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embeddings/oleObject1.bin" ContentType="application/vnd.openxmlformats-officedocument.oleObject"/>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EstaPastaDeTrabalho" defaultThemeVersion="124226"/>
  <mc:AlternateContent xmlns:mc="http://schemas.openxmlformats.org/markup-compatibility/2006">
    <mc:Choice Requires="x15">
      <x15ac:absPath xmlns:x15ac="http://schemas.microsoft.com/office/spreadsheetml/2010/11/ac" url="C:\Users\LGCToledo\Desktop\VIA EXPRESSA 2\"/>
    </mc:Choice>
  </mc:AlternateContent>
  <xr:revisionPtr revIDLastSave="0" documentId="8_{1C1AAAD9-98F3-41D0-8E87-C5F6630A5E46}" xr6:coauthVersionLast="47" xr6:coauthVersionMax="47" xr10:uidLastSave="{00000000-0000-0000-0000-000000000000}"/>
  <bookViews>
    <workbookView xWindow="-120" yWindow="-120" windowWidth="24240" windowHeight="13140" tabRatio="732" activeTab="8" xr2:uid="{00000000-000D-0000-FFFF-FFFF00000000}"/>
  </bookViews>
  <sheets>
    <sheet name="ORC OUR" sheetId="73" r:id="rId1"/>
    <sheet name="MCQ OUR" sheetId="60" r:id="rId2"/>
    <sheet name="Comp.AdmObra" sheetId="61" r:id="rId3"/>
    <sheet name="Comp.ATO" sheetId="62" r:id="rId4"/>
    <sheet name="Compos.NaoSinapi" sheetId="70" r:id="rId5"/>
    <sheet name="Encargos Soc" sheetId="71" r:id="rId6"/>
    <sheet name="BDI" sheetId="74" r:id="rId7"/>
    <sheet name="EVE OUR (2)" sheetId="79" r:id="rId8"/>
    <sheet name="CFF OUR " sheetId="77" r:id="rId9"/>
    <sheet name="CFI OUR " sheetId="78" r:id="rId10"/>
    <sheet name="Cotações OUR" sheetId="80" r:id="rId11"/>
    <sheet name="SINAPI JAN24" sheetId="33" r:id="rId12"/>
    <sheet name="SNP1.24+CHU192+DER12.23+FD1.24" sheetId="72" r:id="rId13"/>
    <sheet name="EVE OUR " sheetId="75" state="hidden" r:id="rId14"/>
  </sheets>
  <externalReferences>
    <externalReference r:id="rId15"/>
    <externalReference r:id="rId16"/>
    <externalReference r:id="rId17"/>
    <externalReference r:id="rId18"/>
    <externalReference r:id="rId19"/>
    <externalReference r:id="rId20"/>
  </externalReferences>
  <definedNames>
    <definedName name="__xlnm.Print_Area_1" localSheetId="8">#REF!</definedName>
    <definedName name="__xlnm.Print_Area_1" localSheetId="9">#REF!</definedName>
    <definedName name="__xlnm.Print_Area_1" localSheetId="2">#REF!</definedName>
    <definedName name="__xlnm.Print_Area_1" localSheetId="3">#REF!</definedName>
    <definedName name="__xlnm.Print_Area_1" localSheetId="13">#REF!</definedName>
    <definedName name="__xlnm.Print_Area_1" localSheetId="7">#REF!</definedName>
    <definedName name="__xlnm.Print_Area_1" localSheetId="1">#REF!</definedName>
    <definedName name="__xlnm.Print_Area_1" localSheetId="0">#REF!</definedName>
    <definedName name="__xlnm.Print_Area_1" localSheetId="12">#REF!</definedName>
    <definedName name="__xlnm.Print_Area_1">#REF!</definedName>
    <definedName name="__xlnm.Print_Area_4" localSheetId="8">#REF!</definedName>
    <definedName name="__xlnm.Print_Area_4" localSheetId="9">#REF!</definedName>
    <definedName name="__xlnm.Print_Area_4" localSheetId="13">#REF!</definedName>
    <definedName name="__xlnm.Print_Area_4" localSheetId="7">#REF!</definedName>
    <definedName name="__xlnm.Print_Area_4" localSheetId="1">#REF!</definedName>
    <definedName name="__xlnm.Print_Area_4" localSheetId="0">#REF!</definedName>
    <definedName name="__xlnm.Print_Area_4" localSheetId="12">#REF!</definedName>
    <definedName name="__xlnm.Print_Area_4">#REF!</definedName>
    <definedName name="__xlnm.Print_Titles_1" localSheetId="8">#REF!</definedName>
    <definedName name="__xlnm.Print_Titles_1" localSheetId="9">#REF!</definedName>
    <definedName name="__xlnm.Print_Titles_1" localSheetId="13">#REF!</definedName>
    <definedName name="__xlnm.Print_Titles_1" localSheetId="7">#REF!</definedName>
    <definedName name="__xlnm.Print_Titles_1" localSheetId="1">#REF!</definedName>
    <definedName name="__xlnm.Print_Titles_1" localSheetId="0">#REF!</definedName>
    <definedName name="__xlnm.Print_Titles_1" localSheetId="12">#REF!</definedName>
    <definedName name="__xlnm.Print_Titles_1">#REF!</definedName>
    <definedName name="_Comp" localSheetId="8">#REF!</definedName>
    <definedName name="_Comp" localSheetId="9">#REF!</definedName>
    <definedName name="_Comp" localSheetId="13">#REF!</definedName>
    <definedName name="_Comp" localSheetId="7">#REF!</definedName>
    <definedName name="_Comp" localSheetId="1">#REF!</definedName>
    <definedName name="_Comp" localSheetId="0">#REF!</definedName>
    <definedName name="_Comp">#REF!</definedName>
    <definedName name="_xlnm._FilterDatabase" localSheetId="6" hidden="1">BDI!$I$11:$I$132</definedName>
    <definedName name="_xlnm._FilterDatabase" localSheetId="8" hidden="1">'CFF OUR '!$C$11:$T$13</definedName>
    <definedName name="_xlnm._FilterDatabase" localSheetId="9" hidden="1">'CFI OUR '!$C$11:$T$13</definedName>
    <definedName name="_xlnm._FilterDatabase" localSheetId="10" hidden="1">'Cotações OUR'!$L$18:$L$103</definedName>
    <definedName name="_xlnm._FilterDatabase" localSheetId="13" hidden="1">'EVE OUR '!$C$11:$T$13</definedName>
    <definedName name="_xlnm._FilterDatabase" localSheetId="7" hidden="1">'EVE OUR (2)'!$C$11:$U$13</definedName>
    <definedName name="_xlnm._FilterDatabase" localSheetId="1" hidden="1">'MCQ OUR'!$A$11:$R$1134</definedName>
    <definedName name="_xlnm._FilterDatabase" localSheetId="0" hidden="1">'ORC OUR'!$A$1:$V$1157</definedName>
    <definedName name="A" localSheetId="8">#REF!</definedName>
    <definedName name="A" localSheetId="9">#REF!</definedName>
    <definedName name="A" localSheetId="2">#REF!</definedName>
    <definedName name="A" localSheetId="3">#REF!</definedName>
    <definedName name="A" localSheetId="13">#REF!</definedName>
    <definedName name="A" localSheetId="7">#REF!</definedName>
    <definedName name="A" localSheetId="1">#REF!</definedName>
    <definedName name="A" localSheetId="0">#REF!</definedName>
    <definedName name="A">#REF!</definedName>
    <definedName name="AA" localSheetId="2">#REF!</definedName>
    <definedName name="AA" localSheetId="3">#REF!</definedName>
    <definedName name="AA">#REF!</definedName>
    <definedName name="AAA">#REF!</definedName>
    <definedName name="AAAA">#REF!</definedName>
    <definedName name="AAAAAAA">#REF!</definedName>
    <definedName name="AAAAAAAA">#REF!</definedName>
    <definedName name="AAAAAAAAA">#REF!</definedName>
    <definedName name="AAAAAAAAAA">#REF!</definedName>
    <definedName name="AAAAAAAAAAA">#REF!</definedName>
    <definedName name="AAAAAAAAAAAA">#REF!</definedName>
    <definedName name="AAAAAAAAAAAAA">#REF!</definedName>
    <definedName name="aaaaaaaaaaaaaa">#REF!</definedName>
    <definedName name="ACOMPANHAMENTO" localSheetId="6" hidden="1">IF(VALUE([1]MENU!$O$4)=2,"BM","PLE")</definedName>
    <definedName name="ACOMPANHAMENTO" hidden="1">IF(VALUE(#REF!)=2,"BM","PLE")</definedName>
    <definedName name="aefe" localSheetId="10">#REF!</definedName>
    <definedName name="aefe">#REF!</definedName>
    <definedName name="_xlnm.Print_Area" localSheetId="6">BDI!$J$1:$S$132</definedName>
    <definedName name="_xlnm.Print_Area" localSheetId="8">'CFF OUR '!$A$1:$P$48</definedName>
    <definedName name="_xlnm.Print_Area" localSheetId="9">'CFI OUR '!$A$1:$P$46</definedName>
    <definedName name="_xlnm.Print_Area" localSheetId="2">'Comp.AdmObra'!$A$3:$J$20</definedName>
    <definedName name="_xlnm.Print_Area" localSheetId="3">'Comp.ATO'!$A$3:$J$20</definedName>
    <definedName name="_xlnm.Print_Area" localSheetId="4">'Compos.NaoSinapi'!$B$4:$I$64</definedName>
    <definedName name="_xlnm.Print_Area" localSheetId="10">'Cotações OUR'!$B$1:$I$103</definedName>
    <definedName name="_xlnm.Print_Area" localSheetId="5">'Encargos Soc'!$B$1:$F$117</definedName>
    <definedName name="_xlnm.Print_Area" localSheetId="13">'EVE OUR '!$A$1:$P$114</definedName>
    <definedName name="_xlnm.Print_Area" localSheetId="7">'EVE OUR (2)'!$A$1:$R$48</definedName>
    <definedName name="_xlnm.Print_Area" localSheetId="1">'MCQ OUR'!$A$1:$L$1136</definedName>
    <definedName name="_xlnm.Print_Area" localSheetId="0">'ORC OUR'!$A$1:$J$1136</definedName>
    <definedName name="_xlnm.Print_Area" localSheetId="12">#REF!</definedName>
    <definedName name="_xlnm.Print_Area">#REF!</definedName>
    <definedName name="Area5" localSheetId="8">#REF!</definedName>
    <definedName name="Area5" localSheetId="9">#REF!</definedName>
    <definedName name="Area5" localSheetId="2">#REF!</definedName>
    <definedName name="Area5" localSheetId="3">#REF!</definedName>
    <definedName name="Area5" localSheetId="13">#REF!</definedName>
    <definedName name="Area5" localSheetId="7">#REF!</definedName>
    <definedName name="Area5" localSheetId="1">#REF!</definedName>
    <definedName name="Area5" localSheetId="0">#REF!</definedName>
    <definedName name="Area5">#REF!</definedName>
    <definedName name="asa">#REF!</definedName>
    <definedName name="asdwe">#REF!</definedName>
    <definedName name="AUTOEVENTO" localSheetId="6" hidden="1">[1]CÁLCULO!$A$12</definedName>
    <definedName name="AUTOEVENTO" localSheetId="10" hidden="1">#REF!</definedName>
    <definedName name="AUTOEVENTO" hidden="1">#REF!</definedName>
    <definedName name="BB" localSheetId="10">#REF!</definedName>
    <definedName name="BB">#REF!</definedName>
    <definedName name="BDI" localSheetId="10">#REF!</definedName>
    <definedName name="BDI">#REF!</definedName>
    <definedName name="BDI.Filtro" localSheetId="6" hidden="1">BDI!$I$11:$I$132</definedName>
    <definedName name="BDI.Filtro" localSheetId="10" hidden="1">#REF!</definedName>
    <definedName name="BDI.Filtro" hidden="1">#REF!</definedName>
    <definedName name="BDI.Opcao" localSheetId="6" hidden="1">[1]DADOS!$F$18</definedName>
    <definedName name="BDI.Opcao" localSheetId="10" hidden="1">#REF!</definedName>
    <definedName name="BDI.Opcao" hidden="1">#REF!</definedName>
    <definedName name="BDI.TipoObra" localSheetId="6" hidden="1">BDI!$A$138:$A$146</definedName>
    <definedName name="BDI.TipoObra" localSheetId="10" hidden="1">#REF!</definedName>
    <definedName name="BDI.TipoObra" hidden="1">#REF!</definedName>
    <definedName name="BDI_1" localSheetId="10">#REF!</definedName>
    <definedName name="BDI_1">#REF!</definedName>
    <definedName name="BDI_3" localSheetId="10">#REF!</definedName>
    <definedName name="BDI_3">#REF!</definedName>
    <definedName name="BM.AFAcumulado" localSheetId="6" hidden="1">[1]BM!$R1</definedName>
    <definedName name="BM.AFAcumulado" localSheetId="10" hidden="1">#REF!</definedName>
    <definedName name="BM.AFAcumulado" hidden="1">#REF!</definedName>
    <definedName name="BM.AFAnterior" localSheetId="6" hidden="1">[1]BM!$Q1</definedName>
    <definedName name="BM.AFAnterior" localSheetId="10" hidden="1">#REF!</definedName>
    <definedName name="BM.AFAnterior" hidden="1">#REF!</definedName>
    <definedName name="BM.MaxMed" localSheetId="6" hidden="1">IF(BDI!RegimeExecucao="Global",1,[1]BM!$G1)</definedName>
    <definedName name="BM.MaxMed" localSheetId="8" hidden="1">IF('CFF OUR '!RegimeExecucao="Global",1,#REF!)</definedName>
    <definedName name="BM.MaxMed" localSheetId="9" hidden="1">IF('CFI OUR '!RegimeExecucao="Global",1,#REF!)</definedName>
    <definedName name="BM.MaxMed" localSheetId="10" hidden="1">IF('Cotações OUR'!RegimeExecucao="Global",1,#REF!)</definedName>
    <definedName name="BM.MaxMed" localSheetId="13" hidden="1">IF('EVE OUR '!RegimeExecucao="Global",1,#REF!)</definedName>
    <definedName name="BM.MaxMed" localSheetId="7" hidden="1">IF('EVE OUR (2)'!RegimeExecucao="Global",1,#REF!)</definedName>
    <definedName name="BM.MaxMed" hidden="1">IF(RegimeExecucao="Global",1,#REF!)</definedName>
    <definedName name="BM.MEDAcumulado" localSheetId="6" hidden="1">IF(COUNTIF([1]BM!$AB$13:$AM$13,BDI!BM.medicao)&gt;0,SUM(OFFSET([1]BM!$AB1,0,0,1,MATCH(BDI!BM.medicao,[1]BM!$AB$13:$AM$13,0))),0)</definedName>
    <definedName name="BM.MEDAcumulado" localSheetId="8" hidden="1">IF(COUNTIF(#REF!,[0]!BM.medicao)&gt;0,SUM(OFFSET(#REF!,0,0,1,MATCH([0]!BM.medicao,#REF!,0))),0)</definedName>
    <definedName name="BM.MEDAcumulado" localSheetId="9" hidden="1">IF(COUNTIF(#REF!,[0]!BM.medicao)&gt;0,SUM(OFFSET(#REF!,0,0,1,MATCH([0]!BM.medicao,#REF!,0))),0)</definedName>
    <definedName name="BM.MEDAcumulado" localSheetId="10" hidden="1">IF(COUNTIF(#REF!,'Cotações OUR'!BM.medicao)&gt;0,SUM(OFFSET(#REF!,0,0,1,MATCH('Cotações OUR'!BM.medicao,#REF!,0))),0)</definedName>
    <definedName name="BM.MEDAcumulado" localSheetId="13" hidden="1">IF(COUNTIF(#REF!,BM.medicao)&gt;0,SUM(OFFSET(#REF!,0,0,1,MATCH(BM.medicao,#REF!,0))),0)</definedName>
    <definedName name="BM.MEDAcumulado" localSheetId="7" hidden="1">IF(COUNTIF(#REF!,[0]!BM.medicao)&gt;0,SUM(OFFSET(#REF!,0,0,1,MATCH([0]!BM.medicao,#REF!,0))),0)</definedName>
    <definedName name="BM.MEDAcumulado" hidden="1">IF(COUNTIF(#REF!,BM.medicao)&gt;0,SUM(OFFSET(#REF!,0,0,1,MATCH(BM.medicao,#REF!,0))),0)</definedName>
    <definedName name="BM.MEDAnterior" localSheetId="6" hidden="1">IF(COUNTIF([1]BM!$AB$13:$AM$13,BDI!BM.medicao-1)&gt;0,SUM(OFFSET([1]BM!$AB1,0,0,1,MATCH(BDI!BM.medicao-1,[1]BM!$AB$13:$AM$13,0))),0)</definedName>
    <definedName name="BM.MEDAnterior" localSheetId="8" hidden="1">IF(COUNTIF(#REF!,[0]!BM.medicao-1)&gt;0,SUM(OFFSET(#REF!,0,0,1,MATCH([0]!BM.medicao-1,#REF!,0))),0)</definedName>
    <definedName name="BM.MEDAnterior" localSheetId="9" hidden="1">IF(COUNTIF(#REF!,[0]!BM.medicao-1)&gt;0,SUM(OFFSET(#REF!,0,0,1,MATCH([0]!BM.medicao-1,#REF!,0))),0)</definedName>
    <definedName name="BM.MEDAnterior" localSheetId="10" hidden="1">IF(COUNTIF(#REF!,'Cotações OUR'!BM.medicao-1)&gt;0,SUM(OFFSET(#REF!,0,0,1,MATCH('Cotações OUR'!BM.medicao-1,#REF!,0))),0)</definedName>
    <definedName name="BM.MEDAnterior" localSheetId="13" hidden="1">IF(COUNTIF(#REF!,BM.medicao-1)&gt;0,SUM(OFFSET(#REF!,0,0,1,MATCH(BM.medicao-1,#REF!,0))),0)</definedName>
    <definedName name="BM.MEDAnterior" localSheetId="7" hidden="1">IF(COUNTIF(#REF!,[0]!BM.medicao-1)&gt;0,SUM(OFFSET(#REF!,0,0,1,MATCH([0]!BM.medicao-1,#REF!,0))),0)</definedName>
    <definedName name="BM.MEDAnterior" hidden="1">IF(COUNTIF(#REF!,BM.medicao-1)&gt;0,SUM(OFFSET(#REF!,0,0,1,MATCH(BM.medicao-1,#REF!,0))),0)</definedName>
    <definedName name="BM.medicao" localSheetId="6" hidden="1">OFFSET([1]BM!$O$7,1,0)</definedName>
    <definedName name="BM.medicao" localSheetId="10" hidden="1">OFFSET(#REF!,1,0)</definedName>
    <definedName name="BM.medicao" hidden="1">OFFSET(#REF!,1,0)</definedName>
    <definedName name="BM.MinMed" localSheetId="6" hidden="1">IF(BDI!RegimeExecucao="Global",-1,-[1]BM!$G1)</definedName>
    <definedName name="BM.MinMed" localSheetId="8" hidden="1">IF('CFF OUR '!RegimeExecucao="Global",-1,-#REF!)</definedName>
    <definedName name="BM.MinMed" localSheetId="9" hidden="1">IF('CFI OUR '!RegimeExecucao="Global",-1,-#REF!)</definedName>
    <definedName name="BM.MinMed" localSheetId="10" hidden="1">IF('Cotações OUR'!RegimeExecucao="Global",-1,-#REF!)</definedName>
    <definedName name="BM.MinMed" localSheetId="13" hidden="1">IF('EVE OUR '!RegimeExecucao="Global",-1,-#REF!)</definedName>
    <definedName name="BM.MinMed" localSheetId="7" hidden="1">IF('EVE OUR (2)'!RegimeExecucao="Global",-1,-#REF!)</definedName>
    <definedName name="BM.MinMed" hidden="1">IF(RegimeExecucao="Global",-1,-#REF!)</definedName>
    <definedName name="CAIXA.Modo" localSheetId="6" hidden="1">[1]BM!$A$3</definedName>
    <definedName name="CAIXA.Modo" localSheetId="8" hidden="1">#REF!</definedName>
    <definedName name="CAIXA.Modo" localSheetId="9" hidden="1">#REF!</definedName>
    <definedName name="CAIXA.Modo" localSheetId="10" hidden="1">#REF!</definedName>
    <definedName name="CAIXA.Modo" localSheetId="13" hidden="1">#REF!</definedName>
    <definedName name="CAIXA.Modo" localSheetId="7" hidden="1">#REF!</definedName>
    <definedName name="CAIXA.Modo" hidden="1">#REF!</definedName>
    <definedName name="CÁLCULO.NúmeroDeEventos" localSheetId="6" hidden="1">IF(BDI!AUTOEVENTO&lt;&gt;"manual",MAX([1]CÁLCULO!$M$15:$M$266),MAX(OFFSET([1]EVENTOS!$C$14:$C$65,1,0)))</definedName>
    <definedName name="CÁLCULO.NúmeroDeEventos" localSheetId="8" hidden="1">IF([0]!AUTOEVENTO&lt;&gt;"manual",MAX(#REF!),MAX(OFFSET(#REF!,1,0)))</definedName>
    <definedName name="CÁLCULO.NúmeroDeEventos" localSheetId="9" hidden="1">IF([0]!AUTOEVENTO&lt;&gt;"manual",MAX(#REF!),MAX(OFFSET(#REF!,1,0)))</definedName>
    <definedName name="CÁLCULO.NúmeroDeEventos" localSheetId="10" hidden="1">IF('Cotações OUR'!AUTOEVENTO&lt;&gt;"manual",MAX(#REF!),MAX(OFFSET(#REF!,1,0)))</definedName>
    <definedName name="CÁLCULO.NúmeroDeEventos" localSheetId="13" hidden="1">IF(AUTOEVENTO&lt;&gt;"manual",MAX(#REF!),MAX(OFFSET(#REF!,1,0)))</definedName>
    <definedName name="CÁLCULO.NúmeroDeEventos" localSheetId="7" hidden="1">IF([0]!AUTOEVENTO&lt;&gt;"manual",MAX(#REF!),MAX(OFFSET(#REF!,1,0)))</definedName>
    <definedName name="CÁLCULO.NúmeroDeEventos" hidden="1">IF(AUTOEVENTO&lt;&gt;"manual",MAX(#REF!),MAX(OFFSET(#REF!,1,0)))</definedName>
    <definedName name="CÁLCULO.NúmeroDeFrentes" localSheetId="6" hidden="1">COLUMN([1]CÁLCULO!$AA$15)-COLUMN([1]CÁLCULO!$Q$15)</definedName>
    <definedName name="CÁLCULO.NúmeroDeFrentes" hidden="1">COLUMN(#REF!)-COLUMN(#REF!)</definedName>
    <definedName name="CÁLCULO.TotalAdmLocal" localSheetId="6" hidden="1">IF(BDI!AUTOEVENTO="manual",SUMIF([1]CÁLCULO!$M$15:$M$266,1,[1]ORÇAMENTO!$X$15:$X$266),0)</definedName>
    <definedName name="CÁLCULO.TotalAdmLocal" localSheetId="8" hidden="1">IF([0]!AUTOEVENTO="manual",SUMIF(#REF!,1,#REF!),0)</definedName>
    <definedName name="CÁLCULO.TotalAdmLocal" localSheetId="9" hidden="1">IF([0]!AUTOEVENTO="manual",SUMIF(#REF!,1,#REF!),0)</definedName>
    <definedName name="CÁLCULO.TotalAdmLocal" localSheetId="10" hidden="1">IF('Cotações OUR'!AUTOEVENTO="manual",SUMIF(#REF!,1,#REF!),0)</definedName>
    <definedName name="CÁLCULO.TotalAdmLocal" localSheetId="13" hidden="1">IF(AUTOEVENTO="manual",SUMIF(#REF!,1,#REF!),0)</definedName>
    <definedName name="CÁLCULO.TotalAdmLocal" localSheetId="7" hidden="1">IF([0]!AUTOEVENTO="manual",SUMIF(#REF!,1,#REF!),0)</definedName>
    <definedName name="CÁLCULO.TotalAdmLocal" hidden="1">IF(AUTOEVENTO="manual",SUMIF(#REF!,1,#REF!),0)</definedName>
    <definedName name="Comp" localSheetId="8">#REF!</definedName>
    <definedName name="Comp" localSheetId="9">#REF!</definedName>
    <definedName name="Comp" localSheetId="13">#REF!</definedName>
    <definedName name="Comp" localSheetId="7">#REF!</definedName>
    <definedName name="Comp" localSheetId="1">#REF!</definedName>
    <definedName name="Comp" localSheetId="0">#REF!</definedName>
    <definedName name="Comp">#REF!</definedName>
    <definedName name="COMPOSICAO" localSheetId="8">#REF!</definedName>
    <definedName name="COMPOSICAO" localSheetId="9">#REF!</definedName>
    <definedName name="COMPOSICAO" localSheetId="13">#REF!</definedName>
    <definedName name="COMPOSICAO" localSheetId="7">#REF!</definedName>
    <definedName name="COMPOSICAO" localSheetId="1">#REF!</definedName>
    <definedName name="COMPOSICAO" localSheetId="0">#REF!</definedName>
    <definedName name="COMPOSICAO">#REF!</definedName>
    <definedName name="CONCATENAR" localSheetId="10">CONCATENATE('Cotações OUR'!$B1," ",'Cotações OUR'!$C1)</definedName>
    <definedName name="CONCATENAR">CONCATENATE(#REF!," ",#REF!)</definedName>
    <definedName name="Cot.LP.Banco" localSheetId="10">'Cotações OUR'!$6:$6</definedName>
    <definedName name="Cot.LP.Banco">#REF!</definedName>
    <definedName name="Cot.LP.Cot" localSheetId="10">'Cotações OUR'!$12:$17</definedName>
    <definedName name="Cot.LP.Cot">#REF!</definedName>
    <definedName name="Cot.LP.Cotacao" localSheetId="10">'Cotações OUR'!$15:$15</definedName>
    <definedName name="Cot.LP.Cotacao">#REF!</definedName>
    <definedName name="Cot.LP.Empresa" localSheetId="10">'Cotações OUR'!$10:$10</definedName>
    <definedName name="Cot.LP.Empresa">#REF!</definedName>
    <definedName name="Cot.LP.Indice" localSheetId="10">'Cotações OUR'!$8:$8</definedName>
    <definedName name="Cot.LP.Indice">#REF!</definedName>
    <definedName name="CRONO.LinhasNecessarias" localSheetId="6" hidden="1">COUNTIF([1]QCI!$B$13:$B$24,"Manual")+COUNTIF([1]QCI!$B$13:$B$24,"SemiAuto")+COUNT(BDI!ORÇAMENTO.ListaCrono)</definedName>
    <definedName name="CRONO.LinhasNecessarias" localSheetId="8" hidden="1">COUNTIF(#REF!,"Manual")+COUNTIF(#REF!,"SemiAuto")+COUNT([0]!ORÇAMENTO.ListaCrono)</definedName>
    <definedName name="CRONO.LinhasNecessarias" localSheetId="9" hidden="1">COUNTIF(#REF!,"Manual")+COUNTIF(#REF!,"SemiAuto")+COUNT([0]!ORÇAMENTO.ListaCrono)</definedName>
    <definedName name="CRONO.LinhasNecessarias" localSheetId="10" hidden="1">COUNTIF(#REF!,"Manual")+COUNTIF(#REF!,"SemiAuto")+COUNT('Cotações OUR'!ORÇAMENTO.ListaCrono)</definedName>
    <definedName name="CRONO.LinhasNecessarias" localSheetId="13" hidden="1">COUNTIF(#REF!,"Manual")+COUNTIF(#REF!,"SemiAuto")+COUNT(ORÇAMENTO.ListaCrono)</definedName>
    <definedName name="CRONO.LinhasNecessarias" localSheetId="7" hidden="1">COUNTIF(#REF!,"Manual")+COUNTIF(#REF!,"SemiAuto")+COUNT([0]!ORÇAMENTO.ListaCrono)</definedName>
    <definedName name="CRONO.LinhasNecessarias" hidden="1">COUNTIF(#REF!,"Manual")+COUNTIF(#REF!,"SemiAuto")+COUNT(ORÇAMENTO.ListaCrono)</definedName>
    <definedName name="CRONO.MaxParc" localSheetId="6" hidden="1">[1]CRONO!$G65536+[1]CRONO!A1</definedName>
    <definedName name="CRONO.MaxParc" localSheetId="10" hidden="1">#REF!+#REF!</definedName>
    <definedName name="CRONO.MaxParc" hidden="1">#REF!+#REF!</definedName>
    <definedName name="CRONO.NivelExibicao" localSheetId="6" hidden="1">[1]CRONO!$G$10</definedName>
    <definedName name="CRONO.NivelExibicao" localSheetId="10" hidden="1">#REF!</definedName>
    <definedName name="CRONO.NivelExibicao" hidden="1">#REF!</definedName>
    <definedName name="CRONOPLE.ValorDoEvento" localSheetId="6" hidden="1">SUMIF([1]CÁLCULO!$M$15:$M$266,[1]CRONOPLE!$B1,OFFSET([1]CÁLCULO!$AA$15:$AA$266,0,[1]CRONOPLE!A$12))</definedName>
    <definedName name="CRONOPLE.ValorDoEvento" localSheetId="10" hidden="1">SUMIF(#REF!,#REF!,OFFSET(#REF!,0,#REF!))</definedName>
    <definedName name="CRONOPLE.ValorDoEvento" hidden="1">SUMIF(#REF!,#REF!,OFFSET(#REF!,0,#REF!))</definedName>
    <definedName name="d" localSheetId="8">#REF!</definedName>
    <definedName name="d" localSheetId="9">#REF!</definedName>
    <definedName name="d" localSheetId="13">#REF!</definedName>
    <definedName name="d" localSheetId="7">#REF!</definedName>
    <definedName name="d" localSheetId="1">#REF!</definedName>
    <definedName name="d" localSheetId="0">#REF!</definedName>
    <definedName name="d">#REF!</definedName>
    <definedName name="DD">#REF!</definedName>
    <definedName name="DDDD">#REF!</definedName>
    <definedName name="DDDDD">#REF!</definedName>
    <definedName name="DDDDDD">#REF!</definedName>
    <definedName name="DDDDDDD">#REF!</definedName>
    <definedName name="DDDDDDDDDD">#REF!</definedName>
    <definedName name="DDDDDDDDDDD">#REF!</definedName>
    <definedName name="DDDDDDDDDDDD">#REF!</definedName>
    <definedName name="DDDDDDDDDDDDD">#REF!</definedName>
    <definedName name="DESONERACAO" localSheetId="6" hidden="1">IF(OR(BDI!Import.Desoneracao="DESONERADO",BDI!Import.Desoneracao="SIM"),"SIM","NÃO")</definedName>
    <definedName name="DESONERACAO" localSheetId="8" hidden="1">IF(OR([0]!Import.Desoneracao="DESONERADO",[0]!Import.Desoneracao="SIM"),"SIM","NÃO")</definedName>
    <definedName name="DESONERACAO" localSheetId="9" hidden="1">IF(OR([0]!Import.Desoneracao="DESONERADO",[0]!Import.Desoneracao="SIM"),"SIM","NÃO")</definedName>
    <definedName name="DESONERACAO" localSheetId="10" hidden="1">IF(OR('Cotações OUR'!Import.Desoneracao="DESONERADO",'Cotações OUR'!Import.Desoneracao="SIM"),"SIM","NÃO")</definedName>
    <definedName name="DESONERACAO" localSheetId="13" hidden="1">IF(OR(Import.Desoneracao="DESONERADO",Import.Desoneracao="SIM"),"SIM","NÃO")</definedName>
    <definedName name="DESONERACAO" localSheetId="7" hidden="1">IF(OR([0]!Import.Desoneracao="DESONERADO",[0]!Import.Desoneracao="SIM"),"SIM","NÃO")</definedName>
    <definedName name="DESONERACAO" hidden="1">IF(OR(Import.Desoneracao="DESONERADO",Import.Desoneracao="SIM"),"SIM","NÃO")</definedName>
    <definedName name="efe" localSheetId="8">#REF!</definedName>
    <definedName name="efe" localSheetId="9">#REF!</definedName>
    <definedName name="efe" localSheetId="10">#REF!</definedName>
    <definedName name="efe" localSheetId="13">#REF!</definedName>
    <definedName name="efe" localSheetId="7">#REF!</definedName>
    <definedName name="efe" localSheetId="12">#REF!</definedName>
    <definedName name="efe">#REF!</definedName>
    <definedName name="EMPRESAS" localSheetId="8">OFFSET(#REF!,1,0):OFFSET(#REF!,-1,0)</definedName>
    <definedName name="EMPRESAS" localSheetId="9">OFFSET(#REF!,1,0):OFFSET(#REF!,-1,0)</definedName>
    <definedName name="EMPRESAS" localSheetId="10">OFFSET('Cotações OUR'!$B$25,1,0):OFFSET('Cotações OUR'!$H$41,-1,0)</definedName>
    <definedName name="EMPRESAS" localSheetId="13">OFFSET(#REF!,1,0):OFFSET(#REF!,-1,0)</definedName>
    <definedName name="EMPRESAS" localSheetId="7">OFFSET(#REF!,1,0):OFFSET(#REF!,-1,0)</definedName>
    <definedName name="EMPRESAS">OFFSET(#REF!,1,0):OFFSET(#REF!,-1,0)</definedName>
    <definedName name="EVENTOS.Lista" localSheetId="6" hidden="1">[1]EVENTOS!$C$15:OFFSET([1]EVENTOS!$C$65,-1,0)</definedName>
    <definedName name="EVENTOS.Lista" localSheetId="8" hidden="1">#REF!:OFFSET(#REF!,-1,0)</definedName>
    <definedName name="EVENTOS.Lista" localSheetId="9" hidden="1">#REF!:OFFSET(#REF!,-1,0)</definedName>
    <definedName name="EVENTOS.Lista" localSheetId="13" hidden="1">#REF!:OFFSET(#REF!,-1,0)</definedName>
    <definedName name="EVENTOS.Lista" localSheetId="7" hidden="1">#REF!:OFFSET(#REF!,-1,0)</definedName>
    <definedName name="EVENTOS.Lista" hidden="1">#REF!:OFFSET(#REF!,-1,0)</definedName>
    <definedName name="EVENTOS.ListaValidacao" localSheetId="6" hidden="1">[1]EVENTOS!$B$15:OFFSET([1]EVENTOS!$B$65,-1,0)</definedName>
    <definedName name="EVENTOS.ListaValidacao" localSheetId="10" hidden="1">#REF!:OFFSET(#REF!,-1,0)</definedName>
    <definedName name="EVENTOS.ListaValidacao" hidden="1">#REF!:OFFSET(#REF!,-1,0)</definedName>
    <definedName name="Excel_BuiltIn__FilterDatabase_3" localSheetId="10">#REF!</definedName>
    <definedName name="Excel_BuiltIn__FilterDatabase_3" localSheetId="12">#REF!</definedName>
    <definedName name="Excel_BuiltIn__FilterDatabase_3">#REF!</definedName>
    <definedName name="Excel_BuiltIn__FilterDatabase_4" localSheetId="10">#REF!</definedName>
    <definedName name="Excel_BuiltIn__FilterDatabase_4" localSheetId="12">#REF!</definedName>
    <definedName name="Excel_BuiltIn__FilterDatabase_4">#REF!</definedName>
    <definedName name="Excel_BuiltIn__FilterDatabase_5" localSheetId="10">#REF!</definedName>
    <definedName name="Excel_BuiltIn__FilterDatabase_5" localSheetId="12">#REF!</definedName>
    <definedName name="Excel_BuiltIn__FilterDatabase_5">#REF!</definedName>
    <definedName name="Excel_BuiltIn_Database" localSheetId="6" hidden="1">TEXT(BDI!Import.DataBase,"mm-aaaa")</definedName>
    <definedName name="Excel_BuiltIn_Database" localSheetId="8" hidden="1">TEXT([0]!Import.DataBase,"mm-aaaa")</definedName>
    <definedName name="Excel_BuiltIn_Database" localSheetId="9" hidden="1">TEXT([0]!Import.DataBase,"mm-aaaa")</definedName>
    <definedName name="Excel_BuiltIn_Database" localSheetId="10" hidden="1">TEXT('Cotações OUR'!Import.DataBase,"mm-aaaa")</definedName>
    <definedName name="Excel_BuiltIn_Database" localSheetId="13" hidden="1">TEXT(Import.DataBase,"mm-aaaa")</definedName>
    <definedName name="Excel_BuiltIn_Database" localSheetId="7" hidden="1">TEXT([0]!Import.DataBase,"mm-aaaa")</definedName>
    <definedName name="Excel_BuiltIn_Database" hidden="1">TEXT(Import.DataBase,"mm-aaaa")</definedName>
    <definedName name="Excel_BuiltIn_Print_Area_1_1" localSheetId="2">#REF!</definedName>
    <definedName name="Excel_BuiltIn_Print_Area_1_1" localSheetId="3">#REF!</definedName>
    <definedName name="Excel_BuiltIn_Print_Area_1_1" localSheetId="12">#REF!</definedName>
    <definedName name="Excel_BuiltIn_Print_Area_1_1">#REF!</definedName>
    <definedName name="fae" localSheetId="2">#REF!</definedName>
    <definedName name="fae" localSheetId="3">#REF!</definedName>
    <definedName name="fae">#REF!</definedName>
    <definedName name="fdqw" localSheetId="2">#REF!</definedName>
    <definedName name="fdqw" localSheetId="3">#REF!</definedName>
    <definedName name="fdqw">#REF!</definedName>
    <definedName name="feafa" localSheetId="2">#REF!</definedName>
    <definedName name="feafa" localSheetId="3">#REF!</definedName>
    <definedName name="feafa">#REF!</definedName>
    <definedName name="FiltroCot" localSheetId="10">'Cotações OUR'!$L$18:$L$103</definedName>
    <definedName name="FiltroCot">#REF!</definedName>
    <definedName name="gukmm" localSheetId="2">#REF!</definedName>
    <definedName name="gukmm" localSheetId="3">#REF!</definedName>
    <definedName name="gukmm">#REF!</definedName>
    <definedName name="gum" localSheetId="2">#REF!</definedName>
    <definedName name="gum" localSheetId="3">#REF!</definedName>
    <definedName name="gum">#REF!</definedName>
    <definedName name="gumu">#REF!</definedName>
    <definedName name="ht">#REF!</definedName>
    <definedName name="hth">#REF!</definedName>
    <definedName name="hwt">#REF!</definedName>
    <definedName name="Import.Apelido" localSheetId="6" hidden="1">[1]DADOS!$F$16</definedName>
    <definedName name="Import.Apelido" localSheetId="10" hidden="1">#REF!</definedName>
    <definedName name="Import.Apelido" hidden="1">#REF!</definedName>
    <definedName name="Import.BDI.Det1" localSheetId="6" hidden="1">BDI!$S$21:$S$26</definedName>
    <definedName name="Import.BDI.Det1" localSheetId="10" hidden="1">#REF!</definedName>
    <definedName name="Import.BDI.Det1" hidden="1">#REF!</definedName>
    <definedName name="Import.BDI.Det2" localSheetId="6" hidden="1">BDI!$S$61:$S$66</definedName>
    <definedName name="Import.BDI.Det2" localSheetId="10" hidden="1">#REF!</definedName>
    <definedName name="Import.BDI.Det2" hidden="1">#REF!</definedName>
    <definedName name="Import.BDI.Det3" localSheetId="6" hidden="1">BDI!$S$101:$S$106</definedName>
    <definedName name="Import.BDI.Det3" localSheetId="10" hidden="1">#REF!</definedName>
    <definedName name="Import.BDI.Det3" hidden="1">#REF!</definedName>
    <definedName name="Import.BDI.ISS" localSheetId="6" hidden="1">BDI!$R$10:$S$11</definedName>
    <definedName name="Import.BDI.ISS" localSheetId="10" hidden="1">#REF!</definedName>
    <definedName name="Import.BDI.ISS" hidden="1">#REF!</definedName>
    <definedName name="Import.BDI.Obs1" localSheetId="6" hidden="1">BDI!$J$43</definedName>
    <definedName name="Import.BDI.Obs1" localSheetId="10" hidden="1">#REF!</definedName>
    <definedName name="Import.BDI.Obs1" hidden="1">#REF!</definedName>
    <definedName name="Import.BDI.Obs2" localSheetId="6" hidden="1">BDI!$J$83</definedName>
    <definedName name="Import.BDI.Obs2" localSheetId="10" hidden="1">#REF!</definedName>
    <definedName name="Import.BDI.Obs2" hidden="1">#REF!</definedName>
    <definedName name="Import.BDI.Obs3" localSheetId="6" hidden="1">BDI!$J$123</definedName>
    <definedName name="Import.BDI.Obs3" localSheetId="10" hidden="1">#REF!</definedName>
    <definedName name="Import.BDI.Obs3" hidden="1">#REF!</definedName>
    <definedName name="Import.BDI.Tipo1" localSheetId="6" hidden="1">BDI!$J$17</definedName>
    <definedName name="Import.BDI.Tipo1" localSheetId="10" hidden="1">#REF!</definedName>
    <definedName name="Import.BDI.Tipo1" hidden="1">#REF!</definedName>
    <definedName name="Import.BDI.Tipo2" localSheetId="6" hidden="1">BDI!$J$57</definedName>
    <definedName name="Import.BDI.Tipo2" localSheetId="10" hidden="1">#REF!</definedName>
    <definedName name="Import.BDI.Tipo2" hidden="1">#REF!</definedName>
    <definedName name="Import.BDI.Tipo3" localSheetId="6" hidden="1">BDI!$J$97</definedName>
    <definedName name="Import.BDI.Tipo3" localSheetId="10" hidden="1">#REF!</definedName>
    <definedName name="Import.BDI.Tipo3" hidden="1">#REF!</definedName>
    <definedName name="Import.BMAFAcumulado" localSheetId="6" hidden="1">OFFSET([1]BM!$R$15,1,0):OFFSET([1]BM!$R$266,-1,0)</definedName>
    <definedName name="Import.BMAFAcumulado" localSheetId="10" hidden="1">OFFSET(#REF!,1,0):OFFSET(#REF!,-1,0)</definedName>
    <definedName name="Import.BMAFAcumulado" hidden="1">OFFSET(#REF!,1,0):OFFSET(#REF!,-1,0)</definedName>
    <definedName name="Import.CNPJ" localSheetId="6" hidden="1">[1]DADOS!$F$38</definedName>
    <definedName name="Import.CNPJ" localSheetId="10" hidden="1">#REF!</definedName>
    <definedName name="Import.CNPJ" hidden="1">#REF!</definedName>
    <definedName name="Import.Código" localSheetId="6" hidden="1">OFFSET([1]ORÇAMENTO!$Q$15,1,0):OFFSET([1]ORÇAMENTO!$Q$266,-1,0)</definedName>
    <definedName name="Import.Código" localSheetId="10" hidden="1">OFFSET(#REF!,1,0):OFFSET(#REF!,-1,0)</definedName>
    <definedName name="Import.Código" hidden="1">OFFSET(#REF!,1,0):OFFSET(#REF!,-1,0)</definedName>
    <definedName name="Import.Contrapartida" localSheetId="6" hidden="1">[1]DADOS!$F$10</definedName>
    <definedName name="Import.Contrapartida" localSheetId="10" hidden="1">#REF!</definedName>
    <definedName name="Import.Contrapartida" hidden="1">#REF!</definedName>
    <definedName name="Import.CPMaxPerc" localSheetId="6" hidden="1">[1]DADOS!$F$13</definedName>
    <definedName name="Import.CPMaxPerc" localSheetId="10" hidden="1">#REF!</definedName>
    <definedName name="Import.CPMaxPerc" hidden="1">#REF!</definedName>
    <definedName name="Import.CPMinAbsoluta" localSheetId="6" hidden="1">[1]DADOS!$F$12</definedName>
    <definedName name="Import.CPMinAbsoluta" localSheetId="10" hidden="1">#REF!</definedName>
    <definedName name="Import.CPMinAbsoluta" hidden="1">#REF!</definedName>
    <definedName name="Import.CPMinPerc" localSheetId="6" hidden="1">[1]DADOS!$F$11</definedName>
    <definedName name="Import.CPMinPerc" localSheetId="10" hidden="1">#REF!</definedName>
    <definedName name="Import.CPMinPerc" hidden="1">#REF!</definedName>
    <definedName name="Import.CR" localSheetId="6" hidden="1">[1]DADOS!$F$7</definedName>
    <definedName name="Import.CR" localSheetId="10" hidden="1">#REF!</definedName>
    <definedName name="Import.CR" hidden="1">#REF!</definedName>
    <definedName name="Import.CRONOPLE" localSheetId="6" hidden="1">OFFSET([1]CRONOPLE!$F$15,1,1):OFFSET([1]CRONOPLE!$AF$65,-1,-1)</definedName>
    <definedName name="Import.CRONOPLE" localSheetId="10" hidden="1">OFFSET(#REF!,1,1):OFFSET(#REF!,-1,-1)</definedName>
    <definedName name="Import.CRONOPLE" hidden="1">OFFSET(#REF!,1,1):OFFSET(#REF!,-1,-1)</definedName>
    <definedName name="Import.CTEF" localSheetId="6" hidden="1">[1]DADOS!$F$36</definedName>
    <definedName name="Import.CTEF" localSheetId="10" hidden="1">#REF!</definedName>
    <definedName name="Import.CTEF" hidden="1">#REF!</definedName>
    <definedName name="Import.CustoUnitário" localSheetId="6" hidden="1">OFFSET([1]ORÇAMENTO!$U$15,1,0):OFFSET([1]ORÇAMENTO!$U$266,-1,0)</definedName>
    <definedName name="Import.CustoUnitário" localSheetId="10" hidden="1">OFFSET(#REF!,1,0):OFFSET(#REF!,-1,0)</definedName>
    <definedName name="Import.CustoUnitário" hidden="1">OFFSET(#REF!,1,0):OFFSET(#REF!,-1,0)</definedName>
    <definedName name="Import.DataBase" localSheetId="6" hidden="1">OFFSET([1]DADOS!$G$19,0,-1)</definedName>
    <definedName name="Import.DataBase" localSheetId="10" hidden="1">OFFSET(#REF!,0,-1)</definedName>
    <definedName name="Import.DataBase" hidden="1">OFFSET(#REF!,0,-1)</definedName>
    <definedName name="Import.DataBaseLicit" localSheetId="6" hidden="1">OFFSET([1]DADOS!$G$40,0,-1)</definedName>
    <definedName name="Import.DataBaseLicit" localSheetId="10" hidden="1">OFFSET(#REF!,0,-1)</definedName>
    <definedName name="Import.DataBaseLicit" hidden="1">OFFSET(#REF!,0,-1)</definedName>
    <definedName name="Import.DataInicioObra" localSheetId="6" hidden="1">[1]DADOS!$F$46</definedName>
    <definedName name="Import.DataInicioObra" localSheetId="10" hidden="1">#REF!</definedName>
    <definedName name="Import.DataInicioObra" hidden="1">#REF!</definedName>
    <definedName name="Import.DescLote" localSheetId="6" hidden="1">[1]DADOS!$F$17</definedName>
    <definedName name="Import.DescLote" localSheetId="10" hidden="1">#REF!</definedName>
    <definedName name="Import.DescLote" hidden="1">#REF!</definedName>
    <definedName name="Import.Descrição" localSheetId="6" hidden="1">OFFSET([1]ORÇAMENTO!$R$15,1,0):OFFSET([1]ORÇAMENTO!$R$266,-1,0)</definedName>
    <definedName name="Import.Descrição" localSheetId="10" hidden="1">OFFSET(#REF!,1,0):OFFSET(#REF!,-1,0)</definedName>
    <definedName name="Import.Descrição" hidden="1">OFFSET(#REF!,1,0):OFFSET(#REF!,-1,0)</definedName>
    <definedName name="Import.Desoneracao" localSheetId="6" hidden="1">OFFSET([1]DADOS!$G$18,0,-1)</definedName>
    <definedName name="Import.Desoneracao" localSheetId="10" hidden="1">OFFSET(#REF!,0,-1)</definedName>
    <definedName name="Import.Desoneracao" hidden="1">OFFSET(#REF!,0,-1)</definedName>
    <definedName name="Import.empresa" localSheetId="6" hidden="1">[1]DADOS!$F$37</definedName>
    <definedName name="Import.empresa" localSheetId="10" hidden="1">#REF!</definedName>
    <definedName name="Import.empresa" hidden="1">#REF!</definedName>
    <definedName name="Import.Eventos.Nomes" localSheetId="6" hidden="1">OFFSET([1]EVENTOS!$D$15,1,0):OFFSET([1]EVENTOS!$D$65,-1,0)</definedName>
    <definedName name="Import.Eventos.Nomes" localSheetId="10" hidden="1">OFFSET(#REF!,1,0):OFFSET(#REF!,-1,0)</definedName>
    <definedName name="Import.Eventos.Nomes" hidden="1">OFFSET(#REF!,1,0):OFFSET(#REF!,-1,0)</definedName>
    <definedName name="Import.Fonte" localSheetId="6" hidden="1">OFFSET([1]ORÇAMENTO!$P$15,1,0):OFFSET([1]ORÇAMENTO!$P$266,-1,0)</definedName>
    <definedName name="Import.Fonte" localSheetId="10" hidden="1">OFFSET(#REF!,1,0):OFFSET(#REF!,-1,0)</definedName>
    <definedName name="Import.Fonte" hidden="1">OFFSET(#REF!,1,0):OFFSET(#REF!,-1,0)</definedName>
    <definedName name="Import.FrenteDeObra" localSheetId="6" hidden="1">[1]CÁLCULO!$Q$12:OFFSET([1]CÁLCULO!$AA$12,0,-1)</definedName>
    <definedName name="Import.FrenteDeObra" localSheetId="10" hidden="1">#REF!:OFFSET(#REF!,0,-1)</definedName>
    <definedName name="Import.FrenteDeObra" hidden="1">#REF!:OFFSET(#REF!,0,-1)</definedName>
    <definedName name="Import.Município" localSheetId="6" hidden="1">[1]DADOS!$F$6</definedName>
    <definedName name="Import.Município" localSheetId="10" hidden="1">#REF!</definedName>
    <definedName name="Import.Município" hidden="1">#REF!</definedName>
    <definedName name="Import.Nível" localSheetId="6" hidden="1">OFFSET([1]ORÇAMENTO!$M$15,1,0):OFFSET([1]ORÇAMENTO!$M$266,-1,0)</definedName>
    <definedName name="Import.Nível" localSheetId="10" hidden="1">OFFSET(#REF!,1,0):OFFSET(#REF!,-1,0)</definedName>
    <definedName name="Import.Nível" hidden="1">OFFSET(#REF!,1,0):OFFSET(#REF!,-1,0)</definedName>
    <definedName name="Import.OpcaoBDI" localSheetId="6" hidden="1">OFFSET([1]ORÇAMENTO!$V$15,1,0):OFFSET([1]ORÇAMENTO!$V$266,-1,0)</definedName>
    <definedName name="Import.OpcaoBDI" localSheetId="10" hidden="1">OFFSET(#REF!,1,0):OFFSET(#REF!,-1,0)</definedName>
    <definedName name="Import.OpcaoBDI" hidden="1">OFFSET(#REF!,1,0):OFFSET(#REF!,-1,0)</definedName>
    <definedName name="Import.ORÇAMENTO.DivRecurso" localSheetId="6" hidden="1">OFFSET([1]ORÇAMENTO!$Y$15,1,0):OFFSET([1]ORÇAMENTO!$Y$266,-1,0)</definedName>
    <definedName name="Import.ORÇAMENTO.DivRecurso" localSheetId="10" hidden="1">OFFSET(#REF!,1,0):OFFSET(#REF!,-1,0)</definedName>
    <definedName name="Import.ORÇAMENTO.DivRecurso" hidden="1">OFFSET(#REF!,1,0):OFFSET(#REF!,-1,0)</definedName>
    <definedName name="Import.PLE" localSheetId="6" hidden="1">OFFSET([1]PLE!$G$15,1,1):OFFSET([1]PLE!$AG$65,-1,-1)</definedName>
    <definedName name="Import.PLE" localSheetId="10" hidden="1">OFFSET(#REF!,1,1):OFFSET(#REF!,-1,-1)</definedName>
    <definedName name="Import.PLE" hidden="1">OFFSET(#REF!,1,1):OFFSET(#REF!,-1,-1)</definedName>
    <definedName name="Import.PLQ" localSheetId="6" hidden="1">OFFSET([1]CÁLCULO!$P$15,1,1):OFFSET([1]CÁLCULO!$AA$266,-1,-1)</definedName>
    <definedName name="Import.PLQ" localSheetId="10" hidden="1">OFFSET(#REF!,1,1):OFFSET(#REF!,-1,-1)</definedName>
    <definedName name="Import.PLQ" hidden="1">OFFSET(#REF!,1,1):OFFSET(#REF!,-1,-1)</definedName>
    <definedName name="Import.PLQ.MemCalc" localSheetId="6" hidden="1">OFFSET([1]CÁLCULO!$I$15,1,0):OFFSET([1]CÁLCULO!$I$266,-1,0)</definedName>
    <definedName name="Import.PLQ.MemCalc" localSheetId="10" hidden="1">OFFSET(#REF!,1,0):OFFSET(#REF!,-1,0)</definedName>
    <definedName name="Import.PLQ.MemCalc" hidden="1">OFFSET(#REF!,1,0):OFFSET(#REF!,-1,0)</definedName>
    <definedName name="Import.Proponente" localSheetId="6" hidden="1">[1]DADOS!$F$5</definedName>
    <definedName name="Import.Proponente" localSheetId="10" hidden="1">#REF!</definedName>
    <definedName name="Import.Proponente" hidden="1">#REF!</definedName>
    <definedName name="Import.QCI.Divisao" localSheetId="6" hidden="1">OFFSET([1]QCI!$V$13,1,0):OFFSET([1]QCI!$V$24,-1,0)</definedName>
    <definedName name="Import.QCI.Divisao" localSheetId="10" hidden="1">OFFSET(#REF!,1,0):OFFSET(#REF!,-1,0)</definedName>
    <definedName name="Import.QCI.Divisao" hidden="1">OFFSET(#REF!,1,0):OFFSET(#REF!,-1,0)</definedName>
    <definedName name="Import.QCI.ItemInv" localSheetId="6" hidden="1">OFFSET([1]QCI!$E$13,1,0):OFFSET([1]QCI!$E$24,-1,0)</definedName>
    <definedName name="Import.QCI.ItemInv" localSheetId="10" hidden="1">OFFSET(#REF!,1,0):OFFSET(#REF!,-1,0)</definedName>
    <definedName name="Import.QCI.ItemInv" hidden="1">OFFSET(#REF!,1,0):OFFSET(#REF!,-1,0)</definedName>
    <definedName name="Import.QCI.Qtde" localSheetId="6" hidden="1">OFFSET([1]QCI!$I$13,1,0):OFFSET([1]QCI!$I$24,-1,0)</definedName>
    <definedName name="Import.QCI.Qtde" localSheetId="10" hidden="1">OFFSET(#REF!,1,0):OFFSET(#REF!,-1,0)</definedName>
    <definedName name="Import.QCI.Qtde" hidden="1">OFFSET(#REF!,1,0):OFFSET(#REF!,-1,0)</definedName>
    <definedName name="Import.QCI.Situacao" localSheetId="6" hidden="1">OFFSET([1]QCI!$H$13,1,0):OFFSET([1]QCI!$H$24,-1,0)</definedName>
    <definedName name="Import.QCI.Situacao" localSheetId="10" hidden="1">OFFSET(#REF!,1,0):OFFSET(#REF!,-1,0)</definedName>
    <definedName name="Import.QCI.Situacao" hidden="1">OFFSET(#REF!,1,0):OFFSET(#REF!,-1,0)</definedName>
    <definedName name="Import.QCI.SubItemInv" localSheetId="6" hidden="1">OFFSET([1]QCI!$F$13,1,0):OFFSET([1]QCI!$F$24,-1,0)</definedName>
    <definedName name="Import.QCI.SubItemInv" localSheetId="10" hidden="1">OFFSET(#REF!,1,0):OFFSET(#REF!,-1,0)</definedName>
    <definedName name="Import.QCI.SubItemInv" hidden="1">OFFSET(#REF!,1,0):OFFSET(#REF!,-1,0)</definedName>
    <definedName name="Import.QCICP" localSheetId="6" hidden="1">OFFSET([1]QCI!$W$13,1,0):OFFSET([1]QCI!$W$24,-1,0)</definedName>
    <definedName name="Import.QCICP" localSheetId="10" hidden="1">OFFSET(#REF!,1,0):OFFSET(#REF!,-1,0)</definedName>
    <definedName name="Import.QCICP" hidden="1">OFFSET(#REF!,1,0):OFFSET(#REF!,-1,0)</definedName>
    <definedName name="Import.QCIDesc" localSheetId="6" hidden="1">OFFSET([1]QCI!$R$13,1,0):OFFSET([1]QCI!$R$24,-1,0)</definedName>
    <definedName name="Import.QCIDesc" localSheetId="10" hidden="1">OFFSET(#REF!,1,0):OFFSET(#REF!,-1,0)</definedName>
    <definedName name="Import.QCIDesc" hidden="1">OFFSET(#REF!,1,0):OFFSET(#REF!,-1,0)</definedName>
    <definedName name="Import.QCIInv" localSheetId="6" hidden="1">OFFSET([1]QCI!$U$13,1,0):OFFSET([1]QCI!$U$24,-1,0)</definedName>
    <definedName name="Import.QCIInv" localSheetId="10" hidden="1">OFFSET(#REF!,1,0):OFFSET(#REF!,-1,0)</definedName>
    <definedName name="Import.QCIInv" hidden="1">OFFSET(#REF!,1,0):OFFSET(#REF!,-1,0)</definedName>
    <definedName name="Import.QCILote" localSheetId="6" hidden="1">OFFSET([1]QCI!$T$13,1,0):OFFSET([1]QCI!$T$24,-1,0)</definedName>
    <definedName name="Import.QCILote" localSheetId="10" hidden="1">OFFSET(#REF!,1,0):OFFSET(#REF!,-1,0)</definedName>
    <definedName name="Import.QCILote" hidden="1">OFFSET(#REF!,1,0):OFFSET(#REF!,-1,0)</definedName>
    <definedName name="Import.QCIOutros" localSheetId="6" hidden="1">OFFSET([1]QCI!$X$13,1,0):OFFSET([1]QCI!$X$24,-1,0)</definedName>
    <definedName name="Import.QCIOutros" localSheetId="10" hidden="1">OFFSET(#REF!,1,0):OFFSET(#REF!,-1,0)</definedName>
    <definedName name="Import.QCIOutros" hidden="1">OFFSET(#REF!,1,0):OFFSET(#REF!,-1,0)</definedName>
    <definedName name="Import.Quantidade" localSheetId="6" hidden="1">OFFSET([1]ORÇAMENTO!$AJ$15,1,0):OFFSET([1]ORÇAMENTO!$AJ$266,-1,0)</definedName>
    <definedName name="Import.Quantidade" localSheetId="10" hidden="1">OFFSET(#REF!,1,0):OFFSET(#REF!,-1,0)</definedName>
    <definedName name="Import.Quantidade" hidden="1">OFFSET(#REF!,1,0):OFFSET(#REF!,-1,0)</definedName>
    <definedName name="import.recurso" localSheetId="6" hidden="1">[1]DADOS!$F$4</definedName>
    <definedName name="import.recurso" localSheetId="10" hidden="1">#REF!</definedName>
    <definedName name="import.recurso" hidden="1">#REF!</definedName>
    <definedName name="Import.RegimeExecução" localSheetId="6" hidden="1">OFFSET([1]DADOS!$G$39,0,-1)</definedName>
    <definedName name="Import.RegimeExecução" localSheetId="10" hidden="1">OFFSET(#REF!,0,-1)</definedName>
    <definedName name="Import.RegimeExecução" hidden="1">OFFSET(#REF!,0,-1)</definedName>
    <definedName name="Import.Repasse" localSheetId="6" hidden="1">[1]DADOS!$F$9</definedName>
    <definedName name="Import.Repasse" localSheetId="10" hidden="1">#REF!</definedName>
    <definedName name="Import.Repasse" hidden="1">#REF!</definedName>
    <definedName name="Import.RespFiscalização" localSheetId="6" hidden="1">[1]DADOS!$F$50:$F$53</definedName>
    <definedName name="Import.RespFiscalização" localSheetId="10" hidden="1">#REF!</definedName>
    <definedName name="Import.RespFiscalização" hidden="1">#REF!</definedName>
    <definedName name="Import.RespOrçamento" localSheetId="6" hidden="1">[1]DADOS!$F$22:$F$24</definedName>
    <definedName name="Import.RespOrçamento" localSheetId="10" hidden="1">#REF!</definedName>
    <definedName name="Import.RespOrçamento" hidden="1">#REF!</definedName>
    <definedName name="Import.SICONV" localSheetId="6" hidden="1">[1]DADOS!$F$8</definedName>
    <definedName name="Import.SICONV" localSheetId="10" hidden="1">#REF!</definedName>
    <definedName name="Import.SICONV" hidden="1">#REF!</definedName>
    <definedName name="Import.Unidade" localSheetId="6" hidden="1">OFFSET([1]ORÇAMENTO!$S$15,1,0):OFFSET([1]ORÇAMENTO!$S$266,-1,0)</definedName>
    <definedName name="Import.Unidade" localSheetId="10" hidden="1">OFFSET(#REF!,1,0):OFFSET(#REF!,-1,0)</definedName>
    <definedName name="Import.Unidade" hidden="1">OFFSET(#REF!,1,0):OFFSET(#REF!,-1,0)</definedName>
    <definedName name="Import.UnitarioLicitado" localSheetId="6" hidden="1">OFFSET([1]ORÇAMENTO!$AL$15,1,0):OFFSET([1]ORÇAMENTO!$AL$266,-1,0)</definedName>
    <definedName name="Import.UnitarioLicitado" localSheetId="10" hidden="1">OFFSET(#REF!,1,0):OFFSET(#REF!,-1,0)</definedName>
    <definedName name="Import.UnitarioLicitado" hidden="1">OFFSET(#REF!,1,0):OFFSET(#REF!,-1,0)</definedName>
    <definedName name="INDICES" localSheetId="10">OFFSET('Cotações OUR'!$B$20,1,0):OFFSET('Cotações OUR'!$I$24,-1,0)</definedName>
    <definedName name="INDICES">OFFSET(#REF!,1,0):OFFSET(#REF!,-1,0)</definedName>
    <definedName name="jj" localSheetId="10">#REF!</definedName>
    <definedName name="jj" localSheetId="12">#REF!</definedName>
    <definedName name="jj">#REF!</definedName>
    <definedName name="JU" localSheetId="10">#REF!</definedName>
    <definedName name="JU" localSheetId="12">#REF!</definedName>
    <definedName name="JU">#REF!</definedName>
    <definedName name="kk" localSheetId="10">#REF!</definedName>
    <definedName name="kk" localSheetId="12">#REF!</definedName>
    <definedName name="kk">#REF!</definedName>
    <definedName name="kkkk">#REF!</definedName>
    <definedName name="LINKBANCO" localSheetId="10">HYPERLINK("#SINAPI!B" &amp; MATCH(#REF!&amp;" - "&amp;#REF!,'Cotações OUR'!#REF!,0),"LINK")</definedName>
    <definedName name="MENU.CRONO" localSheetId="6" hidden="1">OFFSET([1]CRONO!$T$11,1,0)</definedName>
    <definedName name="MENU.CRONO" localSheetId="10" hidden="1">OFFSET(#REF!,1,0)</definedName>
    <definedName name="MENU.CRONO" hidden="1">OFFSET(#REF!,1,0)</definedName>
    <definedName name="mgum" localSheetId="2">#REF!</definedName>
    <definedName name="mgum" localSheetId="3">#REF!</definedName>
    <definedName name="mgum" localSheetId="12">#REF!</definedName>
    <definedName name="mgum">#REF!</definedName>
    <definedName name="mjtymyu" localSheetId="2">#REF!</definedName>
    <definedName name="mjtymyu" localSheetId="3">#REF!</definedName>
    <definedName name="mjtymyu">#REF!</definedName>
    <definedName name="MO" localSheetId="2">#REF!</definedName>
    <definedName name="MO" localSheetId="3">#REF!</definedName>
    <definedName name="MO">#REF!</definedName>
    <definedName name="NCOMPOSICOES">15</definedName>
    <definedName name="NCOTACOES">6</definedName>
    <definedName name="NEMPRESAS">15</definedName>
    <definedName name="nh" localSheetId="10">#REF!</definedName>
    <definedName name="nh" localSheetId="12">#REF!</definedName>
    <definedName name="nh">#REF!</definedName>
    <definedName name="NINDICES">3</definedName>
    <definedName name="NRELATORIOS">COUNTA(#REF!)-2</definedName>
    <definedName name="NumerEmpresa">15</definedName>
    <definedName name="NumerIndice">3</definedName>
    <definedName name="Objeto" localSheetId="6" hidden="1">[1]MENU!$J$1</definedName>
    <definedName name="Objeto" localSheetId="10">"Referência"</definedName>
    <definedName name="Objeto" hidden="1">#REF!</definedName>
    <definedName name="oo" localSheetId="10">#REF!</definedName>
    <definedName name="oo" localSheetId="12">#REF!</definedName>
    <definedName name="oo">#REF!</definedName>
    <definedName name="ooo" localSheetId="12">#REF!</definedName>
    <definedName name="ooo">#REF!</definedName>
    <definedName name="op">#REF!</definedName>
    <definedName name="ORÇAMENTO.BancoRef" localSheetId="6" hidden="1">[1]ORÇAMENTO!$F$8</definedName>
    <definedName name="ORÇAMENTO.BancoRef" localSheetId="10" hidden="1">#REF!</definedName>
    <definedName name="ORÇAMENTO.BancoRef" hidden="1">#REF!</definedName>
    <definedName name="ORÇAMENTO.CodBarra" localSheetId="6" hidden="1">IF(BDI!ORÇAMENTO.Fonte="Sinapi",SUBSTITUTE(SUBSTITUTE(BDI!ORÇAMENTO.Codigo,"/00","/"),"/0","/"),BDI!ORÇAMENTO.Codigo)</definedName>
    <definedName name="ORÇAMENTO.CodBarra" localSheetId="8" hidden="1">IF([0]!ORÇAMENTO.Fonte="Sinapi",SUBSTITUTE(SUBSTITUTE('CFF OUR '!ORÇAMENTO.Codigo,"/00","/"),"/0","/"),'CFF OUR '!ORÇAMENTO.Codigo)</definedName>
    <definedName name="ORÇAMENTO.CodBarra" localSheetId="9" hidden="1">IF([0]!ORÇAMENTO.Fonte="Sinapi",SUBSTITUTE(SUBSTITUTE('CFI OUR '!ORÇAMENTO.Codigo,"/00","/"),"/0","/"),'CFI OUR '!ORÇAMENTO.Codigo)</definedName>
    <definedName name="ORÇAMENTO.CodBarra" localSheetId="10" hidden="1">IF('Cotações OUR'!ORÇAMENTO.Fonte="Sinapi",SUBSTITUTE(SUBSTITUTE('Cotações OUR'!ORÇAMENTO.Codigo,"/00","/"),"/0","/"),'Cotações OUR'!ORÇAMENTO.Codigo)</definedName>
    <definedName name="ORÇAMENTO.CodBarra" localSheetId="13" hidden="1">IF(ORÇAMENTO.Fonte="Sinapi",SUBSTITUTE(SUBSTITUTE('EVE OUR '!ORÇAMENTO.Codigo,"/00","/"),"/0","/"),'EVE OUR '!ORÇAMENTO.Codigo)</definedName>
    <definedName name="ORÇAMENTO.CodBarra" localSheetId="7" hidden="1">IF([0]!ORÇAMENTO.Fonte="Sinapi",SUBSTITUTE(SUBSTITUTE('EVE OUR (2)'!ORÇAMENTO.Codigo,"/00","/"),"/0","/"),'EVE OUR (2)'!ORÇAMENTO.Codigo)</definedName>
    <definedName name="ORÇAMENTO.CodBarra" hidden="1">IF(ORÇAMENTO.Fonte="Sinapi",SUBSTITUTE(SUBSTITUTE(ORÇAMENTO.Codigo,"/00","/"),"/0","/"),ORÇAMENTO.Codigo)</definedName>
    <definedName name="ORÇAMENTO.Codigo" localSheetId="6" hidden="1">[1]ORÇAMENTO!$Q1</definedName>
    <definedName name="ORÇAMENTO.Codigo" localSheetId="8" hidden="1">#REF!</definedName>
    <definedName name="ORÇAMENTO.Codigo" localSheetId="9" hidden="1">#REF!</definedName>
    <definedName name="ORÇAMENTO.Codigo" localSheetId="10" hidden="1">#REF!</definedName>
    <definedName name="ORÇAMENTO.Codigo" localSheetId="13" hidden="1">#REF!</definedName>
    <definedName name="ORÇAMENTO.Codigo" localSheetId="7" hidden="1">#REF!</definedName>
    <definedName name="ORÇAMENTO.Codigo" hidden="1">#REF!</definedName>
    <definedName name="ORÇAMENTO.CustoUnitario" localSheetId="6" hidden="1">ROUND([1]ORÇAMENTO!$U1,15-13*[1]ORÇAMENTO!$AF$8)</definedName>
    <definedName name="ORÇAMENTO.CustoUnitario" localSheetId="10" hidden="1">ROUND(#REF!,15-13*#REF!)</definedName>
    <definedName name="ORÇAMENTO.CustoUnitario" hidden="1">ROUND(#REF!,15-13*#REF!)</definedName>
    <definedName name="ORÇAMENTO.Descricao" localSheetId="6" hidden="1">[1]ORÇAMENTO!$R1</definedName>
    <definedName name="ORÇAMENTO.Descricao" localSheetId="10" hidden="1">#REF!</definedName>
    <definedName name="ORÇAMENTO.Descricao" hidden="1">#REF!</definedName>
    <definedName name="ORÇAMENTO.Fonte" localSheetId="6" hidden="1">[1]ORÇAMENTO!$P1</definedName>
    <definedName name="ORÇAMENTO.Fonte" localSheetId="10" hidden="1">#REF!</definedName>
    <definedName name="ORÇAMENTO.Fonte" hidden="1">#REF!</definedName>
    <definedName name="ORÇAMENTO.ListaCrono" localSheetId="6" hidden="1">OFFSET([1]ORÇAMENTO!$AD$15,1,0):OFFSET([1]ORÇAMENTO!$AD$266,-1,0)</definedName>
    <definedName name="ORÇAMENTO.ListaCrono" localSheetId="10" hidden="1">OFFSET(#REF!,1,0):OFFSET(#REF!,-1,0)</definedName>
    <definedName name="ORÇAMENTO.ListaCrono" hidden="1">OFFSET(#REF!,1,0):OFFSET(#REF!,-1,0)</definedName>
    <definedName name="ORÇAMENTO.MáximoListaCrono" localSheetId="6" hidden="1">MAX(BDI!ORÇAMENTO.ListaCrono)</definedName>
    <definedName name="ORÇAMENTO.MáximoListaCrono" localSheetId="8" hidden="1">MAX([0]!ORÇAMENTO.ListaCrono)</definedName>
    <definedName name="ORÇAMENTO.MáximoListaCrono" localSheetId="9" hidden="1">MAX([0]!ORÇAMENTO.ListaCrono)</definedName>
    <definedName name="ORÇAMENTO.MáximoListaCrono" localSheetId="10" hidden="1">MAX('Cotações OUR'!ORÇAMENTO.ListaCrono)</definedName>
    <definedName name="ORÇAMENTO.MáximoListaCrono" localSheetId="13" hidden="1">MAX(ORÇAMENTO.ListaCrono)</definedName>
    <definedName name="ORÇAMENTO.MáximoListaCrono" localSheetId="7" hidden="1">MAX([0]!ORÇAMENTO.ListaCrono)</definedName>
    <definedName name="ORÇAMENTO.MáximoListaCrono" hidden="1">MAX(ORÇAMENTO.ListaCrono)</definedName>
    <definedName name="ORÇAMENTO.Nivel" localSheetId="6" hidden="1">[1]ORÇAMENTO!$M1</definedName>
    <definedName name="ORÇAMENTO.Nivel" localSheetId="8" hidden="1">#REF!</definedName>
    <definedName name="ORÇAMENTO.Nivel" localSheetId="9" hidden="1">#REF!</definedName>
    <definedName name="ORÇAMENTO.Nivel" localSheetId="10" hidden="1">#REF!</definedName>
    <definedName name="ORÇAMENTO.Nivel" localSheetId="13" hidden="1">#REF!</definedName>
    <definedName name="ORÇAMENTO.Nivel" localSheetId="7" hidden="1">#REF!</definedName>
    <definedName name="ORÇAMENTO.Nivel" hidden="1">#REF!</definedName>
    <definedName name="ORÇAMENTO.OpcaoBDI" localSheetId="6" hidden="1">[1]ORÇAMENTO!$V1</definedName>
    <definedName name="ORÇAMENTO.OpcaoBDI" localSheetId="8" hidden="1">#REF!</definedName>
    <definedName name="ORÇAMENTO.OpcaoBDI" localSheetId="9" hidden="1">#REF!</definedName>
    <definedName name="ORÇAMENTO.OpcaoBDI" localSheetId="10" hidden="1">#REF!</definedName>
    <definedName name="ORÇAMENTO.OpcaoBDI" localSheetId="13" hidden="1">#REF!</definedName>
    <definedName name="ORÇAMENTO.OpcaoBDI" localSheetId="7" hidden="1">#REF!</definedName>
    <definedName name="ORÇAMENTO.OpcaoBDI" hidden="1">#REF!</definedName>
    <definedName name="ORÇAMENTO.PasteFormat1" localSheetId="6" hidden="1">OFFSET([1]ORÇAMENTO!$P$15,1,0):OFFSET([1]ORÇAMENTO!$S$266,-1,0)</definedName>
    <definedName name="ORÇAMENTO.PasteFormat1" localSheetId="8" hidden="1">OFFSET(#REF!,1,0):OFFSET(#REF!,-1,0)</definedName>
    <definedName name="ORÇAMENTO.PasteFormat1" localSheetId="9" hidden="1">OFFSET(#REF!,1,0):OFFSET(#REF!,-1,0)</definedName>
    <definedName name="ORÇAMENTO.PasteFormat1" localSheetId="13" hidden="1">OFFSET(#REF!,1,0):OFFSET(#REF!,-1,0)</definedName>
    <definedName name="ORÇAMENTO.PasteFormat1" localSheetId="7" hidden="1">OFFSET(#REF!,1,0):OFFSET(#REF!,-1,0)</definedName>
    <definedName name="ORÇAMENTO.PasteFormat1" hidden="1">OFFSET(#REF!,1,0):OFFSET(#REF!,-1,0)</definedName>
    <definedName name="ORÇAMENTO.PasteFormat2" localSheetId="6" hidden="1">OFFSET([1]ORÇAMENTO!$U$15,1,0):OFFSET([1]ORÇAMENTO!$V$266,-1,0)</definedName>
    <definedName name="ORÇAMENTO.PasteFormat2" localSheetId="10" hidden="1">OFFSET(#REF!,1,0):OFFSET(#REF!,-1,0)</definedName>
    <definedName name="ORÇAMENTO.PasteFormat2" hidden="1">OFFSET(#REF!,1,0):OFFSET(#REF!,-1,0)</definedName>
    <definedName name="ORÇAMENTO.PrecoUnitarioLicitado" localSheetId="6" hidden="1">[1]ORÇAMENTO!$AL1</definedName>
    <definedName name="ORÇAMENTO.PrecoUnitarioLicitado" localSheetId="10" hidden="1">#REF!</definedName>
    <definedName name="ORÇAMENTO.PrecoUnitarioLicitado" hidden="1">#REF!</definedName>
    <definedName name="ORÇAMENTO.RangeQuant" localSheetId="6" hidden="1">OFFSET([1]ORÇAMENTO!$T$15,1,0):OFFSET([1]ORÇAMENTO!$T$266,-1,0)</definedName>
    <definedName name="ORÇAMENTO.RangeQuant" localSheetId="10" hidden="1">OFFSET(#REF!,1,0):OFFSET(#REF!,-1,0)</definedName>
    <definedName name="ORÇAMENTO.RangeQuant" hidden="1">OFFSET(#REF!,1,0):OFFSET(#REF!,-1,0)</definedName>
    <definedName name="ORÇAMENTO.SumCPMANUAL" localSheetId="6" hidden="1">SUMIF([1]ORÇAMENTO!$Z$15:$Z$266,"CP",[1]ORÇAMENTO!$AA$15:$AA$266)</definedName>
    <definedName name="ORÇAMENTO.SumCPMANUAL" localSheetId="10" hidden="1">SUMIF(#REF!,"CP",#REF!)</definedName>
    <definedName name="ORÇAMENTO.SumCPMANUAL" hidden="1">SUMIF(#REF!,"CP",#REF!)</definedName>
    <definedName name="ORÇAMENTO.SumINVMANUAL" localSheetId="6" hidden="1">SUMIF([1]ORÇAMENTO!$Z$15:$Z$266,"RP",[1]ORÇAMENTO!$X$15:$X$266)+SUMIF([1]ORÇAMENTO!$Z$15:$Z$266,"CP",[1]ORÇAMENTO!$X$15:$X$266)+SUMIF([1]ORÇAMENTO!$Z$15:$Z$266,"OU",[1]ORÇAMENTO!$X$15:$X$266)</definedName>
    <definedName name="ORÇAMENTO.SumINVMANUAL" localSheetId="8" hidden="1">SUMIF(#REF!,"RP",#REF!)+SUMIF(#REF!,"CP",#REF!)+SUMIF(#REF!,"OU",#REF!)</definedName>
    <definedName name="ORÇAMENTO.SumINVMANUAL" localSheetId="9" hidden="1">SUMIF(#REF!,"RP",#REF!)+SUMIF(#REF!,"CP",#REF!)+SUMIF(#REF!,"OU",#REF!)</definedName>
    <definedName name="ORÇAMENTO.SumINVMANUAL" localSheetId="10" hidden="1">SUMIF(#REF!,"RP",#REF!)+SUMIF(#REF!,"CP",#REF!)+SUMIF(#REF!,"OU",#REF!)</definedName>
    <definedName name="ORÇAMENTO.SumINVMANUAL" localSheetId="13" hidden="1">SUMIF(#REF!,"RP",#REF!)+SUMIF(#REF!,"CP",#REF!)+SUMIF(#REF!,"OU",#REF!)</definedName>
    <definedName name="ORÇAMENTO.SumINVMANUAL" localSheetId="7" hidden="1">SUMIF(#REF!,"RP",#REF!)+SUMIF(#REF!,"CP",#REF!)+SUMIF(#REF!,"OU",#REF!)</definedName>
    <definedName name="ORÇAMENTO.SumINVMANUAL" hidden="1">SUMIF(#REF!,"RP",#REF!)+SUMIF(#REF!,"CP",#REF!)+SUMIF(#REF!,"OU",#REF!)</definedName>
    <definedName name="ORÇAMENTO.SumOUTROSMANUAL" localSheetId="6" hidden="1">SUMIF([1]ORÇAMENTO!$Z$15:$Z$266,"OU",[1]ORÇAMENTO!$AB$15:$AB$266)</definedName>
    <definedName name="ORÇAMENTO.SumOUTROSMANUAL" localSheetId="10" hidden="1">SUMIF(#REF!,"OU",#REF!)</definedName>
    <definedName name="ORÇAMENTO.SumOUTROSMANUAL" hidden="1">SUMIF(#REF!,"OU",#REF!)</definedName>
    <definedName name="ORÇAMENTO.SumREPASSEMANUAL" localSheetId="6" hidden="1">BDI!ORÇAMENTO.SumINVMANUAL-BDI!ORÇAMENTO.SumCPMANUAL-BDI!ORÇAMENTO.SumOUTROSMANUAL</definedName>
    <definedName name="ORÇAMENTO.SumREPASSEMANUAL" localSheetId="8" hidden="1">'CFF OUR '!ORÇAMENTO.SumINVMANUAL-[0]!ORÇAMENTO.SumCPMANUAL-[0]!ORÇAMENTO.SumOUTROSMANUAL</definedName>
    <definedName name="ORÇAMENTO.SumREPASSEMANUAL" localSheetId="9" hidden="1">'CFI OUR '!ORÇAMENTO.SumINVMANUAL-[0]!ORÇAMENTO.SumCPMANUAL-[0]!ORÇAMENTO.SumOUTROSMANUAL</definedName>
    <definedName name="ORÇAMENTO.SumREPASSEMANUAL" localSheetId="10" hidden="1">'Cotações OUR'!ORÇAMENTO.SumINVMANUAL-'Cotações OUR'!ORÇAMENTO.SumCPMANUAL-'Cotações OUR'!ORÇAMENTO.SumOUTROSMANUAL</definedName>
    <definedName name="ORÇAMENTO.SumREPASSEMANUAL" localSheetId="13" hidden="1">'EVE OUR '!ORÇAMENTO.SumINVMANUAL-ORÇAMENTO.SumCPMANUAL-ORÇAMENTO.SumOUTROSMANUAL</definedName>
    <definedName name="ORÇAMENTO.SumREPASSEMANUAL" localSheetId="7" hidden="1">'EVE OUR (2)'!ORÇAMENTO.SumINVMANUAL-[0]!ORÇAMENTO.SumCPMANUAL-[0]!ORÇAMENTO.SumOUTROSMANUAL</definedName>
    <definedName name="ORÇAMENTO.SumREPASSEMANUAL" hidden="1">ORÇAMENTO.SumINVMANUAL-ORÇAMENTO.SumCPMANUAL-ORÇAMENTO.SumOUTROSMANUAL</definedName>
    <definedName name="ORÇAMENTO.Unidade" localSheetId="6" hidden="1">[1]ORÇAMENTO!$S1</definedName>
    <definedName name="ORÇAMENTO.Unidade" localSheetId="8" hidden="1">#REF!</definedName>
    <definedName name="ORÇAMENTO.Unidade" localSheetId="9" hidden="1">#REF!</definedName>
    <definedName name="ORÇAMENTO.Unidade" localSheetId="10" hidden="1">#REF!</definedName>
    <definedName name="ORÇAMENTO.Unidade" localSheetId="13" hidden="1">#REF!</definedName>
    <definedName name="ORÇAMENTO.Unidade" localSheetId="7" hidden="1">#REF!</definedName>
    <definedName name="ORÇAMENTO.Unidade" hidden="1">#REF!</definedName>
    <definedName name="PlanMO" localSheetId="8">#REF!</definedName>
    <definedName name="PlanMO" localSheetId="9">#REF!</definedName>
    <definedName name="PlanMO" localSheetId="13">#REF!</definedName>
    <definedName name="PlanMO" localSheetId="7">#REF!</definedName>
    <definedName name="PlanMO" localSheetId="1">#REF!</definedName>
    <definedName name="PlanMO" localSheetId="0">#REF!</definedName>
    <definedName name="PlanMO">#REF!</definedName>
    <definedName name="PLE.firstrow" localSheetId="6" hidden="1">[1]PLE!$A$15:$IV$15</definedName>
    <definedName name="PLE.firstrow" localSheetId="10" hidden="1">#REF!</definedName>
    <definedName name="PLE.firstrow" hidden="1">#REF!</definedName>
    <definedName name="PLE.lastrow" localSheetId="6" hidden="1">[1]PLE!$A$65:$IV$65</definedName>
    <definedName name="PLE.lastrow" localSheetId="10" hidden="1">#REF!</definedName>
    <definedName name="PLE.lastrow" hidden="1">#REF!</definedName>
    <definedName name="PLE.Medicao" localSheetId="6" hidden="1">[1]PLE!$J$9</definedName>
    <definedName name="PLE.Medicao" localSheetId="10" hidden="1">#REF!</definedName>
    <definedName name="PLE.Medicao" hidden="1">#REF!</definedName>
    <definedName name="PLE.ValorDoEvento" localSheetId="6" hidden="1">SUMIF([1]CÁLCULO!$M$15:$M$266,[1]PLE!$B1,OFFSET([1]CÁLCULO!$AA$15:$AA$266,0,[1]PLE!A$12))</definedName>
    <definedName name="PLE.ValorDoEvento" localSheetId="8" hidden="1">SUMIF(#REF!,#REF!,OFFSET(#REF!,0,#REF!))</definedName>
    <definedName name="PLE.ValorDoEvento" localSheetId="9" hidden="1">SUMIF(#REF!,#REF!,OFFSET(#REF!,0,#REF!))</definedName>
    <definedName name="PLE.ValorDoEvento" localSheetId="10" hidden="1">SUMIF(#REF!,#REF!,OFFSET(#REF!,0,#REF!))</definedName>
    <definedName name="PLE.ValorDoEvento" localSheetId="13" hidden="1">SUMIF(#REF!,#REF!,OFFSET(#REF!,0,#REF!))</definedName>
    <definedName name="PLE.ValorDoEvento" localSheetId="7" hidden="1">SUMIF(#REF!,#REF!,OFFSET(#REF!,0,#REF!))</definedName>
    <definedName name="PLE.ValorDoEvento" hidden="1">SUMIF(#REF!,#REF!,OFFSET(#REF!,0,#REF!))</definedName>
    <definedName name="PO.ValoresBDI" localSheetId="6" hidden="1">OFFSET([1]ORÇAMENTO!$AH$15,1,0):OFFSET([1]ORÇAMENTO!$AH$266,-1,0)</definedName>
    <definedName name="PO.ValoresBDI" localSheetId="8" hidden="1">OFFSET(#REF!,1,0):OFFSET(#REF!,-1,0)</definedName>
    <definedName name="PO.ValoresBDI" localSheetId="9" hidden="1">OFFSET(#REF!,1,0):OFFSET(#REF!,-1,0)</definedName>
    <definedName name="PO.ValoresBDI" localSheetId="13" hidden="1">OFFSET(#REF!,1,0):OFFSET(#REF!,-1,0)</definedName>
    <definedName name="PO.ValoresBDI" localSheetId="7" hidden="1">OFFSET(#REF!,1,0):OFFSET(#REF!,-1,0)</definedName>
    <definedName name="PO.ValoresBDI" hidden="1">OFFSET(#REF!,1,0):OFFSET(#REF!,-1,0)</definedName>
    <definedName name="PRC_SRVC" localSheetId="10">#REF!</definedName>
    <definedName name="PRC_SRVC" localSheetId="12">#REF!</definedName>
    <definedName name="PRC_SRVC">#REF!</definedName>
    <definedName name="QCI.CPManual" localSheetId="6" hidden="1">ROUND([1]QCI!$W1,2)</definedName>
    <definedName name="QCI.CPManual" hidden="1">ROUND(#REF!,2)</definedName>
    <definedName name="QCI.DescManual" localSheetId="6" hidden="1">[1]QCI!$R1</definedName>
    <definedName name="QCI.DescManual" localSheetId="10" hidden="1">#REF!</definedName>
    <definedName name="QCI.DescManual" hidden="1">#REF!</definedName>
    <definedName name="QCI.Divisao" localSheetId="6" hidden="1">[1]QCI!$V1</definedName>
    <definedName name="QCI.Divisao" localSheetId="10" hidden="1">#REF!</definedName>
    <definedName name="QCI.Divisao" hidden="1">#REF!</definedName>
    <definedName name="QCI.ExisteManual" localSheetId="6" hidden="1">(COUNTIF([1]QCI!$B$13:$B$24,"Manual")+COUNTIF([1]QCI!$B$13:$B$24,"SemiAuto"))&gt;0</definedName>
    <definedName name="QCI.ExisteManual" hidden="1">(COUNTIF(#REF!,"Manual")+COUNTIF(#REF!,"SemiAuto"))&gt;0</definedName>
    <definedName name="QCI.InvManual" localSheetId="6" hidden="1">ROUND([1]QCI!$U1,2)</definedName>
    <definedName name="QCI.InvManual" hidden="1">ROUND(#REF!,2)</definedName>
    <definedName name="QCI.ItemInvestimento" localSheetId="6" hidden="1">OFFSET([1]DADOS!$J$2,1,0,COUNTA([1]DADOS!$J$1:$J$65536)-1,1)</definedName>
    <definedName name="QCI.ItemInvestimento" localSheetId="10" hidden="1">OFFSET(#REF!,1,0,COUNTA(#REF!)-1,1)</definedName>
    <definedName name="QCI.ItemInvestimento" hidden="1">OFFSET(#REF!,1,0,COUNTA(#REF!)-1,1)</definedName>
    <definedName name="QCI.LoteManual" localSheetId="6" hidden="1">[1]QCI!$T1</definedName>
    <definedName name="QCI.LoteManual" localSheetId="10" hidden="1">#REF!</definedName>
    <definedName name="QCI.LoteManual" hidden="1">#REF!</definedName>
    <definedName name="QCI.MaxCPManual" localSheetId="6" hidden="1">[1]QCI!$O1-[1]QCI!$X1</definedName>
    <definedName name="QCI.MaxCPManual" localSheetId="10" hidden="1">#REF!-#REF!</definedName>
    <definedName name="QCI.MaxCPManual" hidden="1">#REF!-#REF!</definedName>
    <definedName name="QCI.MaxOUManual" localSheetId="6" hidden="1">[1]QCI!$O1-[1]QCI!$W1</definedName>
    <definedName name="QCI.MaxOUManual" localSheetId="10" hidden="1">#REF!-#REF!</definedName>
    <definedName name="QCI.MaxOUManual" hidden="1">#REF!-#REF!</definedName>
    <definedName name="QCI.OutrosManual" localSheetId="6" hidden="1">ROUND([1]QCI!$X1,2)</definedName>
    <definedName name="QCI.OutrosManual" hidden="1">ROUND(#REF!,2)</definedName>
    <definedName name="QCI.SubItemInvestimento" localSheetId="6" hidden="1">OFFSET([1]DADOS!$A$2,1,MATCH([1]QCI!$E1,[1]DADOS!$A$2:$IV$2,0)-1,INDEX([1]DADOS!$A$2:$IV$2,MATCH([1]QCI!$E1,[1]DADOS!$A$2:$IV$2,0)+1))</definedName>
    <definedName name="QCI.SubItemInvestimento" localSheetId="10" hidden="1">OFFSET(#REF!,1,MATCH(#REF!,#REF!,0)-1,INDEX(#REF!,MATCH(#REF!,#REF!,0)+1))</definedName>
    <definedName name="QCI.SubItemInvestimento" hidden="1">OFFSET(#REF!,1,MATCH(#REF!,#REF!,0)-1,INDEX(#REF!,MATCH(#REF!,#REF!,0)+1))</definedName>
    <definedName name="QCI.SumCPMANUAL" localSheetId="6" hidden="1">SUMIF([1]QCI!$B$13:$B$24,"Manual",[1]QCI!$AA$13:$AA$24)</definedName>
    <definedName name="QCI.SumCPMANUAL" localSheetId="10" hidden="1">SUMIF(#REF!,"Manual",#REF!)</definedName>
    <definedName name="QCI.SumCPMANUAL" hidden="1">SUMIF(#REF!,"Manual",#REF!)</definedName>
    <definedName name="QCI.SumINVMANUAL" localSheetId="6" hidden="1">SUMIF([1]QCI!$B$13:$B$24,"Manual",[1]QCI!$O$13:$O$24)</definedName>
    <definedName name="QCI.SumINVMANUAL" localSheetId="10" hidden="1">SUMIF(#REF!,"Manual",#REF!)</definedName>
    <definedName name="QCI.SumINVMANUAL" hidden="1">SUMIF(#REF!,"Manual",#REF!)</definedName>
    <definedName name="QCI.SumOUTROSMANUAL" localSheetId="6" hidden="1">SUMIF([1]QCI!$B$13:$B$24,"Manual",[1]QCI!$AB$13:$AB$24)</definedName>
    <definedName name="QCI.SumOUTROSMANUAL" localSheetId="10" hidden="1">SUMIF(#REF!,"Manual",#REF!)</definedName>
    <definedName name="QCI.SumOUTROSMANUAL" hidden="1">SUMIF(#REF!,"Manual",#REF!)</definedName>
    <definedName name="QCI.SumREPASSEMANUAL" localSheetId="6" hidden="1">BDI!QCI.SumINVMANUAL-BDI!QCI.CPManual-BDI!QCI.OutrosManual</definedName>
    <definedName name="QCI.SumREPASSEMANUAL" localSheetId="8" hidden="1">[0]!QCI.SumINVMANUAL-[0]!QCI.CPManual-[0]!QCI.OutrosManual</definedName>
    <definedName name="QCI.SumREPASSEMANUAL" localSheetId="9" hidden="1">[0]!QCI.SumINVMANUAL-[0]!QCI.CPManual-[0]!QCI.OutrosManual</definedName>
    <definedName name="QCI.SumREPASSEMANUAL" localSheetId="10" hidden="1">'Cotações OUR'!QCI.SumINVMANUAL-QCI.CPManual-QCI.OutrosManual</definedName>
    <definedName name="QCI.SumREPASSEMANUAL" localSheetId="13" hidden="1">QCI.SumINVMANUAL-QCI.CPManual-QCI.OutrosManual</definedName>
    <definedName name="QCI.SumREPASSEMANUAL" localSheetId="7" hidden="1">[0]!QCI.SumINVMANUAL-[0]!QCI.CPManual-[0]!QCI.OutrosManual</definedName>
    <definedName name="QCI.SumREPASSEMANUAL" hidden="1">QCI.SumINVMANUAL-QCI.CPManual-QCI.OutrosManual</definedName>
    <definedName name="qrgq" localSheetId="8">#REF!</definedName>
    <definedName name="qrgq" localSheetId="9">#REF!</definedName>
    <definedName name="qrgq" localSheetId="10">#REF!</definedName>
    <definedName name="qrgq" localSheetId="13">#REF!</definedName>
    <definedName name="qrgq" localSheetId="7">#REF!</definedName>
    <definedName name="qrgq" localSheetId="12">#REF!</definedName>
    <definedName name="qrgq">#REF!</definedName>
    <definedName name="qrgqerge" localSheetId="12">#REF!</definedName>
    <definedName name="qrgqerge">#REF!</definedName>
    <definedName name="qrgqr" localSheetId="12">#REF!</definedName>
    <definedName name="qrgqr">#REF!</definedName>
    <definedName name="qrqgqerg">#REF!</definedName>
    <definedName name="REFERENCIA.Descricao" localSheetId="6" hidden="1">IF(ISNUMBER([1]ORÇAMENTO!$AF1),OFFSET(INDIRECT(BDI!ORÇAMENTO.BancoRef),[1]ORÇAMENTO!$AF1-1,3,1),[1]ORÇAMENTO!$AF1)</definedName>
    <definedName name="REFERENCIA.Descricao" localSheetId="8" hidden="1">IF(ISNUMBER(#REF!),OFFSET(INDIRECT([0]!ORÇAMENTO.BancoRef),#REF!-1,3,1),#REF!)</definedName>
    <definedName name="REFERENCIA.Descricao" localSheetId="9" hidden="1">IF(ISNUMBER(#REF!),OFFSET(INDIRECT([0]!ORÇAMENTO.BancoRef),#REF!-1,3,1),#REF!)</definedName>
    <definedName name="REFERENCIA.Descricao" localSheetId="10" hidden="1">IF(ISNUMBER(#REF!),OFFSET(INDIRECT('Cotações OUR'!ORÇAMENTO.BancoRef),#REF!-1,3,1),#REF!)</definedName>
    <definedName name="REFERENCIA.Descricao" localSheetId="13" hidden="1">IF(ISNUMBER(#REF!),OFFSET(INDIRECT(ORÇAMENTO.BancoRef),#REF!-1,3,1),#REF!)</definedName>
    <definedName name="REFERENCIA.Descricao" localSheetId="7" hidden="1">IF(ISNUMBER(#REF!),OFFSET(INDIRECT([0]!ORÇAMENTO.BancoRef),#REF!-1,3,1),#REF!)</definedName>
    <definedName name="REFERENCIA.Descricao" hidden="1">IF(ISNUMBER(#REF!),OFFSET(INDIRECT(ORÇAMENTO.BancoRef),#REF!-1,3,1),#REF!)</definedName>
    <definedName name="REFERENCIA.Desonerado" localSheetId="6" hidden="1">IF(ISNUMBER([1]ORÇAMENTO!$AF1),VALUE(OFFSET(INDIRECT(BDI!ORÇAMENTO.BancoRef),[1]ORÇAMENTO!$AF1-1,5,1)),0)</definedName>
    <definedName name="REFERENCIA.Desonerado" localSheetId="8" hidden="1">IF(ISNUMBER(#REF!),VALUE(OFFSET(INDIRECT([0]!ORÇAMENTO.BancoRef),#REF!-1,5,1)),0)</definedName>
    <definedName name="REFERENCIA.Desonerado" localSheetId="9" hidden="1">IF(ISNUMBER(#REF!),VALUE(OFFSET(INDIRECT([0]!ORÇAMENTO.BancoRef),#REF!-1,5,1)),0)</definedName>
    <definedName name="REFERENCIA.Desonerado" localSheetId="10" hidden="1">IF(ISNUMBER(#REF!),VALUE(OFFSET(INDIRECT('Cotações OUR'!ORÇAMENTO.BancoRef),#REF!-1,5,1)),0)</definedName>
    <definedName name="REFERENCIA.Desonerado" localSheetId="13" hidden="1">IF(ISNUMBER(#REF!),VALUE(OFFSET(INDIRECT(ORÇAMENTO.BancoRef),#REF!-1,5,1)),0)</definedName>
    <definedName name="REFERENCIA.Desonerado" localSheetId="7" hidden="1">IF(ISNUMBER(#REF!),VALUE(OFFSET(INDIRECT([0]!ORÇAMENTO.BancoRef),#REF!-1,5,1)),0)</definedName>
    <definedName name="REFERENCIA.Desonerado" hidden="1">IF(ISNUMBER(#REF!),VALUE(OFFSET(INDIRECT(ORÇAMENTO.BancoRef),#REF!-1,5,1)),0)</definedName>
    <definedName name="REFERENCIA.NaoDesonerado" localSheetId="6" hidden="1">IF(ISNUMBER([1]ORÇAMENTO!$AF1),VALUE(OFFSET(INDIRECT(BDI!ORÇAMENTO.BancoRef),[1]ORÇAMENTO!$AF1-1,6,1)),0)</definedName>
    <definedName name="REFERENCIA.NaoDesonerado" localSheetId="8" hidden="1">IF(ISNUMBER(#REF!),VALUE(OFFSET(INDIRECT([0]!ORÇAMENTO.BancoRef),#REF!-1,6,1)),0)</definedName>
    <definedName name="REFERENCIA.NaoDesonerado" localSheetId="9" hidden="1">IF(ISNUMBER(#REF!),VALUE(OFFSET(INDIRECT([0]!ORÇAMENTO.BancoRef),#REF!-1,6,1)),0)</definedName>
    <definedName name="REFERENCIA.NaoDesonerado" localSheetId="10" hidden="1">IF(ISNUMBER(#REF!),VALUE(OFFSET(INDIRECT('Cotações OUR'!ORÇAMENTO.BancoRef),#REF!-1,6,1)),0)</definedName>
    <definedName name="REFERENCIA.NaoDesonerado" localSheetId="13" hidden="1">IF(ISNUMBER(#REF!),VALUE(OFFSET(INDIRECT(ORÇAMENTO.BancoRef),#REF!-1,6,1)),0)</definedName>
    <definedName name="REFERENCIA.NaoDesonerado" localSheetId="7" hidden="1">IF(ISNUMBER(#REF!),VALUE(OFFSET(INDIRECT([0]!ORÇAMENTO.BancoRef),#REF!-1,6,1)),0)</definedName>
    <definedName name="REFERENCIA.NaoDesonerado" hidden="1">IF(ISNUMBER(#REF!),VALUE(OFFSET(INDIRECT(ORÇAMENTO.BancoRef),#REF!-1,6,1)),0)</definedName>
    <definedName name="REFERENCIA.Unidade" localSheetId="6" hidden="1">IF(ISNUMBER([1]ORÇAMENTO!$AF1),OFFSET(INDIRECT(BDI!ORÇAMENTO.BancoRef),[1]ORÇAMENTO!$AF1-1,4,1),"-")</definedName>
    <definedName name="REFERENCIA.Unidade" localSheetId="8" hidden="1">IF(ISNUMBER(#REF!),OFFSET(INDIRECT([0]!ORÇAMENTO.BancoRef),#REF!-1,4,1),"-")</definedName>
    <definedName name="REFERENCIA.Unidade" localSheetId="9" hidden="1">IF(ISNUMBER(#REF!),OFFSET(INDIRECT([0]!ORÇAMENTO.BancoRef),#REF!-1,4,1),"-")</definedName>
    <definedName name="REFERENCIA.Unidade" localSheetId="10" hidden="1">IF(ISNUMBER(#REF!),OFFSET(INDIRECT('Cotações OUR'!ORÇAMENTO.BancoRef),#REF!-1,4,1),"-")</definedName>
    <definedName name="REFERENCIA.Unidade" localSheetId="13" hidden="1">IF(ISNUMBER(#REF!),OFFSET(INDIRECT(ORÇAMENTO.BancoRef),#REF!-1,4,1),"-")</definedName>
    <definedName name="REFERENCIA.Unidade" localSheetId="7" hidden="1">IF(ISNUMBER(#REF!),OFFSET(INDIRECT([0]!ORÇAMENTO.BancoRef),#REF!-1,4,1),"-")</definedName>
    <definedName name="REFERENCIA.Unidade" hidden="1">IF(ISNUMBER(#REF!),OFFSET(INDIRECT(ORÇAMENTO.BancoRef),#REF!-1,4,1),"-")</definedName>
    <definedName name="RegimeExecucao" localSheetId="6" hidden="1">IF(OR(BDI!Import.RegimeExecução="",BDI!Import.RegimeExecução="Empreitada por Preço Global",BDI!Import.RegimeExecução="Empreitada Integral"),"Global","Unitário")</definedName>
    <definedName name="RegimeExecucao" localSheetId="8" hidden="1">IF(OR([0]!Import.RegimeExecução="",[0]!Import.RegimeExecução="Empreitada por Preço Global",[0]!Import.RegimeExecução="Empreitada Integral"),"Global","Unitário")</definedName>
    <definedName name="RegimeExecucao" localSheetId="9" hidden="1">IF(OR([0]!Import.RegimeExecução="",[0]!Import.RegimeExecução="Empreitada por Preço Global",[0]!Import.RegimeExecução="Empreitada Integral"),"Global","Unitário")</definedName>
    <definedName name="RegimeExecucao" localSheetId="10" hidden="1">IF(OR('Cotações OUR'!Import.RegimeExecução="",'Cotações OUR'!Import.RegimeExecução="Empreitada por Preço Global",'Cotações OUR'!Import.RegimeExecução="Empreitada Integral"),"Global","Unitário")</definedName>
    <definedName name="RegimeExecucao" localSheetId="13" hidden="1">IF(OR(Import.RegimeExecução="",Import.RegimeExecução="Empreitada por Preço Global",Import.RegimeExecução="Empreitada Integral"),"Global","Unitário")</definedName>
    <definedName name="RegimeExecucao" localSheetId="7" hidden="1">IF(OR([0]!Import.RegimeExecução="",[0]!Import.RegimeExecução="Empreitada por Preço Global",[0]!Import.RegimeExecução="Empreitada Integral"),"Global","Unitário")</definedName>
    <definedName name="RegimeExecucao" hidden="1">IF(OR(Import.RegimeExecução="",Import.RegimeExecução="Empreitada por Preço Global",Import.RegimeExecução="Empreitada Integral"),"Global","Unitário")</definedName>
    <definedName name="RelatoriosFontes" localSheetId="8">OFFSET(#REF!,1,0,[0]!NRELATORIOS)</definedName>
    <definedName name="RelatoriosFontes" localSheetId="9">OFFSET(#REF!,1,0,[0]!NRELATORIOS)</definedName>
    <definedName name="RelatoriosFontes" localSheetId="10">OFFSET(#REF!,1,0,NRELATORIOS)</definedName>
    <definedName name="RelatoriosFontes" localSheetId="13">OFFSET(#REF!,1,0,NRELATORIOS)</definedName>
    <definedName name="RelatoriosFontes" localSheetId="7">OFFSET(#REF!,1,0,[0]!NRELATORIOS)</definedName>
    <definedName name="RelatoriosFontes">OFFSET(#REF!,1,0,NRELATORIOS)</definedName>
    <definedName name="rgqe" localSheetId="10">#REF!</definedName>
    <definedName name="rgqe" localSheetId="12">#REF!</definedName>
    <definedName name="rgqe">#REF!</definedName>
    <definedName name="RRE.MaxCPAcum" localSheetId="6" hidden="1">[1]RRE!$AD$26</definedName>
    <definedName name="RRE.MaxCPAcum" localSheetId="10" hidden="1">#REF!</definedName>
    <definedName name="RRE.MaxCPAcum" hidden="1">#REF!</definedName>
    <definedName name="RRE.MaxCPAnt" localSheetId="6" hidden="1">[1]RRE!$AC$26</definedName>
    <definedName name="RRE.MaxCPAnt" localSheetId="10" hidden="1">#REF!</definedName>
    <definedName name="RRE.MaxCPAnt" hidden="1">#REF!</definedName>
    <definedName name="RRE.MaxOUAcum" localSheetId="6" hidden="1">[1]RRE!$AD$27</definedName>
    <definedName name="RRE.MaxOUAcum" localSheetId="10" hidden="1">#REF!</definedName>
    <definedName name="RRE.MaxOUAcum" hidden="1">#REF!</definedName>
    <definedName name="RRE.MaxOUAnt" localSheetId="6" hidden="1">[1]RRE!$AC$27</definedName>
    <definedName name="RRE.MaxOUAnt" localSheetId="10" hidden="1">#REF!</definedName>
    <definedName name="RRE.MaxOUAnt" hidden="1">#REF!</definedName>
    <definedName name="RRE.Numero" localSheetId="6" hidden="1">OFFSET([1]RRE!$O$7,0,1)</definedName>
    <definedName name="RRE.Numero" localSheetId="10" hidden="1">OFFSET(#REF!,0,1)</definedName>
    <definedName name="RRE.Numero" hidden="1">OFFSET(#REF!,0,1)</definedName>
    <definedName name="RRE.VIMeta" localSheetId="6" hidden="1">[1]RRE!$L1</definedName>
    <definedName name="RRE.VIMeta" localSheetId="10" hidden="1">#REF!</definedName>
    <definedName name="RRE.VIMeta" hidden="1">#REF!</definedName>
    <definedName name="sdd" localSheetId="10">#REF!</definedName>
    <definedName name="sdd" localSheetId="12">#REF!</definedName>
    <definedName name="sdd">#REF!</definedName>
    <definedName name="SEILA" localSheetId="12">#REF!</definedName>
    <definedName name="SEILA">#REF!</definedName>
    <definedName name="SENHAGT" localSheetId="10" hidden="1">"PM2CAIXA"</definedName>
    <definedName name="SENHAGT" hidden="1">"PM3CAIXA"</definedName>
    <definedName name="SomaAgrup" localSheetId="6" hidden="1">SUMIF(OFFSET([1]ORÇAMENTO!$C1,1,0,[1]ORÇAMENTO!$D1),"S",OFFSET([1]ORÇAMENTO!A1,1,0,[1]ORÇAMENTO!$D1))</definedName>
    <definedName name="SomaAgrup" localSheetId="8" hidden="1">SUMIF(OFFSET(#REF!,1,0,#REF!),"S",OFFSET(#REF!,1,0,#REF!))</definedName>
    <definedName name="SomaAgrup" localSheetId="9" hidden="1">SUMIF(OFFSET(#REF!,1,0,#REF!),"S",OFFSET(#REF!,1,0,#REF!))</definedName>
    <definedName name="SomaAgrup" localSheetId="10" hidden="1">SUMIF(OFFSET(#REF!,1,0,#REF!),"S",OFFSET(#REF!,1,0,#REF!))</definedName>
    <definedName name="SomaAgrup" localSheetId="13" hidden="1">SUMIF(OFFSET(#REF!,1,0,#REF!),"S",OFFSET(#REF!,1,0,#REF!))</definedName>
    <definedName name="SomaAgrup" localSheetId="7" hidden="1">SUMIF(OFFSET(#REF!,1,0,#REF!),"S",OFFSET(#REF!,1,0,#REF!))</definedName>
    <definedName name="SomaAgrup" hidden="1">SUMIF(OFFSET(#REF!,1,0,#REF!),"S",OFFSET(#REF!,1,0,#REF!))</definedName>
    <definedName name="SomaAgrupBM" localSheetId="6" hidden="1">SUMIF(OFFSET([1]BM!$A1,1,0,[1]BM!$B1),"S",OFFSET([1]BM!A1,1,0,[1]BM!$B1))</definedName>
    <definedName name="SomaAgrupBM" localSheetId="10" hidden="1">SUMIF(OFFSET(#REF!,1,0,#REF!),"S",OFFSET(#REF!,1,0,#REF!))</definedName>
    <definedName name="SomaAgrupBM" hidden="1">SUMIF(OFFSET(#REF!,1,0,#REF!),"S",OFFSET(#REF!,1,0,#REF!))</definedName>
    <definedName name="SS" localSheetId="10">#REF!</definedName>
    <definedName name="SS" localSheetId="12">#REF!</definedName>
    <definedName name="SS">#REF!</definedName>
    <definedName name="SSSSS" localSheetId="10">#REF!</definedName>
    <definedName name="SSSSS" localSheetId="12">#REF!</definedName>
    <definedName name="SSSSS">#REF!</definedName>
    <definedName name="SSSSSSSS" localSheetId="10">#REF!</definedName>
    <definedName name="SSSSSSSS" localSheetId="12">#REF!</definedName>
    <definedName name="SSSSSSSS">#REF!</definedName>
    <definedName name="SSSSSSSSSS">#REF!</definedName>
    <definedName name="t">#REF!</definedName>
    <definedName name="th">#REF!</definedName>
    <definedName name="TIPOORCAMENTO" localSheetId="6" hidden="1">IF(VALUE([1]MENU!$O$3)=2,"Licitado","Proposto")</definedName>
    <definedName name="TIPOORCAMENTO" hidden="1">IF(VALUE(#REF!)=2,"Licitado","Proposto")</definedName>
    <definedName name="_xlnm.Print_Titles" localSheetId="6">BDI!$1:$13</definedName>
    <definedName name="_xlnm.Print_Titles" localSheetId="8">'CFF OUR '!$1:$11</definedName>
    <definedName name="_xlnm.Print_Titles" localSheetId="9">'CFI OUR '!$1:$11</definedName>
    <definedName name="_xlnm.Print_Titles" localSheetId="13">'EVE OUR '!$1:$11</definedName>
    <definedName name="_xlnm.Print_Titles" localSheetId="7">'EVE OUR (2)'!$1:$11</definedName>
    <definedName name="_xlnm.Print_Titles" localSheetId="1">'MCQ OUR'!$1:$11</definedName>
    <definedName name="_xlnm.Print_Titles" localSheetId="0">'ORC OUR'!$1:$11</definedName>
    <definedName name="tri" localSheetId="2">#REF!</definedName>
    <definedName name="tri" localSheetId="3">#REF!</definedName>
    <definedName name="tri" localSheetId="12">#REF!</definedName>
    <definedName name="tri">#REF!</definedName>
    <definedName name="tt" localSheetId="2">#REF!</definedName>
    <definedName name="tt" localSheetId="3">#REF!</definedName>
    <definedName name="tt">#REF!</definedName>
    <definedName name="ttttt" localSheetId="2">#REF!</definedName>
    <definedName name="ttttt" localSheetId="3">#REF!</definedName>
    <definedName name="ttttt">#REF!</definedName>
    <definedName name="tttttt">#REF!</definedName>
    <definedName name="ttttttttt">#REF!</definedName>
    <definedName name="twrw">#REF!</definedName>
    <definedName name="umy">#REF!</definedName>
    <definedName name="UUUU">#REF!</definedName>
    <definedName name="UUUUUUUU">#REF!</definedName>
    <definedName name="UUUUUUUUUU">#REF!</definedName>
    <definedName name="Versao" localSheetId="6" hidden="1">[1]MENU!$J$2</definedName>
    <definedName name="Versao" localSheetId="10" hidden="1">#REF!</definedName>
    <definedName name="Versao" hidden="1">#REF!</definedName>
    <definedName name="VTOTAL1" localSheetId="6" hidden="1">ROUND([1]ORÇAMENTO!$T1*[1]ORÇAMENTO!$W1,15-13*[1]ORÇAMENTO!$AF$11)</definedName>
    <definedName name="VTOTAL1" localSheetId="10" hidden="1">ROUND(#REF!*#REF!,15-13*#REF!)</definedName>
    <definedName name="VTOTAL1" hidden="1">ROUND(#REF!*#REF!,15-13*#REF!)</definedName>
    <definedName name="VTOTALBM" localSheetId="6" hidden="1">IF([1]BM!$I1=0,0,CHOOSE(MATCH(BDI!RegimeExecucao,{"Global","Unitário"},0),ROUND(ROUND([1]BM!IT1,15-13*[1]BM!$A$9)/100*[1]BM!$I1,15-13*[1]ORÇAMENTO!$AF$11),ROUND(ROUND([1]BM!IT1,15-13*[1]BM!$A$9)*ROUND([1]BM!$H1,15-13*[1]ORÇAMENTO!$AF$10),15-13*[1]ORÇAMENTO!$AF$11)))</definedName>
    <definedName name="VTOTALBM" localSheetId="8" hidden="1">IF(#REF!=0,0,CHOOSE(MATCH('CFF OUR '!RegimeExecucao,{"Global","Unitário"},0),ROUND(ROUND(#REF!,15-13*#REF!)/100*#REF!,15-13*#REF!),ROUND(ROUND(#REF!,15-13*#REF!)*ROUND(#REF!,15-13*#REF!),15-13*#REF!)))</definedName>
    <definedName name="VTOTALBM" localSheetId="9" hidden="1">IF(#REF!=0,0,CHOOSE(MATCH('CFI OUR '!RegimeExecucao,{"Global","Unitário"},0),ROUND(ROUND(#REF!,15-13*#REF!)/100*#REF!,15-13*#REF!),ROUND(ROUND(#REF!,15-13*#REF!)*ROUND(#REF!,15-13*#REF!),15-13*#REF!)))</definedName>
    <definedName name="VTOTALBM" localSheetId="10" hidden="1">IF(#REF!=0,0,CHOOSE(MATCH('Cotações OUR'!RegimeExecucao,{"Global","Unitário"},0),ROUND(ROUND(#REF!,15-13*#REF!)/100*#REF!,15-13*#REF!),ROUND(ROUND(#REF!,15-13*#REF!)*ROUND(#REF!,15-13*#REF!),15-13*#REF!)))</definedName>
    <definedName name="VTOTALBM" localSheetId="13" hidden="1">IF(#REF!=0,0,CHOOSE(MATCH('EVE OUR '!RegimeExecucao,{"Global","Unitário"},0),ROUND(ROUND(#REF!,15-13*#REF!)/100*#REF!,15-13*#REF!),ROUND(ROUND(#REF!,15-13*#REF!)*ROUND(#REF!,15-13*#REF!),15-13*#REF!)))</definedName>
    <definedName name="VTOTALBM" localSheetId="7" hidden="1">IF(#REF!=0,0,CHOOSE(MATCH('EVE OUR (2)'!RegimeExecucao,{"Global","Unitário"},0),ROUND(ROUND(#REF!,15-13*#REF!)/100*#REF!,15-13*#REF!),ROUND(ROUND(#REF!,15-13*#REF!)*ROUND(#REF!,15-13*#REF!),15-13*#REF!)))</definedName>
    <definedName name="VTOTALBM" hidden="1">IF(#REF!=0,0,CHOOSE(MATCH(RegimeExecucao,{"Global","Unitário"},0),ROUND(ROUND(#REF!,15-13*#REF!)/100*#REF!,15-13*#REF!),ROUND(ROUND(#REF!,15-13*#REF!)*ROUND(#REF!,15-13*#REF!),15-13*#REF!)))</definedName>
    <definedName name="ZZZZZZZZZ">#REF!</definedName>
  </definedNames>
  <calcPr calcId="191029"/>
</workbook>
</file>

<file path=xl/calcChain.xml><?xml version="1.0" encoding="utf-8"?>
<calcChain xmlns="http://schemas.openxmlformats.org/spreadsheetml/2006/main">
  <c r="F16" i="73" l="1"/>
  <c r="F15" i="73"/>
  <c r="E16" i="73"/>
  <c r="E17" i="73"/>
  <c r="E15" i="73"/>
  <c r="G15" i="73" l="1"/>
  <c r="G16" i="73"/>
  <c r="F1114" i="73"/>
  <c r="E47" i="60"/>
  <c r="E585" i="60"/>
  <c r="E535" i="60"/>
  <c r="E485" i="60"/>
  <c r="E435" i="60"/>
  <c r="E385" i="60"/>
  <c r="E335" i="60"/>
  <c r="E247" i="60"/>
  <c r="E197" i="60"/>
  <c r="E97" i="60"/>
  <c r="E147" i="60"/>
  <c r="F97" i="73"/>
  <c r="F98" i="73"/>
  <c r="E23" i="60"/>
  <c r="E23" i="73" s="1"/>
  <c r="E754" i="60"/>
  <c r="E625" i="60"/>
  <c r="E626" i="60"/>
  <c r="E627" i="60"/>
  <c r="E628" i="60"/>
  <c r="E624" i="60"/>
  <c r="E603" i="60"/>
  <c r="E604" i="60"/>
  <c r="E605" i="60"/>
  <c r="E606" i="60"/>
  <c r="E602" i="60"/>
  <c r="E580" i="60"/>
  <c r="E581" i="60"/>
  <c r="E582" i="60"/>
  <c r="E583" i="60"/>
  <c r="E579" i="60"/>
  <c r="E569" i="60"/>
  <c r="E570" i="60"/>
  <c r="E571" i="60"/>
  <c r="E572" i="60"/>
  <c r="E568" i="60"/>
  <c r="E530" i="60"/>
  <c r="E531" i="60"/>
  <c r="E532" i="60"/>
  <c r="E533" i="60"/>
  <c r="E529" i="60"/>
  <c r="E519" i="60"/>
  <c r="E520" i="60"/>
  <c r="E521" i="60"/>
  <c r="E522" i="60"/>
  <c r="E518" i="60"/>
  <c r="E483" i="60"/>
  <c r="E480" i="60"/>
  <c r="E481" i="60"/>
  <c r="E482" i="60"/>
  <c r="E479" i="60"/>
  <c r="E469" i="60"/>
  <c r="E470" i="60"/>
  <c r="E471" i="60"/>
  <c r="E472" i="60"/>
  <c r="E468" i="60"/>
  <c r="E430" i="60"/>
  <c r="E431" i="60"/>
  <c r="E432" i="60"/>
  <c r="E433" i="60"/>
  <c r="E429" i="60"/>
  <c r="E419" i="60"/>
  <c r="E420" i="60"/>
  <c r="E421" i="60"/>
  <c r="E422" i="60"/>
  <c r="E418" i="60"/>
  <c r="E380" i="60"/>
  <c r="E381" i="60"/>
  <c r="E382" i="60"/>
  <c r="E383" i="60"/>
  <c r="E379" i="60"/>
  <c r="E369" i="60"/>
  <c r="E370" i="60"/>
  <c r="E371" i="60"/>
  <c r="E372" i="60"/>
  <c r="E368" i="60"/>
  <c r="E330" i="60"/>
  <c r="E331" i="60"/>
  <c r="E332" i="60"/>
  <c r="E333" i="60"/>
  <c r="E329" i="60"/>
  <c r="E319" i="60"/>
  <c r="E320" i="60"/>
  <c r="E321" i="60"/>
  <c r="E322" i="60"/>
  <c r="E318" i="60"/>
  <c r="E281" i="60"/>
  <c r="E282" i="60"/>
  <c r="E283" i="60"/>
  <c r="E284" i="60"/>
  <c r="E280" i="60"/>
  <c r="E242" i="60"/>
  <c r="E243" i="60"/>
  <c r="E244" i="60"/>
  <c r="E245" i="60"/>
  <c r="E241" i="60"/>
  <c r="E231" i="60"/>
  <c r="E232" i="60"/>
  <c r="E233" i="60"/>
  <c r="E234" i="60"/>
  <c r="E230" i="60"/>
  <c r="E192" i="60"/>
  <c r="E193" i="60"/>
  <c r="E194" i="60"/>
  <c r="E195" i="60"/>
  <c r="E191" i="60"/>
  <c r="E181" i="60"/>
  <c r="E182" i="60"/>
  <c r="E183" i="60"/>
  <c r="E184" i="60"/>
  <c r="E180" i="60"/>
  <c r="E142" i="60"/>
  <c r="E143" i="60"/>
  <c r="E144" i="60"/>
  <c r="E145" i="60"/>
  <c r="E141" i="60"/>
  <c r="E131" i="60"/>
  <c r="E132" i="60"/>
  <c r="E133" i="60"/>
  <c r="E134" i="60"/>
  <c r="E130" i="60"/>
  <c r="E92" i="60"/>
  <c r="E93" i="60"/>
  <c r="E94" i="60"/>
  <c r="E95" i="60"/>
  <c r="E91" i="60"/>
  <c r="E84" i="60"/>
  <c r="E83" i="60"/>
  <c r="E82" i="60"/>
  <c r="E81" i="60"/>
  <c r="E80" i="60"/>
  <c r="F76" i="80" l="1"/>
  <c r="F1115" i="73" s="1"/>
  <c r="F1043" i="73"/>
  <c r="F1044" i="73"/>
  <c r="F1093" i="73"/>
  <c r="F1041" i="73"/>
  <c r="F1066" i="73"/>
  <c r="F1000" i="73"/>
  <c r="F30" i="73"/>
  <c r="F986" i="73"/>
  <c r="F984" i="73"/>
  <c r="D99" i="80" l="1"/>
  <c r="D98" i="80"/>
  <c r="D97" i="80"/>
  <c r="D96" i="80"/>
  <c r="D95" i="80"/>
  <c r="K93" i="80"/>
  <c r="F93" i="80"/>
  <c r="F1125" i="73" s="1"/>
  <c r="A93" i="80"/>
  <c r="F92" i="80"/>
  <c r="D89" i="80"/>
  <c r="D88" i="80"/>
  <c r="D87" i="80"/>
  <c r="D86" i="80"/>
  <c r="D85" i="80"/>
  <c r="K83" i="80"/>
  <c r="F83" i="80"/>
  <c r="A83" i="80"/>
  <c r="F82" i="80"/>
  <c r="D79" i="80"/>
  <c r="D78" i="80"/>
  <c r="D77" i="80"/>
  <c r="D76" i="80"/>
  <c r="D75" i="80"/>
  <c r="K73" i="80"/>
  <c r="F73" i="80"/>
  <c r="A73" i="80"/>
  <c r="F72" i="80"/>
  <c r="D69" i="80"/>
  <c r="D68" i="80"/>
  <c r="D67" i="80"/>
  <c r="D66" i="80"/>
  <c r="D65" i="80"/>
  <c r="K63" i="80"/>
  <c r="F63" i="80"/>
  <c r="A63" i="80"/>
  <c r="F62" i="80"/>
  <c r="D59" i="80"/>
  <c r="D58" i="80"/>
  <c r="D57" i="80"/>
  <c r="D56" i="80"/>
  <c r="D55" i="80"/>
  <c r="K53" i="80"/>
  <c r="F53" i="80"/>
  <c r="A53" i="80"/>
  <c r="F52" i="80"/>
  <c r="D49" i="80"/>
  <c r="D48" i="80"/>
  <c r="D47" i="80"/>
  <c r="D46" i="80"/>
  <c r="D45" i="80"/>
  <c r="K43" i="80"/>
  <c r="F43" i="80"/>
  <c r="A43" i="80"/>
  <c r="F42" i="80"/>
  <c r="L41" i="80"/>
  <c r="L40" i="80"/>
  <c r="L39" i="80"/>
  <c r="L38" i="80"/>
  <c r="L37" i="80"/>
  <c r="L36" i="80"/>
  <c r="L35" i="80"/>
  <c r="L34" i="80"/>
  <c r="L33" i="80"/>
  <c r="L32" i="80"/>
  <c r="L31" i="80"/>
  <c r="L30" i="80"/>
  <c r="L29" i="80"/>
  <c r="L28" i="80"/>
  <c r="L27" i="80"/>
  <c r="L26" i="80"/>
  <c r="L25" i="80"/>
  <c r="L24" i="80"/>
  <c r="I23" i="80"/>
  <c r="L23" i="80" s="1"/>
  <c r="I22" i="80"/>
  <c r="L22" i="80" s="1"/>
  <c r="I21" i="80"/>
  <c r="L21" i="80" s="1"/>
  <c r="L20" i="80"/>
  <c r="L19" i="80"/>
  <c r="D15" i="80"/>
  <c r="K13" i="80"/>
  <c r="F13" i="80"/>
  <c r="L17" i="80" s="1"/>
  <c r="A13" i="80"/>
  <c r="F12" i="80"/>
  <c r="L10" i="80"/>
  <c r="L8" i="80"/>
  <c r="I8" i="80"/>
  <c r="D6" i="80"/>
  <c r="L44" i="80" l="1"/>
  <c r="F664" i="73"/>
  <c r="L61" i="80"/>
  <c r="F1038" i="73"/>
  <c r="L64" i="80"/>
  <c r="L81" i="80"/>
  <c r="L84" i="80"/>
  <c r="F1116" i="73"/>
  <c r="F1117" i="73" s="1"/>
  <c r="L101" i="80"/>
  <c r="J53" i="80"/>
  <c r="J83" i="80"/>
  <c r="L70" i="80"/>
  <c r="L13" i="80"/>
  <c r="L53" i="80"/>
  <c r="L43" i="80"/>
  <c r="L60" i="80"/>
  <c r="L73" i="80"/>
  <c r="L62" i="80"/>
  <c r="L74" i="80"/>
  <c r="L93" i="80"/>
  <c r="L16" i="80"/>
  <c r="L63" i="80"/>
  <c r="L100" i="80"/>
  <c r="J93" i="80"/>
  <c r="L12" i="80"/>
  <c r="L54" i="80"/>
  <c r="L71" i="80"/>
  <c r="L94" i="80"/>
  <c r="L72" i="80"/>
  <c r="L51" i="80"/>
  <c r="L80" i="80"/>
  <c r="J63" i="80"/>
  <c r="J13" i="80"/>
  <c r="J73" i="80"/>
  <c r="L14" i="80"/>
  <c r="L42" i="80"/>
  <c r="L82" i="80"/>
  <c r="L50" i="80"/>
  <c r="L90" i="80"/>
  <c r="J43" i="80"/>
  <c r="L52" i="80"/>
  <c r="L92" i="80"/>
  <c r="L91" i="80"/>
  <c r="L83" i="80"/>
  <c r="F745" i="73" l="1"/>
  <c r="F826" i="73"/>
  <c r="L76" i="80"/>
  <c r="L68" i="80"/>
  <c r="L58" i="80"/>
  <c r="L15" i="80"/>
  <c r="L99" i="80"/>
  <c r="L75" i="80"/>
  <c r="L67" i="80"/>
  <c r="L59" i="80"/>
  <c r="F6" i="80"/>
  <c r="E6" i="80"/>
  <c r="L98" i="80"/>
  <c r="C6" i="80"/>
  <c r="L97" i="80"/>
  <c r="L89" i="80"/>
  <c r="L65" i="80"/>
  <c r="L57" i="80"/>
  <c r="L49" i="80"/>
  <c r="B6" i="80"/>
  <c r="L96" i="80"/>
  <c r="L88" i="80"/>
  <c r="L56" i="80"/>
  <c r="L48" i="80"/>
  <c r="L77" i="80"/>
  <c r="L45" i="80"/>
  <c r="L95" i="80"/>
  <c r="L87" i="80"/>
  <c r="L79" i="80"/>
  <c r="L55" i="80"/>
  <c r="L47" i="80"/>
  <c r="L66" i="80"/>
  <c r="L86" i="80"/>
  <c r="L78" i="80"/>
  <c r="L46" i="80"/>
  <c r="L69" i="80"/>
  <c r="L85" i="80"/>
  <c r="G6" i="80"/>
  <c r="E47" i="73" l="1"/>
  <c r="F46" i="60"/>
  <c r="D46" i="60"/>
  <c r="B46" i="60"/>
  <c r="F46" i="73"/>
  <c r="E46" i="73"/>
  <c r="D46" i="73"/>
  <c r="B46" i="73"/>
  <c r="Q46" i="79"/>
  <c r="Q47" i="79"/>
  <c r="Q48" i="79"/>
  <c r="B46" i="79"/>
  <c r="B41" i="79"/>
  <c r="B40" i="79"/>
  <c r="B39" i="79"/>
  <c r="AG38" i="79"/>
  <c r="AH38" i="79" s="1"/>
  <c r="B38" i="79"/>
  <c r="B37" i="79"/>
  <c r="AG36" i="79"/>
  <c r="AH36" i="79" s="1"/>
  <c r="B36" i="79"/>
  <c r="B35" i="79"/>
  <c r="B34" i="79"/>
  <c r="B33" i="79"/>
  <c r="B32" i="79"/>
  <c r="B31" i="79"/>
  <c r="B30" i="79"/>
  <c r="B29" i="79"/>
  <c r="AG28" i="79"/>
  <c r="AH28" i="79" s="1"/>
  <c r="B28" i="79"/>
  <c r="B27" i="79"/>
  <c r="B26" i="79"/>
  <c r="B25" i="79"/>
  <c r="B24" i="79"/>
  <c r="B23" i="79"/>
  <c r="S22" i="79"/>
  <c r="B22" i="79"/>
  <c r="B21" i="79"/>
  <c r="B20" i="79"/>
  <c r="B19" i="79"/>
  <c r="B18" i="79"/>
  <c r="B17" i="79"/>
  <c r="B16" i="79"/>
  <c r="B15" i="79"/>
  <c r="AG14" i="79"/>
  <c r="AH14" i="79" s="1"/>
  <c r="B14" i="79"/>
  <c r="B13" i="79"/>
  <c r="B12" i="79"/>
  <c r="Y11" i="79"/>
  <c r="AB10" i="79"/>
  <c r="AB11" i="79" s="1"/>
  <c r="A9" i="79"/>
  <c r="AB7" i="79"/>
  <c r="A7" i="79"/>
  <c r="AB6" i="79"/>
  <c r="A6" i="79"/>
  <c r="A5" i="79"/>
  <c r="A4" i="79"/>
  <c r="AB3" i="79"/>
  <c r="A3" i="79"/>
  <c r="AI15" i="75"/>
  <c r="E835" i="60"/>
  <c r="E852" i="60"/>
  <c r="E851" i="60"/>
  <c r="E850" i="60"/>
  <c r="E849" i="60"/>
  <c r="E848" i="60"/>
  <c r="E847" i="60"/>
  <c r="E838" i="60"/>
  <c r="E837" i="60"/>
  <c r="E836" i="60"/>
  <c r="E834" i="60"/>
  <c r="E833" i="60"/>
  <c r="E832" i="60"/>
  <c r="E831" i="60"/>
  <c r="E771" i="60"/>
  <c r="E769" i="60"/>
  <c r="E768" i="60"/>
  <c r="E767" i="60"/>
  <c r="E766" i="60"/>
  <c r="E757" i="60"/>
  <c r="E756" i="60"/>
  <c r="E755" i="60"/>
  <c r="E753" i="60"/>
  <c r="E752" i="60"/>
  <c r="E751" i="60"/>
  <c r="E750" i="60"/>
  <c r="E691" i="60"/>
  <c r="E690" i="60"/>
  <c r="E689" i="60"/>
  <c r="E688" i="60"/>
  <c r="E687" i="60"/>
  <c r="E686" i="60"/>
  <c r="E685" i="60"/>
  <c r="E676" i="60"/>
  <c r="E675" i="60"/>
  <c r="E674" i="60"/>
  <c r="E673" i="60"/>
  <c r="E672" i="60"/>
  <c r="E671" i="60"/>
  <c r="E670" i="60"/>
  <c r="E669" i="60"/>
  <c r="E878" i="60"/>
  <c r="E984" i="60"/>
  <c r="E982" i="60"/>
  <c r="E981" i="60"/>
  <c r="E978" i="60" s="1"/>
  <c r="E913" i="60"/>
  <c r="E912" i="60"/>
  <c r="E911" i="60"/>
  <c r="E907" i="60"/>
  <c r="E906" i="60"/>
  <c r="E905" i="60"/>
  <c r="E904" i="60"/>
  <c r="E900" i="60"/>
  <c r="E896" i="60"/>
  <c r="E895" i="60"/>
  <c r="E894" i="60"/>
  <c r="E893" i="60"/>
  <c r="E889" i="60"/>
  <c r="E885" i="60"/>
  <c r="E884" i="60"/>
  <c r="E883" i="60"/>
  <c r="E882" i="60"/>
  <c r="E874" i="60"/>
  <c r="E872" i="60"/>
  <c r="E871" i="60"/>
  <c r="E868" i="60" s="1"/>
  <c r="E864" i="60"/>
  <c r="E862" i="60"/>
  <c r="E861" i="60"/>
  <c r="E860" i="60"/>
  <c r="E859" i="60"/>
  <c r="E858" i="60"/>
  <c r="E854" i="60"/>
  <c r="E846" i="60"/>
  <c r="E845" i="60"/>
  <c r="E842" i="60"/>
  <c r="E841" i="60"/>
  <c r="E839" i="60"/>
  <c r="E830" i="60"/>
  <c r="E827" i="60"/>
  <c r="E826" i="60"/>
  <c r="E825" i="60"/>
  <c r="E824" i="60"/>
  <c r="E823" i="60"/>
  <c r="E822" i="60"/>
  <c r="E821" i="60"/>
  <c r="E820" i="60"/>
  <c r="E819" i="60"/>
  <c r="E818" i="60"/>
  <c r="E817" i="60"/>
  <c r="E812" i="60"/>
  <c r="E811" i="60"/>
  <c r="E810" i="60"/>
  <c r="E804" i="60"/>
  <c r="E803" i="60"/>
  <c r="E797" i="60"/>
  <c r="E793" i="60"/>
  <c r="E791" i="60"/>
  <c r="E790" i="60"/>
  <c r="E787" i="60" s="1"/>
  <c r="E783" i="60"/>
  <c r="E781" i="60"/>
  <c r="E780" i="60"/>
  <c r="E779" i="60"/>
  <c r="E778" i="60"/>
  <c r="E777" i="60"/>
  <c r="E773" i="60"/>
  <c r="E765" i="60"/>
  <c r="E764" i="60"/>
  <c r="E761" i="60"/>
  <c r="E760" i="60"/>
  <c r="E758" i="60"/>
  <c r="E749" i="60"/>
  <c r="E746" i="60"/>
  <c r="E745" i="60"/>
  <c r="E744" i="60"/>
  <c r="E743" i="60"/>
  <c r="E742" i="60"/>
  <c r="E741" i="60"/>
  <c r="E740" i="60"/>
  <c r="E739" i="60"/>
  <c r="E738" i="60"/>
  <c r="E737" i="60"/>
  <c r="E736" i="60"/>
  <c r="E731" i="60"/>
  <c r="E730" i="60"/>
  <c r="E729" i="60"/>
  <c r="E723" i="60"/>
  <c r="E722" i="60"/>
  <c r="E716" i="60"/>
  <c r="E712" i="60"/>
  <c r="E710" i="60"/>
  <c r="E709" i="60"/>
  <c r="E706" i="60" s="1"/>
  <c r="E702" i="60"/>
  <c r="E700" i="60"/>
  <c r="E699" i="60"/>
  <c r="E698" i="60"/>
  <c r="E697" i="60"/>
  <c r="E696" i="60"/>
  <c r="E692" i="60"/>
  <c r="E684" i="60"/>
  <c r="E683" i="60"/>
  <c r="E680" i="60"/>
  <c r="E679" i="60"/>
  <c r="E677" i="60"/>
  <c r="E668" i="60"/>
  <c r="E665" i="60"/>
  <c r="E664" i="60"/>
  <c r="E663" i="60"/>
  <c r="E662" i="60"/>
  <c r="E660" i="60"/>
  <c r="E659" i="60"/>
  <c r="E658" i="60"/>
  <c r="E657" i="60"/>
  <c r="E656" i="60"/>
  <c r="E655" i="60"/>
  <c r="E650" i="60"/>
  <c r="E649" i="60"/>
  <c r="E648" i="60"/>
  <c r="E642" i="60"/>
  <c r="E641" i="60"/>
  <c r="E635" i="60"/>
  <c r="E629" i="60"/>
  <c r="E623" i="60"/>
  <c r="E622" i="60"/>
  <c r="E619" i="60"/>
  <c r="E618" i="60"/>
  <c r="E617" i="60"/>
  <c r="E612" i="60"/>
  <c r="E607" i="60"/>
  <c r="E601" i="60"/>
  <c r="E600" i="60"/>
  <c r="E597" i="60"/>
  <c r="E596" i="60"/>
  <c r="E595" i="60"/>
  <c r="E590" i="60"/>
  <c r="E584" i="60"/>
  <c r="E578" i="60"/>
  <c r="E577" i="60"/>
  <c r="E573" i="60"/>
  <c r="E567" i="60"/>
  <c r="E566" i="60"/>
  <c r="E563" i="60"/>
  <c r="E562" i="60"/>
  <c r="E561" i="60"/>
  <c r="E560" i="60"/>
  <c r="E559" i="60"/>
  <c r="E558" i="60"/>
  <c r="E553" i="60"/>
  <c r="E547" i="60"/>
  <c r="E546" i="60"/>
  <c r="E540" i="60"/>
  <c r="E534" i="60"/>
  <c r="E528" i="60"/>
  <c r="E527" i="60"/>
  <c r="E523" i="60"/>
  <c r="E517" i="60"/>
  <c r="E516" i="60"/>
  <c r="E513" i="60"/>
  <c r="E512" i="60"/>
  <c r="E511" i="60"/>
  <c r="E510" i="60"/>
  <c r="E509" i="60"/>
  <c r="E508" i="60"/>
  <c r="E503" i="60"/>
  <c r="E497" i="60"/>
  <c r="E496" i="60"/>
  <c r="E490" i="60"/>
  <c r="E484" i="60"/>
  <c r="E478" i="60"/>
  <c r="E477" i="60"/>
  <c r="E473" i="60"/>
  <c r="E467" i="60"/>
  <c r="E466" i="60"/>
  <c r="E463" i="60"/>
  <c r="E462" i="60"/>
  <c r="E461" i="60"/>
  <c r="E460" i="60"/>
  <c r="E459" i="60"/>
  <c r="E458" i="60"/>
  <c r="E453" i="60"/>
  <c r="E447" i="60"/>
  <c r="E446" i="60"/>
  <c r="E440" i="60"/>
  <c r="E434" i="60"/>
  <c r="E428" i="60"/>
  <c r="E427" i="60"/>
  <c r="E423" i="60"/>
  <c r="E417" i="60"/>
  <c r="E416" i="60"/>
  <c r="E413" i="60"/>
  <c r="E412" i="60"/>
  <c r="E411" i="60"/>
  <c r="E410" i="60"/>
  <c r="E409" i="60"/>
  <c r="E408" i="60"/>
  <c r="E403" i="60"/>
  <c r="E397" i="60"/>
  <c r="E396" i="60"/>
  <c r="E390" i="60"/>
  <c r="E384" i="60"/>
  <c r="E378" i="60"/>
  <c r="E377" i="60"/>
  <c r="E373" i="60"/>
  <c r="E367" i="60"/>
  <c r="E366" i="60"/>
  <c r="E363" i="60"/>
  <c r="E362" i="60"/>
  <c r="E361" i="60"/>
  <c r="E360" i="60"/>
  <c r="E359" i="60"/>
  <c r="E358" i="60"/>
  <c r="E353" i="60"/>
  <c r="E347" i="60"/>
  <c r="E346" i="60"/>
  <c r="E340" i="60"/>
  <c r="E334" i="60"/>
  <c r="E328" i="60"/>
  <c r="E327" i="60"/>
  <c r="E323" i="60"/>
  <c r="E317" i="60"/>
  <c r="E316" i="60"/>
  <c r="E313" i="60"/>
  <c r="E312" i="60"/>
  <c r="E311" i="60"/>
  <c r="E310" i="60"/>
  <c r="E309" i="60"/>
  <c r="E308" i="60"/>
  <c r="E303" i="60"/>
  <c r="E297" i="60"/>
  <c r="E296" i="60"/>
  <c r="E290" i="60"/>
  <c r="E285" i="60"/>
  <c r="E279" i="60"/>
  <c r="E278" i="60"/>
  <c r="E275" i="60"/>
  <c r="E273" i="60"/>
  <c r="E272" i="60"/>
  <c r="E271" i="60"/>
  <c r="E265" i="60"/>
  <c r="E259" i="60"/>
  <c r="E258" i="60"/>
  <c r="E252" i="60"/>
  <c r="E246" i="60"/>
  <c r="E240" i="60"/>
  <c r="E239" i="60"/>
  <c r="E235" i="60"/>
  <c r="E229" i="60"/>
  <c r="E228" i="60"/>
  <c r="E225" i="60"/>
  <c r="E224" i="60"/>
  <c r="E223" i="60"/>
  <c r="E222" i="60"/>
  <c r="E221" i="60"/>
  <c r="E220" i="60"/>
  <c r="E215" i="60"/>
  <c r="E209" i="60"/>
  <c r="E208" i="60"/>
  <c r="E202" i="60"/>
  <c r="E196" i="60"/>
  <c r="E190" i="60"/>
  <c r="E189" i="60"/>
  <c r="E185" i="60"/>
  <c r="E179" i="60"/>
  <c r="E178" i="60"/>
  <c r="E175" i="60"/>
  <c r="E174" i="60"/>
  <c r="E173" i="60"/>
  <c r="E172" i="60"/>
  <c r="E171" i="60"/>
  <c r="E170" i="60"/>
  <c r="E165" i="60"/>
  <c r="E159" i="60"/>
  <c r="E158" i="60"/>
  <c r="E152" i="60"/>
  <c r="E146" i="60"/>
  <c r="E140" i="60"/>
  <c r="E139" i="60"/>
  <c r="E135" i="60"/>
  <c r="E129" i="60"/>
  <c r="E128" i="60"/>
  <c r="E125" i="60"/>
  <c r="E124" i="60"/>
  <c r="E123" i="60"/>
  <c r="E122" i="60"/>
  <c r="E121" i="60"/>
  <c r="E120" i="60"/>
  <c r="E115" i="60"/>
  <c r="E109" i="60"/>
  <c r="E108" i="60"/>
  <c r="E102" i="60"/>
  <c r="E96" i="60"/>
  <c r="E90" i="60"/>
  <c r="E89" i="60"/>
  <c r="E85" i="60"/>
  <c r="E79" i="60"/>
  <c r="E78" i="60"/>
  <c r="E75" i="60"/>
  <c r="E74" i="60"/>
  <c r="E73" i="60"/>
  <c r="E72" i="60"/>
  <c r="E71" i="60"/>
  <c r="E70" i="60"/>
  <c r="E65" i="60"/>
  <c r="E59" i="60"/>
  <c r="E58" i="60"/>
  <c r="E52" i="60"/>
  <c r="G46" i="60" l="1"/>
  <c r="G46" i="73"/>
  <c r="T22" i="79"/>
  <c r="S42" i="79"/>
  <c r="F985" i="73"/>
  <c r="F982" i="73"/>
  <c r="F983" i="73"/>
  <c r="F977" i="73"/>
  <c r="F978" i="73"/>
  <c r="F979" i="73"/>
  <c r="F980" i="73"/>
  <c r="F981" i="73"/>
  <c r="L48" i="77"/>
  <c r="L47" i="77"/>
  <c r="L46" i="77"/>
  <c r="L46" i="78"/>
  <c r="L45" i="78"/>
  <c r="L44" i="78"/>
  <c r="L114" i="75"/>
  <c r="L113" i="75"/>
  <c r="L112" i="75"/>
  <c r="B44" i="78"/>
  <c r="B41" i="78"/>
  <c r="B40" i="78"/>
  <c r="B39" i="78"/>
  <c r="AF38" i="78"/>
  <c r="AG38" i="78" s="1"/>
  <c r="B38" i="78"/>
  <c r="B37" i="78"/>
  <c r="AF36" i="78"/>
  <c r="AG36" i="78" s="1"/>
  <c r="B36" i="78"/>
  <c r="B35" i="78"/>
  <c r="B34" i="78"/>
  <c r="B33" i="78"/>
  <c r="B32" i="78"/>
  <c r="B31" i="78"/>
  <c r="B30" i="78"/>
  <c r="B29" i="78"/>
  <c r="AF28" i="78"/>
  <c r="AG28" i="78" s="1"/>
  <c r="B28" i="78"/>
  <c r="B27" i="78"/>
  <c r="B26" i="78"/>
  <c r="B25" i="78"/>
  <c r="B24" i="78"/>
  <c r="B23" i="78"/>
  <c r="Q22" i="78"/>
  <c r="R22" i="78" s="1"/>
  <c r="S22" i="78" s="1"/>
  <c r="B22" i="78"/>
  <c r="B21" i="78"/>
  <c r="B20" i="78"/>
  <c r="B19" i="78"/>
  <c r="B18" i="78"/>
  <c r="B17" i="78"/>
  <c r="B16" i="78"/>
  <c r="B15" i="78"/>
  <c r="AF14" i="78"/>
  <c r="AG14" i="78" s="1"/>
  <c r="B14" i="78"/>
  <c r="B13" i="78"/>
  <c r="B12" i="78"/>
  <c r="X11" i="78"/>
  <c r="AA10" i="78"/>
  <c r="AA11" i="78" s="1"/>
  <c r="A9" i="78"/>
  <c r="AA7" i="78"/>
  <c r="A7" i="78"/>
  <c r="AA6" i="78"/>
  <c r="A6" i="78"/>
  <c r="A5" i="78"/>
  <c r="A4" i="78"/>
  <c r="AA3" i="78"/>
  <c r="A3" i="78"/>
  <c r="B46" i="77"/>
  <c r="B41" i="77"/>
  <c r="B40" i="77"/>
  <c r="B39" i="77"/>
  <c r="AF38" i="77"/>
  <c r="AG38" i="77" s="1"/>
  <c r="B38" i="77"/>
  <c r="B37" i="77"/>
  <c r="AF36" i="77"/>
  <c r="AG36" i="77" s="1"/>
  <c r="B36" i="77"/>
  <c r="B35" i="77"/>
  <c r="B34" i="77"/>
  <c r="B33" i="77"/>
  <c r="B32" i="77"/>
  <c r="B31" i="77"/>
  <c r="B30" i="77"/>
  <c r="B29" i="77"/>
  <c r="AF28" i="77"/>
  <c r="AG28" i="77" s="1"/>
  <c r="B28" i="77"/>
  <c r="B27" i="77"/>
  <c r="B26" i="77"/>
  <c r="B25" i="77"/>
  <c r="B24" i="77"/>
  <c r="B23" i="77"/>
  <c r="Q22" i="77"/>
  <c r="Q42" i="77" s="1"/>
  <c r="Q43" i="77" s="1"/>
  <c r="B22" i="77"/>
  <c r="B21" i="77"/>
  <c r="B20" i="77"/>
  <c r="B19" i="77"/>
  <c r="B18" i="77"/>
  <c r="B17" i="77"/>
  <c r="B16" i="77"/>
  <c r="B15" i="77"/>
  <c r="AF14" i="77"/>
  <c r="AG14" i="77" s="1"/>
  <c r="B14" i="77"/>
  <c r="B13" i="77"/>
  <c r="B12" i="77"/>
  <c r="X11" i="77"/>
  <c r="AA10" i="77"/>
  <c r="AA11" i="77" s="1"/>
  <c r="A9" i="77"/>
  <c r="AA7" i="77"/>
  <c r="A7" i="77"/>
  <c r="AA6" i="77"/>
  <c r="A6" i="77"/>
  <c r="A5" i="77"/>
  <c r="A4" i="77"/>
  <c r="AA3" i="77"/>
  <c r="A3" i="77"/>
  <c r="B86" i="75"/>
  <c r="B85" i="75"/>
  <c r="B84" i="75"/>
  <c r="F10" i="62"/>
  <c r="F9" i="62"/>
  <c r="F10" i="61"/>
  <c r="F9" i="61"/>
  <c r="B105" i="75"/>
  <c r="B104" i="75"/>
  <c r="B106" i="75"/>
  <c r="B102" i="75"/>
  <c r="B100" i="75"/>
  <c r="B99" i="75"/>
  <c r="B95" i="75"/>
  <c r="B94" i="75"/>
  <c r="B96" i="75"/>
  <c r="B90" i="75"/>
  <c r="B91" i="75"/>
  <c r="B80" i="75"/>
  <c r="B79" i="75"/>
  <c r="B81" i="75"/>
  <c r="B76" i="75"/>
  <c r="B75" i="75"/>
  <c r="B77" i="75"/>
  <c r="B73" i="75"/>
  <c r="B72" i="75"/>
  <c r="B71" i="75"/>
  <c r="B70" i="75"/>
  <c r="B68" i="75"/>
  <c r="B67" i="75"/>
  <c r="B66" i="75"/>
  <c r="B65" i="75"/>
  <c r="B69" i="75"/>
  <c r="B63" i="75"/>
  <c r="B62" i="75"/>
  <c r="B61" i="75"/>
  <c r="B60" i="75"/>
  <c r="B59" i="75"/>
  <c r="B58" i="75"/>
  <c r="B57" i="75"/>
  <c r="B56" i="75"/>
  <c r="B64" i="75"/>
  <c r="B55" i="75"/>
  <c r="B54" i="75"/>
  <c r="B53" i="75"/>
  <c r="B52" i="75"/>
  <c r="B51" i="75"/>
  <c r="B50" i="75"/>
  <c r="B49" i="75"/>
  <c r="Q47" i="75"/>
  <c r="R47" i="75" s="1"/>
  <c r="S47" i="75" s="1"/>
  <c r="T47" i="75" s="1"/>
  <c r="U47" i="75" s="1"/>
  <c r="V47" i="75" s="1"/>
  <c r="W47" i="75" s="1"/>
  <c r="X47" i="75" s="1"/>
  <c r="Y47" i="75" s="1"/>
  <c r="Z47" i="75" s="1"/>
  <c r="AA47" i="75" s="1"/>
  <c r="AB47" i="75" s="1"/>
  <c r="AC47" i="75" s="1"/>
  <c r="AD47" i="75" s="1"/>
  <c r="AE47" i="75" s="1"/>
  <c r="B47" i="75"/>
  <c r="Q46" i="75"/>
  <c r="R46" i="75" s="1"/>
  <c r="S46" i="75" s="1"/>
  <c r="T46" i="75" s="1"/>
  <c r="U46" i="75" s="1"/>
  <c r="V46" i="75" s="1"/>
  <c r="W46" i="75" s="1"/>
  <c r="X46" i="75" s="1"/>
  <c r="Y46" i="75" s="1"/>
  <c r="Z46" i="75" s="1"/>
  <c r="AA46" i="75" s="1"/>
  <c r="AB46" i="75" s="1"/>
  <c r="AC46" i="75" s="1"/>
  <c r="AD46" i="75" s="1"/>
  <c r="AE46" i="75" s="1"/>
  <c r="B46" i="75"/>
  <c r="Q45" i="75"/>
  <c r="R45" i="75" s="1"/>
  <c r="S45" i="75" s="1"/>
  <c r="T45" i="75" s="1"/>
  <c r="U45" i="75" s="1"/>
  <c r="V45" i="75" s="1"/>
  <c r="W45" i="75" s="1"/>
  <c r="X45" i="75" s="1"/>
  <c r="Y45" i="75" s="1"/>
  <c r="Z45" i="75" s="1"/>
  <c r="AA45" i="75" s="1"/>
  <c r="AB45" i="75" s="1"/>
  <c r="AC45" i="75" s="1"/>
  <c r="AD45" i="75" s="1"/>
  <c r="AE45" i="75" s="1"/>
  <c r="B45" i="75"/>
  <c r="Q44" i="75"/>
  <c r="R44" i="75" s="1"/>
  <c r="S44" i="75" s="1"/>
  <c r="T44" i="75" s="1"/>
  <c r="U44" i="75" s="1"/>
  <c r="V44" i="75" s="1"/>
  <c r="W44" i="75" s="1"/>
  <c r="X44" i="75" s="1"/>
  <c r="Y44" i="75" s="1"/>
  <c r="Z44" i="75" s="1"/>
  <c r="AA44" i="75" s="1"/>
  <c r="AB44" i="75" s="1"/>
  <c r="AC44" i="75" s="1"/>
  <c r="AD44" i="75" s="1"/>
  <c r="AE44" i="75" s="1"/>
  <c r="B44" i="75"/>
  <c r="Q48" i="75"/>
  <c r="R48" i="75" s="1"/>
  <c r="S48" i="75" s="1"/>
  <c r="T48" i="75" s="1"/>
  <c r="U48" i="75" s="1"/>
  <c r="V48" i="75" s="1"/>
  <c r="W48" i="75" s="1"/>
  <c r="X48" i="75" s="1"/>
  <c r="Y48" i="75" s="1"/>
  <c r="Z48" i="75" s="1"/>
  <c r="AA48" i="75" s="1"/>
  <c r="AB48" i="75" s="1"/>
  <c r="AC48" i="75" s="1"/>
  <c r="AD48" i="75" s="1"/>
  <c r="AE48" i="75" s="1"/>
  <c r="B48" i="75"/>
  <c r="B41" i="75"/>
  <c r="B40" i="75"/>
  <c r="B42" i="75"/>
  <c r="B38" i="75"/>
  <c r="B37" i="75"/>
  <c r="B35" i="75"/>
  <c r="B34" i="75"/>
  <c r="B33" i="75"/>
  <c r="B32" i="75"/>
  <c r="B31" i="75"/>
  <c r="B29" i="75"/>
  <c r="B28" i="75"/>
  <c r="B27" i="75"/>
  <c r="B26" i="75"/>
  <c r="B25" i="75"/>
  <c r="B24" i="75"/>
  <c r="B23" i="75"/>
  <c r="B22" i="75"/>
  <c r="B20" i="75"/>
  <c r="B19" i="75"/>
  <c r="B17" i="75"/>
  <c r="B16" i="75"/>
  <c r="U22" i="79" l="1"/>
  <c r="T42" i="79"/>
  <c r="T22" i="78"/>
  <c r="R22" i="77"/>
  <c r="B112" i="75"/>
  <c r="B107" i="75"/>
  <c r="B103" i="75"/>
  <c r="B101" i="75"/>
  <c r="AF98" i="75"/>
  <c r="AG98" i="75" s="1"/>
  <c r="B98" i="75"/>
  <c r="B97" i="75"/>
  <c r="AF93" i="75"/>
  <c r="AG93" i="75" s="1"/>
  <c r="B93" i="75"/>
  <c r="B92" i="75"/>
  <c r="B89" i="75"/>
  <c r="B88" i="75"/>
  <c r="B87" i="75"/>
  <c r="B83" i="75"/>
  <c r="B82" i="75"/>
  <c r="B78" i="75"/>
  <c r="AF74" i="75"/>
  <c r="AG74" i="75" s="1"/>
  <c r="B74" i="75"/>
  <c r="Q108" i="75"/>
  <c r="B43" i="75"/>
  <c r="B39" i="75"/>
  <c r="B36" i="75"/>
  <c r="B30" i="75"/>
  <c r="B21" i="75"/>
  <c r="B18" i="75"/>
  <c r="B15" i="75"/>
  <c r="AF14" i="75"/>
  <c r="AG14" i="75" s="1"/>
  <c r="B14" i="75"/>
  <c r="B13" i="75"/>
  <c r="B12" i="75"/>
  <c r="X11" i="75"/>
  <c r="AA10" i="75"/>
  <c r="AA11" i="75" s="1"/>
  <c r="A9" i="75"/>
  <c r="AA7" i="75"/>
  <c r="A7" i="75"/>
  <c r="AA6" i="75"/>
  <c r="A6" i="75"/>
  <c r="A5" i="75"/>
  <c r="A4" i="75"/>
  <c r="AA3" i="75"/>
  <c r="A3" i="75"/>
  <c r="B1134" i="60"/>
  <c r="D117" i="71"/>
  <c r="D62" i="70"/>
  <c r="L1136" i="60"/>
  <c r="F20" i="61"/>
  <c r="F20" i="62"/>
  <c r="A9" i="60"/>
  <c r="K130" i="74" a="1"/>
  <c r="K132" i="74" s="1"/>
  <c r="J125" i="74"/>
  <c r="J120" i="74"/>
  <c r="J118" i="74"/>
  <c r="N115" i="74"/>
  <c r="S108" i="74"/>
  <c r="S107" i="74"/>
  <c r="S109" i="74" s="1"/>
  <c r="R105" i="74"/>
  <c r="J105" i="74"/>
  <c r="R104" i="74"/>
  <c r="J104" i="74"/>
  <c r="R103" i="74"/>
  <c r="J103" i="74"/>
  <c r="R102" i="74"/>
  <c r="J102" i="74"/>
  <c r="R101" i="74"/>
  <c r="J101" i="74"/>
  <c r="K90" i="74" a="1"/>
  <c r="K92" i="74" s="1"/>
  <c r="J85" i="74"/>
  <c r="J80" i="74"/>
  <c r="J78" i="74"/>
  <c r="N75" i="74"/>
  <c r="S68" i="74"/>
  <c r="S67" i="74"/>
  <c r="R65" i="74"/>
  <c r="J65" i="74"/>
  <c r="R64" i="74"/>
  <c r="J64" i="74"/>
  <c r="R63" i="74"/>
  <c r="J63" i="74"/>
  <c r="R62" i="74"/>
  <c r="J62" i="74"/>
  <c r="R61" i="74"/>
  <c r="J61" i="74"/>
  <c r="K50" i="74" a="1"/>
  <c r="K52" i="74" s="1"/>
  <c r="J45" i="74"/>
  <c r="A45" i="74"/>
  <c r="A46" i="74" s="1"/>
  <c r="C44" i="74"/>
  <c r="C43" i="74"/>
  <c r="C42" i="74"/>
  <c r="C41" i="74"/>
  <c r="J40" i="74"/>
  <c r="C40" i="74"/>
  <c r="C39" i="74"/>
  <c r="J38" i="74"/>
  <c r="C38" i="74"/>
  <c r="N35" i="74"/>
  <c r="C33" i="74"/>
  <c r="A33" i="74"/>
  <c r="A34" i="74" s="1"/>
  <c r="C32" i="74"/>
  <c r="S28" i="74"/>
  <c r="A28" i="74"/>
  <c r="A29" i="74" s="1"/>
  <c r="S27" i="74"/>
  <c r="C27" i="74"/>
  <c r="A27" i="74"/>
  <c r="C26" i="74"/>
  <c r="R25" i="74"/>
  <c r="J25" i="74"/>
  <c r="R24" i="74"/>
  <c r="J24" i="74"/>
  <c r="R23" i="74"/>
  <c r="J23" i="74"/>
  <c r="R22" i="74"/>
  <c r="J22" i="74"/>
  <c r="A22" i="74"/>
  <c r="A23" i="74" s="1"/>
  <c r="R21" i="74"/>
  <c r="J21" i="74"/>
  <c r="A21" i="74"/>
  <c r="C21" i="74" s="1"/>
  <c r="C20" i="74"/>
  <c r="A16" i="74"/>
  <c r="A17" i="74" s="1"/>
  <c r="A15" i="74"/>
  <c r="C15" i="74" s="1"/>
  <c r="C14" i="74"/>
  <c r="C13" i="74"/>
  <c r="C12" i="74"/>
  <c r="C11" i="74"/>
  <c r="C10" i="74"/>
  <c r="C9" i="74"/>
  <c r="J8" i="74"/>
  <c r="C8" i="74"/>
  <c r="N5" i="74"/>
  <c r="L5" i="74"/>
  <c r="J5" i="74"/>
  <c r="A3" i="74"/>
  <c r="A4" i="74" s="1"/>
  <c r="C2" i="74"/>
  <c r="O1" i="74"/>
  <c r="E97" i="73"/>
  <c r="A47" i="74" l="1"/>
  <c r="A48" i="74" s="1"/>
  <c r="C46" i="74"/>
  <c r="C45" i="74"/>
  <c r="V22" i="79"/>
  <c r="U42" i="79"/>
  <c r="U22" i="78"/>
  <c r="R42" i="77"/>
  <c r="R43" i="77" s="1"/>
  <c r="S22" i="77"/>
  <c r="K51" i="74"/>
  <c r="K50" i="74"/>
  <c r="K90" i="74"/>
  <c r="S110" i="74"/>
  <c r="S70" i="74"/>
  <c r="G9" i="73" s="1"/>
  <c r="D9" i="79" s="1"/>
  <c r="S30" i="74"/>
  <c r="G10" i="73" s="1"/>
  <c r="A18" i="74"/>
  <c r="C17" i="74"/>
  <c r="A30" i="74"/>
  <c r="C29" i="74"/>
  <c r="C4" i="74"/>
  <c r="A5" i="74"/>
  <c r="C23" i="74"/>
  <c r="A24" i="74"/>
  <c r="A35" i="74"/>
  <c r="C34" i="74"/>
  <c r="I132" i="74"/>
  <c r="I122" i="74"/>
  <c r="I111" i="74"/>
  <c r="I96" i="74"/>
  <c r="I131" i="74"/>
  <c r="I121" i="74"/>
  <c r="I95" i="74"/>
  <c r="I110" i="74"/>
  <c r="I94" i="74"/>
  <c r="I120" i="74"/>
  <c r="I105" i="74"/>
  <c r="I119" i="74"/>
  <c r="I102" i="74"/>
  <c r="I130" i="74"/>
  <c r="I118" i="74"/>
  <c r="I129" i="74"/>
  <c r="I117" i="74"/>
  <c r="I128" i="74"/>
  <c r="I116" i="74"/>
  <c r="I109" i="74"/>
  <c r="I127" i="74"/>
  <c r="I104" i="74"/>
  <c r="I126" i="74"/>
  <c r="I115" i="74"/>
  <c r="I108" i="74"/>
  <c r="I114" i="74"/>
  <c r="I101" i="74"/>
  <c r="I113" i="74"/>
  <c r="I107" i="74"/>
  <c r="I100" i="74"/>
  <c r="I125" i="74"/>
  <c r="I106" i="74"/>
  <c r="I99" i="74"/>
  <c r="I124" i="74"/>
  <c r="I98" i="74"/>
  <c r="I123" i="74"/>
  <c r="I112" i="74"/>
  <c r="I103" i="74"/>
  <c r="I97" i="74"/>
  <c r="C16" i="74"/>
  <c r="C22" i="74"/>
  <c r="C28" i="74"/>
  <c r="S69" i="74"/>
  <c r="S29" i="74"/>
  <c r="K91" i="74"/>
  <c r="K130" i="74"/>
  <c r="K131" i="74"/>
  <c r="C3" i="74"/>
  <c r="E959" i="60"/>
  <c r="E958" i="60"/>
  <c r="E957" i="60"/>
  <c r="E956" i="60"/>
  <c r="E955" i="60"/>
  <c r="E970" i="60"/>
  <c r="E969" i="60"/>
  <c r="E968" i="60"/>
  <c r="E967" i="60"/>
  <c r="E935" i="60"/>
  <c r="E936" i="60" s="1"/>
  <c r="E934" i="60"/>
  <c r="E960" i="60"/>
  <c r="E961" i="60" s="1"/>
  <c r="E966" i="60"/>
  <c r="E965" i="60"/>
  <c r="E964" i="60"/>
  <c r="E954" i="60"/>
  <c r="E953" i="60"/>
  <c r="E952" i="60"/>
  <c r="E949" i="60"/>
  <c r="E948" i="60"/>
  <c r="E947" i="60"/>
  <c r="E946" i="60"/>
  <c r="E945" i="60"/>
  <c r="E944" i="60"/>
  <c r="E943" i="60"/>
  <c r="E942" i="60"/>
  <c r="E941" i="60"/>
  <c r="E940" i="60"/>
  <c r="E973" i="60"/>
  <c r="E974" i="60" s="1"/>
  <c r="E971" i="60"/>
  <c r="E972" i="60" s="1"/>
  <c r="F1129" i="60"/>
  <c r="F1123" i="60"/>
  <c r="F1122" i="60"/>
  <c r="F1121" i="60"/>
  <c r="F1120" i="60"/>
  <c r="F1119" i="60"/>
  <c r="F1118" i="60"/>
  <c r="F1111" i="60"/>
  <c r="F1108" i="60"/>
  <c r="F1104" i="60"/>
  <c r="F1103" i="60"/>
  <c r="F1102" i="60"/>
  <c r="F1101" i="60"/>
  <c r="F1100" i="60"/>
  <c r="F1099" i="60"/>
  <c r="F1098" i="60"/>
  <c r="F1097" i="60"/>
  <c r="F1094" i="60"/>
  <c r="F1092" i="60"/>
  <c r="F1089" i="60"/>
  <c r="F1086" i="60"/>
  <c r="F1083" i="60"/>
  <c r="F1080" i="60"/>
  <c r="F1079" i="60"/>
  <c r="F1078" i="60"/>
  <c r="F1077" i="60"/>
  <c r="F1076" i="60"/>
  <c r="F1073" i="60"/>
  <c r="F1072" i="60"/>
  <c r="F1069" i="60"/>
  <c r="F1068" i="60"/>
  <c r="F1067" i="60"/>
  <c r="F1066" i="60"/>
  <c r="F1063" i="60"/>
  <c r="F1062" i="60"/>
  <c r="F1061" i="60"/>
  <c r="F1060" i="60"/>
  <c r="F1056" i="60"/>
  <c r="F1055" i="60"/>
  <c r="F1054" i="60"/>
  <c r="F1053" i="60"/>
  <c r="F1052" i="60"/>
  <c r="F1051" i="60"/>
  <c r="F1050" i="60"/>
  <c r="F1049" i="60"/>
  <c r="F1046" i="60"/>
  <c r="F1045" i="60"/>
  <c r="F1042" i="60"/>
  <c r="F1037" i="60"/>
  <c r="F1036" i="60"/>
  <c r="F1035" i="60"/>
  <c r="F1032" i="60"/>
  <c r="F1031" i="60"/>
  <c r="F1030" i="60"/>
  <c r="F1029" i="60"/>
  <c r="F1026" i="60"/>
  <c r="F1023" i="60"/>
  <c r="F1022" i="60"/>
  <c r="F1019" i="60"/>
  <c r="F1016" i="60"/>
  <c r="F1015" i="60"/>
  <c r="F1014" i="60"/>
  <c r="F1013" i="60"/>
  <c r="F1012" i="60"/>
  <c r="F1009" i="60"/>
  <c r="F1008" i="60"/>
  <c r="F1005" i="60"/>
  <c r="F1004" i="60"/>
  <c r="F1003" i="60"/>
  <c r="F1002" i="60"/>
  <c r="F1001" i="60"/>
  <c r="F1000" i="60"/>
  <c r="F997" i="60"/>
  <c r="F996" i="60"/>
  <c r="F995" i="60"/>
  <c r="F994" i="60"/>
  <c r="F989" i="60"/>
  <c r="F986" i="60"/>
  <c r="F985" i="60"/>
  <c r="F984" i="60"/>
  <c r="F983" i="60"/>
  <c r="F982" i="60"/>
  <c r="F981" i="60"/>
  <c r="F980" i="60"/>
  <c r="F979" i="60"/>
  <c r="F978" i="60"/>
  <c r="F977" i="60"/>
  <c r="F974" i="60"/>
  <c r="F973" i="60"/>
  <c r="F972" i="60"/>
  <c r="F971" i="60"/>
  <c r="F970" i="60"/>
  <c r="F969" i="60"/>
  <c r="F968" i="60"/>
  <c r="F967" i="60"/>
  <c r="F966" i="60"/>
  <c r="F965" i="60"/>
  <c r="F964" i="60"/>
  <c r="F961" i="60"/>
  <c r="F960" i="60"/>
  <c r="F959" i="60"/>
  <c r="F958" i="60"/>
  <c r="F957" i="60"/>
  <c r="F956" i="60"/>
  <c r="F955" i="60"/>
  <c r="F954" i="60"/>
  <c r="F953" i="60"/>
  <c r="F952" i="60"/>
  <c r="F949" i="60"/>
  <c r="F948" i="60"/>
  <c r="F947" i="60"/>
  <c r="F946" i="60"/>
  <c r="F945" i="60"/>
  <c r="F944" i="60"/>
  <c r="F943" i="60"/>
  <c r="F942" i="60"/>
  <c r="F941" i="60"/>
  <c r="F940" i="60"/>
  <c r="F937" i="60"/>
  <c r="F936" i="60"/>
  <c r="F935" i="60"/>
  <c r="F934" i="60"/>
  <c r="F931" i="60"/>
  <c r="F930" i="60"/>
  <c r="F929" i="60"/>
  <c r="F928" i="60"/>
  <c r="F927" i="60"/>
  <c r="F924" i="60"/>
  <c r="F923" i="60"/>
  <c r="F922" i="60"/>
  <c r="F921" i="60"/>
  <c r="F920" i="60"/>
  <c r="F919" i="60"/>
  <c r="F914" i="60"/>
  <c r="F913" i="60"/>
  <c r="F912" i="60"/>
  <c r="F911" i="60"/>
  <c r="F907" i="60"/>
  <c r="F906" i="60"/>
  <c r="F905" i="60"/>
  <c r="F904" i="60"/>
  <c r="F903" i="60"/>
  <c r="F902" i="60"/>
  <c r="F901" i="60"/>
  <c r="F900" i="60"/>
  <c r="F896" i="60"/>
  <c r="F895" i="60"/>
  <c r="F894" i="60"/>
  <c r="F893" i="60"/>
  <c r="F892" i="60"/>
  <c r="F891" i="60"/>
  <c r="F890" i="60"/>
  <c r="F889" i="60"/>
  <c r="F885" i="60"/>
  <c r="F884" i="60"/>
  <c r="F883" i="60"/>
  <c r="F882" i="60"/>
  <c r="F881" i="60"/>
  <c r="F880" i="60"/>
  <c r="F879" i="60"/>
  <c r="F878" i="60"/>
  <c r="F874" i="60"/>
  <c r="F873" i="60"/>
  <c r="F872" i="60"/>
  <c r="F871" i="60"/>
  <c r="F870" i="60"/>
  <c r="F869" i="60"/>
  <c r="F868" i="60"/>
  <c r="F865" i="60"/>
  <c r="F864" i="60"/>
  <c r="F863" i="60"/>
  <c r="F862" i="60"/>
  <c r="F861" i="60"/>
  <c r="F860" i="60"/>
  <c r="F859" i="60"/>
  <c r="F858" i="60"/>
  <c r="F855" i="60"/>
  <c r="F854" i="60"/>
  <c r="F853" i="60"/>
  <c r="F852" i="60"/>
  <c r="F851" i="60"/>
  <c r="F850" i="60"/>
  <c r="F849" i="60"/>
  <c r="F848" i="60"/>
  <c r="F847" i="60"/>
  <c r="F846" i="60"/>
  <c r="F845" i="60"/>
  <c r="F842" i="60"/>
  <c r="F841" i="60"/>
  <c r="F840" i="60"/>
  <c r="F839" i="60"/>
  <c r="F838" i="60"/>
  <c r="F837" i="60"/>
  <c r="F836" i="60"/>
  <c r="F835" i="60"/>
  <c r="F834" i="60"/>
  <c r="F833" i="60"/>
  <c r="F832" i="60"/>
  <c r="F831" i="60"/>
  <c r="F830" i="60"/>
  <c r="F827" i="60"/>
  <c r="F825" i="60"/>
  <c r="F824" i="60"/>
  <c r="F823" i="60"/>
  <c r="F822" i="60"/>
  <c r="F821" i="60"/>
  <c r="F820" i="60"/>
  <c r="F819" i="60"/>
  <c r="F818" i="60"/>
  <c r="F817" i="60"/>
  <c r="F814" i="60"/>
  <c r="F813" i="60"/>
  <c r="F812" i="60"/>
  <c r="F811" i="60"/>
  <c r="F810" i="60"/>
  <c r="F807" i="60"/>
  <c r="F806" i="60"/>
  <c r="F805" i="60"/>
  <c r="F804" i="60"/>
  <c r="F803" i="60"/>
  <c r="F800" i="60"/>
  <c r="F799" i="60"/>
  <c r="F798" i="60"/>
  <c r="F797" i="60"/>
  <c r="F793" i="60"/>
  <c r="F792" i="60"/>
  <c r="F791" i="60"/>
  <c r="F790" i="60"/>
  <c r="F789" i="60"/>
  <c r="F788" i="60"/>
  <c r="F787" i="60"/>
  <c r="F784" i="60"/>
  <c r="F783" i="60"/>
  <c r="F782" i="60"/>
  <c r="F781" i="60"/>
  <c r="F780" i="60"/>
  <c r="F779" i="60"/>
  <c r="F778" i="60"/>
  <c r="F777" i="60"/>
  <c r="F774" i="60"/>
  <c r="F773" i="60"/>
  <c r="F772" i="60"/>
  <c r="F771" i="60"/>
  <c r="F770" i="60"/>
  <c r="F769" i="60"/>
  <c r="F768" i="60"/>
  <c r="F767" i="60"/>
  <c r="F766" i="60"/>
  <c r="F765" i="60"/>
  <c r="F764" i="60"/>
  <c r="F761" i="60"/>
  <c r="F760" i="60"/>
  <c r="F759" i="60"/>
  <c r="F758" i="60"/>
  <c r="F757" i="60"/>
  <c r="F756" i="60"/>
  <c r="F755" i="60"/>
  <c r="F754" i="60"/>
  <c r="F753" i="60"/>
  <c r="F752" i="60"/>
  <c r="F751" i="60"/>
  <c r="F750" i="60"/>
  <c r="F749" i="60"/>
  <c r="F746" i="60"/>
  <c r="F744" i="60"/>
  <c r="F743" i="60"/>
  <c r="F742" i="60"/>
  <c r="F741" i="60"/>
  <c r="F740" i="60"/>
  <c r="F739" i="60"/>
  <c r="F738" i="60"/>
  <c r="F737" i="60"/>
  <c r="F736" i="60"/>
  <c r="F733" i="60"/>
  <c r="F732" i="60"/>
  <c r="F731" i="60"/>
  <c r="F730" i="60"/>
  <c r="F729" i="60"/>
  <c r="F726" i="60"/>
  <c r="F725" i="60"/>
  <c r="F724" i="60"/>
  <c r="F723" i="60"/>
  <c r="F722" i="60"/>
  <c r="F719" i="60"/>
  <c r="F718" i="60"/>
  <c r="F717" i="60"/>
  <c r="F716" i="60"/>
  <c r="F712" i="60"/>
  <c r="F711" i="60"/>
  <c r="F710" i="60"/>
  <c r="F709" i="60"/>
  <c r="F708" i="60"/>
  <c r="F707" i="60"/>
  <c r="F706" i="60"/>
  <c r="F703" i="60"/>
  <c r="F702" i="60"/>
  <c r="F701" i="60"/>
  <c r="F700" i="60"/>
  <c r="F699" i="60"/>
  <c r="F698" i="60"/>
  <c r="F697" i="60"/>
  <c r="F696" i="60"/>
  <c r="F693" i="60"/>
  <c r="F692" i="60"/>
  <c r="F691" i="60"/>
  <c r="F690" i="60"/>
  <c r="F689" i="60"/>
  <c r="F688" i="60"/>
  <c r="F687" i="60"/>
  <c r="F686" i="60"/>
  <c r="F685" i="60"/>
  <c r="F684" i="60"/>
  <c r="F683" i="60"/>
  <c r="F680" i="60"/>
  <c r="F679" i="60"/>
  <c r="F678" i="60"/>
  <c r="F677" i="60"/>
  <c r="F676" i="60"/>
  <c r="F675" i="60"/>
  <c r="F674" i="60"/>
  <c r="F673" i="60"/>
  <c r="F672" i="60"/>
  <c r="F671" i="60"/>
  <c r="F670" i="60"/>
  <c r="F669" i="60"/>
  <c r="F668" i="60"/>
  <c r="F665" i="60"/>
  <c r="F663" i="60"/>
  <c r="F662" i="60"/>
  <c r="F661" i="60"/>
  <c r="F660" i="60"/>
  <c r="F659" i="60"/>
  <c r="F658" i="60"/>
  <c r="F657" i="60"/>
  <c r="F656" i="60"/>
  <c r="F655" i="60"/>
  <c r="F652" i="60"/>
  <c r="F651" i="60"/>
  <c r="F650" i="60"/>
  <c r="F649" i="60"/>
  <c r="F648" i="60"/>
  <c r="F645" i="60"/>
  <c r="F644" i="60"/>
  <c r="F643" i="60"/>
  <c r="F642" i="60"/>
  <c r="F641" i="60"/>
  <c r="F638" i="60"/>
  <c r="F637" i="60"/>
  <c r="F636" i="60"/>
  <c r="F635" i="60"/>
  <c r="F630" i="60"/>
  <c r="F629" i="60"/>
  <c r="F628" i="60"/>
  <c r="F627" i="60"/>
  <c r="F626" i="60"/>
  <c r="F625" i="60"/>
  <c r="F624" i="60"/>
  <c r="F623" i="60"/>
  <c r="F622" i="60"/>
  <c r="F619" i="60"/>
  <c r="F618" i="60"/>
  <c r="F617" i="60"/>
  <c r="F614" i="60"/>
  <c r="F613" i="60"/>
  <c r="F612" i="60"/>
  <c r="F608" i="60"/>
  <c r="F607" i="60"/>
  <c r="F606" i="60"/>
  <c r="F605" i="60"/>
  <c r="F604" i="60"/>
  <c r="F603" i="60"/>
  <c r="F602" i="60"/>
  <c r="F601" i="60"/>
  <c r="F600" i="60"/>
  <c r="F597" i="60"/>
  <c r="F596" i="60"/>
  <c r="F595" i="60"/>
  <c r="F592" i="60"/>
  <c r="F591" i="60"/>
  <c r="F590" i="60"/>
  <c r="F586" i="60"/>
  <c r="F585" i="60"/>
  <c r="F584" i="60"/>
  <c r="F583" i="60"/>
  <c r="F582" i="60"/>
  <c r="F581" i="60"/>
  <c r="F580" i="60"/>
  <c r="F579" i="60"/>
  <c r="F578" i="60"/>
  <c r="F577" i="60"/>
  <c r="F574" i="60"/>
  <c r="F573" i="60"/>
  <c r="F572" i="60"/>
  <c r="F571" i="60"/>
  <c r="F570" i="60"/>
  <c r="F569" i="60"/>
  <c r="F568" i="60"/>
  <c r="F567" i="60"/>
  <c r="F566" i="60"/>
  <c r="F563" i="60"/>
  <c r="F562" i="60"/>
  <c r="F561" i="60"/>
  <c r="F560" i="60"/>
  <c r="F559" i="60"/>
  <c r="F558" i="60"/>
  <c r="F555" i="60"/>
  <c r="F554" i="60"/>
  <c r="F553" i="60"/>
  <c r="F550" i="60"/>
  <c r="F549" i="60"/>
  <c r="F548" i="60"/>
  <c r="F547" i="60"/>
  <c r="F546" i="60"/>
  <c r="F543" i="60"/>
  <c r="F542" i="60"/>
  <c r="F541" i="60"/>
  <c r="F540" i="60"/>
  <c r="F536" i="60"/>
  <c r="F535" i="60"/>
  <c r="F534" i="60"/>
  <c r="F533" i="60"/>
  <c r="F532" i="60"/>
  <c r="F531" i="60"/>
  <c r="F530" i="60"/>
  <c r="F529" i="60"/>
  <c r="F528" i="60"/>
  <c r="F527" i="60"/>
  <c r="F524" i="60"/>
  <c r="F523" i="60"/>
  <c r="F522" i="60"/>
  <c r="F521" i="60"/>
  <c r="F520" i="60"/>
  <c r="F519" i="60"/>
  <c r="F518" i="60"/>
  <c r="F517" i="60"/>
  <c r="F516" i="60"/>
  <c r="F513" i="60"/>
  <c r="F512" i="60"/>
  <c r="F511" i="60"/>
  <c r="F510" i="60"/>
  <c r="F509" i="60"/>
  <c r="F508" i="60"/>
  <c r="F505" i="60"/>
  <c r="F504" i="60"/>
  <c r="F503" i="60"/>
  <c r="F500" i="60"/>
  <c r="F499" i="60"/>
  <c r="F498" i="60"/>
  <c r="F497" i="60"/>
  <c r="F496" i="60"/>
  <c r="F493" i="60"/>
  <c r="F492" i="60"/>
  <c r="F491" i="60"/>
  <c r="F490" i="60"/>
  <c r="F486" i="60"/>
  <c r="F485" i="60"/>
  <c r="F484" i="60"/>
  <c r="F483" i="60"/>
  <c r="F482" i="60"/>
  <c r="F481" i="60"/>
  <c r="F480" i="60"/>
  <c r="F479" i="60"/>
  <c r="F478" i="60"/>
  <c r="F477" i="60"/>
  <c r="F474" i="60"/>
  <c r="F473" i="60"/>
  <c r="F472" i="60"/>
  <c r="F471" i="60"/>
  <c r="F470" i="60"/>
  <c r="F469" i="60"/>
  <c r="F468" i="60"/>
  <c r="F467" i="60"/>
  <c r="F466" i="60"/>
  <c r="F463" i="60"/>
  <c r="F462" i="60"/>
  <c r="F461" i="60"/>
  <c r="F460" i="60"/>
  <c r="F459" i="60"/>
  <c r="F458" i="60"/>
  <c r="F455" i="60"/>
  <c r="F454" i="60"/>
  <c r="F453" i="60"/>
  <c r="F450" i="60"/>
  <c r="F449" i="60"/>
  <c r="F448" i="60"/>
  <c r="F447" i="60"/>
  <c r="F446" i="60"/>
  <c r="F443" i="60"/>
  <c r="F442" i="60"/>
  <c r="F441" i="60"/>
  <c r="F440" i="60"/>
  <c r="F436" i="60"/>
  <c r="F435" i="60"/>
  <c r="F434" i="60"/>
  <c r="F433" i="60"/>
  <c r="F432" i="60"/>
  <c r="F431" i="60"/>
  <c r="F430" i="60"/>
  <c r="F429" i="60"/>
  <c r="F428" i="60"/>
  <c r="F427" i="60"/>
  <c r="F424" i="60"/>
  <c r="F423" i="60"/>
  <c r="F422" i="60"/>
  <c r="F421" i="60"/>
  <c r="F420" i="60"/>
  <c r="F419" i="60"/>
  <c r="F418" i="60"/>
  <c r="F417" i="60"/>
  <c r="F416" i="60"/>
  <c r="F413" i="60"/>
  <c r="F412" i="60"/>
  <c r="F411" i="60"/>
  <c r="F410" i="60"/>
  <c r="F409" i="60"/>
  <c r="F408" i="60"/>
  <c r="F405" i="60"/>
  <c r="F404" i="60"/>
  <c r="F403" i="60"/>
  <c r="F400" i="60"/>
  <c r="F399" i="60"/>
  <c r="F398" i="60"/>
  <c r="F397" i="60"/>
  <c r="F396" i="60"/>
  <c r="F393" i="60"/>
  <c r="F392" i="60"/>
  <c r="F391" i="60"/>
  <c r="F390" i="60"/>
  <c r="F386" i="60"/>
  <c r="F385" i="60"/>
  <c r="F384" i="60"/>
  <c r="F383" i="60"/>
  <c r="F382" i="60"/>
  <c r="F381" i="60"/>
  <c r="F380" i="60"/>
  <c r="F379" i="60"/>
  <c r="F378" i="60"/>
  <c r="F377" i="60"/>
  <c r="F374" i="60"/>
  <c r="F373" i="60"/>
  <c r="F372" i="60"/>
  <c r="F371" i="60"/>
  <c r="F370" i="60"/>
  <c r="F369" i="60"/>
  <c r="F368" i="60"/>
  <c r="F367" i="60"/>
  <c r="F366" i="60"/>
  <c r="F363" i="60"/>
  <c r="F362" i="60"/>
  <c r="F361" i="60"/>
  <c r="F360" i="60"/>
  <c r="F359" i="60"/>
  <c r="F358" i="60"/>
  <c r="F355" i="60"/>
  <c r="F354" i="60"/>
  <c r="F353" i="60"/>
  <c r="F350" i="60"/>
  <c r="F349" i="60"/>
  <c r="F348" i="60"/>
  <c r="F347" i="60"/>
  <c r="F346" i="60"/>
  <c r="F343" i="60"/>
  <c r="F342" i="60"/>
  <c r="F341" i="60"/>
  <c r="F340" i="60"/>
  <c r="F336" i="60"/>
  <c r="F335" i="60"/>
  <c r="F334" i="60"/>
  <c r="F333" i="60"/>
  <c r="F332" i="60"/>
  <c r="F331" i="60"/>
  <c r="F330" i="60"/>
  <c r="F329" i="60"/>
  <c r="F328" i="60"/>
  <c r="F327" i="60"/>
  <c r="F324" i="60"/>
  <c r="F323" i="60"/>
  <c r="F322" i="60"/>
  <c r="F321" i="60"/>
  <c r="F320" i="60"/>
  <c r="F319" i="60"/>
  <c r="F318" i="60"/>
  <c r="F317" i="60"/>
  <c r="F316" i="60"/>
  <c r="F313" i="60"/>
  <c r="F312" i="60"/>
  <c r="F311" i="60"/>
  <c r="F310" i="60"/>
  <c r="F309" i="60"/>
  <c r="F308" i="60"/>
  <c r="F305" i="60"/>
  <c r="F304" i="60"/>
  <c r="F303" i="60"/>
  <c r="F300" i="60"/>
  <c r="F299" i="60"/>
  <c r="F298" i="60"/>
  <c r="F297" i="60"/>
  <c r="F296" i="60"/>
  <c r="F293" i="60"/>
  <c r="F292" i="60"/>
  <c r="F291" i="60"/>
  <c r="F290" i="60"/>
  <c r="F286" i="60"/>
  <c r="F285" i="60"/>
  <c r="F284" i="60"/>
  <c r="F283" i="60"/>
  <c r="F282" i="60"/>
  <c r="F281" i="60"/>
  <c r="F280" i="60"/>
  <c r="F279" i="60"/>
  <c r="F278" i="60"/>
  <c r="F275" i="60"/>
  <c r="F274" i="60"/>
  <c r="F273" i="60"/>
  <c r="F272" i="60"/>
  <c r="F271" i="60"/>
  <c r="F270" i="60"/>
  <c r="F267" i="60"/>
  <c r="F266" i="60"/>
  <c r="F265" i="60"/>
  <c r="F262" i="60"/>
  <c r="F261" i="60"/>
  <c r="F260" i="60"/>
  <c r="F259" i="60"/>
  <c r="F258" i="60"/>
  <c r="F255" i="60"/>
  <c r="F254" i="60"/>
  <c r="F253" i="60"/>
  <c r="F252" i="60"/>
  <c r="F248" i="60"/>
  <c r="F247" i="60"/>
  <c r="F246" i="60"/>
  <c r="F245" i="60"/>
  <c r="F244" i="60"/>
  <c r="F243" i="60"/>
  <c r="F242" i="60"/>
  <c r="F241" i="60"/>
  <c r="F240" i="60"/>
  <c r="F239" i="60"/>
  <c r="F236" i="60"/>
  <c r="F235" i="60"/>
  <c r="F234" i="60"/>
  <c r="F233" i="60"/>
  <c r="F232" i="60"/>
  <c r="F231" i="60"/>
  <c r="F230" i="60"/>
  <c r="F229" i="60"/>
  <c r="F228" i="60"/>
  <c r="F225" i="60"/>
  <c r="F224" i="60"/>
  <c r="F223" i="60"/>
  <c r="F222" i="60"/>
  <c r="F221" i="60"/>
  <c r="F220" i="60"/>
  <c r="F217" i="60"/>
  <c r="F216" i="60"/>
  <c r="F215" i="60"/>
  <c r="F212" i="60"/>
  <c r="F211" i="60"/>
  <c r="F210" i="60"/>
  <c r="F209" i="60"/>
  <c r="F208" i="60"/>
  <c r="F205" i="60"/>
  <c r="F204" i="60"/>
  <c r="F203" i="60"/>
  <c r="F202" i="60"/>
  <c r="F198" i="60"/>
  <c r="F197" i="60"/>
  <c r="F196" i="60"/>
  <c r="F195" i="60"/>
  <c r="F194" i="60"/>
  <c r="F193" i="60"/>
  <c r="F192" i="60"/>
  <c r="F191" i="60"/>
  <c r="F190" i="60"/>
  <c r="F189" i="60"/>
  <c r="F186" i="60"/>
  <c r="F185" i="60"/>
  <c r="F184" i="60"/>
  <c r="F183" i="60"/>
  <c r="F182" i="60"/>
  <c r="F181" i="60"/>
  <c r="F180" i="60"/>
  <c r="F179" i="60"/>
  <c r="F178" i="60"/>
  <c r="F175" i="60"/>
  <c r="F174" i="60"/>
  <c r="F173" i="60"/>
  <c r="F172" i="60"/>
  <c r="F171" i="60"/>
  <c r="F170" i="60"/>
  <c r="F167" i="60"/>
  <c r="F166" i="60"/>
  <c r="F165" i="60"/>
  <c r="F162" i="60"/>
  <c r="F161" i="60"/>
  <c r="F160" i="60"/>
  <c r="F159" i="60"/>
  <c r="F158" i="60"/>
  <c r="F155" i="60"/>
  <c r="F154" i="60"/>
  <c r="F153" i="60"/>
  <c r="F152" i="60"/>
  <c r="F148" i="60"/>
  <c r="F147" i="60"/>
  <c r="F146" i="60"/>
  <c r="F145" i="60"/>
  <c r="F144" i="60"/>
  <c r="F143" i="60"/>
  <c r="F142" i="60"/>
  <c r="F141" i="60"/>
  <c r="F140" i="60"/>
  <c r="F139" i="60"/>
  <c r="F136" i="60"/>
  <c r="F135" i="60"/>
  <c r="F134" i="60"/>
  <c r="F133" i="60"/>
  <c r="F132" i="60"/>
  <c r="F131" i="60"/>
  <c r="F130" i="60"/>
  <c r="F129" i="60"/>
  <c r="F128" i="60"/>
  <c r="F125" i="60"/>
  <c r="F124" i="60"/>
  <c r="F123" i="60"/>
  <c r="F122" i="60"/>
  <c r="F121" i="60"/>
  <c r="F120" i="60"/>
  <c r="F117" i="60"/>
  <c r="F116" i="60"/>
  <c r="F115" i="60"/>
  <c r="F112" i="60"/>
  <c r="F111" i="60"/>
  <c r="F110" i="60"/>
  <c r="F109" i="60"/>
  <c r="F108" i="60"/>
  <c r="F105" i="60"/>
  <c r="F104" i="60"/>
  <c r="F103" i="60"/>
  <c r="F102" i="60"/>
  <c r="F98" i="60"/>
  <c r="F97" i="60"/>
  <c r="F96" i="60"/>
  <c r="F95" i="60"/>
  <c r="F94" i="60"/>
  <c r="F93" i="60"/>
  <c r="F92" i="60"/>
  <c r="F91" i="60"/>
  <c r="F90" i="60"/>
  <c r="F89" i="60"/>
  <c r="F86" i="60"/>
  <c r="F85" i="60"/>
  <c r="F84" i="60"/>
  <c r="F83" i="60"/>
  <c r="F82" i="60"/>
  <c r="F81" i="60"/>
  <c r="F80" i="60"/>
  <c r="F79" i="60"/>
  <c r="F78" i="60"/>
  <c r="F75" i="60"/>
  <c r="F74" i="60"/>
  <c r="F73" i="60"/>
  <c r="F72" i="60"/>
  <c r="F71" i="60"/>
  <c r="F70" i="60"/>
  <c r="F67" i="60"/>
  <c r="F66" i="60"/>
  <c r="F65" i="60"/>
  <c r="F62" i="60"/>
  <c r="F61" i="60"/>
  <c r="F60" i="60"/>
  <c r="F59" i="60"/>
  <c r="F58" i="60"/>
  <c r="F55" i="60"/>
  <c r="F54" i="60"/>
  <c r="F53" i="60"/>
  <c r="F52" i="60"/>
  <c r="F47" i="60"/>
  <c r="F45" i="60"/>
  <c r="F44" i="60"/>
  <c r="F41" i="60"/>
  <c r="F40" i="60"/>
  <c r="F37" i="60"/>
  <c r="F36" i="60"/>
  <c r="F35" i="60"/>
  <c r="F34" i="60"/>
  <c r="F33" i="60"/>
  <c r="F32" i="60"/>
  <c r="F31" i="60"/>
  <c r="F30" i="60"/>
  <c r="F27" i="60"/>
  <c r="F26" i="60"/>
  <c r="F22" i="60"/>
  <c r="F21" i="60"/>
  <c r="F18" i="60"/>
  <c r="F17" i="60"/>
  <c r="F23" i="60"/>
  <c r="E18" i="60"/>
  <c r="E18" i="73" s="1"/>
  <c r="E21" i="60"/>
  <c r="E22" i="60" s="1"/>
  <c r="E26" i="60"/>
  <c r="E27" i="60"/>
  <c r="E31" i="60"/>
  <c r="E32" i="60"/>
  <c r="E33" i="60"/>
  <c r="E34" i="60"/>
  <c r="E44" i="60"/>
  <c r="E53" i="60"/>
  <c r="E60" i="60"/>
  <c r="E61" i="60" s="1"/>
  <c r="E66" i="60"/>
  <c r="E86" i="60"/>
  <c r="E98" i="60"/>
  <c r="E98" i="73" s="1"/>
  <c r="E103" i="60"/>
  <c r="E104" i="60" s="1"/>
  <c r="E110" i="60"/>
  <c r="E116" i="60"/>
  <c r="E117" i="60"/>
  <c r="E136" i="60"/>
  <c r="E148" i="60"/>
  <c r="E153" i="60"/>
  <c r="E154" i="60" s="1"/>
  <c r="E160" i="60"/>
  <c r="E162" i="60" s="1"/>
  <c r="E166" i="60"/>
  <c r="E167" i="60"/>
  <c r="E186" i="60"/>
  <c r="E198" i="60"/>
  <c r="E203" i="60"/>
  <c r="E205" i="60" s="1"/>
  <c r="E210" i="60"/>
  <c r="E216" i="60"/>
  <c r="E217" i="60"/>
  <c r="E236" i="60"/>
  <c r="E248" i="60"/>
  <c r="E253" i="60"/>
  <c r="E254" i="60" s="1"/>
  <c r="E260" i="60"/>
  <c r="E266" i="60"/>
  <c r="E286" i="60"/>
  <c r="E291" i="60"/>
  <c r="E304" i="60"/>
  <c r="E324" i="60"/>
  <c r="E336" i="60"/>
  <c r="E341" i="60"/>
  <c r="E348" i="60"/>
  <c r="E354" i="60"/>
  <c r="E355" i="60"/>
  <c r="E374" i="60"/>
  <c r="E386" i="60"/>
  <c r="E391" i="60"/>
  <c r="E398" i="60"/>
  <c r="E405" i="60"/>
  <c r="E424" i="60"/>
  <c r="E436" i="60"/>
  <c r="E441" i="60"/>
  <c r="E448" i="60"/>
  <c r="E454" i="60"/>
  <c r="E474" i="60"/>
  <c r="E486" i="60"/>
  <c r="E491" i="60"/>
  <c r="E498" i="60"/>
  <c r="E499" i="60" s="1"/>
  <c r="E504" i="60"/>
  <c r="E524" i="60"/>
  <c r="E536" i="60"/>
  <c r="E541" i="60"/>
  <c r="E554" i="60"/>
  <c r="E574" i="60"/>
  <c r="E586" i="60"/>
  <c r="E591" i="60"/>
  <c r="E592" i="60"/>
  <c r="E608" i="60"/>
  <c r="E613" i="60"/>
  <c r="E630" i="60"/>
  <c r="E636" i="60"/>
  <c r="E637" i="60" s="1"/>
  <c r="E643" i="60"/>
  <c r="E645" i="60" s="1"/>
  <c r="E651" i="60"/>
  <c r="E652" i="60"/>
  <c r="E661" i="60"/>
  <c r="E678" i="60"/>
  <c r="E693" i="60"/>
  <c r="E701" i="60"/>
  <c r="E703" i="60"/>
  <c r="E711" i="60"/>
  <c r="E717" i="60"/>
  <c r="E724" i="60"/>
  <c r="E725" i="60" s="1"/>
  <c r="E732" i="60"/>
  <c r="E733" i="60"/>
  <c r="E759" i="60"/>
  <c r="E774" i="60"/>
  <c r="E784" i="60"/>
  <c r="E788" i="60"/>
  <c r="E789" i="60" s="1"/>
  <c r="E789" i="73" s="1"/>
  <c r="E792" i="60"/>
  <c r="E798" i="60"/>
  <c r="E813" i="60"/>
  <c r="E814" i="60"/>
  <c r="E840" i="60"/>
  <c r="E855" i="60"/>
  <c r="E863" i="60"/>
  <c r="E865" i="60"/>
  <c r="E873" i="60"/>
  <c r="E879" i="60"/>
  <c r="E890" i="60"/>
  <c r="E901" i="60"/>
  <c r="E902" i="60" s="1"/>
  <c r="E914" i="60"/>
  <c r="E919" i="60"/>
  <c r="E920" i="60"/>
  <c r="E927" i="60"/>
  <c r="E928" i="60"/>
  <c r="E979" i="60"/>
  <c r="E980" i="60" s="1"/>
  <c r="E977" i="60" s="1"/>
  <c r="E983" i="60"/>
  <c r="E985" i="60"/>
  <c r="E986" i="60"/>
  <c r="E995" i="60"/>
  <c r="E996" i="60" s="1"/>
  <c r="E1000" i="60"/>
  <c r="E1001" i="60"/>
  <c r="E1005" i="60" s="1"/>
  <c r="E1009" i="60"/>
  <c r="E1023" i="60"/>
  <c r="E1026" i="60"/>
  <c r="E1029" i="60"/>
  <c r="E1019" i="60" s="1"/>
  <c r="E1030" i="60"/>
  <c r="E1031" i="60"/>
  <c r="E1042" i="60"/>
  <c r="E1045" i="60"/>
  <c r="E1050" i="60"/>
  <c r="E1051" i="60"/>
  <c r="E1052" i="60" s="1"/>
  <c r="E1053" i="60"/>
  <c r="E1054" i="60"/>
  <c r="E1055" i="60"/>
  <c r="E1056" i="60"/>
  <c r="E1061" i="60"/>
  <c r="E1062" i="60" s="1"/>
  <c r="E1066" i="60"/>
  <c r="E1067" i="60"/>
  <c r="E1068" i="60" s="1"/>
  <c r="E1073" i="60"/>
  <c r="E1089" i="60"/>
  <c r="E1092" i="60"/>
  <c r="E1076" i="60" s="1"/>
  <c r="E1098" i="60"/>
  <c r="E1099" i="60"/>
  <c r="E1100" i="60" s="1"/>
  <c r="E1101" i="60"/>
  <c r="E1102" i="60"/>
  <c r="E1103" i="60"/>
  <c r="E1104" i="60"/>
  <c r="E1108" i="60"/>
  <c r="E1111" i="60"/>
  <c r="E1115" i="60"/>
  <c r="E1119" i="60"/>
  <c r="E1120" i="60" s="1"/>
  <c r="E1123" i="60"/>
  <c r="E1124" i="60"/>
  <c r="E1125" i="60"/>
  <c r="E1129" i="60"/>
  <c r="D1129" i="60"/>
  <c r="B1129" i="60"/>
  <c r="D1123" i="60"/>
  <c r="B1123" i="60"/>
  <c r="D1122" i="60"/>
  <c r="B1122" i="60"/>
  <c r="D1121" i="60"/>
  <c r="B1121" i="60"/>
  <c r="D1120" i="60"/>
  <c r="B1120" i="60"/>
  <c r="D1119" i="60"/>
  <c r="B1119" i="60"/>
  <c r="D1118" i="60"/>
  <c r="B1118" i="60"/>
  <c r="D1111" i="60"/>
  <c r="B1111" i="60"/>
  <c r="D1108" i="60"/>
  <c r="B1108" i="60"/>
  <c r="D1104" i="60"/>
  <c r="B1104" i="60"/>
  <c r="D1103" i="60"/>
  <c r="B1103" i="60"/>
  <c r="D1102" i="60"/>
  <c r="B1102" i="60"/>
  <c r="D1101" i="60"/>
  <c r="B1101" i="60"/>
  <c r="D1100" i="60"/>
  <c r="B1100" i="60"/>
  <c r="D1099" i="60"/>
  <c r="B1099" i="60"/>
  <c r="D1098" i="60"/>
  <c r="B1098" i="60"/>
  <c r="D1097" i="60"/>
  <c r="B1097" i="60"/>
  <c r="D1094" i="60"/>
  <c r="B1094" i="60"/>
  <c r="D1092" i="60"/>
  <c r="D1089" i="60"/>
  <c r="B1089" i="60"/>
  <c r="D1086" i="60"/>
  <c r="B1086" i="60"/>
  <c r="D1083" i="60"/>
  <c r="B1083" i="60"/>
  <c r="D1080" i="60"/>
  <c r="B1080" i="60"/>
  <c r="D1079" i="60"/>
  <c r="B1079" i="60"/>
  <c r="D1078" i="60"/>
  <c r="B1078" i="60"/>
  <c r="D1077" i="60"/>
  <c r="B1077" i="60"/>
  <c r="D1076" i="60"/>
  <c r="B1076" i="60"/>
  <c r="D1073" i="60"/>
  <c r="B1073" i="60"/>
  <c r="D1072" i="60"/>
  <c r="B1072" i="60"/>
  <c r="D1069" i="60"/>
  <c r="B1069" i="60"/>
  <c r="D1068" i="60"/>
  <c r="B1068" i="60"/>
  <c r="D1067" i="60"/>
  <c r="B1067" i="60"/>
  <c r="D1066" i="60"/>
  <c r="B1066" i="60"/>
  <c r="D1063" i="60"/>
  <c r="B1063" i="60"/>
  <c r="D1062" i="60"/>
  <c r="B1062" i="60"/>
  <c r="D1061" i="60"/>
  <c r="B1061" i="60"/>
  <c r="D1060" i="60"/>
  <c r="B1060" i="60"/>
  <c r="D1056" i="60"/>
  <c r="B1056" i="60"/>
  <c r="D1055" i="60"/>
  <c r="B1055" i="60"/>
  <c r="D1054" i="60"/>
  <c r="B1054" i="60"/>
  <c r="D1053" i="60"/>
  <c r="B1053" i="60"/>
  <c r="D1052" i="60"/>
  <c r="B1052" i="60"/>
  <c r="D1051" i="60"/>
  <c r="B1051" i="60"/>
  <c r="D1050" i="60"/>
  <c r="B1050" i="60"/>
  <c r="D1049" i="60"/>
  <c r="B1049" i="60"/>
  <c r="D1046" i="60"/>
  <c r="B1046" i="60"/>
  <c r="D1045" i="60"/>
  <c r="B1045" i="60"/>
  <c r="D1042" i="60"/>
  <c r="D1035" i="60"/>
  <c r="B1035" i="60"/>
  <c r="D1032" i="60"/>
  <c r="B1032" i="60"/>
  <c r="D1031" i="60"/>
  <c r="B1031" i="60"/>
  <c r="D1030" i="60"/>
  <c r="B1030" i="60"/>
  <c r="D1029" i="60"/>
  <c r="B1029" i="60"/>
  <c r="D1026" i="60"/>
  <c r="B1026" i="60"/>
  <c r="D1023" i="60"/>
  <c r="B1023" i="60"/>
  <c r="D1022" i="60"/>
  <c r="B1022" i="60"/>
  <c r="D1019" i="60"/>
  <c r="B1019" i="60"/>
  <c r="D1016" i="60"/>
  <c r="B1016" i="60"/>
  <c r="D1015" i="60"/>
  <c r="B1015" i="60"/>
  <c r="D1014" i="60"/>
  <c r="B1014" i="60"/>
  <c r="D1013" i="60"/>
  <c r="B1013" i="60"/>
  <c r="D1012" i="60"/>
  <c r="B1012" i="60"/>
  <c r="D1009" i="60"/>
  <c r="B1009" i="60"/>
  <c r="D1008" i="60"/>
  <c r="B1008" i="60"/>
  <c r="D1005" i="60"/>
  <c r="B1005" i="60"/>
  <c r="D1004" i="60"/>
  <c r="B1004" i="60"/>
  <c r="D1003" i="60"/>
  <c r="B1003" i="60"/>
  <c r="D1002" i="60"/>
  <c r="B1002" i="60"/>
  <c r="D1001" i="60"/>
  <c r="B1001" i="60"/>
  <c r="D1000" i="60"/>
  <c r="B1000" i="60"/>
  <c r="D997" i="60"/>
  <c r="B997" i="60"/>
  <c r="D996" i="60"/>
  <c r="B996" i="60"/>
  <c r="D995" i="60"/>
  <c r="B995" i="60"/>
  <c r="D994" i="60"/>
  <c r="B994" i="60"/>
  <c r="D989" i="60"/>
  <c r="B989" i="60"/>
  <c r="D986" i="60"/>
  <c r="B986" i="60"/>
  <c r="D985" i="60"/>
  <c r="B985" i="60"/>
  <c r="D984" i="60"/>
  <c r="B984" i="60"/>
  <c r="D983" i="60"/>
  <c r="B983" i="60"/>
  <c r="D982" i="60"/>
  <c r="B982" i="60"/>
  <c r="D981" i="60"/>
  <c r="B981" i="60"/>
  <c r="D980" i="60"/>
  <c r="B980" i="60"/>
  <c r="D979" i="60"/>
  <c r="B979" i="60"/>
  <c r="D978" i="60"/>
  <c r="B978" i="60"/>
  <c r="D977" i="60"/>
  <c r="B977" i="60"/>
  <c r="D974" i="60"/>
  <c r="B974" i="60"/>
  <c r="D973" i="60"/>
  <c r="B973" i="60"/>
  <c r="D972" i="60"/>
  <c r="B972" i="60"/>
  <c r="D971" i="60"/>
  <c r="B971" i="60"/>
  <c r="D970" i="60"/>
  <c r="B970" i="60"/>
  <c r="D969" i="60"/>
  <c r="B969" i="60"/>
  <c r="D968" i="60"/>
  <c r="B968" i="60"/>
  <c r="D967" i="60"/>
  <c r="B967" i="60"/>
  <c r="D966" i="60"/>
  <c r="B966" i="60"/>
  <c r="D965" i="60"/>
  <c r="B965" i="60"/>
  <c r="D964" i="60"/>
  <c r="B964" i="60"/>
  <c r="D961" i="60"/>
  <c r="B961" i="60"/>
  <c r="D960" i="60"/>
  <c r="B960" i="60"/>
  <c r="D959" i="60"/>
  <c r="B959" i="60"/>
  <c r="D958" i="60"/>
  <c r="B958" i="60"/>
  <c r="D957" i="60"/>
  <c r="B957" i="60"/>
  <c r="D956" i="60"/>
  <c r="B956" i="60"/>
  <c r="D955" i="60"/>
  <c r="B955" i="60"/>
  <c r="D954" i="60"/>
  <c r="B954" i="60"/>
  <c r="D953" i="60"/>
  <c r="B953" i="60"/>
  <c r="D952" i="60"/>
  <c r="B952" i="60"/>
  <c r="D949" i="60"/>
  <c r="B949" i="60"/>
  <c r="D948" i="60"/>
  <c r="B948" i="60"/>
  <c r="D947" i="60"/>
  <c r="B947" i="60"/>
  <c r="D946" i="60"/>
  <c r="B946" i="60"/>
  <c r="D945" i="60"/>
  <c r="B945" i="60"/>
  <c r="D944" i="60"/>
  <c r="B944" i="60"/>
  <c r="D943" i="60"/>
  <c r="B943" i="60"/>
  <c r="D942" i="60"/>
  <c r="B942" i="60"/>
  <c r="D941" i="60"/>
  <c r="B941" i="60"/>
  <c r="D940" i="60"/>
  <c r="B940" i="60"/>
  <c r="D937" i="60"/>
  <c r="B937" i="60"/>
  <c r="D936" i="60"/>
  <c r="B936" i="60"/>
  <c r="D935" i="60"/>
  <c r="B935" i="60"/>
  <c r="D934" i="60"/>
  <c r="B934" i="60"/>
  <c r="D931" i="60"/>
  <c r="B931" i="60"/>
  <c r="D930" i="60"/>
  <c r="B930" i="60"/>
  <c r="D929" i="60"/>
  <c r="B929" i="60"/>
  <c r="D928" i="60"/>
  <c r="B928" i="60"/>
  <c r="D927" i="60"/>
  <c r="B927" i="60"/>
  <c r="D924" i="60"/>
  <c r="B924" i="60"/>
  <c r="D923" i="60"/>
  <c r="B923" i="60"/>
  <c r="D922" i="60"/>
  <c r="B922" i="60"/>
  <c r="D921" i="60"/>
  <c r="B921" i="60"/>
  <c r="D920" i="60"/>
  <c r="B920" i="60"/>
  <c r="D919" i="60"/>
  <c r="B919" i="60"/>
  <c r="D914" i="60"/>
  <c r="B914" i="60"/>
  <c r="D913" i="60"/>
  <c r="B913" i="60"/>
  <c r="D912" i="60"/>
  <c r="B912" i="60"/>
  <c r="D911" i="60"/>
  <c r="B911" i="60"/>
  <c r="D907" i="60"/>
  <c r="B907" i="60"/>
  <c r="D906" i="60"/>
  <c r="B906" i="60"/>
  <c r="D905" i="60"/>
  <c r="B905" i="60"/>
  <c r="D904" i="60"/>
  <c r="B904" i="60"/>
  <c r="D903" i="60"/>
  <c r="B903" i="60"/>
  <c r="D902" i="60"/>
  <c r="B902" i="60"/>
  <c r="D901" i="60"/>
  <c r="B901" i="60"/>
  <c r="D900" i="60"/>
  <c r="B900" i="60"/>
  <c r="D896" i="60"/>
  <c r="B896" i="60"/>
  <c r="D895" i="60"/>
  <c r="B895" i="60"/>
  <c r="D894" i="60"/>
  <c r="B894" i="60"/>
  <c r="D893" i="60"/>
  <c r="B893" i="60"/>
  <c r="D892" i="60"/>
  <c r="B892" i="60"/>
  <c r="D891" i="60"/>
  <c r="B891" i="60"/>
  <c r="D890" i="60"/>
  <c r="B890" i="60"/>
  <c r="D889" i="60"/>
  <c r="B889" i="60"/>
  <c r="D885" i="60"/>
  <c r="B885" i="60"/>
  <c r="D884" i="60"/>
  <c r="B884" i="60"/>
  <c r="D883" i="60"/>
  <c r="B883" i="60"/>
  <c r="D882" i="60"/>
  <c r="B882" i="60"/>
  <c r="D881" i="60"/>
  <c r="B881" i="60"/>
  <c r="D880" i="60"/>
  <c r="B880" i="60"/>
  <c r="D879" i="60"/>
  <c r="B879" i="60"/>
  <c r="D878" i="60"/>
  <c r="B878" i="60"/>
  <c r="D874" i="60"/>
  <c r="B874" i="60"/>
  <c r="D873" i="60"/>
  <c r="B873" i="60"/>
  <c r="D872" i="60"/>
  <c r="B872" i="60"/>
  <c r="D871" i="60"/>
  <c r="B871" i="60"/>
  <c r="D870" i="60"/>
  <c r="B870" i="60"/>
  <c r="D869" i="60"/>
  <c r="B869" i="60"/>
  <c r="D868" i="60"/>
  <c r="B868" i="60"/>
  <c r="D865" i="60"/>
  <c r="B865" i="60"/>
  <c r="D864" i="60"/>
  <c r="B864" i="60"/>
  <c r="D863" i="60"/>
  <c r="B863" i="60"/>
  <c r="D862" i="60"/>
  <c r="B862" i="60"/>
  <c r="D861" i="60"/>
  <c r="B861" i="60"/>
  <c r="D860" i="60"/>
  <c r="B860" i="60"/>
  <c r="D859" i="60"/>
  <c r="B859" i="60"/>
  <c r="D858" i="60"/>
  <c r="B858" i="60"/>
  <c r="D855" i="60"/>
  <c r="B855" i="60"/>
  <c r="D854" i="60"/>
  <c r="B854" i="60"/>
  <c r="D853" i="60"/>
  <c r="B853" i="60"/>
  <c r="D852" i="60"/>
  <c r="B852" i="60"/>
  <c r="D851" i="60"/>
  <c r="B851" i="60"/>
  <c r="D850" i="60"/>
  <c r="B850" i="60"/>
  <c r="D849" i="60"/>
  <c r="B849" i="60"/>
  <c r="D848" i="60"/>
  <c r="B848" i="60"/>
  <c r="D847" i="60"/>
  <c r="B847" i="60"/>
  <c r="D846" i="60"/>
  <c r="B846" i="60"/>
  <c r="D845" i="60"/>
  <c r="B845" i="60"/>
  <c r="D842" i="60"/>
  <c r="B842" i="60"/>
  <c r="D841" i="60"/>
  <c r="B841" i="60"/>
  <c r="D840" i="60"/>
  <c r="B840" i="60"/>
  <c r="D839" i="60"/>
  <c r="B839" i="60"/>
  <c r="D838" i="60"/>
  <c r="B838" i="60"/>
  <c r="D837" i="60"/>
  <c r="B837" i="60"/>
  <c r="D836" i="60"/>
  <c r="B836" i="60"/>
  <c r="D835" i="60"/>
  <c r="B835" i="60"/>
  <c r="D834" i="60"/>
  <c r="B834" i="60"/>
  <c r="D833" i="60"/>
  <c r="B833" i="60"/>
  <c r="D832" i="60"/>
  <c r="B832" i="60"/>
  <c r="D831" i="60"/>
  <c r="B831" i="60"/>
  <c r="D830" i="60"/>
  <c r="B830" i="60"/>
  <c r="D827" i="60"/>
  <c r="B827" i="60"/>
  <c r="D825" i="60"/>
  <c r="B825" i="60"/>
  <c r="D824" i="60"/>
  <c r="B824" i="60"/>
  <c r="D823" i="60"/>
  <c r="B823" i="60"/>
  <c r="D822" i="60"/>
  <c r="B822" i="60"/>
  <c r="D821" i="60"/>
  <c r="B821" i="60"/>
  <c r="D820" i="60"/>
  <c r="B820" i="60"/>
  <c r="D819" i="60"/>
  <c r="B819" i="60"/>
  <c r="D818" i="60"/>
  <c r="B818" i="60"/>
  <c r="D817" i="60"/>
  <c r="B817" i="60"/>
  <c r="D814" i="60"/>
  <c r="B814" i="60"/>
  <c r="D813" i="60"/>
  <c r="B813" i="60"/>
  <c r="D812" i="60"/>
  <c r="B812" i="60"/>
  <c r="D811" i="60"/>
  <c r="B811" i="60"/>
  <c r="D810" i="60"/>
  <c r="B810" i="60"/>
  <c r="D807" i="60"/>
  <c r="B807" i="60"/>
  <c r="D806" i="60"/>
  <c r="B806" i="60"/>
  <c r="D805" i="60"/>
  <c r="B805" i="60"/>
  <c r="D804" i="60"/>
  <c r="B804" i="60"/>
  <c r="D803" i="60"/>
  <c r="B803" i="60"/>
  <c r="D800" i="60"/>
  <c r="B800" i="60"/>
  <c r="D799" i="60"/>
  <c r="B799" i="60"/>
  <c r="D798" i="60"/>
  <c r="B798" i="60"/>
  <c r="D797" i="60"/>
  <c r="B797" i="60"/>
  <c r="D793" i="60"/>
  <c r="B793" i="60"/>
  <c r="D792" i="60"/>
  <c r="B792" i="60"/>
  <c r="D791" i="60"/>
  <c r="B791" i="60"/>
  <c r="D790" i="60"/>
  <c r="B790" i="60"/>
  <c r="D789" i="60"/>
  <c r="B789" i="60"/>
  <c r="D788" i="60"/>
  <c r="B788" i="60"/>
  <c r="D787" i="60"/>
  <c r="B787" i="60"/>
  <c r="D784" i="60"/>
  <c r="B784" i="60"/>
  <c r="D783" i="60"/>
  <c r="B783" i="60"/>
  <c r="D782" i="60"/>
  <c r="B782" i="60"/>
  <c r="D781" i="60"/>
  <c r="B781" i="60"/>
  <c r="D780" i="60"/>
  <c r="B780" i="60"/>
  <c r="D779" i="60"/>
  <c r="B779" i="60"/>
  <c r="D778" i="60"/>
  <c r="B778" i="60"/>
  <c r="D777" i="60"/>
  <c r="B777" i="60"/>
  <c r="D774" i="60"/>
  <c r="B774" i="60"/>
  <c r="D773" i="60"/>
  <c r="B773" i="60"/>
  <c r="D772" i="60"/>
  <c r="B772" i="60"/>
  <c r="D771" i="60"/>
  <c r="B771" i="60"/>
  <c r="D770" i="60"/>
  <c r="B770" i="60"/>
  <c r="D769" i="60"/>
  <c r="B769" i="60"/>
  <c r="D768" i="60"/>
  <c r="B768" i="60"/>
  <c r="D767" i="60"/>
  <c r="B767" i="60"/>
  <c r="D766" i="60"/>
  <c r="B766" i="60"/>
  <c r="D765" i="60"/>
  <c r="B765" i="60"/>
  <c r="D764" i="60"/>
  <c r="B764" i="60"/>
  <c r="D761" i="60"/>
  <c r="B761" i="60"/>
  <c r="D760" i="60"/>
  <c r="B760" i="60"/>
  <c r="D759" i="60"/>
  <c r="B759" i="60"/>
  <c r="D758" i="60"/>
  <c r="B758" i="60"/>
  <c r="D757" i="60"/>
  <c r="B757" i="60"/>
  <c r="D756" i="60"/>
  <c r="B756" i="60"/>
  <c r="D755" i="60"/>
  <c r="B755" i="60"/>
  <c r="D754" i="60"/>
  <c r="B754" i="60"/>
  <c r="D753" i="60"/>
  <c r="B753" i="60"/>
  <c r="D752" i="60"/>
  <c r="B752" i="60"/>
  <c r="D751" i="60"/>
  <c r="B751" i="60"/>
  <c r="D750" i="60"/>
  <c r="B750" i="60"/>
  <c r="D749" i="60"/>
  <c r="B749" i="60"/>
  <c r="D746" i="60"/>
  <c r="B746" i="60"/>
  <c r="D744" i="60"/>
  <c r="B744" i="60"/>
  <c r="D743" i="60"/>
  <c r="B743" i="60"/>
  <c r="D742" i="60"/>
  <c r="B742" i="60"/>
  <c r="D741" i="60"/>
  <c r="B741" i="60"/>
  <c r="D740" i="60"/>
  <c r="B740" i="60"/>
  <c r="D739" i="60"/>
  <c r="B739" i="60"/>
  <c r="D738" i="60"/>
  <c r="B738" i="60"/>
  <c r="D737" i="60"/>
  <c r="B737" i="60"/>
  <c r="D736" i="60"/>
  <c r="B736" i="60"/>
  <c r="D733" i="60"/>
  <c r="B733" i="60"/>
  <c r="D732" i="60"/>
  <c r="B732" i="60"/>
  <c r="D731" i="60"/>
  <c r="B731" i="60"/>
  <c r="D730" i="60"/>
  <c r="B730" i="60"/>
  <c r="D729" i="60"/>
  <c r="B729" i="60"/>
  <c r="D726" i="60"/>
  <c r="B726" i="60"/>
  <c r="D725" i="60"/>
  <c r="B725" i="60"/>
  <c r="D724" i="60"/>
  <c r="B724" i="60"/>
  <c r="D723" i="60"/>
  <c r="B723" i="60"/>
  <c r="D722" i="60"/>
  <c r="B722" i="60"/>
  <c r="D719" i="60"/>
  <c r="B719" i="60"/>
  <c r="D718" i="60"/>
  <c r="B718" i="60"/>
  <c r="D717" i="60"/>
  <c r="B717" i="60"/>
  <c r="D716" i="60"/>
  <c r="B716" i="60"/>
  <c r="D712" i="60"/>
  <c r="B712" i="60"/>
  <c r="D711" i="60"/>
  <c r="B711" i="60"/>
  <c r="D710" i="60"/>
  <c r="B710" i="60"/>
  <c r="D709" i="60"/>
  <c r="B709" i="60"/>
  <c r="D708" i="60"/>
  <c r="B708" i="60"/>
  <c r="D707" i="60"/>
  <c r="B707" i="60"/>
  <c r="D706" i="60"/>
  <c r="B706" i="60"/>
  <c r="D703" i="60"/>
  <c r="B703" i="60"/>
  <c r="D702" i="60"/>
  <c r="B702" i="60"/>
  <c r="D701" i="60"/>
  <c r="B701" i="60"/>
  <c r="D700" i="60"/>
  <c r="B700" i="60"/>
  <c r="D699" i="60"/>
  <c r="B699" i="60"/>
  <c r="D698" i="60"/>
  <c r="B698" i="60"/>
  <c r="D697" i="60"/>
  <c r="B697" i="60"/>
  <c r="D696" i="60"/>
  <c r="B696" i="60"/>
  <c r="D693" i="60"/>
  <c r="B693" i="60"/>
  <c r="D692" i="60"/>
  <c r="B692" i="60"/>
  <c r="D691" i="60"/>
  <c r="B691" i="60"/>
  <c r="D690" i="60"/>
  <c r="B690" i="60"/>
  <c r="D689" i="60"/>
  <c r="B689" i="60"/>
  <c r="D688" i="60"/>
  <c r="B688" i="60"/>
  <c r="D687" i="60"/>
  <c r="B687" i="60"/>
  <c r="D686" i="60"/>
  <c r="B686" i="60"/>
  <c r="D685" i="60"/>
  <c r="B685" i="60"/>
  <c r="D684" i="60"/>
  <c r="B684" i="60"/>
  <c r="D683" i="60"/>
  <c r="B683" i="60"/>
  <c r="D680" i="60"/>
  <c r="B680" i="60"/>
  <c r="D679" i="60"/>
  <c r="B679" i="60"/>
  <c r="D678" i="60"/>
  <c r="B678" i="60"/>
  <c r="D677" i="60"/>
  <c r="B677" i="60"/>
  <c r="D676" i="60"/>
  <c r="B676" i="60"/>
  <c r="D675" i="60"/>
  <c r="B675" i="60"/>
  <c r="D674" i="60"/>
  <c r="B674" i="60"/>
  <c r="D673" i="60"/>
  <c r="B673" i="60"/>
  <c r="D672" i="60"/>
  <c r="B672" i="60"/>
  <c r="D671" i="60"/>
  <c r="B671" i="60"/>
  <c r="D670" i="60"/>
  <c r="B670" i="60"/>
  <c r="D669" i="60"/>
  <c r="B669" i="60"/>
  <c r="D668" i="60"/>
  <c r="B668" i="60"/>
  <c r="D665" i="60"/>
  <c r="B665" i="60"/>
  <c r="D663" i="60"/>
  <c r="B663" i="60"/>
  <c r="D662" i="60"/>
  <c r="B662" i="60"/>
  <c r="D661" i="60"/>
  <c r="B661" i="60"/>
  <c r="D660" i="60"/>
  <c r="B660" i="60"/>
  <c r="D659" i="60"/>
  <c r="B659" i="60"/>
  <c r="D658" i="60"/>
  <c r="B658" i="60"/>
  <c r="D657" i="60"/>
  <c r="B657" i="60"/>
  <c r="D656" i="60"/>
  <c r="B656" i="60"/>
  <c r="D655" i="60"/>
  <c r="B655" i="60"/>
  <c r="D652" i="60"/>
  <c r="B652" i="60"/>
  <c r="D651" i="60"/>
  <c r="B651" i="60"/>
  <c r="D650" i="60"/>
  <c r="B650" i="60"/>
  <c r="D649" i="60"/>
  <c r="B649" i="60"/>
  <c r="D648" i="60"/>
  <c r="B648" i="60"/>
  <c r="D645" i="60"/>
  <c r="B645" i="60"/>
  <c r="D644" i="60"/>
  <c r="B644" i="60"/>
  <c r="D643" i="60"/>
  <c r="B643" i="60"/>
  <c r="D642" i="60"/>
  <c r="B642" i="60"/>
  <c r="D641" i="60"/>
  <c r="B641" i="60"/>
  <c r="D638" i="60"/>
  <c r="B638" i="60"/>
  <c r="D637" i="60"/>
  <c r="B637" i="60"/>
  <c r="D636" i="60"/>
  <c r="B636" i="60"/>
  <c r="D635" i="60"/>
  <c r="B635" i="60"/>
  <c r="D630" i="60"/>
  <c r="B630" i="60"/>
  <c r="D629" i="60"/>
  <c r="B629" i="60"/>
  <c r="D628" i="60"/>
  <c r="B628" i="60"/>
  <c r="D627" i="60"/>
  <c r="B627" i="60"/>
  <c r="D626" i="60"/>
  <c r="B626" i="60"/>
  <c r="D625" i="60"/>
  <c r="B625" i="60"/>
  <c r="D624" i="60"/>
  <c r="B624" i="60"/>
  <c r="D623" i="60"/>
  <c r="B623" i="60"/>
  <c r="D622" i="60"/>
  <c r="B622" i="60"/>
  <c r="D619" i="60"/>
  <c r="B619" i="60"/>
  <c r="D618" i="60"/>
  <c r="B618" i="60"/>
  <c r="D617" i="60"/>
  <c r="B617" i="60"/>
  <c r="D614" i="60"/>
  <c r="B614" i="60"/>
  <c r="D613" i="60"/>
  <c r="B613" i="60"/>
  <c r="D612" i="60"/>
  <c r="B612" i="60"/>
  <c r="D608" i="60"/>
  <c r="B608" i="60"/>
  <c r="D607" i="60"/>
  <c r="B607" i="60"/>
  <c r="D606" i="60"/>
  <c r="B606" i="60"/>
  <c r="D605" i="60"/>
  <c r="B605" i="60"/>
  <c r="D604" i="60"/>
  <c r="B604" i="60"/>
  <c r="D603" i="60"/>
  <c r="B603" i="60"/>
  <c r="D602" i="60"/>
  <c r="B602" i="60"/>
  <c r="D601" i="60"/>
  <c r="B601" i="60"/>
  <c r="D600" i="60"/>
  <c r="B600" i="60"/>
  <c r="D597" i="60"/>
  <c r="B597" i="60"/>
  <c r="D596" i="60"/>
  <c r="B596" i="60"/>
  <c r="D595" i="60"/>
  <c r="B595" i="60"/>
  <c r="D592" i="60"/>
  <c r="B592" i="60"/>
  <c r="D591" i="60"/>
  <c r="B591" i="60"/>
  <c r="D590" i="60"/>
  <c r="B590" i="60"/>
  <c r="D586" i="60"/>
  <c r="B586" i="60"/>
  <c r="D585" i="60"/>
  <c r="B585" i="60"/>
  <c r="D584" i="60"/>
  <c r="B584" i="60"/>
  <c r="D583" i="60"/>
  <c r="B583" i="60"/>
  <c r="D582" i="60"/>
  <c r="B582" i="60"/>
  <c r="D581" i="60"/>
  <c r="B581" i="60"/>
  <c r="D580" i="60"/>
  <c r="B580" i="60"/>
  <c r="D579" i="60"/>
  <c r="B579" i="60"/>
  <c r="D578" i="60"/>
  <c r="B578" i="60"/>
  <c r="D577" i="60"/>
  <c r="B577" i="60"/>
  <c r="D574" i="60"/>
  <c r="B574" i="60"/>
  <c r="D573" i="60"/>
  <c r="B573" i="60"/>
  <c r="D572" i="60"/>
  <c r="B572" i="60"/>
  <c r="D571" i="60"/>
  <c r="B571" i="60"/>
  <c r="D570" i="60"/>
  <c r="B570" i="60"/>
  <c r="D569" i="60"/>
  <c r="B569" i="60"/>
  <c r="D568" i="60"/>
  <c r="B568" i="60"/>
  <c r="D567" i="60"/>
  <c r="B567" i="60"/>
  <c r="D566" i="60"/>
  <c r="B566" i="60"/>
  <c r="D563" i="60"/>
  <c r="B563" i="60"/>
  <c r="D562" i="60"/>
  <c r="B562" i="60"/>
  <c r="D561" i="60"/>
  <c r="B561" i="60"/>
  <c r="D560" i="60"/>
  <c r="B560" i="60"/>
  <c r="D559" i="60"/>
  <c r="B559" i="60"/>
  <c r="D558" i="60"/>
  <c r="B558" i="60"/>
  <c r="D555" i="60"/>
  <c r="B555" i="60"/>
  <c r="D554" i="60"/>
  <c r="B554" i="60"/>
  <c r="D553" i="60"/>
  <c r="B553" i="60"/>
  <c r="D550" i="60"/>
  <c r="B550" i="60"/>
  <c r="D549" i="60"/>
  <c r="B549" i="60"/>
  <c r="D548" i="60"/>
  <c r="B548" i="60"/>
  <c r="D547" i="60"/>
  <c r="B547" i="60"/>
  <c r="D546" i="60"/>
  <c r="B546" i="60"/>
  <c r="D543" i="60"/>
  <c r="B543" i="60"/>
  <c r="D542" i="60"/>
  <c r="B542" i="60"/>
  <c r="D541" i="60"/>
  <c r="B541" i="60"/>
  <c r="D540" i="60"/>
  <c r="B540" i="60"/>
  <c r="D536" i="60"/>
  <c r="B536" i="60"/>
  <c r="D535" i="60"/>
  <c r="B535" i="60"/>
  <c r="D534" i="60"/>
  <c r="B534" i="60"/>
  <c r="D533" i="60"/>
  <c r="B533" i="60"/>
  <c r="D532" i="60"/>
  <c r="B532" i="60"/>
  <c r="D531" i="60"/>
  <c r="B531" i="60"/>
  <c r="D530" i="60"/>
  <c r="B530" i="60"/>
  <c r="D529" i="60"/>
  <c r="B529" i="60"/>
  <c r="D528" i="60"/>
  <c r="B528" i="60"/>
  <c r="D527" i="60"/>
  <c r="B527" i="60"/>
  <c r="D524" i="60"/>
  <c r="B524" i="60"/>
  <c r="D523" i="60"/>
  <c r="B523" i="60"/>
  <c r="D522" i="60"/>
  <c r="B522" i="60"/>
  <c r="D521" i="60"/>
  <c r="B521" i="60"/>
  <c r="D520" i="60"/>
  <c r="B520" i="60"/>
  <c r="D519" i="60"/>
  <c r="B519" i="60"/>
  <c r="D518" i="60"/>
  <c r="B518" i="60"/>
  <c r="D517" i="60"/>
  <c r="B517" i="60"/>
  <c r="D516" i="60"/>
  <c r="B516" i="60"/>
  <c r="D513" i="60"/>
  <c r="B513" i="60"/>
  <c r="D512" i="60"/>
  <c r="B512" i="60"/>
  <c r="D511" i="60"/>
  <c r="B511" i="60"/>
  <c r="D510" i="60"/>
  <c r="B510" i="60"/>
  <c r="D509" i="60"/>
  <c r="B509" i="60"/>
  <c r="D508" i="60"/>
  <c r="B508" i="60"/>
  <c r="D505" i="60"/>
  <c r="B505" i="60"/>
  <c r="D504" i="60"/>
  <c r="B504" i="60"/>
  <c r="D503" i="60"/>
  <c r="B503" i="60"/>
  <c r="D500" i="60"/>
  <c r="B500" i="60"/>
  <c r="D499" i="60"/>
  <c r="B499" i="60"/>
  <c r="D498" i="60"/>
  <c r="B498" i="60"/>
  <c r="D497" i="60"/>
  <c r="B497" i="60"/>
  <c r="D496" i="60"/>
  <c r="B496" i="60"/>
  <c r="D493" i="60"/>
  <c r="B493" i="60"/>
  <c r="D492" i="60"/>
  <c r="B492" i="60"/>
  <c r="D491" i="60"/>
  <c r="B491" i="60"/>
  <c r="D490" i="60"/>
  <c r="B490" i="60"/>
  <c r="D486" i="60"/>
  <c r="B486" i="60"/>
  <c r="D485" i="60"/>
  <c r="B485" i="60"/>
  <c r="D484" i="60"/>
  <c r="B484" i="60"/>
  <c r="D483" i="60"/>
  <c r="B483" i="60"/>
  <c r="D482" i="60"/>
  <c r="B482" i="60"/>
  <c r="D481" i="60"/>
  <c r="B481" i="60"/>
  <c r="D480" i="60"/>
  <c r="B480" i="60"/>
  <c r="D479" i="60"/>
  <c r="B479" i="60"/>
  <c r="D478" i="60"/>
  <c r="B478" i="60"/>
  <c r="D477" i="60"/>
  <c r="B477" i="60"/>
  <c r="D474" i="60"/>
  <c r="B474" i="60"/>
  <c r="D473" i="60"/>
  <c r="B473" i="60"/>
  <c r="D472" i="60"/>
  <c r="B472" i="60"/>
  <c r="D471" i="60"/>
  <c r="B471" i="60"/>
  <c r="D470" i="60"/>
  <c r="B470" i="60"/>
  <c r="D469" i="60"/>
  <c r="B469" i="60"/>
  <c r="D468" i="60"/>
  <c r="B468" i="60"/>
  <c r="D467" i="60"/>
  <c r="B467" i="60"/>
  <c r="D466" i="60"/>
  <c r="B466" i="60"/>
  <c r="D463" i="60"/>
  <c r="B463" i="60"/>
  <c r="D462" i="60"/>
  <c r="B462" i="60"/>
  <c r="D461" i="60"/>
  <c r="B461" i="60"/>
  <c r="D460" i="60"/>
  <c r="B460" i="60"/>
  <c r="D459" i="60"/>
  <c r="B459" i="60"/>
  <c r="D458" i="60"/>
  <c r="B458" i="60"/>
  <c r="D455" i="60"/>
  <c r="B455" i="60"/>
  <c r="D454" i="60"/>
  <c r="B454" i="60"/>
  <c r="D453" i="60"/>
  <c r="B453" i="60"/>
  <c r="D450" i="60"/>
  <c r="B450" i="60"/>
  <c r="D449" i="60"/>
  <c r="B449" i="60"/>
  <c r="D448" i="60"/>
  <c r="B448" i="60"/>
  <c r="D447" i="60"/>
  <c r="B447" i="60"/>
  <c r="D446" i="60"/>
  <c r="B446" i="60"/>
  <c r="D443" i="60"/>
  <c r="B443" i="60"/>
  <c r="D442" i="60"/>
  <c r="B442" i="60"/>
  <c r="D441" i="60"/>
  <c r="B441" i="60"/>
  <c r="D440" i="60"/>
  <c r="B440" i="60"/>
  <c r="D436" i="60"/>
  <c r="B436" i="60"/>
  <c r="D435" i="60"/>
  <c r="B435" i="60"/>
  <c r="D434" i="60"/>
  <c r="B434" i="60"/>
  <c r="D433" i="60"/>
  <c r="B433" i="60"/>
  <c r="D432" i="60"/>
  <c r="B432" i="60"/>
  <c r="D431" i="60"/>
  <c r="B431" i="60"/>
  <c r="D430" i="60"/>
  <c r="B430" i="60"/>
  <c r="D429" i="60"/>
  <c r="B429" i="60"/>
  <c r="D428" i="60"/>
  <c r="B428" i="60"/>
  <c r="D427" i="60"/>
  <c r="B427" i="60"/>
  <c r="D424" i="60"/>
  <c r="B424" i="60"/>
  <c r="D423" i="60"/>
  <c r="B423" i="60"/>
  <c r="D422" i="60"/>
  <c r="B422" i="60"/>
  <c r="D421" i="60"/>
  <c r="B421" i="60"/>
  <c r="D420" i="60"/>
  <c r="B420" i="60"/>
  <c r="D419" i="60"/>
  <c r="B419" i="60"/>
  <c r="D418" i="60"/>
  <c r="B418" i="60"/>
  <c r="D417" i="60"/>
  <c r="B417" i="60"/>
  <c r="D416" i="60"/>
  <c r="B416" i="60"/>
  <c r="D413" i="60"/>
  <c r="B413" i="60"/>
  <c r="D412" i="60"/>
  <c r="B412" i="60"/>
  <c r="D411" i="60"/>
  <c r="B411" i="60"/>
  <c r="D410" i="60"/>
  <c r="B410" i="60"/>
  <c r="D409" i="60"/>
  <c r="B409" i="60"/>
  <c r="D408" i="60"/>
  <c r="B408" i="60"/>
  <c r="D405" i="60"/>
  <c r="B405" i="60"/>
  <c r="D404" i="60"/>
  <c r="B404" i="60"/>
  <c r="D403" i="60"/>
  <c r="B403" i="60"/>
  <c r="D400" i="60"/>
  <c r="B400" i="60"/>
  <c r="D399" i="60"/>
  <c r="B399" i="60"/>
  <c r="D398" i="60"/>
  <c r="B398" i="60"/>
  <c r="D397" i="60"/>
  <c r="B397" i="60"/>
  <c r="D396" i="60"/>
  <c r="B396" i="60"/>
  <c r="D393" i="60"/>
  <c r="B393" i="60"/>
  <c r="D392" i="60"/>
  <c r="B392" i="60"/>
  <c r="D391" i="60"/>
  <c r="B391" i="60"/>
  <c r="D390" i="60"/>
  <c r="B390" i="60"/>
  <c r="D386" i="60"/>
  <c r="B386" i="60"/>
  <c r="D385" i="60"/>
  <c r="B385" i="60"/>
  <c r="D384" i="60"/>
  <c r="B384" i="60"/>
  <c r="D383" i="60"/>
  <c r="B383" i="60"/>
  <c r="D382" i="60"/>
  <c r="B382" i="60"/>
  <c r="D381" i="60"/>
  <c r="B381" i="60"/>
  <c r="D380" i="60"/>
  <c r="B380" i="60"/>
  <c r="D379" i="60"/>
  <c r="B379" i="60"/>
  <c r="D378" i="60"/>
  <c r="B378" i="60"/>
  <c r="D377" i="60"/>
  <c r="B377" i="60"/>
  <c r="D374" i="60"/>
  <c r="B374" i="60"/>
  <c r="D373" i="60"/>
  <c r="B373" i="60"/>
  <c r="D372" i="60"/>
  <c r="B372" i="60"/>
  <c r="D371" i="60"/>
  <c r="B371" i="60"/>
  <c r="D370" i="60"/>
  <c r="B370" i="60"/>
  <c r="D369" i="60"/>
  <c r="B369" i="60"/>
  <c r="D368" i="60"/>
  <c r="B368" i="60"/>
  <c r="D367" i="60"/>
  <c r="B367" i="60"/>
  <c r="D366" i="60"/>
  <c r="B366" i="60"/>
  <c r="D363" i="60"/>
  <c r="B363" i="60"/>
  <c r="D362" i="60"/>
  <c r="B362" i="60"/>
  <c r="D361" i="60"/>
  <c r="B361" i="60"/>
  <c r="D360" i="60"/>
  <c r="B360" i="60"/>
  <c r="D359" i="60"/>
  <c r="B359" i="60"/>
  <c r="D358" i="60"/>
  <c r="B358" i="60"/>
  <c r="D355" i="60"/>
  <c r="B355" i="60"/>
  <c r="D354" i="60"/>
  <c r="B354" i="60"/>
  <c r="D353" i="60"/>
  <c r="B353" i="60"/>
  <c r="D350" i="60"/>
  <c r="B350" i="60"/>
  <c r="D349" i="60"/>
  <c r="B349" i="60"/>
  <c r="D348" i="60"/>
  <c r="B348" i="60"/>
  <c r="D347" i="60"/>
  <c r="B347" i="60"/>
  <c r="D346" i="60"/>
  <c r="B346" i="60"/>
  <c r="D343" i="60"/>
  <c r="B343" i="60"/>
  <c r="D342" i="60"/>
  <c r="B342" i="60"/>
  <c r="D341" i="60"/>
  <c r="B341" i="60"/>
  <c r="D340" i="60"/>
  <c r="B340" i="60"/>
  <c r="D336" i="60"/>
  <c r="B336" i="60"/>
  <c r="D335" i="60"/>
  <c r="B335" i="60"/>
  <c r="D334" i="60"/>
  <c r="B334" i="60"/>
  <c r="D333" i="60"/>
  <c r="B333" i="60"/>
  <c r="D332" i="60"/>
  <c r="B332" i="60"/>
  <c r="D331" i="60"/>
  <c r="B331" i="60"/>
  <c r="D330" i="60"/>
  <c r="B330" i="60"/>
  <c r="D329" i="60"/>
  <c r="B329" i="60"/>
  <c r="D328" i="60"/>
  <c r="B328" i="60"/>
  <c r="D327" i="60"/>
  <c r="B327" i="60"/>
  <c r="D324" i="60"/>
  <c r="B324" i="60"/>
  <c r="D323" i="60"/>
  <c r="B323" i="60"/>
  <c r="D322" i="60"/>
  <c r="B322" i="60"/>
  <c r="D321" i="60"/>
  <c r="B321" i="60"/>
  <c r="D320" i="60"/>
  <c r="B320" i="60"/>
  <c r="D319" i="60"/>
  <c r="B319" i="60"/>
  <c r="D318" i="60"/>
  <c r="B318" i="60"/>
  <c r="D317" i="60"/>
  <c r="B317" i="60"/>
  <c r="D316" i="60"/>
  <c r="B316" i="60"/>
  <c r="D313" i="60"/>
  <c r="B313" i="60"/>
  <c r="D312" i="60"/>
  <c r="B312" i="60"/>
  <c r="D311" i="60"/>
  <c r="B311" i="60"/>
  <c r="D310" i="60"/>
  <c r="B310" i="60"/>
  <c r="D309" i="60"/>
  <c r="B309" i="60"/>
  <c r="D308" i="60"/>
  <c r="B308" i="60"/>
  <c r="D305" i="60"/>
  <c r="B305" i="60"/>
  <c r="D304" i="60"/>
  <c r="B304" i="60"/>
  <c r="D303" i="60"/>
  <c r="B303" i="60"/>
  <c r="D300" i="60"/>
  <c r="B300" i="60"/>
  <c r="D299" i="60"/>
  <c r="B299" i="60"/>
  <c r="D298" i="60"/>
  <c r="B298" i="60"/>
  <c r="D297" i="60"/>
  <c r="B297" i="60"/>
  <c r="D296" i="60"/>
  <c r="B296" i="60"/>
  <c r="D293" i="60"/>
  <c r="B293" i="60"/>
  <c r="D292" i="60"/>
  <c r="B292" i="60"/>
  <c r="D291" i="60"/>
  <c r="B291" i="60"/>
  <c r="D290" i="60"/>
  <c r="B290" i="60"/>
  <c r="D286" i="60"/>
  <c r="B286" i="60"/>
  <c r="D285" i="60"/>
  <c r="B285" i="60"/>
  <c r="D284" i="60"/>
  <c r="B284" i="60"/>
  <c r="D283" i="60"/>
  <c r="B283" i="60"/>
  <c r="D282" i="60"/>
  <c r="B282" i="60"/>
  <c r="D281" i="60"/>
  <c r="B281" i="60"/>
  <c r="D280" i="60"/>
  <c r="B280" i="60"/>
  <c r="D279" i="60"/>
  <c r="B279" i="60"/>
  <c r="D278" i="60"/>
  <c r="B278" i="60"/>
  <c r="D275" i="60"/>
  <c r="B275" i="60"/>
  <c r="D274" i="60"/>
  <c r="B274" i="60"/>
  <c r="D273" i="60"/>
  <c r="B273" i="60"/>
  <c r="D272" i="60"/>
  <c r="B272" i="60"/>
  <c r="D271" i="60"/>
  <c r="B271" i="60"/>
  <c r="D270" i="60"/>
  <c r="B270" i="60"/>
  <c r="D267" i="60"/>
  <c r="B267" i="60"/>
  <c r="D266" i="60"/>
  <c r="B266" i="60"/>
  <c r="D265" i="60"/>
  <c r="B265" i="60"/>
  <c r="D262" i="60"/>
  <c r="B262" i="60"/>
  <c r="D261" i="60"/>
  <c r="B261" i="60"/>
  <c r="D260" i="60"/>
  <c r="B260" i="60"/>
  <c r="D259" i="60"/>
  <c r="B259" i="60"/>
  <c r="D258" i="60"/>
  <c r="B258" i="60"/>
  <c r="D255" i="60"/>
  <c r="B255" i="60"/>
  <c r="D254" i="60"/>
  <c r="B254" i="60"/>
  <c r="D253" i="60"/>
  <c r="B253" i="60"/>
  <c r="D252" i="60"/>
  <c r="B252" i="60"/>
  <c r="D248" i="60"/>
  <c r="B248" i="60"/>
  <c r="D247" i="60"/>
  <c r="B247" i="60"/>
  <c r="D246" i="60"/>
  <c r="B246" i="60"/>
  <c r="D245" i="60"/>
  <c r="B245" i="60"/>
  <c r="D244" i="60"/>
  <c r="B244" i="60"/>
  <c r="D243" i="60"/>
  <c r="B243" i="60"/>
  <c r="D242" i="60"/>
  <c r="B242" i="60"/>
  <c r="D241" i="60"/>
  <c r="B241" i="60"/>
  <c r="D240" i="60"/>
  <c r="B240" i="60"/>
  <c r="D239" i="60"/>
  <c r="B239" i="60"/>
  <c r="D236" i="60"/>
  <c r="B236" i="60"/>
  <c r="D235" i="60"/>
  <c r="B235" i="60"/>
  <c r="D234" i="60"/>
  <c r="B234" i="60"/>
  <c r="D233" i="60"/>
  <c r="B233" i="60"/>
  <c r="D232" i="60"/>
  <c r="B232" i="60"/>
  <c r="D231" i="60"/>
  <c r="B231" i="60"/>
  <c r="D230" i="60"/>
  <c r="B230" i="60"/>
  <c r="D229" i="60"/>
  <c r="B229" i="60"/>
  <c r="D228" i="60"/>
  <c r="B228" i="60"/>
  <c r="D225" i="60"/>
  <c r="B225" i="60"/>
  <c r="D224" i="60"/>
  <c r="B224" i="60"/>
  <c r="D223" i="60"/>
  <c r="B223" i="60"/>
  <c r="D222" i="60"/>
  <c r="B222" i="60"/>
  <c r="D221" i="60"/>
  <c r="B221" i="60"/>
  <c r="D220" i="60"/>
  <c r="B220" i="60"/>
  <c r="D217" i="60"/>
  <c r="B217" i="60"/>
  <c r="D216" i="60"/>
  <c r="B216" i="60"/>
  <c r="D215" i="60"/>
  <c r="B215" i="60"/>
  <c r="D212" i="60"/>
  <c r="B212" i="60"/>
  <c r="D211" i="60"/>
  <c r="B211" i="60"/>
  <c r="D210" i="60"/>
  <c r="B210" i="60"/>
  <c r="D209" i="60"/>
  <c r="B209" i="60"/>
  <c r="D208" i="60"/>
  <c r="B208" i="60"/>
  <c r="D205" i="60"/>
  <c r="B205" i="60"/>
  <c r="D204" i="60"/>
  <c r="B204" i="60"/>
  <c r="D203" i="60"/>
  <c r="B203" i="60"/>
  <c r="D202" i="60"/>
  <c r="B202" i="60"/>
  <c r="D198" i="60"/>
  <c r="B198" i="60"/>
  <c r="D197" i="60"/>
  <c r="B197" i="60"/>
  <c r="D196" i="60"/>
  <c r="B196" i="60"/>
  <c r="D195" i="60"/>
  <c r="B195" i="60"/>
  <c r="D194" i="60"/>
  <c r="B194" i="60"/>
  <c r="D193" i="60"/>
  <c r="B193" i="60"/>
  <c r="D192" i="60"/>
  <c r="B192" i="60"/>
  <c r="D191" i="60"/>
  <c r="B191" i="60"/>
  <c r="D190" i="60"/>
  <c r="B190" i="60"/>
  <c r="D189" i="60"/>
  <c r="B189" i="60"/>
  <c r="D186" i="60"/>
  <c r="B186" i="60"/>
  <c r="D185" i="60"/>
  <c r="B185" i="60"/>
  <c r="D184" i="60"/>
  <c r="B184" i="60"/>
  <c r="D183" i="60"/>
  <c r="B183" i="60"/>
  <c r="D182" i="60"/>
  <c r="B182" i="60"/>
  <c r="D181" i="60"/>
  <c r="B181" i="60"/>
  <c r="D180" i="60"/>
  <c r="B180" i="60"/>
  <c r="D179" i="60"/>
  <c r="B179" i="60"/>
  <c r="D178" i="60"/>
  <c r="B178" i="60"/>
  <c r="D175" i="60"/>
  <c r="B175" i="60"/>
  <c r="D174" i="60"/>
  <c r="B174" i="60"/>
  <c r="D173" i="60"/>
  <c r="B173" i="60"/>
  <c r="D172" i="60"/>
  <c r="B172" i="60"/>
  <c r="D171" i="60"/>
  <c r="B171" i="60"/>
  <c r="D170" i="60"/>
  <c r="B170" i="60"/>
  <c r="D167" i="60"/>
  <c r="B167" i="60"/>
  <c r="D166" i="60"/>
  <c r="B166" i="60"/>
  <c r="D165" i="60"/>
  <c r="B165" i="60"/>
  <c r="D162" i="60"/>
  <c r="B162" i="60"/>
  <c r="D161" i="60"/>
  <c r="B161" i="60"/>
  <c r="D160" i="60"/>
  <c r="B160" i="60"/>
  <c r="D159" i="60"/>
  <c r="B159" i="60"/>
  <c r="D158" i="60"/>
  <c r="B158" i="60"/>
  <c r="D155" i="60"/>
  <c r="B155" i="60"/>
  <c r="D154" i="60"/>
  <c r="B154" i="60"/>
  <c r="D153" i="60"/>
  <c r="B153" i="60"/>
  <c r="D152" i="60"/>
  <c r="B152" i="60"/>
  <c r="D148" i="60"/>
  <c r="B148" i="60"/>
  <c r="D147" i="60"/>
  <c r="B147" i="60"/>
  <c r="D146" i="60"/>
  <c r="B146" i="60"/>
  <c r="D145" i="60"/>
  <c r="B145" i="60"/>
  <c r="D144" i="60"/>
  <c r="B144" i="60"/>
  <c r="D143" i="60"/>
  <c r="B143" i="60"/>
  <c r="D142" i="60"/>
  <c r="B142" i="60"/>
  <c r="D141" i="60"/>
  <c r="B141" i="60"/>
  <c r="D140" i="60"/>
  <c r="B140" i="60"/>
  <c r="D139" i="60"/>
  <c r="B139" i="60"/>
  <c r="D136" i="60"/>
  <c r="B136" i="60"/>
  <c r="D135" i="60"/>
  <c r="B135" i="60"/>
  <c r="D134" i="60"/>
  <c r="B134" i="60"/>
  <c r="D133" i="60"/>
  <c r="B133" i="60"/>
  <c r="D132" i="60"/>
  <c r="B132" i="60"/>
  <c r="D131" i="60"/>
  <c r="B131" i="60"/>
  <c r="D130" i="60"/>
  <c r="B130" i="60"/>
  <c r="D129" i="60"/>
  <c r="B129" i="60"/>
  <c r="D128" i="60"/>
  <c r="B128" i="60"/>
  <c r="D125" i="60"/>
  <c r="B125" i="60"/>
  <c r="D124" i="60"/>
  <c r="B124" i="60"/>
  <c r="D123" i="60"/>
  <c r="B123" i="60"/>
  <c r="D122" i="60"/>
  <c r="B122" i="60"/>
  <c r="D121" i="60"/>
  <c r="B121" i="60"/>
  <c r="D120" i="60"/>
  <c r="B120" i="60"/>
  <c r="D117" i="60"/>
  <c r="B117" i="60"/>
  <c r="D116" i="60"/>
  <c r="B116" i="60"/>
  <c r="D115" i="60"/>
  <c r="B115" i="60"/>
  <c r="D112" i="60"/>
  <c r="B112" i="60"/>
  <c r="D111" i="60"/>
  <c r="B111" i="60"/>
  <c r="D110" i="60"/>
  <c r="B110" i="60"/>
  <c r="D109" i="60"/>
  <c r="B109" i="60"/>
  <c r="D108" i="60"/>
  <c r="B108" i="60"/>
  <c r="D105" i="60"/>
  <c r="B105" i="60"/>
  <c r="D104" i="60"/>
  <c r="B104" i="60"/>
  <c r="D103" i="60"/>
  <c r="B103" i="60"/>
  <c r="D102" i="60"/>
  <c r="B102" i="60"/>
  <c r="D98" i="60"/>
  <c r="B98" i="60"/>
  <c r="D97" i="60"/>
  <c r="B97" i="60"/>
  <c r="D96" i="60"/>
  <c r="B96" i="60"/>
  <c r="D95" i="60"/>
  <c r="B95" i="60"/>
  <c r="D94" i="60"/>
  <c r="B94" i="60"/>
  <c r="D93" i="60"/>
  <c r="B93" i="60"/>
  <c r="D92" i="60"/>
  <c r="B92" i="60"/>
  <c r="D91" i="60"/>
  <c r="B91" i="60"/>
  <c r="D90" i="60"/>
  <c r="B90" i="60"/>
  <c r="D89" i="60"/>
  <c r="B89" i="60"/>
  <c r="D86" i="60"/>
  <c r="B86" i="60"/>
  <c r="D85" i="60"/>
  <c r="B85" i="60"/>
  <c r="D84" i="60"/>
  <c r="B84" i="60"/>
  <c r="D83" i="60"/>
  <c r="B83" i="60"/>
  <c r="D82" i="60"/>
  <c r="B82" i="60"/>
  <c r="D81" i="60"/>
  <c r="B81" i="60"/>
  <c r="D80" i="60"/>
  <c r="B80" i="60"/>
  <c r="D79" i="60"/>
  <c r="B79" i="60"/>
  <c r="D78" i="60"/>
  <c r="B78" i="60"/>
  <c r="D75" i="60"/>
  <c r="B75" i="60"/>
  <c r="D74" i="60"/>
  <c r="B74" i="60"/>
  <c r="D73" i="60"/>
  <c r="B73" i="60"/>
  <c r="D72" i="60"/>
  <c r="B72" i="60"/>
  <c r="D71" i="60"/>
  <c r="B71" i="60"/>
  <c r="D70" i="60"/>
  <c r="B70" i="60"/>
  <c r="D67" i="60"/>
  <c r="B67" i="60"/>
  <c r="D66" i="60"/>
  <c r="B66" i="60"/>
  <c r="D65" i="60"/>
  <c r="B65" i="60"/>
  <c r="D62" i="60"/>
  <c r="B62" i="60"/>
  <c r="D61" i="60"/>
  <c r="B61" i="60"/>
  <c r="D60" i="60"/>
  <c r="B60" i="60"/>
  <c r="D59" i="60"/>
  <c r="B59" i="60"/>
  <c r="D58" i="60"/>
  <c r="B58" i="60"/>
  <c r="D55" i="60"/>
  <c r="B55" i="60"/>
  <c r="D54" i="60"/>
  <c r="B54" i="60"/>
  <c r="D53" i="60"/>
  <c r="B53" i="60"/>
  <c r="D52" i="60"/>
  <c r="B52" i="60"/>
  <c r="D47" i="60"/>
  <c r="B47" i="60"/>
  <c r="D45" i="60"/>
  <c r="B45" i="60"/>
  <c r="D44" i="60"/>
  <c r="B44" i="60"/>
  <c r="D41" i="60"/>
  <c r="B41" i="60"/>
  <c r="D40" i="60"/>
  <c r="B40" i="60"/>
  <c r="D37" i="60"/>
  <c r="B37" i="60"/>
  <c r="D36" i="60"/>
  <c r="B36" i="60"/>
  <c r="D35" i="60"/>
  <c r="B35" i="60"/>
  <c r="D34" i="60"/>
  <c r="B34" i="60"/>
  <c r="D33" i="60"/>
  <c r="B33" i="60"/>
  <c r="D32" i="60"/>
  <c r="B32" i="60"/>
  <c r="D31" i="60"/>
  <c r="B31" i="60"/>
  <c r="D30" i="60"/>
  <c r="B30" i="60"/>
  <c r="D27" i="60"/>
  <c r="B27" i="60"/>
  <c r="D26" i="60"/>
  <c r="B26" i="60"/>
  <c r="D22" i="60"/>
  <c r="B22" i="60"/>
  <c r="D21" i="60"/>
  <c r="B21" i="60"/>
  <c r="D18" i="60"/>
  <c r="B18" i="60"/>
  <c r="D17" i="60"/>
  <c r="B17" i="60"/>
  <c r="D23" i="60"/>
  <c r="B23" i="60"/>
  <c r="B7" i="73"/>
  <c r="B6" i="73"/>
  <c r="B5" i="73"/>
  <c r="B4" i="73"/>
  <c r="B4" i="79" s="1"/>
  <c r="B3" i="73"/>
  <c r="B3" i="79" s="1"/>
  <c r="E1008" i="60" l="1"/>
  <c r="H46" i="73"/>
  <c r="I46" i="73" s="1"/>
  <c r="J46" i="73" s="1"/>
  <c r="H16" i="73"/>
  <c r="I16" i="73" s="1"/>
  <c r="J16" i="73" s="1"/>
  <c r="H15" i="73"/>
  <c r="I15" i="73" s="1"/>
  <c r="J15" i="73" s="1"/>
  <c r="E929" i="60"/>
  <c r="E930" i="60" s="1"/>
  <c r="C47" i="74"/>
  <c r="E1086" i="60"/>
  <c r="B5" i="60"/>
  <c r="B5" i="79"/>
  <c r="B6" i="60"/>
  <c r="B6" i="79"/>
  <c r="B7" i="60"/>
  <c r="B7" i="79"/>
  <c r="P10" i="78"/>
  <c r="D10" i="79"/>
  <c r="W22" i="79"/>
  <c r="V42" i="79"/>
  <c r="E1083" i="60"/>
  <c r="E1072" i="60"/>
  <c r="E1063" i="60"/>
  <c r="B6" i="78"/>
  <c r="B6" i="77"/>
  <c r="B7" i="78"/>
  <c r="B7" i="77"/>
  <c r="B5" i="78"/>
  <c r="B5" i="77"/>
  <c r="B3" i="77"/>
  <c r="B3" i="78"/>
  <c r="B4" i="77"/>
  <c r="B4" i="78"/>
  <c r="P9" i="77"/>
  <c r="P9" i="78"/>
  <c r="V22" i="78"/>
  <c r="P10" i="77"/>
  <c r="S42" i="77"/>
  <c r="S43" i="77" s="1"/>
  <c r="T22" i="77"/>
  <c r="E1002" i="60"/>
  <c r="E1003" i="60" s="1"/>
  <c r="E35" i="60"/>
  <c r="E36" i="60" s="1"/>
  <c r="E1094" i="60"/>
  <c r="E1012" i="60"/>
  <c r="E922" i="60"/>
  <c r="E923" i="60" s="1"/>
  <c r="E1046" i="60"/>
  <c r="B3" i="75"/>
  <c r="B4" i="75"/>
  <c r="B5" i="75"/>
  <c r="B7" i="75"/>
  <c r="B6" i="75"/>
  <c r="E1069" i="60"/>
  <c r="P9" i="75"/>
  <c r="H1129" i="73"/>
  <c r="P10" i="75"/>
  <c r="R108" i="75"/>
  <c r="J3" i="61"/>
  <c r="J3" i="62"/>
  <c r="G3" i="61"/>
  <c r="G3" i="62"/>
  <c r="A49" i="74"/>
  <c r="C49" i="74" s="1"/>
  <c r="C48" i="74"/>
  <c r="I73" i="74"/>
  <c r="I67" i="74"/>
  <c r="I60" i="74"/>
  <c r="I85" i="74"/>
  <c r="I66" i="74"/>
  <c r="I59" i="74"/>
  <c r="I84" i="74"/>
  <c r="I58" i="74"/>
  <c r="I93" i="74"/>
  <c r="I83" i="74"/>
  <c r="I72" i="74"/>
  <c r="I63" i="74"/>
  <c r="I57" i="74"/>
  <c r="I92" i="74"/>
  <c r="I82" i="74"/>
  <c r="I71" i="74"/>
  <c r="I56" i="74"/>
  <c r="I91" i="74"/>
  <c r="I81" i="74"/>
  <c r="I55" i="74"/>
  <c r="I70" i="74"/>
  <c r="I54" i="74"/>
  <c r="I80" i="74"/>
  <c r="I65" i="74"/>
  <c r="I79" i="74"/>
  <c r="I62" i="74"/>
  <c r="I90" i="74"/>
  <c r="I78" i="74"/>
  <c r="I89" i="74"/>
  <c r="I77" i="74"/>
  <c r="I88" i="74"/>
  <c r="I76" i="74"/>
  <c r="I69" i="74"/>
  <c r="I87" i="74"/>
  <c r="I64" i="74"/>
  <c r="I86" i="74"/>
  <c r="I75" i="74"/>
  <c r="I68" i="74"/>
  <c r="I74" i="74"/>
  <c r="I61" i="74"/>
  <c r="A6" i="74"/>
  <c r="C5" i="74"/>
  <c r="C30" i="74"/>
  <c r="A31" i="74"/>
  <c r="C31" i="74" s="1"/>
  <c r="A36" i="74"/>
  <c r="C35" i="74"/>
  <c r="A19" i="74"/>
  <c r="C19" i="74" s="1"/>
  <c r="C18" i="74"/>
  <c r="A25" i="74"/>
  <c r="C25" i="74" s="1"/>
  <c r="C24" i="74"/>
  <c r="E155" i="60"/>
  <c r="E644" i="60"/>
  <c r="E442" i="60"/>
  <c r="E443" i="60"/>
  <c r="E211" i="60"/>
  <c r="E212" i="60"/>
  <c r="E292" i="60"/>
  <c r="E293" i="60"/>
  <c r="E891" i="60"/>
  <c r="E892" i="60"/>
  <c r="E350" i="60"/>
  <c r="E349" i="60"/>
  <c r="E399" i="60"/>
  <c r="E400" i="60"/>
  <c r="E548" i="60"/>
  <c r="E549" i="60" s="1"/>
  <c r="E903" i="60"/>
  <c r="E298" i="60"/>
  <c r="E300" i="60" s="1"/>
  <c r="E782" i="60"/>
  <c r="E707" i="60"/>
  <c r="E708" i="60" s="1"/>
  <c r="E708" i="73" s="1"/>
  <c r="E455" i="60"/>
  <c r="E267" i="60"/>
  <c r="E805" i="60"/>
  <c r="E806" i="60" s="1"/>
  <c r="E105" i="60"/>
  <c r="E1077" i="60"/>
  <c r="E1078" i="60" s="1"/>
  <c r="E492" i="60"/>
  <c r="E493" i="60"/>
  <c r="E880" i="60"/>
  <c r="E881" i="60"/>
  <c r="E542" i="60"/>
  <c r="E543" i="60"/>
  <c r="E111" i="60"/>
  <c r="E112" i="60"/>
  <c r="E54" i="60"/>
  <c r="E55" i="60"/>
  <c r="E1121" i="60"/>
  <c r="E1122" i="60"/>
  <c r="E718" i="60"/>
  <c r="E719" i="60"/>
  <c r="E799" i="60"/>
  <c r="E800" i="60"/>
  <c r="E449" i="60"/>
  <c r="E450" i="60"/>
  <c r="E392" i="60"/>
  <c r="E393" i="60"/>
  <c r="E342" i="60"/>
  <c r="E343" i="60"/>
  <c r="E261" i="60"/>
  <c r="E262" i="60"/>
  <c r="E726" i="60"/>
  <c r="E555" i="60"/>
  <c r="E404" i="60"/>
  <c r="E204" i="60"/>
  <c r="E161" i="60"/>
  <c r="E937" i="60"/>
  <c r="E869" i="60"/>
  <c r="E870" i="60" s="1"/>
  <c r="E870" i="73" s="1"/>
  <c r="E638" i="60"/>
  <c r="E614" i="60"/>
  <c r="E505" i="60"/>
  <c r="E67" i="60"/>
  <c r="E997" i="60"/>
  <c r="E1022" i="60"/>
  <c r="E500" i="60"/>
  <c r="E305" i="60"/>
  <c r="E62" i="60"/>
  <c r="E255" i="60"/>
  <c r="E931" i="60" l="1"/>
  <c r="X22" i="79"/>
  <c r="W42" i="79"/>
  <c r="W22" i="78"/>
  <c r="T42" i="77"/>
  <c r="T43" i="77" s="1"/>
  <c r="U22" i="77"/>
  <c r="E1013" i="60"/>
  <c r="E1014" i="60" s="1"/>
  <c r="E1004" i="60"/>
  <c r="E924" i="60"/>
  <c r="E37" i="60"/>
  <c r="S108" i="75"/>
  <c r="A7" i="74"/>
  <c r="C7" i="74" s="1"/>
  <c r="C6" i="74"/>
  <c r="A37" i="74"/>
  <c r="C37" i="74" s="1"/>
  <c r="C36" i="74"/>
  <c r="Y103" i="74" s="1"/>
  <c r="Y65" i="74"/>
  <c r="X62" i="74"/>
  <c r="X102" i="74"/>
  <c r="X104" i="74"/>
  <c r="Y102" i="74"/>
  <c r="Y24" i="74"/>
  <c r="Z69" i="74"/>
  <c r="X65" i="74"/>
  <c r="X105" i="74"/>
  <c r="Z61" i="74"/>
  <c r="Z65" i="74"/>
  <c r="E807" i="60"/>
  <c r="E299" i="60"/>
  <c r="E550" i="60"/>
  <c r="E1079" i="60"/>
  <c r="E1080" i="60"/>
  <c r="G772" i="60"/>
  <c r="Y22" i="79" l="1"/>
  <c r="X42" i="79"/>
  <c r="X22" i="78"/>
  <c r="U42" i="77"/>
  <c r="U43" i="77" s="1"/>
  <c r="V22" i="77"/>
  <c r="E1015" i="60"/>
  <c r="E1016" i="60"/>
  <c r="T108" i="75"/>
  <c r="Z64" i="74"/>
  <c r="Z24" i="74"/>
  <c r="Y101" i="74"/>
  <c r="Y23" i="74"/>
  <c r="Y64" i="74"/>
  <c r="Y104" i="74"/>
  <c r="X21" i="74"/>
  <c r="X63" i="74"/>
  <c r="X29" i="74"/>
  <c r="Y62" i="74"/>
  <c r="X101" i="74"/>
  <c r="X64" i="74"/>
  <c r="Y22" i="74"/>
  <c r="Y69" i="74"/>
  <c r="X24" i="74"/>
  <c r="Z104" i="74"/>
  <c r="X69" i="74"/>
  <c r="U69" i="74" s="1"/>
  <c r="X22" i="74"/>
  <c r="Y61" i="74"/>
  <c r="Z103" i="74"/>
  <c r="X103" i="74"/>
  <c r="X61" i="74"/>
  <c r="Z25" i="74"/>
  <c r="Z21" i="74"/>
  <c r="X23" i="74"/>
  <c r="Z105" i="74"/>
  <c r="Z101" i="74"/>
  <c r="Y25" i="74"/>
  <c r="Z63" i="74"/>
  <c r="Z109" i="74"/>
  <c r="Y21" i="74"/>
  <c r="Z29" i="74"/>
  <c r="Y105" i="74"/>
  <c r="Z102" i="74"/>
  <c r="Y109" i="74"/>
  <c r="X25" i="74"/>
  <c r="Y63" i="74"/>
  <c r="X109" i="74"/>
  <c r="Z23" i="74"/>
  <c r="Z62" i="74"/>
  <c r="Y29" i="74"/>
  <c r="Z22" i="74"/>
  <c r="D1129" i="73"/>
  <c r="D1123" i="73"/>
  <c r="D1122" i="73"/>
  <c r="D1121" i="73"/>
  <c r="D1120" i="73"/>
  <c r="D1119" i="73"/>
  <c r="D1118" i="73"/>
  <c r="D1111" i="73"/>
  <c r="D1108" i="73"/>
  <c r="D1104" i="73"/>
  <c r="D1103" i="73"/>
  <c r="D1102" i="73"/>
  <c r="D1101" i="73"/>
  <c r="D1100" i="73"/>
  <c r="D1099" i="73"/>
  <c r="D1098" i="73"/>
  <c r="D1097" i="73"/>
  <c r="D1094" i="73"/>
  <c r="D1092" i="73"/>
  <c r="D1089" i="73"/>
  <c r="D1086" i="73"/>
  <c r="D1083" i="73"/>
  <c r="D1080" i="73"/>
  <c r="D1079" i="73"/>
  <c r="D1078" i="73"/>
  <c r="D1077" i="73"/>
  <c r="D1076" i="73"/>
  <c r="D1073" i="73"/>
  <c r="D1072" i="73"/>
  <c r="D1069" i="73"/>
  <c r="D1068" i="73"/>
  <c r="D1067" i="73"/>
  <c r="D1066" i="73"/>
  <c r="D1063" i="73"/>
  <c r="D1062" i="73"/>
  <c r="D1061" i="73"/>
  <c r="D1060" i="73"/>
  <c r="D1056" i="73"/>
  <c r="D1055" i="73"/>
  <c r="D1054" i="73"/>
  <c r="D1053" i="73"/>
  <c r="D1052" i="73"/>
  <c r="D1051" i="73"/>
  <c r="D1050" i="73"/>
  <c r="D1049" i="73"/>
  <c r="D1046" i="73"/>
  <c r="D1045" i="73"/>
  <c r="D1042" i="73"/>
  <c r="D1035" i="73"/>
  <c r="D1032" i="73"/>
  <c r="D1031" i="73"/>
  <c r="D1030" i="73"/>
  <c r="D1029" i="73"/>
  <c r="D1026" i="73"/>
  <c r="D1023" i="73"/>
  <c r="D1022" i="73"/>
  <c r="D1019" i="73"/>
  <c r="D1016" i="73"/>
  <c r="D1015" i="73"/>
  <c r="D1014" i="73"/>
  <c r="D1013" i="73"/>
  <c r="D1012" i="73"/>
  <c r="D1009" i="73"/>
  <c r="D1008" i="73"/>
  <c r="D1005" i="73"/>
  <c r="D1004" i="73"/>
  <c r="D1003" i="73"/>
  <c r="D1002" i="73"/>
  <c r="D1001" i="73"/>
  <c r="D1000" i="73"/>
  <c r="D997" i="73"/>
  <c r="D996" i="73"/>
  <c r="D995" i="73"/>
  <c r="D994" i="73"/>
  <c r="F1123" i="73"/>
  <c r="F1073" i="73"/>
  <c r="F1009" i="73"/>
  <c r="F989" i="73"/>
  <c r="F949" i="73"/>
  <c r="F940" i="73"/>
  <c r="F906" i="73"/>
  <c r="F904" i="73"/>
  <c r="F895" i="73"/>
  <c r="F893" i="73"/>
  <c r="F884" i="73"/>
  <c r="F882" i="73"/>
  <c r="F874" i="73"/>
  <c r="F842" i="73"/>
  <c r="F841" i="73"/>
  <c r="F827" i="73"/>
  <c r="F793" i="73"/>
  <c r="F761" i="73"/>
  <c r="F760" i="73"/>
  <c r="F746" i="73"/>
  <c r="F712" i="73"/>
  <c r="F680" i="73"/>
  <c r="F679" i="73"/>
  <c r="F1129" i="73"/>
  <c r="F1122" i="73"/>
  <c r="F1121" i="73"/>
  <c r="F1120" i="73"/>
  <c r="F1119" i="73"/>
  <c r="F1118" i="73"/>
  <c r="F1111" i="73"/>
  <c r="F1108" i="73"/>
  <c r="F1104" i="73"/>
  <c r="F1103" i="73"/>
  <c r="F1102" i="73"/>
  <c r="F1101" i="73"/>
  <c r="F1100" i="73"/>
  <c r="F1099" i="73"/>
  <c r="F1098" i="73"/>
  <c r="F1097" i="73"/>
  <c r="F1094" i="73"/>
  <c r="F1092" i="73"/>
  <c r="F1089" i="73"/>
  <c r="F1086" i="73"/>
  <c r="F1083" i="73"/>
  <c r="F1080" i="73"/>
  <c r="F1079" i="73"/>
  <c r="F1078" i="73"/>
  <c r="F1077" i="73"/>
  <c r="F1076" i="73"/>
  <c r="F1072" i="73"/>
  <c r="F1069" i="73"/>
  <c r="F1068" i="73"/>
  <c r="F1067" i="73"/>
  <c r="F1063" i="73"/>
  <c r="F1062" i="73"/>
  <c r="F1061" i="73"/>
  <c r="F1060" i="73"/>
  <c r="F1056" i="73"/>
  <c r="F1055" i="73"/>
  <c r="F1054" i="73"/>
  <c r="F1053" i="73"/>
  <c r="F1052" i="73"/>
  <c r="F1051" i="73"/>
  <c r="F1050" i="73"/>
  <c r="F1049" i="73"/>
  <c r="F1046" i="73"/>
  <c r="F1045" i="73"/>
  <c r="F1042" i="73"/>
  <c r="F1037" i="73"/>
  <c r="F1036" i="73"/>
  <c r="F1035" i="73"/>
  <c r="F1032" i="73"/>
  <c r="F1031" i="73"/>
  <c r="F1030" i="73"/>
  <c r="F1029" i="73"/>
  <c r="F1026" i="73"/>
  <c r="F1023" i="73"/>
  <c r="F1022" i="73"/>
  <c r="F1019" i="73"/>
  <c r="F1016" i="73"/>
  <c r="F1015" i="73"/>
  <c r="F1014" i="73"/>
  <c r="F1013" i="73"/>
  <c r="F1012" i="73"/>
  <c r="F1008" i="73"/>
  <c r="F1005" i="73"/>
  <c r="F1004" i="73"/>
  <c r="F1003" i="73"/>
  <c r="F1002" i="73"/>
  <c r="F1001" i="73"/>
  <c r="F997" i="73"/>
  <c r="F996" i="73"/>
  <c r="F995" i="73"/>
  <c r="F994" i="73"/>
  <c r="B997" i="73"/>
  <c r="B996" i="73"/>
  <c r="B995" i="73"/>
  <c r="B994" i="73"/>
  <c r="B1005" i="73"/>
  <c r="B1004" i="73"/>
  <c r="B1003" i="73"/>
  <c r="B1002" i="73"/>
  <c r="B1001" i="73"/>
  <c r="B1000" i="73"/>
  <c r="B1009" i="73"/>
  <c r="B1008" i="73"/>
  <c r="B1013" i="73"/>
  <c r="B1012" i="73"/>
  <c r="B1016" i="73"/>
  <c r="B1015" i="73"/>
  <c r="B1014" i="73"/>
  <c r="B1019" i="73"/>
  <c r="B1023" i="73"/>
  <c r="B1022" i="73"/>
  <c r="B1026" i="73"/>
  <c r="B1032" i="73"/>
  <c r="B1031" i="73"/>
  <c r="B1030" i="73"/>
  <c r="B1029" i="73"/>
  <c r="B1035" i="73"/>
  <c r="B1046" i="73"/>
  <c r="B1045" i="73"/>
  <c r="B1056" i="73"/>
  <c r="B1055" i="73"/>
  <c r="B1054" i="73"/>
  <c r="B1053" i="73"/>
  <c r="B1052" i="73"/>
  <c r="B1051" i="73"/>
  <c r="B1050" i="73"/>
  <c r="B1049" i="73"/>
  <c r="B1063" i="73"/>
  <c r="B1062" i="73"/>
  <c r="B1061" i="73"/>
  <c r="B1060" i="73"/>
  <c r="B1069" i="73"/>
  <c r="B1068" i="73"/>
  <c r="B1067" i="73"/>
  <c r="B1066" i="73"/>
  <c r="B1073" i="73"/>
  <c r="B1072" i="73"/>
  <c r="B1080" i="73"/>
  <c r="B1079" i="73"/>
  <c r="B1078" i="73"/>
  <c r="B1077" i="73"/>
  <c r="B1076" i="73"/>
  <c r="B1083" i="73"/>
  <c r="B1086" i="73"/>
  <c r="B1089" i="73"/>
  <c r="B1094" i="73"/>
  <c r="B1104" i="73"/>
  <c r="B1103" i="73"/>
  <c r="B1102" i="73"/>
  <c r="B1101" i="73"/>
  <c r="B1100" i="73"/>
  <c r="B1099" i="73"/>
  <c r="B1098" i="73"/>
  <c r="B1097" i="73"/>
  <c r="B1108" i="73"/>
  <c r="B1111" i="73"/>
  <c r="B1122" i="73"/>
  <c r="B1121" i="73"/>
  <c r="B1120" i="73"/>
  <c r="B1119" i="73"/>
  <c r="B1118" i="73"/>
  <c r="B1129" i="73"/>
  <c r="E1126" i="73"/>
  <c r="E1118" i="73"/>
  <c r="E1117" i="73"/>
  <c r="E1116" i="73"/>
  <c r="E1114" i="73"/>
  <c r="E1097" i="73"/>
  <c r="E1093" i="73"/>
  <c r="E1060" i="73"/>
  <c r="E1049" i="73"/>
  <c r="E1044" i="73"/>
  <c r="G1044" i="73" s="1"/>
  <c r="E1043" i="73"/>
  <c r="G1043" i="73" s="1"/>
  <c r="E1041" i="73"/>
  <c r="E1038" i="73"/>
  <c r="E1037" i="73"/>
  <c r="E1036" i="73"/>
  <c r="E1035" i="73"/>
  <c r="E1032" i="73"/>
  <c r="E994" i="73"/>
  <c r="E989" i="73"/>
  <c r="E921" i="73"/>
  <c r="E853" i="73"/>
  <c r="E852" i="73"/>
  <c r="E851" i="73"/>
  <c r="E850" i="73"/>
  <c r="E849" i="73"/>
  <c r="E848" i="73"/>
  <c r="E847" i="73"/>
  <c r="E838" i="73"/>
  <c r="E837" i="73"/>
  <c r="E836" i="73"/>
  <c r="E835" i="73"/>
  <c r="E834" i="73"/>
  <c r="E833" i="73"/>
  <c r="E832" i="73"/>
  <c r="E831" i="73"/>
  <c r="E772" i="73"/>
  <c r="E771" i="73"/>
  <c r="E770" i="73"/>
  <c r="E769" i="73"/>
  <c r="E768" i="73"/>
  <c r="E767" i="73"/>
  <c r="E766" i="73"/>
  <c r="E757" i="73"/>
  <c r="E756" i="73"/>
  <c r="E755" i="73"/>
  <c r="E754" i="73"/>
  <c r="E753" i="73"/>
  <c r="E752" i="73"/>
  <c r="E751" i="73"/>
  <c r="E750" i="73"/>
  <c r="E691" i="73"/>
  <c r="E690" i="73"/>
  <c r="E689" i="73"/>
  <c r="E688" i="73"/>
  <c r="E687" i="73"/>
  <c r="E686" i="73"/>
  <c r="E685" i="73"/>
  <c r="E676" i="73"/>
  <c r="E675" i="73"/>
  <c r="E674" i="73"/>
  <c r="E673" i="73"/>
  <c r="E672" i="73"/>
  <c r="E671" i="73"/>
  <c r="E670" i="73"/>
  <c r="E669" i="73"/>
  <c r="E628" i="73"/>
  <c r="E627" i="73"/>
  <c r="E626" i="73"/>
  <c r="E625" i="73"/>
  <c r="E624" i="73"/>
  <c r="E606" i="73"/>
  <c r="E605" i="73"/>
  <c r="E604" i="73"/>
  <c r="E603" i="73"/>
  <c r="E602" i="73"/>
  <c r="E583" i="73"/>
  <c r="E582" i="73"/>
  <c r="E581" i="73"/>
  <c r="E580" i="73"/>
  <c r="E579" i="73"/>
  <c r="E572" i="73"/>
  <c r="E571" i="73"/>
  <c r="E570" i="73"/>
  <c r="E569" i="73"/>
  <c r="E568" i="73"/>
  <c r="E533" i="73"/>
  <c r="E532" i="73"/>
  <c r="E531" i="73"/>
  <c r="E530" i="73"/>
  <c r="E529" i="73"/>
  <c r="E522" i="73"/>
  <c r="E521" i="73"/>
  <c r="E520" i="73"/>
  <c r="E519" i="73"/>
  <c r="E518" i="73"/>
  <c r="E483" i="73"/>
  <c r="E482" i="73"/>
  <c r="E481" i="73"/>
  <c r="E480" i="73"/>
  <c r="E479" i="73"/>
  <c r="E472" i="73"/>
  <c r="E471" i="73"/>
  <c r="E470" i="73"/>
  <c r="E469" i="73"/>
  <c r="E468" i="73"/>
  <c r="E433" i="73"/>
  <c r="E432" i="73"/>
  <c r="E431" i="73"/>
  <c r="E430" i="73"/>
  <c r="E429" i="73"/>
  <c r="E422" i="73"/>
  <c r="E421" i="73"/>
  <c r="E420" i="73"/>
  <c r="E419" i="73"/>
  <c r="E418" i="73"/>
  <c r="E383" i="73"/>
  <c r="E382" i="73"/>
  <c r="E381" i="73"/>
  <c r="E380" i="73"/>
  <c r="E379" i="73"/>
  <c r="E372" i="73"/>
  <c r="E371" i="73"/>
  <c r="E370" i="73"/>
  <c r="E369" i="73"/>
  <c r="E368" i="73"/>
  <c r="E333" i="73"/>
  <c r="E332" i="73"/>
  <c r="E331" i="73"/>
  <c r="E330" i="73"/>
  <c r="E329" i="73"/>
  <c r="E322" i="73"/>
  <c r="E321" i="73"/>
  <c r="E320" i="73"/>
  <c r="E319" i="73"/>
  <c r="E318" i="73"/>
  <c r="E284" i="73"/>
  <c r="E283" i="73"/>
  <c r="E282" i="73"/>
  <c r="E281" i="73"/>
  <c r="E280" i="73"/>
  <c r="E274" i="73"/>
  <c r="E270" i="73"/>
  <c r="E245" i="73"/>
  <c r="E244" i="73"/>
  <c r="E243" i="73"/>
  <c r="E242" i="73"/>
  <c r="E241" i="73"/>
  <c r="E234" i="73"/>
  <c r="E233" i="73"/>
  <c r="E232" i="73"/>
  <c r="E231" i="73"/>
  <c r="E230" i="73"/>
  <c r="E195" i="73"/>
  <c r="E194" i="73"/>
  <c r="E193" i="73"/>
  <c r="E192" i="73"/>
  <c r="E191" i="73"/>
  <c r="E184" i="73"/>
  <c r="E183" i="73"/>
  <c r="E182" i="73"/>
  <c r="E181" i="73"/>
  <c r="E180" i="73"/>
  <c r="E145" i="73"/>
  <c r="E144" i="73"/>
  <c r="E143" i="73"/>
  <c r="E142" i="73"/>
  <c r="E141" i="73"/>
  <c r="E134" i="73"/>
  <c r="E133" i="73"/>
  <c r="E132" i="73"/>
  <c r="E131" i="73"/>
  <c r="E130" i="73"/>
  <c r="E95" i="73"/>
  <c r="E94" i="73"/>
  <c r="E93" i="73"/>
  <c r="E92" i="73"/>
  <c r="E91" i="73"/>
  <c r="E84" i="73"/>
  <c r="E83" i="73"/>
  <c r="E82" i="73"/>
  <c r="E81" i="73"/>
  <c r="E80" i="73"/>
  <c r="E45" i="73"/>
  <c r="E41" i="73"/>
  <c r="E40" i="73"/>
  <c r="E30" i="73"/>
  <c r="H1126" i="73"/>
  <c r="H1125" i="73"/>
  <c r="H1124" i="73"/>
  <c r="H1123" i="73"/>
  <c r="H1122" i="73"/>
  <c r="H1121" i="73"/>
  <c r="H1120" i="73"/>
  <c r="H1119" i="73"/>
  <c r="H1118" i="73"/>
  <c r="H1117" i="73"/>
  <c r="H1116" i="73"/>
  <c r="H1115" i="73"/>
  <c r="H1114" i="73"/>
  <c r="H1111" i="73"/>
  <c r="H1108" i="73"/>
  <c r="H1104" i="73"/>
  <c r="H1103" i="73"/>
  <c r="H1102" i="73"/>
  <c r="H1101" i="73"/>
  <c r="H1100" i="73"/>
  <c r="H1099" i="73"/>
  <c r="H1098" i="73"/>
  <c r="H1097" i="73"/>
  <c r="H1094" i="73"/>
  <c r="H1093" i="73"/>
  <c r="H1092" i="73"/>
  <c r="H1089" i="73"/>
  <c r="H1086" i="73"/>
  <c r="H1083" i="73"/>
  <c r="H1080" i="73"/>
  <c r="H1079" i="73"/>
  <c r="H1078" i="73"/>
  <c r="H1077" i="73"/>
  <c r="H1076" i="73"/>
  <c r="H1073" i="73"/>
  <c r="H1072" i="73"/>
  <c r="H1069" i="73"/>
  <c r="H1068" i="73"/>
  <c r="H1067" i="73"/>
  <c r="H1066" i="73"/>
  <c r="H1063" i="73"/>
  <c r="H1062" i="73"/>
  <c r="H1061" i="73"/>
  <c r="H1060" i="73"/>
  <c r="H1056" i="73"/>
  <c r="H1055" i="73"/>
  <c r="H1054" i="73"/>
  <c r="H1053" i="73"/>
  <c r="H1052" i="73"/>
  <c r="H1051" i="73"/>
  <c r="H1050" i="73"/>
  <c r="H1049" i="73"/>
  <c r="H1046" i="73"/>
  <c r="H1045" i="73"/>
  <c r="H1044" i="73"/>
  <c r="I1044" i="73" s="1"/>
  <c r="H1043" i="73"/>
  <c r="I1043" i="73" s="1"/>
  <c r="H1042" i="73"/>
  <c r="H1041" i="73"/>
  <c r="H1038" i="73"/>
  <c r="H1037" i="73"/>
  <c r="H1036" i="73"/>
  <c r="H1035" i="73"/>
  <c r="H1032" i="73"/>
  <c r="H1031" i="73"/>
  <c r="H1030" i="73"/>
  <c r="H1029" i="73"/>
  <c r="H1026" i="73"/>
  <c r="H1023" i="73"/>
  <c r="H1022" i="73"/>
  <c r="H1019" i="73"/>
  <c r="H1016" i="73"/>
  <c r="H1015" i="73"/>
  <c r="H1014" i="73"/>
  <c r="H1013" i="73"/>
  <c r="H1012" i="73"/>
  <c r="H1009" i="73"/>
  <c r="H1008" i="73"/>
  <c r="H1005" i="73"/>
  <c r="H1004" i="73"/>
  <c r="H1003" i="73"/>
  <c r="H1002" i="73"/>
  <c r="H1001" i="73"/>
  <c r="H1000" i="73"/>
  <c r="H997" i="73"/>
  <c r="H996" i="73"/>
  <c r="H995" i="73"/>
  <c r="H994" i="73"/>
  <c r="H989" i="73"/>
  <c r="H986" i="73"/>
  <c r="H985" i="73"/>
  <c r="H984" i="73"/>
  <c r="H983" i="73"/>
  <c r="H982" i="73"/>
  <c r="H981" i="73"/>
  <c r="H980" i="73"/>
  <c r="H979" i="73"/>
  <c r="H978" i="73"/>
  <c r="H977" i="73"/>
  <c r="H974" i="73"/>
  <c r="H973" i="73"/>
  <c r="H972" i="73"/>
  <c r="H971" i="73"/>
  <c r="H970" i="73"/>
  <c r="H969" i="73"/>
  <c r="H968" i="73"/>
  <c r="H967" i="73"/>
  <c r="H966" i="73"/>
  <c r="H965" i="73"/>
  <c r="H964" i="73"/>
  <c r="H961" i="73"/>
  <c r="H960" i="73"/>
  <c r="H959" i="73"/>
  <c r="H958" i="73"/>
  <c r="H957" i="73"/>
  <c r="H956" i="73"/>
  <c r="H955" i="73"/>
  <c r="H954" i="73"/>
  <c r="H953" i="73"/>
  <c r="H952" i="73"/>
  <c r="H949" i="73"/>
  <c r="H948" i="73"/>
  <c r="H947" i="73"/>
  <c r="H946" i="73"/>
  <c r="H945" i="73"/>
  <c r="H944" i="73"/>
  <c r="H943" i="73"/>
  <c r="H942" i="73"/>
  <c r="H941" i="73"/>
  <c r="H940" i="73"/>
  <c r="H937" i="73"/>
  <c r="H936" i="73"/>
  <c r="H935" i="73"/>
  <c r="H934" i="73"/>
  <c r="H931" i="73"/>
  <c r="H930" i="73"/>
  <c r="H929" i="73"/>
  <c r="H928" i="73"/>
  <c r="H927" i="73"/>
  <c r="H924" i="73"/>
  <c r="H923" i="73"/>
  <c r="H922" i="73"/>
  <c r="H921" i="73"/>
  <c r="H920" i="73"/>
  <c r="H919" i="73"/>
  <c r="H914" i="73"/>
  <c r="H913" i="73"/>
  <c r="H912" i="73"/>
  <c r="H911" i="73"/>
  <c r="H907" i="73"/>
  <c r="H906" i="73"/>
  <c r="H905" i="73"/>
  <c r="H904" i="73"/>
  <c r="H903" i="73"/>
  <c r="H902" i="73"/>
  <c r="H901" i="73"/>
  <c r="H900" i="73"/>
  <c r="H896" i="73"/>
  <c r="H895" i="73"/>
  <c r="H894" i="73"/>
  <c r="H893" i="73"/>
  <c r="H892" i="73"/>
  <c r="H891" i="73"/>
  <c r="H890" i="73"/>
  <c r="H889" i="73"/>
  <c r="H885" i="73"/>
  <c r="H884" i="73"/>
  <c r="H883" i="73"/>
  <c r="H882" i="73"/>
  <c r="H881" i="73"/>
  <c r="H880" i="73"/>
  <c r="H879" i="73"/>
  <c r="H878" i="73"/>
  <c r="H874" i="73"/>
  <c r="H873" i="73"/>
  <c r="H872" i="73"/>
  <c r="H871" i="73"/>
  <c r="H870" i="73"/>
  <c r="H869" i="73"/>
  <c r="H868" i="73"/>
  <c r="H865" i="73"/>
  <c r="H864" i="73"/>
  <c r="H863" i="73"/>
  <c r="H862" i="73"/>
  <c r="H861" i="73"/>
  <c r="H860" i="73"/>
  <c r="H859" i="73"/>
  <c r="H858" i="73"/>
  <c r="H855" i="73"/>
  <c r="H854" i="73"/>
  <c r="H853" i="73"/>
  <c r="H852" i="73"/>
  <c r="H851" i="73"/>
  <c r="H850" i="73"/>
  <c r="H849" i="73"/>
  <c r="H848" i="73"/>
  <c r="H847" i="73"/>
  <c r="H846" i="73"/>
  <c r="H845" i="73"/>
  <c r="H842" i="73"/>
  <c r="H841" i="73"/>
  <c r="H840" i="73"/>
  <c r="H839" i="73"/>
  <c r="H838" i="73"/>
  <c r="H837" i="73"/>
  <c r="H836" i="73"/>
  <c r="H835" i="73"/>
  <c r="H834" i="73"/>
  <c r="H833" i="73"/>
  <c r="H832" i="73"/>
  <c r="H831" i="73"/>
  <c r="H830" i="73"/>
  <c r="H827" i="73"/>
  <c r="H826" i="73"/>
  <c r="I826" i="73" s="1"/>
  <c r="H825" i="73"/>
  <c r="H824" i="73"/>
  <c r="H823" i="73"/>
  <c r="H822" i="73"/>
  <c r="H821" i="73"/>
  <c r="H820" i="73"/>
  <c r="H819" i="73"/>
  <c r="H818" i="73"/>
  <c r="H817" i="73"/>
  <c r="H814" i="73"/>
  <c r="H813" i="73"/>
  <c r="H812" i="73"/>
  <c r="H811" i="73"/>
  <c r="H810" i="73"/>
  <c r="H807" i="73"/>
  <c r="H806" i="73"/>
  <c r="H805" i="73"/>
  <c r="H804" i="73"/>
  <c r="H803" i="73"/>
  <c r="H800" i="73"/>
  <c r="H799" i="73"/>
  <c r="H798" i="73"/>
  <c r="H797" i="73"/>
  <c r="H793" i="73"/>
  <c r="H792" i="73"/>
  <c r="H791" i="73"/>
  <c r="H790" i="73"/>
  <c r="H789" i="73"/>
  <c r="H788" i="73"/>
  <c r="H787" i="73"/>
  <c r="H784" i="73"/>
  <c r="H783" i="73"/>
  <c r="H782" i="73"/>
  <c r="H781" i="73"/>
  <c r="H780" i="73"/>
  <c r="H779" i="73"/>
  <c r="H778" i="73"/>
  <c r="H777" i="73"/>
  <c r="H774" i="73"/>
  <c r="H773" i="73"/>
  <c r="H772" i="73"/>
  <c r="H771" i="73"/>
  <c r="H770" i="73"/>
  <c r="H769" i="73"/>
  <c r="H768" i="73"/>
  <c r="H767" i="73"/>
  <c r="H766" i="73"/>
  <c r="H765" i="73"/>
  <c r="H764" i="73"/>
  <c r="H761" i="73"/>
  <c r="H760" i="73"/>
  <c r="H759" i="73"/>
  <c r="H758" i="73"/>
  <c r="H757" i="73"/>
  <c r="H756" i="73"/>
  <c r="H755" i="73"/>
  <c r="H754" i="73"/>
  <c r="H753" i="73"/>
  <c r="H752" i="73"/>
  <c r="H751" i="73"/>
  <c r="H750" i="73"/>
  <c r="H749" i="73"/>
  <c r="H746" i="73"/>
  <c r="H745" i="73"/>
  <c r="I745" i="73" s="1"/>
  <c r="H744" i="73"/>
  <c r="H743" i="73"/>
  <c r="H742" i="73"/>
  <c r="H741" i="73"/>
  <c r="H740" i="73"/>
  <c r="H739" i="73"/>
  <c r="H738" i="73"/>
  <c r="H737" i="73"/>
  <c r="H736" i="73"/>
  <c r="H733" i="73"/>
  <c r="H732" i="73"/>
  <c r="H731" i="73"/>
  <c r="H730" i="73"/>
  <c r="H729" i="73"/>
  <c r="H726" i="73"/>
  <c r="H725" i="73"/>
  <c r="H724" i="73"/>
  <c r="H723" i="73"/>
  <c r="H722" i="73"/>
  <c r="H719" i="73"/>
  <c r="H718" i="73"/>
  <c r="H717" i="73"/>
  <c r="H716" i="73"/>
  <c r="H712" i="73"/>
  <c r="H711" i="73"/>
  <c r="H710" i="73"/>
  <c r="H709" i="73"/>
  <c r="H708" i="73"/>
  <c r="H707" i="73"/>
  <c r="H706" i="73"/>
  <c r="H703" i="73"/>
  <c r="H702" i="73"/>
  <c r="H701" i="73"/>
  <c r="H700" i="73"/>
  <c r="H699" i="73"/>
  <c r="H698" i="73"/>
  <c r="H697" i="73"/>
  <c r="H696" i="73"/>
  <c r="H693" i="73"/>
  <c r="H692" i="73"/>
  <c r="H691" i="73"/>
  <c r="H690" i="73"/>
  <c r="H689" i="73"/>
  <c r="H688" i="73"/>
  <c r="H687" i="73"/>
  <c r="H686" i="73"/>
  <c r="H685" i="73"/>
  <c r="H684" i="73"/>
  <c r="H683" i="73"/>
  <c r="H680" i="73"/>
  <c r="H679" i="73"/>
  <c r="H678" i="73"/>
  <c r="H677" i="73"/>
  <c r="H676" i="73"/>
  <c r="H675" i="73"/>
  <c r="H674" i="73"/>
  <c r="H673" i="73"/>
  <c r="H672" i="73"/>
  <c r="H671" i="73"/>
  <c r="H670" i="73"/>
  <c r="H669" i="73"/>
  <c r="H668" i="73"/>
  <c r="H665" i="73"/>
  <c r="H664" i="73"/>
  <c r="I664" i="73" s="1"/>
  <c r="H663" i="73"/>
  <c r="H662" i="73"/>
  <c r="H661" i="73"/>
  <c r="H660" i="73"/>
  <c r="H659" i="73"/>
  <c r="H658" i="73"/>
  <c r="H657" i="73"/>
  <c r="H656" i="73"/>
  <c r="H655" i="73"/>
  <c r="H652" i="73"/>
  <c r="H651" i="73"/>
  <c r="H650" i="73"/>
  <c r="H649" i="73"/>
  <c r="H648" i="73"/>
  <c r="H645" i="73"/>
  <c r="H644" i="73"/>
  <c r="H643" i="73"/>
  <c r="H642" i="73"/>
  <c r="H641" i="73"/>
  <c r="H638" i="73"/>
  <c r="H637" i="73"/>
  <c r="H636" i="73"/>
  <c r="H635" i="73"/>
  <c r="H630" i="73"/>
  <c r="H629" i="73"/>
  <c r="H628" i="73"/>
  <c r="H627" i="73"/>
  <c r="H626" i="73"/>
  <c r="H625" i="73"/>
  <c r="H624" i="73"/>
  <c r="H623" i="73"/>
  <c r="H622" i="73"/>
  <c r="H619" i="73"/>
  <c r="H618" i="73"/>
  <c r="H617" i="73"/>
  <c r="H614" i="73"/>
  <c r="H613" i="73"/>
  <c r="H612" i="73"/>
  <c r="H608" i="73"/>
  <c r="H607" i="73"/>
  <c r="H606" i="73"/>
  <c r="H605" i="73"/>
  <c r="H604" i="73"/>
  <c r="H603" i="73"/>
  <c r="H602" i="73"/>
  <c r="H601" i="73"/>
  <c r="H600" i="73"/>
  <c r="H597" i="73"/>
  <c r="H596" i="73"/>
  <c r="H595" i="73"/>
  <c r="H592" i="73"/>
  <c r="H591" i="73"/>
  <c r="H590" i="73"/>
  <c r="H586" i="73"/>
  <c r="H585" i="73"/>
  <c r="H584" i="73"/>
  <c r="H583" i="73"/>
  <c r="H582" i="73"/>
  <c r="H581" i="73"/>
  <c r="H580" i="73"/>
  <c r="H579" i="73"/>
  <c r="H578" i="73"/>
  <c r="H577" i="73"/>
  <c r="H574" i="73"/>
  <c r="H573" i="73"/>
  <c r="H572" i="73"/>
  <c r="H571" i="73"/>
  <c r="H570" i="73"/>
  <c r="H569" i="73"/>
  <c r="H568" i="73"/>
  <c r="H567" i="73"/>
  <c r="H566" i="73"/>
  <c r="H563" i="73"/>
  <c r="H562" i="73"/>
  <c r="H561" i="73"/>
  <c r="H560" i="73"/>
  <c r="H559" i="73"/>
  <c r="H558" i="73"/>
  <c r="H555" i="73"/>
  <c r="H554" i="73"/>
  <c r="H553" i="73"/>
  <c r="H550" i="73"/>
  <c r="H549" i="73"/>
  <c r="H548" i="73"/>
  <c r="H547" i="73"/>
  <c r="H546" i="73"/>
  <c r="H543" i="73"/>
  <c r="H542" i="73"/>
  <c r="H541" i="73"/>
  <c r="H540" i="73"/>
  <c r="H536" i="73"/>
  <c r="H535" i="73"/>
  <c r="H534" i="73"/>
  <c r="H533" i="73"/>
  <c r="H532" i="73"/>
  <c r="H531" i="73"/>
  <c r="H530" i="73"/>
  <c r="H529" i="73"/>
  <c r="H528" i="73"/>
  <c r="H527" i="73"/>
  <c r="H524" i="73"/>
  <c r="H523" i="73"/>
  <c r="H522" i="73"/>
  <c r="H521" i="73"/>
  <c r="H520" i="73"/>
  <c r="H519" i="73"/>
  <c r="H518" i="73"/>
  <c r="H517" i="73"/>
  <c r="H516" i="73"/>
  <c r="H513" i="73"/>
  <c r="H512" i="73"/>
  <c r="H511" i="73"/>
  <c r="H510" i="73"/>
  <c r="H509" i="73"/>
  <c r="H508" i="73"/>
  <c r="H505" i="73"/>
  <c r="H504" i="73"/>
  <c r="H503" i="73"/>
  <c r="H500" i="73"/>
  <c r="H499" i="73"/>
  <c r="H498" i="73"/>
  <c r="H497" i="73"/>
  <c r="H496" i="73"/>
  <c r="H493" i="73"/>
  <c r="H492" i="73"/>
  <c r="H491" i="73"/>
  <c r="H490" i="73"/>
  <c r="H486" i="73"/>
  <c r="H485" i="73"/>
  <c r="H484" i="73"/>
  <c r="H483" i="73"/>
  <c r="H482" i="73"/>
  <c r="H481" i="73"/>
  <c r="H480" i="73"/>
  <c r="H479" i="73"/>
  <c r="H478" i="73"/>
  <c r="H477" i="73"/>
  <c r="H474" i="73"/>
  <c r="H473" i="73"/>
  <c r="H472" i="73"/>
  <c r="H471" i="73"/>
  <c r="H470" i="73"/>
  <c r="H469" i="73"/>
  <c r="H468" i="73"/>
  <c r="H467" i="73"/>
  <c r="H466" i="73"/>
  <c r="H463" i="73"/>
  <c r="H462" i="73"/>
  <c r="H461" i="73"/>
  <c r="H460" i="73"/>
  <c r="H459" i="73"/>
  <c r="H458" i="73"/>
  <c r="H455" i="73"/>
  <c r="H454" i="73"/>
  <c r="H453" i="73"/>
  <c r="H450" i="73"/>
  <c r="H449" i="73"/>
  <c r="H448" i="73"/>
  <c r="H447" i="73"/>
  <c r="H446" i="73"/>
  <c r="H443" i="73"/>
  <c r="H442" i="73"/>
  <c r="H441" i="73"/>
  <c r="H440" i="73"/>
  <c r="H436" i="73"/>
  <c r="H435" i="73"/>
  <c r="H434" i="73"/>
  <c r="H433" i="73"/>
  <c r="H432" i="73"/>
  <c r="H431" i="73"/>
  <c r="H430" i="73"/>
  <c r="H429" i="73"/>
  <c r="H428" i="73"/>
  <c r="H427" i="73"/>
  <c r="H424" i="73"/>
  <c r="H423" i="73"/>
  <c r="H422" i="73"/>
  <c r="H421" i="73"/>
  <c r="H420" i="73"/>
  <c r="H419" i="73"/>
  <c r="H418" i="73"/>
  <c r="H417" i="73"/>
  <c r="H416" i="73"/>
  <c r="H413" i="73"/>
  <c r="H412" i="73"/>
  <c r="H411" i="73"/>
  <c r="H410" i="73"/>
  <c r="H409" i="73"/>
  <c r="H408" i="73"/>
  <c r="H405" i="73"/>
  <c r="H404" i="73"/>
  <c r="H403" i="73"/>
  <c r="H400" i="73"/>
  <c r="H399" i="73"/>
  <c r="H398" i="73"/>
  <c r="H397" i="73"/>
  <c r="H396" i="73"/>
  <c r="H393" i="73"/>
  <c r="H392" i="73"/>
  <c r="H391" i="73"/>
  <c r="H390" i="73"/>
  <c r="H386" i="73"/>
  <c r="H385" i="73"/>
  <c r="H384" i="73"/>
  <c r="H383" i="73"/>
  <c r="H382" i="73"/>
  <c r="H381" i="73"/>
  <c r="H380" i="73"/>
  <c r="H379" i="73"/>
  <c r="H378" i="73"/>
  <c r="H377" i="73"/>
  <c r="H374" i="73"/>
  <c r="H373" i="73"/>
  <c r="H372" i="73"/>
  <c r="H371" i="73"/>
  <c r="H370" i="73"/>
  <c r="H369" i="73"/>
  <c r="H368" i="73"/>
  <c r="H367" i="73"/>
  <c r="H366" i="73"/>
  <c r="H363" i="73"/>
  <c r="H362" i="73"/>
  <c r="H361" i="73"/>
  <c r="H360" i="73"/>
  <c r="H359" i="73"/>
  <c r="H358" i="73"/>
  <c r="H355" i="73"/>
  <c r="H354" i="73"/>
  <c r="H353" i="73"/>
  <c r="H350" i="73"/>
  <c r="H349" i="73"/>
  <c r="H348" i="73"/>
  <c r="H347" i="73"/>
  <c r="H346" i="73"/>
  <c r="H343" i="73"/>
  <c r="H342" i="73"/>
  <c r="H341" i="73"/>
  <c r="H340" i="73"/>
  <c r="H336" i="73"/>
  <c r="H335" i="73"/>
  <c r="H334" i="73"/>
  <c r="H333" i="73"/>
  <c r="H332" i="73"/>
  <c r="H331" i="73"/>
  <c r="H330" i="73"/>
  <c r="H329" i="73"/>
  <c r="H328" i="73"/>
  <c r="H327" i="73"/>
  <c r="H324" i="73"/>
  <c r="H323" i="73"/>
  <c r="H322" i="73"/>
  <c r="H321" i="73"/>
  <c r="H320" i="73"/>
  <c r="H319" i="73"/>
  <c r="H318" i="73"/>
  <c r="H317" i="73"/>
  <c r="H316" i="73"/>
  <c r="H313" i="73"/>
  <c r="H312" i="73"/>
  <c r="H311" i="73"/>
  <c r="H310" i="73"/>
  <c r="H309" i="73"/>
  <c r="H308" i="73"/>
  <c r="H305" i="73"/>
  <c r="H304" i="73"/>
  <c r="H303" i="73"/>
  <c r="H300" i="73"/>
  <c r="H299" i="73"/>
  <c r="H298" i="73"/>
  <c r="H297" i="73"/>
  <c r="H296" i="73"/>
  <c r="H293" i="73"/>
  <c r="H292" i="73"/>
  <c r="H291" i="73"/>
  <c r="H290" i="73"/>
  <c r="H286" i="73"/>
  <c r="H285" i="73"/>
  <c r="H284" i="73"/>
  <c r="H283" i="73"/>
  <c r="H282" i="73"/>
  <c r="H281" i="73"/>
  <c r="H280" i="73"/>
  <c r="H279" i="73"/>
  <c r="H278" i="73"/>
  <c r="H275" i="73"/>
  <c r="H274" i="73"/>
  <c r="H273" i="73"/>
  <c r="H272" i="73"/>
  <c r="H271" i="73"/>
  <c r="H270" i="73"/>
  <c r="H267" i="73"/>
  <c r="H266" i="73"/>
  <c r="H265" i="73"/>
  <c r="H262" i="73"/>
  <c r="H261" i="73"/>
  <c r="H260" i="73"/>
  <c r="H259" i="73"/>
  <c r="H258" i="73"/>
  <c r="H255" i="73"/>
  <c r="H254" i="73"/>
  <c r="H253" i="73"/>
  <c r="H252" i="73"/>
  <c r="H248" i="73"/>
  <c r="H247" i="73"/>
  <c r="H246" i="73"/>
  <c r="H245" i="73"/>
  <c r="H244" i="73"/>
  <c r="H243" i="73"/>
  <c r="H242" i="73"/>
  <c r="H241" i="73"/>
  <c r="H240" i="73"/>
  <c r="H239" i="73"/>
  <c r="H236" i="73"/>
  <c r="H235" i="73"/>
  <c r="H234" i="73"/>
  <c r="H233" i="73"/>
  <c r="H232" i="73"/>
  <c r="H231" i="73"/>
  <c r="H230" i="73"/>
  <c r="H229" i="73"/>
  <c r="H228" i="73"/>
  <c r="H225" i="73"/>
  <c r="H224" i="73"/>
  <c r="H223" i="73"/>
  <c r="H222" i="73"/>
  <c r="H221" i="73"/>
  <c r="H220" i="73"/>
  <c r="H217" i="73"/>
  <c r="H216" i="73"/>
  <c r="H215" i="73"/>
  <c r="H212" i="73"/>
  <c r="H211" i="73"/>
  <c r="H210" i="73"/>
  <c r="H209" i="73"/>
  <c r="H208" i="73"/>
  <c r="H205" i="73"/>
  <c r="H204" i="73"/>
  <c r="H203" i="73"/>
  <c r="H202" i="73"/>
  <c r="H198" i="73"/>
  <c r="H197" i="73"/>
  <c r="H196" i="73"/>
  <c r="H195" i="73"/>
  <c r="H194" i="73"/>
  <c r="H193" i="73"/>
  <c r="H192" i="73"/>
  <c r="H191" i="73"/>
  <c r="H190" i="73"/>
  <c r="H189" i="73"/>
  <c r="H186" i="73"/>
  <c r="H185" i="73"/>
  <c r="H184" i="73"/>
  <c r="H183" i="73"/>
  <c r="H182" i="73"/>
  <c r="H181" i="73"/>
  <c r="H180" i="73"/>
  <c r="H179" i="73"/>
  <c r="H178" i="73"/>
  <c r="H175" i="73"/>
  <c r="H174" i="73"/>
  <c r="H173" i="73"/>
  <c r="H172" i="73"/>
  <c r="H171" i="73"/>
  <c r="H170" i="73"/>
  <c r="H167" i="73"/>
  <c r="H166" i="73"/>
  <c r="H165" i="73"/>
  <c r="H162" i="73"/>
  <c r="H161" i="73"/>
  <c r="H160" i="73"/>
  <c r="H159" i="73"/>
  <c r="H158" i="73"/>
  <c r="H155" i="73"/>
  <c r="H154" i="73"/>
  <c r="H153" i="73"/>
  <c r="H152" i="73"/>
  <c r="H148" i="73"/>
  <c r="H147" i="73"/>
  <c r="H146" i="73"/>
  <c r="H145" i="73"/>
  <c r="H144" i="73"/>
  <c r="H143" i="73"/>
  <c r="H142" i="73"/>
  <c r="H141" i="73"/>
  <c r="H140" i="73"/>
  <c r="H139" i="73"/>
  <c r="H136" i="73"/>
  <c r="H135" i="73"/>
  <c r="H134" i="73"/>
  <c r="H133" i="73"/>
  <c r="H132" i="73"/>
  <c r="H131" i="73"/>
  <c r="H130" i="73"/>
  <c r="H129" i="73"/>
  <c r="H128" i="73"/>
  <c r="H125" i="73"/>
  <c r="H124" i="73"/>
  <c r="H123" i="73"/>
  <c r="H122" i="73"/>
  <c r="H121" i="73"/>
  <c r="H120" i="73"/>
  <c r="H117" i="73"/>
  <c r="H116" i="73"/>
  <c r="H115" i="73"/>
  <c r="H112" i="73"/>
  <c r="H111" i="73"/>
  <c r="H110" i="73"/>
  <c r="H109" i="73"/>
  <c r="H108" i="73"/>
  <c r="H105" i="73"/>
  <c r="H104" i="73"/>
  <c r="H103" i="73"/>
  <c r="H102" i="73"/>
  <c r="H98" i="73"/>
  <c r="H97" i="73"/>
  <c r="H96" i="73"/>
  <c r="H95" i="73"/>
  <c r="H94" i="73"/>
  <c r="H93" i="73"/>
  <c r="H92" i="73"/>
  <c r="H91" i="73"/>
  <c r="H90" i="73"/>
  <c r="H89" i="73"/>
  <c r="H86" i="73"/>
  <c r="H85" i="73"/>
  <c r="H84" i="73"/>
  <c r="H83" i="73"/>
  <c r="H82" i="73"/>
  <c r="H81" i="73"/>
  <c r="H80" i="73"/>
  <c r="H79" i="73"/>
  <c r="H78" i="73"/>
  <c r="H75" i="73"/>
  <c r="H74" i="73"/>
  <c r="H73" i="73"/>
  <c r="H72" i="73"/>
  <c r="H71" i="73"/>
  <c r="H70" i="73"/>
  <c r="H67" i="73"/>
  <c r="H66" i="73"/>
  <c r="H65" i="73"/>
  <c r="H62" i="73"/>
  <c r="H61" i="73"/>
  <c r="H60" i="73"/>
  <c r="H59" i="73"/>
  <c r="H58" i="73"/>
  <c r="H55" i="73"/>
  <c r="H54" i="73"/>
  <c r="H53" i="73"/>
  <c r="H52" i="73"/>
  <c r="H47" i="73"/>
  <c r="H45" i="73"/>
  <c r="H44" i="73"/>
  <c r="H41" i="73"/>
  <c r="H40" i="73"/>
  <c r="H37" i="73"/>
  <c r="H36" i="73"/>
  <c r="H35" i="73"/>
  <c r="H34" i="73"/>
  <c r="H33" i="73"/>
  <c r="H32" i="73"/>
  <c r="H31" i="73"/>
  <c r="H30" i="73"/>
  <c r="H27" i="73"/>
  <c r="H26" i="73"/>
  <c r="H22" i="73"/>
  <c r="H17" i="73"/>
  <c r="H18" i="73"/>
  <c r="L1136" i="73"/>
  <c r="B1123" i="73"/>
  <c r="D989" i="73"/>
  <c r="B989" i="73"/>
  <c r="D986" i="73"/>
  <c r="B986" i="73"/>
  <c r="D985" i="73"/>
  <c r="B985" i="73"/>
  <c r="D984" i="73"/>
  <c r="B984" i="73"/>
  <c r="D983" i="73"/>
  <c r="B983" i="73"/>
  <c r="D982" i="73"/>
  <c r="B982" i="73"/>
  <c r="D981" i="73"/>
  <c r="B981" i="73"/>
  <c r="D980" i="73"/>
  <c r="B980" i="73"/>
  <c r="D979" i="73"/>
  <c r="B979" i="73"/>
  <c r="D978" i="73"/>
  <c r="B978" i="73"/>
  <c r="D977" i="73"/>
  <c r="B977" i="73"/>
  <c r="F974" i="73"/>
  <c r="D974" i="73"/>
  <c r="B974" i="73"/>
  <c r="F973" i="73"/>
  <c r="D973" i="73"/>
  <c r="B973" i="73"/>
  <c r="F972" i="73"/>
  <c r="D972" i="73"/>
  <c r="B972" i="73"/>
  <c r="F971" i="73"/>
  <c r="D971" i="73"/>
  <c r="B971" i="73"/>
  <c r="F970" i="73"/>
  <c r="D970" i="73"/>
  <c r="B970" i="73"/>
  <c r="F969" i="73"/>
  <c r="D969" i="73"/>
  <c r="B969" i="73"/>
  <c r="F968" i="73"/>
  <c r="D968" i="73"/>
  <c r="B968" i="73"/>
  <c r="F967" i="73"/>
  <c r="D967" i="73"/>
  <c r="B967" i="73"/>
  <c r="F966" i="73"/>
  <c r="D966" i="73"/>
  <c r="B966" i="73"/>
  <c r="F965" i="73"/>
  <c r="D965" i="73"/>
  <c r="B965" i="73"/>
  <c r="F964" i="73"/>
  <c r="D964" i="73"/>
  <c r="B964" i="73"/>
  <c r="F961" i="73"/>
  <c r="D961" i="73"/>
  <c r="B961" i="73"/>
  <c r="F960" i="73"/>
  <c r="D960" i="73"/>
  <c r="B960" i="73"/>
  <c r="F959" i="73"/>
  <c r="D959" i="73"/>
  <c r="B959" i="73"/>
  <c r="F958" i="73"/>
  <c r="D958" i="73"/>
  <c r="B958" i="73"/>
  <c r="F957" i="73"/>
  <c r="D957" i="73"/>
  <c r="B957" i="73"/>
  <c r="F956" i="73"/>
  <c r="D956" i="73"/>
  <c r="B956" i="73"/>
  <c r="F955" i="73"/>
  <c r="D955" i="73"/>
  <c r="B955" i="73"/>
  <c r="F954" i="73"/>
  <c r="D954" i="73"/>
  <c r="B954" i="73"/>
  <c r="F953" i="73"/>
  <c r="D953" i="73"/>
  <c r="B953" i="73"/>
  <c r="F952" i="73"/>
  <c r="D952" i="73"/>
  <c r="B952" i="73"/>
  <c r="D949" i="73"/>
  <c r="B949" i="73"/>
  <c r="F948" i="73"/>
  <c r="D948" i="73"/>
  <c r="B948" i="73"/>
  <c r="F947" i="73"/>
  <c r="D947" i="73"/>
  <c r="B947" i="73"/>
  <c r="F946" i="73"/>
  <c r="D946" i="73"/>
  <c r="B946" i="73"/>
  <c r="F945" i="73"/>
  <c r="D945" i="73"/>
  <c r="B945" i="73"/>
  <c r="F944" i="73"/>
  <c r="D944" i="73"/>
  <c r="B944" i="73"/>
  <c r="F943" i="73"/>
  <c r="D943" i="73"/>
  <c r="B943" i="73"/>
  <c r="F942" i="73"/>
  <c r="D942" i="73"/>
  <c r="B942" i="73"/>
  <c r="F941" i="73"/>
  <c r="D941" i="73"/>
  <c r="B941" i="73"/>
  <c r="D940" i="73"/>
  <c r="B940" i="73"/>
  <c r="F937" i="73"/>
  <c r="D937" i="73"/>
  <c r="B937" i="73"/>
  <c r="F936" i="73"/>
  <c r="D936" i="73"/>
  <c r="B936" i="73"/>
  <c r="F935" i="73"/>
  <c r="D935" i="73"/>
  <c r="B935" i="73"/>
  <c r="F934" i="73"/>
  <c r="D934" i="73"/>
  <c r="B934" i="73"/>
  <c r="F931" i="73"/>
  <c r="D931" i="73"/>
  <c r="B931" i="73"/>
  <c r="F930" i="73"/>
  <c r="D930" i="73"/>
  <c r="B930" i="73"/>
  <c r="F929" i="73"/>
  <c r="D929" i="73"/>
  <c r="B929" i="73"/>
  <c r="F928" i="73"/>
  <c r="D928" i="73"/>
  <c r="B928" i="73"/>
  <c r="F927" i="73"/>
  <c r="D927" i="73"/>
  <c r="B927" i="73"/>
  <c r="F924" i="73"/>
  <c r="D924" i="73"/>
  <c r="B924" i="73"/>
  <c r="F923" i="73"/>
  <c r="D923" i="73"/>
  <c r="B923" i="73"/>
  <c r="F922" i="73"/>
  <c r="D922" i="73"/>
  <c r="B922" i="73"/>
  <c r="F921" i="73"/>
  <c r="D921" i="73"/>
  <c r="B921" i="73"/>
  <c r="F920" i="73"/>
  <c r="D920" i="73"/>
  <c r="B920" i="73"/>
  <c r="F919" i="73"/>
  <c r="D919" i="73"/>
  <c r="B919" i="73"/>
  <c r="F914" i="73"/>
  <c r="D914" i="73"/>
  <c r="B914" i="73"/>
  <c r="F913" i="73"/>
  <c r="D913" i="73"/>
  <c r="B913" i="73"/>
  <c r="F912" i="73"/>
  <c r="D912" i="73"/>
  <c r="B912" i="73"/>
  <c r="F911" i="73"/>
  <c r="D911" i="73"/>
  <c r="B911" i="73"/>
  <c r="F907" i="73"/>
  <c r="D907" i="73"/>
  <c r="B907" i="73"/>
  <c r="D906" i="73"/>
  <c r="B906" i="73"/>
  <c r="F905" i="73"/>
  <c r="D905" i="73"/>
  <c r="B905" i="73"/>
  <c r="D904" i="73"/>
  <c r="B904" i="73"/>
  <c r="F903" i="73"/>
  <c r="D903" i="73"/>
  <c r="B903" i="73"/>
  <c r="F902" i="73"/>
  <c r="D902" i="73"/>
  <c r="B902" i="73"/>
  <c r="F901" i="73"/>
  <c r="D901" i="73"/>
  <c r="B901" i="73"/>
  <c r="F900" i="73"/>
  <c r="D900" i="73"/>
  <c r="B900" i="73"/>
  <c r="F896" i="73"/>
  <c r="D896" i="73"/>
  <c r="B896" i="73"/>
  <c r="D895" i="73"/>
  <c r="B895" i="73"/>
  <c r="F894" i="73"/>
  <c r="D894" i="73"/>
  <c r="B894" i="73"/>
  <c r="D893" i="73"/>
  <c r="B893" i="73"/>
  <c r="F892" i="73"/>
  <c r="D892" i="73"/>
  <c r="B892" i="73"/>
  <c r="F891" i="73"/>
  <c r="D891" i="73"/>
  <c r="B891" i="73"/>
  <c r="F890" i="73"/>
  <c r="D890" i="73"/>
  <c r="B890" i="73"/>
  <c r="F889" i="73"/>
  <c r="D889" i="73"/>
  <c r="B889" i="73"/>
  <c r="F885" i="73"/>
  <c r="D885" i="73"/>
  <c r="B885" i="73"/>
  <c r="D884" i="73"/>
  <c r="B884" i="73"/>
  <c r="F883" i="73"/>
  <c r="D883" i="73"/>
  <c r="B883" i="73"/>
  <c r="D882" i="73"/>
  <c r="B882" i="73"/>
  <c r="F881" i="73"/>
  <c r="D881" i="73"/>
  <c r="B881" i="73"/>
  <c r="F880" i="73"/>
  <c r="D880" i="73"/>
  <c r="B880" i="73"/>
  <c r="F879" i="73"/>
  <c r="D879" i="73"/>
  <c r="B879" i="73"/>
  <c r="F878" i="73"/>
  <c r="D878" i="73"/>
  <c r="B878" i="73"/>
  <c r="D874" i="73"/>
  <c r="B874" i="73"/>
  <c r="F873" i="73"/>
  <c r="D873" i="73"/>
  <c r="B873" i="73"/>
  <c r="F872" i="73"/>
  <c r="D872" i="73"/>
  <c r="B872" i="73"/>
  <c r="F871" i="73"/>
  <c r="D871" i="73"/>
  <c r="B871" i="73"/>
  <c r="F870" i="73"/>
  <c r="D870" i="73"/>
  <c r="B870" i="73"/>
  <c r="F869" i="73"/>
  <c r="D869" i="73"/>
  <c r="B869" i="73"/>
  <c r="F868" i="73"/>
  <c r="D868" i="73"/>
  <c r="B868" i="73"/>
  <c r="F865" i="73"/>
  <c r="D865" i="73"/>
  <c r="B865" i="73"/>
  <c r="F864" i="73"/>
  <c r="D864" i="73"/>
  <c r="B864" i="73"/>
  <c r="F863" i="73"/>
  <c r="D863" i="73"/>
  <c r="B863" i="73"/>
  <c r="F862" i="73"/>
  <c r="D862" i="73"/>
  <c r="B862" i="73"/>
  <c r="F861" i="73"/>
  <c r="D861" i="73"/>
  <c r="B861" i="73"/>
  <c r="F860" i="73"/>
  <c r="D860" i="73"/>
  <c r="B860" i="73"/>
  <c r="F859" i="73"/>
  <c r="D859" i="73"/>
  <c r="B859" i="73"/>
  <c r="F858" i="73"/>
  <c r="D858" i="73"/>
  <c r="B858" i="73"/>
  <c r="F855" i="73"/>
  <c r="D855" i="73"/>
  <c r="B855" i="73"/>
  <c r="F854" i="73"/>
  <c r="D854" i="73"/>
  <c r="B854" i="73"/>
  <c r="F853" i="73"/>
  <c r="D853" i="73"/>
  <c r="B853" i="73"/>
  <c r="F852" i="73"/>
  <c r="D852" i="73"/>
  <c r="B852" i="73"/>
  <c r="F851" i="73"/>
  <c r="D851" i="73"/>
  <c r="B851" i="73"/>
  <c r="F850" i="73"/>
  <c r="D850" i="73"/>
  <c r="B850" i="73"/>
  <c r="F849" i="73"/>
  <c r="D849" i="73"/>
  <c r="B849" i="73"/>
  <c r="F848" i="73"/>
  <c r="D848" i="73"/>
  <c r="B848" i="73"/>
  <c r="F847" i="73"/>
  <c r="D847" i="73"/>
  <c r="B847" i="73"/>
  <c r="F846" i="73"/>
  <c r="D846" i="73"/>
  <c r="B846" i="73"/>
  <c r="F845" i="73"/>
  <c r="D845" i="73"/>
  <c r="B845" i="73"/>
  <c r="D842" i="73"/>
  <c r="B842" i="73"/>
  <c r="D841" i="73"/>
  <c r="B841" i="73"/>
  <c r="F840" i="73"/>
  <c r="D840" i="73"/>
  <c r="B840" i="73"/>
  <c r="F839" i="73"/>
  <c r="D839" i="73"/>
  <c r="B839" i="73"/>
  <c r="F838" i="73"/>
  <c r="D838" i="73"/>
  <c r="B838" i="73"/>
  <c r="F837" i="73"/>
  <c r="D837" i="73"/>
  <c r="B837" i="73"/>
  <c r="F836" i="73"/>
  <c r="D836" i="73"/>
  <c r="B836" i="73"/>
  <c r="F835" i="73"/>
  <c r="D835" i="73"/>
  <c r="B835" i="73"/>
  <c r="F834" i="73"/>
  <c r="D834" i="73"/>
  <c r="B834" i="73"/>
  <c r="F833" i="73"/>
  <c r="D833" i="73"/>
  <c r="B833" i="73"/>
  <c r="F832" i="73"/>
  <c r="D832" i="73"/>
  <c r="B832" i="73"/>
  <c r="F831" i="73"/>
  <c r="D831" i="73"/>
  <c r="B831" i="73"/>
  <c r="F830" i="73"/>
  <c r="D830" i="73"/>
  <c r="B830" i="73"/>
  <c r="D827" i="73"/>
  <c r="B827" i="73"/>
  <c r="F825" i="73"/>
  <c r="D825" i="73"/>
  <c r="B825" i="73"/>
  <c r="F824" i="73"/>
  <c r="D824" i="73"/>
  <c r="B824" i="73"/>
  <c r="F823" i="73"/>
  <c r="D823" i="73"/>
  <c r="B823" i="73"/>
  <c r="F822" i="73"/>
  <c r="D822" i="73"/>
  <c r="B822" i="73"/>
  <c r="F821" i="73"/>
  <c r="D821" i="73"/>
  <c r="B821" i="73"/>
  <c r="F820" i="73"/>
  <c r="D820" i="73"/>
  <c r="B820" i="73"/>
  <c r="F819" i="73"/>
  <c r="D819" i="73"/>
  <c r="B819" i="73"/>
  <c r="F818" i="73"/>
  <c r="D818" i="73"/>
  <c r="B818" i="73"/>
  <c r="F817" i="73"/>
  <c r="D817" i="73"/>
  <c r="B817" i="73"/>
  <c r="F814" i="73"/>
  <c r="D814" i="73"/>
  <c r="B814" i="73"/>
  <c r="F813" i="73"/>
  <c r="D813" i="73"/>
  <c r="B813" i="73"/>
  <c r="F812" i="73"/>
  <c r="D812" i="73"/>
  <c r="B812" i="73"/>
  <c r="F811" i="73"/>
  <c r="D811" i="73"/>
  <c r="B811" i="73"/>
  <c r="F810" i="73"/>
  <c r="D810" i="73"/>
  <c r="B810" i="73"/>
  <c r="F807" i="73"/>
  <c r="D807" i="73"/>
  <c r="B807" i="73"/>
  <c r="F806" i="73"/>
  <c r="D806" i="73"/>
  <c r="B806" i="73"/>
  <c r="F805" i="73"/>
  <c r="D805" i="73"/>
  <c r="B805" i="73"/>
  <c r="F804" i="73"/>
  <c r="D804" i="73"/>
  <c r="B804" i="73"/>
  <c r="F803" i="73"/>
  <c r="D803" i="73"/>
  <c r="B803" i="73"/>
  <c r="F800" i="73"/>
  <c r="D800" i="73"/>
  <c r="B800" i="73"/>
  <c r="F799" i="73"/>
  <c r="D799" i="73"/>
  <c r="B799" i="73"/>
  <c r="F798" i="73"/>
  <c r="D798" i="73"/>
  <c r="B798" i="73"/>
  <c r="F797" i="73"/>
  <c r="D797" i="73"/>
  <c r="B797" i="73"/>
  <c r="D793" i="73"/>
  <c r="B793" i="73"/>
  <c r="F792" i="73"/>
  <c r="D792" i="73"/>
  <c r="B792" i="73"/>
  <c r="F791" i="73"/>
  <c r="D791" i="73"/>
  <c r="B791" i="73"/>
  <c r="F790" i="73"/>
  <c r="D790" i="73"/>
  <c r="B790" i="73"/>
  <c r="F789" i="73"/>
  <c r="D789" i="73"/>
  <c r="B789" i="73"/>
  <c r="F788" i="73"/>
  <c r="D788" i="73"/>
  <c r="B788" i="73"/>
  <c r="F787" i="73"/>
  <c r="D787" i="73"/>
  <c r="B787" i="73"/>
  <c r="F784" i="73"/>
  <c r="D784" i="73"/>
  <c r="B784" i="73"/>
  <c r="F783" i="73"/>
  <c r="D783" i="73"/>
  <c r="B783" i="73"/>
  <c r="F782" i="73"/>
  <c r="D782" i="73"/>
  <c r="B782" i="73"/>
  <c r="F781" i="73"/>
  <c r="D781" i="73"/>
  <c r="B781" i="73"/>
  <c r="F780" i="73"/>
  <c r="D780" i="73"/>
  <c r="B780" i="73"/>
  <c r="F779" i="73"/>
  <c r="D779" i="73"/>
  <c r="B779" i="73"/>
  <c r="F778" i="73"/>
  <c r="D778" i="73"/>
  <c r="B778" i="73"/>
  <c r="F777" i="73"/>
  <c r="D777" i="73"/>
  <c r="B777" i="73"/>
  <c r="F774" i="73"/>
  <c r="D774" i="73"/>
  <c r="B774" i="73"/>
  <c r="F773" i="73"/>
  <c r="D773" i="73"/>
  <c r="B773" i="73"/>
  <c r="F772" i="73"/>
  <c r="D772" i="73"/>
  <c r="B772" i="73"/>
  <c r="F771" i="73"/>
  <c r="D771" i="73"/>
  <c r="B771" i="73"/>
  <c r="F770" i="73"/>
  <c r="D770" i="73"/>
  <c r="B770" i="73"/>
  <c r="F769" i="73"/>
  <c r="D769" i="73"/>
  <c r="B769" i="73"/>
  <c r="F768" i="73"/>
  <c r="D768" i="73"/>
  <c r="B768" i="73"/>
  <c r="F767" i="73"/>
  <c r="D767" i="73"/>
  <c r="B767" i="73"/>
  <c r="F766" i="73"/>
  <c r="D766" i="73"/>
  <c r="B766" i="73"/>
  <c r="F765" i="73"/>
  <c r="D765" i="73"/>
  <c r="B765" i="73"/>
  <c r="F764" i="73"/>
  <c r="D764" i="73"/>
  <c r="B764" i="73"/>
  <c r="D761" i="73"/>
  <c r="B761" i="73"/>
  <c r="D760" i="73"/>
  <c r="B760" i="73"/>
  <c r="F759" i="73"/>
  <c r="D759" i="73"/>
  <c r="B759" i="73"/>
  <c r="F758" i="73"/>
  <c r="D758" i="73"/>
  <c r="B758" i="73"/>
  <c r="F757" i="73"/>
  <c r="D757" i="73"/>
  <c r="B757" i="73"/>
  <c r="F756" i="73"/>
  <c r="D756" i="73"/>
  <c r="B756" i="73"/>
  <c r="F755" i="73"/>
  <c r="D755" i="73"/>
  <c r="B755" i="73"/>
  <c r="F754" i="73"/>
  <c r="D754" i="73"/>
  <c r="B754" i="73"/>
  <c r="F753" i="73"/>
  <c r="D753" i="73"/>
  <c r="B753" i="73"/>
  <c r="F752" i="73"/>
  <c r="D752" i="73"/>
  <c r="B752" i="73"/>
  <c r="F751" i="73"/>
  <c r="D751" i="73"/>
  <c r="B751" i="73"/>
  <c r="F750" i="73"/>
  <c r="D750" i="73"/>
  <c r="B750" i="73"/>
  <c r="F749" i="73"/>
  <c r="D749" i="73"/>
  <c r="B749" i="73"/>
  <c r="D746" i="73"/>
  <c r="B746" i="73"/>
  <c r="F744" i="73"/>
  <c r="D744" i="73"/>
  <c r="B744" i="73"/>
  <c r="F743" i="73"/>
  <c r="D743" i="73"/>
  <c r="B743" i="73"/>
  <c r="F742" i="73"/>
  <c r="D742" i="73"/>
  <c r="B742" i="73"/>
  <c r="F741" i="73"/>
  <c r="D741" i="73"/>
  <c r="B741" i="73"/>
  <c r="F740" i="73"/>
  <c r="D740" i="73"/>
  <c r="B740" i="73"/>
  <c r="F739" i="73"/>
  <c r="D739" i="73"/>
  <c r="B739" i="73"/>
  <c r="F738" i="73"/>
  <c r="D738" i="73"/>
  <c r="B738" i="73"/>
  <c r="F737" i="73"/>
  <c r="D737" i="73"/>
  <c r="B737" i="73"/>
  <c r="F736" i="73"/>
  <c r="D736" i="73"/>
  <c r="B736" i="73"/>
  <c r="F733" i="73"/>
  <c r="D733" i="73"/>
  <c r="B733" i="73"/>
  <c r="F732" i="73"/>
  <c r="D732" i="73"/>
  <c r="B732" i="73"/>
  <c r="F731" i="73"/>
  <c r="D731" i="73"/>
  <c r="B731" i="73"/>
  <c r="F730" i="73"/>
  <c r="D730" i="73"/>
  <c r="B730" i="73"/>
  <c r="F729" i="73"/>
  <c r="D729" i="73"/>
  <c r="B729" i="73"/>
  <c r="F726" i="73"/>
  <c r="D726" i="73"/>
  <c r="B726" i="73"/>
  <c r="F725" i="73"/>
  <c r="D725" i="73"/>
  <c r="B725" i="73"/>
  <c r="F724" i="73"/>
  <c r="D724" i="73"/>
  <c r="B724" i="73"/>
  <c r="F723" i="73"/>
  <c r="D723" i="73"/>
  <c r="B723" i="73"/>
  <c r="F722" i="73"/>
  <c r="D722" i="73"/>
  <c r="B722" i="73"/>
  <c r="F719" i="73"/>
  <c r="D719" i="73"/>
  <c r="B719" i="73"/>
  <c r="F718" i="73"/>
  <c r="D718" i="73"/>
  <c r="B718" i="73"/>
  <c r="F717" i="73"/>
  <c r="D717" i="73"/>
  <c r="B717" i="73"/>
  <c r="F716" i="73"/>
  <c r="D716" i="73"/>
  <c r="B716" i="73"/>
  <c r="D712" i="73"/>
  <c r="B712" i="73"/>
  <c r="F711" i="73"/>
  <c r="D711" i="73"/>
  <c r="B711" i="73"/>
  <c r="F710" i="73"/>
  <c r="D710" i="73"/>
  <c r="B710" i="73"/>
  <c r="F709" i="73"/>
  <c r="D709" i="73"/>
  <c r="B709" i="73"/>
  <c r="F708" i="73"/>
  <c r="D708" i="73"/>
  <c r="B708" i="73"/>
  <c r="F707" i="73"/>
  <c r="D707" i="73"/>
  <c r="B707" i="73"/>
  <c r="F706" i="73"/>
  <c r="D706" i="73"/>
  <c r="B706" i="73"/>
  <c r="F703" i="73"/>
  <c r="D703" i="73"/>
  <c r="B703" i="73"/>
  <c r="F702" i="73"/>
  <c r="D702" i="73"/>
  <c r="B702" i="73"/>
  <c r="F701" i="73"/>
  <c r="D701" i="73"/>
  <c r="B701" i="73"/>
  <c r="F700" i="73"/>
  <c r="D700" i="73"/>
  <c r="B700" i="73"/>
  <c r="F699" i="73"/>
  <c r="D699" i="73"/>
  <c r="B699" i="73"/>
  <c r="F698" i="73"/>
  <c r="D698" i="73"/>
  <c r="B698" i="73"/>
  <c r="F697" i="73"/>
  <c r="D697" i="73"/>
  <c r="B697" i="73"/>
  <c r="F696" i="73"/>
  <c r="D696" i="73"/>
  <c r="B696" i="73"/>
  <c r="F693" i="73"/>
  <c r="D693" i="73"/>
  <c r="B693" i="73"/>
  <c r="F692" i="73"/>
  <c r="D692" i="73"/>
  <c r="B692" i="73"/>
  <c r="F691" i="73"/>
  <c r="D691" i="73"/>
  <c r="B691" i="73"/>
  <c r="F690" i="73"/>
  <c r="D690" i="73"/>
  <c r="B690" i="73"/>
  <c r="F689" i="73"/>
  <c r="D689" i="73"/>
  <c r="B689" i="73"/>
  <c r="F688" i="73"/>
  <c r="D688" i="73"/>
  <c r="B688" i="73"/>
  <c r="F687" i="73"/>
  <c r="D687" i="73"/>
  <c r="B687" i="73"/>
  <c r="F686" i="73"/>
  <c r="D686" i="73"/>
  <c r="B686" i="73"/>
  <c r="F685" i="73"/>
  <c r="D685" i="73"/>
  <c r="B685" i="73"/>
  <c r="F684" i="73"/>
  <c r="D684" i="73"/>
  <c r="B684" i="73"/>
  <c r="F683" i="73"/>
  <c r="D683" i="73"/>
  <c r="B683" i="73"/>
  <c r="D680" i="73"/>
  <c r="B680" i="73"/>
  <c r="D679" i="73"/>
  <c r="B679" i="73"/>
  <c r="F678" i="73"/>
  <c r="D678" i="73"/>
  <c r="B678" i="73"/>
  <c r="F677" i="73"/>
  <c r="D677" i="73"/>
  <c r="B677" i="73"/>
  <c r="F676" i="73"/>
  <c r="D676" i="73"/>
  <c r="B676" i="73"/>
  <c r="F675" i="73"/>
  <c r="D675" i="73"/>
  <c r="B675" i="73"/>
  <c r="F674" i="73"/>
  <c r="D674" i="73"/>
  <c r="B674" i="73"/>
  <c r="F673" i="73"/>
  <c r="D673" i="73"/>
  <c r="B673" i="73"/>
  <c r="F672" i="73"/>
  <c r="D672" i="73"/>
  <c r="B672" i="73"/>
  <c r="F671" i="73"/>
  <c r="D671" i="73"/>
  <c r="B671" i="73"/>
  <c r="F670" i="73"/>
  <c r="D670" i="73"/>
  <c r="B670" i="73"/>
  <c r="F669" i="73"/>
  <c r="D669" i="73"/>
  <c r="B669" i="73"/>
  <c r="F668" i="73"/>
  <c r="D668" i="73"/>
  <c r="B668" i="73"/>
  <c r="F665" i="73"/>
  <c r="D665" i="73"/>
  <c r="B665" i="73"/>
  <c r="F663" i="73"/>
  <c r="D663" i="73"/>
  <c r="B663" i="73"/>
  <c r="F662" i="73"/>
  <c r="D662" i="73"/>
  <c r="B662" i="73"/>
  <c r="F661" i="73"/>
  <c r="D661" i="73"/>
  <c r="B661" i="73"/>
  <c r="F660" i="73"/>
  <c r="D660" i="73"/>
  <c r="B660" i="73"/>
  <c r="F659" i="73"/>
  <c r="D659" i="73"/>
  <c r="B659" i="73"/>
  <c r="F658" i="73"/>
  <c r="D658" i="73"/>
  <c r="B658" i="73"/>
  <c r="F657" i="73"/>
  <c r="D657" i="73"/>
  <c r="B657" i="73"/>
  <c r="F656" i="73"/>
  <c r="D656" i="73"/>
  <c r="B656" i="73"/>
  <c r="F655" i="73"/>
  <c r="D655" i="73"/>
  <c r="B655" i="73"/>
  <c r="F652" i="73"/>
  <c r="D652" i="73"/>
  <c r="B652" i="73"/>
  <c r="F651" i="73"/>
  <c r="D651" i="73"/>
  <c r="B651" i="73"/>
  <c r="F650" i="73"/>
  <c r="D650" i="73"/>
  <c r="B650" i="73"/>
  <c r="F649" i="73"/>
  <c r="D649" i="73"/>
  <c r="B649" i="73"/>
  <c r="F648" i="73"/>
  <c r="D648" i="73"/>
  <c r="B648" i="73"/>
  <c r="F645" i="73"/>
  <c r="D645" i="73"/>
  <c r="B645" i="73"/>
  <c r="F644" i="73"/>
  <c r="D644" i="73"/>
  <c r="B644" i="73"/>
  <c r="F643" i="73"/>
  <c r="D643" i="73"/>
  <c r="B643" i="73"/>
  <c r="F642" i="73"/>
  <c r="D642" i="73"/>
  <c r="B642" i="73"/>
  <c r="F641" i="73"/>
  <c r="D641" i="73"/>
  <c r="B641" i="73"/>
  <c r="F638" i="73"/>
  <c r="D638" i="73"/>
  <c r="B638" i="73"/>
  <c r="F637" i="73"/>
  <c r="D637" i="73"/>
  <c r="B637" i="73"/>
  <c r="F636" i="73"/>
  <c r="D636" i="73"/>
  <c r="B636" i="73"/>
  <c r="F635" i="73"/>
  <c r="D635" i="73"/>
  <c r="B635" i="73"/>
  <c r="F630" i="73"/>
  <c r="D630" i="73"/>
  <c r="B630" i="73"/>
  <c r="F629" i="73"/>
  <c r="D629" i="73"/>
  <c r="B629" i="73"/>
  <c r="F628" i="73"/>
  <c r="D628" i="73"/>
  <c r="B628" i="73"/>
  <c r="F627" i="73"/>
  <c r="D627" i="73"/>
  <c r="B627" i="73"/>
  <c r="F626" i="73"/>
  <c r="D626" i="73"/>
  <c r="B626" i="73"/>
  <c r="F625" i="73"/>
  <c r="D625" i="73"/>
  <c r="B625" i="73"/>
  <c r="F624" i="73"/>
  <c r="D624" i="73"/>
  <c r="B624" i="73"/>
  <c r="F623" i="73"/>
  <c r="D623" i="73"/>
  <c r="B623" i="73"/>
  <c r="F622" i="73"/>
  <c r="D622" i="73"/>
  <c r="B622" i="73"/>
  <c r="F619" i="73"/>
  <c r="D619" i="73"/>
  <c r="B619" i="73"/>
  <c r="F618" i="73"/>
  <c r="D618" i="73"/>
  <c r="B618" i="73"/>
  <c r="F617" i="73"/>
  <c r="D617" i="73"/>
  <c r="B617" i="73"/>
  <c r="F614" i="73"/>
  <c r="D614" i="73"/>
  <c r="B614" i="73"/>
  <c r="F613" i="73"/>
  <c r="D613" i="73"/>
  <c r="B613" i="73"/>
  <c r="F612" i="73"/>
  <c r="D612" i="73"/>
  <c r="B612" i="73"/>
  <c r="F608" i="73"/>
  <c r="D608" i="73"/>
  <c r="B608" i="73"/>
  <c r="F607" i="73"/>
  <c r="D607" i="73"/>
  <c r="B607" i="73"/>
  <c r="F606" i="73"/>
  <c r="D606" i="73"/>
  <c r="B606" i="73"/>
  <c r="F605" i="73"/>
  <c r="D605" i="73"/>
  <c r="B605" i="73"/>
  <c r="F604" i="73"/>
  <c r="D604" i="73"/>
  <c r="B604" i="73"/>
  <c r="F603" i="73"/>
  <c r="D603" i="73"/>
  <c r="B603" i="73"/>
  <c r="F602" i="73"/>
  <c r="D602" i="73"/>
  <c r="B602" i="73"/>
  <c r="F601" i="73"/>
  <c r="D601" i="73"/>
  <c r="B601" i="73"/>
  <c r="F600" i="73"/>
  <c r="D600" i="73"/>
  <c r="B600" i="73"/>
  <c r="F597" i="73"/>
  <c r="D597" i="73"/>
  <c r="B597" i="73"/>
  <c r="F596" i="73"/>
  <c r="D596" i="73"/>
  <c r="B596" i="73"/>
  <c r="F595" i="73"/>
  <c r="D595" i="73"/>
  <c r="B595" i="73"/>
  <c r="F592" i="73"/>
  <c r="D592" i="73"/>
  <c r="B592" i="73"/>
  <c r="F591" i="73"/>
  <c r="D591" i="73"/>
  <c r="B591" i="73"/>
  <c r="F590" i="73"/>
  <c r="D590" i="73"/>
  <c r="B590" i="73"/>
  <c r="F586" i="73"/>
  <c r="D586" i="73"/>
  <c r="B586" i="73"/>
  <c r="F585" i="73"/>
  <c r="D585" i="73"/>
  <c r="B585" i="73"/>
  <c r="F584" i="73"/>
  <c r="D584" i="73"/>
  <c r="B584" i="73"/>
  <c r="F583" i="73"/>
  <c r="D583" i="73"/>
  <c r="B583" i="73"/>
  <c r="F582" i="73"/>
  <c r="D582" i="73"/>
  <c r="B582" i="73"/>
  <c r="F581" i="73"/>
  <c r="D581" i="73"/>
  <c r="B581" i="73"/>
  <c r="F580" i="73"/>
  <c r="D580" i="73"/>
  <c r="B580" i="73"/>
  <c r="F579" i="73"/>
  <c r="D579" i="73"/>
  <c r="B579" i="73"/>
  <c r="F578" i="73"/>
  <c r="D578" i="73"/>
  <c r="B578" i="73"/>
  <c r="F577" i="73"/>
  <c r="D577" i="73"/>
  <c r="B577" i="73"/>
  <c r="F574" i="73"/>
  <c r="D574" i="73"/>
  <c r="B574" i="73"/>
  <c r="F573" i="73"/>
  <c r="D573" i="73"/>
  <c r="B573" i="73"/>
  <c r="F572" i="73"/>
  <c r="D572" i="73"/>
  <c r="B572" i="73"/>
  <c r="F571" i="73"/>
  <c r="D571" i="73"/>
  <c r="B571" i="73"/>
  <c r="F570" i="73"/>
  <c r="D570" i="73"/>
  <c r="B570" i="73"/>
  <c r="F569" i="73"/>
  <c r="D569" i="73"/>
  <c r="B569" i="73"/>
  <c r="F568" i="73"/>
  <c r="D568" i="73"/>
  <c r="B568" i="73"/>
  <c r="F567" i="73"/>
  <c r="D567" i="73"/>
  <c r="B567" i="73"/>
  <c r="F566" i="73"/>
  <c r="D566" i="73"/>
  <c r="B566" i="73"/>
  <c r="F563" i="73"/>
  <c r="D563" i="73"/>
  <c r="B563" i="73"/>
  <c r="F562" i="73"/>
  <c r="D562" i="73"/>
  <c r="B562" i="73"/>
  <c r="F561" i="73"/>
  <c r="D561" i="73"/>
  <c r="B561" i="73"/>
  <c r="F560" i="73"/>
  <c r="D560" i="73"/>
  <c r="B560" i="73"/>
  <c r="F559" i="73"/>
  <c r="D559" i="73"/>
  <c r="B559" i="73"/>
  <c r="F558" i="73"/>
  <c r="D558" i="73"/>
  <c r="B558" i="73"/>
  <c r="F555" i="73"/>
  <c r="D555" i="73"/>
  <c r="B555" i="73"/>
  <c r="F554" i="73"/>
  <c r="D554" i="73"/>
  <c r="B554" i="73"/>
  <c r="F553" i="73"/>
  <c r="D553" i="73"/>
  <c r="B553" i="73"/>
  <c r="F550" i="73"/>
  <c r="D550" i="73"/>
  <c r="B550" i="73"/>
  <c r="F549" i="73"/>
  <c r="D549" i="73"/>
  <c r="B549" i="73"/>
  <c r="F548" i="73"/>
  <c r="D548" i="73"/>
  <c r="B548" i="73"/>
  <c r="F547" i="73"/>
  <c r="D547" i="73"/>
  <c r="B547" i="73"/>
  <c r="F546" i="73"/>
  <c r="D546" i="73"/>
  <c r="B546" i="73"/>
  <c r="F543" i="73"/>
  <c r="D543" i="73"/>
  <c r="B543" i="73"/>
  <c r="F542" i="73"/>
  <c r="D542" i="73"/>
  <c r="B542" i="73"/>
  <c r="F541" i="73"/>
  <c r="D541" i="73"/>
  <c r="B541" i="73"/>
  <c r="F540" i="73"/>
  <c r="D540" i="73"/>
  <c r="B540" i="73"/>
  <c r="F536" i="73"/>
  <c r="D536" i="73"/>
  <c r="B536" i="73"/>
  <c r="F535" i="73"/>
  <c r="D535" i="73"/>
  <c r="B535" i="73"/>
  <c r="F534" i="73"/>
  <c r="D534" i="73"/>
  <c r="B534" i="73"/>
  <c r="F533" i="73"/>
  <c r="D533" i="73"/>
  <c r="B533" i="73"/>
  <c r="F532" i="73"/>
  <c r="D532" i="73"/>
  <c r="B532" i="73"/>
  <c r="F531" i="73"/>
  <c r="D531" i="73"/>
  <c r="B531" i="73"/>
  <c r="F530" i="73"/>
  <c r="D530" i="73"/>
  <c r="B530" i="73"/>
  <c r="F529" i="73"/>
  <c r="D529" i="73"/>
  <c r="B529" i="73"/>
  <c r="F528" i="73"/>
  <c r="D528" i="73"/>
  <c r="B528" i="73"/>
  <c r="F527" i="73"/>
  <c r="D527" i="73"/>
  <c r="B527" i="73"/>
  <c r="F524" i="73"/>
  <c r="D524" i="73"/>
  <c r="B524" i="73"/>
  <c r="F523" i="73"/>
  <c r="D523" i="73"/>
  <c r="B523" i="73"/>
  <c r="F522" i="73"/>
  <c r="D522" i="73"/>
  <c r="B522" i="73"/>
  <c r="F521" i="73"/>
  <c r="D521" i="73"/>
  <c r="B521" i="73"/>
  <c r="F520" i="73"/>
  <c r="D520" i="73"/>
  <c r="B520" i="73"/>
  <c r="F519" i="73"/>
  <c r="D519" i="73"/>
  <c r="B519" i="73"/>
  <c r="F518" i="73"/>
  <c r="D518" i="73"/>
  <c r="B518" i="73"/>
  <c r="F517" i="73"/>
  <c r="D517" i="73"/>
  <c r="B517" i="73"/>
  <c r="F516" i="73"/>
  <c r="D516" i="73"/>
  <c r="B516" i="73"/>
  <c r="F513" i="73"/>
  <c r="D513" i="73"/>
  <c r="B513" i="73"/>
  <c r="F512" i="73"/>
  <c r="D512" i="73"/>
  <c r="B512" i="73"/>
  <c r="F511" i="73"/>
  <c r="D511" i="73"/>
  <c r="B511" i="73"/>
  <c r="F510" i="73"/>
  <c r="D510" i="73"/>
  <c r="B510" i="73"/>
  <c r="F509" i="73"/>
  <c r="D509" i="73"/>
  <c r="B509" i="73"/>
  <c r="F508" i="73"/>
  <c r="D508" i="73"/>
  <c r="B508" i="73"/>
  <c r="F505" i="73"/>
  <c r="D505" i="73"/>
  <c r="B505" i="73"/>
  <c r="F504" i="73"/>
  <c r="D504" i="73"/>
  <c r="B504" i="73"/>
  <c r="F503" i="73"/>
  <c r="D503" i="73"/>
  <c r="B503" i="73"/>
  <c r="F500" i="73"/>
  <c r="D500" i="73"/>
  <c r="B500" i="73"/>
  <c r="F499" i="73"/>
  <c r="D499" i="73"/>
  <c r="B499" i="73"/>
  <c r="F498" i="73"/>
  <c r="D498" i="73"/>
  <c r="B498" i="73"/>
  <c r="F497" i="73"/>
  <c r="D497" i="73"/>
  <c r="B497" i="73"/>
  <c r="F496" i="73"/>
  <c r="D496" i="73"/>
  <c r="B496" i="73"/>
  <c r="F493" i="73"/>
  <c r="D493" i="73"/>
  <c r="B493" i="73"/>
  <c r="F492" i="73"/>
  <c r="D492" i="73"/>
  <c r="B492" i="73"/>
  <c r="F491" i="73"/>
  <c r="D491" i="73"/>
  <c r="B491" i="73"/>
  <c r="F490" i="73"/>
  <c r="D490" i="73"/>
  <c r="B490" i="73"/>
  <c r="F486" i="73"/>
  <c r="D486" i="73"/>
  <c r="B486" i="73"/>
  <c r="F485" i="73"/>
  <c r="D485" i="73"/>
  <c r="B485" i="73"/>
  <c r="F484" i="73"/>
  <c r="D484" i="73"/>
  <c r="B484" i="73"/>
  <c r="F483" i="73"/>
  <c r="D483" i="73"/>
  <c r="B483" i="73"/>
  <c r="F482" i="73"/>
  <c r="D482" i="73"/>
  <c r="B482" i="73"/>
  <c r="F481" i="73"/>
  <c r="D481" i="73"/>
  <c r="B481" i="73"/>
  <c r="F480" i="73"/>
  <c r="D480" i="73"/>
  <c r="B480" i="73"/>
  <c r="F479" i="73"/>
  <c r="D479" i="73"/>
  <c r="B479" i="73"/>
  <c r="F478" i="73"/>
  <c r="D478" i="73"/>
  <c r="B478" i="73"/>
  <c r="F477" i="73"/>
  <c r="D477" i="73"/>
  <c r="B477" i="73"/>
  <c r="F474" i="73"/>
  <c r="D474" i="73"/>
  <c r="B474" i="73"/>
  <c r="F473" i="73"/>
  <c r="D473" i="73"/>
  <c r="B473" i="73"/>
  <c r="F472" i="73"/>
  <c r="D472" i="73"/>
  <c r="B472" i="73"/>
  <c r="F471" i="73"/>
  <c r="D471" i="73"/>
  <c r="B471" i="73"/>
  <c r="F470" i="73"/>
  <c r="D470" i="73"/>
  <c r="B470" i="73"/>
  <c r="F469" i="73"/>
  <c r="D469" i="73"/>
  <c r="B469" i="73"/>
  <c r="F468" i="73"/>
  <c r="D468" i="73"/>
  <c r="B468" i="73"/>
  <c r="F467" i="73"/>
  <c r="D467" i="73"/>
  <c r="B467" i="73"/>
  <c r="F466" i="73"/>
  <c r="D466" i="73"/>
  <c r="B466" i="73"/>
  <c r="F463" i="73"/>
  <c r="D463" i="73"/>
  <c r="B463" i="73"/>
  <c r="F462" i="73"/>
  <c r="D462" i="73"/>
  <c r="B462" i="73"/>
  <c r="F461" i="73"/>
  <c r="D461" i="73"/>
  <c r="B461" i="73"/>
  <c r="F460" i="73"/>
  <c r="D460" i="73"/>
  <c r="B460" i="73"/>
  <c r="F459" i="73"/>
  <c r="D459" i="73"/>
  <c r="B459" i="73"/>
  <c r="F458" i="73"/>
  <c r="D458" i="73"/>
  <c r="B458" i="73"/>
  <c r="F455" i="73"/>
  <c r="D455" i="73"/>
  <c r="B455" i="73"/>
  <c r="F454" i="73"/>
  <c r="D454" i="73"/>
  <c r="B454" i="73"/>
  <c r="F453" i="73"/>
  <c r="D453" i="73"/>
  <c r="B453" i="73"/>
  <c r="F450" i="73"/>
  <c r="D450" i="73"/>
  <c r="B450" i="73"/>
  <c r="F449" i="73"/>
  <c r="D449" i="73"/>
  <c r="B449" i="73"/>
  <c r="F448" i="73"/>
  <c r="D448" i="73"/>
  <c r="B448" i="73"/>
  <c r="F447" i="73"/>
  <c r="D447" i="73"/>
  <c r="B447" i="73"/>
  <c r="F446" i="73"/>
  <c r="D446" i="73"/>
  <c r="B446" i="73"/>
  <c r="F443" i="73"/>
  <c r="D443" i="73"/>
  <c r="B443" i="73"/>
  <c r="F442" i="73"/>
  <c r="D442" i="73"/>
  <c r="B442" i="73"/>
  <c r="F441" i="73"/>
  <c r="D441" i="73"/>
  <c r="B441" i="73"/>
  <c r="F440" i="73"/>
  <c r="D440" i="73"/>
  <c r="B440" i="73"/>
  <c r="F436" i="73"/>
  <c r="D436" i="73"/>
  <c r="B436" i="73"/>
  <c r="F435" i="73"/>
  <c r="D435" i="73"/>
  <c r="B435" i="73"/>
  <c r="F434" i="73"/>
  <c r="D434" i="73"/>
  <c r="B434" i="73"/>
  <c r="F433" i="73"/>
  <c r="D433" i="73"/>
  <c r="B433" i="73"/>
  <c r="F432" i="73"/>
  <c r="D432" i="73"/>
  <c r="B432" i="73"/>
  <c r="F431" i="73"/>
  <c r="D431" i="73"/>
  <c r="B431" i="73"/>
  <c r="F430" i="73"/>
  <c r="D430" i="73"/>
  <c r="B430" i="73"/>
  <c r="F429" i="73"/>
  <c r="D429" i="73"/>
  <c r="B429" i="73"/>
  <c r="F428" i="73"/>
  <c r="D428" i="73"/>
  <c r="B428" i="73"/>
  <c r="F427" i="73"/>
  <c r="D427" i="73"/>
  <c r="B427" i="73"/>
  <c r="F424" i="73"/>
  <c r="D424" i="73"/>
  <c r="B424" i="73"/>
  <c r="F423" i="73"/>
  <c r="D423" i="73"/>
  <c r="B423" i="73"/>
  <c r="F422" i="73"/>
  <c r="D422" i="73"/>
  <c r="B422" i="73"/>
  <c r="F421" i="73"/>
  <c r="D421" i="73"/>
  <c r="B421" i="73"/>
  <c r="F420" i="73"/>
  <c r="D420" i="73"/>
  <c r="B420" i="73"/>
  <c r="F419" i="73"/>
  <c r="D419" i="73"/>
  <c r="B419" i="73"/>
  <c r="F418" i="73"/>
  <c r="D418" i="73"/>
  <c r="B418" i="73"/>
  <c r="F417" i="73"/>
  <c r="D417" i="73"/>
  <c r="B417" i="73"/>
  <c r="F416" i="73"/>
  <c r="D416" i="73"/>
  <c r="B416" i="73"/>
  <c r="F413" i="73"/>
  <c r="D413" i="73"/>
  <c r="B413" i="73"/>
  <c r="F412" i="73"/>
  <c r="D412" i="73"/>
  <c r="B412" i="73"/>
  <c r="F411" i="73"/>
  <c r="D411" i="73"/>
  <c r="B411" i="73"/>
  <c r="F410" i="73"/>
  <c r="D410" i="73"/>
  <c r="B410" i="73"/>
  <c r="F409" i="73"/>
  <c r="D409" i="73"/>
  <c r="B409" i="73"/>
  <c r="F408" i="73"/>
  <c r="D408" i="73"/>
  <c r="B408" i="73"/>
  <c r="F405" i="73"/>
  <c r="D405" i="73"/>
  <c r="B405" i="73"/>
  <c r="F404" i="73"/>
  <c r="D404" i="73"/>
  <c r="B404" i="73"/>
  <c r="F403" i="73"/>
  <c r="D403" i="73"/>
  <c r="B403" i="73"/>
  <c r="F400" i="73"/>
  <c r="D400" i="73"/>
  <c r="B400" i="73"/>
  <c r="F399" i="73"/>
  <c r="D399" i="73"/>
  <c r="B399" i="73"/>
  <c r="F398" i="73"/>
  <c r="D398" i="73"/>
  <c r="B398" i="73"/>
  <c r="F397" i="73"/>
  <c r="D397" i="73"/>
  <c r="B397" i="73"/>
  <c r="F396" i="73"/>
  <c r="D396" i="73"/>
  <c r="B396" i="73"/>
  <c r="F393" i="73"/>
  <c r="D393" i="73"/>
  <c r="B393" i="73"/>
  <c r="F392" i="73"/>
  <c r="D392" i="73"/>
  <c r="B392" i="73"/>
  <c r="F391" i="73"/>
  <c r="D391" i="73"/>
  <c r="B391" i="73"/>
  <c r="F390" i="73"/>
  <c r="D390" i="73"/>
  <c r="B390" i="73"/>
  <c r="F386" i="73"/>
  <c r="D386" i="73"/>
  <c r="B386" i="73"/>
  <c r="F385" i="73"/>
  <c r="D385" i="73"/>
  <c r="B385" i="73"/>
  <c r="F384" i="73"/>
  <c r="D384" i="73"/>
  <c r="B384" i="73"/>
  <c r="F383" i="73"/>
  <c r="D383" i="73"/>
  <c r="B383" i="73"/>
  <c r="F382" i="73"/>
  <c r="D382" i="73"/>
  <c r="B382" i="73"/>
  <c r="F381" i="73"/>
  <c r="D381" i="73"/>
  <c r="B381" i="73"/>
  <c r="F380" i="73"/>
  <c r="D380" i="73"/>
  <c r="B380" i="73"/>
  <c r="F379" i="73"/>
  <c r="D379" i="73"/>
  <c r="B379" i="73"/>
  <c r="F378" i="73"/>
  <c r="D378" i="73"/>
  <c r="B378" i="73"/>
  <c r="F377" i="73"/>
  <c r="D377" i="73"/>
  <c r="B377" i="73"/>
  <c r="F374" i="73"/>
  <c r="D374" i="73"/>
  <c r="B374" i="73"/>
  <c r="F373" i="73"/>
  <c r="D373" i="73"/>
  <c r="B373" i="73"/>
  <c r="F372" i="73"/>
  <c r="D372" i="73"/>
  <c r="B372" i="73"/>
  <c r="F371" i="73"/>
  <c r="D371" i="73"/>
  <c r="B371" i="73"/>
  <c r="F370" i="73"/>
  <c r="D370" i="73"/>
  <c r="B370" i="73"/>
  <c r="F369" i="73"/>
  <c r="D369" i="73"/>
  <c r="B369" i="73"/>
  <c r="F368" i="73"/>
  <c r="D368" i="73"/>
  <c r="B368" i="73"/>
  <c r="F367" i="73"/>
  <c r="D367" i="73"/>
  <c r="B367" i="73"/>
  <c r="F366" i="73"/>
  <c r="D366" i="73"/>
  <c r="B366" i="73"/>
  <c r="F363" i="73"/>
  <c r="D363" i="73"/>
  <c r="B363" i="73"/>
  <c r="F362" i="73"/>
  <c r="D362" i="73"/>
  <c r="B362" i="73"/>
  <c r="F361" i="73"/>
  <c r="D361" i="73"/>
  <c r="B361" i="73"/>
  <c r="F360" i="73"/>
  <c r="D360" i="73"/>
  <c r="B360" i="73"/>
  <c r="F359" i="73"/>
  <c r="D359" i="73"/>
  <c r="B359" i="73"/>
  <c r="F358" i="73"/>
  <c r="D358" i="73"/>
  <c r="B358" i="73"/>
  <c r="F355" i="73"/>
  <c r="D355" i="73"/>
  <c r="B355" i="73"/>
  <c r="F354" i="73"/>
  <c r="D354" i="73"/>
  <c r="B354" i="73"/>
  <c r="F353" i="73"/>
  <c r="D353" i="73"/>
  <c r="B353" i="73"/>
  <c r="F350" i="73"/>
  <c r="D350" i="73"/>
  <c r="B350" i="73"/>
  <c r="F349" i="73"/>
  <c r="D349" i="73"/>
  <c r="B349" i="73"/>
  <c r="F348" i="73"/>
  <c r="D348" i="73"/>
  <c r="B348" i="73"/>
  <c r="F347" i="73"/>
  <c r="D347" i="73"/>
  <c r="B347" i="73"/>
  <c r="F346" i="73"/>
  <c r="D346" i="73"/>
  <c r="B346" i="73"/>
  <c r="F343" i="73"/>
  <c r="D343" i="73"/>
  <c r="B343" i="73"/>
  <c r="F342" i="73"/>
  <c r="D342" i="73"/>
  <c r="B342" i="73"/>
  <c r="F341" i="73"/>
  <c r="D341" i="73"/>
  <c r="B341" i="73"/>
  <c r="F340" i="73"/>
  <c r="D340" i="73"/>
  <c r="B340" i="73"/>
  <c r="F336" i="73"/>
  <c r="D336" i="73"/>
  <c r="B336" i="73"/>
  <c r="F335" i="73"/>
  <c r="D335" i="73"/>
  <c r="B335" i="73"/>
  <c r="F334" i="73"/>
  <c r="D334" i="73"/>
  <c r="B334" i="73"/>
  <c r="F333" i="73"/>
  <c r="D333" i="73"/>
  <c r="B333" i="73"/>
  <c r="F332" i="73"/>
  <c r="D332" i="73"/>
  <c r="B332" i="73"/>
  <c r="F331" i="73"/>
  <c r="D331" i="73"/>
  <c r="B331" i="73"/>
  <c r="F330" i="73"/>
  <c r="D330" i="73"/>
  <c r="B330" i="73"/>
  <c r="F329" i="73"/>
  <c r="D329" i="73"/>
  <c r="B329" i="73"/>
  <c r="F328" i="73"/>
  <c r="D328" i="73"/>
  <c r="B328" i="73"/>
  <c r="F327" i="73"/>
  <c r="D327" i="73"/>
  <c r="B327" i="73"/>
  <c r="F324" i="73"/>
  <c r="D324" i="73"/>
  <c r="B324" i="73"/>
  <c r="F323" i="73"/>
  <c r="D323" i="73"/>
  <c r="B323" i="73"/>
  <c r="F322" i="73"/>
  <c r="D322" i="73"/>
  <c r="B322" i="73"/>
  <c r="F321" i="73"/>
  <c r="D321" i="73"/>
  <c r="B321" i="73"/>
  <c r="F320" i="73"/>
  <c r="D320" i="73"/>
  <c r="B320" i="73"/>
  <c r="F319" i="73"/>
  <c r="D319" i="73"/>
  <c r="B319" i="73"/>
  <c r="F318" i="73"/>
  <c r="D318" i="73"/>
  <c r="B318" i="73"/>
  <c r="F317" i="73"/>
  <c r="D317" i="73"/>
  <c r="B317" i="73"/>
  <c r="F316" i="73"/>
  <c r="D316" i="73"/>
  <c r="B316" i="73"/>
  <c r="F313" i="73"/>
  <c r="D313" i="73"/>
  <c r="B313" i="73"/>
  <c r="F312" i="73"/>
  <c r="D312" i="73"/>
  <c r="B312" i="73"/>
  <c r="F311" i="73"/>
  <c r="D311" i="73"/>
  <c r="B311" i="73"/>
  <c r="F310" i="73"/>
  <c r="D310" i="73"/>
  <c r="B310" i="73"/>
  <c r="F309" i="73"/>
  <c r="D309" i="73"/>
  <c r="B309" i="73"/>
  <c r="F308" i="73"/>
  <c r="D308" i="73"/>
  <c r="B308" i="73"/>
  <c r="F305" i="73"/>
  <c r="D305" i="73"/>
  <c r="B305" i="73"/>
  <c r="F304" i="73"/>
  <c r="D304" i="73"/>
  <c r="B304" i="73"/>
  <c r="F303" i="73"/>
  <c r="D303" i="73"/>
  <c r="B303" i="73"/>
  <c r="F300" i="73"/>
  <c r="D300" i="73"/>
  <c r="B300" i="73"/>
  <c r="F299" i="73"/>
  <c r="D299" i="73"/>
  <c r="B299" i="73"/>
  <c r="F298" i="73"/>
  <c r="D298" i="73"/>
  <c r="B298" i="73"/>
  <c r="F297" i="73"/>
  <c r="D297" i="73"/>
  <c r="B297" i="73"/>
  <c r="F296" i="73"/>
  <c r="D296" i="73"/>
  <c r="B296" i="73"/>
  <c r="F293" i="73"/>
  <c r="D293" i="73"/>
  <c r="B293" i="73"/>
  <c r="F292" i="73"/>
  <c r="D292" i="73"/>
  <c r="B292" i="73"/>
  <c r="F291" i="73"/>
  <c r="D291" i="73"/>
  <c r="B291" i="73"/>
  <c r="F290" i="73"/>
  <c r="D290" i="73"/>
  <c r="B290" i="73"/>
  <c r="F286" i="73"/>
  <c r="D286" i="73"/>
  <c r="B286" i="73"/>
  <c r="F285" i="73"/>
  <c r="D285" i="73"/>
  <c r="B285" i="73"/>
  <c r="F284" i="73"/>
  <c r="D284" i="73"/>
  <c r="B284" i="73"/>
  <c r="F283" i="73"/>
  <c r="D283" i="73"/>
  <c r="B283" i="73"/>
  <c r="F282" i="73"/>
  <c r="D282" i="73"/>
  <c r="B282" i="73"/>
  <c r="F281" i="73"/>
  <c r="D281" i="73"/>
  <c r="B281" i="73"/>
  <c r="F280" i="73"/>
  <c r="D280" i="73"/>
  <c r="B280" i="73"/>
  <c r="F279" i="73"/>
  <c r="D279" i="73"/>
  <c r="B279" i="73"/>
  <c r="F278" i="73"/>
  <c r="D278" i="73"/>
  <c r="B278" i="73"/>
  <c r="F275" i="73"/>
  <c r="D275" i="73"/>
  <c r="B275" i="73"/>
  <c r="F274" i="73"/>
  <c r="D274" i="73"/>
  <c r="B274" i="73"/>
  <c r="F273" i="73"/>
  <c r="D273" i="73"/>
  <c r="B273" i="73"/>
  <c r="F272" i="73"/>
  <c r="D272" i="73"/>
  <c r="B272" i="73"/>
  <c r="F271" i="73"/>
  <c r="D271" i="73"/>
  <c r="B271" i="73"/>
  <c r="F270" i="73"/>
  <c r="D270" i="73"/>
  <c r="B270" i="73"/>
  <c r="F267" i="73"/>
  <c r="D267" i="73"/>
  <c r="B267" i="73"/>
  <c r="F266" i="73"/>
  <c r="D266" i="73"/>
  <c r="B266" i="73"/>
  <c r="F265" i="73"/>
  <c r="D265" i="73"/>
  <c r="B265" i="73"/>
  <c r="F262" i="73"/>
  <c r="D262" i="73"/>
  <c r="B262" i="73"/>
  <c r="F261" i="73"/>
  <c r="D261" i="73"/>
  <c r="B261" i="73"/>
  <c r="F260" i="73"/>
  <c r="D260" i="73"/>
  <c r="B260" i="73"/>
  <c r="F259" i="73"/>
  <c r="D259" i="73"/>
  <c r="B259" i="73"/>
  <c r="F258" i="73"/>
  <c r="D258" i="73"/>
  <c r="B258" i="73"/>
  <c r="F255" i="73"/>
  <c r="D255" i="73"/>
  <c r="B255" i="73"/>
  <c r="F254" i="73"/>
  <c r="D254" i="73"/>
  <c r="B254" i="73"/>
  <c r="F253" i="73"/>
  <c r="D253" i="73"/>
  <c r="B253" i="73"/>
  <c r="F252" i="73"/>
  <c r="D252" i="73"/>
  <c r="B252" i="73"/>
  <c r="F248" i="73"/>
  <c r="D248" i="73"/>
  <c r="B248" i="73"/>
  <c r="F247" i="73"/>
  <c r="D247" i="73"/>
  <c r="B247" i="73"/>
  <c r="F246" i="73"/>
  <c r="D246" i="73"/>
  <c r="B246" i="73"/>
  <c r="F245" i="73"/>
  <c r="D245" i="73"/>
  <c r="B245" i="73"/>
  <c r="F244" i="73"/>
  <c r="D244" i="73"/>
  <c r="B244" i="73"/>
  <c r="F243" i="73"/>
  <c r="D243" i="73"/>
  <c r="B243" i="73"/>
  <c r="F242" i="73"/>
  <c r="D242" i="73"/>
  <c r="B242" i="73"/>
  <c r="F241" i="73"/>
  <c r="D241" i="73"/>
  <c r="B241" i="73"/>
  <c r="F240" i="73"/>
  <c r="D240" i="73"/>
  <c r="B240" i="73"/>
  <c r="F239" i="73"/>
  <c r="D239" i="73"/>
  <c r="B239" i="73"/>
  <c r="F236" i="73"/>
  <c r="D236" i="73"/>
  <c r="B236" i="73"/>
  <c r="F235" i="73"/>
  <c r="D235" i="73"/>
  <c r="B235" i="73"/>
  <c r="F234" i="73"/>
  <c r="D234" i="73"/>
  <c r="B234" i="73"/>
  <c r="F233" i="73"/>
  <c r="D233" i="73"/>
  <c r="B233" i="73"/>
  <c r="F232" i="73"/>
  <c r="D232" i="73"/>
  <c r="B232" i="73"/>
  <c r="F231" i="73"/>
  <c r="D231" i="73"/>
  <c r="B231" i="73"/>
  <c r="F230" i="73"/>
  <c r="D230" i="73"/>
  <c r="B230" i="73"/>
  <c r="F229" i="73"/>
  <c r="D229" i="73"/>
  <c r="B229" i="73"/>
  <c r="F228" i="73"/>
  <c r="D228" i="73"/>
  <c r="B228" i="73"/>
  <c r="F225" i="73"/>
  <c r="D225" i="73"/>
  <c r="B225" i="73"/>
  <c r="F224" i="73"/>
  <c r="D224" i="73"/>
  <c r="B224" i="73"/>
  <c r="F223" i="73"/>
  <c r="D223" i="73"/>
  <c r="B223" i="73"/>
  <c r="F222" i="73"/>
  <c r="D222" i="73"/>
  <c r="B222" i="73"/>
  <c r="F221" i="73"/>
  <c r="D221" i="73"/>
  <c r="B221" i="73"/>
  <c r="F220" i="73"/>
  <c r="D220" i="73"/>
  <c r="B220" i="73"/>
  <c r="F217" i="73"/>
  <c r="D217" i="73"/>
  <c r="B217" i="73"/>
  <c r="F216" i="73"/>
  <c r="D216" i="73"/>
  <c r="B216" i="73"/>
  <c r="F215" i="73"/>
  <c r="D215" i="73"/>
  <c r="B215" i="73"/>
  <c r="F212" i="73"/>
  <c r="D212" i="73"/>
  <c r="B212" i="73"/>
  <c r="F211" i="73"/>
  <c r="D211" i="73"/>
  <c r="B211" i="73"/>
  <c r="F210" i="73"/>
  <c r="D210" i="73"/>
  <c r="B210" i="73"/>
  <c r="F209" i="73"/>
  <c r="D209" i="73"/>
  <c r="B209" i="73"/>
  <c r="F208" i="73"/>
  <c r="D208" i="73"/>
  <c r="B208" i="73"/>
  <c r="F205" i="73"/>
  <c r="D205" i="73"/>
  <c r="B205" i="73"/>
  <c r="F204" i="73"/>
  <c r="D204" i="73"/>
  <c r="B204" i="73"/>
  <c r="F203" i="73"/>
  <c r="D203" i="73"/>
  <c r="B203" i="73"/>
  <c r="F202" i="73"/>
  <c r="D202" i="73"/>
  <c r="B202" i="73"/>
  <c r="F198" i="73"/>
  <c r="D198" i="73"/>
  <c r="B198" i="73"/>
  <c r="F197" i="73"/>
  <c r="D197" i="73"/>
  <c r="B197" i="73"/>
  <c r="F196" i="73"/>
  <c r="D196" i="73"/>
  <c r="B196" i="73"/>
  <c r="F195" i="73"/>
  <c r="D195" i="73"/>
  <c r="B195" i="73"/>
  <c r="F194" i="73"/>
  <c r="D194" i="73"/>
  <c r="B194" i="73"/>
  <c r="F193" i="73"/>
  <c r="D193" i="73"/>
  <c r="B193" i="73"/>
  <c r="F192" i="73"/>
  <c r="D192" i="73"/>
  <c r="B192" i="73"/>
  <c r="F191" i="73"/>
  <c r="D191" i="73"/>
  <c r="B191" i="73"/>
  <c r="F190" i="73"/>
  <c r="D190" i="73"/>
  <c r="B190" i="73"/>
  <c r="F189" i="73"/>
  <c r="D189" i="73"/>
  <c r="B189" i="73"/>
  <c r="F186" i="73"/>
  <c r="D186" i="73"/>
  <c r="B186" i="73"/>
  <c r="F185" i="73"/>
  <c r="D185" i="73"/>
  <c r="B185" i="73"/>
  <c r="F184" i="73"/>
  <c r="D184" i="73"/>
  <c r="B184" i="73"/>
  <c r="F183" i="73"/>
  <c r="D183" i="73"/>
  <c r="B183" i="73"/>
  <c r="F182" i="73"/>
  <c r="D182" i="73"/>
  <c r="B182" i="73"/>
  <c r="F181" i="73"/>
  <c r="D181" i="73"/>
  <c r="B181" i="73"/>
  <c r="F180" i="73"/>
  <c r="D180" i="73"/>
  <c r="B180" i="73"/>
  <c r="F179" i="73"/>
  <c r="D179" i="73"/>
  <c r="B179" i="73"/>
  <c r="F178" i="73"/>
  <c r="D178" i="73"/>
  <c r="B178" i="73"/>
  <c r="F175" i="73"/>
  <c r="D175" i="73"/>
  <c r="B175" i="73"/>
  <c r="F174" i="73"/>
  <c r="D174" i="73"/>
  <c r="B174" i="73"/>
  <c r="F173" i="73"/>
  <c r="D173" i="73"/>
  <c r="B173" i="73"/>
  <c r="F172" i="73"/>
  <c r="D172" i="73"/>
  <c r="B172" i="73"/>
  <c r="F171" i="73"/>
  <c r="D171" i="73"/>
  <c r="B171" i="73"/>
  <c r="F170" i="73"/>
  <c r="D170" i="73"/>
  <c r="B170" i="73"/>
  <c r="F167" i="73"/>
  <c r="D167" i="73"/>
  <c r="B167" i="73"/>
  <c r="F166" i="73"/>
  <c r="D166" i="73"/>
  <c r="B166" i="73"/>
  <c r="F165" i="73"/>
  <c r="D165" i="73"/>
  <c r="B165" i="73"/>
  <c r="F162" i="73"/>
  <c r="D162" i="73"/>
  <c r="B162" i="73"/>
  <c r="F161" i="73"/>
  <c r="D161" i="73"/>
  <c r="B161" i="73"/>
  <c r="F160" i="73"/>
  <c r="D160" i="73"/>
  <c r="B160" i="73"/>
  <c r="F159" i="73"/>
  <c r="D159" i="73"/>
  <c r="B159" i="73"/>
  <c r="F158" i="73"/>
  <c r="D158" i="73"/>
  <c r="B158" i="73"/>
  <c r="F155" i="73"/>
  <c r="D155" i="73"/>
  <c r="B155" i="73"/>
  <c r="F154" i="73"/>
  <c r="D154" i="73"/>
  <c r="B154" i="73"/>
  <c r="F153" i="73"/>
  <c r="D153" i="73"/>
  <c r="B153" i="73"/>
  <c r="F152" i="73"/>
  <c r="D152" i="73"/>
  <c r="B152" i="73"/>
  <c r="F148" i="73"/>
  <c r="D148" i="73"/>
  <c r="B148" i="73"/>
  <c r="F147" i="73"/>
  <c r="D147" i="73"/>
  <c r="B147" i="73"/>
  <c r="F146" i="73"/>
  <c r="D146" i="73"/>
  <c r="B146" i="73"/>
  <c r="F145" i="73"/>
  <c r="D145" i="73"/>
  <c r="B145" i="73"/>
  <c r="F144" i="73"/>
  <c r="D144" i="73"/>
  <c r="B144" i="73"/>
  <c r="F143" i="73"/>
  <c r="D143" i="73"/>
  <c r="B143" i="73"/>
  <c r="F142" i="73"/>
  <c r="D142" i="73"/>
  <c r="B142" i="73"/>
  <c r="F141" i="73"/>
  <c r="D141" i="73"/>
  <c r="B141" i="73"/>
  <c r="F140" i="73"/>
  <c r="D140" i="73"/>
  <c r="B140" i="73"/>
  <c r="F139" i="73"/>
  <c r="D139" i="73"/>
  <c r="B139" i="73"/>
  <c r="F136" i="73"/>
  <c r="D136" i="73"/>
  <c r="B136" i="73"/>
  <c r="F135" i="73"/>
  <c r="D135" i="73"/>
  <c r="B135" i="73"/>
  <c r="F134" i="73"/>
  <c r="D134" i="73"/>
  <c r="B134" i="73"/>
  <c r="F133" i="73"/>
  <c r="D133" i="73"/>
  <c r="B133" i="73"/>
  <c r="F132" i="73"/>
  <c r="D132" i="73"/>
  <c r="B132" i="73"/>
  <c r="F131" i="73"/>
  <c r="D131" i="73"/>
  <c r="B131" i="73"/>
  <c r="F130" i="73"/>
  <c r="D130" i="73"/>
  <c r="B130" i="73"/>
  <c r="F129" i="73"/>
  <c r="D129" i="73"/>
  <c r="B129" i="73"/>
  <c r="F128" i="73"/>
  <c r="D128" i="73"/>
  <c r="B128" i="73"/>
  <c r="F125" i="73"/>
  <c r="D125" i="73"/>
  <c r="B125" i="73"/>
  <c r="F124" i="73"/>
  <c r="D124" i="73"/>
  <c r="B124" i="73"/>
  <c r="F123" i="73"/>
  <c r="D123" i="73"/>
  <c r="B123" i="73"/>
  <c r="F122" i="73"/>
  <c r="D122" i="73"/>
  <c r="B122" i="73"/>
  <c r="F121" i="73"/>
  <c r="D121" i="73"/>
  <c r="B121" i="73"/>
  <c r="F120" i="73"/>
  <c r="D120" i="73"/>
  <c r="B120" i="73"/>
  <c r="F117" i="73"/>
  <c r="D117" i="73"/>
  <c r="B117" i="73"/>
  <c r="F116" i="73"/>
  <c r="D116" i="73"/>
  <c r="B116" i="73"/>
  <c r="F115" i="73"/>
  <c r="D115" i="73"/>
  <c r="B115" i="73"/>
  <c r="F112" i="73"/>
  <c r="D112" i="73"/>
  <c r="B112" i="73"/>
  <c r="F111" i="73"/>
  <c r="D111" i="73"/>
  <c r="B111" i="73"/>
  <c r="F110" i="73"/>
  <c r="D110" i="73"/>
  <c r="B110" i="73"/>
  <c r="F109" i="73"/>
  <c r="D109" i="73"/>
  <c r="B109" i="73"/>
  <c r="F108" i="73"/>
  <c r="D108" i="73"/>
  <c r="B108" i="73"/>
  <c r="F105" i="73"/>
  <c r="D105" i="73"/>
  <c r="B105" i="73"/>
  <c r="F104" i="73"/>
  <c r="D104" i="73"/>
  <c r="B104" i="73"/>
  <c r="F103" i="73"/>
  <c r="D103" i="73"/>
  <c r="B103" i="73"/>
  <c r="F102" i="73"/>
  <c r="D102" i="73"/>
  <c r="B102" i="73"/>
  <c r="D98" i="73"/>
  <c r="B98" i="73"/>
  <c r="D97" i="73"/>
  <c r="B97" i="73"/>
  <c r="F96" i="73"/>
  <c r="D96" i="73"/>
  <c r="B96" i="73"/>
  <c r="F95" i="73"/>
  <c r="D95" i="73"/>
  <c r="B95" i="73"/>
  <c r="F94" i="73"/>
  <c r="D94" i="73"/>
  <c r="B94" i="73"/>
  <c r="F93" i="73"/>
  <c r="D93" i="73"/>
  <c r="B93" i="73"/>
  <c r="F92" i="73"/>
  <c r="D92" i="73"/>
  <c r="B92" i="73"/>
  <c r="F91" i="73"/>
  <c r="D91" i="73"/>
  <c r="B91" i="73"/>
  <c r="F90" i="73"/>
  <c r="D90" i="73"/>
  <c r="B90" i="73"/>
  <c r="F89" i="73"/>
  <c r="D89" i="73"/>
  <c r="B89" i="73"/>
  <c r="F86" i="73"/>
  <c r="D86" i="73"/>
  <c r="B86" i="73"/>
  <c r="F85" i="73"/>
  <c r="D85" i="73"/>
  <c r="B85" i="73"/>
  <c r="F84" i="73"/>
  <c r="D84" i="73"/>
  <c r="B84" i="73"/>
  <c r="F83" i="73"/>
  <c r="D83" i="73"/>
  <c r="B83" i="73"/>
  <c r="F82" i="73"/>
  <c r="D82" i="73"/>
  <c r="B82" i="73"/>
  <c r="F81" i="73"/>
  <c r="D81" i="73"/>
  <c r="B81" i="73"/>
  <c r="F80" i="73"/>
  <c r="D80" i="73"/>
  <c r="B80" i="73"/>
  <c r="F79" i="73"/>
  <c r="D79" i="73"/>
  <c r="B79" i="73"/>
  <c r="F78" i="73"/>
  <c r="D78" i="73"/>
  <c r="B78" i="73"/>
  <c r="F75" i="73"/>
  <c r="D75" i="73"/>
  <c r="B75" i="73"/>
  <c r="F74" i="73"/>
  <c r="D74" i="73"/>
  <c r="B74" i="73"/>
  <c r="F73" i="73"/>
  <c r="D73" i="73"/>
  <c r="B73" i="73"/>
  <c r="F72" i="73"/>
  <c r="D72" i="73"/>
  <c r="B72" i="73"/>
  <c r="F71" i="73"/>
  <c r="D71" i="73"/>
  <c r="B71" i="73"/>
  <c r="F70" i="73"/>
  <c r="D70" i="73"/>
  <c r="B70" i="73"/>
  <c r="F67" i="73"/>
  <c r="D67" i="73"/>
  <c r="B67" i="73"/>
  <c r="F66" i="73"/>
  <c r="D66" i="73"/>
  <c r="B66" i="73"/>
  <c r="F65" i="73"/>
  <c r="D65" i="73"/>
  <c r="B65" i="73"/>
  <c r="F62" i="73"/>
  <c r="D62" i="73"/>
  <c r="B62" i="73"/>
  <c r="F61" i="73"/>
  <c r="D61" i="73"/>
  <c r="B61" i="73"/>
  <c r="F60" i="73"/>
  <c r="D60" i="73"/>
  <c r="B60" i="73"/>
  <c r="F59" i="73"/>
  <c r="D59" i="73"/>
  <c r="B59" i="73"/>
  <c r="F58" i="73"/>
  <c r="D58" i="73"/>
  <c r="B58" i="73"/>
  <c r="F55" i="73"/>
  <c r="D55" i="73"/>
  <c r="B55" i="73"/>
  <c r="F54" i="73"/>
  <c r="D54" i="73"/>
  <c r="B54" i="73"/>
  <c r="F53" i="73"/>
  <c r="D53" i="73"/>
  <c r="B53" i="73"/>
  <c r="F52" i="73"/>
  <c r="D52" i="73"/>
  <c r="B52" i="73"/>
  <c r="F47" i="73"/>
  <c r="D47" i="73"/>
  <c r="B47" i="73"/>
  <c r="F45" i="73"/>
  <c r="D45" i="73"/>
  <c r="B45" i="73"/>
  <c r="F44" i="73"/>
  <c r="D44" i="73"/>
  <c r="B44" i="73"/>
  <c r="F41" i="73"/>
  <c r="D41" i="73"/>
  <c r="B41" i="73"/>
  <c r="F40" i="73"/>
  <c r="D40" i="73"/>
  <c r="B40" i="73"/>
  <c r="F37" i="73"/>
  <c r="D37" i="73"/>
  <c r="B37" i="73"/>
  <c r="F36" i="73"/>
  <c r="D36" i="73"/>
  <c r="B36" i="73"/>
  <c r="F35" i="73"/>
  <c r="D35" i="73"/>
  <c r="B35" i="73"/>
  <c r="F34" i="73"/>
  <c r="D34" i="73"/>
  <c r="B34" i="73"/>
  <c r="F33" i="73"/>
  <c r="D33" i="73"/>
  <c r="B33" i="73"/>
  <c r="F32" i="73"/>
  <c r="D32" i="73"/>
  <c r="B32" i="73"/>
  <c r="F31" i="73"/>
  <c r="D31" i="73"/>
  <c r="B31" i="73"/>
  <c r="D30" i="73"/>
  <c r="B30" i="73"/>
  <c r="F27" i="73"/>
  <c r="D27" i="73"/>
  <c r="B27" i="73"/>
  <c r="F26" i="73"/>
  <c r="D26" i="73"/>
  <c r="B26" i="73"/>
  <c r="F22" i="73"/>
  <c r="D22" i="73"/>
  <c r="B22" i="73"/>
  <c r="F21" i="73"/>
  <c r="D21" i="73"/>
  <c r="B21" i="73"/>
  <c r="F18" i="73"/>
  <c r="D18" i="73"/>
  <c r="B18" i="73"/>
  <c r="F17" i="73"/>
  <c r="D17" i="73"/>
  <c r="B17" i="73"/>
  <c r="H23" i="73"/>
  <c r="F23" i="73"/>
  <c r="D23" i="73"/>
  <c r="B23" i="73"/>
  <c r="O11" i="73"/>
  <c r="R10" i="73"/>
  <c r="R11" i="73" s="1"/>
  <c r="R7" i="73"/>
  <c r="R6" i="73"/>
  <c r="R5" i="73"/>
  <c r="R4" i="73"/>
  <c r="E970" i="73"/>
  <c r="E969" i="73"/>
  <c r="E968" i="73"/>
  <c r="E967" i="73"/>
  <c r="E959" i="73"/>
  <c r="E958" i="73"/>
  <c r="E957" i="73"/>
  <c r="E956" i="73"/>
  <c r="E955" i="73"/>
  <c r="G686" i="73" l="1"/>
  <c r="U29" i="74"/>
  <c r="K32" i="74" s="1"/>
  <c r="Y42" i="79"/>
  <c r="Z22" i="79"/>
  <c r="G672" i="73"/>
  <c r="G184" i="73"/>
  <c r="G1097" i="73"/>
  <c r="I1097" i="73"/>
  <c r="J1097" i="73" s="1"/>
  <c r="G320" i="73"/>
  <c r="Y22" i="78"/>
  <c r="V42" i="77"/>
  <c r="V43" i="77" s="1"/>
  <c r="W22" i="77"/>
  <c r="J1044" i="73"/>
  <c r="G605" i="73"/>
  <c r="G45" i="73"/>
  <c r="G1049" i="73"/>
  <c r="G94" i="73"/>
  <c r="G753" i="73"/>
  <c r="U108" i="75"/>
  <c r="I122" i="73"/>
  <c r="I142" i="73"/>
  <c r="J142" i="73" s="1"/>
  <c r="I185" i="73"/>
  <c r="I208" i="73"/>
  <c r="I230" i="73"/>
  <c r="J230" i="73" s="1"/>
  <c r="I469" i="73"/>
  <c r="J469" i="73" s="1"/>
  <c r="I17" i="73"/>
  <c r="J17" i="73" s="1"/>
  <c r="I655" i="73"/>
  <c r="U109" i="74"/>
  <c r="K72" i="74"/>
  <c r="J72" i="74"/>
  <c r="G670" i="73"/>
  <c r="I871" i="73"/>
  <c r="I1049" i="73"/>
  <c r="J1049" i="73" s="1"/>
  <c r="I1051" i="73"/>
  <c r="I132" i="73"/>
  <c r="J132" i="73" s="1"/>
  <c r="I153" i="73"/>
  <c r="I175" i="73"/>
  <c r="I195" i="73"/>
  <c r="J195" i="73" s="1"/>
  <c r="I220" i="73"/>
  <c r="I261" i="73"/>
  <c r="I349" i="73"/>
  <c r="I392" i="73"/>
  <c r="I459" i="73"/>
  <c r="I500" i="73"/>
  <c r="I543" i="73"/>
  <c r="I585" i="73"/>
  <c r="I929" i="73"/>
  <c r="G233" i="73"/>
  <c r="G831" i="73"/>
  <c r="G431" i="73"/>
  <c r="G270" i="73"/>
  <c r="G180" i="73"/>
  <c r="G419" i="73"/>
  <c r="G80" i="73"/>
  <c r="G319" i="73"/>
  <c r="G603" i="73"/>
  <c r="G93" i="73"/>
  <c r="G420" i="73"/>
  <c r="G144" i="73"/>
  <c r="G671" i="73"/>
  <c r="G82" i="73"/>
  <c r="G690" i="73"/>
  <c r="G750" i="73"/>
  <c r="I84" i="73"/>
  <c r="J84" i="73" s="1"/>
  <c r="I129" i="73"/>
  <c r="I172" i="73"/>
  <c r="I215" i="73"/>
  <c r="I235" i="73"/>
  <c r="I280" i="73"/>
  <c r="J280" i="73" s="1"/>
  <c r="I368" i="73"/>
  <c r="J368" i="73" s="1"/>
  <c r="I386" i="73"/>
  <c r="I497" i="73"/>
  <c r="I703" i="73"/>
  <c r="I803" i="73"/>
  <c r="I687" i="73"/>
  <c r="J687" i="73" s="1"/>
  <c r="I847" i="73"/>
  <c r="J847" i="73" s="1"/>
  <c r="I210" i="73"/>
  <c r="I253" i="73"/>
  <c r="I341" i="73"/>
  <c r="I383" i="73"/>
  <c r="J383" i="73" s="1"/>
  <c r="I428" i="73"/>
  <c r="I449" i="73"/>
  <c r="I770" i="73"/>
  <c r="J770" i="73" s="1"/>
  <c r="I74" i="73"/>
  <c r="I117" i="73"/>
  <c r="I160" i="73"/>
  <c r="I225" i="73"/>
  <c r="I333" i="73"/>
  <c r="J333" i="73" s="1"/>
  <c r="I399" i="73"/>
  <c r="I421" i="73"/>
  <c r="J421" i="73" s="1"/>
  <c r="I529" i="73"/>
  <c r="J529" i="73" s="1"/>
  <c r="I708" i="73"/>
  <c r="I778" i="73"/>
  <c r="I947" i="73"/>
  <c r="I60" i="73"/>
  <c r="I103" i="73"/>
  <c r="I145" i="73"/>
  <c r="J145" i="73" s="1"/>
  <c r="I170" i="73"/>
  <c r="I190" i="73"/>
  <c r="I211" i="73"/>
  <c r="I278" i="73"/>
  <c r="I321" i="73"/>
  <c r="J321" i="73" s="1"/>
  <c r="I342" i="73"/>
  <c r="I409" i="73"/>
  <c r="I429" i="73"/>
  <c r="J429" i="73" s="1"/>
  <c r="I493" i="73"/>
  <c r="I535" i="73"/>
  <c r="I821" i="73"/>
  <c r="I890" i="73"/>
  <c r="I102" i="73"/>
  <c r="I161" i="73"/>
  <c r="I183" i="73"/>
  <c r="J183" i="73" s="1"/>
  <c r="I204" i="73"/>
  <c r="I553" i="73"/>
  <c r="I766" i="73"/>
  <c r="J766" i="73" s="1"/>
  <c r="I32" i="73"/>
  <c r="I81" i="73"/>
  <c r="J81" i="73" s="1"/>
  <c r="I228" i="73"/>
  <c r="I379" i="73"/>
  <c r="J379" i="73" s="1"/>
  <c r="I443" i="73"/>
  <c r="I104" i="73"/>
  <c r="I146" i="73"/>
  <c r="I171" i="73"/>
  <c r="I212" i="73"/>
  <c r="I234" i="73"/>
  <c r="J234" i="73" s="1"/>
  <c r="I279" i="73"/>
  <c r="I561" i="73"/>
  <c r="I862" i="73"/>
  <c r="I1077" i="73"/>
  <c r="I1104" i="73"/>
  <c r="I1026" i="73"/>
  <c r="I1009" i="73"/>
  <c r="I698" i="73"/>
  <c r="I18" i="73"/>
  <c r="I115" i="73"/>
  <c r="I158" i="73"/>
  <c r="I198" i="73"/>
  <c r="I223" i="73"/>
  <c r="I243" i="73"/>
  <c r="J243" i="73" s="1"/>
  <c r="I691" i="73"/>
  <c r="J691" i="73" s="1"/>
  <c r="I907" i="73"/>
  <c r="I65" i="73"/>
  <c r="I85" i="73"/>
  <c r="I108" i="73"/>
  <c r="I173" i="73"/>
  <c r="I216" i="73"/>
  <c r="I236" i="73"/>
  <c r="I281" i="73"/>
  <c r="J281" i="73" s="1"/>
  <c r="I304" i="73"/>
  <c r="I412" i="73"/>
  <c r="I432" i="73"/>
  <c r="J432" i="73" s="1"/>
  <c r="I606" i="73"/>
  <c r="J606" i="73" s="1"/>
  <c r="I678" i="73"/>
  <c r="I774" i="73"/>
  <c r="I123" i="73"/>
  <c r="I166" i="73"/>
  <c r="I209" i="73"/>
  <c r="I231" i="73"/>
  <c r="J231" i="73" s="1"/>
  <c r="I297" i="73"/>
  <c r="I382" i="73"/>
  <c r="J382" i="73" s="1"/>
  <c r="I427" i="73"/>
  <c r="I448" i="73"/>
  <c r="I513" i="73"/>
  <c r="I819" i="73"/>
  <c r="I47" i="73"/>
  <c r="J47" i="73" s="1"/>
  <c r="I136" i="73"/>
  <c r="I224" i="73"/>
  <c r="I267" i="73"/>
  <c r="I441" i="73"/>
  <c r="I463" i="73"/>
  <c r="I483" i="73"/>
  <c r="J483" i="73" s="1"/>
  <c r="I902" i="73"/>
  <c r="I1079" i="73"/>
  <c r="I66" i="73"/>
  <c r="I174" i="73"/>
  <c r="I217" i="73"/>
  <c r="I239" i="73"/>
  <c r="I282" i="73"/>
  <c r="J282" i="73" s="1"/>
  <c r="I348" i="73"/>
  <c r="I391" i="73"/>
  <c r="I499" i="73"/>
  <c r="I1001" i="73"/>
  <c r="I1086" i="73"/>
  <c r="I1037" i="73"/>
  <c r="J1037" i="73" s="1"/>
  <c r="I1062" i="73"/>
  <c r="I1098" i="73"/>
  <c r="I814" i="73"/>
  <c r="I41" i="73"/>
  <c r="J41" i="73" s="1"/>
  <c r="I70" i="73"/>
  <c r="I111" i="73"/>
  <c r="I133" i="73"/>
  <c r="J133" i="73" s="1"/>
  <c r="I196" i="73"/>
  <c r="I221" i="73"/>
  <c r="I329" i="73"/>
  <c r="J329" i="73" s="1"/>
  <c r="I417" i="73"/>
  <c r="I460" i="73"/>
  <c r="I568" i="73"/>
  <c r="J568" i="73" s="1"/>
  <c r="I702" i="73"/>
  <c r="I54" i="73"/>
  <c r="I141" i="73"/>
  <c r="J141" i="73" s="1"/>
  <c r="I162" i="73"/>
  <c r="I205" i="73"/>
  <c r="I247" i="73"/>
  <c r="I272" i="73"/>
  <c r="I293" i="73"/>
  <c r="I403" i="73"/>
  <c r="I597" i="73"/>
  <c r="I697" i="73"/>
  <c r="I1042" i="73"/>
  <c r="I44" i="73"/>
  <c r="I112" i="73"/>
  <c r="I134" i="73"/>
  <c r="J134" i="73" s="1"/>
  <c r="I155" i="73"/>
  <c r="I179" i="73"/>
  <c r="I436" i="73"/>
  <c r="I504" i="73"/>
  <c r="I547" i="73"/>
  <c r="I740" i="73"/>
  <c r="I810" i="73"/>
  <c r="I1015" i="73"/>
  <c r="I1100" i="73"/>
  <c r="I1069" i="73"/>
  <c r="I1019" i="73"/>
  <c r="I1072" i="73"/>
  <c r="I1102" i="73"/>
  <c r="G624" i="73"/>
  <c r="G370" i="73"/>
  <c r="G521" i="73"/>
  <c r="G579" i="73"/>
  <c r="G834" i="73"/>
  <c r="G752" i="73"/>
  <c r="G580" i="73"/>
  <c r="G755" i="73"/>
  <c r="G232" i="73"/>
  <c r="G381" i="73"/>
  <c r="G688" i="73"/>
  <c r="G850" i="73"/>
  <c r="G768" i="73"/>
  <c r="G194" i="73"/>
  <c r="G433" i="73"/>
  <c r="G572" i="73"/>
  <c r="G40" i="73"/>
  <c r="G848" i="73"/>
  <c r="G689" i="73"/>
  <c r="G604" i="73"/>
  <c r="G676" i="73"/>
  <c r="G380" i="73"/>
  <c r="G582" i="73"/>
  <c r="G318" i="73"/>
  <c r="G532" i="73"/>
  <c r="G832" i="73"/>
  <c r="G143" i="73"/>
  <c r="G470" i="73"/>
  <c r="G673" i="73"/>
  <c r="G769" i="73"/>
  <c r="G833" i="73"/>
  <c r="G959" i="73"/>
  <c r="G967" i="73"/>
  <c r="G955" i="73"/>
  <c r="G958" i="73"/>
  <c r="G956" i="73"/>
  <c r="G969" i="73"/>
  <c r="G970" i="73"/>
  <c r="G669" i="73"/>
  <c r="G468" i="73"/>
  <c r="G418" i="73"/>
  <c r="G625" i="73"/>
  <c r="G330" i="73"/>
  <c r="G570" i="73"/>
  <c r="G181" i="73"/>
  <c r="G131" i="73"/>
  <c r="G518" i="73"/>
  <c r="G1032" i="73"/>
  <c r="G95" i="73"/>
  <c r="G626" i="73"/>
  <c r="G242" i="73"/>
  <c r="G481" i="73"/>
  <c r="G627" i="73"/>
  <c r="G1117" i="73"/>
  <c r="G30" i="73"/>
  <c r="G1118" i="73"/>
  <c r="G989" i="73"/>
  <c r="G990" i="73" s="1"/>
  <c r="G1038" i="73"/>
  <c r="G91" i="73"/>
  <c r="G331" i="73"/>
  <c r="G482" i="73"/>
  <c r="G628" i="73"/>
  <c r="G182" i="73"/>
  <c r="G274" i="73"/>
  <c r="G92" i="73"/>
  <c r="G244" i="73"/>
  <c r="G332" i="73"/>
  <c r="G571" i="73"/>
  <c r="G369" i="73"/>
  <c r="G520" i="73"/>
  <c r="G583" i="73"/>
  <c r="G838" i="73"/>
  <c r="G1114" i="73"/>
  <c r="G191" i="73"/>
  <c r="G756" i="73"/>
  <c r="G1035" i="73"/>
  <c r="G1060" i="73"/>
  <c r="G1116" i="73"/>
  <c r="G283" i="73"/>
  <c r="G371" i="73"/>
  <c r="G757" i="73"/>
  <c r="G853" i="73"/>
  <c r="G522" i="73"/>
  <c r="G1041" i="73"/>
  <c r="G675" i="73"/>
  <c r="G835" i="73"/>
  <c r="G193" i="73"/>
  <c r="G241" i="73"/>
  <c r="G284" i="73"/>
  <c r="G372" i="73"/>
  <c r="G480" i="73"/>
  <c r="G921" i="73"/>
  <c r="G994" i="73"/>
  <c r="G130" i="73"/>
  <c r="G772" i="73"/>
  <c r="G83" i="73"/>
  <c r="G837" i="73"/>
  <c r="G1093" i="73"/>
  <c r="I23" i="73"/>
  <c r="I971" i="73"/>
  <c r="I1116" i="73"/>
  <c r="J1116" i="73" s="1"/>
  <c r="I989" i="73"/>
  <c r="J989" i="73" s="1"/>
  <c r="J990" i="73" s="1"/>
  <c r="I986" i="73"/>
  <c r="I985" i="73"/>
  <c r="I984" i="73"/>
  <c r="I983" i="73"/>
  <c r="I982" i="73"/>
  <c r="I981" i="73"/>
  <c r="I980" i="73"/>
  <c r="I979" i="73"/>
  <c r="I978" i="73"/>
  <c r="I977" i="73"/>
  <c r="I533" i="73"/>
  <c r="J533" i="73" s="1"/>
  <c r="G533" i="73"/>
  <c r="I558" i="73"/>
  <c r="I906" i="73"/>
  <c r="G47" i="73"/>
  <c r="I80" i="73"/>
  <c r="J80" i="73" s="1"/>
  <c r="I121" i="73"/>
  <c r="I252" i="73"/>
  <c r="I319" i="73"/>
  <c r="J319" i="73" s="1"/>
  <c r="I347" i="73"/>
  <c r="I371" i="73"/>
  <c r="J371" i="73" s="1"/>
  <c r="I467" i="73"/>
  <c r="I496" i="73"/>
  <c r="I577" i="73"/>
  <c r="I710" i="73"/>
  <c r="I759" i="73"/>
  <c r="I853" i="73"/>
  <c r="J853" i="73" s="1"/>
  <c r="G134" i="73"/>
  <c r="I245" i="73"/>
  <c r="J245" i="73" s="1"/>
  <c r="G245" i="73"/>
  <c r="I413" i="73"/>
  <c r="I508" i="73"/>
  <c r="I549" i="73"/>
  <c r="I725" i="73"/>
  <c r="I860" i="73"/>
  <c r="I26" i="73"/>
  <c r="I35" i="73"/>
  <c r="G81" i="73"/>
  <c r="I91" i="73"/>
  <c r="J91" i="73" s="1"/>
  <c r="I135" i="73"/>
  <c r="I148" i="73"/>
  <c r="I167" i="73"/>
  <c r="I181" i="73"/>
  <c r="J181" i="73" s="1"/>
  <c r="I194" i="73"/>
  <c r="J194" i="73" s="1"/>
  <c r="I240" i="73"/>
  <c r="I266" i="73"/>
  <c r="G333" i="73"/>
  <c r="I360" i="73"/>
  <c r="I398" i="73"/>
  <c r="I435" i="73"/>
  <c r="I512" i="73"/>
  <c r="G529" i="73"/>
  <c r="I562" i="73"/>
  <c r="I652" i="73"/>
  <c r="I731" i="73"/>
  <c r="I807" i="73"/>
  <c r="I824" i="73"/>
  <c r="I363" i="73"/>
  <c r="I408" i="73"/>
  <c r="I471" i="73"/>
  <c r="J471" i="73" s="1"/>
  <c r="G471" i="73"/>
  <c r="I542" i="73"/>
  <c r="I584" i="73"/>
  <c r="I644" i="73"/>
  <c r="I665" i="73"/>
  <c r="I718" i="73"/>
  <c r="I873" i="73"/>
  <c r="I923" i="73"/>
  <c r="I152" i="73"/>
  <c r="G195" i="73"/>
  <c r="G281" i="73"/>
  <c r="G321" i="73"/>
  <c r="I361" i="73"/>
  <c r="I595" i="73"/>
  <c r="I613" i="73"/>
  <c r="I668" i="73"/>
  <c r="I711" i="73"/>
  <c r="I746" i="73"/>
  <c r="I777" i="73"/>
  <c r="I905" i="73"/>
  <c r="I941" i="73"/>
  <c r="I602" i="73"/>
  <c r="J602" i="73" s="1"/>
  <c r="G602" i="73"/>
  <c r="I637" i="73"/>
  <c r="I894" i="73"/>
  <c r="I27" i="73"/>
  <c r="I36" i="73"/>
  <c r="I67" i="73"/>
  <c r="I92" i="73"/>
  <c r="J92" i="73" s="1"/>
  <c r="I241" i="73"/>
  <c r="J241" i="73" s="1"/>
  <c r="I270" i="73"/>
  <c r="J270" i="73" s="1"/>
  <c r="I372" i="73"/>
  <c r="J372" i="73" s="1"/>
  <c r="I400" i="73"/>
  <c r="I458" i="73"/>
  <c r="G469" i="73"/>
  <c r="I482" i="73"/>
  <c r="J482" i="73" s="1"/>
  <c r="I563" i="73"/>
  <c r="I579" i="73"/>
  <c r="J579" i="73" s="1"/>
  <c r="I492" i="73"/>
  <c r="I479" i="73"/>
  <c r="J479" i="73" s="1"/>
  <c r="G479" i="73"/>
  <c r="I509" i="73"/>
  <c r="I550" i="73"/>
  <c r="I37" i="73"/>
  <c r="I52" i="73"/>
  <c r="I105" i="73"/>
  <c r="I140" i="73"/>
  <c r="I154" i="73"/>
  <c r="I617" i="73"/>
  <c r="I684" i="73"/>
  <c r="I733" i="73"/>
  <c r="I793" i="73"/>
  <c r="I811" i="73"/>
  <c r="I842" i="73"/>
  <c r="I891" i="73"/>
  <c r="G183" i="73"/>
  <c r="G379" i="73"/>
  <c r="I817" i="73"/>
  <c r="I30" i="73"/>
  <c r="J30" i="73" s="1"/>
  <c r="I53" i="73"/>
  <c r="I82" i="73"/>
  <c r="J82" i="73" s="1"/>
  <c r="I93" i="73"/>
  <c r="J93" i="73" s="1"/>
  <c r="I125" i="73"/>
  <c r="G141" i="73"/>
  <c r="I310" i="73"/>
  <c r="I322" i="73"/>
  <c r="J322" i="73" s="1"/>
  <c r="I580" i="73"/>
  <c r="J580" i="73" s="1"/>
  <c r="I670" i="73"/>
  <c r="J670" i="73" s="1"/>
  <c r="I700" i="73"/>
  <c r="G766" i="73"/>
  <c r="I892" i="73"/>
  <c r="I973" i="73"/>
  <c r="I422" i="73"/>
  <c r="J422" i="73" s="1"/>
  <c r="G422" i="73"/>
  <c r="I560" i="73"/>
  <c r="I699" i="73"/>
  <c r="I736" i="73"/>
  <c r="I849" i="73"/>
  <c r="J849" i="73" s="1"/>
  <c r="G849" i="73"/>
  <c r="I869" i="73"/>
  <c r="I40" i="73"/>
  <c r="J40" i="73" s="1"/>
  <c r="I71" i="73"/>
  <c r="G243" i="73"/>
  <c r="I255" i="73"/>
  <c r="I283" i="73"/>
  <c r="J283" i="73" s="1"/>
  <c r="I336" i="73"/>
  <c r="G429" i="73"/>
  <c r="I518" i="73"/>
  <c r="J518" i="73" s="1"/>
  <c r="I600" i="73"/>
  <c r="I798" i="73"/>
  <c r="I827" i="73"/>
  <c r="I846" i="73"/>
  <c r="I874" i="73"/>
  <c r="I911" i="73"/>
  <c r="I573" i="73"/>
  <c r="I903" i="73"/>
  <c r="I31" i="73"/>
  <c r="G41" i="73"/>
  <c r="I72" i="73"/>
  <c r="I83" i="73"/>
  <c r="J83" i="73" s="1"/>
  <c r="I94" i="73"/>
  <c r="J94" i="73" s="1"/>
  <c r="I109" i="73"/>
  <c r="I128" i="73"/>
  <c r="I350" i="73"/>
  <c r="I374" i="73"/>
  <c r="I390" i="73"/>
  <c r="G687" i="73"/>
  <c r="I738" i="73"/>
  <c r="G847" i="73"/>
  <c r="I960" i="73"/>
  <c r="I397" i="73"/>
  <c r="I596" i="73"/>
  <c r="I55" i="73"/>
  <c r="I73" i="73"/>
  <c r="G84" i="73"/>
  <c r="I110" i="73"/>
  <c r="I232" i="73"/>
  <c r="J232" i="73" s="1"/>
  <c r="I284" i="73"/>
  <c r="J284" i="73" s="1"/>
  <c r="I299" i="73"/>
  <c r="I312" i="73"/>
  <c r="I377" i="73"/>
  <c r="I404" i="73"/>
  <c r="I418" i="73"/>
  <c r="J418" i="73" s="1"/>
  <c r="I554" i="73"/>
  <c r="I641" i="73"/>
  <c r="I510" i="73"/>
  <c r="I823" i="73"/>
  <c r="I58" i="73"/>
  <c r="I95" i="73"/>
  <c r="J95" i="73" s="1"/>
  <c r="I143" i="73"/>
  <c r="J143" i="73" s="1"/>
  <c r="I159" i="73"/>
  <c r="I233" i="73"/>
  <c r="J233" i="73" s="1"/>
  <c r="I259" i="73"/>
  <c r="I328" i="73"/>
  <c r="I367" i="73"/>
  <c r="I419" i="73"/>
  <c r="J419" i="73" s="1"/>
  <c r="I473" i="73"/>
  <c r="I505" i="73"/>
  <c r="I520" i="73"/>
  <c r="J520" i="73" s="1"/>
  <c r="I583" i="73"/>
  <c r="J583" i="73" s="1"/>
  <c r="I603" i="73"/>
  <c r="J603" i="73" s="1"/>
  <c r="I642" i="73"/>
  <c r="I659" i="73"/>
  <c r="I688" i="73"/>
  <c r="J688" i="73" s="1"/>
  <c r="I722" i="73"/>
  <c r="I768" i="73"/>
  <c r="J768" i="73" s="1"/>
  <c r="I863" i="73"/>
  <c r="I895" i="73"/>
  <c r="I378" i="73"/>
  <c r="I530" i="73"/>
  <c r="J530" i="73" s="1"/>
  <c r="G530" i="73"/>
  <c r="I712" i="73"/>
  <c r="I59" i="73"/>
  <c r="I96" i="73"/>
  <c r="I130" i="73"/>
  <c r="J130" i="73" s="1"/>
  <c r="I202" i="73"/>
  <c r="G234" i="73"/>
  <c r="I285" i="73"/>
  <c r="G329" i="73"/>
  <c r="G368" i="73"/>
  <c r="I431" i="73"/>
  <c r="J431" i="73" s="1"/>
  <c r="I474" i="73"/>
  <c r="I521" i="73"/>
  <c r="J521" i="73" s="1"/>
  <c r="I536" i="73"/>
  <c r="I571" i="73"/>
  <c r="J571" i="73" s="1"/>
  <c r="I782" i="73"/>
  <c r="I833" i="73"/>
  <c r="J833" i="73" s="1"/>
  <c r="I880" i="73"/>
  <c r="I914" i="73"/>
  <c r="I286" i="73"/>
  <c r="I559" i="73"/>
  <c r="I254" i="73"/>
  <c r="I192" i="73"/>
  <c r="J192" i="73" s="1"/>
  <c r="G192" i="73"/>
  <c r="I674" i="73"/>
  <c r="J674" i="73" s="1"/>
  <c r="G674" i="73"/>
  <c r="I523" i="73"/>
  <c r="I546" i="73"/>
  <c r="I707" i="73"/>
  <c r="I855" i="73"/>
  <c r="I317" i="73"/>
  <c r="I581" i="73"/>
  <c r="J581" i="73" s="1"/>
  <c r="G581" i="73"/>
  <c r="I265" i="73"/>
  <c r="I353" i="73"/>
  <c r="I531" i="73"/>
  <c r="J531" i="73" s="1"/>
  <c r="G531" i="73"/>
  <c r="I845" i="73"/>
  <c r="I323" i="73"/>
  <c r="I454" i="73"/>
  <c r="I569" i="73"/>
  <c r="J569" i="73" s="1"/>
  <c r="G569" i="73"/>
  <c r="I619" i="73"/>
  <c r="I743" i="73"/>
  <c r="I858" i="73"/>
  <c r="I912" i="73"/>
  <c r="I75" i="73"/>
  <c r="I97" i="73"/>
  <c r="I303" i="73"/>
  <c r="I447" i="73"/>
  <c r="I491" i="73"/>
  <c r="I605" i="73"/>
  <c r="J605" i="73" s="1"/>
  <c r="I675" i="73"/>
  <c r="J675" i="73" s="1"/>
  <c r="G770" i="73"/>
  <c r="I519" i="73"/>
  <c r="J519" i="73" s="1"/>
  <c r="G519" i="73"/>
  <c r="I683" i="73"/>
  <c r="I701" i="73"/>
  <c r="I851" i="73"/>
  <c r="J851" i="73" s="1"/>
  <c r="G851" i="73"/>
  <c r="I78" i="73"/>
  <c r="I98" i="73"/>
  <c r="G132" i="73"/>
  <c r="G145" i="73"/>
  <c r="I178" i="73"/>
  <c r="I316" i="73"/>
  <c r="I358" i="73"/>
  <c r="G421" i="73"/>
  <c r="I572" i="73"/>
  <c r="J572" i="73" s="1"/>
  <c r="G606" i="73"/>
  <c r="I661" i="73"/>
  <c r="I835" i="73"/>
  <c r="J835" i="73" s="1"/>
  <c r="I882" i="73"/>
  <c r="I900" i="73"/>
  <c r="I919" i="73"/>
  <c r="I949" i="73"/>
  <c r="G432" i="73"/>
  <c r="I805" i="73"/>
  <c r="I825" i="73"/>
  <c r="I22" i="73"/>
  <c r="I33" i="73"/>
  <c r="I61" i="73"/>
  <c r="I79" i="73"/>
  <c r="I86" i="73"/>
  <c r="I116" i="73"/>
  <c r="I191" i="73"/>
  <c r="J191" i="73" s="1"/>
  <c r="I222" i="73"/>
  <c r="I330" i="73"/>
  <c r="J330" i="73" s="1"/>
  <c r="I433" i="73"/>
  <c r="J433" i="73" s="1"/>
  <c r="I466" i="73"/>
  <c r="I586" i="73"/>
  <c r="I677" i="73"/>
  <c r="I692" i="73"/>
  <c r="I784" i="73"/>
  <c r="I836" i="73"/>
  <c r="J836" i="73" s="1"/>
  <c r="I657" i="73"/>
  <c r="I527" i="73"/>
  <c r="I548" i="73"/>
  <c r="I744" i="73"/>
  <c r="I62" i="73"/>
  <c r="I89" i="73"/>
  <c r="G133" i="73"/>
  <c r="I262" i="73"/>
  <c r="I291" i="73"/>
  <c r="I331" i="73"/>
  <c r="J331" i="73" s="1"/>
  <c r="I359" i="73"/>
  <c r="I381" i="73"/>
  <c r="J381" i="73" s="1"/>
  <c r="I396" i="73"/>
  <c r="I410" i="73"/>
  <c r="I434" i="73"/>
  <c r="I511" i="73"/>
  <c r="I757" i="73"/>
  <c r="J757" i="73" s="1"/>
  <c r="I953" i="73"/>
  <c r="I498" i="73"/>
  <c r="I663" i="73"/>
  <c r="I739" i="73"/>
  <c r="I943" i="73"/>
  <c r="I34" i="73"/>
  <c r="I45" i="73"/>
  <c r="J45" i="73" s="1"/>
  <c r="I90" i="73"/>
  <c r="I120" i="73"/>
  <c r="I165" i="73"/>
  <c r="I180" i="73"/>
  <c r="J180" i="73" s="1"/>
  <c r="I292" i="73"/>
  <c r="I411" i="73"/>
  <c r="I627" i="73"/>
  <c r="J627" i="73" s="1"/>
  <c r="I650" i="73"/>
  <c r="I696" i="73"/>
  <c r="I709" i="73"/>
  <c r="I729" i="73"/>
  <c r="I788" i="73"/>
  <c r="I870" i="73"/>
  <c r="I921" i="73"/>
  <c r="J921" i="73" s="1"/>
  <c r="G17" i="73"/>
  <c r="I197" i="73"/>
  <c r="I242" i="73"/>
  <c r="J242" i="73" s="1"/>
  <c r="I260" i="73"/>
  <c r="I271" i="73"/>
  <c r="I313" i="73"/>
  <c r="I373" i="73"/>
  <c r="I446" i="73"/>
  <c r="I555" i="73"/>
  <c r="I618" i="73"/>
  <c r="I643" i="73"/>
  <c r="I662" i="73"/>
  <c r="I732" i="73"/>
  <c r="I799" i="73"/>
  <c r="I854" i="73"/>
  <c r="I881" i="73"/>
  <c r="I920" i="73"/>
  <c r="I930" i="73"/>
  <c r="I942" i="73"/>
  <c r="G968" i="73"/>
  <c r="I628" i="73"/>
  <c r="J628" i="73" s="1"/>
  <c r="I671" i="73"/>
  <c r="J671" i="73" s="1"/>
  <c r="I723" i="73"/>
  <c r="I749" i="73"/>
  <c r="I758" i="73"/>
  <c r="I769" i="73"/>
  <c r="J769" i="73" s="1"/>
  <c r="I787" i="73"/>
  <c r="I800" i="73"/>
  <c r="I820" i="73"/>
  <c r="I837" i="73"/>
  <c r="J837" i="73" s="1"/>
  <c r="I901" i="73"/>
  <c r="I931" i="73"/>
  <c r="I952" i="73"/>
  <c r="I961" i="73"/>
  <c r="I972" i="73"/>
  <c r="I124" i="73"/>
  <c r="I144" i="73"/>
  <c r="J144" i="73" s="1"/>
  <c r="I296" i="73"/>
  <c r="I305" i="73"/>
  <c r="I332" i="73"/>
  <c r="J332" i="73" s="1"/>
  <c r="I393" i="73"/>
  <c r="I420" i="73"/>
  <c r="J420" i="73" s="1"/>
  <c r="I468" i="73"/>
  <c r="J468" i="73" s="1"/>
  <c r="I477" i="73"/>
  <c r="I484" i="73"/>
  <c r="I522" i="73"/>
  <c r="J522" i="73" s="1"/>
  <c r="I540" i="73"/>
  <c r="I629" i="73"/>
  <c r="I656" i="73"/>
  <c r="I672" i="73"/>
  <c r="J672" i="73" s="1"/>
  <c r="I679" i="73"/>
  <c r="I724" i="73"/>
  <c r="I741" i="73"/>
  <c r="I750" i="73"/>
  <c r="J750" i="73" s="1"/>
  <c r="I760" i="73"/>
  <c r="I789" i="73"/>
  <c r="I838" i="73"/>
  <c r="J838" i="73" s="1"/>
  <c r="I848" i="73"/>
  <c r="J848" i="73" s="1"/>
  <c r="I934" i="73"/>
  <c r="I964" i="73"/>
  <c r="I566" i="73"/>
  <c r="I590" i="73"/>
  <c r="I601" i="73"/>
  <c r="I607" i="73"/>
  <c r="I630" i="73"/>
  <c r="I689" i="73"/>
  <c r="J689" i="73" s="1"/>
  <c r="I751" i="73"/>
  <c r="J751" i="73" s="1"/>
  <c r="I779" i="73"/>
  <c r="I812" i="73"/>
  <c r="I830" i="73"/>
  <c r="I839" i="73"/>
  <c r="I864" i="73"/>
  <c r="I872" i="73"/>
  <c r="I883" i="73"/>
  <c r="I893" i="73"/>
  <c r="I922" i="73"/>
  <c r="I954" i="73"/>
  <c r="I974" i="73"/>
  <c r="G142" i="73"/>
  <c r="G230" i="73"/>
  <c r="G685" i="73"/>
  <c r="I182" i="73"/>
  <c r="J182" i="73" s="1"/>
  <c r="I203" i="73"/>
  <c r="I244" i="73"/>
  <c r="J244" i="73" s="1"/>
  <c r="I273" i="73"/>
  <c r="I308" i="73"/>
  <c r="I369" i="73"/>
  <c r="J369" i="73" s="1"/>
  <c r="I384" i="73"/>
  <c r="I478" i="73"/>
  <c r="I485" i="73"/>
  <c r="I541" i="73"/>
  <c r="I591" i="73"/>
  <c r="I622" i="73"/>
  <c r="I645" i="73"/>
  <c r="I673" i="73"/>
  <c r="J673" i="73" s="1"/>
  <c r="I680" i="73"/>
  <c r="I742" i="73"/>
  <c r="I761" i="73"/>
  <c r="I771" i="73"/>
  <c r="J771" i="73" s="1"/>
  <c r="I790" i="73"/>
  <c r="I884" i="73"/>
  <c r="I944" i="73"/>
  <c r="I965" i="73"/>
  <c r="G382" i="73"/>
  <c r="G767" i="73"/>
  <c r="I343" i="73"/>
  <c r="I362" i="73"/>
  <c r="I405" i="73"/>
  <c r="I450" i="73"/>
  <c r="I486" i="73"/>
  <c r="I516" i="73"/>
  <c r="I567" i="73"/>
  <c r="I608" i="73"/>
  <c r="I635" i="73"/>
  <c r="I690" i="73"/>
  <c r="J690" i="73" s="1"/>
  <c r="I706" i="73"/>
  <c r="I716" i="73"/>
  <c r="I752" i="73"/>
  <c r="J752" i="73" s="1"/>
  <c r="I780" i="73"/>
  <c r="I804" i="73"/>
  <c r="I813" i="73"/>
  <c r="I822" i="73"/>
  <c r="I831" i="73"/>
  <c r="J831" i="73" s="1"/>
  <c r="I840" i="73"/>
  <c r="I865" i="73"/>
  <c r="I955" i="73"/>
  <c r="J955" i="73" s="1"/>
  <c r="I966" i="73"/>
  <c r="G383" i="73"/>
  <c r="I193" i="73"/>
  <c r="J193" i="73" s="1"/>
  <c r="I274" i="73"/>
  <c r="J274" i="73" s="1"/>
  <c r="I298" i="73"/>
  <c r="I309" i="73"/>
  <c r="I324" i="73"/>
  <c r="I354" i="73"/>
  <c r="I370" i="73"/>
  <c r="J370" i="73" s="1"/>
  <c r="I385" i="73"/>
  <c r="I430" i="73"/>
  <c r="J430" i="73" s="1"/>
  <c r="I461" i="73"/>
  <c r="I574" i="73"/>
  <c r="I582" i="73"/>
  <c r="J582" i="73" s="1"/>
  <c r="I592" i="73"/>
  <c r="I623" i="73"/>
  <c r="I648" i="73"/>
  <c r="I658" i="73"/>
  <c r="I764" i="73"/>
  <c r="I772" i="73"/>
  <c r="J772" i="73" s="1"/>
  <c r="I781" i="73"/>
  <c r="I791" i="73"/>
  <c r="I885" i="73"/>
  <c r="I913" i="73"/>
  <c r="I935" i="73"/>
  <c r="I945" i="73"/>
  <c r="G472" i="73"/>
  <c r="G751" i="73"/>
  <c r="G957" i="73"/>
  <c r="I229" i="73"/>
  <c r="I290" i="73"/>
  <c r="I318" i="73"/>
  <c r="J318" i="73" s="1"/>
  <c r="I327" i="73"/>
  <c r="I334" i="73"/>
  <c r="I346" i="73"/>
  <c r="I440" i="73"/>
  <c r="I453" i="73"/>
  <c r="I470" i="73"/>
  <c r="J470" i="73" s="1"/>
  <c r="I490" i="73"/>
  <c r="I517" i="73"/>
  <c r="I524" i="73"/>
  <c r="I532" i="73"/>
  <c r="J532" i="73" s="1"/>
  <c r="I612" i="73"/>
  <c r="I636" i="73"/>
  <c r="I649" i="73"/>
  <c r="I717" i="73"/>
  <c r="I726" i="73"/>
  <c r="I737" i="73"/>
  <c r="I753" i="73"/>
  <c r="J753" i="73" s="1"/>
  <c r="I792" i="73"/>
  <c r="I832" i="73"/>
  <c r="J832" i="73" s="1"/>
  <c r="I841" i="73"/>
  <c r="I850" i="73"/>
  <c r="J850" i="73" s="1"/>
  <c r="I859" i="73"/>
  <c r="I868" i="73"/>
  <c r="I956" i="73"/>
  <c r="J956" i="73" s="1"/>
  <c r="I967" i="73"/>
  <c r="J967" i="73" s="1"/>
  <c r="G322" i="73"/>
  <c r="G430" i="73"/>
  <c r="I139" i="73"/>
  <c r="I147" i="73"/>
  <c r="I184" i="73"/>
  <c r="J184" i="73" s="1"/>
  <c r="I246" i="73"/>
  <c r="I275" i="73"/>
  <c r="I335" i="73"/>
  <c r="I355" i="73"/>
  <c r="I416" i="73"/>
  <c r="I462" i="73"/>
  <c r="I624" i="73"/>
  <c r="J624" i="73" s="1"/>
  <c r="I754" i="73"/>
  <c r="J754" i="73" s="1"/>
  <c r="I765" i="73"/>
  <c r="I773" i="73"/>
  <c r="I889" i="73"/>
  <c r="I904" i="73"/>
  <c r="I924" i="73"/>
  <c r="I936" i="73"/>
  <c r="I946" i="73"/>
  <c r="I957" i="73"/>
  <c r="J957" i="73" s="1"/>
  <c r="I968" i="73"/>
  <c r="J968" i="73" s="1"/>
  <c r="G280" i="73"/>
  <c r="G771" i="73"/>
  <c r="G852" i="73"/>
  <c r="G691" i="73"/>
  <c r="G754" i="73"/>
  <c r="I480" i="73"/>
  <c r="J480" i="73" s="1"/>
  <c r="I625" i="73"/>
  <c r="J625" i="73" s="1"/>
  <c r="I685" i="73"/>
  <c r="J685" i="73" s="1"/>
  <c r="I755" i="73"/>
  <c r="J755" i="73" s="1"/>
  <c r="I806" i="73"/>
  <c r="I878" i="73"/>
  <c r="I927" i="73"/>
  <c r="I937" i="73"/>
  <c r="I958" i="73"/>
  <c r="J958" i="73" s="1"/>
  <c r="I969" i="73"/>
  <c r="J969" i="73" s="1"/>
  <c r="G836" i="73"/>
  <c r="I186" i="73"/>
  <c r="I248" i="73"/>
  <c r="I258" i="73"/>
  <c r="I300" i="73"/>
  <c r="I311" i="73"/>
  <c r="I366" i="73"/>
  <c r="I380" i="73"/>
  <c r="J380" i="73" s="1"/>
  <c r="I423" i="73"/>
  <c r="I442" i="73"/>
  <c r="I472" i="73"/>
  <c r="J472" i="73" s="1"/>
  <c r="I578" i="73"/>
  <c r="I604" i="73"/>
  <c r="J604" i="73" s="1"/>
  <c r="I614" i="73"/>
  <c r="I651" i="73"/>
  <c r="I660" i="73"/>
  <c r="I669" i="73"/>
  <c r="J669" i="73" s="1"/>
  <c r="I676" i="73"/>
  <c r="J676" i="73" s="1"/>
  <c r="I693" i="73"/>
  <c r="I730" i="73"/>
  <c r="I797" i="73"/>
  <c r="I834" i="73"/>
  <c r="J834" i="73" s="1"/>
  <c r="I852" i="73"/>
  <c r="J852" i="73" s="1"/>
  <c r="I940" i="73"/>
  <c r="I131" i="73"/>
  <c r="J131" i="73" s="1"/>
  <c r="I189" i="73"/>
  <c r="I320" i="73"/>
  <c r="J320" i="73" s="1"/>
  <c r="I340" i="73"/>
  <c r="I424" i="73"/>
  <c r="I455" i="73"/>
  <c r="I481" i="73"/>
  <c r="J481" i="73" s="1"/>
  <c r="I503" i="73"/>
  <c r="I528" i="73"/>
  <c r="I534" i="73"/>
  <c r="I570" i="73"/>
  <c r="J570" i="73" s="1"/>
  <c r="I626" i="73"/>
  <c r="J626" i="73" s="1"/>
  <c r="I638" i="73"/>
  <c r="I686" i="73"/>
  <c r="J686" i="73" s="1"/>
  <c r="I719" i="73"/>
  <c r="I756" i="73"/>
  <c r="J756" i="73" s="1"/>
  <c r="I767" i="73"/>
  <c r="J767" i="73" s="1"/>
  <c r="I783" i="73"/>
  <c r="I818" i="73"/>
  <c r="I861" i="73"/>
  <c r="I879" i="73"/>
  <c r="I896" i="73"/>
  <c r="I928" i="73"/>
  <c r="I948" i="73"/>
  <c r="I959" i="73"/>
  <c r="J959" i="73" s="1"/>
  <c r="I970" i="73"/>
  <c r="J970" i="73" s="1"/>
  <c r="G568" i="73"/>
  <c r="I1129" i="73"/>
  <c r="I1117" i="73"/>
  <c r="J1117" i="73" s="1"/>
  <c r="I1120" i="73"/>
  <c r="I1124" i="73"/>
  <c r="I1125" i="73"/>
  <c r="I1126" i="73"/>
  <c r="J1126" i="73" s="1"/>
  <c r="I1118" i="73"/>
  <c r="J1118" i="73" s="1"/>
  <c r="G1126" i="73"/>
  <c r="I1119" i="73"/>
  <c r="I1114" i="73"/>
  <c r="J1114" i="73" s="1"/>
  <c r="I1122" i="73"/>
  <c r="I1121" i="73"/>
  <c r="I1115" i="73"/>
  <c r="I1123" i="73"/>
  <c r="I1111" i="73"/>
  <c r="I1108" i="73"/>
  <c r="I1093" i="73"/>
  <c r="J1093" i="73" s="1"/>
  <c r="I1103" i="73"/>
  <c r="I1099" i="73"/>
  <c r="I1101" i="73"/>
  <c r="I1094" i="73"/>
  <c r="I1092" i="73"/>
  <c r="I1089" i="73"/>
  <c r="I1083" i="73"/>
  <c r="I1080" i="73"/>
  <c r="I1076" i="73"/>
  <c r="I1078" i="73"/>
  <c r="I1073" i="73"/>
  <c r="I1068" i="73"/>
  <c r="I1067" i="73"/>
  <c r="I1066" i="73"/>
  <c r="I1060" i="73"/>
  <c r="J1060" i="73" s="1"/>
  <c r="I1061" i="73"/>
  <c r="I1063" i="73"/>
  <c r="I1053" i="73"/>
  <c r="I1052" i="73"/>
  <c r="I1050" i="73"/>
  <c r="I1054" i="73"/>
  <c r="I1055" i="73"/>
  <c r="I1056" i="73"/>
  <c r="I1046" i="73"/>
  <c r="I1045" i="73"/>
  <c r="I1041" i="73"/>
  <c r="J1041" i="73" s="1"/>
  <c r="I1035" i="73"/>
  <c r="J1035" i="73" s="1"/>
  <c r="I1036" i="73"/>
  <c r="J1036" i="73" s="1"/>
  <c r="G1037" i="73"/>
  <c r="I1038" i="73"/>
  <c r="J1038" i="73" s="1"/>
  <c r="G1036" i="73"/>
  <c r="I1032" i="73"/>
  <c r="J1032" i="73" s="1"/>
  <c r="I1030" i="73"/>
  <c r="I1031" i="73"/>
  <c r="I1029" i="73"/>
  <c r="I1022" i="73"/>
  <c r="I1023" i="73"/>
  <c r="I1014" i="73"/>
  <c r="I1016" i="73"/>
  <c r="I1012" i="73"/>
  <c r="I1013" i="73"/>
  <c r="I1008" i="73"/>
  <c r="I1003" i="73"/>
  <c r="I1005" i="73"/>
  <c r="I1004" i="73"/>
  <c r="I1000" i="73"/>
  <c r="I1002" i="73"/>
  <c r="I994" i="73"/>
  <c r="J994" i="73" s="1"/>
  <c r="I995" i="73"/>
  <c r="I996" i="73"/>
  <c r="I997" i="73"/>
  <c r="J1043" i="73"/>
  <c r="G483" i="73"/>
  <c r="G282" i="73"/>
  <c r="G231" i="73"/>
  <c r="H21" i="73"/>
  <c r="I21" i="73" s="1"/>
  <c r="J32" i="74" l="1"/>
  <c r="AA22" i="79"/>
  <c r="Z42" i="79"/>
  <c r="Z22" i="78"/>
  <c r="W42" i="77"/>
  <c r="W43" i="77" s="1"/>
  <c r="X22" i="77"/>
  <c r="V108" i="75"/>
  <c r="K112" i="74"/>
  <c r="J112" i="74"/>
  <c r="G42" i="73"/>
  <c r="J42" i="73"/>
  <c r="G1039" i="73"/>
  <c r="J1039" i="73"/>
  <c r="AB22" i="79" l="1"/>
  <c r="AA42" i="79"/>
  <c r="AA22" i="78"/>
  <c r="X42" i="77"/>
  <c r="X43" i="77" s="1"/>
  <c r="Y22" i="77"/>
  <c r="W108" i="75"/>
  <c r="E1108" i="73"/>
  <c r="H1118" i="60"/>
  <c r="I1118" i="60" s="1"/>
  <c r="J1118" i="60" s="1"/>
  <c r="E1129" i="73"/>
  <c r="J1129" i="73" s="1"/>
  <c r="E1124" i="73"/>
  <c r="E1125" i="73"/>
  <c r="AC22" i="79" l="1"/>
  <c r="AB42" i="79"/>
  <c r="AB22" i="78"/>
  <c r="Z22" i="77"/>
  <c r="Y42" i="77"/>
  <c r="Y43" i="77" s="1"/>
  <c r="X108" i="75"/>
  <c r="G1125" i="73"/>
  <c r="J1125" i="73"/>
  <c r="G1129" i="73"/>
  <c r="G1124" i="73"/>
  <c r="J1124" i="73"/>
  <c r="G1108" i="73"/>
  <c r="G1109" i="73" s="1"/>
  <c r="J1108" i="73"/>
  <c r="J1109" i="73" s="1"/>
  <c r="G1118" i="60"/>
  <c r="AD22" i="79" l="1"/>
  <c r="AC42" i="79"/>
  <c r="AC22" i="78"/>
  <c r="Z42" i="77"/>
  <c r="Z43" i="77" s="1"/>
  <c r="AA22" i="77"/>
  <c r="Y108" i="75"/>
  <c r="E1123" i="73"/>
  <c r="AE22" i="79" l="1"/>
  <c r="AD42" i="79"/>
  <c r="AD22" i="78"/>
  <c r="AA42" i="77"/>
  <c r="AA43" i="77" s="1"/>
  <c r="AB22" i="77"/>
  <c r="Z108" i="75"/>
  <c r="G1123" i="73"/>
  <c r="J1123" i="73"/>
  <c r="E1115" i="73"/>
  <c r="AE42" i="79" l="1"/>
  <c r="AF22" i="79"/>
  <c r="AF42" i="79" s="1"/>
  <c r="AE22" i="78"/>
  <c r="AB42" i="77"/>
  <c r="AB43" i="77" s="1"/>
  <c r="AC22" i="77"/>
  <c r="AA108" i="75"/>
  <c r="G1115" i="73"/>
  <c r="J1115" i="73"/>
  <c r="E1120" i="73"/>
  <c r="E1119" i="73"/>
  <c r="G1119" i="60"/>
  <c r="AC42" i="77" l="1"/>
  <c r="AC43" i="77" s="1"/>
  <c r="AD22" i="77"/>
  <c r="AB108" i="75"/>
  <c r="E1122" i="73"/>
  <c r="G1122" i="73" s="1"/>
  <c r="G1120" i="60"/>
  <c r="G1125" i="60"/>
  <c r="E1121" i="73"/>
  <c r="G1119" i="73"/>
  <c r="J1119" i="73"/>
  <c r="G1120" i="73"/>
  <c r="J1120" i="73"/>
  <c r="G1126" i="60"/>
  <c r="G1124" i="60"/>
  <c r="G1123" i="60"/>
  <c r="G1122" i="60"/>
  <c r="G1121" i="60"/>
  <c r="J1122" i="73" l="1"/>
  <c r="AE22" i="77"/>
  <c r="AE42" i="77" s="1"/>
  <c r="AD42" i="77"/>
  <c r="AD43" i="77" s="1"/>
  <c r="AC108" i="75"/>
  <c r="G1121" i="73"/>
  <c r="G1127" i="73" s="1"/>
  <c r="J1121" i="73"/>
  <c r="H1129" i="60"/>
  <c r="H1115" i="60"/>
  <c r="G1117" i="60"/>
  <c r="G1116" i="60"/>
  <c r="H1114" i="60"/>
  <c r="G1114" i="60"/>
  <c r="E1111" i="73"/>
  <c r="H1108" i="60"/>
  <c r="I1108" i="60" s="1"/>
  <c r="E1104" i="73"/>
  <c r="E1103" i="73"/>
  <c r="E1102" i="73"/>
  <c r="E1101" i="73"/>
  <c r="E1089" i="73"/>
  <c r="E1000" i="73"/>
  <c r="E1098" i="73"/>
  <c r="H1097" i="60"/>
  <c r="H1093" i="60"/>
  <c r="I1093" i="60" s="1"/>
  <c r="J1093" i="60" s="1"/>
  <c r="G1093" i="60"/>
  <c r="H1092" i="60"/>
  <c r="H1073" i="60"/>
  <c r="E1073" i="73"/>
  <c r="H1072" i="60"/>
  <c r="G1060" i="60"/>
  <c r="E1009" i="73"/>
  <c r="E1023" i="73"/>
  <c r="E1001" i="73"/>
  <c r="H1038" i="60"/>
  <c r="H1035" i="60"/>
  <c r="E1031" i="73"/>
  <c r="E1030" i="73"/>
  <c r="H1032" i="60"/>
  <c r="H1029" i="60"/>
  <c r="E1026" i="73"/>
  <c r="E1055" i="73"/>
  <c r="E1054" i="73"/>
  <c r="E1053" i="73"/>
  <c r="E1056" i="73"/>
  <c r="E1050" i="73"/>
  <c r="H1049" i="60"/>
  <c r="H1044" i="60"/>
  <c r="I1044" i="60" s="1"/>
  <c r="J1044" i="60" s="1"/>
  <c r="G1044" i="60"/>
  <c r="H1043" i="60"/>
  <c r="I1043" i="60" s="1"/>
  <c r="J1043" i="60" s="1"/>
  <c r="G1043" i="60"/>
  <c r="H1042" i="60"/>
  <c r="H1041" i="60"/>
  <c r="E1045" i="73"/>
  <c r="H1009" i="60"/>
  <c r="H1008" i="60"/>
  <c r="G994" i="60"/>
  <c r="J1127" i="73" l="1"/>
  <c r="AE43" i="77"/>
  <c r="AD108" i="75"/>
  <c r="AE108" i="75"/>
  <c r="G1053" i="73"/>
  <c r="J1053" i="73"/>
  <c r="G1054" i="73"/>
  <c r="J1054" i="73"/>
  <c r="G1055" i="73"/>
  <c r="J1055" i="73"/>
  <c r="J1009" i="73"/>
  <c r="G1009" i="73"/>
  <c r="G1089" i="73"/>
  <c r="G1090" i="73" s="1"/>
  <c r="J1089" i="73"/>
  <c r="J1090" i="73" s="1"/>
  <c r="G1026" i="73"/>
  <c r="G1027" i="73" s="1"/>
  <c r="J1026" i="73"/>
  <c r="J1027" i="73" s="1"/>
  <c r="G1101" i="73"/>
  <c r="J1101" i="73"/>
  <c r="G1102" i="73"/>
  <c r="J1102" i="73"/>
  <c r="G1103" i="73"/>
  <c r="J1103" i="73"/>
  <c r="G1098" i="73"/>
  <c r="J1098" i="73"/>
  <c r="J1104" i="73"/>
  <c r="G1104" i="73"/>
  <c r="E1100" i="73"/>
  <c r="J1100" i="73" s="1"/>
  <c r="E1099" i="73"/>
  <c r="E1052" i="73"/>
  <c r="G1052" i="73" s="1"/>
  <c r="E1051" i="73"/>
  <c r="G1000" i="73"/>
  <c r="J1000" i="73"/>
  <c r="E1022" i="73"/>
  <c r="G1022" i="73" s="1"/>
  <c r="E1029" i="73"/>
  <c r="G1001" i="73"/>
  <c r="J1001" i="73"/>
  <c r="E1067" i="73"/>
  <c r="G1067" i="73" s="1"/>
  <c r="E1066" i="73"/>
  <c r="G1050" i="73"/>
  <c r="J1050" i="73"/>
  <c r="G1073" i="73"/>
  <c r="J1073" i="73"/>
  <c r="E1086" i="73"/>
  <c r="J1086" i="73" s="1"/>
  <c r="J1087" i="73" s="1"/>
  <c r="E1092" i="73"/>
  <c r="G1056" i="73"/>
  <c r="J1056" i="73"/>
  <c r="G1111" i="73"/>
  <c r="G1112" i="73" s="1"/>
  <c r="J1111" i="73"/>
  <c r="J1112" i="73" s="1"/>
  <c r="G1031" i="73"/>
  <c r="J1031" i="73"/>
  <c r="G1023" i="73"/>
  <c r="J1023" i="73"/>
  <c r="G1030" i="73"/>
  <c r="J1030" i="73"/>
  <c r="G1045" i="73"/>
  <c r="J1045" i="73"/>
  <c r="G1130" i="73"/>
  <c r="J1130" i="73"/>
  <c r="E996" i="73"/>
  <c r="E995" i="73"/>
  <c r="E1062" i="73"/>
  <c r="E1061" i="73"/>
  <c r="I1115" i="60"/>
  <c r="J1115" i="60" s="1"/>
  <c r="I1129" i="60"/>
  <c r="J1129" i="60" s="1"/>
  <c r="E1072" i="73"/>
  <c r="I1114" i="60"/>
  <c r="J1114" i="60" s="1"/>
  <c r="G1108" i="60"/>
  <c r="G1129" i="60"/>
  <c r="G1115" i="60"/>
  <c r="G1127" i="60" s="1"/>
  <c r="G1111" i="60"/>
  <c r="G1112" i="60" s="1"/>
  <c r="I1092" i="60"/>
  <c r="J1092" i="60" s="1"/>
  <c r="I1072" i="60"/>
  <c r="I1097" i="60"/>
  <c r="J1097" i="60" s="1"/>
  <c r="I1073" i="60"/>
  <c r="J1073" i="60" s="1"/>
  <c r="I1038" i="60"/>
  <c r="J1038" i="60" s="1"/>
  <c r="G1100" i="60"/>
  <c r="G1086" i="60"/>
  <c r="G1087" i="60" s="1"/>
  <c r="G1097" i="60"/>
  <c r="G1099" i="60"/>
  <c r="G1101" i="60"/>
  <c r="G1103" i="60"/>
  <c r="G1066" i="60"/>
  <c r="G1092" i="60"/>
  <c r="E1063" i="73"/>
  <c r="G1061" i="60"/>
  <c r="G1098" i="60"/>
  <c r="G1102" i="60"/>
  <c r="G1104" i="60"/>
  <c r="G1073" i="60"/>
  <c r="G1089" i="60"/>
  <c r="G1090" i="60" s="1"/>
  <c r="I1035" i="60"/>
  <c r="J1035" i="60" s="1"/>
  <c r="E1012" i="73"/>
  <c r="E1019" i="73"/>
  <c r="G1022" i="60"/>
  <c r="I1008" i="60"/>
  <c r="I1032" i="60"/>
  <c r="J1032" i="60" s="1"/>
  <c r="G1035" i="60"/>
  <c r="G1037" i="60"/>
  <c r="G1038" i="60"/>
  <c r="G1036" i="60"/>
  <c r="I1029" i="60"/>
  <c r="J1029" i="60" s="1"/>
  <c r="G1032" i="60"/>
  <c r="G1031" i="60"/>
  <c r="G1030" i="60"/>
  <c r="G1029" i="60"/>
  <c r="G1000" i="60"/>
  <c r="G990" i="60"/>
  <c r="I1042" i="60"/>
  <c r="G1023" i="60"/>
  <c r="G1024" i="60" s="1"/>
  <c r="G989" i="60"/>
  <c r="G1045" i="60"/>
  <c r="G41" i="60"/>
  <c r="I1041" i="60"/>
  <c r="J1041" i="60" s="1"/>
  <c r="I1049" i="60"/>
  <c r="J1049" i="60" s="1"/>
  <c r="I1009" i="60"/>
  <c r="J1009" i="60" s="1"/>
  <c r="G1041" i="60"/>
  <c r="E1005" i="73"/>
  <c r="G991" i="60"/>
  <c r="G1009" i="60"/>
  <c r="G1026" i="60"/>
  <c r="G1027" i="60" s="1"/>
  <c r="G1049" i="60"/>
  <c r="G1051" i="60"/>
  <c r="G1053" i="60"/>
  <c r="G1056" i="60"/>
  <c r="G1001" i="60"/>
  <c r="G1050" i="60"/>
  <c r="G1054" i="60"/>
  <c r="G1055" i="60"/>
  <c r="G1106" i="73" l="1"/>
  <c r="G1100" i="73"/>
  <c r="G1068" i="60"/>
  <c r="J1067" i="73"/>
  <c r="G1086" i="73"/>
  <c r="G1087" i="73" s="1"/>
  <c r="G1067" i="60"/>
  <c r="J1022" i="73"/>
  <c r="J1024" i="73" s="1"/>
  <c r="G1052" i="60"/>
  <c r="G1057" i="60" s="1"/>
  <c r="G1062" i="60"/>
  <c r="G1029" i="73"/>
  <c r="G1033" i="73" s="1"/>
  <c r="J1029" i="73"/>
  <c r="J1033" i="73" s="1"/>
  <c r="J1052" i="73"/>
  <c r="G1092" i="73"/>
  <c r="J1092" i="73"/>
  <c r="G1099" i="73"/>
  <c r="J1099" i="73"/>
  <c r="J1105" i="73" s="1"/>
  <c r="E1069" i="73"/>
  <c r="J1069" i="73" s="1"/>
  <c r="G1051" i="73"/>
  <c r="G1057" i="73" s="1"/>
  <c r="J1051" i="73"/>
  <c r="G1066" i="73"/>
  <c r="J1066" i="73"/>
  <c r="G1012" i="73"/>
  <c r="J1012" i="73"/>
  <c r="G995" i="73"/>
  <c r="J995" i="73"/>
  <c r="E1076" i="73"/>
  <c r="G996" i="73"/>
  <c r="J996" i="73"/>
  <c r="G1063" i="73"/>
  <c r="J1063" i="73"/>
  <c r="J1062" i="73"/>
  <c r="G1062" i="73"/>
  <c r="J1072" i="73"/>
  <c r="J1074" i="73" s="1"/>
  <c r="G1072" i="73"/>
  <c r="G1074" i="73" s="1"/>
  <c r="E1008" i="73"/>
  <c r="E1042" i="73"/>
  <c r="G1083" i="60"/>
  <c r="G1084" i="60" s="1"/>
  <c r="E1083" i="73"/>
  <c r="G1094" i="60"/>
  <c r="G1095" i="60" s="1"/>
  <c r="E1094" i="73"/>
  <c r="G1005" i="73"/>
  <c r="J1005" i="73"/>
  <c r="E1003" i="73"/>
  <c r="E1002" i="73"/>
  <c r="G1061" i="73"/>
  <c r="J1061" i="73"/>
  <c r="J1019" i="73"/>
  <c r="J1020" i="73" s="1"/>
  <c r="G1019" i="73"/>
  <c r="G1020" i="73" s="1"/>
  <c r="G1024" i="73"/>
  <c r="G1130" i="60"/>
  <c r="G1076" i="60"/>
  <c r="G1109" i="60"/>
  <c r="J1108" i="60"/>
  <c r="J1109" i="60" s="1"/>
  <c r="G1105" i="60"/>
  <c r="J1072" i="60"/>
  <c r="J1074" i="60" s="1"/>
  <c r="G1072" i="60"/>
  <c r="G1074" i="60" s="1"/>
  <c r="G1063" i="60"/>
  <c r="G1039" i="60"/>
  <c r="G1033" i="60"/>
  <c r="G1012" i="60"/>
  <c r="J1042" i="60"/>
  <c r="G1042" i="60"/>
  <c r="E1046" i="73"/>
  <c r="G1005" i="60"/>
  <c r="E997" i="73"/>
  <c r="G995" i="60"/>
  <c r="G1105" i="73" l="1"/>
  <c r="E1068" i="73"/>
  <c r="J1068" i="73" s="1"/>
  <c r="J1070" i="73" s="1"/>
  <c r="G1069" i="60"/>
  <c r="G1070" i="60" s="1"/>
  <c r="G1069" i="73"/>
  <c r="G1064" i="60"/>
  <c r="J1057" i="73"/>
  <c r="J1064" i="73"/>
  <c r="G1008" i="73"/>
  <c r="G1010" i="73" s="1"/>
  <c r="J1008" i="73"/>
  <c r="J1010" i="73" s="1"/>
  <c r="E1013" i="73"/>
  <c r="G1064" i="73"/>
  <c r="G1046" i="73"/>
  <c r="J1046" i="73"/>
  <c r="G1094" i="73"/>
  <c r="G1095" i="73" s="1"/>
  <c r="J1094" i="73"/>
  <c r="J1095" i="73" s="1"/>
  <c r="G997" i="73"/>
  <c r="G998" i="73" s="1"/>
  <c r="J997" i="73"/>
  <c r="J998" i="73" s="1"/>
  <c r="G1076" i="73"/>
  <c r="J1076" i="73"/>
  <c r="G1042" i="73"/>
  <c r="J1042" i="73"/>
  <c r="G1002" i="73"/>
  <c r="J1002" i="73"/>
  <c r="G1003" i="73"/>
  <c r="J1003" i="73"/>
  <c r="E1079" i="73"/>
  <c r="E1078" i="73"/>
  <c r="G1077" i="60"/>
  <c r="E1077" i="73"/>
  <c r="G1083" i="73"/>
  <c r="G1084" i="73" s="1"/>
  <c r="J1083" i="73"/>
  <c r="J1084" i="73" s="1"/>
  <c r="G1078" i="60"/>
  <c r="G1002" i="60"/>
  <c r="E1004" i="73"/>
  <c r="G1019" i="60"/>
  <c r="G1020" i="60" s="1"/>
  <c r="G996" i="60"/>
  <c r="G997" i="60"/>
  <c r="G1046" i="60"/>
  <c r="G1047" i="60" s="1"/>
  <c r="G1008" i="60"/>
  <c r="G1010" i="60" s="1"/>
  <c r="J1008" i="60"/>
  <c r="J1010" i="60" s="1"/>
  <c r="J1047" i="73" l="1"/>
  <c r="G1047" i="73"/>
  <c r="G1068" i="73"/>
  <c r="G1070" i="73" s="1"/>
  <c r="J1079" i="73"/>
  <c r="G1079" i="73"/>
  <c r="G1004" i="73"/>
  <c r="G1006" i="73" s="1"/>
  <c r="J1004" i="73"/>
  <c r="J1006" i="73" s="1"/>
  <c r="G1013" i="73"/>
  <c r="J1013" i="73"/>
  <c r="G1080" i="60"/>
  <c r="E1080" i="73"/>
  <c r="J1077" i="73"/>
  <c r="G1077" i="73"/>
  <c r="G1078" i="73"/>
  <c r="J1078" i="73"/>
  <c r="E1015" i="73"/>
  <c r="E1014" i="73"/>
  <c r="G1079" i="60"/>
  <c r="G1106" i="60"/>
  <c r="G998" i="60"/>
  <c r="G1003" i="60"/>
  <c r="G1004" i="60"/>
  <c r="G1081" i="60" l="1"/>
  <c r="G1058" i="60" s="1"/>
  <c r="G1080" i="73"/>
  <c r="G1081" i="73" s="1"/>
  <c r="G1058" i="73" s="1"/>
  <c r="J1080" i="73"/>
  <c r="J1081" i="73" s="1"/>
  <c r="J1058" i="73" s="1"/>
  <c r="C40" i="79" s="1"/>
  <c r="H40" i="79" s="1"/>
  <c r="I40" i="79" s="1"/>
  <c r="G1014" i="73"/>
  <c r="J1014" i="73"/>
  <c r="G1015" i="73"/>
  <c r="J1015" i="73"/>
  <c r="G1006" i="60"/>
  <c r="G1014" i="60"/>
  <c r="E1016" i="73"/>
  <c r="G1013" i="60"/>
  <c r="AG40" i="79" l="1"/>
  <c r="AH40" i="79" s="1"/>
  <c r="C40" i="77"/>
  <c r="H40" i="77" s="1"/>
  <c r="C40" i="78"/>
  <c r="C102" i="75"/>
  <c r="H102" i="75" s="1"/>
  <c r="C103" i="75"/>
  <c r="H103" i="75" s="1"/>
  <c r="G1016" i="73"/>
  <c r="G1017" i="73" s="1"/>
  <c r="G992" i="73" s="1"/>
  <c r="G991" i="73" s="1"/>
  <c r="G7" i="73" s="1"/>
  <c r="J1016" i="73"/>
  <c r="J1017" i="73" s="1"/>
  <c r="J992" i="73" s="1"/>
  <c r="C39" i="79" s="1"/>
  <c r="J39" i="79" s="1"/>
  <c r="K39" i="79" s="1"/>
  <c r="L39" i="79" s="1"/>
  <c r="G1016" i="60"/>
  <c r="G1015" i="60"/>
  <c r="C39" i="77" l="1"/>
  <c r="J39" i="77" s="1"/>
  <c r="C39" i="78"/>
  <c r="AF40" i="78"/>
  <c r="AG40" i="78" s="1"/>
  <c r="I40" i="77"/>
  <c r="AF40" i="77" s="1"/>
  <c r="AG40" i="77" s="1"/>
  <c r="C100" i="75"/>
  <c r="J100" i="75" s="1"/>
  <c r="K100" i="75" s="1"/>
  <c r="L100" i="75" s="1"/>
  <c r="C101" i="75"/>
  <c r="J101" i="75" s="1"/>
  <c r="C99" i="75"/>
  <c r="J99" i="75" s="1"/>
  <c r="I102" i="75"/>
  <c r="AF102" i="75" s="1"/>
  <c r="AG102" i="75" s="1"/>
  <c r="I103" i="75"/>
  <c r="AF103" i="75" s="1"/>
  <c r="AG103" i="75" s="1"/>
  <c r="G1017" i="60"/>
  <c r="G992" i="60" s="1"/>
  <c r="AG39" i="79" l="1"/>
  <c r="AH39" i="79" s="1"/>
  <c r="K39" i="77"/>
  <c r="L39" i="77" s="1"/>
  <c r="AF100" i="75"/>
  <c r="AG100" i="75" s="1"/>
  <c r="K99" i="75"/>
  <c r="L99" i="75" s="1"/>
  <c r="K101" i="75"/>
  <c r="L101" i="75" s="1"/>
  <c r="E986" i="73"/>
  <c r="E985" i="73"/>
  <c r="E920" i="73"/>
  <c r="E919" i="73"/>
  <c r="E928" i="73"/>
  <c r="E927" i="73"/>
  <c r="E26" i="73"/>
  <c r="E44" i="73"/>
  <c r="E34" i="73"/>
  <c r="G47" i="60"/>
  <c r="E33" i="73"/>
  <c r="E32" i="73"/>
  <c r="E31" i="73"/>
  <c r="AF39" i="78" l="1"/>
  <c r="AG39" i="78" s="1"/>
  <c r="AF39" i="77"/>
  <c r="AG39" i="77" s="1"/>
  <c r="AF99" i="75"/>
  <c r="AG99" i="75" s="1"/>
  <c r="AF101" i="75"/>
  <c r="AG101" i="75" s="1"/>
  <c r="G34" i="73"/>
  <c r="J34" i="73"/>
  <c r="G919" i="73"/>
  <c r="J919" i="73"/>
  <c r="G920" i="73"/>
  <c r="J920" i="73"/>
  <c r="G44" i="73"/>
  <c r="G48" i="73" s="1"/>
  <c r="J44" i="73"/>
  <c r="J48" i="73" s="1"/>
  <c r="G31" i="73"/>
  <c r="J31" i="73"/>
  <c r="G32" i="73"/>
  <c r="J32" i="73"/>
  <c r="G26" i="73"/>
  <c r="J26" i="73"/>
  <c r="G33" i="73"/>
  <c r="J33" i="73"/>
  <c r="G927" i="73"/>
  <c r="J927" i="73"/>
  <c r="G928" i="73"/>
  <c r="J928" i="73"/>
  <c r="G985" i="73"/>
  <c r="J985" i="73"/>
  <c r="G986" i="73"/>
  <c r="J986" i="73"/>
  <c r="G986" i="60"/>
  <c r="E922" i="73"/>
  <c r="G985" i="60"/>
  <c r="G919" i="60"/>
  <c r="G920" i="60"/>
  <c r="G45" i="60"/>
  <c r="G44" i="60"/>
  <c r="G34" i="60"/>
  <c r="E35" i="73" l="1"/>
  <c r="G922" i="73"/>
  <c r="J922" i="73"/>
  <c r="G35" i="60"/>
  <c r="G37" i="60" l="1"/>
  <c r="E37" i="73"/>
  <c r="G36" i="60"/>
  <c r="E36" i="73"/>
  <c r="G35" i="73"/>
  <c r="J35" i="73"/>
  <c r="E21" i="73"/>
  <c r="E864" i="73"/>
  <c r="G864" i="73" l="1"/>
  <c r="J864" i="73"/>
  <c r="G21" i="73"/>
  <c r="J21" i="73"/>
  <c r="G36" i="73"/>
  <c r="J36" i="73"/>
  <c r="G37" i="73"/>
  <c r="J37" i="73"/>
  <c r="E973" i="73"/>
  <c r="G969" i="60"/>
  <c r="G967" i="60"/>
  <c r="E966" i="73"/>
  <c r="E965" i="73"/>
  <c r="E964" i="73"/>
  <c r="E935" i="73"/>
  <c r="E943" i="73"/>
  <c r="E952" i="73"/>
  <c r="E960" i="73"/>
  <c r="E954" i="73"/>
  <c r="E953" i="73"/>
  <c r="E949" i="73"/>
  <c r="E947" i="73"/>
  <c r="E948" i="73"/>
  <c r="E946" i="73"/>
  <c r="E945" i="73"/>
  <c r="E940" i="73"/>
  <c r="E941" i="73"/>
  <c r="E944" i="73"/>
  <c r="E942" i="73"/>
  <c r="E934" i="73"/>
  <c r="G943" i="73" l="1"/>
  <c r="J943" i="73"/>
  <c r="G935" i="73"/>
  <c r="J935" i="73"/>
  <c r="G964" i="73"/>
  <c r="J964" i="73"/>
  <c r="G934" i="73"/>
  <c r="J934" i="73"/>
  <c r="G966" i="73"/>
  <c r="J966" i="73"/>
  <c r="G942" i="73"/>
  <c r="J942" i="73"/>
  <c r="G941" i="73"/>
  <c r="J941" i="73"/>
  <c r="E972" i="73"/>
  <c r="J972" i="73" s="1"/>
  <c r="E971" i="73"/>
  <c r="G952" i="73"/>
  <c r="J952" i="73"/>
  <c r="G965" i="73"/>
  <c r="J965" i="73"/>
  <c r="G945" i="73"/>
  <c r="J945" i="73"/>
  <c r="G946" i="73"/>
  <c r="J946" i="73"/>
  <c r="G948" i="73"/>
  <c r="J948" i="73"/>
  <c r="G949" i="73"/>
  <c r="J949" i="73"/>
  <c r="G953" i="73"/>
  <c r="J953" i="73"/>
  <c r="G954" i="73"/>
  <c r="J954" i="73"/>
  <c r="G944" i="73"/>
  <c r="J944" i="73"/>
  <c r="G940" i="73"/>
  <c r="J940" i="73"/>
  <c r="G973" i="73"/>
  <c r="J973" i="73"/>
  <c r="J947" i="73"/>
  <c r="G947" i="73"/>
  <c r="G960" i="73"/>
  <c r="J960" i="73"/>
  <c r="G38" i="73"/>
  <c r="J38" i="73"/>
  <c r="G921" i="60"/>
  <c r="G970" i="60"/>
  <c r="G968" i="60"/>
  <c r="G966" i="60"/>
  <c r="G965" i="60"/>
  <c r="G952" i="60"/>
  <c r="G945" i="60"/>
  <c r="G940" i="60"/>
  <c r="J950" i="73" l="1"/>
  <c r="G972" i="73"/>
  <c r="G971" i="73"/>
  <c r="J971" i="73"/>
  <c r="G950" i="73"/>
  <c r="E984" i="73"/>
  <c r="E974" i="73"/>
  <c r="G959" i="60"/>
  <c r="G958" i="60"/>
  <c r="G957" i="60"/>
  <c r="E936" i="73"/>
  <c r="G934" i="60"/>
  <c r="G927" i="60"/>
  <c r="J917" i="60"/>
  <c r="G917" i="60"/>
  <c r="E912" i="73"/>
  <c r="E911" i="73"/>
  <c r="E907" i="73"/>
  <c r="E906" i="73"/>
  <c r="E905" i="73"/>
  <c r="E904" i="73"/>
  <c r="E900" i="73"/>
  <c r="E896" i="73"/>
  <c r="E895" i="73"/>
  <c r="E894" i="73"/>
  <c r="E893" i="73"/>
  <c r="E885" i="73"/>
  <c r="E882" i="73"/>
  <c r="E884" i="73"/>
  <c r="E874" i="73"/>
  <c r="E865" i="73"/>
  <c r="E862" i="73"/>
  <c r="E861" i="73"/>
  <c r="E860" i="73"/>
  <c r="E859" i="73"/>
  <c r="E858" i="73"/>
  <c r="E845" i="73"/>
  <c r="E846" i="73"/>
  <c r="E842" i="73"/>
  <c r="E841" i="73"/>
  <c r="E830" i="73"/>
  <c r="E827" i="73"/>
  <c r="E826" i="73"/>
  <c r="E825" i="73"/>
  <c r="E824" i="73"/>
  <c r="E823" i="73"/>
  <c r="E822" i="73"/>
  <c r="E821" i="73"/>
  <c r="E820" i="73"/>
  <c r="E819" i="73"/>
  <c r="E818" i="73"/>
  <c r="E817" i="73"/>
  <c r="E811" i="73"/>
  <c r="E810" i="73"/>
  <c r="E804" i="73"/>
  <c r="E803" i="73"/>
  <c r="G853" i="60"/>
  <c r="G852" i="60"/>
  <c r="G850" i="60"/>
  <c r="G849" i="60"/>
  <c r="G848" i="60"/>
  <c r="G838" i="60"/>
  <c r="G835" i="60"/>
  <c r="G834" i="60"/>
  <c r="G833" i="60"/>
  <c r="E740" i="73"/>
  <c r="E739" i="73"/>
  <c r="E793" i="73"/>
  <c r="E791" i="73"/>
  <c r="E790" i="73"/>
  <c r="E783" i="73"/>
  <c r="E781" i="73"/>
  <c r="E780" i="73"/>
  <c r="E779" i="73"/>
  <c r="E778" i="73"/>
  <c r="E777" i="73"/>
  <c r="E773" i="73"/>
  <c r="E765" i="73"/>
  <c r="E764" i="73"/>
  <c r="E761" i="73"/>
  <c r="E760" i="73"/>
  <c r="E758" i="73"/>
  <c r="E749" i="73"/>
  <c r="E746" i="73"/>
  <c r="E745" i="73"/>
  <c r="E744" i="73"/>
  <c r="E743" i="73"/>
  <c r="E742" i="73"/>
  <c r="E741" i="73"/>
  <c r="E738" i="73"/>
  <c r="E737" i="73"/>
  <c r="E736" i="73"/>
  <c r="E731" i="73"/>
  <c r="E730" i="73"/>
  <c r="E729" i="73"/>
  <c r="E723" i="73"/>
  <c r="E722" i="73"/>
  <c r="E799" i="73" l="1"/>
  <c r="E797" i="73"/>
  <c r="G827" i="73"/>
  <c r="J827" i="73"/>
  <c r="G874" i="73"/>
  <c r="J874" i="73"/>
  <c r="G803" i="73"/>
  <c r="J803" i="73"/>
  <c r="G830" i="73"/>
  <c r="J830" i="73"/>
  <c r="E879" i="73"/>
  <c r="G879" i="73" s="1"/>
  <c r="E878" i="73"/>
  <c r="G906" i="73"/>
  <c r="J906" i="73"/>
  <c r="G729" i="73"/>
  <c r="J729" i="73"/>
  <c r="G765" i="73"/>
  <c r="J765" i="73"/>
  <c r="G804" i="73"/>
  <c r="J804" i="73"/>
  <c r="E840" i="73"/>
  <c r="G840" i="73" s="1"/>
  <c r="E839" i="73"/>
  <c r="G907" i="73"/>
  <c r="J907" i="73"/>
  <c r="G764" i="73"/>
  <c r="J764" i="73"/>
  <c r="G730" i="73"/>
  <c r="J730" i="73"/>
  <c r="G773" i="73"/>
  <c r="J773" i="73"/>
  <c r="G841" i="73"/>
  <c r="J841" i="73"/>
  <c r="E890" i="73"/>
  <c r="G890" i="73" s="1"/>
  <c r="E889" i="73"/>
  <c r="G911" i="73"/>
  <c r="J911" i="73"/>
  <c r="G905" i="73"/>
  <c r="J905" i="73"/>
  <c r="G731" i="73"/>
  <c r="J731" i="73"/>
  <c r="G810" i="73"/>
  <c r="J810" i="73"/>
  <c r="G736" i="73"/>
  <c r="J736" i="73"/>
  <c r="G777" i="73"/>
  <c r="J777" i="73"/>
  <c r="J811" i="73"/>
  <c r="G811" i="73"/>
  <c r="G842" i="73"/>
  <c r="J842" i="73"/>
  <c r="G893" i="73"/>
  <c r="J893" i="73"/>
  <c r="G912" i="73"/>
  <c r="J912" i="73"/>
  <c r="J740" i="73"/>
  <c r="G740" i="73"/>
  <c r="J778" i="73"/>
  <c r="G778" i="73"/>
  <c r="E813" i="73"/>
  <c r="G813" i="73" s="1"/>
  <c r="E812" i="73"/>
  <c r="J846" i="73"/>
  <c r="G846" i="73"/>
  <c r="G894" i="73"/>
  <c r="J894" i="73"/>
  <c r="E914" i="73"/>
  <c r="J914" i="73" s="1"/>
  <c r="E913" i="73"/>
  <c r="G826" i="73"/>
  <c r="J826" i="73"/>
  <c r="G779" i="73"/>
  <c r="J779" i="73"/>
  <c r="G817" i="73"/>
  <c r="J817" i="73"/>
  <c r="G845" i="73"/>
  <c r="J845" i="73"/>
  <c r="G895" i="73"/>
  <c r="J895" i="73"/>
  <c r="E979" i="73"/>
  <c r="J979" i="73" s="1"/>
  <c r="E981" i="73"/>
  <c r="G896" i="73"/>
  <c r="J896" i="73"/>
  <c r="G722" i="73"/>
  <c r="J722" i="73"/>
  <c r="G819" i="73"/>
  <c r="J819" i="73"/>
  <c r="E983" i="73"/>
  <c r="G983" i="73" s="1"/>
  <c r="E982" i="73"/>
  <c r="G761" i="73"/>
  <c r="J761" i="73"/>
  <c r="G858" i="73"/>
  <c r="J858" i="73"/>
  <c r="G783" i="73"/>
  <c r="J783" i="73"/>
  <c r="G820" i="73"/>
  <c r="J820" i="73"/>
  <c r="G859" i="73"/>
  <c r="J859" i="73"/>
  <c r="J723" i="73"/>
  <c r="G723" i="73"/>
  <c r="G738" i="73"/>
  <c r="J738" i="73"/>
  <c r="G780" i="73"/>
  <c r="J780" i="73"/>
  <c r="G742" i="73"/>
  <c r="J742" i="73"/>
  <c r="G781" i="73"/>
  <c r="J781" i="73"/>
  <c r="G743" i="73"/>
  <c r="J743" i="73"/>
  <c r="G744" i="73"/>
  <c r="J744" i="73"/>
  <c r="G790" i="73"/>
  <c r="J790" i="73"/>
  <c r="G821" i="73"/>
  <c r="J821" i="73"/>
  <c r="G860" i="73"/>
  <c r="J860" i="73"/>
  <c r="G884" i="73"/>
  <c r="J884" i="73"/>
  <c r="G984" i="73"/>
  <c r="J984" i="73"/>
  <c r="G760" i="73"/>
  <c r="J760" i="73"/>
  <c r="G737" i="73"/>
  <c r="J737" i="73"/>
  <c r="G745" i="73"/>
  <c r="J745" i="73"/>
  <c r="G822" i="73"/>
  <c r="J822" i="73"/>
  <c r="G758" i="73"/>
  <c r="J758" i="73"/>
  <c r="G818" i="73"/>
  <c r="J818" i="73"/>
  <c r="E855" i="73"/>
  <c r="J855" i="73" s="1"/>
  <c r="E854" i="73"/>
  <c r="G861" i="73"/>
  <c r="J861" i="73"/>
  <c r="G823" i="73"/>
  <c r="J823" i="73"/>
  <c r="G862" i="73"/>
  <c r="J862" i="73"/>
  <c r="G885" i="73"/>
  <c r="J885" i="73"/>
  <c r="G741" i="73"/>
  <c r="J741" i="73"/>
  <c r="G791" i="73"/>
  <c r="J791" i="73"/>
  <c r="G882" i="73"/>
  <c r="J882" i="73"/>
  <c r="G746" i="73"/>
  <c r="J746" i="73"/>
  <c r="G793" i="73"/>
  <c r="J793" i="73"/>
  <c r="G749" i="73"/>
  <c r="J749" i="73"/>
  <c r="G739" i="73"/>
  <c r="J739" i="73"/>
  <c r="J824" i="73"/>
  <c r="G824" i="73"/>
  <c r="G825" i="73"/>
  <c r="J825" i="73"/>
  <c r="E869" i="73"/>
  <c r="G869" i="73" s="1"/>
  <c r="E871" i="73"/>
  <c r="G900" i="73"/>
  <c r="J900" i="73"/>
  <c r="E873" i="73"/>
  <c r="G873" i="73" s="1"/>
  <c r="E872" i="73"/>
  <c r="G904" i="73"/>
  <c r="J904" i="73"/>
  <c r="G974" i="73"/>
  <c r="G975" i="73" s="1"/>
  <c r="J974" i="73"/>
  <c r="J975" i="73" s="1"/>
  <c r="G865" i="73"/>
  <c r="J865" i="73"/>
  <c r="G936" i="73"/>
  <c r="J936" i="73"/>
  <c r="G971" i="60"/>
  <c r="G953" i="60"/>
  <c r="G949" i="60"/>
  <c r="G954" i="60"/>
  <c r="G964" i="60"/>
  <c r="G928" i="60"/>
  <c r="G972" i="60"/>
  <c r="G936" i="60"/>
  <c r="G974" i="60"/>
  <c r="G982" i="60"/>
  <c r="G984" i="60"/>
  <c r="G935" i="60"/>
  <c r="G962" i="60"/>
  <c r="G941" i="60"/>
  <c r="G942" i="60"/>
  <c r="G944" i="60"/>
  <c r="G955" i="60"/>
  <c r="G956" i="60"/>
  <c r="E937" i="73"/>
  <c r="G981" i="60"/>
  <c r="G947" i="60"/>
  <c r="G943" i="60"/>
  <c r="G948" i="60"/>
  <c r="E961" i="73"/>
  <c r="G973" i="60"/>
  <c r="E978" i="73"/>
  <c r="G960" i="60"/>
  <c r="E929" i="73"/>
  <c r="G860" i="60"/>
  <c r="G803" i="60"/>
  <c r="G912" i="60"/>
  <c r="G911" i="60"/>
  <c r="G913" i="60"/>
  <c r="G905" i="60"/>
  <c r="G907" i="60"/>
  <c r="E901" i="73"/>
  <c r="G900" i="60"/>
  <c r="G904" i="60"/>
  <c r="G906" i="60"/>
  <c r="G895" i="60"/>
  <c r="G893" i="60"/>
  <c r="G894" i="60"/>
  <c r="G889" i="60"/>
  <c r="G896" i="60"/>
  <c r="G854" i="60"/>
  <c r="G822" i="60"/>
  <c r="G824" i="60"/>
  <c r="G865" i="60"/>
  <c r="G862" i="60"/>
  <c r="G820" i="60"/>
  <c r="G810" i="60"/>
  <c r="G812" i="60"/>
  <c r="G878" i="60"/>
  <c r="G827" i="60"/>
  <c r="G845" i="60"/>
  <c r="G874" i="60"/>
  <c r="G818" i="60"/>
  <c r="G858" i="60"/>
  <c r="G872" i="60"/>
  <c r="G797" i="60"/>
  <c r="G831" i="60"/>
  <c r="G811" i="60"/>
  <c r="E868" i="73"/>
  <c r="G871" i="60"/>
  <c r="G842" i="60"/>
  <c r="G836" i="60"/>
  <c r="G846" i="60"/>
  <c r="G798" i="60"/>
  <c r="G804" i="60"/>
  <c r="E814" i="73"/>
  <c r="G851" i="60"/>
  <c r="G859" i="60"/>
  <c r="G861" i="60"/>
  <c r="G864" i="60"/>
  <c r="G826" i="60"/>
  <c r="G832" i="60"/>
  <c r="G830" i="60"/>
  <c r="G837" i="60"/>
  <c r="G847" i="60"/>
  <c r="E800" i="73"/>
  <c r="G817" i="60"/>
  <c r="G819" i="60"/>
  <c r="G821" i="60"/>
  <c r="G823" i="60"/>
  <c r="G825" i="60"/>
  <c r="G839" i="60"/>
  <c r="G841" i="60"/>
  <c r="G979" i="60" l="1"/>
  <c r="J890" i="73"/>
  <c r="J869" i="73"/>
  <c r="E798" i="73"/>
  <c r="J873" i="73"/>
  <c r="G914" i="60"/>
  <c r="G869" i="60"/>
  <c r="G979" i="73"/>
  <c r="G914" i="73"/>
  <c r="J813" i="73"/>
  <c r="J879" i="73"/>
  <c r="G813" i="60"/>
  <c r="J840" i="73"/>
  <c r="J828" i="73"/>
  <c r="G828" i="73"/>
  <c r="G872" i="73"/>
  <c r="J872" i="73"/>
  <c r="G982" i="73"/>
  <c r="J982" i="73"/>
  <c r="G855" i="73"/>
  <c r="J983" i="73"/>
  <c r="G981" i="73"/>
  <c r="J981" i="73"/>
  <c r="G840" i="60"/>
  <c r="G812" i="73"/>
  <c r="J812" i="73"/>
  <c r="J747" i="73"/>
  <c r="G878" i="73"/>
  <c r="J878" i="73"/>
  <c r="G854" i="73"/>
  <c r="J854" i="73"/>
  <c r="J856" i="73" s="1"/>
  <c r="G873" i="60"/>
  <c r="G983" i="60"/>
  <c r="G747" i="73"/>
  <c r="G839" i="73"/>
  <c r="G843" i="73" s="1"/>
  <c r="J839" i="73"/>
  <c r="G855" i="60"/>
  <c r="G871" i="73"/>
  <c r="J871" i="73"/>
  <c r="G913" i="73"/>
  <c r="J913" i="73"/>
  <c r="J915" i="73" s="1"/>
  <c r="J909" i="73" s="1"/>
  <c r="C35" i="79" s="1"/>
  <c r="G889" i="73"/>
  <c r="J889" i="73"/>
  <c r="G797" i="73"/>
  <c r="J797" i="73"/>
  <c r="G799" i="60"/>
  <c r="J800" i="73"/>
  <c r="G800" i="73"/>
  <c r="G814" i="73"/>
  <c r="J814" i="73"/>
  <c r="G782" i="60"/>
  <c r="E782" i="73"/>
  <c r="G937" i="73"/>
  <c r="G938" i="73" s="1"/>
  <c r="J937" i="73"/>
  <c r="J938" i="73" s="1"/>
  <c r="G863" i="60"/>
  <c r="E863" i="73"/>
  <c r="G929" i="73"/>
  <c r="J929" i="73"/>
  <c r="G961" i="73"/>
  <c r="G962" i="73" s="1"/>
  <c r="J961" i="73"/>
  <c r="J962" i="73" s="1"/>
  <c r="G978" i="73"/>
  <c r="J978" i="73"/>
  <c r="G799" i="73"/>
  <c r="J799" i="73"/>
  <c r="G868" i="73"/>
  <c r="J868" i="73"/>
  <c r="G901" i="73"/>
  <c r="J901" i="73"/>
  <c r="G805" i="60"/>
  <c r="E805" i="73"/>
  <c r="G798" i="73"/>
  <c r="J798" i="73"/>
  <c r="G975" i="60"/>
  <c r="G937" i="60"/>
  <c r="G938" i="60" s="1"/>
  <c r="G978" i="60"/>
  <c r="G961" i="60"/>
  <c r="G929" i="60"/>
  <c r="E931" i="73"/>
  <c r="E930" i="73"/>
  <c r="G922" i="60"/>
  <c r="E924" i="73"/>
  <c r="E923" i="73"/>
  <c r="G946" i="60"/>
  <c r="G950" i="60" s="1"/>
  <c r="E903" i="73"/>
  <c r="G901" i="60"/>
  <c r="E902" i="73"/>
  <c r="G908" i="60"/>
  <c r="G866" i="60"/>
  <c r="G897" i="60"/>
  <c r="E892" i="73"/>
  <c r="G890" i="60"/>
  <c r="E891" i="73"/>
  <c r="G879" i="60"/>
  <c r="G915" i="60" s="1"/>
  <c r="E881" i="73"/>
  <c r="E880" i="73"/>
  <c r="G800" i="60"/>
  <c r="G856" i="60"/>
  <c r="G828" i="60"/>
  <c r="G868" i="60"/>
  <c r="G814" i="60"/>
  <c r="J35" i="79" l="1"/>
  <c r="M35" i="79"/>
  <c r="P35" i="79"/>
  <c r="C35" i="77"/>
  <c r="C35" i="78"/>
  <c r="C90" i="75"/>
  <c r="P90" i="75" s="1"/>
  <c r="C91" i="75"/>
  <c r="C92" i="75"/>
  <c r="G915" i="73"/>
  <c r="G909" i="73" s="1"/>
  <c r="G815" i="60"/>
  <c r="J843" i="73"/>
  <c r="J815" i="73"/>
  <c r="G815" i="73"/>
  <c r="G856" i="73"/>
  <c r="G801" i="60"/>
  <c r="G863" i="73"/>
  <c r="G866" i="73" s="1"/>
  <c r="J863" i="73"/>
  <c r="J866" i="73" s="1"/>
  <c r="G923" i="73"/>
  <c r="J923" i="73"/>
  <c r="G881" i="73"/>
  <c r="J881" i="73"/>
  <c r="G805" i="73"/>
  <c r="J805" i="73"/>
  <c r="G903" i="73"/>
  <c r="J903" i="73"/>
  <c r="G930" i="73"/>
  <c r="J930" i="73"/>
  <c r="G924" i="73"/>
  <c r="J924" i="73"/>
  <c r="G891" i="73"/>
  <c r="J891" i="73"/>
  <c r="G782" i="73"/>
  <c r="J782" i="73"/>
  <c r="G892" i="73"/>
  <c r="J892" i="73"/>
  <c r="E977" i="73"/>
  <c r="E980" i="73"/>
  <c r="J801" i="73"/>
  <c r="G880" i="73"/>
  <c r="J880" i="73"/>
  <c r="G931" i="73"/>
  <c r="J931" i="73"/>
  <c r="G807" i="60"/>
  <c r="E807" i="73"/>
  <c r="G806" i="60"/>
  <c r="E806" i="73"/>
  <c r="G870" i="73"/>
  <c r="G875" i="73" s="1"/>
  <c r="J870" i="73"/>
  <c r="J875" i="73" s="1"/>
  <c r="G902" i="73"/>
  <c r="J902" i="73"/>
  <c r="G801" i="73"/>
  <c r="G923" i="60"/>
  <c r="G930" i="60"/>
  <c r="G924" i="60"/>
  <c r="G931" i="60"/>
  <c r="G916" i="60" s="1"/>
  <c r="G980" i="60"/>
  <c r="G987" i="60" s="1"/>
  <c r="G902" i="60"/>
  <c r="G903" i="60"/>
  <c r="G891" i="60"/>
  <c r="G892" i="60"/>
  <c r="G880" i="60"/>
  <c r="G881" i="60"/>
  <c r="G870" i="60"/>
  <c r="G875" i="60" s="1"/>
  <c r="AG35" i="79" l="1"/>
  <c r="AH35" i="79" s="1"/>
  <c r="P35" i="77"/>
  <c r="M35" i="77"/>
  <c r="J35" i="77"/>
  <c r="J90" i="75"/>
  <c r="M90" i="75"/>
  <c r="P91" i="75"/>
  <c r="M91" i="75"/>
  <c r="J91" i="75"/>
  <c r="J92" i="75"/>
  <c r="P92" i="75"/>
  <c r="M92" i="75"/>
  <c r="J925" i="73"/>
  <c r="J932" i="73"/>
  <c r="G908" i="73"/>
  <c r="G898" i="73" s="1"/>
  <c r="J908" i="73"/>
  <c r="J898" i="73" s="1"/>
  <c r="G808" i="60"/>
  <c r="G843" i="60"/>
  <c r="G932" i="73"/>
  <c r="G806" i="73"/>
  <c r="J806" i="73"/>
  <c r="J897" i="73"/>
  <c r="J887" i="73" s="1"/>
  <c r="G980" i="73"/>
  <c r="J980" i="73"/>
  <c r="G897" i="73"/>
  <c r="G887" i="73" s="1"/>
  <c r="G807" i="73"/>
  <c r="J807" i="73"/>
  <c r="G977" i="73"/>
  <c r="J977" i="73"/>
  <c r="G977" i="60"/>
  <c r="G925" i="73"/>
  <c r="G925" i="60"/>
  <c r="G932" i="60"/>
  <c r="E435" i="73"/>
  <c r="E716" i="73"/>
  <c r="G793" i="60"/>
  <c r="E792" i="73"/>
  <c r="G790" i="60"/>
  <c r="E788" i="73"/>
  <c r="E784" i="73"/>
  <c r="G781" i="60"/>
  <c r="G779" i="60"/>
  <c r="G777" i="60"/>
  <c r="E774" i="73"/>
  <c r="G771" i="60"/>
  <c r="G768" i="60"/>
  <c r="G765" i="60"/>
  <c r="G764" i="60"/>
  <c r="G761" i="60"/>
  <c r="E759" i="73"/>
  <c r="G755" i="60"/>
  <c r="G754" i="60"/>
  <c r="G753" i="60"/>
  <c r="G752" i="60"/>
  <c r="G744" i="60"/>
  <c r="G742" i="60"/>
  <c r="G740" i="60"/>
  <c r="G738" i="60"/>
  <c r="G736" i="60"/>
  <c r="E732" i="73"/>
  <c r="E724" i="73"/>
  <c r="G716" i="60"/>
  <c r="E697" i="73"/>
  <c r="E668" i="73"/>
  <c r="E680" i="73"/>
  <c r="E679" i="73"/>
  <c r="E684" i="73"/>
  <c r="E683" i="73"/>
  <c r="E696" i="73"/>
  <c r="E700" i="73"/>
  <c r="E699" i="73"/>
  <c r="E698" i="73"/>
  <c r="G674" i="60"/>
  <c r="E712" i="73"/>
  <c r="E663" i="73"/>
  <c r="C34" i="78" l="1"/>
  <c r="AF34" i="78" s="1"/>
  <c r="AG34" i="78" s="1"/>
  <c r="C34" i="79"/>
  <c r="O34" i="79" s="1"/>
  <c r="C33" i="78"/>
  <c r="AF33" i="78" s="1"/>
  <c r="AG33" i="78" s="1"/>
  <c r="C33" i="79"/>
  <c r="N33" i="79" s="1"/>
  <c r="AF35" i="78"/>
  <c r="AG35" i="78" s="1"/>
  <c r="AF35" i="77"/>
  <c r="AG35" i="77" s="1"/>
  <c r="C33" i="77"/>
  <c r="N33" i="77" s="1"/>
  <c r="AF33" i="77" s="1"/>
  <c r="AG33" i="77" s="1"/>
  <c r="C34" i="77"/>
  <c r="O34" i="77" s="1"/>
  <c r="AF34" i="77" s="1"/>
  <c r="AG34" i="77" s="1"/>
  <c r="AF90" i="75"/>
  <c r="AG90" i="75" s="1"/>
  <c r="AF91" i="75"/>
  <c r="AG91" i="75" s="1"/>
  <c r="G987" i="73"/>
  <c r="G917" i="73" s="1"/>
  <c r="G916" i="73" s="1"/>
  <c r="G6" i="73" s="1"/>
  <c r="C89" i="75"/>
  <c r="O89" i="75" s="1"/>
  <c r="AF89" i="75" s="1"/>
  <c r="AG89" i="75" s="1"/>
  <c r="C88" i="75"/>
  <c r="N88" i="75" s="1"/>
  <c r="AF88" i="75" s="1"/>
  <c r="AG88" i="75" s="1"/>
  <c r="AF92" i="75"/>
  <c r="AG92" i="75" s="1"/>
  <c r="J987" i="73"/>
  <c r="J917" i="73" s="1"/>
  <c r="C37" i="79" s="1"/>
  <c r="E37" i="79" s="1"/>
  <c r="F37" i="79" s="1"/>
  <c r="G37" i="79" s="1"/>
  <c r="H37" i="79" s="1"/>
  <c r="J808" i="73"/>
  <c r="J795" i="73" s="1"/>
  <c r="C31" i="79" s="1"/>
  <c r="M31" i="79" s="1"/>
  <c r="N31" i="79" s="1"/>
  <c r="O31" i="79" s="1"/>
  <c r="E661" i="73"/>
  <c r="G661" i="73" s="1"/>
  <c r="E662" i="73"/>
  <c r="E711" i="73"/>
  <c r="J711" i="73" s="1"/>
  <c r="E710" i="73"/>
  <c r="G663" i="73"/>
  <c r="J663" i="73"/>
  <c r="E707" i="73"/>
  <c r="G707" i="73" s="1"/>
  <c r="E709" i="73"/>
  <c r="G679" i="73"/>
  <c r="J679" i="73"/>
  <c r="E693" i="73"/>
  <c r="G693" i="73" s="1"/>
  <c r="E692" i="73"/>
  <c r="G668" i="73"/>
  <c r="J668" i="73"/>
  <c r="G696" i="73"/>
  <c r="J696" i="73"/>
  <c r="J697" i="73"/>
  <c r="G697" i="73"/>
  <c r="G700" i="73"/>
  <c r="J700" i="73"/>
  <c r="G683" i="73"/>
  <c r="J683" i="73"/>
  <c r="G680" i="73"/>
  <c r="J680" i="73"/>
  <c r="G435" i="73"/>
  <c r="J435" i="73"/>
  <c r="G684" i="73"/>
  <c r="J684" i="73"/>
  <c r="G712" i="73"/>
  <c r="J712" i="73"/>
  <c r="E678" i="73"/>
  <c r="G678" i="73" s="1"/>
  <c r="E677" i="73"/>
  <c r="J716" i="73"/>
  <c r="G716" i="73"/>
  <c r="E703" i="73"/>
  <c r="J703" i="73" s="1"/>
  <c r="E702" i="73"/>
  <c r="G698" i="73"/>
  <c r="J698" i="73"/>
  <c r="G699" i="73"/>
  <c r="J699" i="73"/>
  <c r="G808" i="73"/>
  <c r="G795" i="73" s="1"/>
  <c r="G759" i="73"/>
  <c r="G762" i="73" s="1"/>
  <c r="J759" i="73"/>
  <c r="J762" i="73" s="1"/>
  <c r="G784" i="73"/>
  <c r="G785" i="73" s="1"/>
  <c r="J784" i="73"/>
  <c r="J785" i="73" s="1"/>
  <c r="E719" i="73"/>
  <c r="E717" i="73"/>
  <c r="G724" i="73"/>
  <c r="J724" i="73"/>
  <c r="G788" i="73"/>
  <c r="J788" i="73"/>
  <c r="G792" i="73"/>
  <c r="J792" i="73"/>
  <c r="G732" i="73"/>
  <c r="J732" i="73"/>
  <c r="J774" i="73"/>
  <c r="J775" i="73" s="1"/>
  <c r="G774" i="73"/>
  <c r="G775" i="73" s="1"/>
  <c r="E701" i="73"/>
  <c r="G792" i="60"/>
  <c r="G788" i="60"/>
  <c r="G759" i="60"/>
  <c r="G773" i="60"/>
  <c r="G722" i="60"/>
  <c r="G724" i="60"/>
  <c r="E726" i="73"/>
  <c r="E725" i="73"/>
  <c r="G784" i="60"/>
  <c r="G717" i="60"/>
  <c r="G774" i="60"/>
  <c r="G723" i="60"/>
  <c r="E733" i="73"/>
  <c r="G770" i="60"/>
  <c r="G778" i="60"/>
  <c r="G780" i="60"/>
  <c r="G783" i="60"/>
  <c r="E787" i="73"/>
  <c r="G730" i="60"/>
  <c r="G732" i="60"/>
  <c r="G750" i="60"/>
  <c r="G745" i="60"/>
  <c r="G751" i="60"/>
  <c r="G729" i="60"/>
  <c r="G731" i="60"/>
  <c r="G791" i="60"/>
  <c r="G749" i="60"/>
  <c r="G758" i="60"/>
  <c r="G760" i="60"/>
  <c r="G775" i="60" s="1"/>
  <c r="G746" i="60"/>
  <c r="G769" i="60"/>
  <c r="E718" i="73"/>
  <c r="G737" i="60"/>
  <c r="G739" i="60"/>
  <c r="G741" i="60"/>
  <c r="G743" i="60"/>
  <c r="G785" i="60" s="1"/>
  <c r="G756" i="60"/>
  <c r="G766" i="60"/>
  <c r="G757" i="60"/>
  <c r="G767" i="60"/>
  <c r="G696" i="60"/>
  <c r="G697" i="60"/>
  <c r="G700" i="60"/>
  <c r="G699" i="60"/>
  <c r="G698" i="60"/>
  <c r="G702" i="60"/>
  <c r="G703" i="60"/>
  <c r="G675" i="60"/>
  <c r="G676" i="60"/>
  <c r="G690" i="60"/>
  <c r="G691" i="60"/>
  <c r="G677" i="60"/>
  <c r="G712" i="60"/>
  <c r="G710" i="60"/>
  <c r="G711" i="60"/>
  <c r="G709" i="60"/>
  <c r="P31" i="79" l="1"/>
  <c r="AG33" i="79"/>
  <c r="AH33" i="79" s="1"/>
  <c r="AG34" i="79"/>
  <c r="AH34" i="79" s="1"/>
  <c r="C37" i="77"/>
  <c r="E37" i="77" s="1"/>
  <c r="C37" i="78"/>
  <c r="C31" i="77"/>
  <c r="M31" i="77" s="1"/>
  <c r="C31" i="78"/>
  <c r="C94" i="75"/>
  <c r="E94" i="75" s="1"/>
  <c r="C96" i="75"/>
  <c r="E96" i="75" s="1"/>
  <c r="F96" i="75" s="1"/>
  <c r="G96" i="75" s="1"/>
  <c r="H96" i="75" s="1"/>
  <c r="C97" i="75"/>
  <c r="E97" i="75" s="1"/>
  <c r="F97" i="75" s="1"/>
  <c r="G97" i="75" s="1"/>
  <c r="H97" i="75" s="1"/>
  <c r="C95" i="75"/>
  <c r="E95" i="75" s="1"/>
  <c r="C83" i="75"/>
  <c r="M83" i="75" s="1"/>
  <c r="C86" i="75"/>
  <c r="M86" i="75" s="1"/>
  <c r="C85" i="75"/>
  <c r="M85" i="75" s="1"/>
  <c r="C84" i="75"/>
  <c r="M84" i="75" s="1"/>
  <c r="J661" i="73"/>
  <c r="G711" i="73"/>
  <c r="J916" i="73"/>
  <c r="J6" i="73" s="1"/>
  <c r="D6" i="79" s="1"/>
  <c r="G703" i="73"/>
  <c r="J693" i="73"/>
  <c r="G678" i="60"/>
  <c r="G677" i="73"/>
  <c r="G681" i="73" s="1"/>
  <c r="J677" i="73"/>
  <c r="G692" i="73"/>
  <c r="G694" i="73" s="1"/>
  <c r="J692" i="73"/>
  <c r="G709" i="73"/>
  <c r="J709" i="73"/>
  <c r="J678" i="73"/>
  <c r="J702" i="73"/>
  <c r="G702" i="73"/>
  <c r="G710" i="73"/>
  <c r="J710" i="73"/>
  <c r="J707" i="73"/>
  <c r="G662" i="73"/>
  <c r="J662" i="73"/>
  <c r="G719" i="60"/>
  <c r="G718" i="73"/>
  <c r="J718" i="73"/>
  <c r="G701" i="73"/>
  <c r="J701" i="73"/>
  <c r="G717" i="73"/>
  <c r="J717" i="73"/>
  <c r="G719" i="73"/>
  <c r="J719" i="73"/>
  <c r="G725" i="73"/>
  <c r="J725" i="73"/>
  <c r="G726" i="73"/>
  <c r="J726" i="73"/>
  <c r="G733" i="73"/>
  <c r="G734" i="73" s="1"/>
  <c r="J733" i="73"/>
  <c r="J734" i="73" s="1"/>
  <c r="E706" i="73"/>
  <c r="G787" i="73"/>
  <c r="J787" i="73"/>
  <c r="G701" i="60"/>
  <c r="G747" i="60"/>
  <c r="G718" i="60"/>
  <c r="G725" i="60"/>
  <c r="G726" i="60"/>
  <c r="G787" i="60"/>
  <c r="G733" i="60"/>
  <c r="G734" i="60" s="1"/>
  <c r="G706" i="60"/>
  <c r="G707" i="60"/>
  <c r="AG31" i="79" l="1"/>
  <c r="AH31" i="79" s="1"/>
  <c r="AG37" i="79"/>
  <c r="AH37" i="79" s="1"/>
  <c r="P6" i="77"/>
  <c r="P6" i="78"/>
  <c r="F37" i="77"/>
  <c r="G37" i="77" s="1"/>
  <c r="H37" i="77" s="1"/>
  <c r="N31" i="77"/>
  <c r="O31" i="77" s="1"/>
  <c r="P31" i="77" s="1"/>
  <c r="N84" i="75"/>
  <c r="O84" i="75" s="1"/>
  <c r="P84" i="75" s="1"/>
  <c r="N86" i="75"/>
  <c r="O86" i="75" s="1"/>
  <c r="P86" i="75" s="1"/>
  <c r="N85" i="75"/>
  <c r="O85" i="75" s="1"/>
  <c r="P85" i="75" s="1"/>
  <c r="G720" i="60"/>
  <c r="F94" i="75"/>
  <c r="G94" i="75" s="1"/>
  <c r="H94" i="75" s="1"/>
  <c r="F95" i="75"/>
  <c r="G95" i="75" s="1"/>
  <c r="H95" i="75" s="1"/>
  <c r="AF96" i="75"/>
  <c r="AG96" i="75" s="1"/>
  <c r="P6" i="75"/>
  <c r="N83" i="75"/>
  <c r="O83" i="75" s="1"/>
  <c r="P83" i="75" s="1"/>
  <c r="AF97" i="75"/>
  <c r="AG97" i="75" s="1"/>
  <c r="J681" i="73"/>
  <c r="J694" i="73"/>
  <c r="G727" i="73"/>
  <c r="G704" i="73"/>
  <c r="J704" i="73"/>
  <c r="J727" i="73"/>
  <c r="G789" i="73"/>
  <c r="G794" i="73" s="1"/>
  <c r="J789" i="73"/>
  <c r="J794" i="73" s="1"/>
  <c r="J720" i="73"/>
  <c r="G706" i="73"/>
  <c r="J706" i="73"/>
  <c r="G720" i="73"/>
  <c r="J708" i="73"/>
  <c r="G708" i="73"/>
  <c r="G789" i="60"/>
  <c r="G794" i="60" s="1"/>
  <c r="G762" i="60"/>
  <c r="G727" i="60"/>
  <c r="G708" i="60"/>
  <c r="G713" i="60" s="1"/>
  <c r="AF37" i="78" l="1"/>
  <c r="AG37" i="78" s="1"/>
  <c r="AF31" i="78"/>
  <c r="AG31" i="78" s="1"/>
  <c r="AF31" i="77"/>
  <c r="AG31" i="77" s="1"/>
  <c r="AF37" i="77"/>
  <c r="AG37" i="77" s="1"/>
  <c r="AF85" i="75"/>
  <c r="AG85" i="75" s="1"/>
  <c r="AF86" i="75"/>
  <c r="AG86" i="75" s="1"/>
  <c r="AF84" i="75"/>
  <c r="AG84" i="75" s="1"/>
  <c r="AF95" i="75"/>
  <c r="AG95" i="75" s="1"/>
  <c r="AF94" i="75"/>
  <c r="AG94" i="75" s="1"/>
  <c r="G714" i="73"/>
  <c r="AF83" i="75"/>
  <c r="AG83" i="75" s="1"/>
  <c r="J714" i="73"/>
  <c r="C30" i="79" s="1"/>
  <c r="E30" i="79" s="1"/>
  <c r="F30" i="79" s="1"/>
  <c r="G30" i="79" s="1"/>
  <c r="H30" i="79" s="1"/>
  <c r="J713" i="73"/>
  <c r="G713" i="73"/>
  <c r="E665" i="73"/>
  <c r="E664" i="73"/>
  <c r="E659" i="73"/>
  <c r="E658" i="73"/>
  <c r="E660" i="73"/>
  <c r="E657" i="73"/>
  <c r="E655" i="73"/>
  <c r="E656" i="73"/>
  <c r="E650" i="73"/>
  <c r="E649" i="73"/>
  <c r="E648" i="73"/>
  <c r="E642" i="73"/>
  <c r="E641" i="73"/>
  <c r="E635" i="73"/>
  <c r="E585" i="73"/>
  <c r="E535" i="73"/>
  <c r="E485" i="73"/>
  <c r="E385" i="73"/>
  <c r="E335" i="73"/>
  <c r="E247" i="73"/>
  <c r="E197" i="73"/>
  <c r="E147" i="73"/>
  <c r="E629" i="73"/>
  <c r="E623" i="73"/>
  <c r="E622" i="73"/>
  <c r="E619" i="73"/>
  <c r="E618" i="73"/>
  <c r="E617" i="73"/>
  <c r="E612" i="73"/>
  <c r="E607" i="73"/>
  <c r="E601" i="73"/>
  <c r="E600" i="73"/>
  <c r="E597" i="73"/>
  <c r="E596" i="73"/>
  <c r="E595" i="73"/>
  <c r="E590" i="73"/>
  <c r="E584" i="73"/>
  <c r="E578" i="73"/>
  <c r="E577" i="73"/>
  <c r="E573" i="73"/>
  <c r="E567" i="73"/>
  <c r="E566" i="73"/>
  <c r="E563" i="73"/>
  <c r="E562" i="73"/>
  <c r="E561" i="73"/>
  <c r="E560" i="73"/>
  <c r="E559" i="73"/>
  <c r="E558" i="73"/>
  <c r="E553" i="73"/>
  <c r="E547" i="73"/>
  <c r="E546" i="73"/>
  <c r="E540" i="73"/>
  <c r="E534" i="73"/>
  <c r="E528" i="73"/>
  <c r="E527" i="73"/>
  <c r="E523" i="73"/>
  <c r="E517" i="73"/>
  <c r="E516" i="73"/>
  <c r="E513" i="73"/>
  <c r="E512" i="73"/>
  <c r="E511" i="73"/>
  <c r="E510" i="73"/>
  <c r="E509" i="73"/>
  <c r="E508" i="73"/>
  <c r="E503" i="73"/>
  <c r="E497" i="73"/>
  <c r="E496" i="73"/>
  <c r="E490" i="73"/>
  <c r="E484" i="73"/>
  <c r="E478" i="73"/>
  <c r="E477" i="73"/>
  <c r="E473" i="73"/>
  <c r="E467" i="73"/>
  <c r="E466" i="73"/>
  <c r="E463" i="73"/>
  <c r="E462" i="73"/>
  <c r="E461" i="73"/>
  <c r="E460" i="73"/>
  <c r="E459" i="73"/>
  <c r="E458" i="73"/>
  <c r="E453" i="73"/>
  <c r="E447" i="73"/>
  <c r="E446" i="73"/>
  <c r="E440" i="73"/>
  <c r="E434" i="73"/>
  <c r="E428" i="73"/>
  <c r="E427" i="73"/>
  <c r="E423" i="73"/>
  <c r="E417" i="73"/>
  <c r="E416" i="73"/>
  <c r="E413" i="73"/>
  <c r="E412" i="73"/>
  <c r="E411" i="73"/>
  <c r="E410" i="73"/>
  <c r="E409" i="73"/>
  <c r="E408" i="73"/>
  <c r="E403" i="73"/>
  <c r="E397" i="73"/>
  <c r="E396" i="73"/>
  <c r="E390" i="73"/>
  <c r="E384" i="73"/>
  <c r="E378" i="73"/>
  <c r="E377" i="73"/>
  <c r="E373" i="73"/>
  <c r="E367" i="73"/>
  <c r="E366" i="73"/>
  <c r="E363" i="73"/>
  <c r="E362" i="73"/>
  <c r="E361" i="73"/>
  <c r="E360" i="73"/>
  <c r="E359" i="73"/>
  <c r="E358" i="73"/>
  <c r="E353" i="73"/>
  <c r="E347" i="73"/>
  <c r="E346" i="73"/>
  <c r="E340" i="73"/>
  <c r="E334" i="73"/>
  <c r="E328" i="73"/>
  <c r="E327" i="73"/>
  <c r="E323" i="73"/>
  <c r="E317" i="73"/>
  <c r="E316" i="73"/>
  <c r="E313" i="73"/>
  <c r="E312" i="73"/>
  <c r="E311" i="73"/>
  <c r="E310" i="73"/>
  <c r="E309" i="73"/>
  <c r="E308" i="73"/>
  <c r="E303" i="73"/>
  <c r="E297" i="73"/>
  <c r="E296" i="73"/>
  <c r="E290" i="73"/>
  <c r="E285" i="73"/>
  <c r="E279" i="73"/>
  <c r="E278" i="73"/>
  <c r="E275" i="73"/>
  <c r="E273" i="73"/>
  <c r="E272" i="73"/>
  <c r="E271" i="73"/>
  <c r="E265" i="73"/>
  <c r="E259" i="73"/>
  <c r="E258" i="73"/>
  <c r="E252" i="73"/>
  <c r="E246" i="73"/>
  <c r="E240" i="73"/>
  <c r="E239" i="73"/>
  <c r="E235" i="73"/>
  <c r="E229" i="73"/>
  <c r="E228" i="73"/>
  <c r="E225" i="73"/>
  <c r="E224" i="73"/>
  <c r="E223" i="73"/>
  <c r="E222" i="73"/>
  <c r="E221" i="73"/>
  <c r="E220" i="73"/>
  <c r="E215" i="73"/>
  <c r="E209" i="73"/>
  <c r="E208" i="73"/>
  <c r="E202" i="73"/>
  <c r="E196" i="73"/>
  <c r="E190" i="73"/>
  <c r="E189" i="73"/>
  <c r="E185" i="73"/>
  <c r="E179" i="73"/>
  <c r="E178" i="73"/>
  <c r="E175" i="73"/>
  <c r="E174" i="73"/>
  <c r="E173" i="73"/>
  <c r="E172" i="73"/>
  <c r="E171" i="73"/>
  <c r="E170" i="73"/>
  <c r="E165" i="73"/>
  <c r="E159" i="73"/>
  <c r="E158" i="73"/>
  <c r="E96" i="73"/>
  <c r="E90" i="73"/>
  <c r="E89" i="73"/>
  <c r="E85" i="73"/>
  <c r="E79" i="73"/>
  <c r="E78" i="73"/>
  <c r="E75" i="73"/>
  <c r="E74" i="73"/>
  <c r="E73" i="73"/>
  <c r="E72" i="73"/>
  <c r="E71" i="73"/>
  <c r="E70" i="73"/>
  <c r="E65" i="73"/>
  <c r="E59" i="73"/>
  <c r="E58" i="73"/>
  <c r="E52" i="73"/>
  <c r="AG30" i="79" l="1"/>
  <c r="AH30" i="79" s="1"/>
  <c r="C30" i="77"/>
  <c r="E30" i="77" s="1"/>
  <c r="C30" i="78"/>
  <c r="C79" i="75"/>
  <c r="E79" i="75" s="1"/>
  <c r="C80" i="75"/>
  <c r="E80" i="75" s="1"/>
  <c r="C81" i="75"/>
  <c r="E81" i="75" s="1"/>
  <c r="C82" i="75"/>
  <c r="E82" i="75" s="1"/>
  <c r="G265" i="73"/>
  <c r="J265" i="73"/>
  <c r="G312" i="73"/>
  <c r="J312" i="73"/>
  <c r="G362" i="73"/>
  <c r="J362" i="73"/>
  <c r="J412" i="73"/>
  <c r="G412" i="73"/>
  <c r="G462" i="73"/>
  <c r="J462" i="73"/>
  <c r="G512" i="73"/>
  <c r="J512" i="73"/>
  <c r="G562" i="73"/>
  <c r="J562" i="73"/>
  <c r="G617" i="73"/>
  <c r="J617" i="73"/>
  <c r="G641" i="73"/>
  <c r="J641" i="73"/>
  <c r="G313" i="73"/>
  <c r="J313" i="73"/>
  <c r="G363" i="73"/>
  <c r="J363" i="73"/>
  <c r="G413" i="73"/>
  <c r="J413" i="73"/>
  <c r="J463" i="73"/>
  <c r="G463" i="73"/>
  <c r="J513" i="73"/>
  <c r="G513" i="73"/>
  <c r="G563" i="73"/>
  <c r="J563" i="73"/>
  <c r="G618" i="73"/>
  <c r="J618" i="73"/>
  <c r="G642" i="73"/>
  <c r="J642" i="73"/>
  <c r="G272" i="73"/>
  <c r="J272" i="73"/>
  <c r="G316" i="73"/>
  <c r="J316" i="73"/>
  <c r="G366" i="73"/>
  <c r="J366" i="73"/>
  <c r="G416" i="73"/>
  <c r="J416" i="73"/>
  <c r="G466" i="73"/>
  <c r="J466" i="73"/>
  <c r="G516" i="73"/>
  <c r="J516" i="73"/>
  <c r="G566" i="73"/>
  <c r="J566" i="73"/>
  <c r="G619" i="73"/>
  <c r="J619" i="73"/>
  <c r="G648" i="73"/>
  <c r="J648" i="73"/>
  <c r="G52" i="73"/>
  <c r="J52" i="73"/>
  <c r="G310" i="73"/>
  <c r="J310" i="73"/>
  <c r="J170" i="73"/>
  <c r="G170" i="73"/>
  <c r="G271" i="73"/>
  <c r="J271" i="73"/>
  <c r="G171" i="73"/>
  <c r="J171" i="73"/>
  <c r="J221" i="73"/>
  <c r="G221" i="73"/>
  <c r="G71" i="73"/>
  <c r="J71" i="73"/>
  <c r="G172" i="73"/>
  <c r="J172" i="73"/>
  <c r="J222" i="73"/>
  <c r="G222" i="73"/>
  <c r="G273" i="73"/>
  <c r="J273" i="73"/>
  <c r="G317" i="73"/>
  <c r="J317" i="73"/>
  <c r="G367" i="73"/>
  <c r="J367" i="73"/>
  <c r="J417" i="73"/>
  <c r="G417" i="73"/>
  <c r="G467" i="73"/>
  <c r="J467" i="73"/>
  <c r="G517" i="73"/>
  <c r="J517" i="73"/>
  <c r="G567" i="73"/>
  <c r="J567" i="73"/>
  <c r="G622" i="73"/>
  <c r="J622" i="73"/>
  <c r="G649" i="73"/>
  <c r="J649" i="73"/>
  <c r="G185" i="73"/>
  <c r="J185" i="73"/>
  <c r="G258" i="73"/>
  <c r="J258" i="73"/>
  <c r="G220" i="73"/>
  <c r="J220" i="73"/>
  <c r="G70" i="73"/>
  <c r="J70" i="73"/>
  <c r="G72" i="73"/>
  <c r="J72" i="73"/>
  <c r="G173" i="73"/>
  <c r="J173" i="73"/>
  <c r="G223" i="73"/>
  <c r="J223" i="73"/>
  <c r="G275" i="73"/>
  <c r="J275" i="73"/>
  <c r="G323" i="73"/>
  <c r="J323" i="73"/>
  <c r="G373" i="73"/>
  <c r="J373" i="73"/>
  <c r="G423" i="73"/>
  <c r="J423" i="73"/>
  <c r="G473" i="73"/>
  <c r="J473" i="73"/>
  <c r="G523" i="73"/>
  <c r="J523" i="73"/>
  <c r="G573" i="73"/>
  <c r="J573" i="73"/>
  <c r="G623" i="73"/>
  <c r="J623" i="73"/>
  <c r="G650" i="73"/>
  <c r="J650" i="73"/>
  <c r="J79" i="73"/>
  <c r="G79" i="73"/>
  <c r="J85" i="73"/>
  <c r="G85" i="73"/>
  <c r="G208" i="73"/>
  <c r="J208" i="73"/>
  <c r="G165" i="73"/>
  <c r="J165" i="73"/>
  <c r="G73" i="73"/>
  <c r="J73" i="73"/>
  <c r="G327" i="73"/>
  <c r="J327" i="73"/>
  <c r="J377" i="73"/>
  <c r="G377" i="73"/>
  <c r="G427" i="73"/>
  <c r="J427" i="73"/>
  <c r="G477" i="73"/>
  <c r="J477" i="73"/>
  <c r="G527" i="73"/>
  <c r="J527" i="73"/>
  <c r="G577" i="73"/>
  <c r="J577" i="73"/>
  <c r="G629" i="73"/>
  <c r="J629" i="73"/>
  <c r="G656" i="73"/>
  <c r="J656" i="73"/>
  <c r="G174" i="73"/>
  <c r="J174" i="73"/>
  <c r="J74" i="73"/>
  <c r="G74" i="73"/>
  <c r="G328" i="73"/>
  <c r="J328" i="73"/>
  <c r="G378" i="73"/>
  <c r="J378" i="73"/>
  <c r="G478" i="73"/>
  <c r="J478" i="73"/>
  <c r="G528" i="73"/>
  <c r="J528" i="73"/>
  <c r="G578" i="73"/>
  <c r="J578" i="73"/>
  <c r="G97" i="73"/>
  <c r="J97" i="73"/>
  <c r="J655" i="73"/>
  <c r="G655" i="73"/>
  <c r="J235" i="73"/>
  <c r="G235" i="73"/>
  <c r="J189" i="73"/>
  <c r="G189" i="73"/>
  <c r="G360" i="73"/>
  <c r="J360" i="73"/>
  <c r="G59" i="73"/>
  <c r="J59" i="73"/>
  <c r="G65" i="73"/>
  <c r="J65" i="73"/>
  <c r="J278" i="73"/>
  <c r="G278" i="73"/>
  <c r="G175" i="73"/>
  <c r="J175" i="73"/>
  <c r="J279" i="73"/>
  <c r="G279" i="73"/>
  <c r="J428" i="73"/>
  <c r="G428" i="73"/>
  <c r="G75" i="73"/>
  <c r="J75" i="73"/>
  <c r="G178" i="73"/>
  <c r="J178" i="73"/>
  <c r="J228" i="73"/>
  <c r="G228" i="73"/>
  <c r="G285" i="73"/>
  <c r="J285" i="73"/>
  <c r="G334" i="73"/>
  <c r="J334" i="73"/>
  <c r="G384" i="73"/>
  <c r="J384" i="73"/>
  <c r="G434" i="73"/>
  <c r="J434" i="73"/>
  <c r="G484" i="73"/>
  <c r="J484" i="73"/>
  <c r="G534" i="73"/>
  <c r="J534" i="73"/>
  <c r="G584" i="73"/>
  <c r="J584" i="73"/>
  <c r="G147" i="73"/>
  <c r="J147" i="73"/>
  <c r="G657" i="73"/>
  <c r="J657" i="73"/>
  <c r="G158" i="73"/>
  <c r="J158" i="73"/>
  <c r="G215" i="73"/>
  <c r="J215" i="73"/>
  <c r="J224" i="73"/>
  <c r="G224" i="73"/>
  <c r="G225" i="73"/>
  <c r="J225" i="73"/>
  <c r="G78" i="73"/>
  <c r="J78" i="73"/>
  <c r="G179" i="73"/>
  <c r="J179" i="73"/>
  <c r="G229" i="73"/>
  <c r="J229" i="73"/>
  <c r="G290" i="73"/>
  <c r="J290" i="73"/>
  <c r="G340" i="73"/>
  <c r="J340" i="73"/>
  <c r="G390" i="73"/>
  <c r="J390" i="73"/>
  <c r="G440" i="73"/>
  <c r="J440" i="73"/>
  <c r="G490" i="73"/>
  <c r="J490" i="73"/>
  <c r="G540" i="73"/>
  <c r="J540" i="73"/>
  <c r="G590" i="73"/>
  <c r="J590" i="73"/>
  <c r="J197" i="73"/>
  <c r="G197" i="73"/>
  <c r="G660" i="73"/>
  <c r="J660" i="73"/>
  <c r="G296" i="73"/>
  <c r="J296" i="73"/>
  <c r="G346" i="73"/>
  <c r="J346" i="73"/>
  <c r="G396" i="73"/>
  <c r="J396" i="73"/>
  <c r="G446" i="73"/>
  <c r="J446" i="73"/>
  <c r="G496" i="73"/>
  <c r="J496" i="73"/>
  <c r="G546" i="73"/>
  <c r="J546" i="73"/>
  <c r="G595" i="73"/>
  <c r="J595" i="73"/>
  <c r="G247" i="73"/>
  <c r="J247" i="73"/>
  <c r="G658" i="73"/>
  <c r="J658" i="73"/>
  <c r="G347" i="73"/>
  <c r="J347" i="73"/>
  <c r="G397" i="73"/>
  <c r="J397" i="73"/>
  <c r="G447" i="73"/>
  <c r="J447" i="73"/>
  <c r="G497" i="73"/>
  <c r="J497" i="73"/>
  <c r="G547" i="73"/>
  <c r="J547" i="73"/>
  <c r="G596" i="73"/>
  <c r="J596" i="73"/>
  <c r="G335" i="73"/>
  <c r="J335" i="73"/>
  <c r="G659" i="73"/>
  <c r="J659" i="73"/>
  <c r="G239" i="73"/>
  <c r="J239" i="73"/>
  <c r="G297" i="73"/>
  <c r="J297" i="73"/>
  <c r="G89" i="73"/>
  <c r="J89" i="73"/>
  <c r="G190" i="73"/>
  <c r="J190" i="73"/>
  <c r="G303" i="73"/>
  <c r="J303" i="73"/>
  <c r="G353" i="73"/>
  <c r="J353" i="73"/>
  <c r="G403" i="73"/>
  <c r="J403" i="73"/>
  <c r="G453" i="73"/>
  <c r="J453" i="73"/>
  <c r="G503" i="73"/>
  <c r="J503" i="73"/>
  <c r="J553" i="73"/>
  <c r="G553" i="73"/>
  <c r="G597" i="73"/>
  <c r="J597" i="73"/>
  <c r="G385" i="73"/>
  <c r="J385" i="73"/>
  <c r="G664" i="73"/>
  <c r="J664" i="73"/>
  <c r="G358" i="73"/>
  <c r="J358" i="73"/>
  <c r="G408" i="73"/>
  <c r="J408" i="73"/>
  <c r="J458" i="73"/>
  <c r="G458" i="73"/>
  <c r="G508" i="73"/>
  <c r="J508" i="73"/>
  <c r="J558" i="73"/>
  <c r="G558" i="73"/>
  <c r="G600" i="73"/>
  <c r="J600" i="73"/>
  <c r="G485" i="73"/>
  <c r="J485" i="73"/>
  <c r="G240" i="73"/>
  <c r="J240" i="73"/>
  <c r="J90" i="73"/>
  <c r="G90" i="73"/>
  <c r="G196" i="73"/>
  <c r="J196" i="73"/>
  <c r="G246" i="73"/>
  <c r="J246" i="73"/>
  <c r="G308" i="73"/>
  <c r="J308" i="73"/>
  <c r="G96" i="73"/>
  <c r="J96" i="73"/>
  <c r="G202" i="73"/>
  <c r="J202" i="73"/>
  <c r="G252" i="73"/>
  <c r="J252" i="73"/>
  <c r="G309" i="73"/>
  <c r="J309" i="73"/>
  <c r="G359" i="73"/>
  <c r="J359" i="73"/>
  <c r="G409" i="73"/>
  <c r="J409" i="73"/>
  <c r="J459" i="73"/>
  <c r="G459" i="73"/>
  <c r="G509" i="73"/>
  <c r="J509" i="73"/>
  <c r="G559" i="73"/>
  <c r="J559" i="73"/>
  <c r="G601" i="73"/>
  <c r="J601" i="73"/>
  <c r="J535" i="73"/>
  <c r="G535" i="73"/>
  <c r="G665" i="73"/>
  <c r="J665" i="73"/>
  <c r="G410" i="73"/>
  <c r="J410" i="73"/>
  <c r="G460" i="73"/>
  <c r="J460" i="73"/>
  <c r="G510" i="73"/>
  <c r="J510" i="73"/>
  <c r="G560" i="73"/>
  <c r="J560" i="73"/>
  <c r="G607" i="73"/>
  <c r="J607" i="73"/>
  <c r="J585" i="73"/>
  <c r="G585" i="73"/>
  <c r="G58" i="73"/>
  <c r="J58" i="73"/>
  <c r="J159" i="73"/>
  <c r="G159" i="73"/>
  <c r="G209" i="73"/>
  <c r="J209" i="73"/>
  <c r="G259" i="73"/>
  <c r="J259" i="73"/>
  <c r="G311" i="73"/>
  <c r="J311" i="73"/>
  <c r="G361" i="73"/>
  <c r="J361" i="73"/>
  <c r="G411" i="73"/>
  <c r="J411" i="73"/>
  <c r="G461" i="73"/>
  <c r="J461" i="73"/>
  <c r="G511" i="73"/>
  <c r="J511" i="73"/>
  <c r="J561" i="73"/>
  <c r="G561" i="73"/>
  <c r="G612" i="73"/>
  <c r="J612" i="73"/>
  <c r="G635" i="73"/>
  <c r="J635" i="73"/>
  <c r="G664" i="60"/>
  <c r="G659" i="60"/>
  <c r="G657" i="60"/>
  <c r="G649" i="60"/>
  <c r="G648" i="60"/>
  <c r="F30" i="77" l="1"/>
  <c r="G30" i="77" s="1"/>
  <c r="H30" i="77" s="1"/>
  <c r="G76" i="73"/>
  <c r="F79" i="75"/>
  <c r="G79" i="75" s="1"/>
  <c r="H79" i="75" s="1"/>
  <c r="F80" i="75"/>
  <c r="G80" i="75" s="1"/>
  <c r="H80" i="75" s="1"/>
  <c r="F81" i="75"/>
  <c r="G81" i="75" s="1"/>
  <c r="H81" i="75" s="1"/>
  <c r="F82" i="75"/>
  <c r="G82" i="75" s="1"/>
  <c r="H82" i="75" s="1"/>
  <c r="J76" i="73"/>
  <c r="J414" i="73"/>
  <c r="J226" i="73"/>
  <c r="J276" i="73"/>
  <c r="J464" i="73"/>
  <c r="J620" i="73"/>
  <c r="J598" i="73"/>
  <c r="J176" i="73"/>
  <c r="J364" i="73"/>
  <c r="J564" i="73"/>
  <c r="J314" i="73"/>
  <c r="J514" i="73"/>
  <c r="G364" i="73"/>
  <c r="G226" i="73"/>
  <c r="G598" i="73"/>
  <c r="G464" i="73"/>
  <c r="G414" i="73"/>
  <c r="G176" i="73"/>
  <c r="G564" i="73"/>
  <c r="G666" i="73"/>
  <c r="J666" i="73"/>
  <c r="G276" i="73"/>
  <c r="G314" i="73"/>
  <c r="G514" i="73"/>
  <c r="G620" i="73"/>
  <c r="J631" i="60"/>
  <c r="G631" i="60"/>
  <c r="E630" i="73"/>
  <c r="G625" i="60"/>
  <c r="G624" i="60"/>
  <c r="G622" i="60"/>
  <c r="G618" i="60"/>
  <c r="J610" i="60"/>
  <c r="G610" i="60"/>
  <c r="E586" i="73"/>
  <c r="E536" i="73"/>
  <c r="E486" i="73"/>
  <c r="E436" i="73"/>
  <c r="E608" i="73"/>
  <c r="G687" i="60"/>
  <c r="G685" i="60"/>
  <c r="G672" i="60"/>
  <c r="G671" i="60"/>
  <c r="G669" i="60"/>
  <c r="E652" i="73"/>
  <c r="E636" i="73"/>
  <c r="E574" i="73"/>
  <c r="E555" i="73"/>
  <c r="E505" i="73"/>
  <c r="E474" i="73"/>
  <c r="E455" i="73"/>
  <c r="E386" i="73"/>
  <c r="E424" i="73"/>
  <c r="E405" i="73"/>
  <c r="E374" i="73"/>
  <c r="E355" i="73"/>
  <c r="E336" i="73"/>
  <c r="E304" i="73"/>
  <c r="E286" i="73"/>
  <c r="E266" i="73"/>
  <c r="E248" i="73"/>
  <c r="E236" i="73"/>
  <c r="E217" i="73"/>
  <c r="E198" i="73"/>
  <c r="E186" i="73"/>
  <c r="E167" i="73"/>
  <c r="E148" i="73"/>
  <c r="E66" i="73"/>
  <c r="G580" i="60"/>
  <c r="G579" i="60"/>
  <c r="G571" i="60"/>
  <c r="G570" i="60"/>
  <c r="G568" i="60"/>
  <c r="E548" i="73"/>
  <c r="G531" i="60"/>
  <c r="G530" i="60"/>
  <c r="G529" i="60"/>
  <c r="E524" i="73"/>
  <c r="G521" i="60"/>
  <c r="G520" i="60"/>
  <c r="G519" i="60"/>
  <c r="G512" i="60"/>
  <c r="G508" i="60"/>
  <c r="E504" i="73"/>
  <c r="G481" i="60"/>
  <c r="G480" i="60"/>
  <c r="G479" i="60"/>
  <c r="G471" i="60"/>
  <c r="G470" i="60"/>
  <c r="G462" i="60"/>
  <c r="G458" i="60"/>
  <c r="G440" i="60"/>
  <c r="G605" i="60"/>
  <c r="G604" i="60"/>
  <c r="G602" i="60"/>
  <c r="E592" i="73"/>
  <c r="G431" i="60"/>
  <c r="G430" i="60"/>
  <c r="G420" i="60"/>
  <c r="G419" i="60"/>
  <c r="G381" i="60"/>
  <c r="G380" i="60"/>
  <c r="G379" i="60"/>
  <c r="G371" i="60"/>
  <c r="G370" i="60"/>
  <c r="G331" i="60"/>
  <c r="G330" i="60"/>
  <c r="G329" i="60"/>
  <c r="E324" i="73"/>
  <c r="G321" i="60"/>
  <c r="G320" i="60"/>
  <c r="G283" i="60"/>
  <c r="G282" i="60"/>
  <c r="G281" i="60"/>
  <c r="G243" i="60"/>
  <c r="G242" i="60"/>
  <c r="G241" i="60"/>
  <c r="G233" i="60"/>
  <c r="G232" i="60"/>
  <c r="G193" i="60"/>
  <c r="G192" i="60"/>
  <c r="G191" i="60"/>
  <c r="G184" i="60"/>
  <c r="G183" i="60"/>
  <c r="G182" i="60"/>
  <c r="E146" i="73"/>
  <c r="G143" i="60"/>
  <c r="G141" i="60"/>
  <c r="E140" i="73"/>
  <c r="E139" i="73"/>
  <c r="G133" i="60"/>
  <c r="G132" i="60"/>
  <c r="G130" i="60"/>
  <c r="E129" i="73"/>
  <c r="E128" i="73"/>
  <c r="E125" i="73"/>
  <c r="E124" i="73"/>
  <c r="E123" i="73"/>
  <c r="E122" i="73"/>
  <c r="E121" i="73"/>
  <c r="E120" i="73"/>
  <c r="E109" i="73"/>
  <c r="E108" i="73"/>
  <c r="G94" i="60"/>
  <c r="E53" i="73"/>
  <c r="AF30" i="78" l="1"/>
  <c r="AG30" i="78" s="1"/>
  <c r="AF30" i="77"/>
  <c r="AG30" i="77" s="1"/>
  <c r="AF79" i="75"/>
  <c r="AG79" i="75" s="1"/>
  <c r="AF80" i="75"/>
  <c r="AG80" i="75" s="1"/>
  <c r="AF81" i="75"/>
  <c r="AG81" i="75" s="1"/>
  <c r="AF82" i="75"/>
  <c r="AG82" i="75" s="1"/>
  <c r="J125" i="73"/>
  <c r="G125" i="73"/>
  <c r="G128" i="73"/>
  <c r="J128" i="73"/>
  <c r="J129" i="73"/>
  <c r="G129" i="73"/>
  <c r="E136" i="73"/>
  <c r="G136" i="73" s="1"/>
  <c r="E135" i="73"/>
  <c r="E102" i="73"/>
  <c r="G140" i="73"/>
  <c r="J140" i="73"/>
  <c r="J109" i="73"/>
  <c r="G109" i="73"/>
  <c r="G123" i="73"/>
  <c r="J123" i="73"/>
  <c r="E117" i="73"/>
  <c r="J117" i="73" s="1"/>
  <c r="E115" i="73"/>
  <c r="G124" i="73"/>
  <c r="J124" i="73"/>
  <c r="G139" i="73"/>
  <c r="J139" i="73"/>
  <c r="G108" i="73"/>
  <c r="J108" i="73"/>
  <c r="G120" i="73"/>
  <c r="J120" i="73"/>
  <c r="G146" i="73"/>
  <c r="J146" i="73"/>
  <c r="J122" i="73"/>
  <c r="G122" i="73"/>
  <c r="G121" i="73"/>
  <c r="J121" i="73"/>
  <c r="E152" i="73"/>
  <c r="G355" i="73"/>
  <c r="J355" i="73"/>
  <c r="G374" i="73"/>
  <c r="G375" i="73" s="1"/>
  <c r="J374" i="73"/>
  <c r="J375" i="73" s="1"/>
  <c r="G608" i="73"/>
  <c r="G609" i="73" s="1"/>
  <c r="J608" i="73"/>
  <c r="J609" i="73" s="1"/>
  <c r="E154" i="73"/>
  <c r="E153" i="73"/>
  <c r="G424" i="73"/>
  <c r="G425" i="73" s="1"/>
  <c r="J424" i="73"/>
  <c r="J425" i="73" s="1"/>
  <c r="G436" i="73"/>
  <c r="G437" i="73" s="1"/>
  <c r="J436" i="73"/>
  <c r="J437" i="73" s="1"/>
  <c r="J504" i="73"/>
  <c r="G504" i="73"/>
  <c r="G486" i="73"/>
  <c r="G487" i="73" s="1"/>
  <c r="J486" i="73"/>
  <c r="J487" i="73" s="1"/>
  <c r="G324" i="73"/>
  <c r="G325" i="73" s="1"/>
  <c r="J324" i="73"/>
  <c r="J325" i="73" s="1"/>
  <c r="G536" i="73"/>
  <c r="G537" i="73" s="1"/>
  <c r="J536" i="73"/>
  <c r="J537" i="73" s="1"/>
  <c r="G586" i="73"/>
  <c r="G587" i="73" s="1"/>
  <c r="J586" i="73"/>
  <c r="J587" i="73" s="1"/>
  <c r="G148" i="73"/>
  <c r="J148" i="73"/>
  <c r="E204" i="73"/>
  <c r="E203" i="73"/>
  <c r="G505" i="73"/>
  <c r="J505" i="73"/>
  <c r="J66" i="73"/>
  <c r="G66" i="73"/>
  <c r="G474" i="73"/>
  <c r="G475" i="73" s="1"/>
  <c r="J474" i="73"/>
  <c r="J475" i="73" s="1"/>
  <c r="G217" i="73"/>
  <c r="J217" i="73"/>
  <c r="E542" i="73"/>
  <c r="E541" i="73"/>
  <c r="J386" i="73"/>
  <c r="J387" i="73" s="1"/>
  <c r="G386" i="73"/>
  <c r="G387" i="73" s="1"/>
  <c r="J236" i="73"/>
  <c r="J237" i="73" s="1"/>
  <c r="G236" i="73"/>
  <c r="G237" i="73" s="1"/>
  <c r="G555" i="73"/>
  <c r="J555" i="73"/>
  <c r="G592" i="73"/>
  <c r="J592" i="73"/>
  <c r="G186" i="73"/>
  <c r="G187" i="73" s="1"/>
  <c r="J186" i="73"/>
  <c r="J187" i="73" s="1"/>
  <c r="J198" i="73"/>
  <c r="J199" i="73" s="1"/>
  <c r="G198" i="73"/>
  <c r="G199" i="73" s="1"/>
  <c r="J248" i="73"/>
  <c r="J249" i="73" s="1"/>
  <c r="G248" i="73"/>
  <c r="G249" i="73" s="1"/>
  <c r="G574" i="73"/>
  <c r="G575" i="73" s="1"/>
  <c r="J574" i="73"/>
  <c r="J575" i="73" s="1"/>
  <c r="G455" i="73"/>
  <c r="J455" i="73"/>
  <c r="G266" i="73"/>
  <c r="J266" i="73"/>
  <c r="G636" i="73"/>
  <c r="J636" i="73"/>
  <c r="G548" i="73"/>
  <c r="J548" i="73"/>
  <c r="G286" i="73"/>
  <c r="G287" i="73" s="1"/>
  <c r="J286" i="73"/>
  <c r="J287" i="73" s="1"/>
  <c r="G652" i="73"/>
  <c r="J652" i="73"/>
  <c r="G167" i="73"/>
  <c r="J167" i="73"/>
  <c r="G524" i="73"/>
  <c r="G525" i="73" s="1"/>
  <c r="J524" i="73"/>
  <c r="J525" i="73" s="1"/>
  <c r="G304" i="73"/>
  <c r="J304" i="73"/>
  <c r="G630" i="73"/>
  <c r="G631" i="73" s="1"/>
  <c r="J630" i="73"/>
  <c r="J631" i="73" s="1"/>
  <c r="G98" i="73"/>
  <c r="G99" i="73" s="1"/>
  <c r="J98" i="73"/>
  <c r="J99" i="73" s="1"/>
  <c r="E292" i="73"/>
  <c r="E291" i="73"/>
  <c r="J53" i="73"/>
  <c r="G53" i="73"/>
  <c r="E392" i="73"/>
  <c r="E391" i="73"/>
  <c r="G336" i="73"/>
  <c r="G337" i="73" s="1"/>
  <c r="J336" i="73"/>
  <c r="J337" i="73" s="1"/>
  <c r="G405" i="73"/>
  <c r="J405" i="73"/>
  <c r="E103" i="73"/>
  <c r="E254" i="73"/>
  <c r="E253" i="73"/>
  <c r="E492" i="73"/>
  <c r="E491" i="73"/>
  <c r="E342" i="73"/>
  <c r="E341" i="73"/>
  <c r="G623" i="60"/>
  <c r="G630" i="60"/>
  <c r="E613" i="73"/>
  <c r="G629" i="60"/>
  <c r="G627" i="60"/>
  <c r="G617" i="60"/>
  <c r="G619" i="60"/>
  <c r="E614" i="73"/>
  <c r="G628" i="60"/>
  <c r="G658" i="60"/>
  <c r="G612" i="60"/>
  <c r="G626" i="60"/>
  <c r="G683" i="60"/>
  <c r="G527" i="60"/>
  <c r="G528" i="60"/>
  <c r="G428" i="60"/>
  <c r="G684" i="60"/>
  <c r="G562" i="60"/>
  <c r="G650" i="60"/>
  <c r="G578" i="60"/>
  <c r="G655" i="60"/>
  <c r="G662" i="60"/>
  <c r="G692" i="60"/>
  <c r="G504" i="60"/>
  <c r="G635" i="60"/>
  <c r="G560" i="60"/>
  <c r="G652" i="60"/>
  <c r="G680" i="60"/>
  <c r="E638" i="73"/>
  <c r="G636" i="60"/>
  <c r="G668" i="60"/>
  <c r="G689" i="60"/>
  <c r="G693" i="60"/>
  <c r="G642" i="60"/>
  <c r="G679" i="60"/>
  <c r="G558" i="60"/>
  <c r="G510" i="60"/>
  <c r="G656" i="60"/>
  <c r="G660" i="60"/>
  <c r="G665" i="60"/>
  <c r="G670" i="60"/>
  <c r="G688" i="60"/>
  <c r="G641" i="60"/>
  <c r="G673" i="60"/>
  <c r="G686" i="60"/>
  <c r="G540" i="60"/>
  <c r="G555" i="60"/>
  <c r="G548" i="60"/>
  <c r="E550" i="73"/>
  <c r="E549" i="73"/>
  <c r="G574" i="60"/>
  <c r="G586" i="60"/>
  <c r="G542" i="60"/>
  <c r="E543" i="73"/>
  <c r="G541" i="60"/>
  <c r="G566" i="60"/>
  <c r="G583" i="60"/>
  <c r="G585" i="60"/>
  <c r="G547" i="60"/>
  <c r="G581" i="60"/>
  <c r="G573" i="60"/>
  <c r="G553" i="60"/>
  <c r="G577" i="60"/>
  <c r="G559" i="60"/>
  <c r="G561" i="60"/>
  <c r="G563" i="60"/>
  <c r="G569" i="60"/>
  <c r="G567" i="60"/>
  <c r="G584" i="60"/>
  <c r="G582" i="60"/>
  <c r="G546" i="60"/>
  <c r="G460" i="60"/>
  <c r="G572" i="60"/>
  <c r="G524" i="60"/>
  <c r="G505" i="60"/>
  <c r="G536" i="60"/>
  <c r="E493" i="73"/>
  <c r="G518" i="60"/>
  <c r="G491" i="60"/>
  <c r="G516" i="60"/>
  <c r="G533" i="60"/>
  <c r="G535" i="60"/>
  <c r="G497" i="60"/>
  <c r="G523" i="60"/>
  <c r="G503" i="60"/>
  <c r="G478" i="60"/>
  <c r="G509" i="60"/>
  <c r="G511" i="60"/>
  <c r="G513" i="60"/>
  <c r="G490" i="60"/>
  <c r="G517" i="60"/>
  <c r="G534" i="60"/>
  <c r="G532" i="60"/>
  <c r="G272" i="60"/>
  <c r="G310" i="60"/>
  <c r="G360" i="60"/>
  <c r="G410" i="60"/>
  <c r="G496" i="60"/>
  <c r="G596" i="60"/>
  <c r="G522" i="60"/>
  <c r="G455" i="60"/>
  <c r="G474" i="60"/>
  <c r="G486" i="60"/>
  <c r="G468" i="60"/>
  <c r="G466" i="60"/>
  <c r="G483" i="60"/>
  <c r="G485" i="60"/>
  <c r="G447" i="60"/>
  <c r="G434" i="60"/>
  <c r="G120" i="60"/>
  <c r="G170" i="60"/>
  <c r="G174" i="60"/>
  <c r="G224" i="60"/>
  <c r="G270" i="60"/>
  <c r="G308" i="60"/>
  <c r="G362" i="60"/>
  <c r="G408" i="60"/>
  <c r="G412" i="60"/>
  <c r="G473" i="60"/>
  <c r="G453" i="60"/>
  <c r="G477" i="60"/>
  <c r="G459" i="60"/>
  <c r="G461" i="60"/>
  <c r="G463" i="60"/>
  <c r="G469" i="60"/>
  <c r="G467" i="60"/>
  <c r="G484" i="60"/>
  <c r="G482" i="60"/>
  <c r="G446" i="60"/>
  <c r="G472" i="60"/>
  <c r="G140" i="60"/>
  <c r="G190" i="60"/>
  <c r="G240" i="60"/>
  <c r="G328" i="60"/>
  <c r="G608" i="60"/>
  <c r="G592" i="60"/>
  <c r="G600" i="60"/>
  <c r="G358" i="60"/>
  <c r="G416" i="60"/>
  <c r="G607" i="60"/>
  <c r="G590" i="60"/>
  <c r="G595" i="60"/>
  <c r="G597" i="60"/>
  <c r="G603" i="60"/>
  <c r="G601" i="60"/>
  <c r="E398" i="73"/>
  <c r="G423" i="60"/>
  <c r="G606" i="60"/>
  <c r="G392" i="60"/>
  <c r="G424" i="60"/>
  <c r="G405" i="60"/>
  <c r="G436" i="60"/>
  <c r="E393" i="73"/>
  <c r="G418" i="60"/>
  <c r="G391" i="60"/>
  <c r="G433" i="60"/>
  <c r="G435" i="60"/>
  <c r="G397" i="60"/>
  <c r="G403" i="60"/>
  <c r="G421" i="60"/>
  <c r="G429" i="60"/>
  <c r="G427" i="60"/>
  <c r="G378" i="60"/>
  <c r="G409" i="60"/>
  <c r="G411" i="60"/>
  <c r="G413" i="60"/>
  <c r="G390" i="60"/>
  <c r="G417" i="60"/>
  <c r="G432" i="60"/>
  <c r="G312" i="60"/>
  <c r="G396" i="60"/>
  <c r="G422" i="60"/>
  <c r="G279" i="60"/>
  <c r="G304" i="60"/>
  <c r="G374" i="60"/>
  <c r="G355" i="60"/>
  <c r="G386" i="60"/>
  <c r="G368" i="60"/>
  <c r="G341" i="60"/>
  <c r="G366" i="60"/>
  <c r="G383" i="60"/>
  <c r="G385" i="60"/>
  <c r="G274" i="60"/>
  <c r="G347" i="60"/>
  <c r="G373" i="60"/>
  <c r="G353" i="60"/>
  <c r="G377" i="60"/>
  <c r="E343" i="73"/>
  <c r="G139" i="60"/>
  <c r="G122" i="60"/>
  <c r="G239" i="60"/>
  <c r="G317" i="60"/>
  <c r="G359" i="60"/>
  <c r="G361" i="60"/>
  <c r="G363" i="60"/>
  <c r="G369" i="60"/>
  <c r="G340" i="60"/>
  <c r="G367" i="60"/>
  <c r="G384" i="60"/>
  <c r="G222" i="60"/>
  <c r="G382" i="60"/>
  <c r="G346" i="60"/>
  <c r="G290" i="60"/>
  <c r="G296" i="60"/>
  <c r="G372" i="60"/>
  <c r="G292" i="60"/>
  <c r="G324" i="60"/>
  <c r="G336" i="60"/>
  <c r="G318" i="60"/>
  <c r="G291" i="60"/>
  <c r="G316" i="60"/>
  <c r="G333" i="60"/>
  <c r="G335" i="60"/>
  <c r="G297" i="60"/>
  <c r="G323" i="60"/>
  <c r="G172" i="60"/>
  <c r="G266" i="60"/>
  <c r="E293" i="73"/>
  <c r="G220" i="60"/>
  <c r="G303" i="60"/>
  <c r="G327" i="60"/>
  <c r="G309" i="60"/>
  <c r="G311" i="60"/>
  <c r="G313" i="60"/>
  <c r="G319" i="60"/>
  <c r="G334" i="60"/>
  <c r="G332" i="60"/>
  <c r="G322" i="60"/>
  <c r="G286" i="60"/>
  <c r="G280" i="60"/>
  <c r="G253" i="60"/>
  <c r="G278" i="60"/>
  <c r="G196" i="60"/>
  <c r="E255" i="73"/>
  <c r="G259" i="60"/>
  <c r="E267" i="73"/>
  <c r="G285" i="60"/>
  <c r="G265" i="60"/>
  <c r="G271" i="60"/>
  <c r="G273" i="60"/>
  <c r="G275" i="60"/>
  <c r="G252" i="60"/>
  <c r="E260" i="73"/>
  <c r="G189" i="60"/>
  <c r="G258" i="60"/>
  <c r="G284" i="60"/>
  <c r="G217" i="60"/>
  <c r="G248" i="60"/>
  <c r="G204" i="60"/>
  <c r="G236" i="60"/>
  <c r="G230" i="60"/>
  <c r="G124" i="60"/>
  <c r="G115" i="60"/>
  <c r="E205" i="73"/>
  <c r="G203" i="60"/>
  <c r="G228" i="60"/>
  <c r="G245" i="60"/>
  <c r="G247" i="60"/>
  <c r="G209" i="60"/>
  <c r="G235" i="60"/>
  <c r="G215" i="60"/>
  <c r="G221" i="60"/>
  <c r="G223" i="60"/>
  <c r="G225" i="60"/>
  <c r="G231" i="60"/>
  <c r="G202" i="60"/>
  <c r="G229" i="60"/>
  <c r="G246" i="60"/>
  <c r="G244" i="60"/>
  <c r="G152" i="60"/>
  <c r="G208" i="60"/>
  <c r="G234" i="60"/>
  <c r="G154" i="60"/>
  <c r="G198" i="60"/>
  <c r="G186" i="60"/>
  <c r="G167" i="60"/>
  <c r="G180" i="60"/>
  <c r="G153" i="60"/>
  <c r="G178" i="60"/>
  <c r="G195" i="60"/>
  <c r="G197" i="60"/>
  <c r="G159" i="60"/>
  <c r="G185" i="60"/>
  <c r="G165" i="60"/>
  <c r="E155" i="73"/>
  <c r="G171" i="60"/>
  <c r="G173" i="60"/>
  <c r="G175" i="60"/>
  <c r="G181" i="60"/>
  <c r="G179" i="60"/>
  <c r="G194" i="60"/>
  <c r="G158" i="60"/>
  <c r="G109" i="60"/>
  <c r="G136" i="60"/>
  <c r="G117" i="60"/>
  <c r="G148" i="60"/>
  <c r="G103" i="60"/>
  <c r="G128" i="60"/>
  <c r="G145" i="60"/>
  <c r="G147" i="60"/>
  <c r="G135" i="60"/>
  <c r="E104" i="73"/>
  <c r="G121" i="60"/>
  <c r="G123" i="60"/>
  <c r="G125" i="60"/>
  <c r="G131" i="60"/>
  <c r="G102" i="60"/>
  <c r="G129" i="60"/>
  <c r="G146" i="60"/>
  <c r="G144" i="60"/>
  <c r="G108" i="60"/>
  <c r="G134" i="60"/>
  <c r="G142" i="60"/>
  <c r="G97" i="60"/>
  <c r="E67" i="73"/>
  <c r="G74" i="60"/>
  <c r="G90" i="60"/>
  <c r="G71" i="60"/>
  <c r="G66" i="60"/>
  <c r="G65" i="60"/>
  <c r="G78" i="60"/>
  <c r="G72" i="60"/>
  <c r="E60" i="73"/>
  <c r="G70" i="60"/>
  <c r="G92" i="60"/>
  <c r="G98" i="60"/>
  <c r="G89" i="60"/>
  <c r="G95" i="60"/>
  <c r="G93" i="60"/>
  <c r="G96" i="60"/>
  <c r="G91" i="60"/>
  <c r="J136" i="73" l="1"/>
  <c r="G117" i="73"/>
  <c r="J126" i="73"/>
  <c r="J149" i="73"/>
  <c r="J506" i="73"/>
  <c r="E105" i="73"/>
  <c r="G105" i="73" s="1"/>
  <c r="G105" i="60"/>
  <c r="G149" i="73"/>
  <c r="G126" i="73"/>
  <c r="G102" i="73"/>
  <c r="J102" i="73"/>
  <c r="G135" i="73"/>
  <c r="G137" i="73" s="1"/>
  <c r="J135" i="73"/>
  <c r="G492" i="60"/>
  <c r="G506" i="73"/>
  <c r="G152" i="73"/>
  <c r="J152" i="73"/>
  <c r="G115" i="73"/>
  <c r="J115" i="73"/>
  <c r="G254" i="60"/>
  <c r="J341" i="73"/>
  <c r="G341" i="73"/>
  <c r="E161" i="73"/>
  <c r="E160" i="73"/>
  <c r="G591" i="60"/>
  <c r="G593" i="60" s="1"/>
  <c r="E591" i="73"/>
  <c r="J267" i="73"/>
  <c r="J268" i="73" s="1"/>
  <c r="G267" i="73"/>
  <c r="G268" i="73" s="1"/>
  <c r="G398" i="73"/>
  <c r="J398" i="73"/>
  <c r="G491" i="73"/>
  <c r="J491" i="73"/>
  <c r="G291" i="73"/>
  <c r="J291" i="73"/>
  <c r="G292" i="73"/>
  <c r="J292" i="73"/>
  <c r="E449" i="73"/>
  <c r="E448" i="73"/>
  <c r="G492" i="73"/>
  <c r="J492" i="73"/>
  <c r="G255" i="73"/>
  <c r="J255" i="73"/>
  <c r="G343" i="73"/>
  <c r="J343" i="73"/>
  <c r="E499" i="73"/>
  <c r="E498" i="73"/>
  <c r="G253" i="73"/>
  <c r="J253" i="73"/>
  <c r="G203" i="73"/>
  <c r="J203" i="73"/>
  <c r="J60" i="73"/>
  <c r="G60" i="73"/>
  <c r="G293" i="73"/>
  <c r="J293" i="73"/>
  <c r="E441" i="73"/>
  <c r="J543" i="73"/>
  <c r="G543" i="73"/>
  <c r="G643" i="60"/>
  <c r="E643" i="73"/>
  <c r="G254" i="73"/>
  <c r="J254" i="73"/>
  <c r="J204" i="73"/>
  <c r="G204" i="73"/>
  <c r="G153" i="73"/>
  <c r="J153" i="73"/>
  <c r="G110" i="60"/>
  <c r="E110" i="73"/>
  <c r="G298" i="60"/>
  <c r="E298" i="73"/>
  <c r="G216" i="60"/>
  <c r="G218" i="60" s="1"/>
  <c r="E216" i="73"/>
  <c r="G154" i="73"/>
  <c r="J154" i="73"/>
  <c r="G342" i="73"/>
  <c r="J342" i="73"/>
  <c r="E212" i="73"/>
  <c r="E210" i="73"/>
  <c r="G354" i="60"/>
  <c r="G356" i="60" s="1"/>
  <c r="E354" i="73"/>
  <c r="G549" i="73"/>
  <c r="J549" i="73"/>
  <c r="G651" i="60"/>
  <c r="G653" i="60" s="1"/>
  <c r="E651" i="73"/>
  <c r="G260" i="73"/>
  <c r="J260" i="73"/>
  <c r="G454" i="60"/>
  <c r="G456" i="60" s="1"/>
  <c r="E454" i="73"/>
  <c r="G550" i="73"/>
  <c r="J550" i="73"/>
  <c r="G541" i="73"/>
  <c r="J541" i="73"/>
  <c r="G614" i="73"/>
  <c r="J614" i="73"/>
  <c r="G103" i="73"/>
  <c r="J103" i="73"/>
  <c r="J393" i="73"/>
  <c r="G393" i="73"/>
  <c r="G613" i="73"/>
  <c r="J613" i="73"/>
  <c r="G542" i="73"/>
  <c r="J542" i="73"/>
  <c r="G348" i="60"/>
  <c r="E348" i="73"/>
  <c r="G166" i="60"/>
  <c r="G168" i="60" s="1"/>
  <c r="E166" i="73"/>
  <c r="G404" i="60"/>
  <c r="G406" i="60" s="1"/>
  <c r="E404" i="73"/>
  <c r="G493" i="73"/>
  <c r="J493" i="73"/>
  <c r="G104" i="73"/>
  <c r="J104" i="73"/>
  <c r="G67" i="73"/>
  <c r="G68" i="73" s="1"/>
  <c r="J67" i="73"/>
  <c r="J68" i="73" s="1"/>
  <c r="G155" i="73"/>
  <c r="J155" i="73"/>
  <c r="J205" i="73"/>
  <c r="G205" i="73"/>
  <c r="G116" i="60"/>
  <c r="G118" i="60" s="1"/>
  <c r="E116" i="73"/>
  <c r="G638" i="73"/>
  <c r="J638" i="73"/>
  <c r="G305" i="60"/>
  <c r="G306" i="60" s="1"/>
  <c r="E305" i="73"/>
  <c r="G554" i="60"/>
  <c r="G556" i="60" s="1"/>
  <c r="E554" i="73"/>
  <c r="J391" i="73"/>
  <c r="G391" i="73"/>
  <c r="G342" i="60"/>
  <c r="G637" i="60"/>
  <c r="E637" i="73"/>
  <c r="J392" i="73"/>
  <c r="G392" i="73"/>
  <c r="G661" i="60"/>
  <c r="G613" i="60"/>
  <c r="G614" i="60"/>
  <c r="G620" i="60"/>
  <c r="G587" i="60"/>
  <c r="G694" i="60"/>
  <c r="G638" i="60"/>
  <c r="G564" i="60"/>
  <c r="G537" i="60"/>
  <c r="G514" i="60"/>
  <c r="G441" i="60"/>
  <c r="G398" i="60"/>
  <c r="G506" i="60"/>
  <c r="G498" i="60"/>
  <c r="G549" i="60"/>
  <c r="G550" i="60"/>
  <c r="G448" i="60"/>
  <c r="G543" i="60"/>
  <c r="G544" i="60" s="1"/>
  <c r="G437" i="60"/>
  <c r="G493" i="60"/>
  <c r="G464" i="60"/>
  <c r="G414" i="60"/>
  <c r="G387" i="60"/>
  <c r="G487" i="60"/>
  <c r="G598" i="60"/>
  <c r="G393" i="60"/>
  <c r="G394" i="60" s="1"/>
  <c r="G364" i="60"/>
  <c r="G210" i="60"/>
  <c r="G343" i="60"/>
  <c r="G314" i="60"/>
  <c r="G293" i="60"/>
  <c r="G294" i="60" s="1"/>
  <c r="G276" i="60"/>
  <c r="G337" i="60"/>
  <c r="G255" i="60"/>
  <c r="G260" i="60"/>
  <c r="E262" i="73"/>
  <c r="E261" i="73"/>
  <c r="G226" i="60"/>
  <c r="G149" i="60"/>
  <c r="G267" i="60"/>
  <c r="G268" i="60" s="1"/>
  <c r="G126" i="60"/>
  <c r="G249" i="60"/>
  <c r="G160" i="60"/>
  <c r="G205" i="60"/>
  <c r="G206" i="60" s="1"/>
  <c r="G176" i="60"/>
  <c r="G155" i="60"/>
  <c r="G156" i="60" s="1"/>
  <c r="G199" i="60"/>
  <c r="G161" i="60"/>
  <c r="G104" i="60"/>
  <c r="G75" i="60"/>
  <c r="G73" i="60"/>
  <c r="G67" i="60"/>
  <c r="G106" i="60" l="1"/>
  <c r="J105" i="73"/>
  <c r="J106" i="73" s="1"/>
  <c r="J137" i="73"/>
  <c r="J615" i="73"/>
  <c r="J610" i="73" s="1"/>
  <c r="C27" i="79" s="1"/>
  <c r="H27" i="79" s="1"/>
  <c r="I27" i="79" s="1"/>
  <c r="J27" i="79" s="1"/>
  <c r="K27" i="79" s="1"/>
  <c r="L27" i="79" s="1"/>
  <c r="M27" i="79" s="1"/>
  <c r="N27" i="79" s="1"/>
  <c r="O27" i="79" s="1"/>
  <c r="J344" i="73"/>
  <c r="J551" i="73"/>
  <c r="G494" i="60"/>
  <c r="J206" i="73"/>
  <c r="J294" i="73"/>
  <c r="J156" i="73"/>
  <c r="J256" i="73"/>
  <c r="J494" i="73"/>
  <c r="J394" i="73"/>
  <c r="J544" i="73"/>
  <c r="G544" i="73"/>
  <c r="G449" i="60"/>
  <c r="G256" i="60"/>
  <c r="G344" i="60"/>
  <c r="G106" i="73"/>
  <c r="G551" i="73"/>
  <c r="G294" i="73"/>
  <c r="G256" i="73"/>
  <c r="G615" i="73"/>
  <c r="G610" i="73" s="1"/>
  <c r="G450" i="60"/>
  <c r="E450" i="73"/>
  <c r="G643" i="73"/>
  <c r="J643" i="73"/>
  <c r="J499" i="73"/>
  <c r="G499" i="73"/>
  <c r="G349" i="60"/>
  <c r="E349" i="73"/>
  <c r="G112" i="60"/>
  <c r="E112" i="73"/>
  <c r="G394" i="73"/>
  <c r="G494" i="73"/>
  <c r="G261" i="73"/>
  <c r="J261" i="73"/>
  <c r="G639" i="60"/>
  <c r="G651" i="73"/>
  <c r="G653" i="73" s="1"/>
  <c r="J651" i="73"/>
  <c r="J653" i="73" s="1"/>
  <c r="J262" i="73"/>
  <c r="G262" i="73"/>
  <c r="J216" i="73"/>
  <c r="J218" i="73" s="1"/>
  <c r="G216" i="73"/>
  <c r="G218" i="73" s="1"/>
  <c r="G305" i="73"/>
  <c r="G306" i="73" s="1"/>
  <c r="J305" i="73"/>
  <c r="J306" i="73" s="1"/>
  <c r="G404" i="73"/>
  <c r="G406" i="73" s="1"/>
  <c r="J404" i="73"/>
  <c r="J406" i="73" s="1"/>
  <c r="G298" i="73"/>
  <c r="J298" i="73"/>
  <c r="G442" i="60"/>
  <c r="E442" i="73"/>
  <c r="G554" i="73"/>
  <c r="G556" i="73" s="1"/>
  <c r="J554" i="73"/>
  <c r="J556" i="73" s="1"/>
  <c r="G354" i="73"/>
  <c r="G356" i="73" s="1"/>
  <c r="J354" i="73"/>
  <c r="J356" i="73" s="1"/>
  <c r="G110" i="73"/>
  <c r="J110" i="73"/>
  <c r="G448" i="73"/>
  <c r="J448" i="73"/>
  <c r="G498" i="73"/>
  <c r="J498" i="73"/>
  <c r="G441" i="73"/>
  <c r="J441" i="73"/>
  <c r="G111" i="60"/>
  <c r="E111" i="73"/>
  <c r="G644" i="60"/>
  <c r="E644" i="73"/>
  <c r="J449" i="73"/>
  <c r="G449" i="73"/>
  <c r="G591" i="73"/>
  <c r="G593" i="73" s="1"/>
  <c r="G588" i="73" s="1"/>
  <c r="J591" i="73"/>
  <c r="J593" i="73" s="1"/>
  <c r="J588" i="73" s="1"/>
  <c r="C26" i="79" s="1"/>
  <c r="H26" i="79" s="1"/>
  <c r="I26" i="79" s="1"/>
  <c r="J26" i="79" s="1"/>
  <c r="K26" i="79" s="1"/>
  <c r="L26" i="79" s="1"/>
  <c r="M26" i="79" s="1"/>
  <c r="N26" i="79" s="1"/>
  <c r="O26" i="79" s="1"/>
  <c r="G637" i="73"/>
  <c r="G639" i="73" s="1"/>
  <c r="J637" i="73"/>
  <c r="J639" i="73" s="1"/>
  <c r="G645" i="60"/>
  <c r="G632" i="60" s="1"/>
  <c r="E645" i="73"/>
  <c r="G162" i="60"/>
  <c r="G163" i="60" s="1"/>
  <c r="E162" i="73"/>
  <c r="G166" i="73"/>
  <c r="G168" i="73" s="1"/>
  <c r="J166" i="73"/>
  <c r="J168" i="73" s="1"/>
  <c r="G212" i="60"/>
  <c r="G211" i="60"/>
  <c r="E211" i="73"/>
  <c r="G500" i="60"/>
  <c r="E500" i="73"/>
  <c r="G116" i="73"/>
  <c r="G118" i="73" s="1"/>
  <c r="J116" i="73"/>
  <c r="J118" i="73" s="1"/>
  <c r="J348" i="73"/>
  <c r="G348" i="73"/>
  <c r="G499" i="60"/>
  <c r="G400" i="60"/>
  <c r="E400" i="73"/>
  <c r="G399" i="60"/>
  <c r="E399" i="73"/>
  <c r="G156" i="73"/>
  <c r="G160" i="73"/>
  <c r="J160" i="73"/>
  <c r="G300" i="60"/>
  <c r="E300" i="73"/>
  <c r="G454" i="73"/>
  <c r="G456" i="73" s="1"/>
  <c r="J454" i="73"/>
  <c r="J456" i="73" s="1"/>
  <c r="G210" i="73"/>
  <c r="J210" i="73"/>
  <c r="G206" i="73"/>
  <c r="G161" i="73"/>
  <c r="J161" i="73"/>
  <c r="G299" i="60"/>
  <c r="E299" i="73"/>
  <c r="G350" i="60"/>
  <c r="E350" i="73"/>
  <c r="J212" i="73"/>
  <c r="G212" i="73"/>
  <c r="G344" i="73"/>
  <c r="G443" i="60"/>
  <c r="E443" i="73"/>
  <c r="G663" i="60"/>
  <c r="G615" i="60"/>
  <c r="G551" i="60"/>
  <c r="G575" i="60"/>
  <c r="G538" i="60" s="1"/>
  <c r="G609" i="60"/>
  <c r="G262" i="60"/>
  <c r="G261" i="60"/>
  <c r="G68" i="60"/>
  <c r="G76" i="60"/>
  <c r="P26" i="79" l="1"/>
  <c r="P27" i="79"/>
  <c r="C26" i="77"/>
  <c r="H26" i="77" s="1"/>
  <c r="C26" i="78"/>
  <c r="C27" i="77"/>
  <c r="H27" i="77" s="1"/>
  <c r="C27" i="78"/>
  <c r="C65" i="75"/>
  <c r="H65" i="75" s="1"/>
  <c r="C66" i="75"/>
  <c r="C67" i="75"/>
  <c r="C68" i="75"/>
  <c r="C69" i="75"/>
  <c r="C70" i="75"/>
  <c r="C71" i="75"/>
  <c r="C72" i="75"/>
  <c r="C73" i="75"/>
  <c r="C56" i="75"/>
  <c r="H56" i="75" s="1"/>
  <c r="C59" i="75"/>
  <c r="C60" i="75"/>
  <c r="C61" i="75"/>
  <c r="C62" i="75"/>
  <c r="C63" i="75"/>
  <c r="C64" i="75"/>
  <c r="C58" i="75"/>
  <c r="C57" i="75"/>
  <c r="J538" i="73"/>
  <c r="C25" i="79" s="1"/>
  <c r="N25" i="79" s="1"/>
  <c r="O25" i="79" s="1"/>
  <c r="G113" i="60"/>
  <c r="J263" i="73"/>
  <c r="J250" i="73" s="1"/>
  <c r="C19" i="79" s="1"/>
  <c r="J19" i="79" s="1"/>
  <c r="K19" i="79" s="1"/>
  <c r="L19" i="79" s="1"/>
  <c r="G475" i="60"/>
  <c r="G438" i="60" s="1"/>
  <c r="G213" i="60"/>
  <c r="G444" i="60"/>
  <c r="G538" i="73"/>
  <c r="G237" i="60"/>
  <c r="G200" i="60" s="1"/>
  <c r="G351" i="60"/>
  <c r="G501" i="60"/>
  <c r="G263" i="73"/>
  <c r="G250" i="73" s="1"/>
  <c r="G137" i="60"/>
  <c r="G100" i="60" s="1"/>
  <c r="G301" i="60"/>
  <c r="G401" i="60"/>
  <c r="G325" i="60"/>
  <c r="G288" i="60" s="1"/>
  <c r="G375" i="60"/>
  <c r="G338" i="60" s="1"/>
  <c r="G451" i="60"/>
  <c r="J400" i="73"/>
  <c r="G400" i="73"/>
  <c r="J112" i="73"/>
  <c r="G112" i="73"/>
  <c r="G349" i="73"/>
  <c r="J349" i="73"/>
  <c r="G645" i="73"/>
  <c r="J645" i="73"/>
  <c r="G162" i="73"/>
  <c r="G163" i="73" s="1"/>
  <c r="G150" i="73" s="1"/>
  <c r="J162" i="73"/>
  <c r="J163" i="73" s="1"/>
  <c r="J150" i="73" s="1"/>
  <c r="C17" i="79" s="1"/>
  <c r="F17" i="79" s="1"/>
  <c r="G17" i="79" s="1"/>
  <c r="H17" i="79" s="1"/>
  <c r="I17" i="79" s="1"/>
  <c r="J17" i="79" s="1"/>
  <c r="K17" i="79" s="1"/>
  <c r="L17" i="79" s="1"/>
  <c r="M17" i="79" s="1"/>
  <c r="G425" i="60"/>
  <c r="G388" i="60" s="1"/>
  <c r="J500" i="73"/>
  <c r="J501" i="73" s="1"/>
  <c r="J488" i="73" s="1"/>
  <c r="C24" i="79" s="1"/>
  <c r="N24" i="79" s="1"/>
  <c r="O24" i="79" s="1"/>
  <c r="G500" i="73"/>
  <c r="G501" i="73" s="1"/>
  <c r="G488" i="73" s="1"/>
  <c r="G300" i="73"/>
  <c r="J300" i="73"/>
  <c r="J443" i="73"/>
  <c r="G443" i="73"/>
  <c r="G525" i="60"/>
  <c r="G488" i="60" s="1"/>
  <c r="G211" i="73"/>
  <c r="G213" i="73" s="1"/>
  <c r="G200" i="73" s="1"/>
  <c r="J211" i="73"/>
  <c r="J213" i="73" s="1"/>
  <c r="J200" i="73" s="1"/>
  <c r="C18" i="79" s="1"/>
  <c r="H18" i="79" s="1"/>
  <c r="I18" i="79" s="1"/>
  <c r="J18" i="79" s="1"/>
  <c r="K18" i="79" s="1"/>
  <c r="L18" i="79" s="1"/>
  <c r="G644" i="73"/>
  <c r="J644" i="73"/>
  <c r="G350" i="73"/>
  <c r="J350" i="73"/>
  <c r="G442" i="73"/>
  <c r="J442" i="73"/>
  <c r="G187" i="60"/>
  <c r="G150" i="60" s="1"/>
  <c r="G111" i="73"/>
  <c r="J111" i="73"/>
  <c r="G450" i="73"/>
  <c r="G451" i="73" s="1"/>
  <c r="J450" i="73"/>
  <c r="J451" i="73" s="1"/>
  <c r="G646" i="60"/>
  <c r="G299" i="73"/>
  <c r="J299" i="73"/>
  <c r="G681" i="60"/>
  <c r="G588" i="60" s="1"/>
  <c r="J399" i="73"/>
  <c r="G399" i="73"/>
  <c r="G666" i="60"/>
  <c r="G704" i="60"/>
  <c r="G263" i="60"/>
  <c r="G287" i="60"/>
  <c r="G250" i="60" s="1"/>
  <c r="AG26" i="79" l="1"/>
  <c r="AH26" i="79" s="1"/>
  <c r="P25" i="79"/>
  <c r="AG18" i="79"/>
  <c r="AH18" i="79" s="1"/>
  <c r="AG24" i="79"/>
  <c r="AH24" i="79" s="1"/>
  <c r="AG27" i="79"/>
  <c r="AH27" i="79" s="1"/>
  <c r="AG17" i="79"/>
  <c r="AH17" i="79" s="1"/>
  <c r="C21" i="75"/>
  <c r="F21" i="75" s="1"/>
  <c r="G22" i="75" s="1"/>
  <c r="H23" i="75" s="1"/>
  <c r="I24" i="75" s="1"/>
  <c r="J25" i="75" s="1"/>
  <c r="K26" i="75" s="1"/>
  <c r="L27" i="75" s="1"/>
  <c r="M28" i="75" s="1"/>
  <c r="C24" i="77"/>
  <c r="N24" i="77" s="1"/>
  <c r="C24" i="78"/>
  <c r="C19" i="77"/>
  <c r="J19" i="77" s="1"/>
  <c r="C19" i="78"/>
  <c r="C25" i="77"/>
  <c r="N25" i="77" s="1"/>
  <c r="C25" i="78"/>
  <c r="C17" i="77"/>
  <c r="F17" i="77" s="1"/>
  <c r="C17" i="78"/>
  <c r="C18" i="77"/>
  <c r="H18" i="77" s="1"/>
  <c r="C18" i="78"/>
  <c r="I26" i="77"/>
  <c r="J26" i="77" s="1"/>
  <c r="K26" i="77" s="1"/>
  <c r="L26" i="77" s="1"/>
  <c r="M26" i="77" s="1"/>
  <c r="N26" i="77" s="1"/>
  <c r="O26" i="77" s="1"/>
  <c r="P26" i="77" s="1"/>
  <c r="I27" i="77"/>
  <c r="J27" i="77" s="1"/>
  <c r="K27" i="77" s="1"/>
  <c r="L27" i="77" s="1"/>
  <c r="M27" i="77" s="1"/>
  <c r="N27" i="77" s="1"/>
  <c r="O27" i="77" s="1"/>
  <c r="P27" i="77" s="1"/>
  <c r="C51" i="75"/>
  <c r="N51" i="75" s="1"/>
  <c r="O51" i="75" s="1"/>
  <c r="C52" i="75"/>
  <c r="N52" i="75" s="1"/>
  <c r="O52" i="75" s="1"/>
  <c r="C54" i="75"/>
  <c r="N54" i="75" s="1"/>
  <c r="C55" i="75"/>
  <c r="N55" i="75" s="1"/>
  <c r="O55" i="75" s="1"/>
  <c r="P55" i="75" s="1"/>
  <c r="C53" i="75"/>
  <c r="N53" i="75" s="1"/>
  <c r="J36" i="75"/>
  <c r="J35" i="75"/>
  <c r="K35" i="75" s="1"/>
  <c r="L35" i="75" s="1"/>
  <c r="C34" i="75"/>
  <c r="J34" i="75" s="1"/>
  <c r="C29" i="75"/>
  <c r="H29" i="75" s="1"/>
  <c r="N70" i="75"/>
  <c r="O70" i="75" s="1"/>
  <c r="P70" i="75" s="1"/>
  <c r="N71" i="75"/>
  <c r="O71" i="75" s="1"/>
  <c r="P71" i="75" s="1"/>
  <c r="N72" i="75"/>
  <c r="O72" i="75" s="1"/>
  <c r="P72" i="75" s="1"/>
  <c r="N73" i="75"/>
  <c r="O73" i="75" s="1"/>
  <c r="P73" i="75" s="1"/>
  <c r="N67" i="75"/>
  <c r="O67" i="75" s="1"/>
  <c r="P67" i="75" s="1"/>
  <c r="N65" i="75"/>
  <c r="O65" i="75" s="1"/>
  <c r="P65" i="75" s="1"/>
  <c r="N68" i="75"/>
  <c r="O68" i="75" s="1"/>
  <c r="P68" i="75" s="1"/>
  <c r="N66" i="75"/>
  <c r="O66" i="75" s="1"/>
  <c r="P66" i="75" s="1"/>
  <c r="N69" i="75"/>
  <c r="O69" i="75" s="1"/>
  <c r="P69" i="75" s="1"/>
  <c r="N59" i="75"/>
  <c r="O59" i="75" s="1"/>
  <c r="P59" i="75" s="1"/>
  <c r="N58" i="75"/>
  <c r="O58" i="75" s="1"/>
  <c r="P58" i="75" s="1"/>
  <c r="N63" i="75"/>
  <c r="O63" i="75" s="1"/>
  <c r="P63" i="75" s="1"/>
  <c r="N57" i="75"/>
  <c r="O57" i="75" s="1"/>
  <c r="P57" i="75" s="1"/>
  <c r="N56" i="75"/>
  <c r="O56" i="75" s="1"/>
  <c r="P56" i="75" s="1"/>
  <c r="N62" i="75"/>
  <c r="O62" i="75" s="1"/>
  <c r="P62" i="75" s="1"/>
  <c r="N60" i="75"/>
  <c r="O60" i="75" s="1"/>
  <c r="P60" i="75" s="1"/>
  <c r="N61" i="75"/>
  <c r="O61" i="75" s="1"/>
  <c r="P61" i="75" s="1"/>
  <c r="N64" i="75"/>
  <c r="O64" i="75" s="1"/>
  <c r="P64" i="75" s="1"/>
  <c r="J444" i="73"/>
  <c r="J438" i="73" s="1"/>
  <c r="C23" i="79" s="1"/>
  <c r="M23" i="79" s="1"/>
  <c r="N23" i="79" s="1"/>
  <c r="J351" i="73"/>
  <c r="J338" i="73" s="1"/>
  <c r="C21" i="79" s="1"/>
  <c r="J21" i="79" s="1"/>
  <c r="K21" i="79" s="1"/>
  <c r="L21" i="79" s="1"/>
  <c r="M21" i="79" s="1"/>
  <c r="J301" i="73"/>
  <c r="J288" i="73" s="1"/>
  <c r="C20" i="79" s="1"/>
  <c r="J20" i="79" s="1"/>
  <c r="K20" i="79" s="1"/>
  <c r="L20" i="79" s="1"/>
  <c r="J113" i="73"/>
  <c r="J100" i="73" s="1"/>
  <c r="C16" i="79" s="1"/>
  <c r="F16" i="79" s="1"/>
  <c r="G16" i="79" s="1"/>
  <c r="H16" i="79" s="1"/>
  <c r="J401" i="73"/>
  <c r="J388" i="73" s="1"/>
  <c r="C22" i="79" s="1"/>
  <c r="K22" i="79" s="1"/>
  <c r="L22" i="79" s="1"/>
  <c r="M22" i="79" s="1"/>
  <c r="N22" i="79" s="1"/>
  <c r="O22" i="79" s="1"/>
  <c r="G113" i="73"/>
  <c r="G100" i="73" s="1"/>
  <c r="J646" i="73"/>
  <c r="J633" i="73" s="1"/>
  <c r="C29" i="79" s="1"/>
  <c r="G29" i="79" s="1"/>
  <c r="H29" i="79" s="1"/>
  <c r="I29" i="79" s="1"/>
  <c r="J29" i="79" s="1"/>
  <c r="G351" i="73"/>
  <c r="G338" i="73" s="1"/>
  <c r="G401" i="73"/>
  <c r="G388" i="73" s="1"/>
  <c r="G444" i="73"/>
  <c r="G438" i="73" s="1"/>
  <c r="G646" i="73"/>
  <c r="G633" i="73" s="1"/>
  <c r="G301" i="73"/>
  <c r="G288" i="73" s="1"/>
  <c r="AG25" i="79" l="1"/>
  <c r="AH25" i="79" s="1"/>
  <c r="AG29" i="79"/>
  <c r="AH29" i="79" s="1"/>
  <c r="AG22" i="79"/>
  <c r="AH22" i="79" s="1"/>
  <c r="AG19" i="79"/>
  <c r="AH19" i="79" s="1"/>
  <c r="AG20" i="79"/>
  <c r="AH20" i="79" s="1"/>
  <c r="AG23" i="79"/>
  <c r="AH23" i="79" s="1"/>
  <c r="C18" i="75"/>
  <c r="AF27" i="78"/>
  <c r="AG27" i="78" s="1"/>
  <c r="AF26" i="78"/>
  <c r="AG26" i="78" s="1"/>
  <c r="C23" i="77"/>
  <c r="M23" i="77" s="1"/>
  <c r="C23" i="78"/>
  <c r="C21" i="77"/>
  <c r="J21" i="77" s="1"/>
  <c r="C21" i="78"/>
  <c r="C29" i="77"/>
  <c r="G29" i="77" s="1"/>
  <c r="C29" i="78"/>
  <c r="C20" i="77"/>
  <c r="J20" i="77" s="1"/>
  <c r="C20" i="78"/>
  <c r="C22" i="77"/>
  <c r="K22" i="77" s="1"/>
  <c r="C22" i="78"/>
  <c r="AF24" i="78"/>
  <c r="AG24" i="78" s="1"/>
  <c r="C16" i="77"/>
  <c r="F16" i="77" s="1"/>
  <c r="C16" i="78"/>
  <c r="K19" i="77"/>
  <c r="L19" i="77" s="1"/>
  <c r="O25" i="77"/>
  <c r="P25" i="77" s="1"/>
  <c r="O24" i="77"/>
  <c r="AF24" i="77" s="1"/>
  <c r="AG24" i="77" s="1"/>
  <c r="AF27" i="77"/>
  <c r="AG27" i="77" s="1"/>
  <c r="I18" i="77"/>
  <c r="J18" i="77" s="1"/>
  <c r="K18" i="77" s="1"/>
  <c r="L18" i="77" s="1"/>
  <c r="J43" i="75"/>
  <c r="G17" i="77"/>
  <c r="H17" i="77" s="1"/>
  <c r="I17" i="77" s="1"/>
  <c r="J17" i="77" s="1"/>
  <c r="K17" i="77" s="1"/>
  <c r="L17" i="77" s="1"/>
  <c r="M17" i="77" s="1"/>
  <c r="AF26" i="77"/>
  <c r="AG26" i="77" s="1"/>
  <c r="C75" i="75"/>
  <c r="G75" i="75" s="1"/>
  <c r="C76" i="75"/>
  <c r="G76" i="75" s="1"/>
  <c r="C77" i="75"/>
  <c r="G77" i="75" s="1"/>
  <c r="C78" i="75"/>
  <c r="G78" i="75" s="1"/>
  <c r="C49" i="75"/>
  <c r="M49" i="75" s="1"/>
  <c r="C50" i="75"/>
  <c r="M50" i="75" s="1"/>
  <c r="C44" i="75"/>
  <c r="K44" i="75" s="1"/>
  <c r="K46" i="75"/>
  <c r="K45" i="75"/>
  <c r="K47" i="75"/>
  <c r="K48" i="75"/>
  <c r="C40" i="75"/>
  <c r="J40" i="75" s="1"/>
  <c r="J41" i="75"/>
  <c r="J42" i="75"/>
  <c r="J38" i="75"/>
  <c r="K38" i="75" s="1"/>
  <c r="L38" i="75" s="1"/>
  <c r="J39" i="75"/>
  <c r="C37" i="75"/>
  <c r="J37" i="75" s="1"/>
  <c r="AF71" i="75"/>
  <c r="AG71" i="75" s="1"/>
  <c r="AF65" i="75"/>
  <c r="AG65" i="75" s="1"/>
  <c r="AF68" i="75"/>
  <c r="AG68" i="75" s="1"/>
  <c r="AF70" i="75"/>
  <c r="AG70" i="75" s="1"/>
  <c r="AF72" i="75"/>
  <c r="AG72" i="75" s="1"/>
  <c r="AF73" i="75"/>
  <c r="AG73" i="75" s="1"/>
  <c r="AF66" i="75"/>
  <c r="AG66" i="75" s="1"/>
  <c r="AF67" i="75"/>
  <c r="AG67" i="75" s="1"/>
  <c r="AF58" i="75"/>
  <c r="AG58" i="75" s="1"/>
  <c r="AF69" i="75"/>
  <c r="AG69" i="75" s="1"/>
  <c r="AF57" i="75"/>
  <c r="AG57" i="75" s="1"/>
  <c r="AF61" i="75"/>
  <c r="AG61" i="75" s="1"/>
  <c r="AF59" i="75"/>
  <c r="AG59" i="75" s="1"/>
  <c r="AF63" i="75"/>
  <c r="AG63" i="75" s="1"/>
  <c r="AF56" i="75"/>
  <c r="AG56" i="75" s="1"/>
  <c r="AF60" i="75"/>
  <c r="AG60" i="75" s="1"/>
  <c r="AF62" i="75"/>
  <c r="AG62" i="75" s="1"/>
  <c r="AF64" i="75"/>
  <c r="AG64" i="75" s="1"/>
  <c r="AF55" i="75"/>
  <c r="AG55" i="75" s="1"/>
  <c r="O54" i="75"/>
  <c r="P54" i="75" s="1"/>
  <c r="O53" i="75"/>
  <c r="P53" i="75" s="1"/>
  <c r="AF35" i="75"/>
  <c r="AG35" i="75" s="1"/>
  <c r="K34" i="75"/>
  <c r="L34" i="75" s="1"/>
  <c r="AF21" i="75"/>
  <c r="AG21" i="75" s="1"/>
  <c r="K36" i="75"/>
  <c r="L36" i="75" s="1"/>
  <c r="AG21" i="79" l="1"/>
  <c r="AH21" i="79" s="1"/>
  <c r="AG16" i="79"/>
  <c r="AH16" i="79" s="1"/>
  <c r="AF18" i="78"/>
  <c r="AG18" i="78" s="1"/>
  <c r="AF19" i="78"/>
  <c r="AG19" i="78" s="1"/>
  <c r="AF16" i="78"/>
  <c r="AG16" i="78" s="1"/>
  <c r="AF23" i="78"/>
  <c r="AG23" i="78" s="1"/>
  <c r="AF17" i="78"/>
  <c r="AG17" i="78" s="1"/>
  <c r="AF22" i="78"/>
  <c r="AG22" i="78" s="1"/>
  <c r="AF25" i="78"/>
  <c r="AG25" i="78" s="1"/>
  <c r="AF17" i="77"/>
  <c r="AG17" i="77" s="1"/>
  <c r="K21" i="77"/>
  <c r="L21" i="77" s="1"/>
  <c r="M21" i="77" s="1"/>
  <c r="H29" i="77"/>
  <c r="I29" i="77" s="1"/>
  <c r="J29" i="77" s="1"/>
  <c r="G16" i="77"/>
  <c r="H16" i="77" s="1"/>
  <c r="AF18" i="77"/>
  <c r="AG18" i="77" s="1"/>
  <c r="AF25" i="77"/>
  <c r="AG25" i="77" s="1"/>
  <c r="AF19" i="77"/>
  <c r="AG19" i="77" s="1"/>
  <c r="N23" i="77"/>
  <c r="AF23" i="77" s="1"/>
  <c r="AG23" i="77" s="1"/>
  <c r="L22" i="77"/>
  <c r="M22" i="77" s="1"/>
  <c r="N22" i="77" s="1"/>
  <c r="O22" i="77" s="1"/>
  <c r="K20" i="77"/>
  <c r="L20" i="77" s="1"/>
  <c r="H76" i="75"/>
  <c r="I76" i="75" s="1"/>
  <c r="J76" i="75" s="1"/>
  <c r="H75" i="75"/>
  <c r="I75" i="75" s="1"/>
  <c r="J75" i="75" s="1"/>
  <c r="H77" i="75"/>
  <c r="I77" i="75" s="1"/>
  <c r="J77" i="75" s="1"/>
  <c r="AF53" i="75"/>
  <c r="AG53" i="75" s="1"/>
  <c r="AF51" i="75"/>
  <c r="AG51" i="75" s="1"/>
  <c r="AF54" i="75"/>
  <c r="AG54" i="75" s="1"/>
  <c r="AF52" i="75"/>
  <c r="AG52" i="75" s="1"/>
  <c r="N49" i="75"/>
  <c r="N50" i="75"/>
  <c r="L45" i="75"/>
  <c r="M45" i="75" s="1"/>
  <c r="N45" i="75" s="1"/>
  <c r="O45" i="75" s="1"/>
  <c r="L44" i="75"/>
  <c r="M44" i="75" s="1"/>
  <c r="N44" i="75" s="1"/>
  <c r="O44" i="75" s="1"/>
  <c r="L47" i="75"/>
  <c r="M47" i="75" s="1"/>
  <c r="N47" i="75" s="1"/>
  <c r="O47" i="75" s="1"/>
  <c r="L46" i="75"/>
  <c r="M46" i="75" s="1"/>
  <c r="N46" i="75" s="1"/>
  <c r="O46" i="75" s="1"/>
  <c r="L48" i="75"/>
  <c r="M48" i="75" s="1"/>
  <c r="N48" i="75" s="1"/>
  <c r="O48" i="75" s="1"/>
  <c r="K40" i="75"/>
  <c r="L40" i="75" s="1"/>
  <c r="M40" i="75" s="1"/>
  <c r="K41" i="75"/>
  <c r="L41" i="75" s="1"/>
  <c r="M41" i="75" s="1"/>
  <c r="K42" i="75"/>
  <c r="L42" i="75" s="1"/>
  <c r="M42" i="75" s="1"/>
  <c r="AF38" i="75"/>
  <c r="AG38" i="75" s="1"/>
  <c r="K37" i="75"/>
  <c r="L37" i="75" s="1"/>
  <c r="AF37" i="75" s="1"/>
  <c r="AG37" i="75" s="1"/>
  <c r="AF34" i="75"/>
  <c r="AG34" i="75" s="1"/>
  <c r="AF33" i="75"/>
  <c r="AG33" i="75" s="1"/>
  <c r="AF31" i="75"/>
  <c r="AG31" i="75" s="1"/>
  <c r="AF32" i="75"/>
  <c r="AG32" i="75" s="1"/>
  <c r="AF29" i="75"/>
  <c r="AG29" i="75" s="1"/>
  <c r="AF28" i="75"/>
  <c r="AG28" i="75" s="1"/>
  <c r="AF22" i="75"/>
  <c r="AG22" i="75" s="1"/>
  <c r="AF26" i="75"/>
  <c r="AG26" i="75" s="1"/>
  <c r="AF27" i="75"/>
  <c r="AG27" i="75" s="1"/>
  <c r="AF25" i="75"/>
  <c r="AG25" i="75" s="1"/>
  <c r="AF23" i="75"/>
  <c r="AG23" i="75" s="1"/>
  <c r="AF24" i="75"/>
  <c r="AG24" i="75" s="1"/>
  <c r="AF30" i="75"/>
  <c r="AG30" i="75" s="1"/>
  <c r="AF36" i="75"/>
  <c r="AG36" i="75" s="1"/>
  <c r="H78" i="75"/>
  <c r="I78" i="75" s="1"/>
  <c r="J78" i="75" s="1"/>
  <c r="K43" i="75"/>
  <c r="L43" i="75" s="1"/>
  <c r="M43" i="75" s="1"/>
  <c r="K39" i="75"/>
  <c r="L39" i="75" s="1"/>
  <c r="AF21" i="78" l="1"/>
  <c r="AG21" i="78" s="1"/>
  <c r="AF20" i="78"/>
  <c r="AG20" i="78" s="1"/>
  <c r="AF29" i="78"/>
  <c r="AG29" i="78" s="1"/>
  <c r="AF16" i="77"/>
  <c r="AG16" i="77" s="1"/>
  <c r="AF21" i="77"/>
  <c r="AG21" i="77" s="1"/>
  <c r="AF20" i="77"/>
  <c r="AG20" i="77" s="1"/>
  <c r="AF22" i="77"/>
  <c r="AG22" i="77" s="1"/>
  <c r="AF29" i="77"/>
  <c r="AG29" i="77" s="1"/>
  <c r="AF75" i="75"/>
  <c r="AG75" i="75" s="1"/>
  <c r="AF76" i="75"/>
  <c r="AG76" i="75" s="1"/>
  <c r="AF77" i="75"/>
  <c r="AG77" i="75" s="1"/>
  <c r="AF50" i="75"/>
  <c r="AG50" i="75" s="1"/>
  <c r="AF49" i="75"/>
  <c r="AG49" i="75" s="1"/>
  <c r="AF47" i="75"/>
  <c r="AG47" i="75" s="1"/>
  <c r="AF48" i="75"/>
  <c r="AG48" i="75" s="1"/>
  <c r="AF46" i="75"/>
  <c r="AG46" i="75" s="1"/>
  <c r="AF44" i="75"/>
  <c r="AG44" i="75" s="1"/>
  <c r="AF45" i="75"/>
  <c r="AG45" i="75" s="1"/>
  <c r="AF41" i="75"/>
  <c r="AG41" i="75" s="1"/>
  <c r="AF40" i="75"/>
  <c r="AG40" i="75" s="1"/>
  <c r="AF42" i="75"/>
  <c r="AG42" i="75" s="1"/>
  <c r="AF39" i="75"/>
  <c r="AG39" i="75" s="1"/>
  <c r="AF43" i="75"/>
  <c r="AG43" i="75" s="1"/>
  <c r="AF78" i="75"/>
  <c r="AG78" i="75" s="1"/>
  <c r="R7" i="60" l="1"/>
  <c r="J7" i="60" l="1"/>
  <c r="G7" i="60"/>
  <c r="D3" i="61"/>
  <c r="G10" i="62"/>
  <c r="E10" i="62"/>
  <c r="G9" i="62"/>
  <c r="E9" i="62"/>
  <c r="B10" i="62"/>
  <c r="B9" i="62"/>
  <c r="D3" i="62"/>
  <c r="E10" i="61"/>
  <c r="E9" i="61"/>
  <c r="G10" i="61"/>
  <c r="G9" i="61"/>
  <c r="B10" i="61"/>
  <c r="B9" i="61"/>
  <c r="A11" i="62"/>
  <c r="A11" i="61"/>
  <c r="J23" i="73" l="1"/>
  <c r="E27" i="73"/>
  <c r="H1119" i="60"/>
  <c r="I1119" i="60" s="1"/>
  <c r="J1119" i="60" s="1"/>
  <c r="H1126" i="60"/>
  <c r="I1126" i="60" s="1"/>
  <c r="J1126" i="60" s="1"/>
  <c r="H1125" i="60"/>
  <c r="I1125" i="60" s="1"/>
  <c r="J1125" i="60" s="1"/>
  <c r="H1123" i="60"/>
  <c r="I1123" i="60" s="1"/>
  <c r="J1123" i="60" s="1"/>
  <c r="H1124" i="60"/>
  <c r="I1124" i="60" s="1"/>
  <c r="J1124" i="60" s="1"/>
  <c r="H1122" i="60"/>
  <c r="I1122" i="60" s="1"/>
  <c r="J1122" i="60" s="1"/>
  <c r="H1120" i="60"/>
  <c r="I1120" i="60" s="1"/>
  <c r="J1120" i="60" s="1"/>
  <c r="H1121" i="60"/>
  <c r="I1121" i="60" s="1"/>
  <c r="J1121" i="60" s="1"/>
  <c r="H1117" i="60"/>
  <c r="I1117" i="60" s="1"/>
  <c r="J1117" i="60" s="1"/>
  <c r="H1111" i="60"/>
  <c r="I1111" i="60" s="1"/>
  <c r="J1111" i="60" s="1"/>
  <c r="J1112" i="60" s="1"/>
  <c r="J1130" i="60"/>
  <c r="H1116" i="60"/>
  <c r="I1116" i="60" s="1"/>
  <c r="J1116" i="60" s="1"/>
  <c r="J1127" i="60" s="1"/>
  <c r="H1022" i="60"/>
  <c r="I1022" i="60" s="1"/>
  <c r="J1022" i="60" s="1"/>
  <c r="H1079" i="60"/>
  <c r="I1079" i="60" s="1"/>
  <c r="J1079" i="60" s="1"/>
  <c r="H1077" i="60"/>
  <c r="I1077" i="60" s="1"/>
  <c r="J1077" i="60" s="1"/>
  <c r="H1089" i="60"/>
  <c r="I1089" i="60" s="1"/>
  <c r="J1089" i="60" s="1"/>
  <c r="J1090" i="60" s="1"/>
  <c r="H1068" i="60"/>
  <c r="I1068" i="60" s="1"/>
  <c r="J1068" i="60" s="1"/>
  <c r="H1104" i="60"/>
  <c r="I1104" i="60" s="1"/>
  <c r="J1104" i="60" s="1"/>
  <c r="H1102" i="60"/>
  <c r="I1102" i="60" s="1"/>
  <c r="J1102" i="60" s="1"/>
  <c r="H1100" i="60"/>
  <c r="I1100" i="60" s="1"/>
  <c r="J1100" i="60" s="1"/>
  <c r="H1098" i="60"/>
  <c r="I1098" i="60" s="1"/>
  <c r="J1098" i="60" s="1"/>
  <c r="J1105" i="60" s="1"/>
  <c r="H1063" i="60"/>
  <c r="I1063" i="60" s="1"/>
  <c r="J1063" i="60" s="1"/>
  <c r="H1061" i="60"/>
  <c r="I1061" i="60" s="1"/>
  <c r="J1061" i="60" s="1"/>
  <c r="H1094" i="60"/>
  <c r="I1094" i="60" s="1"/>
  <c r="J1094" i="60" s="1"/>
  <c r="J1095" i="60" s="1"/>
  <c r="H1080" i="60"/>
  <c r="I1080" i="60" s="1"/>
  <c r="J1080" i="60" s="1"/>
  <c r="H1078" i="60"/>
  <c r="I1078" i="60" s="1"/>
  <c r="J1078" i="60" s="1"/>
  <c r="H1076" i="60"/>
  <c r="I1076" i="60" s="1"/>
  <c r="J1076" i="60" s="1"/>
  <c r="J1081" i="60" s="1"/>
  <c r="H1083" i="60"/>
  <c r="I1083" i="60" s="1"/>
  <c r="J1083" i="60" s="1"/>
  <c r="J1084" i="60" s="1"/>
  <c r="H1069" i="60"/>
  <c r="I1069" i="60" s="1"/>
  <c r="J1069" i="60" s="1"/>
  <c r="H1067" i="60"/>
  <c r="I1067" i="60" s="1"/>
  <c r="J1067" i="60" s="1"/>
  <c r="H1103" i="60"/>
  <c r="I1103" i="60" s="1"/>
  <c r="J1103" i="60" s="1"/>
  <c r="H1101" i="60"/>
  <c r="I1101" i="60" s="1"/>
  <c r="J1101" i="60" s="1"/>
  <c r="H1099" i="60"/>
  <c r="I1099" i="60" s="1"/>
  <c r="J1099" i="60" s="1"/>
  <c r="H1062" i="60"/>
  <c r="I1062" i="60" s="1"/>
  <c r="J1062" i="60" s="1"/>
  <c r="H1060" i="60"/>
  <c r="I1060" i="60" s="1"/>
  <c r="J1060" i="60" s="1"/>
  <c r="J1064" i="60" s="1"/>
  <c r="H1086" i="60"/>
  <c r="I1086" i="60" s="1"/>
  <c r="J1086" i="60" s="1"/>
  <c r="J1087" i="60" s="1"/>
  <c r="H1036" i="60"/>
  <c r="I1036" i="60" s="1"/>
  <c r="J1036" i="60" s="1"/>
  <c r="J1039" i="60" s="1"/>
  <c r="H1037" i="60"/>
  <c r="I1037" i="60" s="1"/>
  <c r="J1037" i="60" s="1"/>
  <c r="H1031" i="60"/>
  <c r="I1031" i="60" s="1"/>
  <c r="J1031" i="60" s="1"/>
  <c r="H1030" i="60"/>
  <c r="I1030" i="60" s="1"/>
  <c r="J1030" i="60" s="1"/>
  <c r="J1033" i="60" s="1"/>
  <c r="H1004" i="60"/>
  <c r="I1004" i="60" s="1"/>
  <c r="J1004" i="60" s="1"/>
  <c r="H1002" i="60"/>
  <c r="I1002" i="60" s="1"/>
  <c r="J1002" i="60" s="1"/>
  <c r="H1003" i="60"/>
  <c r="I1003" i="60" s="1"/>
  <c r="J1003" i="60" s="1"/>
  <c r="H1015" i="60"/>
  <c r="I1015" i="60" s="1"/>
  <c r="J1015" i="60" s="1"/>
  <c r="H1013" i="60"/>
  <c r="I1013" i="60" s="1"/>
  <c r="J1013" i="60" s="1"/>
  <c r="H1012" i="60"/>
  <c r="I1012" i="60" s="1"/>
  <c r="J1012" i="60" s="1"/>
  <c r="J1017" i="60" s="1"/>
  <c r="H1045" i="60"/>
  <c r="I1045" i="60" s="1"/>
  <c r="J1045" i="60" s="1"/>
  <c r="J1047" i="60" s="1"/>
  <c r="H997" i="60"/>
  <c r="I997" i="60" s="1"/>
  <c r="J997" i="60" s="1"/>
  <c r="H995" i="60"/>
  <c r="I995" i="60" s="1"/>
  <c r="J995" i="60" s="1"/>
  <c r="H1001" i="60"/>
  <c r="I1001" i="60" s="1"/>
  <c r="J1001" i="60" s="1"/>
  <c r="H1023" i="60"/>
  <c r="I1023" i="60" s="1"/>
  <c r="J1023" i="60" s="1"/>
  <c r="J1024" i="60" s="1"/>
  <c r="H1055" i="60"/>
  <c r="I1055" i="60" s="1"/>
  <c r="J1055" i="60" s="1"/>
  <c r="H1054" i="60"/>
  <c r="I1054" i="60" s="1"/>
  <c r="J1054" i="60" s="1"/>
  <c r="H1052" i="60"/>
  <c r="I1052" i="60" s="1"/>
  <c r="J1052" i="60" s="1"/>
  <c r="H1050" i="60"/>
  <c r="I1050" i="60" s="1"/>
  <c r="J1050" i="60" s="1"/>
  <c r="J1057" i="60" s="1"/>
  <c r="H1016" i="60"/>
  <c r="I1016" i="60" s="1"/>
  <c r="J1016" i="60" s="1"/>
  <c r="H1014" i="60"/>
  <c r="I1014" i="60" s="1"/>
  <c r="J1014" i="60" s="1"/>
  <c r="J991" i="60"/>
  <c r="H996" i="60"/>
  <c r="I996" i="60" s="1"/>
  <c r="J996" i="60" s="1"/>
  <c r="H1005" i="60"/>
  <c r="I1005" i="60" s="1"/>
  <c r="J1005" i="60" s="1"/>
  <c r="H1056" i="60"/>
  <c r="I1056" i="60" s="1"/>
  <c r="J1056" i="60" s="1"/>
  <c r="H1053" i="60"/>
  <c r="I1053" i="60" s="1"/>
  <c r="J1053" i="60" s="1"/>
  <c r="H1051" i="60"/>
  <c r="I1051" i="60" s="1"/>
  <c r="J1051" i="60" s="1"/>
  <c r="H1046" i="60"/>
  <c r="I1046" i="60" s="1"/>
  <c r="J1046" i="60" s="1"/>
  <c r="H1026" i="60"/>
  <c r="I1026" i="60" s="1"/>
  <c r="J1026" i="60" s="1"/>
  <c r="J1027" i="60" s="1"/>
  <c r="H994" i="60"/>
  <c r="I994" i="60" s="1"/>
  <c r="J994" i="60" s="1"/>
  <c r="J998" i="60" s="1"/>
  <c r="H1019" i="60"/>
  <c r="I1019" i="60" s="1"/>
  <c r="J1019" i="60" s="1"/>
  <c r="J1020" i="60" s="1"/>
  <c r="G898" i="60"/>
  <c r="L9" i="61"/>
  <c r="G882" i="60"/>
  <c r="G633" i="60"/>
  <c r="G795" i="60"/>
  <c r="G714" i="60"/>
  <c r="G83" i="60"/>
  <c r="G85" i="60"/>
  <c r="G80" i="60"/>
  <c r="G81" i="60"/>
  <c r="G82" i="60"/>
  <c r="G84" i="60"/>
  <c r="G79" i="60"/>
  <c r="G31" i="60"/>
  <c r="G32" i="60"/>
  <c r="G30" i="60"/>
  <c r="G33" i="60"/>
  <c r="G52" i="60"/>
  <c r="G27" i="60"/>
  <c r="G26" i="60"/>
  <c r="L9" i="62"/>
  <c r="L10" i="61"/>
  <c r="L10" i="62"/>
  <c r="G27" i="73" l="1"/>
  <c r="G28" i="73" s="1"/>
  <c r="J27" i="73"/>
  <c r="J28" i="73" s="1"/>
  <c r="G23" i="73"/>
  <c r="E883" i="73"/>
  <c r="E86" i="73"/>
  <c r="E22" i="73"/>
  <c r="G18" i="73"/>
  <c r="G19" i="73" s="1"/>
  <c r="J18" i="73"/>
  <c r="J19" i="73" s="1"/>
  <c r="L11" i="61"/>
  <c r="G58" i="60"/>
  <c r="G86" i="60"/>
  <c r="G99" i="60" s="1"/>
  <c r="G887" i="60"/>
  <c r="G883" i="60"/>
  <c r="G48" i="60"/>
  <c r="G38" i="60"/>
  <c r="G28" i="60"/>
  <c r="L11" i="62"/>
  <c r="E61" i="73" l="1"/>
  <c r="G22" i="73"/>
  <c r="G24" i="73" s="1"/>
  <c r="J22" i="73"/>
  <c r="J24" i="73" s="1"/>
  <c r="G86" i="73"/>
  <c r="G87" i="73" s="1"/>
  <c r="J86" i="73"/>
  <c r="J87" i="73" s="1"/>
  <c r="G883" i="73"/>
  <c r="G886" i="73" s="1"/>
  <c r="G876" i="73" s="1"/>
  <c r="G632" i="73" s="1"/>
  <c r="G5" i="73" s="1"/>
  <c r="J883" i="73"/>
  <c r="J886" i="73" s="1"/>
  <c r="J876" i="73" s="1"/>
  <c r="C32" i="79" s="1"/>
  <c r="K32" i="79" s="1"/>
  <c r="G884" i="60"/>
  <c r="E55" i="73"/>
  <c r="E54" i="73"/>
  <c r="G53" i="60"/>
  <c r="AG32" i="79" l="1"/>
  <c r="AH32" i="79" s="1"/>
  <c r="C32" i="77"/>
  <c r="K32" i="77" s="1"/>
  <c r="AF32" i="77" s="1"/>
  <c r="AG32" i="77" s="1"/>
  <c r="C32" i="78"/>
  <c r="AF32" i="78" s="1"/>
  <c r="AG32" i="78" s="1"/>
  <c r="C87" i="75"/>
  <c r="K87" i="75" s="1"/>
  <c r="AF87" i="75" s="1"/>
  <c r="AG87" i="75" s="1"/>
  <c r="J632" i="73"/>
  <c r="J5" i="73" s="1"/>
  <c r="D5" i="79" s="1"/>
  <c r="G55" i="73"/>
  <c r="J55" i="73"/>
  <c r="G54" i="73"/>
  <c r="J54" i="73"/>
  <c r="G61" i="73"/>
  <c r="J61" i="73"/>
  <c r="G54" i="60"/>
  <c r="G55" i="60"/>
  <c r="G18" i="60"/>
  <c r="G17" i="60"/>
  <c r="P5" i="77" l="1"/>
  <c r="P5" i="78"/>
  <c r="G56" i="73"/>
  <c r="P5" i="75"/>
  <c r="J56" i="73"/>
  <c r="G885" i="60"/>
  <c r="G56" i="60"/>
  <c r="G886" i="60" l="1"/>
  <c r="O11" i="60"/>
  <c r="R10" i="60"/>
  <c r="R11" i="60" s="1"/>
  <c r="G9" i="60"/>
  <c r="R6" i="60"/>
  <c r="R5" i="60"/>
  <c r="R4" i="60"/>
  <c r="B4" i="60"/>
  <c r="B3" i="60"/>
  <c r="G23" i="60" l="1"/>
  <c r="G19" i="60" s="1"/>
  <c r="G22" i="60"/>
  <c r="G59" i="60"/>
  <c r="G61" i="60"/>
  <c r="G21" i="60"/>
  <c r="G40" i="60"/>
  <c r="G60" i="60"/>
  <c r="E62" i="73" l="1"/>
  <c r="G24" i="60"/>
  <c r="G876" i="60"/>
  <c r="G62" i="60"/>
  <c r="G63" i="60" s="1"/>
  <c r="J62" i="73" l="1"/>
  <c r="J63" i="73" s="1"/>
  <c r="J50" i="73" s="1"/>
  <c r="C15" i="79" s="1"/>
  <c r="E15" i="79" s="1"/>
  <c r="F15" i="79" s="1"/>
  <c r="G15" i="79" s="1"/>
  <c r="G62" i="73"/>
  <c r="G87" i="60"/>
  <c r="G49" i="60"/>
  <c r="G909" i="60"/>
  <c r="G42" i="60"/>
  <c r="C15" i="75" l="1"/>
  <c r="E15" i="75" s="1"/>
  <c r="F16" i="75" s="1"/>
  <c r="G17" i="75" s="1"/>
  <c r="F18" i="75"/>
  <c r="G19" i="75" s="1"/>
  <c r="C15" i="77"/>
  <c r="E15" i="77" s="1"/>
  <c r="C15" i="78"/>
  <c r="J49" i="73"/>
  <c r="G63" i="73"/>
  <c r="G50" i="73" s="1"/>
  <c r="G50" i="60"/>
  <c r="G12" i="60" s="1"/>
  <c r="G13" i="60"/>
  <c r="AG15" i="79" l="1"/>
  <c r="AH15" i="79" s="1"/>
  <c r="AF19" i="75"/>
  <c r="AG19" i="75" s="1"/>
  <c r="H20" i="75"/>
  <c r="AF20" i="75" s="1"/>
  <c r="AG20" i="75" s="1"/>
  <c r="F15" i="77"/>
  <c r="G15" i="77" s="1"/>
  <c r="AF16" i="75"/>
  <c r="AG16" i="75" s="1"/>
  <c r="AF15" i="75"/>
  <c r="AG15" i="75" s="1"/>
  <c r="G49" i="73"/>
  <c r="I10" i="62"/>
  <c r="J10" i="62" s="1"/>
  <c r="I10" i="61"/>
  <c r="J10" i="61" s="1"/>
  <c r="I9" i="61"/>
  <c r="J9" i="61" s="1"/>
  <c r="G10" i="60"/>
  <c r="H46" i="60" s="1"/>
  <c r="I46" i="60" s="1"/>
  <c r="J46" i="60" s="1"/>
  <c r="AF18" i="75" l="1"/>
  <c r="AG18" i="75" s="1"/>
  <c r="AF15" i="78"/>
  <c r="AG15" i="78" s="1"/>
  <c r="AF15" i="77"/>
  <c r="AG15" i="77" s="1"/>
  <c r="AF17" i="75"/>
  <c r="AG17" i="75" s="1"/>
  <c r="G4" i="73"/>
  <c r="J4" i="73"/>
  <c r="D4" i="79" s="1"/>
  <c r="J1106" i="60"/>
  <c r="H772" i="60"/>
  <c r="I772" i="60" s="1"/>
  <c r="J772" i="60" s="1"/>
  <c r="H1000" i="60"/>
  <c r="I1000" i="60" s="1"/>
  <c r="J1000" i="60" s="1"/>
  <c r="J1006" i="60" s="1"/>
  <c r="J992" i="60" s="1"/>
  <c r="H1066" i="60"/>
  <c r="I1066" i="60" s="1"/>
  <c r="J1066" i="60" s="1"/>
  <c r="J1070" i="60" s="1"/>
  <c r="J1058" i="60" s="1"/>
  <c r="H989" i="60"/>
  <c r="I989" i="60" s="1"/>
  <c r="J989" i="60" s="1"/>
  <c r="J990" i="60"/>
  <c r="H986" i="60"/>
  <c r="I986" i="60" s="1"/>
  <c r="J986" i="60" s="1"/>
  <c r="H41" i="60"/>
  <c r="I41" i="60" s="1"/>
  <c r="J41" i="60" s="1"/>
  <c r="H977" i="60"/>
  <c r="I977" i="60" s="1"/>
  <c r="J977" i="60" s="1"/>
  <c r="H985" i="60"/>
  <c r="I985" i="60" s="1"/>
  <c r="J985" i="60" s="1"/>
  <c r="H920" i="60"/>
  <c r="I920" i="60" s="1"/>
  <c r="J920" i="60" s="1"/>
  <c r="H919" i="60"/>
  <c r="I919" i="60" s="1"/>
  <c r="J919" i="60" s="1"/>
  <c r="J925" i="60" s="1"/>
  <c r="H44" i="60"/>
  <c r="I44" i="60" s="1"/>
  <c r="J44" i="60" s="1"/>
  <c r="H45" i="60"/>
  <c r="I45" i="60" s="1"/>
  <c r="J45" i="60" s="1"/>
  <c r="H34" i="60"/>
  <c r="I34" i="60" s="1"/>
  <c r="J34" i="60" s="1"/>
  <c r="H47" i="60"/>
  <c r="I47" i="60" s="1"/>
  <c r="J47" i="60" s="1"/>
  <c r="J48" i="60" s="1"/>
  <c r="H37" i="60"/>
  <c r="I37" i="60" s="1"/>
  <c r="J37" i="60" s="1"/>
  <c r="H35" i="60"/>
  <c r="I35" i="60" s="1"/>
  <c r="J35" i="60" s="1"/>
  <c r="H36" i="60"/>
  <c r="I36" i="60" s="1"/>
  <c r="J36" i="60" s="1"/>
  <c r="H921" i="60"/>
  <c r="I921" i="60" s="1"/>
  <c r="J921" i="60" s="1"/>
  <c r="H969" i="60"/>
  <c r="I969" i="60" s="1"/>
  <c r="J969" i="60" s="1"/>
  <c r="H970" i="60"/>
  <c r="I970" i="60" s="1"/>
  <c r="J970" i="60" s="1"/>
  <c r="H968" i="60"/>
  <c r="I968" i="60" s="1"/>
  <c r="J968" i="60" s="1"/>
  <c r="H967" i="60"/>
  <c r="I967" i="60" s="1"/>
  <c r="J967" i="60" s="1"/>
  <c r="H952" i="60"/>
  <c r="I952" i="60" s="1"/>
  <c r="J952" i="60" s="1"/>
  <c r="H965" i="60"/>
  <c r="I965" i="60" s="1"/>
  <c r="J965" i="60" s="1"/>
  <c r="H966" i="60"/>
  <c r="I966" i="60" s="1"/>
  <c r="J966" i="60" s="1"/>
  <c r="H945" i="60"/>
  <c r="I945" i="60" s="1"/>
  <c r="J945" i="60" s="1"/>
  <c r="H940" i="60"/>
  <c r="I940" i="60" s="1"/>
  <c r="J940" i="60" s="1"/>
  <c r="J950" i="60" s="1"/>
  <c r="H914" i="60"/>
  <c r="I914" i="60" s="1"/>
  <c r="J914" i="60" s="1"/>
  <c r="H961" i="60"/>
  <c r="I961" i="60" s="1"/>
  <c r="J961" i="60" s="1"/>
  <c r="H924" i="60"/>
  <c r="I924" i="60" s="1"/>
  <c r="J924" i="60" s="1"/>
  <c r="H922" i="60"/>
  <c r="I922" i="60" s="1"/>
  <c r="J922" i="60" s="1"/>
  <c r="H973" i="60"/>
  <c r="I973" i="60" s="1"/>
  <c r="J973" i="60" s="1"/>
  <c r="H964" i="60"/>
  <c r="I964" i="60" s="1"/>
  <c r="J964" i="60" s="1"/>
  <c r="H931" i="60"/>
  <c r="I931" i="60" s="1"/>
  <c r="J931" i="60" s="1"/>
  <c r="J916" i="60" s="1"/>
  <c r="H929" i="60"/>
  <c r="I929" i="60" s="1"/>
  <c r="J929" i="60" s="1"/>
  <c r="H927" i="60"/>
  <c r="I927" i="60" s="1"/>
  <c r="J927" i="60" s="1"/>
  <c r="H954" i="60"/>
  <c r="I954" i="60" s="1"/>
  <c r="J954" i="60" s="1"/>
  <c r="H936" i="60"/>
  <c r="I936" i="60" s="1"/>
  <c r="J936" i="60" s="1"/>
  <c r="H958" i="60"/>
  <c r="I958" i="60" s="1"/>
  <c r="J958" i="60" s="1"/>
  <c r="H960" i="60"/>
  <c r="I960" i="60" s="1"/>
  <c r="J960" i="60" s="1"/>
  <c r="H953" i="60"/>
  <c r="I953" i="60" s="1"/>
  <c r="J953" i="60" s="1"/>
  <c r="H955" i="60"/>
  <c r="I955" i="60" s="1"/>
  <c r="J955" i="60" s="1"/>
  <c r="H948" i="60"/>
  <c r="I948" i="60" s="1"/>
  <c r="J948" i="60" s="1"/>
  <c r="H946" i="60"/>
  <c r="I946" i="60" s="1"/>
  <c r="J946" i="60" s="1"/>
  <c r="H943" i="60"/>
  <c r="I943" i="60" s="1"/>
  <c r="J943" i="60" s="1"/>
  <c r="H923" i="60"/>
  <c r="I923" i="60" s="1"/>
  <c r="J923" i="60" s="1"/>
  <c r="H956" i="60"/>
  <c r="I956" i="60" s="1"/>
  <c r="J956" i="60" s="1"/>
  <c r="J962" i="60"/>
  <c r="H984" i="60"/>
  <c r="I984" i="60" s="1"/>
  <c r="J984" i="60" s="1"/>
  <c r="H982" i="60"/>
  <c r="I982" i="60" s="1"/>
  <c r="J982" i="60" s="1"/>
  <c r="H980" i="60"/>
  <c r="I980" i="60" s="1"/>
  <c r="J980" i="60" s="1"/>
  <c r="H978" i="60"/>
  <c r="I978" i="60" s="1"/>
  <c r="J978" i="60" s="1"/>
  <c r="J987" i="60" s="1"/>
  <c r="H949" i="60"/>
  <c r="I949" i="60" s="1"/>
  <c r="J949" i="60" s="1"/>
  <c r="H983" i="60"/>
  <c r="I983" i="60" s="1"/>
  <c r="J983" i="60" s="1"/>
  <c r="H981" i="60"/>
  <c r="I981" i="60" s="1"/>
  <c r="J981" i="60" s="1"/>
  <c r="H979" i="60"/>
  <c r="I979" i="60" s="1"/>
  <c r="J979" i="60" s="1"/>
  <c r="H957" i="60"/>
  <c r="I957" i="60" s="1"/>
  <c r="J957" i="60" s="1"/>
  <c r="H937" i="60"/>
  <c r="I937" i="60" s="1"/>
  <c r="J937" i="60" s="1"/>
  <c r="H935" i="60"/>
  <c r="I935" i="60" s="1"/>
  <c r="J935" i="60" s="1"/>
  <c r="J938" i="60" s="1"/>
  <c r="H934" i="60"/>
  <c r="I934" i="60" s="1"/>
  <c r="J934" i="60" s="1"/>
  <c r="H974" i="60"/>
  <c r="I974" i="60" s="1"/>
  <c r="J974" i="60" s="1"/>
  <c r="H972" i="60"/>
  <c r="I972" i="60" s="1"/>
  <c r="J972" i="60" s="1"/>
  <c r="H971" i="60"/>
  <c r="I971" i="60" s="1"/>
  <c r="J971" i="60" s="1"/>
  <c r="H959" i="60"/>
  <c r="I959" i="60" s="1"/>
  <c r="J959" i="60" s="1"/>
  <c r="H930" i="60"/>
  <c r="I930" i="60" s="1"/>
  <c r="J930" i="60" s="1"/>
  <c r="H928" i="60"/>
  <c r="I928" i="60" s="1"/>
  <c r="J928" i="60" s="1"/>
  <c r="H947" i="60"/>
  <c r="I947" i="60" s="1"/>
  <c r="J947" i="60" s="1"/>
  <c r="J975" i="60" s="1"/>
  <c r="H944" i="60"/>
  <c r="I944" i="60" s="1"/>
  <c r="J944" i="60" s="1"/>
  <c r="H942" i="60"/>
  <c r="I942" i="60" s="1"/>
  <c r="J942" i="60" s="1"/>
  <c r="H941" i="60"/>
  <c r="I941" i="60" s="1"/>
  <c r="J941" i="60" s="1"/>
  <c r="H782" i="60"/>
  <c r="I782" i="60" s="1"/>
  <c r="J782" i="60" s="1"/>
  <c r="H701" i="60"/>
  <c r="I701" i="60" s="1"/>
  <c r="J701" i="60" s="1"/>
  <c r="H912" i="60"/>
  <c r="I912" i="60" s="1"/>
  <c r="J912" i="60" s="1"/>
  <c r="H863" i="60"/>
  <c r="I863" i="60" s="1"/>
  <c r="J863" i="60" s="1"/>
  <c r="H913" i="60"/>
  <c r="I913" i="60" s="1"/>
  <c r="J913" i="60" s="1"/>
  <c r="H911" i="60"/>
  <c r="I911" i="60" s="1"/>
  <c r="J911" i="60" s="1"/>
  <c r="H904" i="60"/>
  <c r="I904" i="60" s="1"/>
  <c r="J904" i="60" s="1"/>
  <c r="J908" i="60" s="1"/>
  <c r="H900" i="60"/>
  <c r="I900" i="60" s="1"/>
  <c r="J900" i="60" s="1"/>
  <c r="H907" i="60"/>
  <c r="I907" i="60" s="1"/>
  <c r="J907" i="60" s="1"/>
  <c r="H905" i="60"/>
  <c r="I905" i="60" s="1"/>
  <c r="J905" i="60" s="1"/>
  <c r="H903" i="60"/>
  <c r="I903" i="60" s="1"/>
  <c r="J903" i="60" s="1"/>
  <c r="H901" i="60"/>
  <c r="I901" i="60" s="1"/>
  <c r="J901" i="60" s="1"/>
  <c r="H906" i="60"/>
  <c r="I906" i="60" s="1"/>
  <c r="J906" i="60" s="1"/>
  <c r="H902" i="60"/>
  <c r="I902" i="60" s="1"/>
  <c r="J902" i="60" s="1"/>
  <c r="H896" i="60"/>
  <c r="I896" i="60" s="1"/>
  <c r="J896" i="60" s="1"/>
  <c r="H894" i="60"/>
  <c r="I894" i="60" s="1"/>
  <c r="J894" i="60" s="1"/>
  <c r="H892" i="60"/>
  <c r="I892" i="60" s="1"/>
  <c r="J892" i="60" s="1"/>
  <c r="H890" i="60"/>
  <c r="I890" i="60" s="1"/>
  <c r="J890" i="60" s="1"/>
  <c r="H889" i="60"/>
  <c r="I889" i="60" s="1"/>
  <c r="J889" i="60" s="1"/>
  <c r="H895" i="60"/>
  <c r="I895" i="60" s="1"/>
  <c r="J895" i="60" s="1"/>
  <c r="H893" i="60"/>
  <c r="I893" i="60" s="1"/>
  <c r="J893" i="60" s="1"/>
  <c r="J897" i="60" s="1"/>
  <c r="H891" i="60"/>
  <c r="I891" i="60" s="1"/>
  <c r="J891" i="60" s="1"/>
  <c r="H880" i="60"/>
  <c r="I880" i="60" s="1"/>
  <c r="J880" i="60" s="1"/>
  <c r="H881" i="60"/>
  <c r="I881" i="60" s="1"/>
  <c r="J881" i="60" s="1"/>
  <c r="H879" i="60"/>
  <c r="I879" i="60" s="1"/>
  <c r="J879" i="60" s="1"/>
  <c r="H878" i="60"/>
  <c r="I878" i="60" s="1"/>
  <c r="J878" i="60" s="1"/>
  <c r="J915" i="60" s="1"/>
  <c r="H854" i="60"/>
  <c r="I854" i="60" s="1"/>
  <c r="J854" i="60" s="1"/>
  <c r="H835" i="60"/>
  <c r="I835" i="60" s="1"/>
  <c r="J835" i="60" s="1"/>
  <c r="H799" i="60"/>
  <c r="I799" i="60" s="1"/>
  <c r="J799" i="60" s="1"/>
  <c r="H797" i="60"/>
  <c r="I797" i="60" s="1"/>
  <c r="J797" i="60" s="1"/>
  <c r="J801" i="60" s="1"/>
  <c r="H845" i="60"/>
  <c r="I845" i="60" s="1"/>
  <c r="J845" i="60" s="1"/>
  <c r="H832" i="60"/>
  <c r="I832" i="60" s="1"/>
  <c r="J832" i="60" s="1"/>
  <c r="H826" i="60"/>
  <c r="I826" i="60" s="1"/>
  <c r="J826" i="60" s="1"/>
  <c r="H847" i="60"/>
  <c r="I847" i="60" s="1"/>
  <c r="J847" i="60" s="1"/>
  <c r="H837" i="60"/>
  <c r="I837" i="60" s="1"/>
  <c r="J837" i="60" s="1"/>
  <c r="H824" i="60"/>
  <c r="I824" i="60" s="1"/>
  <c r="J824" i="60" s="1"/>
  <c r="J866" i="60" s="1"/>
  <c r="H822" i="60"/>
  <c r="I822" i="60" s="1"/>
  <c r="J822" i="60" s="1"/>
  <c r="H820" i="60"/>
  <c r="I820" i="60" s="1"/>
  <c r="J820" i="60" s="1"/>
  <c r="H818" i="60"/>
  <c r="I818" i="60" s="1"/>
  <c r="J818" i="60" s="1"/>
  <c r="H874" i="60"/>
  <c r="I874" i="60" s="1"/>
  <c r="J874" i="60" s="1"/>
  <c r="H872" i="60"/>
  <c r="I872" i="60" s="1"/>
  <c r="J872" i="60" s="1"/>
  <c r="H870" i="60"/>
  <c r="I870" i="60" s="1"/>
  <c r="J870" i="60" s="1"/>
  <c r="H868" i="60"/>
  <c r="I868" i="60" s="1"/>
  <c r="J868" i="60" s="1"/>
  <c r="J875" i="60" s="1"/>
  <c r="H849" i="60"/>
  <c r="I849" i="60" s="1"/>
  <c r="J849" i="60" s="1"/>
  <c r="H800" i="60"/>
  <c r="I800" i="60" s="1"/>
  <c r="J800" i="60" s="1"/>
  <c r="H798" i="60"/>
  <c r="I798" i="60" s="1"/>
  <c r="J798" i="60" s="1"/>
  <c r="H825" i="60"/>
  <c r="I825" i="60" s="1"/>
  <c r="J825" i="60" s="1"/>
  <c r="H823" i="60"/>
  <c r="I823" i="60" s="1"/>
  <c r="J823" i="60" s="1"/>
  <c r="H821" i="60"/>
  <c r="I821" i="60" s="1"/>
  <c r="J821" i="60" s="1"/>
  <c r="H819" i="60"/>
  <c r="I819" i="60" s="1"/>
  <c r="J819" i="60" s="1"/>
  <c r="H817" i="60"/>
  <c r="I817" i="60" s="1"/>
  <c r="J817" i="60" s="1"/>
  <c r="J828" i="60" s="1"/>
  <c r="H848" i="60"/>
  <c r="I848" i="60" s="1"/>
  <c r="J848" i="60" s="1"/>
  <c r="H842" i="60"/>
  <c r="I842" i="60" s="1"/>
  <c r="J842" i="60" s="1"/>
  <c r="H840" i="60"/>
  <c r="I840" i="60" s="1"/>
  <c r="J840" i="60" s="1"/>
  <c r="H838" i="60"/>
  <c r="I838" i="60" s="1"/>
  <c r="J838" i="60" s="1"/>
  <c r="H873" i="60"/>
  <c r="I873" i="60" s="1"/>
  <c r="J873" i="60" s="1"/>
  <c r="H871" i="60"/>
  <c r="I871" i="60" s="1"/>
  <c r="J871" i="60" s="1"/>
  <c r="H869" i="60"/>
  <c r="I869" i="60" s="1"/>
  <c r="J869" i="60" s="1"/>
  <c r="H831" i="60"/>
  <c r="I831" i="60" s="1"/>
  <c r="J831" i="60" s="1"/>
  <c r="H841" i="60"/>
  <c r="I841" i="60" s="1"/>
  <c r="J841" i="60" s="1"/>
  <c r="J856" i="60" s="1"/>
  <c r="H839" i="60"/>
  <c r="I839" i="60" s="1"/>
  <c r="J839" i="60" s="1"/>
  <c r="H830" i="60"/>
  <c r="I830" i="60" s="1"/>
  <c r="J830" i="60" s="1"/>
  <c r="H814" i="60"/>
  <c r="I814" i="60" s="1"/>
  <c r="J814" i="60" s="1"/>
  <c r="H812" i="60"/>
  <c r="I812" i="60" s="1"/>
  <c r="J812" i="60" s="1"/>
  <c r="J815" i="60" s="1"/>
  <c r="H810" i="60"/>
  <c r="I810" i="60" s="1"/>
  <c r="J810" i="60" s="1"/>
  <c r="H864" i="60"/>
  <c r="I864" i="60" s="1"/>
  <c r="J864" i="60" s="1"/>
  <c r="H861" i="60"/>
  <c r="I861" i="60" s="1"/>
  <c r="J861" i="60" s="1"/>
  <c r="H859" i="60"/>
  <c r="I859" i="60" s="1"/>
  <c r="J859" i="60" s="1"/>
  <c r="H851" i="60"/>
  <c r="I851" i="60" s="1"/>
  <c r="J851" i="60" s="1"/>
  <c r="H806" i="60"/>
  <c r="I806" i="60" s="1"/>
  <c r="J806" i="60" s="1"/>
  <c r="H804" i="60"/>
  <c r="I804" i="60" s="1"/>
  <c r="J804" i="60" s="1"/>
  <c r="H834" i="60"/>
  <c r="I834" i="60" s="1"/>
  <c r="J834" i="60" s="1"/>
  <c r="H855" i="60"/>
  <c r="I855" i="60" s="1"/>
  <c r="J855" i="60" s="1"/>
  <c r="H853" i="60"/>
  <c r="I853" i="60" s="1"/>
  <c r="J853" i="60" s="1"/>
  <c r="H813" i="60"/>
  <c r="I813" i="60" s="1"/>
  <c r="J813" i="60" s="1"/>
  <c r="H811" i="60"/>
  <c r="I811" i="60" s="1"/>
  <c r="J811" i="60" s="1"/>
  <c r="H850" i="60"/>
  <c r="I850" i="60" s="1"/>
  <c r="J850" i="60" s="1"/>
  <c r="H827" i="60"/>
  <c r="I827" i="60" s="1"/>
  <c r="J827" i="60" s="1"/>
  <c r="H846" i="60"/>
  <c r="I846" i="60" s="1"/>
  <c r="J846" i="60" s="1"/>
  <c r="H836" i="60"/>
  <c r="I836" i="60" s="1"/>
  <c r="J836" i="60" s="1"/>
  <c r="H805" i="60"/>
  <c r="I805" i="60" s="1"/>
  <c r="J805" i="60" s="1"/>
  <c r="H807" i="60"/>
  <c r="I807" i="60" s="1"/>
  <c r="J807" i="60" s="1"/>
  <c r="H803" i="60"/>
  <c r="I803" i="60" s="1"/>
  <c r="J803" i="60" s="1"/>
  <c r="H858" i="60"/>
  <c r="I858" i="60" s="1"/>
  <c r="J858" i="60" s="1"/>
  <c r="H860" i="60"/>
  <c r="I860" i="60" s="1"/>
  <c r="J860" i="60" s="1"/>
  <c r="H833" i="60"/>
  <c r="I833" i="60" s="1"/>
  <c r="J833" i="60" s="1"/>
  <c r="H862" i="60"/>
  <c r="I862" i="60" s="1"/>
  <c r="J862" i="60" s="1"/>
  <c r="H865" i="60"/>
  <c r="I865" i="60" s="1"/>
  <c r="J865" i="60" s="1"/>
  <c r="H852" i="60"/>
  <c r="I852" i="60" s="1"/>
  <c r="J852" i="60" s="1"/>
  <c r="H773" i="60"/>
  <c r="I773" i="60" s="1"/>
  <c r="J773" i="60" s="1"/>
  <c r="H754" i="60"/>
  <c r="I754" i="60" s="1"/>
  <c r="J754" i="60" s="1"/>
  <c r="H718" i="60"/>
  <c r="I718" i="60" s="1"/>
  <c r="J718" i="60" s="1"/>
  <c r="H716" i="60"/>
  <c r="I716" i="60" s="1"/>
  <c r="J716" i="60" s="1"/>
  <c r="J720" i="60" s="1"/>
  <c r="H719" i="60"/>
  <c r="I719" i="60" s="1"/>
  <c r="J719" i="60" s="1"/>
  <c r="H717" i="60"/>
  <c r="I717" i="60" s="1"/>
  <c r="J717" i="60" s="1"/>
  <c r="H744" i="60"/>
  <c r="I744" i="60" s="1"/>
  <c r="J744" i="60" s="1"/>
  <c r="H742" i="60"/>
  <c r="I742" i="60" s="1"/>
  <c r="J742" i="60" s="1"/>
  <c r="H740" i="60"/>
  <c r="I740" i="60" s="1"/>
  <c r="J740" i="60" s="1"/>
  <c r="H738" i="60"/>
  <c r="I738" i="60" s="1"/>
  <c r="J738" i="60" s="1"/>
  <c r="H736" i="60"/>
  <c r="I736" i="60" s="1"/>
  <c r="J736" i="60" s="1"/>
  <c r="J747" i="60" s="1"/>
  <c r="H767" i="60"/>
  <c r="I767" i="60" s="1"/>
  <c r="J767" i="60" s="1"/>
  <c r="H761" i="60"/>
  <c r="I761" i="60" s="1"/>
  <c r="J761" i="60" s="1"/>
  <c r="H759" i="60"/>
  <c r="I759" i="60" s="1"/>
  <c r="J759" i="60" s="1"/>
  <c r="H757" i="60"/>
  <c r="I757" i="60" s="1"/>
  <c r="J757" i="60" s="1"/>
  <c r="H792" i="60"/>
  <c r="I792" i="60" s="1"/>
  <c r="J792" i="60" s="1"/>
  <c r="H790" i="60"/>
  <c r="I790" i="60" s="1"/>
  <c r="J790" i="60" s="1"/>
  <c r="H788" i="60"/>
  <c r="I788" i="60" s="1"/>
  <c r="J788" i="60" s="1"/>
  <c r="H750" i="60"/>
  <c r="I750" i="60" s="1"/>
  <c r="J750" i="60" s="1"/>
  <c r="H769" i="60"/>
  <c r="I769" i="60" s="1"/>
  <c r="J769" i="60" s="1"/>
  <c r="H726" i="60"/>
  <c r="I726" i="60" s="1"/>
  <c r="J726" i="60" s="1"/>
  <c r="H722" i="60"/>
  <c r="I722" i="60" s="1"/>
  <c r="J722" i="60" s="1"/>
  <c r="H764" i="60"/>
  <c r="I764" i="60" s="1"/>
  <c r="J764" i="60" s="1"/>
  <c r="H733" i="60"/>
  <c r="I733" i="60" s="1"/>
  <c r="J733" i="60" s="1"/>
  <c r="H731" i="60"/>
  <c r="I731" i="60" s="1"/>
  <c r="J731" i="60" s="1"/>
  <c r="J734" i="60" s="1"/>
  <c r="H729" i="60"/>
  <c r="I729" i="60" s="1"/>
  <c r="J729" i="60" s="1"/>
  <c r="H766" i="60"/>
  <c r="I766" i="60" s="1"/>
  <c r="J766" i="60" s="1"/>
  <c r="H756" i="60"/>
  <c r="I756" i="60" s="1"/>
  <c r="J756" i="60" s="1"/>
  <c r="H743" i="60"/>
  <c r="I743" i="60" s="1"/>
  <c r="J743" i="60" s="1"/>
  <c r="J785" i="60" s="1"/>
  <c r="H741" i="60"/>
  <c r="I741" i="60" s="1"/>
  <c r="J741" i="60" s="1"/>
  <c r="H739" i="60"/>
  <c r="I739" i="60" s="1"/>
  <c r="J739" i="60" s="1"/>
  <c r="H737" i="60"/>
  <c r="I737" i="60" s="1"/>
  <c r="J737" i="60" s="1"/>
  <c r="H724" i="60"/>
  <c r="I724" i="60" s="1"/>
  <c r="J724" i="60" s="1"/>
  <c r="H771" i="60"/>
  <c r="I771" i="60" s="1"/>
  <c r="J771" i="60" s="1"/>
  <c r="H760" i="60"/>
  <c r="I760" i="60" s="1"/>
  <c r="J760" i="60" s="1"/>
  <c r="J775" i="60" s="1"/>
  <c r="H758" i="60"/>
  <c r="I758" i="60" s="1"/>
  <c r="J758" i="60" s="1"/>
  <c r="H749" i="60"/>
  <c r="I749" i="60" s="1"/>
  <c r="J749" i="60" s="1"/>
  <c r="H793" i="60"/>
  <c r="I793" i="60" s="1"/>
  <c r="J793" i="60" s="1"/>
  <c r="H791" i="60"/>
  <c r="I791" i="60" s="1"/>
  <c r="J791" i="60" s="1"/>
  <c r="H789" i="60"/>
  <c r="I789" i="60" s="1"/>
  <c r="J789" i="60" s="1"/>
  <c r="H787" i="60"/>
  <c r="I787" i="60" s="1"/>
  <c r="J787" i="60" s="1"/>
  <c r="J794" i="60" s="1"/>
  <c r="H768" i="60"/>
  <c r="I768" i="60" s="1"/>
  <c r="J768" i="60" s="1"/>
  <c r="H784" i="60"/>
  <c r="I784" i="60" s="1"/>
  <c r="J784" i="60" s="1"/>
  <c r="H781" i="60"/>
  <c r="I781" i="60" s="1"/>
  <c r="J781" i="60" s="1"/>
  <c r="H779" i="60"/>
  <c r="I779" i="60" s="1"/>
  <c r="J779" i="60" s="1"/>
  <c r="H777" i="60"/>
  <c r="I777" i="60" s="1"/>
  <c r="J777" i="60" s="1"/>
  <c r="H752" i="60"/>
  <c r="I752" i="60" s="1"/>
  <c r="J752" i="60" s="1"/>
  <c r="H745" i="60"/>
  <c r="I745" i="60" s="1"/>
  <c r="J745" i="60" s="1"/>
  <c r="H751" i="60"/>
  <c r="I751" i="60" s="1"/>
  <c r="J751" i="60" s="1"/>
  <c r="H783" i="60"/>
  <c r="I783" i="60" s="1"/>
  <c r="J783" i="60" s="1"/>
  <c r="H780" i="60"/>
  <c r="I780" i="60" s="1"/>
  <c r="J780" i="60" s="1"/>
  <c r="H778" i="60"/>
  <c r="I778" i="60" s="1"/>
  <c r="J778" i="60" s="1"/>
  <c r="H770" i="60"/>
  <c r="I770" i="60" s="1"/>
  <c r="J770" i="60" s="1"/>
  <c r="H725" i="60"/>
  <c r="I725" i="60" s="1"/>
  <c r="J725" i="60" s="1"/>
  <c r="H723" i="60"/>
  <c r="I723" i="60" s="1"/>
  <c r="J723" i="60" s="1"/>
  <c r="H732" i="60"/>
  <c r="I732" i="60" s="1"/>
  <c r="J732" i="60" s="1"/>
  <c r="H730" i="60"/>
  <c r="I730" i="60" s="1"/>
  <c r="J730" i="60" s="1"/>
  <c r="H746" i="60"/>
  <c r="I746" i="60" s="1"/>
  <c r="J746" i="60" s="1"/>
  <c r="H753" i="60"/>
  <c r="I753" i="60" s="1"/>
  <c r="J753" i="60" s="1"/>
  <c r="H774" i="60"/>
  <c r="I774" i="60" s="1"/>
  <c r="J774" i="60" s="1"/>
  <c r="H765" i="60"/>
  <c r="I765" i="60" s="1"/>
  <c r="J765" i="60" s="1"/>
  <c r="H755" i="60"/>
  <c r="I755" i="60" s="1"/>
  <c r="J755" i="60" s="1"/>
  <c r="H699" i="60"/>
  <c r="I699" i="60" s="1"/>
  <c r="J699" i="60" s="1"/>
  <c r="H703" i="60"/>
  <c r="I703" i="60" s="1"/>
  <c r="J703" i="60" s="1"/>
  <c r="H696" i="60"/>
  <c r="I696" i="60" s="1"/>
  <c r="J696" i="60" s="1"/>
  <c r="H698" i="60"/>
  <c r="I698" i="60" s="1"/>
  <c r="J698" i="60" s="1"/>
  <c r="H700" i="60"/>
  <c r="I700" i="60" s="1"/>
  <c r="J700" i="60" s="1"/>
  <c r="H702" i="60"/>
  <c r="I702" i="60" s="1"/>
  <c r="J702" i="60" s="1"/>
  <c r="H697" i="60"/>
  <c r="I697" i="60" s="1"/>
  <c r="J697" i="60" s="1"/>
  <c r="H674" i="60"/>
  <c r="I674" i="60" s="1"/>
  <c r="J674" i="60" s="1"/>
  <c r="H676" i="60"/>
  <c r="I676" i="60" s="1"/>
  <c r="J676" i="60" s="1"/>
  <c r="H675" i="60"/>
  <c r="I675" i="60" s="1"/>
  <c r="J675" i="60" s="1"/>
  <c r="H691" i="60"/>
  <c r="I691" i="60" s="1"/>
  <c r="J691" i="60" s="1"/>
  <c r="H690" i="60"/>
  <c r="I690" i="60" s="1"/>
  <c r="J690" i="60" s="1"/>
  <c r="H678" i="60"/>
  <c r="I678" i="60" s="1"/>
  <c r="J678" i="60" s="1"/>
  <c r="H677" i="60"/>
  <c r="I677" i="60" s="1"/>
  <c r="J677" i="60" s="1"/>
  <c r="H708" i="60"/>
  <c r="I708" i="60" s="1"/>
  <c r="J708" i="60" s="1"/>
  <c r="H706" i="60"/>
  <c r="I706" i="60" s="1"/>
  <c r="J706" i="60" s="1"/>
  <c r="J713" i="60" s="1"/>
  <c r="H707" i="60"/>
  <c r="I707" i="60" s="1"/>
  <c r="J707" i="60" s="1"/>
  <c r="H712" i="60"/>
  <c r="I712" i="60" s="1"/>
  <c r="J712" i="60" s="1"/>
  <c r="H709" i="60"/>
  <c r="I709" i="60" s="1"/>
  <c r="J709" i="60" s="1"/>
  <c r="H711" i="60"/>
  <c r="I711" i="60" s="1"/>
  <c r="J711" i="60" s="1"/>
  <c r="H710" i="60"/>
  <c r="I710" i="60" s="1"/>
  <c r="J710" i="60" s="1"/>
  <c r="H664" i="60"/>
  <c r="I664" i="60" s="1"/>
  <c r="J664" i="60" s="1"/>
  <c r="H663" i="60"/>
  <c r="I663" i="60" s="1"/>
  <c r="J663" i="60" s="1"/>
  <c r="H661" i="60"/>
  <c r="I661" i="60" s="1"/>
  <c r="J661" i="60" s="1"/>
  <c r="H657" i="60"/>
  <c r="I657" i="60" s="1"/>
  <c r="J657" i="60" s="1"/>
  <c r="H659" i="60"/>
  <c r="I659" i="60" s="1"/>
  <c r="J659" i="60" s="1"/>
  <c r="H649" i="60"/>
  <c r="I649" i="60" s="1"/>
  <c r="J649" i="60" s="1"/>
  <c r="H648" i="60"/>
  <c r="I648" i="60" s="1"/>
  <c r="J648" i="60" s="1"/>
  <c r="H624" i="60"/>
  <c r="I624" i="60" s="1"/>
  <c r="J624" i="60" s="1"/>
  <c r="H618" i="60"/>
  <c r="I618" i="60" s="1"/>
  <c r="J618" i="60" s="1"/>
  <c r="H626" i="60"/>
  <c r="I626" i="60" s="1"/>
  <c r="J626" i="60" s="1"/>
  <c r="H614" i="60"/>
  <c r="I614" i="60" s="1"/>
  <c r="J614" i="60" s="1"/>
  <c r="H612" i="60"/>
  <c r="I612" i="60" s="1"/>
  <c r="J612" i="60" s="1"/>
  <c r="J615" i="60" s="1"/>
  <c r="H630" i="60"/>
  <c r="I630" i="60" s="1"/>
  <c r="J630" i="60" s="1"/>
  <c r="H628" i="60"/>
  <c r="I628" i="60" s="1"/>
  <c r="J628" i="60" s="1"/>
  <c r="H623" i="60"/>
  <c r="I623" i="60" s="1"/>
  <c r="J623" i="60" s="1"/>
  <c r="H625" i="60"/>
  <c r="I625" i="60" s="1"/>
  <c r="J625" i="60" s="1"/>
  <c r="H619" i="60"/>
  <c r="I619" i="60" s="1"/>
  <c r="J619" i="60" s="1"/>
  <c r="H617" i="60"/>
  <c r="I617" i="60" s="1"/>
  <c r="J617" i="60" s="1"/>
  <c r="J620" i="60" s="1"/>
  <c r="H627" i="60"/>
  <c r="I627" i="60" s="1"/>
  <c r="J627" i="60" s="1"/>
  <c r="H613" i="60"/>
  <c r="I613" i="60" s="1"/>
  <c r="J613" i="60" s="1"/>
  <c r="H629" i="60"/>
  <c r="I629" i="60" s="1"/>
  <c r="J629" i="60" s="1"/>
  <c r="H622" i="60"/>
  <c r="I622" i="60" s="1"/>
  <c r="J622" i="60" s="1"/>
  <c r="H651" i="60"/>
  <c r="I651" i="60" s="1"/>
  <c r="J651" i="60" s="1"/>
  <c r="H686" i="60"/>
  <c r="I686" i="60" s="1"/>
  <c r="J686" i="60" s="1"/>
  <c r="H680" i="60"/>
  <c r="I680" i="60" s="1"/>
  <c r="J680" i="60" s="1"/>
  <c r="H673" i="60"/>
  <c r="I673" i="60" s="1"/>
  <c r="J673" i="60" s="1"/>
  <c r="H645" i="60"/>
  <c r="I645" i="60" s="1"/>
  <c r="J645" i="60" s="1"/>
  <c r="J632" i="60" s="1"/>
  <c r="H643" i="60"/>
  <c r="I643" i="60" s="1"/>
  <c r="J643" i="60" s="1"/>
  <c r="H641" i="60"/>
  <c r="I641" i="60" s="1"/>
  <c r="J641" i="60" s="1"/>
  <c r="H688" i="60"/>
  <c r="I688" i="60" s="1"/>
  <c r="J688" i="60" s="1"/>
  <c r="H692" i="60"/>
  <c r="I692" i="60" s="1"/>
  <c r="J692" i="60" s="1"/>
  <c r="H637" i="60"/>
  <c r="I637" i="60" s="1"/>
  <c r="J637" i="60" s="1"/>
  <c r="H635" i="60"/>
  <c r="I635" i="60" s="1"/>
  <c r="J635" i="60" s="1"/>
  <c r="J639" i="60" s="1"/>
  <c r="H670" i="60"/>
  <c r="I670" i="60" s="1"/>
  <c r="J670" i="60" s="1"/>
  <c r="H665" i="60"/>
  <c r="I665" i="60" s="1"/>
  <c r="J665" i="60" s="1"/>
  <c r="H660" i="60"/>
  <c r="I660" i="60" s="1"/>
  <c r="J660" i="60" s="1"/>
  <c r="H656" i="60"/>
  <c r="I656" i="60" s="1"/>
  <c r="J656" i="60" s="1"/>
  <c r="H683" i="60"/>
  <c r="I683" i="60" s="1"/>
  <c r="J683" i="60" s="1"/>
  <c r="H685" i="60"/>
  <c r="I685" i="60" s="1"/>
  <c r="J685" i="60" s="1"/>
  <c r="H672" i="60"/>
  <c r="I672" i="60" s="1"/>
  <c r="J672" i="60" s="1"/>
  <c r="H652" i="60"/>
  <c r="I652" i="60" s="1"/>
  <c r="J652" i="60" s="1"/>
  <c r="H650" i="60"/>
  <c r="I650" i="60" s="1"/>
  <c r="J650" i="60" s="1"/>
  <c r="J653" i="60" s="1"/>
  <c r="H679" i="60"/>
  <c r="I679" i="60" s="1"/>
  <c r="J679" i="60" s="1"/>
  <c r="J694" i="60" s="1"/>
  <c r="H687" i="60"/>
  <c r="I687" i="60" s="1"/>
  <c r="J687" i="60" s="1"/>
  <c r="H644" i="60"/>
  <c r="I644" i="60" s="1"/>
  <c r="J644" i="60" s="1"/>
  <c r="H642" i="60"/>
  <c r="I642" i="60" s="1"/>
  <c r="J642" i="60" s="1"/>
  <c r="H658" i="60"/>
  <c r="I658" i="60" s="1"/>
  <c r="J658" i="60" s="1"/>
  <c r="H662" i="60"/>
  <c r="I662" i="60" s="1"/>
  <c r="J662" i="60" s="1"/>
  <c r="J704" i="60" s="1"/>
  <c r="H655" i="60"/>
  <c r="I655" i="60" s="1"/>
  <c r="J655" i="60" s="1"/>
  <c r="J666" i="60" s="1"/>
  <c r="H693" i="60"/>
  <c r="I693" i="60" s="1"/>
  <c r="J693" i="60" s="1"/>
  <c r="H689" i="60"/>
  <c r="I689" i="60" s="1"/>
  <c r="J689" i="60" s="1"/>
  <c r="H668" i="60"/>
  <c r="I668" i="60" s="1"/>
  <c r="J668" i="60" s="1"/>
  <c r="H638" i="60"/>
  <c r="I638" i="60" s="1"/>
  <c r="J638" i="60" s="1"/>
  <c r="H636" i="60"/>
  <c r="I636" i="60" s="1"/>
  <c r="J636" i="60" s="1"/>
  <c r="H669" i="60"/>
  <c r="I669" i="60" s="1"/>
  <c r="J669" i="60" s="1"/>
  <c r="H684" i="60"/>
  <c r="I684" i="60" s="1"/>
  <c r="J684" i="60" s="1"/>
  <c r="H671" i="60"/>
  <c r="I671" i="60" s="1"/>
  <c r="J671" i="60" s="1"/>
  <c r="H554" i="60"/>
  <c r="I554" i="60" s="1"/>
  <c r="J554" i="60" s="1"/>
  <c r="H580" i="60"/>
  <c r="I580" i="60" s="1"/>
  <c r="J580" i="60" s="1"/>
  <c r="H574" i="60"/>
  <c r="I574" i="60" s="1"/>
  <c r="J574" i="60" s="1"/>
  <c r="H572" i="60"/>
  <c r="I572" i="60" s="1"/>
  <c r="J572" i="60" s="1"/>
  <c r="H550" i="60"/>
  <c r="I550" i="60" s="1"/>
  <c r="J550" i="60" s="1"/>
  <c r="H548" i="60"/>
  <c r="I548" i="60" s="1"/>
  <c r="J548" i="60" s="1"/>
  <c r="H546" i="60"/>
  <c r="I546" i="60" s="1"/>
  <c r="J546" i="60" s="1"/>
  <c r="H582" i="60"/>
  <c r="I582" i="60" s="1"/>
  <c r="J582" i="60" s="1"/>
  <c r="H586" i="60"/>
  <c r="I586" i="60" s="1"/>
  <c r="J586" i="60" s="1"/>
  <c r="H584" i="60"/>
  <c r="I584" i="60" s="1"/>
  <c r="J584" i="60" s="1"/>
  <c r="H567" i="60"/>
  <c r="I567" i="60" s="1"/>
  <c r="J567" i="60" s="1"/>
  <c r="H542" i="60"/>
  <c r="I542" i="60" s="1"/>
  <c r="J542" i="60" s="1"/>
  <c r="H540" i="60"/>
  <c r="I540" i="60" s="1"/>
  <c r="J540" i="60" s="1"/>
  <c r="J544" i="60" s="1"/>
  <c r="H569" i="60"/>
  <c r="I569" i="60" s="1"/>
  <c r="J569" i="60" s="1"/>
  <c r="H563" i="60"/>
  <c r="I563" i="60" s="1"/>
  <c r="J563" i="60" s="1"/>
  <c r="H561" i="60"/>
  <c r="I561" i="60" s="1"/>
  <c r="J561" i="60" s="1"/>
  <c r="H559" i="60"/>
  <c r="I559" i="60" s="1"/>
  <c r="J559" i="60" s="1"/>
  <c r="H577" i="60"/>
  <c r="I577" i="60" s="1"/>
  <c r="J577" i="60" s="1"/>
  <c r="H579" i="60"/>
  <c r="I579" i="60" s="1"/>
  <c r="J579" i="60" s="1"/>
  <c r="H571" i="60"/>
  <c r="I571" i="60" s="1"/>
  <c r="J571" i="60" s="1"/>
  <c r="H555" i="60"/>
  <c r="I555" i="60" s="1"/>
  <c r="J555" i="60" s="1"/>
  <c r="H553" i="60"/>
  <c r="I553" i="60" s="1"/>
  <c r="J553" i="60" s="1"/>
  <c r="J556" i="60" s="1"/>
  <c r="H573" i="60"/>
  <c r="I573" i="60" s="1"/>
  <c r="J573" i="60" s="1"/>
  <c r="J587" i="60" s="1"/>
  <c r="H581" i="60"/>
  <c r="I581" i="60" s="1"/>
  <c r="J581" i="60" s="1"/>
  <c r="H549" i="60"/>
  <c r="I549" i="60" s="1"/>
  <c r="J549" i="60" s="1"/>
  <c r="H547" i="60"/>
  <c r="I547" i="60" s="1"/>
  <c r="J547" i="60" s="1"/>
  <c r="H585" i="60"/>
  <c r="I585" i="60" s="1"/>
  <c r="J585" i="60" s="1"/>
  <c r="H583" i="60"/>
  <c r="I583" i="60" s="1"/>
  <c r="J583" i="60" s="1"/>
  <c r="H566" i="60"/>
  <c r="I566" i="60" s="1"/>
  <c r="J566" i="60" s="1"/>
  <c r="H543" i="60"/>
  <c r="I543" i="60" s="1"/>
  <c r="J543" i="60" s="1"/>
  <c r="H541" i="60"/>
  <c r="I541" i="60" s="1"/>
  <c r="J541" i="60" s="1"/>
  <c r="H568" i="60"/>
  <c r="I568" i="60" s="1"/>
  <c r="J568" i="60" s="1"/>
  <c r="H562" i="60"/>
  <c r="I562" i="60" s="1"/>
  <c r="J562" i="60" s="1"/>
  <c r="H560" i="60"/>
  <c r="I560" i="60" s="1"/>
  <c r="J560" i="60" s="1"/>
  <c r="H558" i="60"/>
  <c r="I558" i="60" s="1"/>
  <c r="J558" i="60" s="1"/>
  <c r="J564" i="60" s="1"/>
  <c r="H578" i="60"/>
  <c r="I578" i="60" s="1"/>
  <c r="J578" i="60" s="1"/>
  <c r="H570" i="60"/>
  <c r="I570" i="60" s="1"/>
  <c r="J570" i="60" s="1"/>
  <c r="H504" i="60"/>
  <c r="I504" i="60" s="1"/>
  <c r="J504" i="60" s="1"/>
  <c r="H530" i="60"/>
  <c r="I530" i="60" s="1"/>
  <c r="J530" i="60" s="1"/>
  <c r="H524" i="60"/>
  <c r="I524" i="60" s="1"/>
  <c r="J524" i="60" s="1"/>
  <c r="H522" i="60"/>
  <c r="I522" i="60" s="1"/>
  <c r="J522" i="60" s="1"/>
  <c r="H500" i="60"/>
  <c r="I500" i="60" s="1"/>
  <c r="J500" i="60" s="1"/>
  <c r="H498" i="60"/>
  <c r="I498" i="60" s="1"/>
  <c r="J498" i="60" s="1"/>
  <c r="H496" i="60"/>
  <c r="I496" i="60" s="1"/>
  <c r="J496" i="60" s="1"/>
  <c r="H532" i="60"/>
  <c r="I532" i="60" s="1"/>
  <c r="J532" i="60" s="1"/>
  <c r="H536" i="60"/>
  <c r="I536" i="60" s="1"/>
  <c r="J536" i="60" s="1"/>
  <c r="H534" i="60"/>
  <c r="I534" i="60" s="1"/>
  <c r="J534" i="60" s="1"/>
  <c r="H517" i="60"/>
  <c r="I517" i="60" s="1"/>
  <c r="J517" i="60" s="1"/>
  <c r="H492" i="60"/>
  <c r="I492" i="60" s="1"/>
  <c r="J492" i="60" s="1"/>
  <c r="H490" i="60"/>
  <c r="I490" i="60" s="1"/>
  <c r="J490" i="60" s="1"/>
  <c r="J494" i="60" s="1"/>
  <c r="H519" i="60"/>
  <c r="I519" i="60" s="1"/>
  <c r="J519" i="60" s="1"/>
  <c r="H513" i="60"/>
  <c r="I513" i="60" s="1"/>
  <c r="J513" i="60" s="1"/>
  <c r="H511" i="60"/>
  <c r="I511" i="60" s="1"/>
  <c r="J511" i="60" s="1"/>
  <c r="H509" i="60"/>
  <c r="I509" i="60" s="1"/>
  <c r="J509" i="60" s="1"/>
  <c r="H527" i="60"/>
  <c r="I527" i="60" s="1"/>
  <c r="J527" i="60" s="1"/>
  <c r="H529" i="60"/>
  <c r="I529" i="60" s="1"/>
  <c r="J529" i="60" s="1"/>
  <c r="H521" i="60"/>
  <c r="I521" i="60" s="1"/>
  <c r="J521" i="60" s="1"/>
  <c r="H505" i="60"/>
  <c r="I505" i="60" s="1"/>
  <c r="J505" i="60" s="1"/>
  <c r="H503" i="60"/>
  <c r="I503" i="60" s="1"/>
  <c r="J503" i="60" s="1"/>
  <c r="J506" i="60" s="1"/>
  <c r="H523" i="60"/>
  <c r="I523" i="60" s="1"/>
  <c r="J523" i="60" s="1"/>
  <c r="J537" i="60" s="1"/>
  <c r="H531" i="60"/>
  <c r="I531" i="60" s="1"/>
  <c r="J531" i="60" s="1"/>
  <c r="H499" i="60"/>
  <c r="I499" i="60" s="1"/>
  <c r="J499" i="60" s="1"/>
  <c r="H497" i="60"/>
  <c r="I497" i="60" s="1"/>
  <c r="J497" i="60" s="1"/>
  <c r="H535" i="60"/>
  <c r="I535" i="60" s="1"/>
  <c r="J535" i="60" s="1"/>
  <c r="H533" i="60"/>
  <c r="I533" i="60" s="1"/>
  <c r="J533" i="60" s="1"/>
  <c r="H516" i="60"/>
  <c r="I516" i="60" s="1"/>
  <c r="J516" i="60" s="1"/>
  <c r="H493" i="60"/>
  <c r="I493" i="60" s="1"/>
  <c r="J493" i="60" s="1"/>
  <c r="H491" i="60"/>
  <c r="I491" i="60" s="1"/>
  <c r="J491" i="60" s="1"/>
  <c r="H518" i="60"/>
  <c r="I518" i="60" s="1"/>
  <c r="J518" i="60" s="1"/>
  <c r="H512" i="60"/>
  <c r="I512" i="60" s="1"/>
  <c r="J512" i="60" s="1"/>
  <c r="H510" i="60"/>
  <c r="I510" i="60" s="1"/>
  <c r="J510" i="60" s="1"/>
  <c r="H508" i="60"/>
  <c r="I508" i="60" s="1"/>
  <c r="J508" i="60" s="1"/>
  <c r="J514" i="60" s="1"/>
  <c r="H528" i="60"/>
  <c r="I528" i="60" s="1"/>
  <c r="J528" i="60" s="1"/>
  <c r="H520" i="60"/>
  <c r="I520" i="60" s="1"/>
  <c r="J520" i="60" s="1"/>
  <c r="H454" i="60"/>
  <c r="I454" i="60" s="1"/>
  <c r="J454" i="60" s="1"/>
  <c r="H470" i="60"/>
  <c r="I470" i="60" s="1"/>
  <c r="J470" i="60" s="1"/>
  <c r="H480" i="60"/>
  <c r="I480" i="60" s="1"/>
  <c r="J480" i="60" s="1"/>
  <c r="H474" i="60"/>
  <c r="I474" i="60" s="1"/>
  <c r="J474" i="60" s="1"/>
  <c r="H472" i="60"/>
  <c r="I472" i="60" s="1"/>
  <c r="J472" i="60" s="1"/>
  <c r="H450" i="60"/>
  <c r="I450" i="60" s="1"/>
  <c r="J450" i="60" s="1"/>
  <c r="H448" i="60"/>
  <c r="I448" i="60" s="1"/>
  <c r="J448" i="60" s="1"/>
  <c r="H446" i="60"/>
  <c r="I446" i="60" s="1"/>
  <c r="J446" i="60" s="1"/>
  <c r="H482" i="60"/>
  <c r="I482" i="60" s="1"/>
  <c r="J482" i="60" s="1"/>
  <c r="H486" i="60"/>
  <c r="I486" i="60" s="1"/>
  <c r="J486" i="60" s="1"/>
  <c r="H484" i="60"/>
  <c r="I484" i="60" s="1"/>
  <c r="J484" i="60" s="1"/>
  <c r="H467" i="60"/>
  <c r="I467" i="60" s="1"/>
  <c r="J467" i="60" s="1"/>
  <c r="H442" i="60"/>
  <c r="I442" i="60" s="1"/>
  <c r="J442" i="60" s="1"/>
  <c r="H440" i="60"/>
  <c r="I440" i="60" s="1"/>
  <c r="J440" i="60" s="1"/>
  <c r="J444" i="60" s="1"/>
  <c r="H469" i="60"/>
  <c r="I469" i="60" s="1"/>
  <c r="J469" i="60" s="1"/>
  <c r="H463" i="60"/>
  <c r="I463" i="60" s="1"/>
  <c r="J463" i="60" s="1"/>
  <c r="H461" i="60"/>
  <c r="I461" i="60" s="1"/>
  <c r="J461" i="60" s="1"/>
  <c r="H459" i="60"/>
  <c r="I459" i="60" s="1"/>
  <c r="J459" i="60" s="1"/>
  <c r="H477" i="60"/>
  <c r="I477" i="60" s="1"/>
  <c r="J477" i="60" s="1"/>
  <c r="H478" i="60"/>
  <c r="I478" i="60" s="1"/>
  <c r="J478" i="60" s="1"/>
  <c r="H479" i="60"/>
  <c r="I479" i="60" s="1"/>
  <c r="J479" i="60" s="1"/>
  <c r="H471" i="60"/>
  <c r="I471" i="60" s="1"/>
  <c r="J471" i="60" s="1"/>
  <c r="H455" i="60"/>
  <c r="I455" i="60" s="1"/>
  <c r="J455" i="60" s="1"/>
  <c r="H453" i="60"/>
  <c r="I453" i="60" s="1"/>
  <c r="J453" i="60" s="1"/>
  <c r="J456" i="60" s="1"/>
  <c r="H473" i="60"/>
  <c r="I473" i="60" s="1"/>
  <c r="J473" i="60" s="1"/>
  <c r="J487" i="60" s="1"/>
  <c r="H481" i="60"/>
  <c r="I481" i="60" s="1"/>
  <c r="J481" i="60" s="1"/>
  <c r="H449" i="60"/>
  <c r="I449" i="60" s="1"/>
  <c r="J449" i="60" s="1"/>
  <c r="H447" i="60"/>
  <c r="I447" i="60" s="1"/>
  <c r="J447" i="60" s="1"/>
  <c r="H485" i="60"/>
  <c r="I485" i="60" s="1"/>
  <c r="J485" i="60" s="1"/>
  <c r="H483" i="60"/>
  <c r="I483" i="60" s="1"/>
  <c r="J483" i="60" s="1"/>
  <c r="H466" i="60"/>
  <c r="I466" i="60" s="1"/>
  <c r="J466" i="60" s="1"/>
  <c r="H443" i="60"/>
  <c r="I443" i="60" s="1"/>
  <c r="J443" i="60" s="1"/>
  <c r="H441" i="60"/>
  <c r="I441" i="60" s="1"/>
  <c r="J441" i="60" s="1"/>
  <c r="H468" i="60"/>
  <c r="I468" i="60" s="1"/>
  <c r="J468" i="60" s="1"/>
  <c r="H462" i="60"/>
  <c r="I462" i="60" s="1"/>
  <c r="J462" i="60" s="1"/>
  <c r="H460" i="60"/>
  <c r="I460" i="60" s="1"/>
  <c r="J460" i="60" s="1"/>
  <c r="H458" i="60"/>
  <c r="I458" i="60" s="1"/>
  <c r="J458" i="60" s="1"/>
  <c r="J464" i="60" s="1"/>
  <c r="H591" i="60"/>
  <c r="I591" i="60" s="1"/>
  <c r="J591" i="60" s="1"/>
  <c r="H608" i="60"/>
  <c r="I608" i="60" s="1"/>
  <c r="J608" i="60" s="1"/>
  <c r="H606" i="60"/>
  <c r="I606" i="60" s="1"/>
  <c r="J606" i="60" s="1"/>
  <c r="H601" i="60"/>
  <c r="I601" i="60" s="1"/>
  <c r="J601" i="60" s="1"/>
  <c r="H603" i="60"/>
  <c r="I603" i="60" s="1"/>
  <c r="J603" i="60" s="1"/>
  <c r="H597" i="60"/>
  <c r="I597" i="60" s="1"/>
  <c r="J597" i="60" s="1"/>
  <c r="H595" i="60"/>
  <c r="I595" i="60" s="1"/>
  <c r="J595" i="60" s="1"/>
  <c r="J598" i="60" s="1"/>
  <c r="H605" i="60"/>
  <c r="I605" i="60" s="1"/>
  <c r="J605" i="60" s="1"/>
  <c r="H592" i="60"/>
  <c r="I592" i="60" s="1"/>
  <c r="J592" i="60" s="1"/>
  <c r="H590" i="60"/>
  <c r="I590" i="60" s="1"/>
  <c r="J590" i="60" s="1"/>
  <c r="J593" i="60" s="1"/>
  <c r="H607" i="60"/>
  <c r="I607" i="60" s="1"/>
  <c r="J607" i="60" s="1"/>
  <c r="H600" i="60"/>
  <c r="I600" i="60" s="1"/>
  <c r="J600" i="60" s="1"/>
  <c r="H596" i="60"/>
  <c r="I596" i="60" s="1"/>
  <c r="J596" i="60" s="1"/>
  <c r="H602" i="60"/>
  <c r="I602" i="60" s="1"/>
  <c r="J602" i="60" s="1"/>
  <c r="H604" i="60"/>
  <c r="I604" i="60" s="1"/>
  <c r="J604" i="60" s="1"/>
  <c r="H404" i="60"/>
  <c r="I404" i="60" s="1"/>
  <c r="J404" i="60" s="1"/>
  <c r="H399" i="60"/>
  <c r="I399" i="60" s="1"/>
  <c r="J399" i="60" s="1"/>
  <c r="H430" i="60"/>
  <c r="I430" i="60" s="1"/>
  <c r="J430" i="60" s="1"/>
  <c r="H424" i="60"/>
  <c r="I424" i="60" s="1"/>
  <c r="J424" i="60" s="1"/>
  <c r="H422" i="60"/>
  <c r="I422" i="60" s="1"/>
  <c r="J422" i="60" s="1"/>
  <c r="H400" i="60"/>
  <c r="I400" i="60" s="1"/>
  <c r="J400" i="60" s="1"/>
  <c r="H398" i="60"/>
  <c r="I398" i="60" s="1"/>
  <c r="J398" i="60" s="1"/>
  <c r="H396" i="60"/>
  <c r="I396" i="60" s="1"/>
  <c r="J396" i="60" s="1"/>
  <c r="H432" i="60"/>
  <c r="I432" i="60" s="1"/>
  <c r="J432" i="60" s="1"/>
  <c r="H397" i="60"/>
  <c r="I397" i="60" s="1"/>
  <c r="J397" i="60" s="1"/>
  <c r="H436" i="60"/>
  <c r="I436" i="60" s="1"/>
  <c r="J436" i="60" s="1"/>
  <c r="H434" i="60"/>
  <c r="I434" i="60" s="1"/>
  <c r="J434" i="60" s="1"/>
  <c r="H417" i="60"/>
  <c r="I417" i="60" s="1"/>
  <c r="J417" i="60" s="1"/>
  <c r="H392" i="60"/>
  <c r="I392" i="60" s="1"/>
  <c r="J392" i="60" s="1"/>
  <c r="H390" i="60"/>
  <c r="I390" i="60" s="1"/>
  <c r="J390" i="60" s="1"/>
  <c r="J394" i="60" s="1"/>
  <c r="H419" i="60"/>
  <c r="I419" i="60" s="1"/>
  <c r="J419" i="60" s="1"/>
  <c r="H413" i="60"/>
  <c r="I413" i="60" s="1"/>
  <c r="J413" i="60" s="1"/>
  <c r="H411" i="60"/>
  <c r="I411" i="60" s="1"/>
  <c r="J411" i="60" s="1"/>
  <c r="H409" i="60"/>
  <c r="I409" i="60" s="1"/>
  <c r="J409" i="60" s="1"/>
  <c r="H427" i="60"/>
  <c r="I427" i="60" s="1"/>
  <c r="J427" i="60" s="1"/>
  <c r="H431" i="60"/>
  <c r="I431" i="60" s="1"/>
  <c r="J431" i="60" s="1"/>
  <c r="H429" i="60"/>
  <c r="I429" i="60" s="1"/>
  <c r="J429" i="60" s="1"/>
  <c r="H421" i="60"/>
  <c r="I421" i="60" s="1"/>
  <c r="J421" i="60" s="1"/>
  <c r="H405" i="60"/>
  <c r="I405" i="60" s="1"/>
  <c r="J405" i="60" s="1"/>
  <c r="H403" i="60"/>
  <c r="I403" i="60" s="1"/>
  <c r="J403" i="60" s="1"/>
  <c r="J406" i="60" s="1"/>
  <c r="H423" i="60"/>
  <c r="I423" i="60" s="1"/>
  <c r="J423" i="60" s="1"/>
  <c r="J437" i="60" s="1"/>
  <c r="H435" i="60"/>
  <c r="I435" i="60" s="1"/>
  <c r="J435" i="60" s="1"/>
  <c r="H433" i="60"/>
  <c r="I433" i="60" s="1"/>
  <c r="J433" i="60" s="1"/>
  <c r="H416" i="60"/>
  <c r="I416" i="60" s="1"/>
  <c r="J416" i="60" s="1"/>
  <c r="H393" i="60"/>
  <c r="I393" i="60" s="1"/>
  <c r="J393" i="60" s="1"/>
  <c r="H391" i="60"/>
  <c r="I391" i="60" s="1"/>
  <c r="J391" i="60" s="1"/>
  <c r="H418" i="60"/>
  <c r="I418" i="60" s="1"/>
  <c r="J418" i="60" s="1"/>
  <c r="H412" i="60"/>
  <c r="I412" i="60" s="1"/>
  <c r="J412" i="60" s="1"/>
  <c r="H410" i="60"/>
  <c r="I410" i="60" s="1"/>
  <c r="J410" i="60" s="1"/>
  <c r="H408" i="60"/>
  <c r="I408" i="60" s="1"/>
  <c r="J408" i="60" s="1"/>
  <c r="J414" i="60" s="1"/>
  <c r="H428" i="60"/>
  <c r="I428" i="60" s="1"/>
  <c r="J428" i="60" s="1"/>
  <c r="H420" i="60"/>
  <c r="I420" i="60" s="1"/>
  <c r="J420" i="60" s="1"/>
  <c r="H354" i="60"/>
  <c r="I354" i="60" s="1"/>
  <c r="J354" i="60" s="1"/>
  <c r="H380" i="60"/>
  <c r="I380" i="60" s="1"/>
  <c r="J380" i="60" s="1"/>
  <c r="H374" i="60"/>
  <c r="I374" i="60" s="1"/>
  <c r="J374" i="60" s="1"/>
  <c r="H372" i="60"/>
  <c r="I372" i="60" s="1"/>
  <c r="J372" i="60" s="1"/>
  <c r="H350" i="60"/>
  <c r="I350" i="60" s="1"/>
  <c r="J350" i="60" s="1"/>
  <c r="H348" i="60"/>
  <c r="I348" i="60" s="1"/>
  <c r="J348" i="60" s="1"/>
  <c r="H346" i="60"/>
  <c r="I346" i="60" s="1"/>
  <c r="J346" i="60" s="1"/>
  <c r="H382" i="60"/>
  <c r="I382" i="60" s="1"/>
  <c r="J382" i="60" s="1"/>
  <c r="H386" i="60"/>
  <c r="I386" i="60" s="1"/>
  <c r="J386" i="60" s="1"/>
  <c r="H384" i="60"/>
  <c r="I384" i="60" s="1"/>
  <c r="J384" i="60" s="1"/>
  <c r="H367" i="60"/>
  <c r="I367" i="60" s="1"/>
  <c r="J367" i="60" s="1"/>
  <c r="H342" i="60"/>
  <c r="I342" i="60" s="1"/>
  <c r="J342" i="60" s="1"/>
  <c r="H340" i="60"/>
  <c r="I340" i="60" s="1"/>
  <c r="J340" i="60" s="1"/>
  <c r="J344" i="60" s="1"/>
  <c r="H369" i="60"/>
  <c r="I369" i="60" s="1"/>
  <c r="J369" i="60" s="1"/>
  <c r="H363" i="60"/>
  <c r="I363" i="60" s="1"/>
  <c r="J363" i="60" s="1"/>
  <c r="H361" i="60"/>
  <c r="I361" i="60" s="1"/>
  <c r="J361" i="60" s="1"/>
  <c r="H359" i="60"/>
  <c r="I359" i="60" s="1"/>
  <c r="J359" i="60" s="1"/>
  <c r="H377" i="60"/>
  <c r="I377" i="60" s="1"/>
  <c r="J377" i="60" s="1"/>
  <c r="H379" i="60"/>
  <c r="I379" i="60" s="1"/>
  <c r="J379" i="60" s="1"/>
  <c r="H371" i="60"/>
  <c r="I371" i="60" s="1"/>
  <c r="J371" i="60" s="1"/>
  <c r="H355" i="60"/>
  <c r="I355" i="60" s="1"/>
  <c r="J355" i="60" s="1"/>
  <c r="H353" i="60"/>
  <c r="I353" i="60" s="1"/>
  <c r="J353" i="60" s="1"/>
  <c r="J356" i="60" s="1"/>
  <c r="H373" i="60"/>
  <c r="I373" i="60" s="1"/>
  <c r="J373" i="60" s="1"/>
  <c r="J387" i="60" s="1"/>
  <c r="H381" i="60"/>
  <c r="I381" i="60" s="1"/>
  <c r="J381" i="60" s="1"/>
  <c r="H349" i="60"/>
  <c r="I349" i="60" s="1"/>
  <c r="J349" i="60" s="1"/>
  <c r="H347" i="60"/>
  <c r="I347" i="60" s="1"/>
  <c r="J347" i="60" s="1"/>
  <c r="H370" i="60"/>
  <c r="I370" i="60" s="1"/>
  <c r="J370" i="60" s="1"/>
  <c r="H385" i="60"/>
  <c r="I385" i="60" s="1"/>
  <c r="J385" i="60" s="1"/>
  <c r="H383" i="60"/>
  <c r="I383" i="60" s="1"/>
  <c r="J383" i="60" s="1"/>
  <c r="H366" i="60"/>
  <c r="I366" i="60" s="1"/>
  <c r="J366" i="60" s="1"/>
  <c r="H343" i="60"/>
  <c r="I343" i="60" s="1"/>
  <c r="J343" i="60" s="1"/>
  <c r="H341" i="60"/>
  <c r="I341" i="60" s="1"/>
  <c r="J341" i="60" s="1"/>
  <c r="H368" i="60"/>
  <c r="I368" i="60" s="1"/>
  <c r="J368" i="60" s="1"/>
  <c r="H378" i="60"/>
  <c r="I378" i="60" s="1"/>
  <c r="J378" i="60" s="1"/>
  <c r="H362" i="60"/>
  <c r="I362" i="60" s="1"/>
  <c r="J362" i="60" s="1"/>
  <c r="H360" i="60"/>
  <c r="I360" i="60" s="1"/>
  <c r="J360" i="60" s="1"/>
  <c r="H358" i="60"/>
  <c r="I358" i="60" s="1"/>
  <c r="J358" i="60" s="1"/>
  <c r="J364" i="60" s="1"/>
  <c r="H304" i="60"/>
  <c r="I304" i="60" s="1"/>
  <c r="J304" i="60" s="1"/>
  <c r="H330" i="60"/>
  <c r="I330" i="60" s="1"/>
  <c r="J330" i="60" s="1"/>
  <c r="H324" i="60"/>
  <c r="I324" i="60" s="1"/>
  <c r="J324" i="60" s="1"/>
  <c r="H322" i="60"/>
  <c r="I322" i="60" s="1"/>
  <c r="J322" i="60" s="1"/>
  <c r="H300" i="60"/>
  <c r="I300" i="60" s="1"/>
  <c r="J300" i="60" s="1"/>
  <c r="H298" i="60"/>
  <c r="I298" i="60" s="1"/>
  <c r="J298" i="60" s="1"/>
  <c r="H296" i="60"/>
  <c r="I296" i="60" s="1"/>
  <c r="J296" i="60" s="1"/>
  <c r="H332" i="60"/>
  <c r="I332" i="60" s="1"/>
  <c r="J332" i="60" s="1"/>
  <c r="H336" i="60"/>
  <c r="I336" i="60" s="1"/>
  <c r="J336" i="60" s="1"/>
  <c r="H334" i="60"/>
  <c r="I334" i="60" s="1"/>
  <c r="J334" i="60" s="1"/>
  <c r="H317" i="60"/>
  <c r="I317" i="60" s="1"/>
  <c r="J317" i="60" s="1"/>
  <c r="H292" i="60"/>
  <c r="I292" i="60" s="1"/>
  <c r="J292" i="60" s="1"/>
  <c r="H290" i="60"/>
  <c r="I290" i="60" s="1"/>
  <c r="J290" i="60" s="1"/>
  <c r="J294" i="60" s="1"/>
  <c r="H319" i="60"/>
  <c r="I319" i="60" s="1"/>
  <c r="J319" i="60" s="1"/>
  <c r="H313" i="60"/>
  <c r="I313" i="60" s="1"/>
  <c r="J313" i="60" s="1"/>
  <c r="H311" i="60"/>
  <c r="I311" i="60" s="1"/>
  <c r="J311" i="60" s="1"/>
  <c r="H309" i="60"/>
  <c r="I309" i="60" s="1"/>
  <c r="J309" i="60" s="1"/>
  <c r="H327" i="60"/>
  <c r="I327" i="60" s="1"/>
  <c r="J327" i="60" s="1"/>
  <c r="H329" i="60"/>
  <c r="I329" i="60" s="1"/>
  <c r="J329" i="60" s="1"/>
  <c r="H321" i="60"/>
  <c r="I321" i="60" s="1"/>
  <c r="J321" i="60" s="1"/>
  <c r="H305" i="60"/>
  <c r="I305" i="60" s="1"/>
  <c r="J305" i="60" s="1"/>
  <c r="H303" i="60"/>
  <c r="I303" i="60" s="1"/>
  <c r="J303" i="60" s="1"/>
  <c r="J306" i="60" s="1"/>
  <c r="H323" i="60"/>
  <c r="I323" i="60" s="1"/>
  <c r="J323" i="60" s="1"/>
  <c r="J337" i="60" s="1"/>
  <c r="H328" i="60"/>
  <c r="I328" i="60" s="1"/>
  <c r="J328" i="60" s="1"/>
  <c r="H320" i="60"/>
  <c r="I320" i="60" s="1"/>
  <c r="J320" i="60" s="1"/>
  <c r="H331" i="60"/>
  <c r="I331" i="60" s="1"/>
  <c r="J331" i="60" s="1"/>
  <c r="H299" i="60"/>
  <c r="I299" i="60" s="1"/>
  <c r="J299" i="60" s="1"/>
  <c r="H297" i="60"/>
  <c r="I297" i="60" s="1"/>
  <c r="J297" i="60" s="1"/>
  <c r="H335" i="60"/>
  <c r="I335" i="60" s="1"/>
  <c r="J335" i="60" s="1"/>
  <c r="H333" i="60"/>
  <c r="I333" i="60" s="1"/>
  <c r="J333" i="60" s="1"/>
  <c r="H316" i="60"/>
  <c r="I316" i="60" s="1"/>
  <c r="J316" i="60" s="1"/>
  <c r="H293" i="60"/>
  <c r="I293" i="60" s="1"/>
  <c r="J293" i="60" s="1"/>
  <c r="H291" i="60"/>
  <c r="I291" i="60" s="1"/>
  <c r="J291" i="60" s="1"/>
  <c r="H318" i="60"/>
  <c r="I318" i="60" s="1"/>
  <c r="J318" i="60" s="1"/>
  <c r="H312" i="60"/>
  <c r="I312" i="60" s="1"/>
  <c r="J312" i="60" s="1"/>
  <c r="H310" i="60"/>
  <c r="I310" i="60" s="1"/>
  <c r="J310" i="60" s="1"/>
  <c r="H308" i="60"/>
  <c r="I308" i="60" s="1"/>
  <c r="J308" i="60" s="1"/>
  <c r="J314" i="60" s="1"/>
  <c r="H266" i="60"/>
  <c r="I266" i="60" s="1"/>
  <c r="J266" i="60" s="1"/>
  <c r="H286" i="60"/>
  <c r="I286" i="60" s="1"/>
  <c r="J286" i="60" s="1"/>
  <c r="H284" i="60"/>
  <c r="I284" i="60" s="1"/>
  <c r="J284" i="60" s="1"/>
  <c r="H262" i="60"/>
  <c r="I262" i="60" s="1"/>
  <c r="J262" i="60" s="1"/>
  <c r="H260" i="60"/>
  <c r="I260" i="60" s="1"/>
  <c r="J260" i="60" s="1"/>
  <c r="H258" i="60"/>
  <c r="I258" i="60" s="1"/>
  <c r="J258" i="60" s="1"/>
  <c r="H279" i="60"/>
  <c r="I279" i="60" s="1"/>
  <c r="J279" i="60" s="1"/>
  <c r="H254" i="60"/>
  <c r="I254" i="60" s="1"/>
  <c r="J254" i="60" s="1"/>
  <c r="H252" i="60"/>
  <c r="I252" i="60" s="1"/>
  <c r="J252" i="60" s="1"/>
  <c r="J256" i="60" s="1"/>
  <c r="H281" i="60"/>
  <c r="I281" i="60" s="1"/>
  <c r="J281" i="60" s="1"/>
  <c r="H275" i="60"/>
  <c r="I275" i="60" s="1"/>
  <c r="J275" i="60" s="1"/>
  <c r="H273" i="60"/>
  <c r="I273" i="60" s="1"/>
  <c r="J273" i="60" s="1"/>
  <c r="H271" i="60"/>
  <c r="I271" i="60" s="1"/>
  <c r="J271" i="60" s="1"/>
  <c r="H282" i="60"/>
  <c r="I282" i="60" s="1"/>
  <c r="J282" i="60" s="1"/>
  <c r="H283" i="60"/>
  <c r="I283" i="60" s="1"/>
  <c r="J283" i="60" s="1"/>
  <c r="H267" i="60"/>
  <c r="I267" i="60" s="1"/>
  <c r="J267" i="60" s="1"/>
  <c r="H265" i="60"/>
  <c r="I265" i="60" s="1"/>
  <c r="J265" i="60" s="1"/>
  <c r="J268" i="60" s="1"/>
  <c r="H285" i="60"/>
  <c r="I285" i="60" s="1"/>
  <c r="J285" i="60" s="1"/>
  <c r="H261" i="60"/>
  <c r="I261" i="60" s="1"/>
  <c r="J261" i="60" s="1"/>
  <c r="H259" i="60"/>
  <c r="I259" i="60" s="1"/>
  <c r="J259" i="60" s="1"/>
  <c r="H278" i="60"/>
  <c r="I278" i="60" s="1"/>
  <c r="J278" i="60" s="1"/>
  <c r="H255" i="60"/>
  <c r="I255" i="60" s="1"/>
  <c r="J255" i="60" s="1"/>
  <c r="H253" i="60"/>
  <c r="I253" i="60" s="1"/>
  <c r="J253" i="60" s="1"/>
  <c r="H280" i="60"/>
  <c r="I280" i="60" s="1"/>
  <c r="J280" i="60" s="1"/>
  <c r="H274" i="60"/>
  <c r="I274" i="60" s="1"/>
  <c r="J274" i="60" s="1"/>
  <c r="H272" i="60"/>
  <c r="I272" i="60" s="1"/>
  <c r="J272" i="60" s="1"/>
  <c r="H270" i="60"/>
  <c r="I270" i="60" s="1"/>
  <c r="J270" i="60" s="1"/>
  <c r="J276" i="60" s="1"/>
  <c r="H216" i="60"/>
  <c r="I216" i="60" s="1"/>
  <c r="J216" i="60" s="1"/>
  <c r="H242" i="60"/>
  <c r="I242" i="60" s="1"/>
  <c r="J242" i="60" s="1"/>
  <c r="H236" i="60"/>
  <c r="I236" i="60" s="1"/>
  <c r="J236" i="60" s="1"/>
  <c r="H234" i="60"/>
  <c r="I234" i="60" s="1"/>
  <c r="J234" i="60" s="1"/>
  <c r="H212" i="60"/>
  <c r="I212" i="60" s="1"/>
  <c r="J212" i="60" s="1"/>
  <c r="H210" i="60"/>
  <c r="I210" i="60" s="1"/>
  <c r="J210" i="60" s="1"/>
  <c r="H208" i="60"/>
  <c r="I208" i="60" s="1"/>
  <c r="J208" i="60" s="1"/>
  <c r="H244" i="60"/>
  <c r="I244" i="60" s="1"/>
  <c r="J244" i="60" s="1"/>
  <c r="H248" i="60"/>
  <c r="I248" i="60" s="1"/>
  <c r="J248" i="60" s="1"/>
  <c r="H246" i="60"/>
  <c r="I246" i="60" s="1"/>
  <c r="J246" i="60" s="1"/>
  <c r="H229" i="60"/>
  <c r="I229" i="60" s="1"/>
  <c r="J229" i="60" s="1"/>
  <c r="H204" i="60"/>
  <c r="I204" i="60" s="1"/>
  <c r="J204" i="60" s="1"/>
  <c r="H202" i="60"/>
  <c r="I202" i="60" s="1"/>
  <c r="J202" i="60" s="1"/>
  <c r="J206" i="60" s="1"/>
  <c r="H231" i="60"/>
  <c r="I231" i="60" s="1"/>
  <c r="J231" i="60" s="1"/>
  <c r="H225" i="60"/>
  <c r="I225" i="60" s="1"/>
  <c r="J225" i="60" s="1"/>
  <c r="H223" i="60"/>
  <c r="I223" i="60" s="1"/>
  <c r="J223" i="60" s="1"/>
  <c r="H221" i="60"/>
  <c r="I221" i="60" s="1"/>
  <c r="J221" i="60" s="1"/>
  <c r="H239" i="60"/>
  <c r="I239" i="60" s="1"/>
  <c r="J239" i="60" s="1"/>
  <c r="H241" i="60"/>
  <c r="I241" i="60" s="1"/>
  <c r="J241" i="60" s="1"/>
  <c r="H233" i="60"/>
  <c r="I233" i="60" s="1"/>
  <c r="J233" i="60" s="1"/>
  <c r="H217" i="60"/>
  <c r="I217" i="60" s="1"/>
  <c r="J217" i="60" s="1"/>
  <c r="H215" i="60"/>
  <c r="I215" i="60" s="1"/>
  <c r="J215" i="60" s="1"/>
  <c r="J218" i="60" s="1"/>
  <c r="H235" i="60"/>
  <c r="I235" i="60" s="1"/>
  <c r="J235" i="60" s="1"/>
  <c r="J249" i="60" s="1"/>
  <c r="H243" i="60"/>
  <c r="I243" i="60" s="1"/>
  <c r="J243" i="60" s="1"/>
  <c r="H211" i="60"/>
  <c r="I211" i="60" s="1"/>
  <c r="J211" i="60" s="1"/>
  <c r="H209" i="60"/>
  <c r="I209" i="60" s="1"/>
  <c r="J209" i="60" s="1"/>
  <c r="H247" i="60"/>
  <c r="I247" i="60" s="1"/>
  <c r="J247" i="60" s="1"/>
  <c r="H245" i="60"/>
  <c r="I245" i="60" s="1"/>
  <c r="J245" i="60" s="1"/>
  <c r="H228" i="60"/>
  <c r="I228" i="60" s="1"/>
  <c r="J228" i="60" s="1"/>
  <c r="H205" i="60"/>
  <c r="I205" i="60" s="1"/>
  <c r="J205" i="60" s="1"/>
  <c r="H203" i="60"/>
  <c r="I203" i="60" s="1"/>
  <c r="J203" i="60" s="1"/>
  <c r="H230" i="60"/>
  <c r="I230" i="60" s="1"/>
  <c r="J230" i="60" s="1"/>
  <c r="H240" i="60"/>
  <c r="I240" i="60" s="1"/>
  <c r="J240" i="60" s="1"/>
  <c r="H232" i="60"/>
  <c r="I232" i="60" s="1"/>
  <c r="J232" i="60" s="1"/>
  <c r="H224" i="60"/>
  <c r="I224" i="60" s="1"/>
  <c r="J224" i="60" s="1"/>
  <c r="H222" i="60"/>
  <c r="I222" i="60" s="1"/>
  <c r="J222" i="60" s="1"/>
  <c r="H220" i="60"/>
  <c r="I220" i="60" s="1"/>
  <c r="J220" i="60" s="1"/>
  <c r="J226" i="60" s="1"/>
  <c r="H166" i="60"/>
  <c r="I166" i="60" s="1"/>
  <c r="J166" i="60" s="1"/>
  <c r="H192" i="60"/>
  <c r="I192" i="60" s="1"/>
  <c r="J192" i="60" s="1"/>
  <c r="H186" i="60"/>
  <c r="I186" i="60" s="1"/>
  <c r="J186" i="60" s="1"/>
  <c r="H184" i="60"/>
  <c r="I184" i="60" s="1"/>
  <c r="J184" i="60" s="1"/>
  <c r="H162" i="60"/>
  <c r="I162" i="60" s="1"/>
  <c r="J162" i="60" s="1"/>
  <c r="H160" i="60"/>
  <c r="I160" i="60" s="1"/>
  <c r="J160" i="60" s="1"/>
  <c r="H158" i="60"/>
  <c r="I158" i="60" s="1"/>
  <c r="J158" i="60" s="1"/>
  <c r="H194" i="60"/>
  <c r="I194" i="60" s="1"/>
  <c r="J194" i="60" s="1"/>
  <c r="H198" i="60"/>
  <c r="I198" i="60" s="1"/>
  <c r="J198" i="60" s="1"/>
  <c r="H196" i="60"/>
  <c r="I196" i="60" s="1"/>
  <c r="J196" i="60" s="1"/>
  <c r="H179" i="60"/>
  <c r="I179" i="60" s="1"/>
  <c r="J179" i="60" s="1"/>
  <c r="H154" i="60"/>
  <c r="I154" i="60" s="1"/>
  <c r="J154" i="60" s="1"/>
  <c r="H152" i="60"/>
  <c r="I152" i="60" s="1"/>
  <c r="J152" i="60" s="1"/>
  <c r="J156" i="60" s="1"/>
  <c r="H181" i="60"/>
  <c r="I181" i="60" s="1"/>
  <c r="J181" i="60" s="1"/>
  <c r="H175" i="60"/>
  <c r="I175" i="60" s="1"/>
  <c r="J175" i="60" s="1"/>
  <c r="H173" i="60"/>
  <c r="I173" i="60" s="1"/>
  <c r="J173" i="60" s="1"/>
  <c r="H171" i="60"/>
  <c r="I171" i="60" s="1"/>
  <c r="J171" i="60" s="1"/>
  <c r="H189" i="60"/>
  <c r="I189" i="60" s="1"/>
  <c r="J189" i="60" s="1"/>
  <c r="H190" i="60"/>
  <c r="I190" i="60" s="1"/>
  <c r="J190" i="60" s="1"/>
  <c r="H182" i="60"/>
  <c r="I182" i="60" s="1"/>
  <c r="J182" i="60" s="1"/>
  <c r="H191" i="60"/>
  <c r="I191" i="60" s="1"/>
  <c r="J191" i="60" s="1"/>
  <c r="H183" i="60"/>
  <c r="I183" i="60" s="1"/>
  <c r="J183" i="60" s="1"/>
  <c r="H167" i="60"/>
  <c r="I167" i="60" s="1"/>
  <c r="J167" i="60" s="1"/>
  <c r="H165" i="60"/>
  <c r="I165" i="60" s="1"/>
  <c r="J165" i="60" s="1"/>
  <c r="J168" i="60" s="1"/>
  <c r="H185" i="60"/>
  <c r="I185" i="60" s="1"/>
  <c r="J185" i="60" s="1"/>
  <c r="J199" i="60" s="1"/>
  <c r="H193" i="60"/>
  <c r="I193" i="60" s="1"/>
  <c r="J193" i="60" s="1"/>
  <c r="H161" i="60"/>
  <c r="I161" i="60" s="1"/>
  <c r="J161" i="60" s="1"/>
  <c r="H159" i="60"/>
  <c r="I159" i="60" s="1"/>
  <c r="J159" i="60" s="1"/>
  <c r="H197" i="60"/>
  <c r="I197" i="60" s="1"/>
  <c r="J197" i="60" s="1"/>
  <c r="H195" i="60"/>
  <c r="I195" i="60" s="1"/>
  <c r="J195" i="60" s="1"/>
  <c r="H178" i="60"/>
  <c r="I178" i="60" s="1"/>
  <c r="J178" i="60" s="1"/>
  <c r="H155" i="60"/>
  <c r="I155" i="60" s="1"/>
  <c r="J155" i="60" s="1"/>
  <c r="H153" i="60"/>
  <c r="I153" i="60" s="1"/>
  <c r="J153" i="60" s="1"/>
  <c r="H180" i="60"/>
  <c r="I180" i="60" s="1"/>
  <c r="J180" i="60" s="1"/>
  <c r="H174" i="60"/>
  <c r="I174" i="60" s="1"/>
  <c r="J174" i="60" s="1"/>
  <c r="H172" i="60"/>
  <c r="I172" i="60" s="1"/>
  <c r="J172" i="60" s="1"/>
  <c r="H170" i="60"/>
  <c r="I170" i="60" s="1"/>
  <c r="J170" i="60" s="1"/>
  <c r="J176" i="60" s="1"/>
  <c r="H97" i="60"/>
  <c r="I97" i="60" s="1"/>
  <c r="J97" i="60" s="1"/>
  <c r="H116" i="60"/>
  <c r="I116" i="60" s="1"/>
  <c r="J116" i="60" s="1"/>
  <c r="H142" i="60"/>
  <c r="I142" i="60" s="1"/>
  <c r="J142" i="60" s="1"/>
  <c r="H136" i="60"/>
  <c r="I136" i="60" s="1"/>
  <c r="J136" i="60" s="1"/>
  <c r="H134" i="60"/>
  <c r="I134" i="60" s="1"/>
  <c r="J134" i="60" s="1"/>
  <c r="H112" i="60"/>
  <c r="I112" i="60" s="1"/>
  <c r="J112" i="60" s="1"/>
  <c r="H110" i="60"/>
  <c r="I110" i="60" s="1"/>
  <c r="J110" i="60" s="1"/>
  <c r="H108" i="60"/>
  <c r="I108" i="60" s="1"/>
  <c r="J108" i="60" s="1"/>
  <c r="H104" i="60"/>
  <c r="I104" i="60" s="1"/>
  <c r="J104" i="60" s="1"/>
  <c r="H102" i="60"/>
  <c r="I102" i="60" s="1"/>
  <c r="J102" i="60" s="1"/>
  <c r="J106" i="60" s="1"/>
  <c r="H144" i="60"/>
  <c r="I144" i="60" s="1"/>
  <c r="J144" i="60" s="1"/>
  <c r="H148" i="60"/>
  <c r="I148" i="60" s="1"/>
  <c r="J148" i="60" s="1"/>
  <c r="H146" i="60"/>
  <c r="I146" i="60" s="1"/>
  <c r="J146" i="60" s="1"/>
  <c r="H129" i="60"/>
  <c r="I129" i="60" s="1"/>
  <c r="J129" i="60" s="1"/>
  <c r="H131" i="60"/>
  <c r="I131" i="60" s="1"/>
  <c r="J131" i="60" s="1"/>
  <c r="H125" i="60"/>
  <c r="I125" i="60" s="1"/>
  <c r="J125" i="60" s="1"/>
  <c r="H123" i="60"/>
  <c r="I123" i="60" s="1"/>
  <c r="J123" i="60" s="1"/>
  <c r="H121" i="60"/>
  <c r="I121" i="60" s="1"/>
  <c r="J121" i="60" s="1"/>
  <c r="H139" i="60"/>
  <c r="I139" i="60" s="1"/>
  <c r="J139" i="60" s="1"/>
  <c r="H141" i="60"/>
  <c r="I141" i="60" s="1"/>
  <c r="J141" i="60" s="1"/>
  <c r="H133" i="60"/>
  <c r="I133" i="60" s="1"/>
  <c r="J133" i="60" s="1"/>
  <c r="H117" i="60"/>
  <c r="I117" i="60" s="1"/>
  <c r="J117" i="60" s="1"/>
  <c r="H115" i="60"/>
  <c r="I115" i="60" s="1"/>
  <c r="J115" i="60" s="1"/>
  <c r="J118" i="60" s="1"/>
  <c r="H135" i="60"/>
  <c r="I135" i="60" s="1"/>
  <c r="J135" i="60" s="1"/>
  <c r="J149" i="60" s="1"/>
  <c r="H143" i="60"/>
  <c r="I143" i="60" s="1"/>
  <c r="J143" i="60" s="1"/>
  <c r="H111" i="60"/>
  <c r="I111" i="60" s="1"/>
  <c r="J111" i="60" s="1"/>
  <c r="H109" i="60"/>
  <c r="I109" i="60" s="1"/>
  <c r="J109" i="60" s="1"/>
  <c r="H105" i="60"/>
  <c r="I105" i="60" s="1"/>
  <c r="J105" i="60" s="1"/>
  <c r="H103" i="60"/>
  <c r="I103" i="60" s="1"/>
  <c r="J103" i="60" s="1"/>
  <c r="H147" i="60"/>
  <c r="I147" i="60" s="1"/>
  <c r="J147" i="60" s="1"/>
  <c r="H145" i="60"/>
  <c r="I145" i="60" s="1"/>
  <c r="J145" i="60" s="1"/>
  <c r="H128" i="60"/>
  <c r="I128" i="60" s="1"/>
  <c r="J128" i="60" s="1"/>
  <c r="H140" i="60"/>
  <c r="I140" i="60" s="1"/>
  <c r="J140" i="60" s="1"/>
  <c r="H132" i="60"/>
  <c r="I132" i="60" s="1"/>
  <c r="J132" i="60" s="1"/>
  <c r="H130" i="60"/>
  <c r="I130" i="60" s="1"/>
  <c r="J130" i="60" s="1"/>
  <c r="H124" i="60"/>
  <c r="I124" i="60" s="1"/>
  <c r="J124" i="60" s="1"/>
  <c r="H122" i="60"/>
  <c r="I122" i="60" s="1"/>
  <c r="J122" i="60" s="1"/>
  <c r="H120" i="60"/>
  <c r="I120" i="60" s="1"/>
  <c r="J120" i="60" s="1"/>
  <c r="J126" i="60" s="1"/>
  <c r="H71" i="60"/>
  <c r="I71" i="60" s="1"/>
  <c r="J71" i="60" s="1"/>
  <c r="H90" i="60"/>
  <c r="I90" i="60" s="1"/>
  <c r="J90" i="60" s="1"/>
  <c r="H78" i="60"/>
  <c r="I78" i="60" s="1"/>
  <c r="J78" i="60" s="1"/>
  <c r="H67" i="60"/>
  <c r="I67" i="60" s="1"/>
  <c r="J67" i="60" s="1"/>
  <c r="H65" i="60"/>
  <c r="I65" i="60" s="1"/>
  <c r="J65" i="60" s="1"/>
  <c r="J68" i="60" s="1"/>
  <c r="H66" i="60"/>
  <c r="I66" i="60" s="1"/>
  <c r="J66" i="60" s="1"/>
  <c r="H73" i="60"/>
  <c r="I73" i="60" s="1"/>
  <c r="J73" i="60" s="1"/>
  <c r="H74" i="60"/>
  <c r="I74" i="60" s="1"/>
  <c r="J74" i="60" s="1"/>
  <c r="H70" i="60"/>
  <c r="I70" i="60" s="1"/>
  <c r="J70" i="60" s="1"/>
  <c r="J76" i="60" s="1"/>
  <c r="H75" i="60"/>
  <c r="I75" i="60" s="1"/>
  <c r="J75" i="60" s="1"/>
  <c r="H72" i="60"/>
  <c r="I72" i="60" s="1"/>
  <c r="J72" i="60" s="1"/>
  <c r="H96" i="60"/>
  <c r="I96" i="60" s="1"/>
  <c r="J96" i="60" s="1"/>
  <c r="H91" i="60"/>
  <c r="I91" i="60" s="1"/>
  <c r="J91" i="60" s="1"/>
  <c r="H94" i="60"/>
  <c r="I94" i="60" s="1"/>
  <c r="J94" i="60" s="1"/>
  <c r="H93" i="60"/>
  <c r="I93" i="60" s="1"/>
  <c r="J93" i="60" s="1"/>
  <c r="H95" i="60"/>
  <c r="I95" i="60" s="1"/>
  <c r="J95" i="60" s="1"/>
  <c r="H92" i="60"/>
  <c r="I92" i="60" s="1"/>
  <c r="J92" i="60" s="1"/>
  <c r="H98" i="60"/>
  <c r="I98" i="60" s="1"/>
  <c r="J98" i="60" s="1"/>
  <c r="H89" i="60"/>
  <c r="I89" i="60" s="1"/>
  <c r="J89" i="60" s="1"/>
  <c r="H11" i="61"/>
  <c r="H81" i="60"/>
  <c r="I81" i="60" s="1"/>
  <c r="J81" i="60" s="1"/>
  <c r="H61" i="60"/>
  <c r="I61" i="60" s="1"/>
  <c r="J61" i="60" s="1"/>
  <c r="H23" i="60"/>
  <c r="I23" i="60" s="1"/>
  <c r="J23" i="60" s="1"/>
  <c r="J19" i="60" s="1"/>
  <c r="H62" i="60"/>
  <c r="I62" i="60" s="1"/>
  <c r="J62" i="60" s="1"/>
  <c r="H884" i="60"/>
  <c r="I884" i="60" s="1"/>
  <c r="J884" i="60" s="1"/>
  <c r="H883" i="60"/>
  <c r="I883" i="60" s="1"/>
  <c r="J883" i="60" s="1"/>
  <c r="H18" i="60"/>
  <c r="I18" i="60" s="1"/>
  <c r="J18" i="60" s="1"/>
  <c r="H80" i="60"/>
  <c r="I80" i="60" s="1"/>
  <c r="J80" i="60" s="1"/>
  <c r="H84" i="60"/>
  <c r="I84" i="60" s="1"/>
  <c r="J84" i="60" s="1"/>
  <c r="H55" i="60"/>
  <c r="I55" i="60" s="1"/>
  <c r="J55" i="60" s="1"/>
  <c r="H86" i="60"/>
  <c r="I86" i="60" s="1"/>
  <c r="J86" i="60" s="1"/>
  <c r="H58" i="60"/>
  <c r="I58" i="60" s="1"/>
  <c r="J58" i="60" s="1"/>
  <c r="H60" i="60"/>
  <c r="I60" i="60" s="1"/>
  <c r="J60" i="60" s="1"/>
  <c r="H53" i="60"/>
  <c r="I53" i="60" s="1"/>
  <c r="J53" i="60" s="1"/>
  <c r="H52" i="60"/>
  <c r="I52" i="60" s="1"/>
  <c r="J52" i="60" s="1"/>
  <c r="H26" i="60"/>
  <c r="I26" i="60" s="1"/>
  <c r="J26" i="60" s="1"/>
  <c r="H32" i="60"/>
  <c r="I32" i="60" s="1"/>
  <c r="J32" i="60" s="1"/>
  <c r="H59" i="60"/>
  <c r="I59" i="60" s="1"/>
  <c r="J59" i="60" s="1"/>
  <c r="H82" i="60"/>
  <c r="I82" i="60" s="1"/>
  <c r="J82" i="60" s="1"/>
  <c r="H885" i="60"/>
  <c r="I885" i="60" s="1"/>
  <c r="J885" i="60" s="1"/>
  <c r="H79" i="60"/>
  <c r="I79" i="60" s="1"/>
  <c r="J79" i="60" s="1"/>
  <c r="H21" i="60"/>
  <c r="I21" i="60" s="1"/>
  <c r="J21" i="60" s="1"/>
  <c r="H22" i="60"/>
  <c r="I22" i="60" s="1"/>
  <c r="J22" i="60" s="1"/>
  <c r="H882" i="60"/>
  <c r="I882" i="60" s="1"/>
  <c r="J882" i="60" s="1"/>
  <c r="H40" i="60"/>
  <c r="I40" i="60" s="1"/>
  <c r="J40" i="60" s="1"/>
  <c r="H30" i="60"/>
  <c r="I30" i="60" s="1"/>
  <c r="J30" i="60" s="1"/>
  <c r="J38" i="60" s="1"/>
  <c r="J714" i="60"/>
  <c r="H54" i="60"/>
  <c r="I54" i="60" s="1"/>
  <c r="J54" i="60" s="1"/>
  <c r="H27" i="60"/>
  <c r="I27" i="60" s="1"/>
  <c r="J27" i="60" s="1"/>
  <c r="H31" i="60"/>
  <c r="I31" i="60" s="1"/>
  <c r="J31" i="60" s="1"/>
  <c r="J795" i="60"/>
  <c r="H15" i="60"/>
  <c r="H17" i="60"/>
  <c r="I17" i="60" s="1"/>
  <c r="J17" i="60" s="1"/>
  <c r="H16" i="60"/>
  <c r="J633" i="60"/>
  <c r="H83" i="60"/>
  <c r="I83" i="60" s="1"/>
  <c r="J83" i="60" s="1"/>
  <c r="H33" i="60"/>
  <c r="I33" i="60" s="1"/>
  <c r="J33" i="60" s="1"/>
  <c r="H85" i="60"/>
  <c r="I85" i="60" s="1"/>
  <c r="J85" i="60" s="1"/>
  <c r="J99" i="60" s="1"/>
  <c r="J8" i="60"/>
  <c r="R3" i="60" s="1"/>
  <c r="G8" i="60"/>
  <c r="P4" i="77" l="1"/>
  <c r="P4" i="78"/>
  <c r="P4" i="75"/>
  <c r="F15" i="60"/>
  <c r="G15" i="60" s="1"/>
  <c r="J932" i="60"/>
  <c r="J898" i="60"/>
  <c r="J887" i="60"/>
  <c r="J808" i="60"/>
  <c r="J843" i="60"/>
  <c r="J727" i="60"/>
  <c r="J762" i="60"/>
  <c r="J646" i="60"/>
  <c r="J681" i="60"/>
  <c r="J588" i="60" s="1"/>
  <c r="J575" i="60"/>
  <c r="J538" i="60" s="1"/>
  <c r="J551" i="60"/>
  <c r="J525" i="60"/>
  <c r="J488" i="60" s="1"/>
  <c r="J501" i="60"/>
  <c r="J475" i="60"/>
  <c r="J438" i="60" s="1"/>
  <c r="J451" i="60"/>
  <c r="J609" i="60"/>
  <c r="J425" i="60"/>
  <c r="J388" i="60" s="1"/>
  <c r="J401" i="60"/>
  <c r="J375" i="60"/>
  <c r="J338" i="60" s="1"/>
  <c r="J351" i="60"/>
  <c r="J325" i="60"/>
  <c r="J288" i="60" s="1"/>
  <c r="J301" i="60"/>
  <c r="J287" i="60"/>
  <c r="J250" i="60" s="1"/>
  <c r="J263" i="60"/>
  <c r="J237" i="60"/>
  <c r="J200" i="60" s="1"/>
  <c r="J213" i="60"/>
  <c r="J187" i="60"/>
  <c r="J150" i="60" s="1"/>
  <c r="J163" i="60"/>
  <c r="J137" i="60"/>
  <c r="J100" i="60" s="1"/>
  <c r="J113" i="60"/>
  <c r="J87" i="60"/>
  <c r="J42" i="60"/>
  <c r="J886" i="60"/>
  <c r="J876" i="60"/>
  <c r="J28" i="60"/>
  <c r="J63" i="60"/>
  <c r="J49" i="60"/>
  <c r="J24" i="60"/>
  <c r="J56" i="60"/>
  <c r="I15" i="60" l="1"/>
  <c r="J15" i="60" s="1"/>
  <c r="J909" i="60"/>
  <c r="J50" i="60"/>
  <c r="J12" i="60" s="1"/>
  <c r="J13" i="60"/>
  <c r="J1106" i="73" l="1"/>
  <c r="C41" i="79" s="1"/>
  <c r="K41" i="79" s="1"/>
  <c r="L41" i="79" s="1"/>
  <c r="M41" i="79" s="1"/>
  <c r="N41" i="79" s="1"/>
  <c r="AG41" i="79" l="1"/>
  <c r="AH41" i="79" s="1"/>
  <c r="C41" i="77"/>
  <c r="K41" i="77" s="1"/>
  <c r="C41" i="78"/>
  <c r="C104" i="75"/>
  <c r="K104" i="75" s="1"/>
  <c r="C105" i="75"/>
  <c r="K105" i="75" s="1"/>
  <c r="C106" i="75"/>
  <c r="K106" i="75" s="1"/>
  <c r="L106" i="75" s="1"/>
  <c r="M106" i="75" s="1"/>
  <c r="N106" i="75" s="1"/>
  <c r="C107" i="75"/>
  <c r="K107" i="75" s="1"/>
  <c r="L107" i="75" s="1"/>
  <c r="M107" i="75" s="1"/>
  <c r="N107" i="75" s="1"/>
  <c r="J991" i="73"/>
  <c r="J7" i="73" s="1"/>
  <c r="D7" i="79" s="1"/>
  <c r="P7" i="77" l="1"/>
  <c r="P7" i="78"/>
  <c r="L41" i="77"/>
  <c r="M41" i="77" s="1"/>
  <c r="N41" i="77" s="1"/>
  <c r="L104" i="75"/>
  <c r="M104" i="75" s="1"/>
  <c r="N104" i="75" s="1"/>
  <c r="L105" i="75"/>
  <c r="M105" i="75" s="1"/>
  <c r="N105" i="75" s="1"/>
  <c r="AF106" i="75"/>
  <c r="AG106" i="75" s="1"/>
  <c r="P7" i="75"/>
  <c r="AF107" i="75"/>
  <c r="AG107" i="75" s="1"/>
  <c r="AF41" i="78" l="1"/>
  <c r="AG41" i="78" s="1"/>
  <c r="AF41" i="77"/>
  <c r="AG41" i="77" s="1"/>
  <c r="AF105" i="75"/>
  <c r="AG105" i="75" s="1"/>
  <c r="AF104" i="75"/>
  <c r="AG104" i="75" s="1"/>
  <c r="I9" i="62" l="1"/>
  <c r="J9" i="62" s="1"/>
  <c r="H11" i="62" s="1"/>
  <c r="F16" i="60" l="1"/>
  <c r="G13" i="73" l="1"/>
  <c r="G12" i="73" s="1"/>
  <c r="J13" i="73"/>
  <c r="C13" i="79" s="1"/>
  <c r="G16" i="60"/>
  <c r="I16" i="60"/>
  <c r="J16" i="60" s="1"/>
  <c r="C43" i="79" l="1"/>
  <c r="E13" i="79"/>
  <c r="F13" i="79" s="1"/>
  <c r="C13" i="77"/>
  <c r="E13" i="77" s="1"/>
  <c r="C13" i="78"/>
  <c r="C13" i="75"/>
  <c r="C109" i="75" s="1"/>
  <c r="J12" i="73"/>
  <c r="J3" i="73" s="1"/>
  <c r="G1139" i="73"/>
  <c r="G1140" i="73" s="1"/>
  <c r="G3" i="73"/>
  <c r="G8" i="73" s="1"/>
  <c r="G13" i="79" l="1"/>
  <c r="F42" i="79"/>
  <c r="P3" i="78"/>
  <c r="P8" i="78" s="1"/>
  <c r="D3" i="79"/>
  <c r="D8" i="79" s="1"/>
  <c r="E42" i="79"/>
  <c r="E43" i="79" s="1"/>
  <c r="C43" i="77"/>
  <c r="P3" i="77"/>
  <c r="P8" i="77" s="1"/>
  <c r="F13" i="77"/>
  <c r="E42" i="77"/>
  <c r="E43" i="77" s="1"/>
  <c r="E13" i="75"/>
  <c r="F13" i="75" s="1"/>
  <c r="F108" i="75" s="1"/>
  <c r="P3" i="75"/>
  <c r="P8" i="75" s="1"/>
  <c r="J1139" i="73"/>
  <c r="J1140" i="73" s="1"/>
  <c r="G1141" i="73"/>
  <c r="J8" i="73"/>
  <c r="R3" i="73" s="1"/>
  <c r="F43" i="79" l="1"/>
  <c r="H13" i="79"/>
  <c r="G42" i="79"/>
  <c r="G13" i="77"/>
  <c r="F42" i="77"/>
  <c r="F43" i="77" s="1"/>
  <c r="E108" i="75"/>
  <c r="E109" i="75" s="1"/>
  <c r="G13" i="75"/>
  <c r="G108" i="75" s="1"/>
  <c r="J1141" i="73"/>
  <c r="G43" i="79" l="1"/>
  <c r="I13" i="79"/>
  <c r="H42" i="79"/>
  <c r="H13" i="77"/>
  <c r="G42" i="77"/>
  <c r="G43" i="77" s="1"/>
  <c r="F109" i="75"/>
  <c r="G109" i="75" s="1"/>
  <c r="H13" i="75"/>
  <c r="H108" i="75" s="1"/>
  <c r="H43" i="79" l="1"/>
  <c r="J13" i="79"/>
  <c r="I42" i="79"/>
  <c r="I13" i="77"/>
  <c r="H42" i="77"/>
  <c r="H43" i="77" s="1"/>
  <c r="H109" i="75"/>
  <c r="I13" i="75"/>
  <c r="I108" i="75" s="1"/>
  <c r="I43" i="79" l="1"/>
  <c r="K13" i="79"/>
  <c r="J42" i="79"/>
  <c r="I109" i="75"/>
  <c r="J13" i="77"/>
  <c r="I42" i="77"/>
  <c r="I43" i="77" s="1"/>
  <c r="J13" i="75"/>
  <c r="J108" i="75" s="1"/>
  <c r="J43" i="79" l="1"/>
  <c r="L13" i="79"/>
  <c r="K42" i="79"/>
  <c r="J109" i="75"/>
  <c r="K13" i="77"/>
  <c r="J42" i="77"/>
  <c r="J43" i="77" s="1"/>
  <c r="K13" i="75"/>
  <c r="K108" i="75" s="1"/>
  <c r="K43" i="79" l="1"/>
  <c r="M13" i="79"/>
  <c r="L42" i="79"/>
  <c r="K109" i="75"/>
  <c r="L13" i="77"/>
  <c r="K42" i="77"/>
  <c r="K43" i="77" s="1"/>
  <c r="L13" i="75"/>
  <c r="L108" i="75" s="1"/>
  <c r="L43" i="79" l="1"/>
  <c r="N13" i="79"/>
  <c r="M42" i="79"/>
  <c r="L109" i="75"/>
  <c r="L42" i="77"/>
  <c r="L43" i="77" s="1"/>
  <c r="M13" i="77"/>
  <c r="M13" i="75"/>
  <c r="M108" i="75" s="1"/>
  <c r="M43" i="79" l="1"/>
  <c r="O13" i="79"/>
  <c r="N42" i="79"/>
  <c r="M109" i="75"/>
  <c r="M42" i="77"/>
  <c r="M43" i="77" s="1"/>
  <c r="N13" i="77"/>
  <c r="N13" i="75"/>
  <c r="N108" i="75" s="1"/>
  <c r="N43" i="79" l="1"/>
  <c r="P13" i="79"/>
  <c r="O42" i="79"/>
  <c r="N109" i="75"/>
  <c r="O13" i="77"/>
  <c r="N42" i="77"/>
  <c r="N43" i="77" s="1"/>
  <c r="O13" i="75"/>
  <c r="O108" i="75" s="1"/>
  <c r="O43" i="79" l="1"/>
  <c r="P42" i="79"/>
  <c r="O109" i="75"/>
  <c r="O42" i="77"/>
  <c r="O43" i="77" s="1"/>
  <c r="P13" i="77"/>
  <c r="P13" i="75"/>
  <c r="P108" i="75" s="1"/>
  <c r="P43" i="79" l="1"/>
  <c r="P109" i="75"/>
  <c r="S43" i="79"/>
  <c r="T43" i="79" s="1"/>
  <c r="U43" i="79" s="1"/>
  <c r="V43" i="79" s="1"/>
  <c r="W43" i="79" s="1"/>
  <c r="X43" i="79" s="1"/>
  <c r="Y43" i="79" s="1"/>
  <c r="Z43" i="79" s="1"/>
  <c r="AA43" i="79" s="1"/>
  <c r="AB43" i="79" s="1"/>
  <c r="AC43" i="79" s="1"/>
  <c r="AD43" i="79" s="1"/>
  <c r="AE43" i="79" s="1"/>
  <c r="AF43" i="79" s="1"/>
  <c r="AG13" i="79"/>
  <c r="P42" i="77"/>
  <c r="P43" i="77" s="1"/>
  <c r="AF13" i="77"/>
  <c r="AG42" i="79" l="1"/>
  <c r="AH13" i="79"/>
  <c r="AF13" i="78"/>
  <c r="AG13" i="77"/>
  <c r="AF42" i="77"/>
  <c r="AG13" i="78" l="1"/>
  <c r="AF13" i="75" l="1"/>
  <c r="Q109" i="75" l="1"/>
  <c r="R109" i="75" s="1"/>
  <c r="S109" i="75" s="1"/>
  <c r="T109" i="75" s="1"/>
  <c r="U109" i="75" s="1"/>
  <c r="V109" i="75" s="1"/>
  <c r="W109" i="75" s="1"/>
  <c r="X109" i="75" s="1"/>
  <c r="Y109" i="75" s="1"/>
  <c r="Z109" i="75" s="1"/>
  <c r="AA109" i="75" s="1"/>
  <c r="AB109" i="75" s="1"/>
  <c r="AC109" i="75" s="1"/>
  <c r="AD109" i="75" s="1"/>
  <c r="AE109" i="75" s="1"/>
  <c r="AG13" i="75"/>
  <c r="AF108" i="75"/>
  <c r="P85" i="74" l="1"/>
  <c r="P125" i="74"/>
  <c r="P4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6" authorId="0" shapeId="0" xr:uid="{E196A233-75B2-4631-BC5F-F634ADBEACD8}">
      <text>
        <r>
          <rPr>
            <b/>
            <sz val="9"/>
            <color indexed="8"/>
            <rFont val="Tahoma"/>
            <family val="2"/>
          </rPr>
          <t xml:space="preserve">FILTRO:
</t>
        </r>
        <r>
          <rPr>
            <sz val="9"/>
            <color indexed="8"/>
            <rFont val="Tahoma"/>
            <family val="2"/>
          </rPr>
          <t>Após a conclusão do Orçamento, utilize o filtro nessa coluna com o valor "F" para ocultar linhas não utilizadas.</t>
        </r>
      </text>
    </comment>
  </commentList>
</comments>
</file>

<file path=xl/sharedStrings.xml><?xml version="1.0" encoding="utf-8"?>
<sst xmlns="http://schemas.openxmlformats.org/spreadsheetml/2006/main" count="134191" uniqueCount="54988">
  <si>
    <t>BDI - MATERIAL</t>
  </si>
  <si>
    <t>BDI - SERVIÇOS</t>
  </si>
  <si>
    <t>S/ BDI</t>
  </si>
  <si>
    <t>C/ BDI</t>
  </si>
  <si>
    <t>H</t>
  </si>
  <si>
    <t>L</t>
  </si>
  <si>
    <t>1.1</t>
  </si>
  <si>
    <t>M2</t>
  </si>
  <si>
    <t>UN</t>
  </si>
  <si>
    <t>SUB-TOTAL</t>
  </si>
  <si>
    <t>M3</t>
  </si>
  <si>
    <t>ITEM</t>
  </si>
  <si>
    <t/>
  </si>
  <si>
    <t>MES</t>
  </si>
  <si>
    <t>M</t>
  </si>
  <si>
    <t>CÓDIGO</t>
  </si>
  <si>
    <t>KG</t>
  </si>
  <si>
    <t>2.1</t>
  </si>
  <si>
    <t>T</t>
  </si>
  <si>
    <t>SC25KG</t>
  </si>
  <si>
    <t>CHP</t>
  </si>
  <si>
    <t>TXKM</t>
  </si>
  <si>
    <t>M3XKM</t>
  </si>
  <si>
    <t>CHI</t>
  </si>
  <si>
    <t>1.1.1</t>
  </si>
  <si>
    <t>2.1.1</t>
  </si>
  <si>
    <t xml:space="preserve"> BDI conforme acórdão 2369/2011</t>
  </si>
  <si>
    <t>SERVIÇOS GERAIS</t>
  </si>
  <si>
    <t>ADM</t>
  </si>
  <si>
    <t>&lt;3%</t>
  </si>
  <si>
    <t>PROJTEC</t>
  </si>
  <si>
    <t>&gt;2,5%</t>
  </si>
  <si>
    <t>TOTAL DA OBRA</t>
  </si>
  <si>
    <t>DESCRIÇÃO</t>
  </si>
  <si>
    <t>UNID.</t>
  </si>
  <si>
    <t>QTDE.</t>
  </si>
  <si>
    <t>% BDI</t>
  </si>
  <si>
    <t>PREÇO
UNITÁRIO C/ BDI (R$)</t>
  </si>
  <si>
    <t>PREÇO
TOTAL C/ BDI (R$)</t>
  </si>
  <si>
    <t>GERAL</t>
  </si>
  <si>
    <t>KM</t>
  </si>
  <si>
    <t>CUSTO TOTAL       R$</t>
  </si>
  <si>
    <t>CUSTO UNITÁRIO            (SEM BDI) - R$</t>
  </si>
  <si>
    <t>GRADE DE DISCO CONTROLE REMOTO REBOCÁVEL, COM 24 DISCOS 24 X 6 MM COM PNEUS PARA TRANSPORTE - CHP DIURNO. AF_06/2014</t>
  </si>
  <si>
    <t>MARTELETE OU ROMPEDOR PNEUMÁTICO MANUAL, 28 KG, COM SILENCIADOR - CHP DIURNO. AF_07/2016</t>
  </si>
  <si>
    <t>USINA DE CONCRETO FIXA, CAPACIDADE NOMINAL DE 90 A 120 M3/H, SEM SILO - CHP DIURNO. AF_07/2016</t>
  </si>
  <si>
    <t>TRATOR DE PNEUS, POTÊNCIA 122 CV, TRAÇÃO 4X4, PESO COM LASTRO DE 4.510 KG - CHP DIURNO. AF_06/2014</t>
  </si>
  <si>
    <t>TRATOR DE ESTEIRAS, POTÊNCIA 150 HP, PESO OPERACIONAL 16,7 T, COM RODA MOTRIZ ELEVADA E LÂMINA 3,18 M3 - CHP DIURNO. AF_06/2014</t>
  </si>
  <si>
    <t>CAMINHÃO TOCO, PESO BRUTO TOTAL 14.300 KG, CARGA ÚTIL MÁXIMA 9590 KG, DISTÂNCIA ENTRE EIXOS 4,76 M, POTÊNCIA 185 CV (NÃO INCLUI CARROCERIA) - CHP DIURNO. AF_06/2014</t>
  </si>
  <si>
    <t>ESPARGIDOR DE ASFALTO PRESSURIZADO COM TANQUE DE 2500 L, REBOCÁVEL COM MOTOR A GASOLINA POTÊNCIA 3,4 HP - CHP DIURNO. AF_07/2014</t>
  </si>
  <si>
    <t>MOTONIVELADORA POTÊNCIA BÁSICA LÍQUIDA (PRIMEIRA MARCHA) 125 HP, PESO BRUTO 13032 KG, LARGURA DA LÂMINA DE 3,7 M - CHP DIURNO. AF_06/2014</t>
  </si>
  <si>
    <t>COMPRESSOR DE AR REBOCÁVEL, VAZÃO 189 PCM, PRESSÃO EFETIVA DE TRABALHO 102 PSI, MOTOR DIESEL, POTÊNCIA 63 CV - CHP DIURNO. AF_06/2015</t>
  </si>
  <si>
    <t>ROLO COMPACTADOR VIBRATÓRIO PÉ DE CARNEIRO PARA SOLOS, POTÊNCIA 80 HP, PESO OPERACIONAL SEM/COM LASTRO 7,4 / 8,8 T, LARGURA DE TRABALHO 1,68 M - CHP DIURNO. AF_02/2016</t>
  </si>
  <si>
    <t>PROJETOR DE ARGAMASSA, CAPACIDADE DE PROJEÇÃO 1,5 M3/H, ALCANCE DE 30 ATÉ 60 M, MOTOR ELÉTRICO POTÊNCIA 7,5 HP - CHP DIURNO. AF_06/2014</t>
  </si>
  <si>
    <t>TRATOR DE PNEUS, POTÊNCIA 85 CV, TRAÇÃO 4X4, PESO COM LASTRO DE 4.675 KG - CHP DIURNO. AF_06/2014</t>
  </si>
  <si>
    <t>RECICLADORA DE ASFALTO A FRIO SOBRE RODAS, LARGURA FRESAGEM DE 2,0 M, POTÊNCIA 422 HP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</si>
  <si>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</si>
  <si>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</si>
  <si>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</si>
  <si>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</si>
  <si>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</si>
  <si>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</si>
  <si>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DE PROJEÇÃO DE CONCRETO SECO, POTÊNCIA 10 CV, VAZÃO 3 M3/H - CHP DIURNO. AF_06/2015</t>
  </si>
  <si>
    <t>BOMBA DE PROJEÇÃO DE CONCRETO SECO, POTÊNCIA 10 CV, VAZÃO 6 M3/H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</si>
  <si>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</si>
  <si>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</si>
  <si>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CAMINHÃO TRUCADO (C/ TERCEIRO EIXO) ELETRÔNICO - POTÊNCIA 231CV - PBT = 22000KG - DIST. ENTRE EIXOS 5170 MM - INCLUI CARROCERIA FIXA ABERTA DE MADEIRA - CHP DIURNO. AF_06/2015</t>
  </si>
  <si>
    <t>CAMINHONETE CABINE SIMPLES COM MOTOR 1.6 FLEX, CÂMBIO MANUAL, POTÊNCIA 101/104 CV, 2 PORTAS - CHP DIURNO. AF_11/2015</t>
  </si>
  <si>
    <t>BETONEIRA CAPACIDADE NOMINAL 400 L, CAPACIDADE DE MISTURA 310 L, MOTOR A GASOLINA POTÊNCIA 5,5 HP, SEM CARREGADOR - CHP DIURNO. AF_02/2016</t>
  </si>
  <si>
    <t>GRUPO GERADOR REBOCÁVEL, POTÊNCIA 66 KVA, MOTOR A DIESEL - CHP DIURNO. AF_03/2016</t>
  </si>
  <si>
    <t>DISTRIBUIDOR DE AGREGADOS AUTOPROPELIDO, CAP 3 M3, A DIESEL, POTÊNCIA 176CV - CHP DIURNO. AF_07/2016</t>
  </si>
  <si>
    <t>MARTELO DEMOLIDOR PNEUMÁTICO MANUAL, 32 KG - CHP DIURNO. AF_09/2016</t>
  </si>
  <si>
    <t>USINA DE CONCRETO FIXA, CAPACIDADE NOMINAL DE 90 A 120 M3/H, SEM SILO - CHI DIURNO. AF_07/2016</t>
  </si>
  <si>
    <t>TRATOR DE PNEUS, POTÊNCIA 122 CV, TRAÇÃO 4X4, PESO COM LASTRO DE 4.510 KG - CHI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</si>
  <si>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</si>
  <si>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</si>
  <si>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CHI DIURNO. AF_07/2014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</si>
  <si>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</si>
  <si>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</si>
  <si>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CHI DIURNO. AF_06/2015</t>
  </si>
  <si>
    <t>PROJETOR DE ARGAMASSA, CAPACIDADE DE PROJEÇÃO 1,5 M3/H, ALCANCE DE 30 ATÉ 60 M, MOTOR ELÉTRICO POTÊNCIA 7,5 HP - CHI DIURNO. AF_06/2014</t>
  </si>
  <si>
    <t>TRATOR DE PNEUS, POTÊNCIA 85 CV, TRAÇÃO 4X4, PESO COM LASTRO DE 4.675 KG - CHI DIURNO. AF_06/2014</t>
  </si>
  <si>
    <t>BATE-ESTACAS POR GRAVIDADE, POTÊNCIA DE 160 HP, PESO DO MARTELO ATÉ 3 TONELADAS - CHI DIURNO. AF_11/2014</t>
  </si>
  <si>
    <t>RECICLADORA DE ASFALTO A FRIO SOBRE RODAS, LARGURA FRESAGEM DE 2,0 M, POTÊNCIA 422 HP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</si>
  <si>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</si>
  <si>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</si>
  <si>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</si>
  <si>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</si>
  <si>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</si>
  <si>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CHI DIURNO. AF_06/2015</t>
  </si>
  <si>
    <t>BOMBA DE PROJEÇÃO DE CONCRETO SECO, POTÊNCIA 10 CV, VAZÃO 6 M3/H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</si>
  <si>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</si>
  <si>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</si>
  <si>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</si>
  <si>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CAMINHONETE CABINE SIMPLES COM MOTOR 1.6 FLEX, CÂMBIO MANUAL, POTÊNCIA 101/104 CV, 2 PORTAS - CHI DIURNO. AF_11/2015</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</si>
  <si>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</si>
  <si>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</si>
  <si>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GRUPO GERADOR REBOCÁVEL, POTÊNCIA 66 KVA, MOTOR A DIESEL - CHI DIURNO. AF_03/2016</t>
  </si>
  <si>
    <t>DISTRIBUIDOR DE AGREGADOS AUTOPROPELIDO, CAP 3 M3, A DIESEL, POTÊNCIA 176CV - CHI DIURNO. AF_07/2016</t>
  </si>
  <si>
    <t>MARTELO DEMOLIDOR PNEUMÁTICO MANUAL, 32 KG - CHI DIURNO. AF_09/2016</t>
  </si>
  <si>
    <t>ROLO COMPACTADOR VIBRATÓRIO PÉ DE CARNEIRO PARA SOLOS, POTÊNCIA 80 HP, PESO OPERACIONAL SEM/COM LASTRO 7,4 / 8,8 T, LARGURA DE TRABALHO 1,68 M - MANUTENÇÃO. AF_02/2016</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</si>
  <si>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</si>
  <si>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</si>
  <si>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</si>
  <si>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</si>
  <si>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</si>
  <si>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</si>
  <si>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</si>
  <si>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</si>
  <si>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COMPRESSOR DE AR REBOCÁVEL, VAZÃO 189 PCM, PRESSÃO EFETIVA DE TRABALHO 102 PSI, MOTOR DIESEL, POTÊNCIA 63 CV - MANUTENÇÃO.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</si>
  <si>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</si>
  <si>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</si>
  <si>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</si>
  <si>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</si>
  <si>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</si>
  <si>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</si>
  <si>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</si>
  <si>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</si>
  <si>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</si>
  <si>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</si>
  <si>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</si>
  <si>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</si>
  <si>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</si>
  <si>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</si>
  <si>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</si>
  <si>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</si>
  <si>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</si>
  <si>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</si>
  <si>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PNEUS, POTÊNCIA 85 CV, TRAÇÃO 4X4, PESO COM LASTRO DE 4.675 KG - DEPRECIAÇÃO. AF_06/2014</t>
  </si>
  <si>
    <t>TRATOR DE PNEUS, POTÊNCIA 85 CV, TRAÇÃO 4X4, PESO COM LASTRO DE 4.675 KG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</si>
  <si>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</si>
  <si>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</si>
  <si>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</si>
  <si>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</si>
  <si>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</si>
  <si>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</si>
  <si>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</si>
  <si>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</si>
  <si>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</si>
  <si>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</si>
  <si>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</si>
  <si>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JUROS. AF_11/2014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</si>
  <si>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</si>
  <si>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</si>
  <si>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</si>
  <si>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</si>
  <si>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</si>
  <si>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</si>
  <si>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</si>
  <si>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</si>
  <si>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</si>
  <si>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</si>
  <si>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</si>
  <si>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</si>
  <si>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</si>
  <si>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</si>
  <si>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</si>
  <si>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</si>
  <si>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</si>
  <si>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</si>
  <si>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</si>
  <si>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</si>
  <si>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</si>
  <si>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</si>
  <si>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</si>
  <si>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</si>
  <si>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</si>
  <si>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</si>
  <si>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</si>
  <si>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</si>
  <si>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</si>
  <si>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</si>
  <si>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</si>
  <si>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</si>
  <si>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</si>
  <si>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</si>
  <si>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</si>
  <si>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</si>
  <si>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</si>
  <si>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</si>
  <si>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</si>
  <si>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</si>
  <si>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</si>
  <si>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</si>
  <si>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MARTELO PERFURADOR PNEUMÁTICO MANUAL, HASTE 25 X 75 MM, 21 KG - JUROS. AF_12/2015</t>
  </si>
  <si>
    <t>GRUPO GERADOR REBOCÁVEL, POTÊNCIA 66 KVA, MOTOR A DIESEL - MANUTENÇÃO. AF_03/2016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</si>
  <si>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</si>
  <si>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</si>
  <si>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</si>
  <si>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</si>
  <si>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</si>
  <si>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MARTELO DEMOLIDOR PNEUMÁTICO MANUAL, 32 KG - DEPRECIAÇÃO. AF_09/2016</t>
  </si>
  <si>
    <t>MARTELO DEMOLIDOR PNEUMÁTICO MANUAL, 32 KG - JUROS. AF_09/2016</t>
  </si>
  <si>
    <t>MARTELO DEMOLIDOR PNEUMÁTICO MANUAL, 32 KG - MANUTENÇÃO. AF_09/2016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</si>
  <si>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</si>
  <si>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</si>
  <si>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</si>
  <si>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</si>
  <si>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</si>
  <si>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</si>
  <si>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</si>
  <si>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</si>
  <si>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</si>
  <si>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</si>
  <si>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</si>
  <si>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</si>
  <si>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</si>
  <si>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</si>
  <si>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</si>
  <si>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</si>
  <si>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</si>
  <si>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</si>
  <si>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</si>
  <si>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</si>
  <si>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</si>
  <si>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</si>
  <si>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PINTURA COM TINTA TEXTURIZADA ACRÍLICA EM PAREDES EXTERNAS DE CASAS, UMA COR. AF_06/2014</t>
  </si>
  <si>
    <t>APLICAÇÃO MANUAL DE PINTURA COM TINTA TEXTURIZADA ACRÍLICA EM PAREDES EXTERNAS DE CASAS, DUAS CORES. AF_06/2014</t>
  </si>
  <si>
    <t>APLICAÇÃO MANUAL DE PINTURA COM TINTA TEXTURIZADA ACRÍLICA EM MOLDURAS DE EPS, PRÉ-FABRICADOS, OU OUTROS. AF_06/2014</t>
  </si>
  <si>
    <t>ARGAMASSA PARA REVESTIMENTO DECORATIVO MONOCAMADA (MONOCAPA), MISTURA E PROJEÇÃO DE 2 M3/H DE ARGAMASSA. AF_06/2014</t>
  </si>
  <si>
    <t>ARGAMASSA INDUSTRIALIZADA PARA REVESTIMENTOS, MISTURA E PROJEÇÃO DE 2 M³/H DE ARGAMASSA. AF_06/2014</t>
  </si>
  <si>
    <t>PENEIRAMENTO DE AREIA COM PENEIRA ELÉTRICA. AF_11/2015</t>
  </si>
  <si>
    <t>PENEIRAMENTO DE AREIA COM PENEIRA MANUAL. AF_11/2015</t>
  </si>
  <si>
    <t>ENSACAMENTO DE AREIA. AF_11/2015</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</si>
  <si>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</si>
  <si>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</si>
  <si>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</si>
  <si>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</si>
  <si>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</si>
  <si>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</si>
  <si>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</si>
  <si>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</si>
  <si>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</si>
  <si>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</si>
  <si>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</si>
  <si>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</si>
  <si>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</si>
  <si>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</si>
  <si>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</si>
  <si>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</si>
  <si>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</si>
  <si>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</si>
  <si>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</si>
  <si>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</si>
  <si>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</si>
  <si>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</si>
  <si>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</si>
  <si>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</si>
  <si>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</si>
  <si>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</si>
  <si>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</si>
  <si>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</si>
  <si>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</si>
  <si>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</si>
  <si>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</si>
  <si>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</si>
  <si>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</si>
  <si>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</si>
  <si>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</si>
  <si>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</si>
  <si>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</si>
  <si>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</si>
  <si>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</si>
  <si>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</si>
  <si>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</si>
  <si>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</si>
  <si>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</si>
  <si>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</si>
  <si>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</si>
  <si>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</si>
  <si>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</si>
  <si>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</si>
  <si>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</si>
  <si>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</si>
  <si>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</si>
  <si>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</si>
  <si>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</si>
  <si>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</si>
  <si>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</si>
  <si>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</si>
  <si>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</si>
  <si>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</si>
  <si>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</si>
  <si>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</si>
  <si>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</si>
  <si>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</si>
  <si>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</si>
  <si>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</si>
  <si>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</si>
  <si>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</si>
  <si>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</si>
  <si>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</si>
  <si>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</si>
  <si>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</si>
  <si>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</si>
  <si>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</si>
  <si>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</si>
  <si>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</si>
  <si>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</si>
  <si>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</si>
  <si>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</si>
  <si>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</si>
  <si>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</si>
  <si>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</si>
  <si>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</si>
  <si>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</si>
  <si>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</si>
  <si>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</si>
  <si>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</si>
  <si>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</si>
  <si>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</si>
  <si>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</si>
  <si>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</si>
  <si>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</si>
  <si>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</si>
  <si>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CODIGO  DA COMPOSICAO</t>
  </si>
  <si>
    <t>DESCRICAO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</si>
  <si>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</si>
  <si>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</si>
  <si>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</si>
  <si>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</si>
  <si>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</si>
  <si>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</si>
  <si>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</si>
  <si>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</si>
  <si>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</si>
  <si>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</si>
  <si>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</si>
  <si>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</si>
  <si>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</si>
  <si>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</si>
  <si>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</si>
  <si>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</si>
  <si>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</si>
  <si>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</si>
  <si>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</si>
  <si>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</si>
  <si>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</si>
  <si>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</si>
  <si>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</si>
  <si>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</si>
  <si>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</si>
  <si>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</si>
  <si>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</si>
  <si>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</si>
  <si>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</si>
  <si>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</si>
  <si>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</si>
  <si>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</si>
  <si>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</si>
  <si>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</si>
  <si>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</si>
  <si>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</si>
  <si>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</si>
  <si>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</si>
  <si>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</si>
  <si>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</si>
  <si>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</si>
  <si>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</si>
  <si>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</si>
  <si>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</si>
  <si>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</si>
  <si>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</si>
  <si>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</si>
  <si>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</si>
  <si>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</si>
  <si>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</si>
  <si>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</si>
  <si>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</si>
  <si>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</si>
  <si>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</si>
  <si>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</si>
  <si>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</si>
  <si>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</si>
  <si>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</si>
  <si>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</si>
  <si>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</si>
  <si>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</si>
  <si>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</si>
  <si>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</si>
  <si>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</si>
  <si>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</si>
  <si>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</si>
  <si>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</si>
  <si>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</si>
  <si>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</si>
  <si>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</si>
  <si>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</si>
  <si>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</si>
  <si>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</si>
  <si>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</si>
  <si>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</si>
  <si>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</si>
  <si>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</si>
  <si>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</si>
  <si>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</si>
  <si>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</si>
  <si>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</si>
  <si>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</si>
  <si>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</si>
  <si>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</si>
  <si>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</si>
  <si>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</si>
  <si>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</si>
  <si>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</si>
  <si>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</si>
  <si>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</si>
  <si>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</si>
  <si>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</si>
  <si>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</si>
  <si>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</si>
  <si>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</si>
  <si>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</si>
  <si>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</si>
  <si>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</si>
  <si>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</si>
  <si>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</si>
  <si>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</si>
  <si>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</si>
  <si>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</si>
  <si>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</si>
  <si>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</si>
  <si>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</si>
  <si>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</si>
  <si>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</si>
  <si>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</si>
  <si>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</si>
  <si>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</si>
  <si>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</si>
  <si>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</si>
  <si>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</si>
  <si>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</si>
  <si>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</si>
  <si>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</si>
  <si>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</si>
  <si>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</si>
  <si>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</si>
  <si>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</si>
  <si>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</si>
  <si>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</si>
  <si>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</si>
  <si>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</si>
  <si>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</si>
  <si>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</si>
  <si>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</si>
  <si>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</si>
  <si>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</si>
  <si>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</si>
  <si>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</si>
  <si>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</si>
  <si>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</si>
  <si>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</si>
  <si>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</si>
  <si>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</si>
  <si>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</si>
  <si>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</si>
  <si>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</si>
  <si>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</si>
  <si>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</si>
  <si>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</si>
  <si>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</si>
  <si>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</si>
  <si>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</si>
  <si>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</si>
  <si>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</si>
  <si>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</si>
  <si>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</si>
  <si>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</si>
  <si>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</si>
  <si>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</si>
  <si>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</si>
  <si>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</si>
  <si>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</si>
  <si>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</si>
  <si>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</si>
  <si>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</si>
  <si>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</si>
  <si>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</si>
  <si>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</si>
  <si>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</si>
  <si>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</si>
  <si>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</si>
  <si>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</si>
  <si>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</si>
  <si>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</si>
  <si>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</si>
  <si>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</si>
  <si>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</si>
  <si>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</si>
  <si>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</si>
  <si>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</si>
  <si>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</si>
  <si>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</si>
  <si>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</si>
  <si>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</si>
  <si>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</si>
  <si>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</si>
  <si>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</si>
  <si>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</si>
  <si>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FRESADORA DE ASFALTO A FRIO SOBRE RODAS, LARGURA FRESAGEM DE 1,0 M, POTÊNCIA 208 HP - CHP DIURNO. AF_11/2014</t>
  </si>
  <si>
    <t>FRESADORA DE ASFALTO A FRIO SOBRE RODAS, LARGURA FRESAGEM DE 2,0 M, POTÊNCIA 550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</si>
  <si>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</si>
  <si>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</si>
  <si>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VIBRADOR DE IMERSÃO, DIÂMETRO DE PONTEIRA 45MM, MOTOR ELÉTRICO TRIFÁSICO POTÊNCIA DE 2 CV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</si>
  <si>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</si>
  <si>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</si>
  <si>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</si>
  <si>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</si>
  <si>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</si>
  <si>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REBOCAVEL, VAZÃO 250 PCM, PRESSAO DE TRABALHO 102 PSI, MOTOR A DIESEL POTÊNCIA 81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</si>
  <si>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</si>
  <si>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</si>
  <si>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</si>
  <si>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</si>
  <si>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</si>
  <si>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</si>
  <si>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</si>
  <si>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</si>
  <si>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</si>
  <si>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</si>
  <si>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</si>
  <si>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</si>
  <si>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</si>
  <si>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</si>
  <si>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</si>
  <si>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</si>
  <si>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</si>
  <si>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</si>
  <si>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</si>
  <si>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ESTACIONÁRIO, POTÊNCIA 150 KVA, MOTOR A DIESEL- CHP DIURNO. AF_03/2016</t>
  </si>
  <si>
    <t>USINA MISTURADORA DE SOLOS, CAPACIDADE DE 200 A 500 TON/H, POTENCIA 75KW - CHP DIURNO. AF_07/2016</t>
  </si>
  <si>
    <t>MÁQUINA DEMARCADORA DE FAIXA DE TRÁFEGO À FRIO, AUTOPROPELIDA, POTÊNCIA 38 HP - CHP DIURNO. AF_07/2016</t>
  </si>
  <si>
    <t>TALHA MANUAL DE CORRENTE, CAPACIDADE DE 2 TON. COM ELEVAÇÃO DE 3 M - CHP DIURNO. AF_07/2016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</si>
  <si>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</si>
  <si>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</si>
  <si>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</si>
  <si>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</si>
  <si>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</si>
  <si>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</si>
  <si>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</si>
  <si>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</si>
  <si>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</si>
  <si>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</si>
  <si>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</si>
  <si>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</si>
  <si>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</si>
  <si>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</si>
  <si>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</si>
  <si>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</si>
  <si>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</si>
  <si>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</si>
  <si>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</si>
  <si>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</si>
  <si>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</si>
  <si>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</si>
  <si>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</si>
  <si>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</si>
  <si>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</si>
  <si>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</si>
  <si>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ESTEIRAS, POTÊNCIA 170 HP, PESO OPERACIONAL 19 T, CAÇAMBA 5,2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</si>
  <si>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</si>
  <si>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</si>
  <si>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</si>
  <si>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</si>
  <si>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</si>
  <si>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</si>
  <si>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</si>
  <si>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</si>
  <si>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</si>
  <si>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</si>
  <si>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</si>
  <si>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</si>
  <si>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</si>
  <si>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</si>
  <si>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</si>
  <si>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</si>
  <si>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</si>
  <si>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</si>
  <si>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</si>
  <si>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</si>
  <si>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</si>
  <si>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</si>
  <si>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</si>
  <si>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</si>
  <si>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</si>
  <si>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</si>
  <si>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FRESADORA DE ASFALTO A FRIO SOBRE RODAS, LARGURA FRESAGEM DE 1,0 M, POTÊNCIA 208 HP - CHI DIURNO. AF_11/2014</t>
  </si>
  <si>
    <t>FRESADORA DE ASFALTO A FRIO SOBRE RODAS, LARGURA FRESAGEM DE 2,0 M, POTÊNCIA 550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</si>
  <si>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</si>
  <si>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</si>
  <si>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VIBRADOR DE IMERSÃO, DIÂMETRO DE PONTEIRA 45MM, MOTOR ELÉTRICO TRIFÁSICO POTÊNCIA DE 2 CV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</si>
  <si>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</si>
  <si>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</si>
  <si>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</si>
  <si>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</si>
  <si>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</si>
  <si>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REBOCAVEL, VAZÃO 250 PCM, PRESSAO DE TRABALHO 102 PSI, MOTOR A DIESEL POTÊNCIA 81 CV - CHI DIURNO. AF_06/2015</t>
  </si>
  <si>
    <t>COMPRESSOR DE AR REBOCAVEL, VAZÃO 400 PCM, PRESSAO DE TRABALHO 102 PSI, MOTOR A DIESEL POTÊNCIA 110 CV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</si>
  <si>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</si>
  <si>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</si>
  <si>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</si>
  <si>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</si>
  <si>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</si>
  <si>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</si>
  <si>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</si>
  <si>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</si>
  <si>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</si>
  <si>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</si>
  <si>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</si>
  <si>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</si>
  <si>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</si>
  <si>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</si>
  <si>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</si>
  <si>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</si>
  <si>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</si>
  <si>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</si>
  <si>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ESTACIONÁRIO, POTÊNCIA 150 KVA, MOTOR A DIESEL- CHI DIURNO. AF_03/2016</t>
  </si>
  <si>
    <t>USINA MISTURADORA DE SOLOS, CAPACIDADE DE 200 A 500 TON/H, POTENCIA 75KW - CHI DIURNO. AF_07/2016</t>
  </si>
  <si>
    <t>TALHA MANUAL DE CORRENTE, CAPACIDADE DE 2 TON. COM ELEVAÇÃO DE 3 M - CHI DIURNO. AF_07/2016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</si>
  <si>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</si>
  <si>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</si>
  <si>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</si>
  <si>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</si>
  <si>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</si>
  <si>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</si>
  <si>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</si>
  <si>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</si>
  <si>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</si>
  <si>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</si>
  <si>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</si>
  <si>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</si>
  <si>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</si>
  <si>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</si>
  <si>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</si>
  <si>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</si>
  <si>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</si>
  <si>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</si>
  <si>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</si>
  <si>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</si>
  <si>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</si>
  <si>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</si>
  <si>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</si>
  <si>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</si>
  <si>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</si>
  <si>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</si>
  <si>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</si>
  <si>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</si>
  <si>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</si>
  <si>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</si>
  <si>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</si>
  <si>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</si>
  <si>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</si>
  <si>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</si>
  <si>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</si>
  <si>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</si>
  <si>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</si>
  <si>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</si>
  <si>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</si>
  <si>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</si>
  <si>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</si>
  <si>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</si>
  <si>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</si>
  <si>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</si>
  <si>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</si>
  <si>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</si>
  <si>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</si>
  <si>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</si>
  <si>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</si>
  <si>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</si>
  <si>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</si>
  <si>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</si>
  <si>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</si>
  <si>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</si>
  <si>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</si>
  <si>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</si>
  <si>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</si>
  <si>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</si>
  <si>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</si>
  <si>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</si>
  <si>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</si>
  <si>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</si>
  <si>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</si>
  <si>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</si>
  <si>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</si>
  <si>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</si>
  <si>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</si>
  <si>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</si>
  <si>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</si>
  <si>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</si>
  <si>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</si>
  <si>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</si>
  <si>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</si>
  <si>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</si>
  <si>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</si>
  <si>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</si>
  <si>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</si>
  <si>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</si>
  <si>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</si>
  <si>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</si>
  <si>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</si>
  <si>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</si>
  <si>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</si>
  <si>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</si>
  <si>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</si>
  <si>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</si>
  <si>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</si>
  <si>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</si>
  <si>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</si>
  <si>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</si>
  <si>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</si>
  <si>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</si>
  <si>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</si>
  <si>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</si>
  <si>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</si>
  <si>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</si>
  <si>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</si>
  <si>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</si>
  <si>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</si>
  <si>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</si>
  <si>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</si>
  <si>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</si>
  <si>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</si>
  <si>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</si>
  <si>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</si>
  <si>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</si>
  <si>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</si>
  <si>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</si>
  <si>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</si>
  <si>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</si>
  <si>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</si>
  <si>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</si>
  <si>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</si>
  <si>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</si>
  <si>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</si>
  <si>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</si>
  <si>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</si>
  <si>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</si>
  <si>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</si>
  <si>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</si>
  <si>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</si>
  <si>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</si>
  <si>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</si>
  <si>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</si>
  <si>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</si>
  <si>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</si>
  <si>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</si>
  <si>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</si>
  <si>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</si>
  <si>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</si>
  <si>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</si>
  <si>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</si>
  <si>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</si>
  <si>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</si>
  <si>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</si>
  <si>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</si>
  <si>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</si>
  <si>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</si>
  <si>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</si>
  <si>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</si>
  <si>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</si>
  <si>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</si>
  <si>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</si>
  <si>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</si>
  <si>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</si>
  <si>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</si>
  <si>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</si>
  <si>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</si>
  <si>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</si>
  <si>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</si>
  <si>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</si>
  <si>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</si>
  <si>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</si>
  <si>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</si>
  <si>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</si>
  <si>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</si>
  <si>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</si>
  <si>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</si>
  <si>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</si>
  <si>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</si>
  <si>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</si>
  <si>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</si>
  <si>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</si>
  <si>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</si>
  <si>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</si>
  <si>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</si>
  <si>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</si>
  <si>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</si>
  <si>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</si>
  <si>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</si>
  <si>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</si>
  <si>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</si>
  <si>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</si>
  <si>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</si>
  <si>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</si>
  <si>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</si>
  <si>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</si>
  <si>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</si>
  <si>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</si>
  <si>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</si>
  <si>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</si>
  <si>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</si>
  <si>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</si>
  <si>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</si>
  <si>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</si>
  <si>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</si>
  <si>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</si>
  <si>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</si>
  <si>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</si>
  <si>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</si>
  <si>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</si>
  <si>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</si>
  <si>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</si>
  <si>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</si>
  <si>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</si>
  <si>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</si>
  <si>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</si>
  <si>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</si>
  <si>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</si>
  <si>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</si>
  <si>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</si>
  <si>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</si>
  <si>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</si>
  <si>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</si>
  <si>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</si>
  <si>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</si>
  <si>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</si>
  <si>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</si>
  <si>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</si>
  <si>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</si>
  <si>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</si>
  <si>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</si>
  <si>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</si>
  <si>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</si>
  <si>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</si>
  <si>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</si>
  <si>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</si>
  <si>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</si>
  <si>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</si>
  <si>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</si>
  <si>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</si>
  <si>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</si>
  <si>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</si>
  <si>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</si>
  <si>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</si>
  <si>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</si>
  <si>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</si>
  <si>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</si>
  <si>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</si>
  <si>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</si>
  <si>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</si>
  <si>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</si>
  <si>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</si>
  <si>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</si>
  <si>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</si>
  <si>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</si>
  <si>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</si>
  <si>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</si>
  <si>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</si>
  <si>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</si>
  <si>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</si>
  <si>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</si>
  <si>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</si>
  <si>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</si>
  <si>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</si>
  <si>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</si>
  <si>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</si>
  <si>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</si>
  <si>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</si>
  <si>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</si>
  <si>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</si>
  <si>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</si>
  <si>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</si>
  <si>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</si>
  <si>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</si>
  <si>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</si>
  <si>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</si>
  <si>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</si>
  <si>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</si>
  <si>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</si>
  <si>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</si>
  <si>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</si>
  <si>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</si>
  <si>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</si>
  <si>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</si>
  <si>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</si>
  <si>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</si>
  <si>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</si>
  <si>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</si>
  <si>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</si>
  <si>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</si>
  <si>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</si>
  <si>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</si>
  <si>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</si>
  <si>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</si>
  <si>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</si>
  <si>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</si>
  <si>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</si>
  <si>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</si>
  <si>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</si>
  <si>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</si>
  <si>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</si>
  <si>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</si>
  <si>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</si>
  <si>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</si>
  <si>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</si>
  <si>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</si>
  <si>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</si>
  <si>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</si>
  <si>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</si>
  <si>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</si>
  <si>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</si>
  <si>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</si>
  <si>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</si>
  <si>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</si>
  <si>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</si>
  <si>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</si>
  <si>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</si>
  <si>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</si>
  <si>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</si>
  <si>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</si>
  <si>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</si>
  <si>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</si>
  <si>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</si>
  <si>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</si>
  <si>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</si>
  <si>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</si>
  <si>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</si>
  <si>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</si>
  <si>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</si>
  <si>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</si>
  <si>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</si>
  <si>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</si>
  <si>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</si>
  <si>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</si>
  <si>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</si>
  <si>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</si>
  <si>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</si>
  <si>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</si>
  <si>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</si>
  <si>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</si>
  <si>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</si>
  <si>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</si>
  <si>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</si>
  <si>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</si>
  <si>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</si>
  <si>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</si>
  <si>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</si>
  <si>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</si>
  <si>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</si>
  <si>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</si>
  <si>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</si>
  <si>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</si>
  <si>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</si>
  <si>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</si>
  <si>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</si>
  <si>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</si>
  <si>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</si>
  <si>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</si>
  <si>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</si>
  <si>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</si>
  <si>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</si>
  <si>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</si>
  <si>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</si>
  <si>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</si>
  <si>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</si>
  <si>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</si>
  <si>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</si>
  <si>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</si>
  <si>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</si>
  <si>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</si>
  <si>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</si>
  <si>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</si>
  <si>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</si>
  <si>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</si>
  <si>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</si>
  <si>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</si>
  <si>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</si>
  <si>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</si>
  <si>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</si>
  <si>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</si>
  <si>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</si>
  <si>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</si>
  <si>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</si>
  <si>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</si>
  <si>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</si>
  <si>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</si>
  <si>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</si>
  <si>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</si>
  <si>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</si>
  <si>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</si>
  <si>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</si>
  <si>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</si>
  <si>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</si>
  <si>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</si>
  <si>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</si>
  <si>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</si>
  <si>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</si>
  <si>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</si>
  <si>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</si>
  <si>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</si>
  <si>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</si>
  <si>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</si>
  <si>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</si>
  <si>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</si>
  <si>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</si>
  <si>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</si>
  <si>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</si>
  <si>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</si>
  <si>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</si>
  <si>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</si>
  <si>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</si>
  <si>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</si>
  <si>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</si>
  <si>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</si>
  <si>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</si>
  <si>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</si>
  <si>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</si>
  <si>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</si>
  <si>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</si>
  <si>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</si>
  <si>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</si>
  <si>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</si>
  <si>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</si>
  <si>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</si>
  <si>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</si>
  <si>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</si>
  <si>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</si>
  <si>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</si>
  <si>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</si>
  <si>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</si>
  <si>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</si>
  <si>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</si>
  <si>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</si>
  <si>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</si>
  <si>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</si>
  <si>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</si>
  <si>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</si>
  <si>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</si>
  <si>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</si>
  <si>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</si>
  <si>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</si>
  <si>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</si>
  <si>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</si>
  <si>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</si>
  <si>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</si>
  <si>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</si>
  <si>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</si>
  <si>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</si>
  <si>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</si>
  <si>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</si>
  <si>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</si>
  <si>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</si>
  <si>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</si>
  <si>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</si>
  <si>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</si>
  <si>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</si>
  <si>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</si>
  <si>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</si>
  <si>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</si>
  <si>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</si>
  <si>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</si>
  <si>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</si>
  <si>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</si>
  <si>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</si>
  <si>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</si>
  <si>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</si>
  <si>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</si>
  <si>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</si>
  <si>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</si>
  <si>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</si>
  <si>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</si>
  <si>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</si>
  <si>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</si>
  <si>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</si>
  <si>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</si>
  <si>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</si>
  <si>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</si>
  <si>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</si>
  <si>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</si>
  <si>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</si>
  <si>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</si>
  <si>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</si>
  <si>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</si>
  <si>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</si>
  <si>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</si>
  <si>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</si>
  <si>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</si>
  <si>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</si>
  <si>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</si>
  <si>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</si>
  <si>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</si>
  <si>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</si>
  <si>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</si>
  <si>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</si>
  <si>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</si>
  <si>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</si>
  <si>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</si>
  <si>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</si>
  <si>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</si>
  <si>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</si>
  <si>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</si>
  <si>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</si>
  <si>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</si>
  <si>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</si>
  <si>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</si>
  <si>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</si>
  <si>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</si>
  <si>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</si>
  <si>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</si>
  <si>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</si>
  <si>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</si>
  <si>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</si>
  <si>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</si>
  <si>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</si>
  <si>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</si>
  <si>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</si>
  <si>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</si>
  <si>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</si>
  <si>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</si>
  <si>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</si>
  <si>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</si>
  <si>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</si>
  <si>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</si>
  <si>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</si>
  <si>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</si>
  <si>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</si>
  <si>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</si>
  <si>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</si>
  <si>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</si>
  <si>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</si>
  <si>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</si>
  <si>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</si>
  <si>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</si>
  <si>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</si>
  <si>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</si>
  <si>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</si>
  <si>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</si>
  <si>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</si>
  <si>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</si>
  <si>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</si>
  <si>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</si>
  <si>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</si>
  <si>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</si>
  <si>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</si>
  <si>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</si>
  <si>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</si>
  <si>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</si>
  <si>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</si>
  <si>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</si>
  <si>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</si>
  <si>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</si>
  <si>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</si>
  <si>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</si>
  <si>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</si>
  <si>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</si>
  <si>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</si>
  <si>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</si>
  <si>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</si>
  <si>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</si>
  <si>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</si>
  <si>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</si>
  <si>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</si>
  <si>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</si>
  <si>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</si>
  <si>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</si>
  <si>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</si>
  <si>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</si>
  <si>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</si>
  <si>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</si>
  <si>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</si>
  <si>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</si>
  <si>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</si>
  <si>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</si>
  <si>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</si>
  <si>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</si>
  <si>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</si>
  <si>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</si>
  <si>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</si>
  <si>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</si>
  <si>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</si>
  <si>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</si>
  <si>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</si>
  <si>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</si>
  <si>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</si>
  <si>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</si>
  <si>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</si>
  <si>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</si>
  <si>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</si>
  <si>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</si>
  <si>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</si>
  <si>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</si>
  <si>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</si>
  <si>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</si>
  <si>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</si>
  <si>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</si>
  <si>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</si>
  <si>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</si>
  <si>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</si>
  <si>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</si>
  <si>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</si>
  <si>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</si>
  <si>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</si>
  <si>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</si>
  <si>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</si>
  <si>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</si>
  <si>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</si>
  <si>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</si>
  <si>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</si>
  <si>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</si>
  <si>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</si>
  <si>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</si>
  <si>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</si>
  <si>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</si>
  <si>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</si>
  <si>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</si>
  <si>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</si>
  <si>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</si>
  <si>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</si>
  <si>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</si>
  <si>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</si>
  <si>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</si>
  <si>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</si>
  <si>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</si>
  <si>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</si>
  <si>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</si>
  <si>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</si>
  <si>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</si>
  <si>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</si>
  <si>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</si>
  <si>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</si>
  <si>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</si>
  <si>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</si>
  <si>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</si>
  <si>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</si>
  <si>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</si>
  <si>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</si>
  <si>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</si>
  <si>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</si>
  <si>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</si>
  <si>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</si>
  <si>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</si>
  <si>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</si>
  <si>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</si>
  <si>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</si>
  <si>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</si>
  <si>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</si>
  <si>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</si>
  <si>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</si>
  <si>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</si>
  <si>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</si>
  <si>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</si>
  <si>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</si>
  <si>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</si>
  <si>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</si>
  <si>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</si>
  <si>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</si>
  <si>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</si>
  <si>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</si>
  <si>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</si>
  <si>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</si>
  <si>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</si>
  <si>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</si>
  <si>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</si>
  <si>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</si>
  <si>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</si>
  <si>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</si>
  <si>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</si>
  <si>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</si>
  <si>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</si>
  <si>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</si>
  <si>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</si>
  <si>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</si>
  <si>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</si>
  <si>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</si>
  <si>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</si>
  <si>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</si>
  <si>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</si>
  <si>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</si>
  <si>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</si>
  <si>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</si>
  <si>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</si>
  <si>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</si>
  <si>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</si>
  <si>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</si>
  <si>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</si>
  <si>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</si>
  <si>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</si>
  <si>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</si>
  <si>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</si>
  <si>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</si>
  <si>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</si>
  <si>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</si>
  <si>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</si>
  <si>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</si>
  <si>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</si>
  <si>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</si>
  <si>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</si>
  <si>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</si>
  <si>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</si>
  <si>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</si>
  <si>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</si>
  <si>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</si>
  <si>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</si>
  <si>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</si>
  <si>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</si>
  <si>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</si>
  <si>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</si>
  <si>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</si>
  <si>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</si>
  <si>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</si>
  <si>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</si>
  <si>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</si>
  <si>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</si>
  <si>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</si>
  <si>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</si>
  <si>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</si>
  <si>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</si>
  <si>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</si>
  <si>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</si>
  <si>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</si>
  <si>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</si>
  <si>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</si>
  <si>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</si>
  <si>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</si>
  <si>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</si>
  <si>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</si>
  <si>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</si>
  <si>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</si>
  <si>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</si>
  <si>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</si>
  <si>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</si>
  <si>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</si>
  <si>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</si>
  <si>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</si>
  <si>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</si>
  <si>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</si>
  <si>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</si>
  <si>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</si>
  <si>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</si>
  <si>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</si>
  <si>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</si>
  <si>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</si>
  <si>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</si>
  <si>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</si>
  <si>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</si>
  <si>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</si>
  <si>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</si>
  <si>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</si>
  <si>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</si>
  <si>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</si>
  <si>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</si>
  <si>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</si>
  <si>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</si>
  <si>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</si>
  <si>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</si>
  <si>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</si>
  <si>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</si>
  <si>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</si>
  <si>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</si>
  <si>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</si>
  <si>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</si>
  <si>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</si>
  <si>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</si>
  <si>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</si>
  <si>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</si>
  <si>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</si>
  <si>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</si>
  <si>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</si>
  <si>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</si>
  <si>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</si>
  <si>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</si>
  <si>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</si>
  <si>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</si>
  <si>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</si>
  <si>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</si>
  <si>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</si>
  <si>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</si>
  <si>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</si>
  <si>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</si>
  <si>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</si>
  <si>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</si>
  <si>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</si>
  <si>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</si>
  <si>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</si>
  <si>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</si>
  <si>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</si>
  <si>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</si>
  <si>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</si>
  <si>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</si>
  <si>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</si>
  <si>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</si>
  <si>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</si>
  <si>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</si>
  <si>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</si>
  <si>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</si>
  <si>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</si>
  <si>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ARGAMASSA TRAÇO 1:4 (CIMENTO E AREIA MÉDIA), PREPARO MECÂNICO COM BETONEIRA 400 L. AF_08/2014</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</si>
  <si>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</si>
  <si>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</si>
  <si>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</si>
  <si>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</si>
  <si>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</si>
  <si>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</si>
  <si>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</si>
  <si>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</si>
  <si>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</si>
  <si>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</si>
  <si>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</si>
  <si>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</si>
  <si>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</si>
  <si>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</si>
  <si>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</si>
  <si>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</si>
  <si>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</si>
  <si>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</si>
  <si>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SERVIÇOS TÉCNICOS ESPECIALIZADOS PARA ACOMPANHAMENTO DE EXECUÇÃO DE FUNDAÇÕES PROFUNDAS E ESTRUTURAS DE CONTENÇÃO</t>
  </si>
  <si>
    <t>AUXILIAR DE ENCANADOR OU BOMBEIRO HIDRÁULICO COM ENCARGOS COMPLEMENTARES</t>
  </si>
  <si>
    <t>CADASTRISTA DE REDES DE AGUA E ESGOTO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</si>
  <si>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</si>
  <si>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</si>
  <si>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</si>
  <si>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</si>
  <si>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</si>
  <si>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</si>
  <si>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</si>
  <si>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</si>
  <si>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</si>
  <si>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</si>
  <si>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</si>
  <si>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</si>
  <si>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</si>
  <si>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</si>
  <si>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</si>
  <si>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</si>
  <si>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</si>
  <si>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</si>
  <si>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</si>
  <si>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</si>
  <si>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</si>
  <si>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</si>
  <si>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</si>
  <si>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</si>
  <si>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</si>
  <si>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</si>
  <si>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</si>
  <si>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</si>
  <si>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</si>
  <si>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</si>
  <si>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</si>
  <si>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</si>
  <si>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</si>
  <si>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</si>
  <si>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</si>
  <si>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</si>
  <si>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</si>
  <si>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</si>
  <si>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</si>
  <si>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</si>
  <si>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</si>
  <si>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</si>
  <si>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</si>
  <si>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</si>
  <si>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</si>
  <si>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</si>
  <si>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</si>
  <si>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</si>
  <si>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</si>
  <si>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</si>
  <si>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</si>
  <si>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</si>
  <si>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</si>
  <si>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</si>
  <si>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</si>
  <si>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</si>
  <si>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</si>
  <si>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</si>
  <si>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</si>
  <si>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</si>
  <si>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</si>
  <si>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</si>
  <si>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</si>
  <si>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</si>
  <si>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</si>
  <si>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</si>
  <si>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</si>
  <si>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</si>
  <si>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</si>
  <si>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</si>
  <si>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</si>
  <si>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</si>
  <si>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</si>
  <si>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</si>
  <si>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</si>
  <si>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</si>
  <si>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</si>
  <si>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</si>
  <si>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</si>
  <si>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</si>
  <si>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</si>
  <si>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</si>
  <si>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</si>
  <si>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</si>
  <si>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</si>
  <si>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</si>
  <si>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</si>
  <si>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</si>
  <si>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</si>
  <si>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</si>
  <si>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</si>
  <si>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</si>
  <si>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</si>
  <si>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</si>
  <si>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</si>
  <si>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</si>
  <si>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</si>
  <si>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</si>
  <si>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</si>
  <si>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</si>
  <si>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</si>
  <si>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</si>
  <si>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</si>
  <si>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</si>
  <si>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</si>
  <si>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</si>
  <si>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</si>
  <si>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</si>
  <si>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</si>
  <si>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</si>
  <si>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</si>
  <si>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</si>
  <si>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</si>
  <si>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</si>
  <si>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H     </t>
  </si>
  <si>
    <t xml:space="preserve">UN    </t>
  </si>
  <si>
    <t xml:space="preserve">M2    </t>
  </si>
  <si>
    <t xml:space="preserve">M3    </t>
  </si>
  <si>
    <t xml:space="preserve">M     </t>
  </si>
  <si>
    <t xml:space="preserve">KG    </t>
  </si>
  <si>
    <t xml:space="preserve">L     </t>
  </si>
  <si>
    <t xml:space="preserve">MES   </t>
  </si>
  <si>
    <t xml:space="preserve">PAR   </t>
  </si>
  <si>
    <t xml:space="preserve">JG    </t>
  </si>
  <si>
    <t xml:space="preserve">MIL   </t>
  </si>
  <si>
    <t xml:space="preserve">T     </t>
  </si>
  <si>
    <t xml:space="preserve">CJ    </t>
  </si>
  <si>
    <t xml:space="preserve">100M  </t>
  </si>
  <si>
    <t xml:space="preserve">CENTO </t>
  </si>
  <si>
    <t xml:space="preserve">310ML </t>
  </si>
  <si>
    <t>1.2</t>
  </si>
  <si>
    <t>1.2.1</t>
  </si>
  <si>
    <t>1.2.2</t>
  </si>
  <si>
    <t>INSUMO OU SERVIÇO</t>
  </si>
  <si>
    <t>97141</t>
  </si>
  <si>
    <t>97142</t>
  </si>
  <si>
    <t>97143</t>
  </si>
  <si>
    <t>97144</t>
  </si>
  <si>
    <t>97145</t>
  </si>
  <si>
    <t>97146</t>
  </si>
  <si>
    <t>97147</t>
  </si>
  <si>
    <t>97148</t>
  </si>
  <si>
    <t>97149</t>
  </si>
  <si>
    <t>97150</t>
  </si>
  <si>
    <t>97151</t>
  </si>
  <si>
    <t>97152</t>
  </si>
  <si>
    <t>97153</t>
  </si>
  <si>
    <t>97154</t>
  </si>
  <si>
    <t>97155</t>
  </si>
  <si>
    <t>97156</t>
  </si>
  <si>
    <t>97157</t>
  </si>
  <si>
    <t>97158</t>
  </si>
  <si>
    <t>97159</t>
  </si>
  <si>
    <t>97160</t>
  </si>
  <si>
    <t>97161</t>
  </si>
  <si>
    <t>97162</t>
  </si>
  <si>
    <t>97163</t>
  </si>
  <si>
    <t>97164</t>
  </si>
  <si>
    <t>97165</t>
  </si>
  <si>
    <t>97166</t>
  </si>
  <si>
    <t>97167</t>
  </si>
  <si>
    <t>97168</t>
  </si>
  <si>
    <t>97169</t>
  </si>
  <si>
    <t>97170</t>
  </si>
  <si>
    <t>97171</t>
  </si>
  <si>
    <t>97172</t>
  </si>
  <si>
    <t>97173</t>
  </si>
  <si>
    <t>97174</t>
  </si>
  <si>
    <t>97175</t>
  </si>
  <si>
    <t>97176</t>
  </si>
  <si>
    <t>97177</t>
  </si>
  <si>
    <t>97178</t>
  </si>
  <si>
    <t>97179</t>
  </si>
  <si>
    <t>97180</t>
  </si>
  <si>
    <t>97181</t>
  </si>
  <si>
    <t>97182</t>
  </si>
  <si>
    <t>97183</t>
  </si>
  <si>
    <t>97184</t>
  </si>
  <si>
    <t>97185</t>
  </si>
  <si>
    <t>97186</t>
  </si>
  <si>
    <t>97187</t>
  </si>
  <si>
    <t>ASSENTAMENTO DE TUBO DE AÇO CARBONO PARA REDE DE ÁGUA, DN 1000 MM (40  ) OU DN 1100 MM (44  ), JUNTA SOLDADA, INSTALADO EM LOCAL COM NÍVEL BAIXO DE INTERFERÊNCIAS (NÃO INCLUI FORNECIMENTO). AF_11/2017</t>
  </si>
  <si>
    <t>97188</t>
  </si>
  <si>
    <t>97189</t>
  </si>
  <si>
    <t>97190</t>
  </si>
  <si>
    <t>97191</t>
  </si>
  <si>
    <t>97192</t>
  </si>
  <si>
    <t>90694</t>
  </si>
  <si>
    <t>90695</t>
  </si>
  <si>
    <t>90696</t>
  </si>
  <si>
    <t>90697</t>
  </si>
  <si>
    <t>90698</t>
  </si>
  <si>
    <t>90699</t>
  </si>
  <si>
    <t>90700</t>
  </si>
  <si>
    <t>90701</t>
  </si>
  <si>
    <t>90702</t>
  </si>
  <si>
    <t>90703</t>
  </si>
  <si>
    <t>90704</t>
  </si>
  <si>
    <t>90705</t>
  </si>
  <si>
    <t>90706</t>
  </si>
  <si>
    <t>90708</t>
  </si>
  <si>
    <t>90724</t>
  </si>
  <si>
    <t>90725</t>
  </si>
  <si>
    <t>90726</t>
  </si>
  <si>
    <t>90727</t>
  </si>
  <si>
    <t>90728</t>
  </si>
  <si>
    <t>90729</t>
  </si>
  <si>
    <t>90730</t>
  </si>
  <si>
    <t>90731</t>
  </si>
  <si>
    <t>90732</t>
  </si>
  <si>
    <t>90733</t>
  </si>
  <si>
    <t>90734</t>
  </si>
  <si>
    <t>90735</t>
  </si>
  <si>
    <t>90736</t>
  </si>
  <si>
    <t>90737</t>
  </si>
  <si>
    <t>90738</t>
  </si>
  <si>
    <t>90739</t>
  </si>
  <si>
    <t>90740</t>
  </si>
  <si>
    <t>90741</t>
  </si>
  <si>
    <t>90742</t>
  </si>
  <si>
    <t>90743</t>
  </si>
  <si>
    <t>90744</t>
  </si>
  <si>
    <t>90745</t>
  </si>
  <si>
    <t>90746</t>
  </si>
  <si>
    <t>90747</t>
  </si>
  <si>
    <t>94869</t>
  </si>
  <si>
    <t>94870</t>
  </si>
  <si>
    <t>94871</t>
  </si>
  <si>
    <t>94872</t>
  </si>
  <si>
    <t>94875</t>
  </si>
  <si>
    <t>94876</t>
  </si>
  <si>
    <t>94878</t>
  </si>
  <si>
    <t>94879</t>
  </si>
  <si>
    <t>94880</t>
  </si>
  <si>
    <t>94881</t>
  </si>
  <si>
    <t>94882</t>
  </si>
  <si>
    <t>94884</t>
  </si>
  <si>
    <t>97121</t>
  </si>
  <si>
    <t>97122</t>
  </si>
  <si>
    <t>97123</t>
  </si>
  <si>
    <t>97124</t>
  </si>
  <si>
    <t>97125</t>
  </si>
  <si>
    <t>97126</t>
  </si>
  <si>
    <t>92833</t>
  </si>
  <si>
    <t>92834</t>
  </si>
  <si>
    <t>92835</t>
  </si>
  <si>
    <t>92836</t>
  </si>
  <si>
    <t>92837</t>
  </si>
  <si>
    <t>92838</t>
  </si>
  <si>
    <t>92839</t>
  </si>
  <si>
    <t>92840</t>
  </si>
  <si>
    <t>92841</t>
  </si>
  <si>
    <t>92842</t>
  </si>
  <si>
    <t>92844</t>
  </si>
  <si>
    <t>92846</t>
  </si>
  <si>
    <t>92847</t>
  </si>
  <si>
    <t>92848</t>
  </si>
  <si>
    <t>92849</t>
  </si>
  <si>
    <t>92850</t>
  </si>
  <si>
    <t>92851</t>
  </si>
  <si>
    <t>92852</t>
  </si>
  <si>
    <t>92853</t>
  </si>
  <si>
    <t>92854</t>
  </si>
  <si>
    <t>92855</t>
  </si>
  <si>
    <t>92856</t>
  </si>
  <si>
    <t>92857</t>
  </si>
  <si>
    <t>92858</t>
  </si>
  <si>
    <t>92860</t>
  </si>
  <si>
    <t>92862</t>
  </si>
  <si>
    <t>92863</t>
  </si>
  <si>
    <t>92864</t>
  </si>
  <si>
    <t>92210</t>
  </si>
  <si>
    <t>92211</t>
  </si>
  <si>
    <t>92212</t>
  </si>
  <si>
    <t>92213</t>
  </si>
  <si>
    <t>92214</t>
  </si>
  <si>
    <t>92215</t>
  </si>
  <si>
    <t>92216</t>
  </si>
  <si>
    <t>92219</t>
  </si>
  <si>
    <t>92220</t>
  </si>
  <si>
    <t>92221</t>
  </si>
  <si>
    <t>92222</t>
  </si>
  <si>
    <t>92223</t>
  </si>
  <si>
    <t>92224</t>
  </si>
  <si>
    <t>92226</t>
  </si>
  <si>
    <t>92808</t>
  </si>
  <si>
    <t>92809</t>
  </si>
  <si>
    <t>92810</t>
  </si>
  <si>
    <t>92811</t>
  </si>
  <si>
    <t>92812</t>
  </si>
  <si>
    <t>92813</t>
  </si>
  <si>
    <t>92814</t>
  </si>
  <si>
    <t>92815</t>
  </si>
  <si>
    <t>92816</t>
  </si>
  <si>
    <t>92817</t>
  </si>
  <si>
    <t>92818</t>
  </si>
  <si>
    <t>92819</t>
  </si>
  <si>
    <t>92820</t>
  </si>
  <si>
    <t>92821</t>
  </si>
  <si>
    <t>92822</t>
  </si>
  <si>
    <t>92824</t>
  </si>
  <si>
    <t>92825</t>
  </si>
  <si>
    <t>92826</t>
  </si>
  <si>
    <t>92827</t>
  </si>
  <si>
    <t>92828</t>
  </si>
  <si>
    <t>92829</t>
  </si>
  <si>
    <t>92830</t>
  </si>
  <si>
    <t>92831</t>
  </si>
  <si>
    <t>92832</t>
  </si>
  <si>
    <t>95565</t>
  </si>
  <si>
    <t>95566</t>
  </si>
  <si>
    <t>95567</t>
  </si>
  <si>
    <t>95568</t>
  </si>
  <si>
    <t>95569</t>
  </si>
  <si>
    <t>95570</t>
  </si>
  <si>
    <t>95571</t>
  </si>
  <si>
    <t>95572</t>
  </si>
  <si>
    <t>97127</t>
  </si>
  <si>
    <t>97128</t>
  </si>
  <si>
    <t>97129</t>
  </si>
  <si>
    <t>97130</t>
  </si>
  <si>
    <t>97131</t>
  </si>
  <si>
    <t>97132</t>
  </si>
  <si>
    <t>97133</t>
  </si>
  <si>
    <t>97134</t>
  </si>
  <si>
    <t>97135</t>
  </si>
  <si>
    <t>97136</t>
  </si>
  <si>
    <t>97137</t>
  </si>
  <si>
    <t>97138</t>
  </si>
  <si>
    <t>97139</t>
  </si>
  <si>
    <t>97140</t>
  </si>
  <si>
    <t>98441</t>
  </si>
  <si>
    <t>PAREDE DE MADEIRA COMPENSADA PARA CONSTRUÇÃO TEMPORÁRIA EM CHAPA SIMPLES, EXTERNA, COM ÁREA LÍQUIDA MAIOR OU IGUAL A 6 M², SEM VÃO. AF_05/2018</t>
  </si>
  <si>
    <t>98442</t>
  </si>
  <si>
    <t>PAREDE DE MADEIRA COMPENSADA PARA CONSTRUÇÃO TEMPORÁRIA EM CHAPA SIMPLES, EXTERNA, COM ÁREA LÍQUIDA MENOR QUE 6 M², SEM VÃO. AF_05/2018</t>
  </si>
  <si>
    <t>98443</t>
  </si>
  <si>
    <t>PAREDE DE MADEIRA COMPENSADA PARA CONSTRUÇÃO TEMPORÁRIA EM CHAPA SIMPLES, INTERNA, COM ÁREA LÍQUIDA MAIOR OU IGUAL A 6 M², SEM VÃO. AF_05/2018</t>
  </si>
  <si>
    <t>98444</t>
  </si>
  <si>
    <t>PAREDE DE MADEIRA COMPENSADA PARA CONSTRUÇÃO TEMPORÁRIA EM CHAPA SIMPLES, INTERNA, COM ÁREA LÍQUIDA MENOR QUE 6 M², SEM VÃO. AF_05/2018</t>
  </si>
  <si>
    <t>98445</t>
  </si>
  <si>
    <t>PAREDE DE MADEIRA COMPENSADA PARA CONSTRUÇÃO TEMPORÁRIA EM CHAPA SIMPLES, EXTERNA, COM ÁREA LÍQUIDA MAIOR OU IGUAL A 6 M², COM VÃO. AF_05/2018</t>
  </si>
  <si>
    <t>98446</t>
  </si>
  <si>
    <t>PAREDE DE MADEIRA COMPENSADA PARA CONSTRUÇÃO TEMPORÁRIA EM CHAPA SIMPLES, EXTERNA, COM ÁREA LÍQUIDA MENOR QUE 6 M², COM VÃO. AF_05/2018</t>
  </si>
  <si>
    <t>98447</t>
  </si>
  <si>
    <t>PAREDE DE MADEIRA COMPENSADA PARA CONSTRUÇÃO TEMPORÁRIA EM CHAPA SIMPLES, INTERNA, COM ÁREA LÍQUIDA MAIOR OU IGUAL A 6 M², COM VÃO. AF_05/2018</t>
  </si>
  <si>
    <t>98448</t>
  </si>
  <si>
    <t>PAREDE DE MADEIRA COMPENSADA PARA CONSTRUÇÃO TEMPORÁRIA EM CHAPA SIMPLES, INTERNA, COM ÁREA LÍQUIDA MENOR QUE 6 M², COM VÃO. AF_05/2018</t>
  </si>
  <si>
    <t>98449</t>
  </si>
  <si>
    <t>PAREDE DE MADEIRA COMPENSADA PARA CONSTRUÇÃO TEMPORÁRIA EM CHAPA DUPLA, EXTERNA, COM ÁREA LÍQUIDA MAIOR OU IGUAL A 6 M², SEM VÃO. AF_05/2018</t>
  </si>
  <si>
    <t>98450</t>
  </si>
  <si>
    <t>PAREDE DE MADEIRA COMPENSADA PARA CONSTRUÇÃO TEMPORÁRIA EM CHAPA DUPLA, EXTERNA, COM ÁREA LÍQUIDA MENOR QUE 6 M², SEM VÃO. AF_05/2018</t>
  </si>
  <si>
    <t>98451</t>
  </si>
  <si>
    <t>PAREDE DE MADEIRA COMPENSADA PARA CONSTRUÇÃO TEMPORÁRIA EM CHAPA DUPLA, INTERNA, COM ÁREA LÍQUIDA MAIOR OU IGUAL A 6 M², SEM VÃO. AF_05/2018</t>
  </si>
  <si>
    <t>98452</t>
  </si>
  <si>
    <t>PAREDE DE MADEIRA COMPENSADA PARA CONSTRUÇÃO TEMPORÁRIA EM CHAPA DUPLA, INTERNA, COM ÁREA LÍQUIDA MENOR QUE 6 M², SEM VÃO. AF_05/2018</t>
  </si>
  <si>
    <t>98453</t>
  </si>
  <si>
    <t>PAREDE DE MADEIRA COMPENSADA PARA CONSTRUÇÃO TEMPORÁRIA EM CHAPA DUPLA, EXTERNA, COM ÁREA LÍQUIDA MAIOR OU IGUAL A QUE 6 M², COM VÃO. AF_05/2018</t>
  </si>
  <si>
    <t>98454</t>
  </si>
  <si>
    <t>PAREDE DE MADEIRA COMPENSADA PARA CONSTRUÇÃO TEMPORÁRIA EM CHAPA DUPLA, EXTERNA, COM ÁREA LÍQUIDA MENOR QUE 6 M², COM VÃO. AF_05/2018</t>
  </si>
  <si>
    <t>98455</t>
  </si>
  <si>
    <t>PAREDE DE MADEIRA COMPENSADA PARA CONSTRUÇÃO TEMPORÁRIA EM CHAPA DUPLA, INTERNA, COM ÁREA LÍQUIDA MAIOR OU IGUAL A 6 M², COM VÃO. AF_05/2018</t>
  </si>
  <si>
    <t>98456</t>
  </si>
  <si>
    <t>PAREDE DE MADEIRA COMPENSADA PARA CONSTRUÇÃO TEMPORÁRIA EM CHAPA DUPLA, INTERNA, COM ÁREA LÍQUIDA MENOR QUE 6 M², COM VÃO. AF_05/2018</t>
  </si>
  <si>
    <t>98458</t>
  </si>
  <si>
    <t>TAPUME COM COMPENSADO DE MADEIRA. AF_05/2018</t>
  </si>
  <si>
    <t>98459</t>
  </si>
  <si>
    <t>TAPUME COM TELHA METÁLICA. AF_05/2018</t>
  </si>
  <si>
    <t>98460</t>
  </si>
  <si>
    <t>PISO PARA CONSTRUÇÃO TEMPORÁRIA EM MADEIRA, SEM REAPROVEITAMENTO. AF_05/2018</t>
  </si>
  <si>
    <t>98461</t>
  </si>
  <si>
    <t>98462</t>
  </si>
  <si>
    <t>5631</t>
  </si>
  <si>
    <t>5678</t>
  </si>
  <si>
    <t>5680</t>
  </si>
  <si>
    <t>5684</t>
  </si>
  <si>
    <t>5689</t>
  </si>
  <si>
    <t>5795</t>
  </si>
  <si>
    <t>5811</t>
  </si>
  <si>
    <t>5823</t>
  </si>
  <si>
    <t>5824</t>
  </si>
  <si>
    <t>5835</t>
  </si>
  <si>
    <t>5839</t>
  </si>
  <si>
    <t>5843</t>
  </si>
  <si>
    <t>5847</t>
  </si>
  <si>
    <t>5851</t>
  </si>
  <si>
    <t>5855</t>
  </si>
  <si>
    <t>5863</t>
  </si>
  <si>
    <t>5867</t>
  </si>
  <si>
    <t>5875</t>
  </si>
  <si>
    <t>5879</t>
  </si>
  <si>
    <t>5882</t>
  </si>
  <si>
    <t>5890</t>
  </si>
  <si>
    <t>5894</t>
  </si>
  <si>
    <t>5901</t>
  </si>
  <si>
    <t>5909</t>
  </si>
  <si>
    <t>5921</t>
  </si>
  <si>
    <t>5928</t>
  </si>
  <si>
    <t>5932</t>
  </si>
  <si>
    <t>5940</t>
  </si>
  <si>
    <t>5944</t>
  </si>
  <si>
    <t>5953</t>
  </si>
  <si>
    <t>6259</t>
  </si>
  <si>
    <t>6879</t>
  </si>
  <si>
    <t>7030</t>
  </si>
  <si>
    <t>7042</t>
  </si>
  <si>
    <t>7049</t>
  </si>
  <si>
    <t>67826</t>
  </si>
  <si>
    <t>73417</t>
  </si>
  <si>
    <t>73436</t>
  </si>
  <si>
    <t>73467</t>
  </si>
  <si>
    <t>73536</t>
  </si>
  <si>
    <t>83362</t>
  </si>
  <si>
    <t>83765</t>
  </si>
  <si>
    <t>87445</t>
  </si>
  <si>
    <t>88386</t>
  </si>
  <si>
    <t>88393</t>
  </si>
  <si>
    <t>88399</t>
  </si>
  <si>
    <t>88418</t>
  </si>
  <si>
    <t>88433</t>
  </si>
  <si>
    <t>88830</t>
  </si>
  <si>
    <t>88843</t>
  </si>
  <si>
    <t>88907</t>
  </si>
  <si>
    <t>89021</t>
  </si>
  <si>
    <t>89028</t>
  </si>
  <si>
    <t>89032</t>
  </si>
  <si>
    <t>89035</t>
  </si>
  <si>
    <t>89225</t>
  </si>
  <si>
    <t>89234</t>
  </si>
  <si>
    <t>89242</t>
  </si>
  <si>
    <t>89250</t>
  </si>
  <si>
    <t>89257</t>
  </si>
  <si>
    <t>89272</t>
  </si>
  <si>
    <t>89278</t>
  </si>
  <si>
    <t>89843</t>
  </si>
  <si>
    <t>89876</t>
  </si>
  <si>
    <t>89883</t>
  </si>
  <si>
    <t>90586</t>
  </si>
  <si>
    <t>90625</t>
  </si>
  <si>
    <t>90631</t>
  </si>
  <si>
    <t>90637</t>
  </si>
  <si>
    <t>90643</t>
  </si>
  <si>
    <t>90650</t>
  </si>
  <si>
    <t>90656</t>
  </si>
  <si>
    <t>90662</t>
  </si>
  <si>
    <t>90668</t>
  </si>
  <si>
    <t>90674</t>
  </si>
  <si>
    <t>90680</t>
  </si>
  <si>
    <t>90686</t>
  </si>
  <si>
    <t>90692</t>
  </si>
  <si>
    <t>90964</t>
  </si>
  <si>
    <t>90972</t>
  </si>
  <si>
    <t>90979</t>
  </si>
  <si>
    <t>90991</t>
  </si>
  <si>
    <t>90999</t>
  </si>
  <si>
    <t>91031</t>
  </si>
  <si>
    <t>91277</t>
  </si>
  <si>
    <t>91283</t>
  </si>
  <si>
    <t>91386</t>
  </si>
  <si>
    <t>91533</t>
  </si>
  <si>
    <t>91634</t>
  </si>
  <si>
    <t>91645</t>
  </si>
  <si>
    <t>91692</t>
  </si>
  <si>
    <t>92043</t>
  </si>
  <si>
    <t>92106</t>
  </si>
  <si>
    <t>92112</t>
  </si>
  <si>
    <t>92118</t>
  </si>
  <si>
    <t>92138</t>
  </si>
  <si>
    <t>92145</t>
  </si>
  <si>
    <t>92242</t>
  </si>
  <si>
    <t>92716</t>
  </si>
  <si>
    <t>92960</t>
  </si>
  <si>
    <t>92966</t>
  </si>
  <si>
    <t>93224</t>
  </si>
  <si>
    <t>93233</t>
  </si>
  <si>
    <t>93272</t>
  </si>
  <si>
    <t>93281</t>
  </si>
  <si>
    <t>93287</t>
  </si>
  <si>
    <t>93402</t>
  </si>
  <si>
    <t>93408</t>
  </si>
  <si>
    <t>93415</t>
  </si>
  <si>
    <t>93421</t>
  </si>
  <si>
    <t>93427</t>
  </si>
  <si>
    <t>93433</t>
  </si>
  <si>
    <t>93439</t>
  </si>
  <si>
    <t>95121</t>
  </si>
  <si>
    <t>95127</t>
  </si>
  <si>
    <t>95133</t>
  </si>
  <si>
    <t>95139</t>
  </si>
  <si>
    <t>95212</t>
  </si>
  <si>
    <t>95258</t>
  </si>
  <si>
    <t>95264</t>
  </si>
  <si>
    <t>95270</t>
  </si>
  <si>
    <t>95276</t>
  </si>
  <si>
    <t>95282</t>
  </si>
  <si>
    <t>95620</t>
  </si>
  <si>
    <t>95631</t>
  </si>
  <si>
    <t>95702</t>
  </si>
  <si>
    <t>95708</t>
  </si>
  <si>
    <t>95714</t>
  </si>
  <si>
    <t>95720</t>
  </si>
  <si>
    <t>95872</t>
  </si>
  <si>
    <t>96013</t>
  </si>
  <si>
    <t>96020</t>
  </si>
  <si>
    <t>96028</t>
  </si>
  <si>
    <t>96035</t>
  </si>
  <si>
    <t>96157</t>
  </si>
  <si>
    <t>96158</t>
  </si>
  <si>
    <t>96245</t>
  </si>
  <si>
    <t>96463</t>
  </si>
  <si>
    <t>98764</t>
  </si>
  <si>
    <t>INVERSOR DE SOLDA MONOFÁSICO DE 160 A, POTÊNCIA DE 5400 W, TENSÃO DE 220 V, PARA SOLDA COM ELETRODOS DE 2,0 A 4,0 MM E PROCESSO TIG - CHP DIURNO. AF_06/2018</t>
  </si>
  <si>
    <t>5632</t>
  </si>
  <si>
    <t>5679</t>
  </si>
  <si>
    <t>5681</t>
  </si>
  <si>
    <t>5685</t>
  </si>
  <si>
    <t>5690</t>
  </si>
  <si>
    <t>5806</t>
  </si>
  <si>
    <t>5826</t>
  </si>
  <si>
    <t>5829</t>
  </si>
  <si>
    <t>5837</t>
  </si>
  <si>
    <t>5841</t>
  </si>
  <si>
    <t>5845</t>
  </si>
  <si>
    <t>5849</t>
  </si>
  <si>
    <t>5853</t>
  </si>
  <si>
    <t>5857</t>
  </si>
  <si>
    <t>5865</t>
  </si>
  <si>
    <t>5869</t>
  </si>
  <si>
    <t>5877</t>
  </si>
  <si>
    <t>5881</t>
  </si>
  <si>
    <t>5884</t>
  </si>
  <si>
    <t>5892</t>
  </si>
  <si>
    <t>5896</t>
  </si>
  <si>
    <t>5903</t>
  </si>
  <si>
    <t>5911</t>
  </si>
  <si>
    <t>5923</t>
  </si>
  <si>
    <t>5930</t>
  </si>
  <si>
    <t>5934</t>
  </si>
  <si>
    <t>5942</t>
  </si>
  <si>
    <t>5946</t>
  </si>
  <si>
    <t>5952</t>
  </si>
  <si>
    <t>5954</t>
  </si>
  <si>
    <t>5961</t>
  </si>
  <si>
    <t>6260</t>
  </si>
  <si>
    <t>6880</t>
  </si>
  <si>
    <t>7031</t>
  </si>
  <si>
    <t>7043</t>
  </si>
  <si>
    <t>7050</t>
  </si>
  <si>
    <t>67827</t>
  </si>
  <si>
    <t>73395</t>
  </si>
  <si>
    <t>83766</t>
  </si>
  <si>
    <t>84013</t>
  </si>
  <si>
    <t>87446</t>
  </si>
  <si>
    <t>88392</t>
  </si>
  <si>
    <t>88398</t>
  </si>
  <si>
    <t>88404</t>
  </si>
  <si>
    <t>88430</t>
  </si>
  <si>
    <t>88438</t>
  </si>
  <si>
    <t>88831</t>
  </si>
  <si>
    <t>88844</t>
  </si>
  <si>
    <t>88908</t>
  </si>
  <si>
    <t>89022</t>
  </si>
  <si>
    <t>89027</t>
  </si>
  <si>
    <t>89031</t>
  </si>
  <si>
    <t>89036</t>
  </si>
  <si>
    <t>89218</t>
  </si>
  <si>
    <t>89226</t>
  </si>
  <si>
    <t>89235</t>
  </si>
  <si>
    <t>89243</t>
  </si>
  <si>
    <t>89251</t>
  </si>
  <si>
    <t>89258</t>
  </si>
  <si>
    <t>89273</t>
  </si>
  <si>
    <t>89279</t>
  </si>
  <si>
    <t>89877</t>
  </si>
  <si>
    <t>89884</t>
  </si>
  <si>
    <t>90587</t>
  </si>
  <si>
    <t>90626</t>
  </si>
  <si>
    <t>90632</t>
  </si>
  <si>
    <t>90638</t>
  </si>
  <si>
    <t>90644</t>
  </si>
  <si>
    <t>90651</t>
  </si>
  <si>
    <t>90657</t>
  </si>
  <si>
    <t>90663</t>
  </si>
  <si>
    <t>90669</t>
  </si>
  <si>
    <t>90675</t>
  </si>
  <si>
    <t>90681</t>
  </si>
  <si>
    <t>90687</t>
  </si>
  <si>
    <t>90693</t>
  </si>
  <si>
    <t>90965</t>
  </si>
  <si>
    <t>90973</t>
  </si>
  <si>
    <t>90982</t>
  </si>
  <si>
    <t>91001</t>
  </si>
  <si>
    <t>91032</t>
  </si>
  <si>
    <t>91278</t>
  </si>
  <si>
    <t>91285</t>
  </si>
  <si>
    <t>91387</t>
  </si>
  <si>
    <t>91395</t>
  </si>
  <si>
    <t>91486</t>
  </si>
  <si>
    <t>91534</t>
  </si>
  <si>
    <t>91635</t>
  </si>
  <si>
    <t>91646</t>
  </si>
  <si>
    <t>91693</t>
  </si>
  <si>
    <t>92044</t>
  </si>
  <si>
    <t>92107</t>
  </si>
  <si>
    <t>92113</t>
  </si>
  <si>
    <t>92119</t>
  </si>
  <si>
    <t>92139</t>
  </si>
  <si>
    <t>92146</t>
  </si>
  <si>
    <t>92243</t>
  </si>
  <si>
    <t>92717</t>
  </si>
  <si>
    <t>92961</t>
  </si>
  <si>
    <t>92967</t>
  </si>
  <si>
    <t>93225</t>
  </si>
  <si>
    <t>93234</t>
  </si>
  <si>
    <t>93244</t>
  </si>
  <si>
    <t>93274</t>
  </si>
  <si>
    <t>93282</t>
  </si>
  <si>
    <t>93288</t>
  </si>
  <si>
    <t>93403</t>
  </si>
  <si>
    <t>93409</t>
  </si>
  <si>
    <t>93416</t>
  </si>
  <si>
    <t>93422</t>
  </si>
  <si>
    <t>93428</t>
  </si>
  <si>
    <t>93434</t>
  </si>
  <si>
    <t>93440</t>
  </si>
  <si>
    <t>95122</t>
  </si>
  <si>
    <t>95128</t>
  </si>
  <si>
    <t>95140</t>
  </si>
  <si>
    <t>95213</t>
  </si>
  <si>
    <t>95259</t>
  </si>
  <si>
    <t>95265</t>
  </si>
  <si>
    <t>95271</t>
  </si>
  <si>
    <t>95277</t>
  </si>
  <si>
    <t>95283</t>
  </si>
  <si>
    <t>95621</t>
  </si>
  <si>
    <t>95632</t>
  </si>
  <si>
    <t>95703</t>
  </si>
  <si>
    <t>95709</t>
  </si>
  <si>
    <t>95715</t>
  </si>
  <si>
    <t>95721</t>
  </si>
  <si>
    <t>95873</t>
  </si>
  <si>
    <t>96014</t>
  </si>
  <si>
    <t>96021</t>
  </si>
  <si>
    <t>96029</t>
  </si>
  <si>
    <t>96036</t>
  </si>
  <si>
    <t>96155</t>
  </si>
  <si>
    <t>96156</t>
  </si>
  <si>
    <t>96159</t>
  </si>
  <si>
    <t>96246</t>
  </si>
  <si>
    <t>96464</t>
  </si>
  <si>
    <t>98765</t>
  </si>
  <si>
    <t>INVERSOR DE SOLDA MONOFÁSICO DE 160 A, POTÊNCIA DE 5400 W, TENSÃO DE 220 V, PARA SOLDA COM ELETRODOS DE 2,0 A 4,0 MM E PROCESSO TIG - CHI DIURNO. AF_06/2018</t>
  </si>
  <si>
    <t>5089</t>
  </si>
  <si>
    <t>5627</t>
  </si>
  <si>
    <t>5628</t>
  </si>
  <si>
    <t>5629</t>
  </si>
  <si>
    <t>5630</t>
  </si>
  <si>
    <t>5658</t>
  </si>
  <si>
    <t>5664</t>
  </si>
  <si>
    <t>5667</t>
  </si>
  <si>
    <t>5668</t>
  </si>
  <si>
    <t>5674</t>
  </si>
  <si>
    <t>5692</t>
  </si>
  <si>
    <t>5693</t>
  </si>
  <si>
    <t>5695</t>
  </si>
  <si>
    <t>5703</t>
  </si>
  <si>
    <t>5705</t>
  </si>
  <si>
    <t>5707</t>
  </si>
  <si>
    <t>5710</t>
  </si>
  <si>
    <t>5711</t>
  </si>
  <si>
    <t>5714</t>
  </si>
  <si>
    <t>5715</t>
  </si>
  <si>
    <t>5718</t>
  </si>
  <si>
    <t>5721</t>
  </si>
  <si>
    <t>5722</t>
  </si>
  <si>
    <t>5724</t>
  </si>
  <si>
    <t>5727</t>
  </si>
  <si>
    <t>5729</t>
  </si>
  <si>
    <t>5730</t>
  </si>
  <si>
    <t>5735</t>
  </si>
  <si>
    <t>5736</t>
  </si>
  <si>
    <t>5738</t>
  </si>
  <si>
    <t>5739</t>
  </si>
  <si>
    <t>5741</t>
  </si>
  <si>
    <t>5742</t>
  </si>
  <si>
    <t>5747</t>
  </si>
  <si>
    <t>5751</t>
  </si>
  <si>
    <t>5754</t>
  </si>
  <si>
    <t>5763</t>
  </si>
  <si>
    <t>5765</t>
  </si>
  <si>
    <t>5766</t>
  </si>
  <si>
    <t>5779</t>
  </si>
  <si>
    <t>5787</t>
  </si>
  <si>
    <t>5797</t>
  </si>
  <si>
    <t>5800</t>
  </si>
  <si>
    <t>7032</t>
  </si>
  <si>
    <t>7033</t>
  </si>
  <si>
    <t>7034</t>
  </si>
  <si>
    <t>7035</t>
  </si>
  <si>
    <t>7038</t>
  </si>
  <si>
    <t>7039</t>
  </si>
  <si>
    <t>7040</t>
  </si>
  <si>
    <t>7044</t>
  </si>
  <si>
    <t>7045</t>
  </si>
  <si>
    <t>7046</t>
  </si>
  <si>
    <t>7047</t>
  </si>
  <si>
    <t>7051</t>
  </si>
  <si>
    <t>7052</t>
  </si>
  <si>
    <t>7053</t>
  </si>
  <si>
    <t>7054</t>
  </si>
  <si>
    <t>7058</t>
  </si>
  <si>
    <t>7059</t>
  </si>
  <si>
    <t>7060</t>
  </si>
  <si>
    <t>7061</t>
  </si>
  <si>
    <t>7063</t>
  </si>
  <si>
    <t>7064</t>
  </si>
  <si>
    <t>7065</t>
  </si>
  <si>
    <t>7066</t>
  </si>
  <si>
    <t>53786</t>
  </si>
  <si>
    <t>53788</t>
  </si>
  <si>
    <t>53792</t>
  </si>
  <si>
    <t>53794</t>
  </si>
  <si>
    <t>53797</t>
  </si>
  <si>
    <t>53804</t>
  </si>
  <si>
    <t>53806</t>
  </si>
  <si>
    <t>53810</t>
  </si>
  <si>
    <t>53814</t>
  </si>
  <si>
    <t>53817</t>
  </si>
  <si>
    <t>53818</t>
  </si>
  <si>
    <t>53827</t>
  </si>
  <si>
    <t>53829</t>
  </si>
  <si>
    <t>53831</t>
  </si>
  <si>
    <t>53840</t>
  </si>
  <si>
    <t>53841</t>
  </si>
  <si>
    <t>53849</t>
  </si>
  <si>
    <t>53857</t>
  </si>
  <si>
    <t>53858</t>
  </si>
  <si>
    <t>53861</t>
  </si>
  <si>
    <t>53863</t>
  </si>
  <si>
    <t>53865</t>
  </si>
  <si>
    <t>53866</t>
  </si>
  <si>
    <t>53882</t>
  </si>
  <si>
    <t>55263</t>
  </si>
  <si>
    <t>73303</t>
  </si>
  <si>
    <t>73307</t>
  </si>
  <si>
    <t>73309</t>
  </si>
  <si>
    <t>73311</t>
  </si>
  <si>
    <t>73313</t>
  </si>
  <si>
    <t>73315</t>
  </si>
  <si>
    <t>73335</t>
  </si>
  <si>
    <t>73340</t>
  </si>
  <si>
    <t>83361</t>
  </si>
  <si>
    <t>83761</t>
  </si>
  <si>
    <t>83762</t>
  </si>
  <si>
    <t>83763</t>
  </si>
  <si>
    <t>83764</t>
  </si>
  <si>
    <t>87026</t>
  </si>
  <si>
    <t>87441</t>
  </si>
  <si>
    <t>87442</t>
  </si>
  <si>
    <t>87443</t>
  </si>
  <si>
    <t>87444</t>
  </si>
  <si>
    <t>88387</t>
  </si>
  <si>
    <t>88389</t>
  </si>
  <si>
    <t>88390</t>
  </si>
  <si>
    <t>88391</t>
  </si>
  <si>
    <t>88394</t>
  </si>
  <si>
    <t>88395</t>
  </si>
  <si>
    <t>88396</t>
  </si>
  <si>
    <t>88397</t>
  </si>
  <si>
    <t>88400</t>
  </si>
  <si>
    <t>88401</t>
  </si>
  <si>
    <t>88402</t>
  </si>
  <si>
    <t>88403</t>
  </si>
  <si>
    <t>88419</t>
  </si>
  <si>
    <t>88422</t>
  </si>
  <si>
    <t>88425</t>
  </si>
  <si>
    <t>88427</t>
  </si>
  <si>
    <t>88434</t>
  </si>
  <si>
    <t>88435</t>
  </si>
  <si>
    <t>88436</t>
  </si>
  <si>
    <t>88437</t>
  </si>
  <si>
    <t>88569</t>
  </si>
  <si>
    <t>88570</t>
  </si>
  <si>
    <t>88826</t>
  </si>
  <si>
    <t>88827</t>
  </si>
  <si>
    <t>88828</t>
  </si>
  <si>
    <t>88829</t>
  </si>
  <si>
    <t>88832</t>
  </si>
  <si>
    <t>88834</t>
  </si>
  <si>
    <t>88835</t>
  </si>
  <si>
    <t>88836</t>
  </si>
  <si>
    <t>88839</t>
  </si>
  <si>
    <t>88840</t>
  </si>
  <si>
    <t>88841</t>
  </si>
  <si>
    <t>88842</t>
  </si>
  <si>
    <t>88847</t>
  </si>
  <si>
    <t>88848</t>
  </si>
  <si>
    <t>88853</t>
  </si>
  <si>
    <t>88854</t>
  </si>
  <si>
    <t>88855</t>
  </si>
  <si>
    <t>88856</t>
  </si>
  <si>
    <t>88857</t>
  </si>
  <si>
    <t>88858</t>
  </si>
  <si>
    <t>88859</t>
  </si>
  <si>
    <t>88860</t>
  </si>
  <si>
    <t>88900</t>
  </si>
  <si>
    <t>88902</t>
  </si>
  <si>
    <t>88903</t>
  </si>
  <si>
    <t>88904</t>
  </si>
  <si>
    <t>89009</t>
  </si>
  <si>
    <t>89010</t>
  </si>
  <si>
    <t>89011</t>
  </si>
  <si>
    <t>89012</t>
  </si>
  <si>
    <t>89013</t>
  </si>
  <si>
    <t>89014</t>
  </si>
  <si>
    <t>89015</t>
  </si>
  <si>
    <t>89016</t>
  </si>
  <si>
    <t>89017</t>
  </si>
  <si>
    <t>89018</t>
  </si>
  <si>
    <t>89019</t>
  </si>
  <si>
    <t>89020</t>
  </si>
  <si>
    <t>89023</t>
  </si>
  <si>
    <t>89024</t>
  </si>
  <si>
    <t>89025</t>
  </si>
  <si>
    <t>89026</t>
  </si>
  <si>
    <t>89029</t>
  </si>
  <si>
    <t>89030</t>
  </si>
  <si>
    <t>89033</t>
  </si>
  <si>
    <t>89034</t>
  </si>
  <si>
    <t>89128</t>
  </si>
  <si>
    <t>89129</t>
  </si>
  <si>
    <t>89130</t>
  </si>
  <si>
    <t>89131</t>
  </si>
  <si>
    <t>89210</t>
  </si>
  <si>
    <t>89211</t>
  </si>
  <si>
    <t>89212</t>
  </si>
  <si>
    <t>89213</t>
  </si>
  <si>
    <t>89214</t>
  </si>
  <si>
    <t>89215</t>
  </si>
  <si>
    <t>89221</t>
  </si>
  <si>
    <t>89222</t>
  </si>
  <si>
    <t>89223</t>
  </si>
  <si>
    <t>89224</t>
  </si>
  <si>
    <t>89228</t>
  </si>
  <si>
    <t>89229</t>
  </si>
  <si>
    <t>89230</t>
  </si>
  <si>
    <t>89231</t>
  </si>
  <si>
    <t>89232</t>
  </si>
  <si>
    <t>89233</t>
  </si>
  <si>
    <t>89236</t>
  </si>
  <si>
    <t>89237</t>
  </si>
  <si>
    <t>89238</t>
  </si>
  <si>
    <t>89239</t>
  </si>
  <si>
    <t>89240</t>
  </si>
  <si>
    <t>89241</t>
  </si>
  <si>
    <t>89246</t>
  </si>
  <si>
    <t>89247</t>
  </si>
  <si>
    <t>89248</t>
  </si>
  <si>
    <t>89249</t>
  </si>
  <si>
    <t>89253</t>
  </si>
  <si>
    <t>89254</t>
  </si>
  <si>
    <t>89255</t>
  </si>
  <si>
    <t>89256</t>
  </si>
  <si>
    <t>89259</t>
  </si>
  <si>
    <t>89260</t>
  </si>
  <si>
    <t>89262</t>
  </si>
  <si>
    <t>89264</t>
  </si>
  <si>
    <t>89265</t>
  </si>
  <si>
    <t>89266</t>
  </si>
  <si>
    <t>89267</t>
  </si>
  <si>
    <t>89268</t>
  </si>
  <si>
    <t>89269</t>
  </si>
  <si>
    <t>89270</t>
  </si>
  <si>
    <t>89271</t>
  </si>
  <si>
    <t>89274</t>
  </si>
  <si>
    <t>89275</t>
  </si>
  <si>
    <t>89276</t>
  </si>
  <si>
    <t>89277</t>
  </si>
  <si>
    <t>89280</t>
  </si>
  <si>
    <t>89281</t>
  </si>
  <si>
    <t>89870</t>
  </si>
  <si>
    <t>89871</t>
  </si>
  <si>
    <t>89872</t>
  </si>
  <si>
    <t>89873</t>
  </si>
  <si>
    <t>89874</t>
  </si>
  <si>
    <t>89878</t>
  </si>
  <si>
    <t>89879</t>
  </si>
  <si>
    <t>89880</t>
  </si>
  <si>
    <t>89881</t>
  </si>
  <si>
    <t>89882</t>
  </si>
  <si>
    <t>90582</t>
  </si>
  <si>
    <t>90583</t>
  </si>
  <si>
    <t>90584</t>
  </si>
  <si>
    <t>90585</t>
  </si>
  <si>
    <t>90621</t>
  </si>
  <si>
    <t>90622</t>
  </si>
  <si>
    <t>90623</t>
  </si>
  <si>
    <t>90624</t>
  </si>
  <si>
    <t>90627</t>
  </si>
  <si>
    <t>90628</t>
  </si>
  <si>
    <t>90629</t>
  </si>
  <si>
    <t>90630</t>
  </si>
  <si>
    <t>90633</t>
  </si>
  <si>
    <t>90634</t>
  </si>
  <si>
    <t>90635</t>
  </si>
  <si>
    <t>90636</t>
  </si>
  <si>
    <t>90639</t>
  </si>
  <si>
    <t>90640</t>
  </si>
  <si>
    <t>90641</t>
  </si>
  <si>
    <t>90642</t>
  </si>
  <si>
    <t>90646</t>
  </si>
  <si>
    <t>90647</t>
  </si>
  <si>
    <t>90648</t>
  </si>
  <si>
    <t>90649</t>
  </si>
  <si>
    <t>90652</t>
  </si>
  <si>
    <t>90653</t>
  </si>
  <si>
    <t>90654</t>
  </si>
  <si>
    <t>90655</t>
  </si>
  <si>
    <t>90658</t>
  </si>
  <si>
    <t>90659</t>
  </si>
  <si>
    <t>90660</t>
  </si>
  <si>
    <t>90661</t>
  </si>
  <si>
    <t>90664</t>
  </si>
  <si>
    <t>90665</t>
  </si>
  <si>
    <t>90666</t>
  </si>
  <si>
    <t>90667</t>
  </si>
  <si>
    <t>90670</t>
  </si>
  <si>
    <t>90671</t>
  </si>
  <si>
    <t>90672</t>
  </si>
  <si>
    <t>90673</t>
  </si>
  <si>
    <t>90676</t>
  </si>
  <si>
    <t>90677</t>
  </si>
  <si>
    <t>90678</t>
  </si>
  <si>
    <t>90679</t>
  </si>
  <si>
    <t>90682</t>
  </si>
  <si>
    <t>90683</t>
  </si>
  <si>
    <t>90684</t>
  </si>
  <si>
    <t>90685</t>
  </si>
  <si>
    <t>90688</t>
  </si>
  <si>
    <t>90689</t>
  </si>
  <si>
    <t>90690</t>
  </si>
  <si>
    <t>90691</t>
  </si>
  <si>
    <t>90957</t>
  </si>
  <si>
    <t>90958</t>
  </si>
  <si>
    <t>90960</t>
  </si>
  <si>
    <t>90961</t>
  </si>
  <si>
    <t>90962</t>
  </si>
  <si>
    <t>90963</t>
  </si>
  <si>
    <t>90968</t>
  </si>
  <si>
    <t>90969</t>
  </si>
  <si>
    <t>90970</t>
  </si>
  <si>
    <t>90971</t>
  </si>
  <si>
    <t>90975</t>
  </si>
  <si>
    <t>90976</t>
  </si>
  <si>
    <t>90977</t>
  </si>
  <si>
    <t>90978</t>
  </si>
  <si>
    <t>90992</t>
  </si>
  <si>
    <t>90993</t>
  </si>
  <si>
    <t>90994</t>
  </si>
  <si>
    <t>90995</t>
  </si>
  <si>
    <t>91021</t>
  </si>
  <si>
    <t>91026</t>
  </si>
  <si>
    <t>91027</t>
  </si>
  <si>
    <t>91028</t>
  </si>
  <si>
    <t>91029</t>
  </si>
  <si>
    <t>91030</t>
  </si>
  <si>
    <t>91273</t>
  </si>
  <si>
    <t>91274</t>
  </si>
  <si>
    <t>91275</t>
  </si>
  <si>
    <t>91276</t>
  </si>
  <si>
    <t>91279</t>
  </si>
  <si>
    <t>91280</t>
  </si>
  <si>
    <t>91281</t>
  </si>
  <si>
    <t>91282</t>
  </si>
  <si>
    <t>91354</t>
  </si>
  <si>
    <t>91355</t>
  </si>
  <si>
    <t>91356</t>
  </si>
  <si>
    <t>91359</t>
  </si>
  <si>
    <t>91360</t>
  </si>
  <si>
    <t>91361</t>
  </si>
  <si>
    <t>91367</t>
  </si>
  <si>
    <t>91368</t>
  </si>
  <si>
    <t>91369</t>
  </si>
  <si>
    <t>91375</t>
  </si>
  <si>
    <t>91376</t>
  </si>
  <si>
    <t>91377</t>
  </si>
  <si>
    <t>91380</t>
  </si>
  <si>
    <t>91381</t>
  </si>
  <si>
    <t>91382</t>
  </si>
  <si>
    <t>91383</t>
  </si>
  <si>
    <t>91384</t>
  </si>
  <si>
    <t>91390</t>
  </si>
  <si>
    <t>91391</t>
  </si>
  <si>
    <t>91392</t>
  </si>
  <si>
    <t>91396</t>
  </si>
  <si>
    <t>91397</t>
  </si>
  <si>
    <t>91398</t>
  </si>
  <si>
    <t>91402</t>
  </si>
  <si>
    <t>91466</t>
  </si>
  <si>
    <t>91467</t>
  </si>
  <si>
    <t>91468</t>
  </si>
  <si>
    <t>91469</t>
  </si>
  <si>
    <t>91484</t>
  </si>
  <si>
    <t>91485</t>
  </si>
  <si>
    <t>91529</t>
  </si>
  <si>
    <t>91530</t>
  </si>
  <si>
    <t>91531</t>
  </si>
  <si>
    <t>91532</t>
  </si>
  <si>
    <t>91629</t>
  </si>
  <si>
    <t>91630</t>
  </si>
  <si>
    <t>91631</t>
  </si>
  <si>
    <t>91632</t>
  </si>
  <si>
    <t>91633</t>
  </si>
  <si>
    <t>91640</t>
  </si>
  <si>
    <t>91641</t>
  </si>
  <si>
    <t>91642</t>
  </si>
  <si>
    <t>91643</t>
  </si>
  <si>
    <t>91644</t>
  </si>
  <si>
    <t>91688</t>
  </si>
  <si>
    <t>91689</t>
  </si>
  <si>
    <t>91690</t>
  </si>
  <si>
    <t>91691</t>
  </si>
  <si>
    <t>92040</t>
  </si>
  <si>
    <t>92041</t>
  </si>
  <si>
    <t>92042</t>
  </si>
  <si>
    <t>92101</t>
  </si>
  <si>
    <t>92102</t>
  </si>
  <si>
    <t>92103</t>
  </si>
  <si>
    <t>92104</t>
  </si>
  <si>
    <t>92105</t>
  </si>
  <si>
    <t>92108</t>
  </si>
  <si>
    <t>92109</t>
  </si>
  <si>
    <t>92110</t>
  </si>
  <si>
    <t>92111</t>
  </si>
  <si>
    <t>92114</t>
  </si>
  <si>
    <t>92115</t>
  </si>
  <si>
    <t>92116</t>
  </si>
  <si>
    <t>92133</t>
  </si>
  <si>
    <t>92134</t>
  </si>
  <si>
    <t>92135</t>
  </si>
  <si>
    <t>92136</t>
  </si>
  <si>
    <t>92137</t>
  </si>
  <si>
    <t>92140</t>
  </si>
  <si>
    <t>92141</t>
  </si>
  <si>
    <t>92142</t>
  </si>
  <si>
    <t>92143</t>
  </si>
  <si>
    <t>92144</t>
  </si>
  <si>
    <t>92237</t>
  </si>
  <si>
    <t>92238</t>
  </si>
  <si>
    <t>92239</t>
  </si>
  <si>
    <t>92240</t>
  </si>
  <si>
    <t>92241</t>
  </si>
  <si>
    <t>92712</t>
  </si>
  <si>
    <t>92713</t>
  </si>
  <si>
    <t>92714</t>
  </si>
  <si>
    <t>92715</t>
  </si>
  <si>
    <t>92956</t>
  </si>
  <si>
    <t>92957</t>
  </si>
  <si>
    <t>92958</t>
  </si>
  <si>
    <t>92959</t>
  </si>
  <si>
    <t>92963</t>
  </si>
  <si>
    <t>92964</t>
  </si>
  <si>
    <t>92965</t>
  </si>
  <si>
    <t>93220</t>
  </si>
  <si>
    <t>93221</t>
  </si>
  <si>
    <t>93222</t>
  </si>
  <si>
    <t>93223</t>
  </si>
  <si>
    <t>93229</t>
  </si>
  <si>
    <t>93230</t>
  </si>
  <si>
    <t>93231</t>
  </si>
  <si>
    <t>93232</t>
  </si>
  <si>
    <t>93235</t>
  </si>
  <si>
    <t>93238</t>
  </si>
  <si>
    <t>93239</t>
  </si>
  <si>
    <t>93240</t>
  </si>
  <si>
    <t>93267</t>
  </si>
  <si>
    <t>93269</t>
  </si>
  <si>
    <t>93270</t>
  </si>
  <si>
    <t>93271</t>
  </si>
  <si>
    <t>93277</t>
  </si>
  <si>
    <t>93278</t>
  </si>
  <si>
    <t>93279</t>
  </si>
  <si>
    <t>93280</t>
  </si>
  <si>
    <t>93283</t>
  </si>
  <si>
    <t>93284</t>
  </si>
  <si>
    <t>93285</t>
  </si>
  <si>
    <t>93286</t>
  </si>
  <si>
    <t>93296</t>
  </si>
  <si>
    <t>93397</t>
  </si>
  <si>
    <t>93398</t>
  </si>
  <si>
    <t>93399</t>
  </si>
  <si>
    <t>93400</t>
  </si>
  <si>
    <t>93401</t>
  </si>
  <si>
    <t>93404</t>
  </si>
  <si>
    <t>93405</t>
  </si>
  <si>
    <t>93406</t>
  </si>
  <si>
    <t>93407</t>
  </si>
  <si>
    <t>93411</t>
  </si>
  <si>
    <t>93412</t>
  </si>
  <si>
    <t>93413</t>
  </si>
  <si>
    <t>93414</t>
  </si>
  <si>
    <t>93417</t>
  </si>
  <si>
    <t>93418</t>
  </si>
  <si>
    <t>93419</t>
  </si>
  <si>
    <t>93420</t>
  </si>
  <si>
    <t>93423</t>
  </si>
  <si>
    <t>93424</t>
  </si>
  <si>
    <t>93425</t>
  </si>
  <si>
    <t>93426</t>
  </si>
  <si>
    <t>93429</t>
  </si>
  <si>
    <t>93430</t>
  </si>
  <si>
    <t>93431</t>
  </si>
  <si>
    <t>93432</t>
  </si>
  <si>
    <t>93435</t>
  </si>
  <si>
    <t>93436</t>
  </si>
  <si>
    <t>93437</t>
  </si>
  <si>
    <t>93438</t>
  </si>
  <si>
    <t>95114</t>
  </si>
  <si>
    <t>95115</t>
  </si>
  <si>
    <t>95116</t>
  </si>
  <si>
    <t>95117</t>
  </si>
  <si>
    <t>95118</t>
  </si>
  <si>
    <t>95119</t>
  </si>
  <si>
    <t>95120</t>
  </si>
  <si>
    <t>95123</t>
  </si>
  <si>
    <t>95124</t>
  </si>
  <si>
    <t>95125</t>
  </si>
  <si>
    <t>95126</t>
  </si>
  <si>
    <t>95129</t>
  </si>
  <si>
    <t>95130</t>
  </si>
  <si>
    <t>95131</t>
  </si>
  <si>
    <t>95132</t>
  </si>
  <si>
    <t>95136</t>
  </si>
  <si>
    <t>95137</t>
  </si>
  <si>
    <t>95138</t>
  </si>
  <si>
    <t>95208</t>
  </si>
  <si>
    <t>95209</t>
  </si>
  <si>
    <t>95210</t>
  </si>
  <si>
    <t>95211</t>
  </si>
  <si>
    <t>95217</t>
  </si>
  <si>
    <t>95255</t>
  </si>
  <si>
    <t>95256</t>
  </si>
  <si>
    <t>95257</t>
  </si>
  <si>
    <t>95260</t>
  </si>
  <si>
    <t>95261</t>
  </si>
  <si>
    <t>95262</t>
  </si>
  <si>
    <t>95263</t>
  </si>
  <si>
    <t>95266</t>
  </si>
  <si>
    <t>95267</t>
  </si>
  <si>
    <t>95268</t>
  </si>
  <si>
    <t>95269</t>
  </si>
  <si>
    <t>95272</t>
  </si>
  <si>
    <t>95273</t>
  </si>
  <si>
    <t>95274</t>
  </si>
  <si>
    <t>95275</t>
  </si>
  <si>
    <t>95278</t>
  </si>
  <si>
    <t>95279</t>
  </si>
  <si>
    <t>95280</t>
  </si>
  <si>
    <t>95281</t>
  </si>
  <si>
    <t>95617</t>
  </si>
  <si>
    <t>95618</t>
  </si>
  <si>
    <t>95619</t>
  </si>
  <si>
    <t>95627</t>
  </si>
  <si>
    <t>95628</t>
  </si>
  <si>
    <t>95629</t>
  </si>
  <si>
    <t>95630</t>
  </si>
  <si>
    <t>95698</t>
  </si>
  <si>
    <t>95699</t>
  </si>
  <si>
    <t>95700</t>
  </si>
  <si>
    <t>95701</t>
  </si>
  <si>
    <t>95704</t>
  </si>
  <si>
    <t>95705</t>
  </si>
  <si>
    <t>95706</t>
  </si>
  <si>
    <t>95707</t>
  </si>
  <si>
    <t>95710</t>
  </si>
  <si>
    <t>95711</t>
  </si>
  <si>
    <t>95712</t>
  </si>
  <si>
    <t>95713</t>
  </si>
  <si>
    <t>95716</t>
  </si>
  <si>
    <t>95717</t>
  </si>
  <si>
    <t>95718</t>
  </si>
  <si>
    <t>95719</t>
  </si>
  <si>
    <t>95869</t>
  </si>
  <si>
    <t>95870</t>
  </si>
  <si>
    <t>95871</t>
  </si>
  <si>
    <t>95874</t>
  </si>
  <si>
    <t>96008</t>
  </si>
  <si>
    <t>96009</t>
  </si>
  <si>
    <t>96011</t>
  </si>
  <si>
    <t>96012</t>
  </si>
  <si>
    <t>96015</t>
  </si>
  <si>
    <t>96016</t>
  </si>
  <si>
    <t>96018</t>
  </si>
  <si>
    <t>96019</t>
  </si>
  <si>
    <t>96023</t>
  </si>
  <si>
    <t>96024</t>
  </si>
  <si>
    <t>96026</t>
  </si>
  <si>
    <t>96027</t>
  </si>
  <si>
    <t>96030</t>
  </si>
  <si>
    <t>96031</t>
  </si>
  <si>
    <t>96032</t>
  </si>
  <si>
    <t>96033</t>
  </si>
  <si>
    <t>96034</t>
  </si>
  <si>
    <t>96053</t>
  </si>
  <si>
    <t>96054</t>
  </si>
  <si>
    <t>96055</t>
  </si>
  <si>
    <t>96056</t>
  </si>
  <si>
    <t>96057</t>
  </si>
  <si>
    <t>96060</t>
  </si>
  <si>
    <t>96061</t>
  </si>
  <si>
    <t>96062</t>
  </si>
  <si>
    <t>96241</t>
  </si>
  <si>
    <t>96242</t>
  </si>
  <si>
    <t>96243</t>
  </si>
  <si>
    <t>96244</t>
  </si>
  <si>
    <t>96301</t>
  </si>
  <si>
    <t>96457</t>
  </si>
  <si>
    <t>96458</t>
  </si>
  <si>
    <t>96459</t>
  </si>
  <si>
    <t>96460</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</si>
  <si>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</si>
  <si>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</si>
  <si>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</si>
  <si>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</si>
  <si>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</si>
  <si>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</si>
  <si>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</si>
  <si>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</si>
  <si>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92259</t>
  </si>
  <si>
    <t>92260</t>
  </si>
  <si>
    <t>92261</t>
  </si>
  <si>
    <t>92262</t>
  </si>
  <si>
    <t>92539</t>
  </si>
  <si>
    <t>92540</t>
  </si>
  <si>
    <t>92541</t>
  </si>
  <si>
    <t>92542</t>
  </si>
  <si>
    <t>92543</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</si>
  <si>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</si>
  <si>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</si>
  <si>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</si>
  <si>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</si>
  <si>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</si>
  <si>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</si>
  <si>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</si>
  <si>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</si>
  <si>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</si>
  <si>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</si>
  <si>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</si>
  <si>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</si>
  <si>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</si>
  <si>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</si>
  <si>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</si>
  <si>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</si>
  <si>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</si>
  <si>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</si>
  <si>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</si>
  <si>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</si>
  <si>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</si>
  <si>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94189</t>
  </si>
  <si>
    <t>94192</t>
  </si>
  <si>
    <t>94195</t>
  </si>
  <si>
    <t>94198</t>
  </si>
  <si>
    <t>94201</t>
  </si>
  <si>
    <t>94204</t>
  </si>
  <si>
    <t>94224</t>
  </si>
  <si>
    <t>94226</t>
  </si>
  <si>
    <t>94232</t>
  </si>
  <si>
    <t>94440</t>
  </si>
  <si>
    <t>94441</t>
  </si>
  <si>
    <t>94442</t>
  </si>
  <si>
    <t>94443</t>
  </si>
  <si>
    <t>94445</t>
  </si>
  <si>
    <t>94446</t>
  </si>
  <si>
    <t>94447</t>
  </si>
  <si>
    <t>94448</t>
  </si>
  <si>
    <t>94207</t>
  </si>
  <si>
    <t>94210</t>
  </si>
  <si>
    <t>94218</t>
  </si>
  <si>
    <t>94213</t>
  </si>
  <si>
    <t>94216</t>
  </si>
  <si>
    <t>94219</t>
  </si>
  <si>
    <t>94220</t>
  </si>
  <si>
    <t>94221</t>
  </si>
  <si>
    <t>94222</t>
  </si>
  <si>
    <t>94223</t>
  </si>
  <si>
    <t>94451</t>
  </si>
  <si>
    <t>94227</t>
  </si>
  <si>
    <t>94228</t>
  </si>
  <si>
    <t>94229</t>
  </si>
  <si>
    <t>94231</t>
  </si>
  <si>
    <t>94449</t>
  </si>
  <si>
    <t>92255</t>
  </si>
  <si>
    <t>92256</t>
  </si>
  <si>
    <t>92257</t>
  </si>
  <si>
    <t>92258</t>
  </si>
  <si>
    <t>92568</t>
  </si>
  <si>
    <t>92569</t>
  </si>
  <si>
    <t>92570</t>
  </si>
  <si>
    <t>92571</t>
  </si>
  <si>
    <t>92572</t>
  </si>
  <si>
    <t>92573</t>
  </si>
  <si>
    <t>92574</t>
  </si>
  <si>
    <t>92575</t>
  </si>
  <si>
    <t>92576</t>
  </si>
  <si>
    <t>92577</t>
  </si>
  <si>
    <t>92578</t>
  </si>
  <si>
    <t>92579</t>
  </si>
  <si>
    <t>92580</t>
  </si>
  <si>
    <t>92581</t>
  </si>
  <si>
    <t>92582</t>
  </si>
  <si>
    <t>92584</t>
  </si>
  <si>
    <t>92586</t>
  </si>
  <si>
    <t>92588</t>
  </si>
  <si>
    <t>92590</t>
  </si>
  <si>
    <t>92592</t>
  </si>
  <si>
    <t>92594</t>
  </si>
  <si>
    <t>92596</t>
  </si>
  <si>
    <t>92598</t>
  </si>
  <si>
    <t>92600</t>
  </si>
  <si>
    <t>92602</t>
  </si>
  <si>
    <t>92604</t>
  </si>
  <si>
    <t>92606</t>
  </si>
  <si>
    <t>92608</t>
  </si>
  <si>
    <t>92610</t>
  </si>
  <si>
    <t>92612</t>
  </si>
  <si>
    <t>92614</t>
  </si>
  <si>
    <t>92616</t>
  </si>
  <si>
    <t>92618</t>
  </si>
  <si>
    <t>92620</t>
  </si>
  <si>
    <t>94444</t>
  </si>
  <si>
    <t>92743</t>
  </si>
  <si>
    <t>MURO DE GABIÃO, ENCHIMENTO COM PEDRA DE MÃO TIPO RACHÃO, DE GRAVIDADE, COM GAIOLAS DE COMPRIMENTO IGUAL A 2 M, PARA MUROS COM ALTURA MENOR OU IGUAL A 4 M  FORNECIMENTO E EXECUÇÃO. AF_12/2015</t>
  </si>
  <si>
    <t>92744</t>
  </si>
  <si>
    <t>MURO DE GABIÃO, ENCHIMENTO COM PEDRA DE MÃO TIPO RACHÃO, DE GRAVIDADE, COM GAIOLAS DE COMPRIMENTO IGUAL A 5 M, PARA MUROS COM ALTURA MENOR OU IGUAL A 4 M  FORNECIMENTO E EXECUÇÃO. AF_12/2015</t>
  </si>
  <si>
    <t>92745</t>
  </si>
  <si>
    <t>MURO DE GABIÃO, ENCHIMENTO COM PEDRA DE MÃO TIPO RACHÃO, DE GRAVIDADE, COM GAIOLAS DE COMPRIMENTO IGUAL A 2 M, PARA MUROS COM ALTURA MAIOR QUE 4 M E MENOR OU IGUAL A 6 M  FORNECIMENTO E EXECUÇÃO. AF_12/2015</t>
  </si>
  <si>
    <t>92746</t>
  </si>
  <si>
    <t>MURO DE GABIÃO, ENCHIMENTO COM PEDRA DE MÃO TIPO RACHÃO, DE GRAVIDADE, COM GAIOLAS DE COMPRIMENTO IGUAL A 5 M, PARA MUROS COM ALTURA MAIOR QUE 4 M E MENOR OU IGUAL A 6 M   FORNECIMENTO E EXECUÇÃO. AF_12/2015</t>
  </si>
  <si>
    <t>92747</t>
  </si>
  <si>
    <t>MURO DE GABIÃO, ENCHIMENTO COM PEDRA DE MÃO TIPO RACHÃO, DE GRAVIDADE, COM GAIOLAS DE COMPRIMENTO IGUAL A 2 M, PARA MUROS COM ALTURA MAIOR QUE 6 M E MENOR OU IGUAL A 10 M   FORNECIMENTO E EXECUÇÃO. AF_12/2015</t>
  </si>
  <si>
    <t>92748</t>
  </si>
  <si>
    <t>MURO DE GABIÃO, ENCHIMENTO COM PEDRA DE MÃO TIPO RACHÃO, DE GRAVIDADE, COM GAIOLAS DE COMPRIMENTO IGUAL A 5 M, PARA MUROS COM ALTURA MAIOR QUE 6 M E MENOR OU IGUAL A 10 M FORNECIMENTO E EXECUÇÃO. AF_12/2015</t>
  </si>
  <si>
    <t>92749</t>
  </si>
  <si>
    <t>MURO DE GABIÃO, ENCHIMENTO COM PEDRA DE MÃO TIPO RACHÃO, COM SOLO REFORÇADO, PARA MUROS COM ALTURA MENOR OU IGUAL A 4 M   FORNECIMENTO E EXECUÇÃO. AF_12/2015</t>
  </si>
  <si>
    <t>92750</t>
  </si>
  <si>
    <t>MURO DE GABIÃO, ENCHIMENTO COM PEDRA DE MÃO TIPO RACHÃO, COM SOLO REFORÇADO, PARA MUROS COM ALTURA MAIOR QUE 4 M E MENOR OU IGUAL A 12 M   FORNECIMENTO E EXECUÇÃO. AF_12/2015</t>
  </si>
  <si>
    <t>92751</t>
  </si>
  <si>
    <t>MURO DE GABIÃO, ENCHIMENTO COM PEDRA DE MÃO TIPO RACHÃO, COM SOLO REFORÇADO, PARA MUROS COM ALTURA MAIOR QUE 12 M E MENOR OU IGUAL A 20 M    FORNECIMENTO E EXECUÇÃO. AF_12/2015</t>
  </si>
  <si>
    <t>92752</t>
  </si>
  <si>
    <t>MURO DE GABIÃO, ENCHIMENTO COM PEDRA DE MÃO TIPO RACHÃO, COM SOLO REFORÇADO, PARA MUROS COM ALTURA MAIOR QUE 20 M E MENOR OU IGUAL A 28 M   FORNECIMENTO E EXECUÇÃO. AF_12/2015</t>
  </si>
  <si>
    <t>92753</t>
  </si>
  <si>
    <t>MURO DE GABIÃO, ENCHIMENTO COM RESÍDUO DE CONSTRUÇÃO E DEMOLIÇÃO, DE GRAVIDADE, COM GAIOLA TRAPEZOIDAL DE COMPRIMENTO IGUAL A 2 M, PARA MUROS COM ALTURA MENOR OU IGUAL A 2 M   FORNECIMENTO E EXECUÇÃO. AF_12/2015</t>
  </si>
  <si>
    <t>92754</t>
  </si>
  <si>
    <t>MURO DE GABIÃO, ENCHIMENTO COM RESÍDUO DE CONSTRUÇÃO E DEMOLIÇÃO, DE GRAVIDADE, COM GAIOLA TRAPEZOIDAL DE COMPRIMENTO IGUAL A 2 M, PARA MUROS COM ALTURA MAIOR QUE 2 M E MENOR OU IGUAL A 4 M    FORNECIMENTO E EXECUÇÃO. AF_12/2015</t>
  </si>
  <si>
    <t>92755</t>
  </si>
  <si>
    <t>92756</t>
  </si>
  <si>
    <t>92757</t>
  </si>
  <si>
    <t>92758</t>
  </si>
  <si>
    <t>91069</t>
  </si>
  <si>
    <t>91070</t>
  </si>
  <si>
    <t>91071</t>
  </si>
  <si>
    <t>91072</t>
  </si>
  <si>
    <t>91073</t>
  </si>
  <si>
    <t>91074</t>
  </si>
  <si>
    <t>91075</t>
  </si>
  <si>
    <t>91076</t>
  </si>
  <si>
    <t>91077</t>
  </si>
  <si>
    <t>91078</t>
  </si>
  <si>
    <t>91079</t>
  </si>
  <si>
    <t>91080</t>
  </si>
  <si>
    <t>91081</t>
  </si>
  <si>
    <t>91082</t>
  </si>
  <si>
    <t>91083</t>
  </si>
  <si>
    <t>91084</t>
  </si>
  <si>
    <t>91086</t>
  </si>
  <si>
    <t>91087</t>
  </si>
  <si>
    <t>91088</t>
  </si>
  <si>
    <t>91089</t>
  </si>
  <si>
    <t>91090</t>
  </si>
  <si>
    <t>91091</t>
  </si>
  <si>
    <t>91092</t>
  </si>
  <si>
    <t>91093</t>
  </si>
  <si>
    <t>91094</t>
  </si>
  <si>
    <t>91095</t>
  </si>
  <si>
    <t>91096</t>
  </si>
  <si>
    <t>91097</t>
  </si>
  <si>
    <t>91098</t>
  </si>
  <si>
    <t>91099</t>
  </si>
  <si>
    <t>91100</t>
  </si>
  <si>
    <t>91101</t>
  </si>
  <si>
    <t>93952</t>
  </si>
  <si>
    <t>93953</t>
  </si>
  <si>
    <t>93954</t>
  </si>
  <si>
    <t>93955</t>
  </si>
  <si>
    <t>93956</t>
  </si>
  <si>
    <t>93957</t>
  </si>
  <si>
    <t>93958</t>
  </si>
  <si>
    <t>93959</t>
  </si>
  <si>
    <t>93960</t>
  </si>
  <si>
    <t>93961</t>
  </si>
  <si>
    <t>93962</t>
  </si>
  <si>
    <t>93963</t>
  </si>
  <si>
    <t>93964</t>
  </si>
  <si>
    <t>93965</t>
  </si>
  <si>
    <t>93966</t>
  </si>
  <si>
    <t>93967</t>
  </si>
  <si>
    <t>93968</t>
  </si>
  <si>
    <t>93969</t>
  </si>
  <si>
    <t>93970</t>
  </si>
  <si>
    <t>93971</t>
  </si>
  <si>
    <t>95108</t>
  </si>
  <si>
    <t>97976</t>
  </si>
  <si>
    <t>97977</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</si>
  <si>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</si>
  <si>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</si>
  <si>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</si>
  <si>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</si>
  <si>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</si>
  <si>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</si>
  <si>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</si>
  <si>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</si>
  <si>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</si>
  <si>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</si>
  <si>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</si>
  <si>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</si>
  <si>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</si>
  <si>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</si>
  <si>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</si>
  <si>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</si>
  <si>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</si>
  <si>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</si>
  <si>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</si>
  <si>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</si>
  <si>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</si>
  <si>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</si>
  <si>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</si>
  <si>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</si>
  <si>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</si>
  <si>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</si>
  <si>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</si>
  <si>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</si>
  <si>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</si>
  <si>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</si>
  <si>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</si>
  <si>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</si>
  <si>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</si>
  <si>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</si>
  <si>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</si>
  <si>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</si>
  <si>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</si>
  <si>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</si>
  <si>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</si>
  <si>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</si>
  <si>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</si>
  <si>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</si>
  <si>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</si>
  <si>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</si>
  <si>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</si>
  <si>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</si>
  <si>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</si>
  <si>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</si>
  <si>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</si>
  <si>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</si>
  <si>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</si>
  <si>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</si>
  <si>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</si>
  <si>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</si>
  <si>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</si>
  <si>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</si>
  <si>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</si>
  <si>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</si>
  <si>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</si>
  <si>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</si>
  <si>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</si>
  <si>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</si>
  <si>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</si>
  <si>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</si>
  <si>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98051</t>
  </si>
  <si>
    <t>98405</t>
  </si>
  <si>
    <t>98406</t>
  </si>
  <si>
    <t>98407</t>
  </si>
  <si>
    <t>98408</t>
  </si>
  <si>
    <t>98409</t>
  </si>
  <si>
    <t>99240</t>
  </si>
  <si>
    <t>99241</t>
  </si>
  <si>
    <t>99242</t>
  </si>
  <si>
    <t>99243</t>
  </si>
  <si>
    <t>99244</t>
  </si>
  <si>
    <t>99246</t>
  </si>
  <si>
    <t>99247</t>
  </si>
  <si>
    <t>99248</t>
  </si>
  <si>
    <t>99249</t>
  </si>
  <si>
    <t>99252</t>
  </si>
  <si>
    <t>99254</t>
  </si>
  <si>
    <t>99256</t>
  </si>
  <si>
    <t>99259</t>
  </si>
  <si>
    <t>99261</t>
  </si>
  <si>
    <t>99263</t>
  </si>
  <si>
    <t>99265</t>
  </si>
  <si>
    <t>99266</t>
  </si>
  <si>
    <t>99267</t>
  </si>
  <si>
    <t>99269</t>
  </si>
  <si>
    <t>99271</t>
  </si>
  <si>
    <t>99272</t>
  </si>
  <si>
    <t>99273</t>
  </si>
  <si>
    <t>99274</t>
  </si>
  <si>
    <t>99276</t>
  </si>
  <si>
    <t>99277</t>
  </si>
  <si>
    <t>99278</t>
  </si>
  <si>
    <t>99279</t>
  </si>
  <si>
    <t>99280</t>
  </si>
  <si>
    <t>99281</t>
  </si>
  <si>
    <t>99282</t>
  </si>
  <si>
    <t>99283</t>
  </si>
  <si>
    <t>99284</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</si>
  <si>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</si>
  <si>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</si>
  <si>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</si>
  <si>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</si>
  <si>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</si>
  <si>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</si>
  <si>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</si>
  <si>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</si>
  <si>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</si>
  <si>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</si>
  <si>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</si>
  <si>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</si>
  <si>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</si>
  <si>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</si>
  <si>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</si>
  <si>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</si>
  <si>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</si>
  <si>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</si>
  <si>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</si>
  <si>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</si>
  <si>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</si>
  <si>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</si>
  <si>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</si>
  <si>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</si>
  <si>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</si>
  <si>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</si>
  <si>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</si>
  <si>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</si>
  <si>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</si>
  <si>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</si>
  <si>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</si>
  <si>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</si>
  <si>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</si>
  <si>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</si>
  <si>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</si>
  <si>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</si>
  <si>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</si>
  <si>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</si>
  <si>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</si>
  <si>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</si>
  <si>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94263</t>
  </si>
  <si>
    <t>94264</t>
  </si>
  <si>
    <t>94265</t>
  </si>
  <si>
    <t>94266</t>
  </si>
  <si>
    <t>94267</t>
  </si>
  <si>
    <t>94268</t>
  </si>
  <si>
    <t>94269</t>
  </si>
  <si>
    <t>94270</t>
  </si>
  <si>
    <t>94271</t>
  </si>
  <si>
    <t>94272</t>
  </si>
  <si>
    <t>94273</t>
  </si>
  <si>
    <t>94274</t>
  </si>
  <si>
    <t>94275</t>
  </si>
  <si>
    <t>94276</t>
  </si>
  <si>
    <t>94281</t>
  </si>
  <si>
    <t>94282</t>
  </si>
  <si>
    <t>94283</t>
  </si>
  <si>
    <t>94284</t>
  </si>
  <si>
    <t>94285</t>
  </si>
  <si>
    <t>94286</t>
  </si>
  <si>
    <t>94287</t>
  </si>
  <si>
    <t>94288</t>
  </si>
  <si>
    <t>94289</t>
  </si>
  <si>
    <t>94290</t>
  </si>
  <si>
    <t>94291</t>
  </si>
  <si>
    <t>94292</t>
  </si>
  <si>
    <t>94293</t>
  </si>
  <si>
    <t>94294</t>
  </si>
  <si>
    <t>90801</t>
  </si>
  <si>
    <t>90806</t>
  </si>
  <si>
    <t>90820</t>
  </si>
  <si>
    <t>90821</t>
  </si>
  <si>
    <t>90822</t>
  </si>
  <si>
    <t>90823</t>
  </si>
  <si>
    <t>90830</t>
  </si>
  <si>
    <t>90831</t>
  </si>
  <si>
    <t>90841</t>
  </si>
  <si>
    <t>90842</t>
  </si>
  <si>
    <t>90843</t>
  </si>
  <si>
    <t>90844</t>
  </si>
  <si>
    <t>90847</t>
  </si>
  <si>
    <t>90848</t>
  </si>
  <si>
    <t>90849</t>
  </si>
  <si>
    <t>90850</t>
  </si>
  <si>
    <t>91009</t>
  </si>
  <si>
    <t>91010</t>
  </si>
  <si>
    <t>91011</t>
  </si>
  <si>
    <t>91012</t>
  </si>
  <si>
    <t>91013</t>
  </si>
  <si>
    <t>91014</t>
  </si>
  <si>
    <t>91015</t>
  </si>
  <si>
    <t>91016</t>
  </si>
  <si>
    <t>91287</t>
  </si>
  <si>
    <t>91292</t>
  </si>
  <si>
    <t>91295</t>
  </si>
  <si>
    <t>91296</t>
  </si>
  <si>
    <t>91297</t>
  </si>
  <si>
    <t>91298</t>
  </si>
  <si>
    <t>91299</t>
  </si>
  <si>
    <t>91304</t>
  </si>
  <si>
    <t>91305</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</si>
  <si>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</si>
  <si>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</si>
  <si>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</si>
  <si>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</si>
  <si>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</si>
  <si>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</si>
  <si>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</si>
  <si>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</si>
  <si>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</si>
  <si>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</si>
  <si>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</si>
  <si>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</si>
  <si>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</si>
  <si>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</si>
  <si>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</si>
  <si>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</si>
  <si>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</si>
  <si>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</si>
  <si>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</si>
  <si>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</si>
  <si>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</si>
  <si>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</si>
  <si>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</si>
  <si>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</si>
  <si>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94559</t>
  </si>
  <si>
    <t>94562</t>
  </si>
  <si>
    <t>90838</t>
  </si>
  <si>
    <t>91338</t>
  </si>
  <si>
    <t>91341</t>
  </si>
  <si>
    <t>94805</t>
  </si>
  <si>
    <t>94806</t>
  </si>
  <si>
    <t>94807</t>
  </si>
  <si>
    <t>94569</t>
  </si>
  <si>
    <t>94570</t>
  </si>
  <si>
    <t>94572</t>
  </si>
  <si>
    <t>94573</t>
  </si>
  <si>
    <t>94580</t>
  </si>
  <si>
    <t>95601</t>
  </si>
  <si>
    <t>95602</t>
  </si>
  <si>
    <t>95603</t>
  </si>
  <si>
    <t>95604</t>
  </si>
  <si>
    <t>95605</t>
  </si>
  <si>
    <t>95607</t>
  </si>
  <si>
    <t>95608</t>
  </si>
  <si>
    <t>95609</t>
  </si>
  <si>
    <t>95240</t>
  </si>
  <si>
    <t>95241</t>
  </si>
  <si>
    <t>96616</t>
  </si>
  <si>
    <t>96617</t>
  </si>
  <si>
    <t>96619</t>
  </si>
  <si>
    <t>96620</t>
  </si>
  <si>
    <t>96621</t>
  </si>
  <si>
    <t>96622</t>
  </si>
  <si>
    <t>96623</t>
  </si>
  <si>
    <t>96624</t>
  </si>
  <si>
    <t>97082</t>
  </si>
  <si>
    <t>97083</t>
  </si>
  <si>
    <t>97084</t>
  </si>
  <si>
    <t>97086</t>
  </si>
  <si>
    <t>97096</t>
  </si>
  <si>
    <t>92263</t>
  </si>
  <si>
    <t>92264</t>
  </si>
  <si>
    <t>92265</t>
  </si>
  <si>
    <t>92266</t>
  </si>
  <si>
    <t>92267</t>
  </si>
  <si>
    <t>92268</t>
  </si>
  <si>
    <t>92269</t>
  </si>
  <si>
    <t>92270</t>
  </si>
  <si>
    <t>92271</t>
  </si>
  <si>
    <t>92272</t>
  </si>
  <si>
    <t>92273</t>
  </si>
  <si>
    <t>92409</t>
  </si>
  <si>
    <t>92411</t>
  </si>
  <si>
    <t>92413</t>
  </si>
  <si>
    <t>92415</t>
  </si>
  <si>
    <t>92417</t>
  </si>
  <si>
    <t>92419</t>
  </si>
  <si>
    <t>92421</t>
  </si>
  <si>
    <t>92423</t>
  </si>
  <si>
    <t>92425</t>
  </si>
  <si>
    <t>92427</t>
  </si>
  <si>
    <t>92429</t>
  </si>
  <si>
    <t>92431</t>
  </si>
  <si>
    <t>92433</t>
  </si>
  <si>
    <t>92435</t>
  </si>
  <si>
    <t>92437</t>
  </si>
  <si>
    <t>92439</t>
  </si>
  <si>
    <t>92441</t>
  </si>
  <si>
    <t>92443</t>
  </si>
  <si>
    <t>92445</t>
  </si>
  <si>
    <t>92446</t>
  </si>
  <si>
    <t>92447</t>
  </si>
  <si>
    <t>92448</t>
  </si>
  <si>
    <t>92449</t>
  </si>
  <si>
    <t>92450</t>
  </si>
  <si>
    <t>92451</t>
  </si>
  <si>
    <t>92452</t>
  </si>
  <si>
    <t>92453</t>
  </si>
  <si>
    <t>92454</t>
  </si>
  <si>
    <t>92455</t>
  </si>
  <si>
    <t>92456</t>
  </si>
  <si>
    <t>92457</t>
  </si>
  <si>
    <t>92458</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</si>
  <si>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</si>
  <si>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</si>
  <si>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</si>
  <si>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</si>
  <si>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</si>
  <si>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</si>
  <si>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</si>
  <si>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</si>
  <si>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</si>
  <si>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</si>
  <si>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</si>
  <si>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</si>
  <si>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</si>
  <si>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</si>
  <si>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</si>
  <si>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</si>
  <si>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</si>
  <si>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</si>
  <si>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</si>
  <si>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</si>
  <si>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</si>
  <si>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92480</t>
  </si>
  <si>
    <t>92482</t>
  </si>
  <si>
    <t>92484</t>
  </si>
  <si>
    <t>92486</t>
  </si>
  <si>
    <t>92488</t>
  </si>
  <si>
    <t>92490</t>
  </si>
  <si>
    <t>92492</t>
  </si>
  <si>
    <t>92494</t>
  </si>
  <si>
    <t>92496</t>
  </si>
  <si>
    <t>92498</t>
  </si>
  <si>
    <t>92500</t>
  </si>
  <si>
    <t>92502</t>
  </si>
  <si>
    <t>92504</t>
  </si>
  <si>
    <t>92506</t>
  </si>
  <si>
    <t>92508</t>
  </si>
  <si>
    <t>92510</t>
  </si>
  <si>
    <t>92512</t>
  </si>
  <si>
    <t>92514</t>
  </si>
  <si>
    <t>92515</t>
  </si>
  <si>
    <t>92518</t>
  </si>
  <si>
    <t>92520</t>
  </si>
  <si>
    <t>92522</t>
  </si>
  <si>
    <t>92524</t>
  </si>
  <si>
    <t>92526</t>
  </si>
  <si>
    <t>92528</t>
  </si>
  <si>
    <t>92530</t>
  </si>
  <si>
    <t>92532</t>
  </si>
  <si>
    <t>92534</t>
  </si>
  <si>
    <t>92536</t>
  </si>
  <si>
    <t>92538</t>
  </si>
  <si>
    <t>96252</t>
  </si>
  <si>
    <t>96257</t>
  </si>
  <si>
    <t>96258</t>
  </si>
  <si>
    <t>96259</t>
  </si>
  <si>
    <t>96529</t>
  </si>
  <si>
    <t>96530</t>
  </si>
  <si>
    <t>96531</t>
  </si>
  <si>
    <t>96532</t>
  </si>
  <si>
    <t>96533</t>
  </si>
  <si>
    <t>96534</t>
  </si>
  <si>
    <t>96535</t>
  </si>
  <si>
    <t>96536</t>
  </si>
  <si>
    <t>96537</t>
  </si>
  <si>
    <t>96538</t>
  </si>
  <si>
    <t>96539</t>
  </si>
  <si>
    <t>96540</t>
  </si>
  <si>
    <t>96541</t>
  </si>
  <si>
    <t>96542</t>
  </si>
  <si>
    <t>96543</t>
  </si>
  <si>
    <t>97747</t>
  </si>
  <si>
    <t>89996</t>
  </si>
  <si>
    <t>89997</t>
  </si>
  <si>
    <t>89998</t>
  </si>
  <si>
    <t>89999</t>
  </si>
  <si>
    <t>90000</t>
  </si>
  <si>
    <t>91593</t>
  </si>
  <si>
    <t>91594</t>
  </si>
  <si>
    <t>91595</t>
  </si>
  <si>
    <t>91596</t>
  </si>
  <si>
    <t>91597</t>
  </si>
  <si>
    <t>91598</t>
  </si>
  <si>
    <t>91599</t>
  </si>
  <si>
    <t>91600</t>
  </si>
  <si>
    <t>91601</t>
  </si>
  <si>
    <t>91602</t>
  </si>
  <si>
    <t>91603</t>
  </si>
  <si>
    <t>92759</t>
  </si>
  <si>
    <t>92760</t>
  </si>
  <si>
    <t>92761</t>
  </si>
  <si>
    <t>92762</t>
  </si>
  <si>
    <t>92763</t>
  </si>
  <si>
    <t>92764</t>
  </si>
  <si>
    <t>92765</t>
  </si>
  <si>
    <t>92766</t>
  </si>
  <si>
    <t>92767</t>
  </si>
  <si>
    <t>92768</t>
  </si>
  <si>
    <t>92769</t>
  </si>
  <si>
    <t>92770</t>
  </si>
  <si>
    <t>92771</t>
  </si>
  <si>
    <t>92772</t>
  </si>
  <si>
    <t>92773</t>
  </si>
  <si>
    <t>92774</t>
  </si>
  <si>
    <t>92798</t>
  </si>
  <si>
    <t>92799</t>
  </si>
  <si>
    <t>92800</t>
  </si>
  <si>
    <t>92801</t>
  </si>
  <si>
    <t>92802</t>
  </si>
  <si>
    <t>92803</t>
  </si>
  <si>
    <t>92804</t>
  </si>
  <si>
    <t>92805</t>
  </si>
  <si>
    <t>92806</t>
  </si>
  <si>
    <t>92875</t>
  </si>
  <si>
    <t>92876</t>
  </si>
  <si>
    <t>92877</t>
  </si>
  <si>
    <t>92878</t>
  </si>
  <si>
    <t>92879</t>
  </si>
  <si>
    <t>92880</t>
  </si>
  <si>
    <t>92881</t>
  </si>
  <si>
    <t>92882</t>
  </si>
  <si>
    <t>92883</t>
  </si>
  <si>
    <t>92884</t>
  </si>
  <si>
    <t>92885</t>
  </si>
  <si>
    <t>92886</t>
  </si>
  <si>
    <t>92887</t>
  </si>
  <si>
    <t>92888</t>
  </si>
  <si>
    <t>92915</t>
  </si>
  <si>
    <t>92916</t>
  </si>
  <si>
    <t>92917</t>
  </si>
  <si>
    <t>92919</t>
  </si>
  <si>
    <t>92921</t>
  </si>
  <si>
    <t>92922</t>
  </si>
  <si>
    <t>92923</t>
  </si>
  <si>
    <t>92924</t>
  </si>
  <si>
    <t>95576</t>
  </si>
  <si>
    <t>95577</t>
  </si>
  <si>
    <t>95578</t>
  </si>
  <si>
    <t>95579</t>
  </si>
  <si>
    <t>95580</t>
  </si>
  <si>
    <t>95581</t>
  </si>
  <si>
    <t>95583</t>
  </si>
  <si>
    <t>95584</t>
  </si>
  <si>
    <t>95592</t>
  </si>
  <si>
    <t>95593</t>
  </si>
  <si>
    <t>95943</t>
  </si>
  <si>
    <t>95944</t>
  </si>
  <si>
    <t>95945</t>
  </si>
  <si>
    <t>95946</t>
  </si>
  <si>
    <t>95947</t>
  </si>
  <si>
    <t>95948</t>
  </si>
  <si>
    <t>96544</t>
  </si>
  <si>
    <t>96545</t>
  </si>
  <si>
    <t>96546</t>
  </si>
  <si>
    <t>89993</t>
  </si>
  <si>
    <t>89994</t>
  </si>
  <si>
    <t>89995</t>
  </si>
  <si>
    <t>90278</t>
  </si>
  <si>
    <t>90279</t>
  </si>
  <si>
    <t>90280</t>
  </si>
  <si>
    <t>90281</t>
  </si>
  <si>
    <t>90282</t>
  </si>
  <si>
    <t>90283</t>
  </si>
  <si>
    <t>90284</t>
  </si>
  <si>
    <t>90285</t>
  </si>
  <si>
    <t>94962</t>
  </si>
  <si>
    <t>94963</t>
  </si>
  <si>
    <t>94964</t>
  </si>
  <si>
    <t>94965</t>
  </si>
  <si>
    <t>94966</t>
  </si>
  <si>
    <t>94967</t>
  </si>
  <si>
    <t>94968</t>
  </si>
  <si>
    <t>94969</t>
  </si>
  <si>
    <t>94970</t>
  </si>
  <si>
    <t>94971</t>
  </si>
  <si>
    <t>94972</t>
  </si>
  <si>
    <t>94973</t>
  </si>
  <si>
    <t>94974</t>
  </si>
  <si>
    <t>94975</t>
  </si>
  <si>
    <t>96555</t>
  </si>
  <si>
    <t>96556</t>
  </si>
  <si>
    <t>96557</t>
  </si>
  <si>
    <t>96558</t>
  </si>
  <si>
    <t>99235</t>
  </si>
  <si>
    <t>99431</t>
  </si>
  <si>
    <t>99432</t>
  </si>
  <si>
    <t>99433</t>
  </si>
  <si>
    <t>99434</t>
  </si>
  <si>
    <t>99435</t>
  </si>
  <si>
    <t>99436</t>
  </si>
  <si>
    <t>99437</t>
  </si>
  <si>
    <t>99438</t>
  </si>
  <si>
    <t>99439</t>
  </si>
  <si>
    <t>98576</t>
  </si>
  <si>
    <t>93182</t>
  </si>
  <si>
    <t>93183</t>
  </si>
  <si>
    <t>93184</t>
  </si>
  <si>
    <t>93185</t>
  </si>
  <si>
    <t>93186</t>
  </si>
  <si>
    <t>93187</t>
  </si>
  <si>
    <t>93188</t>
  </si>
  <si>
    <t>93189</t>
  </si>
  <si>
    <t>93190</t>
  </si>
  <si>
    <t>93191</t>
  </si>
  <si>
    <t>93192</t>
  </si>
  <si>
    <t>93193</t>
  </si>
  <si>
    <t>93194</t>
  </si>
  <si>
    <t>93195</t>
  </si>
  <si>
    <t>93196</t>
  </si>
  <si>
    <t>93197</t>
  </si>
  <si>
    <t>93198</t>
  </si>
  <si>
    <t>93199</t>
  </si>
  <si>
    <t>93200</t>
  </si>
  <si>
    <t>93201</t>
  </si>
  <si>
    <t>93202</t>
  </si>
  <si>
    <t>93203</t>
  </si>
  <si>
    <t>93204</t>
  </si>
  <si>
    <t>93205</t>
  </si>
  <si>
    <t>97733</t>
  </si>
  <si>
    <t>97734</t>
  </si>
  <si>
    <t>97735</t>
  </si>
  <si>
    <t>97736</t>
  </si>
  <si>
    <t>97737</t>
  </si>
  <si>
    <t>97738</t>
  </si>
  <si>
    <t>97739</t>
  </si>
  <si>
    <t>97740</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</si>
  <si>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</si>
  <si>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</si>
  <si>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</si>
  <si>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</si>
  <si>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</si>
  <si>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</si>
  <si>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98618</t>
  </si>
  <si>
    <t>CONTENÇÃO EM CORTINA COM ESTACAS ESPAÇADAS COM 40 CM DE DIÂMETRO E PROFUNDIDADE MENOR OU IGUAL A 10 M. AF_06/2018</t>
  </si>
  <si>
    <t>98619</t>
  </si>
  <si>
    <t>CONTENÇÃO EM CORTINA COM ESTACAS ESPAÇADAS COM 40 CM DE DIÂMETRO E PROFUNDIDADE MAIOR QUE 10 M E MENOR OU IGUAL A 15 M. AF_06/2018</t>
  </si>
  <si>
    <t>98620</t>
  </si>
  <si>
    <t>CONTENÇÃO EM CORTINA COM ESTACAS ESPAÇADAS COM 40 CM DE DIÂMETRO E PROFUNDIDADE MAIOR QUE 15 M. AF_06/2018</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</si>
  <si>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</si>
  <si>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</si>
  <si>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</si>
  <si>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</si>
  <si>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98623</t>
  </si>
  <si>
    <t>CONTENÇÃO EM CORTINA COM ESTACAS ESPAÇADAS COM 50 CM DE DIÂMETRO E PROFUNDIDADE MAIOR QUE 15 M. AF_06/2018</t>
  </si>
  <si>
    <t>98624</t>
  </si>
  <si>
    <t>CONTENÇÃO EM CORTINA COM ESTACAS ESPAÇADAS COM 60 CM DE DIÂMETRO E PROFUNDIDADE MENOR OU IGUAL A 10 M. AF_06/2018</t>
  </si>
  <si>
    <t>98625</t>
  </si>
  <si>
    <t>CONTENÇÃO EM CORTINA COM ESTACAS ESPAÇADAS COM 60 CM DE DIÂMETRO E PROFUNDIDADE MAIOR QUE 10 M E MENOR OU IGUAL A 15 M. AF_06/2018</t>
  </si>
  <si>
    <t>98626</t>
  </si>
  <si>
    <t>CONTENÇÃO EM CORTINA COM ESTACAS ESPAÇADAS COM 60 CM DE DIÂMETRO E PROFUNDIDADE MAIOR QUE 15 M. AF_06/2018</t>
  </si>
  <si>
    <t>98655</t>
  </si>
  <si>
    <t>EXECUÇÃO DE MURETA GUIA PARA CONTENÇÃO/ FUNDAÇÃO COM 30 CM DE ESPESSURA. AF_06/2018</t>
  </si>
  <si>
    <t>98656</t>
  </si>
  <si>
    <t>EXECUÇÃO DE MURETA GUIA PARA CONTENÇÃO/ FUNDAÇÃO COM 40 CM DE ESPESSURA. AF_06/2018</t>
  </si>
  <si>
    <t>98657</t>
  </si>
  <si>
    <t>EXECUÇÃO DE MURETA GUIA PARA CONTENÇÃO/ FUNDAÇÃO COM 50 CM DE ESPESSURA. AF_06/2018</t>
  </si>
  <si>
    <t>98658</t>
  </si>
  <si>
    <t>EXECUÇÃO DE MURETA GUIA PARA CONTENÇÃO/ FUNDAÇÃO COM 60 CM DE ESPESSURA. AF_06/2018</t>
  </si>
  <si>
    <t>98659</t>
  </si>
  <si>
    <t>EXECUÇÃO DE MURETA GUIA PARA CONTENÇÃO/ FUNDAÇÃO COM 80 CM DE ESPESSURA. AF_06/2018</t>
  </si>
  <si>
    <t>98746</t>
  </si>
  <si>
    <t>SOLDA DE TOPO EM CHAPA/PERFIL/TUBO DE AÇO CHANFRADO, ESPESSURA=1/4''. AF_06/2018</t>
  </si>
  <si>
    <t>98749</t>
  </si>
  <si>
    <t>SOLDA DE TOPO EM CHAPA/PERFIL/TUBO DE AÇO CHANFRADO, ESPESSURA=5/16''. AF_06/2018</t>
  </si>
  <si>
    <t>98750</t>
  </si>
  <si>
    <t>SOLDA DE TOPO EM CHAPA/PERFIL/TUBO DE AÇO CHANFRADO, ESPESSURA=3/8''. AF_06/2018</t>
  </si>
  <si>
    <t>98751</t>
  </si>
  <si>
    <t>SOLDA DE TOPO EM CHAPA/PERFIL/TUBO DE AÇO CHANFRADO, ESPESSURA=1/2''. AF_06/2018</t>
  </si>
  <si>
    <t>98752</t>
  </si>
  <si>
    <t>SOLDA DE TOPO EM CHAPA/PERFIL/TUBO DE AÇO CHANFRADO, ESPESSURA=5/8''. AF_06/2018</t>
  </si>
  <si>
    <t>98753</t>
  </si>
  <si>
    <t>SOLDA DE TOPO EM CHAPA/PERFIL/TUBO DE AÇO CHANFRADO, ESPESSURA=3/4''. AF_06/2018</t>
  </si>
  <si>
    <t>98562</t>
  </si>
  <si>
    <t>98555</t>
  </si>
  <si>
    <t>98556</t>
  </si>
  <si>
    <t>98558</t>
  </si>
  <si>
    <t>98559</t>
  </si>
  <si>
    <t>98546</t>
  </si>
  <si>
    <t>98547</t>
  </si>
  <si>
    <t>98557</t>
  </si>
  <si>
    <t>98563</t>
  </si>
  <si>
    <t>98564</t>
  </si>
  <si>
    <t>98565</t>
  </si>
  <si>
    <t>98566</t>
  </si>
  <si>
    <t>98567</t>
  </si>
  <si>
    <t>98568</t>
  </si>
  <si>
    <t>98569</t>
  </si>
  <si>
    <t>98570</t>
  </si>
  <si>
    <t>98571</t>
  </si>
  <si>
    <t>98572</t>
  </si>
  <si>
    <t>98573</t>
  </si>
  <si>
    <t>91831</t>
  </si>
  <si>
    <t>91834</t>
  </si>
  <si>
    <t>91836</t>
  </si>
  <si>
    <t>91842</t>
  </si>
  <si>
    <t>91844</t>
  </si>
  <si>
    <t>91846</t>
  </si>
  <si>
    <t>91852</t>
  </si>
  <si>
    <t>91854</t>
  </si>
  <si>
    <t>91856</t>
  </si>
  <si>
    <t>91862</t>
  </si>
  <si>
    <t>91863</t>
  </si>
  <si>
    <t>91864</t>
  </si>
  <si>
    <t>91865</t>
  </si>
  <si>
    <t>91866</t>
  </si>
  <si>
    <t>91867</t>
  </si>
  <si>
    <t>91868</t>
  </si>
  <si>
    <t>91869</t>
  </si>
  <si>
    <t>91870</t>
  </si>
  <si>
    <t>91871</t>
  </si>
  <si>
    <t>91872</t>
  </si>
  <si>
    <t>91873</t>
  </si>
  <si>
    <t>93008</t>
  </si>
  <si>
    <t>93009</t>
  </si>
  <si>
    <t>93010</t>
  </si>
  <si>
    <t>93011</t>
  </si>
  <si>
    <t>93012</t>
  </si>
  <si>
    <t>95726</t>
  </si>
  <si>
    <t>95727</t>
  </si>
  <si>
    <t>95728</t>
  </si>
  <si>
    <t>91874</t>
  </si>
  <si>
    <t>91875</t>
  </si>
  <si>
    <t>91876</t>
  </si>
  <si>
    <t>91877</t>
  </si>
  <si>
    <t>91878</t>
  </si>
  <si>
    <t>91879</t>
  </si>
  <si>
    <t>91880</t>
  </si>
  <si>
    <t>91881</t>
  </si>
  <si>
    <t>91882</t>
  </si>
  <si>
    <t>91884</t>
  </si>
  <si>
    <t>91885</t>
  </si>
  <si>
    <t>91886</t>
  </si>
  <si>
    <t>91887</t>
  </si>
  <si>
    <t>91889</t>
  </si>
  <si>
    <t>91890</t>
  </si>
  <si>
    <t>91892</t>
  </si>
  <si>
    <t>91893</t>
  </si>
  <si>
    <t>91896</t>
  </si>
  <si>
    <t>91898</t>
  </si>
  <si>
    <t>91899</t>
  </si>
  <si>
    <t>91901</t>
  </si>
  <si>
    <t>91902</t>
  </si>
  <si>
    <t>91904</t>
  </si>
  <si>
    <t>91905</t>
  </si>
  <si>
    <t>91908</t>
  </si>
  <si>
    <t>91910</t>
  </si>
  <si>
    <t>91911</t>
  </si>
  <si>
    <t>91913</t>
  </si>
  <si>
    <t>91914</t>
  </si>
  <si>
    <t>91916</t>
  </si>
  <si>
    <t>91917</t>
  </si>
  <si>
    <t>91920</t>
  </si>
  <si>
    <t>91922</t>
  </si>
  <si>
    <t>93013</t>
  </si>
  <si>
    <t>93014</t>
  </si>
  <si>
    <t>93015</t>
  </si>
  <si>
    <t>93016</t>
  </si>
  <si>
    <t>93017</t>
  </si>
  <si>
    <t>93018</t>
  </si>
  <si>
    <t>93020</t>
  </si>
  <si>
    <t>93022</t>
  </si>
  <si>
    <t>93024</t>
  </si>
  <si>
    <t>93026</t>
  </si>
  <si>
    <t>91924</t>
  </si>
  <si>
    <t>91925</t>
  </si>
  <si>
    <t>91926</t>
  </si>
  <si>
    <t>91927</t>
  </si>
  <si>
    <t>91928</t>
  </si>
  <si>
    <t>91929</t>
  </si>
  <si>
    <t>91930</t>
  </si>
  <si>
    <t>91931</t>
  </si>
  <si>
    <t>91932</t>
  </si>
  <si>
    <t>91933</t>
  </si>
  <si>
    <t>91934</t>
  </si>
  <si>
    <t>91935</t>
  </si>
  <si>
    <t>92979</t>
  </si>
  <si>
    <t>92980</t>
  </si>
  <si>
    <t>92981</t>
  </si>
  <si>
    <t>92982</t>
  </si>
  <si>
    <t>92984</t>
  </si>
  <si>
    <t>92986</t>
  </si>
  <si>
    <t>92988</t>
  </si>
  <si>
    <t>92990</t>
  </si>
  <si>
    <t>92992</t>
  </si>
  <si>
    <t>92994</t>
  </si>
  <si>
    <t>92996</t>
  </si>
  <si>
    <t>92998</t>
  </si>
  <si>
    <t>93000</t>
  </si>
  <si>
    <t>93002</t>
  </si>
  <si>
    <t>91936</t>
  </si>
  <si>
    <t>91937</t>
  </si>
  <si>
    <t>91939</t>
  </si>
  <si>
    <t>91940</t>
  </si>
  <si>
    <t>91941</t>
  </si>
  <si>
    <t>91942</t>
  </si>
  <si>
    <t>91943</t>
  </si>
  <si>
    <t>91944</t>
  </si>
  <si>
    <t>92865</t>
  </si>
  <si>
    <t>92866</t>
  </si>
  <si>
    <t>92867</t>
  </si>
  <si>
    <t>92868</t>
  </si>
  <si>
    <t>92869</t>
  </si>
  <si>
    <t>92870</t>
  </si>
  <si>
    <t>92871</t>
  </si>
  <si>
    <t>92872</t>
  </si>
  <si>
    <t>95777</t>
  </si>
  <si>
    <t>95778</t>
  </si>
  <si>
    <t>95779</t>
  </si>
  <si>
    <t>95780</t>
  </si>
  <si>
    <t>95781</t>
  </si>
  <si>
    <t>95782</t>
  </si>
  <si>
    <t>95785</t>
  </si>
  <si>
    <t>95787</t>
  </si>
  <si>
    <t>95789</t>
  </si>
  <si>
    <t>95791</t>
  </si>
  <si>
    <t>95795</t>
  </si>
  <si>
    <t>95796</t>
  </si>
  <si>
    <t>95797</t>
  </si>
  <si>
    <t>95801</t>
  </si>
  <si>
    <t>95802</t>
  </si>
  <si>
    <t>95803</t>
  </si>
  <si>
    <t>95804</t>
  </si>
  <si>
    <t>95805</t>
  </si>
  <si>
    <t>95806</t>
  </si>
  <si>
    <t>95807</t>
  </si>
  <si>
    <t>95808</t>
  </si>
  <si>
    <t>95809</t>
  </si>
  <si>
    <t>95810</t>
  </si>
  <si>
    <t>95811</t>
  </si>
  <si>
    <t>95812</t>
  </si>
  <si>
    <t>95813</t>
  </si>
  <si>
    <t>95814</t>
  </si>
  <si>
    <t>95815</t>
  </si>
  <si>
    <t>95816</t>
  </si>
  <si>
    <t>95817</t>
  </si>
  <si>
    <t>95818</t>
  </si>
  <si>
    <t>97886</t>
  </si>
  <si>
    <t>97887</t>
  </si>
  <si>
    <t>97888</t>
  </si>
  <si>
    <t>97889</t>
  </si>
  <si>
    <t>97890</t>
  </si>
  <si>
    <t>97891</t>
  </si>
  <si>
    <t>97892</t>
  </si>
  <si>
    <t>97893</t>
  </si>
  <si>
    <t>97894</t>
  </si>
  <si>
    <t>93653</t>
  </si>
  <si>
    <t>93654</t>
  </si>
  <si>
    <t>93655</t>
  </si>
  <si>
    <t>93656</t>
  </si>
  <si>
    <t>93657</t>
  </si>
  <si>
    <t>93658</t>
  </si>
  <si>
    <t>93659</t>
  </si>
  <si>
    <t>93660</t>
  </si>
  <si>
    <t>93661</t>
  </si>
  <si>
    <t>93662</t>
  </si>
  <si>
    <t>93663</t>
  </si>
  <si>
    <t>93664</t>
  </si>
  <si>
    <t>93665</t>
  </si>
  <si>
    <t>93666</t>
  </si>
  <si>
    <t>93667</t>
  </si>
  <si>
    <t>93668</t>
  </si>
  <si>
    <t>93669</t>
  </si>
  <si>
    <t>93670</t>
  </si>
  <si>
    <t>93671</t>
  </si>
  <si>
    <t>93672</t>
  </si>
  <si>
    <t>93673</t>
  </si>
  <si>
    <t>91945</t>
  </si>
  <si>
    <t>91946</t>
  </si>
  <si>
    <t>91947</t>
  </si>
  <si>
    <t>91949</t>
  </si>
  <si>
    <t>91950</t>
  </si>
  <si>
    <t>91951</t>
  </si>
  <si>
    <t>91952</t>
  </si>
  <si>
    <t>91953</t>
  </si>
  <si>
    <t>91954</t>
  </si>
  <si>
    <t>91955</t>
  </si>
  <si>
    <t>91956</t>
  </si>
  <si>
    <t>91957</t>
  </si>
  <si>
    <t>91958</t>
  </si>
  <si>
    <t>91959</t>
  </si>
  <si>
    <t>91960</t>
  </si>
  <si>
    <t>91961</t>
  </si>
  <si>
    <t>91962</t>
  </si>
  <si>
    <t>91963</t>
  </si>
  <si>
    <t>91964</t>
  </si>
  <si>
    <t>91965</t>
  </si>
  <si>
    <t>91966</t>
  </si>
  <si>
    <t>91967</t>
  </si>
  <si>
    <t>91968</t>
  </si>
  <si>
    <t>91969</t>
  </si>
  <si>
    <t>91970</t>
  </si>
  <si>
    <t>91971</t>
  </si>
  <si>
    <t>91972</t>
  </si>
  <si>
    <t>91973</t>
  </si>
  <si>
    <t>91974</t>
  </si>
  <si>
    <t>91975</t>
  </si>
  <si>
    <t>91976</t>
  </si>
  <si>
    <t>91977</t>
  </si>
  <si>
    <t>91978</t>
  </si>
  <si>
    <t>91979</t>
  </si>
  <si>
    <t>91980</t>
  </si>
  <si>
    <t>91981</t>
  </si>
  <si>
    <t>91982</t>
  </si>
  <si>
    <t>91983</t>
  </si>
  <si>
    <t>91984</t>
  </si>
  <si>
    <t>91985</t>
  </si>
  <si>
    <t>91986</t>
  </si>
  <si>
    <t>91987</t>
  </si>
  <si>
    <t>91988</t>
  </si>
  <si>
    <t>91989</t>
  </si>
  <si>
    <t>91990</t>
  </si>
  <si>
    <t>91991</t>
  </si>
  <si>
    <t>91992</t>
  </si>
  <si>
    <t>91993</t>
  </si>
  <si>
    <t>91994</t>
  </si>
  <si>
    <t>91995</t>
  </si>
  <si>
    <t>91996</t>
  </si>
  <si>
    <t>91997</t>
  </si>
  <si>
    <t>91998</t>
  </si>
  <si>
    <t>91999</t>
  </si>
  <si>
    <t>92000</t>
  </si>
  <si>
    <t>92001</t>
  </si>
  <si>
    <t>92002</t>
  </si>
  <si>
    <t>92003</t>
  </si>
  <si>
    <t>92004</t>
  </si>
  <si>
    <t>92005</t>
  </si>
  <si>
    <t>92006</t>
  </si>
  <si>
    <t>92007</t>
  </si>
  <si>
    <t>92008</t>
  </si>
  <si>
    <t>92009</t>
  </si>
  <si>
    <t>92010</t>
  </si>
  <si>
    <t>92011</t>
  </si>
  <si>
    <t>92012</t>
  </si>
  <si>
    <t>92013</t>
  </si>
  <si>
    <t>92014</t>
  </si>
  <si>
    <t>92015</t>
  </si>
  <si>
    <t>92016</t>
  </si>
  <si>
    <t>92017</t>
  </si>
  <si>
    <t>92018</t>
  </si>
  <si>
    <t>92019</t>
  </si>
  <si>
    <t>92020</t>
  </si>
  <si>
    <t>92021</t>
  </si>
  <si>
    <t>92022</t>
  </si>
  <si>
    <t>92023</t>
  </si>
  <si>
    <t>92024</t>
  </si>
  <si>
    <t>92025</t>
  </si>
  <si>
    <t>92026</t>
  </si>
  <si>
    <t>92027</t>
  </si>
  <si>
    <t>92028</t>
  </si>
  <si>
    <t>92029</t>
  </si>
  <si>
    <t>92030</t>
  </si>
  <si>
    <t>92031</t>
  </si>
  <si>
    <t>92032</t>
  </si>
  <si>
    <t>92033</t>
  </si>
  <si>
    <t>92034</t>
  </si>
  <si>
    <t>92035</t>
  </si>
  <si>
    <t>97583</t>
  </si>
  <si>
    <t>97584</t>
  </si>
  <si>
    <t>97585</t>
  </si>
  <si>
    <t>97586</t>
  </si>
  <si>
    <t>97587</t>
  </si>
  <si>
    <t>97589</t>
  </si>
  <si>
    <t>97590</t>
  </si>
  <si>
    <t>97591</t>
  </si>
  <si>
    <t>97593</t>
  </si>
  <si>
    <t>97594</t>
  </si>
  <si>
    <t>97595</t>
  </si>
  <si>
    <t>97596</t>
  </si>
  <si>
    <t>97597</t>
  </si>
  <si>
    <t>97598</t>
  </si>
  <si>
    <t>97599</t>
  </si>
  <si>
    <t>97609</t>
  </si>
  <si>
    <t>97610</t>
  </si>
  <si>
    <t>97611</t>
  </si>
  <si>
    <t>97612</t>
  </si>
  <si>
    <t>97613</t>
  </si>
  <si>
    <t>97614</t>
  </si>
  <si>
    <t>97615</t>
  </si>
  <si>
    <t>97616</t>
  </si>
  <si>
    <t>97617</t>
  </si>
  <si>
    <t>97618</t>
  </si>
  <si>
    <t>97600</t>
  </si>
  <si>
    <t>97601</t>
  </si>
  <si>
    <t>97605</t>
  </si>
  <si>
    <t>97606</t>
  </si>
  <si>
    <t>97607</t>
  </si>
  <si>
    <t>97608</t>
  </si>
  <si>
    <t>96973</t>
  </si>
  <si>
    <t>96974</t>
  </si>
  <si>
    <t>96975</t>
  </si>
  <si>
    <t>96976</t>
  </si>
  <si>
    <t>96977</t>
  </si>
  <si>
    <t>96978</t>
  </si>
  <si>
    <t>96979</t>
  </si>
  <si>
    <t>96984</t>
  </si>
  <si>
    <t>96985</t>
  </si>
  <si>
    <t>96986</t>
  </si>
  <si>
    <t>96987</t>
  </si>
  <si>
    <t>96988</t>
  </si>
  <si>
    <t>96989</t>
  </si>
  <si>
    <t>98463</t>
  </si>
  <si>
    <t>96765</t>
  </si>
  <si>
    <t>98261</t>
  </si>
  <si>
    <t>98262</t>
  </si>
  <si>
    <t>98263</t>
  </si>
  <si>
    <t>98264</t>
  </si>
  <si>
    <t>98265</t>
  </si>
  <si>
    <t>98266</t>
  </si>
  <si>
    <t>98267</t>
  </si>
  <si>
    <t>98268</t>
  </si>
  <si>
    <t>98269</t>
  </si>
  <si>
    <t>98270</t>
  </si>
  <si>
    <t>98271</t>
  </si>
  <si>
    <t>98272</t>
  </si>
  <si>
    <t>98273</t>
  </si>
  <si>
    <t>98274</t>
  </si>
  <si>
    <t>98275</t>
  </si>
  <si>
    <t>98276</t>
  </si>
  <si>
    <t>98277</t>
  </si>
  <si>
    <t>98278</t>
  </si>
  <si>
    <t>98279</t>
  </si>
  <si>
    <t>98280</t>
  </si>
  <si>
    <t>98281</t>
  </si>
  <si>
    <t>98282</t>
  </si>
  <si>
    <t>98283</t>
  </si>
  <si>
    <t>98284</t>
  </si>
  <si>
    <t>98285</t>
  </si>
  <si>
    <t>98286</t>
  </si>
  <si>
    <t>98287</t>
  </si>
  <si>
    <t>98288</t>
  </si>
  <si>
    <t>98289</t>
  </si>
  <si>
    <t>98290</t>
  </si>
  <si>
    <t>98291</t>
  </si>
  <si>
    <t>98292</t>
  </si>
  <si>
    <t>98293</t>
  </si>
  <si>
    <t>98400</t>
  </si>
  <si>
    <t>98401</t>
  </si>
  <si>
    <t>98402</t>
  </si>
  <si>
    <t>98397</t>
  </si>
  <si>
    <t>PINTURA ANTICORROSIVA DE DUTO METÁLICO. AF_04/2018</t>
  </si>
  <si>
    <t>98294</t>
  </si>
  <si>
    <t>98295</t>
  </si>
  <si>
    <t>98296</t>
  </si>
  <si>
    <t>98297</t>
  </si>
  <si>
    <t>98301</t>
  </si>
  <si>
    <t>98302</t>
  </si>
  <si>
    <t>98304</t>
  </si>
  <si>
    <t>98307</t>
  </si>
  <si>
    <t>98308</t>
  </si>
  <si>
    <t>98593</t>
  </si>
  <si>
    <t>89355</t>
  </si>
  <si>
    <t>89356</t>
  </si>
  <si>
    <t>89357</t>
  </si>
  <si>
    <t>89401</t>
  </si>
  <si>
    <t>89402</t>
  </si>
  <si>
    <t>89403</t>
  </si>
  <si>
    <t>89446</t>
  </si>
  <si>
    <t>89447</t>
  </si>
  <si>
    <t>89448</t>
  </si>
  <si>
    <t>89449</t>
  </si>
  <si>
    <t>89450</t>
  </si>
  <si>
    <t>89451</t>
  </si>
  <si>
    <t>89452</t>
  </si>
  <si>
    <t>89508</t>
  </si>
  <si>
    <t>89509</t>
  </si>
  <si>
    <t>89511</t>
  </si>
  <si>
    <t>89512</t>
  </si>
  <si>
    <t>89576</t>
  </si>
  <si>
    <t>89578</t>
  </si>
  <si>
    <t>89580</t>
  </si>
  <si>
    <t>89633</t>
  </si>
  <si>
    <t>89634</t>
  </si>
  <si>
    <t>89635</t>
  </si>
  <si>
    <t>89636</t>
  </si>
  <si>
    <t>89711</t>
  </si>
  <si>
    <t>89712</t>
  </si>
  <si>
    <t>89713</t>
  </si>
  <si>
    <t>89714</t>
  </si>
  <si>
    <t>89716</t>
  </si>
  <si>
    <t>89717</t>
  </si>
  <si>
    <t>89770</t>
  </si>
  <si>
    <t>89771</t>
  </si>
  <si>
    <t>89773</t>
  </si>
  <si>
    <t>89775</t>
  </si>
  <si>
    <t>89798</t>
  </si>
  <si>
    <t>89799</t>
  </si>
  <si>
    <t>89800</t>
  </si>
  <si>
    <t>89848</t>
  </si>
  <si>
    <t>89849</t>
  </si>
  <si>
    <t>89865</t>
  </si>
  <si>
    <t>92275</t>
  </si>
  <si>
    <t>92276</t>
  </si>
  <si>
    <t>92277</t>
  </si>
  <si>
    <t>92278</t>
  </si>
  <si>
    <t>92279</t>
  </si>
  <si>
    <t>92280</t>
  </si>
  <si>
    <t>92281</t>
  </si>
  <si>
    <t>92282</t>
  </si>
  <si>
    <t>92283</t>
  </si>
  <si>
    <t>92284</t>
  </si>
  <si>
    <t>92285</t>
  </si>
  <si>
    <t>92286</t>
  </si>
  <si>
    <t>92305</t>
  </si>
  <si>
    <t>92306</t>
  </si>
  <si>
    <t>92307</t>
  </si>
  <si>
    <t>92308</t>
  </si>
  <si>
    <t>92309</t>
  </si>
  <si>
    <t>92310</t>
  </si>
  <si>
    <t>92320</t>
  </si>
  <si>
    <t>92321</t>
  </si>
  <si>
    <t>92322</t>
  </si>
  <si>
    <t>92323</t>
  </si>
  <si>
    <t>92324</t>
  </si>
  <si>
    <t>92325</t>
  </si>
  <si>
    <t>92335</t>
  </si>
  <si>
    <t>92336</t>
  </si>
  <si>
    <t>92337</t>
  </si>
  <si>
    <t>92338</t>
  </si>
  <si>
    <t>92339</t>
  </si>
  <si>
    <t>92341</t>
  </si>
  <si>
    <t>92342</t>
  </si>
  <si>
    <t>92343</t>
  </si>
  <si>
    <t>92361</t>
  </si>
  <si>
    <t>92362</t>
  </si>
  <si>
    <t>92364</t>
  </si>
  <si>
    <t>92365</t>
  </si>
  <si>
    <t>92366</t>
  </si>
  <si>
    <t>92367</t>
  </si>
  <si>
    <t>92368</t>
  </si>
  <si>
    <t>92648</t>
  </si>
  <si>
    <t>92649</t>
  </si>
  <si>
    <t>92650</t>
  </si>
  <si>
    <t>92652</t>
  </si>
  <si>
    <t>92653</t>
  </si>
  <si>
    <t>92654</t>
  </si>
  <si>
    <t>92655</t>
  </si>
  <si>
    <t>92656</t>
  </si>
  <si>
    <t>92687</t>
  </si>
  <si>
    <t>92688</t>
  </si>
  <si>
    <t>92689</t>
  </si>
  <si>
    <t>92690</t>
  </si>
  <si>
    <t>94462</t>
  </si>
  <si>
    <t>94463</t>
  </si>
  <si>
    <t>94464</t>
  </si>
  <si>
    <t>94602</t>
  </si>
  <si>
    <t>TUBO EM COBRE RÍGIDO, DN 54 MM, CLASSE E, SEM ISOLAMENTO, INSTALADO EM RESERVAÇÃO DE ÁGUA DE EDIFICAÇÃO QUE POSSUA RESERVATÓRIO DE FIBRA/FIBROCIMENTO  FORNECIMENTO E INSTALAÇÃO. AF_06/2016</t>
  </si>
  <si>
    <t>94603</t>
  </si>
  <si>
    <t>TUBO EM COBRE RÍGIDO, DN 66 MM, CLASSE E, SEM ISOLAMENTO, INSTALADO EM RESERVAÇÃO DE ÁGUA DE EDIFICAÇÃO QUE POSSUA RESERVATÓRIO DE FIBRA/FIBROCIMENTO  FORNECIMENTO E INSTALAÇÃO. AF_06/2016</t>
  </si>
  <si>
    <t>94604</t>
  </si>
  <si>
    <t>TUBO EM COBRE RÍGIDO, DN 79 MM, CLASSE E, SEM ISOLAMENTO, INSTALADO EM RESERVAÇÃO DE ÁGUA DE EDIFICAÇÃO QUE POSSUA RESERVATÓRIO DE FIBRA/FIBROCIMENTO  FORNECIMENTO E INSTALAÇÃO. AF_06/2016</t>
  </si>
  <si>
    <t>94605</t>
  </si>
  <si>
    <t>TUBO EM COBRE RÍGIDO, DN 104 MM, CLASSE E, SEM ISOLAMENTO, INSTALADO EM RESERVAÇÃO DE ÁGUA DE EDIFICAÇÃO QUE POSSUA RESERVATÓRIO DE FIBRA/FIBROCIMENTO  FORNECIMENTO E INSTALAÇÃO. AF_06/2016</t>
  </si>
  <si>
    <t>94648</t>
  </si>
  <si>
    <t>94649</t>
  </si>
  <si>
    <t>94650</t>
  </si>
  <si>
    <t>94651</t>
  </si>
  <si>
    <t>94652</t>
  </si>
  <si>
    <t>94653</t>
  </si>
  <si>
    <t>94654</t>
  </si>
  <si>
    <t>94655</t>
  </si>
  <si>
    <t>94716</t>
  </si>
  <si>
    <t>94717</t>
  </si>
  <si>
    <t>94718</t>
  </si>
  <si>
    <t>94719</t>
  </si>
  <si>
    <t>94720</t>
  </si>
  <si>
    <t>94721</t>
  </si>
  <si>
    <t>94722</t>
  </si>
  <si>
    <t>95697</t>
  </si>
  <si>
    <t>96635</t>
  </si>
  <si>
    <t>96636</t>
  </si>
  <si>
    <t>96644</t>
  </si>
  <si>
    <t>96645</t>
  </si>
  <si>
    <t>96646</t>
  </si>
  <si>
    <t>96647</t>
  </si>
  <si>
    <t>96648</t>
  </si>
  <si>
    <t>96649</t>
  </si>
  <si>
    <t>96668</t>
  </si>
  <si>
    <t>96669</t>
  </si>
  <si>
    <t>96670</t>
  </si>
  <si>
    <t>96671</t>
  </si>
  <si>
    <t>96672</t>
  </si>
  <si>
    <t>96673</t>
  </si>
  <si>
    <t>96674</t>
  </si>
  <si>
    <t>96675</t>
  </si>
  <si>
    <t>96676</t>
  </si>
  <si>
    <t>96677</t>
  </si>
  <si>
    <t>96678</t>
  </si>
  <si>
    <t>96679</t>
  </si>
  <si>
    <t>96680</t>
  </si>
  <si>
    <t>96681</t>
  </si>
  <si>
    <t>96682</t>
  </si>
  <si>
    <t>96683</t>
  </si>
  <si>
    <t>96718</t>
  </si>
  <si>
    <t>96719</t>
  </si>
  <si>
    <t>96720</t>
  </si>
  <si>
    <t>96721</t>
  </si>
  <si>
    <t>96722</t>
  </si>
  <si>
    <t>96723</t>
  </si>
  <si>
    <t>96724</t>
  </si>
  <si>
    <t>96725</t>
  </si>
  <si>
    <t>96726</t>
  </si>
  <si>
    <t>96727</t>
  </si>
  <si>
    <t>96728</t>
  </si>
  <si>
    <t>96729</t>
  </si>
  <si>
    <t>96730</t>
  </si>
  <si>
    <t>96731</t>
  </si>
  <si>
    <t>96732</t>
  </si>
  <si>
    <t>96733</t>
  </si>
  <si>
    <t>96734</t>
  </si>
  <si>
    <t>96735</t>
  </si>
  <si>
    <t>96798</t>
  </si>
  <si>
    <t>96799</t>
  </si>
  <si>
    <t>96800</t>
  </si>
  <si>
    <t>96801</t>
  </si>
  <si>
    <t>97327</t>
  </si>
  <si>
    <t>TUBO EM COBRE FLEXÍVEL, DN 1/4, COM ISOLAMENTO, INSTALADO EM RAMAL DE ALIMENTAÇÃO DE AR CONDICIONADO COM CONDENSADORA INDIVIDUAL   FORNECIMENTO E INSTALAÇÃO. AF_12/2015</t>
  </si>
  <si>
    <t>97328</t>
  </si>
  <si>
    <t>TUBO EM COBRE FLEXÍVEL, DN 3/8", COM ISOLAMENTO, INSTALADO EM RAMAL DE ALIMENTAÇÃO DE AR CONDICIONADO COM CONDENSADORA INDIVIDUAL  FORNECIMENTO E INSTALAÇÃO. AF_12/2015</t>
  </si>
  <si>
    <t>97329</t>
  </si>
  <si>
    <t>TUBO EM COBRE FLEXÍVEL, DN 1/2", COM ISOLAMENTO, INSTALADO EM RAMAL DE ALIMENTAÇÃO DE AR CONDICIONADO COM CONDENSADORA INDIVIDUAL  FORNECIMENTO E INSTALAÇÃO. AF_12/2015</t>
  </si>
  <si>
    <t>97330</t>
  </si>
  <si>
    <t>TUBO EM COBRE FLEXÍVEL, DN 5/8", COM ISOLAMENTO, INSTALADO EM RAMAL DE ALIMENTAÇÃO DE AR CONDICIONADO COM CONDENSADORA INDIVIDUAL  FORNECIMENTO E INSTALAÇÃO. AF_12/2015</t>
  </si>
  <si>
    <t>97331</t>
  </si>
  <si>
    <t>TUBO EM COBRE FLEXÍVEL, DN 1/4", COM ISOLAMENTO, INSTALADO EM RAMAL DE ALIMENTAÇÃO DE AR CONDICIONADO COM CONDENSADORA CENTRAL  FORNECIMENTO E INSTALAÇÃO. AF_12/2015</t>
  </si>
  <si>
    <t>97332</t>
  </si>
  <si>
    <t>TUBO EM COBRE FLEXÍVEL, DN 3/8", COM ISOLAMENTO, INSTALADO EM RAMAL DE ALIMENTAÇÃO DE AR CONDICIONADO COM CONDENSADORA CENTRAL  FORNECIMENTO E INSTALAÇÃO. AF_12/2015</t>
  </si>
  <si>
    <t>97333</t>
  </si>
  <si>
    <t>TUBO EM COBRE FLEXÍVEL, DN 1/2", COM ISOLAMENTO, INSTALADO EM RAMAL DE ALIMENTAÇÃO DE AR CONDICIONADO COM CONDENSADORA CENTRAL  FORNECIMENTO E INSTALAÇÃO. AF_12/2015</t>
  </si>
  <si>
    <t>97334</t>
  </si>
  <si>
    <t>TUBO EM COBRE FLEXÍVEL, DN 5/8, COM ISOLAMENTO, INSTALADO EM RAMAL DE ALIMENTAÇÃO DE AR CONDICIONADO COM CONDENSADORA CENTRAL   FORNECIMENTO E INSTALAÇÃO. AF_12/2015</t>
  </si>
  <si>
    <t>97335</t>
  </si>
  <si>
    <t>97336</t>
  </si>
  <si>
    <t>97337</t>
  </si>
  <si>
    <t>97338</t>
  </si>
  <si>
    <t>97339</t>
  </si>
  <si>
    <t>97340</t>
  </si>
  <si>
    <t>97347</t>
  </si>
  <si>
    <t>TUBO EM COBRE RÍGIDO, DN 22 MM, CLASSE I, SEM ISOLAMENTO, INSTALADO EM PRUMADA  FORNECIMENTO E INSTALAÇÃO. AF_12/2015</t>
  </si>
  <si>
    <t>97348</t>
  </si>
  <si>
    <t>TUBO EM COBRE RÍGIDO, DN 28 MM, CLASSE I, SEM ISOLAMENTO, INSTALADO EM PRUMADA  FORNECIMENTO E INSTALAÇÃO. AF_12/2015</t>
  </si>
  <si>
    <t>97349</t>
  </si>
  <si>
    <t>TUBO EM COBRE RÍGIDO, DN 35 MM, CLASSE I, SEM ISOLAMENTO, INSTALADO EM PRUMADA  FORNECIMENTO E INSTALAÇÃO. AF_12/2015</t>
  </si>
  <si>
    <t>97350</t>
  </si>
  <si>
    <t>TUBO EM COBRE RÍGIDO, DN 42 MM, CLASSE I, SEM ISOLAMENTO, INSTALADO EM PRUMADA  FORNECIMENTO E INSTALAÇÃO. AF_12/2015</t>
  </si>
  <si>
    <t>97351</t>
  </si>
  <si>
    <t>TUBO EM COBRE RÍGIDO, DN 54 MM, CLASSE I, SEM ISOLAMENTO, INSTALADO EM PRUMADA  FORNECIMENTO E INSTALAÇÃO. AF_12/2015</t>
  </si>
  <si>
    <t>97352</t>
  </si>
  <si>
    <t>TUBO EM COBRE RÍGIDO, DN 66 MM, CLASSE I, SEM ISOLAMENTO, INSTALADO EM PRUMADA  FORNECIMENTO E INSTALAÇÃO. AF_12/2015</t>
  </si>
  <si>
    <t>97353</t>
  </si>
  <si>
    <t>TUBO EM COBRE RÍGIDO, DN 15 MM, CLASSE I, SEM ISOLAMENTO, INSTALADO EM RAMAL DE DISTRIBUIÇÃO  FORNECIMENTO E INSTALAÇÃO. AF_12/2015</t>
  </si>
  <si>
    <t>97354</t>
  </si>
  <si>
    <t>TUBO EM COBRE RÍGIDO, DN 22 MM, CLASSE I, SEM ISOLAMENTO, INSTALADO EM RAMAL DE DISTRIBUIÇÃO FORNECIMENTO E INSTALAÇÃO. AF_12/2015</t>
  </si>
  <si>
    <t>97355</t>
  </si>
  <si>
    <t>TUBO EM COBRE RÍGIDO, DN 28 MM, CLASSE I, SEM ISOLAMENTO, INSTALADO EM RAMAL DE DISTRIBUIÇÃO FORNECIMENTO E INSTALAÇÃO. AF_12/2015</t>
  </si>
  <si>
    <t>97356</t>
  </si>
  <si>
    <t>TUBO EM COBRE RÍGIDO, DN 15 MM, CLASSE I, SEM ISOLAMENTO, INSTALADO EM RAMAL E SUB-RAMAL  FORNECIMENTO E INSTALAÇÃO. AF_12/2015</t>
  </si>
  <si>
    <t>97357</t>
  </si>
  <si>
    <t>TUBO EM COBRE RÍGIDO, DN 22 MM, CLASSE I, SEM ISOLAMENTO, INSTALADO EM RAMAL E SUB-RAMAL  FORNECIMENTO E INSTALAÇÃO. AF_12/2015</t>
  </si>
  <si>
    <t>97358</t>
  </si>
  <si>
    <t>TUBO EM COBRE RÍGIDO, DN 28 MM, CLASSE I, SEM ISOLAMENTO, INSTALADO EM RAMAL E SUB-RAMAL  FORNECIMENTO E INSTALAÇÃO. AF_12/2015</t>
  </si>
  <si>
    <t>97498</t>
  </si>
  <si>
    <t>97535</t>
  </si>
  <si>
    <t>97536</t>
  </si>
  <si>
    <t>89358</t>
  </si>
  <si>
    <t>89359</t>
  </si>
  <si>
    <t>89360</t>
  </si>
  <si>
    <t>89361</t>
  </si>
  <si>
    <t>89362</t>
  </si>
  <si>
    <t>89363</t>
  </si>
  <si>
    <t>89364</t>
  </si>
  <si>
    <t>89365</t>
  </si>
  <si>
    <t>89366</t>
  </si>
  <si>
    <t>89367</t>
  </si>
  <si>
    <t>89368</t>
  </si>
  <si>
    <t>89369</t>
  </si>
  <si>
    <t>89370</t>
  </si>
  <si>
    <t>89371</t>
  </si>
  <si>
    <t>89372</t>
  </si>
  <si>
    <t>89373</t>
  </si>
  <si>
    <t>89374</t>
  </si>
  <si>
    <t>89375</t>
  </si>
  <si>
    <t>89376</t>
  </si>
  <si>
    <t>89377</t>
  </si>
  <si>
    <t>89378</t>
  </si>
  <si>
    <t>89379</t>
  </si>
  <si>
    <t>89380</t>
  </si>
  <si>
    <t>89381</t>
  </si>
  <si>
    <t>89382</t>
  </si>
  <si>
    <t>89383</t>
  </si>
  <si>
    <t>89384</t>
  </si>
  <si>
    <t>89385</t>
  </si>
  <si>
    <t>89386</t>
  </si>
  <si>
    <t>89387</t>
  </si>
  <si>
    <t>89389</t>
  </si>
  <si>
    <t>89390</t>
  </si>
  <si>
    <t>89391</t>
  </si>
  <si>
    <t>89392</t>
  </si>
  <si>
    <t>89393</t>
  </si>
  <si>
    <t>89394</t>
  </si>
  <si>
    <t>89395</t>
  </si>
  <si>
    <t>89396</t>
  </si>
  <si>
    <t>89397</t>
  </si>
  <si>
    <t>89398</t>
  </si>
  <si>
    <t>89399</t>
  </si>
  <si>
    <t>89400</t>
  </si>
  <si>
    <t>89404</t>
  </si>
  <si>
    <t>89405</t>
  </si>
  <si>
    <t>89406</t>
  </si>
  <si>
    <t>89407</t>
  </si>
  <si>
    <t>89408</t>
  </si>
  <si>
    <t>89409</t>
  </si>
  <si>
    <t>89410</t>
  </si>
  <si>
    <t>89411</t>
  </si>
  <si>
    <t>89412</t>
  </si>
  <si>
    <t>89413</t>
  </si>
  <si>
    <t>89414</t>
  </si>
  <si>
    <t>89415</t>
  </si>
  <si>
    <t>89416</t>
  </si>
  <si>
    <t>89417</t>
  </si>
  <si>
    <t>89418</t>
  </si>
  <si>
    <t>89419</t>
  </si>
  <si>
    <t>89421</t>
  </si>
  <si>
    <t>89423</t>
  </si>
  <si>
    <t>89424</t>
  </si>
  <si>
    <t>89425</t>
  </si>
  <si>
    <t>89426</t>
  </si>
  <si>
    <t>89427</t>
  </si>
  <si>
    <t>89428</t>
  </si>
  <si>
    <t>89429</t>
  </si>
  <si>
    <t>89430</t>
  </si>
  <si>
    <t>89431</t>
  </si>
  <si>
    <t>89432</t>
  </si>
  <si>
    <t>89433</t>
  </si>
  <si>
    <t>89434</t>
  </si>
  <si>
    <t>89435</t>
  </si>
  <si>
    <t>89436</t>
  </si>
  <si>
    <t>89437</t>
  </si>
  <si>
    <t>89438</t>
  </si>
  <si>
    <t>89439</t>
  </si>
  <si>
    <t>89440</t>
  </si>
  <si>
    <t>89442</t>
  </si>
  <si>
    <t>89443</t>
  </si>
  <si>
    <t>89444</t>
  </si>
  <si>
    <t>89445</t>
  </si>
  <si>
    <t>89481</t>
  </si>
  <si>
    <t>89485</t>
  </si>
  <si>
    <t>89489</t>
  </si>
  <si>
    <t>89490</t>
  </si>
  <si>
    <t>89492</t>
  </si>
  <si>
    <t>89493</t>
  </si>
  <si>
    <t>89494</t>
  </si>
  <si>
    <t>89496</t>
  </si>
  <si>
    <t>89497</t>
  </si>
  <si>
    <t>89498</t>
  </si>
  <si>
    <t>89499</t>
  </si>
  <si>
    <t>89500</t>
  </si>
  <si>
    <t>89501</t>
  </si>
  <si>
    <t>89502</t>
  </si>
  <si>
    <t>89503</t>
  </si>
  <si>
    <t>89504</t>
  </si>
  <si>
    <t>89505</t>
  </si>
  <si>
    <t>89506</t>
  </si>
  <si>
    <t>89507</t>
  </si>
  <si>
    <t>89510</t>
  </si>
  <si>
    <t>89513</t>
  </si>
  <si>
    <t>89514</t>
  </si>
  <si>
    <t>89515</t>
  </si>
  <si>
    <t>89516</t>
  </si>
  <si>
    <t>89517</t>
  </si>
  <si>
    <t>89518</t>
  </si>
  <si>
    <t>89519</t>
  </si>
  <si>
    <t>89520</t>
  </si>
  <si>
    <t>89521</t>
  </si>
  <si>
    <t>89522</t>
  </si>
  <si>
    <t>89523</t>
  </si>
  <si>
    <t>89524</t>
  </si>
  <si>
    <t>89525</t>
  </si>
  <si>
    <t>89526</t>
  </si>
  <si>
    <t>89527</t>
  </si>
  <si>
    <t>89528</t>
  </si>
  <si>
    <t>89529</t>
  </si>
  <si>
    <t>89530</t>
  </si>
  <si>
    <t>89531</t>
  </si>
  <si>
    <t>89532</t>
  </si>
  <si>
    <t>89535</t>
  </si>
  <si>
    <t>89536</t>
  </si>
  <si>
    <t>89540</t>
  </si>
  <si>
    <t>89541</t>
  </si>
  <si>
    <t>89542</t>
  </si>
  <si>
    <t>89544</t>
  </si>
  <si>
    <t>89545</t>
  </si>
  <si>
    <t>89546</t>
  </si>
  <si>
    <t>89547</t>
  </si>
  <si>
    <t>89548</t>
  </si>
  <si>
    <t>89549</t>
  </si>
  <si>
    <t>89550</t>
  </si>
  <si>
    <t>89551</t>
  </si>
  <si>
    <t>89552</t>
  </si>
  <si>
    <t>89553</t>
  </si>
  <si>
    <t>89554</t>
  </si>
  <si>
    <t>89555</t>
  </si>
  <si>
    <t>89556</t>
  </si>
  <si>
    <t>89557</t>
  </si>
  <si>
    <t>89558</t>
  </si>
  <si>
    <t>89559</t>
  </si>
  <si>
    <t>89561</t>
  </si>
  <si>
    <t>89562</t>
  </si>
  <si>
    <t>89563</t>
  </si>
  <si>
    <t>89564</t>
  </si>
  <si>
    <t>89565</t>
  </si>
  <si>
    <t>89566</t>
  </si>
  <si>
    <t>89567</t>
  </si>
  <si>
    <t>89568</t>
  </si>
  <si>
    <t>89569</t>
  </si>
  <si>
    <t>89570</t>
  </si>
  <si>
    <t>89571</t>
  </si>
  <si>
    <t>89572</t>
  </si>
  <si>
    <t>89573</t>
  </si>
  <si>
    <t>89574</t>
  </si>
  <si>
    <t>89575</t>
  </si>
  <si>
    <t>89577</t>
  </si>
  <si>
    <t>89579</t>
  </si>
  <si>
    <t>89581</t>
  </si>
  <si>
    <t>89582</t>
  </si>
  <si>
    <t>89583</t>
  </si>
  <si>
    <t>89584</t>
  </si>
  <si>
    <t>89585</t>
  </si>
  <si>
    <t>89587</t>
  </si>
  <si>
    <t>89590</t>
  </si>
  <si>
    <t>89591</t>
  </si>
  <si>
    <t>89592</t>
  </si>
  <si>
    <t>89593</t>
  </si>
  <si>
    <t>89594</t>
  </si>
  <si>
    <t>89595</t>
  </si>
  <si>
    <t>89596</t>
  </si>
  <si>
    <t>89597</t>
  </si>
  <si>
    <t>89598</t>
  </si>
  <si>
    <t>89599</t>
  </si>
  <si>
    <t>89600</t>
  </si>
  <si>
    <t>89605</t>
  </si>
  <si>
    <t>89609</t>
  </si>
  <si>
    <t>89610</t>
  </si>
  <si>
    <t>89611</t>
  </si>
  <si>
    <t>89612</t>
  </si>
  <si>
    <t>89613</t>
  </si>
  <si>
    <t>89614</t>
  </si>
  <si>
    <t>89615</t>
  </si>
  <si>
    <t>89616</t>
  </si>
  <si>
    <t>89617</t>
  </si>
  <si>
    <t>89620</t>
  </si>
  <si>
    <t>89622</t>
  </si>
  <si>
    <t>89623</t>
  </si>
  <si>
    <t>89624</t>
  </si>
  <si>
    <t>89625</t>
  </si>
  <si>
    <t>89626</t>
  </si>
  <si>
    <t>89627</t>
  </si>
  <si>
    <t>89628</t>
  </si>
  <si>
    <t>89629</t>
  </si>
  <si>
    <t>89630</t>
  </si>
  <si>
    <t>89631</t>
  </si>
  <si>
    <t>89632</t>
  </si>
  <si>
    <t>89637</t>
  </si>
  <si>
    <t>89638</t>
  </si>
  <si>
    <t>89639</t>
  </si>
  <si>
    <t>89641</t>
  </si>
  <si>
    <t>89642</t>
  </si>
  <si>
    <t>89643</t>
  </si>
  <si>
    <t>89645</t>
  </si>
  <si>
    <t>89646</t>
  </si>
  <si>
    <t>89647</t>
  </si>
  <si>
    <t>89648</t>
  </si>
  <si>
    <t>89649</t>
  </si>
  <si>
    <t>89650</t>
  </si>
  <si>
    <t>89651</t>
  </si>
  <si>
    <t>89652</t>
  </si>
  <si>
    <t>89653</t>
  </si>
  <si>
    <t>89654</t>
  </si>
  <si>
    <t>89655</t>
  </si>
  <si>
    <t>89656</t>
  </si>
  <si>
    <t>89657</t>
  </si>
  <si>
    <t>89658</t>
  </si>
  <si>
    <t>89659</t>
  </si>
  <si>
    <t>89660</t>
  </si>
  <si>
    <t>89661</t>
  </si>
  <si>
    <t>89662</t>
  </si>
  <si>
    <t>89663</t>
  </si>
  <si>
    <t>89664</t>
  </si>
  <si>
    <t>89666</t>
  </si>
  <si>
    <t>89667</t>
  </si>
  <si>
    <t>89668</t>
  </si>
  <si>
    <t>89669</t>
  </si>
  <si>
    <t>89670</t>
  </si>
  <si>
    <t>89671</t>
  </si>
  <si>
    <t>89672</t>
  </si>
  <si>
    <t>89673</t>
  </si>
  <si>
    <t>89674</t>
  </si>
  <si>
    <t>89675</t>
  </si>
  <si>
    <t>89676</t>
  </si>
  <si>
    <t>89677</t>
  </si>
  <si>
    <t>89678</t>
  </si>
  <si>
    <t>89679</t>
  </si>
  <si>
    <t>89680</t>
  </si>
  <si>
    <t>89681</t>
  </si>
  <si>
    <t>89682</t>
  </si>
  <si>
    <t>89684</t>
  </si>
  <si>
    <t>89685</t>
  </si>
  <si>
    <t>89686</t>
  </si>
  <si>
    <t>89687</t>
  </si>
  <si>
    <t>89689</t>
  </si>
  <si>
    <t>89690</t>
  </si>
  <si>
    <t>89691</t>
  </si>
  <si>
    <t>89692</t>
  </si>
  <si>
    <t>89693</t>
  </si>
  <si>
    <t>89694</t>
  </si>
  <si>
    <t>89695</t>
  </si>
  <si>
    <t>89696</t>
  </si>
  <si>
    <t>89697</t>
  </si>
  <si>
    <t>89698</t>
  </si>
  <si>
    <t>89699</t>
  </si>
  <si>
    <t>89700</t>
  </si>
  <si>
    <t>89701</t>
  </si>
  <si>
    <t>89702</t>
  </si>
  <si>
    <t>89703</t>
  </si>
  <si>
    <t>89704</t>
  </si>
  <si>
    <t>89705</t>
  </si>
  <si>
    <t>89706</t>
  </si>
  <si>
    <t>89718</t>
  </si>
  <si>
    <t>89719</t>
  </si>
  <si>
    <t>89720</t>
  </si>
  <si>
    <t>89721</t>
  </si>
  <si>
    <t>89723</t>
  </si>
  <si>
    <t>89724</t>
  </si>
  <si>
    <t>89725</t>
  </si>
  <si>
    <t>89726</t>
  </si>
  <si>
    <t>89727</t>
  </si>
  <si>
    <t>89728</t>
  </si>
  <si>
    <t>89729</t>
  </si>
  <si>
    <t>89730</t>
  </si>
  <si>
    <t>89731</t>
  </si>
  <si>
    <t>89732</t>
  </si>
  <si>
    <t>89733</t>
  </si>
  <si>
    <t>89734</t>
  </si>
  <si>
    <t>89735</t>
  </si>
  <si>
    <t>89736</t>
  </si>
  <si>
    <t>89737</t>
  </si>
  <si>
    <t>89738</t>
  </si>
  <si>
    <t>89739</t>
  </si>
  <si>
    <t>89740</t>
  </si>
  <si>
    <t>89741</t>
  </si>
  <si>
    <t>89742</t>
  </si>
  <si>
    <t>89743</t>
  </si>
  <si>
    <t>89744</t>
  </si>
  <si>
    <t>89746</t>
  </si>
  <si>
    <t>89747</t>
  </si>
  <si>
    <t>89748</t>
  </si>
  <si>
    <t>89749</t>
  </si>
  <si>
    <t>89750</t>
  </si>
  <si>
    <t>89752</t>
  </si>
  <si>
    <t>89753</t>
  </si>
  <si>
    <t>89754</t>
  </si>
  <si>
    <t>89755</t>
  </si>
  <si>
    <t>89756</t>
  </si>
  <si>
    <t>89757</t>
  </si>
  <si>
    <t>89758</t>
  </si>
  <si>
    <t>89759</t>
  </si>
  <si>
    <t>89760</t>
  </si>
  <si>
    <t>89761</t>
  </si>
  <si>
    <t>89762</t>
  </si>
  <si>
    <t>89763</t>
  </si>
  <si>
    <t>89764</t>
  </si>
  <si>
    <t>89765</t>
  </si>
  <si>
    <t>89767</t>
  </si>
  <si>
    <t>89768</t>
  </si>
  <si>
    <t>89769</t>
  </si>
  <si>
    <t>89772</t>
  </si>
  <si>
    <t>89774</t>
  </si>
  <si>
    <t>89776</t>
  </si>
  <si>
    <t>89777</t>
  </si>
  <si>
    <t>89778</t>
  </si>
  <si>
    <t>89779</t>
  </si>
  <si>
    <t>89780</t>
  </si>
  <si>
    <t>89781</t>
  </si>
  <si>
    <t>89782</t>
  </si>
  <si>
    <t>89783</t>
  </si>
  <si>
    <t>89784</t>
  </si>
  <si>
    <t>89785</t>
  </si>
  <si>
    <t>89786</t>
  </si>
  <si>
    <t>89787</t>
  </si>
  <si>
    <t>89788</t>
  </si>
  <si>
    <t>89789</t>
  </si>
  <si>
    <t>89790</t>
  </si>
  <si>
    <t>89791</t>
  </si>
  <si>
    <t>89792</t>
  </si>
  <si>
    <t>89793</t>
  </si>
  <si>
    <t>89794</t>
  </si>
  <si>
    <t>89795</t>
  </si>
  <si>
    <t>89796</t>
  </si>
  <si>
    <t>89797</t>
  </si>
  <si>
    <t>89801</t>
  </si>
  <si>
    <t>89802</t>
  </si>
  <si>
    <t>89803</t>
  </si>
  <si>
    <t>89804</t>
  </si>
  <si>
    <t>89805</t>
  </si>
  <si>
    <t>89806</t>
  </si>
  <si>
    <t>89807</t>
  </si>
  <si>
    <t>89808</t>
  </si>
  <si>
    <t>89809</t>
  </si>
  <si>
    <t>89810</t>
  </si>
  <si>
    <t>89811</t>
  </si>
  <si>
    <t>89812</t>
  </si>
  <si>
    <t>89813</t>
  </si>
  <si>
    <t>89814</t>
  </si>
  <si>
    <t>89815</t>
  </si>
  <si>
    <t>89816</t>
  </si>
  <si>
    <t>89817</t>
  </si>
  <si>
    <t>89818</t>
  </si>
  <si>
    <t>89819</t>
  </si>
  <si>
    <t>89821</t>
  </si>
  <si>
    <t>89822</t>
  </si>
  <si>
    <t>89823</t>
  </si>
  <si>
    <t>89824</t>
  </si>
  <si>
    <t>89825</t>
  </si>
  <si>
    <t>89826</t>
  </si>
  <si>
    <t>89827</t>
  </si>
  <si>
    <t>89828</t>
  </si>
  <si>
    <t>89829</t>
  </si>
  <si>
    <t>89830</t>
  </si>
  <si>
    <t>89831</t>
  </si>
  <si>
    <t>89832</t>
  </si>
  <si>
    <t>89833</t>
  </si>
  <si>
    <t>89834</t>
  </si>
  <si>
    <t>89835</t>
  </si>
  <si>
    <t>89836</t>
  </si>
  <si>
    <t>89837</t>
  </si>
  <si>
    <t>89838</t>
  </si>
  <si>
    <t>89839</t>
  </si>
  <si>
    <t>89840</t>
  </si>
  <si>
    <t>89841</t>
  </si>
  <si>
    <t>89842</t>
  </si>
  <si>
    <t>89844</t>
  </si>
  <si>
    <t>89845</t>
  </si>
  <si>
    <t>89846</t>
  </si>
  <si>
    <t>89847</t>
  </si>
  <si>
    <t>89850</t>
  </si>
  <si>
    <t>89851</t>
  </si>
  <si>
    <t>89852</t>
  </si>
  <si>
    <t>89853</t>
  </si>
  <si>
    <t>89854</t>
  </si>
  <si>
    <t>89855</t>
  </si>
  <si>
    <t>89856</t>
  </si>
  <si>
    <t>89857</t>
  </si>
  <si>
    <t>89860</t>
  </si>
  <si>
    <t>89861</t>
  </si>
  <si>
    <t>89866</t>
  </si>
  <si>
    <t>89867</t>
  </si>
  <si>
    <t>89868</t>
  </si>
  <si>
    <t>89869</t>
  </si>
  <si>
    <t>89979</t>
  </si>
  <si>
    <t>89981</t>
  </si>
  <si>
    <t>90373</t>
  </si>
  <si>
    <t>90374</t>
  </si>
  <si>
    <t>92287</t>
  </si>
  <si>
    <t>92288</t>
  </si>
  <si>
    <t>92289</t>
  </si>
  <si>
    <t>92290</t>
  </si>
  <si>
    <t>92291</t>
  </si>
  <si>
    <t>92292</t>
  </si>
  <si>
    <t>92293</t>
  </si>
  <si>
    <t>92294</t>
  </si>
  <si>
    <t>92295</t>
  </si>
  <si>
    <t>92296</t>
  </si>
  <si>
    <t>92297</t>
  </si>
  <si>
    <t>92298</t>
  </si>
  <si>
    <t>92299</t>
  </si>
  <si>
    <t>92300</t>
  </si>
  <si>
    <t>92301</t>
  </si>
  <si>
    <t>92302</t>
  </si>
  <si>
    <t>92303</t>
  </si>
  <si>
    <t>92304</t>
  </si>
  <si>
    <t>92311</t>
  </si>
  <si>
    <t>92312</t>
  </si>
  <si>
    <t>92313</t>
  </si>
  <si>
    <t>92314</t>
  </si>
  <si>
    <t>92315</t>
  </si>
  <si>
    <t>92316</t>
  </si>
  <si>
    <t>92317</t>
  </si>
  <si>
    <t>92318</t>
  </si>
  <si>
    <t>92319</t>
  </si>
  <si>
    <t>92326</t>
  </si>
  <si>
    <t>92327</t>
  </si>
  <si>
    <t>92328</t>
  </si>
  <si>
    <t>92329</t>
  </si>
  <si>
    <t>92330</t>
  </si>
  <si>
    <t>92331</t>
  </si>
  <si>
    <t>92332</t>
  </si>
  <si>
    <t>92333</t>
  </si>
  <si>
    <t>92334</t>
  </si>
  <si>
    <t>92344</t>
  </si>
  <si>
    <t>92345</t>
  </si>
  <si>
    <t>92346</t>
  </si>
  <si>
    <t>92347</t>
  </si>
  <si>
    <t>92348</t>
  </si>
  <si>
    <t>92349</t>
  </si>
  <si>
    <t>92350</t>
  </si>
  <si>
    <t>92351</t>
  </si>
  <si>
    <t>92352</t>
  </si>
  <si>
    <t>92353</t>
  </si>
  <si>
    <t>92354</t>
  </si>
  <si>
    <t>92355</t>
  </si>
  <si>
    <t>92356</t>
  </si>
  <si>
    <t>92357</t>
  </si>
  <si>
    <t>92358</t>
  </si>
  <si>
    <t>92369</t>
  </si>
  <si>
    <t>92370</t>
  </si>
  <si>
    <t>92371</t>
  </si>
  <si>
    <t>92372</t>
  </si>
  <si>
    <t>92373</t>
  </si>
  <si>
    <t>92374</t>
  </si>
  <si>
    <t>92375</t>
  </si>
  <si>
    <t>92376</t>
  </si>
  <si>
    <t>92377</t>
  </si>
  <si>
    <t>92378</t>
  </si>
  <si>
    <t>92379</t>
  </si>
  <si>
    <t>92380</t>
  </si>
  <si>
    <t>92381</t>
  </si>
  <si>
    <t>92382</t>
  </si>
  <si>
    <t>92383</t>
  </si>
  <si>
    <t>92384</t>
  </si>
  <si>
    <t>92385</t>
  </si>
  <si>
    <t>92386</t>
  </si>
  <si>
    <t>92387</t>
  </si>
  <si>
    <t>92388</t>
  </si>
  <si>
    <t>92389</t>
  </si>
  <si>
    <t>92390</t>
  </si>
  <si>
    <t>92635</t>
  </si>
  <si>
    <t>92636</t>
  </si>
  <si>
    <t>92637</t>
  </si>
  <si>
    <t>92638</t>
  </si>
  <si>
    <t>92639</t>
  </si>
  <si>
    <t>92640</t>
  </si>
  <si>
    <t>92642</t>
  </si>
  <si>
    <t>92644</t>
  </si>
  <si>
    <t>92657</t>
  </si>
  <si>
    <t>92658</t>
  </si>
  <si>
    <t>92659</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</si>
  <si>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</si>
  <si>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</si>
  <si>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</si>
  <si>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</si>
  <si>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</si>
  <si>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</si>
  <si>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</si>
  <si>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</si>
  <si>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</si>
  <si>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</si>
  <si>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</si>
  <si>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</si>
  <si>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</si>
  <si>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</si>
  <si>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</si>
  <si>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</si>
  <si>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</si>
  <si>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</si>
  <si>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</si>
  <si>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</si>
  <si>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</si>
  <si>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</si>
  <si>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</si>
  <si>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</si>
  <si>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</si>
  <si>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</si>
  <si>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</si>
  <si>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92692</t>
  </si>
  <si>
    <t>92693</t>
  </si>
  <si>
    <t>92694</t>
  </si>
  <si>
    <t>92695</t>
  </si>
  <si>
    <t>92696</t>
  </si>
  <si>
    <t>92697</t>
  </si>
  <si>
    <t>92698</t>
  </si>
  <si>
    <t>92699</t>
  </si>
  <si>
    <t>92700</t>
  </si>
  <si>
    <t>92701</t>
  </si>
  <si>
    <t>92702</t>
  </si>
  <si>
    <t>92703</t>
  </si>
  <si>
    <t>92704</t>
  </si>
  <si>
    <t>92705</t>
  </si>
  <si>
    <t>92706</t>
  </si>
  <si>
    <t>92889</t>
  </si>
  <si>
    <t>92890</t>
  </si>
  <si>
    <t>92891</t>
  </si>
  <si>
    <t>92892</t>
  </si>
  <si>
    <t>92893</t>
  </si>
  <si>
    <t>92894</t>
  </si>
  <si>
    <t>92895</t>
  </si>
  <si>
    <t>92896</t>
  </si>
  <si>
    <t>92897</t>
  </si>
  <si>
    <t>92898</t>
  </si>
  <si>
    <t>92899</t>
  </si>
  <si>
    <t>92900</t>
  </si>
  <si>
    <t>92901</t>
  </si>
  <si>
    <t>92902</t>
  </si>
  <si>
    <t>92903</t>
  </si>
  <si>
    <t>92904</t>
  </si>
  <si>
    <t>92905</t>
  </si>
  <si>
    <t>92906</t>
  </si>
  <si>
    <t>92907</t>
  </si>
  <si>
    <t>92908</t>
  </si>
  <si>
    <t>92909</t>
  </si>
  <si>
    <t>92910</t>
  </si>
  <si>
    <t>92911</t>
  </si>
  <si>
    <t>92912</t>
  </si>
  <si>
    <t>92913</t>
  </si>
  <si>
    <t>92914</t>
  </si>
  <si>
    <t>92918</t>
  </si>
  <si>
    <t>92920</t>
  </si>
  <si>
    <t>92925</t>
  </si>
  <si>
    <t>92926</t>
  </si>
  <si>
    <t>92927</t>
  </si>
  <si>
    <t>92928</t>
  </si>
  <si>
    <t>92929</t>
  </si>
  <si>
    <t>92930</t>
  </si>
  <si>
    <t>92931</t>
  </si>
  <si>
    <t>92932</t>
  </si>
  <si>
    <t>92933</t>
  </si>
  <si>
    <t>92934</t>
  </si>
  <si>
    <t>92935</t>
  </si>
  <si>
    <t>92936</t>
  </si>
  <si>
    <t>92937</t>
  </si>
  <si>
    <t>92938</t>
  </si>
  <si>
    <t>92939</t>
  </si>
  <si>
    <t>92940</t>
  </si>
  <si>
    <t>92941</t>
  </si>
  <si>
    <t>92942</t>
  </si>
  <si>
    <t>92943</t>
  </si>
  <si>
    <t>92944</t>
  </si>
  <si>
    <t>92945</t>
  </si>
  <si>
    <t>92946</t>
  </si>
  <si>
    <t>92947</t>
  </si>
  <si>
    <t>92948</t>
  </si>
  <si>
    <t>92949</t>
  </si>
  <si>
    <t>92950</t>
  </si>
  <si>
    <t>92951</t>
  </si>
  <si>
    <t>92952</t>
  </si>
  <si>
    <t>92953</t>
  </si>
  <si>
    <t>93050</t>
  </si>
  <si>
    <t>93052</t>
  </si>
  <si>
    <t>93054</t>
  </si>
  <si>
    <t>93055</t>
  </si>
  <si>
    <t>93056</t>
  </si>
  <si>
    <t>93057</t>
  </si>
  <si>
    <t>93058</t>
  </si>
  <si>
    <t>93059</t>
  </si>
  <si>
    <t>93060</t>
  </si>
  <si>
    <t>93061</t>
  </si>
  <si>
    <t>93062</t>
  </si>
  <si>
    <t>93063</t>
  </si>
  <si>
    <t>93064</t>
  </si>
  <si>
    <t>93065</t>
  </si>
  <si>
    <t>93066</t>
  </si>
  <si>
    <t>93067</t>
  </si>
  <si>
    <t>93068</t>
  </si>
  <si>
    <t>93069</t>
  </si>
  <si>
    <t>93070</t>
  </si>
  <si>
    <t>93071</t>
  </si>
  <si>
    <t>93072</t>
  </si>
  <si>
    <t>93074</t>
  </si>
  <si>
    <t>93075</t>
  </si>
  <si>
    <t>93076</t>
  </si>
  <si>
    <t>93077</t>
  </si>
  <si>
    <t>93078</t>
  </si>
  <si>
    <t>93079</t>
  </si>
  <si>
    <t>93080</t>
  </si>
  <si>
    <t>93081</t>
  </si>
  <si>
    <t>93082</t>
  </si>
  <si>
    <t>93083</t>
  </si>
  <si>
    <t>93084</t>
  </si>
  <si>
    <t>93085</t>
  </si>
  <si>
    <t>93086</t>
  </si>
  <si>
    <t>93087</t>
  </si>
  <si>
    <t>93088</t>
  </si>
  <si>
    <t>93089</t>
  </si>
  <si>
    <t>93090</t>
  </si>
  <si>
    <t>93091</t>
  </si>
  <si>
    <t>93092</t>
  </si>
  <si>
    <t>93093</t>
  </si>
  <si>
    <t>93094</t>
  </si>
  <si>
    <t>93097</t>
  </si>
  <si>
    <t>93098</t>
  </si>
  <si>
    <t>93099</t>
  </si>
  <si>
    <t>93100</t>
  </si>
  <si>
    <t>93101</t>
  </si>
  <si>
    <t>93102</t>
  </si>
  <si>
    <t>93103</t>
  </si>
  <si>
    <t>93104</t>
  </si>
  <si>
    <t>93105</t>
  </si>
  <si>
    <t>93106</t>
  </si>
  <si>
    <t>93107</t>
  </si>
  <si>
    <t>93108</t>
  </si>
  <si>
    <t>93109</t>
  </si>
  <si>
    <t>93110</t>
  </si>
  <si>
    <t>93111</t>
  </si>
  <si>
    <t>93112</t>
  </si>
  <si>
    <t>93113</t>
  </si>
  <si>
    <t>93114</t>
  </si>
  <si>
    <t>93115</t>
  </si>
  <si>
    <t>93116</t>
  </si>
  <si>
    <t>93117</t>
  </si>
  <si>
    <t>93118</t>
  </si>
  <si>
    <t>93119</t>
  </si>
  <si>
    <t>93120</t>
  </si>
  <si>
    <t>93121</t>
  </si>
  <si>
    <t>93122</t>
  </si>
  <si>
    <t>93123</t>
  </si>
  <si>
    <t>93124</t>
  </si>
  <si>
    <t>93125</t>
  </si>
  <si>
    <t>93126</t>
  </si>
  <si>
    <t>93133</t>
  </si>
  <si>
    <t>94465</t>
  </si>
  <si>
    <t>94466</t>
  </si>
  <si>
    <t>94467</t>
  </si>
  <si>
    <t>94468</t>
  </si>
  <si>
    <t>94469</t>
  </si>
  <si>
    <t>94470</t>
  </si>
  <si>
    <t>94471</t>
  </si>
  <si>
    <t>94472</t>
  </si>
  <si>
    <t>94473</t>
  </si>
  <si>
    <t>94474</t>
  </si>
  <si>
    <t>94475</t>
  </si>
  <si>
    <t>94476</t>
  </si>
  <si>
    <t>94477</t>
  </si>
  <si>
    <t>94478</t>
  </si>
  <si>
    <t>94479</t>
  </si>
  <si>
    <t>94606</t>
  </si>
  <si>
    <t>LUVA EM COBRE, DN 54 MM, SEM ANEL DE SOLDA, INSTALADO EM RESERVAÇÃO DE ÁGUA DE EDIFICAÇÃO QUE POSSUA RESERVATÓRIO DE FIBRA/FIBROCIMENTO  FORNECIMENTO E INSTALAÇÃO. AF_06/2016</t>
  </si>
  <si>
    <t>94608</t>
  </si>
  <si>
    <t>LUVA EM COBRE, DN 66 MM, SEM ANEL DE SOLDA, INSTALADO EM RESERVAÇÃO DE ÁGUA DE EDIFICAÇÃO QUE POSSUA RESERVATÓRIO DE FIBRA/FIBROCIMENTO  FORNECIMENTO E INSTALAÇÃO. AF_06/2016</t>
  </si>
  <si>
    <t>94610</t>
  </si>
  <si>
    <t>LUVA EM COBRE, DN 79 MM, SEM ANEL DE SOLDA, INSTALADO EM RESERVAÇÃO DE ÁGUA DE EDIFICAÇÃO QUE POSSUA RESERVATÓRIO DE FIBRA/FIBROCIMENTO  FORNECIMENTO E INSTALAÇÃO. AF_06/2016</t>
  </si>
  <si>
    <t>94612</t>
  </si>
  <si>
    <t>LUVA DE COBRE, DN 104 MM, SEM ANEL DE SOLDA, INSTALADO EM RESERVAÇÃO DE ÁGUA DE EDIFICAÇÃO QUE POSSUA RESERVATÓRIO DE FIBRA/FIBROCIMENTO  FORNECIMENTO E INSTALAÇÃO. AF_06/2016</t>
  </si>
  <si>
    <t>94614</t>
  </si>
  <si>
    <t>COTOVELO EM COBRE, DN 54 MM, 90 GRAUS, SEM ANEL DE SOLDA, INSTALADO EM RESERVAÇÃO DE ÁGUA DE EDIFICAÇÃO QUE POSSUA RESERVATÓRIO DE FIBRA/FIBROCIMENTO  FORNECIMENTO E INSTALAÇÃO. AF_06/2016</t>
  </si>
  <si>
    <t>94615</t>
  </si>
  <si>
    <t>CURVA EM COBRE, DN 54 MM, 45 GRAUS, SEM ANEL DE SOLDA, BOLSA X BOLSA, INSTALADO EM RESERVAÇÃO DE ÁGUA DE EDIFICAÇÃO QUE POSSUA RESERVATÓRIO DE FIBRA/FIBROCIMENTO  FORNECIMENTO E INSTALAÇÃO. AF_06/2016</t>
  </si>
  <si>
    <t>94616</t>
  </si>
  <si>
    <t>COTOVELO EM COBRE, DN 66 MM, 90 GRAUS, SEM ANEL DE SOLDA, INSTALADO EM RESERVAÇÃO DE ÁGUA DE EDIFICAÇÃO QUE POSSUA RESERVATÓRIO DE FIBRA/FIBROCIMENTO  FORNECIMENTO E INSTALAÇÃO. AF_06/2016</t>
  </si>
  <si>
    <t>94617</t>
  </si>
  <si>
    <t>CURVA EM COBRE, DN 66 MM, 45 GRAUS, SEM ANEL DE SOLDA, BOLSA X BOLSA, INSTALADO EM RESERVAÇÃO DE ÁGUA DE EDIFICAÇÃO QUE POSSUA RESERVATÓRIO DE FIBRA/FIBROCIMENTO  FORNECIMENTO E INSTALAÇÃO. AF_06/2016</t>
  </si>
  <si>
    <t>94618</t>
  </si>
  <si>
    <t>COTOVELO EM COBRE, DN 79 MM, 90 GRAUS, SEM ANEL DE SOLDA, INSTALADO EM RESERVAÇÃO DE ÁGUA DE EDIFICAÇÃO QUE POSSUA RESERVATÓRIO DE FIBRA/FIBROCIMENTO  FORNECIMENTO E INSTALAÇÃO. AF_06/2016</t>
  </si>
  <si>
    <t>94620</t>
  </si>
  <si>
    <t>COTOVELO EM COBRE, DN 104 MM, 90 GRAUS, SEM ANEL DE SOLDA, INSTALADO EM RESERVAÇÃO DE ÁGUA DE EDIFICAÇÃO QUE POSSUA RESERVATÓRIO DE FIBRA/FIBROCIMENTO  FORNECIMENTO E INSTALAÇÃO. AF_06/2016</t>
  </si>
  <si>
    <t>94622</t>
  </si>
  <si>
    <t>TE EM COBRE, DN 54 MM, SEM ANEL DE SOLDA, INSTALADO EM RESERVAÇÃO DE ÁGUA DE EDIFICAÇÃO QUE POSSUA RESERVATÓRIO DE FIBRA/FIBROCIMENTO  FORNECIMENTO E INSTALAÇÃO. AF_06/2016</t>
  </si>
  <si>
    <t>94623</t>
  </si>
  <si>
    <t>TE EM COBRE, DN 66 MM, SEM ANEL DE SOLDA, INSTALADO EM RESERVAÇÃO DE ÁGUA DE EDIFICAÇÃO QUE POSSUA RESERVATÓRIO DE FIBRA/FIBROCIMENTO  FORNECIMENTO E INSTALAÇÃO. AF_06/2016</t>
  </si>
  <si>
    <t>94624</t>
  </si>
  <si>
    <t>TE EM COBRE, DN 79 MM, SEM ANEL DE SOLDA, INSTALADO EM RESERVAÇÃO DE ÁGUA DE EDIFICAÇÃO QUE POSSUA RESERVATÓRIO DE FIBRA/FIBROCIMENTO  FORNECIMENTO E INSTALAÇÃO. AF_06/2016</t>
  </si>
  <si>
    <t>94625</t>
  </si>
  <si>
    <t>TE EM COBRE, DN 104 MM, SEM ANEL DE SOLDA, INSTALADO EM RESERVAÇÃO DE ÁGUA DE EDIFICAÇÃO QUE POSSUA RESERVATÓRIO DE FIBRA/FIBROCIMENTO  FORNECIMENTO E INSTALAÇÃO. AF_06/2016</t>
  </si>
  <si>
    <t>94656</t>
  </si>
  <si>
    <t>94657</t>
  </si>
  <si>
    <t>94658</t>
  </si>
  <si>
    <t>94659</t>
  </si>
  <si>
    <t>94660</t>
  </si>
  <si>
    <t>94661</t>
  </si>
  <si>
    <t>94662</t>
  </si>
  <si>
    <t>94663</t>
  </si>
  <si>
    <t>94664</t>
  </si>
  <si>
    <t>94665</t>
  </si>
  <si>
    <t>94666</t>
  </si>
  <si>
    <t>94667</t>
  </si>
  <si>
    <t>94668</t>
  </si>
  <si>
    <t>94669</t>
  </si>
  <si>
    <t>94670</t>
  </si>
  <si>
    <t>94671</t>
  </si>
  <si>
    <t>94672</t>
  </si>
  <si>
    <t>94673</t>
  </si>
  <si>
    <t>94674</t>
  </si>
  <si>
    <t>94675</t>
  </si>
  <si>
    <t>94676</t>
  </si>
  <si>
    <t>94677</t>
  </si>
  <si>
    <t>94678</t>
  </si>
  <si>
    <t>94679</t>
  </si>
  <si>
    <t>94680</t>
  </si>
  <si>
    <t>94681</t>
  </si>
  <si>
    <t>94682</t>
  </si>
  <si>
    <t>94683</t>
  </si>
  <si>
    <t>94684</t>
  </si>
  <si>
    <t>94685</t>
  </si>
  <si>
    <t>94686</t>
  </si>
  <si>
    <t>94687</t>
  </si>
  <si>
    <t>94688</t>
  </si>
  <si>
    <t>94689</t>
  </si>
  <si>
    <t>94690</t>
  </si>
  <si>
    <t>94691</t>
  </si>
  <si>
    <t>94692</t>
  </si>
  <si>
    <t>94693</t>
  </si>
  <si>
    <t>94694</t>
  </si>
  <si>
    <t>94695</t>
  </si>
  <si>
    <t>94696</t>
  </si>
  <si>
    <t>94697</t>
  </si>
  <si>
    <t>94698</t>
  </si>
  <si>
    <t>94699</t>
  </si>
  <si>
    <t>94700</t>
  </si>
  <si>
    <t>94701</t>
  </si>
  <si>
    <t>94702</t>
  </si>
  <si>
    <t>94703</t>
  </si>
  <si>
    <t>94704</t>
  </si>
  <si>
    <t>94705</t>
  </si>
  <si>
    <t>94706</t>
  </si>
  <si>
    <t>94707</t>
  </si>
  <si>
    <t>94713</t>
  </si>
  <si>
    <t>94714</t>
  </si>
  <si>
    <t>94715</t>
  </si>
  <si>
    <t>94724</t>
  </si>
  <si>
    <t>94725</t>
  </si>
  <si>
    <t>94726</t>
  </si>
  <si>
    <t>94727</t>
  </si>
  <si>
    <t>94728</t>
  </si>
  <si>
    <t>94729</t>
  </si>
  <si>
    <t>94730</t>
  </si>
  <si>
    <t>94731</t>
  </si>
  <si>
    <t>94733</t>
  </si>
  <si>
    <t>94737</t>
  </si>
  <si>
    <t>94740</t>
  </si>
  <si>
    <t>94741</t>
  </si>
  <si>
    <t>94742</t>
  </si>
  <si>
    <t>94743</t>
  </si>
  <si>
    <t>94744</t>
  </si>
  <si>
    <t>94746</t>
  </si>
  <si>
    <t>94748</t>
  </si>
  <si>
    <t>94750</t>
  </si>
  <si>
    <t>94752</t>
  </si>
  <si>
    <t>94756</t>
  </si>
  <si>
    <t>94757</t>
  </si>
  <si>
    <t>94758</t>
  </si>
  <si>
    <t>94759</t>
  </si>
  <si>
    <t>94760</t>
  </si>
  <si>
    <t>94761</t>
  </si>
  <si>
    <t>94762</t>
  </si>
  <si>
    <t>94783</t>
  </si>
  <si>
    <t>94785</t>
  </si>
  <si>
    <t>94789</t>
  </si>
  <si>
    <t>94790</t>
  </si>
  <si>
    <t>94791</t>
  </si>
  <si>
    <t>94863</t>
  </si>
  <si>
    <t>95237</t>
  </si>
  <si>
    <t>95693</t>
  </si>
  <si>
    <t>95694</t>
  </si>
  <si>
    <t>95695</t>
  </si>
  <si>
    <t>95696</t>
  </si>
  <si>
    <t>96637</t>
  </si>
  <si>
    <t>96638</t>
  </si>
  <si>
    <t>96639</t>
  </si>
  <si>
    <t>96640</t>
  </si>
  <si>
    <t>96641</t>
  </si>
  <si>
    <t>96642</t>
  </si>
  <si>
    <t>96643</t>
  </si>
  <si>
    <t>96650</t>
  </si>
  <si>
    <t>96651</t>
  </si>
  <si>
    <t>96652</t>
  </si>
  <si>
    <t>96653</t>
  </si>
  <si>
    <t>96654</t>
  </si>
  <si>
    <t>96655</t>
  </si>
  <si>
    <t>96656</t>
  </si>
  <si>
    <t>96657</t>
  </si>
  <si>
    <t>96658</t>
  </si>
  <si>
    <t>96659</t>
  </si>
  <si>
    <t>96660</t>
  </si>
  <si>
    <t>96661</t>
  </si>
  <si>
    <t>96662</t>
  </si>
  <si>
    <t>96663</t>
  </si>
  <si>
    <t>96664</t>
  </si>
  <si>
    <t>96665</t>
  </si>
  <si>
    <t>96666</t>
  </si>
  <si>
    <t>96667</t>
  </si>
  <si>
    <t>96684</t>
  </si>
  <si>
    <t>96685</t>
  </si>
  <si>
    <t>96686</t>
  </si>
  <si>
    <t>96687</t>
  </si>
  <si>
    <t>96688</t>
  </si>
  <si>
    <t>96689</t>
  </si>
  <si>
    <t>96690</t>
  </si>
  <si>
    <t>96691</t>
  </si>
  <si>
    <t>96692</t>
  </si>
  <si>
    <t>96693</t>
  </si>
  <si>
    <t>96694</t>
  </si>
  <si>
    <t>96695</t>
  </si>
  <si>
    <t>96696</t>
  </si>
  <si>
    <t>96697</t>
  </si>
  <si>
    <t>96698</t>
  </si>
  <si>
    <t>96699</t>
  </si>
  <si>
    <t>96700</t>
  </si>
  <si>
    <t>96701</t>
  </si>
  <si>
    <t>96702</t>
  </si>
  <si>
    <t>96703</t>
  </si>
  <si>
    <t>96704</t>
  </si>
  <si>
    <t>96705</t>
  </si>
  <si>
    <t>96706</t>
  </si>
  <si>
    <t>96707</t>
  </si>
  <si>
    <t>96708</t>
  </si>
  <si>
    <t>96709</t>
  </si>
  <si>
    <t>96710</t>
  </si>
  <si>
    <t>96711</t>
  </si>
  <si>
    <t>96712</t>
  </si>
  <si>
    <t>96713</t>
  </si>
  <si>
    <t>96714</t>
  </si>
  <si>
    <t>96715</t>
  </si>
  <si>
    <t>96716</t>
  </si>
  <si>
    <t>96717</t>
  </si>
  <si>
    <t>96736</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</si>
  <si>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</si>
  <si>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</si>
  <si>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</si>
  <si>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</si>
  <si>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</si>
  <si>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</si>
  <si>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</si>
  <si>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</si>
  <si>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</si>
  <si>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</si>
  <si>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</si>
  <si>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</si>
  <si>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</si>
  <si>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</si>
  <si>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</si>
  <si>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</si>
  <si>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</si>
  <si>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</si>
  <si>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</si>
  <si>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</si>
  <si>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</si>
  <si>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96758</t>
  </si>
  <si>
    <t>96759</t>
  </si>
  <si>
    <t>96760</t>
  </si>
  <si>
    <t>96761</t>
  </si>
  <si>
    <t>96762</t>
  </si>
  <si>
    <t>96763</t>
  </si>
  <si>
    <t>96764</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</si>
  <si>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</si>
  <si>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</si>
  <si>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</si>
  <si>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</si>
  <si>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</si>
  <si>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</si>
  <si>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</si>
  <si>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</si>
  <si>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</si>
  <si>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</si>
  <si>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</si>
  <si>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</si>
  <si>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</si>
  <si>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</si>
  <si>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</si>
  <si>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</si>
  <si>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</si>
  <si>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</si>
  <si>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</si>
  <si>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</si>
  <si>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</si>
  <si>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</si>
  <si>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</si>
  <si>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96826</t>
  </si>
  <si>
    <t>96827</t>
  </si>
  <si>
    <t>96828</t>
  </si>
  <si>
    <t>96829</t>
  </si>
  <si>
    <t>96830</t>
  </si>
  <si>
    <t>96832</t>
  </si>
  <si>
    <t>96833</t>
  </si>
  <si>
    <t>96834</t>
  </si>
  <si>
    <t>96836</t>
  </si>
  <si>
    <t>96837</t>
  </si>
  <si>
    <t>96838</t>
  </si>
  <si>
    <t>96839</t>
  </si>
  <si>
    <t>96840</t>
  </si>
  <si>
    <t>96841</t>
  </si>
  <si>
    <t>96842</t>
  </si>
  <si>
    <t>96843</t>
  </si>
  <si>
    <t>96844</t>
  </si>
  <si>
    <t>96845</t>
  </si>
  <si>
    <t>96846</t>
  </si>
  <si>
    <t>96847</t>
  </si>
  <si>
    <t>96848</t>
  </si>
  <si>
    <t>96849</t>
  </si>
  <si>
    <t>96850</t>
  </si>
  <si>
    <t>96852</t>
  </si>
  <si>
    <t>96853</t>
  </si>
  <si>
    <t>96854</t>
  </si>
  <si>
    <t>96855</t>
  </si>
  <si>
    <t>96856</t>
  </si>
  <si>
    <t>96860</t>
  </si>
  <si>
    <t>96861</t>
  </si>
  <si>
    <t>96862</t>
  </si>
  <si>
    <t>96863</t>
  </si>
  <si>
    <t>96864</t>
  </si>
  <si>
    <t>96865</t>
  </si>
  <si>
    <t>96866</t>
  </si>
  <si>
    <t>96868</t>
  </si>
  <si>
    <t>96869</t>
  </si>
  <si>
    <t>96870</t>
  </si>
  <si>
    <t>96871</t>
  </si>
  <si>
    <t>96872</t>
  </si>
  <si>
    <t>96873</t>
  </si>
  <si>
    <t>96874</t>
  </si>
  <si>
    <t>96875</t>
  </si>
  <si>
    <t>96876</t>
  </si>
  <si>
    <t>96878</t>
  </si>
  <si>
    <t>96879</t>
  </si>
  <si>
    <t>96881</t>
  </si>
  <si>
    <t>97425</t>
  </si>
  <si>
    <t>FLANGE EM AÇO, DN 15 MM X 1/2'', INSTALADO EM RESERVAÇÃO DE ÁGUA DE EDIFICAÇÃO QUE POSSUA RESERVATÓRIO DE FIBRA/FIBROCIMENTO - FORNECIMENTO E INSTALAÇÃO. AF_06/2016</t>
  </si>
  <si>
    <t>97426</t>
  </si>
  <si>
    <t>FLANGE EM AÇO, DN 20 MM X 3/4'', INSTALADO EM RESERVAÇÃO DE ÁGUA DE EDIFICAÇÃO QUE POSSUA RESERVATÓRIO DE FIBRA/FIBROCIMENTO - FORNECIMENTO E INSTALAÇÃO. AF_06/2016</t>
  </si>
  <si>
    <t>97427</t>
  </si>
  <si>
    <t>FLANGE EM AÇO, DN 25 MM X 1'', INSTALADO EM RESERVAÇÃO DE ÁGUA DE EDIFICAÇÃO QUE POSSUA RESERVATÓRIO DE FIBRA/FIBROCIMENTO - FORNECIMENTO E INSTALAÇÃO. AF_06/2016</t>
  </si>
  <si>
    <t>97428</t>
  </si>
  <si>
    <t>FLANGE EM AÇO, DN 32 MM X 1 1/4'', INSTALADO EM RESERVAÇÃO DE ÁGUA DE EDIFICAÇÃO QUE POSSUA RESERVATÓRIO DE FIBRA/FIBROCIMENTO - FORNECIMENTO E INSTALAÇÃO. AF_06/2016</t>
  </si>
  <si>
    <t>97429</t>
  </si>
  <si>
    <t>FLANGE EM AÇO, DN 40 MM X 1 1/2'', INSTALADO EM RESERVAÇÃO DE ÁGUA DE EDIFICAÇÃO QUE POSSUA RESERVATÓRIO DE FIBRA/FIBROCIMENTO - FORNECIMENTO E INSTALAÇÃO. AF_06/2016</t>
  </si>
  <si>
    <t>97430</t>
  </si>
  <si>
    <t>97431</t>
  </si>
  <si>
    <t>97432</t>
  </si>
  <si>
    <t>97433</t>
  </si>
  <si>
    <t>97434</t>
  </si>
  <si>
    <t>97435</t>
  </si>
  <si>
    <t>97436</t>
  </si>
  <si>
    <t>97437</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</si>
  <si>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</si>
  <si>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</si>
  <si>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</si>
  <si>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</si>
  <si>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</si>
  <si>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</si>
  <si>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</si>
  <si>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</si>
  <si>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</si>
  <si>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</si>
  <si>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</si>
  <si>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</si>
  <si>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</si>
  <si>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</si>
  <si>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</si>
  <si>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</si>
  <si>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</si>
  <si>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</si>
  <si>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</si>
  <si>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</si>
  <si>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</si>
  <si>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97464</t>
  </si>
  <si>
    <t>97465</t>
  </si>
  <si>
    <t>97467</t>
  </si>
  <si>
    <t>97468</t>
  </si>
  <si>
    <t>97470</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</si>
  <si>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</si>
  <si>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</si>
  <si>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</si>
  <si>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</si>
  <si>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</si>
  <si>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</si>
  <si>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</si>
  <si>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</si>
  <si>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</si>
  <si>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</si>
  <si>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</si>
  <si>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</si>
  <si>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</si>
  <si>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</si>
  <si>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</si>
  <si>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</si>
  <si>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</si>
  <si>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</si>
  <si>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</si>
  <si>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</si>
  <si>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</si>
  <si>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</si>
  <si>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</si>
  <si>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97499</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</si>
  <si>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</si>
  <si>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</si>
  <si>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</si>
  <si>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</si>
  <si>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</si>
  <si>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</si>
  <si>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</si>
  <si>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</si>
  <si>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</si>
  <si>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</si>
  <si>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</si>
  <si>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</si>
  <si>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</si>
  <si>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</si>
  <si>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</si>
  <si>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</si>
  <si>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</si>
  <si>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</si>
  <si>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</si>
  <si>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</si>
  <si>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</si>
  <si>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</si>
  <si>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</si>
  <si>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</si>
  <si>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</si>
  <si>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</si>
  <si>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</si>
  <si>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</si>
  <si>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</si>
  <si>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97537</t>
  </si>
  <si>
    <t>97540</t>
  </si>
  <si>
    <t>97541</t>
  </si>
  <si>
    <t>97543</t>
  </si>
  <si>
    <t>97544</t>
  </si>
  <si>
    <t>97546</t>
  </si>
  <si>
    <t>97547</t>
  </si>
  <si>
    <t>97548</t>
  </si>
  <si>
    <t>97549</t>
  </si>
  <si>
    <t>97550</t>
  </si>
  <si>
    <t>97551</t>
  </si>
  <si>
    <t>97552</t>
  </si>
  <si>
    <t>97553</t>
  </si>
  <si>
    <t>97554</t>
  </si>
  <si>
    <t>98602</t>
  </si>
  <si>
    <t>97900</t>
  </si>
  <si>
    <t>97901</t>
  </si>
  <si>
    <t>97902</t>
  </si>
  <si>
    <t>97903</t>
  </si>
  <si>
    <t>97904</t>
  </si>
  <si>
    <t>97905</t>
  </si>
  <si>
    <t>97906</t>
  </si>
  <si>
    <t>97907</t>
  </si>
  <si>
    <t>97908</t>
  </si>
  <si>
    <t>98102</t>
  </si>
  <si>
    <t>98104</t>
  </si>
  <si>
    <t>98105</t>
  </si>
  <si>
    <t>98106</t>
  </si>
  <si>
    <t>98107</t>
  </si>
  <si>
    <t>98108</t>
  </si>
  <si>
    <t>99250</t>
  </si>
  <si>
    <t>99251</t>
  </si>
  <si>
    <t>99253</t>
  </si>
  <si>
    <t>99255</t>
  </si>
  <si>
    <t>99257</t>
  </si>
  <si>
    <t>99258</t>
  </si>
  <si>
    <t>99260</t>
  </si>
  <si>
    <t>99262</t>
  </si>
  <si>
    <t>99264</t>
  </si>
  <si>
    <t>89482</t>
  </si>
  <si>
    <t>89491</t>
  </si>
  <si>
    <t>89495</t>
  </si>
  <si>
    <t>89707</t>
  </si>
  <si>
    <t>89708</t>
  </si>
  <si>
    <t>89709</t>
  </si>
  <si>
    <t>89710</t>
  </si>
  <si>
    <t>86872</t>
  </si>
  <si>
    <t>86874</t>
  </si>
  <si>
    <t>86875</t>
  </si>
  <si>
    <t>86876</t>
  </si>
  <si>
    <t>86877</t>
  </si>
  <si>
    <t>86878</t>
  </si>
  <si>
    <t>86879</t>
  </si>
  <si>
    <t>86880</t>
  </si>
  <si>
    <t>86881</t>
  </si>
  <si>
    <t>86882</t>
  </si>
  <si>
    <t>86883</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</si>
  <si>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</si>
  <si>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</si>
  <si>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</si>
  <si>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</si>
  <si>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</si>
  <si>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</si>
  <si>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</si>
  <si>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</si>
  <si>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</si>
  <si>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</si>
  <si>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</si>
  <si>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</si>
  <si>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</si>
  <si>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</si>
  <si>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</si>
  <si>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</si>
  <si>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</si>
  <si>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</si>
  <si>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</si>
  <si>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</si>
  <si>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</si>
  <si>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86913</t>
  </si>
  <si>
    <t>86914</t>
  </si>
  <si>
    <t>86915</t>
  </si>
  <si>
    <t>86916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</si>
  <si>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</si>
  <si>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</si>
  <si>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</si>
  <si>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</si>
  <si>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</si>
  <si>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</si>
  <si>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</si>
  <si>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</si>
  <si>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</si>
  <si>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</si>
  <si>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</si>
  <si>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</si>
  <si>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</si>
  <si>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</si>
  <si>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</si>
  <si>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</si>
  <si>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</si>
  <si>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</si>
  <si>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</si>
  <si>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</si>
  <si>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</si>
  <si>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</si>
  <si>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</si>
  <si>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</si>
  <si>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</si>
  <si>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</si>
  <si>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93396</t>
  </si>
  <si>
    <t>93441</t>
  </si>
  <si>
    <t>93442</t>
  </si>
  <si>
    <t>95469</t>
  </si>
  <si>
    <t>95470</t>
  </si>
  <si>
    <t>95471</t>
  </si>
  <si>
    <t>95472</t>
  </si>
  <si>
    <t>95542</t>
  </si>
  <si>
    <t>95543</t>
  </si>
  <si>
    <t>95544</t>
  </si>
  <si>
    <t>95545</t>
  </si>
  <si>
    <t>95546</t>
  </si>
  <si>
    <t>95547</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</si>
  <si>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</si>
  <si>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</si>
  <si>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</si>
  <si>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</si>
  <si>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</si>
  <si>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</si>
  <si>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</si>
  <si>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</si>
  <si>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</si>
  <si>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</si>
  <si>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</si>
  <si>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</si>
  <si>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</si>
  <si>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</si>
  <si>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</si>
  <si>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</si>
  <si>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</si>
  <si>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</si>
  <si>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</si>
  <si>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</si>
  <si>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</si>
  <si>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</si>
  <si>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</si>
  <si>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</si>
  <si>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</si>
  <si>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</si>
  <si>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</si>
  <si>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</si>
  <si>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</si>
  <si>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</si>
  <si>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</si>
  <si>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</si>
  <si>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</si>
  <si>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</si>
  <si>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</si>
  <si>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</si>
  <si>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</si>
  <si>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</si>
  <si>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98109</t>
  </si>
  <si>
    <t>98110</t>
  </si>
  <si>
    <t>98111</t>
  </si>
  <si>
    <t>98114</t>
  </si>
  <si>
    <t>98115</t>
  </si>
  <si>
    <t>89957</t>
  </si>
  <si>
    <t>89959</t>
  </si>
  <si>
    <t>89349</t>
  </si>
  <si>
    <t>89351</t>
  </si>
  <si>
    <t>89352</t>
  </si>
  <si>
    <t>89353</t>
  </si>
  <si>
    <t>89354</t>
  </si>
  <si>
    <t>89969</t>
  </si>
  <si>
    <t>89970</t>
  </si>
  <si>
    <t>89971</t>
  </si>
  <si>
    <t>89972</t>
  </si>
  <si>
    <t>89973</t>
  </si>
  <si>
    <t>89974</t>
  </si>
  <si>
    <t>89984</t>
  </si>
  <si>
    <t>89985</t>
  </si>
  <si>
    <t>89986</t>
  </si>
  <si>
    <t>89987</t>
  </si>
  <si>
    <t>90371</t>
  </si>
  <si>
    <t>94489</t>
  </si>
  <si>
    <t>94490</t>
  </si>
  <si>
    <t>94491</t>
  </si>
  <si>
    <t>94492</t>
  </si>
  <si>
    <t>94493</t>
  </si>
  <si>
    <t>94495</t>
  </si>
  <si>
    <t>94496</t>
  </si>
  <si>
    <t>94497</t>
  </si>
  <si>
    <t>94498</t>
  </si>
  <si>
    <t>94499</t>
  </si>
  <si>
    <t>94500</t>
  </si>
  <si>
    <t>94501</t>
  </si>
  <si>
    <t>94792</t>
  </si>
  <si>
    <t>94793</t>
  </si>
  <si>
    <t>94794</t>
  </si>
  <si>
    <t>94795</t>
  </si>
  <si>
    <t>94796</t>
  </si>
  <si>
    <t>94797</t>
  </si>
  <si>
    <t>94798</t>
  </si>
  <si>
    <t>94799</t>
  </si>
  <si>
    <t>94800</t>
  </si>
  <si>
    <t>95248</t>
  </si>
  <si>
    <t>95249</t>
  </si>
  <si>
    <t>95250</t>
  </si>
  <si>
    <t>95251</t>
  </si>
  <si>
    <t>95252</t>
  </si>
  <si>
    <t>95253</t>
  </si>
  <si>
    <t>99619</t>
  </si>
  <si>
    <t>99620</t>
  </si>
  <si>
    <t>99621</t>
  </si>
  <si>
    <t>99622</t>
  </si>
  <si>
    <t>99623</t>
  </si>
  <si>
    <t>99624</t>
  </si>
  <si>
    <t>99625</t>
  </si>
  <si>
    <t>99626</t>
  </si>
  <si>
    <t>99627</t>
  </si>
  <si>
    <t>99628</t>
  </si>
  <si>
    <t>99629</t>
  </si>
  <si>
    <t>99630</t>
  </si>
  <si>
    <t>99631</t>
  </si>
  <si>
    <t>99632</t>
  </si>
  <si>
    <t>99633</t>
  </si>
  <si>
    <t>99634</t>
  </si>
  <si>
    <t>99635</t>
  </si>
  <si>
    <t>95634</t>
  </si>
  <si>
    <t>KIT CAVALETE PARA MEDIÇÃO DE ÁGUA - ENTRADA PRINCIPAL, EM PVC SOLDÁVEL DN 20 (½")   FORNECIMENTO E INSTALAÇÃO (EXCLUSIVE HIDRÔMETRO). AF_11/2016</t>
  </si>
  <si>
    <t>95635</t>
  </si>
  <si>
    <t>KIT CAVALETE PARA MEDIÇÃO DE ÁGUA - ENTRADA PRINCIPAL, EM PVC SOLDÁVEL DN 25 (¾")   FORNECIMENTO E INSTALAÇÃO (EXCLUSIVE HIDRÔMETRO). AF_11/2016</t>
  </si>
  <si>
    <t>95637</t>
  </si>
  <si>
    <t>95638</t>
  </si>
  <si>
    <t>95639</t>
  </si>
  <si>
    <t>95641</t>
  </si>
  <si>
    <t>95642</t>
  </si>
  <si>
    <t>95643</t>
  </si>
  <si>
    <t>95644</t>
  </si>
  <si>
    <t>95645</t>
  </si>
  <si>
    <t>95646</t>
  </si>
  <si>
    <t>95647</t>
  </si>
  <si>
    <t>95673</t>
  </si>
  <si>
    <t>95674</t>
  </si>
  <si>
    <t>95675</t>
  </si>
  <si>
    <t>95676</t>
  </si>
  <si>
    <t>97741</t>
  </si>
  <si>
    <t>90436</t>
  </si>
  <si>
    <t>90437</t>
  </si>
  <si>
    <t>90438</t>
  </si>
  <si>
    <t>90439</t>
  </si>
  <si>
    <t>90440</t>
  </si>
  <si>
    <t>90441</t>
  </si>
  <si>
    <t>90443</t>
  </si>
  <si>
    <t>90444</t>
  </si>
  <si>
    <t>90445</t>
  </si>
  <si>
    <t>90446</t>
  </si>
  <si>
    <t>90447</t>
  </si>
  <si>
    <t>90451</t>
  </si>
  <si>
    <t>90452</t>
  </si>
  <si>
    <t>90453</t>
  </si>
  <si>
    <t>90454</t>
  </si>
  <si>
    <t>90455</t>
  </si>
  <si>
    <t>90456</t>
  </si>
  <si>
    <t>90457</t>
  </si>
  <si>
    <t>90458</t>
  </si>
  <si>
    <t>90459</t>
  </si>
  <si>
    <t>90460</t>
  </si>
  <si>
    <t>90461</t>
  </si>
  <si>
    <t>90462</t>
  </si>
  <si>
    <t>90463</t>
  </si>
  <si>
    <t>90466</t>
  </si>
  <si>
    <t>90467</t>
  </si>
  <si>
    <t>90468</t>
  </si>
  <si>
    <t>90469</t>
  </si>
  <si>
    <t>90470</t>
  </si>
  <si>
    <t>91166</t>
  </si>
  <si>
    <t>91167</t>
  </si>
  <si>
    <t>91170</t>
  </si>
  <si>
    <t>91171</t>
  </si>
  <si>
    <t>91172</t>
  </si>
  <si>
    <t>91173</t>
  </si>
  <si>
    <t>91174</t>
  </si>
  <si>
    <t>91175</t>
  </si>
  <si>
    <t>91176</t>
  </si>
  <si>
    <t>91179</t>
  </si>
  <si>
    <t>91180</t>
  </si>
  <si>
    <t>91181</t>
  </si>
  <si>
    <t>91182</t>
  </si>
  <si>
    <t>91185</t>
  </si>
  <si>
    <t>91186</t>
  </si>
  <si>
    <t>91187</t>
  </si>
  <si>
    <t>91188</t>
  </si>
  <si>
    <t>91189</t>
  </si>
  <si>
    <t>91190</t>
  </si>
  <si>
    <t>91191</t>
  </si>
  <si>
    <t>91192</t>
  </si>
  <si>
    <t>91222</t>
  </si>
  <si>
    <t>94480</t>
  </si>
  <si>
    <t>94481</t>
  </si>
  <si>
    <t>94482</t>
  </si>
  <si>
    <t>94483</t>
  </si>
  <si>
    <t>95541</t>
  </si>
  <si>
    <t>96559</t>
  </si>
  <si>
    <t>96560</t>
  </si>
  <si>
    <t>96562</t>
  </si>
  <si>
    <t>96563</t>
  </si>
  <si>
    <t>96520</t>
  </si>
  <si>
    <t>96521</t>
  </si>
  <si>
    <t>96522</t>
  </si>
  <si>
    <t>96523</t>
  </si>
  <si>
    <t>96524</t>
  </si>
  <si>
    <t>96525</t>
  </si>
  <si>
    <t>96526</t>
  </si>
  <si>
    <t>96528</t>
  </si>
  <si>
    <t>90082</t>
  </si>
  <si>
    <t>90084</t>
  </si>
  <si>
    <t>90086</t>
  </si>
  <si>
    <t>90087</t>
  </si>
  <si>
    <t>90090</t>
  </si>
  <si>
    <t>90091</t>
  </si>
  <si>
    <t>90092</t>
  </si>
  <si>
    <t>90094</t>
  </si>
  <si>
    <t>90095</t>
  </si>
  <si>
    <t>90098</t>
  </si>
  <si>
    <t>90099</t>
  </si>
  <si>
    <t>90100</t>
  </si>
  <si>
    <t>90101</t>
  </si>
  <si>
    <t>90102</t>
  </si>
  <si>
    <t>90105</t>
  </si>
  <si>
    <t>90106</t>
  </si>
  <si>
    <t>90107</t>
  </si>
  <si>
    <t>90108</t>
  </si>
  <si>
    <t>93358</t>
  </si>
  <si>
    <t>94304</t>
  </si>
  <si>
    <t>94306</t>
  </si>
  <si>
    <t>94310</t>
  </si>
  <si>
    <t>94316</t>
  </si>
  <si>
    <t>94318</t>
  </si>
  <si>
    <t>94319</t>
  </si>
  <si>
    <t>94327</t>
  </si>
  <si>
    <t>94329</t>
  </si>
  <si>
    <t>94333</t>
  </si>
  <si>
    <t>94339</t>
  </si>
  <si>
    <t>94341</t>
  </si>
  <si>
    <t>94342</t>
  </si>
  <si>
    <t>96385</t>
  </si>
  <si>
    <t>96386</t>
  </si>
  <si>
    <t>93367</t>
  </si>
  <si>
    <t>93368</t>
  </si>
  <si>
    <t>93369</t>
  </si>
  <si>
    <t>93372</t>
  </si>
  <si>
    <t>93373</t>
  </si>
  <si>
    <t>93378</t>
  </si>
  <si>
    <t>93379</t>
  </si>
  <si>
    <t>93380</t>
  </si>
  <si>
    <t>93381</t>
  </si>
  <si>
    <t>93382</t>
  </si>
  <si>
    <t>97912</t>
  </si>
  <si>
    <t>97913</t>
  </si>
  <si>
    <t>97914</t>
  </si>
  <si>
    <t>97915</t>
  </si>
  <si>
    <t>97916</t>
  </si>
  <si>
    <t>97917</t>
  </si>
  <si>
    <t>97918</t>
  </si>
  <si>
    <t>97919</t>
  </si>
  <si>
    <t>89282</t>
  </si>
  <si>
    <t>89283</t>
  </si>
  <si>
    <t>89290</t>
  </si>
  <si>
    <t>89291</t>
  </si>
  <si>
    <t>89298</t>
  </si>
  <si>
    <t>89299</t>
  </si>
  <si>
    <t>89306</t>
  </si>
  <si>
    <t>89307</t>
  </si>
  <si>
    <t>89453</t>
  </si>
  <si>
    <t>89455</t>
  </si>
  <si>
    <t>89462</t>
  </si>
  <si>
    <t>89464</t>
  </si>
  <si>
    <t>89470</t>
  </si>
  <si>
    <t>89472</t>
  </si>
  <si>
    <t>89478</t>
  </si>
  <si>
    <t>89480</t>
  </si>
  <si>
    <t>96358</t>
  </si>
  <si>
    <t>96359</t>
  </si>
  <si>
    <t>96360</t>
  </si>
  <si>
    <t>96361</t>
  </si>
  <si>
    <t>96362</t>
  </si>
  <si>
    <t>96363</t>
  </si>
  <si>
    <t>96364</t>
  </si>
  <si>
    <t>96365</t>
  </si>
  <si>
    <t>96366</t>
  </si>
  <si>
    <t>96367</t>
  </si>
  <si>
    <t>96368</t>
  </si>
  <si>
    <t>96369</t>
  </si>
  <si>
    <t>96370</t>
  </si>
  <si>
    <t>96371</t>
  </si>
  <si>
    <t>96373</t>
  </si>
  <si>
    <t>96374</t>
  </si>
  <si>
    <t>96388</t>
  </si>
  <si>
    <t>96389</t>
  </si>
  <si>
    <t>96390</t>
  </si>
  <si>
    <t>96391</t>
  </si>
  <si>
    <t>96392</t>
  </si>
  <si>
    <t>96396</t>
  </si>
  <si>
    <t>96397</t>
  </si>
  <si>
    <t>96398</t>
  </si>
  <si>
    <t>96399</t>
  </si>
  <si>
    <t>96400</t>
  </si>
  <si>
    <t>92391</t>
  </si>
  <si>
    <t>92392</t>
  </si>
  <si>
    <t>92393</t>
  </si>
  <si>
    <t>92394</t>
  </si>
  <si>
    <t>92395</t>
  </si>
  <si>
    <t>92396</t>
  </si>
  <si>
    <t>92397</t>
  </si>
  <si>
    <t>92398</t>
  </si>
  <si>
    <t>92400</t>
  </si>
  <si>
    <t>92402</t>
  </si>
  <si>
    <t>92403</t>
  </si>
  <si>
    <t>92404</t>
  </si>
  <si>
    <t>92406</t>
  </si>
  <si>
    <t>93679</t>
  </si>
  <si>
    <t>93680</t>
  </si>
  <si>
    <t>93681</t>
  </si>
  <si>
    <t>97114</t>
  </si>
  <si>
    <t>97115</t>
  </si>
  <si>
    <t>97120</t>
  </si>
  <si>
    <t>95995</t>
  </si>
  <si>
    <t>95996</t>
  </si>
  <si>
    <t>96001</t>
  </si>
  <si>
    <t>96393</t>
  </si>
  <si>
    <t>96394</t>
  </si>
  <si>
    <t>96395</t>
  </si>
  <si>
    <t>88411</t>
  </si>
  <si>
    <t>88412</t>
  </si>
  <si>
    <t>88413</t>
  </si>
  <si>
    <t>88414</t>
  </si>
  <si>
    <t>88415</t>
  </si>
  <si>
    <t>88416</t>
  </si>
  <si>
    <t>88417</t>
  </si>
  <si>
    <t>88420</t>
  </si>
  <si>
    <t>88421</t>
  </si>
  <si>
    <t>88423</t>
  </si>
  <si>
    <t>88424</t>
  </si>
  <si>
    <t>88426</t>
  </si>
  <si>
    <t>88428</t>
  </si>
  <si>
    <t>88429</t>
  </si>
  <si>
    <t>88431</t>
  </si>
  <si>
    <t>88432</t>
  </si>
  <si>
    <t>88484</t>
  </si>
  <si>
    <t>88485</t>
  </si>
  <si>
    <t>88488</t>
  </si>
  <si>
    <t>88489</t>
  </si>
  <si>
    <t>88494</t>
  </si>
  <si>
    <t>88495</t>
  </si>
  <si>
    <t>88496</t>
  </si>
  <si>
    <t>88497</t>
  </si>
  <si>
    <t>95305</t>
  </si>
  <si>
    <t>95306</t>
  </si>
  <si>
    <t>95622</t>
  </si>
  <si>
    <t>95623</t>
  </si>
  <si>
    <t>95624</t>
  </si>
  <si>
    <t>95625</t>
  </si>
  <si>
    <t>95626</t>
  </si>
  <si>
    <t>96126</t>
  </si>
  <si>
    <t>96127</t>
  </si>
  <si>
    <t>96128</t>
  </si>
  <si>
    <t>96129</t>
  </si>
  <si>
    <t>96130</t>
  </si>
  <si>
    <t>96131</t>
  </si>
  <si>
    <t>96132</t>
  </si>
  <si>
    <t>96133</t>
  </si>
  <si>
    <t>96134</t>
  </si>
  <si>
    <t>96135</t>
  </si>
  <si>
    <t>87246</t>
  </si>
  <si>
    <t>87247</t>
  </si>
  <si>
    <t>87248</t>
  </si>
  <si>
    <t>87249</t>
  </si>
  <si>
    <t>87250</t>
  </si>
  <si>
    <t>87251</t>
  </si>
  <si>
    <t>87255</t>
  </si>
  <si>
    <t>87256</t>
  </si>
  <si>
    <t>87257</t>
  </si>
  <si>
    <t>87258</t>
  </si>
  <si>
    <t>87259</t>
  </si>
  <si>
    <t>87260</t>
  </si>
  <si>
    <t>87261</t>
  </si>
  <si>
    <t>87262</t>
  </si>
  <si>
    <t>87263</t>
  </si>
  <si>
    <t>89046</t>
  </si>
  <si>
    <t>89171</t>
  </si>
  <si>
    <t>93389</t>
  </si>
  <si>
    <t>93390</t>
  </si>
  <si>
    <t>93391</t>
  </si>
  <si>
    <t>98671</t>
  </si>
  <si>
    <t>98672</t>
  </si>
  <si>
    <t>98679</t>
  </si>
  <si>
    <t>98680</t>
  </si>
  <si>
    <t>98681</t>
  </si>
  <si>
    <t>98682</t>
  </si>
  <si>
    <t>98685</t>
  </si>
  <si>
    <t>98686</t>
  </si>
  <si>
    <t>98688</t>
  </si>
  <si>
    <t>98689</t>
  </si>
  <si>
    <t>98695</t>
  </si>
  <si>
    <t>98697</t>
  </si>
  <si>
    <t>88648</t>
  </si>
  <si>
    <t>88649</t>
  </si>
  <si>
    <t>88650</t>
  </si>
  <si>
    <t>96467</t>
  </si>
  <si>
    <t>94990</t>
  </si>
  <si>
    <t>94991</t>
  </si>
  <si>
    <t>94992</t>
  </si>
  <si>
    <t>94993</t>
  </si>
  <si>
    <t>94994</t>
  </si>
  <si>
    <t>94995</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</si>
  <si>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</si>
  <si>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</si>
  <si>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</si>
  <si>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</si>
  <si>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</si>
  <si>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</si>
  <si>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</si>
  <si>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</si>
  <si>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</si>
  <si>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</si>
  <si>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</si>
  <si>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</si>
  <si>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</si>
  <si>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</si>
  <si>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</si>
  <si>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</si>
  <si>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</si>
  <si>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</si>
  <si>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</si>
  <si>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</si>
  <si>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</si>
  <si>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</si>
  <si>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</si>
  <si>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</si>
  <si>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</si>
  <si>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</si>
  <si>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</si>
  <si>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</si>
  <si>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</si>
  <si>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</si>
  <si>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</si>
  <si>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</si>
  <si>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87755</t>
  </si>
  <si>
    <t>87757</t>
  </si>
  <si>
    <t>87758</t>
  </si>
  <si>
    <t>87759</t>
  </si>
  <si>
    <t>87765</t>
  </si>
  <si>
    <t>87767</t>
  </si>
  <si>
    <t>87768</t>
  </si>
  <si>
    <t>87769</t>
  </si>
  <si>
    <t>88470</t>
  </si>
  <si>
    <t>88471</t>
  </si>
  <si>
    <t>88472</t>
  </si>
  <si>
    <t>88476</t>
  </si>
  <si>
    <t>88477</t>
  </si>
  <si>
    <t>88478</t>
  </si>
  <si>
    <t>90930</t>
  </si>
  <si>
    <t>90932</t>
  </si>
  <si>
    <t>90933</t>
  </si>
  <si>
    <t>90934</t>
  </si>
  <si>
    <t>90940</t>
  </si>
  <si>
    <t>90942</t>
  </si>
  <si>
    <t>90943</t>
  </si>
  <si>
    <t>90944</t>
  </si>
  <si>
    <t>90950</t>
  </si>
  <si>
    <t>90952</t>
  </si>
  <si>
    <t>90953</t>
  </si>
  <si>
    <t>90954</t>
  </si>
  <si>
    <t>94438</t>
  </si>
  <si>
    <t>94439</t>
  </si>
  <si>
    <t>94779</t>
  </si>
  <si>
    <t>94782</t>
  </si>
  <si>
    <t>87878</t>
  </si>
  <si>
    <t>87879</t>
  </si>
  <si>
    <t>87881</t>
  </si>
  <si>
    <t>87882</t>
  </si>
  <si>
    <t>87884</t>
  </si>
  <si>
    <t>87885</t>
  </si>
  <si>
    <t>87886</t>
  </si>
  <si>
    <t>87887</t>
  </si>
  <si>
    <t>87888</t>
  </si>
  <si>
    <t>87889</t>
  </si>
  <si>
    <t>87891</t>
  </si>
  <si>
    <t>87892</t>
  </si>
  <si>
    <t>87893</t>
  </si>
  <si>
    <t>87894</t>
  </si>
  <si>
    <t>87896</t>
  </si>
  <si>
    <t>87897</t>
  </si>
  <si>
    <t>87899</t>
  </si>
  <si>
    <t>87900</t>
  </si>
  <si>
    <t>87902</t>
  </si>
  <si>
    <t>87903</t>
  </si>
  <si>
    <t>87904</t>
  </si>
  <si>
    <t>87905</t>
  </si>
  <si>
    <t>87907</t>
  </si>
  <si>
    <t>87908</t>
  </si>
  <si>
    <t>87910</t>
  </si>
  <si>
    <t>87911</t>
  </si>
  <si>
    <t>87411</t>
  </si>
  <si>
    <t>87412</t>
  </si>
  <si>
    <t>87413</t>
  </si>
  <si>
    <t>87414</t>
  </si>
  <si>
    <t>87415</t>
  </si>
  <si>
    <t>87416</t>
  </si>
  <si>
    <t>87418</t>
  </si>
  <si>
    <t>87421</t>
  </si>
  <si>
    <t>87424</t>
  </si>
  <si>
    <t>87427</t>
  </si>
  <si>
    <t>87430</t>
  </si>
  <si>
    <t>87433</t>
  </si>
  <si>
    <t>87436</t>
  </si>
  <si>
    <t>87439</t>
  </si>
  <si>
    <t>87527</t>
  </si>
  <si>
    <t>87528</t>
  </si>
  <si>
    <t>87529</t>
  </si>
  <si>
    <t>87530</t>
  </si>
  <si>
    <t>87531</t>
  </si>
  <si>
    <t>87532</t>
  </si>
  <si>
    <t>87535</t>
  </si>
  <si>
    <t>87536</t>
  </si>
  <si>
    <t>87537</t>
  </si>
  <si>
    <t>87538</t>
  </si>
  <si>
    <t>87539</t>
  </si>
  <si>
    <t>87541</t>
  </si>
  <si>
    <t>87543</t>
  </si>
  <si>
    <t>87545</t>
  </si>
  <si>
    <t>87546</t>
  </si>
  <si>
    <t>87547</t>
  </si>
  <si>
    <t>87548</t>
  </si>
  <si>
    <t>87549</t>
  </si>
  <si>
    <t>87550</t>
  </si>
  <si>
    <t>87553</t>
  </si>
  <si>
    <t>87554</t>
  </si>
  <si>
    <t>87555</t>
  </si>
  <si>
    <t>87556</t>
  </si>
  <si>
    <t>87557</t>
  </si>
  <si>
    <t>87559</t>
  </si>
  <si>
    <t>87561</t>
  </si>
  <si>
    <t>87775</t>
  </si>
  <si>
    <t>87777</t>
  </si>
  <si>
    <t>87778</t>
  </si>
  <si>
    <t>87779</t>
  </si>
  <si>
    <t>87781</t>
  </si>
  <si>
    <t>87783</t>
  </si>
  <si>
    <t>87784</t>
  </si>
  <si>
    <t>87786</t>
  </si>
  <si>
    <t>87787</t>
  </si>
  <si>
    <t>87788</t>
  </si>
  <si>
    <t>87790</t>
  </si>
  <si>
    <t>87791</t>
  </si>
  <si>
    <t>87792</t>
  </si>
  <si>
    <t>87794</t>
  </si>
  <si>
    <t>87795</t>
  </si>
  <si>
    <t>87797</t>
  </si>
  <si>
    <t>87799</t>
  </si>
  <si>
    <t>87800</t>
  </si>
  <si>
    <t>87801</t>
  </si>
  <si>
    <t>87803</t>
  </si>
  <si>
    <t>87804</t>
  </si>
  <si>
    <t>87805</t>
  </si>
  <si>
    <t>87807</t>
  </si>
  <si>
    <t>87808</t>
  </si>
  <si>
    <t>87809</t>
  </si>
  <si>
    <t>87811</t>
  </si>
  <si>
    <t>87812</t>
  </si>
  <si>
    <t>87813</t>
  </si>
  <si>
    <t>87815</t>
  </si>
  <si>
    <t>87816</t>
  </si>
  <si>
    <t>87817</t>
  </si>
  <si>
    <t>87819</t>
  </si>
  <si>
    <t>87820</t>
  </si>
  <si>
    <t>87821</t>
  </si>
  <si>
    <t>87823</t>
  </si>
  <si>
    <t>87824</t>
  </si>
  <si>
    <t>87825</t>
  </si>
  <si>
    <t>87827</t>
  </si>
  <si>
    <t>87828</t>
  </si>
  <si>
    <t>87829</t>
  </si>
  <si>
    <t>87831</t>
  </si>
  <si>
    <t>87832</t>
  </si>
  <si>
    <t>87834</t>
  </si>
  <si>
    <t>87835</t>
  </si>
  <si>
    <t>87836</t>
  </si>
  <si>
    <t>87837</t>
  </si>
  <si>
    <t>87838</t>
  </si>
  <si>
    <t>87839</t>
  </si>
  <si>
    <t>87840</t>
  </si>
  <si>
    <t>87841</t>
  </si>
  <si>
    <t>87842</t>
  </si>
  <si>
    <t>87843</t>
  </si>
  <si>
    <t>87844</t>
  </si>
  <si>
    <t>87845</t>
  </si>
  <si>
    <t>87846</t>
  </si>
  <si>
    <t>87847</t>
  </si>
  <si>
    <t>87848</t>
  </si>
  <si>
    <t>87849</t>
  </si>
  <si>
    <t>87850</t>
  </si>
  <si>
    <t>87851</t>
  </si>
  <si>
    <t>87852</t>
  </si>
  <si>
    <t>87853</t>
  </si>
  <si>
    <t>87854</t>
  </si>
  <si>
    <t>87855</t>
  </si>
  <si>
    <t>87856</t>
  </si>
  <si>
    <t>87857</t>
  </si>
  <si>
    <t>87858</t>
  </si>
  <si>
    <t>87859</t>
  </si>
  <si>
    <t>89048</t>
  </si>
  <si>
    <t>89049</t>
  </si>
  <si>
    <t>89173</t>
  </si>
  <si>
    <t>90406</t>
  </si>
  <si>
    <t>90407</t>
  </si>
  <si>
    <t>90408</t>
  </si>
  <si>
    <t>90409</t>
  </si>
  <si>
    <t>87244</t>
  </si>
  <si>
    <t>87245</t>
  </si>
  <si>
    <t>87265</t>
  </si>
  <si>
    <t>87267</t>
  </si>
  <si>
    <t>87269</t>
  </si>
  <si>
    <t>87271</t>
  </si>
  <si>
    <t>87273</t>
  </si>
  <si>
    <t>87275</t>
  </si>
  <si>
    <t>88788</t>
  </si>
  <si>
    <t>88789</t>
  </si>
  <si>
    <t>89045</t>
  </si>
  <si>
    <t>89170</t>
  </si>
  <si>
    <t>93393</t>
  </si>
  <si>
    <t>93395</t>
  </si>
  <si>
    <t>99195</t>
  </si>
  <si>
    <t>99198</t>
  </si>
  <si>
    <t>96112</t>
  </si>
  <si>
    <t>96122</t>
  </si>
  <si>
    <t>96109</t>
  </si>
  <si>
    <t>96110</t>
  </si>
  <si>
    <t>96113</t>
  </si>
  <si>
    <t>96114</t>
  </si>
  <si>
    <t>96120</t>
  </si>
  <si>
    <t>96123</t>
  </si>
  <si>
    <t>99054</t>
  </si>
  <si>
    <t>96111</t>
  </si>
  <si>
    <t>96116</t>
  </si>
  <si>
    <t>96121</t>
  </si>
  <si>
    <t>96485</t>
  </si>
  <si>
    <t>96486</t>
  </si>
  <si>
    <t>91515</t>
  </si>
  <si>
    <t>91519</t>
  </si>
  <si>
    <t>91520</t>
  </si>
  <si>
    <t>91522</t>
  </si>
  <si>
    <t>91525</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</si>
  <si>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</si>
  <si>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</si>
  <si>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</si>
  <si>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</si>
  <si>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</si>
  <si>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</si>
  <si>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</si>
  <si>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</si>
  <si>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</si>
  <si>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</si>
  <si>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</si>
  <si>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</si>
  <si>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</si>
  <si>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</si>
  <si>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</si>
  <si>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</si>
  <si>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</si>
  <si>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</si>
  <si>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</si>
  <si>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</si>
  <si>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</si>
  <si>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</si>
  <si>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</si>
  <si>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</si>
  <si>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</si>
  <si>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</si>
  <si>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</si>
  <si>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</si>
  <si>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</si>
  <si>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</si>
  <si>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</si>
  <si>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</si>
  <si>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</si>
  <si>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</si>
  <si>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</si>
  <si>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</si>
  <si>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</si>
  <si>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</si>
  <si>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</si>
  <si>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</si>
  <si>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</si>
  <si>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</si>
  <si>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</si>
  <si>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</si>
  <si>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</si>
  <si>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</si>
  <si>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</si>
  <si>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</si>
  <si>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</si>
  <si>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</si>
  <si>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</si>
  <si>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</si>
  <si>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</si>
  <si>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</si>
  <si>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</si>
  <si>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</si>
  <si>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</si>
  <si>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</si>
  <si>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</si>
  <si>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</si>
  <si>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</si>
  <si>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</si>
  <si>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</si>
  <si>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</si>
  <si>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</si>
  <si>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</si>
  <si>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</si>
  <si>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</si>
  <si>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</si>
  <si>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</si>
  <si>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</si>
  <si>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</si>
  <si>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</si>
  <si>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</si>
  <si>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</si>
  <si>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</si>
  <si>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</si>
  <si>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</si>
  <si>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</si>
  <si>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</si>
  <si>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</si>
  <si>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</si>
  <si>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</si>
  <si>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</si>
  <si>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</si>
  <si>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</si>
  <si>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</si>
  <si>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</si>
  <si>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</si>
  <si>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</si>
  <si>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</si>
  <si>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</si>
  <si>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</si>
  <si>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</si>
  <si>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</si>
  <si>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</si>
  <si>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</si>
  <si>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</si>
  <si>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</si>
  <si>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</si>
  <si>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</si>
  <si>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</si>
  <si>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</si>
  <si>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</si>
  <si>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</si>
  <si>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</si>
  <si>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</si>
  <si>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</si>
  <si>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</si>
  <si>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</si>
  <si>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</si>
  <si>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88626</t>
  </si>
  <si>
    <t>88627</t>
  </si>
  <si>
    <t>88628</t>
  </si>
  <si>
    <t>88629</t>
  </si>
  <si>
    <t>88630</t>
  </si>
  <si>
    <t>88631</t>
  </si>
  <si>
    <t>88715</t>
  </si>
  <si>
    <t>95563</t>
  </si>
  <si>
    <t>92121</t>
  </si>
  <si>
    <t>92122</t>
  </si>
  <si>
    <t>92123</t>
  </si>
  <si>
    <t>97010</t>
  </si>
  <si>
    <t>97011</t>
  </si>
  <si>
    <t>97012</t>
  </si>
  <si>
    <t>97013</t>
  </si>
  <si>
    <t>97014</t>
  </si>
  <si>
    <t>97015</t>
  </si>
  <si>
    <t>97016</t>
  </si>
  <si>
    <t>97017</t>
  </si>
  <si>
    <t>97018</t>
  </si>
  <si>
    <t>97031</t>
  </si>
  <si>
    <t>97032</t>
  </si>
  <si>
    <t>GUARDA-CORPO EM LAJE PÓS-DESFÔRMA, PARA ESTRUTURAS EM CONCRETO, COM ESCORAS DE MADEIRA ESTRONCADAS NA ESTRUTURA, TRAVESSÕES DE MADEIRA PREGADOS E FECHAMENTO EM TELA DE POLIPROPILENO PARA EDIFICAÇÕES ACIMA DE 4 PAV. (2 MONTAGENS POR OBRA). AF_11/2017</t>
  </si>
  <si>
    <t>97033</t>
  </si>
  <si>
    <t>GUARDA-CORPO EM LAJE PÓS-DESFORMA, PARA ESTRUTURAS EM CONCRETO, COM ESCORAS METÁLICAS ESTRONCADAS NA ESTRUTURA, TRAVESSÕES DE MADEIRA E FECHAMENTO EM TELA DE POLIPROPILENO PARA EDIFICAÇÕES COM ALTURA ATÉ 4 PAVIMENTOS (1 MONTAGEM POR OBRA). AF_11/2017</t>
  </si>
  <si>
    <t>97034</t>
  </si>
  <si>
    <t>GUARDA-CORPO EM LAJE PÓS-DESFORMA, PARA ESTRUTURAS EM CONCRETO, COM ESCORAS METÁLICAS ESTRONCADAS NA ESTRUTURA, TRAVESSÕES DE MADEIRA E FECHAMENTO EM TELA DE POLIPROPILENO PARA EDIFICAÇÕES ACIMA DE 4 PAVIMENTOS (2 MONTAGENS POR OBRA). AF_11/2017</t>
  </si>
  <si>
    <t>97039</t>
  </si>
  <si>
    <t>97040</t>
  </si>
  <si>
    <t>97041</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</si>
  <si>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</si>
  <si>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</si>
  <si>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</si>
  <si>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</si>
  <si>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</si>
  <si>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</si>
  <si>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97062</t>
  </si>
  <si>
    <t>97063</t>
  </si>
  <si>
    <t>97064</t>
  </si>
  <si>
    <t>97065</t>
  </si>
  <si>
    <t>97066</t>
  </si>
  <si>
    <t>COBERTURA PARA PROTEÇÃO DE PEDESTRES SOBRE ESTRUTURA DE ANDAIME, INCLUSIVE MONTAGEM E DESMONTAGEM. AF_11/2017</t>
  </si>
  <si>
    <t>97067</t>
  </si>
  <si>
    <t>97621</t>
  </si>
  <si>
    <t>97622</t>
  </si>
  <si>
    <t>97623</t>
  </si>
  <si>
    <t>97624</t>
  </si>
  <si>
    <t>97625</t>
  </si>
  <si>
    <t>97626</t>
  </si>
  <si>
    <t>97627</t>
  </si>
  <si>
    <t>97628</t>
  </si>
  <si>
    <t>97629</t>
  </si>
  <si>
    <t>97631</t>
  </si>
  <si>
    <t>97632</t>
  </si>
  <si>
    <t>97633</t>
  </si>
  <si>
    <t>97634</t>
  </si>
  <si>
    <t>97635</t>
  </si>
  <si>
    <t>97636</t>
  </si>
  <si>
    <t>97637</t>
  </si>
  <si>
    <t>97638</t>
  </si>
  <si>
    <t>97639</t>
  </si>
  <si>
    <t>97640</t>
  </si>
  <si>
    <t>97641</t>
  </si>
  <si>
    <t>97642</t>
  </si>
  <si>
    <t>97643</t>
  </si>
  <si>
    <t>97644</t>
  </si>
  <si>
    <t>97645</t>
  </si>
  <si>
    <t>97647</t>
  </si>
  <si>
    <t>97648</t>
  </si>
  <si>
    <t>97649</t>
  </si>
  <si>
    <t>97650</t>
  </si>
  <si>
    <t>97651</t>
  </si>
  <si>
    <t>97652</t>
  </si>
  <si>
    <t>97653</t>
  </si>
  <si>
    <t>97654</t>
  </si>
  <si>
    <t>97655</t>
  </si>
  <si>
    <t>97656</t>
  </si>
  <si>
    <t>97657</t>
  </si>
  <si>
    <t>97658</t>
  </si>
  <si>
    <t>97659</t>
  </si>
  <si>
    <t>97660</t>
  </si>
  <si>
    <t>97661</t>
  </si>
  <si>
    <t>97662</t>
  </si>
  <si>
    <t>97663</t>
  </si>
  <si>
    <t>97664</t>
  </si>
  <si>
    <t>97665</t>
  </si>
  <si>
    <t>97666</t>
  </si>
  <si>
    <t>95967</t>
  </si>
  <si>
    <t>99058</t>
  </si>
  <si>
    <t>LOCAÇÃO DE PONTO PARA REFERÊNCIA TOPOGRÁFICA. AF_10/2018</t>
  </si>
  <si>
    <t>99059</t>
  </si>
  <si>
    <t>LOCACAO CONVENCIONAL DE OBRA, UTILIZANDO GABARITO DE TÁBUAS CORRIDAS PONTALETADAS A CADA 2,00M -  2 UTILIZAÇÕES. AF_10/2018</t>
  </si>
  <si>
    <t>99060</t>
  </si>
  <si>
    <t>99061</t>
  </si>
  <si>
    <t>99062</t>
  </si>
  <si>
    <t>MARCAÇÃO DE PONTOS EM GABARITO OU CAVALETE. AF_10/2018</t>
  </si>
  <si>
    <t>99063</t>
  </si>
  <si>
    <t>LOCAÇÃO DE REDE DE ÁGUA OU ESGOTO. AF_10/2018</t>
  </si>
  <si>
    <t>99064</t>
  </si>
  <si>
    <t>LOCAÇÃO DE PAVIMENTAÇÃO. AF_10/2018</t>
  </si>
  <si>
    <t>93588</t>
  </si>
  <si>
    <t>93589</t>
  </si>
  <si>
    <t>93590</t>
  </si>
  <si>
    <t>93591</t>
  </si>
  <si>
    <t>93592</t>
  </si>
  <si>
    <t>93593</t>
  </si>
  <si>
    <t>93594</t>
  </si>
  <si>
    <t>93595</t>
  </si>
  <si>
    <t>93596</t>
  </si>
  <si>
    <t>93597</t>
  </si>
  <si>
    <t>93598</t>
  </si>
  <si>
    <t>93599</t>
  </si>
  <si>
    <t>95425</t>
  </si>
  <si>
    <t>95426</t>
  </si>
  <si>
    <t>95427</t>
  </si>
  <si>
    <t>95428</t>
  </si>
  <si>
    <t>95429</t>
  </si>
  <si>
    <t>95430</t>
  </si>
  <si>
    <t>95875</t>
  </si>
  <si>
    <t>95876</t>
  </si>
  <si>
    <t>95877</t>
  </si>
  <si>
    <t>95878</t>
  </si>
  <si>
    <t>95879</t>
  </si>
  <si>
    <t>95880</t>
  </si>
  <si>
    <t>98509</t>
  </si>
  <si>
    <t>PLANTIO DE ARBUSTO OU  CERCA VIVA. AF_05/2018</t>
  </si>
  <si>
    <t>98510</t>
  </si>
  <si>
    <t>PLANTIO DE ÁRVORE ORNAMENTAL COM ALTURA DE MUDA MENOR OU IGUAL A 2,00 M. AF_05/2018</t>
  </si>
  <si>
    <t>98511</t>
  </si>
  <si>
    <t>PLANTIO DE ÁRVORE ORNAMENTAL COM ALTURA DE MUDA MAIOR QUE 2,00 M E MENOR OU IGUAL A 4,00 M. AF_05/2018</t>
  </si>
  <si>
    <t>98516</t>
  </si>
  <si>
    <t>PLANTIO DE PALMEIRA COM ALTURA DE MUDA MENOR OU IGUAL A 2,00 M. AF_05/2018</t>
  </si>
  <si>
    <t>98519</t>
  </si>
  <si>
    <t>REVOLVIMENTO E LIMPEZA MANUAL DE SOLO. AF_05/2018</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</si>
  <si>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</si>
  <si>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</si>
  <si>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</si>
  <si>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</si>
  <si>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</si>
  <si>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</si>
  <si>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98524</t>
  </si>
  <si>
    <t>LIMPEZA MANUAL DE VEGETAÇÃO EM TERRENO COM ENXADA.AF_05/2018</t>
  </si>
  <si>
    <t>98503</t>
  </si>
  <si>
    <t>PLANTIO DE GRAMA EM PAVIMENTO CONCREGRAMA. AF_05/2018</t>
  </si>
  <si>
    <t>98504</t>
  </si>
  <si>
    <t>98505</t>
  </si>
  <si>
    <t>PLANTIO DE FORRAÇÃO. AF_05/2018</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</si>
  <si>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</si>
  <si>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</si>
  <si>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</si>
  <si>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</si>
  <si>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98527</t>
  </si>
  <si>
    <t>REMOÇÃO DE RAÍZES REMANESCENTES DE TRONCO DE ÁRVORE COM DIÂMETRO MAIOR OU IGUAL A 0,40 M E MENOR QUE 0,60 M.AF_05/2018</t>
  </si>
  <si>
    <t>98528</t>
  </si>
  <si>
    <t>REMOÇÃO DE RAÍZES REMANESCENTES DE TRONCO DE ÁRVORE COM DIÂMETRO MAIOR OU IGUAL A 0,60 M.AF_05/2018</t>
  </si>
  <si>
    <t>98529</t>
  </si>
  <si>
    <t>CORTE RASO E RECORTE DE ÁRVORE COM DIÂMETRO DE TRONCO MAIOR OU IGUAL A 0,20 M E MENOR QUE 0,40 M.AF_05/2018</t>
  </si>
  <si>
    <t>98530</t>
  </si>
  <si>
    <t>CORTE RASO E RECORTE DE ÁRVORE COM DIÂMETRO DE TRONCO MAIOR OU IGUAL A 0,40 M E MENOR QUE 0,60 M.AF_05/2018</t>
  </si>
  <si>
    <t>98531</t>
  </si>
  <si>
    <t>CORTE RASO E RECORTE DE ÁRVORE COM DIÂMETRO DE TRONCO MAIOR OU IGUAL A 0,60 M.AF_05/2018</t>
  </si>
  <si>
    <t>98532</t>
  </si>
  <si>
    <t>PODA EM ALTURA DE ÁRVORE COM DIÂMETRO DE TRONCO MENOR QUE 0,20 M.AF_05/2018</t>
  </si>
  <si>
    <t>98533</t>
  </si>
  <si>
    <t>PODA EM ALTURA DE ÁRVORE COM DIÂMETRO DE TRONCO MAIOR OU IGUAL A 0,20 M E MENOR QUE 0,40 M.AF_05/2018</t>
  </si>
  <si>
    <t>98534</t>
  </si>
  <si>
    <t>PODA EM ALTURA DE ÁRVORE COM DIÂMETRO DE TRONCO MAIOR OU IGUAL A 0,40 M E MENOR QUE 0,60 M.AF_05/2018</t>
  </si>
  <si>
    <t>98535</t>
  </si>
  <si>
    <t>PODA EM ALTURA DE ÁRVORE COM DIÂMETRO DE TRONCO MAIOR OU IGUAL A 0,60 M.AF_05/2018</t>
  </si>
  <si>
    <t>88238</t>
  </si>
  <si>
    <t>88239</t>
  </si>
  <si>
    <t>88240</t>
  </si>
  <si>
    <t>88241</t>
  </si>
  <si>
    <t>88242</t>
  </si>
  <si>
    <t>88243</t>
  </si>
  <si>
    <t>88245</t>
  </si>
  <si>
    <t>88246</t>
  </si>
  <si>
    <t>88247</t>
  </si>
  <si>
    <t>88248</t>
  </si>
  <si>
    <t>88249</t>
  </si>
  <si>
    <t>88250</t>
  </si>
  <si>
    <t>88251</t>
  </si>
  <si>
    <t>88252</t>
  </si>
  <si>
    <t>88253</t>
  </si>
  <si>
    <t>88255</t>
  </si>
  <si>
    <t>88256</t>
  </si>
  <si>
    <t>88257</t>
  </si>
  <si>
    <t>88258</t>
  </si>
  <si>
    <t>88260</t>
  </si>
  <si>
    <t>88261</t>
  </si>
  <si>
    <t>88262</t>
  </si>
  <si>
    <t>88263</t>
  </si>
  <si>
    <t>88264</t>
  </si>
  <si>
    <t>88265</t>
  </si>
  <si>
    <t>88266</t>
  </si>
  <si>
    <t>88267</t>
  </si>
  <si>
    <t>88269</t>
  </si>
  <si>
    <t>88270</t>
  </si>
  <si>
    <t>88272</t>
  </si>
  <si>
    <t>88273</t>
  </si>
  <si>
    <t>88274</t>
  </si>
  <si>
    <t>88275</t>
  </si>
  <si>
    <t>88277</t>
  </si>
  <si>
    <t>88278</t>
  </si>
  <si>
    <t>88279</t>
  </si>
  <si>
    <t>88281</t>
  </si>
  <si>
    <t>88282</t>
  </si>
  <si>
    <t>88283</t>
  </si>
  <si>
    <t>88284</t>
  </si>
  <si>
    <t>88286</t>
  </si>
  <si>
    <t>88288</t>
  </si>
  <si>
    <t>88291</t>
  </si>
  <si>
    <t>88292</t>
  </si>
  <si>
    <t>88293</t>
  </si>
  <si>
    <t>88294</t>
  </si>
  <si>
    <t>88295</t>
  </si>
  <si>
    <t>88296</t>
  </si>
  <si>
    <t>88297</t>
  </si>
  <si>
    <t>88298</t>
  </si>
  <si>
    <t>88299</t>
  </si>
  <si>
    <t>88300</t>
  </si>
  <si>
    <t>88301</t>
  </si>
  <si>
    <t>88302</t>
  </si>
  <si>
    <t>88303</t>
  </si>
  <si>
    <t>88304</t>
  </si>
  <si>
    <t>88306</t>
  </si>
  <si>
    <t>88307</t>
  </si>
  <si>
    <t>88308</t>
  </si>
  <si>
    <t>88309</t>
  </si>
  <si>
    <t>88310</t>
  </si>
  <si>
    <t>88311</t>
  </si>
  <si>
    <t>88312</t>
  </si>
  <si>
    <t>88313</t>
  </si>
  <si>
    <t>88314</t>
  </si>
  <si>
    <t>88315</t>
  </si>
  <si>
    <t>88316</t>
  </si>
  <si>
    <t>88317</t>
  </si>
  <si>
    <t>88318</t>
  </si>
  <si>
    <t>88320</t>
  </si>
  <si>
    <t>88321</t>
  </si>
  <si>
    <t>88322</t>
  </si>
  <si>
    <t>88323</t>
  </si>
  <si>
    <t>88324</t>
  </si>
  <si>
    <t>88325</t>
  </si>
  <si>
    <t>88377</t>
  </si>
  <si>
    <t>88441</t>
  </si>
  <si>
    <t>88597</t>
  </si>
  <si>
    <t>90766</t>
  </si>
  <si>
    <t>90767</t>
  </si>
  <si>
    <t>90768</t>
  </si>
  <si>
    <t>90769</t>
  </si>
  <si>
    <t>90770</t>
  </si>
  <si>
    <t>90771</t>
  </si>
  <si>
    <t>90772</t>
  </si>
  <si>
    <t>90773</t>
  </si>
  <si>
    <t>90775</t>
  </si>
  <si>
    <t>90776</t>
  </si>
  <si>
    <t>90777</t>
  </si>
  <si>
    <t>90778</t>
  </si>
  <si>
    <t>90779</t>
  </si>
  <si>
    <t>90780</t>
  </si>
  <si>
    <t>90781</t>
  </si>
  <si>
    <t>93558</t>
  </si>
  <si>
    <t>93559</t>
  </si>
  <si>
    <t>93560</t>
  </si>
  <si>
    <t>93561</t>
  </si>
  <si>
    <t>93562</t>
  </si>
  <si>
    <t>93563</t>
  </si>
  <si>
    <t>93564</t>
  </si>
  <si>
    <t>93565</t>
  </si>
  <si>
    <t>93566</t>
  </si>
  <si>
    <t>93567</t>
  </si>
  <si>
    <t>93568</t>
  </si>
  <si>
    <t>93569</t>
  </si>
  <si>
    <t>93570</t>
  </si>
  <si>
    <t>93571</t>
  </si>
  <si>
    <t>93572</t>
  </si>
  <si>
    <t>94295</t>
  </si>
  <si>
    <t>94296</t>
  </si>
  <si>
    <t>95308</t>
  </si>
  <si>
    <t>95309</t>
  </si>
  <si>
    <t>95310</t>
  </si>
  <si>
    <t>95311</t>
  </si>
  <si>
    <t>95312</t>
  </si>
  <si>
    <t>95313</t>
  </si>
  <si>
    <t>95314</t>
  </si>
  <si>
    <t>95315</t>
  </si>
  <si>
    <t>95316</t>
  </si>
  <si>
    <t>95317</t>
  </si>
  <si>
    <t>95318</t>
  </si>
  <si>
    <t>95319</t>
  </si>
  <si>
    <t>95320</t>
  </si>
  <si>
    <t>95321</t>
  </si>
  <si>
    <t>95322</t>
  </si>
  <si>
    <t>95323</t>
  </si>
  <si>
    <t>95324</t>
  </si>
  <si>
    <t>95325</t>
  </si>
  <si>
    <t>95326</t>
  </si>
  <si>
    <t>95328</t>
  </si>
  <si>
    <t>95329</t>
  </si>
  <si>
    <t>95330</t>
  </si>
  <si>
    <t>95331</t>
  </si>
  <si>
    <t>95332</t>
  </si>
  <si>
    <t>95333</t>
  </si>
  <si>
    <t>95334</t>
  </si>
  <si>
    <t>95335</t>
  </si>
  <si>
    <t>95337</t>
  </si>
  <si>
    <t>95338</t>
  </si>
  <si>
    <t>95339</t>
  </si>
  <si>
    <t>95340</t>
  </si>
  <si>
    <t>95341</t>
  </si>
  <si>
    <t>95342</t>
  </si>
  <si>
    <t>95343</t>
  </si>
  <si>
    <t>95344</t>
  </si>
  <si>
    <t>95345</t>
  </si>
  <si>
    <t>95346</t>
  </si>
  <si>
    <t>95347</t>
  </si>
  <si>
    <t>95348</t>
  </si>
  <si>
    <t>95349</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</si>
  <si>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</si>
  <si>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</si>
  <si>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</si>
  <si>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</si>
  <si>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</si>
  <si>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</si>
  <si>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</si>
  <si>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</si>
  <si>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</si>
  <si>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</si>
  <si>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</si>
  <si>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</si>
  <si>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</si>
  <si>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</si>
  <si>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</si>
  <si>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</si>
  <si>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</si>
  <si>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</si>
  <si>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</si>
  <si>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</si>
  <si>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</si>
  <si>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</si>
  <si>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</si>
  <si>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</si>
  <si>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</si>
  <si>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</si>
  <si>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</si>
  <si>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</si>
  <si>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</si>
  <si>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</si>
  <si>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</si>
  <si>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</si>
  <si>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</si>
  <si>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</si>
  <si>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</si>
  <si>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95389</t>
  </si>
  <si>
    <t>95390</t>
  </si>
  <si>
    <t>95391</t>
  </si>
  <si>
    <t>95392</t>
  </si>
  <si>
    <t>95393</t>
  </si>
  <si>
    <t>95394</t>
  </si>
  <si>
    <t>95395</t>
  </si>
  <si>
    <t>95396</t>
  </si>
  <si>
    <t>95397</t>
  </si>
  <si>
    <t>95398</t>
  </si>
  <si>
    <t>95399</t>
  </si>
  <si>
    <t>95400</t>
  </si>
  <si>
    <t>95401</t>
  </si>
  <si>
    <t>95402</t>
  </si>
  <si>
    <t>95403</t>
  </si>
  <si>
    <t>95404</t>
  </si>
  <si>
    <t>95405</t>
  </si>
  <si>
    <t>95406</t>
  </si>
  <si>
    <t>95408</t>
  </si>
  <si>
    <t>95409</t>
  </si>
  <si>
    <t>95410</t>
  </si>
  <si>
    <t>95411</t>
  </si>
  <si>
    <t>95412</t>
  </si>
  <si>
    <t>95413</t>
  </si>
  <si>
    <t>95414</t>
  </si>
  <si>
    <t>95415</t>
  </si>
  <si>
    <t>95416</t>
  </si>
  <si>
    <t>95417</t>
  </si>
  <si>
    <t>95418</t>
  </si>
  <si>
    <t>95419</t>
  </si>
  <si>
    <t>95420</t>
  </si>
  <si>
    <t>95421</t>
  </si>
  <si>
    <t>95422</t>
  </si>
  <si>
    <t>95423</t>
  </si>
  <si>
    <t>95424</t>
  </si>
  <si>
    <t>M2XMES</t>
  </si>
  <si>
    <t xml:space="preserve">MXMES </t>
  </si>
  <si>
    <t>TOTAL ACUMULADO  (R$)</t>
  </si>
  <si>
    <t>TOTAL MENSAL (R$)</t>
  </si>
  <si>
    <t>PRAZO DE EXECUÇÃO (MESES)</t>
  </si>
  <si>
    <t>17,44</t>
  </si>
  <si>
    <t>19,42</t>
  </si>
  <si>
    <t>4,02</t>
  </si>
  <si>
    <t>9,33</t>
  </si>
  <si>
    <t>25,64</t>
  </si>
  <si>
    <t>2,93</t>
  </si>
  <si>
    <t>6,96</t>
  </si>
  <si>
    <t>4,84</t>
  </si>
  <si>
    <t>6,44</t>
  </si>
  <si>
    <t>7,79</t>
  </si>
  <si>
    <t>9,40</t>
  </si>
  <si>
    <t>1,02</t>
  </si>
  <si>
    <t>1,79</t>
  </si>
  <si>
    <t>2,47</t>
  </si>
  <si>
    <t>3,13</t>
  </si>
  <si>
    <t>1,10</t>
  </si>
  <si>
    <t>12,15</t>
  </si>
  <si>
    <t>12,64</t>
  </si>
  <si>
    <t>1,81</t>
  </si>
  <si>
    <t>1,13</t>
  </si>
  <si>
    <t>0,84</t>
  </si>
  <si>
    <t>4,48</t>
  </si>
  <si>
    <t>14,24</t>
  </si>
  <si>
    <t>16,16</t>
  </si>
  <si>
    <t>5,09</t>
  </si>
  <si>
    <t>2,45</t>
  </si>
  <si>
    <t>7,63</t>
  </si>
  <si>
    <t>10,45</t>
  </si>
  <si>
    <t>12,95</t>
  </si>
  <si>
    <t>1,15</t>
  </si>
  <si>
    <t>1,67</t>
  </si>
  <si>
    <t>9,57</t>
  </si>
  <si>
    <t>7,15</t>
  </si>
  <si>
    <t>0,15</t>
  </si>
  <si>
    <t>22,98</t>
  </si>
  <si>
    <t>6,75</t>
  </si>
  <si>
    <t>68,12</t>
  </si>
  <si>
    <t>11,12</t>
  </si>
  <si>
    <t>0,06</t>
  </si>
  <si>
    <t>4,69</t>
  </si>
  <si>
    <t>2,16</t>
  </si>
  <si>
    <t>6,95</t>
  </si>
  <si>
    <t>1,00</t>
  </si>
  <si>
    <t>99833</t>
  </si>
  <si>
    <t>100641</t>
  </si>
  <si>
    <t>USINA DE MISTURA ASFÁLTICA À QUENTE, TIPO CONTRA FLUXO, PROD 100 A 140 TON/HORA - CHP DIURNO. AF_12/2019</t>
  </si>
  <si>
    <t>100647</t>
  </si>
  <si>
    <t>USINA DE ASFALTO, TIPO GRAVIMÉTRICA, PROD 150 TON/HORA - CHP DIURNO. AF_12/2019</t>
  </si>
  <si>
    <t>1,95</t>
  </si>
  <si>
    <t>0,16</t>
  </si>
  <si>
    <t>2,24</t>
  </si>
  <si>
    <t>1,52</t>
  </si>
  <si>
    <t>3,27</t>
  </si>
  <si>
    <t>0,21</t>
  </si>
  <si>
    <t>0,31</t>
  </si>
  <si>
    <t>0,74</t>
  </si>
  <si>
    <t>3,87</t>
  </si>
  <si>
    <t>0,23</t>
  </si>
  <si>
    <t>0,28</t>
  </si>
  <si>
    <t>0,96</t>
  </si>
  <si>
    <t>0,26</t>
  </si>
  <si>
    <t>0,61</t>
  </si>
  <si>
    <t>4,19</t>
  </si>
  <si>
    <t>0,48</t>
  </si>
  <si>
    <t>0,69</t>
  </si>
  <si>
    <t>0,07</t>
  </si>
  <si>
    <t>0,17</t>
  </si>
  <si>
    <t>0,29</t>
  </si>
  <si>
    <t>4,38</t>
  </si>
  <si>
    <t>0,04</t>
  </si>
  <si>
    <t>0,39</t>
  </si>
  <si>
    <t>0,12</t>
  </si>
  <si>
    <t>99834</t>
  </si>
  <si>
    <t>0,14</t>
  </si>
  <si>
    <t>100642</t>
  </si>
  <si>
    <t>USINA DE MISTURA ASFÁLTICA À QUENTE, TIPO CONTRA FLUXO, PROD 100 A 140 TON/HORA - CHI DIURNO. AF_12/2019</t>
  </si>
  <si>
    <t>100648</t>
  </si>
  <si>
    <t>USINA DE ASFALTO, TIPO GRAVIMÉTRICA, PROD 150 TON/HORA - CHI DIURNO. AF_12/2019</t>
  </si>
  <si>
    <t>1,19</t>
  </si>
  <si>
    <t>6,13</t>
  </si>
  <si>
    <t>14,65</t>
  </si>
  <si>
    <t>7,87</t>
  </si>
  <si>
    <t>27,59</t>
  </si>
  <si>
    <t>1,92</t>
  </si>
  <si>
    <t>2,92</t>
  </si>
  <si>
    <t>0,27</t>
  </si>
  <si>
    <t>0,46</t>
  </si>
  <si>
    <t>5,27</t>
  </si>
  <si>
    <t>3,33</t>
  </si>
  <si>
    <t>0,19</t>
  </si>
  <si>
    <t>0,02</t>
  </si>
  <si>
    <t>10,73</t>
  </si>
  <si>
    <t>4,64</t>
  </si>
  <si>
    <t>1,34</t>
  </si>
  <si>
    <t>0,93</t>
  </si>
  <si>
    <t>1,06</t>
  </si>
  <si>
    <t>1,12</t>
  </si>
  <si>
    <t>18,05</t>
  </si>
  <si>
    <t>4,17</t>
  </si>
  <si>
    <t>8,91</t>
  </si>
  <si>
    <t>0,18</t>
  </si>
  <si>
    <t>0,03</t>
  </si>
  <si>
    <t>2,59</t>
  </si>
  <si>
    <t>0,56</t>
  </si>
  <si>
    <t>0,70</t>
  </si>
  <si>
    <t>1,84</t>
  </si>
  <si>
    <t>0,67</t>
  </si>
  <si>
    <t>0,66</t>
  </si>
  <si>
    <t>0,41</t>
  </si>
  <si>
    <t>0,54</t>
  </si>
  <si>
    <t>4,06</t>
  </si>
  <si>
    <t>0,01</t>
  </si>
  <si>
    <t>1,71</t>
  </si>
  <si>
    <t>0,24</t>
  </si>
  <si>
    <t>1,85</t>
  </si>
  <si>
    <t>3,49</t>
  </si>
  <si>
    <t>22,39</t>
  </si>
  <si>
    <t>5,04</t>
  </si>
  <si>
    <t>1,78</t>
  </si>
  <si>
    <t>5,00</t>
  </si>
  <si>
    <t>2,28</t>
  </si>
  <si>
    <t>0,38</t>
  </si>
  <si>
    <t>17,27</t>
  </si>
  <si>
    <t>0,99</t>
  </si>
  <si>
    <t>3,86</t>
  </si>
  <si>
    <t>15,38</t>
  </si>
  <si>
    <t>2,13</t>
  </si>
  <si>
    <t>15,18</t>
  </si>
  <si>
    <t>14,25</t>
  </si>
  <si>
    <t>0,86</t>
  </si>
  <si>
    <t>0,10</t>
  </si>
  <si>
    <t>1,63</t>
  </si>
  <si>
    <t>0,63</t>
  </si>
  <si>
    <t>0,98</t>
  </si>
  <si>
    <t>2,62</t>
  </si>
  <si>
    <t>1,51</t>
  </si>
  <si>
    <t>0,13</t>
  </si>
  <si>
    <t>1,41</t>
  </si>
  <si>
    <t>7,48</t>
  </si>
  <si>
    <t>2,91</t>
  </si>
  <si>
    <t>0,47</t>
  </si>
  <si>
    <t>5,62</t>
  </si>
  <si>
    <t>0,55</t>
  </si>
  <si>
    <t>0,60</t>
  </si>
  <si>
    <t>0,30</t>
  </si>
  <si>
    <t>3,75</t>
  </si>
  <si>
    <t>2,77</t>
  </si>
  <si>
    <t>0,32</t>
  </si>
  <si>
    <t>9,12</t>
  </si>
  <si>
    <t>15,02</t>
  </si>
  <si>
    <t>2,48</t>
  </si>
  <si>
    <t>2,33</t>
  </si>
  <si>
    <t>3,91</t>
  </si>
  <si>
    <t>7,93</t>
  </si>
  <si>
    <t>9,92</t>
  </si>
  <si>
    <t>0,51</t>
  </si>
  <si>
    <t>4,63</t>
  </si>
  <si>
    <t>0,90</t>
  </si>
  <si>
    <t>0,05</t>
  </si>
  <si>
    <t>0,65</t>
  </si>
  <si>
    <t>8,62</t>
  </si>
  <si>
    <t>0,78</t>
  </si>
  <si>
    <t>1,01</t>
  </si>
  <si>
    <t>26,50</t>
  </si>
  <si>
    <t>1,94</t>
  </si>
  <si>
    <t>0,75</t>
  </si>
  <si>
    <t>0,85</t>
  </si>
  <si>
    <t>0,79</t>
  </si>
  <si>
    <t>0,08</t>
  </si>
  <si>
    <t>9,04</t>
  </si>
  <si>
    <t>1,89</t>
  </si>
  <si>
    <t>16,97</t>
  </si>
  <si>
    <t>4,13</t>
  </si>
  <si>
    <t>2,95</t>
  </si>
  <si>
    <t>1,14</t>
  </si>
  <si>
    <t>0,50</t>
  </si>
  <si>
    <t>3,07</t>
  </si>
  <si>
    <t>0,87</t>
  </si>
  <si>
    <t>24,17</t>
  </si>
  <si>
    <t>2,87</t>
  </si>
  <si>
    <t>5,51</t>
  </si>
  <si>
    <t>9,65</t>
  </si>
  <si>
    <t>4,39</t>
  </si>
  <si>
    <t>0,44</t>
  </si>
  <si>
    <t>0,20</t>
  </si>
  <si>
    <t>10,72</t>
  </si>
  <si>
    <t>2,34</t>
  </si>
  <si>
    <t>3,32</t>
  </si>
  <si>
    <t>11,34</t>
  </si>
  <si>
    <t>0,71</t>
  </si>
  <si>
    <t>3,64</t>
  </si>
  <si>
    <t>0,37</t>
  </si>
  <si>
    <t>0,94</t>
  </si>
  <si>
    <t>0,36</t>
  </si>
  <si>
    <t>0,35</t>
  </si>
  <si>
    <t>2,51</t>
  </si>
  <si>
    <t>1,07</t>
  </si>
  <si>
    <t>5,30</t>
  </si>
  <si>
    <t>5,94</t>
  </si>
  <si>
    <t>1,60</t>
  </si>
  <si>
    <t>1,23</t>
  </si>
  <si>
    <t>4,89</t>
  </si>
  <si>
    <t>0,11</t>
  </si>
  <si>
    <t>25,51</t>
  </si>
  <si>
    <t>99829</t>
  </si>
  <si>
    <t>99830</t>
  </si>
  <si>
    <t>99831</t>
  </si>
  <si>
    <t>99832</t>
  </si>
  <si>
    <t>100637</t>
  </si>
  <si>
    <t>USINA DE MISTURA ASFÁLTICA À QUENTE, TIPO CONTRA FLUXO, PROD 100 A 140 TON/HORA - DEPRECIAÇÃO. AF_12/2019</t>
  </si>
  <si>
    <t>100638</t>
  </si>
  <si>
    <t>USINA DE MISTURA ASFÁLTICA À QUENTE, TIPO CONTRA FLUXO, PROD 100 A 140 TON/HORA - JUROS. AF_12/2019</t>
  </si>
  <si>
    <t>100639</t>
  </si>
  <si>
    <t>USINA DE MISTURA ASFÁLTICA À QUENTE, TIPO CONTRA FLUXO, PROD 100 A 140 TON/HORA - MANUTENÇÃO. AF_12/2019</t>
  </si>
  <si>
    <t>100640</t>
  </si>
  <si>
    <t>USINA DE MISTURA ASFÁLTICA À QUENTE, TIPO CONTRA FLUXO, PROD 100 A 140 TON/HORA - MATERIAIS NA OPERAÇÃO. AF_12/2019</t>
  </si>
  <si>
    <t>100643</t>
  </si>
  <si>
    <t>USINA DE ASFALTO, TIPO GRAVIMÉTRICA, PROD 150 TON/HORA - DEPRECIAÇÃO. AF_12/2019</t>
  </si>
  <si>
    <t>100644</t>
  </si>
  <si>
    <t>USINA DE ASFALTO, TIPO GRAVIMÉTRICA, PROD 150 TON/HORA - JUROS. AF_12/2019</t>
  </si>
  <si>
    <t>100645</t>
  </si>
  <si>
    <t>USINA DE ASFALTO, TIPO GRAVIMÉTRICA, PROD 150 TON/HORA - MANUTENÇÃO. AF_12/2019</t>
  </si>
  <si>
    <t>100646</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</si>
  <si>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</si>
  <si>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</si>
  <si>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</si>
  <si>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</si>
  <si>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</si>
  <si>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</si>
  <si>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</si>
  <si>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</si>
  <si>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</si>
  <si>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</si>
  <si>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14,26</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</si>
  <si>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</si>
  <si>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</si>
  <si>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</si>
  <si>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</si>
  <si>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</si>
  <si>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</si>
  <si>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</si>
  <si>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</si>
  <si>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</si>
  <si>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</si>
  <si>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</si>
  <si>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</si>
  <si>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</si>
  <si>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</si>
  <si>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</si>
  <si>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</si>
  <si>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</si>
  <si>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</si>
  <si>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</si>
  <si>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</si>
  <si>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</si>
  <si>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</si>
  <si>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</si>
  <si>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</si>
  <si>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</si>
  <si>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</si>
  <si>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</si>
  <si>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</si>
  <si>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</si>
  <si>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16,42</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</si>
  <si>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</si>
  <si>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</si>
  <si>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</si>
  <si>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</si>
  <si>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</si>
  <si>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</si>
  <si>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</si>
  <si>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</si>
  <si>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</si>
  <si>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</si>
  <si>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14,63</t>
  </si>
  <si>
    <t>100389</t>
  </si>
  <si>
    <t>RETIRADA E RECOLOCAÇÃO DE CAIBRO EM TELHADOS DE ATÉ 2 ÁGUAS COM TELHA CERÂMICA OU DE CONCRETO DE ENCAIXE, INCLUSO TRANSPORTE VERTICAL. AF_07/2019</t>
  </si>
  <si>
    <t>12,57</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</si>
  <si>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</si>
  <si>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</si>
  <si>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</si>
  <si>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</si>
  <si>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</si>
  <si>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</si>
  <si>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</si>
  <si>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</si>
  <si>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</si>
  <si>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</si>
  <si>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</si>
  <si>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</si>
  <si>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</si>
  <si>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</si>
  <si>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</si>
  <si>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</si>
  <si>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</si>
  <si>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</si>
  <si>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</si>
  <si>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</si>
  <si>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14,85</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</si>
  <si>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</si>
  <si>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</si>
  <si>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</si>
  <si>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</si>
  <si>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</si>
  <si>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</si>
  <si>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</si>
  <si>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</si>
  <si>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</si>
  <si>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</si>
  <si>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</si>
  <si>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</si>
  <si>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</si>
  <si>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</si>
  <si>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</si>
  <si>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</si>
  <si>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</si>
  <si>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</si>
  <si>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</si>
  <si>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</si>
  <si>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</si>
  <si>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</si>
  <si>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</si>
  <si>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</si>
  <si>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</si>
  <si>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</si>
  <si>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</si>
  <si>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</si>
  <si>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</si>
  <si>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</si>
  <si>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</si>
  <si>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</si>
  <si>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</si>
  <si>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</si>
  <si>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</si>
  <si>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</si>
  <si>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</si>
  <si>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</si>
  <si>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</si>
  <si>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</si>
  <si>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</si>
  <si>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</si>
  <si>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</si>
  <si>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</si>
  <si>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</si>
  <si>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</si>
  <si>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</si>
  <si>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</si>
  <si>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</si>
  <si>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</si>
  <si>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</si>
  <si>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</si>
  <si>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</si>
  <si>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</si>
  <si>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</si>
  <si>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</si>
  <si>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</si>
  <si>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28,84</t>
  </si>
  <si>
    <t>TRAMA DE AÇO COMPOSTA POR TERÇAS PARA TELHADOS DE ATÉ 2 ÁGUAS PARA TELHA ESTRUTURAL DE FIBROCIMENTO, INCLUSO TRANSPORTE VERTICAL. AF_07/2019</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</si>
  <si>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</si>
  <si>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</si>
  <si>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</si>
  <si>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</si>
  <si>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</si>
  <si>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</si>
  <si>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</si>
  <si>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</si>
  <si>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</si>
  <si>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</si>
  <si>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</si>
  <si>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</si>
  <si>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</si>
  <si>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</si>
  <si>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</si>
  <si>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</si>
  <si>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</si>
  <si>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</si>
  <si>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</si>
  <si>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</si>
  <si>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</si>
  <si>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</si>
  <si>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</si>
  <si>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</si>
  <si>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</si>
  <si>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</si>
  <si>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</si>
  <si>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</si>
  <si>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</si>
  <si>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</si>
  <si>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</si>
  <si>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</si>
  <si>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</si>
  <si>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</si>
  <si>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</si>
  <si>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</si>
  <si>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</si>
  <si>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</si>
  <si>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</si>
  <si>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</si>
  <si>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</si>
  <si>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</si>
  <si>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</si>
  <si>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</si>
  <si>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6,55</t>
  </si>
  <si>
    <t>100382</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</si>
  <si>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</si>
  <si>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</si>
  <si>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6,07</t>
  </si>
  <si>
    <t>18,51</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</si>
  <si>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</si>
  <si>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</si>
  <si>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</si>
  <si>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</si>
  <si>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</si>
  <si>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</si>
  <si>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</si>
  <si>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</si>
  <si>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</si>
  <si>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</si>
  <si>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</si>
  <si>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</si>
  <si>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9,23</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</si>
  <si>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</si>
  <si>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</si>
  <si>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</si>
  <si>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</si>
  <si>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</si>
  <si>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</si>
  <si>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</si>
  <si>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</si>
  <si>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</si>
  <si>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</si>
  <si>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</si>
  <si>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</si>
  <si>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</si>
  <si>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</si>
  <si>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23,34</t>
  </si>
  <si>
    <t>17,35</t>
  </si>
  <si>
    <t>16,31</t>
  </si>
  <si>
    <t>18,48</t>
  </si>
  <si>
    <t>90788</t>
  </si>
  <si>
    <t>KIT DE PORTA-PRONTA DE MADEIRA EM ACABAMENTO MELAMÍNICO BRANCO, FOLHA LEVE OU MÉDIA, 60X210CM, EXCLUSIVE FECHADURA, FIXAÇÃO COM PREENCHIMENTO PARCIAL DE ESPUMA EXPANSIVA - FORNECIMENTO E INSTALAÇÃO. AF_12/2019</t>
  </si>
  <si>
    <t>90789</t>
  </si>
  <si>
    <t>KIT DE PORTA-PRONTA DE MADEIRA EM ACABAMENTO MELAMÍNICO BRANCO, FOLHA LEVE OU MÉDIA, 70X210CM, EXCLUSIVE FECHADURA, FIXAÇÃO COM PREENCHIMENTO PARCIAL DE ESPUMA EXPANSIVA - FORNECIMENTO E INSTALAÇÃO. AF_12/2019</t>
  </si>
  <si>
    <t>90790</t>
  </si>
  <si>
    <t>KIT DE PORTA-PRONTA DE MADEIRA EM ACABAMENTO MELAMÍNICO BRANCO, FOLHA LEVE OU MÉDIA, 80X210CM, EXCLUSIVE FECHADURA, FIXAÇÃO COM PREENCHIMENTO PARCIAL DE ESPUMA EXPANSIVA - FORNECIMENTO E INSTALAÇÃO. AF_12/2019</t>
  </si>
  <si>
    <t>90791</t>
  </si>
  <si>
    <t>90793</t>
  </si>
  <si>
    <t>90794</t>
  </si>
  <si>
    <t>90795</t>
  </si>
  <si>
    <t>90796</t>
  </si>
  <si>
    <t>90797</t>
  </si>
  <si>
    <t>90798</t>
  </si>
  <si>
    <t>90799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</si>
  <si>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</si>
  <si>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</si>
  <si>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</si>
  <si>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</si>
  <si>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</si>
  <si>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90824</t>
  </si>
  <si>
    <t>PORTA DE MADEIRA PARA PINTURA, SEMI-OCA (PESADA OU SUPERPESADA), 80X210CM, ESPESSURA DE 3,5CM, INCLUSO DOBRADIÇAS - FORNECIMENTO E INSTALAÇÃO. AF_12/2019</t>
  </si>
  <si>
    <t>90825</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</si>
  <si>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</si>
  <si>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</si>
  <si>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</si>
  <si>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</si>
  <si>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</si>
  <si>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</si>
  <si>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</si>
  <si>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</si>
  <si>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</si>
  <si>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</si>
  <si>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</si>
  <si>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</si>
  <si>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</si>
  <si>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</si>
  <si>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</si>
  <si>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</si>
  <si>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</si>
  <si>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</si>
  <si>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</si>
  <si>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</si>
  <si>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</si>
  <si>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</si>
  <si>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</si>
  <si>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</si>
  <si>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</si>
  <si>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</si>
  <si>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</si>
  <si>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</si>
  <si>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</si>
  <si>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</si>
  <si>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</si>
  <si>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</si>
  <si>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</si>
  <si>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</si>
  <si>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</si>
  <si>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</si>
  <si>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</si>
  <si>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</si>
  <si>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</si>
  <si>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</si>
  <si>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</si>
  <si>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</si>
  <si>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</si>
  <si>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</si>
  <si>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</si>
  <si>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</si>
  <si>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</si>
  <si>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</si>
  <si>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</si>
  <si>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</si>
  <si>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</si>
  <si>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100659</t>
  </si>
  <si>
    <t>ALIZAR DE 5X1,5CM PARA PORTA FIXADO COM PREGOS, PADRÃO MÉDIO - FORNECIMENTO E INSTALAÇÃO. AF_12/2019</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</si>
  <si>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</si>
  <si>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</si>
  <si>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</si>
  <si>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</si>
  <si>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100676</t>
  </si>
  <si>
    <t>BATENTE PARA PORTA COM BANDEIRA, FIXAÇÃO COM PARAFUSO E BUCHA. AF_12/2019</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</si>
  <si>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</si>
  <si>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</si>
  <si>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</si>
  <si>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</si>
  <si>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100680</t>
  </si>
  <si>
    <t>KIT DE PORTA DE MADEIRA PARA VERNIZ, SEMI-OCA (LEVE OU MÉDIA), PADRÃO MÉDIO, 70X210CM, ESPESSURA DE 3,5CM, ITENS INCLUSOS: DOBRADIÇAS, MONTAGEM E INSTALAÇÃO DE BATENTE, FECHADURA COM EXECUÇÃO DO FURO - FORNECIMENTO E INSTALAÇÃO. AF_12/2019</t>
  </si>
  <si>
    <t>100681</t>
  </si>
  <si>
    <t>KIT DE PORTA DE MADEIRA FRISADA, SEMI-OCA (LEVE OU MÉDIA), PADRÃO MÉDIO, 70X210CM, ESPESSURA DE 3CM, ITENS INCLUSOS: DOBRADIÇAS, MONTAGEM E INSTALAÇÃO DE BATENTE, FECHADURA COM EXECUÇÃO DO FURO - FORNECIMENTO E INSTALAÇÃO. AF_12/2019</t>
  </si>
  <si>
    <t>100682</t>
  </si>
  <si>
    <t>KIT DE PORTA DE MADEIRA FRISADA, SEMI-OCA (LEVE OU MÉDIA), PADRÃO POPULAR, 70X210CM, ESPESSURA DE 3CM, ITENS INCLUSOS: DOBRADIÇAS, MONTAGEM E INSTALAÇÃO DE BATENTE, FECHADURA COM EXECUÇÃO DO FURO - FORNECIMENTO E INSTALAÇÃO. AF_12/2019</t>
  </si>
  <si>
    <t>100683</t>
  </si>
  <si>
    <t>KIT DE PORTA DE MADEIRA PARA VERNIZ, SEMI-OCA (LEVE OU MÉDIA), PADRÃO MÉDIO, 80X210CM, ESPESSURA DE 3,5CM, ITENS INCLUSOS: DOBRADIÇAS, MONTAGEM E INSTALAÇÃO DE BATENTE, FECHADURA COM EXECUÇÃO DO FURO - FORNECIMENTO E INSTALAÇÃO. AF_12/2019</t>
  </si>
  <si>
    <t>100684</t>
  </si>
  <si>
    <t>KIT DE PORTA DE MADEIRA PARA VERNIZ, SEMI-OCA (LEVE OU MÉDIA), PADRÃO POPULAR, 80X210CM, ESPESSURA DE 3,5CM, ITENS INCLUSOS: DOBRADIÇAS, MONTAGEM E INSTALAÇÃO DE BATENTE, FECHADURA COM EXECUÇÃO DO FURO - FORNECIMENTO E INSTALAÇÃO. AF_12/2019</t>
  </si>
  <si>
    <t>100685</t>
  </si>
  <si>
    <t>KIT DE PORTA DE MADEIRA PARA VERNIZ, SEMI-OCA (LEVE OU MÉDIA), PADRÃO MÉDIO, 90X210CM, ESPESSURA DE 3,5CM, ITENS INCLUSOS: DOBRADIÇAS, MONTAGEM E INSTALAÇÃO DE BATENTE, FECHADURA COM EXECUÇÃO DO FURO - FORNECIMENTO E INSTALAÇÃO. AF_12/2019</t>
  </si>
  <si>
    <t>100686</t>
  </si>
  <si>
    <t>KIT DE PORTA DE MADEIRA PARA VERNIZ, SEMI-OCA (LEVE OU MÉDIA), PADRÃO POPULAR, 90X210CM, ESPESSURA DE 3CM, ITENS INCLUSOS: DOBRADIÇAS, MONTAGEM E INSTALAÇÃO DE BATENTE, FECHADURA COM EXECUÇÃO DO FURO - FORNECIMENTO E INSTALAÇÃO. AF_12/2019</t>
  </si>
  <si>
    <t>100687</t>
  </si>
  <si>
    <t>KIT DE PORTA DE MADEIRA FRISADA, SEMI-OCA (LEVE OU MÉDIA), PADRÃO MÉDIO, 60X210CM, ESPESSURA DE 3,5CM, ITENS INCLUSOS: DOBRADIÇAS, MONTAGEM E INSTALAÇÃO DE BATENTE, FECHADURA COM EXECUÇÃO DO FURO - FORNECIMENTO E INSTALAÇÃO. AF_12/2019</t>
  </si>
  <si>
    <t>100688</t>
  </si>
  <si>
    <t>KIT DE PORTA DE MADEIRA FRISADA, SEMI-OCA (LEVE OU MÉDIA), PADRÃO POPULAR, 60X210CM, ESPESSURA DE 3CM, ITENS INCLUSOS: DOBRADIÇAS, MONTAGEM E INSTALAÇÃO DE BATENTE, FECHADURA COM EXECUÇÃO DO FURO - FORNECIMENTO E INSTALAÇÃO. AF_12/2019</t>
  </si>
  <si>
    <t>100689</t>
  </si>
  <si>
    <t>KIT DE PORTA DE MADEIRA FRISADA, SEMI-OCA (LEVE OU MÉDIA), PADRÃO MÉDIO, 80X210CM, ESPESSURA DE 3,5CM, ITENS INCLUSOS: DOBRADIÇAS, MONTAGEM E INSTALAÇÃO DE BATENTE, FECHADURA COM EXECUÇÃO DO FURO - FORNECIMENTO E INSTALAÇÃO. AF_12/2019</t>
  </si>
  <si>
    <t>100690</t>
  </si>
  <si>
    <t>KIT DE PORTA DE MADEIRA FRISADA, SEMI-OCA (LEVE OU MÉDIA), PADRÃO POPULAR, 80X210CM, ESPESSURA DE 3,5CM, ITENS INCLUSOS: DOBRADIÇAS, MONTAGEM E INSTALAÇÃO DE BATENTE, FECHADURA COM EXECUÇÃO DO FURO - FORNECIMENTO E INSTALAÇÃO. AF_12/2019</t>
  </si>
  <si>
    <t>100691</t>
  </si>
  <si>
    <t>KIT DE PORTA DE MADEIRA TIPO VENEZIANA, 80X210CM (ESPESSURA DE 3CM), PADRÃO MÉDIO, ITENS INCLUSOS: DOBRADIÇAS, MONTAGEM E INSTALAÇÃO DE BATENTE, FECHADURA COM EXECUÇÃO DO FURO - FORNECIMENTO E INSTALAÇÃO. AF_12/2019</t>
  </si>
  <si>
    <t>100692</t>
  </si>
  <si>
    <t>KIT DE PORTA DE MADEIRA TIPO VENEZIANA, 80X210CM (ESPESSURA DE 3CM), PADRÃO POPULAR, ITENS INCLUSOS: DOBRADIÇAS, MONTAGEM E INSTALAÇÃO DE BATENTE, FECHADURA COM EXECUÇÃO DO FURO - FORNECIMENTO E INSTALAÇÃO. AF_12/2019</t>
  </si>
  <si>
    <t>100693</t>
  </si>
  <si>
    <t>KIT DE PORTA DE MADEIRA TIPO MEXICANA, MACIÇA (PESADA OU SUPERPESADA), PADRÃO MÉDIO, 80X210CM, ESPESSURA DE 3,5CM, ITENS INCLUSOS: DOBRADIÇAS, MONTAGEM E INSTALAÇÃO DE BATENTE, FECHADURA COM EXECUÇÃO DO FURO - FORNECIMENTO E INSTALAÇÃO. AF_12/2019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</si>
  <si>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</si>
  <si>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</si>
  <si>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</si>
  <si>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</si>
  <si>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</si>
  <si>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</si>
  <si>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</si>
  <si>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</si>
  <si>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100698</t>
  </si>
  <si>
    <t>RECOLOCAÇÃO DE FOLHAS DE PORTA DE MADEIRA LEVE OU MÉDIA DE 90CM DE LARGURA, CONSIDERANDO REAPROVEITAMENTO DO MATERIAL. AF_12/2019</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</si>
  <si>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</si>
  <si>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</si>
  <si>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</si>
  <si>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</si>
  <si>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100712</t>
  </si>
  <si>
    <t>KIT DE PORTA DE MADEIRA PARA VERNIZ, SEMI-OCA (LEVE OU MÉDIA), PADRÃO POPULAR, 70X210CM, ESPESSURA DE 3,5CM, ITENS INCLUSOS: DOBRADIÇAS, MONTAGEM E INSTALAÇÃO DE BATENTE, FECHADURA COM EXECUÇÃO DO FURO - FORNECIMENTO E INSTALAÇÃO. AF_12/2019</t>
  </si>
  <si>
    <t>100665</t>
  </si>
  <si>
    <t>JANELA DE MADEIRA - CEDRINHO/ANGELIM OU EQUIVALENTE DA REGIÃO - DE ABRIR COM 4 FOLHAS (2 VENEZIANAS E 2 GUILHOTINAS PARA VIDRO), COM BATENTE, ALIZAR E FERRAGENS. EXCLUSIVE VIDROS, ACABAMENTO E CONTRAMARCO. FORNECIMENTO E INSTALAÇÃO. AF_12/2019</t>
  </si>
  <si>
    <t>100666</t>
  </si>
  <si>
    <t>JANELA DE MADEIRA (PINUS/EUCALIPTO OU EQUIV.) DE ABRIR COM 4 FOLHAS (2 VENEZIANAS E 2 GUILHOTINAS PARA VIDRO), COM BATENTE, ALIZAR E FERRAGENS. EXCLUSIVE VIDROS, ACABAMENTO E CONTRAMARCO. FORNECIMENTO E INSTALAÇÃO. AF_12/2019</t>
  </si>
  <si>
    <t>100667</t>
  </si>
  <si>
    <t>JANELA DE MADEIRA (IMBUIA/CEDRO OU EQUIV.) DE ABRIR COM 4 FOLHAS (2 VENEZIANAS E 2 GUILHOTINAS PARA VIDRO), COM BATENTE, ALIZAR E FERRAGENS. EXCLUSIVE VIDROS, ACABAMENTO E CONTRAMARCO. FORNECIMENTO E INSTALAÇÃO. AF_12/2019</t>
  </si>
  <si>
    <t>100668</t>
  </si>
  <si>
    <t>JANELA DE MADEIRA (CEDRINHO/ANGELIM OU EQUIV.) TIPO MAXIM-AR, PARA VIDRO, COM BATENTE, ALIZAR E FERRAGENS. EXCLUSIVE VIDRO, ACABAMENTO E CONTRAMARCO. FORNECIMENTO E INSTALAÇÃO. AF_12/2019</t>
  </si>
  <si>
    <t>100669</t>
  </si>
  <si>
    <t>JANELA DE MADEIRA (PINUS/EUCALIPTO OU EQUIV.) TIPO BASCULANTE COM 2 FOLHAS PARA VIDRO, COM BATENTE, ALIZAR E FERRAGENS. EXCLUSIVE VIDROS, ACABAMENTO E CONTRAMARCO. FORNECIMENTO E INSTALAÇÃO. AF_12/2019</t>
  </si>
  <si>
    <t>100670</t>
  </si>
  <si>
    <t>JANELA DE MADEIRA (CEDRINHO/ANGELIM OU EQUIV.) DE CORRER COM 6 FOLHAS (2 VENEZ. FIXAS, 2 VENEZ. DE CORRER E 2 DE CORRER PARA VIDRO), COM BATENTE, ALIZAR E FERRAGENS. EXCLUSIVE VIDROS, ACABAMENTO E CONTRAMARCO. FORNECIMENTO E INSTALAÇÃO. AF_12/2019</t>
  </si>
  <si>
    <t>100671</t>
  </si>
  <si>
    <t>JANELA DE MADEIRA (IMBUIA/CEDRO OU EQUIV) DE CORRER COM 6 FOLHAS (2 VENEZIANAS FIXAS, 2 VENEZIANAS DE CORRER E 2 DE CORRER PARA VIDRO), COM BATENTE, ALIZAR E FERRAGENS. EXCLUSIVE VIDROS, ACABAMENTO E CONTRAMARCO. FORNECIMENTO E INSTALAÇÃO. AF_12/2019</t>
  </si>
  <si>
    <t>100672</t>
  </si>
  <si>
    <t>JANELA DE MADEIRA (PINUS/EUCALIPTO OU EQUIV.) DE CORRER COM 6 FOLHAS (2 VENEZ. FIXAS, 2 VENEZ. DE CORRER E 2 DE CORRER PARA VIDRO), COM BATENTE, ALIZAR E FERRAGENS. EXCLUSIVE VIDROS, ACABAMENTO E CONTRAMARCO. FORNECIMENTO EINSTALAÇÃO. AF_12/2019</t>
  </si>
  <si>
    <t>100701</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</si>
  <si>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</si>
  <si>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</si>
  <si>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</si>
  <si>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94587</t>
  </si>
  <si>
    <t>CONTRAMARCO DE AÇO, FIXAÇÃO COM ARGAMASSA - FORNECIMENTO E INSTALAÇÃO. AF_12/2019</t>
  </si>
  <si>
    <t>94588</t>
  </si>
  <si>
    <t>CONTRAMARCO DE AÇO, FIXAÇÃO COM PARAFUSO - FORNECIMENTO E INSTALAÇÃO. AF_12/2019</t>
  </si>
  <si>
    <t>99837</t>
  </si>
  <si>
    <t>99839</t>
  </si>
  <si>
    <t>99841</t>
  </si>
  <si>
    <t>99855</t>
  </si>
  <si>
    <t>99857</t>
  </si>
  <si>
    <t>99861</t>
  </si>
  <si>
    <t>GRADIL EM FERRO FIXADO EM VÃOS DE JANELAS, FORMADO POR BARRAS CHATAS DE 25X4,8 MM. AF_04/2019</t>
  </si>
  <si>
    <t>99862</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</si>
  <si>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</si>
  <si>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</si>
  <si>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</si>
  <si>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</si>
  <si>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</si>
  <si>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</si>
  <si>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</si>
  <si>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100702</t>
  </si>
  <si>
    <t>PORTA DE CORRER DE ALUMÍNIO, COM DUAS FOLHAS PARA VIDRO, INCLUSO VIDRO LISO INCOLOR, FECHADURA E PUXADOR, SEM ALIZAR. AF_12/2019</t>
  </si>
  <si>
    <t>100703</t>
  </si>
  <si>
    <t>PUXADOR CENTRAL PARA ESQUADRIA DE MADEIRA. AF_12/2019</t>
  </si>
  <si>
    <t>20,05</t>
  </si>
  <si>
    <t>100704</t>
  </si>
  <si>
    <t>PORTA CADEADO ZINCADO OXIDADO PRETO COM CADEADO DE AÇO INOX, LARGURA DE *50* MM. AF_12/2019</t>
  </si>
  <si>
    <t>100705</t>
  </si>
  <si>
    <t>TARJETA TIPO LIVRE/OCUPADO PARA PORTA DE BANHEIRO. AF_12/2019</t>
  </si>
  <si>
    <t>100706</t>
  </si>
  <si>
    <t>CREMONA EM LATÃO CROMADO OU POLIDO, COMPLETA. AF_12/2019</t>
  </si>
  <si>
    <t>100707</t>
  </si>
  <si>
    <t>FECHO DE EMBUTIR TIPO UNHA 22CM. AF_12/2019</t>
  </si>
  <si>
    <t>100708</t>
  </si>
  <si>
    <t>FECHO DE EMBUTIR TIPO UNHA 40CM. AF_12/2019</t>
  </si>
  <si>
    <t>100709</t>
  </si>
  <si>
    <t>DOBRADIÇA EM AÇO/FERRO, 3" X 21/2", E=1,9 A 2MM, SEN ANEL, CROMADO OU ZINCADO, TAMPA BOLA, COM PARAFUSOS. AF_12/2019</t>
  </si>
  <si>
    <t>100710</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</si>
  <si>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</si>
  <si>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</si>
  <si>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</si>
  <si>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</si>
  <si>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</si>
  <si>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</si>
  <si>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100674</t>
  </si>
  <si>
    <t>JANELA FIXA DE ALUMÍNIO PARA VIDRO, COM VIDRO, BATENTE E FERRAGENS. EXCLUSIVE ACABAMENTO, ALIZAR E CONTRAMARCO. FORNECIMENTO E INSTALAÇÃO. AF_12/2019</t>
  </si>
  <si>
    <t>100651</t>
  </si>
  <si>
    <t>100652</t>
  </si>
  <si>
    <t>100653</t>
  </si>
  <si>
    <t>100654</t>
  </si>
  <si>
    <t>100655</t>
  </si>
  <si>
    <t>100656</t>
  </si>
  <si>
    <t>ESTACA PRÉ-MOLDADA DE CONCRETO, SEÇÃO QUADRADA, CAPACIDADE DE 25 TONELADAS, INCLUSO EMENDA (EXCLUSIVE MOBILIZAÇÃO E DESMOBILIZAÇÃO). AF_12/2019</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</si>
  <si>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</si>
  <si>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</si>
  <si>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</si>
  <si>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</si>
  <si>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11,98</t>
  </si>
  <si>
    <t>100322</t>
  </si>
  <si>
    <t>100323</t>
  </si>
  <si>
    <t>100324</t>
  </si>
  <si>
    <t>16,05</t>
  </si>
  <si>
    <t>14,70</t>
  </si>
  <si>
    <t>11,11</t>
  </si>
  <si>
    <t>10,14</t>
  </si>
  <si>
    <t>7,96</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</si>
  <si>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</si>
  <si>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</si>
  <si>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</si>
  <si>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</si>
  <si>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</si>
  <si>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</si>
  <si>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</si>
  <si>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5,14</t>
  </si>
  <si>
    <t>ARMAÇÃO DO SISTEMA DE PAREDES DE CONCRETO, EXECUTADA EM PLATIBANDAS, TELA Q-92. AF_06/2019</t>
  </si>
  <si>
    <t>8,76</t>
  </si>
  <si>
    <t>ARMAÇÃO DO SISTEMA DE PAREDES DE CONCRETO, EXECUTADA COMO REFORÇO, VERGALHÃO DE 6,3 MM DE DIÂMETRO. AF_06/2019</t>
  </si>
  <si>
    <t>7,61</t>
  </si>
  <si>
    <t>ARMAÇÃO DO SISTEMA DE PAREDES DE CONCRETO, EXECUTADA COMO REFORÇO, VERGALHÃO DE 8,0 MM DE DIÂMETRO. AF_06/2019</t>
  </si>
  <si>
    <t>ARMAÇÃO DO SISTEMA DE PAREDES DE CONCRETO, EXECUTADA COMO REFORÇO, VERGALHÃO DE 10,0 MM DE DIÂMETRO. AF_06/2019</t>
  </si>
  <si>
    <t>9,96</t>
  </si>
  <si>
    <t>5,45</t>
  </si>
  <si>
    <t>5,78</t>
  </si>
  <si>
    <t>7,34</t>
  </si>
  <si>
    <t>5,77</t>
  </si>
  <si>
    <t>9,44</t>
  </si>
  <si>
    <t>8,08</t>
  </si>
  <si>
    <t>5,93</t>
  </si>
  <si>
    <t>6,51</t>
  </si>
  <si>
    <t>6,20</t>
  </si>
  <si>
    <t>5,41</t>
  </si>
  <si>
    <t>4,60</t>
  </si>
  <si>
    <t>4,52</t>
  </si>
  <si>
    <t>5,95</t>
  </si>
  <si>
    <t>5,32</t>
  </si>
  <si>
    <t>4,49</t>
  </si>
  <si>
    <t>5,80</t>
  </si>
  <si>
    <t>5,58</t>
  </si>
  <si>
    <t>5,69</t>
  </si>
  <si>
    <t>5,67</t>
  </si>
  <si>
    <t>7,56</t>
  </si>
  <si>
    <t>5,88</t>
  </si>
  <si>
    <t>6,15</t>
  </si>
  <si>
    <t>11,75</t>
  </si>
  <si>
    <t>5,98</t>
  </si>
  <si>
    <t>10,41</t>
  </si>
  <si>
    <t>5,87</t>
  </si>
  <si>
    <t>8,15</t>
  </si>
  <si>
    <t>6,26</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</si>
  <si>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</si>
  <si>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</si>
  <si>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</si>
  <si>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</si>
  <si>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</si>
  <si>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</si>
  <si>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2,18</t>
  </si>
  <si>
    <t>6,86</t>
  </si>
  <si>
    <t>6,58</t>
  </si>
  <si>
    <t>91833</t>
  </si>
  <si>
    <t>91835</t>
  </si>
  <si>
    <t>91837</t>
  </si>
  <si>
    <t>9,48</t>
  </si>
  <si>
    <t>91839</t>
  </si>
  <si>
    <t>91840</t>
  </si>
  <si>
    <t>91841</t>
  </si>
  <si>
    <t>91843</t>
  </si>
  <si>
    <t>4,34</t>
  </si>
  <si>
    <t>91845</t>
  </si>
  <si>
    <t>91847</t>
  </si>
  <si>
    <t>91849</t>
  </si>
  <si>
    <t>91850</t>
  </si>
  <si>
    <t>91851</t>
  </si>
  <si>
    <t>91853</t>
  </si>
  <si>
    <t>7,05</t>
  </si>
  <si>
    <t>91855</t>
  </si>
  <si>
    <t>91857</t>
  </si>
  <si>
    <t>91859</t>
  </si>
  <si>
    <t>91860</t>
  </si>
  <si>
    <t>91861</t>
  </si>
  <si>
    <t>6,85</t>
  </si>
  <si>
    <t>8,03</t>
  </si>
  <si>
    <t>97667</t>
  </si>
  <si>
    <t>97668</t>
  </si>
  <si>
    <t>97669</t>
  </si>
  <si>
    <t>97670</t>
  </si>
  <si>
    <t>6,92</t>
  </si>
  <si>
    <t>10,44</t>
  </si>
  <si>
    <t>7,10</t>
  </si>
  <si>
    <t>8,56</t>
  </si>
  <si>
    <t>11,61</t>
  </si>
  <si>
    <t>91895</t>
  </si>
  <si>
    <t>15,79</t>
  </si>
  <si>
    <t>11,72</t>
  </si>
  <si>
    <t>91907</t>
  </si>
  <si>
    <t>91919</t>
  </si>
  <si>
    <t>15,68</t>
  </si>
  <si>
    <t>17,96</t>
  </si>
  <si>
    <t>22,60</t>
  </si>
  <si>
    <t>14,35</t>
  </si>
  <si>
    <t>13,10</t>
  </si>
  <si>
    <t>97559</t>
  </si>
  <si>
    <t>8,41</t>
  </si>
  <si>
    <t>97562</t>
  </si>
  <si>
    <t>97564</t>
  </si>
  <si>
    <t>2,43</t>
  </si>
  <si>
    <t>6,03</t>
  </si>
  <si>
    <t>9,16</t>
  </si>
  <si>
    <t>24,08</t>
  </si>
  <si>
    <t>23,88</t>
  </si>
  <si>
    <t>9,26</t>
  </si>
  <si>
    <t>100578</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</si>
  <si>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</si>
  <si>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</si>
  <si>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</si>
  <si>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</si>
  <si>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</si>
  <si>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</si>
  <si>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</si>
  <si>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</si>
  <si>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</si>
  <si>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</si>
  <si>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</si>
  <si>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</si>
  <si>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</si>
  <si>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</si>
  <si>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</si>
  <si>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</si>
  <si>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</si>
  <si>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</si>
  <si>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</si>
  <si>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</si>
  <si>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</si>
  <si>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</si>
  <si>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</si>
  <si>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</si>
  <si>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</si>
  <si>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</si>
  <si>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</si>
  <si>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</si>
  <si>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</si>
  <si>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</si>
  <si>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</si>
  <si>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</si>
  <si>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</si>
  <si>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</si>
  <si>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</si>
  <si>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</si>
  <si>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</si>
  <si>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</si>
  <si>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</si>
  <si>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</si>
  <si>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</si>
  <si>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</si>
  <si>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</si>
  <si>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</si>
  <si>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</si>
  <si>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</si>
  <si>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</si>
  <si>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</si>
  <si>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</si>
  <si>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</si>
  <si>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</si>
  <si>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</si>
  <si>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</si>
  <si>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</si>
  <si>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</si>
  <si>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</si>
  <si>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</si>
  <si>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</si>
  <si>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</si>
  <si>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</si>
  <si>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</si>
  <si>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</si>
  <si>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</si>
  <si>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</si>
  <si>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</si>
  <si>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</si>
  <si>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</si>
  <si>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</si>
  <si>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</si>
  <si>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</si>
  <si>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</si>
  <si>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</si>
  <si>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</si>
  <si>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</si>
  <si>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</si>
  <si>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</si>
  <si>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</si>
  <si>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</si>
  <si>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</si>
  <si>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</si>
  <si>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</si>
  <si>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</si>
  <si>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</si>
  <si>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</si>
  <si>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</si>
  <si>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</si>
  <si>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</si>
  <si>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</si>
  <si>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</si>
  <si>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</si>
  <si>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</si>
  <si>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CABO TELEFÔNICO CCI-50 1 PAR, INSTALADO EM ENTRADA DE EDIFICAÇÃO - FORNECIMENTO E INSTALAÇÃO. AF_11/2019</t>
  </si>
  <si>
    <t>3,01</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</si>
  <si>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</si>
  <si>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</si>
  <si>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</si>
  <si>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</si>
  <si>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5,12</t>
  </si>
  <si>
    <t>CABO TELEFÔNICO CCI-50 6 PARES, SEM BLINDAGEM, INSTALADO EM ENTRADA DE EDIFICAÇÃO - FORNECIMENTO E INSTALAÇÃO. AF_11/2019</t>
  </si>
  <si>
    <t>CABO TELEFÔNICO CI-50 10 PARES INSTALADO EM ENTRADA DE EDIFICAÇÃO - FORNECIMENTO E INSTALAÇÃO. AF_11/2019</t>
  </si>
  <si>
    <t>8,81</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</si>
  <si>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</si>
  <si>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</si>
  <si>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</si>
  <si>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</si>
  <si>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</si>
  <si>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</si>
  <si>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</si>
  <si>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</si>
  <si>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</si>
  <si>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</si>
  <si>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</si>
  <si>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15,49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</si>
  <si>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</si>
  <si>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</si>
  <si>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</si>
  <si>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</si>
  <si>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</si>
  <si>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</si>
  <si>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</si>
  <si>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</si>
  <si>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</si>
  <si>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1,08</t>
  </si>
  <si>
    <t>CABO TELEFÔNICO CCI-50 2 PARES, SEM BLINDAGEM, INSTALADO EM DISTRIBUIÇÃO DE EDIFICAÇÃO INSTITUCIONAL - FORNECIMENTO E INSTALAÇÃO. AF_11/2019</t>
  </si>
  <si>
    <t>1,56</t>
  </si>
  <si>
    <t>CABO TELEFÔNICO CCI-50 3 PARES, SEM BLINDAGEM, INSTALADO EM DISTRIBUIÇÃO DE EDIFICAÇÃO INSTITUCIONAL - FORNECIMENTO E INSTALAÇÃO. AF_11/2019</t>
  </si>
  <si>
    <t>2,12</t>
  </si>
  <si>
    <t>CABO TELEFÔNICO CCI-50 4 PARES, SEM BLINDAGEM, INSTALADO EM DISTRIBUIÇÃO DE EDIFICAÇÃO INSTITUCIONAL - FORNECIMENTO E INSTALAÇÃO. AF_11/2019</t>
  </si>
  <si>
    <t>2,54</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</si>
  <si>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</si>
  <si>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</si>
  <si>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</si>
  <si>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</si>
  <si>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</si>
  <si>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</si>
  <si>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100556</t>
  </si>
  <si>
    <t>CAIXA DE PASSAGEM PARA TELEFONE 15X15X10CM (SOBREPOR), FORNECIMENTO E INSTALACAO. AF_11/2019</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</si>
  <si>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</si>
  <si>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</si>
  <si>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</si>
  <si>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</si>
  <si>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</si>
  <si>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</si>
  <si>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</si>
  <si>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</si>
  <si>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</si>
  <si>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</si>
  <si>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</si>
  <si>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</si>
  <si>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</si>
  <si>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</si>
  <si>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1,74</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</si>
  <si>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</si>
  <si>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</si>
  <si>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</si>
  <si>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</si>
  <si>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</si>
  <si>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25,02</t>
  </si>
  <si>
    <t>PATCH PANEL 48 PORTAS, CATEGORIA 5E - FORNECIMENTO E INSTALAÇÃO. AF_11/2019</t>
  </si>
  <si>
    <t>17,94</t>
  </si>
  <si>
    <t>26,04</t>
  </si>
  <si>
    <t>14,76</t>
  </si>
  <si>
    <t>23,11</t>
  </si>
  <si>
    <t>13,42</t>
  </si>
  <si>
    <t>11,02</t>
  </si>
  <si>
    <t>15,26</t>
  </si>
  <si>
    <t>8,50</t>
  </si>
  <si>
    <t>27,78</t>
  </si>
  <si>
    <t>7,09</t>
  </si>
  <si>
    <t>9,01</t>
  </si>
  <si>
    <t>12,21</t>
  </si>
  <si>
    <t>11,26</t>
  </si>
  <si>
    <t>9,67</t>
  </si>
  <si>
    <t>16,41</t>
  </si>
  <si>
    <t>7,11</t>
  </si>
  <si>
    <t>8,52</t>
  </si>
  <si>
    <t>15,60</t>
  </si>
  <si>
    <t>14,12</t>
  </si>
  <si>
    <t>4,88</t>
  </si>
  <si>
    <t>6,70</t>
  </si>
  <si>
    <t>8,59</t>
  </si>
  <si>
    <t>9,30</t>
  </si>
  <si>
    <t>15,22</t>
  </si>
  <si>
    <t>9,75</t>
  </si>
  <si>
    <t>4,24</t>
  </si>
  <si>
    <t>24,42</t>
  </si>
  <si>
    <t>6,47</t>
  </si>
  <si>
    <t>8,35</t>
  </si>
  <si>
    <t>16,20</t>
  </si>
  <si>
    <t>13,38</t>
  </si>
  <si>
    <t>14,74</t>
  </si>
  <si>
    <t>5,22</t>
  </si>
  <si>
    <t>17,73</t>
  </si>
  <si>
    <t>13,22</t>
  </si>
  <si>
    <t>15,12</t>
  </si>
  <si>
    <t>7,28</t>
  </si>
  <si>
    <t>89640</t>
  </si>
  <si>
    <t>9,25</t>
  </si>
  <si>
    <t>10,60</t>
  </si>
  <si>
    <t>89644</t>
  </si>
  <si>
    <t>10,56</t>
  </si>
  <si>
    <t>12,56</t>
  </si>
  <si>
    <t>23,43</t>
  </si>
  <si>
    <t>7,02</t>
  </si>
  <si>
    <t>13,19</t>
  </si>
  <si>
    <t>5,92</t>
  </si>
  <si>
    <t>4,78</t>
  </si>
  <si>
    <t>16,90</t>
  </si>
  <si>
    <t>18,53</t>
  </si>
  <si>
    <t>9,43</t>
  </si>
  <si>
    <t>9,62</t>
  </si>
  <si>
    <t>10,46</t>
  </si>
  <si>
    <t>18,52</t>
  </si>
  <si>
    <t>9,10</t>
  </si>
  <si>
    <t>8,49</t>
  </si>
  <si>
    <t>12,52</t>
  </si>
  <si>
    <t>12,34</t>
  </si>
  <si>
    <t>6,10</t>
  </si>
  <si>
    <t>10,00</t>
  </si>
  <si>
    <t>10,64</t>
  </si>
  <si>
    <t>10,91</t>
  </si>
  <si>
    <t>28,04</t>
  </si>
  <si>
    <t>14,90</t>
  </si>
  <si>
    <t>13,70</t>
  </si>
  <si>
    <t>13,94</t>
  </si>
  <si>
    <t>19,56</t>
  </si>
  <si>
    <t>11,27</t>
  </si>
  <si>
    <t>6,12</t>
  </si>
  <si>
    <t>4,93</t>
  </si>
  <si>
    <t>9,73</t>
  </si>
  <si>
    <t>7,49</t>
  </si>
  <si>
    <t>10,98</t>
  </si>
  <si>
    <t>25,06</t>
  </si>
  <si>
    <t>21,74</t>
  </si>
  <si>
    <t>11,01</t>
  </si>
  <si>
    <t>14,40</t>
  </si>
  <si>
    <t>12,40</t>
  </si>
  <si>
    <t>17,66</t>
  </si>
  <si>
    <t>4,11</t>
  </si>
  <si>
    <t>7,71</t>
  </si>
  <si>
    <t>20,19</t>
  </si>
  <si>
    <t>15,20</t>
  </si>
  <si>
    <t>9,60</t>
  </si>
  <si>
    <t>14,38</t>
  </si>
  <si>
    <t>21,48</t>
  </si>
  <si>
    <t>15,61</t>
  </si>
  <si>
    <t>2,98</t>
  </si>
  <si>
    <t>7,74</t>
  </si>
  <si>
    <t>4,08</t>
  </si>
  <si>
    <t>3,59</t>
  </si>
  <si>
    <t>10,78</t>
  </si>
  <si>
    <t>4,91</t>
  </si>
  <si>
    <t>0,33</t>
  </si>
  <si>
    <t>2,68</t>
  </si>
  <si>
    <t>2,64</t>
  </si>
  <si>
    <t>4,79</t>
  </si>
  <si>
    <t>4,15</t>
  </si>
  <si>
    <t>10,55</t>
  </si>
  <si>
    <t>9,90</t>
  </si>
  <si>
    <t>5,79</t>
  </si>
  <si>
    <t>9,02</t>
  </si>
  <si>
    <t>11,15</t>
  </si>
  <si>
    <t>8,46</t>
  </si>
  <si>
    <t>6,61</t>
  </si>
  <si>
    <t>18,25</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</si>
  <si>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</si>
  <si>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</si>
  <si>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8,24</t>
  </si>
  <si>
    <t>19,32</t>
  </si>
  <si>
    <t>0,58</t>
  </si>
  <si>
    <t>1,55</t>
  </si>
  <si>
    <t>0,95</t>
  </si>
  <si>
    <t>1,48</t>
  </si>
  <si>
    <t>1,72</t>
  </si>
  <si>
    <t>0,82</t>
  </si>
  <si>
    <t>16,44</t>
  </si>
  <si>
    <t>13,13</t>
  </si>
  <si>
    <t>100576</t>
  </si>
  <si>
    <t>REGULARIZAÇÃO E COMPACTAÇÃO DE SUBLEITO DE SOLO  PREDOMINANTEMENTE ARGILOSO. AF_11/2019</t>
  </si>
  <si>
    <t>1,59</t>
  </si>
  <si>
    <t>100577</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</si>
  <si>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</si>
  <si>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</si>
  <si>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</si>
  <si>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</si>
  <si>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</si>
  <si>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</si>
  <si>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</si>
  <si>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</si>
  <si>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</si>
  <si>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</si>
  <si>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</si>
  <si>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</si>
  <si>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</si>
  <si>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</si>
  <si>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</si>
  <si>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</si>
  <si>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</si>
  <si>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</si>
  <si>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</si>
  <si>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</si>
  <si>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</si>
  <si>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</si>
  <si>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</si>
  <si>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</si>
  <si>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</si>
  <si>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</si>
  <si>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</si>
  <si>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</si>
  <si>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100574</t>
  </si>
  <si>
    <t>ESPALHAMENTO DE MATERIAL COM TRATOR DE ESTEIRAS. AF_11/2019</t>
  </si>
  <si>
    <t>100575</t>
  </si>
  <si>
    <t>REGULARIZAÇÃO DE SUPERFÍCIES COM MOTONIVELADORA. AF_11/2019</t>
  </si>
  <si>
    <t>1,80</t>
  </si>
  <si>
    <t>0,40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</si>
  <si>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</si>
  <si>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</si>
  <si>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</si>
  <si>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10,02</t>
  </si>
  <si>
    <t>2,44</t>
  </si>
  <si>
    <t>9,72</t>
  </si>
  <si>
    <t>19,94</t>
  </si>
  <si>
    <t>14,54</t>
  </si>
  <si>
    <t>12,06</t>
  </si>
  <si>
    <t>32,05</t>
  </si>
  <si>
    <t>3,71</t>
  </si>
  <si>
    <t>7,44</t>
  </si>
  <si>
    <t>3,74</t>
  </si>
  <si>
    <t>5,17</t>
  </si>
  <si>
    <t>9,78</t>
  </si>
  <si>
    <t>7,40</t>
  </si>
  <si>
    <t>18,99</t>
  </si>
  <si>
    <t>17,87</t>
  </si>
  <si>
    <t>4,66</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</si>
  <si>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</si>
  <si>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</si>
  <si>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</si>
  <si>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</si>
  <si>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</si>
  <si>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</si>
  <si>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</si>
  <si>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</si>
  <si>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</si>
  <si>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</si>
  <si>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</si>
  <si>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</si>
  <si>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</si>
  <si>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</si>
  <si>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</si>
  <si>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</si>
  <si>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</si>
  <si>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</si>
  <si>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</si>
  <si>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</si>
  <si>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</si>
  <si>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</si>
  <si>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</si>
  <si>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</si>
  <si>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</si>
  <si>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</si>
  <si>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</si>
  <si>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</si>
  <si>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</si>
  <si>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</si>
  <si>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</si>
  <si>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</si>
  <si>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</si>
  <si>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</si>
  <si>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</si>
  <si>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</si>
  <si>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</si>
  <si>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</si>
  <si>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</si>
  <si>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</si>
  <si>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</si>
  <si>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</si>
  <si>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</si>
  <si>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</si>
  <si>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</si>
  <si>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</si>
  <si>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</si>
  <si>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</si>
  <si>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</si>
  <si>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</si>
  <si>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</si>
  <si>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</si>
  <si>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</si>
  <si>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</si>
  <si>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</si>
  <si>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</si>
  <si>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</si>
  <si>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</si>
  <si>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</si>
  <si>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</si>
  <si>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</si>
  <si>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</si>
  <si>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</si>
  <si>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</si>
  <si>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</si>
  <si>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</si>
  <si>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</si>
  <si>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</si>
  <si>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</si>
  <si>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</si>
  <si>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</si>
  <si>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</si>
  <si>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</si>
  <si>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</si>
  <si>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</si>
  <si>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</si>
  <si>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</si>
  <si>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</si>
  <si>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</si>
  <si>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</si>
  <si>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</si>
  <si>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</si>
  <si>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</si>
  <si>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</si>
  <si>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</si>
  <si>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</si>
  <si>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</si>
  <si>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</si>
  <si>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</si>
  <si>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</si>
  <si>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</si>
  <si>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</si>
  <si>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</si>
  <si>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</si>
  <si>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</si>
  <si>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</si>
  <si>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</si>
  <si>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</si>
  <si>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</si>
  <si>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</si>
  <si>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</si>
  <si>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</si>
  <si>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</si>
  <si>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</si>
  <si>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</si>
  <si>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</si>
  <si>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</si>
  <si>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</si>
  <si>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</si>
  <si>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</si>
  <si>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</si>
  <si>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</si>
  <si>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</si>
  <si>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</si>
  <si>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</si>
  <si>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</si>
  <si>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</si>
  <si>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</si>
  <si>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</si>
  <si>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</si>
  <si>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</si>
  <si>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</si>
  <si>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</si>
  <si>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</si>
  <si>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</si>
  <si>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</si>
  <si>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</si>
  <si>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</si>
  <si>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</si>
  <si>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</si>
  <si>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</si>
  <si>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</si>
  <si>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</si>
  <si>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</si>
  <si>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</si>
  <si>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</si>
  <si>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</si>
  <si>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</si>
  <si>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</si>
  <si>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</si>
  <si>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</si>
  <si>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</si>
  <si>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</si>
  <si>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</si>
  <si>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</si>
  <si>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</si>
  <si>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</si>
  <si>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</si>
  <si>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</si>
  <si>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</si>
  <si>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</si>
  <si>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</si>
  <si>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</si>
  <si>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</si>
  <si>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</si>
  <si>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</si>
  <si>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</si>
  <si>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</si>
  <si>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</si>
  <si>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</si>
  <si>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</si>
  <si>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</si>
  <si>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</si>
  <si>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</si>
  <si>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</si>
  <si>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</si>
  <si>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</si>
  <si>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</si>
  <si>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</si>
  <si>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</si>
  <si>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</si>
  <si>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</si>
  <si>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</si>
  <si>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</si>
  <si>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</si>
  <si>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</si>
  <si>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</si>
  <si>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</si>
  <si>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0,34</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</si>
  <si>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</si>
  <si>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</si>
  <si>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</si>
  <si>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</si>
  <si>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</si>
  <si>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</si>
  <si>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</si>
  <si>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</si>
  <si>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</si>
  <si>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</si>
  <si>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</si>
  <si>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</si>
  <si>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</si>
  <si>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</si>
  <si>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</si>
  <si>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</si>
  <si>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</si>
  <si>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</si>
  <si>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</si>
  <si>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</si>
  <si>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</si>
  <si>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</si>
  <si>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</si>
  <si>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</si>
  <si>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</si>
  <si>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</si>
  <si>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</si>
  <si>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2,30</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</si>
  <si>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</si>
  <si>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</si>
  <si>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</si>
  <si>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</si>
  <si>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</si>
  <si>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</si>
  <si>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</si>
  <si>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</si>
  <si>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2,14</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</si>
  <si>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</si>
  <si>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</si>
  <si>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</si>
  <si>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</si>
  <si>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</si>
  <si>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</si>
  <si>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</si>
  <si>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</si>
  <si>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</si>
  <si>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</si>
  <si>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</si>
  <si>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</si>
  <si>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</si>
  <si>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</si>
  <si>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</si>
  <si>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</si>
  <si>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</si>
  <si>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</si>
  <si>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</si>
  <si>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</si>
  <si>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</si>
  <si>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</si>
  <si>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</si>
  <si>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</si>
  <si>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</si>
  <si>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</si>
  <si>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</si>
  <si>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</si>
  <si>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</si>
  <si>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</si>
  <si>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</si>
  <si>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</si>
  <si>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</si>
  <si>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</si>
  <si>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</si>
  <si>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</si>
  <si>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</si>
  <si>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</si>
  <si>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</si>
  <si>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</si>
  <si>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</si>
  <si>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</si>
  <si>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</si>
  <si>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</si>
  <si>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</si>
  <si>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</si>
  <si>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</si>
  <si>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</si>
  <si>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</si>
  <si>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</si>
  <si>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</si>
  <si>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</si>
  <si>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</si>
  <si>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</si>
  <si>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</si>
  <si>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</si>
  <si>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</si>
  <si>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</si>
  <si>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</si>
  <si>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</si>
  <si>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</si>
  <si>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</si>
  <si>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</si>
  <si>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</si>
  <si>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</si>
  <si>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</si>
  <si>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</si>
  <si>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</si>
  <si>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</si>
  <si>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</si>
  <si>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</si>
  <si>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</si>
  <si>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</si>
  <si>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</si>
  <si>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</si>
  <si>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</si>
  <si>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</si>
  <si>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</si>
  <si>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</si>
  <si>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</si>
  <si>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</si>
  <si>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</si>
  <si>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</si>
  <si>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</si>
  <si>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</si>
  <si>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</si>
  <si>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</si>
  <si>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</si>
  <si>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</si>
  <si>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</si>
  <si>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</si>
  <si>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</si>
  <si>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</si>
  <si>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</si>
  <si>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</si>
  <si>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1,82</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</si>
  <si>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</si>
  <si>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</si>
  <si>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</si>
  <si>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</si>
  <si>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</si>
  <si>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</si>
  <si>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</si>
  <si>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</si>
  <si>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</si>
  <si>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</si>
  <si>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</si>
  <si>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</si>
  <si>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</si>
  <si>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</si>
  <si>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</si>
  <si>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</si>
  <si>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</si>
  <si>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</si>
  <si>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1,04</t>
  </si>
  <si>
    <t>100273</t>
  </si>
  <si>
    <t>TRANSPORTE HORIZONTAL MANUAL, DE TELA DE AÇO (UNIDADE: KGXKM). AF_07/2019</t>
  </si>
  <si>
    <t>2,75</t>
  </si>
  <si>
    <t>100274</t>
  </si>
  <si>
    <t>TRANSPORTE HORIZONTAL MANUAL, DE COMPENSADO DE MADEIRA (UNIDADE: M2XKM). AF_07/2019</t>
  </si>
  <si>
    <t>100275</t>
  </si>
  <si>
    <t>TRANSPORTE HORIZONTAL MANUAL, DE TELHA TERMOACÚSTICA OU TELHA DE AÇO ZINCADO (UNIDADE: M2XKM). AF_07/2019</t>
  </si>
  <si>
    <t>15,19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</si>
  <si>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</si>
  <si>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</si>
  <si>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</si>
  <si>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</si>
  <si>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</si>
  <si>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</si>
  <si>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</si>
  <si>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</si>
  <si>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</si>
  <si>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</si>
  <si>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</si>
  <si>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</si>
  <si>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</si>
  <si>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</si>
  <si>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</si>
  <si>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</si>
  <si>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</si>
  <si>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</si>
  <si>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</si>
  <si>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</si>
  <si>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</si>
  <si>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</si>
  <si>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</si>
  <si>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</si>
  <si>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99802</t>
  </si>
  <si>
    <t>LIMPEZA DE PISO CERÂMICO OU PORCELANATO COM VASSOURA A SECO. AF_04/2019</t>
  </si>
  <si>
    <t>0,45</t>
  </si>
  <si>
    <t>99803</t>
  </si>
  <si>
    <t>LIMPEZA DE PISO CERÂMICO OU PORCELANATO COM PANO ÚMIDO. AF_04/2019</t>
  </si>
  <si>
    <t>1,75</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</si>
  <si>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</si>
  <si>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</si>
  <si>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</si>
  <si>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</si>
  <si>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</si>
  <si>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</si>
  <si>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</si>
  <si>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</si>
  <si>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</si>
  <si>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</si>
  <si>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</si>
  <si>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</si>
  <si>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</si>
  <si>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</si>
  <si>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</si>
  <si>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</si>
  <si>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</si>
  <si>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</si>
  <si>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0,09</t>
  </si>
  <si>
    <t>16,46</t>
  </si>
  <si>
    <t>2,57</t>
  </si>
  <si>
    <t>0,42</t>
  </si>
  <si>
    <t>0,91</t>
  </si>
  <si>
    <t>0,68</t>
  </si>
  <si>
    <t>0,57</t>
  </si>
  <si>
    <t>8,99</t>
  </si>
  <si>
    <t>16,67</t>
  </si>
  <si>
    <t>17,06</t>
  </si>
  <si>
    <t>24,28</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</si>
  <si>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</si>
  <si>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</si>
  <si>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</si>
  <si>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</si>
  <si>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</si>
  <si>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</si>
  <si>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</si>
  <si>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</si>
  <si>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100293</t>
  </si>
  <si>
    <t>CURSO DE CAPACITAÇÃO PARA AUXILIAR DE AZULEJISTA (ENCARGOS COMPLEMENTARES) - HORISTA</t>
  </si>
  <si>
    <t>100295</t>
  </si>
  <si>
    <t>CURSO DE CAPACITAÇÃO PARA MONTADOR DE ELETROELETRONICOS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</si>
  <si>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</si>
  <si>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</si>
  <si>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</si>
  <si>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</si>
  <si>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</si>
  <si>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</si>
  <si>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</si>
  <si>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</si>
  <si>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100303</t>
  </si>
  <si>
    <t>AUXILIAR DE AZULEJISTA COM ENCARGOS COMPLEMENTARES</t>
  </si>
  <si>
    <t>100307</t>
  </si>
  <si>
    <t>MONTADOR DE ELETROELETRÔNICOS COM ENCARGOS COMPLEMENTARES</t>
  </si>
  <si>
    <t>100308</t>
  </si>
  <si>
    <t>MECÂNICO DE REFRIGERAÇÃO COM ENCARGOS COMPLEMENTARES</t>
  </si>
  <si>
    <t>100309</t>
  </si>
  <si>
    <t>100310</t>
  </si>
  <si>
    <t>CURSO DE CAPACITAÇÃO PARA AUXILIAR DE ALMOXARIFE (ENCARGOS COMPLEMENTARES) - MENSALISTA</t>
  </si>
  <si>
    <t>100315</t>
  </si>
  <si>
    <t>CURSO DE CAPACITAÇÃO PARA TÉCNICO EM SEGURANÇA DO TRABALHO (ENCARGOS COMPLEMENTARES) - MENSALISTA</t>
  </si>
  <si>
    <t>100316</t>
  </si>
  <si>
    <t>100321</t>
  </si>
  <si>
    <t>TÉCNICO EM SEGURANÇA DO TRABALHO COM ENCARGOS COMPLEMENTARES</t>
  </si>
  <si>
    <t>100533</t>
  </si>
  <si>
    <t>TECNICO DE EDIFICACOES COM ENCARGOS COMPLEMENTARES</t>
  </si>
  <si>
    <t>100534</t>
  </si>
  <si>
    <t>100535</t>
  </si>
  <si>
    <t>CURSO DE CAPACITAÇÃO PARA TECNICO DE EDIFICACOES (ENCARGOS COMPLEMENTARES) - HORISTA</t>
  </si>
  <si>
    <t>100536</t>
  </si>
  <si>
    <t>CURSO DE CAPACITAÇÃO PARA TECNICO DE EDIFICACOES (ENCARGOS COMPLEMENTARES) - MENSALISTA</t>
  </si>
  <si>
    <t xml:space="preserve">CODIGO  </t>
  </si>
  <si>
    <t>DESCRICAO DO INSUMO</t>
  </si>
  <si>
    <t>10,43</t>
  </si>
  <si>
    <t>11,94</t>
  </si>
  <si>
    <t>4,74</t>
  </si>
  <si>
    <t>1,61</t>
  </si>
  <si>
    <t>1,57</t>
  </si>
  <si>
    <t>0,49</t>
  </si>
  <si>
    <t>1,35</t>
  </si>
  <si>
    <t>4,61</t>
  </si>
  <si>
    <t>4,37</t>
  </si>
  <si>
    <t>14,81</t>
  </si>
  <si>
    <t>6,78</t>
  </si>
  <si>
    <t>0,52</t>
  </si>
  <si>
    <t>10,52</t>
  </si>
  <si>
    <t>3,81</t>
  </si>
  <si>
    <t>11,17</t>
  </si>
  <si>
    <t>12,03</t>
  </si>
  <si>
    <t>8,21</t>
  </si>
  <si>
    <t>13,28</t>
  </si>
  <si>
    <t>27,08</t>
  </si>
  <si>
    <t>11,56</t>
  </si>
  <si>
    <t>2,06</t>
  </si>
  <si>
    <t>1,38</t>
  </si>
  <si>
    <t>2,10</t>
  </si>
  <si>
    <t>10,88</t>
  </si>
  <si>
    <t>10,63</t>
  </si>
  <si>
    <t>14,30</t>
  </si>
  <si>
    <t>1,65</t>
  </si>
  <si>
    <t>9,05</t>
  </si>
  <si>
    <t>5,53</t>
  </si>
  <si>
    <t>19,78</t>
  </si>
  <si>
    <t>2,56</t>
  </si>
  <si>
    <t>1,83</t>
  </si>
  <si>
    <t>2,25</t>
  </si>
  <si>
    <t>2,29</t>
  </si>
  <si>
    <t>2,42</t>
  </si>
  <si>
    <t>3,96</t>
  </si>
  <si>
    <t>11,95</t>
  </si>
  <si>
    <t>1,22</t>
  </si>
  <si>
    <t>11,77</t>
  </si>
  <si>
    <t>1,42</t>
  </si>
  <si>
    <t>3,08</t>
  </si>
  <si>
    <t>12,00</t>
  </si>
  <si>
    <t>12,86</t>
  </si>
  <si>
    <t>5,52</t>
  </si>
  <si>
    <t>2,32</t>
  </si>
  <si>
    <t>4,62</t>
  </si>
  <si>
    <t>3,65</t>
  </si>
  <si>
    <t>16,24</t>
  </si>
  <si>
    <t>12,19</t>
  </si>
  <si>
    <t>2,00</t>
  </si>
  <si>
    <t>32,33</t>
  </si>
  <si>
    <t>17,69</t>
  </si>
  <si>
    <t>21,97</t>
  </si>
  <si>
    <t>6,88</t>
  </si>
  <si>
    <t>17,26</t>
  </si>
  <si>
    <t>24,64</t>
  </si>
  <si>
    <t>24,70</t>
  </si>
  <si>
    <t>4,76</t>
  </si>
  <si>
    <t>22,17</t>
  </si>
  <si>
    <t>21,71</t>
  </si>
  <si>
    <t>1,29</t>
  </si>
  <si>
    <t>9,35</t>
  </si>
  <si>
    <t>12,35</t>
  </si>
  <si>
    <t>13,05</t>
  </si>
  <si>
    <t>9,32</t>
  </si>
  <si>
    <t>9,36</t>
  </si>
  <si>
    <t>11,05</t>
  </si>
  <si>
    <t>12,70</t>
  </si>
  <si>
    <t>9,54</t>
  </si>
  <si>
    <t>13,80</t>
  </si>
  <si>
    <t>10,67</t>
  </si>
  <si>
    <t>5,82</t>
  </si>
  <si>
    <t>19,57</t>
  </si>
  <si>
    <t>8,04</t>
  </si>
  <si>
    <t>5,34</t>
  </si>
  <si>
    <t>7,99</t>
  </si>
  <si>
    <t>10,07</t>
  </si>
  <si>
    <t>2,73</t>
  </si>
  <si>
    <t>10,99</t>
  </si>
  <si>
    <t>13,44</t>
  </si>
  <si>
    <t>27,65</t>
  </si>
  <si>
    <t>30,13</t>
  </si>
  <si>
    <t>11,89</t>
  </si>
  <si>
    <t>14,36</t>
  </si>
  <si>
    <t>4,45</t>
  </si>
  <si>
    <t>10,21</t>
  </si>
  <si>
    <t>9,99</t>
  </si>
  <si>
    <t>12,98</t>
  </si>
  <si>
    <t>1,50</t>
  </si>
  <si>
    <t>1,31</t>
  </si>
  <si>
    <t>3,50</t>
  </si>
  <si>
    <t>1,68</t>
  </si>
  <si>
    <t>11,50</t>
  </si>
  <si>
    <t>4,50</t>
  </si>
  <si>
    <t>3,29</t>
  </si>
  <si>
    <t>3,77</t>
  </si>
  <si>
    <t>3,56</t>
  </si>
  <si>
    <t>1,28</t>
  </si>
  <si>
    <t>15,10</t>
  </si>
  <si>
    <t>11,24</t>
  </si>
  <si>
    <t>13,25</t>
  </si>
  <si>
    <t>14,51</t>
  </si>
  <si>
    <t>17,10</t>
  </si>
  <si>
    <t>11,21</t>
  </si>
  <si>
    <t>9,68</t>
  </si>
  <si>
    <t>8,20</t>
  </si>
  <si>
    <t>24,34</t>
  </si>
  <si>
    <t>19,91</t>
  </si>
  <si>
    <t>6,40</t>
  </si>
  <si>
    <t>14,13</t>
  </si>
  <si>
    <t>0,76</t>
  </si>
  <si>
    <t>15,75</t>
  </si>
  <si>
    <t>12,99</t>
  </si>
  <si>
    <t>6,19</t>
  </si>
  <si>
    <t>3,53</t>
  </si>
  <si>
    <t>4,01</t>
  </si>
  <si>
    <t>24,24</t>
  </si>
  <si>
    <t>9,27</t>
  </si>
  <si>
    <t>5,57</t>
  </si>
  <si>
    <t>1,11</t>
  </si>
  <si>
    <t>4,42</t>
  </si>
  <si>
    <t>2,63</t>
  </si>
  <si>
    <t>4,30</t>
  </si>
  <si>
    <t>2,50</t>
  </si>
  <si>
    <t>11,86</t>
  </si>
  <si>
    <t>8,85</t>
  </si>
  <si>
    <t>11,85</t>
  </si>
  <si>
    <t>25,59</t>
  </si>
  <si>
    <t>5,56</t>
  </si>
  <si>
    <t>7,89</t>
  </si>
  <si>
    <t>14,95</t>
  </si>
  <si>
    <t>14,08</t>
  </si>
  <si>
    <t>8,83</t>
  </si>
  <si>
    <t>2,36</t>
  </si>
  <si>
    <t>1,86</t>
  </si>
  <si>
    <t>20,58</t>
  </si>
  <si>
    <t>38,56</t>
  </si>
  <si>
    <t>6,37</t>
  </si>
  <si>
    <t>10,66</t>
  </si>
  <si>
    <t>10,80</t>
  </si>
  <si>
    <t>28,57</t>
  </si>
  <si>
    <t>m</t>
  </si>
  <si>
    <t>X</t>
  </si>
  <si>
    <t>c/ BDI</t>
  </si>
  <si>
    <t>12,84</t>
  </si>
  <si>
    <t>9,88</t>
  </si>
  <si>
    <t>9,71</t>
  </si>
  <si>
    <t>24,61</t>
  </si>
  <si>
    <t>2,21</t>
  </si>
  <si>
    <t>20,65</t>
  </si>
  <si>
    <t>3,23</t>
  </si>
  <si>
    <t>17,23</t>
  </si>
  <si>
    <t>22,52</t>
  </si>
  <si>
    <t>2,11</t>
  </si>
  <si>
    <t>19,44</t>
  </si>
  <si>
    <t>19,22</t>
  </si>
  <si>
    <t>0,22</t>
  </si>
  <si>
    <t>2,89</t>
  </si>
  <si>
    <t>17,36</t>
  </si>
  <si>
    <t>23,68</t>
  </si>
  <si>
    <t>34,88</t>
  </si>
  <si>
    <t>18,15</t>
  </si>
  <si>
    <t>26,26</t>
  </si>
  <si>
    <t>12,71</t>
  </si>
  <si>
    <t>18,76</t>
  </si>
  <si>
    <t>5,46</t>
  </si>
  <si>
    <t>13,59</t>
  </si>
  <si>
    <t>101096</t>
  </si>
  <si>
    <t>101097</t>
  </si>
  <si>
    <t>101098</t>
  </si>
  <si>
    <t>101099</t>
  </si>
  <si>
    <t>101100</t>
  </si>
  <si>
    <t>101101</t>
  </si>
  <si>
    <t>101102</t>
  </si>
  <si>
    <t>101103</t>
  </si>
  <si>
    <t>101104</t>
  </si>
  <si>
    <t>101105</t>
  </si>
  <si>
    <t>101106</t>
  </si>
  <si>
    <t>101107</t>
  </si>
  <si>
    <t>101108</t>
  </si>
  <si>
    <t>101109</t>
  </si>
  <si>
    <t>101110</t>
  </si>
  <si>
    <t>101111</t>
  </si>
  <si>
    <t>101112</t>
  </si>
  <si>
    <t>ALARGAMENTO DE BASE DE TUBULÃO A CÉU ABERTO, ESCAVAÇÃO MANUAL, CONCRETO FEITO EM OBRA E LANÇADO COM JERICA. AF_05/2020</t>
  </si>
  <si>
    <t>101113</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</si>
  <si>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</si>
  <si>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</si>
  <si>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</si>
  <si>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</si>
  <si>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</si>
  <si>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</si>
  <si>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</si>
  <si>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</si>
  <si>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</si>
  <si>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</si>
  <si>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100896</t>
  </si>
  <si>
    <t>100897</t>
  </si>
  <si>
    <t>100898</t>
  </si>
  <si>
    <t>100899</t>
  </si>
  <si>
    <t>100900</t>
  </si>
  <si>
    <t>101173</t>
  </si>
  <si>
    <t>ESTACA BROCA DE CONCRETO, DIÂMETRO DE 20CM, ESCAVAÇÃO MANUAL COM TRADO CONCHA, COM ARMADURA DE ARRANQUE. AF_05/2020</t>
  </si>
  <si>
    <t>101174</t>
  </si>
  <si>
    <t>ESTACA BROCA DE CONCRETO, DIÂMETRO DE 25CM, ESCAVAÇÃO MANUAL COM TRADO CONCHA, COM ARMADURA DE ARRANQUE. AF_05/2020</t>
  </si>
  <si>
    <t>101175</t>
  </si>
  <si>
    <t>ESTACA BROCA DE CONCRETO, DIÂMETRO DE 30CM, ESCAVAÇÃO MANUAL COM TRADO CONCHA, COM ARMADURA DE ARRANQUE. AF_05/2020</t>
  </si>
  <si>
    <t>101176</t>
  </si>
  <si>
    <t>97097</t>
  </si>
  <si>
    <t>16,07</t>
  </si>
  <si>
    <t>7,90</t>
  </si>
  <si>
    <t>7,24</t>
  </si>
  <si>
    <t>95448</t>
  </si>
  <si>
    <t>95582</t>
  </si>
  <si>
    <t>101165</t>
  </si>
  <si>
    <t>ALVENARIA DE EMBASAMENTO COM BLOCO ESTRUTURAL DE CONCRETO, DE 14X19X29CM E ARGAMASSA DE ASSENTAMENTO COM PREPARO EM BETONEIRA. AF_05/2020</t>
  </si>
  <si>
    <t>101166</t>
  </si>
  <si>
    <t>ALVENARIA DE EMBASAMENTO COM BLOCO ESTRUTURAL DE CERÂMICA, DE 14X19X29CM E ARGAMASSA DE ASSENTAMENTO COM PREPARO EM BETONEIRA. AF_05/2020</t>
  </si>
  <si>
    <t>100763</t>
  </si>
  <si>
    <t>100764</t>
  </si>
  <si>
    <t>100765</t>
  </si>
  <si>
    <t>100766</t>
  </si>
  <si>
    <t>100767</t>
  </si>
  <si>
    <t>100768</t>
  </si>
  <si>
    <t>100769</t>
  </si>
  <si>
    <t>100770</t>
  </si>
  <si>
    <t>100771</t>
  </si>
  <si>
    <t>100772</t>
  </si>
  <si>
    <t>100773</t>
  </si>
  <si>
    <t>100774</t>
  </si>
  <si>
    <t>100775</t>
  </si>
  <si>
    <t>100776</t>
  </si>
  <si>
    <t>100777</t>
  </si>
  <si>
    <t>100778</t>
  </si>
  <si>
    <t>21,79</t>
  </si>
  <si>
    <t>98553</t>
  </si>
  <si>
    <t>98554</t>
  </si>
  <si>
    <t>10,23</t>
  </si>
  <si>
    <t>9,22</t>
  </si>
  <si>
    <t>19,64</t>
  </si>
  <si>
    <t>11,04</t>
  </si>
  <si>
    <t>97359</t>
  </si>
  <si>
    <t>97360</t>
  </si>
  <si>
    <t>97361</t>
  </si>
  <si>
    <t>29,01</t>
  </si>
  <si>
    <t>23,07</t>
  </si>
  <si>
    <t>40,72</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</si>
  <si>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</si>
  <si>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</si>
  <si>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</si>
  <si>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</si>
  <si>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</si>
  <si>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</si>
  <si>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</si>
  <si>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</si>
  <si>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</si>
  <si>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</si>
  <si>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</si>
  <si>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</si>
  <si>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</si>
  <si>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</si>
  <si>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</si>
  <si>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</si>
  <si>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</si>
  <si>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16,87</t>
  </si>
  <si>
    <t>LÂMPADA COMPACTA FLUORESCENTE DE 15 W, BASE E27 - FORNECIMENTO E INSTALAÇÃO. AF_02/2020</t>
  </si>
  <si>
    <t>18,62</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</si>
  <si>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</si>
  <si>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</si>
  <si>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</si>
  <si>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100902</t>
  </si>
  <si>
    <t>100903</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</si>
  <si>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</si>
  <si>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</si>
  <si>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</si>
  <si>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</si>
  <si>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100906</t>
  </si>
  <si>
    <t>LUMINÁRIA DUPLA TIPO CALHA, DE SOBREPOR, COM 4 LÂMPADAS TUBULARES FLUORESCENTES DE 36 W, COM REATORES DE PARTIDA RÁPIDA -FORNECIMENTO E INSTALAÇÃO. AF_02/2020</t>
  </si>
  <si>
    <t>100919</t>
  </si>
  <si>
    <t>LÂMPADA FLUORESCENTE ESPIRAL BRANCA 45 W, BASE E27 - FORNECIMENTO E INSTALAÇÃO. AF_02/2020</t>
  </si>
  <si>
    <t>100920</t>
  </si>
  <si>
    <t>LÂMPADA FLUORESCENTE ESPIRAL BRANCA 65 W, BASE E27 - FORNECIMENTO E INSTALAÇÃO. AF_02/2020</t>
  </si>
  <si>
    <t>100921</t>
  </si>
  <si>
    <t>REATOR DE PARTIDA RÁPIDA PARA LÂMPADA FLUORESCENTE 2X40W - FORNECIMENTO E INSTALAÇÃO. AF_02/2020</t>
  </si>
  <si>
    <t>100922</t>
  </si>
  <si>
    <t>REATOR DE PARTIDA RÁPIDA PARA LÂMPADA FLUORESCENTE 1X20W - FORNECIMENTO E INSTALAÇÃO. AF_02/2020</t>
  </si>
  <si>
    <t>100923</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</si>
  <si>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</si>
  <si>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</si>
  <si>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</si>
  <si>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</si>
  <si>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</si>
  <si>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</si>
  <si>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</si>
  <si>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23,03</t>
  </si>
  <si>
    <t>8,29</t>
  </si>
  <si>
    <t>12,48</t>
  </si>
  <si>
    <t>17,07</t>
  </si>
  <si>
    <t>100788</t>
  </si>
  <si>
    <t>KIT CAVALETE PARA GÁS - SEM MEDIDOR OU REGULADOR - ENTRADA INDIVIDUAL PRINCIPAL, EM AÇO GALVANIZADO DN 15 E 25 MM (1/2" E 1") - FORNECIMENTO E INSTALAÇÃO. AF_01/2020</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</si>
  <si>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</si>
  <si>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</si>
  <si>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</si>
  <si>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</si>
  <si>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</si>
  <si>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</si>
  <si>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27,70</t>
  </si>
  <si>
    <t>100794</t>
  </si>
  <si>
    <t>TUBO, PEX, MULTICAMADA, DN 32, INSTALADO EM IMPLANTAÇÃO DE INSTALAÇÕES DE GÁS - FORNECIMENTO E INSTALAÇÃO. AF_01/2020</t>
  </si>
  <si>
    <t>100803</t>
  </si>
  <si>
    <t>TUBO, PEX, MULTICAMADA, DN 16, INSTALADO EM RAMAL INTERNO DE INSTALAÇÕES DE GÁS - FORNECIMENTO E INSTALAÇÃO. AF_01/2020</t>
  </si>
  <si>
    <t>13,74</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</si>
  <si>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</si>
  <si>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</si>
  <si>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</si>
  <si>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</si>
  <si>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</si>
  <si>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</si>
  <si>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8,61</t>
  </si>
  <si>
    <t>11,18</t>
  </si>
  <si>
    <t>9,56</t>
  </si>
  <si>
    <t>10,15</t>
  </si>
  <si>
    <t>25,36</t>
  </si>
  <si>
    <t>18,01</t>
  </si>
  <si>
    <t>15,45</t>
  </si>
  <si>
    <t>8,93</t>
  </si>
  <si>
    <t>20,40</t>
  </si>
  <si>
    <t>13,79</t>
  </si>
  <si>
    <t>16,11</t>
  </si>
  <si>
    <t>32,64</t>
  </si>
  <si>
    <t>23,31</t>
  </si>
  <si>
    <t>28,69</t>
  </si>
  <si>
    <t>12,76</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</si>
  <si>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</si>
  <si>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</si>
  <si>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</si>
  <si>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</si>
  <si>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</si>
  <si>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</si>
  <si>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</si>
  <si>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</si>
  <si>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</si>
  <si>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</si>
  <si>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</si>
  <si>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</si>
  <si>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</si>
  <si>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</si>
  <si>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</si>
  <si>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</si>
  <si>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</si>
  <si>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</si>
  <si>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</si>
  <si>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</si>
  <si>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</si>
  <si>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</si>
  <si>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</si>
  <si>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</si>
  <si>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</si>
  <si>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</si>
  <si>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</si>
  <si>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</si>
  <si>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</si>
  <si>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</si>
  <si>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</si>
  <si>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</si>
  <si>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</si>
  <si>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</si>
  <si>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</si>
  <si>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</si>
  <si>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</si>
  <si>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</si>
  <si>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</si>
  <si>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</si>
  <si>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</si>
  <si>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</si>
  <si>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</si>
  <si>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</si>
  <si>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</si>
  <si>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</si>
  <si>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</si>
  <si>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</si>
  <si>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</si>
  <si>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</si>
  <si>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</si>
  <si>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</si>
  <si>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</si>
  <si>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</si>
  <si>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</si>
  <si>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</si>
  <si>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</si>
  <si>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</si>
  <si>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</si>
  <si>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</si>
  <si>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</si>
  <si>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</si>
  <si>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</si>
  <si>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</si>
  <si>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</si>
  <si>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</si>
  <si>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</si>
  <si>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</si>
  <si>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</si>
  <si>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</si>
  <si>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</si>
  <si>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</si>
  <si>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</si>
  <si>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</si>
  <si>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100848</t>
  </si>
  <si>
    <t>VASO SANITÁRIO INFANTIL LOUÇA BRANCA - FORNECIMENTO E INSTALACAO. AF_01/2020</t>
  </si>
  <si>
    <t>100849</t>
  </si>
  <si>
    <t>ASSENTO SANITÁRIO CONVENCIONAL - FORNECIMENTO E INSTALACAO. AF_01/2020</t>
  </si>
  <si>
    <t>100851</t>
  </si>
  <si>
    <t>ASSENTO SANITÁRIO INFANTIL - FORNECIMENTO E INSTALACAO. AF_01/2020</t>
  </si>
  <si>
    <t>100852</t>
  </si>
  <si>
    <t>CUBA DE EMBUTIR RETANGULAR DE AÇO INOXIDÁVEL, 56 X 33 X 12 CM - FORNECIMENTO E INSTALAÇÃO. AF_01/2020</t>
  </si>
  <si>
    <t>100854</t>
  </si>
  <si>
    <t>TORNEIRA CROMADA DE MESA PARA LAVATÓRIO COM SENSOR DE PRESENCA. AF_01/2020</t>
  </si>
  <si>
    <t>100856</t>
  </si>
  <si>
    <t>MANOPLA E CANOPLA CROMADA  FORNECIMENTO E INSTALAÇÃO. AF_01/2020</t>
  </si>
  <si>
    <t>100857</t>
  </si>
  <si>
    <t>ACABAMENTO MONOCOMANDO PARA CHUVEIRO  FORNECIMENTO E INSTALAÇÃO. AF_01/2020</t>
  </si>
  <si>
    <t>100858</t>
  </si>
  <si>
    <t>MICTÓRIO SIFONADO LOUÇA BRANCA  PADRÃO MÉDIO  FORNECIMENTO E INSTALAÇÃO. AF_01/2020</t>
  </si>
  <si>
    <t>100860</t>
  </si>
  <si>
    <t>CHUVEIRO ELÉTRICO COMUM CORPO PLÁSTICO, TIPO DUCHA  FORNECIMENTO E INSTALAÇÃO. AF_01/2020</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</si>
  <si>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</si>
  <si>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</si>
  <si>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</si>
  <si>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</si>
  <si>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100863</t>
  </si>
  <si>
    <t>BARRA DE APOIO EM "L", EM ACO INOX POLIDO 70 X 70 CM, FIXADA NA PAREDE - FORNECIMENTO E INSTALACAO. AF_01/2020</t>
  </si>
  <si>
    <t>100864</t>
  </si>
  <si>
    <t>BARRA DE APOIO EM "L", EM ACO INOX POLIDO 80 X 80 CM, FIXADA NA PAREDE - FORNECIMENTO E INSTALACAO. AF_01/2020</t>
  </si>
  <si>
    <t>100865</t>
  </si>
  <si>
    <t>BARRA DE APOIO LATERAL ARTICULADA, COM TRAVA, EM ACO INOX POLIDO, FIXADA NA PAREDE - FORNECIMENTO E INSTALAÇÃO. AF_01/2020</t>
  </si>
  <si>
    <t>100866</t>
  </si>
  <si>
    <t>BARRA DE APOIO RETA, EM ACO INOX POLIDO, COMPRIMENTO 60CM, FIXADA NA PAREDE - FORNECIMENTO E INSTALAÇÃO. AF_01/2020</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</si>
  <si>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</si>
  <si>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</si>
  <si>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</si>
  <si>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</si>
  <si>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100869</t>
  </si>
  <si>
    <t>BARRA DE APOIO RETA, EM ACO INOX POLIDO, COMPRIMENTO 90 CM,  FIXADA NA PAREDE - FORNECIMENTO E INSTALAÇÃO. AF_01/2020</t>
  </si>
  <si>
    <t>100870</t>
  </si>
  <si>
    <t>BARRA DE APOIO RETA, EM ALUMINIO, COMPRIMENTO 60 CM,  FIXADA NA PAREDE - FORNECIMENTO E INSTALAÇÃO. AF_01/2020</t>
  </si>
  <si>
    <t>100871</t>
  </si>
  <si>
    <t>BARRA DE APOIO RETA, EM ALUMINIO, COMPRIMENTO 70 CM,  FIXADA NA PAREDE - FORNECIMENTO E INSTALAÇÃO. AF_01/2020</t>
  </si>
  <si>
    <t>100872</t>
  </si>
  <si>
    <t>BARRA DE APOIO RETA, EM ALUMINIO, COMPRIMENTO 80 CM,  FIXADA NA PAREDE - FORNECIMENTO E INSTALAÇÃO. AF_01/2020</t>
  </si>
  <si>
    <t>100873</t>
  </si>
  <si>
    <t>BARRA DE APOIO RETA, EM ALUMINIO, COMPRIMENTO 90 CM,  FIXADA NA PAREDE - FORNECIMENTO E INSTALAÇÃO. AF_01/2020</t>
  </si>
  <si>
    <t>100874</t>
  </si>
  <si>
    <t>PUXADOR PARA PCD, FIXADO NA PORTA - FORNECIMENTO E INSTALAÇÃO. AF_01/2020</t>
  </si>
  <si>
    <t>100875</t>
  </si>
  <si>
    <t>BANCO ARTICULADO, EM ACO INOX, PARA PCD, FIXADO NA PAREDE - FORNECIMENTO E INSTALAÇÃO. AF_01/2020</t>
  </si>
  <si>
    <t>10,87</t>
  </si>
  <si>
    <t>10,81</t>
  </si>
  <si>
    <t>101206</t>
  </si>
  <si>
    <t>101207</t>
  </si>
  <si>
    <t>101208</t>
  </si>
  <si>
    <t>101209</t>
  </si>
  <si>
    <t>101210</t>
  </si>
  <si>
    <t>101211</t>
  </si>
  <si>
    <t>101212</t>
  </si>
  <si>
    <t>101213</t>
  </si>
  <si>
    <t>101214</t>
  </si>
  <si>
    <t>101215</t>
  </si>
  <si>
    <t>101216</t>
  </si>
  <si>
    <t>101217</t>
  </si>
  <si>
    <t>101218</t>
  </si>
  <si>
    <t>101219</t>
  </si>
  <si>
    <t>101220</t>
  </si>
  <si>
    <t>101221</t>
  </si>
  <si>
    <t>101222</t>
  </si>
  <si>
    <t>101223</t>
  </si>
  <si>
    <t>101224</t>
  </si>
  <si>
    <t>101225</t>
  </si>
  <si>
    <t>101226</t>
  </si>
  <si>
    <t>101227</t>
  </si>
  <si>
    <t>101228</t>
  </si>
  <si>
    <t>101229</t>
  </si>
  <si>
    <t>101230</t>
  </si>
  <si>
    <t>101231</t>
  </si>
  <si>
    <t>101232</t>
  </si>
  <si>
    <t>101233</t>
  </si>
  <si>
    <t>101234</t>
  </si>
  <si>
    <t>101235</t>
  </si>
  <si>
    <t>101236</t>
  </si>
  <si>
    <t>101237</t>
  </si>
  <si>
    <t>101238</t>
  </si>
  <si>
    <t>101239</t>
  </si>
  <si>
    <t>101240</t>
  </si>
  <si>
    <t>101241</t>
  </si>
  <si>
    <t>101242</t>
  </si>
  <si>
    <t>101243</t>
  </si>
  <si>
    <t>101244</t>
  </si>
  <si>
    <t>101245</t>
  </si>
  <si>
    <t>101246</t>
  </si>
  <si>
    <t>101247</t>
  </si>
  <si>
    <t>101248</t>
  </si>
  <si>
    <t>101249</t>
  </si>
  <si>
    <t>101250</t>
  </si>
  <si>
    <t>101251</t>
  </si>
  <si>
    <t>101252</t>
  </si>
  <si>
    <t>101253</t>
  </si>
  <si>
    <t>101254</t>
  </si>
  <si>
    <t>101255</t>
  </si>
  <si>
    <t>101256</t>
  </si>
  <si>
    <t>101257</t>
  </si>
  <si>
    <t>101258</t>
  </si>
  <si>
    <t>101259</t>
  </si>
  <si>
    <t>101260</t>
  </si>
  <si>
    <t>101261</t>
  </si>
  <si>
    <t>101262</t>
  </si>
  <si>
    <t>101263</t>
  </si>
  <si>
    <t>11,97</t>
  </si>
  <si>
    <t>101264</t>
  </si>
  <si>
    <t>101265</t>
  </si>
  <si>
    <t>101266</t>
  </si>
  <si>
    <t>101267</t>
  </si>
  <si>
    <t>101268</t>
  </si>
  <si>
    <t>101269</t>
  </si>
  <si>
    <t>101270</t>
  </si>
  <si>
    <t>101271</t>
  </si>
  <si>
    <t>101272</t>
  </si>
  <si>
    <t>101273</t>
  </si>
  <si>
    <t>101274</t>
  </si>
  <si>
    <t>101275</t>
  </si>
  <si>
    <t>101276</t>
  </si>
  <si>
    <t>101277</t>
  </si>
  <si>
    <t>101159</t>
  </si>
  <si>
    <t>ALVENARIA DE VEDAÇÃO DE BLOCOS CERÂMICOS MACIÇOS DE 5X10X20CM (ESPESSURA 10CM) E ARGAMASSA DE ASSENTAMENTO COM PREPARO EM BETONEIRA. AF_05/2020</t>
  </si>
  <si>
    <t>101162</t>
  </si>
  <si>
    <t>ALVENARIA DE VEDAÇÃO COM ELEMENTO VAZADO DE CERÂMICA (COBOGÓ) DE 7X20X20CM E ARGAMASSA DE ASSENTAMENTO COM PREPARO EM BETONEIRA. AF_05/2020</t>
  </si>
  <si>
    <t>101161</t>
  </si>
  <si>
    <t>ALVENARIA DE VEDAÇÃO COM ELEMENTO VAZADO DE CONCRETO (COBOGÓ) DE 7X50X50CM E ARGAMASSA DE ASSENTAMENTO COM PREPARO EM BETONEIRA. AF_05/2020</t>
  </si>
  <si>
    <t>101163</t>
  </si>
  <si>
    <t>ALVENARIA DE VEDAÇÃO COM BLOCO DE VIDRO VAZADO, TIPO VENEZIANA, DE 6X20X20CM E ARGAMASSA DE ASSENTAMENTO COM PREPARO EM BETONEIRA. AF_05/2020</t>
  </si>
  <si>
    <t>101164</t>
  </si>
  <si>
    <t>ALVENARIA DE VEDAÇÃO COM BLOCO DE VIDRO, TIPO CANELADO, DE 8X19X19CM E ARGAMASSA DE ASSENTAMENTO COM PREPARO EM BETONEIRA. AF_05/2020</t>
  </si>
  <si>
    <t>101154</t>
  </si>
  <si>
    <t>ALVENARIA DE VEDAÇÃO DE BLOCOS DE CONCRETO CELULAR DE 10X30X60CM (ESPESSURA 10CM) E ARGAMASSA DE ASSENTAMENTO COM PREPARO EM BETONEIRA. AF_05/2020</t>
  </si>
  <si>
    <t>101155</t>
  </si>
  <si>
    <t>ALVENARIA DE VEDAÇÃO DE BLOCOS DE CONCRETO CELULAR DE 15X30X60CM (ESPESSURA 15CM) E ARGAMASSA DE ASSENTAMENTO COM PREPARO EM BETONEIRA. AF_05/2020</t>
  </si>
  <si>
    <t>101156</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</si>
  <si>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</si>
  <si>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</si>
  <si>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</si>
  <si>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</si>
  <si>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15,05</t>
  </si>
  <si>
    <t>101167</t>
  </si>
  <si>
    <t>EXECUÇÃO DE PAVIMENTO EM PARALELEPÍPEDOS, REJUNTAMENTO COM PÓ DE PEDRA. AF_05/2020</t>
  </si>
  <si>
    <t>101169</t>
  </si>
  <si>
    <t>EXECUÇÃO DE PAVIMENTO EM PARALELEPÍPEDOS, REJUNTAMENTO COM ARGAMASSA TRAÇO 1:3 (CIMENTO E AREIA). AF_05/2020</t>
  </si>
  <si>
    <t>101170</t>
  </si>
  <si>
    <t>EXECUÇÃO DE PAVIMENTO EM PEDRAS POLIÉDRICAS, REJUNTAMENTO COM PÓ DE PEDRA. AF_05/2020</t>
  </si>
  <si>
    <t>101172</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</si>
  <si>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</si>
  <si>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</si>
  <si>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</si>
  <si>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</si>
  <si>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16,83</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</si>
  <si>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</si>
  <si>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</si>
  <si>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</si>
  <si>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</si>
  <si>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</si>
  <si>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</si>
  <si>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</si>
  <si>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100720</t>
  </si>
  <si>
    <t>PINTURA COM TINTA ALQUÍDICA DE FUNDO (TIPO ZARCÃO) APLICADA A ROLO OU PINCEL SOBRE PERFIL METÁLICO EXECUTADO EM FÁBRICA (POR DEMÃO). AF_01/2020</t>
  </si>
  <si>
    <t>100721</t>
  </si>
  <si>
    <t>100722</t>
  </si>
  <si>
    <t>PINTURA COM TINTA ALQUÍDICA DE FUNDO (TIPO ZARCÃO) APLICADA A ROLO OU PINCEL SOBRE SUPERFÍCIES METÁLICAS (EXCETO PERFIL) EXECUTADO EM OBRA (POR DEMÃO). AF_01/2020</t>
  </si>
  <si>
    <t>100723</t>
  </si>
  <si>
    <t>100724</t>
  </si>
  <si>
    <t>PINTURA COM TINTA ALQUÍDICA DE FUNDO E ACABAMENTO (ESMALTE SINTÉTICO GRAFITE) APLICADA A ROLO OU PINCEL SOBRE PERFIL METÁLICO EXECUTADO EM FÁBRICA (POR DEMÃO). AF_01/2020</t>
  </si>
  <si>
    <t>100725</t>
  </si>
  <si>
    <t>100726</t>
  </si>
  <si>
    <t>PINTURA COM TINTA ALQUÍDICA DE FUNDO E ACABAMENTO (ESMALTE SINTÉTICO GRAFITE) APLICADA A ROLO OU PINCEL SOBRE SUPERFÍCIES METÁLICAS (EXCETO PERFIL) EXECUTADO EM OBRA (POR DEMÃO). AF_01/2020</t>
  </si>
  <si>
    <t>22,14</t>
  </si>
  <si>
    <t>100727</t>
  </si>
  <si>
    <t>100728</t>
  </si>
  <si>
    <t>PINTURA COM TINTA EPOXÍDICA DE FUNDO APLICADA A ROLO OU PINCEL SOBRE PERFIL METÁLICO EXECUTADO EM FÁBRICA (POR DEMÃO). AF_01/2020</t>
  </si>
  <si>
    <t>100729</t>
  </si>
  <si>
    <t>100730</t>
  </si>
  <si>
    <t>PINTURA COM TINTA EPOXÍDICA DE ACABAMENTO APLICADA A ROLO OU PINCEL SOBRE PERFIL METÁLICO EXECUTADO EM FÁBRICA (POR DEMÃO). AF_01/2020</t>
  </si>
  <si>
    <t>100733</t>
  </si>
  <si>
    <t>100734</t>
  </si>
  <si>
    <t>PINTURA COM TINTA ACRÍLICA DE FUNDO APLICADA A ROLO OU PINCEL SOBRE SUPERFÍCIES METÁLICAS (EXCETO PERFIL) EXECUTADO EM OBRA (POR DEMÃO). AF_01/2020</t>
  </si>
  <si>
    <t>100735</t>
  </si>
  <si>
    <t>100736</t>
  </si>
  <si>
    <t>PINTURA COM TINTA ACRÍLICA DE ACABAMENTO APLICADA A ROLO OU PINCEL SOBRE SUPERFÍCIES METÁLICAS (EXCETO PERFIL) EXECUTADO EM OBRA (POR DEMÃO). AF_01/2020</t>
  </si>
  <si>
    <t>12,12</t>
  </si>
  <si>
    <t>100739</t>
  </si>
  <si>
    <t>100740</t>
  </si>
  <si>
    <t>PINTURA COM TINTA ALQUÍDICA DE ACABAMENTO (ESMALTE SINTÉTICO ACETINADO) APLICADA A ROLO OU PINCEL SOBRE PERFIL METÁLICO EXECUTADO EM FÁBRICA (POR DEMÃO). AF_01/2020</t>
  </si>
  <si>
    <t>100741</t>
  </si>
  <si>
    <t>100742</t>
  </si>
  <si>
    <t>PINTURA COM TINTA ALQUÍDICA DE ACABAMENTO (ESMALTE SINTÉTICO ACETINADO) APLICADA A ROLO OU PINCEL SOBRE SUPERFÍCIES METÁLICAS (EXCETO PERFIL) EXECUTADO EM OBRA (POR DEMÃO). AF_01/2020</t>
  </si>
  <si>
    <t>100743</t>
  </si>
  <si>
    <t>100744</t>
  </si>
  <si>
    <t>PINTURA COM TINTA ALQUÍDICA DE ACABAMENTO (ESMALTE SINTÉTICO BRILHANTE) APLICADA A ROLO OU PINCEL SOBRE PERFIL METÁLICO EXECUTADO EM FÁBRICA (POR DEMÃO). AF_01/2020</t>
  </si>
  <si>
    <t>100745</t>
  </si>
  <si>
    <t>100746</t>
  </si>
  <si>
    <t>PINTURA COM TINTA ALQUÍDICA DE ACABAMENTO (ESMALTE SINTÉTICO BRILHANTE) APLICADA A ROLO OU PINCEL SOBRE SUPERFÍCIES METÁLICAS (EXCETO PERFIL) EXECUTADO EM OBRA (POR DEMÃO). AF_01/2020</t>
  </si>
  <si>
    <t>100747</t>
  </si>
  <si>
    <t>100748</t>
  </si>
  <si>
    <t>PINTURA COM TINTA ALQUÍDICA DE ACABAMENTO (ESMALTE SINTÉTICO FOSCO) APLICADA A ROLO OU PINCEL SOBRE PERFIL METÁLICO EXECUTADO EM FÁBRICA (POR DEMÃO). AF_01/2020</t>
  </si>
  <si>
    <t>100749</t>
  </si>
  <si>
    <t>100750</t>
  </si>
  <si>
    <t>PINTURA COM TINTA ALQUÍDICA DE ACABAMENTO (ESMALTE SINTÉTICO FOSCO) APLICADA A ROLO OU PINCEL SOBRE SUPERFÍCIES METÁLICAS (EXCETO PERFIL) EXECUTADO EM OBRA (POR DEMÃO). AF_01/2020</t>
  </si>
  <si>
    <t>100751</t>
  </si>
  <si>
    <t>100752</t>
  </si>
  <si>
    <t>PINTURA COM TINTA EPOXÍDICA DE ACABAMENTO APLICADA A ROLO OU PINCEL SOBRE PERFIL METÁLICO EXECUTADO EM FÁBRICA (02 DEMÃOS). AF_01/2020</t>
  </si>
  <si>
    <t>100753</t>
  </si>
  <si>
    <t>100754</t>
  </si>
  <si>
    <t>PINTURA COM TINTA ACRÍLICA DE ACABAMENTO APLICADA A ROLO OU PINCEL SOBRE SUPERFÍCIES METÁLICAS (EXCETO PERFIL) EXECUTADO EM OBRA (02 DEMÃOS). AF_01/2020</t>
  </si>
  <si>
    <t>100757</t>
  </si>
  <si>
    <t>100758</t>
  </si>
  <si>
    <t>PINTURA COM TINTA ALQUÍDICA DE ACABAMENTO (ESMALTE SINTÉTICO ACETINADO) APLICADA A ROLO OU PINCEL SOBRE SUPERFÍCIES METÁLICAS (EXCETO PERFIL) EXECUTADO EM OBRA (02 DEMÃOS). AF_01/2020</t>
  </si>
  <si>
    <t>100759</t>
  </si>
  <si>
    <t>100760</t>
  </si>
  <si>
    <t>PINTURA COM TINTA ALQUÍDICA DE ACABAMENTO (ESMALTE SINTÉTICO BRILHANTE) APLICADA A ROLO OU PINCEL SOBRE SUPERFÍCIES METÁLICAS (EXCETO PERFIL) EXECUTADO EM OBRA (02 DEMÃOS). AF_01/2020</t>
  </si>
  <si>
    <t>100761</t>
  </si>
  <si>
    <t>100762</t>
  </si>
  <si>
    <t>PINTURA COM TINTA ALQUÍDICA DE ACABAMENTO (ESMALTE SINTÉTICO FOSCO) APLICADA A ROLO OU PINCEL SOBRE SUPERFÍCIES METÁLICAS (EXCETO PERFIL) EXECUTADO EM OBRA (02 DEMÃOS). AF_01/2020</t>
  </si>
  <si>
    <t>22,33</t>
  </si>
  <si>
    <t>101090</t>
  </si>
  <si>
    <t>PISO EM PEDRA PORTUGUESA ASSENTADO SOBRE ARGAMASSA SECA DE CIMENTO E AREIA, TRAÇO 1:3, REJUNTADO COM CIMENTO COMUM. AF_05/2020</t>
  </si>
  <si>
    <t>101091</t>
  </si>
  <si>
    <t>PISO EM LADRILHO HIDRÁULICO APLICADO EM AMBIENTES EXTERNOS. AF_05/2020</t>
  </si>
  <si>
    <t>101094</t>
  </si>
  <si>
    <t>101092</t>
  </si>
  <si>
    <t>PISO EM GRANITO APLICADO EM CALÇADAS OU PISOS EXTERNOS. AF_05/2020</t>
  </si>
  <si>
    <t>101093</t>
  </si>
  <si>
    <t>PISO EM MÁRMORE APLICADO EM CALÇADAS OU PISOS EXTERNOS. AF_05/2020</t>
  </si>
  <si>
    <t>56,38</t>
  </si>
  <si>
    <t>6,38</t>
  </si>
  <si>
    <t>32,02</t>
  </si>
  <si>
    <t>19,62</t>
  </si>
  <si>
    <t>ARGAMASSA TRAÇO 1:1,93 (EM VOLUME DE CIMENTO E AREIA MÉDIA ÚMIDA), FCK 20 MPA, PREPARO MECÂNICO COM MISTURADOR DUPLO HORIZONTAL DE ALTA TURBULÊNCIA. AF_03/2020</t>
  </si>
  <si>
    <t>3,52</t>
  </si>
  <si>
    <t>23,96</t>
  </si>
  <si>
    <t>LOCAÇÃO COM CAVALETE COM ALTURA DE 1,00 M - 2 UTILIZAÇÕES. AF_10/2018</t>
  </si>
  <si>
    <t>LOCAÇÃO COM CAVALETE COM ALTURA DE 0,50 M - 2 UTILIZAÇÕES. AF_10/2018</t>
  </si>
  <si>
    <t>1,58</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</si>
  <si>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</si>
  <si>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</si>
  <si>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</si>
  <si>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</si>
  <si>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</si>
  <si>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</si>
  <si>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</si>
  <si>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</si>
  <si>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</si>
  <si>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</si>
  <si>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</si>
  <si>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</si>
  <si>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</si>
  <si>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</si>
  <si>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</si>
  <si>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</si>
  <si>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101198</t>
  </si>
  <si>
    <t>CERCA COM MOURÕES DE CONCRETO, SEÇÃO "T" PONTA INCLINADA, 10X10 CM, ESPAÇAMENTO DE 2,5 M, CRAVADOS 0,5 M, COM 11 FIOS DE ARAME DE AÇO OVALADO 15X17 - FORNECIMENTO E INSTALAÇÃO. AF_05/2020</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</si>
  <si>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</si>
  <si>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</si>
  <si>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</si>
  <si>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</si>
  <si>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</si>
  <si>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</si>
  <si>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</si>
  <si>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</si>
  <si>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</si>
  <si>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</si>
  <si>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</si>
  <si>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</si>
  <si>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</si>
  <si>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</si>
  <si>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21,56</t>
  </si>
  <si>
    <t>22,29</t>
  </si>
  <si>
    <t>20,61</t>
  </si>
  <si>
    <t>20,27</t>
  </si>
  <si>
    <t>35,90</t>
  </si>
  <si>
    <t>1,53</t>
  </si>
  <si>
    <t>3,18</t>
  </si>
  <si>
    <t>2,07</t>
  </si>
  <si>
    <t>13,53</t>
  </si>
  <si>
    <t>16,68</t>
  </si>
  <si>
    <t>13,11</t>
  </si>
  <si>
    <t>22,58</t>
  </si>
  <si>
    <t>11,29</t>
  </si>
  <si>
    <t>2,02</t>
  </si>
  <si>
    <t>24,48</t>
  </si>
  <si>
    <t>26,93</t>
  </si>
  <si>
    <t>12,38</t>
  </si>
  <si>
    <t>11,39</t>
  </si>
  <si>
    <t>14,31</t>
  </si>
  <si>
    <t>8,05</t>
  </si>
  <si>
    <t>17,59</t>
  </si>
  <si>
    <t>53,07</t>
  </si>
  <si>
    <t>18,92</t>
  </si>
  <si>
    <t>8,98</t>
  </si>
  <si>
    <t>18,90</t>
  </si>
  <si>
    <t>21,64</t>
  </si>
  <si>
    <t>24,60</t>
  </si>
  <si>
    <t>11,93</t>
  </si>
  <si>
    <t>10,75</t>
  </si>
  <si>
    <t>14,44</t>
  </si>
  <si>
    <t>7,92</t>
  </si>
  <si>
    <t>16,98</t>
  </si>
  <si>
    <t>15,17</t>
  </si>
  <si>
    <t>10,22</t>
  </si>
  <si>
    <t>8,45</t>
  </si>
  <si>
    <t>19,48</t>
  </si>
  <si>
    <t>12,27</t>
  </si>
  <si>
    <t>19,00</t>
  </si>
  <si>
    <t>23,12</t>
  </si>
  <si>
    <t>24,96</t>
  </si>
  <si>
    <t>17,21</t>
  </si>
  <si>
    <t>25,41</t>
  </si>
  <si>
    <t>19,11</t>
  </si>
  <si>
    <t>16,74</t>
  </si>
  <si>
    <t>BOTA- FORA</t>
  </si>
  <si>
    <t>USINA DE ASFALTO</t>
  </si>
  <si>
    <t>JAZIDA</t>
  </si>
  <si>
    <t>2.2.1</t>
  </si>
  <si>
    <t>MÊS 1</t>
  </si>
  <si>
    <t>10,20</t>
  </si>
  <si>
    <t>8,77</t>
  </si>
  <si>
    <t>12,67</t>
  </si>
  <si>
    <t>17,19</t>
  </si>
  <si>
    <t>20,12</t>
  </si>
  <si>
    <t>26,61</t>
  </si>
  <si>
    <t>35,13</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</si>
  <si>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</si>
  <si>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</si>
  <si>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</si>
  <si>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</si>
  <si>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</si>
  <si>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</si>
  <si>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</si>
  <si>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</si>
  <si>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</si>
  <si>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</si>
  <si>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</si>
  <si>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</si>
  <si>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</si>
  <si>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</si>
  <si>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</si>
  <si>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</si>
  <si>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26,81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</si>
  <si>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</si>
  <si>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</si>
  <si>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</si>
  <si>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</si>
  <si>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</si>
  <si>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</si>
  <si>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</si>
  <si>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</si>
  <si>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</si>
  <si>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</si>
  <si>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</si>
  <si>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</si>
  <si>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</si>
  <si>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</si>
  <si>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</si>
  <si>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</si>
  <si>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</si>
  <si>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</si>
  <si>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</si>
  <si>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</si>
  <si>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</si>
  <si>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</si>
  <si>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</si>
  <si>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</si>
  <si>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</si>
  <si>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</si>
  <si>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</si>
  <si>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</si>
  <si>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</si>
  <si>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</si>
  <si>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</si>
  <si>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</si>
  <si>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</si>
  <si>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</si>
  <si>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</si>
  <si>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</si>
  <si>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</si>
  <si>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</si>
  <si>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</si>
  <si>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</si>
  <si>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102267</t>
  </si>
  <si>
    <t>JUNTA ARGAMASSADA ENTRE TUBO DN 1000 MM E O POÇO DE VISITA/ CAIXA DE CONCRETO OU ALVENARIA EM REDES DE ESGOTO. AF_01/2021</t>
  </si>
  <si>
    <t>102268</t>
  </si>
  <si>
    <t>JUNTA ARGAMASSADA ENTRE TUBO DN 1200 MM E O POÇO DE VISITA/ CAIXA DE CONCRETO OU ALVENARIA EM REDES DE ESGOTO. AF_01/2021</t>
  </si>
  <si>
    <t>102269</t>
  </si>
  <si>
    <t>JUNTA ARGAMASSADA ENTRE TUBO DN 1500 MM E O POÇO DE VISITA/ CAIXA DE CONCRETO OU ALVENARIA EM REDES DE ESGOTO. AF_01/2021</t>
  </si>
  <si>
    <t>7,60</t>
  </si>
  <si>
    <t>92843</t>
  </si>
  <si>
    <t>TUBO DE CONCRETO PARA REDES COLETORAS DE ESGOTO SANITÁRIO, DIÂMETRO DE 800 MM, JUNTA ELÁSTICA, INSTALADO EM LOCAL COM BAIXO NÍVEL DE INTERFERÊNCIAS - FORNECIMENTO E ASSENTAMENTO. AF_12/2015</t>
  </si>
  <si>
    <t>92845</t>
  </si>
  <si>
    <t>TUBO DE CONCRETO PARA REDES COLETORAS DE ESGOTO SANITÁRIO, DIÂMETRO DE 900 MM, JUNTA ELÁSTICA, INSTALADO EM LOCAL COM BAIXO NÍVEL DE INTERFERÊNCIAS - FORNECIMENTO E ASSENTAMENTO. AF_12/2015</t>
  </si>
  <si>
    <t>92859</t>
  </si>
  <si>
    <t>TUBO DE CONCRETO PARA REDES COLETORAS DE ESGOTO SANITÁRIO, DIÂMETRO DE 800 MM, JUNTA ELÁSTICA, INSTALADO EM LOCAL COM ALTO NÍVEL DE INTERFERÊNCIAS - FORNECIMENTO E ASSENTAMENTO. AF_12/2015</t>
  </si>
  <si>
    <t>92861</t>
  </si>
  <si>
    <t>TUBO DE CONCRETO PARA REDES COLETORAS DE ESGOTO SANITÁRIO, DIÂMETRO DE 900 MM, JUNTA ELÁSTICA, INSTALADO EM LOCAL COM ALTO NÍVEL DE INTERFERÊNCIAS - FORNECIMENTO E ASSENTAMENTO. AF_12/2015</t>
  </si>
  <si>
    <t>34,20</t>
  </si>
  <si>
    <t>13,23</t>
  </si>
  <si>
    <t>21,57</t>
  </si>
  <si>
    <t>7,77</t>
  </si>
  <si>
    <t>103089</t>
  </si>
  <si>
    <t>ASSENTAMENTO DE TUBO DE FERRO FUNDIDO PARA REDE DE ÁGUA, DN 80 MM, JUNTA FLANGEADA (NÃO INCLUI O FORNECIMENTO). AF_09/2021</t>
  </si>
  <si>
    <t>103090</t>
  </si>
  <si>
    <t>ASSENTAMENTO DE TUBO DE FERRO FUNDIDO PARA REDE DE ÁGUA, DN 100 MM, JUNTA FLANGEADA (NÃO INCLUI O FORNECIMENTO). AF_09/2021</t>
  </si>
  <si>
    <t>103091</t>
  </si>
  <si>
    <t>ASSENTAMENTO DE TUBO DE FERRO FUNDIDO PARA REDE DE ÁGUA, DN 150 MM, JUNTA FLANGEADA (NÃO INCLUI O FORNECIMENTO). AF_09/2021</t>
  </si>
  <si>
    <t>103092</t>
  </si>
  <si>
    <t>ASSENTAMENTO DE TUBO DE FERRO FUNDIDO PARA REDE DE ÁGUA, DN 200 MM, JUNTA FLANGEADA (NÃO INCLUI O FORNECIMENTO). AF_09/2021</t>
  </si>
  <si>
    <t>103093</t>
  </si>
  <si>
    <t>ASSENTAMENTO DE TUBO DE FERRO FUNDIDO PARA REDE DE ÁGUA, DN 250 MM, JUNTA FLANGEADA (NÃO INCLUI O FORNECIMENTO). AF_09/2021</t>
  </si>
  <si>
    <t>103094</t>
  </si>
  <si>
    <t>ASSENTAMENTO DE TUBO DE FERRO FUNDIDO PARA REDE DE ÁGUA, DN 300 MM, JUNTA FLANGEADA (NÃO INCLUI O FORNECIMENTO). AF_09/2021</t>
  </si>
  <si>
    <t>103095</t>
  </si>
  <si>
    <t>ASSENTAMENTO DE TUBO DE FERRO FUNDIDO PARA REDE DE ÁGUA, DN 350 MM, JUNTA FLANGEADA (NÃO INCLUI O FORNECIMENTO). AF_09/2021</t>
  </si>
  <si>
    <t>103096</t>
  </si>
  <si>
    <t>ASSENTAMENTO DE TUBO DE FERRO FUNDIDO PARA REDE DE ÁGUA, DN 400 MM, JUNTA FLANGEADA (NÃO INCLUI O FORNECIMENTO). AF_09/2021</t>
  </si>
  <si>
    <t>103097</t>
  </si>
  <si>
    <t>ASSENTAMENTO DE TUBO DE FERRO FUNDIDO PARA REDE DE ÁGUA, DN 450 MM, JUNTA FLANGEADA (NÃO INCLUI O FORNECIMENTO). AF_09/2021</t>
  </si>
  <si>
    <t>103098</t>
  </si>
  <si>
    <t>ASSENTAMENTO DE TUBO DE FERRO FUNDIDO PARA REDE DE ÁGUA, DN 500 MM, JUNTA FLANGEADA (NÃO INCLUI O FORNECIMENTO). AF_09/2021</t>
  </si>
  <si>
    <t>103099</t>
  </si>
  <si>
    <t>ASSENTAMENTO DE TUBO DE FERRO FUNDIDO PARA REDE DE ÁGUA, DN 600 MM, JUNTA FLANGEADA (NÃO INCLUI O FORNECIMENTO). AF_09/2021</t>
  </si>
  <si>
    <t>103100</t>
  </si>
  <si>
    <t>ASSENTAMENTO DE TUBO DE FERRO FUNDIDO PARA REDE DE ÁGUA, DN 700 MM, JUNTA FLANGEADA (NÃO INCLUI O FORNECIMENTO). AF_09/2021</t>
  </si>
  <si>
    <t>103101</t>
  </si>
  <si>
    <t>ASSENTAMENTO DE TUBO DE FERRO FUNDIDO PARA REDE DE ÁGUA, DN 800 MM, JUNTA FLANGEADA (NÃO INCLUI O FORNECIMENTO). AF_09/2021</t>
  </si>
  <si>
    <t>103102</t>
  </si>
  <si>
    <t>ASSENTAMENTO DE TUBO DE FERRO FUNDIDO PARA REDE DE ÁGUA, DN 900 MM, JUNTA FLANGEADA (NÃO INCLUI O FORNECIMENTO). AF_09/2021</t>
  </si>
  <si>
    <t>103103</t>
  </si>
  <si>
    <t>ASSENTAMENTO DE TUBO DE FERRO FUNDIDO PARA REDE DE ÁGUA, DN 1000 MM, JUNTA FLANGEADA (NÃO INCLUI O FORNECIMENTO). AF_09/2021</t>
  </si>
  <si>
    <t>103104</t>
  </si>
  <si>
    <t>ASSENTAMENTO DE TUBO DE FERRO FUNDIDO PARA REDE DE ÁGUA, DN 1200 MM, JUNTA FLANGEADA (NÃO INCLUI O FORNECIMENTO). AF_09/2021</t>
  </si>
  <si>
    <t>103105</t>
  </si>
  <si>
    <t>ASSENTAMENTO DE CONEXÃO COM 2 ACESSOS, FERRO FUNDIDO PARA REDE DE ÁGUA, DN  80 MM, JUNTA FLANGEADA (NÃO INCLUI O FORNECIMENTO). AF_09/2021</t>
  </si>
  <si>
    <t>103106</t>
  </si>
  <si>
    <t>ASSENTAMENTO DE CONEXÃO COM 2 ACESSOS, FERRO FUNDIDO PARA REDE DE ÁGUA, DN  100 MM, JUNTA FLANGEADA (NÃO INCLUI O FORNECIMENTO). AF_09/2021</t>
  </si>
  <si>
    <t>103107</t>
  </si>
  <si>
    <t>ASSENTAMENTO DE CONEXÃO COM 2 ACESSOS, FERRO FUNDIDO PARA REDE DE ÁGUA, DN  150 MM, JUNTA FLANGEADA (NÃO INCLUI O FORNECIMENTO). AF_09/2021</t>
  </si>
  <si>
    <t>103108</t>
  </si>
  <si>
    <t>ASSENTAMENTO DE CONEXÃO COM 2 ACESSOS, FERRO FUNDIDO PARA REDE DE ÁGUA, DN  200 MM, JUNTA FLANGEADA (NÃO INCLUI O FORNECIMENTO). AF_09/2021</t>
  </si>
  <si>
    <t>103109</t>
  </si>
  <si>
    <t>ASSENTAMENTO DE CONEXÃO COM 2 ACESSOS, FERRO FUNDIDO PARA REDE DE ÁGUA, DN  250 MM, JUNTA FLANGEADA (NÃO INCLUI O FORNECIMENTO). AF_09/2021</t>
  </si>
  <si>
    <t>103110</t>
  </si>
  <si>
    <t>ASSENTAMENTO DE CONEXÃO COM 2 ACESSOS, FERRO FUNDIDO PARA REDE DE ÁGUA, DN  300 MM, JUNTA FLANGEADA (NÃO INCLUI O FORNECIMENTO). AF_09/2021</t>
  </si>
  <si>
    <t>103111</t>
  </si>
  <si>
    <t>ASSENTAMENTO DE CONEXÃO COM 2 ACESSOS, FERRO FUNDIDO PARA REDE DE ÁGUA, DN  350 MM, JUNTA FLANGEADA (NÃO INCLUI O FORNECIMENTO). AF_09/2021</t>
  </si>
  <si>
    <t>103112</t>
  </si>
  <si>
    <t>ASSENTAMENTO DE CONEXÃO COM 2 ACESSOS, FERRO FUNDIDO PARA REDE DE ÁGUA, DN  400 MM, JUNTA FLANGEADA (NÃO INCLUI O FORNECIMENTO). AF_09/2021</t>
  </si>
  <si>
    <t>103113</t>
  </si>
  <si>
    <t>ASSENTAMENTO DE CONEXÃO COM 2 ACESSOS, FERRO FUNDIDO PARA REDE DE ÁGUA, DN  450 MM, JUNTA FLANGEADA (NÃO INCLUI O FORNECIMENTO). AF_09/2021</t>
  </si>
  <si>
    <t>103114</t>
  </si>
  <si>
    <t>ASSENTAMENTO DE CONEXÃO COM 2 ACESSOS, FERRO FUNDIDO PARA REDE DE ÁGUA, DN  500 MM, JUNTA FLANGEADA (NÃO INCLUI O FORNECIMENTO). AF_09/2021</t>
  </si>
  <si>
    <t>103115</t>
  </si>
  <si>
    <t>ASSENTAMENTO DE CONEXÃO COM 2 ACESSOS, FERRO FUNDIDO PARA REDE DE ÁGUA, DN  600 MM, JUNTA FLANGEADA (NÃO INCLUI O FORNECIMENTO). AF_09/2021</t>
  </si>
  <si>
    <t>103116</t>
  </si>
  <si>
    <t>ASSENTAMENTO DE CONEXÃO COM 2 ACESSOS, FERRO FUNDIDO PARA REDE DE ÁGUA, DN  700 MM, JUNTA FLANGEADA (NÃO INCLUI O FORNECIMENTO). AF_09/2021</t>
  </si>
  <si>
    <t>103117</t>
  </si>
  <si>
    <t>ASSENTAMENTO DE CONEXÃO COM 2 ACESSOS, FERRO FUNDIDO PARA REDE DE ÁGUA, DN  800 MM, JUNTA FLANGEADA (NÃO INCLUI O FORNECIMENTO). AF_09/2021</t>
  </si>
  <si>
    <t>103118</t>
  </si>
  <si>
    <t>ASSENTAMENTO DE CONEXÃO COM 2 ACESSOS, FERRO FUNDIDO PARA REDE DE ÁGUA, DN  900 MM, JUNTA FLANGEADA (NÃO INCLUI O FORNECIMENTO). AF_09/2021</t>
  </si>
  <si>
    <t>103119</t>
  </si>
  <si>
    <t>ASSENTAMENTO DE CONEXÃO COM 2 ACESSOS, FERRO FUNDIDO PARA REDE DE ÁGUA, DN  1000 MM, JUNTA FLANGEADA (NÃO INCLUI O FORNECIMENTO). AF_09/2021</t>
  </si>
  <si>
    <t>103120</t>
  </si>
  <si>
    <t>ASSENTAMENTO DE CONEXÃO COM 2 ACESSOS, FERRO FUNDIDO PARA REDE DE ÁGUA, DN  1200 MM, JUNTA FLANGEADA (NÃO INCLUI O FORNECIMENTO). AF_09/2021</t>
  </si>
  <si>
    <t>103121</t>
  </si>
  <si>
    <t>ASSENTAMENTO DE CONEXÃO COM 3 ACESSOS, FERRO FUNDIDO PARA REDE DE ÁGUA, DN  80 MM, JUNTA FLANGEADA (NÃO INCLUI O FORNECIMENTO). AF_09/2021</t>
  </si>
  <si>
    <t>103122</t>
  </si>
  <si>
    <t>ASSENTAMENTO DE CONEXÃO COM 3 ACESSOS, FERRO FUNDIDO PARA REDE DE ÁGUA, DN  100 MM, JUNTA FLANGEADA (NÃO INCLUI O FORNECIMENTO). AF_09/2021</t>
  </si>
  <si>
    <t>103123</t>
  </si>
  <si>
    <t>ASSENTAMENTO DE CONEXÃO COM 3 ACESSOS, FERRO FUNDIDO PARA REDE DE ÁGUA, DN  150 MM, JUNTA FLANGEADA (NÃO INCLUI O FORNECIMENTO). AF_09/2021</t>
  </si>
  <si>
    <t>103124</t>
  </si>
  <si>
    <t>ASSENTAMENTO DE CONEXÃO COM 3 ACESSOS, FERRO FUNDIDO PARA REDE DE ÁGUA, DN  200 MM, JUNTA FLANGEADA (NÃO INCLUI O FORNECIMENTO). AF_09/2021</t>
  </si>
  <si>
    <t>103125</t>
  </si>
  <si>
    <t>ASSENTAMENTO DE CONEXÃO COM 3 ACESSOS, FERRO FUNDIDO PARA REDE DE ÁGUA, DN  250 MM, JUNTA FLANGEADA (NÃO INCLUI O FORNECIMENTO). AF_09/2021</t>
  </si>
  <si>
    <t>103126</t>
  </si>
  <si>
    <t>ASSENTAMENTO DE CONEXÃO COM 3 ACESSOS, FERRO FUNDIDO PARA REDE DE ÁGUA, DN  300 MM, JUNTA FLANGEADA (NÃO INCLUI O FORNECIMENTO). AF_09/2021</t>
  </si>
  <si>
    <t>103127</t>
  </si>
  <si>
    <t>ASSENTAMENTO DE CONEXÃO COM 3 ACESSOS, FERRO FUNDIDO PARA REDE DE ÁGUA, DN  350 MM, JUNTA FLANGEADA (NÃO INCLUI O FORNECIMENTO). AF_09/2021</t>
  </si>
  <si>
    <t>103128</t>
  </si>
  <si>
    <t>ASSENTAMENTO DE CONEXÃO COM 3 ACESSOS, FERRO FUNDIDO PARA REDE DE ÁGUA, DN  400 MM, JUNTA FLANGEADA (NÃO INCLUI O FORNECIMENTO). AF_09/2021</t>
  </si>
  <si>
    <t>103129</t>
  </si>
  <si>
    <t>ASSENTAMENTO DE CONEXÃO COM 3 ACESSOS, FERRO FUNDIDO PARA REDE DE ÁGUA, DN  450 MM, JUNTA FLANGEADA (NÃO INCLUI O FORNECIMENTO). AF_09/2021</t>
  </si>
  <si>
    <t>103130</t>
  </si>
  <si>
    <t>ASSENTAMENTO DE CONEXÃO COM 3 ACESSOS, FERRO FUNDIDO PARA REDE DE ÁGUA, DN  500 MM, JUNTA FLANGEADA (NÃO INCLUI O FORNECIMENTO). AF_09/2021</t>
  </si>
  <si>
    <t>103131</t>
  </si>
  <si>
    <t>ASSENTAMENTO DE CONEXÃO COM 3 ACESSOS, FERRO FUNDIDO PARA REDE DE ÁGUA, DN  600 MM, JUNTA FLANGEADA (NÃO INCLUI O FORNECIMENTO). AF_09/2021</t>
  </si>
  <si>
    <t>103132</t>
  </si>
  <si>
    <t>ASSENTAMENTO DE CONEXÃO COM 3 ACESSOS, FERRO FUNDIDO PARA REDE DE ÁGUA, DN  700 MM, JUNTA FLANGEADA (NÃO INCLUI O FORNECIMENTO). AF_09/2021</t>
  </si>
  <si>
    <t>103133</t>
  </si>
  <si>
    <t>ASSENTAMENTO DE CONEXÃO COM 3 ACESSOS, FERRO FUNDIDO PARA REDE DE ÁGUA, DN  800 MM, JUNTA FLANGEADA (NÃO INCLUI O FORNECIMENTO). AF_09/2021</t>
  </si>
  <si>
    <t>103134</t>
  </si>
  <si>
    <t>ASSENTAMENTO DE CONEXÃO COM 3 ACESSOS, FERRO FUNDIDO PARA REDE DE ÁGUA, DN  900 MM, JUNTA FLANGEADA (NÃO INCLUI O FORNECIMENTO). AF_09/2021</t>
  </si>
  <si>
    <t>103135</t>
  </si>
  <si>
    <t>ASSENTAMENTO DE CONEXÃO COM 3 ACESSOS, FERRO FUNDIDO PARA REDE DE ÁGUA, DN  1000 MM, JUNTA FLANGEADA (NÃO INCLUI O FORNECIMENTO). AF_09/2021</t>
  </si>
  <si>
    <t>103136</t>
  </si>
  <si>
    <t>ASSENTAMENTO DE CONEXÃO COM 3 ACESSOS, FERRO FUNDIDO PARA REDE DE ÁGUA, DN  1200 MM, JUNTA FLANGEADA (NÃO INCLUI O FORNECIMENTO). AF_09/2021</t>
  </si>
  <si>
    <t>103137</t>
  </si>
  <si>
    <t>ASSENTAMENTO DE CONEXÃO COM 1 ACESSO, FERRO FUNDIDO PARA REDE DE ÁGUA, DN  80 MM, JUNTA FLANGEADA (NÃO INCLUI O FORNECIMENTO). AF_09/2021</t>
  </si>
  <si>
    <t>103138</t>
  </si>
  <si>
    <t>ASSENTAMENTO DE CONEXÃO COM 1 ACESSO, FERRO FUNDIDO PARA REDE DE ÁGUA, DN  100 MM, JUNTA FLANGEADA (NÃO INCLUI O FORNECIMENTO). AF_09/2021</t>
  </si>
  <si>
    <t>103139</t>
  </si>
  <si>
    <t>ASSENTAMENTO DE CONEXÃO COM 1 ACESSO, FERRO FUNDIDO PARA REDE DE ÁGUA, DN  150 MM, JUNTA FLANGEADA (NÃO INCLUI O FORNECIMENTO). AF_09/2021</t>
  </si>
  <si>
    <t>103140</t>
  </si>
  <si>
    <t>ASSENTAMENTO DE CONEXÃO COM 1 ACESSO, FERRO FUNDIDO PARA REDE DE ÁGUA, DN  200 MM, JUNTA FLANGEADA (NÃO INCLUI O FORNECIMENTO). AF_09/2021</t>
  </si>
  <si>
    <t>103141</t>
  </si>
  <si>
    <t>ASSENTAMENTO DE CONEXÃO COM 1 ACESSO, FERRO FUNDIDO PARA REDE DE ÁGUA, DN  250 MM, JUNTA FLANGEADA (NÃO INCLUI O FORNECIMENTO). AF_09/2021</t>
  </si>
  <si>
    <t>103142</t>
  </si>
  <si>
    <t>ASSENTAMENTO DE CONEXÃO COM 1 ACESSO, FERRO FUNDIDO PARA REDE DE ÁGUA, DN  300 MM, JUNTA FLANGEADA (NÃO INCLUI O FORNECIMENTO). AF_09/2021</t>
  </si>
  <si>
    <t>103143</t>
  </si>
  <si>
    <t>ASSENTAMENTO DE CONEXÃO COM 1 ACESSO, FERRO FUNDIDO PARA REDE DE ÁGUA, DN  350 MM, JUNTA FLANGEADA (NÃO INCLUI O FORNECIMENTO). AF_09/2021</t>
  </si>
  <si>
    <t>103144</t>
  </si>
  <si>
    <t>ASSENTAMENTO DE CONEXÃO COM 1 ACESSO, FERRO FUNDIDO PARA REDE DE ÁGUA, DN  400 MM, JUNTA FLANGEADA (NÃO INCLUI O FORNECIMENTO). AF_09/2021</t>
  </si>
  <si>
    <t>103145</t>
  </si>
  <si>
    <t>ASSENTAMENTO DE CONEXÃO COM 1 ACESSO, FERRO FUNDIDO PARA REDE DE ÁGUA, DN  450 MM, JUNTA FLANGEADA (NÃO INCLUI O FORNECIMENTO). AF_09/2021</t>
  </si>
  <si>
    <t>103146</t>
  </si>
  <si>
    <t>ASSENTAMENTO DE CONEXÃO COM 1 ACESSO, FERRO FUNDIDO PARA REDE DE ÁGUA, DN  500 MM, JUNTA FLANGEADA (NÃO INCLUI O FORNECIMENTO). AF_09/2021</t>
  </si>
  <si>
    <t>103147</t>
  </si>
  <si>
    <t>ASSENTAMENTO DE CONEXÃO COM 1 ACESSO, FERRO FUNDIDO PARA REDE DE ÁGUA, DN  600 MM, JUNTA FLANGEADA (NÃO INCLUI O FORNECIMENTO). AF_09/2021</t>
  </si>
  <si>
    <t>103148</t>
  </si>
  <si>
    <t>ASSENTAMENTO DE CONEXÃO COM 1 ACESSO, FERRO FUNDIDO PARA REDE DE ÁGUA, DN  700 MM, JUNTA FLANGEADA (NÃO INCLUI O FORNECIMENTO). AF_09/2021</t>
  </si>
  <si>
    <t>103149</t>
  </si>
  <si>
    <t>ASSENTAMENTO DE CONEXÃO COM 1 ACESSO, FERRO FUNDIDO PARA REDE DE ÁGUA, DN  800 MM, JUNTA FLANGEADA (NÃO INCLUI O FORNECIMENTO). AF_09/2021</t>
  </si>
  <si>
    <t>103150</t>
  </si>
  <si>
    <t>ASSENTAMENTO DE CONEXÃO COM 1 ACESSO, FERRO FUNDIDO PARA REDE DE ÁGUA, DN  900 MM, JUNTA FLANGEADA (NÃO INCLUI O FORNECIMENTO). AF_09/2021</t>
  </si>
  <si>
    <t>103151</t>
  </si>
  <si>
    <t>ASSENTAMENTO DE CONEXÃO COM 1 ACESSO, FERRO FUNDIDO PARA REDE DE ÁGUA, DN  1000 MM, JUNTA FLANGEADA (NÃO INCLUI O FORNECIMENTO). AF_09/2021</t>
  </si>
  <si>
    <t>103152</t>
  </si>
  <si>
    <t>ASSENTAMENTO DE CONEXÃO COM 1 ACESSO, FERRO FUNDIDO PARA REDE DE ÁGUA, DN  1200 MM, JUNTA FLANGEADA (NÃO INCLUI O FORNECIMENTO). AF_09/2021</t>
  </si>
  <si>
    <t>21,17</t>
  </si>
  <si>
    <t>102275</t>
  </si>
  <si>
    <t>MARTELO DEMOLIDOR ELÉTRICO, COM POTÊNCIA DE 2.000 W, 1.000 IMPACTOS POR MINUTO, PESO DE 30 KG - CHP DIURNO. AF_01/2021</t>
  </si>
  <si>
    <t>47,73</t>
  </si>
  <si>
    <t>102274</t>
  </si>
  <si>
    <t>MARTELO DEMOLIDOR ELÉTRICO, COM POTÊNCIA DE 2.000 W, 1.000 IMPACTOS POR MINUTO, PESO DE 30 KG -  CHI DIURNO. AF_01/2021</t>
  </si>
  <si>
    <t>23,18</t>
  </si>
  <si>
    <t>3,38</t>
  </si>
  <si>
    <t>0,25</t>
  </si>
  <si>
    <t>17,89</t>
  </si>
  <si>
    <t>2,20</t>
  </si>
  <si>
    <t>18,97</t>
  </si>
  <si>
    <t>10,16</t>
  </si>
  <si>
    <t>20,16</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</si>
  <si>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</si>
  <si>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</si>
  <si>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</si>
  <si>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</si>
  <si>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</si>
  <si>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</si>
  <si>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</si>
  <si>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</si>
  <si>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19,97</t>
  </si>
  <si>
    <t>102661</t>
  </si>
  <si>
    <t>DRENO SUBSUPERFICIAL (SEÇÃO 0,40 X 0,40 M), COM TUBO DE PEAD CORRUGADO PERFURADO, DN 100 MM, ENCHIMENTO COM AREIA. AF_07/2021</t>
  </si>
  <si>
    <t>102663</t>
  </si>
  <si>
    <t>DRENO SUBSUPERFICIAL (SEÇÃO 0,40 X 0,40 M), COM TUBO DE CONCRETO SIMPLES POROSO, DN 200 MM, ENCHIMENTO COM AREIA. AF_07/2021</t>
  </si>
  <si>
    <t>102664</t>
  </si>
  <si>
    <t>DRENO SUBSUPERFICIAL (SEÇÃO 0,40 X 0,40 M), CEGO, ENCHIMENTO DE BRITA, ENVOLVIDO COM MANTA GEOTÊXTIL. AF_07/2021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</si>
  <si>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</si>
  <si>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</si>
  <si>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</si>
  <si>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</si>
  <si>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102669</t>
  </si>
  <si>
    <t>DRENO SUBSUPERFICIAL (SEÇÃO 0,40 X 0,40 M), COM TUBO DE CONCRETO SIMPLES POROSO, DN 200 MM, ENCHIMENTO COM BRITA, ENVOLVIDO COM MANTA GEOTÊXTIL. AF_07/2021</t>
  </si>
  <si>
    <t>102670</t>
  </si>
  <si>
    <t>DRENO PROFUNDO (SEÇÃO 0,50 X 1,50 M), COM TUBO DE PEAD CORRUGADO PERFURADO, DN 100 MM, ENCHIMENTO COM AREIA, COM SELO DE ARGILA. AF_07/2021</t>
  </si>
  <si>
    <t>102673</t>
  </si>
  <si>
    <t>DRENO PROFUNDO (SEÇÃO 0,50 X 1,50 M), COM TUBO DE CONCRETO SIMPLES POROSO, DN 200 MM, ENCHIMENTO COM AREIA, COM SELO DE ARGILA. AF_07/2021</t>
  </si>
  <si>
    <t>102674</t>
  </si>
  <si>
    <t>DRENO PROFUNDO (SEÇÃO 0,50 X 1,50 M), COM TUBO DE PEAD CORRUGADO PERFURADO, DN 100 MM, ENCHIMENTO COM AREIA. AF_07/2021</t>
  </si>
  <si>
    <t>102677</t>
  </si>
  <si>
    <t>DRENO PROFUNDO (SEÇÃO 0,50 X 1,50 M), COM TUBO DE CONCRETO SIMPLES POROSO, DN 200 MM, ENCHIMENTO COM AREIA. AF_07/2021</t>
  </si>
  <si>
    <t>102678</t>
  </si>
  <si>
    <t>DRENO PROFUNDO (SEÇÃO 0,50 X 1,50 M), CEGO, ENCHIMENTO DE BRITA, ENVOLVIDO COM MANTA GEOTÊXTIL, COM SELO DE ARGILA. AF_07/2021</t>
  </si>
  <si>
    <t>102679</t>
  </si>
  <si>
    <t>DRENO PROFUNDO (SEÇÃO 0,50 X 1,50 M), CEGO, ENCHIMENTO DE BRITA, ENVOLVIDO COM MANTA GEOTÊXTIL. AF_07/2021</t>
  </si>
  <si>
    <t>102680</t>
  </si>
  <si>
    <t>DRENO PROFUNDO (SEÇÃO 0,50 X 1,50 M), COM TUBO DE PEAD CORRUGADO PERFURADO, DN 100 MM, ENCHIMENTO COM BRITA, ENVOLVIDO COM MANTA GEOTÊXTIL, COM SELO DE ARGILA. AF_07/2021</t>
  </si>
  <si>
    <t>102683</t>
  </si>
  <si>
    <t>DRENO PROFUNDO (SEÇÃO 0,50 X 1,50 M), COM TUBO DE CONCRETO SIMPLES POROSO, DN 200 MM, ENCHIMENTO COM BRITA, ENVOLVIDO COM MANTA GEOTÊXTIL, COM SELO DE ARGILA. AF_07/2021</t>
  </si>
  <si>
    <t>102684</t>
  </si>
  <si>
    <t>DRENO PROFUNDO (SEÇÃO 0,50 X 1,50 M), COM TUBO DE PEAD CORRUGADO PERFURADO, DN 100 MM, ENCHIMENTO COM BRITA, ENVOLVIDO COM MANTA GEOTÊXTIL. AF_07/2021</t>
  </si>
  <si>
    <t>102687</t>
  </si>
  <si>
    <t>DRENO PROFUNDO (SEÇÃO 0,50 X 1,50 M), COM TUBO DE CONCRETO SIMPLES POROSO, DN 200 MM, ENCHIMENTO COM BRITA, ENVOLVIDO COM MANTA GEOTÊXTIL. AF_07/2021</t>
  </si>
  <si>
    <t>102688</t>
  </si>
  <si>
    <t>102690</t>
  </si>
  <si>
    <t>DRENO ESPINHA DE PEIXE (SEÇÃO (0,40 X 0,40 M), COM TUBO DE PEAD CORRUGADO PERFURADO, DN 100 MM, ENCHIMENTO COM BRITA, ENVOLVIDO COM MANTA GEOTÊXTIL, INCLUSIVE CONEXÕES. AF_07/2021</t>
  </si>
  <si>
    <t>102694</t>
  </si>
  <si>
    <t>102697</t>
  </si>
  <si>
    <t>102704</t>
  </si>
  <si>
    <t>TUBO DE PEAD CORRUGADO PERFURADO, DN 100 MM, PARA DRENO - FORNECIMENTO E ASSENTAMENTO. AF_07/2021</t>
  </si>
  <si>
    <t>102707</t>
  </si>
  <si>
    <t>TUBO DE CONCRETO SIMPLES POROSO, DN 200 MM, PARA DRENO - FORNECIMENTO E ASSENTAMENTO. AF_07/2021</t>
  </si>
  <si>
    <t>32,67</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</si>
  <si>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</si>
  <si>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</si>
  <si>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</si>
  <si>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</si>
  <si>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</si>
  <si>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</si>
  <si>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</si>
  <si>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</si>
  <si>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</si>
  <si>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</si>
  <si>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</si>
  <si>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</si>
  <si>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102716</t>
  </si>
  <si>
    <t>ENCHIMENTO DE AREIA PARA DRENO, LANÇAMENTO MECANIZADO. AF_07/2021</t>
  </si>
  <si>
    <t>102717</t>
  </si>
  <si>
    <t>ENCHIMENTO DE BRITA PARA DRENO, LANÇAMENTO MECANIZADO. AF_07/2021</t>
  </si>
  <si>
    <t>102718</t>
  </si>
  <si>
    <t>ENCHIMENTO DE AREIA PARA DRENO, LANÇAMENTO MANUAL. AF_07/2021</t>
  </si>
  <si>
    <t>102719</t>
  </si>
  <si>
    <t>ENCHIMENTO DE BRITA PARA DRENO, LANÇAMENTO MANUAL. AF_07/2021</t>
  </si>
  <si>
    <t>102722</t>
  </si>
  <si>
    <t>DRENO EM MURO DE CONTENÇÃO, EXECUTADO NO PÉ DO MURO, COM TUBO DE PEAD CORRUGADO FLEXÍVEL PERFURADO, ENCHIMENTO COM BRITA, ENVOLVIDO COM MANTA GEOTÊXTIL. AF_07/2021</t>
  </si>
  <si>
    <t>102723</t>
  </si>
  <si>
    <t>102724</t>
  </si>
  <si>
    <t>DRENO BARBACÃ, DN 100 MM, COM MATERIAL DRENANTE. AF_07/2021</t>
  </si>
  <si>
    <t>102725</t>
  </si>
  <si>
    <t>DRENO BARBACÃ, DN 75 MM, COM MATERIAL DRENANTE. AF_07/2021</t>
  </si>
  <si>
    <t>102726</t>
  </si>
  <si>
    <t>DRENO BARBACÃ, DN 50 MM, COM MATERIAL DRENANTE. AF_07/2021</t>
  </si>
  <si>
    <t>102989</t>
  </si>
  <si>
    <t>CANALETA MEIA CANA PRÉ-MOLDADA DE CONCRETO (D = 20 CM) - FORNECIMENTO E INSTALAÇÃO. AF_08/2021</t>
  </si>
  <si>
    <t>102990</t>
  </si>
  <si>
    <t>CANALETA MEIA CANA PRÉ-MOLDADA DE CONCRETO (D = 30 CM) - FORNECIMENTO E INSTALAÇÃO. AF_08/2021</t>
  </si>
  <si>
    <t>102991</t>
  </si>
  <si>
    <t>CANALETA MEIA CANA PRÉ-MOLDADA DE CONCRETO (D = 40 CM) - FORNECIMENTO E INSTALAÇÃO. AF_08/2021</t>
  </si>
  <si>
    <t>102992</t>
  </si>
  <si>
    <t>CANALETA MEIA CANA PRÉ-MOLDADA DE CONCRETO (D = 50 CM) - FORNECIMENTO E INSTALAÇÃO. AF_08/2021</t>
  </si>
  <si>
    <t>102993</t>
  </si>
  <si>
    <t>CANALETA MEIA CANA PRÉ-MOLDADA DE CONCRETO (D = 60 CM) - FORNECIMENTO E INSTALAÇÃO. AF_08/2021</t>
  </si>
  <si>
    <t>102994</t>
  </si>
  <si>
    <t>CANALETA MEIA CANA PRÉ-MOLDADA DE CONCRETO (D = 80 CM) - FORNECIMENTO E INSTALAÇÃO. AF_08/2021</t>
  </si>
  <si>
    <t>102995</t>
  </si>
  <si>
    <t>EXECUÇÃO DE CANALETA DE CONCRETO MOLDADO IN LOCO, ESPESSURA DE 0,07 M, GEOMETRIA TRAPEZOIDAL (DIMENSÕES INTERNAS: B=0,6 M; B=0,147 M; H=0,2 M). AF_08/2021</t>
  </si>
  <si>
    <t>102996</t>
  </si>
  <si>
    <t>EXECUÇÃO DE CANALETA DE CONCRETO MOLDADO IN LOCO, ESPESSURA DE 0,07 M, GEOMETRIA TRAPEZOIDAL (DIMENSÕES INTERNAS: B=0,9 M; B=0,246 M; H=0,3 M). AF_08/2021</t>
  </si>
  <si>
    <t>102997</t>
  </si>
  <si>
    <t>EXECUÇÃO DE CANALETA DE CONCRETO MOLDADO IN LOCO, ESPESSURA DE 0,08 M, GEOMETRIA TRAPEZOIDAL (DIMENSÕES INTERNAS: B=1M; B=0,5 M; H=0,25 M). AF_08/2021</t>
  </si>
  <si>
    <t>102998</t>
  </si>
  <si>
    <t>EXECUÇÃO DE CANALETA DE CONCRETO MOLDADO IN LOCO, ESPESSURA DE 0,08 M, GEOMETRIA TRAPEZOIDAL (DIMENSÕES INTERNAS: B=1,074 M; B=0,534 M; H=0,27 M). AF_08/2021</t>
  </si>
  <si>
    <t>102999</t>
  </si>
  <si>
    <t>EXECUÇÃO DE CANALETA DE CONCRETO MOLDADO IN LOCO, ESPESSURA DE 0,08 M, GEOMETRIA TRAPEZOIDAL (DIMENSÕES INTERNAS: B=1,4 M; B=0,7 M; H=0,35 M). AF_08/2021</t>
  </si>
  <si>
    <t>103000</t>
  </si>
  <si>
    <t>EXECUÇÃO DE CANALETA DE CONCRETO MOLDADO IN LOCO, ESPESSURA DE 0,08 M, GEOMETRIA TRAPEZOIDAL (DIMENSÕES INTERNAS: B=1,474 M; B=0,934 M; H=0,27 M). AF_08/2021</t>
  </si>
  <si>
    <t>103001</t>
  </si>
  <si>
    <t>GRELHA DE FERRO FUNDIDO SIMPLES COM REQUADRO, 150 X 1000 MM, ASSENTADA COM ARGAMASSA 1 : 3 CIMENTO: AREIA - FORNECIMENTO E INSTALAÇÃO. AF_08/2021</t>
  </si>
  <si>
    <t>103002</t>
  </si>
  <si>
    <t>GRELHA DE FERRO FUNDIDO SIMPLES COM REQUADRO, 200 X 1000 MM, ASSENTADA COM ARGAMASSA 1 : 3 CIMENTO: AREIA - FORNECIMENTO E INSTALAÇÃO. AF_08/2021</t>
  </si>
  <si>
    <t>103003</t>
  </si>
  <si>
    <t>GRELHA DE FERRO FUNDIDO SIMPLES COM REQUADRO, 300 X 1000 MM, ASSENTADA COM ARGAMASSA 1 : 3 CIMENTO: AREIA - FORNECIMENTO E INSTALAÇÃO. AF_08/2021</t>
  </si>
  <si>
    <t>103005</t>
  </si>
  <si>
    <t>CAIXA COM GRELHA RETANGULAR DE FERRO FUNDIDO, EM ALVENARIA COM TIJOLOS CERÂMICOS MACIÇOS, DIMENSÕES INTERNAS: 0,15 X 1,00 X 0,3 M. AF_08/2021</t>
  </si>
  <si>
    <t>103006</t>
  </si>
  <si>
    <t>CAIXA COM GRELHA RETANGULAR DE FERRO FUNDIDO, EM ALVENARIA COM TIJOLOS CERÂMICOS MACIÇOS, DIMENSÕES INTERNAS: 0,20 X 1,00 X 0,4 M. AF_08/2021</t>
  </si>
  <si>
    <t>103007</t>
  </si>
  <si>
    <t>CAIXA COM GRELHA RETANGULAR DE FERRO FUNDIDO, EM ALVENARIA COM TIJOLOS CERÂMICOS MACIÇOS, DIMENSÕES INTERNAS: 0,30 X 1,00 X 0,5 M. AF_08/2021</t>
  </si>
  <si>
    <t>97933</t>
  </si>
  <si>
    <t>CAIXA COM GRELHA SIMPLES RETANGULAR, EM CONCRETO PRÉ-MOLDADO, DIMENSÕES INTERNAS: 0,6X1,0X1,0 M. AF_12/2020</t>
  </si>
  <si>
    <t>97934</t>
  </si>
  <si>
    <t>97935</t>
  </si>
  <si>
    <t>CAIXA PARA BOCA DE LOBO SIMPLES RETANGULAR, EM CONCRETO PRÉ-MOLDADO, DIMENSÕES INTERNAS: 0,6X1,0X1,2 M. AF_12/2020</t>
  </si>
  <si>
    <t>97936</t>
  </si>
  <si>
    <t>CAIXA PARA BOCA DE LOBO DUPLA RETANGULAR, EM CONCRETO PRÉ-MOLDADO, DIMENSÕES INTERNAS: 0,6X2,2X1,2 M. AF_12/2020</t>
  </si>
  <si>
    <t>97947</t>
  </si>
  <si>
    <t>CAIXA COM GRELHA SIMPLES RETANGULAR, EM ALVENARIA COM TIJOLOS CERÂMICOS MACIÇOS, DIMENSÕES INTERNAS: 0,5X1X1 M. AF_12/2020</t>
  </si>
  <si>
    <t>97948</t>
  </si>
  <si>
    <t>CAIXA COM GRELHA DUPLA RETANGULAR, EM ALVENARIA COM TIJOLOS CERÂMICOS MACIÇOS, DIMENSÕES INTERNAS: 0,5X2,2X1 M. AF_12/2020</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</si>
  <si>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</si>
  <si>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</si>
  <si>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</si>
  <si>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</si>
  <si>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97951</t>
  </si>
  <si>
    <t>CAIXA PARA BOCA DE LOBO COMBINADA COM GRELHA RETANGULAR, EM ALVENARIA COM TIJOLOS CERÂMICOS MACIÇOS, DIMENSÕES INTERNAS: 1,3X1X1,2 M. AF_12/2020</t>
  </si>
  <si>
    <t>97952</t>
  </si>
  <si>
    <t>CAIXA PARA BOCA DE LOBO DUPLA COMBINADA COM GRELHA RETANGULAR, EM ALVENARIA COM TIJOLOS CERÂMICOS MACIÇOS, DIMENSÕES INTERNAS: 1,3X2,2X1,2 M. AF_12/2020</t>
  </si>
  <si>
    <t>97953</t>
  </si>
  <si>
    <t>CAIXA COM GRELHA SIMPLES RETANGULAR, EM ALVENARIA COM BLOCOS DE CONCRETO, DIMENSÕES INTERNAS: 0,5X1X1 M. AF_12/2020</t>
  </si>
  <si>
    <t>97955</t>
  </si>
  <si>
    <t>CAIXA COM GRELHA DUPLA RETANGULAR, EM ALVENARIA COM BLOCOS DE CONCRETO, DIMENSÕES INTERNAS: 0,5X2,2X1 M. AF_12/2020</t>
  </si>
  <si>
    <t>97956</t>
  </si>
  <si>
    <t>CAIXA PARA BOCA DE LOBO SIMPLES RETANGULAR, EM ALVENARIA COM BLOCOS DE CONCRETO, DIMENSÕES INTERNAS: 0,6X1X1,2 M. AF_12/2020</t>
  </si>
  <si>
    <t>97957</t>
  </si>
  <si>
    <t>CAIXA PARA BOCA DE LOBO DUPLA RETANGULAR, EM ALVENARIA COM BLOCOS DE CONCRETO, DIMENSÕES INTERNAS: 0,6X2,2X1,2 M. AF_12/2020</t>
  </si>
  <si>
    <t>97961</t>
  </si>
  <si>
    <t>CAIXA PARA BOCA DE LOBO COMBINADA COM GRELHA RETANGULAR, EM ALVENARIA COM BLOCOS DE CONCRETO, DIMENSÕES INTERNAS: 1,3X1X1,2 M. AF_12/2020</t>
  </si>
  <si>
    <t>97973</t>
  </si>
  <si>
    <t>CAIXA PARA BOCA DE LOBO DUPLA COMBINADA COM GRELHA RETANGULAR, EM ALVENARIA COM BLOCOS DE CONCRETO, DIMENSÕES INTERNAS: 1,3X2,2X1,2 M. AF_12/2020</t>
  </si>
  <si>
    <t>97974</t>
  </si>
  <si>
    <t>97975</t>
  </si>
  <si>
    <t>97978</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</si>
  <si>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</si>
  <si>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</si>
  <si>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</si>
  <si>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</si>
  <si>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</si>
  <si>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</si>
  <si>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</si>
  <si>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</si>
  <si>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</si>
  <si>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</si>
  <si>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</si>
  <si>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</si>
  <si>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</si>
  <si>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</si>
  <si>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</si>
  <si>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</si>
  <si>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</si>
  <si>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</si>
  <si>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</si>
  <si>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</si>
  <si>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</si>
  <si>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</si>
  <si>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</si>
  <si>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</si>
  <si>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</si>
  <si>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</si>
  <si>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</si>
  <si>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</si>
  <si>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</si>
  <si>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</si>
  <si>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</si>
  <si>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</si>
  <si>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</si>
  <si>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</si>
  <si>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</si>
  <si>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</si>
  <si>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</si>
  <si>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</si>
  <si>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98410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</si>
  <si>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</si>
  <si>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</si>
  <si>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</si>
  <si>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</si>
  <si>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</si>
  <si>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</si>
  <si>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</si>
  <si>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</si>
  <si>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</si>
  <si>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</si>
  <si>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99268</t>
  </si>
  <si>
    <t>ACRÉSCIMO PARA POÇO DE VISITA RETANGULAR PARA DRENAGEM, EM ALVENARIA COM BLOCOS DE CONCRETO, DIMENSÕES INTERNAS = 1X2,5 M. AF_12/2020</t>
  </si>
  <si>
    <t>99270</t>
  </si>
  <si>
    <t>99275</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</si>
  <si>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</si>
  <si>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</si>
  <si>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</si>
  <si>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</si>
  <si>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</si>
  <si>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</si>
  <si>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99285</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</si>
  <si>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</si>
  <si>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</si>
  <si>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</si>
  <si>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</si>
  <si>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</si>
  <si>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</si>
  <si>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</si>
  <si>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</si>
  <si>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</si>
  <si>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</si>
  <si>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</si>
  <si>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</si>
  <si>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</si>
  <si>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</si>
  <si>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</si>
  <si>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</si>
  <si>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</si>
  <si>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</si>
  <si>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</si>
  <si>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</si>
  <si>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</si>
  <si>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101800</t>
  </si>
  <si>
    <t>CAIXA COM GRELHA RETANGULAR DE FERRO FUNDIDO, EM ALVENARIA COM TIJOLOS CERÂMICOS MACIÇOS, DIMENSÕES INTERNAS: 0,30 X 1,00 X 1,00. AF_12/2020</t>
  </si>
  <si>
    <t>101801</t>
  </si>
  <si>
    <t>CAIXA COM GRELHA RETANGULAR DE FERRO FUNDIDO, EM ALVENARIA COM BLOCOS DE CONCRETO, DIMENSÕES INTERNAS: 0,30 X 1,00 X 1,00. AF_12/2020</t>
  </si>
  <si>
    <t>101806</t>
  </si>
  <si>
    <t>101807</t>
  </si>
  <si>
    <t>101808</t>
  </si>
  <si>
    <t>101809</t>
  </si>
  <si>
    <t>102139</t>
  </si>
  <si>
    <t>102141</t>
  </si>
  <si>
    <t>102142</t>
  </si>
  <si>
    <t>102457</t>
  </si>
  <si>
    <t>94277</t>
  </si>
  <si>
    <t>94278</t>
  </si>
  <si>
    <t>94279</t>
  </si>
  <si>
    <t>94280</t>
  </si>
  <si>
    <t>102727</t>
  </si>
  <si>
    <t>FABRICAÇÃO, MONTAGEM E DESMONTAGEM DE FÔRMA PARA BOCA PARA BUEIRO, EM CHAPA DE MADEIRA COMPENSADA RESINADA, E = 17 MM, 2 UTILIZAÇÕES. AF_07/2021</t>
  </si>
  <si>
    <t>102728</t>
  </si>
  <si>
    <t>ARMAÇÃO DE MURO ALA E MURO TESTA UTILIZANDO AÇO CA-50 DE 6,3 MM - MONTAGEM. AF_07/2021</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</si>
  <si>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</si>
  <si>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</si>
  <si>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</si>
  <si>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</si>
  <si>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</si>
  <si>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</si>
  <si>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102732</t>
  </si>
  <si>
    <t>ARMAÇÃO DE MURO ALA E MURO TESTA UTILIZANDO AÇO CA-50 DE 16 MM - MONTAGEM. AF_07/2021</t>
  </si>
  <si>
    <t>102733</t>
  </si>
  <si>
    <t>ARMAÇÃO DE MURO ALA E MURO TESTA UTILIZANDO AÇO CA-50 DE 20 MM - MONTAGEM. AF_07/2021</t>
  </si>
  <si>
    <t>102734</t>
  </si>
  <si>
    <t>ARMAÇÃO DE SOLEIRA UTILIZANDO AÇO CA-50 DE 6,3 MM - MONTAGEM. AF_07/2021</t>
  </si>
  <si>
    <t>102735</t>
  </si>
  <si>
    <t>ARMAÇÃO DE SOLEIRA UTILIZANDO AÇO CA-50 DE 8 MM - MONTAGEM. AF_07/2021</t>
  </si>
  <si>
    <t>102736</t>
  </si>
  <si>
    <t>CONCRETAGEM DE BOCA PARA BUEIRO, FCK = 20 MPA, COM USO DE BOMBA - LANÇAMENTO, ADENSAMENTO E ACABAMENTO. AF_07/2021</t>
  </si>
  <si>
    <t>102737</t>
  </si>
  <si>
    <t>BOCA PARA BUEIRO SIMPLES TUBULAR D = 40 CM EM CONCRETO, ALAS COM ESCONSIDADE DE 0°, INCLUINDO FÔRMAS E MATERIAIS. AF_07/2021</t>
  </si>
  <si>
    <t>102738</t>
  </si>
  <si>
    <t>BOCA PARA BUEIRO SIMPLES TUBULAR D = 60 CM EM CONCRETO, ALAS COM ESCONSIDADE DE 0°, INCLUINDO FÔRMAS E MATERIAIS. AF_07/2021</t>
  </si>
  <si>
    <t>102739</t>
  </si>
  <si>
    <t>BOCA PARA BUEIRO SIMPLES TUBULAR D = 80 CM EM CONCRETO, ALAS COM ESCONSIDADE DE 0°, INCLUINDO FÔRMAS E MATERIAIS. AF_07/2021</t>
  </si>
  <si>
    <t>102740</t>
  </si>
  <si>
    <t>BOCA PARA BUEIRO SIMPLES TUBULAR D = 100 CM EM CONCRETO, ALAS COM ESCONSIDADE DE 0°, INCLUINDO FÔRMAS E MATERIAIS. AF_07/2021</t>
  </si>
  <si>
    <t>102741</t>
  </si>
  <si>
    <t>BOCA PARA BUEIRO SIMPLES TUBULAR D = 120 CM EM CONCRETO, ALAS COM ESCONSIDADE DE 0°, INCLUINDO FÔRMAS E MATERIAIS. AF_07/2021</t>
  </si>
  <si>
    <t>102742</t>
  </si>
  <si>
    <t>BOCA PARA BUEIRO SIMPLES TUBULAR D = 150 CM EM CONCRETO, ALAS COM ESCONSIDADE DE 0°, INCLUINDO FÔRMAS E MATERIAIS. AF_07/2021</t>
  </si>
  <si>
    <t>102743</t>
  </si>
  <si>
    <t>BOCA PARA BUEIRO DUPLO TUBULAR D = 80 CM EM CONCRETO, ALAS COM ESCONSIDADE DE 0°, INCLUINDO FÔRMAS E MATERIAIS. AF_07/2021</t>
  </si>
  <si>
    <t>102744</t>
  </si>
  <si>
    <t>BOCA PARA BUEIRO DUPLO TUBULAR D = 100 CM EM CONCRETO, ALAS COM ESCONSIDADE DE 0°, INCLUINDO FÔRMAS E MATERIAIS. AF_07/2021</t>
  </si>
  <si>
    <t>102745</t>
  </si>
  <si>
    <t>BOCA PARA BUEIRO DUPLO TUBULAR D = 120 CM EM CONCRETO, ALAS COM ESCONSIDADE DE 0°, INCLUINDO FÔRMAS E MATERIAIS. AF_07/2021</t>
  </si>
  <si>
    <t>102746</t>
  </si>
  <si>
    <t>BOCA PARA BUEIRO DUPLO TUBULAR D = 150 CM EM CONCRETO, ALAS COM ESCONSIDADE DE 0°, INCLUINDO FÔRMAS E MATERIAIS. AF_07/2021</t>
  </si>
  <si>
    <t>102747</t>
  </si>
  <si>
    <t>BOCA PARA BUEIRO TRIPLO TUBULAR D = 100 CM EM CONCRETO, ALAS COM ESCONSIDADE DE 0°, INCLUINDO FÔRMAS E MATERIAIS. AF_07/2021</t>
  </si>
  <si>
    <t>102748</t>
  </si>
  <si>
    <t>BOCA PARA BUEIRO TRIPLO TUBULAR D = 120 CM EM CONCRETO, ALAS COM ESCONSIDADE DE 0°, INCLUINDO FÔRMAS E MATERIAIS. AF_07/2021</t>
  </si>
  <si>
    <t>102749</t>
  </si>
  <si>
    <t>BOCA PARA BUEIRO TRIPLO TUBULAR D = 150 CM EM CONCRETO, ALAS COM ESCONSIDADE DE 0°, INCLUINDO FÔRMAS E MATERIAIS. AF_07/2021</t>
  </si>
  <si>
    <t>102750</t>
  </si>
  <si>
    <t>BOCA PARA BUEIRO SIMPLES TUBULAR D = 60 CM EM CONCRETO, ALAS COM ESCONSIDADE DE 30°, INCLUINDO FÔRMAS E MATERIAIS. AF_07/2021</t>
  </si>
  <si>
    <t>102751</t>
  </si>
  <si>
    <t>BOCA PARA BUEIRO SIMPLES TUBULAR D = 80 CM EM CONCRETO, ALAS COM ESCONSIDADE DE 30°, INCLUINDO FÔRMAS E MATERIAIS. AF_07/2021</t>
  </si>
  <si>
    <t>102752</t>
  </si>
  <si>
    <t>BOCA PARA BUEIRO SIMPLES TUBULAR D = 100 CM EM CONCRETO, ALAS COM ESCONSIDADE DE 30°, INCLUINDO FÔRMAS E MATERIAIS. AF_07/2021</t>
  </si>
  <si>
    <t>102753</t>
  </si>
  <si>
    <t>BOCA PARA BUEIRO SIMPLES TUBULAR D = 120 CM EM CONCRETO, ALAS COM ESCONSIDADE DE 30°, INCLUINDO FÔRMAS E MATERIAIS. AF_07/2021</t>
  </si>
  <si>
    <t>102754</t>
  </si>
  <si>
    <t>BOCA PARA BUEIRO SIMPLES TUBULAR D = 150 CM EM CONCRETO, ALAS COM ESCONSIDADE DE 30°, INCLUINDO FÔRMAS E MATERIAIS. AF_07/2021</t>
  </si>
  <si>
    <t>102755</t>
  </si>
  <si>
    <t>BOCA PARA BUEIRO DUPLO TUBULAR D = 100 CM EM CONCRETO, ALAS COM ESCONSIDADE DE 30°, INCLUINDO FÔRMAS E MATERIAIS. AF_07/2021</t>
  </si>
  <si>
    <t>102756</t>
  </si>
  <si>
    <t>BOCA PARA BUEIRO DUPLO TUBULAR D = 120 CM EM CONCRETO, ALAS COM ESCONSIDADE DE 30°, INCLUINDO FÔRMAS E MATERIAIS. AF_07/2021</t>
  </si>
  <si>
    <t>102757</t>
  </si>
  <si>
    <t>BOCA PARA BUEIRO DUPLO TUBULAR D = 150 CM EM CONCRETO, ALAS COM ESCONSIDADE DE 30°, INCLUINDO FÔRMAS E MATERIAIS. AF_07/2021</t>
  </si>
  <si>
    <t>102758</t>
  </si>
  <si>
    <t>BOCA PARA BUEIRO TRIPLO TUBULAR D = 100 CM EM CONCRETO, ALAS COM ESCONSIDADE DE 30°, INCLUINDO FÔRMAS E MATERIAIS. AF_07/2021</t>
  </si>
  <si>
    <t>102759</t>
  </si>
  <si>
    <t>BOCA PARA BUEIRO TRIPLO TUBULAR D = 120 CM EM CONCRETO, ALAS COM ESCONSIDADE DE 30°, INCLUINDO FÔRMAS E MATERIAIS. AF_07/2021</t>
  </si>
  <si>
    <t>102760</t>
  </si>
  <si>
    <t>BOCA PARA BUEIRO TRIPLO TUBULAR D = 150 CM EM CONCRETO, ALAS COM ESCONSIDADE DE 30°, INCLUINDO FÔRMAS E MATERIAIS. AF_07/2021</t>
  </si>
  <si>
    <t>102761</t>
  </si>
  <si>
    <t>BOCA PARA BUEIRO SIMPLES CELULAR 150 X 150 CM EM CONCRETO, ALAS COM ESCONSIDADE DE 30°, INCLUINDO FÔRMAS E MATERIAIS. AF_07/2021</t>
  </si>
  <si>
    <t>102762</t>
  </si>
  <si>
    <t>BOCA PARA BUEIRO SIMPLES CELULAR 200 X 200 CM EM CONCRETO, ALAS COM ESCONSIDADE DE 30°, INCLUINDO FÔRMAS E MATERIAIS. AF_07/2021</t>
  </si>
  <si>
    <t>102763</t>
  </si>
  <si>
    <t>BOCA PARA BUEIRO SIMPLES CELULAR 250 X 250 CM EM CONCRETO, ALAS COM ESCONSIDADE DE 30°, INCLUINDO FÔRMAS E MATERIAIS. AF_07/2021</t>
  </si>
  <si>
    <t>102764</t>
  </si>
  <si>
    <t>BOCA PARA BUEIRO SIMPLES CELULAR 300 X 300 CM EM CONCRETO, ALAS COM ESCONSIDADE DE 30°, INCLUINDO FÔRMAS E MATERIAIS. AF_07/2021</t>
  </si>
  <si>
    <t>102765</t>
  </si>
  <si>
    <t>BOCA PARA BUEIRO DUPLO CELULAR 150 X 150 CM EM CONCRETO, ALAS COM ESCONSIDADE DE 30°, INCLUINDO FÔRMAS E MATERIAIS. AF_07/2021</t>
  </si>
  <si>
    <t>102766</t>
  </si>
  <si>
    <t>BOCA PARA BUEIRO DUPLO CELULAR 200 X 200 CM EM CONCRETO, ALAS COM ESCONSIDADE DE 30°, INCLUINDO FÔRMAS E MATERIAIS. AF_07/2021</t>
  </si>
  <si>
    <t>102767</t>
  </si>
  <si>
    <t>BOCA PARA BUEIRO DUPLO CELULAR 250 X 250 CM EM CONCRETO, ALAS COM ESCONSIDADE DE 30°, INCLUINDO FÔRMAS E MATERIAIS. AF_07/2021</t>
  </si>
  <si>
    <t>102768</t>
  </si>
  <si>
    <t>BOCA PARA BUEIRO DUPLO CELULAR 300 X 300 CM EM CONCRETO, ALAS COM ESCONSIDADE DE 30°, INCLUINDO FÔRMAS E MATERIAIS. AF_07/2021</t>
  </si>
  <si>
    <t>102769</t>
  </si>
  <si>
    <t>BOCA PARA BUEIRO TRIPLO CELULAR 150 X 150 CM EM CONCRETO, ALAS COM ESCONSIDADE DE 30°, INCLUINDO FÔRMAS E MATERIAIS. AF_07/2021</t>
  </si>
  <si>
    <t>102770</t>
  </si>
  <si>
    <t>BOCA PARA BUEIRO TRIPLO CELULAR 200 X 200 CM EM CONCRETO, ALAS COM ESCONSIDADE DE 30°, INCLUINDO FÔRMAS E MATERIAIS. AF_07/2021</t>
  </si>
  <si>
    <t>102771</t>
  </si>
  <si>
    <t>BOCA PARA BUEIRO TRIPLO CELULAR 250 X 250 CM EM CONCRETO, ALAS COM ESCONSIDADE DE 30°, INCLUINDO FÔRMAS E MATERIAIS. AF_07/2021</t>
  </si>
  <si>
    <t>102772</t>
  </si>
  <si>
    <t>BOCA PARA BUEIRO TRIPLO CELULAR 300 X 300 CM EM CONCRETO, ALAS COM ESCONSIDADE DE 30°, INCLUINDO FÔRMAS E MATERIAIS. AF_07/2021</t>
  </si>
  <si>
    <t>102773</t>
  </si>
  <si>
    <t>BOCA PARA BUEIRO SIMPLES TUBULAR D = 40 CM EM GABIÃO, ALAS COM ESCONSIDADE DE 45°, INCLUINDO FÔRMAS E MATERIAIS. AF_07/2021</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</si>
  <si>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</si>
  <si>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</si>
  <si>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</si>
  <si>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</si>
  <si>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</si>
  <si>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</si>
  <si>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</si>
  <si>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</si>
  <si>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102778</t>
  </si>
  <si>
    <t>BOCA PARA BUEIRO SIMPLES TUBULAR D = 150 CM EM GABIÃO, ALAS COM ESCONSIDADE DE 45°, INCLUINDO FÔRMAS E MATERIAIS. AF_07/2021</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</si>
  <si>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</si>
  <si>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</si>
  <si>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</si>
  <si>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</si>
  <si>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102781</t>
  </si>
  <si>
    <t>BOCA PARA BUEIRO DUPLO TUBULAR D = 80 CM EM GABIÃO, ALAS COM ESCONSIDADE DE 45°, INCLUINDO FÔRMAS E MATERIAIS. AF_07/2021</t>
  </si>
  <si>
    <t>102782</t>
  </si>
  <si>
    <t>BOCA PARA BUEIRO DUPLO TUBULAR D = 100 CM EM GABIÃO, ALAS COM ESCONSIDADE DE 45°, INCLUINDO FÔRMAS E MATERIAIS. AF_07/2021</t>
  </si>
  <si>
    <t>102783</t>
  </si>
  <si>
    <t>BOCA PARA BUEIRO DUPLO TUBULAR D = 120 CM EM GABIÃO, ALAS COM ESCONSIDADE DE 45°, INCLUINDO FÔRMAS E MATERIAIS. AF_07/2021</t>
  </si>
  <si>
    <t>102784</t>
  </si>
  <si>
    <t>BOCA PARA BUEIRO DUPLO TUBULAR D = 150 CM EM GABIÃO, ALAS COM ESCONSIDADE DE 45°, INCLUINDO FÔRMAS E MATERIAIS. AF_07/2021</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</si>
  <si>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</si>
  <si>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</si>
  <si>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</si>
  <si>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</si>
  <si>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</si>
  <si>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</si>
  <si>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</si>
  <si>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</si>
  <si>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102789</t>
  </si>
  <si>
    <t>BOCA PARA BUEIRO TRIPLO TUBULAR D = 120 CM EM GABIÃO, ALAS COM ESCONSIDADE DE 45°, INCLUINDO FÔRMAS E MATERIAIS. AF_07/2021</t>
  </si>
  <si>
    <t>102790</t>
  </si>
  <si>
    <t>BOCA PARA BUEIRO TRIPLO TUBULAR D = 150 CM EM GABIÃO, ALAS COM ESCONSIDADE DE 45°, INCLUINDO FÔRMAS E MATERIAIS. AF_07/2021</t>
  </si>
  <si>
    <t>102791</t>
  </si>
  <si>
    <t>BOCA PARA BUEIRO SIMPLES CELULAR 150 X 150 CM EM GABIÃO, ALAS COM ESCONSIDADE DE 45°, INCLUINDO FÔRMAS E MATERIAIS. AF_07/2021</t>
  </si>
  <si>
    <t>102792</t>
  </si>
  <si>
    <t>BOCA PARA BUEIRO SIMPLES CELULAR 200 X 200 CM EM GABIÃO, ALAS COM ESCONSIDADE DE 45°, INCLUINDO FÔRMAS E MATERIAIS. AF_07/2021</t>
  </si>
  <si>
    <t>102793</t>
  </si>
  <si>
    <t>BOCA PARA BUEIRO SIMPLES CELULAR 250 X 250 CM EM GABIÃO, ALAS COM ESCONSIDADE DE 45°, INCLUINDO FÔRMAS E MATERIAIS. AF_07/2021</t>
  </si>
  <si>
    <t>102794</t>
  </si>
  <si>
    <t>BOCA PARA BUEIRO SIMPLES CELULAR 300 X 300 CM EM GABIÃO, ALAS COM ESCONSIDADE DE 45°, INCLUINDO FÔRMAS E MATERIAIS. AF_07/2021</t>
  </si>
  <si>
    <t>102795</t>
  </si>
  <si>
    <t>BOCA PARA BUEIRO DUPLO CELULAR 150 X 150 CM EM GABIÃO, ALAS COM ESCONSIDADE DE 45°, INCLUINDO FÔRMAS E MATERIAIS. AF_07/2021</t>
  </si>
  <si>
    <t>102796</t>
  </si>
  <si>
    <t>BOCA PARA BUEIRO DUPLO CELULAR 200 X 200 CM EM GABIÃO, ALAS COM ESCONSIDADE DE 45°, INCLUINDO FÔRMAS E MATERIAIS. AF_07/2021</t>
  </si>
  <si>
    <t>102797</t>
  </si>
  <si>
    <t>BOCA PARA BUEIRO DUPLO CELULAR 250 X 250 CM EM GABIÃO, ALAS COM ESCONSIDADE DE 45°, INCLUINDO FÔRMAS E MATERIAIS. AF_07/2021</t>
  </si>
  <si>
    <t>102798</t>
  </si>
  <si>
    <t>BOCA PARA BUEIRO DUPLO CELULAR 300 X 300 CM EM GABIÃO, ALAS COM ESCONSIDADE DE 45°, INCLUINDO FÔRMAS E MATERIAIS. AF_07/2021</t>
  </si>
  <si>
    <t>102799</t>
  </si>
  <si>
    <t>BOCA PARA BUEIRO TRIPLO CELULAR 150 X 150 CM EM GABIÃO, ALAS COM ESCONSIDADE DE 45°, INCLUINDO FÔRMAS E MATERIAIS. AF_07/2021</t>
  </si>
  <si>
    <t>102800</t>
  </si>
  <si>
    <t>BOCA PARA BUEIRO TRIPLO CELULAR 200 X 200 CM EM GABIÃO, ALAS COM ESCONSIDADE DE 45°, INCLUINDO FÔRMAS E MATERIAIS. AF_07/2021</t>
  </si>
  <si>
    <t>102801</t>
  </si>
  <si>
    <t>BOCA PARA BUEIRO TRIPLO CELULAR 250 X 250 CM EM GABIÃO, ALAS COM ESCONSIDADE DE 45°, INCLUINDO FÔRMAS E MATERIAIS. AF_07/2021</t>
  </si>
  <si>
    <t>102802</t>
  </si>
  <si>
    <t>BOCA PARA BUEIRO TRIPLO CELULAR 300 X 300 CM EM GABIÃO, ALAS COM ESCONSIDADE DE 45°, INCLUINDO FÔRMAS E MATERIAIS. AF_07/2021</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</si>
  <si>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</si>
  <si>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</si>
  <si>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</si>
  <si>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</si>
  <si>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</si>
  <si>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</si>
  <si>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</si>
  <si>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</si>
  <si>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101574</t>
  </si>
  <si>
    <t>ESCORAMENTO DE VALA, TIPO PONTALETEAMENTO, COM PROFUNDIDADE DE 3,0 A 4,5 M, LARGURA MENOR QUE 1,5 M. AF_08/2020</t>
  </si>
  <si>
    <t>101575</t>
  </si>
  <si>
    <t>ESCORAMENTO DE VALA, TIPO PONTALETEAMENTO, COM PROFUNDIDADE DE 3,0 A 4,5 M, LARGURA MAIOR OU IGUAL A 1,5 M E MENOR QUE 2,5 M. AF_08/2020</t>
  </si>
  <si>
    <t>101576</t>
  </si>
  <si>
    <t>ESCORAMENTO DE VALA, TIPO DESCONTÍNUO, COM PROFUNDIDADE DE 0 A 1,5 M, LARGURA MENOR QUE 1,5 M. AF_08/2020</t>
  </si>
  <si>
    <t>101577</t>
  </si>
  <si>
    <t>ESCORAMENTO DE VALA, TIPO DESCONTÍNUO, COM PROFUNDIDADE DE 0 A 1,5 M, LARGURA MAIOR OU IGUAL A 1,5 M E MENOR QUE 2,5 M. AF_08/2020</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</si>
  <si>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</si>
  <si>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</si>
  <si>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</si>
  <si>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</si>
  <si>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101580</t>
  </si>
  <si>
    <t>ESCORAMENTO DE VALA, TIPO DESCONTÍNUO, COM PROFUNDIDADE DE 3,0 A 4,5 M, LARGURA MENOR QUE 1,5 M. AF_08/2020</t>
  </si>
  <si>
    <t>101581</t>
  </si>
  <si>
    <t>ESCORAMENTO DE VALA, TIPO DESCONTÍNUO, COM PROFUNDIDADE DE 3,0 A 4,5 M, LARGURA MAIOR OU IGUAL A 1,5 E MENOR QUE 2,5 M. AF_08/2020</t>
  </si>
  <si>
    <t>101582</t>
  </si>
  <si>
    <t>ESCORAMENTO DE VALA, TIPO CONTÍNUO, COM PROFUNDIDADE DE 0 A 1,5 M, LARGURA MENOR QUE 1,5 M. AF_08/2020</t>
  </si>
  <si>
    <t>101583</t>
  </si>
  <si>
    <t>ESCORAMENTO DE VALA, TIPO CONTÍNUO, COM PROFUNDIDADE DE 0 A 1,5 M, LARGURA MAIOR OU IGUAL A 1,5 M E MENOR QUE 2,5 M. AF_08/2020</t>
  </si>
  <si>
    <t>101584</t>
  </si>
  <si>
    <t>ESCORAMENTO DE VALA, TIPO CONTÍNUO, COM PROFUNDIDADE DE 1,5 M A 3,0 M, LARGURA MENOR QUE 1,5 M. AF_08/2020</t>
  </si>
  <si>
    <t>101585</t>
  </si>
  <si>
    <t>ESCORAMENTO DE VALA, TIPO CONTÍNUO, COM PROFUNDIDADE DE 1,5 A 3,0 M, LARGURA MAIOR OU IGUAL A 1,5 M E MENOR QUE 2,5 M. AF_08/2020</t>
  </si>
  <si>
    <t>101586</t>
  </si>
  <si>
    <t>ESCORAMENTO DE VALA, TIPO CONTÍNUO, COM PROFUNDIDADE DE 3,0 A 4,5 M, LARGURA MENOR QUE 1,5 M. AF_08/2020</t>
  </si>
  <si>
    <t>101587</t>
  </si>
  <si>
    <t>ESCORAMENTO DE VALA, TIPO CONTÍNUO, COM PROFUNDIDADE DE 3,0 A 4,5 M, LARGURA MAIOR OU IGUAL A 1,5 E MENOR QUE 2,5 M. AF_08/2020</t>
  </si>
  <si>
    <t>101588</t>
  </si>
  <si>
    <t>ESCORAMENTO DE VALA, TIPO CONTÍNUO COM PERFIL METÁLICO "U", COM PROFUNDIDADE DE 0 A 1,5 M, LARGURA MENOR QUE 1,5 M. AF_08/2020</t>
  </si>
  <si>
    <t>101589</t>
  </si>
  <si>
    <t>ESCORAMENTO DE VALA,TIPO CONTÍNUO COM PERFIL METÁLICO "U", COM PROFUNDIDADE DE 0 A 1,5 M, LARGURA MAIOR OU IGUAL A 1,5 E MENOR QUE 2,5 M. AF_08/2020</t>
  </si>
  <si>
    <t>110,10</t>
  </si>
  <si>
    <t>101590</t>
  </si>
  <si>
    <t>ESCORAMENTO DE VALA, TIPO CONTÍNUO COM PERFIL METÁLICO "U", COM PROFUNDIDADE DE 1,5 A 3,0 M, LARGURA MENOR QUE 1,5 M. AF_08/2020</t>
  </si>
  <si>
    <t>101591</t>
  </si>
  <si>
    <t>ESCORAMENTO DE VALA, TIPO CONTÍNUO COM PERFIL METÁLICO "U", COM PROFUNDIDADE DE 1,5 A 3,0 M, LARGURA MAIOR OU IGUAL 1,5 M E MENOR QUE 2,5 M. AF_08/2020</t>
  </si>
  <si>
    <t>91,93</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</si>
  <si>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</si>
  <si>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</si>
  <si>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</si>
  <si>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</si>
  <si>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</si>
  <si>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</si>
  <si>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</si>
  <si>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</si>
  <si>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101602</t>
  </si>
  <si>
    <t>ESCORAMENTO DE VALA, TIPO BLINDAGEM, COM PROFUNDIDADE DE 1,5 A 3,0 M, LARGURA MENOR QUE 1,5 M - EXECUÇÃO, NÃO INCLUI MATERIAL. AF_08/2020</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</si>
  <si>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</si>
  <si>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</si>
  <si>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</si>
  <si>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</si>
  <si>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</si>
  <si>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</si>
  <si>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</si>
  <si>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</si>
  <si>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</si>
  <si>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</si>
  <si>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</si>
  <si>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</si>
  <si>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</si>
  <si>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</si>
  <si>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90845</t>
  </si>
  <si>
    <t>KIT DE PORTA DE MADEIRA PARA PINTURA, SEMI-OCA (PESADA OU SUPERPESADA), PADRÃO MÉDIO, 80X210CM, ESPESSURA DE 3,5CM, ITENS INCLUSOS: DOBRADIÇAS, MONTAGEM E INSTALAÇÃO DO BATENTE, FECHADURA COM EXECUÇÃO DO FURO - FORNECIMENTO E INSTALAÇÃO. AF_12/2019</t>
  </si>
  <si>
    <t>90846</t>
  </si>
  <si>
    <t>KIT DE PORTA DE MADEIRA PARA PINTURA, SEMI-OCA (PESADA OU SUPERPESADA), PADRÃO MÉDIO, 90X210CM, ESPESSURA DE 3,5CM, ITENS INCLUSOS: DOBRADIÇAS, MONTAGEM E INSTALAÇÃO DO BATENTE, FECHADURA COM EXECUÇÃO DO FURO - FORNECIMENTO E INSTALAÇÃO. AF_12/2019</t>
  </si>
  <si>
    <t>90851</t>
  </si>
  <si>
    <t>KIT DE PORTA DE MADEIRA PARA PINTURA, SEMI-OCA (PESADA OU SUPERPESADA), PADRÃO MÉDIO, 80X210CM, ESPESSURA DE 3,5CM, ITENS INCLUSOS: DOBRADIÇAS, MONTAGEM E INSTALAÇÃO DO BATENTE, SEM FECHADURA - FORNECIMENTO E INSTALAÇÃO. AF_12/2019</t>
  </si>
  <si>
    <t>90852</t>
  </si>
  <si>
    <t>KIT DE PORTA DE MADEIRA PARA PINTURA, SEMI-OCA (PESADA OU SUPERPESADA), PADRÃO MÉDIO, 90X210CM, ESPESSURA DE 3,5CM, ITENS INCLUSOS: DOBRADIÇAS, MONTAGEM E INSTALAÇÃO DO BATENTE, SEM FECHADURA - FORNECIMENTO E INSTALAÇÃO. AF_12/2019</t>
  </si>
  <si>
    <t>91316</t>
  </si>
  <si>
    <t>KIT DE PORTA DE MADEIRA PARA PINTURA, SEMI-OCA (PESADA OU SUPERPESADA), PADRÃO POPULAR, 80X210CM, ESPESSURA DE 3,5CM, ITENS INCLUSOS: DOBRADIÇAS, MONTAGEM E INSTALAÇÃO DO BATENTE, FECHADURA COM EXECUÇÃO DO FURO - FORNECIMENTO E INSTALAÇÃO. AF_12/2019</t>
  </si>
  <si>
    <t>91317</t>
  </si>
  <si>
    <t>KIT DE PORTA DE MADEIRA PARA PINTURA, SEMI-OCA (PESADA OU SUPERPESADA), PADRÃO POPULAR, 90X210CM, ESPESSURA DE 3,5CM, ITENS INCLUSOS: DOBRADIÇAS, MONTAGEM E INSTALAÇÃO DO BATENTE, FECHADURA COM EXECUÇÃO DO FURO - FORNECIMENTO E INSTALAÇÃO. AF_12/2019</t>
  </si>
  <si>
    <t>91322</t>
  </si>
  <si>
    <t>KIT DE PORTA DE MADEIRA PARA PINTURA, SEMI-OCA (PESADA OU SUPERPESADA), PADRÃO POPULAR, 80X210CM, ESPESSURA DE 3,5CM, ITENS INCLUSOS: DOBRADIÇAS, MONTAGEM E INSTALAÇÃO DO BATENTE, SEM FECHADURA - FORNECIMENTO E INSTALAÇÃO. AF_12/2019</t>
  </si>
  <si>
    <t>91323</t>
  </si>
  <si>
    <t>KIT DE PORTA DE MADEIRA PARA PINTURA, SEMI-OCA (PESADA OU SUPERPESADA), PADRÃO POPULAR, 90X210CM, ESPESSURA DE 3,5CM, ITENS INCLUSOS: DOBRADIÇAS, MONTAGEM E INSTALAÇÃO DO BATENTE, SEM FECHADURA - FORNECIMENTO E INSTALAÇÃO. AF_12/2019</t>
  </si>
  <si>
    <t>102188</t>
  </si>
  <si>
    <t>MOLA HIDRAULICA DE PISO PARA PORTA DE VIDRO TEMPERADO. AF_01/2021</t>
  </si>
  <si>
    <t>102189</t>
  </si>
  <si>
    <t>JOGO DE FERRAGENS CROMADAS PARA PORTA DE VIDRO TEMPERADO, UMA FOLHA COMPOSTO DE DOBRADICAS SUPERIOR E INFERIOR, TRINCO, FECHADURA, CONTRA FECHADURA COM CAPUCHINHO SEM MOLA E PUXADOR. AF_01/2021</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</si>
  <si>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</si>
  <si>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</si>
  <si>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</si>
  <si>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</si>
  <si>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</si>
  <si>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</si>
  <si>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102154</t>
  </si>
  <si>
    <t>INSTALAÇÃO DE VIDRO LISO INCOLOR, E = 5 MM, EM ESQUADRIA DE MADEIRA, FIXADO COM BAGUETE. AF_01/2021</t>
  </si>
  <si>
    <t>102155</t>
  </si>
  <si>
    <t>INSTALAÇÃO DE VIDRO LISO FUME, E = 5 MM, EM ESQUADRIA DE MADEIRA, FIXADO COM BAGUETE. AF_01/2021</t>
  </si>
  <si>
    <t>102156</t>
  </si>
  <si>
    <t>INSTALAÇÃO DE VIDRO LISO INCOLOR, E = 6 MM, EM ESQUADRIA DE MADEIRA, FIXADO COM BAGUETE. AF_01/2021</t>
  </si>
  <si>
    <t>102157</t>
  </si>
  <si>
    <t>INSTALAÇÃO DE VIDRO LISO FUME, E = 6 MM, EM ESQUADRIA DE MADEIRA, FIXADO COM BAGUETE. AF_01/2021</t>
  </si>
  <si>
    <t>102158</t>
  </si>
  <si>
    <t>INSTALAÇÃO DE VIDRO LISO INCOLOR, E = 8 MM, EM ESQUADRIA DE MADEIRA, FIXADO COM BAGUETE. AF_01/2021</t>
  </si>
  <si>
    <t>102159</t>
  </si>
  <si>
    <t>INSTALAÇÃO DE VIDRO LISO INCOLOR, E = 10 MM, EM ESQUADRIA DE MADEIRA, FIXADO COM BAGUETE. AF_01/2021</t>
  </si>
  <si>
    <t>102160</t>
  </si>
  <si>
    <t>INSTALAÇÃO DE VIDRO IMPRESSO, E = 4 MM, EM ESQUADRIA DE MADEIRA, FIXADO COM BAGUETE. AF_01/2021</t>
  </si>
  <si>
    <t>102161</t>
  </si>
  <si>
    <t>102162</t>
  </si>
  <si>
    <t>102163</t>
  </si>
  <si>
    <t>102164</t>
  </si>
  <si>
    <t>102165</t>
  </si>
  <si>
    <t>102166</t>
  </si>
  <si>
    <t>102167</t>
  </si>
  <si>
    <t>102168</t>
  </si>
  <si>
    <t>102169</t>
  </si>
  <si>
    <t>102170</t>
  </si>
  <si>
    <t>102171</t>
  </si>
  <si>
    <t>102172</t>
  </si>
  <si>
    <t>102176</t>
  </si>
  <si>
    <t>102177</t>
  </si>
  <si>
    <t>102178</t>
  </si>
  <si>
    <t>102179</t>
  </si>
  <si>
    <t>102180</t>
  </si>
  <si>
    <t>102181</t>
  </si>
  <si>
    <t>102182</t>
  </si>
  <si>
    <t>PORTA PIVOTANTE DE VIDRO TEMPERADO, 90X210 CM, ESPESSURA 10 MM, INCLUSIVE ACESSÓRIOS. AF_01/2021</t>
  </si>
  <si>
    <t>102183</t>
  </si>
  <si>
    <t>PORTA PIVOTANTE DE VIDRO TEMPERADO, 2 FOLHAS DE 90X210 CM, ESPESSURA DE 10MM, INCLUSIVE ACESSÓRIOS. AF_01/2021</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</si>
  <si>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</si>
  <si>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</si>
  <si>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</si>
  <si>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</si>
  <si>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102190</t>
  </si>
  <si>
    <t>REMOÇÃO DE VIDRO LISO COMUM DE ESQUADRIA COM BAGUETE DE MADEIRA. AF_01/2021</t>
  </si>
  <si>
    <t>102191</t>
  </si>
  <si>
    <t>REMOÇÃO DE VIDRO LISO COMUM DE ESQUADRIA COM BAGUETE DE ALUMÍNIO OU PVC. AF_01/2021</t>
  </si>
  <si>
    <t>102192</t>
  </si>
  <si>
    <t>REMOÇÃO DE VIDRO TEMPERADO FIXADO EM PERFIL U. AF_01/2021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</si>
  <si>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</si>
  <si>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</si>
  <si>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</si>
  <si>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</si>
  <si>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</si>
  <si>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</si>
  <si>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</si>
  <si>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</si>
  <si>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102521</t>
  </si>
  <si>
    <t>ARRASAMENTO MECÂNICO DE ESTACA BARRETE DE CONCRETO ARMADO, SEÇÃO DE 0,40 X 2,50 M. AF_05/2021</t>
  </si>
  <si>
    <t>102522</t>
  </si>
  <si>
    <t>ARRASAMENTO MECÂNICO DE ESTACA BARRETE DE CONCRETO ARMADO, SEÇÃO DE 0,60 X 2,50 M. AF_05/2021</t>
  </si>
  <si>
    <t>102523</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</si>
  <si>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</si>
  <si>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</si>
  <si>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</si>
  <si>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</si>
  <si>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</si>
  <si>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97087</t>
  </si>
  <si>
    <t>CAMADA SEPARADORA PARA EXECUÇÃO DE RADIER, PISO DE CONCRETO OU LAJE SOBRE SOLO, EM LONA PLÁSTICA. AF_09/2021</t>
  </si>
  <si>
    <t>97088</t>
  </si>
  <si>
    <t>ARMAÇÃO PARA EXECUÇÃO DE RADIER, PISO DE CONCRETO OU LAJE SOBRE SOLO, COM USO DE TELA Q-92. AF_09/2021</t>
  </si>
  <si>
    <t>97089</t>
  </si>
  <si>
    <t>ARMAÇÃO PARA EXECUÇÃO DE RADIER, PISO DE CONCRETO OU LAJE SOBRE SOLO, COM USO DE TELA Q-113. AF_09/2021</t>
  </si>
  <si>
    <t>97090</t>
  </si>
  <si>
    <t>ARMAÇÃO PARA EXECUÇÃO DE RADIER, PISO DE CONCRETO OU LAJE SOBRE SOLO, COM USO DE TELA Q-138. AF_09/2021</t>
  </si>
  <si>
    <t>97091</t>
  </si>
  <si>
    <t>ARMAÇÃO PARA EXECUÇÃO DE RADIER, PISO DE CONCRETO OU LAJE SOBRE SOLO, COM USO DE TELA Q-159. AF_09/2021</t>
  </si>
  <si>
    <t>97092</t>
  </si>
  <si>
    <t>ARMAÇÃO PARA EXECUÇÃO DE RADIER, PISO DE CONCRETO OU LAJE SOBRE SOLO, COM USO DE TELA Q-196. AF_09/2021</t>
  </si>
  <si>
    <t>97093</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</si>
  <si>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</si>
  <si>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</si>
  <si>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</si>
  <si>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97101</t>
  </si>
  <si>
    <t>EXECUÇÃO DE RADIER, ESPESSURA DE 10 CM, FCK = 30 MPA, COM USO DE FORMAS EM MADEIRA SERRADA. AF_09/2021</t>
  </si>
  <si>
    <t>97102</t>
  </si>
  <si>
    <t>EXECUÇÃO DE RADIER, ESPESSURA DE 15 CM, FCK = 30 MPA, COM USO DE FORMAS EM MADEIRA SERRADA. AF_09/2021</t>
  </si>
  <si>
    <t>97103</t>
  </si>
  <si>
    <t>EXECUÇÃO DE RADIER, ESPESSURA DE 20 CM, FCK = 30 MPA, COM USO DE FORMAS EM MADEIRA SERRADA. AF_09/2021</t>
  </si>
  <si>
    <t>103072</t>
  </si>
  <si>
    <t>EXECUÇÃO DE RADIER, ESPESSURA DE 25 CM, FCK = 30 MPA, COM USO DE FORMAS EM MADEIRA SERRADA. AF_09/2021</t>
  </si>
  <si>
    <t>103073</t>
  </si>
  <si>
    <t>EXECUÇÃO DE RADIER, ESPESSURA DE 30 CM, FCK = 30 MPA, COM USO DE FORMAS EM MADEIRA SERRADA. AF_09/2021</t>
  </si>
  <si>
    <t>103074</t>
  </si>
  <si>
    <t>EXECUÇÃO DE PISO DE CONCRETO, SEM ACABAMENTO SUPERFICIAL, ESPESSURA DE 15 CM, FCK = 30 MPA, COM USO DE FORMAS EM MADEIRA SERRADA. AF_09/2021</t>
  </si>
  <si>
    <t>103075</t>
  </si>
  <si>
    <t>EXECUÇÃO DE PISO DE CONCRETO, COM ACABAMENTO SUPERFICIAL, ESPESSURA DE 15 CM, FCK = 30 MPA, COM USO DE FORMAS EM MADEIRA SERRADA. AF_09/2021</t>
  </si>
  <si>
    <t>103076</t>
  </si>
  <si>
    <t>EXECUÇÃO DE LAJE SOBRE SOLO, ESPESSURA DE 10 CM, FCK = 30 MPA, COM USO DE FORMAS EM MADEIRA SERRADA. AF_09/2021</t>
  </si>
  <si>
    <t>103077</t>
  </si>
  <si>
    <t>EXECUÇÃO DE LAJE SOBRE SOLO, ESPESSURA DE 15 CM, FCK = 30 MPA, COM USO DE FORMAS EM MADEIRA SERRADA. AF_09/2021</t>
  </si>
  <si>
    <t>103078</t>
  </si>
  <si>
    <t>EXECUÇÃO DE LAJE SOBRE SOLO, ESPESSURA DE 20 CM, FCK = 30 MPA, COM USO DE FORMAS EM MADEIRA SERRADA. AF_09/2021</t>
  </si>
  <si>
    <t>103079</t>
  </si>
  <si>
    <t>EXECUÇÃO DE LAJE SOBRE SOLO, ESPESSURA DE 25 CM, FCK = 30 MPA, COM USO DE FORMAS EM MADEIRA SERRADA. AF_09/2021</t>
  </si>
  <si>
    <t>103080</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</si>
  <si>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</si>
  <si>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</si>
  <si>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</si>
  <si>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</si>
  <si>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</si>
  <si>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</si>
  <si>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</si>
  <si>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</si>
  <si>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</si>
  <si>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</si>
  <si>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</si>
  <si>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</si>
  <si>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</si>
  <si>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</si>
  <si>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</si>
  <si>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</si>
  <si>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</si>
  <si>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</si>
  <si>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</si>
  <si>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</si>
  <si>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</si>
  <si>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</si>
  <si>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</si>
  <si>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</si>
  <si>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</si>
  <si>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</si>
  <si>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</si>
  <si>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</si>
  <si>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</si>
  <si>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</si>
  <si>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</si>
  <si>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</si>
  <si>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</si>
  <si>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</si>
  <si>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</si>
  <si>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</si>
  <si>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</si>
  <si>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</si>
  <si>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</si>
  <si>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</si>
  <si>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</si>
  <si>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</si>
  <si>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</si>
  <si>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</si>
  <si>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</si>
  <si>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</si>
  <si>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</si>
  <si>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</si>
  <si>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</si>
  <si>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</si>
  <si>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</si>
  <si>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</si>
  <si>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</si>
  <si>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</si>
  <si>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</si>
  <si>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</si>
  <si>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</si>
  <si>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</si>
  <si>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</si>
  <si>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</si>
  <si>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</si>
  <si>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</si>
  <si>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</si>
  <si>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</si>
  <si>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</si>
  <si>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</si>
  <si>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</si>
  <si>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</si>
  <si>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</si>
  <si>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</si>
  <si>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</si>
  <si>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</si>
  <si>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</si>
  <si>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</si>
  <si>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</si>
  <si>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</si>
  <si>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</si>
  <si>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</si>
  <si>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</si>
  <si>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</si>
  <si>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</si>
  <si>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</si>
  <si>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</si>
  <si>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</si>
  <si>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</si>
  <si>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</si>
  <si>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</si>
  <si>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</si>
  <si>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</si>
  <si>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</si>
  <si>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</si>
  <si>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</si>
  <si>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</si>
  <si>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101791</t>
  </si>
  <si>
    <t>FABRICAÇÃO DE ESCORAS DO TIPO PONTALETE, EM MADEIRA, PARA PÉ-DIREITO DUPLO. AF_09/2020</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</si>
  <si>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</si>
  <si>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</si>
  <si>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</si>
  <si>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</si>
  <si>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101969</t>
  </si>
  <si>
    <t>FABRICAÇÃO DE FÔRMA PARA ESCADAS, COM 2 LANCES EM "U" E LAJE PLANA, EM CHAPA DE MADEIRA COMPENSADA PLASTIFICADA, E=18 MM. AF_11/2020</t>
  </si>
  <si>
    <t>101971</t>
  </si>
  <si>
    <t>FABRICAÇÃO DE FÔRMA PARA ESCADAS, COM 2 LANCES EM "U" E LAJE PLANA, EM CHAPA DE MADEIRA COMPENSADA RESINADA, E= 17 MM. AF_11/2020</t>
  </si>
  <si>
    <t>101973</t>
  </si>
  <si>
    <t>FABRICAÇÃO DE FÔRMA PARA ESCADAS, COM 2 LANCES EM "U" E LAJE PLANA, EM MADEIRA SERRADA, E=25 MM. AF_11/2020</t>
  </si>
  <si>
    <t>101974</t>
  </si>
  <si>
    <t>MONTAGEM E DESMONTAGEM DE FÔRMA PARA ESCADAS, COM 2 LANCES EM "U" E LAJE PLANA, EM MADEIRA SERRADA, 1 UTILIZAÇÃO. AF_11/2020</t>
  </si>
  <si>
    <t>101975</t>
  </si>
  <si>
    <t>MONTAGEM E DESMONTAGEM DE FÔRMA PARA ESCADAS, COM 2 LANCES EM "U"  E LAJE PLANA, EM MADEIRA SERRADA, 2 UTILIZAÇÕES. AF_11/2020</t>
  </si>
  <si>
    <t>101977</t>
  </si>
  <si>
    <t>MONTAGEM E DESMONTAGEM DE FÔRMA PARA ESCADAS, COM 2 LANCES EM "U" E LAJE PLANA, EM CHAPA DE MADEIRA COMPENSADA RESINADA, 2 UTILIZAÇÕES. AF_11/2020</t>
  </si>
  <si>
    <t>101980</t>
  </si>
  <si>
    <t>MONTAGEM E DESMONTAGEM DE FÔRMA PARA ESCADAS, COM 2 LANCES EM "U" E LAJE PLANA, EM CHAPA DE MADEIRA COMPENSADA RESINADA, 4 UTILIZAÇÕES. AF_11/2020</t>
  </si>
  <si>
    <t>101981</t>
  </si>
  <si>
    <t>MONTAGEM E DESMONTAGEM DE FÔRMA PARA ESCADAS, COM 2 LANCES EM "U" E LAJE PLANA, EM CHAPA DE MADEIRA COMPENSADA PLASTIFICADA, 6 UTILIZAÇÕES. AF_11/2020</t>
  </si>
  <si>
    <t>101982</t>
  </si>
  <si>
    <t>MONTAGEM E DESMONTAGEM DE FÔRMA PARA ESCADAS, COM 2 LANCES EM "U" E LAJE PLANA, EM CHAPA DE MADEIRA COMPENSADA PLASTIFICADA, 8 UTILIZAÇÕES. AF_11/2020</t>
  </si>
  <si>
    <t>101983</t>
  </si>
  <si>
    <t>MONTAGEM E DESMONTAGEM DE FÔRMA PARA ESCADAS, COM 2 LANCES EM "U" E LAJE PLANA, EM CHAPA DE MADEIRA COMPENSADA PLASTIFICADA, 10 UTILIZAÇÕES. AF_11/2020</t>
  </si>
  <si>
    <t>101985</t>
  </si>
  <si>
    <t>FABRICAÇÃO DE FÔRMA PARA ESCADAS, COM 2 LANCES EM "U" E LAJE CASCATA, EM CHAPA DE MADEIRA COMPENSADA PLASTIFICADA, E=18 MM. AF_11/2020</t>
  </si>
  <si>
    <t>101986</t>
  </si>
  <si>
    <t>FABRICAÇÃO DE FÔRMA PARA ESCADAS, COM 2 LANCES EM "U" E LAJE CASCATA, EM CHAPA DE MADEIRA COMPENSADA RESINADA, E= 17 MM. AF_11/2020</t>
  </si>
  <si>
    <t>101987</t>
  </si>
  <si>
    <t>FABRICAÇÃO DE FÔRMA PARA ESCADAS, COM 2 LANCES EM "U" E LAJE CASCATA, EM MADEIRA SERRADA, E=25 MM. AF_11/2020</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</si>
  <si>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</si>
  <si>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</si>
  <si>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</si>
  <si>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</si>
  <si>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101990</t>
  </si>
  <si>
    <t>FABRICAÇÃO DE FÔRMA PARA ESCADAS, COM 2 LANCES EM "L" E LAJE PLANA, EM MADEIRA SERRADA, E=25 MM. AF_11/2020</t>
  </si>
  <si>
    <t>101991</t>
  </si>
  <si>
    <t>FABRICAÇÃO DE FÔRMA PARA ESCADAS, COM 2 LANCES EM "L" E LAJE CASCATA, EM CHAPA DE MADEIRA COMPENSADA PLASTIFICADA, E=18 MM. AF_11/2020</t>
  </si>
  <si>
    <t>101992</t>
  </si>
  <si>
    <t>FABRICAÇÃO DE FÔRMA PARA ESCADAS, COM 2 LANCES EM "L" E LAJE CASCATA, EM CHAPA DE MADEIRA COMPENSADA RESINADA, E= 17 MM. AF_11/2020</t>
  </si>
  <si>
    <t>101993</t>
  </si>
  <si>
    <t>FABRICAÇÃO DE FÔRMA PARA ESCADAS, COM 2 LANCES EM "L" E LAJE CASCATA, EM MADEIRA SERRADA, E=25 MM. AF_11/2020</t>
  </si>
  <si>
    <t>101994</t>
  </si>
  <si>
    <t>FABRICAÇÃO DE FÔRMA PARA ESCADAS, COM 1 LANCE E LAJE PLANA, EM CHAPA DE MADEIRA COMPENSADA PLASTIFICADA, E=18 MM. AF_11/2020</t>
  </si>
  <si>
    <t>101995</t>
  </si>
  <si>
    <t>FABRICAÇÃO DE FÔRMA PARA ESCADAS, COM 1 LANCE E LAJE PLANA, EM CHAPA DE MADEIRA COMPENSADA RESINADA, E= 17 MM. AF_11/2020</t>
  </si>
  <si>
    <t>101996</t>
  </si>
  <si>
    <t>FABRICAÇÃO DE FÔRMA PARA ESCADAS, COM 1 LANCE E LAJE PLANA, EM MADEIRA SERRADA, E=25 MM. AF_11/2020</t>
  </si>
  <si>
    <t>101997</t>
  </si>
  <si>
    <t>FABRICAÇÃO DE FÔRMA PARA ESCADAS, COM 1 LANCE E LAJE CASCATA, EM CHAPA DE MADEIRA COMPENSADA PLASTIFICADA, E=18 MM. AF_11/2020</t>
  </si>
  <si>
    <t>101998</t>
  </si>
  <si>
    <t>FABRICAÇÃO DE FÔRMA PARA ESCADAS, COM 1 LANCE E LAJE CASCATA, EM CHAPA DE MADEIRA COMPENSADA RESINADA, E= 17 MM. AF_11/2020</t>
  </si>
  <si>
    <t>101999</t>
  </si>
  <si>
    <t>FABRICAÇÃO DE FÔRMA PARA ESCADAS, COM 1 LANCE E LAJE CASCATA, EM MADEIRA SERRADA, E=25 MM. AF_11/2020</t>
  </si>
  <si>
    <t>102000</t>
  </si>
  <si>
    <t>MONTAGEM E DESMONTAGEM DE FÔRMA PARA ESCADAS, COM 2 LANCES EM "U" E LAJE CASCATA, EM MADEIRA SERRADA, 1 UTILIZAÇÃO. AF_11/2020</t>
  </si>
  <si>
    <t>102001</t>
  </si>
  <si>
    <t>MONTAGEM E DESMONTAGEM DE FÔRMA PARA ESCADAS, COM 2 LANCES EM "U" E LAJE CASCATA, EM MADEIRA SERRADA, 2 UTILIZAÇÕES. AF_11/2020</t>
  </si>
  <si>
    <t>102002</t>
  </si>
  <si>
    <t>MONTAGEM E DESMONTAGEM DE FÔRMA PARA ESCADAS, COM 2 LANCES EM "U" E LAJE CASCATA, EM CHAPA DE MADEIRA COMPENSADA RESINADA, 2 UTILIZAÇÕES. AF_11/2020</t>
  </si>
  <si>
    <t>102003</t>
  </si>
  <si>
    <t>MONTAGEM E DESMONTAGEM DE FÔRMA PARA ESCADAS, COM 2 LANCES EM "U" E LAJE CASCATA, EM CHAPA DE MADEIRA COMPENSADA RESINADA, 4 UTILIZAÇÕES. AF_11/2020</t>
  </si>
  <si>
    <t>102004</t>
  </si>
  <si>
    <t>MONTAGEM E DESMONTAGEM DE FÔRMA PARA ESCADAS, COM 2 LANCES EM "U" E LAJE CASCATA, EM CHAPA DE MADEIRA COMPENSADA PLASTIFICADA, 6 UTILIZAÇÕES. AF_11/2020</t>
  </si>
  <si>
    <t>102005</t>
  </si>
  <si>
    <t>MONTAGEM E DESMONTAGEM DE FÔRMA PARA ESCADAS, COM 2 LANCES EM "U" E LAJE CASCATA, EM CHAPA DE MADEIRA COMPENSADA PLASTIFICADA, 8 UTILIZAÇÕES. AF_11/2020</t>
  </si>
  <si>
    <t>102006</t>
  </si>
  <si>
    <t>MONTAGEM E DESMONTAGEM DE FÔRMA PARA ESCADAS, COM 2 LANCES EM "U" E LAJE CASCATA, EM CHAPA DE MADEIRA COMPENSADA PLASTIFICADA, 10 UTILIZAÇÕES. AF_11/2020</t>
  </si>
  <si>
    <t>102007</t>
  </si>
  <si>
    <t>MONTAGEM E DESMONTAGEM DE FÔRMA PARA ESCADAS, COM 2 LANCES EM "L" E LAJE PLANA, EM MADEIRA SERRADA, 1 UTILIZAÇÃO. AF_11/2020</t>
  </si>
  <si>
    <t>102008</t>
  </si>
  <si>
    <t>MONTAGEM E DESMONTAGEM DE FÔRMA PARA ESCADAS, COM 2 LANCES EM "L" E LAJE PLANA, EM MADEIRA SERRADA, 2 UTILIZAÇÕES. AF_11/2020</t>
  </si>
  <si>
    <t>102009</t>
  </si>
  <si>
    <t>MONTAGEM E DESMONTAGEM DE FÔRMA PARA ESCADAS, COM 2 LANCES EM "L" E LAJE PLANA, EM CHAPA DE MADEIRA COMPENSADA RESINADA, 2 UTILIZAÇÕES. AF_11/2020</t>
  </si>
  <si>
    <t>102010</t>
  </si>
  <si>
    <t>MONTAGEM E DESMONTAGEM DE FÔRMA PARA ESCADAS, COM 2 LANCES EM "L" E LAJE PLANA, EM CHAPA DE MADEIRA COMPENSADA RESINADA, 4 UTILIZAÇÕES. AF_11/2020</t>
  </si>
  <si>
    <t>102011</t>
  </si>
  <si>
    <t>MONTAGEM E DESMONTAGEM DE FÔRMA PARA ESCADAS, COM 2 LANCES EM "L" E LAJE PLANA, EM CHAPA DE MADEIRA COMPENSADA PLASTIFICADA, 6 UTILIZAÇÕES. AF_11/2020</t>
  </si>
  <si>
    <t>102012</t>
  </si>
  <si>
    <t>MONTAGEM E DESMONTAGEM DE FÔRMA PARA ESCADAS, COM 2 LANCES EM "L" E LAJE PLANA, EM CHAPA DE MADEIRA COMPENSADA PLASTIFICADA, 8 UTILIZAÇÕES. AF_11/2020</t>
  </si>
  <si>
    <t>102013</t>
  </si>
  <si>
    <t>MONTAGEM E DESMONTAGEM DE FÔRMA PARA ESCADAS, COM 2 LANCES EM "L" E LAJE PLANA, EM CHAPA DE MADEIRA COMPENSADA PLASTIFICADA, 10 UTILIZAÇÕES. AF_11/2020</t>
  </si>
  <si>
    <t>102014</t>
  </si>
  <si>
    <t>MONTAGEM E DESMONTAGEM DE FÔRMA PARA ESCADAS, COM 2 LANCES EM "L" E LAJE CASCATA, EM MADEIRA SERRADA, 1 UTILIZAÇÃO. AF_11/2020</t>
  </si>
  <si>
    <t>102015</t>
  </si>
  <si>
    <t>MONTAGEM E DESMONTAGEM DE FÔRMA PARA ESCADAS, COM 2 LANCES EM "L" E LAJE CASCATA, EM MADEIRA SERRADA, 2 UTILIZAÇÕES. AF_11/2020</t>
  </si>
  <si>
    <t>102016</t>
  </si>
  <si>
    <t>MONTAGEM E DESMONTAGEM DE FÔRMA PARA ESCADAS, COM 2 LANCES EM "L" E LAJE CASCATA, EM CHAPA DE MADEIRA COMPENSADA RESINADA, 2 UTILIZAÇÕES. AF_11/2020</t>
  </si>
  <si>
    <t>102017</t>
  </si>
  <si>
    <t>MONTAGEM E DESMONTAGEM DE FÔRMA PARA ESCADAS, COM 2 LANCES EM "L" E LAJE CASCATA, EM CHAPA DE MADEIRA COMPENSADA RESINADA, 4 UTILIZAÇÕES. AF_11/2020</t>
  </si>
  <si>
    <t>102036</t>
  </si>
  <si>
    <t>MONTAGEM E DESMONTAGEM DE FÔRMA PARA ESCADAS, COM 2 LANCES EM "L" E LAJE CASCATA, EM CHAPA DE MADEIRA COMPENSADA PLASTIFICADA, 6 UTILIZAÇÕES. AF_11/2020</t>
  </si>
  <si>
    <t>102037</t>
  </si>
  <si>
    <t>MONTAGEM E DESMONTAGEM DE FÔRMA PARA ESCADAS, COM 2 LANCES EM "L" E LAJE CASCATA, EM CHAPA DE MADEIRA COMPENSADA PLASTIFICADA, 8 UTILIZAÇÕES. AF_11/2020</t>
  </si>
  <si>
    <t>102038</t>
  </si>
  <si>
    <t>MONTAGEM E DESMONTAGEM DE FÔRMA PARA ESCADAS, COM 2 LANCES EM "L" E LAJE CASCATA, EM CHAPA DE MADEIRA COMPENSADA PLASTIFICADA, 10 UTILIZAÇÕES. AF_11/2020</t>
  </si>
  <si>
    <t>102039</t>
  </si>
  <si>
    <t>MONTAGEM E DESMONTAGEM DE FÔRMA PARA ESCADAS, COM 1 LANCE E LAJE PLANA, EM MADEIRA SERRADA, 1 UTILIZAÇÃO. AF_11/2020</t>
  </si>
  <si>
    <t>102040</t>
  </si>
  <si>
    <t>MONTAGEM E DESMONTAGEM DE FÔRMA PARA ESCADAS, COM 1 LANCE E LAJE PLANA, EM MADEIRA SERRADA, 2 UTILIZAÇÕES. AF_11/2020</t>
  </si>
  <si>
    <t>102041</t>
  </si>
  <si>
    <t>MONTAGEM E DESMONTAGEM DE FÔRMA PARA ESCADAS, COM 1 LANCE E LAJE PLANA, EM CHAPA DE MADEIRA COMPENSADA RESINADA, 2 UTILIZAÇÕES. AF_11/2020</t>
  </si>
  <si>
    <t>102042</t>
  </si>
  <si>
    <t>MONTAGEM E DESMONTAGEM DE FÔRMA PARA ESCADAS, COM 1 LANCE E LAJE PLANA, EM CHAPA DE MADEIRA COMPENSADA RESINADA, 4 UTILIZAÇÕES. AF_11/2020</t>
  </si>
  <si>
    <t>102043</t>
  </si>
  <si>
    <t>MONTAGEM E DESMONTAGEM DE FÔRMA PARA ESCADAS, COM 1 LANCE E LAJE PLANA, EM CHAPA DE MADEIRA COMPENSADA PLASTIFICADA, 6 UTILIZAÇÕES. AF_11/2020</t>
  </si>
  <si>
    <t>102044</t>
  </si>
  <si>
    <t>MONTAGEM E DESMONTAGEM DE FÔRMA PARA ESCADAS, COM 1 LANCE E LAJE PLANA, EM CHAPA DE MADEIRA COMPENSADA PLASTIFICADA, 8 UTILIZAÇÕES. AF_11/2020</t>
  </si>
  <si>
    <t>102045</t>
  </si>
  <si>
    <t>MONTAGEM E DESMONTAGEM DE FÔRMA PARA ESCADAS, COM 1 LANCE E LAJE PLANA, EM CHAPA DE MADEIRA COMPENSADA PLASTIFICADA, 10 UTILIZAÇÕES. AF_11/2020</t>
  </si>
  <si>
    <t>102046</t>
  </si>
  <si>
    <t>MONTAGEM E DESMONTAGEM DE FÔRMA PARA ESCADAS, COM 1 LANCE E LAJE CASCATA, EM MADEIRA SERRADA, 1 UTILIZAÇÃO. AF_11/2020</t>
  </si>
  <si>
    <t>102047</t>
  </si>
  <si>
    <t>MONTAGEM E DESMONTAGEM DE FÔRMA PARA ESCADAS, COM 1 LANCE E LAJE CASCATA, EM MADEIRA SERRADA, 2 UTILIZAÇÕES. AF_11/2020</t>
  </si>
  <si>
    <t>102048</t>
  </si>
  <si>
    <t>MONTAGEM E DESMONTAGEM DE FÔRMA PARA ESCADAS, COM 1 LANCE E LAJE CASCATA, EM CHAPA DE MADEIRA COMPENSADA RESINADA, 2 UTILIZAÇÕES. AF_11/2020</t>
  </si>
  <si>
    <t>102049</t>
  </si>
  <si>
    <t>MONTAGEM E DESMONTAGEM DE FÔRMA PARA ESCADAS, COM 1 LANCE E LAJE CASCATA, EM CHAPA DE MADEIRA COMPENSADA RESINADA, 4 UTILIZAÇÕES. AF_11/2020</t>
  </si>
  <si>
    <t>102050</t>
  </si>
  <si>
    <t>MONTAGEM E DESMONTAGEM DE FÔRMA PARA ESCADAS, COM 1 LANCE E LAJE CASCATA, EM CHAPA DE MADEIRA COMPENSADA PLASTIFICADA, 6 UTILIZAÇÕES. AF_11/2020</t>
  </si>
  <si>
    <t>102051</t>
  </si>
  <si>
    <t>MONTAGEM E DESMONTAGEM DE FÔRMA PARA ESCADAS, COM 1 LANCE E LAJE CASCATA, EM CHAPA DE MADEIRA COMPENSADA PLASTIFICADA, 8 UTILIZAÇÕES. AF_11/2020</t>
  </si>
  <si>
    <t>102052</t>
  </si>
  <si>
    <t>MONTAGEM E DESMONTAGEM DE FÔRMA PARA ESCADAS, COM 1 LANCE E LAJE CASCATA, EM CHAPA DE MADEIRA COMPENSADA PLASTIFICADA, 10 UTILIZAÇÕES. AF_11/2020</t>
  </si>
  <si>
    <t>102059</t>
  </si>
  <si>
    <t>MONTAGEM E DESMONTAGEM DE FÔRMA PARA ESCADA DUPLA COM 2 LANCES EM "X" E LAJE PLANA, EM MADEIRA SERRADA, 1 UTILIZAÇÃO. AF_11/2020</t>
  </si>
  <si>
    <t>102060</t>
  </si>
  <si>
    <t>MONTAGEM E DESMONTAGEM DE FÔRMA PARA ESCADA DUPLA COM 2 LANCES EM "X" E LAJE PLANA, EM MADEIRA SERRADA, 2 UTILIZAÇÕES. AF_11/2020</t>
  </si>
  <si>
    <t>102061</t>
  </si>
  <si>
    <t>MONTAGEM E DESMONTAGEM DE FÔRMA PARA ESCADA DUPLA COM 2 LANCES EM "X" E LAJE PLANA, EM CHAPA DE MADEIRA COMPENSADA RESINADA, 2 UTILIZAÇÕES. AF_11/2020</t>
  </si>
  <si>
    <t>102062</t>
  </si>
  <si>
    <t>MONTAGEM E DESMONTAGEM DE FÔRMA PARA ESCADA DUPLA COM 2 LANCES EM "X" E LAJE PLANA, EM CHAPA DE MADEIRA COMPENSADA RESINADA, 4 UTILIZAÇÕES. AF_11/2020</t>
  </si>
  <si>
    <t>102063</t>
  </si>
  <si>
    <t>MONTAGEM E DESMONTAGEM DE FÔRMA PARA ESCADA DUPLA COM 2 LANCES EM "X" E LAJE PLANA, EM CHAPA DE MADEIRA COMPENSADA PLASTIFICADA, 6 UTILIZAÇÕES. AF_11/2020</t>
  </si>
  <si>
    <t>102064</t>
  </si>
  <si>
    <t>MONTAGEM E DESMONTAGEM DE FÔRMA PARA ESCADA DUPLA COM 2 LANCES EM "X" E LAJE PLANA, EM CHAPA DE MADEIRA COMPENSADA PLASTIFICADA, 8 UTILIZAÇÕES. AF_11/2020</t>
  </si>
  <si>
    <t>102065</t>
  </si>
  <si>
    <t>MONTAGEM E DESMONTAGEM DE FÔRMA PARA ESCADA DUPLA COM 2 LANCES EM "X" E LAJE PLANA, EM CHAPA DE MADEIRA COMPENSADA PLASTIFICADA, 10 UTILIZAÇÕES. AF_11/2020</t>
  </si>
  <si>
    <t>102066</t>
  </si>
  <si>
    <t>MONTAGEM E DESMONTAGEM DE FÔRMA PARA ESCADA DUPLA COM 2 LANCES EM "X" E LAJE CASCATA, EM MADEIRA SERRADA, 1 UTILIZAÇÃO. AF_11/2020</t>
  </si>
  <si>
    <t>102067</t>
  </si>
  <si>
    <t>MONTAGEM E DESMONTAGEM DE FÔRMA PARA ESCADA DUPLA COM 2 LANCES EM "X" E LAJE CASCATA, EM MADEIRA SERRADA, 2 UTILIZAÇÕES. AF_11/2020</t>
  </si>
  <si>
    <t>102068</t>
  </si>
  <si>
    <t>MONTAGEM E DESMONTAGEM DE FÔRMA PARA ESCADA DUPLA COM 2 LANCES EM "X" E LAJE CASCATA, EM CHAPA DE MADEIRA COMPENSADA RESINADA, 2 UTILIZAÇÕES. AF_11/2020</t>
  </si>
  <si>
    <t>102069</t>
  </si>
  <si>
    <t>MONTAGEM E DESMONTAGEM DE FÔRMA PARA ESCADA DUPLA COM 2 LANCES EM "X" E LAJE CASCATA, EM CHAPA DE MADEIRA COMPENSADA RESINADA, 4 UTILIZAÇÕES. AF_11/2020</t>
  </si>
  <si>
    <t>102070</t>
  </si>
  <si>
    <t>MONTAGEM E DESMONTAGEM DE FÔRMA PARA ESCADA DUPLA COM 2 LANCES EM "X" E LAJE CASCATA, EM CHAPA DE MADEIRA COMPENSADA PLASTIFICADA, 6 UTILIZAÇÕES. AF_11/2020</t>
  </si>
  <si>
    <t>102071</t>
  </si>
  <si>
    <t>MONTAGEM E DESMONTAGEM DE FÔRMA PARA ESCADA DUPLA COM 2 LANCES EM "X" E LAJE CASCATA, EM CHAPA DE MADEIRA COMPENSADA PLASTIFICADA, 8 UTILIZAÇÕES. AF_11/2020</t>
  </si>
  <si>
    <t>102072</t>
  </si>
  <si>
    <t>MONTAGEM E DESMONTAGEM DE FÔRMA PARA ESCADA DUPLA COM 2 LANCES EM "X" E LAJE CASCATA, EM CHAPA DE MADEIRA COMPENSADA PLASTIFICADA, 10 UTILIZAÇÕES. AF_11/2020</t>
  </si>
  <si>
    <t>102073</t>
  </si>
  <si>
    <t>102074</t>
  </si>
  <si>
    <t>102075</t>
  </si>
  <si>
    <t>102076</t>
  </si>
  <si>
    <t>102077</t>
  </si>
  <si>
    <t>102078</t>
  </si>
  <si>
    <t>102079</t>
  </si>
  <si>
    <t>102080</t>
  </si>
  <si>
    <t>102086</t>
  </si>
  <si>
    <t>FABRICAÇÃO DE FÔRMA PARA ESCADA DUPLA COM 2 LANCES EM "X" E LAJE PLANA, EM CHAPA DE MADEIRA COMPENSADA PLASTIFICADA, E=18 MM. AF_11/2020</t>
  </si>
  <si>
    <t>102087</t>
  </si>
  <si>
    <t>FABRICAÇÃO DE FÔRMA PARA ESCADA DUPLA COM 2 LANCES EM "X" E LAJE PLANA, EM CHAPA DE MADEIRA COMPENSADA RESINADA, E= 17 MM. AF_11/2020</t>
  </si>
  <si>
    <t>102088</t>
  </si>
  <si>
    <t>FABRICAÇÃO DE FÔRMA PARA ESCADA DUPLA COM 2 LANCES EM X E LAJE PLANA, EM MADEIRA SERRADA, E=25 MM. AF_11/2020</t>
  </si>
  <si>
    <t>102089</t>
  </si>
  <si>
    <t>FABRICAÇÃO DE FÔRMA PARA ESCADA DUPLA COM 2 LANCES EM "X" E LAJE CASCATA, EM CHAPA DE MADEIRA COMPENSADA PLASTIFICADA, E=18 MM. AF_11/2020</t>
  </si>
  <si>
    <t>102090</t>
  </si>
  <si>
    <t>FABRICAÇÃO DE FÔRMA PARA ESCADA DUPLA COM 2 LANCES EM "X" E LAJE CASCATA, EM CHAPA DE MADEIRA COMPENSADA RESINADA, E= 17 MM. AF_11/2020</t>
  </si>
  <si>
    <t>102091</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</si>
  <si>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</si>
  <si>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</si>
  <si>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</si>
  <si>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</si>
  <si>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</si>
  <si>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</si>
  <si>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13,33</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</si>
  <si>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</si>
  <si>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</si>
  <si>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</si>
  <si>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</si>
  <si>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</si>
  <si>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</si>
  <si>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100064</t>
  </si>
  <si>
    <t>ARMAÇÃO DO SISTEMA DE PAREDES DE CONCRETO, EXECUTADA COMO ARMADURA POSITIVA DE LAJES, TELA Q-159. AF_06/2019</t>
  </si>
  <si>
    <t>102920</t>
  </si>
  <si>
    <t>ARMAÇÃO DE CINTA DE ALVENARIA ESTRUTURAL; DIÂMETRO DE 12,5 MM. AF_09/2021</t>
  </si>
  <si>
    <t>102921</t>
  </si>
  <si>
    <t>ARMAÇÃO VERTICAL DE ALVENARIA ESTRUTURAL; DIÂMETRO DE 16,0 MM. AF_09/2021</t>
  </si>
  <si>
    <t>102922</t>
  </si>
  <si>
    <t>ARMAÇÃO DE VERGA E CONTRAVERGA DE ALVENARIA ESTRUTURAL; DIÂMETRO DE 16,0 MM. AF_09/2021</t>
  </si>
  <si>
    <t>102923</t>
  </si>
  <si>
    <t>ARMAÇÃO DE CINTA DE ALVENARIA ESTRUTURAL; DIÂMETRO DE 16,0 MM. AF_09/2021</t>
  </si>
  <si>
    <t>103088</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</si>
  <si>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</si>
  <si>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</si>
  <si>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</si>
  <si>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</si>
  <si>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</si>
  <si>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</si>
  <si>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</si>
  <si>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</si>
  <si>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</si>
  <si>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</si>
  <si>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</si>
  <si>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</si>
  <si>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</si>
  <si>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</si>
  <si>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</si>
  <si>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</si>
  <si>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</si>
  <si>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</si>
  <si>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</si>
  <si>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</si>
  <si>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</si>
  <si>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</si>
  <si>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</si>
  <si>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</si>
  <si>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</si>
  <si>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</si>
  <si>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102473</t>
  </si>
  <si>
    <t>CONCRETO MAGRO PARA LASTRO, TRAÇO 1:4,5:4,5 (EM MASSA SECA DE CIMENTO/ AREIA MÉDIA/ SEIXO ROLADO) - PREPARO MECÂNICO COM BETONEIRA 400 L. AF_05/2021</t>
  </si>
  <si>
    <t>102474</t>
  </si>
  <si>
    <t>CONCRETO FCK = 15MPA, TRAÇO 1:3,4:3,4 (EM MASSA SECA DE CIMENTO/ AREIA MÉDIA/ SEIXO ROLADO) - PREPARO MECÂNICO COM BETONEIRA 400 L. AF_05/2021</t>
  </si>
  <si>
    <t>102475</t>
  </si>
  <si>
    <t>CONCRETO FCK = 20MPA, TRAÇO 1:2,6:2,9 (EM MASSA SECA DE CIMENTO/ AREIA MÉDIA/ SEIXO ROLADO) - PREPARO MECÂNICO COM BETONEIRA 400 L. AF_05/2021</t>
  </si>
  <si>
    <t>102476</t>
  </si>
  <si>
    <t>CONCRETO FCK = 25MPA, TRAÇO 1:2,2:2,5 (EM MASSA SECA DE CIMENTO/ AREIA MÉDIA/ SEIXO ROLADO) - PREPARO MECÂNICO COM BETONEIRA 400 L. AF_05/2021</t>
  </si>
  <si>
    <t>102477</t>
  </si>
  <si>
    <t>CONCRETO FCK = 30MPA, TRAÇO 1:1,9:2,3 (EM MASSA SECA DE CIMENTO/ AREIA MÉDIA/ SEIXO ROLADO) - PREPARO MECÂNICO COM BETONEIRA 400 L. AF_05/2021</t>
  </si>
  <si>
    <t>102478</t>
  </si>
  <si>
    <t>CONCRETO FCK = 40MPA, TRAÇO 1:1,4:1,8 (EM MASSA SECA DE CIMENTO/ AREIA MÉDIA/ SEIXO ROLADO) - PREPARO MECÂNICO COM BETONEIRA 400 L. AF_05/2021</t>
  </si>
  <si>
    <t>102479</t>
  </si>
  <si>
    <t>CONCRETO MAGRO PARA LASTRO, TRAÇO 1:4,5:4,5 (EM MASSA SECA DE CIMENTO/ AREIA MÉDIA/ SEIXO ROLADO) - PREPARO MECÂNICO COM BETONEIRA 600 L. AF_05/2021</t>
  </si>
  <si>
    <t>102480</t>
  </si>
  <si>
    <t>CONCRETO FCK = 15MPA, TRAÇO 1:3,4:3,4 (EM MASSA SECA DE CIMENTO/ AREIA MÉDIA/ SEIXO ROLADO) - PREPARO MECÂNICO COM BETONEIRA 600 L. AF_05/2021</t>
  </si>
  <si>
    <t>102481</t>
  </si>
  <si>
    <t>CONCRETO FCK = 20MPA, TRAÇO 1:2,6:2,9 (EM MASSA SECA DE CIMENTO/ AREIA MÉDIA/ SEIXO ROLADO) - PREPARO MECÂNICO COM BETONEIRA 600 L. AF_05/2021</t>
  </si>
  <si>
    <t>102482</t>
  </si>
  <si>
    <t>CONCRETO FCK = 25MPA, TRAÇO 1:2,2:2,5 (EM MASSA SECA DE CIMENTO/ AREIA MÉDIA/ SEIXO ROLADO) - PREPARO MECÂNICO COM BETONEIRA 600 L. AF_05/2021</t>
  </si>
  <si>
    <t>102483</t>
  </si>
  <si>
    <t>CONCRETO FCK = 30MPA, TRAÇO 1:1,9:2,3 (EM MASSA SECA DE CIMENTO/ AREIA MÉDIA/ SEIXO ROLADO) - PREPARO MECÂNICO COM BETONEIRA 600 L. AF_05/2021</t>
  </si>
  <si>
    <t>102484</t>
  </si>
  <si>
    <t>CONCRETO FCK = 40MPA, TRAÇO 1:1,4:1,8 (EM MASSA SECA DE CIMENTO/ AREIA MÉDIA/ SEIXO ROLADO) - PREPARO MECÂNICO COM BETONEIRA 600 L. AF_05/2021</t>
  </si>
  <si>
    <t>102485</t>
  </si>
  <si>
    <t>CONCRETO MAGRO PARA LASTRO, TRAÇO 1:4,5:4,5 (EM MASSA SECA DE CIMENTO/ AREIA MÉDIA/ SEIXO ROLADO) - PREPARO MANUAL. AF_05/2021</t>
  </si>
  <si>
    <t>102486</t>
  </si>
  <si>
    <t>CONCRETO FCK = 15MPA, TRAÇO 1:3,4:3,4 (EM MASSA SECA DE CIMENTO/ AREIA MÉDIA/ SEIXO ROLADO) - PREPARO MANUAL. AF_05/2021</t>
  </si>
  <si>
    <t>102487</t>
  </si>
  <si>
    <t>CONCRETO CICLÓPICO FCK = 15MPA, 30% PEDRA DE MÃO EM VOLUME REAL, INCLUSIVE LANÇAMENTO. AF_05/2021</t>
  </si>
  <si>
    <t>101963</t>
  </si>
  <si>
    <t>101964</t>
  </si>
  <si>
    <t>98575</t>
  </si>
  <si>
    <t>98577</t>
  </si>
  <si>
    <t>34,00</t>
  </si>
  <si>
    <t>12,02</t>
  </si>
  <si>
    <t>11,83</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</si>
  <si>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</si>
  <si>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</si>
  <si>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</si>
  <si>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</si>
  <si>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10,36</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</si>
  <si>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</si>
  <si>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</si>
  <si>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</si>
  <si>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</si>
  <si>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101888</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</si>
  <si>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</si>
  <si>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</si>
  <si>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</si>
  <si>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11,23</t>
  </si>
  <si>
    <t>97881</t>
  </si>
  <si>
    <t>CAIXA ENTERRADA ELÉTRICA RETANGULAR, EM CONCRETO PRÉ-MOLDADO, FUNDO COM BRITA, DIMENSÕES INTERNAS: 0,3X0,3X0,3 M. AF_12/2020</t>
  </si>
  <si>
    <t>97882</t>
  </si>
  <si>
    <t>CAIXA ENTERRADA ELÉTRICA RETANGULAR, EM CONCRETO PRÉ-MOLDADO, FUNDO COM BRITA, DIMENSÕES INTERNAS: 0,4X0,4X0,4 M. AF_12/2020</t>
  </si>
  <si>
    <t>97883</t>
  </si>
  <si>
    <t>CAIXA ENTERRADA ELÉTRICA RETANGULAR, EM CONCRETO PRÉ-MOLDADO, FUNDO COM BRITA, DIMENSÕES INTERNAS: 0,6X0,6X0,5 M. AF_12/2020</t>
  </si>
  <si>
    <t>97884</t>
  </si>
  <si>
    <t>CAIXA ENTERRADA ELÉTRICA RETANGULAR, EM CONCRETO PRÉ-MOLDADO, FUNDO COM BRITA, DIMENSÕES INTERNAS: 0,8X0,8X0,5 M. AF_12/2020</t>
  </si>
  <si>
    <t>97885</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</si>
  <si>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</si>
  <si>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</si>
  <si>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</si>
  <si>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</si>
  <si>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</si>
  <si>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</si>
  <si>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</si>
  <si>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</si>
  <si>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</si>
  <si>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</si>
  <si>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</si>
  <si>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</si>
  <si>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</si>
  <si>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</si>
  <si>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</si>
  <si>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</si>
  <si>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</si>
  <si>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</si>
  <si>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</si>
  <si>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</si>
  <si>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</si>
  <si>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</si>
  <si>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</si>
  <si>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</si>
  <si>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</si>
  <si>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</si>
  <si>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</si>
  <si>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</si>
  <si>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</si>
  <si>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</si>
  <si>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</si>
  <si>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</si>
  <si>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</si>
  <si>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</si>
  <si>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97362</t>
  </si>
  <si>
    <t>QUADRO DE MEDIÇÃO GERAL DE ENERGIA PARA BARRAMENTO BLINDADO COM 4 MEDIDORES - FORNECIMENTO E INSTALAÇÃO. AF_10/2020</t>
  </si>
  <si>
    <t>101875</t>
  </si>
  <si>
    <t>QUADRO DE DISTRIBUIÇÃO DE ENERGIA EM CHAPA DE AÇO GALVANIZADO, DE EMBUTIR, COM BARRAMENTO TRIFÁSICO, PARA 12 DISJUNTORES DIN 100A - FORNECIMENTO E INSTALAÇÃO. AF_10/2020</t>
  </si>
  <si>
    <t>101876</t>
  </si>
  <si>
    <t>QUADRO DE DISTRIBUIÇÃO DE ENERGIA EM PVC, DE EMBUTIR, SEM BARRAMENTO, PARA 6 DISJUNTORES - FORNECIMENTO E INSTALAÇÃO. AF_10/2020</t>
  </si>
  <si>
    <t>101877</t>
  </si>
  <si>
    <t>QUADRO DE DISTRIBUIÇÃO DE ENERGIA EM PVC, DE EMBUTIR, SEM BARRAMENTO, PARA 3 DISJUNTORES - FORNECIMENTO E INSTALAÇÃO. AF_10/2020</t>
  </si>
  <si>
    <t>101878</t>
  </si>
  <si>
    <t>QUADRO DE DISTRIBUIÇÃO DE ENERGIA EM CHAPA DE AÇO GALVANIZADO, DE SOBREPOR, COM BARRAMENTO TRIFÁSICO, PARA 18 DISJUNTORES DIN 100A - FORNECIMENTO E INSTALAÇÃO. AF_10/2020</t>
  </si>
  <si>
    <t>101879</t>
  </si>
  <si>
    <t>QUADRO DE DISTRIBUIÇÃO DE ENERGIA EM CHAPA DE AÇO GALVANIZADO, DE EMBUTIR, COM BARRAMENTO TRIFÁSICO, PARA 24 DISJUNTORES DIN 100A - FORNECIMENTO E INSTALAÇÃO. AF_10/2020</t>
  </si>
  <si>
    <t>101880</t>
  </si>
  <si>
    <t>QUADRO DE DISTRIBUIÇÃO DE ENERGIA EM CHAPA DE AÇO GALVANIZADO, DE EMBUTIR, COM BARRAMENTO TRIFÁSICO, PARA 30 DISJUNTORES DIN 150A - FORNECIMENTO E INSTALAÇÃO. AF_10/2020</t>
  </si>
  <si>
    <t>101881</t>
  </si>
  <si>
    <t>QUADRO DE DISTRIBUIÇÃO DE ENERGIA EM CHAPA DE AÇO GALVANIZADO, DE EMBUTIR, COM BARRAMENTO TRIFÁSICO, PARA 40 DISJUNTORES DIN 100A - FORNECIMENTO E INSTALAÇÃO. AF_10/2020</t>
  </si>
  <si>
    <t>101882</t>
  </si>
  <si>
    <t>QUADRO DE DISTRIBUIÇÃO DE ENERGIA EM CHAPA DE AÇO GALVANIZADO, DE EMBUTIR, COM BARRAMENTO TRIFÁSICO, PARA 30 DISJUNTORES DIN 225A - FORNECIMENTO E INSTALAÇÃO. AF_10/2020</t>
  </si>
  <si>
    <t>101883</t>
  </si>
  <si>
    <t>QUADRO DE DISTRIBUIÇÃO DE ENERGIA EM CHAPA DE AÇO GALVANIZADO, DE EMBUTIR, COM BARRAMENTO TRIFÁSICO, PARA 18 DISJUNTORES DIN 100A - FORNECIMENTO E INSTALAÇÃO. AF_10/2020</t>
  </si>
  <si>
    <t>101890</t>
  </si>
  <si>
    <t>DISJUNTOR MONOPOLAR TIPO NEMA, CORRENTE NOMINAL DE 10 ATÉ 30A - FORNECIMENTO E INSTALAÇÃO. AF_10/2020</t>
  </si>
  <si>
    <t>101891</t>
  </si>
  <si>
    <t>DISJUNTOR MONOPOLAR TIPO NEMA, CORRENTE NOMINAL DE 35 ATÉ 50A - FORNECIMENTO E INSTALAÇÃO. AF_10/2020</t>
  </si>
  <si>
    <t>101892</t>
  </si>
  <si>
    <t>DISJUNTOR BIPOLAR TIPO NEMA, CORRENTE NOMINAL DE 10 ATÉ 50A - FORNECIMENTO E INSTALAÇÃO. AF_10/2020</t>
  </si>
  <si>
    <t>101893</t>
  </si>
  <si>
    <t>DISJUNTOR TRIPOLAR TIPO NEMA, CORRENTE NOMINAL DE 10 ATÉ 50A - FORNECIMENTO E INSTALAÇÃO. AF_10/2020</t>
  </si>
  <si>
    <t>101894</t>
  </si>
  <si>
    <t>DISJUNTOR TRIPOLAR TIPO NEMA, CORRENTE NOMINAL DE 60 ATÉ 100A - FORNECIMENTO E INSTALAÇÃO. AF_10/2020</t>
  </si>
  <si>
    <t>101895</t>
  </si>
  <si>
    <t>DISJUNTOR TERMOMAGNÉTICO TRIPOLAR , CORRENTE NOMINAL DE 125A - FORNECIMENTO E INSTALAÇÃO. AF_10/2020</t>
  </si>
  <si>
    <t>101896</t>
  </si>
  <si>
    <t>DISJUNTOR TERMOMAGNÉTICO TRIPOLAR , CORRENTE NOMINAL DE 200A - FORNECIMENTO E INSTALAÇÃO. AF_10/2020</t>
  </si>
  <si>
    <t>101897</t>
  </si>
  <si>
    <t>DISJUNTOR TERMOMAGNÉTICO TRIPOLAR , CORRENTE NOMINAL DE 250A - FORNECIMENTO E INSTALAÇÃO. AF_10/2020</t>
  </si>
  <si>
    <t>101898</t>
  </si>
  <si>
    <t>DISJUNTOR TERMOMAGNÉTICO TRIPOLAR , CORRENTE NOMINAL DE 400A - FORNECIMENTO E INSTALAÇÃO. AF_10/2020</t>
  </si>
  <si>
    <t>101899</t>
  </si>
  <si>
    <t>DISJUNTOR TERMOMAGNÉTICO TRIPOLAR , CORRENTE NOMINAL DE 600A - FORNECIMENTO E INSTALAÇÃO. AF_10/2020</t>
  </si>
  <si>
    <t>101900</t>
  </si>
  <si>
    <t>DISJUNTOR BAIXA TENSÃO TRIPOLAR A SECO  800A/600V - FORNECIMENTO E INSTALAÇÃO. AF_10/2020</t>
  </si>
  <si>
    <t>101901</t>
  </si>
  <si>
    <t>CONTATOR TRIPOLAR I NOMINAL 12A - FORNECIMENTO E INSTALAÇÃO. AF_10/2020</t>
  </si>
  <si>
    <t>101902</t>
  </si>
  <si>
    <t>CONTATOR TRIPOLAR I NOMINAL 22A - FORNECIMENTO E INSTALAÇÃO. AF_10/2020</t>
  </si>
  <si>
    <t>101903</t>
  </si>
  <si>
    <t>CONTATOR TRIPOLAR I NOMINAL 38A - FORNECIMENTO E INSTALAÇÃO. AF_10/2020</t>
  </si>
  <si>
    <t>101904</t>
  </si>
  <si>
    <t>CONTATOR TRIPOLAR I NOMIMAL 95A - FORNECIMENTO E INSTALAÇÃO. AF_10/2020</t>
  </si>
  <si>
    <t>101938</t>
  </si>
  <si>
    <t>CAIXA DE PROTEÇÃO PARA MEDIDOR MONOFÁSICO DE EMBUTIR - FORNECIMENTO E INSTALAÇÃO. AF_10/2020</t>
  </si>
  <si>
    <t>101946</t>
  </si>
  <si>
    <t>QUADRO DE MEDIÇÃO GERAL DE ENERGIA PARA 1 MEDIDOR DE SOBREPOR - FORNECIMENTO E INSTALAÇÃO. AF_10/2020</t>
  </si>
  <si>
    <t>18,19</t>
  </si>
  <si>
    <t>26,37</t>
  </si>
  <si>
    <t>101489</t>
  </si>
  <si>
    <t>101490</t>
  </si>
  <si>
    <t>101491</t>
  </si>
  <si>
    <t>101492</t>
  </si>
  <si>
    <t>101493</t>
  </si>
  <si>
    <t>101494</t>
  </si>
  <si>
    <t>101495</t>
  </si>
  <si>
    <t>101496</t>
  </si>
  <si>
    <t>101497</t>
  </si>
  <si>
    <t>101498</t>
  </si>
  <si>
    <t>101499</t>
  </si>
  <si>
    <t>101500</t>
  </si>
  <si>
    <t>101501</t>
  </si>
  <si>
    <t>101502</t>
  </si>
  <si>
    <t>101503</t>
  </si>
  <si>
    <t>101504</t>
  </si>
  <si>
    <t>101505</t>
  </si>
  <si>
    <t>101506</t>
  </si>
  <si>
    <t>101507</t>
  </si>
  <si>
    <t>101508</t>
  </si>
  <si>
    <t>101509</t>
  </si>
  <si>
    <t>101510</t>
  </si>
  <si>
    <t>101511</t>
  </si>
  <si>
    <t>101512</t>
  </si>
  <si>
    <t>101513</t>
  </si>
  <si>
    <t>101514</t>
  </si>
  <si>
    <t>101515</t>
  </si>
  <si>
    <t>101516</t>
  </si>
  <si>
    <t>101517</t>
  </si>
  <si>
    <t>101518</t>
  </si>
  <si>
    <t>101519</t>
  </si>
  <si>
    <t>101520</t>
  </si>
  <si>
    <t>101521</t>
  </si>
  <si>
    <t>101522</t>
  </si>
  <si>
    <t>101523</t>
  </si>
  <si>
    <t>101524</t>
  </si>
  <si>
    <t>101525</t>
  </si>
  <si>
    <t>101526</t>
  </si>
  <si>
    <t>101527</t>
  </si>
  <si>
    <t>101528</t>
  </si>
  <si>
    <t>101529</t>
  </si>
  <si>
    <t>101530</t>
  </si>
  <si>
    <t>101531</t>
  </si>
  <si>
    <t>101532</t>
  </si>
  <si>
    <t>101533</t>
  </si>
  <si>
    <t>101534</t>
  </si>
  <si>
    <t>101535</t>
  </si>
  <si>
    <t>101536</t>
  </si>
  <si>
    <t>101537</t>
  </si>
  <si>
    <t>APARELHO SINALIZADOR DE SAÍDA DE GARAGEM, COM CÉLULA FOTOELÉTRICA - FORNECIMENTO E INSTALAÇÃO. AF_07/2020</t>
  </si>
  <si>
    <t>101538</t>
  </si>
  <si>
    <t>ARMAÇÃO SECUNDÁRIA, COM 1 ESTRIBO E 1 ISOLADOR - FORNECIMENTO E INSTALAÇÃO. AF_07/2020</t>
  </si>
  <si>
    <t>101539</t>
  </si>
  <si>
    <t>ARMAÇÃO SECUNDÁRIA, COM 2 ESTRIBOS E 2 ISOLADORES - FORNECIMENTO E INSTALAÇÃO. AF_07/2020</t>
  </si>
  <si>
    <t>101540</t>
  </si>
  <si>
    <t>ARMAÇÃO SECUNDÁRIA, COM 3 ESTRIBOS E 3 ISOLADORES - FORNECIMENTO E INSTALAÇÃO. AF_07/2020</t>
  </si>
  <si>
    <t>101541</t>
  </si>
  <si>
    <t>ARMAÇÃO SECUNDÁRIA, COM 4 ESTRIBOS E 4 ISOLADORES - FORNECIMENTO E INSTALAÇÃO. AF_07/2020</t>
  </si>
  <si>
    <t>101542</t>
  </si>
  <si>
    <t>ARMAÇÃO SECUNDÁRIA, COM 1 ESTRIBO, SEM ISOLADOR - FORNECIMENTO E INSTALAÇÃO. AF_07/2020</t>
  </si>
  <si>
    <t>101543</t>
  </si>
  <si>
    <t>ARMAÇÃO SECUNDÁRIA, COM 2 ESTRIBOS, SEM ISOLADOR - FORNECIMENTO E INSTALAÇÃO. AF_07/2020</t>
  </si>
  <si>
    <t>101544</t>
  </si>
  <si>
    <t>ARMAÇÃO SECUNDÁRIA, COM 3 ESTRIBOS, SEM ISOLADOR - FORNECIMENTO E INSTALAÇÃO. AF_07/2020</t>
  </si>
  <si>
    <t>101545</t>
  </si>
  <si>
    <t>ARMAÇÃO SECUNDÁRIA, COM 4 ESTRIBOS, SEM ISOLADOR - FORNECIMENTO E INSTALAÇÃO. AF_07/2020</t>
  </si>
  <si>
    <t>101546</t>
  </si>
  <si>
    <t>ISOLADOR, TIPO PINO, PARA TENSÃO 15 KV - FORNECIMENTO E INSTALAÇÃO. AF_07/2020</t>
  </si>
  <si>
    <t>101547</t>
  </si>
  <si>
    <t>ISOLADOR, TIPO DISCO, PARA TENSÃO 15 KV - FORNECIMENTO E INSTALAÇÃO. AF_07/2020</t>
  </si>
  <si>
    <t>101548</t>
  </si>
  <si>
    <t>ISOLADOR, TIPO ROLDANA, PARA BAIXA TENSÃO - FORNECIMENTO E INSTALAÇÃO. AF_07/2020</t>
  </si>
  <si>
    <t>101549</t>
  </si>
  <si>
    <t>GRAMPO PARALELO METÁLICO, PARA REDES AÉREAS DE DISTRIBUIÇÃO DE ENERGIA ELÉTRICA DE BAIXA TENSÃO - FORNECIMENTO E INSTALAÇÃO. AF_07/2020</t>
  </si>
  <si>
    <t>101553</t>
  </si>
  <si>
    <t>ALÇA PREFORMADA DE DISTRIBUIÇÃO, EM  AÇO GALVANIZADO, AWG 1 - FORNECIMENTO E INSTALAÇÃO. AF_07/2020</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</si>
  <si>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</si>
  <si>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</si>
  <si>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</si>
  <si>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</si>
  <si>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</si>
  <si>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</si>
  <si>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</si>
  <si>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</si>
  <si>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</si>
  <si>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</si>
  <si>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</si>
  <si>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</si>
  <si>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</si>
  <si>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</si>
  <si>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101564</t>
  </si>
  <si>
    <t>CABO DE COBRE FLEXÍVEL ISOLADO, 50 MM², 0,6/1,0 KV, PARA REDE AÉREA DE DISTRIBUIÇÃO DE ENERGIA ELÉTRICA DE BAIXA TENSÃO - FORNECIMENTO E INSTALAÇÃO. AF_07/2020</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</si>
  <si>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</si>
  <si>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</si>
  <si>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</si>
  <si>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</si>
  <si>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101568</t>
  </si>
  <si>
    <t>CABO DE COBRE FLEXÍVEL ISOLADO, 120 MM², 0,6/1,0 KV, PARA REDE AÉREA DE DISTRIBUIÇÃO DE ENERGIA ELÉTRICA DE BAIXA TENSÃO - FORNECIMENTO E INSTALAÇÃO. AF_07/2020</t>
  </si>
  <si>
    <t>101626</t>
  </si>
  <si>
    <t>REATOR PARA LÂMPADA VAPOR DE MERCÚRIO 400 W, USO EXTERNO - FORNECIMENTO E INSTALAÇÃO. AF_08/2020</t>
  </si>
  <si>
    <t>101627</t>
  </si>
  <si>
    <t>REATOR PARA LÂMPADA VAPOR DE SÓDIO 250 W, USO EXTERNO - FORNECIMENTO E INSTALAÇÃO. AF_08/2020</t>
  </si>
  <si>
    <t>101628</t>
  </si>
  <si>
    <t>REATOR PARA LÂMPADA VAPOR DE MERCÚRIO 125 W, USO EXTERNO - FORNECIMENTO E INSTALAÇÃO. AF_08/2020</t>
  </si>
  <si>
    <t>101629</t>
  </si>
  <si>
    <t>REATOR PARA LÂMPADA VAPOR DE MERCÚRIO 250 W, USO EXTERNO - FORNECIMENTO E INSTALAÇÃO. AF_08/2020</t>
  </si>
  <si>
    <t>101630</t>
  </si>
  <si>
    <t>SUBSTITUIÇÃO DE REATOR PARA ILUMINAÇÃO PÚBLICA (NÃO INCLUI FORNECIMENTO). AF_08/2020</t>
  </si>
  <si>
    <t>101631</t>
  </si>
  <si>
    <t>IGNITOR PARA PARTIDA LÂMPADA VAPOR SÓDIO / VAPOR METÁLICO ATÉ 400 W - FORNECIMENTO E INSTALAÇÃO. AF_08/2020</t>
  </si>
  <si>
    <t>101632</t>
  </si>
  <si>
    <t>RELÉ FOTOELÉTRICO PARA COMANDO DE ILUMINAÇÃO EXTERNA 1000 W - FORNECIMENTO E INSTALAÇÃO. AF_08/2020</t>
  </si>
  <si>
    <t>101633</t>
  </si>
  <si>
    <t>SUBSTITUIÇÃO DE RELÉ FOTOELÉTRICO PARA COMANDO DE ILUMINAÇÃO EXTERNA 1000 W - FORNECIMENTO E INSTALAÇÃO. AF_08/2020</t>
  </si>
  <si>
    <t>101636</t>
  </si>
  <si>
    <t>BRAÇO PARA ILUMINAÇÃO PÚBLICA, EM TUBO DE AÇO GALVANIZADO, COMPRIMENTO DE 1,50 M, PARA FIXAÇÃO EM POSTE DE CONCRETO - FORNECIMENTO E INSTALAÇÃO. AF_08/2020</t>
  </si>
  <si>
    <t>101637</t>
  </si>
  <si>
    <t>BRAÇO PARA ILUMINAÇÃO PÚBLICA, EM TUBO DE AÇO GALVANIZADO, COMPRIMENTO DE 1,50 M, PARA FIXAÇÃO EM POSTE METÁLICO - FORNECIMENTO E INSTALAÇÃO. AF_08/2020</t>
  </si>
  <si>
    <t>101640</t>
  </si>
  <si>
    <t>LÂMPADA VAPOR METÁLICO 400 W - FORNECIMENTO E INSTALAÇÃO. AF_08/2020</t>
  </si>
  <si>
    <t>101641</t>
  </si>
  <si>
    <t>LÂMPADA VAPOR METÁLICO 150 W - FORNECIMENTO E INSTALAÇÃO. AF_08/2020</t>
  </si>
  <si>
    <t>101642</t>
  </si>
  <si>
    <t>LÂMPADA VAPOR DE MERCÚRIO 125 W - FORNECIMENTO E INSTALAÇÃO. AF_08/2020</t>
  </si>
  <si>
    <t>101643</t>
  </si>
  <si>
    <t>LÂMPADA VAPOR DE MERCÚRIO 250 W - FORNECIMENTO E INSTALAÇÃO. AF_08/2020</t>
  </si>
  <si>
    <t>101644</t>
  </si>
  <si>
    <t>LÂMPADA VAPOR DE MERCÚRIO 400 W - FORNECIMENTO E INSTALAÇÃO. AF_08/2020</t>
  </si>
  <si>
    <t>101648</t>
  </si>
  <si>
    <t>LÂMPADA VAPOR DE SÓDIO 150 W - FORNECIMENTO E INSTALAÇÃO. AF_08/2020</t>
  </si>
  <si>
    <t>101649</t>
  </si>
  <si>
    <t>LÂMPADA VAPOR DE SÓDIO 250 W - FORNECIMENTO E INSTALAÇÃO. AF_08/2020</t>
  </si>
  <si>
    <t>101650</t>
  </si>
  <si>
    <t>LÂMPADA VAPOR DE SÓDIO 400 W - FORNECIMENTO E INSTALAÇÃO. AF_08/2020</t>
  </si>
  <si>
    <t>101651</t>
  </si>
  <si>
    <t>SUBSTITUIÇÃO DE LÂMPADA PARA ILUMINAÇÃO PÚBLICA (NÃO INCLUI FORNECIMENTO). AF_08/2020</t>
  </si>
  <si>
    <t>101652</t>
  </si>
  <si>
    <t>LUMINÁRIA FECHADA, PARA ILUMINAÇÃO PÚBLICA, PARA LÂMPADA DE VAPOR - FORNECIMENTO E INSTALAÇÃO (EXCLUSIVE LÂMPADA E REATOR). AF_08/2020</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</si>
  <si>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</si>
  <si>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</si>
  <si>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101654</t>
  </si>
  <si>
    <t>LUMINÁRIA DE LED PARA ILUMINAÇÃO PÚBLICA, DE 33 W ATÉ 50 W - FORNECIMENTO E INSTALAÇÃO. AF_08/2020</t>
  </si>
  <si>
    <t>101655</t>
  </si>
  <si>
    <t>LUMINÁRIA DE LED PARA ILUMINAÇÃO PÚBLICA, DE 51 W ATÉ 67 W - FORNECIMENTO E INSTALAÇÃO. AF_08/2020</t>
  </si>
  <si>
    <t>101656</t>
  </si>
  <si>
    <t>LUMINÁRIA DE LED PARA ILUMINAÇÃO PÚBLICA, DE 68 W ATÉ 97 W - FORNECIMENTO E INSTALAÇÃO. AF_08/2020</t>
  </si>
  <si>
    <t>101657</t>
  </si>
  <si>
    <t>LUMINÁRIA DE LED PARA ILUMINAÇÃO PÚBLICA, DE 98 W ATÉ 137 W - FORNECIMENTO E INSTALAÇÃO. AF_08/2020</t>
  </si>
  <si>
    <t>101658</t>
  </si>
  <si>
    <t>LUMINÁRIA DE LED PARA ILUMINAÇÃO PÚBLICA, DE 138 W ATÉ 180 W - FORNECIMENTO E INSTALAÇÃO. AF_08/2020</t>
  </si>
  <si>
    <t>101659</t>
  </si>
  <si>
    <t>LUMINÁRIA DE LED PARA ILUMINAÇÃO PÚBLICA, DE 181 W ATÉ 239 W - FORNECIMENTO E INSTALAÇÃO. AF_08/2020</t>
  </si>
  <si>
    <t>101660</t>
  </si>
  <si>
    <t>LUMINÁRIA DE LED PARA ILUMINAÇÃO PÚBLICA, DE 240 W ATÉ 350 W - FORNECIMENTO E INSTALAÇÃO. AF_08/2020</t>
  </si>
  <si>
    <t>101661</t>
  </si>
  <si>
    <t>SUBSTITUIÇÃO DE LUMINÁRIA DE VAPOR DE MERCÚRIO/VAPOR DE SÓDIO POR LUMINÁRIA DE LED PARA ILUMINAÇÃO PÚBLICA (NÃO INCLUI FORNECIMENTO). AF_08/2020</t>
  </si>
  <si>
    <t>101662</t>
  </si>
  <si>
    <t>LUMINÁRIA FECHADA PARA ILUMINAÇÃO PÚBLICA, COM REATOR DE PARTIDA RÁPIDA, COM LÂMPADA VAPOR DE MERCÚRIO 250 W - FORNECIMENTO E INSTALAÇÃO. AF_08/2020</t>
  </si>
  <si>
    <t>101663</t>
  </si>
  <si>
    <t>ABRAÇADEIRA DE FIXAÇÃO DE BRAÇOS DE LUMINÁRIAS DE 2" - FORNECIMENTO E INSTALAÇÃO. AF_08/2020</t>
  </si>
  <si>
    <t>101664</t>
  </si>
  <si>
    <t>ABRAÇADEIRA DE FIXAÇÃO DE BRAÇOS DE LUMINÁRIAS DE 3" - FORNECIMENTO E INSTALAÇÃO. AF_08/2020</t>
  </si>
  <si>
    <t>101665</t>
  </si>
  <si>
    <t>ABRAÇADEIRA DE FIXAÇÃO DE BRAÇOS DE LUMINÁRIAS DE 4" - FORNECIMENTO E INSTALAÇÃO. AF_08/2020</t>
  </si>
  <si>
    <t>101666</t>
  </si>
  <si>
    <t>REFLETOR RETANGULAR FECHADO, COM LÂMPADA VAPOR METÁLICO 400 W - FORNECIMENTO E INSTALAÇÃO. AF_08/2020</t>
  </si>
  <si>
    <t>102085</t>
  </si>
  <si>
    <t>LUMINÁRIA ESTANQUE COM PROTEÇÃO CONTRA ÁGUA, POEIRA OU IMPACTOS - FORNECIMENTO E INSTALAÇÃO. AF_08/2020</t>
  </si>
  <si>
    <t>102102</t>
  </si>
  <si>
    <t>TRANSFORMADOR DE DISTRIBUIÇÃO, 30 KVA, TRIFÁSICO, 60 HZ, CLASSE 15 KV, IMERSO EM ÓLEO MINERAL, INSTALAÇÃO EM POSTE (NÃO INCLUSO SUPORTE) - FORNECIMENTO E INSTALAÇÃO. AF_12/2020</t>
  </si>
  <si>
    <t>102103</t>
  </si>
  <si>
    <t>TRANSFORMADOR DE DISTRIBUIÇÃO, 45 KVA, TRIFÁSICO, 60 HZ, CLASSE 15 KV, IMERSO EM ÓLEO MINERAL, INSTALAÇÃO EM POSTE (NÃO INCLUSO SUPORTE) - FORNECIMENTO E INSTALAÇÃO. AF_12/2020</t>
  </si>
  <si>
    <t>102104</t>
  </si>
  <si>
    <t>TRANSFORMADOR DE DISTRIBUIÇÃO, 75 KVA, TRIFÁSICO, 60 HZ, CLASSE 15 KV, IMERSO EM ÓLEO MINERAL, INSTALAÇÃO EM POSTE (NÃO INCLUSO SUPORTE) - FORNECIMENTO E INSTALAÇÃO. AF_12/2020</t>
  </si>
  <si>
    <t>102105</t>
  </si>
  <si>
    <t>TRANSFORMADOR DE DISTRIBUIÇÃO, 112,5 KVA, TRIFÁSICO, 60 HZ, CLASSE 15 KV, IMERSO EM ÓLEO MINERAL, INSTALAÇÃO EM POSTE (NÃO INCLUSO SUPORTE) - FORNECIMENTO E INSTALAÇÃO. AF_12/2020</t>
  </si>
  <si>
    <t>102106</t>
  </si>
  <si>
    <t>TRANSFORMADOR DE DISTRIBUIÇÃO, 150 KVA, TRIFÁSICO, 60 HZ, CLASSE 15 KV, IMERSO EM ÓLEO MINERAL, INSTALAÇÃO EM POSTE (NÃO INCLUSO SUPORTE) - FORNECIMENTO E INSTALAÇÃO. AF_12/2020</t>
  </si>
  <si>
    <t>102107</t>
  </si>
  <si>
    <t>TRANSFORMADOR DE DISTRIBUIÇÃO, 225 KVA, TRIFÁSICO, 60 HZ, CLASSE 15 KV, IMERSO EM ÓLEO MINERAL, INSTALAÇÃO EM POSTE (NÃO INCLUSO SUPORTE) - FORNECIMENTO E INSTALAÇÃO. AF_12/2020</t>
  </si>
  <si>
    <t>102108</t>
  </si>
  <si>
    <t>TRANSFORMADOR DE DISTRIBUIÇÃO, 300 KVA, TRIFÁSICO, 60 HZ, CLASSE 15 KV, IMERSO EM ÓLEO MINERAL, INSTALAÇÃO EM POSTE (NÃO INCLUSO SUPORTE) - FORNECIMENTO E INSTALAÇÃO. AF_12/2020</t>
  </si>
  <si>
    <t>102109</t>
  </si>
  <si>
    <t>SUPORTE PARA TRANSFORMADOR EM POSTE DE CONCRETO CIRCULAR - FORNECIMENTO E INSTALAÇÃO. AF_12/2020</t>
  </si>
  <si>
    <t>102110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</si>
  <si>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</si>
  <si>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</si>
  <si>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101905</t>
  </si>
  <si>
    <t>101906</t>
  </si>
  <si>
    <t>101907</t>
  </si>
  <si>
    <t>101908</t>
  </si>
  <si>
    <t>101909</t>
  </si>
  <si>
    <t>101910</t>
  </si>
  <si>
    <t>101911</t>
  </si>
  <si>
    <t>101912</t>
  </si>
  <si>
    <t>ABRIGO PARA HIDRANTE, 75X45X17CM, COM REGISTRO GLOBO ANGULAR 45 GRAUS 2 1/2", ADAPTADOR STORZ 2 1/2", MANGUEIRA DE INCÊNDIO 15M 2 1/2" E ESGUICHO EM LATÃO 2 1/2" - FORNECIMENTO E INSTALAÇÃO. AF_10/2020</t>
  </si>
  <si>
    <t>101913</t>
  </si>
  <si>
    <t>CAIXA DE INCÊNDIO 45X75X17CM - FORNECIMENTO E INSTALAÇÃO. AF_10/2020</t>
  </si>
  <si>
    <t>101914</t>
  </si>
  <si>
    <t>CAIXA DE INCÊNDIO 60X90X17CM - FORNECIMENTO E INSTALAÇÃO. AF_10/2020</t>
  </si>
  <si>
    <t>101915</t>
  </si>
  <si>
    <t>CONJUNTO DE MANGUEIRA PARA COMBATE A INCÊNDIO EM FIBRA DE POLIESTER PURA, COM 1.1/2", REVESTIDA INTERNAMENTE, COMPRIMENTO DE 15M - FORNECIMENTO E INSTALAÇÃO. AF_10/2020</t>
  </si>
  <si>
    <t>101916</t>
  </si>
  <si>
    <t>HIDRANTE SUBTERRÂNEO PREDIAL (COM CURVA LONGA E CAIXA), DN 75 MM - FORNECIMENTO E INSTALAÇÃO. AF_10/2020</t>
  </si>
  <si>
    <t>101917</t>
  </si>
  <si>
    <t>MANÔMETRO 0 A 200 PSI (0 A 14 KGF/CM2), D = 50MM - FORNECIMENTO E INSTALAÇÃO. AF_10/2020</t>
  </si>
  <si>
    <t>10,19</t>
  </si>
  <si>
    <t>101795</t>
  </si>
  <si>
    <t>CAIXA ENTERRADA PARA INSTALAÇÕES TELEFÔNICAS TIPO R1, EM ALVENARIA COM BLOCOS DE CONCRETO, DIMENSÕES INTERNAS: 0,35X0,60X0,60 M, EXCLUINDO TAMPÃO. AF_12/2020</t>
  </si>
  <si>
    <t>101798</t>
  </si>
  <si>
    <t>TAMPA PARA CAIXA TIPO R1, EM FERRO FUNDIDO, DIMENSÕES INTERNAS: 0,40 X 0,60 M - FORNECIMENTO E INSTALAÇÃO. AF_12/2020</t>
  </si>
  <si>
    <t>101799</t>
  </si>
  <si>
    <t>TAMPA PARA CAIXA TIPO R2 E R3, EM FERRO FUNDIDO, DIMENSÕES INTERNAS: 0,55 X 1,10 M - FORNECIMENTO E INSTALAÇÃO. AF_12/2020</t>
  </si>
  <si>
    <t>101936</t>
  </si>
  <si>
    <t>INSTALAÇÃO DE TUBOS E CONEXÕES, EM AÇO/FERRO GALVANIZADO, PARA O CENTRO DE MEDIÇÃO DE GÁS DE EDIFÍCIO RESIDENCIAL, COM 4 PAVIMENTOS, 16 UNIDADES HABITACIONAIS, DN 32 (1 1/4) - FORNECIMENTO E INSTALAÇÃO. AF_10/2020</t>
  </si>
  <si>
    <t>101937</t>
  </si>
  <si>
    <t>INSTALAÇÃO DE TUBOS E CONEXÕES, EM AÇO/FERRO GALVANIZADO, PARA O CENTRO DE MEDIÇÃO DE GÁS DE EDIFÍCIO RESIDENCIAL, COM 4 PAVIMENTOS, 16 UNIDADES HABITACIONAIS, DN 50 (2) - FORNECIMENTO E INSTALAÇÃO. AF_10/2020</t>
  </si>
  <si>
    <t>23,74</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</si>
  <si>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</si>
  <si>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</si>
  <si>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</si>
  <si>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</si>
  <si>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</si>
  <si>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</si>
  <si>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</si>
  <si>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</si>
  <si>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92359</t>
  </si>
  <si>
    <t>TUBO DE AÇO PRETO SEM COSTURA, CONEXÃO SOLDADA, DN 25 (1"), INSTALADO EM REDE DE ALIMENTAÇÃO PARA HIDRANTE - FORNECIMENTO E INSTALAÇÃO. AF_10/2020</t>
  </si>
  <si>
    <t>92360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</si>
  <si>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</si>
  <si>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</si>
  <si>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</si>
  <si>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</si>
  <si>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</si>
  <si>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</si>
  <si>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</si>
  <si>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</si>
  <si>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</si>
  <si>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</si>
  <si>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</si>
  <si>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</si>
  <si>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</si>
  <si>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</si>
  <si>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</si>
  <si>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</si>
  <si>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</si>
  <si>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</si>
  <si>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</si>
  <si>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</si>
  <si>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</si>
  <si>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</si>
  <si>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</si>
  <si>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</si>
  <si>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92691</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</si>
  <si>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</si>
  <si>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</si>
  <si>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28,67</t>
  </si>
  <si>
    <t>22,22</t>
  </si>
  <si>
    <t>29,83</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</si>
  <si>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</si>
  <si>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</si>
  <si>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</si>
  <si>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</si>
  <si>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</si>
  <si>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</si>
  <si>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</si>
  <si>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</si>
  <si>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</si>
  <si>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</si>
  <si>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</si>
  <si>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</si>
  <si>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</si>
  <si>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</si>
  <si>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</si>
  <si>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</si>
  <si>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</si>
  <si>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100810</t>
  </si>
  <si>
    <t>TUBO, PEX, MULTICAMADA, COM TUBO LUVA, DN 32, INSTALADO EM RAMAL INTERNO DE INSTALAÇÕES DE GÁS - FORNECIMENTO E INSTALAÇÃO. AF_01/2020</t>
  </si>
  <si>
    <t>101918</t>
  </si>
  <si>
    <t>TUBO DE AÇO GALVANIZADO COM COSTURA, CLASSE MÉDIA, DN 100 (4"), CONEXÃO ROSQUEADA, INSTALADO EM PRUMADAS - FORNECIMENTO E INSTALAÇÃO. AF_10/2020</t>
  </si>
  <si>
    <t>101919</t>
  </si>
  <si>
    <t>UNIÃO, EM FERRO GALVANIZADO, 4", CONEXÃO ROSQUEADA, INSTALADO EM PRUMADAS - FORNECIMENTO E INSTALAÇÃO. AF_10/2020</t>
  </si>
  <si>
    <t>101920</t>
  </si>
  <si>
    <t>LUVA, EM FERRO GALVANIZADO, 4", CONEXÃO ROSQUEADA, INSTALADO EM PRUMADAS - FORNECIMENTO E INSTALAÇÃO. AF_10/2020</t>
  </si>
  <si>
    <t>101921</t>
  </si>
  <si>
    <t>LUVA DE REDUÇÃO, EM FERRO GALVANIZADO, 4" X 2 1/2", CONEXÃO ROSQUEADA, INSTALADO EM PRUMADAS - FORNECIMENTO E INSTALAÇÃO. AF_10/2020</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</si>
  <si>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</si>
  <si>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</si>
  <si>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</si>
  <si>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</si>
  <si>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</si>
  <si>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</si>
  <si>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101925</t>
  </si>
  <si>
    <t>JOELHO 90°, EM FERRO GALVANIZADO, 4", CONEXÃO ROSQUEADA, INSTALADO EM PRUMADAS - FORNECIMENTO E INSTALAÇÃO. AF_10/2020</t>
  </si>
  <si>
    <t>101926</t>
  </si>
  <si>
    <t>TÊ, EM FERRO GALVANIZADO, 4", CONEXÃO ROSQUEADA, INSTALADO EM PRUMADAS - FORNECIMENTO E INSTALAÇÃO. AF_10/2020</t>
  </si>
  <si>
    <t>101927</t>
  </si>
  <si>
    <t>TUBO DE AÇO GALVANIZADO COM COSTURA, CLASSE MÉDIA, DN 100 (4"), CONEXÃO ROSQUEADA, INSTALADO EM REDE DE ALIMENTAÇÃO PARA HIDRANTE - FORNECIMENTO E INSTALAÇÃO. AF_10/2020</t>
  </si>
  <si>
    <t>101928</t>
  </si>
  <si>
    <t>UNIÃO, EM FERRO GALVANIZADO, 4", CONEXÃO ROSQUEADA, INSTALADO EM REDE DE ALIMENTAÇÃO PARA HIDRANTE - FORNECIMENTO E INSTALAÇÃO. AF_10/2020</t>
  </si>
  <si>
    <t>101929</t>
  </si>
  <si>
    <t>LUVA, EM FERRO GALVANIZADO, 4", CONEXÃO ROSQUEADA, INSTALADO EM REDE DE ALIMENTAÇÃO PARA HIDRANTE - FORNECIMENTO E INSTALAÇÃO. AF_10/2020</t>
  </si>
  <si>
    <t>101930</t>
  </si>
  <si>
    <t>LUVA DE REDUÇÃO, EM FERRO GALVANIZADO, 4" X 2 1/2", CONEXÃO ROSQUEADA, INSTALADO EM REDE DE ALIMENTAÇÃO PARA HIDRANTE - FORNECIMENTO E INSTALAÇÃO. AF_10/2020</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</si>
  <si>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</si>
  <si>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</si>
  <si>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</si>
  <si>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</si>
  <si>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</si>
  <si>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</si>
  <si>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101934</t>
  </si>
  <si>
    <t>JOELHO 90°, EM FERRO GALVANIZADO, 4", CONEXÃO ROSQUEADA, INSTALADO EM REDE DE ALIMENTAÇÃO PARA HIDRANTE - FORNECIMENTO E INSTALAÇÃO. AF_10/2020</t>
  </si>
  <si>
    <t>101935</t>
  </si>
  <si>
    <t>TÊ, EM FERRO GALVANIZADO, 4", CONEXÃO ROSQUEADA, INSTALADO EM REDE DE ALIMENTAÇÃO PARA HIDRANTE - FORNECIMENTO E INSTALAÇÃO. AF_10/2020</t>
  </si>
  <si>
    <t>8,42</t>
  </si>
  <si>
    <t>5,31</t>
  </si>
  <si>
    <t>12,23</t>
  </si>
  <si>
    <t>21,83</t>
  </si>
  <si>
    <t>11,35</t>
  </si>
  <si>
    <t>9,00</t>
  </si>
  <si>
    <t>89683</t>
  </si>
  <si>
    <t>17,74</t>
  </si>
  <si>
    <t>12,25</t>
  </si>
  <si>
    <t>15,87</t>
  </si>
  <si>
    <t>15,84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</si>
  <si>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</si>
  <si>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</si>
  <si>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</si>
  <si>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</si>
  <si>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</si>
  <si>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</si>
  <si>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</si>
  <si>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</si>
  <si>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</si>
  <si>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</si>
  <si>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</si>
  <si>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</si>
  <si>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</si>
  <si>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</si>
  <si>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</si>
  <si>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</si>
  <si>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</si>
  <si>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</si>
  <si>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</si>
  <si>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</si>
  <si>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</si>
  <si>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</si>
  <si>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</si>
  <si>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</si>
  <si>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</si>
  <si>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</si>
  <si>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</si>
  <si>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</si>
  <si>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</si>
  <si>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</si>
  <si>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</si>
  <si>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</si>
  <si>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</si>
  <si>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</si>
  <si>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</si>
  <si>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</si>
  <si>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</si>
  <si>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</si>
  <si>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</si>
  <si>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</si>
  <si>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</si>
  <si>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</si>
  <si>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</si>
  <si>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</si>
  <si>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</si>
  <si>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</si>
  <si>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</si>
  <si>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</si>
  <si>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</si>
  <si>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31,28</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</si>
  <si>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</si>
  <si>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</si>
  <si>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</si>
  <si>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</si>
  <si>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</si>
  <si>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</si>
  <si>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</si>
  <si>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</si>
  <si>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</si>
  <si>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</si>
  <si>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</si>
  <si>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</si>
  <si>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</si>
  <si>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</si>
  <si>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</si>
  <si>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</si>
  <si>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</si>
  <si>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</si>
  <si>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</si>
  <si>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</si>
  <si>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</si>
  <si>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</si>
  <si>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</si>
  <si>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</si>
  <si>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</si>
  <si>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</si>
  <si>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</si>
  <si>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</si>
  <si>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</si>
  <si>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</si>
  <si>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</si>
  <si>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</si>
  <si>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</si>
  <si>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</si>
  <si>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</si>
  <si>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</si>
  <si>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</si>
  <si>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</si>
  <si>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</si>
  <si>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</si>
  <si>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</si>
  <si>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</si>
  <si>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</si>
  <si>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</si>
  <si>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</si>
  <si>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</si>
  <si>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</si>
  <si>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</si>
  <si>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</si>
  <si>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</si>
  <si>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</si>
  <si>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</si>
  <si>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</si>
  <si>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</si>
  <si>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</si>
  <si>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</si>
  <si>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</si>
  <si>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</si>
  <si>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</si>
  <si>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</si>
  <si>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</si>
  <si>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</si>
  <si>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</si>
  <si>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</si>
  <si>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</si>
  <si>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</si>
  <si>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</si>
  <si>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</si>
  <si>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</si>
  <si>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</si>
  <si>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</si>
  <si>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</si>
  <si>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</si>
  <si>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</si>
  <si>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</si>
  <si>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</si>
  <si>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</si>
  <si>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</si>
  <si>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</si>
  <si>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</si>
  <si>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</si>
  <si>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</si>
  <si>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</si>
  <si>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</si>
  <si>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</si>
  <si>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</si>
  <si>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</si>
  <si>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</si>
  <si>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</si>
  <si>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</si>
  <si>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</si>
  <si>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</si>
  <si>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</si>
  <si>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</si>
  <si>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</si>
  <si>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</si>
  <si>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</si>
  <si>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</si>
  <si>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31,29</t>
  </si>
  <si>
    <t>28,87</t>
  </si>
  <si>
    <t>25,57</t>
  </si>
  <si>
    <t>SPRINKLER TIPO PENDENTE, 68 °C, UNIÃO POR ROSCA DN 15 (1/2") - FORNECIMENTO E INSTALAÇÃO. AF_10/2020</t>
  </si>
  <si>
    <t>30,43</t>
  </si>
  <si>
    <t>5,23</t>
  </si>
  <si>
    <t>27,75</t>
  </si>
  <si>
    <t>24,45</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</si>
  <si>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</si>
  <si>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</si>
  <si>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</si>
  <si>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</si>
  <si>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</si>
  <si>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</si>
  <si>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</si>
  <si>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</si>
  <si>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</si>
  <si>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</si>
  <si>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</si>
  <si>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</si>
  <si>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</si>
  <si>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</si>
  <si>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</si>
  <si>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</si>
  <si>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</si>
  <si>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</si>
  <si>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</si>
  <si>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</si>
  <si>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</si>
  <si>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</si>
  <si>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</si>
  <si>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</si>
  <si>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</si>
  <si>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</si>
  <si>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</si>
  <si>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</si>
  <si>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</si>
  <si>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25,92</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</si>
  <si>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</si>
  <si>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</si>
  <si>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</si>
  <si>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</si>
  <si>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</si>
  <si>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</si>
  <si>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</si>
  <si>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</si>
  <si>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</si>
  <si>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</si>
  <si>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</si>
  <si>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</si>
  <si>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</si>
  <si>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</si>
  <si>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</si>
  <si>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</si>
  <si>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</si>
  <si>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</si>
  <si>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</si>
  <si>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</si>
  <si>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</si>
  <si>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</si>
  <si>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</si>
  <si>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</si>
  <si>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</si>
  <si>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</si>
  <si>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</si>
  <si>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</si>
  <si>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</si>
  <si>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</si>
  <si>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</si>
  <si>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</si>
  <si>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</si>
  <si>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</si>
  <si>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</si>
  <si>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</si>
  <si>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</si>
  <si>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</si>
  <si>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</si>
  <si>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</si>
  <si>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</si>
  <si>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</si>
  <si>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</si>
  <si>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</si>
  <si>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</si>
  <si>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</si>
  <si>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</si>
  <si>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</si>
  <si>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</si>
  <si>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</si>
  <si>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</si>
  <si>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</si>
  <si>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</si>
  <si>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</si>
  <si>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</si>
  <si>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</si>
  <si>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</si>
  <si>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</si>
  <si>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</si>
  <si>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</si>
  <si>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</si>
  <si>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</si>
  <si>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</si>
  <si>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</si>
  <si>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</si>
  <si>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</si>
  <si>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</si>
  <si>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</si>
  <si>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</si>
  <si>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</si>
  <si>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</si>
  <si>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</si>
  <si>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97895</t>
  </si>
  <si>
    <t>CAIXA ENTERRADA HIDRÁULICA RETANGULAR, EM CONCRETO PRÉ-MOLDADO, DIMENSÕES INTERNAS: 0,3X0,3X0,3 M. AF_12/2020</t>
  </si>
  <si>
    <t>97896</t>
  </si>
  <si>
    <t>CAIXA ENTERRADA HIDRÁULICA RETANGULAR, EM CONCRETO PRÉ-MOLDADO, DIMENSÕES INTERNAS: 0,4X0,4X0,4 M. AF_12/2020</t>
  </si>
  <si>
    <t>97897</t>
  </si>
  <si>
    <t>CAIXA ENTERRADA HIDRÁULICA RETANGULAR, EM CONCRETO PRÉ-MOLDADO, DIMENSÕES INTERNAS: 0,6X0,6X0,5 M. AF_12/2020</t>
  </si>
  <si>
    <t>97898</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</si>
  <si>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</si>
  <si>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</si>
  <si>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</si>
  <si>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</si>
  <si>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</si>
  <si>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</si>
  <si>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</si>
  <si>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</si>
  <si>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</si>
  <si>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</si>
  <si>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</si>
  <si>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</si>
  <si>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</si>
  <si>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</si>
  <si>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</si>
  <si>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</si>
  <si>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</si>
  <si>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</si>
  <si>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</si>
  <si>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</si>
  <si>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</si>
  <si>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</si>
  <si>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</si>
  <si>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</si>
  <si>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</si>
  <si>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</si>
  <si>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</si>
  <si>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</si>
  <si>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</si>
  <si>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</si>
  <si>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</si>
  <si>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</si>
  <si>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</si>
  <si>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</si>
  <si>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</si>
  <si>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</si>
  <si>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</si>
  <si>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</si>
  <si>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</si>
  <si>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</si>
  <si>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</si>
  <si>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</si>
  <si>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</si>
  <si>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</si>
  <si>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</si>
  <si>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</si>
  <si>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</si>
  <si>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</si>
  <si>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</si>
  <si>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</si>
  <si>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</si>
  <si>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</si>
  <si>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</si>
  <si>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</si>
  <si>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</si>
  <si>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</si>
  <si>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</si>
  <si>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</si>
  <si>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</si>
  <si>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102604</t>
  </si>
  <si>
    <t>FURO EM CAIXA D'ÁGUA COM ESPESSURA DE 6 ATÉ 8 MM E DIÂMETRO DE 100 MM. AF_06/2021</t>
  </si>
  <si>
    <t>102605</t>
  </si>
  <si>
    <t>CAIXA D´ÁGUA EM POLIETILENO, 500 LITROS - FORNECIMENTO E INSTALAÇÃO. AF_06/2021</t>
  </si>
  <si>
    <t>102606</t>
  </si>
  <si>
    <t>CAIXA D´ÁGUA EM POLIETILENO, 750 LITROS - FORNECIMENTO E INSTALAÇÃO. AF_06/2021</t>
  </si>
  <si>
    <t>102607</t>
  </si>
  <si>
    <t>CAIXA D´ÁGUA EM POLIETILENO, 1000 LITROS - FORNECIMENTO E INSTALAÇÃO. AF_06/2021</t>
  </si>
  <si>
    <t>102608</t>
  </si>
  <si>
    <t>CAIXA D´ÁGUA EM POLIETILENO, 1500 LITROS - FORNECIMENTO E INSTALAÇÃO. AF_06/2021</t>
  </si>
  <si>
    <t>102609</t>
  </si>
  <si>
    <t>CAIXA D´ÁGUA EM POLIETILENO, 2000 LITROS - FORNECIMENTO E INSTALAÇÃO. AF_06/2021</t>
  </si>
  <si>
    <t>102611</t>
  </si>
  <si>
    <t>CAIXA D´ÁGUA EM POLIÉSTER REFORÇADO COM FIBRA DE VIDRO, 500 LITROS - FORNECIMENTO E INSTALAÇÃO. AF_06/2021</t>
  </si>
  <si>
    <t>102613</t>
  </si>
  <si>
    <t>CAIXA D´ÁGUA EM POLIÉSTER REFORÇADO COM FIBRA DE VIDRO, 1000 LITROS - FORNECIMENTO E INSTALAÇÃO. AF_06/2021</t>
  </si>
  <si>
    <t>102614</t>
  </si>
  <si>
    <t>CAIXA D´ÁGUA EM POLIÉSTER REFORÇADO COM FIBRA DE VIDRO, 1500 LITROS - FORNECIMENTO E INSTALAÇÃO. AF_06/2021</t>
  </si>
  <si>
    <t>102615</t>
  </si>
  <si>
    <t>CAIXA D´ÁGUA EM POLIÉSTER REFORÇADO COM FIBRA DE VIDRO, 2000 LITROS - FORNECIMENTO E INSTALAÇÃO. AF_06/2021</t>
  </si>
  <si>
    <t>102617</t>
  </si>
  <si>
    <t>CAIXA D´ÁGUA EM POLIÉSTER REFORÇADO COM FIBRA DE VIDRO, 5000 LITROS - FORNECIMENTO E INSTALAÇÃO. AF_06/2021</t>
  </si>
  <si>
    <t>102619</t>
  </si>
  <si>
    <t>CAIXA D´ÁGUA EM POLIÉSTER REFORÇADO COM FIBRA DE VIDRO, 10000 LITROS - FORNECIMENTO E INSTALAÇÃO. AF_06/2021</t>
  </si>
  <si>
    <t>102622</t>
  </si>
  <si>
    <t>CAIXA D´ÁGUA EM POLIETILENO, 500 LITROS (INCLUSOS TUBOS, CONEXÕES E TORNEIRA DE BÓIA) - FORNECIMENTO E INSTALAÇÃO. AF_06/2021</t>
  </si>
  <si>
    <t>102623</t>
  </si>
  <si>
    <t>CAIXA D´ÁGUA EM POLIETILENO, 1000 LITROS (INCLUSOS TUBOS, CONEXÕES E TORNEIRA DE BÓIA) - FORNECIMENTO E INSTALAÇÃO. AF_06/2021</t>
  </si>
  <si>
    <t>100853</t>
  </si>
  <si>
    <t>TORNEIRA CROMADA DE MESA PARA LAVATORIO, TIPO MONOCOMANDO. AF_01/2020</t>
  </si>
  <si>
    <t>100859</t>
  </si>
  <si>
    <t>MICTÓRIO SIFONADO LOUÇA BRANCA PARA ENTRADA DE ÁGUA EMBUTIDA  PADRÃO ALTO  FORNECIMENTO E INSTALAÇÃO. AF_01/2020</t>
  </si>
  <si>
    <t>100878</t>
  </si>
  <si>
    <t>VASO SANITÁRIO SIFONADO COM CAIXA ACOPLADA, LOUÇA BRANCA - PADRÃO ALTO - FORNECIMENTO E INSTALAÇÃO. AF_01/2020</t>
  </si>
  <si>
    <t>98058</t>
  </si>
  <si>
    <t>98059</t>
  </si>
  <si>
    <t>98060</t>
  </si>
  <si>
    <t>98061</t>
  </si>
  <si>
    <t>98062</t>
  </si>
  <si>
    <t>98063</t>
  </si>
  <si>
    <t>98064</t>
  </si>
  <si>
    <t>98065</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</si>
  <si>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</si>
  <si>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</si>
  <si>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</si>
  <si>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98112</t>
  </si>
  <si>
    <t>TIL (TUBO DE INSPEÇÃO E LIMPEZA) CONDOMINIAL PARA ESGOTO, EM PVC, DN 100 X 100 MM. AF_12/2020</t>
  </si>
  <si>
    <t>TAMPA CIRCULAR PARA ESGOTO E DRENAGEM, EM FERRO FUNDIDO, DIÂMETRO INTERNO = 0,6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</si>
  <si>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</si>
  <si>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</si>
  <si>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</si>
  <si>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</si>
  <si>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</si>
  <si>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</si>
  <si>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</si>
  <si>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</si>
  <si>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</si>
  <si>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</si>
  <si>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</si>
  <si>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</si>
  <si>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</si>
  <si>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</si>
  <si>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</si>
  <si>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</si>
  <si>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</si>
  <si>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</si>
  <si>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</si>
  <si>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</si>
  <si>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</si>
  <si>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</si>
  <si>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</si>
  <si>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</si>
  <si>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</si>
  <si>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</si>
  <si>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</si>
  <si>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</si>
  <si>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</si>
  <si>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</si>
  <si>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</si>
  <si>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</si>
  <si>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</si>
  <si>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</si>
  <si>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</si>
  <si>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</si>
  <si>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</si>
  <si>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</si>
  <si>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</si>
  <si>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</si>
  <si>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</si>
  <si>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</si>
  <si>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</si>
  <si>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</si>
  <si>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</si>
  <si>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</si>
  <si>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</si>
  <si>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</si>
  <si>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</si>
  <si>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</si>
  <si>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</si>
  <si>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</si>
  <si>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</si>
  <si>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</si>
  <si>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103008</t>
  </si>
  <si>
    <t>VÁLVULA DE RETENÇÃO HORIZONTAL, DE BRONZE, ROSCÁVEL, 1/2" - FORNECIMENTO E INSTALAÇÃO. AF_08/2021</t>
  </si>
  <si>
    <t>103009</t>
  </si>
  <si>
    <t>VÁLVULA DE RETENÇÃO VERTICAL, DE BRONZE, ROSCÁVEL, 2 1/2" - FORNECIMENTO E INSTALAÇÃO. AF_08/2021</t>
  </si>
  <si>
    <t>103010</t>
  </si>
  <si>
    <t>VÁLVULA DE RETENÇÃO, DE BRONZE, PÉ COM CRIVOS, ROSCÁVEL, 3/4" - FORNECIMENTO E INSTALAÇÃO. AF_08/2021</t>
  </si>
  <si>
    <t>103011</t>
  </si>
  <si>
    <t>VÁLVULA DE RETENÇÃO, DE BRONZE, PÉ COM CRIVOS, ROSCÁVEL, 1" - FORNECIMENTO E INSTALAÇÃO. AF_08/2021</t>
  </si>
  <si>
    <t>103012</t>
  </si>
  <si>
    <t>VÁLVULA DE RETENÇÃO, DE BRONZE, PÉ COM CRIVOS, ROSCÁVEL, 1 1/4" - FORNECIMENTO E INSTALAÇÃO. AF_08/2021</t>
  </si>
  <si>
    <t>103013</t>
  </si>
  <si>
    <t>VÁLVULA DE RETENÇÃO, DE BRONZE, PÉ COM CRIVOS, ROSCÁVEL, 1 1/2" - FORNECIMENTO E INSTALAÇÃO. AF_08/2021</t>
  </si>
  <si>
    <t>103014</t>
  </si>
  <si>
    <t>VÁLVULA DE RETENÇÃO, DE BRONZE, PÉ COM CRIVOS, ROSCÁVEL, 2" - FORNECIMENTO E INSTALAÇÃO. AF_08/2021</t>
  </si>
  <si>
    <t>103015</t>
  </si>
  <si>
    <t>VÁLVULA DE RETENÇÃO, DE BRONZE, PÉ COM CRIVOS, ROSCÁVEL, 2 1/2" - FORNECIMENTO E INSTALAÇÃO. AF_08/2021</t>
  </si>
  <si>
    <t>103016</t>
  </si>
  <si>
    <t>VÁLVULA DE RETENÇÃO, DE BRONZE, PÉ COM CRIVOS, ROSCÁVEL, 3" - FORNECIMENTO E INSTALAÇÃO. AF_08/2021</t>
  </si>
  <si>
    <t>103017</t>
  </si>
  <si>
    <t>VÁLVULA DE RETENÇÃO, DE BRONZE, PÉ COM CRIVOS, ROSCÁVEL, 4" - FORNECIMENTO E INSTALAÇÃO. AF_08/2021</t>
  </si>
  <si>
    <t>103018</t>
  </si>
  <si>
    <t>VÁLVULA DE DESCARGA METÁLICA, BASE 1 1/4", ACABAMENTO METALICO CROMADO - FORNECIMENTO E INSTALAÇÃO. AF_08/2021</t>
  </si>
  <si>
    <t>103019</t>
  </si>
  <si>
    <t>REGISTRO OU VÁLVULA GLOBO ANGULAR EM LATÃO, PARA HIDRANTES EM INSTALAÇÃO PREDIAL DE INCÊNDIO, 45 GRAUS, 2 1/2" - FORNECIMENTO E INSTALAÇÃO. AF_08/2021</t>
  </si>
  <si>
    <t>103029</t>
  </si>
  <si>
    <t>REGISTRO OU REGULADOR DE GÁS DE COZINHA - FORNECIMENTO E INSTALAÇÃO. AF_08/2021</t>
  </si>
  <si>
    <t>103036</t>
  </si>
  <si>
    <t>REGISTRO DE ESFERA, PVC, ROSCÁVEL, COM VOLANTE, 1/2" - FORNECIMENTO E INSTALAÇÃO. AF_08/2021</t>
  </si>
  <si>
    <t>103037</t>
  </si>
  <si>
    <t>REGISTRO DE ESFERA, PVC, ROSCÁVEL, COM VOLANTE, 1" - FORNECIMENTO E INSTALAÇÃO. AF_08/2021</t>
  </si>
  <si>
    <t>103038</t>
  </si>
  <si>
    <t>REGISTRO DE ESFERA, PVC, ROSCÁVEL, COM VOLANTE, 1 1/4" - FORNECIMENTO E INSTALAÇÃO. AF_08/2021</t>
  </si>
  <si>
    <t>103039</t>
  </si>
  <si>
    <t>REGISTRO DE ESFERA, PVC, ROSCÁVEL, COM VOLANTE, 1 1/2" - FORNECIMENTO E INSTALAÇÃO. AF_08/2021</t>
  </si>
  <si>
    <t>103040</t>
  </si>
  <si>
    <t>REGISTRO DE ESFERA, PVC, ROSCÁVEL, COM VOLANTE, 2" - FORNECIMENTO E INSTALAÇÃO. AF_08/2021</t>
  </si>
  <si>
    <t>103041</t>
  </si>
  <si>
    <t>REGISTRO DE ESFERA, PVC, ROSCÁVEL, COM BORBOLETA, 1/2" - FORNECIMENTO E INSTALAÇÃO. AF_08/2021</t>
  </si>
  <si>
    <t>103042</t>
  </si>
  <si>
    <t>REGISTRO DE ESFERA, PVC, ROSCÁVEL, COM BORBOLETA, 3/4" - FORNECIMENTO E INSTALAÇÃO. AF_08/2021</t>
  </si>
  <si>
    <t>103043</t>
  </si>
  <si>
    <t>REGISTRO DE ESFERA, PVC, ROSCÁVEL, COM CABEÇA QUADRADA, 1/2" - FORNECIMENTO E INSTALAÇÃO. AF_08/2021</t>
  </si>
  <si>
    <t>103044</t>
  </si>
  <si>
    <t>REGISTRO DE ESFERA, PVC, ROSCÁVEL, COM CABEÇA QUADRADA, 3/4" - FORNECIMENTO E INSTALAÇÃO. AF_08/2021</t>
  </si>
  <si>
    <t>103045</t>
  </si>
  <si>
    <t>REGISTRO DE PRESSÃO, PVC, ROSCÁVEL, VOLANTE SIMPLES, 1/2" - FORNECIMENTO E INSTALAÇÃO. AF_08/2021</t>
  </si>
  <si>
    <t>103046</t>
  </si>
  <si>
    <t>REGISTRO DE PRESSÃO, PVC, ROSCÁVEL, VOLANTE SIMPLES, 3/4" - FORNECIMENTO E INSTALAÇÃO. AF_08/2021</t>
  </si>
  <si>
    <t>103047</t>
  </si>
  <si>
    <t>REGISTRO DE ESFERA, PVC, SOLDÁVEL, COM VOLANTE, DN  20 MM - FORNECIMENTO E INSTALAÇÃO. AF_08/2021</t>
  </si>
  <si>
    <t>103048</t>
  </si>
  <si>
    <t>REGISTRO DE PRESSÃO, PVC, SOLDÁVEL, VOLANTE SIMPLES, DN  20 MM - FORNECIMENTO E INSTALAÇÃO. AF_08/2021</t>
  </si>
  <si>
    <t>103049</t>
  </si>
  <si>
    <t>REGISTRO DE PRESSÃO, PVC, SOLDÁVEL, VOLANTE SIMPLES, DN  25 MM - FORNECIMENTO E INSTALAÇÃO. AF_08/2021</t>
  </si>
  <si>
    <t>103050</t>
  </si>
  <si>
    <t>SUBSTITUIÇÃO DE REGISTRO OU VÁLVULA, ROSCÁVEL, DN  20 MM. AF_08/2021</t>
  </si>
  <si>
    <t>103051</t>
  </si>
  <si>
    <t>SUBSTITUIÇÃO DE REGISTRO OU VÁLVULA, ROSCÁVEL, DN  25 MM. AF_08/2021</t>
  </si>
  <si>
    <t>103052</t>
  </si>
  <si>
    <t>SUBSTITUIÇÃO DE REGISTRO OU VÁLVULA, ROSCÁVEL, DN  32 MM. AF_08/2021</t>
  </si>
  <si>
    <t>95636</t>
  </si>
  <si>
    <t>KIT CAVALETE PARA MEDIÇÃO DE ÁGUA - ENTRADA PRINCIPAL, EM AÇO GALVANIZADO DN 25 (1 )   FORNECIMENTO E INSTALAÇÃO (EXCLUSIVE HIDRÔMETRO). AF_11/2016</t>
  </si>
  <si>
    <t>101802</t>
  </si>
  <si>
    <t>CAIXA ENTERRADA RETENTORA DE AREIA RETANGULAR, EM ALVENARIA COM BLOCOS DE CONCRETO, DIMENSÕES INTERNAS: 1,00 X 1,00 X 1,20 M, EXCLUINDO TAMPÃO. AF_12/2020</t>
  </si>
  <si>
    <t>101803</t>
  </si>
  <si>
    <t>CAIXA ENTERRADA SEPARADORA DE ÓLEO RETANGULAR, EM ALVENARIA COM BLOCOS DE CONCRETO, DIMENSÕES INTERNAS: 0,6 X 0,6 X 1,00 M, EXCLUINDO TAMPÃO. AF_12/2020</t>
  </si>
  <si>
    <t>101804</t>
  </si>
  <si>
    <t>CAIXA ENTERRADA SEPARADORA DE ÓLEO RETANGULAR, EM ALVENARIA COM BLOCOS DE CONCRETO, DIMENSÕES INTERNAS: 0,8 X 0,8 X 1,00 M, EXCLUINDO TAMPÃO. AF_12/2020</t>
  </si>
  <si>
    <t>101805</t>
  </si>
  <si>
    <t>CAIXA ENTERRADA SEPARADORA DE ÓLEO RETANGULAR, EM ALVENARIA COM BLOCOS DE CONCRETO, DIMENSÕES INTERNAS: 1,00 X 1,00 X 1,00 M, EXCLUINDO TAMPÃO. AF_12/2020</t>
  </si>
  <si>
    <t>102111</t>
  </si>
  <si>
    <t>BOMBA CENTRÍFUGA, MONOFÁSICA, 0,5 CV OU 0,49 HP, HM 6 A 20 M, Q 1,2 A 8,3 M3/H - FORNECIMENTO E INSTALAÇÃO. AF_12/2020</t>
  </si>
  <si>
    <t>102112</t>
  </si>
  <si>
    <t>BOMBA CENTRÍFUGA, MONOFÁSICA, 0,5 CV OU 0,49 HP, HM 6 A 20 M, Q 1,2 A 8,3 M3/H (NÃO INCLUI O FORNECIMENTO DA BOMBA). AF_12/2020</t>
  </si>
  <si>
    <t>102113</t>
  </si>
  <si>
    <t>BOMBA CENTRÍFUGA, TRIFÁSICA, 1 CV OU 0,99 HP, HM 14 A 40 M, Q 0,6 A 8,4 M3/H - FORNECIMENTO E INSTALAÇÃO. AF_12/2020</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</si>
  <si>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</si>
  <si>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</si>
  <si>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</si>
  <si>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</si>
  <si>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102116</t>
  </si>
  <si>
    <t>BOMBA CENTRÍFUGA, TRIFÁSICA, 1,5 CV OU 1,48 HP, HM 10 A 24 M, Q 6,1 A 21,9 M3/H - FORNECIMENTO E INSTALAÇÃO. AF_12/2020</t>
  </si>
  <si>
    <t>102117</t>
  </si>
  <si>
    <t>BOMBA CENTRÍFUGA, TRIFÁSICA, 1,5 CV OU 1,48 HP (NÃO INCLUI O FORNECIMENTO DA BOMBA). AF_12/2020</t>
  </si>
  <si>
    <t>102118</t>
  </si>
  <si>
    <t>BOMBA CENTRÍFUGA, TRIFÁSICA, 3 CV OU 2,96 HP, HM 34 A 40 M, Q 8,6 A 14,8 M3/H - FORNECIMENTO E INSTALAÇÃO. AF_12/2020</t>
  </si>
  <si>
    <t>102119</t>
  </si>
  <si>
    <t>BOMBA CENTRÍFUGA, TRIFÁSICA, 3 CV OU 2,96 HP, HM 34 A 40 M, Q 8,6 A 14,8 M3/H (NÃO INCLUI O FORNECIMENTO DA BOMBA). AF_12/2020</t>
  </si>
  <si>
    <t>102121</t>
  </si>
  <si>
    <t>MOTO BOMBA HORIZONTAL ATÉ 10 CV, HM 75 A 80 M, Q 25,4 A 48 (NÃO INCLUI O FORNECIMENTO DA BOMBA). AF_12/2020</t>
  </si>
  <si>
    <t>102122</t>
  </si>
  <si>
    <t>BOMBA CENTRÍFUGA, TRIFÁSICA, 10 CV OU 9,86 HP, HM 85 A 140 M, Q 4,2 A 14,9 M3/H - FORNECIMENTO E INSTALAÇÃO. AF_12/2020</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</si>
  <si>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</si>
  <si>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</si>
  <si>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</si>
  <si>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</si>
  <si>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102137</t>
  </si>
  <si>
    <t>CHAVE DE BOIA AUTOMÁTICA SUPERIOR/INFERIOR 15A/250V - FORNECIMENTO E INSTALAÇÃO. AF_12/2020</t>
  </si>
  <si>
    <t>102138</t>
  </si>
  <si>
    <t>MOTO BOMBA HORIZONTAL DE 12,5 A 25 CV, HM 140 M (NÃO INCLUI O FORNECIMENTO DA BOMBA). AF_12/2020</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</si>
  <si>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</si>
  <si>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</si>
  <si>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</si>
  <si>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</si>
  <si>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</si>
  <si>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</si>
  <si>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</si>
  <si>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</si>
  <si>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</si>
  <si>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</si>
  <si>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</si>
  <si>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</si>
  <si>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</si>
  <si>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</si>
  <si>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</si>
  <si>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</si>
  <si>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</si>
  <si>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</si>
  <si>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</si>
  <si>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</si>
  <si>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</si>
  <si>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</si>
  <si>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</si>
  <si>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</si>
  <si>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</si>
  <si>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</si>
  <si>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</si>
  <si>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</si>
  <si>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</si>
  <si>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</si>
  <si>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</si>
  <si>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</si>
  <si>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</si>
  <si>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</si>
  <si>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</si>
  <si>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</si>
  <si>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</si>
  <si>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</si>
  <si>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</si>
  <si>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</si>
  <si>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</si>
  <si>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</si>
  <si>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</si>
  <si>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</si>
  <si>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</si>
  <si>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</si>
  <si>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</si>
  <si>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</si>
  <si>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</si>
  <si>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</si>
  <si>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</si>
  <si>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</si>
  <si>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</si>
  <si>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</si>
  <si>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</si>
  <si>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</si>
  <si>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</si>
  <si>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</si>
  <si>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</si>
  <si>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</si>
  <si>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</si>
  <si>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</si>
  <si>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</si>
  <si>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</si>
  <si>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</si>
  <si>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</si>
  <si>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</si>
  <si>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</si>
  <si>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</si>
  <si>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</si>
  <si>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</si>
  <si>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</si>
  <si>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</si>
  <si>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</si>
  <si>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</si>
  <si>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</si>
  <si>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</si>
  <si>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</si>
  <si>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</si>
  <si>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</si>
  <si>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18,89</t>
  </si>
  <si>
    <t>9,38</t>
  </si>
  <si>
    <t>24,47</t>
  </si>
  <si>
    <t>16,70</t>
  </si>
  <si>
    <t>102354</t>
  </si>
  <si>
    <t>DESMONTE DE MATERIAL DE 3ª CATEGORIA (BLOCOS DE ROCHAS OU MATACOS), COM MARTELETE PNEUMÁTICO MANUAL  EXCLUSIVE CARGA E TRANSPORTE. AF_03/2021</t>
  </si>
  <si>
    <t>102355</t>
  </si>
  <si>
    <t>DESMONTE DE MATERIAL DE 3ª CATEGORIA (BLOCOS DE ROCHAS OU MATACOS), EM VALA, COM MARTELETE PNEUMÁTICO MANUAL   EXCLUSIVE RETIRADA, CARGA E TRANSPORTE. AF_03/2021</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</si>
  <si>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</si>
  <si>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</si>
  <si>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</si>
  <si>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</si>
  <si>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3,97</t>
  </si>
  <si>
    <t>ESCAVAÇÃO MANUAL DE VALA COM PROFUNDIDADE MENOR OU IGUAL A 1,30 M. AF_02/2021</t>
  </si>
  <si>
    <t>102276</t>
  </si>
  <si>
    <t>102277</t>
  </si>
  <si>
    <t>102278</t>
  </si>
  <si>
    <t>102279</t>
  </si>
  <si>
    <t>102280</t>
  </si>
  <si>
    <t>102281</t>
  </si>
  <si>
    <t>102282</t>
  </si>
  <si>
    <t>102283</t>
  </si>
  <si>
    <t>102284</t>
  </si>
  <si>
    <t>102285</t>
  </si>
  <si>
    <t>102286</t>
  </si>
  <si>
    <t>102287</t>
  </si>
  <si>
    <t>102288</t>
  </si>
  <si>
    <t>102289</t>
  </si>
  <si>
    <t>102290</t>
  </si>
  <si>
    <t>102291</t>
  </si>
  <si>
    <t>102292</t>
  </si>
  <si>
    <t>102293</t>
  </si>
  <si>
    <t>102294</t>
  </si>
  <si>
    <t>102295</t>
  </si>
  <si>
    <t>102296</t>
  </si>
  <si>
    <t>102297</t>
  </si>
  <si>
    <t>102298</t>
  </si>
  <si>
    <t>102299</t>
  </si>
  <si>
    <t>102300</t>
  </si>
  <si>
    <t>102301</t>
  </si>
  <si>
    <t>102302</t>
  </si>
  <si>
    <t>102303</t>
  </si>
  <si>
    <t>102304</t>
  </si>
  <si>
    <t>102305</t>
  </si>
  <si>
    <t>102306</t>
  </si>
  <si>
    <t>102307</t>
  </si>
  <si>
    <t>102309</t>
  </si>
  <si>
    <t>9,94</t>
  </si>
  <si>
    <t>102310</t>
  </si>
  <si>
    <t>102311</t>
  </si>
  <si>
    <t>102312</t>
  </si>
  <si>
    <t>102313</t>
  </si>
  <si>
    <t>102314</t>
  </si>
  <si>
    <t>102315</t>
  </si>
  <si>
    <t>102316</t>
  </si>
  <si>
    <t>102317</t>
  </si>
  <si>
    <t>102318</t>
  </si>
  <si>
    <t>102319</t>
  </si>
  <si>
    <t>102320</t>
  </si>
  <si>
    <t>102321</t>
  </si>
  <si>
    <t>102322</t>
  </si>
  <si>
    <t>102323</t>
  </si>
  <si>
    <t>102324</t>
  </si>
  <si>
    <t>102325</t>
  </si>
  <si>
    <t>102326</t>
  </si>
  <si>
    <t>102327</t>
  </si>
  <si>
    <t>102328</t>
  </si>
  <si>
    <t>102329</t>
  </si>
  <si>
    <t>20,98</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</si>
  <si>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</si>
  <si>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</si>
  <si>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</si>
  <si>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</si>
  <si>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</si>
  <si>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</si>
  <si>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</si>
  <si>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</si>
  <si>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</si>
  <si>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</si>
  <si>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101619</t>
  </si>
  <si>
    <t>PREPARO DE FUNDO DE VALA COM LARGURA MENOR QUE 1,5 M, COM CAMADA DE BRITA, LANÇAMENTO MANUAL. AF_08/2020</t>
  </si>
  <si>
    <t>101620</t>
  </si>
  <si>
    <t>PREPARO DE FUNDO DE VALA COM LARGURA MAIOR OU IGUAL A 1,5 M E MENOR QUE 2,5 M, COM CAMADA DE AREIA, LANÇAMENTO MANUAL. AF_08/2020</t>
  </si>
  <si>
    <t>101621</t>
  </si>
  <si>
    <t>PREPARO DE FUNDO DE VALA COM LARGURA MAIOR OU IGUAL A 1,5 M E MENOR QUE 2,5 M, COM CAMADA DE BRITA, LANÇAMENTO MANUAL. AF_08/2020</t>
  </si>
  <si>
    <t>101622</t>
  </si>
  <si>
    <t>PREPARO DE FUNDO DE VALA COM LARGURA MENOR QUE 1,5 M, COM CAMADA DE AREIA, LANÇAMENTO MECANIZADO. AF_08/2020</t>
  </si>
  <si>
    <t>101623</t>
  </si>
  <si>
    <t>PREPARO DE FUNDO DE VALA COM LARGURA MENOR QUE 1,5 M, COM CAMADA DE BRITA, LANÇAMENTO MECANIZADO. AF_08/2020</t>
  </si>
  <si>
    <t>101624</t>
  </si>
  <si>
    <t>PREPARO DE FUNDO DE VALA COM LARGURA MAIOR OU IGUAL A 1,5 M E MENOR QUE 2,5 M, COM CAMADA DE BRITA, LANÇAMENTO MECANIZADO. AF_08/2020</t>
  </si>
  <si>
    <t>101625</t>
  </si>
  <si>
    <t>PREPARO DE FUNDO DE VALA COM LARGURA MAIOR OU IGUAL A 1,5 M E MENOR QUE 2,5 M, COM CAMADA DE AREIA, LANÇAMENTO MECANIZADO. AF_08/2020</t>
  </si>
  <si>
    <t>102235</t>
  </si>
  <si>
    <t>102253</t>
  </si>
  <si>
    <t>DIVISORIA SANITÁRIA, TIPO CABINE, EM GRANITO CINZA POLIDO, ESP = 3CM, ASSENTADO COM ARGAMASSA COLANTE AC III-E, EXCLUSIVE FERRAGENS. AF_01/2021</t>
  </si>
  <si>
    <t>102254</t>
  </si>
  <si>
    <t>DIVISORIA SANITÁRIA, TIPO CABINE, EM MÁRMORE BRANCO POLIDO, ESP = 3CM, ASSENTADO COM ARGAMASSA COLANTE AC III-E, EXCLUSIVE FERRAGENS. AF_01/2021</t>
  </si>
  <si>
    <t>102255</t>
  </si>
  <si>
    <t>TAPA VISTA DE MICTÓRIO EM GRANITO CINZA POLIDO, ESP = 3CM, ASSENTADO COM ARGAMASSA COLANTE AC III-E . AF_01/2021</t>
  </si>
  <si>
    <t>102256</t>
  </si>
  <si>
    <t>TAPA VISTA DE MICTÓRIO EM MÁRMORE BRANCO POLIDO, ESP = 3CM, ASSENTADO COM ARGAMASSA COLANTE AC III-E . AF_01/2021</t>
  </si>
  <si>
    <t>102257</t>
  </si>
  <si>
    <t>DIVISORIA SANITÁRIA, TIPO CABINE, EM PAINEL DE GRANILITE, ESP = 3CM, ASSENTADO COM ARGAMASSA COLANTE AC III-E, EXCLUSIVE FERRAGENS. AF_01/2021</t>
  </si>
  <si>
    <t>102258</t>
  </si>
  <si>
    <t>TAPA VISTA DE MICTÓRIO EM PAINEL DE GRANILITE, ESP = 3CM, ASSENTADO COM ARGAMASSA COLANTE AC III-E . AF_01/2021</t>
  </si>
  <si>
    <t>101814</t>
  </si>
  <si>
    <t>RECOMPOSIÇÃO DE PAVIMENTOS EM PEDRA POLIÉDRICA, REJUNTAMENTO COM PÓ DE PEDRA, COM REAPROVEITAMENTO DAS PEDRAS POLIÉDRICAS PARA O FECHAMENTO DE VALAS - INCLUSO RETIRADA E COLOCAÇÃO DO MATERIAL. AF_12/2020</t>
  </si>
  <si>
    <t>101816</t>
  </si>
  <si>
    <t>RECOMPOSIÇÃO DE PAVIMENTO EM PEDRAS POLIÉDRICAS, REJUNTAMENTO COM ARGAMASSA, COM REAPROVEITAMENTO DAS PEDRAS POLIÉDRICAS, PARA O FECHAMENTO DE VALAS - INCLUSO RETIRADA E COLOCAÇÃO DO MATERIAL. AF_12/2020</t>
  </si>
  <si>
    <t>101817</t>
  </si>
  <si>
    <t>RECOMPOSIÇÃO DE PAVIMENTO EM PARALELEPÍPEDOS, REJUNTAMENTO COM PÓ DE PEDRA, COM REAPROVEITAMENTO DOS PARALELEPÍPEDOS, PARA O FECHAMENTO DE VALAS - INCLUSO RETIRADA E COLOCAÇÃO DO MATERIAL. AF_12/2020</t>
  </si>
  <si>
    <t>101819</t>
  </si>
  <si>
    <t>RECOMPOSIÇÃO DE PAVIMENTO EM PARALELEPÍPEDOS, REJUNTAMENTO COM ARGAMASSA, COM REAPROVEITAMENTO DOS PARALELEPÍPEDOS, PARA O FECHAMENTO DE VALAS - INCLUSO RETIRADA E COLOCAÇÃO DO MATERIAL. AF_12/2020</t>
  </si>
  <si>
    <t>54,74</t>
  </si>
  <si>
    <t>101820</t>
  </si>
  <si>
    <t>RECOMPOSIÇÃO DE PAVIMENTO EM PISO INTERTRAVADO SEXTAVADO, COM REAPROVEITAMENTO DOS BLOCOS SEXTAVADO, PARA O FECHAMENTO DE VALAS - INCLUSO RETIRADA E COLOCAÇÃO DO MATERIAL. AF_12/2020</t>
  </si>
  <si>
    <t>101822</t>
  </si>
  <si>
    <t>RECOMPOSIÇÃO DE BASE E OU SUB-BASE PARA REMENDO PROFUNDO DE SOLOS DE COMPORTAMENTO LATERÍTICO (ARENOSO) - INCLUSO RETIRADA E COLOCAÇÃO DO MATERIAL. AF_12/2020</t>
  </si>
  <si>
    <t>101823</t>
  </si>
  <si>
    <t>RECOMPOSIÇÃO DE BASE E OU SUB-BASE PARA REMENDO PROFUNDO DE SOLO MELHORADO COM CIMENTO (TEOR DE 2%) - INCLUSO RETIRADA E COLOCAÇÃO DO MATERIAL. AF_12/2020</t>
  </si>
  <si>
    <t>101824</t>
  </si>
  <si>
    <t>RECOMPOSIÇÃO DE BASE E OU SUB-BASE PARA REMENDO PROFUNDO DE SOLO MELHORADO COM CIMENTO (TEOR DE 4%) - INCLUSO RETIRADA E COLOCAÇÃO DO MATERIAL. AF_12/2020</t>
  </si>
  <si>
    <t>101825</t>
  </si>
  <si>
    <t>RECOMPOSIÇÃO DE BASE E OU SUB-BASE PARA REMENDO PROFUNDO DE SOLO COM CIMENTO (TEOR DE 6%) - INCLUSO RETIRADA E COLOCAÇÃO DO MATERIAL. AF_12/2020</t>
  </si>
  <si>
    <t>101826</t>
  </si>
  <si>
    <t>RECOMPOSIÇÃO DE BASE E OU SUB-BASE PARA REMENDO PROFUNDO DE SOLO COM CIMENTO (TEOR DE 8%) - INCLUSO RETIRADA E COLOCAÇÃO DO MATERIAL. AF_12/2020</t>
  </si>
  <si>
    <t>101827</t>
  </si>
  <si>
    <t>RECOMPOSIÇÃO DE BASE E OU SUB-BASE PARA REMENDO PROFUNDO DE SOLO BRITA (40/60) - INCLUSO RETIRADA E COLOCAÇÃO DO MATERIAL. AF_12/2020</t>
  </si>
  <si>
    <t>101828</t>
  </si>
  <si>
    <t>RECOMPOSIÇÃO DE BASE E OU SUB-BASE PARA REMENDO PROFUNDO DE SOLO BRITA (50/50) - INCLUSO RETIRADA E COLOCAÇÃO DO MATERIAL. AF_12/2020</t>
  </si>
  <si>
    <t>101829</t>
  </si>
  <si>
    <t>101830</t>
  </si>
  <si>
    <t>101831</t>
  </si>
  <si>
    <t>101832</t>
  </si>
  <si>
    <t>RECOMPOSIÇÃO DE BASE E OU SUB-BASE PARA REMENDO PROFUNDO DE SOLO BRITA (50/50) COM CIMENTO (TEOR DE 4%) - INCLUSO RETIRADA E COLOCAÇÃO DO MATERIAL. AF_12/2020</t>
  </si>
  <si>
    <t>101833</t>
  </si>
  <si>
    <t>RECOMPOSIÇÃO DE BASE E OU SUB-BASE PARA REMENDO PROFUNDO DE SOLO BRITA (50/50) COM CIMENTO (TEOR DE 6%) - INCLUSO RETIRADA E COLOCAÇÃO DO MATERIAL. AF_12/2020</t>
  </si>
  <si>
    <t>101834</t>
  </si>
  <si>
    <t>RECOMPOSIÇÃO DE BASE E OU SUB-BASE PARA REMENDO PROFUNDO DE SOLO BRITA (50/50) COM CIMENTO (TEOR DE 8%) - INCLUSO RETIRADA E COLOCAÇÃO DO MATERIAL. AF_12/2020</t>
  </si>
  <si>
    <t>101835</t>
  </si>
  <si>
    <t>RECOMPOSIÇÃO DE BASE E OU SUB-BASE PARA REMENDO PROFUNDO DE BRITA GRADUADA SIMPLES - INCLUSO RETIRADA E COLOCAÇÃO DO MATERIAL. AF_12/2020</t>
  </si>
  <si>
    <t>101836</t>
  </si>
  <si>
    <t>RECOMPOSIÇÃO DE BASE E OU SUB-BASE PARA FECHAMENTO DE VALAS DE SOLOS DE COMPORTAMENTO LATERÍTICO (ARENOSO) - INCLUSO RETIRADA E COLOCAÇÃO DO MATERIAL. AF_12/2020</t>
  </si>
  <si>
    <t>101837</t>
  </si>
  <si>
    <t>RECOMPOSIÇÃO DE BASE E OU SUB-BASE PARA FECHAMENTO DE VALAS DE SOLO MELHORADO COM CIMENTO (TEOR DE 2%) - INCLUSO RETIRADA E COLOCAÇÃO DO MATERIAL. AF_12/2020</t>
  </si>
  <si>
    <t>101838</t>
  </si>
  <si>
    <t>RECOMPOSIÇÃO DE BASE E OU SUB-BASE PARA FECHAMENTO DE VALAS DE SOLO MELHORADO COM CIMENTO (TEOR DE 4%) - INCLUSO RETIRADA E COLOCAÇÃO DO MATERIAL. AF_12/2020</t>
  </si>
  <si>
    <t>101839</t>
  </si>
  <si>
    <t>RECOMPOSIÇÃO DE BASE E OU SUB-BASE PARA FECHAMENTO DE VALAS DE SOLO COM CIMENTO (TEOR DE 6%) - INCLUSO RETIRADA E COLOCAÇÃO DO MATERIAL. AF_12/2020</t>
  </si>
  <si>
    <t>101840</t>
  </si>
  <si>
    <t>RECOMPOSIÇÃO DE BASE E OU SUB-BASE PARA FECHAMENTO DE VALAS DE SOLO COM CIMENTO (TEOR DE 8%) - INCLUSO RETIRADA E COLOCAÇÃO DO MATERIAL. AF_12/2020</t>
  </si>
  <si>
    <t>101841</t>
  </si>
  <si>
    <t>RECOMPOSIÇÃO DE BASE E OU SUB-BASE PARA FECHAMENTO DE VALAS DE SOLO BRITA (40/60) - INCLUSO RETIRADA E COLOCAÇÃO DO MATERIAL. AF_12/2020</t>
  </si>
  <si>
    <t>101842</t>
  </si>
  <si>
    <t>RECOMPOSIÇÃO DE BASE E OU SUB-BASE PARA FECHAMENTO DE VALAS DE SOLO BRITA (50/50) - INCLUSO RETIRADA E COLOCAÇÃO DO MATERIAL. AF_12/2020</t>
  </si>
  <si>
    <t>101843</t>
  </si>
  <si>
    <t>101844</t>
  </si>
  <si>
    <t>101845</t>
  </si>
  <si>
    <t>101846</t>
  </si>
  <si>
    <t>RECOMPOSIÇÃO DE BASE E OU SUB-BASE PARA FECHAMENTO DE VALAS DE SOLO BRITA (50/50) COM CIMENTO (TEOR DE 4%) - INCLUSO RETIRADA E COLOCAÇÃO DO MATERIAL. AF_12/2020</t>
  </si>
  <si>
    <t>101847</t>
  </si>
  <si>
    <t>RECOMPOSIÇÃO DE BASE E OU SUB-BASE PARA FECHAMENTO DE VALAS DE SOLO BRITA (50/50) COM CIMENTO (TEOR DE 6%) - INCLUSO RETIRADA E COLOCAÇÃO DO MATERIAL. AF_12/2020</t>
  </si>
  <si>
    <t>101848</t>
  </si>
  <si>
    <t>RECOMPOSIÇÃO DE BASE E OU SUB-BASE PARA FECHAMENTO DE VALAS DE SOLO BRITA (50/50) COM CIMENTO (TEOR DE 8%) - INCLUSO RETIRADA E COLOCAÇÃO DO MATERIAL. AF_12/2020</t>
  </si>
  <si>
    <t>101849</t>
  </si>
  <si>
    <t>RECOMPOSIÇÃO DE BASE E OU SUB-BASE PARA FECHAMENTO DE VALAS DE BRITA GRADUADA SIMPLES - INCLUSO RETIRADA E COLOCAÇÃO DO MATERIAL. AF_12/2020</t>
  </si>
  <si>
    <t>101850</t>
  </si>
  <si>
    <t>REASSENTAMENTO DE PARALELEPÍPEDOS, REJUNTAMENTO COM PÓ DE PEDRA, COM REAPROVEITAMENTO DOS PARALELEPÍPEDOS - INCLUSO RETIRADA E COLOCAÇÃO DO MATERIAL. AF_12/2020</t>
  </si>
  <si>
    <t>101852</t>
  </si>
  <si>
    <t>REASSENTAMENTO DE PARALELEPÍPEDOS, REJUNTAMENTO COM ARGAMASSA, COM REAPROVEITAMENTO DOS PARALELEPÍPEDOS - INCLUSO RETIRADA E COLOCAÇÃO DO MATERIAL. AF_12/2020</t>
  </si>
  <si>
    <t>101853</t>
  </si>
  <si>
    <t>REASSENTAMENTO DE PEDRAS POLIÉDRICAS, REJUNTAMENTO COM PÓ DE PEDRA, COM REAPROVEITAMENTO DAS PEDRAS POLIÉDRICAS - INCLUSO RETIRADA E COLOCAÇÃO DO MATERIAL.  AF_12/2020</t>
  </si>
  <si>
    <t>101855</t>
  </si>
  <si>
    <t>REASSENTAMENTO DE PEDRAS POLIÉDRICAS, REJUNTAMENTO COM ARGAMASSA, COM REAPROVEITAMENTO DAS PEDRAS POLIÉDRICAS - INCLUSO RETIRADA E COLOCAÇÃO DO MATERIAL. AF_12/2020</t>
  </si>
  <si>
    <t>101856</t>
  </si>
  <si>
    <t>REASSENTAMENTO DE BLOCOS PISOGRAMA PARA PISO INTERTRAVADO, COM REAPROVEITAMENTO DOS BLOCOS PISOGRAMA - INCLUSO RETIRADA E COLOCAÇÃO DO MATERIAL. AF_12/2020</t>
  </si>
  <si>
    <t>101857</t>
  </si>
  <si>
    <t>REASSENTAMENTO DE BLOCOS SEXTAVADO PARA PISO INTERTRAVADO, ESPESSURA DE 6 CM, EM CALÇADA, COM REAPROVEITAMENTO DOS BLOCOS SEXTAVADOS - INCLUSO RETIRADA E COLOCAÇÃO DO MATERIAL. AF_12/2020</t>
  </si>
  <si>
    <t>101858</t>
  </si>
  <si>
    <t>REASSENTAMENTO DE BLOCOS SEXTAVADO PARA PISO INTERTRAVADO, ESPESSURA DE 6 CM, EM VIA/ESTACIONAMENTO, COM REAPROVEITAMENTO DOS BLOCOS SEXTAVADO - INCLUSO RETIRADA E COLOCAÇÃO DO MATERIAL. AF_12/2020</t>
  </si>
  <si>
    <t>101859</t>
  </si>
  <si>
    <t>REASSENTAMENTO DE BLOCOS SEXTAVADO PARA PISO INTERTRAVADO, ESPESSURA DE 8 CM, EM VIA/ESTACIONAMENTO, COM REAPROVEITAMENTO DOS BLOCOS SEXTAVADO - INCLUSO RETIRADA E COLOCAÇÃO DO MATERIAL. AF_12/2020</t>
  </si>
  <si>
    <t>101860</t>
  </si>
  <si>
    <t>REASSENTAMENTO DE BLOCOS SEXTAVADO PARA PISO INTERTRAVADO, ESPESSURA DE 10 CM, EM VIA/ESTACIONAMENTO, COM REAPROVEITAMENTO DOS BLOCOS SEXTAVADO - INCLUSO RETIRADA E COLOCAÇÃO DO MATERIAL. AF_12/2020</t>
  </si>
  <si>
    <t>101861</t>
  </si>
  <si>
    <t>REASSENTAMENTO DE BLOCOS RETANGULAR PARA PISO INTERTRAVADO, ESPESSURA DE 4  CM, EM CALÇADA, COM REAPROVEITAMENTO DOS BLOCOS RETANGULAR - INCLUSO RETIRADA E COLOCAÇÃO DO MATERIAL. AF_12/2020</t>
  </si>
  <si>
    <t>101862</t>
  </si>
  <si>
    <t>REASSENTAMENTO DE BLOCOS RETANGULAR PARA PISO INTERTRAVADO, ESPESSURA DE 6 CM, EM CALÇADA, COM REAPROVEITAMENTO DOS BLOCOS RETANGULAR - INCLUSO RETIRADA E COLOCAÇÃO DO MATERIAL. AF_12/2020</t>
  </si>
  <si>
    <t>101863</t>
  </si>
  <si>
    <t>REASSENTAMENTO DE BLOCOS RETANGULAR PARA PISO INTERTRAVADO, ESPESSURA DE 6 CM, EM VIA/ESTACIONAMENTO, COM REAPROVEITAMENTO DOS BLOCOS RETANGULAR - INCLUSO RETIRADA E COLOCAÇÃO DO MATERIAL. AF_12/2020</t>
  </si>
  <si>
    <t>101864</t>
  </si>
  <si>
    <t>REASSENTAMENTO DE BLOCOS RETANGULAR PARA PISO INTERTRAVADO, ESPESSURA DE 8 CM, EM VIA/ESTACIONAMENTO, COM REAPROVEITAMENTO DOS BLOCOS RETANGULAR - INCLUSO RETIRADA E COLOCAÇÃO DO MATERIAL. AF_12/2020</t>
  </si>
  <si>
    <t>101865</t>
  </si>
  <si>
    <t>REASSENTAMENTO DE BLOCOS RETANGULAR PARA PISO INTERTRAVADO, ESPESSURA DE 10 CM, EM VIA/ESTACIONAMENTO, COM REAPROVEITAMENTO DOS BLOCOS RETANGULAR - INCLUSO RETIRADA E COLOCAÇÃO DO MATERIAL. AF_12/2020</t>
  </si>
  <si>
    <t>101866</t>
  </si>
  <si>
    <t>REASSENTAMENTO DE BLOCOS 16 FACES PARA PISO INTERTRAVADO, ESPESSURA DE 4  CM, EM CALÇADA, COM REAPROVEITAMENTO DOS BLOCOS 16 FACES - INCLUSO RETIRADA E COLOCAÇÃO DO MATERIAL. AF_12/2020</t>
  </si>
  <si>
    <t>101867</t>
  </si>
  <si>
    <t>REASSENTAMENTO DE BLOCOS 16 FACES PARA PISO INTERTRAVADO, ESPESSURA DE 6 CM, EM CALÇADA, COM REAPROVEITAMENTO DOS BLOCOS 16 FACES - INCLUSO RETIRADA E COLOCAÇÃO DO MATERIAL. AF_12/2020</t>
  </si>
  <si>
    <t>101868</t>
  </si>
  <si>
    <t>REASSENTAMENTO DE BLOCOS 16 FACES PARA PISO INTERTRAVADO, ESPESSURA DE 6 CM, EM VIA/ESTACIONAMENTO, COM REAPROVEITAMENTO DOS BLOCOS 16 FACES - INCLUSO RETIRADA E COLOCAÇÃO DO MATERIAL. AF_12/2020</t>
  </si>
  <si>
    <t>101869</t>
  </si>
  <si>
    <t>REASSENTAMENTO DE BLOCOS 16 FACES PARA PISO INTERTRAVADO, ESPESSURA DE 8 CM, EM VIA/ESTACIONAMENTO, COM REAPROVEITAMENTO DOS BLOCOS 16 FACES - INCLUSO RETIRADA E COLOCAÇÃO DO MATERIAL. AF_12/2020</t>
  </si>
  <si>
    <t>101870</t>
  </si>
  <si>
    <t>REASSENTAMENTO DE BLOCOS 16 FACES PARA PISO INTERTRAVADO, ESPESSURA DE 10 CM, EM VIA/ESTACIONAMENTO, COM REAPROVEITAMENTO DOS BLOCOS 16 FACES - INCLUSO RETIRADA E COLOCAÇÃO DO MATERIAL. AF_12/2020</t>
  </si>
  <si>
    <t>102098</t>
  </si>
  <si>
    <t>RECOMPOSIÇÃO DE REVESTIMENTO EM CONCRETO ASFÁLTICO (AQUISIÇÃO EM USINA), PARA O FECHAMENTO DE VALAS - INCLUSO DEMOLIÇÃO DO PAVIMENTO. AF_12/2020</t>
  </si>
  <si>
    <t>102988</t>
  </si>
  <si>
    <t>RECOMPOSIÇÃO DE PAVIMENTO EM PISO INTERTRAVADO, COM REAPROVEITAMENTO DOS BLOCOS INTERTRAVADOS, PARA FECHAMENTO DE VALAS - INCLUSO RETIRADA E COLOCAÇÃO DO MATERIAL. AF_12/2020</t>
  </si>
  <si>
    <t>101767</t>
  </si>
  <si>
    <t>EXECUÇÃO E COMPACTAÇÃO DE BASE E OU SUB BASE PARA PAVIMENTAÇÃO DE SOLOS ESTABILIZADOS GRANULOMETRICAMENTE COM MISTURA DE SOLOS EM PISTA - EXCLUSIVE SOLO, ESCAVAÇÃO, CARGA E TRANSPORTE. AF_11/2019</t>
  </si>
  <si>
    <t>101768</t>
  </si>
  <si>
    <t>97104</t>
  </si>
  <si>
    <t>97105</t>
  </si>
  <si>
    <t>97106</t>
  </si>
  <si>
    <t>97107</t>
  </si>
  <si>
    <t>97108</t>
  </si>
  <si>
    <t>97109</t>
  </si>
  <si>
    <t>97111</t>
  </si>
  <si>
    <t>97112</t>
  </si>
  <si>
    <t>97113</t>
  </si>
  <si>
    <t>97116</t>
  </si>
  <si>
    <t>97117</t>
  </si>
  <si>
    <t>97118</t>
  </si>
  <si>
    <t>97119</t>
  </si>
  <si>
    <t>17,54</t>
  </si>
  <si>
    <t>15,69</t>
  </si>
  <si>
    <t>102193</t>
  </si>
  <si>
    <t>LIXAMENTO DE MADEIRA PARA APLICAÇÃO DE FUNDO OU PINTURA. AF_01/2021</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</si>
  <si>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</si>
  <si>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</si>
  <si>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</si>
  <si>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</si>
  <si>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</si>
  <si>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</si>
  <si>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</si>
  <si>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</si>
  <si>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</si>
  <si>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</si>
  <si>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</si>
  <si>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</si>
  <si>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</si>
  <si>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</si>
  <si>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</si>
  <si>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</si>
  <si>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</si>
  <si>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</si>
  <si>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</si>
  <si>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</si>
  <si>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</si>
  <si>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</si>
  <si>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</si>
  <si>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</si>
  <si>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</si>
  <si>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</si>
  <si>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18,84</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</si>
  <si>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</si>
  <si>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</si>
  <si>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</si>
  <si>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</si>
  <si>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</si>
  <si>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</si>
  <si>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</si>
  <si>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</si>
  <si>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</si>
  <si>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</si>
  <si>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</si>
  <si>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</si>
  <si>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</si>
  <si>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</si>
  <si>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</si>
  <si>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</si>
  <si>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</si>
  <si>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</si>
  <si>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</si>
  <si>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</si>
  <si>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</si>
  <si>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</si>
  <si>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</si>
  <si>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</si>
  <si>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</si>
  <si>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</si>
  <si>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</si>
  <si>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</si>
  <si>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102488</t>
  </si>
  <si>
    <t>PREPARO DO PISO CIMENTADO PARA PINTURA - LIXAMENTO E LIMPEZA. AF_05/2021</t>
  </si>
  <si>
    <t>102489</t>
  </si>
  <si>
    <t>PINTURA HIDROFUGANTE COM SILICONE, APLICAÇÃO MANUAL, 2 DEMÃOS. AF_05/2021</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</si>
  <si>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</si>
  <si>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</si>
  <si>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</si>
  <si>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</si>
  <si>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</si>
  <si>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</si>
  <si>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</si>
  <si>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</si>
  <si>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</si>
  <si>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</si>
  <si>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</si>
  <si>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</si>
  <si>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</si>
  <si>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</si>
  <si>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</si>
  <si>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</si>
  <si>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</si>
  <si>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</si>
  <si>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</si>
  <si>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</si>
  <si>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</si>
  <si>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</si>
  <si>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</si>
  <si>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</si>
  <si>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</si>
  <si>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</si>
  <si>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</si>
  <si>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</si>
  <si>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</si>
  <si>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</si>
  <si>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</si>
  <si>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</si>
  <si>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</si>
  <si>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</si>
  <si>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102520</t>
  </si>
  <si>
    <t>PINTURA DE SINALIZAÇÃO VERTICAL DE SEGURANÇA, FAIXAS AMARELA E PRETA, APLICAÇÃO MANUAL, 2 DEMÃOS. AF_05/2021</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</si>
  <si>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</si>
  <si>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</si>
  <si>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</si>
  <si>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</si>
  <si>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101729</t>
  </si>
  <si>
    <t>PISO EM TACO DE MADEIRA 7X42CM, FIXADO COM COLA BASE DE PVA. AF_09/2020</t>
  </si>
  <si>
    <t>101746</t>
  </si>
  <si>
    <t>ASSOALHO DE MADEIRA. AF_09/2020</t>
  </si>
  <si>
    <t>101751</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</si>
  <si>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</si>
  <si>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</si>
  <si>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</si>
  <si>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</si>
  <si>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</si>
  <si>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98678</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</si>
  <si>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</si>
  <si>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</si>
  <si>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</si>
  <si>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</si>
  <si>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</si>
  <si>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</si>
  <si>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</si>
  <si>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</si>
  <si>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</si>
  <si>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101725</t>
  </si>
  <si>
    <t>PISO EM LADRILHO HIDRÁULICO APLICADO EM AMBIENTES INTERNOS DE ÁREA MENOR QUE 5 M², INCLUSO APLICAÇÃO DE RESINA. AF_09/2020</t>
  </si>
  <si>
    <t>101726</t>
  </si>
  <si>
    <t>PISO EM LADRILHO HIDRÁULICO APLICADO EM AMBIENTES INTERNOS DE ÁREA ENTRE 5 E 15 M², INCLUSO APLICAÇÃO DE RESINA. AF_09/2020</t>
  </si>
  <si>
    <t>101731</t>
  </si>
  <si>
    <t>PISO EM PEDRA  ASSENTADO SOBRE ARGAMASSA 1:3 (CIMENTO E AREIA). AF_09/2020</t>
  </si>
  <si>
    <t>101732</t>
  </si>
  <si>
    <t>PISO EM PEDRA ARDÓSIA ASSENTADO SOBRE ARGAMASSA 1:3 (CIMENTO E AREIA). AF_09/2020</t>
  </si>
  <si>
    <t>101727</t>
  </si>
  <si>
    <t>PISO VINÍLICO SEMI-FLEXÍVEL EM PLACAS, PADRÃO LISO, ESPESSURA 3,2 MM, FIXADO COM COLA. AF_09/2020</t>
  </si>
  <si>
    <t>101733</t>
  </si>
  <si>
    <t>PISO DE BORRACHA PASTILHADO/FRISADO, ESPESSURA 7MM, ASSENTADO COM ARGAMASSA. AF_09/2020</t>
  </si>
  <si>
    <t>101734</t>
  </si>
  <si>
    <t>PISO DE BORRACHA PASTILHADO, ESPESSURA 15MM, ASSENTADO COM ARGAMASSA. AF_09/2020</t>
  </si>
  <si>
    <t>101735</t>
  </si>
  <si>
    <t>PISO DE BORRACHA ESPORTIVO, ESPESSURA 15MM, ASSENTADO COM ARGAMASSA. AF_09/2020</t>
  </si>
  <si>
    <t>101736</t>
  </si>
  <si>
    <t>PISO DE BORRACHA PASTILHADO, ESPESSURA 3,5MM, FIXADO COM ADESIVO ACRÍLICO. AF_09/2020</t>
  </si>
  <si>
    <t>101737</t>
  </si>
  <si>
    <t>PISO DE BORRACHA CANELADO, ESPESSURA 3,5MM, FIXADO COM ADESIVO ACRÍLICO. AF_09/2020</t>
  </si>
  <si>
    <t>101748</t>
  </si>
  <si>
    <t>PREPARO DE CONTRAPISO COM POLITRIZ. AF_09/2020</t>
  </si>
  <si>
    <t>SOLEIRA EM MÁRMORE, LARGURA 15 CM, ESPESSURA 2,0 CM. AF_09/2020</t>
  </si>
  <si>
    <t>RODAPÉ EM MÁRMORE, ALTURA 7 CM. AF_09/2020</t>
  </si>
  <si>
    <t>101738</t>
  </si>
  <si>
    <t>RODAPÉ EM MADEIRA, ALTURA 7CM, FIXADO COM COLA. AF_09/2020</t>
  </si>
  <si>
    <t>101739</t>
  </si>
  <si>
    <t>RODAPÉ EM MADEIRA, ALTURA 7CM, FIXADO COM COLA E PARAFUSOS. AF_09/2020</t>
  </si>
  <si>
    <t>101740</t>
  </si>
  <si>
    <t>RODAPÉ EM ARDÓSIA ALTURA 10CM. AF_09/2020</t>
  </si>
  <si>
    <t>101741</t>
  </si>
  <si>
    <t>RODAPÉ EM MARMORITE, ALTURA 10CM. AF_09/2020</t>
  </si>
  <si>
    <t>101747</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</si>
  <si>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</si>
  <si>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</si>
  <si>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</si>
  <si>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</si>
  <si>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</si>
  <si>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</si>
  <si>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</si>
  <si>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</si>
  <si>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</si>
  <si>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</si>
  <si>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</si>
  <si>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</si>
  <si>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</si>
  <si>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</si>
  <si>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</si>
  <si>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</si>
  <si>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</si>
  <si>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</si>
  <si>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</si>
  <si>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</si>
  <si>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</si>
  <si>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</si>
  <si>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</si>
  <si>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</si>
  <si>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</si>
  <si>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</si>
  <si>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</si>
  <si>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</si>
  <si>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</si>
  <si>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</si>
  <si>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</si>
  <si>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</si>
  <si>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</si>
  <si>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</si>
  <si>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</si>
  <si>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</si>
  <si>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</si>
  <si>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</si>
  <si>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</si>
  <si>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</si>
  <si>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</si>
  <si>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</si>
  <si>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</si>
  <si>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</si>
  <si>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</si>
  <si>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</si>
  <si>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</si>
  <si>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</si>
  <si>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</si>
  <si>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</si>
  <si>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</si>
  <si>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</si>
  <si>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</si>
  <si>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</si>
  <si>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</si>
  <si>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</si>
  <si>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</si>
  <si>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</si>
  <si>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102803</t>
  </si>
  <si>
    <t>REFORÇO SUPERFICIAL PARA CONTRAPISOS DE ARGAMASSA SEMI-SECA. AF_07/2021</t>
  </si>
  <si>
    <t>101742</t>
  </si>
  <si>
    <t>RODAPÉ BORRACHA LISO, ALTURA = 7CM, ESPESSURA = 2 MM, PARA ARGAMASSA. AF_09/2020</t>
  </si>
  <si>
    <t>17,70</t>
  </si>
  <si>
    <t>27,16</t>
  </si>
  <si>
    <t>28,78</t>
  </si>
  <si>
    <t>(COMPOSIÇÃO REPRESENTATIVA) DO SERVIÇO DE REVESTIMENTO CERÂMICO PARA AMBIENTES DE ÁREAS MOLHADAS, MEIA PAREDE OU PAREDE INTEIRA, COM PLACAS TIPO ESMALTADA EXTRA, DIMENSÕES 20X20 CM, PARA EDIFICAÇÃO HABITACIONAL MULTIFAMILIAR (PRÉDIO). AF_11/2014</t>
  </si>
  <si>
    <t>101965</t>
  </si>
  <si>
    <t>PEITORIL LINEAR EM GRANITO OU MÁRMORE, L = 15CM, COMPRIMENTO DE ATÉ 2M, ASSENTADO COM ARGAMASSA 1:6 COM ADITIVO. AF_11/2020</t>
  </si>
  <si>
    <t>101966</t>
  </si>
  <si>
    <t>CHAPIM SOBRE MUROS LINEARES, EM GRANITO OU MÁRMORE, L = 25 CM, ASSENTADO COM ARGAMASSA 1:6 COM ADITIVO. AF_11/2020</t>
  </si>
  <si>
    <t>101979</t>
  </si>
  <si>
    <t>CHAPIM (RUFO CAPA) EM AÇO GALVANIZADO, CORTE 33. AF_11/2020</t>
  </si>
  <si>
    <t>50,07</t>
  </si>
  <si>
    <t>1,20</t>
  </si>
  <si>
    <t>25,48</t>
  </si>
  <si>
    <t>99804</t>
  </si>
  <si>
    <t>LIMPEZA DE PISO CERÂMICO OU PORCELANATO UTILIZANDO DETERGENTE NEUTRO E ESCOVAÇÃO MANUAL. AF_04/2019</t>
  </si>
  <si>
    <t>99807</t>
  </si>
  <si>
    <t>LIMPEZA DE REVESTIMENTO CERÂMICO EM PAREDE UTILIZANDO DETERGENTE NEUTRO E ESCOVAÇÃO MANUAL. AF_04/2019</t>
  </si>
  <si>
    <t>99810</t>
  </si>
  <si>
    <t>LIMPEZA DE PISO DE MÁRMORE/GRANITO UTILIZANDO DETERGENTE NEUTRO E ESCOVAÇÃO MANUAL. AF_04/2019</t>
  </si>
  <si>
    <t>99813</t>
  </si>
  <si>
    <t>LIMPEZA DE MÁRMORE/GRANITO EM PAREDE UTILIZANDO DETERGENTE NEUTRO E ESCOVAÇÃO MANUAL. AF_04/2019</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</si>
  <si>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</si>
  <si>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</si>
  <si>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</si>
  <si>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</si>
  <si>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</si>
  <si>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</si>
  <si>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</si>
  <si>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</si>
  <si>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</si>
  <si>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</si>
  <si>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</si>
  <si>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</si>
  <si>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</si>
  <si>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</si>
  <si>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99823</t>
  </si>
  <si>
    <t>LIMPEZA DE PORTA INTEIRAMENTE DE VIDRO. AF_04/2019</t>
  </si>
  <si>
    <t>99824</t>
  </si>
  <si>
    <t>LIMPEZA DE PORTA EM AÇO/ALUMÍNIO. AF_04/2019</t>
  </si>
  <si>
    <t>99825</t>
  </si>
  <si>
    <t>LIMPEZA DE PORTA DE VIDRO COM CAIXILHO EM AÇO/ ALUMÍNIO/ PVC. AF_04/2019</t>
  </si>
  <si>
    <t>97054</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</si>
  <si>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</si>
  <si>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</si>
  <si>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</si>
  <si>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</si>
  <si>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</si>
  <si>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</si>
  <si>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</si>
  <si>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</si>
  <si>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</si>
  <si>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</si>
  <si>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</si>
  <si>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</si>
  <si>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</si>
  <si>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</si>
  <si>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</si>
  <si>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</si>
  <si>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</si>
  <si>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</si>
  <si>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</si>
  <si>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</si>
  <si>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</si>
  <si>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</si>
  <si>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</si>
  <si>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</si>
  <si>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</si>
  <si>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</si>
  <si>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</si>
  <si>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</si>
  <si>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</si>
  <si>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</si>
  <si>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</si>
  <si>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</si>
  <si>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</si>
  <si>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</si>
  <si>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</si>
  <si>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</si>
  <si>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</si>
  <si>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</si>
  <si>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</si>
  <si>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</si>
  <si>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</si>
  <si>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</si>
  <si>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</si>
  <si>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</si>
  <si>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</si>
  <si>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</si>
  <si>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</si>
  <si>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</si>
  <si>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</si>
  <si>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</si>
  <si>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</si>
  <si>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</si>
  <si>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</si>
  <si>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</si>
  <si>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</si>
  <si>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</si>
  <si>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</si>
  <si>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</si>
  <si>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</si>
  <si>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</si>
  <si>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</si>
  <si>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</si>
  <si>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</si>
  <si>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</si>
  <si>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</si>
  <si>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</si>
  <si>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</si>
  <si>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</si>
  <si>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</si>
  <si>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</si>
  <si>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</si>
  <si>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2,88</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</si>
  <si>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</si>
  <si>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</si>
  <si>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</si>
  <si>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</si>
  <si>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</si>
  <si>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</si>
  <si>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</si>
  <si>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</si>
  <si>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</si>
  <si>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</si>
  <si>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</si>
  <si>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</si>
  <si>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</si>
  <si>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</si>
  <si>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</si>
  <si>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</si>
  <si>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</si>
  <si>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</si>
  <si>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</si>
  <si>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</si>
  <si>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</si>
  <si>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</si>
  <si>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</si>
  <si>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</si>
  <si>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</si>
  <si>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</si>
  <si>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</si>
  <si>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</si>
  <si>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102330</t>
  </si>
  <si>
    <t>TRANSPORTE COM CAMINHÃO TANQUE DE TRANSPORTE DE MATERIAL ASFÁLTICO DE 30000 L, EM VIA URBANA PAVIMENTADA, DMT ATÉ 30KM (UNIDADE: TXKM). AF_07/2020</t>
  </si>
  <si>
    <t>102331</t>
  </si>
  <si>
    <t>TRANSPORTE COM CAMINHÃO TANQUE DE TRANSPORTE DE MATERIAL ASFÁLTICO DE 30000 L, EM VIA URBANA PAVIMENTADA, ADICIONAL PARA DMT EXCEDENTE A 30 KM (UNIDADE: TXKM). AF_07/2020</t>
  </si>
  <si>
    <t>102332</t>
  </si>
  <si>
    <t>TRANSPORTE COM CAMINHÃO TANQUE DE TRANSPORTE DE MATERIAL ASFÁLTICO DE 20000 L, EM VIA URBANA PAVIMENTADA, DMT ATÉ 30KM (UNIDADE: TXKM). AF_07/2020</t>
  </si>
  <si>
    <t>102333</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</si>
  <si>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</si>
  <si>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</si>
  <si>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</si>
  <si>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101479</t>
  </si>
  <si>
    <t>CARGA, MANOBRA E DESCARGA MANUAL DE TUBOS PLÁSTICOS, DN 200 MM, EM CAMINHÃO CARROCERIA 9T. AF_07/2020</t>
  </si>
  <si>
    <t>102568</t>
  </si>
  <si>
    <t>CARGA, MANOBRA E DESCARGA MANUAL DE TUBOS PLÁSTICOS, DN 150 MM, EM CAMINHÃO CARROCERIA 9T. AF_06/2021</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</si>
  <si>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</si>
  <si>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</si>
  <si>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</si>
  <si>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</si>
  <si>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</si>
  <si>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</si>
  <si>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</si>
  <si>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</si>
  <si>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</si>
  <si>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</si>
  <si>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</si>
  <si>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</si>
  <si>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</si>
  <si>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</si>
  <si>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</si>
  <si>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</si>
  <si>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</si>
  <si>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</si>
  <si>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</si>
  <si>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</si>
  <si>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</si>
  <si>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</si>
  <si>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</si>
  <si>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</si>
  <si>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</si>
  <si>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</si>
  <si>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</si>
  <si>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</si>
  <si>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</si>
  <si>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</si>
  <si>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</si>
  <si>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</si>
  <si>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</si>
  <si>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</si>
  <si>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</si>
  <si>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</si>
  <si>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</si>
  <si>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</si>
  <si>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</si>
  <si>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</si>
  <si>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</si>
  <si>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</si>
  <si>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</si>
  <si>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</si>
  <si>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</si>
  <si>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</si>
  <si>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</si>
  <si>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</si>
  <si>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</si>
  <si>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</si>
  <si>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</si>
  <si>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</si>
  <si>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</si>
  <si>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</si>
  <si>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</si>
  <si>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</si>
  <si>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</si>
  <si>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</si>
  <si>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</si>
  <si>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</si>
  <si>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</si>
  <si>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</si>
  <si>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</si>
  <si>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</si>
  <si>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</si>
  <si>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</si>
  <si>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</si>
  <si>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</si>
  <si>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</si>
  <si>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</si>
  <si>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</si>
  <si>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</si>
  <si>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</si>
  <si>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</si>
  <si>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</si>
  <si>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</si>
  <si>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</si>
  <si>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</si>
  <si>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</si>
  <si>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</si>
  <si>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</si>
  <si>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</si>
  <si>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</si>
  <si>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</si>
  <si>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</si>
  <si>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</si>
  <si>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</si>
  <si>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</si>
  <si>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</si>
  <si>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</si>
  <si>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</si>
  <si>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</si>
  <si>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</si>
  <si>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</si>
  <si>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</si>
  <si>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</si>
  <si>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</si>
  <si>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</si>
  <si>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</si>
  <si>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</si>
  <si>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</si>
  <si>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</si>
  <si>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</si>
  <si>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</si>
  <si>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</si>
  <si>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</si>
  <si>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</si>
  <si>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</si>
  <si>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</si>
  <si>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</si>
  <si>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</si>
  <si>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</si>
  <si>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</si>
  <si>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</si>
  <si>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7,98</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</si>
  <si>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</si>
  <si>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</si>
  <si>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</si>
  <si>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</si>
  <si>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101482</t>
  </si>
  <si>
    <t>CARGA, MANOBRA E DESCARGA DE TUBOS PLÁSTICOS, DN 400 MM, EM CAMINHÃO CARROCERIA COM GUINDAUTO (MUNCK) 11,7 TM. AF_07/2020</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</si>
  <si>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</si>
  <si>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</si>
  <si>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</si>
  <si>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</si>
  <si>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101485</t>
  </si>
  <si>
    <t>CARGA, MANOBRA E DESCARGA DE TUBOS PLÁSTICOS, DN 750 MM, EM CAMINHÃO CARROCERIA COM GUINDAUTO (MUNCK) 11,7 TM. AF_07/2020</t>
  </si>
  <si>
    <t>101486</t>
  </si>
  <si>
    <t>CARGA, MANOBRA E DESCARGA DE TUBOS PLÁSTICOS, DN 900 MM, EM CAMINHÃO CARROCERIA COM GUINDAUTO (MUNCK) 11,7 TM. AF_07/2020</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</si>
  <si>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</si>
  <si>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</si>
  <si>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</si>
  <si>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</si>
  <si>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102362</t>
  </si>
  <si>
    <t>ALAMBRADO PARA QUADRA POLIESPORTIVA, ESTRUTURADO POR TUBOS DE ACO GALVANIZADO, (MONTANTES COM DIAMETRO 2", TRAVESSAS E ESCORAS COM DIÂMETRO 1 ¼), COM TELA DE ARAME GALVANIZADO, FIO 14 BWG E MALHA QUADRADA 5X5CM (EXCETO MURETA). AF_03/2021</t>
  </si>
  <si>
    <t>102363</t>
  </si>
  <si>
    <t>ALAMBRADO PARA QUADRA POLIESPORTIVA, ESTRUTURADO POR TUBOS DE ACO GALVANIZADO, (MONTANTES COM DIAMETRO 2", TRAVESSAS E ESCORAS COM DIÂMETRO 1 ¼), COM TELA DE ARAME GALVANIZADO, FIO 12 BWG E MALHA QUADRADA 5X5CM (EXCETO MURETA). AF_03/2021</t>
  </si>
  <si>
    <t>102364</t>
  </si>
  <si>
    <t>ALAMBRADO PARA QUADRA POLIESPORTIVA, ESTRUTURADO POR TUBOS DE ACO GALVANIZADO, (MONTANTES COM DIAMETRO 2", TRAVESSAS E ESCORAS COM DIÂMETRO 1 ¼), COM TELA DE ARAME GALVANIZADO, FIO 10 BWG E MALHA QUADRADA 5X5CM (EXCETO MURETA). AF_03/2021</t>
  </si>
  <si>
    <t>22,73</t>
  </si>
  <si>
    <t>29,72</t>
  </si>
  <si>
    <t>101286</t>
  </si>
  <si>
    <t>CURSO DE CAPACITAÇÃO PARA AJUDANTE DE ARMADOR (ENCARGOS COMPLEMENTARES) - MENSALISTA</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</si>
  <si>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</si>
  <si>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</si>
  <si>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</si>
  <si>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</si>
  <si>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</si>
  <si>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</si>
  <si>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</si>
  <si>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</si>
  <si>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</si>
  <si>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</si>
  <si>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</si>
  <si>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</si>
  <si>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</si>
  <si>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</si>
  <si>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</si>
  <si>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</si>
  <si>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101295</t>
  </si>
  <si>
    <t>CURSO DE CAPACITAÇÃO PARA AUXILIAR DE AZULEJISTA (ENCARGOS COMPLEMENTARES) - MENSALISTA</t>
  </si>
  <si>
    <t>101296</t>
  </si>
  <si>
    <t>CURSO DE CAPACITAÇÃO PARA AUXILIAR DE ENCANADOR OU BOMBEIRO HIDRÁULICO (ENCARGOS COMPLEMENTARES) - MENSALISTA</t>
  </si>
  <si>
    <t>101297</t>
  </si>
  <si>
    <t>CURSO DE CAPACITAÇÃO PARA AUXILIAR DE LABORATORISTA (ENCARGOS COMPLEMENTARES) - MENSALISTA</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</si>
  <si>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</si>
  <si>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</si>
  <si>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</si>
  <si>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</si>
  <si>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</si>
  <si>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</si>
  <si>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</si>
  <si>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</si>
  <si>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</si>
  <si>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</si>
  <si>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</si>
  <si>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</si>
  <si>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101304</t>
  </si>
  <si>
    <t>CURSO DE CAPACITAÇÃO PARA AZULEJISTA OU LADRILHISTA (ENCARGOS COMPLEMENTARES) - MENSALISTA</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</si>
  <si>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</si>
  <si>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</si>
  <si>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</si>
  <si>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</si>
  <si>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</si>
  <si>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</si>
  <si>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</si>
  <si>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</si>
  <si>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101310</t>
  </si>
  <si>
    <t>CURSO DE CAPACITAÇÃO PARA CARPINTEIRO DE ESQUADRIAS (ENCARGOS COMPLEMENTARES) - MENSALISTA</t>
  </si>
  <si>
    <t>24,32</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</si>
  <si>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</si>
  <si>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</si>
  <si>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</si>
  <si>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</si>
  <si>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</si>
  <si>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</si>
  <si>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101314</t>
  </si>
  <si>
    <t>CURSO DE CAPACITAÇÃO PARA ELETRICISTA DE MANUTENÇÃO INDUSTRIAL (ENCARGOS COMPLEMENTARES) - MENSALISTA</t>
  </si>
  <si>
    <t>101315</t>
  </si>
  <si>
    <t>CURSO DE CAPACITAÇÃO PARA ELETROTÉCNICO (ENCARGOS COMPLEMENTARES) - MENSALISTA</t>
  </si>
  <si>
    <t>101316</t>
  </si>
  <si>
    <t>CURSO DE CAPACITAÇÃO PARA ENCANADOR OU BOMBEIRO HIDRÁULICO (ENCARGOS COMPLEMENTARES) - MENSALISTA</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</si>
  <si>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</si>
  <si>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</si>
  <si>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</si>
  <si>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</si>
  <si>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</si>
  <si>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</si>
  <si>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</si>
  <si>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</si>
  <si>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</si>
  <si>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</si>
  <si>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</si>
  <si>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</si>
  <si>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</si>
  <si>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</si>
  <si>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</si>
  <si>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</si>
  <si>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12,32</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</si>
  <si>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</si>
  <si>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</si>
  <si>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</si>
  <si>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</si>
  <si>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</si>
  <si>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</si>
  <si>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</si>
  <si>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</si>
  <si>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</si>
  <si>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</si>
  <si>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</si>
  <si>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</si>
  <si>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</si>
  <si>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</si>
  <si>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</si>
  <si>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</si>
  <si>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</si>
  <si>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</si>
  <si>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</si>
  <si>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</si>
  <si>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</si>
  <si>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</si>
  <si>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</si>
  <si>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</si>
  <si>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</si>
  <si>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</si>
  <si>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</si>
  <si>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</si>
  <si>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101344</t>
  </si>
  <si>
    <t>CURSO DE CAPACITAÇÃO PARA OPERADOR DE GUINCHO OU GUINCHEIRO (ENCARGOS COMPLEMENTARES) - MENSALISTA</t>
  </si>
  <si>
    <t>101345</t>
  </si>
  <si>
    <t>CURSO DE CAPACITAÇÃO PARA OPERADOR DE GUINDASTE (ENCARGOS COMPLEMENTARES) - MENSALISTA</t>
  </si>
  <si>
    <t>101346</t>
  </si>
  <si>
    <t>CURSO DE CAPACITAÇÃO PARA OPERADOR DE JATO ABRASIVO OU JATISTA (ENCARGOS COMPLEMENTARES) - MENSALISTA</t>
  </si>
  <si>
    <t>101347</t>
  </si>
  <si>
    <t>CURSO DE CAPACITAÇÃO PARA OPERADOR DE MAQUINAS E TRATORES DIVERSOS (ENCARGOS COMPLEMENTARES) - MENSALISTA</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</si>
  <si>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</si>
  <si>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</si>
  <si>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</si>
  <si>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</si>
  <si>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</si>
  <si>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</si>
  <si>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</si>
  <si>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</si>
  <si>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</si>
  <si>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</si>
  <si>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101353</t>
  </si>
  <si>
    <t>CURSO DE CAPACITAÇÃO PARA OPERADOR DE ROLO COMPACTADOR (ENCARGOS COMPLEMENTARES) - MENSALISTA</t>
  </si>
  <si>
    <t>101355</t>
  </si>
  <si>
    <t>CURSO DE CAPACITAÇÃO PARA OPERADOR DE USINA DE ASFALTO, DE SOLOS OU DE CONCRETO (ENCARGOS COMPLEMENTARES) - MENSALISTA</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</si>
  <si>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</si>
  <si>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</si>
  <si>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</si>
  <si>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</si>
  <si>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</si>
  <si>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</si>
  <si>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</si>
  <si>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</si>
  <si>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</si>
  <si>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</si>
  <si>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</si>
  <si>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</si>
  <si>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</si>
  <si>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</si>
  <si>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</si>
  <si>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</si>
  <si>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</si>
  <si>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</si>
  <si>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</si>
  <si>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</si>
  <si>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101367</t>
  </si>
  <si>
    <t>CURSO DE CAPACITAÇÃO PARA TAQUEADOR OU TAQUEIRO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</si>
  <si>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</si>
  <si>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</si>
  <si>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</si>
  <si>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</si>
  <si>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</si>
  <si>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</si>
  <si>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</si>
  <si>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</si>
  <si>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</si>
  <si>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</si>
  <si>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101374</t>
  </si>
  <si>
    <t>101375</t>
  </si>
  <si>
    <t>AJUDANTE DE ELETRICISTA COM ENCARGOS COMPLEMENTARES</t>
  </si>
  <si>
    <t>101376</t>
  </si>
  <si>
    <t>AJUDANTE DE ESTRUTURAS METÁLICAS COM ENCARGOS COMPLEMENTARES</t>
  </si>
  <si>
    <t>101377</t>
  </si>
  <si>
    <t>101378</t>
  </si>
  <si>
    <t>101379</t>
  </si>
  <si>
    <t>AJUDANTE DE SERRALHEIRO COM ENCARGOS COMPLEMENTARES</t>
  </si>
  <si>
    <t>101380</t>
  </si>
  <si>
    <t>101381</t>
  </si>
  <si>
    <t>101382</t>
  </si>
  <si>
    <t>ASSENTADOR DE MANILHAS COM ENCARGOS COMPLEMENTARES</t>
  </si>
  <si>
    <t>101383</t>
  </si>
  <si>
    <t>101384</t>
  </si>
  <si>
    <t>101385</t>
  </si>
  <si>
    <t>AUXILIAR DE LABORATORISTA DE SOLOS E DE CONCRETO COM ENCARGOS COMPLEMENTARES</t>
  </si>
  <si>
    <t>101386</t>
  </si>
  <si>
    <t>101387</t>
  </si>
  <si>
    <t>AUXILIAR DE PEDREIRO COM ENCARGOS COMPLEMENTARES</t>
  </si>
  <si>
    <t>101388</t>
  </si>
  <si>
    <t>101389</t>
  </si>
  <si>
    <t>101390</t>
  </si>
  <si>
    <t>AUXILIAR TÉCNICO / ASSISTENTE DE ENGENHARIA COM ENCARGOS COMPLEMENTARES</t>
  </si>
  <si>
    <t>101391</t>
  </si>
  <si>
    <t>AZULEJISTA OU LADRILHEIRO COM ENCARGOS COMPLEMENTARES</t>
  </si>
  <si>
    <t>101392</t>
  </si>
  <si>
    <t>BLASTER, DINAMITADOR OU CABO DE FORÇA COM ENCARGOS COMPLEMENTARES</t>
  </si>
  <si>
    <t>101394</t>
  </si>
  <si>
    <t>101395</t>
  </si>
  <si>
    <t>CARPINTEIRO AUXILIAR COM ENCARGOS COMPLEMENTARES</t>
  </si>
  <si>
    <t>101396</t>
  </si>
  <si>
    <t>CARPINTEIRO DE ESQUADRIAS COM ENCARGOS COMPLEMENTARES</t>
  </si>
  <si>
    <t>101397</t>
  </si>
  <si>
    <t>101398</t>
  </si>
  <si>
    <t>CAVOUQUEIRO OU OPERADOR DE PERFURATRIZ COM ENCARGOS COMPLEMENTARES</t>
  </si>
  <si>
    <t>101399</t>
  </si>
  <si>
    <t>101400</t>
  </si>
  <si>
    <t>ELETRICISTA DE MANUTENÇÃO INDUSTRIAL COM ENCARGOS COMPLEMENTARES</t>
  </si>
  <si>
    <t>101401</t>
  </si>
  <si>
    <t>101402</t>
  </si>
  <si>
    <t>101407</t>
  </si>
  <si>
    <t>101408</t>
  </si>
  <si>
    <t>101409</t>
  </si>
  <si>
    <t>INSTALADOR DE TUBULAÇÕES COM ENCARGOS COMPLEMENTARES</t>
  </si>
  <si>
    <t>101410</t>
  </si>
  <si>
    <t>101411</t>
  </si>
  <si>
    <t>LEITURISTA OU CADASTRISTA DE REDES DE ÁGUA COM ENCARGOS COMPLEMENTARES</t>
  </si>
  <si>
    <t>101412</t>
  </si>
  <si>
    <t>MAÇARIQUEIRO COM ENCARGOS COMPLEMENTARES</t>
  </si>
  <si>
    <t>101413</t>
  </si>
  <si>
    <t>101414</t>
  </si>
  <si>
    <t>MARMORISTA / GRANITEIRO COM ENCARGOS COMPLEMENTARES</t>
  </si>
  <si>
    <t>101415</t>
  </si>
  <si>
    <t>MECÂNICO DE EQUIPAMENTOS PESADOS COM ENCARGOS COMPLEMENTARES</t>
  </si>
  <si>
    <t>101416</t>
  </si>
  <si>
    <t>101417</t>
  </si>
  <si>
    <t>MONTADOR DE ELETROELETRÔNICO COM ENCARGOS COMPLEMENTARES</t>
  </si>
  <si>
    <t>101418</t>
  </si>
  <si>
    <t>MONTADOR DE ESTRUTURAS METÁLICAS COM ENCARGOS COMPLEMENTARES</t>
  </si>
  <si>
    <t>101419</t>
  </si>
  <si>
    <t>MONTADOR DE MÁQUINAS COM ENCARGOS COMPLEMENTARES</t>
  </si>
  <si>
    <t>101420</t>
  </si>
  <si>
    <t>MOTORISTA DE CAMINHÃO BASCULANTE COM ENCARGOS COMPLEMENTARES</t>
  </si>
  <si>
    <t>101421</t>
  </si>
  <si>
    <t>MOTORISTA DE CAMINHÃO CARRETA COM ENCARGOS COMPLEMENTARES</t>
  </si>
  <si>
    <t>101422</t>
  </si>
  <si>
    <t>MOTORISTA DE CARRO DE PASSEIO COM ENCARGOS COMPLEMENTARES</t>
  </si>
  <si>
    <t>101424</t>
  </si>
  <si>
    <t>MOTORISTA OPERADOR DE CAMINHÃO COM MUNCK COM ENCARGOS COMPLEMENTARES</t>
  </si>
  <si>
    <t>101425</t>
  </si>
  <si>
    <t>NIVELADOR  COM ENCARGOS COMPLEMENTARES</t>
  </si>
  <si>
    <t>101426</t>
  </si>
  <si>
    <t>OPERADOR DE BATE-ESTACA COM ENCARGOS COMPLEMENTARES</t>
  </si>
  <si>
    <t>101427</t>
  </si>
  <si>
    <t>101428</t>
  </si>
  <si>
    <t>OPERADOR DE BETONEIRA ESTACIONÁRIA COM ENCARGOS COMPLEMENTARES</t>
  </si>
  <si>
    <t>101429</t>
  </si>
  <si>
    <t>OPERADOR DE COMPRESSOR DE AR OU COMPRESSORISTA COM ENCARGOS COMPLEMENTARES</t>
  </si>
  <si>
    <t>101430</t>
  </si>
  <si>
    <t>OPERADOR DE DEMARCADORA DE FAIXAS DE TRÁFEGO COM ENCARGOS COMPLEMENTARES</t>
  </si>
  <si>
    <t>101431</t>
  </si>
  <si>
    <t>101432</t>
  </si>
  <si>
    <t>OPERADOR DE GUINCHO OU GUINCHEIRO COM ENCARGOS COMPLEMENTARES</t>
  </si>
  <si>
    <t>101433</t>
  </si>
  <si>
    <t>101434</t>
  </si>
  <si>
    <t>OPERADOR DE JATO ABRASIVO OU JATISTA COM ENCARGOS COMPLEMENTARES</t>
  </si>
  <si>
    <t>101435</t>
  </si>
  <si>
    <t>OPERADOR DE MÁQUINAS E TRATORES DIVERSOS COM ENCARGOS COMPLEMENTARES</t>
  </si>
  <si>
    <t>101436</t>
  </si>
  <si>
    <t>101437</t>
  </si>
  <si>
    <t>OPERADOR DE MOTO SCRAPER COM ENCARGOS COMPLEMENTARES</t>
  </si>
  <si>
    <t>101438</t>
  </si>
  <si>
    <t>101439</t>
  </si>
  <si>
    <t>101440</t>
  </si>
  <si>
    <t>OPERADOR DE PAVIMENTADORA / MESA VIBROACABADORA COM ENCARGOS COMPLEMENTARES</t>
  </si>
  <si>
    <t>101441</t>
  </si>
  <si>
    <t>101443</t>
  </si>
  <si>
    <t>101444</t>
  </si>
  <si>
    <t>101445</t>
  </si>
  <si>
    <t>101446</t>
  </si>
  <si>
    <t>101447</t>
  </si>
  <si>
    <t>101448</t>
  </si>
  <si>
    <t>101449</t>
  </si>
  <si>
    <t>POCEIRO / ESCAVADOR DE VALAS COM ENCARGOS COMPLEMENTARES</t>
  </si>
  <si>
    <t>101451</t>
  </si>
  <si>
    <t>101452</t>
  </si>
  <si>
    <t>SERVENTE DE OBRAS COM ENCARGOS COMPLEMENTARES</t>
  </si>
  <si>
    <t>101453</t>
  </si>
  <si>
    <t>101454</t>
  </si>
  <si>
    <t>SOLDADOR ELÉTRICO COM ENCARGOS COMPLEMENTARES</t>
  </si>
  <si>
    <t>101455</t>
  </si>
  <si>
    <t>101456</t>
  </si>
  <si>
    <t>TÉCNICO DE LABORATÓRIO E CAMPO DE CONSTRUÇÃO COM ENCARGOS COMPLEMENTARES</t>
  </si>
  <si>
    <t>101457</t>
  </si>
  <si>
    <t>TÉCNICO EM SONDAGEM COM ENCARGOS COMPLEMENTARES</t>
  </si>
  <si>
    <t>101458</t>
  </si>
  <si>
    <t>TELHADOR COM ENCARGOS COMPLEMENTARES</t>
  </si>
  <si>
    <t>101459</t>
  </si>
  <si>
    <t>101460</t>
  </si>
  <si>
    <t>10,42</t>
  </si>
  <si>
    <t>13,49</t>
  </si>
  <si>
    <t>17,98</t>
  </si>
  <si>
    <t>16,66</t>
  </si>
  <si>
    <t>10,49</t>
  </si>
  <si>
    <t>2,15</t>
  </si>
  <si>
    <t>42,75</t>
  </si>
  <si>
    <t>17,88</t>
  </si>
  <si>
    <t>18,86</t>
  </si>
  <si>
    <t>27,37</t>
  </si>
  <si>
    <t>1,03</t>
  </si>
  <si>
    <t>24,44</t>
  </si>
  <si>
    <t>52,46</t>
  </si>
  <si>
    <t>11,06</t>
  </si>
  <si>
    <t>16,47</t>
  </si>
  <si>
    <t>28,53</t>
  </si>
  <si>
    <t>18,29</t>
  </si>
  <si>
    <t>6,54</t>
  </si>
  <si>
    <t>23,97</t>
  </si>
  <si>
    <t>29,22</t>
  </si>
  <si>
    <t>38,20</t>
  </si>
  <si>
    <t>25,39</t>
  </si>
  <si>
    <t>44,06</t>
  </si>
  <si>
    <t>26,05</t>
  </si>
  <si>
    <t>4,82</t>
  </si>
  <si>
    <t>16,95</t>
  </si>
  <si>
    <t>20,41</t>
  </si>
  <si>
    <t>49,48</t>
  </si>
  <si>
    <t>22,82</t>
  </si>
  <si>
    <t>31,90</t>
  </si>
  <si>
    <t>31,08</t>
  </si>
  <si>
    <t>LOCAÇÃO DE OBRA</t>
  </si>
  <si>
    <t>2.1.4</t>
  </si>
  <si>
    <t>TOTAL CARREGADO</t>
  </si>
  <si>
    <t>35,59</t>
  </si>
  <si>
    <t>55,53</t>
  </si>
  <si>
    <t>65,98</t>
  </si>
  <si>
    <t>29,47</t>
  </si>
  <si>
    <t>3,89</t>
  </si>
  <si>
    <t>8,33</t>
  </si>
  <si>
    <t>10,65</t>
  </si>
  <si>
    <t>57,34</t>
  </si>
  <si>
    <t>9,21</t>
  </si>
  <si>
    <t>46,60</t>
  </si>
  <si>
    <t>25,90</t>
  </si>
  <si>
    <t>103372</t>
  </si>
  <si>
    <t>TUBO PEAD LISO PARA REDE DE ÁGUA OU ESGOTO, DIÂMETRO DE 20 MM, JUNTA SOLDADA (NÃO INCLUI A EXECUÇÃO DE SOLDA) - FORNECIMENTO E ASSENTAMENTO. AF_12/2021</t>
  </si>
  <si>
    <t>103373</t>
  </si>
  <si>
    <t>TUBO PEAD LISO PARA REDE DE ÁGUA OU ESGOTO, DIÂMETRO DE 32 MM, JUNTA SOLDADA (NÃO INCLUI A EXECUÇÃO DE SOLDA) - FORNECIMENTO E ASSENTAMENTO. AF_12/2021</t>
  </si>
  <si>
    <t>103376</t>
  </si>
  <si>
    <t>TUBO PEAD LISO PARA REDE DE ÁGUA OU ESGOTO, DIÂMETRO DE 110 MM, JUNTA SOLDADA (NÃO INCLUI A EXECUÇÃO DE SOLDA) - FORNECIMENTO E ASSENTAMENTO. AF_12/2021</t>
  </si>
  <si>
    <t>103377</t>
  </si>
  <si>
    <t>TUBO PEAD LISO PARA REDE DE ÁGUA OU ESGOTO, DIÂMETRO DE 160 MM, JUNTA SOLDADA (NÃO INCLUI A EXECUÇÃO DE SOLDA) - FORNECIMENTO E ASSENTAMENTO. AF_12/2021</t>
  </si>
  <si>
    <t>103379</t>
  </si>
  <si>
    <t>TUBO PEAD LISO PARA REDE DE ÁGUA OU ESGOTO, DIÂMETRO DE 200 MM, JUNTA SOLDADA (NÃO INCLUI A EXECUÇÃO DE SOLDA) - FORNECIMENTO E ASSENTAMENTO. AF_12/2021</t>
  </si>
  <si>
    <t>103383</t>
  </si>
  <si>
    <t>TUBO PEAD LISO PARA REDE DE ÁGUA OU ESGOTO, DIÂMETRO DE 315 MM, JUNTA SOLDADA (NÃO INCLUI A EXECUÇÃO DE SOLDA) - FORNECIMENTO E ASSENTAMENTO. AF_12/2021</t>
  </si>
  <si>
    <t>103385</t>
  </si>
  <si>
    <t>TUBO PEAD LISO PARA REDE DE ÁGUA OU ESGOTO, DIÂMETRO DE 400 MM, JUNTA SOLDADA (NÃO INCLUI A EXECUÇÃO DE SOLDA) - FORNECIMENTO E ASSENTAMENTO. AF_12/2021</t>
  </si>
  <si>
    <t>103387</t>
  </si>
  <si>
    <t>TUBO PEAD LISO PARA REDE DE ÁGUA OU ESGOTO, DIÂMETRO DE 500 MM, JUNTA SOLDADA (NÃO INCLUI A EXECUÇÃO DE SOLDA) - FORNECIMENTO E ASSENTAMENTO. AF_12/2021</t>
  </si>
  <si>
    <t>103389</t>
  </si>
  <si>
    <t>TUBO PEAD LISO PARA REDE DE ÁGUA OU ESGOTO, DIÂMETRO DE 630 MM, JUNTA SOLDADA (NÃO INCLUI A EXECUÇÃO DE SOLDA) - FORNECIMENTO E ASSENTAMENTO. AF_12/2021</t>
  </si>
  <si>
    <t>103391</t>
  </si>
  <si>
    <t>TUBO PEAD LISO PARA REDE DE ÁGUA OU ESGOTO, DIÂMETRO DE 800 MM, JUNTA SOLDADA (NÃO INCLUI A EXECUÇÃO DE SOLDA) - FORNECIMENTO E ASSENTAMENTO. AF_12/2021</t>
  </si>
  <si>
    <t>103392</t>
  </si>
  <si>
    <t>TUBO PEAD LISO PARA REDE DE ÁGUA OU ESGOTO, DIÂMETRO DE 900 MM, JUNTA SOLDADA (NÃO INCLUI A EXECUÇÃO DE SOLDA) - FORNECIMENTO E ASSENTAMENTO. AF_12/2021</t>
  </si>
  <si>
    <t>103393</t>
  </si>
  <si>
    <t>TUBO PEAD LISO PARA REDE DE ÁGUA OU ESGOTO, DIÂMETRO DE 1000 MM, JUNTA SOLDADA (NÃO INCLUI A EXECUÇÃO DE SOLDA) - FORNECIMENTO E ASSENTAMENTO. AF_12/2021</t>
  </si>
  <si>
    <t>103397</t>
  </si>
  <si>
    <t>ASSENTAMENTO DE CONEXÃO COM 2 ACESSOS, EM PEAD LISO PARA REDE DE ÁGUA OU ESGOTO, DIÂMETRO DE 20 MM, JUNTA SOLDADA (NÃO INCLUI O FORNECIMENTO E EXECUÇÃO DE SOLDA). AF_12/2021</t>
  </si>
  <si>
    <t>103398</t>
  </si>
  <si>
    <t>ASSENTAMENTO DE CONEXÃO COM 2 ACESSOS, EM PEAD LISO PARA REDE DE ÁGUA OU ESGOTO, DIÂMETRO DE 32 MM, JUNTA SOLDADA (NÃO INCLUI O FORNECIMENTO E EXECUÇÃO DE SOLDA). AF_12/2021</t>
  </si>
  <si>
    <t>103399</t>
  </si>
  <si>
    <t>ASSENTAMENTO DE CONEXÃO COM 2 ACESSOS, EM PEAD LISO PARA REDE DE ÁGUA OU ESGOTO, DIÂMETRO DE 63 MM, JUNTA SOLDADA (NÃO INCLUI O FORNECIMENTO E EXECUÇÃO DE SOLDA). AF_12/2021</t>
  </si>
  <si>
    <t>11,79</t>
  </si>
  <si>
    <t>103400</t>
  </si>
  <si>
    <t>ASSENTAMENTO DE CONEXÃO COM 2 ACESSOS, EM PEAD LISO PARA REDE DE ÁGUA OU ESGOTO, DIÂMETRO DE 90 MM, JUNTA SOLDADA (NÃO INCLUI O FORNECIMENTO E EXECUÇÃO DE SOLDA). AF_12/2021</t>
  </si>
  <si>
    <t>103401</t>
  </si>
  <si>
    <t>ASSENTAMENTO DE CONEXÃO COM 2 ACESSOS, EM PEAD LISO PARA REDE DE ÁGUA OU ESGOTO, DIÂMETRO DE 110 MM, JUNTA SOLDADA (NÃO INCLUI O FORNECIMENTO E EXECUÇÃO DE SOLDA). AF_12/2021</t>
  </si>
  <si>
    <t>103402</t>
  </si>
  <si>
    <t>ASSENTAMENTO DE CONEXÃO COM 2 ACESSOS, EM PEAD LISO PARA REDE DE ÁGUA OU ESGOTO, DIÂMETRO DE 160 MM, JUNTA SOLDADA (NÃO INCLUI O FORNECIMENTO E EXECUÇÃO DE SOLDA). AF_12/2021</t>
  </si>
  <si>
    <t>103403</t>
  </si>
  <si>
    <t>ASSENTAMENTO DE CONEXÃO COM 2 ACESSOS, EM PEAD LISO PARA REDE DE ÁGUA OU ESGOTO, DIÂMETRO DE 180 MM, JUNTA SOLDADA (NÃO INCLUI O FORNECIMENTO E EXECUÇÃO DE SOLDA). AF_12/2021</t>
  </si>
  <si>
    <t>103404</t>
  </si>
  <si>
    <t>ASSENTAMENTO DE CONEXÃO COM 2 ACESSOS, EM PEAD LISO PARA REDE DE ÁGUA OU ESGOTO, DIÂMETRO DE 200 MM, JUNTA SOLDADA (NÃO INCLUI O FORNECIMENTO E EXECUÇÃO DE SOLDA). AF_12/2021</t>
  </si>
  <si>
    <t>103405</t>
  </si>
  <si>
    <t>ASSENTAMENTO DE CONEXÃO COM 2 ACESSOS, EM PEAD LISO PARA REDE DE ÁGUA OU ESGOTO, DIÂMETRO DE 225 MM, JUNTA SOLDADA (NÃO INCLUI O FORNECIMENTO E EXECUÇÃO DE SOLDA). AF_12/2021</t>
  </si>
  <si>
    <t>103406</t>
  </si>
  <si>
    <t>ASSENTAMENTO DE CONEXÃO COM 2 ACESSOS, EM PEAD LISO PARA REDE DE ÁGUA OU ESGOTO, DIÂMETRO DE 250 MM, JUNTA SOLDADA (NÃO INCLUI O FORNECIMENTO E EXECUÇÃO DE SOLDA). AF_12/2021</t>
  </si>
  <si>
    <t>103407</t>
  </si>
  <si>
    <t>ASSENTAMENTO DE CONEXÃO COM 2 ACESSOS, EM PEAD LISO PARA REDE DE ÁGUA OU ESGOTO, DIÂMETRO DE 280 MM, JUNTA SOLDADA (NÃO INCLUI O FORNECIMENTO E EXECUÇÃO DE SOLDA). AF_12/2021</t>
  </si>
  <si>
    <t>103408</t>
  </si>
  <si>
    <t>ASSENTAMENTO DE CONEXÃO COM 2 ACESSOS, EM PEAD LISO PARA REDE DE ÁGUA OU ESGOTO, DIÂMETRO DE 315 MM, JUNTA SOLDADA (NÃO INCLUI O FORNECIMENTO E EXECUÇÃO DE SOLDA). AF_12/2021</t>
  </si>
  <si>
    <t>58,98</t>
  </si>
  <si>
    <t>103409</t>
  </si>
  <si>
    <t>ASSENTAMENTO DE CONEXÃO COM 2 ACESSOS, EM PEAD LISO PARA REDE DE ÁGUA OU ESGOTO, DIÂMETRO DE 355 MM, JUNTA SOLDADA (NÃO INCLUI O FORNECIMENTO E EXECUÇÃO DE SOLDA). AF_12/2021</t>
  </si>
  <si>
    <t>103410</t>
  </si>
  <si>
    <t>ASSENTAMENTO DE CONEXÃO COM 2 ACESSOS, EM PEAD LISO PARA REDE DE ÁGUA OU ESGOTO, DIÂMETRO DE 400 MM, JUNTA SOLDADA (NÃO INCLUI O FORNECIMENTO E EXECUÇÃO DE SOLDA). AF_12/2021</t>
  </si>
  <si>
    <t>103411</t>
  </si>
  <si>
    <t>ASSENTAMENTO DE CONEXÃO COM 3 ACESSOS, EM PEAD LISO PARA REDE DE ÁGUA OU ESGOTO, DIÂMETRO DE 20 MM, JUNTA SOLDADA (NÃO INCLUI O FORNECIMENTO E EXECUÇÃO DE SOLDA). AF_12/2021</t>
  </si>
  <si>
    <t>103412</t>
  </si>
  <si>
    <t>ASSENTAMENTO DE CONEXÃO COM 3 ACESSOS, EM PEAD LISO PARA REDE DE ÁGUA OU ESGOTO, DIÂMETRO DE 32 MM, JUNTA SOLDADA (NÃO INCLUI O FORNECIMENTO E EXECUÇÃO DE SOLDA). AF_12/2021</t>
  </si>
  <si>
    <t>103413</t>
  </si>
  <si>
    <t>ASSENTAMENTO DE CONEXÃO COM 3 ACESSOS, EM PEAD LISO PARA REDE DE ÁGUA OU ESGOTO, DIÂMETRO DE 63 MM, JUNTA SOLDADA (NÃO INCLUI O FORNECIMENTO E EXECUÇÃO DE SOLDA). AF_12/2021</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</si>
  <si>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</si>
  <si>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</si>
  <si>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</si>
  <si>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</si>
  <si>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103416</t>
  </si>
  <si>
    <t>ASSENTAMENTO DE CONEXÃO COM 3 ACESSOS, EM PEAD LISO PARA REDE DE ÁGUA OU ESGOTO, DIÂMETRO DE 160 MM, JUNTA SOLDADA (NÃO INCLUI O FORNECIMENTO E EXECUÇÃO DE SOLDA). AF_12/2021</t>
  </si>
  <si>
    <t>103417</t>
  </si>
  <si>
    <t>ASSENTAMENTO DE CONEXÃO COM 3 ACESSOS, EM PEAD LISO PARA REDE DE ÁGUA OU ESGOTO, DIÂMETRO DE 180 MM, JUNTA SOLDADA (NÃO INCLUI O FORNECIMENTO E EXECUÇÃO DE SOLDA). AF_12/2021</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</si>
  <si>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</si>
  <si>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</si>
  <si>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</si>
  <si>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</si>
  <si>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103420</t>
  </si>
  <si>
    <t>ASSENTAMENTO DE CONEXÃO COM 3 ACESSOS, EM PEAD LISO PARA REDE DE ÁGUA OU ESGOTO, DIÂMETRO DE 250 MM, JUNTA SOLDADA (NÃO INCLUI O FORNECIMENTO E EXECUÇÃO DE SOLDA). AF_12/2021</t>
  </si>
  <si>
    <t>103421</t>
  </si>
  <si>
    <t>ASSENTAMENTO DE CONEXÃO COM 3 ACESSOS, EM PEAD LISO PARA REDE DE ÁGUA OU ESGOTO, DIÂMETRO DE 280 MM, JUNTA SOLDADA (NÃO INCLUI O FORNECIMENTO E EXECUÇÃO DE SOLDA). AF_12/2021</t>
  </si>
  <si>
    <t>103422</t>
  </si>
  <si>
    <t>ASSENTAMENTO DE CONEXÃO COM 3 ACESSOS, EM PEAD LISO PARA REDE DE ÁGUA OU ESGOTO, DIÂMETRO DE 315 MM, JUNTA SOLDADA (NÃO INCLUI O FORNECIMENTO E EXECUÇÃO DE SOLDA). AF_12/2021</t>
  </si>
  <si>
    <t>103423</t>
  </si>
  <si>
    <t>ASSENTAMENTO DE CONEXÃO COM 3 ACESSOS, EM PEAD LISO PARA REDE DE ÁGUA OU ESGOTO, DIÂMETRO DE 355 MM, JUNTA SOLDADA (NÃO INCLUI O FORNECIMENTO E EXECUÇÃO DE SOLDA). AF_12/2021</t>
  </si>
  <si>
    <t>103424</t>
  </si>
  <si>
    <t>ASSENTAMENTO DE CONEXÃO COM 3 ACESSOS, EM PEAD LISO PARA REDE DE ÁGUA OU ESGOTO, DIÂMETRO DE 400 MM, JUNTA SOLDADA (NÃO INCLUI O FORNECIMENTO E EXECUÇÃO DE SOLDA). AF_12/2021</t>
  </si>
  <si>
    <t>103425</t>
  </si>
  <si>
    <t>LUVA, EM PEAD LISO PARA REDE DE ÁGUA OU ESGOTO, DIÂMETRO DE 20 MM, JUNTA SOLDADA POR ELETROFUSÃO (NÃO INCLUI A EXECUÇÃO DE SOLDA). AF_12/2021</t>
  </si>
  <si>
    <t>103426</t>
  </si>
  <si>
    <t>LUVA, EM PEAD LISO PARA REDE DE ÁGUA OU ESGOTO, DIÂMETRO DE 32 MM, JUNTA SOLDADA POR ELETROFUSÃO (NÃO INCLUI A EXECUÇÃO DE SOLDA). AF_12/2021</t>
  </si>
  <si>
    <t>103427</t>
  </si>
  <si>
    <t>LUVA, EM PEAD LISO PARA REDE DE ÁGUA OU ESGOTO, DIÂMETRO DE 63 MM, JUNTA SOLDADA POR ELETROFUSÃO (NÃO INCLUI A EXECUÇÃO DE SOLDA). AF_12/2021</t>
  </si>
  <si>
    <t>103428</t>
  </si>
  <si>
    <t>LUVA, EM PEAD LISO PARA REDE DE ÁGUA OU ESGOTO, DIÂMETRO DE 200 MM, JUNTA SOLDADA POR ELETROFUSÃO (NÃO INCLUI A EXECUÇÃO DE SOLDA). AF_12/2021</t>
  </si>
  <si>
    <t>103429</t>
  </si>
  <si>
    <t>LUVA, EM PEAD LISO PARA REDE DE ÁGUA OU ESGOTO, DIÂMETRO DE 400 MM, JUNTA SOLDADA POR ELETROFUSÃO (NÃO INCLUI A EXECUÇÃO DE SOLDA). AF_12/2021</t>
  </si>
  <si>
    <t>103430</t>
  </si>
  <si>
    <t>COTOVELO 45 GRAUS, EM PEAD LISO PARA REDE DE ÁGUA OU ESGOTO, DIÂMETRO DE 32 MM, JUNTA SOLDADA POR ELETROFUSÃO (NÃO INCLUI A EXECUÇÃO DE SOLDA). AF_12/2021</t>
  </si>
  <si>
    <t>103431</t>
  </si>
  <si>
    <t>COTOVELO 45 GRAUS, EM PEAD LISO PARA REDE DE ÁGUA OU ESGOTO, DIÂMETRO DE 63 MM, JUNTA SOLDADA POR ELETROFUSÃO (NÃO INCLUI A EXECUÇÃO DE SOLDA). AF_12/2021</t>
  </si>
  <si>
    <t>103432</t>
  </si>
  <si>
    <t>COTOVELO 45 GRAUS, EM PEAD LISO PARA REDE DE ÁGUA OU ESGOTO, DIÂMETRO DE 200 MM, JUNTA SOLDADA POR ELETROFUSÃO (NÃO INCLUI A EXECUÇÃO DE SOLDA). AF_12/2021</t>
  </si>
  <si>
    <t>103433</t>
  </si>
  <si>
    <t>COTOVELO 90 GRAUS, EM PEAD LISO PARA REDE DE ÁGUA OU ESGOTO, DIÂMETRO DE 20 MM, JUNTA SOLDADA POR ELETROFUSÃO (NÃO INCLUI A EXECUÇÃO DE SOLDA). AF_12/2021</t>
  </si>
  <si>
    <t>103434</t>
  </si>
  <si>
    <t>COTOVELO 90 GRAUS, EM PEAD LISO PARA REDE DE ÁGUA OU ESGOTO, DIÂMETRO DE 32 MM, JUNTA SOLDADA POR ELETROFUSÃO (NÃO INCLUI A EXECUÇÃO DE SOLDA). AF_12/2021</t>
  </si>
  <si>
    <t>103435</t>
  </si>
  <si>
    <t>COTOVELO 90 GRAUS, EM PEAD LISO PARA REDE DE ÁGUA OU ESGOTO, DIÂMETRO DE 63 MM, JUNTA SOLDADA POR ELETROFUSÃO (NÃO INCLUI A EXECUÇÃO DE SOLDA). AF_12/2021</t>
  </si>
  <si>
    <t>103436</t>
  </si>
  <si>
    <t>COTOVELO 90 GRAUS, POLIETILENO DE ALTA DENSIDADE (PEAD) PARA REDE DE ÁGUA OU ESGOTO, DIÂMETRO DE 200 MM, JUNTA SOLDADA POR ELETROFUSÃO (NÃO INCLUI A EXECUÇÃO DE SOLDA). AF_12/2021</t>
  </si>
  <si>
    <t>103437</t>
  </si>
  <si>
    <t>TÊ DE SERVIÇO, EM PEAD LISO PARA REDE DE ÁGUA OU ESGOTO, DIÂMETRO DE 63 X 20 MM, JUNTA SOLDADA POR ELETROFUSÃO (NÃO INCLUI A EXECUÇÃO DE SOLDA). AF_12/2021</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</si>
  <si>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</si>
  <si>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</si>
  <si>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</si>
  <si>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</si>
  <si>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103440</t>
  </si>
  <si>
    <t>TÊ DE SERVIÇO, EM PEAD LISO PARA REDE DE ÁGUA OU ESGOTO, DIÂMETRO DE 200 X 20 MM, JUNTA SOLDADA POR ELETROFUSÃO (NÃO INCLUI A EXECUÇÃO DE SOLDA). AF_12/2021</t>
  </si>
  <si>
    <t>103441</t>
  </si>
  <si>
    <t>TÊ DE SERVIÇO, EM PEAD LISO PARA REDE DE ÁGUA OU ESGOTO, DIÂMETRO DE 200 X 32 MM, JUNTA SOLDADA POR ELETROFUSÃO (NÃO INCLUI A EXECUÇÃO DE SOLDA). AF_12/2021</t>
  </si>
  <si>
    <t>103442</t>
  </si>
  <si>
    <t>TÊ DE SERVIÇO, EM PEAD LISO PARA REDE DE ÁGUA OU ESGOTO, DIÂMETRO DE 200 X 63 MM, JUNTA SOLDADA POR ELETROFUSÃO (NÃO INCLUI A EXECUÇÃO DE SOLDA). AF_12/2021</t>
  </si>
  <si>
    <t>35,64</t>
  </si>
  <si>
    <t>12,89</t>
  </si>
  <si>
    <t>9,97</t>
  </si>
  <si>
    <t>23,25</t>
  </si>
  <si>
    <t>7,53</t>
  </si>
  <si>
    <t>1,54</t>
  </si>
  <si>
    <t>0,53</t>
  </si>
  <si>
    <t>2,82</t>
  </si>
  <si>
    <t>39,06</t>
  </si>
  <si>
    <t>48,88</t>
  </si>
  <si>
    <t>30,05</t>
  </si>
  <si>
    <t>17,24</t>
  </si>
  <si>
    <t>6,28</t>
  </si>
  <si>
    <t>39,90</t>
  </si>
  <si>
    <t>10,40</t>
  </si>
  <si>
    <t>17,38</t>
  </si>
  <si>
    <t>11,28</t>
  </si>
  <si>
    <t>23,08</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</si>
  <si>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</si>
  <si>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</si>
  <si>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</si>
  <si>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</si>
  <si>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5,42</t>
  </si>
  <si>
    <t>5,39</t>
  </si>
  <si>
    <t>15,81</t>
  </si>
  <si>
    <t>10,05</t>
  </si>
  <si>
    <t>18,34</t>
  </si>
  <si>
    <t>3,82</t>
  </si>
  <si>
    <t>102809</t>
  </si>
  <si>
    <t>102815</t>
  </si>
  <si>
    <t>CENTRAL DE LAMA BENTONÍTICA (DEPÓSITO DE BENTONITA, MISTURADOR DE ALTA TURBULÊNCIA, SILOS DE ARMAZENAMENTO DE LAMA E ÁGUA, LABORATÓRIO DE CONTROLE DE QUALIDADE DA LAMA) - MATERIAIS NA OPERAÇÃO. AF_04/2019</t>
  </si>
  <si>
    <t>102826</t>
  </si>
  <si>
    <t>102832</t>
  </si>
  <si>
    <t>102843</t>
  </si>
  <si>
    <t>GUINDASTE HIDRAULICO AUTOPROPELIDO, COM LANÇA TRELIÇADA 40 M, CAPACIDADE MÁXIMA 75 T, EQUIPADO COM CLAMSHELL - MATERIAIS NA OPERAÇÃO. AF_04/2019</t>
  </si>
  <si>
    <t>102849</t>
  </si>
  <si>
    <t>GUINDASTE SOBRE ESTEIRAS, COM LANÇA TRELIÇADA 40 M, CAPACIDADE MÁXIMA 75 T - MATERIAIS NA OPERAÇÃO. AF_04/2019</t>
  </si>
  <si>
    <t>102855</t>
  </si>
  <si>
    <t>GUINDASTE SOBRE ESTEIRAS, COM LANÇA TRELIÇADA 40 M, CAPACIDADE MÁXIMA 75 T, EQUIPADO COM CLAMSHELL - MATERIAIS NA OPERAÇÃO. AF_04/2019</t>
  </si>
  <si>
    <t>102861</t>
  </si>
  <si>
    <t>102867</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</si>
  <si>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</si>
  <si>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</si>
  <si>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</si>
  <si>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</si>
  <si>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102885</t>
  </si>
  <si>
    <t>PLATAFORMA ELEVATÓRIA - MATERIAIS NA OPERAÇÃO. AF_04/2019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</si>
  <si>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</si>
  <si>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</si>
  <si>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</si>
  <si>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</si>
  <si>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</si>
  <si>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102909</t>
  </si>
  <si>
    <t>102915</t>
  </si>
  <si>
    <t>102927</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</si>
  <si>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</si>
  <si>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</si>
  <si>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</si>
  <si>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102945</t>
  </si>
  <si>
    <t>102951</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</si>
  <si>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</si>
  <si>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</si>
  <si>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</si>
  <si>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</si>
  <si>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</si>
  <si>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102985</t>
  </si>
  <si>
    <t>MÁQUINA DEMARCADORA DE FAIXA DE TRÁFEGO À FRIO, TRAÇÃO MANUAL, 4 CV, PRESSÃO MAX 3300 PSI, TANQUE 20 L - MATERIAIS NA OPERAÇÃO. AF_06/2021</t>
  </si>
  <si>
    <t>103156</t>
  </si>
  <si>
    <t>103162</t>
  </si>
  <si>
    <t>103168</t>
  </si>
  <si>
    <t>103174</t>
  </si>
  <si>
    <t>103180</t>
  </si>
  <si>
    <t>103223</t>
  </si>
  <si>
    <t>103229</t>
  </si>
  <si>
    <t>103235</t>
  </si>
  <si>
    <t>103241</t>
  </si>
  <si>
    <t>18,77</t>
  </si>
  <si>
    <t>14,77</t>
  </si>
  <si>
    <t>62,99</t>
  </si>
  <si>
    <t>12,82</t>
  </si>
  <si>
    <t>10,89</t>
  </si>
  <si>
    <t>29,74</t>
  </si>
  <si>
    <t>35,18</t>
  </si>
  <si>
    <t>29,65</t>
  </si>
  <si>
    <t>47,35</t>
  </si>
  <si>
    <t>11,51</t>
  </si>
  <si>
    <t>94589</t>
  </si>
  <si>
    <t>CONTRAMARCO DE ALUMÍNIO, FIXAÇÃO COM ARGAMASSA - FORNECIMENTO E INSTALAÇÃO. AF_12/2019</t>
  </si>
  <si>
    <t>94590</t>
  </si>
  <si>
    <t>CONTRAMARCO DE ALUMÍNIO, FIXAÇÃO COM PARAFUSO - FORNECIMENTO E INSTALAÇÃO. AF_12/2019</t>
  </si>
  <si>
    <t>29,10</t>
  </si>
  <si>
    <t>MONTAGEM E DESMONTAGEM DE FÔRMA DE LAJE MACIÇA, PÉ-DIREITO DUPLO, EM CHAPA DE MADEIRA COMPENSADA PLASTIFICADA, 10 UTILIZAÇÕES. AF_09/2020</t>
  </si>
  <si>
    <t>11,92</t>
  </si>
  <si>
    <t>10,18</t>
  </si>
  <si>
    <t>15,13</t>
  </si>
  <si>
    <t>13,85</t>
  </si>
  <si>
    <t>16,26</t>
  </si>
  <si>
    <t>14,57</t>
  </si>
  <si>
    <t>13,20</t>
  </si>
  <si>
    <t>12,60</t>
  </si>
  <si>
    <t>16,22</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</si>
  <si>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</si>
  <si>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</si>
  <si>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</si>
  <si>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</si>
  <si>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</si>
  <si>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</si>
  <si>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</si>
  <si>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</si>
  <si>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</si>
  <si>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</si>
  <si>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103183</t>
  </si>
  <si>
    <t>CONCRETAGEM DE ESCADAS EM EDIFICAÇÕES MULTIFAMILIARES FEITAS COM SISTEMA DE FÔRMAS MANUSEÁVEIS - CONCRETO USINADO BOMBEÁVEL, FCK 25 MPA - LANÇAMENTO, ADENSAMENTO E ACABAMENTO (EXCLUSIVE BOMBA LANÇA). AF_10/2021</t>
  </si>
  <si>
    <t>103184</t>
  </si>
  <si>
    <t>CONCRETAGEM DE ESCADAS EM EDIFICAÇÕES MULTIFAMILIARES FEITAS COM SISTEMA DE FÔRMAS MANUSEÁVEIS - CONCRETO USINADO AUTOADENSÁVEL, FCK 25 MPA - LANÇAMENTO, ADENSAMENTO E ACABAMENTO. AF_10/2021</t>
  </si>
  <si>
    <t>20,03</t>
  </si>
  <si>
    <t>5,59</t>
  </si>
  <si>
    <t>7,86</t>
  </si>
  <si>
    <t>9,98</t>
  </si>
  <si>
    <t>13,61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</si>
  <si>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</si>
  <si>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</si>
  <si>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</si>
  <si>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</si>
  <si>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</si>
  <si>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4,21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</si>
  <si>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</si>
  <si>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</si>
  <si>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</si>
  <si>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</si>
  <si>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19,34</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</si>
  <si>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</si>
  <si>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</si>
  <si>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</si>
  <si>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26,77</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</si>
  <si>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</si>
  <si>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</si>
  <si>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</si>
  <si>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</si>
  <si>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</si>
  <si>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</si>
  <si>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</si>
  <si>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7,18</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</si>
  <si>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</si>
  <si>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</si>
  <si>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</si>
  <si>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</si>
  <si>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</si>
  <si>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</si>
  <si>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</si>
  <si>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</si>
  <si>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</si>
  <si>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</si>
  <si>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13,09</t>
  </si>
  <si>
    <t>16,14</t>
  </si>
  <si>
    <t>27,58</t>
  </si>
  <si>
    <t>11,07</t>
  </si>
  <si>
    <t>62,66</t>
  </si>
  <si>
    <t>142,20</t>
  </si>
  <si>
    <t>30,77</t>
  </si>
  <si>
    <t>103490</t>
  </si>
  <si>
    <t>PLACA DE CONCRETO PRÉ-MOLDADO COMO PROTEÇÃO MECÂNICA ADICIONAL NO REATERRO PARA REDE ENTERRADA DE DISTRIBUIÇÃO DE ENERGIA ELÉTRICA - FORNECIMENTO E INSTALAÇÃO. AF_12/2021</t>
  </si>
  <si>
    <t>103491</t>
  </si>
  <si>
    <t>CONCRETAGEM COMO PROTEÇÃO MECÂNICA ADICIONAL NO REATERRO PARA REDE ENTERRADA DE DISTRIBUIÇÃO DE ENERGIA ELÉTRICA - FORNECIMENTO E INSTALAÇÃO. AF_12/2021</t>
  </si>
  <si>
    <t>6,53</t>
  </si>
  <si>
    <t>103244</t>
  </si>
  <si>
    <t>103245</t>
  </si>
  <si>
    <t>103246</t>
  </si>
  <si>
    <t>103247</t>
  </si>
  <si>
    <t>103248</t>
  </si>
  <si>
    <t>103249</t>
  </si>
  <si>
    <t>103250</t>
  </si>
  <si>
    <t>103251</t>
  </si>
  <si>
    <t>103252</t>
  </si>
  <si>
    <t>103253</t>
  </si>
  <si>
    <t>103254</t>
  </si>
  <si>
    <t>103255</t>
  </si>
  <si>
    <t>103256</t>
  </si>
  <si>
    <t>103257</t>
  </si>
  <si>
    <t>103258</t>
  </si>
  <si>
    <t>103259</t>
  </si>
  <si>
    <t>103260</t>
  </si>
  <si>
    <t>103261</t>
  </si>
  <si>
    <t>103262</t>
  </si>
  <si>
    <t>103263</t>
  </si>
  <si>
    <t>103264</t>
  </si>
  <si>
    <t>103265</t>
  </si>
  <si>
    <t>103266</t>
  </si>
  <si>
    <t>103267</t>
  </si>
  <si>
    <t>103268</t>
  </si>
  <si>
    <t>103269</t>
  </si>
  <si>
    <t>103270</t>
  </si>
  <si>
    <t>103271</t>
  </si>
  <si>
    <t>103272</t>
  </si>
  <si>
    <t>103273</t>
  </si>
  <si>
    <t>103274</t>
  </si>
  <si>
    <t>103275</t>
  </si>
  <si>
    <t>103276</t>
  </si>
  <si>
    <t>103277</t>
  </si>
  <si>
    <t>103278</t>
  </si>
  <si>
    <t>103288</t>
  </si>
  <si>
    <t>RASGO E CHUMBAMENTO EM ALVENARIA PARA TUBOS DE SPLIT PAREDE DE 9000 A 24000 BTUS/H. AF_11/2021</t>
  </si>
  <si>
    <t>103289</t>
  </si>
  <si>
    <t>TUBO EM COBRE FLEXÍVEL, DN 1/4", COM ISOLAMENTO, INSTALADO EM FORRO, PARA RAMAL DE ALIMENTAÇÃO DE AR CONDICIONADO, INCLUSO FIXADOR. AF_11/2021</t>
  </si>
  <si>
    <t>103290</t>
  </si>
  <si>
    <t>TUBO EM COBRE FLEXÍVEL, DN 3/8", COM ISOLAMENTO, INSTALADO EM FORRO, PARA RAMAL DE ALIMENTAÇÃO DE AR CONDICIONADO, INCLUSO FIXADOR. AF_11/2021</t>
  </si>
  <si>
    <t>103291</t>
  </si>
  <si>
    <t>TUBO EM COBRE FLEXÍVEL, DN 1/2", COM ISOLAMENTO, INSTALADO EM FORRO, PARA RAMAL DE ALIMENTAÇÃO DE AR CONDICIONADO, INCLUSO FIXADOR. AF_11/2021</t>
  </si>
  <si>
    <t>103292</t>
  </si>
  <si>
    <t>TUBO EM COBRE FLEXÍVEL, DN 5/8", COM ISOLAMENTO, INSTALADO EM FORRO, PARA RAMAL DE ALIMENTAÇÃO DE AR CONDICIONADO, INCLUSO FIXADOR. AF_11/2021</t>
  </si>
  <si>
    <t>24,90</t>
  </si>
  <si>
    <t>28,35</t>
  </si>
  <si>
    <t>20,45</t>
  </si>
  <si>
    <t>9,49</t>
  </si>
  <si>
    <t>25,12</t>
  </si>
  <si>
    <t>7,39</t>
  </si>
  <si>
    <t>10,35</t>
  </si>
  <si>
    <t>5,01</t>
  </si>
  <si>
    <t>15,90</t>
  </si>
  <si>
    <t>9,42</t>
  </si>
  <si>
    <t>24,87</t>
  </si>
  <si>
    <t>32,13</t>
  </si>
  <si>
    <t>4,71</t>
  </si>
  <si>
    <t>61,31</t>
  </si>
  <si>
    <t>16,96</t>
  </si>
  <si>
    <t>12,04</t>
  </si>
  <si>
    <t>15,01</t>
  </si>
  <si>
    <t>10,04</t>
  </si>
  <si>
    <t>27,14</t>
  </si>
  <si>
    <t>19,08</t>
  </si>
  <si>
    <t>16,60</t>
  </si>
  <si>
    <t>22,96</t>
  </si>
  <si>
    <t>13,45</t>
  </si>
  <si>
    <t>21,22</t>
  </si>
  <si>
    <t>30,85</t>
  </si>
  <si>
    <t>31,26</t>
  </si>
  <si>
    <t>33,82</t>
  </si>
  <si>
    <t>28,25</t>
  </si>
  <si>
    <t>20,28</t>
  </si>
  <si>
    <t>46,04</t>
  </si>
  <si>
    <t>7,59</t>
  </si>
  <si>
    <t>23,16</t>
  </si>
  <si>
    <t>18,58</t>
  </si>
  <si>
    <t>24,73</t>
  </si>
  <si>
    <t>38,52</t>
  </si>
  <si>
    <t>37,81</t>
  </si>
  <si>
    <t>34,75</t>
  </si>
  <si>
    <t>49,69</t>
  </si>
  <si>
    <t>4,90</t>
  </si>
  <si>
    <t>10,57</t>
  </si>
  <si>
    <t>14,50</t>
  </si>
  <si>
    <t>10,32</t>
  </si>
  <si>
    <t>36,75</t>
  </si>
  <si>
    <t>57,85</t>
  </si>
  <si>
    <t>23,73</t>
  </si>
  <si>
    <t>13,69</t>
  </si>
  <si>
    <t>103517</t>
  </si>
  <si>
    <t>AQUECEDOR SOLAR COMPACTO, KIT PARA 1 COLETOR SOLAR EM VIDRO TEMPERADO E SERPENTINA EM TUBO DE COBRE COM SUPORTE, RESERVATÓRIO, FIXAÇÕES E TUBOS - FORNECIMENTO E INSTALAÇÃO. AF_12/2021</t>
  </si>
  <si>
    <t>103519</t>
  </si>
  <si>
    <t>BLOCO CONCRETADO NO LOCAL, 20X20X15CM, PARA BASE DE FIXAÇÃO DA ESTRUTURA SOLAR PARA LAJE DE CONCRETO - FORNECIMENTO E INSTALAÇÃO. AF_12/2021</t>
  </si>
  <si>
    <t>8,90</t>
  </si>
  <si>
    <t>103520</t>
  </si>
  <si>
    <t>RESERVATÓRIO TÉRMICO/BOILER SOLAR EM AÇO INOX 400 L COM 2 PLACAS COLETORAS EM VIDRO TEMPERADO COM SERPENTINA EM TUBO DE COBRE 2 X 1 M - FORNECIMENTO E INSTALAÇÃO. AF_12/2021</t>
  </si>
  <si>
    <t>103521</t>
  </si>
  <si>
    <t>RESERVATÓRIO TÉRMICO/BOILER SOLAR EM AÇO INOX 600 L COM 3 PLACAS COLETORAS EM VIDRO TEMPERADO COM SERPENTINA EM TUBO DE COBRE 2 X 1 M - FORNECIMENTO E INSTALAÇÃO. AF_12/2021</t>
  </si>
  <si>
    <t>103522</t>
  </si>
  <si>
    <t>RESERVATÓRIO TÉRMICO/BOILER SOLAR EM AÇO INOX 800 L COM 4 PLACAS COLETORAS EM VIDRO TEMPERADO COM SERPENTINA EM TUBO DE COBRE 2 X 1 M - FORNECIMENTO E INSTALAÇÃO. AF_12/2021</t>
  </si>
  <si>
    <t>103523</t>
  </si>
  <si>
    <t>RESERVATÓRIO TÉRMICO/BOILER SOLAR EM AÇO INOX 1000 L COM 5 PLACAS COLETORAS EM VIDRO TEMPERADO COM SERPENTINA EM TUBO DE COBRE 2 X 1 M - FORNECIMENTO E INSTALAÇÃO. AF_12/2021</t>
  </si>
  <si>
    <t>14,07</t>
  </si>
  <si>
    <t>10,10</t>
  </si>
  <si>
    <t>18,39</t>
  </si>
  <si>
    <t>15,67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</si>
  <si>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</si>
  <si>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</si>
  <si>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</si>
  <si>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</si>
  <si>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8,10</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</si>
  <si>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</si>
  <si>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</si>
  <si>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</si>
  <si>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</si>
  <si>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</si>
  <si>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</si>
  <si>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</si>
  <si>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</si>
  <si>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</si>
  <si>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</si>
  <si>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</si>
  <si>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</si>
  <si>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</si>
  <si>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</si>
  <si>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</si>
  <si>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</si>
  <si>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8,64</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</si>
  <si>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</si>
  <si>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</si>
  <si>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</si>
  <si>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</si>
  <si>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</si>
  <si>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</si>
  <si>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</si>
  <si>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</si>
  <si>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</si>
  <si>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</si>
  <si>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</si>
  <si>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</si>
  <si>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</si>
  <si>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</si>
  <si>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</si>
  <si>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</si>
  <si>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</si>
  <si>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</si>
  <si>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</si>
  <si>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</si>
  <si>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</si>
  <si>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</si>
  <si>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</si>
  <si>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</si>
  <si>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</si>
  <si>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</si>
  <si>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</si>
  <si>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</si>
  <si>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</si>
  <si>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</si>
  <si>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</si>
  <si>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</si>
  <si>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</si>
  <si>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</si>
  <si>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</si>
  <si>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</si>
  <si>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</si>
  <si>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</si>
  <si>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</si>
  <si>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</si>
  <si>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</si>
  <si>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</si>
  <si>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</si>
  <si>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</si>
  <si>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</si>
  <si>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</si>
  <si>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</si>
  <si>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</si>
  <si>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</si>
  <si>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</si>
  <si>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</si>
  <si>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</si>
  <si>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43,81</t>
  </si>
  <si>
    <t>13,98</t>
  </si>
  <si>
    <t>2,01</t>
  </si>
  <si>
    <t>103322</t>
  </si>
  <si>
    <t>ALVENARIA DE VEDAÇÃO DE BLOCOS CERÂMICOS FURADOS NA VERTICAL DE 9X19X39 CM (ESPESSURA 9 CM) E ARGAMASSA DE ASSENTAMENTO COM PREPARO EM BETONEIRA. AF_12/2021</t>
  </si>
  <si>
    <t>103323</t>
  </si>
  <si>
    <t>ALVENARIA DE VEDAÇÃO DE BLOCOS CERÂMICOS FURADOS NA VERTICAL DE 9X19X39 CM (ESPESSURA 9 CM) E ARGAMASSA DE ASSENTAMENTO COM PREPARO MANUAL. AF_12/2021</t>
  </si>
  <si>
    <t>53,88</t>
  </si>
  <si>
    <t>103324</t>
  </si>
  <si>
    <t>ALVENARIA DE VEDAÇÃO DE BLOCOS CERÂMICOS FURADOS NA VERTICAL DE 14X19X39 CM (ESPESSURA 14 CM) E ARGAMASSA DE ASSENTAMENTO COM PREPARO EM BETONEIRA. AF_12/2021</t>
  </si>
  <si>
    <t>103325</t>
  </si>
  <si>
    <t>ALVENARIA DE VEDAÇÃO DE BLOCOS CERÂMICOS FURADOS NA VERTICAL DE 14X19X39 CM (ESPESSURA 14 CM) E ARGAMASSA DE ASSENTAMENTO COM PREPARO MANUAL. AF_12/2021</t>
  </si>
  <si>
    <t>103326</t>
  </si>
  <si>
    <t>ALVENARIA DE VEDAÇÃO DE BLOCOS CERÂMICOS FURADOS NA VERTICAL DE 19X19X39 CM (ESPESSURA 19 CM) E ARGAMASSA DE ASSENTAMENTO COM PREPARO EM BETONEIRA. AF_12/2021</t>
  </si>
  <si>
    <t>103327</t>
  </si>
  <si>
    <t>ALVENARIA DE VEDAÇÃO DE BLOCOS CERÂMICOS FURADOS NA VERTICAL DE 19X19X39 CM (ESPESSURA 19 CM) E ARGAMASSA DE ASSENTAMENTO COM PREPARO MANUAL. AF_12/2021</t>
  </si>
  <si>
    <t>103328</t>
  </si>
  <si>
    <t>ALVENARIA DE VEDAÇÃO DE BLOCOS CERÂMICOS FURADOS NA HORIZONTAL DE 9X19X19 CM (ESPESSURA 9 CM) E ARGAMASSA DE ASSENTAMENTO COM PREPARO EM BETONEIRA. AF_12/2021</t>
  </si>
  <si>
    <t>103329</t>
  </si>
  <si>
    <t>ALVENARIA DE VEDAÇÃO DE BLOCOS CERÂMICOS FURADOS NA HORIZONTAL DE 9X19X19 CM (ESPESSURA 9 CM) E ARGAMASSA DE ASSENTAMENTO COM PREPARO MANUAL. AF_12/2021</t>
  </si>
  <si>
    <t>103330</t>
  </si>
  <si>
    <t>ALVENARIA DE VEDAÇÃO DE BLOCOS CERÂMICOS FURADOS NA HORIZONTAL DE 11,5X19X19 CM (ESPESSURA 11,5 CM) E ARGAMASSA DE ASSENTAMENTO COM PREPARO EM BETONEIRA. AF_12/2021</t>
  </si>
  <si>
    <t>103331</t>
  </si>
  <si>
    <t>ALVENARIA DE VEDAÇÃO DE BLOCOS CERÂMICOS FURADOS NA HORIZONTAL DE 11,5X19X19 CM (ESPESSURA 11,5 CM) E ARGAMASSA DE ASSENTAMENTO COM PREPARO MANUAL. AF_12/2021</t>
  </si>
  <si>
    <t>103332</t>
  </si>
  <si>
    <t>ALVENARIA DE VEDAÇÃO DE BLOCOS CERÂMICOS FURADOS NA HORIZONTAL DE 9X14X19 CM (ESPESSURA 9 CM) E ARGAMASSA DE ASSENTAMENTO COM PREPARO EM BETONEIRA. AF_12/2021</t>
  </si>
  <si>
    <t>103333</t>
  </si>
  <si>
    <t>ALVENARIA DE VEDAÇÃO DE BLOCOS CERÂMICOS FURADOS NA HORIZONTAL DE 9X14X19 CM (ESPESSURA 9 CM) E ARGAMASSA DE ASSENTAMENTO COM PREPARO MANUAL. AF_12/2021</t>
  </si>
  <si>
    <t>103334</t>
  </si>
  <si>
    <t>ALVENARIA DE VEDAÇÃO DE BLOCOS CERÂMICOS FURADOS NA HORIZONTAL DE 14X9X19 CM (ESPESSURA 14 CM, BLOCO DEITADO) E ARGAMASSA DE ASSENTAMENTO COM PREPARO EM BETONEIRA. AF_12/2021</t>
  </si>
  <si>
    <t>103335</t>
  </si>
  <si>
    <t>ALVENARIA DE VEDAÇÃO DE BLOCOS CERÂMICOS FURADOS NA HORIZONTAL DE 14X9X19 CM (ESPESSURA 14 CM, BLOCO DEITADO) E ARGAMASSA DE ASSENTAMENTO COM PREPARO MANUAL. AF_12/2021</t>
  </si>
  <si>
    <t>103350</t>
  </si>
  <si>
    <t>ALVENARIA DE VEDAÇÃO DE BLOCOS CERÂMICOS FURADOS NA HORIZONTAL DE 9X9X19 CM (ESPESSURA 9 CM) E ARGAMASSA DE ASSENTAMENTO COM PREPARO EM BETONEIRA. AF_12/2021</t>
  </si>
  <si>
    <t>103351</t>
  </si>
  <si>
    <t>ALVENARIA DE VEDAÇÃO DE BLOCOS CERÂMICOS FURADOS NA HORIZONTAL DE 9X9X19 CM (ESPESSURA 9 CM) E ARGAMASSA DE ASSENTAMENTO COM PREPARO MANUAL. AF_12/2021</t>
  </si>
  <si>
    <t>103356</t>
  </si>
  <si>
    <t>ALVENARIA DE VEDAÇÃO DE BLOCOS CERÂMICOS FURADOS NA HORIZONTAL DE 9X19X29 CM (ESPESSURA 9 CM) E ARGAMASSA DE ASSENTAMENTO COM PREPARO EM BETONEIRA. AF_12/2021</t>
  </si>
  <si>
    <t>103357</t>
  </si>
  <si>
    <t>ALVENARIA DE VEDAÇÃO DE BLOCOS CERÂMICOS FURADOS NA HORIZONTAL DE 9X19X29 CM (ESPESSURA 9 CM) E ARGAMASSA DE ASSENTAMENTO COM PREPARO MANUAL. AF_12/2021</t>
  </si>
  <si>
    <t>64,31</t>
  </si>
  <si>
    <t>101157</t>
  </si>
  <si>
    <t>ALVENARIA DE VEDAÇÃO DE BLOCOS DE GESSO DE 7X50X66CM (ESPESSURA 7CM). AF_05/2020</t>
  </si>
  <si>
    <t>101158</t>
  </si>
  <si>
    <t>ALVENARIA DE VEDAÇÃO DE BLOCOS DE GESSO DE 10X50X66CM (ESPESSURA 10CM). AF_05/2020</t>
  </si>
  <si>
    <t>103316</t>
  </si>
  <si>
    <t>ALVENARIA DE VEDAÇÃO DE BLOCOS VAZADOS DE CONCRETO DE 9X19X39 CM (ESPESSURA 9 CM) E ARGAMASSA DE ASSENTAMENTO COM PREPARO EM BETONEIRA. AF_12/2021</t>
  </si>
  <si>
    <t>103317</t>
  </si>
  <si>
    <t>ALVENARIA DE VEDAÇÃO DE BLOCOS VAZADOS DE CONCRETO DE 9X19X39 CM (ESPESSURA 9 CM) E ARGAMASSA DE ASSENTAMENTO COM PREPARO MANUAL. AF_12/2021</t>
  </si>
  <si>
    <t>103318</t>
  </si>
  <si>
    <t>ALVENARIA DE VEDAÇÃO DE BLOCOS VAZADOS DE CONCRETO DE 14X19X39 CM (ESPESSURA 14 CM)  E ARGAMASSA DE ASSENTAMENTO COM PREPARO EM BETONEIRA. AF_12/2021</t>
  </si>
  <si>
    <t>103319</t>
  </si>
  <si>
    <t>ALVENARIA DE VEDAÇÃO DE BLOCOS VAZADOS DE CONCRETO DE 14X19X39 CM (ESPESSURA 14 CM) E ARGAMASSA DE ASSENTAMENTO COM PREPARO MANUAL. AF_12/2021</t>
  </si>
  <si>
    <t>103320</t>
  </si>
  <si>
    <t>ALVENARIA DE VEDAÇÃO DE BLOCOS VAZADOS DE CONCRETO DE 19X19X39 CM (ESPESSURA 19 CM) E ARGAMASSA DE ASSENTAMENTO COM PREPARO EM BETONEIRA. AF_12/2021</t>
  </si>
  <si>
    <t>103321</t>
  </si>
  <si>
    <t>ALVENARIA DE VEDAÇÃO DE BLOCOS VAZADOS DE CONCRETO DE 19X19X39 CM (ESPESSURA 19 CM) E ARGAMASSA DE ASSENTAMENTO COM PREPARO MANUAL. AF_12/2021</t>
  </si>
  <si>
    <t>103336</t>
  </si>
  <si>
    <t>ALVENARIA DE VEDAÇÃO DE BLOCOS  VAZADOS DE CONCRETO APARENTE DE 9X19X39 CM (ESPESSURA 9 CM) E ARGAMASSA DE ASSENTAMENTO COM PREPARO EM BETONEIRA. AF_12/2021</t>
  </si>
  <si>
    <t>103337</t>
  </si>
  <si>
    <t>ALVENARIA DE VEDAÇÃO DE BLOCOS  VAZADOS DE CONCRETO APARENTE DE 9X19X39 CM (ESPESSURA 9 CM) E ARGAMASSA DE ASSENTAMENTO COM PREPARO MANUAL. AF_12/2021</t>
  </si>
  <si>
    <t>103338</t>
  </si>
  <si>
    <t>ALVENARIA DE VEDAÇÃO DE BLOCOS  VAZADOS DE CONCRETO APARENTE DE 14X19X39 CM (ESPESSURA 14 CM) E ARGAMASSA DE ASSENTAMENTO COM PREPARO EM BETONEIRA. AF_12/2021</t>
  </si>
  <si>
    <t>103339</t>
  </si>
  <si>
    <t>ALVENARIA DE VEDAÇÃO DE BLOCOS  VAZADOS DE CONCRETO APARENTE DE 14X19X39 CM (ESPESSURA 14 CM) E ARGAMASSA DE ASSENTAMENTO COM PREPARO MANUAL. AF_12/2021</t>
  </si>
  <si>
    <t>103340</t>
  </si>
  <si>
    <t>ALVENARIA DE VEDAÇÃO DE BLOCOS  VAZADOS DE CONCRETO APARENTE DE 19X19X39 CM (ESPESSURA 19 CM) E ARGAMASSA DE ASSENTAMENTO COM PREPARO EM BETONEIRA. AF_12/2021</t>
  </si>
  <si>
    <t>103341</t>
  </si>
  <si>
    <t>ALVENARIA DE VEDAÇÃO DE BLOCOS  VAZADOS DE CONCRETO APARENTE DE 19X19X39 CM (ESPESSURA 19 CM) E ARGAMASSA DE ASSENTAMENTO COM PREPARO MANUAL. AF_12/2021</t>
  </si>
  <si>
    <t>103342</t>
  </si>
  <si>
    <t>ALVENARIA DE VEDAÇÃO DE BLOCOS  VAZADOS DE CONCRETO DE 14X19X29 CM (ESPESSURA 14 CM) E ARGAMASSA DE ASSENTAMENTO COM PREPARO EM BETONEIRA. AF_12/2021</t>
  </si>
  <si>
    <t>103343</t>
  </si>
  <si>
    <t>ALVENARIA DE VEDAÇÃO DE BLOCOS  VAZADOS DE CONCRETO DE 14X19X29 CM (ESPESSURA 14 CM) E ARGAMASSA DE ASSENTAMENTO COM PREPARO MANUAL. AF_12/2021</t>
  </si>
  <si>
    <t>12,20</t>
  </si>
  <si>
    <t>65,20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</si>
  <si>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</si>
  <si>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</si>
  <si>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</si>
  <si>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</si>
  <si>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</si>
  <si>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</si>
  <si>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73,52</t>
  </si>
  <si>
    <t>1,69</t>
  </si>
  <si>
    <t>4,65</t>
  </si>
  <si>
    <t>3,40</t>
  </si>
  <si>
    <t>14,18</t>
  </si>
  <si>
    <t>12,91</t>
  </si>
  <si>
    <t>11,25</t>
  </si>
  <si>
    <t>24,63</t>
  </si>
  <si>
    <t>19,39</t>
  </si>
  <si>
    <t>9,64</t>
  </si>
  <si>
    <t>23,06</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</si>
  <si>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</si>
  <si>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</si>
  <si>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23,85</t>
  </si>
  <si>
    <t>31,71</t>
  </si>
  <si>
    <t>60,28</t>
  </si>
  <si>
    <t>19,71</t>
  </si>
  <si>
    <t>22,41</t>
  </si>
  <si>
    <t>48,82</t>
  </si>
  <si>
    <t>(COMPOSIÇÃO REPRESENTATIVA) DO SERVIÇO DE REVESTIMENTO CERÂMICO PARA PAREDES INTERNAS, MEIA OU PAREDE INTEIRA, PLACAS TIPO ESMALTADA EXTRA DE 20X20 CM, PARA EDIFICAÇÕES HABITACIONAIS UNIFAMILIAR (CASAS) E EDIFICAÇÕES PÚBLICAS PADRÃO. AF_11/2014</t>
  </si>
  <si>
    <t>64,96</t>
  </si>
  <si>
    <t>3,21</t>
  </si>
  <si>
    <t>27,43</t>
  </si>
  <si>
    <t>18,07</t>
  </si>
  <si>
    <t>3,48</t>
  </si>
  <si>
    <t>6,93</t>
  </si>
  <si>
    <t>1,21</t>
  </si>
  <si>
    <t>4,16</t>
  </si>
  <si>
    <t>103185</t>
  </si>
  <si>
    <t>INSTALAÇÃO DE ESQUI TRIPLO, EM TUBO DE AÇO CARBONO - EQUIPAMENTO DE GINÁSTICA PARA ACADEMIA AO AR LIVRE / ACADEMIA DA TERCEIRA IDADE - ATI, INSTALADO SOBRE PISO DE CONCRETO EXISTENTE. AF_10/2021</t>
  </si>
  <si>
    <t>103186</t>
  </si>
  <si>
    <t>INSTALAÇÃO DE MULTIEXERCITADOR COM SEIS FUNÇÕES, EM TUBO DE AÇO CARBONO - EQUIPAMENTO DE GINÁSTICA PARA ACADEMIA AO AR LIVRE / ACADEMIA DA TERCEIRA IDADE - ATI, INSTALADO SOBRE PISO DE CONCRETO EXISTENTE. AF_10/2021</t>
  </si>
  <si>
    <t>103187</t>
  </si>
  <si>
    <t>INSTALAÇÃO DE SIMULADOR DE CAMINHADA TRIPLO, EM TUBO DE AÇO CARBONO - EQUIPAMENTO DE GINÁSTICA PARA ACADEMIA AO AR LIVRE / ACADEMIA DA TERCEIRA IDADE - ATI, INSTALADO SOBRE PISO DE CONCRETO EXISTENTE. AF_10/2021</t>
  </si>
  <si>
    <t>103188</t>
  </si>
  <si>
    <t>INSTALAÇÃO DE SIMULADOR DE CAVALGADA TRIPLO, EM TUBO DE AÇO CARBONO - EQUIPAMENTO DE GINÁSTICA PARA ACADEMIA AO AR LIVRE / ACADEMIA DA TERCEIRA IDADE - ATI, INSTALADO SOBRE PISO DE CONCRETO EXISTENTE. AF_10/2021</t>
  </si>
  <si>
    <t>103189</t>
  </si>
  <si>
    <t>INSTALAÇÃO DE SIMULADOR DE REMO INDIVIDUAL, EM TUBO DE AÇO CARBONO - EQUIPAMENTO DE GINÁSTICA PARA ACADEMIA AO AR LIVRE / ACADEMIA DA TERCEIRA IDADE - ATI, INSTALADO SOBRE PISO DE CONCRETO EXISTENTE. AF_10/2021</t>
  </si>
  <si>
    <t>103190</t>
  </si>
  <si>
    <t>INSTALAÇÃO DE PRESSÃO DE PERNAS TRIPLO, EM TUBO DE AÇO CARBONO - EQUIPAMENTO DE GINÁSTICA PARA ACADEMIA AO AR LIVRE / ACADEMIA DA TERCEIRA IDADE - ATI, INSTALADO SOBRE SOLO. AF_10/2021</t>
  </si>
  <si>
    <t>103191</t>
  </si>
  <si>
    <t>INSTALAÇÃO DE ALONGADOR COM TRÊS ALTURAS, EM TUBO DE AÇO CARBONO - EQUIPAMENTO DE GINASTICA PARA ACADEMIA AO AR LIVRE / ACADEMIA DA TERCEIRA IDADE - ATI, INSTALADO SOBRE SOLO. AF_10/2021</t>
  </si>
  <si>
    <t>103192</t>
  </si>
  <si>
    <t>INSTALAÇÃO DE ROTAÇÃO DIAGONAL DUPLA, APARELHO TRIPLO, EM TUBO DE AÇO CARBONO - EQUIPAMENTO DE GINÁSTICA PARA ACADEMIA AO AR LIVRE / ACADEMIA DA TERCEIRA IDADE - ATI, INSTALADO SOBRE SOLO. AF_10/2021</t>
  </si>
  <si>
    <t>103193</t>
  </si>
  <si>
    <t>INSTALAÇÃO DE ROTAÇÃO VERTICAL DUPLO, EM TUBO DE AÇO CARBONO - EQUIPAMENTO DE GINÁSTICA PARA ACADEMIA AO AR LIVRE / ACADEMIA DA TERCEIRA IDADE - ATI, INSTALADO SOBRE SOLO. AF_10/2021</t>
  </si>
  <si>
    <t>103194</t>
  </si>
  <si>
    <t>INSTALAÇÃO DE SURF DUPLO, EM TUBO DE AÇO CARBONO - EQUIPAMENTO DE GINÁSTICA PARA ACADEMIA AO AR LIVRE / ACADEMIA DA TERCEIRA IDADE - ATI, INSTALADO SOBRE SOLO. AF_10/2021</t>
  </si>
  <si>
    <t>103195</t>
  </si>
  <si>
    <t>INSTALAÇÃO DE PLACA ORIENTATIVA SOBRE EXERCÍCIOS, 2,00M X 1,00M, EM TUBO DE AÇO CARBONO - PARA ACADEMIA AO AR LIVRE / ACADEMIA DA TERCEIRA IDADE - ATI, INSTALADO SOBRE SOLO. AF_10/2021</t>
  </si>
  <si>
    <t>103205</t>
  </si>
  <si>
    <t>INSTALAÇÃO DE PRESSÃO DE PERNAS TRIPLO, EM TUBO DE AÇO CARBONO - EQUIPAMENTO DE GINÁSTICA PARA ACADEMIA AO AR LIVRE / ACADEMIA DA TERCEIRA IDADE - ATI, INSTALADO SOBRE PISO DE CONCRETO EXISTENTE. AF_10/2021</t>
  </si>
  <si>
    <t>103206</t>
  </si>
  <si>
    <t>INSTALAÇÃO DE ALONGADOR COM TRÊS ALTURAS, EM TUBO DE AÇO CARBONO - EQUIPAMENTO DE GINÁSTICA PARA ACADEMIA AO AR LIVRE / ACADEMIA DA TERCEIRA IDADE - ATI, INSTALADO SOBRE PISO DE CONCRETO EXISTENTE. AF_10/2021</t>
  </si>
  <si>
    <t>103207</t>
  </si>
  <si>
    <t>INSTALAÇÃO DE ROTAÇÃO DIAGONAL DUPLA, APARELHO TRIPLO, EM TUBO DE AÇO CARBONO - EQUIPAMENTO DE GINÁSTICA PARA ACADEMIA AO AR LIVRE / ACADEMIA DA TERCEIRA IDADE - ATI, INSTALADO SOBRE PISO DE CONCRETO EXISTENTE. AF_10/2021</t>
  </si>
  <si>
    <t>103208</t>
  </si>
  <si>
    <t>INSTALAÇÃO DE ROTAÇÃO VERTICAL DUPLO, EM TUBO DE ACO CARBONO - EQUIPAMENTO DE GINASTICA PARA ACADEMIA AO AR LIVRE / ACADEMIA DA TERCEIRA IDADE - ATI, INSTALADO SOBRE PISO DE CONCRETO EXISTENTE. AF_10/2021</t>
  </si>
  <si>
    <t>103209</t>
  </si>
  <si>
    <t>INSTALAÇÃO DE SURF DUPLO, EM TUBO DE AÇO CARBONO - EQUIPAMENTO DE GINÁSTICA PARA ACADEMIA AO AR LIVRE / ACADEMIA DA TERCEIRA IDADE - ATI, INSTALADO SOBRE PISO DE CONCRETO EXISTENTE. AF_10/2021</t>
  </si>
  <si>
    <t>103210</t>
  </si>
  <si>
    <t>INSTALAÇÃO DE PLACA ORIENTATIVA SOBRE EXERCÍCIOS, 2,00M X 1,00M, EM TUBO DE AÇO CARBONO - PARA ACADEMIA AO AR LIVRE / ACADEMIA DA TERCEIRA IDADE - ATI, INSTALADO SOBRE PISO DE CONCRETO EXISTENTE. AF_10/2021</t>
  </si>
  <si>
    <t>103304</t>
  </si>
  <si>
    <t>INSTALAÇÃO DE BANCO METÁLICO COM ENCOSTO, 1,60 M DE COMPRIMENTO, EM TUBO DE AÇO CARBONO COM PINTURA ELETROSTÁTICA, SOBRE PISO DE CONCRETO EXISTENTE. AF_11/2021</t>
  </si>
  <si>
    <t>103307</t>
  </si>
  <si>
    <t>INSTALAÇÃO DE LIXEIRA METÁLICA DUPLA, CAPACIDADE DE 60 L, EM TUBO DE AÇO CARBONO E CESTOS EM CHAPA DE AÇO COM PINTURA ELETROSTÁTICA, SOBRE PISO DE CONCRETO EXISTENTE. AF_11/2021</t>
  </si>
  <si>
    <t>103310</t>
  </si>
  <si>
    <t>INSTALAÇÃO DE LIXEIRA METÁLICA DUPLA, CAPACIDADE DE 60 L, EM TUBO DE AÇO CARBONO E CESTOS EM CHAPA DE AÇO COM PINTURA ELETROSTÁTICA, SOBRE SOLO. AF_11/2021</t>
  </si>
  <si>
    <t>103314</t>
  </si>
  <si>
    <t>INSTALAÇÃO DE PERGOLADO DE MADEIRA, EM MAÇARANDUBA, ANGELIM OU EQUIVALENTE DA REGIÃO, FIXADO COM CONCRETO SOBRE PISO DE CONCRETO EXISTENTE. AF_11/2021</t>
  </si>
  <si>
    <t>103315</t>
  </si>
  <si>
    <t>INSTALAÇÃO DE PERGOLADO DE MADEIRA, EM MAÇARANDUBA, ANGELIM OU EQUIVALENTE DA REGIÃO, FIXADO COM CONCRETO SOBRE SOLO. AF_11/2021</t>
  </si>
  <si>
    <t>18,80</t>
  </si>
  <si>
    <t>26,66</t>
  </si>
  <si>
    <t>47,50</t>
  </si>
  <si>
    <t>41,85</t>
  </si>
  <si>
    <t>2,46</t>
  </si>
  <si>
    <t>2,55</t>
  </si>
  <si>
    <t>20,11</t>
  </si>
  <si>
    <t>6,11</t>
  </si>
  <si>
    <t>1,25</t>
  </si>
  <si>
    <t>6,02</t>
  </si>
  <si>
    <t>10,33</t>
  </si>
  <si>
    <t>136,26</t>
  </si>
  <si>
    <t>34,03</t>
  </si>
  <si>
    <t>17,52</t>
  </si>
  <si>
    <t>6,89</t>
  </si>
  <si>
    <t>0,97</t>
  </si>
  <si>
    <t>28,05</t>
  </si>
  <si>
    <t>79,83</t>
  </si>
  <si>
    <t>8,73</t>
  </si>
  <si>
    <t>33,04</t>
  </si>
  <si>
    <t>27,20</t>
  </si>
  <si>
    <t>10,53</t>
  </si>
  <si>
    <t>17,85</t>
  </si>
  <si>
    <t>12,90</t>
  </si>
  <si>
    <t>43,94</t>
  </si>
  <si>
    <t>37,65</t>
  </si>
  <si>
    <t>33,16</t>
  </si>
  <si>
    <t>14,83</t>
  </si>
  <si>
    <t>11,16</t>
  </si>
  <si>
    <t>31,73</t>
  </si>
  <si>
    <t>28,47</t>
  </si>
  <si>
    <t>7,42</t>
  </si>
  <si>
    <t>77,02</t>
  </si>
  <si>
    <t>25,15</t>
  </si>
  <si>
    <t>6,34</t>
  </si>
  <si>
    <t>30,00</t>
  </si>
  <si>
    <t>2,90</t>
  </si>
  <si>
    <t>29,25</t>
  </si>
  <si>
    <t>33,63</t>
  </si>
  <si>
    <t>2,35</t>
  </si>
  <si>
    <t>69,87</t>
  </si>
  <si>
    <t>33,25</t>
  </si>
  <si>
    <t>69,81</t>
  </si>
  <si>
    <t>24,67</t>
  </si>
  <si>
    <t>11,81</t>
  </si>
  <si>
    <t>28,68</t>
  </si>
  <si>
    <t>18,04</t>
  </si>
  <si>
    <t>2,84</t>
  </si>
  <si>
    <t>46,34</t>
  </si>
  <si>
    <t>21,34</t>
  </si>
  <si>
    <t>71,07</t>
  </si>
  <si>
    <t>3,51</t>
  </si>
  <si>
    <t>70,87</t>
  </si>
  <si>
    <t>17,37</t>
  </si>
  <si>
    <t>20,26</t>
  </si>
  <si>
    <t>4,81</t>
  </si>
  <si>
    <t>22,20</t>
  </si>
  <si>
    <t>28,55</t>
  </si>
  <si>
    <t>10,08</t>
  </si>
  <si>
    <t>89,38</t>
  </si>
  <si>
    <t>3.1</t>
  </si>
  <si>
    <t>3.1.1</t>
  </si>
  <si>
    <t>3.1.2</t>
  </si>
  <si>
    <t>4.1</t>
  </si>
  <si>
    <t>4.1.1</t>
  </si>
  <si>
    <t>4.1.2</t>
  </si>
  <si>
    <t>3.3</t>
  </si>
  <si>
    <t>3.2</t>
  </si>
  <si>
    <t>3.1.3</t>
  </si>
  <si>
    <t>3.3.1</t>
  </si>
  <si>
    <t>2.2</t>
  </si>
  <si>
    <t>2.3</t>
  </si>
  <si>
    <t>2.3.1</t>
  </si>
  <si>
    <t>2.3.2</t>
  </si>
  <si>
    <t>2.2.2</t>
  </si>
  <si>
    <t>3.2.1</t>
  </si>
  <si>
    <t>LOCALIDADE: 2840 - SAO PAULO</t>
  </si>
  <si>
    <t>1,24</t>
  </si>
  <si>
    <t>4,03</t>
  </si>
  <si>
    <t>1,99</t>
  </si>
  <si>
    <t>7,23</t>
  </si>
  <si>
    <t>6,64</t>
  </si>
  <si>
    <t>34,22</t>
  </si>
  <si>
    <t>10,48</t>
  </si>
  <si>
    <t>10,71</t>
  </si>
  <si>
    <t>10,29</t>
  </si>
  <si>
    <t>9,52</t>
  </si>
  <si>
    <t>16,21</t>
  </si>
  <si>
    <t>73,90</t>
  </si>
  <si>
    <t>44,08</t>
  </si>
  <si>
    <t>1,64</t>
  </si>
  <si>
    <t>2,41</t>
  </si>
  <si>
    <t>2,61</t>
  </si>
  <si>
    <t>36,01</t>
  </si>
  <si>
    <t>60,50</t>
  </si>
  <si>
    <t>7,95</t>
  </si>
  <si>
    <t>11,64</t>
  </si>
  <si>
    <t>20,13</t>
  </si>
  <si>
    <t>250,00</t>
  </si>
  <si>
    <t>21,94</t>
  </si>
  <si>
    <t>5,02</t>
  </si>
  <si>
    <t>3,78</t>
  </si>
  <si>
    <t>5,85</t>
  </si>
  <si>
    <t>2,70</t>
  </si>
  <si>
    <t>73,73</t>
  </si>
  <si>
    <t>26,47</t>
  </si>
  <si>
    <t>7,32</t>
  </si>
  <si>
    <t>5,64</t>
  </si>
  <si>
    <t>12,18</t>
  </si>
  <si>
    <t>22,64</t>
  </si>
  <si>
    <t>19,96</t>
  </si>
  <si>
    <t>10,09</t>
  </si>
  <si>
    <t>61,48</t>
  </si>
  <si>
    <t>80,39</t>
  </si>
  <si>
    <t>3,85</t>
  </si>
  <si>
    <t>19,09</t>
  </si>
  <si>
    <t>13,56</t>
  </si>
  <si>
    <t>17,32</t>
  </si>
  <si>
    <t>7,31</t>
  </si>
  <si>
    <t>13,15</t>
  </si>
  <si>
    <t>9,47</t>
  </si>
  <si>
    <t>28,92</t>
  </si>
  <si>
    <t>30,61</t>
  </si>
  <si>
    <t>15,00</t>
  </si>
  <si>
    <t>53,37</t>
  </si>
  <si>
    <t>3,92</t>
  </si>
  <si>
    <t>36,38</t>
  </si>
  <si>
    <t>26,40</t>
  </si>
  <si>
    <t>43,57</t>
  </si>
  <si>
    <t>4,23</t>
  </si>
  <si>
    <t>5,66</t>
  </si>
  <si>
    <t>13,40</t>
  </si>
  <si>
    <t>1,47</t>
  </si>
  <si>
    <t>2.370,77</t>
  </si>
  <si>
    <t>40,60</t>
  </si>
  <si>
    <t>77,91</t>
  </si>
  <si>
    <t>12,26</t>
  </si>
  <si>
    <t>10,90</t>
  </si>
  <si>
    <t>30,82</t>
  </si>
  <si>
    <t>11,63</t>
  </si>
  <si>
    <t>20,68</t>
  </si>
  <si>
    <t>14,62</t>
  </si>
  <si>
    <t>24,85</t>
  </si>
  <si>
    <t>12,80</t>
  </si>
  <si>
    <t>42,78</t>
  </si>
  <si>
    <t>32,12</t>
  </si>
  <si>
    <t>11,67</t>
  </si>
  <si>
    <t>16,89</t>
  </si>
  <si>
    <t>11,48</t>
  </si>
  <si>
    <t>7,13</t>
  </si>
  <si>
    <t>22,30</t>
  </si>
  <si>
    <t>6,63</t>
  </si>
  <si>
    <t>21,99</t>
  </si>
  <si>
    <t>62,98</t>
  </si>
  <si>
    <t>30,71</t>
  </si>
  <si>
    <t>8,67</t>
  </si>
  <si>
    <t>12,96</t>
  </si>
  <si>
    <t>29,97</t>
  </si>
  <si>
    <t>35,37</t>
  </si>
  <si>
    <t>42,53</t>
  </si>
  <si>
    <t>22,55</t>
  </si>
  <si>
    <t>11,57</t>
  </si>
  <si>
    <t>33,19</t>
  </si>
  <si>
    <t>3,22</t>
  </si>
  <si>
    <t>30,48</t>
  </si>
  <si>
    <t>13,97</t>
  </si>
  <si>
    <t>23,04</t>
  </si>
  <si>
    <t>35,62</t>
  </si>
  <si>
    <t>27,23</t>
  </si>
  <si>
    <t>6,68</t>
  </si>
  <si>
    <t>19,02</t>
  </si>
  <si>
    <t>31,97</t>
  </si>
  <si>
    <t>23,81</t>
  </si>
  <si>
    <t>17,48</t>
  </si>
  <si>
    <t>160,88</t>
  </si>
  <si>
    <t>20,91</t>
  </si>
  <si>
    <t>31,09</t>
  </si>
  <si>
    <t>4,56</t>
  </si>
  <si>
    <t>13,63</t>
  </si>
  <si>
    <t>9,63</t>
  </si>
  <si>
    <t>8,75</t>
  </si>
  <si>
    <t>9,86</t>
  </si>
  <si>
    <t xml:space="preserve">KWH   </t>
  </si>
  <si>
    <t>50,53</t>
  </si>
  <si>
    <t>16,27</t>
  </si>
  <si>
    <t>1,16</t>
  </si>
  <si>
    <t>49,09</t>
  </si>
  <si>
    <t>42,60</t>
  </si>
  <si>
    <t>2,52</t>
  </si>
  <si>
    <t>27,40</t>
  </si>
  <si>
    <t>18,69</t>
  </si>
  <si>
    <t>9,09</t>
  </si>
  <si>
    <t>28,48</t>
  </si>
  <si>
    <t>17,15</t>
  </si>
  <si>
    <t>27,56</t>
  </si>
  <si>
    <t>22,44</t>
  </si>
  <si>
    <t>6,79</t>
  </si>
  <si>
    <t>9,08</t>
  </si>
  <si>
    <t>20,20</t>
  </si>
  <si>
    <t>65,78</t>
  </si>
  <si>
    <t>6,30</t>
  </si>
  <si>
    <t>10,59</t>
  </si>
  <si>
    <t>5,21</t>
  </si>
  <si>
    <t>8,36</t>
  </si>
  <si>
    <t>7,01</t>
  </si>
  <si>
    <t>32,93</t>
  </si>
  <si>
    <t>18,23</t>
  </si>
  <si>
    <t>12,43</t>
  </si>
  <si>
    <t>20,85</t>
  </si>
  <si>
    <t>23,93</t>
  </si>
  <si>
    <t>14,34</t>
  </si>
  <si>
    <t>1,40</t>
  </si>
  <si>
    <t>78,78</t>
  </si>
  <si>
    <t>11,14</t>
  </si>
  <si>
    <t>22,56</t>
  </si>
  <si>
    <t>16,86</t>
  </si>
  <si>
    <t>UNXMES</t>
  </si>
  <si>
    <t>33,50</t>
  </si>
  <si>
    <t>25,30</t>
  </si>
  <si>
    <t>63,65</t>
  </si>
  <si>
    <t>20,35</t>
  </si>
  <si>
    <t>24,05</t>
  </si>
  <si>
    <t>1,87</t>
  </si>
  <si>
    <t>25,54</t>
  </si>
  <si>
    <t>23,49</t>
  </si>
  <si>
    <t>14,43</t>
  </si>
  <si>
    <t>26,91</t>
  </si>
  <si>
    <t>23,21</t>
  </si>
  <si>
    <t>2,60</t>
  </si>
  <si>
    <t>19,98</t>
  </si>
  <si>
    <t>7,22</t>
  </si>
  <si>
    <t>15,42</t>
  </si>
  <si>
    <t>47,90</t>
  </si>
  <si>
    <t>42,01</t>
  </si>
  <si>
    <t>1.450,34</t>
  </si>
  <si>
    <t>1,62</t>
  </si>
  <si>
    <t>15,04</t>
  </si>
  <si>
    <t>8,78</t>
  </si>
  <si>
    <t>39,25</t>
  </si>
  <si>
    <t>26,58</t>
  </si>
  <si>
    <t>17,83</t>
  </si>
  <si>
    <t>26,94</t>
  </si>
  <si>
    <t>78,12</t>
  </si>
  <si>
    <t>9,41</t>
  </si>
  <si>
    <t>7,17</t>
  </si>
  <si>
    <t>6,05</t>
  </si>
  <si>
    <t>4,72</t>
  </si>
  <si>
    <t>2.598,60</t>
  </si>
  <si>
    <t>24,04</t>
  </si>
  <si>
    <t>39,00</t>
  </si>
  <si>
    <t>35,19</t>
  </si>
  <si>
    <t>70,16</t>
  </si>
  <si>
    <t>69,63</t>
  </si>
  <si>
    <t>70,00</t>
  </si>
  <si>
    <t>65,77</t>
  </si>
  <si>
    <t>59,68</t>
  </si>
  <si>
    <t>65,45</t>
  </si>
  <si>
    <t>75,52</t>
  </si>
  <si>
    <t>46,91</t>
  </si>
  <si>
    <t>46,17</t>
  </si>
  <si>
    <t>70,83</t>
  </si>
  <si>
    <t>26,96</t>
  </si>
  <si>
    <t>21,85</t>
  </si>
  <si>
    <t>20,66</t>
  </si>
  <si>
    <t>67,83</t>
  </si>
  <si>
    <t>23,44</t>
  </si>
  <si>
    <t>6,29</t>
  </si>
  <si>
    <t>228,90</t>
  </si>
  <si>
    <t>74,60</t>
  </si>
  <si>
    <t>23,98</t>
  </si>
  <si>
    <t>21,36</t>
  </si>
  <si>
    <t>23,26</t>
  </si>
  <si>
    <t>29,09</t>
  </si>
  <si>
    <t>26,21</t>
  </si>
  <si>
    <t>34,80</t>
  </si>
  <si>
    <t>17,41</t>
  </si>
  <si>
    <t>26,56</t>
  </si>
  <si>
    <t>25,19</t>
  </si>
  <si>
    <t>14,53</t>
  </si>
  <si>
    <t>40,53</t>
  </si>
  <si>
    <t>39,34</t>
  </si>
  <si>
    <t>63,08</t>
  </si>
  <si>
    <t>30,52</t>
  </si>
  <si>
    <t>5,37</t>
  </si>
  <si>
    <t>21,03</t>
  </si>
  <si>
    <t>18,09</t>
  </si>
  <si>
    <t>44,88</t>
  </si>
  <si>
    <t>8,01</t>
  </si>
  <si>
    <t>24,66</t>
  </si>
  <si>
    <t>6,90</t>
  </si>
  <si>
    <t>101,35</t>
  </si>
  <si>
    <t>43,78</t>
  </si>
  <si>
    <t>105,52</t>
  </si>
  <si>
    <t>6,33</t>
  </si>
  <si>
    <t>45,05</t>
  </si>
  <si>
    <t>20,34</t>
  </si>
  <si>
    <t>36,72</t>
  </si>
  <si>
    <t>15,35</t>
  </si>
  <si>
    <t>38,49</t>
  </si>
  <si>
    <t>20,90</t>
  </si>
  <si>
    <t>59,28</t>
  </si>
  <si>
    <t>51,03</t>
  </si>
  <si>
    <t>7,50</t>
  </si>
  <si>
    <t>14,39</t>
  </si>
  <si>
    <t>11,82</t>
  </si>
  <si>
    <t>64,35</t>
  </si>
  <si>
    <t>17,76</t>
  </si>
  <si>
    <t>108,90</t>
  </si>
  <si>
    <t>7,97</t>
  </si>
  <si>
    <t>71,82</t>
  </si>
  <si>
    <t>99,74</t>
  </si>
  <si>
    <t>9,46</t>
  </si>
  <si>
    <t>30,35</t>
  </si>
  <si>
    <t>104091</t>
  </si>
  <si>
    <t>TERMOFUSORA PARA TUBOS E CONEXÕES EM PPR COM DIÂMETROS DE 20 A 63 MM, POTÊNCIA DE 800 W, TENSAO 220 V - CHP DIURNO. AF_05/2022</t>
  </si>
  <si>
    <t>104097</t>
  </si>
  <si>
    <t>TERMOFUSORA PARA TUBOS E CONEXÕES EM PPR COM DIÂMETROS DE 75 A 110 MM, POTÊNCIA DE *1100* W, TENSÃO 220 V - CHP DIURNO. AF_05/2022</t>
  </si>
  <si>
    <t>69,01</t>
  </si>
  <si>
    <t>83,56</t>
  </si>
  <si>
    <t>6,87</t>
  </si>
  <si>
    <t>52,75</t>
  </si>
  <si>
    <t>33,76</t>
  </si>
  <si>
    <t>23,55</t>
  </si>
  <si>
    <t>104092</t>
  </si>
  <si>
    <t>TERMOFUSORA PARA TUBOS E CONEXÕES EM PPR COM DIÂMETROS DE 20 A 63 MM, POTÊNCIA DE 800 W, TENSAO 220 V - CHI DIURNO. AF_05/2022</t>
  </si>
  <si>
    <t>104098</t>
  </si>
  <si>
    <t>TERMOFUSORA PARA TUBOS E CONEXÕES EM PPR COM DIÂMETROS DE 75 A 110 MM, POTÊNCIA DE *1100* W, TENSÃO 220 V - CHI DIURNO. AF_05/2022</t>
  </si>
  <si>
    <t>2,86</t>
  </si>
  <si>
    <t>50,04</t>
  </si>
  <si>
    <t>100,30</t>
  </si>
  <si>
    <t>1,36</t>
  </si>
  <si>
    <t>8,17</t>
  </si>
  <si>
    <t>68,53</t>
  </si>
  <si>
    <t>24,27</t>
  </si>
  <si>
    <t>24,52</t>
  </si>
  <si>
    <t>13,50</t>
  </si>
  <si>
    <t>59,88</t>
  </si>
  <si>
    <t>25,21</t>
  </si>
  <si>
    <t>24,43</t>
  </si>
  <si>
    <t>20,86</t>
  </si>
  <si>
    <t>103660</t>
  </si>
  <si>
    <t>103666</t>
  </si>
  <si>
    <t>103792</t>
  </si>
  <si>
    <t>MINI GUINDASTE ARANHA SOBRE ESTEIRAS E LANCA TELESCÓPICA, CAPACIDADE MÁXIMA DE CARGA 3,0 TON, RAIO MÁXIMO DE TRABALHO 8,25 M, ALTURA DE LANÇA DO SOLO 9,2 M, 55 M DE CABO DE AÇO 8 MM, MOTOR ELÉTRICO 220/380 VOLTS TRIFÁSICO - MATERIAIS NA OPERAÇÃO. AF_03/2022</t>
  </si>
  <si>
    <t>103937</t>
  </si>
  <si>
    <t>CONJUNTO MACACO HIDRÁULICO E CENTRAL DE BOMBEAMENTO MOTORIZADO 1,8 KW PARA PROTENSÃO DE MONOCABOS PARA CONCRETO PROTENDIDO, ESFORÇO MÁXIMO DE 20 TONELADAS  - MATERIAIS NA OPERAÇÃO. AF_05/2022</t>
  </si>
  <si>
    <t>103943</t>
  </si>
  <si>
    <t>CONJUNTO MACACO HIDRÁULICO E CENTRAL DE BOMBEAMENTO MOTORIZADO 1,8 KW PARA PROTENSÃO DE MONOCABOS PARA CONCRETO PROTENDIDO, ESFORÇO MÁXIMO DE 30 TONELADAS  - MATERIAIS NA OPERAÇÃO. AF_05/2022</t>
  </si>
  <si>
    <t>104087</t>
  </si>
  <si>
    <t>TERMOFUSORA PARA TUBOS E CONEXÕES EM PPR COM DIÂMETROS DE 20 A 63 MM, POTÊNCIA DE 800 W, TENSAO 220 V - DEPRECIAÇÃO. AF_05/2022</t>
  </si>
  <si>
    <t>104088</t>
  </si>
  <si>
    <t>TERMOFUSORA PARA TUBOS E CONEXÕES EM PPR COM DIÂMETROS DE 20 A 63 MM, POTÊNCIA DE 800 W, TENSAO 220 V - JUROS. AF_05/2022</t>
  </si>
  <si>
    <t>104089</t>
  </si>
  <si>
    <t>TERMOFUSORA PARA TUBOS E CONEXÕES EM PPR COM DIÂMETROS DE 20 A 63 MM, POTÊNCIA DE 800 W, TENSAO 220 V - MANUTENÇÃO. AF_05/2022</t>
  </si>
  <si>
    <t>104090</t>
  </si>
  <si>
    <t>TERMOFUSORA PARA TUBOS E CONEXÕES EM PPR COM DIÂMETROS DE 20 A 63 MM, POTÊNCIA DE 800 W, TENSAO 220 V - MATERIAIS NA OPERAÇÃO. AF_05/2022</t>
  </si>
  <si>
    <t>104093</t>
  </si>
  <si>
    <t>TERMOFUSORA PARA TUBOS E CONEXÕES EM PPR COM DIÂMETROS DE 75 A 110 MM, POTÊNCIA DE *1100* W, TENSÃO 220 V - DEPRECIAÇÃO. AF_05/2022</t>
  </si>
  <si>
    <t>104094</t>
  </si>
  <si>
    <t>TERMOFUSORA PARA TUBOS E CONEXÕES EM PPR COM DIÂMETROS DE 75 A 110 MM, POTÊNCIA DE *1100* W, TENSÃO 220 V - JUROS. AF_05/2022</t>
  </si>
  <si>
    <t>104095</t>
  </si>
  <si>
    <t>TERMOFUSORA PARA TUBOS E CONEXÕES EM PPR COM DIÂMETROS DE 75 A 110 MM, POTÊNCIA DE *1100* W, TENSÃO 220 V - MANUTENÇÃO. AF_05/2022</t>
  </si>
  <si>
    <t>104096</t>
  </si>
  <si>
    <t>TERMOFUSORA PARA TUBOS E CONEXÕES EM PPR COM DIÂMETROS DE 75 A 110 MM, POTÊNCIA DE *1100* W, TENSÃO 220 V - MATERIAIS NA OPERAÇÃO. AF_05/2022</t>
  </si>
  <si>
    <t>20,21</t>
  </si>
  <si>
    <t>50,27</t>
  </si>
  <si>
    <t>50,94</t>
  </si>
  <si>
    <t>57,70</t>
  </si>
  <si>
    <t>104314</t>
  </si>
  <si>
    <t>TRAMA DE AÇO COMPOSTA POR TERÇAS PARA TELHADOS DE ATÉ 2 ÁGUAS PARA TELHA ONDULADA DE FIBROCIMENTO, METÁLICA, PLÁSTICA OU TERMOACÚSTICA, INCLUSO TRANSPORTE VERTICAL (EM KG). AF_07/2019</t>
  </si>
  <si>
    <t>25,03</t>
  </si>
  <si>
    <t>103653</t>
  </si>
  <si>
    <t>GEOTÊXTIL NÃO TECIDO 100% POLIÉSTER, RESISTÊNCIA A TRAÇÃO DE 31 KN/M (RT-31), INSTALADO EM DRENO - FORNECIMENTO E INSTALAÇÃO. AF_07/2021</t>
  </si>
  <si>
    <t>149,95</t>
  </si>
  <si>
    <t>86,56</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</si>
  <si>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</si>
  <si>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</si>
  <si>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</si>
  <si>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</si>
  <si>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13,72</t>
  </si>
  <si>
    <t>46,43</t>
  </si>
  <si>
    <t>BATENTE PARA PORTA DE MADEIRA, FIXAÇÃO COM ARGAMASSA, PADRÃO MÉDIO - FORNECIMENTO E INSTALAÇÃO. AF_12/2019</t>
  </si>
  <si>
    <t>BATENTE PARA PORTA DE MADEIRA, FIXAÇÃO COM ARGAMASSA, PADRÃO POPULAR. FORNECIMENTO E INSTALAÇÃO. AF_12/2019</t>
  </si>
  <si>
    <t>8,95</t>
  </si>
  <si>
    <t>17,81</t>
  </si>
  <si>
    <t>114,07</t>
  </si>
  <si>
    <t>130,68</t>
  </si>
  <si>
    <t>24,15</t>
  </si>
  <si>
    <t>103760</t>
  </si>
  <si>
    <t>MONTAGEM E DESMONTAGEM DE FÔRMA DE LAJE MACIÇA, PÉ-DIREITO SIMPLES, EM CHAPA DE MADEIRA COMPENSADA RESINADA E CIMBRAMENTO DE MADEIRA, 2 UTILIZAÇÕES. AF_03/2022</t>
  </si>
  <si>
    <t>103761</t>
  </si>
  <si>
    <t>MONTAGEM E DESMONTAGEM DE FÔRMA DE LAJE MACIÇA, PÉ-DIREITO SIMPLES, EM CHAPA DE MADEIRA COMPENSADA RESINADA E CIMBRAMENTO DE MADEIRA, 4 UTILIZAÇÕES. AF_03/2022</t>
  </si>
  <si>
    <t>103762</t>
  </si>
  <si>
    <t>MONTAGEM E DESMONTAGEM DE FÔRMA DE LAJE MACIÇA, PÉ-DIREITO SIMPLES, EM CHAPA DE MADEIRA COMPENSADA RESINADA E CIMBRAMENTO DE MADEIRA, 6 UTILIZAÇÕES. AF_03/2022</t>
  </si>
  <si>
    <t>103763</t>
  </si>
  <si>
    <t>MONTAGEM E DESMONTAGEM DE FÔRMA DE LAJE MACIÇA, PÉ-DIREITO SIMPLES, EM CHAPA DE MADEIRA COMPENSADA RESINADA E CIMBRAMENTO DE MADEIRA, 8 UTILIZAÇÕES. AF_03/2022</t>
  </si>
  <si>
    <t>12,24</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</si>
  <si>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</si>
  <si>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</si>
  <si>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</si>
  <si>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</si>
  <si>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</si>
  <si>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</si>
  <si>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</si>
  <si>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</si>
  <si>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</si>
  <si>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</si>
  <si>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</si>
  <si>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</si>
  <si>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</si>
  <si>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</si>
  <si>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</si>
  <si>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</si>
  <si>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</si>
  <si>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</si>
  <si>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</si>
  <si>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</si>
  <si>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</si>
  <si>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</si>
  <si>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</si>
  <si>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</si>
  <si>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</si>
  <si>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</si>
  <si>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</si>
  <si>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</si>
  <si>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</si>
  <si>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</si>
  <si>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</si>
  <si>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</si>
  <si>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</si>
  <si>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</si>
  <si>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</si>
  <si>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</si>
  <si>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</si>
  <si>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</si>
  <si>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</si>
  <si>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</si>
  <si>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</si>
  <si>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</si>
  <si>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</si>
  <si>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</si>
  <si>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</si>
  <si>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</si>
  <si>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</si>
  <si>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</si>
  <si>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14,49</t>
  </si>
  <si>
    <t>11,65</t>
  </si>
  <si>
    <t>104104</t>
  </si>
  <si>
    <t>ARMAÇÃO DE ESTRUTURAS DIVERSAS DE CONCRETO ARMADO, EXCETO VIGAS, PILARES, LAJES E FUNDAÇÕES, UTILIZANDO AÇO CA-50 DE 32,0 MM - MONTAGEM. AF_06/2022</t>
  </si>
  <si>
    <t>104105</t>
  </si>
  <si>
    <t>ARMAÇÃO DE PILAR OU VIGA DE ESTRUTURA CONVENCIONAL DE CONCRETO ARMADO UTILIZANDO AÇO CA-50 DE 32,0 MM. AF_06/2022</t>
  </si>
  <si>
    <t>104106</t>
  </si>
  <si>
    <t>ARMAÇÃO DE PILAR OU VIGA DE ESTRUTURA DE CONCRETO ARMADO EMBUTIDA EM ALVENARIA DE VEDAÇÃO UTILIZANDO AÇO CA-50 DE 16,0 MM - MONTAGEM. AF_06/2022</t>
  </si>
  <si>
    <t>104107</t>
  </si>
  <si>
    <t>ARMAÇÃO DE PILAR OU VIGA DE ESTRUTURA DE CONCRETO ARMADO EMBUTIDA EM ALVENARIA DE VEDAÇÃO UTILIZANDO AÇO CA-50 DE 12,5 MM - MONTAGEM. AF_06/2022</t>
  </si>
  <si>
    <t>104108</t>
  </si>
  <si>
    <t>ARMAÇÃO DE PILAR OU VIGA DE ESTRUTURA DE CONCRETO ARMADO EMBUTIDA EM ALVENARIA DE VEDAÇÃO UTILIZANDO AÇO CA-50 DE 10,0 MM - MONTAGEM. AF_06/2022</t>
  </si>
  <si>
    <t>104109</t>
  </si>
  <si>
    <t>ARMAÇÃO DE PILAR OU VIGA DE ESTRUTURA DE CONCRETO ARMADO EMBUTIDA EM ALVENARIA DE VEDAÇÃO UTILIZANDO AÇO CA-50 DE 8,0 MM - MONTAGEM. AF_06/2022</t>
  </si>
  <si>
    <t>104110</t>
  </si>
  <si>
    <t>ARMAÇÃO DE PILAR OU VIGA DE ESTRUTURA DE CONCRETO ARMADO EMBUTIDA EM ALVENARIA DE VEDAÇÃO UTILIZANDO AÇO CA-50 DE 6,3 MM - MONTAGEM. AF_06/2022</t>
  </si>
  <si>
    <t>104111</t>
  </si>
  <si>
    <t>ARMAÇÃO DE PILAR OU VIGA DE ESTRUTURA DE CONCRETO ARMADO EMBUTIDA EM ALVENARIA DE VEDAÇÃO UTILIZANDO AÇO CA-60 DE 5,0 MM - MONTAGEM. AF_06/2022</t>
  </si>
  <si>
    <t>103669</t>
  </si>
  <si>
    <t>CONCRETAGEM DE PILARES, FCK = 25 MPA,  COM USO DE BALDES - LANÇAMENTO, ADENSAMENTO E ACABAMENTO. AF_02/2022</t>
  </si>
  <si>
    <t>103670</t>
  </si>
  <si>
    <t>LANÇAMENTO COM USO DE BALDES, ADENSAMENTO E ACABAMENTO DE CONCRETO EM ESTRUTURAS. AF_02/2022</t>
  </si>
  <si>
    <t>103671</t>
  </si>
  <si>
    <t>CONCRETAGEM DE PILARES, FCK = 25 MPA, COM USO DE GRUA - LANÇAMENTO, ADENSAMENTO E ACABAMENTO. AF_02/2022</t>
  </si>
  <si>
    <t>103672</t>
  </si>
  <si>
    <t>103673</t>
  </si>
  <si>
    <t>LANÇAMENTO COM USO DE BOMBA, ADENSAMENTO E ACABAMENTO DE CONCRETO EM ESTRUTURAS. AF_02/2022</t>
  </si>
  <si>
    <t>103674</t>
  </si>
  <si>
    <t>103675</t>
  </si>
  <si>
    <t>103676</t>
  </si>
  <si>
    <t>CONCRETAGEM DE VIGAS E LAJES, FCK=25 MPA, PARA LAJES PREMOLDADAS COM JERICAS EM ELEVADOR DE CABO EM EDIFICAÇÃO DE MULTIPAVIMENTOS ATÉ 16 ANDARES - LANÇAMENTO, ADENSAMENTO E ACABAMENTO. AF_02/2022</t>
  </si>
  <si>
    <t>103677</t>
  </si>
  <si>
    <t>CONCRETAGEM DE VIGAS E LAJES, FCK=25 MPA, PARA LAJES MACIÇAS OU NERVURADAS COM JERICAS EM ELEVADOR DE CABO EM EDIFICAÇÃO DE MULTIPAVIMENTOS ATÉ 16 ANDARES  - LANÇAMENTO, ADENSAMENTO E ACABAMENTO. AF_02/2022</t>
  </si>
  <si>
    <t>103678</t>
  </si>
  <si>
    <t>CONCRETAGEM DE VIGAS E LAJES, FCK=25 MPA, PARA LAJES PREMOLDADAS COM JERICAS EM CREMALHEIRA EM EDIFICAÇÃO DE MULTIPAVIMENTOS ATÉ 16 ANDARES  - LANÇAMENTO, ADENSAMENTO E ACABAMENTO. AF_02/2022</t>
  </si>
  <si>
    <t>103679</t>
  </si>
  <si>
    <t>CONCRETAGEM DE VIGAS E LAJES, FCK=25 MPA, PARA LAJES MACIÇAS OU NERVURADAS COM JERICAS EM CREMALHEIRA EM EDIFICAÇÃO DE MULTIPAVIMENTOS ATÉ 16 ANDARES - LANÇAMENTO, ADENSAMENTO E ACABAMENTO. AF_02/2022</t>
  </si>
  <si>
    <t>103680</t>
  </si>
  <si>
    <t>CONCRETAGEM DE VIGAS E LAJES, FCK=25 MPA, PARA LAJES PREMOLDADAS COM GRUA DE CAÇAMBA DE 350 L EM EDIFICAÇÃO DE MULTIPAVIMENTOS ATÉ 16 ANDARES - LANÇAMENTO, ADENSAMENTO E ACABAMENTO. AF_02/2022</t>
  </si>
  <si>
    <t>103681</t>
  </si>
  <si>
    <t>CONCRETAGEM DE VIGAS E LAJES, FCK=25 MPA, PARA LAJES MACIÇAS OU NERVURADAS COM GRUA DE CAÇAMBA DE 500 L EM EDIFICAÇÃO DE MULTIPAVIMENTOS ATÉ 16 ANDARES - LANÇAMENTO, ADENSAMENTO E ACABAMENTO. AF_02/2022</t>
  </si>
  <si>
    <t>103682</t>
  </si>
  <si>
    <t>CONCRETAGEM DE VIGAS E LAJES, FCK=25 MPA, PARA QUALQUER TIPO DE LAJE COM BALDES EM EDIFICAÇÃO TÉRREA - LANÇAMENTO, ADENSAMENTO E ACABAMENTO. AF_02/2022</t>
  </si>
  <si>
    <t>103683</t>
  </si>
  <si>
    <t>CONCRETAGEM DE VIGAS E LAJES, FCK=25 MPA, PARA QUALQUER TIPO DE LAJE COM BALDES EM EDIFICAÇÃO DE MULTIPAVIMENTOS ATÉ 04 ANDARES - LANÇAMENTO, ADENSAMENTO E ACABAMENTO. AF_02/2022</t>
  </si>
  <si>
    <t>103684</t>
  </si>
  <si>
    <t>103685</t>
  </si>
  <si>
    <t>103686</t>
  </si>
  <si>
    <t>103687</t>
  </si>
  <si>
    <t>CONCRETAGEM DE PILARES, FCK=25 MPA, COM USO DE JERICAS EM ELEVADOR DE CABO - LANÇAMENTO, ADENSAMENTO E ACABAMENTO. AF_02/2022</t>
  </si>
  <si>
    <t>103688</t>
  </si>
  <si>
    <t>CONCRETAGEM DE PILARES, FCK=25 MPA, COM USO DE JERICAS EM CREMALHEIRA - LANÇAMENTO, ADENSAMENTO E ACABAMENTO. AF_02/2022</t>
  </si>
  <si>
    <t>63,59</t>
  </si>
  <si>
    <t>87,99</t>
  </si>
  <si>
    <t>6,09</t>
  </si>
  <si>
    <t>103795</t>
  </si>
  <si>
    <t>FABRICAÇÃO, MONTAGEM E DESMONTAGEM DE FÔRMA PARA ESCADA HIDRÁULICA, EM CHAPA DE MADEIRA COMPENSADA RESINADA, E = 17 MM, 3 UTILIZAÇÕES. AF_08/2022</t>
  </si>
  <si>
    <t>103796</t>
  </si>
  <si>
    <t>FABRICAÇÃO, MONTAGEM E DESMONTAGEM DE FÔRMA PARA BACIA DE DISSIPAÇÃO, EM MADEIRA SERRADA, E = 25 MM, 2 UTILIZAÇÕES. AF_08/2022</t>
  </si>
  <si>
    <t>103797</t>
  </si>
  <si>
    <t>ARMAÇÃO DE DESCIDA DÁGUA UTILIZANDO AÇO CA-60 DE 5 MM - MONTAGEM. AF_08/2022</t>
  </si>
  <si>
    <t>103798</t>
  </si>
  <si>
    <t>CONCRETAGEM DE DISSIPADOR DE ENERGIA, CONCRETO USINADO, FCK = 20 MPA, COM USO DE BOMBA - LANÇAMENTO, ADENSAMENTO E ACABAMENTO. AF_08/2022</t>
  </si>
  <si>
    <t>103799</t>
  </si>
  <si>
    <t>PEDRA DE MÃO FIXADA COM CONCRETO PARA BACIA DE DISSIPAÇÃO, 40% DE CONCRETO EM VOLUME, FCK = 20 MPA, COM USO DE JERICA E PREPARO EM BETONEIRA DE 600 L - AREIA, BRITA E PEDRA DE MÃO COMERCIAIS - LANÇAMENTO, ADENSAMENTO E ACABAMENTO. AF_08/2022</t>
  </si>
  <si>
    <t>103800</t>
  </si>
  <si>
    <t>PEDRA ARGAMASSADA COM CIMENTO E AREIA 1:3, 40% DE ARGAMASSA EM VOLUME - AREIA E PEDRA DE MÃO COMERCIAIS - FORNECIMENTO E ASSENTAMENTO. AF_08/2022</t>
  </si>
  <si>
    <t>103801</t>
  </si>
  <si>
    <t>CONCRETAGEM DE DISSIPADOR DE ENERGIA, FCK = 20 MPA, COM USO DE JERICAS E PREPARO EM BETONEIRA DE 600 L - AREIA E BRITA COMERCIAIS - LANÇAMENTO, ADENSAMENTO E ACABAMENTO. AF_08/2022</t>
  </si>
  <si>
    <t>103925</t>
  </si>
  <si>
    <t>ESCADA HIDRÁULICA, LARGURA ATÉ 1M, TIPO DESCIDA DÁGUA DE CORTE OU ATERRO EM DEGRAUS (DCD 02, 04 E DAD 02), EM CONCRETO USINADO, FCK = 20 MPA, LANÇADO COM BOMBA, INCLUINDO ARMAÇÃO, MATERIAIS E FÔRMAS (3 UTILIZAÇÕES). AF_08/2022</t>
  </si>
  <si>
    <t>103926</t>
  </si>
  <si>
    <t>ESCADA HIDRÁULICA, LARGURA DE 1 A 4,1 M, TIPO DESCIDA DÁGUA DE ATERRO EM DEGRAUS (DAD 04, 06, 08, 10, 12, 14, 16, 18), EM CONCRETO USINADO, FCK = 20 MPA, LANÇADO COM BOMBA, INCLUINDO ARMAÇÃO, MATERIAIS E FÔRMAS (3 UTILIZAÇÕES). AF_08/2022</t>
  </si>
  <si>
    <t>103928</t>
  </si>
  <si>
    <t>BACIA DE DISSIPAÇÃO, TIPO BACIA EM PEDRA DE MÃO ARGAMASSADA (DES 01, 02, 03, 04), LANÇADO MANUALMENTE, INCLUINDO MATERIAIS E FÔRMAS (2 UTILIZAÇÕES). AF_08/2022</t>
  </si>
  <si>
    <t>103929</t>
  </si>
  <si>
    <t>BACIA DE DISSIPAÇÃO, TIPO BACIA COM DENTES DE CONCRETO (01), COM PREPARO MANUAL, FCK = 20 MPA, LANÇADO MANUALMENTE, INCLUINDO MATERIAIS E FÔRMAS (2 UTILIZAÇÕES). AF_08/2022</t>
  </si>
  <si>
    <t>103930</t>
  </si>
  <si>
    <t>BACIA DE DISSIPAÇÃO, LARGURA ATÉ 1 M, TIPO BACIA EM PEDRA DE MÃO FIXADA COM CONCRETO (DEB 01, 02), COM PREPARO MANUAL, FCK = 20 MPA, LANÇADO MANUALMENTE, INCLUINDO MATERIAIS E FÔRMAS (2 UTILIZAÇÕES). AF_08/2022</t>
  </si>
  <si>
    <t>103931</t>
  </si>
  <si>
    <t>BACIA DE DISSIPAÇÃO, LARGURA DE 1 A 4 M, TIPO BACIA EM PEDRA DE MÃO FIXADA COM CONCRETO (DEB 03, 04, 05, 06), COM PREPARO MANUAL, FCK = 20 MPA, LANÇADO MANUALMENTE, INCLUINDO MATERIAIS E FÔRMAS (2 UTILIZAÇÕES). AF_08/2022</t>
  </si>
  <si>
    <t>103932</t>
  </si>
  <si>
    <t>BACIA DE DISSIPAÇÃO, LARGURA DE 4 A 9,2 M, TIPO BACIA EM PEDRA DE MÃO FIXADA COM CONCRETO (DEB 07, 08, 09, 10, 11, 12, 13), COM PREPARO MANUAL, FCK = 20 MPA, LANÇADO MANUALMENTE, INCLUINDO MATERIAIS E FÔRMAS (2 UTILIZAÇÕES). AF_08/2022</t>
  </si>
  <si>
    <t>103933</t>
  </si>
  <si>
    <t>DESCIDA D'ÁGUA RÁPIDA (DAR 03), EM CONCRETO USINADO, FCK = 20 MPA, LANÇADO COM BOMBA, INCLUINDO ARMAÇÃO, MATERIAIS E FÔRMAS (2 UTILIZAÇÕES). AF_08/2022</t>
  </si>
  <si>
    <t>65,32</t>
  </si>
  <si>
    <t>11,62</t>
  </si>
  <si>
    <t>19,84</t>
  </si>
  <si>
    <t>30,53</t>
  </si>
  <si>
    <t>11,66</t>
  </si>
  <si>
    <t>8,18</t>
  </si>
  <si>
    <t>38,19</t>
  </si>
  <si>
    <t>27,06</t>
  </si>
  <si>
    <t>27,32</t>
  </si>
  <si>
    <t>17,20</t>
  </si>
  <si>
    <t>72,00</t>
  </si>
  <si>
    <t>46,87</t>
  </si>
  <si>
    <t>27,53</t>
  </si>
  <si>
    <t>103782</t>
  </si>
  <si>
    <t>LUMINÁRIA TIPO PLAFON CIRCULAR, DE SOBREPOR, COM LED DE 12/13 W - FORNECIMENTO E INSTALAÇÃO. AF_03/2022</t>
  </si>
  <si>
    <t>39,14</t>
  </si>
  <si>
    <t>132,74</t>
  </si>
  <si>
    <t>103654</t>
  </si>
  <si>
    <t>TRANSFORMADOR DE DISTRIBUIÇÃO, 500KVA, TRIFÁSICO, 60 HZ, CLASSE 15 KV, IMERSO EM ÓLEO MINERAL, INSTALAÇÃO EM SOLO (NÃO INCLUSO ABRIGO) - FORNECIMENTO E INSTALAÇÃO. AF_02/2022</t>
  </si>
  <si>
    <t>103655</t>
  </si>
  <si>
    <t>TRANSFORMADOR DE DISTRIBUIÇÃO, 750 KVA, TRIFÁSICO, 60 HZ, CLASSE 15 KV, IMERSO EM ÓLEO MINERAL, INSTALAÇÃO EM SOLO (NÃO INCLUSO ABRIGO) - FORNECIMENTO E INSTALAÇÃO. AF_02/2022</t>
  </si>
  <si>
    <t>103656</t>
  </si>
  <si>
    <t>TRANSFORMADOR DE DISTRIBUIÇÃO, 1000 KVA, TRIFÁSICO, 60 HZ, CLASSE 15 KV, IMERSO EM ÓLEO MINERAL, INSTALAÇÃO EM SOLO (NÃO INCLUSO ABRIGO) - FORNECIMENTO E INSTALAÇÃO. AF_02/2022</t>
  </si>
  <si>
    <t>58,87</t>
  </si>
  <si>
    <t>13,12</t>
  </si>
  <si>
    <t>98305</t>
  </si>
  <si>
    <t>RACK FECHADO PARA SERVIDOR - FORNECIMENTO E INSTALAÇÃO. AF_11/2019</t>
  </si>
  <si>
    <t>98306</t>
  </si>
  <si>
    <t>BLOCO DE ENGATE RÁPIDO PARA BASTIDOR TIPO M10 - FORNECIMENTO E INSTALAÇÃO. AF_11/2019</t>
  </si>
  <si>
    <t>100555</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</si>
  <si>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</si>
  <si>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</si>
  <si>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</si>
  <si>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</si>
  <si>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</si>
  <si>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</si>
  <si>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</si>
  <si>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</si>
  <si>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</si>
  <si>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</si>
  <si>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</si>
  <si>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</si>
  <si>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</si>
  <si>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</si>
  <si>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</si>
  <si>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</si>
  <si>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</si>
  <si>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</si>
  <si>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</si>
  <si>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</si>
  <si>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</si>
  <si>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</si>
  <si>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</si>
  <si>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</si>
  <si>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55,66</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</si>
  <si>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</si>
  <si>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</si>
  <si>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</si>
  <si>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</si>
  <si>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</si>
  <si>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</si>
  <si>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</si>
  <si>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</si>
  <si>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</si>
  <si>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</si>
  <si>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</si>
  <si>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</si>
  <si>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</si>
  <si>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</si>
  <si>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</si>
  <si>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</si>
  <si>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</si>
  <si>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19,10</t>
  </si>
  <si>
    <t>50,29</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</si>
  <si>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</si>
  <si>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</si>
  <si>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</si>
  <si>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</si>
  <si>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</si>
  <si>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</si>
  <si>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</si>
  <si>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</si>
  <si>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</si>
  <si>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</si>
  <si>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</si>
  <si>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</si>
  <si>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</si>
  <si>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</si>
  <si>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</si>
  <si>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80,99</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</si>
  <si>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</si>
  <si>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</si>
  <si>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</si>
  <si>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</si>
  <si>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</si>
  <si>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</si>
  <si>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</si>
  <si>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</si>
  <si>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</si>
  <si>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</si>
  <si>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</si>
  <si>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</si>
  <si>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</si>
  <si>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</si>
  <si>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</si>
  <si>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</si>
  <si>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</si>
  <si>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</si>
  <si>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</si>
  <si>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</si>
  <si>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34,65</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</si>
  <si>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</si>
  <si>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</si>
  <si>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</si>
  <si>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</si>
  <si>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</si>
  <si>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</si>
  <si>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</si>
  <si>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</si>
  <si>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</si>
  <si>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</si>
  <si>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</si>
  <si>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</si>
  <si>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</si>
  <si>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</si>
  <si>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</si>
  <si>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</si>
  <si>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</si>
  <si>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</si>
  <si>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</si>
  <si>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79,14</t>
  </si>
  <si>
    <t>103802</t>
  </si>
  <si>
    <t>TUBO EM COBRE RÍGIDO, DN 15 MM, CLASSE E, SEM ISOLAMENTO, INSTALADO EM RAMAL E SUB-RAMAL DE GÁS COMBUSTÍVEL - FORNECIMENTO E INSTALAÇÃO. AF_04/2022</t>
  </si>
  <si>
    <t>103803</t>
  </si>
  <si>
    <t>TUBO EM COBRE RÍGIDO, DN 22 MM, CLASSE E, SEM ISOLAMENTO, INSTALADO EM RAMAL E SUB-RAMAL DE GÁS COMBUSTÍVEL - FORNECIMENTO E INSTALAÇÃO. AF_04/2022</t>
  </si>
  <si>
    <t>103804</t>
  </si>
  <si>
    <t>TUBO EM COBRE RÍGIDO, DN 28 MM, CLASSE E, SEM ISOLAMENTO, INSTALADO EM RAMAL E SUB-RAMAL DE GÁS COMBUSTÍVEL - FORNECIMENTO E INSTALAÇÃO. AF_04/2022</t>
  </si>
  <si>
    <t>103835</t>
  </si>
  <si>
    <t>TUBO EM COBRE RÍGIDO, DN 15 MM, CLASSE A, SEM ISOLAMENTO, INSTALADO EM RAMAL E SUB-RAMAL DE GÁS MEDICINAL - FORNECIMENTO E INSTALAÇÃO. AF_04/2022</t>
  </si>
  <si>
    <t>103836</t>
  </si>
  <si>
    <t>TUBO EM COBRE RÍGIDO, DN 22 MM, CLASSE A, SEM ISOLAMENTO, INSTALADO EM RAMAL E SUB-RAMAL DE GÁS MEDICINAL - FORNECIMENTO E INSTALAÇÃO. AF_04/2022</t>
  </si>
  <si>
    <t>103837</t>
  </si>
  <si>
    <t>TUBO EM COBRE RÍGIDO, DN 28 MM, CLASSE A, SEM ISOLAMENTO, INSTALADO EM RAMAL E SUB-RAMAL DE GÁS MEDICINAL - FORNECIMENTO E INSTALAÇÃO. AF_04/2022</t>
  </si>
  <si>
    <t>103868</t>
  </si>
  <si>
    <t>TUBO EM COBRE RÍGIDO, DN 15 MM, CLASSE E, SEM ISOLAMENTO, INSTALADO EM RAMAL E SUB-RAMAL DE AQUECIMENTO SOLAR - FORNECIMENTO E INSTALAÇÃO. AF_04/2022</t>
  </si>
  <si>
    <t>103869</t>
  </si>
  <si>
    <t>TUBO EM COBRE RÍGIDO, DN 22 MM, CLASSE E, SEM ISOLAMENTO, INSTALADO EM RAMAL E SUB-RAMAL DE AQUECIMENTO SOLAR - FORNECIMENTO E INSTALAÇÃO. AF_04/2022</t>
  </si>
  <si>
    <t>103870</t>
  </si>
  <si>
    <t>TUBO EM COBRE RÍGIDO, DN 28 MM, CLASSE E, SEM ISOLAMENTO, INSTALADO EM RAMAL E SUB-RAMAL DE AQUECIMENTO SOLAR - FORNECIMENTO E INSTALAÇÃO. AF_04/2022</t>
  </si>
  <si>
    <t>103871</t>
  </si>
  <si>
    <t>TUBO EM COBRE RÍGIDO, DN 15 MM, CLASSE E, COM ISOLAMENTO, INSTALADO EM RAMAL E SUB-RAMAL DE AQUECIMENTO SOLAR - FORNECIMENTO E INSTALAÇÃO. AF_04/2022</t>
  </si>
  <si>
    <t>103872</t>
  </si>
  <si>
    <t>TUBO EM COBRE RÍGIDO, DN 22 MM, CLASSE E, COM ISOLAMENTO, INSTALADO EM RAMAL E SUB-RAMAL DE AQUECIMENTO SOLAR - FORNECIMENTO E INSTALAÇÃO. AF_04/2022</t>
  </si>
  <si>
    <t>103873</t>
  </si>
  <si>
    <t>TUBO EM COBRE RÍGIDO, DN 28 MM, CLASSE E, COM ISOLAMENTO, INSTALADO EM RAMAL E SUB-RAMAL DE AQUECIMENTO SOLAR - FORNECIMENTO E INSTALAÇÃO. AF_04/2022</t>
  </si>
  <si>
    <t>103978</t>
  </si>
  <si>
    <t>TUBO, PVC, SOLDÁVEL, DN 40MM, INSTALADO EM RAMAL DE DISTRIBUIÇÃO DE ÁGUA - FORNECIMENTO E INSTALAÇÃO. AF_06/2022</t>
  </si>
  <si>
    <t>103979</t>
  </si>
  <si>
    <t>TUBO, PVC, SOLDÁVEL, DN 50MM, INSTALADO EM RAMAL DE DISTRIBUIÇÃO DE ÁGUA - FORNECIMENTO E INSTALAÇÃO. AF_06/2022</t>
  </si>
  <si>
    <t>34,24</t>
  </si>
  <si>
    <t>104021</t>
  </si>
  <si>
    <t>TUBO, CPVC, SOLDÁVEL, DN 42MM, INSTALADO EM RAMAL DE DISTRIBUIÇÃO DE ÁGUA - FORNECIMENTO E INSTALAÇÃO. AF_06/2022</t>
  </si>
  <si>
    <t>104166</t>
  </si>
  <si>
    <t>TUBO PVC, SÉRIE R, ÁGUA PLUVIAL, DN 150 MM, FORNECIDO E INSTALADO EM RAMAL DE ENCAMINHAMENTO. AF_06/2022</t>
  </si>
  <si>
    <t>104194</t>
  </si>
  <si>
    <t>TUBO, PPR, DN 20, CLASSE PN20, INSTALADO EM RAMAL OU SUB-RAMAL DE ÁGUA - FORNECIMENTO E INSTALAÇÃO. AF_08/2022</t>
  </si>
  <si>
    <t>104195</t>
  </si>
  <si>
    <t>TUBO, PPR, DN 20, CLASSE PN25, INSTALADO EM RAMAL OU SUB-RAMAL DE ÁGUA - FORNECIMENTO E INSTALAÇÃO. AF_08/2022</t>
  </si>
  <si>
    <t>104315</t>
  </si>
  <si>
    <t>TUBO, PVC, SOLDÁVEL, DN 20 MM, INSTALADO EM DRENO DE AR CONDICIONADO - FORNECIMENTO E INSTALAÇÃO. AF_08/2022</t>
  </si>
  <si>
    <t>104316</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</si>
  <si>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</si>
  <si>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</si>
  <si>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</si>
  <si>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</si>
  <si>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</si>
  <si>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</si>
  <si>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</si>
  <si>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</si>
  <si>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</si>
  <si>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</si>
  <si>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</si>
  <si>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</si>
  <si>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</si>
  <si>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</si>
  <si>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</si>
  <si>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</si>
  <si>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</si>
  <si>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</si>
  <si>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</si>
  <si>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</si>
  <si>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</si>
  <si>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</si>
  <si>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</si>
  <si>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</si>
  <si>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15,09</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</si>
  <si>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</si>
  <si>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</si>
  <si>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</si>
  <si>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</si>
  <si>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</si>
  <si>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</si>
  <si>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</si>
  <si>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</si>
  <si>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</si>
  <si>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</si>
  <si>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</si>
  <si>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</si>
  <si>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</si>
  <si>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14,14</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</si>
  <si>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</si>
  <si>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</si>
  <si>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</si>
  <si>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</si>
  <si>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</si>
  <si>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</si>
  <si>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</si>
  <si>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</si>
  <si>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</si>
  <si>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</si>
  <si>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</si>
  <si>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</si>
  <si>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</si>
  <si>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</si>
  <si>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</si>
  <si>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</si>
  <si>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</si>
  <si>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</si>
  <si>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</si>
  <si>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</si>
  <si>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</si>
  <si>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</si>
  <si>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</si>
  <si>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</si>
  <si>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</si>
  <si>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</si>
  <si>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</si>
  <si>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</si>
  <si>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</si>
  <si>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</si>
  <si>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</si>
  <si>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</si>
  <si>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</si>
  <si>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</si>
  <si>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</si>
  <si>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</si>
  <si>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</si>
  <si>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</si>
  <si>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</si>
  <si>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13,54</t>
  </si>
  <si>
    <t>TE, PVC, SOLDÁVEL, DN 25MM, INSTALADO EM RAMAL DE DISTRIBUIÇÃO DE ÁGUA - FORNECIMENTO E INSTALAÇÃO. AF_06/2022</t>
  </si>
  <si>
    <t>12,97</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</si>
  <si>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</si>
  <si>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</si>
  <si>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</si>
  <si>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34,55</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</si>
  <si>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</si>
  <si>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</si>
  <si>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</si>
  <si>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</si>
  <si>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</si>
  <si>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</si>
  <si>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</si>
  <si>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</si>
  <si>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</si>
  <si>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</si>
  <si>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</si>
  <si>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</si>
  <si>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</si>
  <si>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</si>
  <si>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</si>
  <si>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</si>
  <si>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</si>
  <si>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</si>
  <si>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</si>
  <si>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</si>
  <si>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</si>
  <si>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</si>
  <si>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</si>
  <si>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</si>
  <si>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</si>
  <si>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</si>
  <si>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</si>
  <si>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</si>
  <si>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</si>
  <si>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</si>
  <si>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</si>
  <si>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</si>
  <si>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</si>
  <si>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</si>
  <si>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</si>
  <si>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46,57</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</si>
  <si>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</si>
  <si>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</si>
  <si>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</si>
  <si>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</si>
  <si>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</si>
  <si>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</si>
  <si>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</si>
  <si>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</si>
  <si>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</si>
  <si>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</si>
  <si>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7,00</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</si>
  <si>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</si>
  <si>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</si>
  <si>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</si>
  <si>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</si>
  <si>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</si>
  <si>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</si>
  <si>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</si>
  <si>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</si>
  <si>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</si>
  <si>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</si>
  <si>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</si>
  <si>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</si>
  <si>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</si>
  <si>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</si>
  <si>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</si>
  <si>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</si>
  <si>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</si>
  <si>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</si>
  <si>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</si>
  <si>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</si>
  <si>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</si>
  <si>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</si>
  <si>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</si>
  <si>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</si>
  <si>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</si>
  <si>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</si>
  <si>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</si>
  <si>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</si>
  <si>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</si>
  <si>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</si>
  <si>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</si>
  <si>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</si>
  <si>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</si>
  <si>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</si>
  <si>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</si>
  <si>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</si>
  <si>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</si>
  <si>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</si>
  <si>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</si>
  <si>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</si>
  <si>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</si>
  <si>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</si>
  <si>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</si>
  <si>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</si>
  <si>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</si>
  <si>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</si>
  <si>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</si>
  <si>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</si>
  <si>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</si>
  <si>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</si>
  <si>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</si>
  <si>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</si>
  <si>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</si>
  <si>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</si>
  <si>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</si>
  <si>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</si>
  <si>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</si>
  <si>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</si>
  <si>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</si>
  <si>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</si>
  <si>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</si>
  <si>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</si>
  <si>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</si>
  <si>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</si>
  <si>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</si>
  <si>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</si>
  <si>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</si>
  <si>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</si>
  <si>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</si>
  <si>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</si>
  <si>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</si>
  <si>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</si>
  <si>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</si>
  <si>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</si>
  <si>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10,77</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</si>
  <si>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</si>
  <si>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</si>
  <si>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</si>
  <si>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</si>
  <si>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</si>
  <si>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</si>
  <si>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</si>
  <si>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26,36</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</si>
  <si>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</si>
  <si>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</si>
  <si>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</si>
  <si>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21,49</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</si>
  <si>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</si>
  <si>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</si>
  <si>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</si>
  <si>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</si>
  <si>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</si>
  <si>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</si>
  <si>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</si>
  <si>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</si>
  <si>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</si>
  <si>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</si>
  <si>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</si>
  <si>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</si>
  <si>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</si>
  <si>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</si>
  <si>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</si>
  <si>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</si>
  <si>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</si>
  <si>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</si>
  <si>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</si>
  <si>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</si>
  <si>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</si>
  <si>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</si>
  <si>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</si>
  <si>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</si>
  <si>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</si>
  <si>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</si>
  <si>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</si>
  <si>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</si>
  <si>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</si>
  <si>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</si>
  <si>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</si>
  <si>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</si>
  <si>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</si>
  <si>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</si>
  <si>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</si>
  <si>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</si>
  <si>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</si>
  <si>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</si>
  <si>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</si>
  <si>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</si>
  <si>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</si>
  <si>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</si>
  <si>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</si>
  <si>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</si>
  <si>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</si>
  <si>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</si>
  <si>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</si>
  <si>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</si>
  <si>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</si>
  <si>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</si>
  <si>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</si>
  <si>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</si>
  <si>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23,24</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</si>
  <si>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</si>
  <si>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</si>
  <si>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</si>
  <si>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</si>
  <si>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</si>
  <si>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</si>
  <si>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</si>
  <si>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</si>
  <si>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</si>
  <si>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19,27</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</si>
  <si>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</si>
  <si>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</si>
  <si>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</si>
  <si>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</si>
  <si>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</si>
  <si>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</si>
  <si>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</si>
  <si>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</si>
  <si>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</si>
  <si>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</si>
  <si>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</si>
  <si>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</si>
  <si>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</si>
  <si>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</si>
  <si>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</si>
  <si>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</si>
  <si>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</si>
  <si>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</si>
  <si>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</si>
  <si>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53,79</t>
  </si>
  <si>
    <t>JOELHO 90 GRAUS, PVC, SERIE NORMAL, ESGOTO PREDIAL, DN 100 MM, JUNTA ELÁSTICA, FORNECIDO E INSTALADO EM RAMAL DE DESCARGA OU RAMAL DE ESGOTO SANITÁRIO. AF_08/2022</t>
  </si>
  <si>
    <t>28,97</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</si>
  <si>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</si>
  <si>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</si>
  <si>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</si>
  <si>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</si>
  <si>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</si>
  <si>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</si>
  <si>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</si>
  <si>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</si>
  <si>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</si>
  <si>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</si>
  <si>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</si>
  <si>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</si>
  <si>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</si>
  <si>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</si>
  <si>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</si>
  <si>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</si>
  <si>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</si>
  <si>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</si>
  <si>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</si>
  <si>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</si>
  <si>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</si>
  <si>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</si>
  <si>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</si>
  <si>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</si>
  <si>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</si>
  <si>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</si>
  <si>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</si>
  <si>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</si>
  <si>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35,84</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</si>
  <si>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</si>
  <si>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</si>
  <si>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</si>
  <si>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</si>
  <si>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</si>
  <si>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</si>
  <si>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</si>
  <si>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</si>
  <si>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</si>
  <si>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</si>
  <si>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</si>
  <si>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</si>
  <si>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</si>
  <si>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</si>
  <si>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</si>
  <si>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</si>
  <si>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</si>
  <si>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</si>
  <si>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</si>
  <si>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</si>
  <si>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</si>
  <si>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</si>
  <si>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</si>
  <si>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</si>
  <si>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</si>
  <si>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</si>
  <si>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</si>
  <si>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</si>
  <si>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</si>
  <si>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</si>
  <si>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</si>
  <si>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</si>
  <si>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</si>
  <si>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</si>
  <si>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</si>
  <si>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</si>
  <si>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</si>
  <si>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</si>
  <si>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</si>
  <si>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</si>
  <si>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</si>
  <si>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</si>
  <si>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</si>
  <si>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</si>
  <si>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</si>
  <si>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</si>
  <si>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</si>
  <si>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</si>
  <si>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</si>
  <si>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</si>
  <si>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</si>
  <si>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</si>
  <si>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</si>
  <si>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</si>
  <si>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</si>
  <si>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</si>
  <si>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</si>
  <si>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</si>
  <si>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</si>
  <si>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</si>
  <si>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</si>
  <si>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</si>
  <si>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</si>
  <si>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</si>
  <si>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</si>
  <si>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</si>
  <si>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</si>
  <si>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</si>
  <si>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</si>
  <si>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</si>
  <si>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</si>
  <si>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</si>
  <si>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</si>
  <si>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</si>
  <si>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</si>
  <si>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</si>
  <si>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</si>
  <si>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</si>
  <si>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32,00</t>
  </si>
  <si>
    <t>LUVA SOLDÁVEL E COM BUCHA DE LATÃO, PVC, SOLDÁVEL, DN 32MM X 1 , INSTALADO EM PRUMADA DE ÁGUA   FORNECIMENTO E INSTALAÇÃO. AF_06/2022</t>
  </si>
  <si>
    <t>28,77</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</si>
  <si>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</si>
  <si>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</si>
  <si>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</si>
  <si>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</si>
  <si>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</si>
  <si>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</si>
  <si>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</si>
  <si>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</si>
  <si>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</si>
  <si>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</si>
  <si>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</si>
  <si>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</si>
  <si>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</si>
  <si>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</si>
  <si>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</si>
  <si>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</si>
  <si>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37,16</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</si>
  <si>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</si>
  <si>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</si>
  <si>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</si>
  <si>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</si>
  <si>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</si>
  <si>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</si>
  <si>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</si>
  <si>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</si>
  <si>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</si>
  <si>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</si>
  <si>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</si>
  <si>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</si>
  <si>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</si>
  <si>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</si>
  <si>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</si>
  <si>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</si>
  <si>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</si>
  <si>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</si>
  <si>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</si>
  <si>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</si>
  <si>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</si>
  <si>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</si>
  <si>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152,55</t>
  </si>
  <si>
    <t>30,62</t>
  </si>
  <si>
    <t>38,54</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</si>
  <si>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</si>
  <si>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</si>
  <si>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</si>
  <si>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</si>
  <si>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47,14</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</si>
  <si>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</si>
  <si>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</si>
  <si>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</si>
  <si>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</si>
  <si>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</si>
  <si>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</si>
  <si>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</si>
  <si>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</si>
  <si>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</si>
  <si>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</si>
  <si>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</si>
  <si>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</si>
  <si>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</si>
  <si>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</si>
  <si>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</si>
  <si>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</si>
  <si>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</si>
  <si>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</si>
  <si>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</si>
  <si>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</si>
  <si>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</si>
  <si>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</si>
  <si>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</si>
  <si>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</si>
  <si>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</si>
  <si>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19,63</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</si>
  <si>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</si>
  <si>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</si>
  <si>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</si>
  <si>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14,99</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</si>
  <si>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</si>
  <si>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</si>
  <si>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</si>
  <si>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</si>
  <si>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</si>
  <si>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</si>
  <si>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</si>
  <si>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</si>
  <si>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</si>
  <si>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</si>
  <si>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</si>
  <si>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</si>
  <si>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</si>
  <si>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</si>
  <si>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</si>
  <si>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34,81</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</si>
  <si>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</si>
  <si>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</si>
  <si>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</si>
  <si>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</si>
  <si>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25,60</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</si>
  <si>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</si>
  <si>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</si>
  <si>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</si>
  <si>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</si>
  <si>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</si>
  <si>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</si>
  <si>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</si>
  <si>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</si>
  <si>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</si>
  <si>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</si>
  <si>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</si>
  <si>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</si>
  <si>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</si>
  <si>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</si>
  <si>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</si>
  <si>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</si>
  <si>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</si>
  <si>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</si>
  <si>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</si>
  <si>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</si>
  <si>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</si>
  <si>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</si>
  <si>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134,24</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</si>
  <si>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</si>
  <si>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</si>
  <si>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</si>
  <si>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</si>
  <si>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</si>
  <si>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</si>
  <si>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</si>
  <si>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</si>
  <si>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</si>
  <si>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</si>
  <si>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</si>
  <si>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</si>
  <si>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</si>
  <si>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</si>
  <si>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</si>
  <si>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</si>
  <si>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</si>
  <si>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</si>
  <si>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</si>
  <si>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26,20</t>
  </si>
  <si>
    <t>CONECTOR FÊMEA, PPR, 25 X 1/2  , CLASSE PN 25, INSTALADO EM RAMAL DE DISTRIBUIÇÃO DE ÁGUA   FORNECIMENTO E INSTALAÇÃO. AF_08/2022</t>
  </si>
  <si>
    <t>19,52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</si>
  <si>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</si>
  <si>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</si>
  <si>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</si>
  <si>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</si>
  <si>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</si>
  <si>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</si>
  <si>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</si>
  <si>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</si>
  <si>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</si>
  <si>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</si>
  <si>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</si>
  <si>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</si>
  <si>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</si>
  <si>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</si>
  <si>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</si>
  <si>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</si>
  <si>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</si>
  <si>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</si>
  <si>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</si>
  <si>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</si>
  <si>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</si>
  <si>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</si>
  <si>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</si>
  <si>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</si>
  <si>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</si>
  <si>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</si>
  <si>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</si>
  <si>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</si>
  <si>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</si>
  <si>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</si>
  <si>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</si>
  <si>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</si>
  <si>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</si>
  <si>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</si>
  <si>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</si>
  <si>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</si>
  <si>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</si>
  <si>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</si>
  <si>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</si>
  <si>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</si>
  <si>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</si>
  <si>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</si>
  <si>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</si>
  <si>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19,50</t>
  </si>
  <si>
    <t>26,44</t>
  </si>
  <si>
    <t>30,22</t>
  </si>
  <si>
    <t>138,54</t>
  </si>
  <si>
    <t>CONECTOR EM BRONZE/LATÃO, DN 22 MM X 1/2", SEM ANEL DE SOLDA, BOLSA X ROSCA F, INSTALADO EM PRUMADA DE HIDRÁULICA PREDIAL - FORNECIMENTO E INSTALAÇÃO. AF_04/2022</t>
  </si>
  <si>
    <t>103805</t>
  </si>
  <si>
    <t>COTOVELO EM COBRE, DN 15 MM, 90 GRAUS, SEM ANEL DE SOLDA, INSTALADO EM RAMAL E SUB-RAMAL DE GÁS COMBUSTÍVEL - FORNECIMENTO E INSTALAÇÃO. AF_04/2022</t>
  </si>
  <si>
    <t>103806</t>
  </si>
  <si>
    <t>CURVA EM COBRE, DN 15 MM, 45 GRAUS, SEM ANEL DE SOLDA, BOLSA X BOLSA, INSTALADO EM RAMAL E SUB-RAMAL DE GÁS COMBUSTÍVEL - FORNECIMENTO E INSTALAÇÃO. AF_04/2022</t>
  </si>
  <si>
    <t>103807</t>
  </si>
  <si>
    <t>COTOVELO EM BRONZE/LATÃO, DN 15 MM X 1/2, 90 GRAUS, SEM ANEL DE SOLDA, BOLSA X ROSCA F, INSTALADO EM RAMAL E SUB-RAMAL DE GÁS COMBUSTÍVEL - FORNECIMENTO E INSTALAÇÃO. AF_04/2022</t>
  </si>
  <si>
    <t>103808</t>
  </si>
  <si>
    <t>COTOVELO EM COBRE, DN 22 MM, 90 GRAUS, SEM ANEL DE SOLDA, INSTALADO EM RAMAL E SUB-RAMAL DE GÁS COMBUSTÍVEL - FORNECIMENTO E INSTALAÇÃO. AF_04/2022</t>
  </si>
  <si>
    <t>103809</t>
  </si>
  <si>
    <t>CURVA EM COBRE, DN 22 MM, 45 GRAUS, SEM ANEL DE SOLDA, BOLSA X BOLSA, INSTALADO EM RAMAL E SUB-RAMAL DE GÁS COMBUSTÍVEL - FORNECIMENTO E INSTALAÇÃO. AF_04/2022</t>
  </si>
  <si>
    <t>103810</t>
  </si>
  <si>
    <t>COTOVELO EM BRONZE/LATÃO, DN 22 MM X 1/2, 90 GRAUS, SEM ANEL DE SOLDA, BOLSA X ROSCA F, INSTALADO EM RAMAL E SUB-RAMAL DE GÁS COMBUSTÍVEL - FORNECIMENTO E INSTALAÇÃO. AF_04/2022</t>
  </si>
  <si>
    <t>103811</t>
  </si>
  <si>
    <t>COTOVELO EM BRONZE/LATÃO, DN 22 MM X 3/4, 90 GRAUS, SEM ANEL DE SOLDA, BOLSA X ROSCA F, INSTALADO EM RAMAL E SUB-RAMAL DE GÁS COMBUSTÍVEL - FORNECIMENTO E INSTALAÇÃO. AF_04/2022</t>
  </si>
  <si>
    <t>103812</t>
  </si>
  <si>
    <t>COTOVELO EM COBRE, DN 28 MM, 90 GRAUS, SEM ANEL DE SOLDA, INSTALADO EM RAMAL E SUB-RAMAL DE GÁS COMBUSTÍVEL - FORNECIMENTO E INSTALAÇÃO. AF_04/2022</t>
  </si>
  <si>
    <t>103813</t>
  </si>
  <si>
    <t>CURVA EM COBRE, DN 28 MM, 45 GRAUS, SEM ANEL DE SOLDA, BOLSA X BOLSA, INSTALADO EM RAMAL E SUB-RAMAL DE GÁS COMBUSTÍVEL - FORNECIMENTO E INSTALAÇÃO. AF_04/2022</t>
  </si>
  <si>
    <t>103814</t>
  </si>
  <si>
    <t>LUVA EM COBRE, DN 15 MM, SEM ANEL DE SOLDA, INSTALADO EM RAMAL E SUB-RAMAL DE GÁS COMBUSTÍVEL - FORNECIMENTO E INSTALAÇÃO. AF_04/2022</t>
  </si>
  <si>
    <t>103815</t>
  </si>
  <si>
    <t>LUVA PASSANTE EM COBRE, DN 15 MM, SEM ANEL DE SOLDA, INSTALADO EM RAMAL E SUB-RAMAL DE GÁS COMBUSTÍVEL - FORNECIMENTO E INSTALAÇÃO. AF_04/2022</t>
  </si>
  <si>
    <t>103816</t>
  </si>
  <si>
    <t>CURVA DE TRANSPOSIÇÃO EM BRONZE/LATÃO, DN 15 MM, SEM ANEL DE SOLDA, BOLSA X BOLSA, INSTALADO EM RAMAL E SUB-RAMAL DE GÁS COMBUSTÍVEL - FORNECIMENTO E INSTALAÇÃO. AF_04/2022</t>
  </si>
  <si>
    <t>103817</t>
  </si>
  <si>
    <t>JUNTA DE EXPANSÃO EM COBRE, DN 15 MM, PONTA X PONTA, INSTALADO EM RAMAL E SUB-RAMAL DE GÁS COMBUSTÍVEL - FORNECIMENTO E INSTALAÇÃO. AF_04/2022</t>
  </si>
  <si>
    <t>103818</t>
  </si>
  <si>
    <t>CONECTOR EM BRONZE/LATÃO, DN 15 MM X 1/2, SEM ANEL DE SOLDA, BOLSA X ROSCA F, INSTALADO EM RAMAL E SUB-RAMAL DE GÁS COMBUSTÍVEL - FORNECIMENTO E INSTALAÇÃO. AF_04/2022</t>
  </si>
  <si>
    <t>103819</t>
  </si>
  <si>
    <t>LUVA EM COBRE, DN 22 MM, SEM ANEL DE SOLDA, INSTALADO EM RAMAL E SUB-RAMAL DE GÁS COMBUSTÍVEL - FORNECIMENTO E INSTALAÇÃO. AF_04/2022</t>
  </si>
  <si>
    <t>103820</t>
  </si>
  <si>
    <t>LUVA PASSANTE EM COBRE, DN 22 MM, SEM ANEL DE SOLDA, INSTALADO EM RAMAL E SUB-RAMAL DE GÁS COMBUSTÍVEL - FORNECIMENTO E INSTALAÇÃO. AF_04/2022</t>
  </si>
  <si>
    <t>103821</t>
  </si>
  <si>
    <t>JUNTA DE EXPANSÃO EM COBRE, DN 22 MM, PONTA X PONTA, INSTALADO EM RAMAL E SUB-RAMAL DE GÁS COMBUSTÍVEL - FORNECIMENTO E INSTALAÇÃO. AF_04/2022</t>
  </si>
  <si>
    <t>103822</t>
  </si>
  <si>
    <t>CURVA DE TRANSPOSIÇÃO EM BRONZE/LATÃO, DN 22 MM, SEM ANEL DE SOLDA, BOLSA X BOLSA, INSTALADO EM RAMAL E SUB-RAMAL DE GÁS COMBUSTÍVEL - FORNECIMENTO E INSTALAÇÃO. AF_04/2022</t>
  </si>
  <si>
    <t>103823</t>
  </si>
  <si>
    <t>BUCHA DE REDUÇÃO EM COBRE, DN 22 MM X 15 MM, SEM ANEL DE SOLDA, PONTA X BOLSA, INSTALADO EM RAMAL E SUB-RAMAL DE GÁS COMBUSTÍVEL - FORNECIMENTO E INSTALAÇÃO. AF_04/2022</t>
  </si>
  <si>
    <t>103824</t>
  </si>
  <si>
    <t>CONECTOR EM BRONZE/LATÃO, DN 22 MM X 1/2, SEM ANEL DE SOLDA, BOLSA X ROSCA F, INSTALADO EM RAMAL E SUB-RAMAL DE GÁS COMBUSTÍVEL - FORNECIMENTO E INSTALAÇÃO. AF_04/2022</t>
  </si>
  <si>
    <t>103825</t>
  </si>
  <si>
    <t>CONECTOR EM BRONZE/LATÃO, DN 22 MM X 3/4, SEM ANEL DE SOLDA, BOLSA X ROSCA F, INSTALADO EM RAMAL E SUB-RAMAL DE GÁS COMBUSTÍVEL - FORNECIMENTO E INSTALAÇÃO. AF_04/2022</t>
  </si>
  <si>
    <t>103826</t>
  </si>
  <si>
    <t>LUVA EM COBRE, DN 28 MM, SEM ANEL DE SOLDA, INSTALADO EM RAMAL E SUB-RAMAL DE GÁS COMBUSTÍVEL - FORNECIMENTO E INSTALAÇÃO. AF_04/2022</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</si>
  <si>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</si>
  <si>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</si>
  <si>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</si>
  <si>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</si>
  <si>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103829</t>
  </si>
  <si>
    <t>JUNTA DE EXPANSÃO EM COBRE, DN 28 MM, PONTA X PONTA, INSTALADO EM RAMAL E SUB-RAMAL DE GÁS COMBUSTÍVEL - FORNECIMENTO E INSTALAÇÃO. AF_04/2022</t>
  </si>
  <si>
    <t>103830</t>
  </si>
  <si>
    <t>CONECTOR EM BRONZE/LATÃO, DN 28 MM X 1/2, SEM ANEL DE SOLDA, BOLSA X ROSCA F, INSTALADO EM RAMAL E SUB-RAMAL DE GÁS COMBUSTÍVEL - FORNECIMENTO E INSTALAÇÃO. AF_04/2022</t>
  </si>
  <si>
    <t>103831</t>
  </si>
  <si>
    <t>BUCHA DE REDUÇÃO EM COBRE, DN 28 MM X 22 MM, SEM ANEL DE SOLDA, INSTALADO EM RAMAL E SUB-RAMAL DE GÁS COMBUSTÍVEL - FORNECIMENTO E INSTALAÇÃO. AF_04/2022</t>
  </si>
  <si>
    <t>103832</t>
  </si>
  <si>
    <t>TÊ EM COBRE, DN 15 MM, SEM ANEL DE SOLDA, INSTALADO EM RAMAL E SUB-RAMAL DE GÁS COMBUSTÍVEL - FORNECIMENTO E INSTALAÇÃO. AF_04/2022</t>
  </si>
  <si>
    <t>103833</t>
  </si>
  <si>
    <t>TE EM COBRE, DN 22 MM, SEM ANEL DE SOLDA, INSTALADO EM RAMAL E SUB-RAMAL DE GÁS COMBUSTÍVEL - FORNECIMENTO E INSTALAÇÃO. AF_04/2022</t>
  </si>
  <si>
    <t>103834</t>
  </si>
  <si>
    <t>TÊ EM COBRE, DN 28 MM, SEM ANEL DE SOLDA, INSTALADO EM RAMAL E SUB-RAMAL DE GÁS COMBUSTÍVEL - FORNECIMENTO E INSTALAÇÃO. AF_04/2022</t>
  </si>
  <si>
    <t>103838</t>
  </si>
  <si>
    <t>COTOVELO EM COBRE, DN 15 MM, 90 GRAUS, SEM ANEL DE SOLDA, INSTALADO EM RAMAL E SUB-RAMAL DE GÁS MEDICINAL - FORNECIMENTO E INSTALAÇÃO. AF_04/2022</t>
  </si>
  <si>
    <t>103839</t>
  </si>
  <si>
    <t>CURVA EM COBRE, DN 15 MM, 45 GRAUS, SEM ANEL DE SOLDA, BOLSA X BOLSA, INSTALADO EM RAMAL E SUB-RAMAL DE GÁS MEDICINAL - FORNECIMENTO E INSTALAÇÃO. AF_04/2022</t>
  </si>
  <si>
    <t>103840</t>
  </si>
  <si>
    <t>COTOVELO EM BRONZE/LATÃO, DN 15 MM X 1/2, 90 GRAUS, SEM ANEL DE SOLDA, BOLSA X ROSCA F, INSTALADO EM RAMAL E SUB-RAMAL DE GÁS MEDICINAL - FORNECIMENTO E INSTALAÇÃO. AF_04/2022</t>
  </si>
  <si>
    <t>103841</t>
  </si>
  <si>
    <t>COTOVELO EM COBRE, DN 22 MM, 90 GRAUS, SEM ANEL DE SOLDA, INSTALADO EM RAMAL E SUB-RAMAL DE GÁS MEDICINAL - FORNECIMENTO E INSTALAÇÃO. AF_04/2022</t>
  </si>
  <si>
    <t>103842</t>
  </si>
  <si>
    <t>CURVA EM COBRE, DN 22 MM, 45 GRAUS, SEM ANEL DE SOLDA, BOLSA X BOLSA, INSTALADO EM RAMAL E SUB-RAMAL DE GÁS MEDICINAL - FORNECIMENTO E INSTALAÇÃO. AF_04/2022</t>
  </si>
  <si>
    <t>103843</t>
  </si>
  <si>
    <t>COTOVELO EM BRONZE/LATÃO, DN 22 MM X 1/2, 90 GRAUS, SEM ANEL DE SOLDA, BOLSA X ROSCA F, INSTALADO EM RAMAL E SUB-RAMAL DE GÁS MEDICINAL - FORNECIMENTO E INSTALAÇÃO. AF_04/2022</t>
  </si>
  <si>
    <t>103844</t>
  </si>
  <si>
    <t>COTOVELO EM BRONZE/LATÃO, DN 22 MM X 3/4, 90 GRAUS, SEM ANEL DE SOLDA, BOLSA X ROSCA F, INSTALADO EM RAMAL E SUB-RAMAL DE GÁS MEDICINAL - FORNECIMENTO E INSTALAÇÃO. AF_04/2022</t>
  </si>
  <si>
    <t>103845</t>
  </si>
  <si>
    <t>COTOVELO EM COBRE, DN 28 MM, 90 GRAUS, SEM ANEL DE SOLDA, INSTALADO EM RAMAL E SUB-RAMAL DE GÁS MEDICINAL - FORNECIMENTO E INSTALAÇÃO. AF_04/2022</t>
  </si>
  <si>
    <t>103846</t>
  </si>
  <si>
    <t>CURVA EM COBRE, DN 28 MM, 45 GRAUS, SEM ANEL DE SOLDA, BOLSA X BOLSA, INSTALADO EM RAMAL E SUB-RAMAL DE GÁS MEDICINAL - FORNECIMENTO E INSTALAÇÃO. AF_04/2022</t>
  </si>
  <si>
    <t>103847</t>
  </si>
  <si>
    <t>LUVA EM COBRE, DN 15 MM, SEM ANEL DE SOLDA, INSTALADO EM RAMAL E SUB-RAMAL DE GÁS MEDICINAL - FORNECIMENTO E INSTALAÇÃO. AF_04/2022</t>
  </si>
  <si>
    <t>103848</t>
  </si>
  <si>
    <t>LUVA PASSANTE EM COBRE, DN 15 MM, SEM ANEL DE SOLDA, INSTALADO EM RAMAL E SUB-RAMAL DE GÁS MEDICINAL - FORNECIMENTO E INSTALAÇÃO. AF_04/2022</t>
  </si>
  <si>
    <t>103849</t>
  </si>
  <si>
    <t>CURVA DE TRANSPOSIÇÃO EM BRONZE/LATÃO, DN 15 MM, SEM ANEL DE SOLDA, BOLSA X BOLSA, INSTALADO EM RAMAL E SUB-RAMAL DE GÁS MEDICINAL - FORNECIMENTO E INSTALAÇÃO. AF_04/2022</t>
  </si>
  <si>
    <t>103850</t>
  </si>
  <si>
    <t>JUNTA DE EXPANSÃO EM COBRE, DN 15 MM, PONTA X PONTA, INSTALADO EM RAMAL E SUB-RAMAL DE GÁS MEDICINAL - FORNECIMENTO E INSTALAÇÃO. AF_04/2022</t>
  </si>
  <si>
    <t>103851</t>
  </si>
  <si>
    <t>CONECTOR EM BRONZE/LATÃO, DN 15 MM X 1/2, SEM ANEL DE SOLDA, BOLSA X ROSCA F, INSTALADO EM RAMAL E SUB-RAMAL DE GÁS MEDICINAL - FORNECIMENTO E INSTALAÇÃO. AF_04/2022</t>
  </si>
  <si>
    <t>103852</t>
  </si>
  <si>
    <t>LUVA EM COBRE, DN 22 MM, SEM ANEL DE SOLDA, INSTALADO EM RAMAL E SUB-RAMAL DE GÁS MEDICINAL - FORNECIMENTO E INSTALAÇÃO. AF_04/2022</t>
  </si>
  <si>
    <t>103853</t>
  </si>
  <si>
    <t>LUVA PASSANTE EM COBRE, DN 22 MM, SEM ANEL DE SOLDA, INSTALADO EM RAMAL E SUB-RAMAL DE GÁS MEDICINAL - FORNECIMENTO E INSTALAÇÃO. AF_04/2022</t>
  </si>
  <si>
    <t>103854</t>
  </si>
  <si>
    <t>JUNTA DE EXPANSÃO EM COBRE, DN 22 MM, PONTA X PONTA, INSTALADO EM RAMAL E SUB-RAMAL DE GÁS MEDICINAL - FORNECIMENTO E INSTALAÇÃO. AF_04/2022</t>
  </si>
  <si>
    <t>103855</t>
  </si>
  <si>
    <t>CURVA DE TRANSPOSIÇÃO EM BRONZE/LATÃO, DN 22 MM, SEM ANEL DE SOLDA, BOLSA X BOLSA, INSTALADO EM RAMAL E SUB-RAMAL DE GÁS MEDICINAL - FORNECIMENTO E INSTALAÇÃO. AF_04/2022</t>
  </si>
  <si>
    <t>103856</t>
  </si>
  <si>
    <t>BUCHA DE REDUÇÃO EM COBRE, DN 22 MM X 15 MM, SEM ANEL DE SOLDA, PONTA X BOLSA, INSTALADO EM RAMAL E SUB-RAMAL DE GÁS MEDICINAL - FORNECIMENTO E INSTALAÇÃO. AF_04/2022</t>
  </si>
  <si>
    <t>103857</t>
  </si>
  <si>
    <t>CONECTOR EM BRONZE/LATÃO, DN 22 MM X 1/2", SEM ANEL DE SOLDA, BOLSA X ROSCA F, INSTALADO EM RAMAL E SUB-RAMAL DE GÁS MEDICINAL - FORNECIMENTO E INSTALAÇÃO. AF_04/2022</t>
  </si>
  <si>
    <t>103858</t>
  </si>
  <si>
    <t>CONECTOR EM BRONZE/LATÃO, DN 22 MM X 3/4", SEM ANEL DE SOLDA, BOLSA X ROSCA F, INSTALADO EM RAMAL E SUB-RAMAL DE GÁS MEDICINAL - FORNECIMENTO E INSTALAÇÃO. AF_04/2022</t>
  </si>
  <si>
    <t>103859</t>
  </si>
  <si>
    <t>LUVA EM COBRE, DN 28 MM, SEM ANEL DE SOLDA, INSTALADO EM RAMAL E SUB-RAMAL DE GÁS MEDICINAL - FORNECIMENTO E INSTALAÇÃO. AF_04/2022</t>
  </si>
  <si>
    <t>27,18</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</si>
  <si>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</si>
  <si>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</si>
  <si>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</si>
  <si>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</si>
  <si>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103862</t>
  </si>
  <si>
    <t>JUNTA DE EXPANSÃO EM COBRE, DN 28 MM, PONTA X PONTA, INSTALADO EM RAMAL E SUB-RAMAL DE GÁS MEDICINAL - FORNECIMENTO E INSTALAÇÃO. AF_04/2022</t>
  </si>
  <si>
    <t>103863</t>
  </si>
  <si>
    <t>CONECTOR EM BRONZE/LATÃO, DN 28 MM X 1/2", SEM ANEL DE SOLDA, BOLSA X ROSCA F, INSTALADO EM RAMAL E SUB-RAMAL DE GÁS MEDICINAL - FORNECIMENTO E INSTALAÇÃO. AF_04/2022</t>
  </si>
  <si>
    <t>103864</t>
  </si>
  <si>
    <t>BUCHA DE REDUÇÃO EM COBRE, DN 28 MM X 22 MM, SEM ANEL DE SOLDA, INSTALADO EM RAMAL E SUB-RAMAL DE GÁS MEDICINAL - FORNECIMENTO E INSTALAÇÃO. AF_04/2022</t>
  </si>
  <si>
    <t>103865</t>
  </si>
  <si>
    <t>TÊ EM COBRE, DN 15 MM, SEM ANEL DE SOLDA, INSTALADO EM RAMAL E SUB-RAMAL DE GÁS MEDICINAL - FORNECIMENTO E INSTALAÇÃO. AF_04/2022</t>
  </si>
  <si>
    <t>103866</t>
  </si>
  <si>
    <t>TÊ EM COBRE, DN 22 MM, SEM ANEL DE SOLDA, INSTALADO EM RAMAL E SUB-RAMAL DE GÁS MEDICINAL - FORNECIMENTO E INSTALAÇÃO. AF_04/2022</t>
  </si>
  <si>
    <t>103867</t>
  </si>
  <si>
    <t>TÊ EM COBRE, DN 28 MM, SEM ANEL DE SOLDA, INSTALADO EM RAMAL E SUB-RAMAL DE GÁS MEDICINAL - FORNECIMENTO E INSTALAÇÃO. AF_04/2022</t>
  </si>
  <si>
    <t>103874</t>
  </si>
  <si>
    <t>COTOVELO EM COBRE, DN 15 MM, 90 GRAUS, SEM ANEL DE SOLDA, INSTALADO EM RAMAL E SUB-RAMAL DE AQUECIMENTO SOLAR - FORNECIMENTO E INSTALAÇÃO. AF_04/2022</t>
  </si>
  <si>
    <t>103875</t>
  </si>
  <si>
    <t>CURVA EM COBRE, DN 15 MM, 45 GRAUS, SEM ANEL DE SOLDA, BOLSA X BOLSA, INSTALADO EM RAMAL E SUB-RAMAL DE AQUECIMENTO SOLAR - FORNECIMENTO E INSTALAÇÃO. AF_04/2022</t>
  </si>
  <si>
    <t>103876</t>
  </si>
  <si>
    <t>COTOVELO EM BRONZE/LATÃO, DN 15 MM X 1/2", 90 GRAUS, SEM ANEL DE SOLDA, BOLSA X ROSCA F, INSTALADO EM RAMAL E SUB-RAMAL DE AQUECIMENTO SOLAR - FORNECIMENTO E INSTALAÇÃO. AF_04/2022</t>
  </si>
  <si>
    <t>103877</t>
  </si>
  <si>
    <t>COTOVELO EM COBRE, DN 22 MM, 90 GRAUS, SEM ANEL DE SOLDA, INSTALADO EM RAMAL E SUB-RAMAL DE AQUECIMENTO SOLAR - FORNECIMENTO E INSTALAÇÃO. AF_04/2022</t>
  </si>
  <si>
    <t>103878</t>
  </si>
  <si>
    <t>CURVA EM COBRE, DN 22 MM, 45 GRAUS, SEM ANEL DE SOLDA, BOLSA X BOLSA, INSTALADO EM RAMAL E SUB-RAMAL DE AQUECIMENTO SOLAR - FORNECIMENTO E INSTALAÇÃO. AF_04/2022</t>
  </si>
  <si>
    <t>103879</t>
  </si>
  <si>
    <t>COTOVELO EM BRONZE/LATÃO, DN 22 MM X 1/2", 90 GRAUS, SEM ANEL DE SOLDA, BOLSA X ROSCA F, INSTALADO EM RAMAL E SUB-RAMAL DE AQUECIMENTO SOLAR - FORNECIMENTO E INSTALAÇÃO. AF_04/2022</t>
  </si>
  <si>
    <t>103880</t>
  </si>
  <si>
    <t>COTOVELO EM BRONZE/LATÃO, DN 22 MM X 3/4", 90 GRAUS, SEM ANEL DE SOLDA, BOLSA X ROSCA F, INSTALADO EM RAMAL E SUB-RAMAL DE AQUECIMENTO SOLAR - FORNECIMENTO E INSTALAÇÃO. AF_04/2022</t>
  </si>
  <si>
    <t>103881</t>
  </si>
  <si>
    <t>COTOVELO EM COBRE, DN 28 MM, 90 GRAUS, SEM ANEL DE SOLDA, INSTALADO EM RAMAL E SUB-RAMAL DE AQUECIMENTO SOLAR - FORNECIMENTO E INSTALAÇÃO. AF_04/2022</t>
  </si>
  <si>
    <t>103882</t>
  </si>
  <si>
    <t>CURVA EM COBRE, DN 28 MM, 45 GRAUS, SEM ANEL DE SOLDA, BOLSA X BOLSA, INSTALADO EM RAMAL E SUB-RAMAL DE AQUECIMENTO SOLAR - FORNECIMENTO E INSTALAÇÃO. AF_04/2022</t>
  </si>
  <si>
    <t>103883</t>
  </si>
  <si>
    <t>LUVA EM COBRE, DN 15 MM, SEM ANEL DE SOLDA, INSTALADO EM RAMAL E SUB-RAMAL DE AQUECIMENTO SOLAR - FORNECIMENTO E INSTALAÇÃO. AF_04/2022</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</si>
  <si>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</si>
  <si>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</si>
  <si>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</si>
  <si>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</si>
  <si>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103886</t>
  </si>
  <si>
    <t>JUNTA DE EXPANSÃO EM COBRE, DN 15 MM, PONTA X PONTA, INSTALADO EM RAMAL E SUB-RAMAL DE AQUECIMENTO SOLAR - FORNECIMENTO E INSTALAÇÃO. AF_04/2022</t>
  </si>
  <si>
    <t>103887</t>
  </si>
  <si>
    <t>CONECTOR EM BRONZE/LATÃO, DN 15 MM X 1/2", SEM ANEL DE SOLDA, BOLSA X ROSCA F, INSTALADO EM RAMAL E SUB-RAMAL DE AQUECIMENTO SOLAR - FORNECIMENTO E INSTALAÇÃO. AF_04/2022</t>
  </si>
  <si>
    <t>103888</t>
  </si>
  <si>
    <t>LUVA EM COBRE, DN 22 MM, SEM ANEL DE SOLDA, INSTALADO EM RAMAL E SUB-RAMAL DE AQUECIMENTO SOLAR - FORNECIMENTO E INSTALAÇÃO. AF_04/2022</t>
  </si>
  <si>
    <t>103889</t>
  </si>
  <si>
    <t>LUVA PASSANTE EM COBRE, DN 22 MM, SEM ANEL DE SOLDA, INSTALADO EM RAMAL E SUB-RAMAL DE AQUECIMENTO SOLAR - FORNECIMENTO E INSTALAÇÃO. AF_04/2022</t>
  </si>
  <si>
    <t>103890</t>
  </si>
  <si>
    <t>JUNTA DE EXPANSÃO EM COBRE, DN 22 MM, PONTA X PONTA, INSTALADO EM RAMAL E SUB-RAMAL DE AQUECIMENTO SOLAR - FORNECIMENTO E INSTALAÇÃO. AF_04/2022</t>
  </si>
  <si>
    <t>103891</t>
  </si>
  <si>
    <t>CURVA DE TRANSPOSIÇÃO EM BRONZE/LATÃO, DN 22 MM, SEM ANEL DE SOLDA, BOLSA X BOLSA, INSTALADO EM RAMAL E SUB-RAMAL DE AQUECIMENTO SOLAR - FORNECIMENTO E INSTALAÇÃO. AF_04/2022</t>
  </si>
  <si>
    <t>103892</t>
  </si>
  <si>
    <t>BUCHA DE REDUÇÃO EM COBRE, DN 22 MM X 15 MM, SEM ANEL DE SOLDA, PONTA X BOLSA, INSTALADO EM RAMAL E SUB-RAMAL DE AQUECIMENTO SOLAR - FORNECIMENTO E INSTALAÇÃO. AF_04/2022</t>
  </si>
  <si>
    <t>103893</t>
  </si>
  <si>
    <t>CONECTOR EM BRONZE/LATÃO, DN 22 MM X 1/2", SEM ANEL DE SOLDA, BOLSA X ROSCA F, INSTALADO EM RAMAL E SUB-RAMAL DE AQUECIMENTO SOLAR - FORNECIMENTO E INSTALAÇÃO. AF_04/2022</t>
  </si>
  <si>
    <t>103894</t>
  </si>
  <si>
    <t>CONECTOR EM BRONZE/LATÃO, DN 22 MM X 3/4", SEM ANEL DE SOLDA, BOLSA X ROSCA F, INSTALADO EM RAMAL E SUB-RAMAL DE AQUECIMENTO SOLAR - FORNECIMENTO E INSTALAÇÃO. AF_04/2022</t>
  </si>
  <si>
    <t>103895</t>
  </si>
  <si>
    <t>LUVA EM COBRE, DN 28 MM, SEM ANEL DE SOLDA, INSTALADO EM RAMAL E SUB-RAMAL DE AQUECIMENTO SOLAR - FORNECIMENTO E INSTALAÇÃO. AF_04/2022</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</si>
  <si>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</si>
  <si>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</si>
  <si>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</si>
  <si>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</si>
  <si>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103898</t>
  </si>
  <si>
    <t>JUNTA DE EXPANSÃO EM COBRE, DN 28 MM, PONTA X PONTA, INSTALADO EM RAMAL E SUB-RAMAL DE AQUECIMENTO SOLAR - FORNECIMENTO E INSTALAÇÃO. AF_04/2022</t>
  </si>
  <si>
    <t>103899</t>
  </si>
  <si>
    <t>CONECTOR EM BRONZE/LATÃO, DN 28 MM X 1/2", SEM ANEL DE SOLDA, BOLSA X ROSCA F, INSTALADO EM RAMAL E SUB-RAMAL DE AQUECIMENTO SOLAR - FORNECIMENTO E INSTALAÇÃO. AF_04/2022</t>
  </si>
  <si>
    <t>103900</t>
  </si>
  <si>
    <t>BUCHA DE REDUÇÃO EM COBRE, DN 28 MM X 22 MM, SEM ANEL DE SOLDA, INSTALADO EM RAMAL E SUB-RAMAL DE AQUECIMENTO SOLAR - FORNECIMENTO E INSTALAÇÃO. AF_04/2022</t>
  </si>
  <si>
    <t>103901</t>
  </si>
  <si>
    <t>TÊ EM COBRE, DN 15 MM, SEM ANEL DE SOLDA, INSTALADO EM RAMAL E SUB-RAMAL DE AQUECIMENTO SOLAR - FORNECIMENTO E INSTALAÇÃO. AF_04/2022</t>
  </si>
  <si>
    <t>103902</t>
  </si>
  <si>
    <t>TÊ EM COBRE, DN 22 MM, SEM ANEL DE SOLDA, INSTALADO EM RAMAL E SUB-RAMAL DE AQUECIMENTO SOLAR - FORNECIMENTO E INSTALAÇÃO. AF_04/2022</t>
  </si>
  <si>
    <t>103903</t>
  </si>
  <si>
    <t>TÊ EM COBRE, DN 28 MM, SEM ANEL DE SOLDA, INSTALADO EM RAMAL E SUB-RAMAL DE AQUECIMENTO SOLAR - FORNECIMENTO E INSTALAÇÃO. AF_04/2022</t>
  </si>
  <si>
    <t>103947</t>
  </si>
  <si>
    <t>BUCHA DE REDUÇÃO, CURTA, PVC, SOLDÁVEL, DN 25 X 20 MM, INSTALADO EM RAMAL OU SUB-RAMAL DE ÁGUA - FORNECIMENTO E INSTALAÇÃO. AF_06/2022</t>
  </si>
  <si>
    <t>103948</t>
  </si>
  <si>
    <t>BUCHA DE REDUÇÃO, CURTA, PVC, SOLDÁVEL, DN 32 X 25 MM, INSTALADO EM RAMAL OU SUB-RAMAL DE ÁGUA - FORNECIMENTO E INSTALAÇÃO. AF_06/2022</t>
  </si>
  <si>
    <t>103949</t>
  </si>
  <si>
    <t>BUCHA DE REDUÇÃO, LONGA, PVC, SOLDÁVEL, DN 32 X 20 MM, INSTALADO EM RAMAL OU SUB-RAMAL DE ÁGUA - FORNECIMENTO E INSTALAÇÃO. AF_06/2022</t>
  </si>
  <si>
    <t>103950</t>
  </si>
  <si>
    <t>JOELHO DE REDUÇÃO, 90 GRAUS, PVC, SOLDÁVEL, DN 25 MM X 20 MM, INSTALADO EM RAMAL OU SUB-RAMAL DE ÁGUA - FORNECIMENTO E INSTALAÇÃO. AF_06/2022</t>
  </si>
  <si>
    <t>103951</t>
  </si>
  <si>
    <t>JOELHO DE REDUÇÃO, 90 GRAUS, PVC, SOLDÁVEL, DN 32 MM X 25 MM, INSTALADO EM RAMAL OU SUB-RAMAL DE ÁGUA - FORNECIMENTO E INSTALAÇÃO. AF_06/2022</t>
  </si>
  <si>
    <t>103952</t>
  </si>
  <si>
    <t>BUCHA DE REDUÇÃO, CURTA, PVC, SOLDÁVEL, DN 25 X 20 MM, INSTALADO EM RAMAL DE DISTRIBUIÇÃO DE ÁGUA - FORNECIMENTO E INSTALAÇÃO. AF_06/2022</t>
  </si>
  <si>
    <t>103953</t>
  </si>
  <si>
    <t>BUCHA DE REDUÇÃO, CURTA, PVC, SOLDÁVEL, DN 32 X 25 MM, INSTALADO EM RAMAL DE DISTRIBUIÇÃO DE ÁGUA - FORNECIMENTO E INSTALAÇÃO. AF_06/2022</t>
  </si>
  <si>
    <t>7,75</t>
  </si>
  <si>
    <t>103954</t>
  </si>
  <si>
    <t>BUCHA DE REDUÇÃO, LONGA, PVC, SOLDÁVEL, DN 32 X 20 MM, INSTALADO EM RAMAL DE DISTRIBUIÇÃO DE ÁGUA - FORNECIMENTO E INSTALAÇÃO. AF_06/2022</t>
  </si>
  <si>
    <t>103955</t>
  </si>
  <si>
    <t>JOELHO DE REDUÇÃO, 90 GRAUS, PVC, SOLDÁVEL, DN 25 MM X 20 MM, INSTALADO EM RAMAL DE DISTRIBUIÇÃO DE ÁGUA - FORNECIMENTO E INSTALAÇÃO. AF_06/2022</t>
  </si>
  <si>
    <t>103956</t>
  </si>
  <si>
    <t>JOELHO DE REDUÇÃO, 90 GRAUS, PVC, SOLDÁVEL, DN 32 MM X 25 MM, INSTALADO EM RAMAL DE DISTRIBUIÇÃO DE ÁGUA - FORNECIMENTO E INSTALAÇÃO. AF_06/2022</t>
  </si>
  <si>
    <t>103957</t>
  </si>
  <si>
    <t>BUCHA DE REDUÇÃO, CURTA, PVC, SOLDÁVEL, DN 32 X 25 MM, INSTALADO EM PRUMADA DE ÁGUA - FORNECIMENTO E INSTALAÇÃO. AF_06/2022</t>
  </si>
  <si>
    <t>103958</t>
  </si>
  <si>
    <t>BUCHA DE REDUÇÃO, CURTA, PVC, SOLDÁVEL, DN 50 X 40 MM, INSTALADO EM PRUMADA DE ÁGUA - FORNECIMENTO E INSTALAÇÃO. AF_06/2022</t>
  </si>
  <si>
    <t>103959</t>
  </si>
  <si>
    <t>BUCHA DE REDUÇÃO, CURTA, PVC, SOLDÁVEL, DN 60 X 50 MM, INSTALADO EM PRUMADA DE ÁGUA - FORNECIMENTO E INSTALAÇÃO. AF_06/2022</t>
  </si>
  <si>
    <t>103962</t>
  </si>
  <si>
    <t>BUCHA DE REDUÇÃO, LONGA, PVC, SOLDÁVEL, DN 32 X 20 MM, INSTALADO EM PRUMADA DE ÁGUA - FORNECIMENTO E INSTALAÇÃO. AF_06/2022</t>
  </si>
  <si>
    <t>103964</t>
  </si>
  <si>
    <t>BUCHA DE REDUÇÃO, LONGA, PVC, SOLDÁVEL, DN 40 X 25 MM, INSTALADO EM PRUMADA DE ÁGUA - FORNECIMENTO E INSTALAÇÃO. AF_06/2022</t>
  </si>
  <si>
    <t>103966</t>
  </si>
  <si>
    <t>BUCHA DE REDUÇÃO, LONGA, PVC, SOLDÁVEL, DN 50 X 25 MM, INSTALADO EM PRUMADA DE ÁGUA - FORNECIMENTO E INSTALAÇÃO. AF_06/2022</t>
  </si>
  <si>
    <t>103967</t>
  </si>
  <si>
    <t>BUCHA DE REDUÇÃO , LONGA, PVC, SOLDÁVEL, DN 50 X 32 MM, INSTALADO EM PRUMADA DE ÁGUA - FORNECIMENTO E INSTALAÇÃO. AF_06/2022</t>
  </si>
  <si>
    <t>103968</t>
  </si>
  <si>
    <t>BUCHA DE REDUÇÃO, LONGA, PVC, SOLDÁVEL, DN 60 X 25 MM, INSTALADO EM PRUMADA DE ÁGUA - FORNECIMENTO E INSTALAÇÃO. AF_06/2022</t>
  </si>
  <si>
    <t>103969</t>
  </si>
  <si>
    <t>BUCHA DE REDUÇÃO, LONGA, PVC, SOLDÁVEL, DN 60 X 32 MM, INSTALADO EM PRUMADA DE ÁGUA - FORNECIMENTO E INSTALAÇÃO. AF_06/2022</t>
  </si>
  <si>
    <t>103971</t>
  </si>
  <si>
    <t>BUCHA DE REDUÇÃO, LONGA, PVC, SOLDÁVEL, DN 60 X 50 MM, INSTALADO EM PRUMADA DE ÁGUA - FORNECIMENTO E INSTALAÇÃO. AF_06/2022</t>
  </si>
  <si>
    <t>103972</t>
  </si>
  <si>
    <t>BUCHA DE REDUÇÃO, LONGA, PVC, SOLDÁVEL, DN 75 X 50 MM, INSTALADO EM PRUMADA DE ÁGUA - FORNECIMENTO E INSTALAÇÃO. AF_06/2022</t>
  </si>
  <si>
    <t>103974</t>
  </si>
  <si>
    <t>JOELHO DE REDUÇÃO, 90 GRAUS, PVC, SOLDÁVEL, DN 32 MM X 25 MM, INSTALADO EM PRUMADA DE ÁGUA - FORNECIMENTO E INSTALAÇÃO. AF_06/2022</t>
  </si>
  <si>
    <t>103975</t>
  </si>
  <si>
    <t>TE DE REDUÇÃO, 90 GRAUS, PVC, SOLDÁVEL, DN 50 MM X 20 MM, INSTALADO EM PRUMADA DE ÁGUA - FORNECIMENTO E INSTALAÇÃO. AF_06/2022</t>
  </si>
  <si>
    <t>103976</t>
  </si>
  <si>
    <t>TE DE REDUÇÃO, 90 GRAUS, PVC, SOLDÁVEL, DN 50 MM X 32 MM, INSTALADO EM PRUMADA DE ÁGUA - FORNECIMENTO E INSTALAÇÃO. AF_06/2022</t>
  </si>
  <si>
    <t>103977</t>
  </si>
  <si>
    <t>BUCHA DE REDUÇÃO, PVC, SOLDÁVEL, DN 40MM X 32MM, INSTALADO EM PRUMADA DE ÁGUA - FORNECIMENTO E INSTALAÇÃO. AF_06/2022</t>
  </si>
  <si>
    <t>103980</t>
  </si>
  <si>
    <t>JOELHO 90 GRAUS, PVC, SOLDÁVEL, DN 40MM, INSTALADO EM RAMAL DE DISTRIBUIÇÃO DE ÁGUA - FORNECIMENTO E INSTALAÇÃO. AF_06/2022</t>
  </si>
  <si>
    <t>103981</t>
  </si>
  <si>
    <t>JOELHO 45 GRAUS, PVC, SOLDÁVEL, DN 40MM, INSTALADO EM RAMAL DE DISTRIBUIÇÃO DE ÁGUA - FORNECIMENTO E INSTALAÇÃO. AF_06/2022</t>
  </si>
  <si>
    <t>103982</t>
  </si>
  <si>
    <t>CURVA 90 GRAUS, PVC, SOLDÁVEL, DN 40MM, INSTALADO EM RAMAL DE DISTRIBUIÇÃO DE ÁGUA - FORNECIMENTO E INSTALAÇÃO. AF_06/2022</t>
  </si>
  <si>
    <t>103983</t>
  </si>
  <si>
    <t>CURVA 45 GRAUS, PVC, SOLDÁVEL, DN 40MM, INSTALADO EM RAMAL DE DISTRIBUIÇÃO DE ÁGUA - FORNECIMENTO E INSTALAÇÃO. AF_06/2022</t>
  </si>
  <si>
    <t>103984</t>
  </si>
  <si>
    <t>JOELHO 90 GRAUS, PVC, SOLDÁVEL, DN 50MM, INSTALADO EM RAMAL DE DISTRIBUIÇÃO DE ÁGUA - FORNECIMENTO E INSTALAÇÃO. AF_06/2022</t>
  </si>
  <si>
    <t>103985</t>
  </si>
  <si>
    <t>JOELHO 45 GRAUS, PVC, SOLDÁVEL, DN 50MM, INSTALADO EM RAMAL DE DISTRIBUIÇÃO DE ÁGUA - FORNECIMENTO E INSTALAÇÃO. AF_06/2022</t>
  </si>
  <si>
    <t>103986</t>
  </si>
  <si>
    <t>CURVA 90 GRAUS, PVC, SOLDÁVEL, DN 50MM, INSTALADO EM RAMAL DE DISTRIBUIÇÃO DE ÁGUA - FORNECIMENTO E INSTALAÇÃO. AF_06/2022</t>
  </si>
  <si>
    <t>103987</t>
  </si>
  <si>
    <t>CURVA 45 GRAUS, PVC, SOLDÁVEL, DN 50MM, INSTALADO EM RAMAL DE DISTRIBUIÇÃO DE ÁGUA - FORNECIMENTO E INSTALAÇÃO. AF_06/2022</t>
  </si>
  <si>
    <t>103988</t>
  </si>
  <si>
    <t>LUVA, PVC, SOLDÁVEL, DN 40MM, INSTALADO EM RAMAL DE DISTRIBUIÇÃO DE ÁGUA - FORNECIMENTO E INSTALAÇÃO. AF_06/2022</t>
  </si>
  <si>
    <t>103990</t>
  </si>
  <si>
    <t>UNIÃO, PVC, SOLDÁVEL, DN 40MM, INSTALADO EM RAMAL DE DISTRIBUIÇÃO DE ÁGUA - FORNECIMENTO E INSTALAÇÃO. AF_06/2022</t>
  </si>
  <si>
    <t>103991</t>
  </si>
  <si>
    <t>LUVA COM ROSCA, PVC, SOLDÁVEL, DN 40MM X 1.1/4, INSTALADO EM RAMAL DE DISTRIBUIÇÃO DE ÁGUA - FORNECIMENTO E INSTALAÇÃO. AF_06/2022</t>
  </si>
  <si>
    <t>103992</t>
  </si>
  <si>
    <t>ADAPTADOR CURTO COM BOLSA E ROSCA PARA REGISTRO, PVC, SOLDÁVEL, DN 40MM X 1.1/4, INSTALADO EM RAMAL DE DISTRIBUIÇÃO DE ÁGUA - FORNECIMENTO E INSTALAÇÃO. AF_06/2022</t>
  </si>
  <si>
    <t>103993</t>
  </si>
  <si>
    <t>BUCHA DE REDUÇÃO, PVC, SOLDÁVEL, DN 40MM X 32MM, INSTALADO EM RAMAL DE DISTRIBUIÇÃO DE ÁGUA - FORNECIMENTO E INSTALAÇÃO. AF_06/2022</t>
  </si>
  <si>
    <t>103994</t>
  </si>
  <si>
    <t>ADAPTADOR CURTO COM BOLSA E ROSCA PARA REGISTRO, PVC, SOLDÁVEL, DN 40MM X 1.1/2, INSTALADO EM RAMAL DE DISTRIBUIÇÃO DE ÁGUA - FORNECIMENTO E INSTALAÇÃO. AF_06/2022</t>
  </si>
  <si>
    <t>103995</t>
  </si>
  <si>
    <t>LUVA, PVC, SOLDÁVEL, DN 50MM, INSTALADO EM RAMAL DE DISTRIBUIÇÃO DE ÁGUA - FORNECIMENTO E INSTALAÇÃO. AF_06/2022</t>
  </si>
  <si>
    <t>103996</t>
  </si>
  <si>
    <t>LUVA DE CORRER, PVC, SOLDÁVEL, DN 50MM, INSTALADO EM RAMAL DE DISTRIBUIÇÃO DE ÁGUA - FORNECIMENTO E INSTALAÇÃO. AF_06/2022</t>
  </si>
  <si>
    <t>103997</t>
  </si>
  <si>
    <t>UNIÃO, PVC, SOLDÁVEL, DN 50MM, INSTALADO EM RAMAL DE DISTRIBUIÇÃO DE ÁGUA - FORNECIMENTO E INSTALAÇÃO. AF_06/2022</t>
  </si>
  <si>
    <t>103998</t>
  </si>
  <si>
    <t>LUVA DE REDUÇÃO, PVC, SOLDÁVEL, DN 50MM X 25MM, INSTALADO EM RAMAL DE DISTRIBUIÇÃO DE ÁGUA   FORNECIMENTO E INSTALAÇÃO. AF_06/2022</t>
  </si>
  <si>
    <t>103999</t>
  </si>
  <si>
    <t>BUCHA DE REDUÇÃO, LONGA, PVC, SOLDÁVEL, DN 50 X 25 MM, INSTALADO EM RAMAL DE DISTRIBUIÇÃO DE ÁGUA - FORNECIMENTO E INSTALAÇÃO. AF_06/2022</t>
  </si>
  <si>
    <t>104000</t>
  </si>
  <si>
    <t>LUVA COM ROSCA, PVC, SOLDÁVEL, DN 50MM X 1.1/2, INSTALADO EM RAMAL DE DISTRIBUIÇÃO DE ÁGUA - FORNECIMENTO E INSTALAÇÃO. AF_06/2022</t>
  </si>
  <si>
    <t>104001</t>
  </si>
  <si>
    <t>ADAPTADOR CURTO COM BOLSA E ROSCA PARA REGISTRO, PVC, SOLDÁVEL, DN 50MM X 1.1/2, INSTALADO EM RAMAL DE DISTRIBUIÇÃO DE ÁGUA - FORNECIMENTO E INSTALAÇÃO. AF_06/2022</t>
  </si>
  <si>
    <t>104002</t>
  </si>
  <si>
    <t>ADAPTADOR CURTO COM BOLSA E ROSCA PARA REGISTRO, PVC, SOLDÁVEL, DN 50MM X 1.1/4, INSTALADO EM RAMAL DE DISTRIBUIÇÃO DE ÁGUA - FORNECIMENTO E INSTALAÇÃO. AF_06/2022</t>
  </si>
  <si>
    <t>104003</t>
  </si>
  <si>
    <t>BUCHA DE REDUÇÃO , LONGA, PVC, SOLDÁVEL, DN 50 X 32 MM, INSTALADO EM RAMAL DE DISTRIBUIÇÃO DE ÁGUA - FORNECIMENTO E INSTALAÇÃO. AF_06/2022</t>
  </si>
  <si>
    <t>104004</t>
  </si>
  <si>
    <t>TE, PVC, SOLDÁVEL, DN 50MM, INSTALADO EM RAMAL DE DISTRIBUIÇÃO DE ÁGUA - FORNECIMENTO E INSTALAÇÃO. AF_06/2022</t>
  </si>
  <si>
    <t>104005</t>
  </si>
  <si>
    <t>TÊ DE REDUÇÃO, PVC, SOLDÁVEL, DN 50MM X 40MM, INSTALADO EM RAMAL DE DISTRIBUIÇÃO DE ÁGUA - FORNECIMENTO E INSTALAÇÃO. AF_06/2022</t>
  </si>
  <si>
    <t>104006</t>
  </si>
  <si>
    <t>TÊ DE REDUÇÃO, PVC, SOLDÁVEL, DN 50MM X 25MM, INSTALADO EM RAMAL DE DISTRIBUIÇÃO DE ÁGUA - FORNECIMENTO E INSTALAÇÃO. AF_06/2022</t>
  </si>
  <si>
    <t>27,22</t>
  </si>
  <si>
    <t>104007</t>
  </si>
  <si>
    <t>TE DE REDUÇÃO, 90 GRAUS, PVC, SOLDÁVEL, DN 50 MM X 20 MM, INSTALADO EM RAMAL DE DISTRIBUIÇÃO DE ÁGUA - FORNECIMENTO E INSTALAÇÃO. AF_06/2022</t>
  </si>
  <si>
    <t>104008</t>
  </si>
  <si>
    <t>TE DE REDUÇÃO, 90 GRAUS, PVC, SOLDÁVEL, DN 50 MM X 32 MM, INSTALADO EM RAMAL DE DISTRIBUIÇÃO DE ÁGUA - FORNECIMENTO E INSTALAÇÃO. AF_06/2022</t>
  </si>
  <si>
    <t>104009</t>
  </si>
  <si>
    <t>BUCHA DE REDUÇÃO, CURTA, PVC, SOLDÁVEL, DN 50 X 40 MM, INSTALADO EM RAMAL DE DISTRIBUIÇÃO DE ÁGUA - FORNECIMENTO E INSTALAÇÃO. AF_06/2022</t>
  </si>
  <si>
    <t>104011</t>
  </si>
  <si>
    <t>TE, PVC, SOLDÁVEL, DN 40MM, INSTALADO EM RAMAL DE DISTRIBUIÇÃO DE ÁGUA - FORNECIMENTO E INSTALAÇÃO. AF_06/2022</t>
  </si>
  <si>
    <t>104012</t>
  </si>
  <si>
    <t>TÊ DE REDUÇÃO, PVC, SOLDÁVEL, DN 40MM X 32MM, INSTALADO EM RAMAL DE DISTRIBUIÇÃO DE ÁGUA - FORNECIMENTO E INSTALAÇÃO. AF_06/2022</t>
  </si>
  <si>
    <t>104014</t>
  </si>
  <si>
    <t>BUCHA DE REDUÇÃO, LONGA, PVC, SOLDÁVEL, DN 40 X 25 MM, INSTALADO EM RAMAL DE DISTRIBUIÇÃO DE ÁGUA - FORNECIMENTO E INSTALAÇÃO. AF_06/2022</t>
  </si>
  <si>
    <t>104015</t>
  </si>
  <si>
    <t>TE DE REDUÇÃO, CPVC, SOLDÁVEL, DN 22 X 15 MM, INSTALADO EM RAMAL OU SUB-RAMAL DE ÁGUA - FORNECIMENTO E INSTALAÇÃO. AF_06/2022</t>
  </si>
  <si>
    <t>104016</t>
  </si>
  <si>
    <t>TE DE REDUÇÃO, CPVC, SOLDÁVEL, DN 28 X 22 MM, INSTALADO EM RAMAL OU SUB-RAMAL DE ÁGUA - FORNECIMENTO E INSTALAÇÃO. AF_06/2022</t>
  </si>
  <si>
    <t>104017</t>
  </si>
  <si>
    <t>TE DE REDUÇÃO, CPVC, SOLDÁVEL, DN 35 X 28 MM, INSTALADO EM RAMAL OU SUB-RAMAL DE ÁGUA - FORNECIMENTO E INSTALAÇÃO. AF_06/2022</t>
  </si>
  <si>
    <t>104018</t>
  </si>
  <si>
    <t>104019</t>
  </si>
  <si>
    <t>TE DE REDUÇÃO, CPVC, SOLDÁVEL, DN 35 X 28 MM, INSTALADO EM RAMAL DE DISTRIBUIÇÃO DE ÁGUA - FORNECIMENTO E INSTALAÇÃO. AF_06/2022</t>
  </si>
  <si>
    <t>104020</t>
  </si>
  <si>
    <t>TE DE REDUÇÃO, CPVC, SOLDÁVEL, DN 42 X 35 MM, INSTALADO EM PRUMADA DE ÁGUA - FORNECIMENTO E INSTALAÇÃO. AF_06/2022</t>
  </si>
  <si>
    <t>104022</t>
  </si>
  <si>
    <t>TE, CPVC, SOLDÁVEL, DN  42MM, INSTALADO EM RAMAL DE DISTRIBUIÇÃO DE ÁGUA  FORNECIMENTO E INSTALAÇÃO. AF_06/2022</t>
  </si>
  <si>
    <t>104023</t>
  </si>
  <si>
    <t>JOELHO 90 GRAUS, CPVC, SOLDÁVEL, DN 42MM, INSTALADO EM RAMAL DE DISTRIBUIÇÃO DE ÁGUA  FORNECIMENTO E INSTALAÇÃO. AF_06/2022</t>
  </si>
  <si>
    <t>104024</t>
  </si>
  <si>
    <t>JOELHO 45 GRAUS, CPVC, SOLDÁVEL, DN 42MM, INSTALADO EM RAMAL DE DISTRIBUIÇÃO DE ÁGUA  FORNECIMENTO E INSTALAÇÃO. AF_06/2022</t>
  </si>
  <si>
    <t>104025</t>
  </si>
  <si>
    <t>LUVA, CPVC, SOLDÁVEL, DN 42MM, INSTALADO EM RAMAL DE DISTRIBUIÇÃO DE ÁGUA  FORNECIMENTO E INSTALAÇÃO. AF_06/2022</t>
  </si>
  <si>
    <t>104026</t>
  </si>
  <si>
    <t>LUVA DE CORRER, CPVC, SOLDÁVEL, DN 42MM, INSTALADO EM RAMAL DE DISTRIBUIÇÃO DE ÁGUA  FORNECIMENTO E INSTALAÇÃO. AF_06/2022</t>
  </si>
  <si>
    <t>104027</t>
  </si>
  <si>
    <t>UNIÃO, CPVC, SOLDÁVEL, DN 42MM, INSTALADO EM RAMAL DE DISTRIBUIÇÃO DE ÁGUA   FORNECIMENTO E INSTALAÇÃO. AF_06/2022</t>
  </si>
  <si>
    <t>104028</t>
  </si>
  <si>
    <t>LUVA DE TRANSIÇÃO, CPVC, SOLDÁVEL, DN42MM X 1.1/2, INSTALADO EM RAMAL DE DISTRIBUIÇÃO DE ÁGUA  FORNECIMENTO E INSTALAÇÃO. AF_06/2022</t>
  </si>
  <si>
    <t>104029</t>
  </si>
  <si>
    <t>CONECTOR, CPVC, SOLDÁVEL, DN 42MM X 1.1/2, INSTALADO EM RAMAL DE DISTRIBUIÇÃO DE ÁGUA  FORNECIMENTO E INSTALAÇÃO. AF_06/2022</t>
  </si>
  <si>
    <t>104030</t>
  </si>
  <si>
    <t>TE DE REDUÇÃO, CPVC, SOLDÁVEL, DN 42 X 35 MM, INSTALADO EM RAMAL DE DISTRIBUIÇÃO DE ÁGUA - FORNECIMENTO E INSTALAÇÃO. AF_06/2022</t>
  </si>
  <si>
    <t>104167</t>
  </si>
  <si>
    <t>JOELHO 90 GRAUS, PVC, SERIE R, ÁGUA PLUVIAL, DN 150 MM, JUNTA ELÁSTICA, FORNECIDO E INSTALADO EM RAMAL DE ENCAMINHAMENTO. AF_06/2022</t>
  </si>
  <si>
    <t>104168</t>
  </si>
  <si>
    <t>JOELHO 45 GRAUS, PVC, SERIE R, ÁGUA PLUVIAL, DN 150 MM, JUNTA ELÁSTICA, FORNECIDO E INSTALADO EM RAMAL DE ENCAMINHAMENTO. AF_06/2022</t>
  </si>
  <si>
    <t>104169</t>
  </si>
  <si>
    <t>CURVA 87 GRAUS E 30 MINUTOS, PVC, SERIE R, ÁGUA PLUVIAL, DN 150 MM, JUNTA ELÁSTICA, FORNECIDO E INSTALADO EM RAMAL DE ENCAMINHAMENTO. AF_06/2022</t>
  </si>
  <si>
    <t>104170</t>
  </si>
  <si>
    <t>LUVA SIMPLES, PVC, SERIE R, ÁGUA PLUVIAL, DN 150 MM, JUNTA ELÁSTICA, FORNECIDO E INSTALADO EM RAMAL DE ENCAMINHAMENTO. AF_06/2022</t>
  </si>
  <si>
    <t>104171</t>
  </si>
  <si>
    <t>LUVA DE CORRER, PVC, SERIE R, ÁGUA PLUVIAL, DN 150 MM, JUNTA ELÁSTICA, FORNECIDO E INSTALADO EM RAMAL DE ENCAMINHAMENTO. AF_06/2022</t>
  </si>
  <si>
    <t>104172</t>
  </si>
  <si>
    <t>TÊ DE INSPEÇÃO, PVC, SERIE R, ÁGUA PLUVIAL, DN 150 MM, JUNTA ELÁSTICA, FORNECIDO E INSTALADO EM RAMAL DE ENCAMINHAMENTO. AF_06/2022</t>
  </si>
  <si>
    <t>104173</t>
  </si>
  <si>
    <t>REDUÇÃO EXCÊNTRICA, PVC, SERIE R, ÁGUA PLUVIAL, DN 150 X 100 MM, JUNTA ELÁSTICA, FORNECIDO E INSTALADO EM RAMAL DE ENCAMINHAMENTO. AF_06/2022</t>
  </si>
  <si>
    <t>104174</t>
  </si>
  <si>
    <t>JUNÇÃO SIMPLES, PVC, SERIE R, ÁGUA PLUVIAL, DN 150 X 100 MM, JUNTA ELÁSTICA, FORNECIDO E INSTALADO EM RAMAL DE ENCAMINHAMENTO. AF_06/2022</t>
  </si>
  <si>
    <t>104175</t>
  </si>
  <si>
    <t>TÊ, PVC, SERIE R, ÁGUA PLUVIAL, DN 150 X 100 MM, JUNTA ELÁSTICA, FORNECIDO E INSTALADO EM RAMAL DE ENCAMINHAMENTO. AF_06/2022</t>
  </si>
  <si>
    <t>104176</t>
  </si>
  <si>
    <t>JUNÇÃO SIMPLES, PVC, SERIE R, ÁGUA PLUVIAL, DN 150 X 150 MM, JUNTA ELÁSTICA, FORNECIDO E INSTALADO EM RAMAL DE ENCAMINHAMENTO. AF_06/2022</t>
  </si>
  <si>
    <t>104177</t>
  </si>
  <si>
    <t>TÊ, PVC, SERIE R, ÁGUA PLUVIAL, DN 150 X 150 MM, JUNTA ELÁSTICA, FORNECIDO E INSTALADO EM RAMAL DE ENCAMINHAMENTO. AF_06/2022</t>
  </si>
  <si>
    <t>104178</t>
  </si>
  <si>
    <t>CAP, PVC, SERIE R, ÁGUA PLUVIAL, DN 100 MM, JUNTA ELÁSTICA, FORNECIDO E INSTALADO EM RAMAL DE ENCAMINHAMENTO. AF_06/2022</t>
  </si>
  <si>
    <t>104179</t>
  </si>
  <si>
    <t>CAP, PVC, SERIE R, ÁGUA PLUVIAL, DN 150 MM, JUNTA ELÁSTICA, FORNECIDO E INSTALADO EM RAMAL DE ENCAMINHAMENTO. AF_06/2022</t>
  </si>
  <si>
    <t>104191</t>
  </si>
  <si>
    <t>BUCHA DE REDUÇÃO, PPR, DN 25 X 20 MM, INSTALADO EM RAMAL OU SUB-RAMAL DE ÁGUA - FORNECIMENTO E INSTALAÇÃO. AF_08/2022</t>
  </si>
  <si>
    <t>104192</t>
  </si>
  <si>
    <t>TÊ MISTURADOR, PPR, F M M, DN 25 X 25 MM, INSTALADO EM RAMAL OU SUB-RAMAL DE ÁGUA - FORNECIMENTO E INSTALAÇÃO. AF_08/2022</t>
  </si>
  <si>
    <t>104193</t>
  </si>
  <si>
    <t>JOELHO 45 GRAUS, PPR, F/ F, DN 90 MM, INSTALADO EM PRUMADA DE ÁGUA - FORNECIMENTO E INSTALAÇÃO. AF_08/2022</t>
  </si>
  <si>
    <t>104196</t>
  </si>
  <si>
    <t>CURVA 90 GRAUS, PPR, DN 20 MM, INSTALADO EM RAMAL OU SUB-RAMAL DE ÁGUA - FORNECIMENTO E INSTALAÇÃO. AF_08/2022</t>
  </si>
  <si>
    <t>104197</t>
  </si>
  <si>
    <t>CURVA 90 GRAUS, PPR, DN 25 MM, INSTALADO EM RAMAL OU SUB-RAMAL DE ÁGUA - FORNECIMENTO E INSTALAÇÃO. AF_08/2022</t>
  </si>
  <si>
    <t>104198</t>
  </si>
  <si>
    <t>JOELHO 45 GRAUS, PPR, DN 20 MM, INSTALADO EM RAMAL OU SUB-RAMAL DE ÁGUA - FORNECIMENTO E INSTALAÇÃO. AF_08/2022</t>
  </si>
  <si>
    <t>104199</t>
  </si>
  <si>
    <t>JOELHO 90 GRAUS, PPR, DN 20 MM, INSTALADO EM RAMAL OU SUB-RAMAL DE ÁGUA - FORNECIMENTO E INSTALAÇÃO. AF_08/2022</t>
  </si>
  <si>
    <t>104200</t>
  </si>
  <si>
    <t>LUVA, PPR, DN 20 MM, INSTALADO EM RAMAL OU SUB-RAMAL DE ÁGUA - FORNECIMENTO E INSTALAÇÃO. AF_08/2022</t>
  </si>
  <si>
    <t>104201</t>
  </si>
  <si>
    <t>TÊ MISTURADOR, PPR, F M M, DN 20 X 20 MM, INSTALADO EM RAMAL OU SUB-RAMAL DE ÁGUA - FORNECIMENTO E INSTALAÇÃO. AF_08/2022</t>
  </si>
  <si>
    <t>104202</t>
  </si>
  <si>
    <t>TÊ NORMAL, PPR, 90 GRAUS, DN 20 X 20 X 20 MM, INSTALADO EM RAMAL OU SUB-RAMAL DE ÁGUA - FORNECIMENTO E INSTALAÇÃO. AF_08/2022</t>
  </si>
  <si>
    <t>104317</t>
  </si>
  <si>
    <t>JOELHO 90 GRAUS, PVC, SOLDÁVEL, DN 20 MM, INSTALADO EM DRENO DE AR CONDICIONADO - FORNECIMENTO E INSTALAÇÃO. AF_08/2022</t>
  </si>
  <si>
    <t>104318</t>
  </si>
  <si>
    <t>JOELHO 45 GRAUS, PVC, SOLDÁVEL, DN 20 MM, INSTALADO EM DRENO DE AR CONDICIONADO - FORNECIMENTO E INSTALAÇÃO. AF_08/2022</t>
  </si>
  <si>
    <t>104319</t>
  </si>
  <si>
    <t>JOELHO 90 GRAUS, PVC, SOLDÁVEL, DN 32 MM, INSTALADO EM DRENO DE AR CONDICIONADO - FORNECIMENTO E INSTALAÇÃO. AF_08/2022</t>
  </si>
  <si>
    <t>104320</t>
  </si>
  <si>
    <t>JOELHO 45 GRAUS, PVC, SOLDÁVEL, DN 32 MM, INSTALADO EM DRENO DE AR CONDICIONADO - FORNECIMENTO E INSTALAÇÃO. AF_08/2022</t>
  </si>
  <si>
    <t>104321</t>
  </si>
  <si>
    <t>LUVA, PVC, SOLDÁVEL, DN 20 MM, INSTALADO EM DRENO DE AR CONDICIONADO - FORNECIMENTO E INSTALAÇÃO. AF_08/2022</t>
  </si>
  <si>
    <t>104322</t>
  </si>
  <si>
    <t>LUVA, PVC, SOLDÁVEL, DN 32 MM, INSTALADO EM DRENO DE AR CONDICIONADO - FORNECIMENTO E INSTALAÇÃO. AF_08/2022</t>
  </si>
  <si>
    <t>104323</t>
  </si>
  <si>
    <t>TE, PVC, SOLDÁVEL, DN 20 MM, INSTALADO EM DRENO DE AR CONDICIONADO - FORNECIMENTO E INSTALAÇÃO. AF_08/2022</t>
  </si>
  <si>
    <t>104324</t>
  </si>
  <si>
    <t>TE, PVC, SOLDÁVEL, DN 32 MM, INSTALADO EM DRENO DE AR CONDICIONADO - FORNECIMENTO E INSTALAÇÃO. AF_08/2022</t>
  </si>
  <si>
    <t>104341</t>
  </si>
  <si>
    <t>BUCHA DE REDUÇÃO LONGA, PVC, SÉRIE NORMAL, ESGOTO PREDIAL, DN 50 X 40 MM, JUNTA SOLDÁVEL E ELÁSTICA, FORNECIDO E INSTALADO EM RAMAL DE DESCARGA OU RAMAL DE ESGOTO SANITÁRIO. AF_08/2022</t>
  </si>
  <si>
    <t>104343</t>
  </si>
  <si>
    <t>JUNÇÃO DE REDUÇÃO INVERTIDA, PVC, SÉRIE NORMAL, ESGOTO PREDIAL, DN 75 X 50 MM, JUNTA ELÁSTICA, FORNECIDO E INSTALADO EM RAMAL DE DESCARGA OU RAMAL DE ESGOTO SANITÁRIO. AF_08/2022</t>
  </si>
  <si>
    <t>104344</t>
  </si>
  <si>
    <t>TE, PVC, SÉRIE NORMAL, ESGOTO PREDIAL, DN 100 X 50 MM, JUNTA ELÁSTICA, FORNECIDO E INSTALADO EM RAMAL DE DESCARGA OU RAMAL DE ESGOTO SANITÁRIO. AF_08/2022</t>
  </si>
  <si>
    <t>104345</t>
  </si>
  <si>
    <t>JUNÇÃO DE REDUÇÃO INVERTIDA, PVC, SÉRIE NORMAL, ESGOTO PREDIAL, DN 100 X 50 MM, JUNTA ELÁSTICA, FORNECIDO E INSTALADO EM RAMAL DE DESCARGA OU RAMAL DE ESGOTO SANITÁRIO. AF_08/2022</t>
  </si>
  <si>
    <t>104346</t>
  </si>
  <si>
    <t>TE, PVC, SÉRIE NORMAL, ESGOTO PREDIAL, DN 100 X 75 MM, JUNTA ELÁSTICA, FORNECIDO E INSTALADO EM RAMAL DE DESCARGA OU RAMAL DE ESGOTO SANITÁRIO. AF_08/2022</t>
  </si>
  <si>
    <t>104347</t>
  </si>
  <si>
    <t>JUNÇÃO DE REDUCAO INVERTIDA, PVC, SÉRIE NORMAL, ESGOTO PREDIAL, DN 100 X 75 MM, JUNTA ELÁSTICA, FORNECIDO E INSTALADO EM RAMAL DE DESCARGA OU RAMAL DE ESGOTO SANITÁRIO. AF_08/2022</t>
  </si>
  <si>
    <t>104348</t>
  </si>
  <si>
    <t>TERMINAL DE VENTILAÇÃO, PVC, SÉRIE NORMAL, ESGOTO PREDIAL, DN 50 MM, JUNTA SOLDÁVEL, FORNECIDO E INSTALADO EM PRUMADA DE ESGOTO SANITÁRIO OU VENTILAÇÃO. AF_08/2022</t>
  </si>
  <si>
    <t>104350</t>
  </si>
  <si>
    <t>JUNÇÃO DE REDUÇÃO INVERTIDA, PVC, SÉRIE NORMAL, ESGOTO PREDIAL, DN 75 X 50 MM, JUNTA ELÁSTICA, FORNECIDO E INSTALADO EM PRUMADA DE ESGOTO SANITÁRIO OU VENTILAÇÃO. AF_08/2022</t>
  </si>
  <si>
    <t>104351</t>
  </si>
  <si>
    <t>TERMINAL DE VENTILAÇÃO, PVC, SÉRIE NORMAL, ESGOTO PREDIAL, DN 75 MM, JUNTA SOLDÁVEL, FORNECIDO E INSTALADO EM PRUMADA DE ESGOTO SANITÁRIO OU VENTILAÇÃO. AF_08/2022</t>
  </si>
  <si>
    <t>104352</t>
  </si>
  <si>
    <t>TE, PVC, SÉRIE NORMAL, ESGOTO PREDIAL, DN 100 X 50 MM, JUNTA ELÁSTICA, FORNECIDO E INSTALADO EM PRUMADA DE ESGOTO SANITÁRIO OU VENTILAÇÃO. AF_08/2022</t>
  </si>
  <si>
    <t>104353</t>
  </si>
  <si>
    <t>JUNÇÃO DE REDUÇÃO INVERTIDA, PVC, SÉRIE NORMAL, ESGOTO PREDIAL, DN 100 X 50 MM, JUNTA ELÁSTICA, FORNECIDO E INSTALADO EM PRUMADA DE ESGOTO SANITÁRIO OU VENTILAÇÃO. AF_08/2022</t>
  </si>
  <si>
    <t>104354</t>
  </si>
  <si>
    <t>TE, PVC, SÉRIE NORMAL, ESGOTO PREDIAL, DN 100 X 75 MM, JUNTA ELÁSTICA, FORNECIDO E INSTALADO EM PRUMADA DE ESGOTO SANITÁRIO OU VENTILAÇÃO. AF_08/2022</t>
  </si>
  <si>
    <t>104355</t>
  </si>
  <si>
    <t>JUNÇÃO DE REDUCAO INVERTIDA, PVC, SÉRIE NORMAL, ESGOTO PREDIAL, DN 100 X 75 MM, JUNTA ELÁSTICA, FORNECIDO E INSTALADO EM PRUMADA DE ESGOTO SANITÁRIO OU VENTILAÇÃO. AF_08/2022</t>
  </si>
  <si>
    <t>104356</t>
  </si>
  <si>
    <t>TERMINAL DE VENTILAÇÃO, PVC, SÉRIE NORMAL, ESGOTO PREDIAL, DN 100 MM, JUNTA SOLDÁVEL, FORNECIDO E INSTALADO EM PRUMADA DE ESGOTO SANITÁRIO OU VENTILAÇÃO. AF_08/2022</t>
  </si>
  <si>
    <t>29,13</t>
  </si>
  <si>
    <t>104357</t>
  </si>
  <si>
    <t>CAP, PVC, SÉRIE NORMAL, ESGOTO PREDIAL, DN 100 MM, JUNTA ELÁSTICA, FORNECIDO E INSTALADO EM SUBCOLETOR AÉREO DE ESGOTO SANITÁRIO. AF_08/2022</t>
  </si>
  <si>
    <t>CAIXA SIFONADA, PVC, DN 100 X 100 X 50 MM, FORNECIDA E INSTALADA EM RAMAIS DE ENCAMINHAMENTO DE ÁGUA PLUVIAL. AF_06/2022</t>
  </si>
  <si>
    <t>48,32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</si>
  <si>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</si>
  <si>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</si>
  <si>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</si>
  <si>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</si>
  <si>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</si>
  <si>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</si>
  <si>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104326</t>
  </si>
  <si>
    <t>RALO SECO CÔNICO, PVC, DN 100 X 40 MM, JUNTA SOLDÁVEL, FORNECIDO E INSTALADO EM RAMAL DE DESCARGA OU EM RAMAL DE ESGOTO SANITÁRIO. AF_08/2022</t>
  </si>
  <si>
    <t>104327</t>
  </si>
  <si>
    <t>RALO SIFONADO REDONDO, PVC, DN 100 X 40 MM, JUNTA SOLDÁVEL, FORNECIDO E INSTALADO EM RAMAL DE DESCARGA OU EM RAMAL DE ESGOTO SANITÁRIO. AF_08/2022</t>
  </si>
  <si>
    <t>104328</t>
  </si>
  <si>
    <t>CAIXA SIFONADA, COM GRELHA QUADRADA, PVC, DN 150 X 150 X 50 MM, JUNTA SOLDÁVEL, FORNECIDA E INSTALADA EM RAMAL DE DESCARGA OU EM RAMAL DE ESGOTO SANITÁRIO. AF_08/2022</t>
  </si>
  <si>
    <t>104329</t>
  </si>
  <si>
    <t>CAIXA SIFONADA, COM GRELHA REDONDA, PVC, DN 150 X 150 X 50 MM, JUNTA SOLDÁVEL, FORNECIDA E INSTALADA EM RAMAL DE DESCARGA OU EM RAMAL DE ESGOTO SANITÁRIO. AF_08/2022</t>
  </si>
  <si>
    <t>126,05</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</si>
  <si>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</si>
  <si>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</si>
  <si>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</si>
  <si>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</si>
  <si>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</si>
  <si>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</si>
  <si>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</si>
  <si>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</si>
  <si>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</si>
  <si>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</si>
  <si>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</si>
  <si>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</si>
  <si>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</si>
  <si>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</si>
  <si>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</si>
  <si>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</si>
  <si>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</si>
  <si>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</si>
  <si>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</si>
  <si>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</si>
  <si>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</si>
  <si>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</si>
  <si>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</si>
  <si>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</si>
  <si>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</si>
  <si>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</si>
  <si>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</si>
  <si>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</si>
  <si>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</si>
  <si>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</si>
  <si>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</si>
  <si>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</si>
  <si>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</si>
  <si>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30,80</t>
  </si>
  <si>
    <t>9,95</t>
  </si>
  <si>
    <t>17,14</t>
  </si>
  <si>
    <t>7,85</t>
  </si>
  <si>
    <t>104031</t>
  </si>
  <si>
    <t>COLAR DE TOMADA, PVC, COM TRAVAS, DE 60 MM X 1/2" OU 60 MM X 3/4", PARA LIGAÇÃO PREDIAL DE ÁGUA. AF_06/2022</t>
  </si>
  <si>
    <t>104032</t>
  </si>
  <si>
    <t>COLAR DE TOMADA, PVC, COM TRAVAS, DE 75 MM X 1/2" OU 75 MM X 3/4", PARA LIGAÇÃO PREDIAL DE ÁGUA. AF_06/2022</t>
  </si>
  <si>
    <t>104033</t>
  </si>
  <si>
    <t>COLAR DE TOMADA, PVC, COM TRAVAS, DE 85 MM X 1/2" OU 85 MM X 3/4", PARA LIGAÇÃO PREDIAL DE ÁGUA. AF_06/2022</t>
  </si>
  <si>
    <t>104034</t>
  </si>
  <si>
    <t>COLAR DE TOMADA, PVC, COM TRAVAS, DE 110 MM X 1/2" OU 110 MM X 3/4", PARA LIGAÇÃO PREDIAL DE ÁGUA. AF_06/2022</t>
  </si>
  <si>
    <t>104035</t>
  </si>
  <si>
    <t>COLAR DE TOMADA, POLIPROPILENO, COM PARAFUSOS, 63 MM X 1/2", PARA LIGAÇÃO PREDIAL DE ÁGUA. AF_06/2022</t>
  </si>
  <si>
    <t>104036</t>
  </si>
  <si>
    <t>COLAR DE TOMADA, POLIPROPILENO, COM PARAFUSOS, 63 MM X 3/4", PARA LIGAÇÃO PREDIAL DE ÁGUA. AF_06/2022</t>
  </si>
  <si>
    <t>104039</t>
  </si>
  <si>
    <t>TÊ DE SERVIÇO INTEGRADO, POLIPROPILENO, PARA TUBOS EM PEAD, 63 MM X 20 MM, PARA LIGAÇÃO PREDIAL DE ÁGUA. AF_06/2022</t>
  </si>
  <si>
    <t>104043</t>
  </si>
  <si>
    <t>ADAPTADOR, POLIPROPILENO, PARA TUBOS EM PEAD, 20 MM X 1/2", PARA LIGAÇÃO PREDIAL DE ÁGUA. AF_06/2022</t>
  </si>
  <si>
    <t>9,37</t>
  </si>
  <si>
    <t>104044</t>
  </si>
  <si>
    <t>ADAPTADOR, POLIPROPILENO, PARA TUBOS EM PEAD, 20 MM X 3/4", PARA LIGAÇÃO PREDIAL DE ÁGUA. AF_06/2022</t>
  </si>
  <si>
    <t>104045</t>
  </si>
  <si>
    <t>ADAPTADOR, POLIPROPILENO, PARA TUBOS EM PEAD, 32 MM X 1", PARA LIGAÇÃO PREDIAL DE ÁGUA. AF_06/2022</t>
  </si>
  <si>
    <t>104046</t>
  </si>
  <si>
    <t>COTOVELO/JOELHO COM ADAPTADOR, POLIPROPILENO, PARA TUBOS EM PEAD, 20 MM X 1/2", PARA LIGAÇÃO PREDIAL DE ÁGUA. AF_06/2022</t>
  </si>
  <si>
    <t>104047</t>
  </si>
  <si>
    <t>COTOVELO/JOELHO COM ADAPTADOR, POLIPROPILENO, PARA TUBOS EM PEAD, 20 MM X 3/4", PARA LIGAÇÃO PREDIAL DE ÁGUA. AF_06/2022</t>
  </si>
  <si>
    <t>104048</t>
  </si>
  <si>
    <t>COTOVELO/JOELHO COM ADAPTADOR, POLIPROPILENO, PARA TUBOS EM PEAD, 32 MM X 1", PARA LIGAÇÃO PREDIAL DE ÁGUA. AF_06/2022</t>
  </si>
  <si>
    <t>104049</t>
  </si>
  <si>
    <t>ADAPTADOR, PVC, CURTO COM BOLSA E ROSCA, 20 MM X 1/2", PARA LIGAÇÃO PREDIAL DE ÁGUA. AF_06/2022</t>
  </si>
  <si>
    <t>104050</t>
  </si>
  <si>
    <t>ADAPTADOR, PVC, CURTO COM BOLSA E ROSCA, 32 MM X 1", PARA LIGAÇÃO PREDIAL DE ÁGUA. AF_06/2022</t>
  </si>
  <si>
    <t>104051</t>
  </si>
  <si>
    <t>COTOVELO/JOELHO 90°, POLIPROPILENO, PARA TUBOS EM PEAD, 20 X 20 MM, PARA LIGAÇÃO PREDIAL DE ÁGUA. AF_06/2022</t>
  </si>
  <si>
    <t>104052</t>
  </si>
  <si>
    <t>COTOVELO/JOELHO 90°, POLIPROPILENO, PARA TUBOS EM PEAD, 32 X 32 MM, PARA LIGAÇÃO PREDIAL DE ÁGUA. AF_06/2022</t>
  </si>
  <si>
    <t>104053</t>
  </si>
  <si>
    <t>UNIÃO, POLIPROPILENO, PARA TUBOS EM PEAD, 20 MM, PARA LIGAÇÃO PREDIAL DE ÁGUA. AF_06/2022</t>
  </si>
  <si>
    <t>104054</t>
  </si>
  <si>
    <t>UNIÃO, POLIPROPILENO, PARA TUBOS EM PEAD, 32 MM, PARA LIGAÇÃO PREDIAL DE ÁGUA. AF_06/2022</t>
  </si>
  <si>
    <t>104055</t>
  </si>
  <si>
    <t>REGISTRO ESFERA, PVC, DE PASSEIO, PARA POLIETILENO, 20 MM, PARA LIGAÇÃO PREDIAL DE ÁGUA. AF_06/2022</t>
  </si>
  <si>
    <t>104056</t>
  </si>
  <si>
    <t>REGISTRO ESFERA, PVC, COM ROSCA, 1/2", PARA LIGAÇÃO PREDIAL DE ÁGUA. AF_06/2022</t>
  </si>
  <si>
    <t>104058</t>
  </si>
  <si>
    <t>LUVA, PVC, ROSCÁVEL, 1/2", PARA LIGAÇÃO PREDIAL DE ÁGUA. AF_06/2022</t>
  </si>
  <si>
    <t>104059</t>
  </si>
  <si>
    <t>LUVA, PVC, ROSCÁVEL, 1", PARA LIGAÇÃO PREDIAL DE ÁGUA. AF_06/2022</t>
  </si>
  <si>
    <t>104060</t>
  </si>
  <si>
    <t>TUBO, PEAD, PE-80, DE = 20 MM X 2,3 MM, PARA LIGAÇÃO PREDIAL DE ÁGUA. AF_06/2022</t>
  </si>
  <si>
    <t>104061</t>
  </si>
  <si>
    <t>TUBO, PEAD, PE-80, DE = 32 MM X 3,0 MM, PARA LIGAÇÃO PREDIAL DE ÁGUA. AF_06/2022</t>
  </si>
  <si>
    <t>104112</t>
  </si>
  <si>
    <t>104114</t>
  </si>
  <si>
    <t>104116</t>
  </si>
  <si>
    <t>104118</t>
  </si>
  <si>
    <t>104120</t>
  </si>
  <si>
    <t>104122</t>
  </si>
  <si>
    <t>104062</t>
  </si>
  <si>
    <t>CURVA LONGA, 90 GRAUS, PVC OCRE, JUNTA ELÁSTICA, DN 100 MM, PARA COLETOR PREDIAL DE ESGOTO. AF_06/2022</t>
  </si>
  <si>
    <t>104063</t>
  </si>
  <si>
    <t>CURVA LONGA, 45 GRAUS, PVC OCRE, JUNTA ELÁSTICA, DN 100 MM, PARA COLETOR PREDIAL DE ESGOTO. AF_06/2022</t>
  </si>
  <si>
    <t>104064</t>
  </si>
  <si>
    <t>CURVA LONGA, 90 GRAUS, PVC OCRE, JUNTA ELÁSTICA, DN 150 MM, PARA COLETOR PREDIAL DE ESGOTO. AF_06/2022</t>
  </si>
  <si>
    <t>104065</t>
  </si>
  <si>
    <t>CURVA LONGA, 45 GRAUS, PVC OCRE, JUNTA ELÁSTICA, DN 150 MM, PARA COLETOR PREDIAL DE ESGOTO. AF_06/2022</t>
  </si>
  <si>
    <t>104072</t>
  </si>
  <si>
    <t>TÊ, PVC OCRE, JUNTA ELÁSTICA, DN 200 MM, PARA COLETOR PREDIAL DE ESGOTO. AF_06/2022</t>
  </si>
  <si>
    <t>104076</t>
  </si>
  <si>
    <t>SELIM, PVC OCRE, COM TRAVA, DN 125 X 100 MM OU 150 X 100 MM, PARA COLETOR PREDIAL DE ESGOTO. AF_06/2022</t>
  </si>
  <si>
    <t>104082</t>
  </si>
  <si>
    <t>PLUG, PVC OCRE, JUNTA ELÁSTICA, DN 100 MM, PARA COLETOR PREDIAL DE ESGOTO. AF_06/2022</t>
  </si>
  <si>
    <t>104083</t>
  </si>
  <si>
    <t>PLUG, PVC OCRE, JUNTA ELÁSTICA, DN 150 MM, PARA COLETOR PREDIAL DE ESGOTO. AF_06/2022</t>
  </si>
  <si>
    <t>104084</t>
  </si>
  <si>
    <t>CAP, PVC OCRE, JUNTA ELÁSTICA, DN 150 MM, PARA COLETOR PREDIAL DE ESGOTO. AF_06/2022</t>
  </si>
  <si>
    <t>104085</t>
  </si>
  <si>
    <t>TUBO, PVC OCRE, JUNTA ELÁSTICA, DN 100 MM, PARA COLETOR PREDIAL DE ESGOTO. AF_06/2022</t>
  </si>
  <si>
    <t>104086</t>
  </si>
  <si>
    <t>TUBO, PVC OCRE, JUNTA ELÁSTICA, DN 150 MM, PARA COLETOR PREDIAL DE ESGOTO. AF_06/2022</t>
  </si>
  <si>
    <t>104124</t>
  </si>
  <si>
    <t>104130</t>
  </si>
  <si>
    <t>104136</t>
  </si>
  <si>
    <t>104142</t>
  </si>
  <si>
    <t>104148</t>
  </si>
  <si>
    <t>104154</t>
  </si>
  <si>
    <t>3,11</t>
  </si>
  <si>
    <t>17,51</t>
  </si>
  <si>
    <t>14,11</t>
  </si>
  <si>
    <t>11,46</t>
  </si>
  <si>
    <t>10,96</t>
  </si>
  <si>
    <t>6,69</t>
  </si>
  <si>
    <t>47,25</t>
  </si>
  <si>
    <t>19,54</t>
  </si>
  <si>
    <t>73,11</t>
  </si>
  <si>
    <t>124,06</t>
  </si>
  <si>
    <t>50,47</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</si>
  <si>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</si>
  <si>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</si>
  <si>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</si>
  <si>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</si>
  <si>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</si>
  <si>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</si>
  <si>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</si>
  <si>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</si>
  <si>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</si>
  <si>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</si>
  <si>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</si>
  <si>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</si>
  <si>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</si>
  <si>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</si>
  <si>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</si>
  <si>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</si>
  <si>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103904</t>
  </si>
  <si>
    <t>EXECUÇÃO DE PAVIMENTO DE CONCRETO SIMPLES (PCS), FCK = 35 MPA, ESPESSURA DE 15,0 CM. AF_04/2022</t>
  </si>
  <si>
    <t>103905</t>
  </si>
  <si>
    <t>EXECUÇÃO DE PAVIMENTO DE CONCRETO SIMPLES (PCS), FCK = 35 MPA, ESPESSURA DE 16,0 CM. AF_04/2022</t>
  </si>
  <si>
    <t>103906</t>
  </si>
  <si>
    <t>EXECUÇÃO DE PAVIMENTO DE CONCRETO SIMPLES (PCS), FCK = 40 MPA, ESPESSURA DE 16,0 CM. AF_04/2022</t>
  </si>
  <si>
    <t>103907</t>
  </si>
  <si>
    <t>EXECUÇÃO DE PAVIMENTO DE CONCRETO SIMPLES (PCS), FCK = 35 MPA, ESPESSURA DE 17,5 CM. AF_04/2022</t>
  </si>
  <si>
    <t>103908</t>
  </si>
  <si>
    <t>EXECUÇÃO PAVIMENTO DE CONCRETO SIMPLES (PCS), FCK = 35 MPA, ESPESSURA DE 20,0 CM. AF_04/2022</t>
  </si>
  <si>
    <t>103909</t>
  </si>
  <si>
    <t>EXECUÇÃO PAVIMENTO DE CONCRETO SIMPLES (PCS), FCK = 35 MPA, ESPESSURA DE 22,5 CM. AF_04/2022</t>
  </si>
  <si>
    <t>103911</t>
  </si>
  <si>
    <t>EXECUÇÃO DE PAVIMENTO DE CONCRETO SIMPLES (PCS), FCK = 35 MPA, ESPESSURA DE 25,0 CM. AF_04/2022</t>
  </si>
  <si>
    <t>103912</t>
  </si>
  <si>
    <t>EXECUÇÃO PAVIMENTO DE CONCRETO SIMPLES (PCS), FCK = 35 MPA, ESPESSURA DE 27,5 CM. AF_04/2022</t>
  </si>
  <si>
    <t>103913</t>
  </si>
  <si>
    <t>EXECUÇÃO DE PISO INDUSTRIAL DE CONCRETO ARMADO, FCK = 20 MPA, ESPESSURA DE 12,0 CM. AF_04/2022</t>
  </si>
  <si>
    <t>103914</t>
  </si>
  <si>
    <t>EXECUÇÃO DE PISO INDUSTRIAL DE CONCRETO ARMADO, FCK = 20 MPA, ESPESSURA DE 14,0 CM. AF_04/2022</t>
  </si>
  <si>
    <t>103915</t>
  </si>
  <si>
    <t>EXECUÇÃO DE PISO INDUSTRIAL DE CONCRETO ARMADO, FCK = 20 MPA, ESPESSURA DE 15,0 CM. AF_04/2022</t>
  </si>
  <si>
    <t>103916</t>
  </si>
  <si>
    <t>EXECUÇÃO DE PISO INDUSTRIAL DE CONCRETO ARMADO, FCK = 20 MPA, ESPESSURA DE 18,0 CM. AF_04/2022</t>
  </si>
  <si>
    <t>103917</t>
  </si>
  <si>
    <t>EXECUÇÃO DE PISO INDUSTRIAL DE CONCRETO ARMADO, FCK = 20 MPA, ESPESSURA DE 20,0 CM. AF_04/2022</t>
  </si>
  <si>
    <t>103918</t>
  </si>
  <si>
    <t>EXECUÇÃO DE PISO INDUSTRIAL DE CONCRETO ARMADO, FCK = 20 MPA, ESPESSURA DE 22,0 CM. AF_04/2022</t>
  </si>
  <si>
    <t>103694</t>
  </si>
  <si>
    <t>FORNECIMENTO E INSTALAÇÃO DE SUPORTE DE MADEIRA  PARA PLACAS DE SINALIZAÇÃO, EM SOLO, COM H= DE 2,5 M E SEÇÃO DE 7,5 X 7,5 CM. AF_03/2022</t>
  </si>
  <si>
    <t>103695</t>
  </si>
  <si>
    <t>FORNECIMENTO E INSTALAÇÃO DE SUPORTE DE MADEIRA PARA PLACAS DE SINALIZAÇÃO, EM SOLO, COM H= DE 2,0 M E SEÇÃO DE 7,5 X 7,5 CM. AF_03/2022</t>
  </si>
  <si>
    <t>103696</t>
  </si>
  <si>
    <t>FORNECIMENTO E INSTALAÇÃO DE SUPORTE DE MADEIRA PARA PLACAS DE SINALIZAÇÃO EM CONCRETO, COM H= DE 2,5 M E SEÇÃO DE 7,5 X 7,5 CM. AF_03/2022</t>
  </si>
  <si>
    <t>103697</t>
  </si>
  <si>
    <t>FORNECIMENTO E INSTALAÇÃO DE SUPORTE DE MADEIRA PARA PLACAS DE SINALIZAÇÃO, EM BASE DE CONCRETO, COM H= DE 2,0 M E SEÇÃO DE 7,5 X 7,5 CM. AF_03/2022</t>
  </si>
  <si>
    <t>31,22</t>
  </si>
  <si>
    <t>27,64</t>
  </si>
  <si>
    <t>102201</t>
  </si>
  <si>
    <t>APLICAÇÃO MASSA ACRÍLICA PARA MADEIRA, PARA PINTURA COM TINTA DE ACABAMENTO (PIGMENTADA). AF_01/2021</t>
  </si>
  <si>
    <t>25,98</t>
  </si>
  <si>
    <t>24,56</t>
  </si>
  <si>
    <t>104162</t>
  </si>
  <si>
    <t>PISO EM GRANILITE, MARMORITE OU GRANITINA EM AMBIENTES INTERNOS, COM ESPESSURA DE 8 MM, INCLUSO MISTURA EM BETONEIRA, COLOCAÇÃO DAS JUNTAS, APLICAÇÃO DO PISO, 4 POLIMENTOS COM POLITRIZ, ESTUCAMENTO, SELADOR E CERA. AF_06/2022</t>
  </si>
  <si>
    <t>7,83</t>
  </si>
  <si>
    <t>8,94</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</si>
  <si>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</si>
  <si>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</si>
  <si>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</si>
  <si>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</si>
  <si>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</si>
  <si>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52,77</t>
  </si>
  <si>
    <t>43,08</t>
  </si>
  <si>
    <t>20,43</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</si>
  <si>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</si>
  <si>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</si>
  <si>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</si>
  <si>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</si>
  <si>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</si>
  <si>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</si>
  <si>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</si>
  <si>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</si>
  <si>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</si>
  <si>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</si>
  <si>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</si>
  <si>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</si>
  <si>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</si>
  <si>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</si>
  <si>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</si>
  <si>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</si>
  <si>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</si>
  <si>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</si>
  <si>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54,64</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</si>
  <si>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</si>
  <si>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</si>
  <si>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</si>
  <si>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</si>
  <si>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</si>
  <si>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</si>
  <si>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</si>
  <si>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</si>
  <si>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</si>
  <si>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</si>
  <si>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</si>
  <si>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</si>
  <si>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</si>
  <si>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</si>
  <si>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</si>
  <si>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</si>
  <si>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</si>
  <si>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</si>
  <si>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</si>
  <si>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</si>
  <si>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</si>
  <si>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</si>
  <si>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44,00</t>
  </si>
  <si>
    <t>32,32</t>
  </si>
  <si>
    <t>35,29</t>
  </si>
  <si>
    <t>104203</t>
  </si>
  <si>
    <t>EMBOÇO OU MASSA ÚNICA EM ARGAMASSA TRAÇO 1:2:8, PREPARO MECÂNICA COM BETONEIRA 400 L, APLICADA COM PROJETOR TIPO CANEQUINHA EM PANOS DE FACHADA COM PRESENÇA DE VÃOS, ESPESSURA DE 25 MM, ACESSO POR BALANCIM MANUAL. AF_08/2022</t>
  </si>
  <si>
    <t>104204</t>
  </si>
  <si>
    <t>EMBOÇO OU MASSA ÚNICA EM ARGAMASSA TRAÇO 1:2:8, PREPARO MECÂNICA COM BETONEIRA 400 L, APLICADA COM PROJETOR TIPO CANEQUINHA EM PANOS DE FACHADA COM PRESENÇA DE VÃOS, ESPESSURA DE 35 MM, ACESSO POR BALANCIM MANUAL. AF_08/2022</t>
  </si>
  <si>
    <t>104205</t>
  </si>
  <si>
    <t>EMBOÇO OU MASSA ÚNICA EM ARGAMASSA TRAÇO 1:2:8, PREPARO MECÂNICA COM BETONEIRA 400 L, APLICADA COM PROJETOR TIPO CANEQUINHA EM PANOS DE FACHADA COM PRESENÇA DE VÃOS, ESPESSURA DE 45 MM, ACESSO POR BALANCIM MANUAL. AF_08/2022</t>
  </si>
  <si>
    <t>104206</t>
  </si>
  <si>
    <t>EMBOÇO OU MASSA ÚNICA EM ARGAMASSA TRAÇO 1:2:8, PREPARO MECÂNICA COM BETONEIRA 400 L, APLICADA COM PROJETOR TIPO CANEQUINHA EM PANOS DE FACHADA COM PRESENÇA DE VÃOS, ESPESSURA DE 50 MM, ACESSO POR BALANCIM MANUAL. AF_08/2022</t>
  </si>
  <si>
    <t>104207</t>
  </si>
  <si>
    <t>EMBOÇO OU MASSA ÚNICA EM ARGAMASSA TRAÇO 1:2:8, PREPARO MECÂNICA COM BETONEIRA 400 L, APLICADA COM PROJETOR TIPO CANEQUINHA EM PANOS DE FACHADA SEM PRESENÇA DE VÃOS, ESPESSURA DE 25 MM, ACESSO POR BALANCIM MANUAL. AF_08/2022</t>
  </si>
  <si>
    <t>104208</t>
  </si>
  <si>
    <t>EMBOÇO OU MASSA ÚNICA EM ARGAMASSA TRAÇO 1:2:8, PREPARO MECÂNICA COM BETONEIRA 400 L, APLICADA COM PROJETOR TIPO CANEQUINHA EM PANOS DE FACHADA SEM PRESENÇA DE VÃOS, ESPESSURA DE 35 MM, ACESSO POR BALANCIM MANUAL. AF_08/2022</t>
  </si>
  <si>
    <t>104209</t>
  </si>
  <si>
    <t>EMBOÇO OU MASSA ÚNICA EM ARGAMASSA TRAÇO 1:2:8, PREPARO MECÂNICA COM BETONEIRA 400 L, APLICADA COM PROJETOR TIPO CANEQUINHA EM PANOS DE FACHADA SEM PRESENÇA DE VÃOS, ESPESSURA DE 45 MM, ACESSO POR BALANCIM MANUAL. AF_08/2022</t>
  </si>
  <si>
    <t>104210</t>
  </si>
  <si>
    <t>EMBOÇO OU MASSA ÚNICA EM ARGAMASSA TRAÇO 1:2:8, PREPARO MECÂNICA COM BETONEIRA 400 L, APLICADA COM PROJETOR TIPO CANEQUINHA EM PANOS DE FACHADA SEM PRESENÇA DE VÃOS, ESPESSURA DE 50 MM, ACESSO POR BALANCIM MANUAL. AF_08/2022</t>
  </si>
  <si>
    <t>104211</t>
  </si>
  <si>
    <t>EMBOÇO OU MASSA ÚNICA EM ARGAMASSA TRAÇO 1:2:8, PREPARO MECÂNICA COM BETONEIRA 400 L, APLICADA COM PROJETOR TIPO CANEQUINHA EM SUPERFÍCIES EXTERNAS DA SACADA, ESPESSURA DE 25 MM, ACESSO POR BALANCIM MANUAL, SEM USO DE TELA METÁLICA. AF_08/2022</t>
  </si>
  <si>
    <t>104212</t>
  </si>
  <si>
    <t>EMBOÇO OU MASSA ÚNICA EM ARGAMASSA TRAÇO 1:2:8, PREPARO MECÂNICA COM BETONEIRA 400 L, APLICADA COM PROJETOR TIPO CANEQUINHA EM SUPERFÍCIES EXTERNAS DA SACADA, ESPESSURA DE 35 MM, ACESSO POR BALANCIM MANUAL, SEM USO DE TELA METÁLICA. AF_08/2022</t>
  </si>
  <si>
    <t>104213</t>
  </si>
  <si>
    <t>EMBOÇO OU MASSA ÚNICA EM ARGAMASSA TRAÇO 1:2:8, PREPARO MECÂNICA COM BETONEIRA 400 L, APLICADA COM PROJETOR TIPO CANEQUINHA EM SUPERFÍCIES EXTERNAS DA SACADA, ESPESSURA DE 45 MM, ACESSO POR BALANCIM MANUAL, SEM USO DE TELA METÁLICA. AF_08/2022</t>
  </si>
  <si>
    <t>104214</t>
  </si>
  <si>
    <t>EMBOÇO OU MASSA ÚNICA EM ARGAMASSA TRAÇO 1:2:8, PREPARO MECÂNICA COM BETONEIRA 400 L, APLICADA COM PROJETOR TIPO CANEQUINHA EM SUPERFÍCIES EXTERNAS DA SACADA, ESPESSURA DE 50 MM, ACESSO POR BALANCIM MANUAL, SEM USO DE TELA METÁLICA. AF_08/2022</t>
  </si>
  <si>
    <t>104215</t>
  </si>
  <si>
    <t>EMBOÇO OU MASSA ÚNICA EM ARGAMASSA TRAÇO 1:2:8, PREPARO MECÂNICA COM BETONEIRA 400 L, APLICADA COM PROJETOR TIPO CANEQUINHA EM SUPERFÍCIES INTERNAS DA SACADA, ESPESSURA DE 25 MM,  SEM USO DE TELA METÁLICA. AF_08/2022</t>
  </si>
  <si>
    <t>104216</t>
  </si>
  <si>
    <t>EMBOÇO OU MASSA ÚNICA EM ARGAMASSA TRAÇO 1:2:8, PREPARO MECÂNICA COM BETONEIRA 400 L, APLICADA COM PROJETOR TIPO CANEQUINHA EM SUPERFÍCIES INTERNAS DA SACADA, ESPESSURA DE 35 MM, SEM USO DE TELA METÁLICA. AF_08/2022</t>
  </si>
  <si>
    <t>104217</t>
  </si>
  <si>
    <t>EMBOÇO OU MASSA ÚNICA EM ARGAMASSA TRAÇO 1:2:8, PREPARO MECÂNICA COM BETONEIRA 400 L, APLICADA MANUALMENTE EM PANOS DE FACHADA COM PRESENÇA DE VÃOS, ESPESSURA DE 25 MM, ACESSO POR ANDAIME. AF_08/2022</t>
  </si>
  <si>
    <t>104218</t>
  </si>
  <si>
    <t>EMBOÇO OU MASSA ÚNICA EM ARGAMASSA TRAÇO 1:2:8, PREPARO MANUAL, APLICADA MANUALMENTE EM PANOS DE FACHADA COM PRESENÇA DE VÃOS, ESPESSURA DE 25 MM, ACESSO POR ANDAIME. AF_08/2022</t>
  </si>
  <si>
    <t>104219</t>
  </si>
  <si>
    <t>EMBOÇO OU MASSA ÚNICA EM ARGAMASSA INDUSTRIALIZADA, PREPARO MECÂNICA E APLICAÇÃO COM EQUIPAMENTO DE MISTURA E PROJEÇÃO DE 1,5 M3/H DE ARGAMASSA EM PANOS DE FACHADA COM PRESENÇA DE VÃOS, ESPESSURA DE 25 MM, ACESSO POR ANDAIME. AF_08/2022</t>
  </si>
  <si>
    <t>104220</t>
  </si>
  <si>
    <t>EMBOÇO OU MASSA ÚNICA EM ARGAMASSA TRAÇO 1:2:8, PREPARO MECÂNICA COM BETONEIRA 400 L, APLICADA COM PROJETOR TIPO CANEQUINHA EM PANOS DE FACHADA COM PRESENÇA DE VÃOS, ESPESSURA DE 25 MM, ACESSO POR ANDAIME. AF_08/2022</t>
  </si>
  <si>
    <t>104221</t>
  </si>
  <si>
    <t>EMBOÇO OU MASSA ÚNICA EM ARGAMASSA TRAÇO 1:2:8, PREPARO MECÂNICA COM BETONEIRA 400 L, APLICADA MANUALMENTE EM PANOS DE FACHADA COM PRESENÇA DE VÃOS, ESPESSURA DE 35 MM, ACESSO POR ANDAIME. AF_08/2022</t>
  </si>
  <si>
    <t>104222</t>
  </si>
  <si>
    <t>EMBOÇO OU MASSA ÚNICA EM ARGAMASSA TRAÇO 1:2:8, PREPARO MANUAL, APLICADA MANUALMENTE EM PANOS DE FACHADA COM PRESENÇA DE VÃOS, ESPESSURA DE 35 MM, ACESSO POR ANDAIME. AF_08/2022</t>
  </si>
  <si>
    <t>104223</t>
  </si>
  <si>
    <t>EMBOÇO OU MASSA ÚNICA EM ARGAMASSA INDUSTRIALIZADA, PREPARO MECÂNICA E APLICAÇÃO COM EQUIPAMENTO DE MISTURA E PROJEÇÃO DE 1,5 M3/H DE ARGAMASSA EM PANOS DE FACHADA COM PRESENÇA DE VÃOS, ESPESSURA DE 35 MM, ACESSO POR ANDAIME. AF_08/2022</t>
  </si>
  <si>
    <t>104224</t>
  </si>
  <si>
    <t>EMBOÇO OU MASSA ÚNICA EM ARGAMASSA TRAÇO 1:2:8, PREPARO MECÂNICA COM BETONEIRA 400 L, APLICADA COM PROJETOR TIPO CANEQUINHA EM PANOS DE FACHADA COM PRESENÇA DE VÃOS, ESPESSURA DE 35 MM, ACESSO POR ANDAIME. AF_08/2022</t>
  </si>
  <si>
    <t>104225</t>
  </si>
  <si>
    <t>EMBOÇO OU MASSA ÚNICA EM ARGAMASSA TRAÇO 1:2:8, PREPARO MECÂNICA COM BETONEIRA 400 L, APLICADA MANUALMENTE EM PANOS DE FACHADA COM PRESENÇA DE VÃOS, ESPESSURA DE 45 MM, ACESSO POR ANDAIME. AF_08/2022</t>
  </si>
  <si>
    <t>104226</t>
  </si>
  <si>
    <t>EMBOÇO OU MASSA ÚNICA EM ARGAMASSA TRAÇO 1:2:8, PREPARO MANUAL, APLICADA MANUALMENTE EM PANOS DE FACHADA COM PRESENÇA DE VÃOS, ESPESSURA DE 45 MM, ACESSO POR ANDAIME. AF_08/2022</t>
  </si>
  <si>
    <t>104227</t>
  </si>
  <si>
    <t>EMBOÇO OU MASSA ÚNICA EM ARGAMASSA INDUSTRIALIZADA, PREPARO MECÂNICA E APLICAÇÃO COM EQUIPAMENTO DE MISTURA E PROJEÇÃO DE 1,5 M3/H DE ARGAMASSA EM PANOS DE FACHADA COM PRESENÇA DE VÃOS, ESPESSURA DE 45 MM, ACESSO POR ANDAIME. AF_08/2022</t>
  </si>
  <si>
    <t>104228</t>
  </si>
  <si>
    <t>EMBOÇO OU MASSA ÚNICA EM ARGAMASSA TRAÇO 1:2:8, PREPARO MECÂNICA COM BETONEIRA 400 L, APLICADA COM PROJETOR TIPO CANEQUINHA EM PANOS DE FACHADA COM PRESENÇA DE VÃOS, ESPESSURA DE 45 MM, ACESSO POR ANDAIME. AF_08/2022</t>
  </si>
  <si>
    <t>104229</t>
  </si>
  <si>
    <t>EMBOÇO OU MASSA ÚNICA EM ARGAMASSA TRAÇO 1:2:8, PREPARO MECÂNICA COM BETONEIRA 400 L, APLICADA MANUALMENTE EM PANOS DE FACHADA COM PRESENÇA DE VÃOS, ESPESSURA DE 50 MM, ACESSO POR ANDAIME. AF_08/2022</t>
  </si>
  <si>
    <t>104230</t>
  </si>
  <si>
    <t>EMBOÇO OU MASSA ÚNICA EM ARGAMASSA TRAÇO 1:2:8, PREPARO MANUAL, APLICADA MANUALMENTE EM PANOS DE FACHADA COM PRESENÇA DE VÃOS, ESPESSURA DE 50 MM, ACESSO POR ANDAIME. AF_08/2022</t>
  </si>
  <si>
    <t>104231</t>
  </si>
  <si>
    <t>EMBOÇO OU MASSA ÚNICA EM ARGAMASSA INDUSTRIALIZADA, PREPARO MECÂNICA E APLICAÇÃO COM EQUIPAMENTO DE MISTURA E PROJEÇÃO DE 1,5 M3/H DE ARGAMASSA EM PANOS DE FACHADA COM PRESENÇA DE VÃOS, ESPESSURA DE 50 MM, ACESSO POR ANDAIME. AF_08/2022</t>
  </si>
  <si>
    <t>104232</t>
  </si>
  <si>
    <t>EMBOÇO OU MASSA ÚNICA EM ARGAMASSA TRAÇO 1:2:8, PREPARO MECÂNICA COM BETONEIRA 400 L, APLICADA COM PROJETOR TIPO CANEQUINHA EM PANOS DE FACHADA COM PRESENÇA DE VÃOS, ESPESSURA DE 50 MM, ACESSO POR ANDAIME. AF_08/2022</t>
  </si>
  <si>
    <t>104233</t>
  </si>
  <si>
    <t>EMBOÇO OU MASSA ÚNICA EM ARGAMASSA TRAÇO 1:2:8, PREPARO MECÂNICA COM BETONEIRA 400 L, APLICADA MANUALMENTE EM PANOS DE FACHADA SEM PRESENÇA DE VÃOS, ESPESSURA DE 25 MM, ACESSO POR ANDAIME. AF_08/2022</t>
  </si>
  <si>
    <t>104234</t>
  </si>
  <si>
    <t>EMBOÇO OU MASSA ÚNICA EM ARGAMASSA TRAÇO 1:2:8, PREPARO MANUAL, APLICADA MANUALMENTE EM PANOS DE FACHADA SEM PRESENÇA DE VÃOS, ESPESSURA DE 25 MM, ACESSO POR ANDAIME. AF_08/2022</t>
  </si>
  <si>
    <t>104235</t>
  </si>
  <si>
    <t>EMBOÇO OU MASSA ÚNICA EM ARGAMASSA INDUSTRIALIZADA, PREPARO MECÂNICA E APLICAÇÃO COM EQUIPAMENTO DE MISTURA E PROJEÇÃO DE 1,5 M3/H DE ARGAMASSA EM PANOS DE FACHADA SEM PRESENÇA DE VÃOS, ESPESSURA DE 25 MM, ACESSO POR ANDAIME. AF_08/2022</t>
  </si>
  <si>
    <t>104236</t>
  </si>
  <si>
    <t>EMBOÇO OU MASSA ÚNICA EM ARGAMASSA TRAÇO 1:2:8, PREPARO MECÂNICA COM BETONEIRA 400 L, APLICADA COM PROJETOR TIPO CANEQUINHA EM PANOS DE FACHADA SEM PRESENÇA DE VÃOS, ESPESSURA DE 25 MM, ACESSO POR ANDAIME. AF_08/2022</t>
  </si>
  <si>
    <t>104237</t>
  </si>
  <si>
    <t>EMBOÇO OU MASSA ÚNICA EM ARGAMASSA TRAÇO 1:2:8, PREPARO MECÂNICA COM BETONEIRA 400 L, APLICADA MANUALMENTE EM PANOS DE FACHADA SEM PRESENÇA DE VÃOS, ESPESSURA DE 35 MM, ACESSO POR ANDAIME. AF_08/2022</t>
  </si>
  <si>
    <t>104238</t>
  </si>
  <si>
    <t>EMBOÇO OU MASSA ÚNICA EM ARGAMASSA TRAÇO 1:2:8, PREPARO MANUAL, APLICADA MANUALMENTE EM PANOS DE FACHADA SEM PRESENÇA DE VÃOS, ESPESSURA DE 35 MM, ACESSO POR ANDAIME. AF_08/2022</t>
  </si>
  <si>
    <t>104239</t>
  </si>
  <si>
    <t>EMBOÇO OU MASSA ÚNICA EM ARGAMASSA INDUSTRIALIZADA, PREPARO MECÂNICA E APLICAÇÃO COM EQUIPAMENTO DE MISTURA E PROJEÇÃO DE 1,5 M3/H DE ARGAMASSA EM PANOS DE FACHADA SEM PRESENÇA DE VÃOS, ESPESSURA DE 35 MM, ACESSO POR ANDAIME. AF_08/2022</t>
  </si>
  <si>
    <t>104240</t>
  </si>
  <si>
    <t>EMBOÇO OU MASSA ÚNICA EM ARGAMASSA TRAÇO 1:2:8, PREPARO MECÂNICA COM BETONEIRA 400 L, APLICADA COM PROJETOR TIPO CANEQUINHA EM PANOS DE FACHADA SEM PRESENÇA DE VÃOS, ESPESSURA DE 35 MM, ACESSO POR ANDAIME. AF_08/2022</t>
  </si>
  <si>
    <t>104241</t>
  </si>
  <si>
    <t>EMBOÇO OU MASSA ÚNICA EM ARGAMASSA TRAÇO 1:2:8, PREPARO MECÂNICA COM BETONEIRA 400 L, APLICADA MANUALMENTE EM PANOS DE FACHADA SEM PRESENÇA DE VÃOS, ESPESSURA DE 45 MM, ACESSO POR ANDAIME. AF_08/2022</t>
  </si>
  <si>
    <t>104242</t>
  </si>
  <si>
    <t>EMBOÇO OU MASSA ÚNICA EM ARGAMASSA TRAÇO 1:2:8, PREPARO MANUAL, APLICADA MANUALMENTE EM PANOS DE FACHADA SEM PRESENÇA DE VÃOS, ESPESSURA DE 45 MM, ACESSO POR ANDAIME. AF_08/2022</t>
  </si>
  <si>
    <t>104243</t>
  </si>
  <si>
    <t>EMBOÇO OU MASSA ÚNICA EM ARGAMASSA INDUSTRIALIZADA, PREPARO MECÂNICA E APLICAÇÃO COM EQUIPAMENTO DE MISTURA E PROJEÇÃO DE 1,5 M3/H DE ARGAMASSA EM PANOS DE FACHADA SEM PRESENÇA DE VÃOS, ESPESSURA DE 45 MM, ACESSO POR ANDAIME. AF_08/2022</t>
  </si>
  <si>
    <t>104244</t>
  </si>
  <si>
    <t>EMBOÇO OU MASSA ÚNICA EM ARGAMASSA TRAÇO 1:2:8, PREPARO MECÂNICA COM BETONEIRA 400 L, APLICADA COM PROJETOR TIPO CANEQUINHA EM PANOS DE FACHADA SEM PRESENÇA DE VÃOS, ESPESSURA DE 45 MM, ACESSO POR ANDAIME. AF_08/2022</t>
  </si>
  <si>
    <t>104245</t>
  </si>
  <si>
    <t>EMBOÇO OU MASSA ÚNICA EM ARGAMASSA TRAÇO 1:2:8, PREPARO MECÂNICA COM BETONEIRA 400 L, APLICADA MANUALMENTE EM PANOS DE FACHADA SEM PRESENÇA DE VÃOS, ESPESSURA DE 50 MM, ACESSO POR ANDAIME. AF_08/2022</t>
  </si>
  <si>
    <t>104246</t>
  </si>
  <si>
    <t>EMBOÇO OU MASSA ÚNICA EM ARGAMASSA TRAÇO 1:2:8, PREPARO MANUAL, APLICADA MANUALMENTE EM PANOS DE FACHADA SEM PRESENÇA DE VÃOS, ESPESSURA DE 50 MM, ACESSO POR ANDAIME. AF_08/2022</t>
  </si>
  <si>
    <t>104247</t>
  </si>
  <si>
    <t>EMBOÇO OU MASSA ÚNICA EM ARGAMASSA INDUSTRIALIZADA, PREPARO MECÂNICA E APLICAÇÃO COM EQUIPAMENTO DE MISTURA E PROJEÇÃO DE 1,5 M3/H DE ARGAMASSA EM PANOS DE FACHADA SEM PRESENÇA DE VÃOS, ESPESSURA DE 50 MM, ACESSO POR ANDAIME. AF_08/2022</t>
  </si>
  <si>
    <t>104248</t>
  </si>
  <si>
    <t>EMBOÇO OU MASSA ÚNICA EM ARGAMASSA TRAÇO 1:2:8, PREPARO MECÂNICA COM BETONEIRA 400 L, APLICADA COM PROJETOR TIPO CANEQUINHA EM PANOS DE FACHADA SEM PRESENÇA DE VÃOS, ESPESSURA DE 50 MM, ACESSO POR ANDAIME. AF_08/2022</t>
  </si>
  <si>
    <t>104249</t>
  </si>
  <si>
    <t>EMBOÇO OU MASSA ÚNICA EM ARGAMASSA TRAÇO 1:2:8, PREPARO MECÂNICA COM BETONEIRA 400 L, APLICADA MANUALMENTE EM SUPERFÍCIES EXTERNAS DA SACADA, ESPESSURA DE 25 MM, ACESSO POR ANDAIME, SEM USO DE TELA METÁLICA. AF_08/2022</t>
  </si>
  <si>
    <t>104250</t>
  </si>
  <si>
    <t>EMBOÇO OU MASSA ÚNICA EM ARGAMASSA TRAÇO 1:2:8, PREPARO MANUAL, APLICADA MANUALMENTE EM SUPERFÍCIES EXTERNAS DA SACADA, ESPESSURA DE 25 MM, ACESSO POR ANDAIME, SEM USO DE TELA METÁLICA. AF_08/2022</t>
  </si>
  <si>
    <t>104251</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</si>
  <si>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</si>
  <si>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104252</t>
  </si>
  <si>
    <t>EMBOÇO OU MASSA ÚNICA EM ARGAMASSA TRAÇO 1:2:8, PREPARO MECÂNICA COM BETONEIRA 400 L, APLICADA COM PROJETOR TIPO CANEQUINHA EM SUPERFÍCIES EXTERNAS DA SACADA, ESPESSURA DE 25 MM, ACESSO POR ANDAIME, SEM USO DE TELA METÁLICA. AF_08/2022</t>
  </si>
  <si>
    <t>104253</t>
  </si>
  <si>
    <t>EMBOÇO OU MASSA ÚNICA EM ARGAMASSA TRAÇO 1:2:8, PREPARO MECÂNICA COM BETONEIRA 400 L, APLICADA MANUALMENTE EM SUPERFÍCIES EXTERNAS DA SACADA, ESPESSURA DE 35 MM, ACESSO POR ANDAIME, SEM USO DE TELA METÁLICA. AF_08/2022</t>
  </si>
  <si>
    <t>104254</t>
  </si>
  <si>
    <t>EMBOÇO OU MASSA ÚNICA EM ARGAMASSA TRAÇO 1:2:8, PREPARO MANUAL, APLICADA MANUALMENTE EM SUPERFÍCIES EXTERNAS DA SACADA, ESPESSURA DE 35 MM, ACESSO POR ANDAIME, SEM USO DE TELA METÁLICA. AF_08/2022</t>
  </si>
  <si>
    <t>104255</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</si>
  <si>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</si>
  <si>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104256</t>
  </si>
  <si>
    <t>EMBOÇO OU MASSA ÚNICA EM ARGAMASSA TRAÇO 1:2:8, PREPARO MECÂNICO COM BETONEIRA 400 L, APLICADA COM PROJETOR TIPO CANEQUINHA EM SUPERFÍCIES EXTERNAS DA SACADA, ESPESSURA DE 35 MM, ACESSO POR ANDAIME, SEM USO DE TELA METÁLICA. AF_08/2022</t>
  </si>
  <si>
    <t>104257</t>
  </si>
  <si>
    <t>EMBOÇO OU MASSA ÚNICA EM ARGAMASSA TRAÇO 1:2:8, PREPARO MECÂNICO COM BETONEIRA 400 L, APLICADA MANUALMENTE EM SUPERFÍCIES EXTERNAS DA SACADA, ESPESSURA DE 45 MM, ACESSO POR ANDAIME, SEM USO DE TELA METÁLICA. AF_08/2022</t>
  </si>
  <si>
    <t>104258</t>
  </si>
  <si>
    <t>EMBOÇO OU MASSA ÚNICA EM ARGAMASSA TRAÇO 1:2:8, PREPARO MANUAL, APLICADA MANUALMENTE EM SUPERFÍCIES EXTERNAS DA SACADA, ESPESSURA DE 45 MM, ACESSO POR ANDAIME, SEM USO DE TELA METÁLICA. AF_08/2022</t>
  </si>
  <si>
    <t>104259</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</si>
  <si>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</si>
  <si>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104260</t>
  </si>
  <si>
    <t>EMBOÇO OU MASSA ÚNICA EM ARGAMASSA TRAÇO 1:2:8, PREPARO MECÂNICO COM BETONEIRA 400 L, APLICADA COM PROJETOR TIPO CANEQUINHA EM SUPERFÍCIES EXTERNAS DA SACADA, ESPESSURA DE 45 MM, ACESSO POR ANDAIME, SEM USO DE TELA METÁLICA. AF_08/2022</t>
  </si>
  <si>
    <t>104261</t>
  </si>
  <si>
    <t>EMBOÇO OU MASSA ÚNICA EM ARGAMASSA TRAÇO 1:2:8, PREPARO MECÂNICO COM BETONEIRA 400 L, APLICADA MANUALMENTE EM SUPERFÍCIES EXTERNAS DA SACADA, ESPESSURA DE 50 MM, ACESSO POR ANDAIME, SEM USO DE TELA METÁLICA. AF_08/2022</t>
  </si>
  <si>
    <t>104262</t>
  </si>
  <si>
    <t>EMBOÇO OU MASSA ÚNICA EM ARGAMASSA TRAÇO 1:2:8, PREPARO MANUAL, APLICADA MANUALMENTE EM SUPERFÍCIES EXTERNAS DA SACADA, ESPESSURA DE 50 MM, ACESSO POR ANDAIME, SEM USO DE TELA METÁLICA. AF_08/2022</t>
  </si>
  <si>
    <t>104263</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</si>
  <si>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</si>
  <si>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104264</t>
  </si>
  <si>
    <t>EMBOÇO OU MASSA ÚNICA EM ARGAMASSA TRAÇO 1:2:8, PREPARO MECÂNICO COM BETONEIRA 400 L, APLICADA COM PROJETOR TIPO CANEQUINHA EM SUPERFÍCIES EXTERNAS DA SACADA, ESPESSURA DE 50 MM, ACESSO POR ANDAIME, SEM USO DE TELA METÁLICA. AF_08/2022</t>
  </si>
  <si>
    <t>0,83</t>
  </si>
  <si>
    <t>1,17</t>
  </si>
  <si>
    <t>29,51</t>
  </si>
  <si>
    <t>15,98</t>
  </si>
  <si>
    <t>2,09</t>
  </si>
  <si>
    <t>PLANTIO DE GRAMA BATATAIS EM PLACAS. AF_05/2018</t>
  </si>
  <si>
    <t>103946</t>
  </si>
  <si>
    <t>PLANTIO DE GRAMA ESMERALDA OU SÃO CARLOS OU CURITIBANA, EM PLACAS. AF_05/2022</t>
  </si>
  <si>
    <t>103769</t>
  </si>
  <si>
    <t>PAR DE TABELAS DE BASQUETE DE COMPENSADO NAVAL, COM AROS E REDES - FORNECIMENTO E INSTALAÇÃO. AF_03/2022</t>
  </si>
  <si>
    <t>26,17</t>
  </si>
  <si>
    <t>29,98</t>
  </si>
  <si>
    <t>29,78</t>
  </si>
  <si>
    <t>28,36</t>
  </si>
  <si>
    <t>27,60</t>
  </si>
  <si>
    <t>26,67</t>
  </si>
  <si>
    <t>30,67</t>
  </si>
  <si>
    <t>41,00</t>
  </si>
  <si>
    <t>36,05</t>
  </si>
  <si>
    <t>30,97</t>
  </si>
  <si>
    <t>ENG Consultoria e Projetos Ltda.</t>
  </si>
  <si>
    <t>Pedro Ivo de Almeida Santos</t>
  </si>
  <si>
    <t xml:space="preserve">CREA: 5061115668     ART: 28027230221718087
</t>
  </si>
  <si>
    <t xml:space="preserve">TOTAL CARREGADO </t>
  </si>
  <si>
    <t>2.2.3</t>
  </si>
  <si>
    <t>2.2.4</t>
  </si>
  <si>
    <t>2.2.5</t>
  </si>
  <si>
    <t>4,53</t>
  </si>
  <si>
    <t>25,01</t>
  </si>
  <si>
    <t>11,10</t>
  </si>
  <si>
    <t>7,91</t>
  </si>
  <si>
    <t>6,56</t>
  </si>
  <si>
    <t>23,71</t>
  </si>
  <si>
    <t>25,73</t>
  </si>
  <si>
    <t>28,88</t>
  </si>
  <si>
    <t>4,68</t>
  </si>
  <si>
    <t>28,14</t>
  </si>
  <si>
    <t>19,46</t>
  </si>
  <si>
    <t>5,81</t>
  </si>
  <si>
    <t>44,92</t>
  </si>
  <si>
    <t>7,51</t>
  </si>
  <si>
    <t>13,71</t>
  </si>
  <si>
    <t>19,13</t>
  </si>
  <si>
    <t>3,26</t>
  </si>
  <si>
    <t>3,83</t>
  </si>
  <si>
    <t>2.271,00</t>
  </si>
  <si>
    <t>4,05</t>
  </si>
  <si>
    <t>5,06</t>
  </si>
  <si>
    <t>0,92</t>
  </si>
  <si>
    <t>318.204,48</t>
  </si>
  <si>
    <t>1,49</t>
  </si>
  <si>
    <t>730,33</t>
  </si>
  <si>
    <t>51,12</t>
  </si>
  <si>
    <t>36,51</t>
  </si>
  <si>
    <t>31,75</t>
  </si>
  <si>
    <t>1,66</t>
  </si>
  <si>
    <t>14,67</t>
  </si>
  <si>
    <t>41,71</t>
  </si>
  <si>
    <t>1.207,84</t>
  </si>
  <si>
    <t>1.789,27</t>
  </si>
  <si>
    <t>1.973,76</t>
  </si>
  <si>
    <t>797,58</t>
  </si>
  <si>
    <t>1.218,12</t>
  </si>
  <si>
    <t>1.304,71</t>
  </si>
  <si>
    <t>9,20</t>
  </si>
  <si>
    <t>15,91</t>
  </si>
  <si>
    <t>26,39</t>
  </si>
  <si>
    <t>188,12</t>
  </si>
  <si>
    <t>49,58</t>
  </si>
  <si>
    <t>19,61</t>
  </si>
  <si>
    <t>280,00</t>
  </si>
  <si>
    <t>173,41</t>
  </si>
  <si>
    <t>373,93</t>
  </si>
  <si>
    <t>216,77</t>
  </si>
  <si>
    <t>17,99</t>
  </si>
  <si>
    <t>2,69</t>
  </si>
  <si>
    <t>1,70</t>
  </si>
  <si>
    <t>5,07</t>
  </si>
  <si>
    <t>39,85</t>
  </si>
  <si>
    <t>17,77</t>
  </si>
  <si>
    <t>61,62</t>
  </si>
  <si>
    <t>86,66</t>
  </si>
  <si>
    <t>58,18</t>
  </si>
  <si>
    <t>71,85</t>
  </si>
  <si>
    <t>26,68</t>
  </si>
  <si>
    <t>22,57</t>
  </si>
  <si>
    <t>10,68</t>
  </si>
  <si>
    <t>63,90</t>
  </si>
  <si>
    <t>66,76</t>
  </si>
  <si>
    <t>68,84</t>
  </si>
  <si>
    <t>8,97</t>
  </si>
  <si>
    <t>7,62</t>
  </si>
  <si>
    <t>6,91</t>
  </si>
  <si>
    <t>44,41</t>
  </si>
  <si>
    <t>77,58</t>
  </si>
  <si>
    <t>37,94</t>
  </si>
  <si>
    <t>38,41</t>
  </si>
  <si>
    <t>25,89</t>
  </si>
  <si>
    <t>12,30</t>
  </si>
  <si>
    <t>25,13</t>
  </si>
  <si>
    <t>19,73</t>
  </si>
  <si>
    <t>216,95</t>
  </si>
  <si>
    <t>73,49</t>
  </si>
  <si>
    <t>31,13</t>
  </si>
  <si>
    <t>6,24</t>
  </si>
  <si>
    <t>26,11</t>
  </si>
  <si>
    <t>2,37</t>
  </si>
  <si>
    <t>5,91</t>
  </si>
  <si>
    <t>4,29</t>
  </si>
  <si>
    <t>4,12</t>
  </si>
  <si>
    <t>11,47</t>
  </si>
  <si>
    <t>10,94</t>
  </si>
  <si>
    <t>9,11</t>
  </si>
  <si>
    <t>38,00</t>
  </si>
  <si>
    <t>61,19</t>
  </si>
  <si>
    <t>3,19</t>
  </si>
  <si>
    <t>28,79</t>
  </si>
  <si>
    <t>18,50</t>
  </si>
  <si>
    <t>60,65</t>
  </si>
  <si>
    <t>12,47</t>
  </si>
  <si>
    <t>9,53</t>
  </si>
  <si>
    <t>16,78</t>
  </si>
  <si>
    <t>30,99</t>
  </si>
  <si>
    <t>12,87</t>
  </si>
  <si>
    <t>59,05</t>
  </si>
  <si>
    <t>18,57</t>
  </si>
  <si>
    <t>25,20</t>
  </si>
  <si>
    <t>23,82</t>
  </si>
  <si>
    <t>49,38</t>
  </si>
  <si>
    <t>34,68</t>
  </si>
  <si>
    <t>14,32</t>
  </si>
  <si>
    <t>21,37</t>
  </si>
  <si>
    <t>237,40</t>
  </si>
  <si>
    <t>11,42</t>
  </si>
  <si>
    <t>13,48</t>
  </si>
  <si>
    <t>26,62</t>
  </si>
  <si>
    <t>8,43</t>
  </si>
  <si>
    <t>59,14</t>
  </si>
  <si>
    <t>3,99</t>
  </si>
  <si>
    <t>15,71</t>
  </si>
  <si>
    <t>32,50</t>
  </si>
  <si>
    <t>2,22</t>
  </si>
  <si>
    <t>12,62</t>
  </si>
  <si>
    <t>6,76</t>
  </si>
  <si>
    <t>50,58</t>
  </si>
  <si>
    <t>65,60</t>
  </si>
  <si>
    <t>20,76</t>
  </si>
  <si>
    <t>16,84</t>
  </si>
  <si>
    <t>37,90</t>
  </si>
  <si>
    <t>10,62</t>
  </si>
  <si>
    <t>7,65</t>
  </si>
  <si>
    <t>69,62</t>
  </si>
  <si>
    <t>62,11</t>
  </si>
  <si>
    <t>391.246,87</t>
  </si>
  <si>
    <t>89.991,11</t>
  </si>
  <si>
    <t>34,49</t>
  </si>
  <si>
    <t>11,68</t>
  </si>
  <si>
    <t>115,00</t>
  </si>
  <si>
    <t>14,15</t>
  </si>
  <si>
    <t>2,72</t>
  </si>
  <si>
    <t>30,94</t>
  </si>
  <si>
    <t>41,21</t>
  </si>
  <si>
    <t>22,04</t>
  </si>
  <si>
    <t>1,77</t>
  </si>
  <si>
    <t>18,55</t>
  </si>
  <si>
    <t>31,93</t>
  </si>
  <si>
    <t>10,12</t>
  </si>
  <si>
    <t>94,63</t>
  </si>
  <si>
    <t>133,45</t>
  </si>
  <si>
    <t>47,99</t>
  </si>
  <si>
    <t>70,65</t>
  </si>
  <si>
    <t>7,70</t>
  </si>
  <si>
    <t>116.000,00</t>
  </si>
  <si>
    <t>246.246,87</t>
  </si>
  <si>
    <t>6.025,10</t>
  </si>
  <si>
    <t>24,35</t>
  </si>
  <si>
    <t>196,52</t>
  </si>
  <si>
    <t>621,96</t>
  </si>
  <si>
    <t>673,80</t>
  </si>
  <si>
    <t>310,98</t>
  </si>
  <si>
    <t>190,04</t>
  </si>
  <si>
    <t>224,60</t>
  </si>
  <si>
    <t>267,79</t>
  </si>
  <si>
    <t>124,14</t>
  </si>
  <si>
    <t>190,51</t>
  </si>
  <si>
    <t>138,76</t>
  </si>
  <si>
    <t>153,19</t>
  </si>
  <si>
    <t>103,00</t>
  </si>
  <si>
    <t>203,78</t>
  </si>
  <si>
    <t>76,22</t>
  </si>
  <si>
    <t>115,32</t>
  </si>
  <si>
    <t>184,66</t>
  </si>
  <si>
    <t>133,87</t>
  </si>
  <si>
    <t>215,95</t>
  </si>
  <si>
    <t>114,43</t>
  </si>
  <si>
    <t>92,90</t>
  </si>
  <si>
    <t>3,80</t>
  </si>
  <si>
    <t>3,66</t>
  </si>
  <si>
    <t>26,38</t>
  </si>
  <si>
    <t>8,66</t>
  </si>
  <si>
    <t>21,75</t>
  </si>
  <si>
    <t>17,90</t>
  </si>
  <si>
    <t>7,64</t>
  </si>
  <si>
    <t>121,76</t>
  </si>
  <si>
    <t>6,52</t>
  </si>
  <si>
    <t>348,79</t>
  </si>
  <si>
    <t>968,87</t>
  </si>
  <si>
    <t>1.437,16</t>
  </si>
  <si>
    <t>821,11</t>
  </si>
  <si>
    <t>1.370,82</t>
  </si>
  <si>
    <t>1.737,35</t>
  </si>
  <si>
    <t>1.068,17</t>
  </si>
  <si>
    <t>1.076,34</t>
  </si>
  <si>
    <t>1.517,90</t>
  </si>
  <si>
    <t>5,44</t>
  </si>
  <si>
    <t>1,96</t>
  </si>
  <si>
    <t>21,15</t>
  </si>
  <si>
    <t>71,12</t>
  </si>
  <si>
    <t>127,97</t>
  </si>
  <si>
    <t>278,90</t>
  </si>
  <si>
    <t>8,02</t>
  </si>
  <si>
    <t>13,30</t>
  </si>
  <si>
    <t>62,57</t>
  </si>
  <si>
    <t>79,50</t>
  </si>
  <si>
    <t>22,15</t>
  </si>
  <si>
    <t>3,95</t>
  </si>
  <si>
    <t>6,84</t>
  </si>
  <si>
    <t>8,65</t>
  </si>
  <si>
    <t>9,06</t>
  </si>
  <si>
    <t>10,27</t>
  </si>
  <si>
    <t>16,18</t>
  </si>
  <si>
    <t>80,66</t>
  </si>
  <si>
    <t>4,35</t>
  </si>
  <si>
    <t>84,50</t>
  </si>
  <si>
    <t>20,81</t>
  </si>
  <si>
    <t>128,78</t>
  </si>
  <si>
    <t>484,67</t>
  </si>
  <si>
    <t>400,97</t>
  </si>
  <si>
    <t>123,67</t>
  </si>
  <si>
    <t>21,46</t>
  </si>
  <si>
    <t>1.235,91</t>
  </si>
  <si>
    <t>20,73</t>
  </si>
  <si>
    <t>28,39</t>
  </si>
  <si>
    <t>39,19</t>
  </si>
  <si>
    <t>2,81</t>
  </si>
  <si>
    <t>11,70</t>
  </si>
  <si>
    <t>81,65</t>
  </si>
  <si>
    <t>64,00</t>
  </si>
  <si>
    <t>92,87</t>
  </si>
  <si>
    <t>17,00</t>
  </si>
  <si>
    <t>3,61</t>
  </si>
  <si>
    <t>37,12</t>
  </si>
  <si>
    <t>2,19</t>
  </si>
  <si>
    <t>20,79</t>
  </si>
  <si>
    <t>18,24</t>
  </si>
  <si>
    <t>10,84</t>
  </si>
  <si>
    <t>77,09</t>
  </si>
  <si>
    <t>129,58</t>
  </si>
  <si>
    <t>7,26</t>
  </si>
  <si>
    <t>43,26</t>
  </si>
  <si>
    <t>15,72</t>
  </si>
  <si>
    <t>54,13</t>
  </si>
  <si>
    <t>48,96</t>
  </si>
  <si>
    <t>793.072,01</t>
  </si>
  <si>
    <t>6,83</t>
  </si>
  <si>
    <t>4,07</t>
  </si>
  <si>
    <t>2,66</t>
  </si>
  <si>
    <t>21,86</t>
  </si>
  <si>
    <t>18,41</t>
  </si>
  <si>
    <t>42,05</t>
  </si>
  <si>
    <t>37,00</t>
  </si>
  <si>
    <t>7,30</t>
  </si>
  <si>
    <t>1.279,37</t>
  </si>
  <si>
    <t>22,45</t>
  </si>
  <si>
    <t>23,32</t>
  </si>
  <si>
    <t>20,46</t>
  </si>
  <si>
    <t>57,19</t>
  </si>
  <si>
    <t>68,96</t>
  </si>
  <si>
    <t>2,40</t>
  </si>
  <si>
    <t>6.434,22</t>
  </si>
  <si>
    <t>18,21</t>
  </si>
  <si>
    <t>28,81</t>
  </si>
  <si>
    <t>64,01</t>
  </si>
  <si>
    <t>11,38</t>
  </si>
  <si>
    <t>4,98</t>
  </si>
  <si>
    <t>21,21</t>
  </si>
  <si>
    <t>25,25</t>
  </si>
  <si>
    <t>197,44</t>
  </si>
  <si>
    <t>89,24</t>
  </si>
  <si>
    <t>60,29</t>
  </si>
  <si>
    <t>127,96</t>
  </si>
  <si>
    <t>222,65</t>
  </si>
  <si>
    <t>51,39</t>
  </si>
  <si>
    <t>31,70</t>
  </si>
  <si>
    <t>31,06</t>
  </si>
  <si>
    <t>101,75</t>
  </si>
  <si>
    <t>39,88</t>
  </si>
  <si>
    <t>25,09</t>
  </si>
  <si>
    <t>24,36</t>
  </si>
  <si>
    <t>25,65</t>
  </si>
  <si>
    <t>82,50</t>
  </si>
  <si>
    <t>1.200,01</t>
  </si>
  <si>
    <t>753,75</t>
  </si>
  <si>
    <t>577,50</t>
  </si>
  <si>
    <t>720,00</t>
  </si>
  <si>
    <t>37,50</t>
  </si>
  <si>
    <t>2.090,75</t>
  </si>
  <si>
    <t>196,21</t>
  </si>
  <si>
    <t>1,33</t>
  </si>
  <si>
    <t>477,42</t>
  </si>
  <si>
    <t>322,28</t>
  </si>
  <si>
    <t>788,56</t>
  </si>
  <si>
    <t>654,92</t>
  </si>
  <si>
    <t>455,80</t>
  </si>
  <si>
    <t>450,29</t>
  </si>
  <si>
    <t>63,13</t>
  </si>
  <si>
    <t>62,92</t>
  </si>
  <si>
    <t>145,21</t>
  </si>
  <si>
    <t>96,80</t>
  </si>
  <si>
    <t>13,68</t>
  </si>
  <si>
    <t>3.957,85</t>
  </si>
  <si>
    <t>35,07</t>
  </si>
  <si>
    <t>40,87</t>
  </si>
  <si>
    <t>11,00</t>
  </si>
  <si>
    <t>129,37</t>
  </si>
  <si>
    <t>20,10</t>
  </si>
  <si>
    <t>10,17</t>
  </si>
  <si>
    <t>214,28</t>
  </si>
  <si>
    <t>32,69</t>
  </si>
  <si>
    <t>22,38</t>
  </si>
  <si>
    <t>42,69</t>
  </si>
  <si>
    <t>27,04</t>
  </si>
  <si>
    <t>18,17</t>
  </si>
  <si>
    <t>34,29</t>
  </si>
  <si>
    <t>14,56</t>
  </si>
  <si>
    <t>37,73</t>
  </si>
  <si>
    <t>2.424,64</t>
  </si>
  <si>
    <t>1.843,37</t>
  </si>
  <si>
    <t>65,00</t>
  </si>
  <si>
    <t>28,06</t>
  </si>
  <si>
    <t>4.789,18</t>
  </si>
  <si>
    <t>5.175,40</t>
  </si>
  <si>
    <t>2.580,78</t>
  </si>
  <si>
    <t>25,99</t>
  </si>
  <si>
    <t>103,78</t>
  </si>
  <si>
    <t>38,50</t>
  </si>
  <si>
    <t>26,82</t>
  </si>
  <si>
    <t>2.701,34</t>
  </si>
  <si>
    <t>12,63</t>
  </si>
  <si>
    <t>144,68</t>
  </si>
  <si>
    <t>301,13</t>
  </si>
  <si>
    <t>325,00</t>
  </si>
  <si>
    <t>403,40</t>
  </si>
  <si>
    <t>188,63</t>
  </si>
  <si>
    <t>4,99</t>
  </si>
  <si>
    <t>45,68</t>
  </si>
  <si>
    <t>40,62</t>
  </si>
  <si>
    <t>29,79</t>
  </si>
  <si>
    <t>27,62</t>
  </si>
  <si>
    <t>241,08</t>
  </si>
  <si>
    <t>84,39</t>
  </si>
  <si>
    <t>113,25</t>
  </si>
  <si>
    <t>27,05</t>
  </si>
  <si>
    <t>4,86</t>
  </si>
  <si>
    <t>36,93</t>
  </si>
  <si>
    <t>57,36</t>
  </si>
  <si>
    <t>17,60</t>
  </si>
  <si>
    <t>18,12</t>
  </si>
  <si>
    <t>76,39</t>
  </si>
  <si>
    <t>23,59</t>
  </si>
  <si>
    <t>47,40</t>
  </si>
  <si>
    <t>30,90</t>
  </si>
  <si>
    <t>35,08</t>
  </si>
  <si>
    <t>29,14</t>
  </si>
  <si>
    <t>3,67</t>
  </si>
  <si>
    <t>28,95</t>
  </si>
  <si>
    <t>66,58</t>
  </si>
  <si>
    <t>51,63</t>
  </si>
  <si>
    <t>16,82</t>
  </si>
  <si>
    <t>124,01</t>
  </si>
  <si>
    <t>40,86</t>
  </si>
  <si>
    <t>40,46</t>
  </si>
  <si>
    <t>10,39</t>
  </si>
  <si>
    <t>16,93</t>
  </si>
  <si>
    <t>58,26</t>
  </si>
  <si>
    <t>153,48</t>
  </si>
  <si>
    <t>8,22</t>
  </si>
  <si>
    <t>43,49</t>
  </si>
  <si>
    <t>25,85</t>
  </si>
  <si>
    <t>474,12</t>
  </si>
  <si>
    <t>25,61</t>
  </si>
  <si>
    <t>71,41</t>
  </si>
  <si>
    <t>3,47</t>
  </si>
  <si>
    <t>85,46</t>
  </si>
  <si>
    <t>86,67</t>
  </si>
  <si>
    <t>47,42</t>
  </si>
  <si>
    <t>8,74</t>
  </si>
  <si>
    <t>38,12</t>
  </si>
  <si>
    <t>321,18</t>
  </si>
  <si>
    <t>91,33</t>
  </si>
  <si>
    <t>59,72</t>
  </si>
  <si>
    <t>21,96</t>
  </si>
  <si>
    <t>62,53</t>
  </si>
  <si>
    <t>24,62</t>
  </si>
  <si>
    <t>118,60</t>
  </si>
  <si>
    <t>79,38</t>
  </si>
  <si>
    <t>239,62</t>
  </si>
  <si>
    <t>9,83</t>
  </si>
  <si>
    <t>26,24</t>
  </si>
  <si>
    <t>41,46</t>
  </si>
  <si>
    <t>72,96</t>
  </si>
  <si>
    <t>172,44</t>
  </si>
  <si>
    <t>44,18</t>
  </si>
  <si>
    <t>159,82</t>
  </si>
  <si>
    <t>132,33</t>
  </si>
  <si>
    <t>7,08</t>
  </si>
  <si>
    <t>399.604,75</t>
  </si>
  <si>
    <t>537.335,18</t>
  </si>
  <si>
    <t>658.491,12</t>
  </si>
  <si>
    <t>712.400,00</t>
  </si>
  <si>
    <t>665.336,65</t>
  </si>
  <si>
    <t>132,34</t>
  </si>
  <si>
    <t>358,24</t>
  </si>
  <si>
    <t>200,46</t>
  </si>
  <si>
    <t>491,10</t>
  </si>
  <si>
    <t>864,29</t>
  </si>
  <si>
    <t>256,77</t>
  </si>
  <si>
    <t>229,76</t>
  </si>
  <si>
    <t>93,18</t>
  </si>
  <si>
    <t>514,44</t>
  </si>
  <si>
    <t>359,74</t>
  </si>
  <si>
    <t>112,92</t>
  </si>
  <si>
    <t>710,55</t>
  </si>
  <si>
    <t>1.102,07</t>
  </si>
  <si>
    <t>136,70</t>
  </si>
  <si>
    <t>118,65</t>
  </si>
  <si>
    <t>79,09</t>
  </si>
  <si>
    <t>319,16</t>
  </si>
  <si>
    <t>199,17</t>
  </si>
  <si>
    <t>72,39</t>
  </si>
  <si>
    <t>435,84</t>
  </si>
  <si>
    <t>756,42</t>
  </si>
  <si>
    <t>140,00</t>
  </si>
  <si>
    <t>439,16</t>
  </si>
  <si>
    <t>259,13</t>
  </si>
  <si>
    <t>338,28</t>
  </si>
  <si>
    <t>475,00</t>
  </si>
  <si>
    <t>553,48</t>
  </si>
  <si>
    <t>312,70</t>
  </si>
  <si>
    <t>422,46</t>
  </si>
  <si>
    <t>64,76</t>
  </si>
  <si>
    <t>74,54</t>
  </si>
  <si>
    <t>20,94</t>
  </si>
  <si>
    <t>49,96</t>
  </si>
  <si>
    <t>192,70</t>
  </si>
  <si>
    <t>32,43</t>
  </si>
  <si>
    <t>50,61</t>
  </si>
  <si>
    <t>22,53</t>
  </si>
  <si>
    <t>37,01</t>
  </si>
  <si>
    <t>42,00</t>
  </si>
  <si>
    <t>51,78</t>
  </si>
  <si>
    <t>168,69</t>
  </si>
  <si>
    <t>215,75</t>
  </si>
  <si>
    <t>82,79</t>
  </si>
  <si>
    <t>38,70</t>
  </si>
  <si>
    <t>60,21</t>
  </si>
  <si>
    <t>120,43</t>
  </si>
  <si>
    <t>35,47</t>
  </si>
  <si>
    <t>ESTRUTURA DE MADEIRA PROVISÓRIA PARA SUPORTE DE CAIXA D ÁGUA ELEVADA DE 1000 LITROS. AF_05/2018_PS</t>
  </si>
  <si>
    <t>ESTRUTURA DE MADEIRA PROVISÓRIA PARA SUPORTE DE CAIXA D ÁGUA ELEVADA DE 3000 LITROS. AF_05/2018_PS</t>
  </si>
  <si>
    <t>122,29</t>
  </si>
  <si>
    <t>TANQUE DE ASFALTO ESTACIONÁRIO COM SERPENTINA, CAPACIDADE 30.000 L - CHP DIURNO. AF_05/2023</t>
  </si>
  <si>
    <t>18,96</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</si>
  <si>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</si>
  <si>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</si>
  <si>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</si>
  <si>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</si>
  <si>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</si>
  <si>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</si>
  <si>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</si>
  <si>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</si>
  <si>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</si>
  <si>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14,84</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</si>
  <si>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</si>
  <si>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</si>
  <si>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8,71</t>
  </si>
  <si>
    <t>28,91</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</si>
  <si>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</si>
  <si>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</si>
  <si>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</si>
  <si>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</si>
  <si>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</si>
  <si>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</si>
  <si>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85,22</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</si>
  <si>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</si>
  <si>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</si>
  <si>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</si>
  <si>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</si>
  <si>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</si>
  <si>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</si>
  <si>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0,89</t>
  </si>
  <si>
    <t>TANQUE DE ASFALTO ESTACIONÁRIO COM SERPENTINA, CAPACIDADE 30.000 L - CHI DIURNO. AF_05/2023</t>
  </si>
  <si>
    <t>6,32</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</si>
  <si>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</si>
  <si>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</si>
  <si>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</si>
  <si>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</si>
  <si>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</si>
  <si>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</si>
  <si>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</si>
  <si>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</si>
  <si>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5,05</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</si>
  <si>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</si>
  <si>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</si>
  <si>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</si>
  <si>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</si>
  <si>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</si>
  <si>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</si>
  <si>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</si>
  <si>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</si>
  <si>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66,64</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</si>
  <si>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</si>
  <si>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</si>
  <si>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</si>
  <si>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</si>
  <si>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65,84</t>
  </si>
  <si>
    <t>POLIDORA DE PISO (POLITRIZ), PESO DE 100KG, DIÂMETRO 450 MM, MOTOR ELÉTRICO, POTÊNCIA 4 HP - CHI DIURNO. AF_05/2023</t>
  </si>
  <si>
    <t>DESEMPENADEIRA DE CONCRETO, PESO DE 78 KG, 4 PÁS, MOTOR A GASOLINA, POTÊNCIA 5,5 HP - CHI DIURNO. AF_05/2023</t>
  </si>
  <si>
    <t>25,07</t>
  </si>
  <si>
    <t>LAVADORA DE ALTA PRESSAO (LAVA-JATO) PARA AGUA FRIA, PRESSAO DE OPERACAO ENTRE 1400 E 1900 LIB/POL2, VAZAO MAXIMA ENTRE 400 E 700 L/H - CHI DIURNO. AF_05/2023</t>
  </si>
  <si>
    <t>45,42</t>
  </si>
  <si>
    <t>15,47</t>
  </si>
  <si>
    <t>75,44</t>
  </si>
  <si>
    <t>16,03</t>
  </si>
  <si>
    <t>42,87</t>
  </si>
  <si>
    <t>53,64</t>
  </si>
  <si>
    <t>37,85</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</si>
  <si>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</si>
  <si>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</si>
  <si>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</si>
  <si>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</si>
  <si>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39,95</t>
  </si>
  <si>
    <t>32,62</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</si>
  <si>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</si>
  <si>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</si>
  <si>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</si>
  <si>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</si>
  <si>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</si>
  <si>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</si>
  <si>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</si>
  <si>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</si>
  <si>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</si>
  <si>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</si>
  <si>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</si>
  <si>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</si>
  <si>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3,04</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</si>
  <si>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</si>
  <si>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</si>
  <si>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</si>
  <si>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</si>
  <si>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</si>
  <si>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</si>
  <si>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</si>
  <si>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</si>
  <si>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21,16</t>
  </si>
  <si>
    <t>4,25</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</si>
  <si>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</si>
  <si>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</si>
  <si>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</si>
  <si>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</si>
  <si>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</si>
  <si>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</si>
  <si>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</si>
  <si>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</si>
  <si>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44,40</t>
  </si>
  <si>
    <t>129,76</t>
  </si>
  <si>
    <t>20,56</t>
  </si>
  <si>
    <t>21,82</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</si>
  <si>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</si>
  <si>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</si>
  <si>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</si>
  <si>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</si>
  <si>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70,05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</si>
  <si>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</si>
  <si>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</si>
  <si>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</si>
  <si>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</si>
  <si>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</si>
  <si>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</si>
  <si>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</si>
  <si>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</si>
  <si>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6,08</t>
  </si>
  <si>
    <t>5,26</t>
  </si>
  <si>
    <t>18,38</t>
  </si>
  <si>
    <t>3,05</t>
  </si>
  <si>
    <t>3,39</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</si>
  <si>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</si>
  <si>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</si>
  <si>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</si>
  <si>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</si>
  <si>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</si>
  <si>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</si>
  <si>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</si>
  <si>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</si>
  <si>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64,20</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</si>
  <si>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</si>
  <si>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</si>
  <si>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</si>
  <si>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</si>
  <si>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</si>
  <si>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</si>
  <si>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</si>
  <si>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</si>
  <si>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</si>
  <si>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</si>
  <si>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</si>
  <si>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</si>
  <si>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</si>
  <si>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</si>
  <si>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</si>
  <si>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</si>
  <si>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96,78</t>
  </si>
  <si>
    <t>17,42</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</si>
  <si>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</si>
  <si>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</si>
  <si>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</si>
  <si>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</si>
  <si>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5,86</t>
  </si>
  <si>
    <t>1,05</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</si>
  <si>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</si>
  <si>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</si>
  <si>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</si>
  <si>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</si>
  <si>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</si>
  <si>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</si>
  <si>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</si>
  <si>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</si>
  <si>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32,55</t>
  </si>
  <si>
    <t>41,43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</si>
  <si>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</si>
  <si>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</si>
  <si>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</si>
  <si>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</si>
  <si>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</si>
  <si>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</si>
  <si>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</si>
  <si>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</si>
  <si>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</si>
  <si>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</si>
  <si>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</si>
  <si>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</si>
  <si>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</si>
  <si>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0,43</t>
  </si>
  <si>
    <t>53,26</t>
  </si>
  <si>
    <t>65,13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</si>
  <si>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</si>
  <si>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</si>
  <si>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</si>
  <si>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</si>
  <si>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29,04</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</si>
  <si>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</si>
  <si>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</si>
  <si>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</si>
  <si>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</si>
  <si>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</si>
  <si>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</si>
  <si>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</si>
  <si>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</si>
  <si>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</si>
  <si>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</si>
  <si>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</si>
  <si>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</si>
  <si>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</si>
  <si>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</si>
  <si>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</si>
  <si>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</si>
  <si>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</si>
  <si>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</si>
  <si>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</si>
  <si>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</si>
  <si>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</si>
  <si>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</si>
  <si>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</si>
  <si>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</si>
  <si>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104519</t>
  </si>
  <si>
    <t>LIXADEIRA DE PAREDE, COM LED, POTÊNCIA 750 W, FREQUÊNCIA 60 HZ, VELOCIDADE 1000 A 2100 RPM, DIÂMETRO DA LIXA 225 MM - MATERIAIS NA OPERAÇÃO. AF_12/2022</t>
  </si>
  <si>
    <t>104655</t>
  </si>
  <si>
    <t>MARTELETE PERFURADOR/ ROMPEDOR ELÉTRICO, POTÊNCIA 800 W, 220 V - MATERIAIS NA OPERAÇÃO. AF_05/2023</t>
  </si>
  <si>
    <t>104687</t>
  </si>
  <si>
    <t>GRUPO GERADOR DIESEL, COM CARENAGEM, POTÊNCIA STANDART ENTRE 400 E 460 KVA, VELOCIDADE DE 1800 RPM, FREQUÊNCIA DE 60 HZ - MATERIAIS NA OPERAÇÃO. AF_05/2023</t>
  </si>
  <si>
    <t>104694</t>
  </si>
  <si>
    <t>PERFURATRIZ DE COROA DIAMANTADA PARA CONCRETO, DIÂMETRO ATÉ 250 MM, MOTOR ELÉTRICO 220 V, POTÊNCIA 2.500 W - MATERIAIS NA OPERAÇÃO. AF_05/2023</t>
  </si>
  <si>
    <t>104703</t>
  </si>
  <si>
    <t>CAMINHÃO TANQUE PARA HIDROSSEMEADURA, COM CAPACIDADE DE 8.000 LITROS, INCLUINDO BOMBA PARA LANÇAMENTO COM MOTOR DIESEL COM POTÊNCIA DE 105 CV - MATERIAIS NA OPERAÇÃO. AF_06/2023</t>
  </si>
  <si>
    <t>104709</t>
  </si>
  <si>
    <t>GUINDASTE HIDRÁULICO AUTOPROPELIDO, COM LANÇA TRELICADA 41 M, CAPACIDADE MÁXIMA DE ELEVAÇÃO 43 T, POTÊNCIA 230 KW, EQUIPADO COM CAÇAMBA DE ARRASTO (DRAGLINE) DE 0,76 M3 - MATERIAIS NA OPERAÇÃO. AF_06/2023</t>
  </si>
  <si>
    <t>104715</t>
  </si>
  <si>
    <t>ESCAVADEIRA HIDRÁULICA DE BRAÇO LONGO (LONGO ALCANCE) SOBRE ESTEIRAS, CAÇAMBA 0,52 M3, PESO OPERACIONAL 24 T, POTÊNCIA LÍQUIDA 155 HP  - MATERIAIS NA OPERAÇÃO. AF_06/2023</t>
  </si>
  <si>
    <t>45,17</t>
  </si>
  <si>
    <t>TELHAMENTO COM TELHA ESTRUTURAL DE FIBROCIMENTO E= 8 MM, COM ATÉ 2 ÁGUAS, INCLUSO IÇAMENTO. AF_07/2019_PS</t>
  </si>
  <si>
    <t>90,05</t>
  </si>
  <si>
    <t>46,75</t>
  </si>
  <si>
    <t>FABRICAÇÃO E INSTALAÇÃO DE TESOURA INTEIRA EM AÇO, VÃO DE 3 M, PARA TELHA ONDULADA DE FIBROCIMENTO, METÁLICA, PLÁSTICA OU TERMOACÚSTICA, INCLUSO IÇAMENTO. AF_12/2015</t>
  </si>
  <si>
    <t>104482</t>
  </si>
  <si>
    <t>ESGOTAMENTO DE VALA COM BOMBA SUBMERSÍVEL. AF_12/2022</t>
  </si>
  <si>
    <t>104184</t>
  </si>
  <si>
    <t>INSTALAÇÃO E DESINSTALAÇÃO DE REGISTRO DE PVC PARA SISTEMA DE REBAIXAMENTO DE LENÇOL FREÁTICO POR PONTEIRAS FILTRANTES. AF_12/2022</t>
  </si>
  <si>
    <t>104185</t>
  </si>
  <si>
    <t>INSTALAÇÃO E DESINSTALAÇÃO DE CONJUNTO DE BOMBAS, À VÁCUO E CENTRÍFUGA, PARA SISTEMA DE REBAIXAMENTO DE LENÇOL FREÁTICO POR PONTEIRAS FILTRANTES (EXCLUI O FORNECIMENTO DE BOMBAS). AF_12/2022</t>
  </si>
  <si>
    <t>104189</t>
  </si>
  <si>
    <t>INSTALAÇÃO DE MATERIAL GRANULAR FILTRANTE PARA SISTEMA DE REBAIXAMENTO DE LENÇOL FREÁTICO POR POÇOS PROFUNDOSA, DIÂMETRO DO POÇO DE 400 MM. AF_12/2022</t>
  </si>
  <si>
    <t>104190</t>
  </si>
  <si>
    <t>INSTALAÇÃO E DESINSTALAÇÃO DE SISTEMA DE BOMBA PARA SISTEMA DE REBAIXAMENTO DE LENÇOL FREÁTICO POR POÇOS PROFUNDOS (EXCLUI O FORNECIMENTO DE BOMBA). AF_12/2022</t>
  </si>
  <si>
    <t>102662</t>
  </si>
  <si>
    <t>DRENO SUBSUPERFICIAL (SEÇÃO 0,40 X 0,40 M), COM TUBO DE PVC CORRUGADO RÍGIDO PERFURADO, DN 100 MM, ENCHIMENTO COM AREIA. AF_07/2021</t>
  </si>
  <si>
    <t>102668</t>
  </si>
  <si>
    <t>DRENO SUBSUPERFICIAL (SEÇÃO 0,40 X 0,40 M), COM TUBO DE PVC CORRUGADO RÍGIDO PERFURADO, DN 100 MM, ENCHIMENTO COM BRITA, ENVOLVIDO COM MANTA GEOTÊXTIL. AF_07/2021</t>
  </si>
  <si>
    <t>102672</t>
  </si>
  <si>
    <t>DRENO PROFUNDO (SEÇÃO 0,50 X 1,50 M), COM TUBO DE PVC CORRUGADO RÍGIDO PERFURADO, DN 100 MM, ENCHIMENTO COM AREIA, COM SELO DE ARGILA. AF_07/2021</t>
  </si>
  <si>
    <t>82,40</t>
  </si>
  <si>
    <t>102676</t>
  </si>
  <si>
    <t>DRENO PROFUNDO (SEÇÃO 0,50 X 1,50 M), COM TUBO DE PVC CORRUGADO RÍGIDO PERFURADO, DN 100 MM, ENCHIMENTO COM AREIA. AF_07/2021</t>
  </si>
  <si>
    <t>117,29</t>
  </si>
  <si>
    <t>102681</t>
  </si>
  <si>
    <t>DRENO PROFUNDO (SEÇÃO 0,50 X 1,50 M), COM TUBO DE PVC CORRUGADO RÍGIDO PERFURADO, DN 100 MM, ENCHIMENTO COM BRITA, ENVOLVIDO COM MANTA GEOTÊXTIL, COM SELO DE ARGILA. AF_07/2021</t>
  </si>
  <si>
    <t>102685</t>
  </si>
  <si>
    <t>DRENO PROFUNDO (SEÇÃO 0,50 X 1,50 M), COM TUBO DE PVC CORRUGADO RÍGIDO PERFURADO, DN 100 MM, ENCHIMENTO COM BRITA, ENVOLVIDO COM MANTA GEOTÊXTIL. AF_07/2021</t>
  </si>
  <si>
    <t>102689</t>
  </si>
  <si>
    <t>102693</t>
  </si>
  <si>
    <t>102696</t>
  </si>
  <si>
    <t>102703</t>
  </si>
  <si>
    <t>102705</t>
  </si>
  <si>
    <t>TUBO DE PVC CORRUGADO RÍGIDO PERFURADO, DN 100 MM, PARA DRENO - FORNECIMENTO E ASSENTAMENTO. AF_07/2021</t>
  </si>
  <si>
    <t>38,45</t>
  </si>
  <si>
    <t>46,63</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</si>
  <si>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</si>
  <si>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</si>
  <si>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</si>
  <si>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</si>
  <si>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</si>
  <si>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</si>
  <si>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</si>
  <si>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</si>
  <si>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</si>
  <si>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</si>
  <si>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</si>
  <si>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</si>
  <si>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</si>
  <si>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</si>
  <si>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</si>
  <si>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</si>
  <si>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</si>
  <si>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</si>
  <si>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</si>
  <si>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</si>
  <si>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</si>
  <si>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</si>
  <si>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</si>
  <si>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</si>
  <si>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</si>
  <si>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</si>
  <si>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</si>
  <si>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</si>
  <si>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</si>
  <si>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</si>
  <si>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</si>
  <si>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</si>
  <si>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</si>
  <si>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</si>
  <si>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</si>
  <si>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</si>
  <si>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</si>
  <si>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</si>
  <si>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</si>
  <si>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</si>
  <si>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</si>
  <si>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</si>
  <si>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</si>
  <si>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</si>
  <si>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</si>
  <si>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</si>
  <si>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</si>
  <si>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</si>
  <si>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</si>
  <si>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</si>
  <si>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</si>
  <si>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</si>
  <si>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</si>
  <si>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</si>
  <si>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</si>
  <si>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</si>
  <si>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</si>
  <si>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</si>
  <si>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</si>
  <si>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</si>
  <si>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</si>
  <si>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</si>
  <si>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</si>
  <si>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</si>
  <si>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</si>
  <si>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</si>
  <si>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</si>
  <si>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</si>
  <si>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</si>
  <si>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</si>
  <si>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</si>
  <si>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</si>
  <si>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</si>
  <si>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</si>
  <si>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</si>
  <si>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</si>
  <si>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</si>
  <si>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</si>
  <si>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</si>
  <si>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</si>
  <si>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</si>
  <si>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99,22</t>
  </si>
  <si>
    <t>51,82</t>
  </si>
  <si>
    <t>66,97</t>
  </si>
  <si>
    <t>104491</t>
  </si>
  <si>
    <t>ADUELA/ GALERIA FECHADA PRE-MOLDADA DE CONCRETO ARMADO, SECAO QUADRANGULAR INTERNA DE 1,50 X 1,50 M (L X A), MISULA DE 20 X 20 CM, C = 1,00 M, ESPESSURA MIN = 15 CM, TB-45 E FCK DO CONCRETO = 30 MPA   FORNECIMENTO E ASSENTAMENTO. AF_01/2023</t>
  </si>
  <si>
    <t>104492</t>
  </si>
  <si>
    <t>ADUELA/ GALERIA FECHADA PRE-MOLDADA DE CONCRETO ARMADO, SECAO QUADRANGULAR INTERNA DE 2,00 X 2,00 M (L X A), MISULA DE 20 X 20 CM, C = 1,00 M, ESPESSURA MIN = 15 CM, TB-45 E FCK DO CONCRETO = 30 MPA   FORNECIMENTO E ASSENTAMENTO. AF_01/2023</t>
  </si>
  <si>
    <t>104494</t>
  </si>
  <si>
    <t>ADUELA/ GALERIA FECHADA PRE-MOLDADA DE CONCRETO ARMADO, SECAO QUADRANGULAR INTERNA DE 2,50 X 2,50 M (L X A), MISULA DE 20 X 20 CM, C = 1,00 M, ESPESSURA MIN = 15 CM, TB-45 E FCK DO CONCRETO = 30 MPA   FORNECIMENTO E ASSENTAMENTO. AF_01/2023</t>
  </si>
  <si>
    <t>104497</t>
  </si>
  <si>
    <t>ADUELA/ GALERIA FECHADA PRE-MOLDADA DE CONCRETO ARMADO, SECAO QUADRANGULAR INTERNA DE 3,00 X 3,00 M (L X A), MISULA DE 20 X 20 CM, C = 1,00 M, ESPESSURA MIN = 20 CM, TB-45 E FCK DO CONCRETO = 30 MPA   FORNECIMENTO E ASSENTAMENTO. AF_01/2023</t>
  </si>
  <si>
    <t>104515</t>
  </si>
  <si>
    <t>APLICAÇÃO DE MANTA GEOTÊXTIL NAS JUNTAS RÍGIDAS DE ADUELAS PRÉ-MOLDADAS DE CONCRETO ARMADO. AF_01/2023</t>
  </si>
  <si>
    <t>13,64</t>
  </si>
  <si>
    <t>45,36</t>
  </si>
  <si>
    <t>25,93</t>
  </si>
  <si>
    <t>21,40</t>
  </si>
  <si>
    <t>66,29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</si>
  <si>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</si>
  <si>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</si>
  <si>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</si>
  <si>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</si>
  <si>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</si>
  <si>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</si>
  <si>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</si>
  <si>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</si>
  <si>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</si>
  <si>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</si>
  <si>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</si>
  <si>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</si>
  <si>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</si>
  <si>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</si>
  <si>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</si>
  <si>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</si>
  <si>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</si>
  <si>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</si>
  <si>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</si>
  <si>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</si>
  <si>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</si>
  <si>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</si>
  <si>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</si>
  <si>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17,67</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</si>
  <si>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</si>
  <si>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</si>
  <si>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</si>
  <si>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</si>
  <si>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</si>
  <si>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</si>
  <si>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</si>
  <si>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</si>
  <si>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</si>
  <si>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</si>
  <si>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</si>
  <si>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</si>
  <si>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</si>
  <si>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</si>
  <si>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</si>
  <si>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</si>
  <si>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</si>
  <si>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</si>
  <si>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</si>
  <si>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</si>
  <si>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</si>
  <si>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</si>
  <si>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</si>
  <si>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57,22</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</si>
  <si>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</si>
  <si>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</si>
  <si>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</si>
  <si>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</si>
  <si>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</si>
  <si>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16,15</t>
  </si>
  <si>
    <t>12,46</t>
  </si>
  <si>
    <t>144,29</t>
  </si>
  <si>
    <t>84,54</t>
  </si>
  <si>
    <t>437,85</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</si>
  <si>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</si>
  <si>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</si>
  <si>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</si>
  <si>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</si>
  <si>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</si>
  <si>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</si>
  <si>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</si>
  <si>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</si>
  <si>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10,51</t>
  </si>
  <si>
    <t>10,34</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</si>
  <si>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</si>
  <si>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</si>
  <si>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</si>
  <si>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</si>
  <si>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</si>
  <si>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</si>
  <si>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</si>
  <si>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</si>
  <si>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</si>
  <si>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</si>
  <si>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</si>
  <si>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</si>
  <si>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</si>
  <si>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</si>
  <si>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843,83</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</si>
  <si>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</si>
  <si>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</si>
  <si>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</si>
  <si>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</si>
  <si>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</si>
  <si>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PEÇA CIRCULAR PRÉ-MOLDADA, VOLUME DE CONCRETO DE 10 A 30 LITROS, TAXA DE FIBRA DE POLIPROPILENO APROXIMADA DE 6 KG/M³. AF_01/2018_PS</t>
  </si>
  <si>
    <t>114,49</t>
  </si>
  <si>
    <t>89,46</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</si>
  <si>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</si>
  <si>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</si>
  <si>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</si>
  <si>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</si>
  <si>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</si>
  <si>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</si>
  <si>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</si>
  <si>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</si>
  <si>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23,20</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</si>
  <si>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</si>
  <si>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</si>
  <si>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</si>
  <si>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</si>
  <si>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</si>
  <si>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</si>
  <si>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</si>
  <si>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</si>
  <si>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104466</t>
  </si>
  <si>
    <t>COMPOSIÇÃO PARAMÉTRICA PARA FORNECIMENTO E MONTAGEM DE ESTRUTURA METÁLICA PARA ESTRUTURA PRINCIPAL DE EDIFICAÇÕES (PILARES, VIGAS E CONTRAVENTAMENTO). AF_11/2022</t>
  </si>
  <si>
    <t>32,49</t>
  </si>
  <si>
    <t>104467</t>
  </si>
  <si>
    <t>COMPOSIÇÃO PARAMÉTRICA PARA FORNECIMENTO E MONTAGEM DE ESTRUTURA METÁLICA PARA COBERTURA DE EDIFICAÇÕES COM ESTRUTURA DE APOIO. AF_11/2022</t>
  </si>
  <si>
    <t>104468</t>
  </si>
  <si>
    <t>COMPOSIÇÃO PARAMÉTRICA PARA FORNECIMENTO E MONTAGEM DE ESTRUTURA METÁLICA PARA GALPÕES SEM PONTE ROLANTE. AF_11/2022</t>
  </si>
  <si>
    <t>104469</t>
  </si>
  <si>
    <t>COMPOSIÇÃO PARAMÉTRICA PARA FORNECIMENTO E MONTAGEM DE ESTRUTURA METÁLICA PARA GALPÕES COM PONTE ROLANTE. AF_11/2022</t>
  </si>
  <si>
    <t>104470</t>
  </si>
  <si>
    <t>COMPOSIÇÃO PARAMÉTRICA PARA FORNECIMENTO E MONTAGEM DE ESTRUTURA METÁLICA PARA COBERTURA DE GALPÕES COM ESTRUTURA DE APOIO EM VIGAS. AF_11/2022</t>
  </si>
  <si>
    <t>104471</t>
  </si>
  <si>
    <t>COMPOSIÇÃO PARAMÉTRICA PARA FORNECIMENTO E MONTAGEM DE ESTRUTURA METÁLICA PARA COBERTURA DE GALPÕES COM ESTRUTURA DE APOIO EM TRELIÇA TIPO FINK. AF_11/2022</t>
  </si>
  <si>
    <t>104472</t>
  </si>
  <si>
    <t>COMPOSIÇÃO PARAMÉTRICA PARA FORNECIMENTO E MONTAGEM DE ESTRUTURA METÁLICA PARA COBERTURA DE GALPÕES COM ESTRUTURA DE APOIO EM TRELIÇA TIPO ARCO. AF_11/2022</t>
  </si>
  <si>
    <t>104483</t>
  </si>
  <si>
    <t>COMPOSIÇÃO PARAMÉTRICA PARA EXECUÇÃO DE ESTRUTURAS DE CONCRETO ARMADO CONVENCIONAL, PARA EDIFICAÇÃO HABITACIONAL MULTIFAMILIAR (PRÉDIO), ATÉ 4 PAVIMENTOS, FCK = 25 MPA. AF_11/2022</t>
  </si>
  <si>
    <t>104484</t>
  </si>
  <si>
    <t>COMPOSIÇÃO PARAMÉTRICA PARA EXECUÇÃO DE ESTRUTURAS DE CONCRETO ARMADO, PARA EDIFICAÇÃO HABITACIONAL UNIFAMILIAR COM DOIS PAVIMENTOS (CASA ISOLADA), FCK = 25 MPA. AF_11/2022</t>
  </si>
  <si>
    <t>104485</t>
  </si>
  <si>
    <t>COMPOSIÇÃO PARAMÉTRICA EXECUÇÃO DE ESTRUTURAS DE CONCRETO ARMADO, PARA EDIFICAÇÃO HABITACIONAL UNIFAMILIAR COM DOIS PAVIMENTOS (CASA EM EMPREENDIMENTOS), FCK = 25 MPA. AF_11/2022</t>
  </si>
  <si>
    <t>104486</t>
  </si>
  <si>
    <t>COMPOSIÇÃO PARAMÉTRICA PARA EXECUÇÃO DE ESTRUTURAS DE CONCRETO ARMADO, PARA EDIFICAÇÃO HABITACIONAL UNIFAMILIAR TÉRREA (CASA ISOLADA), FCK = 25 MPA. AF_11/2022</t>
  </si>
  <si>
    <t>104487</t>
  </si>
  <si>
    <t>COMPOSIÇÃO PARAMÉTRICA PARA EXECUÇÃO DE ESTRUTURAS DE CONCRETO ARMADO, PARA EDIFICAÇÃO HABITACIONAL UNIFAMILIAR TÉRREA (CASA EM EMPREENDIMENTOS), FCK = 25 MPA. AF_11/2022</t>
  </si>
  <si>
    <t>104488</t>
  </si>
  <si>
    <t>COMPOSIÇÃO PARAMÉTRICA PARA EXECUÇÃO DE ESTRUTURAS DE CONCRETO ARMADO, PARA EDIFICAÇÃO INSTITUCIONAL TÉRREA, FCK = 25 MPA. AF_11/2022</t>
  </si>
  <si>
    <t>104489</t>
  </si>
  <si>
    <t>COMPOSIÇÃO PARAMÉTRICA PARA EXECUÇÃO DE ESCADA EM CONCRETO ARMADO, MOLDADA IN LOCO, FCK = 25 MPA. AF_11/2022</t>
  </si>
  <si>
    <t>104490</t>
  </si>
  <si>
    <t>COMPOSIÇÃO PARAMÉTRICA PARA EXECUÇÃO DE ESTRUTURAS DE CONCRETO ARMADO CONVENCIONAL, PARA EDIFICAÇÃO HABITACIONAL MULTIFAMILIAR (PRÉDIO), DE 5 A 8 PAVIMENTOS, FCK = 25 MPA. AF_11/2022</t>
  </si>
  <si>
    <t>47,92</t>
  </si>
  <si>
    <t>46,66</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</si>
  <si>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</si>
  <si>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</si>
  <si>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</si>
  <si>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</si>
  <si>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</si>
  <si>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</si>
  <si>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</si>
  <si>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</si>
  <si>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</si>
  <si>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</si>
  <si>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</si>
  <si>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</si>
  <si>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</si>
  <si>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</si>
  <si>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</si>
  <si>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</si>
  <si>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</si>
  <si>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</si>
  <si>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</si>
  <si>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</si>
  <si>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</si>
  <si>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</si>
  <si>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</si>
  <si>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</si>
  <si>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</si>
  <si>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12,69</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</si>
  <si>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</si>
  <si>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</si>
  <si>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</si>
  <si>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10,54</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</si>
  <si>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</si>
  <si>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</si>
  <si>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</si>
  <si>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</si>
  <si>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</si>
  <si>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</si>
  <si>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</si>
  <si>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</si>
  <si>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</si>
  <si>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</si>
  <si>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</si>
  <si>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SOLDÁVEL, PVC, DN 20 MM (½''), APARENTE - FORNECIMENTO E INSTALAÇÃO. AF_10/2022</t>
  </si>
  <si>
    <t>ELETRODUTO RÍGIDO SOLDÁVEL, PVC, DN 25 MM (3/4''), APARENTE - FORNECIMENTO E INSTALAÇÃO. AF_10/2022</t>
  </si>
  <si>
    <t>14,60</t>
  </si>
  <si>
    <t>ELETRODUTO RÍGIDO SOLDÁVEL, PVC, DN 32 MM (1''), APARENTE - FORNECIMENTO E INSTALAÇÃO. AF_10/2022</t>
  </si>
  <si>
    <t>13,78</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</si>
  <si>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</si>
  <si>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</si>
  <si>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</si>
  <si>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</si>
  <si>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</si>
  <si>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</si>
  <si>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</si>
  <si>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</si>
  <si>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</si>
  <si>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</si>
  <si>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</si>
  <si>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</si>
  <si>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</si>
  <si>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</si>
  <si>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</si>
  <si>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</si>
  <si>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</si>
  <si>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</si>
  <si>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</si>
  <si>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</si>
  <si>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</si>
  <si>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</si>
  <si>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</si>
  <si>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</si>
  <si>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</si>
  <si>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</si>
  <si>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</si>
  <si>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</si>
  <si>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</si>
  <si>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</si>
  <si>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</si>
  <si>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</si>
  <si>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</si>
  <si>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</si>
  <si>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</si>
  <si>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</si>
  <si>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</si>
  <si>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</si>
  <si>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</si>
  <si>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104395</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</si>
  <si>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</si>
  <si>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</si>
  <si>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</si>
  <si>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</si>
  <si>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</si>
  <si>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</si>
  <si>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</si>
  <si>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</si>
  <si>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</si>
  <si>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</si>
  <si>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</si>
  <si>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</si>
  <si>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</si>
  <si>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62,22</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</si>
  <si>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</si>
  <si>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</si>
  <si>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</si>
  <si>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</si>
  <si>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</si>
  <si>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</si>
  <si>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43,44</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</si>
  <si>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</si>
  <si>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</si>
  <si>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</si>
  <si>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</si>
  <si>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</si>
  <si>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</si>
  <si>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</si>
  <si>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</si>
  <si>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</si>
  <si>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</si>
  <si>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</si>
  <si>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</si>
  <si>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</si>
  <si>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</si>
  <si>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</si>
  <si>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38,67</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</si>
  <si>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</si>
  <si>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</si>
  <si>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</si>
  <si>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</si>
  <si>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</si>
  <si>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60,72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</si>
  <si>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</si>
  <si>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</si>
  <si>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</si>
  <si>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</si>
  <si>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</si>
  <si>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</si>
  <si>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</si>
  <si>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</si>
  <si>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26,49</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</si>
  <si>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</si>
  <si>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</si>
  <si>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</si>
  <si>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</si>
  <si>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</si>
  <si>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</si>
  <si>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</si>
  <si>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</si>
  <si>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</si>
  <si>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</si>
  <si>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</si>
  <si>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</si>
  <si>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</si>
  <si>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104396</t>
  </si>
  <si>
    <t>CONDULETE DE PVC, TIPO E, PARA ELETRODUTO DE PVC SOLDÁVEL DN 25 MM (3/4''), APARENTE - FORNECIMENTO E INSTALAÇÃO. AF_10/2022</t>
  </si>
  <si>
    <t>104397</t>
  </si>
  <si>
    <t>CONDULETE DE PVC, TIPO E, PARA ELETRODUTO DE PVC SOLDÁVEL DN 32 MM (1''), APARENTE - FORNECIMENTO E INSTALAÇÃO. AF_10/2022</t>
  </si>
  <si>
    <t>104398</t>
  </si>
  <si>
    <t>CONDULETE DE PVC, TIPO LR, PARA ELETRODUTO DE PVC SOLDÁVEL DN 20 MM (1/2''), APARENTE - FORNECIMENTO E INSTALAÇÃO. AF_10/2022</t>
  </si>
  <si>
    <t>104399</t>
  </si>
  <si>
    <t>CONDULETE DE PVC, TIPO LR, PARA ELETRODUTO DE PVC SOLDÁVEL DN 25 MM (3/4''), APARENTE - FORNECIMENTO E INSTALAÇÃO. AF_10/2022</t>
  </si>
  <si>
    <t>104400</t>
  </si>
  <si>
    <t>CONDULETE DE PVC, TIPO LR, PARA ELETRODUTO DE PVC SOLDÁVEL DN 32 MM (1''), APARENTE - FORNECIMENTO E INSTALAÇÃO. AF_10/2022</t>
  </si>
  <si>
    <t>104401</t>
  </si>
  <si>
    <t>CONDULETE DE PVC, TIPO C, PARA ELETRODUTO DE PVC SOLDÁVEL DN 20 MM (1/2''), APARENTE - FORNECIMENTO E INSTALAÇÃO. AF_10/2022</t>
  </si>
  <si>
    <t>104402</t>
  </si>
  <si>
    <t>CONDULETE DE PVC, TIPO C, PARA ELETRODUTO DE PVC SOLDÁVEL DN 25 MM (3/4''), APARENTE - FORNECIMENTO E INSTALAÇÃO. AF_10/2022</t>
  </si>
  <si>
    <t>104403</t>
  </si>
  <si>
    <t>CONDULETE DE PVC, TIPO C, PARA ELETRODUTO DE PVC SOLDÁVEL DN 32 MM (1''), APARENTE - FORNECIMENTO E INSTALAÇÃO. AF_10/2022</t>
  </si>
  <si>
    <t>36,97</t>
  </si>
  <si>
    <t>104404</t>
  </si>
  <si>
    <t>CONDULETE DE PVC, TIPO T, PARA ELETRODUTO DE PVC SOLDÁVEL DN 25 MM (3/4''), APARENTE - FORNECIMENTO E INSTALAÇÃO. AF_10/2022</t>
  </si>
  <si>
    <t>104405</t>
  </si>
  <si>
    <t>CONDULETE DE PVC, TIPO T, PARA ELETRODUTO DE PVC SOLDÁVEL DN 32 MM (1''), APARENTE - FORNECIMENTO E INSTALAÇÃO. AF_10/2022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</si>
  <si>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</si>
  <si>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</si>
  <si>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</si>
  <si>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</si>
  <si>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</si>
  <si>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</si>
  <si>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</si>
  <si>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</si>
  <si>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</si>
  <si>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</si>
  <si>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</si>
  <si>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</si>
  <si>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</si>
  <si>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</si>
  <si>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</si>
  <si>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</si>
  <si>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</si>
  <si>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</si>
  <si>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</si>
  <si>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</si>
  <si>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</si>
  <si>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</si>
  <si>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</si>
  <si>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</si>
  <si>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</si>
  <si>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</si>
  <si>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</si>
  <si>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</si>
  <si>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</si>
  <si>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76,02</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</si>
  <si>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</si>
  <si>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</si>
  <si>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</si>
  <si>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</si>
  <si>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</si>
  <si>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</si>
  <si>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</si>
  <si>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</si>
  <si>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</si>
  <si>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</si>
  <si>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</si>
  <si>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</si>
  <si>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</si>
  <si>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</si>
  <si>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24,78</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</si>
  <si>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</si>
  <si>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</si>
  <si>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</si>
  <si>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</si>
  <si>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</si>
  <si>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</si>
  <si>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</si>
  <si>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</si>
  <si>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</si>
  <si>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</si>
  <si>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</si>
  <si>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</si>
  <si>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</si>
  <si>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</si>
  <si>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</si>
  <si>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</si>
  <si>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</si>
  <si>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</si>
  <si>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</si>
  <si>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</si>
  <si>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55,67</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</si>
  <si>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</si>
  <si>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</si>
  <si>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</si>
  <si>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</si>
  <si>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</si>
  <si>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</si>
  <si>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</si>
  <si>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</si>
  <si>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</si>
  <si>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</si>
  <si>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</si>
  <si>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</si>
  <si>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</si>
  <si>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</si>
  <si>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</si>
  <si>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</si>
  <si>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</si>
  <si>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</si>
  <si>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</si>
  <si>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</si>
  <si>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</si>
  <si>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</si>
  <si>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</si>
  <si>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</si>
  <si>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</si>
  <si>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</si>
  <si>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</si>
  <si>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47,33</t>
  </si>
  <si>
    <t>28,30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</si>
  <si>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</si>
  <si>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</si>
  <si>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</si>
  <si>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</si>
  <si>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</si>
  <si>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</si>
  <si>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</si>
  <si>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</si>
  <si>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</si>
  <si>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</si>
  <si>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</si>
  <si>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</si>
  <si>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</si>
  <si>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</si>
  <si>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</si>
  <si>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</si>
  <si>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</si>
  <si>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</si>
  <si>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</si>
  <si>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</si>
  <si>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</si>
  <si>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</si>
  <si>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</si>
  <si>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</si>
  <si>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</si>
  <si>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</si>
  <si>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</si>
  <si>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</si>
  <si>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</si>
  <si>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</si>
  <si>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</si>
  <si>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</si>
  <si>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</si>
  <si>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</si>
  <si>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</si>
  <si>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</si>
  <si>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</si>
  <si>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</si>
  <si>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</si>
  <si>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</si>
  <si>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</si>
  <si>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</si>
  <si>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</si>
  <si>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</si>
  <si>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</si>
  <si>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</si>
  <si>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</si>
  <si>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</si>
  <si>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</si>
  <si>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</si>
  <si>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</si>
  <si>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</si>
  <si>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</si>
  <si>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</si>
  <si>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71,78</t>
  </si>
  <si>
    <t>63,79</t>
  </si>
  <si>
    <t>33,23</t>
  </si>
  <si>
    <t>34,50</t>
  </si>
  <si>
    <t>104473</t>
  </si>
  <si>
    <t>COMPOSIÇÃO PARAMÉTRICA DE PONTO ELÉTRICO DE ILUMINAÇÃO, COM INTERRUPTOR SIMPLES, EM EDIFÍCIO RESIDENCIAL COM ELETRODUTO EMBUTIDO EM RASGOS NAS PAREDES, INCLUSO TOMADA, ELETRODUTO, CABO, RASGO E CHUMBAMENTO (SEM LUMINÁRIA E LÂMPADA). AF_11/2022</t>
  </si>
  <si>
    <t>104474</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</si>
  <si>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</si>
  <si>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104475</t>
  </si>
  <si>
    <t>COMPOSIÇÃO PARAMÉTRICA DE PONTO ELÉTRICO DE TOMADA DE USO GERAL 2P+T (10A/250V) EM EDIFÍCIO RESIDENCIAL COM ELETRODUTO EMBUTIDO EM RASGOS NAS PAREDES, INCLUSO TOMADA, ELETRODUTO, CABO, RASGO, QUEBRA E CHUMBAMENTO. AF_11/2022</t>
  </si>
  <si>
    <t>104476</t>
  </si>
  <si>
    <t>COMPOSIÇÃO PARAMÉTRICA DE PONTO ELÉTRICO DE TOMADA DE USO ESPECÍFICO 2P+T (20A/250V) EM EDIFÍCIO RESIDENCIAL COM ELETRODUTO EMBUTIDO EM RASGOS NAS PAREDES, INCLUSO TOMADA, ELETRODUTO, CABO, RASGO, QUEBRA E CHUMBAMENTO (EXCETO CHUVEIRO). AF_11/2022</t>
  </si>
  <si>
    <t>104477</t>
  </si>
  <si>
    <t>COMPOSIÇÃO PARAMÉTRICA DE PONTO ELÉTRICO DE ILUMINAÇÃO, COM INTERRUPTOR SIMPLES, EM EDIFÍCIO RESIDENCIAL COM ELETRODUTO EMBUTIDO SEM NECESSIDADE DE RASGOS, INCLUSO TOMADA, ELETRODUTO, CABO E QUEBRA (SEM LUMINÁRIA E LÂMPADA). AF_11/2022</t>
  </si>
  <si>
    <t>153,46</t>
  </si>
  <si>
    <t>104478</t>
  </si>
  <si>
    <t>COMPOSIÇÃO PARAMÉTRICA DE PONTO ELÉTRICO DE ILUMINAÇÃO, COM INTERRUPTOR PARALELO, EM EDIFÍCIO RESIDENCIAL COM ELETRODUTO EMBUTIDO SEM NECESSIDADE DE RASGOS, INCLUSO TOMADA, ELETRODUTO, CABO E QUEBRA (SEM LUMINÁRIA E LÂMPADA). AF_11/2022</t>
  </si>
  <si>
    <t>104479</t>
  </si>
  <si>
    <t>COMPOSIÇÃO PARAMÉTRICA DE PONTO ELÉTRICO DE TOMADA DE USO GERAL 2P+T (10A/250V) EM EDIFÍCIO RESIDENCIAL COM ELETRODUTO EMBUTIDO SEM NECESSIDADE DE RASGOS, INCLUSO TOMADA, ELETRODUTO, CABO E QUEBRA. AF_11/2022</t>
  </si>
  <si>
    <t>104480</t>
  </si>
  <si>
    <t>COMPOSIÇÃO PARAMÉTRICA DE PONTO ELÉTRICO DE TOMADA DE USO ESPECÍFICO 2P+T (20A/250V) EM EDIFÍCIO RESIDENCIAL COM ELETRODUTO EMBUTIDO SEM NECESSIDADE DE RASGOS, INCLUSO TOMADA, ELETRODUTO, CABO E QUEBRA (EXCETO CHUVEIRO). AF_11/2022</t>
  </si>
  <si>
    <t>104481</t>
  </si>
  <si>
    <t>COMPOSIÇÃO PARAMÉTRICA DE PONTO ELÉTRICO DE TOMADA PARA CHUVEIRO (20A/250V) EM EDIFÍCIO RESIDENCIAL COM ELETRODUTO EMBUTIDO EM RASGOS NAS PAREDES, INCLUSO TOMADA, ELETRODUTO, CABO, RASGO, QUEBRA E CHUMBAMENTO. AF_11/2022</t>
  </si>
  <si>
    <t>97,60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</si>
  <si>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</si>
  <si>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</si>
  <si>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</si>
  <si>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</si>
  <si>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</si>
  <si>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</si>
  <si>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</si>
  <si>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3,10</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</si>
  <si>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</si>
  <si>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</si>
  <si>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</si>
  <si>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</si>
  <si>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</si>
  <si>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</si>
  <si>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</si>
  <si>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</si>
  <si>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</si>
  <si>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</si>
  <si>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</si>
  <si>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</si>
  <si>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</si>
  <si>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</si>
  <si>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</si>
  <si>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</si>
  <si>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</si>
  <si>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</si>
  <si>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</si>
  <si>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</si>
  <si>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</si>
  <si>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</si>
  <si>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</si>
  <si>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</si>
  <si>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</si>
  <si>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</si>
  <si>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</si>
  <si>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</si>
  <si>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</si>
  <si>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</si>
  <si>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</si>
  <si>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</si>
  <si>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</si>
  <si>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</si>
  <si>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</si>
  <si>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70,72</t>
  </si>
  <si>
    <t>98298</t>
  </si>
  <si>
    <t>CABO ELETRÔNICO CATEGORIA 6A, INSTALADO EM EDIFICAÇÃO RESIDENCIAL - FORNECIMENTO E INSTALAÇÃO. AF_11/2019</t>
  </si>
  <si>
    <t>98299</t>
  </si>
  <si>
    <t>CABO ELETRÔNICO CATEGORIA 6A, INSTALADO EM EDIFICAÇÃO INSTITUCIONAL - FORNECIMENTO E INSTALAÇÃO. AF_11/2019</t>
  </si>
  <si>
    <t>98300</t>
  </si>
  <si>
    <t>CABO COAXIAL RG6 95% - FORNECIMENTO E INSTALAÇÃO. AF_11/2019</t>
  </si>
  <si>
    <t>100553</t>
  </si>
  <si>
    <t>CABO COAXIAL RG11 95% - FORNECIMENTO E INSTALAÇÃO. AF_11/2019</t>
  </si>
  <si>
    <t>100554</t>
  </si>
  <si>
    <t>CABO COAXIAL RG59 95% - FORNECIMENTO E INSTALAÇÃO. AF_11/2019</t>
  </si>
  <si>
    <t>25,52</t>
  </si>
  <si>
    <t>38,08</t>
  </si>
  <si>
    <t>177,86</t>
  </si>
  <si>
    <t>118,51</t>
  </si>
  <si>
    <t>43,84</t>
  </si>
  <si>
    <t>54,73</t>
  </si>
  <si>
    <t>94723</t>
  </si>
  <si>
    <t>TUBO, CPVC, SOLDÁVEL, DN 114 MM, INSTALADO EM RESERVAÇÃO DE ÁGUA DE EDIFICAÇÃO QUE POSSUA RESERVATÓRIO DE FIBRA/FIBROCIMENTO  FORNECIMENTO E INSTALAÇÃO. AF_06/2016</t>
  </si>
  <si>
    <t>22,77</t>
  </si>
  <si>
    <t>20,36</t>
  </si>
  <si>
    <t>50,55</t>
  </si>
  <si>
    <t>9,58</t>
  </si>
  <si>
    <t>67,48</t>
  </si>
  <si>
    <t>18,27</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</si>
  <si>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</si>
  <si>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</si>
  <si>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</si>
  <si>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</si>
  <si>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122,42</t>
  </si>
  <si>
    <t>38,09</t>
  </si>
  <si>
    <t>14,55</t>
  </si>
  <si>
    <t>13,18</t>
  </si>
  <si>
    <t>70,31</t>
  </si>
  <si>
    <t>40,28</t>
  </si>
  <si>
    <t>89560</t>
  </si>
  <si>
    <t>LUVA DE CORRER, PVC, SOLDÁVEL, DN 40MM, INSTALADO EM PRUMADA DE ÁGUA   FORNECIMENTO E INSTALAÇÃO. AF_06/2022</t>
  </si>
  <si>
    <t>11,74</t>
  </si>
  <si>
    <t>44,84</t>
  </si>
  <si>
    <t>30,75</t>
  </si>
  <si>
    <t>40,95</t>
  </si>
  <si>
    <t>48,75</t>
  </si>
  <si>
    <t>106,76</t>
  </si>
  <si>
    <t>19,25</t>
  </si>
  <si>
    <t>23,17</t>
  </si>
  <si>
    <t>54,83</t>
  </si>
  <si>
    <t>13,82</t>
  </si>
  <si>
    <t>16,58</t>
  </si>
  <si>
    <t>23,60</t>
  </si>
  <si>
    <t>48,43</t>
  </si>
  <si>
    <t>37,40</t>
  </si>
  <si>
    <t>52,29</t>
  </si>
  <si>
    <t>36,73</t>
  </si>
  <si>
    <t>18,02</t>
  </si>
  <si>
    <t>58,30</t>
  </si>
  <si>
    <t>97,48</t>
  </si>
  <si>
    <t>44,65</t>
  </si>
  <si>
    <t>132,23</t>
  </si>
  <si>
    <t>27,25</t>
  </si>
  <si>
    <t>62,12</t>
  </si>
  <si>
    <t>20,47</t>
  </si>
  <si>
    <t>78,92</t>
  </si>
  <si>
    <t>30,10</t>
  </si>
  <si>
    <t>10,82</t>
  </si>
  <si>
    <t>28,82</t>
  </si>
  <si>
    <t>94732</t>
  </si>
  <si>
    <t>CONECTOR, CPVC, SOLDÁVEL, DN 54 MM X 2", INSTALADO EM RESERVAÇÃO DE ÁGUA DE EDIFICAÇÃO QUE POSSUA RESERVATÓRIO DE FIBRA/FIBROCIMENTO - FORNECIMENTO E INSTALAÇÃO. AF_06/2016</t>
  </si>
  <si>
    <t>94734</t>
  </si>
  <si>
    <t>CONECTOR, CPVC, SOLDÁVEL, DN 73 MM X 2 1/2", INSTALADO EM RESERVAÇÃO DE ÁGUA DE EDIFICAÇÃO QUE POSSUA RESERVATÓRIO DE FIBRA/FIBROCIMENTO - FORNECIMENTO E INSTALAÇÃO. AF_06/2016</t>
  </si>
  <si>
    <t>94736</t>
  </si>
  <si>
    <t>CONECTOR, CPVC, SOLDÁVEL, DN 89 MM X 3", INSTALADO EM RESERVAÇÃO DE ÁGUA DE EDIFICAÇÃO QUE POSSUA RESERVATÓRIO DE FIBRA/FIBROCIMENTO - FORNECIMENTO E INSTALAÇÃO. AF_06/2016</t>
  </si>
  <si>
    <t>94738</t>
  </si>
  <si>
    <t>CONECTOR, CPVC, SOLDÁVEL, DN 114 MM X 4", INSTALADO EM RESERVAÇÃO DE ÁGUA DE EDIFICAÇÃO QUE POSSUA RESERVATÓRIO DE FIBRA/FIBROCIMENTO - FORNECIMENTO E INSTALAÇÃO. AF_06/2016</t>
  </si>
  <si>
    <t>94739</t>
  </si>
  <si>
    <t>LUVA, CPVC, SOLDÁVEL, DN 114 MM, INSTALADO EM RESERVAÇÃO DE ÁGUA DE EDIFICAÇÃO QUE POSSUA RESERVATÓRIO DE FIBRA/FIBROCIMENTO - FORNECIMENTO E INSTALAÇÃO. AF_06/2016</t>
  </si>
  <si>
    <t>10,24</t>
  </si>
  <si>
    <t>22,23</t>
  </si>
  <si>
    <t>94754</t>
  </si>
  <si>
    <t>JOELHO 90 GRAUS, CPVC, SOLDÁVEL, DN 114 MM, INSTALADO EM RESERVAÇÃO DE ÁGUA DE EDIFICAÇÃO QUE POSSUA RESERVATÓRIO DE FIBRA/FIBROCIMENTO - FORNECIMENTO E INSTALAÇÃO. AF_06/2016</t>
  </si>
  <si>
    <t>13,03</t>
  </si>
  <si>
    <t>94763</t>
  </si>
  <si>
    <t>TE, CPVC, SOLDÁVEL, DN 114 MM, INSTALADO EM RESERVAÇÃO DE ÁGUA DE EDIFICAÇÃO QUE POSSUA RESERVATÓRIO DE FIBRA/FIBROCIMENTO - FORNECIMENTO E INSTALAÇÃO. AF_06/2016</t>
  </si>
  <si>
    <t>94764</t>
  </si>
  <si>
    <t>ADAPTADOR COM FLANGE E ANEL DE VEDAÇÃO, CPVC, ROSCÁVEL, DN 15 MM, INSTALADO EM RESERVAÇÃO DE ÁGUA DE EDIFICAÇÃO QUE POSSUA RESERVATÓRIO DE FIBRA/FIBROCIMENTO - FORNECIMENTO E INSTALAÇÃO. AF_06/2016</t>
  </si>
  <si>
    <t>94765</t>
  </si>
  <si>
    <t>ADAPTADOR COM FLANGE E ANEL DE VEDAÇÃO, CPVC, ROSCÁVEL, DN 22 MM, INSTALADO EM RESERVAÇÃO DE ÁGUA DE EDIFICAÇÃO QUE POSSUA RESERVATÓRIO DE FIBRA/FIBROCIMENTO - FORNECIMENTO E INSTALAÇÃO. AF_06/2016</t>
  </si>
  <si>
    <t>94766</t>
  </si>
  <si>
    <t>ADAPTADOR COM FLANGE E ANEL DE VEDAÇÃO, CPVC, ROSCÁVEL, DN 28 MM, INSTALADO EM RESERVAÇÃO DE ÁGUA DE EDIFICAÇÃO QUE POSSUA RESERVATÓRIO DE FIBRA/FIBROCIMENTO - FORNECIMENTO E INSTALAÇÃO. AF_06/2016</t>
  </si>
  <si>
    <t>94767</t>
  </si>
  <si>
    <t>ADAPTADOR COM FLANGE E ANEL DE VEDAÇÃO, CPVC, ROSCÁVEL, DN 35 MM, INSTALADO EM RESERVAÇÃO DE ÁGUA DE EDIFICAÇÃO QUE POSSUA RESERVATÓRIO DE FIBRA/FIBROCIMENTO - FORNECIMENTO E INSTALAÇÃO. AF_06/2016</t>
  </si>
  <si>
    <t>94768</t>
  </si>
  <si>
    <t>ADAPTADOR COM FLANGE E ANEL DE VEDAÇÃO, CPVC, ROSCÁVEL, DN 42 MM, INSTALADO EM RESERVAÇÃO DE ÁGUA DE EDIFICAÇÃO QUE POSSUA RESERVATÓRIO DE FIBRA/FIBROCIMENTO - FORNECIMENTO E INSTALAÇÃO. AF_06/2016</t>
  </si>
  <si>
    <t>94769</t>
  </si>
  <si>
    <t>ADAPTADOR COM FLANGE E ANEL DE VEDAÇÃO, CPVC, ROSCÁVEL, DN 54 MM, INSTALADO EM RESERVAÇÃO DE ÁGUA DE EDIFICAÇÃO QUE POSSUA RESERVATÓRIO DE FIBRA/FIBROCIMENTO - FORNECIMENTO E INSTALAÇÃO. AF_06/2016</t>
  </si>
  <si>
    <t>94770</t>
  </si>
  <si>
    <t>ADAPTADOR COM FLANGES LIVRES, CPVC, ROSCÁVEL, DN 15 MM, INSTALADO EM RESERVAÇÃO DE ÁGUA DE EDIFICAÇÃO QUE POSSUA RESERVATÓRIO DE FIBRA/FIBROCIMENTO - FORNECIMENTO E INSTALAÇÃO. AF_06/2016</t>
  </si>
  <si>
    <t>94771</t>
  </si>
  <si>
    <t>ADAPTADOR COM FLANGES LIVRES, CPVC, ROSCÁVEL, DN 22 MM, INSTALADO EM RESERVAÇÃO DE ÁGUA DE EDIFICAÇÃO QUE POSSUA RESERVATÓRIO DE FIBRA/FIBROCIMENTO - FORNECIMENTO E INSTALAÇÃO. AF_06/2016</t>
  </si>
  <si>
    <t>94772</t>
  </si>
  <si>
    <t>ADAPTADOR COM FLANGES LIVRES, CPVC, ROSCÁVEL, DN 28 MM, INSTALADO EM RESERVAÇÃO DE ÁGUA DE EDIFICAÇÃO QUE POSSUA RESERVATÓRIO DE FIBRA/FIBROCIMENTO - FORNECIMENTO E INSTALAÇÃO. AF_06/2016</t>
  </si>
  <si>
    <t>94773</t>
  </si>
  <si>
    <t>ADAPTADOR COM FLANGES LIVRES, CPVC, ROSCÁVEL, DN 35 MM, INSTALADO EM RESERVAÇÃO DE ÁGUA DE EDIFICAÇÃO QUE POSSUA RESERVATÓRIO DE FIBRA/FIBROCIMENTO - FORNECIMENTO E INSTALAÇÃO. AF_06/2016</t>
  </si>
  <si>
    <t>94774</t>
  </si>
  <si>
    <t>ADAPTADOR COM FLANGES LIVRES, CPVC, ROSCÁVEL, DN 42 MM, INSTALADO EM RESERVAÇÃO DE ÁGUA DE EDIFICAÇÃO QUE POSSUA RESERVATÓRIO DE FIBRA/FIBROCIMENTO - FORNECIMENTO E INSTALAÇÃO. AF_06/2016</t>
  </si>
  <si>
    <t>94775</t>
  </si>
  <si>
    <t>ADAPTADOR COM FLANGES LIVRES, CPVC, ROSCÁVEL, DN 54 MM, INSTALADO EM RESERVAÇÃO DE ÁGUA DE EDIFICAÇÃO QUE POSSUA RESERVATÓRIO DE FIBRA/FIBROCIMENTO - FORNECIMENTO E INSTALAÇÃO. AF_06/2016</t>
  </si>
  <si>
    <t>43,99</t>
  </si>
  <si>
    <t>30,07</t>
  </si>
  <si>
    <t>31,76</t>
  </si>
  <si>
    <t>16,48</t>
  </si>
  <si>
    <t>21,98</t>
  </si>
  <si>
    <t>86,30</t>
  </si>
  <si>
    <t>103,23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</si>
  <si>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</si>
  <si>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</si>
  <si>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</si>
  <si>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</si>
  <si>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</si>
  <si>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</si>
  <si>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</si>
  <si>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</si>
  <si>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</si>
  <si>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</si>
  <si>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</si>
  <si>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</si>
  <si>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</si>
  <si>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</si>
  <si>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</si>
  <si>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</si>
  <si>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</si>
  <si>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</si>
  <si>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</si>
  <si>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</si>
  <si>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</si>
  <si>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28,03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</si>
  <si>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</si>
  <si>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</si>
  <si>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</si>
  <si>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</si>
  <si>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</si>
  <si>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</si>
  <si>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</si>
  <si>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</si>
  <si>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</si>
  <si>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</si>
  <si>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</si>
  <si>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</si>
  <si>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</si>
  <si>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</si>
  <si>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</si>
  <si>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</si>
  <si>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26,90</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</si>
  <si>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</si>
  <si>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</si>
  <si>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27,87</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</si>
  <si>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</si>
  <si>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</si>
  <si>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</si>
  <si>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</si>
  <si>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</si>
  <si>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</si>
  <si>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</si>
  <si>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</si>
  <si>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</si>
  <si>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24,19</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</si>
  <si>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</si>
  <si>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</si>
  <si>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</si>
  <si>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</si>
  <si>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</si>
  <si>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</si>
  <si>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</si>
  <si>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</si>
  <si>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</si>
  <si>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</si>
  <si>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</si>
  <si>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18,64</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</si>
  <si>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</si>
  <si>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</si>
  <si>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</si>
  <si>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</si>
  <si>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</si>
  <si>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</si>
  <si>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</si>
  <si>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</si>
  <si>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</si>
  <si>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</si>
  <si>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</si>
  <si>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72,82</t>
  </si>
  <si>
    <t>39,81</t>
  </si>
  <si>
    <t>129,50</t>
  </si>
  <si>
    <t>30,21</t>
  </si>
  <si>
    <t>31,81</t>
  </si>
  <si>
    <t>56,29</t>
  </si>
  <si>
    <t>37,93</t>
  </si>
  <si>
    <t>35,41</t>
  </si>
  <si>
    <t>28,20</t>
  </si>
  <si>
    <t>19,33</t>
  </si>
  <si>
    <t>8,51</t>
  </si>
  <si>
    <t>5,08</t>
  </si>
  <si>
    <t>25,34</t>
  </si>
  <si>
    <t>28,93</t>
  </si>
  <si>
    <t>53,41</t>
  </si>
  <si>
    <t>104159</t>
  </si>
  <si>
    <t>LUVA DE CORRER, PVC, SOLDÁVEL, DN 40MM, INSTALADO EM RAMAL DE DISTRIBUIÇÃO DE ÁGUA  FORNECIMENTO E INSTALAÇÃO. AF_06/2022</t>
  </si>
  <si>
    <t>15,74</t>
  </si>
  <si>
    <t>42,41</t>
  </si>
  <si>
    <t>102610</t>
  </si>
  <si>
    <t>CAIXA D´ÁGUA EM POLIETILENO, 3000 LITROS - FORNECIMENTO E INSTALAÇÃO. AF_06/2021</t>
  </si>
  <si>
    <t>102612</t>
  </si>
  <si>
    <t>CAIXA D´ÁGUA EM POLIÉSTER REFORÇADO COM FIBRA DE VIDRO, 750 LITROS - FORNECIMENTO E INSTALAÇÃO. AF_06/2021</t>
  </si>
  <si>
    <t>102616</t>
  </si>
  <si>
    <t>CAIXA D´ÁGUA EM POLIÉSTER REFORÇADO COM FIBRA DE VIDRO, 3000 LITROS - FORNECIMENTO E INSTALAÇÃO. AF_06/2021</t>
  </si>
  <si>
    <t>102618</t>
  </si>
  <si>
    <t>CAIXA D´ÁGUA EM POLIÉSTER REFORÇADO COM FIBRA DE VIDRO, 7000 LITROS - FORNECIMENTO E INSTALAÇÃO. AF_06/2021</t>
  </si>
  <si>
    <t>102620</t>
  </si>
  <si>
    <t>CAIXA D´ÁGUA EM POLIÉSTER REFORÇADO COM FIBRA DE VIDRO, 15000 LITROS - FORNECIMENTO E INSTALAÇÃO. AF_06/2021</t>
  </si>
  <si>
    <t>102621</t>
  </si>
  <si>
    <t>CAIXA D´ÁGUA EM POLIÉSTER REFORÇADO COM FIBRA DE VIDRO, 20000 LITROS - FORNECIMENTO E INSTALAÇÃO. AF_06/2021</t>
  </si>
  <si>
    <t>77,62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</si>
  <si>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</si>
  <si>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</si>
  <si>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</si>
  <si>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</si>
  <si>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</si>
  <si>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</si>
  <si>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</si>
  <si>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</si>
  <si>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</si>
  <si>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</si>
  <si>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</si>
  <si>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</si>
  <si>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</si>
  <si>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</si>
  <si>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56,95</t>
  </si>
  <si>
    <t>36,71</t>
  </si>
  <si>
    <t>87,69</t>
  </si>
  <si>
    <t>73,84</t>
  </si>
  <si>
    <t>95648</t>
  </si>
  <si>
    <t>KIT CAVALETE PARA MEDIÇÃO DE ÁGUA - ENTRADA INDIVIDUALIZADA, EM CPVC DN 28 (1"), PARA 1 MEDIDOR - FORNECIMENTO E INSTALAÇÃO (EXCLUSIVE HIDRÔMETRO). AF_11/2016</t>
  </si>
  <si>
    <t>95649</t>
  </si>
  <si>
    <t>KIT CAVALETE PARA MEDIÇÃO DE ÁGUA - ENTRADA INDIVIDUALIZADA, EM CPVC DN 28 (1"), PARA 2 MEDIDORES - FORNECIMENTO E INSTALAÇÃO (EXCLUSIVE HIDRÔMETRO). AF_11/2016</t>
  </si>
  <si>
    <t>95650</t>
  </si>
  <si>
    <t>KIT CAVALETE PARA MEDIÇÃO DE ÁGUA - ENTRADA INDIVIDUALIZADA, EM CPVC DN 28 (1"), PARA 3 MEDIDORES - FORNECIMENTO E INSTALAÇÃO (EXCLUSIVE HIDRÔMETRO). AF_11/2016</t>
  </si>
  <si>
    <t>95651</t>
  </si>
  <si>
    <t>KIT CAVALETE PARA MEDIÇÃO DE ÁGUA - ENTRADA INDIVIDUALIZADA, EM CPVC DN 28 (1"), PARA 4 MEDIDORES - FORNECIMENTO E INSTALAÇÃO (EXCLUSIVE HIDRÔMETRO). AF_11/2016</t>
  </si>
  <si>
    <t>95652</t>
  </si>
  <si>
    <t>KIT CAVALETE PARA MEDIÇÃO DE ÁGUA - ENTRADA INDIVIDUALIZADA, EM CPVC DN 35 (1 ¼"), PARA 1 MEDIDOR - FORNECIMENTO E INSTALAÇÃO (EXCLUSIVE HIDRÔMETRO). AF_11/2016</t>
  </si>
  <si>
    <t>95653</t>
  </si>
  <si>
    <t>KIT CAVALETE PARA MEDIÇÃO DE ÁGUA - ENTRADA INDIVIDUALIZADA, EM CPVC DN 35 (1 ¼"), PARA 2 MEDIDORES - FORNECIMENTO E INSTALAÇÃO (EXCLUSIVE HIDRÔMETRO). AF_11/2016</t>
  </si>
  <si>
    <t>95654</t>
  </si>
  <si>
    <t>KIT CAVALETE PARA MEDIÇÃO DE ÁGUA - ENTRADA INDIVIDUALIZADA, EM CPVC DN 35 (1 ¼"), PARA 3 MEDIDORES - FORNECIMENTO E INSTALAÇÃO (EXCLUSIVE HIDRÔMETRO). AF_11/2016</t>
  </si>
  <si>
    <t>95655</t>
  </si>
  <si>
    <t>KIT CAVALETE PARA MEDIÇÃO DE ÁGUA - ENTRADA INDIVIDUALIZADA, EM CPVC DN 35 (1 ¼"), PARA 4 MEDIDORES - FORNECIMENTO E INSTALAÇÃO (EXCLUSIVE HIDRÔMETRO). AF_11/2016</t>
  </si>
  <si>
    <t>95657</t>
  </si>
  <si>
    <t>KIT CAVALETE PARA MEDIÇÃO DE ÁGUA - ENTRADA INDIVIDUALIZADA, EM PPR PN20 DN 25 (¾") PARA 1 MEDIDOR - FORNECIMENTO E INSTALAÇÃO (EXCLUSIVE HIDRÔMETRO). AF_11/2016</t>
  </si>
  <si>
    <t>95658</t>
  </si>
  <si>
    <t>KIT CAVALETE PARA MEDIÇÃO DE ÁGUA - ENTRADA INDIVIDUALIZADA, EM PPR PN20 DN 25 (¾" ) PARA 2 MEDIDORES - FORNECIMENTO E INSTALAÇÃO (EXCLUSIVE HIDRÔMETRO). AF_11/2016</t>
  </si>
  <si>
    <t>95659</t>
  </si>
  <si>
    <t>KIT CAVALETE PARA MEDIÇÃO DE ÁGUA - ENTRADA INDIVIDUALIZADA, EM PPR PN20 DN 25 (¾") PARA 3 MEDIDORES - FORNECIMENTO E INSTALAÇÃO (EXCLUSIVE HIDRÔMETRO). AF_11/2016</t>
  </si>
  <si>
    <t>95660</t>
  </si>
  <si>
    <t>KIT CAVALETE PARA MEDIÇÃO DE ÁGUA - ENTRADA INDIVIDUALIZADA, EM PPR PN20 DN 25 (¾") PARA 4 MEDIDORES - FORNECIMENTO E INSTALAÇÃO (EXCLUSIVE HIDRÔMETRO). AF_11/2016</t>
  </si>
  <si>
    <t>95661</t>
  </si>
  <si>
    <t>KIT CAVALETE PARA MEDIÇÃO DE ÁGUA - ENTRADA INDIVIDUALIZADA, EM PPR PN20 DN 32 (1") PARA 1 MEDIDOR - FORNECIMENTO E INSTALAÇÃO (EXCLUSIVE HIDRÔMETRO). AF_11/2016</t>
  </si>
  <si>
    <t>95662</t>
  </si>
  <si>
    <t>KIT CAVALETE PARA MEDIÇÃO DE ÁGUA - ENTRADA INDIVIDUALIZADA, EM PPR PN20 DN 32 (1") PARA 2 MEDIDORES - FORNECIMENTO E INSTALAÇÃO (EXCLUSIVE HIDRÔMETRO). AF_11/2016</t>
  </si>
  <si>
    <t>95663</t>
  </si>
  <si>
    <t>KIT CAVALETE PARA MEDIÇÃO DE ÁGUA - ENTRADA INDIVIDUALIZADA, EM PPR PN20 DN 32 (1") PARA 3 MEDIDORES - FORNECIMENTO E INSTALAÇÃO (EXCLUSIVE HIDRÔMETRO). AF_11/2016</t>
  </si>
  <si>
    <t>95664</t>
  </si>
  <si>
    <t>KIT CAVALETE PARA MEDIÇÃO DE ÁGUA - ENTRADA INDIVIDUALIZADA, EM PPR PN20 DN 32 (1") PARA 4 MEDIDORES - FORNECIMENTO E INSTALAÇÃO (EXCLUSIVE HIDRÔMETRO). AF_11/2016</t>
  </si>
  <si>
    <t>95665</t>
  </si>
  <si>
    <t>KIT CAVALETE PARA MEDIÇÃO DE ÁGUA - ENTRADA INDIVIDUALIZADA, EM PPR PN25 DN 25 (¾") PARA 1 MEDIDOR - FORNECIMENTO E INSTALAÇÃO (EXCLUSIVE HIDRÔMETRO). AF_11/2016</t>
  </si>
  <si>
    <t>95666</t>
  </si>
  <si>
    <t>KIT CAVALETE PARA MEDIÇÃO DE ÁGUA - ENTRADA INDIVIDUALIZADA, EM PPR PN25 DN 25 (¾") PARA 2 MEDIDORES - FORNECIMENTO E INSTALAÇÃO (EXCLUSIVE HIDRÔMETRO). AF_11/2016</t>
  </si>
  <si>
    <t>95667</t>
  </si>
  <si>
    <t>KIT CAVALETE PARA MEDIÇÃO DE ÁGUA - ENTRADA INDIVIDUALIZADA, EM PPR PN25 DN 25 (¾") PARA 3 MEDIDORES - FORNECIMENTO E INSTALAÇÃO (EXCLUSIVE HIDRÔMETRO). AF_11/2016</t>
  </si>
  <si>
    <t>95668</t>
  </si>
  <si>
    <t>KIT CAVALETE PARA MEDIÇÃO DE ÁGUA - ENTRADA INDIVIDUALIZADA, EM PPR PN25 DN 25 (¾") PARA 4 MEDIDORES - FORNECIMENTO E INSTALAÇÃO (EXCLUSIVE HIDRÔMETRO). AF_11/2016</t>
  </si>
  <si>
    <t>95669</t>
  </si>
  <si>
    <t>KIT CAVALETE PARA MEDIÇÃO DE ÁGUA - ENTRADA INDIVIDUALIZADA, EM PPR PN25 DN 32 (1") PARA 1 MEDIDOR - FORNECIMENTO E INSTALAÇÃO (EXCLUSIVE HIDRÔMETRO). AF_11/2016</t>
  </si>
  <si>
    <t>95670</t>
  </si>
  <si>
    <t>KIT CAVALETE PARA MEDIÇÃO DE ÁGUA - ENTRADA INDIVIDUALIZADA, EM PPR PN25 DN 32 (1") PARA 2 MEDIDORES - FORNECIMENTO E INSTALAÇÃO (EXCLUSIVE HIDRÔMETRO). AF_11/2016</t>
  </si>
  <si>
    <t>95671</t>
  </si>
  <si>
    <t>KIT CAVALETE PARA MEDIÇÃO DE ÁGUA - ENTRADA INDIVIDUALIZADA, EM PPR PN25 DN 32 (1") PARA 3 MEDIDORES - FORNECIMENTO E INSTALAÇÃO (EXCLUSIVE HIDRÔMETRO). AF_11/2016</t>
  </si>
  <si>
    <t>95672</t>
  </si>
  <si>
    <t>KIT CAVALETE PARA MEDIÇÃO DE ÁGUA - ENTRADA INDIVIDUALIZADA, EM PPR PN25 DN 32 (1") PARA 4 MEDIDORES - FORNECIMENTO E INSTALAÇÃO (EXCLUSIVE HIDRÔMETRO). AF_11/2016</t>
  </si>
  <si>
    <t>6,39</t>
  </si>
  <si>
    <t>100128</t>
  </si>
  <si>
    <t>TIL (TUBO DE INSPEÇÃO E LIMPEZA) RADIAL PARA ESGOTO, EM PVC, DN 300X200 MM. AF_12/2020</t>
  </si>
  <si>
    <t>171,44</t>
  </si>
  <si>
    <t>85,66</t>
  </si>
  <si>
    <t>104660</t>
  </si>
  <si>
    <t>CONJUNTO DE PONTOS HIDRÁULICOS DE ÁGUA FRIA PARA BANHEIRO (RAMAL/SUB-RAMAL E DISTRIBUIÇÃO) EM PVC, COM TUBOS, CONEXÕES, REGISTROS, CORTES E FIXAÇÕES EM PRÉDIO COM TUBULAÇÕES EMBUTIDAS COM RASGO. AF_05/2023</t>
  </si>
  <si>
    <t>104661</t>
  </si>
  <si>
    <t>CONJUNTO DE PONTOS HIDRÁULICOS DE ÁGUA FRIA PARA COZINHA (RAMAL/SUB-RAMAL E DISTRIBUIÇÃO) EM PVC, COM TUBOS, CONEXÕES, REGISTROS, CORTES E FIXAÇÕES EM PRÉDIO COM TUBULAÇÕES EMBUTIDAS COM RASGO. AF_05/2023</t>
  </si>
  <si>
    <t>104662</t>
  </si>
  <si>
    <t>CONJUNTO DE PONTOS HIDRÁULICOS DE ÁGUA FRIA PARA ÁREA DE SERVIÇO (RAMAL/SUB-RAMAL E DISTRIBUIÇÃO) EM PVC, COM TUBOS, CONEXÕES, REGISTROS, CORTES E FIXAÇÕES EM PRÉDIO COM TUBULAÇÕES EMBUTIDAS COM RASGO. AF_05/2023</t>
  </si>
  <si>
    <t>104663</t>
  </si>
  <si>
    <t>CONJUNTO DE PONTOS HIDRÁULICOS DE ÁGUA FRIA PARA BANHEIRO (RAMAL/SUB-RAMAL E DISTRIBUIÇÃO) EM PVC, COM TUBOS, CONEXÕES, REGISTROS, CORTES E FIXAÇÕES EM PRÉDIO (PRUMADA INDIVIDUAL), COM TUBULAÇÕES APARENTES OU EMBUTIDAS SEM RASGO. AF_05/2023</t>
  </si>
  <si>
    <t>104664</t>
  </si>
  <si>
    <t>CONJUNTO DE PONTOS HIDRÁULICOS DE ÁGUA FRIA PARA COZINHA OU SERVIÇO (RAMAL/SUB-RAMAL E DISTRIBUIÇÃO) EM PVC, COM TUBOS, CONEXÕES, REGISTROS, CORTES E FIXAÇÕES EM PRÉDIO (PRUMADA INDIVIDUAL), COM TUBULAÇÕES APARENTES OU EMBUTIDAS SEM RASGO. AF_05/2023</t>
  </si>
  <si>
    <t>104665</t>
  </si>
  <si>
    <t>CONJUNTO DE PONTOS HIDRÁULICOS DE ÁGUA FRIA PARA BANHEIRO (RAMAL/SUB-RAMAL E DISTRIBUIÇÃO) EM PVC, COM TUBOS, CONEXÕES, REGISTROS, CORTES E FIXAÇÕES EM PRÉDIO (PRUMADA COLETIVA), COM TUBULAÇÕES APARENTES OU EMBUTIDAS SEM RASGO. AF_05/2023</t>
  </si>
  <si>
    <t>104666</t>
  </si>
  <si>
    <t>CONJUNTO DE PONTOS HIDRÁULICOS DE ÁGUA FRIA PARA COZINHA OU SERVIÇO (RAMAL/SUB-RAMAL E DISTRIBUIÇÃO) EM PVC, COM  TUBOS, CONEXÕES, REGISTROS, CORTES E FIXAÇÕES EM PRÉDIO (PRUMADA COLETIVA) SEM RASGO . AF_05/2023</t>
  </si>
  <si>
    <t>104667</t>
  </si>
  <si>
    <t>COMPOSIÇÃO PARAMÉTRICA DE INSTALAÇÃO DE TUBOS DE PVC SOLDÁVEL PARA ÁGUA FRIA (PRUMADA INDIVIDUAL), POR APARTAMENTO, COM  CONEXÕES, CORTES E FIXAÇÕES, PARA PRÉDIO COM ATÉ 4 PAVIMENTOS. AF_05/2023</t>
  </si>
  <si>
    <t>104671</t>
  </si>
  <si>
    <t>CONJUNTO DE PONTOS HIDRÁULICOS DE ÁGUA QUENTE PARA BANHEIRO (RAMAL/SUB-RAMAL E DISTRIBUIÇÃO) EM CPVC, COM  TUBOS, CONEXÕES, REGISTROS, CORTES E FIXAÇÕES EM PRÉDIO COM TUBULAÇÕES EMBUTIDAS EM RASGO. AF_05/2023</t>
  </si>
  <si>
    <t>104672</t>
  </si>
  <si>
    <t>CONJUNTO DE PONTOS HIDRÁULICOS DE ÁGUA QUENTE PARA COZINHA (RAMAL/SUB-RAMAL E DISTRIBUIÇÃO) EM CPVC, COM  TUBOS, CONEXÕES, REGISTROS, CORTES E FIXAÇÕES EM PRÉDIO COM TUBULAÇÕES EMBUTIDAS EM RASGO. AF_05/2023</t>
  </si>
  <si>
    <t>104673</t>
  </si>
  <si>
    <t>CONJUNTO DE PONTOS HIDRÁULICOS DE ÁGUA QUENTE PARA BANHEIRO(RAMAL/SUB-RAMAL E DISTRIBUIÇÃO) EM CPVC, COM  TUBOS, CONEXÕES, REGISTROS, CORTES E FIXAÇÕES EM PRÉDIO COM TUBULAÇÕES APARENTES OU EMBUTIDAS SEM RASGO. AF_05/2023</t>
  </si>
  <si>
    <t>104674</t>
  </si>
  <si>
    <t>COMPOSIÇÃO PARAMÉTRICA DE INSTALAÇÃO DE TUBOS DE PVC, SÉRIE R, PARA COLETA DE ÁGUA PLUVIAL EM VARANDA, INSTALADO EM RAMAL DE ENCAMINHAMENTO E CONDUTOR VERTICAL, COM  CONEXÕES, RALOS, CORTES E FIXAÇÕES, PARA PRÉDIO. AF_05/2023</t>
  </si>
  <si>
    <t>104676</t>
  </si>
  <si>
    <t>CONJUNTO DE PONTOS DE COLETA DE ESGOTO PARA BANHEIRO (RAMAL DE ESGOTO SANITÁRIO), EM PVC SÉRIE NORMAL, COM  TUBOS, CONEXÕES, RALOS, CAIXAS SIFONADAS, CORTES E FIXAÇÕES EM PRÉDIO COM PRUMADA DE DESCIDA DE ESGOTO DENTRO DO BANHEIRO. AF_05/2023</t>
  </si>
  <si>
    <t>104677</t>
  </si>
  <si>
    <t>CONJUNTO DE PONTOS DE COLETA DE ESGOTO PARA BANHEIRO (RAMAL DE ESGOTO SANITÁRIO), EM PVC SÉRIE NORMAL, COM  TUBOS, CONEXÕES, RALOS, CAIXAS SIFONADAS, CORTES E FIXAÇÕES EM PRÉDIO COM PRUMADA DE DESCIDA DE ESGOTO FORA DO BANHEIRO. AF_05/2023</t>
  </si>
  <si>
    <t>104678</t>
  </si>
  <si>
    <t>CONJUNTO DE PONTOS DE COLETA DE ESGOTO PARA COZINHA (RAMAL DE ESGOTO SANITÁRIO), EM PVC SÉRIE NORMAL, COM  TUBOS, CONEXÕES, CORTES E FIXAÇÕES EM PRÉDIO. AF_05/2023</t>
  </si>
  <si>
    <t>104679</t>
  </si>
  <si>
    <t>CONJUNTO DE PONTOS DE COLETA DE ESGOTO PARA ÁREA DE SERVIÇO (RAMAL DE ESGOTO SANITÁRIO), EM PVC SÉRIE NORMAL, COM  TUBOS, CONEXÕES, RALOS, CAIXAS SIFONADAS, CORTES E FIXAÇÕES EM PRÉDIO. AF_05/2023</t>
  </si>
  <si>
    <t>104680</t>
  </si>
  <si>
    <t>COMPOSIÇÃO PARAMÉTRICA DE INSTALAÇÃO DE TUBOS DE PVC SÉRIE NORMAL (PRUMADA DE ESGOTO SANITÁRIO), DN 100MM, POR AMBIENTE HIDRÁULICO, COM  CONEXÕES, CORTES E FIXAÇÕES PARA PRÉDIO. AF_05/2023</t>
  </si>
  <si>
    <t>104681</t>
  </si>
  <si>
    <t>COMPOSIÇÃO PARAMÉTRICA DE INSTALAÇÃO DE TUBOS DE PVC SÉRIE NORMAL (PRUMADA DE ESGOTO SANITÁRIO), DN 75MM, POR AMBIENTE HIDRÁULICO, COM  CONEXÕES, CORTES E FIXAÇÕES PARA PRÉDIO. AF_05/2023</t>
  </si>
  <si>
    <t>111,25</t>
  </si>
  <si>
    <t>104682</t>
  </si>
  <si>
    <t>COMPOSIÇÃO PARAMÉTRICA DE INSTALAÇÃO DE TUBOS DE PVC SÉRIE NORMAL (PRUMADA DE VENTILAÇÃO), DN 100MM, POR APARTAMENTO (2 BANHEIROS) E DESCIDA DE ESGOTO NO BANHEIRO, COM  CONEXÕES, CORTES E FIXAÇÕES PARA PRÉDIO COM MAIS DO QUE 4 PAVIMENTOS. AF_05/2023</t>
  </si>
  <si>
    <t>104683</t>
  </si>
  <si>
    <t>COMPOSIÇÃO PARAMÉTRICA DE INSTALAÇÃO DE TUBOS DE PVC SÉRIE NORMAL (PRUMADA DE VENTILAÇÃO), DN 75MM, POR APARTAMENTO (1 BANHEIRO) E DESCIDA DE ESGOTO FORA DO BANHEIRO, COM  CONEXÕES, CORTES E FIXAÇÕES PARA PRÉDIO COM ATÉ 4 PAVIMENTOS. AF_05/2023</t>
  </si>
  <si>
    <t>42,84</t>
  </si>
  <si>
    <t>17,11</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</si>
  <si>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</si>
  <si>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</si>
  <si>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</si>
  <si>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</si>
  <si>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</si>
  <si>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</si>
  <si>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</si>
  <si>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</si>
  <si>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</si>
  <si>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</si>
  <si>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</si>
  <si>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</si>
  <si>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</si>
  <si>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</si>
  <si>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</si>
  <si>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</si>
  <si>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</si>
  <si>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</si>
  <si>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</si>
  <si>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</si>
  <si>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</si>
  <si>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</si>
  <si>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</si>
  <si>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18,00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</si>
  <si>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</si>
  <si>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</si>
  <si>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</si>
  <si>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9,66</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</si>
  <si>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</si>
  <si>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</si>
  <si>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</si>
  <si>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</si>
  <si>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</si>
  <si>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</si>
  <si>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</si>
  <si>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</si>
  <si>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</si>
  <si>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</si>
  <si>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</si>
  <si>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</si>
  <si>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</si>
  <si>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</si>
  <si>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</si>
  <si>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</si>
  <si>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</si>
  <si>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</si>
  <si>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</si>
  <si>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</si>
  <si>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</si>
  <si>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</si>
  <si>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</si>
  <si>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</si>
  <si>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</si>
  <si>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</si>
  <si>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</si>
  <si>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</si>
  <si>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</si>
  <si>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</si>
  <si>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</si>
  <si>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</si>
  <si>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</si>
  <si>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</si>
  <si>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</si>
  <si>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</si>
  <si>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</si>
  <si>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</si>
  <si>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</si>
  <si>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</si>
  <si>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</si>
  <si>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29,55</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</si>
  <si>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</si>
  <si>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</si>
  <si>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</si>
  <si>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</si>
  <si>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</si>
  <si>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13,55</t>
  </si>
  <si>
    <t>5,73</t>
  </si>
  <si>
    <t>11,69</t>
  </si>
  <si>
    <t>6,45</t>
  </si>
  <si>
    <t>10,38</t>
  </si>
  <si>
    <t>34,96</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</si>
  <si>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</si>
  <si>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</si>
  <si>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</si>
  <si>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</si>
  <si>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</si>
  <si>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</si>
  <si>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</si>
  <si>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</si>
  <si>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</si>
  <si>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</si>
  <si>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</si>
  <si>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</si>
  <si>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</si>
  <si>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</si>
  <si>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</si>
  <si>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131,04</t>
  </si>
  <si>
    <t>ALVENARIA DE BLOCOS DE CONCRETO ESTRUTURAL 14X19X29 CM (ESPESSURA 14 CM), FBK = 14 MPA, UTILIZANDO COLHER DE PEDREIRO. AF_10/2022</t>
  </si>
  <si>
    <t>DIVISÓRIA FIXA EM VIDRO TEMPERADO 10 MM, SEM ABERTURA. AF_01/2021_PS</t>
  </si>
  <si>
    <t>25,23</t>
  </si>
  <si>
    <t>28,54</t>
  </si>
  <si>
    <t>124,85</t>
  </si>
  <si>
    <t>41,22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</si>
  <si>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</si>
  <si>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</si>
  <si>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</si>
  <si>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</si>
  <si>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</si>
  <si>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</si>
  <si>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</si>
  <si>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73,26</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</si>
  <si>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</si>
  <si>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</si>
  <si>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</si>
  <si>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</si>
  <si>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</si>
  <si>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</si>
  <si>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</si>
  <si>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</si>
  <si>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</si>
  <si>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104432</t>
  </si>
  <si>
    <t>EXECUÇÃO DE PASSEIO EM PISO INTERTRAVADO, COM BLOCO RAQUETE  22 X 13,5 CM, ESPESSURA 6 CM. AF_10/2022</t>
  </si>
  <si>
    <t>104433</t>
  </si>
  <si>
    <t>EXECUÇÃO DE PAVIMENTO EM PISO INTERTRAVADO, COM BLOCO RAQUETE  22 X 13,5 CM, ESPESSURA 6 CM. AF_10/2022</t>
  </si>
  <si>
    <t>76,74</t>
  </si>
  <si>
    <t>103689</t>
  </si>
  <si>
    <t>FORNECIMENTO E INSTALAÇÃO DE PLACA DE OBRA COM CHAPA GALVANIZADA E ESTRUTURA DE MADEIRA. AF_03/2022_PS</t>
  </si>
  <si>
    <t>24,20</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</si>
  <si>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</si>
  <si>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</si>
  <si>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</si>
  <si>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</si>
  <si>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</si>
  <si>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</si>
  <si>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</si>
  <si>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</si>
  <si>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</si>
  <si>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</si>
  <si>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13,04</t>
  </si>
  <si>
    <t>104639</t>
  </si>
  <si>
    <t>PINTURA LÁTEX ACRÍLICA ECONÔMICA, APLICAÇÃO MANUAL EM TETO, DUAS DEMÃOS. AF_04/2023</t>
  </si>
  <si>
    <t>104640</t>
  </si>
  <si>
    <t>PINTURA LÁTEX ACRÍLICA STANDARD, APLICAÇÃO MANUAL EM TETO, DUAS DEMÃOS. AF_04/2023</t>
  </si>
  <si>
    <t>104641</t>
  </si>
  <si>
    <t>PINTURA LÁTEX ACRÍLICA ECONÔMICA, APLICAÇÃO MANUAL EM PAREDES, DUAS DEMÃOS. AF_04/2023</t>
  </si>
  <si>
    <t>104642</t>
  </si>
  <si>
    <t>PINTURA LÁTEX ACRÍLICA STANDARD, APLICAÇÃO MANUAL EM PAREDES, DUAS DEMÃOS. AF_04/2023</t>
  </si>
  <si>
    <t>27,11</t>
  </si>
  <si>
    <t>12,72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</si>
  <si>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</si>
  <si>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</si>
  <si>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</si>
  <si>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</si>
  <si>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</si>
  <si>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25,86</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</si>
  <si>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</si>
  <si>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</si>
  <si>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</si>
  <si>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</si>
  <si>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</si>
  <si>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</si>
  <si>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</si>
  <si>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</si>
  <si>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</si>
  <si>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</si>
  <si>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</si>
  <si>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</si>
  <si>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</si>
  <si>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</si>
  <si>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28,72</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</si>
  <si>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</si>
  <si>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</si>
  <si>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</si>
  <si>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58,00</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</si>
  <si>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</si>
  <si>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</si>
  <si>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</si>
  <si>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</si>
  <si>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</si>
  <si>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</si>
  <si>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</si>
  <si>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</si>
  <si>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</si>
  <si>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</si>
  <si>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</si>
  <si>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</si>
  <si>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</si>
  <si>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</si>
  <si>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</si>
  <si>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104593</t>
  </si>
  <si>
    <t>REVESTIMENTO CERÂMICO PARA PISO COM PLACAS TIPO ESMALTADA EXTRA DE DIMENSÕES 80X80 CM APLICADA EM AMBIENTES DE ÁREA MENOR QUE 5 M². AF_02/2023_PE</t>
  </si>
  <si>
    <t>104594</t>
  </si>
  <si>
    <t>REVESTIMENTO CERÂMICO PARA PISO COM PLACAS TIPO ESMALTADA EXTRA DE DIMENSÕES 80X80 CM APLICADA EM AMBIENTES DE ÁREA ENTRE 5 M² E 10 M². AF_02/2023_PE</t>
  </si>
  <si>
    <t>104595</t>
  </si>
  <si>
    <t>REVESTIMENTO CERÂMICO PARA PISO COM PLACAS TIPO ESMALTADA EXTRA DE DIMENSÕES 80X80 CM APLICADA EM AMBIENTES DE ÁREA MAIOR QUE 10 M². AF_02/2023_PE</t>
  </si>
  <si>
    <t>104596</t>
  </si>
  <si>
    <t>REVESTIMENTO CERÂMICO PARA PISO COM PLACAS TIPO PORCELANATO DE DIMENSÕES 80X80 CM APLICADA EM AMBIENTES DE ÁREA MENOR QUE 5 M². AF_02/2023_PE</t>
  </si>
  <si>
    <t>104597</t>
  </si>
  <si>
    <t>REVESTIMENTO CERÂMICO PARA PISO COM PLACAS TIPO PORCELANATO DE DIMENSÕES 80X80 CM APLICADA EM AMBIENTES DE ÁREA ENTRE 5 M² E 10 M². AF_02/2023_PE</t>
  </si>
  <si>
    <t>104598</t>
  </si>
  <si>
    <t>REVESTIMENTO CERÂMICO PARA PISO COM PLACAS TIPO PORCELANATO DE DIMENSÕES 80X80 CM APLICADA EM AMBIENTES DE ÁREA MAIOR QUE 10 M². AF_02/2023_PE</t>
  </si>
  <si>
    <t>104599</t>
  </si>
  <si>
    <t>REVESTIMENTO CERÂMICO PARA PISO COM PLACAS TIPO ESMALTADA EXTRA DE DIMENSÕES 35X35 CM APLICADA EM DIAGONAL EM AMBIENTES DE ÁREA MENOR QUE 5 M². AF_02/2023_PE</t>
  </si>
  <si>
    <t>104600</t>
  </si>
  <si>
    <t>REVESTIMENTO CERÂMICO PARA PISO COM PLACAS TIPO ESMALTADA PADRÃO POPULAR DE DIMENSÕES 35X35 CM APLICADA EM DIAGONAL EM AMBIENTES DE ÁREA MENOR QUE 5 M². AF_02/2023_PE</t>
  </si>
  <si>
    <t>104601</t>
  </si>
  <si>
    <t>REVESTIMENTO CERÂMICO PARA PISO COM PLACAS TIPO ESMALTADA EXTRA DE DIMENSÕES 35X35 CM APLICADA EM DIAGONAL EM AMBIENTES DE ÁREA ENTRE 5 M² E 10 M². AF_02/2023_PE</t>
  </si>
  <si>
    <t>104602</t>
  </si>
  <si>
    <t>REVESTIMENTO CERÂMICO PARA PISO COM PLACAS TIPO ESMALTADA PADRÃO POPULAR DE DIMENSÕES 35X35 CM APLICADA EM DIAGONAL EM AMBIENTES DE ÁREA ENTRE 5 M² E 10 M². AF_02/2023_PE</t>
  </si>
  <si>
    <t>104603</t>
  </si>
  <si>
    <t>REVESTIMENTO CERÂMICO PARA PISO COM PLACAS TIPO ESMALTADA EXTRA DE DIMENSÕES 35X35 CM APLICADA EM DIAGONAL EM AMBIENTES DE ÁREA MAIOR QUE 10 M². AF_02/2023_PE</t>
  </si>
  <si>
    <t>104604</t>
  </si>
  <si>
    <t>REVESTIMENTO CERÂMICO PARA PISO COM PLACAS TIPO ESMALTADA PADRÃO POPULAR DE DIMENSÕES 35X35 CM APLICADA EM DIAGONAL EM AMBIENTES DE ÁREA MAIOR QUE 10 M². AF_02/2023_PE</t>
  </si>
  <si>
    <t>104605</t>
  </si>
  <si>
    <t>REVESTIMENTO CERÂMICO PARA PISO COM PLACAS TIPO ESMALTADA EXTRA DE DIMENSÕES 45X45 CM APLICADA EM DIAGONAL EM AMBIENTES DE ÁREA MENOR QUE 5 M². AF_02/2023_PE</t>
  </si>
  <si>
    <t>104606</t>
  </si>
  <si>
    <t>REVESTIMENTO CERÂMICO PARA PISO COM PLACAS TIPO ESMALTADA EXTRA DE DIMENSÕES 45X45 CM APLICADA EM DIAGONAL EM AMBIENTES DE ÁREA ENTRE 5 M² E 10 M². AF_02/2023_PE</t>
  </si>
  <si>
    <t>104607</t>
  </si>
  <si>
    <t>REVESTIMENTO CERÂMICO PARA PISO COM PLACAS TIPO ESMALTADA EXTRA DE DIMENSÕES 45X45 CM APLICADA EM DIAGONAL EM AMBIENTES DE ÁREA MAIOR QUE 10 M². AF_02/2023_PE</t>
  </si>
  <si>
    <t>104608</t>
  </si>
  <si>
    <t>REVESTIMENTO CERÂMICO PARA PISO COM PLACAS TIPO PORCELANATO DE DIMENSÕES 45X45 CM APLICADA EM DIAGONAL EM AMBIENTES DE ÁREA MENOR QUE 5 M². AF_02/2023_PE</t>
  </si>
  <si>
    <t>104609</t>
  </si>
  <si>
    <t>REVESTIMENTO CERÂMICO PARA PISO COM PLACAS TIPO PORCELANATO DE DIMENSÕES 45X45 CM APLICADA EM DIAGONAL EM AMBIENTES DE ÁREA ENTRE 5 M² E 10 M². AF_02/2023_PE</t>
  </si>
  <si>
    <t>104610</t>
  </si>
  <si>
    <t>REVESTIMENTO CERÂMICO PARA PISO COM PLACAS TIPO PORCELANATO DE DIMENSÕES 45X45 CM APLICADA EM DIAGONAL EM AMBIENTES DE ÁREA MAIOR QUE 10 M². AF_02/2023_PE</t>
  </si>
  <si>
    <t>PISO PODOTÁTIL DE ALERTA OU DIRECIONAL, DE BORRACHA, ASSENTADO SOBRE ARGAMASSA. AF_05/2020</t>
  </si>
  <si>
    <t>37,26</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</si>
  <si>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</si>
  <si>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</si>
  <si>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</si>
  <si>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</si>
  <si>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USINADO C20, ACABAMENTO CONVENCIONAL, NÃO ARMADO. AF_08/2022</t>
  </si>
  <si>
    <t>104626</t>
  </si>
  <si>
    <t>EXECUÇÃO DE PASSEIO (CALÇADA) OU PISO DE CONCRETO COM CONCRETO MOLDADO IN LOCO, USINADO C25, ACABAMENTO CONVENCIONAL, NÃO ARMADO. AF_03/2023</t>
  </si>
  <si>
    <t>104658</t>
  </si>
  <si>
    <t>PISO PODOTÁTIL DE ALERTA OU DIRECIONAL, DE CONCRETO, ASSENTADO SOBRE ARGAMASSA. AF_05/2023</t>
  </si>
  <si>
    <t>144,09</t>
  </si>
  <si>
    <t>47,53</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</si>
  <si>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</si>
  <si>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</si>
  <si>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</si>
  <si>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</si>
  <si>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</si>
  <si>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</si>
  <si>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</si>
  <si>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</si>
  <si>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</si>
  <si>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</si>
  <si>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</si>
  <si>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</si>
  <si>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</si>
  <si>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</si>
  <si>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</si>
  <si>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</si>
  <si>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</si>
  <si>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</si>
  <si>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</si>
  <si>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</si>
  <si>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</si>
  <si>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</si>
  <si>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</si>
  <si>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</si>
  <si>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</si>
  <si>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</si>
  <si>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104410</t>
  </si>
  <si>
    <t>CHAPISCO APLICADO EM ALVENARIA E ESTRUTURAS DE CONCRETO INTERNAS, COM EQUIPAMENTO DE PROJEÇÃO.  ARGAMASSA TRAÇO 1:3 COM PREPARO MANUAL. AF_10/2022</t>
  </si>
  <si>
    <t>104411</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</si>
  <si>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</si>
  <si>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</si>
  <si>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</si>
  <si>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</si>
  <si>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</si>
  <si>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</si>
  <si>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</si>
  <si>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</si>
  <si>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</si>
  <si>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</si>
  <si>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</si>
  <si>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</si>
  <si>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</si>
  <si>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</si>
  <si>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31,40</t>
  </si>
  <si>
    <t>APLICAÇÃO DE GESSO PROJETADO COM EQUIPAMENTO DE PROJEÇÃO EM PAREDES, SARRAFEADO (COM TALISCAS), ESPESSURA DE 1,5CM. AF_03/2023</t>
  </si>
  <si>
    <t>33,07</t>
  </si>
  <si>
    <t>45,87</t>
  </si>
  <si>
    <t>72,26</t>
  </si>
  <si>
    <t>46,53</t>
  </si>
  <si>
    <t>37,60</t>
  </si>
  <si>
    <t>55,35</t>
  </si>
  <si>
    <t>53,18</t>
  </si>
  <si>
    <t>51,61</t>
  </si>
  <si>
    <t>56,72</t>
  </si>
  <si>
    <t>104627</t>
  </si>
  <si>
    <t>APLICAÇÃO MANUAL DE GESSO DESEMPENADO (SEM TALISCAS) EM TETO DE AMBIENTES COM PAREDES EM PÉ DIREITO DUPLO E ÁREA MAIOR QUE 10M², ESPESSURA DE 0,5CM. AF_03/2023</t>
  </si>
  <si>
    <t>104628</t>
  </si>
  <si>
    <t>APLICAÇÃO MANUAL DE GESSO DESEMPENADO (SEM TALISCAS) EM TETO DE AMBIENTES COM PAREDES EM PÉ DIREITO DUPLO E ÁREA ENTRE 5M² E 10M², ESPESSURA DE 0,5CM. AF_03/2023</t>
  </si>
  <si>
    <t>104629</t>
  </si>
  <si>
    <t>APLICAÇÃO MANUAL DE GESSO DESEMPENADO (SEM TALISCAS) EM TETO DE AMBIENTES COM PAREDES EM PÉ DIREITO DUPLO E ÁREA MENOR QUE 5M², ESPESSURA DE 0,5CM. AF_03/2023</t>
  </si>
  <si>
    <t>104630</t>
  </si>
  <si>
    <t>APLICAÇÃO MANUAL DE GESSO DESEMPENADO (SEM TALISCAS) EM TETO DE AMBIENTES COM PAREDES EM PÉ DIREITO DUPLO E ÁREA MAIOR QUE 10M², ESPESSURA DE 1,0CM. AF_03/2023</t>
  </si>
  <si>
    <t>104631</t>
  </si>
  <si>
    <t>APLICAÇÃO MANUAL DE GESSO DESEMPENADO (SEM TALISCAS) EM TETO DE AMBIENTES COM PAREDES EM PÉ DIREITO DUPLO E ÁREA ENTRE 5M² E 10M², ESPESSURA DE 1,0CM. AF_03/2023</t>
  </si>
  <si>
    <t>104632</t>
  </si>
  <si>
    <t>APLICAÇÃO MANUAL DE GESSO DESEMPENADO (SEM TALISCAS) EM TETO DE AMBIENTES COM PAREDES EM PÉ DIREITO DUPLO E ÁREA MENOR QUE 5M², ESPESSURA DE 1,0CM. AF_03/2023</t>
  </si>
  <si>
    <t>47,44</t>
  </si>
  <si>
    <t>104633</t>
  </si>
  <si>
    <t>APLICAÇÃO MANUAL DE GESSO DESEMPENADO (SEM TALISCAS) EM PAREDES COM PÉ DIREITO DUPLO, ESPESSURA DE 0,5CM. AF_03/2023</t>
  </si>
  <si>
    <t>104634</t>
  </si>
  <si>
    <t>APLICAÇÃO MANUAL DE GESSO DESEMPENADO (SEM TALISCAS) EM PAREDES COM PÉ DIREITO DUPLO, ESPESSURA DE 1,0CM. AF_03/2023</t>
  </si>
  <si>
    <t>104635</t>
  </si>
  <si>
    <t>APLICAÇÃO MANUAL DE GESSO SARRAFEADO (COM TALISCAS) EM PAREDES COM PÉ DIREITO DUPLO, ESPESSURA DE 1,0CM. AF_03/2023</t>
  </si>
  <si>
    <t>104636</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</si>
  <si>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</si>
  <si>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</si>
  <si>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</si>
  <si>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</si>
  <si>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</si>
  <si>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</si>
  <si>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</si>
  <si>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</si>
  <si>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</si>
  <si>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</si>
  <si>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</si>
  <si>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</si>
  <si>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</si>
  <si>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</si>
  <si>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</si>
  <si>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104611</t>
  </si>
  <si>
    <t>REVESTIMENTO CERÂMICO PARA PAREDES INTERNAS COM PLACAS TIPO ESMALTADA EXTRA DE DIMENSÕES 60X60 CM APLICADAS NA ALTURA INTEIRA DAS PAREDES. AF_02/2023_PE</t>
  </si>
  <si>
    <t>104612</t>
  </si>
  <si>
    <t>REVESTIMENTO CERÂMICO PARA PAREDES INTERNAS COM PLACAS TIPO ESMALTADA EXTRA DE DIMENSÕES 60X60 CM APLICADAS A MEIA ALTURA DAS PAREDES. AF_02/2023_PE</t>
  </si>
  <si>
    <t>104613</t>
  </si>
  <si>
    <t>REVESTIMENTO CERÂMICO PARA PAREDES INTERNAS COM PLACAS TIPO ESMALTADA EXTRA DE DIMENSÕES 20X20 CM APLICADAS EM DIAGONAL, NA ALTURA INTEIRA DAS PAREDES. AF_02/2023_PE</t>
  </si>
  <si>
    <t>104614</t>
  </si>
  <si>
    <t>REVESTIMENTO CERÂMICO PARA PAREDES INTERNAS COM PLACAS TIPO ESMALTADA EXTRA DE DIMENSÕES 20X20 CM APLICADAS EM DIAGONAL, A MEIA ALTURA DAS PAREDES. AF_02/2023_PE</t>
  </si>
  <si>
    <t>104615</t>
  </si>
  <si>
    <t>REVESTIMENTO CERÂMICO PARA PAREDES INTERNAS COM PLACAS TIPO PASTILHA DE DIMENSÕES 5 X 5 CM (PLACAS DE 30 X 30 CM) CM APLICADAS NA ALTURA INTEIRA DAS PAREDES. AF_02/2023</t>
  </si>
  <si>
    <t>104616</t>
  </si>
  <si>
    <t>REVESTIMENTO CERÂMICO PARA PAREDES INTERNAS COM PLACAS TIPO PASTILHA DE DIMENSÕES 2,5 X 2,5 CM (PLACAS DE 30 X 30 CM) CM APLICADAS NA ALTURA INTEIRA DAS PAREDES. AF_02/2023</t>
  </si>
  <si>
    <t>104617</t>
  </si>
  <si>
    <t>REVESTIMENTO CERÂMICO PARA PAREDES INTERNAS COM PLACAS TIPO PASTILHA DE DIMENSÕES 5 X 5 CM (PLACAS DE 30 X 30 CM) CM APLICADAS A MEIA ALTURA DAS PAREDES. AF_02/2023</t>
  </si>
  <si>
    <t>104618</t>
  </si>
  <si>
    <t>REVESTIMENTO CERÂMICO PARA PAREDES INTERNAS COM PLACAS TIPO PASTILHA DE DIMENSÕES 2,5 X 2,5 CM (PLACAS DE 30 X 30 CM) CM APLICADAS A MEIA ALTURA DAS PAREDES. AF_02/2023</t>
  </si>
  <si>
    <t>104619</t>
  </si>
  <si>
    <t>RODAPÉ CERÂMICO DE 7CM DE ALTURA COM PLACAS TIPO ESMALTADA EXTRA DE DIMENSÕES 80X80CM. AF_02/2023</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</si>
  <si>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</si>
  <si>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</si>
  <si>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</si>
  <si>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</si>
  <si>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</si>
  <si>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104412</t>
  </si>
  <si>
    <t>ESTUCAMENTO PARA QUALQUER REVESTIMENTO, EM TETO DO SISTEMA DE PAREDES DE CONCRETO, EM AMBIENTES COM ÁREA MAIOR QUE 10 M², UTILIZAÇÃO DE ARGAMASSA COLANTE. AF_10/2022</t>
  </si>
  <si>
    <t>104413</t>
  </si>
  <si>
    <t>ESTUCAMENTO PARA QUALQUER REVESTIMENTO, EM TETO DO SISTEMA DE PAREDES DE CONCRETO, EM AMBIENTES COM ÁREA MENOR QUE 5 M², UTILIZAÇÃO DE ARGAMASSA COLANTE. AF_10/2022</t>
  </si>
  <si>
    <t>104414</t>
  </si>
  <si>
    <t>ESTUCAMENTO DE DENSIDADE ALTA NAS FACES INTERNAS DE PAREDES DO SISTEMA DE PAREDES DE CONCRETO, EM AMBIENTES COM ÁREA MAIOR QUE 10 M², UTILIZAÇÃO DE ARGAMASSA COLANTE. AF_10/2022</t>
  </si>
  <si>
    <t>104415</t>
  </si>
  <si>
    <t>ESTUCAMENTO DE DENSIDADE ALTA NAS FACES INTERNAS DE PAREDES DO SISTEMA DE PAREDES DE CONCRETO, EM AMBIENTES COM ÁREA MENOR QUE 5 M², UTILIZAÇÃO DE ARGAMASSA COLANTE. AF_10/2022</t>
  </si>
  <si>
    <t>104416</t>
  </si>
  <si>
    <t>ESTUCAMENTO DE DENSIDADE BAIXA NAS FACES INTERNAS DE PAREDES DO SISTEMA DE PAREDES DE CONCRETO, EM AMBIENTES COM ÁREA MAIOR QUE 10 M², UTILIZAÇÃO DE ARGAMASSA COLANTE. AF_10/2022</t>
  </si>
  <si>
    <t>104417</t>
  </si>
  <si>
    <t>ESTUCAMENTO DE DENSIDADE BAIXA NAS FACES INTERNAS DE PAREDES DO SISTEMA DE PAREDES DE CONCRETO, EM AMBIENTES COM ÁREA MENOR QUE 5 M², UTILIZAÇÃO DE ARGAMASSA COLANTE. AF_10/2022</t>
  </si>
  <si>
    <t>104418</t>
  </si>
  <si>
    <t>ESTUCAMENTO DE DENSIDADE BAIXA DE PANOS DE FACHADA DO SISTEMA DE PAREDES DE CONCRETO EM EDIFICAÇÕES DE MÚLTIPLOS PAVIMENTOS, ACESSO COM BALANCIM, UTILIZAÇÃO DE ARGAMASSA COLANTE. AF_10/2022</t>
  </si>
  <si>
    <t>104419</t>
  </si>
  <si>
    <t>ESTUCAMENTO DE DENSIDADE BAIXA DE PANOS DE FACHADA DO SISTEMA DE PAREDES DE CONCRETO EM UNIDADES HABITACIONAIS DE DOIS PAVIMENTOS (SOBRADO), ACESSO COM ANDAIME FACHADEIRO, UTILIZAÇÃO DE ARGAMASSA COLANTE. AF_10/2022</t>
  </si>
  <si>
    <t>104420</t>
  </si>
  <si>
    <t>ESTUCAMENTO DE DENSIDADE BAIXA DE PANOS DE FACHADA DO SISTEMA DE PAREDES DE CONCRETO EM UNIDADES HABITACIONAIS DE DOIS PAVIMENTOS (SOBRADO), ACESSO COM PLATAFORMA, UTILIZAÇÃO DE ARGAMASSA COLANTE. AF_10/2022</t>
  </si>
  <si>
    <t>104421</t>
  </si>
  <si>
    <t>ESTUCAMENTO DE DENSIDADE ALTA DE PANOS DE FACHADA DO SISTEMA DE PAREDES DE CONCRETO EM EDIFICAÇÕES DE MÚLTIPLOS PAVIMENTOS, ACESSO COM PLATAFORMA OU CADEIRINHA, UTILIZAÇÃO DE ARGAMASSA COLANTE. AF_10/2022</t>
  </si>
  <si>
    <t>104422</t>
  </si>
  <si>
    <t>ESTUCAMENTO DE DENSIDADE ALTA DE PANOS DE FACHADA DO SISTEMA DE PAREDES DE CONCRETO EM EDIFICAÇÕES DE MÚLTIPLOS PAVIMENTOS, ACESSO COM BALANCIM, UTILIZAÇÃO DE ARGAMASSA COLANTE. AF_10/2022</t>
  </si>
  <si>
    <t>104423</t>
  </si>
  <si>
    <t>ESTUCAMENTO DE DENSIDADE ALTA DE PANOS DE FACHADA DO SISTEMA DE PAREDES DE CONCRETO EM UNIDADES HABITACIONAIS DE DOIS PAVIMENTOS (SOBRADO), ACESSO COM ANDAIME FACHADEIRO, UTILIZAÇÃO DE ARGAMASSA COLANTE. AF_10/2022</t>
  </si>
  <si>
    <t>104424</t>
  </si>
  <si>
    <t>ESTUCAMENTO DE DENSIDADE ALTA DE PANOS DE FACHADA DO SISTEMA DE PAREDES DE CONCRETO EM UNIDADES HABITACIONAIS DE DOIS PAVIMENTOS (SOBRADO), ACESSO COM PLATAFORMA, UTILIZAÇÃO DE ARGAMASSA COLANTE. AF_10/2022</t>
  </si>
  <si>
    <t>104425</t>
  </si>
  <si>
    <t>ESTUCAMENTO DE DENSIDADE ALTA DE PANOS DE FACHADA DO SISTEMA DE PAREDES DE CONCRETO EM UNIDADES HABITACIONAIS DE PAVIMENTO ÚNICO, UTILIZAÇÃO DE ARGAMASSA COLANTE. AF_10/2022</t>
  </si>
  <si>
    <t>417,01</t>
  </si>
  <si>
    <t>390,37</t>
  </si>
  <si>
    <t>30,08</t>
  </si>
  <si>
    <t>45,06</t>
  </si>
  <si>
    <t>95,76</t>
  </si>
  <si>
    <t>28,98</t>
  </si>
  <si>
    <t>6,17</t>
  </si>
  <si>
    <t>72,86</t>
  </si>
  <si>
    <t>81,01</t>
  </si>
  <si>
    <t>45,24</t>
  </si>
  <si>
    <t>60,99</t>
  </si>
  <si>
    <t>28,09</t>
  </si>
  <si>
    <t>63,28</t>
  </si>
  <si>
    <t>66,47</t>
  </si>
  <si>
    <t>294,97</t>
  </si>
  <si>
    <t>40,66</t>
  </si>
  <si>
    <t>32,70</t>
  </si>
  <si>
    <t>93,90</t>
  </si>
  <si>
    <t>32,97</t>
  </si>
  <si>
    <t>28,02</t>
  </si>
  <si>
    <t>24,30</t>
  </si>
  <si>
    <t>68,52</t>
  </si>
  <si>
    <t>120,31</t>
  </si>
  <si>
    <t>115,06</t>
  </si>
  <si>
    <t>41,37</t>
  </si>
  <si>
    <t>41,84</t>
  </si>
  <si>
    <t>59,43</t>
  </si>
  <si>
    <t>103,85</t>
  </si>
  <si>
    <t>23,75</t>
  </si>
  <si>
    <t>23,94</t>
  </si>
  <si>
    <t>41,82</t>
  </si>
  <si>
    <t>25.03.04.01</t>
  </si>
  <si>
    <t xml:space="preserve">ENSECADEIRA COM SACOS DE AREIA                                                 </t>
  </si>
  <si>
    <t>MÊS 2</t>
  </si>
  <si>
    <t>MÊS 3</t>
  </si>
  <si>
    <t>1.3</t>
  </si>
  <si>
    <t>1.3.1</t>
  </si>
  <si>
    <t>1.3.2</t>
  </si>
  <si>
    <t>4.1.3</t>
  </si>
  <si>
    <t>4.1.4</t>
  </si>
  <si>
    <t>ÁREA TOTAL A SER PAVIMENTADA x ESPESSURA DA CAMADA DE CBUQ  (4,0 cm)</t>
  </si>
  <si>
    <t>2.3.3</t>
  </si>
  <si>
    <t>4,41</t>
  </si>
  <si>
    <t>5,71</t>
  </si>
  <si>
    <t>6,31</t>
  </si>
  <si>
    <t>9,15</t>
  </si>
  <si>
    <t>2,23</t>
  </si>
  <si>
    <t>6,99</t>
  </si>
  <si>
    <t>104,86</t>
  </si>
  <si>
    <t>17,16</t>
  </si>
  <si>
    <t>8,80</t>
  </si>
  <si>
    <t>23,27</t>
  </si>
  <si>
    <t>25,79</t>
  </si>
  <si>
    <t>46,09</t>
  </si>
  <si>
    <t>52,67</t>
  </si>
  <si>
    <t>72,30</t>
  </si>
  <si>
    <t>13,87</t>
  </si>
  <si>
    <t>18,56</t>
  </si>
  <si>
    <t>7,58</t>
  </si>
  <si>
    <t>3,60</t>
  </si>
  <si>
    <t>26,07</t>
  </si>
  <si>
    <t>15,82</t>
  </si>
  <si>
    <t>38,06</t>
  </si>
  <si>
    <t>65,07</t>
  </si>
  <si>
    <t>43,52</t>
  </si>
  <si>
    <t>33,99</t>
  </si>
  <si>
    <t>148,00</t>
  </si>
  <si>
    <t>52,69</t>
  </si>
  <si>
    <t>18,40</t>
  </si>
  <si>
    <t>11,58</t>
  </si>
  <si>
    <t>2,97</t>
  </si>
  <si>
    <t>7.359,00</t>
  </si>
  <si>
    <t>3,31</t>
  </si>
  <si>
    <t>11,44</t>
  </si>
  <si>
    <t>19,01</t>
  </si>
  <si>
    <t>9,82</t>
  </si>
  <si>
    <t>61,68</t>
  </si>
  <si>
    <t>84,04</t>
  </si>
  <si>
    <t>3,25</t>
  </si>
  <si>
    <t>194,53</t>
  </si>
  <si>
    <t>35,02</t>
  </si>
  <si>
    <t>3.845,10</t>
  </si>
  <si>
    <t>4.100,00</t>
  </si>
  <si>
    <t>8.924,67</t>
  </si>
  <si>
    <t>11.206,13</t>
  </si>
  <si>
    <t>14.516,30</t>
  </si>
  <si>
    <t>5.550,48</t>
  </si>
  <si>
    <t>17,57</t>
  </si>
  <si>
    <t>37,35</t>
  </si>
  <si>
    <t>28,90</t>
  </si>
  <si>
    <t>67,49</t>
  </si>
  <si>
    <t>86,96</t>
  </si>
  <si>
    <t>73,82</t>
  </si>
  <si>
    <t>2,05</t>
  </si>
  <si>
    <t>12,65</t>
  </si>
  <si>
    <t>18,59</t>
  </si>
  <si>
    <t>16,45</t>
  </si>
  <si>
    <t>369,37</t>
  </si>
  <si>
    <t>511,30</t>
  </si>
  <si>
    <t>621,68</t>
  </si>
  <si>
    <t>557,06</t>
  </si>
  <si>
    <t>197,61</t>
  </si>
  <si>
    <t>217,15</t>
  </si>
  <si>
    <t>943,39</t>
  </si>
  <si>
    <t>12,09</t>
  </si>
  <si>
    <t>25,10</t>
  </si>
  <si>
    <t>194,05</t>
  </si>
  <si>
    <t>56,58</t>
  </si>
  <si>
    <t>4.800,00</t>
  </si>
  <si>
    <t>6.545,89</t>
  </si>
  <si>
    <t>6.004,06</t>
  </si>
  <si>
    <t>26.115,25</t>
  </si>
  <si>
    <t>5.491,52</t>
  </si>
  <si>
    <t>19.525,42</t>
  </si>
  <si>
    <t>23.731,52</t>
  </si>
  <si>
    <t>16,88</t>
  </si>
  <si>
    <t>0,72</t>
  </si>
  <si>
    <t>119,29</t>
  </si>
  <si>
    <t>70,51</t>
  </si>
  <si>
    <t>5,60</t>
  </si>
  <si>
    <t>7,46</t>
  </si>
  <si>
    <t>19,30</t>
  </si>
  <si>
    <t>3,63</t>
  </si>
  <si>
    <t>85,00</t>
  </si>
  <si>
    <t>191,25</t>
  </si>
  <si>
    <t>61,79</t>
  </si>
  <si>
    <t>56,91</t>
  </si>
  <si>
    <t>58.513,46</t>
  </si>
  <si>
    <t>62.689,92</t>
  </si>
  <si>
    <t>89.880,90</t>
  </si>
  <si>
    <t>25,70</t>
  </si>
  <si>
    <t>5,47</t>
  </si>
  <si>
    <t>45,16</t>
  </si>
  <si>
    <t>30,51</t>
  </si>
  <si>
    <t>365,95</t>
  </si>
  <si>
    <t>2,74</t>
  </si>
  <si>
    <t>12,29</t>
  </si>
  <si>
    <t>18,36</t>
  </si>
  <si>
    <t>21,55</t>
  </si>
  <si>
    <t>23,83</t>
  </si>
  <si>
    <t>21,32</t>
  </si>
  <si>
    <t>70,71</t>
  </si>
  <si>
    <t>73,87</t>
  </si>
  <si>
    <t>76,18</t>
  </si>
  <si>
    <t>68,05</t>
  </si>
  <si>
    <t>39,28</t>
  </si>
  <si>
    <t>42,03</t>
  </si>
  <si>
    <t>46,07</t>
  </si>
  <si>
    <t>68,81</t>
  </si>
  <si>
    <t>80,84</t>
  </si>
  <si>
    <t>134,86</t>
  </si>
  <si>
    <t>138,13</t>
  </si>
  <si>
    <t>8,31</t>
  </si>
  <si>
    <t>3,41</t>
  </si>
  <si>
    <t>22,66</t>
  </si>
  <si>
    <t>26,06</t>
  </si>
  <si>
    <t>46,78</t>
  </si>
  <si>
    <t>32,96</t>
  </si>
  <si>
    <t>65,68</t>
  </si>
  <si>
    <t>49,14</t>
  </si>
  <si>
    <t>71,43</t>
  </si>
  <si>
    <t>33,02</t>
  </si>
  <si>
    <t>41,78</t>
  </si>
  <si>
    <t>42,37</t>
  </si>
  <si>
    <t>90,30</t>
  </si>
  <si>
    <t>179,79</t>
  </si>
  <si>
    <t>104,69</t>
  </si>
  <si>
    <t>126,73</t>
  </si>
  <si>
    <t>146,62</t>
  </si>
  <si>
    <t>54,44</t>
  </si>
  <si>
    <t>78,30</t>
  </si>
  <si>
    <t>93,10</t>
  </si>
  <si>
    <t>112,79</t>
  </si>
  <si>
    <t>184,10</t>
  </si>
  <si>
    <t>238,87</t>
  </si>
  <si>
    <t>384,20</t>
  </si>
  <si>
    <t>71,19</t>
  </si>
  <si>
    <t>84,75</t>
  </si>
  <si>
    <t>106,89</t>
  </si>
  <si>
    <t>129,14</t>
  </si>
  <si>
    <t>169,85</t>
  </si>
  <si>
    <t>17,82</t>
  </si>
  <si>
    <t>36,16</t>
  </si>
  <si>
    <t>53,34</t>
  </si>
  <si>
    <t>70,69</t>
  </si>
  <si>
    <t>125,43</t>
  </si>
  <si>
    <t>156,17</t>
  </si>
  <si>
    <t>204,55</t>
  </si>
  <si>
    <t>19,51</t>
  </si>
  <si>
    <t>26,71</t>
  </si>
  <si>
    <t>50,97</t>
  </si>
  <si>
    <t>70,36</t>
  </si>
  <si>
    <t>94,33</t>
  </si>
  <si>
    <t>4,28</t>
  </si>
  <si>
    <t>4,40</t>
  </si>
  <si>
    <t>14,17</t>
  </si>
  <si>
    <t>25,22</t>
  </si>
  <si>
    <t>394,17</t>
  </si>
  <si>
    <t>40,16</t>
  </si>
  <si>
    <t>69,44</t>
  </si>
  <si>
    <t>96,19</t>
  </si>
  <si>
    <t>130,60</t>
  </si>
  <si>
    <t>15,65</t>
  </si>
  <si>
    <t>197,07</t>
  </si>
  <si>
    <t>246,39</t>
  </si>
  <si>
    <t>30,83</t>
  </si>
  <si>
    <t>45,14</t>
  </si>
  <si>
    <t>73.298,23</t>
  </si>
  <si>
    <t>83.234,61</t>
  </si>
  <si>
    <t>54.958,74</t>
  </si>
  <si>
    <t>66.225,28</t>
  </si>
  <si>
    <t>109,04</t>
  </si>
  <si>
    <t>241,71</t>
  </si>
  <si>
    <t>256,87</t>
  </si>
  <si>
    <t>405,14</t>
  </si>
  <si>
    <t>54,10</t>
  </si>
  <si>
    <t>86,42</t>
  </si>
  <si>
    <t>161,45</t>
  </si>
  <si>
    <t>1,45</t>
  </si>
  <si>
    <t>217,46</t>
  </si>
  <si>
    <t>194,71</t>
  </si>
  <si>
    <t>73,66</t>
  </si>
  <si>
    <t>43,64</t>
  </si>
  <si>
    <t>516,23</t>
  </si>
  <si>
    <t>60,02</t>
  </si>
  <si>
    <t>96,47</t>
  </si>
  <si>
    <t>192,58</t>
  </si>
  <si>
    <t>232,74</t>
  </si>
  <si>
    <t>294,99</t>
  </si>
  <si>
    <t>21,41</t>
  </si>
  <si>
    <t>1.351,93</t>
  </si>
  <si>
    <t>58,20</t>
  </si>
  <si>
    <t>2.640,80</t>
  </si>
  <si>
    <t>128,92</t>
  </si>
  <si>
    <t>213,63</t>
  </si>
  <si>
    <t>319,38</t>
  </si>
  <si>
    <t>642,49</t>
  </si>
  <si>
    <t>400,06</t>
  </si>
  <si>
    <t>2.512,56</t>
  </si>
  <si>
    <t>803,96</t>
  </si>
  <si>
    <t>254,79</t>
  </si>
  <si>
    <t>412,56</t>
  </si>
  <si>
    <t>143,30</t>
  </si>
  <si>
    <t>1.680,60</t>
  </si>
  <si>
    <t>2.819,49</t>
  </si>
  <si>
    <t>3.546,13</t>
  </si>
  <si>
    <t>74,81</t>
  </si>
  <si>
    <t>177,45</t>
  </si>
  <si>
    <t>107,88</t>
  </si>
  <si>
    <t>176,12</t>
  </si>
  <si>
    <t>35,33</t>
  </si>
  <si>
    <t>46,03</t>
  </si>
  <si>
    <t>65,16</t>
  </si>
  <si>
    <t>84,28</t>
  </si>
  <si>
    <t>157,51</t>
  </si>
  <si>
    <t>23,41</t>
  </si>
  <si>
    <t>3,15</t>
  </si>
  <si>
    <t>3,79</t>
  </si>
  <si>
    <t>29,17</t>
  </si>
  <si>
    <t>61,47</t>
  </si>
  <si>
    <t>66,43</t>
  </si>
  <si>
    <t>75,82</t>
  </si>
  <si>
    <t>33,65</t>
  </si>
  <si>
    <t>202,73</t>
  </si>
  <si>
    <t>17.085,00</t>
  </si>
  <si>
    <t>23.178,25</t>
  </si>
  <si>
    <t>25.089,86</t>
  </si>
  <si>
    <t>27.001,46</t>
  </si>
  <si>
    <t>28.913,07</t>
  </si>
  <si>
    <t>32.975,24</t>
  </si>
  <si>
    <t>5.985,39</t>
  </si>
  <si>
    <t>7.980,52</t>
  </si>
  <si>
    <t>1.390,83</t>
  </si>
  <si>
    <t>3.069,43</t>
  </si>
  <si>
    <t>38,85</t>
  </si>
  <si>
    <t>54,61</t>
  </si>
  <si>
    <t>37,11</t>
  </si>
  <si>
    <t>30,64</t>
  </si>
  <si>
    <t>40,25</t>
  </si>
  <si>
    <t>53,51</t>
  </si>
  <si>
    <t>18,78</t>
  </si>
  <si>
    <t>99,41</t>
  </si>
  <si>
    <t>16,75</t>
  </si>
  <si>
    <t>99,62</t>
  </si>
  <si>
    <t>6,97</t>
  </si>
  <si>
    <t>12,45</t>
  </si>
  <si>
    <t>120,53</t>
  </si>
  <si>
    <t>32,87</t>
  </si>
  <si>
    <t>14,01</t>
  </si>
  <si>
    <t>246,18</t>
  </si>
  <si>
    <t>24,77</t>
  </si>
  <si>
    <t>12,01</t>
  </si>
  <si>
    <t>48,30</t>
  </si>
  <si>
    <t>134,12</t>
  </si>
  <si>
    <t>223,44</t>
  </si>
  <si>
    <t>30,25</t>
  </si>
  <si>
    <t>171,52</t>
  </si>
  <si>
    <t>267,61</t>
  </si>
  <si>
    <t>45,62</t>
  </si>
  <si>
    <t>61,81</t>
  </si>
  <si>
    <t>14,33</t>
  </si>
  <si>
    <t>192,99</t>
  </si>
  <si>
    <t>264,83</t>
  </si>
  <si>
    <t>142,09</t>
  </si>
  <si>
    <t>42,31</t>
  </si>
  <si>
    <t>36,26</t>
  </si>
  <si>
    <t>22,09</t>
  </si>
  <si>
    <t>65,34</t>
  </si>
  <si>
    <t>158,92</t>
  </si>
  <si>
    <t>264,56</t>
  </si>
  <si>
    <t>12,78</t>
  </si>
  <si>
    <t>17,03</t>
  </si>
  <si>
    <t>125,47</t>
  </si>
  <si>
    <t>151,29</t>
  </si>
  <si>
    <t>278,45</t>
  </si>
  <si>
    <t>42,68</t>
  </si>
  <si>
    <t>11,87</t>
  </si>
  <si>
    <t>21,43</t>
  </si>
  <si>
    <t>31,34</t>
  </si>
  <si>
    <t>6,04</t>
  </si>
  <si>
    <t>34,48</t>
  </si>
  <si>
    <t>54,05</t>
  </si>
  <si>
    <t>12,37</t>
  </si>
  <si>
    <t>8,47</t>
  </si>
  <si>
    <t>1.278,15</t>
  </si>
  <si>
    <t>18,08</t>
  </si>
  <si>
    <t>23,30</t>
  </si>
  <si>
    <t>37,28</t>
  </si>
  <si>
    <t>45,64</t>
  </si>
  <si>
    <t>74,40</t>
  </si>
  <si>
    <t>287,05</t>
  </si>
  <si>
    <t>416,87</t>
  </si>
  <si>
    <t>38,11</t>
  </si>
  <si>
    <t>74,42</t>
  </si>
  <si>
    <t>1,44</t>
  </si>
  <si>
    <t>36,23</t>
  </si>
  <si>
    <t>55,61</t>
  </si>
  <si>
    <t>46,61</t>
  </si>
  <si>
    <t>13,58</t>
  </si>
  <si>
    <t>35,72</t>
  </si>
  <si>
    <t>4,00</t>
  </si>
  <si>
    <t>80,41</t>
  </si>
  <si>
    <t>49,54</t>
  </si>
  <si>
    <t>10,47</t>
  </si>
  <si>
    <t>60,17</t>
  </si>
  <si>
    <t>8,13</t>
  </si>
  <si>
    <t>57,96</t>
  </si>
  <si>
    <t>160,70</t>
  </si>
  <si>
    <t>12,13</t>
  </si>
  <si>
    <t>46,97</t>
  </si>
  <si>
    <t>59,94</t>
  </si>
  <si>
    <t>135,76</t>
  </si>
  <si>
    <t>6,22</t>
  </si>
  <si>
    <t>451,45</t>
  </si>
  <si>
    <t>315,40</t>
  </si>
  <si>
    <t>604,13</t>
  </si>
  <si>
    <t>26,19</t>
  </si>
  <si>
    <t>107,06</t>
  </si>
  <si>
    <t>5,65</t>
  </si>
  <si>
    <t>100,71</t>
  </si>
  <si>
    <t>44,25</t>
  </si>
  <si>
    <t>659,11</t>
  </si>
  <si>
    <t>55,10</t>
  </si>
  <si>
    <t>109,15</t>
  </si>
  <si>
    <t>23,61</t>
  </si>
  <si>
    <t>40,19</t>
  </si>
  <si>
    <t>28,32</t>
  </si>
  <si>
    <t>87,17</t>
  </si>
  <si>
    <t>41,54</t>
  </si>
  <si>
    <t>38,96</t>
  </si>
  <si>
    <t>75,92</t>
  </si>
  <si>
    <t>20,95</t>
  </si>
  <si>
    <t>37,15</t>
  </si>
  <si>
    <t>41,39</t>
  </si>
  <si>
    <t>33,62</t>
  </si>
  <si>
    <t>46,73</t>
  </si>
  <si>
    <t>57,26</t>
  </si>
  <si>
    <t>68,39</t>
  </si>
  <si>
    <t>17,71</t>
  </si>
  <si>
    <t>142,77</t>
  </si>
  <si>
    <t>37,59</t>
  </si>
  <si>
    <t>139,16</t>
  </si>
  <si>
    <t>133,37</t>
  </si>
  <si>
    <t>162,34</t>
  </si>
  <si>
    <t>752,83</t>
  </si>
  <si>
    <t>1.590,28</t>
  </si>
  <si>
    <t>154,31</t>
  </si>
  <si>
    <t>119,70</t>
  </si>
  <si>
    <t>2,26</t>
  </si>
  <si>
    <t>49,98</t>
  </si>
  <si>
    <t>45,79</t>
  </si>
  <si>
    <t>9,14</t>
  </si>
  <si>
    <t>22,75</t>
  </si>
  <si>
    <t>20,09</t>
  </si>
  <si>
    <t>34,44</t>
  </si>
  <si>
    <t>18,42</t>
  </si>
  <si>
    <t>2,31</t>
  </si>
  <si>
    <t>12,92</t>
  </si>
  <si>
    <t>14,06</t>
  </si>
  <si>
    <t>14,88</t>
  </si>
  <si>
    <t>54,00</t>
  </si>
  <si>
    <t>2.602.792,96</t>
  </si>
  <si>
    <t>1.748.542,96</t>
  </si>
  <si>
    <t>6,36</t>
  </si>
  <si>
    <t>12,10</t>
  </si>
  <si>
    <t>51,17</t>
  </si>
  <si>
    <t>163,63</t>
  </si>
  <si>
    <t>103,30</t>
  </si>
  <si>
    <t>134,52</t>
  </si>
  <si>
    <t>85,01</t>
  </si>
  <si>
    <t>11,53</t>
  </si>
  <si>
    <t>15,07</t>
  </si>
  <si>
    <t>7,04</t>
  </si>
  <si>
    <t>17,84</t>
  </si>
  <si>
    <t>58,08</t>
  </si>
  <si>
    <t>68,94</t>
  </si>
  <si>
    <t>130,00</t>
  </si>
  <si>
    <t>90,73</t>
  </si>
  <si>
    <t>36,86</t>
  </si>
  <si>
    <t>26,46</t>
  </si>
  <si>
    <t>4,09</t>
  </si>
  <si>
    <t>5,63</t>
  </si>
  <si>
    <t>16,72</t>
  </si>
  <si>
    <t>25,08</t>
  </si>
  <si>
    <t>7,29</t>
  </si>
  <si>
    <t>41,19</t>
  </si>
  <si>
    <t>679,24</t>
  </si>
  <si>
    <t>28,22</t>
  </si>
  <si>
    <t>54,51</t>
  </si>
  <si>
    <t>30,95</t>
  </si>
  <si>
    <t>32,52</t>
  </si>
  <si>
    <t>21,42</t>
  </si>
  <si>
    <t>30,40</t>
  </si>
  <si>
    <t>15,58</t>
  </si>
  <si>
    <t>18,63</t>
  </si>
  <si>
    <t>96,54</t>
  </si>
  <si>
    <t>509,60</t>
  </si>
  <si>
    <t>867,65</t>
  </si>
  <si>
    <t>124,65</t>
  </si>
  <si>
    <t>198,73</t>
  </si>
  <si>
    <t>691,21</t>
  </si>
  <si>
    <t>384,90</t>
  </si>
  <si>
    <t>496,07</t>
  </si>
  <si>
    <t>600,63</t>
  </si>
  <si>
    <t>652,08</t>
  </si>
  <si>
    <t>701,97</t>
  </si>
  <si>
    <t>1.558,05</t>
  </si>
  <si>
    <t>283,44</t>
  </si>
  <si>
    <t>558,93</t>
  </si>
  <si>
    <t>763,69</t>
  </si>
  <si>
    <t>20,52</t>
  </si>
  <si>
    <t>159,30</t>
  </si>
  <si>
    <t>184,00</t>
  </si>
  <si>
    <t>53,27</t>
  </si>
  <si>
    <t>131,99</t>
  </si>
  <si>
    <t>12,42</t>
  </si>
  <si>
    <t>69,11</t>
  </si>
  <si>
    <t>63,62</t>
  </si>
  <si>
    <t>7,33</t>
  </si>
  <si>
    <t>5,74</t>
  </si>
  <si>
    <t>77,98</t>
  </si>
  <si>
    <t>81,29</t>
  </si>
  <si>
    <t>19,37</t>
  </si>
  <si>
    <t>57,14</t>
  </si>
  <si>
    <t>141,02</t>
  </si>
  <si>
    <t>192,78</t>
  </si>
  <si>
    <t>19,70</t>
  </si>
  <si>
    <t>156,21</t>
  </si>
  <si>
    <t>52,21</t>
  </si>
  <si>
    <t>76,07</t>
  </si>
  <si>
    <t>72,60</t>
  </si>
  <si>
    <t>166,66</t>
  </si>
  <si>
    <t>351,63</t>
  </si>
  <si>
    <t>49,53</t>
  </si>
  <si>
    <t>51,44</t>
  </si>
  <si>
    <t>56,63</t>
  </si>
  <si>
    <t>59,51</t>
  </si>
  <si>
    <t>62,39</t>
  </si>
  <si>
    <t>71,99</t>
  </si>
  <si>
    <t>410,83</t>
  </si>
  <si>
    <t>700,23</t>
  </si>
  <si>
    <t>74,67</t>
  </si>
  <si>
    <t>87,19</t>
  </si>
  <si>
    <t>97,70</t>
  </si>
  <si>
    <t>92,97</t>
  </si>
  <si>
    <t>102,72</t>
  </si>
  <si>
    <t>164,44</t>
  </si>
  <si>
    <t>460,17</t>
  </si>
  <si>
    <t>147,93</t>
  </si>
  <si>
    <t>157,48</t>
  </si>
  <si>
    <t>176,35</t>
  </si>
  <si>
    <t>306,30</t>
  </si>
  <si>
    <t>151,10</t>
  </si>
  <si>
    <t>8,25</t>
  </si>
  <si>
    <t>15,95</t>
  </si>
  <si>
    <t>37,25</t>
  </si>
  <si>
    <t>113,15</t>
  </si>
  <si>
    <t>85,05</t>
  </si>
  <si>
    <t>150,58</t>
  </si>
  <si>
    <t>112,73</t>
  </si>
  <si>
    <t>152,83</t>
  </si>
  <si>
    <t>43,01</t>
  </si>
  <si>
    <t>94,93</t>
  </si>
  <si>
    <t>169,34</t>
  </si>
  <si>
    <t>308,44</t>
  </si>
  <si>
    <t>423,34</t>
  </si>
  <si>
    <t>21,31</t>
  </si>
  <si>
    <t>27,55</t>
  </si>
  <si>
    <t>208,50</t>
  </si>
  <si>
    <t>78,94</t>
  </si>
  <si>
    <t>6,65</t>
  </si>
  <si>
    <t>38,58</t>
  </si>
  <si>
    <t>21,50</t>
  </si>
  <si>
    <t>22,07</t>
  </si>
  <si>
    <t>5,15</t>
  </si>
  <si>
    <t>96,06</t>
  </si>
  <si>
    <t>152,65</t>
  </si>
  <si>
    <t>9,13</t>
  </si>
  <si>
    <t>53,53</t>
  </si>
  <si>
    <t>37,05</t>
  </si>
  <si>
    <t>41,28</t>
  </si>
  <si>
    <t>5,19</t>
  </si>
  <si>
    <t>34,60</t>
  </si>
  <si>
    <t>11,78</t>
  </si>
  <si>
    <t>12,59</t>
  </si>
  <si>
    <t>22,97</t>
  </si>
  <si>
    <t>5,76</t>
  </si>
  <si>
    <t>6,57</t>
  </si>
  <si>
    <t>25,00</t>
  </si>
  <si>
    <t>11,49</t>
  </si>
  <si>
    <t>862,50</t>
  </si>
  <si>
    <t>579.269,27</t>
  </si>
  <si>
    <t>515.000,00</t>
  </si>
  <si>
    <t>189,46</t>
  </si>
  <si>
    <t>57,04</t>
  </si>
  <si>
    <t>21,01</t>
  </si>
  <si>
    <t>39,38</t>
  </si>
  <si>
    <t>67.315,72</t>
  </si>
  <si>
    <t>28.180,14</t>
  </si>
  <si>
    <t>279.690,59</t>
  </si>
  <si>
    <t>72,25</t>
  </si>
  <si>
    <t>7,35</t>
  </si>
  <si>
    <t>87,13</t>
  </si>
  <si>
    <t>22,90</t>
  </si>
  <si>
    <t>9.629,80</t>
  </si>
  <si>
    <t>344,05</t>
  </si>
  <si>
    <t>848,82</t>
  </si>
  <si>
    <t>27,86</t>
  </si>
  <si>
    <t>320.000,00</t>
  </si>
  <si>
    <t>493.853,88</t>
  </si>
  <si>
    <t>485.757,92</t>
  </si>
  <si>
    <t>592.624,67</t>
  </si>
  <si>
    <t>610.454,24</t>
  </si>
  <si>
    <t>12.028,65</t>
  </si>
  <si>
    <t>12.722,32</t>
  </si>
  <si>
    <t>15.137,86</t>
  </si>
  <si>
    <t>347,21</t>
  </si>
  <si>
    <t>60.210,08</t>
  </si>
  <si>
    <t>4.176,50</t>
  </si>
  <si>
    <t>2.070,99</t>
  </si>
  <si>
    <t>1.706,10</t>
  </si>
  <si>
    <t>1.668,99</t>
  </si>
  <si>
    <t>30,09</t>
  </si>
  <si>
    <t>38,61</t>
  </si>
  <si>
    <t>8,60</t>
  </si>
  <si>
    <t>32,78</t>
  </si>
  <si>
    <t>81,85</t>
  </si>
  <si>
    <t>19,65</t>
  </si>
  <si>
    <t>18,16</t>
  </si>
  <si>
    <t>22,71</t>
  </si>
  <si>
    <t>20,89</t>
  </si>
  <si>
    <t>15,92</t>
  </si>
  <si>
    <t>568.320,00</t>
  </si>
  <si>
    <t>640.000,00</t>
  </si>
  <si>
    <t>887.466,62</t>
  </si>
  <si>
    <t>1.010.346,62</t>
  </si>
  <si>
    <t>589.653,31</t>
  </si>
  <si>
    <t>87,94</t>
  </si>
  <si>
    <t>99,51</t>
  </si>
  <si>
    <t>150,14</t>
  </si>
  <si>
    <t>349,52</t>
  </si>
  <si>
    <t>2,04</t>
  </si>
  <si>
    <t>50,69</t>
  </si>
  <si>
    <t>14.085,38</t>
  </si>
  <si>
    <t>11,08</t>
  </si>
  <si>
    <t>9,17</t>
  </si>
  <si>
    <t>6,82</t>
  </si>
  <si>
    <t>17,80</t>
  </si>
  <si>
    <t>3,94</t>
  </si>
  <si>
    <t>31,64</t>
  </si>
  <si>
    <t>78,44</t>
  </si>
  <si>
    <t>79,48</t>
  </si>
  <si>
    <t>38,99</t>
  </si>
  <si>
    <t>32,34</t>
  </si>
  <si>
    <t>450,00</t>
  </si>
  <si>
    <t>339,62</t>
  </si>
  <si>
    <t>433,96</t>
  </si>
  <si>
    <t>490,56</t>
  </si>
  <si>
    <t>105,93</t>
  </si>
  <si>
    <t>125,11</t>
  </si>
  <si>
    <t>358,49</t>
  </si>
  <si>
    <t>45,77</t>
  </si>
  <si>
    <t>28,01</t>
  </si>
  <si>
    <t>14,04</t>
  </si>
  <si>
    <t>22,89</t>
  </si>
  <si>
    <t>22,47</t>
  </si>
  <si>
    <t>6.768,76</t>
  </si>
  <si>
    <t>99,19</t>
  </si>
  <si>
    <t>6,48</t>
  </si>
  <si>
    <t>242,00</t>
  </si>
  <si>
    <t>307,01</t>
  </si>
  <si>
    <t>328,16</t>
  </si>
  <si>
    <t>533,26</t>
  </si>
  <si>
    <t>449,54</t>
  </si>
  <si>
    <t>669,71</t>
  </si>
  <si>
    <t>1.001,22</t>
  </si>
  <si>
    <t>59,32</t>
  </si>
  <si>
    <t>1.026,14</t>
  </si>
  <si>
    <t>1.417,55</t>
  </si>
  <si>
    <t>1.629,84</t>
  </si>
  <si>
    <t>3.663,87</t>
  </si>
  <si>
    <t>4.850,85</t>
  </si>
  <si>
    <t>6.958,94</t>
  </si>
  <si>
    <t>8.688,38</t>
  </si>
  <si>
    <t>13.228,59</t>
  </si>
  <si>
    <t>4.905,76</t>
  </si>
  <si>
    <t>6.874,85</t>
  </si>
  <si>
    <t>9.219,74</t>
  </si>
  <si>
    <t>11.790,00</t>
  </si>
  <si>
    <t>2.500,48</t>
  </si>
  <si>
    <t>15.157,28</t>
  </si>
  <si>
    <t>5.271,17</t>
  </si>
  <si>
    <t>8.083,14</t>
  </si>
  <si>
    <t>8.426,61</t>
  </si>
  <si>
    <t>13.768,81</t>
  </si>
  <si>
    <t>16.429,31</t>
  </si>
  <si>
    <t>884,06</t>
  </si>
  <si>
    <t>1.057,23</t>
  </si>
  <si>
    <t>2.145,56</t>
  </si>
  <si>
    <t>689,45</t>
  </si>
  <si>
    <t>933,39</t>
  </si>
  <si>
    <t>1.341,91</t>
  </si>
  <si>
    <t>2.486,54</t>
  </si>
  <si>
    <t>725,59</t>
  </si>
  <si>
    <t>3.278,39</t>
  </si>
  <si>
    <t>761,87</t>
  </si>
  <si>
    <t>4.413,37</t>
  </si>
  <si>
    <t>1.162,31</t>
  </si>
  <si>
    <t>1.643,22</t>
  </si>
  <si>
    <t>2.744,95</t>
  </si>
  <si>
    <t>960,89</t>
  </si>
  <si>
    <t>3.867,60</t>
  </si>
  <si>
    <t>1.302,24</t>
  </si>
  <si>
    <t>8.016,58</t>
  </si>
  <si>
    <t>1.791,72</t>
  </si>
  <si>
    <t>3.356,13</t>
  </si>
  <si>
    <t>5.381,07</t>
  </si>
  <si>
    <t>7.216,18</t>
  </si>
  <si>
    <t>1.521,52</t>
  </si>
  <si>
    <t>2.290,85</t>
  </si>
  <si>
    <t>6.633,20</t>
  </si>
  <si>
    <t>9.492,19</t>
  </si>
  <si>
    <t>487,87</t>
  </si>
  <si>
    <t>1.906,48</t>
  </si>
  <si>
    <t>604,74</t>
  </si>
  <si>
    <t>794,00</t>
  </si>
  <si>
    <t>1.179,38</t>
  </si>
  <si>
    <t>346,27</t>
  </si>
  <si>
    <t>13,62</t>
  </si>
  <si>
    <t>553,09</t>
  </si>
  <si>
    <t>78.265,63</t>
  </si>
  <si>
    <t>103.740,69</t>
  </si>
  <si>
    <t>622,34</t>
  </si>
  <si>
    <t>50,35</t>
  </si>
  <si>
    <t>68,54</t>
  </si>
  <si>
    <t>340,49</t>
  </si>
  <si>
    <t>477,17</t>
  </si>
  <si>
    <t>501,45</t>
  </si>
  <si>
    <t>704,26</t>
  </si>
  <si>
    <t>575,07</t>
  </si>
  <si>
    <t>1.214,17</t>
  </si>
  <si>
    <t>577,98</t>
  </si>
  <si>
    <t>987,59</t>
  </si>
  <si>
    <t>984,34</t>
  </si>
  <si>
    <t>353,44</t>
  </si>
  <si>
    <t>441,63</t>
  </si>
  <si>
    <t>408,37</t>
  </si>
  <si>
    <t>595,14</t>
  </si>
  <si>
    <t>735,01</t>
  </si>
  <si>
    <t>883,50</t>
  </si>
  <si>
    <t>136,16</t>
  </si>
  <si>
    <t>252,27</t>
  </si>
  <si>
    <t>546,74</t>
  </si>
  <si>
    <t>427,43</t>
  </si>
  <si>
    <t>79,95</t>
  </si>
  <si>
    <t>82,81</t>
  </si>
  <si>
    <t>222,99</t>
  </si>
  <si>
    <t>35,15</t>
  </si>
  <si>
    <t>40,97</t>
  </si>
  <si>
    <t>117,27</t>
  </si>
  <si>
    <t>171,89</t>
  </si>
  <si>
    <t>239,79</t>
  </si>
  <si>
    <t>69,80</t>
  </si>
  <si>
    <t>18,66</t>
  </si>
  <si>
    <t>10,97</t>
  </si>
  <si>
    <t>19,43</t>
  </si>
  <si>
    <t>58,28</t>
  </si>
  <si>
    <t>27,69</t>
  </si>
  <si>
    <t>31,61</t>
  </si>
  <si>
    <t>68,76</t>
  </si>
  <si>
    <t>7,76</t>
  </si>
  <si>
    <t>29,90</t>
  </si>
  <si>
    <t>31,54</t>
  </si>
  <si>
    <t>6.173,11</t>
  </si>
  <si>
    <t>13.369,66</t>
  </si>
  <si>
    <t>37,33</t>
  </si>
  <si>
    <t>116,96</t>
  </si>
  <si>
    <t>95,90</t>
  </si>
  <si>
    <t>31,89</t>
  </si>
  <si>
    <t>66,98</t>
  </si>
  <si>
    <t>51,34</t>
  </si>
  <si>
    <t>50,26</t>
  </si>
  <si>
    <t>48,61</t>
  </si>
  <si>
    <t>270,93</t>
  </si>
  <si>
    <t>356,56</t>
  </si>
  <si>
    <t>27,29</t>
  </si>
  <si>
    <t>34,10</t>
  </si>
  <si>
    <t>154,89</t>
  </si>
  <si>
    <t>34,05</t>
  </si>
  <si>
    <t>213.383,28</t>
  </si>
  <si>
    <t>250.898,60</t>
  </si>
  <si>
    <t>194.028,25</t>
  </si>
  <si>
    <t>82,47</t>
  </si>
  <si>
    <t>94,81</t>
  </si>
  <si>
    <t>136,12</t>
  </si>
  <si>
    <t>239,93</t>
  </si>
  <si>
    <t>83.450,00</t>
  </si>
  <si>
    <t>102.707,68</t>
  </si>
  <si>
    <t>58.610,36</t>
  </si>
  <si>
    <t>69.634,70</t>
  </si>
  <si>
    <t>55.400,75</t>
  </si>
  <si>
    <t>116.034,57</t>
  </si>
  <si>
    <t>121.616,51</t>
  </si>
  <si>
    <t>142.758,10</t>
  </si>
  <si>
    <t>515,49</t>
  </si>
  <si>
    <t>378,48</t>
  </si>
  <si>
    <t>222,44</t>
  </si>
  <si>
    <t>30,36</t>
  </si>
  <si>
    <t>39,01</t>
  </si>
  <si>
    <t>65,14</t>
  </si>
  <si>
    <t>153,15</t>
  </si>
  <si>
    <t>178,10</t>
  </si>
  <si>
    <t>43,28</t>
  </si>
  <si>
    <t>53,33</t>
  </si>
  <si>
    <t>31,01</t>
  </si>
  <si>
    <t>33,88</t>
  </si>
  <si>
    <t>75,33</t>
  </si>
  <si>
    <t>138,51</t>
  </si>
  <si>
    <t>47,54</t>
  </si>
  <si>
    <t>46,69</t>
  </si>
  <si>
    <t>28,80</t>
  </si>
  <si>
    <t>3,88</t>
  </si>
  <si>
    <t>3,72</t>
  </si>
  <si>
    <t>20,59</t>
  </si>
  <si>
    <t>75,96</t>
  </si>
  <si>
    <t>23,77</t>
  </si>
  <si>
    <t>66,09</t>
  </si>
  <si>
    <t>27,80</t>
  </si>
  <si>
    <t>30,74</t>
  </si>
  <si>
    <t>94,79</t>
  </si>
  <si>
    <t>44,74</t>
  </si>
  <si>
    <t>55,34</t>
  </si>
  <si>
    <t>217,07</t>
  </si>
  <si>
    <t>3,46</t>
  </si>
  <si>
    <t>19,75</t>
  </si>
  <si>
    <t>26,89</t>
  </si>
  <si>
    <t>65,80</t>
  </si>
  <si>
    <t>47,49</t>
  </si>
  <si>
    <t>2.235,00</t>
  </si>
  <si>
    <t>140,21</t>
  </si>
  <si>
    <t>208,70</t>
  </si>
  <si>
    <t>263,12</t>
  </si>
  <si>
    <t>159,61</t>
  </si>
  <si>
    <t>349,24</t>
  </si>
  <si>
    <t>50,24</t>
  </si>
  <si>
    <t>106,50</t>
  </si>
  <si>
    <t>95,42</t>
  </si>
  <si>
    <t>107,43</t>
  </si>
  <si>
    <t>124,84</t>
  </si>
  <si>
    <t>176,25</t>
  </si>
  <si>
    <t>113,22</t>
  </si>
  <si>
    <t>126,17</t>
  </si>
  <si>
    <t>190,40</t>
  </si>
  <si>
    <t>231,95</t>
  </si>
  <si>
    <t>248,72</t>
  </si>
  <si>
    <t>265,41</t>
  </si>
  <si>
    <t>302,11</t>
  </si>
  <si>
    <t>331,95</t>
  </si>
  <si>
    <t>210,41</t>
  </si>
  <si>
    <t>350,29</t>
  </si>
  <si>
    <t>496,92</t>
  </si>
  <si>
    <t>613,40</t>
  </si>
  <si>
    <t>685,87</t>
  </si>
  <si>
    <t>786,80</t>
  </si>
  <si>
    <t>51,88</t>
  </si>
  <si>
    <t>23,13</t>
  </si>
  <si>
    <t>24,95</t>
  </si>
  <si>
    <t>130,72</t>
  </si>
  <si>
    <t>27,82</t>
  </si>
  <si>
    <t>153,69</t>
  </si>
  <si>
    <t>1.606,96</t>
  </si>
  <si>
    <t>72,09</t>
  </si>
  <si>
    <t>20,96</t>
  </si>
  <si>
    <t>39,54</t>
  </si>
  <si>
    <t>40,51</t>
  </si>
  <si>
    <t>39,76</t>
  </si>
  <si>
    <t>29,16</t>
  </si>
  <si>
    <t>36,53</t>
  </si>
  <si>
    <t>46,54</t>
  </si>
  <si>
    <t>9,89</t>
  </si>
  <si>
    <t>15,08</t>
  </si>
  <si>
    <t>17,13</t>
  </si>
  <si>
    <t>83,22</t>
  </si>
  <si>
    <t>84,07</t>
  </si>
  <si>
    <t>985.932,68</t>
  </si>
  <si>
    <t>4.061.695,76</t>
  </si>
  <si>
    <t>956.498,80</t>
  </si>
  <si>
    <t>1.240.000,00</t>
  </si>
  <si>
    <t>1.232.415,78</t>
  </si>
  <si>
    <t>1.826.705,75</t>
  </si>
  <si>
    <t>1.001.100,85</t>
  </si>
  <si>
    <t>19,89</t>
  </si>
  <si>
    <t>40,69</t>
  </si>
  <si>
    <t>59,16</t>
  </si>
  <si>
    <t>17,93</t>
  </si>
  <si>
    <t>65,87</t>
  </si>
  <si>
    <t>92,16</t>
  </si>
  <si>
    <t>105,89</t>
  </si>
  <si>
    <t>90,42</t>
  </si>
  <si>
    <t>121,68</t>
  </si>
  <si>
    <t>167,57</t>
  </si>
  <si>
    <t>250,89</t>
  </si>
  <si>
    <t>272,10</t>
  </si>
  <si>
    <t>42,33</t>
  </si>
  <si>
    <t>141,01</t>
  </si>
  <si>
    <t>220,86</t>
  </si>
  <si>
    <t>339,94</t>
  </si>
  <si>
    <t>480,41</t>
  </si>
  <si>
    <t>559,50</t>
  </si>
  <si>
    <t>83,03</t>
  </si>
  <si>
    <t>207,27</t>
  </si>
  <si>
    <t>327,52</t>
  </si>
  <si>
    <t>46,32</t>
  </si>
  <si>
    <t>67,80</t>
  </si>
  <si>
    <t>109,64</t>
  </si>
  <si>
    <t>172,09</t>
  </si>
  <si>
    <t>163,94</t>
  </si>
  <si>
    <t>43,83</t>
  </si>
  <si>
    <t>56,11</t>
  </si>
  <si>
    <t>318,72</t>
  </si>
  <si>
    <t>72,05</t>
  </si>
  <si>
    <t>104,72</t>
  </si>
  <si>
    <t>120,60</t>
  </si>
  <si>
    <t>62,00</t>
  </si>
  <si>
    <t>130,53</t>
  </si>
  <si>
    <t>46,25</t>
  </si>
  <si>
    <t>72,89</t>
  </si>
  <si>
    <t>80,43</t>
  </si>
  <si>
    <t>134,72</t>
  </si>
  <si>
    <t>142,43</t>
  </si>
  <si>
    <t>10,01</t>
  </si>
  <si>
    <t>58,17</t>
  </si>
  <si>
    <t>130,44</t>
  </si>
  <si>
    <t>160,58</t>
  </si>
  <si>
    <t>41,09</t>
  </si>
  <si>
    <t>105,59</t>
  </si>
  <si>
    <t>165,40</t>
  </si>
  <si>
    <t>243,33</t>
  </si>
  <si>
    <t>327,80</t>
  </si>
  <si>
    <t>432,98</t>
  </si>
  <si>
    <t>147,75</t>
  </si>
  <si>
    <t>262,74</t>
  </si>
  <si>
    <t>115,12</t>
  </si>
  <si>
    <t>199,62</t>
  </si>
  <si>
    <t>103,38</t>
  </si>
  <si>
    <t>175,20</t>
  </si>
  <si>
    <t>266,72</t>
  </si>
  <si>
    <t>378,75</t>
  </si>
  <si>
    <t>55,23</t>
  </si>
  <si>
    <t>33,05</t>
  </si>
  <si>
    <t>69,06</t>
  </si>
  <si>
    <t>20,69</t>
  </si>
  <si>
    <t>61,55</t>
  </si>
  <si>
    <t>43,62</t>
  </si>
  <si>
    <t>29,60</t>
  </si>
  <si>
    <t>13,52</t>
  </si>
  <si>
    <t>3,58</t>
  </si>
  <si>
    <t>35,32</t>
  </si>
  <si>
    <t>25,17</t>
  </si>
  <si>
    <t>27,47</t>
  </si>
  <si>
    <t>41,68</t>
  </si>
  <si>
    <t>99,25</t>
  </si>
  <si>
    <t>197,00</t>
  </si>
  <si>
    <t>31,66</t>
  </si>
  <si>
    <t>1.360,93</t>
  </si>
  <si>
    <t>1.479,28</t>
  </si>
  <si>
    <t>1.659,39</t>
  </si>
  <si>
    <t>3.570,00</t>
  </si>
  <si>
    <t>3.202,60</t>
  </si>
  <si>
    <t>3.901,15</t>
  </si>
  <si>
    <t>64,92</t>
  </si>
  <si>
    <t>7,66</t>
  </si>
  <si>
    <t>15,57</t>
  </si>
  <si>
    <t>39,44</t>
  </si>
  <si>
    <t>91,39</t>
  </si>
  <si>
    <t>48,44</t>
  </si>
  <si>
    <t>26,43</t>
  </si>
  <si>
    <t>50,70</t>
  </si>
  <si>
    <t>4,96</t>
  </si>
  <si>
    <t>43,75</t>
  </si>
  <si>
    <t>21,02</t>
  </si>
  <si>
    <t>28,52</t>
  </si>
  <si>
    <t>23,52</t>
  </si>
  <si>
    <t>38,62</t>
  </si>
  <si>
    <t>181,11</t>
  </si>
  <si>
    <t>52,79</t>
  </si>
  <si>
    <t>108,09</t>
  </si>
  <si>
    <t>18,73</t>
  </si>
  <si>
    <t>26,72</t>
  </si>
  <si>
    <t>61,02</t>
  </si>
  <si>
    <t>67,06</t>
  </si>
  <si>
    <t>284,26</t>
  </si>
  <si>
    <t>53,82</t>
  </si>
  <si>
    <t>68,89</t>
  </si>
  <si>
    <t>152,86</t>
  </si>
  <si>
    <t>175,24</t>
  </si>
  <si>
    <t>145,04</t>
  </si>
  <si>
    <t>6,98</t>
  </si>
  <si>
    <t>221,78</t>
  </si>
  <si>
    <t>20,14</t>
  </si>
  <si>
    <t>278,84</t>
  </si>
  <si>
    <t>201,31</t>
  </si>
  <si>
    <t>237,97</t>
  </si>
  <si>
    <t>96,37</t>
  </si>
  <si>
    <t>14,64</t>
  </si>
  <si>
    <t>107,33</t>
  </si>
  <si>
    <t>26,83</t>
  </si>
  <si>
    <t>63,05</t>
  </si>
  <si>
    <t>62,69</t>
  </si>
  <si>
    <t>75,00</t>
  </si>
  <si>
    <t>72,93</t>
  </si>
  <si>
    <t>88,35</t>
  </si>
  <si>
    <t>42,89</t>
  </si>
  <si>
    <t>8,16</t>
  </si>
  <si>
    <t>88,22</t>
  </si>
  <si>
    <t>91,76</t>
  </si>
  <si>
    <t>177,79</t>
  </si>
  <si>
    <t>68,68</t>
  </si>
  <si>
    <t>59,73</t>
  </si>
  <si>
    <t>70,29</t>
  </si>
  <si>
    <t>7,80</t>
  </si>
  <si>
    <t>5,29</t>
  </si>
  <si>
    <t>25,84</t>
  </si>
  <si>
    <t>38,27</t>
  </si>
  <si>
    <t>85,69</t>
  </si>
  <si>
    <t>84,70</t>
  </si>
  <si>
    <t>65,21</t>
  </si>
  <si>
    <t>27,10</t>
  </si>
  <si>
    <t>39,36</t>
  </si>
  <si>
    <t>40,56</t>
  </si>
  <si>
    <t>68,01</t>
  </si>
  <si>
    <t>42,97</t>
  </si>
  <si>
    <t>53,78</t>
  </si>
  <si>
    <t>27,84</t>
  </si>
  <si>
    <t>71,03</t>
  </si>
  <si>
    <t>54,56</t>
  </si>
  <si>
    <t>90,11</t>
  </si>
  <si>
    <t>225,83</t>
  </si>
  <si>
    <t>47,59</t>
  </si>
  <si>
    <t>156,25</t>
  </si>
  <si>
    <t>43,77</t>
  </si>
  <si>
    <t>54,71</t>
  </si>
  <si>
    <t>126,31</t>
  </si>
  <si>
    <t>55,64</t>
  </si>
  <si>
    <t>4,10</t>
  </si>
  <si>
    <t>38,32</t>
  </si>
  <si>
    <t>13,92</t>
  </si>
  <si>
    <t>27,07</t>
  </si>
  <si>
    <t>85,58</t>
  </si>
  <si>
    <t>58,43</t>
  </si>
  <si>
    <t>5,75</t>
  </si>
  <si>
    <t>214,30</t>
  </si>
  <si>
    <t>57,49</t>
  </si>
  <si>
    <t>268,18</t>
  </si>
  <si>
    <t>120,73</t>
  </si>
  <si>
    <t>146,70</t>
  </si>
  <si>
    <t>4,97</t>
  </si>
  <si>
    <t>61,18</t>
  </si>
  <si>
    <t>135,11</t>
  </si>
  <si>
    <t>41,35</t>
  </si>
  <si>
    <t>74,68</t>
  </si>
  <si>
    <t>13,46</t>
  </si>
  <si>
    <t>63,68</t>
  </si>
  <si>
    <t>35,57</t>
  </si>
  <si>
    <t>54,11</t>
  </si>
  <si>
    <t>333,23</t>
  </si>
  <si>
    <t>89,40</t>
  </si>
  <si>
    <t>4,33</t>
  </si>
  <si>
    <t>25,26</t>
  </si>
  <si>
    <t>44,04</t>
  </si>
  <si>
    <t>5,25</t>
  </si>
  <si>
    <t>44,75</t>
  </si>
  <si>
    <t>56,00</t>
  </si>
  <si>
    <t>14,21</t>
  </si>
  <si>
    <t>67,24</t>
  </si>
  <si>
    <t>64,73</t>
  </si>
  <si>
    <t>25,05</t>
  </si>
  <si>
    <t>57,75</t>
  </si>
  <si>
    <t>39,32</t>
  </si>
  <si>
    <t>44,63</t>
  </si>
  <si>
    <t>104,88</t>
  </si>
  <si>
    <t>135,90</t>
  </si>
  <si>
    <t>97,93</t>
  </si>
  <si>
    <t>26,78</t>
  </si>
  <si>
    <t>61,60</t>
  </si>
  <si>
    <t>59,20</t>
  </si>
  <si>
    <t>39,12</t>
  </si>
  <si>
    <t>27,03</t>
  </si>
  <si>
    <t>112,85</t>
  </si>
  <si>
    <t>40,11</t>
  </si>
  <si>
    <t>83,65</t>
  </si>
  <si>
    <t>18,30</t>
  </si>
  <si>
    <t>65,73</t>
  </si>
  <si>
    <t>68,25</t>
  </si>
  <si>
    <t>26,34</t>
  </si>
  <si>
    <t>115,13</t>
  </si>
  <si>
    <t>19,58</t>
  </si>
  <si>
    <t>138,59</t>
  </si>
  <si>
    <t>35,98</t>
  </si>
  <si>
    <t>64,39</t>
  </si>
  <si>
    <t>123,23</t>
  </si>
  <si>
    <t>125,41</t>
  </si>
  <si>
    <t>182,33</t>
  </si>
  <si>
    <t>201,89</t>
  </si>
  <si>
    <t>10,37</t>
  </si>
  <si>
    <t>47,67</t>
  </si>
  <si>
    <t>52,33</t>
  </si>
  <si>
    <t>51,86</t>
  </si>
  <si>
    <t>69,03</t>
  </si>
  <si>
    <t>68,87</t>
  </si>
  <si>
    <t>24,55</t>
  </si>
  <si>
    <t>75,51</t>
  </si>
  <si>
    <t>72,03</t>
  </si>
  <si>
    <t>52,64</t>
  </si>
  <si>
    <t>105,20</t>
  </si>
  <si>
    <t>55,76</t>
  </si>
  <si>
    <t>57,48</t>
  </si>
  <si>
    <t>49,85</t>
  </si>
  <si>
    <t>142,03</t>
  </si>
  <si>
    <t>153,13</t>
  </si>
  <si>
    <t>13,01</t>
  </si>
  <si>
    <t>117,17</t>
  </si>
  <si>
    <t>28,51</t>
  </si>
  <si>
    <t>111,47</t>
  </si>
  <si>
    <t>189,57</t>
  </si>
  <si>
    <t>224,14</t>
  </si>
  <si>
    <t>105,61</t>
  </si>
  <si>
    <t>58,35</t>
  </si>
  <si>
    <t>153,25</t>
  </si>
  <si>
    <t>280,04</t>
  </si>
  <si>
    <t>93,63</t>
  </si>
  <si>
    <t>85,54</t>
  </si>
  <si>
    <t>112,23</t>
  </si>
  <si>
    <t>97,49</t>
  </si>
  <si>
    <t>75,56</t>
  </si>
  <si>
    <t>109,31</t>
  </si>
  <si>
    <t>69,08</t>
  </si>
  <si>
    <t>98,70</t>
  </si>
  <si>
    <t>63,86</t>
  </si>
  <si>
    <t>86,48</t>
  </si>
  <si>
    <t>82,44</t>
  </si>
  <si>
    <t>74,28</t>
  </si>
  <si>
    <t>207,57</t>
  </si>
  <si>
    <t>210,67</t>
  </si>
  <si>
    <t>240,28</t>
  </si>
  <si>
    <t>198,16</t>
  </si>
  <si>
    <t>194,46</t>
  </si>
  <si>
    <t>225,35</t>
  </si>
  <si>
    <t>181,58</t>
  </si>
  <si>
    <t>16,49</t>
  </si>
  <si>
    <t>12,33</t>
  </si>
  <si>
    <t>17,04</t>
  </si>
  <si>
    <t>16,33</t>
  </si>
  <si>
    <t>317,08</t>
  </si>
  <si>
    <t>180,48</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</si>
  <si>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</si>
  <si>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</si>
  <si>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</si>
  <si>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63,96</t>
  </si>
  <si>
    <t>151,80</t>
  </si>
  <si>
    <t>21,70</t>
  </si>
  <si>
    <t>19,47</t>
  </si>
  <si>
    <t>19,60</t>
  </si>
  <si>
    <t>38,75</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</si>
  <si>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</si>
  <si>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</si>
  <si>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</si>
  <si>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</si>
  <si>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</si>
  <si>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</si>
  <si>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</si>
  <si>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</si>
  <si>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</si>
  <si>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</si>
  <si>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</si>
  <si>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</si>
  <si>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</si>
  <si>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</si>
  <si>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</si>
  <si>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</si>
  <si>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79,73</t>
  </si>
  <si>
    <t>PROTEÇÃO MECÂNICA DE SUPERFICIE HORIZONTAL COM ARGAMASSA DE CIMENTO E AREIA, TRAÇO 1:3, E=5CM. AF_09/2023</t>
  </si>
  <si>
    <t>PROTEÇÃO MECÂNICA DE SUPERFÍCIE VERTICAL COM ARGAMASSA DE CIMENTO E AREIA, TRAÇO 1:3, E=5CM. AF_09/2023</t>
  </si>
  <si>
    <t>94,85</t>
  </si>
  <si>
    <t>PROTEÇÃO MECÂNICA DE SUPERFICIE HORIZONTAL COM CONCRETO 15 MPA, E=4CM. AF_09/2023</t>
  </si>
  <si>
    <t>PROTEÇÃO MECÂNICA DE SUPERFICIE HORIZONTAL COM CONCRETO 15 MPA, E=5CM. AF_09/2023</t>
  </si>
  <si>
    <t>51,92</t>
  </si>
  <si>
    <t>PROTEÇÃO MECÂNICA DE SUPERFÍCIE VERTICAL COM CONCRETO 15 MPA, E=5CM. AF_09/2023</t>
  </si>
  <si>
    <t>21,52</t>
  </si>
  <si>
    <t>6,43</t>
  </si>
  <si>
    <t>12,85</t>
  </si>
  <si>
    <t>14,47</t>
  </si>
  <si>
    <t>44,45</t>
  </si>
  <si>
    <t>14,22</t>
  </si>
  <si>
    <t>20,30</t>
  </si>
  <si>
    <t>22,13</t>
  </si>
  <si>
    <t>23,15</t>
  </si>
  <si>
    <t>3,44</t>
  </si>
  <si>
    <t>22,69</t>
  </si>
  <si>
    <t>80,50</t>
  </si>
  <si>
    <t>8,48</t>
  </si>
  <si>
    <t>38,59</t>
  </si>
  <si>
    <t>28,10</t>
  </si>
  <si>
    <t>41,91</t>
  </si>
  <si>
    <t>35,39</t>
  </si>
  <si>
    <t>26,65</t>
  </si>
  <si>
    <t>53,36</t>
  </si>
  <si>
    <t>55,01</t>
  </si>
  <si>
    <t>67,20</t>
  </si>
  <si>
    <t>74,30</t>
  </si>
  <si>
    <t>80,03</t>
  </si>
  <si>
    <t>41,61</t>
  </si>
  <si>
    <t>57,44</t>
  </si>
  <si>
    <t>70,73</t>
  </si>
  <si>
    <t>89,41</t>
  </si>
  <si>
    <t>60,58</t>
  </si>
  <si>
    <t>45,99</t>
  </si>
  <si>
    <t>21,67</t>
  </si>
  <si>
    <t>57,20</t>
  </si>
  <si>
    <t>26,03</t>
  </si>
  <si>
    <t>29,57</t>
  </si>
  <si>
    <t>55,00</t>
  </si>
  <si>
    <t>49,64</t>
  </si>
  <si>
    <t>48,24</t>
  </si>
  <si>
    <t>80,28</t>
  </si>
  <si>
    <t>56,22</t>
  </si>
  <si>
    <t>88,19</t>
  </si>
  <si>
    <t>48,14</t>
  </si>
  <si>
    <t>24,69</t>
  </si>
  <si>
    <t>16,85</t>
  </si>
  <si>
    <t>17,68</t>
  </si>
  <si>
    <t>28,59</t>
  </si>
  <si>
    <t>31,98</t>
  </si>
  <si>
    <t>23,22</t>
  </si>
  <si>
    <t>57,13</t>
  </si>
  <si>
    <t>74,15</t>
  </si>
  <si>
    <t>163,23</t>
  </si>
  <si>
    <t>346,17</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</si>
  <si>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</si>
  <si>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</si>
  <si>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</si>
  <si>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</si>
  <si>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</si>
  <si>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45,47</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</si>
  <si>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</si>
  <si>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</si>
  <si>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</si>
  <si>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66,28</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</si>
  <si>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</si>
  <si>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</si>
  <si>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</si>
  <si>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</si>
  <si>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</si>
  <si>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</si>
  <si>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104746</t>
  </si>
  <si>
    <t>MINI CAPTOR PARA SPDA - FORNECIMENTO E INSTALAÇÃO. AF_08/2023</t>
  </si>
  <si>
    <t>104749</t>
  </si>
  <si>
    <t>CONECTOR GRAMPO METÁLICO TIPO OLHAL, PARA SPDA, PARA HASTE DE ATERRAMENTO DE 3/4'' E CABOS DE 10 A 50 MM2 - FORNECIMENTO E INSTALAÇÃO. AF_08/2023</t>
  </si>
  <si>
    <t>24,49</t>
  </si>
  <si>
    <t>104750</t>
  </si>
  <si>
    <t>CONECTOR GRAMPO METÁLICO TIPO OLHAL, PARA SPDA, PARA HASTE DE ATERRAMENTO DE 5/8'' E CABOS DE 10 A 50 MM2 - FORNECIMENTO E INSTALAÇÃO. AF_08/2023</t>
  </si>
  <si>
    <t>104751</t>
  </si>
  <si>
    <t>CONECTOR GRAMPO PARALELO METÁLICO, PARA SPDA, PARA CABOS DE 6 A 50 MM2 - FORNECIMENTO E INSTALAÇÃO. AF_08/2023</t>
  </si>
  <si>
    <t>104752</t>
  </si>
  <si>
    <t>CONECTOR SPLIT-BOLT, PARA SPDA, PARA CABOS ATÉ 35 MM2 - FORNECIMENTO E INSTALAÇÃO. AF_08/2023</t>
  </si>
  <si>
    <t>104753</t>
  </si>
  <si>
    <t>CONECTOR SPLIT-BOLT, PARA SPDA, PARA CABOS ATÉ 50 MM2 - FORNECIMENTO E INSTALAÇÃO. AF_08/2023</t>
  </si>
  <si>
    <t>104754</t>
  </si>
  <si>
    <t>CONECTOR SPLIT-BOLT, PARA SPDA, PARA CABOS ATÉ 70 MM2 - FORNECIMENTO E INSTALAÇÃO. AF_08/2023</t>
  </si>
  <si>
    <t>104755</t>
  </si>
  <si>
    <t>CONECTOR SPLIT-BOLT, PARA SPDA, PARA CABOS ATÉ 95 MM2 - FORNECIMENTO E INSTALAÇÃO. AF_08/2023</t>
  </si>
  <si>
    <t>104758</t>
  </si>
  <si>
    <t>FURO MANUAL EM ALVENARIA, PARA INSTALAÇÕES ELÉTRICAS, DIÂMETROS MENORES OU IGUAIS A 40 MM. AF_09/2023</t>
  </si>
  <si>
    <t>104759</t>
  </si>
  <si>
    <t>FURO MANUAL EM ALVENARIA, PARA INSTALAÇÕES ELÉTRICAS, DIÂMETROS MAIORES QUE 40 MM E MENORES OU IGUAIS A 75 MM. AF_09/2023</t>
  </si>
  <si>
    <t>104760</t>
  </si>
  <si>
    <t>FURO MANUAL EM ALVENARIA, PARA INSTALAÇÕES ELÉTRICAS, DIÂMETROS MAIORES QUE 75 MM E MENORES OU IGUAIS A 100 MM. AF_09/2023</t>
  </si>
  <si>
    <t>104761</t>
  </si>
  <si>
    <t>FURO MECANIZADO EM CONCRETO, COM MARTELO DEMOLIDOR, PARA INSTALAÇÕES ELÉTRICAS, DIÂMETROS MENORES OU IGUAIS A 40 MM. AF_09/2023</t>
  </si>
  <si>
    <t>104762</t>
  </si>
  <si>
    <t>FURO MECANIZADO EM CONCRETO, COM MARTELO DEMOLIDOR, PARA INSTALAÇÕES ELÉTRICAS, DIÂMETROS MAIORES QUE 40 MM E MENORES OU IGUAIS A 75 MM. AF_09/2023</t>
  </si>
  <si>
    <t>104763</t>
  </si>
  <si>
    <t>FURO MECANIZADO EM CONCRETO, COM MARTELO DEMOLIDOR, PARA INSTALAÇÕES ELÉTRICAS, DIÂMETROS MAIORES QUE 75 MM E MENORES OU IGUAIS A 150 MM. AF_09/2023</t>
  </si>
  <si>
    <t>104764</t>
  </si>
  <si>
    <t>SUPORTE PARA 2 ELETRODUTOS, ESPAÇADO A CADA 80 CM, EM PERFILADO COM COMPRIMENTO DE 25 CM FIXADO EM LAJE, POR METRO DE ELETRODUTO FIXADO. AF_09/2023</t>
  </si>
  <si>
    <t>104765</t>
  </si>
  <si>
    <t>SUPORTE PARA 4 ELETRODUTOS, ESPAÇADO A CADA 80 CM, EM PERFILADO COM COMPRIMENTO DE 42 CM FIXADO EM LAJE, POR METRO DE ELETRODUTO FIXADO. AF_09/2023</t>
  </si>
  <si>
    <t>104766</t>
  </si>
  <si>
    <t>CHUMBAMENTO LINEAR EM ALVENARIA PARA ELETRODUTOS COM DIÂMETROS MENORES OU IGUAIS A 40 MM. AF_09/2023</t>
  </si>
  <si>
    <t>104768</t>
  </si>
  <si>
    <t>FURO MECANIZADO EM ALVENARIA, PARA INSTALAÇÕES ELÉTRICAS, DIÂMETROS MENORES OU IGUAIS A 40 MM. AF_09/2023</t>
  </si>
  <si>
    <t>104770</t>
  </si>
  <si>
    <t>FURO MECANIZADO EM ALVENARIA, PARA INSTALAÇÕES ELÉTRICAS, DIÂMETROS MAIORES QUE 40 MM E MENORES OU IGUAIS A 75 MM. AF_09/2023</t>
  </si>
  <si>
    <t>104772</t>
  </si>
  <si>
    <t>FURO MECANIZADO EM ALVENARIA, PARA INSTALAÇÕES ELÉTRICAS, DIÂMETROS MAIORES QUE 75 MM E MENORES OU IGUAIS A 100 MM. AF_09/2023</t>
  </si>
  <si>
    <t>104774</t>
  </si>
  <si>
    <t>FURO MECANIZADO EM CONCRETO, COM PERFURATRIZ, PARA INSTALAÇÕES ELÉTRICAS, DIÂMETROS MENORES OU IGUAIS A 40 MM. AF_09/2023</t>
  </si>
  <si>
    <t>104776</t>
  </si>
  <si>
    <t>FURO MECANIZADO EM CONCRETO, COM PERFURATRIZ, PARA INSTALAÇÕES ELÉTRICAS, DIÂMETROS MAIORES QUE 40 MM E MENORES OU IGUAIS A 75 MM. AF_09/2023</t>
  </si>
  <si>
    <t>7,36</t>
  </si>
  <si>
    <t>104778</t>
  </si>
  <si>
    <t>FURO MECANIZADO EM CONCRETO, COM PERFURATRIZ, PARA INSTALAÇÕES ELÉTRICAS, DIÂMETROS MAIORES QUE 75 MM E MENORES OU IGUAIS A 150 MM. AF_09/2023</t>
  </si>
  <si>
    <t>104780</t>
  </si>
  <si>
    <t>RASGO LINEAR MECANIZADO EM ALVENARIA, PARA ELETRODUTOS, DIÂMETROS MENORES OU IGUAIS A 40 MM. AF_09/2023</t>
  </si>
  <si>
    <t>104785</t>
  </si>
  <si>
    <t>FIXAÇÃO DE ELETRODUTOS, DIÂMETROS MENORES OU IGUAIS A 40 MM, COM ABRAÇADEIRA METÁLICA RÍGIDA TIPO D COM PARAFUSO DE FIXAÇÃO 1 1/4", FIXADA DIRETAMENTE NA LAJE OU PAREDE. AF_09/2023</t>
  </si>
  <si>
    <t>301,11</t>
  </si>
  <si>
    <t>35,56</t>
  </si>
  <si>
    <t>13,39</t>
  </si>
  <si>
    <t>20,06</t>
  </si>
  <si>
    <t>42,22</t>
  </si>
  <si>
    <t>51,31</t>
  </si>
  <si>
    <t>30,20</t>
  </si>
  <si>
    <t>37,55</t>
  </si>
  <si>
    <t>118,10</t>
  </si>
  <si>
    <t>274,68</t>
  </si>
  <si>
    <t>73,17</t>
  </si>
  <si>
    <t>49,97</t>
  </si>
  <si>
    <t>78,99</t>
  </si>
  <si>
    <t>102,97</t>
  </si>
  <si>
    <t>16,69</t>
  </si>
  <si>
    <t>46,41</t>
  </si>
  <si>
    <t>101,55</t>
  </si>
  <si>
    <t>18,87</t>
  </si>
  <si>
    <t>51,36</t>
  </si>
  <si>
    <t>51,94</t>
  </si>
  <si>
    <t>60,91</t>
  </si>
  <si>
    <t>159,10</t>
  </si>
  <si>
    <t>34,91</t>
  </si>
  <si>
    <t>44,73</t>
  </si>
  <si>
    <t>39,24</t>
  </si>
  <si>
    <t>67,46</t>
  </si>
  <si>
    <t>31,15</t>
  </si>
  <si>
    <t>24,83</t>
  </si>
  <si>
    <t>12,07</t>
  </si>
  <si>
    <t>29,58</t>
  </si>
  <si>
    <t>14,96</t>
  </si>
  <si>
    <t>13,96</t>
  </si>
  <si>
    <t>98,47</t>
  </si>
  <si>
    <t>15,15</t>
  </si>
  <si>
    <t>4,43</t>
  </si>
  <si>
    <t>37,20</t>
  </si>
  <si>
    <t>42,92</t>
  </si>
  <si>
    <t>11,52</t>
  </si>
  <si>
    <t>35,04</t>
  </si>
  <si>
    <t>132,00</t>
  </si>
  <si>
    <t>34,16</t>
  </si>
  <si>
    <t>56,60</t>
  </si>
  <si>
    <t>29,50</t>
  </si>
  <si>
    <t>17,63</t>
  </si>
  <si>
    <t>27,26</t>
  </si>
  <si>
    <t>20,97</t>
  </si>
  <si>
    <t>20,99</t>
  </si>
  <si>
    <t>44,49</t>
  </si>
  <si>
    <t>38,82</t>
  </si>
  <si>
    <t>269,34</t>
  </si>
  <si>
    <t>198,85</t>
  </si>
  <si>
    <t>19,06</t>
  </si>
  <si>
    <t>27,42</t>
  </si>
  <si>
    <t>26,09</t>
  </si>
  <si>
    <t>25,69</t>
  </si>
  <si>
    <t>20,87</t>
  </si>
  <si>
    <t>73,22</t>
  </si>
  <si>
    <t>24,99</t>
  </si>
  <si>
    <t>67,02</t>
  </si>
  <si>
    <t>156,28</t>
  </si>
  <si>
    <t>20,75</t>
  </si>
  <si>
    <t>22,02</t>
  </si>
  <si>
    <t>30,45</t>
  </si>
  <si>
    <t>24,53</t>
  </si>
  <si>
    <t>36,80</t>
  </si>
  <si>
    <t>110,38</t>
  </si>
  <si>
    <t>108,07</t>
  </si>
  <si>
    <t>40,33</t>
  </si>
  <si>
    <t>15,52</t>
  </si>
  <si>
    <t>48,74</t>
  </si>
  <si>
    <t>75,97</t>
  </si>
  <si>
    <t>140,12</t>
  </si>
  <si>
    <t>75,88</t>
  </si>
  <si>
    <t>112,99</t>
  </si>
  <si>
    <t>163,45</t>
  </si>
  <si>
    <t>93,69</t>
  </si>
  <si>
    <t>43,14</t>
  </si>
  <si>
    <t>68,65</t>
  </si>
  <si>
    <t>312,26</t>
  </si>
  <si>
    <t>158,48</t>
  </si>
  <si>
    <t>19,49</t>
  </si>
  <si>
    <t>15,86</t>
  </si>
  <si>
    <t>29,38</t>
  </si>
  <si>
    <t>76,60</t>
  </si>
  <si>
    <t>47,82</t>
  </si>
  <si>
    <t>131,51</t>
  </si>
  <si>
    <t>178,43</t>
  </si>
  <si>
    <t>132,40</t>
  </si>
  <si>
    <t>101,46</t>
  </si>
  <si>
    <t>49,61</t>
  </si>
  <si>
    <t>25,29</t>
  </si>
  <si>
    <t>191,41</t>
  </si>
  <si>
    <t>43,69</t>
  </si>
  <si>
    <t>16,09</t>
  </si>
  <si>
    <t>37,44</t>
  </si>
  <si>
    <t>150,74</t>
  </si>
  <si>
    <t>13,17</t>
  </si>
  <si>
    <t>42,67</t>
  </si>
  <si>
    <t>84,58</t>
  </si>
  <si>
    <t>38,40</t>
  </si>
  <si>
    <t>92,70</t>
  </si>
  <si>
    <t>400,38</t>
  </si>
  <si>
    <t>43,43</t>
  </si>
  <si>
    <t>23,36</t>
  </si>
  <si>
    <t>153,80</t>
  </si>
  <si>
    <t>58,50</t>
  </si>
  <si>
    <t>19,17</t>
  </si>
  <si>
    <t>32,21</t>
  </si>
  <si>
    <t>28,24</t>
  </si>
  <si>
    <t>24,88</t>
  </si>
  <si>
    <t>50,08</t>
  </si>
  <si>
    <t>31,38</t>
  </si>
  <si>
    <t>37,77</t>
  </si>
  <si>
    <t>64,34</t>
  </si>
  <si>
    <t>73,25</t>
  </si>
  <si>
    <t>119,43</t>
  </si>
  <si>
    <t>333,83</t>
  </si>
  <si>
    <t>69,28</t>
  </si>
  <si>
    <t>227,05</t>
  </si>
  <si>
    <t>61,14</t>
  </si>
  <si>
    <t>35,03</t>
  </si>
  <si>
    <t>111,33</t>
  </si>
  <si>
    <t>80,23</t>
  </si>
  <si>
    <t>37,03</t>
  </si>
  <si>
    <t>12,88</t>
  </si>
  <si>
    <t>36,43</t>
  </si>
  <si>
    <t>69,16</t>
  </si>
  <si>
    <t>34,46</t>
  </si>
  <si>
    <t>25,87</t>
  </si>
  <si>
    <t>32,84</t>
  </si>
  <si>
    <t>33,98</t>
  </si>
  <si>
    <t>420,27</t>
  </si>
  <si>
    <t>24,65</t>
  </si>
  <si>
    <t>26,54</t>
  </si>
  <si>
    <t>24,37</t>
  </si>
  <si>
    <t>38,15</t>
  </si>
  <si>
    <t>36,85</t>
  </si>
  <si>
    <t>16,64</t>
  </si>
  <si>
    <t>36,58</t>
  </si>
  <si>
    <t>119,93</t>
  </si>
  <si>
    <t>85,18</t>
  </si>
  <si>
    <t>30,30</t>
  </si>
  <si>
    <t>46,45</t>
  </si>
  <si>
    <t>104576</t>
  </si>
  <si>
    <t>LUVA DE REDUÇÃO, PARA INSTALAÇÕES EM PEX ÁGUA, DN 20 X 16 MM, COM ANEL DESLIZANTE - FORNECIMENTO E INSTALAÇÃO. AF_02/2023</t>
  </si>
  <si>
    <t>104577</t>
  </si>
  <si>
    <t>LUVA DE REDUÇÃO, PARA INSTALAÇÕES EM PEX ÁGUA, DN 25 X 16 MM, COM ANEL DESLIZANTE - FORNECIMENTO E INSTALAÇÃO. AF_02/2023</t>
  </si>
  <si>
    <t>104578</t>
  </si>
  <si>
    <t>LUVA DE REDUÇÃO, PARA INSTALAÇÕES EM PEX ÁGUA, DN 25 X 20 MM, COM ANEL DESLIZANTE - FORNECIMENTO E INSTALAÇÃO. AF_02/2023</t>
  </si>
  <si>
    <t>104579</t>
  </si>
  <si>
    <t>LUVA DE REDUÇÃO, PARA INSTALAÇÕES EM PEX ÁGUA, DN 32 X 25 MM, COM ANEL DESLIZANTE - FORNECIMENTO E INSTALAÇÃO. AF_02/2023</t>
  </si>
  <si>
    <t>104581</t>
  </si>
  <si>
    <t>LUVA , PARA INSTALAÇÕES EM PEX ÁGUA, DN 16 MM, COM ANEL DESLIZANTE - FORNECIMENTO E INSTALAÇÃO. AF_02/2023</t>
  </si>
  <si>
    <t>104582</t>
  </si>
  <si>
    <t>LUVA , PARA INSTALAÇÕES EM PEX ÁGUA, DN 20 MM, COM ANEL DESLIZANTE - FORNECIMENTO E INSTALAÇÃO. AF_02/2023</t>
  </si>
  <si>
    <t>104583</t>
  </si>
  <si>
    <t>LUVA , PARA INSTALAÇÕES EM PEX ÁGUA, DN 25 MM, COM ANEL DESLIZANTE - FORNECIMENTO E INSTALAÇÃO. AF_02/2023</t>
  </si>
  <si>
    <t>104584</t>
  </si>
  <si>
    <t>LUVA , PARA INSTALAÇÕES EM PEX ÁGUA, DN 32 MM, COM ANEL DESLIZANTE - FORNECIMENTO E INSTALAÇÃO. AF_02/2023</t>
  </si>
  <si>
    <t>56,19</t>
  </si>
  <si>
    <t>99,56</t>
  </si>
  <si>
    <t>31,69</t>
  </si>
  <si>
    <t>75,87</t>
  </si>
  <si>
    <t>138,56</t>
  </si>
  <si>
    <t>149,00</t>
  </si>
  <si>
    <t>158,54</t>
  </si>
  <si>
    <t>77,17</t>
  </si>
  <si>
    <t>28,15</t>
  </si>
  <si>
    <t>33,10</t>
  </si>
  <si>
    <t>43,97</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</si>
  <si>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</si>
  <si>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</si>
  <si>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</si>
  <si>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</si>
  <si>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</si>
  <si>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25,71</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</si>
  <si>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</si>
  <si>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</si>
  <si>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</si>
  <si>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</si>
  <si>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</si>
  <si>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</si>
  <si>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</si>
  <si>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</si>
  <si>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27,85</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</si>
  <si>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</si>
  <si>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</si>
  <si>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</si>
  <si>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</si>
  <si>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</si>
  <si>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</si>
  <si>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</si>
  <si>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</si>
  <si>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</si>
  <si>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</si>
  <si>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</si>
  <si>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</si>
  <si>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</si>
  <si>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</si>
  <si>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</si>
  <si>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</si>
  <si>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</si>
  <si>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</si>
  <si>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11,59</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</si>
  <si>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</si>
  <si>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</si>
  <si>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</si>
  <si>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</si>
  <si>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</si>
  <si>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7,54</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</si>
  <si>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</si>
  <si>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</si>
  <si>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</si>
  <si>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</si>
  <si>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</si>
  <si>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</si>
  <si>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</si>
  <si>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</si>
  <si>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</si>
  <si>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</si>
  <si>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</si>
  <si>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</si>
  <si>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</si>
  <si>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</si>
  <si>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</si>
  <si>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</si>
  <si>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</si>
  <si>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</si>
  <si>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</si>
  <si>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</si>
  <si>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63,58</t>
  </si>
  <si>
    <t>172,19</t>
  </si>
  <si>
    <t>718,75</t>
  </si>
  <si>
    <t>104668</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</si>
  <si>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</si>
  <si>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</si>
  <si>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104669</t>
  </si>
  <si>
    <t>COMPOSIÇÃO PARAMÉTRICA DE INSTALAÇÃO DE TUBOS DE PVC SOLDÁVEL PARA ÁGUA FRIA, POR PAVIMENTO (PRUMADA COLETIVA), COM  CONEXÕES, CORTES E FIXAÇÕES, PARA PRÉDIO ENTRE 5 E 8 PAVIMENTOS, COM 4 APARTAMENTOS ALIMENTADOS POR PRUMADA E PAVIMENTO. AF_05/2023</t>
  </si>
  <si>
    <t>104670</t>
  </si>
  <si>
    <t>COMPOSIÇÃO PARAMÉTRICA DE INSTALAÇÃO DE TUBOS DE PVC SOLDÁVEL PARA ÁGUA FRIA, POR PAVIMENTO (PRUMADA COLETIVA), COM  CONEXÕES, CORTES E FIXAÇÕES, PARA PRÉDIO ENTRE 9 E 12 PAVIMENTOS, COM 4 APARTAMENTOS ALIMENTADOS POR PRUMADA E PAVIMENTO. AF_05/2023</t>
  </si>
  <si>
    <t>104675</t>
  </si>
  <si>
    <t>COMPOSIÇÃO PARAMÉTRICA DE INSTALAÇÃO DE TUBOS DE PVC, SÉRIE R, PARA COLETA DE ÁGUA PLUVIAL EM COBERTURA, INSTALADOS EM CONDUTORES VERTICAIS, POR PAVIMENTO, COM  CONEXÕES, CORTES E FIXAÇÕES, PARA PRÉDIO DE MÚLTIPLOS PAVIMENTOS. AF_05/2023</t>
  </si>
  <si>
    <t>M2XPAV</t>
  </si>
  <si>
    <t>104767</t>
  </si>
  <si>
    <t>FURO MECANIZADO EM ALVENARIA, PARA INSTALAÇÕES HIDRÁULICAS, DIÂMETROS MENORES OU IGUAIS A 40 MM. AF_09/2023</t>
  </si>
  <si>
    <t>104769</t>
  </si>
  <si>
    <t>FURO MECANIZADO EM ALVENARIA, PARA INSTALAÇÕES HIDRÁULICAS, DIÂMETROS MAIORES QUE 40 MM E MENORES OU IGUAIS A 75 MM. AF_09/2023</t>
  </si>
  <si>
    <t>104771</t>
  </si>
  <si>
    <t>FURO MECANIZADO EM ALVENARIA, PARA INSTALAÇÕES HIDRÁULICAS, DIÂMETROS MAIORES QUE 75 MM E MENORES OU IGUAIS A 100 MM. AF_09/2023</t>
  </si>
  <si>
    <t>104773</t>
  </si>
  <si>
    <t>FURO MECANIZADO EM CONCRETO, COM PERFURATRIZ, PARA INSTALAÇÕES HIDRÁULICAS, DIÂMETROS MENORES OU IGUAIS A 40 MM. AF_09/2023</t>
  </si>
  <si>
    <t>104775</t>
  </si>
  <si>
    <t>FURO MECANIZADO EM CONCRETO, COM PERFURATRIZ, PARA INSTALAÇÕES HIDRÁULICAS, DIÂMETROS MAIORES QUE 40 MM E MENORES OU IGUAIS A 75 MM. AF_09/2023</t>
  </si>
  <si>
    <t>104777</t>
  </si>
  <si>
    <t>FURO MECANIZADO EM CONCRETO, COM PERFURATRIZ, PARA INSTALAÇÕES HIDRÁULICAS, DIÂMETROS MAIORES QUE 75 MM E MENORES OU IGUAIS A 150 MM. AF_09/2023</t>
  </si>
  <si>
    <t>104779</t>
  </si>
  <si>
    <t>RASGO LINEAR MECANIZADO EM ALVENARIA, PARA RAMAIS/ DISTRIBUIÇÃO DE INSTALAÇÕES HIDRÁULICAS, DIÂMETROS MENORES OU IGUAIS A 40 MM. AF_09/2023</t>
  </si>
  <si>
    <t>104781</t>
  </si>
  <si>
    <t>RASGO LINEAR MECANIZADO EM ALVENARIA, PARA RAMAIS/ DISTRIBUIÇÃO DE INSTALAÇÕES HIDRÁULICAS, DIÂMETROS MAIORES QUE 40 MM E MENORES OU IGUAIS A 75 MM. AF_09/2023</t>
  </si>
  <si>
    <t>104782</t>
  </si>
  <si>
    <t>PASSANTE TIPO PEÇA EM FÔRMA DE MADEIRA, FIXADO EM LAJE, PARA PASSAGEM DE NO MÁXIMO 5 TUBOS DE 50 MM DE DIÂMETRO. AF_09/2023</t>
  </si>
  <si>
    <t>104783</t>
  </si>
  <si>
    <t>PASSANTE TIPO TUBO COM DIÂMETRO DE 50 MM, FIXADO EM LAJE, PARA PASSAGEM DE TUBULAÇÕES COM NO MÁXIMO 40 MM DE DIÂMETRO. AF_09/2023</t>
  </si>
  <si>
    <t>104784</t>
  </si>
  <si>
    <t>PASSANTE TIPO TUBO COM DIÂMETRO DE 150 MM, FIXADO EM LAJE, PARA PASSAGEM DE TUBULAÇÕES COM NO MÁXIMO 100 MM DE DIÂMETRO. AF_09/2023</t>
  </si>
  <si>
    <t>104786</t>
  </si>
  <si>
    <t>RASGO LINEAR MECANIZADO EM CONCRETO, PARA RAMAIS/ DISTRIBUIÇÃO DE INSTALAÇÕES HIDRÁULICAS, DIÂMETROS MENORES OU IGUAIS A 40 MM. AF_09/2023</t>
  </si>
  <si>
    <t>104787</t>
  </si>
  <si>
    <t>RASGO LINEAR MECANIZADO EM CONCRETO, PARA RAMAIS/ DISTRIBUIÇÃO DE INSTALAÇÕES HIDRÁULICAS, DIÂMETROS MAIORES QUE 40 MM E MENORES OU IGUAIS A 75 MM. AF_09/2023</t>
  </si>
  <si>
    <t>104788</t>
  </si>
  <si>
    <t>RASGO LINEAR MECANIZADO EM CONCRETO, PARA RAMAIS/ DISTRIBUIÇÃO DE INSTALAÇÕES HIDRÁULICAS, DIÂMETROS MAIORES QUE 75 MM E MENORES OU IGUAIS A 100 MM. AF_09/2023</t>
  </si>
  <si>
    <t>37,83</t>
  </si>
  <si>
    <t>8,57</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</si>
  <si>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</si>
  <si>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</si>
  <si>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</si>
  <si>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</si>
  <si>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</si>
  <si>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</si>
  <si>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70,96</t>
  </si>
  <si>
    <t>56,49</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</si>
  <si>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</si>
  <si>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</si>
  <si>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</si>
  <si>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</si>
  <si>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</si>
  <si>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</si>
  <si>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19,55</t>
  </si>
  <si>
    <t>22,18</t>
  </si>
  <si>
    <t>20,15</t>
  </si>
  <si>
    <t>21,54</t>
  </si>
  <si>
    <t>16,23</t>
  </si>
  <si>
    <t>21,23</t>
  </si>
  <si>
    <t>20,38</t>
  </si>
  <si>
    <t>31,63</t>
  </si>
  <si>
    <t>9,70</t>
  </si>
  <si>
    <t>8,92</t>
  </si>
  <si>
    <t>8,32</t>
  </si>
  <si>
    <t>12,94</t>
  </si>
  <si>
    <t>17,18</t>
  </si>
  <si>
    <t>15,44</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</si>
  <si>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</si>
  <si>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</si>
  <si>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</si>
  <si>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</si>
  <si>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</si>
  <si>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</si>
  <si>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</si>
  <si>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68,33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</si>
  <si>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</si>
  <si>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</si>
  <si>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</si>
  <si>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</si>
  <si>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</si>
  <si>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</si>
  <si>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</si>
  <si>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</si>
  <si>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MANUAL DE VALAS, COM COMPACTADOR DE SOLOS DE PERCUSSÃO. AF_08/2023</t>
  </si>
  <si>
    <t>104728</t>
  </si>
  <si>
    <t>REATERRO MECANIZADO DE VALA COM ESCAVADEIRA HIDRÁULICA (CAPACIDADE DA CAÇAMBA: 0,8 M³/POTÊNCIA: 111 HP), LARGURA DE 1,5 A 2,5 M, PROFUNDIDADE ATÉ 1,5 M, COM SOLO (SEM SUBSTITUIÇÃO) DE 1ª CATEGORIA, COM PLACA VIBRATÓRIA. AF_08/2023</t>
  </si>
  <si>
    <t>104729</t>
  </si>
  <si>
    <t>REATERRO MECANIZADO DE VALA COM ESCAVADEIRA HIDRÁULICA (CAPACIDADE DA CAÇAMBA: 0,8 M³/POTÊNCIA: 111 HP), LARGURA ATÉ 1,5 M, PROFUNDIDADE DE 1,5 A 3,0 M, COM SOLO (SEM SUBSTITUIÇÃO) DE 1ª CATEGORIA, COM PLACA VIBRATÓRIA. AF_08/2023</t>
  </si>
  <si>
    <t>104730</t>
  </si>
  <si>
    <t>REATERRO MECANIZADO DE VALA COM ESCAVADEIRA HIDRÁULICA (CAPACIDADE DA CAÇAMBA: 0,8 M³/POTÊNCIA: 111 HP), LARGURA DE 1,5 A 2,5 M, PROFUNDIDADE DE 1,5 A 3,0 M, COM SOLO (SEM SUBSTITUIÇÃO) DE 1ª CATEGORIA, COM PLACA VIBRATÓRIA. AF_08/2023</t>
  </si>
  <si>
    <t>104731</t>
  </si>
  <si>
    <t>REATERRO MECANIZADO DE VALA COM ESCAVADEIRA HIDRÁULICA (CAPACIDADE DA CAÇAMBA: 0,8 M³/POTÊNCIA: 111 HP), LARGURA ATÉ 1,5 M, PROFUNDIDADE DE 3,0 A 6,0 M, COM SOLO (SEM SUBSTITUIÇÃO) DE 1ª CATEGORIA, COM PLACA VIBRATÓRIA. AF_08/2023</t>
  </si>
  <si>
    <t>104732</t>
  </si>
  <si>
    <t>REATERRO MECANIZADO DE VALA COM ESCAVADEIRA HIDRÁULICA (CAPACIDADE DA CAÇAMBA: 0,8 M³/POTÊNCIA: 111 HP), LARGURA DE 1,5 A 2,5 M, PROFUNDIDADE DE 3,0 A 6,0 M, COM SOLO (SEM SUBSTITUIÇÃO) DE 1ª CATEGORIA, COM PLACA VIBRATÓRIA. AF_08/2023</t>
  </si>
  <si>
    <t>104733</t>
  </si>
  <si>
    <t>REATERRO MECANIZADO DE VALA COM RETROESCAVADEIRA (CAPACIDADE   DA   CAÇAMBA   DA RETRO: 0,26 M³/POTÊNCIA: 88 HP), LARGURA ATÉ 0,8 M, PROFUNDIDADE ATÉ 1,5 M, COM SOLO (SEM SUBSTITUIÇÃO) DE 1ª CATEGORIA, COM PLACA VIBRATÓRIA. AF_08/2023</t>
  </si>
  <si>
    <t>19,45</t>
  </si>
  <si>
    <t>104734</t>
  </si>
  <si>
    <t>REATERRO MECANIZADO DE VALA COM RETROESCAVADEIRA (CAPACIDADE   DA   CAÇAMBA   DA RETRO: 0,26 M³/POTÊNCIA: 88 HP), LARGURA DE 0,8 A 1,5 M, PROFUNDIDADE ATÉ 1,5 M, COM SOLO (SEM SUBSTITUIÇÃO) DE 1ª CATEGORIA, COM PLACA VIBRATÓRIA. AF_08/2023</t>
  </si>
  <si>
    <t>104735</t>
  </si>
  <si>
    <t>REATERRO MECANIZADO DE VALA COM RETROESCAVADEIRA (CAPACIDADE   DA   CAÇAMBA   DA RETRO: 0,26 M³/POTÊNCIA: 88 HP), LARGURA ATÉ 0,8 M, PROFUNDIDADE DE 1,5 A 3,0 M, COM SOLO (SEM SUBSTITUIÇÃO) DE 1ª CATEGORIA, COM PLACA VIBRATÓRIA. AF_08/2023</t>
  </si>
  <si>
    <t>104736</t>
  </si>
  <si>
    <t>REATERRO MECANIZADO DE VALA COM RETROESCAVADEIRA (CAPACIDADE   DA   CAÇAMBA   DA RETRO: 0,26 M³/POTÊNCIA: 88 HP), LARGURA DE 0,8 A 1,5 M, PROFUNDIDADE DE 1,5 A 3,0 M, COM SOLO (SEM SUBSTITUIÇÃO) DE 1ª CATEGORIA, COM PLACA VIBRATÓRIA. AF_08/2023</t>
  </si>
  <si>
    <t>104737</t>
  </si>
  <si>
    <t>REATERRO MANUAL DE VALAS, COM PLACA VIBRATÓRIA. AF_08/2023</t>
  </si>
  <si>
    <t>104738</t>
  </si>
  <si>
    <t>ATERRO MECANIZADO DE VALA COM MINICARREGADEIRA, COM SOLO ARGILO-ARENOSO. AF_08/2023</t>
  </si>
  <si>
    <t>104739</t>
  </si>
  <si>
    <t>ATERRO MECANIZADO DE VALA COM MINICARREGADEIRA, COM AREIA PARA ATERRO. AF_08/2023</t>
  </si>
  <si>
    <t>104740</t>
  </si>
  <si>
    <t>REATERRO MECANIZADO DE VALA COM MINICARREGADEIRA, COM COMPACTADOR DE SOLOS DE PERCUSSÃO. AF_08/2023</t>
  </si>
  <si>
    <t>27,12</t>
  </si>
  <si>
    <t>104741</t>
  </si>
  <si>
    <t>REATERRO MECANIZADO DE VALA COM MINICARREGADEIRA, COM PLACA VIBRATÓRIA. AF_08/2023</t>
  </si>
  <si>
    <t>104742</t>
  </si>
  <si>
    <t>COMPACTAÇÃO DE VALAS COM ROLO COMPRESSOR. AF_08/2023</t>
  </si>
  <si>
    <t>180,47</t>
  </si>
  <si>
    <t>136,80</t>
  </si>
  <si>
    <t>153,26</t>
  </si>
  <si>
    <t>94,89</t>
  </si>
  <si>
    <t>96,44</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</si>
  <si>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</si>
  <si>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</si>
  <si>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</si>
  <si>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</si>
  <si>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</si>
  <si>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</si>
  <si>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</si>
  <si>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</si>
  <si>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</si>
  <si>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</si>
  <si>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</si>
  <si>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159,73</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</si>
  <si>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</si>
  <si>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</si>
  <si>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</si>
  <si>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</si>
  <si>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</si>
  <si>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104718</t>
  </si>
  <si>
    <t>PAREDE COM SISTEMA EM CHAPAS DE GESSO PARA DRYWALL, USO INTERNO, COM DUAS FACES SIMPLES E ESTRUTURA METÁLICA COM GUIAS SIMPLES PARA PAREDES COM ÁREA LÍQUIDA MENOR QUE 6 M2, COM VÃOS. AF_07/2023_PS</t>
  </si>
  <si>
    <t>104719</t>
  </si>
  <si>
    <t>PAREDE COM SISTEMA EM CHAPAS DE GESSO PARA DRYWALL, USO INTERNO, COM DUAS FACES SIMPLES E ESTRUTURA METÁLICA COM GUIAS DUPLAS PARA PAREDES COM ÁREA LÍQUIDA MENOR QUE 6 M2, COM VÃOS. AF_07/2023_PS</t>
  </si>
  <si>
    <t>104720</t>
  </si>
  <si>
    <t>PAREDE COM SISTEMA EM CHAPAS DE GESSO PARA DRYWALL, USO INTERNO, COM UMA FACE SIMPLES E OUTRA FACE DUPLA E ESTRUTURA METÁLICA COM GUIAS SIMPLES PARA PAREDES COM ÁREA LÍQUIDA MENOR QUE 6 M2, COM VÃOS. AF_07/2023_PS</t>
  </si>
  <si>
    <t>104721</t>
  </si>
  <si>
    <t>PAREDE COM SISTEMA EM CHAPAS DE GESSO PARA DRYWALL, USO INTERNO, COM UMA FACE SIMPLES E OUTRA FACE DUPLA E ESTRUTURA METÁLICA COM GUIAS DUPLAS PARA PAREDES COM ÁREA LÍQUIDA MENOR QUE 6 M2, COM VÃOS. AF_07/2023_PS</t>
  </si>
  <si>
    <t>104722</t>
  </si>
  <si>
    <t>PAREDE COM SISTEMA EM CHAPAS DE GESSO PARA DRYWALL, USO INTERNO, COM DUAS FACES DUPLAS E ESTRUTURA METÁLICA COM GUIAS SIMPLES PARA PAREDES COM ÁREA LÍQUIDA MENOR QUE 6 M2, COM VÃOS. AF_07/2023_PS</t>
  </si>
  <si>
    <t>104723</t>
  </si>
  <si>
    <t>PAREDE COM SISTEMA EM CHAPAS DE GESSO PARA DRYWALL, USO INTERNO, COM DUAS FACES DUPLAS E ESTRUTURA METÁLICA COM GUIAS DUPLAS PARA PAREDES COM ÁREA LÍQUIDA MENOR QUE 6 M2, COM VÃOS. AF_07/2023_PS</t>
  </si>
  <si>
    <t>104724</t>
  </si>
  <si>
    <t>PAREDE COM SISTEMA EM CHAPAS DE GESSO PARA DRYWALL, USO INTERNO, COM UMA FACE SIMPLES E ESTRUTURA METÁLICA COM GUIAS SIMPLES PARA PAREDES COM ÁREA LÍQUIDA MENOR QUE 6 M2, COM VÃOS. AF_07/2023_PS</t>
  </si>
  <si>
    <t>270,90</t>
  </si>
  <si>
    <t>261,89</t>
  </si>
  <si>
    <t>55,87</t>
  </si>
  <si>
    <t>74,85</t>
  </si>
  <si>
    <t>162,97</t>
  </si>
  <si>
    <t>128,74</t>
  </si>
  <si>
    <t>28,75</t>
  </si>
  <si>
    <t>34,25</t>
  </si>
  <si>
    <t>35,75</t>
  </si>
  <si>
    <t>42,77</t>
  </si>
  <si>
    <t>76,75</t>
  </si>
  <si>
    <t>85,59</t>
  </si>
  <si>
    <t>93,59</t>
  </si>
  <si>
    <t>112,88</t>
  </si>
  <si>
    <t>127,18</t>
  </si>
  <si>
    <t>233,70</t>
  </si>
  <si>
    <t>14,20</t>
  </si>
  <si>
    <t>35,82</t>
  </si>
  <si>
    <t>34,90</t>
  </si>
  <si>
    <t>11,43</t>
  </si>
  <si>
    <t>27,35</t>
  </si>
  <si>
    <t>26,98</t>
  </si>
  <si>
    <t>49,84</t>
  </si>
  <si>
    <t>5,97</t>
  </si>
  <si>
    <t>90,75</t>
  </si>
  <si>
    <t>74,45</t>
  </si>
  <si>
    <t>59,63</t>
  </si>
  <si>
    <t>128,29</t>
  </si>
  <si>
    <t>153,33</t>
  </si>
  <si>
    <t>88,30</t>
  </si>
  <si>
    <t>45,10</t>
  </si>
  <si>
    <t>116,82</t>
  </si>
  <si>
    <t>47,43</t>
  </si>
  <si>
    <t>35,94</t>
  </si>
  <si>
    <t>53,90</t>
  </si>
  <si>
    <t>45,07</t>
  </si>
  <si>
    <t>87,36</t>
  </si>
  <si>
    <t>53,99</t>
  </si>
  <si>
    <t>45,29</t>
  </si>
  <si>
    <t>33,01</t>
  </si>
  <si>
    <t>37,54</t>
  </si>
  <si>
    <t>4,85</t>
  </si>
  <si>
    <t>27,41</t>
  </si>
  <si>
    <t>31,33</t>
  </si>
  <si>
    <t>40,74</t>
  </si>
  <si>
    <t>82,85</t>
  </si>
  <si>
    <t>74,24</t>
  </si>
  <si>
    <t>73,56</t>
  </si>
  <si>
    <t>100,26</t>
  </si>
  <si>
    <t>62,45</t>
  </si>
  <si>
    <t>EMBOÇO OU MASSA ÚNICA EM ARGAMASSA TRAÇO 1:2:8, PREPARO MANUAL, APLICADA MANUALMENTE EM SUPERFÍCIES EXTERNAS DA SACADA, ESPESSURA MAIOR OU IGUAL A 50 MM, SEM USO DE TELA METÁLICA DE REFORÇO CONTRA FISSURAÇÃO. AF_08/2022</t>
  </si>
  <si>
    <t>71,64</t>
  </si>
  <si>
    <t>135,65</t>
  </si>
  <si>
    <t>104,60</t>
  </si>
  <si>
    <t>67,19</t>
  </si>
  <si>
    <t>48,98</t>
  </si>
  <si>
    <t>75,11</t>
  </si>
  <si>
    <t>116,56</t>
  </si>
  <si>
    <t>72,10</t>
  </si>
  <si>
    <t>96,53</t>
  </si>
  <si>
    <t>157,11</t>
  </si>
  <si>
    <t>FORRO EM MADEIRA PINUS, PARA AMBIENTES RESIDENCIAIS, INCLUSIVE ESTRUTURA UNIDIRECIONAL DE FIXAÇÃO. AF_08/2023</t>
  </si>
  <si>
    <t>143,75</t>
  </si>
  <si>
    <t>ACABAMENTOS PARA FORRO (RODA-FORRO EM MADEIRA PINUS). AF_08/2023</t>
  </si>
  <si>
    <t>104756</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</si>
  <si>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</si>
  <si>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</si>
  <si>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</si>
  <si>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</si>
  <si>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</si>
  <si>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</si>
  <si>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</si>
  <si>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</si>
  <si>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60,59</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</si>
  <si>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</si>
  <si>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</si>
  <si>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</si>
  <si>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</si>
  <si>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</si>
  <si>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616,56</t>
  </si>
  <si>
    <t>475,77</t>
  </si>
  <si>
    <t>57,53</t>
  </si>
  <si>
    <t>72,50</t>
  </si>
  <si>
    <t>67,51</t>
  </si>
  <si>
    <t>50,23</t>
  </si>
  <si>
    <t>41,27</t>
  </si>
  <si>
    <t>152,05</t>
  </si>
  <si>
    <t>86,35</t>
  </si>
  <si>
    <t>16,77</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</si>
  <si>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</si>
  <si>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</si>
  <si>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</si>
  <si>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</si>
  <si>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</si>
  <si>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</si>
  <si>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</si>
  <si>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</si>
  <si>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</si>
  <si>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</si>
  <si>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12,79</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</si>
  <si>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</si>
  <si>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</si>
  <si>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</si>
  <si>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</si>
  <si>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</si>
  <si>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</si>
  <si>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</si>
  <si>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</si>
  <si>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</si>
  <si>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</si>
  <si>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</si>
  <si>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</si>
  <si>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28,19</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</si>
  <si>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</si>
  <si>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</si>
  <si>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</si>
  <si>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</si>
  <si>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</si>
  <si>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</si>
  <si>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</si>
  <si>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</si>
  <si>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</si>
  <si>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</si>
  <si>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</si>
  <si>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</si>
  <si>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</si>
  <si>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</si>
  <si>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</si>
  <si>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</si>
  <si>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</si>
  <si>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</si>
  <si>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</si>
  <si>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</si>
  <si>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</si>
  <si>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</si>
  <si>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10,58</t>
  </si>
  <si>
    <t>104789</t>
  </si>
  <si>
    <t>DEMOLIÇÃO DE PISO DE CONCRETO SIMPLES, DE FORMA MANUAL, SEM REAPROVEITAMENTO. AF_09/2023</t>
  </si>
  <si>
    <t>225,43</t>
  </si>
  <si>
    <t>104790</t>
  </si>
  <si>
    <t>DEMOLIÇÃO DE PISO DE CONCRETO SIMPLES, DE FORMA MECANIZADA COM MARTELETE, SEM REAPROVEITAMENTO. AF_09/2023</t>
  </si>
  <si>
    <t>104791</t>
  </si>
  <si>
    <t>DEMOLIÇÃO DE ARGAMASSAS, DE FORMA DE FORMA MECANIZADA COM MARTELETE, SEM REAPROVEITAMENTO. AF_09/2023</t>
  </si>
  <si>
    <t>104792</t>
  </si>
  <si>
    <t>REMOÇÃO DE CABOS ELÉTRICOS, COM SEÇÃO DE ATÉ 2,5 MM², DE FORMA MANUAL, SEM REAPROVEITAMENTO. AF_09/2023</t>
  </si>
  <si>
    <t>104793</t>
  </si>
  <si>
    <t>REMOÇÃO DE CABOS ELÉTRICOS, COM SEÇÃO MAIOR QUE 2,5 MM² E MENOR QUE 10 MM², DE FORMA MANUAL, SEM REAPROVEITAMENTO. AF_09/2023</t>
  </si>
  <si>
    <t>104794</t>
  </si>
  <si>
    <t>REMOÇÃO DE CABOS ELÉTRICOS, COM SEÇÃO DE 16 MM², FORMA MANUAL, SEM REAPROVEITAMENTO. AF_09/2023</t>
  </si>
  <si>
    <t>104795</t>
  </si>
  <si>
    <t>REMOÇÃO DE CABOS ELÉTRICOS, COM SEÇÃO DE 25 MM², FORMA MANUAL, SEM REAPROVEITAMENTO. AF_09/2023</t>
  </si>
  <si>
    <t>104796</t>
  </si>
  <si>
    <t>DEMOLIÇÃO DE GUIAS, SARJETAS OU SARJETÕES, DE FORMA MECANIZADA, SEM REAPROVEITAMENTO. AF_09/2023</t>
  </si>
  <si>
    <t>104797</t>
  </si>
  <si>
    <t>REMOÇAO DE GUIAS PRÉ-FABRICADAS DE CONCRETO, DE FORMA MECANIZADA, COM REAPROVEITAMENTO. AF_09/2023</t>
  </si>
  <si>
    <t>104798</t>
  </si>
  <si>
    <t>REMOÇÃO DE SUPORTE METÁLICO OU DE MADEIRA PARA PLACAS DE SINALIZAÇÃO VIÁRIA, DE FORMA MANUAL, SEM REAPROVEITAMENTO. AF_09/2023</t>
  </si>
  <si>
    <t>104799</t>
  </si>
  <si>
    <t>REMOÇÃO DE PLACAS DE SINALIZAÇÃO VIÁRIA, DE FORMA MANUAL, SEM REAPROVEITAMENTO. AF_09/2023</t>
  </si>
  <si>
    <t>104800</t>
  </si>
  <si>
    <t>REMOÇÃO DE CERCAS E MOURÕES, DE FORMA MANUAL, SEM REAPROVEITAMENTO. AF_09/2023</t>
  </si>
  <si>
    <t>104801</t>
  </si>
  <si>
    <t>REMOÇÃO DE ALAMBRADOS PARA QUADRAS POLIESPORTIVAS, ESTRUTURADO POR TUBOS DE AÇO GALVANIZADO, COM TELA DE ARAME GALVANIZADO, DE FORMA MANUAL, SEM REAPROVEITAMENTO. AF_09/2023</t>
  </si>
  <si>
    <t>104802</t>
  </si>
  <si>
    <t>REMOÇÃO DE TELA DE ARAME GALVANIZADO DE ALAMBRADOS PARA QUADRAS POLIESPORTIVAS, DE FORMA MANUAL, SEM REMOÇÃO DA ESTRUTURA DE SUSTENTAÇÃO, SEM REAPROVEITAMENTO. AF_09/2023</t>
  </si>
  <si>
    <t>104803</t>
  </si>
  <si>
    <t>REMOÇÃO CALHAS E RUFOS, DE FORMA MANUAL, SEM REAPROVEITAMENTO. AF_09/2023</t>
  </si>
  <si>
    <t>8,53</t>
  </si>
  <si>
    <t>6,00</t>
  </si>
  <si>
    <t>43,85</t>
  </si>
  <si>
    <t>25,47</t>
  </si>
  <si>
    <t>30,59</t>
  </si>
  <si>
    <t>49,77</t>
  </si>
  <si>
    <t>65,06</t>
  </si>
  <si>
    <t>118,27</t>
  </si>
  <si>
    <t>187,08</t>
  </si>
  <si>
    <t>MOTORISTA DE VEÍCULO LEVE COM ENCARGOS COMPLEMENTARES</t>
  </si>
  <si>
    <t>27,95</t>
  </si>
  <si>
    <t>26,02</t>
  </si>
  <si>
    <t>106,22</t>
  </si>
  <si>
    <t>99,68</t>
  </si>
  <si>
    <t>21,95</t>
  </si>
  <si>
    <t>21,65</t>
  </si>
  <si>
    <t>40,48</t>
  </si>
  <si>
    <t>27,98</t>
  </si>
  <si>
    <t>6.325,51</t>
  </si>
  <si>
    <t>DATA BASE</t>
  </si>
  <si>
    <t>BDI MATERIAIS</t>
  </si>
  <si>
    <t>BDI MÃO DE OBRA E COMPOSIÇÕES</t>
  </si>
  <si>
    <t>FONTE DO PREÇO</t>
  </si>
  <si>
    <t>UN.</t>
  </si>
  <si>
    <t>QUANT</t>
  </si>
  <si>
    <t>VALOR (R$) 
S/ B.D.I.</t>
  </si>
  <si>
    <t>B.D.I.</t>
  </si>
  <si>
    <t>VALOR (R$) C/ B.D.I.</t>
  </si>
  <si>
    <t xml:space="preserve">Unit. </t>
  </si>
  <si>
    <t>Total</t>
  </si>
  <si>
    <t>PJ-01 - COMPOSIÇÃO DE PREÇO AUXILIAR A2 - ADMINISTRAÇÃO LOCAL DA OBRA</t>
  </si>
  <si>
    <t>A2.1- ADMINISTRAÇÃO LOCAL DA OBRA</t>
  </si>
  <si>
    <t>A2.1.1</t>
  </si>
  <si>
    <t>SINAPI-C4</t>
  </si>
  <si>
    <t>A2.1.2</t>
  </si>
  <si>
    <t>Memorial de Cálculo de Quantitativos de Horas</t>
  </si>
  <si>
    <t>A3.1.1</t>
  </si>
  <si>
    <t>SINAPI-I4</t>
  </si>
  <si>
    <t>A3.1.2</t>
  </si>
  <si>
    <t>DUAS PLACAS COM 3 m DE ALTURA POR 4 m  DE LARGURA</t>
  </si>
  <si>
    <t>ADMINSTRAÇÃO LOCAL DA OBRA</t>
  </si>
  <si>
    <t>A3.1-ACOMPANHAMENTO TÉCNICO DE OBRA</t>
  </si>
  <si>
    <t>PJ-02 - COMPOSIÇÃO DE PREÇO AUXILIAR A3 - ACOMPANHAMENTO TÉCNICO DE OBRA - ATO</t>
  </si>
  <si>
    <t>ACOMPANHAMENTO TÉCNICO DE OBRA</t>
  </si>
  <si>
    <t>SINAPI-I3</t>
  </si>
  <si>
    <t>Comp.Aux1</t>
  </si>
  <si>
    <t>Comp.Aux2</t>
  </si>
  <si>
    <t>GB</t>
  </si>
  <si>
    <t>VER COMPOSIÇÃO AUXILIAR PJ-01 - COMPOSIÇÃO DE PREÇO AUXILIAR A2 - ADMINISTRAÇÃO LOCAL DA OBRA</t>
  </si>
  <si>
    <t>VER COMPOSIÇÃO AUXILIAR PJ-02 - COMPOSIÇÃO DE PREÇO AUXILIAR A3 - ACOMPANHAMENTO TÉCNICO DE OBRA - ATO</t>
  </si>
  <si>
    <t>SINALIZAÇÃO NOTURNA PARA AS OBRAS</t>
  </si>
  <si>
    <t>CONFORME QUANTITATIVOS DO PROJETO</t>
  </si>
  <si>
    <t>DEMOLIÇÕES</t>
  </si>
  <si>
    <t>05.04.060</t>
  </si>
  <si>
    <t>(TOTAL DEMOLIDO) x EMPOLAMENTO 25%</t>
  </si>
  <si>
    <t>TOTAL CARREGADO x DISTÂNCIA ATÉ O BOTA-FORA (8 KM)</t>
  </si>
  <si>
    <t>TRÂNSITO E SEGURANÇA EXTERNA AO CANAL</t>
  </si>
  <si>
    <t>01 AUXILIAR PARA O TOPÓGRAFO</t>
  </si>
  <si>
    <t>B</t>
  </si>
  <si>
    <t>A</t>
  </si>
  <si>
    <t>CONFORME QUANTITATIVOS DO PROJETO (FORMAS PARA OS REFORÇOS ESTUTURAIS)</t>
  </si>
  <si>
    <t>2.3.4</t>
  </si>
  <si>
    <t>2.3.5</t>
  </si>
  <si>
    <t>CONFORME QUANTITATIVOS NAS FOLHAS DE PROJETO</t>
  </si>
  <si>
    <t>IGUAL AO VOLUME DE CONCRETO C40</t>
  </si>
  <si>
    <t>C</t>
  </si>
  <si>
    <t>SERVIÇOS PRELIMINARES</t>
  </si>
  <si>
    <t>100 METROS DE PROTELÇÃO (50 METROS PARA CADA LADO - 03 FRENTES DE OBRAS DE 80 M)</t>
  </si>
  <si>
    <t>cotação</t>
  </si>
  <si>
    <t>D</t>
  </si>
  <si>
    <t>(TOTAL ESCAVADO - TOTAL REAPROVEITADO) x EMPOLAMENTO 25%</t>
  </si>
  <si>
    <t>E</t>
  </si>
  <si>
    <t>1.1.2</t>
  </si>
  <si>
    <t>1.1.3</t>
  </si>
  <si>
    <t>1.1.4</t>
  </si>
  <si>
    <t>1.1.5</t>
  </si>
  <si>
    <t>1.4</t>
  </si>
  <si>
    <t>1.4.1</t>
  </si>
  <si>
    <t>1.4.2</t>
  </si>
  <si>
    <t>1.4.3</t>
  </si>
  <si>
    <t>1.4.4</t>
  </si>
  <si>
    <t>1.4.5</t>
  </si>
  <si>
    <t>1.4.6</t>
  </si>
  <si>
    <t>1.4.7</t>
  </si>
  <si>
    <t>1.5</t>
  </si>
  <si>
    <t>1.5.1</t>
  </si>
  <si>
    <t>1.5.2</t>
  </si>
  <si>
    <t>1.5.3</t>
  </si>
  <si>
    <t>1.5.4</t>
  </si>
  <si>
    <t>1.6</t>
  </si>
  <si>
    <t>1.6.1</t>
  </si>
  <si>
    <t>3.1.4</t>
  </si>
  <si>
    <t>3.2.2</t>
  </si>
  <si>
    <t>3.2.3</t>
  </si>
  <si>
    <t>3.2.4</t>
  </si>
  <si>
    <t>3.2.5</t>
  </si>
  <si>
    <t>3.3.2</t>
  </si>
  <si>
    <t>3.3.3</t>
  </si>
  <si>
    <t>3.3.4</t>
  </si>
  <si>
    <t>3.3.5</t>
  </si>
  <si>
    <t>3.3.6</t>
  </si>
  <si>
    <t>3.3.7</t>
  </si>
  <si>
    <t>3.3.8</t>
  </si>
  <si>
    <t>3.3.9</t>
  </si>
  <si>
    <t>3.3.10</t>
  </si>
  <si>
    <t>3.3.11</t>
  </si>
  <si>
    <t>3.3.12</t>
  </si>
  <si>
    <t>4.1.5</t>
  </si>
  <si>
    <t>4.1.6</t>
  </si>
  <si>
    <t>4.2</t>
  </si>
  <si>
    <t>4.2.1</t>
  </si>
  <si>
    <t>4.2.2</t>
  </si>
  <si>
    <t>4.2.3</t>
  </si>
  <si>
    <t>4.2.4</t>
  </si>
  <si>
    <t>4.2.5</t>
  </si>
  <si>
    <t>4.3</t>
  </si>
  <si>
    <t>4.3.1</t>
  </si>
  <si>
    <t>4.3.2</t>
  </si>
  <si>
    <t>4.3.3</t>
  </si>
  <si>
    <t>5.1</t>
  </si>
  <si>
    <t>5.1.1</t>
  </si>
  <si>
    <t>5.1.2</t>
  </si>
  <si>
    <t>5.1.3</t>
  </si>
  <si>
    <t>5.1.4</t>
  </si>
  <si>
    <t>5.1.5</t>
  </si>
  <si>
    <t>5.1.6</t>
  </si>
  <si>
    <t>5.2</t>
  </si>
  <si>
    <t>5.2.1</t>
  </si>
  <si>
    <t>5.2.2</t>
  </si>
  <si>
    <t>5.2.3</t>
  </si>
  <si>
    <t>5.2.4</t>
  </si>
  <si>
    <t>5.2.5</t>
  </si>
  <si>
    <t>5.3</t>
  </si>
  <si>
    <t>5.3.1</t>
  </si>
  <si>
    <t>5.3.2</t>
  </si>
  <si>
    <t>5.3.3</t>
  </si>
  <si>
    <t>6.1</t>
  </si>
  <si>
    <t>6.1.1</t>
  </si>
  <si>
    <t>6.1.2</t>
  </si>
  <si>
    <t>6.1.3</t>
  </si>
  <si>
    <t>6.1.4</t>
  </si>
  <si>
    <t>6.1.5</t>
  </si>
  <si>
    <t>6.1.6</t>
  </si>
  <si>
    <t>6.2</t>
  </si>
  <si>
    <t>6.2.1</t>
  </si>
  <si>
    <t>6.2.2</t>
  </si>
  <si>
    <t>6.2.3</t>
  </si>
  <si>
    <t>6.2.4</t>
  </si>
  <si>
    <t>6.2.5</t>
  </si>
  <si>
    <t>6.3</t>
  </si>
  <si>
    <t>6.3.1</t>
  </si>
  <si>
    <t>6.3.2</t>
  </si>
  <si>
    <t>6.3.3</t>
  </si>
  <si>
    <t>7.1</t>
  </si>
  <si>
    <t>7.1.1</t>
  </si>
  <si>
    <t>7.1.2</t>
  </si>
  <si>
    <t>7.1.3</t>
  </si>
  <si>
    <t>7.1.4</t>
  </si>
  <si>
    <t>8.2</t>
  </si>
  <si>
    <t>8.2.1</t>
  </si>
  <si>
    <t>8.2.2</t>
  </si>
  <si>
    <t>8.2.3</t>
  </si>
  <si>
    <t>8.2.4</t>
  </si>
  <si>
    <t>8.2.5</t>
  </si>
  <si>
    <t>7.2</t>
  </si>
  <si>
    <t>7.2.1</t>
  </si>
  <si>
    <t>7.2.2</t>
  </si>
  <si>
    <t>7.2.3</t>
  </si>
  <si>
    <t>7.2.4</t>
  </si>
  <si>
    <t>7.2.5</t>
  </si>
  <si>
    <t>7.3</t>
  </si>
  <si>
    <t>7.3.1</t>
  </si>
  <si>
    <t>7.3.2</t>
  </si>
  <si>
    <t>7.3.3</t>
  </si>
  <si>
    <t>8.1</t>
  </si>
  <si>
    <t>8.1.1</t>
  </si>
  <si>
    <t>8.1.2</t>
  </si>
  <si>
    <t>8.1.3</t>
  </si>
  <si>
    <t>8.1.4</t>
  </si>
  <si>
    <t>8.3</t>
  </si>
  <si>
    <t>8.3.1</t>
  </si>
  <si>
    <t>8.3.2</t>
  </si>
  <si>
    <t>8.3.3</t>
  </si>
  <si>
    <t>9.1</t>
  </si>
  <si>
    <t>9.1.1</t>
  </si>
  <si>
    <t>9.1.2</t>
  </si>
  <si>
    <t>9.1.3</t>
  </si>
  <si>
    <t>9.1.4</t>
  </si>
  <si>
    <t>9.2</t>
  </si>
  <si>
    <t>9.2.1</t>
  </si>
  <si>
    <t>9.2.2</t>
  </si>
  <si>
    <t>9.2.3</t>
  </si>
  <si>
    <t>9.2.4</t>
  </si>
  <si>
    <t>9.2.5</t>
  </si>
  <si>
    <t>10.3</t>
  </si>
  <si>
    <t>10.3.1</t>
  </si>
  <si>
    <t>10.3.2</t>
  </si>
  <si>
    <t>10.3.3</t>
  </si>
  <si>
    <t>11.1</t>
  </si>
  <si>
    <t>11.1.1</t>
  </si>
  <si>
    <t>11.1.2</t>
  </si>
  <si>
    <t>11.1.3</t>
  </si>
  <si>
    <t>11.1.4</t>
  </si>
  <si>
    <t>11.2</t>
  </si>
  <si>
    <t>11.2.1</t>
  </si>
  <si>
    <t>11.2.2</t>
  </si>
  <si>
    <t>11.2.3</t>
  </si>
  <si>
    <t>11.2.4</t>
  </si>
  <si>
    <t>11.2.5</t>
  </si>
  <si>
    <t>9.3</t>
  </si>
  <si>
    <t>9.3.1</t>
  </si>
  <si>
    <t>9.3.2</t>
  </si>
  <si>
    <t>9.3.3</t>
  </si>
  <si>
    <t>10.1</t>
  </si>
  <si>
    <t>10.1.1</t>
  </si>
  <si>
    <t>10.1.2</t>
  </si>
  <si>
    <t>10.1.3</t>
  </si>
  <si>
    <t>10.1.4</t>
  </si>
  <si>
    <t>10.2</t>
  </si>
  <si>
    <t>10.2.1</t>
  </si>
  <si>
    <t>10.2.2</t>
  </si>
  <si>
    <t>10.2.3</t>
  </si>
  <si>
    <t>10.2.4</t>
  </si>
  <si>
    <t>10.2.5</t>
  </si>
  <si>
    <t>11.3</t>
  </si>
  <si>
    <t>11.3.1</t>
  </si>
  <si>
    <t>11.3.2</t>
  </si>
  <si>
    <t>11.3.3</t>
  </si>
  <si>
    <t>12.1</t>
  </si>
  <si>
    <t>12.1.1</t>
  </si>
  <si>
    <t>12.1.2</t>
  </si>
  <si>
    <t>12.1.3</t>
  </si>
  <si>
    <t>12.2</t>
  </si>
  <si>
    <t>12.2.1</t>
  </si>
  <si>
    <t>12.2.2</t>
  </si>
  <si>
    <t>12.2.3</t>
  </si>
  <si>
    <t>12.3</t>
  </si>
  <si>
    <t>12.3.1</t>
  </si>
  <si>
    <t>12.3.2</t>
  </si>
  <si>
    <t>12.3.3</t>
  </si>
  <si>
    <t>12.3.4</t>
  </si>
  <si>
    <t>12.3.5</t>
  </si>
  <si>
    <t>12.3.6</t>
  </si>
  <si>
    <t>12.3.7</t>
  </si>
  <si>
    <t>12.3.8</t>
  </si>
  <si>
    <t>12.3.9</t>
  </si>
  <si>
    <t>13.1</t>
  </si>
  <si>
    <t>13.1.1</t>
  </si>
  <si>
    <t>13.1.2</t>
  </si>
  <si>
    <t>13.1.3</t>
  </si>
  <si>
    <t>13.2</t>
  </si>
  <si>
    <t>13.2.1</t>
  </si>
  <si>
    <t>13.2.2</t>
  </si>
  <si>
    <t>13.2.3</t>
  </si>
  <si>
    <t>13.3</t>
  </si>
  <si>
    <t>13.3.1</t>
  </si>
  <si>
    <t>13.3.2</t>
  </si>
  <si>
    <t>13.3.3</t>
  </si>
  <si>
    <t>13.3.4</t>
  </si>
  <si>
    <t>13.3.5</t>
  </si>
  <si>
    <t>13.3.6</t>
  </si>
  <si>
    <t>13.3.7</t>
  </si>
  <si>
    <t>13.3.8</t>
  </si>
  <si>
    <t>13.3.9</t>
  </si>
  <si>
    <t>MÊS 4</t>
  </si>
  <si>
    <t>MÊS 5</t>
  </si>
  <si>
    <t>MÊS 6</t>
  </si>
  <si>
    <t>MÊS 7</t>
  </si>
  <si>
    <t>CDHU</t>
  </si>
  <si>
    <t>*</t>
  </si>
  <si>
    <t>55.01.140</t>
  </si>
  <si>
    <t>ÁREA TOTAL A SER PAVIMENTADA x ESPESSURA DA CAMADA DE CBUQ  (4,0 cm) x 2,40 TON/m3</t>
  </si>
  <si>
    <t>ÁREA TOTAL A SER PAVIMENTADA</t>
  </si>
  <si>
    <t>IGUAL AO TOTAL CARREGADO X DISTÂNCIA DA USINA</t>
  </si>
  <si>
    <t>Composição de Serviços de Itens que não são SINAPI ou SICRO</t>
  </si>
  <si>
    <t>Código</t>
  </si>
  <si>
    <t>Data Base</t>
  </si>
  <si>
    <t>Referência Planilha</t>
  </si>
  <si>
    <t>Referências Composição do Serviço</t>
  </si>
  <si>
    <t>Unidade</t>
  </si>
  <si>
    <t>Coeficiente</t>
  </si>
  <si>
    <t>Descrição Item Planilha</t>
  </si>
  <si>
    <t>Descrição Composições</t>
  </si>
  <si>
    <t>Limpeza de superfície com hidrojateamento</t>
  </si>
  <si>
    <t>DER/SP</t>
  </si>
  <si>
    <t>Transporte manual horizontal e/ou vertical de entulho até o local de despejo - ensacado</t>
  </si>
  <si>
    <t>A.14.000.038043</t>
  </si>
  <si>
    <t>Saco de ráfia - capacidade 50 kg - dimensões (60 x 90)cm</t>
  </si>
  <si>
    <t>B.01.000.010146</t>
  </si>
  <si>
    <t>Servente</t>
  </si>
  <si>
    <t>S.05.000.020392</t>
  </si>
  <si>
    <t>Hidrojateamento para limpeza de superfície, por meio de jato d´água de alta pressão</t>
  </si>
  <si>
    <t>DESCRITIVO ENCARGOS SOCIAIS TPU DER - DEZ/2023</t>
  </si>
  <si>
    <t>DESCRITIVO ENCARGOS SOCIAIS CDHU 189</t>
  </si>
  <si>
    <t>1.4.8</t>
  </si>
  <si>
    <t>03.03.020</t>
  </si>
  <si>
    <t>3.3.13</t>
  </si>
  <si>
    <t>Apicoamento manual de piso, parede ou teto</t>
  </si>
  <si>
    <t>MÊS 8</t>
  </si>
  <si>
    <t>MES DE COLETA: 01/2024</t>
  </si>
  <si>
    <t>ENCARGOS SOCIAIS DESONERADOS (%) HORISTA  85,80  MENSALISTA  47,74</t>
  </si>
  <si>
    <t>UNIDADE DE MEDIDA</t>
  </si>
  <si>
    <t>PRECO MEDIANO R$</t>
  </si>
  <si>
    <t xml:space="preserve">ABERTURA PARA ENCAIXE DE CUBA OU LAVATORIO EM BANCADA DE MARMORE/ GRANITO OU OUTRO TIPO DE PEDRA NATURAL                                                                                                                                                                                                                                                                                                                                                                                                  </t>
  </si>
  <si>
    <t>181,16</t>
  </si>
  <si>
    <t xml:space="preserve">ABRACADEIRA DE LATAO PARA FIXACAO DE CABO PARA-RAIO, DIMENSOES 32 X 24 X 24 MM                                                                                                                                                                                                                                                                                                                                                                                                                            </t>
  </si>
  <si>
    <t>2,58</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</si>
  <si>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</si>
  <si>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</si>
  <si>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</si>
  <si>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</si>
  <si>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</si>
  <si>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</si>
  <si>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</si>
  <si>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4,46</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</si>
  <si>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</si>
  <si>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</si>
  <si>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</si>
  <si>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</si>
  <si>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2,17</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</si>
  <si>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</si>
  <si>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</si>
  <si>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</si>
  <si>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</si>
  <si>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</si>
  <si>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</si>
  <si>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4,95</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</si>
  <si>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</si>
  <si>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</si>
  <si>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</si>
  <si>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</si>
  <si>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</si>
  <si>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</si>
  <si>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</si>
  <si>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</si>
  <si>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</si>
  <si>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</si>
  <si>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</si>
  <si>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</si>
  <si>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</si>
  <si>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</si>
  <si>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3,69</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</si>
  <si>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</si>
  <si>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</si>
  <si>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</si>
  <si>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</si>
  <si>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</si>
  <si>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</si>
  <si>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</si>
  <si>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</si>
  <si>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8,82</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</si>
  <si>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</si>
  <si>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</si>
  <si>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</si>
  <si>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</si>
  <si>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</si>
  <si>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</si>
  <si>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87,00</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</si>
  <si>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</si>
  <si>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</si>
  <si>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</si>
  <si>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</si>
  <si>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</si>
  <si>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</si>
  <si>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</si>
  <si>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</si>
  <si>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</si>
  <si>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</si>
  <si>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</si>
  <si>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</si>
  <si>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</si>
  <si>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8,40</t>
  </si>
  <si>
    <t xml:space="preserve">ACO CA-50, 6,3 MM, DOBRADO E CORTADO                                                                                                                                                                                                                                                                                                                                                                                                                                                                      </t>
  </si>
  <si>
    <t xml:space="preserve">ACO CA-50, 6,3 MM, VERGALHAO                                                                                                                                                                                                                                                                                                                                                                                                                                                                              </t>
  </si>
  <si>
    <t>8,07</t>
  </si>
  <si>
    <t xml:space="preserve">ACO CA-50, 8,0 MM, VERGALHAO                                                                                                                                                                                                                                                                                                                                                                                                                                                                              </t>
  </si>
  <si>
    <t>8,12</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</si>
  <si>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</si>
  <si>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</si>
  <si>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</si>
  <si>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</si>
  <si>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</si>
  <si>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</si>
  <si>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</si>
  <si>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</si>
  <si>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</si>
  <si>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</si>
  <si>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</si>
  <si>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</si>
  <si>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</si>
  <si>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</si>
  <si>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</si>
  <si>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</si>
  <si>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4,20</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</si>
  <si>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</si>
  <si>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</si>
  <si>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8,23</t>
  </si>
  <si>
    <t xml:space="preserve">ADAPTADOR EM LATAO, ENGATE RAPIDO 2 1/2" X ROSCA INTERNA 5 FIOS 2 1/2", PARA INSTALACAO PREDIAL DE COMBATE A INCENDIO                                                                                                                                                                                                                                                                                                                                                                                     </t>
  </si>
  <si>
    <t>131,42</t>
  </si>
  <si>
    <t xml:space="preserve">ADAPTADOR EM LATAO, ENGATE RAPIDO1 1/2" X ROSCA INTERNA 5 FIOS 2 1/2", PARA INSTALACAO PREDIAL DE COMBATE A INCENDIO                                                                                                                                                                                                                                                                                                                                                                                      </t>
  </si>
  <si>
    <t>102,85</t>
  </si>
  <si>
    <t xml:space="preserve">ADAPTADOR PVC SOLDAVEL CURTO COM BOLSA E ROSCA, 110 MM X 4", PARA AGUA FRIA                                                                                                                                                                                                                                                                                                                                                                                                                               </t>
  </si>
  <si>
    <t>40,41</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</si>
  <si>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</si>
  <si>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</si>
  <si>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</si>
  <si>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</si>
  <si>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</si>
  <si>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</si>
  <si>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</si>
  <si>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</si>
  <si>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</si>
  <si>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</si>
  <si>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25,04</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</si>
  <si>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</si>
  <si>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</si>
  <si>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</si>
  <si>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</si>
  <si>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</si>
  <si>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24,50</t>
  </si>
  <si>
    <t xml:space="preserve">ADAPTADOR PVC SOLDAVEL, COM FLANGES E ANEL DE VEDACAO, 60 MM X 2", PARA CAIXA D' AGUA                                                                                                                                                                                                                                                                                                                                                                                                                     </t>
  </si>
  <si>
    <t>42,80</t>
  </si>
  <si>
    <t xml:space="preserve">ADAPTADOR PVC SOLDAVEL, COM FLANGES LIVRES, 110 MM X 4", PARA CAIXA D' AGUA                                                                                                                                                                                                                                                                                                                                                                                                                               </t>
  </si>
  <si>
    <t>249,56</t>
  </si>
  <si>
    <t xml:space="preserve">ADAPTADOR PVC SOLDAVEL, COM FLANGES LIVRES, 75 MM X 2  1/2", PARA CAIXA D' AGUA                                                                                                                                                                                                                                                                                                                                                                                                                           </t>
  </si>
  <si>
    <t>199,52</t>
  </si>
  <si>
    <t xml:space="preserve">ADAPTADOR PVC SOLDAVEL, COM FLANGES LIVRES, 85 MM X 3", PARA CAIXA D' AGUA                                                                                                                                                                                                                                                                                                                                                                                                                                </t>
  </si>
  <si>
    <t>285,25</t>
  </si>
  <si>
    <t xml:space="preserve">ADAPTADOR PVC SOLDAVEL, LONGO, COM FLANGE LIVRE,  110 MM X 4", PARA CAIXA D' AGUA                                                                                                                                                                                                                                                                                                                                                                                                                         </t>
  </si>
  <si>
    <t>360,72</t>
  </si>
  <si>
    <t xml:space="preserve">ADAPTADOR PVC SOLDAVEL, LONGO, COM FLANGE LIVRE,  32 MM X 1", PARA CAIXA D' AGUA                                                                                                                                                                                                                                                                                                                                                                                                                          </t>
  </si>
  <si>
    <t xml:space="preserve">ADAPTADOR PVC SOLDAVEL, LONGO, COM FLANGE LIVRE,  75 MM X 2 1/2", PARA CAIXA D' AGUA                                                                                                                                                                                                                                                                                                                                                                                                                      </t>
  </si>
  <si>
    <t>189,82</t>
  </si>
  <si>
    <t xml:space="preserve">ADAPTADOR PVC SOLDAVEL, LONGO, COM FLANGE LIVRE,  85 MM X 3", PARA CAIXA D' AGUA                                                                                                                                                                                                                                                                                                                                                                                                                          </t>
  </si>
  <si>
    <t>268,98</t>
  </si>
  <si>
    <t xml:space="preserve">ADAPTADOR PVC, COM REGISTRO, PARA PEAD, 20 MM X 3/4", PARA LIGACAO PREDIAL DE AGUA                                                                                                                                                                                                                                                                                                                                                                                                                        </t>
  </si>
  <si>
    <t xml:space="preserve">ADAPTADOR PVC, ROSCAVEL, COM FLANGES E ANEL DE VEDACAO, 1 1/2", PARA CAIXA D'AGUA                                                                                                                                                                                                                                                                                                                                                                                                                         </t>
  </si>
  <si>
    <t>46,99</t>
  </si>
  <si>
    <t xml:space="preserve">ADAPTADOR PVC, ROSCAVEL, COM FLANGES E ANEL DE VEDACAO, 1/2", PARA CAIXA D' AGUA                                                                                                                                                                                                                                                                                                                                                                                                                          </t>
  </si>
  <si>
    <t xml:space="preserve">ADAPTADOR PVC, ROSCAVEL, COM FLANGES E ANEL DE VEDACAO, 1", PARA CAIXA D' AGUA                                                                                                                                                                                                                                                                                                                                                                                                                            </t>
  </si>
  <si>
    <t>29,02</t>
  </si>
  <si>
    <t xml:space="preserve">ADAPTADOR PVC, ROSCAVEL, COM FLANGES E ANEL DE VEDACAO, 3/4", PARA CAIXA D' AGUA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</si>
  <si>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</si>
  <si>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</si>
  <si>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</si>
  <si>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</si>
  <si>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</si>
  <si>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</si>
  <si>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138,11</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</si>
  <si>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</si>
  <si>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</si>
  <si>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</si>
  <si>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</si>
  <si>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</si>
  <si>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</si>
  <si>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</si>
  <si>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</si>
  <si>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53,09</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</si>
  <si>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</si>
  <si>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</si>
  <si>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</si>
  <si>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CRISTALIZANTE PARA CONCRETO                                                                                                                                                                                                                                                                                                                                                                                                                                                     </t>
  </si>
  <si>
    <t>33,32</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</si>
  <si>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</si>
  <si>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</si>
  <si>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</si>
  <si>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</si>
  <si>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</si>
  <si>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</si>
  <si>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</si>
  <si>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4.070,97</t>
  </si>
  <si>
    <t xml:space="preserve">ADUELA/ GALERIA PRE-MOLDADA DE CONCRETO ARMADO, SECAO RETANGULAR INTERNA DE 2,00 X 2,00 M (L X A), MISULA DE 20 X 20 CM, C = 1,00 M, ESPESSURA MIN = 15 CM, TB-45 E FCK DO CONCRETO = 30 MPA                                                                                                                                                                                                                                                                                                              </t>
  </si>
  <si>
    <t>5.099,00</t>
  </si>
  <si>
    <t xml:space="preserve">ADUELA/ GALERIA PRE-MOLDADA DE CONCRETO ARMADO, SECAO RETANGULAR INTERNA DE 2,50 X 2,50 M (L X A), MISULA DE 20 X 20 CM, C = 1,00 M, ESPESSURA MIN = 15 CM, TB-45 E FCK DO CONCRETO = 30 MPA                                                                                                                                                                                                                                                                                                              </t>
  </si>
  <si>
    <t>6.908,32</t>
  </si>
  <si>
    <t xml:space="preserve">ADUELA/ GALERIA PRE-MOLDADA DE CONCRETO ARMADO, SECAO RETANGULAR INTERNA DE 3,00 X 3,00 M (L X A), MISULA DE 20 X 20 CM, C = 1.00 M, ESPESSURA MIN = 20 CM, TB-45 E FCK DO CONCRETO = 30 MPA                                                                                                                                                                                                                                                                                                              </t>
  </si>
  <si>
    <t>8.193,36</t>
  </si>
  <si>
    <t xml:space="preserve">AFASTADOR PARA TELHA DE FIBROCIMENTO CANALETE 90 OU KALHETAO                                                                                                                                                                                                                                                                                                                                                                                                                                              </t>
  </si>
  <si>
    <t xml:space="preserve">AGENTE DE CURA, PROTETOR DA EVAPORACAO DA AGUA DE HIDRATACAO DO CONCRETO                                                                                                                                                                                                                                                                                                                                                                                                                                  </t>
  </si>
  <si>
    <t xml:space="preserve">AGREGADO RECICLADO, TIPO RACHAO RECICLADO CINZA, CLASSE A                                                                                                                                                                                                                                                                                                                                                                                                                                                 </t>
  </si>
  <si>
    <t>60,00</t>
  </si>
  <si>
    <t xml:space="preserve">AJUDANTE DE ARMADOR (HORISTA)                                                                                                                                                                                                                                                                                                                                                                                                                                                                             </t>
  </si>
  <si>
    <t xml:space="preserve">AJUDANTE DE ARMADOR (MENSALISTA)                                                                                                                                                                                                                                                                                                                                                                                                                                                                          </t>
  </si>
  <si>
    <t>3.254,52</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</si>
  <si>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</si>
  <si>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</si>
  <si>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</si>
  <si>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</si>
  <si>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</si>
  <si>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</si>
  <si>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2.923,58</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</si>
  <si>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</si>
  <si>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</si>
  <si>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</si>
  <si>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</si>
  <si>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</si>
  <si>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</si>
  <si>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3.128,58</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</si>
  <si>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</si>
  <si>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</si>
  <si>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</si>
  <si>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</si>
  <si>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</si>
  <si>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</si>
  <si>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</si>
  <si>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</si>
  <si>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150,08</t>
  </si>
  <si>
    <t xml:space="preserve">ALICATE DE PRESSAO PARA SOLDA DE CHAPA 18 "                                                                                                                                                                                                                                                                                                                                                                                                                                                               </t>
  </si>
  <si>
    <t>161,38</t>
  </si>
  <si>
    <t xml:space="preserve">ALICATE DE PRESSAO 11 " PARA SOLDA, TIPO C                                                                                                                                                                                                                                                                                                                                                                                                                                                                </t>
  </si>
  <si>
    <t>90,80</t>
  </si>
  <si>
    <t xml:space="preserve">ALICATE DE PRESSAO 11 " PARA SOLDA, TIPO U                                                                                                                                                                                                                                                                                                                                                                                                                                                                </t>
  </si>
  <si>
    <t>99,92</t>
  </si>
  <si>
    <t xml:space="preserve">ALICATE PARA ANEIS DE PISTAO, CAPACIDADE 50 A 100 MM                                                                                                                                                                                                                                                                                                                                                                                                                                                      </t>
  </si>
  <si>
    <t xml:space="preserve">ALIMENTACAO - HORISTA (COLETADO CAIXA - ENCARGOS COMPLEMENTARES)                                                                                                                                                                                                                                                                                                                                                                                                                                          </t>
  </si>
  <si>
    <t xml:space="preserve">ALIMENTACAO - MENSALISTA (COLETADO CAIXA - ENCARGOS COMPLEMENTARES)                                                                                                                                                                                                                                                                                                                                                                                                                                       </t>
  </si>
  <si>
    <t>765,85</t>
  </si>
  <si>
    <t xml:space="preserve">ALISADORA DE CONCRETO COM MOTOR A GASOLINA DE 5,5 HP, PESO COM MOTOR DE 78 KG, 4 PAS                                                                                                                                                                                                                                                                                                                                                                                                                      </t>
  </si>
  <si>
    <t xml:space="preserve">ALMOXARIFE (HORISTA)                                                                                                                                                                                                                                                                                                                                                                                                                                                                                      </t>
  </si>
  <si>
    <t>29,82</t>
  </si>
  <si>
    <t xml:space="preserve">ALMOXARIFE (MENSALISTA)                                                                                                                                                                                                                                                                                                                                                                                                                                                                                   </t>
  </si>
  <si>
    <t>5.216,69</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</si>
  <si>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</si>
  <si>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</si>
  <si>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2,79</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</si>
  <si>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</si>
  <si>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</si>
  <si>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</si>
  <si>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</si>
  <si>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11,32</t>
  </si>
  <si>
    <t xml:space="preserve">ANEL BORRACHA, DN 50 MM, PARA TUBO SERIE REFORCADA ESGOTO PREDIAL                                                                                                                                                                                                                                                                                                                                                                                                                                         </t>
  </si>
  <si>
    <t xml:space="preserve">ANEL BORRACHA, DN 75 MM, PARA TUBO SERIE REFORCADA ESGOTO PREDIAL                                                                                                                                                                                                                                                                                                                                                                                                                                         </t>
  </si>
  <si>
    <t xml:space="preserve">ANEL BORRACHA, PARA TUBO PVC DEFOFO, DN 100 MM (NBR 7665)                                                                                                                                                                                                                                                                                                                                                                                                                                                 </t>
  </si>
  <si>
    <t>9,34</t>
  </si>
  <si>
    <t xml:space="preserve">ANEL BORRACHA, PARA TUBO PVC DEFOFO, DN 150 MM (NBR 7665)                                                                                                                                                                                                                                                                                                                                                                                                                                                 </t>
  </si>
  <si>
    <t>18,81</t>
  </si>
  <si>
    <t xml:space="preserve">ANEL BORRACHA, PARA TUBO PVC DEFOFO, DN 200 MM (NBR 7665)                                                                                                                                                                                                                                                                                                                                                                                                                                                 </t>
  </si>
  <si>
    <t>29,49</t>
  </si>
  <si>
    <t xml:space="preserve">ANEL BORRACHA, PARA TUBO PVC, REDE COLETOR ESGOTO, DN 100 MM (NBR 7362)                                                                                                                                                                                                                                                                                                                                                                                                                                   </t>
  </si>
  <si>
    <t>3,09</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</si>
  <si>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</si>
  <si>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</si>
  <si>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</si>
  <si>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</si>
  <si>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</si>
  <si>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</si>
  <si>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</si>
  <si>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</si>
  <si>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</si>
  <si>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6,18</t>
  </si>
  <si>
    <t xml:space="preserve">ANEL BORRACHA, PARA TUBO, PVC REDE COLETOR ESGOTO, DN 300 MM (NBR 7362)                                                                                                                                                                                                                                                                                                                                                                                                                                   </t>
  </si>
  <si>
    <t>83,14</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</si>
  <si>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</si>
  <si>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</si>
  <si>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</si>
  <si>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</si>
  <si>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</si>
  <si>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</si>
  <si>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755,26</t>
  </si>
  <si>
    <t xml:space="preserve">ANEL DE CONCRETO ARMADO COM FUNDO, PARA FOSSA E POCO 2,00 X *0,50* M                                                                                                                                                                                                                                                                                                                                                                                                                                      </t>
  </si>
  <si>
    <t>1.190,45</t>
  </si>
  <si>
    <t xml:space="preserve">ANEL DE CONCRETO ARMADO COM FUNDO, PARA FOSSA E POCO 2,50 X *0,50* M                                                                                                                                                                                                                                                                                                                                                                                                                                      </t>
  </si>
  <si>
    <t>1.671,56</t>
  </si>
  <si>
    <t xml:space="preserve">ANEL DE CONCRETO ARMADO, COM FUROS/DRENO PARA SUMIDOURO, D = 0,80 M, H = 0,50 M                                                                                                                                                                                                                                                                                                                                                                                                                           </t>
  </si>
  <si>
    <t xml:space="preserve">ANEL DE CONCRETO ARMADO, COM FUROS/DRENO PARA SUMIDOURO, D = 1,00 M, H = 0,50M                                                                                                                                                                                                                                                                                                                                                                                                                            </t>
  </si>
  <si>
    <t>203,54</t>
  </si>
  <si>
    <t xml:space="preserve">ANEL DE CONCRETO ARMADO, COM FUROS/DRENO PARA SUMIDOURO, D = 1,50 M, H = 0,50 M                                                                                                                                                                                                                                                                                                                                                                                                                           </t>
  </si>
  <si>
    <t>492,42</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</si>
  <si>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</si>
  <si>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</si>
  <si>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</si>
  <si>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31,14</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</si>
  <si>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</si>
  <si>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</si>
  <si>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</si>
  <si>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29,21</t>
  </si>
  <si>
    <t xml:space="preserve">ANEL DE VEDACAO/JUNTA ELASTICA, H = *16* MM, PARA TUBO DE CONCRETO, DN 600 MM                                                                                                                                                                                                                                                                                                                                                                                                                             </t>
  </si>
  <si>
    <t xml:space="preserve">ANEL DE VEDACAO/JUNTA ELASTICA, H = *18* MM, PARA TUBO DE CONCRETO, DN 700 MM                                                                                                                                                                                                                                                                                                                                                                                                                             </t>
  </si>
  <si>
    <t>47,23</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</si>
  <si>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</si>
  <si>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</si>
  <si>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</si>
  <si>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84,83</t>
  </si>
  <si>
    <t xml:space="preserve">ANEL DE VEDACAO, PVC FLEXIVEL, 100 MM, PARA SAIDA DE BACIA / VASO SANITARIO                                                                                                                                                                                                                                                                                                                                                                                                                               </t>
  </si>
  <si>
    <t xml:space="preserve">ANEL EM CONCRETO ARMADO, LISO,  PARA FOSSAS SEPTICAS E SUMIDOUROS, COM FUNDO, DIAMETRO INTERNO DE 1,20 M E ALTURA DE 0,50 M                                                                                                                                                                                                                                                                                                                                                                               </t>
  </si>
  <si>
    <t>632,79</t>
  </si>
  <si>
    <t xml:space="preserve">ANEL EM CONCRETO ARMADO, LISO, PARA FOSSAS SEPTICAS E SUMIDOUROS, COM FUNDO, DIAMETRO INTERNO DE 3,00 M E ALTURA DE 0,50 M                                                                                                                                                                                                                                                                                                                                                                                </t>
  </si>
  <si>
    <t>2.182,49</t>
  </si>
  <si>
    <t xml:space="preserve">ANEL EM CONCRETO ARMADO, LISO, PARA FOSSAS SEPTICAS E SUMIDOUROS, SEM FUNDO, DIAMETRO INTERNO DE 2,00 M E ALTURA DE 0,50 M                                                                                                                                                                                                                                                                                                                                                                                </t>
  </si>
  <si>
    <t>765,37</t>
  </si>
  <si>
    <t xml:space="preserve">ANEL EM CONCRETO ARMADO, LISO, PARA FOSSAS SEPTICAS E SUMIDOUROS, SEM FUNDO, DIAMETRO INTERNO DE 2,50 M E ALTURA DE 0,50 M                                                                                                                                                                                                                                                                                                                                                                                </t>
  </si>
  <si>
    <t>1.028,02</t>
  </si>
  <si>
    <t xml:space="preserve">ANEL EM CONCRETO ARMADO, LISO, PARA FOSSAS SEPTICAS E SUMIDOUROS, SEM FUNDO, DIAMETRO INTERNO DE 3,00 M E ALTURA DE 0,50 M                                                                                                                                                                                                                                                                                                                                                                                </t>
  </si>
  <si>
    <t>1.439,23</t>
  </si>
  <si>
    <t xml:space="preserve">ANEL EM CONCRETO ARMADO, LISO, PARA POCOS DE INSPECAO, COM FUNDO, DIAMETRO INTERNO DE 0,60 M E ALTURA DE 0,50 M                                                                                                                                                                                                                                                                                                                                                                                           </t>
  </si>
  <si>
    <t>185,04</t>
  </si>
  <si>
    <t xml:space="preserve">ANEL EM CONCRETO ARMADO, LISO, PARA POCOS DE INSPECAO, SEM FUNDO, DIAMETRO INTERNO DE 0,60 M E ALTURA DE 0,20 M                                                                                                                                                                                                                                                                                                                                                                                           </t>
  </si>
  <si>
    <t xml:space="preserve">ANEL EM CONCRETO ARMADO, LISO, PARA POCOS DE INSPECAO, SEM FUNDO, DIAMETRO INTERNO DE 0,60 M E ALTURA DE 0,50 M                                                                                                                                                                                                                                                                                                                                                                                           </t>
  </si>
  <si>
    <t>133,18</t>
  </si>
  <si>
    <t xml:space="preserve">ANEL EM CONCRETO ARMADO, LISO, PARA POCOS DE VISITA, POCOS DE INSPECAO, FOSSAS SEPTICAS E SUMIDOUROS, COM FUNDO, DIAMETRO INTERNO DE 1,20 M E ALTURA DE 0,75 M                                                                                                                                                                                                                                                                                                                                            </t>
  </si>
  <si>
    <t>447,19</t>
  </si>
  <si>
    <t xml:space="preserve">ANEL EM CONCRETO ARMADO, LISO, PARA POCOS DE VISITA, POCOS DE INSPECAO, FOSSAS SEPTICAS E SUMIDOUROS, SEM FUNDO, DIAMETRO INTERNO DE 1,20 M E ALTURA DE 0,50 M                                                                                                                                                                                                                                                                                                                                            </t>
  </si>
  <si>
    <t>319,05</t>
  </si>
  <si>
    <t xml:space="preserve">ANEL EM CONCRETO ARMADO, LISO, PARA POCOS DE VISITAS, POCOS DE INSPECAO, FOSSAS SEPTICAS E SUMIDOUROS, COM FUNDO, DIAMETRO INTERNO DE 0,80 M E ALTURA DE 0,50 M                                                                                                                                                                                                                                                                                                                                           </t>
  </si>
  <si>
    <t>246,72</t>
  </si>
  <si>
    <t xml:space="preserve">ANEL EM CONCRETO ARMADO, LISO, PARA POCOS DE VISITAS, POCOS DE INSPECAO, FOSSAS SEPTICAS E SUMIDOUROS, COM FUNDO, DIAMETRO INTERNO DE 1,00 M E ALTURA DE 0,50 M                                                                                                                                                                                                                                                                                                                                           </t>
  </si>
  <si>
    <t>323,82</t>
  </si>
  <si>
    <t xml:space="preserve">ANEL EM CONCRETO ARMADO, LISO, PARA POCOS DE VISITAS, POCOS DE INSPECAO, FOSSAS SEPTICAS E SUMIDOUROS, SEM FUNDO, DIAMETRO INTERNO DE 0,80 M E ALTURA DE 0,50 M                                                                                                                                                                                                                                                                                                                                           </t>
  </si>
  <si>
    <t>174,76</t>
  </si>
  <si>
    <t xml:space="preserve">ANEL EM CONCRETO ARMADO, LISO, PARA POCOS DE VISITAS, POCOS DE INSPECAO, FOSSAS SEPTICAS E SUMIDOUROS, SEM FUNDO, DIAMETRO INTERNO DE 1,00 M E ALTURA DE 0,50 M                                                                                                                                                                                                                                                                                                                                           </t>
  </si>
  <si>
    <t>235,04</t>
  </si>
  <si>
    <t xml:space="preserve">ANEL EM CONCRETO ARMADO, LISO, PARA, POCOS DE VISITA, POCOS DE INSPECAO, FOSSAS SEPTICAS E SUMIDOUROS, COM FUNDO, DIAMETRO INTERNO DE 1,50 M E ALTURA DE 1,00 M                                                                                                                                                                                                                                                                                                                                           </t>
  </si>
  <si>
    <t>616,81</t>
  </si>
  <si>
    <t xml:space="preserve">ANEL EM CONCRETO ARMADO, LISO, PARA, POCOS DE VISITA, POCOS DE INSPECAO, FOSSAS SEPTICAS E SUMIDOUROS, SEM FUNDO, DIAMETRO INTERNO DE 1,50 M E ALTURA DE 0,50 M                                                                                                                                                                                                                                                                                                                                           </t>
  </si>
  <si>
    <t>441,31</t>
  </si>
  <si>
    <t xml:space="preserve">ANEL EM CONCRETO ARMADO, PERFURADO,  PARA FOSSAS SEPTICAS E SUMIDOUROS, SEM FUNDO, DIAMETRO INTERNO DE 1,20 M E ALTURA DE 0,50 M                                                                                                                                                                                                                                                                                                                                                                          </t>
  </si>
  <si>
    <t>277,56</t>
  </si>
  <si>
    <t xml:space="preserve">ANEL EM CONCRETO ARMADO, PERFURADO, PARA FOSSAS SEPTICAS E SUMIDOUROS, SEM FUNDO, DIAMETRO INTERNO DE 2,00 M E ALTURA DE 0,50 M                                                                                                                                                                                                                                                                                                                                                                           </t>
  </si>
  <si>
    <t>585,97</t>
  </si>
  <si>
    <t xml:space="preserve">ANEL EM CONCRETO ARMADO, PERFURADO, PARA FOSSAS SEPTICAS E SUMIDOUROS, SEM FUNDO, DIAMETRO INTERNO DE 2,50 M E ALTURA DE 0,50 M                                                                                                                                                                                                                                                                                                                                                                           </t>
  </si>
  <si>
    <t>719,61</t>
  </si>
  <si>
    <t xml:space="preserve">ANEL EM CONCRETO ARMADO, PERFURADO, PARA FOSSAS SEPTICAS E SUMIDOUROS, SEM FUNDO, DIAMETRO INTERNO DE 3,00 M E ALTURA DE 0,50 M                                                                                                                                                                                                                                                                                                                                                                           </t>
  </si>
  <si>
    <t>1.007,46</t>
  </si>
  <si>
    <t xml:space="preserve">APARELHO CORTE OXI-ACETILENO PARA SOLDA E CORTE CONTENDO MACARICO SOLDA, BICO DE CORTE, CILINDROS, REGULADORES, MANGUEIRAS E CARRINHO                                                                                                                                                                                                                                                                                                                                                                     </t>
  </si>
  <si>
    <t>2.205,23</t>
  </si>
  <si>
    <t xml:space="preserve">APARELHO SINALIZADOR LUMINOSO COM LED, PARA SAIDA GARAGEM, COM 2 LENTES EM POLICARBONATO, BIVOLT (INCLUI SUPORTE DE FIXACAO)                                                                                                                                                                                                                                                                                                                                                                              </t>
  </si>
  <si>
    <t>66,33</t>
  </si>
  <si>
    <t xml:space="preserve">APOIO DO PORTA DENTE PARA FRESADORA DE  ASFALTO                                                                                                                                                                                                                                                                                                                                                                                                                                                           </t>
  </si>
  <si>
    <t>2.162,01</t>
  </si>
  <si>
    <t xml:space="preserve">APONTADOR OU APROPRIADOR DE MAO DE OBRA (HORISTA)                                                                                                                                                                                                                                                                                                                                                                                                                                                         </t>
  </si>
  <si>
    <t>30,89</t>
  </si>
  <si>
    <t xml:space="preserve">APONTADOR OU APROPRIADOR DE MAO DE OBRA (MENSALISTA)                                                                                                                                                                                                                                                                                                                                                                                                                                                      </t>
  </si>
  <si>
    <t>5.408,09</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</si>
  <si>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</si>
  <si>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</si>
  <si>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</si>
  <si>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</si>
  <si>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</si>
  <si>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</si>
  <si>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</si>
  <si>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</si>
  <si>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11.310,87</t>
  </si>
  <si>
    <t xml:space="preserve">AQUECEDOR SOLAR COM RESERVATORIO TERMICO DE 400 L E *2* PLACAS COLETORAS DE *2,0* M2 (NAO INCLUI ACESSORIOS) (SEM INSTALACAO)                                                                                                                                                                                                                                                                                                                                                                             </t>
  </si>
  <si>
    <t>5.899,09</t>
  </si>
  <si>
    <t xml:space="preserve">AQUECEDOR SOLAR COM RESERVATORIO TERMICO DE 600 L E *3* PLACAS COLETORAS DE *2,0* M2 (NAO INCLUI ACESSORIOS) (SEM INSTALACAO)                                                                                                                                                                                                                                                                                                                                                                             </t>
  </si>
  <si>
    <t>7.829,24</t>
  </si>
  <si>
    <t xml:space="preserve">AQUECEDOR SOLAR COM RESERVATORIO TERMICO DE 800 L E *4* PLACAS COLETORAS DE *2,0* M2 (NAO INCLUI ACESSORIOS) (SEM INSTALACAO)                                                                                                                                                                                                                                                                                                                                                                             </t>
  </si>
  <si>
    <t>7.312,08</t>
  </si>
  <si>
    <t xml:space="preserve">AQUECEDOR SOLAR DE INSTALACAO EXTERNA, KIT COMPACTO, CONJUNTO COM RESERVATORIO TERMICO DE 200 L, PLACA COLETORA DE *2,0* M2 E INCLUSO ACESSORIOS (RESIDENCIAS ATE 120,00 M2 E DE 4 A 5 BANHOS POR DIA) (SEM INSTALACAO)                                                                                                                                                                                                                                                                                   </t>
  </si>
  <si>
    <t>3.480,00</t>
  </si>
  <si>
    <t xml:space="preserve">AR CONDICIONADO SPLIT INVERTER, HI-WALL (PAREDE), 12000 BTU/H, CICLO FRIO, 60HZ, CLASSIFICACAO A (SELO PROCEL), GAS HFC, CONTROLE S/FIO                                                                                                                                                                                                                                                                                                                                                                   </t>
  </si>
  <si>
    <t>2.828,50</t>
  </si>
  <si>
    <t xml:space="preserve">AR CONDICIONADO SPLIT INVERTER, HI-WALL (PAREDE), 18000 BTU/H, CICLO FRIO, 60HZ, CLASSIFICACAO A (SELO PROCEL), GAS HFC, CONTROLE S/FIO                                                                                                                                                                                                                                                                                                                                                                   </t>
  </si>
  <si>
    <t>4.199,00</t>
  </si>
  <si>
    <t xml:space="preserve">AR CONDICIONADO SPLIT INVERTER, HI-WALL (PAREDE), 24000 BTU/H, CICLO FRIO, 60HZ, CLASSIFICACAO A (SELO PROCEL), GAS HFC, CONTROLE S/FIO                                                                                                                                                                                                                                                                                                                                                                   </t>
  </si>
  <si>
    <t>5.803,42</t>
  </si>
  <si>
    <t xml:space="preserve">AR CONDICIONADO SPLIT INVERTER, HI-WALL (PAREDE), 9000 BTU/H, CICLO FRIO, 60HZ, CLASSIFICACAO A (SELO PROCEL), GAS HFC, CONTROLE S/FIO                                                                                                                                                                                                                                                                                                                                                                    </t>
  </si>
  <si>
    <t>2.526,09</t>
  </si>
  <si>
    <t xml:space="preserve">AR CONDICIONADO SPLIT INVERTER, PISO TETO, APRESENTANDO ENTRE 54000 E 58000 BTU/H, CICLO FRIO, 60HZ, CLASSIFICACAO ENERGETICA A OU B (SELO PROCEL), GAS HFC, CONTROLE S/FIO                                                                                                                                                                                                                                                                                                                               </t>
  </si>
  <si>
    <t>22.999,82</t>
  </si>
  <si>
    <t xml:space="preserve">AR CONDICIONADO SPLIT INVERTER, PISO TETO, 18000 BTU/H, CICLO FRIO, 60HZ, CLASSIFICACAO ENERGETICA A OU B (SELO PROCEL), GAS HFC, CONTROLE S/FIO                                                                                                                                                                                                                                                                                                                                                          </t>
  </si>
  <si>
    <t>10.889,71</t>
  </si>
  <si>
    <t xml:space="preserve">AR CONDICIONADO SPLIT INVERTER, PISO TETO, 24000 BTU/H, CICLO FRIO, 60HZ, CLASSIFICACAO ENERGETICA A OU B (SELO PROCEL), GAS HFC, CONTROLE S/FIO                                                                                                                                                                                                                                                                                                                                                          </t>
  </si>
  <si>
    <t>12.208,25</t>
  </si>
  <si>
    <t xml:space="preserve">AR CONDICIONADO SPLIT INVERTER, PISO TETO, 36000 BTU/H, CICLO FRIO, 60HZ, CLASSIFICACAO ENERGETICA A OU B (SELO PROCEL), GAS HFC, CONTROLE S/FIO                                                                                                                                                                                                                                                                                                                                                          </t>
  </si>
  <si>
    <t>13.792,73</t>
  </si>
  <si>
    <t xml:space="preserve">AR CONDICIONADO SPLIT INVERTER, PISO TETO, 48000 BTU/H, CICLO FRIO, 60HZ, CLASSIFICACAO ENERGETICA A OU B (SELO PROCEL), GAS HFC, CONTROLE S/FIO                                                                                                                                                                                                                                                                                                                                                          </t>
  </si>
  <si>
    <t>18.957,09</t>
  </si>
  <si>
    <t xml:space="preserve">AR CONDICIONADO SPLIT ON/OFF, CASSETE (TETO), FRIO 4 VIAS 18000 BTUS/H, CLASSIFICACAO ENERGETICA C - SELO PROCEL, GAS HFC, CONTROLE S/ FIO                                                                                                                                                                                                                                                                                                                                                                </t>
  </si>
  <si>
    <t>6.675,06</t>
  </si>
  <si>
    <t xml:space="preserve">AR CONDICIONADO SPLIT ON/OFF, CASSETE (TETO), FRIO 4 VIAS 24000 BTUS/H, CLASSIFICACAO ENERGETICA C - SELO PROCEL, GAS HFC, CONTROLE S/ FIO                                                                                                                                                                                                                                                                                                                                                                </t>
  </si>
  <si>
    <t>8.272,78</t>
  </si>
  <si>
    <t xml:space="preserve">AR CONDICIONADO SPLIT ON/OFF, CASSETE (TETO), FRIO 4 VIAS 36000 BTUS/H, CLASSIFICACAO ENERGETICA C - SELO PROCEL, GAS HFC, CONTROLE S/ FIO                                                                                                                                                                                                                                                                                                                                                                </t>
  </si>
  <si>
    <t>12.293,15</t>
  </si>
  <si>
    <t xml:space="preserve">AR CONDICIONADO SPLIT ON/OFF, CASSETE (TETO), FRIO 4 VIAS 48000 BTUS/H, CLASSIFICACAO ENERGETICA C - SELO PROCEL, GAS HFC, CONTROLE S/ FIO                                                                                                                                                                                                                                                                                                                                                                </t>
  </si>
  <si>
    <t>12.743,61</t>
  </si>
  <si>
    <t xml:space="preserve">AR CONDICIONADO SPLIT ON/OFF, CASSETE (TETO), FRIO 4 VIAS 60000 BTUS/H, CLASSIFICACAO ENERGETICA C - SELO PROCEL, GAS HFC, CONTROLE S/ FIO                                                                                                                                                                                                                                                                                                                                                                </t>
  </si>
  <si>
    <t>14.624,23</t>
  </si>
  <si>
    <t xml:space="preserve">AR CONDICIONADO SPLIT ON/OFF, CASSETE (TETO), 18000 BTUS/H, CICLO QUENTE/FRIO, 60 HZ, CLASSIFICACAO ENERGETICA C - SELO PROCEL, GAS HFC, CONTROLE S/ FIO                                                                                                                                                                                                                                                                                                                                                  </t>
  </si>
  <si>
    <t>7.987,32</t>
  </si>
  <si>
    <t xml:space="preserve">AR CONDICIONADO SPLIT ON/OFF, CASSETE (TETO), 24000 BTUS/H, CICLO QUENTE/FRIO, 60 HZ, CLASSIFICACAO ENERGETICA C - SELO PROCEL, GAS HFC, CONTROLE S/ FIO                                                                                                                                                                                                                                                                                                                                                  </t>
  </si>
  <si>
    <t>8.600,60</t>
  </si>
  <si>
    <t xml:space="preserve">AR CONDICIONADO SPLIT ON/OFF, CASSETE (TETO), 36000 BTUS/H, CICLO QUENTE/FRIO, 60 HZ, CLASSIFICACAO ENERGETICA A - SELO PROCEL, GAS HFC, CONTROLE S/ FIO                                                                                                                                                                                                                                                                                                                                                  </t>
  </si>
  <si>
    <t>12.710,03</t>
  </si>
  <si>
    <t xml:space="preserve">AR CONDICIONADO SPLIT ON/OFF, CASSETE (TETO), 48000 BTUS/H, CICLO QUENTE/FRIO, 60 HZ, CLASSIFICACAO ENERGETICA A - SELO PROCEL, GAS HFC, CONTROLE S/ FIO                                                                                                                                                                                                                                                                                                                                                  </t>
  </si>
  <si>
    <t>14.704,27</t>
  </si>
  <si>
    <t xml:space="preserve">AR CONDICIONADO SPLIT ON/OFF, CASSETE (TETO), 60000 BTUS/H, CICLO QUENTE/FRIO, 60 HZ, CLASSIFICACAO ENERGETICA A - SELO PROCEL, GAS HFC, CONTROLE S/ FIO                                                                                                                                                                                                                                                                                                                                                  </t>
  </si>
  <si>
    <t>15.382,54</t>
  </si>
  <si>
    <t xml:space="preserve">AR CONDICIONADO SPLIT ON/OFF, HI-WALL (PAREDE), 12000 BTUS/H, CICLO FRIO, 60 HZ, CLASSIFICACAO ENERGETICA A - SELO PROCEL, GAS HFC, CONTROLE S/ FIO                                                                                                                                                                                                                                                                                                                                                       </t>
  </si>
  <si>
    <t>2.270,05</t>
  </si>
  <si>
    <t xml:space="preserve">AR CONDICIONADO SPLIT ON/OFF, HI-WALL (PAREDE), 12000 BTUS/H, CICLO QUENTE/FRIO, 60 HZ, CLASSIFICACAO ENERGETICA A - SELO PROCEL, GAS HFC, CONTROLE S/ FIO                                                                                                                                                                                                                                                                                                                                                </t>
  </si>
  <si>
    <t>2.455,62</t>
  </si>
  <si>
    <t xml:space="preserve">AR CONDICIONADO SPLIT ON/OFF, HI-WALL (PAREDE), 18000 BTUS/H, CICLO FRIO, 60 HZ, CLASSIFICACAO ENERGETICA A - SELO PROCEL, GAS HFC, CONTROLE S/ FIO                                                                                                                                                                                                                                                                                                                                                       </t>
  </si>
  <si>
    <t>3.266,31</t>
  </si>
  <si>
    <t xml:space="preserve">AR CONDICIONADO SPLIT ON/OFF, HI-WALL (PAREDE), 18000 BTUS/H, CICLO QUENTE/FRIO, 60 HZ, CLASSIFICACAO ENERGETICA A - SELO PROCEL, GAS HFC, CONTROLE S/ FIO                                                                                                                                                                                                                                                                                                                                                </t>
  </si>
  <si>
    <t>3.642,44</t>
  </si>
  <si>
    <t xml:space="preserve">AR CONDICIONADO SPLIT ON/OFF, HI-WALL (PAREDE), 24000 BTUS/H, CICLO FRIO, 60 HZ, CLASSIFICACAO ENERGETICA A - SELO PROCEL, GAS HFC, CONTROLE S/ FIO                                                                                                                                                                                                                                                                                                                                                       </t>
  </si>
  <si>
    <t>4.278,57</t>
  </si>
  <si>
    <t xml:space="preserve">AR CONDICIONADO SPLIT ON/OFF, HI-WALL (PAREDE), 24000 BTUS/H, CICLO QUENTE/FRIO, 60 HZ, CLASSIFICACAO ENERGETICA A - SELO PROCEL, GAS HFC, CONTROLE S/ FIO                                                                                                                                                                                                                                                                                                                                                </t>
  </si>
  <si>
    <t>4.816,58</t>
  </si>
  <si>
    <t xml:space="preserve">AR CONDICIONADO SPLIT ON/OFF, HI-WALL (PAREDE), 9000 BTUS/H, CICLO FRIO, 60 HZ, CLASSIFICACAO ENERGETICA A - SELO PROCEL, GAS HFC, CONTROLE S/ FIO                                                                                                                                                                                                                                                                                                                                                        </t>
  </si>
  <si>
    <t>1.944,69</t>
  </si>
  <si>
    <t xml:space="preserve">AR CONDICIONADO SPLIT ON/OFF, HI-WALL (PAREDE), 9000 BTUS/H, CICLO QUENTE/FRIO, 60 HZ, CLASSIFICACAO ENERGETICA A - SELO PROCEL, GAS HFC, CONTROLE S/ FIO                                                                                                                                                                                                                                                                                                                                                 </t>
  </si>
  <si>
    <t>2.141,31</t>
  </si>
  <si>
    <t xml:space="preserve">AR CONDICIONADO SPLIT ON/OFF, PISO TETO, 18.000 BTU/H, CICLO FRIO, 60HZ, CLASSIFICACAO ENERGETICA C - SELO PROCEL, GAS HFC, CONTROLE S/FIO                                                                                                                                                                                                                                                                                                                                                                </t>
  </si>
  <si>
    <t>6.085,22</t>
  </si>
  <si>
    <t xml:space="preserve">AR CONDICIONADO SPLIT ON/OFF, PISO TETO, 24.000 BTU/H, CICLO FRIO, 60HZ, CLASSIFICACAO ENERGETICA C - SELO PROCEL, GAS HFC, CONTROLE S/FIO                                                                                                                                                                                                                                                                                                                                                                </t>
  </si>
  <si>
    <t>6.418,68</t>
  </si>
  <si>
    <t xml:space="preserve">AR CONDICIONADO SPLIT ON/OFF, PISO TETO, 36.000 BTU/H, CICLO FRIO, 60HZ, CLASSIFICACAO ENERGETICA C - SELO PROCEL, GAS HFC, CONTROLE S/FIO                                                                                                                                                                                                                                                                                                                                                                </t>
  </si>
  <si>
    <t>8.517,65</t>
  </si>
  <si>
    <t xml:space="preserve">AR CONDICIONADO SPLIT ON/OFF, PISO TETO, 48.000 BTU/H, CICLO FRIO, 60HZ, CLASSIFICACAO ENERGETICA C - SELO PROCEL, GAS HFC, CONTROLE S/FIO                                                                                                                                                                                                                                                                                                                                                                </t>
  </si>
  <si>
    <t>10.320,26</t>
  </si>
  <si>
    <t xml:space="preserve">AR CONDICIONADO SPLIT ON/OFF, PISO TETO, 60.000 BTU/H, CICLO FRIO, 60HZ, CLASSIFICACAO ENERGETICA C - SELO PROCEL, GAS HFC, CONTROLE S/FIO                                                                                                                                                                                                                                                                                                                                                                </t>
  </si>
  <si>
    <t>11.608,58</t>
  </si>
  <si>
    <t xml:space="preserve">AR-CONDICIONADO FRIO SPLITAO INVERTER 30 TR                                                                                                                                                                                                                                                                                                                                                                                                                                                               </t>
  </si>
  <si>
    <t>91.480,33</t>
  </si>
  <si>
    <t xml:space="preserve">AR-CONDICIONADO FRIO SPLITAO MODULAR 10 TR                                                                                                                                                                                                                                                                                                                                                                                                                                                                </t>
  </si>
  <si>
    <t>28.633,15</t>
  </si>
  <si>
    <t xml:space="preserve">AR-CONDICIONADO FRIO SPLITAO MODULAR 15 TR                                                                                                                                                                                                                                                                                                                                                                                                                                                                </t>
  </si>
  <si>
    <t>36.951,65</t>
  </si>
  <si>
    <t xml:space="preserve">AR-CONDICIONADO FRIO SPLITAO MODULAR 20 TR                                                                                                                                                                                                                                                                                                                                                                                                                                                                </t>
  </si>
  <si>
    <t>53.761,75</t>
  </si>
  <si>
    <t xml:space="preserve">AR-CONDICIONADO SPLIT INVERTER, PISO TETO, 24000 BTU/H, QUENTE/FRIO, 60HZ, CLASSIFICACAO ENERGETICA A - SELO PROCEL, GAS HFC, CONTROLE S/FIO                                                                                                                                                                                                                                                                                                                                                              </t>
  </si>
  <si>
    <t>6.602,92</t>
  </si>
  <si>
    <t xml:space="preserve">ARADO REVERSIVEL COM 3 DISCOS DE 26" X 6MM REBOCAVEL                                                                                                                                                                                                                                                                                                                                                                                                                                                      </t>
  </si>
  <si>
    <t>23.610,91</t>
  </si>
  <si>
    <t xml:space="preserve">ARAME DE ACO OVALADO 15 X 17 ( 45,7 KG, 700 KGF), ROLO 1000 M                                                                                                                                                                                                                                                                                                                                                                                                                                             </t>
  </si>
  <si>
    <t>25,58</t>
  </si>
  <si>
    <t xml:space="preserve">ARAME DE AMARRACAO PARA GABIAO GALVANIZADO, DIAMETRO 2,2 MM                                                                                                                                                                                                                                                                                                                                                                                                                                               </t>
  </si>
  <si>
    <t xml:space="preserve">ARAME FARPADO GALVANIZADO, 14 BWG (2,11 MM), CLASSE 250                                                                                                                                                                                                                                                                                                                                                                                                                                                   </t>
  </si>
  <si>
    <t>1,32</t>
  </si>
  <si>
    <t xml:space="preserve">ARAME FARPADO GALVANIZADO, 16 BWG (1,65 MM), CLASSE 250                                                                                                                                                                                                                                                                                                                                                                                                                                                   </t>
  </si>
  <si>
    <t xml:space="preserve">ARAME GALVANIZADO 12 BWG, D = 2,76 MM (0,048 KG/M) OU 14 BWG, D = 2,11 MM (0,026 KG/M)                                                                                                                                                                                                                                                                                                                                                                                                                    </t>
  </si>
  <si>
    <t>21,60</t>
  </si>
  <si>
    <t xml:space="preserve">ARAME GALVANIZADO 16 BWG, D = 1,65MM (0,0166 KG/M)                                                                                                                                                                                                                                                                                                                                                                                                                                                        </t>
  </si>
  <si>
    <t xml:space="preserve">ARAME GALVANIZADO 18 BWG, D = 1,24MM (0,009 KG/M)                                                                                                                                                                                                                                                                                                                                                                                                                                                         </t>
  </si>
  <si>
    <t>30,81</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</si>
  <si>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</si>
  <si>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</si>
  <si>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</si>
  <si>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</si>
  <si>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</si>
  <si>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75,98</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</si>
  <si>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</si>
  <si>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</si>
  <si>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</si>
  <si>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860,76</t>
  </si>
  <si>
    <t xml:space="preserve">ARGAMASSA COLANTE AC I PARA CERAMICAS                                                                                                                                                                                                                                                                                                                                                                                                                                                                     </t>
  </si>
  <si>
    <t xml:space="preserve">ARGAMASSA COLANTE AC II                                                                                                                                                                                                                                                                                                                                                                                                                                                                                   </t>
  </si>
  <si>
    <t>1,39</t>
  </si>
  <si>
    <t xml:space="preserve">ARGAMASSA COLANTE TIPO AC III                                                                                                                                                                                                                                                                                                                                                                                                                                                                             </t>
  </si>
  <si>
    <t xml:space="preserve">ARGAMASSA COLANTE TIPO AC III E                                                                                                                                                                                                                                                                                                                                                                                                                                                                           </t>
  </si>
  <si>
    <t xml:space="preserve">ARGAMASSA INDUSTRIALIZADA MULTIUSO, PARA REVESTIMENTO INTERNO E EXTERNO E ASSENTAMENTO DE BLOCOS DIVERSOS                                                                                                                                                                                                                                                                                                                                                                                                 </t>
  </si>
  <si>
    <t>0,81</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</si>
  <si>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</si>
  <si>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</si>
  <si>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</si>
  <si>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</si>
  <si>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</si>
  <si>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</si>
  <si>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</si>
  <si>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0,77</t>
  </si>
  <si>
    <t xml:space="preserve">ARGAMASSA USINADA AUTOADENSAVEL E AUTONIVELANTE PARA CONTRAPISO, COM BOMBEAMENTO (DISPONIBILIZACAO DE BOMBA), SEM O LANCAMENTO                                                                                                                                                                                                                                                                                                                                                                            </t>
  </si>
  <si>
    <t>474,65</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</si>
  <si>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</si>
  <si>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</si>
  <si>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</si>
  <si>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</si>
  <si>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</si>
  <si>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</si>
  <si>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</si>
  <si>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</si>
  <si>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</si>
  <si>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</si>
  <si>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</si>
  <si>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</si>
  <si>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</si>
  <si>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</si>
  <si>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3.552,55</t>
  </si>
  <si>
    <t xml:space="preserve">ARQUITETO JUNIOR (HORISTA)                                                                                                                                                                                                                                                                                                                                                                                                                                                                                </t>
  </si>
  <si>
    <t>98,17</t>
  </si>
  <si>
    <t xml:space="preserve">ARQUITETO JUNIOR (MENSALISTA)                                                                                                                                                                                                                                                                                                                                                                                                                                                                             </t>
  </si>
  <si>
    <t>17.176,91</t>
  </si>
  <si>
    <t xml:space="preserve">ARQUITETO PLENO (HORISTA)                                                                                                                                                                                                                                                                                                                                                                                                                                                                                 </t>
  </si>
  <si>
    <t>103,58</t>
  </si>
  <si>
    <t xml:space="preserve">ARQUITETO PLENO (MENSALISTA)                                                                                                                                                                                                                                                                                                                                                                                                                                                                              </t>
  </si>
  <si>
    <t>18.122,23</t>
  </si>
  <si>
    <t xml:space="preserve">ARQUITETO SENIOR (HORISTA)                                                                                                                                                                                                                                                                                                                                                                                                                                                                                </t>
  </si>
  <si>
    <t>110,73</t>
  </si>
  <si>
    <t xml:space="preserve">ARQUITETO SENIOR (MENSALISTA)                                                                                                                                                                                                                                                                                                                                                                                                                                                                             </t>
  </si>
  <si>
    <t>19.374,06</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</si>
  <si>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</si>
  <si>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</si>
  <si>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</si>
  <si>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</si>
  <si>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</si>
  <si>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</si>
  <si>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</si>
  <si>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</si>
  <si>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</si>
  <si>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</si>
  <si>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</si>
  <si>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</si>
  <si>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</si>
  <si>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</si>
  <si>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</si>
  <si>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</si>
  <si>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</si>
  <si>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</si>
  <si>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2.768,44</t>
  </si>
  <si>
    <t xml:space="preserve">ASSENTO  VASO SANITARIO INFANTIL EM PLASTICO BRANCO                                                                                                                                                                                                                                                                                                                                                                                                                                                       </t>
  </si>
  <si>
    <t>90,40</t>
  </si>
  <si>
    <t xml:space="preserve">ASSENTO SANITARIO DE PLASTICO, TIPO CONVENCIONAL                                                                                                                                                                                                                                                                                                                                                                                                                                                          </t>
  </si>
  <si>
    <t>42,48</t>
  </si>
  <si>
    <t xml:space="preserve">AUTOMATICO DE BOIA SUPERIOR / INFERIOR, *15* A / 250 V                                                                                                                                                                                                                                                                                                                                                                                                                                                    </t>
  </si>
  <si>
    <t xml:space="preserve">AUXILIAR DE ALMOXARIFE (HORISTA)                                                                                                                                                                                                                                                                                                                                                                                                                                                                          </t>
  </si>
  <si>
    <t xml:space="preserve">AUXILIAR DE ALMOXARIFE (MENSALISTA)                                                                                                                                                                                                                                                                                                                                                                                                                                                                       </t>
  </si>
  <si>
    <t>4.288,31</t>
  </si>
  <si>
    <t xml:space="preserve">AUXILIAR DE AZULEJISTA (HORISTA)                                                                                                                                                                                                                                                                                                                                                                                                                                                                          </t>
  </si>
  <si>
    <t xml:space="preserve">AUXILIAR DE AZULEJISTA (MENSALISTA)                                                                                                                                                                                                                                                                                                                                                                                                                                                                       </t>
  </si>
  <si>
    <t>2.920,31</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</si>
  <si>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</si>
  <si>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</si>
  <si>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</si>
  <si>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</si>
  <si>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4.476,12</t>
  </si>
  <si>
    <t xml:space="preserve">AUXILIAR DE LABORATORISTA DE SOLOS E DE CONCRETO (HORISTA)                                                                                                                                                                                                                                                                                                                                                                                                                                                </t>
  </si>
  <si>
    <t xml:space="preserve">AUXILIAR DE LABORATORISTA DE SOLOS E DE CONCRETO (MENSALISTA)                                                                                                                                                                                                                                                                                                                                                                                                                                             </t>
  </si>
  <si>
    <t>5.687,28</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</si>
  <si>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</si>
  <si>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</si>
  <si>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</si>
  <si>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</si>
  <si>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</si>
  <si>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</si>
  <si>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2.922,00</t>
  </si>
  <si>
    <t xml:space="preserve">AUXILIAR DE TOPOGRAFO (HORISTA)                                                                                                                                                                                                                                                                                                                                                                                                                                                                           </t>
  </si>
  <si>
    <t xml:space="preserve">AUXILIAR DE TOPOGRAFO (MENSALISTA)                                                                                                                                                                                                                                                                                                                                                                                                                                                                        </t>
  </si>
  <si>
    <t>4.670,47</t>
  </si>
  <si>
    <t xml:space="preserve">AUXILIAR TECNICO / ASSISTENTE DE ENGENHARIA (HORISTA)                                                                                                                                                                                                                                                                                                                                                                                                                                                     </t>
  </si>
  <si>
    <t>29,44</t>
  </si>
  <si>
    <t xml:space="preserve">AUXILIAR TECNICO / ASSISTENTE DE ENGENHARIA (MENSALISTA)                                                                                                                                                                                                                                                                                                                                                                                                                                                  </t>
  </si>
  <si>
    <t>5.154,32</t>
  </si>
  <si>
    <t xml:space="preserve">AVENTAL DE SEGURANCA DE RASPA DE COURO 1,00 X 0,60 M                                                                                                                                                                                                                                                                                                                                                                                                                                                      </t>
  </si>
  <si>
    <t>44,55</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</si>
  <si>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</si>
  <si>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</si>
  <si>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</si>
  <si>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</si>
  <si>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</si>
  <si>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</si>
  <si>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</si>
  <si>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</si>
  <si>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</si>
  <si>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</si>
  <si>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</si>
  <si>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</si>
  <si>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218,06</t>
  </si>
  <si>
    <t xml:space="preserve">BANCADA DE MARMORE SINTETICO COM UMA CUBA, 150 X *60* CM                                                                                                                                                                                                                                                                                                                                                                                                                                                  </t>
  </si>
  <si>
    <t>273,34</t>
  </si>
  <si>
    <t xml:space="preserve">BANCADA DE MARMORE SINTETICO COM UMA CUBA, 200 X *60* CM                                                                                                                                                                                                                                                                                                                                                                                                                                                  </t>
  </si>
  <si>
    <t>615,97</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</si>
  <si>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</si>
  <si>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</si>
  <si>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613,16</t>
  </si>
  <si>
    <t xml:space="preserve">BANCADA/BANCA/PIA DE ACO INOXIDAVEL (AISI 430) COM 1 CUBA CENTRAL, COM VALVULA, ESCORREDOR DUPLO, DE *0,55 X 1,20* M                                                                                                                                                                                                                                                                                                                                                                                      </t>
  </si>
  <si>
    <t>216,90</t>
  </si>
  <si>
    <t xml:space="preserve">BANCADA/BANCA/PIA DE ACO INOXIDAVEL (AISI 430) COM 1 CUBA CENTRAL, COM VALVULA, ESCORREDOR DUPLO, DE *0,55 X 1,40* M                                                                                                                                                                                                                                                                                                                                                                                      </t>
  </si>
  <si>
    <t>288,42</t>
  </si>
  <si>
    <t xml:space="preserve">BANCADA/BANCA/PIA DE ACO INOXIDAVEL (AISI 430) COM 1 CUBA CENTRAL, COM VALVULA, ESCORREDOR DUPLO, DE *0,55 X 1,80* M                                                                                                                                                                                                                                                                                                                                                                                      </t>
  </si>
  <si>
    <t>417,87</t>
  </si>
  <si>
    <t xml:space="preserve">BANCADA/BANCA/PIA DE ACO INOXIDAVEL (AISI 430) COM 1 CUBA CENTRAL, COM VALVULA, LISA (SEM ESCORREDOR), DE *0,55 X 1,20* M                                                                                                                                                                                                                                                                                                                                                                                 </t>
  </si>
  <si>
    <t>212,02</t>
  </si>
  <si>
    <t xml:space="preserve">BANCADA/BANCA/PIA DE ACO INOXIDAVEL (AISI 430) COM 1 CUBA CENTRAL, SEM VALVULA, ESCORREDOR DUPLO, DE *0,55 X 1,60* M                                                                                                                                                                                                                                                                                                                                                                                      </t>
  </si>
  <si>
    <t>252,12</t>
  </si>
  <si>
    <t xml:space="preserve">BANCADA/BANCA/PIA DE ACO INOXIDAVEL (AISI 430) COM 2 CUBAS, COM VALVULAS, ESCORREDOR DUPLO, DE *0,55 X 2,00* M                                                                                                                                                                                                                                                                                                                                                                                            </t>
  </si>
  <si>
    <t>589,16</t>
  </si>
  <si>
    <t xml:space="preserve">BANCADA/TAMPO ACO INOX (AISI 304), LARGURA 60 CM, COM RODABANCA (NAO INCLUI PES DE APOIO)                                                                                                                                                                                                                                                                                                                                                                                                                 </t>
  </si>
  <si>
    <t>938,72</t>
  </si>
  <si>
    <t xml:space="preserve">BANCADA/TAMPO ACO INOX (AISI 304), LARGURA 70 CM, COM RODABANCA (NAO INCLUI PES DE APOIO)                                                                                                                                                                                                                                                                                                                                                                                                                 </t>
  </si>
  <si>
    <t>1.176,16</t>
  </si>
  <si>
    <t xml:space="preserve">BANCADA/TAMPO LISO (SEM CUBA) EM MARMORE SINTETICO                                                                                                                                                                                                                                                                                                                                                                                                                                                        </t>
  </si>
  <si>
    <t>241,78</t>
  </si>
  <si>
    <t xml:space="preserve">BANCO ARTICULADO PARA BANHO, EM ACO INOX POLIDO, 70* CM X 45* CM                                                                                                                                                                                                                                                                                                                                                                                                                                          </t>
  </si>
  <si>
    <t>897,57</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</si>
  <si>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</si>
  <si>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</si>
  <si>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</si>
  <si>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</si>
  <si>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</si>
  <si>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</si>
  <si>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</si>
  <si>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</si>
  <si>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</si>
  <si>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</si>
  <si>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</si>
  <si>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</si>
  <si>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</si>
  <si>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</si>
  <si>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</si>
  <si>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43,68</t>
  </si>
  <si>
    <t xml:space="preserve">BARRA DE ACO CHATO, RETANGULAR, 50,8 MM X 25,4 MM (L X E), 10,12 KG/M                                                                                                                                                                                                                                                                                                                                                                                                                                     </t>
  </si>
  <si>
    <t xml:space="preserve">BARRA DE ACO CHATO, RETANGULAR, 50,8 MM X 6,35 MM (L X E), 2,53 KG/M                                                                                                                                                                                                                                                                                                                                                                                                                                      </t>
  </si>
  <si>
    <t>21,62</t>
  </si>
  <si>
    <t xml:space="preserve">BARRA DE ACO CHATO, RETANGULAR, 50,8 MM X 7,94 MM (L X E), 3,162 KG/M                                                                                                                                                                                                                                                                                                                                                                                                                                     </t>
  </si>
  <si>
    <t xml:space="preserve">BARRA DE ACO CHATO, RETANGULAR, 50,8 MM X 9,53 MM (L X E), 3,79KG/M                                                                                                                                                                                                                                                                                                                                                                                                                                       </t>
  </si>
  <si>
    <t>32,39</t>
  </si>
  <si>
    <t xml:space="preserve">BARRA DE APOIO EM "L", EM ACO INOX POLIDO 70 X 70 CM, DIAMETRO MINIMO 3 CM                                                                                                                                                                                                                                                                                                                                                                                                                                </t>
  </si>
  <si>
    <t>397,56</t>
  </si>
  <si>
    <t xml:space="preserve">BARRA DE APOIO EM "L", EM ACO INOX POLIDO 80 X 80 CM, DIAMETRO MINIMO 3 CM                                                                                                                                                                                                                                                                                                                                                                                                                                </t>
  </si>
  <si>
    <t>456,26</t>
  </si>
  <si>
    <t xml:space="preserve">BARRA DE APOIO LATERAL ARTICULADA, COM TRAVA, EM ACO INOX POLIDO, 70 CM, DIAMETRO MINIMO 3 CM                                                                                                                                                                                                                                                                                                                                                                                                             </t>
  </si>
  <si>
    <t>493,66</t>
  </si>
  <si>
    <t xml:space="preserve">BARRA DE APOIO RETA, EM ACO INOX POLIDO, COMPRIMENTO 60CM, DIAMETRO MINIMO 3 CM                                                                                                                                                                                                                                                                                                                                                                                                                           </t>
  </si>
  <si>
    <t>175,03</t>
  </si>
  <si>
    <t xml:space="preserve">BARRA DE APOIO RETA, EM ACO INOX POLIDO, COMPRIMENTO 70CM, DIAMETRO MINIMO 3 CM                                                                                                                                                                                                                                                                                                                                                                                                                           </t>
  </si>
  <si>
    <t>194,39</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</si>
  <si>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</si>
  <si>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</si>
  <si>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</si>
  <si>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156,00</t>
  </si>
  <si>
    <t xml:space="preserve">BARRA DE APOIO RETA, EM ALUMINIO, COMPRIMENTO 70CM, DIAMETRO MINIMO 3 CM                                                                                                                                                                                                                                                                                                                                                                                                                                  </t>
  </si>
  <si>
    <t>178,88</t>
  </si>
  <si>
    <t xml:space="preserve">BARRA DE APOIO RETA, EM ALUMINIO, COMPRIMENTO 80 CM, DIAMETRO MINIMO 3 CM                                                                                                                                                                                                                                                                                                                                                                                                                                 </t>
  </si>
  <si>
    <t>193,49</t>
  </si>
  <si>
    <t xml:space="preserve">BARRA DE APOIO RETA, EM ALUMINIO, COMPRIMENTO 90 CM, DIAMETRO MINIMO 3 CM                                                                                                                                                                                                                                                                                                                                                                                                                                 </t>
  </si>
  <si>
    <t>202,61</t>
  </si>
  <si>
    <t xml:space="preserve">BASE DE MISTURADOR MONOCOMANDO PARA CHUVEIRO, DE PAREDE (NAO INCLUI ACABAMENTOS)                                                                                                                                                                                                                                                                                                                                                                                                                          </t>
  </si>
  <si>
    <t>371,07</t>
  </si>
  <si>
    <t xml:space="preserve">BASE PARA MASTRO DE PARA-RAIOS DIAMETRO NOMINAL 1 1/2"                                                                                                                                                                                                                                                                                                                                                                                                                                                    </t>
  </si>
  <si>
    <t>57,92</t>
  </si>
  <si>
    <t xml:space="preserve">BASE PARA MASTRO DE PARA-RAIOS DIAMETRO NOMINAL 2"                                                                                                                                                                                                                                                                                                                                                                                                                                                        </t>
  </si>
  <si>
    <t>63,51</t>
  </si>
  <si>
    <t xml:space="preserve">BASE PARA RELE COM SUPORTE METALICO                                                                                                                                                                                                                                                                                                                                                                                                                                                                       </t>
  </si>
  <si>
    <t>21,30</t>
  </si>
  <si>
    <t xml:space="preserve">BASTIDOR PARA BLOCO M10                                                                                                                                                                                                                                                                                                                                                                                                                                                                                   </t>
  </si>
  <si>
    <t xml:space="preserve">BATE-ESTACAS POR GRAVIDADE, POTENCIA160 HP, PESO DO MARTELO ATE 3 TONELADAS                                                                                                                                                                                                                                                                                                                                                                                                                               </t>
  </si>
  <si>
    <t>632.675,78</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</si>
  <si>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</si>
  <si>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</si>
  <si>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</si>
  <si>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</si>
  <si>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</si>
  <si>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356,48</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</si>
  <si>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</si>
  <si>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</si>
  <si>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</si>
  <si>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</si>
  <si>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</si>
  <si>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</si>
  <si>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</si>
  <si>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</si>
  <si>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</si>
  <si>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</si>
  <si>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3.738,95</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</si>
  <si>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</si>
  <si>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</si>
  <si>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</si>
  <si>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</si>
  <si>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2,53</t>
  </si>
  <si>
    <t xml:space="preserve">BLOCO CERAMICO / TIJOLO VAZADO PARA ALVENARIA DE VEDACAO, FUROS NA VERTICAL, 19 X 19 X 39 CM (NBR 15270)                                                                                                                                                                                                                                                                                                                                                                                                  </t>
  </si>
  <si>
    <t>3,14</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</si>
  <si>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</si>
  <si>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</si>
  <si>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</si>
  <si>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</si>
  <si>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</si>
  <si>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</si>
  <si>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</si>
  <si>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</si>
  <si>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</si>
  <si>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</si>
  <si>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</si>
  <si>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</si>
  <si>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</si>
  <si>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</si>
  <si>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</si>
  <si>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</si>
  <si>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</si>
  <si>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</si>
  <si>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</si>
  <si>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</si>
  <si>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</si>
  <si>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</si>
  <si>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</si>
  <si>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6,72</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</si>
  <si>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</si>
  <si>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</si>
  <si>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</si>
  <si>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</si>
  <si>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</si>
  <si>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</si>
  <si>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</si>
  <si>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</si>
  <si>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</si>
  <si>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54,06</t>
  </si>
  <si>
    <t xml:space="preserve">BLOCO DE GESSO VAZADO, BRANCO, E = *7* CM, DIMENSOES *67 X 50* CM                                                                                                                                                                                                                                                                                                                                                                                                                                         </t>
  </si>
  <si>
    <t>39,64</t>
  </si>
  <si>
    <t xml:space="preserve">BLOCO DE POLIETILENO ALTA DENSIDADE, *27* X *30* X *100* CM, ACOMPANHADOS PLACAS  TERMINAIS  E LONGARINAS, PARA FUNDO DE FILTRO                                                                                                                                                                                                                                                                                                                                                                           </t>
  </si>
  <si>
    <t>740,74</t>
  </si>
  <si>
    <t xml:space="preserve">BLOCO DE VEDACAO CONCRETO APARENTE 9 X 19 X 39 CM (CLASSE C - NBR 6136)                                                                                                                                                                                                                                                                                                                                                                                                                                   </t>
  </si>
  <si>
    <t xml:space="preserve">BLOCO DE VEDACAO CONCRETO 14 X 19 X 29 CM (CLASSE C - NBR 6136)                                                                                                                                                                                                                                                                                                                                                                                                                                           </t>
  </si>
  <si>
    <t>3,45</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</si>
  <si>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</si>
  <si>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</si>
  <si>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</si>
  <si>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</si>
  <si>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</si>
  <si>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</si>
  <si>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</si>
  <si>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</si>
  <si>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</si>
  <si>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</si>
  <si>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</si>
  <si>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</si>
  <si>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</si>
  <si>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</si>
  <si>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</si>
  <si>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</si>
  <si>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70,43</t>
  </si>
  <si>
    <t xml:space="preserve">BLOQUETE/PISO DE CONCRETO - MODELO PISOGRAMA/CONCREGRAMA/PAVI-GRADE/GRAMEIRO, DIMENSOES APROXIMADAS DE 60 CM X 45 CM E ESPESSURA DE 8 CM (+/- 1 CM), COR NATURAL                                                                                                                                                                                                                                                                                                                                          </t>
  </si>
  <si>
    <t>158,46</t>
  </si>
  <si>
    <t xml:space="preserve">BLOQUETE/PISO INTERTRAVADO DE CONCRETO - MODELO ONDA/16 FACES/RETANGULAR/TIJOLINHO/PAVER/HOLANDES/PARALELEPIPEDO, *22 CM X *11 CM, E = 10 CM, RESISTENCIA DE 50 MPA (NBR 9781), COR NATURAL                                                                                                                                                                                                                                                                                                               </t>
  </si>
  <si>
    <t>101,24</t>
  </si>
  <si>
    <t xml:space="preserve">BLOQUETE/PISO INTERTRAVADO DE CONCRETO - MODELO ONDA/16 FACES/RETANGULAR/TIJOLINHO/PAVER/HOLANDES/PARALELEPIPEDO, *22 CM X 11* CM, E = 8 CM, RESISTENCIA DE 35 MPA (NBR 9781), COR NATURAL                                                                                                                                                                                                                                                                                                                </t>
  </si>
  <si>
    <t>84,00</t>
  </si>
  <si>
    <t xml:space="preserve">BLOQUETE/PISO INTERTRAVADO DE CONCRETO - MODELO ONDA/16 FACES/RETANGULAR/TIJOLINHO/PAVER/HOLANDES/PARALELEPIPEDO, 20 CM X 10 CM, E = 10 CM, RESISTENCIA DE 35 MPA (NBR 9781), COR NATURAL                                                                                                                                                                                                                                                                                                                 </t>
  </si>
  <si>
    <t>99,04</t>
  </si>
  <si>
    <t xml:space="preserve">BLOQUETE/PISO INTERTRAVADO DE CONCRETO - MODELO ONDA/16 FACES/RETANGULAR/TIJOLINHO/PAVER/HOLANDES/PARALELEPIPEDO, 20 CM X 10 CM, E = 6 CM, RESISTENCIA DE 35 MPA (NBR 9781), COLORIDO                                                                                                                                                                                                                                                                                                                     </t>
  </si>
  <si>
    <t>77,03</t>
  </si>
  <si>
    <t xml:space="preserve">BLOQUETE/PISO INTERTRAVADO DE CONCRETO - MODELO ONDA/16 FACES/RETANGULAR/TIJOLINHO/PAVER/HOLANDES/PARALELEPIPEDO, 20 CM X 10 CM, E = 6 CM, RESISTENCIA DE 35 MPA (NBR 9781), COR NATURAL                                                                                                                                                                                                                                                                                                                  </t>
  </si>
  <si>
    <t>66,50</t>
  </si>
  <si>
    <t xml:space="preserve">BLOQUETE/PISO INTERTRAVADO DE CONCRETO - MODELO ONDA/16 FACES/RETANGULAR/TIJOLINHO/PAVER/HOLANDES/PARALELEPIPEDO, 20 CM X 10 CM, E = 8 CM, RESISTENCIA DE 35 MPA (NBR 9781), COLORIDO                                                                                                                                                                                                                                                                                                                     </t>
  </si>
  <si>
    <t>92,44</t>
  </si>
  <si>
    <t xml:space="preserve">BLOQUETE/PISO INTERTRAVADO DE CONCRETO - MODELO RAQUETE, *22 CM X 13,5* CM, E = 6 CM, RESISTENCIA DE 35 MPA (NBR 9781), COR NATURAL                                                                                                                                                                                                                                                                                                                                                                       </t>
  </si>
  <si>
    <t>67,89</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</si>
  <si>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</si>
  <si>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</si>
  <si>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</si>
  <si>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84,36</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</si>
  <si>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</si>
  <si>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</si>
  <si>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</si>
  <si>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265,91</t>
  </si>
  <si>
    <t xml:space="preserve">BOMBA CENTRIFUGA  MOTOR ELETRICO TRIFASICO 1,48HP  DIAMETRO DE SUCCAO X ELEVACAO 1" X 1", 4 ESTAGIOS, DIAMETRO DOS ROTORES 3 X 107 MM + 1 X 100 MM, HM/Q: 10 M / 5,3 M3/H A 70 M / 1,8 M3/H                                                                                                                                                                                                                                                                                                               </t>
  </si>
  <si>
    <t>3.794,91</t>
  </si>
  <si>
    <t xml:space="preserve">BOMBA CENTRIFUGA  MOTOR ELETRICO TRIFASICO 2,96HP, DIAMETRO DE SUCCAO X ELEVACAO 1 1/2" X 1 1/4", DIAMETRO DO ROTOR 148 MM, HM/Q: 34 M / 14,80 M3/H A 40 M / 8,60 M3/H                                                                                                                                                                                                                                                                                                                                    </t>
  </si>
  <si>
    <t>3.190,84</t>
  </si>
  <si>
    <t xml:space="preserve">BOMBA CENTRIFUGA COM MOTOR ELETRICO MONOFASICO, POTENCIA 0,33 HP,  BOCAIS 1" X 3/4", DIAMETRO DO ROTOR 99 MM, HM/Q = 4 MCA / 8,5 M3/H A 18 MCA / 0,90 M3/H                                                                                                                                                                                                                                                                                                                                                </t>
  </si>
  <si>
    <t>1.300,30</t>
  </si>
  <si>
    <t xml:space="preserve">BOMBA CENTRIFUGA MONOESTAGIO COM MOTOR ELETRICO MONOFASICO, POTENCIA 15 HP,  DIAMETRO DO ROTOR *173* MM, HM/Q = *30* MCA / *90* M3/H A *45* MCA / *55* M3/H                                                                                                                                                                                                                                                                                                                                               </t>
  </si>
  <si>
    <t>18.789,22</t>
  </si>
  <si>
    <t xml:space="preserve">BOMBA CENTRIFUGA MOTOR ELETRICO MONOFASICO 0,49 HP  BOCAIS 1" X 3/4", DIAMETRO DO ROTOR 110 MM, HM/Q: 6 M / 8,3 M3/H A 20 M / 1,2 M3/H                                                                                                                                                                                                                                                                                                                                                                    </t>
  </si>
  <si>
    <t>1.265,51</t>
  </si>
  <si>
    <t xml:space="preserve">BOMBA CENTRIFUGA MOTOR ELETRICO MONOFASICO 0,50 CV DIAMETRO DE SUCCAO X ELEVACAO 3/4" X 3/4", MONOESTAGIO, DIAMETRO DOS ROTORES 114 MM, HM/Q: 2 M / 2,99 M3/H A 24 M / 0,71 M3/H                                                                                                                                                                                                                                                                                                                          </t>
  </si>
  <si>
    <t>1.974,93</t>
  </si>
  <si>
    <t xml:space="preserve">BOMBA CENTRIFUGA MOTOR ELETRICO MONOFASICO 0,74HP  DIAMETRO DE SUCCAO X ELEVACAO 1 1/4" X 1", DIAMETRO DO ROTOR 120 MM, HM/Q: 8 M / 7,70 M3/H A 24 M / 2,80 M3/H                                                                                                                                                                                                                                                                                                                                          </t>
  </si>
  <si>
    <t>2.162,31</t>
  </si>
  <si>
    <t xml:space="preserve">BOMBA CENTRIFUGA MOTOR ELETRICO TRIFASICO 0,99HP  DIAMETRO DE SUCCAO X ELEVACAO 1" X 1", DIAMETRO DO ROTOR 145 MM, HM/Q: 14 M / 8,4 M3/H A 40 M / 0,60 M3/H                                                                                                                                                                                                                                                                                                                                               </t>
  </si>
  <si>
    <t>2.133,23</t>
  </si>
  <si>
    <t xml:space="preserve">BOMBA CENTRIFUGA MOTOR ELETRICO TRIFASICO 14,8 HP, DIAMETRO DE SUCCAO X ELEVACAO 2 1/2" X 2", DIAMETRO DO ROTOR 195 MM, HM/Q: 62 M / 55,5 M3/H A 80 M / 31,50 M3/H                                                                                                                                                                                                                                                                                                                                        </t>
  </si>
  <si>
    <t>11.962,55</t>
  </si>
  <si>
    <t xml:space="preserve">BOMBA CENTRIFUGA MOTOR ELETRICO TRIFASICO 5HP, DIAMETRO DE SUCCAO X ELEVACAO 2" X 1 1/2", DIAMETRO DO ROTOR 155 MM, HM/Q: 40 M / 20,40 M3/H A 46 M / 9,20 M3/H                                                                                                                                                                                                                                                                                                                                            </t>
  </si>
  <si>
    <t>5.546,95</t>
  </si>
  <si>
    <t xml:space="preserve">BOMBA CENTRIFUGA MOTOR ELETRICO TRIFASICO 9,86 DIAMETRO DE SUCCAO X ELEVACAO 1" X 1", 4 ESTAGIOS, DIAMETRO DOS ROTORES 4 X 146 MM, HM/Q: 85 M / 14,9 M3/H A 140 M / 4,2 M3/H                                                                                                                                                                                                                                                                                                                              </t>
  </si>
  <si>
    <t>11.253,61</t>
  </si>
  <si>
    <t xml:space="preserve">BOMBA CENTRIFUGA,  MOTOR ELETRICO TRIFASICO 1,48HP  DIAMETRO DE SUCCAO X ELEVACAO 1 1/2" X 1", DIAMETRO DO ROTOR 117 MM, HM/Q: 10 M / 21,9 M3/H A 24 M / 6,1 M3/H                                                                                                                                                                                                                                                                                                                                         </t>
  </si>
  <si>
    <t>2.286,82</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</si>
  <si>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</si>
  <si>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</si>
  <si>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</si>
  <si>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3.371,03</t>
  </si>
  <si>
    <t xml:space="preserve">BOMBA SUBMERSA PARA POCOS TUBULARES PROFUNDOS DIAMETRO DE 4 POLEGADAS, ELETRICA, TRIFASICA, POTENCIA 1,97 HP, 20 ESTAGIOS, BOCAL DE DESCARGA DIAMETRO DE UMA POLEGADA E MEIA, HM/Q = 18 M / 5,40 M3/H A 164 M / 0,80 M3/H                                                                                                                                                                                                                                                                                 </t>
  </si>
  <si>
    <t>4.846,87</t>
  </si>
  <si>
    <t xml:space="preserve">BOMBA SUBMERSA PARA POCOS TUBULARES PROFUNDOS DIAMETRO DE 4 POLEGADAS, ELETRICA, TRIFASICA, POTENCIA 5,42 HP, 15 ESTAGIOS, BOCAL DE DESCARGA DIAMETRO DE 2 POLEGADAS, HM/Q = 18 M / 18,10 M3/H A 121 M / 2,90 M3/H                                                                                                                                                                                                                                                                                        </t>
  </si>
  <si>
    <t>8.215,86</t>
  </si>
  <si>
    <t xml:space="preserve">BOMBA SUBMERSA PARA POCOS TUBULARES PROFUNDOS DIAMETRO DE 4 POLEGADAS, ELETRICA, TRIFASICA, POTENCIA 5,42 HP, 29 ESTAGIOS, BOCAL DE DESCARGA DE UMA POLEGADA E MEIA, HM/Q = 18 M / 8,10 M3/H A 201 M / 3,2 M3/H                                                                                                                                                                                                                                                                                           </t>
  </si>
  <si>
    <t>7.800,30</t>
  </si>
  <si>
    <t xml:space="preserve">BOMBA SUBMERSA PARA POCOS TUBULARES PROFUNDOS DIAMETRO DE 6 POLEGADAS, ELETRICA, TRIFASICA, POTENCIA 27,12 HP, 7 ESTAGIOS, BOCAL DE DESCARGA DIAMETRO DE 4 POLEGADAS, HM/Q = 13,9 M / 90 M3/H A 44,0 M / 25,0 M3/H                                                                                                                                                                                                                                                                                        </t>
  </si>
  <si>
    <t>32.008,66</t>
  </si>
  <si>
    <t xml:space="preserve">BOMBA SUBMERSA PARA POCOS TUBULARES PROFUNDOS DIAMETRO DE 6 POLEGADAS, ELETRICA, TRIFASICA, POTENCIA 3,45 HP, 5 ESTAGIOS, BOCAL DE DESCARGA DIAMETRO DE 2 POLEGADAS, HM/Q = 68,5 M / 6,12 M3/H A 39,5 M / 14,04 M3/H                                                                                                                                                                                                                                                                                      </t>
  </si>
  <si>
    <t>11.772,19</t>
  </si>
  <si>
    <t xml:space="preserve">BOMBA SUBMERSA PARA POCOS TUBULARES PROFUNDOS DIAMETRO DE 6 POLEGADAS, ELETRICA, TRIFASICA, POTENCIA 32 HP, 9 ESTAGIOS, BOCAL DE DESCARGA DIAMETRO DE 4 POLEGADAS, HM/Q = 114,0 M / 13,9 M3/H A 57,0 M / 25,0 M3/H                                                                                                                                                                                                                                                                                        </t>
  </si>
  <si>
    <t>34.909,73</t>
  </si>
  <si>
    <t xml:space="preserve">BOMBA SUBMERSIVEL,  ELETRICA, TRIFASICA, POTENCIA 6 HP, DIAMETRO DO ROTOR 127 MM, BOCAL DE SAIDA DIAMETRO DE 3 POLEGADAS, HM/Q = 7 M / 66,90 M3/H A 26 M / 2,88 M3/H                                                                                                                                                                                                                                                                                                                                      </t>
  </si>
  <si>
    <t>15.851,25</t>
  </si>
  <si>
    <t xml:space="preserve">BOMBA SUBMERSIVEL, ELETRICA, TRIFASICA, POTENCIA 0,98 HP, DIAMETRO DO ROTOR 142 MM SEMIABERTO, BOCAL DE SAIDA DIAMETRO DE 2 POLEGADAS, HM/Q = 2 M / 32 M3/H A 8 M / 16 M3/H                                                                                                                                                                                                                                                                                                                               </t>
  </si>
  <si>
    <t>3.499,55</t>
  </si>
  <si>
    <t xml:space="preserve">BOMBA SUBMERSIVEL, ELETRICA, TRIFASICA, POTENCIA 0,99 HP, DIAMETRO ROTOR 98 MM SEMIABERTO, BOCAL DE SAIDA DIAMETRO 2 POLEGADAS, HM/Q = 2 M / 28,90 M3/H A 14 M / 7 M3/H                                                                                                                                                                                                                                                                                                                                   </t>
  </si>
  <si>
    <t>4.227,00</t>
  </si>
  <si>
    <t xml:space="preserve">BOMBA SUBMERSIVEL, ELETRICA, TRIFASICA, POTENCIA 1,97 HP, DIAMETRO DO ROTOR 144 MM SEMIABERTO, BOCAL DE SAIDA DIAMETRO DE 2 POLEGADAS, HM/Q = 2 M / 26,8 M3/H A 28 M / 4,6 M3/H                                                                                                                                                                                                                                                                                                                           </t>
  </si>
  <si>
    <t>5.678,71</t>
  </si>
  <si>
    <t xml:space="preserve">BOMBA SUBMERSIVEL, ELETRICA, TRIFASICA, POTENCIA 13 HP, DIAMETRO DO ROTOR 170 MM, BOCAL DE SAIDA DIAMETRO DE 3 POLEGADAS, HM/Q = 11 M / 68,40 M3/H A 72 M / 3,6 M3/H                                                                                                                                                                                                                                                                                                                                      </t>
  </si>
  <si>
    <t>31.702,50</t>
  </si>
  <si>
    <t xml:space="preserve">BOMBA SUBMERSIVEL, ELETRICA, TRIFASICA, POTENCIA 2,96 HP, DIAMETRO DO ROTOR 144 MM SEMIABERTO, BOCAL DE SAIDA DIAMETRO DE DUAS POLEGADAS, HM/Q = 2 M / 38,8 M3/H A 28 M / 5 M3/H                                                                                                                                                                                                                                                                                                                          </t>
  </si>
  <si>
    <t>4.993,14</t>
  </si>
  <si>
    <t xml:space="preserve">BOMBA SUBMERSIVEL, ELETRICA, TRIFASICA, POTENCIA 3,75 HP, DIAMETRO DO ROTOR 90 MM SEMIABERTO, BOCAL DE SAIDA DIAMETRO DE 2 POLEGADAS, HM/Q = 5 M / 61,2 M3/H A 25,5 M / 3,6 M3/H                                                                                                                                                                                                                                                                                                                          </t>
  </si>
  <si>
    <t>7.925,62</t>
  </si>
  <si>
    <t xml:space="preserve">BOMBA TRIPLEX COM MOTOR A DIESEL, NACIONAL, DIAMETRO DE SUCCAO DE 2  1/2''                                                                                                                                                                                                                                                                                                                                                                                                                                </t>
  </si>
  <si>
    <t>323.254,00</t>
  </si>
  <si>
    <t xml:space="preserve">BOMBA TRIPLEX, PARA INJECAO DE CALDA DE CIMENTO, VAZAO MAXIMA DE *100* LITROS/MINUTO, PRESSAO MAXIMA DE *70* BAR, POTENCIA DE 15 CV                                                                                                                                                                                                                                                                                                                                                                       </t>
  </si>
  <si>
    <t xml:space="preserve">BORBOLETA PARA JANELA TIPO GUILHOTINA, EM ZAMAC CROMADO                                                                                                                                                                                                                                                                                                                                                                                                                                                   </t>
  </si>
  <si>
    <t>25,88</t>
  </si>
  <si>
    <t xml:space="preserve">BOTA DE PVC PRETA, CANO MEDIO, SEM FORRO                                                                                                                                                                                                                                                                                                                                                                                                                                                                  </t>
  </si>
  <si>
    <t>43,20</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</si>
  <si>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</si>
  <si>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</si>
  <si>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</si>
  <si>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</si>
  <si>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</si>
  <si>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</si>
  <si>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</si>
  <si>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</si>
  <si>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</si>
  <si>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</si>
  <si>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</si>
  <si>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</si>
  <si>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</si>
  <si>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</si>
  <si>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</si>
  <si>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</si>
  <si>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</si>
  <si>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</si>
  <si>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</si>
  <si>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19,21</t>
  </si>
  <si>
    <t xml:space="preserve">BUCHA DE REDUCAO DE COBRE (REF 600-2) SEM ANEL DE SOLDA, PONTA X BOLSA, 42 X 35 MM                                                                                                                                                                                                                                                                                                                                                                                                                        </t>
  </si>
  <si>
    <t xml:space="preserve">BUCHA DE REDUCAO DE COBRE (REF 600-2) SEM ANEL DE SOLDA, PONTA X BOLSA, 54 X 42 MM                                                                                                                                                                                                                                                                                                                                                                                                                        </t>
  </si>
  <si>
    <t>46,22</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</si>
  <si>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</si>
  <si>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</si>
  <si>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</si>
  <si>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</si>
  <si>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</si>
  <si>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</si>
  <si>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</si>
  <si>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</si>
  <si>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</si>
  <si>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</si>
  <si>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</si>
  <si>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</si>
  <si>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</si>
  <si>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49,89</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</si>
  <si>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</si>
  <si>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</si>
  <si>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</si>
  <si>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</si>
  <si>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</si>
  <si>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</si>
  <si>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</si>
  <si>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</si>
  <si>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73,55</t>
  </si>
  <si>
    <t xml:space="preserve">BUCHA DE REDUCAO DE FERRO GALVANIZADO, COM ROSCA BSP, DE 3" X 1 1/4"                                                                                                                                                                                                                                                                                                                                                                                                                                      </t>
  </si>
  <si>
    <t>71,50</t>
  </si>
  <si>
    <t xml:space="preserve">BUCHA DE REDUCAO DE FERRO GALVANIZADO, COM ROSCA BSP, DE 3" X 2 1/2"                                                                                                                                                                                                                                                                                                                                                                                                                                      </t>
  </si>
  <si>
    <t>71,86</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</si>
  <si>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</si>
  <si>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</si>
  <si>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</si>
  <si>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</si>
  <si>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</si>
  <si>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371,95</t>
  </si>
  <si>
    <t xml:space="preserve">BUCHA DE REDUCAO DE FERRO GALVANIZADO, COM ROSCA BSP, DE 6" X 4"                                                                                                                                                                                                                                                                                                                                                                                                                                          </t>
  </si>
  <si>
    <t>393,00</t>
  </si>
  <si>
    <t xml:space="preserve">BUCHA DE REDUCAO DE FERRO GALVANIZADO, COM ROSCA BSP, DE 6" X 5"                                                                                                                                                                                                                                                                                                                                                                                                                                          </t>
  </si>
  <si>
    <t>421,59</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</si>
  <si>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</si>
  <si>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</si>
  <si>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</si>
  <si>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</si>
  <si>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</si>
  <si>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</si>
  <si>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</si>
  <si>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</si>
  <si>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</si>
  <si>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5,33</t>
  </si>
  <si>
    <t xml:space="preserve">BUCHA DE REDUCAO DE PVC, SOLDAVEL, LONGA, COM 60 X 25 MM, PARA AGUA FRIA PREDIAL                                                                                                                                                                                                                                                                                                                                                                                                                          </t>
  </si>
  <si>
    <t>9,51</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</si>
  <si>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</si>
  <si>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</si>
  <si>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</si>
  <si>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</si>
  <si>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</si>
  <si>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</si>
  <si>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</si>
  <si>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</si>
  <si>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</si>
  <si>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</si>
  <si>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</si>
  <si>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</si>
  <si>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</si>
  <si>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</si>
  <si>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</si>
  <si>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</si>
  <si>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</si>
  <si>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</si>
  <si>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</si>
  <si>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</si>
  <si>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</si>
  <si>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</si>
  <si>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</si>
  <si>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</si>
  <si>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</si>
  <si>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</si>
  <si>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</si>
  <si>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</si>
  <si>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</si>
  <si>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</si>
  <si>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</si>
  <si>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</si>
  <si>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3,28</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</si>
  <si>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</si>
  <si>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</si>
  <si>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</si>
  <si>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</si>
  <si>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</si>
  <si>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</si>
  <si>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</si>
  <si>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</si>
  <si>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</si>
  <si>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</si>
  <si>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</si>
  <si>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</si>
  <si>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</si>
  <si>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</si>
  <si>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</si>
  <si>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</si>
  <si>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</si>
  <si>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</si>
  <si>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</si>
  <si>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</si>
  <si>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</si>
  <si>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</si>
  <si>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</si>
  <si>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</si>
  <si>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</si>
  <si>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</si>
  <si>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</si>
  <si>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</si>
  <si>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</si>
  <si>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</si>
  <si>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</si>
  <si>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</si>
  <si>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</si>
  <si>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</si>
  <si>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31,85</t>
  </si>
  <si>
    <t xml:space="preserve">CABO COAXIAL RG11 95% DE MALHA                                                                                                                                                                                                                                                                                                                                                                                                                                                                            </t>
  </si>
  <si>
    <t>21,88</t>
  </si>
  <si>
    <t xml:space="preserve">CABO COAXIAL RG59 95% DE MALHA                                                                                                                                                                                                                                                                                                                                                                                                                                                                            </t>
  </si>
  <si>
    <t xml:space="preserve">CABO COAXIAL RG6 95% DE MALHA                                                                                                                                                                                                                                                                                                                                                                                                                                                                             </t>
  </si>
  <si>
    <t xml:space="preserve">CABO DE ACO GALVANIZADO, DIAMETRO 12,7 MM (1/2"), COM ALMA DE ACO CABO INDEPENDENTE 6 X 25 F                                                                                                                                                                                                                                                                                                                                                                                                              </t>
  </si>
  <si>
    <t>72,29</t>
  </si>
  <si>
    <t xml:space="preserve">CABO DE ACO GALVANIZADO, DIAMETRO 12,7 MM (1/2"), COM ALMA DE FIBRA 6 X 25 F                                                                                                                                                                                                                                                                                                                                                                                                                              </t>
  </si>
  <si>
    <t>68,99</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</si>
  <si>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</si>
  <si>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</si>
  <si>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</si>
  <si>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</si>
  <si>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</si>
  <si>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</si>
  <si>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</si>
  <si>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</si>
  <si>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</si>
  <si>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</si>
  <si>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</si>
  <si>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</si>
  <si>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</si>
  <si>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</si>
  <si>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</si>
  <si>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</si>
  <si>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</si>
  <si>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</si>
  <si>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</si>
  <si>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</si>
  <si>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</si>
  <si>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</si>
  <si>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</si>
  <si>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</si>
  <si>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</si>
  <si>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</si>
  <si>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</si>
  <si>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</si>
  <si>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</si>
  <si>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</si>
  <si>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</si>
  <si>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</si>
  <si>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</si>
  <si>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</si>
  <si>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</si>
  <si>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</si>
  <si>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</si>
  <si>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</si>
  <si>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</si>
  <si>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</si>
  <si>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</si>
  <si>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</si>
  <si>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</si>
  <si>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</si>
  <si>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</si>
  <si>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</si>
  <si>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</si>
  <si>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</si>
  <si>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</si>
  <si>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</si>
  <si>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</si>
  <si>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</si>
  <si>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</si>
  <si>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</si>
  <si>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</si>
  <si>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</si>
  <si>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</si>
  <si>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</si>
  <si>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</si>
  <si>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</si>
  <si>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</si>
  <si>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</si>
  <si>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</si>
  <si>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</si>
  <si>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</si>
  <si>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</si>
  <si>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</si>
  <si>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</si>
  <si>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</si>
  <si>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</si>
  <si>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</si>
  <si>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</si>
  <si>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</si>
  <si>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</si>
  <si>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</si>
  <si>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</si>
  <si>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</si>
  <si>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</si>
  <si>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</si>
  <si>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</si>
  <si>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</si>
  <si>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</si>
  <si>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</si>
  <si>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</si>
  <si>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</si>
  <si>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</si>
  <si>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</si>
  <si>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</si>
  <si>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</si>
  <si>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</si>
  <si>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</si>
  <si>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</si>
  <si>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</si>
  <si>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</si>
  <si>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</si>
  <si>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</si>
  <si>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</si>
  <si>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</si>
  <si>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</si>
  <si>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</si>
  <si>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</si>
  <si>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</si>
  <si>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</si>
  <si>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</si>
  <si>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</si>
  <si>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</si>
  <si>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</si>
  <si>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106,72</t>
  </si>
  <si>
    <t xml:space="preserve">CABO TELEFONICO CI 50, 30 PARES, USO INTERNO                                                                                                                                                                                                                                                                                                                                                                                                                                                              </t>
  </si>
  <si>
    <t>18,60</t>
  </si>
  <si>
    <t xml:space="preserve">CABO TELEFONICO CI 50, 50 PARES, USO INTERNO                                                                                                                                                                                                                                                                                                                                                                                                                                                              </t>
  </si>
  <si>
    <t xml:space="preserve">CABO TELEFONICO CI 50, 75 PARES, USO INTERNO                                                                                                                                                                                                                                                                                                                                                                                                                                                              </t>
  </si>
  <si>
    <t>44,03</t>
  </si>
  <si>
    <t xml:space="preserve">CABO TELEFONICO CTP - APL - 50, 10 PARES, USO EXTERNO                                                                                                                                                                                                                                                                                                                                                                                                                                                     </t>
  </si>
  <si>
    <t xml:space="preserve">CABO TELEFONICO CTP - APL - 50, 100 PARES, USO EXTERNO                                                                                                                                                                                                                                                                                                                                                                                                                                                    </t>
  </si>
  <si>
    <t>65,97</t>
  </si>
  <si>
    <t xml:space="preserve">CABO TELEFONICO CTP - APL - 50, 20 PARES, USO EXTERNO                                                                                                                                                                                                                                                                                                                                                                                                                                                     </t>
  </si>
  <si>
    <t>16,13</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</si>
  <si>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</si>
  <si>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</si>
  <si>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</si>
  <si>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</si>
  <si>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</si>
  <si>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</si>
  <si>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</si>
  <si>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28,28</t>
  </si>
  <si>
    <t xml:space="preserve">CADEADO SIMPLES, CORPO EM LATAO MACICO, COM LARGURA DE 50 MM E ALTURA DE APROX 40 MM, HASTE CEMENTADA EM ACO TEMPERADO COM DIAMETRO DE APROX 8,0 MM, INCLUINDO 2 CHAVES                                                                                                                                                                                                                                                                                                                                   </t>
  </si>
  <si>
    <t xml:space="preserve">CADEIRA SUSPENSA MANUAL / BALANCIM INDIVIDUAL (NBR 14751)                                                                                                                                                                                                                                                                                                                                                                                                                                                 </t>
  </si>
  <si>
    <t>1.082,92</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</si>
  <si>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</si>
  <si>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</si>
  <si>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</si>
  <si>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</si>
  <si>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</si>
  <si>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</si>
  <si>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</si>
  <si>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</si>
  <si>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4.751,00</t>
  </si>
  <si>
    <t xml:space="preserve">CAIXA D'AGUA / RESERVATORIO EM POLIESTER REFORCADO COM FIBRA DE VIDRO, 1500 LITROS, COM TAMPA                                                                                                                                                                                                                                                                                                                                                                                                             </t>
  </si>
  <si>
    <t>950,20</t>
  </si>
  <si>
    <t xml:space="preserve">CAIXA D'AGUA / RESERVATORIO EM POLIESTER REFORCADO COM FIBRA DE VIDRO, 15000 LITROS, COM TAMPA                                                                                                                                                                                                                                                                                                                                                                                                            </t>
  </si>
  <si>
    <t>7.159,71</t>
  </si>
  <si>
    <t xml:space="preserve">CAIXA D'AGUA / RESERVATORIO EM POLIESTER REFORCADO COM FIBRA DE VIDRO, 2000 LITROS, COM TAMPA                                                                                                                                                                                                                                                                                                                                                                                                             </t>
  </si>
  <si>
    <t>1.192,52</t>
  </si>
  <si>
    <t xml:space="preserve">CAIXA D'AGUA / RESERVATORIO EM POLIESTER REFORCADO COM FIBRA DE VIDRO, 20000 LITROS, COM TAMPA                                                                                                                                                                                                                                                                                                                                                                                                            </t>
  </si>
  <si>
    <t>11.310,54</t>
  </si>
  <si>
    <t xml:space="preserve">CAIXA D'AGUA / RESERVATORIO EM POLIESTER REFORCADO COM FIBRA DE VIDRO, 3000 LITROS, COM TAMPA                                                                                                                                                                                                                                                                                                                                                                                                             </t>
  </si>
  <si>
    <t>1.767,29</t>
  </si>
  <si>
    <t xml:space="preserve">CAIXA D'AGUA / RESERVATORIO EM POLIESTER REFORCADO COM FIBRA DE VIDRO, 500 LITROS, COM TAMPA                                                                                                                                                                                                                                                                                                                                                                                                              </t>
  </si>
  <si>
    <t>442,93</t>
  </si>
  <si>
    <t xml:space="preserve">CAIXA D'AGUA / RESERVATORIO EM POLIESTER REFORCADO COM FIBRA DE VIDRO, 5000 LITROS, COM TAMPA                                                                                                                                                                                                                                                                                                                                                                                                             </t>
  </si>
  <si>
    <t>2.725,36</t>
  </si>
  <si>
    <t xml:space="preserve">CAIXA D'AGUA / RESERVATORIO EM POLIESTER REFORCADO COM FIBRA DE VIDRO, 7000 LITROS, COM TAMPA                                                                                                                                                                                                                                                                                                                                                                                                             </t>
  </si>
  <si>
    <t>3.394,15</t>
  </si>
  <si>
    <t xml:space="preserve">CAIXA D'AGUA / RESERVATORIO EM POLIESTER REFORCADO COM FIBRA DE VIDRO, 750 LITROS, COM TAMPA                                                                                                                                                                                                                                                                                                                                                                                                              </t>
  </si>
  <si>
    <t>637,72</t>
  </si>
  <si>
    <t xml:space="preserve">CAIXA D'AGUA / RESERVATORIO EM POLIESTER REFORCADO COM FIBRA DE VIDRO,1000 LITROS, COM TAMPA                                                                                                                                                                                                                                                                                                                                                                                                              </t>
  </si>
  <si>
    <t>616,74</t>
  </si>
  <si>
    <t xml:space="preserve">CAIXA D'AGUA / RESERVATORIO EM POLIETILENO, 1000 LITROS, COM TAMPA                                                                                                                                                                                                                                                                                                                                                                                                                                        </t>
  </si>
  <si>
    <t>437,97</t>
  </si>
  <si>
    <t xml:space="preserve">CAIXA D'AGUA / RESERVATORIO EM POLIETILENO, 1500 LITROS, COM TAMPA                                                                                                                                                                                                                                                                                                                                                                                                                                        </t>
  </si>
  <si>
    <t>1.010,91</t>
  </si>
  <si>
    <t xml:space="preserve">CAIXA D'AGUA / RESERVATORIO EM POLIETILENO, 2000 LITROS, COM TAMPA                                                                                                                                                                                                                                                                                                                                                                                                                                        </t>
  </si>
  <si>
    <t>1.146,72</t>
  </si>
  <si>
    <t xml:space="preserve">CAIXA D'AGUA / RESERVATORIO EM POLIETILENO, 3000 LITROS, COM TAMPA                                                                                                                                                                                                                                                                                                                                                                                                                                        </t>
  </si>
  <si>
    <t>1.976,88</t>
  </si>
  <si>
    <t xml:space="preserve">CAIXA D'AGUA / RESERVATORIO EM POLIETILENO, 500 LITROS, COM TAMPA                                                                                                                                                                                                                                                                                                                                                                                                                                         </t>
  </si>
  <si>
    <t>264,86</t>
  </si>
  <si>
    <t xml:space="preserve">CAIXA D'AGUA / RESERVATORIO EM POLIETILENO, 750 LITROS, COM TAMPA                                                                                                                                                                                                                                                                                                                                                                                                                                         </t>
  </si>
  <si>
    <t>409,69</t>
  </si>
  <si>
    <t xml:space="preserve">CAIXA DE ATERRAMENTO EM CONCRETO PRE-MOLDADO, DIAMETRO DE 0,30 M E ALTURA DE 0,35 M, SEM FUNDO E COM TAMPA                                                                                                                                                                                                                                                                                                                                                                                                </t>
  </si>
  <si>
    <t>114,10</t>
  </si>
  <si>
    <t xml:space="preserve">CAIXA DE CONCRETO ARMADO PRE-MOLDADO, COM FUNDO E SEM TAMPA, DIMENSOES DE 0,30 X 0,30 X 0,30 M                                                                                                                                                                                                                                                                                                                                                                                                            </t>
  </si>
  <si>
    <t>123,36</t>
  </si>
  <si>
    <t xml:space="preserve">CAIXA DE CONCRETO ARMADO PRE-MOLDADO, COM FUNDO E SEM TAMPA, DIMENSOES DE 0,40 X 0,40 X 0,40 M                                                                                                                                                                                                                                                                                                                                                                                                            </t>
  </si>
  <si>
    <t>226,16</t>
  </si>
  <si>
    <t xml:space="preserve">CAIXA DE CONCRETO ARMADO PRE-MOLDADO, COM FUNDO E SEM TAMPA, DIMENSOES DE 0,60 X 0,60 X 0,50 M                                                                                                                                                                                                                                                                                                                                                                                                            </t>
  </si>
  <si>
    <t>395,78</t>
  </si>
  <si>
    <t xml:space="preserve">CAIXA DE CONCRETO ARMADO PRE-MOLDADO, COM FUNDO E SEM TAMPA, DIMENSOES DE 0,80 X 0,80 X 0,50 M                                                                                                                                                                                                                                                                                                                                                                                                            </t>
  </si>
  <si>
    <t>717,56</t>
  </si>
  <si>
    <t xml:space="preserve">CAIXA DE CONCRETO ARMADO PRE-MOLDADO, COM FUNDO E SEM TAMPA, DIMENSOES DE 1,00 X 1,00 X 0,50 M                                                                                                                                                                                                                                                                                                                                                                                                            </t>
  </si>
  <si>
    <t>1.285,03</t>
  </si>
  <si>
    <t xml:space="preserve">CAIXA DE CONCRETO ARMADO PRE-MOLDADO, COM FUNDO E TAMPA, DIMENSOES DE 0,30 X 0,30 X 0,30 M                                                                                                                                                                                                                                                                                                                                                                                                                </t>
  </si>
  <si>
    <t>190,18</t>
  </si>
  <si>
    <t xml:space="preserve">CAIXA DE CONCRETO ARMADO PRE-MOLDADO, COM FUNDO E TAMPA, DIMENSOES DE 0,40 X 0,40 X 0,40 M                                                                                                                                                                                                                                                                                                                                                                                                                </t>
  </si>
  <si>
    <t xml:space="preserve">CAIXA DE CONCRETO ARMADO PRE-MOLDADO, COM FUNDO E TAMPA, DIMENSOES DE 0,60 X 0,60 X 0,50 M                                                                                                                                                                                                                                                                                                                                                                                                                </t>
  </si>
  <si>
    <t>444,10</t>
  </si>
  <si>
    <t xml:space="preserve">CAIXA DE CONCRETO ARMADO PRE-MOLDADO, SEM FUNDO, QUADRADA, DIMENSOES DE 0,30 X 0,30 X 0,30 M                                                                                                                                                                                                                                                                                                                                                                                                              </t>
  </si>
  <si>
    <t>98,40</t>
  </si>
  <si>
    <t xml:space="preserve">CAIXA DE CONCRETO ARMADO PRE-MOLDADO, SEM FUNDO, QUADRADA, DIMENSOES DE 0,40 X 0,40 X 0,40 M                                                                                                                                                                                                                                                                                                                                                                                                              </t>
  </si>
  <si>
    <t xml:space="preserve">CAIXA DE CONCRETO ARMADO PRE-MOLDADO, SEM FUNDO, QUADRADA, DIMENSOES DE 0,60 X 0,60 X 0,50 M                                                                                                                                                                                                                                                                                                                                                                                                              </t>
  </si>
  <si>
    <t>316,63</t>
  </si>
  <si>
    <t xml:space="preserve">CAIXA DE CONCRETO ARMADO PRE-MOLDADO, SEM FUNDO, QUADRADA, DIMENSOES DE 0,80 X 0,80 X 0,50 M                                                                                                                                                                                                                                                                                                                                                                                                              </t>
  </si>
  <si>
    <t>657,93</t>
  </si>
  <si>
    <t xml:space="preserve">CAIXA DE CONCRETO ARMADO PRE-MOLDADO, SEM FUNDO, QUADRADA, DIMENSOES DE 1,00 X 1,00 X 0,50 M                                                                                                                                                                                                                                                                                                                                                                                                              </t>
  </si>
  <si>
    <t>1.037,27</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</si>
  <si>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</si>
  <si>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</si>
  <si>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</si>
  <si>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1.170,03</t>
  </si>
  <si>
    <t xml:space="preserve">CAIXA DE DESCARGA PLASTICA PARA BACIA / VASO SANITARIO, EXTERNA, CAPACIDADE 9 LITROS, PUXADOR FIO DE NYLON, NAO INCLUSO CANO, BOLSA, ENGATE                                                                                                                                                                                                                                                                                                                                                               </t>
  </si>
  <si>
    <t>52,93</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</si>
  <si>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</si>
  <si>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</si>
  <si>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</si>
  <si>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295,14</t>
  </si>
  <si>
    <t xml:space="preserve">CAIXA DE INCENDIO/ABRIGO PARA MANGUEIRA, DE EMBUTIR/INTERNA, COM 90 X 60 X 17 CM, EM CHAPA DE ACO, PORTA COM VENTILACAO, VISOR COM A INSCRICAO "INCENDIO", SUPORTE/CESTA INTERNA PARA A MANGUEIRA, PINTURA ELETROSTATICA VERMELHA                                                                                                                                                                                                                                                                         </t>
  </si>
  <si>
    <t>373,32</t>
  </si>
  <si>
    <t xml:space="preserve">CAIXA DE INCENDIO/ABRIGO PARA MANGUEIRA, DE SOBREPOR/EXTERNA, COM 75 X 45 X 17 CM, EM CHAPA DE ACO, PORTA COM VENTILACAO, VISOR COM A INSCRICAO "INCENDIO", SUPORTE/CESTA INTERNA PARA A MANGUEIRA, PINTURA ELETROSTATICA VERMELHA                                                                                                                                                                                                                                                                        </t>
  </si>
  <si>
    <t>309,20</t>
  </si>
  <si>
    <t xml:space="preserve">CAIXA DE INCENDIO/ABRIGO PARA MANGUEIRA, DE SOBREPOR/EXTERNA, COM 90 X 60 X 17 CM, EM CHAPA DE ACO, PORTA COM VENTILACAO, VISOR COM A INSCRICAO "INCENDIO", SUPORTE/CESTA INTERNA PARA A MANGUEIRA, PINTURA ELETROSTATICA VERMELHA                                                                                                                                                                                                                                                                        </t>
  </si>
  <si>
    <t>377,71</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</si>
  <si>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</si>
  <si>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</si>
  <si>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</si>
  <si>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</si>
  <si>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</si>
  <si>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</si>
  <si>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</si>
  <si>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</si>
  <si>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</si>
  <si>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</si>
  <si>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</si>
  <si>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</si>
  <si>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</si>
  <si>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</si>
  <si>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</si>
  <si>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</si>
  <si>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</si>
  <si>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</si>
  <si>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</si>
  <si>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</si>
  <si>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</si>
  <si>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</si>
  <si>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</si>
  <si>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</si>
  <si>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</si>
  <si>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</si>
  <si>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</si>
  <si>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</si>
  <si>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</si>
  <si>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</si>
  <si>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</si>
  <si>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</si>
  <si>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</si>
  <si>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</si>
  <si>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</si>
  <si>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</si>
  <si>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</si>
  <si>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</si>
  <si>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</si>
  <si>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</si>
  <si>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</si>
  <si>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</si>
  <si>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</si>
  <si>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</si>
  <si>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</si>
  <si>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</si>
  <si>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</si>
  <si>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</si>
  <si>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</si>
  <si>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</si>
  <si>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</si>
  <si>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575,69</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</si>
  <si>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</si>
  <si>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</si>
  <si>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</si>
  <si>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</si>
  <si>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</si>
  <si>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</si>
  <si>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</si>
  <si>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</si>
  <si>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</si>
  <si>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</si>
  <si>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</si>
  <si>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3.552,52</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</si>
  <si>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</si>
  <si>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</si>
  <si>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</si>
  <si>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</si>
  <si>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</si>
  <si>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</si>
  <si>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</si>
  <si>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</si>
  <si>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</si>
  <si>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</si>
  <si>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</si>
  <si>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</si>
  <si>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</si>
  <si>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</si>
  <si>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</si>
  <si>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</si>
  <si>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</si>
  <si>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</si>
  <si>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475.095,87</t>
  </si>
  <si>
    <t xml:space="preserve">CAMINHAO TOCO, PESO BRUTO TOTAL 13200 KG, CARGA UTIL MAXIMA 9200 KG, DISTANCIA ENTRE EIXOS 3,31 M, POTENCIA 175 CV (INCLUI CABINE E CHASSI, NAO INCLUI CARROCERIA)                                                                                                                                                                                                                                                                                                                                        </t>
  </si>
  <si>
    <t>507.073,50</t>
  </si>
  <si>
    <t xml:space="preserve">CAMINHAO TOCO, PESO BRUTO TOTAL 14300 KG, CARGA UTIL MAXIMA 9480 KG, DISTANCIA ENTRE EIXOS 4,80 M, POTENCIA 185 CV (INCLUI CABINE E CHASSI, NAO INCLUI CARROCERIA)                                                                                                                                                                                                                                                                                                                                        </t>
  </si>
  <si>
    <t>524.250,05</t>
  </si>
  <si>
    <t xml:space="preserve">CAMINHAO TOCO, PESO BRUTO TOTAL 16000 KG, CARGA UTIL MAXIMA 10600 KG, DISTANCIA ENTRE EIXOS 4,80 M, POTENCIA 277 CV (INCLUI CABINE E CHASSI, NAO INCLUI CARROCERIA)                                                                                                                                                                                                                                                                                                                                       </t>
  </si>
  <si>
    <t>584.733,42</t>
  </si>
  <si>
    <t xml:space="preserve">CAMINHAO TOCO, PESO BRUTO TOTAL 16000 KG, CARGA UTIL MAXIMA 10830 KG, DISTANCIA ENTRE EIXOS 3,56 M, POTENCIA 226 CV (INCLUI CABINE E CHASSI, NAO INCLUI CARROCERIA)                                                                                                                                                                                                                                                                                                                                       </t>
  </si>
  <si>
    <t>552.755,80</t>
  </si>
  <si>
    <t xml:space="preserve">CAMINHAO TOCO, PESO BRUTO TOTAL 16000 KG, CARGA UTIL MAXIMA 11030 KG, DISTANCIA ENTRE EIXOS 5,41 M, POTENCIA 185 CV (INCLUI CABINE E CHASSI, NAO INCLUI CARROCERIA)                                                                                                                                                                                                                                                                                                                                       </t>
  </si>
  <si>
    <t>575.596,92</t>
  </si>
  <si>
    <t xml:space="preserve">CAMINHAO TOCO, PESO BRUTO TOTAL 8500 KG, CARGA UTIL MAXIMA 5600 KG, DISTANCIA ENTRE EIXOS 3,40 M, POTENCIA 167 CV (INCLUI CABINE E CHASSI, NAO INCLUI CARROCERIA)                                                                                                                                                                                                                                                                                                                                         </t>
  </si>
  <si>
    <t>454.995,68</t>
  </si>
  <si>
    <t xml:space="preserve">CAMINHAO TOCO, PESO BRUTO TOTAL 9600 KG, CARGA UTIL MAXIMA 6190 KG, DISTANCIA ENTRE EIXOS 3,70 M, POTENCIA 156 CV (INCLUI CABINE E CHASSI, NAO INCLUI CARROCERIA)                                                                                                                                                                                                                                                                                                                                         </t>
  </si>
  <si>
    <t>455.909,32</t>
  </si>
  <si>
    <t xml:space="preserve">CAMINHAO TRUCADO, PESO BRUTO TOTAL 23000 KG, CARGA UTIL MAXIMA 15285 KG, DISTANCIA ENTRE EIXOS 4,80 M, POTENCIA 326 CV (INCLUI CABINE E CHASSI, NAO INCLUI CARROCERIA)                                                                                                                                                                                                                                                                                                                                    </t>
  </si>
  <si>
    <t>725.434,86</t>
  </si>
  <si>
    <t xml:space="preserve">CAMINHAO TRUCADO, PESO BRUTO TOTAL 23000 KG, CARGA UTIL MAXIMA 15460 KG, DISTANCIA ENTRE EIXOS 4,80 M, POTENCIA 286 CV (INCLUI CABINE E CHASSI, NAO INCLUI CARROCERIA)                                                                                                                                                                                                                                                                                                                                    </t>
  </si>
  <si>
    <t>701.680,09</t>
  </si>
  <si>
    <t xml:space="preserve">CAMINHAO TRUCADO, PESO BRUTO TOTAL 23000 KG, CARGA UTIL MAXIMA 16360 KG, CABINE ESTENDIDA, DISTANCIA ENTRE EIXOS 3,56 M, POTENCIA 277 CV (INCLUI CABINE E CHASSI, NAO INCLUI CARROCERIA)                                                                                                                                                                                                                                                                                                                  </t>
  </si>
  <si>
    <t>749.189,68</t>
  </si>
  <si>
    <t xml:space="preserve">CAMINHAO TRUCADO, PESO BRUTO TOTAL 23000 KG, CARGA UTIL MAXIMA 16540 KG, DISTANCIA ENTRE EIXOS 4,80 M, POTENCIA 256 CV (INCLUI CABINE E CHASSI, NAO INCLUI CARROCERIA)                                                                                                                                                                                                                                                                                                                                    </t>
  </si>
  <si>
    <t>687.975,41</t>
  </si>
  <si>
    <t xml:space="preserve">CAMINHONETE COM MOTOR A DIESEL, POTENCIA *160* CV, CABINE DUPLA, 4X4                                                                                                                                                                                                                                                                                                                                                                                                                                      </t>
  </si>
  <si>
    <t>273.970,50</t>
  </si>
  <si>
    <t xml:space="preserve">CAMPAINHA ALTA POTENCIA 110V / 220V, DIAMETRO 150 MM                                                                                                                                                                                                                                                                                                                                                                                                                                                      </t>
  </si>
  <si>
    <t>145,99</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</si>
  <si>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</si>
  <si>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</si>
  <si>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</si>
  <si>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</si>
  <si>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</si>
  <si>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</si>
  <si>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</si>
  <si>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</si>
  <si>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3,37</t>
  </si>
  <si>
    <t xml:space="preserve">CANALETA DE CONCRETO 9 X 19 X 19 CM (CLASSE C - NBR 6136)                                                                                                                                                                                                                                                                                                                                                                                                                                                 </t>
  </si>
  <si>
    <t>1,90</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</si>
  <si>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</si>
  <si>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</si>
  <si>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</si>
  <si>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</si>
  <si>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</si>
  <si>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</si>
  <si>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</si>
  <si>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</si>
  <si>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</si>
  <si>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31,48</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</si>
  <si>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</si>
  <si>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</si>
  <si>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29,27</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</si>
  <si>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</si>
  <si>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</si>
  <si>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31,27</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</si>
  <si>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</si>
  <si>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</si>
  <si>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</si>
  <si>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</si>
  <si>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</si>
  <si>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</si>
  <si>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11,37</t>
  </si>
  <si>
    <t xml:space="preserve">CAP OU TAMPAO DE FERRO GALVANIZADO, COM ROSCA BSP, DE 2 1/2"                                                                                                                                                                                                                                                                                                                                                                                                                                              </t>
  </si>
  <si>
    <t>55,80</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</si>
  <si>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</si>
  <si>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</si>
  <si>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</si>
  <si>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</si>
  <si>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79,55</t>
  </si>
  <si>
    <t xml:space="preserve">CAP OU TAMPAO DE FERRO GALVANIZADO, COM ROSCA BSP, DE 4"                                                                                                                                                                                                                                                                                                                                                                                                                                                  </t>
  </si>
  <si>
    <t>133,06</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</si>
  <si>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</si>
  <si>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</si>
  <si>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</si>
  <si>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</si>
  <si>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</si>
  <si>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</si>
  <si>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</si>
  <si>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</si>
  <si>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</si>
  <si>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</si>
  <si>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</si>
  <si>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</si>
  <si>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</si>
  <si>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</si>
  <si>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1,91</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</si>
  <si>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</si>
  <si>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</si>
  <si>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</si>
  <si>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</si>
  <si>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</si>
  <si>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</si>
  <si>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</si>
  <si>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</si>
  <si>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</si>
  <si>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</si>
  <si>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</si>
  <si>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</si>
  <si>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188,55</t>
  </si>
  <si>
    <t xml:space="preserve">CAPACITOR TRIFASICO, POTENCIA 5 KVAR, TENSAO 220 V, FORNECIDO COM CAPA PROTETORA, RESISTOR INTERNO A UNIDADE CAPACITIVA                                                                                                                                                                                                                                                                                                                                                                                   </t>
  </si>
  <si>
    <t>320,37</t>
  </si>
  <si>
    <t xml:space="preserve">CAPIM BRAQUIARIA DECUMBENS/ BRAQUIARINHA, VC *70*% MINIMO                                                                                                                                                                                                                                                                                                                                                                                                                                                 </t>
  </si>
  <si>
    <t>55,52</t>
  </si>
  <si>
    <t xml:space="preserve">CAPTOR FRANKLIN (4 PONTAS), EM LATAO CROMADO, H = 300 MM, DUAS DESCIDAS                                                                                                                                                                                                                                                                                                                                                                                                                                   </t>
  </si>
  <si>
    <t xml:space="preserve">CAPTOR FRANKLIN (4 PONTAS), EM LATAO CROMADO, H = 300 MM, UMA DESCIDA                                                                                                                                                                                                                                                                                                                                                                                                                                     </t>
  </si>
  <si>
    <t>74,21</t>
  </si>
  <si>
    <t xml:space="preserve">CAPTOR FRANKLIN (4 PONTAS), EM LATAO CROMADO, H = 350 MM, DUAS DESCIDAS                                                                                                                                                                                                                                                                                                                                                                                                                                   </t>
  </si>
  <si>
    <t>143,53</t>
  </si>
  <si>
    <t xml:space="preserve">CAPTOR FRANKLIN (4 PONTAS), EM LATAO CROMADO, H=350 MM, UMA DESCIDA                                                                                                                                                                                                                                                                                                                                                                                                                                       </t>
  </si>
  <si>
    <t>129,15</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</si>
  <si>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</si>
  <si>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</si>
  <si>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</si>
  <si>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150,43</t>
  </si>
  <si>
    <t xml:space="preserve">CARPETE DE NYLON EM MANTA PARA TRAFEGO COMERCIAL PESADO, E = 9 A 10 MM (INSTALADO)                                                                                                                                                                                                                                                                                                                                                                                                                        </t>
  </si>
  <si>
    <t>184,81</t>
  </si>
  <si>
    <t xml:space="preserve">CARPETE DE NYLON EM PLACAS 50 X 50 CM PARA TRAFEGO COMERCIAL PESADO, E = 6,5 MM (INSTALADO)                                                                                                                                                                                                                                                                                                                                                                                                               </t>
  </si>
  <si>
    <t>188,72</t>
  </si>
  <si>
    <t xml:space="preserve">CARPETE DE POLIESTER EM MANTA PARA TRAFEGO COMERCIAL PESADO, E = 4 A 5 MM (INSTALADO)                                                                                                                                                                                                                                                                                                                                                                                                                     </t>
  </si>
  <si>
    <t>58,23</t>
  </si>
  <si>
    <t xml:space="preserve">CARPETE DE POLIPROPILENO EM MANTA PARA TRAFEGO COMERCIAL MEDIO, E = 5 A 6 MM (INSTALADO)                                                                                                                                                                                                                                                                                                                                                                                                                  </t>
  </si>
  <si>
    <t>99,14</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</si>
  <si>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</si>
  <si>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</si>
  <si>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</si>
  <si>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</si>
  <si>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</si>
  <si>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</si>
  <si>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</si>
  <si>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</si>
  <si>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3.632,09</t>
  </si>
  <si>
    <t xml:space="preserve">CARRINHO DE MAO DE ACO CAPACIDADE 50 A 60 L, PNEU COM CAMARA                                                                                                                                                                                                                                                                                                                                                                                                                                              </t>
  </si>
  <si>
    <t>215,19</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</si>
  <si>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</si>
  <si>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</si>
  <si>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</si>
  <si>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</si>
  <si>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</si>
  <si>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</si>
  <si>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</si>
  <si>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</si>
  <si>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</si>
  <si>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</si>
  <si>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</si>
  <si>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</si>
  <si>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9.221,81</t>
  </si>
  <si>
    <t xml:space="preserve">CAVALO MECANICO TRACAO 4X2, PESO BRUTO TOTAL COMBINADO 49000 KG, CAPACIDADE MAXIMA DE TRACAO *66000* KG, POTENCIA *360* CV (INCLUI CABINE E CHASSI, NAO INCLUI SEMIRREBOQUE)                                                                                                                                                                                                                                                                                                                              </t>
  </si>
  <si>
    <t>861.365,09</t>
  </si>
  <si>
    <t xml:space="preserve">CAVALO MECANICO TRACAO 4X2, PESO BRUTO TOTAL 16000 KG, CAPACIDADE MAXIMA DE TRACAO *36000* KG, DISTANCIA ENTRE EIXOS *3,56* M, POTENCIA *286* CV (INCLUI CABINE E CHASSI, NAO INCLUI SEMIRREBOQUE)                                                                                                                                                                                                                                                                                                        </t>
  </si>
  <si>
    <t>738.740,35</t>
  </si>
  <si>
    <t xml:space="preserve">CAVALO MECANICO TRACAO 4X2, PESO BRUTO TOTAL 16000 KG, CAPACIDADE MAXIMA DE TRACAO *45000* KG, DISTANCIA ENTRE EIXOS *3,56* M, POTENCIA *330* CV (INCLUI CABINE E CHASSI, NAO INCLUI SEMIRREBOQUE)                                                                                                                                                                                                                                                                                                        </t>
  </si>
  <si>
    <t>747.712,78</t>
  </si>
  <si>
    <t xml:space="preserve">CAVALO MECANICO TRACAO 4X2, PESO BRUTO TOTAL 16000 KG, CAPACIDADE MAXIMA DE TRACAO *80000* KG, POTENCIA *380* CV (INCLUI CABINE E CHASSI, NAO INCLUI SEMIRREBOQUE)                                                                                                                                                                                                                                                                                                                                        </t>
  </si>
  <si>
    <t>850.000,00</t>
  </si>
  <si>
    <t xml:space="preserve">CAVALO MECANICO TRACAO 6X2, PESO BRUTO TOTAL COMBINADO 56000 KG, CAPACIDADE MAXIMA DE TRACAO *66000* KG, POTENCIA *360* CV (INCLUI CABINE E CHASSI, NAO INCLUI SEMIRREBOQUE)                                                                                                                                                                                                                                                                                                                              </t>
  </si>
  <si>
    <t>1.042.311,65</t>
  </si>
  <si>
    <t xml:space="preserve">CAVOUQUEIRO OU OPERADOR DE PERFURATRIZ / ROMPEDOR (HORISTA)                                                                                                                                                                                                                                                                                                                                                                                                                                               </t>
  </si>
  <si>
    <t>30,15</t>
  </si>
  <si>
    <t xml:space="preserve">CAVOUQUEIRO OU OPERADOR DE PERFURATRIZ / ROMPEDOR (MENSALISTA)                                                                                                                                                                                                                                                                                                                                                                                                                                            </t>
  </si>
  <si>
    <t>5.277,47</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</si>
  <si>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</si>
  <si>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</si>
  <si>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</si>
  <si>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</si>
  <si>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</si>
  <si>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20,55</t>
  </si>
  <si>
    <t xml:space="preserve">CHAPA ACO INOX AISI 304 NUMERO 4 (E = 6 MM), ACABAMENTO NUMERO 1 (LAMINADO A QUENTE, FOSCO)                                                                                                                                                                                                                                                                                                                                                                                                               </t>
  </si>
  <si>
    <t>1.261,27</t>
  </si>
  <si>
    <t xml:space="preserve">CHAPA ACO INOX AISI 304 NUMERO 9 (E = 4 MM), ACABAMENTO NUMERO 1 (LAMINADO A QUENTE, FOSCO)                                                                                                                                                                                                                                                                                                                                                                                                               </t>
  </si>
  <si>
    <t>840,83</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</si>
  <si>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</si>
  <si>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</si>
  <si>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</si>
  <si>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</si>
  <si>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</si>
  <si>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</si>
  <si>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</si>
  <si>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</si>
  <si>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</si>
  <si>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</si>
  <si>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</si>
  <si>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</si>
  <si>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</si>
  <si>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</si>
  <si>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</si>
  <si>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</si>
  <si>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</si>
  <si>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</si>
  <si>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</si>
  <si>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</si>
  <si>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</si>
  <si>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</si>
  <si>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</si>
  <si>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</si>
  <si>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</si>
  <si>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</si>
  <si>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</si>
  <si>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</si>
  <si>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METROS, ESPESSURA = 0,8 MILIMETROS                                                                                                                                                                                                                                                                                                                                                                                                           </t>
  </si>
  <si>
    <t>77,70</t>
  </si>
  <si>
    <t xml:space="preserve">CHAPA DE LAMINADO MELAMINICO, LISO FOSCO, DE 1,25 X 3,08 METROS, ESPESSURA = 0,8 MILIMETROS                                                                                                                                                                                                                                                                                                                                                                                                               </t>
  </si>
  <si>
    <t>89,83</t>
  </si>
  <si>
    <t xml:space="preserve">CHAPA DE LAMINADO MELAMINICO, TEXTURIZADO, DE 1,25 X 3,08 METROS, ESPESSURA = 0,8 MILIMETROS                                                                                                                                                                                                                                                                                                                                                                                                              </t>
  </si>
  <si>
    <t>86,52</t>
  </si>
  <si>
    <t xml:space="preserve">CHAPA DE MDF BRANCO LISO 1 FACE, E = 12 MM, DE *2,75 X 1,85* M                                                                                                                                                                                                                                                                                                                                                                                                                                            </t>
  </si>
  <si>
    <t>38,31</t>
  </si>
  <si>
    <t xml:space="preserve">CHAPA DE MDF BRANCO LISO 1 FACE, E = 15 MM, DE *2,75 X 1,85* M                                                                                                                                                                                                                                                                                                                                                                                                                                            </t>
  </si>
  <si>
    <t>42,44</t>
  </si>
  <si>
    <t xml:space="preserve">CHAPA DE MDF BRANCO LISO 1 FACE, E = 18 MM, DE *2,75 X 1,85* M                                                                                                                                                                                                                                                                                                                                                                                                                                            </t>
  </si>
  <si>
    <t>53,86</t>
  </si>
  <si>
    <t xml:space="preserve">CHAPA DE MDF BRANCO LISO 1 FACE, E = 25 MM, DE *2,75 X 1,85* M                                                                                                                                                                                                                                                                                                                                                                                                                                            </t>
  </si>
  <si>
    <t>77,36</t>
  </si>
  <si>
    <t xml:space="preserve">CHAPA DE MDF BRANCO LISO 1 FACE, E = 6 MM, DE *2,75 X 1,85* M                                                                                                                                                                                                                                                                                                                                                                                                                                             </t>
  </si>
  <si>
    <t xml:space="preserve">CHAPA DE MDF BRANCO LISO 1 FACE, E = 9 MM, DE *2,75 X 1,85* M                                                                                                                                                                                                                                                                                                                                                                                                                                             </t>
  </si>
  <si>
    <t>36,61</t>
  </si>
  <si>
    <t xml:space="preserve">CHAPA DE MDF BRANCO LISO 2 FACES, E = 12 MM, DE *2,75 X 1,85* M                                                                                                                                                                                                                                                                                                                                                                                                                                           </t>
  </si>
  <si>
    <t xml:space="preserve">CHAPA DE MDF BRANCO LISO 2 FACES, E = 15 MM, DE *2,75 X 1,85* M                                                                                                                                                                                                                                                                                                                                                                                                                                           </t>
  </si>
  <si>
    <t>43,95</t>
  </si>
  <si>
    <t xml:space="preserve">CHAPA DE MDF BRANCO LISO 2 FACES, E = 18 MM, DE *2,75 X 1,85* M                                                                                                                                                                                                                                                                                                                                                                                                                                           </t>
  </si>
  <si>
    <t xml:space="preserve">CHAPA DE MDF BRANCO LISO 2 FACES, E = 25 MM, DE *2,75 X 1,85* M                                                                                                                                                                                                                                                                                                                                                                                                                                           </t>
  </si>
  <si>
    <t>82,42</t>
  </si>
  <si>
    <t xml:space="preserve">CHAPA DE MDF BRANCO LISO 2 FACES, E = 6 MM, DE *2,75 X 1,85* M                                                                                                                                                                                                                                                                                                                                                                                                                                            </t>
  </si>
  <si>
    <t xml:space="preserve">CHAPA DE MDF BRANCO LISO 2 FACES, E = 9 MM, DE *2,75 X 1,85* M                                                                                                                                                                                                                                                                                                                                                                                                                                            </t>
  </si>
  <si>
    <t>36,96</t>
  </si>
  <si>
    <t xml:space="preserve">CHAPA DE MDF CRU, E = 12 MM, DE *2,75 X 1,85* M                                                                                                                                                                                                                                                                                                                                                                                                                                                           </t>
  </si>
  <si>
    <t xml:space="preserve">CHAPA DE MDF CRU, E = 15 MM, DE *2,75 X 1,85* M                                                                                                                                                                                                                                                                                                                                                                                                                                                           </t>
  </si>
  <si>
    <t>32,53</t>
  </si>
  <si>
    <t xml:space="preserve">CHAPA DE MDF CRU, E = 18 MM, DE *2,75 X 1,85* M                                                                                                                                                                                                                                                                                                                                                                                                                                                           </t>
  </si>
  <si>
    <t>39,69</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</si>
  <si>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</si>
  <si>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</si>
  <si>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</si>
  <si>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</si>
  <si>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</si>
  <si>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104,75</t>
  </si>
  <si>
    <t xml:space="preserve">CHAPA EM ACO GALVANIZADO PARA STEEL DECK, COM NERVURAS TRAPEZOIDAIS, LARGURA UTIL DE 915 MM E ESPESSURA DE 0,95 MM                                                                                                                                                                                                                                                                                                                                                                                        </t>
  </si>
  <si>
    <t>122,30</t>
  </si>
  <si>
    <t xml:space="preserve">CHAPA EM ACO GALVANIZADO PARA STEEL DECK, COM NERVURAS TRAPEZOIDAIS, LARGURA UTIL DE 915 MM E ESPESSURA DE 1,25 MM                                                                                                                                                                                                                                                                                                                                                                                        </t>
  </si>
  <si>
    <t>158,62</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</si>
  <si>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</si>
  <si>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</si>
  <si>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</si>
  <si>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68,51</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</si>
  <si>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</si>
  <si>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</si>
  <si>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</si>
  <si>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57,28</t>
  </si>
  <si>
    <t xml:space="preserve">CHAPA/PAINEL DE MADEIRA COMPENSADA PLASTIFICADA (MADEIRITE PLASTIFICADO) PARA FORMA DE CONCRETO, DE 2200 X 1100 MM, E = 20 MM                                                                                                                                                                                                                                                                                                                                                                             </t>
  </si>
  <si>
    <t>82,52</t>
  </si>
  <si>
    <t xml:space="preserve">CHAPA/PAINEL DE MADEIRA COMPENSADA PLASTIFICADA (MADEIRITE PLASTIFICADO) PARA FORMA DE CONCRETO, DE 2200 X 1100 MM, E = 6 MM                                                                                                                                                                                                                                                                                                                                                                              </t>
  </si>
  <si>
    <t>28,96</t>
  </si>
  <si>
    <t xml:space="preserve">CHAPA/PAINEL DE MADEIRA COMPENSADA RESINADA (MADEIRITE RESINADO ROSA) PARA FORMA DE CONCRETO, DE 2200 x 1100 MM, E = 14 MM                                                                                                                                                                                                                                                                                                                                                                                </t>
  </si>
  <si>
    <t>32,95</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</si>
  <si>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</si>
  <si>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</si>
  <si>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25,49</t>
  </si>
  <si>
    <t xml:space="preserve">CHAPA/PAINEL DE MADEIRA COMPENSADA RESINADA (MADEIRITE RESINADO ROSA) PARA FORMA DE CONCRETO, DE 2200 X 1100 MM, E = 20 MM                                                                                                                                                                                                                                                                                                                                                                                </t>
  </si>
  <si>
    <t>50,19</t>
  </si>
  <si>
    <t xml:space="preserve">CHAPA/PAINEL DE MADEIRA COMPENSADA RESINADA (MADEIRITE RESINADO ROSA) PARA FORMA DE CONCRETO, DE 2200 X 1100 MM, E = 6 MM                                                                                                                                                                                                                                                                                                                                                                                 </t>
  </si>
  <si>
    <t>15,39</t>
  </si>
  <si>
    <t xml:space="preserve">CHAVE DUPLA PARA CONEXOES TIPO STORZ, ENGATE RAPIDO 1 1/2" X 2 1/2", EM LATAO, PARA INSTALACAO PREDIAL COMBATE A INCENDIO                                                                                                                                                                                                                                                                                                                                                                                 </t>
  </si>
  <si>
    <t xml:space="preserve">CHUMBADOR DE ACO GALVANIZADO, 1" X 600 MM, PARA POSTES DE ACO COM BASE, INCLUSO PORCA E ARRUELA                                                                                                                                                                                                                                                                                                                                                                                                           </t>
  </si>
  <si>
    <t>81,22</t>
  </si>
  <si>
    <t xml:space="preserve">CHUMBADOR DE ACO TIPO PARABOLT, * 5/8" X 200* MM,  COM PORCA E ARRUELA                                                                                                                                                                                                                                                                                                                                                                                                                                    </t>
  </si>
  <si>
    <t xml:space="preserve">CHUMBADOR DE ACO, DIAMETRO 1/2", COMPRIMENTO 75 MM                                                                                                                                                                                                                                                                                                                                                                                                                                                        </t>
  </si>
  <si>
    <t xml:space="preserve">CHUMBADOR DE ACO, DIAMETRO 5/8", COMPRIMENTO 6", COM PORCA                                                                                                                                                                                                                                                                                                                                                                                                                                                </t>
  </si>
  <si>
    <t>23,35</t>
  </si>
  <si>
    <t xml:space="preserve">CHUMBADOR, DIAMETRO 1/4" COM PARAFUSO 1/4" X 40 MM                                                                                                                                                                                                                                                                                                                                                                                                                                                        </t>
  </si>
  <si>
    <t xml:space="preserve">CHUVEIRO COMUM EM PLASTICO BRANCO, COM CANO, 3 TEMPERATURAS, 5500 W (110/220 V)                                                                                                                                                                                                                                                                                                                                                                                                                           </t>
  </si>
  <si>
    <t>89,90</t>
  </si>
  <si>
    <t xml:space="preserve">CHUVEIRO COMUM EM PLASTICO CROMADO, COM CANO, 4 TEMPERATURAS (110/220 V)                                                                                                                                                                                                                                                                                                                                                                                                                                  </t>
  </si>
  <si>
    <t>290,80</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</si>
  <si>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</si>
  <si>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</si>
  <si>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</si>
  <si>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</si>
  <si>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</si>
  <si>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</si>
  <si>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</si>
  <si>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</si>
  <si>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</si>
  <si>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</si>
  <si>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</si>
  <si>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77,90</t>
  </si>
  <si>
    <t xml:space="preserve">COLA BRANCA BASE PVA                                                                                                                                                                                                                                                                                                                                                                                                                                                                                      </t>
  </si>
  <si>
    <t xml:space="preserve">COLA PARA TUBOS E MANTAS ELASTOMERICAS, A BASE DE SOLVENTE                                                                                                                                                                                                                                                                                                                                                                                                                                                </t>
  </si>
  <si>
    <t>145,81</t>
  </si>
  <si>
    <t xml:space="preserve">COLAR DE TOMADA EM POLIPROPILENO, PP, COM PARAFUSOS, PARA PEAD, 63 X 1/2" - LIGACAO PREDIAL DE AGUA                                                                                                                                                                                                                                                                                                                                                                                                       </t>
  </si>
  <si>
    <t>16,71</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</si>
  <si>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</si>
  <si>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</si>
  <si>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</si>
  <si>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</si>
  <si>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</si>
  <si>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</si>
  <si>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</si>
  <si>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</si>
  <si>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</si>
  <si>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</si>
  <si>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11.459,50</t>
  </si>
  <si>
    <t xml:space="preserve">COMPACTADOR DE SOLO TIPO PLACA VIBRATORIA REVERSIVEL, A GASOLINA 4 TEMPOS, PESO 125 A 150 KG, FORCA CENTRIF. 2500 A 2800 KGF, LARG. TRABALHO 400 A 450 MM, FREQ. VIBRACAO 4300 A 4500 RPM, VELOC. TRABALHO 15 A 20 M/MIN, POT. 5,5 A 6,0 HP                                                                                                                                                                                                                                                               </t>
  </si>
  <si>
    <t>9.620,16</t>
  </si>
  <si>
    <t xml:space="preserve">COMPACTADOR DE SOLO TIPO PLACA VIBRATORIA REVERSIVEL, A GASOLINA 4 TEMPOS, PESO 150 A 175 KG, FORCA CENTRIF. 2800 A 3100 KGF, LARG. TRABALHO DE 450 A 520 MM, FREQ. VIBRACAO 4000 A 4300 RPM, VELOC. TRABALHO DE 15 A 20 M/MIN, POT. DE 6,0 A 7,0 HP                                                                                                                                                                                                                                                      </t>
  </si>
  <si>
    <t>8.303,98</t>
  </si>
  <si>
    <t xml:space="preserve">COMPACTADOR DE SOLO, TIPO PLACA VIBRATORIA NAO REVERSIVEL, A GASOLINA 4 TEMPOS, PESO 80 A 120 KG, FORCA CENTRIF. DE 1300 A 2000 KGF, LARG. TRABALHO DE 400 A 500 MM, FREQ. VIBRACAO DE 4800 A 6000 RPM, VELOCIDADE TRABALHO DE 20 A 30 M/MIN, POT. DE 5,0 A 6,0 HP                                                                                                                                                                                                                                        </t>
  </si>
  <si>
    <t>6.419,29</t>
  </si>
  <si>
    <t xml:space="preserve">COMPACTADOR DE SOLO, TIPO PLACA VIBRATORIA REVERSIVEL, A DIESEL, PESO 700 A 820 KG, FORCA CENTRIF. DE 6.200 A 10.000 KGF, LARG. TRABALHO DE 650 A 720 MM, FREQ. VIBRACAO DE 3.000 A 3.500 RPM, VELOCIDADE TRABALHO DE 25 A 30 M/MIN, POT. DE 13,0 A 15,0 HP                                                                                                                                                                                                                                               </t>
  </si>
  <si>
    <t>113.501,94</t>
  </si>
  <si>
    <t xml:space="preserve">COMPACTADOR DE SOLO, TIPO PLACA VIBRATORIA REVERSIVEL, A GASOLINA 4 TEMPOS, PESO 160 A 265 KG, FORCA CENTRIF. DE 2750 A 4000 KGF, LARG. TRABALHO DE 430 A 550 MM, FREQ. VIBRACAO DE 4000 A 5500 RPM, VELOCIDADE TRABALHO DE 20 A 25 M/MIN, POT. DE 7,5 A 9,0 HP                                                                                                                                                                                                                                           </t>
  </si>
  <si>
    <t>14.943,28</t>
  </si>
  <si>
    <t xml:space="preserve">COMPACTADOR DE SOLOS DE PERCURSAO (SOQUETE) COM MOTOR A GASOLINA 4 TEMPOS DE 4 HP (4 CV)                                                                                                                                                                                                                                                                                                                                                                                                                  </t>
  </si>
  <si>
    <t>14.199,81</t>
  </si>
  <si>
    <t xml:space="preserve">COMPENSADO NAVAL - CHAPA/PAINEL EM MADEIRA COMPENSADA PRENSADA, DE 2200 X 1600 MM, E = 10 MM                                                                                                                                                                                                                                                                                                                                                                                                              </t>
  </si>
  <si>
    <t>56,77</t>
  </si>
  <si>
    <t xml:space="preserve">COMPENSADO NAVAL - CHAPA/PAINEL EM MADEIRA COMPENSADA PRENSADA, DE 2200 X 1600 MM, E = 12 MM                                                                                                                                                                                                                                                                                                                                                                                                              </t>
  </si>
  <si>
    <t>61,30</t>
  </si>
  <si>
    <t xml:space="preserve">COMPENSADO NAVAL - CHAPA/PAINEL EM MADEIRA COMPENSADA PRENSADA, DE 2200 X 1600 MM, E = 15 MM                                                                                                                                                                                                                                                                                                                                                                                                              </t>
  </si>
  <si>
    <t>70,19</t>
  </si>
  <si>
    <t xml:space="preserve">COMPENSADO NAVAL - CHAPA/PAINEL EM MADEIRA COMPENSADA PRENSADA, DE 2200 X 1600 MM, E = 18 MM                                                                                                                                                                                                                                                                                                                                                                                                              </t>
  </si>
  <si>
    <t>84,68</t>
  </si>
  <si>
    <t xml:space="preserve">COMPENSADO NAVAL - CHAPA/PAINEL EM MADEIRA COMPENSADA PRENSADA, DE 2200 X 1600 MM, E = 20 MM                                                                                                                                                                                                                                                                                                                                                                                                              </t>
  </si>
  <si>
    <t>96,18</t>
  </si>
  <si>
    <t xml:space="preserve">COMPENSADO NAVAL - CHAPA/PAINEL EM MADEIRA COMPENSADA PRENSADA, DE 2200 X 1600 MM, E = 25 MM                                                                                                                                                                                                                                                                                                                                                                                                              </t>
  </si>
  <si>
    <t>114,38</t>
  </si>
  <si>
    <t xml:space="preserve">COMPENSADO NAVAL - CHAPA/PAINEL EM MADEIRA COMPENSADA PRENSADA, DE 2200 X 1600 MM, E = 4 MM                                                                                                                                                                                                                                                                                                                                                                                                               </t>
  </si>
  <si>
    <t>31,19</t>
  </si>
  <si>
    <t xml:space="preserve">COMPENSADO NAVAL - CHAPA/PAINEL EM MADEIRA COMPENSADA PRENSADA, DE 2200 X 1600 MM, E = 6 MM                                                                                                                                                                                                                                                                                                                                                                                                               </t>
  </si>
  <si>
    <t>36,39</t>
  </si>
  <si>
    <t xml:space="preserve">COMPRESSOR DE AR ESTACIONARIO, VAZAO 620 PCM, PRESSAO EFETIVA DE TRABALHO 109 PSI, MOTOR ELETRICO, POTENCIA 127 CV                                                                                                                                                                                                                                                                                                                                                                                        </t>
  </si>
  <si>
    <t>191.367,00</t>
  </si>
  <si>
    <t xml:space="preserve">COMPRESSOR DE AR REBOCAVEL VAZAO 400 PCM, PRESSAO EFETIVA DE TRABALHO 102 PSI, MOTOR DIESEL, POTENCIA 110 CV                                                                                                                                                                                                                                                                                                                                                                                              </t>
  </si>
  <si>
    <t>154.211,32</t>
  </si>
  <si>
    <t xml:space="preserve">COMPRESSOR DE AR REBOCAVEL VAZAO 748 PCM, PRESSAO EFETIVA DE TRABALHO 102 PSI, MOTOR DIESEL, POTENCIA 210 CV                                                                                                                                                                                                                                                                                                                                                                                              </t>
  </si>
  <si>
    <t>330.145,63</t>
  </si>
  <si>
    <t xml:space="preserve">COMPRESSOR DE AR REBOCAVEL VAZAO 860 PCM, PRESSAO EFETIVA DE TRABALHO 102 PSI, MOTOR DIESEL, POTENCIA 250 CV                                                                                                                                                                                                                                                                                                                                                                                              </t>
  </si>
  <si>
    <t>358.606,15</t>
  </si>
  <si>
    <t xml:space="preserve">COMPRESSOR DE AR REBOCAVEL, VAZAO 152 PCM, PRESSAO EFETIVA DE TRABALHO 102 PSI, MOTOR DIESEL, POTENCIA 31,5 KW                                                                                                                                                                                                                                                                                                                                                                                            </t>
  </si>
  <si>
    <t>83.492,71</t>
  </si>
  <si>
    <t xml:space="preserve">COMPRESSOR DE AR REBOCAVEL, VAZAO 189 PCM, PRESSAO EFETIVA DE TRABALHO 102 PSI, MOTOR DIESEL, POTENCIA 63 CV                                                                                                                                                                                                                                                                                                                                                                                              </t>
  </si>
  <si>
    <t>97.101,03</t>
  </si>
  <si>
    <t xml:space="preserve">COMPRESSOR DE AR REBOCAVEL, VAZAO 250 PCM, PRESSAO EFETIVA DE TRABALHO 102 PSI, MOTOR DIESEL, POTENCIA 81 CV                                                                                                                                                                                                                                                                                                                                                                                              </t>
  </si>
  <si>
    <t>130.040,95</t>
  </si>
  <si>
    <t xml:space="preserve">COMPRESSOR DE AR REBOCAVEL, VAZAO 89 PCM, PRESSAO EFETIVA DE TRABALHO *102* PSI, MOTOR DIESEL, POTENCIA *20* CV                                                                                                                                                                                                                                                                                                                                                                                           </t>
  </si>
  <si>
    <t>129.668,86</t>
  </si>
  <si>
    <t xml:space="preserve">CONCERTINA CLIPADA (DUPLA) EM ACO GALVANIZADO DE ALTA RESISTENCIA, COM ESPIRAL DE 300 MM, D = 2,76 MM                                                                                                                                                                                                                                                                                                                                                                                                     </t>
  </si>
  <si>
    <t>22,62</t>
  </si>
  <si>
    <t xml:space="preserve">CONCERTINA SIMPLES EM ACO GALVANIZADO DE ALTA RESISTENCIA, COM ESPIRAL DE 300 MM, D = 2,76 MM                                                                                                                                                                                                                                                                                                                                                                                                             </t>
  </si>
  <si>
    <t>16,17</t>
  </si>
  <si>
    <t xml:space="preserve">CONCRETO AUTOADENSAVEL (CAA) CLASSE DE RESISTENCIA C15, ESPALHAMENTO SF2, COM BOMBEAMENTO (DISPONIBILIZACAO DE BOMBA), SEM O LANCAMENTO (NBR 15823)                                                                                                                                                                                                                                                                                                                                                       </t>
  </si>
  <si>
    <t>489,48</t>
  </si>
  <si>
    <t xml:space="preserve">CONCRETO AUTOADENSAVEL (CAA) CLASSE DE RESISTENCIA C20, ESPALHAMENTO SF2, COM BOMBEAMENTO (DISPONIBILIZACAO DE BOMBA), SEM O LANCAMENTO (NBR 15823)                                                                                                                                                                                                                                                                                                                                                       </t>
  </si>
  <si>
    <t>508,64</t>
  </si>
  <si>
    <t xml:space="preserve">CONCRETO AUTOADENSAVEL (CAA) CLASSE DE RESISTENCIA C25, ESPALHAMENTO SF2, COM BOMBEAMENTO (DISPONIBILIZACAO DE BOMBA), SEM O LANCAMENTO (NBR 15823)                                                                                                                                                                                                                                                                                                                                                       </t>
  </si>
  <si>
    <t>514,35</t>
  </si>
  <si>
    <t xml:space="preserve">CONCRETO AUTOADENSAVEL (CAA) CLASSE DE RESISTENCIA C30, ESPALHAMENTO SF2, COM BOMBEAMENTO (DISPONIBILIZACAO DE BOMBA), SEM O LANCAMENTO (NBR 15823)                                                                                                                                                                                                                                                                                                                                                       </t>
  </si>
  <si>
    <t>529,25</t>
  </si>
  <si>
    <t xml:space="preserve">CONCRETO BETUMINOSO USINADO A QUENTE (CBUQ) PARA PAVIMENTACAO ASFALTICA, PADRAO DNIT, FAIXA C, COM CAP 30/45 - AQUISICAO POSTO USINA                                                                                                                                                                                                                                                                                                                                                                      </t>
  </si>
  <si>
    <t>504,17</t>
  </si>
  <si>
    <t xml:space="preserve">CONCRETO BETUMINOSO USINADO A QUENTE (CBUQ) PARA PAVIMENTACAO ASFALTICA, PADRAO DNIT, FAIXA C, COM CAP 50/70 - AQUISICAO POSTO USINA                                                                                                                                                                                                                                                                                                                                                                      </t>
  </si>
  <si>
    <t>514,00</t>
  </si>
  <si>
    <t xml:space="preserve">CONCRETO BETUMINOSO USINADO A QUENTE (CBUQ) PARA PAVIMENTACAO ASFALTICA, PADRAO DNIT, PARA BINDER, COM CAP 50/70 - AQUISICAO POSTO USINA                                                                                                                                                                                                                                                                                                                                                                  </t>
  </si>
  <si>
    <t>450,69</t>
  </si>
  <si>
    <t xml:space="preserve">CONCRETO USINADO BOMBEAVEL, CLASSE DE RESISTENCIA C20, BRITA 0 E 1, SLUMP = 100 +/- 20 MM, COM BOMBEAMENTO (DISPONIBILIZACAO DE BOMBA), SEM O LANCAMENTO (NBR 8953)                                                                                                                                                                                                                                                                                                                                       </t>
  </si>
  <si>
    <t>469,62</t>
  </si>
  <si>
    <t xml:space="preserve">CONCRETO USINADO BOMBEAVEL, CLASSE DE RESISTENCIA C20, COM BRITA 0 E 1, SLUMP = 100 +/- 20 MM, EXCLUI SERVICO DE BOMBEAMENTO (NBR 8953)                                                                                                                                                                                                                                                                                                                                                                   </t>
  </si>
  <si>
    <t>435,00</t>
  </si>
  <si>
    <t xml:space="preserve">CONCRETO USINADO BOMBEAVEL, CLASSE DE RESISTENCIA C20, COM BRITA 0 E 1, SLUMP = 130 +/- 20 MM, EXCLUI SERVICO DE BOMBEAMENTO (NBR 8953)                                                                                                                                                                                                                                                                                                                                                                   </t>
  </si>
  <si>
    <t>450,57</t>
  </si>
  <si>
    <t xml:space="preserve">CONCRETO USINADO BOMBEAVEL, CLASSE DE RESISTENCIA C20, COM BRITA 0 E 1, SLUMP = 190 +/- 20 MM, COM BOMBEAMENTO (DISPONIBILIZACAO DE BOMBA), SEM O LANCAMENTO (NBR 8953)                                                                                                                                                                                                                                                                                                                                   </t>
  </si>
  <si>
    <t>516,36</t>
  </si>
  <si>
    <t xml:space="preserve">CONCRETO USINADO BOMBEAVEL, CLASSE DE RESISTENCIA C20, COM BRITA 0, SLUMP = 220 +/- 20 MM, COM BOMBEAMENTO (DISPONIBILIZACAO DE BOMBA), SEM O LANCAMENTO (NBR 8953)                                                                                                                                                                                                                                                                                                                                       </t>
  </si>
  <si>
    <t>523,85</t>
  </si>
  <si>
    <t xml:space="preserve">CONCRETO USINADO BOMBEAVEL, CLASSE DE RESISTENCIA C25, BRITA 0 E 1, SLUMP = 100 +/- 20 MM, COM BOMBEAMENTO (DISPONIBILIZACAO DE BOMBA), SEM O LANCAMENTO (NBR 8953)                                                                                                                                                                                                                                                                                                                                       </t>
  </si>
  <si>
    <t>484,53</t>
  </si>
  <si>
    <t xml:space="preserve">CONCRETO USINADO BOMBEAVEL, CLASSE DE RESISTENCIA C25, COM BRITA 0 E 1, SLUMP = 100 +/- 20 MM, EXCLUI SERVICO DE BOMBEAMENTO (NBR 8953)                                                                                                                                                                                                                                                                                                                                                                   </t>
  </si>
  <si>
    <t>447,26</t>
  </si>
  <si>
    <t xml:space="preserve">CONCRETO USINADO BOMBEAVEL, CLASSE DE RESISTENCIA C25, COM BRITA 0 E 1, SLUMP = 130 +/- 20 MM, EXCLUI SERVICO DE BOMBEAMENTO (NBR 8953)                                                                                                                                                                                                                                                                                                                                                                   </t>
  </si>
  <si>
    <t>464,47</t>
  </si>
  <si>
    <t xml:space="preserve">CONCRETO USINADO BOMBEAVEL, CLASSE DE RESISTENCIA C25, COM BRITA 0 E 1, SLUMP = 190 +/- 20 MM, EXCLUI SERVICO DE BOMBEAMENTO (NBR 8953)                                                                                                                                                                                                                                                                                                                                                                   </t>
  </si>
  <si>
    <t>514,12</t>
  </si>
  <si>
    <t xml:space="preserve">CONCRETO USINADO BOMBEAVEL, CLASSE DE RESISTENCIA C30, BRITA 0 E 1, SLUMP = 100 +/- 20 MM, COM BOMBEAMENTO (DISPONIBILIZACAO DE BOMBA), SEM O LANCAMENTO (NBR 8953)                                                                                                                                                                                                                                                                                                                                       </t>
  </si>
  <si>
    <t>499,44</t>
  </si>
  <si>
    <t xml:space="preserve">CONCRETO USINADO BOMBEAVEL, CLASSE DE RESISTENCIA C30, COM BRITA 0 E 1, SLUMP = 100 +/- 20 MM, EXCLUI SERVICO DE BOMBEAMENTO (NBR 8953)                                                                                                                                                                                                                                                                                                                                                                   </t>
  </si>
  <si>
    <t>462,17</t>
  </si>
  <si>
    <t xml:space="preserve">CONCRETO USINADO BOMBEAVEL, CLASSE DE RESISTENCIA C30, COM BRITA 0 E 1, SLUMP = 130 +/- 20 MM, EXCLUI SERVICO DE BOMBEAMENTO (NBR 8953)                                                                                                                                                                                                                                                                                                                                                                   </t>
  </si>
  <si>
    <t>490,45</t>
  </si>
  <si>
    <t xml:space="preserve">CONCRETO USINADO BOMBEAVEL, CLASSE DE RESISTENCIA C30, COM BRITA 0 E 1, SLUMP = 190 +/- 20 MM, EXCLUI SERVICO DE BOMBEAMENTO (NBR 8953)                                                                                                                                                                                                                                                                                                                                                                   </t>
  </si>
  <si>
    <t>517,63</t>
  </si>
  <si>
    <t xml:space="preserve">CONCRETO USINADO BOMBEAVEL, CLASSE DE RESISTENCIA C30, COM BRITA 0 E 1, SLUMP = 220 +/- 30 MM, EXCLUI SERVICO DE BOMBEAMENTO (NBR 8953)                                                                                                                                                                                                                                                                                                                                                                   </t>
  </si>
  <si>
    <t>539,74</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</si>
  <si>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</si>
  <si>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</si>
  <si>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477,07</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</si>
  <si>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</si>
  <si>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</si>
  <si>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497,67</t>
  </si>
  <si>
    <t xml:space="preserve">CONCRETO USINADO BOMBEAVEL, CLASSE DE RESISTENCIA C45, BRITA 0 E 1, SLUMP = 100 +/- 20 MM, COM BOMBEAMENTO (DISPONIBILIZACAO DE BOMBA), SEM O LANCAMENTO (NBR 8953)                                                                                                                                                                                                                                                                                                                                       </t>
  </si>
  <si>
    <t>553,01</t>
  </si>
  <si>
    <t xml:space="preserve">CONCRETO USINADO BOMBEAVEL, CLASSE DE RESISTENCIA C50, BRITA 0 E 1, SLUMP = 100 +/- 20 MM, COM BOMBEAMENTO (DISPONIBILIZACAO DE BOMBA), SEM O LANCAMENTO (NBR 8953)                                                                                                                                                                                                                                                                                                                                       </t>
  </si>
  <si>
    <t>590,85</t>
  </si>
  <si>
    <t xml:space="preserve">CONCRETO USINADO BOMBEAVEL, CLASSE DE RESISTENCIA C60, COM BRITA 0 E 1, SLUMP = 100 +/- 20 MM, COM BOMBEAMENTO (DISPONIBILIZACAO DE BOMBA), SEM O LANCAMENTO (NBR 8953)                                                                                                                                                                                                                                                                                                                                   </t>
  </si>
  <si>
    <t>631,85</t>
  </si>
  <si>
    <t xml:space="preserve">CONCRETO USINADO CONVENCIONAL (NAO BOMBEAVEL) CLASSE DE RESISTENCIA C10, COM BRITA 1 E 2, SLUMP = 80 MM +/- 10 MM (NBR 8953)                                                                                                                                                                                                                                                                                                                                                                              </t>
  </si>
  <si>
    <t>410,73</t>
  </si>
  <si>
    <t xml:space="preserve">CONCRETO USINADO CONVENCIONAL (NAO BOMBEAVEL) CLASSE DE RESISTENCIA C15, COM BRITA 1 E 2, SLUMP = 80 MM +/- 10 MM (NBR 8953)                                                                                                                                                                                                                                                                                                                                                                              </t>
  </si>
  <si>
    <t>417,44</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</si>
  <si>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</si>
  <si>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</si>
  <si>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</si>
  <si>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</si>
  <si>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</si>
  <si>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</si>
  <si>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</si>
  <si>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</si>
  <si>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</si>
  <si>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</si>
  <si>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</si>
  <si>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</si>
  <si>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</si>
  <si>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</si>
  <si>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</si>
  <si>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</si>
  <si>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</si>
  <si>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</si>
  <si>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</si>
  <si>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</si>
  <si>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</si>
  <si>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</si>
  <si>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</si>
  <si>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</si>
  <si>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</si>
  <si>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</si>
  <si>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</si>
  <si>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</si>
  <si>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</si>
  <si>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</si>
  <si>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</si>
  <si>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</si>
  <si>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</si>
  <si>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</si>
  <si>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</si>
  <si>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</si>
  <si>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</si>
  <si>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</si>
  <si>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</si>
  <si>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</si>
  <si>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</si>
  <si>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</si>
  <si>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</si>
  <si>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</si>
  <si>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</si>
  <si>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9,31</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</si>
  <si>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</si>
  <si>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</si>
  <si>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</si>
  <si>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</si>
  <si>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</si>
  <si>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</si>
  <si>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</si>
  <si>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</si>
  <si>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</si>
  <si>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</si>
  <si>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</si>
  <si>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15,25</t>
  </si>
  <si>
    <t xml:space="preserve">CONDULETE EM PVC, TIPO "T", SEM TAMPA, DE 3/4"                                                                                                                                                                                                                                                                                                                                                                                                                                                            </t>
  </si>
  <si>
    <t>11,20</t>
  </si>
  <si>
    <t xml:space="preserve">CONDULETE EM PVC, TIPO "TB", SEM TAMPA, DE 1/2" OU 3/4"                                                                                                                                                                                                                                                                                                                                                                                                                                                   </t>
  </si>
  <si>
    <t xml:space="preserve">CONDULETE EM PVC, TIPO "TB", SEM TAMPA, DE 1"                                                                                                                                                                                                                                                                                                                                                                                                                                                             </t>
  </si>
  <si>
    <t xml:space="preserve">CONDULETE EM PVC, TIPO "X", SEM TAMPA, DE 1/2"                                                                                                                                                                                                                                                                                                                                                                                                                                                            </t>
  </si>
  <si>
    <t xml:space="preserve">CONDULETE EM PVC, TIPO "X", SEM TAMPA, DE 1"                                                                                                                                                                                                                                                                                                                                                                                                                                                              </t>
  </si>
  <si>
    <t>17,43</t>
  </si>
  <si>
    <t xml:space="preserve">CONDULETE EM PVC, TIPO "X", SEM TAMPA, DE 3/4"                                                                                                                                                                                                                                                                                                                                                                                                                                                            </t>
  </si>
  <si>
    <t xml:space="preserve">CONDUTOR PLUVIAL, PVC, CIRCULAR, DIAMETRO ENTRE 80 E 100 MM, PARA DRENAGEM PLUVIAL PREDIAL                                                                                                                                                                                                                                                                                                                                                                                                                </t>
  </si>
  <si>
    <t xml:space="preserve">CONE DE SINALIZACAO EM PVC FLEXIVEL, H = 70 / 76 CM (NBR 15071)                                                                                                                                                                                                                                                                                                                                                                                                                                           </t>
  </si>
  <si>
    <t>135,39</t>
  </si>
  <si>
    <t xml:space="preserve">CONE DE SINALIZACAO EM PVC RIGIDO COM FAIXA REFLETIVA, H = 70 / 76 CM                                                                                                                                                                                                                                                                                                                                                                                                                                     </t>
  </si>
  <si>
    <t>56,99</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</si>
  <si>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</si>
  <si>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</si>
  <si>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</si>
  <si>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</si>
  <si>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</si>
  <si>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</si>
  <si>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</si>
  <si>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</si>
  <si>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35,48</t>
  </si>
  <si>
    <t xml:space="preserve">CONECTOR BRONZE/LATAO (REF 603) SEM ANEL DE SOLDA, BOLSA X ROSCA F, 15 MM X 1/2"                                                                                                                                                                                                                                                                                                                                                                                                                          </t>
  </si>
  <si>
    <t xml:space="preserve">CONECTOR BRONZE/LATAO (REF 603) SEM ANEL DE SOLDA, BOLSA X ROSCA F, 22 MM X 1/2"                                                                                                                                                                                                                                                                                                                                                                                                                          </t>
  </si>
  <si>
    <t>13,27</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</si>
  <si>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</si>
  <si>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</si>
  <si>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</si>
  <si>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</si>
  <si>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</si>
  <si>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</si>
  <si>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</si>
  <si>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</si>
  <si>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</si>
  <si>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</si>
  <si>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</si>
  <si>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</si>
  <si>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48,56</t>
  </si>
  <si>
    <t xml:space="preserve">CONECTOR DE ALUMINIO TIPO PRENSA CABO, BITOLA 1 1/4", PARA CABOS DE DIAMETRO DE 31 A 34 MM                                                                                                                                                                                                                                                                                                                                                                                                                </t>
  </si>
  <si>
    <t xml:space="preserve">CONECTOR DE ALUMINIO TIPO PRENSA CABO, BITOLA 1/2", PARA CABOS DE DIAMETRO DE 12,5 A 15 MM                                                                                                                                                                                                                                                                                                                                                                                                                </t>
  </si>
  <si>
    <t>12,81</t>
  </si>
  <si>
    <t xml:space="preserve">CONECTOR DE ALUMINIO TIPO PRENSA CABO, BITOLA 1", PARA CABOS DE DIAMETRO DE 22,5 A 25 MM                                                                                                                                                                                                                                                                                                                                                                                                                  </t>
  </si>
  <si>
    <t xml:space="preserve">CONECTOR DE ALUMINIO TIPO PRENSA CABO, BITOLA 2", PARA CABOS DE DIAMETRO DE 47,5 A 50 MM                                                                                                                                                                                                                                                                                                                                                                                                                  </t>
  </si>
  <si>
    <t>73,32</t>
  </si>
  <si>
    <t xml:space="preserve">CONECTOR DE ALUMINIO TIPO PRENSA CABO, BITOLA 3/4", PARA CABOS DE DIAMETRO DE 17,5 A 20 MM                                                                                                                                                                                                                                                                                                                                                                                                                </t>
  </si>
  <si>
    <t>14,86</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</si>
  <si>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</si>
  <si>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</si>
  <si>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</si>
  <si>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</si>
  <si>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</si>
  <si>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</si>
  <si>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</si>
  <si>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</si>
  <si>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</si>
  <si>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</si>
  <si>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</si>
  <si>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57,59</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</si>
  <si>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</si>
  <si>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</si>
  <si>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</si>
  <si>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</si>
  <si>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5,68</t>
  </si>
  <si>
    <t xml:space="preserve">CONECTOR METALICO TIPO PARAFUSO FENDIDO (SPLIT BOLT), PARA CABOS ATE 70 MM2                                                                                                                                                                                                                                                                                                                                                                                                                               </t>
  </si>
  <si>
    <t xml:space="preserve">CONECTOR METALICO TIPO PARAFUSO FENDIDO (SPLIT BOLT), PARA CABOS ATE 95 MM2                                                                                                                                                                                                                                                                                                                                                                                                                               </t>
  </si>
  <si>
    <t>31,78</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</si>
  <si>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</si>
  <si>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</si>
  <si>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</si>
  <si>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</si>
  <si>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</si>
  <si>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</si>
  <si>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</si>
  <si>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</si>
  <si>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</si>
  <si>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</si>
  <si>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</si>
  <si>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</si>
  <si>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</si>
  <si>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</si>
  <si>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</si>
  <si>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</si>
  <si>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</si>
  <si>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</si>
  <si>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</si>
  <si>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</si>
  <si>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</si>
  <si>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</si>
  <si>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</si>
  <si>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</si>
  <si>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</si>
  <si>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</si>
  <si>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</si>
  <si>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</si>
  <si>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</si>
  <si>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</si>
  <si>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</si>
  <si>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</si>
  <si>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</si>
  <si>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75,09</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</si>
  <si>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</si>
  <si>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</si>
  <si>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13,90</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</si>
  <si>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</si>
  <si>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</si>
  <si>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4.539,57</t>
  </si>
  <si>
    <t xml:space="preserve">CONJUNTO PARA QUADRA DE  VOLEI COM POSTES EM TUBO DE ACO GALVANIZADO 3", H = *255* CM, PINTURA EM TINTA ESMALTE SINTETICO, REDE DE NYLON COM 2 MM, MALHA 10 X 10 CM E ANTENAS OFICIAIS EM FIBRA DE VIDRO                                                                                                                                                                                                                                                                                                  </t>
  </si>
  <si>
    <t>2.755,92</t>
  </si>
  <si>
    <t xml:space="preserve">CONJUNTO PRE-MOLDADO COMPOSTO POR GRELHA (0,99 X 0,45 M), QUADRO (1,10 X 0,52 M) E CANTONEIRA (1,10 X 0,35 M), EM CONCRETO ARMADO, COM FCK DE 21 MPA                                                                                                                                                                                                                                                                                                                                                      </t>
  </si>
  <si>
    <t>496,53</t>
  </si>
  <si>
    <t xml:space="preserve">CONTAINER ALMOXARIFADO, DE *2,40* X *6,00* M, PADRAO SIMPLES, SEM REVESTIMENTO E SEM DIVISORIAS INTERNOS E SEM SANITARIO, PARA USO EM CANTEIRO DE OBRAS                                                                                                                                                                                                                                                                                                                                                   </t>
  </si>
  <si>
    <t>19.404,00</t>
  </si>
  <si>
    <t xml:space="preserve">CONTATOR TRIPOLAR, CORRENTE DE *110* A, TENSAO NOMINAL DE *500* V, CATEGORIA AC-2 E AC-3                                                                                                                                                                                                                                                                                                                                                                                                                  </t>
  </si>
  <si>
    <t>1.892,45</t>
  </si>
  <si>
    <t xml:space="preserve">CONTATOR TRIPOLAR, CORRENTE DE *185* A, TENSAO NOMINAL DE *500* V, CATEGORIA AC-2 E AC-3                                                                                                                                                                                                                                                                                                                                                                                                                  </t>
  </si>
  <si>
    <t>2.830,39</t>
  </si>
  <si>
    <t xml:space="preserve">CONTATOR TRIPOLAR, CORRENTE DE *22* A, TENSAO NOMINAL DE *500* V, CATEGORIA AC-2 E AC-3                                                                                                                                                                                                                                                                                                                                                                                                                   </t>
  </si>
  <si>
    <t>197,69</t>
  </si>
  <si>
    <t xml:space="preserve">CONTATOR TRIPOLAR, CORRENTE DE *265* A, TENSAO NOMINAL DE *500* V, CATEGORIA AC-2 E AC-3                                                                                                                                                                                                                                                                                                                                                                                                                  </t>
  </si>
  <si>
    <t>6.387,02</t>
  </si>
  <si>
    <t xml:space="preserve">CONTATOR TRIPOLAR, CORRENTE DE *38* A, TENSAO NOMINAL DE *500* V, CATEGORIA AC-2 E AC-3                                                                                                                                                                                                                                                                                                                                                                                                                   </t>
  </si>
  <si>
    <t>416,44</t>
  </si>
  <si>
    <t xml:space="preserve">CONTATOR TRIPOLAR, CORRENTE DE *500* A, TENSAO NOMINAL DE *500* V, CATEGORIA AC-2 E AC-3                                                                                                                                                                                                                                                                                                                                                                                                                  </t>
  </si>
  <si>
    <t>15.544,49</t>
  </si>
  <si>
    <t xml:space="preserve">CONTATOR TRIPOLAR, CORRENTE DE *65* A, TENSAO NOMINAL DE *500* V, CATEGORIA AC-2 E AC-3                                                                                                                                                                                                                                                                                                                                                                                                                   </t>
  </si>
  <si>
    <t>796,02</t>
  </si>
  <si>
    <t xml:space="preserve">CONTATOR TRIPOLAR, CORRENTE DE 12 A, TENSAO NOMINAL DE *500* V, CATEGORIA AC-2 E AC-3                                                                                                                                                                                                                                                                                                                                                                                                                     </t>
  </si>
  <si>
    <t>161,22</t>
  </si>
  <si>
    <t xml:space="preserve">CONTATOR TRIPOLAR, CORRENTE DE 25 A, TENSAO NOMINAL DE *500* V, CATEGORIA AC-2 E AC-3                                                                                                                                                                                                                                                                                                                                                                                                                     </t>
  </si>
  <si>
    <t xml:space="preserve">CONTATOR TRIPOLAR, CORRENTE DE 250 A, TENSAO NOMINAL DE *500* V, PARA ACIONAMENTO DE CAPACITORES                                                                                                                                                                                                                                                                                                                                                                                                          </t>
  </si>
  <si>
    <t>4.883,01</t>
  </si>
  <si>
    <t xml:space="preserve">CONTATOR TRIPOLAR, CORRENTE DE 300 A, TENSAO NOMINAL DE *500* V, CATEGORIA AC-2 E AC-3                                                                                                                                                                                                                                                                                                                                                                                                                    </t>
  </si>
  <si>
    <t>7.510,16</t>
  </si>
  <si>
    <t xml:space="preserve">CONTATOR TRIPOLAR, CORRENTE DE 32 A, TENSAO NOMINAL DE *500* V, CATEGORIA AC-2 E AC-3                                                                                                                                                                                                                                                                                                                                                                                                                     </t>
  </si>
  <si>
    <t>343,24</t>
  </si>
  <si>
    <t xml:space="preserve">CONTATOR TRIPOLAR, CORRENTE DE 400 A, TENSAO NOMINAL DE *500* V, CATEGORIA AC-2 E AC-3                                                                                                                                                                                                                                                                                                                                                                                                                    </t>
  </si>
  <si>
    <t>8.965,50</t>
  </si>
  <si>
    <t xml:space="preserve">CONTATOR TRIPOLAR, CORRENTE DE 45 A, TENSAO NOMINAL DE *500* V, CATEGORIA AC-2 E AC-3                                                                                                                                                                                                                                                                                                                                                                                                                     </t>
  </si>
  <si>
    <t>613,88</t>
  </si>
  <si>
    <t xml:space="preserve">CONTATOR TRIPOLAR, CORRENTE DE 630 A, TENSAO NOMINAL DE *500* V, CATEGORIA AC-2 E AC-3                                                                                                                                                                                                                                                                                                                                                                                                                    </t>
  </si>
  <si>
    <t>22.037,64</t>
  </si>
  <si>
    <t xml:space="preserve">CONTATOR TRIPOLAR, CORRENTE DE 75 A, TENSAO NOMINAL DE *500* V, CATEGORIA AC-2 E AC-3                                                                                                                                                                                                                                                                                                                                                                                                                     </t>
  </si>
  <si>
    <t>1.152,76</t>
  </si>
  <si>
    <t xml:space="preserve">CONTATOR TRIPOLAR, CORRENTE DE 9 A, TENSAO NOMINAL DE *500* V, CATEGORIA AC-2 E AC-3                                                                                                                                                                                                                                                                                                                                                                                                                      </t>
  </si>
  <si>
    <t>151,83</t>
  </si>
  <si>
    <t xml:space="preserve">CONTATOR TRIPOLAR, CORRENTE DE 95 A, TENSAO NOMINAL DE *500* V, CATEGORIA AC-2 E AC-3                                                                                                                                                                                                                                                                                                                                                                                                                     </t>
  </si>
  <si>
    <t>1.584,07</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</si>
  <si>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</si>
  <si>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</si>
  <si>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</si>
  <si>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640,24</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</si>
  <si>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</si>
  <si>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</si>
  <si>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</si>
  <si>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</si>
  <si>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</si>
  <si>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</si>
  <si>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</si>
  <si>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</si>
  <si>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</si>
  <si>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</si>
  <si>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12.710,31</t>
  </si>
  <si>
    <t xml:space="preserve">CORTADEIRA HIDRAULICA DE VERGALHAO, PARA ACO DE DIAMETRO ATE 50 MM, MOTOR ELETRICO TRIFASICO, POTENCIA DE 5,5 HP A 7,5 HP                                                                                                                                                                                                                                                                                                                                                                                 </t>
  </si>
  <si>
    <t>104.779,49</t>
  </si>
  <si>
    <t xml:space="preserve">COTOVELO BRONZE/LATAO (REF 707-3) SEM ANEL DE SOLDA, BOLSA X ROSCA F, 15MM X 1/2"                                                                                                                                                                                                                                                                                                                                                                                                                         </t>
  </si>
  <si>
    <t xml:space="preserve">COTOVELO BRONZE/LATAO (REF 707-3) SEM ANEL DE SOLDA, BOLSA X ROSCA F, 22MM X 1/2"                                                                                                                                                                                                                                                                                                                                                                                                                         </t>
  </si>
  <si>
    <t>19,88</t>
  </si>
  <si>
    <t xml:space="preserve">COTOVELO BRONZE/LATAO (REF 707-3) SEM ANEL DE SOLDA, BOLSA X ROSCA F, 22MM X 3/4"                                                                                                                                                                                                                                                                                                                                                                                                                         </t>
  </si>
  <si>
    <t>22,28</t>
  </si>
  <si>
    <t xml:space="preserve">COTOVELO DE COBRE 90 GRAUS (REF 607) SEM ANEL DE SOLDA, BOLSA X BOLSA, 104 MM                                                                                                                                                                                                                                                                                                                                                                                                                             </t>
  </si>
  <si>
    <t>745,61</t>
  </si>
  <si>
    <t xml:space="preserve">COTOVELO DE COBRE 90 GRAUS (REF 607) SEM ANEL DE SOLDA, BOLSA X BOLSA, 15 MM                                                                                                                                                                                                                                                                                                                                                                                                                              </t>
  </si>
  <si>
    <t>4,87</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</si>
  <si>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</si>
  <si>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</si>
  <si>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</si>
  <si>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37,09</t>
  </si>
  <si>
    <t xml:space="preserve">COTOVELO DE COBRE 90 GRAUS (REF 607) SEM ANEL DE SOLDA, BOLSA X BOLSA, 42 MM                                                                                                                                                                                                                                                                                                                                                                                                                              </t>
  </si>
  <si>
    <t>56,93</t>
  </si>
  <si>
    <t xml:space="preserve">COTOVELO DE COBRE 90 GRAUS (REF 607) SEM ANEL DE SOLDA, BOLSA X BOLSA, 54 MM                                                                                                                                                                                                                                                                                                                                                                                                                              </t>
  </si>
  <si>
    <t>90,37</t>
  </si>
  <si>
    <t xml:space="preserve">COTOVELO DE COBRE 90 GRAUS (REF 607) SEM ANEL DE SOLDA, BOLSA X BOLSA, 66 MM                                                                                                                                                                                                                                                                                                                                                                                                                              </t>
  </si>
  <si>
    <t>314,67</t>
  </si>
  <si>
    <t xml:space="preserve">COTOVELO DE COBRE 90 GRAUS (REF 607) SEM ANEL DE SOLDA, BOLSA X BOLSA, 79 MM                                                                                                                                                                                                                                                                                                                                                                                                                              </t>
  </si>
  <si>
    <t>301,74</t>
  </si>
  <si>
    <t xml:space="preserve">COTOVELO DE REDUCAO 90 GRAUS DE FERRO GALVANIZADO, COM ROSCA BSP, DE 1 1/2" X 1"                                                                                                                                                                                                                                                                                                                                                                                                                          </t>
  </si>
  <si>
    <t>47,39</t>
  </si>
  <si>
    <t xml:space="preserve">COTOVELO DE REDUCAO 90 GRAUS DE FERRO GALVANIZADO, COM ROSCA BSP, DE 1 1/2" X 3/4"                                                                                                                                                                                                                                                                                                                                                                                                                        </t>
  </si>
  <si>
    <t>47,37</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</si>
  <si>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</si>
  <si>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</si>
  <si>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</si>
  <si>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</si>
  <si>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</si>
  <si>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67,95</t>
  </si>
  <si>
    <t xml:space="preserve">COTOVELO DE REDUCAO 90 GRAUS DE FERRO GALVANIZADO, COM ROSCA BSP, DE 3/4" X 1/2"                                                                                                                                                                                                                                                                                                                                                                                                                          </t>
  </si>
  <si>
    <t xml:space="preserve">COTOVELO 45 GRAUS DE FERRO GALVANIZADO, COM ROSCA BSP, DE 1 1/2"                                                                                                                                                                                                                                                                                                                                                                                                                                          </t>
  </si>
  <si>
    <t>40,06</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</si>
  <si>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</si>
  <si>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</si>
  <si>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</si>
  <si>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</si>
  <si>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112,60</t>
  </si>
  <si>
    <t xml:space="preserve">COTOVELO 45 GRAUS DE FERRO GALVANIZADO, COM ROSCA BSP, DE 2"                                                                                                                                                                                                                                                                                                                                                                                                                                              </t>
  </si>
  <si>
    <t>58,25</t>
  </si>
  <si>
    <t xml:space="preserve">COTOVELO 45 GRAUS DE FERRO GALVANIZADO, COM ROSCA BSP, DE 3/4"                                                                                                                                                                                                                                                                                                                                                                                                                                            </t>
  </si>
  <si>
    <t xml:space="preserve">COTOVELO 45 GRAUS DE FERRO GALVANIZADO, COM ROSCA BSP, DE 3"                                                                                                                                                                                                                                                                                                                                                                                                                                              </t>
  </si>
  <si>
    <t>164,62</t>
  </si>
  <si>
    <t xml:space="preserve">COTOVELO 45 GRAUS DE FERRO GALVANIZADO, COM ROSCA BSP, DE 4"                                                                                                                                                                                                                                                                                                                                                                                                                                              </t>
  </si>
  <si>
    <t>288,45</t>
  </si>
  <si>
    <t xml:space="preserve">COTOVELO 45 GRAUS, PEAD PE 100, DE 125 MM, PARA ELETROFUSAO                                                                                                                                                                                                                                                                                                                                                                                                                                               </t>
  </si>
  <si>
    <t>232,23</t>
  </si>
  <si>
    <t xml:space="preserve">COTOVELO 45 GRAUS, PEAD PE 100, DE 200 MM, PARA ELETROFUSAO                                                                                                                                                                                                                                                                                                                                                                                                                                               </t>
  </si>
  <si>
    <t>1.518,32</t>
  </si>
  <si>
    <t xml:space="preserve">COTOVELO 45 GRAUS, PEAD PE 100, DE 32 MM, PARA ELETROFUSAO                                                                                                                                                                                                                                                                                                                                                                                                                                                </t>
  </si>
  <si>
    <t xml:space="preserve">COTOVELO 45 GRAUS, PEAD PE 100, DE 40 MM, PARA ELETROFUSAO                                                                                                                                                                                                                                                                                                                                                                                                                                                </t>
  </si>
  <si>
    <t xml:space="preserve">COTOVELO 45 GRAUS, PEAD PE 100, DE 63 MM, PARA ELETROFUSAO                                                                                                                                                                                                                                                                                                                                                                                                                                                </t>
  </si>
  <si>
    <t>46,58</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</si>
  <si>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</si>
  <si>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</si>
  <si>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</si>
  <si>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</si>
  <si>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</si>
  <si>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132,20</t>
  </si>
  <si>
    <t xml:space="preserve">COTOVELO 90 GRAUS DE FERRO GALVANIZADO, COM ROSCA BSP MACHO/FEMEA, DE 2"                                                                                                                                                                                                                                                                                                                                                                                                                                  </t>
  </si>
  <si>
    <t>65,25</t>
  </si>
  <si>
    <t xml:space="preserve">COTOVELO 90 GRAUS DE FERRO GALVANIZADO, COM ROSCA BSP MACHO/FEMEA, DE 3/4"                                                                                                                                                                                                                                                                                                                                                                                                                                </t>
  </si>
  <si>
    <t xml:space="preserve">COTOVELO 90 GRAUS DE FERRO GALVANIZADO, COM ROSCA BSP MACHO/FEMEA, DE 3"                                                                                                                                                                                                                                                                                                                                                                                                                                  </t>
  </si>
  <si>
    <t>201,07</t>
  </si>
  <si>
    <t xml:space="preserve">COTOVELO 90 GRAUS DE FERRO GALVANIZADO, COM ROSCA BSP, DE 1 1/2"                                                                                                                                                                                                                                                                                                                                                                                                                                          </t>
  </si>
  <si>
    <t>36,30</t>
  </si>
  <si>
    <t xml:space="preserve">COTOVELO 90 GRAUS DE FERRO GALVANIZADO, COM ROSCA BSP, DE 1 1/4"                                                                                                                                                                                                                                                                                                                                                                                                                                          </t>
  </si>
  <si>
    <t xml:space="preserve">COTOVELO 90 GRAUS DE FERRO GALVANIZADO, COM ROSCA BSP, DE 1/2"                                                                                                                                                                                                                                                                                                                                                                                                                                            </t>
  </si>
  <si>
    <t xml:space="preserve">COTOVELO 90 GRAUS DE FERRO GALVANIZADO, COM ROSCA BSP, DE 1"                                                                                                                                                                                                                                                                                                                                                                                                                                              </t>
  </si>
  <si>
    <t>17,39</t>
  </si>
  <si>
    <t xml:space="preserve">COTOVELO 90 GRAUS DE FERRO GALVANIZADO, COM ROSCA BSP, DE 2 1/2"                                                                                                                                                                                                                                                                                                                                                                                                                                          </t>
  </si>
  <si>
    <t>101,37</t>
  </si>
  <si>
    <t xml:space="preserve">COTOVELO 90 GRAUS DE FERRO GALVANIZADO, COM ROSCA BSP, DE 2"                                                                                                                                                                                                                                                                                                                                                                                                                                              </t>
  </si>
  <si>
    <t>55,70</t>
  </si>
  <si>
    <t xml:space="preserve">COTOVELO 90 GRAUS DE FERRO GALVANIZADO, COM ROSCA BSP, DE 3/4"                                                                                                                                                                                                                                                                                                                                                                                                                                            </t>
  </si>
  <si>
    <t xml:space="preserve">COTOVELO 90 GRAUS DE FERRO GALVANIZADO, COM ROSCA BSP, DE 3"                                                                                                                                                                                                                                                                                                                                                                                                                                              </t>
  </si>
  <si>
    <t>142,98</t>
  </si>
  <si>
    <t xml:space="preserve">COTOVELO 90 GRAUS DE FERRO GALVANIZADO, COM ROSCA BSP, DE 4"                                                                                                                                                                                                                                                                                                                                                                                                                                              </t>
  </si>
  <si>
    <t>271,92</t>
  </si>
  <si>
    <t xml:space="preserve">COTOVELO 90 GRAUS DE FERRO GALVANIZADO, COM ROSCA BSP, DE 5"                                                                                                                                                                                                                                                                                                                                                                                                                                              </t>
  </si>
  <si>
    <t>396,77</t>
  </si>
  <si>
    <t xml:space="preserve">COTOVELO 90 GRAUS DE FERRO GALVANIZADO, COM ROSCA BSP, DE 6"                                                                                                                                                                                                                                                                                                                                                                                                                                              </t>
  </si>
  <si>
    <t>1.014,11</t>
  </si>
  <si>
    <t xml:space="preserve">COTOVELO 90 GRAUS, PEAD PE 100, DE 125 MM, PARA ELETROFUSAO                                                                                                                                                                                                                                                                                                                                                                                                                                               </t>
  </si>
  <si>
    <t xml:space="preserve">COTOVELO 90 GRAUS, PEAD PE 100, DE 20 MM, PARA ELETROFUSAO                                                                                                                                                                                                                                                                                                                                                                                                                                                </t>
  </si>
  <si>
    <t xml:space="preserve">COTOVELO 90 GRAUS, PEAD PE 100, DE 200 MM, PARA ELETROFUSAO                                                                                                                                                                                                                                                                                                                                                                                                                                               </t>
  </si>
  <si>
    <t>2.165,34</t>
  </si>
  <si>
    <t xml:space="preserve">COTOVELO 90 GRAUS, PEAD PE 100, DE 32 MM, PARA ELETROFUSAO                                                                                                                                                                                                                                                                                                                                                                                                                                                </t>
  </si>
  <si>
    <t>39,48</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</si>
  <si>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</si>
  <si>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</si>
  <si>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</si>
  <si>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</si>
  <si>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</si>
  <si>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</si>
  <si>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</si>
  <si>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144,52</t>
  </si>
  <si>
    <t xml:space="preserve">CREMONA RETANGULAR INJETADA LISA, COM CASTANHA / ALCA, EM LATAO, COM ACABAMENTO CROMADO, DE SOBREPOR / EMBUTIR                                                                                                                                                                                                                                                                                                                                                                                            </t>
  </si>
  <si>
    <t>26,14</t>
  </si>
  <si>
    <t xml:space="preserve">CRUZETA DE CONCRETO LEVE, COMP. 2000 MM SECAO, 90 X 90 MM                                                                                                                                                                                                                                                                                                                                                                                                                                                 </t>
  </si>
  <si>
    <t xml:space="preserve">CRUZETA DE FERRO GALVANIZADO, COM ROSCA BSP, DE 1 1/2"                                                                                                                                                                                                                                                                                                                                                                                                                                                    </t>
  </si>
  <si>
    <t>85,61</t>
  </si>
  <si>
    <t xml:space="preserve">CRUZETA DE FERRO GALVANIZADO, COM ROSCA BSP, DE 1 1/4"                                                                                                                                                                                                                                                                                                                                                                                                                                                    </t>
  </si>
  <si>
    <t xml:space="preserve">CRUZETA DE FERRO GALVANIZADO, COM ROSCA BSP, DE 1/2"                                                                                                                                                                                                                                                                                                                                                                                                                                                      </t>
  </si>
  <si>
    <t>24,01</t>
  </si>
  <si>
    <t xml:space="preserve">CRUZETA DE FERRO GALVANIZADO, COM ROSCA BSP, DE 1"                                                                                                                                                                                                                                                                                                                                                                                                                                                        </t>
  </si>
  <si>
    <t>46,11</t>
  </si>
  <si>
    <t xml:space="preserve">CRUZETA DE FERRO GALVANIZADO, COM ROSCA BSP, DE 2 1/2"                                                                                                                                                                                                                                                                                                                                                                                                                                                    </t>
  </si>
  <si>
    <t>213,90</t>
  </si>
  <si>
    <t xml:space="preserve">CRUZETA DE FERRO GALVANIZADO, COM ROSCA BSP, DE 2"                                                                                                                                                                                                                                                                                                                                                                                                                                                        </t>
  </si>
  <si>
    <t>118,23</t>
  </si>
  <si>
    <t xml:space="preserve">CRUZETA DE FERRO GALVANIZADO, COM ROSCA BSP, DE 3/4"                                                                                                                                                                                                                                                                                                                                                                                                                                                      </t>
  </si>
  <si>
    <t xml:space="preserve">CRUZETA DE FERRO GALVANIZADO, COM ROSCA BSP, DE 3"                                                                                                                                                                                                                                                                                                                                                                                                                                                        </t>
  </si>
  <si>
    <t xml:space="preserve">CRUZETA DE MADEIRA TRATADA, *90 X 115 X 2400* MM, EM EUCALIPTO OU EQUIVALENTE DA REGIAO                                                                                                                                                                                                                                                                                                                                                                                                                   </t>
  </si>
  <si>
    <t>129,90</t>
  </si>
  <si>
    <t xml:space="preserve">CUBA ACO INOX (AISI 304) DE EMBUTIR COM VALVULA DE 3 1/2 ", DE *56 X 33 X 12* CM                                                                                                                                                                                                                                                                                                                                                                                                                          </t>
  </si>
  <si>
    <t>173,01</t>
  </si>
  <si>
    <t xml:space="preserve">CUBA ACO INOX (AISI 304) DE EMBUTIR COM VALVULA 3 1/2 ", DE *40 X 34 X 12* CM                                                                                                                                                                                                                                                                                                                                                                                                                             </t>
  </si>
  <si>
    <t>119,84</t>
  </si>
  <si>
    <t xml:space="preserve">CUBA ACO INOX (AISI 304) DE EMBUTIR COM VALVULA 3 1/2 ", DE *46 X 30 X 12* CM                                                                                                                                                                                                                                                                                                                                                                                                                             </t>
  </si>
  <si>
    <t>157,37</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</si>
  <si>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</si>
  <si>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</si>
  <si>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</si>
  <si>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</si>
  <si>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</si>
  <si>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</si>
  <si>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</si>
  <si>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</si>
  <si>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</si>
  <si>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</si>
  <si>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</si>
  <si>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</si>
  <si>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</si>
  <si>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</si>
  <si>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</si>
  <si>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</si>
  <si>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</si>
  <si>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</si>
  <si>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35,30</t>
  </si>
  <si>
    <t xml:space="preserve">CURVA DE PVC 90 GRAUS, SOLDAVEL, 110 MM, COR MARROM, PARA AGUA FRIA PREDIAL                                                                                                                                                                                                                                                                                                                                                                                                                               </t>
  </si>
  <si>
    <t xml:space="preserve">CURVA DE PVC 90 GRAUS, SOLDAVEL, 20 MM, COR MARROM, PARA AGUA FRIA PREDIAL                                                                                                                                                                                                                                                                                                                                                                                                                                </t>
  </si>
  <si>
    <t>1,97</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</si>
  <si>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</si>
  <si>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</si>
  <si>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</si>
  <si>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</si>
  <si>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</si>
  <si>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</si>
  <si>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48,91</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</si>
  <si>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</si>
  <si>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</si>
  <si>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</si>
  <si>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</si>
  <si>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38,26</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</si>
  <si>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</si>
  <si>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</si>
  <si>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</si>
  <si>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</si>
  <si>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</si>
  <si>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</si>
  <si>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15,41</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</si>
  <si>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</si>
  <si>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</si>
  <si>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</si>
  <si>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</si>
  <si>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</si>
  <si>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</si>
  <si>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</si>
  <si>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</si>
  <si>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</si>
  <si>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</si>
  <si>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</si>
  <si>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</si>
  <si>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</si>
  <si>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</si>
  <si>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</si>
  <si>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</si>
  <si>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</si>
  <si>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</si>
  <si>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</si>
  <si>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</si>
  <si>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</si>
  <si>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31,12</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</si>
  <si>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</si>
  <si>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</si>
  <si>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</si>
  <si>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</si>
  <si>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</si>
  <si>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</si>
  <si>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</si>
  <si>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</si>
  <si>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</si>
  <si>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</si>
  <si>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</si>
  <si>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</si>
  <si>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208,91</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</si>
  <si>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</si>
  <si>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</si>
  <si>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</si>
  <si>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</si>
  <si>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20,04</t>
  </si>
  <si>
    <t xml:space="preserve">CURVA 135 GRAUS, PARA ELETRODUTO, EM ACO GALVANIZADO ELETROLITICO, DIAMETRO DE 40 MM (1 1/2")                                                                                                                                                                                                                                                                                                                                                                                                             </t>
  </si>
  <si>
    <t>29,37</t>
  </si>
  <si>
    <t xml:space="preserve">CURVA 135 GRAUS, PARA ELETRODUTO, EM ACO GALVANIZADO ELETROLITICO, DIAMETRO DE 50 MM (2")                                                                                                                                                                                                                                                                                                                                                                                                                 </t>
  </si>
  <si>
    <t>44,67</t>
  </si>
  <si>
    <t xml:space="preserve">CURVA 135 GRAUS, PARA ELETRODUTO, EM ACO GALVANIZADO ELETROLITICO, DIAMETRO DE 65 MM (2 1/2")                                                                                                                                                                                                                                                                                                                                                                                                             </t>
  </si>
  <si>
    <t>78,69</t>
  </si>
  <si>
    <t xml:space="preserve">CURVA 135 GRAUS, PARA ELETRODUTO, EM ACO GALVANIZADO ELETROLITICO, DIAMETRO DE 80 MM (3")                                                                                                                                                                                                                                                                                                                                                                                                                 </t>
  </si>
  <si>
    <t>106,43</t>
  </si>
  <si>
    <t xml:space="preserve">CURVA 180 GRAUS, DE PVC RIGIDO ROSCAVEL, DE 1 1/2", PARA ELETRODUTO                                                                                                                                                                                                                                                                                                                                                                                                                                       </t>
  </si>
  <si>
    <t>9,93</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</si>
  <si>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</si>
  <si>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</si>
  <si>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</si>
  <si>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</si>
  <si>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15,88</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</si>
  <si>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</si>
  <si>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</si>
  <si>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</si>
  <si>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</si>
  <si>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</si>
  <si>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45,30</t>
  </si>
  <si>
    <t xml:space="preserve">CURVA 45 GRAUS DE COBRE (REF 606) SEM ANEL DE SOLDA, BOLSA X BOLSA, 42 MM                                                                                                                                                                                                                                                                                                                                                                                                                                 </t>
  </si>
  <si>
    <t>72,33</t>
  </si>
  <si>
    <t xml:space="preserve">CURVA 45 GRAUS DE COBRE (REF 606) SEM ANEL DE SOLDA, BOLSA X BOLSA, 54 MM                                                                                                                                                                                                                                                                                                                                                                                                                                 </t>
  </si>
  <si>
    <t xml:space="preserve">CURVA 45 GRAUS DE COBRE (REF 606) SEM ANEL DE SOLDA, BOLSA X BOLSA, 66 MM                                                                                                                                                                                                                                                                                                                                                                                                                                 </t>
  </si>
  <si>
    <t>255,33</t>
  </si>
  <si>
    <t xml:space="preserve">CURVA 45 GRAUS DE FERRO GALVANIZADO, COM ROSCA BSP FEMEA, DE 1 1/2"                                                                                                                                                                                                                                                                                                                                                                                                                                       </t>
  </si>
  <si>
    <t>92,31</t>
  </si>
  <si>
    <t xml:space="preserve">CURVA 45 GRAUS DE FERRO GALVANIZADO, COM ROSCA BSP FEMEA, DE 1 1/4"                                                                                                                                                                                                                                                                                                                                                                                                                                       </t>
  </si>
  <si>
    <t>67,16</t>
  </si>
  <si>
    <t xml:space="preserve">CURVA 45 GRAUS DE FERRO GALVANIZADO, COM ROSCA BSP FEMEA, DE 1/2"                                                                                                                                                                                                                                                                                                                                                                                                                                         </t>
  </si>
  <si>
    <t>20,08</t>
  </si>
  <si>
    <t xml:space="preserve">CURVA 45 GRAUS DE FERRO GALVANIZADO, COM ROSCA BSP FEMEA, DE 1"                                                                                                                                                                                                                                                                                                                                                                                                                                           </t>
  </si>
  <si>
    <t xml:space="preserve">CURVA 45 GRAUS DE FERRO GALVANIZADO, COM ROSCA BSP FEMEA, DE 2 1/2"                                                                                                                                                                                                                                                                                                                                                                                                                                       </t>
  </si>
  <si>
    <t xml:space="preserve">CURVA 45 GRAUS DE FERRO GALVANIZADO, COM ROSCA BSP FEMEA, DE 2"                                                                                                                                                                                                                                                                                                                                                                                                                                           </t>
  </si>
  <si>
    <t>148,32</t>
  </si>
  <si>
    <t xml:space="preserve">CURVA 45 GRAUS DE FERRO GALVANIZADO, COM ROSCA BSP FEMEA, DE 3/4"                                                                                                                                                                                                                                                                                                                                                                                                                                         </t>
  </si>
  <si>
    <t>29,00</t>
  </si>
  <si>
    <t xml:space="preserve">CURVA 45 GRAUS DE FERRO GALVANIZADO, COM ROSCA BSP FEMEA, DE 3"                                                                                                                                                                                                                                                                                                                                                                                                                                           </t>
  </si>
  <si>
    <t>324,96</t>
  </si>
  <si>
    <t xml:space="preserve">CURVA 45 GRAUS DE FERRO GALVANIZADO, COM ROSCA BSP FEMEA, DE 4"                                                                                                                                                                                                                                                                                                                                                                                                                                           </t>
  </si>
  <si>
    <t>669,91</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</si>
  <si>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</si>
  <si>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</si>
  <si>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</si>
  <si>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</si>
  <si>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36,49</t>
  </si>
  <si>
    <t xml:space="preserve">CURVA 45 GRAUS DE FERRO GALVANIZADO, COM ROSCA BSP MACHO/FEMEA, DE 2 1/2"                                                                                                                                                                                                                                                                                                                                                                                                                                 </t>
  </si>
  <si>
    <t>200,01</t>
  </si>
  <si>
    <t xml:space="preserve">CURVA 45 GRAUS DE FERRO GALVANIZADO, COM ROSCA BSP MACHO/FEMEA, DE 2"                                                                                                                                                                                                                                                                                                                                                                                                                                     </t>
  </si>
  <si>
    <t>110,94</t>
  </si>
  <si>
    <t xml:space="preserve">CURVA 45 GRAUS DE FERRO GALVANIZADO, COM ROSCA BSP MACHO/FEMEA, DE 3/4"                                                                                                                                                                                                                                                                                                                                                                                                                                   </t>
  </si>
  <si>
    <t>24,00</t>
  </si>
  <si>
    <t xml:space="preserve">CURVA 45 GRAUS DE FERRO GALVANIZADO, COM ROSCA BSP MACHO/FEMEA, DE 3"                                                                                                                                                                                                                                                                                                                                                                                                                                     </t>
  </si>
  <si>
    <t>280,05</t>
  </si>
  <si>
    <t xml:space="preserve">CURVA 45 GRAUS EM ACO CARBONO, SOLDAVEL, PRESSAO 3.000 LBS, DN 1 1/2"                                                                                                                                                                                                                                                                                                                                                                                                                                     </t>
  </si>
  <si>
    <t>100,33</t>
  </si>
  <si>
    <t xml:space="preserve">CURVA 45 GRAUS EM ACO CARBONO, SOLDAVEL, PRESSAO 3.000 LBS, DN 1 1/4"                                                                                                                                                                                                                                                                                                                                                                                                                                     </t>
  </si>
  <si>
    <t>68,69</t>
  </si>
  <si>
    <t xml:space="preserve">CURVA 45 GRAUS EM ACO CARBONO, SOLDAVEL, PRESSAO 3.000 LBS, DN 1/2"                                                                                                                                                                                                                                                                                                                                                                                                                                       </t>
  </si>
  <si>
    <t xml:space="preserve">CURVA 45 GRAUS EM ACO CARBONO, SOLDAVEL, PRESSAO 3.000 LBS, DN 1"                                                                                                                                                                                                                                                                                                                                                                                                                                         </t>
  </si>
  <si>
    <t>44,94</t>
  </si>
  <si>
    <t xml:space="preserve">CURVA 45 GRAUS EM ACO CARBONO, SOLDAVEL, PRESSAO 3.000 LBS, DN 2 1/2"                                                                                                                                                                                                                                                                                                                                                                                                                                     </t>
  </si>
  <si>
    <t>284,99</t>
  </si>
  <si>
    <t xml:space="preserve">CURVA 45 GRAUS EM ACO CARBONO, SOLDAVEL, PRESSAO 3.000 LBS, DN 2"                                                                                                                                                                                                                                                                                                                                                                                                                                         </t>
  </si>
  <si>
    <t>142,65</t>
  </si>
  <si>
    <t xml:space="preserve">CURVA 45 GRAUS EM ACO CARBONO, SOLDAVEL, PRESSAO 3.000 LBS, DN 3/4"                                                                                                                                                                                                                                                                                                                                                                                                                                       </t>
  </si>
  <si>
    <t xml:space="preserve">CURVA 45 GRAUS EM ACO CARBONO, SOLDAVEL, PRESSAO 3.000 LBS, DN 3"                                                                                                                                                                                                                                                                                                                                                                                                                                         </t>
  </si>
  <si>
    <t>739,69</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</si>
  <si>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</si>
  <si>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</si>
  <si>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</si>
  <si>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</si>
  <si>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</si>
  <si>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</si>
  <si>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17,25</t>
  </si>
  <si>
    <t xml:space="preserve">CURVA 90 GRAUS DE BARRA CHATA EM ALUMINIO 3/4" X 1/4" X 300 MM                                                                                                                                                                                                                                                                                                                                                                                                                                            </t>
  </si>
  <si>
    <t xml:space="preserve">CURVA 90 GRAUS DE FERRO GALVANIZADO, COM ROSCA BSP FEMEA, DE 1 1/2"                                                                                                                                                                                                                                                                                                                                                                                                                                       </t>
  </si>
  <si>
    <t>88,60</t>
  </si>
  <si>
    <t xml:space="preserve">CURVA 90 GRAUS DE FERRO GALVANIZADO, COM ROSCA BSP FEMEA, DE 1 1/4"                                                                                                                                                                                                                                                                                                                                                                                                                                       </t>
  </si>
  <si>
    <t>71,02</t>
  </si>
  <si>
    <t xml:space="preserve">CURVA 90 GRAUS DE FERRO GALVANIZADO, COM ROSCA BSP FEMEA, DE 1/2"                                                                                                                                                                                                                                                                                                                                                                                                                                         </t>
  </si>
  <si>
    <t xml:space="preserve">CURVA 90 GRAUS DE FERRO GALVANIZADO, COM ROSCA BSP FEMEA, DE 1"                                                                                                                                                                                                                                                                                                                                                                                                                                           </t>
  </si>
  <si>
    <t xml:space="preserve">CURVA 90 GRAUS DE FERRO GALVANIZADO, COM ROSCA BSP FEMEA, DE 2 1/2"                                                                                                                                                                                                                                                                                                                                                                                                                                       </t>
  </si>
  <si>
    <t>256,04</t>
  </si>
  <si>
    <t xml:space="preserve">CURVA 90 GRAUS DE FERRO GALVANIZADO, COM ROSCA BSP FEMEA, DE 2"                                                                                                                                                                                                                                                                                                                                                                                                                                           </t>
  </si>
  <si>
    <t>147,54</t>
  </si>
  <si>
    <t xml:space="preserve">CURVA 90 GRAUS DE FERRO GALVANIZADO, COM ROSCA BSP FEMEA, DE 3/4"                                                                                                                                                                                                                                                                                                                                                                                                                                         </t>
  </si>
  <si>
    <t xml:space="preserve">CURVA 90 GRAUS DE FERRO GALVANIZADO, COM ROSCA BSP FEMEA, DE 3"                                                                                                                                                                                                                                                                                                                                                                                                                                           </t>
  </si>
  <si>
    <t>345,62</t>
  </si>
  <si>
    <t xml:space="preserve">CURVA 90 GRAUS DE FERRO GALVANIZADO, COM ROSCA BSP FEMEA, DE 4"                                                                                                                                                                                                                                                                                                                                                                                                                                           </t>
  </si>
  <si>
    <t>698,39</t>
  </si>
  <si>
    <t xml:space="preserve">CURVA 90 GRAUS DE FERRO GALVANIZADO, COM ROSCA BSP MACHO/FEMEA, DE 1 1/2"                                                                                                                                                                                                                                                                                                                                                                                                                                 </t>
  </si>
  <si>
    <t>83,06</t>
  </si>
  <si>
    <t xml:space="preserve">CURVA 90 GRAUS DE FERRO GALVANIZADO, COM ROSCA BSP MACHO/FEMEA, DE 1 1/4"                                                                                                                                                                                                                                                                                                                                                                                                                                 </t>
  </si>
  <si>
    <t>68,23</t>
  </si>
  <si>
    <t xml:space="preserve">CURVA 90 GRAUS DE FERRO GALVANIZADO, COM ROSCA BSP MACHO/FEMEA, DE 1/2"                                                                                                                                                                                                                                                                                                                                                                                                                                   </t>
  </si>
  <si>
    <t xml:space="preserve">CURVA 90 GRAUS DE FERRO GALVANIZADO, COM ROSCA BSP MACHO/FEMEA, DE 1"                                                                                                                                                                                                                                                                                                                                                                                                                                     </t>
  </si>
  <si>
    <t>39,60</t>
  </si>
  <si>
    <t xml:space="preserve">CURVA 90 GRAUS DE FERRO GALVANIZADO, COM ROSCA BSP MACHO/FEMEA, DE 2 1/2"                                                                                                                                                                                                                                                                                                                                                                                                                                 </t>
  </si>
  <si>
    <t>233,93</t>
  </si>
  <si>
    <t xml:space="preserve">CURVA 90 GRAUS DE FERRO GALVANIZADO, COM ROSCA BSP MACHO/FEMEA, DE 2"                                                                                                                                                                                                                                                                                                                                                                                                                                     </t>
  </si>
  <si>
    <t>139,24</t>
  </si>
  <si>
    <t xml:space="preserve">CURVA 90 GRAUS DE FERRO GALVANIZADO, COM ROSCA BSP MACHO/FEMEA, DE 3/4"                                                                                                                                                                                                                                                                                                                                                                                                                                   </t>
  </si>
  <si>
    <t>24,54</t>
  </si>
  <si>
    <t xml:space="preserve">CURVA 90 GRAUS DE FERRO GALVANIZADO, COM ROSCA BSP MACHO/FEMEA, DE 3"                                                                                                                                                                                                                                                                                                                                                                                                                                     </t>
  </si>
  <si>
    <t>334,56</t>
  </si>
  <si>
    <t xml:space="preserve">CURVA 90 GRAUS DE FERRO GALVANIZADO, COM ROSCA BSP MACHO/FEMEA, DE 4"                                                                                                                                                                                                                                                                                                                                                                                                                                     </t>
  </si>
  <si>
    <t>670,74</t>
  </si>
  <si>
    <t xml:space="preserve">CURVA 90 GRAUS DE FERRO GALVANIZADO, COM ROSCA BSP MACHO, DE 1 1/2"                                                                                                                                                                                                                                                                                                                                                                                                                                       </t>
  </si>
  <si>
    <t>100,60</t>
  </si>
  <si>
    <t xml:space="preserve">CURVA 90 GRAUS DE FERRO GALVANIZADO, COM ROSCA BSP MACHO, DE 1 1/4"                                                                                                                                                                                                                                                                                                                                                                                                                                       </t>
  </si>
  <si>
    <t xml:space="preserve">CURVA 90 GRAUS DE FERRO GALVANIZADO, COM ROSCA BSP MACHO, DE 1/2"                                                                                                                                                                                                                                                                                                                                                                                                                                         </t>
  </si>
  <si>
    <t xml:space="preserve">CURVA 90 GRAUS DE FERRO GALVANIZADO, COM ROSCA BSP MACHO, DE 1"                                                                                                                                                                                                                                                                                                                                                                                                                                           </t>
  </si>
  <si>
    <t>41,53</t>
  </si>
  <si>
    <t xml:space="preserve">CURVA 90 GRAUS DE FERRO GALVANIZADO, COM ROSCA BSP MACHO, DE 2 1/2"                                                                                                                                                                                                                                                                                                                                                                                                                                       </t>
  </si>
  <si>
    <t>318,96</t>
  </si>
  <si>
    <t xml:space="preserve">CURVA 90 GRAUS DE FERRO GALVANIZADO, COM ROSCA BSP MACHO, DE 2"                                                                                                                                                                                                                                                                                                                                                                                                                                           </t>
  </si>
  <si>
    <t>142,72</t>
  </si>
  <si>
    <t xml:space="preserve">CURVA 90 GRAUS DE FERRO GALVANIZADO, COM ROSCA BSP MACHO, DE 3/4"                                                                                                                                                                                                                                                                                                                                                                                                                                         </t>
  </si>
  <si>
    <t xml:space="preserve">CURVA 90 GRAUS DE FERRO GALVANIZADO, COM ROSCA BSP MACHO, DE 3"                                                                                                                                                                                                                                                                                                                                                                                                                                           </t>
  </si>
  <si>
    <t>415,42</t>
  </si>
  <si>
    <t xml:space="preserve">CURVA 90 GRAUS DE FERRO GALVANIZADO, COM ROSCA BSP MACHO, DE 4"                                                                                                                                                                                                                                                                                                                                                                                                                                           </t>
  </si>
  <si>
    <t>793,11</t>
  </si>
  <si>
    <t xml:space="preserve">CURVA 90 GRAUS DE FERRO GALVANIZADO, COM ROSCA BSP MACHO, DE 6"                                                                                                                                                                                                                                                                                                                                                                                                                                           </t>
  </si>
  <si>
    <t>1.983,88</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</si>
  <si>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</si>
  <si>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</si>
  <si>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</si>
  <si>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</si>
  <si>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</si>
  <si>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306,14</t>
  </si>
  <si>
    <t xml:space="preserve">CURVA 90 GRAUS EM ACO CARBONO, RAIO CURTO, SOLDAVEL, PRESSAO 3.000 LBS, DN 2"                                                                                                                                                                                                                                                                                                                                                                                                                             </t>
  </si>
  <si>
    <t>155,88</t>
  </si>
  <si>
    <t xml:space="preserve">CURVA 90 GRAUS EM ACO CARBONO, RAIO CURTO, SOLDAVEL, PRESSAO 3.000 LBS, DN 3/4"                                                                                                                                                                                                                                                                                                                                                                                                                           </t>
  </si>
  <si>
    <t xml:space="preserve">CURVA 90 GRAUS EM ACO CARBONO, RAIO CURTO, SOLDAVEL, PRESSAO 3.000 LBS, DN 3"                                                                                                                                                                                                                                                                                                                                                                                                                             </t>
  </si>
  <si>
    <t>644,77</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</si>
  <si>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</si>
  <si>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</si>
  <si>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</si>
  <si>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</si>
  <si>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</si>
  <si>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</si>
  <si>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</si>
  <si>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5,43</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</si>
  <si>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</si>
  <si>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</si>
  <si>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</si>
  <si>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</si>
  <si>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</si>
  <si>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</si>
  <si>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</si>
  <si>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</si>
  <si>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</si>
  <si>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147,60</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</si>
  <si>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</si>
  <si>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</si>
  <si>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</si>
  <si>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6,42</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</si>
  <si>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</si>
  <si>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</si>
  <si>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</si>
  <si>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26,18</t>
  </si>
  <si>
    <t xml:space="preserve">CURVA 90 GRAUS, PARA ELETRODUTO, EM ACO GALVANIZADO ELETROLITICO, DIAMETRO DE 65 MM (2 1/2")                                                                                                                                                                                                                                                                                                                                                                                                              </t>
  </si>
  <si>
    <t xml:space="preserve">CURVA 90 GRAUS, PARA ELETRODUTO, EM ACO GALVANIZADO ELETROLITICO, DIAMETRO DE 80 MM (3")                                                                                                                                                                                                                                                                                                                                                                                                                  </t>
  </si>
  <si>
    <t>87,03</t>
  </si>
  <si>
    <t xml:space="preserve">DENTE PARA  FRESADORA                                                                                                                                                                                                                                                                                                                                                                                                                                                                                     </t>
  </si>
  <si>
    <t>48,87</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</si>
  <si>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</si>
  <si>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</si>
  <si>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</si>
  <si>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</si>
  <si>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</si>
  <si>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6.156,76</t>
  </si>
  <si>
    <t xml:space="preserve">DESENHISTA DETALHISTA (HORISTA)                                                                                                                                                                                                                                                                                                                                                                                                                                                                           </t>
  </si>
  <si>
    <t>50,38</t>
  </si>
  <si>
    <t xml:space="preserve">DESENHISTA DETALHISTA (MENSALISTA)                                                                                                                                                                                                                                                                                                                                                                                                                                                                        </t>
  </si>
  <si>
    <t>8.817,98</t>
  </si>
  <si>
    <t xml:space="preserve">DESENHISTA PROJETISTA (HORISTA)                                                                                                                                                                                                                                                                                                                                                                                                                                                                           </t>
  </si>
  <si>
    <t xml:space="preserve">DESENHISTA PROJETISTA (MENSALISTA)                                                                                                                                                                                                                                                                                                                                                                                                                                                                        </t>
  </si>
  <si>
    <t>8.350,35</t>
  </si>
  <si>
    <t xml:space="preserve">DESENHISTA TECNICO AUXILIAR (HORISTA)                                                                                                                                                                                                                                                                                                                                                                                                                                                                     </t>
  </si>
  <si>
    <t xml:space="preserve">DESENHISTA TECNICO AUXILIAR (MENSALISTA)                                                                                                                                                                                                                                                                                                                                                                                                                                                                  </t>
  </si>
  <si>
    <t>7.097,79</t>
  </si>
  <si>
    <t xml:space="preserve">DESINFETANTE PRONTO USO                                                                                                                                                                                                                                                                                                                                                                                                                                                                                   </t>
  </si>
  <si>
    <t>9,29</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</si>
  <si>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</si>
  <si>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</si>
  <si>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</si>
  <si>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</si>
  <si>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</si>
  <si>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19,69</t>
  </si>
  <si>
    <t xml:space="preserve">DILUENTE EPOXI                                                                                                                                                                                                                                                                                                                                                                                                                                                                                            </t>
  </si>
  <si>
    <t xml:space="preserve">DISCO DE BORRACHA PARA LIXADEIRA RIGIDO 7 " COM ARRUELA  CENTRAL                                                                                                                                                                                                                                                                                                                                                                                                                                          </t>
  </si>
  <si>
    <t xml:space="preserve">DISCO DE CORTE DIAMANTADO SEGMENTADO DIAMETRO DE 180 MM PARA ESMERILHADEIRA  7 "                                                                                                                                                                                                                                                                                                                                                                                                                          </t>
  </si>
  <si>
    <t>141,85</t>
  </si>
  <si>
    <t xml:space="preserve">DISCO DE CORTE DIAMANTADO SEGMENTADO PARA CONCRETO, DIAMETRO DE 110 MM, FURO DE 20 MM                                                                                                                                                                                                                                                                                                                                                                                                                     </t>
  </si>
  <si>
    <t>34,40</t>
  </si>
  <si>
    <t xml:space="preserve">DISCO DE CORTE DIAMANTADO SEGMENTADO PARA CONCRETO, DIAMETRO DE 350 MM, FURO DE 1 " (14 X 1 ")                                                                                                                                                                                                                                                                                                                                                                                                            </t>
  </si>
  <si>
    <t>814,44</t>
  </si>
  <si>
    <t xml:space="preserve">DISCO DE CORTE PARA METAL COM DUAS TELAS 12 X 1/8 X 3/4 "  (300 X 3,2 X 19,05 MM)                                                                                                                                                                                                                                                                                                                                                                                                                         </t>
  </si>
  <si>
    <t>36,25</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</si>
  <si>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</si>
  <si>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</si>
  <si>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</si>
  <si>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1.265,19</t>
  </si>
  <si>
    <t xml:space="preserve">DISJUNTOR TERMOMAGNETICO AJUSTAVEL, TRIPOLAR DE 100 ATE 250A, CAPACIDADE DE INTERRUPCAO DE 35KA                                                                                                                                                                                                                                                                                                                                                                                                           </t>
  </si>
  <si>
    <t>995,27</t>
  </si>
  <si>
    <t xml:space="preserve">DISJUNTOR TERMOMAGNETICO AJUSTAVEL, TRIPOLAR DE 300 ATE 400A, CAPACIDADE DE INTERRUPCAO DE 35KA                                                                                                                                                                                                                                                                                                                                                                                                           </t>
  </si>
  <si>
    <t>1.540,99</t>
  </si>
  <si>
    <t xml:space="preserve">DISJUNTOR TERMOMAGNETICO AJUSTAVEL, TRIPOLAR DE 450 ATE 600A, CAPACIDADE DE INTERRUPCAO DE 35KA                                                                                                                                                                                                                                                                                                                                                                                                           </t>
  </si>
  <si>
    <t>3.600,25</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</si>
  <si>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</si>
  <si>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</si>
  <si>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</si>
  <si>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</si>
  <si>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11,33</t>
  </si>
  <si>
    <t xml:space="preserve">DISJUNTOR TERMOMAGNETICO PARA TRILHO DIN (IEC), MONOPOLAR, 6 - 32 A                                                                                                                                                                                                                                                                                                                                                                                                                                       </t>
  </si>
  <si>
    <t xml:space="preserve">DISJUNTOR TERMOMAGNETICO PARA TRILHO DIN (IEC), MONOPOLAR, 63 A                                                                                                                                                                                                                                                                                                                                                                                                                                           </t>
  </si>
  <si>
    <t xml:space="preserve">DISJUNTOR TERMOMAGNETICO PARA TRILHO DIN (IEC), TRIPOLAR, 10 - 50 A                                                                                                                                                                                                                                                                                                                                                                                                                                       </t>
  </si>
  <si>
    <t>53,68</t>
  </si>
  <si>
    <t xml:space="preserve">DISJUNTOR TERMOMAGNETICO PARA TRILHO DIN (IEC), TRIPOLAR, 63 A                                                                                                                                                                                                                                                                                                                                                                                                                                            </t>
  </si>
  <si>
    <t>64,11</t>
  </si>
  <si>
    <t xml:space="preserve">DISJUNTOR TERMOMAGNETICO TRIPOLAR 125 A / 425 V / ICC - 25 KA                                                                                                                                                                                                                                                                                                                                                                                                                                             </t>
  </si>
  <si>
    <t>292,82</t>
  </si>
  <si>
    <t xml:space="preserve">DISJUNTOR TERMOMAGNETICO TRIPOLAR 150 A / 600 V, TIPO FXD / ICC - 35 KA                                                                                                                                                                                                                                                                                                                                                                                                                                   </t>
  </si>
  <si>
    <t>332,19</t>
  </si>
  <si>
    <t xml:space="preserve">DISJUNTOR TERMOMAGNETICO TRIPOLAR 200 A / 600 V, TIPO FXD / ICC - 35 KA                                                                                                                                                                                                                                                                                                                                                                                                                                   </t>
  </si>
  <si>
    <t>466,20</t>
  </si>
  <si>
    <t xml:space="preserve">DISJUNTOR TERMOMAGNETICO TRIPOLAR 250 A / 600 V, TIPO FXD                                                                                                                                                                                                                                                                                                                                                                                                                                                 </t>
  </si>
  <si>
    <t>780,71</t>
  </si>
  <si>
    <t xml:space="preserve">DISJUNTOR TERMOMAGNETICO TRIPOLAR 3  X 250 A/ICC - 25 KA                                                                                                                                                                                                                                                                                                                                                                                                                                                  </t>
  </si>
  <si>
    <t>682,84</t>
  </si>
  <si>
    <t xml:space="preserve">DISJUNTOR TERMOMAGNETICO TRIPOLAR 3 X 350 A/ICC - 25 KA                                                                                                                                                                                                                                                                                                                                                                                                                                                   </t>
  </si>
  <si>
    <t>1.265,32</t>
  </si>
  <si>
    <t xml:space="preserve">DISJUNTOR TERMOMAGNETICO TRIPOLAR 300 A / 600 V, TIPO JXD / ICC - 40 KA                                                                                                                                                                                                                                                                                                                                                                                                                                   </t>
  </si>
  <si>
    <t>1.072,41</t>
  </si>
  <si>
    <t xml:space="preserve">DISJUNTOR TERMOMAGNETICO TRIPOLAR 400 A / 600 V, TIPO JXD / ICC - 40 KA                                                                                                                                                                                                                                                                                                                                                                                                                                   </t>
  </si>
  <si>
    <t xml:space="preserve">DISJUNTOR TERMOMAGNETICO TRIPOLAR 600 A / 600 V, TIPO LXD / ICC - 40 KA                                                                                                                                                                                                                                                                                                                                                                                                                                   </t>
  </si>
  <si>
    <t>1.766,26</t>
  </si>
  <si>
    <t xml:space="preserve">DISJUNTOR TERMOMAGNETICO TRIPOLAR 800 A / 600 V, TIPO LMXD                                                                                                                                                                                                                                                                                                                                                                                                                                                </t>
  </si>
  <si>
    <t>3.775,94</t>
  </si>
  <si>
    <t xml:space="preserve">DISJUNTOR TIPO NEMA, BIPOLAR 10  ATE  50 A, TENSAO MAXIMA 415 V                                                                                                                                                                                                                                                                                                                                                                                                                                           </t>
  </si>
  <si>
    <t>53,28</t>
  </si>
  <si>
    <t xml:space="preserve">DISJUNTOR TIPO NEMA, BIPOLAR 60 ATE 100A, TENSAO MAXIMA 415 V                                                                                                                                                                                                                                                                                                                                                                                                                                             </t>
  </si>
  <si>
    <t>81,73</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</si>
  <si>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</si>
  <si>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</si>
  <si>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</si>
  <si>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</si>
  <si>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66,45</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</si>
  <si>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</si>
  <si>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</si>
  <si>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</si>
  <si>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</si>
  <si>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82,31</t>
  </si>
  <si>
    <t xml:space="preserve">DISPOSITIVO DPS CLASSE II, 1 POLO, TENSAO MAXIMA DE 175 V, CORRENTE MAXIMA DE *90* KA (TIPO AC)                                                                                                                                                                                                                                                                                                                                                                                                           </t>
  </si>
  <si>
    <t>146,30</t>
  </si>
  <si>
    <t xml:space="preserve">DISPOSITIVO DPS CLASSE II, 1 POLO, TENSAO MAXIMA DE 275 V, CORRENTE MAXIMA DE *20* KA (TIPO AC)                                                                                                                                                                                                                                                                                                                                                                                                           </t>
  </si>
  <si>
    <t>59,59</t>
  </si>
  <si>
    <t xml:space="preserve">DISPOSITIVO DPS CLASSE II, 1 POLO, TENSAO MAXIMA DE 275 V, CORRENTE MAXIMA DE *30* KA (TIPO AC)                                                                                                                                                                                                                                                                                                                                                                                                           </t>
  </si>
  <si>
    <t xml:space="preserve">DISPOSITIVO DPS CLASSE II, 1 POLO, TENSAO MAXIMA DE 275 V, CORRENTE MAXIMA DE *45* KA (TIPO AC)                                                                                                                                                                                                                                                                                                                                                                                                           </t>
  </si>
  <si>
    <t>88,00</t>
  </si>
  <si>
    <t xml:space="preserve">DISPOSITIVO DPS CLASSE II, 1 POLO, TENSAO MAXIMA DE 275 V, CORRENTE MAXIMA DE *90* KA (TIPO AC)                                                                                                                                                                                                                                                                                                                                                                                                           </t>
  </si>
  <si>
    <t>152,89</t>
  </si>
  <si>
    <t xml:space="preserve">DISPOSITIVO DPS CLASSE II, 1 POLO, TENSAO MAXIMA DE 385 V, CORRENTE MAXIMA DE *20* KA (TIPO AC)                                                                                                                                                                                                                                                                                                                                                                                                           </t>
  </si>
  <si>
    <t>98,77</t>
  </si>
  <si>
    <t xml:space="preserve">DISPOSITIVO DPS CLASSE II, 1 POLO, TENSAO MAXIMA DE 385 V, CORRENTE MAXIMA DE *30* KA (TIPO AC)                                                                                                                                                                                                                                                                                                                                                                                                           </t>
  </si>
  <si>
    <t>105,29</t>
  </si>
  <si>
    <t xml:space="preserve">DISPOSITIVO DPS CLASSE II, 1 POLO, TENSAO MAXIMA DE 385 V, CORRENTE MAXIMA DE *45* KA (TIPO AC)                                                                                                                                                                                                                                                                                                                                                                                                           </t>
  </si>
  <si>
    <t>119,47</t>
  </si>
  <si>
    <t xml:space="preserve">DISPOSITIVO DPS CLASSE II, 1 POLO, TENSAO MAXIMA DE 385 V, CORRENTE MAXIMA DE *90* KA (TIPO AC)                                                                                                                                                                                                                                                                                                                                                                                                           </t>
  </si>
  <si>
    <t>224,89</t>
  </si>
  <si>
    <t xml:space="preserve">DISPOSITIVO DPS CLASSE II, 1 POLO, TENSAO MAXIMA DE 460 V, CORRENTE MAXIMA DE *20* KA (TIPO AC)                                                                                                                                                                                                                                                                                                                                                                                                           </t>
  </si>
  <si>
    <t>110,19</t>
  </si>
  <si>
    <t xml:space="preserve">DISPOSITIVO DPS CLASSE II, 1 POLO, TENSAO MAXIMA DE 460 V, CORRENTE MAXIMA DE *30* KA (TIPO AC)                                                                                                                                                                                                                                                                                                                                                                                                           </t>
  </si>
  <si>
    <t>113,60</t>
  </si>
  <si>
    <t xml:space="preserve">DISPOSITIVO DPS CLASSE II, 1 POLO, TENSAO MAXIMA DE 460 V, CORRENTE MAXIMA DE *45* KA (TIPO AC)                                                                                                                                                                                                                                                                                                                                                                                                           </t>
  </si>
  <si>
    <t>133,84</t>
  </si>
  <si>
    <t xml:space="preserve">DISPOSITIVO DPS CLASSE II, 1 POLO, TENSAO MAXIMA DE 460 V, CORRENTE MAXIMA DE *90* KA (TIPO AC)                                                                                                                                                                                                                                                                                                                                                                                                           </t>
  </si>
  <si>
    <t>276,18</t>
  </si>
  <si>
    <t xml:space="preserve">DISPOSITIVO DR, 2 POLOS, SENSIBILIDADE DE 30 MA, CORRENTE DE 100 A, TIPO AC                                                                                                                                                                                                                                                                                                                                                                                                                               </t>
  </si>
  <si>
    <t>234,41</t>
  </si>
  <si>
    <t xml:space="preserve">DISPOSITIVO DR, 2 POLOS, SENSIBILIDADE DE 30 MA, CORRENTE DE 25 A, TIPO AC                                                                                                                                                                                                                                                                                                                                                                                                                                </t>
  </si>
  <si>
    <t>117,70</t>
  </si>
  <si>
    <t xml:space="preserve">DISPOSITIVO DR, 2 POLOS, SENSIBILIDADE DE 30 MA, CORRENTE DE 40 A, TIPO AC                                                                                                                                                                                                                                                                                                                                                                                                                                </t>
  </si>
  <si>
    <t>119,79</t>
  </si>
  <si>
    <t xml:space="preserve">DISPOSITIVO DR, 2 POLOS, SENSIBILIDADE DE 30 MA, CORRENTE DE 63 A, TIPO AC                                                                                                                                                                                                                                                                                                                                                                                                                                </t>
  </si>
  <si>
    <t>128,10</t>
  </si>
  <si>
    <t xml:space="preserve">DISPOSITIVO DR, 2 POLOS, SENSIBILIDADE DE 30 MA, CORRENTE DE 80 A, TIPO AC                                                                                                                                                                                                                                                                                                                                                                                                                                </t>
  </si>
  <si>
    <t>218,44</t>
  </si>
  <si>
    <t xml:space="preserve">DISPOSITIVO DR, 2 POLOS, SENSIBILIDADE DE 300 MA, CORRENTE DE 25 A, TIPO AC                                                                                                                                                                                                                                                                                                                                                                                                                               </t>
  </si>
  <si>
    <t>133,27</t>
  </si>
  <si>
    <t xml:space="preserve">DISPOSITIVO DR, 2 POLOS, SENSIBILIDADE DE 300 MA, CORRENTE DE 40 A, TIPO AC                                                                                                                                                                                                                                                                                                                                                                                                                               </t>
  </si>
  <si>
    <t>145,36</t>
  </si>
  <si>
    <t xml:space="preserve">DISPOSITIVO DR, 2 POLOS, SENSIBILIDADE DE 300 MA, CORRENTE DE 63 A, TIPO AC                                                                                                                                                                                                                                                                                                                                                                                                                               </t>
  </si>
  <si>
    <t>146,23</t>
  </si>
  <si>
    <t xml:space="preserve">DISPOSITIVO DR, 2 POLOS, SENSIBILIDADE DE 300 MA, CORRENTE DE 80 A, TIPO  AC                                                                                                                                                                                                                                                                                                                                                                                                                              </t>
  </si>
  <si>
    <t>244,71</t>
  </si>
  <si>
    <t xml:space="preserve">DISPOSITIVO DR, 4 POLOS, SENSIBILIDADE DE 30 MA, CORRENTE DE 100 A, TIPO AC                                                                                                                                                                                                                                                                                                                                                                                                                               </t>
  </si>
  <si>
    <t>271,00</t>
  </si>
  <si>
    <t xml:space="preserve">DISPOSITIVO DR, 4 POLOS, SENSIBILIDADE DE 30 MA, CORRENTE DE 25 A, TIPO AC                                                                                                                                                                                                                                                                                                                                                                                                                                </t>
  </si>
  <si>
    <t>134,10</t>
  </si>
  <si>
    <t xml:space="preserve">DISPOSITIVO DR, 4 POLOS, SENSIBILIDADE DE 30 MA, CORRENTE DE 40 A, TIPO AC                                                                                                                                                                                                                                                                                                                                                                                                                                </t>
  </si>
  <si>
    <t>134,20</t>
  </si>
  <si>
    <t xml:space="preserve">DISPOSITIVO DR, 4 POLOS, SENSIBILIDADE DE 30 MA, CORRENTE DE 63 A, TIPO AC                                                                                                                                                                                                                                                                                                                                                                                                                                </t>
  </si>
  <si>
    <t xml:space="preserve">DISPOSITIVO DR, 4 POLOS, SENSIBILIDADE DE 30 MA, CORRENTE DE 80 A, TIPO AC                                                                                                                                                                                                                                                                                                                                                                                                                                </t>
  </si>
  <si>
    <t>273,00</t>
  </si>
  <si>
    <t xml:space="preserve">DISPOSITIVO DR, 4 POLOS, SENSIBILIDADE DE 300 MA, CORRENTE DE 100 A, TIPO AC                                                                                                                                                                                                                                                                                                                                                                                                                              </t>
  </si>
  <si>
    <t>439,00</t>
  </si>
  <si>
    <t xml:space="preserve">DISPOSITIVO DR, 4 POLOS, SENSIBILIDADE DE 300 MA, CORRENTE DE 25 A, TIPO AC                                                                                                                                                                                                                                                                                                                                                                                                                               </t>
  </si>
  <si>
    <t>166,50</t>
  </si>
  <si>
    <t xml:space="preserve">DISPOSITIVO DR, 4 POLOS, SENSIBILIDADE DE 300 MA, CORRENTE DE 40 A, TIPO AC                                                                                                                                                                                                                                                                                                                                                                                                                               </t>
  </si>
  <si>
    <t>195,10</t>
  </si>
  <si>
    <t xml:space="preserve">DISPOSITIVO DR, 4 POLOS, SENSIBILIDADE DE 300 MA, CORRENTE DE 63 A, TIPO AC                                                                                                                                                                                                                                                                                                                                                                                                                               </t>
  </si>
  <si>
    <t>188,03</t>
  </si>
  <si>
    <t xml:space="preserve">DISPOSITIVO DR, 4 POLOS, SENSIBILIDADE DE 300 MA, CORRENTE DE 80 A, TIPO AC                                                                                                                                                                                                                                                                                                                                                                                                                               </t>
  </si>
  <si>
    <t>435,60</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</si>
  <si>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</si>
  <si>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</si>
  <si>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</si>
  <si>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</si>
  <si>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</si>
  <si>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</si>
  <si>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</si>
  <si>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</si>
  <si>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</si>
  <si>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</si>
  <si>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</si>
  <si>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</si>
  <si>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777,02</t>
  </si>
  <si>
    <t xml:space="preserve">DIVISORIA, PLACA  PRE-MOLDADA EM GRANILITE, MARMORITE OU GRANITINA,  E = *3 CM                                                                                                                                                                                                                                                                                                                                                                                                                            </t>
  </si>
  <si>
    <t>229,56</t>
  </si>
  <si>
    <t xml:space="preserve">DOBRADEIRA ELETROMECANICA DE VERGALHAO, PARA ACO DE DIAMETRO ATE 1 1/2", MOTOR ELETRICO TRIFASICO, POTENCIA DE 3 HP ATE 5 HP                                                                                                                                                                                                                                                                                                                                                                              </t>
  </si>
  <si>
    <t>111.049,41</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</si>
  <si>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</si>
  <si>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</si>
  <si>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</si>
  <si>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</si>
  <si>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</si>
  <si>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</si>
  <si>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96,35</t>
  </si>
  <si>
    <t xml:space="preserve">DOMOS INDIVIDUAL EM ACRILICO BRANCO *95 X 95* CM, SEM INSTALACAO                                                                                                                                                                                                                                                                                                                                                                                                                                          </t>
  </si>
  <si>
    <t>805,43</t>
  </si>
  <si>
    <t xml:space="preserve">DOSADOR DE AREIA, CAPACIDADE DE *26* LITROS                                                                                                                                                                                                                                                                                                                                                                                                                                                               </t>
  </si>
  <si>
    <t xml:space="preserve">DUCHA / CHUVEIRO METALICO, DE PAREDE, ARTICULAVEL, COM BRACO/CANO, SEM DESVIADOR                                                                                                                                                                                                                                                                                                                                                                                                                          </t>
  </si>
  <si>
    <t>144,65</t>
  </si>
  <si>
    <t xml:space="preserve">DUCHA / CHUVEIRO METALICO, DE PAREDE, ARTICULAVEL, COM DESVIADOR E DUCHA MANUAL                                                                                                                                                                                                                                                                                                                                                                                                                           </t>
  </si>
  <si>
    <t>304,73</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</si>
  <si>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</si>
  <si>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</si>
  <si>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</si>
  <si>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135.491,73</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</si>
  <si>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</si>
  <si>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</si>
  <si>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</si>
  <si>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</si>
  <si>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</si>
  <si>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</si>
  <si>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</si>
  <si>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</si>
  <si>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</si>
  <si>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35,67</t>
  </si>
  <si>
    <t xml:space="preserve">ELEMENTO VAZADO DE CONCRETO, QUADRICULADO, 25 FUROS *50 X 50 X 5* CM                                                                                                                                                                                                                                                                                                                                                                                                                                      </t>
  </si>
  <si>
    <t xml:space="preserve">ELEMENTO VAZADO DE CONCRETO, VENEZIANA *39 X 22 X 15* CM                                                                                                                                                                                                                                                                                                                                                                                                                                                  </t>
  </si>
  <si>
    <t xml:space="preserve">ELEMENTO VAZADO DE CONCRETO, VENEZIANA *39 X 29 X 10* CM                                                                                                                                                                                                                                                                                                                                                                                                                                                  </t>
  </si>
  <si>
    <t>28,65</t>
  </si>
  <si>
    <t xml:space="preserve">ELEMENTO VAZADO DE CONCRETO, VENEZIANA *40 X 10 X 10* CM                                                                                                                                                                                                                                                                                                                                                                                                                                                  </t>
  </si>
  <si>
    <t xml:space="preserve">ELETRICISTA (HORISTA)                                                                                                                                                                                                                                                                                                                                                                                                                                                                                     </t>
  </si>
  <si>
    <t xml:space="preserve">ELETRICISTA (MENSALISTA)                                                                                                                                                                                                                                                                                                                                                                                                                                                                                  </t>
  </si>
  <si>
    <t>4.755,15</t>
  </si>
  <si>
    <t xml:space="preserve">ELETRICISTA DE MANUTENCAO INDUSTRIAL (HORISTA)                                                                                                                                                                                                                                                                                                                                                                                                                                                            </t>
  </si>
  <si>
    <t xml:space="preserve">ELETRICISTA DE MANUTENCAO INDUSTRIAL (MENSALISTA)                                                                                                                                                                                                                                                                                                                                                                                                                                                         </t>
  </si>
  <si>
    <t>4.434,22</t>
  </si>
  <si>
    <t xml:space="preserve">ELETRODO REVESTIDO AWS - E-6010, DIAMETRO IGUAL A 4,00 MM                                                                                                                                                                                                                                                                                                                                                                                                                                                 </t>
  </si>
  <si>
    <t>50,31</t>
  </si>
  <si>
    <t xml:space="preserve">ELETRODO REVESTIDO AWS - E6013, DIAMETRO IGUAL A 2,50 MM                                                                                                                                                                                                                                                                                                                                                                                                                                                  </t>
  </si>
  <si>
    <t xml:space="preserve">ELETRODO REVESTIDO AWS - E6013, DIAMETRO IGUAL A 4,00 MM                                                                                                                                                                                                                                                                                                                                                                                                                                                  </t>
  </si>
  <si>
    <t>44,29</t>
  </si>
  <si>
    <t xml:space="preserve">ELETRODO REVESTIDO AWS - E7018, DIAMETRO IGUAL A 4,00 MM                                                                                                                                                                                                                                                                                                                                                                                                                                                  </t>
  </si>
  <si>
    <t>48,00</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</si>
  <si>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</si>
  <si>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</si>
  <si>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</si>
  <si>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</si>
  <si>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</si>
  <si>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</si>
  <si>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</si>
  <si>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</si>
  <si>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</si>
  <si>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</si>
  <si>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</si>
  <si>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</si>
  <si>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</si>
  <si>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</si>
  <si>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</si>
  <si>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</si>
  <si>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12,49</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</si>
  <si>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</si>
  <si>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</si>
  <si>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</si>
  <si>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</si>
  <si>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</si>
  <si>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</si>
  <si>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</si>
  <si>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</si>
  <si>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</si>
  <si>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</si>
  <si>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</si>
  <si>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</si>
  <si>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</si>
  <si>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22,92</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</si>
  <si>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</si>
  <si>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</si>
  <si>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</si>
  <si>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</si>
  <si>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</si>
  <si>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30,88</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</si>
  <si>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</si>
  <si>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</si>
  <si>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</si>
  <si>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</si>
  <si>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</si>
  <si>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</si>
  <si>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</si>
  <si>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</si>
  <si>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</si>
  <si>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</si>
  <si>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</si>
  <si>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</si>
  <si>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</si>
  <si>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</si>
  <si>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</si>
  <si>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</si>
  <si>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9,76</t>
  </si>
  <si>
    <t xml:space="preserve">ELETRODUTO/DUTO PEAD FLEXIVEL PAREDE SIMPLES, CORRUGACAO HELICOIDAL, COR PRETA, SEM ROSCA, DE 4", CRC 680 N, PARA CABEAMENTO SUBTERRANEO (NBR 15715)                                                                                                                                                                                                                                                                                                                                                      </t>
  </si>
  <si>
    <t xml:space="preserve">ELETROTECNICO (HORISTA)                                                                                                                                                                                                                                                                                                                                                                                                                                                                                   </t>
  </si>
  <si>
    <t xml:space="preserve">ELETROTECNICO (MENSALISTA)                                                                                                                                                                                                                                                                                                                                                                                                                                                                                </t>
  </si>
  <si>
    <t>5.595,47</t>
  </si>
  <si>
    <t xml:space="preserve">ELEVADOR DE CARGA A CABO, CABINE SEMI FECHADA 2,0 X 1,5 X 2,0 M, CAPACIDADE DE CARGA 1000 KG, TORRE  2,38 X 2,21 X 15 M, GUINCHO DE EMBREAGEM, FREIO DE SEGURANCA, LIMITADOR DE VELOCIDADE E CANCELA                                                                                                                                                                                                                                                                                                      </t>
  </si>
  <si>
    <t>70.127,20</t>
  </si>
  <si>
    <t xml:space="preserve">ELEVADOR DE CREMALHEIRA CABINE FECHADA 1,5 X 2,5 X 2,35 M (UMA POR TORRE), CAPACIDADE DE CARGA 1200 KG (15 PESSOAS), TORRE  24 M (16 MODULOS), FREIO DE SEGURANCA, LIMITADOR DE CARGA                                                                                                                                                                                                                                                                                                                     </t>
  </si>
  <si>
    <t>330.157,49</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</si>
  <si>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</si>
  <si>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</si>
  <si>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</si>
  <si>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</si>
  <si>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</si>
  <si>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</si>
  <si>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</si>
  <si>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</si>
  <si>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</si>
  <si>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</si>
  <si>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4.144,10</t>
  </si>
  <si>
    <t xml:space="preserve">ENCARREGADO GERAL DE OBRAS (HORISTA)                                                                                                                                                                                                                                                                                                                                                                                                                                                                      </t>
  </si>
  <si>
    <t xml:space="preserve">ENCARREGADO GERAL DE OBRAS (MENSALISTA)                                                                                                                                                                                                                                                                                                                                                                                                                                                                   </t>
  </si>
  <si>
    <t>6.601,31</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</si>
  <si>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</si>
  <si>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</si>
  <si>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</si>
  <si>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</si>
  <si>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42,18</t>
  </si>
  <si>
    <t xml:space="preserve">ENGATE / RABICHO FLEXIVEL INOX 1/2 " X 40 CM                                                                                                                                                                                                                                                                                                                                                                                                                                                              </t>
  </si>
  <si>
    <t xml:space="preserve">ENGATE/RABICHO FLEXIVEL PLASTICO (PVC OU ABS) BRANCO 1/2 " X 30 CM                                                                                                                                                                                                                                                                                                                                                                                                                                        </t>
  </si>
  <si>
    <t xml:space="preserve">ENGATE/RABICHO FLEXIVEL PLASTICO (PVC OU ABS) BRANCO 1/2 " X 40 CM                                                                                                                                                                                                                                                                                                                                                                                                                                        </t>
  </si>
  <si>
    <t>8,37</t>
  </si>
  <si>
    <t xml:space="preserve">ENGENHEIRO CIVIL DE OBRA JUNIOR (HORISTA)                                                                                                                                                                                                                                                                                                                                                                                                                                                                 </t>
  </si>
  <si>
    <t xml:space="preserve">ENGENHEIRO CIVIL DE OBRA JUNIOR (MENSALISTA)                                                                                                                                                                                                                                                                                                                                                                                                                                                              </t>
  </si>
  <si>
    <t>17.730,27</t>
  </si>
  <si>
    <t xml:space="preserve">ENGENHEIRO CIVIL DE OBRA PLENO (HORISTA)                                                                                                                                                                                                                                                                                                                                                                                                                                                                  </t>
  </si>
  <si>
    <t>103,10</t>
  </si>
  <si>
    <t xml:space="preserve">ENGENHEIRO CIVIL DE OBRA PLENO (MENSALISTA)                                                                                                                                                                                                                                                                                                                                                                                                                                                               </t>
  </si>
  <si>
    <t>18.036,35</t>
  </si>
  <si>
    <t xml:space="preserve">ENGENHEIRO CIVIL DE OBRA SENIOR (HORISTA)                                                                                                                                                                                                                                                                                                                                                                                                                                                                 </t>
  </si>
  <si>
    <t>144,42</t>
  </si>
  <si>
    <t xml:space="preserve">ENGENHEIRO CIVIL DE OBRA SENIOR (MENSALISTA)                                                                                                                                                                                                                                                                                                                                                                                                                                                              </t>
  </si>
  <si>
    <t>25.265,25</t>
  </si>
  <si>
    <t xml:space="preserve">ENXADA ESTREITA *25 X 23* CM COM CABO                                                                                                                                                                                                                                                                                                                                                                                                                                                                     </t>
  </si>
  <si>
    <t>53,31</t>
  </si>
  <si>
    <t xml:space="preserve">EPI - FAMILIA ALMOXARIFE - HORISTA (ENCARGOS COMPLEMENTARES - COLETADO CAIXA)                                                                                                                                                                                                                                                                                                                                                                                                                             </t>
  </si>
  <si>
    <t xml:space="preserve">EPI - FAMILIA ALMOXARIFE - MENSALISTA (ENCARGOS COMPLEMENTARES - COLETADO CAIXA)                                                                                                                                                                                                                                                                                                                                                                                                                          </t>
  </si>
  <si>
    <t>148,04</t>
  </si>
  <si>
    <t xml:space="preserve">EPI - FAMILIA CARPINTEIRO DE FORMAS - HORISTA (ENCARGOS COMPLEMENTARES - COLETADO CAIXA)                                                                                                                                                                                                                                                                                                                                                                                                                  </t>
  </si>
  <si>
    <t>1,43</t>
  </si>
  <si>
    <t xml:space="preserve">EPI - FAMILIA CARPINTEIRO DE FORMAS - MENSALISTA (ENCARGOS COMPLEMENTARES - COLETADO CAIXA)                                                                                                                                                                                                                                                                                                                                                                                                               </t>
  </si>
  <si>
    <t>269,97</t>
  </si>
  <si>
    <t xml:space="preserve">EPI - FAMILIA ELETRICISTA - HORISTA (ENCARGOS COMPLEMENTARES - COLETADO CAIXA)                                                                                                                                                                                                                                                                                                                                                                                                                            </t>
  </si>
  <si>
    <t xml:space="preserve">EPI - FAMILIA ELETRICISTA - MENSALISTA (ENCARGOS COMPLEMENTARES - COLETADO CAIXA)                                                                                                                                                                                                                                                                                                                                                                                                                         </t>
  </si>
  <si>
    <t>226,41</t>
  </si>
  <si>
    <t xml:space="preserve">EPI - FAMILIA ENCANADOR - HORISTA (ENCARGOS COMPLEMENTARES - COLETADO CAIXA)                                                                                                                                                                                                                                                                                                                                                                                                                              </t>
  </si>
  <si>
    <t xml:space="preserve">EPI - FAMILIA ENCANADOR - MENSALISTA (ENCARGOS COMPLEMENTARES - COLETADO CAIXA)                                                                                                                                                                                                                                                                                                                                                                                                                           </t>
  </si>
  <si>
    <t>199,20</t>
  </si>
  <si>
    <t xml:space="preserve">EPI - FAMILIA ENCARREGADO GERAL - HORISTA (ENCARGOS COMPLEMENTARES - COLETADO CAIXA)                                                                                                                                                                                                                                                                                                                                                                                                                      </t>
  </si>
  <si>
    <t xml:space="preserve">EPI - FAMILIA ENCARREGADO GERAL - MENSALISTA (ENCARGOS COMPLEMENTARES - COLETADO CAIXA)                                                                                                                                                                                                                                                                                                                                                                                                                   </t>
  </si>
  <si>
    <t>236,16</t>
  </si>
  <si>
    <t xml:space="preserve">EPI - FAMILIA ENGENHEIRO CIVIL - HORISTA (ENCARGOS COMPLEMENTARES - COLETADO CAIXA)                                                                                                                                                                                                                                                                                                                                                                                                                       </t>
  </si>
  <si>
    <t xml:space="preserve">EPI - FAMILIA ENGENHEIRO CIVIL - MENSALISTA (ENCARGOS COMPLEMENTARES - COLETADO CAIXA)                                                                                                                                                                                                                                                                                                                                                                                                                    </t>
  </si>
  <si>
    <t>140,23</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</si>
  <si>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</si>
  <si>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</si>
  <si>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</si>
  <si>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</si>
  <si>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233,35</t>
  </si>
  <si>
    <t xml:space="preserve">EPI - FAMILIA PINTOR - HORISTA (ENCARGOS COMPLEMENTARES - COLETADO CAIXA)                                                                                                                                                                                                                                                                                                                                                                                                                                 </t>
  </si>
  <si>
    <t>1,73</t>
  </si>
  <si>
    <t xml:space="preserve">EPI - FAMILIA PINTOR - MENSALISTA (ENCARGOS COMPLEMENTARES - COLETADO CAIXA)                                                                                                                                                                                                                                                                                                                                                                                                                              </t>
  </si>
  <si>
    <t>325,51</t>
  </si>
  <si>
    <t xml:space="preserve">EPI - FAMILIA SERVENTE - HORISTA (ENCARGOS COMPLEMENTARES - COLETADO CAIXA)                                                                                                                                                                                                                                                                                                                                                                                                                               </t>
  </si>
  <si>
    <t xml:space="preserve">EPI - FAMILIA SERVENTE - MENSALISTA (ENCARGOS COMPLEMENTARES - COLETADO CAIXA)                                                                                                                                                                                                                                                                                                                                                                                                                            </t>
  </si>
  <si>
    <t>250,24</t>
  </si>
  <si>
    <t xml:space="preserve">EPI - FAMILIA SOLDADOR - HORISTA (ENCARGOS COMPLEMENTARES - COLETADO CAIXA)                                                                                                                                                                                                                                                                                                                                                                                                                               </t>
  </si>
  <si>
    <t xml:space="preserve">EPI - FAMILIA SOLDADOR - MENSALISTA (ENCARGOS COMPLEMENTARES - COLETADO CAIXA)                                                                                                                                                                                                                                                                                                                                                                                                                            </t>
  </si>
  <si>
    <t>337,87</t>
  </si>
  <si>
    <t xml:space="preserve">EPI - FAMILIA TOPOGRAFO - HORISTA (ENCARGOS COMPLEMENTARES - COLETADO CAIXA)                                                                                                                                                                                                                                                                                                                                                                                                                              </t>
  </si>
  <si>
    <t xml:space="preserve">EPI - FAMILIA TOPOGRAFO - MENSALISTA (ENCARGOS COMPLEMENTARES - COLETADO CAIXA)                                                                                                                                                                                                                                                                                                                                                                                                                           </t>
  </si>
  <si>
    <t>132,94</t>
  </si>
  <si>
    <t xml:space="preserve">EQUIPAMENTO DE LIMPEZA COMBINADO (VACUO/ALTA PRESSAO) 95% VACUO, TANQUE 7000 L, BOMBA 140 KGF/CM2 66 L/MIN COM MOTOR INDEPENDENTE A DIESEL DE 60 CV (INCLUI MONTAGEM, NAO INCLUI CAMINHAO)                                                                                                                                                                                                                                                                                                                </t>
  </si>
  <si>
    <t>565.124,71</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</si>
  <si>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</si>
  <si>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</si>
  <si>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</si>
  <si>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400,65</t>
  </si>
  <si>
    <t xml:space="preserve">ESCADA EXTENSIVEL EM ALUMINIO COM 6,00 M ESTENDIDA                                                                                                                                                                                                                                                                                                                                                                                                                                                        </t>
  </si>
  <si>
    <t>1.134,64</t>
  </si>
  <si>
    <t xml:space="preserve">ESCAVADEIRA HIDRAULICA SOBRE ESTEIRA, COM GARRA GIRATORIA DE MANDIBULAS, PESO OPERACIONAL ENTRE 22,00 E 25,50 TON, POTENCIA LIQUIDA ENTRE 150 E 160 HP                                                                                                                                                                                                                                                                                                                                                    </t>
  </si>
  <si>
    <t>960.591,47</t>
  </si>
  <si>
    <t xml:space="preserve">ESCAVADEIRA HIDRAULICA SOBRE ESTEIRAS CACAMBA 0,40 A 1,20 M3, PESO OPERACIONAL 21,19 T, POTENCIA LIQUIDA 173 HP                                                                                                                                                                                                                                                                                                                                                                                           </t>
  </si>
  <si>
    <t>870.449,74</t>
  </si>
  <si>
    <t xml:space="preserve">ESCAVADEIRA HIDRAULICA SOBRE ESTEIRAS COM CACAMBA DE 1,20 M3, PESO OPERACIONAL 21 T, POTENCIA BRUTA 155 HP                                                                                                                                                                                                                                                                                                                                                                                                </t>
  </si>
  <si>
    <t>911.412,08</t>
  </si>
  <si>
    <t xml:space="preserve">ESCAVADEIRA HIDRAULICA SOBRE ESTEIRAS, CACAMBA  0,80 M3, PESO OPERACIONAL 17,8 T, POTENCIA LIQUIDA 110 HP                                                                                                                                                                                                                                                                                                                                                                                                 </t>
  </si>
  <si>
    <t>781.662,80</t>
  </si>
  <si>
    <t xml:space="preserve">ESCAVADEIRA HIDRAULICA SOBRE ESTEIRAS, CACAMBA 0,4 A 1,70 M3, PESO OPERACIONAL 23,2 T, POTENCIA BRUTA 183 HP                                                                                                                                                                                                                                                                                                                                                                                              </t>
  </si>
  <si>
    <t>933.941,37</t>
  </si>
  <si>
    <t xml:space="preserve">ESCAVADEIRA HIDRAULICA SOBRE ESTEIRAS, CACAMBA 0,62M3, PESO OPERACIONAL 12,61T, POTENCIA LIQUIDA 95HP                                                                                                                                                                                                                                                                                                                                                                                                     </t>
  </si>
  <si>
    <t>716.840,96</t>
  </si>
  <si>
    <t xml:space="preserve">ESCAVADEIRA HIDRAULICA SOBRE ESTEIRAS, CACAMBA 0,80 A 1,30 M3, PESO OPERACIONAL 22,18 T, POTENCIA LIQUIDA 170 HP                                                                                                                                                                                                                                                                                                                                                                                          </t>
  </si>
  <si>
    <t>855.088,86</t>
  </si>
  <si>
    <t xml:space="preserve">ESCAVADEIRA HIDRAULICA SOBRE ESTEIRAS, CACAMBA 0,80M3, PESO OPERACIONAL 17T, POTENCIA BRUTA 111HP                                                                                                                                                                                                                                                                                                                                                                                                         </t>
  </si>
  <si>
    <t>819.246,82</t>
  </si>
  <si>
    <t xml:space="preserve">ESCAVADEIRA HIDRAULICA SOBRE ESTEIRAS, CAPACIDADE DA CACAMBA ENTRE 1,20 E 1,50 M3, PESO OPERACIONAL ENTRE 20,00 E 22,00 TON, POTENCIA LIQUIDA ENTRE 150 E 155 HP, EQUIPADA COM CLAMSHELL                                                                                                                                                                                                                                                                                                                  </t>
  </si>
  <si>
    <t>924.749,42</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</si>
  <si>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</si>
  <si>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</si>
  <si>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</si>
  <si>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</si>
  <si>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352,31</t>
  </si>
  <si>
    <t xml:space="preserve">ESGUICHO JATO REGULAVEL, TIPO ELKHART, ENGATE RAPIDO 2 1/2", PARA COMBATE A INCENDIO                                                                                                                                                                                                                                                                                                                                                                                                                      </t>
  </si>
  <si>
    <t>428,57</t>
  </si>
  <si>
    <t xml:space="preserve">ESGUICHO TIPO JATO SOLIDO, EM LATAO, ENGATE RAPIDO 1 1/2" X 13 MM, PARA MANGUEIRA EM INSTALACAO PREDIAL COMBATE A INCENDIO                                                                                                                                                                                                                                                                                                                                                                                </t>
  </si>
  <si>
    <t>107,54</t>
  </si>
  <si>
    <t xml:space="preserve">ESGUICHO TIPO JATO SOLIDO, EM LATAO, ENGATE RAPIDO 1 1/2" X 16 MM, PARA MANGUEIRA EM INSTALACAO PREDIAL COMBATE A INCENDIO                                                                                                                                                                                                                                                                                                                                                                                </t>
  </si>
  <si>
    <t>108,54</t>
  </si>
  <si>
    <t xml:space="preserve">ESGUICHO TIPO JATO SOLIDO, EM LATAO, ENGATE RAPIDO 1 1/2" X 19 MM, PARA MANGUEIRA EM INSTALACAO PREDIAL COMBATE A INCENDIO                                                                                                                                                                                                                                                                                                                                                                                </t>
  </si>
  <si>
    <t>116,87</t>
  </si>
  <si>
    <t xml:space="preserve">ESGUICHO TIPO JATO SOLIDO, EM LATAO, ENGATE RAPIDO 2 1/2" X 13 MM, PARA MANGUEIRA EM INSTALACAO PREDIAL COMBATE A INCENDIO                                                                                                                                                                                                                                                                                                                                                                                </t>
  </si>
  <si>
    <t>177,14</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</si>
  <si>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</si>
  <si>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</si>
  <si>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194,28</t>
  </si>
  <si>
    <t xml:space="preserve">ESMERILHADEIRA ANGULAR ELETRICA, DIAMETRO DO DISCO 7 '' (180 MM), ROTACAO 8500 RPM, POTENCIA 2400 W                                                                                                                                                                                                                                                                                                                                                                                                       </t>
  </si>
  <si>
    <t>920,00</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</si>
  <si>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</si>
  <si>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</si>
  <si>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</si>
  <si>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</si>
  <si>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</si>
  <si>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</si>
  <si>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</si>
  <si>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</si>
  <si>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</si>
  <si>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</si>
  <si>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</si>
  <si>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</si>
  <si>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</si>
  <si>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</si>
  <si>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</si>
  <si>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</si>
  <si>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</si>
  <si>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</si>
  <si>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</si>
  <si>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</si>
  <si>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451,50</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</si>
  <si>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</si>
  <si>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</si>
  <si>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</si>
  <si>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</si>
  <si>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31,25</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</si>
  <si>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</si>
  <si>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</si>
  <si>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</si>
  <si>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400,44</t>
  </si>
  <si>
    <t xml:space="preserve">ESTABILIZADOR BIVOLT AUTOMATICO, 1500 VA                                                                                                                                                                                                                                                                                                                                                                                                                                                                  </t>
  </si>
  <si>
    <t>726,33</t>
  </si>
  <si>
    <t xml:space="preserve">ESTABILIZADOR BIVOLT AUTOMATICO, 2000 VA                                                                                                                                                                                                                                                                                                                                                                                                                                                                  </t>
  </si>
  <si>
    <t>994,78</t>
  </si>
  <si>
    <t xml:space="preserve">ESTABILIZADOR BIVOLT AUTOMATICO, 300 VA                                                                                                                                                                                                                                                                                                                                                                                                                                                                   </t>
  </si>
  <si>
    <t>159,06</t>
  </si>
  <si>
    <t xml:space="preserve">ESTABILIZADOR BIVOLT AUTOMATICO, 500 VA                                                                                                                                                                                                                                                                                                                                                                                                                                                                   </t>
  </si>
  <si>
    <t>232,06</t>
  </si>
  <si>
    <t xml:space="preserve">ESTACA PRE-MOLDADA MACICA DE CONCRETO VIBRADO ARMADO, PARA CARGA DE 25 T, SECAO QUADRADA DE *16 X 16*, COM ANEL METALICO INCORPORADO A PECA (SOMENTE FORNECIMENTO)                                                                                                                                                                                                                                                                                                                                        </t>
  </si>
  <si>
    <t>77,60</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</si>
  <si>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</si>
  <si>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</si>
  <si>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270,44</t>
  </si>
  <si>
    <t xml:space="preserve">ESTILETE DE METAL, LAMINA 18 MM                                                                                                                                                                                                                                                                                                                                                                                                                                                                           </t>
  </si>
  <si>
    <t xml:space="preserve">ESTOPA                                                                                                                                                                                                                                                                                                                                                                                                                                                                                                    </t>
  </si>
  <si>
    <t xml:space="preserve">ESTOPIM SIMPLES                                                                                                                                                                                                                                                                                                                                                                                                                                                                                           </t>
  </si>
  <si>
    <t xml:space="preserve">ESTRIBO COM PARAFUSO EM CHAPA DE FERRO FUNDIDO DE 2" X 3/16" X 35 CM, SECAO "U", PARA MADEIRAMENTO DE TELHADO                                                                                                                                                                                                                                                                                                                                                                                             </t>
  </si>
  <si>
    <t>33,00</t>
  </si>
  <si>
    <t xml:space="preserve">ETANOL                                                                                                                                                                                                                                                                                                                                                                                                                                                                                                    </t>
  </si>
  <si>
    <t xml:space="preserve">EXAMES - HORISTA (COLETADO CAIXA - ENCARGOS COMPLEMENTARES)                                                                                                                                                                                                                                                                                                                                                                                                                                               </t>
  </si>
  <si>
    <t xml:space="preserve">EXAMES - MENSALISTA (COLETADO CAIXA - ENCARGOS COMPLEMENTARES)                                                                                                                                                                                                                                                                                                                                                                                                                                            </t>
  </si>
  <si>
    <t>252,08</t>
  </si>
  <si>
    <t xml:space="preserve">EXTENSAO DE SOLDA 201 ACETILENO, E = *1,5 A 2,5* MM                                                                                                                                                                                                                                                                                                                                                                                                                                                       </t>
  </si>
  <si>
    <t xml:space="preserve">EXTENSAO DE SOLDA 201 GLP, E = *2,5 A 4,0* MM                                                                                                                                                                                                                                                                                                                                                                                                                                                             </t>
  </si>
  <si>
    <t>51,26</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</si>
  <si>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</si>
  <si>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</si>
  <si>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</si>
  <si>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</si>
  <si>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</si>
  <si>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</si>
  <si>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</si>
  <si>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</si>
  <si>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</si>
  <si>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</si>
  <si>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</si>
  <si>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</si>
  <si>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</si>
  <si>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</si>
  <si>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</si>
  <si>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</si>
  <si>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</si>
  <si>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</si>
  <si>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</si>
  <si>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</si>
  <si>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</si>
  <si>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</si>
  <si>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</si>
  <si>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</si>
  <si>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</si>
  <si>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</si>
  <si>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</si>
  <si>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</si>
  <si>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</si>
  <si>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</si>
  <si>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</si>
  <si>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</si>
  <si>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</si>
  <si>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</si>
  <si>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65,52</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</si>
  <si>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</si>
  <si>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</si>
  <si>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</si>
  <si>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98,81</t>
  </si>
  <si>
    <t xml:space="preserve">FECHO QUEBRA UNHA, EM LATAO COM ACABAMENTO CROMADO, DE EMBUTIR, COM COMANDO ALAVANCA, ALTURA DE DE 40 CM, LARGURA MINIMA DE 1,90 CM E ESPESSURA MINIMA DE 1,90 MM, PARA PORTAS E JANELAS (INCLUI PARAFUSOS)                                                                                                                                                                                                                                                                                               </t>
  </si>
  <si>
    <t>129,24</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</si>
  <si>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</si>
  <si>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</si>
  <si>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</si>
  <si>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80,70</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</si>
  <si>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</si>
  <si>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</si>
  <si>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</si>
  <si>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</si>
  <si>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92,26</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</si>
  <si>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</si>
  <si>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</si>
  <si>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</si>
  <si>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</si>
  <si>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</si>
  <si>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</si>
  <si>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</si>
  <si>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</si>
  <si>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</si>
  <si>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</si>
  <si>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</si>
  <si>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</si>
  <si>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155,21</t>
  </si>
  <si>
    <t xml:space="preserve">FERRAMENTAS - FAMILIA PINTOR - HORISTA (ENCARGOS COMPLEMENTARES - COLETADO CAIXA)                                                                                                                                                                                                                                                                                                                                                                                                                         </t>
  </si>
  <si>
    <t xml:space="preserve">FERRAMENTAS - FAMILIA PINTOR - MENSALISTA (ENCARGOS COMPLEMENTARES - COLETADO CAIXA)                                                                                                                                                                                                                                                                                                                                                                                                                      </t>
  </si>
  <si>
    <t>371,21</t>
  </si>
  <si>
    <t xml:space="preserve">FERRAMENTAS - FAMILIA SERVENTE - HORISTA (ENCARGOS COMPLEMENTARES - COLETADO CAIXA)                                                                                                                                                                                                                                                                                                                                                                                                                       </t>
  </si>
  <si>
    <t xml:space="preserve">FERRAMENTAS - FAMILIA SERVENTE - MENSALISTA (ENCARGOS COMPLEMENTARES - COLETADO CAIXA)                                                                                                                                                                                                                                                                                                                                                                                                                    </t>
  </si>
  <si>
    <t>114,72</t>
  </si>
  <si>
    <t xml:space="preserve">FERRAMENTAS - FAMILIA SOLDADOR - HORISTA (ENCARGOS COMPLEMENTARES - COLETADO CAIXA)                                                                                                                                                                                                                                                                                                                                                                                                                       </t>
  </si>
  <si>
    <t xml:space="preserve">FERRAMENTAS - FAMILIA SOLDADOR - MENSALISTA (ENCARGOS COMPLEMENTARES - COLETADO CAIXA)                                                                                                                                                                                                                                                                                                                                                                                                                    </t>
  </si>
  <si>
    <t>232,31</t>
  </si>
  <si>
    <t xml:space="preserve">FERRAMENTAS - FAMILIA TOPOGRAFO - HORISTA (ENCARGOS COMPLEMENTARES - COLETADO CAIXA)                                                                                                                                                                                                                                                                                                                                                                                                                      </t>
  </si>
  <si>
    <t xml:space="preserve">FERRAMENTAS - FAMILIA TOPOGRAFO - MENSALISTA (ENCARGOS COMPLEMENTARES - COLETADO CAIXA)                                                                                                                                                                                                                                                                                                                                                                                                                   </t>
  </si>
  <si>
    <t>12,77</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</si>
  <si>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</si>
  <si>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</si>
  <si>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</si>
  <si>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</si>
  <si>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</si>
  <si>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</si>
  <si>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</si>
  <si>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</si>
  <si>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</si>
  <si>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</si>
  <si>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</si>
  <si>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</si>
  <si>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14,79</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</si>
  <si>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</si>
  <si>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</si>
  <si>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</si>
  <si>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</si>
  <si>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</si>
  <si>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1.878,12</t>
  </si>
  <si>
    <t xml:space="preserve">FILTRO ANAEROBIO, EM POLIETILENO DE ALTA DENSIDADE (PEAD), CAPACIDADE *2800* LITROS (NBR 13969)                                                                                                                                                                                                                                                                                                                                                                                                           </t>
  </si>
  <si>
    <t>2.849,42</t>
  </si>
  <si>
    <t xml:space="preserve">FILTRO ANAEROBIO, EM POLIETILENO DE ALTA DENSIDADE (PEAD), CAPACIDADE *5000* LITROS (NBR 13969)                                                                                                                                                                                                                                                                                                                                                                                                           </t>
  </si>
  <si>
    <t>4.882,30</t>
  </si>
  <si>
    <t xml:space="preserve">FINCAPINO CURTO CALIBRE 22, CARGA MEDIA POTENCIA 5 (PARA FERRAMENTA DE ACAO DIRETA) COR VERMELHA                                                                                                                                                                                                                                                                                                                                                                                                          </t>
  </si>
  <si>
    <t>42,47</t>
  </si>
  <si>
    <t xml:space="preserve">FINCAPINO LONGO CALIBRE 22, CARGA FORTE POTENCIA 7 (PARA FERRAMENTA DE ACAO DIRETA), COR AMARELA                                                                                                                                                                                                                                                                                                                                                                                                          </t>
  </si>
  <si>
    <t>68,30</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</si>
  <si>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</si>
  <si>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</si>
  <si>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</si>
  <si>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</si>
  <si>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</si>
  <si>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</si>
  <si>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</si>
  <si>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74,76</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</si>
  <si>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</si>
  <si>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</si>
  <si>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</si>
  <si>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111,39</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</si>
  <si>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</si>
  <si>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</si>
  <si>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</si>
  <si>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</si>
  <si>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18,13</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</si>
  <si>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</si>
  <si>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</si>
  <si>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</si>
  <si>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</si>
  <si>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55,49</t>
  </si>
  <si>
    <t xml:space="preserve">FITA METALICA PERFURADA, L = 17 MM, ROLO DE 30 M, CARGA RECOMENDADA = *19* KGF                                                                                                                                                                                                                                                                                                                                                                                                                            </t>
  </si>
  <si>
    <t xml:space="preserve">FITA METALICA PERFURADA, L = 25 MM, ROLO DE 30 M, CARGA RECOMENDADA = *222,5* KGF                                                                                                                                                                                                                                                                                                                                                                                                                         </t>
  </si>
  <si>
    <t>149,10</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</si>
  <si>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</si>
  <si>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</si>
  <si>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</si>
  <si>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</si>
  <si>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</si>
  <si>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</si>
  <si>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</si>
  <si>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</si>
  <si>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59,03</t>
  </si>
  <si>
    <t xml:space="preserve">FLANGE SEXTAVADO DE FERRO GALVANIZADO, COM ROSCA BSP, DE 1 1/4"                                                                                                                                                                                                                                                                                                                                                                                                                                           </t>
  </si>
  <si>
    <t>46,90</t>
  </si>
  <si>
    <t xml:space="preserve">FLANGE SEXTAVADO DE FERRO GALVANIZADO, COM ROSCA BSP, DE 1/2"                                                                                                                                                                                                                                                                                                                                                                                                                                             </t>
  </si>
  <si>
    <t>20,53</t>
  </si>
  <si>
    <t xml:space="preserve">FLANGE SEXTAVADO DE FERRO GALVANIZADO, COM ROSCA BSP, DE 1"                                                                                                                                                                                                                                                                                                                                                                                                                                               </t>
  </si>
  <si>
    <t>33,72</t>
  </si>
  <si>
    <t xml:space="preserve">FLANGE SEXTAVADO DE FERRO GALVANIZADO, COM ROSCA BSP, DE 2 1/2"                                                                                                                                                                                                                                                                                                                                                                                                                                           </t>
  </si>
  <si>
    <t>110,13</t>
  </si>
  <si>
    <t xml:space="preserve">FLANGE SEXTAVADO DE FERRO GALVANIZADO, COM ROSCA BSP, DE 2"                                                                                                                                                                                                                                                                                                                                                                                                                                               </t>
  </si>
  <si>
    <t>70,07</t>
  </si>
  <si>
    <t xml:space="preserve">FLANGE SEXTAVADO DE FERRO GALVANIZADO, COM ROSCA BSP, DE 3/4"                                                                                                                                                                                                                                                                                                                                                                                                                                             </t>
  </si>
  <si>
    <t xml:space="preserve">FLANGE SEXTAVADO DE FERRO GALVANIZADO, COM ROSCA BSP, DE 3"                                                                                                                                                                                                                                                                                                                                                                                                                                               </t>
  </si>
  <si>
    <t>148,90</t>
  </si>
  <si>
    <t xml:space="preserve">FLANGE SEXTAVADO DE FERRO GALVANIZADO, COM ROSCA BSP, DE 4"                                                                                                                                                                                                                                                                                                                                                                                                                                               </t>
  </si>
  <si>
    <t>220,14</t>
  </si>
  <si>
    <t xml:space="preserve">FLANGE SEXTAVADO DE FERRO GALVANIZADO, COM ROSCA BSP, DE 6"                                                                                                                                                                                                                                                                                                                                                                                                                                               </t>
  </si>
  <si>
    <t>369,85</t>
  </si>
  <si>
    <t xml:space="preserve">FORRO COMPOSTO POR PAINEIS DE LA DE VIDRO, REVESTIDOS EM PVC MICROPERFURADO, DE *1250 X 625* MM, ESPESSURA 15 MM (COM COLOCACAO)                                                                                                                                                                                                                                                                                                                                                                          </t>
  </si>
  <si>
    <t>122,16</t>
  </si>
  <si>
    <t xml:space="preserve">FORRO DE FIBRA MINERAL EM PLACAS DE 1250 X 625 MM, E = 15 MM, BORDA RETA, COM PINTURA ANTIMOFO, APOIADO EM PERFIL DE ACO GALVANIZADO COM 24 MM DE BASE - INSTALADO                                                                                                                                                                                                                                                                                                                                        </t>
  </si>
  <si>
    <t>112,98</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</si>
  <si>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</si>
  <si>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</si>
  <si>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132,17</t>
  </si>
  <si>
    <t xml:space="preserve">FORRO DE MADEIRA CEDRINHO OU EQUIVALENTE DA REGIAO, ENCAIXE MACHO/FEMEA COM FRISO, *10 X 1* CM (SEM COLOCACAO)                                                                                                                                                                                                                                                                                                                                                                                            </t>
  </si>
  <si>
    <t>79,41</t>
  </si>
  <si>
    <t xml:space="preserve">FORRO DE MADEIRA CUMARU/IPE CHAMPANHE OU EQUIVALENTE DA REGIAO, ENCAIXE MACHO/FEMEA COM FRISO, *10 X 1* CM (SEM COLOCACAO)                                                                                                                                                                                                                                                                                                                                                                                </t>
  </si>
  <si>
    <t>120,00</t>
  </si>
  <si>
    <t xml:space="preserve">FORRO DE MADEIRA PINUS OU EQUIVALENTE DA REGIAO, ENCAIXE MACHO/FEMEA COM FRISO, *10 X 1* CM (SEM COLOCACAO)                                                                                                                                                                                                                                                                                                                                                                                               </t>
  </si>
  <si>
    <t xml:space="preserve">FORRO DE PVC LISO, BRANCO, REGUA DE 10 CM, ESPESSURA DE 8 MM A 10 MM (COM COLOCACAO / SEM ESTRUTURA METALICA)                                                                                                                                                                                                                                                                                                                                                                                             </t>
  </si>
  <si>
    <t>83,76</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</si>
  <si>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</si>
  <si>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</si>
  <si>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</si>
  <si>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</si>
  <si>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5.536,07</t>
  </si>
  <si>
    <t xml:space="preserve">FOSSA SEPTICA, SEM FILTRO, EM POLIETILENO DE ALTA DENSIDADE (PEAD), PARA 4 A 7 CONTRIBUINTES, CILINDRICA, COM TAMPA, CAPACIDADE APROXIMADA DE *1100* LITROS (NBR 7229)                                                                                                                                                                                                                                                                                                                                    </t>
  </si>
  <si>
    <t>1.691,31</t>
  </si>
  <si>
    <t xml:space="preserve">FOSSA SEPTICA, SEM FILTRO, EM POLIETILENO DE ALTA DENSIDADE (PEAD), PARA 8 A 14 CONTRIBUINTES, CILINDRICA, COM TAMPA, CAPACIDADE APROXIMADA DE *3000* LITROS (NBR 7229)                                                                                                                                                                                                                                                                                                                                   </t>
  </si>
  <si>
    <t>2.987,78</t>
  </si>
  <si>
    <t xml:space="preserve">FOSSA SEPTICA,SEM FILTRO, EM POLIETILENO DE ALTA DENSIDADE (PEAD), PARA 40 A 52 CONTRIBUINTES, CILINDRICA, COM TAMPA, CAPACIDADE APROXIMADA DE *10000* LITROS (NBR 7229)                                                                                                                                                                                                                                                                                                                                  </t>
  </si>
  <si>
    <t>11.677,04</t>
  </si>
  <si>
    <t xml:space="preserve">FRESADORA DE ASFALTO A FRIO SOBRE ESTEIRAS, LARG. FRESAGEM 2,00 M, POT. 410 KW/550 HP                                                                                                                                                                                                                                                                                                                                                                                                                     </t>
  </si>
  <si>
    <t>5.349.878,32</t>
  </si>
  <si>
    <t xml:space="preserve">FRESADORA DE ASFALTO A FRIO SOBRE RODAS, LARG. FRESAGEM 1,00 M, POT. 155 KW/208 HP                                                                                                                                                                                                                                                                                                                                                                                                                        </t>
  </si>
  <si>
    <t>2.290.203,11</t>
  </si>
  <si>
    <t xml:space="preserve">FUNDO ANTICORROSIVO PARA METAIS FERROSOS (ZARCAO)                                                                                                                                                                                                                                                                                                                                                                                                                                                         </t>
  </si>
  <si>
    <t>44,64</t>
  </si>
  <si>
    <t xml:space="preserve">FUNDO PREPARADOR ACRILICO BASE AGUA                                                                                                                                                                                                                                                                                                                                                                                                                                                                       </t>
  </si>
  <si>
    <t xml:space="preserve">FUNDO SINTETICO NIVELADOR BRANCO FOSCO PARA MADEIRA                                                                                                                                                                                                                                                                                                                                                                                                                                                       </t>
  </si>
  <si>
    <t xml:space="preserve">FURO PARA TORNEIRA OU OUTROS ACESSORIOS  EM BANCADA DE MARMORE/ GRANITO OU OUTRO TIPO DE PEDRA NATURAL                                                                                                                                                                                                                                                                                                                                                                                                    </t>
  </si>
  <si>
    <t>27,17</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</si>
  <si>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</si>
  <si>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</si>
  <si>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</si>
  <si>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23,48</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</si>
  <si>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</si>
  <si>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</si>
  <si>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</si>
  <si>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</si>
  <si>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</si>
  <si>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58,59</t>
  </si>
  <si>
    <t xml:space="preserve">GABIAO  TIPO CAIXA, MALHA HEXAGONAL 8 X 10 CM (ZN/AL), FIO 2,7 MM, DIMENSOES 2,0 X 1,0 X 0,5 M (C X L X A)                                                                                                                                                                                                                                                                                                                                                                                                </t>
  </si>
  <si>
    <t>458,56</t>
  </si>
  <si>
    <t xml:space="preserve">GABIAO MANTA (COLCHAO) MALHA HEXAGONAL 6 X 8 CM (ZN/AL REVESTIDO COM POLIMERO), DIMENSOES 4,0 X 2,0 X 0,17 M (C X L X A) FIO 2 MM                                                                                                                                                                                                                                                                                                                                                                         </t>
  </si>
  <si>
    <t>1.259,37</t>
  </si>
  <si>
    <t xml:space="preserve">GABIAO MANTA (COLCHAO) MALHA HEXAGONAL 6 X 8 CM (ZN/AL REVESTIDO COM POLIMERO), FIO 2 MM, DIMENSOES 4,0 X 2,0 X 0,23 M (C X L X A)                                                                                                                                                                                                                                                                                                                                                                        </t>
  </si>
  <si>
    <t>1.358,66</t>
  </si>
  <si>
    <t xml:space="preserve">GABIAO MANTA (COLCHAO) MALHA HEXAGONAL 6 X 8 CM (ZN/AL REVESTIDO COM POLIMERO), FIO 2 MM, DIMENSOES 4,0 X 2,0 X 0,3 M (C X L X A)                                                                                                                                                                                                                                                                                                                                                                         </t>
  </si>
  <si>
    <t>1.494,62</t>
  </si>
  <si>
    <t xml:space="preserve">GABIAO MANTA (COLCHAO) MALHA HEXAGONAL 6 X 8 CM (ZN/AL REVESTIDO COM POLIMERO), FIO 2,0 MM, DIMENSOES 5,0 X 2,0 X 0,17 M (C X L X A)                                                                                                                                                                                                                                                                                                                                                                      </t>
  </si>
  <si>
    <t>120,81</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</si>
  <si>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</si>
  <si>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</si>
  <si>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143,38</t>
  </si>
  <si>
    <t xml:space="preserve">GABIAO SACO MALHA HEXAGONAL 8 X 10 CM (ZN/AL REVESTIDO COM POLIMERO),  FIO 2,4 MM, DIMENSOES 3,0 X 0,65 M                                                                                                                                                                                                                                                                                                                                                                                                 </t>
  </si>
  <si>
    <t>433,04</t>
  </si>
  <si>
    <t xml:space="preserve">GABIAO SACO MALHA HEXAGONAL 8 X 10 CM (ZN/AL REVESTIDO COM POLIMERO), FIO 2,4 MM, H = 0,65 M                                                                                                                                                                                                                                                                                                                                                                                                              </t>
  </si>
  <si>
    <t xml:space="preserve">GABIAO SACO MALHA HEXAGONAL 8 X 10 CM (ZN/AL), FIO 2,7 MM, DIMENSOES 4,0 X 0,65 M                                                                                                                                                                                                                                                                                                                                                                                                                         </t>
  </si>
  <si>
    <t>575,90</t>
  </si>
  <si>
    <t xml:space="preserve">GABIAO TIPO CAIXA MALHA HEXAGONAL 8 X 10 CM (ZN/AL REVESTIDO COM POLIMERO),  FIO 2,4 MM, DIMENSOES 2,0 X 1,0 X 1,0 M (C X L X A)                                                                                                                                                                                                                                                                                                                                                                          </t>
  </si>
  <si>
    <t>807,37</t>
  </si>
  <si>
    <t xml:space="preserve">GABIAO TIPO CAIXA MALHA HEXAGONAL 8 X 10 CM (ZN/AL REVESTIDO COM POLIMERO),  FIO 2,4 MM, H = 0,50 M                                                                                                                                                                                                                                                                                                                                                                                                       </t>
  </si>
  <si>
    <t>577,44</t>
  </si>
  <si>
    <t xml:space="preserve">GABIAO TIPO CAIXA MALHA HEXAGONAL 8 X 10 CM (ZN/AL), FIO 2,7 MM, DIMENSOES 2,0 X 1,0 X 1,0 M (C X L X A)                                                                                                                                                                                                                                                                                                                                                                                                  </t>
  </si>
  <si>
    <t>671,49</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</si>
  <si>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</si>
  <si>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</si>
  <si>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830,51</t>
  </si>
  <si>
    <t xml:space="preserve">GABIAO TIPO CAIXA PARA SOLO REFORCADO, MALHA HEXAGONAL DE DUPLA TORCAO 8 X 10 CM (ZN/AL REVESTIDO COM POLIMERO), FIO 2,7 MM, DIMENSOES 2,0 X 1,0 X 1,0 M, COM CAUDA DE 3,0 M                                                                                                                                                                                                                                                                                                                              </t>
  </si>
  <si>
    <t>1.068,00</t>
  </si>
  <si>
    <t xml:space="preserve">GABIAO TIPO CAIXA PARA SOLO REFORCADO, MALHA HEXAGONAL DE DUPLA TORCAO 8 X 10 CM (ZN/AL REVESTIDO COM POLIMERO), FIO 2,7 MM, DIMENSOES 2,0 X 1,0 X 1,0 M, COM CAUDA DE 4,0 M                                                                                                                                                                                                                                                                                                                              </t>
  </si>
  <si>
    <t>1.177,22</t>
  </si>
  <si>
    <t xml:space="preserve">GABIAO TIPO CAIXA PARA SOLO REFORCADO, MALHA HEXAGONAL 8 X 10 CM (ZN/AL REVESTIDO COM POLIMERO), FIO 2,7 MM, DIMENSOES 2,0 X 1,0 X 0,5 M, COM CAUDA DE 4,0 M                                                                                                                                                                                                                                                                                                                                              </t>
  </si>
  <si>
    <t>601,46</t>
  </si>
  <si>
    <t xml:space="preserve">GABIAO TIPO CAIXA PARA SOLO REFORCADO, MALHA HEXAGONAL 8 X 10 CM (ZN/AL REVESTIDO COM POLIMERO), FIO 2,7 MM, DIMENSOES 2,0 X 1,0 X 1,0 M, COM CAUDA DE 4,0 M                                                                                                                                                                                                                                                                                                                                              </t>
  </si>
  <si>
    <t>384,00</t>
  </si>
  <si>
    <t xml:space="preserve">GABIAO TIPO CAIXA TRAPEZOIDAL, MALHA HEXAGONAL 10 X 12 CM (ZN/AL REVESTIDO COM POLIMERO) FIO 2,7 MM, FACE COM 65 GRAUS, COM GEOSSINTETICO, DIMENSOES 2,0 X 1,5 X 1,0 M (C X L X A)                                                                                                                                                                                                                                                                                                                        </t>
  </si>
  <si>
    <t>322,81</t>
  </si>
  <si>
    <t xml:space="preserve">GABIAO TIPO CAIXA, MALHA HEXAGONAL 8 X 10 CM (ZN/AL REVESTIDO COM POLIMERO), FIO DE 2,4 MM, DIMENSOES 2,0 x 1,0 x 1,0 M (C X L X A)                                                                                                                                                                                                                                                                                                                                                                       </t>
  </si>
  <si>
    <t>403,68</t>
  </si>
  <si>
    <t xml:space="preserve">GABIAO TIPO CAIXA, MALHA HEXAGONAL 8 X 10 CM (ZN/AL REVESTIDO COM POLIMERO), FIO 2,4 MM, DIMENSOES 2,0 X 1,0 X 0,5 M (C X L X A)                                                                                                                                                                                                                                                                                                                                                                          </t>
  </si>
  <si>
    <t xml:space="preserve">GABIAO TIPO CAIXA, MALHA HEXAGONAL 8 X 10 CM (ZN/AL), FIO DE 2,7 MM, DIMENSOES 2,0 X 1,0 X 1,0 M (C X L X A)                                                                                                                                                                                                                                                                                                                                                                                              </t>
  </si>
  <si>
    <t>268,94</t>
  </si>
  <si>
    <t xml:space="preserve">GABIAO TIPO CAIXA, MALHA HEXAGONAL 8 X 10 CM (ZN/AL), FIO DE 2,7 MM, DIMENSOES 5,0 X 1,0 X 1,0 M (C X L X A)                                                                                                                                                                                                                                                                                                                                                                                              </t>
  </si>
  <si>
    <t>335,35</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</si>
  <si>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</si>
  <si>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</si>
  <si>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</si>
  <si>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</si>
  <si>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</si>
  <si>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</si>
  <si>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</si>
  <si>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</si>
  <si>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</si>
  <si>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13,14</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</si>
  <si>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</si>
  <si>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</si>
  <si>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</si>
  <si>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26,41</t>
  </si>
  <si>
    <t xml:space="preserve">GERADOR PORTATIL MONOFASICO, POTENCIA 5500 VA, MOTOR A GASOLINA, POTENCIA DO MOTOR 13 CV                                                                                                                                                                                                                                                                                                                                                                                                                  </t>
  </si>
  <si>
    <t>8.600,61</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</si>
  <si>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</si>
  <si>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</si>
  <si>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</si>
  <si>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</si>
  <si>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</si>
  <si>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</si>
  <si>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</si>
  <si>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</si>
  <si>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65.051,02</t>
  </si>
  <si>
    <t xml:space="preserve">GRADE DE DISCOS MECANICA 20X24" COM 20 DISCOS 24" X 6MM  COM PNEUS PARA TRANSPORTE                                                                                                                                                                                                                                                                                                                                                                                                                        </t>
  </si>
  <si>
    <t>51.000,00</t>
  </si>
  <si>
    <t xml:space="preserve">GRAMA BATATAIS EM PLACAS, SEM PLANTIO                                                                                                                                                                                                                                                                                                                                                                                                                                                                     </t>
  </si>
  <si>
    <t xml:space="preserve">GRAMA ESMERALDA OU SAO CARLOS OU CURITIBANA, EM PLACAS, SEM PLANTIO                                                                                                                                                                                                                                                                                                                                                                                                                                       </t>
  </si>
  <si>
    <t xml:space="preserve">GRAMPO DE ACO POLIDO 1 " X 9                                                                                                                                                                                                                                                                                                                                                                                                                                                                              </t>
  </si>
  <si>
    <t>14,80</t>
  </si>
  <si>
    <t xml:space="preserve">GRAMPO DE ACO POLIDO 7/8 " X 9                                                                                                                                                                                                                                                                                                                                                                                                                                                                            </t>
  </si>
  <si>
    <t>16,35</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</si>
  <si>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</si>
  <si>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</si>
  <si>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</si>
  <si>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</si>
  <si>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</si>
  <si>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</si>
  <si>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44,77</t>
  </si>
  <si>
    <t xml:space="preserve">GRAMPO METALICO TIPO U PARA HASTE DE ATERRAMENTO DE ATE 5/8'', CONDUTOR DE 10 A 25 MM2                                                                                                                                                                                                                                                                                                                                                                                                                    </t>
  </si>
  <si>
    <t>43,72</t>
  </si>
  <si>
    <t xml:space="preserve">GRAMPO PARALELO METALICO PARA CABO DE 6 A 50 MM2, COM 2 PARAFUSOS                                                                                                                                                                                                                                                                                                                                                                                                                                         </t>
  </si>
  <si>
    <t xml:space="preserve">GRAMPO U DE 5/8 " N8 EM FERRO GALVANIZADO                                                                                                                                                                                                                                                                                                                                                                                                                                                                 </t>
  </si>
  <si>
    <t xml:space="preserve">GRANALHA DE ACO, ANGULAR (GRIT), PARA JATEAMENTO, PENEIRA 0,117 A 1,00 MM, (SAE G-40 A G-80)                                                                                                                                                                                                                                                                                                                                                                                                              </t>
  </si>
  <si>
    <t>159,07</t>
  </si>
  <si>
    <t xml:space="preserve">GRANALHA DE ACO, ANGULAR (GRIT), PARA JATEAMENTO, PENEIRA 1,41 A 1,19 MM (SAE G16)                                                                                                                                                                                                                                                                                                                                                                                                                        </t>
  </si>
  <si>
    <t>138,22</t>
  </si>
  <si>
    <t xml:space="preserve">GRANALHA DE ACO, ESFERICA (SHOT), PARA JATEAMENTO, PENEIRA 0,40 A 1,00 MM (SAE S-170 A S-280)                                                                                                                                                                                                                                                                                                                                                                                                             </t>
  </si>
  <si>
    <t>164,99</t>
  </si>
  <si>
    <t xml:space="preserve">GRANALHA DE ACO, ESFERICA (SHOT), PARA JATEAMENTO, PENEIRA 1,19 A 1,00 MM  (SAE S390)                                                                                                                                                                                                                                                                                                                                                                                                                     </t>
  </si>
  <si>
    <t>185,85</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</si>
  <si>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</si>
  <si>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</si>
  <si>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</si>
  <si>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</si>
  <si>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</si>
  <si>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</si>
  <si>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</si>
  <si>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282,80</t>
  </si>
  <si>
    <t xml:space="preserve">GRELHA FOFO SIMPLES COM REQUADRO, CARGA MAXIMA  12,5 T, *300 X 1000* MM, E= *15* MM, AREA ESTACIONAMENTO CARRO PASSEIO                                                                                                                                                                                                                                                                                                                                                                                    </t>
  </si>
  <si>
    <t>391,16</t>
  </si>
  <si>
    <t xml:space="preserve">GRELHA FOFO SIMPLES COM REQUADRO, CARGA MAXIMA 1,5 T, 150 X 1000 MM, E= *15* MM                                                                                                                                                                                                                                                                                                                                                                                                                           </t>
  </si>
  <si>
    <t>215,81</t>
  </si>
  <si>
    <t xml:space="preserve">GRELHA FOFO SIMPLES COM REQUADRO, CARGA MAXIMA 1,5 T, 200 X 1000 MM, E= *15* MM                                                                                                                                                                                                                                                                                                                                                                                                                           </t>
  </si>
  <si>
    <t>274,26</t>
  </si>
  <si>
    <t xml:space="preserve">GRUA ASCENCIONAL, LANCA DE 30 M, CAPACIDADE DE 1,0 T A 30 M, ALTURA ATE 39 M                                                                                                                                                                                                                                                                                                                                                                                                                              </t>
  </si>
  <si>
    <t>719.505,07</t>
  </si>
  <si>
    <t xml:space="preserve">GRUA ASCENCIONAL, LANCA DE 42 M, CAPACIDADE DE 1,5 T A 30 M, ALTURA ATE 39 M                                                                                                                                                                                                                                                                                                                                                                                                                              </t>
  </si>
  <si>
    <t>815.170,02</t>
  </si>
  <si>
    <t xml:space="preserve">GRUA ASCENCIONAL, LANCA DE 50 M, CAPACIDADE DE 2,33 T A 30 M, ALTURA ATE 48 M                                                                                                                                                                                                                                                                                                                                                                                                                             </t>
  </si>
  <si>
    <t>1.514.276,75</t>
  </si>
  <si>
    <t xml:space="preserve">GRUPO GERADOR A GASOLINA, POTENCIA NOMINAL 2,2 KW, TENSAO DE SAIDA 110/220 V, MOTOR POTENCIA 6,5 HP                                                                                                                                                                                                                                                                                                                                                                                                       </t>
  </si>
  <si>
    <t>4.644,33</t>
  </si>
  <si>
    <t xml:space="preserve">GRUPO GERADOR DE SOLDA ELETRICA, COM MAQUINA DE SOLDA, ATE 400 AMPERES E GERADOR A DIESEL 30 CV, MOTOR 4 CILINDROS, TANQUE COMBUST., CARENAGEM DE PROTECAO SOBRE RODAS                                                                                                                                                                                                                                                                                                                                    </t>
  </si>
  <si>
    <t>212.898,11</t>
  </si>
  <si>
    <t xml:space="preserve">GRUPO GERADOR DE SOLDA ELETRICA, COM MAQUINA DE SOLDA, ATE 400 AMPERES E GERADOR A DIESEL 60 CV, MOTOR 4 CILINDROS, TANQUE COMBUST., CARENAGEM DE PROTECAO SOBRE RODAS                                                                                                                                                                                                                                                                                                                                    </t>
  </si>
  <si>
    <t>238.170,66</t>
  </si>
  <si>
    <t xml:space="preserve">GRUPO GERADOR DIESEL, COM CARENAGEM, POTENCIA STANDART ENTRE 100 E 110 KVA, VELOCIDADE DE 1800 RPM, FREQUENCIA DE 60 HZ                                                                                                                                                                                                                                                                                                                                                                                   </t>
  </si>
  <si>
    <t>153.786,79</t>
  </si>
  <si>
    <t xml:space="preserve">GRUPO GERADOR DIESEL, COM CARENAGEM, POTENCIA STANDART ENTRE 140 E 150 KVA, VELOCIDADE DE 1800 RPM, FREQUENCIA DE 60 HZ                                                                                                                                                                                                                                                                                                                                                                                   </t>
  </si>
  <si>
    <t>180.381,49</t>
  </si>
  <si>
    <t xml:space="preserve">GRUPO GERADOR DIESEL, COM CARENAGEM, POTENCIA STANDART ENTRE 210 E 220 KVA, VELOCIDADE DE 1800 RPM, FREQUENCIA DE 60 HZ                                                                                                                                                                                                                                                                                                                                                                                   </t>
  </si>
  <si>
    <t>219.695,42</t>
  </si>
  <si>
    <t xml:space="preserve">GRUPO GERADOR DIESEL, COM CARENAGEM, POTENCIA STANDART ENTRE 250 E 260 KVA, VELOCIDADE DE 1800 RPM, FREQUENCIA DE 60 HZ                                                                                                                                                                                                                                                                                                                                                                                   </t>
  </si>
  <si>
    <t>254.384,16</t>
  </si>
  <si>
    <t xml:space="preserve">GRUPO GERADOR DIESEL, COM CARENAGEM, POTENCIA STANDART ENTRE 50 E 55 KVA, VELOCIDADE DE 1800 RPM, FREQUENCIA DE 60 HZ                                                                                                                                                                                                                                                                                                                                                                                     </t>
  </si>
  <si>
    <t>136.951,18</t>
  </si>
  <si>
    <t xml:space="preserve">GRUPO GERADOR DIESEL, SEM CARENAGEM, POTENCIA STANDART ENTRE 100 E 110 KVA, VELOCIDADE DE 1800 RPM, FREQUENCIA DE 60 HZ                                                                                                                                                                                                                                                                                                                                                                                   </t>
  </si>
  <si>
    <t>133.667,32</t>
  </si>
  <si>
    <t xml:space="preserve">GRUPO GERADOR DIESEL, SEM CARENAGEM, POTENCIA STANDART ENTRE 210 E 220 KVA, VELOCIDADE DE 1800 RPM, FREQUENCIA DE 60 HZ                                                                                                                                                                                                                                                                                                                                                                                   </t>
  </si>
  <si>
    <t>192.083,16</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</si>
  <si>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</si>
  <si>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</si>
  <si>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124.879,50</t>
  </si>
  <si>
    <t xml:space="preserve">GRUPO GERADOR ESTACIONARIO SILENCIADO, POTENCIA 50 KVA, MOTOR  DIESEL                                                                                                                                                                                                                                                                                                                                                                                                                                     </t>
  </si>
  <si>
    <t>104.284,34</t>
  </si>
  <si>
    <t xml:space="preserve">GRUPO GERADOR ESTACIONARIO, MOTOR DIESEL POTENCIA 170 KVA                                                                                                                                                                                                                                                                                                                                                                                                                                                 </t>
  </si>
  <si>
    <t>178.755,02</t>
  </si>
  <si>
    <t xml:space="preserve">GRUPO GERADOR ESTACIONARIO, POTENCIA 150 KVA, MOTOR DIESEL                                                                                                                                                                                                                                                                                                                                                                                                                                                </t>
  </si>
  <si>
    <t>159.153,57</t>
  </si>
  <si>
    <t xml:space="preserve">GRUPO GERADOR ESTACIONARIO, SILENCIADO, POTENCIA 180 KVA, MOTOR  DIESEL                                                                                                                                                                                                                                                                                                                                                                                                                                   </t>
  </si>
  <si>
    <t>191.333,08</t>
  </si>
  <si>
    <t xml:space="preserve">GRUPO GERADOR REBOCAVEL, POTENCIA *66* KVA, MOTOR A DIESEL                                                                                                                                                                                                                                                                                                                                                                                                                                                </t>
  </si>
  <si>
    <t>112.469,48</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</si>
  <si>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</si>
  <si>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</si>
  <si>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</si>
  <si>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279,00</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</si>
  <si>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</si>
  <si>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</si>
  <si>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245,16</t>
  </si>
  <si>
    <t xml:space="preserve">GUARNICAO/ALIZAR/VISTA, E = *1,3* CM, L = *7,0* CM, EM POLIESTIRENO, BRANCO (JOGO PARA 1 FACE)                                                                                                                                                                                                                                                                                                                                                                                                            </t>
  </si>
  <si>
    <t>279,60</t>
  </si>
  <si>
    <t xml:space="preserve">GUINCHO DE ALAVANCA MANUAL, CAPACIDADE DE 1,6 T, COM 20 M DE CABO DE ACO (AQUISICAO)                                                                                                                                                                                                                                                                                                                                                                                                                      </t>
  </si>
  <si>
    <t>2.370,70</t>
  </si>
  <si>
    <t xml:space="preserve">GUINCHO DE ALAVANCA MANUAL, CAPACIDADE 3,2 T COM 20 M DE CABO DE ACO DIAMETRO 16,3 MM                                                                                                                                                                                                                                                                                                                                                                                                                     </t>
  </si>
  <si>
    <t>2.706,41</t>
  </si>
  <si>
    <t xml:space="preserve">GUINCHO ELETRICO DE COLUNA, CAPACIDADE 400 KG, COM MOTO FREIO, MOTOR TRIFASICO DE 1,25 CV                                                                                                                                                                                                                                                                                                                                                                                                                 </t>
  </si>
  <si>
    <t>4.712,28</t>
  </si>
  <si>
    <t xml:space="preserve">GUINDASTE HIDRAULICO AUTOPROPELIDO, COM LANCA TELESCOPICA 28,80 M, CAPACIDADE MAXIMA 30 T, POTENCIA 97 KW, TRACAO  4 X 4                                                                                                                                                                                                                                                                                                                                                                                  </t>
  </si>
  <si>
    <t>1.258.165,24</t>
  </si>
  <si>
    <t xml:space="preserve">GUINDASTE HIDRAULICO AUTOPROPELIDO, COM LANCA TELESCOPICA 40 M, CAPACIDADE MAXIMA 60 T, POTENCIA 260 KW, TRACAO  6 X 6                                                                                                                                                                                                                                                                                                                                                                                    </t>
  </si>
  <si>
    <t>2.419.548,54</t>
  </si>
  <si>
    <t xml:space="preserve">GUINDASTE HIDRAULICO AUTOPROPELIDO, COM LANCA TELESCOPICA 50 M, CAPACIDADE MAXIMA 100 T, POTENCIA 350 KW,  TRACAO 10 X 6                                                                                                                                                                                                                                                                                                                                                                                  </t>
  </si>
  <si>
    <t>4.113.232,50</t>
  </si>
  <si>
    <t xml:space="preserve">GUINDAUTO HIDRAULICO, CAPACIDADE MAXIMA DE CARGA 10000 KG, MOMENTO MAXIMO DE CARGA 23 TM , ALCANCE MAXIMO HORIZONTAL 11,80 M, PARA MONTAGEM SOBRE CHASSI DE CAMINHAO PBT MINIMO 15000 KG (INCLUI MONTAGEM, NAO INCLUI CAMINHAO)                                                                                                                                                                                                                                                                           </t>
  </si>
  <si>
    <t>252.088,58</t>
  </si>
  <si>
    <t xml:space="preserve">GUINDAUTO HIDRAULICO, CAPACIDADE MAXIMA DE CARGA 14340 KG, MOMENTO MAXIMO DE CARGA 42,3 TM, ALCANCE MAXIMO HORIZONTAL 16,80 M, PARA MONTAGEM SOBRE CHASSI DE CAMINHAO PBT MINIMO 23000 KG (INCLUI MONTAGEM, NAO INCLUI CAMINHAO)                                                                                                                                                                                                                                                                          </t>
  </si>
  <si>
    <t>397.058,59</t>
  </si>
  <si>
    <t xml:space="preserve">GUINDAUTO HIDRAULICO, CAPACIDADE MAXIMA DE CARGA 30000 KG, MOMENTO MAXIMO DE CARGA 92,2 TM , ALCANCE MAXIMO HORIZONTAL  22,00 M, PARA MONTAGEM SOBRE CHASSI DE CAMINHAO PBT MINIMO 30000 KG (INCLUI MONTAGEM, NAO INCLUI CAMINHAO)                                                                                                                                                                                                                                                                        </t>
  </si>
  <si>
    <t>1.470.425,78</t>
  </si>
  <si>
    <t xml:space="preserve">GUINDAUTO HIDRAULICO, CAPACIDADE MAXIMA DE CARGA 3300 KG, MOMENTO MAXIMO DE CARGA 5,8 TM , ALCANCE MAXIMO HORIZONTAL  7,60 M, PARA MONTAGEM SOBRE CHASSI DE CAMINHAO PBT MINIMO 8000 KG (INCLUI MONTAGEM, NAO INCLUI CAMINHAO)                                                                                                                                                                                                                                                                            </t>
  </si>
  <si>
    <t>99.264,64</t>
  </si>
  <si>
    <t xml:space="preserve">GUINDAUTO HIDRAULICO, CAPACIDADE MAXIMA DE CARGA 6200 KG, MOMENTO MAXIMO DE CARGA 11,7 TM , ALCANCE MAXIMO HORIZONTAL  9,70 M, PARA MONTAGEM SOBRE CHASSI DE CAMINHAO PBT MINIMO 13000 KG (INCLUI MONTAGEM, NAO INCLUI CAMINHAO)                                                                                                                                                                                                                                                                          </t>
  </si>
  <si>
    <t>139.625,00</t>
  </si>
  <si>
    <t xml:space="preserve">GUINDAUTO HIDRAULICO, CAPACIDADE MAXIMA DE CARGA 8500 KG, MOMENTO MAXIMO DE CARGA 30,4 TM , ALCANCE MAXIMO HORIZONTAL  14,30 M, PARA MONTAGEM SOBRE CHASSI DE CAMINHAO PBT MINIMO 23000 KG (INCLUI MONTAGEM, NAO INCLUI CAMINHAO)                                                                                                                                                                                                                                                                         </t>
  </si>
  <si>
    <t>326.373,43</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</si>
  <si>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</si>
  <si>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</si>
  <si>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</si>
  <si>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126,79</t>
  </si>
  <si>
    <t xml:space="preserve">HASTE DE ATERRAMENTO EM ACO COM 3,00 M DE COMPRIMENTO E DN = 5/8", REVESTIDA COM BAIXA CAMADA DE COBRE, COM CONECTOR TIPO GRAMPO                                                                                                                                                                                                                                                                                                                                                                          </t>
  </si>
  <si>
    <t>88,76</t>
  </si>
  <si>
    <t xml:space="preserve">HASTE DE ATERRAMENTO EM ACO COM 3,00 M DE COMPRIMENTO E DN = 5/8", REVESTIDA COM BAIXA CAMADA DE COBRE, SEM CONECTOR                                                                                                                                                                                                                                                                                                                                                                                      </t>
  </si>
  <si>
    <t xml:space="preserve">HASTE DE ATERRAMENTO EM ACO GALVANIZADO TIPO CANTONEIRA COM 2,00 M DE COMPRIMENTO, 25 X 25 MM E CHAPA DE 3/16"                                                                                                                                                                                                                                                                                                                                                                                            </t>
  </si>
  <si>
    <t>99,50</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</si>
  <si>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</si>
  <si>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</si>
  <si>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</si>
  <si>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</si>
  <si>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</si>
  <si>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</si>
  <si>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5.970,00</t>
  </si>
  <si>
    <t xml:space="preserve">HIDRANTE DE COLUNA COMPLETO, EM FERRO FUNDIDO, DN = 75 MM, COM REGISTRO, CUNHA DE BORRACHA, CURVA DESSIMETRICA, EXTREMIDADE E TAMPAS (INCLUI KIT FIXACAO)                                                                                                                                                                                                                                                                                                                                                 </t>
  </si>
  <si>
    <t>5.407,47</t>
  </si>
  <si>
    <t xml:space="preserve">HIDRANTE SUBTERRANEO, EM FERRO FUNDIDO, COM CURVA CURTA E CAIXA, DN 75 MM                                                                                                                                                                                                                                                                                                                                                                                                                                 </t>
  </si>
  <si>
    <t>3.196,05</t>
  </si>
  <si>
    <t xml:space="preserve">HIDRANTE SUBTERRANEO, EM FERRO FUNDIDO, COM CURVA LONGA E CAIXA, DN 75 MM                                                                                                                                                                                                                                                                                                                                                                                                                                 </t>
  </si>
  <si>
    <t>3.366,06</t>
  </si>
  <si>
    <t xml:space="preserve">HIDROJATEADORA PARA DESOBSTRUCAO DE REDES E GALERIAS, TANQUE 7000 L, BOMBA TRIPLEX 120 KGF/CM2 128 L/MIN (INCLUI MONTAGEM, NAO INCLUI CAMINHAO)                                                                                                                                                                                                                                                                                                                                                           </t>
  </si>
  <si>
    <t>342.998,80</t>
  </si>
  <si>
    <t xml:space="preserve">HIDROJATEADORA PARA DESOBSTRUCAO DE REDES E GALERIAS, TANQUE 7000 L, BOMBA TRIPLEX 140 KGF/CM2 260 L/MIN ALIMENTADA POR MOTOR INDEPENDENTE A DIESEL POTENCIA 125 CV (INCLUI MONTAGEM, NAO INCLUI CAMINHAO)                                                                                                                                                                                                                                                                                                </t>
  </si>
  <si>
    <t>364.896,09</t>
  </si>
  <si>
    <t xml:space="preserve">HIDROMETRO MULTIJATO / MEDIDOR DE AGUA, DN 1 1/2", VAZAO MAXIMA DE 20 M3/H, PARA AGUA POTAVEL FRIA, RELOJOARIA PLANA, CLASSE B, HORIZONTAL (SEM CONEXOES)                                                                                                                                                                                                                                                                                                                                                 </t>
  </si>
  <si>
    <t>815,58</t>
  </si>
  <si>
    <t xml:space="preserve">HIDROMETRO MULTIJATO / MEDIDOR DE AGUA, DN 1", VAZAO MAXIMA DE 10 M3/H, PARA AGUA POTAVEL FRIA, RELOJOARIA PLANA, CLASSE B, HORIZONTAL (SEM CONEXOES)                                                                                                                                                                                                                                                                                                                                                     </t>
  </si>
  <si>
    <t>490,73</t>
  </si>
  <si>
    <t xml:space="preserve">HIDROMETRO MULTIJATO / MEDIDOR DE AGUA, DN 1", VAZAO MAXIMA DE 7 M3/H, PARA AGUA POTAVEL FRIA, RELOJOARIA PLANA, CLASSE B, HORIZONTAL (SEM CONEXOES)                                                                                                                                                                                                                                                                                                                                                      </t>
  </si>
  <si>
    <t>359,41</t>
  </si>
  <si>
    <t xml:space="preserve">HIDROMETRO MULTIJATO / MEDIDOR DE AGUA, DN 2", VAZAO MAXIMA DE 30 M3/H, PARA AGUA POTAVEL FRIA, RELOJOARIA PLANA, CLASSE B, HORIZONTAL (SEM CONEXOES)                                                                                                                                                                                                                                                                                                                                                     </t>
  </si>
  <si>
    <t>1.147,35</t>
  </si>
  <si>
    <t xml:space="preserve">HIDROMETRO UNIJATO / MEDIDOR DE AGUA, DN 1/2", VAZAO MAXIMA DE 1,5 M3/H, PARA AGUA POTAVEL FRIA, RELOJOARIA PLANA, CLASSE B, HORIZONTAL (SEM CONEXOES)                                                                                                                                                                                                                                                                                                                                                    </t>
  </si>
  <si>
    <t>94,00</t>
  </si>
  <si>
    <t xml:space="preserve">HIDROMETRO UNIJATO / MEDIDOR DE AGUA, DN 1/2", VAZAO MAXIMA DE 3 M3/H, PARA AGUA POTAVEL FRIA, RELOJOARIA PLANA, CLASSE B, HORIZONTAL (SEM CONEXOES)                                                                                                                                                                                                                                                                                                                                                      </t>
  </si>
  <si>
    <t>100,91</t>
  </si>
  <si>
    <t xml:space="preserve">HIDROMETRO UNIJATO / MEDIDOR DE AGUA, DN 3/4", VAZAO MAXIMA DE 5 M3/H, PARA AGUA POTAVEL FRIA, RELOJOARIA PLANA, CLASSE B, HORIZONTAL (SEM CONEXOES)0,                                                                                                                                                                                                                                                                                                                                                    </t>
  </si>
  <si>
    <t>124,41</t>
  </si>
  <si>
    <t xml:space="preserve">HIDROMETRO WOLTMANN, DN 2", VAZAO MAXIMA DE 50 M3/H, PARA AGUA POTAVEL FRIA, RELOJOARIA PLANA, TURBINA HORIZONTAL, EQUIPADO COM TELIMETRIA (SEM CONEXOES)                                                                                                                                                                                                                                                                                                                                                 </t>
  </si>
  <si>
    <t>1.852,35</t>
  </si>
  <si>
    <t xml:space="preserve">HIDROMETRO WOLTMANN, DN 3", VAZAO MAXIMA DE 80 M3/H, PARA AGUA POTAVEL FRIA, RELOJOARIA PLANA, TURBINA HORIZONTAL, EQUIPADO COM TELIMETRIA (SEM CONEXOES)                                                                                                                                                                                                                                                                                                                                                 </t>
  </si>
  <si>
    <t>2.419,11</t>
  </si>
  <si>
    <t xml:space="preserve">IGNITOR PARA LAMPADA DE VAPOR DE SODIO / VAPOR METALICO ATE 2000 W, TENSAO DE PULSO ENTRE 600 A 750 V                                                                                                                                                                                                                                                                                                                                                                                                     </t>
  </si>
  <si>
    <t>49,34</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</si>
  <si>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</si>
  <si>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</si>
  <si>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</si>
  <si>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</si>
  <si>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</si>
  <si>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</si>
  <si>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</si>
  <si>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</si>
  <si>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3.950,90</t>
  </si>
  <si>
    <t xml:space="preserve">INSTALADOR DE TUBULACOES - TUBOS/EQUIPAMENTOS (HORISTA)                                                                                                                                                                                                                                                                                                                                                                                                                                                   </t>
  </si>
  <si>
    <t xml:space="preserve">INTERRUPTOR BIPOLAR SIMPLES 10 A, 250 V (APENAS MODULO)                                                                                                                                                                                                                                                                                                                                                                                                                                                   </t>
  </si>
  <si>
    <t>19,18</t>
  </si>
  <si>
    <t xml:space="preserve">INTERRUPTOR BIPOLAR 10A, 250V, CONJUNTO MONTADO PARA EMBUTIR 4" X 2" (PLACA + SUPORTE + MODULO)                                                                                                                                                                                                                                                                                                                                                                                                           </t>
  </si>
  <si>
    <t>21,45</t>
  </si>
  <si>
    <t xml:space="preserve">INTERRUPTOR INTERMEDIARIO 10 A, 250 V (APENAS MODULO)                                                                                                                                                                                                                                                                                                                                                                                                                                                     </t>
  </si>
  <si>
    <t>20,48</t>
  </si>
  <si>
    <t xml:space="preserve">INTERRUPTOR INTERMEDIARIO 10A, 250V, CONJUNTO MONTADO PARA EMBUTIR 4" X 2" (PLACA + SUPORTE + MODULO)                                                                                                                                                                                                                                                                                                                                                                                                     </t>
  </si>
  <si>
    <t xml:space="preserve">INTERRUPTOR PARALELO + TOMADA 2P+T 10A, 250V, CONJUNTO MONTADO PARA EMBUTIR 4" X 2" (PLACA + SUPORTE + MODULOS)                                                                                                                                                                                                                                                                                                                                                                                           </t>
  </si>
  <si>
    <t>17,75</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</si>
  <si>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</si>
  <si>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</si>
  <si>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</si>
  <si>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</si>
  <si>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</si>
  <si>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</si>
  <si>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</si>
  <si>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</si>
  <si>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</si>
  <si>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</si>
  <si>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</si>
  <si>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26,15</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</si>
  <si>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</si>
  <si>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</si>
  <si>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</si>
  <si>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</si>
  <si>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</si>
  <si>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</si>
  <si>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18,65</t>
  </si>
  <si>
    <t xml:space="preserve">INVERSOR DE SOLDA MONOFASICO DE 160 A, POTENCIA DE 5400 W, TENSAO DE 220 V, TURBO VENTILADO, PROTECAO POR FUSIVEL TERMICO, PARA ELETRODOS DE 2,0 A 4,0 MM                                                                                                                                                                                                                                                                                                                                                 </t>
  </si>
  <si>
    <t>839,00</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</si>
  <si>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</si>
  <si>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</si>
  <si>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</si>
  <si>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</si>
  <si>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</si>
  <si>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</si>
  <si>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</si>
  <si>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</si>
  <si>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</si>
  <si>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</si>
  <si>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</si>
  <si>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</si>
  <si>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</si>
  <si>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891,66</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</si>
  <si>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</si>
  <si>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</si>
  <si>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</si>
  <si>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</si>
  <si>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</si>
  <si>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</si>
  <si>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</si>
  <si>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</si>
  <si>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</si>
  <si>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</si>
  <si>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</si>
  <si>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</si>
  <si>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</si>
  <si>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 AR, ACO, BATENTE / REQUADRO DE 6 A 14 CM, PINT ANTICORROSIVA, SEM VIDRO, COM GRADE, 1 FL, 60  X 80 CM (A X L)                                                                                                                                                                                                                                                                                                                                                                               </t>
  </si>
  <si>
    <t>351,66</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</si>
  <si>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</si>
  <si>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</si>
  <si>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</si>
  <si>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</si>
  <si>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3.132,54</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</si>
  <si>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</si>
  <si>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</si>
  <si>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</si>
  <si>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</si>
  <si>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</si>
  <si>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</si>
  <si>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</si>
  <si>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</si>
  <si>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</si>
  <si>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</si>
  <si>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</si>
  <si>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</si>
  <si>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</si>
  <si>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</si>
  <si>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</si>
  <si>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</si>
  <si>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</si>
  <si>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</si>
  <si>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</si>
  <si>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</si>
  <si>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</si>
  <si>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</si>
  <si>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</si>
  <si>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</si>
  <si>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</si>
  <si>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</si>
  <si>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</si>
  <si>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</si>
  <si>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</si>
  <si>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</si>
  <si>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</si>
  <si>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</si>
  <si>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</si>
  <si>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</si>
  <si>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</si>
  <si>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</si>
  <si>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</si>
  <si>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</si>
  <si>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</si>
  <si>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</si>
  <si>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</si>
  <si>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</si>
  <si>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</si>
  <si>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</si>
  <si>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</si>
  <si>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</si>
  <si>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</si>
  <si>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</si>
  <si>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</si>
  <si>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</si>
  <si>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</si>
  <si>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</si>
  <si>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2,27</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</si>
  <si>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</si>
  <si>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</si>
  <si>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</si>
  <si>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</si>
  <si>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</si>
  <si>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</si>
  <si>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</si>
  <si>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17,40</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</si>
  <si>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</si>
  <si>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</si>
  <si>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</si>
  <si>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</si>
  <si>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</si>
  <si>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</si>
  <si>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</si>
  <si>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</si>
  <si>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</si>
  <si>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</si>
  <si>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</si>
  <si>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193,22</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</si>
  <si>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</si>
  <si>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</si>
  <si>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</si>
  <si>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</si>
  <si>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</si>
  <si>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</si>
  <si>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</si>
  <si>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95,36</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</si>
  <si>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</si>
  <si>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</si>
  <si>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</si>
  <si>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</si>
  <si>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</si>
  <si>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</si>
  <si>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</si>
  <si>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</si>
  <si>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</si>
  <si>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</si>
  <si>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</si>
  <si>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</si>
  <si>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</si>
  <si>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</si>
  <si>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</si>
  <si>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</si>
  <si>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</si>
  <si>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</si>
  <si>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</si>
  <si>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</si>
  <si>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</si>
  <si>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</si>
  <si>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</si>
  <si>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</si>
  <si>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</si>
  <si>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</si>
  <si>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</si>
  <si>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</si>
  <si>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</si>
  <si>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</si>
  <si>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</si>
  <si>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</si>
  <si>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</si>
  <si>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</si>
  <si>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</si>
  <si>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</si>
  <si>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</si>
  <si>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60,93</t>
  </si>
  <si>
    <t xml:space="preserve">JOELHO, PVC SOLDAVEL, 45 GRAUS, 85 MM, COR MARROM, PARA AGUA FRIA PREDIAL                                                                                                                                                                                                                                                                                                                                                                                                                                 </t>
  </si>
  <si>
    <t>75,19</t>
  </si>
  <si>
    <t xml:space="preserve">JOELHO, PVC SOLDAVEL, 90 GRAUS, 75 MM, COR MARROM, PARA AGUA FRIA PREDIAL                                                                                                                                                                                                                                                                                                                                                                                                                                 </t>
  </si>
  <si>
    <t>79,76</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</si>
  <si>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</si>
  <si>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</si>
  <si>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</si>
  <si>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</si>
  <si>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</si>
  <si>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</si>
  <si>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</si>
  <si>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</si>
  <si>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</si>
  <si>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</si>
  <si>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</si>
  <si>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</si>
  <si>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</si>
  <si>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</si>
  <si>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</si>
  <si>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</si>
  <si>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</si>
  <si>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</si>
  <si>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</si>
  <si>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</si>
  <si>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</si>
  <si>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</si>
  <si>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1,27</t>
  </si>
  <si>
    <t xml:space="preserve">JUNCAO, PVC, 45 GRAUS, JE, BBB, DN 150 MM, PARA TUBO CORRUGADO E/OU LISO, REDE COLETORA DE ESGOTO                                                                                                                                                                                                                                                                                                                                                                                                         </t>
  </si>
  <si>
    <t xml:space="preserve">JUNTA DE EXPANSAO BRONZE/LATAO (REF 900), PONTA X PONTA, 35 MM                                                                                                                                                                                                                                                                                                                                                                                                                                            </t>
  </si>
  <si>
    <t>612,03</t>
  </si>
  <si>
    <t xml:space="preserve">JUNTA DE EXPANSAO BRONZE/LATAO (REF 900), PONTA X PONTA, 42 MM                                                                                                                                                                                                                                                                                                                                                                                                                                            </t>
  </si>
  <si>
    <t>766,26</t>
  </si>
  <si>
    <t xml:space="preserve">JUNTA DE EXPANSAO BRONZE/LATAO (REF 900), PONTA X PONTA, 54 MM                                                                                                                                                                                                                                                                                                                                                                                                                                            </t>
  </si>
  <si>
    <t>1.062,78</t>
  </si>
  <si>
    <t xml:space="preserve">JUNTA DE EXPANSAO BRONZE/LATAO (REF 900), PONTA X PONTA, 66 MM                                                                                                                                                                                                                                                                                                                                                                                                                                            </t>
  </si>
  <si>
    <t>1.403,75</t>
  </si>
  <si>
    <t xml:space="preserve">JUNTA DE EXPANSAO DE COBRE (REF 900), PONTA X PONTA, 15 MM                                                                                                                                                                                                                                                                                                                                                                                                                                                </t>
  </si>
  <si>
    <t>419,72</t>
  </si>
  <si>
    <t xml:space="preserve">JUNTA DE EXPANSAO DE COBRE (REF 900), PONTA X PONTA, 22 MM                                                                                                                                                                                                                                                                                                                                                                                                                                                </t>
  </si>
  <si>
    <t>486,85</t>
  </si>
  <si>
    <t xml:space="preserve">JUNTA DE EXPANSAO DE COBRE (REF 900), PONTA X PONTA, 28 MM                                                                                                                                                                                                                                                                                                                                                                                                                                                </t>
  </si>
  <si>
    <t>534,74</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</si>
  <si>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</si>
  <si>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</si>
  <si>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</si>
  <si>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</si>
  <si>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</si>
  <si>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</si>
  <si>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</si>
  <si>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</si>
  <si>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384,27</t>
  </si>
  <si>
    <t xml:space="preserve">KIT CAVALETE, PVC, COM REGISTRO, PARA HIDROMETRO, BITOLAS 1/2" OU 3/4" - COMPLETO                                                                                                                                                                                                                                                                                                                                                                                                                         </t>
  </si>
  <si>
    <t>129,56</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</si>
  <si>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</si>
  <si>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</si>
  <si>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</si>
  <si>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</si>
  <si>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</si>
  <si>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</si>
  <si>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</si>
  <si>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123,62</t>
  </si>
  <si>
    <t xml:space="preserve">KIT DE MATERIAIS PARA BRACADEIRA PARA FIXACAO EM POSTE CIRCULAR, CONTEM TRES FIXADORES E UM ROLO DE FITA DE 3 M EM ACO CARBONO                                                                                                                                                                                                                                                                                                                                                                            </t>
  </si>
  <si>
    <t>44,30</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</si>
  <si>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</si>
  <si>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</si>
  <si>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687,44</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</si>
  <si>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</si>
  <si>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561,05</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</si>
  <si>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</si>
  <si>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</si>
  <si>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570,24</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</si>
  <si>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</si>
  <si>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</si>
  <si>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579,90</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</si>
  <si>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</si>
  <si>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864,13</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</si>
  <si>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</si>
  <si>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620,52</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</si>
  <si>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</si>
  <si>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699,24</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</si>
  <si>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</si>
  <si>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769,16</t>
  </si>
  <si>
    <t xml:space="preserve">KIT PORTA PRONTA DE MADEIRA, FOLHA MEDIA (NBR 15930) DE 800 X 2100 MM, DE 35 MM A 40 MM DE ESPESSURA, NUCLEO SEMI-SOLIDO (SARRAFEADO), ESTRUTURA USINADA PARA FECHADURA, CAPA LISA EM HDF, ACABAMENTO MELAMINICO BRANCO (INCLUI MARCO, ALIZARES E DOBRADICAS)                                                                                                                                                                                                                                             </t>
  </si>
  <si>
    <t>890,48</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</si>
  <si>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</si>
  <si>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804,34</t>
  </si>
  <si>
    <t xml:space="preserve">KIT PORTA PRONTA DE MADEIRA, FOLHA MEDIA (NBR 15930) DE 900 X 2100 MM, DE 35 MM A 40 MM DE ESPESSURA, NUCLEO SEMI-SOLIDO (SARRAFEADO), ESTRUTURA USINADA PARA FECHADURA, CAPA LISA EM HDF, ACABAMENTO MELAMINICO BRANCO (INCLUI MARCO, ALIZARES E DOBRADICAS)                                                                                                                                                                                                                                             </t>
  </si>
  <si>
    <t>955,13</t>
  </si>
  <si>
    <t xml:space="preserve">KIT PORTA PRONTA DE MADEIRA, FOLHA PESADA (NBR 15930) DE 800 X 2100 MM, DE 40 MM  A 45 MM DE ESPESSURA, NUCLEO SOLIDO, CAPA LISA EM HDF, ACABAMENTO MELAMINICO BRANCO (INCLUI MARCO, ALIZARES, DOBRADICAS E FECHADURA EXTERNA)                                                                                                                                                                                                                                                                            </t>
  </si>
  <si>
    <t>1.042,12</t>
  </si>
  <si>
    <t xml:space="preserve">KIT PORTA PRONTA DE MADEIRA, FOLHA PESADA (NBR 15930) DE 800 X 2100 MM, DE 40 MM A 45 MM DE ESPESSURA , NUCLEO SOLIDO, ESTRUTURA USINADA PARA FECHADURA, CAPA LISA EM HDF, ACABAMENTO EM LAMINADO NATURAL COM VERNIZ (INCLUI MARCO, ALIZARES E DOBRADICAS)                                                                                                                                                                                                                                                </t>
  </si>
  <si>
    <t>1.285,28</t>
  </si>
  <si>
    <t xml:space="preserve">KIT PORTA PRONTA DE MADEIRA, FOLHA PESADA (NBR 15930) DE 800 X 2100 MM, DE 40 MM A 45 MM DE ESPESSURA, COM MARCO EM ACO, NUCLEO SOLIDO, CAPA LISA EM HDF, ACABAMENTO MELAMINICO BRANCO (INCLUI MARCO, ALIZARES, DOBRADICAS E FECHADURA)                                                                                                                                                                                                                                                                   </t>
  </si>
  <si>
    <t>1.013,08</t>
  </si>
  <si>
    <t xml:space="preserve">KIT PORTA PRONTA DE MADEIRA, FOLHA PESADA (NBR 15930) DE 900 X 2100 MM, DE 40 MM  A 45 MM DE ESPESSURA, NUCLEO SOLIDO, CAPA LISA EM HDF, ACABAMENTO MELAMINICO BRANCO (INCLUI MARCO, ALIZARES, DOBRADICAS E FECHADURA EXTERNA)                                                                                                                                                                                                                                                                            </t>
  </si>
  <si>
    <t>1.070,34</t>
  </si>
  <si>
    <t xml:space="preserve">KIT PORTA PRONTA DE MADEIRA, FOLHA PESADA (NBR 15930) DE 900 X 2100 MM, DE 40 MM A 45 MM DE ESPESSURA , NUCLEO SOLIDO, ESTRUTURA USINADA PARA FECHADURA, CAPA LISA EM HDF, ACABAMENTO EM LAMINADO NATURAL COM VERNIZ (INCLUI MARCO, ALIZARES E DOBRADICAS)                                                                                                                                                                                                                                                </t>
  </si>
  <si>
    <t>1.303,53</t>
  </si>
  <si>
    <t xml:space="preserve">KIT PORTA PRONTA DE MADEIRA, FOLHA PESADA (NBR 15930) DE 900 X 2100 MM, DE 40 MM A 45 MM DE ESPESSURA, COM MARCO EM ACO, NUCLEO SOLIDO, CAPA LISA EM HDF, ACABAMENTO MELAMINICO BRANCO (INCLUI MARCO, ALIZARES, DOBRADICAS E FECHADURA)                                                                                                                                                                                                                                                                   </t>
  </si>
  <si>
    <t>1.076,39</t>
  </si>
  <si>
    <t xml:space="preserve">LADRILHO HIDRAULICO, *20 x 20* CM, E= 2 CM, PADRAO COPACABANA, 2 CORES (PRETO E BRANCO)                                                                                                                                                                                                                                                                                                                                                                                                                   </t>
  </si>
  <si>
    <t>70,02</t>
  </si>
  <si>
    <t xml:space="preserve">LADRILHO HIDRAULICO, *20 X 20* CM, E= 2 CM, DADOS, COR NATURAL                                                                                                                                                                                                                                                                                                                                                                                                                                            </t>
  </si>
  <si>
    <t xml:space="preserve">LADRILHO HIDRAULICO, *20 X 20* CM, E= 2 CM, RAMPA, NATURAL                                                                                                                                                                                                                                                                                                                                                                                                                                                </t>
  </si>
  <si>
    <t>65,38</t>
  </si>
  <si>
    <t xml:space="preserve">LADRILHO HIDRAULICO, *20 X 20* CM, E= 2 CM, TATIL ALERTA OU DIRECIONAL, AMARELO                                                                                                                                                                                                                                                                                                                                                                                                                           </t>
  </si>
  <si>
    <t>82,88</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</si>
  <si>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</si>
  <si>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</si>
  <si>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</si>
  <si>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</si>
  <si>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</si>
  <si>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</si>
  <si>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</si>
  <si>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</si>
  <si>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</si>
  <si>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</si>
  <si>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</si>
  <si>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</si>
  <si>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</si>
  <si>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</si>
  <si>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</si>
  <si>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</si>
  <si>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223,92</t>
  </si>
  <si>
    <t xml:space="preserve">LAMPADA FLUORESCENTE COMPACTA 2U BRANCA 15 W, BASE E27 (127/220 V)                                                                                                                                                                                                                                                                                                                                                                                                                                        </t>
  </si>
  <si>
    <t xml:space="preserve">LAMPADA FLUORESCENTE COMPACTA 2U/3U BRANCA 9/10 W, BASE E27 (127/220 V)                                                                                                                                                                                                                                                                                                                                                                                                                                   </t>
  </si>
  <si>
    <t>15,55</t>
  </si>
  <si>
    <t xml:space="preserve">LAMPADA FLUORESCENTE COMPACTA 3U BRANCA 20 W, BASE E27 (127/220 V)                                                                                                                                                                                                                                                                                                                                                                                                                                        </t>
  </si>
  <si>
    <t xml:space="preserve">LAMPADA FLUORESCENTE ESPIRAL BRANCA 45 W, BASE E27 (127/220 V)                                                                                                                                                                                                                                                                                                                                                                                                                                            </t>
  </si>
  <si>
    <t>64,22</t>
  </si>
  <si>
    <t xml:space="preserve">LAMPADA FLUORESCENTE ESPIRAL BRANCA 65 W, BASE E27 (127/220 V)                                                                                                                                                                                                                                                                                                                                                                                                                                            </t>
  </si>
  <si>
    <t>116,21</t>
  </si>
  <si>
    <t xml:space="preserve">LAMPADA FLUORESCENTE TUBULAR T10, DE 20 OU 40 W, BIVOLT                                                                                                                                                                                                                                                                                                                                                                                                                                                   </t>
  </si>
  <si>
    <t xml:space="preserve">LAMPADA FLUORESCENTE TUBULAR T5 DE 14 W, BIVOLT                                                                                                                                                                                                                                                                                                                                                                                                                                                           </t>
  </si>
  <si>
    <t>13,24</t>
  </si>
  <si>
    <t xml:space="preserve">LAMPADA FLUORESCENTE TUBULAR T8 DE 16/18 W, BIVOLT                                                                                                                                                                                                                                                                                                                                                                                                                                                        </t>
  </si>
  <si>
    <t xml:space="preserve">LAMPADA FLUORESCENTE TUBULAR T8 DE 32/36 W, BIVOLT                                                                                                                                                                                                                                                                                                                                                                                                                                                        </t>
  </si>
  <si>
    <t xml:space="preserve">LAMPADA LED TIPO DICROICA BIVOLT, LUZ BRANCA, 5 W (BASE GU10)                                                                                                                                                                                                                                                                                                                                                                                                                                             </t>
  </si>
  <si>
    <t>7,38</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</si>
  <si>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</si>
  <si>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</si>
  <si>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</si>
  <si>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</si>
  <si>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</si>
  <si>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58,12</t>
  </si>
  <si>
    <t xml:space="preserve">LAMPADA VAPOR DE SODIO OVOIDE 250 W (BASE E40)                                                                                                                                                                                                                                                                                                                                                                                                                                                            </t>
  </si>
  <si>
    <t xml:space="preserve">LAMPADA VAPOR DE SODIO OVOIDE 400 W (BASE E40)                                                                                                                                                                                                                                                                                                                                                                                                                                                            </t>
  </si>
  <si>
    <t>78,35</t>
  </si>
  <si>
    <t xml:space="preserve">LAMPADA VAPOR MERCURIO 125 W (BASE E27)                                                                                                                                                                                                                                                                                                                                                                                                                                                                   </t>
  </si>
  <si>
    <t xml:space="preserve">LAMPADA VAPOR MERCURIO 250 W (BASE E40)                                                                                                                                                                                                                                                                                                                                                                                                                                                                   </t>
  </si>
  <si>
    <t xml:space="preserve">LAMPADA VAPOR MERCURIO 400 W (BASE E40)                                                                                                                                                                                                                                                                                                                                                                                                                                                                   </t>
  </si>
  <si>
    <t>65,26</t>
  </si>
  <si>
    <t xml:space="preserve">LAMPADA VAPOR METALICO OVOIDE 150 W, BASE E27/E40                                                                                                                                                                                                                                                                                                                                                                                                                                                         </t>
  </si>
  <si>
    <t>55,02</t>
  </si>
  <si>
    <t xml:space="preserve">LAMPADA VAPOR METALICO TUBULAR 400 W (BASE E40)                                                                                                                                                                                                                                                                                                                                                                                                                                                           </t>
  </si>
  <si>
    <t>107,65</t>
  </si>
  <si>
    <t xml:space="preserve">LAVADORA DE ALTA PRESSAO (LAVA - JATO) PARA AGUA FRIA, PRESSAO DE OPERACAO ENTRE 1400 E 1900 LIB/POL2, VAZAO MAXIMA ENTRE  400 E 700 L/H, POTENCIA DE OPERACAO ENTRE 2,50 E 3,00 CV                                                                                                                                                                                                                                                                                                                       </t>
  </si>
  <si>
    <t>2.789,00</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</si>
  <si>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</si>
  <si>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</si>
  <si>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</si>
  <si>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</si>
  <si>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</si>
  <si>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</si>
  <si>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</si>
  <si>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</si>
  <si>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</si>
  <si>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</si>
  <si>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</si>
  <si>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</si>
  <si>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</si>
  <si>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4.414,27</t>
  </si>
  <si>
    <t xml:space="preserve">LETRA ACO INOX (AISI 304), CHAPA NUM. 22, RECORTADO, H= 20 CM (SEM RELEVO)                                                                                                                                                                                                                                                                                                                                                                                                                                </t>
  </si>
  <si>
    <t xml:space="preserve">LEVANTADOR DE JANELA GUILHOTINA, EM LATAO CROMADO                                                                                                                                                                                                                                                                                                                                                                                                                                                         </t>
  </si>
  <si>
    <t xml:space="preserve">LIMPA VIDROS COM PULVERIZADOR                                                                                                                                                                                                                                                                                                                                                                                                                                                                             </t>
  </si>
  <si>
    <t>48,50</t>
  </si>
  <si>
    <t xml:space="preserve">LIMPADORA A SUCCAO, TANQUE 12000 L, BASCULAMENTO HIDRAULICO, BOMBA 12 M3/MIN 95% VACUO (INCLUI MONTAGEM, NAO INCLUI CAMINHAO)                                                                                                                                                                                                                                                                                                                                                                             </t>
  </si>
  <si>
    <t>295.000,00</t>
  </si>
  <si>
    <t xml:space="preserve">LIMPADORA DE SUCCAO TANQUE 7000 L, BOMBA 12 M3/MIN 95% VACUO (INCLUI MONTAGEM, NAO INCLUI CAMINHAO)                                                                                                                                                                                                                                                                                                                                                                                                       </t>
  </si>
  <si>
    <t>250.504,73</t>
  </si>
  <si>
    <t xml:space="preserve">LIMPADORA DE SUCCAO, TANQUE 11000 L, BOMBA 340 M3/MIN (INCLUI MONTAGEM, NAO INCLUI CAMINHAO)                                                                                                                                                                                                                                                                                                                                                                                                              </t>
  </si>
  <si>
    <t>419.376,48</t>
  </si>
  <si>
    <t xml:space="preserve">LIMPADORA DE SUCCAO, TANQUE 5500 L, BOMBA 60M3/MIN, VACUO 500 MBAR (INCLUI MONTAGEM, NAO INCLUI CAMINHAO)                                                                                                                                                                                                                                                                                                                                                                                                 </t>
  </si>
  <si>
    <t>711.748,80</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</si>
  <si>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</si>
  <si>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</si>
  <si>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</si>
  <si>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</si>
  <si>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</si>
  <si>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5.735,16</t>
  </si>
  <si>
    <t xml:space="preserve">LIXADEIRA ELETRICA ANGULAR, PARA DISCO DE 7 " (180 MM), POTENCIA DE 2.200 W, *5.000* RPM, 220 V                                                                                                                                                                                                                                                                                                                                                                                                           </t>
  </si>
  <si>
    <t>948,51</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</si>
  <si>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</si>
  <si>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</si>
  <si>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18,75</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</si>
  <si>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</si>
  <si>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</si>
  <si>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</si>
  <si>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</si>
  <si>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</si>
  <si>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</si>
  <si>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</si>
  <si>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</si>
  <si>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</si>
  <si>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</si>
  <si>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1.078,12</t>
  </si>
  <si>
    <t xml:space="preserve">LOCACAO DE CONTAINER 2,30 X 4,30 M, ALT. 2,50 M, PARA SANITARIO, COM 3 BACIAS, 4 CHUVEIROS, 1 LAVATORIO E 1 MICTORIO (NAO INCLUI MOBILIZACAO/DESMOBILIZACAO)                                                                                                                                                                                                                                                                                                                                              </t>
  </si>
  <si>
    <t>979,29</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</si>
  <si>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</si>
  <si>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</si>
  <si>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673,82</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</si>
  <si>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</si>
  <si>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</si>
  <si>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6,71</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</si>
  <si>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</si>
  <si>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</si>
  <si>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</si>
  <si>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17,50</t>
  </si>
  <si>
    <t xml:space="preserve">LOCACAO DE GRUPO GERADOR ACIMA DE * 125 ATE 180* KVA, MOTOR DIESEL, REBOCAVEL, ACIONAMENTO MANUAL                                                                                                                                                                                                                                                                                                                                                                                                         </t>
  </si>
  <si>
    <t>20,93</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</si>
  <si>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</si>
  <si>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</si>
  <si>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</si>
  <si>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</si>
  <si>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625,00</t>
  </si>
  <si>
    <t xml:space="preserve">LOCACAO DE VIGA SANDUICHE METALICA VAZADA PARA TRAVAMENTO DE PILARES, ALTURA DE *8* CM, LARGURA DE *6* CM E EXTENSAO DE 2 M                                                                                                                                                                                                                                                                                                                                                                               </t>
  </si>
  <si>
    <t>20,00</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</si>
  <si>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</si>
  <si>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</si>
  <si>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</si>
  <si>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</si>
  <si>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87,77</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</si>
  <si>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</si>
  <si>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</si>
  <si>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277,42</t>
  </si>
  <si>
    <t xml:space="preserve">LUMINARIA DE EMBUTIR EM CHAPA DE ACO PARA 4 LAMPADAS FLUORESCENTES DE 14 W *60 X 60 CM* ALETADA (NAO INCLUI REATOR E LAMPADAS)                                                                                                                                                                                                                                                                                                                                                                            </t>
  </si>
  <si>
    <t>294,42</t>
  </si>
  <si>
    <t xml:space="preserve">LUMINARIA DE EMERGENCIA 30 LEDS, POTENCIA 2 W, BATERIA DE LITIO, AUTONOMIA DE 6 HORAS                                                                                                                                                                                                                                                                                                                                                                                                                     </t>
  </si>
  <si>
    <t xml:space="preserve">LUMINARIA DE LED PARA ILUMINACAO PUBLICA, DE 138 W ATE 180 W, INVOLUCRO EM ALUMINIO OU ACO INOX                                                                                                                                                                                                                                                                                                                                                                                                           </t>
  </si>
  <si>
    <t>514,49</t>
  </si>
  <si>
    <t xml:space="preserve">LUMINARIA DE LED PARA ILUMINACAO PUBLICA, DE 181 W ATE 239 W, INVOLUCRO EM ALUMINIO OU ACO INOX                                                                                                                                                                                                                                                                                                                                                                                                           </t>
  </si>
  <si>
    <t>597,62</t>
  </si>
  <si>
    <t xml:space="preserve">LUMINARIA DE LED PARA ILUMINACAO PUBLICA, DE 240 W ATE 350 W, INVOLUCRO EM ALUMINIO OU ACO INOX                                                                                                                                                                                                                                                                                                                                                                                                           </t>
  </si>
  <si>
    <t>990,05</t>
  </si>
  <si>
    <t xml:space="preserve">LUMINARIA DE LED PARA ILUMINACAO PUBLICA, DE 33 W ATE 50 W, INVOLUCRO EM ALUMINIO OU ACO INOX                                                                                                                                                                                                                                                                                                                                                                                                             </t>
  </si>
  <si>
    <t>154,61</t>
  </si>
  <si>
    <t xml:space="preserve">LUMINARIA DE LED PARA ILUMINACAO PUBLICA, DE 51 W ATE 67 W, INVOLUCRO EM ALUMINIO OU ACO INOX                                                                                                                                                                                                                                                                                                                                                                                                             </t>
  </si>
  <si>
    <t>285,31</t>
  </si>
  <si>
    <t xml:space="preserve">LUMINARIA DE LED PARA ILUMINACAO PUBLICA, DE 68 W ATE 97 W, INVOLUCRO EM ALUMINIO OU ACO INOX                                                                                                                                                                                                                                                                                                                                                                                                             </t>
  </si>
  <si>
    <t>315,83</t>
  </si>
  <si>
    <t xml:space="preserve">LUMINARIA DE LED PARA ILUMINACAO PUBLICA, DE 98 W ATE 137 W, INVOLUCRO EM ALUMINIO OU ACO INOX                                                                                                                                                                                                                                                                                                                                                                                                            </t>
  </si>
  <si>
    <t>380,83</t>
  </si>
  <si>
    <t xml:space="preserve">LUMINARIA DE SOBREPOR EM CHAPA DE ACO COM ALETAS PLASTICAS, PARA 1 LAMPADA, BASE E27, POTENCIA MAXIMA 40/60 W (NAO INCLUI LAMPADA)                                                                                                                                                                                                                                                                                                                                                                        </t>
  </si>
  <si>
    <t>52,54</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</si>
  <si>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</si>
  <si>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</si>
  <si>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</si>
  <si>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</si>
  <si>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</si>
  <si>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</si>
  <si>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101,51</t>
  </si>
  <si>
    <t xml:space="preserve">LUMINARIA DE SOBREPOR EM CHAPA DE ACO PARA 2 LAMPADAS FLUORESCENTES DE *18* W, PERFIL COMERCIAL (NAO INCLUI REATOR E LAMPADAS)                                                                                                                                                                                                                                                                                                                                                                            </t>
  </si>
  <si>
    <t>32,82</t>
  </si>
  <si>
    <t xml:space="preserve">LUMINARIA DE SOBREPOR EM CHAPA DE ACO PARA 2 LAMPADAS FLUORESCENTES DE *36* W, ALETADA, COMPLETA (LAMPADAS E REATOR INCLUSOS)                                                                                                                                                                                                                                                                                                                                                                             </t>
  </si>
  <si>
    <t>143,56</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</si>
  <si>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</si>
  <si>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</si>
  <si>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</si>
  <si>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384,38</t>
  </si>
  <si>
    <t xml:space="preserve">LUMINARIA FECHADA P/ ILUMINACAO PUBLICA, TIPO ABL 50/F OU EQUIV, P/ LAMPADA A VAPOR DE MERCURIO 400W                                                                                                                                                                                                                                                                                                                                                                                                      </t>
  </si>
  <si>
    <t>409,59</t>
  </si>
  <si>
    <t xml:space="preserve">LUMINARIA HERMETICA IP-65 PARA 2 DUAS LAMPADAS DE 14/16/18/20 W (NAO INCLUI REATOR E LAMPADAS)                                                                                                                                                                                                                                                                                                                                                                                                            </t>
  </si>
  <si>
    <t>181,98</t>
  </si>
  <si>
    <t xml:space="preserve">LUMINARIA HERMETICA IP-65 PARA 2 DUAS LAMPADAS DE 28/32/36/40 W (NAO INCLUI REATOR E LAMPADAS)                                                                                                                                                                                                                                                                                                                                                                                                            </t>
  </si>
  <si>
    <t>224,16</t>
  </si>
  <si>
    <t xml:space="preserve">LUMINARIA LED PLAFON REDONDO DE SOBREPOR BIVOLT 12/13 W,  D = *17* CM                                                                                                                                                                                                                                                                                                                                                                                                                                     </t>
  </si>
  <si>
    <t xml:space="preserve">LUMINARIA LED REFLETOR RETANGULAR BIVOLT, LUZ BRANCA, 10 W                                                                                                                                                                                                                                                                                                                                                                                                                                                </t>
  </si>
  <si>
    <t xml:space="preserve">LUMINARIA LED REFLETOR RETANGULAR BIVOLT, LUZ BRANCA, 30 W                                                                                                                                                                                                                                                                                                                                                                                                                                                </t>
  </si>
  <si>
    <t>31,35</t>
  </si>
  <si>
    <t xml:space="preserve">LUMINARIA LED REFLETOR RETANGULAR BIVOLT, LUZ BRANCA, 50 W                                                                                                                                                                                                                                                                                                                                                                                                                                                </t>
  </si>
  <si>
    <t>35,20</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</si>
  <si>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</si>
  <si>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</si>
  <si>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75,26</t>
  </si>
  <si>
    <t xml:space="preserve">LUMINARIA PROVA DE TEMPO PETERCO Y.31/1                                                                                                                                                                                                                                                                                                                                                                                                                                                                   </t>
  </si>
  <si>
    <t>220,55</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</si>
  <si>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</si>
  <si>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43,11</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</si>
  <si>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</si>
  <si>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</si>
  <si>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</si>
  <si>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166,73</t>
  </si>
  <si>
    <t xml:space="preserve">LUMINARIA TIPO TARTARUGA PARA AREA EXTERNA EM ALUMINIO, COM GRADE, PARA 1 LAMPADA, BASE E27, POTENCIA MAXIMA 40/60 W (NAO INCLUI LAMPADA)                                                                                                                                                                                                                                                                                                                                                                 </t>
  </si>
  <si>
    <t>84,85</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</si>
  <si>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</si>
  <si>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</si>
  <si>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</si>
  <si>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</si>
  <si>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</si>
  <si>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</si>
  <si>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</si>
  <si>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</si>
  <si>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</si>
  <si>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</si>
  <si>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388,14</t>
  </si>
  <si>
    <t xml:space="preserve">LUVA DE COBRE (REF 600) SEM ANEL DE SOLDA, BOLSA X BOLSA, 104 MM                                                                                                                                                                                                                                                                                                                                                                                                                                          </t>
  </si>
  <si>
    <t>349,28</t>
  </si>
  <si>
    <t xml:space="preserve">LUVA DE COBRE (REF 600) SEM ANEL DE SOLDA, BOLSA X BOLSA, 15 MM                                                                                                                                                                                                                                                                                                                                                                                                                                           </t>
  </si>
  <si>
    <t xml:space="preserve">LUVA DE COBRE (REF 600) SEM ANEL DE SOLDA, BOLSA X BOLSA, 22 MM                                                                                                                                                                                                                                                                                                                                                                                                                                           </t>
  </si>
  <si>
    <t>5,20</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</si>
  <si>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</si>
  <si>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</si>
  <si>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</si>
  <si>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</si>
  <si>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</si>
  <si>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156,45</t>
  </si>
  <si>
    <t xml:space="preserve">LUVA DE COBRE (REF 600) SEM ANEL DE SOLDA, BOLSA X BOLSA, 79 MM                                                                                                                                                                                                                                                                                                                                                                                                                                           </t>
  </si>
  <si>
    <t>239,53</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</si>
  <si>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</si>
  <si>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</si>
  <si>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</si>
  <si>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</si>
  <si>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</si>
  <si>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</si>
  <si>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43,56</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</si>
  <si>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</si>
  <si>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</si>
  <si>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</si>
  <si>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</si>
  <si>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</si>
  <si>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</si>
  <si>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</si>
  <si>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</si>
  <si>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36,67</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</si>
  <si>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</si>
  <si>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</si>
  <si>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</si>
  <si>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</si>
  <si>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</si>
  <si>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</si>
  <si>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</si>
  <si>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</si>
  <si>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</si>
  <si>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</si>
  <si>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</si>
  <si>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</si>
  <si>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</si>
  <si>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</si>
  <si>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</si>
  <si>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</si>
  <si>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</si>
  <si>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</si>
  <si>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20,92</t>
  </si>
  <si>
    <t xml:space="preserve">LUVA DE FERRO GALVANIZADO, COM ROSCA BSP, DE 1/2"                                                                                                                                                                                                                                                                                                                                                                                                                                                         </t>
  </si>
  <si>
    <t xml:space="preserve">LUVA DE FERRO GALVANIZADO, COM ROSCA BSP, DE 1"                                                                                                                                                                                                                                                                                                                                                                                                                                                           </t>
  </si>
  <si>
    <t xml:space="preserve">LUVA DE FERRO GALVANIZADO, COM ROSCA BSP, DE 2 1/2"                                                                                                                                                                                                                                                                                                                                                                                                                                                       </t>
  </si>
  <si>
    <t>71,53</t>
  </si>
  <si>
    <t xml:space="preserve">LUVA DE FERRO GALVANIZADO, COM ROSCA BSP, DE 2"                                                                                                                                                                                                                                                                                                                                                                                                                                                           </t>
  </si>
  <si>
    <t>39,21</t>
  </si>
  <si>
    <t xml:space="preserve">LUVA DE FERRO GALVANIZADO, COM ROSCA BSP, DE 3/4"                                                                                                                                                                                                                                                                                                                                                                                                                                                         </t>
  </si>
  <si>
    <t xml:space="preserve">LUVA DE FERRO GALVANIZADO, COM ROSCA BSP, DE 3"                                                                                                                                                                                                                                                                                                                                                                                                                                                           </t>
  </si>
  <si>
    <t>107,91</t>
  </si>
  <si>
    <t xml:space="preserve">LUVA DE FERRO GALVANIZADO, COM ROSCA BSP, DE 4"                                                                                                                                                                                                                                                                                                                                                                                                                                                           </t>
  </si>
  <si>
    <t>170,17</t>
  </si>
  <si>
    <t xml:space="preserve">LUVA DE FERRO GALVANIZADO, COM ROSCA BSP, DE 5"                                                                                                                                                                                                                                                                                                                                                                                                                                                           </t>
  </si>
  <si>
    <t>310,02</t>
  </si>
  <si>
    <t xml:space="preserve">LUVA DE FERRO GALVANIZADO, COM ROSCA BSP, DE 6"                                                                                                                                                                                                                                                                                                                                                                                                                                                           </t>
  </si>
  <si>
    <t>511,33</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</si>
  <si>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</si>
  <si>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</si>
  <si>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</si>
  <si>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</si>
  <si>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38,71</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</si>
  <si>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</si>
  <si>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</si>
  <si>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</si>
  <si>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</si>
  <si>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</si>
  <si>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</si>
  <si>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</si>
  <si>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</si>
  <si>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</si>
  <si>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</si>
  <si>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</si>
  <si>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</si>
  <si>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</si>
  <si>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76,38</t>
  </si>
  <si>
    <t xml:space="preserve">LUVA DE REDUCAO DE FERRO GALVANIZADO, COM ROSCA BSP, DE 2 1/2" X 2"                                                                                                                                                                                                                                                                                                                                                                                                                                       </t>
  </si>
  <si>
    <t xml:space="preserve">LUVA DE REDUCAO DE FERRO GALVANIZADO, COM ROSCA BSP, DE 2" X 1 1/2"                                                                                                                                                                                                                                                                                                                                                                                                                                       </t>
  </si>
  <si>
    <t>43,54</t>
  </si>
  <si>
    <t xml:space="preserve">LUVA DE REDUCAO DE FERRO GALVANIZADO, COM ROSCA BSP, DE 2" X 1 1/4"                                                                                                                                                                                                                                                                                                                                                                                                                                       </t>
  </si>
  <si>
    <t xml:space="preserve">LUVA DE REDUCAO DE FERRO GALVANIZADO, COM ROSCA BSP, DE 2" X 1"                                                                                                                                                                                                                                                                                                                                                                                                                                           </t>
  </si>
  <si>
    <t xml:space="preserve">LUVA DE REDUCAO DE FERRO GALVANIZADO, COM ROSCA BSP, DE 3/4" X 1/2"                                                                                                                                                                                                                                                                                                                                                                                                                                       </t>
  </si>
  <si>
    <t>10,69</t>
  </si>
  <si>
    <t xml:space="preserve">LUVA DE REDUCAO DE FERRO GALVANIZADO, COM ROSCA BSP, DE 3" X 1 1/2"                                                                                                                                                                                                                                                                                                                                                                                                                                       </t>
  </si>
  <si>
    <t>116,37</t>
  </si>
  <si>
    <t xml:space="preserve">LUVA DE REDUCAO DE FERRO GALVANIZADO, COM ROSCA BSP, DE 3" X 2 1/2"                                                                                                                                                                                                                                                                                                                                                                                                                                       </t>
  </si>
  <si>
    <t xml:space="preserve">LUVA DE REDUCAO DE FERRO GALVANIZADO, COM ROSCA BSP, DE 3" X 2"                                                                                                                                                                                                                                                                                                                                                                                                                                           </t>
  </si>
  <si>
    <t xml:space="preserve">LUVA DE REDUCAO DE FERRO GALVANIZADO, COM ROSCA BSP, DE 4" X 2 1/2"                                                                                                                                                                                                                                                                                                                                                                                                                                       </t>
  </si>
  <si>
    <t>200,94</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</si>
  <si>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</si>
  <si>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</si>
  <si>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</si>
  <si>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14,23</t>
  </si>
  <si>
    <t xml:space="preserve">LUVA DE REDUCAO EM ACO CARBONO, COM ENCAIXE PARA SOLDA DN SW, PRESSAO 3.000 LBS, DN 1 1/2" X 1 1/4"                                                                                                                                                                                                                                                                                                                                                                                                       </t>
  </si>
  <si>
    <t xml:space="preserve">LUVA DE REDUCAO EM ACO CARBONO, COM ENCAIXE PARA SOLDA DN SW, PRESSAO 3.000 LBS, DN 1 1/4"  X 1"                                                                                                                                                                                                                                                                                                                                                                                                          </t>
  </si>
  <si>
    <t>52,11</t>
  </si>
  <si>
    <t xml:space="preserve">LUVA DE REDUCAO EM ACO CARBONO, COM ENCAIXE PARA SOLDA DN SW, PRESSAO 3.000 LBS, DN 1" X 3/4"                                                                                                                                                                                                                                                                                                                                                                                                             </t>
  </si>
  <si>
    <t>19,86</t>
  </si>
  <si>
    <t xml:space="preserve">LUVA DE REDUCAO EM ACO CARBONO, COM ENCAIXE PARA SOLDA DN SW, PRESSAO 3.000 LBS, DN 2 1/2" X 2"                                                                                                                                                                                                                                                                                                                                                                                                           </t>
  </si>
  <si>
    <t>211,44</t>
  </si>
  <si>
    <t xml:space="preserve">LUVA DE REDUCAO EM ACO CARBONO, COM ENCAIXE PARA SOLDA DN SW, PRESSAO 3.000 LBS, DN 2" X 1 1/2"                                                                                                                                                                                                                                                                                                                                                                                                           </t>
  </si>
  <si>
    <t>105,09</t>
  </si>
  <si>
    <t xml:space="preserve">LUVA DE REDUCAO EM ACO CARBONO, COM ENCAIXE PARA SOLDA DN SW, PRESSAO 3.000 LBS, DN 3" X 2 1/2"                                                                                                                                                                                                                                                                                                                                                                                                           </t>
  </si>
  <si>
    <t>285,93</t>
  </si>
  <si>
    <t xml:space="preserve">LUVA DE REDUCAO ROSCAVEL, PVC, 1" X 3/4", PARA AGUA FRIA PREDIAL                                                                                                                                                                                                                                                                                                                                                                                                                                          </t>
  </si>
  <si>
    <t xml:space="preserve">LUVA DE REDUCAO ROSCAVEL, PVC, 3/4" X 1/2", PARA AGUA FRIA PREDIAL                                                                                                                                                                                                                                                                                                                                                                                                                                        </t>
  </si>
  <si>
    <t>3,57</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</si>
  <si>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</si>
  <si>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</si>
  <si>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</si>
  <si>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</si>
  <si>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</si>
  <si>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</si>
  <si>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</si>
  <si>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</si>
  <si>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</si>
  <si>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</si>
  <si>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</si>
  <si>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51,98</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</si>
  <si>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</si>
  <si>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</si>
  <si>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</si>
  <si>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</si>
  <si>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164,59</t>
  </si>
  <si>
    <t xml:space="preserve">LUVA EM ACO CARBONO, SOLDAVEL, PRESSAO 3.000 LBS, DN 2"                                                                                                                                                                                                                                                                                                                                                                                                                                                   </t>
  </si>
  <si>
    <t>81,92</t>
  </si>
  <si>
    <t xml:space="preserve">LUVA EM ACO CARBONO, SOLDAVEL, PRESSAO 3.000 LBS, DN 3/4"                                                                                                                                                                                                                                                                                                                                                                                                                                                 </t>
  </si>
  <si>
    <t xml:space="preserve">LUVA EM ACO CARBONO, SOLDAVEL, PRESSAO 3.000 LBS, DN 3"                                                                                                                                                                                                                                                                                                                                                                                                                                                   </t>
  </si>
  <si>
    <t>222,82</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</si>
  <si>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</si>
  <si>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</si>
  <si>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</si>
  <si>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</si>
  <si>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</si>
  <si>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</si>
  <si>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</si>
  <si>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</si>
  <si>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</si>
  <si>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25,74</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</si>
  <si>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</si>
  <si>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</si>
  <si>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</si>
  <si>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</si>
  <si>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</si>
  <si>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</si>
  <si>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</si>
  <si>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7,41</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</si>
  <si>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</si>
  <si>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</si>
  <si>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</si>
  <si>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</si>
  <si>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</si>
  <si>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</si>
  <si>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</si>
  <si>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35,71</t>
  </si>
  <si>
    <t xml:space="preserve">LUVA PASSANTE DE COBRE (REF 601) SEM ANEL DE SOLDA, BOLSA 54 MM                                                                                                                                                                                                                                                                                                                                                                                                                                           </t>
  </si>
  <si>
    <t>54,79</t>
  </si>
  <si>
    <t xml:space="preserve">LUVA PASSANTE DE COBRE (REF 601) SEM ANEL DE SOLDA, BOLSA 66 MM                                                                                                                                                                                                                                                                                                                                                                                                                                           </t>
  </si>
  <si>
    <t xml:space="preserve">LUVA PVC SOLDAVEL, 110 MM, PARA AGUA FRIA PREDIAL                                                                                                                                                                                                                                                                                                                                                                                                                                                         </t>
  </si>
  <si>
    <t>69,57</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</si>
  <si>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</si>
  <si>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</si>
  <si>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</si>
  <si>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</si>
  <si>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</si>
  <si>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</si>
  <si>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</si>
  <si>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</si>
  <si>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</si>
  <si>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</si>
  <si>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</si>
  <si>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</si>
  <si>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</si>
  <si>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</si>
  <si>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</si>
  <si>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</si>
  <si>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</si>
  <si>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</si>
  <si>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</si>
  <si>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</si>
  <si>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</si>
  <si>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</si>
  <si>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</si>
  <si>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</si>
  <si>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</si>
  <si>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</si>
  <si>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</si>
  <si>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</si>
  <si>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</si>
  <si>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</si>
  <si>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</si>
  <si>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</si>
  <si>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</si>
  <si>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</si>
  <si>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</si>
  <si>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</si>
  <si>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</si>
  <si>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</si>
  <si>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</si>
  <si>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</si>
  <si>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</si>
  <si>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</si>
  <si>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</si>
  <si>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</si>
  <si>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</si>
  <si>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</si>
  <si>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</si>
  <si>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</si>
  <si>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</si>
  <si>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</si>
  <si>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</si>
  <si>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</si>
  <si>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</si>
  <si>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</si>
  <si>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</si>
  <si>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</si>
  <si>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</si>
  <si>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</si>
  <si>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</si>
  <si>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</si>
  <si>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</si>
  <si>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2.665,96</t>
  </si>
  <si>
    <t xml:space="preserve">LUVA, PEAD PE 100,  DE 63 MM, PARA ELETROFUSAO                                                                                                                                                                                                                                                                                                                                                                                                                                                            </t>
  </si>
  <si>
    <t xml:space="preserve">LUVA, PEAD PE 100, DE 125 MM, PARA ELETROFUSAO                                                                                                                                                                                                                                                                                                                                                                                                                                                            </t>
  </si>
  <si>
    <t>61,17</t>
  </si>
  <si>
    <t xml:space="preserve">LUVA, PEAD PE 100, DE 20 MM, PARA ELETROFUSAO                                                                                                                                                                                                                                                                                                                                                                                                                                                             </t>
  </si>
  <si>
    <t xml:space="preserve">LUVA, PEAD PE 100, DE 200 MM, PARA ELETROFUSAO                                                                                                                                                                                                                                                                                                                                                                                                                                                            </t>
  </si>
  <si>
    <t>210,82</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</si>
  <si>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</si>
  <si>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</si>
  <si>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</si>
  <si>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</si>
  <si>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</si>
  <si>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172,53</t>
  </si>
  <si>
    <t xml:space="preserve">MACARIQUEIRO (HORISTA)                                                                                                                                                                                                                                                                                                                                                                                                                                                                                    </t>
  </si>
  <si>
    <t xml:space="preserve">MACARIQUEIRO (MENSALISTA)                                                                                                                                                                                                                                                                                                                                                                                                                                                                                 </t>
  </si>
  <si>
    <t>4.044,61</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</si>
  <si>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</si>
  <si>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</si>
  <si>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</si>
  <si>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131,52</t>
  </si>
  <si>
    <t xml:space="preserve">MADEIRA ROLICA TRATADA, D = 30 A 34 CM, H = 6,50 M, EM EUCALIPTO OU EQUIVALENTE DA REGIAO                                                                                                                                                                                                                                                                                                                                                                                                                 </t>
  </si>
  <si>
    <t>191,60</t>
  </si>
  <si>
    <t xml:space="preserve">MADEIRA SERRADA EM PINUS, MISTA OU EQUIVALENTE DA REGIAO - BRUTA                                                                                                                                                                                                                                                                                                                                                                                                                                          </t>
  </si>
  <si>
    <t>1.694,06</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</si>
  <si>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</si>
  <si>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</si>
  <si>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</si>
  <si>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</si>
  <si>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</si>
  <si>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</si>
  <si>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</si>
  <si>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</si>
  <si>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</si>
  <si>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7,07</t>
  </si>
  <si>
    <t xml:space="preserve">MANGUEIRA DE INCENDIO, TIPO 1, DE 1 1/2", COMPRIMENTO = 15 M, TECIDO EM FIO DE POLIESTER E TUBO INTERNO EM BORRACHA SINTETICA, COM UNIOES ENGATE RAPIDO                                                                                                                                                                                                                                                                                                                                                   </t>
  </si>
  <si>
    <t>321,91</t>
  </si>
  <si>
    <t xml:space="preserve">MANGUEIRA DE INCENDIO, TIPO 1, DE 1 1/2", COMPRIMENTO = 20 M, TECIDO EM FIO DE POLIESTER E TUBO INTERNO EM BORRACHA SINTETICA, COM UNIOES ENGATE RAPIDO                                                                                                                                                                                                                                                                                                                                                   </t>
  </si>
  <si>
    <t>396,80</t>
  </si>
  <si>
    <t xml:space="preserve">MANGUEIRA DE INCENDIO, TIPO 1, DE 1 1/2", COMPRIMENTO = 25 M, TECIDO EM FIO DE POLIESTER E TUBO INTERNO EM BORRACHA SINTETICA, COM UNIOES ENGATE RAPIDO                                                                                                                                                                                                                                                                                                                                                   </t>
  </si>
  <si>
    <t>494,02</t>
  </si>
  <si>
    <t xml:space="preserve">MANGUEIRA DE INCENDIO, TIPO 1, DE 1 1/2", COMPRIMENTO = 30 M, TECIDO EM FIO DE POLIESTER E TUBO INTERNO EM BORRACHA SINTETICA, COM UNIOES ENGATE RAPIDO                                                                                                                                                                                                                                                                                                                                                   </t>
  </si>
  <si>
    <t>527,48</t>
  </si>
  <si>
    <t xml:space="preserve">MANGUEIRA DE INCENDIO, TIPO 2, DE 1 1/2", COMPRIMENTO = 15 M, TECIDO EM FIO DE POLIESTER E TUBO INTERNO EM BORRACHA SINTETICA, COM UNIOES ENGATE RAPIDO                                                                                                                                                                                                                                                                                                                                                   </t>
  </si>
  <si>
    <t>476,49</t>
  </si>
  <si>
    <t xml:space="preserve">MANGUEIRA DE INCENDIO, TIPO 2, DE 1 1/2", COMPRIMENTO = 20 M, TECIDO EM FIO DE POLIESTER E TUBO INTERNO EM BORRACHA SINTETICA, COM UNIOES                                                                                                                                                                                                                                                                                                                                                                 </t>
  </si>
  <si>
    <t>568,12</t>
  </si>
  <si>
    <t xml:space="preserve">MANGUEIRA DE INCENDIO, TIPO 2, DE 1 1/2", COMPRIMENTO = 25 M, TECIDO EM FIO DE POLIESTER E TUBO INTERNO EM BORRACHA SINTETICA, COM UNIOES                                                                                                                                                                                                                                                                                                                                                                 </t>
  </si>
  <si>
    <t>573,70</t>
  </si>
  <si>
    <t xml:space="preserve">MANGUEIRA DE INCENDIO, TIPO 2, DE 1 1/2", COMPRIMENTO = 30 M, TECIDO EM FIO DE POLIESTER E TUBO INTERNO EM BORRACHA SINTETICA, COM UNIOES                                                                                                                                                                                                                                                                                                                                                                 </t>
  </si>
  <si>
    <t>748,99</t>
  </si>
  <si>
    <t xml:space="preserve">MANGUEIRA DE INCENDIO, TIPO 2, DE 2 1/2", COMPRIMENTO = 15 M, TECIDO EM FIO DE POLIESTER E TUBO INTERNO EM BORRACHA SINTETICA, COM UNIOES ENGATE RAPIDO                                                                                                                                                                                                                                                                                                                                                   </t>
  </si>
  <si>
    <t>639,03</t>
  </si>
  <si>
    <t xml:space="preserve">MANGUEIRA DE INCENDIO, TIPO 2, DE 2 1/2", COMPRIMENTO = 20 M, TECIDO EM FIO DE POLIESTER E TUBO INTERNO EM BORRACHA SINTETICA, COM UNIOES                                                                                                                                                                                                                                                                                                                                                                 </t>
  </si>
  <si>
    <t>804,77</t>
  </si>
  <si>
    <t xml:space="preserve">MANGUEIRA DE INCENDIO, TIPO 2, DE 2 1/2", COMPRIMENTO = 25 M, TECIDO EM FIO DE POLIESTER E TUBO INTERNO EM BORRACHA SINTETICA, COM UNIOES ENGATE RAPIDO                                                                                                                                                                                                                                                                                                                                                   </t>
  </si>
  <si>
    <t>978,47</t>
  </si>
  <si>
    <t xml:space="preserve">MANGUEIRA DE INCENDIO, TIPO 2, DE 2 1/2", COMPRIMENTO = 30 M, TECIDO EM FIO DE POLIESTER E TUBO INTERNO EM BORRACHA SINTETICA, COM UNIOES ENGATE RAPIDO                                                                                                                                                                                                                                                                                                                                                   </t>
  </si>
  <si>
    <t>1.115,52</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</si>
  <si>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</si>
  <si>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</si>
  <si>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</si>
  <si>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</si>
  <si>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</si>
  <si>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104,89</t>
  </si>
  <si>
    <t xml:space="preserve">MANOMETRO COM CAIXA EM ACO PINTADO, ESCALA *10* KGF/CM2 (*10* BAR), DIAMETRO NOMINAL DE 100 MM, CONEXAO DE 1/2"                                                                                                                                                                                                                                                                                                                                                                                           </t>
  </si>
  <si>
    <t>166,38</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</si>
  <si>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</si>
  <si>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</si>
  <si>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</si>
  <si>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</si>
  <si>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30,18</t>
  </si>
  <si>
    <t xml:space="preserve">MANTA ASFALTICA ELASTOMERICA EM POLIESTER ALUMINIZADA 3 MM, TIPO III, CLASSE B (NBR 9952)                                                                                                                                                                                                                                                                                                                                                                                                                 </t>
  </si>
  <si>
    <t>60,05</t>
  </si>
  <si>
    <t xml:space="preserve">MANTA ASFALTICA ELASTOMERICA EM POLIESTER 3 MM, TIPO III, CLASSE B, ACABAMENTO PP (NBR 9952)                                                                                                                                                                                                                                                                                                                                                                                                              </t>
  </si>
  <si>
    <t>62,13</t>
  </si>
  <si>
    <t xml:space="preserve">MANTA ASFALTICA ELASTOMERICA EM POLIESTER 4 MM, TIPO III, CLASSE B, ACABAMENTO PP (NBR 9952)                                                                                                                                                                                                                                                                                                                                                                                                              </t>
  </si>
  <si>
    <t>76,30</t>
  </si>
  <si>
    <t xml:space="preserve">MANTA ASFALTICA ELASTOMERICA EM POLIESTER 5 MM, TIPO III, CLASSE B, ACABAMENTO PP (NBR 9952)                                                                                                                                                                                                                                                                                                                                                                                                              </t>
  </si>
  <si>
    <t>111,02</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</si>
  <si>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</si>
  <si>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</si>
  <si>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</si>
  <si>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</si>
  <si>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</si>
  <si>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</si>
  <si>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</si>
  <si>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</si>
  <si>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</si>
  <si>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</si>
  <si>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</si>
  <si>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40,39</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</si>
  <si>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</si>
  <si>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</si>
  <si>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</si>
  <si>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</si>
  <si>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</si>
  <si>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23,99</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</si>
  <si>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</si>
  <si>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</si>
  <si>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</si>
  <si>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58,95</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</si>
  <si>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</si>
  <si>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</si>
  <si>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</si>
  <si>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</si>
  <si>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</si>
  <si>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</si>
  <si>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</si>
  <si>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</si>
  <si>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</si>
  <si>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</si>
  <si>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</si>
  <si>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16.211,73</t>
  </si>
  <si>
    <t xml:space="preserve">MAQUINA TIPO PRENSA HIDRAULICA, PARA FABRICACAO DE TUBOS DE CONCRETO PARA AGUAS PLUVIAIS, DN 200 A DN 600 MM X 1000 MM DE COMPRIMENTO, COM MOTOR PRINCIPAL DE 20 CV                                                                                                                                                                                                                                                                                                                                       </t>
  </si>
  <si>
    <t xml:space="preserve">MAQUINA TIPO VASO/TANQUE/JATO DE PRESSAO PORTATIL P/ JATEAMENTO, CONTROLE AUTOMATICO E REMOTO, CAMARA DE 1 SAIDA, 280 L, DIAM. *670* MM, BICO JATO CURTO VENTURI 5/16", MANGUEIRA 1" DE 10 M, COMPLETA (VALVULAS POP UP E DOSADORA, FUNDO CONICO ETC)                                                                                                                                                                                                                                                     </t>
  </si>
  <si>
    <t>38.352,75</t>
  </si>
  <si>
    <t xml:space="preserve">MAQUINA TRANSFORMADORA MONOFASICA PARA SOLDA ELETRICA, TENSAO DE 220 V, FREQUENCIA DE 60 HZ, FAIXA DE CORRENTE ENTRE 80 A (+/- 10 A) E 250 A, POTENCIA ENTRE 14,00 KVA E 15,0 KVA, CICLO DE TRABALHO ENTRE 10% E 20% A 250 A                                                                                                                                                                                                                                                                              </t>
  </si>
  <si>
    <t>407,20</t>
  </si>
  <si>
    <t xml:space="preserve">MARCENEIRO (HORISTA)                                                                                                                                                                                                                                                                                                                                                                                                                                                                                      </t>
  </si>
  <si>
    <t xml:space="preserve">MARCENEIRO (MENSALISTA)                                                                                                                                                                                                                                                                                                                                                                                                                                                                                   </t>
  </si>
  <si>
    <t xml:space="preserve">MARMORISTA / GRANITEIRO (HORISTA)                                                                                                                                                                                                                                                                                                                                                                                                                                                                         </t>
  </si>
  <si>
    <t xml:space="preserve">MARMORISTA / GRANITEIRO (MENSALISTA)                                                                                                                                                                                                                                                                                                                                                                                                                                                                      </t>
  </si>
  <si>
    <t>3.681,32</t>
  </si>
  <si>
    <t xml:space="preserve">MARTELO DE SOLDADOR/PICADOR DE SOLDA                                                                                                                                                                                                                                                                                                                                                                                                                                                                      </t>
  </si>
  <si>
    <t xml:space="preserve">MARTELO DEMOLIDOR ELETRICO, COM POTENCIA DE 2.000 W, FREQUENCIA DE 1.000 IMPACTOS POR MINUTO, FORÇA DE IMPACTO ENTRE 60 E 65 J, PESO DE 30 KG                                                                                                                                                                                                                                                                                                                                                             </t>
  </si>
  <si>
    <t>10.172,35</t>
  </si>
  <si>
    <t xml:space="preserve">MARTELO DEMOLIDOR PNEUMATICO MANUAL, COM REDUCAO DE VIBRACAO, PESO DE 21 KG                                                                                                                                                                                                                                                                                                                                                                                                                               </t>
  </si>
  <si>
    <t>18.965,09</t>
  </si>
  <si>
    <t xml:space="preserve">MARTELO DEMOLIDOR PNEUMATICO MANUAL, COM REDUCAO DE VIBRACAO, PESO DE 31,5 KG                                                                                                                                                                                                                                                                                                                                                                                                                             </t>
  </si>
  <si>
    <t>21.823,97</t>
  </si>
  <si>
    <t xml:space="preserve">MARTELO DEMOLIDOR PNEUMATICO MANUAL, PADRAO, PESO DE 32 KG                                                                                                                                                                                                                                                                                                                                                                                                                                                </t>
  </si>
  <si>
    <t>20.612,42</t>
  </si>
  <si>
    <t xml:space="preserve">MARTELO DEMOLIDOR PNEUMATICO MANUAL, PESO  DE 28 KG, COM SILENCIADOR                                                                                                                                                                                                                                                                                                                                                                                                                                      </t>
  </si>
  <si>
    <t>23.191,78</t>
  </si>
  <si>
    <t xml:space="preserve">MARTELO PERFURADOR PNEUMATICO MANUAL, DE SUPERFICIE, COM AVANCO DE COLUNA, PESO DE 22 KG                                                                                                                                                                                                                                                                                                                                                                                                                  </t>
  </si>
  <si>
    <t>42.674,46</t>
  </si>
  <si>
    <t xml:space="preserve">MARTELO PERFURADOR PNEUMATICO MANUAL, HASTE 25 X 75 MM, 21 KG                                                                                                                                                                                                                                                                                                                                                                                                                                             </t>
  </si>
  <si>
    <t>23.866,74</t>
  </si>
  <si>
    <t xml:space="preserve">MARTELO PERFURADOR PNEUMATICO MANUAL, PESO DE 25 KG, COM SILENCIADOR                                                                                                                                                                                                                                                                                                                                                                                                                                      </t>
  </si>
  <si>
    <t>23.416,92</t>
  </si>
  <si>
    <t xml:space="preserve">MASCARA DE SEGURANCA PARA SOLDA COM ESCUDO DE CELERON E CARNEIRA DE PLASTICO COM REGULAGEM                                                                                                                                                                                                                                                                                                                                                                                                                </t>
  </si>
  <si>
    <t>40,50</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</si>
  <si>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</si>
  <si>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</si>
  <si>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</si>
  <si>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</si>
  <si>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</si>
  <si>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</si>
  <si>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156,85</t>
  </si>
  <si>
    <t xml:space="preserve">MASSA PARA MADEIRA - INTERIOR E EXTERIOR                                                                                                                                                                                                                                                                                                                                                                                                                                                                  </t>
  </si>
  <si>
    <t xml:space="preserve">MASSA PARA VIDRO                                                                                                                                                                                                                                                                                                                                                                                                                                                                                          </t>
  </si>
  <si>
    <t xml:space="preserve">MASSA PLASTICA PARA MARMORE/GRANITO                                                                                                                                                                                                                                                                                                                                                                                                                                                                       </t>
  </si>
  <si>
    <t>39,91</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</si>
  <si>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</si>
  <si>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</si>
  <si>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</si>
  <si>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</si>
  <si>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68,44</t>
  </si>
  <si>
    <t xml:space="preserve">MASTRO TELESCOPICO DE 4 METROS (3 M X DN= 2" + 1 M X DN= 1 1/2")                                                                                                                                                                                                                                                                                                                                                                                                                                          </t>
  </si>
  <si>
    <t>455,36</t>
  </si>
  <si>
    <t xml:space="preserve">MASTRO TELESCOPICO GALVANIZADO 5 METROS (3 M X DN= 2" + 2 M X DN= 1 1/2")                                                                                                                                                                                                                                                                                                                                                                                                                                 </t>
  </si>
  <si>
    <t>477,05</t>
  </si>
  <si>
    <t xml:space="preserve">MASTRO TELESCOPICO GALVANIZADO 6 METROS (3 M X DN= 2" + 3 M X DN= 1Â½")                                                                                                                                                                                                                                                                                                                                                                                                                                   </t>
  </si>
  <si>
    <t>461,75</t>
  </si>
  <si>
    <t xml:space="preserve">MASTRO TELESCOPICO GALVANIZADO 7 METROS (6 M X DN= 2" + 1 M X DN= 1 1/2")                                                                                                                                                                                                                                                                                                                                                                                                                                 </t>
  </si>
  <si>
    <t>626,74</t>
  </si>
  <si>
    <t xml:space="preserve">MASTRO TELESCOPICO GALVANIZADO 9 METROS (6 M X DN= 2" + 3 M X DN= 1 1/2")                                                                                                                                                                                                                                                                                                                                                                                                                                 </t>
  </si>
  <si>
    <t>779,89</t>
  </si>
  <si>
    <t xml:space="preserve">MATERIAL FILTRANTE (PEDREGULHO) 0,6 A 25,46 MM (POSTO PEDREIRA/FORNECEDOR, SEM FRETE)                                                                                                                                                                                                                                                                                                                                                                                                                     </t>
  </si>
  <si>
    <t xml:space="preserve">MATERIAL FILTRANTE (PEDREGULHO) 38 A 25,4 MM (POSTO PEDREIRA/FORNECEDOR, SEM FRETE)                                                                                                                                                                                                                                                                                                                                                                                                                       </t>
  </si>
  <si>
    <t xml:space="preserve">MECANICO DE EQUIPAMENTOS PESADOS (HORISTA)                                                                                                                                                                                                                                                                                                                                                                                                                                                                </t>
  </si>
  <si>
    <t>27,77</t>
  </si>
  <si>
    <t xml:space="preserve">MECANICO DE EQUIPAMENTOS PESADOS (MENSALISTA)                                                                                                                                                                                                                                                                                                                                                                                                                                                             </t>
  </si>
  <si>
    <t>4.862,01</t>
  </si>
  <si>
    <t xml:space="preserve">MECANICO DE REFRIGERACAO (HORISTA)                                                                                                                                                                                                                                                                                                                                                                                                                                                                        </t>
  </si>
  <si>
    <t xml:space="preserve">MECANICO DE REFRIGERACAO (MENSALISTA)                                                                                                                                                                                                                                                                                                                                                                                                                                                                     </t>
  </si>
  <si>
    <t>4.760,86</t>
  </si>
  <si>
    <t xml:space="preserve">MEDIDOR DE NIVEL ESTATICO E DINAMICO PARA POCO, COMPRIMENTO DE 200 M                                                                                                                                                                                                                                                                                                                                                                                                                                      </t>
  </si>
  <si>
    <t>2.285,82</t>
  </si>
  <si>
    <t xml:space="preserve">MEIA CANA DE MADEIRA CEDRINHO OU EQUIVALENTE DA REGIAO, ACABAMENTO PARA FORRO PAULISTA, *2,5 X 2,5* CM                                                                                                                                                                                                                                                                                                                                                                                                    </t>
  </si>
  <si>
    <t xml:space="preserve">MEIA CANA DE MADEIRA PINUS OU EQUIVALENTE DA REGIAO, ACABAMENTO PARA FORRO PAULISTA, *2,5 X 2,5* CM                                                                                                                                                                                                                                                                                                                                                                                                       </t>
  </si>
  <si>
    <t>3,62</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</si>
  <si>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</si>
  <si>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</si>
  <si>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</si>
  <si>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</si>
  <si>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</si>
  <si>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</si>
  <si>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</si>
  <si>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</si>
  <si>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</si>
  <si>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</si>
  <si>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</si>
  <si>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</si>
  <si>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</si>
  <si>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</si>
  <si>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</si>
  <si>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</si>
  <si>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</si>
  <si>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</si>
  <si>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</si>
  <si>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</si>
  <si>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</si>
  <si>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</si>
  <si>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</si>
  <si>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</si>
  <si>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</si>
  <si>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</si>
  <si>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</si>
  <si>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</si>
  <si>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</si>
  <si>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</si>
  <si>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10.768,34</t>
  </si>
  <si>
    <t xml:space="preserve">METACAULIM DE ALTA REATIVIDADE/CAULIM CALCINADO                                                                                                                                                                                                                                                                                                                                                                                                                                                           </t>
  </si>
  <si>
    <t xml:space="preserve">MICRO-TRATOR CORTADOR DE GRAMA COM LARGURA DO CORTE DE 107 CM, COM  2 LAMINAS E DESCARTE LATERAL                                                                                                                                                                                                                                                                                                                                                                                                          </t>
  </si>
  <si>
    <t>20.023,98</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</si>
  <si>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</si>
  <si>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</si>
  <si>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</si>
  <si>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604,48</t>
  </si>
  <si>
    <t xml:space="preserve">MICTORIO COLETIVO ACO INOX (AISI 304), E = 0,8 MM, DE *100 X 50 X 35* CM (C X A X P)                                                                                                                                                                                                                                                                                                                                                                                                                      </t>
  </si>
  <si>
    <t>721,11</t>
  </si>
  <si>
    <t xml:space="preserve">MICTORIO INDIVIDUAL ACO INOX (AISI 304), E = 0,8 MM, DE *50  X 45  X 35* (C X A X P)                                                                                                                                                                                                                                                                                                                                                                                                                      </t>
  </si>
  <si>
    <t>796,99</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</si>
  <si>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</si>
  <si>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</si>
  <si>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</si>
  <si>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</si>
  <si>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15,85</t>
  </si>
  <si>
    <t xml:space="preserve">MINICAPTOR, EM ACO GALVANIZADO A FOGO, FIXACAO HORIZONTAL DE 1 FUROS, SEM BANDEIRA, H=300 MM X DN=10 MM                                                                                                                                                                                                                                                                                                                                                                                                   </t>
  </si>
  <si>
    <t>8,11</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</si>
  <si>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</si>
  <si>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</si>
  <si>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</si>
  <si>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</si>
  <si>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26,85</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</si>
  <si>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</si>
  <si>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</si>
  <si>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</si>
  <si>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</si>
  <si>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</si>
  <si>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</si>
  <si>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</si>
  <si>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66,54</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</si>
  <si>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</si>
  <si>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</si>
  <si>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</si>
  <si>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</si>
  <si>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736,51</t>
  </si>
  <si>
    <t xml:space="preserve">MISTURADOR DE METAL CROMADO, DE MESA/BANCADA, COM BICA BAIXA, PARA LAVATORIO (REF 1875)                                                                                                                                                                                                                                                                                                                                                                                                                   </t>
  </si>
  <si>
    <t>325,48</t>
  </si>
  <si>
    <t xml:space="preserve">MISTURADOR DE PAREDE, DE METAL CROMADO, PARA COZINHA, BICA ALTA MOVEL, COM AREJADOR ARTICULADO (REF 1258)                                                                                                                                                                                                                                                                                                                                                                                                 </t>
  </si>
  <si>
    <t>398,67</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</si>
  <si>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</si>
  <si>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</si>
  <si>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57,31</t>
  </si>
  <si>
    <t xml:space="preserve">MISTURADOR METALICO, BASE PARA CHUVEIRO/BANHEIRA, 1/2 " OU 3/4 ", SOLDAVEL OU ROSCAVEL (NAO INCLUI ACABAMENTOS)                                                                                                                                                                                                                                                                                                                                                                                           </t>
  </si>
  <si>
    <t>195,57</t>
  </si>
  <si>
    <t xml:space="preserve">MISTURADOR MONOCOMANDO PARA CHUVEIRO, BASE BRUTA, METALICO COM ACABAMENTO CROMADO                                                                                                                                                                                                                                                                                                                                                                                                                         </t>
  </si>
  <si>
    <t>429,68</t>
  </si>
  <si>
    <t xml:space="preserve">MOLA HIDRAULICA AEREA, PARA PORTAS DE ATE 1.100 MM E PESO DE ATE 85 KG, COM CORPO EM ALUMINIO E BRACO EM ACO, SEM BRACO DE PARADA                                                                                                                                                                                                                                                                                                                                                                         </t>
  </si>
  <si>
    <t>220,01</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</si>
  <si>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</si>
  <si>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</si>
  <si>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169,81</t>
  </si>
  <si>
    <t xml:space="preserve">MOLA HIDRAULICA DE PISO, PARA PORTAS DE ATE 1100 MM E PESO DE ATE 120 KG, COM CORPO EM ACO INOX                                                                                                                                                                                                                                                                                                                                                                                                           </t>
  </si>
  <si>
    <t xml:space="preserve">MONTADOR DE ELETROELETRONICOS (HORISTA)                                                                                                                                                                                                                                                                                                                                                                                                                                                                   </t>
  </si>
  <si>
    <t>26,84</t>
  </si>
  <si>
    <t xml:space="preserve">MONTADOR DE ELETROELETRONICOS (MENSALISTA)                                                                                                                                                                                                                                                                                                                                                                                                                                                                </t>
  </si>
  <si>
    <t>4.697,85</t>
  </si>
  <si>
    <t xml:space="preserve">MONTADOR DE ESTRUTURAS METALICAS (MENSALISTA)                                                                                                                                                                                                                                                                                                                                                                                                                                                             </t>
  </si>
  <si>
    <t>3.089,46</t>
  </si>
  <si>
    <t xml:space="preserve">MONTADOR DE ESTRUTURAS METALICAS HORISTA                                                                                                                                                                                                                                                                                                                                                                                                                                                                  </t>
  </si>
  <si>
    <t>17,65</t>
  </si>
  <si>
    <t xml:space="preserve">MONTADOR DE MAQUINAS (HORISTA)                                                                                                                                                                                                                                                                                                                                                                                                                                                                            </t>
  </si>
  <si>
    <t xml:space="preserve">MONTADOR DE MAQUINAS (MENSALISTA)                                                                                                                                                                                                                                                                                                                                                                                                                                                                         </t>
  </si>
  <si>
    <t>3.702,12</t>
  </si>
  <si>
    <t xml:space="preserve">MOTOBOMBA AUTOESCORVANTE MOTOR A GASOLINA, POTENCIA 6,0HP, BOCAIS 3" X 3", HM/Q = 5 MCA / 24 M3/H A 52,5 MCA / 5,0 M3/H                                                                                                                                                                                                                                                                                                                                                                                   </t>
  </si>
  <si>
    <t>4.302,64</t>
  </si>
  <si>
    <t xml:space="preserve">MOTOBOMBA AUTOESCORVANTE MOTOR ELETRICO TRIFASICO 7,4HP BOCA DIAMETRO DE SUCCAO X RECLAQUE: 2"X2", HM/ Q = 10 M / 73,5 M3/H A 28 M / 8,2 M3 /H                                                                                                                                                                                                                                                                                                                                                            </t>
  </si>
  <si>
    <t>11.495,83</t>
  </si>
  <si>
    <t xml:space="preserve">MOTOBOMBA AUTOESCORVANTE POTENCIA 5,42 HP, BOCAIS SUCCAO X RECALQUE 2" X 2", A GASOLINA, DIAMETRO DO ROTOR 122 MM HM/Q = 6 MCA / 33,0 M3/H A 28 MCA / 8,0 M3/H                                                                                                                                                                                                                                                                                                                                            </t>
  </si>
  <si>
    <t>5.713,83</t>
  </si>
  <si>
    <t xml:space="preserve">MOTOBOMBA CENTRIFUGA, MOTOR A GASOLINA, POTENCIA 5,42 HP, BOCAIS 1 1/2" X 1", DIAMETRO ROTOR 143 MM HM/Q = 6 MCA / 16,8 M3/H A 38 MCA / 6,6 M3/H                                                                                                                                                                                                                                                                                                                                                          </t>
  </si>
  <si>
    <t>5.370,32</t>
  </si>
  <si>
    <t xml:space="preserve">MOTOBOMBA TRASH (PARA AGUA SUJA) AUTO ESCORVANTE, MOTOR GASOLINA DE 6,41 HP, DIAMETROS DE SUCCAO X RECALQUE: 3" X 3", HM/Q: 10/60 A 23/0                                                                                                                                                                                                                                                                                                                                                                  </t>
  </si>
  <si>
    <t>6.622,24</t>
  </si>
  <si>
    <t xml:space="preserve">MOTONIVELADORA POTENCIA BASICA LIQUIDA (PRIMEIRA MARCHA) 125 HP , PESO BRUTO 13843 KG, LARGURA DA LAMINA DE 3,7 M                                                                                                                                                                                                                                                                                                                                                                                         </t>
  </si>
  <si>
    <t>1.110.000,00</t>
  </si>
  <si>
    <t xml:space="preserve">MOTONIVELADORA POTENCIA BASICA LIQUIDA (PRIMEIRA MARCHA) 171 HP, PESO BRUTO 14768 KG, LARGURA DA LAMINA DE 3,7 M                                                                                                                                                                                                                                                                                                                                                                                          </t>
  </si>
  <si>
    <t>1.379.313,41</t>
  </si>
  <si>
    <t xml:space="preserve">MOTONIVELADORA POTENCIA BASICA LIQUIDA (PRIMEIRA MARCHA) 186 HP, PESO BRUTO 15785 KG, LARGURA DA LAMINA DE 4,3 M                                                                                                                                                                                                                                                                                                                                                                                          </t>
  </si>
  <si>
    <t>1.451.905,30</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</si>
  <si>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</si>
  <si>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</si>
  <si>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</si>
  <si>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</si>
  <si>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</si>
  <si>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22,94</t>
  </si>
  <si>
    <t xml:space="preserve">MOTORISTA DE CAMINHAO (MENSALISTA)                                                                                                                                                                                                                                                                                                                                                                                                                                                                        </t>
  </si>
  <si>
    <t>4.014,09</t>
  </si>
  <si>
    <t xml:space="preserve">MOTORISTA DE CAMINHAO BETONEIRA (HORISTA)                                                                                                                                                                                                                                                                                                                                                                                                                                                                 </t>
  </si>
  <si>
    <t xml:space="preserve">MOTORISTA DE CAMINHAO-BASCULANTE (HORISTA)                                                                                                                                                                                                                                                                                                                                                                                                                                                                </t>
  </si>
  <si>
    <t xml:space="preserve">MOTORISTA DE CAMINHAO-BASCULANTE (MENSALISTA)                                                                                                                                                                                                                                                                                                                                                                                                                                                             </t>
  </si>
  <si>
    <t>4.171,46</t>
  </si>
  <si>
    <t xml:space="preserve">MOTORISTA DE CAMINHAO-CARRETA (HORISTA)                                                                                                                                                                                                                                                                                                                                                                                                                                                                   </t>
  </si>
  <si>
    <t xml:space="preserve">MOTORISTA DE CAMINHAO-CARRETA (MENSALISTA)                                                                                                                                                                                                                                                                                                                                                                                                                                                                </t>
  </si>
  <si>
    <t>4.992,81</t>
  </si>
  <si>
    <t xml:space="preserve">MOTORISTA DE CARRO DE PASSEIO (HORISTA)                                                                                                                                                                                                                                                                                                                                                                                                                                                                   </t>
  </si>
  <si>
    <t xml:space="preserve">MOTORISTA DE CARRO DE PASSEIO (MENSALISTA)                                                                                                                                                                                                                                                                                                                                                                                                                                                                </t>
  </si>
  <si>
    <t>3.343,63</t>
  </si>
  <si>
    <t xml:space="preserve">MOTORISTA OPERADOR DE CAMINHAO COM MUNCK (HORISTA)                                                                                                                                                                                                                                                                                                                                                                                                                                                        </t>
  </si>
  <si>
    <t xml:space="preserve">MOTORISTA OPERADOR DE CAMINHAO COM MUNCK (MENSALISTA)                                                                                                                                                                                                                                                                                                                                                                                                                                                     </t>
  </si>
  <si>
    <t>4.501,29</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</si>
  <si>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</si>
  <si>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</si>
  <si>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</si>
  <si>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</si>
  <si>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</si>
  <si>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</si>
  <si>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</si>
  <si>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</si>
  <si>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66,95</t>
  </si>
  <si>
    <t xml:space="preserve">MUDA DE ARBUSTO FOLHAGEM, SANSAO-DO-CAMPO OU EQUIVALENTE DA REGIAO, H= *50 A 70* CM                                                                                                                                                                                                                                                                                                                                                                                                                       </t>
  </si>
  <si>
    <t>41,51</t>
  </si>
  <si>
    <t xml:space="preserve">MUDA DE ARBUSTO, BUXINHO, H= *50* CM                                                                                                                                                                                                                                                                                                                                                                                                                                                                      </t>
  </si>
  <si>
    <t>160,68</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</si>
  <si>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</si>
  <si>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</si>
  <si>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</si>
  <si>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101,77</t>
  </si>
  <si>
    <t xml:space="preserve">MUDA DE PALMEIRA ARECA, H= *1,50* M                                                                                                                                                                                                                                                                                                                                                                                                                                                                       </t>
  </si>
  <si>
    <t>100,43</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</si>
  <si>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</si>
  <si>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</si>
  <si>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</si>
  <si>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</si>
  <si>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</si>
  <si>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</si>
  <si>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</si>
  <si>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60,06</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</si>
  <si>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</si>
  <si>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</si>
  <si>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</si>
  <si>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</si>
  <si>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157,29</t>
  </si>
  <si>
    <t xml:space="preserve">NIPLE DE FERRO GALVANIZADO, COM ROSCA BSP, DE 5"                                                                                                                                                                                                                                                                                                                                                                                                                                                          </t>
  </si>
  <si>
    <t xml:space="preserve">NIPLE DE FERRO GALVANIZADO, COM ROSCA BSP, DE 6"                                                                                                                                                                                                                                                                                                                                                                                                                                                          </t>
  </si>
  <si>
    <t>576,91</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</si>
  <si>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</si>
  <si>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</si>
  <si>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</si>
  <si>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</si>
  <si>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</si>
  <si>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</si>
  <si>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</si>
  <si>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7,69</t>
  </si>
  <si>
    <t xml:space="preserve">NIPLE DE REDUCAO DE FERRO GALVANIZADO, COM ROSCA BSP, DE 1" X 1/2"                                                                                                                                                                                                                                                                                                                                                                                                                                        </t>
  </si>
  <si>
    <t xml:space="preserve">NIPLE DE REDUCAO DE FERRO GALVANIZADO, COM ROSCA BSP, DE 1" X 3/4"                                                                                                                                                                                                                                                                                                                                                                                                                                        </t>
  </si>
  <si>
    <t xml:space="preserve">NIPLE DE REDUCAO DE FERRO GALVANIZADO, COM ROSCA BSP, DE 2 1/2" X 2"                                                                                                                                                                                                                                                                                                                                                                                                                                      </t>
  </si>
  <si>
    <t>83,19</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</si>
  <si>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</si>
  <si>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</si>
  <si>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</si>
  <si>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</si>
  <si>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</si>
  <si>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151,93</t>
  </si>
  <si>
    <t xml:space="preserve">NIPLE DE REDUCAO DE FERRO GALVANIZADO, COM ROSCA BSP, DE 3" X 2"                                                                                                                                                                                                                                                                                                                                                                                                                                          </t>
  </si>
  <si>
    <t>134,18</t>
  </si>
  <si>
    <t xml:space="preserve">NIPLE SEXTAVADO EM ACO CARBONO, COM ROSCA BSP, PRESSAO 3.000 LBS, DN 1 1/2"                                                                                                                                                                                                                                                                                                                                                                                                                               </t>
  </si>
  <si>
    <t xml:space="preserve">NIPLE SEXTAVADO EM ACO CARBONO, COM ROSCA BSP, PRESSAO 3.000 LBS, DN 1 1/4"                                                                                                                                                                                                                                                                                                                                                                                                                               </t>
  </si>
  <si>
    <t>42,96</t>
  </si>
  <si>
    <t xml:space="preserve">NIPLE SEXTAVADO EM ACO CARBONO, COM ROSCA BSP, PRESSAO 3.000 LBS, DN 1/2"                                                                                                                                                                                                                                                                                                                                                                                                                                 </t>
  </si>
  <si>
    <t>14,68</t>
  </si>
  <si>
    <t xml:space="preserve">NIPLE SEXTAVADO EM ACO CARBONO, COM ROSCA BSP, PRESSAO 3.000 LBS, DN 1"                                                                                                                                                                                                                                                                                                                                                                                                                                   </t>
  </si>
  <si>
    <t>28,46</t>
  </si>
  <si>
    <t xml:space="preserve">NIPLE SEXTAVADO EM ACO CARBONO, COM ROSCA BSP, PRESSAO 3.000 LBS, DN 2 1/2"                                                                                                                                                                                                                                                                                                                                                                                                                               </t>
  </si>
  <si>
    <t>166,44</t>
  </si>
  <si>
    <t xml:space="preserve">NIPLE SEXTAVADO EM ACO CARBONO, COM ROSCA BSP, PRESSAO 3.000 LBS, DN 2"                                                                                                                                                                                                                                                                                                                                                                                                                                   </t>
  </si>
  <si>
    <t>104,77</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</si>
  <si>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</si>
  <si>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</si>
  <si>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</si>
  <si>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</si>
  <si>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55.465,50</t>
  </si>
  <si>
    <t xml:space="preserve">NOBREAK TRIFASICO, DE 15 KVA FATOR DE POTENCIA DE 0,8, AUTONOMIA MINIMA DE 30 MINUTOS A PLENA CARGA                                                                                                                                                                                                                                                                                                                                                                                                       </t>
  </si>
  <si>
    <t>80.962,33</t>
  </si>
  <si>
    <t xml:space="preserve">NOBREAK TRIFASICO, DE 20 KVA FATOR DE POTENCIA DE 0,8, AUTONOMIA MINIMA DE 30 MINUTOS A PLENA CARGA                                                                                                                                                                                                                                                                                                                                                                                                       </t>
  </si>
  <si>
    <t>97.977,67</t>
  </si>
  <si>
    <t xml:space="preserve">NOBREAK TRIFASICO, DE 25 KVA FATOR DE POTENCIA DE 0,8, AUTONOMIA MINIMA DE 30 MINUTOS A PLENA CARGA                                                                                                                                                                                                                                                                                                                                                                                                       </t>
  </si>
  <si>
    <t>153.484,23</t>
  </si>
  <si>
    <t xml:space="preserve">NOBREAK TRIFASICO, DE 5 KVA FATOR DE POTENCIA DE 0,8, AUTONOMIA MINIMA DE 30 MINUTOS A PLENA CARGA                                                                                                                                                                                                                                                                                                                                                                                                        </t>
  </si>
  <si>
    <t>44.349,63</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</si>
  <si>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</si>
  <si>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</si>
  <si>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</si>
  <si>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</si>
  <si>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</si>
  <si>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</si>
  <si>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19,28</t>
  </si>
  <si>
    <t xml:space="preserve">OPERADOR DE BATE-ESTACAS (HORISTA)                                                                                                                                                                                                                                                                                                                                                                                                                                                                        </t>
  </si>
  <si>
    <t xml:space="preserve">OPERADOR DE BATE-ESTACAS (MENSALISTA)                                                                                                                                                                                                                                                                                                                                                                                                                                                                     </t>
  </si>
  <si>
    <t>3.623,05</t>
  </si>
  <si>
    <t xml:space="preserve">OPERADOR DE BETONEIRA (CAMINHAO) (MENSALISTA)                                                                                                                                                                                                                                                                                                                                                                                                                                                             </t>
  </si>
  <si>
    <t>3.335,51</t>
  </si>
  <si>
    <t xml:space="preserve">OPERADOR DE BETONEIRA ESTACIONARIA / MISTURADOR (HORISTA)                                                                                                                                                                                                                                                                                                                                                                                                                                                 </t>
  </si>
  <si>
    <t xml:space="preserve">OPERADOR DE BETONEIRA ESTACIONARIA / MISTURADOR (MENSALISTA)                                                                                                                                                                                                                                                                                                                                                                                                                                              </t>
  </si>
  <si>
    <t>3.024,50</t>
  </si>
  <si>
    <t xml:space="preserve">OPERADOR DE COMPRESSOR DE AR OU COMPRESSORISTA (HORISTA)                                                                                                                                                                                                                                                                                                                                                                                                                                                  </t>
  </si>
  <si>
    <t xml:space="preserve">OPERADOR DE COMPRESSOR DE AR OU COMPRESSORISTA (MENSALISTA)                                                                                                                                                                                                                                                                                                                                                                                                                                               </t>
  </si>
  <si>
    <t>2.832,05</t>
  </si>
  <si>
    <t xml:space="preserve">OPERADOR DE DEMARCADORA DE FAIXAS DE TRAFEGO (HORISTA)                                                                                                                                                                                                                                                                                                                                                                                                                                                    </t>
  </si>
  <si>
    <t xml:space="preserve">OPERADOR DE DEMARCADORA DE FAIXAS DE TRAFEGO (MENSALISTA)                                                                                                                                                                                                                                                                                                                                                                                                                                                 </t>
  </si>
  <si>
    <t xml:space="preserve">OPERADOR DE ESCAVADEIRA (HORISTA)                                                                                                                                                                                                                                                                                                                                                                                                                                                                         </t>
  </si>
  <si>
    <t>25,43</t>
  </si>
  <si>
    <t xml:space="preserve">OPERADOR DE ESCAVADEIRA (MENSALISTA)                                                                                                                                                                                                                                                                                                                                                                                                                                                                      </t>
  </si>
  <si>
    <t>4.449,63</t>
  </si>
  <si>
    <t xml:space="preserve">OPERADOR DE GUINCHO OU GUINCHEIRO (HORISTA)                                                                                                                                                                                                                                                                                                                                                                                                                                                               </t>
  </si>
  <si>
    <t xml:space="preserve">OPERADOR DE GUINCHO OU GUINCHEIRO (MENSALISTA)                                                                                                                                                                                                                                                                                                                                                                                                                                                            </t>
  </si>
  <si>
    <t xml:space="preserve">OPERADOR DE GUINDASTE (HORISTA)                                                                                                                                                                                                                                                                                                                                                                                                                                                                           </t>
  </si>
  <si>
    <t>18,26</t>
  </si>
  <si>
    <t xml:space="preserve">OPERADOR DE GUINDASTE (MENSALISTA)                                                                                                                                                                                                                                                                                                                                                                                                                                                                        </t>
  </si>
  <si>
    <t>3.195,69</t>
  </si>
  <si>
    <t xml:space="preserve">OPERADOR DE JATO ABRASIVO OU JATISTA (HORISTA)                                                                                                                                                                                                                                                                                                                                                                                                                                                            </t>
  </si>
  <si>
    <t xml:space="preserve">OPERADOR DE JATO ABRASIVO OU JATISTA (MENSALISTA)                                                                                                                                                                                                                                                                                                                                                                                                                                                         </t>
  </si>
  <si>
    <t>2.475,90</t>
  </si>
  <si>
    <t xml:space="preserve">OPERADOR DE MAQUINAS E TRATORES DIVERSOS - TERRAPLANAGEM (HORISTA)                                                                                                                                                                                                                                                                                                                                                                                                                                        </t>
  </si>
  <si>
    <t xml:space="preserve">OPERADOR DE MAQUINAS E TRATORES DIVERSOS - TERRAPLANAGEM (MENSALISTA)                                                                                                                                                                                                                                                                                                                                                                                                                                     </t>
  </si>
  <si>
    <t>3.578,86</t>
  </si>
  <si>
    <t xml:space="preserve">OPERADOR DE MARTELETE OU MARTELETEIRO (HORISTA)                                                                                                                                                                                                                                                                                                                                                                                                                                                           </t>
  </si>
  <si>
    <t xml:space="preserve">OPERADOR DE MARTELETE OU MARTELETEIRO (MENSALISTA)                                                                                                                                                                                                                                                                                                                                                                                                                                                        </t>
  </si>
  <si>
    <t xml:space="preserve">OPERADOR DE MOTO SCRAPER (HORISTA)                                                                                                                                                                                                                                                                                                                                                                                                                                                                        </t>
  </si>
  <si>
    <t xml:space="preserve">OPERADOR DE MOTO SCRAPER (MENSALISTA)                                                                                                                                                                                                                                                                                                                                                                                                                                                                     </t>
  </si>
  <si>
    <t>4.610,01</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</si>
  <si>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</si>
  <si>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</si>
  <si>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</si>
  <si>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</si>
  <si>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</si>
  <si>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</si>
  <si>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</si>
  <si>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</si>
  <si>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3.394,74</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</si>
  <si>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</si>
  <si>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</si>
  <si>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</si>
  <si>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</si>
  <si>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</si>
  <si>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</si>
  <si>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</si>
  <si>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</si>
  <si>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</si>
  <si>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</si>
  <si>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</si>
  <si>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</si>
  <si>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</si>
  <si>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</si>
  <si>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</si>
  <si>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</si>
  <si>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</si>
  <si>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230,62</t>
  </si>
  <si>
    <t xml:space="preserve">PAINEL TERMOISOLANTE PARA FECHAMENTOS VERTICAIS (INCLUI PARAFUSOS DE FIXACAO) REVESTIDO EM ACO GALVALUME, LARGURA UTIL DE 1100 MM, REVESTIMENTO COM ESPESSURA DE 0,50 MM, COM PRE-PINTURA NAS DUAS FACES, NUCLEO EM POLIURETANO (PUR) COM ESPESSURA 70/80 MM                                                                                                                                                                                                                                              </t>
  </si>
  <si>
    <t>273,41</t>
  </si>
  <si>
    <t xml:space="preserve">PAPEL KRAFT BETUMADO                                                                                                                                                                                                                                                                                                                                                                                                                                                                                      </t>
  </si>
  <si>
    <t xml:space="preserve">PAPELEIRA DE PAREDE EM METAL CROMADO SEM TAMPA                                                                                                                                                                                                                                                                                                                                                                                                                                                            </t>
  </si>
  <si>
    <t>48,10</t>
  </si>
  <si>
    <t xml:space="preserve">PAPELEIRA PLASTICA TIPO DISPENSER PARA PAPEL HIGIENICO ROLAO                                                                                                                                                                                                                                                                                                                                                                                                                                              </t>
  </si>
  <si>
    <t xml:space="preserve">PAR DE TABELAS DE BASQUETE EM COMPENSADO NAVAL, OFICIAL, 1800 X 1200 MM, INCLUINDO ARO DE METAL E REDE EM POLIPROPILENO 100% (SEM SUPORTE DE FIXACAO)                                                                                                                                                                                                                                                                                                                                                     </t>
  </si>
  <si>
    <t>2.489,04</t>
  </si>
  <si>
    <t xml:space="preserve">PARA-RAIOS DE DISTRIBUICAO, TENSAO NOMINAL 15 KV, CORRENTE NOMINAL DE DESCARGA 5 KA                                                                                                                                                                                                                                                                                                                                                                                                                       </t>
  </si>
  <si>
    <t>216,09</t>
  </si>
  <si>
    <t xml:space="preserve">PARA-RAIOS DE DISTRIBUICAO, TENSAO NOMINAL 30 KV, CORRENTE NOMINAL DE DESCARGA 10 KA                                                                                                                                                                                                                                                                                                                                                                                                                      </t>
  </si>
  <si>
    <t>392,33</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</si>
  <si>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</si>
  <si>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</si>
  <si>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</si>
  <si>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</si>
  <si>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</si>
  <si>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</si>
  <si>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</si>
  <si>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</si>
  <si>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</si>
  <si>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</si>
  <si>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</si>
  <si>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</si>
  <si>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</si>
  <si>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</si>
  <si>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</si>
  <si>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</si>
  <si>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</si>
  <si>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</si>
  <si>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</si>
  <si>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</si>
  <si>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</si>
  <si>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</si>
  <si>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</si>
  <si>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</si>
  <si>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20,37</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</si>
  <si>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</si>
  <si>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</si>
  <si>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</si>
  <si>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</si>
  <si>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</si>
  <si>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</si>
  <si>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</si>
  <si>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</si>
  <si>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</si>
  <si>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</si>
  <si>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</si>
  <si>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</si>
  <si>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</si>
  <si>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</si>
  <si>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</si>
  <si>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</si>
  <si>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</si>
  <si>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22,34</t>
  </si>
  <si>
    <t xml:space="preserve">PARAFUSO NIQUELADO 3 1/2" COM ACABAMENTO CROMADO PARA FIXAR PECA SANITARIA, INCLUI PORCA CEGA, ARRUELA E BUCHA DE NYLON TAMANHO S-8                                                                                                                                                                                                                                                                                                                                                                       </t>
  </si>
  <si>
    <t>16,56</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</si>
  <si>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</si>
  <si>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</si>
  <si>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</si>
  <si>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</si>
  <si>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</si>
  <si>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</si>
  <si>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</si>
  <si>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</si>
  <si>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</si>
  <si>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</si>
  <si>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</si>
  <si>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</si>
  <si>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</si>
  <si>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</si>
  <si>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</si>
  <si>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</si>
  <si>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</si>
  <si>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</si>
  <si>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</si>
  <si>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</si>
  <si>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</si>
  <si>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</si>
  <si>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</si>
  <si>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</si>
  <si>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</si>
  <si>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</si>
  <si>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</si>
  <si>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112,46</t>
  </si>
  <si>
    <t xml:space="preserve">PARAFUSO, AUTO ATARRACHANTE, CABECA CHATA, FENDA SIMPLES, 1/4" (6,35 MM) X 25 MM                                                                                                                                                                                                                                                                                                                                                                                                                          </t>
  </si>
  <si>
    <t xml:space="preserve">PARAFUSO, COMUM, ASTM A307, SEXTAVADO, DIAMETRO 1/2" (12,7 MM), COMPRIMENTO 1" (25,4 MM)                                                                                                                                                                                                                                                                                                                                                                                                                  </t>
  </si>
  <si>
    <t>184,20</t>
  </si>
  <si>
    <t xml:space="preserve">PARALELEPIPEDO GRANITICO OU BASALTICO, PARA PAVIMENTACAO, SEM FRETE (VARIACAO REGIONAL DE PECAS POR M2)                                                                                                                                                                                                                                                                                                                                                                                                   </t>
  </si>
  <si>
    <t xml:space="preserve">PASTA LUBRIFICANTE PARA TUBOS E CONEXOES COM JUNTA ELASTICA, EMBALAGEM DE *400* GR (USO EM PVC, ACO, POLIETILENO E OUTROS)                                                                                                                                                                                                                                                                                                                                                                                </t>
  </si>
  <si>
    <t>21,91</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</si>
  <si>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</si>
  <si>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</si>
  <si>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</si>
  <si>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257,44</t>
  </si>
  <si>
    <t xml:space="preserve">PASTILHA CERAMICA/PORCELANA, REVEST INT/EXT E  PISCINA, CORES BRANCA OU FRIAS, SOLIDAS, SEM MESCLAGEM/MISTURA, ACABAMENTO LISO *5 X 5* CM                                                                                                                                                                                                                                                                                                                                                                 </t>
  </si>
  <si>
    <t>165,80</t>
  </si>
  <si>
    <t xml:space="preserve">PASTILHA CERAMICA/PORCELANA, REVEST INT/EXT E  PISCINA, CORES LISAS/SOLIDAS, QUENTES, SEM MESCLAGEM/MISTURA, *2,5 X 2,5* CM                                                                                                                                                                                                                                                                                                                                                                               </t>
  </si>
  <si>
    <t xml:space="preserve">PASTILHA CERAMICA/PORCELANA, REVEST INT/EXT E  PISCINA, CORES LISAS/SOLIDAS, QUENTES, SEM MESCLAGEM/MISTURA, *5 X 5* CM                                                                                                                                                                                                                                                                                                                                                                                   </t>
  </si>
  <si>
    <t>198,26</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</si>
  <si>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</si>
  <si>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</si>
  <si>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</si>
  <si>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</si>
  <si>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15,36</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</si>
  <si>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</si>
  <si>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</si>
  <si>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</si>
  <si>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280,14</t>
  </si>
  <si>
    <t xml:space="preserve">PATCH PANEL, 24 PORTAS, CATEGORIA 6, COM RACKS DE 19" DE LARGURA E 1 U DE ALTURA                                                                                                                                                                                                                                                                                                                                                                                                                          </t>
  </si>
  <si>
    <t>750,24</t>
  </si>
  <si>
    <t xml:space="preserve">PATCH PANEL, 48 PORTAS, CATEGORIA 5E, COM RACKS DE 19" DE LARGURA E 2 U DE ALTURA                                                                                                                                                                                                                                                                                                                                                                                                                         </t>
  </si>
  <si>
    <t>1.685,68</t>
  </si>
  <si>
    <t xml:space="preserve">PATCH PANEL, 48 PORTAS, CATEGORIA 6, COM RACKS DE 19" DE LARGURA E 2 U DE ALTURA                                                                                                                                                                                                                                                                                                                                                                                                                          </t>
  </si>
  <si>
    <t>2.644,21</t>
  </si>
  <si>
    <t xml:space="preserve">PEDRA ARDOSIA, CINZA, *40 X 40* CM, E= *1 CM                                                                                                                                                                                                                                                                                                                                                                                                                                                              </t>
  </si>
  <si>
    <t>40,00</t>
  </si>
  <si>
    <t xml:space="preserve">PEDRA ARDOSIA, CINZA, 20  X  40 CM,  E=  *1 CM                                                                                                                                                                                                                                                                                                                                                                                                                                                            </t>
  </si>
  <si>
    <t>36,09</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</si>
  <si>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</si>
  <si>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</si>
  <si>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</si>
  <si>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</si>
  <si>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</si>
  <si>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</si>
  <si>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</si>
  <si>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</si>
  <si>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</si>
  <si>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</si>
  <si>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</si>
  <si>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</si>
  <si>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125,70</t>
  </si>
  <si>
    <t xml:space="preserve">PEDRA GRANITICA, SERRADA, TIPO MIRACEMA, MADEIRA, PADUANA, RACHINHA, SANTA ISABEL OU OUTRAS SIMILARES, *11,5 X  *23 CM, E=  *1,0 A *2,0 CM                                                                                                                                                                                                                                                                                                                                                                </t>
  </si>
  <si>
    <t>74,77</t>
  </si>
  <si>
    <t xml:space="preserve">PEDRA PORTUGUESA  OU PETIT PAVE, BRANCA OU PRETA                                                                                                                                                                                                                                                                                                                                                                                                                                                          </t>
  </si>
  <si>
    <t xml:space="preserve">PEDRA QUARTZITO OU CALCARIO LAMINADO, CACO, TIPO CARIRI, ITACOLOMI, LAGOA SANTA, LUMINARIA, PIRENOPOLIS, SAO TOME OU OUTRAS SIMILARES DA REGIAO, E=  *1,5 A *2,5 CM                                                                                                                                                                                                                                                                                                                                       </t>
  </si>
  <si>
    <t>70,91</t>
  </si>
  <si>
    <t xml:space="preserve">PEDRA QUARTZITO OU CALCARIO LAMINADO, SERRADA, TIPO CARIRI, ITACOLOMI, LAGOA SANTA, LUMINARIA, PIRENOPOLIS, SAO TOME OU OUTRAS SIMILARES DA REGIAO, *20 X *40 CM, E=  *1,5 A *2,5 CM                                                                                                                                                                                                                                                                                                                      </t>
  </si>
  <si>
    <t>227,39</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</si>
  <si>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</si>
  <si>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</si>
  <si>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</si>
  <si>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</si>
  <si>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120,38</t>
  </si>
  <si>
    <t xml:space="preserve">PEITORIL EM MARMORE, POLIDO, BRANCO COMUM, L= *15* CM, E=  *3* CM, CORTE RETO                                                                                                                                                                                                                                                                                                                                                                                                                             </t>
  </si>
  <si>
    <t>129,44</t>
  </si>
  <si>
    <t xml:space="preserve">PEITORIL PRE-MOLDADO EM GRANILITE, MARMORITE OU GRANITINA, L = *15* CM                                                                                                                                                                                                                                                                                                                                                                                                                                    </t>
  </si>
  <si>
    <t>104,34</t>
  </si>
  <si>
    <t xml:space="preserve">PEITORIL/ SOLEIRA EM MARMORE, POLIDO, BRANCO COMUM, L= *25* CM, E=  *3* CM, CORTE RETO                                                                                                                                                                                                                                                                                                                                                                                                                    </t>
  </si>
  <si>
    <t>179,17</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</si>
  <si>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</si>
  <si>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</si>
  <si>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</si>
  <si>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</si>
  <si>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ABAS INCLINADAS, "I" 152 X 22                                                                                                                                                                                                                                                                                                                                                                                                                                                 </t>
  </si>
  <si>
    <t xml:space="preserve">PERFIL "I" OU "W" EM ACO LAMINADO, QUAISQUER DIMENSOES                                                                                                                                                                                                                                                                                                                                                                                                                                                    </t>
  </si>
  <si>
    <t xml:space="preserve">PERFIL "I", EM ACO LAMINADO, ABAS INCLINADAS, E = 11,2 MM, H = 203,2 MM, L = 105,9 MM (34,3 KG/M)                                                                                                                                                                                                                                                                                                                                                                                                         </t>
  </si>
  <si>
    <t xml:space="preserve">PERFIL "I", EM ACO LAMINADO, ABAS INCLINADAS, E = 6,43 MM, H = 101,6 MM, L = 69,2 MM (12,6 KG/M)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</si>
  <si>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</si>
  <si>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</si>
  <si>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</si>
  <si>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</si>
  <si>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</si>
  <si>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</si>
  <si>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"W", TIPO H, EM ACO LAMINADO, ABAS PARALELAS, E = 6,2 MM, H = 200 MM, L = 165 MM (35,9 KG/M)                                                                                                                                                                                                                                                                                                                                                                                                       </t>
  </si>
  <si>
    <t xml:space="preserve">PERFIL "W", TIPO HP, EM ACO LAMINADO, ABAS PARALELAS, E = 10,5 MM, H = 246 MM, L = 256 MM (62 KG/M)                                                                                                                                                                                                                                                                                                                                                                                                       </t>
  </si>
  <si>
    <t xml:space="preserve">PERFIL "W", TIPO HP, EM ACO LAMINADO, ABAS PARALELAS, E = 11 MM, H = 299 MM, L = 306 MM (79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</si>
  <si>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</si>
  <si>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</si>
  <si>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</si>
  <si>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</si>
  <si>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</si>
  <si>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</si>
  <si>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</si>
  <si>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</si>
  <si>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</si>
  <si>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</si>
  <si>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</si>
  <si>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</si>
  <si>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</si>
  <si>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</si>
  <si>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</si>
  <si>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</si>
  <si>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7,94</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</si>
  <si>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</si>
  <si>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</si>
  <si>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</si>
  <si>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</si>
  <si>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</si>
  <si>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</si>
  <si>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3,90</t>
  </si>
  <si>
    <t xml:space="preserve">PERFIL U DE ABAS IGUAIS, EM ALUMINIO, 1/2" (1,27 X 1,27 CM), PARA PORTA OU JANELA DE CORRER                                                                                                                                                                                                                                                                                                                                                                                                               </t>
  </si>
  <si>
    <t>6,80</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</si>
  <si>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</si>
  <si>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</si>
  <si>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</si>
  <si>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</si>
  <si>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4.020.777,12</t>
  </si>
  <si>
    <t xml:space="preserve">PERFURATRIZ COM TORRE METALICA PARA EXECUCAO DE ESTACA HELICE CONTINUA, PROFUNDIDADE MAXIMA DE 32 M, DIAMETRO MAXIMO DE 1000 MM, POTENCIA INSTALADA DE 350 HP, MESA ROTATIVA COM TORQUE MAXIMO DE 263 KNM                                                                                                                                                                                                                                                                                                 </t>
  </si>
  <si>
    <t>6.252.146,74</t>
  </si>
  <si>
    <t xml:space="preserve">PERFURATRIZ HIDRAULICA COM TRADO CURTO ACOPLADO, PROFUNDIDADE MAXIMA DE 20 M, DIAMETRO MAXIMO DE 1500 MM, POTENCIA INSTALADA DE 137 HP, MESA ROTATIVA COM TORQUE MAXIMO DE 30 KNM (INCLUI MONTAGEM, NAO INCLUI CAMINHAO)                                                                                                                                                                                                                                                                                  </t>
  </si>
  <si>
    <t>1.530.698,04</t>
  </si>
  <si>
    <t xml:space="preserve">PERFURATRIZ MANUAL, TORQUE MAXIMO 55 KGF.M, POTENCIA 5 CV, COM DIAMETRO MAXIMO 8 1/2" (INCLUI SUPORTE/CHASSI TIPO MESA)                                                                                                                                                                                                                                                                                                                                                                                   </t>
  </si>
  <si>
    <t>68.502,98</t>
  </si>
  <si>
    <t xml:space="preserve">PERFURATRIZ MANUAL, TORQUE MAXIMO 83 N.M, POTENCIA 5 CV, COM DIAMETRO MAXIMO 4" (NAO INCLUI SUPORTE / CHASSI)                                                                                                                                                                                                                                                                                                                                                                                             </t>
  </si>
  <si>
    <t>9.871,98</t>
  </si>
  <si>
    <t xml:space="preserve">PERFURATRIZ MANUAL, TORQUE MAXIMO 83 N.M, POTENCIA 5 CV, COM DIAMETRO MAXIMO 4", PARA SOLO GRAMPEADO (INCLUI SUPORTE OU CHASSI TIPO MESA)                                                                                                                                                                                                                                                                                                                                                                 </t>
  </si>
  <si>
    <t>30.903,60</t>
  </si>
  <si>
    <t xml:space="preserve">PERFURATRIZ PNEUMATICA MANUAL DE PESO MEDIO, 18KG, COMPRIMENTO DE CURSO DE 6 M, DIAMETRO DO PISTAO DE 5,5 CM                                                                                                                                                                                                                                                                                                                                                                                              </t>
  </si>
  <si>
    <t>16.901,62</t>
  </si>
  <si>
    <t xml:space="preserve">PERFURATRIZ SOBRE ESTEIRA, TORQUE MAXIMO DE 600 KGF, POTENCIA ENTRE 50 E 60 HP, DIAMETRO MAXIMO DE 10"                                                                                                                                                                                                                                                                                                                                                                                                    </t>
  </si>
  <si>
    <t>839.727,99</t>
  </si>
  <si>
    <t xml:space="preserve">PERFURATRIZ SOBRE ESTEIRA, TORQUE MAXIMO 600 KGF, PESO MEDIO 1000 KG, POTENCIA 20 HP, DIAMETRO MAXIMO 10"                                                                                                                                                                                                                                                                                                                                                                                                 </t>
  </si>
  <si>
    <t>876.140,07</t>
  </si>
  <si>
    <t xml:space="preserve">PICAPE CABINE SIMPLES COM MOTOR 1.6 FLEX, CAMBIO MANUAL, POTENCIA 101/104 CV, 2 PORTAS                                                                                                                                                                                                                                                                                                                                                                                                                    </t>
  </si>
  <si>
    <t>100.386,90</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</si>
  <si>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</si>
  <si>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</si>
  <si>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</si>
  <si>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</si>
  <si>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</si>
  <si>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</si>
  <si>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</si>
  <si>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</si>
  <si>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53,50</t>
  </si>
  <si>
    <t xml:space="preserve">PINO DE ACO LISO 1/4 ", HASTE = *36,5* MM (ACAO DIRETA)                                                                                                                                                                                                                                                                                                                                                                                                                                                   </t>
  </si>
  <si>
    <t xml:space="preserve">PINO DE ACO LISO 1/4 ", HASTE = *53* MM (ACAO DIRETA)                                                                                                                                                                                                                                                                                                                                                                                                                                                     </t>
  </si>
  <si>
    <t>34,57</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</si>
  <si>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</si>
  <si>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</si>
  <si>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</si>
  <si>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</si>
  <si>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</si>
  <si>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4.079,10</t>
  </si>
  <si>
    <t xml:space="preserve">PINTOR DE LETREIROS (HORISTA)                                                                                                                                                                                                                                                                                                                                                                                                                                                                             </t>
  </si>
  <si>
    <t xml:space="preserve">PINTOR DE LETREIROS (MENSALISTA)                                                                                                                                                                                                                                                                                                                                                                                                                                                                          </t>
  </si>
  <si>
    <t>3.761,77</t>
  </si>
  <si>
    <t xml:space="preserve">PINTOR PARA TINTA EPOXI (HORISTA)                                                                                                                                                                                                                                                                                                                                                                                                                                                                         </t>
  </si>
  <si>
    <t xml:space="preserve">PINTOR PARA TINTA EPOXI (MENSALISTA)                                                                                                                                                                                                                                                                                                                                                                                                                                                                      </t>
  </si>
  <si>
    <t xml:space="preserve">PISO DE BORRACHA CANELADO EM PLACAS 50 X 50 CM, E = *3,5* MM, PARA COLA                                                                                                                                                                                                                                                                                                                                                                                                                                   </t>
  </si>
  <si>
    <t>67,32</t>
  </si>
  <si>
    <t xml:space="preserve">PISO DE BORRACHA ESPORTIVO EM PLACAS 50 X 50 CM, E = 15 MM, PARA ARGAMASSA, PRETO                                                                                                                                                                                                                                                                                                                                                                                                                         </t>
  </si>
  <si>
    <t>306,61</t>
  </si>
  <si>
    <t xml:space="preserve">PISO DE BORRACHA FRISADO OU PASTILHADO, PRETO, EM PLACAS 50 X 50 CM, E = 7 MM, PARA ARGAMASSA                                                                                                                                                                                                                                                                                                                                                                                                             </t>
  </si>
  <si>
    <t>186,23</t>
  </si>
  <si>
    <t xml:space="preserve">PISO DE BORRACHA PASTILHADO EM PLACAS 50 X 50 CM, E = *3,5* MM, PARA COLA, PRETO                                                                                                                                                                                                                                                                                                                                                                                                                          </t>
  </si>
  <si>
    <t>51,21</t>
  </si>
  <si>
    <t xml:space="preserve">PISO DE BORRACHA PASTILHADO EM PLACAS 50 X 50 CM, E = 15 MM, PARA ARGAMASSA, PRETO                                                                                                                                                                                                                                                                                                                                                                                                                        </t>
  </si>
  <si>
    <t>298,47</t>
  </si>
  <si>
    <t xml:space="preserve">PISO ELEVADO COM 2 PLACAS DE ACO COM ENCHIMENTO DE CONCRETO CELULAR, INCLUSO BASE/HASTE/CRUZETAS, 60 X 60 CM, H = *28* CM, RESISTENCIA CARGA CONCENTRADA 496 KG (COM COLOCACAO)                                                                                                                                                                                                                                                                                                                           </t>
  </si>
  <si>
    <t>392,67</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</si>
  <si>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</si>
  <si>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</si>
  <si>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</si>
  <si>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</si>
  <si>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</si>
  <si>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</si>
  <si>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</si>
  <si>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</si>
  <si>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</si>
  <si>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</si>
  <si>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PISO EM REGUA VINILICA SEMIFLEXIVEL, ENCAIXE CLICADO, E = 4 MM (SEM COLOCACAO)                                                                                                                                                                                                                                                                                                                                                                                                                            </t>
  </si>
  <si>
    <t>149,94</t>
  </si>
  <si>
    <t xml:space="preserve">PISO EPOXI AUTONIVELANTE, ESPESSURA *4* MM (INCLUSO EXECUCAO)                                                                                                                                                                                                                                                                                                                                                                                                                                             </t>
  </si>
  <si>
    <t>230,40</t>
  </si>
  <si>
    <t xml:space="preserve">PISO EPOXI MULTILAYER, ESPESSURA *2* MM (INCLUSO EXECUCAO)                                                                                                                                                                                                                                                                                                                                                                                                                                                </t>
  </si>
  <si>
    <t xml:space="preserve">PISO FULGET (GRANITO LAVADO) EM PLACAS DE *40 X 40* CM, E = 2,0 CM (SEM COLOCACAO)                                                                                                                                                                                                                                                                                                                                                                                                                        </t>
  </si>
  <si>
    <t>172,80</t>
  </si>
  <si>
    <t xml:space="preserve">PISO FULGET (GRANITO LAVADO) EM PLACAS DE *75 X 75* CM, E = 2,0 CM (SEM COLOCACAO)                                                                                                                                                                                                                                                                                                                                                                                                                        </t>
  </si>
  <si>
    <t xml:space="preserve">PISO FULGET (GRANITO LAVADO) MOLDADO IN LOCO (INCLUSO EXECUCAO)                                                                                                                                                                                                                                                                                                                                                                                                                                           </t>
  </si>
  <si>
    <t>170,88</t>
  </si>
  <si>
    <t xml:space="preserve">PISO INDUSTRIAL EM CONCRETO ARMADO DE ACABAMENTO POLIDO, ESPESSURA 12 CM (CIMENTO QUEIMADO) (INCLUSO EXECUCAO)                                                                                                                                                                                                                                                                                                                                                                                            </t>
  </si>
  <si>
    <t>188,16</t>
  </si>
  <si>
    <t xml:space="preserve">PISO KORODUR (INCLUSO EXECUCAO)                                                                                                                                                                                                                                                                                                                                                                                                                                                                           </t>
  </si>
  <si>
    <t>144,00</t>
  </si>
  <si>
    <t xml:space="preserve">PISO PODOTATIL DE CONCRETO - DIRECIONAL E ALERTA, *40 X 40 X 2,5* CM                                                                                                                                                                                                                                                                                                                                                                                                                                      </t>
  </si>
  <si>
    <t xml:space="preserve">PISO TATIL ALERTA OU DIRECIONAL, DE BORRACHA, COLORIDO, 25 X 25 CM, E = 5 MM, PARA COLA                                                                                                                                                                                                                                                                                                                                                                                                                   </t>
  </si>
  <si>
    <t>204,69</t>
  </si>
  <si>
    <t xml:space="preserve">PISO TATIL DE ALERTA OU DIRECIONAL DE BORRACHA, PRETO, 25 X 25 CM, E = 5 MM, PARA COLA                                                                                                                                                                                                                                                                                                                                                                                                                    </t>
  </si>
  <si>
    <t>194,97</t>
  </si>
  <si>
    <t xml:space="preserve">PISO TATIL DE ALERTA OU DIRECIONAL, DE BORRACHA, COLORIDO, 25 X 25 CM, E = 12 MM, PARA ARGAMASSA                                                                                                                                                                                                                                                                                                                                                                                                          </t>
  </si>
  <si>
    <t>506,81</t>
  </si>
  <si>
    <t xml:space="preserve">PISO TATIL DE ALERTA OU DIRECIONAL, DE BORRACHA, PRETO, 25 X 25 CM, E = 12 MM, PARA ARGAMASSA                                                                                                                                                                                                                                                                                                                                                                                                             </t>
  </si>
  <si>
    <t>451,24</t>
  </si>
  <si>
    <t xml:space="preserve">PISO URETANO, VERSAO REVESTIMENTO AUTONIVELANTE, ESPESSURA VARIÁVEL DE 3 A 4 MM (INCLUSO EXECUCAO)                                                                                                                                                                                                                                                                                                                                                                                                        </t>
  </si>
  <si>
    <t>223,68</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</si>
  <si>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</si>
  <si>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</si>
  <si>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495,94</t>
  </si>
  <si>
    <t xml:space="preserve">PISO/ REVESTIMENTO EM MARMORE, POLIDO, BRANCO COMUM, FORMATO MENOR OU IGUAL A 3025 CM2, E = *2* CM                                                                                                                                                                                                                                                                                                                                                                                                        </t>
  </si>
  <si>
    <t>509,76</t>
  </si>
  <si>
    <t xml:space="preserve">PLACA / CHAPA DE GESSO ACARTONADO, ACABAMENTO VINILICO LISO EM UMA DAS FACES, COR BRANCA, BORDA QUADRADA, E = 9,5 MM, *625 X 1250* MM (L X C), PARA FORRO REMOVIVEL                                                                                                                                                                                                                                                                                                                                       </t>
  </si>
  <si>
    <t>39,68</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</si>
  <si>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</si>
  <si>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</si>
  <si>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</si>
  <si>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</si>
  <si>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</si>
  <si>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</si>
  <si>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</si>
  <si>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</si>
  <si>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</si>
  <si>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</si>
  <si>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20,17</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</si>
  <si>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</si>
  <si>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</si>
  <si>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</si>
  <si>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</si>
  <si>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79,34</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</si>
  <si>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</si>
  <si>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</si>
  <si>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44,12</t>
  </si>
  <si>
    <t xml:space="preserve">PLACA DE FIBRA MINERAL PARA FORRO, DE 625 X 625 MM, E = 15 MM, BORDA RETA, COM PINTURA ANTIMOFO (NAO INCLUI PERFIS)                                                                                                                                                                                                                                                                                                                                                                                       </t>
  </si>
  <si>
    <t>27,45</t>
  </si>
  <si>
    <t xml:space="preserve">PLACA DE GESSO PARA FORRO, *60 X 60* CM, ESPESSURA DE 12 MM (SEM COLOCACAO)                                                                                                                                                                                                                                                                                                                                                                                                                               </t>
  </si>
  <si>
    <t>10,50</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</si>
  <si>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</si>
  <si>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</si>
  <si>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</si>
  <si>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</si>
  <si>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35,24</t>
  </si>
  <si>
    <t xml:space="preserve">PLACA DE SINALIZACAO DE SEGURANCA CONTRA INCENDIO, FOTOLUMINESCENTE, QUADRADA, *14 X 14* CM, EM PVC *2* MM ANTI-CHAMAS (SIMBOLOS, CORES E PICTOGRAMAS CONFORME NBR 16820)                                                                                                                                                                                                                                                                                                                                 </t>
  </si>
  <si>
    <t>10,70</t>
  </si>
  <si>
    <t xml:space="preserve">PLACA DE SINALIZACAO DE SEGURANCA CONTRA INCENDIO, FOTOLUMINESCENTE, QUADRADA, *20 X 20* CM, EM PVC *2* MM ANTI-CHAMAS (SIMBOLOS, CORES E PICTOGRAMAS CONFORME NBR 16820)                                                                                                                                                                                                                                                                                                                                 </t>
  </si>
  <si>
    <t>20,70</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</si>
  <si>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</si>
  <si>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</si>
  <si>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</si>
  <si>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33,37</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</si>
  <si>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</si>
  <si>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</si>
  <si>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</si>
  <si>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</si>
  <si>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</si>
  <si>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</si>
  <si>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</si>
  <si>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143,93</t>
  </si>
  <si>
    <t xml:space="preserve">PLACA VINILICA SEMIFLEXIVEL PARA REVESTIMENTO DE PISOS E PAREDES, E = 2 MM (SEM COLOCACAO)                                                                                                                                                                                                                                                                                                                                                                                                                </t>
  </si>
  <si>
    <t>86,54</t>
  </si>
  <si>
    <t xml:space="preserve">PLACA/PISO DE CONCRETO POROSO/ PAVIMENTO PERMEAVEL/BLOCO DRENANTE DE CONCRETO, 40 CM X 40 CM, E = 6 CM, COR NATURAL                                                                                                                                                                                                                                                                                                                                                                                       </t>
  </si>
  <si>
    <t>115,55</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</si>
  <si>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</si>
  <si>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</si>
  <si>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</si>
  <si>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</si>
  <si>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</si>
  <si>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</si>
  <si>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</si>
  <si>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</si>
  <si>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</si>
  <si>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65,17</t>
  </si>
  <si>
    <t xml:space="preserve">PLUG OU BUJAO DE FERRO GALVANIZADO, DE 4"                                                                                                                                                                                                                                                                                                                                                                                                                                                                 </t>
  </si>
  <si>
    <t>121,12</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</si>
  <si>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</si>
  <si>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</si>
  <si>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</si>
  <si>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</si>
  <si>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</si>
  <si>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</si>
  <si>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</si>
  <si>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</si>
  <si>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76,28</t>
  </si>
  <si>
    <t xml:space="preserve">POLIESTIRENO EXPANDIDO/EPS (ISOPOR), TIPO 2F, BLOCO                                                                                                                                                                                                                                                                                                                                                                                                                                                       </t>
  </si>
  <si>
    <t>586,86</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</si>
  <si>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</si>
  <si>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</si>
  <si>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</si>
  <si>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</si>
  <si>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105,86</t>
  </si>
  <si>
    <t xml:space="preserve">PONTALETE *7,5 X 7,5* CM EM PINUS, MISTA OU EQUIVALENTE DA REGIAO - BRUTA                                                                                                                                                                                                                                                                                                                                                                                                                                 </t>
  </si>
  <si>
    <t>7,52</t>
  </si>
  <si>
    <t xml:space="preserve">PONTALETE ROLIÇO SEM TRATAMENTO, D = 8 A 11 CM, H = 3 M, EM EUCALIPTO OU EQUIVALENTE DA REGIAO - BRUTA (PARA ESCORAMENTO)                                                                                                                                                                                                                                                                                                                                                                                 </t>
  </si>
  <si>
    <t>3,24</t>
  </si>
  <si>
    <t xml:space="preserve">PONTALETE ROLIÇO SEM TRATAMENTO, D = 8 A 11 CM, H = 6 M, EM EUCALIPTO OU EQUIVALENTE DA REGIAO - BRUTA (PARA ESCORAMENTO)                                                                                                                                                                                                                                                                                                                                                                                 </t>
  </si>
  <si>
    <t xml:space="preserve">PONTEIRO PARA MARTELO ROMPEDOR, DIAMETRO = *28* MM, COMPRIMENTO = *520* MM, ENCAIXE  SEXTAVADO                                                                                                                                                                                                                                                                                                                                                                                                            </t>
  </si>
  <si>
    <t>228,88</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</si>
  <si>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</si>
  <si>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</si>
  <si>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</si>
  <si>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</si>
  <si>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</si>
  <si>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</si>
  <si>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</si>
  <si>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</si>
  <si>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</si>
  <si>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</si>
  <si>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</si>
  <si>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</si>
  <si>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</si>
  <si>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1.251,62</t>
  </si>
  <si>
    <t xml:space="preserve">PORTA DE ABRIR / GIRO, DE MADEIRA FOLHA MEDIA (NBR 15930) DE 1000 X 2100 MM, DE 35 MM A 40 MM DE ESPESSURA, NUCLEO SEMI-SOLIDO (SARRAFEADO), CAPA LISA EM HDF, ACABAMENTO EM LAMINADO NATURAL PARA VERNIZ                                                                                                                                                                                                                                                                                                 </t>
  </si>
  <si>
    <t>363,32</t>
  </si>
  <si>
    <t xml:space="preserve">PORTA DE ABRIR / GIRO, DE MADEIRA FOLHA MEDIA (NBR 15930) DE 1000 X 2100 MM, DE 35 MM A 40 MM DE ESPESSURA, NUCLEO SEMI-SOLIDO (SARRAFEADO), CAPA LISA EM HDF, ACABAMENTO EM PRIMER PARA PINTURA                                                                                                                                                                                                                                                                                                          </t>
  </si>
  <si>
    <t>340,77</t>
  </si>
  <si>
    <t xml:space="preserve">PORTA DE ABRIR / GIRO, DE MADEIRA FOLHA MEDIA (NBR 15930) DE 700 X 2100 MM, DE 35 MM A 40 MM DE ESPESSURA, NUCLEO SEMI-SOLIDO (SARRAFEADO), CAPA FRISADA EM HDF, ACABAMENTO MELAMINICO EM PADRAO MADEIRA                                                                                                                                                                                                                                                                                                  </t>
  </si>
  <si>
    <t>268,74</t>
  </si>
  <si>
    <t xml:space="preserve">PORTA DE ABRIR / GIRO, DE MADEIRA FOLHA MEDIA (NBR 15930) DE 700 X 2100 MM, DE 35 MM A 40 MM DE ESPESSURA, NUCLEO SEMI-SOLIDO (SARRAFEADO), CAPA LISA EM HDF, ACABAMENTO EM LAMINADO NATURAL PARA VERNIZ                                                                                                                                                                                                                                                                                                  </t>
  </si>
  <si>
    <t>239,25</t>
  </si>
  <si>
    <t xml:space="preserve">PORTA DE ABRIR / GIRO, DE MADEIRA FOLHA MEDIA (NBR 15930) DE 800 X 2100 MM, DE 35 MM A 40 MM DE ESPESSURA, NUCLEO SEMI-SOLIDO (SARRAFEADO), CAPA FRISADA EM HDF, ACABAMENTO MELAMINICO EM PADRAO MADEIRA                                                                                                                                                                                                                                                                                                  </t>
  </si>
  <si>
    <t>303,52</t>
  </si>
  <si>
    <t xml:space="preserve">PORTA DE ABRIR / GIRO, DE MADEIRA FOLHA MEDIA (NBR 15930) DE 800 X 2100 MM, DE 35 MM A 40 MM DE ESPESSURA, NUCLEO SEMI-SOLIDO (SARRAFEADO), CAPA LISA EM HDF, ACABAMENTO EM LAMINADO NATURAL PARA VERNIZ                                                                                                                                                                                                                                                                                                  </t>
  </si>
  <si>
    <t>296,48</t>
  </si>
  <si>
    <t xml:space="preserve">PORTA DE ABRIR / GIRO, DE MADEIRA FOLHA MEDIA (NBR 15930) DE 900 X 2100 MM, DE 35 MM A 40 MM DE ESPESSURA, NUCLEO SEMI-SOLIDO (SARRAFEADO), CAPA LISA EM HDF, ACABAMENTO EM LAMINADO NATURAL PARA VERNIZ                                                                                                                                                                                                                                                                                                  </t>
  </si>
  <si>
    <t>339,20</t>
  </si>
  <si>
    <t xml:space="preserve">PORTA DE ABRIR / GIRO, EM GRADIL FERRO, COM BARRA CHATA 3 CM X 1/4", COM REQUADRO E GUARNICAO - COMPLETO - ACABAMENTO NATURAL                                                                                                                                                                                                                                                                                                                                                                             </t>
  </si>
  <si>
    <t>530,14</t>
  </si>
  <si>
    <t xml:space="preserve">PORTA DE ABRIR EM ACO COM DIVISAO HORIZONTAL PARA VIDROS, COM FUNDO ANTICORROSIVO/PRIMER DE PROTECAO, SEM GUARNICAO/ALIZAR/VISTA, VIDROS NAO INCLUSOS, 90 X 210 CM                                                                                                                                                                                                                                                                                                                                        </t>
  </si>
  <si>
    <t>563,67</t>
  </si>
  <si>
    <t xml:space="preserve">PORTA DE ABRIR EM ACO TIPO VENEZIANA, COM FUNDO ANTICORROSIVO / PRIMER DE PROTECAO, SEM GUARNICAO/ALIZAR/VISTA, 90 X 210 CM                                                                                                                                                                                                                                                                                                                                                                               </t>
  </si>
  <si>
    <t>504,90</t>
  </si>
  <si>
    <t xml:space="preserve">PORTA DE ABRIR EM ALUMINIO COM DIVISAO HORIZONTAL  PARA VIDROS,  ACABAMENTO ANODIZADO NATURAL, VIDROS INCLUSOS, SEM GUARNICAO/ALIZAR/VISTA , 87 X 210 CM                                                                                                                                                                                                                                                                                                                                                  </t>
  </si>
  <si>
    <t>765,23</t>
  </si>
  <si>
    <t xml:space="preserve">PORTA DE ABRIR EM ALUMINIO COM LAMBRI HORIZONTAL/LAMINADA, ACABAMENTO ANODIZADO NATURAL, SEM GUARNICAO/ALIZAR/VISTA                                                                                                                                                                                                                                                                                                                                                                                       </t>
  </si>
  <si>
    <t>620,47</t>
  </si>
  <si>
    <t xml:space="preserve">PORTA DE ABRIR EM ALUMINIO TIPO VENEZIANA, ACABAMENTO ANODIZADO NATURAL, SEM GUARNICAO/ALIZAR/VISTA                                                                                                                                                                                                                                                                                                                                                                                                       </t>
  </si>
  <si>
    <t>428,50</t>
  </si>
  <si>
    <t xml:space="preserve">PORTA DE ABRIR EM ALUMINIO TIPO VENEZIANA, ACABAMENTO ANODIZADO NATURAL, SEM GUARNICAO/ALIZAR/VISTA, 87 X 210 CM                                                                                                                                                                                                                                                                                                                                                                                          </t>
  </si>
  <si>
    <t>784,66</t>
  </si>
  <si>
    <t xml:space="preserve">PORTA DE CORRER EM ALUMINIO, DUAS FOLHAS MOVEIS COM VIDRO, FECHADURA E PUXADOR EMBUTIDO, ACABAMENTO ANODIZADO NATURAL, SEM GUARNICAO/ALIZAR/VISTA                                                                                                                                                                                                                                                                                                                                                         </t>
  </si>
  <si>
    <t>397,47</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</si>
  <si>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</si>
  <si>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</si>
  <si>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</si>
  <si>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</si>
  <si>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</si>
  <si>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</si>
  <si>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</si>
  <si>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</si>
  <si>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</si>
  <si>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</si>
  <si>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205,54</t>
  </si>
  <si>
    <t xml:space="preserve">PORTA DE MADEIRA, FOLHA LEVE (NBR 15930) DE 700 X 2100 MM, DE 35 MM A 40 MM DE ESPESSURA, NUCLEO COLMEIA, CAPA LISA EM HDF, ACABAMENTO EM PRIMER PARA PINTURA                                                                                                                                                                                                                                                                                                                                             </t>
  </si>
  <si>
    <t>213,29</t>
  </si>
  <si>
    <t xml:space="preserve">PORTA DE MADEIRA, FOLHA LEVE (NBR 15930) DE 800 X 2100 MM, DE 35 MM A 40 MM DE ESPESSURA, NUCLEO COLMEIA, CAPA LISA EM HDF, ACABAMENTO EM PRIMER PARA PINTURA                                                                                                                                                                                                                                                                                                                                             </t>
  </si>
  <si>
    <t>226,73</t>
  </si>
  <si>
    <t xml:space="preserve">PORTA DE MADEIRA, FOLHA LEVE (NBR 15930), DE 600 X 2100 MM, E = 35 MM, NUCLEO COLMEIA, CAPA LISA EM HDF, ACABAMENTO MELAMINICO EM PADRAO MADEIRA                                                                                                                                                                                                                                                                                                                                                          </t>
  </si>
  <si>
    <t>266,33</t>
  </si>
  <si>
    <t xml:space="preserve">PORTA DE MADEIRA, FOLHA MEDIA (NBR 15930) DE 600 X 2100 MM, DE 35 MM A 40 MM DE ESPESSURA, NUCLEO SEMI-SOLIDO (SARRAFEADO), CAPA FRISADA EM HDF, ACABAMENTO MELAMINICO EM PADRAO MADEIRA                                                                                                                                                                                                                                                                                                                  </t>
  </si>
  <si>
    <t>247,24</t>
  </si>
  <si>
    <t xml:space="preserve">PORTA DE MADEIRA, FOLHA MEDIA (NBR 15930) DE 600 X 2100 MM, DE 35 MM A 40 MM DE ESPESSURA, NUCLEO SEMI-SOLIDO (SARRAFEADO), CAPA LISA EM HDF, ACABAMENTO EM PRIMER PARA PINTURA                                                                                                                                                                                                                                                                                                                           </t>
  </si>
  <si>
    <t>224,49</t>
  </si>
  <si>
    <t xml:space="preserve">PORTA DE MADEIRA, FOLHA MEDIA (NBR 15930) DE 600 X 2100 MM, DE 35 MM A 40 MM DE ESPESSURA, NUCLEO SEMI-SOLIDO (SARRAFEADO), CAPA LISA EM HDF, ACABAMENTO LAMINADO NATURAL PARA VERNIZ                                                                                                                                                                                                                                                                                                                     </t>
  </si>
  <si>
    <t>236,68</t>
  </si>
  <si>
    <t xml:space="preserve">PORTA DE MADEIRA, FOLHA MEDIA (NBR 15930) DE 700 X 2100 MM, DE 35 MM A 40 MM DE ESPESSURA, NUCLEO SEMI-SOLIDO (SARRAFEADO), CAPA LISA EM HDF, ACABAMENTO EM PRIMER PARA PINTURA                                                                                                                                                                                                                                                                                                                           </t>
  </si>
  <si>
    <t>226,48</t>
  </si>
  <si>
    <t xml:space="preserve">PORTA DE MADEIRA, FOLHA MEDIA (NBR 15930) DE 800 X 2100 MM, DE 35 MM A 40 MM DE ESPESSURA, NUCLEO SEMI-SOLIDO (SARRAFEADO), CAPA LISA EM HDF, ACABAMENTO EM PRIMER PARA PINTURA                                                                                                                                                                                                                                                                                                                           </t>
  </si>
  <si>
    <t>246,98</t>
  </si>
  <si>
    <t xml:space="preserve">PORTA DE MADEIRA, FOLHA MEDIA (NBR 15930) DE 900 X 2100 MM, DE 35 MM A 40 MM DE ESPESSURA, NUCLEO SEMI-SOLIDO (SARRAFEADO), CAPA LISA EM HDF, ACABAMENTO EM PRIMER PARA PINTURA                                                                                                                                                                                                                                                                                                                           </t>
  </si>
  <si>
    <t>328,39</t>
  </si>
  <si>
    <t xml:space="preserve">PORTA DE MADEIRA, FOLHA PESADA (NBR 15930) DE 800 X 2100 MM, DE 40 MM A 45 MM DE ESPESSURA, NUCLEO SOLIDO, CAPA LISA EM HDF, ACABAMENTO EM LAMINADO NATURAL PARA VERNIZ                                                                                                                                                                                                                                                                                                                                   </t>
  </si>
  <si>
    <t>461,14</t>
  </si>
  <si>
    <t xml:space="preserve">PORTA DE MADEIRA, FOLHA PESADA (NBR 15930) DE 800 X 2100 MM, DE 40 MM A 45 MM DE ESPESSURA, NUCLEO SOLIDO, CAPA LISA EM HDF, ACABAMENTO EM PRIMER PARA PINTURA                                                                                                                                                                                                                                                                                                                                            </t>
  </si>
  <si>
    <t>509,93</t>
  </si>
  <si>
    <t xml:space="preserve">PORTA DE MADEIRA, FOLHA PESADA (NBR 15930) DE 900 X 2100 MM, DE 40 MM A 45 MM DE ESPESSURA, NUCLEO SOLIDO, CAPA LISA EM HDF, ACABAMENTO EM LAMINADO NATURAL PARA VERNIZ                                                                                                                                                                                                                                                                                                                                   </t>
  </si>
  <si>
    <t>536,69</t>
  </si>
  <si>
    <t xml:space="preserve">PORTA DE MADEIRA, FOLHA PESADA (NBR 15930) DE 900 X 2100 MM, DE 40 MM A 45 MM DE ESPESSURA, NUCLEO SOLIDO, CAPA LISA EM HDF, ACABAMENTO EM PRIMER PARA PINTURA                                                                                                                                                                                                                                                                                                                                            </t>
  </si>
  <si>
    <t>578,36</t>
  </si>
  <si>
    <t xml:space="preserve">PORTA DENTE PARA  FRESADORA                                                                                                                                                                                                                                                                                                                                                                                                                                                                               </t>
  </si>
  <si>
    <t>460,23</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</si>
  <si>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</si>
  <si>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</si>
  <si>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</si>
  <si>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36,74</t>
  </si>
  <si>
    <t xml:space="preserve">PORTA VIDRO TEMPERADO INCOLOR, 2 FOLHAS DE CORRER, E = 10 MM (SEM FERRAGENS E SEM COLOCACAO)                                                                                                                                                                                                                                                                                                                                                                                                              </t>
  </si>
  <si>
    <t xml:space="preserve">PORTAO BASCULANTE, MANUAL, EM ACO GALVANIZADO, CHAPA 26, TIPO LAMBRIL, COM REQUADRO, ACABAMENTO NATURAL                                                                                                                                                                                                                                                                                                                                                                                                   </t>
  </si>
  <si>
    <t>583,35</t>
  </si>
  <si>
    <t xml:space="preserve">PORTAO DE ABRIR / GIRO, EM GRADIL DE METALON REDONDO DE 3/4"  VERTICAL, COM REQUADRO, ACABAMENTO NATURAL - COMPLETO                                                                                                                                                                                                                                                                                                                                                                                       </t>
  </si>
  <si>
    <t>507,52</t>
  </si>
  <si>
    <t xml:space="preserve">PORTAO DE CORRER EM CHAPA TIPO PAINEL LAMBRIL QUADRADO, COM PORTA SOCIAL COMPLETA INCLUIDA, COM REQUADRO, ACABAMENTO NATURAL, COM TRILHOS E ROLDANAS                                                                                                                                                                                                                                                                                                                                                      </t>
  </si>
  <si>
    <t>473,34</t>
  </si>
  <si>
    <t xml:space="preserve">PORTAO DE CORRER EM GRADIL FIXO DE BARRA DE FERRO CHATA DE 3 X 1/4" NA VERTICAL, SEM REQUADRO, ACABAMENTO NATURAL, COM TRILHOS E ROLDANAS                                                                                                                                                                                                                                                                                                                                                                 </t>
  </si>
  <si>
    <t>620,60</t>
  </si>
  <si>
    <t xml:space="preserve">POSTE CONICO CONTINUO EM ACO GALVANIZADO, CURVO, BRACO DUPLO, ENGASTADO,  H = 9 M, DIAMETRO INFERIOR = *135* MM                                                                                                                                                                                                                                                                                                                                                                                           </t>
  </si>
  <si>
    <t>2.049,09</t>
  </si>
  <si>
    <t xml:space="preserve">POSTE CONICO CONTINUO EM ACO GALVANIZADO, CURVO, BRACO DUPLO, FLANGEADO,  H = 9 M, DIAMETRO INFERIOR = *135* MM                                                                                                                                                                                                                                                                                                                                                                                           </t>
  </si>
  <si>
    <t>2.328,92</t>
  </si>
  <si>
    <t xml:space="preserve">POSTE CONICO CONTINUO EM ACO GALVANIZADO, CURVO, BRACO SIMPLES, ENGASTADO,  H = 9 M, DIAMETRO INFERIOR = *135* MM                                                                                                                                                                                                                                                                                                                                                                                         </t>
  </si>
  <si>
    <t>1.980,72</t>
  </si>
  <si>
    <t xml:space="preserve">POSTE CONICO CONTINUO EM ACO GALVANIZADO, CURVO, BRACO SIMPLES, FLANGEADO,  H = 9 M, DIAMETRO INFERIOR = *135* MM                                                                                                                                                                                                                                                                                                                                                                                         </t>
  </si>
  <si>
    <t>1.977,84</t>
  </si>
  <si>
    <t xml:space="preserve">POSTE CONICO CONTINUO EM ACO GALVANIZADO, CURVO, BRACO SIMPLES, FLANGEADO, H = 7 M, DIAMETRO INFERIOR = *125* MM                                                                                                                                                                                                                                                                                                                                                                                          </t>
  </si>
  <si>
    <t>1.475,75</t>
  </si>
  <si>
    <t xml:space="preserve">POSTE CONICO CONTINUO EM ACO GALVANIZADO, RETO, ENGASTADO,  H = 7 M, DIAMETRO INFERIOR = *125* MM                                                                                                                                                                                                                                                                                                                                                                                                         </t>
  </si>
  <si>
    <t>1.494,49</t>
  </si>
  <si>
    <t xml:space="preserve">POSTE CONICO CONTINUO EM ACO GALVANIZADO, RETO, ENGASTADO,  H = 9 M, DIAMETRO INFERIOR = *145* MM                                                                                                                                                                                                                                                                                                                                                                                                         </t>
  </si>
  <si>
    <t>2.070,40</t>
  </si>
  <si>
    <t xml:space="preserve">POSTE CONICO CONTINUO EM ACO GALVANIZADO, RETO, FLANGEADO,  H = 3 M, DIAMETRO INFERIOR = *95* MM                                                                                                                                                                                                                                                                                                                                                                                                          </t>
  </si>
  <si>
    <t>509,57</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</si>
  <si>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</si>
  <si>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</si>
  <si>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</si>
  <si>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</si>
  <si>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</si>
  <si>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</si>
  <si>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</si>
  <si>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</si>
  <si>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</si>
  <si>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</si>
  <si>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</si>
  <si>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</si>
  <si>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</si>
  <si>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</si>
  <si>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</si>
  <si>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</si>
  <si>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</si>
  <si>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</si>
  <si>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</si>
  <si>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</si>
  <si>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</si>
  <si>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</si>
  <si>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</si>
  <si>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</si>
  <si>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</si>
  <si>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</si>
  <si>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</si>
  <si>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</si>
  <si>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</si>
  <si>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</si>
  <si>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</si>
  <si>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</si>
  <si>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</si>
  <si>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</si>
  <si>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</si>
  <si>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</si>
  <si>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</si>
  <si>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</si>
  <si>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</si>
  <si>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</si>
  <si>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</si>
  <si>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</si>
  <si>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</si>
  <si>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</si>
  <si>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</si>
  <si>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</si>
  <si>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</si>
  <si>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</si>
  <si>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</si>
  <si>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</si>
  <si>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</si>
  <si>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301,63</t>
  </si>
  <si>
    <t xml:space="preserve">POSTE ROLICO DE MADEIRA TRATADA, D = 20 A 25 CM, H = 12,00 M, EM EUCALIPTO OU EQUIVALENTE DA REGIAO                                                                                                                                                                                                                                                                                                                                                                                                       </t>
  </si>
  <si>
    <t>92,68</t>
  </si>
  <si>
    <t xml:space="preserve">POSTES METALICOS AUTOPORTANTES, CONICO OU TELESCOPICO, PARA SPDA, ALTURA 10 METROS LIVRES                                                                                                                                                                                                                                                                                                                                                                                                                 </t>
  </si>
  <si>
    <t>1.692,38</t>
  </si>
  <si>
    <t xml:space="preserve">POSTES METALICOS AUTOPORTANTES, CONICO OU TELESCOPICO, PARA SPDA, ALTURA 12 METROS LIVRES                                                                                                                                                                                                                                                                                                                                                                                                                 </t>
  </si>
  <si>
    <t>2.362,64</t>
  </si>
  <si>
    <t xml:space="preserve">POSTES METALICOS AUTOPORTANTES, CONICO OU TELESCOPICO, PARA SPDA, ALTURA 15 METROS LIVRES                                                                                                                                                                                                                                                                                                                                                                                                                 </t>
  </si>
  <si>
    <t>3.295,71</t>
  </si>
  <si>
    <t xml:space="preserve">POSTES METALICOS AUTOPORTANTES, CONICO OU TELESCOPICO, PARA SPDA, ALTURA 20 METROS LIVRES                                                                                                                                                                                                                                                                                                                                                                                                                 </t>
  </si>
  <si>
    <t>4.493,53</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</si>
  <si>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</si>
  <si>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</si>
  <si>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</si>
  <si>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</si>
  <si>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</si>
  <si>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</si>
  <si>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</si>
  <si>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</si>
  <si>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</si>
  <si>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</si>
  <si>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</si>
  <si>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</si>
  <si>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25,77</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</si>
  <si>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</si>
  <si>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</si>
  <si>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</si>
  <si>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</si>
  <si>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</si>
  <si>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</si>
  <si>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15,43</t>
  </si>
  <si>
    <t xml:space="preserve">PREGO DE ACO POLIDO COM CABECA 17 X 21 (2 X 11)                                                                                                                                                                                                                                                                                                                                                                                                                                                           </t>
  </si>
  <si>
    <t xml:space="preserve">PREGO DE ACO POLIDO COM CABECA 17 X 24 (2 1/4 X 11)                                                                                                                                                                                                                                                                                                                                                                                                                                                       </t>
  </si>
  <si>
    <t>14,93</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</si>
  <si>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</si>
  <si>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</si>
  <si>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</si>
  <si>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</si>
  <si>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</si>
  <si>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</si>
  <si>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</si>
  <si>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</si>
  <si>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</si>
  <si>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</si>
  <si>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</si>
  <si>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</si>
  <si>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128,57</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</si>
  <si>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</si>
  <si>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</si>
  <si>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</si>
  <si>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</si>
  <si>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</si>
  <si>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113,42</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</si>
  <si>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</si>
  <si>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</si>
  <si>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</si>
  <si>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</si>
  <si>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</si>
  <si>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</si>
  <si>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</si>
  <si>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255,00</t>
  </si>
  <si>
    <t xml:space="preserve">PROTETOR/PONTEIRA PLASTICA PARA PONTA DE VERGALHAO DE ATE 1", TIPO PROTETOR DE ESPERA                                                                                                                                                                                                                                                                                                                                                                                                                     </t>
  </si>
  <si>
    <t xml:space="preserve">PRUMO DE CENTRO EM ACO *400* G                                                                                                                                                                                                                                                                                                                                                                                                                                                                            </t>
  </si>
  <si>
    <t xml:space="preserve">PRUMO DE PAREDE EM ACO 700 A 750 G                                                                                                                                                                                                                                                                                                                                                                                                                                                                        </t>
  </si>
  <si>
    <t>49,32</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</si>
  <si>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</si>
  <si>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</si>
  <si>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</si>
  <si>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</si>
  <si>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14,41</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</si>
  <si>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</si>
  <si>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</si>
  <si>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49,42</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</si>
  <si>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</si>
  <si>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</si>
  <si>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134,54</t>
  </si>
  <si>
    <t xml:space="preserve">PUXADOR TUBULAR RETO SIMPLES, EM ALUMINIO CROMADO, COM COMPRIMENTO DE APROX 400 MM E DIAMETRO DE 25 MM                                                                                                                                                                                                                                                                                                                                                                                                    </t>
  </si>
  <si>
    <t>67,27</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</si>
  <si>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</si>
  <si>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</si>
  <si>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</si>
  <si>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</si>
  <si>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</si>
  <si>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</si>
  <si>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</si>
  <si>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</si>
  <si>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</si>
  <si>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</si>
  <si>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</si>
  <si>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</si>
  <si>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</si>
  <si>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</si>
  <si>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</si>
  <si>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</si>
  <si>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</si>
  <si>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</si>
  <si>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</si>
  <si>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</si>
  <si>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</si>
  <si>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</si>
  <si>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</si>
  <si>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</si>
  <si>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</si>
  <si>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</si>
  <si>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</si>
  <si>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</si>
  <si>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</si>
  <si>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</si>
  <si>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</si>
  <si>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</si>
  <si>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1.120,35</t>
  </si>
  <si>
    <t xml:space="preserve">RACK DE PISO PARA SERVIDOR, FECHADO, 44U, COM PORTA, 44U X *570* MM                                                                                                                                                                                                                                                                                                                                                                                                                                       </t>
  </si>
  <si>
    <t>2.279,73</t>
  </si>
  <si>
    <t xml:space="preserve">RALO FOFO COM REQUADRO, QUADRADO 150 X 150 MM                                                                                                                                                                                                                                                                                                                                                                                                                                                             </t>
  </si>
  <si>
    <t>62,04</t>
  </si>
  <si>
    <t xml:space="preserve">RALO FOFO COM REQUADRO, QUADRADO 200 X 200 MM                                                                                                                                                                                                                                                                                                                                                                                                                                                             </t>
  </si>
  <si>
    <t>93,51</t>
  </si>
  <si>
    <t xml:space="preserve">RALO FOFO COM REQUADRO, QUADRADO 250 X 250 MM                                                                                                                                                                                                                                                                                                                                                                                                                                                             </t>
  </si>
  <si>
    <t>115,10</t>
  </si>
  <si>
    <t xml:space="preserve">RALO FOFO COM REQUADRO, QUADRADO 300 X 300 MM                                                                                                                                                                                                                                                                                                                                                                                                                                                             </t>
  </si>
  <si>
    <t>143,87</t>
  </si>
  <si>
    <t xml:space="preserve">RALO FOFO COM REQUADRO, QUADRADO 400 X 400 MM                                                                                                                                                                                                                                                                                                                                                                                                                                                             </t>
  </si>
  <si>
    <t>226,60</t>
  </si>
  <si>
    <t xml:space="preserve">RALO FOFO SEMIESFERICO, 100 MM, PARA LAJES/ CALHAS                                                                                                                                                                                                                                                                                                                                                                                                                                                        </t>
  </si>
  <si>
    <t>24,72</t>
  </si>
  <si>
    <t xml:space="preserve">RALO FOFO SEMIESFERICO, 150 MM, PARA LAJES/ CALHAS                                                                                                                                                                                                                                                                                                                                                                                                                                                        </t>
  </si>
  <si>
    <t xml:space="preserve">RALO FOFO SEMIESFERICO, 200 MM, PARA LAJES/ CALHAS                                                                                                                                                                                                                                                                                                                                                                                                                                                        </t>
  </si>
  <si>
    <t>133,53</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</si>
  <si>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</si>
  <si>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</si>
  <si>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</si>
  <si>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</si>
  <si>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</si>
  <si>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</si>
  <si>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</si>
  <si>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</si>
  <si>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1 LAMPADA FLUORESCENTE DE 36/40 W                                                                                                                                                                                                                                                                                                                                                                                                                                           </t>
  </si>
  <si>
    <t>37,64</t>
  </si>
  <si>
    <t xml:space="preserve">REATOR ELETRONICO BIVOLT PARA 2 LAMPADAS FLUORESCENTES DE 14 W                                                                                                                                                                                                                                                                                                                                                                                                                                            </t>
  </si>
  <si>
    <t>74,97</t>
  </si>
  <si>
    <t xml:space="preserve">REATOR ELETRONICO BIVOLT PARA 2 LAMPADAS FLUORESCENTES DE 18/20 W                                                                                                                                                                                                                                                                                                                                                                                                                                         </t>
  </si>
  <si>
    <t>39,56</t>
  </si>
  <si>
    <t xml:space="preserve">REATOR ELETRONICO BIVOLT PARA 2 LAMPADAS FLUORESCENTES DE 36/40 W                                                                                                                                                                                                                                                                                                                                                                                                                                         </t>
  </si>
  <si>
    <t>40,89</t>
  </si>
  <si>
    <t xml:space="preserve">REATOR INTERNO/INTEGRADO PARA LAMPADA VAPOR METALICO 400 W, ALTO FATOR DE POTENCIA                                                                                                                                                                                                                                                                                                                                                                                                                        </t>
  </si>
  <si>
    <t>162,45</t>
  </si>
  <si>
    <t xml:space="preserve">REATOR P/ LAMPADA VAPOR DE SODIO 250W USO EXT                                                                                                                                                                                                                                                                                                                                                                                                                                                             </t>
  </si>
  <si>
    <t>257,09</t>
  </si>
  <si>
    <t xml:space="preserve">REATOR P/ 1 LAMPADA VAPOR DE MERCURIO 125W USO EXT                                                                                                                                                                                                                                                                                                                                                                                                                                                        </t>
  </si>
  <si>
    <t>117,83</t>
  </si>
  <si>
    <t xml:space="preserve">REATOR P/ 1 LAMPADA VAPOR DE MERCURIO 250W USO EXT                                                                                                                                                                                                                                                                                                                                                                                                                                                        </t>
  </si>
  <si>
    <t>140,52</t>
  </si>
  <si>
    <t xml:space="preserve">REATOR P/ 1 LAMPADA VAPOR DE MERCURIO 400W USO EXT                                                                                                                                                                                                                                                                                                                                                                                                                                                        </t>
  </si>
  <si>
    <t>161,88</t>
  </si>
  <si>
    <t xml:space="preserve">REBITE DE REPUXO EM ALUMINIO VAZADO, DIAMETRO 3,2 X 8 MM DE COMPRIMENTO (1KG = 1025 UNIDADES)                                                                                                                                                                                                                                                                                                                                                                                                             </t>
  </si>
  <si>
    <t>59,87</t>
  </si>
  <si>
    <t xml:space="preserve">REBOLO ABRASIVO RETO DE USO GERAL GRAO 36, DE 6 X 1 " ( DIAMETRO X ALTURA)                                                                                                                                                                                                                                                                                                                                                                                                                                </t>
  </si>
  <si>
    <t>81,31</t>
  </si>
  <si>
    <t xml:space="preserve">REBOLO ABRASIVO RETO DE USO GERAL GRAO 36, DE 6 X 3/4 " (DIAMETRO X ALTURA)                                                                                                                                                                                                                                                                                                                                                                                                                               </t>
  </si>
  <si>
    <t>64,93</t>
  </si>
  <si>
    <t xml:space="preserve">RECICLADORA DE ASFALTO A FRIO SOBRE RODAS, LARG. FRESAGEM 2,00 M, POT. 315 KW/422 HP                                                                                                                                                                                                                                                                                                                                                                                                                      </t>
  </si>
  <si>
    <t>4.648.702,64</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</si>
  <si>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</si>
  <si>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</si>
  <si>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</si>
  <si>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</si>
  <si>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</si>
  <si>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</si>
  <si>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</si>
  <si>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</si>
  <si>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</si>
  <si>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</si>
  <si>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</si>
  <si>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148,71</t>
  </si>
  <si>
    <t xml:space="preserve">REGISTRO DE ESFERA DE PASSEIO, PVC PARA POLIETILENO, 20 MM                                                                                                                                                                                                                                                                                                                                                                                                                                                </t>
  </si>
  <si>
    <t>13,37</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</si>
  <si>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</si>
  <si>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</si>
  <si>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</si>
  <si>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</si>
  <si>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28,50</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</si>
  <si>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</si>
  <si>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</si>
  <si>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</si>
  <si>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</si>
  <si>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44,22</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</si>
  <si>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</si>
  <si>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</si>
  <si>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</si>
  <si>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</si>
  <si>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27,48</t>
  </si>
  <si>
    <t xml:space="preserve">REGISTRO DE ESFERA, PVC, COM VOLANTE, VS, SOLDAVEL, DN 32 MM, COM CORPO DIVIDIDO                                                                                                                                                                                                                                                                                                                                                                                                                          </t>
  </si>
  <si>
    <t xml:space="preserve">REGISTRO DE ESFERA, PVC, COM VOLANTE, VS, SOLDAVEL, DN 40 MM, COM CORPO DIVIDIDO                                                                                                                                                                                                                                                                                                                                                                                                                          </t>
  </si>
  <si>
    <t>58,36</t>
  </si>
  <si>
    <t xml:space="preserve">REGISTRO DE ESFERA, PVC, COM VOLANTE, VS, SOLDAVEL, DN 50 MM, COM CORPO DIVIDIDO                                                                                                                                                                                                                                                                                                                                                                                                                          </t>
  </si>
  <si>
    <t>60,27</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</si>
  <si>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</si>
  <si>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</si>
  <si>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</si>
  <si>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</si>
  <si>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</si>
  <si>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</si>
  <si>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47,20</t>
  </si>
  <si>
    <t xml:space="preserve">REGISTRO GAVETA BRUTO EM LATAO FORJADO, BITOLA 1 1/2 " (REF 1509)                                                                                                                                                                                                                                                                                                                                                                                                                                         </t>
  </si>
  <si>
    <t>81,21</t>
  </si>
  <si>
    <t xml:space="preserve">REGISTRO GAVETA BRUTO EM LATAO FORJADO, BITOLA 1 1/4 " (REF 1509)                                                                                                                                                                                                                                                                                                                                                                                                                                         </t>
  </si>
  <si>
    <t>64,32</t>
  </si>
  <si>
    <t xml:space="preserve">REGISTRO GAVETA BRUTO EM LATAO FORJADO, BITOLA 1/2 " (REF 1509)                                                                                                                                                                                                                                                                                                                                                                                                                                           </t>
  </si>
  <si>
    <t xml:space="preserve">REGISTRO GAVETA BRUTO EM LATAO FORJADO, BITOLA 2 " (REF 1509)                                                                                                                                                                                                                                                                                                                                                                                                                                             </t>
  </si>
  <si>
    <t>113,12</t>
  </si>
  <si>
    <t xml:space="preserve">REGISTRO GAVETA BRUTO EM LATAO FORJADO, BITOLA 2 1/2 " (REF 1509)                                                                                                                                                                                                                                                                                                                                                                                                                                         </t>
  </si>
  <si>
    <t>234,60</t>
  </si>
  <si>
    <t xml:space="preserve">REGISTRO GAVETA BRUTO EM LATAO FORJADO, BITOLA 3 " (REF 1509)                                                                                                                                                                                                                                                                                                                                                                                                                                             </t>
  </si>
  <si>
    <t>284,02</t>
  </si>
  <si>
    <t xml:space="preserve">REGISTRO GAVETA BRUTO EM LATAO FORJADO, BITOLA 3/4 " (REF 1509)                                                                                                                                                                                                                                                                                                                                                                                                                                           </t>
  </si>
  <si>
    <t xml:space="preserve">REGISTRO GAVETA BRUTO EM LATAO FORJADO, BITOLA 4 " (REF 1509)                                                                                                                                                                                                                                                                                                                                                                                                                                             </t>
  </si>
  <si>
    <t>591,80</t>
  </si>
  <si>
    <t xml:space="preserve">REGISTRO GAVETA COM ACABAMENTO E CANOPLA CROMADOS, SIMPLES, BITOLA 1 " (REF 1509)                                                                                                                                                                                                                                                                                                                                                                                                                         </t>
  </si>
  <si>
    <t>89,30</t>
  </si>
  <si>
    <t xml:space="preserve">REGISTRO GAVETA COM ACABAMENTO E CANOPLA CROMADOS, SIMPLES, BITOLA 1 1/2 " (REF 1509)                                                                                                                                                                                                                                                                                                                                                                                                                     </t>
  </si>
  <si>
    <t>129,86</t>
  </si>
  <si>
    <t xml:space="preserve">REGISTRO GAVETA COM ACABAMENTO E CANOPLA CROMADOS, SIMPLES, BITOLA 1 1/4 " (REF 1509)                                                                                                                                                                                                                                                                                                                                                                                                                     </t>
  </si>
  <si>
    <t>124,16</t>
  </si>
  <si>
    <t xml:space="preserve">REGISTRO GAVETA COM ACABAMENTO E CANOPLA CROMADOS, SIMPLES, BITOLA 1/2 " (REF 1509)                                                                                                                                                                                                                                                                                                                                                                                                                       </t>
  </si>
  <si>
    <t>64,67</t>
  </si>
  <si>
    <t xml:space="preserve">REGISTRO GAVETA COM ACABAMENTO E CANOPLA CROMADOS, SIMPLES, BITOLA 3/4 " (REF 1509)                                                                                                                                                                                                                                                                                                                                                                                                                       </t>
  </si>
  <si>
    <t>72,95</t>
  </si>
  <si>
    <t xml:space="preserve">REGISTRO OU REGULADOR DE GAS COZINHA, VAZAO DE 2 KG/H, 2,8 KPA                                                                                                                                                                                                                                                                                                                                                                                                                                            </t>
  </si>
  <si>
    <t>34,84</t>
  </si>
  <si>
    <t xml:space="preserve">REGISTRO OU VALVULA GLOBO ANGULAR EM LATAO, PARA HIDRANTES EM INSTALACAO PREDIAL DE INCENDIO, 45 GRAUS, DIAMETRO DE 2 1/2", COM VOLANTE, CLASSE DE PRESSAO DE ATE 200 PSI                                                                                                                                                                                                                                                                                                                                 </t>
  </si>
  <si>
    <t>300,00</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</si>
  <si>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</si>
  <si>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</si>
  <si>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</si>
  <si>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66,56</t>
  </si>
  <si>
    <t xml:space="preserve">REGISTRO PRESSAO COM ACABAMENTO E CANOPLA CROMADA, SIMPLES, BITOLA 3/4 " (REF 1416)                                                                                                                                                                                                                                                                                                                                                                                                                       </t>
  </si>
  <si>
    <t>68,80</t>
  </si>
  <si>
    <t xml:space="preserve">REGUA DE ALUMINIO PARA PEDREIRO 2 X 1 "                                                                                                                                                                                                                                                                                                                                                                                                                                                                   </t>
  </si>
  <si>
    <t>57,87</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</si>
  <si>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</si>
  <si>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</si>
  <si>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</si>
  <si>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</si>
  <si>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92,75</t>
  </si>
  <si>
    <t xml:space="preserve">RELE FOTOELETRICO INTERNO E EXTERNO BIVOLT 1000 W, DE CONECTOR, SEM BASE                                                                                                                                                                                                                                                                                                                                                                                                                                  </t>
  </si>
  <si>
    <t>37,24</t>
  </si>
  <si>
    <t xml:space="preserve">RELE TERMICO BIMETAL PARA USO EM MOTORES TRIFASICOS, TENSAO 380 V, POTENCIA ATE 15 CV, CORRENTE NOMINAL MAXIMA 22 A                                                                                                                                                                                                                                                                                                                                                                                       </t>
  </si>
  <si>
    <t>164,12</t>
  </si>
  <si>
    <t xml:space="preserve">RESINA ACRILICA PREMIUM BASE AGUA - COR BRANCA                                                                                                                                                                                                                                                                                                                                                                                                                                                            </t>
  </si>
  <si>
    <t>34,13</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</si>
  <si>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</si>
  <si>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</si>
  <si>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</si>
  <si>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380.304,87</t>
  </si>
  <si>
    <t xml:space="preserve">RETROESCAVADEIRA SOBRE RODAS COM CARREGADEIRA, TRACAO 4 X 4, POTENCIA LIQUIDA 72 HP, PESO OPERACIONAL MINIMO DE 7140 KG, CAPACIDADE MINIMA DA CARREGADEIRA DE 0,79 M3 E DA RETROESCAVADEIRA MINIMA DE 0,18 M3, PROFUNDIDADE DE ESCAVACAO MAXIMA DE 4,50 M                                                                                                                                                                                                                                                 </t>
  </si>
  <si>
    <t>412.500,00</t>
  </si>
  <si>
    <t xml:space="preserve">RETROESCAVADEIRA SOBRE RODAS COM CARREGADEIRA, TRACAO 4 X 4, POTENCIA LIQUIDA 88 HP, PESO OPERACIONAL MINIMO DE 6674 KG, CAPACIDADE DA CARREGADEIRA DE 1,00 M3 E DA  RETROESCAVADEIRA MINIMA DE 0,26 M3, PROFUNDIDADE DE ESCAVACAO MAXIMA DE 4,37 M                                                                                                                                                                                                                                                       </t>
  </si>
  <si>
    <t>427.591,43</t>
  </si>
  <si>
    <t xml:space="preserve">REVESTIMENTO DE PAREDE EM GRANILITE, MARMORITE OU GRANITINA - ESP = 5 MM (INCLUSO EXECUCAO)                                                                                                                                                                                                                                                                                                                                                                                                               </t>
  </si>
  <si>
    <t>283,82</t>
  </si>
  <si>
    <t xml:space="preserve">REVESTIMENTO DE PAREDE EM GRANILITE, MARMORITE OU GRANITINA COLORIDO - ESP = 5 MM (INCLUSO EXECUCAO)                                                                                                                                                                                                                                                                                                                                                                                                      </t>
  </si>
  <si>
    <t>177,39</t>
  </si>
  <si>
    <t xml:space="preserve">REVESTIMENTO EM CERAMICA ESMALTADA COMERCIAL, PEI MENOR OU IGUAL A 3, FORMATO MENOR OU IGUAL A 2025 CM2                                                                                                                                                                                                                                                                                                                                                                                                   </t>
  </si>
  <si>
    <t>30,70</t>
  </si>
  <si>
    <t xml:space="preserve">REVESTIMENTO EM CERAMICA ESMALTADA EXTRA, PEI MAIOR OU IGUAL 4, FORMATO MAIOR A 2025 CM2                                                                                                                                                                                                                                                                                                                                                                                                                  </t>
  </si>
  <si>
    <t xml:space="preserve">REVESTIMENTO EM CERAMICA ESMALTADA EXTRA, PEI MENOR OU IGUAL A 3, FORMATO MENOR OU IGUAL A 2025 CM2                                                                                                                                                                                                                                                                                                                                                                                                       </t>
  </si>
  <si>
    <t>41,90</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</si>
  <si>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</si>
  <si>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</si>
  <si>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</si>
  <si>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</si>
  <si>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</si>
  <si>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</si>
  <si>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</si>
  <si>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</si>
  <si>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</si>
  <si>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</si>
  <si>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60,69</t>
  </si>
  <si>
    <t xml:space="preserve">RODAPE EM POLIESTIRENO, BRANCO, H = *5* CM, E = *1,5* CM                                                                                                                                                                                                                                                                                                                                                                                                                                                  </t>
  </si>
  <si>
    <t>34,30</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</si>
  <si>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</si>
  <si>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</si>
  <si>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</si>
  <si>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41,73</t>
  </si>
  <si>
    <t xml:space="preserve">RODIZIO TIPO NAPOLEAO PARA JANELAS DE CORRER, EM ZAMAC, COMPRIMENTO DE APROX 60 CM, COM ROLAMENTO EM ACO                                                                                                                                                                                                                                                                                                                                                                                                  </t>
  </si>
  <si>
    <t xml:space="preserve">RODO PARA CHAO 40 CM COM CABO                                                                                                                                                                                                                                                                                                                                                                                                                                                                             </t>
  </si>
  <si>
    <t>10,25</t>
  </si>
  <si>
    <t xml:space="preserve">ROLDANA CONCAVA DUPLA, 4 RODAS, EM ZAMAC COM CHAPA DE LATAO, ROLAMENTOS EM ACO, PARA PORTAS E JANELAS DE CORRER                                                                                                                                                                                                                                                                                                                                                                                           </t>
  </si>
  <si>
    <t>53,21</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</si>
  <si>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</si>
  <si>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</si>
  <si>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</si>
  <si>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997.825,41</t>
  </si>
  <si>
    <t xml:space="preserve">ROLO COMPACTADOR DE PNEUS, ESTATICO, PRESSAO VARIAVEL, POTENCIA 111 HP, PESO SEM/COM LASTRO 9,5/26,0 T, LARGURA DE ROLAGEM 1,90 M                                                                                                                                                                                                                                                                                                                                                                         </t>
  </si>
  <si>
    <t>940.000,00</t>
  </si>
  <si>
    <t xml:space="preserve">ROLO COMPACTADOR PE DE CARNEIRO VIBRATORIO, POTENCIA 125 HP, PESO OPERACIONAL SEM/COM LASTRO 11,95/13,30 T, IMPACTO DINAMICO 38,5/22,5 T, LARGURA DE TRABALHO 2,15 M                                                                                                                                                                                                                                                                                                                                      </t>
  </si>
  <si>
    <t>833.762,51</t>
  </si>
  <si>
    <t xml:space="preserve">ROLO COMPACTADOR PE DE CARNEIRO VIBRATORIO, POTENCIA 80 HP, PESO OPERACIONAL SEM/COM LASTRO 7,4/8,8 T, LARGURA DE TRABALHO 1,68 M                                                                                                                                                                                                                                                                                                                                                                         </t>
  </si>
  <si>
    <t>625.341,67</t>
  </si>
  <si>
    <t xml:space="preserve">ROLO COMPACTADOR VIBRATORIO DE UM CILINDRO LISO DE ACO, POTENCIA 125 HP, PESO SEM/COM LASTRO 10,75/12,92 T, IMPACTO DINAMICO 31,5/18,5 T, LARGURA TRABALHO 2,15 M                                                                                                                                                                                                                                                                                                                                         </t>
  </si>
  <si>
    <t>806.866,86</t>
  </si>
  <si>
    <t xml:space="preserve">ROLO COMPACTADOR VIBRATORIO DE UM CILINDRO, ACO LISO, POTENCIA 80 HP, PESO OPERACIONAL MAXIMO 8,1 T, IMPACTO DINAMICO 16,15/9,5 T, LARGURA TRABALHO 1,68 M                                                                                                                                                                                                                                                                                                                                                </t>
  </si>
  <si>
    <t>601.465,48</t>
  </si>
  <si>
    <t xml:space="preserve">ROLO COMPACTADOR VIBRATORIO PE DE CARNEIRO, COM CONTROLE REMOTO POR RADIO, POTENCIA  12,5 KW, PESO OPERACIONAL DE 1,675 T, LARGURA DE TRABALHO 0,85 M                                                                                                                                                                                                                                                                                                                                                     </t>
  </si>
  <si>
    <t>821.828,55</t>
  </si>
  <si>
    <t xml:space="preserve">ROLO COMPACTADOR VIBRATORIO REBOCAVEL, CILINDRO DE ACO LISO, POTENCIA DE TRACAO DE 65 CV, PESO DE 4,7 T, IMPACTO DINAMICO TOTAL DE 18,3 T, LARGURA DO ROLO 1,67 M                                                                                                                                                                                                                                                                                                                                         </t>
  </si>
  <si>
    <t>181.554,32</t>
  </si>
  <si>
    <t xml:space="preserve">ROLO COMPACTADOR VIBRATORIO TANDEM, ACO LISO, POTENCIA 125 HP, PESO SEM/COM LASTRO 10,20/11,65 T, LARGURA DE TRABALHO 1,73 M                                                                                                                                                                                                                                                                                                                                                                              </t>
  </si>
  <si>
    <t>899.714,32</t>
  </si>
  <si>
    <t xml:space="preserve">ROLO COMPACTADOR VIBRATORIO TANDEM, ACO LISO, POTENCIA 58 CV, PESO SEM/COM LASTRO 6,5/9,4 T, LARGURA DE TRABALHO 1,20 M                                                                                                                                                                                                                                                                                                                                                                                   </t>
  </si>
  <si>
    <t>738.571,44</t>
  </si>
  <si>
    <t xml:space="preserve">ROLO DE ESPUMA POLIESTER 23 CM (SEM CABO)                                                                                                                                                                                                                                                                                                                                                                                                                                                                 </t>
  </si>
  <si>
    <t xml:space="preserve">ROLO DE LA DE CARNEIRO 23 CM (SEM CABO)                                                                                                                                                                                                                                                                                                                                                                                                                                                                   </t>
  </si>
  <si>
    <t>42,14</t>
  </si>
  <si>
    <t xml:space="preserve">ROMPEDOR ELETRICO PESO 26 KG, POTENCIA OPERACIONAL DE 2,5 KW                                                                                                                                                                                                                                                                                                                                                                                                                                              </t>
  </si>
  <si>
    <t>26.431,48</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</si>
  <si>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</si>
  <si>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</si>
  <si>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</si>
  <si>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</si>
  <si>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</si>
  <si>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</si>
  <si>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</si>
  <si>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</si>
  <si>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</si>
  <si>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</si>
  <si>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</si>
  <si>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</si>
  <si>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46,89</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</si>
  <si>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</si>
  <si>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</si>
  <si>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</si>
  <si>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</si>
  <si>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</si>
  <si>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</si>
  <si>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</si>
  <si>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</si>
  <si>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</si>
  <si>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</si>
  <si>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</si>
  <si>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</si>
  <si>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</si>
  <si>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</si>
  <si>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</si>
  <si>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</si>
  <si>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</si>
  <si>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</si>
  <si>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707,70</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</si>
  <si>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</si>
  <si>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</si>
  <si>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</si>
  <si>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</si>
  <si>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</si>
  <si>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</si>
  <si>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69,60</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</si>
  <si>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</si>
  <si>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</si>
  <si>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</si>
  <si>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</si>
  <si>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</si>
  <si>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</si>
  <si>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82,27</t>
  </si>
  <si>
    <t xml:space="preserve">SENSOR DE PRESENCA BIVOLT DE PAREDE SEM FOTOCELULA PARA QUALQUER TIPO DE LAMPADA POTENCIA MAXIMA *1000* W, USO INTERNO                                                                                                                                                                                                                                                                                                                                                                                    </t>
  </si>
  <si>
    <t>50,88</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</si>
  <si>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</si>
  <si>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</si>
  <si>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53,25</t>
  </si>
  <si>
    <t xml:space="preserve">SERRA CIRCULAR DE BANCADA COM MOTOR ELETRICO, POTENCIA DE *1600* W, PARA DISCO DE DIAMETRO DE 10" (250 MM)                                                                                                                                                                                                                                                                                                                                                                                                </t>
  </si>
  <si>
    <t>1.384,35</t>
  </si>
  <si>
    <t xml:space="preserve">SERRA CIRCULAR DE BANCADA, MODELO PICA-PAU, DIAMETRO DE 350 MM. CARACTERISTICAS DO MOTOR: TRIFASICO, POTENCIA DE 5 HP, FREQUENCIA DE 60 HZ                                                                                                                                                                                                                                                                                                                                                                </t>
  </si>
  <si>
    <t>5.577,44</t>
  </si>
  <si>
    <t xml:space="preserve">SERRALHEIRO (HORISTA)                                                                                                                                                                                                                                                                                                                                                                                                                                                                                     </t>
  </si>
  <si>
    <t>20,84</t>
  </si>
  <si>
    <t xml:space="preserve">SERRALHEIRO (MENSALISTA)                                                                                                                                                                                                                                                                                                                                                                                                                                                                                  </t>
  </si>
  <si>
    <t>3.648,20</t>
  </si>
  <si>
    <t xml:space="preserve">SERVENTE DE OBRAS (HORISTA)                                                                                                                                                                                                                                                                                                                                                                                                                                                                               </t>
  </si>
  <si>
    <t xml:space="preserve">SERVENTE DE OBRAS (MENSALISTA)                                                                                                                                                                                                                                                                                                                                                                                                                                                                            </t>
  </si>
  <si>
    <t xml:space="preserve">SERVICO DE BOMBEAMENTO DE CONCRETO COM CONSUMO MINIMO DE 40 M3, (DISPONIBILIZACAO DE BOMBA), SEM O LANCAMENTO                                                                                                                                                                                                                                                                                                                                                                                             </t>
  </si>
  <si>
    <t>44,72</t>
  </si>
  <si>
    <t xml:space="preserve">SIFAO / TUBO SINFONADO EXTENSIVEL/SANFONADO, UNIVERSAL/ SIMPLES, ENTRE *50 A 70* CM, DE PLASTICO BRANCO                                                                                                                                                                                                                                                                                                                                                                                                   </t>
  </si>
  <si>
    <t xml:space="preserve">SIFAO EM METAL CROMADO PARA PIA AMERICANA, 1.1/2 X 1.1/2 "                                                                                                                                                                                                                                                                                                                                                                                                                                                </t>
  </si>
  <si>
    <t>231,18</t>
  </si>
  <si>
    <t xml:space="preserve">SIFAO EM METAL CROMADO PARA PIA AMERICANA, 1.1/2 X 2 "                                                                                                                                                                                                                                                                                                                                                                                                                                                    </t>
  </si>
  <si>
    <t>234,00</t>
  </si>
  <si>
    <t xml:space="preserve">SIFAO EM METAL CROMADO PARA PIA OU LAVATORIO, 1 X 1.1/2 "                                                                                                                                                                                                                                                                                                                                                                                                                                                 </t>
  </si>
  <si>
    <t>183,94</t>
  </si>
  <si>
    <t xml:space="preserve">SIFAO EM METAL CROMADO PARA TANQUE, 1.1/4 X 1.1/2 "                                                                                                                                                                                                                                                                                                                                                                                                                                                       </t>
  </si>
  <si>
    <t>194,80</t>
  </si>
  <si>
    <t xml:space="preserve">SIFAO PLASTICO EXTENSIVEL UNIVERSAL, TIPO COPO                                                                                                                                                                                                                                                                                                                                                                                                                                                            </t>
  </si>
  <si>
    <t xml:space="preserve">SIFAO PLASTICO TIPO COPO PARA PIA AMERICANA 1.1/2 X 1.1/2 "                                                                                                                                                                                                                                                                                                                                                                                                                                               </t>
  </si>
  <si>
    <t>22,19</t>
  </si>
  <si>
    <t xml:space="preserve">SIFAO PLASTICO TIPO COPO PARA PIA OU LAVATORIO, 1 X 1.1/2 "                                                                                                                                                                                                                                                                                                                                                                                                                                               </t>
  </si>
  <si>
    <t xml:space="preserve">SIFAO PLASTICO TIPO COPO PARA TANQUE, 1.1/4 X 1.1/2 "                                                                                                                                                                                                                                                                                                                                                                                                                                                     </t>
  </si>
  <si>
    <t>21,09</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</si>
  <si>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</si>
  <si>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</si>
  <si>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</si>
  <si>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</si>
  <si>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</si>
  <si>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</si>
  <si>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</si>
  <si>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</si>
  <si>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233,59</t>
  </si>
  <si>
    <t xml:space="preserve">SOLDA EM VARETA FOSCOPER, D = *2,5* MM  X COMPRIMENTO 500 MM                                                                                                                                                                                                                                                                                                                                                                                                                                              </t>
  </si>
  <si>
    <t>237,46</t>
  </si>
  <si>
    <t xml:space="preserve">SOLDA ESTANHO/COBRE PARA CONEXOES DE COBRE, FIO 2,5 MM, CARRETEL 500 GR (SEM CHUMBO)                                                                                                                                                                                                                                                                                                                                                                                                                      </t>
  </si>
  <si>
    <t>273,99</t>
  </si>
  <si>
    <t xml:space="preserve">SOLDADOR (HORISTA)                                                                                                                                                                                                                                                                                                                                                                                                                                                                                        </t>
  </si>
  <si>
    <t xml:space="preserve">SOLDADOR (MENSALISTA)                                                                                                                                                                                                                                                                                                                                                                                                                                                                                     </t>
  </si>
  <si>
    <t>4.108,35</t>
  </si>
  <si>
    <t xml:space="preserve">SOLDADOR ELETRICO (PARA SOLDA A SER TESTADA COM RAIOS "X") (HORISTA)                                                                                                                                                                                                                                                                                                                                                                                                                                      </t>
  </si>
  <si>
    <t xml:space="preserve">SOLDADOR ELETRICO (PARA SOLDA A SER TESTADA COM RAIOS "X") (MENSALISTA)                                                                                                                                                                                                                                                                                                                                                                                                                                   </t>
  </si>
  <si>
    <t>4.427,45</t>
  </si>
  <si>
    <t xml:space="preserve">SOLEIRA EM GRANITO, POLIDO, TIPO ANDORINHA/ QUARTZ/ CASTELO/ CORUMBA OU OUTROS EQUIVALENTES DA REGIAO, L= *15* CM, E=  *2,0* CM                                                                                                                                                                                                                                                                                                                                                                           </t>
  </si>
  <si>
    <t xml:space="preserve">SOLEIRA PRE-MOLDADA EM GRANILITE, MARMORITE OU GRANITINA, L = *15 CM                                                                                                                                                                                                                                                                                                                                                                                                                                      </t>
  </si>
  <si>
    <t>114,78</t>
  </si>
  <si>
    <t xml:space="preserve">SOLEIRA/ PEITORIL EM MARMORE, POLIDO, BRANCO COMUM, L= *15* CM, E=  *2* CM,  CORTE RETO                                                                                                                                                                                                                                                                                                                                                                                                                   </t>
  </si>
  <si>
    <t>90,58</t>
  </si>
  <si>
    <t xml:space="preserve">SOLEIRA/ TABEIRA EM MARMORE, POLIDO, BRANCO COMUM, L= 5 CM, E=  *2,0* CM                                                                                                                                                                                                                                                                                                                                                                                                                                  </t>
  </si>
  <si>
    <t>49,60</t>
  </si>
  <si>
    <t xml:space="preserve">SOLUCAO ASFALTICA ELASTOMERICA PARA IMPRIMACAO, APLICACAO A FRIO                                                                                                                                                                                                                                                                                                                                                                                                                                          </t>
  </si>
  <si>
    <t xml:space="preserve">SOLUCAO PREPARADORA / LIMPADORA PARA PVC, FRASCO COM 1000 CM3                                                                                                                                                                                                                                                                                                                                                                                                                                             </t>
  </si>
  <si>
    <t>60,15</t>
  </si>
  <si>
    <t xml:space="preserve">SOLVENTE PARA COLA (PARA LAMINADO MELAMINICO) A BASE DE RESINA SINTETICA                                                                                                                                                                                                                                                                                                                                                                                                                                  </t>
  </si>
  <si>
    <t>104,07</t>
  </si>
  <si>
    <t xml:space="preserve">SOQUETE DE BAQUELITE BASE E27, PARA LAMPADAS                                                                                                                                                                                                                                                                                                                                                                                                                                                              </t>
  </si>
  <si>
    <t xml:space="preserve">SOQUETE DE PORCELANA BASE E27, FIXO DE TETO, PARA LAMPADAS                                                                                                                                                                                                                                                                                                                                                                                                                                                </t>
  </si>
  <si>
    <t xml:space="preserve">SOQUETE DE PORCELANA BASE E27, PARA USO AO TEMPO, PARA LAMPADAS                                                                                                                                                                                                                                                                                                                                                                                                                                           </t>
  </si>
  <si>
    <t>9,81</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</si>
  <si>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</si>
  <si>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</si>
  <si>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</si>
  <si>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</si>
  <si>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</si>
  <si>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34,26</t>
  </si>
  <si>
    <t xml:space="preserve">SPRINKLER TIPO PENDENTE, BULBO VERMELHO DE RESPOSTA RAPIDA, 68 GRAUS CELSIUS, ACABAMENTO CROMADO, D = 15 MM (1/2")                                                                                                                                                                                                                                                                                                                                                                                        </t>
  </si>
  <si>
    <t>23,87</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</si>
  <si>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</si>
  <si>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</si>
  <si>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</si>
  <si>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</si>
  <si>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</si>
  <si>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</si>
  <si>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</si>
  <si>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</si>
  <si>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</si>
  <si>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</si>
  <si>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</si>
  <si>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</si>
  <si>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</si>
  <si>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</si>
  <si>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</si>
  <si>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</si>
  <si>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</si>
  <si>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</si>
  <si>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</si>
  <si>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</si>
  <si>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</si>
  <si>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</si>
  <si>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</si>
  <si>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</si>
  <si>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</si>
  <si>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</si>
  <si>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</si>
  <si>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</si>
  <si>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</si>
  <si>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</si>
  <si>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200,62</t>
  </si>
  <si>
    <t xml:space="preserve">TALHA ELETRICA 3 T, VELOCIDADE  2,1 M / MIN, POTENCIA 1,3 KW                                                                                                                                                                                                                                                                                                                                                                                                                                              </t>
  </si>
  <si>
    <t>10.507,26</t>
  </si>
  <si>
    <t xml:space="preserve">TALHA MANUAL DE CORRENTE, CAPACIDADE DE 1 T COM ELEVACAO DE 3 M                                                                                                                                                                                                                                                                                                                                                                                                                                           </t>
  </si>
  <si>
    <t>760,24</t>
  </si>
  <si>
    <t xml:space="preserve">TALHA MANUAL DE CORRENTE, CAPACIDADE DE 2 T COM ELEVACAO DE 3 M                                                                                                                                                                                                                                                                                                                                                                                                                                           </t>
  </si>
  <si>
    <t>1.108,82</t>
  </si>
  <si>
    <t xml:space="preserve">TALHADEIRA COM PUNHO DE PROTECAO *20 X 250* MM                                                                                                                                                                                                                                                                                                                                                                                                                                                            </t>
  </si>
  <si>
    <t>42,74</t>
  </si>
  <si>
    <t xml:space="preserve">TAMPA CEGA EM PVC PARA CONDULETE 4 X 2"                                                                                                                                                                                                                                                                                                                                                                                                                                                                   </t>
  </si>
  <si>
    <t>5,10</t>
  </si>
  <si>
    <t xml:space="preserve">TAMPA DE CONCRETO ARMADO PARA FOSSA SEPTICA, DIAMETRO NOMINAL DE 3,00 M E ESPESSURA MINIMA DE 100 MM                                                                                                                                                                                                                                                                                                                                                                                                      </t>
  </si>
  <si>
    <t>1.983,06</t>
  </si>
  <si>
    <t xml:space="preserve">TAMPA DE CONCRETO ARMADO PARA FOSSA, D = *0,90* M, E = 0,05 M                                                                                                                                                                                                                                                                                                                                                                                                                                             </t>
  </si>
  <si>
    <t>127,47</t>
  </si>
  <si>
    <t xml:space="preserve">TAMPA DE CONCRETO ARMADO PARA FOSSA, D = *1,10* M, E = 0,05 M                                                                                                                                                                                                                                                                                                                                                                                                                                             </t>
  </si>
  <si>
    <t>162,42</t>
  </si>
  <si>
    <t xml:space="preserve">TAMPA DE CONCRETO ARMADO PARA FOSSA, D = *1,35* M, E = 0,05 M                                                                                                                                                                                                                                                                                                                                                                                                                                             </t>
  </si>
  <si>
    <t>251,04</t>
  </si>
  <si>
    <t xml:space="preserve">TAMPA DE CONCRETO ARMADO PARA FOSSA, D = 1,50 M, E = 0,05 M                                                                                                                                                                                                                                                                                                                                                                                                                                               </t>
  </si>
  <si>
    <t>375,09</t>
  </si>
  <si>
    <t xml:space="preserve">TAMPA DE CONCRETO ARMADO PARA FOSSA, D = 2,00 M, E = 0,05 M                                                                                                                                                                                                                                                                                                                                                                                                                                               </t>
  </si>
  <si>
    <t>745,83</t>
  </si>
  <si>
    <t xml:space="preserve">TAMPA DE CONCRETO ARMADO PARA FOSSA, D = 2,50 M, E = 0,05 M                                                                                                                                                                                                                                                                                                                                                                                                                                               </t>
  </si>
  <si>
    <t>1.373,03</t>
  </si>
  <si>
    <t xml:space="preserve">TAMPA DE CONCRETO ARMADO PARA POCO DE INSPECAO, COM FURO E TAMPINHA, DIAMETRO NOMINAL DE 3,00 M E ESPESSURA MINIMA DE 100 MM                                                                                                                                                                                                                                                                                                                                                                              </t>
  </si>
  <si>
    <t>2.411,74</t>
  </si>
  <si>
    <t xml:space="preserve">TAMPA DE CONCRETO ARMADO PARA POCO, COM  FURO E TAMPINHA, D = *0,90* M, E = 0,05 M                                                                                                                                                                                                                                                                                                                                                                                                                        </t>
  </si>
  <si>
    <t xml:space="preserve">TAMPA DE CONCRETO ARMADO PARA POCO, COM  FURO E TAMPINHA, D = *1,10* M, E = 0,05 M                                                                                                                                                                                                                                                                                                                                                                                                                        </t>
  </si>
  <si>
    <t>197,38</t>
  </si>
  <si>
    <t xml:space="preserve">TAMPA DE CONCRETO ARMADO PARA POCO, COM  FURO E TAMPINHA, D = *1,35* M, E = 0,05 M                                                                                                                                                                                                                                                                                                                                                                                                                        </t>
  </si>
  <si>
    <t>342,33</t>
  </si>
  <si>
    <t xml:space="preserve">TAMPA DE CONCRETO ARMADO PARA POCO, COM  FURO E TAMPINHA, D = 1,50 M, E = 0,05 M                                                                                                                                                                                                                                                                                                                                                                                                                          </t>
  </si>
  <si>
    <t>526,34</t>
  </si>
  <si>
    <t xml:space="preserve">TAMPA DE CONCRETO ARMADO PARA POCO, COM  FURO E TAMPINHA, D = 2,00 M, E = 0,05 M                                                                                                                                                                                                                                                                                                                                                                                                                          </t>
  </si>
  <si>
    <t>986,90</t>
  </si>
  <si>
    <t xml:space="preserve">TAMPA DE CONCRETO ARMADO PARA POCO, COM  FURO E TAMPINHA, D = 2,50 M, E = 0,05 M                                                                                                                                                                                                                                                                                                                                                                                                                          </t>
  </si>
  <si>
    <t>1.518,39</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</si>
  <si>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</si>
  <si>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</si>
  <si>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</si>
  <si>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</si>
  <si>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</si>
  <si>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</si>
  <si>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</si>
  <si>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7,03</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</si>
  <si>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</si>
  <si>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</si>
  <si>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</si>
  <si>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</si>
  <si>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117,14</t>
  </si>
  <si>
    <t xml:space="preserve">TAMPAO COM CORRENTE, EM LATAO, ENGATE RAPIDO 2 1/2", PARA INSTALACAO PREDIAL DE COMBATE A INCENDIO                                                                                                                                                                                                                                                                                                                                                                                                        </t>
  </si>
  <si>
    <t>157,14</t>
  </si>
  <si>
    <t xml:space="preserve">TAMPAO FOFO ARTICULADO P/ REGISTRO, CLASSE A15 CARGA MAX 1,5 T, *200 X 200* MM                                                                                                                                                                                                                                                                                                                                                                                                                            </t>
  </si>
  <si>
    <t xml:space="preserve">TAMPAO FOFO ARTICULADO P/ REGISTRO, CLASSE A15 CARGA MAXIMA 1,5 T, *400 X 400* MM                                                                                                                                                                                                                                                                                                                                                                                                                         </t>
  </si>
  <si>
    <t>251,78</t>
  </si>
  <si>
    <t xml:space="preserve">TAMPAO FOFO ARTICULADO, CLASSE B125 CARGA MAX 12,5 T, REDONDO, TAMPA 600 MM (COM INSCRICAO EM RELEVO DO TIPO DE REDE)                                                                                                                                                                                                                                                                                                                                                                                     </t>
  </si>
  <si>
    <t>638,44</t>
  </si>
  <si>
    <t xml:space="preserve">TAMPAO FOFO ARTICULADO, CLASSE D400 CARGA MAX 40 T, REDONDO, TAMPA 600 MM (COM INSCRICAO EM RELEVO DO TIPO DE REDE)                                                                                                                                                                                                                                                                                                                                                                                       </t>
  </si>
  <si>
    <t>782,32</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</si>
  <si>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</si>
  <si>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</si>
  <si>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233,79</t>
  </si>
  <si>
    <t xml:space="preserve">TAMPAO FOFO SIMPLES COM BASE / REQUADRO, CLASSE A15 CARGA MAX. 1,5 T, 400 X 600 MM (COM INSCRICAO EM RELEVO DO TIPO DE REDE)                                                                                                                                                                                                                                                                                                                                                                              </t>
  </si>
  <si>
    <t>326,41</t>
  </si>
  <si>
    <t xml:space="preserve">TAMPAO FOFO SIMPLES COM BASE / REQUADRO, CLASSE B125 CARGA MAX. 12,5 T, REDONDO, TAMPA 500 MM (COM INSCRICAO EM RELEVO DO TIPO DE REDE)                                                                                                                                                                                                                                                                                                                                                                   </t>
  </si>
  <si>
    <t>503,56</t>
  </si>
  <si>
    <t xml:space="preserve">TAMPAO FOFO SIMPLES COM BASE / REQUADRO, CLASSE B125 CARGA MAX. 12,5 T, REDONDO, TAMPA 600 MM (COM INSCRICAO EM RELEVO DO TIPO DE REDE)                                                                                                                                                                                                                                                                                                                                                                   </t>
  </si>
  <si>
    <t>580,00</t>
  </si>
  <si>
    <t xml:space="preserve">TAMPAO FOFO SIMPLES COM BASE / REQUADRO, CLASSE D400 CARGA MAX. 40 T, REDONDO, TAMPA 600 MM, REDE PLUVIAL/ESGOTO (COM INSCRICAO EM RELEVO DO TIPO DE REDE)                                                                                                                                                                                                                                                                                                                                                </t>
  </si>
  <si>
    <t>767,93</t>
  </si>
  <si>
    <t xml:space="preserve">TAMPAO FOFO SIMPLES COM BASE / REQUADRO, CLASSE D400 CARGA MAX. 40 T, REDONDO, TAMPA 900 MM (COM INSCRICAO EM RELEVO DO TIPO DE REDE)                                                                                                                                                                                                                                                                                                                                                                     </t>
  </si>
  <si>
    <t>2.446,79</t>
  </si>
  <si>
    <t xml:space="preserve">TAMPAO FOFO SIMPLES COM BASE / REQUADRO, R-2, CLASSE A15 CARGA MAX. 1,5 T, 550 X 1100 MM (COM INSCRICAO EM RELEVO DO TIPO DE REDE)                                                                                                                                                                                                                                                                                                                                                                        </t>
  </si>
  <si>
    <t>828,18</t>
  </si>
  <si>
    <t xml:space="preserve">TANQUE ACO INOXIDAVEL (ACO 304) COM ESFREGADOR E VALVULA, DE *50 X 40 X 22* CM                                                                                                                                                                                                                                                                                                                                                                                                                            </t>
  </si>
  <si>
    <t>432,80</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</si>
  <si>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</si>
  <si>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</si>
  <si>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</si>
  <si>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</si>
  <si>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</si>
  <si>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</si>
  <si>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</si>
  <si>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</si>
  <si>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</si>
  <si>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</si>
  <si>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</si>
  <si>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328,31</t>
  </si>
  <si>
    <t xml:space="preserve">TANQUE SIMPLES EM MARMORE SINTETICO COM COLUNA, CAPACIDADE *22* L, *60 X 46* CM                                                                                                                                                                                                                                                                                                                                                                                                                           </t>
  </si>
  <si>
    <t>402,27</t>
  </si>
  <si>
    <t xml:space="preserve">TANQUE SIMPLES EM MARMORE SINTETICO DE FIXAR NA PAREDE, CAPACIDADE *22* L, *60 X 46* CM                                                                                                                                                                                                                                                                                                                                                                                                                   </t>
  </si>
  <si>
    <t>213,69</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</si>
  <si>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</si>
  <si>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</si>
  <si>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</si>
  <si>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</si>
  <si>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</si>
  <si>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43,50</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</si>
  <si>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</si>
  <si>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</si>
  <si>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</si>
  <si>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</si>
  <si>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</si>
  <si>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</si>
  <si>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</si>
  <si>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</si>
  <si>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</si>
  <si>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</si>
  <si>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</si>
  <si>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1.315,65</t>
  </si>
  <si>
    <t xml:space="preserve">TE DE COBRE (REF 611) SEM ANEL DE SOLDA, BOLSA X BOLSA X BOLSA, 15 MM                                                                                                                                                                                                                                                                                                                                                                                                                                     </t>
  </si>
  <si>
    <t>6,62</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</si>
  <si>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</si>
  <si>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</si>
  <si>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</si>
  <si>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53,06</t>
  </si>
  <si>
    <t xml:space="preserve">TE DE COBRE (REF 611) SEM ANEL DE SOLDA, BOLSA X BOLSA X BOLSA, 42 MM                                                                                                                                                                                                                                                                                                                                                                                                                                     </t>
  </si>
  <si>
    <t>68,36</t>
  </si>
  <si>
    <t xml:space="preserve">TE DE COBRE (REF 611) SEM ANEL DE SOLDA, BOLSA X BOLSA X BOLSA, 54 MM                                                                                                                                                                                                                                                                                                                                                                                                                                     </t>
  </si>
  <si>
    <t xml:space="preserve">TE DE COBRE (REF 611) SEM ANEL DE SOLDA, BOLSA X BOLSA X BOLSA, 66 MM                                                                                                                                                                                                                                                                                                                                                                                                                                     </t>
  </si>
  <si>
    <t>384,60</t>
  </si>
  <si>
    <t xml:space="preserve">TE DE COBRE (REF 611) SEM ANEL DE SOLDA, BOLSA X BOLSA X BOLSA, 79 MM                                                                                                                                                                                                                                                                                                                                                                                                                                     </t>
  </si>
  <si>
    <t>601,73</t>
  </si>
  <si>
    <t xml:space="preserve">TE DE FERRO GALVANIZADO, DE 1 1/2"                                                                                                                                                                                                                                                                                                                                                                                                                                                                        </t>
  </si>
  <si>
    <t xml:space="preserve">TE DE FERRO GALVANIZADO, DE 1 1/4"                                                                                                                                                                                                                                                                                                                                                                                                                                                                        </t>
  </si>
  <si>
    <t>36,90</t>
  </si>
  <si>
    <t xml:space="preserve">TE DE FERRO GALVANIZADO, DE 1/2"                                                                                                                                                                                                                                                                                                                                                                                                                                                                          </t>
  </si>
  <si>
    <t xml:space="preserve">TE DE FERRO GALVANIZADO, DE 1"                                                                                                                                                                                                                                                                                                                                                                                                                                                                            </t>
  </si>
  <si>
    <t>24,11</t>
  </si>
  <si>
    <t xml:space="preserve">TE DE FERRO GALVANIZADO, DE 2 1/2"                                                                                                                                                                                                                                                                                                                                                                                                                                                                        </t>
  </si>
  <si>
    <t>140,62</t>
  </si>
  <si>
    <t xml:space="preserve">TE DE FERRO GALVANIZADO, DE 2"                                                                                                                                                                                                                                                                                                                                                                                                                                                                            </t>
  </si>
  <si>
    <t>74,06</t>
  </si>
  <si>
    <t xml:space="preserve">TE DE FERRO GALVANIZADO, DE 3/4"                                                                                                                                                                                                                                                                                                                                                                                                                                                                          </t>
  </si>
  <si>
    <t>14,98</t>
  </si>
  <si>
    <t xml:space="preserve">TE DE FERRO GALVANIZADO, DE 3"                                                                                                                                                                                                                                                                                                                                                                                                                                                                            </t>
  </si>
  <si>
    <t>188,34</t>
  </si>
  <si>
    <t xml:space="preserve">TE DE FERRO GALVANIZADO, DE 4"                                                                                                                                                                                                                                                                                                                                                                                                                                                                            </t>
  </si>
  <si>
    <t>347,23</t>
  </si>
  <si>
    <t xml:space="preserve">TE DE FERRO GALVANIZADO, DE 5"                                                                                                                                                                                                                                                                                                                                                                                                                                                                            </t>
  </si>
  <si>
    <t>495,99</t>
  </si>
  <si>
    <t xml:space="preserve">TE DE FERRO GALVANIZADO, DE 6"                                                                                                                                                                                                                                                                                                                                                                                                                                                                            </t>
  </si>
  <si>
    <t>1.162,55</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</si>
  <si>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</si>
  <si>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</si>
  <si>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</si>
  <si>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</si>
  <si>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</si>
  <si>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</si>
  <si>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</si>
  <si>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</si>
  <si>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54,93</t>
  </si>
  <si>
    <t xml:space="preserve">TE DE REDUCAO DE FERRO GALVANIZADO, COM ROSCA BSP, DE 1 1/2" X 3/4"                                                                                                                                                                                                                                                                                                                                                                                                                                       </t>
  </si>
  <si>
    <t xml:space="preserve">TE DE REDUCAO DE FERRO GALVANIZADO, COM ROSCA BSP, DE 1 1/4" X 3/4"                                                                                                                                                                                                                                                                                                                                                                                                                                       </t>
  </si>
  <si>
    <t>41,59</t>
  </si>
  <si>
    <t xml:space="preserve">TE DE REDUCAO DE FERRO GALVANIZADO, COM ROSCA BSP, DE 1" X 1/2"                                                                                                                                                                                                                                                                                                                                                                                                                                           </t>
  </si>
  <si>
    <t>28,29</t>
  </si>
  <si>
    <t xml:space="preserve">TE DE REDUCAO DE FERRO GALVANIZADO, COM ROSCA BSP, DE 1" X 3/4"                                                                                                                                                                                                                                                                                                                                                                                                                                           </t>
  </si>
  <si>
    <t xml:space="preserve">TE DE REDUCAO DE FERRO GALVANIZADO, COM ROSCA BSP, DE 2 1/2" X 1 1/2"                                                                                                                                                                                                                                                                                                                                                                                                                                     </t>
  </si>
  <si>
    <t>151,99</t>
  </si>
  <si>
    <t xml:space="preserve">TE DE REDUCAO DE FERRO GALVANIZADO, COM ROSCA BSP, DE 2 1/2" X 1 1/4"                                                                                                                                                                                                                                                                                                                                                                                                                                     </t>
  </si>
  <si>
    <t xml:space="preserve">TE DE REDUCAO DE FERRO GALVANIZADO, COM ROSCA BSP, DE 2 1/2" X 1"                                                                                                                                                                                                                                                                                                                                                                                                                                         </t>
  </si>
  <si>
    <t xml:space="preserve">TE DE REDUCAO DE FERRO GALVANIZADO, COM ROSCA BSP, DE 2 1/2" X 2"                                                                                                                                                                                                                                                                                                                                                                                                                                         </t>
  </si>
  <si>
    <t>156,40</t>
  </si>
  <si>
    <t xml:space="preserve">TE DE REDUCAO DE FERRO GALVANIZADO, COM ROSCA BSP, DE 2" X 1 1/2"                                                                                                                                                                                                                                                                                                                                                                                                                                         </t>
  </si>
  <si>
    <t>81,98</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</si>
  <si>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</si>
  <si>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</si>
  <si>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</si>
  <si>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</si>
  <si>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218,62</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</si>
  <si>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</si>
  <si>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</si>
  <si>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</si>
  <si>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</si>
  <si>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</si>
  <si>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413,94</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</si>
  <si>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</si>
  <si>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</si>
  <si>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</si>
  <si>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</si>
  <si>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</si>
  <si>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</si>
  <si>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</si>
  <si>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</si>
  <si>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</si>
  <si>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133,03</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</si>
  <si>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</si>
  <si>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</si>
  <si>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</si>
  <si>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</si>
  <si>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</si>
  <si>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</si>
  <si>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</si>
  <si>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</si>
  <si>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39,79</t>
  </si>
  <si>
    <t xml:space="preserve">TE DE REDUCAO, PVC, SOLDAVEL, 90 GRAUS, 85 MM X 60 MM, PARA AGUA FRIA PREDIAL                                                                                                                                                                                                                                                                                                                                                                                                                             </t>
  </si>
  <si>
    <t>91,95</t>
  </si>
  <si>
    <t xml:space="preserve">TE DE SERVICO INTEGRADO, EM POLIPROPILENO (PP), PARA TUBOS EM PEAD/PVC, 60 X 20 MM - LIGACAO PREDIAL DE AGUA                                                                                                                                                                                                                                                                                                                                                                                              </t>
  </si>
  <si>
    <t xml:space="preserve">TE DE SERVICO INTEGRADO, EM POLIPROPILENO (PP), PARA TUBOS EM PEAD/PVC, 60 X 32 MM - LIGACAO PREDIAL DE AGUA                                                                                                                                                                                                                                                                                                                                                                                              </t>
  </si>
  <si>
    <t>55,12</t>
  </si>
  <si>
    <t xml:space="preserve">TE DE SERVICO INTEGRADO, EM POLIPROPILENO (PP), PARA TUBOS EM PEAD, 63 X 20 MM - LIGACAO PREDIAL DE AGUA                                                                                                                                                                                                                                                                                                                                                                                                  </t>
  </si>
  <si>
    <t>51,59</t>
  </si>
  <si>
    <t xml:space="preserve">TE DE SERVICO, PEAD PE 100, DE 125 X 20 MM, PARA ELETROFUSAO                                                                                                                                                                                                                                                                                                                                                                                                                                              </t>
  </si>
  <si>
    <t xml:space="preserve">TE DE SERVICO, PEAD PE 100, DE 125 X 32 MM, PARA ELETROFUSAO                                                                                                                                                                                                                                                                                                                                                                                                                                              </t>
  </si>
  <si>
    <t>194,65</t>
  </si>
  <si>
    <t xml:space="preserve">TE DE SERVICO, PEAD PE 100, DE 125 X 63 MM, PARA ELETROFUSAO                                                                                                                                                                                                                                                                                                                                                                                                                                              </t>
  </si>
  <si>
    <t>295,04</t>
  </si>
  <si>
    <t xml:space="preserve">TE DE SERVICO, PEAD PE 100, DE 200 X 20 MM, PARA ELETROFUSAO                                                                                                                                                                                                                                                                                                                                                                                                                                              </t>
  </si>
  <si>
    <t>321,64</t>
  </si>
  <si>
    <t xml:space="preserve">TE DE SERVICO, PEAD PE 100, DE 200 X 32 MM, PARA ELETROFUSAO                                                                                                                                                                                                                                                                                                                                                                                                                                              </t>
  </si>
  <si>
    <t>326,68</t>
  </si>
  <si>
    <t xml:space="preserve">TE DE SERVICO, PEAD PE 100, DE 200 X 63 MM, PARA ELETROFUSAO                                                                                                                                                                                                                                                                                                                                                                                                                                              </t>
  </si>
  <si>
    <t>448,09</t>
  </si>
  <si>
    <t xml:space="preserve">TE DE SERVICO, PEAD PE 100, DE 63 X 20 MM, PARA ELETROFUSAO                                                                                                                                                                                                                                                                                                                                                                                                                                               </t>
  </si>
  <si>
    <t>151,92</t>
  </si>
  <si>
    <t xml:space="preserve">TE DE SERVICO, PEAD PE 100, DE 63 X 32 MM, PARA ELETROFUSAO                                                                                                                                                                                                                                                                                                                                                                                                                                               </t>
  </si>
  <si>
    <t xml:space="preserve">TE DE SERVICO, PEAD PE 100, DE 63 X 63 MM, PARA ELETROFUSAO                                                                                                                                                                                                                                                                                                                                                                                                                                               </t>
  </si>
  <si>
    <t>182,98</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</si>
  <si>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</si>
  <si>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</si>
  <si>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</si>
  <si>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47,79</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</si>
  <si>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</si>
  <si>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</si>
  <si>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</si>
  <si>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</si>
  <si>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</si>
  <si>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</si>
  <si>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</si>
  <si>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</si>
  <si>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</si>
  <si>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</si>
  <si>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</si>
  <si>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</si>
  <si>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</si>
  <si>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</si>
  <si>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</si>
  <si>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</si>
  <si>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</si>
  <si>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</si>
  <si>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</si>
  <si>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</si>
  <si>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</si>
  <si>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</si>
  <si>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</si>
  <si>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24,07</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</si>
  <si>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</si>
  <si>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</si>
  <si>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</si>
  <si>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</si>
  <si>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</si>
  <si>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</si>
  <si>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</si>
  <si>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</si>
  <si>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</si>
  <si>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</si>
  <si>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</si>
  <si>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</si>
  <si>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</si>
  <si>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</si>
  <si>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</si>
  <si>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</si>
  <si>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</si>
  <si>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</si>
  <si>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</si>
  <si>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</si>
  <si>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</si>
  <si>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</si>
  <si>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</si>
  <si>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</si>
  <si>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156,65</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</si>
  <si>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</si>
  <si>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</si>
  <si>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</si>
  <si>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</si>
  <si>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</si>
  <si>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</si>
  <si>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53,65</t>
  </si>
  <si>
    <t xml:space="preserve">TE SOLDAVEL, PVC, 90 GRAUS, 85 MM, PARA AGUA FRIA PREDIAL (NBR 5648)                                                                                                                                                                                                                                                                                                                                                                                                                                      </t>
  </si>
  <si>
    <t xml:space="preserve">TE SOLDAVEL, PVC, 90 GRAUS,50 MM, PARA AGUA FRIA PREDIAL (NBR 5648)                                                                                                                                                                                                                                                                                                                                                                                                                                       </t>
  </si>
  <si>
    <t xml:space="preserve">TE 45 GRAUS DE FERRO GALVANIZADO, COM ROSCA BSP, DE 1 1/2"                                                                                                                                                                                                                                                                                                                                                                                                                                                </t>
  </si>
  <si>
    <t>101,47</t>
  </si>
  <si>
    <t xml:space="preserve">TE 45 GRAUS DE FERRO GALVANIZADO, COM ROSCA BSP, DE 1 1/4"                                                                                                                                                                                                                                                                                                                                                                                                                                                </t>
  </si>
  <si>
    <t>78,21</t>
  </si>
  <si>
    <t xml:space="preserve">TE 45 GRAUS DE FERRO GALVANIZADO, COM ROSCA BSP, DE 1/2"                                                                                                                                                                                                                                                                                                                                                                                                                                                  </t>
  </si>
  <si>
    <t>24,16</t>
  </si>
  <si>
    <t xml:space="preserve">TE 45 GRAUS DE FERRO GALVANIZADO, COM ROSCA BSP, DE 1"                                                                                                                                                                                                                                                                                                                                                                                                                                                    </t>
  </si>
  <si>
    <t>48,53</t>
  </si>
  <si>
    <t xml:space="preserve">TE 45 GRAUS DE FERRO GALVANIZADO, COM ROSCA BSP, DE 2 1/2"                                                                                                                                                                                                                                                                                                                                                                                                                                                </t>
  </si>
  <si>
    <t>288,11</t>
  </si>
  <si>
    <t xml:space="preserve">TE 45 GRAUS DE FERRO GALVANIZADO, COM ROSCA BSP, DE 2"                                                                                                                                                                                                                                                                                                                                                                                                                                                    </t>
  </si>
  <si>
    <t>154,64</t>
  </si>
  <si>
    <t xml:space="preserve">TE 45 GRAUS DE FERRO GALVANIZADO, COM ROSCA BSP, DE 3/4"                                                                                                                                                                                                                                                                                                                                                                                                                                                  </t>
  </si>
  <si>
    <t xml:space="preserve">TE 45 GRAUS DE FERRO GALVANIZADO, COM ROSCA BSP, DE 3"                                                                                                                                                                                                                                                                                                                                                                                                                                                    </t>
  </si>
  <si>
    <t>455,41</t>
  </si>
  <si>
    <t xml:space="preserve">TE 45 GRAUS DE FERRO GALVANIZADO, COM ROSCA BSP, DE 4"                                                                                                                                                                                                                                                                                                                                                                                                                                                    </t>
  </si>
  <si>
    <t>730,05</t>
  </si>
  <si>
    <t xml:space="preserve">TE 90 GRAUS EM ACO CARBONO, SOLDAVEL, PRESSAO 3.000 LBS, DN 1 1/2"                                                                                                                                                                                                                                                                                                                                                                                                                                        </t>
  </si>
  <si>
    <t>147,91</t>
  </si>
  <si>
    <t xml:space="preserve">TE 90 GRAUS EM ACO CARBONO, SOLDAVEL, PRESSAO 3.000 LBS, DN 1 1/4"                                                                                                                                                                                                                                                                                                                                                                                                                                        </t>
  </si>
  <si>
    <t>113,51</t>
  </si>
  <si>
    <t xml:space="preserve">TE 90 GRAUS EM ACO CARBONO, SOLDAVEL, PRESSAO 3.000 LBS, DN 1/2"                                                                                                                                                                                                                                                                                                                                                                                                                                          </t>
  </si>
  <si>
    <t>36,52</t>
  </si>
  <si>
    <t xml:space="preserve">TE 90 GRAUS EM ACO CARBONO, SOLDAVEL, PRESSAO 3.000 LBS, DN 1"                                                                                                                                                                                                                                                                                                                                                                                                                                            </t>
  </si>
  <si>
    <t xml:space="preserve">TE 90 GRAUS EM ACO CARBONO, SOLDAVEL, PRESSAO 3.000 LBS, DN 2 1/2"                                                                                                                                                                                                                                                                                                                                                                                                                                        </t>
  </si>
  <si>
    <t>474,53</t>
  </si>
  <si>
    <t xml:space="preserve">TE 90 GRAUS EM ACO CARBONO, SOLDAVEL, PRESSAO 3.000 LBS, DN 2"                                                                                                                                                                                                                                                                                                                                                                                                                                            </t>
  </si>
  <si>
    <t>243,01</t>
  </si>
  <si>
    <t xml:space="preserve">TE 90 GRAUS EM ACO CARBONO, SOLDAVEL, PRESSAO 3.000 LBS, DN 3/4"                                                                                                                                                                                                                                                                                                                                                                                                                                          </t>
  </si>
  <si>
    <t>47,04</t>
  </si>
  <si>
    <t xml:space="preserve">TE 90 GRAUS EM ACO CARBONO, SOLDAVEL, PRESSAO 3.000 LBS, DN 3"                                                                                                                                                                                                                                                                                                                                                                                                                                            </t>
  </si>
  <si>
    <t>776,31</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</si>
  <si>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</si>
  <si>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</si>
  <si>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</si>
  <si>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</si>
  <si>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</si>
  <si>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</si>
  <si>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</si>
  <si>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</si>
  <si>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</si>
  <si>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</si>
  <si>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</si>
  <si>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</si>
  <si>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</si>
  <si>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</si>
  <si>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46,85</t>
  </si>
  <si>
    <t xml:space="preserve">TECNICO DE EDIFICACOES (MENSALISTA)                                                                                                                                                                                                                                                                                                                                                                                                                                                                       </t>
  </si>
  <si>
    <t>8.200,04</t>
  </si>
  <si>
    <t xml:space="preserve">TECNICO EM LABORATORIO E CAMPO DE CONSTRUCAO CIVIL (HORISTA)                                                                                                                                                                                                                                                                                                                                                                                                                                              </t>
  </si>
  <si>
    <t xml:space="preserve">TECNICO EM LABORATORIO E CAMPO DE CONSTRUCAO CIVIL (MENSALISTA)                                                                                                                                                                                                                                                                                                                                                                                                                                           </t>
  </si>
  <si>
    <t>8.341,50</t>
  </si>
  <si>
    <t xml:space="preserve">TECNICO EM SEGURANCA DO TRABALHO (HORISTA)                                                                                                                                                                                                                                                                                                                                                                                                                                                                </t>
  </si>
  <si>
    <t xml:space="preserve">TECNICO EM SEGURANCA DO TRABALHO (MENSALISTA)                                                                                                                                                                                                                                                                                                                                                                                                                                                             </t>
  </si>
  <si>
    <t>10.178,13</t>
  </si>
  <si>
    <t xml:space="preserve">TECNICO EM SONDAGEM (HORISTA)                                                                                                                                                                                                                                                                                                                                                                                                                                                                             </t>
  </si>
  <si>
    <t>22,35</t>
  </si>
  <si>
    <t xml:space="preserve">TECNICO EM SONDAGEM (MENSALISTA)                                                                                                                                                                                                                                                                                                                                                                                                                                                                          </t>
  </si>
  <si>
    <t>3.910,75</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</si>
  <si>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</si>
  <si>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</si>
  <si>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</si>
  <si>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</si>
  <si>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</si>
  <si>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</si>
  <si>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</si>
  <si>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</si>
  <si>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</si>
  <si>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</si>
  <si>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</si>
  <si>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</si>
  <si>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</si>
  <si>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33,29</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</si>
  <si>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</si>
  <si>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</si>
  <si>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</si>
  <si>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</si>
  <si>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</si>
  <si>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</si>
  <si>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</si>
  <si>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</si>
  <si>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</si>
  <si>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</si>
  <si>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</si>
  <si>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</si>
  <si>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</si>
  <si>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45,90</t>
  </si>
  <si>
    <t xml:space="preserve">TELA DE ARAME GALVANIZADA, HEXAGONAL, FIO 0,56 MM (24 BWG), MALHA 1/2", H = 1 M                                                                                                                                                                                                                                                                                                                                                                                                                           </t>
  </si>
  <si>
    <t xml:space="preserve">TELA DE ARAME ONDULADA, FIO *2,77* MM (12 BWG), MALHA 5 X 5 CM, H = 2 M                                                                                                                                                                                                                                                                                                                                                                                                                                   </t>
  </si>
  <si>
    <t>42,72</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</si>
  <si>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</si>
  <si>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</si>
  <si>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1.072,40</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</si>
  <si>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</si>
  <si>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</si>
  <si>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</si>
  <si>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</si>
  <si>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</si>
  <si>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</si>
  <si>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</si>
  <si>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</si>
  <si>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</si>
  <si>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50,49</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</si>
  <si>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</si>
  <si>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</si>
  <si>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</si>
  <si>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</si>
  <si>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</si>
  <si>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</si>
  <si>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</si>
  <si>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</si>
  <si>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</si>
  <si>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</si>
  <si>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</si>
  <si>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</si>
  <si>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</si>
  <si>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</si>
  <si>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</si>
  <si>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</si>
  <si>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</si>
  <si>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</si>
  <si>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</si>
  <si>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</si>
  <si>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</si>
  <si>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</si>
  <si>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</si>
  <si>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</si>
  <si>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</si>
  <si>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</si>
  <si>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</si>
  <si>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</si>
  <si>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</si>
  <si>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</si>
  <si>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</si>
  <si>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</si>
  <si>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</si>
  <si>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165,72</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</si>
  <si>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</si>
  <si>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</si>
  <si>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186,60</t>
  </si>
  <si>
    <t xml:space="preserve">TELHA TERMOISOLANTE REVESTIDA EM ACO GALVANIZADO, FACE SUPERIOR EM TELHA TRAPEZOIDAL E FACE INFERIOR EM CHAPA PLANA (SEM ACESSORIOS DE FIXACAO), REVESTIMENTO COM ESPESSURA DE 0,50 MM COM PRE-PINTURA NAS DUAS FACES, NUCLEO EM POLIESTIRENO (EPS) DE 30 MM                                                                                                                                                                                                                                              </t>
  </si>
  <si>
    <t>152,23</t>
  </si>
  <si>
    <t xml:space="preserve">TELHA TERMOISOLANTE REVESTIDA EM ACO GALVANIZADO, FACE SUPERIOR EM TELHA TRAPEZOIDAL E FACE INFERIOR EM CHAPA PLANA (SEM ACESSORIOS DE FIXACAO), REVESTIMENTO COM ESPESSURA DE 0,50 MM COM PRE-PINTURA NAS DUAS FACES, NUCLEO EM POLIESTIRENO (EPS) DE 50 MM                                                                                                                                                                                                                                              </t>
  </si>
  <si>
    <t>157,21</t>
  </si>
  <si>
    <t xml:space="preserve">TELHA TERMOISOLANTE REVESTIDA EM ACO GALVANIZADO, FACES SUPERIOR E INFERIOR EM TELHA TRAPEZOIDAL (SEM ACESSORIOS DE FIXACAO), REVESTIMENTO COM ESPESSURA DE 0,50 MM COM PRE-PINTURA NAS DUAS FACES, NUCLEO EM POLIESTIRENO (EPS) DE 50 MM                                                                                                                                                                                                                                                                 </t>
  </si>
  <si>
    <t>162,33</t>
  </si>
  <si>
    <t xml:space="preserve">TELHA TRAPEZOIDAL EM ACO ZINCADO, SEM PINTURA, ALTURA DE APROXIMADAMENTE 40 MM, ESPESSURA DE 0,50 MM E LARGURA UTIL DE 980 MM                                                                                                                                                                                                                                                                                                                                                                             </t>
  </si>
  <si>
    <t>49,55</t>
  </si>
  <si>
    <t xml:space="preserve">TELHA TRAPEZOIDAL EM ALUMINIO, ALTURA DE *38* MM E ESPESSURA DE 0,5 MM (LARGURA TOTAL DE 1056 MM E COMPRIMENTO DE 5000 MM)                                                                                                                                                                                                                                                                                                                                                                                </t>
  </si>
  <si>
    <t>327,20</t>
  </si>
  <si>
    <t xml:space="preserve">TELHA TRAPEZOIDAL EM ALUMINIO, ALTURA DE *38* MM E ESPESSURA DE 0,7 MM (LARGURA TOTAL DE 1056 MM E COMPRIMENTO DE 5000 MM)                                                                                                                                                                                                                                                                                                                                                                                </t>
  </si>
  <si>
    <t>413,36</t>
  </si>
  <si>
    <t xml:space="preserve">TELHA VIDRO TIPO CANAL OU COLONIAL, C = 46 A 50 CM                                                                                                                                                                                                                                                                                                                                                                                                                                                        </t>
  </si>
  <si>
    <t>34,18</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</si>
  <si>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</si>
  <si>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</si>
  <si>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</si>
  <si>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</si>
  <si>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</si>
  <si>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</si>
  <si>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</si>
  <si>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</si>
  <si>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3,06</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</si>
  <si>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</si>
  <si>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</si>
  <si>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</si>
  <si>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</si>
  <si>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</si>
  <si>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</si>
  <si>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</si>
  <si>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</si>
  <si>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</si>
  <si>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</si>
  <si>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132,56</t>
  </si>
  <si>
    <t xml:space="preserve">TERMINAL METALICO A PRESSAO PARA 1 CABO DE 150 MM2, COM 1 FURO DE FIXACAO                                                                                                                                                                                                                                                                                                                                                                                                                                 </t>
  </si>
  <si>
    <t>25,82</t>
  </si>
  <si>
    <t xml:space="preserve">TERMINAL METALICO A PRESSAO PARA 1 CABO DE 16 A 25 MM2, COM 2 FUROS PARA FIXACAO                                                                                                                                                                                                                                                                                                                                                                                                                          </t>
  </si>
  <si>
    <t>27,44</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</si>
  <si>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</si>
  <si>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</si>
  <si>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</si>
  <si>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37,23</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</si>
  <si>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</si>
  <si>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</si>
  <si>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</si>
  <si>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54,17</t>
  </si>
  <si>
    <t xml:space="preserve">TERMINAL METALICO A PRESSAO PARA 1 CABO DE 35 MM2, COM 1 FURO DE FIXACAO                                                                                                                                                                                                                                                                                                                                                                                                                                  </t>
  </si>
  <si>
    <t xml:space="preserve">TERMINAL METALICO A PRESSAO PARA 1 CABO DE 50 A 70 MM2, COM 2 FUROS PARA FIXACAO                                                                                                                                                                                                                                                                                                                                                                                                                          </t>
  </si>
  <si>
    <t>65,01</t>
  </si>
  <si>
    <t xml:space="preserve">TERMINAL METALICO A PRESSAO PARA 1 CABO DE 50 MM2, COM 1 FURO DE FIXACAO                                                                                                                                                                                                                                                                                                                                                                                                                                  </t>
  </si>
  <si>
    <t>9,39</t>
  </si>
  <si>
    <t xml:space="preserve">TERMINAL METALICO A PRESSAO PARA 1 CABO DE 6 A 10 MM2, COM 1 FURO DE FIXACAO                                                                                                                                                                                                                                                                                                                                                                                                                              </t>
  </si>
  <si>
    <t xml:space="preserve">TERMINAL METALICO A PRESSAO PARA 1 CABO DE 70 MM2, COM 1 FURO DE FIXACAO                                                                                                                                                                                                                                                                                                                                                                                                                                  </t>
  </si>
  <si>
    <t>9,69</t>
  </si>
  <si>
    <t xml:space="preserve">TERMINAL METALICO A PRESSAO PARA 1 CABO DE 95 A 120 MM2, COM 2 FUROS PARA FIXACAO                                                                                                                                                                                                                                                                                                                                                                                                                         </t>
  </si>
  <si>
    <t>109,70</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</si>
  <si>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</si>
  <si>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</si>
  <si>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</si>
  <si>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1.026,55</t>
  </si>
  <si>
    <t xml:space="preserve">TERMOFUSORA PARA TUBOS E CONEXOES EM PPR COM DIAMETROS DE 75 A 110 MM, POTENCIA DE *1100* W, TENSAO 220 V                                                                                                                                                                                                                                                                                                                                                                                                 </t>
  </si>
  <si>
    <t>1.440,78</t>
  </si>
  <si>
    <t xml:space="preserve">TERRA VEGETAL (ENSACADA)                                                                                                                                                                                                                                                                                                                                                                                                                                                                                  </t>
  </si>
  <si>
    <t xml:space="preserve">TERRA VEGETAL (GRANEL)                                                                                                                                                                                                                                                                                                                                                                                                                                                                                    </t>
  </si>
  <si>
    <t xml:space="preserve">TESTEIRA ANTIDERRAPANTE PARA PISO VINILICO *5 X 2,5* CM, E = 2 MM                                                                                                                                                                                                                                                                                                                                                                                                                                         </t>
  </si>
  <si>
    <t>15,89</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</si>
  <si>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</si>
  <si>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</si>
  <si>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</si>
  <si>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</si>
  <si>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</si>
  <si>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2,83</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</si>
  <si>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</si>
  <si>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</si>
  <si>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</si>
  <si>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</si>
  <si>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</si>
  <si>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</si>
  <si>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20,33</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</si>
  <si>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</si>
  <si>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</si>
  <si>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</si>
  <si>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</si>
  <si>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</si>
  <si>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</si>
  <si>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</si>
  <si>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85,39</t>
  </si>
  <si>
    <t xml:space="preserve">TINTA ESMALTE BASE AGUA PREMIUM ACETINADO                                                                                                                                                                                                                                                                                                                                                                                                                                                                 </t>
  </si>
  <si>
    <t>44,16</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</si>
  <si>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</si>
  <si>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</si>
  <si>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</si>
  <si>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</si>
  <si>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</si>
  <si>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</si>
  <si>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41,96</t>
  </si>
  <si>
    <t xml:space="preserve">TINTA ESMALTE SINTETICO STANDARD ACETINADO                                                                                                                                                                                                                                                                                                                                                                                                                                                                </t>
  </si>
  <si>
    <t xml:space="preserve">TINTA ESMALTE SINTETICO STANDARD BRILHANTE                                                                                                                                                                                                                                                                                                                                                                                                                                                                </t>
  </si>
  <si>
    <t xml:space="preserve">TINTA ESMALTE SINTETICO STANDARD FOSCO                                                                                                                                                                                                                                                                                                                                                                                                                                                                    </t>
  </si>
  <si>
    <t>29,69</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</si>
  <si>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</si>
  <si>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</si>
  <si>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</si>
  <si>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</si>
  <si>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</si>
  <si>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</si>
  <si>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44,46</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</si>
  <si>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</si>
  <si>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</si>
  <si>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</si>
  <si>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</si>
  <si>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</si>
  <si>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45,93</t>
  </si>
  <si>
    <t xml:space="preserve">TOMADA PARA ANTENA DE TV, CABO COAXIAL DE 9 MM (APENAS MODULO)                                                                                                                                                                                                                                                                                                                                                                                                                                            </t>
  </si>
  <si>
    <t>11,80</t>
  </si>
  <si>
    <t xml:space="preserve">TOMADA PARA ANTENA DE TV, CABO COAXIAL DE 9 MM, CONJUNTO MONTADO PARA EMBUTIR 4" X 2" (PLACA + SUPORTE + MODULO)                                                                                                                                                                                                                                                                                                                                                                                          </t>
  </si>
  <si>
    <t>16,76</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</si>
  <si>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</si>
  <si>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</si>
  <si>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</si>
  <si>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</si>
  <si>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38,51</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</si>
  <si>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</si>
  <si>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</si>
  <si>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</si>
  <si>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</si>
  <si>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</si>
  <si>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</si>
  <si>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</si>
  <si>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</si>
  <si>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10.378,14</t>
  </si>
  <si>
    <t xml:space="preserve">TORNEIRA DE BOIA BALAO METALICO, VAZAO TOTAL, PARA CAIXA D'AGUA, AGUA QUENTE, ROSCA 1/2 ", COM HASTE, TORNEIRA E BALAO METALICOS                                                                                                                                                                                                                                                                                                                                                                          </t>
  </si>
  <si>
    <t>98,06</t>
  </si>
  <si>
    <t xml:space="preserve">TORNEIRA DE BOIA BALAO METALICO, VAZAO TOTAL, PARA CAIXA D'AGUA, AGUA QUENTE, ROSCA 3/4 ", COM HASTE, TORNEIRA E BALAO METALICOS                                                                                                                                                                                                                                                                                                                                                                          </t>
  </si>
  <si>
    <t>117,93</t>
  </si>
  <si>
    <t xml:space="preserve">TORNEIRA DE BOIA CONVENCIONAL PARA CAIXA D'AGUA, AGUA FRIA, 1.1/2", COM HASTE E TORNEIRA METALICOS E BALAO PLASTICO                                                                                                                                                                                                                                                                                                                                                                                       </t>
  </si>
  <si>
    <t>257,52</t>
  </si>
  <si>
    <t xml:space="preserve">TORNEIRA DE BOIA CONVENCIONAL PARA CAIXA D'AGUA, AGUA FRIA, 1.1/4", COM HASTE E TORNEIRA METALICOS E BALAO PLASTICO                                                                                                                                                                                                                                                                                                                                                                                       </t>
  </si>
  <si>
    <t>211,28</t>
  </si>
  <si>
    <t xml:space="preserve">TORNEIRA DE BOIA CONVENCIONAL PARA CAIXA D'AGUA, AGUA FRIA, 1/2", COM HASTE E TORNEIRA METALICOS E BALAO PLASTICO                                                                                                                                                                                                                                                                                                                                                                                         </t>
  </si>
  <si>
    <t>51,07</t>
  </si>
  <si>
    <t xml:space="preserve">TORNEIRA DE BOIA CONVENCIONAL PARA CAIXA D'AGUA, AGUA FRIA, 3/4", COM HASTE E TORNEIRA METALICOS E BALAO PLASTICO                                                                                                                                                                                                                                                                                                                                                                                         </t>
  </si>
  <si>
    <t>55,14</t>
  </si>
  <si>
    <t xml:space="preserve">TORNEIRA DE BOIA CONVENCIONAL PARA CAIXA D'AGUA, 1", AGUA FRIA, COM HASTE E TORNEIRA METALICOS E BALAO PLASTICO                                                                                                                                                                                                                                                                                                                                                                                           </t>
  </si>
  <si>
    <t xml:space="preserve">TORNEIRA DE BOIA CONVENCIONAL PARA CAIXA D'AGUA, 2", AGUA FRIA, COM HASTE E TORNEIRA METALICOS E BALAO PLASTICO                                                                                                                                                                                                                                                                                                                                                                                           </t>
  </si>
  <si>
    <t>330,42</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</si>
  <si>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</si>
  <si>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</si>
  <si>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140,81</t>
  </si>
  <si>
    <t xml:space="preserve">TORNEIRA DE BOIA VAZAO TOTAL PARA CAIXA D'AGUA, AGUA FRIA, BITOLA 3/4", COM HASTE E TORNEIRA METALICOS E BALAO PLASTICO                                                                                                                                                                                                                                                                                                                                                                                   </t>
  </si>
  <si>
    <t>90,59</t>
  </si>
  <si>
    <t xml:space="preserve">TORNEIRA DE MESA PARA LAVATORIO, METALICA CROMADA, COM MISTURADOR MONOCOMANDO, BICA BAIXA (REF 2875)                                                                                                                                                                                                                                                                                                                                                                                                      </t>
  </si>
  <si>
    <t>274,72</t>
  </si>
  <si>
    <t xml:space="preserve">TORNEIRA DE MESA PARA LAVATORIO, METALICA CROMADA, COM SENSOR DE APROXIMACAO ELETRICO, BIVOLT                                                                                                                                                                                                                                                                                                                                                                                                             </t>
  </si>
  <si>
    <t>1.824,50</t>
  </si>
  <si>
    <t xml:space="preserve">TORNEIRA DE MESA/BANCADA, PARA LAVATORIO, FIXA, METALICA CROMADA, PADRAO POPULAR, 1/2 " OU 3/4 " (REF 1193)                                                                                                                                                                                                                                                                                                                                                                                               </t>
  </si>
  <si>
    <t>59,90</t>
  </si>
  <si>
    <t xml:space="preserve">TORNEIRA DE METAL AMARELO, PARA TANQUE / JARDIM, DE PAREDE, COM BICO PLASTICO, CANO CURTO, AREA EXTERNA, PADRAO POPULAR / USO GERAL, 1/2 " OU 3/4 " (REF 1128)                                                                                                                                                                                                                                                                                                                                            </t>
  </si>
  <si>
    <t>38,22</t>
  </si>
  <si>
    <t xml:space="preserve">TORNEIRA DE METAL AMARELO, PARA TANQUE / JARDIM, DE PAREDE, SEM BICO, CANO CURTO, PADRAO POPULAR / USO GERAL, 1/2 " OU 3/4 " (REF 1120)                                                                                                                                                                                                                                                                                                                                                                   </t>
  </si>
  <si>
    <t xml:space="preserve">TORNEIRA ELETRICA DE PAREDE, BICA ALTA, PARA COZINHA, 5500 W (110/220 V)                                                                                                                                                                                                                                                                                                                                                                                                                                  </t>
  </si>
  <si>
    <t>194,94</t>
  </si>
  <si>
    <t xml:space="preserve">TORNEIRA METALICA CROMADA CANO CURTO, SEM BICO, SEM AREJADOR, DE PAREDE, PARA TANQUE E USO GERAL, 1/2 " OU 3/4 " (REF 1143)                                                                                                                                                                                                                                                                                                                                                                               </t>
  </si>
  <si>
    <t>78,01</t>
  </si>
  <si>
    <t xml:space="preserve">TORNEIRA METALICA CROMADA DE MESA PARA LAVATORIO, BICA ALTA, COM AREJADOR (REF 1195)                                                                                                                                                                                                                                                                                                                                                                                                                      </t>
  </si>
  <si>
    <t>117,09</t>
  </si>
  <si>
    <t xml:space="preserve">TORNEIRA METALICA CROMADA DE MESA PARA LAVATORIO, COM SENSOR DE PRESENCA A PILHA, COM AREJADOR EMBUTIDO                                                                                                                                                                                                                                                                                                                                                                                                   </t>
  </si>
  <si>
    <t>1.480,42</t>
  </si>
  <si>
    <t xml:space="preserve">TORNEIRA METALICA CROMADA DE MESA, PARA LAVATORIO, TEMPORIZADA PRESSAO FECHAMENTO AUTOMATICO, BICA BAIXA                                                                                                                                                                                                                                                                                                                                                                                                  </t>
  </si>
  <si>
    <t>123,02</t>
  </si>
  <si>
    <t xml:space="preserve">TORNEIRA METALICA CROMADA DE PAREDE LONGA PARA LAVATORIO, COM AREJADOR, ACIONAMENTO ALAVANCA, 1/4 DE VOLTA (REF 1178)                                                                                                                                                                                                                                                                                                                                                                                     </t>
  </si>
  <si>
    <t>155,83</t>
  </si>
  <si>
    <t xml:space="preserve">TORNEIRA METALICA CROMADA DE PAREDE, PARA COZINHA, BICA MOVEL, COM AREJADOR, 1/2 " OU 3/4 " (REF 1167 / 1168)                                                                                                                                                                                                                                                                                                                                                                                             </t>
  </si>
  <si>
    <t>103,74</t>
  </si>
  <si>
    <t xml:space="preserve">TORNEIRA METALICA CROMADA PARA JARDIM / TANQUE, COM BICO PLASTICO, CANO LONGO, DE PAREDE, PADRAO POPULAR / USO GERAL , 1/2 " OU 3/4 " (REF 1153 / 1130)                                                                                                                                                                                                                                                                                                                                                   </t>
  </si>
  <si>
    <t>49,20</t>
  </si>
  <si>
    <t xml:space="preserve">TORNEIRA METALICA CROMADA PARA TANQUE / JARDIM, SEM BICO , CANO LONGO, DE PAREDE, PADRAO POPULAR / USO GERAL, 1/2 " OU 3/4 " (REF 1126)                                                                                                                                                                                                                                                                                                                                                                   </t>
  </si>
  <si>
    <t>41,66</t>
  </si>
  <si>
    <t xml:space="preserve">TORNEIRA METALICA CROMADA, CANO CURTO, COM AREJADOR, SEM BICO PLASTICO, DE PAREDE, PARA USO GERAL, 1/2 " OU 3/4 " (REF 1152 / 1154)                                                                                                                                                                                                                                                                                                                                                                       </t>
  </si>
  <si>
    <t>60,55</t>
  </si>
  <si>
    <t xml:space="preserve">TORNEIRA METALICA CROMADA, DE MESA/BANCADA, PARA COZINHA, BICA MOVEL, COM AREJADOR, 1/2 " OU 3/4 " (REF 1167 / 1168)                                                                                                                                                                                                                                                                                                                                                                                      </t>
  </si>
  <si>
    <t>104,06</t>
  </si>
  <si>
    <t xml:space="preserve">TORNEIRA METALICA CROMADA, RETA, DE PAREDE, PARA COZINHA, COM AREJADOR, PADRAO POPULAR, 1/2 " OU 3/4 " (REF 1159 / 1160)                                                                                                                                                                                                                                                                                                                                                                                  </t>
  </si>
  <si>
    <t>78,81</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</si>
  <si>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</si>
  <si>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</si>
  <si>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</si>
  <si>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</si>
  <si>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</si>
  <si>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</si>
  <si>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111.909,31</t>
  </si>
  <si>
    <t xml:space="preserve">TRANSFORMADOR TRIFASICO DE DISTRIBUICAO, POTENCIA DE 112,5 KVA, TENSAO NOMINAL DE 15 KV, TENSAO SECUNDARIA DE 220/127V, EM OLEO ISOLANTE TIPO MINERAL                                                                                                                                                                                                                                                                                                                                                     </t>
  </si>
  <si>
    <t>17.298,78</t>
  </si>
  <si>
    <t xml:space="preserve">TRANSFORMADOR TRIFASICO DE DISTRIBUICAO, POTENCIA DE 15 KVA, TENSAO NOMINAL DE 15 KV, TENSAO SECUNDARIA DE 220/127V, EM OLEO ISOLANTE TIPO MINERAL                                                                                                                                                                                                                                                                                                                                                        </t>
  </si>
  <si>
    <t>7.935,22</t>
  </si>
  <si>
    <t xml:space="preserve">TRANSFORMADOR TRIFASICO DE DISTRIBUICAO, POTENCIA DE 150 KVA, TENSAO NOMINAL DE 15 KV, TENSAO SECUNDARIA DE 220/127V, EM OLEO ISOLANTE TIPO MINERAL                                                                                                                                                                                                                                                                                                                                                       </t>
  </si>
  <si>
    <t>21.817,89</t>
  </si>
  <si>
    <t xml:space="preserve">TRANSFORMADOR TRIFASICO DE DISTRIBUICAO, POTENCIA DE 1500 KVA, TENSAO NOMINAL DE 15 KV, TENSAO SECUNDARIA DE 220/127V, EM OLEO ISOLANTE TIPO MINERAL                                                                                                                                                                                                                                                                                                                                                      </t>
  </si>
  <si>
    <t>141.505,42</t>
  </si>
  <si>
    <t xml:space="preserve">TRANSFORMADOR TRIFASICO DE DISTRIBUICAO, POTENCIA DE 225 KVA, TENSAO NOMINAL DE 15 KV, TENSAO SECUNDARIA DE 220/127V, EM OLEO ISOLANTE TIPO MINERAL                                                                                                                                                                                                                                                                                                                                                       </t>
  </si>
  <si>
    <t>30.607,28</t>
  </si>
  <si>
    <t xml:space="preserve">TRANSFORMADOR TRIFASICO DE DISTRIBUICAO, POTENCIA DE 30 KVA, TENSAO NOMINAL DE 15 KV, TENSAO SECUNDARIA DE 220/127V, EM OLEO ISOLANTE TIPO MINERAL                                                                                                                                                                                                                                                                                                                                                        </t>
  </si>
  <si>
    <t>9.692,30</t>
  </si>
  <si>
    <t xml:space="preserve">TRANSFORMADOR TRIFASICO DE DISTRIBUICAO, POTENCIA DE 300 KVA, TENSAO NOMINAL DE 15 KV, TENSAO SECUNDARIA DE 220/127V, EM OLEO ISOLANTE TIPO MINERAL                                                                                                                                                                                                                                                                                                                                                       </t>
  </si>
  <si>
    <t>35.708,50</t>
  </si>
  <si>
    <t xml:space="preserve">TRANSFORMADOR TRIFASICO DE DISTRIBUICAO, POTENCIA DE 45 KVA, TENSAO NOMINAL DE 15 KV, TENSAO SECUNDARIA DE 220/127V, EM OLEO ISOLANTE TIPO MINERAL                                                                                                                                                                                                                                                                                                                                                        </t>
  </si>
  <si>
    <t>10.825,91</t>
  </si>
  <si>
    <t xml:space="preserve">TRANSFORMADOR TRIFASICO DE DISTRIBUICAO, POTENCIA DE 500 KVA, TENSAO NOMINAL DE 15 KV, TENSAO SECUNDARIA DE 220/127V, EM OLEO ISOLANTE TIPO MINERAL                                                                                                                                                                                                                                                                                                                                                       </t>
  </si>
  <si>
    <t>58.270,60</t>
  </si>
  <si>
    <t xml:space="preserve">TRANSFORMADOR TRIFASICO DE DISTRIBUICAO, POTENCIA DE 75 KVA, TENSAO NOMINAL DE 15 KV, TENSAO SECUNDARIA DE 220/127V, EM OLEO ISOLANTE TIPO MINERAL                                                                                                                                                                                                                                                                                                                                                        </t>
  </si>
  <si>
    <t>14.000,00</t>
  </si>
  <si>
    <t xml:space="preserve">TRANSFORMADOR TRIFASICO DE DISTRIBUICAO, POTENCIA DE 750 KVA, TENSAO NOMINAL DE 15 KV, TENSAO SECUNDARIA DE 220/127V, EM OLEO ISOLANTE TIPO MINERAL                                                                                                                                                                                                                                                                                                                                                       </t>
  </si>
  <si>
    <t>79.928,09</t>
  </si>
  <si>
    <t xml:space="preserve">TRANSPORTE - HORISTA (COLETADO CAIXA - ENCARGOS COMPLEMENTARES)                                                                                                                                                                                                                                                                                                                                                                                                                                           </t>
  </si>
  <si>
    <t xml:space="preserve">TRANSPORTE - MENSALISTA (COLETADO CAIXA - ENCARGOS COMPLEMENTARES)                                                                                                                                                                                                                                                                                                                                                                                                                                        </t>
  </si>
  <si>
    <t>179,74</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</si>
  <si>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</si>
  <si>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</si>
  <si>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</si>
  <si>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</si>
  <si>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</si>
  <si>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</si>
  <si>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</si>
  <si>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</si>
  <si>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</si>
  <si>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302.158,57</t>
  </si>
  <si>
    <t xml:space="preserve">TRATOR DE PNEUS COM POTENCIA DE 122 CV, TRACAO 4 X 4, PESO COM LASTRO DE 4510 KG                                                                                                                                                                                                                                                                                                                                                                                                                          </t>
  </si>
  <si>
    <t>350.120,25</t>
  </si>
  <si>
    <t xml:space="preserve">TRATOR DE PNEUS COM POTENCIA DE 15 CV, PESO COM LASTRO DE 1160 KG                                                                                                                                                                                                                                                                                                                                                                                                                                         </t>
  </si>
  <si>
    <t>103.117,60</t>
  </si>
  <si>
    <t xml:space="preserve">TRATOR DE PNEUS COM POTENCIA DE 50 CV, TRACAO 4 X 2, PESO COM LASTRO DE 2714 KG                                                                                                                                                                                                                                                                                                                                                                                                                           </t>
  </si>
  <si>
    <t>167.220,78</t>
  </si>
  <si>
    <t xml:space="preserve">TRATOR DE PNEUS COM POTENCIA DE 85 CV, TRACAO 4 X 4, PESO COM LASTRO DE 4675 KG                                                                                                                                                                                                                                                                                                                                                                                                                           </t>
  </si>
  <si>
    <t>256.595,00</t>
  </si>
  <si>
    <t xml:space="preserve">TRATOR DE PNEUS COM POTENCIA DE 85 CV, TURBO,  PESO COM LASTRO DE 4900 KG                                                                                                                                                                                                                                                                                                                                                                                                                                 </t>
  </si>
  <si>
    <t>247.182,50</t>
  </si>
  <si>
    <t xml:space="preserve">TRATOR DE PNEUS COM POTENCIA DE 95 CV, TRACAO 4 X 4, PESO MAXIMO DE 5225 KG                                                                                                                                                                                                                                                                                                                                                                                                                               </t>
  </si>
  <si>
    <t>275.779,65</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</si>
  <si>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</si>
  <si>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</si>
  <si>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</si>
  <si>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</si>
  <si>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</si>
  <si>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39,93</t>
  </si>
  <si>
    <t xml:space="preserve">TRILHO QUADRADO FRIZADO PARA RODIZIO (VERGALHAO MACICO), EM ALUMINIO, COM DIMENSOES DE *6 X 6* MM                                                                                                                                                                                                                                                                                                                                                                                                         </t>
  </si>
  <si>
    <t xml:space="preserve">TROLEY MANUAL CAPACIDADE 1 T                                                                                                                                                                                                                                                                                                                                                                                                                                                                              </t>
  </si>
  <si>
    <t>613,85</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</si>
  <si>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</si>
  <si>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</si>
  <si>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</si>
  <si>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</si>
  <si>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38,30</t>
  </si>
  <si>
    <t xml:space="preserve">TUBO ACO CARBONO COM COSTURA, NBR 5580, CLASSE L, DN = 80 MM, E = 3,35 MM, 7,07 KG/M                                                                                                                                                                                                                                                                                                                                                                                                                      </t>
  </si>
  <si>
    <t xml:space="preserve">TUBO ACO CARBONO COM COSTURA, NBR 5580, CLASSE M, DN = 25 MM, E = 3,35 MM, *2,50* KG//M                                                                                                                                                                                                                                                                                                                                                                                                                   </t>
  </si>
  <si>
    <t>28,26</t>
  </si>
  <si>
    <t xml:space="preserve">TUBO ACO CARBONO COM COSTURA, NBR 5580, CLASSE M, DN = 40 MM, E = 3,35 MM, *3,71* KG//M                                                                                                                                                                                                                                                                                                                                                                                                                   </t>
  </si>
  <si>
    <t xml:space="preserve">TUBO ACO CARBONO COM COSTURA, NBR 5580, CLASSE M, DN = 80 MM, E = 4,05 MM, *8,47* KG/M                                                                                                                                                                                                                                                                                                                                                                                                                    </t>
  </si>
  <si>
    <t>95,71</t>
  </si>
  <si>
    <t xml:space="preserve">TUBO ACO CARBONO SEM COSTURA 1 1/2", E= *3,68 MM, SCHEDULE 40, 4,05 KG/M                                                                                                                                                                                                                                                                                                                                                                                                                                  </t>
  </si>
  <si>
    <t>101,02</t>
  </si>
  <si>
    <t xml:space="preserve">TUBO ACO CARBONO SEM COSTURA 1 1/4", E= *3,56 MM, SCHEDULE 40, *3,38* KG/M                                                                                                                                                                                                                                                                                                                                                                                                                                </t>
  </si>
  <si>
    <t xml:space="preserve">TUBO ACO CARBONO SEM COSTURA 1/2", E= *2,77 MM, SCHEDULE 40, *1,27 KG/M                                                                                                                                                                                                                                                                                                                                                                                                                                   </t>
  </si>
  <si>
    <t xml:space="preserve">TUBO ACO CARBONO SEM COSTURA 1/2", E= *3,73 MM, SCHEDULE 80, *1,62 KG/M                                                                                                                                                                                                                                                                                                                                                                                                                                   </t>
  </si>
  <si>
    <t>59,79</t>
  </si>
  <si>
    <t xml:space="preserve">TUBO ACO CARBONO SEM COSTURA 1", E= *3,38 MM, SCHEDULE 40, *2,50* KG/M                                                                                                                                                                                                                                                                                                                                                                                                                                    </t>
  </si>
  <si>
    <t>69,18</t>
  </si>
  <si>
    <t xml:space="preserve">TUBO ACO CARBONO SEM COSTURA 14", E= *11,13 MM, SCHEDULE 40, *94,55 KG/M                                                                                                                                                                                                                                                                                                                                                                                                                                  </t>
  </si>
  <si>
    <t>2.142,23</t>
  </si>
  <si>
    <t xml:space="preserve">TUBO ACO CARBONO SEM COSTURA 2 1/2", E = 5,16 MM, SCHEDULE 40 (8,62 KG/M)                                                                                                                                                                                                                                                                                                                                                                                                                                 </t>
  </si>
  <si>
    <t>200,86</t>
  </si>
  <si>
    <t xml:space="preserve">TUBO ACO CARBONO SEM COSTURA 2", E= *3,91* MM, SCHEDULE 40, *5,43* KG/M                                                                                                                                                                                                                                                                                                                                                                                                                                   </t>
  </si>
  <si>
    <t>123,97</t>
  </si>
  <si>
    <t xml:space="preserve">TUBO ACO CARBONO SEM COSTURA 20", E= *12,70 MM, SCHEDULE 30, *154,97 KG/M                                                                                                                                                                                                                                                                                                                                                                                                                                 </t>
  </si>
  <si>
    <t>4.110,52</t>
  </si>
  <si>
    <t xml:space="preserve">TUBO ACO CARBONO SEM COSTURA 20", E= *6,35 MM,  SCHEDULE 10, *78,46 KG/M                                                                                                                                                                                                                                                                                                                                                                                                                                  </t>
  </si>
  <si>
    <t>2.277,84</t>
  </si>
  <si>
    <t xml:space="preserve">TUBO ACO CARBONO SEM COSTURA 3/4", E= *2,87 MM, SCHEDULE 40, *1,69 KG/M                                                                                                                                                                                                                                                                                                                                                                                                                                   </t>
  </si>
  <si>
    <t xml:space="preserve">TUBO ACO CARBONO SEM COSTURA 3/4", E= *3,91 MM, SCHEDULE 80, *2,19 KG/M.                                                                                                                                                                                                                                                                                                                                                                                                                                  </t>
  </si>
  <si>
    <t>77,45</t>
  </si>
  <si>
    <t xml:space="preserve">TUBO ACO CARBONO SEM COSTURA 3", E= *5,49 MM, SCHEDULE 40, *11,28* KG/M                                                                                                                                                                                                                                                                                                                                                                                                                                   </t>
  </si>
  <si>
    <t>252,88</t>
  </si>
  <si>
    <t xml:space="preserve">TUBO ACO CARBONO SEM COSTURA 4", E= *6,02 MM, SCHEDULE 40, *16,06 KG/M                                                                                                                                                                                                                                                                                                                                                                                                                                    </t>
  </si>
  <si>
    <t>367,94</t>
  </si>
  <si>
    <t xml:space="preserve">TUBO ACO CARBONO SEM COSTURA 4", E= *8,56 MM, SCHEDULE 80, *22,31 KG/M                                                                                                                                                                                                                                                                                                                                                                                                                                    </t>
  </si>
  <si>
    <t>526,00</t>
  </si>
  <si>
    <t xml:space="preserve">TUBO ACO CARBONO SEM COSTURA 5", E= *6,55 MM, SCHEDULE 40, *21,75* KG/M                                                                                                                                                                                                                                                                                                                                                                                                                                   </t>
  </si>
  <si>
    <t>577,17</t>
  </si>
  <si>
    <t xml:space="preserve">TUBO ACO CARBONO SEM COSTURA 6", E= *10,97 MM, SCHEDULE 80, *42,56 KG/M                                                                                                                                                                                                                                                                                                                                                                                                                                   </t>
  </si>
  <si>
    <t>991,74</t>
  </si>
  <si>
    <t xml:space="preserve">TUBO ACO CARBONO SEM COSTURA 6", E= 7,11 MM,  SCHEDULE 40, *28,26 KG/M                                                                                                                                                                                                                                                                                                                                                                                                                                    </t>
  </si>
  <si>
    <t>649,70</t>
  </si>
  <si>
    <t xml:space="preserve">TUBO ACO CARBONO SEM COSTURA 8", E= *12,70 MM, SCHEDULE 80, *64,64 KG/M                                                                                                                                                                                                                                                                                                                                                                                                                                   </t>
  </si>
  <si>
    <t>1.303,33</t>
  </si>
  <si>
    <t xml:space="preserve">TUBO ACO CARBONO SEM COSTURA 8", E= *6,35 MM,  SCHEDULE 20, *33,27 KG/M                                                                                                                                                                                                                                                                                                                                                                                                                                   </t>
  </si>
  <si>
    <t>753,81</t>
  </si>
  <si>
    <t xml:space="preserve">TUBO ACO CARBONO SEM COSTURA 8", E= *7,04 MM, SCHEDULE 30, *36,75 KG/M                                                                                                                                                                                                                                                                                                                                                                                                                                    </t>
  </si>
  <si>
    <t>822,33</t>
  </si>
  <si>
    <t xml:space="preserve">TUBO ACO CARBONO SEM COSTURA 8", E= *8,18 MM, SCHEDULE 40, *42,55 KG/M                                                                                                                                                                                                                                                                                                                                                                                                                                    </t>
  </si>
  <si>
    <t>978,23</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</si>
  <si>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</si>
  <si>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</si>
  <si>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</si>
  <si>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</si>
  <si>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</si>
  <si>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</si>
  <si>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</si>
  <si>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</si>
  <si>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</si>
  <si>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</si>
  <si>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</si>
  <si>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</si>
  <si>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</si>
  <si>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</si>
  <si>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</si>
  <si>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</si>
  <si>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</si>
  <si>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</si>
  <si>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</si>
  <si>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</si>
  <si>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</si>
  <si>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</si>
  <si>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</si>
  <si>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</si>
  <si>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</si>
  <si>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</si>
  <si>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</si>
  <si>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</si>
  <si>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</si>
  <si>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485,97</t>
  </si>
  <si>
    <t xml:space="preserve">TUBO CORRUGADO PEAD, PAREDE DUPLA, INTERNA LISA, JEI, DN/DI *1000* MM, PARA SANEAMENTO (DRENAGEM/ESGOTO)                                                                                                                                                                                                                                                                                                                                                                                                  </t>
  </si>
  <si>
    <t>1.800,96</t>
  </si>
  <si>
    <t xml:space="preserve">TUBO CORRUGADO PEAD, PAREDE DUPLA, INTERNA LISA, JEI, DN/DI *400* MM, PARA SANEAMENTO (DRENAGEM/ESGOTO)                                                                                                                                                                                                                                                                                                                                                                                                   </t>
  </si>
  <si>
    <t>325,19</t>
  </si>
  <si>
    <t xml:space="preserve">TUBO CORRUGADO PEAD, PAREDE DUPLA, INTERNA LISA, JEI, DN/DI *800* MM, PARA SANEAMENTO (DRENAGEM/ESGOTO)                                                                                                                                                                                                                                                                                                                                                                                                   </t>
  </si>
  <si>
    <t>1.169,09</t>
  </si>
  <si>
    <t xml:space="preserve">TUBO CORRUGADO PEAD, PAREDE DUPLA, INTERNA LISA, JEI, DN/DI 1200 MM, PARA SANEAMENTO (DRENAGEM/ESGOTO)                                                                                                                                                                                                                                                                                                                                                                                                    </t>
  </si>
  <si>
    <t xml:space="preserve">TUBO CORRUGADO PEAD, PAREDE DUPLA, INTERNA LISA, JEI, DN/DI 250 MM, PARA SANEAMENTO (DRENAGEM/ESGOTO)                                                                                                                                                                                                                                                                                                                                                                                                     </t>
  </si>
  <si>
    <t>128,07</t>
  </si>
  <si>
    <t xml:space="preserve">TUBO CORRUGADO PEAD, PAREDE DUPLA, INTERNA LISA, JEI, DN/DI 300 MM, PARA SANEAMENTO (DRENAGEM/ESGOTO)                                                                                                                                                                                                                                                                                                                                                                                                     </t>
  </si>
  <si>
    <t>200,65</t>
  </si>
  <si>
    <t xml:space="preserve">TUBO CORRUGADO PEAD, PAREDE DUPLA, INTERNA LISA, JEI, DN/DI 600 MM, PARA SANEAMENTO (DRENAGEM/ESGOTO)                                                                                                                                                                                                                                                                                                                                                                                                     </t>
  </si>
  <si>
    <t>718,76</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</si>
  <si>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</si>
  <si>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</si>
  <si>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</si>
  <si>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</si>
  <si>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</si>
  <si>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</si>
  <si>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</si>
  <si>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</si>
  <si>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</si>
  <si>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</si>
  <si>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</si>
  <si>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</si>
  <si>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</si>
  <si>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</si>
  <si>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</si>
  <si>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</si>
  <si>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</si>
  <si>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</si>
  <si>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</si>
  <si>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</si>
  <si>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</si>
  <si>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</si>
  <si>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92,35</t>
  </si>
  <si>
    <t xml:space="preserve">TUBO DE COBRE CLASSE "A", DN = 1 1/2 " (42 MM), PARA INSTALACOES DE MEDIA PRESSAO PARA GASES COMBUSTIVEIS E MEDICINAIS                                                                                                                                                                                                                                                                                                                                                                                    </t>
  </si>
  <si>
    <t>167,82</t>
  </si>
  <si>
    <t xml:space="preserve">TUBO DE COBRE CLASSE "A", DN = 1 1/4 " (35 MM), PARA INSTALACOES DE MEDIA PRESSAO PARA GASES COMBUSTIVEIS E MEDICINAIS                                                                                                                                                                                                                                                                                                                                                                                    </t>
  </si>
  <si>
    <t>139,49</t>
  </si>
  <si>
    <t xml:space="preserve">TUBO DE COBRE CLASSE "A", DN = 1/2 " (15 MM), PARA INSTALACOES DE MEDIA PRESSAO PARA GASES COMBUSTIVEIS E MEDICINAIS                                                                                                                                                                                                                                                                                                                                                                                      </t>
  </si>
  <si>
    <t>44,87</t>
  </si>
  <si>
    <t xml:space="preserve">TUBO DE COBRE CLASSE "A", DN = 2 1/2 " (66 MM), PARA INSTALACOES DE MEDIA PRESSAO PARA GASES COMBUSTIVEIS E MEDICINAIS                                                                                                                                                                                                                                                                                                                                                                                    </t>
  </si>
  <si>
    <t>308,92</t>
  </si>
  <si>
    <t xml:space="preserve">TUBO DE COBRE CLASSE "A", DN = 3 " (79 MM), PARA INSTALACOES DE MEDIA PRESSAO PARA GASES COMBUSTIVEIS E MEDICINAIS                                                                                                                                                                                                                                                                                                                                                                                        </t>
  </si>
  <si>
    <t>455,12</t>
  </si>
  <si>
    <t xml:space="preserve">TUBO DE COBRE CLASSE "A", DN = 3/4 " (22 MM), PARA INSTALACOES DE MEDIA PRESSAO PARA GASES COMBUSTIVEIS E MEDICINAIS                                                                                                                                                                                                                                                                                                                                                                                      </t>
  </si>
  <si>
    <t xml:space="preserve">TUBO DE COBRE CLASSE "A", DN = 4 " (104 MM), PARA INSTALACOES DE MEDIA PRESSAO PARA GASES COMBUSTIVEIS E MEDICINAIS                                                                                                                                                                                                                                                                                                                                                                                       </t>
  </si>
  <si>
    <t>690,07</t>
  </si>
  <si>
    <t xml:space="preserve">TUBO DE COBRE CLASSE "E", DN = 104 MM, PARA INSTALACAO HIDRAULICA PREDIAL                                                                                                                                                                                                                                                                                                                                                                                                                                 </t>
  </si>
  <si>
    <t>546,42</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</si>
  <si>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</si>
  <si>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</si>
  <si>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</si>
  <si>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63,27</t>
  </si>
  <si>
    <t xml:space="preserve">TUBO DE COBRE CLASSE "E", DN = 35 MM, PARA INSTALACAO HIDRAULICA PREDIAL                                                                                                                                                                                                                                                                                                                                                                                                                                  </t>
  </si>
  <si>
    <t>91,88</t>
  </si>
  <si>
    <t xml:space="preserve">TUBO DE COBRE CLASSE "E", DN = 42 MM, PARA INSTALACAO HIDRAULICA PREDIAL                                                                                                                                                                                                                                                                                                                                                                                                                                  </t>
  </si>
  <si>
    <t>124,07</t>
  </si>
  <si>
    <t xml:space="preserve">TUBO DE COBRE CLASSE "E", DN = 54 MM, PARA INSTALACAO HIDRAULICA PREDIAL                                                                                                                                                                                                                                                                                                                                                                                                                                  </t>
  </si>
  <si>
    <t>179,93</t>
  </si>
  <si>
    <t xml:space="preserve">TUBO DE COBRE CLASSE "E", DN = 66 MM, PARA INSTALACAO HIDRAULICA PREDIAL                                                                                                                                                                                                                                                                                                                                                                                                                                  </t>
  </si>
  <si>
    <t>253,49</t>
  </si>
  <si>
    <t xml:space="preserve">TUBO DE COBRE CLASSE "E", DN = 79 MM, PARA INSTALACAO HIDRAULICA PREDIAL                                                                                                                                                                                                                                                                                                                                                                                                                                  </t>
  </si>
  <si>
    <t>370,56</t>
  </si>
  <si>
    <t xml:space="preserve">TUBO DE COBRE CLASSE "I", DN = 1 " (28 MM), PARA INSTALACOES INDUSTRIAIS DE ALTA PRESSAO E VAPOR                                                                                                                                                                                                                                                                                                                                                                                                          </t>
  </si>
  <si>
    <t>121,71</t>
  </si>
  <si>
    <t xml:space="preserve">TUBO DE COBRE CLASSE "I", DN = 1 1/2 " (42 MM), PARA INSTALACOES INDUSTRIAIS DE ALTA PRESSAO E VAPOR                                                                                                                                                                                                                                                                                                                                                                                                      </t>
  </si>
  <si>
    <t>213,92</t>
  </si>
  <si>
    <t xml:space="preserve">TUBO DE COBRE CLASSE "I", DN = 1 1/4 " (35 MM), PARA INSTALACOES INDUSTRIAIS DE ALTA PRESSAO E VAPOR                                                                                                                                                                                                                                                                                                                                                                                                      </t>
  </si>
  <si>
    <t>176,04</t>
  </si>
  <si>
    <t xml:space="preserve">TUBO DE COBRE CLASSE "I", DN = 1/2 " (15 MM), PARA INSTALACOES INDUSTRIAIS DE ALTA PRESSAO E VAPOR                                                                                                                                                                                                                                                                                                                                                                                                        </t>
  </si>
  <si>
    <t xml:space="preserve">TUBO DE COBRE CLASSE "I", DN = 2 " (54 MM), PARA INSTALACOES INDUSTRIAIS DE ALTA PRESSAO E VAPOR                                                                                                                                                                                                                                                                                                                                                                                                          </t>
  </si>
  <si>
    <t>296,23</t>
  </si>
  <si>
    <t xml:space="preserve">TUBO DE COBRE CLASSE "I", DN = 2 1/2 " (66 MM), PARA INSTALACOES INDUSTRIAIS DE ALTA PRESSAO E VAPOR                                                                                                                                                                                                                                                                                                                                                                                                      </t>
  </si>
  <si>
    <t>384,35</t>
  </si>
  <si>
    <t xml:space="preserve">TUBO DE COBRE CLASSE "I", DN = 3 " (79 MM), PARA INSTALACOES INDUSTRIAIS DE ALTA PRESSAO E VAPOR                                                                                                                                                                                                                                                                                                                                                                                                          </t>
  </si>
  <si>
    <t>569,25</t>
  </si>
  <si>
    <t xml:space="preserve">TUBO DE COBRE CLASSE "I", DN = 3/4 " (22 MM), PARA INSTALACOES INDUSTRIAIS DE ALTA PRESSAO E VAPOR                                                                                                                                                                                                                                                                                                                                                                                                        </t>
  </si>
  <si>
    <t>87,85</t>
  </si>
  <si>
    <t xml:space="preserve">TUBO DE COBRE CLASSE "I", DN = 4" (104 MM), PARA INSTALACOES INDUSTRIAIS DE ALTA PRESSAO E VAPOR                                                                                                                                                                                                                                                                                                                                                                                                          </t>
  </si>
  <si>
    <t>837,91</t>
  </si>
  <si>
    <t xml:space="preserve">TUBO DE COBRE FLEXIVEL, D = 1/2 ", E = 0,79 MM, PARA AR-CONDICIONADO/ INSTALACOES GAS RESIDENCIAIS E COMERCIAIS                                                                                                                                                                                                                                                                                                                                                                                           </t>
  </si>
  <si>
    <t>38,18</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</si>
  <si>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</si>
  <si>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</si>
  <si>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</si>
  <si>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</si>
  <si>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</si>
  <si>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22,50</t>
  </si>
  <si>
    <t xml:space="preserve">TUBO DE COBRE FLEXIVEL, D = 5/8 ", E = 0,79 MM, PARA AR-CONDICIONADO/ INSTALACOES GAS RESIDENCIAIS E COMERCIAIS                                                                                                                                                                                                                                                                                                                                                                                           </t>
  </si>
  <si>
    <t xml:space="preserve">TUBO DE COBRE, CLASSE "A", DN = 2" (54 MM), PARA INSTALACOES DE MEDIA PRESSAO PARA GASES COMBUSTIVEIS E MEDICINAIS                                                                                                                                                                                                                                                                                                                                                                                        </t>
  </si>
  <si>
    <t>238,79</t>
  </si>
  <si>
    <t xml:space="preserve">TUBO DE CONCRETO ARMADO PARA AGUAS PLUVIAIS, CLASSE PA-1, COM ENCAIXE PONTA E BOLSA, DIAMETRO NOMINAL DE = 600 MM                                                                                                                                                                                                                                                                                                                                                                                         </t>
  </si>
  <si>
    <t>244,67</t>
  </si>
  <si>
    <t xml:space="preserve">TUBO DE CONCRETO ARMADO PARA AGUAS PLUVIAIS, CLASSE PA-1, COM ENCAIXE PONTA E BOLSA, DIAMETRO NOMINAL DE 1000 MM                                                                                                                                                                                                                                                                                                                                                                                          </t>
  </si>
  <si>
    <t>477,00</t>
  </si>
  <si>
    <t xml:space="preserve">TUBO DE CONCRETO ARMADO PARA AGUAS PLUVIAIS, CLASSE PA-1, COM ENCAIXE PONTA E BOLSA, DIAMETRO NOMINAL DE 1100 MM                                                                                                                                                                                                                                                                                                                                                                                          </t>
  </si>
  <si>
    <t>668,21</t>
  </si>
  <si>
    <t xml:space="preserve">TUBO DE CONCRETO ARMADO PARA AGUAS PLUVIAIS, CLASSE PA-1, COM ENCAIXE PONTA E BOLSA, DIAMETRO NOMINAL DE 1200 MM                                                                                                                                                                                                                                                                                                                                                                                          </t>
  </si>
  <si>
    <t>712,42</t>
  </si>
  <si>
    <t xml:space="preserve">TUBO DE CONCRETO ARMADO PARA AGUAS PLUVIAIS, CLASSE PA-1, COM ENCAIXE PONTA E BOLSA, DIAMETRO NOMINAL DE 1500 MM                                                                                                                                                                                                                                                                                                                                                                                          </t>
  </si>
  <si>
    <t>1.032,13</t>
  </si>
  <si>
    <t xml:space="preserve">TUBO DE CONCRETO ARMADO PARA AGUAS PLUVIAIS, CLASSE PA-1, COM ENCAIXE PONTA E BOLSA, DIAMETRO NOMINAL DE 2000 MM                                                                                                                                                                                                                                                                                                                                                                                          </t>
  </si>
  <si>
    <t>2.860,04</t>
  </si>
  <si>
    <t xml:space="preserve">TUBO DE CONCRETO ARMADO PARA AGUAS PLUVIAIS, CLASSE PA-1, COM ENCAIXE PONTA E BOLSA, DIAMETRO NOMINAL DE 300 MM                                                                                                                                                                                                                                                                                                                                                                                           </t>
  </si>
  <si>
    <t>112,05</t>
  </si>
  <si>
    <t xml:space="preserve">TUBO DE CONCRETO ARMADO PARA AGUAS PLUVIAIS, CLASSE PA-1, COM ENCAIXE PONTA E BOLSA, DIAMETRO NOMINAL DE 400 MM                                                                                                                                                                                                                                                                                                                                                                                           </t>
  </si>
  <si>
    <t>126,44</t>
  </si>
  <si>
    <t xml:space="preserve">TUBO DE CONCRETO ARMADO PARA AGUAS PLUVIAIS, CLASSE PA-1, COM ENCAIXE PONTA E BOLSA, DIAMETRO NOMINAL DE 500 MM                                                                                                                                                                                                                                                                                                                                                                                           </t>
  </si>
  <si>
    <t>151,11</t>
  </si>
  <si>
    <t xml:space="preserve">TUBO DE CONCRETO ARMADO PARA AGUAS PLUVIAIS, CLASSE PA-1, COM ENCAIXE PONTA E BOLSA, DIAMETRO NOMINAL DE 700 MM                                                                                                                                                                                                                                                                                                                                                                                           </t>
  </si>
  <si>
    <t>333,49</t>
  </si>
  <si>
    <t xml:space="preserve">TUBO DE CONCRETO ARMADO PARA AGUAS PLUVIAIS, CLASSE PA-1, COM ENCAIXE PONTA E BOLSA, DIAMETRO NOMINAL DE 800 MM                                                                                                                                                                                                                                                                                                                                                                                           </t>
  </si>
  <si>
    <t>407,09</t>
  </si>
  <si>
    <t xml:space="preserve">TUBO DE CONCRETO ARMADO PARA AGUAS PLUVIAIS, CLASSE PA-1, COM ENCAIXE PONTA E BOLSA, DIAMETRO NOMINAL DE 900 MM                                                                                                                                                                                                                                                                                                                                                                                           </t>
  </si>
  <si>
    <t>467,75</t>
  </si>
  <si>
    <t xml:space="preserve">TUBO DE CONCRETO ARMADO PARA AGUAS PLUVIAIS, CLASSE PA-2, COM ENCAIXE PONTA E BOLSA, DIAMETRO NOMINAL DE 1000 MM                                                                                                                                                                                                                                                                                                                                                                                          </t>
  </si>
  <si>
    <t>524,29</t>
  </si>
  <si>
    <t xml:space="preserve">TUBO DE CONCRETO ARMADO PARA AGUAS PLUVIAIS, CLASSE PA-2, COM ENCAIXE PONTA E BOLSA, DIAMETRO NOMINAL DE 1100 MM                                                                                                                                                                                                                                                                                                                                                                                          </t>
  </si>
  <si>
    <t>723,72</t>
  </si>
  <si>
    <t xml:space="preserve">TUBO DE CONCRETO ARMADO PARA AGUAS PLUVIAIS, CLASSE PA-2, COM ENCAIXE PONTA E BOLSA, DIAMETRO NOMINAL DE 1200 MM                                                                                                                                                                                                                                                                                                                                                                                          </t>
  </si>
  <si>
    <t>768,96</t>
  </si>
  <si>
    <t xml:space="preserve">TUBO DE CONCRETO ARMADO PARA AGUAS PLUVIAIS, CLASSE PA-2, COM ENCAIXE PONTA E BOLSA, DIAMETRO NOMINAL DE 1500 MM                                                                                                                                                                                                                                                                                                                                                                                          </t>
  </si>
  <si>
    <t>1.104,09</t>
  </si>
  <si>
    <t xml:space="preserve">TUBO DE CONCRETO ARMADO PARA AGUAS PLUVIAIS, CLASSE PA-2, COM ENCAIXE PONTA E BOLSA, DIAMETRO NOMINAL DE 2000 MM                                                                                                                                                                                                                                                                                                                                                                                          </t>
  </si>
  <si>
    <t>3.207,43</t>
  </si>
  <si>
    <t xml:space="preserve">TUBO DE CONCRETO ARMADO PARA AGUAS PLUVIAIS, CLASSE PA-2, COM ENCAIXE PONTA E BOLSA, DIAMETRO NOMINAL DE 300 MM                                                                                                                                                                                                                                                                                                                                                                                           </t>
  </si>
  <si>
    <t xml:space="preserve">TUBO DE CONCRETO ARMADO PARA AGUAS PLUVIAIS, CLASSE PA-2, COM ENCAIXE PONTA E BOLSA, DIAMETRO NOMINAL DE 400 MM                                                                                                                                                                                                                                                                                                                                                                                           </t>
  </si>
  <si>
    <t>133,64</t>
  </si>
  <si>
    <t xml:space="preserve">TUBO DE CONCRETO ARMADO PARA AGUAS PLUVIAIS, CLASSE PA-2, COM ENCAIXE PONTA E BOLSA, DIAMETRO NOMINAL DE 500 MM                                                                                                                                                                                                                                                                                                                                                                                           </t>
  </si>
  <si>
    <t xml:space="preserve">TUBO DE CONCRETO ARMADO PARA AGUAS PLUVIAIS, CLASSE PA-2, COM ENCAIXE PONTA E BOLSA, DIAMETRO NOMINAL DE 600 MM                                                                                                                                                                                                                                                                                                                                                                                           </t>
  </si>
  <si>
    <t>212,28</t>
  </si>
  <si>
    <t xml:space="preserve">TUBO DE CONCRETO ARMADO PARA AGUAS PLUVIAIS, CLASSE PA-2, COM ENCAIXE PONTA E BOLSA, DIAMETRO NOMINAL DE 700 MM                                                                                                                                                                                                                                                                                                                                                                                           </t>
  </si>
  <si>
    <t>324,85</t>
  </si>
  <si>
    <t xml:space="preserve">TUBO DE CONCRETO ARMADO PARA AGUAS PLUVIAIS, CLASSE PA-2, COM ENCAIXE PONTA E BOLSA, DIAMETRO NOMINAL DE 800 MM                                                                                                                                                                                                                                                                                                                                                                                           </t>
  </si>
  <si>
    <t xml:space="preserve">TUBO DE CONCRETO ARMADO PARA AGUAS PLUVIAIS, CLASSE PA-2, COM ENCAIXE PONTA E BOLSA, DIAMETRO NOMINAL DE 900 MM                                                                                                                                                                                                                                                                                                                                                                                           </t>
  </si>
  <si>
    <t>472,89</t>
  </si>
  <si>
    <t xml:space="preserve">TUBO DE CONCRETO ARMADO PARA AGUAS PLUVIAIS, CLASSE PA-3, COM ENCAIXE PONTA E BOLSA, DIAMETRO NOMINAL DE 1000 MM                                                                                                                                                                                                                                                                                                                                                                                          </t>
  </si>
  <si>
    <t xml:space="preserve">TUBO DE CONCRETO ARMADO PARA AGUAS PLUVIAIS, CLASSE PA-3, COM ENCAIXE PONTA E BOLSA, DIAMETRO NOMINAL DE 1100 MM                                                                                                                                                                                                                                                                                                                                                                                          </t>
  </si>
  <si>
    <t>878,96</t>
  </si>
  <si>
    <t xml:space="preserve">TUBO DE CONCRETO ARMADO PARA AGUAS PLUVIAIS, CLASSE PA-3, COM ENCAIXE PONTA E BOLSA, DIAMETRO NOMINAL DE 1200 MM                                                                                                                                                                                                                                                                                                                                                                                          </t>
  </si>
  <si>
    <t>1.062,77</t>
  </si>
  <si>
    <t xml:space="preserve">TUBO DE CONCRETO ARMADO PARA AGUAS PLUVIAIS, CLASSE PA-3, COM ENCAIXE PONTA E BOLSA, DIAMETRO NOMINAL DE 1500 MM                                                                                                                                                                                                                                                                                                                                                                                          </t>
  </si>
  <si>
    <t>1.613,99</t>
  </si>
  <si>
    <t xml:space="preserve">TUBO DE CONCRETO ARMADO PARA AGUAS PLUVIAIS, CLASSE PA-3, COM ENCAIXE PONTA E BOLSA, DIAMETRO NOMINAL DE 400 MM                                                                                                                                                                                                                                                                                                                                                                                           </t>
  </si>
  <si>
    <t>195,32</t>
  </si>
  <si>
    <t xml:space="preserve">TUBO DE CONCRETO ARMADO PARA AGUAS PLUVIAIS, CLASSE PA-3, COM ENCAIXE PONTA E BOLSA, DIAMETRO NOMINAL DE 500 MM                                                                                                                                                                                                                                                                                                                                                                                           </t>
  </si>
  <si>
    <t>263,17</t>
  </si>
  <si>
    <t xml:space="preserve">TUBO DE CONCRETO ARMADO PARA AGUAS PLUVIAIS, CLASSE PA-3, COM ENCAIXE PONTA E BOLSA, DIAMETRO NOMINAL DE 600 MM                                                                                                                                                                                                                                                                                                                                                                                           </t>
  </si>
  <si>
    <t>318,68</t>
  </si>
  <si>
    <t xml:space="preserve">TUBO DE CONCRETO ARMADO PARA AGUAS PLUVIAIS, CLASSE PA-3, COM ENCAIXE PONTA E BOLSA, DIAMETRO NOMINAL DE 700 MM                                                                                                                                                                                                                                                                                                                                                                                           </t>
  </si>
  <si>
    <t>548,96</t>
  </si>
  <si>
    <t xml:space="preserve">TUBO DE CONCRETO ARMADO PARA AGUAS PLUVIAIS, CLASSE PA-3, COM ENCAIXE PONTA E BOLSA, DIAMETRO NOMINAL DE 800 MM                                                                                                                                                                                                                                                                                                                                                                                           </t>
  </si>
  <si>
    <t>571,99</t>
  </si>
  <si>
    <t xml:space="preserve">TUBO DE CONCRETO ARMADO PARA AGUAS PLUVIAIS, CLASSE PA-3, COM ENCAIXE PONTA E BOLSA, DIAMETRO NOMINAL DE 900 MM                                                                                                                                                                                                                                                                                                                                                                                           </t>
  </si>
  <si>
    <t>612,70</t>
  </si>
  <si>
    <t xml:space="preserve">TUBO DE CONCRETO ARMADO PARA ESGOTO SANITARIO, CLASSE EA-2, COM ENCAIXE PONTA E BOLSA, COM JUNTA ELASTICA, DIAMETRO NOMINAL DE 1000 MM                                                                                                                                                                                                                                                                                                                                                                    </t>
  </si>
  <si>
    <t>958,11</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</si>
  <si>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</si>
  <si>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</si>
  <si>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205,60</t>
  </si>
  <si>
    <t xml:space="preserve">TUBO DE CONCRETO ARMADO PARA ESGOTO SANITARIO, CLASSE EA-2, COM ENCAIXE PONTA E BOLSA, COM JUNTA ELASTICA, DIAMETRO NOMINAL DE 500 MM                                                                                                                                                                                                                                                                                                                                                                     </t>
  </si>
  <si>
    <t>380,36</t>
  </si>
  <si>
    <t xml:space="preserve">TUBO DE CONCRETO ARMADO PARA ESGOTO SANITARIO, CLASSE EA-2, COM ENCAIXE PONTA E BOLSA, COM JUNTA ELASTICA, DIAMETRO NOMINAL DE 600 MM                                                                                                                                                                                                                                                                                                                                                                     </t>
  </si>
  <si>
    <t>466,72</t>
  </si>
  <si>
    <t xml:space="preserve">TUBO DE CONCRETO ARMADO PARA ESGOTO SANITARIO, CLASSE EA-2, COM ENCAIXE PONTA E BOLSA, COM JUNTA ELASTICA, DIAMETRO NOMINAL DE 700 MM                                                                                                                                                                                                                                                                                                                                                                     </t>
  </si>
  <si>
    <t>609,61</t>
  </si>
  <si>
    <t xml:space="preserve">TUBO DE CONCRETO ARMADO PARA ESGOTO SANITARIO, CLASSE EA-2, COM ENCAIXE PONTA E BOLSA, COM JUNTA ELASTICA, DIAMETRO NOMINAL DE 800 MM                                                                                                                                                                                                                                                                                                                                                                     </t>
  </si>
  <si>
    <t>623,08</t>
  </si>
  <si>
    <t xml:space="preserve">TUBO DE CONCRETO ARMADO PARA ESGOTO SANITARIO, CLASSE EA-2, COM ENCAIXE PONTA E BOLSA, COM JUNTA ELASTICA, DIAMETRO NOMINAL DE 900 MM                                                                                                                                                                                                                                                                                                                                                                     </t>
  </si>
  <si>
    <t>944,75</t>
  </si>
  <si>
    <t xml:space="preserve">TUBO DE CONCRETO ARMADO PARA ESGOTO SANITARIO, CLASSE EA-3, COM ENCAIXE PONTA E BOLSA, COM JUNTA ELASTICA, DIAMETRO NOMINAL DE 1000 MM                                                                                                                                                                                                                                                                                                                                                                    </t>
  </si>
  <si>
    <t>1.223,35</t>
  </si>
  <si>
    <t xml:space="preserve">TUBO DE CONCRETO ARMADO PARA ESGOTO SANITARIO, CLASSE EA-3, COM ENCAIXE PONTA E BOLSA, COM JUNTA ELASTICA, DIAMETRO NOMINAL DE 400 MM                                                                                                                                                                                                                                                                                                                                                                     </t>
  </si>
  <si>
    <t>242,61</t>
  </si>
  <si>
    <t xml:space="preserve">TUBO DE CONCRETO ARMADO PARA ESGOTO SANITARIO, CLASSE EA-3, COM ENCAIXE PONTA E BOLSA, COM JUNTA ELASTICA, DIAMETRO NOMINAL DE 500 MM                                                                                                                                                                                                                                                                                                                                                                     </t>
  </si>
  <si>
    <t>505,78</t>
  </si>
  <si>
    <t xml:space="preserve">TUBO DE CONCRETO ARMADO PARA ESGOTO SANITARIO, CLASSE EA-3, COM ENCAIXE PONTA E BOLSA, COM JUNTA ELASTICA, DIAMETRO NOMINAL DE 600 MM                                                                                                                                                                                                                                                                                                                                                                     </t>
  </si>
  <si>
    <t>535,60</t>
  </si>
  <si>
    <t xml:space="preserve">TUBO DE CONCRETO ARMADO PARA ESGOTO SANITARIO, CLASSE EA-3, COM ENCAIXE PONTA E BOLSA, COM JUNTA ELASTICA, DIAMETRO NOMINAL DE 700 MM                                                                                                                                                                                                                                                                                                                                                                     </t>
  </si>
  <si>
    <t>699,05</t>
  </si>
  <si>
    <t xml:space="preserve">TUBO DE CONCRETO ARMADO PARA ESGOTO SANITARIO, CLASSE EA-3, COM ENCAIXE PONTA E BOLSA, COM JUNTA ELASTICA, DIAMETRO NOMINAL DE 800 MM                                                                                                                                                                                                                                                                                                                                                                     </t>
  </si>
  <si>
    <t>765,87</t>
  </si>
  <si>
    <t xml:space="preserve">TUBO DE CONCRETO ARMADO PARA ESGOTO SANITARIO, CLASSE EA-3, COM ENCAIXE PONTA E BOLSA, COM JUNTA ELASTICA, DIAMETRO NOMINAL DE 900 MM                                                                                                                                                                                                                                                                                                                                                                     </t>
  </si>
  <si>
    <t>1.084,56</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</si>
  <si>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</si>
  <si>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</si>
  <si>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</si>
  <si>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</si>
  <si>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</si>
  <si>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</si>
  <si>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</si>
  <si>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</si>
  <si>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</si>
  <si>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</si>
  <si>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</si>
  <si>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</si>
  <si>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</si>
  <si>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</si>
  <si>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</si>
  <si>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</si>
  <si>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</si>
  <si>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</si>
  <si>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</si>
  <si>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</si>
  <si>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</si>
  <si>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</si>
  <si>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16,04</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</si>
  <si>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</si>
  <si>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</si>
  <si>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</si>
  <si>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</si>
  <si>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</si>
  <si>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</si>
  <si>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</si>
  <si>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</si>
  <si>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</si>
  <si>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</si>
  <si>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</si>
  <si>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</si>
  <si>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</si>
  <si>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</si>
  <si>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5.109,86</t>
  </si>
  <si>
    <t xml:space="preserve">TUBO DE POLIETILENO DE ALTA DENSIDADE, PEAD, PE-80, DE = 110 MM X 10,0 MM PAREDE, ( SDR 11 - PN 12,5 ) PARA REDE DE AGUA OU ESGOTO ( NBR 15561)                                                                                                                                                                                                                                                                                                                                                           </t>
  </si>
  <si>
    <t>125,23</t>
  </si>
  <si>
    <t xml:space="preserve">TUBO DE POLIETILENO DE ALTA DENSIDADE, PEAD, PE-80, DE = 160 MM X 14,6 MM PAREDE, (SDR 11 - PN 12,5 ) PARA REDE DE AGUA OU ESGOTO ( NBR 15561)                                                                                                                                                                                                                                                                                                                                                            </t>
  </si>
  <si>
    <t>268,82</t>
  </si>
  <si>
    <t xml:space="preserve">TUBO DE POLIETILENO DE ALTA DENSIDADE, PEAD, PE-80, DE = 900 MM X 34,7 MM PAREDE, ( SDR 26 - PN 05 ) PARA REDE DE AGUA OU ESGOTO ( NBR 15561)                                                                                                                                                                                                                                                                                                                                                             </t>
  </si>
  <si>
    <t>4.634,61</t>
  </si>
  <si>
    <t xml:space="preserve">TUBO DE POLIETILENO DE ALTA DENSIDADE, PEAD, PE-80, DE= 200 MM X 18,2 MM PAREDE, ( SDR 11 - PN 12,5 ) PARA REDE DE AGUA OU ESGOTO ( NBR 15561)                                                                                                                                                                                                                                                                                                                                                            </t>
  </si>
  <si>
    <t>419,05</t>
  </si>
  <si>
    <t xml:space="preserve">TUBO DE POLIETILENO DE ALTA DENSIDADE, PEAD, PE-80, DE= 315 MM X 28,7 MM PAREDE, ( SDR 11 - PN 12,5 ) PARA REDE DE AGUA OU ESGOTO ( NBR 15561)                                                                                                                                                                                                                                                                                                                                                            </t>
  </si>
  <si>
    <t>1.026,80</t>
  </si>
  <si>
    <t xml:space="preserve">TUBO DE POLIETILENO DE ALTA DENSIDADE, PEAD, PE-80, DE= 400 MM X 36,4 MM PAREDE, ( SDR 11 - PN 12,5 ) PARA REDE DE AGUA OU ESGOTO ( NBR 15561)                                                                                                                                                                                                                                                                                                                                                            </t>
  </si>
  <si>
    <t>1.653,80</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</si>
  <si>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</si>
  <si>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</si>
  <si>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2.903,46</t>
  </si>
  <si>
    <t xml:space="preserve">TUBO DE POLIETILENO DE ALTA DENSIDADE, PEAD, PE-80, DE= 630 MM X 57,3 MM PAREDE (SDR 11 - PN 12,5 ) PARA REDE DE AGUA OU ESGOTO ( NBR 15561)                                                                                                                                                                                                                                                                                                                                                              </t>
  </si>
  <si>
    <t>4.318,26</t>
  </si>
  <si>
    <t xml:space="preserve">TUBO DE POLIETILENO DE ALTA DENSIDADE, PEAD, PE-80, DE= 730 MM X 34,1 MM PAREDE, ( SDR 21 - PN 06 ) PARA REDE DE AGUA OU ESGOTO ( NBR 15561)                                                                                                                                                                                                                                                                                                                                                              </t>
  </si>
  <si>
    <t>2.165,50</t>
  </si>
  <si>
    <t xml:space="preserve">TUBO DE POLIETILENO DE ALTA DENSIDADE, PEAD, PE-80, DE= 75 MM X 6,9 MM PAREDE, ( SRD 11 - PN 12,5 ) PARA REDE DE AGUA OU ESGOTO ( NBR 15561)                                                                                                                                                                                                                                                                                                                                                              </t>
  </si>
  <si>
    <t>59,67</t>
  </si>
  <si>
    <t xml:space="preserve">TUBO DE POLIETILENO DE ALTA DENSIDADE, PEAD, PE-80, DE= 800 MM X 30,8 MM PAREDE, ( SDR 26 - PN 05 ) PARA REDE DE AGUA OU ESGOTO ( NBR 15561)                                                                                                                                                                                                                                                                                                                                                              </t>
  </si>
  <si>
    <t>2.825,25</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</si>
  <si>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</si>
  <si>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</si>
  <si>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</si>
  <si>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3.877,13</t>
  </si>
  <si>
    <t xml:space="preserve">TUBO DE REVESTIMENTO, EM ACO, CORPO SCHEDULE 40, PONTEIRA SCHEDULE 80, ROSQUEAVEL E SEGMENTADO PARA PERFURACAO, DIAMETRO 12" (320 MM)                                                                                                                                                                                                                                                                                                                                                                     </t>
  </si>
  <si>
    <t>4.754,91</t>
  </si>
  <si>
    <t xml:space="preserve">TUBO DE REVESTIMENTO, EM ACO, CORPO SCHEDULE 40, PONTEIRA SCHEDULE 80, ROSQUEAVEL E SEGMENTADO PARA PERFURACAO, DIAMETRO 14'' (400 MM)                                                                                                                                                                                                                                                                                                                                                                    </t>
  </si>
  <si>
    <t>5.511,34</t>
  </si>
  <si>
    <t xml:space="preserve">TUBO DE REVESTIMENTO, EM ACO, CORPO SCHEDULE 40, PONTEIRA SCHEDULE 80, ROSQUEAVEL E SEGMENTADO PARA PERFURACAO, DIAMETRO 16'' (450 MM)                                                                                                                                                                                                                                                                                                                                                                    </t>
  </si>
  <si>
    <t>7.279,70</t>
  </si>
  <si>
    <t xml:space="preserve">TUBO DE REVESTIMENTO, EM ACO, CORPO SCHEDULE 40, PONTEIRA SCHEDULE 80, ROSQUEAVEL E SEGMENTADO PARA PERFURACAO, DIAMETRO 4'' (450 MM)                                                                                                                                                                                                                                                                                                                                                                     </t>
  </si>
  <si>
    <t>1.290,30</t>
  </si>
  <si>
    <t xml:space="preserve">TUBO DE REVESTIMENTO, EM ACO, CORPO SCHEDULE 40, PONTEIRA SCHEDULE 80, ROSQUEAVEL E SEGMENTADO PARA PERFURACAO, DIAMETRO 6'' (200 MM)                                                                                                                                                                                                                                                                                                                                                                     </t>
  </si>
  <si>
    <t>1.797,05</t>
  </si>
  <si>
    <t xml:space="preserve">TUBO DE REVESTIMENTO, EM ACO, CORPO SCHEDULE 40, PONTEIRA SCHEDULE 80, ROSQUEAVEL E SEGMENTADO PARA PERFURACAO, DIAMETRO 8'' (200 MM)                                                                                                                                                                                                                                                                                                                                                                     </t>
  </si>
  <si>
    <t>2.558,90</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</si>
  <si>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</si>
  <si>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</si>
  <si>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</si>
  <si>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</si>
  <si>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</si>
  <si>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</si>
  <si>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</si>
  <si>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</si>
  <si>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14,94</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</si>
  <si>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</si>
  <si>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</si>
  <si>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</si>
  <si>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</si>
  <si>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30,27</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</si>
  <si>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</si>
  <si>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</si>
  <si>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</si>
  <si>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</si>
  <si>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</si>
  <si>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</si>
  <si>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</si>
  <si>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</si>
  <si>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</si>
  <si>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</si>
  <si>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</si>
  <si>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</si>
  <si>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</si>
  <si>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</si>
  <si>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</si>
  <si>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</si>
  <si>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</si>
  <si>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</si>
  <si>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</si>
  <si>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</si>
  <si>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</si>
  <si>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</si>
  <si>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</si>
  <si>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</si>
  <si>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</si>
  <si>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</si>
  <si>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</si>
  <si>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</si>
  <si>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</si>
  <si>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</si>
  <si>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</si>
  <si>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</si>
  <si>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</si>
  <si>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</si>
  <si>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</si>
  <si>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</si>
  <si>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</si>
  <si>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</si>
  <si>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</si>
  <si>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</si>
  <si>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</si>
  <si>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</si>
  <si>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</si>
  <si>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</si>
  <si>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</si>
  <si>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</si>
  <si>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</si>
  <si>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9,50</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</si>
  <si>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</si>
  <si>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</si>
  <si>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</si>
  <si>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</si>
  <si>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57,39</t>
  </si>
  <si>
    <t xml:space="preserve">TUBO PVC, ROSCAVEL,  2", PARA AGUA FRIA PREDIAL                                                                                                                                                                                                                                                                                                                                                                                                                                                           </t>
  </si>
  <si>
    <t>41,89</t>
  </si>
  <si>
    <t xml:space="preserve">TUBO PVC, ROSCAVEL, 1 1/2",  AGUA FRIA PREDIAL                                                                                                                                                                                                                                                                                                                                                                                                                                                            </t>
  </si>
  <si>
    <t xml:space="preserve">TUBO PVC, ROSCAVEL, 1 1/4", AGUA FRIA PREDIAL                                                                                                                                                                                                                                                                                                                                                                                                                                                             </t>
  </si>
  <si>
    <t>22,99</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</si>
  <si>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</si>
  <si>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</si>
  <si>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</si>
  <si>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</si>
  <si>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</si>
  <si>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</si>
  <si>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</si>
  <si>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</si>
  <si>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</si>
  <si>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</si>
  <si>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</si>
  <si>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</si>
  <si>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</si>
  <si>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14,42</t>
  </si>
  <si>
    <t xml:space="preserve">TUBO PVC, SOLDAVEL, DE 60 MM, AGUA FRIA (NBR-5648)                                                                                                                                                                                                                                                                                                                                                                                                                                                        </t>
  </si>
  <si>
    <t xml:space="preserve">TUBO PVC, SOLDAVEL, DE 75 MM, AGUA FRIA (NBR-5648)                                                                                                                                                                                                                                                                                                                                                                                                                                                        </t>
  </si>
  <si>
    <t xml:space="preserve">TUBO PVC, SOLDAVEL, DE 85 MM, AGUA FRIA (NBR-5648)                                                                                                                                                                                                                                                                                                                                                                                                                                                        </t>
  </si>
  <si>
    <t>54,70</t>
  </si>
  <si>
    <t xml:space="preserve">TUBO 26" EM CHAPA PRETA, E= 3/16", 147 KG/6 M                                                                                                                                                                                                                                                                                                                                                                                                                                                             </t>
  </si>
  <si>
    <t>3.659,27</t>
  </si>
  <si>
    <t xml:space="preserve">TUBO 30" EM CHAPA PRETA, E= 1/4", 175 KG/6 M                                                                                                                                                                                                                                                                                                                                                                                                                                                              </t>
  </si>
  <si>
    <t>4.664,70</t>
  </si>
  <si>
    <t xml:space="preserve">TUBO 30" EM CHAPA PRETA, E= 3/8", 177 KG/6 M                                                                                                                                                                                                                                                                                                                                                                                                                                                              </t>
  </si>
  <si>
    <t>4.718,01</t>
  </si>
  <si>
    <t xml:space="preserve">UNIAO COM ASSENTO CONICO DE BRONZE, DIAMETRO 1/2"                                                                                                                                                                                                                                                                                                                                                                                                                                                         </t>
  </si>
  <si>
    <t xml:space="preserve">UNIAO COM ASSENTO CONICO DE BRONZE, DIAMETRO 1"                                                                                                                                                                                                                                                                                                                                                                                                                                                           </t>
  </si>
  <si>
    <t>69,65</t>
  </si>
  <si>
    <t xml:space="preserve">UNIAO COM ASSENTO CONICO DE BRONZE, DIAMETRO 2 1/2"                                                                                                                                                                                                                                                                                                                                                                                                                                                       </t>
  </si>
  <si>
    <t>289,11</t>
  </si>
  <si>
    <t xml:space="preserve">UNIAO COM ASSENTO CONICO DE BRONZE, DIAMETRO 2'                                                                                                                                                                                                                                                                                                                                                                                                                                                           </t>
  </si>
  <si>
    <t>185,57</t>
  </si>
  <si>
    <t xml:space="preserve">UNIAO COM ASSENTO CONICO DE BRONZE, DIAMETRO 3/4"                                                                                                                                                                                                                                                                                                                                                                                                                                                         </t>
  </si>
  <si>
    <t>62,15</t>
  </si>
  <si>
    <t xml:space="preserve">UNIAO COM ASSENTO CONICO DE BRONZE, DIAMETRO 3"                                                                                                                                                                                                                                                                                                                                                                                                                                                           </t>
  </si>
  <si>
    <t>467,50</t>
  </si>
  <si>
    <t xml:space="preserve">UNIAO COM ASSENTO CONICO DE BRONZE, DIAMETRO 4"                                                                                                                                                                                                                                                                                                                                                                                                                                                           </t>
  </si>
  <si>
    <t>795,60</t>
  </si>
  <si>
    <t xml:space="preserve">UNIAO COM ASSENTO CONICO DE FERRO LONGO (MACHO-FEMEA), DIAMETRO 1 1/2"                                                                                                                                                                                                                                                                                                                                                                                                                                    </t>
  </si>
  <si>
    <t xml:space="preserve">UNIAO COM ASSENTO CONICO DE FERRO LONGO (MACHO-FEMEA), DIAMETRO 1/2"                                                                                                                                                                                                                                                                                                                                                                                                                                      </t>
  </si>
  <si>
    <t>53,32</t>
  </si>
  <si>
    <t xml:space="preserve">UNIAO COM ASSENTO CONICO DE FERRO LONGO (MACHO-FEMEA), DIAMETRO 1"                                                                                                                                                                                                                                                                                                                                                                                                                                        </t>
  </si>
  <si>
    <t>104,17</t>
  </si>
  <si>
    <t xml:space="preserve">UNIAO COM ASSENTO CONICO DE FERRO LONGO (MACHO-FEMEA), DIAMETRO 2 1/2"                                                                                                                                                                                                                                                                                                                                                                                                                                    </t>
  </si>
  <si>
    <t>322,38</t>
  </si>
  <si>
    <t xml:space="preserve">UNIAO COM ASSENTO CONICO DE FERRO LONGO (MACHO-FEMEA), DIAMETRO 2"                                                                                                                                                                                                                                                                                                                                                                                                                                        </t>
  </si>
  <si>
    <t>260,36</t>
  </si>
  <si>
    <t xml:space="preserve">UNIAO COM ASSENTO CONICO DE FERRO LONGO (MACHO-FEMEA), DIAMETRO 3/4"                                                                                                                                                                                                                                                                                                                                                                                                                                      </t>
  </si>
  <si>
    <t xml:space="preserve">UNIAO COM ASSENTO CONICO DE FERRO LONGO (MACHO-FEMEA), DIAMETRO 3'                                                                                                                                                                                                                                                                                                                                                                                                                                        </t>
  </si>
  <si>
    <t>471,17</t>
  </si>
  <si>
    <t xml:space="preserve">UNIAO COM ASSENTO CONICO DE FERRO LONGO (MACHO-FEMEA), DIAMETRO 4"                                                                                                                                                                                                                                                                                                                                                                                                                                        </t>
  </si>
  <si>
    <t>595,19</t>
  </si>
  <si>
    <t xml:space="preserve">UNIAO COM FLANGE PPR, COM PARAFUSOS, DN 40 MM, PARA AGUA QUENTE PREDIAL                                                                                                                                                                                                                                                                                                                                                                                                                                   </t>
  </si>
  <si>
    <t xml:space="preserve">UNIAO DE FERRO GALVANIZADO, COM ASSENTO CONICO DE BRONZE, DE 1 1/2"                                                                                                                                                                                                                                                                                                                                                                                                                                       </t>
  </si>
  <si>
    <t>107,25</t>
  </si>
  <si>
    <t xml:space="preserve">UNIAO DE FERRO GALVANIZADO, COM ASSENTO CONICO DE BRONZE, DE 1 1/4"                                                                                                                                                                                                                                                                                                                                                                                                                                       </t>
  </si>
  <si>
    <t>103,67</t>
  </si>
  <si>
    <t xml:space="preserve">UNIAO DE FERRO GALVANIZADO, COM ROSCA BSP, COM ASSENTO PLANO, DE 1 1/2"                                                                                                                                                                                                                                                                                                                                                                                                                                   </t>
  </si>
  <si>
    <t>77,32</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</si>
  <si>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</si>
  <si>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</si>
  <si>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</si>
  <si>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37,13</t>
  </si>
  <si>
    <t xml:space="preserve">UNIAO DE FERRO GALVANIZADO, COM ROSCA BSP, COM ASSENTO PLANO, DE 2 1/2"                                                                                                                                                                                                                                                                                                                                                                                                                                   </t>
  </si>
  <si>
    <t xml:space="preserve">UNIAO DE FERRO GALVANIZADO, COM ROSCA BSP, COM ASSENTO PLANO, DE 2"                                                                                                                                                                                                                                                                                                                                                                                                                                       </t>
  </si>
  <si>
    <t>113,70</t>
  </si>
  <si>
    <t xml:space="preserve">UNIAO DE FERRO GALVANIZADO, COM ROSCA BSP, COM ASSENTO PLANO, DE 3/4"                                                                                                                                                                                                                                                                                                                                                                                                                                     </t>
  </si>
  <si>
    <t xml:space="preserve">UNIAO DE FERRO GALVANIZADO, COM ROSCA BSP, COM ASSENTO PLANO, DE 3"                                                                                                                                                                                                                                                                                                                                                                                                                                       </t>
  </si>
  <si>
    <t>291,45</t>
  </si>
  <si>
    <t xml:space="preserve">UNIAO DE FERRO GALVANIZADO, COM ROSCA BSP, COM ASSENTO PLANO, DE 4"                                                                                                                                                                                                                                                                                                                                                                                                                                       </t>
  </si>
  <si>
    <t>409,14</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</si>
  <si>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</si>
  <si>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</si>
  <si>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</si>
  <si>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</si>
  <si>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11,84</t>
  </si>
  <si>
    <t xml:space="preserve">UNIAO PVC, ROSCAVEL 1/2",  AGUA FRIA PREDIAL                                                                                                                                                                                                                                                                                                                                                                                                                                                              </t>
  </si>
  <si>
    <t xml:space="preserve">UNIAO PVC, ROSCAVEL, 1 1/2",  AGUA FRIA PREDIAL                                                                                                                                                                                                                                                                                                                                                                                                                                                           </t>
  </si>
  <si>
    <t>30,46</t>
  </si>
  <si>
    <t xml:space="preserve">UNIAO PVC, ROSCAVEL, 1",  AGUA FRIA PREDIAL                                                                                                                                                                                                                                                                                                                                                                                                                                                               </t>
  </si>
  <si>
    <t xml:space="preserve">UNIAO PVC, ROSCAVEL, 3/4",  AGUA FRIA PREDIAL                                                                                                                                                                                                                                                                                                                                                                                                                                                             </t>
  </si>
  <si>
    <t xml:space="preserve">UNIAO PVC, SOLDAVEL, 110 MM,  PARA AGUA FRIA PREDIAL                                                                                                                                                                                                                                                                                                                                                                                                                                                      </t>
  </si>
  <si>
    <t>355,85</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</si>
  <si>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</si>
  <si>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</si>
  <si>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</si>
  <si>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</si>
  <si>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24,18</t>
  </si>
  <si>
    <t xml:space="preserve">UNIAO PVC, SOLDAVEL, 50 MM,  PARA AGUA FRIA PREDIAL                                                                                                                                                                                                                                                                                                                                                                                                                                                       </t>
  </si>
  <si>
    <t xml:space="preserve">UNIAO PVC, SOLDAVEL, 60 MM,  PARA AGUA FRIA PREDIAL                                                                                                                                                                                                                                                                                                                                                                                                                                                       </t>
  </si>
  <si>
    <t>67,17</t>
  </si>
  <si>
    <t xml:space="preserve">UNIAO PVC, SOLDAVEL, 75 MM,  PARA AGUA FRIA PREDIAL                                                                                                                                                                                                                                                                                                                                                                                                                                                       </t>
  </si>
  <si>
    <t xml:space="preserve">UNIAO PVC, SOLDAVEL, 85 MM,  PARA AGUA FRIA PREDIAL                                                                                                                                                                                                                                                                                                                                                                                                                                                       </t>
  </si>
  <si>
    <t>161,52</t>
  </si>
  <si>
    <t xml:space="preserve">UNIAO TIPO STORZ, COM EMPATACAO INTERNA TIPO ANEL DE EXPANSAO, ENGATE RAPIDO 1 1/2", PARA MANGUEIRA DE COMBATE A INCENDIO PREDIAL                                                                                                                                                                                                                                                                                                                                                                         </t>
  </si>
  <si>
    <t>183,72</t>
  </si>
  <si>
    <t xml:space="preserve">UNIAO TIPO STORZ, COM EMPATACAO INTERNA TIPO ANEL DE EXPANSAO, ENGATE RAPIDO 2 1/2", PARA MANGUEIRA DE COMBATE A INCENDIO PREDIAL                                                                                                                                                                                                                                                                                                                                                                         </t>
  </si>
  <si>
    <t>262,85</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</si>
  <si>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</si>
  <si>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</si>
  <si>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</si>
  <si>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</si>
  <si>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</si>
  <si>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</si>
  <si>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</si>
  <si>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</si>
  <si>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</si>
  <si>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150.170,97</t>
  </si>
  <si>
    <t xml:space="preserve">USINA DE ASFALTO A FRIO, CAPACIDADE DE 40 A 60 T/H, ELETRICA, POTENCIA DE 30 CV                                                                                                                                                                                                                                                                                                                                                                                                                           </t>
  </si>
  <si>
    <t>187.035,95</t>
  </si>
  <si>
    <t xml:space="preserve">USINA DE ASFALTO A QUENTE, FIXA, TIPO CONTRA FLUXO, CAPACIDADE DE 100 A 140 T/H, POTENCIA DE 280 KW, COM MISTURADOR EXTERNO ROTATIVO                                                                                                                                                                                                                                                                                                                                                                      </t>
  </si>
  <si>
    <t>3.638.222,43</t>
  </si>
  <si>
    <t xml:space="preserve">USINA DE ASFALTO, GRAVIMETRICA, CAPACIDADE DE 150 T/H, POTENCIA DE 400  KW                                                                                                                                                                                                                                                                                                                                                                                                                                </t>
  </si>
  <si>
    <t>9.579.311,26</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</si>
  <si>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</si>
  <si>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</si>
  <si>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</si>
  <si>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</si>
  <si>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</si>
  <si>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</si>
  <si>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2.961.923,00</t>
  </si>
  <si>
    <t xml:space="preserve">USINA MISTURADORA DE SOLOS,  DOSADORES TRIPLOS, CALHA VIBRATORIA CAPACIDADE DE 200 A 500 T/H, POTENCIA DE 75 KW                                                                                                                                                                                                                                                                                                                                                                                           </t>
  </si>
  <si>
    <t>1.527.899,98</t>
  </si>
  <si>
    <t xml:space="preserve">VALVULA DE DESCARGA EM METAL CROMADO PARA MICTORIO COM ACIONAMENTO POR PRESSAO E FECHAMENTO AUTOMATICO                                                                                                                                                                                                                                                                                                                                                                                                    </t>
  </si>
  <si>
    <t>343,46</t>
  </si>
  <si>
    <t xml:space="preserve">VALVULA DE DESCARGA METALICA, BASE 1 1/2 " E ACABAMENTO METALICO CROMADO                                                                                                                                                                                                                                                                                                                                                                                                                                  </t>
  </si>
  <si>
    <t>399,00</t>
  </si>
  <si>
    <t xml:space="preserve">VALVULA DE DESCARGA METALICA, BASE 1 1/4 " E ACABAMENTO METALICO CROMADO                                                                                                                                                                                                                                                                                                                                                                                                                                  </t>
  </si>
  <si>
    <t>323,24</t>
  </si>
  <si>
    <t xml:space="preserve">VALVULA DE ESCOAMENTO PARA TANQUE, EM METAL CROMADO, 1.1/2 ", SEM LADRAO, COM TAMPAO PLASTICO                                                                                                                                                                                                                                                                                                                                                                                                             </t>
  </si>
  <si>
    <t>57,86</t>
  </si>
  <si>
    <t xml:space="preserve">VALVULA DE ESFERA BRUTA EM BRONZE, BITOLA 1 " (REF 1552-B)                                                                                                                                                                                                                                                                                                                                                                                                                                                </t>
  </si>
  <si>
    <t>66,22</t>
  </si>
  <si>
    <t xml:space="preserve">VALVULA DE ESFERA BRUTA EM BRONZE, BITOLA 1 1/2 " (REF 1552-B)                                                                                                                                                                                                                                                                                                                                                                                                                                            </t>
  </si>
  <si>
    <t>118,93</t>
  </si>
  <si>
    <t xml:space="preserve">VALVULA DE ESFERA BRUTA EM BRONZE, BITOLA 1 1/4 " (REF 1552-B)                                                                                                                                                                                                                                                                                                                                                                                                                                            </t>
  </si>
  <si>
    <t xml:space="preserve">VALVULA DE ESFERA BRUTA EM BRONZE, BITOLA 1/2 " (REF 1552-B)                                                                                                                                                                                                                                                                                                                                                                                                                                              </t>
  </si>
  <si>
    <t>42,49</t>
  </si>
  <si>
    <t xml:space="preserve">VALVULA DE ESFERA BRUTA EM BRONZE, BITOLA 2 " (REF 1552-B)                                                                                                                                                                                                                                                                                                                                                                                                                                                </t>
  </si>
  <si>
    <t>183,40</t>
  </si>
  <si>
    <t xml:space="preserve">VALVULA DE ESFERA BRUTA EM BRONZE, BITOLA 3/4 " (REF 1552-B)                                                                                                                                                                                                                                                                                                                                                                                                                                              </t>
  </si>
  <si>
    <t>49,05</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</si>
  <si>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</si>
  <si>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</si>
  <si>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</si>
  <si>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</si>
  <si>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</si>
  <si>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</si>
  <si>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</si>
  <si>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</si>
  <si>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</si>
  <si>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</si>
  <si>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</si>
  <si>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</si>
  <si>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</si>
  <si>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</si>
  <si>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</si>
  <si>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</si>
  <si>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</si>
  <si>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</si>
  <si>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</si>
  <si>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</si>
  <si>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</si>
  <si>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</si>
  <si>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</si>
  <si>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</si>
  <si>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</si>
  <si>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</si>
  <si>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</si>
  <si>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45,98</t>
  </si>
  <si>
    <t xml:space="preserve">VALVULA EM METAL CROMADO PARA PIA AMERICANA 3.1/2 X 1.1/2 "                                                                                                                                                                                                                                                                                                                                                                                                                                               </t>
  </si>
  <si>
    <t>62,82</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</si>
  <si>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</si>
  <si>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</si>
  <si>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</si>
  <si>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</si>
  <si>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</si>
  <si>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</si>
  <si>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</si>
  <si>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20,44</t>
  </si>
  <si>
    <t xml:space="preserve">VARIADOR DE LUMINOSIDADE ROTATIVO (DIMMER) 127 V, 300 W (APENAS MODULO)                                                                                                                                                                                                                                                                                                                                                                                                                                   </t>
  </si>
  <si>
    <t>51,56</t>
  </si>
  <si>
    <t xml:space="preserve">VARIADOR DE LUMINOSIDADE ROTATIVO (DIMMER) 127V, 300W, CONJUNTO MONTADO PARA EMBUTIR 4" X 2" (PLACA + SUPORTE + MODULO)                                                                                                                                                                                                                                                                                                                                                                                   </t>
  </si>
  <si>
    <t>66,31</t>
  </si>
  <si>
    <t xml:space="preserve">VARIADOR DE LUMINOSIDADE ROTATIVO (DIMMER) 220 V, 600 W (APENAS MODULO)                                                                                                                                                                                                                                                                                                                                                                                                                                   </t>
  </si>
  <si>
    <t xml:space="preserve">VARIADOR DE LUMINOSIDADE ROTATIVO (DIMMER) 220V, 600W, CONJUNTO MONTADO PARA EMBUTIR 4" X 2" (PLACA + SUPORTE + MODULO)                                                                                                                                                                                                                                                                                                                                                                                   </t>
  </si>
  <si>
    <t>86,64</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</si>
  <si>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</si>
  <si>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</si>
  <si>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</si>
  <si>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35,45</t>
  </si>
  <si>
    <t xml:space="preserve">VARIADOR DE VELOCIDADE PARA VENTILADOR 220V, 250W + 2 INTERRUPTORES PARALELOS, PARA REVERSAO E LAMPADA, CONJUNTO MONTADO PARA EMBUTIR 4" X 2" (PLACA + SUPORTE + MODULOS)                                                                                                                                                                                                                                                                                                                                 </t>
  </si>
  <si>
    <t>57,09</t>
  </si>
  <si>
    <t xml:space="preserve">VASSOURA MECANICA REBOCAVEL COM ESCOVA CILINDRICA LARGURA UTIL DE VARRIMENTO = 2,44M                                                                                                                                                                                                                                                                                                                                                                                                                      </t>
  </si>
  <si>
    <t>68.954,08</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</si>
  <si>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</si>
  <si>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</si>
  <si>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</si>
  <si>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</si>
  <si>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38,64</t>
  </si>
  <si>
    <t xml:space="preserve">VERNIZ MARITIMO PREMIUM PARA MADEIRA, COM FILTRO SOLAR, BRILHANTE, USO INTERNO E EXTERNO                                                                                                                                                                                                                                                                                                                                                                                                                  </t>
  </si>
  <si>
    <t>34,36</t>
  </si>
  <si>
    <t xml:space="preserve">VERNIZ TIPO COPAL PARA MADEIRA, BRILHANTE, USO INTERNO                                                                                                                                                                                                                                                                                                                                                                                                                                                    </t>
  </si>
  <si>
    <t xml:space="preserve">VEU DE POLIESTER PARA IMPERMEABILIZACAO                                                                                                                                                                                                                                                                                                                                                                                                                                                                   </t>
  </si>
  <si>
    <t>8,14</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</si>
  <si>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</si>
  <si>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</si>
  <si>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</si>
  <si>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</si>
  <si>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</si>
  <si>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</si>
  <si>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</si>
  <si>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</si>
  <si>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3.731.255,48</t>
  </si>
  <si>
    <t xml:space="preserve">VIBROACABADORA DE ASFALTO SOBRE ESTEIRAS, LARG. PAVIM. 2,13 M A 4,55 M, POT. 74 KW/ 100 HP, CAP. 400  T/ H                                                                                                                                                                                                                                                                                                                                                                                                </t>
  </si>
  <si>
    <t>1.570.815,25</t>
  </si>
  <si>
    <t xml:space="preserve">VIBROACABADORA DE ASFALTO SOBRE ESTEIRAS, LARG. PAVIM. 2,60 M A 5,75 M, POT. 110 HP, CAP. 450 T/ H                                                                                                                                                                                                                                                                                                                                                                                                        </t>
  </si>
  <si>
    <t>1.582.198,08</t>
  </si>
  <si>
    <t xml:space="preserve">VIBROACABADORA DE ASFALTO SOBRE ESTEIRAS, LARG. PAVIMENT. 1,90 A 5,3 M, POT. 78 KW/105 HP, CAP. 450 T/H                                                                                                                                                                                                                                                                                                                                                                                                   </t>
  </si>
  <si>
    <t>1.916.850,00</t>
  </si>
  <si>
    <t xml:space="preserve">VIBROACABADORA DE ASFALTO SOBRE RODAS, LARGURA DE PAVIMENTACAO DE 1,70 A 4,20 M, POTENCIA 78 KW/105 HP, CAPACIDADE 300 T/H                                                                                                                                                                                                                                                                                                                                                                                </t>
  </si>
  <si>
    <t>1.698.301,68</t>
  </si>
  <si>
    <t xml:space="preserve">VIDRACEIRO (HORISTA)                                                                                                                                                                                                                                                                                                                                                                                                                                                                                      </t>
  </si>
  <si>
    <t xml:space="preserve">VIDRACEIRO (MENSALISTA)                                                                                                                                                                                                                                                                                                                                                                                                                                                                                   </t>
  </si>
  <si>
    <t>2.920,56</t>
  </si>
  <si>
    <t xml:space="preserve">VIDRO COMUM LAMINADO LISO INCOLOR DUPLO, ESPESSURA TOTAL 8 MM (CADA CAMADA DE 4 MM) - COLOCADO                                                                                                                                                                                                                                                                                                                                                                                                            </t>
  </si>
  <si>
    <t>754,03</t>
  </si>
  <si>
    <t xml:space="preserve">VIDRO COMUM LAMINADO, LISO, INCOLOR, DUPLO, ESPESSURA TOTAL 6 MM (CADA CAMADA E= 3 MM) - COLOCADO                                                                                                                                                                                                                                                                                                                                                                                                         </t>
  </si>
  <si>
    <t>656,25</t>
  </si>
  <si>
    <t xml:space="preserve">VIDRO COMUM LAMINADO, LISO, INCOLOR, TRIPLO, ESPESSURA TOTAL 12 MM (CADA CAMADA E=  4 MM) - COLOCADO                                                                                                                                                                                                                                                                                                                                                                                                      </t>
  </si>
  <si>
    <t>1.706,24</t>
  </si>
  <si>
    <t xml:space="preserve">VIDRO COMUM LAMINADO, LISO, INCOLOR, TRIPLO, ESPESSURA TOTAL 15 MM (CADA CAMADA E = 5 MM) - COLOCADO                                                                                                                                                                                                                                                                                                                                                                                                      </t>
  </si>
  <si>
    <t>1.995,00</t>
  </si>
  <si>
    <t xml:space="preserve">VIDRO CRISTAL COLORIDO, 10 MM, PINTADO NA COR BRANCA                                                                                                                                                                                                                                                                                                                                                                                                                                                      </t>
  </si>
  <si>
    <t>587,99</t>
  </si>
  <si>
    <t xml:space="preserve">VIDRO CRISTAL COLORIDO, 4 MM, PINTADO NA COR BRANCA                                                                                                                                                                                                                                                                                                                                                                                                                                                       </t>
  </si>
  <si>
    <t>183,75</t>
  </si>
  <si>
    <t xml:space="preserve">VIDRO CRISTAL COLORIDO, 6 MM, PINTADO NA COR BRANCA                                                                                                                                                                                                                                                                                                                                                                                                                                                       </t>
  </si>
  <si>
    <t>261,16</t>
  </si>
  <si>
    <t xml:space="preserve">VIDRO CRISTAL COLORIDO, 8 MM, PINTADO NA COR BRANCA                                                                                                                                                                                                                                                                                                                                                                                                                                                       </t>
  </si>
  <si>
    <t>423,93</t>
  </si>
  <si>
    <t xml:space="preserve">VIDRO LISO FUME E = 4MM - SEM COLOCACAO                                                                                                                                                                                                                                                                                                                                                                                                                                                                   </t>
  </si>
  <si>
    <t>209,99</t>
  </si>
  <si>
    <t xml:space="preserve">VIDRO LISO FUME E = 6MM - SEM COLOCACAO                                                                                                                                                                                                                                                                                                                                                                                                                                                                   </t>
  </si>
  <si>
    <t>315,00</t>
  </si>
  <si>
    <t xml:space="preserve">VIDRO LISO FUME, E = 5 MM - SEM COLOCACAO                                                                                                                                                                                                                                                                                                                                                                                                                                                                 </t>
  </si>
  <si>
    <t>226,69</t>
  </si>
  <si>
    <t xml:space="preserve">VIDRO LISO INCOLOR 10 MM - SEM COLOCACAO                                                                                                                                                                                                                                                                                                                                                                                                                                                                  </t>
  </si>
  <si>
    <t>393,75</t>
  </si>
  <si>
    <t xml:space="preserve">VIDRO LISO INCOLOR 2 A 3 MM - SEM COLOCACAO                                                                                                                                                                                                                                                                                                                                                                                                                                                               </t>
  </si>
  <si>
    <t>137,81</t>
  </si>
  <si>
    <t xml:space="preserve">VIDRO LISO INCOLOR 4MM - SEM COLOCACAO                                                                                                                                                                                                                                                                                                                                                                                                                                                                    </t>
  </si>
  <si>
    <t>157,50</t>
  </si>
  <si>
    <t xml:space="preserve">VIDRO LISO INCOLOR 5MM - SEM COLOCACAO                                                                                                                                                                                                                                                                                                                                                                                                                                                                    </t>
  </si>
  <si>
    <t xml:space="preserve">VIDRO LISO INCOLOR 6 MM - SEM COLOCACAO                                                                                                                                                                                                                                                                                                                                                                                                                                                                   </t>
  </si>
  <si>
    <t>223,12</t>
  </si>
  <si>
    <t xml:space="preserve">VIDRO LISO INCOLOR 8MM  -  SEM COLOCACAO                                                                                                                                                                                                                                                                                                                                                                                                                                                                  </t>
  </si>
  <si>
    <t>325,50</t>
  </si>
  <si>
    <t xml:space="preserve">VIDRO MARTELADO OU CANELADO, 4 MM - SEM COLOCACAO                                                                                                                                                                                                                                                                                                                                                                                                                                                         </t>
  </si>
  <si>
    <t>131,24</t>
  </si>
  <si>
    <t xml:space="preserve">VIDRO PLANO ARAMADO E = 6 MM - SEM COLOCACAO                                                                                                                                                                                                                                                                                                                                                                                                                                                              </t>
  </si>
  <si>
    <t xml:space="preserve">VIDRO PLANO ARAMADO E = 7MM - SEM COLOCACAO                                                                                                                                                                                                                                                                                                                                                                                                                                                               </t>
  </si>
  <si>
    <t>406,87</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</si>
  <si>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</si>
  <si>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</si>
  <si>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</si>
  <si>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</si>
  <si>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</si>
  <si>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</si>
  <si>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</si>
  <si>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</si>
  <si>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</si>
  <si>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19,93</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</si>
  <si>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</si>
  <si>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</si>
  <si>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</si>
  <si>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</si>
  <si>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</si>
  <si>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</si>
  <si>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</si>
  <si>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</si>
  <si>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</si>
  <si>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3.270,71</t>
  </si>
  <si>
    <t>TOTAL DE INSUMOS : 4910</t>
  </si>
  <si>
    <t>17,55</t>
  </si>
  <si>
    <t>27,76</t>
  </si>
  <si>
    <t>35,26</t>
  </si>
  <si>
    <t>46,72</t>
  </si>
  <si>
    <t>52,47</t>
  </si>
  <si>
    <t>64,04</t>
  </si>
  <si>
    <t>10,61</t>
  </si>
  <si>
    <t>12,16</t>
  </si>
  <si>
    <t>24,93</t>
  </si>
  <si>
    <t>46,19</t>
  </si>
  <si>
    <t>50,76</t>
  </si>
  <si>
    <t>64,62</t>
  </si>
  <si>
    <t>78,50</t>
  </si>
  <si>
    <t>92,37</t>
  </si>
  <si>
    <t>106,24</t>
  </si>
  <si>
    <t>120,12</t>
  </si>
  <si>
    <t>152,95</t>
  </si>
  <si>
    <t>36,21</t>
  </si>
  <si>
    <t>47,83</t>
  </si>
  <si>
    <t>65,27</t>
  </si>
  <si>
    <t>76,89</t>
  </si>
  <si>
    <t>88,52</t>
  </si>
  <si>
    <t>100,15</t>
  </si>
  <si>
    <t>127,12</t>
  </si>
  <si>
    <t>91,83</t>
  </si>
  <si>
    <t>153,43</t>
  </si>
  <si>
    <t>238,04</t>
  </si>
  <si>
    <t>363,84</t>
  </si>
  <si>
    <t>512,10</t>
  </si>
  <si>
    <t>597,60</t>
  </si>
  <si>
    <t>71,97</t>
  </si>
  <si>
    <t>119,18</t>
  </si>
  <si>
    <t>186,47</t>
  </si>
  <si>
    <t>276,65</t>
  </si>
  <si>
    <t>362,40</t>
  </si>
  <si>
    <t>479,75</t>
  </si>
  <si>
    <t>773,84</t>
  </si>
  <si>
    <t>37,76</t>
  </si>
  <si>
    <t>61,46</t>
  </si>
  <si>
    <t>67,38</t>
  </si>
  <si>
    <t>85,17</t>
  </si>
  <si>
    <t>4,83</t>
  </si>
  <si>
    <t>213,28</t>
  </si>
  <si>
    <t>1.256,51</t>
  </si>
  <si>
    <t>1.933,93</t>
  </si>
  <si>
    <t>42,93</t>
  </si>
  <si>
    <t>2.663,56</t>
  </si>
  <si>
    <t>64,56</t>
  </si>
  <si>
    <t>2,99</t>
  </si>
  <si>
    <t>108,86</t>
  </si>
  <si>
    <t>156,34</t>
  </si>
  <si>
    <t>191,89</t>
  </si>
  <si>
    <t>226,56</t>
  </si>
  <si>
    <t>236,54</t>
  </si>
  <si>
    <t>12,54</t>
  </si>
  <si>
    <t>421,43</t>
  </si>
  <si>
    <t>15,06</t>
  </si>
  <si>
    <t>515,88</t>
  </si>
  <si>
    <t>671,88</t>
  </si>
  <si>
    <t>694,02</t>
  </si>
  <si>
    <t>1.032,51</t>
  </si>
  <si>
    <t>25,67</t>
  </si>
  <si>
    <t>1.057,74</t>
  </si>
  <si>
    <t>235,31</t>
  </si>
  <si>
    <t>247,47</t>
  </si>
  <si>
    <t>23,47</t>
  </si>
  <si>
    <t>434,95</t>
  </si>
  <si>
    <t>28,58</t>
  </si>
  <si>
    <t>531,73</t>
  </si>
  <si>
    <t>33,69</t>
  </si>
  <si>
    <t>690,04</t>
  </si>
  <si>
    <t>714,65</t>
  </si>
  <si>
    <t>1.055,69</t>
  </si>
  <si>
    <t>48,85</t>
  </si>
  <si>
    <t>1.083,22</t>
  </si>
  <si>
    <t>53,96</t>
  </si>
  <si>
    <t>186,81</t>
  </si>
  <si>
    <t>224,44</t>
  </si>
  <si>
    <t>438,12</t>
  </si>
  <si>
    <t>528,71</t>
  </si>
  <si>
    <t>606,56</t>
  </si>
  <si>
    <t>633,51</t>
  </si>
  <si>
    <t>197,74</t>
  </si>
  <si>
    <t>349,66</t>
  </si>
  <si>
    <t>456,53</t>
  </si>
  <si>
    <t>549,31</t>
  </si>
  <si>
    <t>629,44</t>
  </si>
  <si>
    <t>659,09</t>
  </si>
  <si>
    <t>81,82</t>
  </si>
  <si>
    <t>109,41</t>
  </si>
  <si>
    <t>124,78</t>
  </si>
  <si>
    <t>911,71</t>
  </si>
  <si>
    <t>177,92</t>
  </si>
  <si>
    <t>1.302,60</t>
  </si>
  <si>
    <t>239,51</t>
  </si>
  <si>
    <t>52,70</t>
  </si>
  <si>
    <t>82,33</t>
  </si>
  <si>
    <t>97,65</t>
  </si>
  <si>
    <t>113,04</t>
  </si>
  <si>
    <t>130,01</t>
  </si>
  <si>
    <t>147,66</t>
  </si>
  <si>
    <t>167,78</t>
  </si>
  <si>
    <t>941,93</t>
  </si>
  <si>
    <t>208,14</t>
  </si>
  <si>
    <t>1.339,77</t>
  </si>
  <si>
    <t>276,68</t>
  </si>
  <si>
    <t>159,57</t>
  </si>
  <si>
    <t>168,11</t>
  </si>
  <si>
    <t>108,02</t>
  </si>
  <si>
    <t>132,03</t>
  </si>
  <si>
    <t>142,96</t>
  </si>
  <si>
    <t>194,64</t>
  </si>
  <si>
    <t>6,66</t>
  </si>
  <si>
    <t>12,44</t>
  </si>
  <si>
    <t>41,40</t>
  </si>
  <si>
    <t>61,83</t>
  </si>
  <si>
    <t>67,97</t>
  </si>
  <si>
    <t>82,28</t>
  </si>
  <si>
    <t>88,40</t>
  </si>
  <si>
    <t>100,59</t>
  </si>
  <si>
    <t>107,40</t>
  </si>
  <si>
    <t>118,32</t>
  </si>
  <si>
    <t>136,27</t>
  </si>
  <si>
    <t>147,19</t>
  </si>
  <si>
    <t>176,06</t>
  </si>
  <si>
    <t>86,85</t>
  </si>
  <si>
    <t>185,29</t>
  </si>
  <si>
    <t>283,73</t>
  </si>
  <si>
    <t>309,11</t>
  </si>
  <si>
    <t>382,17</t>
  </si>
  <si>
    <t>407,55</t>
  </si>
  <si>
    <t>458,30</t>
  </si>
  <si>
    <t>556,73</t>
  </si>
  <si>
    <t>607,51</t>
  </si>
  <si>
    <t>705,94</t>
  </si>
  <si>
    <t>756,69</t>
  </si>
  <si>
    <t>905,89</t>
  </si>
  <si>
    <t>67,76</t>
  </si>
  <si>
    <t>82,97</t>
  </si>
  <si>
    <t>121,05</t>
  </si>
  <si>
    <t>268,71</t>
  </si>
  <si>
    <t>306,77</t>
  </si>
  <si>
    <t>416,37</t>
  </si>
  <si>
    <t>454,43</t>
  </si>
  <si>
    <t>564,04</t>
  </si>
  <si>
    <t>602,09</t>
  </si>
  <si>
    <t>678,23</t>
  </si>
  <si>
    <t>825,88</t>
  </si>
  <si>
    <t>902,03</t>
  </si>
  <si>
    <t>1.049,67</t>
  </si>
  <si>
    <t>1.125,80</t>
  </si>
  <si>
    <t>1.349,60</t>
  </si>
  <si>
    <t>39,97</t>
  </si>
  <si>
    <t>65,35</t>
  </si>
  <si>
    <t>101,89</t>
  </si>
  <si>
    <t>114,57</t>
  </si>
  <si>
    <t>163,79</t>
  </si>
  <si>
    <t>200,34</t>
  </si>
  <si>
    <t>213,00</t>
  </si>
  <si>
    <t>238,39</t>
  </si>
  <si>
    <t>287,61</t>
  </si>
  <si>
    <t>312,99</t>
  </si>
  <si>
    <t>362,16</t>
  </si>
  <si>
    <t>387,59</t>
  </si>
  <si>
    <t>462,19</t>
  </si>
  <si>
    <t>126,60</t>
  </si>
  <si>
    <t>270,81</t>
  </si>
  <si>
    <t>421,54</t>
  </si>
  <si>
    <t>1.033,11</t>
  </si>
  <si>
    <t>1.665,88</t>
  </si>
  <si>
    <t>2.922,36</t>
  </si>
  <si>
    <t>4.346,00</t>
  </si>
  <si>
    <t>2.864,56</t>
  </si>
  <si>
    <t>4.680,72</t>
  </si>
  <si>
    <t>5.162,78</t>
  </si>
  <si>
    <t>4,27</t>
  </si>
  <si>
    <t>42,83</t>
  </si>
  <si>
    <t>48,18</t>
  </si>
  <si>
    <t>59,96</t>
  </si>
  <si>
    <t>67,45</t>
  </si>
  <si>
    <t>47,11</t>
  </si>
  <si>
    <t>107,08</t>
  </si>
  <si>
    <t>134,92</t>
  </si>
  <si>
    <t>171,33</t>
  </si>
  <si>
    <t>253,65</t>
  </si>
  <si>
    <t>2.751,62</t>
  </si>
  <si>
    <t>1.561,15</t>
  </si>
  <si>
    <t>2.208,17</t>
  </si>
  <si>
    <t>178,90</t>
  </si>
  <si>
    <t>209,96</t>
  </si>
  <si>
    <t>407,30</t>
  </si>
  <si>
    <t>412,34</t>
  </si>
  <si>
    <t>533,75</t>
  </si>
  <si>
    <t>158,20</t>
  </si>
  <si>
    <t>161,90</t>
  </si>
  <si>
    <t>136,78</t>
  </si>
  <si>
    <t>139,42</t>
  </si>
  <si>
    <t>193,89</t>
  </si>
  <si>
    <t>253,15</t>
  </si>
  <si>
    <t>164,01</t>
  </si>
  <si>
    <t>210,18</t>
  </si>
  <si>
    <t>191,10</t>
  </si>
  <si>
    <t>196,47</t>
  </si>
  <si>
    <t>166,51</t>
  </si>
  <si>
    <t>169,76</t>
  </si>
  <si>
    <t>233,03</t>
  </si>
  <si>
    <t>307,56</t>
  </si>
  <si>
    <t>199,97</t>
  </si>
  <si>
    <t>260,34</t>
  </si>
  <si>
    <t>152,03</t>
  </si>
  <si>
    <t>127,06</t>
  </si>
  <si>
    <t>176,65</t>
  </si>
  <si>
    <t>5.915,42</t>
  </si>
  <si>
    <t>8.865,66</t>
  </si>
  <si>
    <t>104893</t>
  </si>
  <si>
    <t>COMPOSIÇÃO PARAMÉTRICA DE EXECUÇÃO DE ESCRITÓRIO EM CANTEIRO DE OBRAS, FORA DA PROJEÇÃO DA LAJE, EM ALVENARIA, NÃO INCLUSO MOBILIÁRIO E EQUIPAMENTOS. AF_01/2024_PE</t>
  </si>
  <si>
    <t>1.195,22</t>
  </si>
  <si>
    <t>104894</t>
  </si>
  <si>
    <t>COMPOSIÇÃO PARAMÉTRICA DE EXECUÇÃO DE ESCRITÓRIO EM CANTEIRO DE OBRAS, FORA DA PROJEÇÃO DA LAJE, EM CHAPA DE MADEIRA COMPENSADA, NÃO INCLUSO MOBILIÁRIO E EQUIPAMENTOS. AF_01/2024_PE</t>
  </si>
  <si>
    <t>1.212,83</t>
  </si>
  <si>
    <t>104895</t>
  </si>
  <si>
    <t>COMPOSIÇÃO PARAMÉTRICA DE EXECUÇÃO DE ALMOXARIFADO EM CANTEIRO DE OBRAS, FORA DA PROJEÇÃO DA LAJE, EM CHAPA DE MADEIRA COMPENSADA, NÃO INCLUSO MOBILIÁRIO E EQUIPAMENTOS. AF_01/2024_PE</t>
  </si>
  <si>
    <t>786,57</t>
  </si>
  <si>
    <t>104896</t>
  </si>
  <si>
    <t>COMPOSIÇÃO PARAMÉTRICA DE EXECUÇÃO DE REFEITÓRIO EM CANTEIRO DE OBRAS, FORA DA PROJEÇÃO DA LAJE, EM CHAPA DE MADEIRA COMPENSADA, NÃO INCLUSO MOBILIÁRIO E EQUIPAMENTOS. AF_01/2024_PE</t>
  </si>
  <si>
    <t>786,77</t>
  </si>
  <si>
    <t>104897</t>
  </si>
  <si>
    <t>COMPOSIÇÃO PARAMÉTRICA DE EXECUÇÃO DE SANITÁRIO E VESTIÁRIO EM CANTEIRO DE OBRAS, FORA DA PROJEÇÃO DA LAJE, EM CHAPA DE MADEIRA COMPENSADA, NÃO INCLUSO MOBILIÁRIO. AF_01/2024_PE</t>
  </si>
  <si>
    <t>1.117,16</t>
  </si>
  <si>
    <t>104898</t>
  </si>
  <si>
    <t>COMPOSIÇÃO PARAMÉTRICA DE EXECUÇÃO DE GUARITA EM CANTEIRO DE OBRAS, EM CHAPA DE MADEIRA COMPENSADA, NÃO INCLUSO MOBILIÁRIO. AF_01/2024_PE</t>
  </si>
  <si>
    <t>1.553,22</t>
  </si>
  <si>
    <t>104899</t>
  </si>
  <si>
    <t>COMPOSIÇÃO PARAMÉTRICA DE EXECUÇÃO DE RESERVATÓRIO APOIADO DE ÁGUA (7000 LITROS) EM CANTEIRO DE OBRAS. AF_01/2024</t>
  </si>
  <si>
    <t>4.764,11</t>
  </si>
  <si>
    <t>104900</t>
  </si>
  <si>
    <t>COMPOSIÇÃO PARAMÉTRICA DE EXECUÇÃO DE RESERVATÓRIO ELEVADO DE ÁGUA (2000 LITROS) EM CANTEIRO DE OBRAS, APOIADO EM ESTRUTURA DE MADEIRA. AF_01/2024</t>
  </si>
  <si>
    <t>10.550,13</t>
  </si>
  <si>
    <t>104901</t>
  </si>
  <si>
    <t>COMPOSIÇÃO PARAMÉTRICA DE EXECUÇÃO DE CENTRAL DE ARMADURA EM CANTEIRO DE OBRAS, NÃO INCLUSO MOBILIÁRIO E EQUIPAMENTOS. AF_01/2024_PE</t>
  </si>
  <si>
    <t>898,55</t>
  </si>
  <si>
    <t>104902</t>
  </si>
  <si>
    <t>COMPOSIÇÃO PARAMÉTRICA DE EXECUÇÃO DE CENTRAL DE FÔRMAS, PRODUÇÃO DE ARGAMASSA OU CONCRETO EM CANTEIRO DE OBRAS, NÃO INCLUSO MOBILIÁRIO E EQUIPAMENTOS. AF_01/2024_PE</t>
  </si>
  <si>
    <t>883,07</t>
  </si>
  <si>
    <t>211,56</t>
  </si>
  <si>
    <t>143,28</t>
  </si>
  <si>
    <t>163,64</t>
  </si>
  <si>
    <t>28,74</t>
  </si>
  <si>
    <t>205,06</t>
  </si>
  <si>
    <t>231,63</t>
  </si>
  <si>
    <t>340,78</t>
  </si>
  <si>
    <t>166,94</t>
  </si>
  <si>
    <t>255,95</t>
  </si>
  <si>
    <t>244,44</t>
  </si>
  <si>
    <t>648,48</t>
  </si>
  <si>
    <t>166,10</t>
  </si>
  <si>
    <t>132,06</t>
  </si>
  <si>
    <t>148,93</t>
  </si>
  <si>
    <t>204,26</t>
  </si>
  <si>
    <t>212,75</t>
  </si>
  <si>
    <t>316,98</t>
  </si>
  <si>
    <t>276,85</t>
  </si>
  <si>
    <t>247,39</t>
  </si>
  <si>
    <t>180,65</t>
  </si>
  <si>
    <t>220,47</t>
  </si>
  <si>
    <t>59,27</t>
  </si>
  <si>
    <t>255,51</t>
  </si>
  <si>
    <t>216,27</t>
  </si>
  <si>
    <t>226,45</t>
  </si>
  <si>
    <t>188,27</t>
  </si>
  <si>
    <t>166,92</t>
  </si>
  <si>
    <t>248,10</t>
  </si>
  <si>
    <t>19,59</t>
  </si>
  <si>
    <t>274,81</t>
  </si>
  <si>
    <t>103,81</t>
  </si>
  <si>
    <t>5,16</t>
  </si>
  <si>
    <t>205,14</t>
  </si>
  <si>
    <t>249,54</t>
  </si>
  <si>
    <t>177,13</t>
  </si>
  <si>
    <t>185,28</t>
  </si>
  <si>
    <t>126,35</t>
  </si>
  <si>
    <t>520,90</t>
  </si>
  <si>
    <t>1.232,02</t>
  </si>
  <si>
    <t>1.066,86</t>
  </si>
  <si>
    <t>295,64</t>
  </si>
  <si>
    <t>210,45</t>
  </si>
  <si>
    <t>212,35</t>
  </si>
  <si>
    <t>326,83</t>
  </si>
  <si>
    <t>360,73</t>
  </si>
  <si>
    <t>146,73</t>
  </si>
  <si>
    <t>13,51</t>
  </si>
  <si>
    <t>32,59</t>
  </si>
  <si>
    <t>685,29</t>
  </si>
  <si>
    <t>413,68</t>
  </si>
  <si>
    <t>156,90</t>
  </si>
  <si>
    <t>128,24</t>
  </si>
  <si>
    <t>32,07</t>
  </si>
  <si>
    <t>76,91</t>
  </si>
  <si>
    <t>198,59</t>
  </si>
  <si>
    <t>205,69</t>
  </si>
  <si>
    <t>259,57</t>
  </si>
  <si>
    <t>35,50</t>
  </si>
  <si>
    <t>235,26</t>
  </si>
  <si>
    <t>467,33</t>
  </si>
  <si>
    <t>96,31</t>
  </si>
  <si>
    <t>405,51</t>
  </si>
  <si>
    <t>91,06</t>
  </si>
  <si>
    <t>1.020,88</t>
  </si>
  <si>
    <t>100,14</t>
  </si>
  <si>
    <t>335,86</t>
  </si>
  <si>
    <t>271,01</t>
  </si>
  <si>
    <t>86,40</t>
  </si>
  <si>
    <t>171,53</t>
  </si>
  <si>
    <t>2.621,36</t>
  </si>
  <si>
    <t>267,07</t>
  </si>
  <si>
    <t>351,13</t>
  </si>
  <si>
    <t>215,38</t>
  </si>
  <si>
    <t>179,77</t>
  </si>
  <si>
    <t>235,23</t>
  </si>
  <si>
    <t>143,80</t>
  </si>
  <si>
    <t>256,48</t>
  </si>
  <si>
    <t>251,43</t>
  </si>
  <si>
    <t>290,73</t>
  </si>
  <si>
    <t>175,57</t>
  </si>
  <si>
    <t>175,08</t>
  </si>
  <si>
    <t>134,53</t>
  </si>
  <si>
    <t>278,62</t>
  </si>
  <si>
    <t>135,02</t>
  </si>
  <si>
    <t>141,66</t>
  </si>
  <si>
    <t>118,48</t>
  </si>
  <si>
    <t>223,45</t>
  </si>
  <si>
    <t>1,76</t>
  </si>
  <si>
    <t>4.738,66</t>
  </si>
  <si>
    <t>6.451,02</t>
  </si>
  <si>
    <t>91,01</t>
  </si>
  <si>
    <t>59,93</t>
  </si>
  <si>
    <t>178,16</t>
  </si>
  <si>
    <t>130,19</t>
  </si>
  <si>
    <t>51,68</t>
  </si>
  <si>
    <t>83,18</t>
  </si>
  <si>
    <t>83,52</t>
  </si>
  <si>
    <t>209,93</t>
  </si>
  <si>
    <t>82,38</t>
  </si>
  <si>
    <t>57,63</t>
  </si>
  <si>
    <t>58,68</t>
  </si>
  <si>
    <t>75,83</t>
  </si>
  <si>
    <t>75,08</t>
  </si>
  <si>
    <t>71,81</t>
  </si>
  <si>
    <t>89,32</t>
  </si>
  <si>
    <t>65,49</t>
  </si>
  <si>
    <t>83,26</t>
  </si>
  <si>
    <t>66,72</t>
  </si>
  <si>
    <t>97,53</t>
  </si>
  <si>
    <t>70,82</t>
  </si>
  <si>
    <t>45,31</t>
  </si>
  <si>
    <t>94,11</t>
  </si>
  <si>
    <t>166,19</t>
  </si>
  <si>
    <t>352,83</t>
  </si>
  <si>
    <t>310,06</t>
  </si>
  <si>
    <t>101,09</t>
  </si>
  <si>
    <t>88,32</t>
  </si>
  <si>
    <t>91,85</t>
  </si>
  <si>
    <t>299,77</t>
  </si>
  <si>
    <t>65,02</t>
  </si>
  <si>
    <t>57,15</t>
  </si>
  <si>
    <t>22,31</t>
  </si>
  <si>
    <t>69,55</t>
  </si>
  <si>
    <t>0,64</t>
  </si>
  <si>
    <t>71,25</t>
  </si>
  <si>
    <t>99,11</t>
  </si>
  <si>
    <t>96,24</t>
  </si>
  <si>
    <t>33,36</t>
  </si>
  <si>
    <t>81,90</t>
  </si>
  <si>
    <t>450,61</t>
  </si>
  <si>
    <t>170,54</t>
  </si>
  <si>
    <t>30,66</t>
  </si>
  <si>
    <t>330,45</t>
  </si>
  <si>
    <t>147,55</t>
  </si>
  <si>
    <t>226,93</t>
  </si>
  <si>
    <t>70,52</t>
  </si>
  <si>
    <t>87,64</t>
  </si>
  <si>
    <t>84,73</t>
  </si>
  <si>
    <t>98,48</t>
  </si>
  <si>
    <t>13,75</t>
  </si>
  <si>
    <t>56,03</t>
  </si>
  <si>
    <t>49,70</t>
  </si>
  <si>
    <t>82,23</t>
  </si>
  <si>
    <t>67,40</t>
  </si>
  <si>
    <t>94,27</t>
  </si>
  <si>
    <t>278,33</t>
  </si>
  <si>
    <t>552,08</t>
  </si>
  <si>
    <t>63,21</t>
  </si>
  <si>
    <t>29,93</t>
  </si>
  <si>
    <t>44,96</t>
  </si>
  <si>
    <t>40,20</t>
  </si>
  <si>
    <t>123,25</t>
  </si>
  <si>
    <t>87,34</t>
  </si>
  <si>
    <t>104,25</t>
  </si>
  <si>
    <t>91,98</t>
  </si>
  <si>
    <t>212,72</t>
  </si>
  <si>
    <t>49,26</t>
  </si>
  <si>
    <t>40,09</t>
  </si>
  <si>
    <t>43,80</t>
  </si>
  <si>
    <t>54,81</t>
  </si>
  <si>
    <t>155,14</t>
  </si>
  <si>
    <t>33,70</t>
  </si>
  <si>
    <t>52,38</t>
  </si>
  <si>
    <t>71,37</t>
  </si>
  <si>
    <t>251,60</t>
  </si>
  <si>
    <t>50,10</t>
  </si>
  <si>
    <t>44,43</t>
  </si>
  <si>
    <t>87,58</t>
  </si>
  <si>
    <t>79,94</t>
  </si>
  <si>
    <t>56,05</t>
  </si>
  <si>
    <t>99,37</t>
  </si>
  <si>
    <t>114,28</t>
  </si>
  <si>
    <t>61,28</t>
  </si>
  <si>
    <t>111,88</t>
  </si>
  <si>
    <t>188,77</t>
  </si>
  <si>
    <t>82,12</t>
  </si>
  <si>
    <t>37,39</t>
  </si>
  <si>
    <t>33,33</t>
  </si>
  <si>
    <t>174,74</t>
  </si>
  <si>
    <t>151,85</t>
  </si>
  <si>
    <t>49,24</t>
  </si>
  <si>
    <t>3,35</t>
  </si>
  <si>
    <t>62,63</t>
  </si>
  <si>
    <t>76,66</t>
  </si>
  <si>
    <t>3,34</t>
  </si>
  <si>
    <t>21,29</t>
  </si>
  <si>
    <t>23,10</t>
  </si>
  <si>
    <t>167,73</t>
  </si>
  <si>
    <t>13,67</t>
  </si>
  <si>
    <t>91,10</t>
  </si>
  <si>
    <t>106,95</t>
  </si>
  <si>
    <t>32,74</t>
  </si>
  <si>
    <t>190,77</t>
  </si>
  <si>
    <t>249,83</t>
  </si>
  <si>
    <t>76,50</t>
  </si>
  <si>
    <t>445,64</t>
  </si>
  <si>
    <t>433,55</t>
  </si>
  <si>
    <t>76,67</t>
  </si>
  <si>
    <t>27,02</t>
  </si>
  <si>
    <t>217,09</t>
  </si>
  <si>
    <t>387,23</t>
  </si>
  <si>
    <t>369,57</t>
  </si>
  <si>
    <t>62,83</t>
  </si>
  <si>
    <t>101,00</t>
  </si>
  <si>
    <t>83,17</t>
  </si>
  <si>
    <t>21,33</t>
  </si>
  <si>
    <t>50,32</t>
  </si>
  <si>
    <t>80,90</t>
  </si>
  <si>
    <t>65,53</t>
  </si>
  <si>
    <t>172,98</t>
  </si>
  <si>
    <t>69,30</t>
  </si>
  <si>
    <t>199,58</t>
  </si>
  <si>
    <t>117,34</t>
  </si>
  <si>
    <t>105,10</t>
  </si>
  <si>
    <t>31,58</t>
  </si>
  <si>
    <t>146,25</t>
  </si>
  <si>
    <t>89,98</t>
  </si>
  <si>
    <t>55,83</t>
  </si>
  <si>
    <t>39,09</t>
  </si>
  <si>
    <t>59,46</t>
  </si>
  <si>
    <t>154,26</t>
  </si>
  <si>
    <t>10,28</t>
  </si>
  <si>
    <t>80,77</t>
  </si>
  <si>
    <t>22,21</t>
  </si>
  <si>
    <t>19,74</t>
  </si>
  <si>
    <t>139,11</t>
  </si>
  <si>
    <t>160,07</t>
  </si>
  <si>
    <t>37,37</t>
  </si>
  <si>
    <t>131,31</t>
  </si>
  <si>
    <t>40,31</t>
  </si>
  <si>
    <t>72,73</t>
  </si>
  <si>
    <t>295,49</t>
  </si>
  <si>
    <t>41,70</t>
  </si>
  <si>
    <t>16,43</t>
  </si>
  <si>
    <t>36,59</t>
  </si>
  <si>
    <t>29,35</t>
  </si>
  <si>
    <t>52,71</t>
  </si>
  <si>
    <t>34,11</t>
  </si>
  <si>
    <t>155,57</t>
  </si>
  <si>
    <t>46,27</t>
  </si>
  <si>
    <t>157,25</t>
  </si>
  <si>
    <t>148,09</t>
  </si>
  <si>
    <t>46,79</t>
  </si>
  <si>
    <t>177,71</t>
  </si>
  <si>
    <t>2.113,20</t>
  </si>
  <si>
    <t>110,17</t>
  </si>
  <si>
    <t>69,82</t>
  </si>
  <si>
    <t>47,81</t>
  </si>
  <si>
    <t>144,46</t>
  </si>
  <si>
    <t>32,60</t>
  </si>
  <si>
    <t>4,26</t>
  </si>
  <si>
    <t>47,95</t>
  </si>
  <si>
    <t>60,01</t>
  </si>
  <si>
    <t>5,48</t>
  </si>
  <si>
    <t>267,90</t>
  </si>
  <si>
    <t>22,12</t>
  </si>
  <si>
    <t>4,59</t>
  </si>
  <si>
    <t>18,74</t>
  </si>
  <si>
    <t>17,34</t>
  </si>
  <si>
    <t>31,11</t>
  </si>
  <si>
    <t>38,89</t>
  </si>
  <si>
    <t>17,08</t>
  </si>
  <si>
    <t>48,19</t>
  </si>
  <si>
    <t>66,55</t>
  </si>
  <si>
    <t>187,00</t>
  </si>
  <si>
    <t>4.226,40</t>
  </si>
  <si>
    <t>383,17</t>
  </si>
  <si>
    <t>135,06</t>
  </si>
  <si>
    <t>615,94</t>
  </si>
  <si>
    <t>5.283,00</t>
  </si>
  <si>
    <t>132,07</t>
  </si>
  <si>
    <t>64,57</t>
  </si>
  <si>
    <t>176,10</t>
  </si>
  <si>
    <t>34,42</t>
  </si>
  <si>
    <t>95,24</t>
  </si>
  <si>
    <t>100,72</t>
  </si>
  <si>
    <t>158,01</t>
  </si>
  <si>
    <t>440,95</t>
  </si>
  <si>
    <t>1.147,58</t>
  </si>
  <si>
    <t>104906</t>
  </si>
  <si>
    <t>GUINDASTE HIDRÁULICO RODOVIÁRIO, LANCA TELESCÓPICA DE *50+20* M, CAPACIDADE MÁXIMA DE 90T, 4 EIXOS, POTÊNCIA 330 KW, MOTOR DIESEL - MATERIAIS NA OPERAÇÃO. AF_01/2024</t>
  </si>
  <si>
    <t>96,85</t>
  </si>
  <si>
    <t>104912</t>
  </si>
  <si>
    <t>GUINDASTE DERRICK, LANÇA DE *20* M, CARGA MÁXIMA 10T, POTÊNCIA 45 KW - MATERIAIS NA OPERAÇÃO. AF_01/2024</t>
  </si>
  <si>
    <t>524,27</t>
  </si>
  <si>
    <t>594,52</t>
  </si>
  <si>
    <t>662,64</t>
  </si>
  <si>
    <t>772,30</t>
  </si>
  <si>
    <t>89,55</t>
  </si>
  <si>
    <t>100,11</t>
  </si>
  <si>
    <t>96,68</t>
  </si>
  <si>
    <t>1.151,11</t>
  </si>
  <si>
    <t>1.416,87</t>
  </si>
  <si>
    <t>1.500,50</t>
  </si>
  <si>
    <t>1.671,12</t>
  </si>
  <si>
    <t>2.089,50</t>
  </si>
  <si>
    <t>2.524,10</t>
  </si>
  <si>
    <t>2.632,04</t>
  </si>
  <si>
    <t>2.866,39</t>
  </si>
  <si>
    <t>3.293,91</t>
  </si>
  <si>
    <t>3.417,80</t>
  </si>
  <si>
    <t>1.134,36</t>
  </si>
  <si>
    <t>1.387,52</t>
  </si>
  <si>
    <t>1.471,14</t>
  </si>
  <si>
    <t>1.654,37</t>
  </si>
  <si>
    <t>2.058,31</t>
  </si>
  <si>
    <t>2.481,63</t>
  </si>
  <si>
    <t>2.590,72</t>
  </si>
  <si>
    <t>2.795,72</t>
  </si>
  <si>
    <t>3.211,28</t>
  </si>
  <si>
    <t>3.316,59</t>
  </si>
  <si>
    <t>42,43</t>
  </si>
  <si>
    <t>56,12</t>
  </si>
  <si>
    <t>63,17</t>
  </si>
  <si>
    <t>60,47</t>
  </si>
  <si>
    <t>22,46</t>
  </si>
  <si>
    <t>26,75</t>
  </si>
  <si>
    <t>42,23</t>
  </si>
  <si>
    <t>54,99</t>
  </si>
  <si>
    <t>77,73</t>
  </si>
  <si>
    <t>84,33</t>
  </si>
  <si>
    <t>45,00</t>
  </si>
  <si>
    <t>104807</t>
  </si>
  <si>
    <t>COMPOSIÇÃO PARAMÉTRICA PARA EXECUÇÃO DE COBERTURA EM CASAS COM ESTRUTURA DE TESOURA DE MADEIRA, DUAS ÁGUAS, TELHA CERÂMICA DE ENCAIXE E SEM PLATIBANDA. AF_11/2023</t>
  </si>
  <si>
    <t>261,42</t>
  </si>
  <si>
    <t>104809</t>
  </si>
  <si>
    <t>COMPOSIÇÃO PARAMÉTRICA PARA EXECUÇÃO DE COBERTURA EM CASAS COM ESTRUTURA DE PONTALETES DE MADEIRA, DUAS ÁGUAS, TELHA CERÂMICA DE ENCAIXE E SEM PLATIBANDA. AF_11/2023</t>
  </si>
  <si>
    <t>204,82</t>
  </si>
  <si>
    <t>104810</t>
  </si>
  <si>
    <t>COMPOSIÇÃO PARAMÉTRICA PARA EXECUÇÃO DE COBERTURA EM CASAS COM ESTRUTURA DE PONTALETES DE MADEIRA, DUAS ÁGUAS, TELHA DE FIBROCIMENTO E SEM PLATIBANDA. AF_11/2023</t>
  </si>
  <si>
    <t>109,22</t>
  </si>
  <si>
    <t>104811</t>
  </si>
  <si>
    <t>COMPOSIÇÃO PARAMÉTRICA PARA EXECUÇÃO DE COBERTURA EM CASAS COM ESTRUTURA DE TESOURA METÁLICA, DUAS ÁGUAS, TELHA CERÂMICA DE ENCAIXE E SEM PLATIBANDA. AF_11/2023</t>
  </si>
  <si>
    <t>286,87</t>
  </si>
  <si>
    <t>104812</t>
  </si>
  <si>
    <t>COMPOSIÇÃO PARAMÉTRICA PARA EXECUÇÃO DE COBERTURA EM CASAS COM ESTRUTURA DE TESOURA METÁLICA, DUAS ÁGUAS, TELHA DE FIBROCIMENTO E SEM PLATIBANDA. AF_11/2023</t>
  </si>
  <si>
    <t>184,91</t>
  </si>
  <si>
    <t>104813</t>
  </si>
  <si>
    <t>COMPOSIÇÃO PARAMÉTRICA PARA EXECUÇÃO DE COBERTURA EM CASAS SEM ESTRUTURA DE APOIO PARA A TRAMA, COM DUAS ÁGUAS, TELHA CERÂMICA E SEM PLATIBANDA. AF_11/2023</t>
  </si>
  <si>
    <t>162,39</t>
  </si>
  <si>
    <t>104814</t>
  </si>
  <si>
    <t>COMPOSIÇÃO PARAMÉTRICA PARA EXECUÇÃO DE COBERTURA EM CASAS SEM ESTRUTURA DE APOIO PARA A TRAMA, COM DUAS ÁGUAS, TELHA DE FIBROCIMENTO E SEM PLATIBANDA. AF_11/2023</t>
  </si>
  <si>
    <t>104815</t>
  </si>
  <si>
    <t>COMPOSIÇÃO PARAMÉTRICA PARA EXECUÇÃO DE COBERTURA EM CASAS COM ESTRUTURA DE PONTALETES DE MADEIRA, UMA ÁGUA, TELHA DE FIBROCIMENTO E COM PLATIBANDA. AF_11/2023</t>
  </si>
  <si>
    <t>163,10</t>
  </si>
  <si>
    <t>104808</t>
  </si>
  <si>
    <t>COMPOSIÇÃO PARAMÉTRICA PARA EXECUÇÃO DE COBERTURA EM CASAS COM ESTRUTURA DE TESOURA DE MADEIRA, DUAS ÁGUAS, TELHA DE FIBROCIMENTO E SEM PLATIBANDA. AF_11/2023</t>
  </si>
  <si>
    <t>104816</t>
  </si>
  <si>
    <t>COMPOSIÇÃO PARAMÉTRICA PARA EXECUÇÃO DE COBERTURA DE EDIFICAÇÕES COM ESTRUTURA EM PONTALETES DE MADEIRA, DUAS ÁGUAS, TELHA DE FIBROCIMENTO ONDULADA E COM PLATIBANDA. AF_11/2023</t>
  </si>
  <si>
    <t>1.719,81</t>
  </si>
  <si>
    <t>104817</t>
  </si>
  <si>
    <t>COMPOSIÇÃO PARAMÉTRICA PARA EXECUÇÃO DE COBERTURA DE EDIFICAÇÕES COM ESTRUTURA EM PONTALETES DE MADEIRA, DUAS ÁGUAS, TELHA CERÂMICA E SEM PLATIBANDA. AF_11/2023</t>
  </si>
  <si>
    <t>216,69</t>
  </si>
  <si>
    <t>104819</t>
  </si>
  <si>
    <t>COMPOSIÇÃO PARAMÉTRICA PARA EXECUÇÃO DE COBERTURA DE EDIFICAÇÕES COM ESTRUTURA EM TESOURA METÁLICA, DUAS ÁGUAS, TELHA CERÂMICA E SEM PLATIBANDA. AF_11/2023</t>
  </si>
  <si>
    <t>231,41</t>
  </si>
  <si>
    <t>104821</t>
  </si>
  <si>
    <t>COMPOSIÇÃO PARAMÉTRICA PARA EXECUÇÃO DE COBERTURA DE EDIFICAÇÕES COM ESTRUTURA EM TESOURA DE MADEIRA, DUAS ÁGUAS, TELHA CERÂMICA E SEM PLATIBANDA. AF_11/2023</t>
  </si>
  <si>
    <t>104822</t>
  </si>
  <si>
    <t>COMPOSIÇÃO PARAMÉTRICA PARA EXECUÇÃO DE COBERTURA DE EDIFICAÇÕES COM ESTRUTURA EM PONTALETES DE MADEIRA, MAIS DE DUAS ÁGUAS, GEOMETRIA RECORTADA EM PLANTA, TELHA CERÂMICA E COM PLATIBANDA. AF_11/2023</t>
  </si>
  <si>
    <t>279,58</t>
  </si>
  <si>
    <t>104823</t>
  </si>
  <si>
    <t>COMPOSIÇÃO PARAMÉTRICA PARA EXECUÇÃO DE COBERTURA DE EDIFICAÇÕES COM ESTRUTURA EM PONTALETES DE MADEIRA, MAIS DE DUAS ÁGUAS, GEOMETRIA RECORTADA EM PLANTA, TELHA CERÂMICA E SEM PLATIBANDA. AF_11/2023</t>
  </si>
  <si>
    <t>251,23</t>
  </si>
  <si>
    <t>40,76</t>
  </si>
  <si>
    <t>57,50</t>
  </si>
  <si>
    <t>76,48</t>
  </si>
  <si>
    <t>22,48</t>
  </si>
  <si>
    <t>170,81</t>
  </si>
  <si>
    <t>66,26</t>
  </si>
  <si>
    <t>90,65</t>
  </si>
  <si>
    <t>175,18</t>
  </si>
  <si>
    <t>77,21</t>
  </si>
  <si>
    <t>240,35</t>
  </si>
  <si>
    <t>286,26</t>
  </si>
  <si>
    <t>360,08</t>
  </si>
  <si>
    <t>124,32</t>
  </si>
  <si>
    <t>69,10</t>
  </si>
  <si>
    <t>43,71</t>
  </si>
  <si>
    <t>133,24</t>
  </si>
  <si>
    <t>126,54</t>
  </si>
  <si>
    <t>63,30</t>
  </si>
  <si>
    <t>135,84</t>
  </si>
  <si>
    <t>816,29</t>
  </si>
  <si>
    <t>932,34</t>
  </si>
  <si>
    <t>1.182,35</t>
  </si>
  <si>
    <t>1.298,40</t>
  </si>
  <si>
    <t>1.460,37</t>
  </si>
  <si>
    <t>1.693,43</t>
  </si>
  <si>
    <t>1.888,27</t>
  </si>
  <si>
    <t>2.004,32</t>
  </si>
  <si>
    <t>2.149,73</t>
  </si>
  <si>
    <t>786,93</t>
  </si>
  <si>
    <t>902,99</t>
  </si>
  <si>
    <t>1.123,64</t>
  </si>
  <si>
    <t>1.239,70</t>
  </si>
  <si>
    <t>1.401,66</t>
  </si>
  <si>
    <t>1.576,02</t>
  </si>
  <si>
    <t>1.800,21</t>
  </si>
  <si>
    <t>1.916,26</t>
  </si>
  <si>
    <t>2.032,31</t>
  </si>
  <si>
    <t>1.199,34</t>
  </si>
  <si>
    <t>1.624,14</t>
  </si>
  <si>
    <t>1.710,02</t>
  </si>
  <si>
    <t>1.898,51</t>
  </si>
  <si>
    <t>2.360,46</t>
  </si>
  <si>
    <t>3.048,51</t>
  </si>
  <si>
    <t>3.151,95</t>
  </si>
  <si>
    <t>3.430,22</t>
  </si>
  <si>
    <t>3.954,60</t>
  </si>
  <si>
    <t>4.237,62</t>
  </si>
  <si>
    <t>1.165,84</t>
  </si>
  <si>
    <t>1.582,82</t>
  </si>
  <si>
    <t>1.668,71</t>
  </si>
  <si>
    <t>1.985,22</t>
  </si>
  <si>
    <t>2.250,28</t>
  </si>
  <si>
    <t>2.859,70</t>
  </si>
  <si>
    <t>2.963,91</t>
  </si>
  <si>
    <t>3.183,77</t>
  </si>
  <si>
    <t>3.585,98</t>
  </si>
  <si>
    <t>3.502,93</t>
  </si>
  <si>
    <t>559,60</t>
  </si>
  <si>
    <t>31,77</t>
  </si>
  <si>
    <t>127,49</t>
  </si>
  <si>
    <t>825,64</t>
  </si>
  <si>
    <t>89,52</t>
  </si>
  <si>
    <t>62,85</t>
  </si>
  <si>
    <t>114,21</t>
  </si>
  <si>
    <t>88,78</t>
  </si>
  <si>
    <t>146,65</t>
  </si>
  <si>
    <t>96,20</t>
  </si>
  <si>
    <t>156,43</t>
  </si>
  <si>
    <t>120,97</t>
  </si>
  <si>
    <t>129,45</t>
  </si>
  <si>
    <t>134,31</t>
  </si>
  <si>
    <t>174,91</t>
  </si>
  <si>
    <t>142,78</t>
  </si>
  <si>
    <t>203,01</t>
  </si>
  <si>
    <t>179,14</t>
  </si>
  <si>
    <t>DRENO ESPINHA DE PEIXE (SEÇÃO 0,40 X 0,40 M), COM TUBO DE PEAD CORRUGADO PERFURADO, DN 100 MM, ENCHIMENTO COM AREIA, INCLUSIVE CONEXÕES. AF_07/2021</t>
  </si>
  <si>
    <t>39,47</t>
  </si>
  <si>
    <t>DRENO ESPINHA DE PEIXE (SEÇÃO 0,40 X 0,40 M), COM TUBO DE PVC CORRUGADO RÍGIDO PERFURADO, DN 100 MM, ENCHIMENTO COM AREIA, INCLUSIVE CONEXÕES. AF_07/2021</t>
  </si>
  <si>
    <t>93,33</t>
  </si>
  <si>
    <t>64,15</t>
  </si>
  <si>
    <t>DRENO ESPINHA DE PEIXE (SEÇÃO 0,40 X 0,40 M), COM TUBO DE PVC CORRUGADO RÍGIDO PERFURADO, DN 100 MM, ENCHIMENTO COM BRITA, ENVOLVIDO COM MANTA GEOTÊXTIL, INCLUSIVE CONEXÕES. AF_07/2021</t>
  </si>
  <si>
    <t>118,01</t>
  </si>
  <si>
    <t>DRENO ESPINHA DE PEIXE (SEÇÃO 0,50 X 0,80 M), COM TUBO DE PEAD CORRUGADO PERFURADO, DN 100 MM, ENCHIMENTO COM AREIA, INCLUSIVE CONEXÕES. AF_07/2021</t>
  </si>
  <si>
    <t>68,82</t>
  </si>
  <si>
    <t>DRENO ESPINHA DE PEIXE (SEÇÃO 0,50 X 0,80 M), COM TUBO DE PVC CORRUGADO RÍGIDO PERFURADO, DN 100 MM, ENCHIMENTO COM AREIA, INCLUSIVE CONEXÕES. AF_07/2021</t>
  </si>
  <si>
    <t>122,59</t>
  </si>
  <si>
    <t>DRENO ESPINHA DE PEIXE (SEÇÃO 0,50 X 0,80 M), COM TUBO DE PEAD CORRUGADO PERFURADO, DN 100 MM, ENCHIMENTO COM BRITA, ENVOLVIDO COM MANTA GEOTÊXTIL, INCLUSIVE CONEXÕES. AF_07/2021</t>
  </si>
  <si>
    <t>101,41</t>
  </si>
  <si>
    <t>DRENO ESPINHA DE PEIXE (SEÇÃO 0,50 X 0,80 M), COM TUBO DE PVC CORRUGADO RÍGIDO PERFURADO, DN 100 MM, ENCHIMENTO COM BRITA, ENVOLVIDO COM MANTA GEOTÊXTIL, INCLUSIVE CONEXÕES. AF_07/2021</t>
  </si>
  <si>
    <t>155,17</t>
  </si>
  <si>
    <t>65,66</t>
  </si>
  <si>
    <t>109,10</t>
  </si>
  <si>
    <t>102,53</t>
  </si>
  <si>
    <t>122,73</t>
  </si>
  <si>
    <t>116,16</t>
  </si>
  <si>
    <t>56,25</t>
  </si>
  <si>
    <t>DRENO EM MURO DE CONTENÇÃO, EXECUTADO NO PÉ DO MURO, COM TUBO DE PVC CORRUGADO RÍGIDO PERFURADO, ENCHIMENTO COM BRITA, ENVOLVIDO COM MANTA GEOTÊXTIL. AF_07/2021</t>
  </si>
  <si>
    <t>108,82</t>
  </si>
  <si>
    <t>31,05</t>
  </si>
  <si>
    <t>32,47</t>
  </si>
  <si>
    <t>600,50</t>
  </si>
  <si>
    <t>545,70</t>
  </si>
  <si>
    <t>744,34</t>
  </si>
  <si>
    <t>655,17</t>
  </si>
  <si>
    <t>825,91</t>
  </si>
  <si>
    <t>717,68</t>
  </si>
  <si>
    <t>841,87</t>
  </si>
  <si>
    <t>1.432,99</t>
  </si>
  <si>
    <t>1.775,36</t>
  </si>
  <si>
    <t>2.115,99</t>
  </si>
  <si>
    <t>600,01</t>
  </si>
  <si>
    <t>548,17</t>
  </si>
  <si>
    <t>221,83</t>
  </si>
  <si>
    <t>252,05</t>
  </si>
  <si>
    <t>288,70</t>
  </si>
  <si>
    <t>639,95</t>
  </si>
  <si>
    <t>106,65</t>
  </si>
  <si>
    <t>117,85</t>
  </si>
  <si>
    <t>168,64</t>
  </si>
  <si>
    <t>123,83</t>
  </si>
  <si>
    <t>177,02</t>
  </si>
  <si>
    <t>189,99</t>
  </si>
  <si>
    <t>121,73</t>
  </si>
  <si>
    <t>128,70</t>
  </si>
  <si>
    <t>148,75</t>
  </si>
  <si>
    <t>141,12</t>
  </si>
  <si>
    <t>163,02</t>
  </si>
  <si>
    <t>174,89</t>
  </si>
  <si>
    <t>119,94</t>
  </si>
  <si>
    <t>172,45</t>
  </si>
  <si>
    <t>184,19</t>
  </si>
  <si>
    <t>134,40</t>
  </si>
  <si>
    <t>148,02</t>
  </si>
  <si>
    <t>188,69</t>
  </si>
  <si>
    <t>202,68</t>
  </si>
  <si>
    <t>129,97</t>
  </si>
  <si>
    <t>150,79</t>
  </si>
  <si>
    <t>153,76</t>
  </si>
  <si>
    <t>149,02</t>
  </si>
  <si>
    <t>171,56</t>
  </si>
  <si>
    <t>180,87</t>
  </si>
  <si>
    <t>227,79</t>
  </si>
  <si>
    <t>210,54</t>
  </si>
  <si>
    <t>200,21</t>
  </si>
  <si>
    <t>192,89</t>
  </si>
  <si>
    <t>240,40</t>
  </si>
  <si>
    <t>222,17</t>
  </si>
  <si>
    <t>211,36</t>
  </si>
  <si>
    <t>203,74</t>
  </si>
  <si>
    <t>197,76</t>
  </si>
  <si>
    <t>215,37</t>
  </si>
  <si>
    <t>187,87</t>
  </si>
  <si>
    <t>174,84</t>
  </si>
  <si>
    <t>227,99</t>
  </si>
  <si>
    <t>209,81</t>
  </si>
  <si>
    <t>199,04</t>
  </si>
  <si>
    <t>191,47</t>
  </si>
  <si>
    <t>179,09</t>
  </si>
  <si>
    <t>EXECUÇÃO DE PROTEÇÃO DA CABEÇA DO TIRANTE COM USO DE FÔRMAS METÁLICAS, 50 UTILIZAÇÕES, E CONCRETO FCK =15 MPA. AF_11/2023</t>
  </si>
  <si>
    <t>833,10</t>
  </si>
  <si>
    <t>513,91</t>
  </si>
  <si>
    <t>659,66</t>
  </si>
  <si>
    <t>37,57</t>
  </si>
  <si>
    <t>582,79</t>
  </si>
  <si>
    <t>104841</t>
  </si>
  <si>
    <t>EXECUÇÃO DE PERFURAÇÃO PARA TIRANTE, COMPRIMENTO MAIOR OU IGUAL A 14 M E MENOR QUE 22 M, COM DIÂMETRO DE FURO DE 100 MM EXECUTADO COM HASTE E TUBOS DE REVESTIMENTO UTILIZANDO PERFURATRIZ SOBRE ESTEIRA. AF_11/2023</t>
  </si>
  <si>
    <t>104842</t>
  </si>
  <si>
    <t>EXECUÇÃO DE PERFURAÇÃO PARA TIRANTE, COMPRIMENTO MAIOR OU IGUAL A 22 M E MENOR QUE 30 M, COM DIÂMETRO DE FURO DE 100 MM EXECUTADO COM HASTE E TUBOS DE REVESTIMENTO UTILIZANDO PERFURATRIZ SOBRE ESTEIRA. AF_11/2023</t>
  </si>
  <si>
    <t>68,37</t>
  </si>
  <si>
    <t>104843</t>
  </si>
  <si>
    <t>EXECUÇÃO DE PERFURAÇÃO PARA TIRANTE, COMPRIMENTO MAIOR OU IGUAL A 6 M E MENOR QUE 14 M, COM DIÂMETRO DE FURO DE 150 MM EXECUTADO COM HASTE E TUBOS DE REVESTIMENTO UTILIZANDO PERFURATRIZ SOBRE ESTEIRA. AF_11/2023</t>
  </si>
  <si>
    <t>112,10</t>
  </si>
  <si>
    <t>104844</t>
  </si>
  <si>
    <t>EXECUÇÃO DE PERFURAÇÃO PARA TIRANTE, COMPRIMENTO MAIOR OU IGUAL A 14 M E MENOR QUE 22 M, COM DIÂMETRO DE FURO DE 150 MM EXECUTADO COM HASTE E TUBOS DE REVESTIMENTO UTILIZANDO PERFURATRIZ SOBRE ESTEIRA. AF_11/2023</t>
  </si>
  <si>
    <t>104845</t>
  </si>
  <si>
    <t>EXECUÇÃO DE PERFURAÇÃO PARA TIRANTE, COMPRIMENTO MAIOR OU IGUAL A 6 M E MENOR QUE 14 M, COM DIÂMETRO DE FURO DE 200 MM EXECUTADO COM HASTE E TUBOS DE REVESTIMENTO UTILIZANDO PERFURATRIZ SOBRE ESTEIRA. AF_11/2023</t>
  </si>
  <si>
    <t>128,33</t>
  </si>
  <si>
    <t>104846</t>
  </si>
  <si>
    <t>EXECUÇÃO DE PERFURAÇÃO PARA TIRANTE, COMPRIMENTO MAIOR OU IGUAL A 14 M E MENOR QUE 22 M, COM DIÂMETRO DE FURO DE 200 MM EXECUTADO COM HASTE E TUBOS DE REVESTIMENTO UTILIZANDO PERFURATRIZ SOBRE ESTEIRA. AF_11/2023</t>
  </si>
  <si>
    <t>102,44</t>
  </si>
  <si>
    <t>104847</t>
  </si>
  <si>
    <t>EXECUÇÃO DE PERFURAÇÃO PARA TIRANTE, COMPRIMENTO MAIOR OU IGUAL A 22 M E MENOR QUE 30 M, COM DIÂMETRO DE FURO DE 200 MM EXECUTADO COM HASTE E TUBOS DE REVESTIMENTO UTILIZANDO PERFURATRIZ SOBRE ESTEIRA. AF_11/2023</t>
  </si>
  <si>
    <t>86,53</t>
  </si>
  <si>
    <t>104848</t>
  </si>
  <si>
    <t>EXECUÇÃO DE PERFURAÇÃO PARA TIRANTE, COMPRIMENTO MAIOR OU IGUAL A 6 M E MENOR QUE 14 M, COM DIÂMETRO DE FURO DE 100 MM EXECUTADO COM HASTE UTILIZANDO PERFURATRIZ MANUAL SOBRE BASE DE MONTAGEM. AF_11/2023</t>
  </si>
  <si>
    <t>104849</t>
  </si>
  <si>
    <t>EXECUÇÃO DE PERFURAÇÃO PARA TIRANTE, COMPRIMENTO MAIOR OU IGUAL A 14 M E MENOR QUE 22 M, COM DIÂMETRO DE FURO DE 100 MM EXECUTADO COM HASTE UTILIZANDO PERFURATRIZ MANUAL SOBRE BASE DE MONTAGEM. AF_11/2023</t>
  </si>
  <si>
    <t>55,36</t>
  </si>
  <si>
    <t>104850</t>
  </si>
  <si>
    <t>EXECUÇÃO DE PERFURAÇÃO PARA TIRANTE, COMPRIMENTO MAIOR OU IGUAL A 22 M E MENOR QUE 30 M, COM DIÂMETRO DE FURO DE 100 MM EXECUTADO COM HASTE UTILIZANDO PERFURATRIZ MANUAL SOBRE BASE DE MONTAGEM. AF_11/2023</t>
  </si>
  <si>
    <t>104851</t>
  </si>
  <si>
    <t>EXECUÇÃO DE PERFURAÇÃO PARA TIRANTE, COMPRIMENTO MAIOR OU IGUAL A 6 M E MENOR QUE 14 M, COM DIÂMETRO DE FURO DE 150 MM EXECUTADO COM HASTE UTILIZANDO PERFURATRIZ MANUAL SOBRE BASE DE MONTAGEM. AF_11/2023</t>
  </si>
  <si>
    <t>72,68</t>
  </si>
  <si>
    <t>104852</t>
  </si>
  <si>
    <t>EXECUÇÃO DE PERFURAÇÃO PARA TIRANTE, COMPRIMENTO MAIOR OU IGUAL A 14 M E MENOR QUE 22 M, COM DIÂMETRO DE FURO DE 150 MM EXECUTADO COM HASTE UTILIZANDO PERFURATRIZ MANUAL SOBRE BASE DE MONTAGEM. AF_11/2023</t>
  </si>
  <si>
    <t>61,41</t>
  </si>
  <si>
    <t>104853</t>
  </si>
  <si>
    <t>EXECUÇÃO DE PERFURAÇÃO PARA TIRANTE, COMPRIMENTO MAIOR OU IGUAL A 22 M E MENOR QUE 30 M, COM DIÂMETRO DE FURO DE 150 MM EXECUTADO COM HASTE UTILIZANDO PERFURATRIZ MANUAL SOBRE BASE DE MONTAGEM. AF_11/2023</t>
  </si>
  <si>
    <t>53,91</t>
  </si>
  <si>
    <t>104854</t>
  </si>
  <si>
    <t>EXECUÇÃO DE PERFURAÇÃO PARA TIRANTE, COMPRIMENTO MAIOR OU IGUAL A 14 M E MENOR QUE 22 M, COM DIÂMETRO DE FURO DE 200 MM EXECUTADO COM HASTE UTILIZANDO PERFURATRIZ MANUAL SOBRE BASE DE MONTAGEM. AF_11/2023</t>
  </si>
  <si>
    <t>70,40</t>
  </si>
  <si>
    <t>104855</t>
  </si>
  <si>
    <t>EXECUÇÃO DE PERFURAÇÃO PARA TIRANTE, COMPRIMENTO MAIOR OU IGUAL A 22 M E MENOR QUE 30 M, COM DIÂMETRO DE FURO DE 200 MM EXECUTADO COM HASTE UTILIZANDO PERFURATRIZ MANUAL SOBRE BASE DE MONTAGEM. AF_11/2023</t>
  </si>
  <si>
    <t>61,37</t>
  </si>
  <si>
    <t>104876</t>
  </si>
  <si>
    <t>PERFURAÇÃO DE CORTINA PRÉ-MOLDADA COM MARTELETE ROMPEDOR. AF_11/2023</t>
  </si>
  <si>
    <t>104877</t>
  </si>
  <si>
    <t>EXECUÇÃO DE LONGARINA, PARA TIRANTES PROVISÓRIOS, COM PERFIL METÁLICO, INCLUINDO CUNHA E SOLIDARIZAÇÃO. AF_11/2023</t>
  </si>
  <si>
    <t>676,28</t>
  </si>
  <si>
    <t>104878</t>
  </si>
  <si>
    <t>EXECUÇÃO DE LONGARINA, PARA TIRANTES PERMANENTES, COM PERFIL METÁLICO, INCLUINDO CUNHA E SOLIDARIZAÇÃO. AF_11/2023</t>
  </si>
  <si>
    <t>2.531,90</t>
  </si>
  <si>
    <t>104879</t>
  </si>
  <si>
    <t>EXECUÇÃO DE PERFURAÇÃO PARA TIRANTE, COMPRIMENTO MAIOR OU IGUAL A 22 M E MENOR QUE 30 M, COM DIÂMETRO DE FURO DE 150 MM EXECUTADO COM HASTE E TUBOS DE REVESTIMENTO UTILIZANDO PERFURATRIZ SOBRE ESTEIRA. AF_11/2023</t>
  </si>
  <si>
    <t>75,69</t>
  </si>
  <si>
    <t>104880</t>
  </si>
  <si>
    <t>EXECUÇÃO DE PERFURAÇÃO PARA TIRANTE, COMPRIMENTO MAIOR OU IGUAL A 6 M E MENOR QUE 14 M, COM DIÂMETRO DE FURO DE 200 MM EXECUTADO COM HASTE UTILIZANDO PERFURATRIZ MANUAL SOBRE BASE DE MONTAGEM. AF_11/2023</t>
  </si>
  <si>
    <t>83,86</t>
  </si>
  <si>
    <t>104886</t>
  </si>
  <si>
    <t>EXECUÇÃO DE PERFURAÇÃO PARA TIRANTE, COMPRIMENTO MAIOR OU IGUAL A 6 M E MENOR QUE 14 M, COM DIÂMETRO DE FURO DE 100 MM EXECUTADO COM HASTE UTILIZANDO PERFURATRIZ SOBRE ESTEIRA. AF_11/2023</t>
  </si>
  <si>
    <t>47,21</t>
  </si>
  <si>
    <t>104887</t>
  </si>
  <si>
    <t>EXECUÇÃO DE PERFURAÇÃO PARA TIRANTE, COMPRIMENTO MAIOR OU IGUAL A 14 M E MENOR QUE 22 M, COM DIÂMETRO DE FURO DE 100 MM EXECUTADO COM HASTE UTILIZANDO PERFURATRIZ SOBRE ESTEIRA. AF_11/2023</t>
  </si>
  <si>
    <t>41,08</t>
  </si>
  <si>
    <t>104888</t>
  </si>
  <si>
    <t>EXECUÇÃO DE PERFURAÇÃO PARA TIRANTE, COMPRIMENTO MAIOR OU IGUAL A 22 M E MENOR QUE 30 M, COM DIÂMETRO DE FURO DE 100 MM EXECUTADO COM HASTE UTILIZANDO PERFURATRIZ SOBRE ESTEIRA. AF_11/2023</t>
  </si>
  <si>
    <t>104889</t>
  </si>
  <si>
    <t>EXECUÇÃO DE PERFURAÇÃO PARA TIRANTE, COMPRIMENTO MAIOR OU IGUAL A 6 M E MENOR QUE 14 M, COM DIÂMETRO DE FURO DE 200 MM EXECUTADO COM HASTE UTILIZANDO PERFURATRIZ SOBRE ESTEIRA. AF_11/2023</t>
  </si>
  <si>
    <t>55,38</t>
  </si>
  <si>
    <t>104890</t>
  </si>
  <si>
    <t>EXECUÇÃO DE PERFURAÇÃO PARA TIRANTE, COMPRIMENTO MAIOR OU IGUAL A 14 M E MENOR QUE 22 M, COM DIÂMETRO DE FURO DE 200 MM EXECUTADO COM HASTE UTILIZANDO PERFURATRIZ SOBRE ESTEIRA. AF_11/2023</t>
  </si>
  <si>
    <t>104891</t>
  </si>
  <si>
    <t>EXECUÇÃO DE PERFURAÇÃO PARA TIRANTE, COMPRIMENTO MAIOR OU IGUAL A 22 M E MENOR QUE 30 M, COM DIÂMETRO DE FURO DE 200 MM EXECUTADO COM HASTE UTILIZANDO PERFURATRIZ SOBRE ESTEIRA. AF_11/2023</t>
  </si>
  <si>
    <t>42,50</t>
  </si>
  <si>
    <t>104892</t>
  </si>
  <si>
    <t>EXECUÇÃO DE PERFURAÇÃO PARA TIRANTE, COMPRIMENTO MAIOR OU IGUAL A 6 M E MENOR QUE 14 M, COM DIÂMETRO DE FURO DE 100 MM EXECUTADO COM HASTE E TUBOS DE REVESTIMENTO UTILIZANDO PERFURATRIZ SOBRE ESTEIRA. AF_11/2023</t>
  </si>
  <si>
    <t>101,17</t>
  </si>
  <si>
    <t>39,71</t>
  </si>
  <si>
    <t>48,17</t>
  </si>
  <si>
    <t>62,31</t>
  </si>
  <si>
    <t>90,93</t>
  </si>
  <si>
    <t>200,33</t>
  </si>
  <si>
    <t>48,15</t>
  </si>
  <si>
    <t>67,94</t>
  </si>
  <si>
    <t>86,00</t>
  </si>
  <si>
    <t>108,70</t>
  </si>
  <si>
    <t>243,73</t>
  </si>
  <si>
    <t>303,37</t>
  </si>
  <si>
    <t>422,66</t>
  </si>
  <si>
    <t>593,34</t>
  </si>
  <si>
    <t>813,36</t>
  </si>
  <si>
    <t>1.080,55</t>
  </si>
  <si>
    <t>1.147,69</t>
  </si>
  <si>
    <t>2.381,85</t>
  </si>
  <si>
    <t>913,01</t>
  </si>
  <si>
    <t>1.939,30</t>
  </si>
  <si>
    <t>1.815,69</t>
  </si>
  <si>
    <t>3.344,80</t>
  </si>
  <si>
    <t>1.775,83</t>
  </si>
  <si>
    <t>3.113,43</t>
  </si>
  <si>
    <t>2.886,38</t>
  </si>
  <si>
    <t>4.986,31</t>
  </si>
  <si>
    <t>1.412,18</t>
  </si>
  <si>
    <t>2.984,67</t>
  </si>
  <si>
    <t>1.436,83</t>
  </si>
  <si>
    <t>2.567,04</t>
  </si>
  <si>
    <t>2.393,15</t>
  </si>
  <si>
    <t>4.439,14</t>
  </si>
  <si>
    <t>503,00</t>
  </si>
  <si>
    <t>1.105,08</t>
  </si>
  <si>
    <t>1.592,85</t>
  </si>
  <si>
    <t>978,69</t>
  </si>
  <si>
    <t>2.038,39</t>
  </si>
  <si>
    <t>1.206,26</t>
  </si>
  <si>
    <t>549,86</t>
  </si>
  <si>
    <t>1.458,86</t>
  </si>
  <si>
    <t>732,27</t>
  </si>
  <si>
    <t>2.975,27</t>
  </si>
  <si>
    <t>1.711,42</t>
  </si>
  <si>
    <t>1.003,92</t>
  </si>
  <si>
    <t>3.800,76</t>
  </si>
  <si>
    <t>2.090,35</t>
  </si>
  <si>
    <t>2.555,56</t>
  </si>
  <si>
    <t>1.344,07</t>
  </si>
  <si>
    <t>3.230,37</t>
  </si>
  <si>
    <t>1.607,95</t>
  </si>
  <si>
    <t>1.871,91</t>
  </si>
  <si>
    <t>2.135,80</t>
  </si>
  <si>
    <t>5.290,31</t>
  </si>
  <si>
    <t>2.399,74</t>
  </si>
  <si>
    <t>2.663,72</t>
  </si>
  <si>
    <t>6.648,88</t>
  </si>
  <si>
    <t>2.927,59</t>
  </si>
  <si>
    <t>3.989,36</t>
  </si>
  <si>
    <t>4.868,35</t>
  </si>
  <si>
    <t>5.719,10</t>
  </si>
  <si>
    <t>6.569,83</t>
  </si>
  <si>
    <t>7.420,66</t>
  </si>
  <si>
    <t>8.271,37</t>
  </si>
  <si>
    <t>3.213,91</t>
  </si>
  <si>
    <t>5.877,27</t>
  </si>
  <si>
    <t>2.422,16</t>
  </si>
  <si>
    <t>6.886,52</t>
  </si>
  <si>
    <t>2.686,07</t>
  </si>
  <si>
    <t>7.958,16</t>
  </si>
  <si>
    <t>2.950,02</t>
  </si>
  <si>
    <t>8.975,24</t>
  </si>
  <si>
    <t>9.992,39</t>
  </si>
  <si>
    <t>3.482,44</t>
  </si>
  <si>
    <t>8.141,14</t>
  </si>
  <si>
    <t>2.954,68</t>
  </si>
  <si>
    <t>9.367,46</t>
  </si>
  <si>
    <t>3.218,58</t>
  </si>
  <si>
    <t>10.593,85</t>
  </si>
  <si>
    <t>11.820,20</t>
  </si>
  <si>
    <t>3.750,99</t>
  </si>
  <si>
    <t>10.820,26</t>
  </si>
  <si>
    <t>3.487,12</t>
  </si>
  <si>
    <t>12.229,25</t>
  </si>
  <si>
    <t>13.638,29</t>
  </si>
  <si>
    <t>4.019,63</t>
  </si>
  <si>
    <t>13.864,75</t>
  </si>
  <si>
    <t>15.456,30</t>
  </si>
  <si>
    <t>4.288,20</t>
  </si>
  <si>
    <t>17.274,35</t>
  </si>
  <si>
    <t>4.511,09</t>
  </si>
  <si>
    <t>305,05</t>
  </si>
  <si>
    <t>956,55</t>
  </si>
  <si>
    <t>2.508,68</t>
  </si>
  <si>
    <t>5.969,57</t>
  </si>
  <si>
    <t>3.905,14</t>
  </si>
  <si>
    <t>4.579,93</t>
  </si>
  <si>
    <t>416,27</t>
  </si>
  <si>
    <t>1.256,78</t>
  </si>
  <si>
    <t>728,89</t>
  </si>
  <si>
    <t>1.801,07</t>
  </si>
  <si>
    <t>2.878,94</t>
  </si>
  <si>
    <t>1.620,19</t>
  </si>
  <si>
    <t>4.752,62</t>
  </si>
  <si>
    <t>999,31</t>
  </si>
  <si>
    <t>2.054,55</t>
  </si>
  <si>
    <t>3.684,51</t>
  </si>
  <si>
    <t>1.984,92</t>
  </si>
  <si>
    <t>2.495,24</t>
  </si>
  <si>
    <t>1.294,06</t>
  </si>
  <si>
    <t>5.582,51</t>
  </si>
  <si>
    <t>3.153,39</t>
  </si>
  <si>
    <t>1.547,53</t>
  </si>
  <si>
    <t>2.308,07</t>
  </si>
  <si>
    <t>3.811,52</t>
  </si>
  <si>
    <t>4.469,65</t>
  </si>
  <si>
    <t>498,69</t>
  </si>
  <si>
    <t>654,07</t>
  </si>
  <si>
    <t>6.412,35</t>
  </si>
  <si>
    <t>1.061,72</t>
  </si>
  <si>
    <t>1.515,98</t>
  </si>
  <si>
    <t>5.163,39</t>
  </si>
  <si>
    <t>970,23</t>
  </si>
  <si>
    <t>2.561,62</t>
  </si>
  <si>
    <t>414,22</t>
  </si>
  <si>
    <t>5.826,00</t>
  </si>
  <si>
    <t>1.962,42</t>
  </si>
  <si>
    <t>2.838,39</t>
  </si>
  <si>
    <t>1.133,95</t>
  </si>
  <si>
    <t>7.242,31</t>
  </si>
  <si>
    <t>1.316,64</t>
  </si>
  <si>
    <t>6.488,67</t>
  </si>
  <si>
    <t>9.140,47</t>
  </si>
  <si>
    <t>547,17</t>
  </si>
  <si>
    <t>2.815,08</t>
  </si>
  <si>
    <t>3.894,50</t>
  </si>
  <si>
    <t>2.422,06</t>
  </si>
  <si>
    <t>1.377,09</t>
  </si>
  <si>
    <t>8.072,16</t>
  </si>
  <si>
    <t>3.091,87</t>
  </si>
  <si>
    <t>3.087,86</t>
  </si>
  <si>
    <t>10.336,36</t>
  </si>
  <si>
    <t>3.345,31</t>
  </si>
  <si>
    <t>11.532,21</t>
  </si>
  <si>
    <t>5.736,29</t>
  </si>
  <si>
    <t>3.602,79</t>
  </si>
  <si>
    <t>10.556,94</t>
  </si>
  <si>
    <t>3.349,33</t>
  </si>
  <si>
    <t>11.930,99</t>
  </si>
  <si>
    <t>2.327,35</t>
  </si>
  <si>
    <t>13.305,08</t>
  </si>
  <si>
    <t>3.860,35</t>
  </si>
  <si>
    <t>13.525,70</t>
  </si>
  <si>
    <t>6.720,96</t>
  </si>
  <si>
    <t>15.077,87</t>
  </si>
  <si>
    <t>4.117,86</t>
  </si>
  <si>
    <t>16.850,70</t>
  </si>
  <si>
    <t>2.580,85</t>
  </si>
  <si>
    <t>304,13</t>
  </si>
  <si>
    <t>896,06</t>
  </si>
  <si>
    <t>7.768,00</t>
  </si>
  <si>
    <t>2.834,37</t>
  </si>
  <si>
    <t>8.760,50</t>
  </si>
  <si>
    <t>9.753,06</t>
  </si>
  <si>
    <t>7.944,64</t>
  </si>
  <si>
    <t>4.336,07</t>
  </si>
  <si>
    <t>1.505,77</t>
  </si>
  <si>
    <t>1.086,70</t>
  </si>
  <si>
    <t>550,98</t>
  </si>
  <si>
    <t>501,67</t>
  </si>
  <si>
    <t>564,63</t>
  </si>
  <si>
    <t>2.682,39</t>
  </si>
  <si>
    <t>1.724,66</t>
  </si>
  <si>
    <t>2.659,83</t>
  </si>
  <si>
    <t>2.621,62</t>
  </si>
  <si>
    <t>1.666,60</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</si>
  <si>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</si>
  <si>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</si>
  <si>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</si>
  <si>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45,51</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</si>
  <si>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</si>
  <si>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</si>
  <si>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</si>
  <si>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60,44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</si>
  <si>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</si>
  <si>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</si>
  <si>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</si>
  <si>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</si>
  <si>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</si>
  <si>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</si>
  <si>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47,03</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</si>
  <si>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</si>
  <si>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</si>
  <si>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43,06</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</si>
  <si>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</si>
  <si>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</si>
  <si>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</si>
  <si>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42,09</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</si>
  <si>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</si>
  <si>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</si>
  <si>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40,98</t>
  </si>
  <si>
    <t>EXECUÇÃO DE SARJETA DE CONCRETO USINADO, MOLDADA  IN LOCO  EM TRECHO CURVO, 30 CM BASE X 15 CM ALTURA. AF_01/2024</t>
  </si>
  <si>
    <t>49,11</t>
  </si>
  <si>
    <t>EXECUÇÃO DE SARJETA DE CONCRETO USINADO, MOLDADA  IN LOCO  EM TRECHO RETO, 45 CM BASE X 15 CM ALTURA. AF_01/2024</t>
  </si>
  <si>
    <t>EXECUÇÃO DE SARJETA DE CONCRETO USINADO, MOLDADA  IN LOCO  EM TRECHO CURVO, 45 CM BASE X 15 CM ALTURA. AF_01/2024</t>
  </si>
  <si>
    <t>63,25</t>
  </si>
  <si>
    <t>EXECUÇÃO DE SARJETA DE CONCRETO USINADO, MOLDADA  IN LOCO  EM TRECHO RETO, 60 CM BASE X 15 CM ALTURA. AF_01/2024</t>
  </si>
  <si>
    <t>EXECUÇÃO DE SARJETA DE CONCRETO USINADO, MOLDADA  IN LOCO  EM TRECHO CURVO, 60 CM BASE X 15 CM ALTURA. AF_01/2024</t>
  </si>
  <si>
    <t>79,93</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</si>
  <si>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</si>
  <si>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</si>
  <si>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</si>
  <si>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40,15</t>
  </si>
  <si>
    <t>EXECUÇÃO DE SARJETA DE CONCRETO USINADO, MOLDADA  IN LOCO  EM TRECHO CURVO, 45 CM BASE X 10 CM ALTURA. AF_01/2024</t>
  </si>
  <si>
    <t>EXECUÇÃO DE SARJETA DE CONCRETO USINADO, MOLDADA  IN LOCO  EM TRECHO RETO, 60 CM BASE X 10 CM ALTURA. AF_01/2024</t>
  </si>
  <si>
    <t>49,49</t>
  </si>
  <si>
    <t>EXECUÇÃO DE SARJETA DE CONCRETO USINADO, MOLDADA  IN LOCO  EM TRECHO CURVO, 60 CM BASE X 10 CM ALTURA. AF_01/2024</t>
  </si>
  <si>
    <t>56,74</t>
  </si>
  <si>
    <t>EXECUÇÃO DE SARJETÃO DE CONCRETO USINADO, MOLDADA  IN LOCO  EM TRECHO RETO, 100 CM BASE X 20 CM ALTURA. AF_01/2024</t>
  </si>
  <si>
    <t>160,98</t>
  </si>
  <si>
    <t>EXECUÇÃO DE ESCORAS DE CONCRETO PARA CONTENÇÃO DE GUIAS PRÉ-FABRICADAS. AF_01/2024</t>
  </si>
  <si>
    <t>4.195,95</t>
  </si>
  <si>
    <t>5.246,86</t>
  </si>
  <si>
    <t>7.086,57</t>
  </si>
  <si>
    <t>8.486,23</t>
  </si>
  <si>
    <t>92,22</t>
  </si>
  <si>
    <t>12,36</t>
  </si>
  <si>
    <t>569,39</t>
  </si>
  <si>
    <t>1.016,67</t>
  </si>
  <si>
    <t>2.081,34</t>
  </si>
  <si>
    <t>3.484,43</t>
  </si>
  <si>
    <t>5.221,43</t>
  </si>
  <si>
    <t>7.327,08</t>
  </si>
  <si>
    <t>12.684,65</t>
  </si>
  <si>
    <t>4.223,83</t>
  </si>
  <si>
    <t>8.888,21</t>
  </si>
  <si>
    <t>15.405,28</t>
  </si>
  <si>
    <t>7.854,21</t>
  </si>
  <si>
    <t>10.988,35</t>
  </si>
  <si>
    <t>18.862,23</t>
  </si>
  <si>
    <t>2.537,62</t>
  </si>
  <si>
    <t>4.407,75</t>
  </si>
  <si>
    <t>7.021,08</t>
  </si>
  <si>
    <t>10.392,18</t>
  </si>
  <si>
    <t>19.753,03</t>
  </si>
  <si>
    <t>9.807,36</t>
  </si>
  <si>
    <t>14.562,15</t>
  </si>
  <si>
    <t>27.084,84</t>
  </si>
  <si>
    <t>12.607,40</t>
  </si>
  <si>
    <t>18.753,01</t>
  </si>
  <si>
    <t>34.557,88</t>
  </si>
  <si>
    <t>12.090,86</t>
  </si>
  <si>
    <t>18.644,82</t>
  </si>
  <si>
    <t>25.906,41</t>
  </si>
  <si>
    <t>36.476,52</t>
  </si>
  <si>
    <t>15.052,49</t>
  </si>
  <si>
    <t>22.647,43</t>
  </si>
  <si>
    <t>31.668,50</t>
  </si>
  <si>
    <t>44.181,68</t>
  </si>
  <si>
    <t>17.413,02</t>
  </si>
  <si>
    <t>26.699,64</t>
  </si>
  <si>
    <t>37.316,93</t>
  </si>
  <si>
    <t>52.413,89</t>
  </si>
  <si>
    <t>7.324,50</t>
  </si>
  <si>
    <t>10.927,50</t>
  </si>
  <si>
    <t>16.535,85</t>
  </si>
  <si>
    <t>24.195,45</t>
  </si>
  <si>
    <t>8.429,10</t>
  </si>
  <si>
    <t>12.482,47</t>
  </si>
  <si>
    <t>13.818,25</t>
  </si>
  <si>
    <t>18.322,00</t>
  </si>
  <si>
    <t>28.025,25</t>
  </si>
  <si>
    <t>9.314,50</t>
  </si>
  <si>
    <t>15.112,92</t>
  </si>
  <si>
    <t>19.861,55</t>
  </si>
  <si>
    <t>32.540,05</t>
  </si>
  <si>
    <t>26.518,70</t>
  </si>
  <si>
    <t>42.983,17</t>
  </si>
  <si>
    <t>57.642,85</t>
  </si>
  <si>
    <t>82.446,17</t>
  </si>
  <si>
    <t>28.303,85</t>
  </si>
  <si>
    <t>45.463,07</t>
  </si>
  <si>
    <t>64.364,77</t>
  </si>
  <si>
    <t>78.690,12</t>
  </si>
  <si>
    <t>28.904,35</t>
  </si>
  <si>
    <t>49.922,00</t>
  </si>
  <si>
    <t>69.763,90</t>
  </si>
  <si>
    <t>83.609,40</t>
  </si>
  <si>
    <t>25,94</t>
  </si>
  <si>
    <t>24,97</t>
  </si>
  <si>
    <t>58,46</t>
  </si>
  <si>
    <t>50,37</t>
  </si>
  <si>
    <t>34,09</t>
  </si>
  <si>
    <t>76,62</t>
  </si>
  <si>
    <t>95,10</t>
  </si>
  <si>
    <t>81,46</t>
  </si>
  <si>
    <t>54,41</t>
  </si>
  <si>
    <t>73,05</t>
  </si>
  <si>
    <t>99,60</t>
  </si>
  <si>
    <t>120,89</t>
  </si>
  <si>
    <t>53,16</t>
  </si>
  <si>
    <t>98,73</t>
  </si>
  <si>
    <t>22,78</t>
  </si>
  <si>
    <t>895,34</t>
  </si>
  <si>
    <t>897,34</t>
  </si>
  <si>
    <t>925,66</t>
  </si>
  <si>
    <t>1.085,45</t>
  </si>
  <si>
    <t>1.145,36</t>
  </si>
  <si>
    <t>774,69</t>
  </si>
  <si>
    <t>782,94</t>
  </si>
  <si>
    <t>791,19</t>
  </si>
  <si>
    <t>799,44</t>
  </si>
  <si>
    <t>1.157,91</t>
  </si>
  <si>
    <t>1.195,42</t>
  </si>
  <si>
    <t>394,41</t>
  </si>
  <si>
    <t>492,91</t>
  </si>
  <si>
    <t>373,26</t>
  </si>
  <si>
    <t>380,74</t>
  </si>
  <si>
    <t>406,74</t>
  </si>
  <si>
    <t>493,65</t>
  </si>
  <si>
    <t>694,66</t>
  </si>
  <si>
    <t>770,71</t>
  </si>
  <si>
    <t>245,52</t>
  </si>
  <si>
    <t>216,62</t>
  </si>
  <si>
    <t>1.224,29</t>
  </si>
  <si>
    <t>1.234,72</t>
  </si>
  <si>
    <t>1.292,57</t>
  </si>
  <si>
    <t>1.382,42</t>
  </si>
  <si>
    <t>1.580,49</t>
  </si>
  <si>
    <t>1.659,48</t>
  </si>
  <si>
    <t>1.007,67</t>
  </si>
  <si>
    <t>1.018,10</t>
  </si>
  <si>
    <t>1.047,05</t>
  </si>
  <si>
    <t>1.136,90</t>
  </si>
  <si>
    <t>1.334,97</t>
  </si>
  <si>
    <t>1.413,96</t>
  </si>
  <si>
    <t>385,45</t>
  </si>
  <si>
    <t>393,51</t>
  </si>
  <si>
    <t>456,24</t>
  </si>
  <si>
    <t>504,46</t>
  </si>
  <si>
    <t>1.019,86</t>
  </si>
  <si>
    <t>1.030,87</t>
  </si>
  <si>
    <t>1.096,55</t>
  </si>
  <si>
    <t>1.147,71</t>
  </si>
  <si>
    <t>288,28</t>
  </si>
  <si>
    <t>386,78</t>
  </si>
  <si>
    <t>396,01</t>
  </si>
  <si>
    <t>423,00</t>
  </si>
  <si>
    <t>463,28</t>
  </si>
  <si>
    <t>925,50</t>
  </si>
  <si>
    <t>1.284,99</t>
  </si>
  <si>
    <t>144,74</t>
  </si>
  <si>
    <t>147,28</t>
  </si>
  <si>
    <t>123,89</t>
  </si>
  <si>
    <t>1.002,93</t>
  </si>
  <si>
    <t>989,01</t>
  </si>
  <si>
    <t>1.037,86</t>
  </si>
  <si>
    <t>1.126,76</t>
  </si>
  <si>
    <t>1.325,78</t>
  </si>
  <si>
    <t>1.403,82</t>
  </si>
  <si>
    <t>855,65</t>
  </si>
  <si>
    <t>865,12</t>
  </si>
  <si>
    <t>893,12</t>
  </si>
  <si>
    <t>982,02</t>
  </si>
  <si>
    <t>1.181,04</t>
  </si>
  <si>
    <t>1.259,08</t>
  </si>
  <si>
    <t>867,84</t>
  </si>
  <si>
    <t>877,89</t>
  </si>
  <si>
    <t>942,62</t>
  </si>
  <si>
    <t>992,83</t>
  </si>
  <si>
    <t>1.030,42</t>
  </si>
  <si>
    <t>878,40</t>
  </si>
  <si>
    <t>1.060,36</t>
  </si>
  <si>
    <t>907,38</t>
  </si>
  <si>
    <t>1.103,59</t>
  </si>
  <si>
    <t>949,66</t>
  </si>
  <si>
    <t>1.565,81</t>
  </si>
  <si>
    <t>1.411,88</t>
  </si>
  <si>
    <t>1.925,30</t>
  </si>
  <si>
    <t>1.771,37</t>
  </si>
  <si>
    <t>1.019,81</t>
  </si>
  <si>
    <t>238,43</t>
  </si>
  <si>
    <t>1.236,48</t>
  </si>
  <si>
    <t>1.015,12</t>
  </si>
  <si>
    <t>1.247,49</t>
  </si>
  <si>
    <t>1.276,98</t>
  </si>
  <si>
    <t>1.031,27</t>
  </si>
  <si>
    <t>1.342,07</t>
  </si>
  <si>
    <t>1.087,36</t>
  </si>
  <si>
    <t>1.393,23</t>
  </si>
  <si>
    <t>1.137,57</t>
  </si>
  <si>
    <t>1.247,04</t>
  </si>
  <si>
    <t>1.025,68</t>
  </si>
  <si>
    <t>1.349,11</t>
  </si>
  <si>
    <t>1.094,40</t>
  </si>
  <si>
    <t>1.811,33</t>
  </si>
  <si>
    <t>1.556,62</t>
  </si>
  <si>
    <t>2.170,82</t>
  </si>
  <si>
    <t>1.916,11</t>
  </si>
  <si>
    <t>68,10</t>
  </si>
  <si>
    <t>75,76</t>
  </si>
  <si>
    <t>83,48</t>
  </si>
  <si>
    <t>91,17</t>
  </si>
  <si>
    <t>108,42</t>
  </si>
  <si>
    <t>973,80</t>
  </si>
  <si>
    <t>1.001,78</t>
  </si>
  <si>
    <t>1.205,00</t>
  </si>
  <si>
    <t>949,77</t>
  </si>
  <si>
    <t>1.565,82</t>
  </si>
  <si>
    <t>1.858,70</t>
  </si>
  <si>
    <t>1.126,54</t>
  </si>
  <si>
    <t>1.514,61</t>
  </si>
  <si>
    <t>1.881,51</t>
  </si>
  <si>
    <t>1.212,33</t>
  </si>
  <si>
    <t>556,24</t>
  </si>
  <si>
    <t>653,04</t>
  </si>
  <si>
    <t>588,32</t>
  </si>
  <si>
    <t>65,47</t>
  </si>
  <si>
    <t>608,83</t>
  </si>
  <si>
    <t>510,89</t>
  </si>
  <si>
    <t>1.134,73</t>
  </si>
  <si>
    <t>111,14</t>
  </si>
  <si>
    <t>95,93</t>
  </si>
  <si>
    <t>645,28</t>
  </si>
  <si>
    <t>626,35</t>
  </si>
  <si>
    <t>1.421,75</t>
  </si>
  <si>
    <t>861,45</t>
  </si>
  <si>
    <t>671,52</t>
  </si>
  <si>
    <t>852,36</t>
  </si>
  <si>
    <t>662,07</t>
  </si>
  <si>
    <t>605,34</t>
  </si>
  <si>
    <t>476,19</t>
  </si>
  <si>
    <t>1.370,49</t>
  </si>
  <si>
    <t>338,79</t>
  </si>
  <si>
    <t>81,58</t>
  </si>
  <si>
    <t>145,71</t>
  </si>
  <si>
    <t>181,25</t>
  </si>
  <si>
    <t>56,34</t>
  </si>
  <si>
    <t>147,25</t>
  </si>
  <si>
    <t>183,45</t>
  </si>
  <si>
    <t>203,14</t>
  </si>
  <si>
    <t>255,63</t>
  </si>
  <si>
    <t>220,44</t>
  </si>
  <si>
    <t>263,38</t>
  </si>
  <si>
    <t>251,24</t>
  </si>
  <si>
    <t>343,12</t>
  </si>
  <si>
    <t>346,39</t>
  </si>
  <si>
    <t>412,04</t>
  </si>
  <si>
    <t>176,88</t>
  </si>
  <si>
    <t>287,76</t>
  </si>
  <si>
    <t>307,45</t>
  </si>
  <si>
    <t>359,94</t>
  </si>
  <si>
    <t>305,56</t>
  </si>
  <si>
    <t>348,50</t>
  </si>
  <si>
    <t>317,16</t>
  </si>
  <si>
    <t>409,04</t>
  </si>
  <si>
    <t>395,22</t>
  </si>
  <si>
    <t>454,56</t>
  </si>
  <si>
    <t>281,19</t>
  </si>
  <si>
    <t>515,56</t>
  </si>
  <si>
    <t>500,91</t>
  </si>
  <si>
    <t>925,20</t>
  </si>
  <si>
    <t>1.858,51</t>
  </si>
  <si>
    <t>2.132,61</t>
  </si>
  <si>
    <t>391,19</t>
  </si>
  <si>
    <t>459,77</t>
  </si>
  <si>
    <t>551,03</t>
  </si>
  <si>
    <t>1.231,40</t>
  </si>
  <si>
    <t>2.475,89</t>
  </si>
  <si>
    <t>2.577,57</t>
  </si>
  <si>
    <t>5.167,88</t>
  </si>
  <si>
    <t>694,56</t>
  </si>
  <si>
    <t>358,17</t>
  </si>
  <si>
    <t>510,38</t>
  </si>
  <si>
    <t>416,74</t>
  </si>
  <si>
    <t>570,43</t>
  </si>
  <si>
    <t>744,85</t>
  </si>
  <si>
    <t>1.187,36</t>
  </si>
  <si>
    <t>1.117,64</t>
  </si>
  <si>
    <t>1.027,70</t>
  </si>
  <si>
    <t>936,86</t>
  </si>
  <si>
    <t>831,27</t>
  </si>
  <si>
    <t>809,66</t>
  </si>
  <si>
    <t>786,10</t>
  </si>
  <si>
    <t>738,39</t>
  </si>
  <si>
    <t>1.229,37</t>
  </si>
  <si>
    <t>1.159,24</t>
  </si>
  <si>
    <t>1.069,18</t>
  </si>
  <si>
    <t>977,44</t>
  </si>
  <si>
    <t>867,50</t>
  </si>
  <si>
    <t>845,79</t>
  </si>
  <si>
    <t>822,76</t>
  </si>
  <si>
    <t>774,82</t>
  </si>
  <si>
    <t>824,89</t>
  </si>
  <si>
    <t>872,75</t>
  </si>
  <si>
    <t>18,95</t>
  </si>
  <si>
    <t>30,32</t>
  </si>
  <si>
    <t>51,73</t>
  </si>
  <si>
    <t>147,43</t>
  </si>
  <si>
    <t>44,42</t>
  </si>
  <si>
    <t>129,48</t>
  </si>
  <si>
    <t>243,06</t>
  </si>
  <si>
    <t>535,80</t>
  </si>
  <si>
    <t>620,18</t>
  </si>
  <si>
    <t>114,44</t>
  </si>
  <si>
    <t>147,45</t>
  </si>
  <si>
    <t>338,46</t>
  </si>
  <si>
    <t>12,55</t>
  </si>
  <si>
    <t>58,94</t>
  </si>
  <si>
    <t>112,03</t>
  </si>
  <si>
    <t>212,06</t>
  </si>
  <si>
    <t>88,08</t>
  </si>
  <si>
    <t>243,94</t>
  </si>
  <si>
    <t>59,39</t>
  </si>
  <si>
    <t>84,10</t>
  </si>
  <si>
    <t>114,69</t>
  </si>
  <si>
    <t>141,97</t>
  </si>
  <si>
    <t>121,61</t>
  </si>
  <si>
    <t>235,22</t>
  </si>
  <si>
    <t>LASTRO DE CONCRETO MAGRO, APLICADO EM PISOS, LAJES SOBRE SOLO OU RADIERS, ESPESSURA DE 3 CM. AF_01/2024</t>
  </si>
  <si>
    <t>LASTRO DE CONCRETO MAGRO, APLICADO EM PISOS, LAJES SOBRE SOLO OU RADIERS, ESPESSURA DE 5 CM. AF_01/2024</t>
  </si>
  <si>
    <t>31,94</t>
  </si>
  <si>
    <t>LASTRO DE CONCRETO MAGRO, APLICADO EM BLOCOS DE COROAMENTO OU SAPATAS. AF_01/2024</t>
  </si>
  <si>
    <t>704,42</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</si>
  <si>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</si>
  <si>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</si>
  <si>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</si>
  <si>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639,14</t>
  </si>
  <si>
    <t>LASTRO COM MATERIAL GRANULAR, APLICAÇÃO EM BLOCOS DE COROAMENTO, ESPESSURA DE *5 CM*. AF_01/2024</t>
  </si>
  <si>
    <t>188,89</t>
  </si>
  <si>
    <t>LASTRO COM MATERIAL GRANULAR, APLICADO EM PISOS OU LAJES SOBRE SOLO, ESPESSURA DE *5 CM*. AF_01/2024</t>
  </si>
  <si>
    <t>173,13</t>
  </si>
  <si>
    <t>LASTRO COM MATERIAL GRANULAR, APLICADO EM BLOCOS DE COROAMENTO, ESPESSURA DE *10 CM*. AF_01/2024</t>
  </si>
  <si>
    <t>161,64</t>
  </si>
  <si>
    <t>LASTRO COM MATERIAL GRANULAR (PEDRA BRITADA N.2), APLICADO EM PISOS OU LAJES SOBRE SOLO, ESPESSURA DE *10 CM*. AF_01/2024</t>
  </si>
  <si>
    <t>145,88</t>
  </si>
  <si>
    <t>143,64</t>
  </si>
  <si>
    <t>14,37</t>
  </si>
  <si>
    <t>551,94</t>
  </si>
  <si>
    <t>37,63</t>
  </si>
  <si>
    <t>195,88</t>
  </si>
  <si>
    <t>232,44</t>
  </si>
  <si>
    <t>LASTRO COM MATERIAL GRANULAR (PEDRA BRITADA N.3), APLICADO EM PISOS OU LAJES SOBRE SOLO, ESPESSURA DE *10 CM*. AF_01/2024</t>
  </si>
  <si>
    <t>140,84</t>
  </si>
  <si>
    <t>LASTRO COM MATERIAL GRANULAR (AREIA MÉDIA), APLICADO EM PISOS OU LAJES SOBRE SOLO, ESPESSURA DE *10 CM*. AF_01/2024</t>
  </si>
  <si>
    <t>LASTRO COM MATERIAL GRANULAR (PEDRA BRITADA N.1 E PEDRA BRITADA N.2), APLICADO EM PISOS OU LAJES SOBRE SOLO, ESPESSURA DE *10 CM*. AF_01/2024</t>
  </si>
  <si>
    <t>145,65</t>
  </si>
  <si>
    <t>330,97</t>
  </si>
  <si>
    <t>191,94</t>
  </si>
  <si>
    <t>133,97</t>
  </si>
  <si>
    <t>173,58</t>
  </si>
  <si>
    <t>210,13</t>
  </si>
  <si>
    <t>252,37</t>
  </si>
  <si>
    <t>308,67</t>
  </si>
  <si>
    <t>148,58</t>
  </si>
  <si>
    <t>186,05</t>
  </si>
  <si>
    <t>140,24</t>
  </si>
  <si>
    <t>122,89</t>
  </si>
  <si>
    <t>193,94</t>
  </si>
  <si>
    <t>126,47</t>
  </si>
  <si>
    <t>33,46</t>
  </si>
  <si>
    <t>228,27</t>
  </si>
  <si>
    <t>156,04</t>
  </si>
  <si>
    <t>86,16</t>
  </si>
  <si>
    <t>105,05</t>
  </si>
  <si>
    <t>71,16</t>
  </si>
  <si>
    <t>63,56</t>
  </si>
  <si>
    <t>74,08</t>
  </si>
  <si>
    <t>56,80</t>
  </si>
  <si>
    <t>70,77</t>
  </si>
  <si>
    <t>54,78</t>
  </si>
  <si>
    <t>68,40</t>
  </si>
  <si>
    <t>50,50</t>
  </si>
  <si>
    <t>63,63</t>
  </si>
  <si>
    <t>327,77</t>
  </si>
  <si>
    <t>225,74</t>
  </si>
  <si>
    <t>174,04</t>
  </si>
  <si>
    <t>261,84</t>
  </si>
  <si>
    <t>310,11</t>
  </si>
  <si>
    <t>178,49</t>
  </si>
  <si>
    <t>224,06</t>
  </si>
  <si>
    <t>281,18</t>
  </si>
  <si>
    <t>145,91</t>
  </si>
  <si>
    <t>149,50</t>
  </si>
  <si>
    <t>262,94</t>
  </si>
  <si>
    <t>126,23</t>
  </si>
  <si>
    <t>180,75</t>
  </si>
  <si>
    <t>251,15</t>
  </si>
  <si>
    <t>113,28</t>
  </si>
  <si>
    <t>120,51</t>
  </si>
  <si>
    <t>145,24</t>
  </si>
  <si>
    <t>243,99</t>
  </si>
  <si>
    <t>93,76</t>
  </si>
  <si>
    <t>113,86</t>
  </si>
  <si>
    <t>132,57</t>
  </si>
  <si>
    <t>237,21</t>
  </si>
  <si>
    <t>85,71</t>
  </si>
  <si>
    <t>107,99</t>
  </si>
  <si>
    <t>231,32</t>
  </si>
  <si>
    <t>102,99</t>
  </si>
  <si>
    <t>219,82</t>
  </si>
  <si>
    <t>93,06</t>
  </si>
  <si>
    <t>370,33</t>
  </si>
  <si>
    <t>178,51</t>
  </si>
  <si>
    <t>108,61</t>
  </si>
  <si>
    <t>71,22</t>
  </si>
  <si>
    <t>103,06</t>
  </si>
  <si>
    <t>66,84</t>
  </si>
  <si>
    <t>98,37</t>
  </si>
  <si>
    <t>63,15</t>
  </si>
  <si>
    <t>94,48</t>
  </si>
  <si>
    <t>60,24</t>
  </si>
  <si>
    <t>87,46</t>
  </si>
  <si>
    <t>54,92</t>
  </si>
  <si>
    <t>101,40</t>
  </si>
  <si>
    <t>61,98</t>
  </si>
  <si>
    <t>88,10</t>
  </si>
  <si>
    <t>49,95</t>
  </si>
  <si>
    <t>81,13</t>
  </si>
  <si>
    <t>76,35</t>
  </si>
  <si>
    <t>75,34</t>
  </si>
  <si>
    <t>72,08</t>
  </si>
  <si>
    <t>69,26</t>
  </si>
  <si>
    <t>63,84</t>
  </si>
  <si>
    <t>240,84</t>
  </si>
  <si>
    <t>205,24</t>
  </si>
  <si>
    <t>230,67</t>
  </si>
  <si>
    <t>FABRICAÇÃO, MONTAGEM E DESMONTAGEM DE FÔRMA PARA SAPATA, EM MADEIRA SERRADA, E=25 MM, 1 UTILIZAÇÃO. AF_01/2024</t>
  </si>
  <si>
    <t>255,29</t>
  </si>
  <si>
    <t>FABRICAÇÃO, MONTAGEM E DESMONTAGEM DE FÔRMA PARA VIGA BALDRAME, EM MADEIRA SERRADA, E=25 MM, 1 UTILIZAÇÃO. AF_01/2024</t>
  </si>
  <si>
    <t>138,28</t>
  </si>
  <si>
    <t>FABRICAÇÃO, MONTAGEM E DESMONTAGEM DE FÔRMA PARA BLOCO DE COROAMENTO, EM MADEIRA SERRADA, E=25 MM, 2 UTILIZAÇÕES. AF_01/2024</t>
  </si>
  <si>
    <t>103,95</t>
  </si>
  <si>
    <t>FABRICAÇÃO, MONTAGEM E DESMONTAGEM DE FÔRMA PARA SAPATA, EM MADEIRA SERRADA, E=25 MM, 2 UTILIZAÇÕES. AF_01/2024</t>
  </si>
  <si>
    <t>176,03</t>
  </si>
  <si>
    <t>FABRICAÇÃO, MONTAGEM E DESMONTAGEM DE FÔRMA PARA VIGA BALDRAME, EM MADEIRA SERRADA, E=25 MM, 2 UTILIZAÇÕES. AF_01/2024</t>
  </si>
  <si>
    <t>91,94</t>
  </si>
  <si>
    <t>FABRICAÇÃO, MONTAGEM E DESMONTAGEM DE FÔRMA PARA BLOCO DE COROAMENTO, EM MADEIRA SERRADA, E=25 MM, 4 UTILIZAÇÕES. AF_01/2024</t>
  </si>
  <si>
    <t>78,77</t>
  </si>
  <si>
    <t>FABRICAÇÃO, MONTAGEM E DESMONTAGEM DE FÔRMA PARA SAPATA, EM MADEIRA SERRADA, E=25 MM, 4 UTILIZAÇÕES. AF_01/2024</t>
  </si>
  <si>
    <t>134,81</t>
  </si>
  <si>
    <t>FABRICAÇÃO, MONTAGEM E DESMONTAGEM DE FÔRMA PARA VIGA BALDRAME, EM MADEIRA SERRADA, E=25 MM, 4 UTILIZAÇÕES. AF_01/2024</t>
  </si>
  <si>
    <t>67,79</t>
  </si>
  <si>
    <t>FABRICAÇÃO, MONTAGEM E DESMONTAGEM DE FÔRMA PARA BLOCO DE COROAMENTO, EM CHAPA DE MADEIRA COMPENSADA RESINADA, E=17 MM, 2 UTILIZAÇÕES. AF_01/2024</t>
  </si>
  <si>
    <t>176,77</t>
  </si>
  <si>
    <t>FABRICAÇÃO, MONTAGEM E DESMONTAGEM DE FÔRMA PARA SAPATA, EM CHAPA DE MADEIRA COMPENSADA RESINADA, E=17 MM, 2 UTILIZAÇÕES. AF_01/2024</t>
  </si>
  <si>
    <t>241,23</t>
  </si>
  <si>
    <t>FABRICAÇÃO, MONTAGEM E DESMONTAGEM DE FÔRMA PARA VIGA BALDRAME, EM CHAPA DE MADEIRA COMPENSADA RESINADA, E=17 MM, 2 UTILIZAÇÕES. AF_01/2024</t>
  </si>
  <si>
    <t>125,49</t>
  </si>
  <si>
    <t>FABRICAÇÃO, MONTAGEM E DESMONTAGEM DE FÔRMA PARA BLOCO DE COROAMENTO, EM CHAPA DE MADEIRA COMPENSADA RESINADA, E=17 MM, 4 UTILIZAÇÕES. AF_01/2024</t>
  </si>
  <si>
    <t>128,01</t>
  </si>
  <si>
    <t>FABRICAÇÃO, MONTAGEM E DESMONTAGEM DE FÔRMA PARA SAPATA, EM CHAPA DE MADEIRA COMPENSADA RESINADA, E=17 MM, 4 UTILIZAÇÕES. AF_01/2024</t>
  </si>
  <si>
    <t>180,97</t>
  </si>
  <si>
    <t>FABRICAÇÃO, MONTAGEM E DESMONTAGEM DE FÔRMA PARA VIGA BALDRAME, EM CHAPA DE MADEIRA COMPENSADA RESINADA, E=17 MM, 4 UTILIZAÇÕES. AF_01/2024</t>
  </si>
  <si>
    <t>95,81</t>
  </si>
  <si>
    <t>ARMAÇÃO DE BLOCO UTILIZANDO AÇO CA-60 DE 5 MM - MONTAGEM. AF_01/2024</t>
  </si>
  <si>
    <t>213,62</t>
  </si>
  <si>
    <t>167,66</t>
  </si>
  <si>
    <t>134,06</t>
  </si>
  <si>
    <t>236,78</t>
  </si>
  <si>
    <t>524,11</t>
  </si>
  <si>
    <t>445,38</t>
  </si>
  <si>
    <t>303,96</t>
  </si>
  <si>
    <t>279,80</t>
  </si>
  <si>
    <t>241,26</t>
  </si>
  <si>
    <t>201,70</t>
  </si>
  <si>
    <t>173,36</t>
  </si>
  <si>
    <t>130,64</t>
  </si>
  <si>
    <t>281,13</t>
  </si>
  <si>
    <t>175,51</t>
  </si>
  <si>
    <t>142,33</t>
  </si>
  <si>
    <t>254,90</t>
  </si>
  <si>
    <t>175,09</t>
  </si>
  <si>
    <t>330,80</t>
  </si>
  <si>
    <t>184,79</t>
  </si>
  <si>
    <t>274,41</t>
  </si>
  <si>
    <t>174,45</t>
  </si>
  <si>
    <t>132,68</t>
  </si>
  <si>
    <t>354,83</t>
  </si>
  <si>
    <t>544,31</t>
  </si>
  <si>
    <t>469,07</t>
  </si>
  <si>
    <t>293,85</t>
  </si>
  <si>
    <t>268,13</t>
  </si>
  <si>
    <t>234,10</t>
  </si>
  <si>
    <t>209,16</t>
  </si>
  <si>
    <t>193,51</t>
  </si>
  <si>
    <t>520,05</t>
  </si>
  <si>
    <t>433,94</t>
  </si>
  <si>
    <t>305,80</t>
  </si>
  <si>
    <t>238,02</t>
  </si>
  <si>
    <t>212,84</t>
  </si>
  <si>
    <t>198,79</t>
  </si>
  <si>
    <t>594,13</t>
  </si>
  <si>
    <t>497,52</t>
  </si>
  <si>
    <t>292,98</t>
  </si>
  <si>
    <t>265,24</t>
  </si>
  <si>
    <t>229,37</t>
  </si>
  <si>
    <t>204,24</t>
  </si>
  <si>
    <t>190,21</t>
  </si>
  <si>
    <t>546,04</t>
  </si>
  <si>
    <t>454,25</t>
  </si>
  <si>
    <t>304,80</t>
  </si>
  <si>
    <t>275,03</t>
  </si>
  <si>
    <t>235,42</t>
  </si>
  <si>
    <t>211,07</t>
  </si>
  <si>
    <t>196,46</t>
  </si>
  <si>
    <t>608,16</t>
  </si>
  <si>
    <t>518,65</t>
  </si>
  <si>
    <t>284,90</t>
  </si>
  <si>
    <t>253,43</t>
  </si>
  <si>
    <t>219,52</t>
  </si>
  <si>
    <t>506,46</t>
  </si>
  <si>
    <t>425,03</t>
  </si>
  <si>
    <t>281,74</t>
  </si>
  <si>
    <t>260,49</t>
  </si>
  <si>
    <t>222,28</t>
  </si>
  <si>
    <t>197,80</t>
  </si>
  <si>
    <t>537,35</t>
  </si>
  <si>
    <t>460,45</t>
  </si>
  <si>
    <t>260,79</t>
  </si>
  <si>
    <t>238,76</t>
  </si>
  <si>
    <t>206,98</t>
  </si>
  <si>
    <t>183,85</t>
  </si>
  <si>
    <t>175,48</t>
  </si>
  <si>
    <t>3.554,48</t>
  </si>
  <si>
    <t>4.259,09</t>
  </si>
  <si>
    <t>4.424,68</t>
  </si>
  <si>
    <t>4.528,03</t>
  </si>
  <si>
    <t>4.928,56</t>
  </si>
  <si>
    <t>5.042,93</t>
  </si>
  <si>
    <t>4.841,87</t>
  </si>
  <si>
    <t>4.224,74</t>
  </si>
  <si>
    <t>177,73</t>
  </si>
  <si>
    <t>142,90</t>
  </si>
  <si>
    <t>255,06</t>
  </si>
  <si>
    <t>165,42</t>
  </si>
  <si>
    <t>125,89</t>
  </si>
  <si>
    <t>299,35</t>
  </si>
  <si>
    <t>118,92</t>
  </si>
  <si>
    <t>68,70</t>
  </si>
  <si>
    <t>60,56</t>
  </si>
  <si>
    <t>104925</t>
  </si>
  <si>
    <t>FABRICAÇÃO, MONTAGEM E DESMONTAGEM DE FÔRMA PARA SAPATA CORRIDA, EM MADEIRA SERRADA, E=25 MM, 1 UTILIZAÇÃO. AF_01/2024</t>
  </si>
  <si>
    <t>154,52</t>
  </si>
  <si>
    <t>104926</t>
  </si>
  <si>
    <t>FABRICAÇÃO, MONTAGEM E DESMONTAGEM DE FÔRMA PARA SAPATA CORRIDA, EM MADEIRA SERRADA, E=25 MM, 2 UTILIZAÇÕES. AF_01/2024</t>
  </si>
  <si>
    <t>100,61</t>
  </si>
  <si>
    <t>104927</t>
  </si>
  <si>
    <t>FABRICAÇÃO, MONTAGEM E DESMONTAGEM DE FÔRMA PARA SAPATA CORRIDA, EM MADEIRA SERRADA, E=25 MM, 4 UTILIZAÇÕES. AF_01/2024</t>
  </si>
  <si>
    <t>72,61</t>
  </si>
  <si>
    <t>104928</t>
  </si>
  <si>
    <t>FABRICAÇÃO, MONTAGEM E DESMONTAGEM DE FÔRMA PARA SAPATA CORRIDA, EM CHAPA DE MADEIRA COMPENSADA RESINADA, E=17 MM, 2 UTILIZAÇÕES. AF_01/2024</t>
  </si>
  <si>
    <t>143,67</t>
  </si>
  <si>
    <t>104929</t>
  </si>
  <si>
    <t>FABRICAÇÃO, MONTAGEM E DESMONTAGEM DE FÔRMA PARA SAPATA CORRIDA, EM CHAPA DE MADEIRA COMPENSADA RESINADA, E=17 MM, 4 UTILIZAÇÕES. AF_01/2024</t>
  </si>
  <si>
    <t>87,27</t>
  </si>
  <si>
    <t>7,21</t>
  </si>
  <si>
    <t>12,05</t>
  </si>
  <si>
    <t>10,95</t>
  </si>
  <si>
    <t>12,11</t>
  </si>
  <si>
    <t>9,79</t>
  </si>
  <si>
    <t>8,54</t>
  </si>
  <si>
    <t>10,85</t>
  </si>
  <si>
    <t>8,86</t>
  </si>
  <si>
    <t>8,58</t>
  </si>
  <si>
    <t>10,26</t>
  </si>
  <si>
    <t>13,86</t>
  </si>
  <si>
    <t>ARMAÇÃO DE BLOCO UTILIZANDO AÇO CA-50 DE 6,3 MM - MONTAGEM. AF_01/2024</t>
  </si>
  <si>
    <t>ARMAÇÃO DE BLOCO UTILIZANDO AÇO CA-50 DE 8 MM - MONTAGEM. AF_01/2024</t>
  </si>
  <si>
    <t>ARMAÇÃO DE BLOCO UTILIZANDO AÇO CA-50 DE 10 MM - MONTAGEM. AF_01/2024</t>
  </si>
  <si>
    <t>8,84</t>
  </si>
  <si>
    <t>12,61</t>
  </si>
  <si>
    <t>104915</t>
  </si>
  <si>
    <t>ARMAÇÃO DE BLOCO E SAPATA UTILIZANDO AÇO CA-50 DE 25 MM - MONTAGEM. AF_01/2024</t>
  </si>
  <si>
    <t>104917</t>
  </si>
  <si>
    <t>ARMAÇÃO DE SAPATA ISOLADA, VIGA BALDRAME E SAPATA CORRIDA UTILIZANDO AÇO CA-50 DE 6,3 MM - MONTAGEM. AF_01/2024</t>
  </si>
  <si>
    <t>104918</t>
  </si>
  <si>
    <t>ARMAÇÃO DE SAPATA ISOLADA, VIGA BALDRAME E SAPATA CORRIDA UTILIZANDO AÇO CA-50 DE 8 MM - MONTAGEM. AF_01/2024</t>
  </si>
  <si>
    <t>104919</t>
  </si>
  <si>
    <t>ARMAÇÃO DE SAPATA ISOLADA, VIGA BALDRAME E SAPATA CORRIDA UTILIZANDO AÇO CA-50 DE 10 MM - MONTAGEM. AF_01/2024</t>
  </si>
  <si>
    <t>104920</t>
  </si>
  <si>
    <t>ARMAÇÃO DE BLOCO, SAPATA ISOLADA, VIGA BALDRAME E SAPATA CORRIDA UTILIZANDO AÇO CA-50 DE 12,5 MM - MONTAGEM. AF_01/2024</t>
  </si>
  <si>
    <t>104921</t>
  </si>
  <si>
    <t>ARMAÇÃO DE BLOCO, SAPATA ISOLADA, VIGA BALDRAME E SAPATA CORRIDA UTILIZANDO AÇO CA-50 DE 16 MM - MONTAGEM. AF_01/2024</t>
  </si>
  <si>
    <t>104922</t>
  </si>
  <si>
    <t>ARMAÇÃO DE BLOCO, SAPATA ISOLADA E SAPATA CORRIDA UTILIZANDO AÇO CA-50 DE 20 MM - MONTAGEM. AF_01/2024</t>
  </si>
  <si>
    <t>944,89</t>
  </si>
  <si>
    <t>785,51</t>
  </si>
  <si>
    <t>904,12</t>
  </si>
  <si>
    <t>421,17</t>
  </si>
  <si>
    <t>466,85</t>
  </si>
  <si>
    <t>516,10</t>
  </si>
  <si>
    <t>597,24</t>
  </si>
  <si>
    <t>412,10</t>
  </si>
  <si>
    <t>458,06</t>
  </si>
  <si>
    <t>510,99</t>
  </si>
  <si>
    <t>598,57</t>
  </si>
  <si>
    <t>327,10</t>
  </si>
  <si>
    <t>361,40</t>
  </si>
  <si>
    <t>396,96</t>
  </si>
  <si>
    <t>409,47</t>
  </si>
  <si>
    <t>423,01</t>
  </si>
  <si>
    <t>483,35</t>
  </si>
  <si>
    <t>321,58</t>
  </si>
  <si>
    <t>352,63</t>
  </si>
  <si>
    <t>380,32</t>
  </si>
  <si>
    <t>400,17</t>
  </si>
  <si>
    <t>413,72</t>
  </si>
  <si>
    <t>471,55</t>
  </si>
  <si>
    <t>396,79</t>
  </si>
  <si>
    <t>426,96</t>
  </si>
  <si>
    <t>CONCRETAGEM DE BLOCO DE COROAMENTO OU VIGA BALDRAME, FCK 30 MPA, COM USO DE JERICA - LANÇAMENTO, ADENSAMENTO E ACABAMENTO. AF_01/2024</t>
  </si>
  <si>
    <t>625,02</t>
  </si>
  <si>
    <t>CONCRETAGEM DE SAPATA, FCK 30 MPA, COM USO DE JERICA - LANÇAMENTO, ADENSAMENTO E ACABAMENTO. AF_01/2024</t>
  </si>
  <si>
    <t>786,60</t>
  </si>
  <si>
    <t>CONCRETAGEM DE BLOCO DE COROAMENTO OU VIGA BALDRAME, FCK 30 MPA, COM USO DE BOMBA - LANÇAMENTO, ADENSAMENTO E ACABAMENTO. AF_01/2024</t>
  </si>
  <si>
    <t>636,95</t>
  </si>
  <si>
    <t>CONCRETAGEM DE SAPATA, FCK 30 MPA, COM USO DE BOMBA - LANÇAMENTO, ADENSAMENTO E ACABAMENTO. AF_01/2024</t>
  </si>
  <si>
    <t>669,10</t>
  </si>
  <si>
    <t>579,39</t>
  </si>
  <si>
    <t>602,26</t>
  </si>
  <si>
    <t>584,51</t>
  </si>
  <si>
    <t>637,05</t>
  </si>
  <si>
    <t>606,95</t>
  </si>
  <si>
    <t>587,74</t>
  </si>
  <si>
    <t>661,56</t>
  </si>
  <si>
    <t>615,26</t>
  </si>
  <si>
    <t>622,03</t>
  </si>
  <si>
    <t>593,32</t>
  </si>
  <si>
    <t>429,14</t>
  </si>
  <si>
    <t>461,45</t>
  </si>
  <si>
    <t>501,38</t>
  </si>
  <si>
    <t>512,08</t>
  </si>
  <si>
    <t>543,81</t>
  </si>
  <si>
    <t>584,24</t>
  </si>
  <si>
    <t>423,87</t>
  </si>
  <si>
    <t>453,01</t>
  </si>
  <si>
    <t>484,84</t>
  </si>
  <si>
    <t>506,90</t>
  </si>
  <si>
    <t>533,03</t>
  </si>
  <si>
    <t>581,42</t>
  </si>
  <si>
    <t>500,42</t>
  </si>
  <si>
    <t>527,32</t>
  </si>
  <si>
    <t>534,54</t>
  </si>
  <si>
    <t>639,62</t>
  </si>
  <si>
    <t>593,05</t>
  </si>
  <si>
    <t>899,49</t>
  </si>
  <si>
    <t>332,42</t>
  </si>
  <si>
    <t>620,95</t>
  </si>
  <si>
    <t>581,80</t>
  </si>
  <si>
    <t>603,12</t>
  </si>
  <si>
    <t>581,24</t>
  </si>
  <si>
    <t>966,32</t>
  </si>
  <si>
    <t>774,06</t>
  </si>
  <si>
    <t>859,53</t>
  </si>
  <si>
    <t>726,73</t>
  </si>
  <si>
    <t>648,54</t>
  </si>
  <si>
    <t>920,87</t>
  </si>
  <si>
    <t>1.244,70</t>
  </si>
  <si>
    <t>600,36</t>
  </si>
  <si>
    <t>586,28</t>
  </si>
  <si>
    <t>649,69</t>
  </si>
  <si>
    <t>1.039,52</t>
  </si>
  <si>
    <t>766,14</t>
  </si>
  <si>
    <t>104916</t>
  </si>
  <si>
    <t>ARMAÇÃO DE SAPATA ISOLADA, VIGA BALDRAME E SAPATA CORRIDA UTILIZANDO AÇO CA-60 DE 5 MM - MONTAGEM. AF_01/2024</t>
  </si>
  <si>
    <t>16,94</t>
  </si>
  <si>
    <t>104923</t>
  </si>
  <si>
    <t>CONCRETAGEM DE SAPATA CORRIDA, FCK 30 MPA, COM USO DE JERICA - LANÇAMENTO, ADENSAMENTO E ACABAMENTO. AF_01/2024</t>
  </si>
  <si>
    <t>681,60</t>
  </si>
  <si>
    <t>104924</t>
  </si>
  <si>
    <t>CONCRETAGEM DE SAPATA CORRIDA, FCK 30 MPA, COM USO DE BOMBA - LANÇAMENTO, ADENSAMENTO E ACABAMENTO. AF_01/2024</t>
  </si>
  <si>
    <t>182,79</t>
  </si>
  <si>
    <t>995,43</t>
  </si>
  <si>
    <t>675,25</t>
  </si>
  <si>
    <t>51,77</t>
  </si>
  <si>
    <t>65,31</t>
  </si>
  <si>
    <t>64,23</t>
  </si>
  <si>
    <t>99,20</t>
  </si>
  <si>
    <t>112,32</t>
  </si>
  <si>
    <t>92,42</t>
  </si>
  <si>
    <t>113,11</t>
  </si>
  <si>
    <t>49,23</t>
  </si>
  <si>
    <t>53,02</t>
  </si>
  <si>
    <t>50,17</t>
  </si>
  <si>
    <t>61,72</t>
  </si>
  <si>
    <t>96,56</t>
  </si>
  <si>
    <t>107,86</t>
  </si>
  <si>
    <t>40,68</t>
  </si>
  <si>
    <t>68,59</t>
  </si>
  <si>
    <t>3.414,38</t>
  </si>
  <si>
    <t>2.994,60</t>
  </si>
  <si>
    <t>2.425,88</t>
  </si>
  <si>
    <t>1.440,04</t>
  </si>
  <si>
    <t>3.176,11</t>
  </si>
  <si>
    <t>4.805,49</t>
  </si>
  <si>
    <t>2.806,76</t>
  </si>
  <si>
    <t>1.964,05</t>
  </si>
  <si>
    <t>100,75</t>
  </si>
  <si>
    <t>138,86</t>
  </si>
  <si>
    <t>124,71</t>
  </si>
  <si>
    <t>117,56</t>
  </si>
  <si>
    <t>155,19</t>
  </si>
  <si>
    <t>138,03</t>
  </si>
  <si>
    <t>173,49</t>
  </si>
  <si>
    <t>163,91</t>
  </si>
  <si>
    <t>158,99</t>
  </si>
  <si>
    <t>638,52</t>
  </si>
  <si>
    <t>648,90</t>
  </si>
  <si>
    <t>659,29</t>
  </si>
  <si>
    <t>669,68</t>
  </si>
  <si>
    <t>690,45</t>
  </si>
  <si>
    <t>81,47</t>
  </si>
  <si>
    <t>98,55</t>
  </si>
  <si>
    <t>119,33</t>
  </si>
  <si>
    <t>173,62</t>
  </si>
  <si>
    <t>239,16</t>
  </si>
  <si>
    <t>320,79</t>
  </si>
  <si>
    <t>15,78</t>
  </si>
  <si>
    <t>15,64</t>
  </si>
  <si>
    <t>15,70</t>
  </si>
  <si>
    <t>13,91</t>
  </si>
  <si>
    <t>55,40</t>
  </si>
  <si>
    <t>589,70</t>
  </si>
  <si>
    <t>370,91</t>
  </si>
  <si>
    <t>462,52</t>
  </si>
  <si>
    <t>567,94</t>
  </si>
  <si>
    <t>1.617,69</t>
  </si>
  <si>
    <t>1.298,53</t>
  </si>
  <si>
    <t>1.122,00</t>
  </si>
  <si>
    <t>690,23</t>
  </si>
  <si>
    <t>503,18</t>
  </si>
  <si>
    <t>1.453,48</t>
  </si>
  <si>
    <t>38,84</t>
  </si>
  <si>
    <t>2.121,76</t>
  </si>
  <si>
    <t>3.668,97</t>
  </si>
  <si>
    <t>2.845,63</t>
  </si>
  <si>
    <t>3.071,30</t>
  </si>
  <si>
    <t>2.461,58</t>
  </si>
  <si>
    <t>2.347,09</t>
  </si>
  <si>
    <t>3.896,22</t>
  </si>
  <si>
    <t>2.291,17</t>
  </si>
  <si>
    <t>60,80</t>
  </si>
  <si>
    <t>5,40</t>
  </si>
  <si>
    <t>134,09</t>
  </si>
  <si>
    <t>225,87</t>
  </si>
  <si>
    <t>174,39</t>
  </si>
  <si>
    <t>36,56</t>
  </si>
  <si>
    <t>52,14</t>
  </si>
  <si>
    <t>80,18</t>
  </si>
  <si>
    <t>82,56</t>
  </si>
  <si>
    <t>44,13</t>
  </si>
  <si>
    <t>66,73</t>
  </si>
  <si>
    <t>19,40</t>
  </si>
  <si>
    <t>19,92</t>
  </si>
  <si>
    <t>20,31</t>
  </si>
  <si>
    <t>23,02</t>
  </si>
  <si>
    <t>26,13</t>
  </si>
  <si>
    <t>16,51</t>
  </si>
  <si>
    <t>12,14</t>
  </si>
  <si>
    <t>18,11</t>
  </si>
  <si>
    <t>65,83</t>
  </si>
  <si>
    <t>15,73</t>
  </si>
  <si>
    <t>22,43</t>
  </si>
  <si>
    <t>13,07</t>
  </si>
  <si>
    <t>16,62</t>
  </si>
  <si>
    <t>19,87</t>
  </si>
  <si>
    <t>33,81</t>
  </si>
  <si>
    <t>52,39</t>
  </si>
  <si>
    <t>55,68</t>
  </si>
  <si>
    <t>86,57</t>
  </si>
  <si>
    <t>31,44</t>
  </si>
  <si>
    <t>45,18</t>
  </si>
  <si>
    <t>62,21</t>
  </si>
  <si>
    <t>103,91</t>
  </si>
  <si>
    <t>125,61</t>
  </si>
  <si>
    <t>153,74</t>
  </si>
  <si>
    <t>203,13</t>
  </si>
  <si>
    <t>262,16</t>
  </si>
  <si>
    <t>19,12</t>
  </si>
  <si>
    <t>20,18</t>
  </si>
  <si>
    <t>41,94</t>
  </si>
  <si>
    <t>29,23</t>
  </si>
  <si>
    <t>32,81</t>
  </si>
  <si>
    <t>34,76</t>
  </si>
  <si>
    <t>62,56</t>
  </si>
  <si>
    <t>37,82</t>
  </si>
  <si>
    <t>53,00</t>
  </si>
  <si>
    <t>81,81</t>
  </si>
  <si>
    <t>41,56</t>
  </si>
  <si>
    <t>34,19</t>
  </si>
  <si>
    <t>41,81</t>
  </si>
  <si>
    <t>58,05</t>
  </si>
  <si>
    <t>140,05</t>
  </si>
  <si>
    <t>222,03</t>
  </si>
  <si>
    <t>428,45</t>
  </si>
  <si>
    <t>844,41</t>
  </si>
  <si>
    <t>1.300,58</t>
  </si>
  <si>
    <t>168,15</t>
  </si>
  <si>
    <t>511,31</t>
  </si>
  <si>
    <t>692,23</t>
  </si>
  <si>
    <t>780,10</t>
  </si>
  <si>
    <t>204,85</t>
  </si>
  <si>
    <t>383,64</t>
  </si>
  <si>
    <t>529,39</t>
  </si>
  <si>
    <t>582,78</t>
  </si>
  <si>
    <t>41,06</t>
  </si>
  <si>
    <t>35,42</t>
  </si>
  <si>
    <t>37,18</t>
  </si>
  <si>
    <t>25,50</t>
  </si>
  <si>
    <t>50,30</t>
  </si>
  <si>
    <t>51,91</t>
  </si>
  <si>
    <t>58,64</t>
  </si>
  <si>
    <t>71,49</t>
  </si>
  <si>
    <t>63,43</t>
  </si>
  <si>
    <t>96,23</t>
  </si>
  <si>
    <t>3.305,87</t>
  </si>
  <si>
    <t>6.340,06</t>
  </si>
  <si>
    <t>8.453,41</t>
  </si>
  <si>
    <t>1.735,40</t>
  </si>
  <si>
    <t>378,94</t>
  </si>
  <si>
    <t>56,10</t>
  </si>
  <si>
    <t>540,02</t>
  </si>
  <si>
    <t>545,06</t>
  </si>
  <si>
    <t>628,10</t>
  </si>
  <si>
    <t>896,99</t>
  </si>
  <si>
    <t>1.267,37</t>
  </si>
  <si>
    <t>520,08</t>
  </si>
  <si>
    <t>83,13</t>
  </si>
  <si>
    <t>152,36</t>
  </si>
  <si>
    <t>394,22</t>
  </si>
  <si>
    <t>576,15</t>
  </si>
  <si>
    <t>900,59</t>
  </si>
  <si>
    <t>1.192,29</t>
  </si>
  <si>
    <t>1.886,14</t>
  </si>
  <si>
    <t>3.895,82</t>
  </si>
  <si>
    <t>173,38</t>
  </si>
  <si>
    <t>214,37</t>
  </si>
  <si>
    <t>447,59</t>
  </si>
  <si>
    <t>1.642,80</t>
  </si>
  <si>
    <t>105,72</t>
  </si>
  <si>
    <t>173,92</t>
  </si>
  <si>
    <t>18,71</t>
  </si>
  <si>
    <t>15,93</t>
  </si>
  <si>
    <t>43,13</t>
  </si>
  <si>
    <t>69,25</t>
  </si>
  <si>
    <t>87,57</t>
  </si>
  <si>
    <t>66,80</t>
  </si>
  <si>
    <t>72,17</t>
  </si>
  <si>
    <t>95,30</t>
  </si>
  <si>
    <t>85,64</t>
  </si>
  <si>
    <t>104,35</t>
  </si>
  <si>
    <t>93,44</t>
  </si>
  <si>
    <t>112,15</t>
  </si>
  <si>
    <t>96,62</t>
  </si>
  <si>
    <t>114,74</t>
  </si>
  <si>
    <t>46,44</t>
  </si>
  <si>
    <t>59,47</t>
  </si>
  <si>
    <t>97,38</t>
  </si>
  <si>
    <t>110,41</t>
  </si>
  <si>
    <t>21,18</t>
  </si>
  <si>
    <t>34,21</t>
  </si>
  <si>
    <t>43,15</t>
  </si>
  <si>
    <t>56,18</t>
  </si>
  <si>
    <t>38,57</t>
  </si>
  <si>
    <t>41,42</t>
  </si>
  <si>
    <t>54,45</t>
  </si>
  <si>
    <t>56,81</t>
  </si>
  <si>
    <t>31,24</t>
  </si>
  <si>
    <t>44,27</t>
  </si>
  <si>
    <t>37,08</t>
  </si>
  <si>
    <t>66,81</t>
  </si>
  <si>
    <t>57,06</t>
  </si>
  <si>
    <t>61,78</t>
  </si>
  <si>
    <t>78,61</t>
  </si>
  <si>
    <t>91,64</t>
  </si>
  <si>
    <t>98,72</t>
  </si>
  <si>
    <t>71,09</t>
  </si>
  <si>
    <t>77,04</t>
  </si>
  <si>
    <t>84,12</t>
  </si>
  <si>
    <t>103,41</t>
  </si>
  <si>
    <t>124,99</t>
  </si>
  <si>
    <t>143,70</t>
  </si>
  <si>
    <t>85,13</t>
  </si>
  <si>
    <t>65,58</t>
  </si>
  <si>
    <t>68,03</t>
  </si>
  <si>
    <t>92,86</t>
  </si>
  <si>
    <t>81,05</t>
  </si>
  <si>
    <t>94,08</t>
  </si>
  <si>
    <t>90,87</t>
  </si>
  <si>
    <t>125,69</t>
  </si>
  <si>
    <t>121,55</t>
  </si>
  <si>
    <t>163,60</t>
  </si>
  <si>
    <t>294,59</t>
  </si>
  <si>
    <t>49,45</t>
  </si>
  <si>
    <t>107,56</t>
  </si>
  <si>
    <t>142,07</t>
  </si>
  <si>
    <t>151,25</t>
  </si>
  <si>
    <t>141,60</t>
  </si>
  <si>
    <t>109,56</t>
  </si>
  <si>
    <t>78,17</t>
  </si>
  <si>
    <t>75,43</t>
  </si>
  <si>
    <t>71,42</t>
  </si>
  <si>
    <t>27,81</t>
  </si>
  <si>
    <t>30,16</t>
  </si>
  <si>
    <t>37,97</t>
  </si>
  <si>
    <t>66,16</t>
  </si>
  <si>
    <t>66,46</t>
  </si>
  <si>
    <t>61,65</t>
  </si>
  <si>
    <t>26,30</t>
  </si>
  <si>
    <t>243,10</t>
  </si>
  <si>
    <t>75,36</t>
  </si>
  <si>
    <t>127,35</t>
  </si>
  <si>
    <t>37,67</t>
  </si>
  <si>
    <t>1.429,70</t>
  </si>
  <si>
    <t>1.518,36</t>
  </si>
  <si>
    <t>1.524,63</t>
  </si>
  <si>
    <t>1.648,24</t>
  </si>
  <si>
    <t>1.407,64</t>
  </si>
  <si>
    <t>1.496,30</t>
  </si>
  <si>
    <t>1.502,57</t>
  </si>
  <si>
    <t>1.626,18</t>
  </si>
  <si>
    <t>1.659,63</t>
  </si>
  <si>
    <t>1.793,83</t>
  </si>
  <si>
    <t>1.803,32</t>
  </si>
  <si>
    <t>1.974,50</t>
  </si>
  <si>
    <t>1.645,55</t>
  </si>
  <si>
    <t>1.779,75</t>
  </si>
  <si>
    <t>1.789,24</t>
  </si>
  <si>
    <t>1.960,42</t>
  </si>
  <si>
    <t>1.764,23</t>
  </si>
  <si>
    <t>1.943,17</t>
  </si>
  <si>
    <t>1.955,82</t>
  </si>
  <si>
    <t>2.173,73</t>
  </si>
  <si>
    <t>1.829,26</t>
  </si>
  <si>
    <t>2.008,20</t>
  </si>
  <si>
    <t>2.020,85</t>
  </si>
  <si>
    <t>2.238,76</t>
  </si>
  <si>
    <t>799,18</t>
  </si>
  <si>
    <t>905,58</t>
  </si>
  <si>
    <t>913,10</t>
  </si>
  <si>
    <t>1.024,24</t>
  </si>
  <si>
    <t>777,12</t>
  </si>
  <si>
    <t>883,52</t>
  </si>
  <si>
    <t>891,04</t>
  </si>
  <si>
    <t>1.002,18</t>
  </si>
  <si>
    <t>1.042,79</t>
  </si>
  <si>
    <t>1.202,38</t>
  </si>
  <si>
    <t>1.213,66</t>
  </si>
  <si>
    <t>1.380,38</t>
  </si>
  <si>
    <t>1.028,71</t>
  </si>
  <si>
    <t>1.188,30</t>
  </si>
  <si>
    <t>1.199,58</t>
  </si>
  <si>
    <t>1.366,30</t>
  </si>
  <si>
    <t>1.162,50</t>
  </si>
  <si>
    <t>1.375,29</t>
  </si>
  <si>
    <t>1.390,33</t>
  </si>
  <si>
    <t>1.612,62</t>
  </si>
  <si>
    <t>1.227,53</t>
  </si>
  <si>
    <t>1.440,32</t>
  </si>
  <si>
    <t>1.455,36</t>
  </si>
  <si>
    <t>1.677,65</t>
  </si>
  <si>
    <t>75,48</t>
  </si>
  <si>
    <t>163,25</t>
  </si>
  <si>
    <t>62,10</t>
  </si>
  <si>
    <t>98,13</t>
  </si>
  <si>
    <t>140,25</t>
  </si>
  <si>
    <t>32,01</t>
  </si>
  <si>
    <t>99,00</t>
  </si>
  <si>
    <t>8,38</t>
  </si>
  <si>
    <t>27,67</t>
  </si>
  <si>
    <t>96,95</t>
  </si>
  <si>
    <t>174,62</t>
  </si>
  <si>
    <t>269,83</t>
  </si>
  <si>
    <t>130,57</t>
  </si>
  <si>
    <t>38,29</t>
  </si>
  <si>
    <t>105,65</t>
  </si>
  <si>
    <t>156,74</t>
  </si>
  <si>
    <t>56,78</t>
  </si>
  <si>
    <t>80,11</t>
  </si>
  <si>
    <t>528,15</t>
  </si>
  <si>
    <t>236,18</t>
  </si>
  <si>
    <t>366,88</t>
  </si>
  <si>
    <t>397,40</t>
  </si>
  <si>
    <t>462,40</t>
  </si>
  <si>
    <t>596,06</t>
  </si>
  <si>
    <t>679,19</t>
  </si>
  <si>
    <t>1.071,62</t>
  </si>
  <si>
    <t>133,85</t>
  </si>
  <si>
    <t>731,01</t>
  </si>
  <si>
    <t>31,43</t>
  </si>
  <si>
    <t>421,26</t>
  </si>
  <si>
    <t>210,03</t>
  </si>
  <si>
    <t>463,39</t>
  </si>
  <si>
    <t>506,39</t>
  </si>
  <si>
    <t>568,97</t>
  </si>
  <si>
    <t>527,65</t>
  </si>
  <si>
    <t>640,54</t>
  </si>
  <si>
    <t>550,93</t>
  </si>
  <si>
    <t>618,74</t>
  </si>
  <si>
    <t>595,76</t>
  </si>
  <si>
    <t>703,75</t>
  </si>
  <si>
    <t>642,76</t>
  </si>
  <si>
    <t>726,69</t>
  </si>
  <si>
    <t>724,69</t>
  </si>
  <si>
    <t>807,83</t>
  </si>
  <si>
    <t>711,67</t>
  </si>
  <si>
    <t>780,52</t>
  </si>
  <si>
    <t>762,40</t>
  </si>
  <si>
    <t>878,99</t>
  </si>
  <si>
    <t>914,72</t>
  </si>
  <si>
    <t>1.071,87</t>
  </si>
  <si>
    <t>1.069,76</t>
  </si>
  <si>
    <t>1.199,32</t>
  </si>
  <si>
    <t>464,48</t>
  </si>
  <si>
    <t>563,94</t>
  </si>
  <si>
    <t>726,40</t>
  </si>
  <si>
    <t>929,10</t>
  </si>
  <si>
    <t>1.452,53</t>
  </si>
  <si>
    <t>597,09</t>
  </si>
  <si>
    <t>973,87</t>
  </si>
  <si>
    <t>1.512,50</t>
  </si>
  <si>
    <t>612,79</t>
  </si>
  <si>
    <t>995,90</t>
  </si>
  <si>
    <t>1.544,92</t>
  </si>
  <si>
    <t>628,39</t>
  </si>
  <si>
    <t>801,14</t>
  </si>
  <si>
    <t>1.017,53</t>
  </si>
  <si>
    <t>1.576,64</t>
  </si>
  <si>
    <t>837,73</t>
  </si>
  <si>
    <t>1.060,45</t>
  </si>
  <si>
    <t>1.643,95</t>
  </si>
  <si>
    <t>1.103,29</t>
  </si>
  <si>
    <t>1.713,48</t>
  </si>
  <si>
    <t>608,73</t>
  </si>
  <si>
    <t>2.795,16</t>
  </si>
  <si>
    <t>3.276,69</t>
  </si>
  <si>
    <t>2.525,20</t>
  </si>
  <si>
    <t>2.723,96</t>
  </si>
  <si>
    <t>358,12</t>
  </si>
  <si>
    <t>379,11</t>
  </si>
  <si>
    <t>96,63</t>
  </si>
  <si>
    <t>116,74</t>
  </si>
  <si>
    <t>128,20</t>
  </si>
  <si>
    <t>10.298,20</t>
  </si>
  <si>
    <t>11.446,97</t>
  </si>
  <si>
    <t>14.647,05</t>
  </si>
  <si>
    <t>17.971,84</t>
  </si>
  <si>
    <t>22.506,12</t>
  </si>
  <si>
    <t>31.351,84</t>
  </si>
  <si>
    <t>36.487,73</t>
  </si>
  <si>
    <t>164,77</t>
  </si>
  <si>
    <t>58.986,32</t>
  </si>
  <si>
    <t>80.768,71</t>
  </si>
  <si>
    <t>112.874,03</t>
  </si>
  <si>
    <t>187,19</t>
  </si>
  <si>
    <t>395,35</t>
  </si>
  <si>
    <t>204,45</t>
  </si>
  <si>
    <t>335,27</t>
  </si>
  <si>
    <t>133,13</t>
  </si>
  <si>
    <t>151,60</t>
  </si>
  <si>
    <t>346,69</t>
  </si>
  <si>
    <t>84,21</t>
  </si>
  <si>
    <t>102,39</t>
  </si>
  <si>
    <t>131,33</t>
  </si>
  <si>
    <t>45,40</t>
  </si>
  <si>
    <t>59,74</t>
  </si>
  <si>
    <t>101,73</t>
  </si>
  <si>
    <t>181,88</t>
  </si>
  <si>
    <t>152,22</t>
  </si>
  <si>
    <t>30,78</t>
  </si>
  <si>
    <t>25,14</t>
  </si>
  <si>
    <t>28,71</t>
  </si>
  <si>
    <t>3.191,96</t>
  </si>
  <si>
    <t>845,85</t>
  </si>
  <si>
    <t>75,84</t>
  </si>
  <si>
    <t>10,06</t>
  </si>
  <si>
    <t>39,18</t>
  </si>
  <si>
    <t>1.738,90</t>
  </si>
  <si>
    <t>650,04</t>
  </si>
  <si>
    <t>701,88</t>
  </si>
  <si>
    <t>218,12</t>
  </si>
  <si>
    <t>252,68</t>
  </si>
  <si>
    <t>295,87</t>
  </si>
  <si>
    <t>339,06</t>
  </si>
  <si>
    <t>2.119,98</t>
  </si>
  <si>
    <t>369,34</t>
  </si>
  <si>
    <t>469,14</t>
  </si>
  <si>
    <t>330,21</t>
  </si>
  <si>
    <t>3.629,55</t>
  </si>
  <si>
    <t>154,35</t>
  </si>
  <si>
    <t>39,75</t>
  </si>
  <si>
    <t>55,19</t>
  </si>
  <si>
    <t>124,31</t>
  </si>
  <si>
    <t>23,01</t>
  </si>
  <si>
    <t>35,85</t>
  </si>
  <si>
    <t>4,54</t>
  </si>
  <si>
    <t>15,53</t>
  </si>
  <si>
    <t>23,64</t>
  </si>
  <si>
    <t>117,75</t>
  </si>
  <si>
    <t>200,08</t>
  </si>
  <si>
    <t>299,36</t>
  </si>
  <si>
    <t>422,69</t>
  </si>
  <si>
    <t>575,84</t>
  </si>
  <si>
    <t>378,07</t>
  </si>
  <si>
    <t>913,40</t>
  </si>
  <si>
    <t>2.737,11</t>
  </si>
  <si>
    <t>2.155,71</t>
  </si>
  <si>
    <t>2.352,33</t>
  </si>
  <si>
    <t>3.039,52</t>
  </si>
  <si>
    <t>2.481,07</t>
  </si>
  <si>
    <t>2.666,64</t>
  </si>
  <si>
    <t>4.421,95</t>
  </si>
  <si>
    <t>3.489,26</t>
  </si>
  <si>
    <t>3.865,39</t>
  </si>
  <si>
    <t>6.033,33</t>
  </si>
  <si>
    <t>4.508,48</t>
  </si>
  <si>
    <t>5.046,49</t>
  </si>
  <si>
    <t>11.215,90</t>
  </si>
  <si>
    <t>6.403,96</t>
  </si>
  <si>
    <t>12.540,91</t>
  </si>
  <si>
    <t>6.751,34</t>
  </si>
  <si>
    <t>6.935,58</t>
  </si>
  <si>
    <t>14.149,87</t>
  </si>
  <si>
    <t>8.874,79</t>
  </si>
  <si>
    <t>19.605,99</t>
  </si>
  <si>
    <t>10.969,16</t>
  </si>
  <si>
    <t>23.648,72</t>
  </si>
  <si>
    <t>12.257,48</t>
  </si>
  <si>
    <t>7.002,11</t>
  </si>
  <si>
    <t>8.314,37</t>
  </si>
  <si>
    <t>8.609,74</t>
  </si>
  <si>
    <t>8.937,56</t>
  </si>
  <si>
    <t>12.669,39</t>
  </si>
  <si>
    <t>13.086,27</t>
  </si>
  <si>
    <t>13.414,34</t>
  </si>
  <si>
    <t>15.375,00</t>
  </si>
  <si>
    <t>15.294,96</t>
  </si>
  <si>
    <t>16.053,27</t>
  </si>
  <si>
    <t>29.635,81</t>
  </si>
  <si>
    <t>37.967,26</t>
  </si>
  <si>
    <t>8.687,57</t>
  </si>
  <si>
    <t>16.034,02</t>
  </si>
  <si>
    <t>25,66</t>
  </si>
  <si>
    <t>680,70</t>
  </si>
  <si>
    <t>1.150,80</t>
  </si>
  <si>
    <t>3.440,31</t>
  </si>
  <si>
    <t>2.346,00</t>
  </si>
  <si>
    <t>2.481,78</t>
  </si>
  <si>
    <t>1.186,62</t>
  </si>
  <si>
    <t>35,61</t>
  </si>
  <si>
    <t>27,24</t>
  </si>
  <si>
    <t>44,17</t>
  </si>
  <si>
    <t>42,65</t>
  </si>
  <si>
    <t>54,28</t>
  </si>
  <si>
    <t>72,58</t>
  </si>
  <si>
    <t>64,70</t>
  </si>
  <si>
    <t>24,46</t>
  </si>
  <si>
    <t>38,10</t>
  </si>
  <si>
    <t>37,84</t>
  </si>
  <si>
    <t>37,74</t>
  </si>
  <si>
    <t>183,95</t>
  </si>
  <si>
    <t>32,04</t>
  </si>
  <si>
    <t>61,64</t>
  </si>
  <si>
    <t>53,54</t>
  </si>
  <si>
    <t>131,91</t>
  </si>
  <si>
    <t>267,24</t>
  </si>
  <si>
    <t>119,71</t>
  </si>
  <si>
    <t>163,31</t>
  </si>
  <si>
    <t>206,14</t>
  </si>
  <si>
    <t>279,12</t>
  </si>
  <si>
    <t>357,07</t>
  </si>
  <si>
    <t>74,92</t>
  </si>
  <si>
    <t>129,93</t>
  </si>
  <si>
    <t>51,18</t>
  </si>
  <si>
    <t>62,24</t>
  </si>
  <si>
    <t>133,29</t>
  </si>
  <si>
    <t>158,50</t>
  </si>
  <si>
    <t>91,26</t>
  </si>
  <si>
    <t>163,50</t>
  </si>
  <si>
    <t>247,16</t>
  </si>
  <si>
    <t>103,73</t>
  </si>
  <si>
    <t>124,43</t>
  </si>
  <si>
    <t>159,38</t>
  </si>
  <si>
    <t>76,45</t>
  </si>
  <si>
    <t>102,18</t>
  </si>
  <si>
    <t>137,98</t>
  </si>
  <si>
    <t>220,62</t>
  </si>
  <si>
    <t>63,87</t>
  </si>
  <si>
    <t>108,30</t>
  </si>
  <si>
    <t>142,60</t>
  </si>
  <si>
    <t>106,77</t>
  </si>
  <si>
    <t>116,88</t>
  </si>
  <si>
    <t>142,56</t>
  </si>
  <si>
    <t>225,21</t>
  </si>
  <si>
    <t>94,05</t>
  </si>
  <si>
    <t>114,17</t>
  </si>
  <si>
    <t>148,47</t>
  </si>
  <si>
    <t>41,55</t>
  </si>
  <si>
    <t>57,27</t>
  </si>
  <si>
    <t>81,84</t>
  </si>
  <si>
    <t>103,80</t>
  </si>
  <si>
    <t>120,63</t>
  </si>
  <si>
    <t>168,93</t>
  </si>
  <si>
    <t>281,31</t>
  </si>
  <si>
    <t>382,27</t>
  </si>
  <si>
    <t>543,00</t>
  </si>
  <si>
    <t>57,00</t>
  </si>
  <si>
    <t>112,24</t>
  </si>
  <si>
    <t>23,05</t>
  </si>
  <si>
    <t>56,53</t>
  </si>
  <si>
    <t>216,29</t>
  </si>
  <si>
    <t>381,20</t>
  </si>
  <si>
    <t>112,28</t>
  </si>
  <si>
    <t>20,60</t>
  </si>
  <si>
    <t>30,34</t>
  </si>
  <si>
    <t>17,53</t>
  </si>
  <si>
    <t>22,65</t>
  </si>
  <si>
    <t>50,85</t>
  </si>
  <si>
    <t>101,98</t>
  </si>
  <si>
    <t>147,40</t>
  </si>
  <si>
    <t>28,85</t>
  </si>
  <si>
    <t>58,04</t>
  </si>
  <si>
    <t>126,96</t>
  </si>
  <si>
    <t>284,11</t>
  </si>
  <si>
    <t>9,59</t>
  </si>
  <si>
    <t>68,04</t>
  </si>
  <si>
    <t>100,78</t>
  </si>
  <si>
    <t>143,99</t>
  </si>
  <si>
    <t>29,24</t>
  </si>
  <si>
    <t>89,96</t>
  </si>
  <si>
    <t>125,92</t>
  </si>
  <si>
    <t>197,05</t>
  </si>
  <si>
    <t>52,35</t>
  </si>
  <si>
    <t>64,60</t>
  </si>
  <si>
    <t>76,80</t>
  </si>
  <si>
    <t>97,74</t>
  </si>
  <si>
    <t>146,81</t>
  </si>
  <si>
    <t>176,64</t>
  </si>
  <si>
    <t>192,02</t>
  </si>
  <si>
    <t>92,45</t>
  </si>
  <si>
    <t>127,54</t>
  </si>
  <si>
    <t>183,61</t>
  </si>
  <si>
    <t>222,88</t>
  </si>
  <si>
    <t>307,99</t>
  </si>
  <si>
    <t>398,95</t>
  </si>
  <si>
    <t>62,36</t>
  </si>
  <si>
    <t>119,61</t>
  </si>
  <si>
    <t>162,92</t>
  </si>
  <si>
    <t>45,38</t>
  </si>
  <si>
    <t>64,16</t>
  </si>
  <si>
    <t>717,16</t>
  </si>
  <si>
    <t>35,09</t>
  </si>
  <si>
    <t>46,80</t>
  </si>
  <si>
    <t>27,39</t>
  </si>
  <si>
    <t>47,38</t>
  </si>
  <si>
    <t>33,41</t>
  </si>
  <si>
    <t>59,15</t>
  </si>
  <si>
    <t>210,55</t>
  </si>
  <si>
    <t>459,15</t>
  </si>
  <si>
    <t>220,18</t>
  </si>
  <si>
    <t>250,95</t>
  </si>
  <si>
    <t>207,30</t>
  </si>
  <si>
    <t>346,53</t>
  </si>
  <si>
    <t>446,87</t>
  </si>
  <si>
    <t>192,81</t>
  </si>
  <si>
    <t>465,95</t>
  </si>
  <si>
    <t>226,98</t>
  </si>
  <si>
    <t>257,75</t>
  </si>
  <si>
    <t>214,10</t>
  </si>
  <si>
    <t>356,73</t>
  </si>
  <si>
    <t>460,46</t>
  </si>
  <si>
    <t>82,80</t>
  </si>
  <si>
    <t>96,96</t>
  </si>
  <si>
    <t>122,01</t>
  </si>
  <si>
    <t>77,30</t>
  </si>
  <si>
    <t>126,89</t>
  </si>
  <si>
    <t>146,08</t>
  </si>
  <si>
    <t>62,25</t>
  </si>
  <si>
    <t>79,61</t>
  </si>
  <si>
    <t>22,88</t>
  </si>
  <si>
    <t>24,21</t>
  </si>
  <si>
    <t>13,00</t>
  </si>
  <si>
    <t>14,61</t>
  </si>
  <si>
    <t>14,91</t>
  </si>
  <si>
    <t>9,80</t>
  </si>
  <si>
    <t>18,06</t>
  </si>
  <si>
    <t>19,53</t>
  </si>
  <si>
    <t>18,33</t>
  </si>
  <si>
    <t>38,83</t>
  </si>
  <si>
    <t>95,02</t>
  </si>
  <si>
    <t>76,19</t>
  </si>
  <si>
    <t>64,17</t>
  </si>
  <si>
    <t>113,05</t>
  </si>
  <si>
    <t>92,88</t>
  </si>
  <si>
    <t>30,41</t>
  </si>
  <si>
    <t>80,35</t>
  </si>
  <si>
    <t>52,99</t>
  </si>
  <si>
    <t>37,07</t>
  </si>
  <si>
    <t>42,79</t>
  </si>
  <si>
    <t>41,34</t>
  </si>
  <si>
    <t>39,92</t>
  </si>
  <si>
    <t>34,74</t>
  </si>
  <si>
    <t>56,30</t>
  </si>
  <si>
    <t>80,78</t>
  </si>
  <si>
    <t>94,66</t>
  </si>
  <si>
    <t>156,88</t>
  </si>
  <si>
    <t>33,87</t>
  </si>
  <si>
    <t>11,22</t>
  </si>
  <si>
    <t>45,52</t>
  </si>
  <si>
    <t>51,24</t>
  </si>
  <si>
    <t>132,08</t>
  </si>
  <si>
    <t>161,16</t>
  </si>
  <si>
    <t>45,50</t>
  </si>
  <si>
    <t>76,00</t>
  </si>
  <si>
    <t>18,44</t>
  </si>
  <si>
    <t>29,86</t>
  </si>
  <si>
    <t>148,41</t>
  </si>
  <si>
    <t>28,38</t>
  </si>
  <si>
    <t>54,59</t>
  </si>
  <si>
    <t>175,14</t>
  </si>
  <si>
    <t>74,73</t>
  </si>
  <si>
    <t>56,98</t>
  </si>
  <si>
    <t>15,16</t>
  </si>
  <si>
    <t>21,35</t>
  </si>
  <si>
    <t>29,06</t>
  </si>
  <si>
    <t>26,87</t>
  </si>
  <si>
    <t>45,56</t>
  </si>
  <si>
    <t>36,02</t>
  </si>
  <si>
    <t>73,04</t>
  </si>
  <si>
    <t>77,78</t>
  </si>
  <si>
    <t>286,89</t>
  </si>
  <si>
    <t>38,66</t>
  </si>
  <si>
    <t>48,23</t>
  </si>
  <si>
    <t>32,92</t>
  </si>
  <si>
    <t>92,05</t>
  </si>
  <si>
    <t>104,24</t>
  </si>
  <si>
    <t>81,08</t>
  </si>
  <si>
    <t>86,47</t>
  </si>
  <si>
    <t>203,69</t>
  </si>
  <si>
    <t>154,00</t>
  </si>
  <si>
    <t>15,34</t>
  </si>
  <si>
    <t>18,47</t>
  </si>
  <si>
    <t>15,54</t>
  </si>
  <si>
    <t>26,74</t>
  </si>
  <si>
    <t>9,18</t>
  </si>
  <si>
    <t>41,24</t>
  </si>
  <si>
    <t>62,91</t>
  </si>
  <si>
    <t>28,13</t>
  </si>
  <si>
    <t>80,85</t>
  </si>
  <si>
    <t>26,35</t>
  </si>
  <si>
    <t>27,38</t>
  </si>
  <si>
    <t>32,18</t>
  </si>
  <si>
    <t>73,27</t>
  </si>
  <si>
    <t>21,27</t>
  </si>
  <si>
    <t>16,06</t>
  </si>
  <si>
    <t>66,70</t>
  </si>
  <si>
    <t>131,57</t>
  </si>
  <si>
    <t>155,56</t>
  </si>
  <si>
    <t>182,87</t>
  </si>
  <si>
    <t>52,53</t>
  </si>
  <si>
    <t>38,92</t>
  </si>
  <si>
    <t>82,30</t>
  </si>
  <si>
    <t>22,01</t>
  </si>
  <si>
    <t>36,04</t>
  </si>
  <si>
    <t>32,76</t>
  </si>
  <si>
    <t>104,01</t>
  </si>
  <si>
    <t>38,91</t>
  </si>
  <si>
    <t>53,59</t>
  </si>
  <si>
    <t>35,65</t>
  </si>
  <si>
    <t>54,46</t>
  </si>
  <si>
    <t>37,31</t>
  </si>
  <si>
    <t>110,00</t>
  </si>
  <si>
    <t>126,29</t>
  </si>
  <si>
    <t>142,93</t>
  </si>
  <si>
    <t>148,86</t>
  </si>
  <si>
    <t>216,36</t>
  </si>
  <si>
    <t>54,08</t>
  </si>
  <si>
    <t>83,99</t>
  </si>
  <si>
    <t>177,01</t>
  </si>
  <si>
    <t>211,33</t>
  </si>
  <si>
    <t>33,11</t>
  </si>
  <si>
    <t>48,95</t>
  </si>
  <si>
    <t>85,83</t>
  </si>
  <si>
    <t>108,03</t>
  </si>
  <si>
    <t>113,52</t>
  </si>
  <si>
    <t>38,39</t>
  </si>
  <si>
    <t>72,42</t>
  </si>
  <si>
    <t>111,68</t>
  </si>
  <si>
    <t>341,00</t>
  </si>
  <si>
    <t>41,29</t>
  </si>
  <si>
    <t>63,71</t>
  </si>
  <si>
    <t>176,18</t>
  </si>
  <si>
    <t>35,12</t>
  </si>
  <si>
    <t>89,89</t>
  </si>
  <si>
    <t>163,52</t>
  </si>
  <si>
    <t>419,65</t>
  </si>
  <si>
    <t>22,61</t>
  </si>
  <si>
    <t>29,87</t>
  </si>
  <si>
    <t>26,27</t>
  </si>
  <si>
    <t>38,65</t>
  </si>
  <si>
    <t>49,94</t>
  </si>
  <si>
    <t>77,52</t>
  </si>
  <si>
    <t>77,49</t>
  </si>
  <si>
    <t>101,78</t>
  </si>
  <si>
    <t>142,80</t>
  </si>
  <si>
    <t>153,01</t>
  </si>
  <si>
    <t>115,41</t>
  </si>
  <si>
    <t>112,86</t>
  </si>
  <si>
    <t>174,85</t>
  </si>
  <si>
    <t>163,62</t>
  </si>
  <si>
    <t>210,31</t>
  </si>
  <si>
    <t>150,41</t>
  </si>
  <si>
    <t>223,77</t>
  </si>
  <si>
    <t>278,28</t>
  </si>
  <si>
    <t>41,86</t>
  </si>
  <si>
    <t>43,92</t>
  </si>
  <si>
    <t>52,48</t>
  </si>
  <si>
    <t>60,10</t>
  </si>
  <si>
    <t>77,46</t>
  </si>
  <si>
    <t>77,43</t>
  </si>
  <si>
    <t>115,25</t>
  </si>
  <si>
    <t>146,90</t>
  </si>
  <si>
    <t>63,46</t>
  </si>
  <si>
    <t>79,87</t>
  </si>
  <si>
    <t>91,57</t>
  </si>
  <si>
    <t>87,81</t>
  </si>
  <si>
    <t>115,30</t>
  </si>
  <si>
    <t>112,75</t>
  </si>
  <si>
    <t>177,90</t>
  </si>
  <si>
    <t>166,67</t>
  </si>
  <si>
    <t>238,10</t>
  </si>
  <si>
    <t>216,46</t>
  </si>
  <si>
    <t>81,97</t>
  </si>
  <si>
    <t>99,88</t>
  </si>
  <si>
    <t>115,57</t>
  </si>
  <si>
    <t>150,24</t>
  </si>
  <si>
    <t>227,75</t>
  </si>
  <si>
    <t>286,49</t>
  </si>
  <si>
    <t>37,95</t>
  </si>
  <si>
    <t>45,73</t>
  </si>
  <si>
    <t>60,88</t>
  </si>
  <si>
    <t>83,94</t>
  </si>
  <si>
    <t>95,41</t>
  </si>
  <si>
    <t>123,84</t>
  </si>
  <si>
    <t>134,05</t>
  </si>
  <si>
    <t>46,81</t>
  </si>
  <si>
    <t>44,07</t>
  </si>
  <si>
    <t>55,54</t>
  </si>
  <si>
    <t>70,04</t>
  </si>
  <si>
    <t>90,54</t>
  </si>
  <si>
    <t>148,22</t>
  </si>
  <si>
    <t>136,99</t>
  </si>
  <si>
    <t>203,56</t>
  </si>
  <si>
    <t>181,92</t>
  </si>
  <si>
    <t>86,89</t>
  </si>
  <si>
    <t>117,21</t>
  </si>
  <si>
    <t>188,22</t>
  </si>
  <si>
    <t>240,38</t>
  </si>
  <si>
    <t>43,46</t>
  </si>
  <si>
    <t>37,89</t>
  </si>
  <si>
    <t>60,08</t>
  </si>
  <si>
    <t>31,03</t>
  </si>
  <si>
    <t>50,06</t>
  </si>
  <si>
    <t>81,09</t>
  </si>
  <si>
    <t>151,98</t>
  </si>
  <si>
    <t>229,84</t>
  </si>
  <si>
    <t>336,55</t>
  </si>
  <si>
    <t>111,82</t>
  </si>
  <si>
    <t>231,84</t>
  </si>
  <si>
    <t>340,65</t>
  </si>
  <si>
    <t>97,45</t>
  </si>
  <si>
    <t>135,37</t>
  </si>
  <si>
    <t>212,00</t>
  </si>
  <si>
    <t>317,59</t>
  </si>
  <si>
    <t>65,63</t>
  </si>
  <si>
    <t>158,09</t>
  </si>
  <si>
    <t>161,47</t>
  </si>
  <si>
    <t>54,01</t>
  </si>
  <si>
    <t>61,70</t>
  </si>
  <si>
    <t>81,76</t>
  </si>
  <si>
    <t>120,10</t>
  </si>
  <si>
    <t>165,57</t>
  </si>
  <si>
    <t>41,41</t>
  </si>
  <si>
    <t>142,51</t>
  </si>
  <si>
    <t>491,79</t>
  </si>
  <si>
    <t>541,18</t>
  </si>
  <si>
    <t>75,38</t>
  </si>
  <si>
    <t>620,25</t>
  </si>
  <si>
    <t>47,78</t>
  </si>
  <si>
    <t>778,33</t>
  </si>
  <si>
    <t>1.078,76</t>
  </si>
  <si>
    <t>161,95</t>
  </si>
  <si>
    <t>1.423,48</t>
  </si>
  <si>
    <t>14,52</t>
  </si>
  <si>
    <t>19,95</t>
  </si>
  <si>
    <t>426,48</t>
  </si>
  <si>
    <t>495,10</t>
  </si>
  <si>
    <t>24,14</t>
  </si>
  <si>
    <t>46,51</t>
  </si>
  <si>
    <t>544,24</t>
  </si>
  <si>
    <t>14,82</t>
  </si>
  <si>
    <t>36,98</t>
  </si>
  <si>
    <t>426,68</t>
  </si>
  <si>
    <t>497,55</t>
  </si>
  <si>
    <t>32,29</t>
  </si>
  <si>
    <t>82,82</t>
  </si>
  <si>
    <t>548,62</t>
  </si>
  <si>
    <t>83,46</t>
  </si>
  <si>
    <t>28,89</t>
  </si>
  <si>
    <t>56,35</t>
  </si>
  <si>
    <t>87,82</t>
  </si>
  <si>
    <t>281,66</t>
  </si>
  <si>
    <t>59,97</t>
  </si>
  <si>
    <t>92,29</t>
  </si>
  <si>
    <t>80,82</t>
  </si>
  <si>
    <t>123,66</t>
  </si>
  <si>
    <t>89,21</t>
  </si>
  <si>
    <t>181,67</t>
  </si>
  <si>
    <t>203,31</t>
  </si>
  <si>
    <t>115,29</t>
  </si>
  <si>
    <t>181,85</t>
  </si>
  <si>
    <t>239,91</t>
  </si>
  <si>
    <t>279,13</t>
  </si>
  <si>
    <t>388,88</t>
  </si>
  <si>
    <t>135,57</t>
  </si>
  <si>
    <t>152,63</t>
  </si>
  <si>
    <t>359,87</t>
  </si>
  <si>
    <t>300,53</t>
  </si>
  <si>
    <t>354,41</t>
  </si>
  <si>
    <t>798,28</t>
  </si>
  <si>
    <t>197,14</t>
  </si>
  <si>
    <t>446,63</t>
  </si>
  <si>
    <t>674,20</t>
  </si>
  <si>
    <t>1.388,12</t>
  </si>
  <si>
    <t>28,42</t>
  </si>
  <si>
    <t>53,63</t>
  </si>
  <si>
    <t>69,56</t>
  </si>
  <si>
    <t>69,00</t>
  </si>
  <si>
    <t>98,16</t>
  </si>
  <si>
    <t>48,41</t>
  </si>
  <si>
    <t>53,22</t>
  </si>
  <si>
    <t>101,13</t>
  </si>
  <si>
    <t>70,28</t>
  </si>
  <si>
    <t>133,49</t>
  </si>
  <si>
    <t>100,79</t>
  </si>
  <si>
    <t>231,35</t>
  </si>
  <si>
    <t>209,65</t>
  </si>
  <si>
    <t>17,49</t>
  </si>
  <si>
    <t>33,75</t>
  </si>
  <si>
    <t>83,09</t>
  </si>
  <si>
    <t>69,23</t>
  </si>
  <si>
    <t>125,42</t>
  </si>
  <si>
    <t>209,12</t>
  </si>
  <si>
    <t>185,50</t>
  </si>
  <si>
    <t>41,62</t>
  </si>
  <si>
    <t>59,92</t>
  </si>
  <si>
    <t>309,87</t>
  </si>
  <si>
    <t>274,18</t>
  </si>
  <si>
    <t>28,11</t>
  </si>
  <si>
    <t>52,13</t>
  </si>
  <si>
    <t>85,43</t>
  </si>
  <si>
    <t>298,08</t>
  </si>
  <si>
    <t>438,48</t>
  </si>
  <si>
    <t>1.299,76</t>
  </si>
  <si>
    <t>22,84</t>
  </si>
  <si>
    <t>130,50</t>
  </si>
  <si>
    <t>163,74</t>
  </si>
  <si>
    <t>51,49</t>
  </si>
  <si>
    <t>174,67</t>
  </si>
  <si>
    <t>220,69</t>
  </si>
  <si>
    <t>265,03</t>
  </si>
  <si>
    <t>34,99</t>
  </si>
  <si>
    <t>38,33</t>
  </si>
  <si>
    <t>55,29</t>
  </si>
  <si>
    <t>61,87</t>
  </si>
  <si>
    <t>44,61</t>
  </si>
  <si>
    <t>61,57</t>
  </si>
  <si>
    <t>68,15</t>
  </si>
  <si>
    <t>93,15</t>
  </si>
  <si>
    <t>214,44</t>
  </si>
  <si>
    <t>293,60</t>
  </si>
  <si>
    <t>385,34</t>
  </si>
  <si>
    <t>123,76</t>
  </si>
  <si>
    <t>31,30</t>
  </si>
  <si>
    <t>44,35</t>
  </si>
  <si>
    <t>21,12</t>
  </si>
  <si>
    <t>15,62</t>
  </si>
  <si>
    <t>16,99</t>
  </si>
  <si>
    <t>39,39</t>
  </si>
  <si>
    <t>58,01</t>
  </si>
  <si>
    <t>88,93</t>
  </si>
  <si>
    <t>110,68</t>
  </si>
  <si>
    <t>316,52</t>
  </si>
  <si>
    <t>11,90</t>
  </si>
  <si>
    <t>35,73</t>
  </si>
  <si>
    <t>83,87</t>
  </si>
  <si>
    <t>16,50</t>
  </si>
  <si>
    <t>23,76</t>
  </si>
  <si>
    <t>69,24</t>
  </si>
  <si>
    <t>119,54</t>
  </si>
  <si>
    <t>154,83</t>
  </si>
  <si>
    <t>291,24</t>
  </si>
  <si>
    <t>16,65</t>
  </si>
  <si>
    <t>79,32</t>
  </si>
  <si>
    <t>107,10</t>
  </si>
  <si>
    <t>36,28</t>
  </si>
  <si>
    <t>86,91</t>
  </si>
  <si>
    <t>103,84</t>
  </si>
  <si>
    <t>21,25</t>
  </si>
  <si>
    <t>44,66</t>
  </si>
  <si>
    <t>145,68</t>
  </si>
  <si>
    <t>291,99</t>
  </si>
  <si>
    <t>374,44</t>
  </si>
  <si>
    <t>117,25</t>
  </si>
  <si>
    <t>197,20</t>
  </si>
  <si>
    <t>78,82</t>
  </si>
  <si>
    <t>128,45</t>
  </si>
  <si>
    <t>17,05</t>
  </si>
  <si>
    <t>18,61</t>
  </si>
  <si>
    <t>32,36</t>
  </si>
  <si>
    <t>31,31</t>
  </si>
  <si>
    <t>27,96</t>
  </si>
  <si>
    <t>38,37</t>
  </si>
  <si>
    <t>36,87</t>
  </si>
  <si>
    <t>36,42</t>
  </si>
  <si>
    <t>50,62</t>
  </si>
  <si>
    <t>34,53</t>
  </si>
  <si>
    <t>29,48</t>
  </si>
  <si>
    <t>36,11</t>
  </si>
  <si>
    <t>46,29</t>
  </si>
  <si>
    <t>60,81</t>
  </si>
  <si>
    <t>56,16</t>
  </si>
  <si>
    <t>164,31</t>
  </si>
  <si>
    <t>183,91</t>
  </si>
  <si>
    <t>178,57</t>
  </si>
  <si>
    <t>210,84</t>
  </si>
  <si>
    <t>36,07</t>
  </si>
  <si>
    <t>43,58</t>
  </si>
  <si>
    <t>62,44</t>
  </si>
  <si>
    <t>74,57</t>
  </si>
  <si>
    <t>50,13</t>
  </si>
  <si>
    <t>56,56</t>
  </si>
  <si>
    <t>99,96</t>
  </si>
  <si>
    <t>116,84</t>
  </si>
  <si>
    <t>120,28</t>
  </si>
  <si>
    <t>133,63</t>
  </si>
  <si>
    <t>137,31</t>
  </si>
  <si>
    <t>150,44</t>
  </si>
  <si>
    <t>180,05</t>
  </si>
  <si>
    <t>199,15</t>
  </si>
  <si>
    <t>130,63</t>
  </si>
  <si>
    <t>266,41</t>
  </si>
  <si>
    <t>283,86</t>
  </si>
  <si>
    <t>346,97</t>
  </si>
  <si>
    <t>214,79</t>
  </si>
  <si>
    <t>228,02</t>
  </si>
  <si>
    <t>387,10</t>
  </si>
  <si>
    <t>829,20</t>
  </si>
  <si>
    <t>734,28</t>
  </si>
  <si>
    <t>339,59</t>
  </si>
  <si>
    <t>583,06</t>
  </si>
  <si>
    <t>896,32</t>
  </si>
  <si>
    <t>41,23</t>
  </si>
  <si>
    <t>70,84</t>
  </si>
  <si>
    <t>90,00</t>
  </si>
  <si>
    <t>134,42</t>
  </si>
  <si>
    <t>203,48</t>
  </si>
  <si>
    <t>250,33</t>
  </si>
  <si>
    <t>271,08</t>
  </si>
  <si>
    <t>334,19</t>
  </si>
  <si>
    <t>66,42</t>
  </si>
  <si>
    <t>185,76</t>
  </si>
  <si>
    <t>198,99</t>
  </si>
  <si>
    <t>341,89</t>
  </si>
  <si>
    <t>363,04</t>
  </si>
  <si>
    <t>810,01</t>
  </si>
  <si>
    <t>715,09</t>
  </si>
  <si>
    <t>102,59</t>
  </si>
  <si>
    <t>150,47</t>
  </si>
  <si>
    <t>194,01</t>
  </si>
  <si>
    <t>300,82</t>
  </si>
  <si>
    <t>550,90</t>
  </si>
  <si>
    <t>870,78</t>
  </si>
  <si>
    <t>53,58</t>
  </si>
  <si>
    <t>81,83</t>
  </si>
  <si>
    <t>122,85</t>
  </si>
  <si>
    <t>186,85</t>
  </si>
  <si>
    <t>249,22</t>
  </si>
  <si>
    <t>312,33</t>
  </si>
  <si>
    <t>61,73</t>
  </si>
  <si>
    <t>87,97</t>
  </si>
  <si>
    <t>122,41</t>
  </si>
  <si>
    <t>168,40</t>
  </si>
  <si>
    <t>181,63</t>
  </si>
  <si>
    <t>316,81</t>
  </si>
  <si>
    <t>337,96</t>
  </si>
  <si>
    <t>777,30</t>
  </si>
  <si>
    <t>682,38</t>
  </si>
  <si>
    <t>139,44</t>
  </si>
  <si>
    <t>177,57</t>
  </si>
  <si>
    <t>277,68</t>
  </si>
  <si>
    <t>522,42</t>
  </si>
  <si>
    <t>827,14</t>
  </si>
  <si>
    <t>98,29</t>
  </si>
  <si>
    <t>58,19</t>
  </si>
  <si>
    <t>83,85</t>
  </si>
  <si>
    <t>145,22</t>
  </si>
  <si>
    <t>54,31</t>
  </si>
  <si>
    <t>13,21</t>
  </si>
  <si>
    <t>430,20</t>
  </si>
  <si>
    <t>504,85</t>
  </si>
  <si>
    <t>56,26</t>
  </si>
  <si>
    <t>24,39</t>
  </si>
  <si>
    <t>34,38</t>
  </si>
  <si>
    <t>558,68</t>
  </si>
  <si>
    <t>42,70</t>
  </si>
  <si>
    <t>41,03</t>
  </si>
  <si>
    <t>429,63</t>
  </si>
  <si>
    <t>500,38</t>
  </si>
  <si>
    <t>51,79</t>
  </si>
  <si>
    <t>551,34</t>
  </si>
  <si>
    <t>33,64</t>
  </si>
  <si>
    <t>25,97</t>
  </si>
  <si>
    <t>40,37</t>
  </si>
  <si>
    <t>40,10</t>
  </si>
  <si>
    <t>38,43</t>
  </si>
  <si>
    <t>27,73</t>
  </si>
  <si>
    <t>430,24</t>
  </si>
  <si>
    <t>499,70</t>
  </si>
  <si>
    <t>51,11</t>
  </si>
  <si>
    <t>26,16</t>
  </si>
  <si>
    <t>549,56</t>
  </si>
  <si>
    <t>32,75</t>
  </si>
  <si>
    <t>27,19</t>
  </si>
  <si>
    <t>9,03</t>
  </si>
  <si>
    <t>24,06</t>
  </si>
  <si>
    <t>22,76</t>
  </si>
  <si>
    <t>37,96</t>
  </si>
  <si>
    <t>37,10</t>
  </si>
  <si>
    <t>17,30</t>
  </si>
  <si>
    <t>16,63</t>
  </si>
  <si>
    <t>TE DE REDUÇÃO, CPVC, SOLDÁVEL, DN 28 X 22 MM, INSTALADO EM RAMAL DE DISTRIBUIÇÃO DE ÁGUA - FORNECIMENTO E INSTALAÇÃO. AF_06/2022</t>
  </si>
  <si>
    <t>39,87</t>
  </si>
  <si>
    <t>36,57</t>
  </si>
  <si>
    <t>36,29</t>
  </si>
  <si>
    <t>54,43</t>
  </si>
  <si>
    <t>35,53</t>
  </si>
  <si>
    <t>123,01</t>
  </si>
  <si>
    <t>148,78</t>
  </si>
  <si>
    <t>69,29</t>
  </si>
  <si>
    <t>98,15</t>
  </si>
  <si>
    <t>278,63</t>
  </si>
  <si>
    <t>84,93</t>
  </si>
  <si>
    <t>190,66</t>
  </si>
  <si>
    <t>140,97</t>
  </si>
  <si>
    <t>252,82</t>
  </si>
  <si>
    <t>21,87</t>
  </si>
  <si>
    <t>159,15</t>
  </si>
  <si>
    <t>19,77</t>
  </si>
  <si>
    <t>5,50</t>
  </si>
  <si>
    <t>43,96</t>
  </si>
  <si>
    <t>46,16</t>
  </si>
  <si>
    <t>40,36</t>
  </si>
  <si>
    <t>42,54</t>
  </si>
  <si>
    <t>195,45</t>
  </si>
  <si>
    <t>362,29</t>
  </si>
  <si>
    <t>469,19</t>
  </si>
  <si>
    <t>895,82</t>
  </si>
  <si>
    <t>187,44</t>
  </si>
  <si>
    <t>294,33</t>
  </si>
  <si>
    <t>570,11</t>
  </si>
  <si>
    <t>790,74</t>
  </si>
  <si>
    <t>924,60</t>
  </si>
  <si>
    <t>240,62</t>
  </si>
  <si>
    <t>445,19</t>
  </si>
  <si>
    <t>631,34</t>
  </si>
  <si>
    <t>735,98</t>
  </si>
  <si>
    <t>373,03</t>
  </si>
  <si>
    <t>648,62</t>
  </si>
  <si>
    <t>1.070,22</t>
  </si>
  <si>
    <t>276,28</t>
  </si>
  <si>
    <t>492,45</t>
  </si>
  <si>
    <t>286,68</t>
  </si>
  <si>
    <t>552,92</t>
  </si>
  <si>
    <t>767,17</t>
  </si>
  <si>
    <t>894,12</t>
  </si>
  <si>
    <t>235,76</t>
  </si>
  <si>
    <t>434,36</t>
  </si>
  <si>
    <t>615,89</t>
  </si>
  <si>
    <t>715,10</t>
  </si>
  <si>
    <t>4,55</t>
  </si>
  <si>
    <t>11,96</t>
  </si>
  <si>
    <t>271,02</t>
  </si>
  <si>
    <t>417,29</t>
  </si>
  <si>
    <t>446,82</t>
  </si>
  <si>
    <t>1.022,68</t>
  </si>
  <si>
    <t>1.162,46</t>
  </si>
  <si>
    <t>1.996,64</t>
  </si>
  <si>
    <t>449,67</t>
  </si>
  <si>
    <t>645,21</t>
  </si>
  <si>
    <t>625,74</t>
  </si>
  <si>
    <t>961,77</t>
  </si>
  <si>
    <t>1.207,02</t>
  </si>
  <si>
    <t>1.786,34</t>
  </si>
  <si>
    <t>3.303,41</t>
  </si>
  <si>
    <t>3.972,20</t>
  </si>
  <si>
    <t>5.329,05</t>
  </si>
  <si>
    <t>7.737,76</t>
  </si>
  <si>
    <t>11.888,59</t>
  </si>
  <si>
    <t>653,69</t>
  </si>
  <si>
    <t>888,62</t>
  </si>
  <si>
    <t>21,28</t>
  </si>
  <si>
    <t>86,88</t>
  </si>
  <si>
    <t>695,92</t>
  </si>
  <si>
    <t>551,06</t>
  </si>
  <si>
    <t>314,98</t>
  </si>
  <si>
    <t>64,90</t>
  </si>
  <si>
    <t>69,86</t>
  </si>
  <si>
    <t>194,92</t>
  </si>
  <si>
    <t>470,57</t>
  </si>
  <si>
    <t>818,85</t>
  </si>
  <si>
    <t>752,44</t>
  </si>
  <si>
    <t>314,76</t>
  </si>
  <si>
    <t>392,09</t>
  </si>
  <si>
    <t>367,18</t>
  </si>
  <si>
    <t>187,29</t>
  </si>
  <si>
    <t>146,00</t>
  </si>
  <si>
    <t>303,28</t>
  </si>
  <si>
    <t>347,14</t>
  </si>
  <si>
    <t>142,53</t>
  </si>
  <si>
    <t>344,07</t>
  </si>
  <si>
    <t>63,77</t>
  </si>
  <si>
    <t>407,80</t>
  </si>
  <si>
    <t>110,75</t>
  </si>
  <si>
    <t>84,13</t>
  </si>
  <si>
    <t>120,96</t>
  </si>
  <si>
    <t>27,15</t>
  </si>
  <si>
    <t>859,35</t>
  </si>
  <si>
    <t>769,53</t>
  </si>
  <si>
    <t>748,90</t>
  </si>
  <si>
    <t>827,30</t>
  </si>
  <si>
    <t>569,14</t>
  </si>
  <si>
    <t>548,51</t>
  </si>
  <si>
    <t>624,67</t>
  </si>
  <si>
    <t>604,04</t>
  </si>
  <si>
    <t>400,77</t>
  </si>
  <si>
    <t>380,14</t>
  </si>
  <si>
    <t>388,59</t>
  </si>
  <si>
    <t>367,96</t>
  </si>
  <si>
    <t>485,06</t>
  </si>
  <si>
    <t>522,86</t>
  </si>
  <si>
    <t>447,42</t>
  </si>
  <si>
    <t>435,24</t>
  </si>
  <si>
    <t>271,55</t>
  </si>
  <si>
    <t>452,07</t>
  </si>
  <si>
    <t>225,30</t>
  </si>
  <si>
    <t>405,82</t>
  </si>
  <si>
    <t>405,64</t>
  </si>
  <si>
    <t>1.055,61</t>
  </si>
  <si>
    <t>780,21</t>
  </si>
  <si>
    <t>257,07</t>
  </si>
  <si>
    <t>244,89</t>
  </si>
  <si>
    <t>1.221,65</t>
  </si>
  <si>
    <t>693,92</t>
  </si>
  <si>
    <t>1.177,84</t>
  </si>
  <si>
    <t>1.328,02</t>
  </si>
  <si>
    <t>287,54</t>
  </si>
  <si>
    <t>297,55</t>
  </si>
  <si>
    <t>737,86</t>
  </si>
  <si>
    <t>747,87</t>
  </si>
  <si>
    <t>49,36</t>
  </si>
  <si>
    <t>82,46</t>
  </si>
  <si>
    <t>199,38</t>
  </si>
  <si>
    <t>81,61</t>
  </si>
  <si>
    <t>527,78</t>
  </si>
  <si>
    <t>204,87</t>
  </si>
  <si>
    <t>293,30</t>
  </si>
  <si>
    <t>1.506,22</t>
  </si>
  <si>
    <t>443,44</t>
  </si>
  <si>
    <t>771,01</t>
  </si>
  <si>
    <t>976,43</t>
  </si>
  <si>
    <t>107,77</t>
  </si>
  <si>
    <t>40,85</t>
  </si>
  <si>
    <t>603,43</t>
  </si>
  <si>
    <t>662,13</t>
  </si>
  <si>
    <t>585,14</t>
  </si>
  <si>
    <t>331,62</t>
  </si>
  <si>
    <t>344,50</t>
  </si>
  <si>
    <t>354,38</t>
  </si>
  <si>
    <t>293,23</t>
  </si>
  <si>
    <t>316,11</t>
  </si>
  <si>
    <t>330,72</t>
  </si>
  <si>
    <t>339,84</t>
  </si>
  <si>
    <t>1.080,56</t>
  </si>
  <si>
    <t>633,79</t>
  </si>
  <si>
    <t>2.119,36</t>
  </si>
  <si>
    <t>2.910,82</t>
  </si>
  <si>
    <t>4.732,29</t>
  </si>
  <si>
    <t>6.418,34</t>
  </si>
  <si>
    <t>7.516,21</t>
  </si>
  <si>
    <t>8.918,22</t>
  </si>
  <si>
    <t>1.769,14</t>
  </si>
  <si>
    <t>3.765,84</t>
  </si>
  <si>
    <t>5.220,15</t>
  </si>
  <si>
    <t>7.264,32</t>
  </si>
  <si>
    <t>3.115,36</t>
  </si>
  <si>
    <t>4.754,34</t>
  </si>
  <si>
    <t>5.520,32</t>
  </si>
  <si>
    <t>7.667,95</t>
  </si>
  <si>
    <t>4.525,06</t>
  </si>
  <si>
    <t>6.035,53</t>
  </si>
  <si>
    <t>8.528,69</t>
  </si>
  <si>
    <t>11.461,53</t>
  </si>
  <si>
    <t>13.104,34</t>
  </si>
  <si>
    <t>14.316,12</t>
  </si>
  <si>
    <t>3.795,48</t>
  </si>
  <si>
    <t>5.938,52</t>
  </si>
  <si>
    <t>9.219,66</t>
  </si>
  <si>
    <t>11.986,41</t>
  </si>
  <si>
    <t>13.812,92</t>
  </si>
  <si>
    <t>16.260,16</t>
  </si>
  <si>
    <t>4.268,06</t>
  </si>
  <si>
    <t>7.461,00</t>
  </si>
  <si>
    <t>9.571,28</t>
  </si>
  <si>
    <t>14.162,11</t>
  </si>
  <si>
    <t>3.583,09</t>
  </si>
  <si>
    <t>4.728,60</t>
  </si>
  <si>
    <t>6.632,67</t>
  </si>
  <si>
    <t>8.985,50</t>
  </si>
  <si>
    <t>10.152,21</t>
  </si>
  <si>
    <t>10.855,14</t>
  </si>
  <si>
    <t>3.087,59</t>
  </si>
  <si>
    <t>4.867,57</t>
  </si>
  <si>
    <t>7.623,77</t>
  </si>
  <si>
    <t>9.946,28</t>
  </si>
  <si>
    <t>11.537,52</t>
  </si>
  <si>
    <t>13.610,17</t>
  </si>
  <si>
    <t>2.621,40</t>
  </si>
  <si>
    <t>4.473,51</t>
  </si>
  <si>
    <t>5.838,80</t>
  </si>
  <si>
    <t>8.619,75</t>
  </si>
  <si>
    <t>799,76</t>
  </si>
  <si>
    <t>422,25</t>
  </si>
  <si>
    <t>100,51</t>
  </si>
  <si>
    <t>705,63</t>
  </si>
  <si>
    <t>154,58</t>
  </si>
  <si>
    <t>238,59</t>
  </si>
  <si>
    <t>466,13</t>
  </si>
  <si>
    <t>45,43</t>
  </si>
  <si>
    <t>50,77</t>
  </si>
  <si>
    <t>668,61</t>
  </si>
  <si>
    <t>280,37</t>
  </si>
  <si>
    <t>77,33</t>
  </si>
  <si>
    <t>49,57</t>
  </si>
  <si>
    <t>126,32</t>
  </si>
  <si>
    <t>96,79</t>
  </si>
  <si>
    <t>133,23</t>
  </si>
  <si>
    <t>261,51</t>
  </si>
  <si>
    <t>317,71</t>
  </si>
  <si>
    <t>634,54</t>
  </si>
  <si>
    <t>104,61</t>
  </si>
  <si>
    <t>142,64</t>
  </si>
  <si>
    <t>151,96</t>
  </si>
  <si>
    <t>58,37</t>
  </si>
  <si>
    <t>139,15</t>
  </si>
  <si>
    <t>231,80</t>
  </si>
  <si>
    <t>364,94</t>
  </si>
  <si>
    <t>46,76</t>
  </si>
  <si>
    <t>55,58</t>
  </si>
  <si>
    <t>75,02</t>
  </si>
  <si>
    <t>134,51</t>
  </si>
  <si>
    <t>203,51</t>
  </si>
  <si>
    <t>119,45</t>
  </si>
  <si>
    <t>162,28</t>
  </si>
  <si>
    <t>241,74</t>
  </si>
  <si>
    <t>272,35</t>
  </si>
  <si>
    <t>379,85</t>
  </si>
  <si>
    <t>541,35</t>
  </si>
  <si>
    <t>744,24</t>
  </si>
  <si>
    <t>1.144,81</t>
  </si>
  <si>
    <t>87,89</t>
  </si>
  <si>
    <t>152,28</t>
  </si>
  <si>
    <t>219,28</t>
  </si>
  <si>
    <t>469,53</t>
  </si>
  <si>
    <t>799,16</t>
  </si>
  <si>
    <t>453,40</t>
  </si>
  <si>
    <t>346,07</t>
  </si>
  <si>
    <t>73,91</t>
  </si>
  <si>
    <t>82,51</t>
  </si>
  <si>
    <t>129,98</t>
  </si>
  <si>
    <t>210,51</t>
  </si>
  <si>
    <t>371,68</t>
  </si>
  <si>
    <t>507,94</t>
  </si>
  <si>
    <t>885,65</t>
  </si>
  <si>
    <t>370,43</t>
  </si>
  <si>
    <t>326,91</t>
  </si>
  <si>
    <t>27,93</t>
  </si>
  <si>
    <t>27,33</t>
  </si>
  <si>
    <t>224,52</t>
  </si>
  <si>
    <t>240,07</t>
  </si>
  <si>
    <t>400,78</t>
  </si>
  <si>
    <t>630,22</t>
  </si>
  <si>
    <t>764,51</t>
  </si>
  <si>
    <t>966,87</t>
  </si>
  <si>
    <t>307,52</t>
  </si>
  <si>
    <t>454,91</t>
  </si>
  <si>
    <t>595,00</t>
  </si>
  <si>
    <t>221,07</t>
  </si>
  <si>
    <t>404,10</t>
  </si>
  <si>
    <t>789,50</t>
  </si>
  <si>
    <t>482,61</t>
  </si>
  <si>
    <t>832,02</t>
  </si>
  <si>
    <t>1.216,23</t>
  </si>
  <si>
    <t>1.579,56</t>
  </si>
  <si>
    <t>596,36</t>
  </si>
  <si>
    <t>1.057,96</t>
  </si>
  <si>
    <t>1.559,08</t>
  </si>
  <si>
    <t>2.033,54</t>
  </si>
  <si>
    <t>256,69</t>
  </si>
  <si>
    <t>483,09</t>
  </si>
  <si>
    <t>683,32</t>
  </si>
  <si>
    <t>965,05</t>
  </si>
  <si>
    <t>327,68</t>
  </si>
  <si>
    <t>627,00</t>
  </si>
  <si>
    <t>947,70</t>
  </si>
  <si>
    <t>1.248,04</t>
  </si>
  <si>
    <t>268,85</t>
  </si>
  <si>
    <t>512,28</t>
  </si>
  <si>
    <t>767,49</t>
  </si>
  <si>
    <t>1.006,73</t>
  </si>
  <si>
    <t>350,67</t>
  </si>
  <si>
    <t>654,25</t>
  </si>
  <si>
    <t>984,04</t>
  </si>
  <si>
    <t>1.313,51</t>
  </si>
  <si>
    <t>120,79</t>
  </si>
  <si>
    <t>127,70</t>
  </si>
  <si>
    <t>155,41</t>
  </si>
  <si>
    <t>138,12</t>
  </si>
  <si>
    <t>172,26</t>
  </si>
  <si>
    <t>67,08</t>
  </si>
  <si>
    <t>26,59</t>
  </si>
  <si>
    <t>4,31</t>
  </si>
  <si>
    <t>26,63</t>
  </si>
  <si>
    <t>19,35</t>
  </si>
  <si>
    <t>14,02</t>
  </si>
  <si>
    <t>3.043,02</t>
  </si>
  <si>
    <t>2.166,24</t>
  </si>
  <si>
    <t>1.723,84</t>
  </si>
  <si>
    <t>1.459,74</t>
  </si>
  <si>
    <t>29,32</t>
  </si>
  <si>
    <t>63,12</t>
  </si>
  <si>
    <t>1.648,37</t>
  </si>
  <si>
    <t>1.687,10</t>
  </si>
  <si>
    <t>1.081,35</t>
  </si>
  <si>
    <t>1.352,67</t>
  </si>
  <si>
    <t>1.718,37</t>
  </si>
  <si>
    <t>1.434,20</t>
  </si>
  <si>
    <t>2.306,15</t>
  </si>
  <si>
    <t>172,92</t>
  </si>
  <si>
    <t>4.036,72</t>
  </si>
  <si>
    <t>2.464,86</t>
  </si>
  <si>
    <t>178,04</t>
  </si>
  <si>
    <t>3.373,31</t>
  </si>
  <si>
    <t>182,47</t>
  </si>
  <si>
    <t>228,65</t>
  </si>
  <si>
    <t>11.495,42</t>
  </si>
  <si>
    <t>241,81</t>
  </si>
  <si>
    <t>83,78</t>
  </si>
  <si>
    <t>263,23</t>
  </si>
  <si>
    <t>3.612,42</t>
  </si>
  <si>
    <t>5.935,47</t>
  </si>
  <si>
    <t>7.881,55</t>
  </si>
  <si>
    <t>7.947,72</t>
  </si>
  <si>
    <t>11.956,60</t>
  </si>
  <si>
    <t>1.434,67</t>
  </si>
  <si>
    <t>650,82</t>
  </si>
  <si>
    <t>444,46</t>
  </si>
  <si>
    <t>563,03</t>
  </si>
  <si>
    <t>172,12</t>
  </si>
  <si>
    <t>719,79</t>
  </si>
  <si>
    <t>337,89</t>
  </si>
  <si>
    <t>120,20</t>
  </si>
  <si>
    <t>136,20</t>
  </si>
  <si>
    <t>159,04</t>
  </si>
  <si>
    <t>1.224,52</t>
  </si>
  <si>
    <t>461,10</t>
  </si>
  <si>
    <t>746,94</t>
  </si>
  <si>
    <t>242,50</t>
  </si>
  <si>
    <t>446,16</t>
  </si>
  <si>
    <t>728,32</t>
  </si>
  <si>
    <t>180,06</t>
  </si>
  <si>
    <t>170,83</t>
  </si>
  <si>
    <t>120,86</t>
  </si>
  <si>
    <t>638,88</t>
  </si>
  <si>
    <t>99,06</t>
  </si>
  <si>
    <t>8,79</t>
  </si>
  <si>
    <t>17,79</t>
  </si>
  <si>
    <t>25,81</t>
  </si>
  <si>
    <t>72,59</t>
  </si>
  <si>
    <t>5,70</t>
  </si>
  <si>
    <t>17,29</t>
  </si>
  <si>
    <t>152,61</t>
  </si>
  <si>
    <t>298,25</t>
  </si>
  <si>
    <t>277,61</t>
  </si>
  <si>
    <t>437,40</t>
  </si>
  <si>
    <t>597,18</t>
  </si>
  <si>
    <t>70,34</t>
  </si>
  <si>
    <t>180,60</t>
  </si>
  <si>
    <t>152,64</t>
  </si>
  <si>
    <t>277,34</t>
  </si>
  <si>
    <t>55,82</t>
  </si>
  <si>
    <t>100,08</t>
  </si>
  <si>
    <t>349,62</t>
  </si>
  <si>
    <t>534,41</t>
  </si>
  <si>
    <t>720,36</t>
  </si>
  <si>
    <t>532,32</t>
  </si>
  <si>
    <t>838,78</t>
  </si>
  <si>
    <t>1.148,63</t>
  </si>
  <si>
    <t>ESCAVAÇÃO MECANIZADA PARA BLOCO DE COROAMENTO OU SAPATA COM RETROESCAVADEIRA (SEM ESCAVAÇÃO PARA COLOCAÇÃO DE FÔRMAS). AF_01/2024</t>
  </si>
  <si>
    <t>95,05</t>
  </si>
  <si>
    <t>ESCAVAÇÃO MECANIZADA PARA BLOCO DE COROAMENTO OU SAPATA COM RETROESCAVADEIRA (INCLUINDO ESCAVAÇÃO PARA COLOCAÇÃO DE FÔRMAS). AF_01/2024</t>
  </si>
  <si>
    <t>ESCAVAÇÃO MANUAL PARA BLOCO DE COROAMENTO OU SAPATA (SEM ESCAVAÇÃO PARA COLOCAÇÃO DE FÔRMAS). AF_01/2024</t>
  </si>
  <si>
    <t>162,14</t>
  </si>
  <si>
    <t>ESCAVAÇÃO MANUAL PARA BLOCO DE COROAMENTO OU SAPATA (INCLUINDO ESCAVAÇÃO PARA COLOCAÇÃO DE FÔRMAS). AF_01/2024</t>
  </si>
  <si>
    <t>107,73</t>
  </si>
  <si>
    <t>ESCAVAÇÃO MECANIZADA PARA VIGA BALDRAME OU SAPATA CORRIDA COM MINI-ESCAVADEIRA (SEM ESCAVAÇÃO PARA COLOCAÇÃO DE FÔRMAS). AF_01/2024</t>
  </si>
  <si>
    <t>162,54</t>
  </si>
  <si>
    <t>ESCAVAÇÃO MECANIZADA PARA VIGA BALDRAME OU SAPATA CORRIDA COM MINI-ESCAVADEIRA (INCLUINDO ESCAVAÇÃO PARA COLOCAÇÃO DE FÔRMAS). AF_01/2024</t>
  </si>
  <si>
    <t>ESCAVAÇÃO MANUAL PARA VIGA BALDRAME OU SAPATA CORRIDA (SEM ESCAVAÇÃO PARA COLOCAÇÃO DE FÔRMAS). AF_01/2024</t>
  </si>
  <si>
    <t>230,96</t>
  </si>
  <si>
    <t>96527</t>
  </si>
  <si>
    <t>ESCAVAÇÃO MANUAL PARA VIGA BALDRAME OU SAPATA CORRIDA (INCLUINDO ESCAVAÇÃO PARA COLOCAÇÃO DE FÔRMAS). AF_01/2024</t>
  </si>
  <si>
    <t>118,73</t>
  </si>
  <si>
    <t>FABRICAÇÃO, MONTAGEM E DESMONTAGEM DE FÔRMA PARA BLOCO DE COROAMENTO, EM MADEIRA SERRADA, E=25 MM, 1 UTILIZAÇÃO. AF_01/2024</t>
  </si>
  <si>
    <t>3,68</t>
  </si>
  <si>
    <t>5,90</t>
  </si>
  <si>
    <t>22,08</t>
  </si>
  <si>
    <t>20,67</t>
  </si>
  <si>
    <t>15,24</t>
  </si>
  <si>
    <t>19,83</t>
  </si>
  <si>
    <t>17,31</t>
  </si>
  <si>
    <t>15,99</t>
  </si>
  <si>
    <t>18,70</t>
  </si>
  <si>
    <t>25,32</t>
  </si>
  <si>
    <t>25,53</t>
  </si>
  <si>
    <t>31,80</t>
  </si>
  <si>
    <t>23,38</t>
  </si>
  <si>
    <t>157,23</t>
  </si>
  <si>
    <t>185,36</t>
  </si>
  <si>
    <t>24,80</t>
  </si>
  <si>
    <t>36,55</t>
  </si>
  <si>
    <t>11,54</t>
  </si>
  <si>
    <t>6,94</t>
  </si>
  <si>
    <t>5,96</t>
  </si>
  <si>
    <t>15,29</t>
  </si>
  <si>
    <t>102308</t>
  </si>
  <si>
    <t>9,07</t>
  </si>
  <si>
    <t>73,95</t>
  </si>
  <si>
    <t>64,41</t>
  </si>
  <si>
    <t>65,79</t>
  </si>
  <si>
    <t>69,90</t>
  </si>
  <si>
    <t>64,37</t>
  </si>
  <si>
    <t>80,79</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</si>
  <si>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</si>
  <si>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</si>
  <si>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</si>
  <si>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</si>
  <si>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</si>
  <si>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COM COMPACTADOR DE SOLOS DE PERCUSSÃO. AF_08/2023</t>
  </si>
  <si>
    <t>77,61</t>
  </si>
  <si>
    <t>223,20</t>
  </si>
  <si>
    <t>260,91</t>
  </si>
  <si>
    <t>194,84</t>
  </si>
  <si>
    <t>232,56</t>
  </si>
  <si>
    <t>184,96</t>
  </si>
  <si>
    <t>213,76</t>
  </si>
  <si>
    <t>165,47</t>
  </si>
  <si>
    <t>143,00</t>
  </si>
  <si>
    <t>59,44</t>
  </si>
  <si>
    <t>77,77</t>
  </si>
  <si>
    <t>79,68</t>
  </si>
  <si>
    <t>93,34</t>
  </si>
  <si>
    <t>95,58</t>
  </si>
  <si>
    <t>96,14</t>
  </si>
  <si>
    <t>125,09</t>
  </si>
  <si>
    <t>151,89</t>
  </si>
  <si>
    <t>185,83</t>
  </si>
  <si>
    <t>188,01</t>
  </si>
  <si>
    <t>57,16</t>
  </si>
  <si>
    <t>58,41</t>
  </si>
  <si>
    <t>71,21</t>
  </si>
  <si>
    <t>81,32</t>
  </si>
  <si>
    <t>83,50</t>
  </si>
  <si>
    <t>85,41</t>
  </si>
  <si>
    <t>100,85</t>
  </si>
  <si>
    <t>61,03</t>
  </si>
  <si>
    <t>159,95</t>
  </si>
  <si>
    <t>77,10</t>
  </si>
  <si>
    <t>78,51</t>
  </si>
  <si>
    <t>100,18</t>
  </si>
  <si>
    <t>101,83</t>
  </si>
  <si>
    <t>122,18</t>
  </si>
  <si>
    <t>87,14</t>
  </si>
  <si>
    <t>88,55</t>
  </si>
  <si>
    <t>114,66</t>
  </si>
  <si>
    <t>116,31</t>
  </si>
  <si>
    <t>138,45</t>
  </si>
  <si>
    <t>140,53</t>
  </si>
  <si>
    <t>117,05</t>
  </si>
  <si>
    <t>118,88</t>
  </si>
  <si>
    <t>88,02</t>
  </si>
  <si>
    <t>106,78</t>
  </si>
  <si>
    <t>116,66</t>
  </si>
  <si>
    <t>137,53</t>
  </si>
  <si>
    <t>119,66</t>
  </si>
  <si>
    <t>136,36</t>
  </si>
  <si>
    <t>158,38</t>
  </si>
  <si>
    <t>231,66</t>
  </si>
  <si>
    <t>613,65</t>
  </si>
  <si>
    <t>622,08</t>
  </si>
  <si>
    <t>85,11</t>
  </si>
  <si>
    <t>95,07</t>
  </si>
  <si>
    <t>109,60</t>
  </si>
  <si>
    <t>128,34</t>
  </si>
  <si>
    <t>110,36</t>
  </si>
  <si>
    <t>120,92</t>
  </si>
  <si>
    <t>134,83</t>
  </si>
  <si>
    <t>154,21</t>
  </si>
  <si>
    <t>135,60</t>
  </si>
  <si>
    <t>146,77</t>
  </si>
  <si>
    <t>160,11</t>
  </si>
  <si>
    <t>180,07</t>
  </si>
  <si>
    <t>56,04</t>
  </si>
  <si>
    <t>34,51</t>
  </si>
  <si>
    <t>525,45</t>
  </si>
  <si>
    <t>916,22</t>
  </si>
  <si>
    <t>941,62</t>
  </si>
  <si>
    <t>947,22</t>
  </si>
  <si>
    <t>971,41</t>
  </si>
  <si>
    <t>356,86</t>
  </si>
  <si>
    <t>406,32</t>
  </si>
  <si>
    <t>161,35</t>
  </si>
  <si>
    <t>140,17</t>
  </si>
  <si>
    <t>188,41</t>
  </si>
  <si>
    <t>167,23</t>
  </si>
  <si>
    <t>215,48</t>
  </si>
  <si>
    <t>82,20</t>
  </si>
  <si>
    <t>129,43</t>
  </si>
  <si>
    <t>267,62</t>
  </si>
  <si>
    <t>69,76</t>
  </si>
  <si>
    <t>167,41</t>
  </si>
  <si>
    <t>194,32</t>
  </si>
  <si>
    <t>220,50</t>
  </si>
  <si>
    <t>246,34</t>
  </si>
  <si>
    <t>195,96</t>
  </si>
  <si>
    <t>186,39</t>
  </si>
  <si>
    <t>249,48</t>
  </si>
  <si>
    <t>274,51</t>
  </si>
  <si>
    <t>299,20</t>
  </si>
  <si>
    <t>265,50</t>
  </si>
  <si>
    <t>290,39</t>
  </si>
  <si>
    <t>251,28</t>
  </si>
  <si>
    <t>56,13</t>
  </si>
  <si>
    <t>83,04</t>
  </si>
  <si>
    <t>183,64</t>
  </si>
  <si>
    <t>138,20</t>
  </si>
  <si>
    <t>187,92</t>
  </si>
  <si>
    <t>129,00</t>
  </si>
  <si>
    <t>154,22</t>
  </si>
  <si>
    <t>179,11</t>
  </si>
  <si>
    <t>75,57</t>
  </si>
  <si>
    <t>76,72</t>
  </si>
  <si>
    <t>29,61</t>
  </si>
  <si>
    <t>38,79</t>
  </si>
  <si>
    <t>35,21</t>
  </si>
  <si>
    <t>42,40</t>
  </si>
  <si>
    <t>1.918,95</t>
  </si>
  <si>
    <t>126,53</t>
  </si>
  <si>
    <t>178,92</t>
  </si>
  <si>
    <t>247,57</t>
  </si>
  <si>
    <t>87,35</t>
  </si>
  <si>
    <t>114,31</t>
  </si>
  <si>
    <t>81,28</t>
  </si>
  <si>
    <t>71,74</t>
  </si>
  <si>
    <t>134,79</t>
  </si>
  <si>
    <t>159,86</t>
  </si>
  <si>
    <t>184,51</t>
  </si>
  <si>
    <t>125,60</t>
  </si>
  <si>
    <t>175,74</t>
  </si>
  <si>
    <t>86,39</t>
  </si>
  <si>
    <t>76,85</t>
  </si>
  <si>
    <t>EXECUÇÃO E COMPACTAÇÃO DE BASE E OU SUB BASE PARA PAVIMENTAÇÃO DE SOLO ESTABILIZADO GRANULOMETRICAMENTE SEM MISTURA DE SOLOS - EXCLUSIVE SOLO, ESCAVAÇÃO, CARGA E TRANSPORTE. AF_11/2023</t>
  </si>
  <si>
    <t>80,42</t>
  </si>
  <si>
    <t>169,53</t>
  </si>
  <si>
    <t>78,80</t>
  </si>
  <si>
    <t>119,07</t>
  </si>
  <si>
    <t>94,42</t>
  </si>
  <si>
    <t>122,35</t>
  </si>
  <si>
    <t>92,04</t>
  </si>
  <si>
    <t>80,05</t>
  </si>
  <si>
    <t>101,05</t>
  </si>
  <si>
    <t>121,78</t>
  </si>
  <si>
    <t>105,27</t>
  </si>
  <si>
    <t>93,42</t>
  </si>
  <si>
    <t>137,32</t>
  </si>
  <si>
    <t>152,11</t>
  </si>
  <si>
    <t>173,54</t>
  </si>
  <si>
    <t>197,85</t>
  </si>
  <si>
    <t>218,55</t>
  </si>
  <si>
    <t>221,98</t>
  </si>
  <si>
    <t>196,89</t>
  </si>
  <si>
    <t>19,19</t>
  </si>
  <si>
    <t>121,45</t>
  </si>
  <si>
    <t>134,93</t>
  </si>
  <si>
    <t>40,88</t>
  </si>
  <si>
    <t>124,88</t>
  </si>
  <si>
    <t>154,13</t>
  </si>
  <si>
    <t>147,74</t>
  </si>
  <si>
    <t>168,63</t>
  </si>
  <si>
    <t>192,41</t>
  </si>
  <si>
    <t>212,54</t>
  </si>
  <si>
    <t>127,61</t>
  </si>
  <si>
    <t>138,79</t>
  </si>
  <si>
    <t>159,70</t>
  </si>
  <si>
    <t>193,70</t>
  </si>
  <si>
    <t>99,49</t>
  </si>
  <si>
    <t>315,02</t>
  </si>
  <si>
    <t>107,70</t>
  </si>
  <si>
    <t>96,59</t>
  </si>
  <si>
    <t>139,40</t>
  </si>
  <si>
    <t>1.437,88</t>
  </si>
  <si>
    <t>1.241,31</t>
  </si>
  <si>
    <t>112,77</t>
  </si>
  <si>
    <t>163,28</t>
  </si>
  <si>
    <t>233,81</t>
  </si>
  <si>
    <t>3,93</t>
  </si>
  <si>
    <t>17,12</t>
  </si>
  <si>
    <t>30,17</t>
  </si>
  <si>
    <t>33,30</t>
  </si>
  <si>
    <t>24,02</t>
  </si>
  <si>
    <t>33,08</t>
  </si>
  <si>
    <t>52,83</t>
  </si>
  <si>
    <t>9,28</t>
  </si>
  <si>
    <t>27,68</t>
  </si>
  <si>
    <t>28,49</t>
  </si>
  <si>
    <t>51,71</t>
  </si>
  <si>
    <t>55,69</t>
  </si>
  <si>
    <t>55,13</t>
  </si>
  <si>
    <t>56,86</t>
  </si>
  <si>
    <t>29,91</t>
  </si>
  <si>
    <t>29,08</t>
  </si>
  <si>
    <t>68,58</t>
  </si>
  <si>
    <t>3,42</t>
  </si>
  <si>
    <t>11,99</t>
  </si>
  <si>
    <t>46,55</t>
  </si>
  <si>
    <t>238,36</t>
  </si>
  <si>
    <t>366,82</t>
  </si>
  <si>
    <t>245,43</t>
  </si>
  <si>
    <t>74,62</t>
  </si>
  <si>
    <t>59,40</t>
  </si>
  <si>
    <t>79,77</t>
  </si>
  <si>
    <t>68,60</t>
  </si>
  <si>
    <t>128,67</t>
  </si>
  <si>
    <t>114,89</t>
  </si>
  <si>
    <t>104,28</t>
  </si>
  <si>
    <t>176,01</t>
  </si>
  <si>
    <t>162,05</t>
  </si>
  <si>
    <t>152,34</t>
  </si>
  <si>
    <t>202,03</t>
  </si>
  <si>
    <t>186,14</t>
  </si>
  <si>
    <t>174,73</t>
  </si>
  <si>
    <t>66,32</t>
  </si>
  <si>
    <t>52,37</t>
  </si>
  <si>
    <t>117,58</t>
  </si>
  <si>
    <t>207,42</t>
  </si>
  <si>
    <t>72,49</t>
  </si>
  <si>
    <t>65,22</t>
  </si>
  <si>
    <t>54,91</t>
  </si>
  <si>
    <t>109,69</t>
  </si>
  <si>
    <t>77,08</t>
  </si>
  <si>
    <t>217,75</t>
  </si>
  <si>
    <t>173,86</t>
  </si>
  <si>
    <t>157,60</t>
  </si>
  <si>
    <t>464,91</t>
  </si>
  <si>
    <t>662,28</t>
  </si>
  <si>
    <t>409,80</t>
  </si>
  <si>
    <t>34,39</t>
  </si>
  <si>
    <t>84,87</t>
  </si>
  <si>
    <t>65,94</t>
  </si>
  <si>
    <t>121,02</t>
  </si>
  <si>
    <t>209,21</t>
  </si>
  <si>
    <t>143,74</t>
  </si>
  <si>
    <t>289,12</t>
  </si>
  <si>
    <t>189,01</t>
  </si>
  <si>
    <t>316,03</t>
  </si>
  <si>
    <t>147,94</t>
  </si>
  <si>
    <t>171,42</t>
  </si>
  <si>
    <t>238,58</t>
  </si>
  <si>
    <t>357,55</t>
  </si>
  <si>
    <t>366,18</t>
  </si>
  <si>
    <t>100,27</t>
  </si>
  <si>
    <t>477,13</t>
  </si>
  <si>
    <t>674,50</t>
  </si>
  <si>
    <t>116,79</t>
  </si>
  <si>
    <t>77,57</t>
  </si>
  <si>
    <t>51,57</t>
  </si>
  <si>
    <t>677,55</t>
  </si>
  <si>
    <t>655,57</t>
  </si>
  <si>
    <t>69,40</t>
  </si>
  <si>
    <t>68,08</t>
  </si>
  <si>
    <t>83,42</t>
  </si>
  <si>
    <t>74,91</t>
  </si>
  <si>
    <t>670,67</t>
  </si>
  <si>
    <t>175,10</t>
  </si>
  <si>
    <t>70,62</t>
  </si>
  <si>
    <t>CONTRAPISO EM ARGAMASSA PRONTA, PREPARO MANUAL, APLICADO EM ÁREAS SECAS SOBRE LAJE, ADERIDO, ACABAMENTO NÃO REFORÇADO, ESPESSURA 2CM. AF_07/2021</t>
  </si>
  <si>
    <t>42,51</t>
  </si>
  <si>
    <t>105,81</t>
  </si>
  <si>
    <t>41,95</t>
  </si>
  <si>
    <t>113,91</t>
  </si>
  <si>
    <t>127,91</t>
  </si>
  <si>
    <t>36,94</t>
  </si>
  <si>
    <t>122,90</t>
  </si>
  <si>
    <t>51,65</t>
  </si>
  <si>
    <t>124,75</t>
  </si>
  <si>
    <t>140,79</t>
  </si>
  <si>
    <t>41,75</t>
  </si>
  <si>
    <t>83,84</t>
  </si>
  <si>
    <t>92,03</t>
  </si>
  <si>
    <t>55,75</t>
  </si>
  <si>
    <t>107,66</t>
  </si>
  <si>
    <t>119,05</t>
  </si>
  <si>
    <t>116,48</t>
  </si>
  <si>
    <t>52,68</t>
  </si>
  <si>
    <t>124,64</t>
  </si>
  <si>
    <t>138,64</t>
  </si>
  <si>
    <t>34,82</t>
  </si>
  <si>
    <t>28,33</t>
  </si>
  <si>
    <t>34,67</t>
  </si>
  <si>
    <t>74,55</t>
  </si>
  <si>
    <t>156,97</t>
  </si>
  <si>
    <t>79,27</t>
  </si>
  <si>
    <t>169,02</t>
  </si>
  <si>
    <t>186,48</t>
  </si>
  <si>
    <t>191,09</t>
  </si>
  <si>
    <t>211,16</t>
  </si>
  <si>
    <t>26,29</t>
  </si>
  <si>
    <t>35,17</t>
  </si>
  <si>
    <t>40,27</t>
  </si>
  <si>
    <t>39,42</t>
  </si>
  <si>
    <t>46,42</t>
  </si>
  <si>
    <t>39,98</t>
  </si>
  <si>
    <t>40,34</t>
  </si>
  <si>
    <t>30,02</t>
  </si>
  <si>
    <t>79,13</t>
  </si>
  <si>
    <t>74,29</t>
  </si>
  <si>
    <t>48,52</t>
  </si>
  <si>
    <t>44,97</t>
  </si>
  <si>
    <t>43,67</t>
  </si>
  <si>
    <t>53,95</t>
  </si>
  <si>
    <t>59,04</t>
  </si>
  <si>
    <t>87,30</t>
  </si>
  <si>
    <t>69,36</t>
  </si>
  <si>
    <t>114,35</t>
  </si>
  <si>
    <t>74,39</t>
  </si>
  <si>
    <t>82,95</t>
  </si>
  <si>
    <t>131,89</t>
  </si>
  <si>
    <t>88,70</t>
  </si>
  <si>
    <t>98,12</t>
  </si>
  <si>
    <t>145,45</t>
  </si>
  <si>
    <t>43,25</t>
  </si>
  <si>
    <t>70,74</t>
  </si>
  <si>
    <t>58,33</t>
  </si>
  <si>
    <t>63,69</t>
  </si>
  <si>
    <t>84,99</t>
  </si>
  <si>
    <t>108,45</t>
  </si>
  <si>
    <t>95,38</t>
  </si>
  <si>
    <t>101,76</t>
  </si>
  <si>
    <t>134,34</t>
  </si>
  <si>
    <t>108,08</t>
  </si>
  <si>
    <t>131,78</t>
  </si>
  <si>
    <t>140,59</t>
  </si>
  <si>
    <t>110,46</t>
  </si>
  <si>
    <t>95,99</t>
  </si>
  <si>
    <t>138,55</t>
  </si>
  <si>
    <t>184,17</t>
  </si>
  <si>
    <t>128,99</t>
  </si>
  <si>
    <t>174,64</t>
  </si>
  <si>
    <t>191,88</t>
  </si>
  <si>
    <t>180,01</t>
  </si>
  <si>
    <t>124,54</t>
  </si>
  <si>
    <t>199,67</t>
  </si>
  <si>
    <t>148,84</t>
  </si>
  <si>
    <t>181,61</t>
  </si>
  <si>
    <t>131,88</t>
  </si>
  <si>
    <t>200,57</t>
  </si>
  <si>
    <t>145,40</t>
  </si>
  <si>
    <t>189,24</t>
  </si>
  <si>
    <t>135,14</t>
  </si>
  <si>
    <t>208,30</t>
  </si>
  <si>
    <t>194,58</t>
  </si>
  <si>
    <t>139,12</t>
  </si>
  <si>
    <t>216,05</t>
  </si>
  <si>
    <t>165,27</t>
  </si>
  <si>
    <t>146,46</t>
  </si>
  <si>
    <t>141,78</t>
  </si>
  <si>
    <t>36,65</t>
  </si>
  <si>
    <t>54,19</t>
  </si>
  <si>
    <t>80,16</t>
  </si>
  <si>
    <t>88,65</t>
  </si>
  <si>
    <t>57,80</t>
  </si>
  <si>
    <t>63,19</t>
  </si>
  <si>
    <t>102,01</t>
  </si>
  <si>
    <t>129,01</t>
  </si>
  <si>
    <t>78,48</t>
  </si>
  <si>
    <t>94,29</t>
  </si>
  <si>
    <t>83,47</t>
  </si>
  <si>
    <t>109,38</t>
  </si>
  <si>
    <t>68,93</t>
  </si>
  <si>
    <t>126,92</t>
  </si>
  <si>
    <t>81,91</t>
  </si>
  <si>
    <t>139,98</t>
  </si>
  <si>
    <t>49,91</t>
  </si>
  <si>
    <t>93,21</t>
  </si>
  <si>
    <t>62,61</t>
  </si>
  <si>
    <t>109,61</t>
  </si>
  <si>
    <t>59,26</t>
  </si>
  <si>
    <t>59,58</t>
  </si>
  <si>
    <t>117,15</t>
  </si>
  <si>
    <t>77,34</t>
  </si>
  <si>
    <t>77,59</t>
  </si>
  <si>
    <t>126,36</t>
  </si>
  <si>
    <t>91,22</t>
  </si>
  <si>
    <t>142,76</t>
  </si>
  <si>
    <t>128,51</t>
  </si>
  <si>
    <t>165,39</t>
  </si>
  <si>
    <t>30,96</t>
  </si>
  <si>
    <t>37,58</t>
  </si>
  <si>
    <t>55,84</t>
  </si>
  <si>
    <t>64,61</t>
  </si>
  <si>
    <t>242,80</t>
  </si>
  <si>
    <t>290,42</t>
  </si>
  <si>
    <t>79,58</t>
  </si>
  <si>
    <t>87,06</t>
  </si>
  <si>
    <t>415,73</t>
  </si>
  <si>
    <t>73,47</t>
  </si>
  <si>
    <t>73,34</t>
  </si>
  <si>
    <t>98,49</t>
  </si>
  <si>
    <t>347,25</t>
  </si>
  <si>
    <t>250,94</t>
  </si>
  <si>
    <t>358,26</t>
  </si>
  <si>
    <t>157,03</t>
  </si>
  <si>
    <t>42,38</t>
  </si>
  <si>
    <t>144,90</t>
  </si>
  <si>
    <t>49,28</t>
  </si>
  <si>
    <t>201,72</t>
  </si>
  <si>
    <t>53,72</t>
  </si>
  <si>
    <t>61,77</t>
  </si>
  <si>
    <t>59,71</t>
  </si>
  <si>
    <t>69,66</t>
  </si>
  <si>
    <t>368,16</t>
  </si>
  <si>
    <t>360,16</t>
  </si>
  <si>
    <t>377,26</t>
  </si>
  <si>
    <t>368,31</t>
  </si>
  <si>
    <t>478,68</t>
  </si>
  <si>
    <t>456,28</t>
  </si>
  <si>
    <t>461,54</t>
  </si>
  <si>
    <t>450,13</t>
  </si>
  <si>
    <t>469,96</t>
  </si>
  <si>
    <t>449,96</t>
  </si>
  <si>
    <t>467,27</t>
  </si>
  <si>
    <t>434,47</t>
  </si>
  <si>
    <t>551,36</t>
  </si>
  <si>
    <t>368,12</t>
  </si>
  <si>
    <t>500,76</t>
  </si>
  <si>
    <t>489,22</t>
  </si>
  <si>
    <t>451,02</t>
  </si>
  <si>
    <t>453,28</t>
  </si>
  <si>
    <t>433,28</t>
  </si>
  <si>
    <t>422,30</t>
  </si>
  <si>
    <t>363,80</t>
  </si>
  <si>
    <t>352,45</t>
  </si>
  <si>
    <t>437,50</t>
  </si>
  <si>
    <t>427,62</t>
  </si>
  <si>
    <t>401,13</t>
  </si>
  <si>
    <t>383,31</t>
  </si>
  <si>
    <t>3.694,91</t>
  </si>
  <si>
    <t>3.699,28</t>
  </si>
  <si>
    <t>3.791,87</t>
  </si>
  <si>
    <t>3.789,04</t>
  </si>
  <si>
    <t>3.717,50</t>
  </si>
  <si>
    <t>3.724,32</t>
  </si>
  <si>
    <t>394,70</t>
  </si>
  <si>
    <t>329,36</t>
  </si>
  <si>
    <t>425,21</t>
  </si>
  <si>
    <t>351,19</t>
  </si>
  <si>
    <t>504,41</t>
  </si>
  <si>
    <t>436,17</t>
  </si>
  <si>
    <t>469,43</t>
  </si>
  <si>
    <t>428,26</t>
  </si>
  <si>
    <t>460,68</t>
  </si>
  <si>
    <t>441,88</t>
  </si>
  <si>
    <t>454,38</t>
  </si>
  <si>
    <t>436,19</t>
  </si>
  <si>
    <t>692,31</t>
  </si>
  <si>
    <t>553,13</t>
  </si>
  <si>
    <t>518,68</t>
  </si>
  <si>
    <t>583,66</t>
  </si>
  <si>
    <t>504,80</t>
  </si>
  <si>
    <t>461,26</t>
  </si>
  <si>
    <t>521,56</t>
  </si>
  <si>
    <t>421,96</t>
  </si>
  <si>
    <t>474,76</t>
  </si>
  <si>
    <t>389,33</t>
  </si>
  <si>
    <t>416,31</t>
  </si>
  <si>
    <t>336,89</t>
  </si>
  <si>
    <t>530,38</t>
  </si>
  <si>
    <t>444,89</t>
  </si>
  <si>
    <t>406,19</t>
  </si>
  <si>
    <t>446,15</t>
  </si>
  <si>
    <t>387,75</t>
  </si>
  <si>
    <t>360,10</t>
  </si>
  <si>
    <t>3.654,39</t>
  </si>
  <si>
    <t>3.623,43</t>
  </si>
  <si>
    <t>3.750,80</t>
  </si>
  <si>
    <t>3.701,01</t>
  </si>
  <si>
    <t>3.699,40</t>
  </si>
  <si>
    <t>3.687,14</t>
  </si>
  <si>
    <t>3.655,49</t>
  </si>
  <si>
    <t>518,97</t>
  </si>
  <si>
    <t>630,96</t>
  </si>
  <si>
    <t>620,30</t>
  </si>
  <si>
    <t>632,16</t>
  </si>
  <si>
    <t>612,59</t>
  </si>
  <si>
    <t>600,77</t>
  </si>
  <si>
    <t>728,15</t>
  </si>
  <si>
    <t>654,22</t>
  </si>
  <si>
    <t>593,77</t>
  </si>
  <si>
    <t>526,15</t>
  </si>
  <si>
    <t>605,22</t>
  </si>
  <si>
    <t>552,05</t>
  </si>
  <si>
    <t>3.832,92</t>
  </si>
  <si>
    <t>3.914,83</t>
  </si>
  <si>
    <t>3.859,79</t>
  </si>
  <si>
    <t>1.606,50</t>
  </si>
  <si>
    <t>1.597,55</t>
  </si>
  <si>
    <t>1.586,46</t>
  </si>
  <si>
    <t>1.873,82</t>
  </si>
  <si>
    <t>1.858,57</t>
  </si>
  <si>
    <t>1.849,22</t>
  </si>
  <si>
    <t>4.460,79</t>
  </si>
  <si>
    <t>4.471,84</t>
  </si>
  <si>
    <t>4.490,34</t>
  </si>
  <si>
    <t>4.961,12</t>
  </si>
  <si>
    <t>4.998,33</t>
  </si>
  <si>
    <t>5.037,73</t>
  </si>
  <si>
    <t>3.143,00</t>
  </si>
  <si>
    <t>3.155,79</t>
  </si>
  <si>
    <t>3.171,86</t>
  </si>
  <si>
    <t>1.851,06</t>
  </si>
  <si>
    <t>2.122,76</t>
  </si>
  <si>
    <t>5.308,98</t>
  </si>
  <si>
    <t>3.453,63</t>
  </si>
  <si>
    <t>4.648,29</t>
  </si>
  <si>
    <t>4.649,95</t>
  </si>
  <si>
    <t>1.639,68</t>
  </si>
  <si>
    <t>1.622,65</t>
  </si>
  <si>
    <t>821,80</t>
  </si>
  <si>
    <t>452,43</t>
  </si>
  <si>
    <t>457,09</t>
  </si>
  <si>
    <t>587,95</t>
  </si>
  <si>
    <t>530,78</t>
  </si>
  <si>
    <t>442,72</t>
  </si>
  <si>
    <t>707,50</t>
  </si>
  <si>
    <t>483,81</t>
  </si>
  <si>
    <t>440,15</t>
  </si>
  <si>
    <t>419,13</t>
  </si>
  <si>
    <t>578,57</t>
  </si>
  <si>
    <t>448,59</t>
  </si>
  <si>
    <t>406,99</t>
  </si>
  <si>
    <t>461,20</t>
  </si>
  <si>
    <t>406,33</t>
  </si>
  <si>
    <t>382,49</t>
  </si>
  <si>
    <t>605,79</t>
  </si>
  <si>
    <t>679,33</t>
  </si>
  <si>
    <t>593,86</t>
  </si>
  <si>
    <t>576,33</t>
  </si>
  <si>
    <t>521,27</t>
  </si>
  <si>
    <t>576,31</t>
  </si>
  <si>
    <t>522,43</t>
  </si>
  <si>
    <t>500,66</t>
  </si>
  <si>
    <t>654,28</t>
  </si>
  <si>
    <t>417,67</t>
  </si>
  <si>
    <t>442,29</t>
  </si>
  <si>
    <t>455,16</t>
  </si>
  <si>
    <t>400,99</t>
  </si>
  <si>
    <t>35,79</t>
  </si>
  <si>
    <t>60,98</t>
  </si>
  <si>
    <t>1.737,03</t>
  </si>
  <si>
    <t>1.255,58</t>
  </si>
  <si>
    <t>489,47</t>
  </si>
  <si>
    <t>37,42</t>
  </si>
  <si>
    <t>4,73</t>
  </si>
  <si>
    <t>23,33</t>
  </si>
  <si>
    <t>46,67</t>
  </si>
  <si>
    <t>99,03</t>
  </si>
  <si>
    <t>33,03</t>
  </si>
  <si>
    <t>38,97</t>
  </si>
  <si>
    <t>21,76</t>
  </si>
  <si>
    <t>185,55</t>
  </si>
  <si>
    <t>58,61</t>
  </si>
  <si>
    <t>96,82</t>
  </si>
  <si>
    <t>72,34</t>
  </si>
  <si>
    <t>104,20</t>
  </si>
  <si>
    <t>64,07</t>
  </si>
  <si>
    <t>306,39</t>
  </si>
  <si>
    <t>92,09</t>
  </si>
  <si>
    <t>817,90</t>
  </si>
  <si>
    <t>135,79</t>
  </si>
  <si>
    <t>66,18</t>
  </si>
  <si>
    <t>124,42</t>
  </si>
  <si>
    <t>665,12</t>
  </si>
  <si>
    <t>309,77</t>
  </si>
  <si>
    <t>7,43</t>
  </si>
  <si>
    <t>3,17</t>
  </si>
  <si>
    <t>29,12</t>
  </si>
  <si>
    <t>96,45</t>
  </si>
  <si>
    <t>218,66</t>
  </si>
  <si>
    <t>141,58</t>
  </si>
  <si>
    <t>343,40</t>
  </si>
  <si>
    <t>680,65</t>
  </si>
  <si>
    <t>221,50</t>
  </si>
  <si>
    <t>311,41</t>
  </si>
  <si>
    <t>15,03</t>
  </si>
  <si>
    <t>232,91</t>
  </si>
  <si>
    <t>113,62</t>
  </si>
  <si>
    <t>148,36</t>
  </si>
  <si>
    <t>18,94</t>
  </si>
  <si>
    <t>173,24</t>
  </si>
  <si>
    <t>2,49</t>
  </si>
  <si>
    <t>6,77</t>
  </si>
  <si>
    <t>4,94</t>
  </si>
  <si>
    <t>0,73</t>
  </si>
  <si>
    <t>606,04</t>
  </si>
  <si>
    <t>176,57</t>
  </si>
  <si>
    <t>300,79</t>
  </si>
  <si>
    <t>43,47</t>
  </si>
  <si>
    <t>25,44</t>
  </si>
  <si>
    <t>36,13</t>
  </si>
  <si>
    <t>30,56</t>
  </si>
  <si>
    <t>68,85</t>
  </si>
  <si>
    <t>49,73</t>
  </si>
  <si>
    <t>199,91</t>
  </si>
  <si>
    <t>138,23</t>
  </si>
  <si>
    <t>101,21</t>
  </si>
  <si>
    <t>66,13</t>
  </si>
  <si>
    <t>77,75</t>
  </si>
  <si>
    <t>166,13</t>
  </si>
  <si>
    <t>177,95</t>
  </si>
  <si>
    <t>199,76</t>
  </si>
  <si>
    <t>44,76</t>
  </si>
  <si>
    <t>72,83</t>
  </si>
  <si>
    <t>135,08</t>
  </si>
  <si>
    <t>392,30</t>
  </si>
  <si>
    <t>166,60</t>
  </si>
  <si>
    <t>21,90</t>
  </si>
  <si>
    <t>6.165,76</t>
  </si>
  <si>
    <t>6.491,84</t>
  </si>
  <si>
    <t>4.885,40</t>
  </si>
  <si>
    <t>5.249,39</t>
  </si>
  <si>
    <t>2.632,55</t>
  </si>
  <si>
    <t>4.083,85</t>
  </si>
  <si>
    <t>2.379,44</t>
  </si>
  <si>
    <t>2.533,08</t>
  </si>
  <si>
    <t>1.951,81</t>
  </si>
  <si>
    <t>2.809,78</t>
  </si>
  <si>
    <t>2.195,26</t>
  </si>
  <si>
    <t>4.101,48</t>
  </si>
  <si>
    <t>2.397,07</t>
  </si>
  <si>
    <t>2.550,71</t>
  </si>
  <si>
    <t>1.969,44</t>
  </si>
  <si>
    <t>2.827,41</t>
  </si>
  <si>
    <t>2.307,03</t>
  </si>
  <si>
    <t>1.252,63</t>
  </si>
  <si>
    <t>1.342,98</t>
  </si>
  <si>
    <t>1.287,78</t>
  </si>
  <si>
    <t>306,01</t>
  </si>
  <si>
    <t>296,90</t>
  </si>
  <si>
    <t>2.948,19</t>
  </si>
  <si>
    <t>88,71</t>
  </si>
  <si>
    <t>190,98</t>
  </si>
  <si>
    <t>279,28</t>
  </si>
  <si>
    <t>80,10</t>
  </si>
  <si>
    <t>142,69</t>
  </si>
  <si>
    <t>310,99</t>
  </si>
  <si>
    <t>129,16</t>
  </si>
  <si>
    <t>356,81</t>
  </si>
  <si>
    <t>910,47</t>
  </si>
  <si>
    <t>1.447,28</t>
  </si>
  <si>
    <t>27,28</t>
  </si>
  <si>
    <t>27,21</t>
  </si>
  <si>
    <t>25,37</t>
  </si>
  <si>
    <t>26,73</t>
  </si>
  <si>
    <t>28,99</t>
  </si>
  <si>
    <t>36,78</t>
  </si>
  <si>
    <t>34,86</t>
  </si>
  <si>
    <t>32,99</t>
  </si>
  <si>
    <t>30,33</t>
  </si>
  <si>
    <t>35,95</t>
  </si>
  <si>
    <t>33,45</t>
  </si>
  <si>
    <t>25,24</t>
  </si>
  <si>
    <t>33,85</t>
  </si>
  <si>
    <t>33,79</t>
  </si>
  <si>
    <t>29,56</t>
  </si>
  <si>
    <t>33,20</t>
  </si>
  <si>
    <t>24,89</t>
  </si>
  <si>
    <t>32,22</t>
  </si>
  <si>
    <t>101,23</t>
  </si>
  <si>
    <t>106,70</t>
  </si>
  <si>
    <t>42,95</t>
  </si>
  <si>
    <t>50,16</t>
  </si>
  <si>
    <t>41,38</t>
  </si>
  <si>
    <t>106,98</t>
  </si>
  <si>
    <t>5.399,63</t>
  </si>
  <si>
    <t>9.261,70</t>
  </si>
  <si>
    <t>6.588,82</t>
  </si>
  <si>
    <t>8.792,02</t>
  </si>
  <si>
    <t>7.533,97</t>
  </si>
  <si>
    <t>5.657,85</t>
  </si>
  <si>
    <t>5.925,16</t>
  </si>
  <si>
    <t>18.357,53</t>
  </si>
  <si>
    <t>4.914,04</t>
  </si>
  <si>
    <t>18.667,50</t>
  </si>
  <si>
    <t>25.988,28</t>
  </si>
  <si>
    <t>17.701,80</t>
  </si>
  <si>
    <t>18.653,89</t>
  </si>
  <si>
    <t>19.914,68</t>
  </si>
  <si>
    <t>7.236,12</t>
  </si>
  <si>
    <t>11.479,24</t>
  </si>
  <si>
    <t>10.857,54</t>
  </si>
  <si>
    <t>17,58</t>
  </si>
  <si>
    <t>98,75</t>
  </si>
  <si>
    <t>229,24</t>
  </si>
  <si>
    <t>321,12</t>
  </si>
  <si>
    <t>122,98</t>
  </si>
  <si>
    <t>129,75</t>
  </si>
  <si>
    <t>138,71</t>
  </si>
  <si>
    <t>196,62</t>
  </si>
  <si>
    <t>36,50</t>
  </si>
  <si>
    <t>157,65</t>
  </si>
  <si>
    <t>4.725,41</t>
  </si>
  <si>
    <t>10.754,10</t>
  </si>
  <si>
    <t>8.745,37</t>
  </si>
  <si>
    <t>127,01</t>
  </si>
  <si>
    <t>41,36</t>
  </si>
  <si>
    <t>35,31</t>
  </si>
  <si>
    <t>50,41</t>
  </si>
  <si>
    <t>33,44</t>
  </si>
  <si>
    <t>124,91</t>
  </si>
  <si>
    <t>45,15</t>
  </si>
  <si>
    <t>57,91</t>
  </si>
  <si>
    <t>52,45</t>
  </si>
  <si>
    <t>64,19</t>
  </si>
  <si>
    <t>64,86</t>
  </si>
  <si>
    <t>50,21</t>
  </si>
  <si>
    <t>62,65</t>
  </si>
  <si>
    <t>113,40</t>
  </si>
  <si>
    <t>51,84</t>
  </si>
  <si>
    <t>56,41</t>
  </si>
  <si>
    <t>53,35</t>
  </si>
  <si>
    <t>40,83</t>
  </si>
  <si>
    <t>38,87</t>
  </si>
  <si>
    <t>4.880,40</t>
  </si>
  <si>
    <t>4.950,24</t>
  </si>
  <si>
    <t>4.654,82</t>
  </si>
  <si>
    <t>4.546,18</t>
  </si>
  <si>
    <t>5.197,58</t>
  </si>
  <si>
    <t>4.729,61</t>
  </si>
  <si>
    <t>5.181,40</t>
  </si>
  <si>
    <t>4.171,58</t>
  </si>
  <si>
    <t>4.550,96</t>
  </si>
  <si>
    <t>4.768,39</t>
  </si>
  <si>
    <t>6.146,32</t>
  </si>
  <si>
    <t>4.889,42</t>
  </si>
  <si>
    <t>4.520,98</t>
  </si>
  <si>
    <t>5.109,01</t>
  </si>
  <si>
    <t>5.593,13</t>
  </si>
  <si>
    <t>5.191,24</t>
  </si>
  <si>
    <t>5.164,82</t>
  </si>
  <si>
    <t>5.181,37</t>
  </si>
  <si>
    <t>4.863,09</t>
  </si>
  <si>
    <t>5.164,91</t>
  </si>
  <si>
    <t>5.155,07</t>
  </si>
  <si>
    <t>6.697,88</t>
  </si>
  <si>
    <t>6.499,10</t>
  </si>
  <si>
    <t>6.167,85</t>
  </si>
  <si>
    <t>7.335,37</t>
  </si>
  <si>
    <t>5.671,75</t>
  </si>
  <si>
    <t>5.210,95</t>
  </si>
  <si>
    <t>5.369,07</t>
  </si>
  <si>
    <t>4.739,80</t>
  </si>
  <si>
    <t>4.851,92</t>
  </si>
  <si>
    <t>5.882,42</t>
  </si>
  <si>
    <t>5.321,64</t>
  </si>
  <si>
    <t>6.264,78</t>
  </si>
  <si>
    <t>6.465,38</t>
  </si>
  <si>
    <t>6.413,88</t>
  </si>
  <si>
    <t>4.488,12</t>
  </si>
  <si>
    <t>5.319,74</t>
  </si>
  <si>
    <t>5.557,69</t>
  </si>
  <si>
    <t>6.382,63</t>
  </si>
  <si>
    <t>4.726,23</t>
  </si>
  <si>
    <t>5.932,71</t>
  </si>
  <si>
    <t>3.682,92</t>
  </si>
  <si>
    <t>5.016,95</t>
  </si>
  <si>
    <t>4.727,35</t>
  </si>
  <si>
    <t>4.414,11</t>
  </si>
  <si>
    <t>4.220,28</t>
  </si>
  <si>
    <t>5.861,81</t>
  </si>
  <si>
    <t>4.500,98</t>
  </si>
  <si>
    <t>4.608,70</t>
  </si>
  <si>
    <t>3.868,47</t>
  </si>
  <si>
    <t>4.982,39</t>
  </si>
  <si>
    <t>4.479,54</t>
  </si>
  <si>
    <t>6.010,97</t>
  </si>
  <si>
    <t>4.787,00</t>
  </si>
  <si>
    <t>6.032,64</t>
  </si>
  <si>
    <t>5.711,28</t>
  </si>
  <si>
    <t>4.513,83</t>
  </si>
  <si>
    <t>5.278,00</t>
  </si>
  <si>
    <t>4.545,29</t>
  </si>
  <si>
    <t>5.924,34</t>
  </si>
  <si>
    <t>6.246,61</t>
  </si>
  <si>
    <t>8.819,54</t>
  </si>
  <si>
    <t>5.317,58</t>
  </si>
  <si>
    <t>4.551,22</t>
  </si>
  <si>
    <t>4.854,97</t>
  </si>
  <si>
    <t>AMPLIAÇÃO DO CANAL DO RIBEIRÃO DO OURO</t>
  </si>
  <si>
    <t>REMOÇÃO DE TERRA E REATERRO PARA AMPLIAÇÃO DO CANAL</t>
  </si>
  <si>
    <t>ESTRUTURAS DE PAREDES E FUNDO DO CANAL AMPLIADO - MOLDADO IN LOCO</t>
  </si>
  <si>
    <t>ESTRUTURAS DE PAREDES E FUNDO DO CANAL AMPLIADO - PRÉ-MOLDADOS</t>
  </si>
  <si>
    <t>LIMPEZA, DRENOS, JUNTAS E GRAUTEAMENTO</t>
  </si>
  <si>
    <t>FUNDAÇÕES</t>
  </si>
  <si>
    <t>1.2.3</t>
  </si>
  <si>
    <t>1.2.4</t>
  </si>
  <si>
    <t>1.2.5</t>
  </si>
  <si>
    <t>1.3.3</t>
  </si>
  <si>
    <t>1.5.5</t>
  </si>
  <si>
    <t>1.5.6</t>
  </si>
  <si>
    <t>1.5.7</t>
  </si>
  <si>
    <t>1.5.8</t>
  </si>
  <si>
    <t>1.5.9</t>
  </si>
  <si>
    <t>1.6.2</t>
  </si>
  <si>
    <t>1.6.3</t>
  </si>
  <si>
    <t>1.6.4</t>
  </si>
  <si>
    <t>1.6.5</t>
  </si>
  <si>
    <t>1.6.6</t>
  </si>
  <si>
    <t>1.6.7</t>
  </si>
  <si>
    <t>1.6.8</t>
  </si>
  <si>
    <t>1.6.9</t>
  </si>
  <si>
    <t>1.6.10</t>
  </si>
  <si>
    <t>CONFORME QUANTITATIVOS DO PROJETO - DEMOLIÇÕES</t>
  </si>
  <si>
    <t>TOTAL CARREGADO x DISTÂNCIA ATÉ O BOTA-FORA (9,71 KM)</t>
  </si>
  <si>
    <t>CONFORME QUANTITATIVOS DO PROJETO DE ESCAVAÇÃO</t>
  </si>
  <si>
    <t>CONFORME QUANTITATIVOS DO PROJETO DE FUNDAÇÕES DO CANAL</t>
  </si>
  <si>
    <t>IGUAL AO TOTAL DE RACHÃO A SER UTILIZADO</t>
  </si>
  <si>
    <t>TOTAL DE RACHÃO A SER UTILIZADO x DISTÂNCIA DA JAZIDA</t>
  </si>
  <si>
    <t>CONFORME QUANTITATIVOS DO PROJETO DOS DRENOS LATERAIS E DO FUNDO DO CANAL</t>
  </si>
  <si>
    <t>FOI CONSIDERADA UMA HORA DE GUINDASTE POR PLACA A SER INSTALADA</t>
  </si>
  <si>
    <t xml:space="preserve">AMPLIAÇÃO DO CANAL DO RIBEIRÃO DO OURO - TRECHO 0 - ESTACAS 9+6.15 a EST.10+7.15 </t>
  </si>
  <si>
    <t>2.1.2</t>
  </si>
  <si>
    <t>2.1.3</t>
  </si>
  <si>
    <t>AMPLIAÇÃO DO CANAL DO RIBEIRÃO DO OURO - TRECHO 1 - ESTACAS 10+7.15 A EST. 11+11.84</t>
  </si>
  <si>
    <t>2.4</t>
  </si>
  <si>
    <t>2.4.1</t>
  </si>
  <si>
    <t>2.4.2</t>
  </si>
  <si>
    <t>2.4.3</t>
  </si>
  <si>
    <t>2.4.4</t>
  </si>
  <si>
    <t>2.4.5</t>
  </si>
  <si>
    <t>2.4.6</t>
  </si>
  <si>
    <t>2.5</t>
  </si>
  <si>
    <t>2.5.1</t>
  </si>
  <si>
    <t>2.5.2</t>
  </si>
  <si>
    <t>2.5.3</t>
  </si>
  <si>
    <t>2.5.4</t>
  </si>
  <si>
    <t>2.5.5</t>
  </si>
  <si>
    <t>2.5.6</t>
  </si>
  <si>
    <t>2.5.7</t>
  </si>
  <si>
    <t>2.5.8</t>
  </si>
  <si>
    <t>2.5.9</t>
  </si>
  <si>
    <t>2.6</t>
  </si>
  <si>
    <t>2.6.1</t>
  </si>
  <si>
    <t>2.6.2</t>
  </si>
  <si>
    <t>2.6.3</t>
  </si>
  <si>
    <t>2.6.4</t>
  </si>
  <si>
    <t>2.6.5</t>
  </si>
  <si>
    <t>2.6.6</t>
  </si>
  <si>
    <t>2.6.7</t>
  </si>
  <si>
    <t>2.6.8</t>
  </si>
  <si>
    <t>2.6.9</t>
  </si>
  <si>
    <t>2.6.10</t>
  </si>
  <si>
    <t>AMPLIAÇÃO DO CANAL DO RIBEIRÃO DO OURO - TRECHO 3 - ESTACAS 34+5.20 a EST.48+17.20</t>
  </si>
  <si>
    <t>AMPLIAÇÃO DO CANAL DO RIBEIRÃO DO OURO - TRECHO 2 - ESTACAS 11+11.84  A EST. 34+5.20</t>
  </si>
  <si>
    <t xml:space="preserve">AMPLIAÇÃO DO CANAL DO RIBEIRÃO DO OURO - TRECHO 4 - ESTACAS 49+3.20 a EST.52+6.00 </t>
  </si>
  <si>
    <t>AMPLIAÇÃO DO CANAL DO RIBEIRÃO DO OURO - TRECHO 5 - ESTACAS 52+6.00 a EST.55+0.00</t>
  </si>
  <si>
    <t>AMPLIAÇÃO DO CANAL DO RIBEIRÃO DO OURO - TRECHO 6 - ESTACAS 55+0.00 a EST.61+8.00</t>
  </si>
  <si>
    <t>11.4</t>
  </si>
  <si>
    <t>11.4.1</t>
  </si>
  <si>
    <t>11.4.2</t>
  </si>
  <si>
    <t>11.4.3</t>
  </si>
  <si>
    <t>11.4.4</t>
  </si>
  <si>
    <t>11.4.5</t>
  </si>
  <si>
    <t>11.4.6</t>
  </si>
  <si>
    <t>11.5</t>
  </si>
  <si>
    <t>11.5.1</t>
  </si>
  <si>
    <t>11.5.2</t>
  </si>
  <si>
    <t>11.5.3</t>
  </si>
  <si>
    <t>11.5.4</t>
  </si>
  <si>
    <t>11.5.5</t>
  </si>
  <si>
    <t>11.5.6</t>
  </si>
  <si>
    <t>11.5.7</t>
  </si>
  <si>
    <t>11.5.8</t>
  </si>
  <si>
    <t>11.5.9</t>
  </si>
  <si>
    <t>11.6</t>
  </si>
  <si>
    <t>11.6.1</t>
  </si>
  <si>
    <t>11.6.2</t>
  </si>
  <si>
    <t>11.6.3</t>
  </si>
  <si>
    <t>11.6.4</t>
  </si>
  <si>
    <t>11.6.5</t>
  </si>
  <si>
    <t>11.6.6</t>
  </si>
  <si>
    <t>11.6.7</t>
  </si>
  <si>
    <t>11.6.8</t>
  </si>
  <si>
    <t>11.6.9</t>
  </si>
  <si>
    <t>11.6.10</t>
  </si>
  <si>
    <t>AMPLIAÇÃO DO CANAL DO RIBEIRÃO DO OURO - TRECHO 7 - ESTACAS 61+8.00 a EST. 81+16.79</t>
  </si>
  <si>
    <t xml:space="preserve">AMPLIAÇÃO DO CANAL DO RIBEIRÃO DO OURO - TRECHO 8 - ESTACAS 81+16.79 a EST. 87+5.74 </t>
  </si>
  <si>
    <t xml:space="preserve">AMPLIAÇÃO DO CANAL DO RIBEIRÃO DO OURO - TRECHO 9 - ESTACAS 87+7.74 a EST. 91+19.75 </t>
  </si>
  <si>
    <t>AMPLIAÇÃO DO CANAL DO RIBEIRÃO DO OURO - TRECHO 10 - ESTACAS 91+19.75 A EST. 99+12.06</t>
  </si>
  <si>
    <t>TRECHOS DE TRANSIÇÃO DO CANAL</t>
  </si>
  <si>
    <t>TRECHOS DE TRANSIÇÃO - CANAL PARA OAE</t>
  </si>
  <si>
    <t>SUBSTITUIÇÃO DE PONTES AO LONGO DO CANAL DO RIBEIRÃO DO OURO</t>
  </si>
  <si>
    <t>PONTE NA ESTACA 33 - RUA IMACULADA CONCEIÇÃO</t>
  </si>
  <si>
    <t>REMOÇÃO DE TERRA E REATERRO PARA A OAE</t>
  </si>
  <si>
    <t>FUNDAÇÕES PARA A OAE</t>
  </si>
  <si>
    <t>IGUAL AO TOTAL DE GEOTÊXTIL A SER UTILIZADO NAS FUNDAÇÕES DA OAE</t>
  </si>
  <si>
    <t>CANTONEIRA L2" x 2" x 3/16" DE AC0-A36</t>
  </si>
  <si>
    <t>26.08.03</t>
  </si>
  <si>
    <t>COMPANHIA DE DESENVOLVIMENTO HABITACIONAL E URBANO</t>
  </si>
  <si>
    <t>DO ESTADO DE SÃO PAULO</t>
  </si>
  <si>
    <t>BOLETIM REFERENCIAL DE CUSTOS</t>
  </si>
  <si>
    <t>RELATÓRIO DE INSUMOS</t>
  </si>
  <si>
    <t>Versão 192</t>
  </si>
  <si>
    <t>Nov/23</t>
  </si>
  <si>
    <t>BDI :</t>
  </si>
  <si>
    <t>Referência</t>
  </si>
  <si>
    <t xml:space="preserve"> Descrição</t>
  </si>
  <si>
    <t>Un</t>
  </si>
  <si>
    <t>Custo Total</t>
  </si>
  <si>
    <t>01</t>
  </si>
  <si>
    <t>SERVICO TECNICO ESPECIALIZADO</t>
  </si>
  <si>
    <t>01.02</t>
  </si>
  <si>
    <t>Parecer técnico</t>
  </si>
  <si>
    <t>01.02.071</t>
  </si>
  <si>
    <t>Parecer técnico de fundações, contenções e recomendações gerais, para empreendimentos com área construída até 1.000 m²</t>
  </si>
  <si>
    <t>01.02.081</t>
  </si>
  <si>
    <t>Parecer técnico de fundações, contenções e recomendações gerais, para empreendimentos com área construída de 1.001 a 2.000 m²</t>
  </si>
  <si>
    <t>01.02.091</t>
  </si>
  <si>
    <t>Parecer técnico de fundações, contenções e recomendações gerais, para empreendimentos com área construída de 2.001 a 5.000 m²</t>
  </si>
  <si>
    <t>01.02.101</t>
  </si>
  <si>
    <t>Parecer técnico de fundações, contenções e recomendações gerais, para empreendimentos com área construída de 5.001 a 10.000 m²</t>
  </si>
  <si>
    <t>01.02.111</t>
  </si>
  <si>
    <t>Parecer técnico de fundações, contenções e recomendações gerais, para empreendimentos com área construída acima de 10.000 m²</t>
  </si>
  <si>
    <t>01.06</t>
  </si>
  <si>
    <t>Projeto de instalações elétricas</t>
  </si>
  <si>
    <t>01.06.021</t>
  </si>
  <si>
    <t>Elaboração de projeto de adequação de entrada de energia elétrica junto a concessionária, com medição em baixa tensão e demanda até 75 kVA</t>
  </si>
  <si>
    <t>01.06.031</t>
  </si>
  <si>
    <t>Elaboração de projeto de adequação de entrada de energia elétrica junto a concessionária, com medição em média tensão, subestação simplificada e demanda de 75 kVA a 300 kVA</t>
  </si>
  <si>
    <t>01.06.032</t>
  </si>
  <si>
    <t>Elaboração de projeto de adequação de entrada de energia elétrica junto a concessionária, com medição em média tensão e demanda de 75 kVA a 300 kVA</t>
  </si>
  <si>
    <t>01.06.041</t>
  </si>
  <si>
    <t>Elaboração de projeto de adequação de entrada de energia elétrica junto a concessionária, com medição em média tensão e demanda acima de 300 kVA a 2 MVA</t>
  </si>
  <si>
    <t>01.17</t>
  </si>
  <si>
    <t>Projeto executivo</t>
  </si>
  <si>
    <t>01.17.031</t>
  </si>
  <si>
    <t>Projeto executivo de arquitetura em formato A1</t>
  </si>
  <si>
    <t>01.17.041</t>
  </si>
  <si>
    <t>Projeto executivo de arquitetura em formato A0</t>
  </si>
  <si>
    <t>01.17.051</t>
  </si>
  <si>
    <t>Projeto executivo de estrutura em formato A1</t>
  </si>
  <si>
    <t>01.17.061</t>
  </si>
  <si>
    <t>Projeto executivo de estrutura em formato A0</t>
  </si>
  <si>
    <t>01.17.071</t>
  </si>
  <si>
    <t>Projeto executivo de instalações hidráulicas em formato A1</t>
  </si>
  <si>
    <t>01.17.081</t>
  </si>
  <si>
    <t>Projeto executivo de instalações hidráulicas em formato A0</t>
  </si>
  <si>
    <t>01.17.111</t>
  </si>
  <si>
    <t>Projeto executivo de instalações elétricas em formato A1</t>
  </si>
  <si>
    <t>01.17.121</t>
  </si>
  <si>
    <t>Projeto executivo de instalações elétricas em formato A0</t>
  </si>
  <si>
    <t>01.17.151</t>
  </si>
  <si>
    <t>Projeto executivo de climatização em formato A1</t>
  </si>
  <si>
    <t>01.17.161</t>
  </si>
  <si>
    <t>Projeto executivo de climatização em formato A0</t>
  </si>
  <si>
    <t>01.17.171</t>
  </si>
  <si>
    <t>Projeto executivo de chuveiros automáticos em formato A1</t>
  </si>
  <si>
    <t>01.17.181</t>
  </si>
  <si>
    <t>Projeto executivo de chuveiros automáticos em formato A0</t>
  </si>
  <si>
    <t>01.20</t>
  </si>
  <si>
    <t>Levantamento topográfico e geofísico</t>
  </si>
  <si>
    <t>01.20.010</t>
  </si>
  <si>
    <t>Taxa de mobilização e desmobilização de equipamentos para execução de levantamento topográfico</t>
  </si>
  <si>
    <t>TX</t>
  </si>
  <si>
    <t>01.20.280</t>
  </si>
  <si>
    <t>Levantamento planimétrico de área pavimentada para veículo e pedestre</t>
  </si>
  <si>
    <t>01.20.691</t>
  </si>
  <si>
    <t>Levantamento planimétrico cadastral com áreas ocupadas predominantemente por comunidades - área até 20.000 m² (mínimo de 3.500 m²)</t>
  </si>
  <si>
    <t>01.20.701</t>
  </si>
  <si>
    <t>Levantamento planimétrico cadastral com áreas ocupadas predominantemente por comunidades - área acima de 20.000 m² até 200.000 m²</t>
  </si>
  <si>
    <t>01.20.711</t>
  </si>
  <si>
    <t>Levantamento planimétrico cadastral com áreas ocupadas predominantemente por comunidades - área acima de 200.000 m²</t>
  </si>
  <si>
    <t>01.20.721</t>
  </si>
  <si>
    <t>Levantamento planimétrico cadastral com áreas até 50% de ocupação - área até 20.000 m² (mínimo de 3.500 m²)</t>
  </si>
  <si>
    <t>01.20.731</t>
  </si>
  <si>
    <t>Levantamento planimétrico cadastral com áreas até 50% de ocupação - área acima de 20.000 m² até 200.000 m²</t>
  </si>
  <si>
    <t>01.20.741</t>
  </si>
  <si>
    <t>Levantamento planimétrico cadastral com áreas até 50% de ocupação - área acima de 200.000 m²</t>
  </si>
  <si>
    <t>01.20.751</t>
  </si>
  <si>
    <t>Levantamento planimétrico cadastral com áreas acima de 50% de ocupação - área até 20.000 m² (mínimo de 4.000 m²)</t>
  </si>
  <si>
    <t>01.20.761</t>
  </si>
  <si>
    <t>Levantamento planimétrico cadastral com áreas acima de 50% de ocupação - área acima de 20.000 m² até 200.000 m²</t>
  </si>
  <si>
    <t>01.20.771</t>
  </si>
  <si>
    <t>Levantamento planimétrico cadastral com áreas acima de 50% de ocupação - área acima de 200.000 m²</t>
  </si>
  <si>
    <t>01.20.781</t>
  </si>
  <si>
    <t>Levantamento planialtimétrico cadastral com áreas ocupadas predominantemente por comunidades - área até 20.000 m² (mínimo de 3.500 m²)</t>
  </si>
  <si>
    <t>01.20.791</t>
  </si>
  <si>
    <t>Levantamento planialtimétrico cadastral com áreas ocupadas predominantemente por comunidades - área acima de 20.000 m² até 200.000 m²</t>
  </si>
  <si>
    <t>01.20.801</t>
  </si>
  <si>
    <t>Levantamento planialtimétrico cadastral com áreas ocupadas predominantemente por comunidades - área acima de 200.000 m²</t>
  </si>
  <si>
    <t>01.20.811</t>
  </si>
  <si>
    <t>Levantamento planialtimétrico cadastral com áreas até 50% de ocupação - área até 20.000 m² (mínimo de 4.000 m²)</t>
  </si>
  <si>
    <t>01.20.821</t>
  </si>
  <si>
    <t>Levantamento planialtimétrico cadastral com áreas até 50% de ocupação - área acima de 20.000 m² até 200.000 m²</t>
  </si>
  <si>
    <t>01.20.831</t>
  </si>
  <si>
    <t>Levantamento planialtimétrico cadastral com áreas até 50% de ocupação - área acima de 200.000 m²</t>
  </si>
  <si>
    <t>01.20.841</t>
  </si>
  <si>
    <t>Levantamento planialtimétrico cadastral com áreas acima de 50% de ocupação - área até 20.000 m² (mínimo de 3.500 m²)</t>
  </si>
  <si>
    <t>01.20.851</t>
  </si>
  <si>
    <t>Levantamento planialtimétrico cadastral com áreas acima de 50% de ocupação - área acima de 20.000 m² até 200.000 m²</t>
  </si>
  <si>
    <t>01.20.861</t>
  </si>
  <si>
    <t>Levantamento planialtimétrico cadastral com áreas acima de 50% de ocupação - área acima de 200.000 m²</t>
  </si>
  <si>
    <t>01.20.871</t>
  </si>
  <si>
    <t>Levantamento planialtimétrico cadastral em área rural até 2 alqueires (mínimo de 10.000 m²)</t>
  </si>
  <si>
    <t>01.20.881</t>
  </si>
  <si>
    <t>Levantamento planialtimétrico cadastral em área rural acima de 2 até 5 alqueires</t>
  </si>
  <si>
    <t>01.20.891</t>
  </si>
  <si>
    <t>Levantamento planialtimétrico cadastral em área rural acima de 5 até 10 alqueires</t>
  </si>
  <si>
    <t>01.20.901</t>
  </si>
  <si>
    <t>Levantamento planialtimétrico cadastral em área rural acima de 10 alqueires</t>
  </si>
  <si>
    <t>01.20.911</t>
  </si>
  <si>
    <t>Transporte de referência de nível (RN) - classe IIN (mínimo de 2 km)</t>
  </si>
  <si>
    <t>01.20.921</t>
  </si>
  <si>
    <t>Implantação de marcos através de levantamento com GPS (mínimo de 3 marcos)</t>
  </si>
  <si>
    <t>01.21</t>
  </si>
  <si>
    <t>Estudo geotecnico (sondagem)</t>
  </si>
  <si>
    <t>01.21.010</t>
  </si>
  <si>
    <t>Taxa de mobilização e desmobilização de equipamentos para execução de sondagem</t>
  </si>
  <si>
    <t>01.21.090</t>
  </si>
  <si>
    <t>Taxa de mobilização e desmobilização de equipamentos para execução de sondagem rotativa</t>
  </si>
  <si>
    <t>01.21.100</t>
  </si>
  <si>
    <t>Sondagem do terreno a trado</t>
  </si>
  <si>
    <t>01.21.110</t>
  </si>
  <si>
    <t>Sondagem do terreno à percussão (mínimo de 30 m)</t>
  </si>
  <si>
    <t>01.21.120</t>
  </si>
  <si>
    <t>Sondagem do terreno rotativa em solo</t>
  </si>
  <si>
    <t>01.21.130</t>
  </si>
  <si>
    <t>Sondagem do terreno rotativa em rocha</t>
  </si>
  <si>
    <t>01.21.140</t>
  </si>
  <si>
    <t>Sondagem do terreno à percussão com a utilização de torquímetro (mínimo de 30 m)</t>
  </si>
  <si>
    <t>01.23</t>
  </si>
  <si>
    <t>Tratamento, recuperação e trabalhos especiais em concreto</t>
  </si>
  <si>
    <t>01.23.010</t>
  </si>
  <si>
    <t>Taxa de mobilização e desmobilização de equipamentos para execução de corte em concreto armado</t>
  </si>
  <si>
    <t>01.23.020</t>
  </si>
  <si>
    <t>Limpeza de armadura com escova de aço</t>
  </si>
  <si>
    <t>01.23.030</t>
  </si>
  <si>
    <t>Preparo de ponte de aderência com adesivo a base de epóxi</t>
  </si>
  <si>
    <t>01.23.056</t>
  </si>
  <si>
    <t>Tratamento de armadura com produto anticorrosivo a base de zinco</t>
  </si>
  <si>
    <t>01.23.060</t>
  </si>
  <si>
    <t>Corte de concreto deteriorado inclusive remoção dos detritos</t>
  </si>
  <si>
    <t>01.23.070</t>
  </si>
  <si>
    <t>Demarcação de área com disco de corte diamantado</t>
  </si>
  <si>
    <t>01.23.100</t>
  </si>
  <si>
    <t>Demolição de concreto armado com preservação de armadura, para reforço e recuperação estrutural</t>
  </si>
  <si>
    <t>01.23.140</t>
  </si>
  <si>
    <t>Furação de 1 1/4´ em concreto armado</t>
  </si>
  <si>
    <t>01.23.150</t>
  </si>
  <si>
    <t>Furação de 1 1/2´ em concreto armado</t>
  </si>
  <si>
    <t>01.23.160</t>
  </si>
  <si>
    <t>Furação de 2 1/4´ em concreto armado</t>
  </si>
  <si>
    <t>01.23.190</t>
  </si>
  <si>
    <t>Furação de 2 1/2´ em concreto armado</t>
  </si>
  <si>
    <t>01.23.200</t>
  </si>
  <si>
    <t>Taxa de mobilização e desmobilização de equipamentos para execução de perfuração em concreto</t>
  </si>
  <si>
    <t>01.23.221</t>
  </si>
  <si>
    <t>Furação para até 10mm x 100mm em concreto armado, inclusive colagem de armadura (para até 8mm)</t>
  </si>
  <si>
    <t>01.23.222</t>
  </si>
  <si>
    <t>Furação para 12,5mm x 100mm em concreto armado, inclusive colagem de armadura (para 10mm)</t>
  </si>
  <si>
    <t>01.23.223</t>
  </si>
  <si>
    <t>Furação para 16mm x 100mm em concreto armado, inclusive colagem de armadura (para 12,5mm)</t>
  </si>
  <si>
    <t>01.23.231</t>
  </si>
  <si>
    <t>Furação para até 10mm x 150mm em concreto armado, inclusive colagem de armadura (para até 8mm)</t>
  </si>
  <si>
    <t>01.23.232</t>
  </si>
  <si>
    <t>Furação para 12,5mm x 150mm em concreto armado, inclusive colagem de armadura (para 10mm)</t>
  </si>
  <si>
    <t>01.23.233</t>
  </si>
  <si>
    <t>Furação para 16mm x 150mm em concreto armado, inclusive colagem de armadura (para 12,5mm)</t>
  </si>
  <si>
    <t>01.23.234</t>
  </si>
  <si>
    <t>Furação para 20mm x 150mm em concreto armado, inclusive colagem de armadura (para 16mm)</t>
  </si>
  <si>
    <t>01.23.236</t>
  </si>
  <si>
    <t>Furação para até 10mm x 200mm em concreto armado, inclusive colagem de armadura (para 8mm)</t>
  </si>
  <si>
    <t>01.23.237</t>
  </si>
  <si>
    <t>Furação para 12,5mm x 200mm em concreto armado, inclusive colagem de armadura (para 10mm)</t>
  </si>
  <si>
    <t>01.23.238</t>
  </si>
  <si>
    <t>Furação para 16mm x 200mm em concreto armado, inclusive colagem de armadura (para 12,5mm)</t>
  </si>
  <si>
    <t>01.23.239</t>
  </si>
  <si>
    <t>Furação para 20mm x 200mm em concreto armado, inclusive colagem de armadura (para 16mm)</t>
  </si>
  <si>
    <t>01.23.254</t>
  </si>
  <si>
    <t>Furação de 1´ em concreto armado</t>
  </si>
  <si>
    <t>01.23.260</t>
  </si>
  <si>
    <t>Furação de 2´ em concreto armado</t>
  </si>
  <si>
    <t>01.23.264</t>
  </si>
  <si>
    <t>Furação de 3´ em concreto armado</t>
  </si>
  <si>
    <t>01.23.270</t>
  </si>
  <si>
    <t>Furação de 4´ em concreto armado</t>
  </si>
  <si>
    <t>01.23.274</t>
  </si>
  <si>
    <t>Furação de 5´ em concreto armado</t>
  </si>
  <si>
    <t>01.23.280</t>
  </si>
  <si>
    <t>Furação de 6´ em concreto armado</t>
  </si>
  <si>
    <t>01.23.510</t>
  </si>
  <si>
    <t>Corte vertical em concreto armado, espessura de 15 cm</t>
  </si>
  <si>
    <t>01.23.700</t>
  </si>
  <si>
    <t>Taxa de mobilização e desmobilização para reforço estrutural com fibra de carbono</t>
  </si>
  <si>
    <t>01.23.701</t>
  </si>
  <si>
    <t>Preparação de substrato para colagem de fibra de carbono, mediante lixamento e/ou apicoamento e escovação</t>
  </si>
  <si>
    <t>01.23.702</t>
  </si>
  <si>
    <t>Fibra de carbono para reforço estrutural de alta resistência - 300 g/m²</t>
  </si>
  <si>
    <t>01.27</t>
  </si>
  <si>
    <t>Estudo e programa ambientais</t>
  </si>
  <si>
    <t>01.27.011</t>
  </si>
  <si>
    <t>Projeto e implementação de gerenciamento integrado de resíduos sólidos e gestão de perdas</t>
  </si>
  <si>
    <t>01.27.021</t>
  </si>
  <si>
    <t>Projeto e implementação de educação ambiental</t>
  </si>
  <si>
    <t>01.27.031</t>
  </si>
  <si>
    <t>Projeto e implementação de controle ambiental de obra</t>
  </si>
  <si>
    <t>01.27.041</t>
  </si>
  <si>
    <t>Laudo de caracterização de vegetação</t>
  </si>
  <si>
    <t>01.27.051</t>
  </si>
  <si>
    <t>Laudo de caracterização da fauna associada à flora</t>
  </si>
  <si>
    <t>01.27.061</t>
  </si>
  <si>
    <t>Projeto e implementação de monitoramento da fauna durante a obra</t>
  </si>
  <si>
    <t>01.27.071</t>
  </si>
  <si>
    <t>Laudo de autodepuração</t>
  </si>
  <si>
    <t>01.27.091</t>
  </si>
  <si>
    <t>Estudo de impacto de vizinhança, em área urbana até 10.000 m²</t>
  </si>
  <si>
    <t>01.28</t>
  </si>
  <si>
    <t>Poço profundo</t>
  </si>
  <si>
    <t>01.28.010</t>
  </si>
  <si>
    <t>Taxa de mobilização e desmobilização de equipamentos para execução de perfuração para poço profundo - profundidade até 200 m</t>
  </si>
  <si>
    <t>01.28.020</t>
  </si>
  <si>
    <t>Taxa de mobilização e desmobilização de equipamentos para execução de perfuração para poço profundo - profundidade acima de 200 m e até 300 m</t>
  </si>
  <si>
    <t>01.28.030</t>
  </si>
  <si>
    <t>Taxa de mobilização e desmobilização de equipamentos para execução de perfuração para poço profundo - profundidade acima de 300 m</t>
  </si>
  <si>
    <t>01.28.040</t>
  </si>
  <si>
    <t>Perfuração rotativa para poço profundo em camadas de solos sedimentares, diâmetro de 8 1/2" (215,90 mm)</t>
  </si>
  <si>
    <t>01.28.050</t>
  </si>
  <si>
    <t>Perfuração rotativa para poço profundo em aluvião, arenito, ou solos sedimentados em geral, diâmetro de 10" (250 mm)</t>
  </si>
  <si>
    <t>01.28.060</t>
  </si>
  <si>
    <t>Perfuração rotativa para poço profundo em aluvião, arenito, ou solos sedimentados em geral, diâmetro de 12" (300 mm)</t>
  </si>
  <si>
    <t>01.28.070</t>
  </si>
  <si>
    <t>Perfuração rotativa para poço profundo em aluvião, arenito, ou solos sedimentados em geral, diâmetro de 14" (350 mm)</t>
  </si>
  <si>
    <t>01.28.080</t>
  </si>
  <si>
    <t>Perfuração rotativa para poço profundo em aluvião, arenito, ou solos sedimentados em geral, diâmetro de 16" (400 mm)</t>
  </si>
  <si>
    <t>01.28.090</t>
  </si>
  <si>
    <t>Perfuração rotativa para poço profundo em aluvião, arenito, ou solos sedimentados em geral, diâmetro de 18" (450 mm)</t>
  </si>
  <si>
    <t>01.28.100</t>
  </si>
  <si>
    <t>Perfuração rotativa para poço profundo em aluvião, arenito, ou solos sedimentados em geral, diâmetro de 20" (500 mm)</t>
  </si>
  <si>
    <t>01.28.110</t>
  </si>
  <si>
    <t>Perfuração rotativa para poço profundo em aluvião, arenito, ou solos sedimentados em geral, diâmetro de 22" (550 mm)</t>
  </si>
  <si>
    <t>01.28.120</t>
  </si>
  <si>
    <t>Perfuração rotativa para poço profundo em aluvião, arenito, ou solos sedimentados em geral, diâmetro de 26" (650 mm)</t>
  </si>
  <si>
    <t>01.28.130</t>
  </si>
  <si>
    <t>Perfuração rotativa para poço profundo em solos e/ou rocha metassedimentar alterada em geral, diâmetro de 20" (508 mm)</t>
  </si>
  <si>
    <t>01.28.140</t>
  </si>
  <si>
    <t>Perfuração roto-pneumática para poço profundo em rocha metassedimentar em geral, diâmetro de 12 1/4" (311,15 mm)</t>
  </si>
  <si>
    <t>01.28.150</t>
  </si>
  <si>
    <t>Perfuração rotativa para poço profundo em rocha sã (basalto), diâmetro de 14" (350 mm)</t>
  </si>
  <si>
    <t>01.28.160</t>
  </si>
  <si>
    <t>Perfuração rotativa para poço profundo em rocha alterada (basalto alterado), diâmetro de 8" (200 mm)</t>
  </si>
  <si>
    <t>01.28.170</t>
  </si>
  <si>
    <t>Perfuração rotativa para poço profundo em rocha alterada (basalto alterado), diâmetro de 10" (250 mm)</t>
  </si>
  <si>
    <t>01.28.180</t>
  </si>
  <si>
    <t>Perfuração rotativa para poço profundo em rocha alterada (basalto alterado), diâmetro de 12" (300 mm)</t>
  </si>
  <si>
    <t>01.28.190</t>
  </si>
  <si>
    <t>Perfuração roto-pneumática para poço profundo em rocha sã (basalto), diâmetro de 6" (150 mm)</t>
  </si>
  <si>
    <t>01.28.200</t>
  </si>
  <si>
    <t>Perfuração roto-pneumática para poço profundo em rocha sã (basalto), diâmetro de 8" (200 mm)</t>
  </si>
  <si>
    <t>01.28.210</t>
  </si>
  <si>
    <t>Perfuração roto-pneumática para poço profundo em rocha sã (basalto), diâmetro de 10" (250 mm)</t>
  </si>
  <si>
    <t>01.28.220</t>
  </si>
  <si>
    <t>Perfuração roto-pneumática para poço profundo em rocha sã (basalto), diâmetro de 12" (300 mm)</t>
  </si>
  <si>
    <t>01.28.230</t>
  </si>
  <si>
    <t>Perfuração roto-pneumática para poço profundo em rocha sã (basalto), diâmetro de 14" (350 mm)</t>
  </si>
  <si>
    <t>01.28.240</t>
  </si>
  <si>
    <t>Perfuração roto-pneumática para poço profundo em rocha sã (basalto), diâmetro de 18" (450 mm)</t>
  </si>
  <si>
    <t>01.28.250</t>
  </si>
  <si>
    <t>Revestimento interno de poço profundo tubo liso em aço galvanizado, diâmetro de 6" (152,40 mm) - união solda</t>
  </si>
  <si>
    <t>01.28.260</t>
  </si>
  <si>
    <t>Revestimento interno de poço profundo tubo PVC geomecânico nervurado standard, diâmetro de 6" (150 mm)</t>
  </si>
  <si>
    <t>01.28.270</t>
  </si>
  <si>
    <t>Revestimento interno de poço profundo tubo PVC geomecânico nervurado reforçado, diâmetro de 8" (200 mm)</t>
  </si>
  <si>
    <t>01.28.280</t>
  </si>
  <si>
    <t>Revestimento interno de poço profundo tubo de aço preto, diâmetro de 6" (152,40 mm)</t>
  </si>
  <si>
    <t>01.28.290</t>
  </si>
  <si>
    <t>Revestimento interno de poço profundo tubo preto DIN 2440, diâmetro de 6" (150 mm)</t>
  </si>
  <si>
    <t>01.28.300</t>
  </si>
  <si>
    <t>Revestimento interno de poço profundo tubo preto DIN 2440, diâmetro de 8" (200 mm)</t>
  </si>
  <si>
    <t>01.28.310</t>
  </si>
  <si>
    <t>Revestimento interno de poço profundo tubo de aço preto liso calandrado, diâmetro de 16" (406,40 mm)</t>
  </si>
  <si>
    <t>01.28.350</t>
  </si>
  <si>
    <t>Revestimento da boca de poço profundo tubo chapa 3/16", diâmetro de 12"</t>
  </si>
  <si>
    <t>01.28.360</t>
  </si>
  <si>
    <t>Revestimento da boca de poço profundo tubo chapa 3/16", diâmetro de 14"</t>
  </si>
  <si>
    <t>01.28.370</t>
  </si>
  <si>
    <t>Revestimento da boca de poço profundo tubo chapa 3/16", diâmetro de 16"</t>
  </si>
  <si>
    <t>01.28.380</t>
  </si>
  <si>
    <t>Revestimento da boca de poço profundo tubo chapa 3/16", diâmetro de 20"</t>
  </si>
  <si>
    <t>01.28.390</t>
  </si>
  <si>
    <t>Filtro PVC geomecânico nervurado tipo standard para poço profundo, diâmetro de 6" (150 mm)</t>
  </si>
  <si>
    <t>01.28.400</t>
  </si>
  <si>
    <t>Filtro PVC geomecânico nervurado tipo reforçado para poço profundo, diâmetro de 8" (200 mm)</t>
  </si>
  <si>
    <t>01.28.410</t>
  </si>
  <si>
    <t>Filtro espiralado galvanizado simples (standard) para poço profundo, diâmetro de 6" (152,40 mm)</t>
  </si>
  <si>
    <t>01.28.420</t>
  </si>
  <si>
    <t>Filtro espiralado galvanizado reforçado para poço profundo, diâmetro de 6" (152,40 mm)</t>
  </si>
  <si>
    <t>01.28.430</t>
  </si>
  <si>
    <t>Filtro espiralado em aço inoxidável reforçado para poço profundo, diâmetro de 6" (152,40 mm)</t>
  </si>
  <si>
    <t>01.28.440</t>
  </si>
  <si>
    <t>Filtro galvanizado tipo NOLD para poço profundo, diâmetro de 6" (150 mm)</t>
  </si>
  <si>
    <t>01.28.450</t>
  </si>
  <si>
    <t>Pré-filtro tipo pérola para poço profundo</t>
  </si>
  <si>
    <t>01.28.460</t>
  </si>
  <si>
    <t>Pré-filtro tipo Jacareí para poço profundo</t>
  </si>
  <si>
    <t>01.28.470</t>
  </si>
  <si>
    <t>Perfilagem ótica (filmagem / endoscopia) para poço profundo</t>
  </si>
  <si>
    <t>01.28.480</t>
  </si>
  <si>
    <t>Perfilagem elétrica de poço profundo</t>
  </si>
  <si>
    <t>01.28.490</t>
  </si>
  <si>
    <t>Taxa de mobilização e desmobilização de equipamentos para execução de bombeamento, limpeza, desenvolvimento e teste de vazão</t>
  </si>
  <si>
    <t>01.28.500</t>
  </si>
  <si>
    <t>Limpeza e desenvolvimento do poço profundo</t>
  </si>
  <si>
    <t>01.28.510</t>
  </si>
  <si>
    <t>Ensaio de vazão (bombeamento) para poço profundo, com bomba submersa</t>
  </si>
  <si>
    <t>01.28.520</t>
  </si>
  <si>
    <t>Ensaio de vazão escalonado para poço profundo</t>
  </si>
  <si>
    <t>01.28.530</t>
  </si>
  <si>
    <t>Ensaio de recuperação de nível para poço profundo</t>
  </si>
  <si>
    <t>01.28.540</t>
  </si>
  <si>
    <t>Desinfecção de poço profundo</t>
  </si>
  <si>
    <t>01.28.550</t>
  </si>
  <si>
    <t>Análise físico-química e bacteriológica da água para poço profundo</t>
  </si>
  <si>
    <t>CJ</t>
  </si>
  <si>
    <t>01.28.560</t>
  </si>
  <si>
    <t>Centralizador de coluna para poço profundo, diâmetro de 4" ou 6"</t>
  </si>
  <si>
    <t>01.28.570</t>
  </si>
  <si>
    <t>Cimentação de boca do poço profundo, entre perfuração de maior diâmetro (cimentação do espaço anular)</t>
  </si>
  <si>
    <t>01.28.580</t>
  </si>
  <si>
    <t>Laje de proteção em concreto armado para poço profundo (área mínimo de 3,00 m²)</t>
  </si>
  <si>
    <t>01.28.590</t>
  </si>
  <si>
    <t>Lacre do poço profundo (tampa)</t>
  </si>
  <si>
    <t>01.28.600</t>
  </si>
  <si>
    <t>Licença de perfuração para poço profundo</t>
  </si>
  <si>
    <t>01.28.610</t>
  </si>
  <si>
    <t>Outorga de direito de uso para poço profundo</t>
  </si>
  <si>
    <t>01.28.620</t>
  </si>
  <si>
    <t>Parecer técnico junto a CETESB</t>
  </si>
  <si>
    <t>02</t>
  </si>
  <si>
    <t>INICIO, APOIO E ADMINISTRACAO DA OBRA</t>
  </si>
  <si>
    <t>02.01</t>
  </si>
  <si>
    <t>Construção provisória</t>
  </si>
  <si>
    <t>02.01.021</t>
  </si>
  <si>
    <t>Construção provisória em madeira - fornecimento e montagem</t>
  </si>
  <si>
    <t>02.01.171</t>
  </si>
  <si>
    <t>Sanitário/vestiário provisório em alvenaria</t>
  </si>
  <si>
    <t>02.01.180</t>
  </si>
  <si>
    <t>Banheiro químico modelo Standard, com manutenção conforme exigências da CETESB</t>
  </si>
  <si>
    <t>UNMES</t>
  </si>
  <si>
    <t>02.01.200</t>
  </si>
  <si>
    <t>Desmobilização de construção provisória</t>
  </si>
  <si>
    <t>02.02</t>
  </si>
  <si>
    <t>Container</t>
  </si>
  <si>
    <t>02.02.120</t>
  </si>
  <si>
    <t>Locação de container tipo alojamento - área mínima de 13,80 m²</t>
  </si>
  <si>
    <t>02.02.130</t>
  </si>
  <si>
    <t>Locação de container tipo escritório com 1 vaso sanitário, 1 lavatório e 1 ponto para chuveiro - área mínima de 13,80 m²</t>
  </si>
  <si>
    <t>02.02.140</t>
  </si>
  <si>
    <t>Locação de container tipo sanitário com 2 vasos sanitários, 2 lavatórios, 2 mictórios e 4 pontos para chuveiro - área mínima de 13,80 m²</t>
  </si>
  <si>
    <t>02.02.150</t>
  </si>
  <si>
    <t>Locação de container tipo depósito - área mínima de 13,80 m²</t>
  </si>
  <si>
    <t>02.02.160</t>
  </si>
  <si>
    <t>Locação de container tipo guarita - área mínima de 4,60 m²</t>
  </si>
  <si>
    <t>02.03</t>
  </si>
  <si>
    <t>Tapume, vedação e proteções diversas</t>
  </si>
  <si>
    <t>02.03.030</t>
  </si>
  <si>
    <t>Proteção de superfícies em geral com plástico bolha</t>
  </si>
  <si>
    <t>02.03.060</t>
  </si>
  <si>
    <t>Proteção de fachada com tela de nylon</t>
  </si>
  <si>
    <t>02.03.080</t>
  </si>
  <si>
    <t>Fechamento provisório de vãos em chapa de madeira compensada</t>
  </si>
  <si>
    <t>02.03.110</t>
  </si>
  <si>
    <t>Tapume móvel para fechamento de áreas</t>
  </si>
  <si>
    <t>02.03.120</t>
  </si>
  <si>
    <t>Tapume fixo para fechamento de áreas, com portão</t>
  </si>
  <si>
    <t>02.03.200</t>
  </si>
  <si>
    <t>Locação de quadros metálicos para plataforma de proteção, inclusive o madeiramento</t>
  </si>
  <si>
    <t>M2MES</t>
  </si>
  <si>
    <t>02.03.240</t>
  </si>
  <si>
    <t>Proteção de piso com tecido de aniagem e gesso</t>
  </si>
  <si>
    <t>02.03.260</t>
  </si>
  <si>
    <t>Tapume fixo em painel OSB - espessura 10 mm</t>
  </si>
  <si>
    <t>02.03.270</t>
  </si>
  <si>
    <t>Tapume fixo em painel OSB - espessura 12 mm</t>
  </si>
  <si>
    <t>02.03.500</t>
  </si>
  <si>
    <t>Proteção em madeira e lona plástica para equipamento mecânico ou informática - para obras de reforma</t>
  </si>
  <si>
    <t>02.05</t>
  </si>
  <si>
    <t>Andaime e balancim</t>
  </si>
  <si>
    <t>02.05.060</t>
  </si>
  <si>
    <t>Montagem e desmontagem de andaime torre metálica com altura até 10 m</t>
  </si>
  <si>
    <t>02.05.080</t>
  </si>
  <si>
    <t>Montagem e desmontagem de andaime torre metálica com altura superior a 10 m</t>
  </si>
  <si>
    <t>02.05.090</t>
  </si>
  <si>
    <t>Montagem e desmontagem de andaime tubular fachadeiro com altura até 10 m</t>
  </si>
  <si>
    <t>02.05.100</t>
  </si>
  <si>
    <t>Montagem e desmontagem de andaime tubular fachadeiro com altura superior a 10 m</t>
  </si>
  <si>
    <t>02.05.195</t>
  </si>
  <si>
    <t>Balancim elétrico tipo plataforma para transporte vertical, com altura até 60 m</t>
  </si>
  <si>
    <t>02.05.202</t>
  </si>
  <si>
    <t>Andaime torre metálico (1,5 x 1,5 m) com piso metálico</t>
  </si>
  <si>
    <t>MXMES</t>
  </si>
  <si>
    <t>02.05.212</t>
  </si>
  <si>
    <t>Andaime tubular fachadeiro com piso metálico e sapatas ajustáveis</t>
  </si>
  <si>
    <t>02.06</t>
  </si>
  <si>
    <t>Alocação de equipe, equipamento e ferramental</t>
  </si>
  <si>
    <t>02.06.030</t>
  </si>
  <si>
    <t>Locação de plataforma elevatória articulada, com altura aproximada de 12,5m, capacidade de carga de 227 kg, elétrica</t>
  </si>
  <si>
    <t>02.06.040</t>
  </si>
  <si>
    <t>Locação de plataforma elevatória articulada, com altura aproximada de 20 m, capacidade de carga de 227 kg, diesel</t>
  </si>
  <si>
    <t>02.08</t>
  </si>
  <si>
    <t>Sinalização de obra</t>
  </si>
  <si>
    <t>02.08.020</t>
  </si>
  <si>
    <t>Placa de identificação para obra</t>
  </si>
  <si>
    <t>02.08.040</t>
  </si>
  <si>
    <t>Placa em lona com impressão digital e requadro em metalon</t>
  </si>
  <si>
    <t>02.08.050</t>
  </si>
  <si>
    <t>Placa em lona com impressão digital e estrutura em madeira</t>
  </si>
  <si>
    <t>02.09</t>
  </si>
  <si>
    <t>Limpeza de terreno</t>
  </si>
  <si>
    <t>02.09.030</t>
  </si>
  <si>
    <t>Limpeza manual do terreno, inclusive troncos até 5 cm de diâmetro, com caminhão à disposição dentro da obra, até o raio de 1 km</t>
  </si>
  <si>
    <t>02.09.040</t>
  </si>
  <si>
    <t>Limpeza mecanizada do terreno, inclusive troncos até 15 cm de diâmetro, com caminhão à disposição dentro e fora da obra, com transporte no raio de até 1 km</t>
  </si>
  <si>
    <t>02.09.130</t>
  </si>
  <si>
    <t>Limpeza mecanizada do terreno, inclusive troncos com diâmetro acima de 15 cm até 50 cm, com caminhão à disposição dentro da obra, até o raio de 1 km</t>
  </si>
  <si>
    <t>02.09.150</t>
  </si>
  <si>
    <t>Corte e derrubada de eucalipto (1° corte) - idade até 4 anos</t>
  </si>
  <si>
    <t>02.09.160</t>
  </si>
  <si>
    <t>Corte e derrubada de eucalipto (1° corte) - idade acima de 4 anos</t>
  </si>
  <si>
    <t>02.10</t>
  </si>
  <si>
    <t>Locação de obra</t>
  </si>
  <si>
    <t>02.10.020</t>
  </si>
  <si>
    <t>Locação de obra de edificação</t>
  </si>
  <si>
    <t>02.10.040</t>
  </si>
  <si>
    <t>Locação de rede de canalização</t>
  </si>
  <si>
    <t>02.10.050</t>
  </si>
  <si>
    <t>Locação para muros, cercas e alambrados</t>
  </si>
  <si>
    <t>02.10.060</t>
  </si>
  <si>
    <t>Locação de vias, calçadas, tanques e lagoas</t>
  </si>
  <si>
    <t>03</t>
  </si>
  <si>
    <t>DEMOLICAO SEM REAPROVEITAMENTO</t>
  </si>
  <si>
    <t>03.01</t>
  </si>
  <si>
    <t>Demolição de concreto, lastro, mistura e afins</t>
  </si>
  <si>
    <t>03.01.020</t>
  </si>
  <si>
    <t>Demolição manual de concreto simples</t>
  </si>
  <si>
    <t>03.01.040</t>
  </si>
  <si>
    <t>Demolição manual de concreto armado</t>
  </si>
  <si>
    <t>03.01.060</t>
  </si>
  <si>
    <t>Demolição manual de lajes pré-moldadas, incluindo revestimento</t>
  </si>
  <si>
    <t>03.01.200</t>
  </si>
  <si>
    <t>Demolição mecanizada de concreto armado, inclusive fragmentação, carregamento, transporte até 1 quilômetro e descarregamento</t>
  </si>
  <si>
    <t>03.01.210</t>
  </si>
  <si>
    <t>Demolição mecanizada de concreto armado, inclusive fragmentação e acomodação do material</t>
  </si>
  <si>
    <t>03.01.220</t>
  </si>
  <si>
    <t>Demolição mecanizada de concreto simples, inclusive fragmentação, carregamento, transporte até 1 quilômetro e descarregamento</t>
  </si>
  <si>
    <t>03.01.230</t>
  </si>
  <si>
    <t>Demolição mecanizada de concreto simples, inclusive fragmentação e acomodação do material</t>
  </si>
  <si>
    <t>03.01.240</t>
  </si>
  <si>
    <t>Demolição mecanizada de pavimento ou piso em concreto, inclusive fragmentação, carregamento, transporte até 1 quilômetro e descarregamento</t>
  </si>
  <si>
    <t>03.01.250</t>
  </si>
  <si>
    <t>Demolição mecanizada de pavimento ou piso em concreto, inclusive fragmentação e acomodação do material</t>
  </si>
  <si>
    <t>03.01.260</t>
  </si>
  <si>
    <t>Demolição mecanizada de sarjeta ou sarjetão, inclusive fragmentação, carregamento, transporte até 1 quilômetro e descarregamento</t>
  </si>
  <si>
    <t>03.01.270</t>
  </si>
  <si>
    <t>Demolição mecanizada de sarjeta ou sarjetão, inclusive fragmentação e acomodação do material</t>
  </si>
  <si>
    <t>03.02</t>
  </si>
  <si>
    <t>Demolição de alvenaria</t>
  </si>
  <si>
    <t>03.02.020</t>
  </si>
  <si>
    <t>Demolição manual de alvenaria de fundação/embasamento</t>
  </si>
  <si>
    <t>03.02.040</t>
  </si>
  <si>
    <t>Demolição manual de alvenaria de elevação ou elemento vazado, incluindo revestimento</t>
  </si>
  <si>
    <t>03.03</t>
  </si>
  <si>
    <t>Demolição de revestimento em massa</t>
  </si>
  <si>
    <t>03.03.040</t>
  </si>
  <si>
    <t>Demolição manual de revestimento em massa de parede ou teto</t>
  </si>
  <si>
    <t>03.03.060</t>
  </si>
  <si>
    <t>Demolição manual de revestimento em massa de piso</t>
  </si>
  <si>
    <t>03.04</t>
  </si>
  <si>
    <t>Demolição de revestimento cerâmico e ladrilho hidráulico</t>
  </si>
  <si>
    <t>03.04.020</t>
  </si>
  <si>
    <t>Demolição manual de revestimento cerâmico, incluindo a base</t>
  </si>
  <si>
    <t>03.04.030</t>
  </si>
  <si>
    <t>Demolição manual de revestimento em ladrilho hidráulico, incluindo a base</t>
  </si>
  <si>
    <t>03.04.040</t>
  </si>
  <si>
    <t>Demolição manual de rodapé, soleira ou peitoril, em material cerâmico e/ou ladrilho hidráulico, incluindo a base</t>
  </si>
  <si>
    <t>03.05</t>
  </si>
  <si>
    <t>Demolição de revestimento sintético</t>
  </si>
  <si>
    <t>03.05.020</t>
  </si>
  <si>
    <t>Demolição manual de revestimento sintético, incluindo a base</t>
  </si>
  <si>
    <t>03.06</t>
  </si>
  <si>
    <t>Demolição de revestimento em pedra e blocos maciços</t>
  </si>
  <si>
    <t>03.06.050</t>
  </si>
  <si>
    <t>Desmonte (levantamento) mecanizado de pavimento em paralelepípedo ou lajota de concreto, inclusive carregamento, transporte até 1 quilômetro e descarregamento</t>
  </si>
  <si>
    <t>03.06.060</t>
  </si>
  <si>
    <t>Desmonte (levantamento) mecanizado de pavimento em paralelepípedo ou lajota de concreto, inclusive acomodação do material</t>
  </si>
  <si>
    <t>03.07</t>
  </si>
  <si>
    <t>Demolição de revestimento asfáltico</t>
  </si>
  <si>
    <t>03.07.010</t>
  </si>
  <si>
    <t>Demolição (levantamento) mecanizada de pavimento asfáltico, inclusive carregamento, transporte até 1 quilômetro e descarregamento</t>
  </si>
  <si>
    <t>03.07.030</t>
  </si>
  <si>
    <t>Demolição (levantamento) mecanizada de pavimento asfáltico, inclusive fragmentação e acomodação do material</t>
  </si>
  <si>
    <t>03.07.050</t>
  </si>
  <si>
    <t>Fresagem de pavimento asfáltico com espessura até 5 cm, inclusive carregamento, transporte até 1 quilômetro e descarregamento</t>
  </si>
  <si>
    <t>03.07.070</t>
  </si>
  <si>
    <t>Fresagem de pavimento asfáltico com espessura até 5 cm, inclusive acomodação do material</t>
  </si>
  <si>
    <t>03.07.080</t>
  </si>
  <si>
    <t>Fresagem de pavimento asfáltico com espessura até 5 cm, inclusive remoção do material fresado até 10 quilômetros e varrição</t>
  </si>
  <si>
    <t>03.08</t>
  </si>
  <si>
    <t>Demolição de forro / divisórias</t>
  </si>
  <si>
    <t>03.08.020</t>
  </si>
  <si>
    <t>Demolição manual de forro em estuque, inclusive sistema de fixação/tarugamento</t>
  </si>
  <si>
    <t>03.08.040</t>
  </si>
  <si>
    <t>Demolição manual de forro qualquer, inclusive sistema de fixação/tarugamento</t>
  </si>
  <si>
    <t>03.08.060</t>
  </si>
  <si>
    <t>Demolição manual de forro em gesso, inclusive sistema de fixação</t>
  </si>
  <si>
    <t>03.08.200</t>
  </si>
  <si>
    <t>Demolição manual de painéis divisórias, inclusive montantes metálicos</t>
  </si>
  <si>
    <t>03.09</t>
  </si>
  <si>
    <t>Demolição de impermeabilização e afins</t>
  </si>
  <si>
    <t>03.09.020</t>
  </si>
  <si>
    <t>Demolição manual de camada impermeabilizante</t>
  </si>
  <si>
    <t>03.09.040</t>
  </si>
  <si>
    <t>Demolição manual de argamassa regularizante, isolante ou protetora e papel Kraft</t>
  </si>
  <si>
    <t>03.09.060</t>
  </si>
  <si>
    <t>Remoção manual de junta de dilatação ou retração, inclusive apoio</t>
  </si>
  <si>
    <t>03.10</t>
  </si>
  <si>
    <t>Remoção de pintura</t>
  </si>
  <si>
    <t>03.10.020</t>
  </si>
  <si>
    <t>Remoção de pintura em rodapé, baguete ou moldura com lixa</t>
  </si>
  <si>
    <t>03.10.040</t>
  </si>
  <si>
    <t>Remoção de pintura em rodapé, baguete ou moldura com produto químico</t>
  </si>
  <si>
    <t>03.10.080</t>
  </si>
  <si>
    <t>Remoção de pintura em superfícies de madeira e/ou metálicas com produtos químicos</t>
  </si>
  <si>
    <t>03.10.100</t>
  </si>
  <si>
    <t>Remoção de pintura em superfícies de madeira e/ou metálicas com lixamento</t>
  </si>
  <si>
    <t>03.10.120</t>
  </si>
  <si>
    <t>Remoção de pintura em massa com produtos químicos</t>
  </si>
  <si>
    <t>03.10.140</t>
  </si>
  <si>
    <t>Remoção de pintura em massa com lixamento</t>
  </si>
  <si>
    <t>03.16</t>
  </si>
  <si>
    <t>Remoção de sinalização horizontal</t>
  </si>
  <si>
    <t>03.16.010</t>
  </si>
  <si>
    <t>Remoção de sinalização horizontal existente</t>
  </si>
  <si>
    <t>03.16.011</t>
  </si>
  <si>
    <t>Remoção de tacha/tachões</t>
  </si>
  <si>
    <t>04</t>
  </si>
  <si>
    <t>RETIRADA COM PROVAVEL REAPROVEITAMENTO</t>
  </si>
  <si>
    <t>04.01</t>
  </si>
  <si>
    <t>Retirada de fechamento e elemento divisor</t>
  </si>
  <si>
    <t>04.01.020</t>
  </si>
  <si>
    <t>Retirada de divisória em placa de madeira ou fibrocimento tarugada</t>
  </si>
  <si>
    <t>04.01.040</t>
  </si>
  <si>
    <t>Retirada de divisória em placa de madeira ou fibrocimento com montantes metálicos</t>
  </si>
  <si>
    <t>04.01.060</t>
  </si>
  <si>
    <t>Retirada de divisória em placa de concreto, granito, granilite ou mármore</t>
  </si>
  <si>
    <t>04.01.080</t>
  </si>
  <si>
    <t>Retirada de fechamento em placas pré-moldadas, inclusive pilares</t>
  </si>
  <si>
    <t>04.01.090</t>
  </si>
  <si>
    <t>Retirada de barreira de proteção com arame de alta segurança, simples ou duplo</t>
  </si>
  <si>
    <t>04.01.100</t>
  </si>
  <si>
    <t>Retirada de cerca</t>
  </si>
  <si>
    <t>04.02</t>
  </si>
  <si>
    <t>Retirada de elementos de estrutura (concreto, ferro, alumínio e madeira)</t>
  </si>
  <si>
    <t>04.02.020</t>
  </si>
  <si>
    <t>Retirada de peças lineares em madeira com seção até 60 cm²</t>
  </si>
  <si>
    <t>04.02.030</t>
  </si>
  <si>
    <t>Retirada de peças lineares em madeira com seção superior a 60 cm²</t>
  </si>
  <si>
    <t>04.02.050</t>
  </si>
  <si>
    <t>Retirada de estrutura em madeira tesoura - telhas de barro</t>
  </si>
  <si>
    <t>04.02.070</t>
  </si>
  <si>
    <t>Retirada de estrutura em madeira tesoura - telhas perfil qualquer</t>
  </si>
  <si>
    <t>04.02.090</t>
  </si>
  <si>
    <t>Retirada de estrutura em madeira pontaletada - telhas de barro</t>
  </si>
  <si>
    <t>04.02.110</t>
  </si>
  <si>
    <t>Retirada de estrutura em madeira pontaletada - telhas perfil qualquer</t>
  </si>
  <si>
    <t>04.02.140</t>
  </si>
  <si>
    <t>Retirada de estrutura metálica</t>
  </si>
  <si>
    <t>04.03</t>
  </si>
  <si>
    <t>Retirada de telhamento e proteção</t>
  </si>
  <si>
    <t>04.03.020</t>
  </si>
  <si>
    <t>Retirada de telhamento em barro</t>
  </si>
  <si>
    <t>04.03.040</t>
  </si>
  <si>
    <t>Retirada de telhamento perfil e material qualquer, exceto barro</t>
  </si>
  <si>
    <t>04.03.060</t>
  </si>
  <si>
    <t>Retirada de cumeeira ou espigão em barro</t>
  </si>
  <si>
    <t>04.03.080</t>
  </si>
  <si>
    <t>Retirada de cumeeira, espigão ou rufo perfil qualquer</t>
  </si>
  <si>
    <t>04.03.090</t>
  </si>
  <si>
    <t>Retirada de domo de acrílico, inclusive perfis metálicos de fixação</t>
  </si>
  <si>
    <t>04.04</t>
  </si>
  <si>
    <t>Retirada de revestimento em pedra e blocos maciços</t>
  </si>
  <si>
    <t>04.04.010</t>
  </si>
  <si>
    <t>Retirada de revestimento em pedra, granito ou mármore, em parede ou fachada</t>
  </si>
  <si>
    <t>04.04.020</t>
  </si>
  <si>
    <t>Retirada de revestimento em pedra, granito ou mármore, em piso</t>
  </si>
  <si>
    <t>04.04.030</t>
  </si>
  <si>
    <t>Retirada de soleira ou peitoril em pedra, granito ou mármore</t>
  </si>
  <si>
    <t>04.04.040</t>
  </si>
  <si>
    <t>Retirada de degrau em pedra, granito ou mármore</t>
  </si>
  <si>
    <t>04.04.060</t>
  </si>
  <si>
    <t>Retirada de rodapé em pedra, granito ou mármore</t>
  </si>
  <si>
    <t>04.05</t>
  </si>
  <si>
    <t>Retirada de revestimentos em madeira</t>
  </si>
  <si>
    <t>04.05.010</t>
  </si>
  <si>
    <t>Retirada de revestimento em lambris de madeira</t>
  </si>
  <si>
    <t>04.05.020</t>
  </si>
  <si>
    <t>Retirada de piso em tacos de madeira</t>
  </si>
  <si>
    <t>04.05.040</t>
  </si>
  <si>
    <t>Retirada de soalho somente o tablado</t>
  </si>
  <si>
    <t>04.05.060</t>
  </si>
  <si>
    <t>Retirada de soalho inclusive vigamento</t>
  </si>
  <si>
    <t>04.05.080</t>
  </si>
  <si>
    <t>Retirada de degrau em madeira</t>
  </si>
  <si>
    <t>04.05.100</t>
  </si>
  <si>
    <t>Retirada de rodapé inclusive cordão em madeira</t>
  </si>
  <si>
    <t>04.06</t>
  </si>
  <si>
    <t>Retirada de revestimentos sintéticos e metálicos</t>
  </si>
  <si>
    <t>04.06.010</t>
  </si>
  <si>
    <t>Retirada de revestimento em lambris metálicos</t>
  </si>
  <si>
    <t>04.06.020</t>
  </si>
  <si>
    <t>Retirada de piso em material sintético assentado a cola</t>
  </si>
  <si>
    <t>04.06.040</t>
  </si>
  <si>
    <t>Retirada de degrau em material sintético assentado a cola</t>
  </si>
  <si>
    <t>04.06.060</t>
  </si>
  <si>
    <t>Retirada de rodapé inclusive cordão em material sintético</t>
  </si>
  <si>
    <t>04.06.100</t>
  </si>
  <si>
    <t>Retirada de piso elevado telescópico metálico, inclusive estrutura de sustentação</t>
  </si>
  <si>
    <t>04.07</t>
  </si>
  <si>
    <t>Retirada de forro, brise e fachada</t>
  </si>
  <si>
    <t>04.07.020</t>
  </si>
  <si>
    <t>Retirada de forro qualquer em placas ou tiras fixadas</t>
  </si>
  <si>
    <t>04.07.040</t>
  </si>
  <si>
    <t>Retirada de forro qualquer em placas ou tiras apoiadas</t>
  </si>
  <si>
    <t>04.07.060</t>
  </si>
  <si>
    <t>Retirada de sistema de fixação ou tarugamento de forro</t>
  </si>
  <si>
    <t>04.08</t>
  </si>
  <si>
    <t>Retirada de esquadria e elemento de madeira</t>
  </si>
  <si>
    <t>04.08.020</t>
  </si>
  <si>
    <t>Retirada de folha de esquadria em madeira</t>
  </si>
  <si>
    <t>04.08.040</t>
  </si>
  <si>
    <t>Retirada de guarnição, moldura e peças lineares em madeira, fixadas</t>
  </si>
  <si>
    <t>04.08.060</t>
  </si>
  <si>
    <t>Retirada de batente com guarnição e peças lineares em madeira, chumbados</t>
  </si>
  <si>
    <t>04.08.080</t>
  </si>
  <si>
    <t>Retirada de elemento em madeira e sistema de fixação tipo quadro, lousa, etc.</t>
  </si>
  <si>
    <t>04.08.100</t>
  </si>
  <si>
    <t>Retirada de armário em madeira ou metal</t>
  </si>
  <si>
    <t>04.09</t>
  </si>
  <si>
    <t>Retirada de esquadria e elementos metálicos</t>
  </si>
  <si>
    <t>04.09.020</t>
  </si>
  <si>
    <t>Retirada de esquadria metálica em geral</t>
  </si>
  <si>
    <t>04.09.040</t>
  </si>
  <si>
    <t>Retirada de folha de esquadria metálica</t>
  </si>
  <si>
    <t>04.09.060</t>
  </si>
  <si>
    <t>Retirada de batente, corrimão ou peças lineares metálicas, chumbados</t>
  </si>
  <si>
    <t>04.09.080</t>
  </si>
  <si>
    <t>Retirada de batente, corrimão ou peças lineares metálicas, fixados</t>
  </si>
  <si>
    <t>04.09.100</t>
  </si>
  <si>
    <t>Retirada de guarda-corpo ou gradil em geral</t>
  </si>
  <si>
    <t>04.09.120</t>
  </si>
  <si>
    <t>Retirada de escada de marinheiro com ou sem guarda-corpo</t>
  </si>
  <si>
    <t>04.09.140</t>
  </si>
  <si>
    <t>Retirada de poste ou sistema de sustentação para alambrado ou fechamento</t>
  </si>
  <si>
    <t>04.09.160</t>
  </si>
  <si>
    <t>Retirada de entelamento metálico em geral</t>
  </si>
  <si>
    <t>04.10</t>
  </si>
  <si>
    <t>Retirada de ferragens e acessórios para esquadrias</t>
  </si>
  <si>
    <t>04.10.020</t>
  </si>
  <si>
    <t>Retirada de fechadura ou fecho de embutir</t>
  </si>
  <si>
    <t>04.10.040</t>
  </si>
  <si>
    <t>Retirada de fechadura ou fecho de sobrepor</t>
  </si>
  <si>
    <t>04.10.060</t>
  </si>
  <si>
    <t>Retirada de dobradiça</t>
  </si>
  <si>
    <t>04.10.080</t>
  </si>
  <si>
    <t>Retirada de peça ou acessório complementar em geral de esquadria</t>
  </si>
  <si>
    <t>04.11</t>
  </si>
  <si>
    <t>Retirada de aparelhos, metais sanitários e registro</t>
  </si>
  <si>
    <t>04.11.020</t>
  </si>
  <si>
    <t>Retirada de aparelho sanitário incluindo acessórios</t>
  </si>
  <si>
    <t>04.11.030</t>
  </si>
  <si>
    <t>Retirada de bancada incluindo pertences</t>
  </si>
  <si>
    <t>04.11.040</t>
  </si>
  <si>
    <t>Retirada de complemento sanitário chumbado</t>
  </si>
  <si>
    <t>04.11.060</t>
  </si>
  <si>
    <t>Retirada de complemento sanitário fixado ou de sobrepor</t>
  </si>
  <si>
    <t>04.11.080</t>
  </si>
  <si>
    <t>Retirada de registro ou válvula embutidos</t>
  </si>
  <si>
    <t>04.11.100</t>
  </si>
  <si>
    <t>Retirada de registro ou válvula aparentes</t>
  </si>
  <si>
    <t>04.11.110</t>
  </si>
  <si>
    <t>Retirada de purificador/bebedouro</t>
  </si>
  <si>
    <t>04.11.120</t>
  </si>
  <si>
    <t>Retirada de torneira ou chuveiro</t>
  </si>
  <si>
    <t>04.11.140</t>
  </si>
  <si>
    <t>Retirada de sifão ou metais sanitários diversos</t>
  </si>
  <si>
    <t>04.11.160</t>
  </si>
  <si>
    <t>Retirada de caixa de descarga de sobrepor ou acoplada</t>
  </si>
  <si>
    <t>04.12</t>
  </si>
  <si>
    <t>Retirada de aparelhos elétricos e hidráulicos</t>
  </si>
  <si>
    <t>04.12.020</t>
  </si>
  <si>
    <t>Retirada de conjunto motor-bomba</t>
  </si>
  <si>
    <t>04.12.040</t>
  </si>
  <si>
    <t>Retirada de motor de bomba de recalque</t>
  </si>
  <si>
    <t>04.13</t>
  </si>
  <si>
    <t>Retirada de impermeabilização e afins</t>
  </si>
  <si>
    <t>04.13.020</t>
  </si>
  <si>
    <t>Retirada de isolamento térmico com material monolítico</t>
  </si>
  <si>
    <t>04.13.060</t>
  </si>
  <si>
    <t>Retirada de isolamento térmico com material em panos</t>
  </si>
  <si>
    <t>04.14</t>
  </si>
  <si>
    <t>Retirada de vidro</t>
  </si>
  <si>
    <t>04.14.020</t>
  </si>
  <si>
    <t>Retirada de vidro ou espelho com raspagem da massa ou retirada de baguete</t>
  </si>
  <si>
    <t>04.14.040</t>
  </si>
  <si>
    <t>Retirada de esquadria em vidro</t>
  </si>
  <si>
    <t>04.17</t>
  </si>
  <si>
    <t>Retirada em instalação elétrica - letra A ate B</t>
  </si>
  <si>
    <t>04.17.020</t>
  </si>
  <si>
    <t>Remoção de aparelho de iluminação ou projetor fixo em teto, piso ou parede</t>
  </si>
  <si>
    <t>04.17.040</t>
  </si>
  <si>
    <t>Remoção de aparelho de iluminação ou projetor fixo em poste ou braço</t>
  </si>
  <si>
    <t>04.17.060</t>
  </si>
  <si>
    <t>Remoção de suporte tipo braquet</t>
  </si>
  <si>
    <t>04.17.080</t>
  </si>
  <si>
    <t>Remoção de barramento de cobre</t>
  </si>
  <si>
    <t>04.17.100</t>
  </si>
  <si>
    <t>Remoção de base de disjuntor tipo QUIK-LAG</t>
  </si>
  <si>
    <t>04.17.120</t>
  </si>
  <si>
    <t>Remoção de base de fusível tipo Diazed</t>
  </si>
  <si>
    <t>04.17.140</t>
  </si>
  <si>
    <t>Remoção de base e haste de para-raios</t>
  </si>
  <si>
    <t>04.17.160</t>
  </si>
  <si>
    <t>Remoção de base ou chave para fusível NH tipo tripolar</t>
  </si>
  <si>
    <t>04.17.180</t>
  </si>
  <si>
    <t>Remoção de base ou chave para fusível NH tipo unipolar</t>
  </si>
  <si>
    <t>04.17.200</t>
  </si>
  <si>
    <t>Remoção de braçadeira para passagem de cordoalha</t>
  </si>
  <si>
    <t>04.17.220</t>
  </si>
  <si>
    <t>Remoção de bucha de passagem interna ou externa</t>
  </si>
  <si>
    <t>04.17.240</t>
  </si>
  <si>
    <t>Remoção de bucha de passagem para neutro</t>
  </si>
  <si>
    <t>04.18</t>
  </si>
  <si>
    <t>Retirada em instalação elétrica - letra C</t>
  </si>
  <si>
    <t>04.18.020</t>
  </si>
  <si>
    <t>Remoção de cabeçote em rede de telefonia</t>
  </si>
  <si>
    <t>04.18.040</t>
  </si>
  <si>
    <t>Remoção de cabo de aço e esticadores de para-raios</t>
  </si>
  <si>
    <t>04.18.060</t>
  </si>
  <si>
    <t>Remoção de caixa de entrada de energia padrão medição indireta completa</t>
  </si>
  <si>
    <t>04.18.070</t>
  </si>
  <si>
    <t>Remoção de caixa de entrada de energia padrão residencial completa</t>
  </si>
  <si>
    <t>04.18.080</t>
  </si>
  <si>
    <t>Remoção de caixa de entrada telefônica completa</t>
  </si>
  <si>
    <t>04.18.090</t>
  </si>
  <si>
    <t>Remoção de caixa de medição padrão completa</t>
  </si>
  <si>
    <t>04.18.120</t>
  </si>
  <si>
    <t>Remoção de caixa estampada</t>
  </si>
  <si>
    <t>04.18.130</t>
  </si>
  <si>
    <t>Remoção de caixa para fusível ou tomada instalada em perfilado</t>
  </si>
  <si>
    <t>04.18.140</t>
  </si>
  <si>
    <t>Remoção de caixa para transformador de corrente</t>
  </si>
  <si>
    <t>04.18.180</t>
  </si>
  <si>
    <t>Remoção de cantoneira metálica</t>
  </si>
  <si>
    <t>04.18.200</t>
  </si>
  <si>
    <t>Remoção de captor de para-raios tipo Franklin</t>
  </si>
  <si>
    <t>04.18.220</t>
  </si>
  <si>
    <t>Remoção de chapa de ferro para bucha de passagem</t>
  </si>
  <si>
    <t>04.18.240</t>
  </si>
  <si>
    <t>Remoção de chave automática da boia</t>
  </si>
  <si>
    <t>04.18.250</t>
  </si>
  <si>
    <t>Remoção de chave base de mármore ou ardósia</t>
  </si>
  <si>
    <t>04.18.260</t>
  </si>
  <si>
    <t>Remoção de chave de ação rápida comando frontal montado em painel</t>
  </si>
  <si>
    <t>04.18.270</t>
  </si>
  <si>
    <t>Remoção de chave fusível indicadora tipo Matheus</t>
  </si>
  <si>
    <t>04.18.280</t>
  </si>
  <si>
    <t>Remoção de chave seccionadora tripolar seca mecanismo de manobra frontal</t>
  </si>
  <si>
    <t>04.18.290</t>
  </si>
  <si>
    <t>Remoção de chave tipo Pacco rotativo</t>
  </si>
  <si>
    <t>04.18.320</t>
  </si>
  <si>
    <t>Remoção de cinta de fixação de eletroduto ou sela para cruzeta em poste</t>
  </si>
  <si>
    <t>04.18.340</t>
  </si>
  <si>
    <t>Remoção de condulete</t>
  </si>
  <si>
    <t>04.18.360</t>
  </si>
  <si>
    <t>Remoção de condutor aparente diâmetro externo acima de 6,5 mm</t>
  </si>
  <si>
    <t>04.18.370</t>
  </si>
  <si>
    <t>Remoção de condutor aparente diâmetro externo até 6,5 mm</t>
  </si>
  <si>
    <t>04.18.380</t>
  </si>
  <si>
    <t>Remoção de condutor embutido diâmetro externo acima de 6,5 mm</t>
  </si>
  <si>
    <t>04.18.390</t>
  </si>
  <si>
    <t>Remoção de condutor embutido diâmetro externo até 6,5 mm</t>
  </si>
  <si>
    <t>04.18.400</t>
  </si>
  <si>
    <t>Remoção de condutor especial</t>
  </si>
  <si>
    <t>04.18.410</t>
  </si>
  <si>
    <t>Remoção de cordoalha ou cabo de cobre nu</t>
  </si>
  <si>
    <t>04.18.420</t>
  </si>
  <si>
    <t>Remoção de contator magnético para comando de bomba</t>
  </si>
  <si>
    <t>04.18.440</t>
  </si>
  <si>
    <t>Remoção de corrente para pendentes</t>
  </si>
  <si>
    <t>04.18.460</t>
  </si>
  <si>
    <t>Remoção de cruzeta de ferro para fixação de projetores</t>
  </si>
  <si>
    <t>04.18.470</t>
  </si>
  <si>
    <t>Remoção de cruzeta de madeira</t>
  </si>
  <si>
    <t>04.19</t>
  </si>
  <si>
    <t>Retirada em instalação elétrica - letra D ate I</t>
  </si>
  <si>
    <t>04.19.020</t>
  </si>
  <si>
    <t>Remoção de disjuntor de volume normal ou reduzido</t>
  </si>
  <si>
    <t>04.19.030</t>
  </si>
  <si>
    <t>Remoção de disjuntor a seco aberto tripolar, 600 V de 800 A</t>
  </si>
  <si>
    <t>04.19.060</t>
  </si>
  <si>
    <t>Remoção de disjuntor termomagnético</t>
  </si>
  <si>
    <t>04.19.080</t>
  </si>
  <si>
    <t>Remoção de fundo de quadro de distribuição ou caixa de passagem</t>
  </si>
  <si>
    <t>04.19.100</t>
  </si>
  <si>
    <t>Remoção de gancho de sustentação de luminária em perfilado</t>
  </si>
  <si>
    <t>04.19.120</t>
  </si>
  <si>
    <t>Remoção de interruptores, tomadas, botão de campainha ou cigarra</t>
  </si>
  <si>
    <t>04.19.140</t>
  </si>
  <si>
    <t>Remoção de isolador tipo castanha e gancho de sustentação</t>
  </si>
  <si>
    <t>04.19.160</t>
  </si>
  <si>
    <t>Remoção de isolador tipo disco completo e gancho de suspensão</t>
  </si>
  <si>
    <t>04.19.180</t>
  </si>
  <si>
    <t>Remoção de isolador tipo pino, inclusive o pino</t>
  </si>
  <si>
    <t>04.19.190</t>
  </si>
  <si>
    <t>Remoção de isolador galvanizado uso geral</t>
  </si>
  <si>
    <t>04.20</t>
  </si>
  <si>
    <t>Retirada em instalação elétrica - letra J ate N</t>
  </si>
  <si>
    <t>04.20.020</t>
  </si>
  <si>
    <t>Remoção de janela de ventilação, iluminação ou ventilação e iluminação padrão</t>
  </si>
  <si>
    <t>04.20.040</t>
  </si>
  <si>
    <t>Remoção de lâmpada</t>
  </si>
  <si>
    <t>04.20.060</t>
  </si>
  <si>
    <t>Remoção de luz de obstáculo</t>
  </si>
  <si>
    <t>04.20.080</t>
  </si>
  <si>
    <t>Remoção de manopla de comando de disjuntor</t>
  </si>
  <si>
    <t>04.20.100</t>
  </si>
  <si>
    <t>Remoção de mão francesa</t>
  </si>
  <si>
    <t>04.20.120</t>
  </si>
  <si>
    <t>Remoção de terminal modular (mufla) tripolar ou unipolar</t>
  </si>
  <si>
    <t>04.21</t>
  </si>
  <si>
    <t>Retirada em instalação elétrica - letra O ate S</t>
  </si>
  <si>
    <t>04.21.020</t>
  </si>
  <si>
    <t>Remoção de óleo de disjuntor ou transformador</t>
  </si>
  <si>
    <t>04.21.040</t>
  </si>
  <si>
    <t>Remoção de pára-raios tipo cristal-valve em cabine primária</t>
  </si>
  <si>
    <t>04.21.050</t>
  </si>
  <si>
    <t>Remoção de pára-raios tipo cristal-valve em poste singelo ou estaleiro</t>
  </si>
  <si>
    <t>04.21.060</t>
  </si>
  <si>
    <t>Remoção de perfilado</t>
  </si>
  <si>
    <t>04.21.100</t>
  </si>
  <si>
    <t>Remoção de porta de quadro ou painel</t>
  </si>
  <si>
    <t>04.21.130</t>
  </si>
  <si>
    <t>Remoção de poste de concreto</t>
  </si>
  <si>
    <t>04.21.140</t>
  </si>
  <si>
    <t>Remoção de poste metálico</t>
  </si>
  <si>
    <t>04.21.150</t>
  </si>
  <si>
    <t>Remoção de poste de madeira</t>
  </si>
  <si>
    <t>04.21.160</t>
  </si>
  <si>
    <t>Remoção de quadro de distribuição, chamada ou caixa de passagem</t>
  </si>
  <si>
    <t>04.21.200</t>
  </si>
  <si>
    <t>Remoção de reator para lâmpada</t>
  </si>
  <si>
    <t>04.21.210</t>
  </si>
  <si>
    <t>Remoção de reator para lâmpada fixo em poste</t>
  </si>
  <si>
    <t>04.21.240</t>
  </si>
  <si>
    <t>Remoção de relé</t>
  </si>
  <si>
    <t>04.21.260</t>
  </si>
  <si>
    <t>Remoção de roldana</t>
  </si>
  <si>
    <t>04.21.280</t>
  </si>
  <si>
    <t>Remoção de soquete</t>
  </si>
  <si>
    <t>04.21.300</t>
  </si>
  <si>
    <t>Remoção de suporte de transformador em poste singelo ou estaleiro</t>
  </si>
  <si>
    <t>04.22</t>
  </si>
  <si>
    <t>Retirada em instalação elétrica - letra T ate o final</t>
  </si>
  <si>
    <t>04.22.020</t>
  </si>
  <si>
    <t>Remoção de terminal ou conector para cabos</t>
  </si>
  <si>
    <t>04.22.040</t>
  </si>
  <si>
    <t>Remoção de transformador de potência em cabine primária</t>
  </si>
  <si>
    <t>04.22.050</t>
  </si>
  <si>
    <t>Remoção de transformador de potencial completo (pequeno)</t>
  </si>
  <si>
    <t>04.22.060</t>
  </si>
  <si>
    <t>Remoção de transformador de potência trifásico até 225 kVA, a óleo, em poste singelo</t>
  </si>
  <si>
    <t>04.22.100</t>
  </si>
  <si>
    <t>Remoção de tubulação elétrica aparente com diâmetro externo acima de 50 mm</t>
  </si>
  <si>
    <t>04.22.110</t>
  </si>
  <si>
    <t>Remoção de tubulação elétrica aparente com diâmetro externo até 50 mm</t>
  </si>
  <si>
    <t>04.22.120</t>
  </si>
  <si>
    <t>Remoção de tubulação elétrica embutida com diâmetro externo acima de 50 mm</t>
  </si>
  <si>
    <t>04.22.130</t>
  </si>
  <si>
    <t>Remoção de tubulação elétrica embutida com diâmetro externo até 50 mm</t>
  </si>
  <si>
    <t>04.22.200</t>
  </si>
  <si>
    <t>Remoção de vergalhão</t>
  </si>
  <si>
    <t>04.30</t>
  </si>
  <si>
    <t>Retirada em instalação hidráulica</t>
  </si>
  <si>
    <t>04.30.020</t>
  </si>
  <si>
    <t>Remoção de calha ou rufo</t>
  </si>
  <si>
    <t>04.30.040</t>
  </si>
  <si>
    <t>Remoção de condutor aparente</t>
  </si>
  <si>
    <t>04.30.060</t>
  </si>
  <si>
    <t>Remoção de tubulação hidráulica em geral, incluindo conexões, caixas e ralos</t>
  </si>
  <si>
    <t>04.30.080</t>
  </si>
  <si>
    <t>Remoção de hidrante de parede completo</t>
  </si>
  <si>
    <t>04.30.100</t>
  </si>
  <si>
    <t>Remoção de reservatório em fibrocimento até 1000 litros</t>
  </si>
  <si>
    <t>04.31</t>
  </si>
  <si>
    <t>Retirada em instalação de combate a incêndio</t>
  </si>
  <si>
    <t>04.31.010</t>
  </si>
  <si>
    <t>Retirada de bico de sprinkler</t>
  </si>
  <si>
    <t>04.35</t>
  </si>
  <si>
    <t>Retirada de sistema e equipamento de conforto mecânico</t>
  </si>
  <si>
    <t>04.35.050</t>
  </si>
  <si>
    <t>Retirada de aparelho de ar condicionado portátil</t>
  </si>
  <si>
    <t>04.40</t>
  </si>
  <si>
    <t>Retirada diversa de pecas pre-moldadas</t>
  </si>
  <si>
    <t>04.40.010</t>
  </si>
  <si>
    <t>Retirada manual de guia pré-moldada, inclusive limpeza, carregamento, transporte até 1 quilômetro e descarregamento</t>
  </si>
  <si>
    <t>04.40.020</t>
  </si>
  <si>
    <t>Retirada de soleira ou peitoril em geral</t>
  </si>
  <si>
    <t>04.40.030</t>
  </si>
  <si>
    <t>Retirada manual de guia pré-moldada, inclusive limpeza e empilhamento</t>
  </si>
  <si>
    <t>04.40.050</t>
  </si>
  <si>
    <t>Retirada manual de paralelepípedo ou lajota de concreto, inclusive limpeza, carregamento, transporte até 1 quilômetro e descarregamento</t>
  </si>
  <si>
    <t>04.40.070</t>
  </si>
  <si>
    <t>Retirada manual de paralelepípedo ou lajota de concreto, inclusive limpeza e empilhamento</t>
  </si>
  <si>
    <t>04.41</t>
  </si>
  <si>
    <t>Retirada de dispositivos viários</t>
  </si>
  <si>
    <t>04.41.001</t>
  </si>
  <si>
    <t>Retirada de placa de solo</t>
  </si>
  <si>
    <t>05</t>
  </si>
  <si>
    <t>TRANSPORTE E MOVIMENTACAO, DENTRO E FORA DA OBRA</t>
  </si>
  <si>
    <t>05.04</t>
  </si>
  <si>
    <t>Transporte de material solto</t>
  </si>
  <si>
    <t>05.07</t>
  </si>
  <si>
    <t>Transporte comercial, carreteiro e aluguel</t>
  </si>
  <si>
    <t>05.07.040</t>
  </si>
  <si>
    <t>Remoção de entulho separado de obra com caçamba metálica - terra, alvenaria, concreto, argamassa, madeira, papel, plástico ou metal</t>
  </si>
  <si>
    <t>05.07.050</t>
  </si>
  <si>
    <t>Remoção de entulho de obra com caçamba metálica - material volumoso e misturado por alvenaria, terra, madeira, papel, plástico e metal</t>
  </si>
  <si>
    <t>05.07.060</t>
  </si>
  <si>
    <t>Remoção de entulho de obra com caçamba metálica - material rejeitado e misturado por vegetação, isopor, manta asfáltica e lã de vidro</t>
  </si>
  <si>
    <t>05.07.070</t>
  </si>
  <si>
    <t>Remoção de entulho de obra com caçamba metálica - gesso e/ou drywall</t>
  </si>
  <si>
    <t>05.07.100</t>
  </si>
  <si>
    <t>Transporte de resíduo sólido em aterro - telhas cimento amianto Classe D</t>
  </si>
  <si>
    <t>05.08</t>
  </si>
  <si>
    <t>Transporte mecanizado de material solto</t>
  </si>
  <si>
    <t>05.08.060</t>
  </si>
  <si>
    <t>Transporte de entulho, para distâncias superiores ao 3° km até o 5° km</t>
  </si>
  <si>
    <t>05.08.080</t>
  </si>
  <si>
    <t>Transporte de entulho, para distâncias superiores ao 5° km até o 10° km</t>
  </si>
  <si>
    <t>05.08.100</t>
  </si>
  <si>
    <t>Transporte de entulho, para distâncias superiores ao 10° km até o 15° km</t>
  </si>
  <si>
    <t>05.08.120</t>
  </si>
  <si>
    <t>Transporte de entulho, para distâncias superiores ao 15° km até o 20° km</t>
  </si>
  <si>
    <t>05.08.140</t>
  </si>
  <si>
    <t>Transporte de entulho, para distâncias superiores ao 20° km</t>
  </si>
  <si>
    <t>05.08.220</t>
  </si>
  <si>
    <t>Carregamento mecanizado de entulho fragmentado, com caminhão à disposição dentro da obra, até o raio de 1 km</t>
  </si>
  <si>
    <t>05.09</t>
  </si>
  <si>
    <t>Taxas de recolhimento</t>
  </si>
  <si>
    <t>05.09.006</t>
  </si>
  <si>
    <t>Taxa de destinação de resíduo sólido em aterro, tipo inerte</t>
  </si>
  <si>
    <t>05.09.007</t>
  </si>
  <si>
    <t>Taxa de destinação de resíduo sólido em aterro, tipo solo/terra</t>
  </si>
  <si>
    <t>05.09.008</t>
  </si>
  <si>
    <t>Taxa de destinação de resíduo sólido em aterro - telhas cimento amianto</t>
  </si>
  <si>
    <t>05.10</t>
  </si>
  <si>
    <t>Transporte mecanizado de solo</t>
  </si>
  <si>
    <t>05.10.010</t>
  </si>
  <si>
    <t>Carregamento mecanizado de solo de 1ª e 2ª categoria</t>
  </si>
  <si>
    <t>05.10.020</t>
  </si>
  <si>
    <t>Transporte de solo de 1ª e 2ª categoria por caminhão até o 2° km</t>
  </si>
  <si>
    <t>05.10.021</t>
  </si>
  <si>
    <t>Transporte de solo de 1ª e 2ª categoria por caminhão para distâncias superiores ao 2° km até o 3° km</t>
  </si>
  <si>
    <t>05.10.022</t>
  </si>
  <si>
    <t>Transporte de solo de 1ª e 2ª categoria por caminhão para distâncias superiores ao 3° km até o 5° km</t>
  </si>
  <si>
    <t>05.10.023</t>
  </si>
  <si>
    <t>Transporte de solo de 1ª e 2ª categoria por caminhão para distâncias superiores ao 5° km até o 10° km</t>
  </si>
  <si>
    <t>05.10.024</t>
  </si>
  <si>
    <t>Transporte de solo de 1ª e 2ª categoria por caminhão para distâncias superiores ao 10° km até o 15° km</t>
  </si>
  <si>
    <t>05.10.025</t>
  </si>
  <si>
    <t>Transporte de solo de 1ª e 2ª categoria por caminhão para distâncias superiores ao 15° km até o 20° km</t>
  </si>
  <si>
    <t>05.10.026</t>
  </si>
  <si>
    <t>Transporte de solo de 1ª e 2ª categoria por caminhão para distâncias superiores ao 20° km</t>
  </si>
  <si>
    <t>05.10.030</t>
  </si>
  <si>
    <t>Transporte de solo brejoso por caminhão até o 2° km</t>
  </si>
  <si>
    <t>05.10.031</t>
  </si>
  <si>
    <t>Transporte de solo brejoso por caminhão para distâncias superiores ao 2° km até o 3° km</t>
  </si>
  <si>
    <t>05.10.032</t>
  </si>
  <si>
    <t>Transporte de solo brejoso por caminhão para distâncias superiores ao 3° km até o 5° km</t>
  </si>
  <si>
    <t>05.10.033</t>
  </si>
  <si>
    <t>Transporte de solo brejoso por caminhão para distâncias superiores ao 5° km até o 10° km</t>
  </si>
  <si>
    <t>05.10.034</t>
  </si>
  <si>
    <t>Transporte de solo brejoso por caminhão para distâncias superiores ao 10° km até o 15° km</t>
  </si>
  <si>
    <t>05.10.035</t>
  </si>
  <si>
    <t>Transporte de solo brejoso por caminhão para distâncias superiores ao 15° km até o 20° km</t>
  </si>
  <si>
    <t>05.10.036</t>
  </si>
  <si>
    <t>Transporte de solo brejoso por caminhão para distâncias superiores ao 20° km</t>
  </si>
  <si>
    <t>06</t>
  </si>
  <si>
    <t>SERVICO EM SOLO E ROCHA, MANUAL</t>
  </si>
  <si>
    <t>06.01</t>
  </si>
  <si>
    <t>Escavação manual em campo aberto de solo, exceto rocha</t>
  </si>
  <si>
    <t>06.01.020</t>
  </si>
  <si>
    <t>Escavação manual em solo de 1ª e 2ª categoria em campo aberto</t>
  </si>
  <si>
    <t>06.01.040</t>
  </si>
  <si>
    <t>Escavação manual em solo brejoso em campo aberto</t>
  </si>
  <si>
    <t>06.02</t>
  </si>
  <si>
    <t>Escavação manual em valas e buracos de solo, exceto rocha</t>
  </si>
  <si>
    <t>06.02.020</t>
  </si>
  <si>
    <t>Escavação manual em solo de 1ª e 2ª categoria em vala ou cava até 1,5 m</t>
  </si>
  <si>
    <t>06.02.040</t>
  </si>
  <si>
    <t>Escavação manual em solo de 1ª e 2ª categoria em vala ou cava além de 1,5 m</t>
  </si>
  <si>
    <t>06.11</t>
  </si>
  <si>
    <t>Reaterro manual sem fornecimento de material</t>
  </si>
  <si>
    <t>06.11.020</t>
  </si>
  <si>
    <t>Reaterro manual para simples regularização sem compactação</t>
  </si>
  <si>
    <t>06.11.040</t>
  </si>
  <si>
    <t>Reaterro manual apiloado sem controle de compactação</t>
  </si>
  <si>
    <t>06.11.060</t>
  </si>
  <si>
    <t>Reaterro manual com adição de 2% de cimento</t>
  </si>
  <si>
    <t>06.12</t>
  </si>
  <si>
    <t>Aterro manual sem fornecimento de material</t>
  </si>
  <si>
    <t>06.12.020</t>
  </si>
  <si>
    <t>Aterro manual apiloado de área interna com maço de 30 kg</t>
  </si>
  <si>
    <t>06.14</t>
  </si>
  <si>
    <t>Carga / carregamento e descarga manual</t>
  </si>
  <si>
    <t>06.14.020</t>
  </si>
  <si>
    <t>Carga manual de solo</t>
  </si>
  <si>
    <t>07</t>
  </si>
  <si>
    <t>SERVICO EM SOLO E ROCHA, MECANIZADO</t>
  </si>
  <si>
    <t>07.01</t>
  </si>
  <si>
    <t>Escavação ou corte mecanizados em campo aberto de solo, exceto rocha</t>
  </si>
  <si>
    <t>07.01.010</t>
  </si>
  <si>
    <t>Escavação e carga mecanizada para exploração de solo em jazida</t>
  </si>
  <si>
    <t>07.01.020</t>
  </si>
  <si>
    <t>Escavação e carga mecanizada em solo de 1ª categoria, em campo aberto</t>
  </si>
  <si>
    <t>07.01.060</t>
  </si>
  <si>
    <t>Escavação e carga mecanizada em solo de 2ª categoria, em campo aberto</t>
  </si>
  <si>
    <t>07.01.120</t>
  </si>
  <si>
    <t>Carga e remoção de terra até a distância média de 1 km</t>
  </si>
  <si>
    <t>07.02</t>
  </si>
  <si>
    <t>Escavação mecanizada de valas e buracos em solo, exceto rocha</t>
  </si>
  <si>
    <t>07.02.020</t>
  </si>
  <si>
    <t>Escavação mecanizada de valas ou cavas com profundidade de até 2 m</t>
  </si>
  <si>
    <t>07.02.040</t>
  </si>
  <si>
    <t>Escavação mecanizada de valas ou cavas com profundidade de até 3 m</t>
  </si>
  <si>
    <t>07.02.060</t>
  </si>
  <si>
    <t>Escavação mecanizada de valas ou cavas com profundidade de até 4 m</t>
  </si>
  <si>
    <t>07.02.080</t>
  </si>
  <si>
    <t>Escavação mecanizada de valas ou cavas com profundidade acima de 4 m, com escavadeira hidráulica</t>
  </si>
  <si>
    <t>07.05</t>
  </si>
  <si>
    <t>Escavação mecanizada em solo brejoso ou turfa</t>
  </si>
  <si>
    <t>07.05.010</t>
  </si>
  <si>
    <t>Escavação e carga mecanizada em solo brejoso ou turfa</t>
  </si>
  <si>
    <t>07.05.020</t>
  </si>
  <si>
    <t>Escavação e carga mecanizada em solo vegetal superficial</t>
  </si>
  <si>
    <t>07.06</t>
  </si>
  <si>
    <t>Escavação ou carga mecanizada em campo aberto</t>
  </si>
  <si>
    <t>07.06.010</t>
  </si>
  <si>
    <t>Escavação e carga mecanizada em campo aberto, com rompedor hidráulico, em rocha</t>
  </si>
  <si>
    <t>07.10</t>
  </si>
  <si>
    <t>Apiloamento e nivelamento mecanizado de solo</t>
  </si>
  <si>
    <t>07.10.020</t>
  </si>
  <si>
    <t>Espalhamento de solo em bota-fora com compactação sem controle</t>
  </si>
  <si>
    <t>07.11</t>
  </si>
  <si>
    <t>Reaterro mecanizado sem fornecimento de material</t>
  </si>
  <si>
    <t>07.11.020</t>
  </si>
  <si>
    <t>Reaterro compactado mecanizado de vala ou cava com compactador</t>
  </si>
  <si>
    <t>07.11.040</t>
  </si>
  <si>
    <t>Reaterro compactado mecanizado de vala ou cava com rolo, mínimo de 95% PN</t>
  </si>
  <si>
    <t>07.12</t>
  </si>
  <si>
    <t>Aterro mecanizado sem fornecimento de material</t>
  </si>
  <si>
    <t>07.12.010</t>
  </si>
  <si>
    <t>Compactação de aterro mecanizado mínimo de 95% PN, sem fornecimento de solo em áreas fechadas</t>
  </si>
  <si>
    <t>07.12.020</t>
  </si>
  <si>
    <t>Compactação de aterro mecanizado mínimo de 95% PN, sem fornecimento de solo em campo aberto</t>
  </si>
  <si>
    <t>07.12.030</t>
  </si>
  <si>
    <t>Compactação de aterro mecanizado a 100% PN, sem fornecimento de solo em campo aberto</t>
  </si>
  <si>
    <t>07.12.040</t>
  </si>
  <si>
    <t>Aterro mecanizado por compensação, solo de 1ª categoria em campo aberto, sem compactação do aterro</t>
  </si>
  <si>
    <t>08</t>
  </si>
  <si>
    <t>ESCORAMENTO, CONTENCAO E DRENAGEM</t>
  </si>
  <si>
    <t>08.01</t>
  </si>
  <si>
    <t>Escoramento</t>
  </si>
  <si>
    <t>08.01.020</t>
  </si>
  <si>
    <t>Escoramento de solo contínuo</t>
  </si>
  <si>
    <t>08.01.040</t>
  </si>
  <si>
    <t>Escoramento de solo descontínuo</t>
  </si>
  <si>
    <t>08.01.060</t>
  </si>
  <si>
    <t>Escoramento de solo pontaletado</t>
  </si>
  <si>
    <t>08.01.080</t>
  </si>
  <si>
    <t>Escoramento de solo especial</t>
  </si>
  <si>
    <t>08.01.100</t>
  </si>
  <si>
    <t>Escoramento com estacas pranchas metálicas - profundidade até 4 m</t>
  </si>
  <si>
    <t>08.01.110</t>
  </si>
  <si>
    <t>Escoramento com estacas pranchas metálicas - profundidade até 6 m</t>
  </si>
  <si>
    <t>08.01.120</t>
  </si>
  <si>
    <t>Escoramento com estacas pranchas metálicas - profundidade até 8 m</t>
  </si>
  <si>
    <t>08.02</t>
  </si>
  <si>
    <t>Cimbramento</t>
  </si>
  <si>
    <t>08.02.020</t>
  </si>
  <si>
    <t>Cimbramento em madeira com estroncas de eucalipto</t>
  </si>
  <si>
    <t>08.02.040</t>
  </si>
  <si>
    <t>Cimbramento em perfil metálico para obras de arte</t>
  </si>
  <si>
    <t>08.02.050</t>
  </si>
  <si>
    <t>Cimbramento tubular metálico</t>
  </si>
  <si>
    <t>M3MES</t>
  </si>
  <si>
    <t>08.02.060</t>
  </si>
  <si>
    <t>Montagem e desmontagem de cimbramento tubular metálico</t>
  </si>
  <si>
    <t>08.03</t>
  </si>
  <si>
    <t>Descimbramento</t>
  </si>
  <si>
    <t>08.03.020</t>
  </si>
  <si>
    <t>Descimbramento em madeira</t>
  </si>
  <si>
    <t>08.05</t>
  </si>
  <si>
    <t>Manta, filtro e dreno</t>
  </si>
  <si>
    <t>08.05.010</t>
  </si>
  <si>
    <t>Geomembrana em polietileno de alta densidade PEAD de 1 mm</t>
  </si>
  <si>
    <t>08.05.100</t>
  </si>
  <si>
    <t>Dreno com pedra britada</t>
  </si>
  <si>
    <t>08.05.110</t>
  </si>
  <si>
    <t>Dreno com areia grossa</t>
  </si>
  <si>
    <t>08.05.180</t>
  </si>
  <si>
    <t>Manta geotêxtil com resistência à tração longitudinal de 10kN/m e transversal de 9kN/m</t>
  </si>
  <si>
    <t>08.05.190</t>
  </si>
  <si>
    <t>Manta geotêxtil com resistência à tração longitudinal de 16kN/m e transversal de 14kN/m</t>
  </si>
  <si>
    <t>08.05.220</t>
  </si>
  <si>
    <t>Manta geotêxtil com resistência à tração longitudinal de 31kN/m e transversal de 27kN/m</t>
  </si>
  <si>
    <t>08.06</t>
  </si>
  <si>
    <t>Barbaca</t>
  </si>
  <si>
    <t>08.06.040</t>
  </si>
  <si>
    <t>Barbacã em tubo de PVC com diâmetro 50 mm</t>
  </si>
  <si>
    <t>08.06.060</t>
  </si>
  <si>
    <t>Barbacã em tubo de PVC com diâmetro 75 mm</t>
  </si>
  <si>
    <t>08.06.080</t>
  </si>
  <si>
    <t>Barbacã em tubo de PVC com diâmetro 100 mm</t>
  </si>
  <si>
    <t>08.07</t>
  </si>
  <si>
    <t>Esgotamento</t>
  </si>
  <si>
    <t>08.07.050</t>
  </si>
  <si>
    <t>Taxa de mobilização e desmobilização de equipamentos para execução de rebaixamento de lençol freático</t>
  </si>
  <si>
    <t>08.07.060</t>
  </si>
  <si>
    <t>Locação de conjunto de bombeamento a vácuo para rebaixamento de lençol freático, com até 50 ponteiras e potência até 15 HP, mínimo 30 dias</t>
  </si>
  <si>
    <t>CJxDI</t>
  </si>
  <si>
    <t>08.07.070</t>
  </si>
  <si>
    <t>Ponteiras filtrantes, profundidade até 5 m</t>
  </si>
  <si>
    <t>08.07.090</t>
  </si>
  <si>
    <t>Esgotamento de águas superficiais com bomba de superfície ou submersa</t>
  </si>
  <si>
    <t>HPXh</t>
  </si>
  <si>
    <t>08.10</t>
  </si>
  <si>
    <t>Contenção</t>
  </si>
  <si>
    <t>08.10.040</t>
  </si>
  <si>
    <t>Enrocamento com pedra arrumada</t>
  </si>
  <si>
    <t>08.10.060</t>
  </si>
  <si>
    <t>Enrocamento com pedra assentada</t>
  </si>
  <si>
    <t>08.10.108</t>
  </si>
  <si>
    <t>Gabião tipo caixa em tela metálica, altura de 0,5 m, com revestimento liga zinco/alumínio, malha hexagonal 8/10 cm, fio diâmetro 2,7 mm, independente do formato ou utilização</t>
  </si>
  <si>
    <t>08.10.109</t>
  </si>
  <si>
    <t>Gabião tipo caixa em tela metálica, altura de 1 m, com revestimento liga zinco/alumínio, malha hexagonal 8/10 cm, fio diâmetro 2,7 mm, independente do formato ou utilização</t>
  </si>
  <si>
    <t>09</t>
  </si>
  <si>
    <t>FORMA</t>
  </si>
  <si>
    <t>09.01</t>
  </si>
  <si>
    <t>Forma em tabua</t>
  </si>
  <si>
    <t>09.01.020</t>
  </si>
  <si>
    <t>Forma em madeira comum para fundação</t>
  </si>
  <si>
    <t>09.01.030</t>
  </si>
  <si>
    <t>Forma em madeira comum para estrutura</t>
  </si>
  <si>
    <t>09.01.040</t>
  </si>
  <si>
    <t>Forma em madeira comum para caixão perdido</t>
  </si>
  <si>
    <t>09.01.150</t>
  </si>
  <si>
    <t>Desmontagem de forma em madeira para estrutura de laje, com tábuas</t>
  </si>
  <si>
    <t>09.01.160</t>
  </si>
  <si>
    <t>Desmontagem de forma em madeira para estrutura de vigas, com tábuas</t>
  </si>
  <si>
    <t>09.02</t>
  </si>
  <si>
    <t>Forma em madeira compensada</t>
  </si>
  <si>
    <t>09.02.020</t>
  </si>
  <si>
    <t>Forma plana em compensado para estrutura convencional</t>
  </si>
  <si>
    <t>09.02.040</t>
  </si>
  <si>
    <t>Forma plana em compensado para estrutura aparente</t>
  </si>
  <si>
    <t>09.02.060</t>
  </si>
  <si>
    <t>Forma curva em compensado para estrutura aparente</t>
  </si>
  <si>
    <t>09.02.080</t>
  </si>
  <si>
    <t>Forma plana em compensado para obra de arte, sem cimbramento</t>
  </si>
  <si>
    <t>09.02.100</t>
  </si>
  <si>
    <t>Forma em compensado para encamisamento de tubulão</t>
  </si>
  <si>
    <t>09.02.120</t>
  </si>
  <si>
    <t>Forma ripada de 5 cm na vertical</t>
  </si>
  <si>
    <t>09.02.130</t>
  </si>
  <si>
    <t>Forma plana em compensado para estrutura convencional com cimbramento tubular metálico</t>
  </si>
  <si>
    <t>09.02.140</t>
  </si>
  <si>
    <t>Forma plana em compensado para estrutura aparente com cimbramento tubular metálico</t>
  </si>
  <si>
    <t>09.02.150</t>
  </si>
  <si>
    <t>Forma curva em compensado para estrutura convencional com cimbramento tubular metálico</t>
  </si>
  <si>
    <t>09.04</t>
  </si>
  <si>
    <t>Forma em papelão</t>
  </si>
  <si>
    <t>09.04.020</t>
  </si>
  <si>
    <t>Forma em tubo de papelão com diâmetro de 25 cm</t>
  </si>
  <si>
    <t>09.04.030</t>
  </si>
  <si>
    <t>Forma em tubo de papelão com diâmetro de 30 cm</t>
  </si>
  <si>
    <t>09.04.040</t>
  </si>
  <si>
    <t>Forma em tubo de papelão com diâmetro de 35 cm</t>
  </si>
  <si>
    <t>09.04.050</t>
  </si>
  <si>
    <t>Forma em tubo de papelão com diâmetro de 40 cm</t>
  </si>
  <si>
    <t>09.04.060</t>
  </si>
  <si>
    <t>Forma em tubo de papelão com diâmetro de 45 cm</t>
  </si>
  <si>
    <t>09.04.070</t>
  </si>
  <si>
    <t>Forma em tubo de papelão com diâmetro de 50 cm</t>
  </si>
  <si>
    <t>09.07</t>
  </si>
  <si>
    <t>Forma em polipropileno</t>
  </si>
  <si>
    <t>09.07.060</t>
  </si>
  <si>
    <t>Forma em polipropileno (cubeta) e acessórios para laje nervurada com dimensões variáveis - locação</t>
  </si>
  <si>
    <t>10</t>
  </si>
  <si>
    <t>ARMADURA E CORDOALHA ESTRUTURAL</t>
  </si>
  <si>
    <t>10.01</t>
  </si>
  <si>
    <t>Armadura em barra</t>
  </si>
  <si>
    <t>10.01.020</t>
  </si>
  <si>
    <t>Armadura em barra de aço CA-25 fyk = 250 MPa</t>
  </si>
  <si>
    <t>10.01.040</t>
  </si>
  <si>
    <t>Armadura em barra de aço CA-50 (A ou B) fyk = 500 MPa</t>
  </si>
  <si>
    <t>10.01.060</t>
  </si>
  <si>
    <t>Armadura em barra de aço CA-60 (A ou B) fyk = 600 MPa</t>
  </si>
  <si>
    <t>10.02</t>
  </si>
  <si>
    <t>Armadura em tela</t>
  </si>
  <si>
    <t>10.02.020</t>
  </si>
  <si>
    <t>Armadura em tela soldada de aço</t>
  </si>
  <si>
    <t>10.20</t>
  </si>
  <si>
    <t>Reparos, conservações e complementos - GRUPO 10</t>
  </si>
  <si>
    <t>10.20.001</t>
  </si>
  <si>
    <t>Lubrificante em pasta para aplicação em barras de transferência de concreto</t>
  </si>
  <si>
    <t>11</t>
  </si>
  <si>
    <t>CONCRETO, MASSA E LASTRO</t>
  </si>
  <si>
    <t>11.01</t>
  </si>
  <si>
    <t>Concreto usinado com controle fck - fornecimento do material</t>
  </si>
  <si>
    <t>11.01.100</t>
  </si>
  <si>
    <t>Concreto usinado, fck = 20 MPa</t>
  </si>
  <si>
    <t>11.01.130</t>
  </si>
  <si>
    <t>Concreto usinado, fck = 25 MPa</t>
  </si>
  <si>
    <t>11.01.160</t>
  </si>
  <si>
    <t>Concreto usinado, fck = 30 MPa</t>
  </si>
  <si>
    <t>11.01.170</t>
  </si>
  <si>
    <t>Concreto usinado, fck = 35 MPa</t>
  </si>
  <si>
    <t>11.01.190</t>
  </si>
  <si>
    <t>Concreto usinado, fck = 40 MPa</t>
  </si>
  <si>
    <t>11.01.260</t>
  </si>
  <si>
    <t>Concreto usinado, fck = 20 MPa - para bombeamento</t>
  </si>
  <si>
    <t>11.01.290</t>
  </si>
  <si>
    <t>Concreto usinado, fck = 25 MPa - para bombeamento</t>
  </si>
  <si>
    <t>11.01.320</t>
  </si>
  <si>
    <t>Concreto usinado, fck = 30 MPa - para bombeamento</t>
  </si>
  <si>
    <t>11.01.321</t>
  </si>
  <si>
    <t>Concreto usinado, fck = 35 MPa - para bombeamento</t>
  </si>
  <si>
    <t>11.01.350</t>
  </si>
  <si>
    <t>Concreto usinado, fck = 40 MPa - para bombeamento</t>
  </si>
  <si>
    <t>11.01.520</t>
  </si>
  <si>
    <t>Concreto usinado, fck = 30 MPa - para bombeamento em estaca hélice contínua</t>
  </si>
  <si>
    <t>11.01.621</t>
  </si>
  <si>
    <t>Concreto usinado, fck=30 MPa, fctm_k=4,2 Mpa</t>
  </si>
  <si>
    <t>11.01.630</t>
  </si>
  <si>
    <t>Concreto usinado, fck = 25 MPa - para perfil extrudado</t>
  </si>
  <si>
    <t>11.02</t>
  </si>
  <si>
    <t>Concreto usinado não estrutural - fornecimento do material</t>
  </si>
  <si>
    <t>11.02.020</t>
  </si>
  <si>
    <t>Concreto usinado não estrutural mínimo 150 kg cimento / m³</t>
  </si>
  <si>
    <t>11.02.040</t>
  </si>
  <si>
    <t>Concreto usinado não estrutural mínimo 200 kg cimento / m³</t>
  </si>
  <si>
    <t>11.02.060</t>
  </si>
  <si>
    <t>Concreto usinado não estrutural mínimo 300 kg cimento / m³</t>
  </si>
  <si>
    <t>11.03</t>
  </si>
  <si>
    <t>Concreto executado no local com controle fck - fornecimento do material</t>
  </si>
  <si>
    <t>11.03.090</t>
  </si>
  <si>
    <t>Concreto preparado no local, fck = 20 MPa</t>
  </si>
  <si>
    <t>11.04</t>
  </si>
  <si>
    <t>Concreto não estrutural executado no local - fornecimento do material</t>
  </si>
  <si>
    <t>11.04.020</t>
  </si>
  <si>
    <t>Concreto não estrutural executado no local, mínimo 150 kg cimento / m³</t>
  </si>
  <si>
    <t>11.04.040</t>
  </si>
  <si>
    <t>Concreto não estrutural executado no local, mínimo 200 kg cimento / m³</t>
  </si>
  <si>
    <t>11.04.060</t>
  </si>
  <si>
    <t>Concreto não estrutural executado no local, mínimo 300 kg cimento / m³</t>
  </si>
  <si>
    <t>11.05</t>
  </si>
  <si>
    <t>Concreto e argamassa especial</t>
  </si>
  <si>
    <t>11.05.010</t>
  </si>
  <si>
    <t>Argamassa em solo e cimento a 5% em peso</t>
  </si>
  <si>
    <t>11.05.030</t>
  </si>
  <si>
    <t>Argamassa graute expansiva autonivelante de alta resistência</t>
  </si>
  <si>
    <t>11.05.040</t>
  </si>
  <si>
    <t>Argamassa graute</t>
  </si>
  <si>
    <t>11.05.060</t>
  </si>
  <si>
    <t>Concreto ciclópico - fornecimento e aplicação (com 30% de pedra rachão), concreto fck 15 Mpa</t>
  </si>
  <si>
    <t>11.05.120</t>
  </si>
  <si>
    <t>Execução de concreto projetado - consumo de cimento 350 kg/m³</t>
  </si>
  <si>
    <t>11.11</t>
  </si>
  <si>
    <t>Argamassas especiais</t>
  </si>
  <si>
    <t>11.11.030</t>
  </si>
  <si>
    <t>Argamassa de cimento e areia, fck = 20 MPa, consumo de cimento 600 kg/m³ - material para injeção em estaca raiz</t>
  </si>
  <si>
    <t>11.16</t>
  </si>
  <si>
    <t>Lançamento e aplicação</t>
  </si>
  <si>
    <t>11.16.020</t>
  </si>
  <si>
    <t>Lançamento, espalhamento e adensamento de concreto ou massa em lastro e/ou enchimento</t>
  </si>
  <si>
    <t>11.16.040</t>
  </si>
  <si>
    <t>Lançamento e adensamento de concreto ou massa em fundação</t>
  </si>
  <si>
    <t>11.16.060</t>
  </si>
  <si>
    <t>Lançamento e adensamento de concreto ou massa em estrutura</t>
  </si>
  <si>
    <t>11.16.080</t>
  </si>
  <si>
    <t>Lançamento e adensamento de concreto ou massa por bombeamento</t>
  </si>
  <si>
    <t>11.16.220</t>
  </si>
  <si>
    <t>Nivelamento de piso em concreto com acabadora de superfície</t>
  </si>
  <si>
    <t>11.18</t>
  </si>
  <si>
    <t>Lastro e enchimento</t>
  </si>
  <si>
    <t>11.18.020</t>
  </si>
  <si>
    <t>Lastro de areia</t>
  </si>
  <si>
    <t>11.18.040</t>
  </si>
  <si>
    <t>Lastro de pedra britada</t>
  </si>
  <si>
    <t>11.18.060</t>
  </si>
  <si>
    <t>Lona plástica - 150 micron</t>
  </si>
  <si>
    <t>11.18.070</t>
  </si>
  <si>
    <t>Enchimento de laje com concreto celular com densidade de 1.200 kg/m³</t>
  </si>
  <si>
    <t>11.18.080</t>
  </si>
  <si>
    <t>Enchimento de laje com tijolos cerâmicos furados</t>
  </si>
  <si>
    <t>11.18.110</t>
  </si>
  <si>
    <t>Enchimento de nichos em geral, com material proveniente de entulho</t>
  </si>
  <si>
    <t>11.18.140</t>
  </si>
  <si>
    <t>Lastro e/ou fundação em rachão mecanizado</t>
  </si>
  <si>
    <t>11.18.150</t>
  </si>
  <si>
    <t>Lastro e/ou fundação em rachão manual</t>
  </si>
  <si>
    <t>11.18.160</t>
  </si>
  <si>
    <t>Enchimento de nichos em geral, com areia</t>
  </si>
  <si>
    <t>11.18.180</t>
  </si>
  <si>
    <t>Colchão de areia</t>
  </si>
  <si>
    <t>11.18.190</t>
  </si>
  <si>
    <t>Enchimento de nichos com poliestireno expandido do tipo P-1</t>
  </si>
  <si>
    <t>11.18.220</t>
  </si>
  <si>
    <t>Enchimento de nichos com poliestireno expandido do tipo EPS-5F</t>
  </si>
  <si>
    <t>11.20</t>
  </si>
  <si>
    <t>Reparos, conservações e complementos - GRUPO 11</t>
  </si>
  <si>
    <t>11.20.030</t>
  </si>
  <si>
    <t>Cura química de concreto, membrana líquida</t>
  </si>
  <si>
    <t>11.20.050</t>
  </si>
  <si>
    <t>Corte de junta de dilatação, com serra de disco diamantado para pisos</t>
  </si>
  <si>
    <t>11.20.090</t>
  </si>
  <si>
    <t>Selante endurecedor de concreto antipó</t>
  </si>
  <si>
    <t>11.20.120</t>
  </si>
  <si>
    <t>Reparo superficial com argamassa polimérica (tixotrópica), bicomponente</t>
  </si>
  <si>
    <t>11.20.130</t>
  </si>
  <si>
    <t>Tratamento de fissuras estáveis (não ativas) em elementos de concreto</t>
  </si>
  <si>
    <t>12</t>
  </si>
  <si>
    <t>FUNDACAO PROFUNDA</t>
  </si>
  <si>
    <t>12.01</t>
  </si>
  <si>
    <t>Broca</t>
  </si>
  <si>
    <t>12.01.021</t>
  </si>
  <si>
    <t>Broca em concreto armado diâmetro de 20 cm - completa</t>
  </si>
  <si>
    <t>12.01.041</t>
  </si>
  <si>
    <t>Broca em concreto armado diâmetro de 25 cm - completa</t>
  </si>
  <si>
    <t>12.01.061</t>
  </si>
  <si>
    <t>Broca em concreto armado diâmetro de 30 cm - completa</t>
  </si>
  <si>
    <t>12.04</t>
  </si>
  <si>
    <t>Estaca pre-moldada de concreto</t>
  </si>
  <si>
    <t>12.04.080</t>
  </si>
  <si>
    <t>Taxa de mobilização e desmobilização de equipamentos para execução de estaca pré-moldada</t>
  </si>
  <si>
    <t>12.04.081</t>
  </si>
  <si>
    <t>Estaca pré-moldada protendida cravada para 20t</t>
  </si>
  <si>
    <t>12.04.082</t>
  </si>
  <si>
    <t>Estaca pré-moldada protendida cravada para 30t</t>
  </si>
  <si>
    <t>12.04.083</t>
  </si>
  <si>
    <t>Estaca pré-moldada protendida cravada para 40t</t>
  </si>
  <si>
    <t>12.04.084</t>
  </si>
  <si>
    <t>Estaca pré-moldada protendida cravada para 50t</t>
  </si>
  <si>
    <t>12.04.085</t>
  </si>
  <si>
    <t>Estaca pré-moldada protendida cravada para 60t</t>
  </si>
  <si>
    <t>12.05</t>
  </si>
  <si>
    <t>Estaca escavada mecanicamente</t>
  </si>
  <si>
    <t>12.05.010</t>
  </si>
  <si>
    <t>Taxa de mobilização e desmobilização de equipamentos para execução de estaca escavada</t>
  </si>
  <si>
    <t>12.05.020</t>
  </si>
  <si>
    <t>Estaca escavada mecanicamente, diâmetro de 25 cm até 20 t</t>
  </si>
  <si>
    <t>12.05.030</t>
  </si>
  <si>
    <t>Estaca escavada mecanicamente, diâmetro de 30 cm até 30 t</t>
  </si>
  <si>
    <t>12.05.040</t>
  </si>
  <si>
    <t>Estaca escavada mecanicamente, diâmetro de 35 cm até 40 t</t>
  </si>
  <si>
    <t>12.05.150</t>
  </si>
  <si>
    <t>Estaca escavada mecanicamente, diâmetro de 40 cm até 50 t</t>
  </si>
  <si>
    <t>12.06</t>
  </si>
  <si>
    <t>Estaca tipo STRAUSS</t>
  </si>
  <si>
    <t>12.06.010</t>
  </si>
  <si>
    <t>Taxa de mobilização e desmobilização de equipamentos para execução de estaca tipo Strauss</t>
  </si>
  <si>
    <t>12.06.020</t>
  </si>
  <si>
    <t>Estaca tipo Strauss, diâmetro de 25 cm até 20 t</t>
  </si>
  <si>
    <t>12.06.030</t>
  </si>
  <si>
    <t>Estaca tipo Strauss, diâmetro de 32 cm até 30 t</t>
  </si>
  <si>
    <t>12.06.040</t>
  </si>
  <si>
    <t>Estaca tipo Strauss, diâmetro de 38 cm até 40 t</t>
  </si>
  <si>
    <t>12.06.080</t>
  </si>
  <si>
    <t>Estaca tipo Strauss, diâmetro de 45 cm até 60 t</t>
  </si>
  <si>
    <t>12.07</t>
  </si>
  <si>
    <t>Estaca tipo RAIZ</t>
  </si>
  <si>
    <t>12.07.010</t>
  </si>
  <si>
    <t>Taxa de mobilização e desmobilização de equipamentos para execução de estaca tipo Raiz em solo</t>
  </si>
  <si>
    <t>12.07.030</t>
  </si>
  <si>
    <t>Estaca tipo Raiz, diâmetro de 10 cm para 10 t, em solo</t>
  </si>
  <si>
    <t>12.07.050</t>
  </si>
  <si>
    <t>Estaca tipo Raiz, diâmetro de 12 cm para 15 t, em solo</t>
  </si>
  <si>
    <t>12.07.060</t>
  </si>
  <si>
    <t>Estaca tipo Raiz, diâmetro de 15 cm para 25 t, em solo</t>
  </si>
  <si>
    <t>12.07.070</t>
  </si>
  <si>
    <t>Estaca tipo Raiz, diâmetro de 16 cm para 35 t, em solo</t>
  </si>
  <si>
    <t>12.07.090</t>
  </si>
  <si>
    <t>Estaca tipo Raiz, diâmetro de 20 cm para 50 t, em solo</t>
  </si>
  <si>
    <t>12.07.100</t>
  </si>
  <si>
    <t>Estaca tipo Raiz, diâmetro de 25 cm para 80 t, em solo</t>
  </si>
  <si>
    <t>12.07.110</t>
  </si>
  <si>
    <t>Estaca tipo Raiz, diâmetro de 31 cm para 100 t, em solo</t>
  </si>
  <si>
    <t>12.07.130</t>
  </si>
  <si>
    <t>Estaca tipo Raiz, diâmetro de 40 cm para 130 t, em solo</t>
  </si>
  <si>
    <t>12.07.151</t>
  </si>
  <si>
    <t>Estaca tipo Raiz, diâmetro de 31 cm, sem armação, em solo</t>
  </si>
  <si>
    <t>12.07.153</t>
  </si>
  <si>
    <t>Estaca tipo Raiz, diâmetro de 45 cm, sem armação, em solo</t>
  </si>
  <si>
    <t>12.07.270</t>
  </si>
  <si>
    <t>Taxa de mobilização e desmobilização de equipamentos para execução de estaca tipo Raiz em rocha</t>
  </si>
  <si>
    <t>12.07.271</t>
  </si>
  <si>
    <t>Estaca tipo Raiz, diâmetro de 31 cm, sem armação, em rocha</t>
  </si>
  <si>
    <t>12.07.272</t>
  </si>
  <si>
    <t>Estaca tipo Raiz, diâmetro de 41 cm, sem armação, em rocha</t>
  </si>
  <si>
    <t>12.07.273</t>
  </si>
  <si>
    <t>Estaca tipo Raiz, diâmetro de 45 cm, sem armação, em rocha</t>
  </si>
  <si>
    <t>12.07.274</t>
  </si>
  <si>
    <t>Estaca tipo Raiz, diâmetro de 15 cm para 25 t, sem armação e sem argamassa, em rocha</t>
  </si>
  <si>
    <t>12.07.275</t>
  </si>
  <si>
    <t>Estaca tipo Raiz, diâmetro de 20 cm para 50 t, sem armação e sem argamassa, em rocha</t>
  </si>
  <si>
    <t>12.07.511</t>
  </si>
  <si>
    <t>Injeção de argamassa de cimento e areia em estaca raiz - sobreconsumo</t>
  </si>
  <si>
    <t>12.09</t>
  </si>
  <si>
    <t>Tubulão</t>
  </si>
  <si>
    <t>12.09.010</t>
  </si>
  <si>
    <t>Taxa de mobilização e desmobilização de equipamentos para execução de tubulão escavado mecanicamente</t>
  </si>
  <si>
    <t>12.09.020</t>
  </si>
  <si>
    <t>Abertura de fuste mecanizado diâmetro de 50 cm</t>
  </si>
  <si>
    <t>12.09.040</t>
  </si>
  <si>
    <t>Abertura de fuste mecanizado diâmetro de 60 cm</t>
  </si>
  <si>
    <t>12.09.060</t>
  </si>
  <si>
    <t>Abertura de fuste mecanizado diâmetro de 80 cm</t>
  </si>
  <si>
    <t>12.09.140</t>
  </si>
  <si>
    <t>Escavação manual em campo aberto para tubulão, fuste e/ou base</t>
  </si>
  <si>
    <t>12.12</t>
  </si>
  <si>
    <t>Estaca hélice continua</t>
  </si>
  <si>
    <t>12.12.010</t>
  </si>
  <si>
    <t>Taxa de mobilização e desmobilização de equipamentos para execução de estaca tipo hélice contínua em solo</t>
  </si>
  <si>
    <t>12.12.014</t>
  </si>
  <si>
    <t>Estaca tipo hélice contínua, diâmetro de 25 cm em solo</t>
  </si>
  <si>
    <t>12.12.016</t>
  </si>
  <si>
    <t>Estaca tipo hélice contínua, diâmetro de 30 cm em solo</t>
  </si>
  <si>
    <t>12.12.020</t>
  </si>
  <si>
    <t>Estaca tipo hélice contínua, diâmetro de 35 cm em solo</t>
  </si>
  <si>
    <t>12.12.060</t>
  </si>
  <si>
    <t>Estaca tipo hélice contínua, diâmetro de 40 cm em solo</t>
  </si>
  <si>
    <t>12.12.070</t>
  </si>
  <si>
    <t>Estaca tipo hélice contínua, diâmetro de 50 cm em solo</t>
  </si>
  <si>
    <t>12.12.074</t>
  </si>
  <si>
    <t>Estaca tipo hélice contínua, diâmetro de 60 cm em solo</t>
  </si>
  <si>
    <t>12.12.090</t>
  </si>
  <si>
    <t>Estaca tipo hélice contínua, diâmetro de 70 cm em solo</t>
  </si>
  <si>
    <t>12.12.100</t>
  </si>
  <si>
    <t>Estaca tipo hélice contínua, diâmetro de 80 cm em solo</t>
  </si>
  <si>
    <t>12.14</t>
  </si>
  <si>
    <t>Estaca escavada com injeção ou micro estaca</t>
  </si>
  <si>
    <t>12.14.010</t>
  </si>
  <si>
    <t>Taxa de mobilização e desmobilização de equipamentos para execução de estacas escavadas com injeção ou microestaca</t>
  </si>
  <si>
    <t>12.14.040</t>
  </si>
  <si>
    <t>Estaca escavada com injeção ou microestaca, diâmetro de 16 cm</t>
  </si>
  <si>
    <t>12.14.050</t>
  </si>
  <si>
    <t>Estaca escavada com injeção ou microestaca, diâmetro de 20 cm</t>
  </si>
  <si>
    <t>12.14.060</t>
  </si>
  <si>
    <t>Estaca escavada com injeção ou microestaca, diâmetro de 25 cm</t>
  </si>
  <si>
    <t>13</t>
  </si>
  <si>
    <t>LAJE E PAINEL DE FECHAMENTO PRE-FABRICADOS</t>
  </si>
  <si>
    <t>13.01</t>
  </si>
  <si>
    <t>Laje pre-fabricada mista em vigotas treplicadas e lajotas</t>
  </si>
  <si>
    <t>13.01.130</t>
  </si>
  <si>
    <t>Laje pré-fabricada mista vigota treliçada/lajota cerâmica - LT 12 (8+4) e capa com concreto de 25 MPa</t>
  </si>
  <si>
    <t>13.01.150</t>
  </si>
  <si>
    <t>Laje pré-fabricada mista vigota treliçada/lajota cerâmica - LT 16 (12+4) e capa com concreto de 25 MPa</t>
  </si>
  <si>
    <t>13.01.170</t>
  </si>
  <si>
    <t>Laje pré-fabricada mista vigota treliçada/lajota cerâmica - LT 20 (16+4) e capa com concreto de 25 MPa</t>
  </si>
  <si>
    <t>13.01.190</t>
  </si>
  <si>
    <t>Laje pré-fabricada mista vigota treliçada/lajota cerâmica - LT 24 (20+4) e capa com concreto de 25 MPa</t>
  </si>
  <si>
    <t>13.01.210</t>
  </si>
  <si>
    <t>Laje pré-fabricada mista vigota treliçada/lajota cerâmica - LT 30 (24+6) e capa com concreto de 25 MPa</t>
  </si>
  <si>
    <t>13.01.310</t>
  </si>
  <si>
    <t>Laje pré-fabricada unidirecional em viga treliçada/lajota em EPS LT 12 (8 + 4), com capa de concreto de 25 MPa</t>
  </si>
  <si>
    <t>13.01.320</t>
  </si>
  <si>
    <t>Laje pré-fabricada unidirecional em viga treliçada/lajota em EPS LT 16 (12 + 4), com capa de concreto de 25 MPa</t>
  </si>
  <si>
    <t>13.01.330</t>
  </si>
  <si>
    <t>Laje pré-fabricada unidirecional em viga treliçada/lajota em EPS LT 20 (16 + 4), com capa de concreto de 25 MPa</t>
  </si>
  <si>
    <t>13.01.340</t>
  </si>
  <si>
    <t>Laje pré-fabricada unidirecional em viga treliçada/lajota em EPS LT 25 (20 + 5), com capa de concreto de 25 MPa</t>
  </si>
  <si>
    <t>13.01.350</t>
  </si>
  <si>
    <t>Laje pré-fabricada unidirecional em viga treliçada/lajota em EPS LT 30 (25 + 5), com capa de concreto de 25 MPa</t>
  </si>
  <si>
    <t>13.02</t>
  </si>
  <si>
    <t>Laje pre-fabricada mista em vigotas protendidas e lajotas</t>
  </si>
  <si>
    <t>13.02.150</t>
  </si>
  <si>
    <t>Laje pré-fabricada mista vigota protendida/lajota cerâmica - LP 12 (8+4) e capa com concreto de 25 MPa</t>
  </si>
  <si>
    <t>13.02.170</t>
  </si>
  <si>
    <t>Laje pré-fabricada mista vigota protendida/lajota cerâmica - LP 16 (12+4) e capa com concreto de 25 MPa</t>
  </si>
  <si>
    <t>13.02.190</t>
  </si>
  <si>
    <t>Laje pré-fabricada mista vigota protendida/lajota cerâmica - LP 20 (16+4) e capa com concreto de 25 MPa</t>
  </si>
  <si>
    <t>13.02.210</t>
  </si>
  <si>
    <t>Laje pré-fabricada mista vigota protendida/lajota cerâmica - LP 25 (20+5) e capa com concreto de 25 MPa</t>
  </si>
  <si>
    <t>13.05</t>
  </si>
  <si>
    <t>Pre-laje</t>
  </si>
  <si>
    <t>13.05.084</t>
  </si>
  <si>
    <t>Pré-laje em painel pré-fabricado treliçado, com EPS, H= 12 cm</t>
  </si>
  <si>
    <t>13.05.090</t>
  </si>
  <si>
    <t>Pré-laje em painel pré-fabricado treliçado, com EPS, H= 16 cm</t>
  </si>
  <si>
    <t>13.05.094</t>
  </si>
  <si>
    <t>Pré-laje em painel pré-fabricado treliçado, com EPS, H= 20 cm</t>
  </si>
  <si>
    <t>13.05.096</t>
  </si>
  <si>
    <t>Pré-laje em painel pré-fabricado treliçado, com EPS, H= 25 cm</t>
  </si>
  <si>
    <t>13.05.110</t>
  </si>
  <si>
    <t>Pré-laje em painel pré-fabricado treliçado, H= 12 cm</t>
  </si>
  <si>
    <t>13.05.150</t>
  </si>
  <si>
    <t>Pré-laje em painel pré-fabricado treliçado, H= 16 cm</t>
  </si>
  <si>
    <t>14</t>
  </si>
  <si>
    <t>ALVENARIA E ELEMENTO DIVISOR</t>
  </si>
  <si>
    <t>14.01</t>
  </si>
  <si>
    <t>Alvenaria de fundação (embasamento)</t>
  </si>
  <si>
    <t>14.01.020</t>
  </si>
  <si>
    <t>Alvenaria de embasamento em tijolo maciço comum</t>
  </si>
  <si>
    <t>14.01.050</t>
  </si>
  <si>
    <t>Alvenaria de embasamento em bloco de concreto de 14 x 19 x 39 cm - classe A</t>
  </si>
  <si>
    <t>14.01.060</t>
  </si>
  <si>
    <t>Alvenaria de embasamento em bloco de concreto de 19 x 19 x 39 cm - classe A</t>
  </si>
  <si>
    <t>14.02</t>
  </si>
  <si>
    <t>Alvenaria com tijolo maciço comum ou especial</t>
  </si>
  <si>
    <t>14.02.020</t>
  </si>
  <si>
    <t>Alvenaria de elevação de 1/4 tijolo maciço comum</t>
  </si>
  <si>
    <t>14.02.030</t>
  </si>
  <si>
    <t>Alvenaria de elevação de 1/2 tijolo maciço comum</t>
  </si>
  <si>
    <t>14.02.040</t>
  </si>
  <si>
    <t>Alvenaria de elevação de 1 tijolo maciço comum</t>
  </si>
  <si>
    <t>14.02.050</t>
  </si>
  <si>
    <t>Alvenaria de elevação de 1 1/2 tijolo maciço comum</t>
  </si>
  <si>
    <t>14.02.070</t>
  </si>
  <si>
    <t>Alvenaria de elevação de 1/2 tijolo maciço aparente</t>
  </si>
  <si>
    <t>14.02.080</t>
  </si>
  <si>
    <t>Alvenaria de elevação de 1 tijolo maciço aparente</t>
  </si>
  <si>
    <t>14.03</t>
  </si>
  <si>
    <t>Alvenaria com tijolo laminado aparente</t>
  </si>
  <si>
    <t>14.03.020</t>
  </si>
  <si>
    <t>Alvenaria de elevação de 1/4 tijolo laminado</t>
  </si>
  <si>
    <t>14.03.040</t>
  </si>
  <si>
    <t>Alvenaria de elevação de 1/2 tijolo laminado</t>
  </si>
  <si>
    <t>14.03.060</t>
  </si>
  <si>
    <t>Alvenaria de elevação de 1 tijolo laminado</t>
  </si>
  <si>
    <t>14.04</t>
  </si>
  <si>
    <t>Alvenaria com bloco cerâmico de vedação</t>
  </si>
  <si>
    <t>14.04.200</t>
  </si>
  <si>
    <t>Alvenaria de bloco cerâmico de vedação de 9 cm</t>
  </si>
  <si>
    <t>14.04.210</t>
  </si>
  <si>
    <t>Alvenaria de bloco cerâmico de vedação de 14 cm</t>
  </si>
  <si>
    <t>14.04.220</t>
  </si>
  <si>
    <t>Alvenaria de bloco cerâmico de vedação de 19 cm</t>
  </si>
  <si>
    <t>14.05</t>
  </si>
  <si>
    <t>Alvenaria com bloco cerâmico estrutural</t>
  </si>
  <si>
    <t>14.05.050</t>
  </si>
  <si>
    <t>Alvenaria de bloco cerâmico estrutural de 14 cm</t>
  </si>
  <si>
    <t>14.05.060</t>
  </si>
  <si>
    <t>Alvenaria de bloco cerâmico estrutural de 19 cm</t>
  </si>
  <si>
    <t>14.10</t>
  </si>
  <si>
    <t>Alvenaria com bloco de concreto de vedação</t>
  </si>
  <si>
    <t>14.10.101</t>
  </si>
  <si>
    <t>Alvenaria de bloco de concreto de vedação de 9 x 19 x 39 cm - classe C</t>
  </si>
  <si>
    <t>14.10.111</t>
  </si>
  <si>
    <t>Alvenaria de bloco de concreto de vedação de 14 x 19 x 39 cm - classe C</t>
  </si>
  <si>
    <t>14.10.121</t>
  </si>
  <si>
    <t>Alvenaria de bloco de concreto de vedação de 19 x 19 x 39 cm - classe C</t>
  </si>
  <si>
    <t>14.11</t>
  </si>
  <si>
    <t>Alvenaria com bloco de concreto estrutural</t>
  </si>
  <si>
    <t>14.11.221</t>
  </si>
  <si>
    <t>Alvenaria de bloco de concreto estrutural 14 x 19 x 39 cm - classe B</t>
  </si>
  <si>
    <t>14.11.231</t>
  </si>
  <si>
    <t>Alvenaria de bloco de concreto estrutural 19 x 19 x 39 cm - classe B</t>
  </si>
  <si>
    <t>14.11.261</t>
  </si>
  <si>
    <t>Alvenaria de bloco de concreto estrutural 14 x 19 x 39 cm - classe A</t>
  </si>
  <si>
    <t>14.11.271</t>
  </si>
  <si>
    <t>Alvenaria de bloco de concreto estrutural 19 x 19 x 39 cm - classe A</t>
  </si>
  <si>
    <t>14.15</t>
  </si>
  <si>
    <t>Alvenaria de concreto celular ou silico calcário</t>
  </si>
  <si>
    <t>14.15.060</t>
  </si>
  <si>
    <t>Alvenaria em bloco de concreto celular autoclavado de 10 cm, uso revestido - classe C25</t>
  </si>
  <si>
    <t>14.15.100</t>
  </si>
  <si>
    <t>Alvenaria em bloco de concreto celular autoclavado de 12,5 cm, uso revestido - classe C25</t>
  </si>
  <si>
    <t>14.15.120</t>
  </si>
  <si>
    <t>Alvenaria em bloco de concreto celular autoclavado de 15 cm, uso revestido - classe C25</t>
  </si>
  <si>
    <t>14.15.140</t>
  </si>
  <si>
    <t>Alvenaria em bloco de concreto celular autoclavado de 20 cm, uso revestido - classe C25</t>
  </si>
  <si>
    <t>14.20</t>
  </si>
  <si>
    <t>Pecas moldadas no local (vergas, pilaretes, etc.)</t>
  </si>
  <si>
    <t>14.20.010</t>
  </si>
  <si>
    <t>Vergas, contravergas e pilaretes de concreto armado</t>
  </si>
  <si>
    <t>14.20.020</t>
  </si>
  <si>
    <t>Cimalha em concreto com pingadeira</t>
  </si>
  <si>
    <t>14.28</t>
  </si>
  <si>
    <t>Elementos vazados (concreto, cerâmica e vidros)</t>
  </si>
  <si>
    <t>14.28.012</t>
  </si>
  <si>
    <t>Elemento vazado em cerâmica, tipo quadriculado de 18 x 18 x 7 cm</t>
  </si>
  <si>
    <t>14.28.030</t>
  </si>
  <si>
    <t>Elemento vazado em concreto, tipo quadriculado de 39 x 39 x 10 cm</t>
  </si>
  <si>
    <t>14.28.096</t>
  </si>
  <si>
    <t>Elemento vazado em concreto, tipo veneziana de 39 x 39 x 10 cm</t>
  </si>
  <si>
    <t>14.28.100</t>
  </si>
  <si>
    <t>Elemento vazado em vidro, tipo veneziana capelinha de 20 x 10 x 10 cm</t>
  </si>
  <si>
    <t>14.28.140</t>
  </si>
  <si>
    <t>Elemento vazado em vidro, tipo veneziana de 20 x 20 x 6 cm</t>
  </si>
  <si>
    <t>14.30</t>
  </si>
  <si>
    <t>Divisória e fechamento</t>
  </si>
  <si>
    <t>14.30.010</t>
  </si>
  <si>
    <t>Divisória em placas de granito com espessura de 3 cm</t>
  </si>
  <si>
    <t>14.30.020</t>
  </si>
  <si>
    <t>Divisória em placas de granilite com espessura de 3 cm</t>
  </si>
  <si>
    <t>14.30.070</t>
  </si>
  <si>
    <t>Divisória sanitária em painel laminado melamínico estrutural com perfis em alumínio, inclusive ferragem completa para vão de porta</t>
  </si>
  <si>
    <t>14.30.080</t>
  </si>
  <si>
    <t>Divisão para mictório em placas de mármore branco, com espessura de 3 cm</t>
  </si>
  <si>
    <t>14.30.110</t>
  </si>
  <si>
    <t>Divisória cega tipo naval, acabamento em laminado fenólico melamínico, com espessura de 3,5 cm</t>
  </si>
  <si>
    <t>14.30.160</t>
  </si>
  <si>
    <t>Divisória em placas de gesso acartonado, resistência ao fogo 60 minutos, espessura 120/90mm - 1RF / 1RF LM</t>
  </si>
  <si>
    <t>14.30.190</t>
  </si>
  <si>
    <t>Divisória cega tipo naval com miolo mineral, acabamento em laminado melamínico, com espessura de 3,5 cm</t>
  </si>
  <si>
    <t>14.30.230</t>
  </si>
  <si>
    <t>Divisória painel/vidro/vidro tipo naval, acabamento em laminado fenólico melamínico, com espessura de 3,5 cm</t>
  </si>
  <si>
    <t>14.30.260</t>
  </si>
  <si>
    <t>Divisória em placas de gesso acartonado, resistência ao fogo 30 minutos, espessura 73/48mm - 1ST / 1ST</t>
  </si>
  <si>
    <t>14.30.270</t>
  </si>
  <si>
    <t>Divisória em placas de gesso acartonado, resistência ao fogo 30 minutos, espessura 73/48mm - 1ST / 1ST LM</t>
  </si>
  <si>
    <t>14.30.300</t>
  </si>
  <si>
    <t>Divisória em placas de gesso acartonado, resistência ao fogo 30 minutos, espessura 100/70mm - 1ST / 1ST LM</t>
  </si>
  <si>
    <t>14.30.310</t>
  </si>
  <si>
    <t>Divisória em placas de gesso acartonado, resistência ao fogo 30 minutos, espessura 100/70mm - 1ST / 1ST</t>
  </si>
  <si>
    <t>14.30.410</t>
  </si>
  <si>
    <t>Divisória em placas de gesso acartonado, resistência ao fogo 30 minutos, espessura 100/70mm - 1RU / 1RU</t>
  </si>
  <si>
    <t>14.30.440</t>
  </si>
  <si>
    <t>Divisória em placas duplas de gesso acartonado, resistência ao fogo 60 minutos, espessura 120/70mm - 2ST / 2ST LM</t>
  </si>
  <si>
    <t>14.30.841</t>
  </si>
  <si>
    <t>Divisória cega tipo piso/teto em laminado melamínico de baixa pressão, com coluna estrutural em alumínio extrudado</t>
  </si>
  <si>
    <t>14.30.842</t>
  </si>
  <si>
    <t>Divisória tipo piso/teto em vidro temperado simples, com coluna estrutural em alumínio extrudado</t>
  </si>
  <si>
    <t>14.30.843</t>
  </si>
  <si>
    <t>Divisória tipo piso/teto em vidro temperado duplo e micro persianas, com coluna estrutural em alumínio extrudado</t>
  </si>
  <si>
    <t>14.30.860</t>
  </si>
  <si>
    <t>Divisória em placas de granilite com espessura de 4 cm</t>
  </si>
  <si>
    <t>14.30.870</t>
  </si>
  <si>
    <t>Divisória em placas duplas de gesso acartonado, resistência ao fogo 120 minutos, espessura 130/70mm - 2RF / 2RF</t>
  </si>
  <si>
    <t>14.30.880</t>
  </si>
  <si>
    <t>Divisória em placas duplas de gesso acartonado, resistência ao fogo 60 minutos, espessura 120/70mm - 2ST / 2RU</t>
  </si>
  <si>
    <t>14.30.890</t>
  </si>
  <si>
    <t>Divisória em placas duplas de gesso acartonado, resistência ao fogo 60 minutos, espessura 120/70mm - 2RU / 2RU</t>
  </si>
  <si>
    <t>14.30.900</t>
  </si>
  <si>
    <t>Divisória em placas duplas de gesso acartonado, resistência ao fogo 60 minutos, espessura 98/48mm - 2ST / 2ST LM</t>
  </si>
  <si>
    <t>14.30.910</t>
  </si>
  <si>
    <t>Divisória em placas duplas de gesso acartonado, resistência ao fogo 60 minutos, espessura 98/48mm - 2RU / 2RU LM</t>
  </si>
  <si>
    <t>14.30.920</t>
  </si>
  <si>
    <t>Divisória em placas duplas de gesso acartonado, resistência ao fogo 60 minutos, espessura 98/48mm - 2ST / 2RU LM</t>
  </si>
  <si>
    <t>14.31</t>
  </si>
  <si>
    <t>Divisória e fechamento.</t>
  </si>
  <si>
    <t>14.31.030</t>
  </si>
  <si>
    <t>Fechamento em placa cimentícia com espessura de 12 mm</t>
  </si>
  <si>
    <t>14.40</t>
  </si>
  <si>
    <t>Reparos, conservações e complementos - GRUPO 14</t>
  </si>
  <si>
    <t>14.40.040</t>
  </si>
  <si>
    <t>Recolocação de divisórias em chapas com montantes metálicos</t>
  </si>
  <si>
    <t>14.40.060</t>
  </si>
  <si>
    <t>Tela galvanizada para fixação de alvenaria com dimensão de 6x50cm</t>
  </si>
  <si>
    <t>14.40.070</t>
  </si>
  <si>
    <t>Tela galvanizada para fixação de alvenaria com dimensão de 7,5x50cm</t>
  </si>
  <si>
    <t>14.40.080</t>
  </si>
  <si>
    <t>Tela galvanizada para fixação de alvenaria com dimensão de 10,5x50cm</t>
  </si>
  <si>
    <t>14.40.090</t>
  </si>
  <si>
    <t>Tela galvanizada para fixação de alvenaria com dimensão de 12x50cm</t>
  </si>
  <si>
    <t>14.40.100</t>
  </si>
  <si>
    <t>Tela galvanizada para fixação de alvenaria com dimensão de 17x50cm</t>
  </si>
  <si>
    <t>15</t>
  </si>
  <si>
    <t>ESTRUTURA EM MADEIRA, FERRO, ALUMINIO E CONCRETO</t>
  </si>
  <si>
    <t>15.01</t>
  </si>
  <si>
    <t>Estrutura em madeira para cobertura</t>
  </si>
  <si>
    <t>15.01.010</t>
  </si>
  <si>
    <t>Estrutura de madeira tesourada para telha de barro - vãos até 7,00 m</t>
  </si>
  <si>
    <t>15.01.020</t>
  </si>
  <si>
    <t>Estrutura de madeira tesourada para telha de barro - vãos de 7,01 a 10,00 m</t>
  </si>
  <si>
    <t>15.01.030</t>
  </si>
  <si>
    <t>Estrutura de madeira tesourada para telha de barro - vãos de 10,01 a 13,00 m</t>
  </si>
  <si>
    <t>15.01.040</t>
  </si>
  <si>
    <t>Estrutura de madeira tesourada para telha de barro - vãos de 13,01 a 18,00 m</t>
  </si>
  <si>
    <t>15.01.110</t>
  </si>
  <si>
    <t>Estrutura de madeira tesourada para telha perfil ondulado - vãos até 7,00 m</t>
  </si>
  <si>
    <t>15.01.120</t>
  </si>
  <si>
    <t>Estrutura de madeira tesourada para telha perfil ondulado - vãos 7,01 a 10,00 m</t>
  </si>
  <si>
    <t>15.01.130</t>
  </si>
  <si>
    <t>Estrutura de madeira tesourada para telha perfil ondulado - vãos 10,01 a 13,00 m</t>
  </si>
  <si>
    <t>15.01.140</t>
  </si>
  <si>
    <t>Estrutura de madeira tesourada para telha perfil ondulado - vãos 13,01 a 18,00 m</t>
  </si>
  <si>
    <t>15.01.210</t>
  </si>
  <si>
    <t>Estrutura pontaletada para telhas de barro</t>
  </si>
  <si>
    <t>15.01.220</t>
  </si>
  <si>
    <t>Estrutura pontaletada para telhas onduladas</t>
  </si>
  <si>
    <t>15.01.310</t>
  </si>
  <si>
    <t>Estrutura em terças para telhas de barro</t>
  </si>
  <si>
    <t>15.01.320</t>
  </si>
  <si>
    <t>Estrutura em terças para telhas perfil e material qualquer, exceto barro</t>
  </si>
  <si>
    <t>15.01.330</t>
  </si>
  <si>
    <t>Estrutura em terças para telhas perfil trapezoidal</t>
  </si>
  <si>
    <t>15.03</t>
  </si>
  <si>
    <t>Estrutura em aço</t>
  </si>
  <si>
    <t>15.03.030</t>
  </si>
  <si>
    <t>Fornecimento e montagem de estrutura em aço ASTM-A36, sem pintura</t>
  </si>
  <si>
    <t>15.03.090</t>
  </si>
  <si>
    <t>Montagem de estrutura metálica em aço, sem pintura</t>
  </si>
  <si>
    <t>15.03.110</t>
  </si>
  <si>
    <t>Fornecimento e montagem de estrutura em aço patinável, sem pintura</t>
  </si>
  <si>
    <t>15.03.131</t>
  </si>
  <si>
    <t>Fornecimento e montagem de estrutura em aço ASTM-A572 Grau 50, sem pintura</t>
  </si>
  <si>
    <t>15.03.140</t>
  </si>
  <si>
    <t>Fornecimento e montagem de estrutura tubular em aço ASTM-A572 Grau 50, sem pintura</t>
  </si>
  <si>
    <t>15.03.150</t>
  </si>
  <si>
    <t>Fornecimento e montagem de estrutura metálica em perfil metalon, sem pintura</t>
  </si>
  <si>
    <t>15.05</t>
  </si>
  <si>
    <t>Estrutura pre-fabricada de concreto</t>
  </si>
  <si>
    <t>15.05.290</t>
  </si>
  <si>
    <t>Placas, vigas e pilares em concreto armado pré-moldado - fck= 40 MPa</t>
  </si>
  <si>
    <t>15.05.300</t>
  </si>
  <si>
    <t>Mobiliário em concreto armado pré-moldado - fck= 40 MPa</t>
  </si>
  <si>
    <t>15.05.520</t>
  </si>
  <si>
    <t>Placas, vigas e pilares em concreto armado pré-moldado - fck= 35 MPa</t>
  </si>
  <si>
    <t>15.05.530</t>
  </si>
  <si>
    <t>Placas, vigas e pilares em concreto armado pré-moldado - fck= 25 MPa</t>
  </si>
  <si>
    <t>15.05.540</t>
  </si>
  <si>
    <t>Mobiliário em concreto armado pré-moldado - fck= 25 MPa</t>
  </si>
  <si>
    <t>15.20</t>
  </si>
  <si>
    <t>Reparos, conservações e complementos - GRUPO 15</t>
  </si>
  <si>
    <t>15.20.020</t>
  </si>
  <si>
    <t>Fornecimento de peças diversas para estrutura em madeira</t>
  </si>
  <si>
    <t>15.20.040</t>
  </si>
  <si>
    <t>Recolocação de peças lineares em madeira com seção até 60 cm²</t>
  </si>
  <si>
    <t>15.20.060</t>
  </si>
  <si>
    <t>Recolocação de peças lineares em madeira com seção superior a 60 cm²</t>
  </si>
  <si>
    <t>16</t>
  </si>
  <si>
    <t>TELHAMENTO</t>
  </si>
  <si>
    <t>16.02</t>
  </si>
  <si>
    <t>Telhamento em barro</t>
  </si>
  <si>
    <t>16.02.010</t>
  </si>
  <si>
    <t>Telha de barro tipo italiana</t>
  </si>
  <si>
    <t>16.02.020</t>
  </si>
  <si>
    <t>Telha de barro tipo francesa</t>
  </si>
  <si>
    <t>16.02.030</t>
  </si>
  <si>
    <t>Telha de barro tipo romana</t>
  </si>
  <si>
    <t>16.02.045</t>
  </si>
  <si>
    <t>Telha de barro colonial/paulista</t>
  </si>
  <si>
    <t>16.02.060</t>
  </si>
  <si>
    <t>Telha de barro tipo plan</t>
  </si>
  <si>
    <t>16.02.120</t>
  </si>
  <si>
    <t>Emboçamento de beiral em telhas de barro</t>
  </si>
  <si>
    <t>16.02.230</t>
  </si>
  <si>
    <t>Cumeeira de barro emboçado tipos: plan, romana, italiana, francesa e paulistinha</t>
  </si>
  <si>
    <t>16.02.270</t>
  </si>
  <si>
    <t>Espigão de barro emboçado</t>
  </si>
  <si>
    <t>16.03</t>
  </si>
  <si>
    <t>Telhamento em cimento reforçado com fio sintético (CRFS)</t>
  </si>
  <si>
    <t>16.03.010</t>
  </si>
  <si>
    <t>Telhamento em cimento reforçado com fio sintético CRFS - perfil ondulado de 6 mm</t>
  </si>
  <si>
    <t>16.03.020</t>
  </si>
  <si>
    <t>Telhamento em cimento reforçado com fio sintético CRFS - perfil ondulado de 8 mm</t>
  </si>
  <si>
    <t>16.03.030</t>
  </si>
  <si>
    <t>Telhamento em cimento reforçado com fio sintético CRFS - perfil trapezoidal de 44 cm</t>
  </si>
  <si>
    <t>16.03.040</t>
  </si>
  <si>
    <t>Telhamento em cimento reforçado com fio sintético CRFS - perfil modulado</t>
  </si>
  <si>
    <t>16.03.300</t>
  </si>
  <si>
    <t>Cumeeira normal em cimento reforçado com fio sintético CRFS - perfil ondulado</t>
  </si>
  <si>
    <t>16.03.310</t>
  </si>
  <si>
    <t>Cumeeira universal em cimento reforçado com fio sintético CRFS - perfil ondulado</t>
  </si>
  <si>
    <t>16.03.320</t>
  </si>
  <si>
    <t>Cumeeira normal em cimento reforçado com fio sintético CRFS - perfil trapezoidal 44 cm</t>
  </si>
  <si>
    <t>16.03.330</t>
  </si>
  <si>
    <t>Cumeeira normal em cimento reforçado com fio sintético CRFS - perfil modulado</t>
  </si>
  <si>
    <t>16.03.360</t>
  </si>
  <si>
    <t>Espigão em cimento reforçado com fio sintético CRFS - perfil ondulado</t>
  </si>
  <si>
    <t>16.03.370</t>
  </si>
  <si>
    <t>Espigão em cimento reforçado com fio sintético CRFS - perfil modulado</t>
  </si>
  <si>
    <t>16.03.400</t>
  </si>
  <si>
    <t>Rufo em cimento reforçado com fio sintético CRFS - perfil ondulado</t>
  </si>
  <si>
    <t>16.10</t>
  </si>
  <si>
    <t>Telhamento em madeira ou fibra vegetal</t>
  </si>
  <si>
    <t>16.10.020</t>
  </si>
  <si>
    <t>Telha em fibra vegetal, perfil ondulado, com espessura de 3 mm</t>
  </si>
  <si>
    <t>16.10.100</t>
  </si>
  <si>
    <t>Cumeeira em fibra vegetal, lisa, com espessura de 3 mm</t>
  </si>
  <si>
    <t>16.12</t>
  </si>
  <si>
    <t>Telhamento metálico comum</t>
  </si>
  <si>
    <t>16.12.020</t>
  </si>
  <si>
    <t>Telhamento em chapa de aço pré-pintada com epóxi e poliéster, perfil ondulado, com espessura de 0,50 mm</t>
  </si>
  <si>
    <t>16.12.040</t>
  </si>
  <si>
    <t>Telhamento em chapa de aço pré-pintada com epóxi e poliéster, perfil ondulado calandrado, com espessura de 0,80 mm</t>
  </si>
  <si>
    <t>16.12.050</t>
  </si>
  <si>
    <t>Telhamento em chapa de aço pré-pintada com epóxi e poliéster, perfil trapezoidal, com espessura de 0,80 mm e altura de 100 mm</t>
  </si>
  <si>
    <t>16.12.060</t>
  </si>
  <si>
    <t>Telhamento em chapa de aço pré-pintada com epóxi e poliéster, perfil trapezoidal, com espessura de 0,50 mm e altura de 40 mm</t>
  </si>
  <si>
    <t>16.12.200</t>
  </si>
  <si>
    <t>Cumeeira em chapa de aço pré-pintada com epóxi e poliéster, perfil trapezoidal, com espessura de 0,50 mm</t>
  </si>
  <si>
    <t>16.12.220</t>
  </si>
  <si>
    <t>Cumeeira em chapa de aço pré-pintada com epóxi e poliéster, perfil ondulado, com espessura de 0,50 mm</t>
  </si>
  <si>
    <t>16.13</t>
  </si>
  <si>
    <t>Telhamento metálico especial</t>
  </si>
  <si>
    <t>16.13.060</t>
  </si>
  <si>
    <t>Telhamento em chapa de aço pré-pintada com epóxi e poliéster, tipo sanduíche, espessura de 0,50 mm, com lã de rocha</t>
  </si>
  <si>
    <t>16.13.070</t>
  </si>
  <si>
    <t>Telhamento em chapa de aço pré-pintada com epóxi e poliéster, tipo sanduíche, espessura de 0,50 mm, com poliuretano</t>
  </si>
  <si>
    <t>16.13.130</t>
  </si>
  <si>
    <t>Telhamento em chapa de aço com pintura poliéster, tipo sanduíche, espessura de 0,50 mm, com poliestireno expandido</t>
  </si>
  <si>
    <t>16.13.140</t>
  </si>
  <si>
    <t>Telhamento em chapa de aço galvanizado autoportante, perfil trapezoidal, com espessura de 0,80 mm e altura de 120 mm</t>
  </si>
  <si>
    <t>16.16</t>
  </si>
  <si>
    <t>Telhamento em material sintético</t>
  </si>
  <si>
    <t>16.16.040</t>
  </si>
  <si>
    <t>Telha ondulada translúcida em polipropileno</t>
  </si>
  <si>
    <t>16.16.160</t>
  </si>
  <si>
    <t>Telha em poliéster reforçado com fibras de vidro, perfil trapezoidal 49</t>
  </si>
  <si>
    <t>16.16.400</t>
  </si>
  <si>
    <t>Cumeeira para telha de poliéster, tipo perfil trapezoidal 49</t>
  </si>
  <si>
    <t>16.20</t>
  </si>
  <si>
    <t>Telhamento em vidro</t>
  </si>
  <si>
    <t>16.20.020</t>
  </si>
  <si>
    <t>Telhas de vidro para iluminação tipo francesa</t>
  </si>
  <si>
    <t>16.20.040</t>
  </si>
  <si>
    <t>Telhas de vidro para iluminação tipo colonial/paulistinha</t>
  </si>
  <si>
    <t>16.30</t>
  </si>
  <si>
    <t>Domos</t>
  </si>
  <si>
    <t>16.30.020</t>
  </si>
  <si>
    <t>Domo de acrílico fixado em perfis de alumínio</t>
  </si>
  <si>
    <t>16.32</t>
  </si>
  <si>
    <t>Painel, chapas e fechamento</t>
  </si>
  <si>
    <t>16.32.070</t>
  </si>
  <si>
    <t>Cobertura curva em chapa de policarbonato alveolar bronze de 6 mm</t>
  </si>
  <si>
    <t>16.32.120</t>
  </si>
  <si>
    <t>Cobertura plana em chapa de policarbonato alveolar de 10 mm</t>
  </si>
  <si>
    <t>16.32.130</t>
  </si>
  <si>
    <t>Cobertura curva em chapa de policarbonato alveolar bronze de 10 mm</t>
  </si>
  <si>
    <t>16.33</t>
  </si>
  <si>
    <t>Calhas e rufos</t>
  </si>
  <si>
    <t>16.33.022</t>
  </si>
  <si>
    <t>Calha, rufo, afins em chapa galvanizada nº 24 - corte 0,33 m</t>
  </si>
  <si>
    <t>16.33.052</t>
  </si>
  <si>
    <t>Calha, rufo, afins em chapa galvanizada nº 24 - corte 0,50 m</t>
  </si>
  <si>
    <t>16.33.062</t>
  </si>
  <si>
    <t>Calha, rufo, afins em chapa galvanizada nº 24 - corte 1,00 m</t>
  </si>
  <si>
    <t>16.33.082</t>
  </si>
  <si>
    <t>Calha, rufo, afins em chapa galvanizada nº 26 - corte 0,33 m</t>
  </si>
  <si>
    <t>16.33.102</t>
  </si>
  <si>
    <t>Calha, rufo, afins em chapa galvanizada nº 26 - corte 0,50 m</t>
  </si>
  <si>
    <t>16.33.250</t>
  </si>
  <si>
    <t>Calha em PVC 125mm, inclusive conexões - AP</t>
  </si>
  <si>
    <t>16.33.400</t>
  </si>
  <si>
    <t>Rufo pré-moldado em concreto, de 14 x 50 x 18,5 cm</t>
  </si>
  <si>
    <t>16.33.410</t>
  </si>
  <si>
    <t>Rufo pré-moldado em concreto, de 20 x 50 x 26 cm</t>
  </si>
  <si>
    <t>16.33.412</t>
  </si>
  <si>
    <t>Rufo pré-moldado em concreto, largura 24 cm</t>
  </si>
  <si>
    <t>16.40</t>
  </si>
  <si>
    <t>Reparos, conservações e complementos - GRUPO 16</t>
  </si>
  <si>
    <t>16.40.040</t>
  </si>
  <si>
    <t>Recolocação de cumeeiras e espigões de barro</t>
  </si>
  <si>
    <t>16.40.060</t>
  </si>
  <si>
    <t>Recolocação de telha de barro tipo colonial/paulistinha</t>
  </si>
  <si>
    <t>16.40.080</t>
  </si>
  <si>
    <t>Recolocação de telha de barro tipo plan</t>
  </si>
  <si>
    <t>16.40.090</t>
  </si>
  <si>
    <t>Recolocação de domo de acrílico, inclusive perfis metálicos de fixação</t>
  </si>
  <si>
    <t>16.40.120</t>
  </si>
  <si>
    <t>Recolocação de telha de barro tipo francesa</t>
  </si>
  <si>
    <t>16.40.140</t>
  </si>
  <si>
    <t>Recolocação de telha em fibrocimento ou CRFS, perfil ondulado</t>
  </si>
  <si>
    <t>16.40.150</t>
  </si>
  <si>
    <t>Recolocação de telha em fibrocimento ou CRFS, perfil modulado ou trapezoidal</t>
  </si>
  <si>
    <t>17</t>
  </si>
  <si>
    <t>REVESTIMENTO EM MASSA OU FUNDIDO NO LOCAL</t>
  </si>
  <si>
    <t>17.01</t>
  </si>
  <si>
    <t>Regularização de base</t>
  </si>
  <si>
    <t>17.01.010</t>
  </si>
  <si>
    <t>Argamassa de proteção com argila expandida</t>
  </si>
  <si>
    <t>17.01.020</t>
  </si>
  <si>
    <t>Argamassa de regularização e/ou proteção</t>
  </si>
  <si>
    <t>17.01.040</t>
  </si>
  <si>
    <t>Lastro de concreto impermeabilizado</t>
  </si>
  <si>
    <t>17.01.050</t>
  </si>
  <si>
    <t>Regularização de piso com nata de cimento</t>
  </si>
  <si>
    <t>17.01.060</t>
  </si>
  <si>
    <t>Regularização de piso com nata de cimento e adesivo de alto desempenho</t>
  </si>
  <si>
    <t>17.01.120</t>
  </si>
  <si>
    <t>Argamassa de cimento e areia traço 1:3, com adesivo acrílico</t>
  </si>
  <si>
    <t>17.02</t>
  </si>
  <si>
    <t>Revestimento em argamassa</t>
  </si>
  <si>
    <t>17.02.020</t>
  </si>
  <si>
    <t>Chapisco</t>
  </si>
  <si>
    <t>17.02.030</t>
  </si>
  <si>
    <t>Chapisco 1:4 com areia grossa</t>
  </si>
  <si>
    <t>17.02.040</t>
  </si>
  <si>
    <t>Chapisco com adesivo de alto desempenho</t>
  </si>
  <si>
    <t>17.02.060</t>
  </si>
  <si>
    <t>Chapisco fino peneirado</t>
  </si>
  <si>
    <t>17.02.080</t>
  </si>
  <si>
    <t>Chapisco rústico com pedra britada nº 1</t>
  </si>
  <si>
    <t>17.02.120</t>
  </si>
  <si>
    <t>Emboço comum</t>
  </si>
  <si>
    <t>17.02.140</t>
  </si>
  <si>
    <t>Emboço desempenado com espuma de poliéster</t>
  </si>
  <si>
    <t>17.02.160</t>
  </si>
  <si>
    <t>Emboço desempenado com argamassa industrializada</t>
  </si>
  <si>
    <t>17.02.220</t>
  </si>
  <si>
    <t>Reboco</t>
  </si>
  <si>
    <t>17.02.260</t>
  </si>
  <si>
    <t>Barra lisa com acabamento em nata de cimento</t>
  </si>
  <si>
    <t>17.03</t>
  </si>
  <si>
    <t>Revestimento em cimentado</t>
  </si>
  <si>
    <t>17.03.020</t>
  </si>
  <si>
    <t>Cimentado desempenado</t>
  </si>
  <si>
    <t>17.03.040</t>
  </si>
  <si>
    <t>Cimentado desempenado e alisado (queimado)</t>
  </si>
  <si>
    <t>17.03.060</t>
  </si>
  <si>
    <t>Cimentado desempenado e alisado com corante (queimado)</t>
  </si>
  <si>
    <t>17.03.080</t>
  </si>
  <si>
    <t>Cimentado semi-áspero</t>
  </si>
  <si>
    <t>17.03.100</t>
  </si>
  <si>
    <t>Cimentado áspero com caneluras</t>
  </si>
  <si>
    <t>17.03.200</t>
  </si>
  <si>
    <t>Degrau em cimentado</t>
  </si>
  <si>
    <t>17.03.300</t>
  </si>
  <si>
    <t>Rodapé em cimentado desempenado e alisado com altura 5 cm</t>
  </si>
  <si>
    <t>17.03.310</t>
  </si>
  <si>
    <t>Rodapé em cimentado desempenado e alisado com altura 7 cm</t>
  </si>
  <si>
    <t>17.03.320</t>
  </si>
  <si>
    <t>Rodapé em cimentado desempenado e alisado com altura 10 cm</t>
  </si>
  <si>
    <t>17.03.330</t>
  </si>
  <si>
    <t>Rodapé em cimentado desempenado e alisado com altura 15 cm</t>
  </si>
  <si>
    <t>17.04</t>
  </si>
  <si>
    <t>Revestimento em gesso</t>
  </si>
  <si>
    <t>17.04.020</t>
  </si>
  <si>
    <t>Revestimento em gesso liso desempenado sobre emboço</t>
  </si>
  <si>
    <t>17.04.040</t>
  </si>
  <si>
    <t>Revestimento em gesso liso desempenado sobre bloco</t>
  </si>
  <si>
    <t>17.05</t>
  </si>
  <si>
    <t>Revestimento em concreto</t>
  </si>
  <si>
    <t>17.05.020</t>
  </si>
  <si>
    <t>Piso com requadro em concreto simples sem controle de fck</t>
  </si>
  <si>
    <t>17.05.070</t>
  </si>
  <si>
    <t>Piso com requadro em concreto simples com controle de fck= 20 MPa</t>
  </si>
  <si>
    <t>17.05.100</t>
  </si>
  <si>
    <t>Piso com requadro em concreto simples com controle de fck= 25 MPa</t>
  </si>
  <si>
    <t>17.05.320</t>
  </si>
  <si>
    <t>Soleira em concreto simples</t>
  </si>
  <si>
    <t>17.05.420</t>
  </si>
  <si>
    <t>Peitoril em concreto simples</t>
  </si>
  <si>
    <t>17.10</t>
  </si>
  <si>
    <t>Revestimento em granilite fundido no local</t>
  </si>
  <si>
    <t>17.10.020</t>
  </si>
  <si>
    <t>Piso em granilite moldado no local</t>
  </si>
  <si>
    <t>17.10.100</t>
  </si>
  <si>
    <t>Soleira em granilite moldado no local</t>
  </si>
  <si>
    <t>17.10.120</t>
  </si>
  <si>
    <t>Degrau em granilite moldado no local</t>
  </si>
  <si>
    <t>17.10.200</t>
  </si>
  <si>
    <t>Rodapé qualquer em granilite moldado no local até 10 cm</t>
  </si>
  <si>
    <t>17.10.410</t>
  </si>
  <si>
    <t>Rodapé em placas pré-moldadas de granilite, acabamento encerado, até 10 cm</t>
  </si>
  <si>
    <t>17.10.430</t>
  </si>
  <si>
    <t>Piso em placas de granilite, acabamento encerado</t>
  </si>
  <si>
    <t>17.12</t>
  </si>
  <si>
    <t>Revestimento industrial fundido no local</t>
  </si>
  <si>
    <t>17.12.060</t>
  </si>
  <si>
    <t>Piso em alta resistência moldado no local 12 mm</t>
  </si>
  <si>
    <t>17.12.100</t>
  </si>
  <si>
    <t>Soleira em alta resistência moldada no local</t>
  </si>
  <si>
    <t>17.12.120</t>
  </si>
  <si>
    <t>Degrau em alta resistência 8 mm</t>
  </si>
  <si>
    <t>17.12.140</t>
  </si>
  <si>
    <t>Degrau em alta resistência 12 mm</t>
  </si>
  <si>
    <t>17.12.240</t>
  </si>
  <si>
    <t>Rodapé qualquer em alta resistência moldado no local até 10 cm</t>
  </si>
  <si>
    <t>17.12.241</t>
  </si>
  <si>
    <t>Rodapé abaulado, com argamassa epoxi, altura entre 5 a 10 cm</t>
  </si>
  <si>
    <t>17.12.302</t>
  </si>
  <si>
    <t>Piso epóxi autonivelante, múltiplas camadas, espessura 4 mm</t>
  </si>
  <si>
    <t>17.12.310</t>
  </si>
  <si>
    <t>Taxa de mobilização e desmobilização de equipe e equipamentos para execução de piso epóxi</t>
  </si>
  <si>
    <t>17.20</t>
  </si>
  <si>
    <t>Revestimento especial fundido no local</t>
  </si>
  <si>
    <t>17.20.020</t>
  </si>
  <si>
    <t>Massa raspada</t>
  </si>
  <si>
    <t>17.20.040</t>
  </si>
  <si>
    <t>Revestimento em granito lavado tipo Fulget uso externo, em faixas até 40 cm</t>
  </si>
  <si>
    <t>17.20.050</t>
  </si>
  <si>
    <t>Friso para junta de dilatação em revestimento de granito lavado tipo Fulget</t>
  </si>
  <si>
    <t>17.20.060</t>
  </si>
  <si>
    <t>Revestimento em granito lavado tipo Fulget uso externo</t>
  </si>
  <si>
    <t>17.20.140</t>
  </si>
  <si>
    <t>Revestimento texturizado acrílico com microagregados minerais</t>
  </si>
  <si>
    <t>17.40</t>
  </si>
  <si>
    <t>Reparos e conservações em massa e concreto - GRUPO 17</t>
  </si>
  <si>
    <t>17.40.010</t>
  </si>
  <si>
    <t>Reparos em piso de granilite - estucamento e polimento</t>
  </si>
  <si>
    <t>17.40.020</t>
  </si>
  <si>
    <t>Reparos em pisos de alta resistência fundidos no local - estucamento e polimento</t>
  </si>
  <si>
    <t>17.40.030</t>
  </si>
  <si>
    <t>Reparos em degrau e espelho de granilite - estucamento e polimento</t>
  </si>
  <si>
    <t>17.40.070</t>
  </si>
  <si>
    <t>Reparos em rodapé de granilite - estucamento e polimento</t>
  </si>
  <si>
    <t>17.40.110</t>
  </si>
  <si>
    <t>Faixa antiderrapante definitiva para degraus, soleiras, patamares ou pisos</t>
  </si>
  <si>
    <t>17.40.150</t>
  </si>
  <si>
    <t>Resina acrílica para piso de granilite</t>
  </si>
  <si>
    <t>17.40.160</t>
  </si>
  <si>
    <t>Resina epóxi para piso de granilite</t>
  </si>
  <si>
    <t>17.40.180</t>
  </si>
  <si>
    <t>Resina acrílica para degrau de granilite</t>
  </si>
  <si>
    <t>17.40.190</t>
  </si>
  <si>
    <t>Resina epóxi para degrau de granilite</t>
  </si>
  <si>
    <t>18</t>
  </si>
  <si>
    <t>REVESTIMENTO CERAMICO</t>
  </si>
  <si>
    <t>18.05</t>
  </si>
  <si>
    <t>Plaqueta laminada para revestimento</t>
  </si>
  <si>
    <t>18.05.020</t>
  </si>
  <si>
    <t>Revestimento em plaqueta laminada, para área interna e externa, sem rejunte</t>
  </si>
  <si>
    <t>18.06</t>
  </si>
  <si>
    <t>Placa cerâmica esmaltada prensada</t>
  </si>
  <si>
    <t>18.06.102</t>
  </si>
  <si>
    <t>Placa cerâmica esmaltada PEI-5 para área interna, grupo de absorção BIIb, resistência química B, assentado com argamassa colante industrializada</t>
  </si>
  <si>
    <t>18.06.103</t>
  </si>
  <si>
    <t>Rodapé em placa cerâmica esmaltada PEI-5 para área interna, grupo de absorção BIIb, resistência química B, assentado com argamassa colante industrializada</t>
  </si>
  <si>
    <t>18.06.142</t>
  </si>
  <si>
    <t>Placa cerâmica esmaltada antiderrapante PEI-5 para área interna com saída para o exterior, grupo de absorção BIIa, resistência química A, assentado com argamassa colante industrializada</t>
  </si>
  <si>
    <t>18.06.143</t>
  </si>
  <si>
    <t>Rodapé em placa cerâmica esmaltada antiderrapante PEI-5 para área interna com saída para o exterior, grupo de absorção BIIa, resistência química A, assentado com argamassa colante industrializada</t>
  </si>
  <si>
    <t>18.06.152</t>
  </si>
  <si>
    <t>Placa cerâmica esmaltada PEI-4 para área interna com saída para o exterior, grupo de absorção BIIb, tráfego médio, assentado com argamassa colante industrializada</t>
  </si>
  <si>
    <t>18.06.153</t>
  </si>
  <si>
    <t>Rodapé em placa cerâmica esmaltada PEI-4 para área interna com saída para o exterior, grupo de absorção BIIb, tráfego médio, assentado com argamassa colante industrializada</t>
  </si>
  <si>
    <t>18.06.182</t>
  </si>
  <si>
    <t>Placa cerâmica esmaltada rústica PEI-5 para área interna com saída para o exterior, grupo de absorção BIIb, resistência química B, assentado com argamassa colante industrializada</t>
  </si>
  <si>
    <t>18.06.183</t>
  </si>
  <si>
    <t>Rodapé em placa cerâmica esmaltada rústica PEI-5 para área interna com saída para o exterior, grupo de absorção BIIb, resistência química B, assentado com argamassa colante industrializada</t>
  </si>
  <si>
    <t>18.06.350</t>
  </si>
  <si>
    <t>Assentamento de pisos e revestimentos cerâmicos com argamassa mista</t>
  </si>
  <si>
    <t>18.06.400</t>
  </si>
  <si>
    <t>Rejuntamento em placas cerâmicas com cimento branco, juntas acima de 3 até 5 mm</t>
  </si>
  <si>
    <t>18.06.410</t>
  </si>
  <si>
    <t>Rejuntamento em placas cerâmicas com argamassa industrializada para rejunte, juntas acima de 3 até 5 mm</t>
  </si>
  <si>
    <t>18.06.420</t>
  </si>
  <si>
    <t>Rejuntamento em placas cerâmicas com cimento branco, juntas acima de 5 até 10 mm</t>
  </si>
  <si>
    <t>18.06.430</t>
  </si>
  <si>
    <t>Rejuntamento em placas cerâmicas com argamassa industrializada para rejunte, juntas acima de 5 até 10 mm</t>
  </si>
  <si>
    <t>18.06.500</t>
  </si>
  <si>
    <t>Rejuntamento de rodapé em placas cerâmicas com cimento branco, altura até 10 cm, juntas acima de 3 até 5 mm</t>
  </si>
  <si>
    <t>18.06.510</t>
  </si>
  <si>
    <t>Rejuntamento de rodapé em placas cerâmicas com argamassa industrializada para rejunte, altura até 10 cm, juntas acima de 3 até 5 mm</t>
  </si>
  <si>
    <t>18.06.520</t>
  </si>
  <si>
    <t>Rejuntamento de rodapé em placas cerâmicas com cimento branco, altura até 10 cm, juntas acima de 5 até 10 mm</t>
  </si>
  <si>
    <t>18.06.530</t>
  </si>
  <si>
    <t>Rejuntamento de rodapé em placas cerâmicas com argamassa industrializada para rejunte, altura até 10 cm, juntas acima de 5 até 10 mm</t>
  </si>
  <si>
    <t>18.07</t>
  </si>
  <si>
    <t>Placa ceramica nao esmaltada extrudada</t>
  </si>
  <si>
    <t>18.07.020</t>
  </si>
  <si>
    <t>Placa cerâmica não esmaltada extrudada de alta resistência química e mecânica, espessura de 9 mm, uso industrial, assentado com argamassa química bicomponente</t>
  </si>
  <si>
    <t>18.07.021</t>
  </si>
  <si>
    <t>Placa cerâmica não esmaltada extrudada de alta resistência química e mecânica, espessura de 9 mm, uso industrial, assentado com argamassa colante industrial</t>
  </si>
  <si>
    <t>18.07.040</t>
  </si>
  <si>
    <t>Placa cerâmica não esmaltada extrudada de alta resistência química e mecânica, espessura de 14 mm, uso industrial, assentado com argamassa química bicomponente</t>
  </si>
  <si>
    <t>18.07.080</t>
  </si>
  <si>
    <t>Rodapé em placa cerâmica não esmaltada extrudada de alta resistência química e mecânica, altura de 10 cm, uso industrial, assentado com argamassa química bicomponente</t>
  </si>
  <si>
    <t>18.07.160</t>
  </si>
  <si>
    <t>Placa cerâmica não esmaltada extrudada para área com altas temperaturas, de alta resistência química e mecânica, espessura mínima de 13 mm, uso industrial e cozinhas profissionais, assentado com argamassa industrializada</t>
  </si>
  <si>
    <t>18.07.170</t>
  </si>
  <si>
    <t>Rodapé em placa cerâmica não esmaltada extrudada para área com altas temperaturas, de alta resistência química e mecânica, altura de 10cm, uso industrial e cozinhas profissionais, assentado com argamassa industrializada</t>
  </si>
  <si>
    <t>18.07.200</t>
  </si>
  <si>
    <t>Rejuntamento em placa cerâmica extrudada antiácida de 9 mm, com argamassa industrializada bicomponente à base de resina furânica, juntas acima de 3 até 6 mm</t>
  </si>
  <si>
    <t>18.07.210</t>
  </si>
  <si>
    <t>Rejuntamento de placa cerâmica extrudada de 9 mm, com argamassa sintética industrializada tricomponente à base de resina epóxi, juntas acima de 3 até 6 mm</t>
  </si>
  <si>
    <t>18.07.220</t>
  </si>
  <si>
    <t>Rejuntamento em placa cerâmica extrudada antiácida, espessura de 14 mm, com argamassa industrializada bicomponente, à base de resina furânica, juntas acima de 3 até 6 mm</t>
  </si>
  <si>
    <t>18.07.230</t>
  </si>
  <si>
    <t>Rejuntamento em placa cerâmica extrudada antiácida de 14 mm, com argamassa sintética industrializada tricomponente, à base de resina epóxi, juntas de 3 até 6 mm</t>
  </si>
  <si>
    <t>18.07.250</t>
  </si>
  <si>
    <t>Rejuntamento em placa cerâmica extrudada antiácida, com argamassa industrializada anticorrosiva bicomponente à base de bauxita, para área de altas temperaturas, juntas acima de 3 até 6 mm</t>
  </si>
  <si>
    <t>18.07.300</t>
  </si>
  <si>
    <t>Rejuntamento de rodapé em placa cerâmica extrudada antiácida de 9 mm, com argamassa industrializada bicomponente à base de resina furânica, juntas acima de 3 até 6 mm</t>
  </si>
  <si>
    <t>18.07.310</t>
  </si>
  <si>
    <t>Rejuntamento de rodapé em placa cerâmica extrudada antiácida de 9 mm, com argamassa sintética  industrializada tricomponente à base de resina epóxi, juntas acima de 3 até 6 mm</t>
  </si>
  <si>
    <t>18.08</t>
  </si>
  <si>
    <t>Revestimento em porcelanato</t>
  </si>
  <si>
    <t>18.08.032</t>
  </si>
  <si>
    <t>Revestimento em porcelanato esmaltado antiderrapante para área externa e ambiente com alto tráfego, grupo de absorção BIa, assentado com argamassa colante industrializada, rejuntado</t>
  </si>
  <si>
    <t>18.08.042</t>
  </si>
  <si>
    <t>Rodapé em porcelanato esmaltado antiderrapante para área externa e ambiente com alto tráfego, grupo de absorção BIa, assentado com argamassa colante industrializada, rejuntado</t>
  </si>
  <si>
    <t>18.08.062</t>
  </si>
  <si>
    <t>Revestimento em porcelanato esmaltado polido para área interna e ambiente com tráfego médio, grupo de absorção BIa, assentado com argamassa colante industrializada, rejuntado</t>
  </si>
  <si>
    <t>18.08.072</t>
  </si>
  <si>
    <t>Rodapé em porcelanato esmaltado polido para área interna e ambiente com tráfego médio, grupo de absorção BIa, assentado com argamassa colante industrializada, rejuntado</t>
  </si>
  <si>
    <t>18.08.090</t>
  </si>
  <si>
    <t>Revestimento em porcelanato esmaltado acetinado para área interna e ambiente com acesso ao exterior, grupo de absorção BIa, resistência química B, assentado com argamassa colante industrializada, rejuntado</t>
  </si>
  <si>
    <t>18.08.100</t>
  </si>
  <si>
    <t>Rodapé em porcelanato esmaltado acetinado para área interna e ambiente com acesso ao exterior, grupo de absorção BIa, resistência química B, assentado com argamassa colante industrializada, rejuntado</t>
  </si>
  <si>
    <t>18.08.110</t>
  </si>
  <si>
    <t>Revestimento em porcelanato técnico antiderrapante para área externa, grupo de absorção BIa, assentado com argamassa colante industrializada, rejuntado</t>
  </si>
  <si>
    <t>18.08.120</t>
  </si>
  <si>
    <t>Rodapé em porcelanato técnico antiderrapante para área interna, grupo de absorção BIa, assentado com argamassa colante industrializada, rejuntado</t>
  </si>
  <si>
    <t>18.08.152</t>
  </si>
  <si>
    <t>Revestimento em porcelanato técnico natural para área interna e ambiente com acesso ao exterior, grupo de absorção BIa, assentado com argamassa colante industrializada, rejuntado</t>
  </si>
  <si>
    <t>18.08.162</t>
  </si>
  <si>
    <t>Rodapé em porcelanato técnico natural, para área interna e ambiente com acesso ao exterior, grupo de absorção BIa, assentado com argamassa colante industrializada, rejuntado</t>
  </si>
  <si>
    <t>18.08.170</t>
  </si>
  <si>
    <t>Revestimento em porcelanato técnico polido para área interna e ambiente de médio tráfego, grupo de absorção BIa, coeficiente de atrito I, assentado com argamassa colante industrializada, rejuntado</t>
  </si>
  <si>
    <t>18.08.180</t>
  </si>
  <si>
    <t>Rodapé em porcelanato técnico polido para área interna e ambiente de médio tráfego, grupo de absorção BIa, assentado com argamassa colante industrializada, rejuntado</t>
  </si>
  <si>
    <t>18.11</t>
  </si>
  <si>
    <t>Revestimento em placa ceramica esmaltada</t>
  </si>
  <si>
    <t>18.11.012</t>
  </si>
  <si>
    <t>Revestimento em placa cerâmica esmaltada de 7,5x7,5 cm, assentado e rejuntado com argamassa industrializada</t>
  </si>
  <si>
    <t>18.11.022</t>
  </si>
  <si>
    <t>Revestimento em placa cerâmica esmaltada de 10x10 cm, assentado e rejuntado com argamassa industrializada</t>
  </si>
  <si>
    <t>18.11.032</t>
  </si>
  <si>
    <t>Revestimento em placa cerâmica esmaltada de 15x15 cm, tipo monocolor, assentado e rejuntado com argamassa industrializada</t>
  </si>
  <si>
    <t>18.11.042</t>
  </si>
  <si>
    <t>Revestimento em placa cerâmica esmaltada de 20x20 cm, tipo monocolor, assentado e rejuntado com argamassa industrializada</t>
  </si>
  <si>
    <t>18.11.052</t>
  </si>
  <si>
    <t>Revestimento em placa cerâmica esmaltada, tipo monoporosa, assentado e rejuntado com argamassa industrializada</t>
  </si>
  <si>
    <t>18.12</t>
  </si>
  <si>
    <t>Revestimento em pastilha e mosaico</t>
  </si>
  <si>
    <t>18.12.020</t>
  </si>
  <si>
    <t>Revestimento em pastilha de porcelana natural ou esmaltada de 5x5 cm, assentado e rejuntado com argamassa colante industrializada</t>
  </si>
  <si>
    <t>18.12.120</t>
  </si>
  <si>
    <t>Revestimento em pastilha de porcelana natural ou esmaltada de 2,5x2,5 cm, assentado e rejuntado com argamassa colante industrializada</t>
  </si>
  <si>
    <t>18.12.140</t>
  </si>
  <si>
    <t>Revestimento em pastilha de porcelana natural ou esmaltada de 2,5x5 cm, assentado e rejuntado com argamassa colante industrializada</t>
  </si>
  <si>
    <t>18.13</t>
  </si>
  <si>
    <t>Revestimento ceramico nao esmaltado extrudado</t>
  </si>
  <si>
    <t>18.13.010</t>
  </si>
  <si>
    <t>Revestimento em placa cerâmica não esmaltada extrudada, de alta resistência química e mecânica, espessura de 9 mm, assentado com argamassa colante industrializada</t>
  </si>
  <si>
    <t>18.13.020</t>
  </si>
  <si>
    <t>Revestimento em placa cerâmica extrudada de alta resistência química e mecânica, espessura entre 9 e 10 mm, assentado com argamassa industrializada de alta aderência</t>
  </si>
  <si>
    <t>18.13.202</t>
  </si>
  <si>
    <t>Rejuntamento em placa cerâmica extrudada, espessura entre 9 e 10 mm, com argamassa industrial anticorrosiva à base de resina epóxi, juntas de 6 a 10 mm</t>
  </si>
  <si>
    <t>19</t>
  </si>
  <si>
    <t>REVESTIMENTO EM PEDRA</t>
  </si>
  <si>
    <t>19.01</t>
  </si>
  <si>
    <t>Granito</t>
  </si>
  <si>
    <t>19.01.022</t>
  </si>
  <si>
    <t>Revestimento em granito, espessura de 2 cm, acabamento polido</t>
  </si>
  <si>
    <t>19.01.062</t>
  </si>
  <si>
    <t>Peitoril e/ou soleira em granito, espessura de 2 cm e largura até 20 cm, acabamento polido</t>
  </si>
  <si>
    <t>19.01.064</t>
  </si>
  <si>
    <t>Peitoril e/ou soleira em granito, espessura de 2 cm e largura de 21 cm até 30 cm, acabamento polido</t>
  </si>
  <si>
    <t>19.01.122</t>
  </si>
  <si>
    <t>Degrau e espelho de granito, espessura de 2 cm, acabamento polido</t>
  </si>
  <si>
    <t>19.01.322</t>
  </si>
  <si>
    <t>Rodapé em granito, espessura de 2 cm e altura de 7 cm, acabamento polido</t>
  </si>
  <si>
    <t>19.01.324</t>
  </si>
  <si>
    <t>Rodapé em granito, espessura de 2 cm e altura de 7,1 cm até 10 cm, acabamento polido</t>
  </si>
  <si>
    <t>19.02</t>
  </si>
  <si>
    <t>Marmore</t>
  </si>
  <si>
    <t>19.02.020</t>
  </si>
  <si>
    <t>Revestimento em mármore branco, espessura de 2 cm, assente com massa</t>
  </si>
  <si>
    <t>19.02.040</t>
  </si>
  <si>
    <t>Revestimento em mármore travertino nacional, espessura de 2 cm, assente com massa</t>
  </si>
  <si>
    <t>19.02.060</t>
  </si>
  <si>
    <t>Revestimento em mármore branco, espessura de 3 cm, assente com massa</t>
  </si>
  <si>
    <t>19.02.080</t>
  </si>
  <si>
    <t>Revestimento em mármore travertino nacional, espessura de 3 cm, assente com massa</t>
  </si>
  <si>
    <t>19.02.220</t>
  </si>
  <si>
    <t>Degrau e espelho em mármore branco, espessura de 2 cm</t>
  </si>
  <si>
    <t>19.02.240</t>
  </si>
  <si>
    <t>Degrau e espelho em mármore travertino nacional, espessura de 2 cm</t>
  </si>
  <si>
    <t>19.02.250</t>
  </si>
  <si>
    <t>Rodapé em mármore branco, espessura de 2 cm e altura de 7 cm</t>
  </si>
  <si>
    <t>19.03</t>
  </si>
  <si>
    <t>Pedra</t>
  </si>
  <si>
    <t>19.03.020</t>
  </si>
  <si>
    <t>Revestimento em pedra tipo arenito comum</t>
  </si>
  <si>
    <t>19.03.060</t>
  </si>
  <si>
    <t>Revestimento em pedra mineira comum</t>
  </si>
  <si>
    <t>19.03.090</t>
  </si>
  <si>
    <t>Revestimento em pedra Miracema</t>
  </si>
  <si>
    <t>19.03.100</t>
  </si>
  <si>
    <t>Rodapé em pedra Miracema, altura de 5,75 cm</t>
  </si>
  <si>
    <t>19.03.110</t>
  </si>
  <si>
    <t>Rodapé em pedra Miracema, altura de 11,5 cm</t>
  </si>
  <si>
    <t>19.03.220</t>
  </si>
  <si>
    <t>Rodapé em pedra mineira simples, altura de 10 cm</t>
  </si>
  <si>
    <t>19.03.260</t>
  </si>
  <si>
    <t>Revestimento em pedra ardósia selecionada</t>
  </si>
  <si>
    <t>19.03.270</t>
  </si>
  <si>
    <t>Rodapé em pedra ardósia, altura de 7 cm</t>
  </si>
  <si>
    <t>19.03.290</t>
  </si>
  <si>
    <t>Peitoril e/ou soleira em ardósia, espessura de 2 cm e largura até 20 cm</t>
  </si>
  <si>
    <t>19.20</t>
  </si>
  <si>
    <t>Reparos, conservacoes e complementos - GRUPO 19</t>
  </si>
  <si>
    <t>19.20.020</t>
  </si>
  <si>
    <t>Recolocação de mármore, pedras e granitos, assentes com massa</t>
  </si>
  <si>
    <t>20</t>
  </si>
  <si>
    <t>REVESTIMENTO EM MADEIRA</t>
  </si>
  <si>
    <t>20.01</t>
  </si>
  <si>
    <t>Lambris de madeira</t>
  </si>
  <si>
    <t>20.01.040</t>
  </si>
  <si>
    <t>Lambril em madeira macho/fêmea tarugado, exceto pinus</t>
  </si>
  <si>
    <t>20.03</t>
  </si>
  <si>
    <t>Soalho de madeira</t>
  </si>
  <si>
    <t>20.03.010</t>
  </si>
  <si>
    <t>Soalho em tábua de madeira aparelhada</t>
  </si>
  <si>
    <t>20.04</t>
  </si>
  <si>
    <t>Tacos</t>
  </si>
  <si>
    <t>20.04.020</t>
  </si>
  <si>
    <t>Piso em tacos de Ipê colado</t>
  </si>
  <si>
    <t>20.10</t>
  </si>
  <si>
    <t>Rodape de madeira</t>
  </si>
  <si>
    <t>20.10.040</t>
  </si>
  <si>
    <t>Rodapé de madeira de 7 x 1,5 cm</t>
  </si>
  <si>
    <t>20.10.120</t>
  </si>
  <si>
    <t>Cordão de madeira</t>
  </si>
  <si>
    <t>20.20</t>
  </si>
  <si>
    <t>Reparos, conservacoes e complementos - GRUPO 20</t>
  </si>
  <si>
    <t>20.20.020</t>
  </si>
  <si>
    <t>Recolocação de soalho em madeira</t>
  </si>
  <si>
    <t>20.20.040</t>
  </si>
  <si>
    <t>Recolocação de tacos soltos com cola</t>
  </si>
  <si>
    <t>20.20.100</t>
  </si>
  <si>
    <t>Recolocação de rodapé e cordão de madeira</t>
  </si>
  <si>
    <t>20.20.202</t>
  </si>
  <si>
    <t>Raspagem com calafetação e aplicação de verniz</t>
  </si>
  <si>
    <t>21</t>
  </si>
  <si>
    <t>REVESTIMENTO SINTETICO E METALICO</t>
  </si>
  <si>
    <t>21.01</t>
  </si>
  <si>
    <t>Revestimento em borracha</t>
  </si>
  <si>
    <t>21.01.100</t>
  </si>
  <si>
    <t>Revestimento em borracha sintética preta, espessura de 4 mm - colado</t>
  </si>
  <si>
    <t>21.01.160</t>
  </si>
  <si>
    <t>Revestimento em grama sintética, com espessura de 20 a 32 mm</t>
  </si>
  <si>
    <t>21.02</t>
  </si>
  <si>
    <t>Revestimento vinilico</t>
  </si>
  <si>
    <t>21.02.050</t>
  </si>
  <si>
    <t>Revestimento vinílico, espessura de 2 mm, para tráfego médio, com impermeabilizante acrílico</t>
  </si>
  <si>
    <t>21.02.060</t>
  </si>
  <si>
    <t>Revestimento vinílico, espessura de 3,2 mm, para tráfego intenso, com impermeabilizante acrílico</t>
  </si>
  <si>
    <t>21.02.071</t>
  </si>
  <si>
    <t>Revestimento vinílico em manta, espessura total de 2mm, resistente a lavagem com hipoclorito</t>
  </si>
  <si>
    <t>21.02.271</t>
  </si>
  <si>
    <t>Revestimento vinílico em manta heterogênea, espessura de 2 mm, com impermeabilizante acrílico</t>
  </si>
  <si>
    <t>21.02.281</t>
  </si>
  <si>
    <t>Revestimento vinílico flexível em manta homogênea, espessura de 2 mm, com impermeabilizante acrílico</t>
  </si>
  <si>
    <t>21.02.291</t>
  </si>
  <si>
    <t>Revestimento vinílico heterogêneo flexível em réguas, espessura de 3 mm, com impermeabilizante acrílico</t>
  </si>
  <si>
    <t>21.02.310</t>
  </si>
  <si>
    <t>Revestimento vinílico autoportante acústico, espessura de 4,5 mm, com impermeabilizante acrílico</t>
  </si>
  <si>
    <t>21.02.311</t>
  </si>
  <si>
    <t>Revestimento vinílico autoportante, espessura de 4 mm, com impermeabilizante acrílico</t>
  </si>
  <si>
    <t>21.02.320</t>
  </si>
  <si>
    <t>Revestimento vinílico antiestático acústico, espessura de 5 mm, com impermeabilizante acrílico</t>
  </si>
  <si>
    <t>21.03</t>
  </si>
  <si>
    <t>Revestimento metalico</t>
  </si>
  <si>
    <t>21.03.010</t>
  </si>
  <si>
    <t>Revestimento em aço inoxidável AISI 304, liga 18,8, chapa 20, espessura de 1 mm, acabamento escovado com grana especial</t>
  </si>
  <si>
    <t>21.03.090</t>
  </si>
  <si>
    <t>Piso elevado tipo telescópico em chapa de aço, sem revestimento</t>
  </si>
  <si>
    <t>21.03.151</t>
  </si>
  <si>
    <t>Revestimento em placa de alumínio composto "ACM", espessura de 4 mm e acabamento em PVDF</t>
  </si>
  <si>
    <t>21.03.153</t>
  </si>
  <si>
    <t>Revestimento em placa de alumínio composto "ACM", espessura de 3 mm e acabamento em poliéster - uso interno</t>
  </si>
  <si>
    <t>21.04</t>
  </si>
  <si>
    <t>Forracao e carpete</t>
  </si>
  <si>
    <t>21.04.100</t>
  </si>
  <si>
    <t>Revestimento com carpete para tráfego moderado, uso comercial, tipo bouclê de 5,4 até 8 mm</t>
  </si>
  <si>
    <t>21.04.110</t>
  </si>
  <si>
    <t>Revestimento com carpete para tráfego intenso, uso comercial, tipo bouclê de 6 mm</t>
  </si>
  <si>
    <t>21.05</t>
  </si>
  <si>
    <t>Revestimento em cimento reforcado com fio sintetico (CRFS)</t>
  </si>
  <si>
    <t>21.05.010</t>
  </si>
  <si>
    <t>Piso em painel com miolo de madeira contraplacado por lâminas de madeira e externamente por chapas em CRFS, espessura de 40 mm</t>
  </si>
  <si>
    <t>21.05.100</t>
  </si>
  <si>
    <t>Piso elevado de concreto em placas de 600 x 600 mm, antiderrapante, sem acabamento</t>
  </si>
  <si>
    <t>21.07</t>
  </si>
  <si>
    <t>Revestimento sintetico</t>
  </si>
  <si>
    <t>21.07.010</t>
  </si>
  <si>
    <t>Revestimento em laminado melamínico dissipativo</t>
  </si>
  <si>
    <t>21.10</t>
  </si>
  <si>
    <t>Rodape sintetico</t>
  </si>
  <si>
    <t>21.10.050</t>
  </si>
  <si>
    <t>Rodapé de poliestireno, espessura de 7 cm</t>
  </si>
  <si>
    <t>21.10.051</t>
  </si>
  <si>
    <t>Rodapé de poliestireno, espessura de 8 cm</t>
  </si>
  <si>
    <t>21.10.061</t>
  </si>
  <si>
    <t>Rodapé para piso vinílico em PVC, espessura de 2 mm e altura de 5 cm, curvo/plano, com impermeabilizante acrílico</t>
  </si>
  <si>
    <t>21.10.071</t>
  </si>
  <si>
    <t>Rodapé flexível para piso vinílico em PVC, espessura de 2 mm e altura de 7,5 cm, curvo/plano, com impermeabilizante acrílico</t>
  </si>
  <si>
    <t>21.10.081</t>
  </si>
  <si>
    <t>Rodapé hospitalar flexível em PVC para piso vinílico, espessura de 2 mm e altura de 7,5 cm, com impermeabilizante acrílico</t>
  </si>
  <si>
    <t>21.10.210</t>
  </si>
  <si>
    <t>Rodapé em borracha sintética preta, altura até 7 cm - colado</t>
  </si>
  <si>
    <t>21.10.220</t>
  </si>
  <si>
    <t>Rodapé de cordão de poliamida</t>
  </si>
  <si>
    <t>21.10.250</t>
  </si>
  <si>
    <t>Rodapé em laminado melamínico dissipativo, espessura de 2 mm e altura de 10 cm</t>
  </si>
  <si>
    <t>21.11</t>
  </si>
  <si>
    <t>Degrau sintetico</t>
  </si>
  <si>
    <t>21.11.050</t>
  </si>
  <si>
    <t>Degrau (piso e espelho) em borracha sintética preta com testeira - colado</t>
  </si>
  <si>
    <t>21.11.131</t>
  </si>
  <si>
    <t>Testeira flexível para arremate de degrau vinílico em PVC, espessura de 2 mm, com impermeabilizante acrílico</t>
  </si>
  <si>
    <t>21.20</t>
  </si>
  <si>
    <t>Reparos, conservacoes e complementos - GRUPO 21</t>
  </si>
  <si>
    <t>21.20.020</t>
  </si>
  <si>
    <t>Recolocação de piso sintético com cola</t>
  </si>
  <si>
    <t>21.20.040</t>
  </si>
  <si>
    <t>Recolocação de piso sintético argamassado</t>
  </si>
  <si>
    <t>21.20.050</t>
  </si>
  <si>
    <t>Recolocação de piso elevado telescópico metálico, inclusive estrutura de sustentação</t>
  </si>
  <si>
    <t>21.20.060</t>
  </si>
  <si>
    <t>Furação de piso elevado telescópico em chapa de aço</t>
  </si>
  <si>
    <t>21.20.100</t>
  </si>
  <si>
    <t>Recolocação de rodapé e cordões sintéticos</t>
  </si>
  <si>
    <t>21.20.300</t>
  </si>
  <si>
    <t>Fita adesiva antiderrapante com largura de 5 cm</t>
  </si>
  <si>
    <t>21.20.302</t>
  </si>
  <si>
    <t>Fita adesiva antiderrapante fosforescente, alto tráfego, largura de 5 cm</t>
  </si>
  <si>
    <t>21.20.410</t>
  </si>
  <si>
    <t>Cantoneira de sobrepor em PVC de 4 x 4 cm</t>
  </si>
  <si>
    <t>21.20.460</t>
  </si>
  <si>
    <t>Canto externo de acabamento em PVC</t>
  </si>
  <si>
    <t>21.20.500</t>
  </si>
  <si>
    <t>Cantoneira em alumínio antiderrapante de 50 x 30 mm</t>
  </si>
  <si>
    <t>22</t>
  </si>
  <si>
    <t>FORRO, BRISE E FACHADA</t>
  </si>
  <si>
    <t>22.01</t>
  </si>
  <si>
    <t>Forro de madeira</t>
  </si>
  <si>
    <t>22.01.010</t>
  </si>
  <si>
    <t>Forro em tábuas aparelhadas macho e fêmea de pinus</t>
  </si>
  <si>
    <t>22.01.020</t>
  </si>
  <si>
    <t>Forro em tábuas aparelhadas macho e fêmea de pinus tarugado</t>
  </si>
  <si>
    <t>22.01.080</t>
  </si>
  <si>
    <t>Forro xadrez em ripas de angelim-vermelho / bacuri / maçaranduba tarugado</t>
  </si>
  <si>
    <t>22.01.210</t>
  </si>
  <si>
    <t>Testeira em tábua aparelhada, largura até 20cm</t>
  </si>
  <si>
    <t>22.01.220</t>
  </si>
  <si>
    <t>Beiral em tábua de angelim-vermelho / bacuri / maçaranduba macho e fêmea com tarugamento</t>
  </si>
  <si>
    <t>22.01.240</t>
  </si>
  <si>
    <t>Beiral em tábua de angelim-vermelho / bacuri / maçaranduba macho e fêmea</t>
  </si>
  <si>
    <t>22.02</t>
  </si>
  <si>
    <t>Forro de gesso</t>
  </si>
  <si>
    <t>22.02.010</t>
  </si>
  <si>
    <t>Forro em placa de gesso liso fixo</t>
  </si>
  <si>
    <t>22.02.030</t>
  </si>
  <si>
    <t>Forro em painéis de gesso acartonado, espessura de 12,5mm, fixo</t>
  </si>
  <si>
    <t>22.02.100</t>
  </si>
  <si>
    <t>Forro em painéis de gesso acartonado, acabamento liso com película em PVC - removível</t>
  </si>
  <si>
    <t>22.03</t>
  </si>
  <si>
    <t>Forro sintetico</t>
  </si>
  <si>
    <t>22.03.020</t>
  </si>
  <si>
    <t>Forro em lã de vidro revestido em PVC, espessura de 20mm</t>
  </si>
  <si>
    <t>22.03.030</t>
  </si>
  <si>
    <t>Forro em fibra mineral NRC 0.55 acústico, revestido em látex</t>
  </si>
  <si>
    <t>22.03.040</t>
  </si>
  <si>
    <t>Forro modular removível em PVC de 618mm x 1243mm</t>
  </si>
  <si>
    <t>22.03.050</t>
  </si>
  <si>
    <t>Forro em fibra mineral NRC 0.50, revestido em látex</t>
  </si>
  <si>
    <t>22.03.070</t>
  </si>
  <si>
    <t>Forro em lâmina de PVC</t>
  </si>
  <si>
    <t>22.03.122</t>
  </si>
  <si>
    <t>Forro em fibra mineral NRC 0.85, em placas acústicas removíveis de 625mm x 1250mm</t>
  </si>
  <si>
    <t>22.03.140</t>
  </si>
  <si>
    <t>Forro em fibra mineral NRC 0.65, em placas acústicas removíveis de 625mm x 625mm</t>
  </si>
  <si>
    <t>22.03.200</t>
  </si>
  <si>
    <t>Forro em fibra mineral NRC 0.70, em placas acústicas removíveis</t>
  </si>
  <si>
    <t>22.04</t>
  </si>
  <si>
    <t>Forro metalico</t>
  </si>
  <si>
    <t>22.04.020</t>
  </si>
  <si>
    <t>Forro metálico removível, em painéis de 625mm x 625mm, tipo colmeia</t>
  </si>
  <si>
    <t>22.04.030</t>
  </si>
  <si>
    <t>Forro metálico removível, em painéis de 625mm x 625mm, tile tegular perfurada</t>
  </si>
  <si>
    <t>22.06</t>
  </si>
  <si>
    <t>Brise-soleil</t>
  </si>
  <si>
    <t>22.06.130</t>
  </si>
  <si>
    <t>Brise em placa cimentícia, montado em perfil e chapa metálica</t>
  </si>
  <si>
    <t>22.06.240</t>
  </si>
  <si>
    <t>Brise metálico fixo em chapa lisa aluzinc pré-pintada, formato ogiva, lâmina frontal de 200mm</t>
  </si>
  <si>
    <t>22.06.300</t>
  </si>
  <si>
    <t>Brise metálico curvo e móvel em chapa microperfurada de alumínio pré-pintada</t>
  </si>
  <si>
    <t>22.06.350</t>
  </si>
  <si>
    <t>Brise metálico curvo e móvel termoacústico em chapa lisa de alumínio pré-pintada</t>
  </si>
  <si>
    <t>22.20</t>
  </si>
  <si>
    <t>Reparos, conservacoes e complementos - GRUPO 22</t>
  </si>
  <si>
    <t>22.20.011</t>
  </si>
  <si>
    <t>Placa em lã de vidro revestida em PVC, auto extinguível</t>
  </si>
  <si>
    <t>22.20.020</t>
  </si>
  <si>
    <t>Recolocação de forros fixados</t>
  </si>
  <si>
    <t>22.20.040</t>
  </si>
  <si>
    <t>Recolocação de forros apoiados ou encaixados</t>
  </si>
  <si>
    <t>22.20.050</t>
  </si>
  <si>
    <t>Moldura de gesso simples, largura até 6,0cm</t>
  </si>
  <si>
    <t>22.20.090</t>
  </si>
  <si>
    <t>Abertura para vão de luminária em forro de PVC modular</t>
  </si>
  <si>
    <t>23</t>
  </si>
  <si>
    <t>ESQUADRIA, MARCENARIA E ELEMENTO EM MADEIRA</t>
  </si>
  <si>
    <t>23.01</t>
  </si>
  <si>
    <t>Janela e veneziana em madeira</t>
  </si>
  <si>
    <t>23.01.050</t>
  </si>
  <si>
    <t>Caixilho em madeira maxim-ar</t>
  </si>
  <si>
    <t>23.01.060</t>
  </si>
  <si>
    <t>Caixilho em madeira tipo veneziana de correr</t>
  </si>
  <si>
    <t>23.02</t>
  </si>
  <si>
    <t>Porta macho / femea montada com batente</t>
  </si>
  <si>
    <t>23.02.010</t>
  </si>
  <si>
    <t>Acréscimo de bandeira - porta macho e fêmea com batente de madeira</t>
  </si>
  <si>
    <t>23.02.030</t>
  </si>
  <si>
    <t>Porta macho e fêmea com batente de madeira - 70 x 210 cm</t>
  </si>
  <si>
    <t>23.02.040</t>
  </si>
  <si>
    <t>Porta macho e fêmea com batente de madeira - 80 x 210 cm</t>
  </si>
  <si>
    <t>23.02.050</t>
  </si>
  <si>
    <t>Porta macho e fêmea com batente de madeira - 90 x 210 cm</t>
  </si>
  <si>
    <t>23.02.060</t>
  </si>
  <si>
    <t>Porta macho e fêmea com batente de madeira - 120 x 210 cm</t>
  </si>
  <si>
    <t>23.04</t>
  </si>
  <si>
    <t>Porta lisa laminada montada com batente</t>
  </si>
  <si>
    <t>23.04.070</t>
  </si>
  <si>
    <t>Porta em laminado fenólico melamínico com batente em alumínio - 80 x 180 cm</t>
  </si>
  <si>
    <t>23.04.080</t>
  </si>
  <si>
    <t>Porta em laminado fenólico melamínico com batente em alumínio - 60 x 160 cm</t>
  </si>
  <si>
    <t>23.04.090</t>
  </si>
  <si>
    <t>Porta em laminado fenólico melamínico com acabamento liso, batente de madeira sem revestimento - 70 x 210 cm</t>
  </si>
  <si>
    <t>23.04.100</t>
  </si>
  <si>
    <t>Porta em laminado fenólico melamínico com acabamento liso, batente de madeira sem revestimento - 80 x 210 cm</t>
  </si>
  <si>
    <t>23.04.110</t>
  </si>
  <si>
    <t>Porta em laminado fenólico melamínico com acabamento liso, batente de madeira sem revestimento - 90 x 210 cm</t>
  </si>
  <si>
    <t>23.04.120</t>
  </si>
  <si>
    <t>Porta em laminado fenólico melamínico com acabamento liso, batente de madeira sem revestimento - 120 x 210 cm</t>
  </si>
  <si>
    <t>23.04.130</t>
  </si>
  <si>
    <t>Porta em laminado fenólico melamínico com acabamento liso, batente de madeira sem revestimento - 140 x 210 cm</t>
  </si>
  <si>
    <t>23.04.140</t>
  </si>
  <si>
    <t>Porta em laminado fenólico melamínico com acabamento liso, batente de madeira sem revestimento - 220 x 210 cm</t>
  </si>
  <si>
    <t>23.04.570</t>
  </si>
  <si>
    <t>Porta em laminado melamínico estrutural com acabamento texturizado, batente em alumínio com ferragens - 60 x 180 cm</t>
  </si>
  <si>
    <t>23.04.580</t>
  </si>
  <si>
    <t>Porta em laminado fenólico melamínico com acabamento liso, batente metálico - 60 x 160 cm</t>
  </si>
  <si>
    <t>23.04.590</t>
  </si>
  <si>
    <t>Porta em laminado fenólico melamínico com acabamento liso, batente metálico - 70 x 210 cm</t>
  </si>
  <si>
    <t>23.04.600</t>
  </si>
  <si>
    <t>Porta em laminado fenólico melamínico com acabamento liso, batente metálico - 80 x 210 cm</t>
  </si>
  <si>
    <t>23.04.610</t>
  </si>
  <si>
    <t>Porta em laminado fenólico melamínico com acabamento liso, batente metálico - 90 x 210 cm</t>
  </si>
  <si>
    <t>23.04.620</t>
  </si>
  <si>
    <t>Porta em laminado fenólico melamínico com acabamento liso, batente metálico - 120 x 210 cm</t>
  </si>
  <si>
    <t>23.08</t>
  </si>
  <si>
    <t>Marcenaria em geral</t>
  </si>
  <si>
    <t>23.08.010</t>
  </si>
  <si>
    <t>Estrado em madeira</t>
  </si>
  <si>
    <t>23.08.020</t>
  </si>
  <si>
    <t>Faixa/batedor de proteção em madeira aparelhada natural de 10 x 2,5 cm</t>
  </si>
  <si>
    <t>23.08.030</t>
  </si>
  <si>
    <t>Faixa/batedor de proteção em madeira de 20 x 5 cm, com acabamento em laminado fenólico melamínico</t>
  </si>
  <si>
    <t>23.08.040</t>
  </si>
  <si>
    <t>Armário/gabinete embutido em MDF sob medida, revestido em laminado melamínico, com portas e prateleiras</t>
  </si>
  <si>
    <t>23.08.060</t>
  </si>
  <si>
    <t>Tampo sob medida em compensado, revestido na face superior em laminado fenólico melamínico</t>
  </si>
  <si>
    <t>23.08.080</t>
  </si>
  <si>
    <t>Prateleira sob medida em compensado, revestida nas duas faces em laminado fenólico melamínico</t>
  </si>
  <si>
    <t>23.08.100</t>
  </si>
  <si>
    <t>Armário tipo prateleira com subdivisão em compensado, revestido totalmente em laminado fenólico melamínico</t>
  </si>
  <si>
    <t>23.08.110</t>
  </si>
  <si>
    <t>Painel em compensado naval, espessura de 25 mm</t>
  </si>
  <si>
    <t>23.08.160</t>
  </si>
  <si>
    <t>Porta lisa com balcão, batente de madeira, completa - 80 x 210 cm</t>
  </si>
  <si>
    <t>23.08.170</t>
  </si>
  <si>
    <t>Lousa em laminado melamínico, branco - linha comercial</t>
  </si>
  <si>
    <t>23.08.210</t>
  </si>
  <si>
    <t>Armário sob medida em compensado de madeira totalmente revestido em folheado de madeira, completo</t>
  </si>
  <si>
    <t>23.08.220</t>
  </si>
  <si>
    <t>Armário sob medida em compensado de madeira totalmente revestido em laminado melamínico texturizado, completo</t>
  </si>
  <si>
    <t>23.08.242</t>
  </si>
  <si>
    <t>Porta lisa de correr suspensa em madeira com batente</t>
  </si>
  <si>
    <t>23.08.244</t>
  </si>
  <si>
    <t>Porta articulada em MDF revestida com laminado melamínico, batente em alumínio - completa</t>
  </si>
  <si>
    <t>23.08.320</t>
  </si>
  <si>
    <t>Porta acústica de madeira</t>
  </si>
  <si>
    <t>23.08.380</t>
  </si>
  <si>
    <t>Faixa/batedor de proteção em madeira de 290 x 15 mm, com acabamento em laminado fenólico melamínico</t>
  </si>
  <si>
    <t>23.09</t>
  </si>
  <si>
    <t>Porta lisa comum montada com batente</t>
  </si>
  <si>
    <t>23.09.010</t>
  </si>
  <si>
    <t>Acréscimo de bandeira - porta lisa comum com batente de madeira</t>
  </si>
  <si>
    <t>23.09.020</t>
  </si>
  <si>
    <t>Porta lisa com batente madeira - 60 x 210 cm</t>
  </si>
  <si>
    <t>23.09.030</t>
  </si>
  <si>
    <t>Porta lisa com batente madeira - 70 x 210 cm</t>
  </si>
  <si>
    <t>23.09.040</t>
  </si>
  <si>
    <t>Porta lisa com batente madeira - 80 x 210 cm</t>
  </si>
  <si>
    <t>23.09.050</t>
  </si>
  <si>
    <t>Porta lisa com batente madeira - 90 x 210 cm</t>
  </si>
  <si>
    <t>23.09.052</t>
  </si>
  <si>
    <t>Porta lisa com batente madeira - 110 x 210 cm</t>
  </si>
  <si>
    <t>23.09.060</t>
  </si>
  <si>
    <t>Porta lisa com batente madeira - 120 x 210 cm</t>
  </si>
  <si>
    <t>23.09.100</t>
  </si>
  <si>
    <t>Porta lisa com batente madeira - 160 x 210 cm</t>
  </si>
  <si>
    <t>23.09.420</t>
  </si>
  <si>
    <t>Porta lisa com batente em alumínio, largura 60 cm, altura de 105 a 200 cm</t>
  </si>
  <si>
    <t>23.09.430</t>
  </si>
  <si>
    <t>Porta lisa com batente em alumínio, largura 80 cm, altura de 105 a 200 cm</t>
  </si>
  <si>
    <t>23.09.440</t>
  </si>
  <si>
    <t>Porta lisa com batente em alumínio, largura 90 cm, altura de 105 a 200 cm</t>
  </si>
  <si>
    <t>23.09.520</t>
  </si>
  <si>
    <t>Porta lisa com batente metálico - 60 x 160 cm</t>
  </si>
  <si>
    <t>23.09.530</t>
  </si>
  <si>
    <t>Porta lisa com batente metálico - 80 x 160 cm</t>
  </si>
  <si>
    <t>23.09.540</t>
  </si>
  <si>
    <t>Porta lisa com batente metálico - 70 x 210 cm</t>
  </si>
  <si>
    <t>23.09.550</t>
  </si>
  <si>
    <t>Porta lisa com batente metálico - 80 x 210 cm</t>
  </si>
  <si>
    <t>23.09.560</t>
  </si>
  <si>
    <t>Porta lisa com batente metálico - 90 x 210 cm</t>
  </si>
  <si>
    <t>23.09.570</t>
  </si>
  <si>
    <t>Porta lisa com batente metálico - 120 x 210 cm</t>
  </si>
  <si>
    <t>23.09.590</t>
  </si>
  <si>
    <t>Porta lisa com batente metálico - 160 x 210 cm</t>
  </si>
  <si>
    <t>23.09.600</t>
  </si>
  <si>
    <t>Porta lisa com batente metálico - 60 x 180 cm</t>
  </si>
  <si>
    <t>23.09.610</t>
  </si>
  <si>
    <t>Porta lisa com batente metálico - 60 x 210 cm</t>
  </si>
  <si>
    <t>23.09.630</t>
  </si>
  <si>
    <t>Porta lisa com batente madeira, 2 folhas - 140 x 210 cm</t>
  </si>
  <si>
    <t>23.11</t>
  </si>
  <si>
    <t>Porta lisa para acabamento em verniz montada com batente</t>
  </si>
  <si>
    <t>23.11.010</t>
  </si>
  <si>
    <t>Acréscimo de bandeira - porta lisa para acabamento em verniz, com batente de madeira</t>
  </si>
  <si>
    <t>23.11.030</t>
  </si>
  <si>
    <t>Porta lisa para acabamento em verniz, com batente de madeira - 70 x 210 cm</t>
  </si>
  <si>
    <t>23.11.040</t>
  </si>
  <si>
    <t>Porta lisa para acabamento em verniz, com batente de madeira - 80 x 210 cm</t>
  </si>
  <si>
    <t>23.11.050</t>
  </si>
  <si>
    <t>Porta lisa para acabamento em verniz, com batente de madeira - 90 x 210 cm</t>
  </si>
  <si>
    <t>23.12</t>
  </si>
  <si>
    <t>Porta comum completa - uso coletivo (padrao dimensional medio)</t>
  </si>
  <si>
    <t>23.12.001</t>
  </si>
  <si>
    <t>Porta lisa de madeira, interna "PIM", para acabamento em pintura, padrão dimensional médio, com ferragens, completo - 80 x 210 cm</t>
  </si>
  <si>
    <t>23.13</t>
  </si>
  <si>
    <t>Porta comum completa - uso publico (padrao dimensional medio/pesado)</t>
  </si>
  <si>
    <t>23.13.001</t>
  </si>
  <si>
    <t>Porta lisa de madeira, interna "PIM", para acabamento em pintura, padrão dimensional médio/pesado, com ferragens, completo - 80 x 210 cm</t>
  </si>
  <si>
    <t>23.13.002</t>
  </si>
  <si>
    <t>Porta lisa de madeira, interna "PIM", para acabamento em pintura, padrão dimensional médio/pesado, com ferragens, completo - 90 x 210 cm</t>
  </si>
  <si>
    <t>23.13.020</t>
  </si>
  <si>
    <t>Porta lisa de madeira, interna, resistente a umidade "PIM RU", para acabamento em pintura, padrão dimensional médio/pesado, com ferragens, completo - 80 x 210 cm</t>
  </si>
  <si>
    <t>23.13.040</t>
  </si>
  <si>
    <t>Porta lisa de madeira, interna, resistente a umidade "PIM RU", para acabamento revestido ou em pintura, para divisória sanitária, padrão dimensional médio/pesado, com ferragens, completo - 80 x 190 cm</t>
  </si>
  <si>
    <t>23.13.052</t>
  </si>
  <si>
    <t>Porta lisa de madeira, interna, resistente a umidade "PIM RU", para acabamento em pintura, tipo acessível, padrão dimensional médio/pesado, com ferragens, completo - 90 x 210 cm</t>
  </si>
  <si>
    <t>23.13.064</t>
  </si>
  <si>
    <t>Porta lisa de madeira, interna, resistente a umidade "PIM RU", para acabamento em pintura, de correr ou deslizante, tipo acessível, padrão dimensional pesado, com sistema deslizante e ferragens, completo - 100 x 210 cm</t>
  </si>
  <si>
    <t>23.20</t>
  </si>
  <si>
    <t>Reparos, conservacoes e complementos - GRUPO 23</t>
  </si>
  <si>
    <t>23.20.020</t>
  </si>
  <si>
    <t>Recolocação de batentes de madeira</t>
  </si>
  <si>
    <t>23.20.040</t>
  </si>
  <si>
    <t>Recolocação de folhas de porta ou janela</t>
  </si>
  <si>
    <t>23.20.060</t>
  </si>
  <si>
    <t>Recolocação de guarnição ou molduras</t>
  </si>
  <si>
    <t>23.20.100</t>
  </si>
  <si>
    <t>Batente de madeira para porta</t>
  </si>
  <si>
    <t>23.20.110</t>
  </si>
  <si>
    <t>Visor fixo e requadro de madeira para porta, para receber vidro</t>
  </si>
  <si>
    <t>23.20.120</t>
  </si>
  <si>
    <t>Guarnição de madeira</t>
  </si>
  <si>
    <t>23.20.140</t>
  </si>
  <si>
    <t>Acréscimo de visor completo em porta de madeira</t>
  </si>
  <si>
    <t>23.20.160</t>
  </si>
  <si>
    <t>Folha de porta veneziana maciça, sob medida</t>
  </si>
  <si>
    <t>23.20.170</t>
  </si>
  <si>
    <t>Folha de porta lisa folheada com madeira, sob medida</t>
  </si>
  <si>
    <t>23.20.180</t>
  </si>
  <si>
    <t>Folha de porta em madeira para receber vidro, sob medida</t>
  </si>
  <si>
    <t>23.20.310</t>
  </si>
  <si>
    <t>Folha de porta lisa comum - 60 x 210 cm</t>
  </si>
  <si>
    <t>23.20.320</t>
  </si>
  <si>
    <t>Folha de porta lisa comum - 70 x 210 cm</t>
  </si>
  <si>
    <t>23.20.330</t>
  </si>
  <si>
    <t>Folha de porta lisa comum - 80 x 210 cm</t>
  </si>
  <si>
    <t>23.20.340</t>
  </si>
  <si>
    <t>Folha de porta lisa comum - 90 x 210 cm</t>
  </si>
  <si>
    <t>23.20.450</t>
  </si>
  <si>
    <t>Folha de porta em laminado fenólico melamínico com acabamento liso - 70 x 210 cm</t>
  </si>
  <si>
    <t>23.20.460</t>
  </si>
  <si>
    <t>Folha de porta em laminado fenólico melamínico com acabamento liso - 90 x 210 cm</t>
  </si>
  <si>
    <t>23.20.550</t>
  </si>
  <si>
    <t>Folha de porta em laminado fenólico melamínico com acabamento liso - 80 x 210 cm</t>
  </si>
  <si>
    <t>23.20.600</t>
  </si>
  <si>
    <t>Folha de porta em madeira com tela de proteção tipo mosqueteira</t>
  </si>
  <si>
    <t>24</t>
  </si>
  <si>
    <t>ESQUADRIA, SERRALHERIA E ELEMENTO EM FERRO</t>
  </si>
  <si>
    <t>24.01</t>
  </si>
  <si>
    <t>Caixilho em ferro</t>
  </si>
  <si>
    <t>24.01.010</t>
  </si>
  <si>
    <t>Caixilho em ferro fixo, sob medida</t>
  </si>
  <si>
    <t>24.01.030</t>
  </si>
  <si>
    <t>Caixilho em ferro basculante, sob medida</t>
  </si>
  <si>
    <t>24.01.070</t>
  </si>
  <si>
    <t>Caixilho em ferro de correr, sob medida</t>
  </si>
  <si>
    <t>24.01.090</t>
  </si>
  <si>
    <t>Caixilho em ferro com ventilação permanente, sob medida</t>
  </si>
  <si>
    <t>24.01.100</t>
  </si>
  <si>
    <t>Caixilho em ferro tipo veneziana, linha comercial</t>
  </si>
  <si>
    <t>24.01.110</t>
  </si>
  <si>
    <t>Caixilho em ferro tipo veneziana, sob medida</t>
  </si>
  <si>
    <t>24.01.120</t>
  </si>
  <si>
    <t>Caixilho tipo veneziana industrial com montantes em aço galvanizado e aletas em fibra de vidro</t>
  </si>
  <si>
    <t>24.01.180</t>
  </si>
  <si>
    <t>Caixilho removível em tela de aço galvanizado, tipo ondulada com malha de 1", fio 12, com requadro tubular de aço carbono, sob medida</t>
  </si>
  <si>
    <t>24.01.190</t>
  </si>
  <si>
    <t>Caixilho fixo em tela de aço galvanizado tipo ondulada com malha de 1/2", fio 12, com requadro em cantoneira de aço carbono, sob medida</t>
  </si>
  <si>
    <t>24.01.200</t>
  </si>
  <si>
    <t>Caixilho fixo em aço SAE 1010/1020 para vidro à prova de bala, sob medida</t>
  </si>
  <si>
    <t>24.01.280</t>
  </si>
  <si>
    <t>Caixilho tipo guichê em chapa de aço</t>
  </si>
  <si>
    <t>24.02</t>
  </si>
  <si>
    <t>Portas, portoes e gradis</t>
  </si>
  <si>
    <t>24.02.010</t>
  </si>
  <si>
    <t>Porta em ferro de abrir, para receber vidro, sob medida</t>
  </si>
  <si>
    <t>24.02.040</t>
  </si>
  <si>
    <t>Porta/portão tipo gradil sob medida</t>
  </si>
  <si>
    <t>24.02.050</t>
  </si>
  <si>
    <t>Porta corta-fogo classe P.90 de 90 x 210 cm, completa, com maçaneta tipo alavanca</t>
  </si>
  <si>
    <t>24.02.052</t>
  </si>
  <si>
    <t>Porta corta-fogo classe P.90 de 100 x 210 cm, completa, com maçaneta tipo alavanca</t>
  </si>
  <si>
    <t>24.02.054</t>
  </si>
  <si>
    <t>Porta corta-fogo classe P.90, com barra antipânico numa face e maçaneta na outra, completa</t>
  </si>
  <si>
    <t>24.02.056</t>
  </si>
  <si>
    <t>Porta corta-fogo classe P.120 de 80 x 210 cm, com uma folha de abrir, completa</t>
  </si>
  <si>
    <t>24.02.058</t>
  </si>
  <si>
    <t>Porta corta-fogo classe P.120 de 90 x 210 cm, com uma folha de abrir, completa</t>
  </si>
  <si>
    <t>24.02.060</t>
  </si>
  <si>
    <t>Porta/portão de abrir em chapa, sob medida</t>
  </si>
  <si>
    <t>24.02.070</t>
  </si>
  <si>
    <t>Porta de ferro de abrir tipo veneziana, linha comercial</t>
  </si>
  <si>
    <t>24.02.080</t>
  </si>
  <si>
    <t>Porta/portão de abrir em veneziana de ferro, sob medida</t>
  </si>
  <si>
    <t>24.02.100</t>
  </si>
  <si>
    <t>Portão tubular em tela de aço galvanizado até 2,50 m de altura, completo</t>
  </si>
  <si>
    <t>24.02.270</t>
  </si>
  <si>
    <t>Portão de 2 folhas, tubular em tela de aço galvanizado acima de 2,50 m de altura, completo</t>
  </si>
  <si>
    <t>24.02.280</t>
  </si>
  <si>
    <t>Porta/portão de correr em tela ondulada de aço galvanizado, sob medida</t>
  </si>
  <si>
    <t>24.02.290</t>
  </si>
  <si>
    <t>Porta/portão de correr em chapa cega dupla, sob medida</t>
  </si>
  <si>
    <t>24.02.410</t>
  </si>
  <si>
    <t>Porta em ferro de correr, para receber vidro, sob medida</t>
  </si>
  <si>
    <t>24.02.430</t>
  </si>
  <si>
    <t>Porta em ferro de abrir, parte inferior chapeada, parte superior para receber vidro, sob medida</t>
  </si>
  <si>
    <t>24.02.450</t>
  </si>
  <si>
    <t>Grade de proteção para caixilhos</t>
  </si>
  <si>
    <t>24.02.460</t>
  </si>
  <si>
    <t>Porta de abrir em tela ondulada de aço galvanizado, completa</t>
  </si>
  <si>
    <t>24.02.470</t>
  </si>
  <si>
    <t>Portinhola de correr em chapa, para ´passa pacote´, completa, sob medida</t>
  </si>
  <si>
    <t>24.02.480</t>
  </si>
  <si>
    <t>Portinhola de abrir em chapa, para ´passa pacote´, completa, sob medida</t>
  </si>
  <si>
    <t>24.02.490</t>
  </si>
  <si>
    <t>Grade em barra chata soldada de 1 1/2´ x 1/4´, sob medida</t>
  </si>
  <si>
    <t>24.02.590</t>
  </si>
  <si>
    <t>Porta de enrolar manual, cega ou vazada</t>
  </si>
  <si>
    <t>24.02.630</t>
  </si>
  <si>
    <t>Portão de 2 folhas tubular diâmetro de 3´, com tela em aço galvanizado de 2´, altura acima de 3,00 m, completo</t>
  </si>
  <si>
    <t>24.02.810</t>
  </si>
  <si>
    <t>Porta/portão de abrir em chapa cega com isolamento acústico, sob medida</t>
  </si>
  <si>
    <t>24.02.811</t>
  </si>
  <si>
    <t>Porta de ferro acústica, espessura de 80mm, batente tripla vedação 185mm, com fechadura e maçaneta - 50 dB</t>
  </si>
  <si>
    <t>24.02.840</t>
  </si>
  <si>
    <t>Portão basculante em chapa metálica, estruturado com perfis metálicos</t>
  </si>
  <si>
    <t>24.02.900</t>
  </si>
  <si>
    <t>Porta de abrir em chapa dupla com visor, batente envolvente, completa</t>
  </si>
  <si>
    <t>24.02.930</t>
  </si>
  <si>
    <t>Portão de 2 folhas tubular, com tela em aço galvanizado de 2´ e fio 10, completo</t>
  </si>
  <si>
    <t>24.03</t>
  </si>
  <si>
    <t>Elementos em ferro</t>
  </si>
  <si>
    <t>24.03.040</t>
  </si>
  <si>
    <t>Guarda-corpo tubular com tela em aço galvanizado, diâmetro de 1 1/2´</t>
  </si>
  <si>
    <t>24.03.060</t>
  </si>
  <si>
    <t>Escada marinheiro (em aço galvanizado)</t>
  </si>
  <si>
    <t>24.03.080</t>
  </si>
  <si>
    <t>Escada marinheiro com guarda corpo (em aço galvanizado)</t>
  </si>
  <si>
    <t>24.03.100</t>
  </si>
  <si>
    <t>Alçapão/tampa em chapa de ferro com porta cadeado</t>
  </si>
  <si>
    <t>24.03.200</t>
  </si>
  <si>
    <t>Tela de proteção tipo mosquiteira em aço galvanizado, com requadro em perfis de ferro</t>
  </si>
  <si>
    <t>24.03.210</t>
  </si>
  <si>
    <t>Tela de proteção em malha ondulada de 1´, fio 10 (BWG), com requadro</t>
  </si>
  <si>
    <t>24.03.290</t>
  </si>
  <si>
    <t>Fechamento em chapa de aço galvanizada nº 14 MSG, perfurada com diâmetro de 12,7 mm, requadro em chapa dobrada</t>
  </si>
  <si>
    <t>24.03.300</t>
  </si>
  <si>
    <t>Fechamento em chapa expandida losangular de 10 x 20 mm, com requadro em cantoneira de aço carbono</t>
  </si>
  <si>
    <t>24.03.310</t>
  </si>
  <si>
    <t>Corrimão tubular em aço galvanizado, diâmetro 1 1/2´</t>
  </si>
  <si>
    <t>24.03.320</t>
  </si>
  <si>
    <t>Corrimão tubular em aço galvanizado, diâmetro 2´</t>
  </si>
  <si>
    <t>24.03.340</t>
  </si>
  <si>
    <t>Tampa em chapa de segurança tipo xadrez, aço galvanizado a fogo antiderrapante de 1/4´</t>
  </si>
  <si>
    <t>24.03.410</t>
  </si>
  <si>
    <t>Fechamento em chapa perfurada, furos quadrados 4 x 4 mm, com requadro em cantoneira de aço carbono</t>
  </si>
  <si>
    <t>24.03.680</t>
  </si>
  <si>
    <t>Grade para piso eletrofundida, malha 30 x 100 mm, com barra de 40 x 2 mm</t>
  </si>
  <si>
    <t>24.03.690</t>
  </si>
  <si>
    <t>Grade para forro eletrofundida, malha 25 x 100 mm, com barra de 25 x 2 mm</t>
  </si>
  <si>
    <t>24.03.930</t>
  </si>
  <si>
    <t>Porta de enrolar automatizada, em chapa de aço galvanizada microperfurada, com pintura eletrostática, com controle remoto</t>
  </si>
  <si>
    <t>24.04</t>
  </si>
  <si>
    <t>Esquadria, serralheria de seguranca</t>
  </si>
  <si>
    <t>24.04.150</t>
  </si>
  <si>
    <t>Porta de segurança de correr suspensa em grade de aço SAE 1045, diâmetro de 1´, completa, sem têmpera e revenimento</t>
  </si>
  <si>
    <t>24.04.220</t>
  </si>
  <si>
    <t>Grade de segurança em aço SAE 1045, diâmetro 1´, sem têmpera e revenimento</t>
  </si>
  <si>
    <t>24.04.230</t>
  </si>
  <si>
    <t>Grade de segurança em aço SAE 1045, para janela, diâmetro 1´, sem têmpera e revenimento</t>
  </si>
  <si>
    <t>24.04.240</t>
  </si>
  <si>
    <t>Grade de segurança em aço SAE 1045 chapeada, diâmetro 1´, sem têmpera e revenimento</t>
  </si>
  <si>
    <t>24.04.250</t>
  </si>
  <si>
    <t>Porta de segurança de abrir em grade de aço SAE 1045, diâmetro 1´, completa, sem têmpera e revenimento</t>
  </si>
  <si>
    <t>24.04.260</t>
  </si>
  <si>
    <t>Porta de segurança de abrir em grade de aço SAE 1045 chapeada, diâmetro 1´, completa, sem têmpera e revenimento</t>
  </si>
  <si>
    <t>24.04.270</t>
  </si>
  <si>
    <t>Porta de segurança de abrir em grade de aço SAE 1045, diâmetro 1´, com ferrolho longo embutido em caixa, completa, sem têmpera e revenimento</t>
  </si>
  <si>
    <t>24.04.280</t>
  </si>
  <si>
    <t>Portão de segurança de abrir em grade de aço SAE 1045 chapeado, para muralha, diâmetro 1´, completo, sem têmpera e revenimento</t>
  </si>
  <si>
    <t>24.04.300</t>
  </si>
  <si>
    <t>Grade de segurança em aço SAE 1045, diâmetro 1´, com têmpera e revenimento</t>
  </si>
  <si>
    <t>24.04.310</t>
  </si>
  <si>
    <t>Grade de segurança em aço SAE 1045, para janela, diâmetro 1´, com têmpera e revenimento</t>
  </si>
  <si>
    <t>24.04.320</t>
  </si>
  <si>
    <t>Grade de segurança em aço SAE 1045 chapeada, diâmetro 1´, com têmpera e revenimento</t>
  </si>
  <si>
    <t>24.04.330</t>
  </si>
  <si>
    <t>Porta de segurança de abrir em grade de aço SAE 1045, diâmetro 1´, completa, com têmpera e revenimento</t>
  </si>
  <si>
    <t>24.04.340</t>
  </si>
  <si>
    <t>Porta de segurança de abrir em grade de aço SAE 1045 chapeada, diâmetro 1´, completa, com têmpera e revenimento</t>
  </si>
  <si>
    <t>24.04.350</t>
  </si>
  <si>
    <t>Porta de segurança de abrir em grade de aço SAE 1045, diâmetro 1´, com ferrolho longo embutido em caixa, completa, com têmpera e revenimento</t>
  </si>
  <si>
    <t>24.04.360</t>
  </si>
  <si>
    <t>Porta de segurança de abrir em grade de aço SAE 1045 chapeada, com isolamento acústico, diâmetro 1´, completa, com têmpera e revenimento</t>
  </si>
  <si>
    <t>24.04.370</t>
  </si>
  <si>
    <t>Portão de segurança de abrir em grade de aço SAE 1045 chapeado, para muralha, diâmetro 1´, completo, com têmpera e revenimento</t>
  </si>
  <si>
    <t>24.04.380</t>
  </si>
  <si>
    <t>Porta de segurança de correr suspensa em grade de aço SAE 1045, chapeada, diâmetro de 1´, completa, sem têmpera e revenimento</t>
  </si>
  <si>
    <t>24.04.400</t>
  </si>
  <si>
    <t>Porta de segurança de correr em grade de aço SAE 1045, diâmetro de 1´, completa, com têmpera e revenimento</t>
  </si>
  <si>
    <t>24.04.410</t>
  </si>
  <si>
    <t>Porta de segurança de correr suspensa em grade de aço SAE 1045 chapeada, diâmetro de 1´, completa, com têmpera e revenimento</t>
  </si>
  <si>
    <t>24.04.420</t>
  </si>
  <si>
    <t>Porta de segurança de correr em grade de aço SAE 1045 chapeada, diâmetro de 1´, completa, sem têmpera e revenimento</t>
  </si>
  <si>
    <t>24.04.430</t>
  </si>
  <si>
    <t>Porta de segurança de correr em grade de aço SAE 1045, diâmetro de 1´, completa, sem têmpera e revenimento</t>
  </si>
  <si>
    <t>24.04.610</t>
  </si>
  <si>
    <t>Caixilho de segurança em aço SAE 1010/1020 tipo fixo e de correr, para receber vidro, com bandeira tipo veneziana</t>
  </si>
  <si>
    <t>24.04.620</t>
  </si>
  <si>
    <t>Guichê de segurança em grade de aço SAE 1045, diâmetro de 1´', com têmpera e revenimento</t>
  </si>
  <si>
    <t>24.04.630</t>
  </si>
  <si>
    <t>Guichê de segurança em grade de aço SAE 1045, diâmetro de 1´', sem têmpera e revenimento</t>
  </si>
  <si>
    <t>24.06</t>
  </si>
  <si>
    <t>Esquadria, serralheria e elemento em ferro.</t>
  </si>
  <si>
    <t>24.06.030</t>
  </si>
  <si>
    <t>Guarda-corpo com vidro de 8 mm, em tubo de aço galvanizado, diâmetro 1 1/2´</t>
  </si>
  <si>
    <t>24.07</t>
  </si>
  <si>
    <t>Portas, portoes e gradis.</t>
  </si>
  <si>
    <t>24.07.030</t>
  </si>
  <si>
    <t>Porta de enrolar automatizado, em perfil meia cana perfurado, tipo transvision</t>
  </si>
  <si>
    <t>24.07.040</t>
  </si>
  <si>
    <t>Porta de abrir em chapa de aço galvanizado, com requadro em tela ondulada malha 2´ e fio 12</t>
  </si>
  <si>
    <t>24.08</t>
  </si>
  <si>
    <t>Esquadria, serralheria e elemento em aco inoxidavel</t>
  </si>
  <si>
    <t>24.08.020</t>
  </si>
  <si>
    <t>Corrimão duplo em tubo de aço inoxidável escovado, com diâmetro de 1 1/2´ e montantes com diâmetro de 2´</t>
  </si>
  <si>
    <t>24.08.031</t>
  </si>
  <si>
    <t>Corrimão em tubo de aço inoxidável escovado, diâmetro de 1 1/2"</t>
  </si>
  <si>
    <t>24.08.040</t>
  </si>
  <si>
    <t>Corrimão em tubo de aço inoxidável escovado, diâmetro de 1 1/2´ e montantes com diâmetro de 2´</t>
  </si>
  <si>
    <t>24.20</t>
  </si>
  <si>
    <t>Reparos, conservacoes e complementos - GRUPO 24</t>
  </si>
  <si>
    <t>24.20.020</t>
  </si>
  <si>
    <t>Recolocação de esquadrias metálicas</t>
  </si>
  <si>
    <t>24.20.040</t>
  </si>
  <si>
    <t>Recolocação de batentes</t>
  </si>
  <si>
    <t>24.20.060</t>
  </si>
  <si>
    <t>Recolocação de escada de marinheiro</t>
  </si>
  <si>
    <t>24.20.090</t>
  </si>
  <si>
    <t>Solda MIG em esquadrias metálicas</t>
  </si>
  <si>
    <t>24.20.100</t>
  </si>
  <si>
    <t>Brete para instalação lateral em grade de segurança</t>
  </si>
  <si>
    <t>24.20.120</t>
  </si>
  <si>
    <t>Batente em chapa dobrada para portas</t>
  </si>
  <si>
    <t>24.20.140</t>
  </si>
  <si>
    <t>Batente em chapa de aço SAE 1010/1020, espessura de 3/16´, para obras de segurança</t>
  </si>
  <si>
    <t>24.20.200</t>
  </si>
  <si>
    <t>Chapa de ferro nº 14, inclusive soldagem</t>
  </si>
  <si>
    <t>24.20.230</t>
  </si>
  <si>
    <t>Tela ondulada em aço galvanizado fio 10 BWG, malha de 1´</t>
  </si>
  <si>
    <t>24.20.270</t>
  </si>
  <si>
    <t>Tela em aço galvanizado fio 16 BWG, malha de 1´ - tipo alambrado</t>
  </si>
  <si>
    <t>24.20.300</t>
  </si>
  <si>
    <t>Chapa perfurada em aço SAE 1020, furos redondos de diâmetro 7,5 mm, espessura 1/8´ - soldagem tipo MIG</t>
  </si>
  <si>
    <t>24.20.310</t>
  </si>
  <si>
    <t>Chapa perfurada em aço SAE 1020, furos redondos de diâmetro 25 mm, espessura 1/4´ - inclusive soldagem</t>
  </si>
  <si>
    <t>25</t>
  </si>
  <si>
    <t>ESQUADRIA, SERRALHERIA E ELEMENTO EM ALUMINIO</t>
  </si>
  <si>
    <t>25.01</t>
  </si>
  <si>
    <t>Caixilho em aluminio</t>
  </si>
  <si>
    <t>25.01.020</t>
  </si>
  <si>
    <t>Caixilho em alumínio fixo, sob medida</t>
  </si>
  <si>
    <t>25.01.030</t>
  </si>
  <si>
    <t>Caixilho em alumínio basculante com vidro, linha comercial</t>
  </si>
  <si>
    <t>25.01.040</t>
  </si>
  <si>
    <t>Caixilho em alumínio basculante, sob medida</t>
  </si>
  <si>
    <t>25.01.050</t>
  </si>
  <si>
    <t>Caixilho em alumínio maxim-ar com vidro, linha comercial</t>
  </si>
  <si>
    <t>25.01.060</t>
  </si>
  <si>
    <t>Caixilho em alumínio maxim-ar, sob medida</t>
  </si>
  <si>
    <t>25.01.070</t>
  </si>
  <si>
    <t>Caixilho em alumínio de correr com vidro, linha comercial</t>
  </si>
  <si>
    <t>25.01.080</t>
  </si>
  <si>
    <t>Caixilho em alumínio de correr, sob medida</t>
  </si>
  <si>
    <t>25.01.090</t>
  </si>
  <si>
    <t>Caixilho em alumínio tipo veneziana com vidro, linha comercial</t>
  </si>
  <si>
    <t>25.01.100</t>
  </si>
  <si>
    <t>Caixilho em alumínio tipo veneziana, sob medida</t>
  </si>
  <si>
    <t>25.01.110</t>
  </si>
  <si>
    <t>Caixilho guilhotina em alumínio anodizado, sob medida</t>
  </si>
  <si>
    <t>25.01.120</t>
  </si>
  <si>
    <t>Caixilho tipo veneziana industrial com montantes em alumínio e aletas em fibra de vidro</t>
  </si>
  <si>
    <t>25.01.240</t>
  </si>
  <si>
    <t>Caixilho fixo em alumínio, sob medida - branco</t>
  </si>
  <si>
    <t>25.01.361</t>
  </si>
  <si>
    <t>Caixilho em alumínio maxim-ar com vidro - branco</t>
  </si>
  <si>
    <t>25.01.371</t>
  </si>
  <si>
    <t>Caixilho em alumínio basculante com vidro - branco</t>
  </si>
  <si>
    <t>25.01.380</t>
  </si>
  <si>
    <t>Caixilho em alumínio de correr com vidro - branco</t>
  </si>
  <si>
    <t>25.01.400</t>
  </si>
  <si>
    <t>Caixilho em alumínio anodizado fixo</t>
  </si>
  <si>
    <t>25.01.410</t>
  </si>
  <si>
    <t>Caixilho em alumínio anodizado maxim-ar</t>
  </si>
  <si>
    <t>25.01.430</t>
  </si>
  <si>
    <t>Caixilho em alumínio fixo, tipo fachada</t>
  </si>
  <si>
    <t>25.01.440</t>
  </si>
  <si>
    <t>Caixilho em alumínio maxim-ar, tipo fachada</t>
  </si>
  <si>
    <t>25.01.450</t>
  </si>
  <si>
    <t>Caixilho em alumínio para pele de vidro, tipo fachada</t>
  </si>
  <si>
    <t>25.01.460</t>
  </si>
  <si>
    <t>Gradil em alumínio natural, sob medida</t>
  </si>
  <si>
    <t>25.01.470</t>
  </si>
  <si>
    <t>Caixilho fixo tipo veneziana em alumínio anodizado, sob medida - branco</t>
  </si>
  <si>
    <t>25.01.480</t>
  </si>
  <si>
    <t>Caixilho em alumínio com pintura eletrostática, basculante, sob medida - branco</t>
  </si>
  <si>
    <t>25.01.490</t>
  </si>
  <si>
    <t>Caixilho em alumínio com pintura eletrostática, maxim-ar, sob medida - branco</t>
  </si>
  <si>
    <t>25.01.500</t>
  </si>
  <si>
    <t>Caixilho em alumínio anodizado fixo, sob medida - bronze/preto</t>
  </si>
  <si>
    <t>25.01.510</t>
  </si>
  <si>
    <t>Caixilho em alumínio anodizado basculante, sob medida - bronze/preto</t>
  </si>
  <si>
    <t>25.01.520</t>
  </si>
  <si>
    <t>Caixilho em alumínio anodizado maxim-ar, sob medida - bronze/preto</t>
  </si>
  <si>
    <t>25.01.530</t>
  </si>
  <si>
    <t>Caixilho em alumínio anodizado de correr, sob medida - bronze/preto</t>
  </si>
  <si>
    <t>25.02</t>
  </si>
  <si>
    <t>Porta em aluminio</t>
  </si>
  <si>
    <t>25.02.010</t>
  </si>
  <si>
    <t>Porta de entrada de abrir em alumínio com vidro, linha comercial</t>
  </si>
  <si>
    <t>25.02.020</t>
  </si>
  <si>
    <t>Porta de entrada de abrir em alumínio, sob medida</t>
  </si>
  <si>
    <t>25.02.040</t>
  </si>
  <si>
    <t>Porta de entrada de correr em alumínio, sob medida</t>
  </si>
  <si>
    <t>25.02.042</t>
  </si>
  <si>
    <t>Porta de correr em alumínio tipo lambri branco, sob medida</t>
  </si>
  <si>
    <t>25.02.050</t>
  </si>
  <si>
    <t>Porta veneziana de abrir em alumínio, linha comercial</t>
  </si>
  <si>
    <t>25.02.060</t>
  </si>
  <si>
    <t>Porta/portinhola tipo veneziana de abrir em alumínio, sob medida</t>
  </si>
  <si>
    <t>25.02.070</t>
  </si>
  <si>
    <t>Portinhola tipo veneziana de abrir em alumínio, linha comercial</t>
  </si>
  <si>
    <t>25.02.110</t>
  </si>
  <si>
    <t>Porta veneziana de abrir em alumínio, sob medida</t>
  </si>
  <si>
    <t>25.02.211</t>
  </si>
  <si>
    <t>Porta veneziana de abrir em alumínio - cor branca</t>
  </si>
  <si>
    <t>25.02.221</t>
  </si>
  <si>
    <t>Porta de correr em alumínio com veneziana e vidro - cor branca</t>
  </si>
  <si>
    <t>25.02.230</t>
  </si>
  <si>
    <t>Porta em alumínio anodizado de abrir, sob medida - bronze/preto</t>
  </si>
  <si>
    <t>25.02.240</t>
  </si>
  <si>
    <t>Porta em alumínio anodizado de correr, sob medida - bronze/preto</t>
  </si>
  <si>
    <t>25.02.250</t>
  </si>
  <si>
    <t>Porta em alumínio anodizado de abrir, tipo veneziana, sob medida - bronze/preto</t>
  </si>
  <si>
    <t>25.02.260</t>
  </si>
  <si>
    <t>Portinhola em alumínio anodizado de correr, tipo veneziana, sob medida - bronze/preto</t>
  </si>
  <si>
    <t>25.02.300</t>
  </si>
  <si>
    <t>Porta de abrir em alumínio com pintura eletrostática, sob medida - cor branca</t>
  </si>
  <si>
    <t>25.02.310</t>
  </si>
  <si>
    <t>Porta de abrir em alumínio tipo lambri, sob medida - cor branca</t>
  </si>
  <si>
    <t>25.20</t>
  </si>
  <si>
    <t>Reparos, conservacoes e complementos - GRUPO 25</t>
  </si>
  <si>
    <t>25.20.020</t>
  </si>
  <si>
    <t>Tela de proteção tipo mosquiteira removível, em fibra de vidro com revestimento em PVC e requadro em alumínio</t>
  </si>
  <si>
    <t>26</t>
  </si>
  <si>
    <t>ESQUADRIA E ELEMENTO EM VIDRO</t>
  </si>
  <si>
    <t>26.01</t>
  </si>
  <si>
    <t>Vidro comum e laminado</t>
  </si>
  <si>
    <t>26.01.020</t>
  </si>
  <si>
    <t>Vidro liso transparente de 3 mm</t>
  </si>
  <si>
    <t>26.01.040</t>
  </si>
  <si>
    <t>Vidro liso transparente de 4 mm</t>
  </si>
  <si>
    <t>26.01.060</t>
  </si>
  <si>
    <t>Vidro liso transparente de 5 mm</t>
  </si>
  <si>
    <t>26.01.080</t>
  </si>
  <si>
    <t>Vidro liso transparente de 6 mm</t>
  </si>
  <si>
    <t>26.01.140</t>
  </si>
  <si>
    <t>Vidro liso laminado colorido de 6 mm</t>
  </si>
  <si>
    <t>26.01.142</t>
  </si>
  <si>
    <t>Vidro liso laminado colorido de 8 mm</t>
  </si>
  <si>
    <t>26.01.155</t>
  </si>
  <si>
    <t>Vidro liso laminado colorido de 10 mm</t>
  </si>
  <si>
    <t>26.01.160</t>
  </si>
  <si>
    <t>Vidro liso laminado leitoso de 6 mm</t>
  </si>
  <si>
    <t>26.01.168</t>
  </si>
  <si>
    <t>Vidro liso laminado incolor de 6 mm</t>
  </si>
  <si>
    <t>26.01.169</t>
  </si>
  <si>
    <t>Vidro liso laminado incolor de 8 mm</t>
  </si>
  <si>
    <t>26.01.170</t>
  </si>
  <si>
    <t>Vidro liso laminado incolor de 10 mm</t>
  </si>
  <si>
    <t>26.01.230</t>
  </si>
  <si>
    <t>Vidro fantasia de 3/4 mm</t>
  </si>
  <si>
    <t>26.01.348</t>
  </si>
  <si>
    <t>Vidro multilaminado de alta segurança, proteção balística nível III</t>
  </si>
  <si>
    <t>26.01.350</t>
  </si>
  <si>
    <t>Vidro multilaminado de alta segurança em policarbonato, proteção balística nível III</t>
  </si>
  <si>
    <t>26.01.460</t>
  </si>
  <si>
    <t>Vidro float monolítico verde de 6 mm</t>
  </si>
  <si>
    <t>26.02</t>
  </si>
  <si>
    <t>Vidro temperado</t>
  </si>
  <si>
    <t>26.02.020</t>
  </si>
  <si>
    <t>Vidro temperado incolor de 6 mm</t>
  </si>
  <si>
    <t>26.02.040</t>
  </si>
  <si>
    <t>Vidro temperado incolor de 8 mm</t>
  </si>
  <si>
    <t>26.02.060</t>
  </si>
  <si>
    <t>Vidro temperado incolor de 10 mm</t>
  </si>
  <si>
    <t>26.02.120</t>
  </si>
  <si>
    <t>Vidro temperado cinza ou bronze de 6 mm</t>
  </si>
  <si>
    <t>26.02.140</t>
  </si>
  <si>
    <t>Vidro temperado cinza ou bronze de 8 mm</t>
  </si>
  <si>
    <t>26.02.160</t>
  </si>
  <si>
    <t>Vidro temperado cinza ou bronze de 10 mm</t>
  </si>
  <si>
    <t>26.02.170</t>
  </si>
  <si>
    <t>Vidro temperado serigrafado incolor de 8 mm</t>
  </si>
  <si>
    <t>26.02.300</t>
  </si>
  <si>
    <t>Vidro temperado neutro verde de 10 mm</t>
  </si>
  <si>
    <t>26.03</t>
  </si>
  <si>
    <t>Vidro especial</t>
  </si>
  <si>
    <t>26.03.070</t>
  </si>
  <si>
    <t>Vidro laminado temperado incolor de 8mm</t>
  </si>
  <si>
    <t>26.03.074</t>
  </si>
  <si>
    <t>Vidro laminado temperado incolor de 16 mm</t>
  </si>
  <si>
    <t>26.04</t>
  </si>
  <si>
    <t>Espelhos</t>
  </si>
  <si>
    <t>26.04.010</t>
  </si>
  <si>
    <t>Espelho em vidro cristal liso, espessura de 4 mm</t>
  </si>
  <si>
    <t>26.04.030</t>
  </si>
  <si>
    <t>Espelho comum de 3 mm com moldura em alumínio</t>
  </si>
  <si>
    <t>26.20</t>
  </si>
  <si>
    <t>Reparos, conservacoes e complementos - GRUPO 26</t>
  </si>
  <si>
    <t>26.20.010</t>
  </si>
  <si>
    <t>Massa para vidro</t>
  </si>
  <si>
    <t>26.20.020</t>
  </si>
  <si>
    <t>Recolocação de vidro inclusive emassamento ou recolocação de baguetes</t>
  </si>
  <si>
    <t>27</t>
  </si>
  <si>
    <t>ESQUADRIA E ELEMENTO EM MATERIAL ESPECIAL</t>
  </si>
  <si>
    <t>27.02</t>
  </si>
  <si>
    <t>Policarbonato</t>
  </si>
  <si>
    <t>27.02.001</t>
  </si>
  <si>
    <t>Chapa em policarbonato compacta, fumê, espessura de 6 mm</t>
  </si>
  <si>
    <t>27.02.011</t>
  </si>
  <si>
    <t>Chapa em policarbonato compacta, cristal, espessura de 6 mm</t>
  </si>
  <si>
    <t>27.02.041</t>
  </si>
  <si>
    <t>Chapa em policarbonato compacta, cristal, espessura de 10 mm</t>
  </si>
  <si>
    <t>27.02.050</t>
  </si>
  <si>
    <t>Chapa de policarbonato alveolar de 6 mm</t>
  </si>
  <si>
    <t>27.03</t>
  </si>
  <si>
    <t>Chapa de fibra de vidro</t>
  </si>
  <si>
    <t>27.03.030</t>
  </si>
  <si>
    <t>Placa de poliéster reforçada com fibra de vidro de 3 mm</t>
  </si>
  <si>
    <t>27.04</t>
  </si>
  <si>
    <t>PVC / VINIL</t>
  </si>
  <si>
    <t>27.04.031</t>
  </si>
  <si>
    <t>Caixilho de correr em PVC com vidro e persiana</t>
  </si>
  <si>
    <t>27.04.040</t>
  </si>
  <si>
    <t>Corrimão, bate-maca ou protetor de parede em PVC, com amortecimento à impacto, altura de 131 mm</t>
  </si>
  <si>
    <t>27.04.050</t>
  </si>
  <si>
    <t>Protetor de parede ou bate-maca em PVC flexível, com amortecimento à impacto, altura de 150 mm</t>
  </si>
  <si>
    <t>27.04.051</t>
  </si>
  <si>
    <t>Faixa em vinil para proteção de paredes, com amortecimento à alto impacto, altura de 400 mm</t>
  </si>
  <si>
    <t>27.04.052</t>
  </si>
  <si>
    <t>Cantoneira adesiva em vinil de alto impacto</t>
  </si>
  <si>
    <t>27.04.060</t>
  </si>
  <si>
    <t>Bate-maca ou protetor de parede curvo em PVC, com amortecimento à impacto, altura de 200 mm</t>
  </si>
  <si>
    <t>27.04.070</t>
  </si>
  <si>
    <t>Bate-maca ou protetor de parede em PVC, com amortecimento à impacto, altura de 200 mm</t>
  </si>
  <si>
    <t>28</t>
  </si>
  <si>
    <t>FERRAGEM COMPLEMENTAR PARA ESQUADRIAS</t>
  </si>
  <si>
    <t>28.01</t>
  </si>
  <si>
    <t>Ferragem para porta</t>
  </si>
  <si>
    <t>28.01.020</t>
  </si>
  <si>
    <t>Ferragem completa com maçaneta tipo alavanca, para porta externa com 1 folha</t>
  </si>
  <si>
    <t>28.01.030</t>
  </si>
  <si>
    <t>Ferragem completa com maçaneta tipo alavanca, para porta externa com 2 folhas</t>
  </si>
  <si>
    <t>28.01.040</t>
  </si>
  <si>
    <t>Ferragem completa com maçaneta tipo alavanca, para porta interna com 1 folha</t>
  </si>
  <si>
    <t>28.01.050</t>
  </si>
  <si>
    <t>Ferragem completa com maçaneta tipo alavanca, para porta interna com 2 folhas</t>
  </si>
  <si>
    <t>28.01.070</t>
  </si>
  <si>
    <t>Ferragem completa para porta de box de WC tipo livre/ocupado</t>
  </si>
  <si>
    <t>28.01.080</t>
  </si>
  <si>
    <t>Ferragem adicional para porta vão simples em divisória</t>
  </si>
  <si>
    <t>28.01.090</t>
  </si>
  <si>
    <t>Ferragem adicional para porta vão duplo em divisória</t>
  </si>
  <si>
    <t>28.01.146</t>
  </si>
  <si>
    <t>Fechadura eletromagnética para capacidade de atraque de 150 kgf</t>
  </si>
  <si>
    <t>28.01.150</t>
  </si>
  <si>
    <t>Fechadura elétrica de sobrepor para porta ou portão com peso até 400 kg</t>
  </si>
  <si>
    <t>28.01.160</t>
  </si>
  <si>
    <t>Mola aérea para porta, com esforço acima de 50 kg até 60 kg</t>
  </si>
  <si>
    <t>28.01.171</t>
  </si>
  <si>
    <t>Mola aérea para porta, com esforço acima de 60 kg até 80 kg</t>
  </si>
  <si>
    <t>28.01.180</t>
  </si>
  <si>
    <t>Mola aérea hidráulica, para porta com largura até 1,60 m</t>
  </si>
  <si>
    <t>28.01.210</t>
  </si>
  <si>
    <t>Fechadura tipo alavanca com chave para porta corta-fogo</t>
  </si>
  <si>
    <t>28.01.250</t>
  </si>
  <si>
    <t>Visor tipo olho mágico</t>
  </si>
  <si>
    <t>28.01.330</t>
  </si>
  <si>
    <t>Mola hidráulica de piso, para porta com largura até 1,10 m e peso até 120 kg</t>
  </si>
  <si>
    <t>28.01.400</t>
  </si>
  <si>
    <t>Ferrolho de segurança de 1,20 m, para adaptação em portas de celas, embutido em caixa</t>
  </si>
  <si>
    <t>28.01.550</t>
  </si>
  <si>
    <t>Fechadura com maçaneta tipo alavanca em aço inoxidável, para porta externa</t>
  </si>
  <si>
    <t>28.05</t>
  </si>
  <si>
    <t>Cadeado</t>
  </si>
  <si>
    <t>28.05.020</t>
  </si>
  <si>
    <t>Cadeado de latão com cilindro - trava dupla - 25/27mm</t>
  </si>
  <si>
    <t>28.05.040</t>
  </si>
  <si>
    <t>Cadeado de latão com cilindro - trava dupla - 35/36mm</t>
  </si>
  <si>
    <t>28.05.060</t>
  </si>
  <si>
    <t>Cadeado de latão com cilindro - trava dupla - 50mm</t>
  </si>
  <si>
    <t>28.05.070</t>
  </si>
  <si>
    <t>Cadeado de latão com cilindro de alta segurança, com 16 pinos e tetra-chave - 70mm</t>
  </si>
  <si>
    <t>28.05.080</t>
  </si>
  <si>
    <t>Cadeado de latão com cilindro - trava dupla - 60mm</t>
  </si>
  <si>
    <t>28.20</t>
  </si>
  <si>
    <t>Reparos, conservacoes e complementos - GRUPO 28</t>
  </si>
  <si>
    <t>28.20.020</t>
  </si>
  <si>
    <t>Recolocação de fechaduras de embutir</t>
  </si>
  <si>
    <t>28.20.030</t>
  </si>
  <si>
    <t>Barra antipânico de sobrepor para porta de 1 folha</t>
  </si>
  <si>
    <t>28.20.040</t>
  </si>
  <si>
    <t>Recolocação de fechaduras e fechos de sobrepor</t>
  </si>
  <si>
    <t>28.20.050</t>
  </si>
  <si>
    <t>Barra antipânico de sobrepor e maçaneta livre para porta de 1 folha</t>
  </si>
  <si>
    <t>28.20.060</t>
  </si>
  <si>
    <t>Recolocação de dobradiças</t>
  </si>
  <si>
    <t>28.20.070</t>
  </si>
  <si>
    <t>Ferragem para portão de tapume</t>
  </si>
  <si>
    <t>28.20.090</t>
  </si>
  <si>
    <t>Dobradiça tipo gonzo, diâmetro de 1 1/2´ com abas de 2´ x 3/8´</t>
  </si>
  <si>
    <t>28.20.170</t>
  </si>
  <si>
    <t>Brete para instalação superior em porta chapa/grade de segurança</t>
  </si>
  <si>
    <t>28.20.210</t>
  </si>
  <si>
    <t>Ferrolho de segurança para adaptação em portas de celas</t>
  </si>
  <si>
    <t>28.20.211</t>
  </si>
  <si>
    <t>Maçaneta tipo alavanca, acionamento com chave, para porta corta-fogo</t>
  </si>
  <si>
    <t>28.20.220</t>
  </si>
  <si>
    <t>Dobradiça inferior para porta de vidro temperado</t>
  </si>
  <si>
    <t>28.20.230</t>
  </si>
  <si>
    <t>Dobradiça superior para porta de vidro temperado</t>
  </si>
  <si>
    <t>28.20.360</t>
  </si>
  <si>
    <t>Suporte duplo para vidro temperado fixado em alvenaria</t>
  </si>
  <si>
    <t>28.20.411</t>
  </si>
  <si>
    <t>Dobradiça em aço cromado de 3 1/2", para porta de até 21 kg</t>
  </si>
  <si>
    <t>28.20.412</t>
  </si>
  <si>
    <t>Dobradiça em aço inoxidável de 3" x 2 1/2", para porta de até 25 kg</t>
  </si>
  <si>
    <t>28.20.413</t>
  </si>
  <si>
    <t>Dobradiça em latão cromado reforçada de 3 1/2" x 3", para porta de até 35 kg</t>
  </si>
  <si>
    <t>28.20.430</t>
  </si>
  <si>
    <t>Dobradiça em latão cromado, com mola tipo vai e vem, de 3"</t>
  </si>
  <si>
    <t>28.20.510</t>
  </si>
  <si>
    <t>Pivô superior lateral para porta em vidro temperado</t>
  </si>
  <si>
    <t>28.20.550</t>
  </si>
  <si>
    <t>Mancal inferior com rolamento para porta em vidro temperado</t>
  </si>
  <si>
    <t>28.20.590</t>
  </si>
  <si>
    <t>Contra fechadura de centro para porta em vidro temperado</t>
  </si>
  <si>
    <t>28.20.600</t>
  </si>
  <si>
    <t>Fechadura de centro com cilindro para porta em vidro temperado</t>
  </si>
  <si>
    <t>28.20.650</t>
  </si>
  <si>
    <t>Puxador duplo em aço inoxidável, para porta de madeira, alumínio ou vidro, de 350 mm</t>
  </si>
  <si>
    <t>28.20.655</t>
  </si>
  <si>
    <t>Puxador duplo em aço inoxidável de 300 mm, para porta</t>
  </si>
  <si>
    <t>28.20.750</t>
  </si>
  <si>
    <t>Capa de proteção para fechadura / ferrolho</t>
  </si>
  <si>
    <t>28.20.770</t>
  </si>
  <si>
    <t>Trinco de piso para porta em vidro temperado</t>
  </si>
  <si>
    <t>28.20.800</t>
  </si>
  <si>
    <t>Equipamento automatizador de portas deslizantes para folha dupla</t>
  </si>
  <si>
    <t>28.20.810</t>
  </si>
  <si>
    <t>Equipamento automatizador telescópico unilateral de portas deslizantes para folha dupla</t>
  </si>
  <si>
    <t>28.20.820</t>
  </si>
  <si>
    <t>Barra antipânico de sobrepor com maçaneta e chave, para porta em vidro de 1 folha</t>
  </si>
  <si>
    <t>28.20.830</t>
  </si>
  <si>
    <t>Barra antipânico de sobrepor com maçaneta e chave, para porta dupla em vidro</t>
  </si>
  <si>
    <t>28.20.840</t>
  </si>
  <si>
    <t>Barra antipânico para porta dupla com travamentos horizontal e vertical completa, com maçaneta tipo alavanca e chave, para vãos de 1,40 a 1,60 m</t>
  </si>
  <si>
    <t>28.20.850</t>
  </si>
  <si>
    <t>Barra antipânico para porta dupla com travamentos horizontal e vertical completa, com maçaneta tipo alavanca e chave, para vãos de 1,70 a 2,60 m</t>
  </si>
  <si>
    <t>28.20.860</t>
  </si>
  <si>
    <t>Veda porta/veda fresta com escova em alumínio branco</t>
  </si>
  <si>
    <t>29</t>
  </si>
  <si>
    <t>INSERTE METALICO</t>
  </si>
  <si>
    <t>29.01</t>
  </si>
  <si>
    <t>Cantoneira</t>
  </si>
  <si>
    <t>29.01.020</t>
  </si>
  <si>
    <t>Cantoneira em alumínio perfil sextavado</t>
  </si>
  <si>
    <t>29.01.030</t>
  </si>
  <si>
    <t>Perfil em alumínio natural</t>
  </si>
  <si>
    <t>29.01.040</t>
  </si>
  <si>
    <t>Cantoneira em alumínio perfil ´Y´</t>
  </si>
  <si>
    <t>29.01.210</t>
  </si>
  <si>
    <t>Cantoneira em aço galvanizado</t>
  </si>
  <si>
    <t>29.01.230</t>
  </si>
  <si>
    <t>Cantoneira e perfis em ferro</t>
  </si>
  <si>
    <t>29.03</t>
  </si>
  <si>
    <t>Cabos e cordoalhas</t>
  </si>
  <si>
    <t>29.03.010</t>
  </si>
  <si>
    <t>Cabo em aço galvanizado com alma de aço, diâmetro de 3/16´ (4,76 mm)</t>
  </si>
  <si>
    <t>29.03.020</t>
  </si>
  <si>
    <t>Cabo em aço galvanizado com alma de aço, diâmetro de 5/16´ (7,94 mm)</t>
  </si>
  <si>
    <t>29.03.030</t>
  </si>
  <si>
    <t>Cordoalha de aço galvanizado, diâmetro de 1/4´ (6,35 mm)</t>
  </si>
  <si>
    <t>29.03.040</t>
  </si>
  <si>
    <t>Cabo em aço galvanizado com alma de aço, diâmetro de 3/8´ (9,52 mm)</t>
  </si>
  <si>
    <t>29.20</t>
  </si>
  <si>
    <t>Reparos, conservacoes e complementos - GRUPO 29</t>
  </si>
  <si>
    <t>29.20.030</t>
  </si>
  <si>
    <t>Alumínio liso para complementos e reparos</t>
  </si>
  <si>
    <t>30</t>
  </si>
  <si>
    <t>ACESSIBILIDADE</t>
  </si>
  <si>
    <t>30.01</t>
  </si>
  <si>
    <t>Barra de apoio</t>
  </si>
  <si>
    <t>30.01.010</t>
  </si>
  <si>
    <t>Barra de apoio reta, para pessoas com mobilidade reduzida, em tubo de aço inoxidável de 1 1/2´</t>
  </si>
  <si>
    <t>30.01.020</t>
  </si>
  <si>
    <t>Barra de apoio reta, para pessoas com mobilidade reduzida, em tubo de aço inoxidável de 1 1/2´ x 500 mm</t>
  </si>
  <si>
    <t>30.01.030</t>
  </si>
  <si>
    <t>Barra de apoio reta, para pessoas com mobilidade reduzida, em tubo de aço inoxidável de 1 1/2´ x 800 mm</t>
  </si>
  <si>
    <t>30.01.050</t>
  </si>
  <si>
    <t>Barra de apoio em ângulo de 90°, para pessoas com mobilidade reduzida, em tubo de aço inoxidável de 1 1/2´ x 800 x 800 mm</t>
  </si>
  <si>
    <t>30.01.061</t>
  </si>
  <si>
    <t>Barra de apoio lateral para lavatório, para pessoas com mobilidade reduzida, em tubo de aço inoxidável de 1.1/4", comprimento 25 a 30 cm</t>
  </si>
  <si>
    <t>30.01.080</t>
  </si>
  <si>
    <t>Barra de apoio reta, para pessoas com mobilidade reduzida, em tubo de alumínio, comprimento de 800 mm, acabamento com pintura epóxi</t>
  </si>
  <si>
    <t>30.01.090</t>
  </si>
  <si>
    <t>Barra de apoio em ângulo de 90°, para pessoas com mobilidade reduzida, em tubo de alumínio de 800 x 800 mm, acabamento com pintura epóxi</t>
  </si>
  <si>
    <t>30.01.110</t>
  </si>
  <si>
    <t>Barra de proteção para sifão, para pessoas com mobilidade reduzida, em tubo de alumínio, acabamento com pintura epóxi</t>
  </si>
  <si>
    <t>30.01.120</t>
  </si>
  <si>
    <t>Barra de apoio reta, para pessoas com mobilidade reduzida, em tubo de aço inoxidável de 1 1/4´ x 400 mm</t>
  </si>
  <si>
    <t>30.01.130</t>
  </si>
  <si>
    <t>Barra de proteção para lavatório, para pessoas com mobilidade reduzida, em tubo de alumínio acabamento com pintura epóxi</t>
  </si>
  <si>
    <t>30.03</t>
  </si>
  <si>
    <t>Aparelhos eletricos, hidraulicos e a gas</t>
  </si>
  <si>
    <t>30.03.032</t>
  </si>
  <si>
    <t>Purificador de pressão elétrico em chapa eletrozincado pré-pintada e tampo em aço inoxidável, capacidade de refrigeração de 2,75 l/h</t>
  </si>
  <si>
    <t>30.03.042</t>
  </si>
  <si>
    <t>Purificador de pressão elétrico em chapa eletrozincado pré-pintada e tampo em aço inoxidável, capacidade de refrigeração de 7,2 l/h</t>
  </si>
  <si>
    <t>30.04</t>
  </si>
  <si>
    <t>Revestimento</t>
  </si>
  <si>
    <t>30.04.010</t>
  </si>
  <si>
    <t>Revestimento sintético de borracha ou PVC colorido, para sinalização tátil de alerta / direcional - assentamento argamassado</t>
  </si>
  <si>
    <t>30.04.020</t>
  </si>
  <si>
    <t>Revestimento sintético de borracha ou PVC colorido, para sinalização tátil de alerta / direcional - colado</t>
  </si>
  <si>
    <t>30.04.030</t>
  </si>
  <si>
    <t>Piso em ladrilho hidráulico podotátil várias cores (25x25cm), assentado com argamassa mista</t>
  </si>
  <si>
    <t>30.04.034</t>
  </si>
  <si>
    <t>Piso em ladrilho hidráulico podotátil várias cores, assentado com argamassa mista</t>
  </si>
  <si>
    <t>30.04.040</t>
  </si>
  <si>
    <t>Faixa em policarbonato para sinalização visual fotoluminescente, para degraus, comprimento de 20 cm</t>
  </si>
  <si>
    <t>30.04.060</t>
  </si>
  <si>
    <t>Revestimento em chapa de aço inoxidável para proteção de portas, altura de 40 cm</t>
  </si>
  <si>
    <t>30.04.070</t>
  </si>
  <si>
    <t>Rejuntamento de piso em ladrilho hidráulico (25x25cm) com argamassa industrializada para rejunte, juntas de 2 mm</t>
  </si>
  <si>
    <t>30.04.090</t>
  </si>
  <si>
    <t>Sinalização visual de degraus com pintura esmalte epóxi, comprimento de 20 cm</t>
  </si>
  <si>
    <t>30.04.100</t>
  </si>
  <si>
    <t>Piso tátil de concreto intertravado alerta / direcional, espessura de 6 cm, com rejunte em areia</t>
  </si>
  <si>
    <t>30.06</t>
  </si>
  <si>
    <t>Comunicacao visual e sonora</t>
  </si>
  <si>
    <t>30.06.010</t>
  </si>
  <si>
    <t>Placa para sinalização tátil (início ou final) em braile para corrimão</t>
  </si>
  <si>
    <t>30.06.020</t>
  </si>
  <si>
    <t>Placa para sinalização tátil (pavimento) em braile para corrimão</t>
  </si>
  <si>
    <t>30.06.050</t>
  </si>
  <si>
    <t>Tinta acrílica para sinalização visual de piso, com acabamento microtexturizado e antiderrapante</t>
  </si>
  <si>
    <t>30.06.061</t>
  </si>
  <si>
    <t>Sistema de alarme PNE com indicador audiovisual, para pessoas com mobilidade reduzida ou cadeirante</t>
  </si>
  <si>
    <t>30.06.064</t>
  </si>
  <si>
    <t>Sistema de alarme PNE com indicador audiovisual, sistema sem fio (Wireless), para pessoas com mobilidade reduzida ou cadeirante</t>
  </si>
  <si>
    <t>30.06.080</t>
  </si>
  <si>
    <t>Placa de identificação em alumínio para WC, com desenho universal de acessibilidade</t>
  </si>
  <si>
    <t>30.06.090</t>
  </si>
  <si>
    <t>Placa de identificação para estacionamento, com desenho universal de acessibilidade, tipo pedestal</t>
  </si>
  <si>
    <t>30.06.100</t>
  </si>
  <si>
    <t>Sinalização com pictograma para vaga de estacionamento</t>
  </si>
  <si>
    <t>30.06.110</t>
  </si>
  <si>
    <t>Sinalização com pictograma para vaga de estacionamento, com faixas demarcatórias</t>
  </si>
  <si>
    <t>30.06.124</t>
  </si>
  <si>
    <t>Sinalização com pictograma autoadesivo em policarbonato para piso 80 cm x 120 cm - área de resgate</t>
  </si>
  <si>
    <t>30.06.132</t>
  </si>
  <si>
    <t>Placa de sinalização tátil em poliestireno com alto relevo em braile, para identificação de pavimentos</t>
  </si>
  <si>
    <t>30.08</t>
  </si>
  <si>
    <t>Aparelhos sanitarios</t>
  </si>
  <si>
    <t>30.08.030</t>
  </si>
  <si>
    <t>Assento articulado para banho, em alumínio com pintura epóxi de 700 x 450 mm</t>
  </si>
  <si>
    <t>30.08.040</t>
  </si>
  <si>
    <t>Lavatório de louça para canto sem coluna para pessoas com mobilidade reduzida</t>
  </si>
  <si>
    <t>30.08.050</t>
  </si>
  <si>
    <t>Trocador acessível em MDF com revestimento em laminado melamínico de 180x80 cm</t>
  </si>
  <si>
    <t>30.08.060</t>
  </si>
  <si>
    <t>Bacia sifonada de louça para pessoas com mobilidade reduzida - capacidade de 6 litros</t>
  </si>
  <si>
    <t>30.14</t>
  </si>
  <si>
    <t>Elevador e plataforma</t>
  </si>
  <si>
    <t>30.14.010</t>
  </si>
  <si>
    <t>Elevador de uso restrito a pessoas com mobilidade reduzida com 02 paradas, capacidade de 225 kg - uso interno em alvenaria</t>
  </si>
  <si>
    <t>30.14.020</t>
  </si>
  <si>
    <t>Elevador de uso restrito a pessoas com mobilidade reduzida com 03 paradas, capacidade de 225 kg - uso interno em alvenaria</t>
  </si>
  <si>
    <t>30.14.030</t>
  </si>
  <si>
    <t>Plataforma para elevação até 2,00 m, nas dimensões de 900 x 1400 mm, capacidade de 250 kg- percurso até 1,00 m de altura</t>
  </si>
  <si>
    <t>30.14.040</t>
  </si>
  <si>
    <t>Plataforma para elevação até 2,00 m, nas dimensões de 900 x 1400 mm, capacidade de 250 kg - percurso superior a 1,00 m de altura</t>
  </si>
  <si>
    <t>32</t>
  </si>
  <si>
    <t>IMPERMEABILIZACAO, PROTECAO E JUNTA</t>
  </si>
  <si>
    <t>32.06</t>
  </si>
  <si>
    <t>Isolamentos termicos / acusticos</t>
  </si>
  <si>
    <t>32.06.010</t>
  </si>
  <si>
    <t>Lã de vidro e/ou lã de rocha com espessura de 1´</t>
  </si>
  <si>
    <t>32.06.030</t>
  </si>
  <si>
    <t>Lã de vidro e/ou lã de rocha com espessura de 2´</t>
  </si>
  <si>
    <t>32.06.120</t>
  </si>
  <si>
    <t>Argila expandida</t>
  </si>
  <si>
    <t>32.06.130</t>
  </si>
  <si>
    <t>Espuma flexível de poliuretano poliéter/poliéster para absorção acústica, espessura de 50 mm</t>
  </si>
  <si>
    <t>32.06.151</t>
  </si>
  <si>
    <t>Lâmina refletiva revestida com dupla face em alumínio, dupla malha de reforço e laminação entre camadas, para isolação térmica</t>
  </si>
  <si>
    <t>32.06.231</t>
  </si>
  <si>
    <t>Película de controle solar refletiva na cor prata, aplicado em vidros</t>
  </si>
  <si>
    <t>32.06.240</t>
  </si>
  <si>
    <t>Película adesiva jateada para vidros - uso interno</t>
  </si>
  <si>
    <t>32.06.380</t>
  </si>
  <si>
    <t>Isolamento acústico em placas de espuma semirrígida, com uma camada de manta HD, espessura de 50 mm</t>
  </si>
  <si>
    <t>32.06.396</t>
  </si>
  <si>
    <t>Manta termoacústica em fibra cerâmica aluminizada, espessura de 38 mm</t>
  </si>
  <si>
    <t>32.06.400</t>
  </si>
  <si>
    <t>Isolamento acústico em placas de espuma semirrígida incombustível, com superfície em cunhas anecóicas, espessura de 50 mm</t>
  </si>
  <si>
    <t>32.07</t>
  </si>
  <si>
    <t>Junta de dilatacao</t>
  </si>
  <si>
    <t>32.07.040</t>
  </si>
  <si>
    <t>Junta plástica de 3/4´ x 1/8´</t>
  </si>
  <si>
    <t>32.07.060</t>
  </si>
  <si>
    <t>Junta de latão bitola de 1/8´</t>
  </si>
  <si>
    <t>32.07.090</t>
  </si>
  <si>
    <t>Junta de dilatação ou vedação com mastique de silicone, 1,0 x 0,5 cm - inclusive guia de apoio em polietileno</t>
  </si>
  <si>
    <t>32.07.110</t>
  </si>
  <si>
    <t>Junta a base de asfalto oxidado a quente</t>
  </si>
  <si>
    <t>CM3</t>
  </si>
  <si>
    <t>32.07.120</t>
  </si>
  <si>
    <t>Mangueira plástica flexível para junta de dilatação</t>
  </si>
  <si>
    <t>32.07.160</t>
  </si>
  <si>
    <t>Junta de dilatação elástica a base de poliuretano</t>
  </si>
  <si>
    <t>32.07.230</t>
  </si>
  <si>
    <t>Perfil de acabamento com borracha termoplástica vulcanizada contínua flexível, para junta de dilatação de embutir - piso-piso</t>
  </si>
  <si>
    <t>32.07.240</t>
  </si>
  <si>
    <t>Perfil de acabamento com borracha termoplástica vulcanizada contínua flexível, para junta de dilatação de embutir - piso-parede</t>
  </si>
  <si>
    <t>32.07.250</t>
  </si>
  <si>
    <t>Perfil de acabamento com borracha termoplástica vulcanizada contínua flexível, para junta de dilatação de embutir - parede-parede ou forro-forro</t>
  </si>
  <si>
    <t>32.07.260</t>
  </si>
  <si>
    <t>Perfil de acabamento com borracha termoplástica vulcanizada contínua flexível, para junta de dilatação de embutir - parede-parede ou forro-forro - canto</t>
  </si>
  <si>
    <t>32.08</t>
  </si>
  <si>
    <t>Junta de dilatacao estrutural</t>
  </si>
  <si>
    <t>32.08.010</t>
  </si>
  <si>
    <t>Junta estrutural com poliestireno expandido de alta densidade P-III, espessura de 10 mm</t>
  </si>
  <si>
    <t>32.08.030</t>
  </si>
  <si>
    <t>Junta estrutural com poliestireno expandido de alta densidade P-III, espessura de 20 mm</t>
  </si>
  <si>
    <t>32.08.050</t>
  </si>
  <si>
    <t>Junta estrutural com perfilado termoplástico em PVC, perfil O-12</t>
  </si>
  <si>
    <t>32.08.060</t>
  </si>
  <si>
    <t>Junta estrutural com perfilado termoplástico em PVC, perfil O-22</t>
  </si>
  <si>
    <t>32.08.070</t>
  </si>
  <si>
    <t>Junta estrutural com perfil elastomérico para fissuras, painéis e estruturas em geral, movimentação máxima 15 mm</t>
  </si>
  <si>
    <t>32.08.090</t>
  </si>
  <si>
    <t>Junta estrutural com perfil elastomérico para fissuras, painéis e estruturas em geral, movimentação máxima 30 mm</t>
  </si>
  <si>
    <t>32.08.110</t>
  </si>
  <si>
    <t>Junta estrutural com perfil elastomérico e lábios poliméricos para obras de arte, movimentação máxima 40 mm</t>
  </si>
  <si>
    <t>32.08.130</t>
  </si>
  <si>
    <t>Junta estrutural com perfil elastomérico e lábios poliméricos para obras de arte, movimentação máxima 55 mm</t>
  </si>
  <si>
    <t>32.08.160</t>
  </si>
  <si>
    <t>Junta elástica estrutural de neoprene</t>
  </si>
  <si>
    <t>32.09</t>
  </si>
  <si>
    <t>Apoios e afins</t>
  </si>
  <si>
    <t>32.09.020</t>
  </si>
  <si>
    <t>Chapa de aço em bitolas medias</t>
  </si>
  <si>
    <t>32.09.040</t>
  </si>
  <si>
    <t>Apoio em placa de neoprene fretado</t>
  </si>
  <si>
    <t>DM3</t>
  </si>
  <si>
    <t>32.10</t>
  </si>
  <si>
    <t>Envelope de concreto e protecao de tubos</t>
  </si>
  <si>
    <t>32.10.050</t>
  </si>
  <si>
    <t>Proteção anticorrosiva, a base de resina epóxi com alcatrão, para ramais sob a terra, com DN até 1´</t>
  </si>
  <si>
    <t>32.10.060</t>
  </si>
  <si>
    <t>Proteção anticorrosiva, a base de resina epóxi com alcatrão, para ramais sob a terra, com DN acima de 1´ até 2´</t>
  </si>
  <si>
    <t>32.10.070</t>
  </si>
  <si>
    <t>Proteção anticorrosiva, a base de resina epóxi com alcatrão, para ramais sob a terra, com DN acima de 2´ até 3´</t>
  </si>
  <si>
    <t>32.10.080</t>
  </si>
  <si>
    <t>Proteção anticorrosiva, a base de resina epóxi com alcatrão, para ramais sob a terra, com DN acima de 3´ até 4´</t>
  </si>
  <si>
    <t>32.10.082</t>
  </si>
  <si>
    <t>Proteção anticorrosiva, a base de resina epóxi com alcatrão, para ramais sob a terra, com DN acima de 5´ até 6´</t>
  </si>
  <si>
    <t>32.10.090</t>
  </si>
  <si>
    <t>Proteção anticorrosiva, com fita adesiva, para ramais sob a terra, com DN até 1´</t>
  </si>
  <si>
    <t>32.10.100</t>
  </si>
  <si>
    <t>Proteção anticorrosiva, com fita adesiva, para ramais sob a terra, com DN acima de 1´ até 2´</t>
  </si>
  <si>
    <t>32.10.110</t>
  </si>
  <si>
    <t>Proteção anticorrosiva, com fita adesiva, para ramais sob a terra, com DN acima de 2´ até 3´</t>
  </si>
  <si>
    <t>32.11</t>
  </si>
  <si>
    <t>Isolante termico para tubos e dutos</t>
  </si>
  <si>
    <t>32.11.150</t>
  </si>
  <si>
    <t>Proteção para isolamento térmico em alumínio</t>
  </si>
  <si>
    <t>32.11.200</t>
  </si>
  <si>
    <t>Isolamento térmico em polietileno expandido, espessura de 5 mm, para tubulação de 1/2´ (15 mm)</t>
  </si>
  <si>
    <t>32.11.210</t>
  </si>
  <si>
    <t>Isolamento térmico em polietileno expandido, espessura de 5 mm, para tubulação de 3/4´ (22 mm)</t>
  </si>
  <si>
    <t>32.11.220</t>
  </si>
  <si>
    <t>Isolamento térmico em polietileno expandido, espessura de 5 mm, para tubulação de 1´ (28 mm)</t>
  </si>
  <si>
    <t>32.11.230</t>
  </si>
  <si>
    <t>Isolamento térmico em polietileno expandido, espessura de 10 mm, para tubulação de 1 1/4´ (35 mm)</t>
  </si>
  <si>
    <t>32.11.240</t>
  </si>
  <si>
    <t>Isolamento térmico em polietileno expandido, espessura de 10 mm, para tubulação de 1 1/2´ (42 mm)</t>
  </si>
  <si>
    <t>32.11.250</t>
  </si>
  <si>
    <t>Isolamento térmico em polietileno expandido, espessura de 10 mm, para tubulação de 2´ (54 mm)</t>
  </si>
  <si>
    <t>32.11.270</t>
  </si>
  <si>
    <t>Isolamento térmico em espuma elastomérica, espessura de 9 a 12 mm, para tubulação de 1/4´ (cobre)</t>
  </si>
  <si>
    <t>32.11.280</t>
  </si>
  <si>
    <t>Isolamento térmico em espuma elastomérica, espessura de 9 a 12 mm, para tubulação de 1/2´ (cobre)</t>
  </si>
  <si>
    <t>32.11.290</t>
  </si>
  <si>
    <t>Isolamento térmico em espuma elastomérica, espessura de 9 a 12 mm, para tubulação de 5/8´ (cobre) ou 1/4´ (ferro)</t>
  </si>
  <si>
    <t>32.11.300</t>
  </si>
  <si>
    <t>Isolamento térmico em espuma elastomérica, espessura de 9 a 12 mm, para tubulação de 1´ (cobre)</t>
  </si>
  <si>
    <t>32.11.310</t>
  </si>
  <si>
    <t>Isolamento térmico em espuma elastomérica, espessura de 19 a 26 mm, para tubulação de 7/8´ (cobre) ou 1/2´ (ferro)</t>
  </si>
  <si>
    <t>32.11.320</t>
  </si>
  <si>
    <t>Isolamento térmico em espuma elastomérica, espessura de 19 a 26 mm, para tubulação de 1 1/8´ (cobre) ou 3/4´ (ferro)</t>
  </si>
  <si>
    <t>32.11.330</t>
  </si>
  <si>
    <t>Isolamento térmico em espuma elastomérica, espessura de 19 a 26 mm, para tubulação de 1 3/8´ (cobre) ou 1´ (ferro)</t>
  </si>
  <si>
    <t>32.11.340</t>
  </si>
  <si>
    <t>Isolamento térmico em espuma elastomérica, espessura de 19 a 26 mm, para tubulação de 1 5/8´ (cobre) ou 1 1/4´ (ferro)</t>
  </si>
  <si>
    <t>32.11.350</t>
  </si>
  <si>
    <t>Isolamento térmico em espuma elastomérica, espessura de 19 a 26 mm, para tubulação de 1 1/2´ (ferro)</t>
  </si>
  <si>
    <t>32.11.360</t>
  </si>
  <si>
    <t>Isolamento térmico em espuma elastomérica, espessura de 19 a 26 mm, para tubulação de 2´ (ferro)</t>
  </si>
  <si>
    <t>32.11.370</t>
  </si>
  <si>
    <t>Isolamento térmico em espuma elastomérica, espessura de 19 a 26 mm, para tubulação de 2 1/2´ (ferro)</t>
  </si>
  <si>
    <t>32.11.380</t>
  </si>
  <si>
    <t>Isolamento térmico em espuma elastomérica, espessura de 19 a 26 mm, para tubulação de 3 1/2´ (cobre) ou 3´ (ferro)</t>
  </si>
  <si>
    <t>32.11.390</t>
  </si>
  <si>
    <t>Isolamento térmico em espuma elastomérica, espessura de 19 a 26 mm, para tubulação de 4´ (ferro)</t>
  </si>
  <si>
    <t>32.11.400</t>
  </si>
  <si>
    <t>Isolamento térmico em espuma elastomérica, espessura de 19 a 26 mm, para tubulação de 5´ (ferro)</t>
  </si>
  <si>
    <t>32.11.410</t>
  </si>
  <si>
    <t>Isolamento térmico em espuma elastomérica, espessura de 19 a 26 mm, para tubulação de 6´ (ferro)</t>
  </si>
  <si>
    <t>32.11.420</t>
  </si>
  <si>
    <t>Manta em espuma elastomérica, espessura de 19 a 26 mm, para isolamento térmico de tubulação acima de 6´</t>
  </si>
  <si>
    <t>32.11.430</t>
  </si>
  <si>
    <t>Isolamento térmico em espuma elastomérica, espessura de 19 a 26 mm, para tubulação de 3/8" (cobre) ou 1/8" (ferro)</t>
  </si>
  <si>
    <t>32.11.440</t>
  </si>
  <si>
    <t>Isolamento térmico em espuma elastomérica, espessura de 19 a 26 mm, para tubulação de 3/4" (cobre) ou 3/8" (ferro)</t>
  </si>
  <si>
    <t>32.15</t>
  </si>
  <si>
    <t>Impermeabilizacao flexivel com manta</t>
  </si>
  <si>
    <t>32.15.030</t>
  </si>
  <si>
    <t>Impermeabilização em manta asfáltica com armadura, tipo III-B, espessura de 3 mm</t>
  </si>
  <si>
    <t>32.15.040</t>
  </si>
  <si>
    <t>Impermeabilização em manta asfáltica com armadura, tipo III-B, espessura de 4 mm</t>
  </si>
  <si>
    <t>32.15.080</t>
  </si>
  <si>
    <t>Impermeabilização em manta asfáltica tipo III-B, espessura de 3 mm, face exposta em geotêxtil, com membrana acrílica</t>
  </si>
  <si>
    <t>32.15.100</t>
  </si>
  <si>
    <t>Impermeabilização em manta asfáltica plastomérica com armadura, tipo III, espessura de 4 mm, face exposta em geotêxtil com membrana acrílica</t>
  </si>
  <si>
    <t>32.15.240</t>
  </si>
  <si>
    <t>Impermeabilização com manta asfáltica tipo III, anti raiz, espessura de 4 mm</t>
  </si>
  <si>
    <t>32.16</t>
  </si>
  <si>
    <t>Impermeabilizacao flexivel com membranas</t>
  </si>
  <si>
    <t>32.16.010</t>
  </si>
  <si>
    <t>Impermeabilização em pintura de asfalto oxidado com solventes orgânicos, sobre massa</t>
  </si>
  <si>
    <t>32.16.020</t>
  </si>
  <si>
    <t>Impermeabilização em pintura de asfalto oxidado com solventes orgânicos, sobre metal</t>
  </si>
  <si>
    <t>32.16.030</t>
  </si>
  <si>
    <t>Impermeabilização em membrana de asfalto modificado com elastômeros, na cor preta</t>
  </si>
  <si>
    <t>32.16.040</t>
  </si>
  <si>
    <t>Impermeabilização em membrana de asfalto modificado com elastômeros, na cor preta e reforço em tela poliéster</t>
  </si>
  <si>
    <t>32.16.050</t>
  </si>
  <si>
    <t>Impermeabilização em membrana à base de polímeros acrílicos, na cor branca</t>
  </si>
  <si>
    <t>32.16.060</t>
  </si>
  <si>
    <t>Impermeabilização em membrana à base de polímeros acrílicos, na cor branca e reforço em tela poliéster</t>
  </si>
  <si>
    <t>32.16.070</t>
  </si>
  <si>
    <t>Impermeabilização em membrana à base de resina termoplástica e cimentos aditivados com reforço em tela poliéster</t>
  </si>
  <si>
    <t>32.17</t>
  </si>
  <si>
    <t>Impermeabilizacao rigida</t>
  </si>
  <si>
    <t>32.17.010</t>
  </si>
  <si>
    <t>Impermeabilização em argamassa impermeável com aditivo hidrófugo</t>
  </si>
  <si>
    <t>32.17.012</t>
  </si>
  <si>
    <t>Impermeabilização em argamassa de concreto não estrutural com aditivo hidrófugo</t>
  </si>
  <si>
    <t>32.17.030</t>
  </si>
  <si>
    <t>Impermeabilização em argamassa polimérica para umidade e água de percolação</t>
  </si>
  <si>
    <t>32.17.040</t>
  </si>
  <si>
    <t>Impermeabilização em argamassa polimérica com reforço em tela poliéster para pressão hidrostática positiva</t>
  </si>
  <si>
    <t>32.17.070</t>
  </si>
  <si>
    <t>Impermeabilização anticorrosiva em membrana epoxídica com alcatrão de hulha, sobre massa</t>
  </si>
  <si>
    <t>32.20</t>
  </si>
  <si>
    <t>Reparos, conservacoes e complementos - GRUPO 32</t>
  </si>
  <si>
    <t>32.20.010</t>
  </si>
  <si>
    <t>Recolocação de argila expandida</t>
  </si>
  <si>
    <t>32.20.020</t>
  </si>
  <si>
    <t>Aplicação de papel Kraft</t>
  </si>
  <si>
    <t>32.20.050</t>
  </si>
  <si>
    <t>Tela em polietileno, malha hexagonal de 1/2´, para armadura de argamassa</t>
  </si>
  <si>
    <t>32.20.060</t>
  </si>
  <si>
    <t>Tela galvanizada fio 24 BWG, malha hexagonal de 1/2´, para armadura de argamassa</t>
  </si>
  <si>
    <t>33</t>
  </si>
  <si>
    <t>PINTURA</t>
  </si>
  <si>
    <t>33.01</t>
  </si>
  <si>
    <t>Preparo de base</t>
  </si>
  <si>
    <t>33.01.040</t>
  </si>
  <si>
    <t>Estucamento e lixamento de concreto deteriorado</t>
  </si>
  <si>
    <t>33.01.050</t>
  </si>
  <si>
    <t>Estucamento e lixamento de concreto</t>
  </si>
  <si>
    <t>33.01.060</t>
  </si>
  <si>
    <t>Imunizante para madeira</t>
  </si>
  <si>
    <t>33.01.280</t>
  </si>
  <si>
    <t>Reparo de trincas rasas até 5 mm de largura, na massa</t>
  </si>
  <si>
    <t>33.01.350</t>
  </si>
  <si>
    <t>Preparo de base para superfície metálica com fundo antioxidante</t>
  </si>
  <si>
    <t>33.02</t>
  </si>
  <si>
    <t>Massa corrida</t>
  </si>
  <si>
    <t>33.02.060</t>
  </si>
  <si>
    <t>Massa corrida a base de PVA</t>
  </si>
  <si>
    <t>33.02.080</t>
  </si>
  <si>
    <t>Massa corrida à base de resina acrílica</t>
  </si>
  <si>
    <t>33.03</t>
  </si>
  <si>
    <t>Pintura em superficies de concreto / massa / gesso / pedras</t>
  </si>
  <si>
    <t>33.03.220</t>
  </si>
  <si>
    <t>Tinta látex em elemento vazado</t>
  </si>
  <si>
    <t>33.03.350</t>
  </si>
  <si>
    <t>Pintura especial em esmalte para lousa cor verde</t>
  </si>
  <si>
    <t>33.03.740</t>
  </si>
  <si>
    <t>Resina acrílica plastificante</t>
  </si>
  <si>
    <t>33.03.750</t>
  </si>
  <si>
    <t>Verniz acrílico</t>
  </si>
  <si>
    <t>33.03.760</t>
  </si>
  <si>
    <t>Hidrorepelente incolor para fachada à base de silano-siloxano oligomérico disperso em água</t>
  </si>
  <si>
    <t>33.03.770</t>
  </si>
  <si>
    <t>Hidrorepelente incolor para fachada à base de silano-siloxano oligomérico disperso em solvente</t>
  </si>
  <si>
    <t>33.03.780</t>
  </si>
  <si>
    <t>Verniz de proteção antipichação</t>
  </si>
  <si>
    <t>33.05</t>
  </si>
  <si>
    <t>Pintura em superficies de madeira</t>
  </si>
  <si>
    <t>33.05.010</t>
  </si>
  <si>
    <t>Verniz fungicida para madeira</t>
  </si>
  <si>
    <t>33.05.120</t>
  </si>
  <si>
    <t>Esmalte em rodapés, baguetes ou molduras de madeira</t>
  </si>
  <si>
    <t>33.05.330</t>
  </si>
  <si>
    <t>Verniz em superfície de madeira</t>
  </si>
  <si>
    <t>33.05.360</t>
  </si>
  <si>
    <t>Verniz em rodapés, baguetes ou molduras de madeira</t>
  </si>
  <si>
    <t>33.06</t>
  </si>
  <si>
    <t>Pintura em pisos</t>
  </si>
  <si>
    <t>33.06.020</t>
  </si>
  <si>
    <t>Acrílico para quadras e pisos cimentados</t>
  </si>
  <si>
    <t>33.07</t>
  </si>
  <si>
    <t>Pintura em estruturas metalicas</t>
  </si>
  <si>
    <t>33.07.130</t>
  </si>
  <si>
    <t>Pintura epóxi bicomponente em estruturas metálicas</t>
  </si>
  <si>
    <t>33.07.140</t>
  </si>
  <si>
    <t>Pintura com esmalte alquídico em estrutura metálica</t>
  </si>
  <si>
    <t>33.07.303</t>
  </si>
  <si>
    <t>Proteção passiva contra incêndio com tinta intumescente, com tempo requerido de resistência ao fogo TRRF = 60 min - aplicação em estrutura metálica</t>
  </si>
  <si>
    <t>33.07.304</t>
  </si>
  <si>
    <t>Proteção passiva contra incêndio com tinta intumescente, com tempo requerido de resistência ao fogo TRRF = 120 min - aplicação em estrutura metálica</t>
  </si>
  <si>
    <t>33.09</t>
  </si>
  <si>
    <t>Pintura de sinalizacao</t>
  </si>
  <si>
    <t>33.09.020</t>
  </si>
  <si>
    <t>Borracha clorada para faixas demarcatórias</t>
  </si>
  <si>
    <t>33.09.021</t>
  </si>
  <si>
    <t>Tinta acrílica para faixas demarcatórias</t>
  </si>
  <si>
    <t>33.10</t>
  </si>
  <si>
    <t>Pintura em superficie de concreto/massa/gesso/pedras, inclusive preparo</t>
  </si>
  <si>
    <t>33.10.010</t>
  </si>
  <si>
    <t>Tinta látex antimofo em massa, inclusive preparo</t>
  </si>
  <si>
    <t>33.10.020</t>
  </si>
  <si>
    <t>Tinta látex em massa, inclusive preparo</t>
  </si>
  <si>
    <t>33.10.030</t>
  </si>
  <si>
    <t>Tinta acrílica antimofo em massa, inclusive preparo</t>
  </si>
  <si>
    <t>33.10.041</t>
  </si>
  <si>
    <t>Esmalte à base de água em massa, inclusive preparo</t>
  </si>
  <si>
    <t>33.10.050</t>
  </si>
  <si>
    <t>Tinta acrílica em massa, inclusive preparo</t>
  </si>
  <si>
    <t>33.10.060</t>
  </si>
  <si>
    <t>Epóxi em massa, inclusive preparo</t>
  </si>
  <si>
    <t>33.10.070</t>
  </si>
  <si>
    <t>Borracha clorada em massa, inclusive preparo</t>
  </si>
  <si>
    <t>33.10.100</t>
  </si>
  <si>
    <t>Textura acrílica para uso interno / externo, inclusive preparo</t>
  </si>
  <si>
    <t>33.10.120</t>
  </si>
  <si>
    <t>Proteção passiva contra incêndio com tinta intumescente, tempo requerido de resistência ao fogo TRRF = 60 minutos - aplicação em painéis de gesso acartonado</t>
  </si>
  <si>
    <t>33.10.130</t>
  </si>
  <si>
    <t>Proteção passiva contra incêndio com tinta intumescente, tempo requerido de resistência ao fogo TRRF = 120 minutos - aplicação em painéis de gesso acartonado</t>
  </si>
  <si>
    <t>33.11</t>
  </si>
  <si>
    <t>Pintura em superficie metalica, inclusive preparo</t>
  </si>
  <si>
    <t>33.11.050</t>
  </si>
  <si>
    <t>Esmalte à base água em superfície metálica, inclusive preparo</t>
  </si>
  <si>
    <t>33.12</t>
  </si>
  <si>
    <t>Pintura em superficie de madeira, inclusive preparo</t>
  </si>
  <si>
    <t>33.12.011</t>
  </si>
  <si>
    <t>Esmalte à base de água em madeira, inclusive preparo</t>
  </si>
  <si>
    <t>34</t>
  </si>
  <si>
    <t>PAISAGISMO E FECHAMENTOS</t>
  </si>
  <si>
    <t>34.01</t>
  </si>
  <si>
    <t>Preparacao de solo</t>
  </si>
  <si>
    <t>34.01.010</t>
  </si>
  <si>
    <t>Terra vegetal orgânica comum</t>
  </si>
  <si>
    <t>34.01.020</t>
  </si>
  <si>
    <t>Limpeza e regularização de áreas para ajardinamento (jardins e canteiros)</t>
  </si>
  <si>
    <t>34.02</t>
  </si>
  <si>
    <t>Vegetacao rasteira</t>
  </si>
  <si>
    <t>34.02.020</t>
  </si>
  <si>
    <t>Plantio de grama batatais em placas (praças e áreas abertas)</t>
  </si>
  <si>
    <t>34.02.040</t>
  </si>
  <si>
    <t>Plantio de grama batatais em placas (jardins e canteiros)</t>
  </si>
  <si>
    <t>34.02.070</t>
  </si>
  <si>
    <t>Forração com Lírio Amarelo, mínimo 18 mudas / m² - h= 0,50 m</t>
  </si>
  <si>
    <t>34.02.080</t>
  </si>
  <si>
    <t>Plantio de grama São Carlos em placas (jardins e canteiros)</t>
  </si>
  <si>
    <t>34.02.090</t>
  </si>
  <si>
    <t>Forração com Hera Inglesa, mínimo 18 mudas / m² - h= 0,15 m</t>
  </si>
  <si>
    <t>34.02.100</t>
  </si>
  <si>
    <t>Plantio de grama esmeralda em placas (jardins e canteiros)</t>
  </si>
  <si>
    <t>34.02.110</t>
  </si>
  <si>
    <t>Forração com clorofito, mínimo de 20 mudas / m² - h= 0,15 m</t>
  </si>
  <si>
    <t>34.02.400</t>
  </si>
  <si>
    <t>Plantio de grama pelo processo hidrossemeadura</t>
  </si>
  <si>
    <t>34.03</t>
  </si>
  <si>
    <t>Vegetacao arbustiva</t>
  </si>
  <si>
    <t>34.03.020</t>
  </si>
  <si>
    <t>Arbusto Azaléa - h= 0,60 a 0,80 m</t>
  </si>
  <si>
    <t>34.03.120</t>
  </si>
  <si>
    <t>Arbusto Moréia - h= 0,50 m</t>
  </si>
  <si>
    <t>34.03.130</t>
  </si>
  <si>
    <t>Arbusto Alamanda - h= 0,60 a 0,80 m</t>
  </si>
  <si>
    <t>34.03.150</t>
  </si>
  <si>
    <t>Arbusto Curcúligo - h= 0,60 a 0,80 m</t>
  </si>
  <si>
    <t>34.04</t>
  </si>
  <si>
    <t>arvores</t>
  </si>
  <si>
    <t>34.04.050</t>
  </si>
  <si>
    <t>Árvore ornamental tipo Pata de Vaca - h= 2,00 m</t>
  </si>
  <si>
    <t>34.04.130</t>
  </si>
  <si>
    <t>Árvore ornamental tipo Ipê Amarelo - h= 2,00 m</t>
  </si>
  <si>
    <t>34.04.160</t>
  </si>
  <si>
    <t>Árvore ornamental tipo Areca Bambu - h= 2,00 m</t>
  </si>
  <si>
    <t>34.04.164</t>
  </si>
  <si>
    <t>Árvore ornamental tipo Falso barbatimão - h= 2,00 m</t>
  </si>
  <si>
    <t>34.04.166</t>
  </si>
  <si>
    <t>Árvore ornamental tipo Aroeira salsa - h= 2,00 m</t>
  </si>
  <si>
    <t>34.04.280</t>
  </si>
  <si>
    <t>Árvore ornamental tipo Manacá-da-serra - h= 2,00 m</t>
  </si>
  <si>
    <t>34.04.360</t>
  </si>
  <si>
    <t>Árvore ornamental tipo coqueiro Jerivá - h= 4,00 m</t>
  </si>
  <si>
    <t>34.04.370</t>
  </si>
  <si>
    <t>Árvore ornamental tipo Quaresmeira - h= 1,50 / 2,00 m</t>
  </si>
  <si>
    <t>34.05</t>
  </si>
  <si>
    <t>Cercas e fechamentos</t>
  </si>
  <si>
    <t>34.05.020</t>
  </si>
  <si>
    <t>Cerca em arame farpado com mourões de concreto</t>
  </si>
  <si>
    <t>34.05.030</t>
  </si>
  <si>
    <t>Cerca em arame farpado com mourões de concreto, com ponta inclinada</t>
  </si>
  <si>
    <t>34.05.032</t>
  </si>
  <si>
    <t>Cerca em arame farpado com mourões de concreto, com ponta inclinada - 12 fiadas</t>
  </si>
  <si>
    <t>34.05.050</t>
  </si>
  <si>
    <t>Cerca em tela de aço galvanizado de 2´, montantes em mourões de concreto com ponta inclinada e arame farpado</t>
  </si>
  <si>
    <t>34.05.080</t>
  </si>
  <si>
    <t>Alambrado em tela de aço galvanizado de 2´, montantes metálicos e arame farpado, até 4,00 m de altura</t>
  </si>
  <si>
    <t>34.05.110</t>
  </si>
  <si>
    <t>Alambrado em tela de aço galvanizado de 2´, montantes metálicos e arame farpado, acima de 4,00 m de altura</t>
  </si>
  <si>
    <t>34.05.120</t>
  </si>
  <si>
    <t>Alambrado em tela de aço galvanizado de 1´, montantes metálicos e arame farpado</t>
  </si>
  <si>
    <t>34.05.170</t>
  </si>
  <si>
    <t>Barreira de proteção perimetral em aço inoxidável AISI 430, dupla</t>
  </si>
  <si>
    <t>34.05.210</t>
  </si>
  <si>
    <t>Alambrado em tela de aço galvanizado de 2´, montantes metálicos com extremo superior duplo e arame farpado, acima de 4,00 m de altura</t>
  </si>
  <si>
    <t>34.05.260</t>
  </si>
  <si>
    <t>Gradil em aço galvanizado eletrofundido, malha 65 x 132 mm e pintura eletrostática</t>
  </si>
  <si>
    <t>34.05.270</t>
  </si>
  <si>
    <t>Alambrado em tela de aço galvanizado de 2´, montantes metálicos retos</t>
  </si>
  <si>
    <t>34.05.290</t>
  </si>
  <si>
    <t>Portão de abrir em grade de aço galvanizado eletrofundida, malha 65 x 132 mm, e pintura eletrostática</t>
  </si>
  <si>
    <t>34.05.300</t>
  </si>
  <si>
    <t>Portão de correr em grade de aço galvanizado eletrofundida, malha 65 x 132 mm, e pintura eletrostática</t>
  </si>
  <si>
    <t>34.05.310</t>
  </si>
  <si>
    <t>Gradil de ferro perfilado, tipo parque</t>
  </si>
  <si>
    <t>34.05.320</t>
  </si>
  <si>
    <t>Portão de ferro perfilado, tipo parque</t>
  </si>
  <si>
    <t>34.05.322</t>
  </si>
  <si>
    <t>Gradil rígido modular em aço 2" - H=1,10m, C=1,65m, padrão CET SP</t>
  </si>
  <si>
    <t>34.05.350</t>
  </si>
  <si>
    <t>Portão de abrir em gradil eletrofundido, malha 5 x 15 cm</t>
  </si>
  <si>
    <t>34.05.360</t>
  </si>
  <si>
    <t>Gradil tela eletrosoldado, malha de 5 x 15cm, galvanizado</t>
  </si>
  <si>
    <t>34.05.370</t>
  </si>
  <si>
    <t>Fechamento de divisa - mourão com placas pré moldadas</t>
  </si>
  <si>
    <t>34.13</t>
  </si>
  <si>
    <t>Corte, recorte e remocao</t>
  </si>
  <si>
    <t>34.13.011</t>
  </si>
  <si>
    <t>Corte, recorte e remoção de árvore  inclusive as raízes - diâmetro (DAP)&gt;5cm&lt;15cm</t>
  </si>
  <si>
    <t>34.13.021</t>
  </si>
  <si>
    <t>Corte, recorte e remoção de árvore inclusive as raízes - diâmetro (DAP)&gt;15cm&lt;30cm</t>
  </si>
  <si>
    <t>34.13.031</t>
  </si>
  <si>
    <t>Corte, recorte e remoção de árvore inclusive as raízes - diâmetro (DAP)&gt;30cm&lt;45cm</t>
  </si>
  <si>
    <t>34.13.041</t>
  </si>
  <si>
    <t>Corte, recorte e remoção de árvore inclusive as raízes - diâmetro (DAP)&gt;45cm&lt;60cm</t>
  </si>
  <si>
    <t>34.13.051</t>
  </si>
  <si>
    <t>Corte, recorte e remoção de árvore inclusive as raízes - diâmetro (DAP)&gt;60cm&lt;100cm</t>
  </si>
  <si>
    <t>34.13.060</t>
  </si>
  <si>
    <t>Corte, recorte e remoção de árvore inclusive as raízes - diâmetro (DAP) acima de 100 cm</t>
  </si>
  <si>
    <t>34.20</t>
  </si>
  <si>
    <t>Reparos, conservacoes e complementos - GRUPO 34</t>
  </si>
  <si>
    <t>34.20.050</t>
  </si>
  <si>
    <t>Tela de arame galvanizado fio nº 22 BWG, malha de 2´, tipo galinheiro</t>
  </si>
  <si>
    <t>34.20.080</t>
  </si>
  <si>
    <t>Tela de aço galvanizado fio nº 10 BWG, malha de 2´, tipo alambrado de segurança</t>
  </si>
  <si>
    <t>34.20.110</t>
  </si>
  <si>
    <t>Recolocação de barreira de proteção perimetral, simples ou dupla</t>
  </si>
  <si>
    <t>34.20.160</t>
  </si>
  <si>
    <t>Recolocação de alambrado, com altura até 4,50 m</t>
  </si>
  <si>
    <t>34.20.170</t>
  </si>
  <si>
    <t>Recolocação de alambrado, com altura acima de 4,50 m</t>
  </si>
  <si>
    <t>34.20.380</t>
  </si>
  <si>
    <t>Suporte para apoio de bicicletas em tubo de aço galvanizado, diâmetro de 2 1/2´</t>
  </si>
  <si>
    <t>34.20.382</t>
  </si>
  <si>
    <t>Suporte para apoio de bicicletas em aço carbono 2", modelo U invertido sem emendas, com acabamento em pintura eletrostática para fixação chumbada/parafusada</t>
  </si>
  <si>
    <t>34.20.390</t>
  </si>
  <si>
    <t>Grelha arvoreira em ferro fundido</t>
  </si>
  <si>
    <t>35</t>
  </si>
  <si>
    <t>PLAYGROUND E EQUIPAMENTO RECREATIVO</t>
  </si>
  <si>
    <t>35.01</t>
  </si>
  <si>
    <t>Quadra e equipamento de esportes</t>
  </si>
  <si>
    <t>35.01.070</t>
  </si>
  <si>
    <t>Tela de arame galvanizado fio nº 12 BWG, malha de 2´</t>
  </si>
  <si>
    <t>35.01.150</t>
  </si>
  <si>
    <t>Trave oficial completa com rede para futebol de salão</t>
  </si>
  <si>
    <t>35.01.170</t>
  </si>
  <si>
    <t>Poste oficial completo com rede para voleibol</t>
  </si>
  <si>
    <t>35.01.550</t>
  </si>
  <si>
    <t>Piso em fibra de polipropileno corrugado para quadra de esportes, inclusive pintura</t>
  </si>
  <si>
    <t>35.03</t>
  </si>
  <si>
    <t>Abrigo, guarita e quiosque</t>
  </si>
  <si>
    <t>35.03.030</t>
  </si>
  <si>
    <t>Cancela automática metálica com barreira de alumínio de 3,50 até 4,00 m</t>
  </si>
  <si>
    <t>35.04</t>
  </si>
  <si>
    <t>Bancos</t>
  </si>
  <si>
    <t>35.04.020</t>
  </si>
  <si>
    <t>Banco contínuo em concreto vazado</t>
  </si>
  <si>
    <t>35.04.120</t>
  </si>
  <si>
    <t>Banco em concreto pré-moldado, comprimento 150 cm</t>
  </si>
  <si>
    <t>35.04.130</t>
  </si>
  <si>
    <t>Banco de madeira sobre alvenaria</t>
  </si>
  <si>
    <t>35.04.140</t>
  </si>
  <si>
    <t>Banco em concreto pré-moldado com pés vazados, comprimento 200 cm</t>
  </si>
  <si>
    <t>35.04.150</t>
  </si>
  <si>
    <t>Banco em concreto pré-moldado com 3 pés, comprimento 300 cm</t>
  </si>
  <si>
    <t>35.05</t>
  </si>
  <si>
    <t>Equipamento recreativo</t>
  </si>
  <si>
    <t>35.05.200</t>
  </si>
  <si>
    <t>Centro de atividades em madeira rústica</t>
  </si>
  <si>
    <t>35.05.210</t>
  </si>
  <si>
    <t>Balanço duplo em madeira rústica</t>
  </si>
  <si>
    <t>35.05.220</t>
  </si>
  <si>
    <t>Gangorra dupla em madeira rústica</t>
  </si>
  <si>
    <t>35.05.240</t>
  </si>
  <si>
    <t>Gira-gira em ferro com assento de madeira (8 lugares)</t>
  </si>
  <si>
    <t>35.07</t>
  </si>
  <si>
    <t>Mastro para bandeiras</t>
  </si>
  <si>
    <t>35.07.020</t>
  </si>
  <si>
    <t>Plataforma com 3 mastros galvanizados, h= 7,00 m</t>
  </si>
  <si>
    <t>35.07.030</t>
  </si>
  <si>
    <t>Plataforma com 3 mastros galvanizados, h= 9,00 m</t>
  </si>
  <si>
    <t>35.07.060</t>
  </si>
  <si>
    <t>Mastro para bandeira galvanizado, h= 9,00 m</t>
  </si>
  <si>
    <t>35.07.070</t>
  </si>
  <si>
    <t>Mastro para bandeira galvanizado, h= 7,00 m</t>
  </si>
  <si>
    <t>35.20</t>
  </si>
  <si>
    <t>Reparos, conservacoes e complementos - GRUPO 35</t>
  </si>
  <si>
    <t>35.20.010</t>
  </si>
  <si>
    <t>Tela em polietileno, malha 10 x 10 cm, fio 2 mm</t>
  </si>
  <si>
    <t>35.20.050</t>
  </si>
  <si>
    <t>Conjunto de 4 lixeiras para coleta seletiva, com tampa basculante, capacidade 50 litros</t>
  </si>
  <si>
    <t>36</t>
  </si>
  <si>
    <t>ENTRADA DE ENERGIA ELETRICA E TELEFONIA</t>
  </si>
  <si>
    <t>36.01</t>
  </si>
  <si>
    <t>Entrada de energia - componentes</t>
  </si>
  <si>
    <t>36.01.242</t>
  </si>
  <si>
    <t>Cubículo de média tensão, para uso ao tempo, classe 24 kV</t>
  </si>
  <si>
    <t>36.01.252</t>
  </si>
  <si>
    <t>Cubículo de média tensão, para uso ao tempo, classe 17,5 kV</t>
  </si>
  <si>
    <t>36.01.260</t>
  </si>
  <si>
    <t>Cubículo de entrada e medição para uso abrigado, classe 15 kV</t>
  </si>
  <si>
    <t>36.03</t>
  </si>
  <si>
    <t>Caixas de entrada / medicao</t>
  </si>
  <si>
    <t>36.03.010</t>
  </si>
  <si>
    <t>Caixa de medição tipo II (300 x 560 x 200) mm, padrão concessionárias</t>
  </si>
  <si>
    <t>36.03.020</t>
  </si>
  <si>
    <t>Caixa de medição polifásica (500 x 600 x 200) mm, padrão concessionárias</t>
  </si>
  <si>
    <t>36.03.030</t>
  </si>
  <si>
    <t>Caixa de medição externa tipo ´L´ (900 x 600 x 270) mm, padrão Concessionárias</t>
  </si>
  <si>
    <t>36.03.050</t>
  </si>
  <si>
    <t>Caixa de medição externa tipo ´N´ (1300 x 1200 x 270) mm, padrão Concessionárias</t>
  </si>
  <si>
    <t>36.03.060</t>
  </si>
  <si>
    <t>Caixa de medição externa tipo ´M´ (900 x 1200 x 270) mm, padrão Concessionárias</t>
  </si>
  <si>
    <t>36.03.080</t>
  </si>
  <si>
    <t>Caixa para seccionadora tipo ´T´ (900 x 600 x 250) mm, padrão Concessionárias</t>
  </si>
  <si>
    <t>36.03.090</t>
  </si>
  <si>
    <t>Caixa de medição interna tipo ´A1´ (1000 x 1000 x 300) mm, padrão Concessionárias</t>
  </si>
  <si>
    <t>36.03.120</t>
  </si>
  <si>
    <t>Caixa de proteção para transformador de corrente, (1000 x 750 x 300) mm, padrão Concessionárias</t>
  </si>
  <si>
    <t>36.03.130</t>
  </si>
  <si>
    <t>Caixa de proteção dos bornes do medidor, (300 x 250 x 90) mm, padrão Concessionárias</t>
  </si>
  <si>
    <t>36.03.150</t>
  </si>
  <si>
    <t>Caixa de entrada tipo ´E´ (560 x 350 x 210) mm - padrão Concessionárias</t>
  </si>
  <si>
    <t>36.03.160</t>
  </si>
  <si>
    <t>Caixa base lateral tipo ´N´ (1300 x 400 x 250) mm</t>
  </si>
  <si>
    <t>36.04</t>
  </si>
  <si>
    <t>Suporte (Braquet)</t>
  </si>
  <si>
    <t>36.04.010</t>
  </si>
  <si>
    <t>Suporte para 1 isolador de baixa tensão</t>
  </si>
  <si>
    <t>36.04.030</t>
  </si>
  <si>
    <t>Suporte para 2 isoladores de baixa tensão</t>
  </si>
  <si>
    <t>36.04.050</t>
  </si>
  <si>
    <t>Suporte para 3 isoladores de baixa tensão</t>
  </si>
  <si>
    <t>36.04.070</t>
  </si>
  <si>
    <t>Suporte para 4 isoladores de baixa tensão</t>
  </si>
  <si>
    <t>36.05</t>
  </si>
  <si>
    <t>Isoladores</t>
  </si>
  <si>
    <t>36.05.010</t>
  </si>
  <si>
    <t>Isolador tipo roldana para baixa tensão de 76 x 79 mm</t>
  </si>
  <si>
    <t>36.05.040</t>
  </si>
  <si>
    <t>Isolador tipo disco para 15 kV de 6´ - 150 mm</t>
  </si>
  <si>
    <t>36.05.080</t>
  </si>
  <si>
    <t>Isolador tipo pino para 15 kV, inclusive pino (poste)</t>
  </si>
  <si>
    <t>36.05.100</t>
  </si>
  <si>
    <t>Isolador pedestal para 15 kV</t>
  </si>
  <si>
    <t>36.05.110</t>
  </si>
  <si>
    <t>Isolador pedestal para 25 kV</t>
  </si>
  <si>
    <t>36.06</t>
  </si>
  <si>
    <t>Muflas e terminais</t>
  </si>
  <si>
    <t>36.06.060</t>
  </si>
  <si>
    <t>Terminal modular (mufla) unipolar externo para cabo até 70 mm²/15 kV</t>
  </si>
  <si>
    <t>36.06.080</t>
  </si>
  <si>
    <t>Terminal modular (mufla) unipolar interno para cabo até 70 mm²/15 kV</t>
  </si>
  <si>
    <t>36.07</t>
  </si>
  <si>
    <t>Para-raios de media tensao</t>
  </si>
  <si>
    <t>36.07.010</t>
  </si>
  <si>
    <t>Para-raios de distribuição, classe 12 kV/5 kA, completo, encapsulado com polímero</t>
  </si>
  <si>
    <t>36.07.030</t>
  </si>
  <si>
    <t>Para-raios de distribuição, classe 12 kV/10 kA, completo, encapsulado com polímero</t>
  </si>
  <si>
    <t>36.07.050</t>
  </si>
  <si>
    <t>Para-raios de distribuição, classe 15 kV/5 kA, completo, encapsulado com polímero</t>
  </si>
  <si>
    <t>36.07.060</t>
  </si>
  <si>
    <t>Para-raios de distribuição, classe 15 kV/10 kA, completo, encapsulado com polímero</t>
  </si>
  <si>
    <t>36.08</t>
  </si>
  <si>
    <t>Gerador e grupo gerador</t>
  </si>
  <si>
    <t>36.08.030</t>
  </si>
  <si>
    <t>Grupo gerador com potência de 250/228 kVA, variação de + ou - 5% - completo</t>
  </si>
  <si>
    <t>36.08.040</t>
  </si>
  <si>
    <t>Grupo gerador com potência de 350/320 kVA, variação de + ou - 10% - completo</t>
  </si>
  <si>
    <t>36.08.050</t>
  </si>
  <si>
    <t>Grupo gerador com potência de 88/80 kVA, variação de + ou - 10% - completo</t>
  </si>
  <si>
    <t>36.08.060</t>
  </si>
  <si>
    <t>Grupo gerador com potência de 165/150 kVA, variação de + ou - 5% - completo</t>
  </si>
  <si>
    <t>36.08.100</t>
  </si>
  <si>
    <t>Grupo gerador com potência de 55/50 kVA, variação de + ou - 10% - completo</t>
  </si>
  <si>
    <t>36.08.110</t>
  </si>
  <si>
    <t>Grupo gerador com potência de 180/168 kVA, variação de + ou - 5% - completo</t>
  </si>
  <si>
    <t>36.08.290</t>
  </si>
  <si>
    <t>Grupo gerador com potência de 563/513 kVA, variação de + ou - 10% - completo</t>
  </si>
  <si>
    <t>36.08.350</t>
  </si>
  <si>
    <t>Grupo gerador carenado com potência de 150/136 kVA, variação de + ou - 5% - completo</t>
  </si>
  <si>
    <t>36.08.360</t>
  </si>
  <si>
    <t>Grupo gerador carenado com potência de 460/434 kVA, variação de + ou - 10% - completo</t>
  </si>
  <si>
    <t>36.08.540</t>
  </si>
  <si>
    <t>Grupo gerador com potência de 460/434 kVA, variação de + ou - 10% - completo</t>
  </si>
  <si>
    <t>36.09</t>
  </si>
  <si>
    <t>Transformador de entrada</t>
  </si>
  <si>
    <t>36.09.020</t>
  </si>
  <si>
    <t>Transformador de potência trifásico de 225 kVA, classe 15 kV, a óleo</t>
  </si>
  <si>
    <t>36.09.050</t>
  </si>
  <si>
    <t>Transformador de potência trifásico de 150 kVA, classe 15 kV, a óleo</t>
  </si>
  <si>
    <t>36.09.060</t>
  </si>
  <si>
    <t>Transformador de potência trifásico de 500 kVA, classe 15 kV, a seco</t>
  </si>
  <si>
    <t>36.09.070</t>
  </si>
  <si>
    <t>Transformador de potência trifásico de 1000 kVA, classe 15 kV, a seco com cabine</t>
  </si>
  <si>
    <t>36.09.100</t>
  </si>
  <si>
    <t>Transformador de potência trifásico de 5 kVA, classe 0,6 kV, a seco com cabine</t>
  </si>
  <si>
    <t>36.09.110</t>
  </si>
  <si>
    <t>Transformador de potência trifásico de 7,5 kVA, classe 0,6 kV, a seco com cabine</t>
  </si>
  <si>
    <t>36.09.150</t>
  </si>
  <si>
    <t>Transformador de potência trifásico de 75 kVA, classe 15 kV, a óleo</t>
  </si>
  <si>
    <t>36.09.170</t>
  </si>
  <si>
    <t>Transformador de potência trifásico de 300 kVA, classe 15 kV, a óleo</t>
  </si>
  <si>
    <t>36.09.180</t>
  </si>
  <si>
    <t>Transformador de potência trifásico de 112,5 kVA, classe 15 kV, a óleo</t>
  </si>
  <si>
    <t>36.09.220</t>
  </si>
  <si>
    <t>Transformador de potência trifásico de 500 kVA, classe 15 kV, a seco com cabine</t>
  </si>
  <si>
    <t>36.09.230</t>
  </si>
  <si>
    <t>Transformador de potência trifásico de 30 kVA, classe 1,2 KV, a seco com cabine</t>
  </si>
  <si>
    <t>36.09.250</t>
  </si>
  <si>
    <t>Transformador de potência trifásico de 500 kVA, classe 15 kV, a óleo</t>
  </si>
  <si>
    <t>36.09.300</t>
  </si>
  <si>
    <t>Transformador de potência trifásico de 750 kVA, classe 15 kV, a óleo</t>
  </si>
  <si>
    <t>36.09.360</t>
  </si>
  <si>
    <t>Transformador de potência trifásico de 750 kVA, classe 15 kV, a seco</t>
  </si>
  <si>
    <t>36.09.370</t>
  </si>
  <si>
    <t>Transformador de potência trifásico de 300 kVA, classe 15 kV, a seco</t>
  </si>
  <si>
    <t>36.09.410</t>
  </si>
  <si>
    <t>Transformador de potência trifásico de 45 kVA, classe 15 kV, a seco</t>
  </si>
  <si>
    <t>36.09.440</t>
  </si>
  <si>
    <t>Transformador de potência trifásico de 500 kVA, classe 15 kV, a óleo - tipo pedestal</t>
  </si>
  <si>
    <t>36.09.480</t>
  </si>
  <si>
    <t>Transformador trifásico a seco de 112,5 kVA, encapsulado em resina epóxi sob vácuo</t>
  </si>
  <si>
    <t>36.09.490</t>
  </si>
  <si>
    <t>Transformador trifásico a seco de 150 kVA, encapsulado em resina epóxi sob vácuo</t>
  </si>
  <si>
    <t>36.20</t>
  </si>
  <si>
    <t>Reparos, conservacoes e complementos - GRUPO 36</t>
  </si>
  <si>
    <t>36.20.010</t>
  </si>
  <si>
    <t>Vergalhão de cobre eletrolítico, diâmetro de 3/8´</t>
  </si>
  <si>
    <t>36.20.030</t>
  </si>
  <si>
    <t>União angular para vergalhão, diâmetro de 3/8´</t>
  </si>
  <si>
    <t>36.20.040</t>
  </si>
  <si>
    <t>Bobina mínima para disjuntor (a óleo)</t>
  </si>
  <si>
    <t>36.20.050</t>
  </si>
  <si>
    <t>Terminal para vergalhão, diâmetro de 3/8´</t>
  </si>
  <si>
    <t>36.20.060</t>
  </si>
  <si>
    <t>Braçadeira para fixação de eletroduto, até 4´</t>
  </si>
  <si>
    <t>36.20.070</t>
  </si>
  <si>
    <t>Prensa vergalhão ´T´, diâmetro de 3/8´</t>
  </si>
  <si>
    <t>36.20.090</t>
  </si>
  <si>
    <t>Vara para manobra em cabine em fibra de vidro, para tensão até 36 kV</t>
  </si>
  <si>
    <t>36.20.100</t>
  </si>
  <si>
    <t>Bucha para passagem interna/externa com isolação para 15 kV</t>
  </si>
  <si>
    <t>36.20.120</t>
  </si>
  <si>
    <t>Chapa de ferro de 1,50 x 0,50 m para bucha de passagem</t>
  </si>
  <si>
    <t>36.20.140</t>
  </si>
  <si>
    <t>Cruzeta de madeira de 2400 mm</t>
  </si>
  <si>
    <t>36.20.180</t>
  </si>
  <si>
    <t>Luva isolante de borracha, acima de 10 até 20 kV</t>
  </si>
  <si>
    <t>PAR</t>
  </si>
  <si>
    <t>36.20.200</t>
  </si>
  <si>
    <t>Mão francesa de 700 mm</t>
  </si>
  <si>
    <t>36.20.210</t>
  </si>
  <si>
    <t>Luva isolante de borracha, até 10 kV</t>
  </si>
  <si>
    <t>36.20.220</t>
  </si>
  <si>
    <t>Mudança de tap do transformador</t>
  </si>
  <si>
    <t>36.20.240</t>
  </si>
  <si>
    <t>Óleo para disjuntor</t>
  </si>
  <si>
    <t>36.20.260</t>
  </si>
  <si>
    <t>Óleo para transformador</t>
  </si>
  <si>
    <t>36.20.282</t>
  </si>
  <si>
    <t>Placa de advertência em chapa de aço, com pintura refletiva "Perigo Alta Tensão"</t>
  </si>
  <si>
    <t>36.20.284</t>
  </si>
  <si>
    <t>Placa de advertência em chapa de alumínio, com pintura refletiva "Perigo Alta Tensão"</t>
  </si>
  <si>
    <t>36.20.330</t>
  </si>
  <si>
    <t>Luva de couro para proteção de luva isolante</t>
  </si>
  <si>
    <t>36.20.340</t>
  </si>
  <si>
    <t>Sela para cruzeta de madeira</t>
  </si>
  <si>
    <t>36.20.350</t>
  </si>
  <si>
    <t>Caixa porta luvas em madeira, com tampa</t>
  </si>
  <si>
    <t>36.20.360</t>
  </si>
  <si>
    <t>Suporte de transformador em poste ou estaleiro</t>
  </si>
  <si>
    <t>36.20.380</t>
  </si>
  <si>
    <t>Tapete de borracha isolante elétrico de 1000 x 1000 mm</t>
  </si>
  <si>
    <t>36.20.540</t>
  </si>
  <si>
    <t>Cruzeta metálica de 2400 mm, para fixação de mufla ou para-raios</t>
  </si>
  <si>
    <t>36.20.560</t>
  </si>
  <si>
    <t>Dispositivo Soft Starter para motor 15 cv, trifásico 220 V</t>
  </si>
  <si>
    <t>36.20.570</t>
  </si>
  <si>
    <t>Dispositivo Soft Starter para motor 25 cv, trifásico 220 V</t>
  </si>
  <si>
    <t>36.20.580</t>
  </si>
  <si>
    <t>Dispositivo Soft Starter para motor 50 cv, trifásico 220 V</t>
  </si>
  <si>
    <t>37</t>
  </si>
  <si>
    <t>QUADRO E PAINEL PARA ENERGIA ELETRICA E TELEFONIA</t>
  </si>
  <si>
    <t>37.01</t>
  </si>
  <si>
    <t>Quadro para telefonia embutir, protecao IP40 chapa nº 16msg</t>
  </si>
  <si>
    <t>37.01.020</t>
  </si>
  <si>
    <t>Quadro Telebrás de embutir de 200 x 200 x 120 mm</t>
  </si>
  <si>
    <t>37.01.080</t>
  </si>
  <si>
    <t>Quadro Telebrás de embutir de 400 x 400 x 120 mm</t>
  </si>
  <si>
    <t>37.01.120</t>
  </si>
  <si>
    <t>Quadro Telebrás de embutir de 600 x 600 x 120 mm</t>
  </si>
  <si>
    <t>37.01.160</t>
  </si>
  <si>
    <t>Quadro Telebrás de embutir de 800 x 800 x 120 mm</t>
  </si>
  <si>
    <t>37.01.220</t>
  </si>
  <si>
    <t>Quadro Telebrás de embutir de 1200 x 1200 x 120 mm</t>
  </si>
  <si>
    <t>37.02</t>
  </si>
  <si>
    <t>Quadro para telefonia de sobrepor, protecao IP40 chapa nº 16msg</t>
  </si>
  <si>
    <t>37.02.020</t>
  </si>
  <si>
    <t>Quadro Telebrás de sobrepor de 200 x 200 x 120 mm</t>
  </si>
  <si>
    <t>37.02.060</t>
  </si>
  <si>
    <t>Quadro Telebrás de sobrepor de 400 x 400 x 120 mm</t>
  </si>
  <si>
    <t>37.02.100</t>
  </si>
  <si>
    <t>Quadro Telebrás de sobrepor de 600 x 600 x 120 mm</t>
  </si>
  <si>
    <t>37.02.140</t>
  </si>
  <si>
    <t>Quadro Telebrás de sobrepor de 800 x 800 x 120 mm</t>
  </si>
  <si>
    <t>37.03</t>
  </si>
  <si>
    <t>Quadro distribuicao de luz e forca de embutir universal</t>
  </si>
  <si>
    <t>37.03.200</t>
  </si>
  <si>
    <t>Quadro de distribuição universal de embutir, para disjuntores 16 DIN / 12 Bolt-on - 150 A - sem componentes</t>
  </si>
  <si>
    <t>37.03.210</t>
  </si>
  <si>
    <t>Quadro de distribuição universal de embutir, para disjuntores 24 DIN / 18 Bolt-on - 150 A - sem componentes</t>
  </si>
  <si>
    <t>37.03.220</t>
  </si>
  <si>
    <t>Quadro de distribuição universal de embutir, para disjuntores 34 DIN / 24 Bolt-on - 150 A - sem componentes</t>
  </si>
  <si>
    <t>37.03.230</t>
  </si>
  <si>
    <t>Quadro de distribuição universal de embutir, para disjuntores 44 DIN / 32 Bolt-on - 150 A - sem componentes</t>
  </si>
  <si>
    <t>37.03.240</t>
  </si>
  <si>
    <t>Quadro de distribuição universal de embutir, para disjuntores 56 DIN / 40 Bolt-on - 225 A - sem componentes</t>
  </si>
  <si>
    <t>37.03.250</t>
  </si>
  <si>
    <t>Quadro de distribuição universal de embutir, para disjuntores 70 DIN / 50 Bolt-on - 225 A - sem componentes</t>
  </si>
  <si>
    <t>37.04</t>
  </si>
  <si>
    <t>Quadro distribuicao de luz e forca de sobrepor universal</t>
  </si>
  <si>
    <t>37.04.250</t>
  </si>
  <si>
    <t>Quadro de distribuição universal de sobrepor, para disjuntores 16 DIN / 12 Bolt-on - 150 A - sem componentes</t>
  </si>
  <si>
    <t>37.04.260</t>
  </si>
  <si>
    <t>Quadro de distribuição universal de sobrepor, para disjuntores 24 DIN / 18 Bolt-on - 150 A - sem componentes</t>
  </si>
  <si>
    <t>37.04.270</t>
  </si>
  <si>
    <t>Quadro de distribuição universal de sobrepor, para disjuntores 34 DIN / 24 Bolt-on - 150 A - sem componentes</t>
  </si>
  <si>
    <t>37.04.280</t>
  </si>
  <si>
    <t>Quadro de distribuição universal de sobrepor, para disjuntores 44 DIN / 32 Bolt-on - 150 A - sem componentes</t>
  </si>
  <si>
    <t>37.04.290</t>
  </si>
  <si>
    <t>Quadro de distribuição universal de sobrepor, para disjuntores 56 DIN / 40 Bolt-on - 225 A - sem componentes</t>
  </si>
  <si>
    <t>37.04.300</t>
  </si>
  <si>
    <t>Quadro de distribuição universal de sobrepor, para disjuntores 70 DIN / 50 Bolt-on - 225 A - sem componentes</t>
  </si>
  <si>
    <t>37.06</t>
  </si>
  <si>
    <t>Painel autoportante</t>
  </si>
  <si>
    <t>37.06.014</t>
  </si>
  <si>
    <t>Painel autoportante em chapa de aço, com proteção mínima IP 54 - sem componentes</t>
  </si>
  <si>
    <t>37.10</t>
  </si>
  <si>
    <t>Barramentos</t>
  </si>
  <si>
    <t>37.10.010</t>
  </si>
  <si>
    <t>Barramento de cobre nu</t>
  </si>
  <si>
    <t>37.11</t>
  </si>
  <si>
    <t>Bases</t>
  </si>
  <si>
    <t>37.11.020</t>
  </si>
  <si>
    <t>Base de fusível Diazed completa para 25 A</t>
  </si>
  <si>
    <t>37.11.040</t>
  </si>
  <si>
    <t>Base de fusível Diazed completa para 63 A</t>
  </si>
  <si>
    <t>37.11.060</t>
  </si>
  <si>
    <t>Base de fusível NH até 125 A, com fusível</t>
  </si>
  <si>
    <t>37.11.080</t>
  </si>
  <si>
    <t>Base de fusível NH até 250 A, com fusível</t>
  </si>
  <si>
    <t>37.11.100</t>
  </si>
  <si>
    <t>Base de fusível NH até 400 A, com fusível</t>
  </si>
  <si>
    <t>37.11.120</t>
  </si>
  <si>
    <t>Base de fusível tripolar de 15 kV</t>
  </si>
  <si>
    <t>37.11.140</t>
  </si>
  <si>
    <t>Base de fusível unipolar de 15 kV</t>
  </si>
  <si>
    <t>37.12</t>
  </si>
  <si>
    <t>Fusiveis</t>
  </si>
  <si>
    <t>37.12.020</t>
  </si>
  <si>
    <t>Fusível tipo NH 00 de 6 A até 160 A</t>
  </si>
  <si>
    <t>37.12.040</t>
  </si>
  <si>
    <t>Fusível tipo NH 1 de 36 A até 250 A</t>
  </si>
  <si>
    <t>37.12.060</t>
  </si>
  <si>
    <t>Fusível tipo NH 2 de 224 A até 400 A</t>
  </si>
  <si>
    <t>37.12.080</t>
  </si>
  <si>
    <t>Fusível tipo NH 3 de 400 A até 630 A</t>
  </si>
  <si>
    <t>37.12.120</t>
  </si>
  <si>
    <t>Fusível tipo HH para 15 kV de 2,5 A até 50 A</t>
  </si>
  <si>
    <t>37.12.140</t>
  </si>
  <si>
    <t>Fusível tipo HH para 15 kV de 60 A até 100 A</t>
  </si>
  <si>
    <t>37.12.200</t>
  </si>
  <si>
    <t>Fusível Diazed retardado de 2 A até 25 A</t>
  </si>
  <si>
    <t>37.12.220</t>
  </si>
  <si>
    <t>Fusível Diazed retardado de 35 A até 63 A</t>
  </si>
  <si>
    <t>37.12.300</t>
  </si>
  <si>
    <t>Fusível em vidro para ´TP´ de 0,5 A</t>
  </si>
  <si>
    <t>37.13</t>
  </si>
  <si>
    <t>Disjuntores</t>
  </si>
  <si>
    <t>37.13.510</t>
  </si>
  <si>
    <t>Disjuntor fixo PVO trifásico, 17,5 kV, 630 A x 350 MVA, 50/60 Hz, com acessórios</t>
  </si>
  <si>
    <t>37.13.520</t>
  </si>
  <si>
    <t>Disjuntor a seco aberto trifásico, 600 V de 800 A, 50/60 Hz, com acessórios</t>
  </si>
  <si>
    <t>37.13.530</t>
  </si>
  <si>
    <t>Disjuntor fixo PVO trifásico, 15 kV, 630 A x 350 MVA, com relé de proteção de sobrecorrente e transformadores de corrente</t>
  </si>
  <si>
    <t>37.13.550</t>
  </si>
  <si>
    <t>Disjuntor em caixa aberta tripolar extraível, 500V de 3200A, com acessórios</t>
  </si>
  <si>
    <t>37.13.570</t>
  </si>
  <si>
    <t>Disjuntor em caixa aberta tripolar extraível, 500V de 4000A, com acessórios</t>
  </si>
  <si>
    <t>37.13.600</t>
  </si>
  <si>
    <t>Disjuntor termomagnético, unipolar 127/220 V, corrente de 10 A até 30 A</t>
  </si>
  <si>
    <t>37.13.610</t>
  </si>
  <si>
    <t>Disjuntor termomagnético, unipolar 127/220 V, corrente de 35 A até 50 A</t>
  </si>
  <si>
    <t>37.13.630</t>
  </si>
  <si>
    <t>Disjuntor termomagnético, bipolar 220/380 V, corrente de 10 A até 50 A</t>
  </si>
  <si>
    <t>37.13.640</t>
  </si>
  <si>
    <t>Disjuntor termomagnético, bipolar 220/380 V, corrente de 60 A até 100 A</t>
  </si>
  <si>
    <t>37.13.650</t>
  </si>
  <si>
    <t>Disjuntor termomagnético, tripolar 220/380 V, corrente de 10 A até 50 A</t>
  </si>
  <si>
    <t>37.13.660</t>
  </si>
  <si>
    <t>Disjuntor termomagnético, tripolar 220/380 V, corrente de 60 A até 100 A</t>
  </si>
  <si>
    <t>37.13.690</t>
  </si>
  <si>
    <t>Disjuntor série universal, em caixa moldada, térmico e magnético fixos, bipolar 480 V, corrente de 60 A até 100 A</t>
  </si>
  <si>
    <t>37.13.700</t>
  </si>
  <si>
    <t>Disjuntor série universal, em caixa moldada, térmico e magnético fixos, bipolar 480/600 V, corrente de 125 A</t>
  </si>
  <si>
    <t>37.13.720</t>
  </si>
  <si>
    <t>Disjuntor série universal, em caixa moldada, térmico fixo e magnético ajustável, tripolar 600 V, corrente de 300 A até 400 A</t>
  </si>
  <si>
    <t>37.13.730</t>
  </si>
  <si>
    <t>Disjuntor série universal, em caixa moldada, térmico fixo e magnético ajustável, tripolar 600 V, corrente de 500 A até 630 A</t>
  </si>
  <si>
    <t>37.13.740</t>
  </si>
  <si>
    <t>Disjuntor série universal, em caixa moldada, térmico fixo e magnético ajustável, tripolar 600 V, corrente de 700 A até 800 A</t>
  </si>
  <si>
    <t>37.13.760</t>
  </si>
  <si>
    <t>Disjuntor em caixa moldada, térmico e magnético ajustáveis, tripolar 630/690 V, faixa de ajuste de 440 até 630 A</t>
  </si>
  <si>
    <t>37.13.770</t>
  </si>
  <si>
    <t>Disjuntor em caixa moldada, térmico e magnético ajustáveis, tripolar 1250/690 V, faixa de ajuste de 800 até 1250 A</t>
  </si>
  <si>
    <t>37.13.780</t>
  </si>
  <si>
    <t>Disjuntor em caixa moldada, térmico e magnético ajustáveis, tripolar 1600/690 V, faixa de ajuste de 1000 até 1600 A</t>
  </si>
  <si>
    <t>37.13.800</t>
  </si>
  <si>
    <t>Mini-disjuntor termomagnético, unipolar 127/220 V, corrente de 10 A até 32 A</t>
  </si>
  <si>
    <t>37.13.810</t>
  </si>
  <si>
    <t>Mini-disjuntor termomagnético, unipolar 127/220 V, corrente de 40 A até 50 A</t>
  </si>
  <si>
    <t>37.13.840</t>
  </si>
  <si>
    <t>Mini-disjuntor termomagnético, bipolar 220/380 V, corrente de 10 A até 32 A</t>
  </si>
  <si>
    <t>37.13.850</t>
  </si>
  <si>
    <t>Mini-disjuntor termomagnético, bipolar 220/380 V, corrente de 40 A até 50 A</t>
  </si>
  <si>
    <t>37.13.860</t>
  </si>
  <si>
    <t>Mini-disjuntor termomagnético, bipolar 220/380 V, corrente de 63 A</t>
  </si>
  <si>
    <t>37.13.870</t>
  </si>
  <si>
    <t>Mini-disjuntor termomagnético, bipolar 400 V, corrente de 80 A até 100 A</t>
  </si>
  <si>
    <t>37.13.880</t>
  </si>
  <si>
    <t>Mini-disjuntor termomagnético, tripolar 220/380 V, corrente de 10 A até 32 A</t>
  </si>
  <si>
    <t>37.13.890</t>
  </si>
  <si>
    <t>Mini-disjuntor termomagnético, tripolar 220/380 V, corrente de 40 A até 50 A</t>
  </si>
  <si>
    <t>37.13.900</t>
  </si>
  <si>
    <t>Mini-disjuntor termomagnético, tripolar 220/380 V, corrente de 63 A</t>
  </si>
  <si>
    <t>37.13.910</t>
  </si>
  <si>
    <t>Mini-disjuntor termomagnético, tripolar 400 V, corrente de 80 A até 125 A</t>
  </si>
  <si>
    <t>37.13.920</t>
  </si>
  <si>
    <t>Disjuntor em caixa moldada, térmico ajustável e magnético fixo, tripolar 2000/1200 V, faixa de ajuste de 1600 até 2000 A</t>
  </si>
  <si>
    <t>37.13.930</t>
  </si>
  <si>
    <t>Disjuntor em caixa moldada, térmico ajustável e magnético fixo, tripolar 2500/1200 V, faixa de ajuste de 2000 até 2500 A</t>
  </si>
  <si>
    <t>37.13.940</t>
  </si>
  <si>
    <t>Disjuntor em caixa aberta tripolar extraível, 500 V de 6300 A, com acessórios</t>
  </si>
  <si>
    <t>37.14</t>
  </si>
  <si>
    <t>Chave de baixa tensao</t>
  </si>
  <si>
    <t>37.14.050</t>
  </si>
  <si>
    <t>Chave comutadora, reversão sob carga, tetrapolar, sem porta fusível, para 100 A</t>
  </si>
  <si>
    <t>37.14.300</t>
  </si>
  <si>
    <t>Chave seccionadora sob carga, tripolar, acionamento rotativo, com prolongador, sem porta-fusível, de 160 A</t>
  </si>
  <si>
    <t>37.14.310</t>
  </si>
  <si>
    <t>Chave seccionadora sob carga, tripolar, acionamento rotativo, com prolongador, sem porta-fusível, de 250 A</t>
  </si>
  <si>
    <t>37.14.320</t>
  </si>
  <si>
    <t>Chave seccionadora sob carga, tripolar, acionamento rotativo, com prolongador, sem porta-fusível, de 400 A</t>
  </si>
  <si>
    <t>37.14.330</t>
  </si>
  <si>
    <t>Chave seccionadora sob carga, tripolar, acionamento rotativo, com prolongador, sem porta-fusível, de 630 A</t>
  </si>
  <si>
    <t>37.14.340</t>
  </si>
  <si>
    <t>Chave seccionadora sob carga, tripolar, acionamento rotativo, com prolongador, sem porta-fusível, de 1000 A</t>
  </si>
  <si>
    <t>37.14.350</t>
  </si>
  <si>
    <t>Chave seccionadora sob carga, tripolar, acionamento rotativo, com prolongador, sem porta-fusível, de 1250 A</t>
  </si>
  <si>
    <t>37.14.410</t>
  </si>
  <si>
    <t>Chave seccionadora sob carga, tripolar, acionamento rotativo, com prolongador e porta-fusível até NH-00-125 A - sem fusíveis</t>
  </si>
  <si>
    <t>37.14.420</t>
  </si>
  <si>
    <t>Chave seccionadora sob carga, tripolar, acionamento rotativo, com prolongador e porta-fusível até NH-00-160 A - sem fusíveis</t>
  </si>
  <si>
    <t>37.14.430</t>
  </si>
  <si>
    <t>Chave seccionadora sob carga, tripolar, acionamento rotativo, com prolongador e porta-fusível até NH-1-250 A - sem fusíveis</t>
  </si>
  <si>
    <t>37.14.440</t>
  </si>
  <si>
    <t>Chave seccionadora sob carga, tripolar, acionamento rotativo, com prolongador e porta-fusível até NH-2-400 A - sem fusíveis</t>
  </si>
  <si>
    <t>37.14.450</t>
  </si>
  <si>
    <t>Chave seccionadora sob carga, tripolar, acionamento rotativo, com prolongador e porta-fusível até NH-3-630 A - sem fusíveis</t>
  </si>
  <si>
    <t>37.14.500</t>
  </si>
  <si>
    <t>Chave seccionadora sob carga, tripolar, acionamento tipo punho, com porta-fusível até NH-00-160 A - sem fusíveis</t>
  </si>
  <si>
    <t>37.14.510</t>
  </si>
  <si>
    <t>Chave seccionadora sob carga, tripolar, acionamento tipo punho, com porta-fusível até NH-1-250 A - sem fusíveis</t>
  </si>
  <si>
    <t>37.14.520</t>
  </si>
  <si>
    <t>Chave seccionadora sob carga, tripolar, acionamento tipo punho, com porta-fusível até NH-2-400 A - sem fusíveis</t>
  </si>
  <si>
    <t>37.14.530</t>
  </si>
  <si>
    <t>Chave seccionadora sob carga, tripolar, acionamento tipo punho, com porta-fusível até NH-3-630 A - sem fusíveis</t>
  </si>
  <si>
    <t>37.14.600</t>
  </si>
  <si>
    <t>Chave comutadora, reversão sob carga, tripolar, sem porta fusível, para 400 A</t>
  </si>
  <si>
    <t>37.14.610</t>
  </si>
  <si>
    <t>Chave comutadora, reversão sob carga, tripolar, sem porta fusível, para 600/630 A</t>
  </si>
  <si>
    <t>37.14.620</t>
  </si>
  <si>
    <t>Chave comutadora, reversão sob carga, tripolar, sem porta fusível, para 1000 A</t>
  </si>
  <si>
    <t>37.14.640</t>
  </si>
  <si>
    <t>Chave comutadora, reversão sob carga, tetrapolar, sem porta fusível, para 630 A / 690 V</t>
  </si>
  <si>
    <t>37.14.830</t>
  </si>
  <si>
    <t>Barra de contato para chave seccionadora tipo NH3-630 A</t>
  </si>
  <si>
    <t>37.14.912</t>
  </si>
  <si>
    <t>Chave seccionadora tripolar, abertura sob carga seca até 160 A / 690 V</t>
  </si>
  <si>
    <t>37.15</t>
  </si>
  <si>
    <t>Chave de media tensao</t>
  </si>
  <si>
    <t>37.15.110</t>
  </si>
  <si>
    <t>Chave seccionadora tripolar sob carga para 400 A - 25 kV - com prolongador</t>
  </si>
  <si>
    <t>37.15.120</t>
  </si>
  <si>
    <t>Chave seccionadora tripolar sob carga para 400 A - 15 kV - com prolongador</t>
  </si>
  <si>
    <t>37.15.150</t>
  </si>
  <si>
    <t>Chave fusível base ´C´ para 15 kV/100 A, com capacidade de ruptura até 10 kA - com fusível</t>
  </si>
  <si>
    <t>37.15.160</t>
  </si>
  <si>
    <t>Chave fusível base ´C´  para 15 kV/200 A, com capacidade de ruptura até 10 kA - com fusível</t>
  </si>
  <si>
    <t>37.15.170</t>
  </si>
  <si>
    <t>Chave fusível base ´C´ para 25 kV/100 A, com capacidade de ruptura até 6,3 kA - com fusível</t>
  </si>
  <si>
    <t>37.15.200</t>
  </si>
  <si>
    <t>Chave seccionadora tripolar seca para 400 A - 15 kV - com prolongador</t>
  </si>
  <si>
    <t>37.15.210</t>
  </si>
  <si>
    <t>Chave seccionadora tripolar seca para 600 / 630 A - 15 kV - com prolongador</t>
  </si>
  <si>
    <t>37.16</t>
  </si>
  <si>
    <t>Bus-way</t>
  </si>
  <si>
    <t>37.16.071</t>
  </si>
  <si>
    <t>Sistema de barramento blindado de 100 a 2000 A, trifásico, barra de cobre</t>
  </si>
  <si>
    <t>Axm</t>
  </si>
  <si>
    <t>37.16.081</t>
  </si>
  <si>
    <t>Sistema de barramento blindado de 100 a 2000 A, trifásico, barra de alumínio</t>
  </si>
  <si>
    <t>37.17</t>
  </si>
  <si>
    <t>Dispositivo DR ou interruptor de corrente de fuga</t>
  </si>
  <si>
    <t>37.17.060</t>
  </si>
  <si>
    <t>Dispositivo diferencial residual de 25 A x 30 mA - 2 polos</t>
  </si>
  <si>
    <t>37.17.070</t>
  </si>
  <si>
    <t>Dispositivo diferencial residual de 40 A x 30 mA - 2 polos</t>
  </si>
  <si>
    <t>37.17.074</t>
  </si>
  <si>
    <t>Dispositivo diferencial residual de 25 A x 30 mA - 4 polos</t>
  </si>
  <si>
    <t>37.17.080</t>
  </si>
  <si>
    <t>Dispositivo diferencial residual de 40 A x 30 mA - 4 polos</t>
  </si>
  <si>
    <t>37.17.090</t>
  </si>
  <si>
    <t>Dispositivo diferencial residual de 63 A x 30 mA - 4 polos</t>
  </si>
  <si>
    <t>37.17.100</t>
  </si>
  <si>
    <t>Dispositivo diferencial residual de 80 A x 30 mA - 4 polos</t>
  </si>
  <si>
    <t>37.17.110</t>
  </si>
  <si>
    <t>Dispositivo diferencial residual de 100 A x 30 mA - 4 polos</t>
  </si>
  <si>
    <t>37.17.114</t>
  </si>
  <si>
    <t>Dispositivo diferencial residual de 125 A x 30 mA - 4 polos</t>
  </si>
  <si>
    <t>37.17.130</t>
  </si>
  <si>
    <t>Dispositivo diferencial residual de 25 A x 300 mA - 4 polos</t>
  </si>
  <si>
    <t>37.18</t>
  </si>
  <si>
    <t>Transformador de Potencial</t>
  </si>
  <si>
    <t>37.18.010</t>
  </si>
  <si>
    <t>Transformador de potencial monofásico até 1000 VA classe 15 kV, a seco, com fusíveis</t>
  </si>
  <si>
    <t>37.18.020</t>
  </si>
  <si>
    <t>Transformador de potencial monofásico até 2000 VA classe 15 kV, a seco, com fusíveis</t>
  </si>
  <si>
    <t>37.18.030</t>
  </si>
  <si>
    <t>Transformador de potencial monofásico até 500 VA classe 15 kV, a seco, sem fusíveis</t>
  </si>
  <si>
    <t>37.19</t>
  </si>
  <si>
    <t>Transformador de corrente</t>
  </si>
  <si>
    <t>37.19.010</t>
  </si>
  <si>
    <t>Transformador de corrente 800-5 A, janela</t>
  </si>
  <si>
    <t>37.19.020</t>
  </si>
  <si>
    <t>Transformador de corrente 200-5 A até 600-5 A, janela</t>
  </si>
  <si>
    <t>37.19.030</t>
  </si>
  <si>
    <t>Transformador de corrente 1000-5 A até 1500-5 A, janela</t>
  </si>
  <si>
    <t>37.19.060</t>
  </si>
  <si>
    <t>Transformador de corrente 50-5 A até 150-5 A, janela</t>
  </si>
  <si>
    <t>37.20</t>
  </si>
  <si>
    <t>Reparos, conservacoes e complementos - GRUPO 37</t>
  </si>
  <si>
    <t>37.20.010</t>
  </si>
  <si>
    <t>Isolador em epóxi de 1 kV para barramento</t>
  </si>
  <si>
    <t>37.20.030</t>
  </si>
  <si>
    <t>Bloco terminal conector até 65A / 600V, faixa de aplicação até 16 mm²</t>
  </si>
  <si>
    <t>37.20.080</t>
  </si>
  <si>
    <t>Barra de neutro e/ou terra</t>
  </si>
  <si>
    <t>37.20.090</t>
  </si>
  <si>
    <t>Recolocação de chave seccionadora tripolar de 125 A até 650 A, sem base fusível</t>
  </si>
  <si>
    <t>37.20.100</t>
  </si>
  <si>
    <t>Recolocação de fundo de quadro de distribuição, sem componentes</t>
  </si>
  <si>
    <t>37.20.110</t>
  </si>
  <si>
    <t>Recolocação de quadro de distribuição de sobrepor, sem componentes</t>
  </si>
  <si>
    <t>37.20.130</t>
  </si>
  <si>
    <t>Banco de medição para transformadores TC/TP, padrão Eletropaulo e/ou Cesp</t>
  </si>
  <si>
    <t>37.20.140</t>
  </si>
  <si>
    <t>Suporte fixo para transformadores de potencial</t>
  </si>
  <si>
    <t>37.20.156</t>
  </si>
  <si>
    <t>Placa de montagem para quadros em geral, em chapa de aço</t>
  </si>
  <si>
    <t>37.20.190</t>
  </si>
  <si>
    <t>Inversor de frequência para variação de velocidade em motores, potência de 0,25 a 20 cv</t>
  </si>
  <si>
    <t>37.20.191</t>
  </si>
  <si>
    <t>Inversor de frequência para variação de velocidade em motores, potência de 25 a 30 cv</t>
  </si>
  <si>
    <t>37.20.193</t>
  </si>
  <si>
    <t>Inversor de frequência para variação de velocidade em motores, potência de 50 cv</t>
  </si>
  <si>
    <t>37.20.210</t>
  </si>
  <si>
    <t>Punho de manobra com articulador de acionamento</t>
  </si>
  <si>
    <t>37.21</t>
  </si>
  <si>
    <t>Capacitor de potencia</t>
  </si>
  <si>
    <t>37.21.010</t>
  </si>
  <si>
    <t>Capacitor de potência trifásico de 10 kVAr, 220 V/60 Hz, para correção de fator de potência</t>
  </si>
  <si>
    <t>37.22</t>
  </si>
  <si>
    <t>Transformador de comando</t>
  </si>
  <si>
    <t>37.22.010</t>
  </si>
  <si>
    <t>Transformador monofásico de comando de 200 VA, a seco</t>
  </si>
  <si>
    <t>37.24</t>
  </si>
  <si>
    <t>Supressor de surto</t>
  </si>
  <si>
    <t>37.24.031</t>
  </si>
  <si>
    <t>Supressor de surto monofásico, corrente nominal 4 a 11 kA, Imax. de surto 12 até 15 kA</t>
  </si>
  <si>
    <t>37.24.032</t>
  </si>
  <si>
    <t>Supressor de surto monofásico, corrente nominal 20 kA, Imax. de surto 50 até 80 kA</t>
  </si>
  <si>
    <t>37.24.042</t>
  </si>
  <si>
    <t>Dispositivo de proteção contra surto, 1 polo, suportabilidade &lt;= 4 kV, Un até 240V/415V, Iimp = 60 kA, curva de ensaio 10/350µs - classe 1</t>
  </si>
  <si>
    <t>37.24.043</t>
  </si>
  <si>
    <t>Dispositivo de proteção contra surto, 4 polos, 3F+N, Un até 240/415V, Iimp= 75 kA (25 kA por fase), curva de ensaio 10/350 µs - classe 1</t>
  </si>
  <si>
    <t>37.24.044</t>
  </si>
  <si>
    <t>Dispositivo de proteção contra surto, 4 polos, suportabilidade &lt;= 2,5 kV, 3F+N, Un até 240/415V, curva de ensaio 8/20µs, In=20kA/40kA - classe 2</t>
  </si>
  <si>
    <t>37.24.045</t>
  </si>
  <si>
    <t>Dispositivo de proteção contra surto, 1 polo, monobloco, suportabilidade &lt;=1,5kV, F+N / F+F, Un até 230/264V, curva de ensaio 8/20µs - classe 3</t>
  </si>
  <si>
    <t>37.25</t>
  </si>
  <si>
    <t>Disjuntores.</t>
  </si>
  <si>
    <t>37.25.090</t>
  </si>
  <si>
    <t>Disjuntor em caixa moldada tripolar, térmico e magnético fixos, tensão de isolamento 480/690V, de 10A a 60A</t>
  </si>
  <si>
    <t>37.25.100</t>
  </si>
  <si>
    <t>Disjuntor em caixa moldada tripolar, térmico e magnético fixos, tensão de isolamento 480/690V, de 70A até 150A</t>
  </si>
  <si>
    <t>37.25.110</t>
  </si>
  <si>
    <t>Disjuntor em caixa moldada tripolar, térmico e magnético fixos, tensão de isolamento 415/690V, de 175A a 250A</t>
  </si>
  <si>
    <t>37.25.200</t>
  </si>
  <si>
    <t>Disjuntor em caixa moldada bipolar, térmico e magnético fixos - 480 V, de 10 A a 50 A para 120/240 Vca - 25 KA e para 380/440 Vca - 18 KA</t>
  </si>
  <si>
    <t>37.25.210</t>
  </si>
  <si>
    <t>Disjuntor em caixa moldada bipolar, térmico e magnético fixos - 600 V, de 150 A para 120/240 Vca - 25 KA e para 380/440 Vca - 18 KA</t>
  </si>
  <si>
    <t>37.25.215</t>
  </si>
  <si>
    <t>Disjuntor fixo a vácuo de 15 a 17,5 kV, equipado com motorização de fechamento, com relê de proteção</t>
  </si>
  <si>
    <t>38</t>
  </si>
  <si>
    <t>TUBULACAO E CONDUTOR PARA ENERGIA ELETRICA E TELEFONIA BASICA</t>
  </si>
  <si>
    <t>38.01</t>
  </si>
  <si>
    <t>Eletroduto em PVC rigido roscavel</t>
  </si>
  <si>
    <t>38.01.040</t>
  </si>
  <si>
    <t>Eletroduto de PVC rígido roscável de 3/4´ - com acessórios</t>
  </si>
  <si>
    <t>38.01.060</t>
  </si>
  <si>
    <t>Eletroduto de PVC rígido roscável de 1´ - com acessórios</t>
  </si>
  <si>
    <t>38.01.080</t>
  </si>
  <si>
    <t>Eletroduto de PVC rígido roscável de 1 1/4´ - com acessórios</t>
  </si>
  <si>
    <t>38.01.100</t>
  </si>
  <si>
    <t>Eletroduto de PVC rígido roscável de 1 1/2´ - com acessórios</t>
  </si>
  <si>
    <t>38.01.120</t>
  </si>
  <si>
    <t>Eletroduto de PVC rígido roscável de 2´ - com acessórios</t>
  </si>
  <si>
    <t>38.01.140</t>
  </si>
  <si>
    <t>Eletroduto de PVC rígido roscável de 2 1/2´ - com acessórios</t>
  </si>
  <si>
    <t>38.01.160</t>
  </si>
  <si>
    <t>Eletroduto de PVC rígido roscável de 3´ - com acessórios</t>
  </si>
  <si>
    <t>38.01.180</t>
  </si>
  <si>
    <t>Eletroduto de PVC rígido roscável de 4´ - com acessórios</t>
  </si>
  <si>
    <t>38.04</t>
  </si>
  <si>
    <t>Eletroduto rígido em aço carbono galvanizado com acessórios - NBR 13057</t>
  </si>
  <si>
    <t>38.04.040</t>
  </si>
  <si>
    <t>Eletroduto galvanizado conforme NBR13057 -  3/4´ com acessórios</t>
  </si>
  <si>
    <t>38.04.060</t>
  </si>
  <si>
    <t>Eletroduto galvanizado conforme NBR13057 -  1´ com acessórios</t>
  </si>
  <si>
    <t>38.04.080</t>
  </si>
  <si>
    <t>Eletroduto galvanizado conforme NBR13057 -  1 1/4´ com acessórios</t>
  </si>
  <si>
    <t>38.04.100</t>
  </si>
  <si>
    <t>Eletroduto galvanizado conforme NBR13057 -  1 1/2´ com acessórios</t>
  </si>
  <si>
    <t>38.04.120</t>
  </si>
  <si>
    <t>Eletroduto galvanizado conforme NBR13057 -  2´ com acessórios</t>
  </si>
  <si>
    <t>38.04.140</t>
  </si>
  <si>
    <t>Eletroduto galvanizado conforme NBR13057 -  2 1/2´ com acessórios</t>
  </si>
  <si>
    <t>38.04.160</t>
  </si>
  <si>
    <t>Eletroduto galvanizado conforme NBR13057 -  3´ com acessórios</t>
  </si>
  <si>
    <t>38.04.180</t>
  </si>
  <si>
    <t>Eletroduto galvanizado conforme NBR13057 -  4´ com acessórios</t>
  </si>
  <si>
    <t>38.05</t>
  </si>
  <si>
    <t>Eletroduto rígido em aço carbono galvanizado com acessórios - NBR 6323</t>
  </si>
  <si>
    <t>38.05.040</t>
  </si>
  <si>
    <t>Eletroduto galvanizado a quente conforme NBR6323 - 3/4´ - com acessórios</t>
  </si>
  <si>
    <t>38.05.060</t>
  </si>
  <si>
    <t>Eletroduto galvanizado a quente conforme NBR6323 - 1´ - com acessórios</t>
  </si>
  <si>
    <t>38.05.090</t>
  </si>
  <si>
    <t>Eletroduto galvanizado a quente conforme NBR6323 - 1 1/4´ com acessórios</t>
  </si>
  <si>
    <t>38.05.100</t>
  </si>
  <si>
    <t>Eletroduto galvanizado a quente conforme NBR6323 - 1 1/2´ com acessórios</t>
  </si>
  <si>
    <t>38.05.120</t>
  </si>
  <si>
    <t>Eletroduto galvanizado a quente conforme NBR6323 - 2´ com acessórios</t>
  </si>
  <si>
    <t>38.05.140</t>
  </si>
  <si>
    <t>Eletroduto galvanizado a quente conforme NBR6323 - 2 1/2´ com acessórios</t>
  </si>
  <si>
    <t>38.05.160</t>
  </si>
  <si>
    <t>Eletroduto galvanizado a quente conforme NBR6323 - 3´ com acessórios</t>
  </si>
  <si>
    <t>38.05.180</t>
  </si>
  <si>
    <t>Eletroduto galvanizado a quente conforme NBR6323 - 4´ com acessórios</t>
  </si>
  <si>
    <t>38.06</t>
  </si>
  <si>
    <t>Eletroduto rígido em aço carbono galvanizado por imersão a quente com acessórios – NBR 5598</t>
  </si>
  <si>
    <t>38.06.020</t>
  </si>
  <si>
    <t>Eletroduto galvanizado a quente conforme NBR5598 - 1/2´ com acessórios</t>
  </si>
  <si>
    <t>38.06.040</t>
  </si>
  <si>
    <t>Eletroduto galvanizado a quente conforme NBR5598 - 3/4´ com acessórios</t>
  </si>
  <si>
    <t>38.06.060</t>
  </si>
  <si>
    <t>Eletroduto galvanizado a quente conforme NBR5598 - 1´ com acessórios</t>
  </si>
  <si>
    <t>38.06.080</t>
  </si>
  <si>
    <t>Eletroduto galvanizado a quente conforme NBR5598 - 1 1/4´ com acessórios</t>
  </si>
  <si>
    <t>38.06.100</t>
  </si>
  <si>
    <t>Eletroduto galvanizado a quente conforme NBR5598 - 1 1/2´ com acessórios</t>
  </si>
  <si>
    <t>38.06.120</t>
  </si>
  <si>
    <t>Eletroduto galvanizado a quente conforme NBR5598 - 2´ com acessórios</t>
  </si>
  <si>
    <t>38.06.140</t>
  </si>
  <si>
    <t>Eletroduto galvanizado a quente conforme NBR5598 - 2 1/2´ com acessórios</t>
  </si>
  <si>
    <t>38.06.160</t>
  </si>
  <si>
    <t>Eletroduto galvanizado a quente conforme NBR5598 - 3´ com acessórios</t>
  </si>
  <si>
    <t>38.06.180</t>
  </si>
  <si>
    <t>Eletroduto galvanizado a quente conforme NBR5598 - 4´ com acessórios</t>
  </si>
  <si>
    <t>38.07</t>
  </si>
  <si>
    <t>Canaleta, perfilado e acessorios</t>
  </si>
  <si>
    <t>38.07.030</t>
  </si>
  <si>
    <t>Grampo tipo ´C´ diâmetro 3/8`, com balancim tamanho grande</t>
  </si>
  <si>
    <t>38.07.050</t>
  </si>
  <si>
    <t>Tampa de pressão para perfilado de 38 x 38 mm</t>
  </si>
  <si>
    <t>38.07.120</t>
  </si>
  <si>
    <t>Saída final, diâmetro de 3/4´</t>
  </si>
  <si>
    <t>38.07.130</t>
  </si>
  <si>
    <t>Saída lateral simples, diâmetro de 3/4´</t>
  </si>
  <si>
    <t>38.07.134</t>
  </si>
  <si>
    <t>Saída lateral simples, diâmetro de 1´</t>
  </si>
  <si>
    <t>38.07.140</t>
  </si>
  <si>
    <t>Saída superior, diâmetro de 3/4´</t>
  </si>
  <si>
    <t>38.07.172</t>
  </si>
  <si>
    <t>Canaleta em PVC de 20 x 12 mm, inclusive acessórios</t>
  </si>
  <si>
    <t>38.07.200</t>
  </si>
  <si>
    <t>Vergalhão com rosca, porca e arruela de diâmetro 3/8´ (tirante)</t>
  </si>
  <si>
    <t>38.07.210</t>
  </si>
  <si>
    <t>Vergalhão com rosca, porca e arruela de diâmetro 1/4´ (tirante)</t>
  </si>
  <si>
    <t>38.07.216</t>
  </si>
  <si>
    <t>Vergalhão com rosca, porca e arruela de diâmetro 5/16´ (tirante)</t>
  </si>
  <si>
    <t>38.07.300</t>
  </si>
  <si>
    <t>Perfilado perfurado 38 x 38 mm em chapa 14 pré-zincada, com acessórios</t>
  </si>
  <si>
    <t>38.07.310</t>
  </si>
  <si>
    <t>Perfilado perfurado 38 x 76 mm em chapa 14 pré-zincada, com acessórios</t>
  </si>
  <si>
    <t>38.07.340</t>
  </si>
  <si>
    <t>Perfilado liso 38 x 38 mm - com acessórios</t>
  </si>
  <si>
    <t>38.07.700</t>
  </si>
  <si>
    <t>Canaleta aparente com tampa em PVC, autoextinguível, de 85 x 35 mm, com acessórios</t>
  </si>
  <si>
    <t>38.07.710</t>
  </si>
  <si>
    <t>Canaleta aparente com duas tampas em PVC, autoextinguível, de 120 x 35 mm, com acessórios</t>
  </si>
  <si>
    <t>38.07.720</t>
  </si>
  <si>
    <t>Canaleta aparente com duas tampas em PVC, autoextinguível, de 120 x 60 mm, com acessórios</t>
  </si>
  <si>
    <t>38.07.730</t>
  </si>
  <si>
    <t>Suporte com furos de tomada em PVC de 60 x 35 x 150 mm, para canaleta aparente</t>
  </si>
  <si>
    <t>38.07.740</t>
  </si>
  <si>
    <t>Suporte com furos de tomada em PVC de 85 x 35 x 150 mm, para canaleta aparente</t>
  </si>
  <si>
    <t>38.07.750</t>
  </si>
  <si>
    <t>Suporte com furos de tomada em PVC de 60 x 60 x 150 mm, para canaleta aparente</t>
  </si>
  <si>
    <t>38.07.800</t>
  </si>
  <si>
    <t>Gancho longo em chapa aço zincado para fixação de luminária</t>
  </si>
  <si>
    <t>38.07.801</t>
  </si>
  <si>
    <t>Sapata externa com 4 furos, 38 x 38 mm</t>
  </si>
  <si>
    <t>38.10</t>
  </si>
  <si>
    <t>Duto fechado de piso e acessorios</t>
  </si>
  <si>
    <t>38.10.010</t>
  </si>
  <si>
    <t>Duto de piso liso em aço, medindo 2 x 25 x 70 mm, com acessórios</t>
  </si>
  <si>
    <t>38.10.020</t>
  </si>
  <si>
    <t>Duto de piso liso em aço, medindo 3 x 25 x 70 mm, com acessórios</t>
  </si>
  <si>
    <t>38.10.024</t>
  </si>
  <si>
    <t>Caixa de derivação ou passagem, para cruzamento de duto, medindo 4 x 25 x 70 mm, sem cruzadora</t>
  </si>
  <si>
    <t>38.10.026</t>
  </si>
  <si>
    <t>Caixa de derivação ou passagem, para cruzamento de duto, medindo 12 x 25 x 70 mm, com cruzadora</t>
  </si>
  <si>
    <t>38.10.030</t>
  </si>
  <si>
    <t>Caixa de derivação ou passagem, para cruzamento de duto, medindo 16 x 25 x 70 mm, com cruzadora</t>
  </si>
  <si>
    <t>38.10.060</t>
  </si>
  <si>
    <t>Caixa de tomada e tampa basculante com rebaixo de 2 x (25 x 70 mm)</t>
  </si>
  <si>
    <t>38.10.070</t>
  </si>
  <si>
    <t>Caixa de tomada e tampa basculante com rebaixo de 3 x (25 x 70 mm)</t>
  </si>
  <si>
    <t>38.10.080</t>
  </si>
  <si>
    <t>Caixa de tomada e tampa basculante com rebaixo de 4 x (25 x 70 mm)</t>
  </si>
  <si>
    <t>38.10.090</t>
  </si>
  <si>
    <t>Suporte de tomada para caixas com 2, 3 ou 4 vias</t>
  </si>
  <si>
    <t>38.12</t>
  </si>
  <si>
    <t>Leitos e acessorios</t>
  </si>
  <si>
    <t>38.12.086</t>
  </si>
  <si>
    <t>Leito para cabos, tipo pesado, em aço galvanizado de 300 x 100 mm - com acessórios</t>
  </si>
  <si>
    <t>38.12.090</t>
  </si>
  <si>
    <t>Leito para cabos, tipo pesado, em aço galvanizado de 400 x 100 mm - com acessórios</t>
  </si>
  <si>
    <t>38.12.100</t>
  </si>
  <si>
    <t>Leito para cabos, tipo pesado, em aço galvanizado de 600 x 100 mm - com acessórios</t>
  </si>
  <si>
    <t>38.12.120</t>
  </si>
  <si>
    <t>Leito para cabos, tipo pesado, em aço galvanizado de 500 x 100 mm - com acessórios</t>
  </si>
  <si>
    <t>38.12.130</t>
  </si>
  <si>
    <t>Leito para cabos, tipo pesado, em aço galvanizado de 800 x 100 mm - com acessórios</t>
  </si>
  <si>
    <t>38.13</t>
  </si>
  <si>
    <t>Eletroduto em polietileno de alta densidade</t>
  </si>
  <si>
    <t>38.13.010</t>
  </si>
  <si>
    <t>Eletroduto corrugado em polietileno de alta densidade, DN= 30 mm, com acessórios</t>
  </si>
  <si>
    <t>38.13.016</t>
  </si>
  <si>
    <t>Eletroduto corrugado em polietileno de alta densidade, DN= 40 mm, com acessórios</t>
  </si>
  <si>
    <t>38.13.020</t>
  </si>
  <si>
    <t>Eletroduto corrugado em polietileno de alta densidade, DN= 50 mm, com acessórios</t>
  </si>
  <si>
    <t>38.13.030</t>
  </si>
  <si>
    <t>Eletroduto corrugado em polietileno de alta densidade, DN= 75 mm, com acessórios</t>
  </si>
  <si>
    <t>38.13.040</t>
  </si>
  <si>
    <t>Eletroduto corrugado em polietileno de alta densidade, DN= 100 mm, com acessórios</t>
  </si>
  <si>
    <t>38.13.050</t>
  </si>
  <si>
    <t>Eletroduto corrugado em polietileno de alta densidade, DN= 125 mm, com acessórios</t>
  </si>
  <si>
    <t>38.13.060</t>
  </si>
  <si>
    <t>Eletroduto corrugado em polietileno de alta densidade, DN= 150 mm, com acessórios</t>
  </si>
  <si>
    <t>38.15</t>
  </si>
  <si>
    <t>Eletroduto metalico flexivel</t>
  </si>
  <si>
    <t>38.15.010</t>
  </si>
  <si>
    <t>Eletroduto metálico flexível com capa em PVC de 3/4´</t>
  </si>
  <si>
    <t>38.15.020</t>
  </si>
  <si>
    <t>Eletroduto metálico flexível com capa em PVC de 1´</t>
  </si>
  <si>
    <t>38.15.040</t>
  </si>
  <si>
    <t>Eletroduto metálico flexível com capa em PVC de 2´</t>
  </si>
  <si>
    <t>38.15.110</t>
  </si>
  <si>
    <t>Terminal macho fixo em latão zincado de 3/4´</t>
  </si>
  <si>
    <t>38.15.120</t>
  </si>
  <si>
    <t>Terminal macho fixo em latão zincado de 1´</t>
  </si>
  <si>
    <t>38.15.140</t>
  </si>
  <si>
    <t>Terminal macho fixo em latão zincado de 2´</t>
  </si>
  <si>
    <t>38.15.310</t>
  </si>
  <si>
    <t>Terminal macho giratório em latão zincado de 3/4´</t>
  </si>
  <si>
    <t>38.15.320</t>
  </si>
  <si>
    <t>Terminal macho giratório em latão zincado de 1´</t>
  </si>
  <si>
    <t>38.15.340</t>
  </si>
  <si>
    <t>Terminal macho giratório em latão zincado de 2´</t>
  </si>
  <si>
    <t>38.16</t>
  </si>
  <si>
    <t>Rodape tecnico e acessorios</t>
  </si>
  <si>
    <t>38.16.030</t>
  </si>
  <si>
    <t>Rodapé técnico triplo e tampa com pintura eletrostática</t>
  </si>
  <si>
    <t>38.16.060</t>
  </si>
  <si>
    <t>Curva horizontal tripla de 90°, interna ou externa e tampa com pintura eletrostática</t>
  </si>
  <si>
    <t>38.16.080</t>
  </si>
  <si>
    <t>Tê triplo de 90°, horizontal ou vertical e tampa com pintura eletrostática</t>
  </si>
  <si>
    <t>38.16.090</t>
  </si>
  <si>
    <t>Caixa para tomadas: de energia, RJ, sobressalente, interruptor ou espelho, com pintura eletrostática, para rodapé técnico triplo</t>
  </si>
  <si>
    <t>38.16.130</t>
  </si>
  <si>
    <t>Caixa para tomadas: de energia, RJ, sobressalente, interruptor ou espelho, com pintura eletrostática, para rodapé técnico duplo</t>
  </si>
  <si>
    <t>38.16.140</t>
  </si>
  <si>
    <t>Terminal de fechamento ou mata junta com pintura eletrostática, para rodapé técnico triplo</t>
  </si>
  <si>
    <t>38.16.150</t>
  </si>
  <si>
    <t>Rodapé técnico duplo e tampa com pintura eletrostática</t>
  </si>
  <si>
    <t>38.16.160</t>
  </si>
  <si>
    <t>Curva vertical dupla de 90°, interna ou externa e tampa com pintura eletrostática</t>
  </si>
  <si>
    <t>38.16.190</t>
  </si>
  <si>
    <t>Terminal de fechamento ou mata junta com pintura eletrostática, para rodapé técnico duplo</t>
  </si>
  <si>
    <t>38.16.200</t>
  </si>
  <si>
    <t>Curva horizontal dupla de 90°, interna ou externa e tampa com pintura eletrostática</t>
  </si>
  <si>
    <t>38.16.230</t>
  </si>
  <si>
    <t>Curva vertical tripla de 90°, interna ou externa e tampa com pintura eletrostática</t>
  </si>
  <si>
    <t>38.16.250</t>
  </si>
  <si>
    <t>Poste condutor metálico para distribuição, com suporte para tomadas elétricas e RJ, com pintura eletrostática, altura de 3 m</t>
  </si>
  <si>
    <t>38.16.270</t>
  </si>
  <si>
    <t>Caixa de derivação embutida ou externa para rodapé técnico duplo</t>
  </si>
  <si>
    <t>38.19</t>
  </si>
  <si>
    <t>Eletroduto em PVC corrugado flexivel</t>
  </si>
  <si>
    <t>38.19.020</t>
  </si>
  <si>
    <t>Eletroduto de PVC corrugado flexível leve, diâmetro externo de 20 mm</t>
  </si>
  <si>
    <t>38.19.030</t>
  </si>
  <si>
    <t>Eletroduto de PVC corrugado flexível leve, diâmetro externo de 25 mm</t>
  </si>
  <si>
    <t>38.19.040</t>
  </si>
  <si>
    <t>Eletroduto de PVC corrugado flexível leve, diâmetro externo de 32 mm</t>
  </si>
  <si>
    <t>38.19.210</t>
  </si>
  <si>
    <t>Eletroduto de PVC corrugado flexível reforçado, diâmetro externo de 25 mm</t>
  </si>
  <si>
    <t>38.19.220</t>
  </si>
  <si>
    <t>Eletroduto de PVC corrugado flexível reforçado, diâmetro externo de 32 mm</t>
  </si>
  <si>
    <t>38.20</t>
  </si>
  <si>
    <t>Reparos, conservacoes e complementos - GRUPO 38</t>
  </si>
  <si>
    <t>38.20.010</t>
  </si>
  <si>
    <t>Recolocação de perfilado 38x38 mm</t>
  </si>
  <si>
    <t>38.20.020</t>
  </si>
  <si>
    <t>Recolocação de vergalhão</t>
  </si>
  <si>
    <t>38.20.030</t>
  </si>
  <si>
    <t>Recolocação de caixa de tomada para perfilado</t>
  </si>
  <si>
    <t>38.20.040</t>
  </si>
  <si>
    <t>Recolocação de eletrodutos</t>
  </si>
  <si>
    <t>38.21</t>
  </si>
  <si>
    <t>Eletrocalha e acessorios</t>
  </si>
  <si>
    <t>38.21.110</t>
  </si>
  <si>
    <t>Eletrocalha lisa galvanizada a fogo, 50 x 50 mm, com acessórios</t>
  </si>
  <si>
    <t>38.21.120</t>
  </si>
  <si>
    <t>Eletrocalha lisa galvanizada a fogo, 100 x 50 mm, com acessórios</t>
  </si>
  <si>
    <t>38.21.130</t>
  </si>
  <si>
    <t>Eletrocalha lisa galvanizada a fogo, 150 x 50 mm, com acessórios</t>
  </si>
  <si>
    <t>38.21.140</t>
  </si>
  <si>
    <t>Eletrocalha lisa galvanizada a fogo, 200 x 50 mm, com acessórios</t>
  </si>
  <si>
    <t>38.21.150</t>
  </si>
  <si>
    <t>Eletrocalha lisa galvanizada a fogo, 250 x 50 mm, com acessórios</t>
  </si>
  <si>
    <t>38.21.310</t>
  </si>
  <si>
    <t>Eletrocalha lisa galvanizada a fogo, 100 x 100 mm, com acessórios</t>
  </si>
  <si>
    <t>38.21.320</t>
  </si>
  <si>
    <t>Eletrocalha lisa galvanizada a fogo, 150 x 100 mm, com acessórios</t>
  </si>
  <si>
    <t>38.21.330</t>
  </si>
  <si>
    <t>Eletrocalha lisa galvanizada a fogo, 200 x 100 mm, com acessórios</t>
  </si>
  <si>
    <t>38.21.340</t>
  </si>
  <si>
    <t>Eletrocalha lisa galvanizada a fogo, 250 x 100 mm, com acessórios</t>
  </si>
  <si>
    <t>38.21.350</t>
  </si>
  <si>
    <t>Eletrocalha lisa galvanizada a fogo, 300 x 100 mm, com acessórios</t>
  </si>
  <si>
    <t>38.21.360</t>
  </si>
  <si>
    <t>Eletrocalha lisa galvanizada a fogo, 400 x 100 mm, com acessórios</t>
  </si>
  <si>
    <t>38.21.920</t>
  </si>
  <si>
    <t>Eletrocalha perfurada galvanizada a fogo, 100 x 50 mm, com acessórios</t>
  </si>
  <si>
    <t>38.21.930</t>
  </si>
  <si>
    <t>Eletrocalha perfurada galvanizada a fogo, 150 x 50 mm, com acessórios</t>
  </si>
  <si>
    <t>38.21.940</t>
  </si>
  <si>
    <t>Eletrocalha perfurada galvanizada a fogo, 200 x 50 mm, com acessórios</t>
  </si>
  <si>
    <t>38.21.950</t>
  </si>
  <si>
    <t>Eletrocalha perfurada galvanizada a fogo, 250 x 50 mm, com acessórios</t>
  </si>
  <si>
    <t>38.22</t>
  </si>
  <si>
    <t>Eletrocalha e acessorios.</t>
  </si>
  <si>
    <t>38.22.120</t>
  </si>
  <si>
    <t>Eletrocalha perfurada galvanizada a fogo, 150x100 mm, com acessórios</t>
  </si>
  <si>
    <t>38.22.130</t>
  </si>
  <si>
    <t>Eletrocalha perfurada galvanizada a fogo, 200x100 mm, com acessórios</t>
  </si>
  <si>
    <t>38.22.140</t>
  </si>
  <si>
    <t>Eletrocalha perfurada galvanizada a fogo, 250x100 mm, com acessórios</t>
  </si>
  <si>
    <t>38.22.150</t>
  </si>
  <si>
    <t>Eletrocalha perfurada galvanizada a fogo, 300x100 mm, com acessórios</t>
  </si>
  <si>
    <t>38.22.160</t>
  </si>
  <si>
    <t>Eletrocalha perfurada galvanizada a fogo, 400x100 mm, com acessórios</t>
  </si>
  <si>
    <t>38.22.610</t>
  </si>
  <si>
    <t>Tampa de encaixe para eletrocalha, galvanizada a fogo, L= 50 mm</t>
  </si>
  <si>
    <t>38.22.620</t>
  </si>
  <si>
    <t>Tampa de encaixe para eletrocalha, galvanizada a fogo, L= 100 mm</t>
  </si>
  <si>
    <t>38.22.630</t>
  </si>
  <si>
    <t>Tampa de encaixe para eletrocalha, galvanizada a fogo, L= 150 mm</t>
  </si>
  <si>
    <t>38.22.640</t>
  </si>
  <si>
    <t>Tampa de encaixe para eletrocalha, galvanizada a fogo, L= 200 mm</t>
  </si>
  <si>
    <t>38.22.650</t>
  </si>
  <si>
    <t>Tampa de encaixe para eletrocalha, galvanizada a fogo, L= 250 mm</t>
  </si>
  <si>
    <t>38.22.660</t>
  </si>
  <si>
    <t>Tampa de encaixe para eletrocalha, galvanizada a fogo, L= 300 mm</t>
  </si>
  <si>
    <t>38.22.670</t>
  </si>
  <si>
    <t>Tampa de encaixe para eletrocalha, galvanizada a fogo, L= 400 mm</t>
  </si>
  <si>
    <t>38.23</t>
  </si>
  <si>
    <t>Eletrocalha e acessorios..</t>
  </si>
  <si>
    <t>38.23.010</t>
  </si>
  <si>
    <t>Suporte para eletrocalha, galvanizado a fogo, 50x50 mm</t>
  </si>
  <si>
    <t>38.23.020</t>
  </si>
  <si>
    <t>Suporte para eletrocalha, galvanizado a fogo, 100x50 mm</t>
  </si>
  <si>
    <t>38.23.030</t>
  </si>
  <si>
    <t>Suporte para eletrocalha, galvanizado a fogo, 150x50 mm</t>
  </si>
  <si>
    <t>38.23.040</t>
  </si>
  <si>
    <t>Suporte para eletrocalha, galvanizado a fogo, 200x50 mm</t>
  </si>
  <si>
    <t>38.23.050</t>
  </si>
  <si>
    <t>Suporte para eletrocalha, galvanizado a fogo, 250x50 mm</t>
  </si>
  <si>
    <t>38.23.060</t>
  </si>
  <si>
    <t>Suporte para eletrocalha, galvanizado a fogo, 300x50 mm</t>
  </si>
  <si>
    <t>38.23.110</t>
  </si>
  <si>
    <t>Suporte para eletrocalha, galvanizado a fogo, 100x100 mm</t>
  </si>
  <si>
    <t>38.23.120</t>
  </si>
  <si>
    <t>Suporte para eletrocalha, galvanizado a fogo, 150x100 mm</t>
  </si>
  <si>
    <t>38.23.130</t>
  </si>
  <si>
    <t>Suporte para eletrocalha, galvanizado a fogo, 200x100 mm</t>
  </si>
  <si>
    <t>38.23.140</t>
  </si>
  <si>
    <t>Suporte para eletrocalha, galvanizado a fogo, 250x100 mm</t>
  </si>
  <si>
    <t>38.23.150</t>
  </si>
  <si>
    <t>Suporte para eletrocalha, galvanizado a fogo, 300x100 mm</t>
  </si>
  <si>
    <t>38.23.160</t>
  </si>
  <si>
    <t>Suporte para eletrocalha, galvanizado a fogo, 400x100 mm</t>
  </si>
  <si>
    <t>38.23.210</t>
  </si>
  <si>
    <t>Mão francesa simples, galvanizada a fogo, L= 200 mm</t>
  </si>
  <si>
    <t>38.23.220</t>
  </si>
  <si>
    <t>Mão francesa simples, galvanizada a fogo, L= 300 mm</t>
  </si>
  <si>
    <t>38.23.230</t>
  </si>
  <si>
    <t>Mão francesa simples, galvanizada a fogo, L= 400 mm</t>
  </si>
  <si>
    <t>38.23.240</t>
  </si>
  <si>
    <t>Mão francesa simples, galvanizada a fogo, L= 500 mm</t>
  </si>
  <si>
    <t>38.23.310</t>
  </si>
  <si>
    <t>Mão francesa dupla, galvanizada a fogo, L= 300 mm</t>
  </si>
  <si>
    <t>38.23.320</t>
  </si>
  <si>
    <t>Mão francesa dupla, galvanizada a fogo, L= 400 mm</t>
  </si>
  <si>
    <t>38.23.330</t>
  </si>
  <si>
    <t>Mão francesa dupla, galvanizada a fogo, L= 500 mm</t>
  </si>
  <si>
    <t>39</t>
  </si>
  <si>
    <t>CONDUTOR E ENFIACAO DE ENERGIA ELETRICA E TELEFONIA</t>
  </si>
  <si>
    <t>39.02</t>
  </si>
  <si>
    <t>Cabo de cobre, isolamento 450V / 750 V, isolacao em PVC 70°C</t>
  </si>
  <si>
    <t>39.02.010</t>
  </si>
  <si>
    <t>Cabo de cobre de 1,5 mm², isolamento 750 V - isolação em PVC 70°C</t>
  </si>
  <si>
    <t>39.02.016</t>
  </si>
  <si>
    <t>Cabo de cobre de 2,5 mm², isolamento 750 V - isolação em PVC 70°C</t>
  </si>
  <si>
    <t>39.02.020</t>
  </si>
  <si>
    <t>Cabo de cobre de 4 mm², isolamento 750 V - isolação em PVC 70°C</t>
  </si>
  <si>
    <t>39.02.030</t>
  </si>
  <si>
    <t>Cabo de cobre de 6 mm², isolamento 750 V - isolação em PVC 70°C</t>
  </si>
  <si>
    <t>39.02.040</t>
  </si>
  <si>
    <t>Cabo de cobre de 10 mm², isolamento 750 V - isolação em PVC 70°C</t>
  </si>
  <si>
    <t>39.03</t>
  </si>
  <si>
    <t>Cabo de cobre, isolamento 0,6/1kV, isolacao em PVC 70°C</t>
  </si>
  <si>
    <t>39.03.160</t>
  </si>
  <si>
    <t>Cabo de cobre de 1,5 mm², isolamento 0,6/1 kV - isolação em PVC 70°C</t>
  </si>
  <si>
    <t>39.03.170</t>
  </si>
  <si>
    <t>Cabo de cobre de 2,5 mm², isolamento 0,6/1 kV - isolação em PVC 70°C</t>
  </si>
  <si>
    <t>39.03.174</t>
  </si>
  <si>
    <t>Cabo de cobre de 4 mm², isolamento 0,6/1 kV - isolação em PVC 70°C</t>
  </si>
  <si>
    <t>39.03.178</t>
  </si>
  <si>
    <t>Cabo de cobre de 6 mm², isolamento 0,6/1 kV - isolação em PVC 70°C</t>
  </si>
  <si>
    <t>39.03.182</t>
  </si>
  <si>
    <t>Cabo de cobre de 10 mm², isolamento 0,6/1 kV - isolação em PVC 70°C</t>
  </si>
  <si>
    <t>39.04</t>
  </si>
  <si>
    <t>Cabo de cobre nu, tempera mole, classe 2</t>
  </si>
  <si>
    <t>39.04.040</t>
  </si>
  <si>
    <t>Cabo de cobre nu, têmpera mole, classe 2, de 10 mm²</t>
  </si>
  <si>
    <t>39.04.050</t>
  </si>
  <si>
    <t>Cabo de cobre nu, têmpera mole, classe 2, de 16 mm²</t>
  </si>
  <si>
    <t>39.04.060</t>
  </si>
  <si>
    <t>Cabo de cobre nu, têmpera mole, classe 2, de 25 mm²</t>
  </si>
  <si>
    <t>39.04.070</t>
  </si>
  <si>
    <t>Cabo de cobre nu, têmpera mole, classe 2, de 35 mm²</t>
  </si>
  <si>
    <t>39.04.080</t>
  </si>
  <si>
    <t>Cabo de cobre nu, têmpera mole, classe 2, de 50 mm²</t>
  </si>
  <si>
    <t>39.04.100</t>
  </si>
  <si>
    <t>Cabo de cobre nu, têmpera mole, classe 2, de 70 mm²</t>
  </si>
  <si>
    <t>39.04.120</t>
  </si>
  <si>
    <t>Cabo de cobre nu, têmpera mole, classe 2, de 95 mm²</t>
  </si>
  <si>
    <t>39.04.180</t>
  </si>
  <si>
    <t>Cabo de cobre nu, têmpera mole, classe 2, de 185 mm²</t>
  </si>
  <si>
    <t>39.05</t>
  </si>
  <si>
    <t>Cabo de cobre tripolar, isolamento 8,7/15 kV, isolacao EPR 90°C</t>
  </si>
  <si>
    <t>39.05.070</t>
  </si>
  <si>
    <t>Cabo de cobre de 3x35 mm², isolamento 8,7/15 kV - isolação EPR 90°C</t>
  </si>
  <si>
    <t>39.06</t>
  </si>
  <si>
    <t>Cabo de cobre unipolar, isolamento 8,7/15 kV, isolacao EPR 90°C</t>
  </si>
  <si>
    <t>39.06.060</t>
  </si>
  <si>
    <t>Cabo de cobre de 25 mm², isolamento 8,7/15 kV - isolação EPR 90°C</t>
  </si>
  <si>
    <t>39.06.070</t>
  </si>
  <si>
    <t>Cabo de cobre de 35 mm², isolamento 8,7/15 kV - isolação EPR 90°C</t>
  </si>
  <si>
    <t>39.06.074</t>
  </si>
  <si>
    <t>Cabo de cobre de 50 mm², isolamento 8,7/15 kV - isolação EPR 90°C</t>
  </si>
  <si>
    <t>39.06.084</t>
  </si>
  <si>
    <t>Cabo de cobre de 120 mm², isolamento 8,7/15 kV - isolação EPR 90°C</t>
  </si>
  <si>
    <t>39.09</t>
  </si>
  <si>
    <t>Conectores</t>
  </si>
  <si>
    <t>39.09.010</t>
  </si>
  <si>
    <t>Conector terminal tipo BNC para cabo coaxial RG 59</t>
  </si>
  <si>
    <t>39.09.015</t>
  </si>
  <si>
    <t>Conector de emenda tipo BNC para cabo coaxial RG 59</t>
  </si>
  <si>
    <t>39.09.020</t>
  </si>
  <si>
    <t>Conector split-bolt para cabo de 25 mm², latão, simples</t>
  </si>
  <si>
    <t>39.09.040</t>
  </si>
  <si>
    <t>Conector split-bolt para cabo de 35 mm², latão, simples</t>
  </si>
  <si>
    <t>39.09.060</t>
  </si>
  <si>
    <t>Conector split-bolt para cabo de 50 mm², latão, simples</t>
  </si>
  <si>
    <t>39.09.100</t>
  </si>
  <si>
    <t>Conector split-bolt para cabo de 25 mm², latão, com rabicho</t>
  </si>
  <si>
    <t>39.09.120</t>
  </si>
  <si>
    <t>Conector split-bolt para cabo de 35 mm², latão, com rabicho</t>
  </si>
  <si>
    <t>39.09.140</t>
  </si>
  <si>
    <t>Conector split-bolt para cabo de 50 mm², latão, com rabicho</t>
  </si>
  <si>
    <t>39.10</t>
  </si>
  <si>
    <t>Terminais de pressao e compressao</t>
  </si>
  <si>
    <t>39.10.050</t>
  </si>
  <si>
    <t>Terminal de compressão para cabo de 2,5 mm²</t>
  </si>
  <si>
    <t>39.10.060</t>
  </si>
  <si>
    <t>Terminal de pressão/compressão para cabo de 6 até 10 mm²</t>
  </si>
  <si>
    <t>39.10.080</t>
  </si>
  <si>
    <t>Terminal de pressão/compressão para cabo de 16 mm²</t>
  </si>
  <si>
    <t>39.10.120</t>
  </si>
  <si>
    <t>Terminal de pressão/compressão para cabo de 25 mm²</t>
  </si>
  <si>
    <t>39.10.130</t>
  </si>
  <si>
    <t>Terminal de pressão/compressão para cabo de 35 mm²</t>
  </si>
  <si>
    <t>39.10.160</t>
  </si>
  <si>
    <t>Terminal de pressão/compressão para cabo de 50 mm²</t>
  </si>
  <si>
    <t>39.10.200</t>
  </si>
  <si>
    <t>Terminal de pressão/compressão para cabo de 70 mm²</t>
  </si>
  <si>
    <t>39.10.240</t>
  </si>
  <si>
    <t>Terminal de pressão/compressão para cabo de 95 mm²</t>
  </si>
  <si>
    <t>39.10.246</t>
  </si>
  <si>
    <t>Terminal de pressão/compressão para cabo de 120 mm²</t>
  </si>
  <si>
    <t>39.10.250</t>
  </si>
  <si>
    <t>Terminal de pressão/compressão para cabo de 150 mm²</t>
  </si>
  <si>
    <t>39.10.280</t>
  </si>
  <si>
    <t>Terminal de pressão/compressão para cabo de 185 mm²</t>
  </si>
  <si>
    <t>39.10.300</t>
  </si>
  <si>
    <t>Terminal de pressão/compressão para cabo de 240 mm²</t>
  </si>
  <si>
    <t>39.11</t>
  </si>
  <si>
    <t>Fios e cabos telefônicos</t>
  </si>
  <si>
    <t>39.11.020</t>
  </si>
  <si>
    <t>Cabo telefônico CI, com 10 pares de 0,50 mm, para centrais telefônicas, equipamentos e rede interna</t>
  </si>
  <si>
    <t>39.11.040</t>
  </si>
  <si>
    <t>Cabo telefônico CI, com 20 pares de 0,50 mm, para centrais telefônicas, equipamentos e rede interna</t>
  </si>
  <si>
    <t>39.11.080</t>
  </si>
  <si>
    <t>Cabo telefônico CI, com 50 pares de 0,50 mm, para centrais telefônicas, equipamentos e rede interna</t>
  </si>
  <si>
    <t>39.11.090</t>
  </si>
  <si>
    <t>Fio telefônico tipo FI-60, para ligação de aparelhos telefônicos</t>
  </si>
  <si>
    <t>39.11.091</t>
  </si>
  <si>
    <t>Cabo telefônico CI, com 01 par de 0,40 mm, para centrais telefônicas, equipamentos e rede interna</t>
  </si>
  <si>
    <t>39.11.110</t>
  </si>
  <si>
    <t>Fio telefônico externo tipo FE-160</t>
  </si>
  <si>
    <t>39.11.120</t>
  </si>
  <si>
    <t>Cabo telefônico CTP-APL-SN, com 10 pares de 0,50 mm, para cotos de transição em caixas e entradas</t>
  </si>
  <si>
    <t>39.11.190</t>
  </si>
  <si>
    <t>Cabo telefônico CCE-APL, com 4 pares de 0,50 mm, para conexões em rede externa</t>
  </si>
  <si>
    <t>39.11.210</t>
  </si>
  <si>
    <t>Cabo telefônico secundário de distribuição CTP-APL, com 20 pares de 0,50 mm, para rede externa</t>
  </si>
  <si>
    <t>39.11.230</t>
  </si>
  <si>
    <t>Cabo telefônico secundário de distribuição CTP-APL, com 50 pares de 0,50 mm, para rede externa</t>
  </si>
  <si>
    <t>39.11.240</t>
  </si>
  <si>
    <t>Cabo telefônico secundário de distribuição CTP-APL, com 100 pares de 0,50 mm, para rede externa</t>
  </si>
  <si>
    <t>39.11.270</t>
  </si>
  <si>
    <t>Cabo telefônico secundário de distribuição CTP-APL-G, com 10 pares de 0,50 mm, para rede subterrânea</t>
  </si>
  <si>
    <t>39.11.280</t>
  </si>
  <si>
    <t>Cabo telefônico secundário de distribuição CTP-APL-G, com 20 pares de 0,50 mm, para rede subterrânea</t>
  </si>
  <si>
    <t>39.11.300</t>
  </si>
  <si>
    <t>Cabo telefônico secundário de distribuição CTP-APL-G, com 50 pares de 0,50 mm, para rede subterrânea</t>
  </si>
  <si>
    <t>39.11.400</t>
  </si>
  <si>
    <t>Cabo telefônico secundário de distribuição CTP-APL, com 10 pares de 0,65 mm, para rede externa</t>
  </si>
  <si>
    <t>39.11.410</t>
  </si>
  <si>
    <t>Cabo telefônico secundário de distribuição CTP-APL, com 20 pares de 0,65 mm, para rede externa</t>
  </si>
  <si>
    <t>39.11.430</t>
  </si>
  <si>
    <t>Cabo telefônico secundário de distribuição CTP-APL, com 50 pares de 0,65 mm, para rede externa</t>
  </si>
  <si>
    <t>39.12</t>
  </si>
  <si>
    <t>Cabo de cobre flexivel, isolamento 600 V, isolacao em VC/E 105°C</t>
  </si>
  <si>
    <t>39.12.510</t>
  </si>
  <si>
    <t>Cabo de cobre flexível blindado de 2 x 1,5 mm², isolamento 600V, isolação em VC/E 105°C - para detecção de incêndio</t>
  </si>
  <si>
    <t>39.12.520</t>
  </si>
  <si>
    <t>Cabo de cobre flexível blindado de 3 x 1,5 mm², isolamento 600V, isolação em VC/E 105°C - para detecção de incêndio</t>
  </si>
  <si>
    <t>39.12.530</t>
  </si>
  <si>
    <t>Cabo de cobre flexível blindado de 2 x 2,5 mm², isolamento 600V, isolação em VC/E 105°C - para detecção de incêndio</t>
  </si>
  <si>
    <t>39.14</t>
  </si>
  <si>
    <t>Cabo de aluminio nu com alma de aco</t>
  </si>
  <si>
    <t>39.14.010</t>
  </si>
  <si>
    <t>Cabo de alumínio nu com alma de aço CAA, 1/0 AWG - Raven</t>
  </si>
  <si>
    <t>39.14.050</t>
  </si>
  <si>
    <t>Cabo de alumínio nu com alma de aço CAA, 4 AWG - Swan</t>
  </si>
  <si>
    <t>39.15</t>
  </si>
  <si>
    <t>Cabo de aluminio nu sem alma de aco</t>
  </si>
  <si>
    <t>39.15.040</t>
  </si>
  <si>
    <t>Cabo de alumínio nu sem alma de aço CA, 2 AWG - Iris</t>
  </si>
  <si>
    <t>39.15.070</t>
  </si>
  <si>
    <t>Cabo de alumínio nu sem alma de aço CA, 2/0 AWG - Aster</t>
  </si>
  <si>
    <t>39.18</t>
  </si>
  <si>
    <t>Cabo para transmissao de dados</t>
  </si>
  <si>
    <t>39.18.100</t>
  </si>
  <si>
    <t>Cabo coaxial tipo RG 6</t>
  </si>
  <si>
    <t>39.18.104</t>
  </si>
  <si>
    <t>Cabo coaxial tipo RG 11</t>
  </si>
  <si>
    <t>39.18.106</t>
  </si>
  <si>
    <t>Cabo coaxial tipo RG 59</t>
  </si>
  <si>
    <t>39.18.110</t>
  </si>
  <si>
    <t>Cabo coaxial tipo RGC 6</t>
  </si>
  <si>
    <t>39.18.114</t>
  </si>
  <si>
    <t>Cabo coaxial tipo RGC 59</t>
  </si>
  <si>
    <t>39.18.120</t>
  </si>
  <si>
    <t>Cabo para rede U/UTP 23 AWG com 4 pares - categoria 6A</t>
  </si>
  <si>
    <t>39.18.126</t>
  </si>
  <si>
    <t>Cabo para rede 24 AWG com 4 pares, categoria 6</t>
  </si>
  <si>
    <t>39.20</t>
  </si>
  <si>
    <t>Reparos, conservacoes e complementos - GRUPO 39</t>
  </si>
  <si>
    <t>39.20.005</t>
  </si>
  <si>
    <t>Conector prensa-cabo de 3/4´</t>
  </si>
  <si>
    <t>39.20.010</t>
  </si>
  <si>
    <t>Recolocação de condutor aparente com diâmetro externo até 6,5 mm</t>
  </si>
  <si>
    <t>39.20.030</t>
  </si>
  <si>
    <t>Recolocação de condutor aparente com diâmetro externo acima de 6,5 mm</t>
  </si>
  <si>
    <t>39.21</t>
  </si>
  <si>
    <t>Cabo de cobre flexivel, isolamento 0,6/1 kV, isolacao em HEPR 90°C</t>
  </si>
  <si>
    <t>39.21.010</t>
  </si>
  <si>
    <t>Cabo de cobre flexível de 1,5 mm², isolamento 0,6/1kV - isolação HEPR 90°C</t>
  </si>
  <si>
    <t>39.21.020</t>
  </si>
  <si>
    <t>Cabo de cobre flexível de 2,5 mm², isolamento 0,6/1kV - isolação HEPR 90°C</t>
  </si>
  <si>
    <t>39.21.030</t>
  </si>
  <si>
    <t>Cabo de cobre flexível de 4 mm², isolamento 0,6/1kV - isolação HEPR 90°C</t>
  </si>
  <si>
    <t>39.21.040</t>
  </si>
  <si>
    <t>Cabo de cobre flexível de 6 mm², isolamento 0,6/1kV - isolação HEPR 90°C</t>
  </si>
  <si>
    <t>39.21.050</t>
  </si>
  <si>
    <t>Cabo de cobre flexível de 10 mm², isolamento 0,6/1kV - isolação HEPR 90°C</t>
  </si>
  <si>
    <t>39.21.060</t>
  </si>
  <si>
    <t>Cabo de cobre flexível de 16 mm², isolamento 0,6/1kV - isolação HEPR 90°C</t>
  </si>
  <si>
    <t>39.21.070</t>
  </si>
  <si>
    <t>Cabo de cobre flexível de 25 mm², isolamento 0,6/1kV - isolação HEPR 90°C</t>
  </si>
  <si>
    <t>39.21.080</t>
  </si>
  <si>
    <t>Cabo de cobre flexível de 35 mm², isolamento 0,6/1kV - isolação HEPR 90°C</t>
  </si>
  <si>
    <t>39.21.090</t>
  </si>
  <si>
    <t>Cabo de cobre flexível de 50 mm², isolamento 0,6/1kV - isolação HEPR 90°C</t>
  </si>
  <si>
    <t>39.21.100</t>
  </si>
  <si>
    <t>Cabo de cobre flexível de 70 mm², isolamento 0,6/1kV - isolação HEPR 90°C</t>
  </si>
  <si>
    <t>39.21.110</t>
  </si>
  <si>
    <t>Cabo de cobre flexível de 95 mm², isolamento 0,6/1kV - isolação HEPR 90°C</t>
  </si>
  <si>
    <t>39.21.120</t>
  </si>
  <si>
    <t>Cabo de cobre flexível de 120 mm², isolamento 0,6/1kV - isolação HEPR 90°C</t>
  </si>
  <si>
    <t>39.21.125</t>
  </si>
  <si>
    <t>Cabo de cobre flexível de 150 mm², isolamento 0,6/1 kV - isolação HEPR 90°C</t>
  </si>
  <si>
    <t>39.21.130</t>
  </si>
  <si>
    <t>Cabo de cobre flexível de 185 mm², isolamento 0,6/1kV - isolação HEPR 90°C</t>
  </si>
  <si>
    <t>39.21.140</t>
  </si>
  <si>
    <t>Cabo de cobre flexível de 240 mm², isolamento 0,6/1kV - isolação HEPR 90°C</t>
  </si>
  <si>
    <t>39.21.201</t>
  </si>
  <si>
    <t>Cabo de cobre flexível de 2 x 2,5 mm², isolamento 0,6/1 kV - isolação HEPR 90°C</t>
  </si>
  <si>
    <t>39.21.230</t>
  </si>
  <si>
    <t>Cabo de cobre flexível de 3 x 1,5 mm², isolamento 0,6/1 kV - isolação HEPR 90°C</t>
  </si>
  <si>
    <t>39.21.231</t>
  </si>
  <si>
    <t>Cabo de cobre flexível de 3 x 2,5 mm², isolamento 0,6/1 kV - isolação HEPR 90°C</t>
  </si>
  <si>
    <t>39.21.234</t>
  </si>
  <si>
    <t>Cabo de cobre flexível de 3 x 10 mm², isolamento 0,6/1 kV - isolação HEPR 90°C</t>
  </si>
  <si>
    <t>39.21.236</t>
  </si>
  <si>
    <t>Cabo de cobre flexível de 3 x 25 mm², isolamento 0,6/1 kV - isolação HEPR 90°C</t>
  </si>
  <si>
    <t>39.21.237</t>
  </si>
  <si>
    <t>Cabo de cobre flexível de 3 x 35 mm², isolamento 0,6/1 kV - isolação HEPR 90°C</t>
  </si>
  <si>
    <t>39.21.254</t>
  </si>
  <si>
    <t>Cabo de cobre flexível de 4 x 10 mm², isolamento 0,6/1 kV - isolação HEPR 90°C</t>
  </si>
  <si>
    <t>39.24</t>
  </si>
  <si>
    <t>Cabo de cobre flexivel, isolamento 500 V, isolacao PP 70°C</t>
  </si>
  <si>
    <t>39.24.151</t>
  </si>
  <si>
    <t>Cabo de cobre flexível de 3 x 1,5 mm², isolamento 500 V - isolação PP 70°C</t>
  </si>
  <si>
    <t>39.24.152</t>
  </si>
  <si>
    <t>Cabo de cobre flexível de 3 x 2,5 mm², isolamento 500 V - isolação PP 70°C</t>
  </si>
  <si>
    <t>39.24.153</t>
  </si>
  <si>
    <t>Cabo de cobre flexível de 3 x 4 mm², isolamento 500 V - isolação PP 70°C</t>
  </si>
  <si>
    <t>39.24.154</t>
  </si>
  <si>
    <t>Cabo de cobre flexível de 3 x 6 mm², isolamento 500 V - isolação PP 70°C</t>
  </si>
  <si>
    <t>39.24.173</t>
  </si>
  <si>
    <t>Cabo de cobre flexível de 4 x 4 mm², isolamento 500 V - isolação PP 70°C</t>
  </si>
  <si>
    <t>39.24.174</t>
  </si>
  <si>
    <t>Cabo de cobre flexível de 4 x 6 mm², isolamento 500 V - isolação PP 70°C</t>
  </si>
  <si>
    <t>39.25</t>
  </si>
  <si>
    <t>Cabo de cobre unipolar, isolamento 15/25 kV, isolacao EPR 90 °C / 105 °C</t>
  </si>
  <si>
    <t>39.25.020</t>
  </si>
  <si>
    <t>Cabo de cobre de 35 mm², isolamento 15/25 kV - isolação EPR 105°C</t>
  </si>
  <si>
    <t>39.25.030</t>
  </si>
  <si>
    <t>Cabo de cobre de 50 mm², isolamento 15/25 kV - isolação EPR 105°C</t>
  </si>
  <si>
    <t>39.26</t>
  </si>
  <si>
    <t>Cabo de cobre flexivel, isolamento 0,6/1kV - isolacao HEPR 90° C - baixa emissao fumaca e gases</t>
  </si>
  <si>
    <t>39.26.010</t>
  </si>
  <si>
    <t>Cabo de cobre flexível de 1,5 mm², isolamento 0,6/1 kV - isolação HEPR 90°C - baixa emissão de fumaça e gases</t>
  </si>
  <si>
    <t>39.26.020</t>
  </si>
  <si>
    <t>Cabo de cobre flexível de 2,5 mm², isolamento 0,6/1 kV - isolação HEPR 90°C - baixa emissão de fumaça e gases</t>
  </si>
  <si>
    <t>39.26.030</t>
  </si>
  <si>
    <t>Cabo de cobre flexível de 4 mm², isolamento 0,6/1 kV -  isolação HEPR 90°C - baixa emissão de fumaça e gases</t>
  </si>
  <si>
    <t>39.26.040</t>
  </si>
  <si>
    <t>Cabo de cobre flexível de 6 mm², isolamento 0,6/1 kV - isolação HEPR 90°C - baixa emissão de fumaça e gases</t>
  </si>
  <si>
    <t>39.26.050</t>
  </si>
  <si>
    <t>Cabo de cobre flexível de 10 mm², isolamento 0,6/1 kV - isolação HEPR 90°C - baixa emissão de fumaça e gases</t>
  </si>
  <si>
    <t>39.26.060</t>
  </si>
  <si>
    <t>Cabo de cobre flexível de 16 mm², isolamento 0,6/1 kV - isolação HEPR 90°C - baixa emissão de fumaça e gases</t>
  </si>
  <si>
    <t>39.26.070</t>
  </si>
  <si>
    <t>Cabo de cobre flexível de 25 mm², isolamento 0,6/1 kV - isolação HEPR 90°C - baixa emissão de fumaça e gases</t>
  </si>
  <si>
    <t>39.26.080</t>
  </si>
  <si>
    <t>Cabo de cobre flexível de 35 mm², isolamento 0,6/1 kV - isolação HEPR 90°C - baixa emissão de fumaça e gases</t>
  </si>
  <si>
    <t>39.26.090</t>
  </si>
  <si>
    <t>Cabo de cobre flexível de 50 mm², isolamento 0,6/1 kV - isolação HEPR 90°C - baixa emissão de fumaça e gases</t>
  </si>
  <si>
    <t>39.26.100</t>
  </si>
  <si>
    <t>Cabo de cobre flexível de 70 mm², isolamento 0,6/1 kV - isolação HEPR 90°C - baixa emissão de fumaça e gases</t>
  </si>
  <si>
    <t>39.26.110</t>
  </si>
  <si>
    <t>Cabo de cobre flexível de 95 mm², isolamento 0,6/1 kV - isolação HEPR 90°C - baixa emissão de fumaça e gases</t>
  </si>
  <si>
    <t>39.26.120</t>
  </si>
  <si>
    <t>Cabo de cobre flexível de 120 mm², isolamento 0,6/1 kV - isolação HEPR 90°C - baixa emissão de fumaça e gases</t>
  </si>
  <si>
    <t>39.26.130</t>
  </si>
  <si>
    <t>Cabo de cobre flexível de 150 mm², isolamento 0,6/1 kV - isolação HEPR 90°C - baixa emissão de fumaça e gases</t>
  </si>
  <si>
    <t>39.26.140</t>
  </si>
  <si>
    <t>Cabo de cobre flexível de 185 mm², isolamento 0,6/1 kV - isolação HEPR 90°C - baixa emissão de fumaça e gases</t>
  </si>
  <si>
    <t>39.26.150</t>
  </si>
  <si>
    <t>Cabo de cobre flexível de 240 mm², isolamento 0,6/1 kV - isolação HEPR 90°C - baixa emissão de fumaça e gases</t>
  </si>
  <si>
    <t>39.27</t>
  </si>
  <si>
    <t>Cabo optico</t>
  </si>
  <si>
    <t>39.27.010</t>
  </si>
  <si>
    <t>Cabo óptico de terminação, 2 fibras, 50/125 µm - uso interno/externo</t>
  </si>
  <si>
    <t>39.27.020</t>
  </si>
  <si>
    <t>Cabo óptico multimodo, 4 fibras, 50/125 µm - uso interno/externo</t>
  </si>
  <si>
    <t>39.27.030</t>
  </si>
  <si>
    <t>Cabo óptico multimodo, 6 fibras, 50/125 µm - uso interno/externo</t>
  </si>
  <si>
    <t>39.27.110</t>
  </si>
  <si>
    <t>Cabo óptico multimodo, núcleo geleado, 4 fibras, 50/125 µm - uso externo</t>
  </si>
  <si>
    <t>39.27.120</t>
  </si>
  <si>
    <t>Cabo óptico multimodo, núcleo geleado, 6 fibras, 50/125 µm - uso externo</t>
  </si>
  <si>
    <t>39.29</t>
  </si>
  <si>
    <t>Cabo de cobre flexivel, isolamento 750 V - isolacao 70°C, baixa emissao de fumaca e gases</t>
  </si>
  <si>
    <t>39.29.110</t>
  </si>
  <si>
    <t>Cabo de cobre flexível de 1,5 mm², isolamento 750 V - isolação LSHF/A 70°C - baixa emissão de fumaça e gases</t>
  </si>
  <si>
    <t>39.29.111</t>
  </si>
  <si>
    <t>Cabo de cobre flexível de 2,5 mm², isolamento 750 V - isolação LSHF/A 70°C - baixa emissão de fumaça e gases</t>
  </si>
  <si>
    <t>39.29.112</t>
  </si>
  <si>
    <t>Cabo de cobre flexível de 4 mm², isolamento 750 V - isolação LSHF/A 70°C - baixa emissão de fumaça e gases</t>
  </si>
  <si>
    <t>39.29.113</t>
  </si>
  <si>
    <t>Cabo de cobre flexível de 6 mm², isolamento 750 V - isolação LSHF/A 70°C - baixa emissão de fumaça e gases</t>
  </si>
  <si>
    <t>39.29.114</t>
  </si>
  <si>
    <t>Cabo de cobre flexível de 10 mm², isolamento 750 V - isolação LSHF/A 70°C - baixa emissão de fumaça e gases</t>
  </si>
  <si>
    <t>39.30</t>
  </si>
  <si>
    <t>Fios e cabos - audio e video</t>
  </si>
  <si>
    <t>39.30.010</t>
  </si>
  <si>
    <t>Cabo torcido flexível de 2 x 2,5 mm², isolação em PVC antichama</t>
  </si>
  <si>
    <t>40</t>
  </si>
  <si>
    <t>DISTRIBUICAO DE FORCA E COMANDO DE ENERGIA ELETRICA E TELEFONIA</t>
  </si>
  <si>
    <t>40.01</t>
  </si>
  <si>
    <t>Caixa de passagem estampada</t>
  </si>
  <si>
    <t>40.01.020</t>
  </si>
  <si>
    <t>Caixa de ferro estampada 4´ x 2´</t>
  </si>
  <si>
    <t>40.01.040</t>
  </si>
  <si>
    <t>Caixa de ferro estampada 4´ x 4´</t>
  </si>
  <si>
    <t>40.01.080</t>
  </si>
  <si>
    <t>Caixa de ferro octogonal fundo móvel 4´ x 4´</t>
  </si>
  <si>
    <t>40.01.090</t>
  </si>
  <si>
    <t>Caixa de ferro estampada octogonal de 3´ x 3´</t>
  </si>
  <si>
    <t>40.02</t>
  </si>
  <si>
    <t>Caixa de passagem com tampa</t>
  </si>
  <si>
    <t>40.02.010</t>
  </si>
  <si>
    <t>Caixa de tomada em alumínio para piso 4´ x 4´</t>
  </si>
  <si>
    <t>40.02.020</t>
  </si>
  <si>
    <t>Caixa de passagem em chapa, com tampa parafusada, 100 x 100 x 80 mm</t>
  </si>
  <si>
    <t>40.02.040</t>
  </si>
  <si>
    <t>Caixa de passagem em chapa, com tampa parafusada, 150 x 150 x 80 mm</t>
  </si>
  <si>
    <t>40.02.060</t>
  </si>
  <si>
    <t>Caixa de passagem em chapa, com tampa parafusada, 200 x 200 x 100 mm</t>
  </si>
  <si>
    <t>40.02.080</t>
  </si>
  <si>
    <t>Caixa de passagem em chapa, com tampa parafusada, 300 x 300 x 120 mm</t>
  </si>
  <si>
    <t>40.02.100</t>
  </si>
  <si>
    <t>Caixa de passagem em chapa, com tampa parafusada, 400 x 400 x 150 mm</t>
  </si>
  <si>
    <t>40.02.120</t>
  </si>
  <si>
    <t>Caixa de passagem em chapa, com tampa parafusada, 500 x 500 x 150 mm</t>
  </si>
  <si>
    <t>40.02.440</t>
  </si>
  <si>
    <t>Caixa em alumínio fundido à prova de tempo, umidade, gases, vapores e pó, 150 x 150 x 150 mm</t>
  </si>
  <si>
    <t>40.02.450</t>
  </si>
  <si>
    <t>Caixa em alumínio fundido à prova de tempo, umidade, gases, vapores e pó, 200 x 200 x 200 mm</t>
  </si>
  <si>
    <t>40.02.460</t>
  </si>
  <si>
    <t>Caixa em alumínio fundido à prova de tempo, umidade, gases, vapores e pó, 240 x 240 x 150 mm</t>
  </si>
  <si>
    <t>40.02.470</t>
  </si>
  <si>
    <t>Caixa em alumínio fundido à prova de tempo, umidade, gases, vapores e pó, 445 x 350 x 220 mm</t>
  </si>
  <si>
    <t>40.02.600</t>
  </si>
  <si>
    <t>Caixa de passagem em alumínio fundido à prova de tempo, 100 x 100 mm</t>
  </si>
  <si>
    <t>40.02.610</t>
  </si>
  <si>
    <t>Caixa de passagem em alumínio fundido à prova de tempo, 200 x 200 mm</t>
  </si>
  <si>
    <t>40.02.620</t>
  </si>
  <si>
    <t>Caixa de passagem em alumínio fundido à prova de tempo, 300 x 300 mm</t>
  </si>
  <si>
    <t>40.04</t>
  </si>
  <si>
    <t>Tomadas</t>
  </si>
  <si>
    <t>40.04.080</t>
  </si>
  <si>
    <t>Tomada para telefone 4P, padrão TELEBRÁS, com placa</t>
  </si>
  <si>
    <t>40.04.090</t>
  </si>
  <si>
    <t>Tomada RJ 11 para telefone, sem placa</t>
  </si>
  <si>
    <t>40.04.096</t>
  </si>
  <si>
    <t>Tomada RJ 45 para rede de dados, com placa</t>
  </si>
  <si>
    <t>40.04.140</t>
  </si>
  <si>
    <t>Tomada 3P+T de 32 A, blindada industrial de sobrepor negativa</t>
  </si>
  <si>
    <t>40.04.146</t>
  </si>
  <si>
    <t>Tomada 3P+T de 63 A, blindada industrial de embutir</t>
  </si>
  <si>
    <t>40.04.230</t>
  </si>
  <si>
    <t>Tomada de canaleta/perfilado universal 2P+T, com caixa e tampa</t>
  </si>
  <si>
    <t>40.04.340</t>
  </si>
  <si>
    <t>Plugue e tomada 2P+T de 16 A de sobrepor - 380 / 440 V</t>
  </si>
  <si>
    <t>40.04.390</t>
  </si>
  <si>
    <t>Tomada de energia quadrada com rabicho de 10 A - 250 V , para instalação em painel / rodapé / caixa de tomadas</t>
  </si>
  <si>
    <t>40.04.450</t>
  </si>
  <si>
    <t>Tomada 2P+T de 10 A - 250 V, completa</t>
  </si>
  <si>
    <t>40.04.460</t>
  </si>
  <si>
    <t>Tomada 2P+T de 20 A - 250 V, completa</t>
  </si>
  <si>
    <t>40.04.470</t>
  </si>
  <si>
    <t>Conjunto 2 tomadas 2P+T de 10 A, completo</t>
  </si>
  <si>
    <t>40.04.480</t>
  </si>
  <si>
    <t>Conjunto 1 interruptor simples e 1 tomada 2P+T de 10 A, completo</t>
  </si>
  <si>
    <t>40.04.490</t>
  </si>
  <si>
    <t>Conjunto 2 interruptores simples e 1 tomada 2P+T de 10 A, completo</t>
  </si>
  <si>
    <t>40.04.492</t>
  </si>
  <si>
    <t>Conjunto 4´ x 4´ de 1 interruptor simples, 1 tomada universal e 1 tomada de 3 polos</t>
  </si>
  <si>
    <t>40.05</t>
  </si>
  <si>
    <t>Interruptores e minuterias</t>
  </si>
  <si>
    <t>40.05.020</t>
  </si>
  <si>
    <t>Interruptor com 1 tecla simples e placa</t>
  </si>
  <si>
    <t>40.05.040</t>
  </si>
  <si>
    <t>Interruptor com 2 teclas simples e placa</t>
  </si>
  <si>
    <t>40.05.060</t>
  </si>
  <si>
    <t>Interruptor com 3 teclas simples e placa</t>
  </si>
  <si>
    <t>40.05.080</t>
  </si>
  <si>
    <t>Interruptor com 1 tecla paralelo e placa</t>
  </si>
  <si>
    <t>40.05.100</t>
  </si>
  <si>
    <t>Interruptor com 2 teclas paralelo e placa</t>
  </si>
  <si>
    <t>40.05.120</t>
  </si>
  <si>
    <t>Interruptor com 2 teclas, 1 simples, 1 paralelo e placa</t>
  </si>
  <si>
    <t>40.05.140</t>
  </si>
  <si>
    <t>Interruptor com 3 teclas, 2 simples, 1 paralelo e placa</t>
  </si>
  <si>
    <t>40.05.160</t>
  </si>
  <si>
    <t>Interruptor com 3 teclas, 1 simples, 2 paralelo e placa</t>
  </si>
  <si>
    <t>40.05.170</t>
  </si>
  <si>
    <t>Interruptor bipolar paralelo, 1 tecla dupla e placa</t>
  </si>
  <si>
    <t>40.05.180</t>
  </si>
  <si>
    <t>Interruptor bipolar simples, 1 tecla dupla e placa</t>
  </si>
  <si>
    <t>40.05.320</t>
  </si>
  <si>
    <t>Pulsador 2 A - 250 V, para minuteria com placa</t>
  </si>
  <si>
    <t>40.05.330</t>
  </si>
  <si>
    <t>Variador de luminosidade rotativo até 1000 W, 127/220 V, com placa</t>
  </si>
  <si>
    <t>40.05.340</t>
  </si>
  <si>
    <t>Sensor de presença para teto, com fotocélula, para lâmpada qualquer</t>
  </si>
  <si>
    <t>40.05.350</t>
  </si>
  <si>
    <t>Sensor de presença infravermelho passivo e microondas, alcance de 12 m - sem fio</t>
  </si>
  <si>
    <t>40.06</t>
  </si>
  <si>
    <t>Conduletes</t>
  </si>
  <si>
    <t>40.06.040</t>
  </si>
  <si>
    <t>Condulete metálico de 3/4´</t>
  </si>
  <si>
    <t>40.06.060</t>
  </si>
  <si>
    <t>Condulete metálico de 1´</t>
  </si>
  <si>
    <t>40.06.080</t>
  </si>
  <si>
    <t>Condulete metálico de 1 1/4´</t>
  </si>
  <si>
    <t>40.06.100</t>
  </si>
  <si>
    <t>Condulete metálico de 1 1/2´</t>
  </si>
  <si>
    <t>40.06.120</t>
  </si>
  <si>
    <t>Condulete metálico de 2´</t>
  </si>
  <si>
    <t>40.06.140</t>
  </si>
  <si>
    <t>Condulete metálico de 2 1/2´</t>
  </si>
  <si>
    <t>40.06.160</t>
  </si>
  <si>
    <t>Condulete metálico de 3´</t>
  </si>
  <si>
    <t>40.06.170</t>
  </si>
  <si>
    <t>Condulete metálico de 4´</t>
  </si>
  <si>
    <t>40.06.510</t>
  </si>
  <si>
    <t>Condulete em PVC de 1´ - com tampa</t>
  </si>
  <si>
    <t>40.07</t>
  </si>
  <si>
    <t>Caixa de passagem em PVC</t>
  </si>
  <si>
    <t>40.07.010</t>
  </si>
  <si>
    <t>Caixa em PVC de 4´ x 2´</t>
  </si>
  <si>
    <t>40.07.020</t>
  </si>
  <si>
    <t>Caixa em PVC de 4´ x 4´</t>
  </si>
  <si>
    <t>40.07.040</t>
  </si>
  <si>
    <t>Caixa em PVC octogonal de 4´ x 4´</t>
  </si>
  <si>
    <t>40.10</t>
  </si>
  <si>
    <t>Contator</t>
  </si>
  <si>
    <t>40.10.016</t>
  </si>
  <si>
    <t>Contator de potência 12 A - 1na+1nf</t>
  </si>
  <si>
    <t>40.10.020</t>
  </si>
  <si>
    <t>Contator de potência 9 A - 2na+2nf</t>
  </si>
  <si>
    <t>40.10.040</t>
  </si>
  <si>
    <t>Contator de potência 12 A - 2na+2nf</t>
  </si>
  <si>
    <t>40.10.060</t>
  </si>
  <si>
    <t>Contator de potência 16 A - 2na+2nf</t>
  </si>
  <si>
    <t>40.10.080</t>
  </si>
  <si>
    <t>Contator de potência 22 A/25 A - 2na+2nf</t>
  </si>
  <si>
    <t>40.10.100</t>
  </si>
  <si>
    <t>Contator de potência 32 A - 2na+2nf</t>
  </si>
  <si>
    <t>40.10.106</t>
  </si>
  <si>
    <t>Contator de potência 38 A/40 A - 2na+2nf</t>
  </si>
  <si>
    <t>40.10.110</t>
  </si>
  <si>
    <t>Contator de potência 50 A - 2na+2nf</t>
  </si>
  <si>
    <t>40.10.132</t>
  </si>
  <si>
    <t>Contator de potência 65 A - 2na+2nf</t>
  </si>
  <si>
    <t>40.10.136</t>
  </si>
  <si>
    <t>Contator de potência 110 A - 2na+2nf</t>
  </si>
  <si>
    <t>40.10.140</t>
  </si>
  <si>
    <t>Contator de potência 150 A - 2na+2nf</t>
  </si>
  <si>
    <t>40.10.150</t>
  </si>
  <si>
    <t>Contator de potência 220 A - 2na+2nf</t>
  </si>
  <si>
    <t>40.10.500</t>
  </si>
  <si>
    <t>Minicontator auxiliar - 4na</t>
  </si>
  <si>
    <t>40.10.510</t>
  </si>
  <si>
    <t>Contator auxiliar - 2na+2nf</t>
  </si>
  <si>
    <t>40.10.520</t>
  </si>
  <si>
    <t>Contator auxiliar - 4na+4nf</t>
  </si>
  <si>
    <t>40.11</t>
  </si>
  <si>
    <t>Rele</t>
  </si>
  <si>
    <t>40.11.010</t>
  </si>
  <si>
    <t>Relé fotoelétrico 50/60 Hz, 110/220 V, 1200 VA, completo</t>
  </si>
  <si>
    <t>40.11.020</t>
  </si>
  <si>
    <t>Relé bimetálico de sobrecarga para acoplamento direto, faixas de ajuste de 9/12 A</t>
  </si>
  <si>
    <t>40.11.030</t>
  </si>
  <si>
    <t>Relé bimetálico de sobrecarga para acoplamento direto, faixas de ajuste de 20/32 A até 50/63 A</t>
  </si>
  <si>
    <t>40.11.050</t>
  </si>
  <si>
    <t>Relé bimetálico de sobrecarga para acoplamento direto, faixas de ajuste 0,4/0,63 A até 16/25 A</t>
  </si>
  <si>
    <t>40.11.060</t>
  </si>
  <si>
    <t>Relé de tempo eletrônico de 0,6 até 6 s - 220V - 50/60 Hz</t>
  </si>
  <si>
    <t>40.11.070</t>
  </si>
  <si>
    <t>Relé supervisor trifásico contra falta de fase, inversão de fase e mínima tensão</t>
  </si>
  <si>
    <t>40.11.120</t>
  </si>
  <si>
    <t>Relé de tempo eletrônico de 1,5 até 15 minutos - 110V/220V - 50/60Hz</t>
  </si>
  <si>
    <t>40.11.230</t>
  </si>
  <si>
    <t>Relé de sobrecarga eletrônico para acoplamento direto, faixa de ajuste de 55 A até 250 A</t>
  </si>
  <si>
    <t>40.11.240</t>
  </si>
  <si>
    <t>Relé de tempo eletrônico de 3 até 30s - 220V - 50/60Hz</t>
  </si>
  <si>
    <t>40.11.250</t>
  </si>
  <si>
    <t>Relé de impulso bipolar, 16 A, 250 V CA</t>
  </si>
  <si>
    <t>40.12</t>
  </si>
  <si>
    <t>Chave comutadora e seletora</t>
  </si>
  <si>
    <t>40.12.020</t>
  </si>
  <si>
    <t>Chave comutadora/seletora com 1 polo e 3 posições para 63 A</t>
  </si>
  <si>
    <t>40.12.030</t>
  </si>
  <si>
    <t>Chave comutadora/seletora com 1 polo e 3 posições para 25 A</t>
  </si>
  <si>
    <t>40.12.200</t>
  </si>
  <si>
    <t>Chave comutadora/seletora com 1 polo e 2 posições para 25 A</t>
  </si>
  <si>
    <t>40.12.210</t>
  </si>
  <si>
    <t>Chave comutadora/seletora com 3 polos e 3 posições para 25 A</t>
  </si>
  <si>
    <t>40.13</t>
  </si>
  <si>
    <t>Amperimetro</t>
  </si>
  <si>
    <t>40.13.010</t>
  </si>
  <si>
    <t>Chave comutadora para amperímetro</t>
  </si>
  <si>
    <t>40.13.040</t>
  </si>
  <si>
    <t>Amperímetro de ferro móvel de 96 x 96 mm, para ligação em transformador de corrente, escala fixa de 0A/50 A até 0A/2 kA</t>
  </si>
  <si>
    <t>40.14</t>
  </si>
  <si>
    <t>Voltimetro</t>
  </si>
  <si>
    <t>40.14.010</t>
  </si>
  <si>
    <t>Chave comutadora para voltímetro</t>
  </si>
  <si>
    <t>40.14.030</t>
  </si>
  <si>
    <t>Voltímetro de ferro móvel de 96 x 96 mm, escalas variáveis de 0/150 V, 0/250 V, 0/300 V, 0/500 V e 0/600 V</t>
  </si>
  <si>
    <t>40.20</t>
  </si>
  <si>
    <t>Reparos, conservacoes e complementos - GRUPO 40</t>
  </si>
  <si>
    <t>40.20.050</t>
  </si>
  <si>
    <t>Sinalizador com lâmpada</t>
  </si>
  <si>
    <t>40.20.060</t>
  </si>
  <si>
    <t>Botão de comando duplo sem sinalizador</t>
  </si>
  <si>
    <t>40.20.090</t>
  </si>
  <si>
    <t>Botoeira com retenção para quadro/painel</t>
  </si>
  <si>
    <t>40.20.100</t>
  </si>
  <si>
    <t>Botoeira de comando liga-desliga, sem sinalização</t>
  </si>
  <si>
    <t>40.20.110</t>
  </si>
  <si>
    <t>Alarme sonoro bitonal 220 V para painel de comando</t>
  </si>
  <si>
    <t>40.20.120</t>
  </si>
  <si>
    <t>Placa de 4´ x 2´</t>
  </si>
  <si>
    <t>40.20.140</t>
  </si>
  <si>
    <t>Placa de 4´ x 4´</t>
  </si>
  <si>
    <t>40.20.200</t>
  </si>
  <si>
    <t>Chave de boia normalmente fechada ou aberta</t>
  </si>
  <si>
    <t>40.20.240</t>
  </si>
  <si>
    <t>Plugue com 2P+T de 10A, 250V</t>
  </si>
  <si>
    <t>40.20.250</t>
  </si>
  <si>
    <t>Plugue prolongador com 2P+T de 10A, 250V</t>
  </si>
  <si>
    <t>40.20.300</t>
  </si>
  <si>
    <t>Chave de nível tipo boia pendular (pera), com contato micro switch</t>
  </si>
  <si>
    <t>40.20.302</t>
  </si>
  <si>
    <t>Placa suporte (tampa) 4´ x 4´ para áreas úmidas, grau de proteção IP55</t>
  </si>
  <si>
    <t>40.20.310</t>
  </si>
  <si>
    <t>Placa/espelho em latão escovado 4´ x 4´, para 02 tomadas elétrica</t>
  </si>
  <si>
    <t>40.20.320</t>
  </si>
  <si>
    <t>Placa/espelho em latão escovado 4´ x 4´, para 01 tomada elétrica</t>
  </si>
  <si>
    <t>41</t>
  </si>
  <si>
    <t>ILUMINACAO</t>
  </si>
  <si>
    <t>41.02</t>
  </si>
  <si>
    <t>Lampadas</t>
  </si>
  <si>
    <t>41.02.541</t>
  </si>
  <si>
    <t>Lâmpada LED tubular T8 com base G13, de 900 até 1050 Im - 9 a 10 W</t>
  </si>
  <si>
    <t>41.02.551</t>
  </si>
  <si>
    <t>Lâmpada LED tubular T8 com base G13, de 1850 até 2000 Im - 18 a 20 W</t>
  </si>
  <si>
    <t>41.02.562</t>
  </si>
  <si>
    <t>Lâmpada LED tubular T8 com base G13, de 3400 até 4000 Im - 36 a 40 W</t>
  </si>
  <si>
    <t>41.02.580</t>
  </si>
  <si>
    <t>Lâmpada LED 13,5W, com base E-27, 1400 até 1510 lm</t>
  </si>
  <si>
    <t>41.04</t>
  </si>
  <si>
    <t>Acessorios para iluminacao</t>
  </si>
  <si>
    <t>41.04.020</t>
  </si>
  <si>
    <t>Receptáculo de porcelana com parafuso de fixação com rosca E-27</t>
  </si>
  <si>
    <t>41.04.050</t>
  </si>
  <si>
    <t>Trilho eletrificado de alimentação com 1 circuito, em alumínio com pintura na cor branco, inclusive acessórios</t>
  </si>
  <si>
    <t>41.05</t>
  </si>
  <si>
    <t>Lampada de descarga de alta potencia</t>
  </si>
  <si>
    <t>41.05.710</t>
  </si>
  <si>
    <t>Lâmpada de vapor metálico tubular, base G12 de 70 W</t>
  </si>
  <si>
    <t>41.05.720</t>
  </si>
  <si>
    <t>Lâmpada de vapor metálico tubular, base G12 de 150 W</t>
  </si>
  <si>
    <t>41.06</t>
  </si>
  <si>
    <t>Lampada halogena</t>
  </si>
  <si>
    <t>41.06.100</t>
  </si>
  <si>
    <t>Lâmpada halógena refletora PAR20, base E27 de 50 W - 220 V</t>
  </si>
  <si>
    <t>41.06.130</t>
  </si>
  <si>
    <t>Lâmpada halógena com refletor dicroico de 50 W - 12 V</t>
  </si>
  <si>
    <t>41.06.410</t>
  </si>
  <si>
    <t>Lâmpada halógena tubular, base R7s bilateral de 300 W - 110 ou 220 V</t>
  </si>
  <si>
    <t>41.07</t>
  </si>
  <si>
    <t>Lampada fluorescente</t>
  </si>
  <si>
    <t>41.07.020</t>
  </si>
  <si>
    <t>Lâmpada fluorescente tubular, base bipino bilateral de 15 W</t>
  </si>
  <si>
    <t>41.07.030</t>
  </si>
  <si>
    <t>Lâmpada fluorescente tubular, base bipino bilateral de 16 W</t>
  </si>
  <si>
    <t>41.07.050</t>
  </si>
  <si>
    <t>Lâmpada fluorescente tubular, base bipino bilateral de 20 W</t>
  </si>
  <si>
    <t>41.07.060</t>
  </si>
  <si>
    <t>Lâmpada fluorescente tubular, base bipino bilateral de 28 W</t>
  </si>
  <si>
    <t>41.07.070</t>
  </si>
  <si>
    <t>Lâmpada fluorescente tubular, base bipino bilateral de 32 W</t>
  </si>
  <si>
    <t>41.07.200</t>
  </si>
  <si>
    <t>Lâmpada fluorescente tubular, base bipino bilateral de 32 W, com camada trifósforo</t>
  </si>
  <si>
    <t>41.07.430</t>
  </si>
  <si>
    <t>Lâmpada fluorescente compacta eletrônica "3U", base E27 de 20 W - 110 ou 220 V</t>
  </si>
  <si>
    <t>41.07.450</t>
  </si>
  <si>
    <t>Lâmpada fluorescente compacta eletrônica "3U", base E27 de 25 W - 110 ou 220 V</t>
  </si>
  <si>
    <t>41.07.800</t>
  </si>
  <si>
    <t>Lâmpada fluorescente compacta "1U", base G-23 de 9 W</t>
  </si>
  <si>
    <t>41.07.810</t>
  </si>
  <si>
    <t>Lâmpada fluorescente compacta "2U", base G-24D-2 de 18 W</t>
  </si>
  <si>
    <t>41.07.820</t>
  </si>
  <si>
    <t>Lâmpada fluorescente compacta "2U", base G-24D-3 de 26 W</t>
  </si>
  <si>
    <t>41.07.860</t>
  </si>
  <si>
    <t>Lâmpada fluorescente compacta "2U", base G-24Q-3 de 26 W</t>
  </si>
  <si>
    <t>41.08</t>
  </si>
  <si>
    <t>Reator e equipamentos para lampada de descarga de alta potencia</t>
  </si>
  <si>
    <t>41.08.010</t>
  </si>
  <si>
    <t>Transformador eletrônico para lâmpada halógena dicroica de 50 W - 220 V</t>
  </si>
  <si>
    <t>41.08.230</t>
  </si>
  <si>
    <t>Reator eletromagnético de alto fator de potência, para lâmpada vapor de sódio 150 W / 220 V</t>
  </si>
  <si>
    <t>41.08.250</t>
  </si>
  <si>
    <t>Reator eletromagnético de alto fator de potência, para lâmpada vapor de sódio 250 W / 220 V</t>
  </si>
  <si>
    <t>41.08.270</t>
  </si>
  <si>
    <t>Reator eletromagnético de alto fator de potência, para lâmpada vapor de sódio 400 W / 220 V</t>
  </si>
  <si>
    <t>41.08.280</t>
  </si>
  <si>
    <t>Reator eletromagnético de alto fator de potência, para lâmpada vapor de sódio 1000 W / 220 V</t>
  </si>
  <si>
    <t>41.08.420</t>
  </si>
  <si>
    <t>Reator eletromagnético de alto fator de potência, para lâmpada vapor metálico 70 W / 220 V</t>
  </si>
  <si>
    <t>41.08.440</t>
  </si>
  <si>
    <t>Reator eletromagnético de alto fator de potência, para lâmpada vapor metálico 150 W / 220 V</t>
  </si>
  <si>
    <t>41.08.450</t>
  </si>
  <si>
    <t>Reator eletromagnético de alto fator de potência, para lâmpada vapor metálico 250 W / 220 V</t>
  </si>
  <si>
    <t>41.08.460</t>
  </si>
  <si>
    <t>Reator eletromagnético de alto fator de potência, para lâmpada vapor metálico 400 W / 220 V</t>
  </si>
  <si>
    <t>41.09</t>
  </si>
  <si>
    <t>Reator e equipamentos para lampada fluorescente</t>
  </si>
  <si>
    <t>41.09.720</t>
  </si>
  <si>
    <t>Reator eletrônico de alto fator de potência com partida instantânea, para 2 lâmpadas fluorescentes tubulares, base bipino bilateral, 16 W - 127 V / 220 V</t>
  </si>
  <si>
    <t>41.09.740</t>
  </si>
  <si>
    <t>Reator eletrônico de alto fator de potência com partida instantânea, para 2 lâmpadas fluorescentes tubulares, base bipino bilateral, 28 W - 127 V / 220 V</t>
  </si>
  <si>
    <t>41.09.750</t>
  </si>
  <si>
    <t>Reator eletrônico de alto fator de potência com partida instantânea, para 2 lâmpadas fluorescentes tubulares, base bipino bilateral, 32 W - 127 V / 220 V</t>
  </si>
  <si>
    <t>41.09.830</t>
  </si>
  <si>
    <t>Reator eletrônico de alto fator de potência com partida instantânea, para 2 lâmpadas fluorescentes tubulares "HO", base bipino bilateral, 110 W - 220 V</t>
  </si>
  <si>
    <t>41.09.870</t>
  </si>
  <si>
    <t>Reator eletrônico de alto fator de potência com partida instantânea, para uma lâmpada fluorescente compacta "2U", base G24q-3, 26 W - 220 V</t>
  </si>
  <si>
    <t>41.09.890</t>
  </si>
  <si>
    <t>Reator eletrônico de alto fator de potência com partida instantânea, para 2 lâmpadas fluorescentes compactas "2U", base G24q-3, 26 W - 220 V</t>
  </si>
  <si>
    <t>41.10</t>
  </si>
  <si>
    <t>Postes e acessorios</t>
  </si>
  <si>
    <t>41.10.060</t>
  </si>
  <si>
    <t>Braço em tubo de ferro galvanizado de 1" x 1,00 m para fixação de uma luminária</t>
  </si>
  <si>
    <t>41.10.070</t>
  </si>
  <si>
    <t>Cruzeta reforçada em ferro galvanizado para fixação de quatro luminárias</t>
  </si>
  <si>
    <t>41.10.080</t>
  </si>
  <si>
    <t>Cruzeta reforçada em ferro galvanizado para fixação de duas luminárias</t>
  </si>
  <si>
    <t>41.10.260</t>
  </si>
  <si>
    <t>Poste telecônico curvo em aço SAE 1010/1020 galvanizado a fogo, altura de 8,00 m</t>
  </si>
  <si>
    <t>41.10.330</t>
  </si>
  <si>
    <t>Poste telecônico reto em aço SAE 1010/1020 galvanizado a fogo, altura de 10,00 m</t>
  </si>
  <si>
    <t>41.10.340</t>
  </si>
  <si>
    <t>Poste telecônico reto em aço SAE 1010/1020 galvanizado a fogo, altura de 8,00 m</t>
  </si>
  <si>
    <t>41.10.400</t>
  </si>
  <si>
    <t>Poste telecônico em aço SAE 1010/1020 galvanizado a fogo, com espera para uma luminária, altura de 3,00 m</t>
  </si>
  <si>
    <t>41.10.410</t>
  </si>
  <si>
    <t>Poste telecônico em aço SAE 1010/1020 galvanizado a fogo, com espera para duas luminárias, altura de 3,00 m</t>
  </si>
  <si>
    <t>41.10.430</t>
  </si>
  <si>
    <t>Poste telecônico reto em aço SAE 1010/1020 galvanizado a fogo, altura de 6,00 m</t>
  </si>
  <si>
    <t>41.10.490</t>
  </si>
  <si>
    <t>Poste telecônico reto em aço SAE 1010/1020 galvanizado a fogo, com base, altura de 7,00 m</t>
  </si>
  <si>
    <t>41.10.500</t>
  </si>
  <si>
    <t>Poste telecônico reto em aço SAE 1010/1020 galvanizado a fogo, altura de 4,00 m</t>
  </si>
  <si>
    <t>41.11</t>
  </si>
  <si>
    <t>Aparelho de iluminacao publica e decorativa</t>
  </si>
  <si>
    <t>41.11.060</t>
  </si>
  <si>
    <t>Luminária fechada para iluminação pública tipo pétala pequena</t>
  </si>
  <si>
    <t>41.11.090</t>
  </si>
  <si>
    <t>Luminária com corpo em tubo de alumínio tipo balizador para uso externo</t>
  </si>
  <si>
    <t>41.11.094</t>
  </si>
  <si>
    <t>Luminária LED de embutir para caixa de luz 4 x 2cm, para uso externo, tipo balizador de 3 W</t>
  </si>
  <si>
    <t>41.11.100</t>
  </si>
  <si>
    <t>Luminária retangular fechada para iluminação externa em poste, tipo pétala grande</t>
  </si>
  <si>
    <t>41.11.110</t>
  </si>
  <si>
    <t>Luminária retangular fechada para iluminação externa em poste, tipo pétala pequena</t>
  </si>
  <si>
    <t>41.11.115</t>
  </si>
  <si>
    <t>Luminária retangular tipo arandela externa para 2 lâmpadas, com difusor em polietileno ou vidro leitoso</t>
  </si>
  <si>
    <t>41.11.116</t>
  </si>
  <si>
    <t>Luminária LED retangular para poste, fluxo luminoso de 5000 a 5500 lm - potência de 50W</t>
  </si>
  <si>
    <t>41.11.440</t>
  </si>
  <si>
    <t>Suporte tubular de fixação em poste para 1 luminária tipo pétala</t>
  </si>
  <si>
    <t>41.11.450</t>
  </si>
  <si>
    <t>Suporte tubular de fixação em poste para 2 luminárias tipo pétala</t>
  </si>
  <si>
    <t>41.11.702</t>
  </si>
  <si>
    <t>Luminária LED solar integrada para poste, fluxo luminoso de 8000 lm, eficiência mínima de 130,5 lm/W - potência de 80 W</t>
  </si>
  <si>
    <t>41.11.703</t>
  </si>
  <si>
    <t>Luminária LED retangular para poste, fluxo luminoso de 14160 a 17475 lm, eficiência mínima de 118 lm/W - potência de 80 W/120 W</t>
  </si>
  <si>
    <t>41.11.704</t>
  </si>
  <si>
    <t>Luminária LED retangular para poste, fluxo luminoso de 14083 lm, eficiência mínima 135 lm/W - potência de 104 W</t>
  </si>
  <si>
    <t>41.11.707</t>
  </si>
  <si>
    <t>Luminária LED retangular para poste, fluxo luminoso de 27624 lm, eficiência mínima 135 lm/W - potência de 204 W</t>
  </si>
  <si>
    <t>41.11.711</t>
  </si>
  <si>
    <t>Luminária LED retangular para parede ou piso, fluxo luminoso de 11838 a 12150 lm, eficiência mínima 107 lm/W - potência de 86 W/120 W</t>
  </si>
  <si>
    <t>41.11.712</t>
  </si>
  <si>
    <t>Luminária LED redonda de embutir para parede ou piso, área interna ou externa, bivolt - potência 6 W</t>
  </si>
  <si>
    <t>41.11.721</t>
  </si>
  <si>
    <t>Luminária LED retangular para poste, fluxo luminoso de 6250 a 6674 lm, eficiência mínima 113 lm/W - potência 40 W/59 W</t>
  </si>
  <si>
    <t>41.12</t>
  </si>
  <si>
    <t>Aparelho de iluminacao de longo alcance e especifica</t>
  </si>
  <si>
    <t>41.12.050</t>
  </si>
  <si>
    <t>Projetor retangular fechado, com alojamento para reator, para lâmpada vapor metálico ou vapor de sódio de 150 W a 400 W</t>
  </si>
  <si>
    <t>41.12.060</t>
  </si>
  <si>
    <t>Projetor retangular fechado, para lâmpada vapor de sódio de 1.000 W ou vapor metálico de 2.000 W</t>
  </si>
  <si>
    <t>41.12.080</t>
  </si>
  <si>
    <t>Projetor retangular fechado, para lâmpada vapor metálico ou vapor de sódio de 250 W/400 W</t>
  </si>
  <si>
    <t>41.12.090</t>
  </si>
  <si>
    <t>Projetor cônico fechado, para lâmpadas vapor metálico, vapor de sódio de 250 W/400 W ou mista de 250 W/500 W</t>
  </si>
  <si>
    <t>41.12.210</t>
  </si>
  <si>
    <t>Projetor LED modular, fluxo luminoso de 26294 lm, eficiência mínima de 125 l/W - 150 W/200 W</t>
  </si>
  <si>
    <t>41.13</t>
  </si>
  <si>
    <t>Aparelho de iluminacao a prova de tempo, gases e vapores</t>
  </si>
  <si>
    <t>41.13.040</t>
  </si>
  <si>
    <t>Luminária blindada de sobrepor ou pendente em calha fechada, para 1 lâmpada fluorescente de 32 W/36 W/40 W</t>
  </si>
  <si>
    <t>41.13.050</t>
  </si>
  <si>
    <t>Luminária blindada de sobrepor ou pendente em calha fechada, para 2 lâmpadas fluorescentes de 32 W/36 W/40 W</t>
  </si>
  <si>
    <t>41.13.102</t>
  </si>
  <si>
    <t>Luminária blindada tipo arandela de 45º e 90º, para lâmpada LED</t>
  </si>
  <si>
    <t>41.13.200</t>
  </si>
  <si>
    <t>Luminária blindada oval de sobrepor ou arandela, para lâmpada fluorescentes compacta</t>
  </si>
  <si>
    <t>41.14</t>
  </si>
  <si>
    <t>Aparelho de iluminacao comercial e industrial</t>
  </si>
  <si>
    <t>41.14.020</t>
  </si>
  <si>
    <t>Luminária retangular de embutir tipo calha fechada, com difusor plano, para 2 lâmpadas fluorescentes tubulares de 28 W/32 W/36 W/54 W</t>
  </si>
  <si>
    <t>41.14.070</t>
  </si>
  <si>
    <t>Luminária retangular de sobrepor tipo calha aberta, para 2 lâmpadas fluorescentes tubulares de 32 W</t>
  </si>
  <si>
    <t>41.14.090</t>
  </si>
  <si>
    <t>Luminária retangular de sobrepor tipo calha fechada, com difusor translúcido, para 2 lâmpadas fluorescentes de 28 W/32 W/36 W/54 W</t>
  </si>
  <si>
    <t>41.14.210</t>
  </si>
  <si>
    <t>Luminária quadrada de embutir tipo calha aberta com aletas planas, para 2 lâmpadas fluorescentes compactas de 18 W/26 W</t>
  </si>
  <si>
    <t>41.14.310</t>
  </si>
  <si>
    <t>Luminária redonda de embutir com difusor recuado, para 1 ou 2 lâmpadas fluorescentes compactas de 15 W/18 W/20 W/23 W/26 W</t>
  </si>
  <si>
    <t>41.14.390</t>
  </si>
  <si>
    <t>Luminária retangular de sobrepor tipo calha aberta, com refletor em alumínio de alto brilho, para 2 lâmpadas fluorescentes tubulares 32 W/36 W</t>
  </si>
  <si>
    <t>41.14.430</t>
  </si>
  <si>
    <t>Luminária quadrada de embutir tipo calha aberta, com refletor e aleta parabólicas em alumínio de alto brilho, para 4 lâmpadas fluorescentes de 14 W/16 W/18 W</t>
  </si>
  <si>
    <t>41.14.510</t>
  </si>
  <si>
    <t>Luminária industrial pendente com refletor prismático sem alojamento para reator, para lâmpadas vapor de sódio/metálico ou mista de 150 W/250 W/400 W</t>
  </si>
  <si>
    <t>41.14.530</t>
  </si>
  <si>
    <t>Luminária redonda de sobrepor com difusor em vidro temperado jateado para 1 ou 2 lâmpadas fluorescentes compactas de 18 W/26 W</t>
  </si>
  <si>
    <t>41.14.560</t>
  </si>
  <si>
    <t>Luminária retangular de embutir tipo calha aberta com aletas parabólicas para 2 lâmpadas fluorescentes tubulares de 28 W/54 W</t>
  </si>
  <si>
    <t>41.14.590</t>
  </si>
  <si>
    <t>Luminária industrial pendente tipo calha aberta instalação em perfilado para 1 ou 2 lâmpadas fluorescentes tubulares 14 W</t>
  </si>
  <si>
    <t>41.14.600</t>
  </si>
  <si>
    <t>Luminária industrial pendente tipo calha aberta instalação em perfilado para 1 ou 2 lâmpadas fluorescentes tubulares 28 W/54 W</t>
  </si>
  <si>
    <t>41.14.620</t>
  </si>
  <si>
    <t>Luminária retangular de sobrepor tipo calha aberta com refletor e aletas parabólicas para 2 lâmpadas fluorescentes tubulares 28 W/54 W</t>
  </si>
  <si>
    <t>41.14.640</t>
  </si>
  <si>
    <t>Luminária retangular de embutir tipo calha aberta com refletor em alumínio de alto brilho para 2 lâmpadas fluorescentes tubulares de 28 W/54 W</t>
  </si>
  <si>
    <t>41.14.670</t>
  </si>
  <si>
    <t>Luminária triangular de sobrepor tipo arandela para fluorescente compacta de 15 W/20 W/23 W</t>
  </si>
  <si>
    <t>41.14.730</t>
  </si>
  <si>
    <t>Luminária redonda de embutir com refletor em alumínio jateado e difusor em vidro para 2 lâmpadas fluorescentes compactas duplas de 18 W/26 W</t>
  </si>
  <si>
    <t>41.14.740</t>
  </si>
  <si>
    <t>Luminária retangular de embutir assimétrica para 1 lâmpada fluorescente tubular de 14 W</t>
  </si>
  <si>
    <t>41.14.750</t>
  </si>
  <si>
    <t>Luminária redonda de sobrepor ou pendente com refletor em alumínio anodizado facho concentrado para 1 lâmpada vapor metálico elipsoidal de 250 W ou 400 W</t>
  </si>
  <si>
    <t>41.14.780</t>
  </si>
  <si>
    <t>Luminária retangular de sobrepor tipo calha fechada, com difusor plano, para 4 lâmpadas fluorescentes tubulares de 14 W/16 W/18 W</t>
  </si>
  <si>
    <t>41.14.790</t>
  </si>
  <si>
    <t>Luminária retangular de embutir tipo calha aberta com refletor assimétrico em alumínio de alto brilho para 2 lâmpadas fluorescentes tubulares de 28 W/54 W</t>
  </si>
  <si>
    <t>41.14.792</t>
  </si>
  <si>
    <t>Luminária hermética de sobrepor, com difusor em policarbonato, para lâmpadas de 2 x 28 W/32 W/54 W</t>
  </si>
  <si>
    <t>41.15</t>
  </si>
  <si>
    <t>Aparelho de iluminacao interna decorativa</t>
  </si>
  <si>
    <t>41.15.170</t>
  </si>
  <si>
    <t>Luminária redonda de embutir, com foco orientável e acessório antiofuscante, para 1 lâmpada dicroica de 50 W</t>
  </si>
  <si>
    <t>41.20</t>
  </si>
  <si>
    <t>Reparos, conservacoes e complementos - GRUPO 41</t>
  </si>
  <si>
    <t>41.20.020</t>
  </si>
  <si>
    <t>Recolocação de aparelhos de iluminação ou projetores fixos em teto, piso ou parede</t>
  </si>
  <si>
    <t>41.20.080</t>
  </si>
  <si>
    <t>Plafon plástico e/ou PVC para acabamento de ponto de luz, com soquete E-27 para lâmpada fluorescente compacta</t>
  </si>
  <si>
    <t>41.20.120</t>
  </si>
  <si>
    <t>Recolocação de reator</t>
  </si>
  <si>
    <t>41.20.130</t>
  </si>
  <si>
    <t>Recolocação de lâmpada</t>
  </si>
  <si>
    <t>41.31</t>
  </si>
  <si>
    <t>Iluminacao LED</t>
  </si>
  <si>
    <t>41.31.040</t>
  </si>
  <si>
    <t>Luminária LED retangular de sobrepor com difusor translúcido, 4000 K, fluxo luminoso de 3690 a 4800 lm, potência de 35 W a 41 W</t>
  </si>
  <si>
    <t>41.31.070</t>
  </si>
  <si>
    <t>Luminária LED quadrada de sobrepor com difusor prismático translúcido, 4000 K, fluxo luminoso de 1363 a 1800 lm, potência de 15 W a 24 W</t>
  </si>
  <si>
    <t>41.31.080</t>
  </si>
  <si>
    <t>Luminária LED redonda de embutir com difusor translúcido, 4000 K, fluxo luminoso de 800 a 1060 lm, potência de 9 W a 12 W</t>
  </si>
  <si>
    <t>41.31.087</t>
  </si>
  <si>
    <t>Luminária LED redonda de sobrepor com difusor recuado translucido, 4000 K, fluxo luminoso de 1900 a 2000 lm, potência de 17 W a 19 W</t>
  </si>
  <si>
    <t>41.31.100</t>
  </si>
  <si>
    <t>Projetor LED verde retangular, foco orientável, para fixação em parede ou piso, potência 10 W</t>
  </si>
  <si>
    <t>41.31.101</t>
  </si>
  <si>
    <t>Projetor LED retangular, potência de 30 W, fluxo luminoso de 2250 a 2400 lm, temperatura cor 6.500 K, bivolt</t>
  </si>
  <si>
    <t>42</t>
  </si>
  <si>
    <t>PARA-RAIOS PARA EDIFICACAO</t>
  </si>
  <si>
    <t>42.01</t>
  </si>
  <si>
    <t>Complementos para para-raios</t>
  </si>
  <si>
    <t>42.01.020</t>
  </si>
  <si>
    <t>Captor tipo Franklin, h= 300 mm, 4 pontos, 1 descida, acabamento cromado</t>
  </si>
  <si>
    <t>42.01.040</t>
  </si>
  <si>
    <t>Captor tipo Franklin, h= 300 mm, 4 pontos, 2 descidas, acabamento cromado</t>
  </si>
  <si>
    <t>42.01.060</t>
  </si>
  <si>
    <t>Luva de redução galvanizada de 2´ x 3/4´</t>
  </si>
  <si>
    <t>42.01.080</t>
  </si>
  <si>
    <t>Niple duplo galvanizado de 2´</t>
  </si>
  <si>
    <t>42.01.086</t>
  </si>
  <si>
    <t>Captor tipo terminal aéreo, h= 300 mm em alumínio</t>
  </si>
  <si>
    <t>42.01.090</t>
  </si>
  <si>
    <t>Captor tipo terminal aéreo, h= 300 mm, diâmetro de 1/4´ em cobre</t>
  </si>
  <si>
    <t>42.01.096</t>
  </si>
  <si>
    <t>Captor tipo terminal aéreo, h= 250 mm, diâmetro de 3/8´ galvanizado a fogo</t>
  </si>
  <si>
    <t>42.01.098</t>
  </si>
  <si>
    <t>Captor tipo terminal aéreo, h= 600 mm, diâmetro de 3/8´ galvanizado a fogo</t>
  </si>
  <si>
    <t>42.02</t>
  </si>
  <si>
    <t>Isolador galvanizado uso geral</t>
  </si>
  <si>
    <t>42.02.010</t>
  </si>
  <si>
    <t>Isolador galvanizado uso geral, simples com rosca mecânica</t>
  </si>
  <si>
    <t>42.02.020</t>
  </si>
  <si>
    <t>Isolador galvanizado uso geral, reforçado para fixação a 90°</t>
  </si>
  <si>
    <t>42.02.040</t>
  </si>
  <si>
    <t>Isolador galvanizado uso geral, simples com chapa de encosto</t>
  </si>
  <si>
    <t>42.02.060</t>
  </si>
  <si>
    <t>Isolador galvanizado uso geral, reforçado com chapa de encosto</t>
  </si>
  <si>
    <t>42.02.080</t>
  </si>
  <si>
    <t>Isolador galvanizado uso geral, simples com calha para telha ondulada</t>
  </si>
  <si>
    <t>42.02.100</t>
  </si>
  <si>
    <t>Isolador galvanizado uso geral, reforçado com calha para telha ondulada</t>
  </si>
  <si>
    <t>42.03</t>
  </si>
  <si>
    <t>Isolador galvanizado para mastro</t>
  </si>
  <si>
    <t>42.03.020</t>
  </si>
  <si>
    <t>Isolador galvanizado para mastro de diâmetro 2´, simples com 1 descida</t>
  </si>
  <si>
    <t>42.03.040</t>
  </si>
  <si>
    <t>Isolador galvanizado para mastro de diâmetro 2´, simples com 2 descidas</t>
  </si>
  <si>
    <t>42.03.060</t>
  </si>
  <si>
    <t>Isolador galvanizado para mastro de diâmetro 2´, reforçado com 1 descida</t>
  </si>
  <si>
    <t>42.03.080</t>
  </si>
  <si>
    <t>Isolador galvanizado para mastro de diâmetro 2´, reforçado com 2 descidas</t>
  </si>
  <si>
    <t>42.04</t>
  </si>
  <si>
    <t>Componentes de sustentacao para mastro galvanizado</t>
  </si>
  <si>
    <t>42.04.020</t>
  </si>
  <si>
    <t>Braçadeira de contraventagem para mastro de diâmetro 2´</t>
  </si>
  <si>
    <t>42.04.040</t>
  </si>
  <si>
    <t>Apoio para mastro de diâmetro 2´</t>
  </si>
  <si>
    <t>42.04.060</t>
  </si>
  <si>
    <t>Base para mastro de diâmetro 2´</t>
  </si>
  <si>
    <t>42.04.080</t>
  </si>
  <si>
    <t>Contraventagem com cabo para mastro de diâmetro 2´</t>
  </si>
  <si>
    <t>42.04.120</t>
  </si>
  <si>
    <t>Mastro simples galvanizado de diâmetro 2´</t>
  </si>
  <si>
    <t>42.04.140</t>
  </si>
  <si>
    <t>Suporte porta bandeira simples para mastro de diâmetro 2´</t>
  </si>
  <si>
    <t>42.04.160</t>
  </si>
  <si>
    <t>Suporte porta bandeira reforçado para mastro de diâmetro 2´</t>
  </si>
  <si>
    <t>42.05</t>
  </si>
  <si>
    <t>Componentes para cabo de descida</t>
  </si>
  <si>
    <t>42.05.010</t>
  </si>
  <si>
    <t>Sinalizador de obstáculo simples, sem célula fotoelétrica</t>
  </si>
  <si>
    <t>42.05.020</t>
  </si>
  <si>
    <t>Braçadeira para fixação do aparelho sinalizador para mastro de diâmetro 2´</t>
  </si>
  <si>
    <t>42.05.030</t>
  </si>
  <si>
    <t>Sinalizador de obstáculo duplo, sem célula fotoelétrica</t>
  </si>
  <si>
    <t>42.05.050</t>
  </si>
  <si>
    <t>Sinalizador de obstáculo simples, com célula fotoelétrica</t>
  </si>
  <si>
    <t>42.05.070</t>
  </si>
  <si>
    <t>Sinalizador de obstáculo duplo, com célula fotoelétrica</t>
  </si>
  <si>
    <t>42.05.100</t>
  </si>
  <si>
    <t>Caixa de inspeção suspensa</t>
  </si>
  <si>
    <t>42.05.110</t>
  </si>
  <si>
    <t>Conector cabo/haste de 3/4´</t>
  </si>
  <si>
    <t>42.05.120</t>
  </si>
  <si>
    <t>Conector de emenda em latão para cabo de até 50 mm² com 4 parafusos</t>
  </si>
  <si>
    <t>42.05.140</t>
  </si>
  <si>
    <t>Conector olhal cabo/haste de 3/4´</t>
  </si>
  <si>
    <t>42.05.160</t>
  </si>
  <si>
    <t>Conector olhal cabo/haste de 5/8´</t>
  </si>
  <si>
    <t>42.05.170</t>
  </si>
  <si>
    <t>Vergalhão liso de aço galvanizado, diâmetro de 3/8´</t>
  </si>
  <si>
    <t>42.05.180</t>
  </si>
  <si>
    <t>Esticador em latão para cabo de cobre</t>
  </si>
  <si>
    <t>42.05.190</t>
  </si>
  <si>
    <t>Haste de aterramento de 3/4´ x 3 m</t>
  </si>
  <si>
    <t>42.05.200</t>
  </si>
  <si>
    <t>Haste de aterramento de 5/8" x 2,4 m</t>
  </si>
  <si>
    <t>42.05.210</t>
  </si>
  <si>
    <t>Haste de aterramento de 5/8´ x 3 m</t>
  </si>
  <si>
    <t>42.05.220</t>
  </si>
  <si>
    <t>Mastro para sinalizador de obstáculo, de 1,5 m x 3/4´</t>
  </si>
  <si>
    <t>42.05.230</t>
  </si>
  <si>
    <t>Clips de fixação para vergalhão em aço galvanizado de 3/8´</t>
  </si>
  <si>
    <t>42.05.240</t>
  </si>
  <si>
    <t>Suporte para tubo de proteção com chapa de encosto, diâmetro 2´</t>
  </si>
  <si>
    <t>42.05.250</t>
  </si>
  <si>
    <t>Barra condutora chata em alumínio de 3/4´ x 1/4´, inclusive acessórios de fixação</t>
  </si>
  <si>
    <t>42.05.260</t>
  </si>
  <si>
    <t>Suporte para tubo de proteção com grapa para chumbar, diâmetro 2´</t>
  </si>
  <si>
    <t>42.05.270</t>
  </si>
  <si>
    <t>Conector em latão estanhado para cabos de 16 a 50 mm² e vergalhões até 3/8´</t>
  </si>
  <si>
    <t>42.05.290</t>
  </si>
  <si>
    <t>Suporte para fixação de terminal aéreo e/ou de cabo de cobre nu, com base plana</t>
  </si>
  <si>
    <t>42.05.300</t>
  </si>
  <si>
    <t>Tampa para caixa de inspeção cilíndrica, aço galvanizado</t>
  </si>
  <si>
    <t>42.05.310</t>
  </si>
  <si>
    <t>Caixa de inspeção do terra cilíndrica em PVC rígido, diâmetro de 300 mm - h= 250 mm</t>
  </si>
  <si>
    <t>42.05.320</t>
  </si>
  <si>
    <t>Caixa de inspeção do terra cilíndrica em PVC rígido, diâmetro de 300 mm - h= 400 mm</t>
  </si>
  <si>
    <t>42.05.330</t>
  </si>
  <si>
    <t>Caixa de inspeção do terra cilíndrica em PVC rígido, diâmetro de 300 mm - h= 600 mm</t>
  </si>
  <si>
    <t>42.05.340</t>
  </si>
  <si>
    <t>Barra condutora chata em cobre de 3/4´ x 3/16´, inclusive acessórios de fixação</t>
  </si>
  <si>
    <t>42.05.370</t>
  </si>
  <si>
    <t>Caixa de equalização, de embutir, em aço com barramento, de 400 x 400 mm e tampa</t>
  </si>
  <si>
    <t>42.05.380</t>
  </si>
  <si>
    <t>Caixa de equalização, de embutir, em aço com barramento, de 200 x 200 mm e tampa</t>
  </si>
  <si>
    <t>42.05.390</t>
  </si>
  <si>
    <t>Presilha em latão para cabos de 16 até 50 mm²</t>
  </si>
  <si>
    <t>42.05.410</t>
  </si>
  <si>
    <t>Suporte para fixação de terminal aéreo e/ou de cabo de cobre nu, com base ondulada</t>
  </si>
  <si>
    <t>42.05.440</t>
  </si>
  <si>
    <t>Barra condutora chata em alumínio de 7/8´ x 1/8´, inclusive acessórios de fixação</t>
  </si>
  <si>
    <t>42.05.450</t>
  </si>
  <si>
    <t>Conector com rabicho e porca em latão para cabo de 16 a 35 mm²</t>
  </si>
  <si>
    <t>42.05.510</t>
  </si>
  <si>
    <t>Suporte para fixação de fita de alumínio 7/8´ x 1/8´ e/ou cabo de cobre nu, com base ondulada</t>
  </si>
  <si>
    <t>42.05.520</t>
  </si>
  <si>
    <t>Suporte para fixação de fita de alumínio 7/8´ x 1/8´, com base plana</t>
  </si>
  <si>
    <t>42.05.542</t>
  </si>
  <si>
    <t>Tela equipotencial em aço inoxidável, largura de 200 mm, espessura de 1,4 mm</t>
  </si>
  <si>
    <t>42.05.550</t>
  </si>
  <si>
    <t>Cordoalha flexível "Jumpers" de 25 x 235 mm, com 4 furos de 11 mm</t>
  </si>
  <si>
    <t>42.05.560</t>
  </si>
  <si>
    <t>Cordoalha flexível "Jumpers" de 25 x 300 mm, com 4 furos de 11 mm</t>
  </si>
  <si>
    <t>42.05.570</t>
  </si>
  <si>
    <t>Terminal estanhado com 1 furo e 1 compressão - 16 mm²</t>
  </si>
  <si>
    <t>42.05.580</t>
  </si>
  <si>
    <t>Terminal estanhado com 1 furo e 1 compressão - 35 mm²</t>
  </si>
  <si>
    <t>42.05.590</t>
  </si>
  <si>
    <t>Terminal estanhado com 1 furo e 1 compressão - 50 mm²</t>
  </si>
  <si>
    <t>42.05.620</t>
  </si>
  <si>
    <t>Terminal estanhado com 2 furos e 1 compressão - 50 mm²</t>
  </si>
  <si>
    <t>42.05.630</t>
  </si>
  <si>
    <t>Conector tipo ´X´ para aterramento de telas, acabamento estanhado, para cabo de 16 - 50 mm²</t>
  </si>
  <si>
    <t>42.05.650</t>
  </si>
  <si>
    <t>Malha fechada pré-fabricada em fio de cobre de 16mm e mesch 30 x 30cm para aterramento</t>
  </si>
  <si>
    <t>42.20</t>
  </si>
  <si>
    <t>Reparos, conservacoes e complementos - GRUPO 42</t>
  </si>
  <si>
    <t>42.20.080</t>
  </si>
  <si>
    <t>Solda exotérmica conexão cabo-cabo horizontal em X, bitola do cabo de 16-16mm² a 35-35mm²</t>
  </si>
  <si>
    <t>42.20.090</t>
  </si>
  <si>
    <t>Solda exotérmica conexão cabo-cabo horizontal em X, bitola do cabo de 50-25mm² a 95-50mm²</t>
  </si>
  <si>
    <t>42.20.120</t>
  </si>
  <si>
    <t>Solda exotérmica conexão cabo-cabo horizontal em X sobreposto, bitola do cabo de 35-35mm² a 50-35mm²</t>
  </si>
  <si>
    <t>42.20.130</t>
  </si>
  <si>
    <t>Solda exotérmica conexão cabo-cabo horizontal em X sobreposto, bitola do cabo de 50-50mm² a 95-50mm²</t>
  </si>
  <si>
    <t>42.20.150</t>
  </si>
  <si>
    <t>Solda exotérmica conexão cabo-cabo horizontal em T, bitola do cabo de 16-16mm² a 50-35mm², 70-35mm² e 95-35mm²</t>
  </si>
  <si>
    <t>42.20.160</t>
  </si>
  <si>
    <t>Solda exotérmica conexão cabo-cabo horizontal em T, bitola do cabo de 50-50mm² a 95-50mm²</t>
  </si>
  <si>
    <t>42.20.170</t>
  </si>
  <si>
    <t>Solda exotérmica conexão cabo-cabo horizontal reto, bitola do cabo de 16mm² a 70mm²</t>
  </si>
  <si>
    <t>42.20.190</t>
  </si>
  <si>
    <t>Solda exotérmica conexão cabo-haste em X sobreposto, bitola do cabo de 35mm² a 50mm² para haste de 5/8" e 3/4"</t>
  </si>
  <si>
    <t>42.20.210</t>
  </si>
  <si>
    <t>Solda exotérmica conexão cabo-haste em T, bitola do cabo de 35mm² para haste de 5/8" e 3/4"</t>
  </si>
  <si>
    <t>42.20.220</t>
  </si>
  <si>
    <t>Solda exotérmica conexão cabo-haste em T, bitola do cabo de 50mm² a 95mm² para haste de 5/8" e 3/4"</t>
  </si>
  <si>
    <t>42.20.230</t>
  </si>
  <si>
    <t>Solda exotérmica conexão cabo-haste na lateral, bitola do cabo de 25mm² a 70mm² para haste de 5/8" e 3/4"</t>
  </si>
  <si>
    <t>42.20.240</t>
  </si>
  <si>
    <t>Solda exotérmica conexão cabo-haste no topo, bitola do cabo de 25mm² a 35mm² para haste de 5/8"</t>
  </si>
  <si>
    <t>42.20.250</t>
  </si>
  <si>
    <t>Solda exotérmica conexão cabo-haste no topo, bitola do cabo de 50mm² a 95mm² para haste de 5/8" e 3/4"</t>
  </si>
  <si>
    <t>42.20.260</t>
  </si>
  <si>
    <t>Solda exotérmica conexão cabo-ferro de construção com cabo paralelo, bitola do cabo de 35mm² para haste de 5/8" e 3/4"</t>
  </si>
  <si>
    <t>42.20.270</t>
  </si>
  <si>
    <t>Solda exotérmica conexão cabo-ferro de construção com cabo paralelo, bitola do cabo de 50mm² a 70mm² para haste de 5/8" e 3/4"</t>
  </si>
  <si>
    <t>42.20.280</t>
  </si>
  <si>
    <t>Solda exotérmica conexão cabo-ferro de construção com cabo em X sobreposto, bitola do cabo de 35mm² a 70mm² para haste de 5/8"</t>
  </si>
  <si>
    <t>42.20.290</t>
  </si>
  <si>
    <t>Solda exotérmica conexão cabo-ferro de construção com cabo em X sobreposto, bitola do cabo de 35mm² a 70mm² para haste de 3/8"</t>
  </si>
  <si>
    <t>42.20.300</t>
  </si>
  <si>
    <t>Solda exotérmica conexão cabo-terminal com duas fixações, bitola do cabo de 25mm² a 50mm² para terminal 3x25</t>
  </si>
  <si>
    <t>42.20.310</t>
  </si>
  <si>
    <t>Solda exotérmica conexão cabo-superfície de aço, bitola do cabo de 16mm² a 35mm²</t>
  </si>
  <si>
    <t>42.20.320</t>
  </si>
  <si>
    <t>Solda exotérmica conexão cabo-superfície de aço, bitola do cabo de 50mm² a 95mm²</t>
  </si>
  <si>
    <t>43</t>
  </si>
  <si>
    <t>APARELHOS ELETRICOS, HIDRAULICOS E A GAS.</t>
  </si>
  <si>
    <t>43.01</t>
  </si>
  <si>
    <t>Bebedouros</t>
  </si>
  <si>
    <t>43.01.012</t>
  </si>
  <si>
    <t>Purificador de pressão elétrico em chapa eletrozincado pré-pintada e tampo em aço inoxidável, tipo coluna, capacidade de refrigeração de 2 l/h - simples</t>
  </si>
  <si>
    <t>43.01.032</t>
  </si>
  <si>
    <t>Purificador de pressão elétrico em chapa eletrozincado pré-pintada e tampo em aço inoxidável, tipo coluna, capacidade de refrigeração de 2 l/h - conjugado</t>
  </si>
  <si>
    <t>43.02</t>
  </si>
  <si>
    <t>Chuveiros</t>
  </si>
  <si>
    <t>43.02.010</t>
  </si>
  <si>
    <t>Chuveiro frio em PVC, diâmetro de 10 cm</t>
  </si>
  <si>
    <t>43.02.070</t>
  </si>
  <si>
    <t>Chuveiro com válvula de acionamento antivandalismo, DN= 3/4´</t>
  </si>
  <si>
    <t>43.02.080</t>
  </si>
  <si>
    <t>Chuveiro elétrico de 6.500W / 220V com resistência blindada</t>
  </si>
  <si>
    <t>43.02.100</t>
  </si>
  <si>
    <t>Chuveiro com jato regulável em metal com acabamento cromado</t>
  </si>
  <si>
    <t>43.02.122</t>
  </si>
  <si>
    <t>Chuveiro frio em PVC, com registro e tubo de ligação acoplados</t>
  </si>
  <si>
    <t>43.02.140</t>
  </si>
  <si>
    <t>Chuveiro elétrico de 5.500 W / 220 V em PVC</t>
  </si>
  <si>
    <t>43.02.160</t>
  </si>
  <si>
    <t>Chuveiro lava-olhos, acionamento manual, tubulação em ferro galvanizado com pintura epóxi cor verde</t>
  </si>
  <si>
    <t>43.02.170</t>
  </si>
  <si>
    <t>Chuveiro elétrico de 7.500W / 220 V, com resistência blindada</t>
  </si>
  <si>
    <t>43.02.180</t>
  </si>
  <si>
    <t>Ducha eletrônica de 6.800W até 7.900 W / 220 V</t>
  </si>
  <si>
    <t>43.03</t>
  </si>
  <si>
    <t>Aquecedores</t>
  </si>
  <si>
    <t>43.03.050</t>
  </si>
  <si>
    <t>Aquecedor a gás de acumulação, capacidade 300 l</t>
  </si>
  <si>
    <t>43.03.130</t>
  </si>
  <si>
    <t>Aquecedor a gás de acumulação, capacidade 500 l</t>
  </si>
  <si>
    <t>43.03.212</t>
  </si>
  <si>
    <t>Aquecedor de passagem elétrico individual, baixa pressão - 5.000 W / 6.400 W</t>
  </si>
  <si>
    <t>43.03.220</t>
  </si>
  <si>
    <t>Sistema de aquecimento de passagem a gás com sistema misturador para abastecimento de até 08 duchas</t>
  </si>
  <si>
    <t>43.03.230</t>
  </si>
  <si>
    <t>Sistema de aquecimento de passagem a gás com sistema misturador para abastecimento de até 16 duchas</t>
  </si>
  <si>
    <t>43.03.240</t>
  </si>
  <si>
    <t>Sistema de aquecimento de passagem a gás com sistema misturador para abastecimento de até 24 duchas</t>
  </si>
  <si>
    <t>43.03.500</t>
  </si>
  <si>
    <t>Coletor em alumínio para sistema de aquecimento solar com área coletora até 1,60 m²</t>
  </si>
  <si>
    <t>43.03.510</t>
  </si>
  <si>
    <t>Coletor em alumínio para sistema de aquecimento solar com área coletora até 2,00 m²</t>
  </si>
  <si>
    <t>43.03.550</t>
  </si>
  <si>
    <t>Reservatório térmico horizontal em aço inoxidável AISI 304, capacidade de 500 litros</t>
  </si>
  <si>
    <t>43.04</t>
  </si>
  <si>
    <t>Torneiras eletricas</t>
  </si>
  <si>
    <t>43.04.020</t>
  </si>
  <si>
    <t>Torneira elétrica</t>
  </si>
  <si>
    <t>43.05</t>
  </si>
  <si>
    <t>Exaustor, ventilador e circulador de ar</t>
  </si>
  <si>
    <t>43.05.030</t>
  </si>
  <si>
    <t>Exaustor elétrico em plástico, vazão de 150 a 190m³/h</t>
  </si>
  <si>
    <t>43.05.100</t>
  </si>
  <si>
    <t>Insuflador de ar compacto, para renovação de ar em ambientes, vazão máxima 93 m³/h</t>
  </si>
  <si>
    <t>43.06</t>
  </si>
  <si>
    <t>Emissores de som</t>
  </si>
  <si>
    <t>43.06.010</t>
  </si>
  <si>
    <t>Cigarra de embutir 50/60HZ até 127V, com placa</t>
  </si>
  <si>
    <t>43.07</t>
  </si>
  <si>
    <t>Aparelho condicionador de ar</t>
  </si>
  <si>
    <t>43.07.070</t>
  </si>
  <si>
    <t>Ar condicionado a frio, tipo split piso teto com capacidade de 48.000 BTU/h</t>
  </si>
  <si>
    <t>43.07.300</t>
  </si>
  <si>
    <t>Ar condicionado a frio, tipo split cassete com capacidade de 18.000 BTU/h</t>
  </si>
  <si>
    <t>43.07.310</t>
  </si>
  <si>
    <t>Ar condicionado a frio, tipo split cassete com capacidade de 24.000 BTU/h</t>
  </si>
  <si>
    <t>43.07.320</t>
  </si>
  <si>
    <t>Ar condicionado a frio, tipo split cassete com capacidade de 36.000 BTU/h</t>
  </si>
  <si>
    <t>43.07.330</t>
  </si>
  <si>
    <t>Ar condicionado a frio, tipo split parede com capacidade de 12.000 BTU/h</t>
  </si>
  <si>
    <t>43.07.340</t>
  </si>
  <si>
    <t>Ar condicionado a frio, tipo split parede com capacidade de 18.000 BTU/h</t>
  </si>
  <si>
    <t>43.07.350</t>
  </si>
  <si>
    <t>Ar condicionado a frio, tipo split parede com capacidade de 24.000 BTU/h</t>
  </si>
  <si>
    <t>43.07.360</t>
  </si>
  <si>
    <t>Ar condicionado a frio, tipo split parede com capacidade de 30.000 BTU/h</t>
  </si>
  <si>
    <t>43.07.380</t>
  </si>
  <si>
    <t>Ar condicionado a frio, tipo split piso teto com capacidade de 24.000 BTU/h</t>
  </si>
  <si>
    <t>43.07.390</t>
  </si>
  <si>
    <t>Ar condicionado a frio, tipo split piso teto com capacidade de 36.000 BTU/h</t>
  </si>
  <si>
    <t>43.08</t>
  </si>
  <si>
    <t>Equipamentos para sistema VRF ar condicionado</t>
  </si>
  <si>
    <t>43.08.001</t>
  </si>
  <si>
    <t>Condensador para sistema VRF de ar condicionado, capacidade até 6 TR</t>
  </si>
  <si>
    <t>43.08.002</t>
  </si>
  <si>
    <t>Condensador para sistema VRF de ar condicionado, capacidade de 8 TR a 10 TR</t>
  </si>
  <si>
    <t>43.08.003</t>
  </si>
  <si>
    <t>Condensador para sistema VRF de ar condicionado, capacidade de 11 TR a 13 TR</t>
  </si>
  <si>
    <t>43.08.004</t>
  </si>
  <si>
    <t>Condensador para sistema VRF de ar condicionado, capacidade de 14 TR a 16 TR</t>
  </si>
  <si>
    <t>43.08.020</t>
  </si>
  <si>
    <t>Evaporador para sistema VRF de ar condicionado, tipo parede, capacidade de 1 TR</t>
  </si>
  <si>
    <t>43.08.021</t>
  </si>
  <si>
    <t>Evaporador para sistema VRF de ar condicionado, tipo parede, capacidade de 2 TR</t>
  </si>
  <si>
    <t>43.08.022</t>
  </si>
  <si>
    <t>Evaporador para sistema VRF de ar condicionado, tipo parede, capacidade de 3 TR</t>
  </si>
  <si>
    <t>43.08.030</t>
  </si>
  <si>
    <t>Evaporador para sistema VRF de ar condicionado, tipo piso teto, capacidade de 1 TR</t>
  </si>
  <si>
    <t>43.08.031</t>
  </si>
  <si>
    <t>Evaporador para sistema VRF de ar condicionado, tipo piso teto, capacidade de 2 TR</t>
  </si>
  <si>
    <t>43.08.032</t>
  </si>
  <si>
    <t>Evaporador para sistema VRF de ar condicionado, tipo piso teto, capacidade de 3 TR</t>
  </si>
  <si>
    <t>43.08.033</t>
  </si>
  <si>
    <t>Evaporador para sistema VRF de ar condicionado, tipo piso teto, capacidade de 4 TR</t>
  </si>
  <si>
    <t>43.08.040</t>
  </si>
  <si>
    <t>Evaporador para sistema VRF de ar condicionado, tipo cassete, capacidade de 1 TR</t>
  </si>
  <si>
    <t>43.08.041</t>
  </si>
  <si>
    <t>Evaporador para sistema VRF de ar condicionado, tipo cassete, capacidade de 2 TR</t>
  </si>
  <si>
    <t>43.08.042</t>
  </si>
  <si>
    <t>Evaporador para sistema VRF de ar condicionado, tipo cassete, capacidade de 3 TR</t>
  </si>
  <si>
    <t>43.08.043</t>
  </si>
  <si>
    <t>Evaporador para sistema VRF de ar condicionado, tipo cassete, capacidade de 4 TR</t>
  </si>
  <si>
    <t>43.10</t>
  </si>
  <si>
    <t>Bombas centrifugas, uso geral</t>
  </si>
  <si>
    <t>43.10.050</t>
  </si>
  <si>
    <t>Conjunto motor-bomba (centrífuga) 10 cv, monoestágio, Hman= 24 a 36 mca, Q= 53 a 45 m³/h</t>
  </si>
  <si>
    <t>43.10.090</t>
  </si>
  <si>
    <t>Conjunto motor-bomba (centrífuga) 20 cv, monoestágio, Hman= 40 a 70 mca, Q= 76 a 28 m³/h</t>
  </si>
  <si>
    <t>43.10.110</t>
  </si>
  <si>
    <t>Conjunto motor-bomba (centrífuga) 5 cv, monoestágio, Hmam= 14 a 26 mca, Q= 56 a 30 m³/h</t>
  </si>
  <si>
    <t>43.10.130</t>
  </si>
  <si>
    <t>Conjunto motor-bomba (centrífuga) 3/4 cv, monoestágio, Hman= 10 a 16 mca, Q= 12,7 a 8 m³/h</t>
  </si>
  <si>
    <t>43.10.210</t>
  </si>
  <si>
    <t>Conjunto motor-bomba (centrífuga) 60 cv, monoestágio, Hman= 90 a 125 mca, Q= 115 a 50 m³/h</t>
  </si>
  <si>
    <t>43.10.230</t>
  </si>
  <si>
    <t>Conjunto motor-bomba (centrífuga) 2 cv, monoestágio, Hman= 12 a 27 mca, Q= 25 a 8 m³/h</t>
  </si>
  <si>
    <t>43.10.250</t>
  </si>
  <si>
    <t>Conjunto motor-bomba (centrífuga) 15 cv, monoestágio, Hman= 30 a 60 mca, Q= 82 a 20 m³/h</t>
  </si>
  <si>
    <t>43.10.290</t>
  </si>
  <si>
    <t>Conjunto motor-bomba (centrífuga) 5 cv, monoestágio, Hman= 24 a 33 mca, Q= 41,6 a 35,2 m³/h</t>
  </si>
  <si>
    <t>43.10.450</t>
  </si>
  <si>
    <t>Conjunto motor-bomba (centrífuga) 30 cv, monoestágio, Hman= 20 a 50 mca, Q= 197 a 112 m³/h</t>
  </si>
  <si>
    <t>43.10.452</t>
  </si>
  <si>
    <t>Conjunto motor-bomba (centrífuga) 1,5 cv, multiestágio, Hman= 20 a 35 mca, Q= 7,1 a 4,5 m³/h</t>
  </si>
  <si>
    <t>43.10.454</t>
  </si>
  <si>
    <t>Conjunto motor-bomba (centrífuga) 3 cv, multiestágio, Hman= 30 a 45 mca, Q= 12,4 a 8,4 m³/h</t>
  </si>
  <si>
    <t>43.10.456</t>
  </si>
  <si>
    <t>Conjunto motor-bomba (centrífuga) 3 cv, multiestágio, Hman= 35 a 60 mca, Q= 7,8 a 5,8 m³/h</t>
  </si>
  <si>
    <t>43.10.480</t>
  </si>
  <si>
    <t>Conjunto motor-bomba (centrífuga) 7,5 cv, multiestágio, Hman= 30 a 80 mca, Q= 21,6 a 12,0 m³/h</t>
  </si>
  <si>
    <t>43.10.490</t>
  </si>
  <si>
    <t>Conjunto motor-bomba (centrífuga) 5 cv, multiestágio, Hman= 25 a 50 mca, Q= 21,0 a 13,3 m³/h</t>
  </si>
  <si>
    <t>43.10.620</t>
  </si>
  <si>
    <t>Conjunto motor-bomba (centrífuga), 0,5 cv, monoestágio, Hman= 10 a 20 mca, Q= 7,5 a 1,5 m³/h</t>
  </si>
  <si>
    <t>43.10.670</t>
  </si>
  <si>
    <t>Conjunto motor-bomba (centrífuga) 0,5 cv, monoestágio, trifásico, Hman= 9 a 21 mca, Q= 8,3 a 2,0 m³/h</t>
  </si>
  <si>
    <t>43.10.730</t>
  </si>
  <si>
    <t>Conjunto motor-bomba (centrífuga) 30 cv, monoestágio trifásico, Hman= 70 a 94 mca, Q= 34,80 a 61,7 m³/h</t>
  </si>
  <si>
    <t>43.10.740</t>
  </si>
  <si>
    <t>Conjunto motor-bomba (centrífuga) 20 cv, monoestágio trifásico, Hman= 62 a 90 mca, Q= 21,1 a 43,8 m³/h</t>
  </si>
  <si>
    <t>43.10.750</t>
  </si>
  <si>
    <t>Conjunto motor-bomba (centrífuga) 1 cv, monoestágio trifásico, Hman= 8 a 25 mca e Q= 11 a 1,50 m³/h</t>
  </si>
  <si>
    <t>43.10.770</t>
  </si>
  <si>
    <t>Conjunto motor-bomba (centrífuga) 40 cv, monoestágio trifásico, Hman= 45 a 75 mca e Q= 120 a 75 m³/h</t>
  </si>
  <si>
    <t>43.10.780</t>
  </si>
  <si>
    <t>Conjunto motor-bomba (centrífuga) 50 cv, monoestágio trifásico, Hman= 61 a 81 mca e Q= 170 a 80 m³/h</t>
  </si>
  <si>
    <t>43.10.790</t>
  </si>
  <si>
    <t>Conjunto motor-bomba (centrífuga) 1 cv, multiestágio trifásico, Hman= 15 a 30 mca, Q= 6,5 a 4,2 m³/h</t>
  </si>
  <si>
    <t>43.10.794</t>
  </si>
  <si>
    <t>Conjunto motor-bomba (centrífuga) 1 cv, multiestágio trifásico, Hman= 70 a 115 mca e Q= 1,0 a 1,6 m³/h</t>
  </si>
  <si>
    <t>43.11</t>
  </si>
  <si>
    <t>Bombas submersiveis</t>
  </si>
  <si>
    <t>43.11.050</t>
  </si>
  <si>
    <t>Conjunto motor-bomba submersível para poço profundo de 6´, Q= 10 a 20m³/h, Hman= 80 a 48 mca, até 6 HP</t>
  </si>
  <si>
    <t>43.11.060</t>
  </si>
  <si>
    <t>Conjunto motor-bomba submersível para poço profundo de 6´, Q= 10 a 20m³/h, Hman= 108 a 64,5 mca, 8 HP</t>
  </si>
  <si>
    <t>43.11.100</t>
  </si>
  <si>
    <t>Conjunto motor-bomba submersível para poço profundo de 6´, Q= 10 a 20m³/h, Hman= 274 a 170 mca, 20 HP</t>
  </si>
  <si>
    <t>43.11.110</t>
  </si>
  <si>
    <t>Conjunto motor-bomba submersível para poço profundo de 6´, Q= 20 a 34m³/h, Hman= 56,5 a 32 mca, até 8 HP</t>
  </si>
  <si>
    <t>43.11.130</t>
  </si>
  <si>
    <t>Conjunto motor-bomba submersível para poço profundo de 6´, Q= 20 a 34m³/h, Hman= 92,5 a 53 mca, 12,5 HP</t>
  </si>
  <si>
    <t>43.11.150</t>
  </si>
  <si>
    <t>Conjunto motor-bomba submersível para poço profundo de 6´, Q= 20 a 34m³/h, Hman= 152 a 88 mca, 20 HP</t>
  </si>
  <si>
    <t>43.11.320</t>
  </si>
  <si>
    <t>Conjunto motor-bomba submersível vertical para esgoto, Q= 4,8 a 25,8 m³/h, Hmam= 19 a 5 mca, potência 1 cv, diâmetro de sólidos até 20mm</t>
  </si>
  <si>
    <t>43.11.330</t>
  </si>
  <si>
    <t>Conjunto motor-bomba submersível vertical para esgoto, Q= 4,6 a 57,2 m³/h, Hman= 13 a 4 mca, potência 2 a 3,5 cv, diâmetro de sólidos até 50mm</t>
  </si>
  <si>
    <t>43.11.360</t>
  </si>
  <si>
    <t>Conjunto motor-bomba submersível vertical para águas residuais, Q= 2 a16 m³/h, Hman= 12 a 2 mca, potência de 0,5 cv</t>
  </si>
  <si>
    <t>43.11.370</t>
  </si>
  <si>
    <t>Conjunto motor-bomba submersível vertical para águas residuais, Q= 3 a 20 m³/h, Hman= 13 a 5 mca, potência de 1 cv</t>
  </si>
  <si>
    <t>43.11.380</t>
  </si>
  <si>
    <t>Conjunto motor-bomba submersível vertical para águas residuais, Q= 10 a 50 m³/h, Hman= 22 a 4 mca, potência 4 cv</t>
  </si>
  <si>
    <t>43.11.390</t>
  </si>
  <si>
    <t>Conjunto motor-bomba submersível vertical para águas residuais, Q= 8 a 45 m³/h, Hman= 10,5 a 3,5 mca, potência 1,5 cv</t>
  </si>
  <si>
    <t>43.11.400</t>
  </si>
  <si>
    <t>Conjunto motor-bomba submersível vertical para esgoto, Q= 3,4 a 86,3 m³/h, Hman= 14 a 5 mca, potência 5 cv</t>
  </si>
  <si>
    <t>43.11.410</t>
  </si>
  <si>
    <t>Conjunto motor-bomba submersível vertical para esgoto, Q= 9,1 a 113,6m³/h, Hman= 20 a 15 mca, potência 10 cv</t>
  </si>
  <si>
    <t>43.11.420</t>
  </si>
  <si>
    <t>Conjunto motor-bomba submersível vertical para esgoto, Q=9,3 a 69,0 m³/h, Hman=15 a 7 mca, potência 3cv, diâmetro de sólidos 50/65mm</t>
  </si>
  <si>
    <t>43.11.460</t>
  </si>
  <si>
    <t>Conjunto motor-bomba submersível vertical para esgoto, Q= 40 m³/h, Hman= 40 mca, diâmetro de sólidos até 50 mm</t>
  </si>
  <si>
    <t>43.12</t>
  </si>
  <si>
    <t>Bombas especiais, uso industrial</t>
  </si>
  <si>
    <t>43.12.500</t>
  </si>
  <si>
    <t>Filtro de areia com carga de areia filtrante, vazão de 16,9 m³/h</t>
  </si>
  <si>
    <t>43.20</t>
  </si>
  <si>
    <t>Reparos, conservacoes e complementos - GRUPO 43</t>
  </si>
  <si>
    <t>43.20.130</t>
  </si>
  <si>
    <t>Caixa de passagem para condicionamento de ar tipo Split, com saída de dreno único na vertical - 39 x 22 x 6 cm</t>
  </si>
  <si>
    <t>43.20.140</t>
  </si>
  <si>
    <t>Bomba de remoção de condensados para condicionadores de ar</t>
  </si>
  <si>
    <t>43.20.200</t>
  </si>
  <si>
    <t>Controlador de temperatura digital</t>
  </si>
  <si>
    <t>43.20.210</t>
  </si>
  <si>
    <t>Bomba de circulação para água quente</t>
  </si>
  <si>
    <t>43.20.250</t>
  </si>
  <si>
    <t>Poço termométrico em alumínio, com haste de 30mm e rosca 1/2" npt</t>
  </si>
  <si>
    <t>43.20.260</t>
  </si>
  <si>
    <t>Termostato para aquecimento ou refrigeração com programação horária</t>
  </si>
  <si>
    <t>44</t>
  </si>
  <si>
    <t>APARELHOS E METAIS HIDRAULICOS</t>
  </si>
  <si>
    <t>44.01</t>
  </si>
  <si>
    <t>Aparelhos e loucas</t>
  </si>
  <si>
    <t>44.01.030</t>
  </si>
  <si>
    <t>Bacia turca de louça - 6 litros</t>
  </si>
  <si>
    <t>44.01.040</t>
  </si>
  <si>
    <t xml:space="preserve">Bacia sifonada com caixa de descarga acoplada e tampa - infantil	</t>
  </si>
  <si>
    <t>44.01.050</t>
  </si>
  <si>
    <t>Bacia sifonada de louça sem tampa - 6 litros</t>
  </si>
  <si>
    <t>44.01.070</t>
  </si>
  <si>
    <t>Bacia sifonada de louça sem tampa com saída horizontal - 6 litros</t>
  </si>
  <si>
    <t>44.01.100</t>
  </si>
  <si>
    <t>Lavatório de louça sem coluna</t>
  </si>
  <si>
    <t>44.01.110</t>
  </si>
  <si>
    <t>Lavatório de louça com coluna</t>
  </si>
  <si>
    <t>44.01.160</t>
  </si>
  <si>
    <t>Lavatório de louça pequeno com coluna suspensa - linha especial</t>
  </si>
  <si>
    <t>44.01.170</t>
  </si>
  <si>
    <t>Lavatório em polipropileno</t>
  </si>
  <si>
    <t>44.01.200</t>
  </si>
  <si>
    <t>Mictório de louça sifonado auto aspirante</t>
  </si>
  <si>
    <t>44.01.240</t>
  </si>
  <si>
    <t>Lavatório em louça com coluna suspensa</t>
  </si>
  <si>
    <t>44.01.270</t>
  </si>
  <si>
    <t>Cuba de louça de embutir oval</t>
  </si>
  <si>
    <t>44.01.310</t>
  </si>
  <si>
    <t>Tanque de louça com coluna de 30 litros</t>
  </si>
  <si>
    <t>44.01.360</t>
  </si>
  <si>
    <t>Tanque de louça com coluna de 18 a 20 litros</t>
  </si>
  <si>
    <t>44.01.370</t>
  </si>
  <si>
    <t>Tanque em granito sintético, linha comercial - sem pertences</t>
  </si>
  <si>
    <t>44.01.610</t>
  </si>
  <si>
    <t>Lavatório de louça para canto, sem coluna - sem pertences</t>
  </si>
  <si>
    <t>44.01.680</t>
  </si>
  <si>
    <t>Caixa de descarga em plástico, de sobrepor, capacidade 9 litros com engate flexível</t>
  </si>
  <si>
    <t>44.01.690</t>
  </si>
  <si>
    <t>Tanque de louça sem coluna de 30 litros</t>
  </si>
  <si>
    <t>44.01.800</t>
  </si>
  <si>
    <t>Bacia sifonada com caixa de descarga acoplada sem tampa - 6 litros</t>
  </si>
  <si>
    <t>44.01.850</t>
  </si>
  <si>
    <t>Cuba de louça de embutir redonda</t>
  </si>
  <si>
    <t>44.02</t>
  </si>
  <si>
    <t>Bancadas e tampos</t>
  </si>
  <si>
    <t>44.02.062</t>
  </si>
  <si>
    <t>Tampo/bancada em granito, com frontão, espessura de 2 cm, acabamento polido</t>
  </si>
  <si>
    <t>44.02.100</t>
  </si>
  <si>
    <t>Tampo/bancada em mármore nacional espessura de 3 cm</t>
  </si>
  <si>
    <t>44.02.200</t>
  </si>
  <si>
    <t>Tampo/bancada em concreto armado, revestido em aço inoxidável fosco polido</t>
  </si>
  <si>
    <t>44.02.300</t>
  </si>
  <si>
    <t>Superfície sólido mineral para bancadas, saias, frontões e/ou cubas</t>
  </si>
  <si>
    <t>44.03</t>
  </si>
  <si>
    <t>Acessorios e metais</t>
  </si>
  <si>
    <t>44.03.010</t>
  </si>
  <si>
    <t>Dispenser toalheiro em ABS e policarbonato para bobina de 20 cm x 200 m, com alavanca</t>
  </si>
  <si>
    <t>44.03.020</t>
  </si>
  <si>
    <t>Meia saboneteira de louça de embutir</t>
  </si>
  <si>
    <t>44.03.030</t>
  </si>
  <si>
    <t>Dispenser toalheiro metálico esmaltado para bobina de 25cm x 50m, sem alavanca</t>
  </si>
  <si>
    <t>44.03.040</t>
  </si>
  <si>
    <t>Saboneteira de louça de embutir</t>
  </si>
  <si>
    <t>44.03.050</t>
  </si>
  <si>
    <t>Dispenser papel higiênico em ABS para rolão 300 / 600 m, com visor</t>
  </si>
  <si>
    <t>44.03.080</t>
  </si>
  <si>
    <t>Porta-papel de louça de embutir</t>
  </si>
  <si>
    <t>44.03.090</t>
  </si>
  <si>
    <t>Cabide cromado para banheiro</t>
  </si>
  <si>
    <t>44.03.130</t>
  </si>
  <si>
    <t>Saboneteira tipo dispenser, para refil de 800 ml</t>
  </si>
  <si>
    <t>44.03.180</t>
  </si>
  <si>
    <t>Dispenser toalheiro em ABS, para folhas</t>
  </si>
  <si>
    <t>44.03.210</t>
  </si>
  <si>
    <t>Ducha cromada simples</t>
  </si>
  <si>
    <t>44.03.260</t>
  </si>
  <si>
    <t>Armário de plástico de embutir, para lavatório</t>
  </si>
  <si>
    <t>44.03.300</t>
  </si>
  <si>
    <t>Torneira clínica com volante tipo alavanca</t>
  </si>
  <si>
    <t>44.03.315</t>
  </si>
  <si>
    <t>Torneira de mesa com bica móvel e alavanca</t>
  </si>
  <si>
    <t>44.03.316</t>
  </si>
  <si>
    <t>Torneira misturador clínica de mesa com arejador articulado, acionamento cotovelo</t>
  </si>
  <si>
    <t>44.03.360</t>
  </si>
  <si>
    <t>Ducha higiênica cromada</t>
  </si>
  <si>
    <t>44.03.370</t>
  </si>
  <si>
    <t>Torneira curta com rosca para uso geral, em latão fundido sem acabamento, DN= 1/2´</t>
  </si>
  <si>
    <t>44.03.380</t>
  </si>
  <si>
    <t>Torneira curta com rosca para uso geral, em latão fundido sem acabamento, DN= 3/4´</t>
  </si>
  <si>
    <t>44.03.400</t>
  </si>
  <si>
    <t>Torneira curta com rosca para uso geral, em latão fundido cromado, DN= 3/4´</t>
  </si>
  <si>
    <t>44.03.420</t>
  </si>
  <si>
    <t>Torneira curta sem rosca para uso geral, em latão fundido sem acabamento, DN= 3/4´</t>
  </si>
  <si>
    <t>44.03.430</t>
  </si>
  <si>
    <t>Torneira curta sem rosca para uso geral, em latão fundido cromado, DN= 1/2"</t>
  </si>
  <si>
    <t>44.03.440</t>
  </si>
  <si>
    <t>Torneira curta sem rosca para uso geral, em latão fundido cromado, DN= 3/4"</t>
  </si>
  <si>
    <t>44.03.450</t>
  </si>
  <si>
    <t>Torneira longa sem rosca para uso geral, em latão fundido cromado</t>
  </si>
  <si>
    <t>44.03.470</t>
  </si>
  <si>
    <t>Torneira de parede para pia com bica móvel e arejador, em latão fundido cromado</t>
  </si>
  <si>
    <t>44.03.500</t>
  </si>
  <si>
    <t>Aparelho misturador de parede, para pia, com bica móvel, acabamento cromado</t>
  </si>
  <si>
    <t>44.03.510</t>
  </si>
  <si>
    <t>Torneira de parede antivandalismo, DN= 3/4´</t>
  </si>
  <si>
    <t>44.03.590</t>
  </si>
  <si>
    <t>Torneira de mesa para pia com bica móvel e arejador em latão fundido cromado</t>
  </si>
  <si>
    <t>44.03.630</t>
  </si>
  <si>
    <t>Torneira de acionamento restrito em latão cromado, DN= 1/2´ com adaptador para 3/4´</t>
  </si>
  <si>
    <t>44.03.640</t>
  </si>
  <si>
    <t>Torneira de parede acionamento hidromecânico, em latão cromado, DN= 1/2´ ou 3/4´</t>
  </si>
  <si>
    <t>44.03.645</t>
  </si>
  <si>
    <t>Torneira de mesa automática, acionamento hidromecânico, em latão cromado, DN= 1/2´ou 3/4´</t>
  </si>
  <si>
    <t>44.03.670</t>
  </si>
  <si>
    <t>Caixa de descarga de embutir, acionamento frontal, completa</t>
  </si>
  <si>
    <t>44.03.690</t>
  </si>
  <si>
    <t>Torneira de parede em ABS, DN 1/2´ ou 3/4´, 10cm</t>
  </si>
  <si>
    <t>44.03.700</t>
  </si>
  <si>
    <t>Torneira de parede em ABS, DN 1/2´ ou 3/4´, 15cm</t>
  </si>
  <si>
    <t>44.03.720</t>
  </si>
  <si>
    <t>Torneira de mesa para lavatório, acionamento hidromecânico com alavanca, registro integrado regulador de vazão, em latão cromado, DN= 1/2´</t>
  </si>
  <si>
    <t>44.03.810</t>
  </si>
  <si>
    <t>Aparelho misturador de mesa para pia com bica móvel, acabamento cromado</t>
  </si>
  <si>
    <t>44.03.825</t>
  </si>
  <si>
    <t>Misturador termostato para chuveiro ou ducha, acabamento cromado</t>
  </si>
  <si>
    <t>44.03.900</t>
  </si>
  <si>
    <t>Secador de mãos em ABS</t>
  </si>
  <si>
    <t>44.03.920</t>
  </si>
  <si>
    <t>Ducha higiênica com registro</t>
  </si>
  <si>
    <t>44.03.931</t>
  </si>
  <si>
    <t>Desviador para duchas e chuveiros</t>
  </si>
  <si>
    <t>44.03.940</t>
  </si>
  <si>
    <t>Válvula dupla para bancada de laboratório, uso em GLP, com bico para mangueira - diâmetro de 1/4´ a 1/2´</t>
  </si>
  <si>
    <t>44.03.950</t>
  </si>
  <si>
    <t>Válvula para cuba de laboratório, com nuca giratória e bico escalonado para mangueira</t>
  </si>
  <si>
    <t>44.04</t>
  </si>
  <si>
    <t>Prateleiras</t>
  </si>
  <si>
    <t>44.04.030</t>
  </si>
  <si>
    <t>Prateleira em granito com espessura de 2 cm</t>
  </si>
  <si>
    <t>44.04.040</t>
  </si>
  <si>
    <t>Prateleira em granilite</t>
  </si>
  <si>
    <t>44.04.050</t>
  </si>
  <si>
    <t>Prateleira em granito com espessura de 3 cm</t>
  </si>
  <si>
    <t>44.06</t>
  </si>
  <si>
    <t>Aparelhos de aco inoxidavel</t>
  </si>
  <si>
    <t>44.06.010</t>
  </si>
  <si>
    <t>Lavatório coletivo em aço inoxidável</t>
  </si>
  <si>
    <t>44.06.100</t>
  </si>
  <si>
    <t>Mictório coletivo em aço inoxidável</t>
  </si>
  <si>
    <t>44.06.200</t>
  </si>
  <si>
    <t>Tanque em aço inoxidável</t>
  </si>
  <si>
    <t>44.06.250</t>
  </si>
  <si>
    <t>Cuba em aço inoxidável simples de 300 x 140mm</t>
  </si>
  <si>
    <t>44.06.300</t>
  </si>
  <si>
    <t>Cuba em aço inoxidável simples de 400x340x140mm</t>
  </si>
  <si>
    <t>44.06.310</t>
  </si>
  <si>
    <t>Cuba em aço inoxidável simples de 465x300x140mm</t>
  </si>
  <si>
    <t>44.06.320</t>
  </si>
  <si>
    <t>Cuba em aço inoxidável simples de 560x330x140mm</t>
  </si>
  <si>
    <t>44.06.330</t>
  </si>
  <si>
    <t>Cuba em aço inoxidável simples de 500x400x400mm</t>
  </si>
  <si>
    <t>44.06.360</t>
  </si>
  <si>
    <t>Cuba em aço inoxidável simples de 500x400x200mm</t>
  </si>
  <si>
    <t>44.06.370</t>
  </si>
  <si>
    <t>Cuba em aço inoxidável simples de 500x400x250mm</t>
  </si>
  <si>
    <t>44.06.400</t>
  </si>
  <si>
    <t>Cuba em aço inoxidável simples de 500x400x300mm</t>
  </si>
  <si>
    <t>44.06.410</t>
  </si>
  <si>
    <t>Cuba em aço inoxidável simples de 600x500x300mm</t>
  </si>
  <si>
    <t>44.06.470</t>
  </si>
  <si>
    <t>Cuba em aço inoxidável simples de 600x500x350mm</t>
  </si>
  <si>
    <t>44.06.520</t>
  </si>
  <si>
    <t>Cuba em aço inoxidável simples de 600x500x400mm</t>
  </si>
  <si>
    <t>44.06.570</t>
  </si>
  <si>
    <t>Cuba em aço inoxidável simples de 700x600x450mm</t>
  </si>
  <si>
    <t>44.06.600</t>
  </si>
  <si>
    <t>Cuba em aço inoxidável simples de 1400x900x500mm</t>
  </si>
  <si>
    <t>44.06.610</t>
  </si>
  <si>
    <t>Cuba em aço inoxidável simples de 1100x600x400mm</t>
  </si>
  <si>
    <t>44.06.700</t>
  </si>
  <si>
    <t>Cuba em aço inoxidável dupla de 715x400x140mm</t>
  </si>
  <si>
    <t>44.06.710</t>
  </si>
  <si>
    <t>Cuba em aço inoxidável dupla de 835x340x140mm</t>
  </si>
  <si>
    <t>44.06.750</t>
  </si>
  <si>
    <t>Cuba em aço inoxidável dupla de 1020x400x250mm</t>
  </si>
  <si>
    <t>44.20</t>
  </si>
  <si>
    <t>Reparos, conservacoes e complementos - GRUPO 44</t>
  </si>
  <si>
    <t>44.20.010</t>
  </si>
  <si>
    <t>Sifão plástico sanfonado universal de 1´</t>
  </si>
  <si>
    <t>44.20.020</t>
  </si>
  <si>
    <t>Recolocação de torneiras</t>
  </si>
  <si>
    <t>44.20.040</t>
  </si>
  <si>
    <t>Recolocação de sifões</t>
  </si>
  <si>
    <t>44.20.060</t>
  </si>
  <si>
    <t>Recolocação de aparelhos sanitários, incluindo acessórios</t>
  </si>
  <si>
    <t>44.20.080</t>
  </si>
  <si>
    <t>Recolocação de caixas de descarga de sobrepor</t>
  </si>
  <si>
    <t>44.20.100</t>
  </si>
  <si>
    <t>Engate flexível metálico DN= 1/2´</t>
  </si>
  <si>
    <t>44.20.110</t>
  </si>
  <si>
    <t>Engate flexível de PVC DN= 1/2´</t>
  </si>
  <si>
    <t>44.20.120</t>
  </si>
  <si>
    <t>Canopla para válvula de descarga</t>
  </si>
  <si>
    <t>44.20.121</t>
  </si>
  <si>
    <t>Arejador com articulador em ABS cromado para torneira padrão, completo</t>
  </si>
  <si>
    <t>44.20.130</t>
  </si>
  <si>
    <t>Tubo de ligação para mictório, DN= 1/2´</t>
  </si>
  <si>
    <t>44.20.150</t>
  </si>
  <si>
    <t>Acabamento cromado para registro</t>
  </si>
  <si>
    <t>44.20.160</t>
  </si>
  <si>
    <t>Botão para válvula de descarga</t>
  </si>
  <si>
    <t>44.20.180</t>
  </si>
  <si>
    <t>Reparo para válvula de descarga</t>
  </si>
  <si>
    <t>44.20.200</t>
  </si>
  <si>
    <t>Sifão de metal cromado de 1 1/2´ x 2´</t>
  </si>
  <si>
    <t>44.20.220</t>
  </si>
  <si>
    <t>Sifão de metal cromado de 1´ x 1 1/2´</t>
  </si>
  <si>
    <t>44.20.230</t>
  </si>
  <si>
    <t>Tubo de ligação para sanitário</t>
  </si>
  <si>
    <t>44.20.240</t>
  </si>
  <si>
    <t>Sifão plástico com copo, rígido, de 1´ x 1 1/2´</t>
  </si>
  <si>
    <t>44.20.260</t>
  </si>
  <si>
    <t>Sifão plástico com copo, rígido, de 1 1/4´ x 2´</t>
  </si>
  <si>
    <t>44.20.280</t>
  </si>
  <si>
    <t>Tampa de plástico para bacia sanitária</t>
  </si>
  <si>
    <t>44.20.300</t>
  </si>
  <si>
    <t>Bolsa para bacia sanitária</t>
  </si>
  <si>
    <t>44.20.310</t>
  </si>
  <si>
    <t>Filtro de pressão em ABS, para 360 l/h</t>
  </si>
  <si>
    <t>44.20.390</t>
  </si>
  <si>
    <t>Válvula de PVC para lavatório</t>
  </si>
  <si>
    <t>44.20.620</t>
  </si>
  <si>
    <t>Válvula americana</t>
  </si>
  <si>
    <t>44.20.640</t>
  </si>
  <si>
    <t>Válvula de metal cromado de 1 1/2´</t>
  </si>
  <si>
    <t>44.20.650</t>
  </si>
  <si>
    <t>Válvula de metal cromado de 1´</t>
  </si>
  <si>
    <t>45</t>
  </si>
  <si>
    <t>ENTRADA DE AGUA, INCÊNDIO E GAS</t>
  </si>
  <si>
    <t>45.01</t>
  </si>
  <si>
    <t>Entrada de agua</t>
  </si>
  <si>
    <t>45.01.020</t>
  </si>
  <si>
    <t>Entrada completa de água com abrigo e registro de gaveta, DN= 3/4´</t>
  </si>
  <si>
    <t>45.01.040</t>
  </si>
  <si>
    <t>Entrada completa de água com abrigo e registro de gaveta, DN= 1´</t>
  </si>
  <si>
    <t>45.01.060</t>
  </si>
  <si>
    <t>Entrada completa de água com abrigo e registro de gaveta, DN= 1 1/2´</t>
  </si>
  <si>
    <t>45.01.066</t>
  </si>
  <si>
    <t>Entrada completa de água com abrigo e registro de gaveta, DN= 2´</t>
  </si>
  <si>
    <t>45.01.080</t>
  </si>
  <si>
    <t>Entrada completa de água com abrigo e registro de gaveta, DN= 2 1/2´</t>
  </si>
  <si>
    <t>45.01.082</t>
  </si>
  <si>
    <t>Entrada completa de água com abrigo e registro de gaveta, DN= 3´</t>
  </si>
  <si>
    <t>45.02</t>
  </si>
  <si>
    <t>Entrada de gas</t>
  </si>
  <si>
    <t>45.02.020</t>
  </si>
  <si>
    <t>Entrada completa de gás GLP domiciliar com 2 bujões de 13 kg</t>
  </si>
  <si>
    <t>45.02.040</t>
  </si>
  <si>
    <t>Entrada completa de gás GLP com 2 cilindros de 45 kg</t>
  </si>
  <si>
    <t>45.02.060</t>
  </si>
  <si>
    <t>Entrada completa de gás GLP com 4 cilindros de 45 kg</t>
  </si>
  <si>
    <t>45.02.080</t>
  </si>
  <si>
    <t>Entrada completa de gás GLP com 6 cilindros de 45 kg</t>
  </si>
  <si>
    <t>45.02.200</t>
  </si>
  <si>
    <t>Abrigo padronizado de gás GLP encanado</t>
  </si>
  <si>
    <t>45.03</t>
  </si>
  <si>
    <t>Hidrômetro</t>
  </si>
  <si>
    <t>45.03.010</t>
  </si>
  <si>
    <t>Hidrômetro em ferro fundido, diâmetro 50 mm (2´)</t>
  </si>
  <si>
    <t>45.03.030</t>
  </si>
  <si>
    <t>Hidrômetro em ferro fundido, diâmetro 100 mm (4´)</t>
  </si>
  <si>
    <t>45.03.100</t>
  </si>
  <si>
    <t>Hidrômetro em bronze, diâmetro de 25 mm (1´)</t>
  </si>
  <si>
    <t>45.03.110</t>
  </si>
  <si>
    <t>Hidrômetro em bronze, diâmetro de 40 mm (1 1/2´)</t>
  </si>
  <si>
    <t>45.03.200</t>
  </si>
  <si>
    <t>Filtro tipo cesto para hidrômetro de 50 mm (2´)</t>
  </si>
  <si>
    <t>45.20</t>
  </si>
  <si>
    <t>Reparos, conservacoes e complementos - GRUPO 45</t>
  </si>
  <si>
    <t>45.20.020</t>
  </si>
  <si>
    <t>Cilindro de gás (GLP) de 45 kg, com carga</t>
  </si>
  <si>
    <t>46</t>
  </si>
  <si>
    <t>TUBULACAO E CONDUTORES PARA LIQUIDOS E GASES.</t>
  </si>
  <si>
    <t>46.01</t>
  </si>
  <si>
    <t>Tubulacao em PVC rigido marrom para sistemas prediais de agua fria</t>
  </si>
  <si>
    <t>46.01.010</t>
  </si>
  <si>
    <t>Tubo de PVC rígido soldável marrom, DN= 20 mm, (1/2´), inclusive conexões</t>
  </si>
  <si>
    <t>46.01.020</t>
  </si>
  <si>
    <t>Tubo de PVC rígido soldável marrom, DN= 25 mm, (3/4´), inclusive conexões</t>
  </si>
  <si>
    <t>46.01.030</t>
  </si>
  <si>
    <t>Tubo de PVC rígido soldável marrom, DN= 32 mm, (1´), inclusive conexões</t>
  </si>
  <si>
    <t>46.01.040</t>
  </si>
  <si>
    <t>Tubo de PVC rígido soldável marrom, DN= 40 mm, (1 1/4´), inclusive conexões</t>
  </si>
  <si>
    <t>46.01.050</t>
  </si>
  <si>
    <t>Tubo de PVC rígido soldável marrom, DN= 50 mm, (1 1/2´), inclusive conexões</t>
  </si>
  <si>
    <t>46.01.060</t>
  </si>
  <si>
    <t>Tubo de PVC rígido soldável marrom, DN= 60 mm, (2´), inclusive conexões</t>
  </si>
  <si>
    <t>46.01.070</t>
  </si>
  <si>
    <t>Tubo de PVC rígido soldável marrom, DN= 75 mm, (2 1/2´), inclusive conexões</t>
  </si>
  <si>
    <t>46.01.080</t>
  </si>
  <si>
    <t>Tubo de PVC rígido soldável marrom, DN= 85 mm, (3´), inclusive conexões</t>
  </si>
  <si>
    <t>46.01.090</t>
  </si>
  <si>
    <t>Tubo de PVC rígido soldável marrom, DN= 110 mm, (4´), inclusive conexões</t>
  </si>
  <si>
    <t>46.02</t>
  </si>
  <si>
    <t>Tubulacao em PVC rigido branco para esgoto domiciliar</t>
  </si>
  <si>
    <t>46.02.010</t>
  </si>
  <si>
    <t>Tubo de PVC rígido branco, pontas lisas, soldável, linha esgoto série normal, DN= 40 mm, inclusive conexões</t>
  </si>
  <si>
    <t>46.02.050</t>
  </si>
  <si>
    <t>Tubo de PVC rígido branco PxB com virola e anel de borracha, linha esgoto série normal, DN= 50 mm, inclusive conexões</t>
  </si>
  <si>
    <t>46.02.060</t>
  </si>
  <si>
    <t>Tubo de PVC rígido branco PxB com virola e anel de borracha, linha esgoto série normal, DN= 75 mm, inclusive conexões</t>
  </si>
  <si>
    <t>46.02.070</t>
  </si>
  <si>
    <t>Tubo de PVC rígido branco PxB com virola e anel de borracha, linha esgoto série normal, DN= 100 mm, inclusive conexões</t>
  </si>
  <si>
    <t>46.03</t>
  </si>
  <si>
    <t>Tubulacao em PVC rigido branco serie R - A.P e esgoto domiciliar</t>
  </si>
  <si>
    <t>46.03.038</t>
  </si>
  <si>
    <t>Tubo de PVC rígido PxB com virola e anel de borracha, linha esgoto série reforçada ´R´, DN= 50 mm, inclusive conexões</t>
  </si>
  <si>
    <t>46.03.040</t>
  </si>
  <si>
    <t>Tubo de PVC rígido PxB com virola e anel de borracha, linha esgoto série reforçada ´R´, DN= 75 mm, inclusive conexões</t>
  </si>
  <si>
    <t>46.03.050</t>
  </si>
  <si>
    <t>Tubo de PVC rígido PxB com virola e anel de borracha, linha esgoto série reforçada ´R´, DN= 100 mm, inclusive conexões</t>
  </si>
  <si>
    <t>46.03.060</t>
  </si>
  <si>
    <t>Tubo de PVC rígido PxB com virola e anel de borracha, linha esgoto série reforçada ´R´. DN= 150 mm, inclusive conexões</t>
  </si>
  <si>
    <t>46.03.080</t>
  </si>
  <si>
    <t>Tubo de PVC rígido, pontas lisas, soldável, linha esgoto série reforçada ´R´, DN= 40 mm, inclusive conexões</t>
  </si>
  <si>
    <t>46.04</t>
  </si>
  <si>
    <t>Tubulacao em PVC rigido com junta elastica - aducao e distribuicao de agua</t>
  </si>
  <si>
    <t>46.04.010</t>
  </si>
  <si>
    <t>Tubo de PVC rígido tipo PBA classe 15, DN= 50mm, (DE= 60mm), inclusive conexões</t>
  </si>
  <si>
    <t>46.04.020</t>
  </si>
  <si>
    <t>Tubo de PVC rígido tipo PBA classe 15, DN= 75mm, (DE= 85mm), inclusive conexões</t>
  </si>
  <si>
    <t>46.04.030</t>
  </si>
  <si>
    <t>Tubo de PVC rígido tipo PBA classe 15, DN= 100mm, (DE= 110mm), inclusive conexões</t>
  </si>
  <si>
    <t>46.04.040</t>
  </si>
  <si>
    <t>Tubo de PVC rígido DEFoFo, DN= 100mm (DE= 118mm), inclusive conexões</t>
  </si>
  <si>
    <t>46.04.050</t>
  </si>
  <si>
    <t>Tubo de PVC rígido DEFoFo, DN= 150mm (DE= 170mm), inclusive conexões</t>
  </si>
  <si>
    <t>46.04.070</t>
  </si>
  <si>
    <t>Tubo de PVC rígido DEFoFo, DN= 200mm (DE= 222mm), inclusive conexões</t>
  </si>
  <si>
    <t>46.04.080</t>
  </si>
  <si>
    <t>Tubo de PVC rígido DEFoFo, DN= 250mm (DE= 274mm), inclusive conexões</t>
  </si>
  <si>
    <t>46.04.090</t>
  </si>
  <si>
    <t>Tubo de PVC rígido DEFoFo, DN= 300mm (DE= 326mm), inclusive conexões</t>
  </si>
  <si>
    <t>46.05</t>
  </si>
  <si>
    <t>Tubulacao em PVC rigido com junta elastica - rede de esgoto</t>
  </si>
  <si>
    <t>46.05.020</t>
  </si>
  <si>
    <t>Tubo PVC rígido, tipo Coletor Esgoto, junta elástica, DN= 100 mm, inclusive conexões</t>
  </si>
  <si>
    <t>46.05.040</t>
  </si>
  <si>
    <t>Tubo PVC rígido, tipo Coletor Esgoto, junta elástica, DN= 150 mm, inclusive conexões</t>
  </si>
  <si>
    <t>46.05.050</t>
  </si>
  <si>
    <t>Tubo PVC rígido, tipo Coletor Esgoto, junta elástica, DN= 200 mm, inclusive conexões</t>
  </si>
  <si>
    <t>46.05.060</t>
  </si>
  <si>
    <t>Tubo PVC rígido, tipo Coletor Esgoto, junta elástica, DN= 250 mm, inclusive conexões</t>
  </si>
  <si>
    <t>46.05.070</t>
  </si>
  <si>
    <t>Tubo PVC rígido, tipo Coletor Esgoto, junta elástica, DN= 300 mm, inclusive conexões</t>
  </si>
  <si>
    <t>46.05.090</t>
  </si>
  <si>
    <t>Tubo PVC rígido, tipo Coletor Esgoto, junta elástica, DN= 400 mm, inclusive conexões</t>
  </si>
  <si>
    <t>46.07</t>
  </si>
  <si>
    <t>Tubulacao galvanizado</t>
  </si>
  <si>
    <t>46.07.010</t>
  </si>
  <si>
    <t>Tubo galvanizado DN= 1/2´, inclusive conexões</t>
  </si>
  <si>
    <t>46.07.020</t>
  </si>
  <si>
    <t>Tubo galvanizado DN= 3/4´, inclusive conexões</t>
  </si>
  <si>
    <t>46.07.030</t>
  </si>
  <si>
    <t>Tubo galvanizado DN= 1´, inclusive conexões</t>
  </si>
  <si>
    <t>46.07.040</t>
  </si>
  <si>
    <t>Tubo galvanizado DN= 1 1/4´, inclusive conexões</t>
  </si>
  <si>
    <t>46.07.050</t>
  </si>
  <si>
    <t>Tubo galvanizado DN= 1 1/2´, inclusive conexões</t>
  </si>
  <si>
    <t>46.07.060</t>
  </si>
  <si>
    <t>Tubo galvanizado DN= 2´, inclusive conexões</t>
  </si>
  <si>
    <t>46.07.070</t>
  </si>
  <si>
    <t>Tubo galvanizado DN= 2 1/2´, inclusive conexões</t>
  </si>
  <si>
    <t>46.07.080</t>
  </si>
  <si>
    <t>Tubo galvanizado DN= 3´, inclusive conexões</t>
  </si>
  <si>
    <t>46.07.090</t>
  </si>
  <si>
    <t>Tubo galvanizado DN= 4´, inclusive conexões</t>
  </si>
  <si>
    <t>46.07.100</t>
  </si>
  <si>
    <t>Tubo galvanizado DN= 6´, inclusive conexões</t>
  </si>
  <si>
    <t>46.08</t>
  </si>
  <si>
    <t>Tubulacao em aco carbono galvanizado classe schedule</t>
  </si>
  <si>
    <t>46.08.006</t>
  </si>
  <si>
    <t>Tubo galvanizado sem costura schedule 40, DN= 1/2´, inclusive conexões</t>
  </si>
  <si>
    <t>46.08.010</t>
  </si>
  <si>
    <t>Tubo galvanizado sem costura schedule 40, DN= 3/4´, inclusive conexões</t>
  </si>
  <si>
    <t>46.08.020</t>
  </si>
  <si>
    <t>Tubo galvanizado sem costura schedule 40, DN= 1´, inclusive conexões</t>
  </si>
  <si>
    <t>46.08.030</t>
  </si>
  <si>
    <t>Tubo galvanizado sem costura schedule 40, DN= 1 1/4´, inclusive conexões</t>
  </si>
  <si>
    <t>46.08.040</t>
  </si>
  <si>
    <t>Tubo galvanizado sem costura schedule 40, DN= 1 1/2´, inclusive conexões</t>
  </si>
  <si>
    <t>46.08.050</t>
  </si>
  <si>
    <t>Tubo galvanizado sem costura schedule 40, DN= 2´, inclusive conexões</t>
  </si>
  <si>
    <t>46.08.070</t>
  </si>
  <si>
    <t>Tubo galvanizado sem costura schedule 40, DN= 2 1/2´, inclusive conexões</t>
  </si>
  <si>
    <t>46.08.080</t>
  </si>
  <si>
    <t>Tubo galvanizado sem costura schedule 40, DN= 3´, inclusive conexões</t>
  </si>
  <si>
    <t>46.08.100</t>
  </si>
  <si>
    <t>Tubo galvanizado sem costura schedule 40, DN= 4´, inclusive conexões</t>
  </si>
  <si>
    <t>46.08.110</t>
  </si>
  <si>
    <t>Tubo galvanizado sem costura schedule 40, DN= 6´, inclusive conexões</t>
  </si>
  <si>
    <t>46.09</t>
  </si>
  <si>
    <t>Conexoes e acessorios em ferro fundido, predial e tradicional, esgoto e pluvial</t>
  </si>
  <si>
    <t>46.09.050</t>
  </si>
  <si>
    <t>Joelho 45° em ferro fundido, linha predial tradicional, DN= 50 mm</t>
  </si>
  <si>
    <t>46.09.060</t>
  </si>
  <si>
    <t>Joelho 45° em ferro fundido, linha predial tradicional, DN= 75 mm</t>
  </si>
  <si>
    <t>46.09.070</t>
  </si>
  <si>
    <t>Joelho 45° em ferro fundido, linha predial tradicional, DN= 100 mm</t>
  </si>
  <si>
    <t>46.09.080</t>
  </si>
  <si>
    <t>Joelho 45° em ferro fundido, linha predial tradicional, DN= 150 mm</t>
  </si>
  <si>
    <t>46.09.100</t>
  </si>
  <si>
    <t>Joelho 87° 30´ em ferro fundido, linha predial tradicional, DN= 50 mm</t>
  </si>
  <si>
    <t>46.09.110</t>
  </si>
  <si>
    <t>Joelho 87° 30´ em ferro fundido, linha predial tradicional, DN= 75 mm</t>
  </si>
  <si>
    <t>46.09.120</t>
  </si>
  <si>
    <t>Joelho 87° 30´ em ferro fundido, linha predial tradicional, DN= 100 mm</t>
  </si>
  <si>
    <t>46.09.130</t>
  </si>
  <si>
    <t>Joelho 87° 30´ em ferro fundido, linha predial tradicional, DN= 150 mm</t>
  </si>
  <si>
    <t>46.09.150</t>
  </si>
  <si>
    <t>Luva bolsa e bolsa em ferro fundido, linha predial tradicional, DN= 50 mm</t>
  </si>
  <si>
    <t>46.09.160</t>
  </si>
  <si>
    <t>Luva bolsa e bolsa em ferro fundido, linha predial tradicional, DN= 75 mm</t>
  </si>
  <si>
    <t>46.09.170</t>
  </si>
  <si>
    <t>Luva bolsa e bolsa em ferro fundido, linha predial tradicional, DN= 100 mm</t>
  </si>
  <si>
    <t>46.09.180</t>
  </si>
  <si>
    <t>Luva bolsa e bolsa em ferro fundido, linha predial tradicional, DN= 150 mm</t>
  </si>
  <si>
    <t>46.09.200</t>
  </si>
  <si>
    <t>Placa cega em ferro fundido, linha predial tradicional, DN= 75 mm</t>
  </si>
  <si>
    <t>46.09.210</t>
  </si>
  <si>
    <t>Placa cega em ferro fundido, linha predial tradicional, DN= 100 mm</t>
  </si>
  <si>
    <t>46.09.230</t>
  </si>
  <si>
    <t>Junção 45° em ferro fundido, linha predial tradicional, DN= 50 x 50 mm</t>
  </si>
  <si>
    <t>46.09.240</t>
  </si>
  <si>
    <t>Junção 45° em ferro fundido, linha predial tradicional, DN= 75 x 50 mm</t>
  </si>
  <si>
    <t>46.09.250</t>
  </si>
  <si>
    <t>Junção 45° em ferro fundido, linha predial tradicional, DN= 75 x 75 mm</t>
  </si>
  <si>
    <t>46.09.260</t>
  </si>
  <si>
    <t>Junção 45° em ferro fundido, linha predial tradicional, DN= 100 x 50 mm</t>
  </si>
  <si>
    <t>46.09.270</t>
  </si>
  <si>
    <t>Junção 45° em ferro fundido, linha predial tradicional, DN= 100 x 75 mm</t>
  </si>
  <si>
    <t>46.09.280</t>
  </si>
  <si>
    <t>Junção 45° em ferro fundido, linha predial tradicional, DN= 100 x 100 mm</t>
  </si>
  <si>
    <t>46.09.290</t>
  </si>
  <si>
    <t>Junção 45° em ferro fundido, linha predial tradicional, DN= 150 x 100 mm</t>
  </si>
  <si>
    <t>46.09.300</t>
  </si>
  <si>
    <t>Junção dupla 45° em ferro fundido, linha predial tradicional, DN= 100 mm</t>
  </si>
  <si>
    <t>46.09.320</t>
  </si>
  <si>
    <t>Te sanitário 87° 30´ em ferro fundido, linha predial tradicional, DN= 50 x 50 mm</t>
  </si>
  <si>
    <t>46.09.330</t>
  </si>
  <si>
    <t>Te sanitário 87° 30´ em ferro fundido, linha predial tradicional, DN= 75 x 50 mm</t>
  </si>
  <si>
    <t>46.09.340</t>
  </si>
  <si>
    <t>Te sanitário 87° 30´ em ferro fundido, linha predial tradicional, DN= 75 x 75 mm</t>
  </si>
  <si>
    <t>46.09.350</t>
  </si>
  <si>
    <t>Te sanitário 87° 30´ em ferro fundido, linha predial tradicional, DN= 100 x 50 mm</t>
  </si>
  <si>
    <t>46.09.360</t>
  </si>
  <si>
    <t>Te sanitário 87° 30´ em ferro fundido, linha predial tradicional, DN= 100 x 75 mm</t>
  </si>
  <si>
    <t>46.09.370</t>
  </si>
  <si>
    <t>Te sanitário 87° 30´ em ferro fundido, linha predial tradicional, DN= 100 x 100 mm</t>
  </si>
  <si>
    <t>46.09.400</t>
  </si>
  <si>
    <t>Bucha de redução em ferro fundido, linha predial tradicional, DN= 75 x 50 mm</t>
  </si>
  <si>
    <t>46.09.410</t>
  </si>
  <si>
    <t>Bucha de redução em ferro fundido, linha predial tradicional, DN= 100 x 75 mm</t>
  </si>
  <si>
    <t>46.09.420</t>
  </si>
  <si>
    <t>Bucha de redução em ferro fundido, linha predial tradicional, DN= 150 x 100 mm</t>
  </si>
  <si>
    <t>46.10</t>
  </si>
  <si>
    <t>Tubulacao em cobre para agua quente, gas e vapor</t>
  </si>
  <si>
    <t>46.10.010</t>
  </si>
  <si>
    <t>Tubo de cobre classe A, DN= 15mm (1/2´), inclusive conexões</t>
  </si>
  <si>
    <t>46.10.020</t>
  </si>
  <si>
    <t>Tubo de cobre classe A, DN= 22mm (3/4´), inclusive conexões</t>
  </si>
  <si>
    <t>46.10.030</t>
  </si>
  <si>
    <t>Tubo de cobre classe A, DN= 28mm (1´), inclusive conexões</t>
  </si>
  <si>
    <t>46.10.040</t>
  </si>
  <si>
    <t>Tubo de cobre classe A, DN= 35mm (1 1/4´), inclusive conexões</t>
  </si>
  <si>
    <t>46.10.050</t>
  </si>
  <si>
    <t>Tubo de cobre classe A, DN= 42mm (1 1/2´), inclusive conexões</t>
  </si>
  <si>
    <t>46.10.060</t>
  </si>
  <si>
    <t>Tubo de cobre classe A, DN= 54mm (2´), inclusive conexões</t>
  </si>
  <si>
    <t>46.10.070</t>
  </si>
  <si>
    <t>Tubo de cobre classe A, DN= 66mm (2 1/2´), inclusive conexões</t>
  </si>
  <si>
    <t>46.10.080</t>
  </si>
  <si>
    <t>Tubo de cobre classe A, DN= 79mm (3´), inclusive conexões</t>
  </si>
  <si>
    <t>46.10.090</t>
  </si>
  <si>
    <t>Tubo de cobre classe A, DN= 104mm (4´), inclusive conexões</t>
  </si>
  <si>
    <t>46.10.200</t>
  </si>
  <si>
    <t>Tubo de cobre classe E, DN= 22mm (3/4´), inclusive conexões</t>
  </si>
  <si>
    <t>46.10.210</t>
  </si>
  <si>
    <t>Tubo de cobre classe E, DN= 28mm (1´), inclusive conexões</t>
  </si>
  <si>
    <t>46.10.220</t>
  </si>
  <si>
    <t>Tubo de cobre classe E, DN= 35mm (1 1/4´), inclusive conexões</t>
  </si>
  <si>
    <t>46.10.230</t>
  </si>
  <si>
    <t>Tubo de cobre classe E, DN= 42mm (1 1/2´), inclusive conexões</t>
  </si>
  <si>
    <t>46.10.240</t>
  </si>
  <si>
    <t>Tubo de cobre classe E, DN= 54mm (2´), inclusive conexões</t>
  </si>
  <si>
    <t>46.10.250</t>
  </si>
  <si>
    <t>Tubo de cobre classe E, DN= 66mm (2 1/2´), inclusive conexões</t>
  </si>
  <si>
    <t>46.12</t>
  </si>
  <si>
    <t>Tubulacao em concreto para rede de aguas pluviais</t>
  </si>
  <si>
    <t>46.12.010</t>
  </si>
  <si>
    <t>Tubo de concreto (PS-1), DN= 300mm</t>
  </si>
  <si>
    <t>46.12.020</t>
  </si>
  <si>
    <t>Tubo de concreto (PS-1), DN= 400mm</t>
  </si>
  <si>
    <t>46.12.050</t>
  </si>
  <si>
    <t>Tubo de concreto (PS-2), DN= 300mm</t>
  </si>
  <si>
    <t>46.12.060</t>
  </si>
  <si>
    <t>Tubo de concreto (PS-2), DN= 400mm</t>
  </si>
  <si>
    <t>46.12.070</t>
  </si>
  <si>
    <t>Tubo de concreto (PS-2), DN= 500mm</t>
  </si>
  <si>
    <t>46.12.080</t>
  </si>
  <si>
    <t>Tubo de concreto (PA-1), DN= 600mm</t>
  </si>
  <si>
    <t>46.12.100</t>
  </si>
  <si>
    <t>Tubo de concreto (PA-1), DN= 800mm</t>
  </si>
  <si>
    <t>46.12.120</t>
  </si>
  <si>
    <t>Tubo de concreto (PA-1), DN= 1000mm</t>
  </si>
  <si>
    <t>46.12.140</t>
  </si>
  <si>
    <t>Tubo de concreto (PA-1), DN= 1200mm</t>
  </si>
  <si>
    <t>46.12.150</t>
  </si>
  <si>
    <t>Tubo de concreto (PA-2), DN= 600mm</t>
  </si>
  <si>
    <t>46.12.160</t>
  </si>
  <si>
    <t>Tubo de concreto (PA-2), DN= 800mm</t>
  </si>
  <si>
    <t>46.12.170</t>
  </si>
  <si>
    <t>Tubo de concreto (PA-2), DN= 1000mm</t>
  </si>
  <si>
    <t>46.12.180</t>
  </si>
  <si>
    <t>Tubo de concreto (PA-3), DN= 600mm</t>
  </si>
  <si>
    <t>46.12.190</t>
  </si>
  <si>
    <t>Tubo de concreto (PA-3), DN= 800mm</t>
  </si>
  <si>
    <t>46.12.200</t>
  </si>
  <si>
    <t>Tubo de concreto (PA-3), DN= 1000mm</t>
  </si>
  <si>
    <t>46.12.210</t>
  </si>
  <si>
    <t>Meio tubo de concreto, DN= 300mm</t>
  </si>
  <si>
    <t>46.12.220</t>
  </si>
  <si>
    <t>Meio tubo de concreto, DN= 400mm</t>
  </si>
  <si>
    <t>46.12.240</t>
  </si>
  <si>
    <t>Meio tubo de concreto, DN= 600mm</t>
  </si>
  <si>
    <t>46.12.250</t>
  </si>
  <si>
    <t>Tubo de concreto (PA-2), DN= 1500mm</t>
  </si>
  <si>
    <t>46.12.260</t>
  </si>
  <si>
    <t>Tubo de concreto (PA-1), DN= 400mm</t>
  </si>
  <si>
    <t>46.12.270</t>
  </si>
  <si>
    <t>Tubo de concreto (PA-2), DN= 400mm</t>
  </si>
  <si>
    <t>46.12.280</t>
  </si>
  <si>
    <t>Tubo de concreto (PA-3), DN= 400mm</t>
  </si>
  <si>
    <t>46.12.290</t>
  </si>
  <si>
    <t>Tubo de concreto (PA-2), DN= 700mm</t>
  </si>
  <si>
    <t>46.12.300</t>
  </si>
  <si>
    <t>Tubo de concreto (PA-2), DN= 500mm</t>
  </si>
  <si>
    <t>46.12.310</t>
  </si>
  <si>
    <t>Tubo de concreto (PA-2), DN= 900mm</t>
  </si>
  <si>
    <t>46.12.320</t>
  </si>
  <si>
    <t>Tubo de concreto (PA-1), DN= 300mm</t>
  </si>
  <si>
    <t>46.12.330</t>
  </si>
  <si>
    <t>Tubo de concreto (PA-2), DN= 300mm</t>
  </si>
  <si>
    <t>46.12.340</t>
  </si>
  <si>
    <t>Meio tubo de concreto, DN= 200mm</t>
  </si>
  <si>
    <t>46.13</t>
  </si>
  <si>
    <t>Tubulacao em PEAD corrugado perfurado para rede drenagem</t>
  </si>
  <si>
    <t>46.13.006</t>
  </si>
  <si>
    <t>Tubo em polietileno de alta densidade corrugado perfurado, DN= 2 1/2´, inclusive conexões</t>
  </si>
  <si>
    <t>46.13.010</t>
  </si>
  <si>
    <t>Tubo em polietileno de alta densidade corrugado perfurado, DN= 3´, inclusive conexões</t>
  </si>
  <si>
    <t>46.13.020</t>
  </si>
  <si>
    <t>Tubo em polietileno de alta densidade corrugado perfurado, DN= 4´, inclusive conexões</t>
  </si>
  <si>
    <t>46.13.026</t>
  </si>
  <si>
    <t>Tubo em polietileno de alta densidade corrugado perfurado, DN= 6´, inclusive conexões</t>
  </si>
  <si>
    <t>46.13.030</t>
  </si>
  <si>
    <t>Tubo em polietileno de alta densidade corrugado perfurado, DN= 8´, inclusive conexões</t>
  </si>
  <si>
    <t>46.13.100</t>
  </si>
  <si>
    <t>Tubo em polietileno de alta densidade corrugado, DN/DI= 250 mm</t>
  </si>
  <si>
    <t>46.13.101</t>
  </si>
  <si>
    <t>Tubo em polietileno de alta densidade corrugado, DN/DI= 300 mm</t>
  </si>
  <si>
    <t>46.13.102</t>
  </si>
  <si>
    <t>Tubo em polietileno de alta densidade corrugado, DN/DI= 400 mm</t>
  </si>
  <si>
    <t>46.13.103</t>
  </si>
  <si>
    <t>Tubo em polietileno de alta densidade corrugado, DN/DI= 500 mm</t>
  </si>
  <si>
    <t>46.13.104</t>
  </si>
  <si>
    <t>Tubo em polietileno de alta densidade corrugado, DN/DI= 600 mm</t>
  </si>
  <si>
    <t>46.13.105</t>
  </si>
  <si>
    <t>Tubo em polietileno de alta densidade corrugado, DN/DI= 800 mm</t>
  </si>
  <si>
    <t>46.13.106</t>
  </si>
  <si>
    <t>Tubo em polietileno de alta densidade corrugado, DN/DI= 1000 mm</t>
  </si>
  <si>
    <t>46.13.107</t>
  </si>
  <si>
    <t>Tubo em polietileno de alta densidade corrugado, DN/DI= 1200 mm</t>
  </si>
  <si>
    <t>46.14</t>
  </si>
  <si>
    <t>Tubulacao em ferro ductil para redes de saneamento</t>
  </si>
  <si>
    <t>46.14.020</t>
  </si>
  <si>
    <t>Tubo de ferro fundido classe K-7 com junta elástica, DN= 150mm, inclusive conexões</t>
  </si>
  <si>
    <t>46.14.030</t>
  </si>
  <si>
    <t>Tubo de ferro fundido classe K-7 com junta elástica, DN= 200mm, inclusive conexões</t>
  </si>
  <si>
    <t>46.14.040</t>
  </si>
  <si>
    <t>Tubo de ferro fundido classe K-7 com junta elástica, DN= 250mm, inclusive conexões</t>
  </si>
  <si>
    <t>46.14.050</t>
  </si>
  <si>
    <t>Tubo de ferro fundido classe K-7 com junta elástica, DN= 350mm, inclusive conexões</t>
  </si>
  <si>
    <t>46.14.060</t>
  </si>
  <si>
    <t>Tubo de ferro fundido classe K-7 com junta elástica, DN= 300mm, inclusive conexões</t>
  </si>
  <si>
    <t>46.14.490</t>
  </si>
  <si>
    <t>Tubo de ferro fundido classe k-9 com junta elástica, DN= 80mm, inclusive conexões</t>
  </si>
  <si>
    <t>46.14.510</t>
  </si>
  <si>
    <t>Tubo de ferro fundido classe K-9 com junta elástica, DN= 100mm, inclusive conexões</t>
  </si>
  <si>
    <t>46.14.520</t>
  </si>
  <si>
    <t>Tubo de ferro fundido classe K-9 com junta elástica, DN= 150mm, inclusive conexões</t>
  </si>
  <si>
    <t>46.14.530</t>
  </si>
  <si>
    <t>Tubo de ferro fundido classe K-9 com junta elástica, DN= 200mm, inclusive conexões</t>
  </si>
  <si>
    <t>46.14.540</t>
  </si>
  <si>
    <t>Tubo de ferro fundido classe k-9 com junta elástica, DN= 250mm, inclusive conexões</t>
  </si>
  <si>
    <t>46.14.550</t>
  </si>
  <si>
    <t>Tubo de ferro fundido classe K-9 com junta elástica, DN= 300mm, inclusive conexões</t>
  </si>
  <si>
    <t>46.14.560</t>
  </si>
  <si>
    <t>Tubo de ferro fundido classe k-9 com junta elástica, DN= 350mm, inclusive conexões</t>
  </si>
  <si>
    <t>46.15</t>
  </si>
  <si>
    <t>Tubulacao em PEAD - recalque de tratamento de esgoto</t>
  </si>
  <si>
    <t>46.15.111</t>
  </si>
  <si>
    <t>Tubo em polietileno de alta densidade DE=160 mm - PN-10, inclusive conexões</t>
  </si>
  <si>
    <t>46.15.112</t>
  </si>
  <si>
    <t>Tubo em polietileno de alta densidade DE=200 mm - PN-10, inclusive conexões</t>
  </si>
  <si>
    <t>46.15.113</t>
  </si>
  <si>
    <t>Tubo em polietileno de alta densidade DE=225 mm - PN-10, inclusive conexões</t>
  </si>
  <si>
    <t>46.18</t>
  </si>
  <si>
    <t>Tubulacao flangeada em ferro ductil para redes de saneamento</t>
  </si>
  <si>
    <t>46.18.010</t>
  </si>
  <si>
    <t>Tubo em ferro fundido com ponta e ponta TCLA - DN= 80mm, sem juntas e conexões</t>
  </si>
  <si>
    <t>46.18.020</t>
  </si>
  <si>
    <t>Tubo em ferro fundido com ponta e ponta TCLA - DN= 100mm, sem juntas e conexões</t>
  </si>
  <si>
    <t>46.18.030</t>
  </si>
  <si>
    <t>Tubo em ferro fundido com ponta e ponta TCLA - DN= 150mm, sem juntas e conexões</t>
  </si>
  <si>
    <t>46.18.040</t>
  </si>
  <si>
    <t>Tubo em ferro fundido com ponta e ponta TCLA - DN= 200mm, sem juntas e conexões</t>
  </si>
  <si>
    <t>46.18.050</t>
  </si>
  <si>
    <t>Tubo em ferro fundido com ponta e ponta TCLA - DN= 250mm, sem juntas e conexões</t>
  </si>
  <si>
    <t>46.18.060</t>
  </si>
  <si>
    <t>Tubo em ferro fundido com ponta e ponta TCLA - DN= 300mm, sem juntas e conexões</t>
  </si>
  <si>
    <t>46.18.089</t>
  </si>
  <si>
    <t>Flange avulso em ferro fundido, classe PN-10, DN= 50mm</t>
  </si>
  <si>
    <t>46.18.090</t>
  </si>
  <si>
    <t>Flange avulso em ferro fundido, classe PN-10, DN= 80mm</t>
  </si>
  <si>
    <t>46.18.100</t>
  </si>
  <si>
    <t>Flange avulso em ferro fundido, classe PN-10, DN= 100mm</t>
  </si>
  <si>
    <t>46.18.110</t>
  </si>
  <si>
    <t>Flange avulso em ferro fundido, classe PN-10, DN= 150mm</t>
  </si>
  <si>
    <t>46.18.120</t>
  </si>
  <si>
    <t>Flange avulso em ferro fundido, classe PN-10, DN= 200mm</t>
  </si>
  <si>
    <t>46.18.130</t>
  </si>
  <si>
    <t>Flange avulso em ferro fundido, classe PN-10, DN= 250mm</t>
  </si>
  <si>
    <t>46.18.140</t>
  </si>
  <si>
    <t>Flange avulso em ferro fundido, classe PN-10, DN= 300mm</t>
  </si>
  <si>
    <t>46.18.168</t>
  </si>
  <si>
    <t>Curva de 90° em ferro fundido com flanges, classe PN-10, DN= 50mm</t>
  </si>
  <si>
    <t>46.18.170</t>
  </si>
  <si>
    <t>Curva de 90° em ferro fundido, com flanges, classe PN-10, DN= 80mm</t>
  </si>
  <si>
    <t>46.18.180</t>
  </si>
  <si>
    <t>Curva de 90° em ferro fundido, com flanges, classe PN-10, DN= 100mm</t>
  </si>
  <si>
    <t>46.18.190</t>
  </si>
  <si>
    <t>Curva de 90° em ferro fundido, com flanges, classe PN-10, DN= 150mm</t>
  </si>
  <si>
    <t>46.18.410</t>
  </si>
  <si>
    <t>Te em ferro fundido, com flanges, classe PN-10, DN= 80mm, com derivação de 80mm</t>
  </si>
  <si>
    <t>46.18.420</t>
  </si>
  <si>
    <t>Te em ferro fundido, com flanges, classe PN-10, DN= 100mm, com derivações de 80 até 100mm</t>
  </si>
  <si>
    <t>46.18.430</t>
  </si>
  <si>
    <t>Te em ferro fundido, com flanges, classe PN-10, DN= 150mm, com derivações de 80 até 150mm</t>
  </si>
  <si>
    <t>46.18.560</t>
  </si>
  <si>
    <t>Junta Gibault em ferro fundido, DN= 80mm, completa</t>
  </si>
  <si>
    <t>46.18.570</t>
  </si>
  <si>
    <t>Junta Gibault em ferro fundido, DN= 100 mm, completa</t>
  </si>
  <si>
    <t>46.19</t>
  </si>
  <si>
    <t>Tubulacao flangeada em ferro ductil para redes de saneamento.</t>
  </si>
  <si>
    <t>46.19.500</t>
  </si>
  <si>
    <t>Redução excêntrica em ferro fundido, com flanges, classe PN-10, DN= 100mm x 80mm</t>
  </si>
  <si>
    <t>46.19.510</t>
  </si>
  <si>
    <t>Redução excêntrica em ferro fundido, com flanges, classe PN-10, DN= 150mm x 80/100mm</t>
  </si>
  <si>
    <t>46.19.520</t>
  </si>
  <si>
    <t>Redução excêntrica em ferro fundido, com flanges, classe PN-10, DN= 200mm x 100/150mm</t>
  </si>
  <si>
    <t>46.19.530</t>
  </si>
  <si>
    <t>Redução excêntrica em ferro fundido, com flanges, classe PN-10, DN= 250mm x 150/200mm</t>
  </si>
  <si>
    <t>46.19.590</t>
  </si>
  <si>
    <t>Redução concêntrica em ferro fundido, com flanges, classe PN-10, DN= 80 x 50mm</t>
  </si>
  <si>
    <t>46.19.600</t>
  </si>
  <si>
    <t>Redução concêntrica em ferro fundido, com flanges, classe PN-10, DN= 100mm x 80mm</t>
  </si>
  <si>
    <t>46.19.610</t>
  </si>
  <si>
    <t>Redução concêntrica em ferro fundido, com flanges, classe PN-10, DN= 150mm x 80/100mm</t>
  </si>
  <si>
    <t>46.19.620</t>
  </si>
  <si>
    <t>Redução concêntrica em ferro fundido, com flanges, classe PN-10, DN= 200mm x 100/150mm</t>
  </si>
  <si>
    <t>46.19.630</t>
  </si>
  <si>
    <t>Redução concêntrica em ferro fundido, com flanges, classe PN-10, DN= 250mm x 150/200mm</t>
  </si>
  <si>
    <t>46.20</t>
  </si>
  <si>
    <t>Reparos, conservacoes e complementos - GRUPO 46</t>
  </si>
  <si>
    <t>46.20.010</t>
  </si>
  <si>
    <t>Assentamento de tubo de concreto com diâmetro até 600 mm</t>
  </si>
  <si>
    <t>46.20.020</t>
  </si>
  <si>
    <t>Assentamento de tubo de concreto com diâmetro de 700 até 1500 mm</t>
  </si>
  <si>
    <t>46.21</t>
  </si>
  <si>
    <t>Tubulacao em aco preto schedule</t>
  </si>
  <si>
    <t>46.21.012</t>
  </si>
  <si>
    <t>Tubo de aço carbono preto sem costura Schedule 40, DN= 1´ - inclusive conexões</t>
  </si>
  <si>
    <t>46.21.036</t>
  </si>
  <si>
    <t>Tubo de aço carbono preto sem costura Schedule 40, DN= 1 1/4´ - inclusive conexões</t>
  </si>
  <si>
    <t>46.21.040</t>
  </si>
  <si>
    <t>Tubo de aço carbono preto sem costura Schedule 40, DN= 1 1/2´ - inclusive conexões</t>
  </si>
  <si>
    <t>46.21.046</t>
  </si>
  <si>
    <t>Tubo de aço carbono preto sem costura Schedule 40, DN= 2´ - inclusive conexões</t>
  </si>
  <si>
    <t>46.21.056</t>
  </si>
  <si>
    <t>Tubo de aço carbono preto sem costura Schedule 40, DN= 2 1/2´ - inclusive conexões</t>
  </si>
  <si>
    <t>46.21.060</t>
  </si>
  <si>
    <t>Tubo de aço carbono preto sem costura Schedule 40, DN= 3´ - inclusive conexões</t>
  </si>
  <si>
    <t>46.21.066</t>
  </si>
  <si>
    <t>Tubo de aço carbono preto sem costura Schedule 40, DN= 3 1/2´ - inclusive conexões</t>
  </si>
  <si>
    <t>46.21.080</t>
  </si>
  <si>
    <t>Tubo de aço carbono preto sem costura Schedule 40, DN= 4´ - inclusive conexões</t>
  </si>
  <si>
    <t>46.21.090</t>
  </si>
  <si>
    <t>Tubo de aço carbono preto sem costura Schedule 40, DN= 5´ - inclusive conexões</t>
  </si>
  <si>
    <t>46.21.100</t>
  </si>
  <si>
    <t>Tubo de aço carbono preto sem costura Schedule 40, DN= 6´ - inclusive conexões</t>
  </si>
  <si>
    <t>46.21.110</t>
  </si>
  <si>
    <t>Tubo de aço carbono preto sem costura Schedule 40, DN= 8´ - inclusive conexões</t>
  </si>
  <si>
    <t>46.21.140</t>
  </si>
  <si>
    <t>Tubo de aço carbono preto com costura Schedule 40, DN= 10´ - inclusive conexões</t>
  </si>
  <si>
    <t>46.21.150</t>
  </si>
  <si>
    <t>Tubo de aço carbono preto com costura Schedule 40, DN= 12´ - inclusive conexões</t>
  </si>
  <si>
    <t>46.23</t>
  </si>
  <si>
    <t>Tubulacao em concreto para rede de esgoto sanitario</t>
  </si>
  <si>
    <t>46.23.110</t>
  </si>
  <si>
    <t>Tubo de concreto classe EA-3, DN= 400 mm</t>
  </si>
  <si>
    <t>46.23.120</t>
  </si>
  <si>
    <t>Tubo de concreto classe EA-3, DN= 500 mm</t>
  </si>
  <si>
    <t>46.23.130</t>
  </si>
  <si>
    <t>Tubo de concreto classe EA-3, DN= 600 mm</t>
  </si>
  <si>
    <t>46.23.140</t>
  </si>
  <si>
    <t>Tubo de concreto classe EA-3, DN= 700 mm</t>
  </si>
  <si>
    <t>46.23.150</t>
  </si>
  <si>
    <t>Tubo de concreto classe EA-3, DN= 800 mm</t>
  </si>
  <si>
    <t>46.23.160</t>
  </si>
  <si>
    <t>Tubo de concreto classe EA-3, DN= 900 mm</t>
  </si>
  <si>
    <t>46.23.170</t>
  </si>
  <si>
    <t>Tubo de concreto classe EA-3, DN= 1000 mm</t>
  </si>
  <si>
    <t>46.23.180</t>
  </si>
  <si>
    <t>Tubo de concreto classe EA-3, DN= 1200 mm</t>
  </si>
  <si>
    <t>46.25</t>
  </si>
  <si>
    <t>Tubulação em CPVC</t>
  </si>
  <si>
    <t>46.25.050</t>
  </si>
  <si>
    <t>Condutor em PVC 88mm, inclusive conexões - AP</t>
  </si>
  <si>
    <t>46.26</t>
  </si>
  <si>
    <t>Tubulacao em ferro fundido predial SMU - esgoto e pluvial</t>
  </si>
  <si>
    <t>46.26.010</t>
  </si>
  <si>
    <t>Tubo em ferro fundido com ponta e ponta, predial SMU, DN= 50 mm</t>
  </si>
  <si>
    <t>46.26.020</t>
  </si>
  <si>
    <t>Tubo em ferro fundido com ponta e ponta, predial SMU, DN= 75 mm</t>
  </si>
  <si>
    <t>46.26.030</t>
  </si>
  <si>
    <t>Tubo em ferro fundido com ponta e ponta, predial SMU, DN= 100 mm</t>
  </si>
  <si>
    <t>46.26.040</t>
  </si>
  <si>
    <t>Tubo em ferro fundido com ponta e ponta, predial SMU, DN= 150 mm</t>
  </si>
  <si>
    <t>46.26.050</t>
  </si>
  <si>
    <t>Tubo em ferro fundido com ponta e ponta, predial SMU, DN= 200 mm</t>
  </si>
  <si>
    <t>46.26.060</t>
  </si>
  <si>
    <t>Junta de união em aço inoxidável para tubo em ferro fundido predial SMU, DN= 50 mm</t>
  </si>
  <si>
    <t>46.26.070</t>
  </si>
  <si>
    <t>Junta de união em aço inoxidável para tubo em ferro fundido predial SMU, DN= 75 mm</t>
  </si>
  <si>
    <t>46.26.080</t>
  </si>
  <si>
    <t>Junta de união em aço inoxidável para tubo em ferro fundido predial SMU, DN= 100 mm</t>
  </si>
  <si>
    <t>46.26.090</t>
  </si>
  <si>
    <t>Junta de união em aço inoxidável para tubo em ferro fundido predial SMU, DN= 150 mm</t>
  </si>
  <si>
    <t>46.26.100</t>
  </si>
  <si>
    <t>Junta de união em aço inoxidável para tubo em ferro fundido predial SMU, DN= 200 mm</t>
  </si>
  <si>
    <t>46.26.110</t>
  </si>
  <si>
    <t>Conjunto de ancoragem para tubo em ferro fundido predial SMU, DN= 50 mm</t>
  </si>
  <si>
    <t>46.26.120</t>
  </si>
  <si>
    <t>Conjunto de ancoragem para tubo em ferro fundido predial SMU, DN= 75 mm</t>
  </si>
  <si>
    <t>46.26.130</t>
  </si>
  <si>
    <t>Conjunto de ancoragem para tubo em ferro fundido predial SMU, DN= 100 mm</t>
  </si>
  <si>
    <t>46.26.136</t>
  </si>
  <si>
    <t>Conjunto de ancoragem para tubo em ferro fundido predial SMU, DN= 125 mm</t>
  </si>
  <si>
    <t>46.26.140</t>
  </si>
  <si>
    <t>Conjunto de ancoragem para tubo em ferro fundido predial SMU, DN= 150 mm</t>
  </si>
  <si>
    <t>46.26.150</t>
  </si>
  <si>
    <t>Conjunto de ancoragem para tubo em ferro fundido predial SMU, DN= 200 mm</t>
  </si>
  <si>
    <t>46.26.200</t>
  </si>
  <si>
    <t>Tubo em ferro fundido com ponta e ponta, predial SMU, DN= 125 mm</t>
  </si>
  <si>
    <t>46.26.210</t>
  </si>
  <si>
    <t>Tubo em ferro fundido com ponta e ponta, predial SMU, DN= 250 mm</t>
  </si>
  <si>
    <t>46.26.400</t>
  </si>
  <si>
    <t>Joelho 45° em ferro fundido, predial SMU, DN= 50 mm</t>
  </si>
  <si>
    <t>46.26.410</t>
  </si>
  <si>
    <t>Joelho 45° em ferro fundido, predial SMU, DN= 75 mm</t>
  </si>
  <si>
    <t>46.26.420</t>
  </si>
  <si>
    <t>Joelho 45° em ferro fundido, predial SMU, DN= 100 mm</t>
  </si>
  <si>
    <t>46.26.426</t>
  </si>
  <si>
    <t>Joelho 45° em ferro fundido, predial SMU, DN= 125 mm</t>
  </si>
  <si>
    <t>46.26.430</t>
  </si>
  <si>
    <t>Joelho 45° em ferro fundido, predial SMU, DN= 150 mm</t>
  </si>
  <si>
    <t>46.26.440</t>
  </si>
  <si>
    <t>Joelho 45° em ferro fundido, predial SMU, DN= 200 mm</t>
  </si>
  <si>
    <t>46.26.460</t>
  </si>
  <si>
    <t>Joelho 88° em ferro fundido, predial SMU, DN= 50 mm</t>
  </si>
  <si>
    <t>46.26.470</t>
  </si>
  <si>
    <t>Joelho 88° em ferro fundido, predial SMU, DN= 75 mm</t>
  </si>
  <si>
    <t>46.26.480</t>
  </si>
  <si>
    <t>Joelho 88° em ferro fundido, predial SMU, DN= 100 mm</t>
  </si>
  <si>
    <t>46.26.490</t>
  </si>
  <si>
    <t>Joelho 88° em ferro fundido, predial SMU, DN= 150 mm</t>
  </si>
  <si>
    <t>46.26.500</t>
  </si>
  <si>
    <t>Joelho 88° em ferro fundido, predial SMU, DN= 200 mm</t>
  </si>
  <si>
    <t>46.26.510</t>
  </si>
  <si>
    <t>Junção 45° em ferro fundido, predial SMU, DN= 50 x 50 mm</t>
  </si>
  <si>
    <t>46.26.516</t>
  </si>
  <si>
    <t>Junção 45° em ferro fundido, predial SMU, DN= 75 x 50 mm</t>
  </si>
  <si>
    <t>46.26.520</t>
  </si>
  <si>
    <t>Junção 45° em ferro fundido, predial SMU, DN= 75 x 75 mm</t>
  </si>
  <si>
    <t>46.26.540</t>
  </si>
  <si>
    <t>Junção 45° em ferro fundido, predial SMU, DN= 100 x 75 mm</t>
  </si>
  <si>
    <t>46.26.550</t>
  </si>
  <si>
    <t>Junção 45° em ferro fundido, predial SMU, DN= 100 x 100 mm</t>
  </si>
  <si>
    <t>46.26.560</t>
  </si>
  <si>
    <t>Junção 45° em ferro fundido, predial SMU, DN= 150 x 150 mm</t>
  </si>
  <si>
    <t>46.26.580</t>
  </si>
  <si>
    <t>Junta de união em aço inoxidável para tubo em ferro fundido predial SMU, DN= 125 mm</t>
  </si>
  <si>
    <t>46.26.590</t>
  </si>
  <si>
    <t>Junta de união em aço inoxidável para tubo em ferro fundido predial SMU, DN= 250 mm</t>
  </si>
  <si>
    <t>46.26.600</t>
  </si>
  <si>
    <t>Redução excêntrica em ferro fundido, predial SMU, DN= 75 x 50 mm</t>
  </si>
  <si>
    <t>46.26.610</t>
  </si>
  <si>
    <t>Redução excêntrica em ferro fundido, predial SMU, DN= 100 x 75 mm</t>
  </si>
  <si>
    <t>46.26.612</t>
  </si>
  <si>
    <t>Redução excêntrica em ferro fundido, predial SMU, DN= 125 x 75 mm</t>
  </si>
  <si>
    <t>46.26.614</t>
  </si>
  <si>
    <t>Redução excêntrica em ferro fundido, predial SMU, DN= 125 x 100 mm</t>
  </si>
  <si>
    <t>46.26.616</t>
  </si>
  <si>
    <t>Redução excêntrica em ferro fundido, predial SMU, DN= 150 x 75 mm</t>
  </si>
  <si>
    <t>46.26.632</t>
  </si>
  <si>
    <t>Redução excêntrica em ferro fundido, predial SMU, DN= 150 x 100 mm</t>
  </si>
  <si>
    <t>46.26.634</t>
  </si>
  <si>
    <t>Redução excêntrica em ferro fundido, predial SMU, DN= 150 x 125 mm</t>
  </si>
  <si>
    <t>46.26.636</t>
  </si>
  <si>
    <t>Redução excêntrica em ferro fundido, predial SMU, DN= 200 x 125 mm</t>
  </si>
  <si>
    <t>46.26.640</t>
  </si>
  <si>
    <t>Redução excêntrica em ferro fundido, predial SMU, DN= 200 x 150 mm</t>
  </si>
  <si>
    <t>46.26.690</t>
  </si>
  <si>
    <t>Redução excêntrica em ferro fundido, predial SMU, DN= 250 x 200 mm</t>
  </si>
  <si>
    <t>46.26.700</t>
  </si>
  <si>
    <t>Te de visita em ferro fundido, predial SMU, DN= 75 mm</t>
  </si>
  <si>
    <t>46.26.710</t>
  </si>
  <si>
    <t>Te de visita em ferro fundido, predial SMU, DN= 100 mm</t>
  </si>
  <si>
    <t>46.26.720</t>
  </si>
  <si>
    <t>Te de visita em ferro fundido, predial SMU, DN= 125 mm</t>
  </si>
  <si>
    <t>46.26.730</t>
  </si>
  <si>
    <t>Te de visita em ferro fundido, predial SMU, DN= 150 mm</t>
  </si>
  <si>
    <t>46.26.740</t>
  </si>
  <si>
    <t>Te de visita em ferro fundido, predial SMU, DN= 200 mm</t>
  </si>
  <si>
    <t>46.26.800</t>
  </si>
  <si>
    <t>Abraçadeira dentada para travamento em aço inoxidável, com parafuso de aço zincado, para tubo em ferro fundido predial SMU, DN= 50 mm</t>
  </si>
  <si>
    <t>46.26.810</t>
  </si>
  <si>
    <t>Abraçadeira dentada para travamento em aço inoxidável, com parafuso de aço zincado, para tubo em ferro fundido predial SMU, DN= 75 mm</t>
  </si>
  <si>
    <t>46.26.820</t>
  </si>
  <si>
    <t>Abraçadeira dentada para travamento em aço inoxidável, com parafuso de aço zincado, para tubo em ferro fundido predial SMU, DN= 100 mm</t>
  </si>
  <si>
    <t>46.26.825</t>
  </si>
  <si>
    <t>Abraçadeira dentada para travamento em aço inoxidável, com parafuso de aço zincado, para tubo em ferro fundido predial SMU, DN= 125 mm</t>
  </si>
  <si>
    <t>46.26.830</t>
  </si>
  <si>
    <t>Abraçadeira dentada para travamento em aço inoxidável, com parafuso de aço zincado, para tubo em ferro fundido predial SMU, DN= 150 mm</t>
  </si>
  <si>
    <t>46.26.840</t>
  </si>
  <si>
    <t>Tampão simples em ferro fundido, predial SMU, DN= 150 mm</t>
  </si>
  <si>
    <t>46.26.843</t>
  </si>
  <si>
    <t>Tampão simples em ferro fundido, predial SMU, DN= 200 mm</t>
  </si>
  <si>
    <t>46.26.900</t>
  </si>
  <si>
    <t>Junção 45° em ferro fundido, predial SMU, DN= 125 x 100 mm</t>
  </si>
  <si>
    <t>46.26.910</t>
  </si>
  <si>
    <t>Junção 45° em ferro fundido, predial SMU, DN= 150 x 100 mm</t>
  </si>
  <si>
    <t>46.26.920</t>
  </si>
  <si>
    <t>Junção 45° em ferro fundido, predial SMU, DN= 200 x 100 mm</t>
  </si>
  <si>
    <t>46.26.930</t>
  </si>
  <si>
    <t>Junção 45° em ferro fundido, predial SMU, DN= 200 x 200 mm</t>
  </si>
  <si>
    <t>46.27</t>
  </si>
  <si>
    <t>Tubulacao em cobre, para sistema de ar condicionado</t>
  </si>
  <si>
    <t>46.27.050</t>
  </si>
  <si>
    <t>Tubo de cobre flexível, espessura 1/32" - diâmetro 3/16", inclusive conexões</t>
  </si>
  <si>
    <t>46.27.060</t>
  </si>
  <si>
    <t>Tubo de cobre flexível, espessura 1/32" - diâmetro 1/4", inclusive conexões</t>
  </si>
  <si>
    <t>46.27.070</t>
  </si>
  <si>
    <t>Tubo de cobre flexível, espessura 1/32" - diâmetro 5/16", inclusive conexões</t>
  </si>
  <si>
    <t>46.27.080</t>
  </si>
  <si>
    <t>Tubo de cobre flexível, espessura 1/32" - diâmetro 3/8", inclusive conexões</t>
  </si>
  <si>
    <t>46.27.090</t>
  </si>
  <si>
    <t>Tubo de cobre flexível, espessura 1/32" - diâmetro 1/2", inclusive conexões</t>
  </si>
  <si>
    <t>46.27.100</t>
  </si>
  <si>
    <t>Tubo de cobre flexível, espessura 1/32" - diâmetro 5/8", inclusive conexões</t>
  </si>
  <si>
    <t>46.27.110</t>
  </si>
  <si>
    <t>Tubo de cobre flexível, espessura 1/32" - diâmetro 3/4", inclusive conexões</t>
  </si>
  <si>
    <t>46.32</t>
  </si>
  <si>
    <t>Tubulacao em cobre rigido, para sistema VRF de ar condicionado</t>
  </si>
  <si>
    <t>46.32.001</t>
  </si>
  <si>
    <t>Tubo de cobre sem costura, rígido, espessura 1/16" - diâmetro 3/8", inclusive conexões</t>
  </si>
  <si>
    <t>46.32.002</t>
  </si>
  <si>
    <t>Tubo de cobre sem costura, rígido, espessura 1/16" - diâmetro 1/2", inclusive conexões</t>
  </si>
  <si>
    <t>46.32.003</t>
  </si>
  <si>
    <t>Tubo de cobre sem costura, rígido, espessura 1/16" - diâmetro 5/8", inclusive conexões</t>
  </si>
  <si>
    <t>46.32.004</t>
  </si>
  <si>
    <t>Tubo de cobre sem costura, rígido, espessura 1/16" - diâmetro 3/4", inclusive conexões</t>
  </si>
  <si>
    <t>46.32.005</t>
  </si>
  <si>
    <t>Tubo de cobre sem costura, rígido, espessura 1/16" - diâmetro 7/8", inclusive conexões</t>
  </si>
  <si>
    <t>46.32.006</t>
  </si>
  <si>
    <t>Tubo de cobre sem costura, rígido, espessura 1/16" - diâmetro 1", inclusive conexões</t>
  </si>
  <si>
    <t>46.32.007</t>
  </si>
  <si>
    <t>Tubo de cobre sem costura, rígido, espessura 1/16" - diâmetro 1.1/8", inclusive conexões</t>
  </si>
  <si>
    <t>46.32.008</t>
  </si>
  <si>
    <t>Tubo de cobre sem costura, rígido, espessura 1/16" - diâmetro 1.1/4", inclusive conexões</t>
  </si>
  <si>
    <t>46.32.009</t>
  </si>
  <si>
    <t>Tubo de cobre sem costura, rígido, espessura 1/16" - diâmetro 1.3/8", inclusive conexões</t>
  </si>
  <si>
    <t>46.32.010</t>
  </si>
  <si>
    <t>Tubo de cobre sem costura, rígido, espessura 1/16" - diâmetro 1.1/2", inclusive conexões</t>
  </si>
  <si>
    <t>46.32.011</t>
  </si>
  <si>
    <t>Tubo de cobre sem costura, rígido, espessura 1/16" - diâmetro 1.5/8", inclusive conexões</t>
  </si>
  <si>
    <t>46.33</t>
  </si>
  <si>
    <t>Tubulacao em PP - aguas pluviais / esgoto</t>
  </si>
  <si>
    <t>46.33.001</t>
  </si>
  <si>
    <t>Tubo de esgoto em polipropileno de alta resistência - PP, DN= 40mm, preto, com união deslizante e guarnição elastomérica de duplo lábio</t>
  </si>
  <si>
    <t>46.33.002</t>
  </si>
  <si>
    <t>Tubo de esgoto em polipropileno de alta resistência - PP, DN= 50mm, preto, com união deslizante e guarnição elastomérica de duplo lábio</t>
  </si>
  <si>
    <t>46.33.003</t>
  </si>
  <si>
    <t>Tubo de esgoto em polipropileno de alta resistência - PP, DN= 63mm, preto, com união deslizante e guarnição elastomérica de duplo lábio</t>
  </si>
  <si>
    <t>46.33.004</t>
  </si>
  <si>
    <t>Tubo de esgoto em polipropileno de alta resistência - PP, DN= 110mm, preto, com união deslizante e guarnição elastomérica de duplo lábio</t>
  </si>
  <si>
    <t>46.33.020</t>
  </si>
  <si>
    <t>Joelho 45° em polipropileno de alta resistência, preto, tipo PB, DN= 40mm</t>
  </si>
  <si>
    <t>46.33.021</t>
  </si>
  <si>
    <t>Joelho 45° em polipropileno de alta resistência - PP, preto, tipo PB, DN= 50mm</t>
  </si>
  <si>
    <t>46.33.022</t>
  </si>
  <si>
    <t>Joelho 45° em polipropileno de alta resistência - PP, preto, tipo PB, DN= 63mm</t>
  </si>
  <si>
    <t>46.33.023</t>
  </si>
  <si>
    <t>Joelho 45° em polipropileno de alta resistência - PP, preto, tipo PB, DN= 110mm</t>
  </si>
  <si>
    <t>46.33.047</t>
  </si>
  <si>
    <t>Joelho 87°30' em polipropileno de alta resistência - PP, preto, tipo PB, DN= 40mm</t>
  </si>
  <si>
    <t>46.33.048</t>
  </si>
  <si>
    <t>Joelho 87°30' em polipropileno de alta resistência - PP, preto, tipo PB, DN= 50mm</t>
  </si>
  <si>
    <t>46.33.049</t>
  </si>
  <si>
    <t>Joelho 87°30' em polipropileno de alta resistência - PP, preto, tipo PB, DN= 63mm</t>
  </si>
  <si>
    <t>46.33.074</t>
  </si>
  <si>
    <t>Joelho 87°30' em polipropileno de alta resistência - PP, preto, tipo PB, DN= 110mm, com base de apoio</t>
  </si>
  <si>
    <t>46.33.102</t>
  </si>
  <si>
    <t>Luva dupla em polipropileno de alta resistência - PP,  preto,  DN= 40mm</t>
  </si>
  <si>
    <t>46.33.103</t>
  </si>
  <si>
    <t>Luva dupla em polipropileno de alta resistência - PP,  preto,  DN= 50mm</t>
  </si>
  <si>
    <t>46.33.104</t>
  </si>
  <si>
    <t>Luva dupla em polipropileno de alta resistência - PP,  preto,  DN= 63mm</t>
  </si>
  <si>
    <t>46.33.105</t>
  </si>
  <si>
    <t>Luva dupla em polipropileno de alta resistência - PP,  preto,  DN= 110mm</t>
  </si>
  <si>
    <t>46.33.116</t>
  </si>
  <si>
    <t>Luva de Redução em polipropileno de alta resistência - PP, preto, tipo PB, DN= 50x40mm</t>
  </si>
  <si>
    <t>46.33.117</t>
  </si>
  <si>
    <t>Luva de Redução em polipropileno de alta resistência - PP, preto, tipo PB, DN= 63x50mm</t>
  </si>
  <si>
    <t>46.33.118</t>
  </si>
  <si>
    <t>Luva de Redução em polipropileno de alta resistência - PP, preto, tipo PB, DN= 110x63mm</t>
  </si>
  <si>
    <t>46.33.130</t>
  </si>
  <si>
    <t>Tê 87°30' simples em polipropileno de alta resistência - PP, preto, tipo PB, DN= 50x50mm</t>
  </si>
  <si>
    <t>46.33.131</t>
  </si>
  <si>
    <t>Tê 87°30' simples em polipropileno de alta resistência - PP, preto, tipo PB, DN= 63x63mm</t>
  </si>
  <si>
    <t>46.33.132</t>
  </si>
  <si>
    <t>Tê 87°30' simples em polipropileno de alta resistência - PP, preto, tipo PB, DN= 110x110mm</t>
  </si>
  <si>
    <t>46.33.137</t>
  </si>
  <si>
    <t>Tê 87°30' simples de redução em polipropileno de alta resistência - PP, preto, tipo PB, DN= 110x63mm</t>
  </si>
  <si>
    <t>46.33.140</t>
  </si>
  <si>
    <t>Tê 87°30' de inspeção em polipropileno de alta resistência - PP, preto (PxB), DN 110mm</t>
  </si>
  <si>
    <t>46.33.149</t>
  </si>
  <si>
    <t>Junção 45° simples em polipropileno de alta resistência - PP, preto, tipo PB, DN= 50x50mm</t>
  </si>
  <si>
    <t>46.33.150</t>
  </si>
  <si>
    <t>Junção 45° simples em polipropileno de alta resistência - PP, preto, tipo PB, DN= 63x63mm</t>
  </si>
  <si>
    <t>46.33.151</t>
  </si>
  <si>
    <t>Junção 45° simples em polipropileno de alta resistência - PP, preto, tipo PB, DN= 110x110mm</t>
  </si>
  <si>
    <t>46.33.159</t>
  </si>
  <si>
    <t>Junção 45° simples de redução em polipropileno de alta resistência - PP, preto, tipo PB, DN= 63x50mm</t>
  </si>
  <si>
    <t>46.33.160</t>
  </si>
  <si>
    <t>Junção 45° simples de redução em polipropileno de alta resistência - PP, preto, tipo PB, DN= 110x50mm</t>
  </si>
  <si>
    <t>46.33.161</t>
  </si>
  <si>
    <t>Junção 45° simples de redução em polipropileno de alta resistência - PP, preto, tipo PB, DN= 110x63mm</t>
  </si>
  <si>
    <t>46.33.170</t>
  </si>
  <si>
    <t>Curva 87°30' em polipropileno de alta resistência - PP, preto, tipo PB, DN= 110mm</t>
  </si>
  <si>
    <t>46.33.186</t>
  </si>
  <si>
    <t>Caixa sifonada de piso, em polipropileno de alta resistência PP, preto,  DN=125mm, uma saída de 63mm</t>
  </si>
  <si>
    <t>46.33.197</t>
  </si>
  <si>
    <t>Prolongamento para caixa sifonada em prolipropileno de alta resistência PP, preto, DN= 125mm</t>
  </si>
  <si>
    <t>46.33.201</t>
  </si>
  <si>
    <t>Tampa tê de inspeção oval, em polipropileno de alta resistência preto (PxB), DN=110mm</t>
  </si>
  <si>
    <t>46.33.206</t>
  </si>
  <si>
    <t>Tampão em polipropileno de alta resistência PP, preto (PxB), DN=63mm</t>
  </si>
  <si>
    <t>46.33.207</t>
  </si>
  <si>
    <t>Tampão em polipropileno de alta resistência PP, preto (PxB), DN=110mm</t>
  </si>
  <si>
    <t>46.33.210</t>
  </si>
  <si>
    <t>Porta marco para grelha de 12x12 cm, em prolipropileno de alta resistência PP,  preto</t>
  </si>
  <si>
    <t>46.33.211</t>
  </si>
  <si>
    <t>Marco de bronze com grelha em aço inoxidável de 12x12cm</t>
  </si>
  <si>
    <t>47</t>
  </si>
  <si>
    <t>VALVULAS E APARELHOS DE MEDICAO E CONTROLE PARA LIQUIDOS E GASES</t>
  </si>
  <si>
    <t>47.01</t>
  </si>
  <si>
    <t>Registro e / ou valvula em latao fundido sem acabamento</t>
  </si>
  <si>
    <t>47.01.010</t>
  </si>
  <si>
    <t>Registro de gaveta em latão fundido sem acabamento, DN= 1/2´</t>
  </si>
  <si>
    <t>47.01.020</t>
  </si>
  <si>
    <t>Registro de gaveta em latão fundido sem acabamento, DN= 3/4´</t>
  </si>
  <si>
    <t>47.01.030</t>
  </si>
  <si>
    <t>Registro de gaveta em latão fundido sem acabamento, DN= 1´</t>
  </si>
  <si>
    <t>47.01.040</t>
  </si>
  <si>
    <t>Registro de gaveta em latão fundido sem acabamento, DN= 1 1/4´</t>
  </si>
  <si>
    <t>47.01.050</t>
  </si>
  <si>
    <t>Registro de gaveta em latão fundido sem acabamento, DN= 1 1/2´</t>
  </si>
  <si>
    <t>47.01.060</t>
  </si>
  <si>
    <t>Registro de gaveta em latão fundido sem acabamento, DN= 2´</t>
  </si>
  <si>
    <t>47.01.070</t>
  </si>
  <si>
    <t>Registro de gaveta em latão fundido sem acabamento, DN= 2 1/2´</t>
  </si>
  <si>
    <t>47.01.080</t>
  </si>
  <si>
    <t>Registro de gaveta em latão fundido sem acabamento, DN= 3´</t>
  </si>
  <si>
    <t>47.01.090</t>
  </si>
  <si>
    <t>Registro de gaveta em latão fundido sem acabamento, DN= 4´</t>
  </si>
  <si>
    <t>47.01.130</t>
  </si>
  <si>
    <t>Registro de pressão em latão fundido sem acabamento, DN= 3/4´</t>
  </si>
  <si>
    <t>47.01.170</t>
  </si>
  <si>
    <t>Válvula de esfera monobloco em latão, passagem plena, acionamento com alavanca, DN= 1/2´</t>
  </si>
  <si>
    <t>47.01.180</t>
  </si>
  <si>
    <t>Válvula de esfera monobloco em latão, passagem plena, acionamento com alavanca, DN= 3/4´</t>
  </si>
  <si>
    <t>47.01.190</t>
  </si>
  <si>
    <t>Válvula de esfera monobloco em latão, passagem plena, acionamento com alavanca, DN= 1´</t>
  </si>
  <si>
    <t>47.01.191</t>
  </si>
  <si>
    <t>Válvula de esfera monobloco em latão, passagem plena, acionamento com alavanca, DN= 1.1/4´</t>
  </si>
  <si>
    <t>47.01.210</t>
  </si>
  <si>
    <t>Válvula de esfera monobloco em latão, passagem plena, acionamento com alavanca, DN= 2´</t>
  </si>
  <si>
    <t>47.01.220</t>
  </si>
  <si>
    <t>Válvula de esfera monobloco em latão, passagem plena, acionamento com alavanca, DN= 4´</t>
  </si>
  <si>
    <t>47.02</t>
  </si>
  <si>
    <t>Registro e / ou valvula em latao fundido com acabamento cromado</t>
  </si>
  <si>
    <t>47.02.010</t>
  </si>
  <si>
    <t>Registro de gaveta em latão fundido cromado com canopla, DN= 1/2´ - linha especial</t>
  </si>
  <si>
    <t>47.02.020</t>
  </si>
  <si>
    <t>Registro de gaveta em latão fundido cromado com canopla, DN= 3/4´ - linha especial</t>
  </si>
  <si>
    <t>47.02.030</t>
  </si>
  <si>
    <t>Registro de gaveta em latão fundido cromado com canopla, DN= 1´ - linha especial</t>
  </si>
  <si>
    <t>47.02.040</t>
  </si>
  <si>
    <t>Registro de gaveta em latão fundido cromado com canopla, DN= 1 1/4´ - linha especial</t>
  </si>
  <si>
    <t>47.02.050</t>
  </si>
  <si>
    <t>Registro de gaveta em latão fundido cromado com canopla, DN= 1 1/2´ - linha especial</t>
  </si>
  <si>
    <t>47.02.100</t>
  </si>
  <si>
    <t>Registro de pressão em latão fundido cromado com canopla, DN= 1/2´ - linha especial</t>
  </si>
  <si>
    <t>47.02.110</t>
  </si>
  <si>
    <t>Registro de pressão em latão fundido cromado com canopla, DN= 3/4´ - linha especial</t>
  </si>
  <si>
    <t>47.02.200</t>
  </si>
  <si>
    <t>Registro regulador de vazão para chuveiro e ducha em latão cromado com canopla, DN= 1/2´</t>
  </si>
  <si>
    <t>47.02.210</t>
  </si>
  <si>
    <t>Registro regulador de vazão para torneira, misturador e bidê, em latão cromado com canopla, DN= 1/2´</t>
  </si>
  <si>
    <t>47.04</t>
  </si>
  <si>
    <t>Valvula de descarga ou para acionamento de metais sanitarios</t>
  </si>
  <si>
    <t>47.04.020</t>
  </si>
  <si>
    <t>Válvula de descarga com registro próprio, duplo acionamento limitador de fluxo, DN= 1 1/4´</t>
  </si>
  <si>
    <t>47.04.030</t>
  </si>
  <si>
    <t>Válvula de descarga com registro próprio, DN= 1 1/4´</t>
  </si>
  <si>
    <t>47.04.040</t>
  </si>
  <si>
    <t>Válvula de descarga com registro próprio, DN= 1 1/2´</t>
  </si>
  <si>
    <t>47.04.050</t>
  </si>
  <si>
    <t>Válvula de descarga antivandalismo, DN= 1 1/2´</t>
  </si>
  <si>
    <t>47.04.080</t>
  </si>
  <si>
    <t>Válvula de descarga externa, tipo alavanca com registro próprio, DN= 1 1/4´ e DN= 1 1/2´</t>
  </si>
  <si>
    <t>47.04.090</t>
  </si>
  <si>
    <t>Válvula de mictório antivandalismo, DN= 3/4´</t>
  </si>
  <si>
    <t>47.04.100</t>
  </si>
  <si>
    <t>Válvula de mictório padrão, vazão automática, DN= 3/4´</t>
  </si>
  <si>
    <t>47.04.110</t>
  </si>
  <si>
    <t>Válvula de acionamento hidromecânico para piso</t>
  </si>
  <si>
    <t>47.04.120</t>
  </si>
  <si>
    <t>Válvula de acionamento hidromecânico para ducha, em latão cromado, DN= 3/4´</t>
  </si>
  <si>
    <t>47.04.180</t>
  </si>
  <si>
    <t>Válvula de descarga com registro próprio, duplo acionamento limitador de fluxo, DN = 1 1/2´</t>
  </si>
  <si>
    <t>47.05</t>
  </si>
  <si>
    <t>Registro e / ou valvula em bronze</t>
  </si>
  <si>
    <t>47.05.010</t>
  </si>
  <si>
    <t>Válvula de retenção horizontal em bronze, DN= 3/4´</t>
  </si>
  <si>
    <t>47.05.020</t>
  </si>
  <si>
    <t>Válvula de retenção horizontal em bronze, DN= 1´</t>
  </si>
  <si>
    <t>47.05.030</t>
  </si>
  <si>
    <t>Válvula de retenção horizontal em bronze, DN= 1 1/4´</t>
  </si>
  <si>
    <t>47.05.040</t>
  </si>
  <si>
    <t>Válvula de retenção horizontal em bronze, DN= 1 1/2´</t>
  </si>
  <si>
    <t>47.05.050</t>
  </si>
  <si>
    <t>Válvula de retenção horizontal em bronze, DN= 2´</t>
  </si>
  <si>
    <t>47.05.060</t>
  </si>
  <si>
    <t>Válvula de retenção horizontal em bronze, DN= 2 1/2´</t>
  </si>
  <si>
    <t>47.05.070</t>
  </si>
  <si>
    <t>Válvula de retenção horizontal em bronze, DN= 3´</t>
  </si>
  <si>
    <t>47.05.080</t>
  </si>
  <si>
    <t>Válvula de retenção horizontal em bronze, DN= 4´</t>
  </si>
  <si>
    <t>47.05.100</t>
  </si>
  <si>
    <t>Válvula de retenção vertical em bronze, DN= 1´</t>
  </si>
  <si>
    <t>47.05.110</t>
  </si>
  <si>
    <t>Válvula de retenção vertical em bronze, DN= 1 1/4´</t>
  </si>
  <si>
    <t>47.05.120</t>
  </si>
  <si>
    <t>Válvula de retenção vertical em bronze, DN= 1 1/2´</t>
  </si>
  <si>
    <t>47.05.130</t>
  </si>
  <si>
    <t>Válvula de retenção vertical em bronze, DN= 2´</t>
  </si>
  <si>
    <t>47.05.140</t>
  </si>
  <si>
    <t>Válvula de retenção vertical em bronze, DN= 2 1/2´</t>
  </si>
  <si>
    <t>47.05.150</t>
  </si>
  <si>
    <t>Válvula de retenção vertical em bronze, DN= 3´</t>
  </si>
  <si>
    <t>47.05.160</t>
  </si>
  <si>
    <t>Válvula de retenção vertical em bronze, DN= 4´</t>
  </si>
  <si>
    <t>47.05.170</t>
  </si>
  <si>
    <t>Válvula de retenção de pé com crivo em bronze, DN= 1´</t>
  </si>
  <si>
    <t>47.05.180</t>
  </si>
  <si>
    <t>Válvula de retenção de pé com crivo em bronze, DN= 1 1/4´</t>
  </si>
  <si>
    <t>47.05.190</t>
  </si>
  <si>
    <t>Válvula de retenção de pé com crivo em bronze, DN= 1 1/2´</t>
  </si>
  <si>
    <t>47.05.200</t>
  </si>
  <si>
    <t>Válvula de retenção de pé com crivo em bronze, DN= 2´</t>
  </si>
  <si>
    <t>47.05.210</t>
  </si>
  <si>
    <t>Válvula de retenção de pé com crivo em bronze, DN= 2 1/2´</t>
  </si>
  <si>
    <t>47.05.220</t>
  </si>
  <si>
    <t>Válvula de gaveta em bronze, com haste não ascendente, classe 125 libras para vapor e classe 200 libras para água, óleo e gás, DN= 6´</t>
  </si>
  <si>
    <t>47.05.230</t>
  </si>
  <si>
    <t>Válvula de gaveta em bronze, com haste não ascendente, classe 125 libras para vapor e classe 200 libras para água, óleo e gás, DN= 2´</t>
  </si>
  <si>
    <t>47.05.240</t>
  </si>
  <si>
    <t>Válvula globo em bronze, classe 125 libras para vapor e classe 200 libras para água, óleo e gás, DN= 2´</t>
  </si>
  <si>
    <t>47.05.260</t>
  </si>
  <si>
    <t>Válvula de retenção de pé com crivo em bronze, DN= 3´</t>
  </si>
  <si>
    <t>47.05.270</t>
  </si>
  <si>
    <t>Válvula de retenção de pé com crivo em bronze, DN= 4´</t>
  </si>
  <si>
    <t>47.05.280</t>
  </si>
  <si>
    <t>Válvula globo angular de 45° em bronze, DN= 2 1/2´</t>
  </si>
  <si>
    <t>47.05.290</t>
  </si>
  <si>
    <t>Válvula de gaveta em bronze, haste ascendente, classe 150 libras para vapor saturado e 300 libras para água, óleo e gás, DN= 1/2´</t>
  </si>
  <si>
    <t>47.05.296</t>
  </si>
  <si>
    <t>Válvula de gaveta em bronze, haste ascendente, classe 150 libras para vapor saturado e 300 libras para água, óleo e gás, DN= 4´</t>
  </si>
  <si>
    <t>47.05.300</t>
  </si>
  <si>
    <t>Válvula de gaveta em bronze, haste não ascendente, classe 150 libras para vapor saturado e 300 libras para água, óleo e gás, DN= 4´</t>
  </si>
  <si>
    <t>47.05.310</t>
  </si>
  <si>
    <t>Válvula de gaveta em bronze, haste não ascendente, classe 150 libras para vapor saturado e 300 libras para água, óleo e gás, DN= 2´</t>
  </si>
  <si>
    <t>47.05.340</t>
  </si>
  <si>
    <t>Válvula globo em bronze, classe 150 libras para vapor saturado e 300 libras para água, óleo e gás, DN= 3/4´</t>
  </si>
  <si>
    <t>47.05.350</t>
  </si>
  <si>
    <t>Válvula globo em bronze, classe 150 libras para vapor saturado e 300 libras para água, óleo e gás, DN= 1´</t>
  </si>
  <si>
    <t>47.05.360</t>
  </si>
  <si>
    <t>Válvula globo em bronze, classe 150 libras para vapor saturado e 300 libras para água, óleo e gás, DN= 1 1/2´</t>
  </si>
  <si>
    <t>47.05.370</t>
  </si>
  <si>
    <t>Válvula globo em bronze, classe 150 libras para vapor saturado e 300 libras para água, óleo e gás, DN= 2´</t>
  </si>
  <si>
    <t>47.05.390</t>
  </si>
  <si>
    <t>Válvula globo em bronze, classe 150 libras para vapor saturado e 300 libras para água, óleo e gás, DN= 2 1/2´</t>
  </si>
  <si>
    <t>47.05.392</t>
  </si>
  <si>
    <t>Válvula globo em bronze, classe 150 libras para vapor saturado e 300 libras para água, óleo e gás, DN= 3´</t>
  </si>
  <si>
    <t>47.05.394</t>
  </si>
  <si>
    <t>Válvula globo em bronze, classe 150 libras para vapor saturado e 300 libras para água, óleo e gás, DN= 4´</t>
  </si>
  <si>
    <t>47.05.398</t>
  </si>
  <si>
    <t>Válvula de gaveta em bronze, haste não ascendente, classe 125 libras para vapor e classe 200 libras para água, óleo e gás, DN= 3/4´</t>
  </si>
  <si>
    <t>47.05.400</t>
  </si>
  <si>
    <t>Válvula de gaveta em bronze, haste não ascendente, classe 125 libras para vapor e classe 200 libras para água, óleo e gás, DN= 1´</t>
  </si>
  <si>
    <t>47.05.406</t>
  </si>
  <si>
    <t>Válvula de gaveta em bronze, haste não ascendente, classe 125 libras para vapor e classe 200 libras para água, óleo e gás, DN= 1.1/4´</t>
  </si>
  <si>
    <t>47.05.410</t>
  </si>
  <si>
    <t>Válvula de gaveta em bronze, haste não ascendente, classe 125 libras para vapor e classe 200 libras para água, óleo e gás, DN= 1 1/2´</t>
  </si>
  <si>
    <t>47.05.420</t>
  </si>
  <si>
    <t>Válvula de gaveta em bronze, haste não ascendente, classe 125 libras para vapor e classe 200 libras para água, óleo e gás, DN= 2 1/2´</t>
  </si>
  <si>
    <t>47.05.430</t>
  </si>
  <si>
    <t>Válvula de gaveta em bronze, haste não ascendente, classe 125 libras para vapor e classe 200 libras para água, óleo e gás, DN= 3´</t>
  </si>
  <si>
    <t>47.05.450</t>
  </si>
  <si>
    <t>Válvula redutora de pressão de ação direta em bronze, extremidade roscada, para água, ar, óleo e gás, PE= 200 psi e PS= 20 à 90 psi, DN= 1 1/4´</t>
  </si>
  <si>
    <t>47.05.460</t>
  </si>
  <si>
    <t>Válvula redutora de pressão de ação direta em bronze, extremidade roscada, para água, ar, óleo e gás, PE= 200 psi e PS= 20 à 90 psi, DN= 2´</t>
  </si>
  <si>
    <t>47.05.580</t>
  </si>
  <si>
    <t>Válvula de gaveta em bronze com fecho rápido, DN= 1 1/2´</t>
  </si>
  <si>
    <t>47.06</t>
  </si>
  <si>
    <t>Registro e / ou valvula em ferro fundido</t>
  </si>
  <si>
    <t>47.06.030</t>
  </si>
  <si>
    <t>Válvula de gaveta em ferro fundido, haste ascendente com flange, classe 125 libras, DN= 2´</t>
  </si>
  <si>
    <t>47.06.040</t>
  </si>
  <si>
    <t>Válvula de retenção de pé com crivo em ferro fundido, flangeada, DN= 6´</t>
  </si>
  <si>
    <t>47.06.050</t>
  </si>
  <si>
    <t>Válvula de retenção tipo portinhola dupla em ferro fundido, DN= 6´</t>
  </si>
  <si>
    <t>47.06.051</t>
  </si>
  <si>
    <t>Válvula de retenção tipo portinhola simples em ferro fundido, flangeada, DN= 6´</t>
  </si>
  <si>
    <t>47.06.060</t>
  </si>
  <si>
    <t>Válvula de gaveta em ferro fundido com bolsa, DN= 150 mm</t>
  </si>
  <si>
    <t>47.06.070</t>
  </si>
  <si>
    <t>Válvula de gaveta em ferro fundido com bolsa, DN= 200 mm</t>
  </si>
  <si>
    <t>47.06.080</t>
  </si>
  <si>
    <t>Válvula de retenção tipo portinhola simples em ferro fundido, DN= 4´</t>
  </si>
  <si>
    <t>47.06.090</t>
  </si>
  <si>
    <t>Válvula de retenção tipo portinhola dupla em ferro fundido, DN= 4´</t>
  </si>
  <si>
    <t>47.06.100</t>
  </si>
  <si>
    <t>Válvula de segurança em ferro fundido rosqueada com pressão de ajuste 0,4 até 0,75kgf/cm², DN= 2´</t>
  </si>
  <si>
    <t>47.06.110</t>
  </si>
  <si>
    <t>Válvula de segurança em ferro fundido rosqueada com pressão de ajuste 6,1 até 10,0kgf/cm², DN= 3/4´</t>
  </si>
  <si>
    <t>47.06.180</t>
  </si>
  <si>
    <t>Válvula de gaveta em ferro fundido com bolsa, DN= 100mm</t>
  </si>
  <si>
    <t>47.06.310</t>
  </si>
  <si>
    <t>Visor de fluxo com janela simples, corpo em ferro fundido ou aço carbono, DN = 1´</t>
  </si>
  <si>
    <t>47.06.320</t>
  </si>
  <si>
    <t>Válvula de governo (retenção e alarme) completa, corpo em ferro fundido, classe 125 libras, DN= 4´</t>
  </si>
  <si>
    <t>47.06.330</t>
  </si>
  <si>
    <t>Válvula de gaveta em ferro fundido, haste ascendente com flange, classe 125 libras, DN= 4´</t>
  </si>
  <si>
    <t>47.06.340</t>
  </si>
  <si>
    <t>Válvula de gaveta em ferro fundido, haste ascendente com flange, classe 125 libras, DN= 6´</t>
  </si>
  <si>
    <t>47.06.350</t>
  </si>
  <si>
    <t>Válvula de retenção vertical em ferro fundido com flange, classe 125 libras, DN= 4´</t>
  </si>
  <si>
    <t>47.07</t>
  </si>
  <si>
    <t>Registro e / ou valvula em aco carbono fundido</t>
  </si>
  <si>
    <t>47.07.010</t>
  </si>
  <si>
    <t>Válvula de esfera em aço carbono fundido, passagem plena, extremidades rosqueáveis, classe 300 libras para vapor e classe 600 libras para água, óleo e gás, DN= 1/2"</t>
  </si>
  <si>
    <t>47.07.020</t>
  </si>
  <si>
    <t>Válvula de esfera em aço carbono fundido, passagem plena, extremidades rosqueáveis, classe 300 libras para vapor e classe 600 libras para água, óleo e gás, DN= 3/4"</t>
  </si>
  <si>
    <t>47.07.030</t>
  </si>
  <si>
    <t>Válvula de esfera em aço carbono fundido, passagem plena, extremidades rosqueáveis, classe 300 libras para vapor e classe 600 libras para água, óleo e gás, DN= 1"</t>
  </si>
  <si>
    <t>47.07.031</t>
  </si>
  <si>
    <t>Válvula de esfera em aço carbono fundido, passagem plena, extremidades rosqueáveis, classe 300 libras para vapor e classe 600 libras para água, óleo e gás, DN= 1.1/4"</t>
  </si>
  <si>
    <t>47.07.090</t>
  </si>
  <si>
    <t>Válvula de esfera em aço carbono fundido, passagem plena, extremidades rosqueáveis, classe 300 libras para vapor saturado, DN= 2"</t>
  </si>
  <si>
    <t>47.09</t>
  </si>
  <si>
    <t>Registro e / ou valvula em aco carbono forjado</t>
  </si>
  <si>
    <t>47.09.010</t>
  </si>
  <si>
    <t>Válvula globo em aço carbono forjado, classe 800 libras para vapor e classe 2000 libras para água, óleo e gás, DN= 3/4´</t>
  </si>
  <si>
    <t>47.09.020</t>
  </si>
  <si>
    <t>Válvula globo em aço carbono forjado, classe 800 libras para vapor e classe 2000 libras para água, óleo e gás, DN= 1´</t>
  </si>
  <si>
    <t>47.09.030</t>
  </si>
  <si>
    <t>Válvula globo em aço carbono forjado, classe 800 libras para vapor e classe 2000 libras para água, óleo e gás, DN= 1 1/2´</t>
  </si>
  <si>
    <t>47.09.040</t>
  </si>
  <si>
    <t>Válvula globo em aço carbono forjado, classe 800 libras para vapor e classe 2000 libras para água, óleo e gás, DN= 2´</t>
  </si>
  <si>
    <t>47.10</t>
  </si>
  <si>
    <t>Registro e / ou valvula em aco inoxidavel forjado</t>
  </si>
  <si>
    <t>47.10.010</t>
  </si>
  <si>
    <t>Purgador termodinâmico com filtro incorporado, em aço inoxidável forjado, pressão de 0,25 a 42 kg/cm², temperatura até 425°C, DN= 1/2´</t>
  </si>
  <si>
    <t>47.11</t>
  </si>
  <si>
    <t>Aparelho de medicao e controle</t>
  </si>
  <si>
    <t>47.11.021</t>
  </si>
  <si>
    <t>Pressostato diferencial ajustável mecânico, montagem inferior com diâmetro de 1/2" e/ou 1/4", faixa de operação até 16 bar</t>
  </si>
  <si>
    <t>47.11.080</t>
  </si>
  <si>
    <t>Termômetro bimetálico, mostrador com 4´, saída angular, escala 0-100°C</t>
  </si>
  <si>
    <t>47.11.100</t>
  </si>
  <si>
    <t>Manômetro com mostrador de 4´, escalas: 0-4 / 0-7 / 0-10 / 0-17 / 0-21 / 0-28 kg/cm²</t>
  </si>
  <si>
    <t>47.11.111</t>
  </si>
  <si>
    <t>Pressostato diferencial ajustável, caixa à prova de água, unidade sensora em aço inoxidável 316, faixa de operação entre 1,4 a 14 bar, para fluídos corrosivos, DN=1/2´</t>
  </si>
  <si>
    <t>47.12</t>
  </si>
  <si>
    <t>Registro e / ou valvula em ferro ductil</t>
  </si>
  <si>
    <t>47.12.040</t>
  </si>
  <si>
    <t>Válvula de gaveta em ferro dúctil com flanges, classe PN-10, DN= 200mm</t>
  </si>
  <si>
    <t>47.12.270</t>
  </si>
  <si>
    <t>Válvula de gaveta em ferro dúctil com flanges, classe PN-10, DN= 80mm</t>
  </si>
  <si>
    <t>47.12.280</t>
  </si>
  <si>
    <t>Válvula globo auto-operada hidraulicamente, em ferro dúctil, classe PN-10/16, DN= 50mm</t>
  </si>
  <si>
    <t>47.12.290</t>
  </si>
  <si>
    <t>Válvula globo auto-operada hidraulicamente, comandada por solenóide, em ferro dúctil, classe PN-10, DN= 50mm</t>
  </si>
  <si>
    <t>47.12.300</t>
  </si>
  <si>
    <t>Válvula globo auto-operada hidraulicamente, comandada por solenóide, em ferro dúctil, classe PN-10, DN= 100mm</t>
  </si>
  <si>
    <t>47.12.310</t>
  </si>
  <si>
    <t>Válvula de gaveta em ferro dúctil com flanges, classe PN-10, DN= 300mm</t>
  </si>
  <si>
    <t>47.12.320</t>
  </si>
  <si>
    <t>Válvula de gaveta em ferro dúctil com flanges, classe PN-10, DN= 100mm</t>
  </si>
  <si>
    <t>47.12.330</t>
  </si>
  <si>
    <t>Válvula de gaveta em ferro dúctil com flanges, classe PN-10, DN= 150mm</t>
  </si>
  <si>
    <t>47.12.340</t>
  </si>
  <si>
    <t>Ventosa simples rosqueada em ferro dúctil, classe PN-25, DN= 3/4´</t>
  </si>
  <si>
    <t>47.12.350</t>
  </si>
  <si>
    <t>Ventosa de tríplice função em ferro dúctil flangeada, classe PN-10/16/25, DN= 50mm</t>
  </si>
  <si>
    <t>47.14</t>
  </si>
  <si>
    <t>Registro e / ou valvula em PVC rigido ou ABS</t>
  </si>
  <si>
    <t>47.14.020</t>
  </si>
  <si>
    <t>Registro de pressão em PVC rígido, soldável, DN= 25mm (3/4´)</t>
  </si>
  <si>
    <t>47.14.200</t>
  </si>
  <si>
    <t>Registro regulador de vazão para torneira, misturador e bidê, em ABS com canopla, DN= 1/2´</t>
  </si>
  <si>
    <t>47.20</t>
  </si>
  <si>
    <t>Reparos, conservacoes e complementos - GRUPO 47</t>
  </si>
  <si>
    <t>47.20.010</t>
  </si>
  <si>
    <t>Pigtail em latão para manômetro, DN= 1/2´</t>
  </si>
  <si>
    <t>47.20.020</t>
  </si>
  <si>
    <t>Filtro ´Y´ em bronze para gás combustível, DN= 2´</t>
  </si>
  <si>
    <t>47.20.030</t>
  </si>
  <si>
    <t>Filtro ´Y´ em ferro fundido, classe 125 libras para vapor saturado, com extremidades rosqueáveis, DN= 2´</t>
  </si>
  <si>
    <t>47.20.070</t>
  </si>
  <si>
    <t>Pigtail flexível, revestido com borracha sintética resistente, DN= 7/16´ comprimento até 1,00 m</t>
  </si>
  <si>
    <t>47.20.080</t>
  </si>
  <si>
    <t>Regulador de primeiro estágio de alta pressão até 2 kgf/cm², vazão de 90 kg GLP/hora</t>
  </si>
  <si>
    <t>47.20.100</t>
  </si>
  <si>
    <t>Regulador de primeiro estágio de alta pressão até 1,3 kgf/cm², vazão de 50 kg GLP/hora</t>
  </si>
  <si>
    <t>47.20.120</t>
  </si>
  <si>
    <t>Regulador de segundo estágio para gás, uso industrial, vazão até 12 kg GLP/hora</t>
  </si>
  <si>
    <t>47.20.181</t>
  </si>
  <si>
    <t>Filtro Y em aço carbono, classe 150 libras, conexões flangeadas, DN= 4´</t>
  </si>
  <si>
    <t>47.20.190</t>
  </si>
  <si>
    <t>Chave de fluxo tipo palheta para tubulação de líquidos</t>
  </si>
  <si>
    <t>47.20.300</t>
  </si>
  <si>
    <t>Chave de fluxo de água com retardo para tubulações com diâmetro nominal de 1´ a 6´ - conexão BSP</t>
  </si>
  <si>
    <t>47.20.320</t>
  </si>
  <si>
    <t>Filtro ´Y´ corpo em bronze, pressão de serviço até 20,7 bar (PN 20), DN= 1 1/2´</t>
  </si>
  <si>
    <t>47.20.330</t>
  </si>
  <si>
    <t>Filtro ´Y´ corpo em bronze, pressão de serviço até 20,7 bar (PN 20), DN= 2´</t>
  </si>
  <si>
    <t>48</t>
  </si>
  <si>
    <t>RESERVATORIO E TANQUE PARA LIQUIDOS E GASES</t>
  </si>
  <si>
    <t>48.02</t>
  </si>
  <si>
    <t>Reservatorio em material sintetico</t>
  </si>
  <si>
    <t>48.02.008</t>
  </si>
  <si>
    <t>Reservatório de fibra de vidro - capacidade de 15.000 litros</t>
  </si>
  <si>
    <t>48.02.009</t>
  </si>
  <si>
    <t>Reservatório de fibra de vidro - capacidade de 20.000 litros</t>
  </si>
  <si>
    <t>48.02.204</t>
  </si>
  <si>
    <t>Reservatório em polietileno com tampa de encaixar - capacidade de 2.000 litros</t>
  </si>
  <si>
    <t>48.02.205</t>
  </si>
  <si>
    <t>Reservatório em polietileno com tampa de encaixar - capacidade de 3.000 litros</t>
  </si>
  <si>
    <t>48.02.206</t>
  </si>
  <si>
    <t>Reservatório em polietileno com tampa de encaixar - capacidade de 5.000 litros</t>
  </si>
  <si>
    <t>48.02.207</t>
  </si>
  <si>
    <t>Reservatório em polietileno com tampa de encaixar - capacidade de 10.000 litros</t>
  </si>
  <si>
    <t>48.02.300</t>
  </si>
  <si>
    <t>Reservatório em polietileno de alta densidade (cisterna) com antioxidante e proteção contra raios ultravioleta (UV) - capacidade de 5.000 litros</t>
  </si>
  <si>
    <t>48.02.310</t>
  </si>
  <si>
    <t>Reservatório em polietileno de alta densidade (cisterna) com antioxidante e proteção contra raios ultravioleta (UV) - capacidade de 10.000 litros</t>
  </si>
  <si>
    <t>48.02.400</t>
  </si>
  <si>
    <t>Reservatório em polietileno com tampa de rosca - capacidade de 1.000 litros</t>
  </si>
  <si>
    <t>48.02.401</t>
  </si>
  <si>
    <t>Reservatório em polietileno com tampa de rosca - capacidade de 500 litros</t>
  </si>
  <si>
    <t>48.03</t>
  </si>
  <si>
    <t>Reservatorio metalico</t>
  </si>
  <si>
    <t>48.03.112</t>
  </si>
  <si>
    <t>Reservatório metálico cilíndrico horizontal - capacidade de 3.000 litros</t>
  </si>
  <si>
    <t>48.03.130</t>
  </si>
  <si>
    <t>Reservatório metálico cilíndrico horizontal - capacidade de 5.000 litros</t>
  </si>
  <si>
    <t>48.03.138</t>
  </si>
  <si>
    <t>Reservatório metálico cilíndrico horizontal - capacidade de 10.000 litros</t>
  </si>
  <si>
    <t>48.04</t>
  </si>
  <si>
    <t>Reservatorio em concreto</t>
  </si>
  <si>
    <t>48.04.381</t>
  </si>
  <si>
    <t>Reservatório em concreto armado cilíndrico, vertical, bipartido, método construtivo em formas deslizantes, diâmetro interno de 3,50m a 4,00m, altura de 15,00m a 25,00m</t>
  </si>
  <si>
    <t>48.04.391</t>
  </si>
  <si>
    <t>Reservatório em concreto armado cilíndrico, vertical, bipartido, método construtivo em formas deslizantes, diâmetro interno de 5,5m a 6,00m, altura de 25,00m a 30,00m</t>
  </si>
  <si>
    <t>48.05</t>
  </si>
  <si>
    <t>Torneira de boia</t>
  </si>
  <si>
    <t>48.05.010</t>
  </si>
  <si>
    <t>Torneira de boia, DN= 3/4´</t>
  </si>
  <si>
    <t>48.05.020</t>
  </si>
  <si>
    <t>Torneira de boia, DN= 1´</t>
  </si>
  <si>
    <t>48.05.030</t>
  </si>
  <si>
    <t>Torneira de boia, DN= 1 1/4´</t>
  </si>
  <si>
    <t>48.05.040</t>
  </si>
  <si>
    <t>Torneira de boia, DN= 1 1/2´</t>
  </si>
  <si>
    <t>48.05.050</t>
  </si>
  <si>
    <t>Torneira de boia, DN= 2´</t>
  </si>
  <si>
    <t>48.05.052</t>
  </si>
  <si>
    <t>Torneira de boia, DN= 2 1/2´</t>
  </si>
  <si>
    <t>48.05.070</t>
  </si>
  <si>
    <t>Torneira de boia, tipo registro automático de entrada, DN= 3´</t>
  </si>
  <si>
    <t>48.20</t>
  </si>
  <si>
    <t>Reparos, conservacoes e complementos - GRUPO 48</t>
  </si>
  <si>
    <t>48.20.020</t>
  </si>
  <si>
    <t>Limpeza de caixa d´água até 1.000 litros</t>
  </si>
  <si>
    <t>48.20.040</t>
  </si>
  <si>
    <t>Limpeza de caixa d´água de 1.001 até 10.000 litros</t>
  </si>
  <si>
    <t>48.20.060</t>
  </si>
  <si>
    <t>Limpeza de caixa d´água acima de 10.000 litros</t>
  </si>
  <si>
    <t>49</t>
  </si>
  <si>
    <t>CAIXA, RALO, GRELHA E ACESSORIO HIDRAULICO</t>
  </si>
  <si>
    <t>49.01</t>
  </si>
  <si>
    <t>Caixas sifonadas de PVC rigido</t>
  </si>
  <si>
    <t>49.01.016</t>
  </si>
  <si>
    <t>Caixa sifonada de PVC rígido de 100 x 100 x 50 mm, com grelha</t>
  </si>
  <si>
    <t>49.01.020</t>
  </si>
  <si>
    <t>Caixa sifonada de PVC rígido de 100 x 150 x 50 mm, com grelha</t>
  </si>
  <si>
    <t>49.01.030</t>
  </si>
  <si>
    <t>Caixa sifonada de PVC rígido de 150 x 150 x 50 mm, com grelha</t>
  </si>
  <si>
    <t>49.01.040</t>
  </si>
  <si>
    <t>Caixa sifonada de PVC rígido de 150 x 185 x 75 mm, com grelha</t>
  </si>
  <si>
    <t>49.01.050</t>
  </si>
  <si>
    <t>Caixa sifonada de PVC rígido de 250 x 172 x 50 mm, com tampa cega</t>
  </si>
  <si>
    <t>49.01.070</t>
  </si>
  <si>
    <t>Caixa sifonada de PVC rígido de 250 x 230 x 75 mm, com tampa cega</t>
  </si>
  <si>
    <t>49.03</t>
  </si>
  <si>
    <t>Caixa de gordura</t>
  </si>
  <si>
    <t>49.03.020</t>
  </si>
  <si>
    <t>Caixa de gordura em alvenaria, 600 x 600 x 600 mm</t>
  </si>
  <si>
    <t>49.03.022</t>
  </si>
  <si>
    <t>Caixa de gordura premoldada com tampa - capacidade 18 litros</t>
  </si>
  <si>
    <t>49.03.036</t>
  </si>
  <si>
    <t>Caixa de gordura em PVC com tampa reforçada - capacidade 19 litros</t>
  </si>
  <si>
    <t>49.04</t>
  </si>
  <si>
    <t>Ralo em PVC rigido</t>
  </si>
  <si>
    <t>49.04.010</t>
  </si>
  <si>
    <t>Ralo seco em PVC rígido de 100 x 40 mm, com grelha</t>
  </si>
  <si>
    <t>49.05</t>
  </si>
  <si>
    <t>Ralo em ferro fundido</t>
  </si>
  <si>
    <t>49.05.020</t>
  </si>
  <si>
    <t>Ralo seco em ferro fundido, 100 x 165 x 50 mm, com grelha metálica saída vertical</t>
  </si>
  <si>
    <t>49.05.040</t>
  </si>
  <si>
    <t>Ralo sifonado em ferro fundido de 150 x 240 x 75 mm, com grelha</t>
  </si>
  <si>
    <t>49.06</t>
  </si>
  <si>
    <t>Grelhas e tampas</t>
  </si>
  <si>
    <t>49.06.010</t>
  </si>
  <si>
    <t>Grelha hemisférica em ferro fundido de 4´</t>
  </si>
  <si>
    <t>49.06.020</t>
  </si>
  <si>
    <t>Grelha em ferro fundido para caixas e canaletas</t>
  </si>
  <si>
    <t>49.06.030</t>
  </si>
  <si>
    <t>Grelha hemisférica em ferro fundido de 3´</t>
  </si>
  <si>
    <t>49.06.072</t>
  </si>
  <si>
    <t>Grelha articulada em ferro fundido tipo boca de leão</t>
  </si>
  <si>
    <t>49.06.080</t>
  </si>
  <si>
    <t>Grelha hemisférica em ferro fundido de 6´</t>
  </si>
  <si>
    <t>49.06.110</t>
  </si>
  <si>
    <t>Grelha hemisférica em ferro fundido de 2´</t>
  </si>
  <si>
    <t>49.06.160</t>
  </si>
  <si>
    <t>Grelha quadriculada em ferro fundido para caixas e canaletas</t>
  </si>
  <si>
    <t>49.06.170</t>
  </si>
  <si>
    <t>Grelha em alumínio fundido para caixas e canaletas - linha comercial</t>
  </si>
  <si>
    <t>49.06.190</t>
  </si>
  <si>
    <t>Grelha pré-moldada em concreto, com furos redondos, 79,5 x 24,5 x 8 cm</t>
  </si>
  <si>
    <t>49.06.200</t>
  </si>
  <si>
    <t>Captador pluvial em aço inoxidável e grelha em alumínio, com mecanismo anti-vórtice, DN= 50 mm</t>
  </si>
  <si>
    <t>49.06.210</t>
  </si>
  <si>
    <t>Captador pluvial em aço inoxidável e grelha em alumínio, com mecanismo anti-vórtice, DN= 75 mm</t>
  </si>
  <si>
    <t>49.06.400</t>
  </si>
  <si>
    <t>Tampão em ferro fundido, diâmetro de 600 mm, classe B 125 (ruptura &gt; 125 kN)</t>
  </si>
  <si>
    <t>49.06.410</t>
  </si>
  <si>
    <t>Tampão em ferro fundido, diâmetro de 600 mm, classe C 300 (ruptura &gt; 300 kN)</t>
  </si>
  <si>
    <t>49.06.420</t>
  </si>
  <si>
    <t>Tampão em ferro fundido, diâmetro de 600 mm, classe D 400 (ruptura&gt; 400 kN)</t>
  </si>
  <si>
    <t>49.06.430</t>
  </si>
  <si>
    <t>Tampão em ferro fundido de 300 x 300 mm, classe B 125 (ruptura &gt; 125 kN)</t>
  </si>
  <si>
    <t>49.06.440</t>
  </si>
  <si>
    <t>Tampão em ferro fundido de 400 x 400 mm, classe B 125 (ruptura &gt; 125 kN)</t>
  </si>
  <si>
    <t>49.06.450</t>
  </si>
  <si>
    <t>Tampão em ferro fundido de 500 x 500 mm, classe B 125 (ruptura &gt; 125 kN)</t>
  </si>
  <si>
    <t>49.06.460</t>
  </si>
  <si>
    <t>Tampão em ferro fundido de 600 x 600 mm, classe B 125 (ruptura &gt; 125 kN)</t>
  </si>
  <si>
    <t>49.06.480</t>
  </si>
  <si>
    <t>Tampão em ferro fundido com tampa articulada, de 400 x 600 mm, classe 15 (ruptura &gt; 1500 kg)</t>
  </si>
  <si>
    <t>49.06.486</t>
  </si>
  <si>
    <t>Tampão em ferro fundido com tampa articulada, de 900 mm, classe D 400 (ruptura &gt; 400kN</t>
  </si>
  <si>
    <t>49.06.550</t>
  </si>
  <si>
    <t>Grelha com calha e cesto coletor para piso em aço inoxidável, largura de 15 cm</t>
  </si>
  <si>
    <t>49.06.560</t>
  </si>
  <si>
    <t>Grelha com calha e cesto coletor para piso em aço inoxidável, largura de 20 cm</t>
  </si>
  <si>
    <t>49.08</t>
  </si>
  <si>
    <t>Caixa de passagem e inspecao</t>
  </si>
  <si>
    <t>49.08.250</t>
  </si>
  <si>
    <t>Caixa de areia em PVC, diâmetro nominal de 100 mm</t>
  </si>
  <si>
    <t>49.11</t>
  </si>
  <si>
    <t>Canaletas e afins</t>
  </si>
  <si>
    <t>49.11.130</t>
  </si>
  <si>
    <t>Canaleta com grelha em alumínio, largura de 80 mm</t>
  </si>
  <si>
    <t>49.11.140</t>
  </si>
  <si>
    <t>Canaleta com grelha em alumínio, saída central / vertical, largura de 46 mm</t>
  </si>
  <si>
    <t>49.11.141</t>
  </si>
  <si>
    <t>Canaleta com grelha abre-fecha, em alumínio, saída central ou vertical, largura 46mm</t>
  </si>
  <si>
    <t>49.12</t>
  </si>
  <si>
    <t>Poco de visita, boca de lobo, caixa de passagem e afins</t>
  </si>
  <si>
    <t>49.12.010</t>
  </si>
  <si>
    <t>Boca de lobo simples tipo PMSP com tampa de concreto</t>
  </si>
  <si>
    <t>49.12.030</t>
  </si>
  <si>
    <t>Boca de lobo dupla tipo PMSP com tampa de concreto</t>
  </si>
  <si>
    <t>49.12.050</t>
  </si>
  <si>
    <t>Boca de lobo tripla tipo PMSP com tampa de concreto</t>
  </si>
  <si>
    <t>49.12.058</t>
  </si>
  <si>
    <t>Boca de leão simples tipo PMSP com grelha</t>
  </si>
  <si>
    <t>49.12.110</t>
  </si>
  <si>
    <t>Poço de visita de 1,60 x 1,60 x 1,60 m - tipo PMSP</t>
  </si>
  <si>
    <t>49.12.120</t>
  </si>
  <si>
    <t>Chaminé para poço de visita tipo PMSP em alvenaria, diâmetro interno 70 cm - pescoço</t>
  </si>
  <si>
    <t>49.12.140</t>
  </si>
  <si>
    <t>Poço de visita em alvenaria tipo PMSP - balão</t>
  </si>
  <si>
    <t>49.13</t>
  </si>
  <si>
    <t>Filtro anaerobio</t>
  </si>
  <si>
    <t>49.13.010</t>
  </si>
  <si>
    <t>Filtro biológico anaeróbio com anéis pré-moldados de concreto diâmetro de 1,40 m - h= 2,00 m</t>
  </si>
  <si>
    <t>49.13.020</t>
  </si>
  <si>
    <t>Filtro biológico anaeróbio com anéis pré-moldados de concreto diâmetro de 2,00 m - h= 2,00 m</t>
  </si>
  <si>
    <t>49.13.030</t>
  </si>
  <si>
    <t>Filtro biológico anaeróbio com anéis pré-moldados de concreto diâmetro de 2,40 m - h= 2,00 m</t>
  </si>
  <si>
    <t>49.13.040</t>
  </si>
  <si>
    <t>Filtro biológico anaeróbio com anéis pré-moldados de concreto diâmetro de 2,84 m - h= 2,50 m</t>
  </si>
  <si>
    <t>49.14</t>
  </si>
  <si>
    <t>Fossa septica</t>
  </si>
  <si>
    <t>49.14.010</t>
  </si>
  <si>
    <t>Fossa séptica câmara única com anéis pré-moldados em concreto, diâmetro externo de 1,50 m, altura útil de 1,50 m</t>
  </si>
  <si>
    <t>49.14.020</t>
  </si>
  <si>
    <t>Fossa séptica câmara única com anéis pré-moldados em concreto, diâmetro externo de 2,50 m, altura útil de 2,50 m</t>
  </si>
  <si>
    <t>49.14.030</t>
  </si>
  <si>
    <t>Fossa séptica câmara única com anéis pré-moldados em concreto, diâmetro externo de 2,50 m, altura útil de 4,00 m</t>
  </si>
  <si>
    <t>49.14.061</t>
  </si>
  <si>
    <t>SM01 Sumidouro - poço absorvente</t>
  </si>
  <si>
    <t>49.14.071</t>
  </si>
  <si>
    <t>Tampão pré-moldado de concreto armado para sumidouro com diâmetro externo de 2,00 m</t>
  </si>
  <si>
    <t>49.15</t>
  </si>
  <si>
    <t>Anel e aduela pre-moldados</t>
  </si>
  <si>
    <t>49.15.010</t>
  </si>
  <si>
    <t>Anel pré-moldado de concreto com diâmetro de 0,60 m</t>
  </si>
  <si>
    <t>49.15.030</t>
  </si>
  <si>
    <t>Anel pré-moldado de concreto com diâmetro de 0,80 m</t>
  </si>
  <si>
    <t>49.15.040</t>
  </si>
  <si>
    <t>Anel pré-moldado de concreto com diâmetro de 1,20 m</t>
  </si>
  <si>
    <t>49.15.050</t>
  </si>
  <si>
    <t>Anel pré-moldado de concreto com diâmetro de 1,50 m</t>
  </si>
  <si>
    <t>49.15.060</t>
  </si>
  <si>
    <t>Anel pré-moldado de concreto com diâmetro de 1,80 m</t>
  </si>
  <si>
    <t>49.15.100</t>
  </si>
  <si>
    <t>Anel pré-moldado de concreto com diâmetro de 3,00 m</t>
  </si>
  <si>
    <t>49.16</t>
  </si>
  <si>
    <t>Acessorios hidraulicos para agua de reuso</t>
  </si>
  <si>
    <t>49.16.050</t>
  </si>
  <si>
    <t>Realimentador automático, DN= 1´</t>
  </si>
  <si>
    <t>49.16.051</t>
  </si>
  <si>
    <t>Sifão ladrão em polietileno para extravasão, diâmetro de 100mm</t>
  </si>
  <si>
    <t>50</t>
  </si>
  <si>
    <t>DETECCAO, COMBATE E PREVENCAO A INCÊNDIO</t>
  </si>
  <si>
    <t>50.01</t>
  </si>
  <si>
    <t>Hidrantes e acessorios</t>
  </si>
  <si>
    <t>50.01.030</t>
  </si>
  <si>
    <t>Abrigo duplo para hidrante/mangueira, com visor e suporte (embutir e externo)</t>
  </si>
  <si>
    <t>50.01.060</t>
  </si>
  <si>
    <t>Abrigo para hidrante/mangueira (embutir e externo)</t>
  </si>
  <si>
    <t>50.01.080</t>
  </si>
  <si>
    <t>Mangueira com união de engate rápido, DN= 1 1/2´ (38 mm)</t>
  </si>
  <si>
    <t>50.01.090</t>
  </si>
  <si>
    <t>Botoeira para acionamento de bomba de incêndio tipo quebra-vidro</t>
  </si>
  <si>
    <t>50.01.100</t>
  </si>
  <si>
    <t>Mangueira com união de engate rápido, DN= 2 1/2´ (63 mm)</t>
  </si>
  <si>
    <t>50.01.110</t>
  </si>
  <si>
    <t>Esguicho em latão com engate rápido, DN= 2 1/2´, jato regulável</t>
  </si>
  <si>
    <t>50.01.130</t>
  </si>
  <si>
    <t>Abrigo simples com suporte, em aço inoxidável escovado, para mangueira de 1 1/2´, porta em vidro temperado jateado - inclusive mangueira de 30 m (2 x 15 m)</t>
  </si>
  <si>
    <t>50.01.160</t>
  </si>
  <si>
    <t>Adaptador de engate rápido em latão de 2 1/2´ x 1 1/2´</t>
  </si>
  <si>
    <t>50.01.170</t>
  </si>
  <si>
    <t>Adaptador de engate rápido em latão de 2 1/2´ x 2 1/2´</t>
  </si>
  <si>
    <t>50.01.180</t>
  </si>
  <si>
    <t>Hidrante de coluna com duas saídas, 4´x 2 1/2´ - simples</t>
  </si>
  <si>
    <t>50.01.190</t>
  </si>
  <si>
    <t>Tampão de engate rápido em latão, DN= 2 1/2´, com corrente</t>
  </si>
  <si>
    <t>50.01.200</t>
  </si>
  <si>
    <t>Tampão de engate rápido em latão, DN= 1 1/2´, com corrente</t>
  </si>
  <si>
    <t>50.01.210</t>
  </si>
  <si>
    <t>Chave para conexão de engate rápido</t>
  </si>
  <si>
    <t>50.01.220</t>
  </si>
  <si>
    <t>Esguicho latão com engate rápido, DN= 1 1/2´, jato regulável</t>
  </si>
  <si>
    <t>50.01.320</t>
  </si>
  <si>
    <t>Abrigo de hidrante de 1 1/2´ completo - inclusive mangueira de 30 m (2 x 15 m)</t>
  </si>
  <si>
    <t>50.01.330</t>
  </si>
  <si>
    <t>Abrigo de hidrante de 2 1/2´ completo - inclusive mangueira de 30 m (2 x 15 m)</t>
  </si>
  <si>
    <t>50.01.340</t>
  </si>
  <si>
    <t>Abrigo para registro de recalque tipo coluna, completo - inclusive tubulações e válvulas</t>
  </si>
  <si>
    <t>50.02</t>
  </si>
  <si>
    <t>Registro e valvula controladora</t>
  </si>
  <si>
    <t>50.02.020</t>
  </si>
  <si>
    <t>Bico de sprinkler tipo pendente com rompimento da ampola a 68°C</t>
  </si>
  <si>
    <t>50.02.050</t>
  </si>
  <si>
    <t>Alarme hidráulico tipo gongo</t>
  </si>
  <si>
    <t>50.02.060</t>
  </si>
  <si>
    <t>Bico de sprinkler tipo upright com rompimento da ampola a 68ºC</t>
  </si>
  <si>
    <t>50.02.080</t>
  </si>
  <si>
    <t>Válvula de governo completa com alarme VGA, corpo em ferro fundido, extremidades flangeadas e DN = 6´</t>
  </si>
  <si>
    <t>50.05</t>
  </si>
  <si>
    <t>Iluminacao e sinalizacao de emergencia</t>
  </si>
  <si>
    <t>50.05.022</t>
  </si>
  <si>
    <t>Destravador magnético (eletroímã) para porta corta-fogo de 24 Vcc</t>
  </si>
  <si>
    <t>50.05.060</t>
  </si>
  <si>
    <t>Central de iluminação de emergência, completa, para até 6.000 W</t>
  </si>
  <si>
    <t>50.05.072</t>
  </si>
  <si>
    <t>Luminária de emergência LED de sobrepor, para teto ou parede, autonomia mínima 2 horas</t>
  </si>
  <si>
    <t>50.05.080</t>
  </si>
  <si>
    <t>Luminária para unidade centralizada de sobrepor completa com lâmpada fluorescente compacta de 15 W</t>
  </si>
  <si>
    <t>50.05.160</t>
  </si>
  <si>
    <t>Módulo para adaptação de luminária de emergência, autonomia 90 minutos para lâmpada fluorescente de 32 W</t>
  </si>
  <si>
    <t>50.05.170</t>
  </si>
  <si>
    <t>Acionador manual tipo quebra vidro, em caixa plástica</t>
  </si>
  <si>
    <t>50.05.210</t>
  </si>
  <si>
    <t>Detector termovelocimétrico endereçável com base endereçável</t>
  </si>
  <si>
    <t>50.05.214</t>
  </si>
  <si>
    <t>Detector de gás liquefeito (GLP), gás natural (GN) ou derivados de metano</t>
  </si>
  <si>
    <t>50.05.230</t>
  </si>
  <si>
    <t>Sirene audiovisual tipo endereçável</t>
  </si>
  <si>
    <t>50.05.250</t>
  </si>
  <si>
    <t>Central de iluminação de emergência, completa, autonomia 1 hora, para até 240 W</t>
  </si>
  <si>
    <t>50.05.270</t>
  </si>
  <si>
    <t>Central de detecção e alarme de incêndio completa, autonomia de 1 hora para 12 laços, 220 V/12 V</t>
  </si>
  <si>
    <t>50.05.280</t>
  </si>
  <si>
    <t>Sirene tipo corneta de 12 V</t>
  </si>
  <si>
    <t>50.05.312</t>
  </si>
  <si>
    <t>Bloco autônomo de iluminação de emergência LED, com autonomia mínima de 3 horas, fluxo luminoso de 2.000 até 3.000 lúmens, equipado com 2 faróis</t>
  </si>
  <si>
    <t>50.05.400</t>
  </si>
  <si>
    <t>Sirene eletrônica em caixa metálica de 4 x 4</t>
  </si>
  <si>
    <t>50.05.430</t>
  </si>
  <si>
    <t>Detector óptico de fumaça com base endereçável</t>
  </si>
  <si>
    <t>50.05.440</t>
  </si>
  <si>
    <t>Painel repetidor de detecção e alarme de incêndio tipo endereçável</t>
  </si>
  <si>
    <t>50.05.450</t>
  </si>
  <si>
    <t>Acionador manual quebra-vidro endereçável</t>
  </si>
  <si>
    <t>50.05.470</t>
  </si>
  <si>
    <t>Módulo isolador, módulo endereçador para audiovisual</t>
  </si>
  <si>
    <t>50.05.490</t>
  </si>
  <si>
    <t>Sinalizador audiovisual endereçável com LED</t>
  </si>
  <si>
    <t>50.05.491</t>
  </si>
  <si>
    <t>Sinalizador visual de advertência</t>
  </si>
  <si>
    <t>50.05.492</t>
  </si>
  <si>
    <t>Sinalizador audiovisual de advertência</t>
  </si>
  <si>
    <t>50.10</t>
  </si>
  <si>
    <t>Extintores</t>
  </si>
  <si>
    <t>50.10.030</t>
  </si>
  <si>
    <t>Extintor sobre rodas de gás carbônico - capacidade de 10 kg</t>
  </si>
  <si>
    <t>50.10.050</t>
  </si>
  <si>
    <t>Extintor sobre rodas de gás carbônico - capacidade de 25 kg</t>
  </si>
  <si>
    <t>50.10.058</t>
  </si>
  <si>
    <t>Extintor manual de pó químico seco BC - capacidade de 4 kg</t>
  </si>
  <si>
    <t>50.10.060</t>
  </si>
  <si>
    <t>Extintor manual de pó químico seco BC - capacidade de 8 kg</t>
  </si>
  <si>
    <t>50.10.084</t>
  </si>
  <si>
    <t>Extintor manual de pó químico seco 20 BC - capacidade de 12 kg</t>
  </si>
  <si>
    <t>50.10.096</t>
  </si>
  <si>
    <t>Extintor sobre rodas de pó químico seco BC - capacidade de 20 kg</t>
  </si>
  <si>
    <t>50.10.100</t>
  </si>
  <si>
    <t>Extintor manual de água pressurizada - capacidade de 10 litros</t>
  </si>
  <si>
    <t>50.10.110</t>
  </si>
  <si>
    <t>Extintor manual de pó químico seco ABC - capacidade de 4 kg</t>
  </si>
  <si>
    <t>50.10.120</t>
  </si>
  <si>
    <t>Extintor manual de pó químico seco ABC - capacidade de 6 kg</t>
  </si>
  <si>
    <t>50.10.140</t>
  </si>
  <si>
    <t>Extintor manual de gás carbônico 5 BC - capacidade de 6 kg</t>
  </si>
  <si>
    <t>50.10.210</t>
  </si>
  <si>
    <t>Suporte para extintor de piso em fibra de vidro</t>
  </si>
  <si>
    <t>50.10.220</t>
  </si>
  <si>
    <t>Suporte para extintor de piso em aço inoxidável</t>
  </si>
  <si>
    <t>50.20</t>
  </si>
  <si>
    <t>Reparos, conservacoes e complementos - GRUPO 50</t>
  </si>
  <si>
    <t>50.20.110</t>
  </si>
  <si>
    <t>Recarga de extintor de água pressurizada</t>
  </si>
  <si>
    <t>50.20.120</t>
  </si>
  <si>
    <t>Recarga de extintor de gás carbônico</t>
  </si>
  <si>
    <t>50.20.130</t>
  </si>
  <si>
    <t>Recarga de extintor de pó químico seco</t>
  </si>
  <si>
    <t>50.20.160</t>
  </si>
  <si>
    <t>Pintura de extintor de gás carbônico, pó químico seco, ou água pressurizada, com capacidade acima de 12 kg até 20 kg</t>
  </si>
  <si>
    <t>50.20.170</t>
  </si>
  <si>
    <t>Pintura de extintor de gás carbônico, pó químico seco, ou água pressurizada, com capacidade até 12 kg</t>
  </si>
  <si>
    <t>50.20.200</t>
  </si>
  <si>
    <t>Recolocação de bico de sprinkler</t>
  </si>
  <si>
    <t>54</t>
  </si>
  <si>
    <t>PAVIMENTACAO E PASSEIO</t>
  </si>
  <si>
    <t>54.01</t>
  </si>
  <si>
    <t>Pavimentacao preparo de base</t>
  </si>
  <si>
    <t>54.01.010</t>
  </si>
  <si>
    <t>Regularização e compactação mecanizada de superfície, sem controle do proctor normal</t>
  </si>
  <si>
    <t>54.01.030</t>
  </si>
  <si>
    <t>Abertura e preparo de caixa até 40 cm, compactação do subleito mínimo de 95% do PN e transporte até o raio de 1 km</t>
  </si>
  <si>
    <t>54.01.050</t>
  </si>
  <si>
    <t>Compactação do subleito mínimo de 95% do PN</t>
  </si>
  <si>
    <t>54.01.200</t>
  </si>
  <si>
    <t>Base de macadame hidráulico</t>
  </si>
  <si>
    <t>54.01.210</t>
  </si>
  <si>
    <t>Base de brita graduada</t>
  </si>
  <si>
    <t>54.01.220</t>
  </si>
  <si>
    <t>Base de bica corrida</t>
  </si>
  <si>
    <t>54.01.230</t>
  </si>
  <si>
    <t>Base de macadame betuminoso</t>
  </si>
  <si>
    <t>54.01.300</t>
  </si>
  <si>
    <t>Pavimento de concreto rolado (concreto pobre) para base de pavimento rígido</t>
  </si>
  <si>
    <t>54.01.400</t>
  </si>
  <si>
    <t>Abertura de caixa até 25 cm, inclui escavação, compactação, transporte e preparo do sub-leito</t>
  </si>
  <si>
    <t>54.01.410</t>
  </si>
  <si>
    <t>Varrição de pavimento para recapeamento</t>
  </si>
  <si>
    <t>54.02</t>
  </si>
  <si>
    <t>Pavimentacao com pedrisco e revestimento primario</t>
  </si>
  <si>
    <t>54.02.030</t>
  </si>
  <si>
    <t>Revestimento primário com pedra britada, compactação mínima de 95% do PN</t>
  </si>
  <si>
    <t>54.02.040</t>
  </si>
  <si>
    <t>Camada de areia grossa compactada manualmente com compactador</t>
  </si>
  <si>
    <t>54.03</t>
  </si>
  <si>
    <t>Pavimentacao flexivel</t>
  </si>
  <si>
    <t>54.03.200</t>
  </si>
  <si>
    <t>Concreto asfáltico usinado a quente - Binder</t>
  </si>
  <si>
    <t>54.03.210</t>
  </si>
  <si>
    <t>Camada de rolamento em concreto betuminoso usinado quente - CBUQ</t>
  </si>
  <si>
    <t>54.03.221</t>
  </si>
  <si>
    <t>Restauração de pavimento asfáltico com concreto betuminoso usinado quente - CBUQ</t>
  </si>
  <si>
    <t>54.03.230</t>
  </si>
  <si>
    <t>Imprimação betuminosa ligante</t>
  </si>
  <si>
    <t>54.03.240</t>
  </si>
  <si>
    <t>Imprimação betuminosa impermeabilizante</t>
  </si>
  <si>
    <t>54.03.250</t>
  </si>
  <si>
    <t>Revestimento de pré-misturado a quente</t>
  </si>
  <si>
    <t>54.03.260</t>
  </si>
  <si>
    <t>Revestimento de pré-misturado a frio</t>
  </si>
  <si>
    <t>54.04</t>
  </si>
  <si>
    <t>Pavimentacao em paralelepipedos e blocos de concreto</t>
  </si>
  <si>
    <t>54.04.030</t>
  </si>
  <si>
    <t>Pavimentação em paralelepípedo, sem rejunte</t>
  </si>
  <si>
    <t>54.04.040</t>
  </si>
  <si>
    <t>Rejuntamento de paralelepípedo com areia</t>
  </si>
  <si>
    <t>54.04.050</t>
  </si>
  <si>
    <t>Rejuntamento de paralelepípedo com argamassa de cimento e areia 1:3</t>
  </si>
  <si>
    <t>54.04.060</t>
  </si>
  <si>
    <t>Rejuntamento de paralelepípedo com asfalto e pedrisco</t>
  </si>
  <si>
    <t>54.04.340</t>
  </si>
  <si>
    <t>Pavimentação em lajota de concreto 35 MPa, espessura 6 cm, cor natural, tipos: raquete, retangular, sextavado e 16 faces, com rejunte em areia</t>
  </si>
  <si>
    <t>54.04.342</t>
  </si>
  <si>
    <t>Pavimentação em lajota de concreto 35 MPa, espessura 6 cm, colorido, tipos: raquete, retangular, sextavado e 16 faces, com rejunte em areia</t>
  </si>
  <si>
    <t>54.04.350</t>
  </si>
  <si>
    <t>Pavimentação em lajota de concreto 35 MPa, espessura 8 cm, tipos: raquete, retangular, sextavado e 16 faces, com rejunte em areia</t>
  </si>
  <si>
    <t>54.04.360</t>
  </si>
  <si>
    <t>Bloco diagonal em concreto tipo piso drenante para plantio de grama - espessura de 10 cm</t>
  </si>
  <si>
    <t>54.04.392</t>
  </si>
  <si>
    <t>Piso em placa de concreto permeável drenante, cor natural - espessura de 6 cm</t>
  </si>
  <si>
    <t>54.04.393</t>
  </si>
  <si>
    <t>Piso em placa de concreto permeável drenante, cor natural - espessura de 8 cm</t>
  </si>
  <si>
    <t>54.06</t>
  </si>
  <si>
    <t>Guias e sarjetas</t>
  </si>
  <si>
    <t>54.06.020</t>
  </si>
  <si>
    <t>Guia pré-moldada curva tipo PMSP 100 - fck 25 MPa</t>
  </si>
  <si>
    <t>54.06.040</t>
  </si>
  <si>
    <t>Guia pré-moldada reta tipo PMSP 100 - fck 25 MPa</t>
  </si>
  <si>
    <t>54.06.100</t>
  </si>
  <si>
    <t>Base em concreto com fck de 20 MPa, para guias, sarjetas ou sarjetões</t>
  </si>
  <si>
    <t>54.06.110</t>
  </si>
  <si>
    <t>Base em concreto com fck de 25 MPa, para guias, sarjetas ou sarjetões</t>
  </si>
  <si>
    <t>54.06.151</t>
  </si>
  <si>
    <t>Execução de perfil extrusado no local, sem concreto</t>
  </si>
  <si>
    <t>54.06.160</t>
  </si>
  <si>
    <t>Sarjeta ou sarjetão moldado no local, tipo PMSP em concreto com fck 20 MPa</t>
  </si>
  <si>
    <t>54.06.170</t>
  </si>
  <si>
    <t>Sarjeta ou sarjetão moldado no local, tipo PMSP em concreto com fck 25 MPa</t>
  </si>
  <si>
    <t>54.07</t>
  </si>
  <si>
    <t>Calcadas e passeios.</t>
  </si>
  <si>
    <t>54.07.040</t>
  </si>
  <si>
    <t>Passeio em mosaico português</t>
  </si>
  <si>
    <t>54.07.110</t>
  </si>
  <si>
    <t>Piso em ladrilho hidráulico preto, branco e cinza, assentado com argamassa colante industrializada</t>
  </si>
  <si>
    <t>54.07.130</t>
  </si>
  <si>
    <t>Piso em ladrilho hidráulico várias cores 20 x 20 cm, assentado com argamassa colante industrializada</t>
  </si>
  <si>
    <t>54.07.210</t>
  </si>
  <si>
    <t>Rejuntamento de piso em ladrilho hidráulico (20 x 20 x 1,8 cm) com argamassa industrializada para rejunte, juntas de 2 mm</t>
  </si>
  <si>
    <t>54.07.240</t>
  </si>
  <si>
    <t>Rejuntamento de piso em ladrilho hidráulico (30 x 30 x 2,5 cm), com cimento branco, juntas de 2 mm</t>
  </si>
  <si>
    <t>54.07.260</t>
  </si>
  <si>
    <t>Piso em ladrilho hidráulico tipo rampa várias cores 30 x 30 cm, antiderrapante, assentado com argamassa mista</t>
  </si>
  <si>
    <t>54.08</t>
  </si>
  <si>
    <t>Pavimentação rígida</t>
  </si>
  <si>
    <t>54.08.001</t>
  </si>
  <si>
    <t>Nivelamento e regularização de superfície e desempeno mecânico através de régua vibratória de pavimento em concreto</t>
  </si>
  <si>
    <t>54.08.002</t>
  </si>
  <si>
    <t>Texturização de superfície de pavimento em concreto com vassoura</t>
  </si>
  <si>
    <t>54.08.010</t>
  </si>
  <si>
    <t>Fibra em polipropileno (macrofibra), resistência residual 4,3+-0,3 Mpa</t>
  </si>
  <si>
    <t>54.08.011</t>
  </si>
  <si>
    <t>Fibra polimérica (microfibra anticrack), tenacidade mínima 5cN/dtex</t>
  </si>
  <si>
    <t>54.20</t>
  </si>
  <si>
    <t>Reparos, conservacoes e complementos - GRUPO 54</t>
  </si>
  <si>
    <t>54.20.040</t>
  </si>
  <si>
    <t>Bate-roda em concreto pré-moldado</t>
  </si>
  <si>
    <t>54.20.050</t>
  </si>
  <si>
    <t>Bate rodas / limitador de pneus em resina</t>
  </si>
  <si>
    <t>54.20.100</t>
  </si>
  <si>
    <t>Reassentamento de guia pré-moldada reta e/ou curva</t>
  </si>
  <si>
    <t>54.20.110</t>
  </si>
  <si>
    <t>Reassentamento de paralelepípedos, sem rejunte</t>
  </si>
  <si>
    <t>54.20.120</t>
  </si>
  <si>
    <t>Reassentamento de pavimentação em lajota de concreto, espessura 6 cm, com rejunte em areia</t>
  </si>
  <si>
    <t>54.20.130</t>
  </si>
  <si>
    <t>Reassentamento de pavimentação em lajota de concreto, espessura 8 cm, com rejunte em areia</t>
  </si>
  <si>
    <t>54.20.140</t>
  </si>
  <si>
    <t>Reassentamento de pavimentação em lajota de concreto, espessura 10 cm, com rejunte em areia</t>
  </si>
  <si>
    <t>55</t>
  </si>
  <si>
    <t>LIMPEZA E ARREMATE</t>
  </si>
  <si>
    <t>55.01</t>
  </si>
  <si>
    <t>Limpeza de obra</t>
  </si>
  <si>
    <t>55.01.020</t>
  </si>
  <si>
    <t>Limpeza final da obra</t>
  </si>
  <si>
    <t>55.01.030</t>
  </si>
  <si>
    <t>Limpeza complementar com hidrojateamento</t>
  </si>
  <si>
    <t>55.01.070</t>
  </si>
  <si>
    <t>Limpeza complementar e especial de piso com produtos químicos</t>
  </si>
  <si>
    <t>55.01.080</t>
  </si>
  <si>
    <t>Limpeza complementar e especial de peças e aparelhos sanitários</t>
  </si>
  <si>
    <t>55.01.100</t>
  </si>
  <si>
    <t>Limpeza complementar e especial de vidros</t>
  </si>
  <si>
    <t>55.01.130</t>
  </si>
  <si>
    <t>Limpeza e lavagem de superfície revestida com material cerâmico ou pastilhas por hidrojateamento com rejuntamento</t>
  </si>
  <si>
    <t>55.02</t>
  </si>
  <si>
    <t>Limpeza e desinfeccao sanitaria</t>
  </si>
  <si>
    <t>55.02.010</t>
  </si>
  <si>
    <t>Limpeza de caixa de inspeção</t>
  </si>
  <si>
    <t>55.02.012</t>
  </si>
  <si>
    <t>Limpeza de caixa de passagem, poço de visita ou bueiro</t>
  </si>
  <si>
    <t>55.02.020</t>
  </si>
  <si>
    <t>Limpeza de fossa</t>
  </si>
  <si>
    <t>55.02.040</t>
  </si>
  <si>
    <t>Limpeza e desobstrução de boca de lobo</t>
  </si>
  <si>
    <t>55.02.050</t>
  </si>
  <si>
    <t>Limpeza e desobstrução de canaletas ou tubulações de águas pluviais</t>
  </si>
  <si>
    <t>55.02.060</t>
  </si>
  <si>
    <t>Limpeza e desentupimento manual de tubulação de esgoto predial</t>
  </si>
  <si>
    <t>55.10</t>
  </si>
  <si>
    <t>Remocao de entulho</t>
  </si>
  <si>
    <t>55.10.030</t>
  </si>
  <si>
    <t>Locação de duto coletor de entulho</t>
  </si>
  <si>
    <t>61</t>
  </si>
  <si>
    <t>CONFORTO MECANICO, EQUIPAMENTO E SISTEMA</t>
  </si>
  <si>
    <t>61.01</t>
  </si>
  <si>
    <t>Elevador</t>
  </si>
  <si>
    <t>61.01.670</t>
  </si>
  <si>
    <t>Elevador para passageiros, uso interno com capacidade mínima de 600 kg para duas paradas, portas unilaterais</t>
  </si>
  <si>
    <t>61.01.680</t>
  </si>
  <si>
    <t>Elevador para passageiros, uso interno com capacidade mínima de 600 kg para três paradas, portas unilaterais</t>
  </si>
  <si>
    <t>61.01.690</t>
  </si>
  <si>
    <t>Elevador para passageiros, uso interno com capacidade mínima de 600 kg para três paradas, portas bilaterais</t>
  </si>
  <si>
    <t>61.01.760</t>
  </si>
  <si>
    <t>Elevador para passageiros, uso interno com capacidade mínima de 600 kg para quatro paradas, portas bilaterais</t>
  </si>
  <si>
    <t>61.01.770</t>
  </si>
  <si>
    <t>Elevador para passageiros, uso interno com capacidade mínima de 600 kg para quatro paradas, portas unilaterais</t>
  </si>
  <si>
    <t>61.01.800</t>
  </si>
  <si>
    <t>Fechamento em vidro laminado para caixa de elevador</t>
  </si>
  <si>
    <t>61.10</t>
  </si>
  <si>
    <t>Climatizacao</t>
  </si>
  <si>
    <t>61.10.001</t>
  </si>
  <si>
    <t>Resfriadora de líquidos (chiller), com compressor e condensação à ar, capacidade de 120 TR</t>
  </si>
  <si>
    <t>61.10.007</t>
  </si>
  <si>
    <t>Resfriadora de líquidos (chiller), com compressor e condensação à ar, capacidade de 160 TR</t>
  </si>
  <si>
    <t>61.10.010</t>
  </si>
  <si>
    <t>Resfriadora de líquidos (chiller), com compressor e condensação à ar, capacidade de 200-210 TR</t>
  </si>
  <si>
    <t>61.10.012</t>
  </si>
  <si>
    <t>Resfriadora de líquidos (chiller), com compressor e condensação à ar, capacidade de 80 TR</t>
  </si>
  <si>
    <t>61.10.014</t>
  </si>
  <si>
    <t>Resfriadora de líquidos (chiller), com compressor e condensação à ar, capacidade de 20 TR</t>
  </si>
  <si>
    <t>61.10.100</t>
  </si>
  <si>
    <t>Tratamento de ar (fan-coil) tipo Air Handling Unit de concepção modular, capacidade de 10 TR</t>
  </si>
  <si>
    <t>61.10.101</t>
  </si>
  <si>
    <t>Tratamento de ar (fan-Coil) tipo Air Handling Unit de concepção modular, capacidade de 6 TR</t>
  </si>
  <si>
    <t>61.10.110</t>
  </si>
  <si>
    <t>Tratamento de ar (fan-coil) tipo Air Handling Unit de concepção modular, capacidade de 40 TR</t>
  </si>
  <si>
    <t>61.10.120</t>
  </si>
  <si>
    <t>Tratamento de ar (fan-coil) tipo Air Handling Unit de concepção modular, capacidade de 50 TR</t>
  </si>
  <si>
    <t>61.10.200</t>
  </si>
  <si>
    <t>Tratamento de ar compacta fancolete hidrônico tipo piso-teto, vazão de ar nominal 637 m³/h, capacidade de refrigeração 14.000 Btu/h - 1,2 TR</t>
  </si>
  <si>
    <t>61.10.210</t>
  </si>
  <si>
    <t>Tratamento de ar compacta fancolete hidrônico tipo piso-teto, vazão de ar nominal 1.215 m³/h, capacidade de refrigeração 25.000 Btu/h - 2,1 TR</t>
  </si>
  <si>
    <t>61.10.220</t>
  </si>
  <si>
    <t>Tratamento de ar compacta fancolete hidrônico tipo piso-teto, vazão de ar nominal 1.758 m³/h, capacidade de refrigeração 36.000 Btu/h - 3,0 TR</t>
  </si>
  <si>
    <t>61.10.230</t>
  </si>
  <si>
    <t>Tratamento de ar compacta fancolete hidrônico tipo piso-teto, vazão de ar nominal 2.166 m³/h, capacidade de refrigeração 48.000 Btu/h - 4,0 TR</t>
  </si>
  <si>
    <t>61.10.250</t>
  </si>
  <si>
    <t>Tratamento de ar compacta fancolete hidrônico tipo cassete, capacidade de refrigeração 20.000 Btu/h - 1,6 TR</t>
  </si>
  <si>
    <t>61.10.260</t>
  </si>
  <si>
    <t>Tratamento de ar compacta fancolete hidrônico tipo cassete, capacidade de refrigeração 25.000 Btu/h - 2,1 TR</t>
  </si>
  <si>
    <t>61.10.270</t>
  </si>
  <si>
    <t>Tratamento de ar compacta fancolete hidrônico tipo cassete, capacidade de refrigeração 32.000 Btu/h - 2,6 TR</t>
  </si>
  <si>
    <t>61.10.300</t>
  </si>
  <si>
    <t>Duto flexível aluminizado, seção circular de 10cm (4´)</t>
  </si>
  <si>
    <t>61.10.310</t>
  </si>
  <si>
    <t>Duto flexível aluminizado, seção circular de 15cm (6´)</t>
  </si>
  <si>
    <t>61.10.320</t>
  </si>
  <si>
    <t>Duto flexível aluminizado, seção circular de 20cm (8´)</t>
  </si>
  <si>
    <t>61.10.380</t>
  </si>
  <si>
    <t>Duto em painel rígido de lã de vidro acústico, espessura 25 mm</t>
  </si>
  <si>
    <t>61.10.400</t>
  </si>
  <si>
    <t>Damper corta fogo (DCF) tipo comporta, com elemento fusível e chave fim de curso.</t>
  </si>
  <si>
    <t>61.10.401</t>
  </si>
  <si>
    <t>Damper de regulagem manual, tamanho: 0,10 m² a 0,14 m²</t>
  </si>
  <si>
    <t>61.10.402</t>
  </si>
  <si>
    <t>Damper de regulagem manual, tamanho: 0,15 m² a 0,20 m²</t>
  </si>
  <si>
    <t>61.10.403</t>
  </si>
  <si>
    <t>Damper de regulagem manual, tamanho: 0,21 m² a 0,40 m²</t>
  </si>
  <si>
    <t>61.10.410</t>
  </si>
  <si>
    <t>Serviço de instalação de Damper Corta Fogo</t>
  </si>
  <si>
    <t>61.10.430</t>
  </si>
  <si>
    <t>Tanque de compensação pressurizado, capacidade (volume mínimo) de 250 litros</t>
  </si>
  <si>
    <t>61.10.440</t>
  </si>
  <si>
    <t>Registro de regulagem de vazão de ar</t>
  </si>
  <si>
    <t>61.10.510</t>
  </si>
  <si>
    <t>Difusor de ar de longo alcance tipo Jet-Nozzles, vazão de ar 1.330 m³/h</t>
  </si>
  <si>
    <t>61.10.511</t>
  </si>
  <si>
    <t>Difusor para insuflamento de ar com plenum, multivias e colarinho</t>
  </si>
  <si>
    <t>61.10.512</t>
  </si>
  <si>
    <t>Difusor para insuflamento de ar com plenum, com 2 aberturas</t>
  </si>
  <si>
    <t>61.10.513</t>
  </si>
  <si>
    <t>Difusor de plástico, diâmetro 15 cm</t>
  </si>
  <si>
    <t>61.10.514</t>
  </si>
  <si>
    <t>Difusor de plástico, diâmetro 20 cm</t>
  </si>
  <si>
    <t>61.10.530</t>
  </si>
  <si>
    <t>Difusor de insuflação de ar tipo direcional, medindo 30 x 30 cm</t>
  </si>
  <si>
    <t>61.10.550</t>
  </si>
  <si>
    <t>Difusor de insuflação de ar tipo direcional, medindo 45 x 15 cm</t>
  </si>
  <si>
    <t>61.10.564</t>
  </si>
  <si>
    <t>Grelha de insuflação de ar em alumínio anodizado, de dupla deflexão, tamanho: até 0,10 m²</t>
  </si>
  <si>
    <t>61.10.565</t>
  </si>
  <si>
    <t>Grelha de insuflação de ar em alumínio anodizado, de dupla deflexão, tamanho: acima de 0,10 m² até 0,50 m²</t>
  </si>
  <si>
    <t>61.10.566</t>
  </si>
  <si>
    <t>Grelha de insuflação de ar em alumínio anodizado, de dupla deflexão, tamanho: acima de 0,50 m² até 1,00 m²</t>
  </si>
  <si>
    <t>61.10.567</t>
  </si>
  <si>
    <t>Grelha de porta, tamanho: 0,14 m² a 0,30 m²</t>
  </si>
  <si>
    <t>61.10.568</t>
  </si>
  <si>
    <t>Grelha de porta, tamanho: 0,07 m² a 0,13 m²</t>
  </si>
  <si>
    <t>61.10.569</t>
  </si>
  <si>
    <t>Grelha de porta, tamanho: 0,03 m² a 0,06 m²</t>
  </si>
  <si>
    <t>61.10.574</t>
  </si>
  <si>
    <t>Grelha de retorno/exaustão com registro, tamanho: 0,03 m² a 0,06 m²</t>
  </si>
  <si>
    <t>61.10.575</t>
  </si>
  <si>
    <t>Grelha de retorno/exaustão com registro, tamanho: 0,07 m² a 0,13 m²</t>
  </si>
  <si>
    <t>61.10.576</t>
  </si>
  <si>
    <t>Grelha de retorno/exaustão com registro, tamanho: 0,14 m² a 0,19 m²</t>
  </si>
  <si>
    <t>61.10.577</t>
  </si>
  <si>
    <t>Grelha de retorno/exaustão com registro, tamanho: 0,20 m² a 0,40 m²</t>
  </si>
  <si>
    <t>61.10.578</t>
  </si>
  <si>
    <t>Grelha de retorno/exaustão com registro, tamanho: 0,41 m² a 0,65 m²</t>
  </si>
  <si>
    <t>61.10.581</t>
  </si>
  <si>
    <t>Veneziana com tela e filtro G4</t>
  </si>
  <si>
    <t>61.10.582</t>
  </si>
  <si>
    <t>Veneziana com tela</t>
  </si>
  <si>
    <t>61.10.583</t>
  </si>
  <si>
    <t>Veneziana com tela, tamanho 38,5 x 33 cm</t>
  </si>
  <si>
    <t>61.10.584</t>
  </si>
  <si>
    <t>Veneziana com tela, tamanho 78,5 x 33 cm</t>
  </si>
  <si>
    <t>61.14</t>
  </si>
  <si>
    <t>Ventilacao</t>
  </si>
  <si>
    <t>61.14.005</t>
  </si>
  <si>
    <t>Caixa ventiladora com ventilador centrífugo, vazão 4.600 m³/h, pressão 30 mmCA - 220 / 380 V / 60HZ</t>
  </si>
  <si>
    <t>61.14.015</t>
  </si>
  <si>
    <t>Caixa ventiladora com ventilador centrífugo, vazão 28.000 m³/h, pressão 30 mmCA - 220 / 380 V / 60HZ</t>
  </si>
  <si>
    <t>61.14.050</t>
  </si>
  <si>
    <t>Caixa ventiladora com ventilador centrífugo, vazão 8.800 m³/h, pressão 35 mmCA - 220/380 V / 60Hz</t>
  </si>
  <si>
    <t>61.14.051</t>
  </si>
  <si>
    <t>Caixa ventiladora com ventilador centrífugo, vazão 10.000 m³/h, pressão 30 mmCA - 220/380 V / 60Hz</t>
  </si>
  <si>
    <t>61.14.070</t>
  </si>
  <si>
    <t>Caixa ventiladora com ventilador centrífugo, vazão 1.710 m³/h, pressão 35 mmCA - 220/380 V / 60Hz</t>
  </si>
  <si>
    <t>61.14.080</t>
  </si>
  <si>
    <t>Caixa ventiladora com ventilador centrífugo, vazão 1.190 m³/h, pressão 37 mmCA - 220/380 V / 60Hz</t>
  </si>
  <si>
    <t>61.14.100</t>
  </si>
  <si>
    <t>Ventilador centrífugo de dupla aspiração "limite-load", vazão 20.000 m³/h, pressão 50 mmCA - 380/660 V / 60 Hz</t>
  </si>
  <si>
    <t>61.15</t>
  </si>
  <si>
    <t>Controles para Fan-Coil e CAG</t>
  </si>
  <si>
    <t>61.15.010</t>
  </si>
  <si>
    <t>Fonte de alimentação universal bivolt com saída de 24 V - 1,5 A - 35 W</t>
  </si>
  <si>
    <t>61.15.020</t>
  </si>
  <si>
    <t>Tomada simples de sobrepor universal 2P+T - 10 A - 250 V</t>
  </si>
  <si>
    <t>61.15.030</t>
  </si>
  <si>
    <t>Transformador abaixador, entrada 110/220V, saída 24V+24V, corrente secundário 6A</t>
  </si>
  <si>
    <t>61.15.040</t>
  </si>
  <si>
    <t>Atuador Floating de 40Nm, sinal de controle 3 e 2 pontos, tensão de entrada AC/DC 24V, IP 54</t>
  </si>
  <si>
    <t>61.15.050</t>
  </si>
  <si>
    <t>Válvula motorizada esfera, com duas vias atuador floating, diâmetro 3/4´ a 1 1/2´</t>
  </si>
  <si>
    <t>61.15.060</t>
  </si>
  <si>
    <t>Válvula de balanceamento diâmetro 1´ a 2 1/2´</t>
  </si>
  <si>
    <t>61.15.070</t>
  </si>
  <si>
    <t>Válvula borboleta na configuração wafer motorizada atuador floating diâmetro 3´ a 4´</t>
  </si>
  <si>
    <t>61.15.080</t>
  </si>
  <si>
    <t>Válvula duas vias on/off retorno elétrico diâmetro 1/2´ a 3/4´</t>
  </si>
  <si>
    <t>61.15.090</t>
  </si>
  <si>
    <t>Válvula esfera motorizada de duas vias de atuador proporcional diâmetro 2´ a 2 1/2´</t>
  </si>
  <si>
    <t>61.15.100</t>
  </si>
  <si>
    <t>Atuador proporcional de 10 Nm, tensão de entrada AC/DC 24 V - IP 54</t>
  </si>
  <si>
    <t>61.15.110</t>
  </si>
  <si>
    <t>Válvula esfera duas vias flangeada, diâmetro 3´</t>
  </si>
  <si>
    <t>61.15.120</t>
  </si>
  <si>
    <t>Acoplador a relé 24 VCC/VAC - 1 contato reversível</t>
  </si>
  <si>
    <t>61.15.130</t>
  </si>
  <si>
    <t>Chave de fluxo para ar</t>
  </si>
  <si>
    <t>61.15.140</t>
  </si>
  <si>
    <t>Repetidor de sinal I/I e V/I</t>
  </si>
  <si>
    <t>61.15.150</t>
  </si>
  <si>
    <t>Relé de corrente ajustável de 0 a 200 A</t>
  </si>
  <si>
    <t>61.15.160</t>
  </si>
  <si>
    <t>Sensor de temperatura ambiente PT100 - 2 fios</t>
  </si>
  <si>
    <t>61.15.164</t>
  </si>
  <si>
    <t>Termostato de segurança com temperatura ajustável de 90°C - 110°C</t>
  </si>
  <si>
    <t>61.15.170</t>
  </si>
  <si>
    <t>Transmissor de pressão diferencial, operação de 0 a 750 Pa</t>
  </si>
  <si>
    <t>61.15.172</t>
  </si>
  <si>
    <t>Transmissor de pressão compacto, escala de pressão 0 a 10 Bar, sinal de saída 4 - 20 mA</t>
  </si>
  <si>
    <t>61.15.174</t>
  </si>
  <si>
    <t>Transmissor de temperatura e umidade para dutos, alta precisão, corrente de 0 a 20 mA, alimentação 12Vcc a 30Vcc</t>
  </si>
  <si>
    <t>61.15.181</t>
  </si>
  <si>
    <t>Controlador lógico programável para 16 entradas/16 saídas</t>
  </si>
  <si>
    <t>61.15.191</t>
  </si>
  <si>
    <t>Módulo de expansão para 4 canais de saída analógica</t>
  </si>
  <si>
    <t>61.15.196</t>
  </si>
  <si>
    <t>Módulo de expansão para 8 canais de entrada analógica</t>
  </si>
  <si>
    <t>61.15.201</t>
  </si>
  <si>
    <t>Módulo de expansão para 8 canais de entrada e saída digitais</t>
  </si>
  <si>
    <t>61.20</t>
  </si>
  <si>
    <t>Reparos, conservacoes e complementos - GRUPO 61</t>
  </si>
  <si>
    <t>61.20.040</t>
  </si>
  <si>
    <t>Cortina de ar com duas velocidades, para vão de 1,20 m</t>
  </si>
  <si>
    <t>61.20.092</t>
  </si>
  <si>
    <t>Cortina de ar com duas velocidades, para vão de 1,50 m</t>
  </si>
  <si>
    <t>61.20.100</t>
  </si>
  <si>
    <t>Ligação típica, (cavalete), para ar condicionado ´fancoil´, diâmetro de 1/2´</t>
  </si>
  <si>
    <t>61.20.110</t>
  </si>
  <si>
    <t>Ligação típica, (cavalete), para ar condicionado ´fancoil´, diâmetro de 3/4´</t>
  </si>
  <si>
    <t>61.20.120</t>
  </si>
  <si>
    <t>Ligação típica, (cavalete), para ar condicionado ´fancoil´, diâmetro de 1´</t>
  </si>
  <si>
    <t>61.20.130</t>
  </si>
  <si>
    <t>Ligação típica, (cavalete), para ar condicionado ´fancoil´, diâmetro de 1 1/4´</t>
  </si>
  <si>
    <t>61.20.450</t>
  </si>
  <si>
    <t>Duto em chapa de aço galvanizado</t>
  </si>
  <si>
    <t>61.20.452</t>
  </si>
  <si>
    <t>Chapéu tipo chinês para duto galvanizado de 35cm</t>
  </si>
  <si>
    <t>62</t>
  </si>
  <si>
    <t>COZINHA, REFEITORIO, LAVANDERIA INDUSTRIAL E EQUIPAMENTOS</t>
  </si>
  <si>
    <t>62.04</t>
  </si>
  <si>
    <t>Mobiliario e acessorios</t>
  </si>
  <si>
    <t>62.04.060</t>
  </si>
  <si>
    <t>Tanque duplo com pés em aço inoxidável de 1600 x 700 x 850 mm</t>
  </si>
  <si>
    <t>62.04.070</t>
  </si>
  <si>
    <t>Mesa em aço inoxidável, largura até 700 mm</t>
  </si>
  <si>
    <t>62.04.090</t>
  </si>
  <si>
    <t>Mesa lateral em aço inoxidável com prateleira inferior, largura até 700 mm</t>
  </si>
  <si>
    <t>62.20</t>
  </si>
  <si>
    <t>Reparos, conservacoes e complementos - GRUPO 62</t>
  </si>
  <si>
    <t>62.20.330</t>
  </si>
  <si>
    <t>Coifa em aço inoxidável com filtro e exaustor axial - área até 3,00 m²</t>
  </si>
  <si>
    <t>62.20.340</t>
  </si>
  <si>
    <t>Coifa em aço inoxidável com filtro e exaustor axial - área de 3,01 até 7,50 m²</t>
  </si>
  <si>
    <t>62.20.350</t>
  </si>
  <si>
    <t>Coifa em aço inoxidável com filtro e exaustor axial - área de 7,51 até 16,00 m²</t>
  </si>
  <si>
    <t>65</t>
  </si>
  <si>
    <t>RESFRIAMENTO E CONSERVACAO DE MATERIAL PERECIVEL</t>
  </si>
  <si>
    <t>65.01</t>
  </si>
  <si>
    <t>Camara frigorifica para resfriado</t>
  </si>
  <si>
    <t>65.01.210</t>
  </si>
  <si>
    <t>Câmara frigorífica para resfriados</t>
  </si>
  <si>
    <t>65.02</t>
  </si>
  <si>
    <t>Camara frigorifica para congelado</t>
  </si>
  <si>
    <t>65.02.100</t>
  </si>
  <si>
    <t>Câmara frigorífica para congelados</t>
  </si>
  <si>
    <t>66</t>
  </si>
  <si>
    <t>SEGURANCA, VIGILANCIA E CONTROLE, EQUIPAMENTO E SISTEMA</t>
  </si>
  <si>
    <t>66.02</t>
  </si>
  <si>
    <t>Controle de acessos e alarme</t>
  </si>
  <si>
    <t>66.02.060</t>
  </si>
  <si>
    <t>Repetidora de sinais de ocorrências, do painel sinóptico da central de alarme</t>
  </si>
  <si>
    <t>66.02.090</t>
  </si>
  <si>
    <t>Detector de metais, tipo portal, microprocessado</t>
  </si>
  <si>
    <t>66.02.130</t>
  </si>
  <si>
    <t>Porteiro eletrônico com um interfone</t>
  </si>
  <si>
    <t>66.02.239</t>
  </si>
  <si>
    <t>Sistema eletrônico de automatização de portão deslizante, para esforços até 800 kg</t>
  </si>
  <si>
    <t>66.02.240</t>
  </si>
  <si>
    <t>Sistema eletrônico de automatização de portão deslizante, para esforços maior de 800 kg e até 1400 kg</t>
  </si>
  <si>
    <t>66.02.460</t>
  </si>
  <si>
    <t>Vídeo porteiro eletrônico colorido, com um interfone</t>
  </si>
  <si>
    <t>66.02.500</t>
  </si>
  <si>
    <t>Central de alarme microprocessada, para até 125 zonas</t>
  </si>
  <si>
    <t>66.02.560</t>
  </si>
  <si>
    <t>Controlador de acesso com identificação por impressão digital (biometria) e software de gerenciamento</t>
  </si>
  <si>
    <t>66.08</t>
  </si>
  <si>
    <t>Equipamentos para sistema de seguranca, vigilancia e controle</t>
  </si>
  <si>
    <t>66.08.061</t>
  </si>
  <si>
    <t>Mesa controladora híbrida para até 32 câmeras IPs, com teclado e joystick, compatível com sistema de CFTV, IP ou analógico</t>
  </si>
  <si>
    <t>66.08.100</t>
  </si>
  <si>
    <t>Rack fechado padrão metálico, 19 x 12 Us x 470 mm</t>
  </si>
  <si>
    <t>66.08.110</t>
  </si>
  <si>
    <t>Rack fechado padrão metálico, 19 x 20 Us x 470 mm</t>
  </si>
  <si>
    <t>66.08.111</t>
  </si>
  <si>
    <t>Rack fechado de piso padrão metálico, 19 x 24 Us x 570 mm</t>
  </si>
  <si>
    <t>66.08.115</t>
  </si>
  <si>
    <t>Rack fechado de piso padrão metálico, 19 x 44 Us x 770 mm</t>
  </si>
  <si>
    <t>66.08.131</t>
  </si>
  <si>
    <t>Monitor LCD ou LED colorido, tela plana de 21,5´</t>
  </si>
  <si>
    <t>66.08.240</t>
  </si>
  <si>
    <t>Filtro passivo e misturador de sinais VHF / UHF / CATV</t>
  </si>
  <si>
    <t>66.08.258</t>
  </si>
  <si>
    <t>Ponto de acesso de dados (Access Point), uso interno, compatível com PoE 802.3af</t>
  </si>
  <si>
    <t>66.08.260</t>
  </si>
  <si>
    <t>Modulador de canais VHF / UHF / CATV / CFTV</t>
  </si>
  <si>
    <t>66.08.270</t>
  </si>
  <si>
    <t>Amplificador de linha VHF / UHF com conector de F-50 dB</t>
  </si>
  <si>
    <t>66.08.324</t>
  </si>
  <si>
    <t>Câmera fixa colorida compacta com domo, para áreas internas e externas - 1,3 MP</t>
  </si>
  <si>
    <t>66.08.326</t>
  </si>
  <si>
    <t>Câmera fixa colorida tipo bullet, para áreas internas e externas - 1,3 MP</t>
  </si>
  <si>
    <t>66.08.328</t>
  </si>
  <si>
    <t>Câmera fixa colorida com domo, para áreas internas e externas - 5 MP</t>
  </si>
  <si>
    <t>66.08.340</t>
  </si>
  <si>
    <t>Unidade de disco rígido (HD) externo de 5 TB</t>
  </si>
  <si>
    <t>66.08.400</t>
  </si>
  <si>
    <t>Estação de monitoramento "WorkStation" para até 3 monitores - memória RAM de 8 GB</t>
  </si>
  <si>
    <t>66.08.401</t>
  </si>
  <si>
    <t>Estação de monitoramento "WorkStation" para até 3 monitores - memória RAM de 16 GB</t>
  </si>
  <si>
    <t>66.08.600</t>
  </si>
  <si>
    <t>Unidade gerenciadora digital de vídeo em rede (NVR) de até 8 câmeras IP, armazenamento de 6 TB, 1 interface de rede Fast Ethernet</t>
  </si>
  <si>
    <t>66.08.610</t>
  </si>
  <si>
    <t>Unidade gerenciadora digital de vídeo em rede (NVR) de até 16 câmeras IP, armazenamento de 12 TB, 1 interface de rede Gigabit Ethernet e 4 entradas de alarme</t>
  </si>
  <si>
    <t>66.08.620</t>
  </si>
  <si>
    <t>Unidade gerenciadora digital vídeo em rede (NVR) de até 32 câmeras IP, armazenamento de 48 TB, 2 interface de rede Gigabit Ethernet e 16 entradas de alarme</t>
  </si>
  <si>
    <t>66.20</t>
  </si>
  <si>
    <t>Reparos, conservacoes e complementos - GRUPO 66</t>
  </si>
  <si>
    <t>66.20.150</t>
  </si>
  <si>
    <t>Guia organizadora de cabos para rack, 19´ 1 U</t>
  </si>
  <si>
    <t>66.20.170</t>
  </si>
  <si>
    <t>Guia organizadora de cabos para rack, 19´ 2 U</t>
  </si>
  <si>
    <t>66.20.202</t>
  </si>
  <si>
    <t>Instalação de câmera fixa para CFTV</t>
  </si>
  <si>
    <t>66.20.212</t>
  </si>
  <si>
    <t>Instalação de câmera móvel para CFTV</t>
  </si>
  <si>
    <t>66.20.221</t>
  </si>
  <si>
    <t>Switch Gigabit para servidor central com 24 portas frontais e 2 portas SFP, capacidade 10 / 100 / 1000 Mbps</t>
  </si>
  <si>
    <t>66.20.225</t>
  </si>
  <si>
    <t>Switch Gigabit 24 portas com capacidade de 10/100/1000/Mbps</t>
  </si>
  <si>
    <t>67</t>
  </si>
  <si>
    <t>CAPTACAO, ADUCAO E TRATAMENTO DE AGUA E ESGOTO, EQUIPAMENTOS E SISTEMA</t>
  </si>
  <si>
    <t>67.02</t>
  </si>
  <si>
    <t>Tratamento</t>
  </si>
  <si>
    <t>67.02.160</t>
  </si>
  <si>
    <t>Medidor de vazão tipo calha Parshall com garganta W= 3´</t>
  </si>
  <si>
    <t>67.02.210</t>
  </si>
  <si>
    <t>Tela galvanizada revestida em poliamida, malha de 10 mm</t>
  </si>
  <si>
    <t>67.02.240</t>
  </si>
  <si>
    <t>Grade média em aço carbono, espaçamento de 2 cm com barras chatas de 1´ x 3/8´</t>
  </si>
  <si>
    <t>67.02.280</t>
  </si>
  <si>
    <t>Cesto em chapa de aço inoxidável com espessura de 1,5 mm e furos de 1/2´</t>
  </si>
  <si>
    <t>67.02.301</t>
  </si>
  <si>
    <t>Peneira estática em poliéster reforçado de fibra de vidro (PRFV) com tela de aço inoxidável AISI 304, malha de 1,5 mm, vazão de 50 l/s</t>
  </si>
  <si>
    <t>67.02.320</t>
  </si>
  <si>
    <t>Comporta em fibra de vidro (stop log) - espessura de 10 mm</t>
  </si>
  <si>
    <t>67.02.330</t>
  </si>
  <si>
    <t>Sistema de tratamento de águas cinzas e aproveitamento de águas pluviais, para reuso em fins não potáveis, vazão de 2 m³/h</t>
  </si>
  <si>
    <t>67.02.400</t>
  </si>
  <si>
    <t>Tanque em fibra de vidro (PRFV) com quebra ondas, capacidade de 25.000 l e misturador interno vertical em aço inoxidável</t>
  </si>
  <si>
    <t>67.02.410</t>
  </si>
  <si>
    <t>Sistema de tratamento de efluente por reator anaeróbio (UASB) e filtro aeróbio (FAS), para obras de segurança com vazão máxima horária 12 l/s</t>
  </si>
  <si>
    <t>67.02.502</t>
  </si>
  <si>
    <t>Elaboração de projeto de sistema de estação compacta de tratamento de esgoto para vazão máxima horária 12 l/s e atendimento classe II, assessoria, documentação e aprovação na CETESB</t>
  </si>
  <si>
    <t>67.02.503</t>
  </si>
  <si>
    <t>Elaboração de projeto de sistema de estação compacta de tratamento de esgoto para vazão máxima horária 12 l/s, atendimento classe II, tratamento de nitrogênio e fósforo, assessoria, documentação e aprovação na CETESB</t>
  </si>
  <si>
    <t>68</t>
  </si>
  <si>
    <t>ELETRIFICACAO, EQUIPAMENTOS E SISTEMA</t>
  </si>
  <si>
    <t>68.01</t>
  </si>
  <si>
    <t>Posteamento</t>
  </si>
  <si>
    <t>68.01.600</t>
  </si>
  <si>
    <t>Poste de concreto circular, 200 kg, H = 7,00 m</t>
  </si>
  <si>
    <t>68.01.620</t>
  </si>
  <si>
    <t>Poste de concreto circular, 200 kg, H = 9,00 m</t>
  </si>
  <si>
    <t>68.01.630</t>
  </si>
  <si>
    <t>Poste de concreto circular, 200 kg, H = 10,00 m</t>
  </si>
  <si>
    <t>68.01.640</t>
  </si>
  <si>
    <t>Poste de concreto circular, 200 kg, H = 11,00 m</t>
  </si>
  <si>
    <t>68.01.650</t>
  </si>
  <si>
    <t>Poste de concreto circular, 200 kg, H = 12,00 m</t>
  </si>
  <si>
    <t>68.01.670</t>
  </si>
  <si>
    <t>Poste de concreto circular, 300 kg, H = 9,00 m</t>
  </si>
  <si>
    <t>68.01.730</t>
  </si>
  <si>
    <t>Poste de concreto circular, 400 kg, H = 9,00 m</t>
  </si>
  <si>
    <t>68.01.740</t>
  </si>
  <si>
    <t>Poste de concreto circular, 400 kg, H = 10,00 m</t>
  </si>
  <si>
    <t>68.01.750</t>
  </si>
  <si>
    <t>Poste de concreto circular, 400 kg, H = 11,00 m</t>
  </si>
  <si>
    <t>68.01.760</t>
  </si>
  <si>
    <t>Poste de concreto circular, 400 kg, H = 12,00 m</t>
  </si>
  <si>
    <t>68.01.800</t>
  </si>
  <si>
    <t>Poste de concreto circular, 600 kg, H = 11,00 m</t>
  </si>
  <si>
    <t>68.01.810</t>
  </si>
  <si>
    <t>Poste de concreto circular, 600 kg, H = 12,00 m</t>
  </si>
  <si>
    <t>68.01.850</t>
  </si>
  <si>
    <t>Poste de concreto circular, 1000 kg, H = 12,00 m</t>
  </si>
  <si>
    <t>68.02</t>
  </si>
  <si>
    <t>Estrutura especifica</t>
  </si>
  <si>
    <t>68.02.010</t>
  </si>
  <si>
    <t>Estai</t>
  </si>
  <si>
    <t>68.02.020</t>
  </si>
  <si>
    <t>Estrutura tipo M1</t>
  </si>
  <si>
    <t>68.02.030</t>
  </si>
  <si>
    <t>Estrutura tipo M2</t>
  </si>
  <si>
    <t>68.02.040</t>
  </si>
  <si>
    <t>Estrutura tipo N3</t>
  </si>
  <si>
    <t>68.02.050</t>
  </si>
  <si>
    <t>Estrutura tipo M1 - N3</t>
  </si>
  <si>
    <t>68.02.060</t>
  </si>
  <si>
    <t>Estrutura tipo M4</t>
  </si>
  <si>
    <t>68.02.070</t>
  </si>
  <si>
    <t>Estrutura tipo N2</t>
  </si>
  <si>
    <t>68.02.090</t>
  </si>
  <si>
    <t>Estrutura tipo N4</t>
  </si>
  <si>
    <t>68.02.100</t>
  </si>
  <si>
    <t>Armação secundária tipo 1C - 2R</t>
  </si>
  <si>
    <t>68.02.110</t>
  </si>
  <si>
    <t>Armação secundária tipo 1C - 3R</t>
  </si>
  <si>
    <t>68.02.120</t>
  </si>
  <si>
    <t>Armação secundária tipo 2C - 3R</t>
  </si>
  <si>
    <t>68.02.140</t>
  </si>
  <si>
    <t>Armação secundária tipo 4C - 6R</t>
  </si>
  <si>
    <t>68.20</t>
  </si>
  <si>
    <t>Reparos, conservacoes e complementos - GRUPO 68</t>
  </si>
  <si>
    <t>68.20.010</t>
  </si>
  <si>
    <t>Recolocação de poste de madeira</t>
  </si>
  <si>
    <t>68.20.040</t>
  </si>
  <si>
    <t>Braçadeira circular em aço carbono galvanizado, diâmetro nominal de 140 até 300 mm</t>
  </si>
  <si>
    <t>68.20.050</t>
  </si>
  <si>
    <t>Cruzeta em aço carbono galvanizado perfil ´L´ 75 x 75 x 8 mm, comprimento 2500 mm</t>
  </si>
  <si>
    <t>68.20.120</t>
  </si>
  <si>
    <t>Bengala em PVC para ramal de entrada, diâmetro de 32 mm</t>
  </si>
  <si>
    <t>69</t>
  </si>
  <si>
    <t>TELEFONIA, LOGICA E TRANSMISSAO DE DADOS, EQUIPAMENTOS E SISTEMA</t>
  </si>
  <si>
    <t>69.03</t>
  </si>
  <si>
    <t>Distribuicao e comando, caixas e equipamentos especificos</t>
  </si>
  <si>
    <t>69.03.090</t>
  </si>
  <si>
    <t>Aparelho telefônico multifrequencial, com teclas ´FLASH´, ´HOOK´, ´PAUSE´, ´LND´, ´MODE´</t>
  </si>
  <si>
    <t>69.03.130</t>
  </si>
  <si>
    <t>Caixa subterrânea de entrada de telefonia, tipo R1 (600 x 350 x 500) mm, padrão TELEBRÁS, com tampa</t>
  </si>
  <si>
    <t>69.03.140</t>
  </si>
  <si>
    <t>Caixa subterrânea de entrada de telefonia, tipo R2 (1070 x 520 x 500) mm, padrão TELEBRÁS, com tampa</t>
  </si>
  <si>
    <t>69.03.301</t>
  </si>
  <si>
    <t>Central de Pabx para 2 linhas e 8 ramais</t>
  </si>
  <si>
    <t>69.03.310</t>
  </si>
  <si>
    <t>Caixa de tomada em poliamida e tampa para piso elevado, com 4 alojamentos para elétrica e até 8 alojamentos para telefonia e dados</t>
  </si>
  <si>
    <t>69.03.340</t>
  </si>
  <si>
    <t>Conector RJ-45 fêmea - categoria 6</t>
  </si>
  <si>
    <t>69.03.360</t>
  </si>
  <si>
    <t>Conector RJ-45 fêmea - categoria 6A</t>
  </si>
  <si>
    <t>69.03.400</t>
  </si>
  <si>
    <t>Central PABX híbrida de telefonia para 8 linhas tronco e 24 a 32 ramais digital e analógico</t>
  </si>
  <si>
    <t>69.03.410</t>
  </si>
  <si>
    <t>Central PABX híbrida de telefonia para 8 linhas tronco e 128 ramais digital e analógico</t>
  </si>
  <si>
    <t>69.03.420</t>
  </si>
  <si>
    <t>Central PABX híbrida de telefonia para 8 linhas tronco e 128 ramais digital e analógico, com recursos PBX Networking</t>
  </si>
  <si>
    <t>69.05</t>
  </si>
  <si>
    <t>Estabilizacao de tensao</t>
  </si>
  <si>
    <t>69.05.010</t>
  </si>
  <si>
    <t>Estabilizador eletrônico de tensão, monofásico, com potência de 5 kVA</t>
  </si>
  <si>
    <t>69.05.040</t>
  </si>
  <si>
    <t>Estabilizador eletrônico de tensão, monofásico, com potência de 10 kVA</t>
  </si>
  <si>
    <t>69.05.230</t>
  </si>
  <si>
    <t>Estabilizador eletrônico de tensão, trifásico, com potência de 40 kVA</t>
  </si>
  <si>
    <t>69.06</t>
  </si>
  <si>
    <t>Sistemas ininterruptos de energia</t>
  </si>
  <si>
    <t>69.06.020</t>
  </si>
  <si>
    <t>Sistema ininterrupto de energia, trifásico on line de 10 kVA (220 V/220 V), com autonomia de 15 minutos</t>
  </si>
  <si>
    <t>69.06.030</t>
  </si>
  <si>
    <t>Sistema ininterrupto de energia, trifásico on line de 20 kVA (220 V/208 V-108 V), com autonomia 15 minutos</t>
  </si>
  <si>
    <t>69.06.040</t>
  </si>
  <si>
    <t>Sistema ininterrupto de energia, trifásico on line senoidal de 15 kVA (208 V/110 V), com autonomia de 15 minutos</t>
  </si>
  <si>
    <t>69.06.050</t>
  </si>
  <si>
    <t>Sistema ininterrupto de energia, monofásico, com potência de 2 kVA</t>
  </si>
  <si>
    <t>69.06.080</t>
  </si>
  <si>
    <t>Sistema ininterrupto de energia, monofásico on line senoidal de 5 kVA (220 V/110 V), com autonomia de 15 minutos</t>
  </si>
  <si>
    <t>69.06.100</t>
  </si>
  <si>
    <t>Sistema ininterrupto de energia, monofásico, com potência entre 5 a 7,5 kVA</t>
  </si>
  <si>
    <t>69.06.110</t>
  </si>
  <si>
    <t>Sistema ininterrupto de energia, monofásico de 600 VA (127 V/127 V), com autonomia de 10 a 15 minutos</t>
  </si>
  <si>
    <t>69.06.120</t>
  </si>
  <si>
    <t>Sistema ininterrupto de energia, trifásico on line senoidal de 10 kVA (220 V/110 V), com autonomia de 2 horas</t>
  </si>
  <si>
    <t>69.06.200</t>
  </si>
  <si>
    <t>Sistema ininterrupto de energia, trifásico on line de 20 kVA (220/127 V), com autonomia de 15 minutos</t>
  </si>
  <si>
    <t>69.06.210</t>
  </si>
  <si>
    <t>Sistema ininterrupto de energia, trifásico on line de 60 kVA (220/127 V), com autonomia de 15 minutos</t>
  </si>
  <si>
    <t>69.06.220</t>
  </si>
  <si>
    <t>Sistema ininterrupto de energia, trifásico on line de 80 kVA (220/127 V), com autonomia de 15 minutos</t>
  </si>
  <si>
    <t>69.06.240</t>
  </si>
  <si>
    <t>Sistema ininterrupto de energia, trifásico on line de 20 kVA (380/220 V), com autonomia de 15 minutos</t>
  </si>
  <si>
    <t>69.06.280</t>
  </si>
  <si>
    <t>Sistema ininterrupto de energia, trifásico on line senoidal de 5 kVA (220/110 V), com autonomia de 15 minutos</t>
  </si>
  <si>
    <t>69.06.290</t>
  </si>
  <si>
    <t>Sistema ininterrupto de energia, trifásico on line senoidal de 10 kVA (220/110 V), com autonomia de 10 a 15 minutos</t>
  </si>
  <si>
    <t>69.06.300</t>
  </si>
  <si>
    <t>Sistema ininterrupto de energia, trifásico on line senoidal de 50 kVA (220/110 V), com autonomia de 15 minutos</t>
  </si>
  <si>
    <t>69.06.320</t>
  </si>
  <si>
    <t>Sistema ininterrupto de energia, trifásico on line senoidal de 7,5 kVA (220/110 V), com autonomia de 15 minutos</t>
  </si>
  <si>
    <t>69.06.390</t>
  </si>
  <si>
    <t>Sistema ininterrupto de energia, trifásico on line senoidal de 40 kVA (380/220 V), com autonomia de 15 minutos</t>
  </si>
  <si>
    <t>69.08</t>
  </si>
  <si>
    <t>Equipamentos para informatica</t>
  </si>
  <si>
    <t>69.08.010</t>
  </si>
  <si>
    <t>Distribuidor interno óptico - 1 U para até 24 fibras</t>
  </si>
  <si>
    <t>69.09</t>
  </si>
  <si>
    <t>Sistema de rede</t>
  </si>
  <si>
    <t>69.09.250</t>
  </si>
  <si>
    <t>Patch cords de 1,50 ou 3,00 m - RJ-45 / RJ-45 - categoria 6A</t>
  </si>
  <si>
    <t>69.09.260</t>
  </si>
  <si>
    <t>Patch panel de 24 portas - categoria 6</t>
  </si>
  <si>
    <t>69.09.300</t>
  </si>
  <si>
    <t>Voice panel de 50 portas - categoria 3</t>
  </si>
  <si>
    <t>69.09.360</t>
  </si>
  <si>
    <t>Patch cords de 2,00 ou 3,00 m - RJ-45 / RJ-45 - categoria 6A</t>
  </si>
  <si>
    <t>69.09.370</t>
  </si>
  <si>
    <t>Transceptor Gigabit SX - LC conectável de formato pequeno (SFP)</t>
  </si>
  <si>
    <t>69.10</t>
  </si>
  <si>
    <t>Telecomunicacoes</t>
  </si>
  <si>
    <t>69.10.130</t>
  </si>
  <si>
    <t xml:space="preserve">Amplificador de potência para VHF e CATV-50 dB, frequência 54 a 750 MHz  </t>
  </si>
  <si>
    <t>69.10.140</t>
  </si>
  <si>
    <t>Antena parabólica com captador de sinais e modulador de áudio e vídeo</t>
  </si>
  <si>
    <t>69.10.152</t>
  </si>
  <si>
    <t>Antena WI-FI dual band access point, bandas simultâneas - 1750Mbps</t>
  </si>
  <si>
    <t>69.20</t>
  </si>
  <si>
    <t>Reparos, conservacoes e complementos - GRUPO 69</t>
  </si>
  <si>
    <t>69.20.010</t>
  </si>
  <si>
    <t>Arame de espinar em aço inoxidável nu, para TV a cabo</t>
  </si>
  <si>
    <t>69.20.040</t>
  </si>
  <si>
    <t>Isolador roldana em porcelana de 72 x 72 mm</t>
  </si>
  <si>
    <t>69.20.050</t>
  </si>
  <si>
    <t>Suporte para isolador roldana tipo DM, padrão TELEBRÁS</t>
  </si>
  <si>
    <t>69.20.070</t>
  </si>
  <si>
    <t>Fita em aço inoxidável para poste de 0,50 m x 19 mm, com fecho em aço inoxidável</t>
  </si>
  <si>
    <t>69.20.100</t>
  </si>
  <si>
    <t>Tampa para caixa R1, padrão TELEBRÁS</t>
  </si>
  <si>
    <t>69.20.110</t>
  </si>
  <si>
    <t>Tampa para caixa R2, padrão TELEBRÁS</t>
  </si>
  <si>
    <t>69.20.130</t>
  </si>
  <si>
    <t>Bloco de ligação interna para 10 pares, BLI-10</t>
  </si>
  <si>
    <t>69.20.140</t>
  </si>
  <si>
    <t>Bloco de ligação com engate rápido para 10 pares, BER-10</t>
  </si>
  <si>
    <t>69.20.170</t>
  </si>
  <si>
    <t>Calha de aço com 4 tomadas 2P+T - 250 V, com cabo</t>
  </si>
  <si>
    <t>69.20.180</t>
  </si>
  <si>
    <t>Cordão óptico duplex, multimodo com conector LC/LC - 2,5 m</t>
  </si>
  <si>
    <t>69.20.200</t>
  </si>
  <si>
    <t>Bandeja fixa para rack, 19´ x 500 mm</t>
  </si>
  <si>
    <t>69.20.210</t>
  </si>
  <si>
    <t>Bandeja fixa para rack, 19´ x 800 mm</t>
  </si>
  <si>
    <t>69.20.220</t>
  </si>
  <si>
    <t>Bandeja deslizante para rack, 19´ x 800 mm</t>
  </si>
  <si>
    <t>69.20.230</t>
  </si>
  <si>
    <t>Calha de aço com 8 tomadas 2P+T - 250 V, com cabo</t>
  </si>
  <si>
    <t>69.20.240</t>
  </si>
  <si>
    <t>Calha de aço com 12 tomadas 2P+T - 250 V, com cabo</t>
  </si>
  <si>
    <t>69.20.248</t>
  </si>
  <si>
    <t>Painel frontal cego - 19´ x 1 U</t>
  </si>
  <si>
    <t>69.20.250</t>
  </si>
  <si>
    <t>Painel frontal cego - 19´ x 2 U</t>
  </si>
  <si>
    <t>69.20.260</t>
  </si>
  <si>
    <t>Protetor de surto híbrido para rede de telecomunicações</t>
  </si>
  <si>
    <t>69.20.270</t>
  </si>
  <si>
    <t>Divisor interno com 1 entrada e 2 saídas - 75 Ohms</t>
  </si>
  <si>
    <t>69.20.280</t>
  </si>
  <si>
    <t>Divisor interno com 1 entrada e 4 saídas - 75 Ohms</t>
  </si>
  <si>
    <t>69.20.290</t>
  </si>
  <si>
    <t>Tomada blindada para VHF/UHF, CATV e FM, frequência 5 MHz a 1 GHz</t>
  </si>
  <si>
    <t>69.20.300</t>
  </si>
  <si>
    <t>Bloco de distribuição com protetor de surtos, para 10 pares, BTDG-10</t>
  </si>
  <si>
    <t>69.20.340</t>
  </si>
  <si>
    <t>Tomada para TV, tipo pino Jack, com placa</t>
  </si>
  <si>
    <t>69.20.350</t>
  </si>
  <si>
    <t>Caixa de emenda ventilada, em polipropileno, para até 200 pares</t>
  </si>
  <si>
    <t>70</t>
  </si>
  <si>
    <t>SINALIZACAO VIARIA</t>
  </si>
  <si>
    <t>70.01</t>
  </si>
  <si>
    <t>Dispositivo viario</t>
  </si>
  <si>
    <t>70.01.003</t>
  </si>
  <si>
    <t>Faixa elevada para travessia de pedestres em massa asfáltica - lombofaixa de vias com execução de recapeamento</t>
  </si>
  <si>
    <t>70.01.030</t>
  </si>
  <si>
    <t>Ondulação transversal em massa asfáltica - lombada tipo "A" de vias com execução de recapeamento</t>
  </si>
  <si>
    <t>70.01.031</t>
  </si>
  <si>
    <t>Ondulação transversal em massa asfáltica - lombada tipo "B" de vias com execução de recapeamento</t>
  </si>
  <si>
    <t>70.01.050</t>
  </si>
  <si>
    <t>Defensa semimaleavel simples</t>
  </si>
  <si>
    <t>70.02</t>
  </si>
  <si>
    <t>Sinalizacao horizontal</t>
  </si>
  <si>
    <t>70.02.001</t>
  </si>
  <si>
    <t>Limpeza, pré marcação e pré pintura de solo</t>
  </si>
  <si>
    <t>70.02.010</t>
  </si>
  <si>
    <t>Sinalização horizontal com tinta vinílica ou acrílica</t>
  </si>
  <si>
    <t>70.02.012</t>
  </si>
  <si>
    <t>Sinalização horizontal em laminado elastoplástico retrorefletivo e antiderrapante, para faixas</t>
  </si>
  <si>
    <t>70.02.013</t>
  </si>
  <si>
    <t>Sinalização horizontal em laminado elastoplástico retrorefletivo e antiderrapante, para símbolos e letras</t>
  </si>
  <si>
    <t>70.02.014</t>
  </si>
  <si>
    <t>Sinalização horizontal em massa termoplástica à quente por aspersão, espessura de 1,5 mm, para faixas</t>
  </si>
  <si>
    <t>70.02.016</t>
  </si>
  <si>
    <t>Sinalização horizontal em massa termoplástica à quente por extrusão, espessura de 3,0 mm, para faixas</t>
  </si>
  <si>
    <t>70.02.017</t>
  </si>
  <si>
    <t>Sinalização horizontal em massa termoplástica à quente por extrusão, espessura de 3,0 mm, para legendas</t>
  </si>
  <si>
    <t>70.02.020</t>
  </si>
  <si>
    <t>Sinalização horizontal em plástico a frio manual, para faixas</t>
  </si>
  <si>
    <t>70.02.021</t>
  </si>
  <si>
    <t>Sinalização horizontal em termoplástico de alto relevo</t>
  </si>
  <si>
    <t>70.02.022</t>
  </si>
  <si>
    <t>Sinalização horizontal em tinta a base de resina acrílica emulsionada em água</t>
  </si>
  <si>
    <t>70.03</t>
  </si>
  <si>
    <t>Sinalizacao vertical</t>
  </si>
  <si>
    <t>70.03.001</t>
  </si>
  <si>
    <t>Placa para sinalização viária em chapa de aço, totalmente refletiva com película IA/IA - área até 2,0 m²</t>
  </si>
  <si>
    <t>70.03.003</t>
  </si>
  <si>
    <t>Placa para sinalização viária em chapa de aço, totalmente refletiva com película III/III - área até 2,0 m²</t>
  </si>
  <si>
    <t>70.03.006</t>
  </si>
  <si>
    <t>Placa para sinalização viária em chapa de alumínio, totalmente refletiva com película IA/IA - área até 2,0 m²</t>
  </si>
  <si>
    <t>70.03.008</t>
  </si>
  <si>
    <t>Placa para sinalização viária em chapa de alumínio, totalmente refletiva com película III/III - área até 2,0 m²</t>
  </si>
  <si>
    <t>70.03.009</t>
  </si>
  <si>
    <t>Placa para sinalização viária em chapa de alumínio, totalmente refletiva com película III/III - área maior que 2,0 m²</t>
  </si>
  <si>
    <t>70.03.010</t>
  </si>
  <si>
    <t>Placa para sinalização viária em alumínio composto, totalmente refletiva com película IA/IA - área até 2,0 m²</t>
  </si>
  <si>
    <t>70.03.012</t>
  </si>
  <si>
    <t>Placa para sinalização viária em alumínio composto, totalmente refletiva com película III/III - área até 2,0 m²</t>
  </si>
  <si>
    <t>70.03.013</t>
  </si>
  <si>
    <t>Placa para sinalização viária em alumínio composto, totalmente refletiva com película III/III - área maior que 2,0 m²</t>
  </si>
  <si>
    <t>70.04</t>
  </si>
  <si>
    <t>Coluna cônica</t>
  </si>
  <si>
    <t>70.04.001</t>
  </si>
  <si>
    <t>Coluna simples (PP), diâmetro de 2 1/2´ e comprimento de 3,6 m</t>
  </si>
  <si>
    <t>70.04.002</t>
  </si>
  <si>
    <t>Coluna simples (P-51), para fixação de placa de orientação</t>
  </si>
  <si>
    <t>70.04.003</t>
  </si>
  <si>
    <t>Coluna dupla (P-53) para fixação de placa de orientação</t>
  </si>
  <si>
    <t>70.04.004</t>
  </si>
  <si>
    <t>Coluna (P-57) para fixação de placa de orientação, com braço projetado</t>
  </si>
  <si>
    <t>70.04.005</t>
  </si>
  <si>
    <t>Braço (P-55) para fixação em poste de concreto</t>
  </si>
  <si>
    <t>70.04.006</t>
  </si>
  <si>
    <t>Coluna dupla (PP), diâmetro de 2 x 2 1/2´ e comprimento de 3,6 m</t>
  </si>
  <si>
    <t>70.04.007</t>
  </si>
  <si>
    <t>Coluna semafórica simples 101 mm x 6 m</t>
  </si>
  <si>
    <t>70.05</t>
  </si>
  <si>
    <t>Sinalizacao semaforica e complementar</t>
  </si>
  <si>
    <t>70.05.001</t>
  </si>
  <si>
    <t>Botoeira convencional para pedestre</t>
  </si>
  <si>
    <t>70.05.002</t>
  </si>
  <si>
    <t>Botoeira sonora para deficientes visuais</t>
  </si>
  <si>
    <t>70.05.006</t>
  </si>
  <si>
    <t>Luminária LED 20W com braço, para travessia de pedestre</t>
  </si>
  <si>
    <t>70.05.011</t>
  </si>
  <si>
    <t>Grupo focal para pedestre com lâmpada LED e contador regressivo</t>
  </si>
  <si>
    <t>70.05.020</t>
  </si>
  <si>
    <t>Grupo focal veicular com lâmpada LED, com anteparo e suportes de fixação</t>
  </si>
  <si>
    <t>70.06</t>
  </si>
  <si>
    <t>Tachas e tachoes</t>
  </si>
  <si>
    <t>70.06.001</t>
  </si>
  <si>
    <t>Segregador (bate-roda) refletivo - resina</t>
  </si>
  <si>
    <t>70.06.010</t>
  </si>
  <si>
    <t>Tacha refletiva monodirecional tipo III ou IV, prismática/vítrea - resina</t>
  </si>
  <si>
    <t>70.06.011</t>
  </si>
  <si>
    <t>Tacha tipo I bidirecional refletiva</t>
  </si>
  <si>
    <t>70.06.012</t>
  </si>
  <si>
    <t>Tacha tipo I monodirecional refletiva</t>
  </si>
  <si>
    <t>70.06.013</t>
  </si>
  <si>
    <t>Tacha tipo II bidirecional refletiva</t>
  </si>
  <si>
    <t>70.06.014</t>
  </si>
  <si>
    <t>Tacha tipo II monodirecional refletiva</t>
  </si>
  <si>
    <t>70.06.020</t>
  </si>
  <si>
    <t>Tachão tipo I bidirecional refletivo</t>
  </si>
  <si>
    <t>70.06.021</t>
  </si>
  <si>
    <t>Tachão tipo I monodirecional refletivo</t>
  </si>
  <si>
    <t>70.06.031</t>
  </si>
  <si>
    <t>Tacha tipo I bidirecional refletiva - resina</t>
  </si>
  <si>
    <t>70.06.032</t>
  </si>
  <si>
    <t>Tacha tipo I monodirecional refletiva - resina</t>
  </si>
  <si>
    <t>70.06.033</t>
  </si>
  <si>
    <t>Tacha tipo II bidirecional refletiva - resina</t>
  </si>
  <si>
    <t>70.06.034</t>
  </si>
  <si>
    <t>Tacha tipo II monodirecional refletiva - resina</t>
  </si>
  <si>
    <t>70.06.040</t>
  </si>
  <si>
    <t>Tachão tipo I bidirecional refletivo - resina</t>
  </si>
  <si>
    <t>70.06.041</t>
  </si>
  <si>
    <t>Tachão tipo I monodirecional refletivo - resina</t>
  </si>
  <si>
    <t>70.20</t>
  </si>
  <si>
    <t>Dispositivo viário / transporte</t>
  </si>
  <si>
    <t>70.20.001</t>
  </si>
  <si>
    <t>Faixa elevada para travessia de pedestres em massa asfáltica - lombafaixa - conservação de vias sem execução de recapeamento</t>
  </si>
  <si>
    <t>70.20.010</t>
  </si>
  <si>
    <t>Ondulação transversal em massa asfáltica - lombada tipo "A" - conservação de vias urbanas sem execução de recapeamento</t>
  </si>
  <si>
    <t>70.20.011</t>
  </si>
  <si>
    <t>Ondulação transversal em massa asfáltica - lombada tipo "B" - conservação de vias urbanas sem execução de recapeamento</t>
  </si>
  <si>
    <t>70.20.020</t>
  </si>
  <si>
    <t>Transporte de equipamentos com caminhão carroceria em rodovia pavimentada</t>
  </si>
  <si>
    <t>70.20.021</t>
  </si>
  <si>
    <t>Equipe para serviços de conservação de pavimentação de vias</t>
  </si>
  <si>
    <t>EQDIA</t>
  </si>
  <si>
    <t>97</t>
  </si>
  <si>
    <t>SINALIZACAO E COMUNICACAO VISUAL</t>
  </si>
  <si>
    <t>97.02</t>
  </si>
  <si>
    <t>Placas, porticos e obeliscos arquitetônicos</t>
  </si>
  <si>
    <t>97.02.030</t>
  </si>
  <si>
    <t>Placa comemorativa em aço inoxidável escovado</t>
  </si>
  <si>
    <t>97.02.036</t>
  </si>
  <si>
    <t>Placa de identificação em PVC com texto em vinil</t>
  </si>
  <si>
    <t>97.02.190</t>
  </si>
  <si>
    <t>Placa de identificação em acrílico com texto em vinil</t>
  </si>
  <si>
    <t>97.02.193</t>
  </si>
  <si>
    <t>Placa de sinalização em PVC fotoluminescente (200x200mm), com indicação de equipamentos de alarme, detecção e extinção de incêndio</t>
  </si>
  <si>
    <t>97.02.194</t>
  </si>
  <si>
    <t>Placa de sinalização em PVC fotoluminescente (150x150mm), com indicação de equipamentos de combate à incêndio e alarme</t>
  </si>
  <si>
    <t>97.02.195</t>
  </si>
  <si>
    <t>Placa de sinalização em PVC fotoluminescente (240x120mm), com indicação de rota de evacuação e saída de emergência</t>
  </si>
  <si>
    <t>97.02.196</t>
  </si>
  <si>
    <t>Placa de sinalização em PVC fotoluminescente, com identificação de pavimentos</t>
  </si>
  <si>
    <t>97.02.197</t>
  </si>
  <si>
    <t>Placa de sinalização em PVC, com indicação de alerta</t>
  </si>
  <si>
    <t>97.02.198</t>
  </si>
  <si>
    <t>Placa de sinalização em PVC, com indicação de proibição normativa</t>
  </si>
  <si>
    <t>97.02.210</t>
  </si>
  <si>
    <t>Placa de sinalização em PVC para ambientes</t>
  </si>
  <si>
    <t>97.03</t>
  </si>
  <si>
    <t>Pintura de letras e pictogramas</t>
  </si>
  <si>
    <t>97.03.010</t>
  </si>
  <si>
    <t>Sinalização com pictograma em tinta acrílica</t>
  </si>
  <si>
    <t>97.05</t>
  </si>
  <si>
    <t>Placas, porticos e sinalizacao viaria</t>
  </si>
  <si>
    <t>97.05.070</t>
  </si>
  <si>
    <t>Manta de borracha para sinalização em estacionamento e proteção de coluna e parede, de 1000 x 750 mm e espessura 10 mm</t>
  </si>
  <si>
    <t>97.05.080</t>
  </si>
  <si>
    <t>Cantoneira de borracha para sinalização em estacionamento e proteção de coluna, de 750 x 100 x 100 mm e espessura 10 mm</t>
  </si>
  <si>
    <t>97.05.130</t>
  </si>
  <si>
    <t>Colocação de placa em suporte de madeira / metálico - solo</t>
  </si>
  <si>
    <t>97.05.140</t>
  </si>
  <si>
    <t>Suporte de perfil metálico galvanizado</t>
  </si>
  <si>
    <t>98</t>
  </si>
  <si>
    <t>ARQUITETURA DE INTERIORES</t>
  </si>
  <si>
    <t>98.02</t>
  </si>
  <si>
    <t>Mobiliario</t>
  </si>
  <si>
    <t>98.02.210</t>
  </si>
  <si>
    <t>Banco de madeira com encosto e pés em ferro fundido pintado</t>
  </si>
  <si>
    <t>Data Base:</t>
  </si>
  <si>
    <t xml:space="preserve"> Descrição do Insumo</t>
  </si>
  <si>
    <t>Custo (R$)</t>
  </si>
  <si>
    <t>A.02.000.070107</t>
  </si>
  <si>
    <t>Impressão colorida em papel sulfite A4</t>
  </si>
  <si>
    <t>A.02.000.070108</t>
  </si>
  <si>
    <t>Encadernação espiral até 100 folhas</t>
  </si>
  <si>
    <t>A.03.000.022111</t>
  </si>
  <si>
    <t>A.04.000.098083</t>
  </si>
  <si>
    <t>A.04.000.098084</t>
  </si>
  <si>
    <t>Locação de conjunto de bombeamento a vácuo para rebaixamento de lençol freático, com até 50 ponteiras e potência até 15HP mínimo 30 dias</t>
  </si>
  <si>
    <t>A.04.000.098085</t>
  </si>
  <si>
    <t>Ponteiras filtrantes até 5m de profundidades - instaladas</t>
  </si>
  <si>
    <t>A.05.000.020299</t>
  </si>
  <si>
    <t>A.05.000.020306</t>
  </si>
  <si>
    <t>A.05.000.020307</t>
  </si>
  <si>
    <t>Taxa para descarte em aterro legalizado</t>
  </si>
  <si>
    <t>A.05.000.020358</t>
  </si>
  <si>
    <t>Remoção de entulho de obra, terra, alvenaria, concreto, argamassa, madeira, papel, plástico, metal, capacidade de 4m³</t>
  </si>
  <si>
    <t>A.05.000.020359</t>
  </si>
  <si>
    <t>Remoção de entulho de obra, material volumoso (mistura de alvenaria, terra, madeira, papel, plástico e metal), capacidade 4 m³</t>
  </si>
  <si>
    <t>A.05.000.020363</t>
  </si>
  <si>
    <t>Transporte de resíduo sólido em aterro, tipo telhas cimento amianto classe D</t>
  </si>
  <si>
    <t>A.05.000.020998</t>
  </si>
  <si>
    <t>Remoção de entulho de obra, material rejeitado (mistura de vegetação, isopor, manta asfáltica, lã de vidro), capacidade 4 m³</t>
  </si>
  <si>
    <t>A.05.000.020999</t>
  </si>
  <si>
    <t>Remoção de entulho de obra, gesso, dry wall, capacidade 4 m³</t>
  </si>
  <si>
    <t>A.05.000.021093</t>
  </si>
  <si>
    <t>A.05.000.027014</t>
  </si>
  <si>
    <t>Locação máquinas de solda MIG/MAC, modelo TRR 3410 marca Bambozzi, (100% ciclo), para arame sólido/tubular 0,8 até 1,6mm, trifásicos, 220/380/440 V</t>
  </si>
  <si>
    <t>UNDIA</t>
  </si>
  <si>
    <t>A.05.000.047592</t>
  </si>
  <si>
    <t>Gerador a diesel carenado 150/136 kVA, variação de + ou - 5%, 380/220 V ou 220/127 V, 85dB a 1,5m, completo; ref. GMG 150 da Heimer ou equivalente</t>
  </si>
  <si>
    <t>A.05.000.066595</t>
  </si>
  <si>
    <t>Locação de bomba submersível monofásica, diâmetro de 2´ ou 3´, potência de 0,5CV até 3CV</t>
  </si>
  <si>
    <t>A.05.000.070104</t>
  </si>
  <si>
    <t>Computador - Processador Intel Core I5 ou superior, 4 GB RAM, HD 320 GB, Placa de rede 10/100 TX Mbps, Intel Graphics, saídas serial/Paralela/USB e periféricos</t>
  </si>
  <si>
    <t>A.05.000.080110</t>
  </si>
  <si>
    <t>Balancim elétrico tipo plataforma de 3 m de comprimento, para transporte vertical, com cabo passante de 60m, com gancho, clips, sapatilhas, ponta de cabo, etc.</t>
  </si>
  <si>
    <t>A.05.000.080359</t>
  </si>
  <si>
    <t>GPS com receptor L1-L2 / RTK com base</t>
  </si>
  <si>
    <t>A.05.000.080373</t>
  </si>
  <si>
    <t>Plataforma articulada elétrica, autopropelida, com altura aproximada de 12,50m e capacidade para 227kg, ref. Z34/22 DC da Genie ou equivalente</t>
  </si>
  <si>
    <t>A.05.000.080374</t>
  </si>
  <si>
    <t>Plataforma articulada à diesel, autopropelida, com altura aproximada de 20m e capacidade para 227kg, ref. 600 AJ da JLG, Z60/34 RT da Genie ou equivalente</t>
  </si>
  <si>
    <t>A.06.000.027013</t>
  </si>
  <si>
    <t>Gás para soldagem tipo MIG, ref. Coogar 215 ou equivalente</t>
  </si>
  <si>
    <t>A.06.000.044680</t>
  </si>
  <si>
    <t>Óleo mineral para disjuntor e transformador</t>
  </si>
  <si>
    <t>A.06.000.068502</t>
  </si>
  <si>
    <t>Cilindro de aço para gás GLP de 45kg com carga</t>
  </si>
  <si>
    <t>A.06.000.068550</t>
  </si>
  <si>
    <t>Cilindro de aço para gás GLP de 13kg com carga</t>
  </si>
  <si>
    <t>A.07.000.020350</t>
  </si>
  <si>
    <t>A.07.000.020459</t>
  </si>
  <si>
    <t>Taxa de mobilização e desmobilização de equipamentos para execução de levantamento topográfico 100km</t>
  </si>
  <si>
    <t>A.07.000.020476</t>
  </si>
  <si>
    <t>A.07.000.020483</t>
  </si>
  <si>
    <t>Sondagem a percussão, inclusive as peças gráficas e relatórios pertinentes mínimo de 30m</t>
  </si>
  <si>
    <t>A.07.000.020484</t>
  </si>
  <si>
    <t>Sondagem rotativa em solo, inclusive as peças gráficas e relatórios pertinentes mínimo 30m</t>
  </si>
  <si>
    <t>A.07.000.020485</t>
  </si>
  <si>
    <t>Sondagem rotativa em rocha, inclusive as peças gráficas e relatórios pertinentes</t>
  </si>
  <si>
    <t>A.07.000.020486</t>
  </si>
  <si>
    <t>Sondagem a trado, inclusive as peças gráficas e relatórios pertinentes (não considerar os ensaios de solo) mínimo 30m</t>
  </si>
  <si>
    <t>A.07.000.020487</t>
  </si>
  <si>
    <t>Sondagem percussão com a utilização de torquímetro, inclusive peças gráficas e relatórios pertinentes mínimo 30m</t>
  </si>
  <si>
    <t>A.08.000.020000</t>
  </si>
  <si>
    <t>A.08.000.020001</t>
  </si>
  <si>
    <t>A.08.000.020002</t>
  </si>
  <si>
    <t>Cravação de estaca pré-moldada protendida para 20t</t>
  </si>
  <si>
    <t>A.08.000.020003</t>
  </si>
  <si>
    <t>A.08.000.020004</t>
  </si>
  <si>
    <t>Cravação de estaca pré-moldada protendida para 30t</t>
  </si>
  <si>
    <t>A.08.000.020005</t>
  </si>
  <si>
    <t>A.08.000.020006</t>
  </si>
  <si>
    <t>Cravação de estaca pré-moldada protendida para 40t</t>
  </si>
  <si>
    <t>A.08.000.020007</t>
  </si>
  <si>
    <t>A.08.000.020008</t>
  </si>
  <si>
    <t>Cravação de estaca pré-moldada protendida para 50t</t>
  </si>
  <si>
    <t>A.08.000.020009</t>
  </si>
  <si>
    <t>A.08.000.020010</t>
  </si>
  <si>
    <t>Cravação de estaca pré-moldada protendida para 60t</t>
  </si>
  <si>
    <t>A.08.000.020109</t>
  </si>
  <si>
    <t>A.08.000.020110</t>
  </si>
  <si>
    <t>A.08.000.020111</t>
  </si>
  <si>
    <t>A.08.000.020112</t>
  </si>
  <si>
    <t>A.08.000.020117</t>
  </si>
  <si>
    <t>A.08.000.020118</t>
  </si>
  <si>
    <t>A.08.000.020119</t>
  </si>
  <si>
    <t>A.08.000.020129</t>
  </si>
  <si>
    <t>Perfil de ferro soldado ´I´ de 12´</t>
  </si>
  <si>
    <t>A.08.000.020130</t>
  </si>
  <si>
    <t>Abertura de fuste mecanizado diâmetro 50 cm</t>
  </si>
  <si>
    <t>A.08.000.020131</t>
  </si>
  <si>
    <t>Abertura de fuste mecanizado diâmetro 60 cm</t>
  </si>
  <si>
    <t>A.08.000.020132</t>
  </si>
  <si>
    <t>Abertura de fuste mecanizado diâmetro 80 cm</t>
  </si>
  <si>
    <t>A.08.000.020137</t>
  </si>
  <si>
    <t>A.08.000.020138</t>
  </si>
  <si>
    <t>A.08.000.020139</t>
  </si>
  <si>
    <t>A.08.000.020143</t>
  </si>
  <si>
    <t>A.08.000.020144</t>
  </si>
  <si>
    <t>A.08.000.020145</t>
  </si>
  <si>
    <t>A.08.000.020146</t>
  </si>
  <si>
    <t>A.08.000.020147</t>
  </si>
  <si>
    <t>A.08.000.020150</t>
  </si>
  <si>
    <t>A.08.000.020154</t>
  </si>
  <si>
    <t>A.08.000.020161</t>
  </si>
  <si>
    <t>A.08.000.020162</t>
  </si>
  <si>
    <t>A.08.000.020216</t>
  </si>
  <si>
    <t>A.08.000.020220</t>
  </si>
  <si>
    <t>A.08.000.020251</t>
  </si>
  <si>
    <t>A.08.000.020260</t>
  </si>
  <si>
    <t>Estaca tipo Raiz, diâmetro 10cm para 10t, em solo</t>
  </si>
  <si>
    <t>A.08.000.020261</t>
  </si>
  <si>
    <t>Estaca tipo Raiz, diâmetro 31cm para 100t, em solo</t>
  </si>
  <si>
    <t>A.08.000.020262</t>
  </si>
  <si>
    <t>Estaca tipo Raiz, diâmetro 40cm para 130t, em solo</t>
  </si>
  <si>
    <t>A.08.000.020263</t>
  </si>
  <si>
    <t>Estaca tipo Raiz, diâmetro 12cm para 15t, em solo</t>
  </si>
  <si>
    <t>A.08.000.020265</t>
  </si>
  <si>
    <t>Estaca tipo Raiz, diâmetro 15cm para 25t, em solo</t>
  </si>
  <si>
    <t>A.08.000.020266</t>
  </si>
  <si>
    <t>Estaca tipo Raiz, diâmetro 16cm para 35t, em solo</t>
  </si>
  <si>
    <t>A.08.000.020267</t>
  </si>
  <si>
    <t>Estaca tipo Raiz, diâmetro 20cm para 50t, em solo</t>
  </si>
  <si>
    <t>A.08.000.020268</t>
  </si>
  <si>
    <t>Estaca tipo Raiz, diâmetro 25cm para 80t, em solo</t>
  </si>
  <si>
    <t>A.08.000.020271</t>
  </si>
  <si>
    <t>Estaca tipo Raiz, diâmetro de 45cm, sem armação, em solo</t>
  </si>
  <si>
    <t>A.08.000.020272</t>
  </si>
  <si>
    <t>Estaca tipo Raiz, diâmetro de 31cm, sem armação, em rocha</t>
  </si>
  <si>
    <t>A.08.000.020273</t>
  </si>
  <si>
    <t>Estaca tipo Raiz, diâmetro de 41cm, sem armação, em rocha</t>
  </si>
  <si>
    <t>A.08.000.020274</t>
  </si>
  <si>
    <t>Estaca tipo Raiz, diâmetro de 45cm, sem armação, em rocha</t>
  </si>
  <si>
    <t>A.08.000.020276</t>
  </si>
  <si>
    <t>Injeção de argamassa de cimento e areia em estaca raiz - sem fornecimento de materiais</t>
  </si>
  <si>
    <t>A.08.000.022106</t>
  </si>
  <si>
    <t>A.08.000.022107</t>
  </si>
  <si>
    <t>A.08.000.022108</t>
  </si>
  <si>
    <t>A.09.000.020393</t>
  </si>
  <si>
    <t>Tubo de aço preto liso calandrado, para revestimento interno de poço profundo, diâmetro de 16" (406,40 mm), espessura de 3/16" (4,75 mm) com solda - fornecimento e aplicação</t>
  </si>
  <si>
    <t>A.09.000.020394</t>
  </si>
  <si>
    <t>Filtro espiralado em aço galvanizado simples (Standard) para poço profundo, diâmetro 6" (152,40 mm)</t>
  </si>
  <si>
    <t>A.09.000.020405</t>
  </si>
  <si>
    <t>A.09.000.020406</t>
  </si>
  <si>
    <t>A.09.000.020408</t>
  </si>
  <si>
    <t>Ensaio de vazão (bombeamento) para poço profundo, com bomba submersa, conforme Norma ABNT NBR 12244</t>
  </si>
  <si>
    <t>A.09.000.020411</t>
  </si>
  <si>
    <t>Filtro em aço galvanizado tipo NOLD para poço profundo, diâmetro 6" (150 mm) - fornecimento e aplicação</t>
  </si>
  <si>
    <t>A.09.000.020413</t>
  </si>
  <si>
    <t>Limpeza e desenvolvimento de poço profundo com ar ou bomba submersível</t>
  </si>
  <si>
    <t>A.09.000.020414</t>
  </si>
  <si>
    <t>Perfuração rotativa para poço profundo em aluvião, arenito ou solos sedimentados em geral, diâmetro de 14" (350 mm)</t>
  </si>
  <si>
    <t>A.09.000.020415</t>
  </si>
  <si>
    <t>Perfuração rotativa para poço profundo em aluvião, arenito ou solos sedimentados em geral, diâmetro de 16" (400 mm)</t>
  </si>
  <si>
    <t>A.09.000.020416</t>
  </si>
  <si>
    <t>Perfuração rotativa para poço profundo em aluvião, arenito ou solos sedimentados em geral, diâmetro de 18" (450 mm)</t>
  </si>
  <si>
    <t>A.09.000.020417</t>
  </si>
  <si>
    <t>Perfuração rotativa para poço profundo em aluvião, arenito ou solos sedimentados em geral, diâmetro de 10" (250 mm)</t>
  </si>
  <si>
    <t>A.09.000.020418</t>
  </si>
  <si>
    <t>Perfuração rotativa para poço profundo em aluvião, arenito ou solos sedimentados em geral, diâmetro de 12" (300 mm)</t>
  </si>
  <si>
    <t>A.09.000.020419</t>
  </si>
  <si>
    <t>Perfuração para poço profundo em rocha alterada (basalto alterado) em geral, diâmetro de 8" (200 mm)</t>
  </si>
  <si>
    <t>A.09.000.020420</t>
  </si>
  <si>
    <t>Perfuração para poço profundo em rocha alterada (basalto alterado) em geral, diâmetro de 10" (250 mm)</t>
  </si>
  <si>
    <t>A.09.000.020421</t>
  </si>
  <si>
    <t>Perfuração para poço profundo em rocha alterada (basalto alterado) em geral, diâmetro de 12" (300 mm)</t>
  </si>
  <si>
    <t>A.09.000.020422</t>
  </si>
  <si>
    <t>A.09.000.020423</t>
  </si>
  <si>
    <t>A.09.000.020424</t>
  </si>
  <si>
    <t>A.09.000.020428</t>
  </si>
  <si>
    <t>A.09.000.020429</t>
  </si>
  <si>
    <t>A.09.000.020430</t>
  </si>
  <si>
    <t>Tubo em chapa de aço 3/16", diâmetro de 12", para revestimento interno de poço profundo - fornecimento e aplicação (tubo sanitário)</t>
  </si>
  <si>
    <t>A.09.000.020431</t>
  </si>
  <si>
    <t>Tubo em chapa de aço 3/16", diâmetro de 14", para revestimento interno de poço profundo - fornecimento e aplicação (tubo sanitário)</t>
  </si>
  <si>
    <t>A.09.000.020432</t>
  </si>
  <si>
    <t>Tubo em chapa de aço 3/16", diâmetro de 16", para revestimento interno de poço profundo - fornecimento e aplicação</t>
  </si>
  <si>
    <t>A.09.000.020433</t>
  </si>
  <si>
    <t>Tubo preto DIN 2440 para revestimento interno de poço profundo, diâmetro de 6" (150 mm) - fornecimento e aplicação</t>
  </si>
  <si>
    <t>A.09.000.020434</t>
  </si>
  <si>
    <t>Tubo preto DIN 2440 para revestimento interno de poço profundo, diâmetro de 8" (200 mm) - fornecimento e aplicação</t>
  </si>
  <si>
    <t>A.09.000.020442</t>
  </si>
  <si>
    <t>Perfuração rotativa para poço profundo em aluvião, arenito ou solos sedimentados em geral, diâmetro de 26" (650 mm)</t>
  </si>
  <si>
    <t>A.09.000.020443</t>
  </si>
  <si>
    <t>A.09.000.020444</t>
  </si>
  <si>
    <t>Perfuração rotativa para poço profundo em aluvião, arenito ou solos sedimentados em geral, diâmetro de 20" (500 mm)</t>
  </si>
  <si>
    <t>A.09.000.020445</t>
  </si>
  <si>
    <t>A.09.000.020447</t>
  </si>
  <si>
    <t>Filtro PVC geomecânico nervurado tipo Standard para poço profundo, diâmetro 6" (150 mm) - fornecimento e aplicação</t>
  </si>
  <si>
    <t>A.09.000.020448</t>
  </si>
  <si>
    <t>Pré-filtro tipo Jacareí (pedrisco arestado tipo 1,5/3,0 mm) - fornecimento e aplicação</t>
  </si>
  <si>
    <t>A.09.000.020449</t>
  </si>
  <si>
    <t>Tubo em PVC geomecânico nervurado tipo Standard, diâmetro 6" (150 mm) - fornecimento e aplicação</t>
  </si>
  <si>
    <t>A.09.000.020452</t>
  </si>
  <si>
    <t>Filtro PVC geomecânico nervurado tipo reforçado para poço profundo, diâmetro 8" (200 mm) - fornecimento e aplicação</t>
  </si>
  <si>
    <t>A.09.000.020453</t>
  </si>
  <si>
    <t>Tubo em PVC geomecânico nervurado tipo reforçado, diâmetro 8" (200 mm) - fornecimento e aplicação</t>
  </si>
  <si>
    <t>A.09.000.020454</t>
  </si>
  <si>
    <t>A.09.000.020473</t>
  </si>
  <si>
    <t>A.09.000.020478</t>
  </si>
  <si>
    <t>A.09.000.020496</t>
  </si>
  <si>
    <t>Perfuração rotativa para poço profundo em aluvião, arenito ou solos sedimentados em geral, diâmetro de 22" (550 mm)</t>
  </si>
  <si>
    <t>A.09.000.020497</t>
  </si>
  <si>
    <t>A.09.000.020500</t>
  </si>
  <si>
    <t>Tubo em chapa de aço 3/16", para revestimento da boca de poço profundo, diâmetro 20" (508 mm) - fornecimento e aplicação</t>
  </si>
  <si>
    <t>A.09.000.020506</t>
  </si>
  <si>
    <t>Licença de perfuração para poço profundo conforme Portaria DAEE nº 1.630 de 30/05/2017  e suas complementares 1.631 a 1.635 e Instrução Técnica DPO nº 10 de 30/05/2017 do DAEE</t>
  </si>
  <si>
    <t>A.09.000.020507</t>
  </si>
  <si>
    <t>Outorga de direito de uso para poço profundo conforme Portaria DAEE nº 1.630 de 30/05/2017 e suas complementares 1.631 a 1.635 e Instrução Técnica DPO nº 10 de 30/05/2017 do DAEE</t>
  </si>
  <si>
    <t>A.09.000.020897</t>
  </si>
  <si>
    <t>Perfuração rotativa para poço profundo em camadas de solos sedimentares, diâmetro de 8.1/2" (215,90 mm)</t>
  </si>
  <si>
    <t>A.09.000.020898</t>
  </si>
  <si>
    <t>Tubo liso em aço galvanizado conforme norma ABNT NBR 5590, espessura de 1/4" (6,35 mm), diâmetro de 6" (152,40 mm), união solda - fornecimento e aplicação</t>
  </si>
  <si>
    <t>A.09.000.020899</t>
  </si>
  <si>
    <t>Filtro espiralado em aço galvanizado tipo reforçado para poço profundo, diâmetro de 6" (152,40 mm) - fornecimento e aplicação</t>
  </si>
  <si>
    <t>A.09.000.020900</t>
  </si>
  <si>
    <t>A.09.000.020901</t>
  </si>
  <si>
    <t>Perfuração roto-pneumática para poço profundo em rocha metassedimentar em geral, diâmetro de 12.1/4" (311,15 mm)</t>
  </si>
  <si>
    <t>A.09.000.020902</t>
  </si>
  <si>
    <t>Tubo de aço preto, com costura (soldado), para revestimento interno de poço profundo, diâmetro de 6" (152,40 mm), espessura de 1/4" (6,35 mm) - fornecimento e aplicação</t>
  </si>
  <si>
    <t>A.09.000.020925</t>
  </si>
  <si>
    <t>Filtro espiralado em aço inoxidável tipo reforçado para poço profundo, diâmetro de 6" (152,40 mm) - fornecimento e aplicação</t>
  </si>
  <si>
    <t>A.09.000.020926</t>
  </si>
  <si>
    <t>Centralizador de coluna para poço profundo, diâmetro de 4´ ou 6´ - fornecimento e aplicação</t>
  </si>
  <si>
    <t>A.09.000.020927</t>
  </si>
  <si>
    <t>Ensaio de vazão escalonado para poço profundo, conforme Norma ABNT NBR 12244</t>
  </si>
  <si>
    <t>A.09.000.020928</t>
  </si>
  <si>
    <t>Ensaio de recuperação de nível para poço profundo, conforme Norma ABNT NBR 12244</t>
  </si>
  <si>
    <t>A.09.000.020929</t>
  </si>
  <si>
    <t>Lacre do poço profundo (tampa), conforme Instrução Técnica DPO nº 10 de 30/05/2017 do DAEE - fornecimento e aplicação</t>
  </si>
  <si>
    <t>A.09.000.020930</t>
  </si>
  <si>
    <t>Parecer técnico junto a CETESB conforme critérios específicos determinados na Instrução Técnica DPO nº 10 de 30/05/2017 do DAEE</t>
  </si>
  <si>
    <t>A.09.000.090378</t>
  </si>
  <si>
    <t>Pré-filtro tipo Pérola (seixos selecionados tipo 1,0/2,0 mm) - fornecimento e aplicação</t>
  </si>
  <si>
    <t>A.09.000.090380</t>
  </si>
  <si>
    <t>Perfilagem elétrica de poço profundo com perfil raio gama</t>
  </si>
  <si>
    <t>A.09.000.090429</t>
  </si>
  <si>
    <t>Perfilagem ótica (filmagem / endoscopia) de poço profundo</t>
  </si>
  <si>
    <t>A.10.000.012114</t>
  </si>
  <si>
    <t>Realimentador automático de 1', ref. fabricação Acqua Save ou equivalente</t>
  </si>
  <si>
    <t>A.10.000.012115</t>
  </si>
  <si>
    <t>Sifão ladrão em polietileno para extravasão, diâmetro de 100mm, ref. fabricação Acqua Save ou equivalente</t>
  </si>
  <si>
    <t>A.10.000.066607</t>
  </si>
  <si>
    <t>Peneira estática em poliéster reforçado de fibra de vidro (PRFV) com tela de aço inoxidável AISI 304, malha de 1,5 mm, vazão de 50 l/s; ref. PE-03 da SanecomFibra ou equivalente</t>
  </si>
  <si>
    <t>A.10.000.092000</t>
  </si>
  <si>
    <t>Análises químicas laboratoriais em amostra de efluente, conforme CONAMA 357 de 2005 - Artigos 10 e 15 (Água Doce - Classe II), exigências CETESB e para tratamento de fósforo e nitrogênio</t>
  </si>
  <si>
    <t>A.10.000.092001</t>
  </si>
  <si>
    <t>Análises químicas laboratoriais em amostra de efluente, conforme CONAMA 357 de 2005 (Água Doce - Classe II)</t>
  </si>
  <si>
    <t>A.10.000.092210</t>
  </si>
  <si>
    <t>Medidor vazão "Parshall" em fibra de vidro, garganta W= 3´ com régua medidora, conforme Norma ASTM D-1941, ref. SanecomFibra, Caldefiber, Werjen ou equivalente</t>
  </si>
  <si>
    <t>A.11.000.020364</t>
  </si>
  <si>
    <t>Locação de escoramento tubular metálico (pontual ou em quadros)</t>
  </si>
  <si>
    <t>KGMES</t>
  </si>
  <si>
    <t>A.11.000.020376</t>
  </si>
  <si>
    <t>Locação de quadros metálicos para plataforma de proteção perimetral, com lateral inclinada de 45°, largura 2,05+0,80m (desenvolvida)</t>
  </si>
  <si>
    <t>A.12.000.021081</t>
  </si>
  <si>
    <t>Container guarita, módulo metálico aço galvanizado 2,00x2,30m ou 2,30x2,30m, vão livre, forro térmico, piso concreto, cimentado, madeira ou material equivalente</t>
  </si>
  <si>
    <t>A.12.000.021097</t>
  </si>
  <si>
    <t>Container alojamento, módulo metálico em aço galvanizado de 6,0x2,3x1,5m, vão livre, piso de concreto, cimentado, madeira ou material equivalente</t>
  </si>
  <si>
    <t>A.12.000.021098</t>
  </si>
  <si>
    <t>Container sanitário, módulo aço galvanizado, 2 vasos sanitários, 2 lavatórios/calha e 2 mictórios/calha, 4 pontos para chuveiro, piso impermeável e antiderrapante</t>
  </si>
  <si>
    <t>A.12.000.021099</t>
  </si>
  <si>
    <t>Container depósito, módulo metálico em aço galvanizado de 6,0x2,3x2,5m, vão livre, piso de concreto, cimentado, madeira ou material equivalente</t>
  </si>
  <si>
    <t>A.12.000.021100</t>
  </si>
  <si>
    <t>Container escritório com WC, em aço galvanizado, piso compensado naval (escritório), 1 vaso sanitário, 1 lavatório, 1 ponto para chuveiro, piso impermeável e antiderrapante (WC)</t>
  </si>
  <si>
    <t>A.13.000.020661</t>
  </si>
  <si>
    <t>Análise físico-química e bacteriológica da água para poço profundo, conforme portaria 2914/2011, anexos I, VII e X do Ministério da Saúde</t>
  </si>
  <si>
    <t>A.14.000.038042</t>
  </si>
  <si>
    <t>Saco em polipropileno para resíduos perigosos Classe D, tipo big bag capacidade 1.000kg</t>
  </si>
  <si>
    <t>A.14.000.081900</t>
  </si>
  <si>
    <t>Banheiro químico, modelo Standard, com limpeza 1 vez por semana e descarte conforme exigências da CETESB</t>
  </si>
  <si>
    <t>B.01.000.010101</t>
  </si>
  <si>
    <t>Ajudante geral</t>
  </si>
  <si>
    <t>B.01.000.010106</t>
  </si>
  <si>
    <t>Azulejista</t>
  </si>
  <si>
    <t>B.01.000.010109</t>
  </si>
  <si>
    <t>Esgoteiro/cavoqueiro</t>
  </si>
  <si>
    <t>B.01.000.010111</t>
  </si>
  <si>
    <t>Carpinteiro</t>
  </si>
  <si>
    <t>B.01.000.010112</t>
  </si>
  <si>
    <t>Ajudante de carpinteiro</t>
  </si>
  <si>
    <t>B.01.000.010115</t>
  </si>
  <si>
    <t>Eletricista</t>
  </si>
  <si>
    <t>B.01.000.010116</t>
  </si>
  <si>
    <t>Ajudante eletricista</t>
  </si>
  <si>
    <t>B.01.000.010117</t>
  </si>
  <si>
    <t>Eletrotécnico montador</t>
  </si>
  <si>
    <t>B.01.000.010118</t>
  </si>
  <si>
    <t>Encanador</t>
  </si>
  <si>
    <t>B.01.000.010119</t>
  </si>
  <si>
    <t>Ajudante de encanador</t>
  </si>
  <si>
    <t>B.01.000.010121</t>
  </si>
  <si>
    <t>Ferreiro/armador</t>
  </si>
  <si>
    <t>B.01.000.010122</t>
  </si>
  <si>
    <t>Ajudante de ferreiro</t>
  </si>
  <si>
    <t>B.01.000.010123</t>
  </si>
  <si>
    <t>Gesseiro</t>
  </si>
  <si>
    <t>B.01.000.010124</t>
  </si>
  <si>
    <t>Graniteiro</t>
  </si>
  <si>
    <t>B.01.000.010126</t>
  </si>
  <si>
    <t>Jardineiro</t>
  </si>
  <si>
    <t>B.01.000.010130</t>
  </si>
  <si>
    <t>Marceneiro</t>
  </si>
  <si>
    <t>B.01.000.010139</t>
  </si>
  <si>
    <t>Pedreiro</t>
  </si>
  <si>
    <t>B.01.000.010140</t>
  </si>
  <si>
    <t>Pintor</t>
  </si>
  <si>
    <t>B.01.000.010141</t>
  </si>
  <si>
    <t>Ajudante de pintor</t>
  </si>
  <si>
    <t>B.01.000.010142</t>
  </si>
  <si>
    <t>Poceiro</t>
  </si>
  <si>
    <t>B.01.000.010143</t>
  </si>
  <si>
    <t>Operador</t>
  </si>
  <si>
    <t>B.01.000.010144</t>
  </si>
  <si>
    <t>Serralheiro</t>
  </si>
  <si>
    <t>B.01.000.010145</t>
  </si>
  <si>
    <t>Ajudante serralheiro</t>
  </si>
  <si>
    <t>B.01.000.010148</t>
  </si>
  <si>
    <t>Soldador</t>
  </si>
  <si>
    <t>B.01.000.010160</t>
  </si>
  <si>
    <t>Ajudante de topógrafo</t>
  </si>
  <si>
    <t>B.01.000.010185</t>
  </si>
  <si>
    <t>Topografo</t>
  </si>
  <si>
    <t>B.01.000.010186</t>
  </si>
  <si>
    <t>Vidraceiro</t>
  </si>
  <si>
    <t>B.01.000.010187</t>
  </si>
  <si>
    <t>Desenhista</t>
  </si>
  <si>
    <t>B.01.000.010195</t>
  </si>
  <si>
    <t>Ajudante de esgoteiro</t>
  </si>
  <si>
    <t>B.01.000.010197</t>
  </si>
  <si>
    <t>Oficial de eletrificação</t>
  </si>
  <si>
    <t>B.01.000.010198</t>
  </si>
  <si>
    <t>Técnico equipamentos informática</t>
  </si>
  <si>
    <t>B.01.000.010506</t>
  </si>
  <si>
    <t>Montador</t>
  </si>
  <si>
    <t>B.01.000.010507</t>
  </si>
  <si>
    <t>Montador eletromecânico</t>
  </si>
  <si>
    <t>B.01.000.020112</t>
  </si>
  <si>
    <t>Coordenador de projetos</t>
  </si>
  <si>
    <t>B.01.000.020113</t>
  </si>
  <si>
    <t>Arquiteto junior</t>
  </si>
  <si>
    <t>B.01.000.020114</t>
  </si>
  <si>
    <t>Arquiteto senior</t>
  </si>
  <si>
    <t>B.01.000.020115</t>
  </si>
  <si>
    <t>Engenheiro junior de civil</t>
  </si>
  <si>
    <t>B.01.000.020116</t>
  </si>
  <si>
    <t>Engenheiro junior de elétrica</t>
  </si>
  <si>
    <t>B.01.000.020117</t>
  </si>
  <si>
    <t>Engenheiro junior de mecânica</t>
  </si>
  <si>
    <t>B.01.000.020118</t>
  </si>
  <si>
    <t>Engenheiro senior de civil</t>
  </si>
  <si>
    <t>B.01.000.020119</t>
  </si>
  <si>
    <t>Engenheiro senior de elétrica</t>
  </si>
  <si>
    <t>B.01.000.020120</t>
  </si>
  <si>
    <t>Engenheiro senior de mecânica</t>
  </si>
  <si>
    <t>B.01.000.020121</t>
  </si>
  <si>
    <t>Projetista pleno - nível técnico</t>
  </si>
  <si>
    <t>B.01.000.020122</t>
  </si>
  <si>
    <t>Desenhista pleno/cadista</t>
  </si>
  <si>
    <t>B.02.000.020508</t>
  </si>
  <si>
    <t>Cimento CPII-E-32 (sacos de 50 kg)</t>
  </si>
  <si>
    <t>B.02.000.020509</t>
  </si>
  <si>
    <t>Cimento branco comum (sacos de 20 kg)</t>
  </si>
  <si>
    <t>B.02.000.020529</t>
  </si>
  <si>
    <t>Massa (só material) cor marfim, Classic Spray HD da Argamont ou equivalente</t>
  </si>
  <si>
    <t>B.02.000.026680</t>
  </si>
  <si>
    <t>Adesivo estrutural à base de resina epoxi de alta viscosidade; ref. Tecbond TIX da Quartzolit ou equivalente</t>
  </si>
  <si>
    <t>B.02.000.028016</t>
  </si>
  <si>
    <t>Adesivo de alto desempenho (embalagem em balde de 18 kg); ref. Bianco Vedacit da Otto Baumgart, Biancola PVA da Ciplak ou equivalente</t>
  </si>
  <si>
    <t>B.02.000.034597</t>
  </si>
  <si>
    <t>Argamassa com resistência química, térmica e vibração, para áreas com altas temperaturas até 300°C, ref. Argamassa Kitchen ou equivalente</t>
  </si>
  <si>
    <t>B.02.000.037043</t>
  </si>
  <si>
    <t>Massa para vidro comum branca e/ou cinza</t>
  </si>
  <si>
    <t>B.02.000.037501</t>
  </si>
  <si>
    <t>Massa plástica para mármore e granito</t>
  </si>
  <si>
    <t>B.02.000.038504</t>
  </si>
  <si>
    <t>Argamassa polimérica do tipo Anchortec Anchormassa S2 da Fosroc, Denvertec 700 da Denver, ou equivalente</t>
  </si>
  <si>
    <t>B.02.000.039024</t>
  </si>
  <si>
    <t>Argamassa polimérica impermeabilizante, referência Sikatop 100, Tec Plus Top da Quartzolit Weber ou equivalente</t>
  </si>
  <si>
    <t>B.02.000.039026</t>
  </si>
  <si>
    <t>Impermeabilização em membrana à base de resina termoplástica e cimentos aditivados com reforço em tela poliéster; ref. Viaplus 5000 da Viapol ou equivalente</t>
  </si>
  <si>
    <t>B.02.000.039027</t>
  </si>
  <si>
    <t>Rejunte flexível cores diversas, para áreas interna e externa, pisos e paredes, juntas de 2 a 10 mm</t>
  </si>
  <si>
    <t>B.02.000.039028</t>
  </si>
  <si>
    <t>Rejunte antiácido bicomponente, à base de resina furânica, para rejuntamento de placas cerâmicas anticorrosivas, ref. comercial Resilit FN da Resinar, rejunte furânico da Gail ou equivalente</t>
  </si>
  <si>
    <t>B.02.000.039031</t>
  </si>
  <si>
    <t>Argamassa colante industrializada para assentamento, uso interno, tipo AC-I, conforme NBR 14081</t>
  </si>
  <si>
    <t>B.02.000.039032</t>
  </si>
  <si>
    <t>Argamassa colante industrializada flexível, para assentamento de placas cerâmicas em áreas internas e externas, tipo AC-II, conforme NBR 14081, ref. comercial Ligamax Gold Extra fabricante Eliane ou equivalente</t>
  </si>
  <si>
    <t>B.02.000.039033</t>
  </si>
  <si>
    <t>Argamassa industrializada colorida, para assentamento e rejuntamento de pastilhas cerâmicas, porcelana/vidro, bloco de vidro, interno e externo, e= 3 a 6 mm</t>
  </si>
  <si>
    <t>B.02.000.039041</t>
  </si>
  <si>
    <t>Rejunte sintético anticorrosivo tricomponente, à base de resina epóxi, para rejuntamento de placas cerâmicas antiácidas de uso industrial, ref. comercial Resilit E da Resinar, Rejunte Epóxi Anticorrosivo da Gail ou equivalente</t>
  </si>
  <si>
    <t>B.02.000.039042</t>
  </si>
  <si>
    <t>Argamassa química bicomponente, alta resistência química, térmicas e vibrações, Argamassa AC-III-E da Gail</t>
  </si>
  <si>
    <t>B.02.000.039043</t>
  </si>
  <si>
    <t>Rejunte anticorrosivo bicomponente, composto de cimentos especiais à base de bauxita, agregados e aditivos químicos não tóxico, resistente a altas temperaturas até 300°C, ref. Rejunte Aluminoso da Gail, Resilit Aluminoso da Resinar ou equivalente</t>
  </si>
  <si>
    <t>B.02.000.039044</t>
  </si>
  <si>
    <t>Argamassa colante industrializada; referência Gail Argamassa Industrial ou equivalente</t>
  </si>
  <si>
    <t>B.02.000.039055</t>
  </si>
  <si>
    <t>Massa para revestimento, ref. Multimassa pronta uso geral da Quartizolit ou equivalente - saco de 20 kg</t>
  </si>
  <si>
    <t>B.02.000.039056</t>
  </si>
  <si>
    <t>Argamassa colante industrializada, resistência química e térmicas, tipo AC-III. Ref. Argamassa Ligamax Gold Performance Branca da Eliane ou equivalente</t>
  </si>
  <si>
    <t>B.02.000.042229</t>
  </si>
  <si>
    <t>Adesivo estrutural bicomponente, à base de epóxi, ref. Cola Compound- Otto Baumgart ou equivalente</t>
  </si>
  <si>
    <t>B.02.000.092014</t>
  </si>
  <si>
    <t>Argamassa graute expansiva; referência Sikagrout 250 da Sika, V-2 Grauth da Vedacit ou equivalente</t>
  </si>
  <si>
    <t>B.02.000.093344</t>
  </si>
  <si>
    <t>Rejunte flexível para porcelanato, aplicada em áreas internas e externas com junta até 3mm, ref. Rejunte Ligamax Gold Total da Eliane ou equivalente</t>
  </si>
  <si>
    <t>B.03.000.020505</t>
  </si>
  <si>
    <t>Cal hidratada (saco de 20 kg)</t>
  </si>
  <si>
    <t>B.03.000.020580</t>
  </si>
  <si>
    <t>Gesso em pó ensacado para revestimento saco de 20 kg</t>
  </si>
  <si>
    <t>B.03.000.038003</t>
  </si>
  <si>
    <t>Cal para pintura (saco de 8 kg)</t>
  </si>
  <si>
    <t>B.04.000.020503</t>
  </si>
  <si>
    <t>Areia média lavada (a granel caçamba fechada)</t>
  </si>
  <si>
    <t>B.04.000.020504</t>
  </si>
  <si>
    <t>Areia grossa</t>
  </si>
  <si>
    <t>B.05.000.020513</t>
  </si>
  <si>
    <t>Pedra britada usinada n° 1 posto obra</t>
  </si>
  <si>
    <t>B.05.000.020514</t>
  </si>
  <si>
    <t>Pedra britada usinada n° 2 posto obra</t>
  </si>
  <si>
    <t>B.05.000.020515</t>
  </si>
  <si>
    <t>Pedra britada usinada n° 4 posto obra</t>
  </si>
  <si>
    <t>B.05.000.020516</t>
  </si>
  <si>
    <t>Brita graduada usinada posto obra</t>
  </si>
  <si>
    <t>B.05.000.020518</t>
  </si>
  <si>
    <t>Pedra britada nº médios 1.2.3 e 4 (a granel)</t>
  </si>
  <si>
    <t>B.05.000.020519</t>
  </si>
  <si>
    <t>Pedra britada usinada n° 3 posto obra</t>
  </si>
  <si>
    <t>B.05.000.020521</t>
  </si>
  <si>
    <t>Pedra de mão (rachão)</t>
  </si>
  <si>
    <t>B.05.000.020522</t>
  </si>
  <si>
    <t>Pedrisco</t>
  </si>
  <si>
    <t>B.05.000.020523</t>
  </si>
  <si>
    <t>Bica corrida posto obra</t>
  </si>
  <si>
    <t>B.05.000.020524</t>
  </si>
  <si>
    <t>Pó de pedra</t>
  </si>
  <si>
    <t>B.06.000.021510</t>
  </si>
  <si>
    <t>Aço CA-25 $MD bitolas</t>
  </si>
  <si>
    <t>B.06.000.021525</t>
  </si>
  <si>
    <t>Aço CA-50-A $MD bitolas</t>
  </si>
  <si>
    <t>B.06.000.021538</t>
  </si>
  <si>
    <t>Aço CA-60-B $MD bitolas</t>
  </si>
  <si>
    <t>B.06.000.021560</t>
  </si>
  <si>
    <t>Tela soldada, diversas bitolas</t>
  </si>
  <si>
    <t>B.06.000.042302</t>
  </si>
  <si>
    <t>Tela em aço soldada nervurada CA-60, Q-61, diâmetro do fio = 3,4mm, espaçamento da malha = 15x15cm - (0,97 kg/m²)</t>
  </si>
  <si>
    <t>B.07.000.024042</t>
  </si>
  <si>
    <t>Disco de corte 7´</t>
  </si>
  <si>
    <t>B.07.000.024090</t>
  </si>
  <si>
    <t>Fita adesiva textura antiderrapante fosforescente/fotoluminescente para pisos, degraus, rampas, corredores/saídas de emergência, etc, cor preta, p/áreas internas/externas, alto tráfego, largura 5 cm, ref. Safety Walk Neon da 3M ou equivalente</t>
  </si>
  <si>
    <t>B.07.000.024091</t>
  </si>
  <si>
    <t>Faixa em policarbonato para sinalização, fotoluminescente amarela, adesivado com dupla face, para degraus, antiderrapante, comprimento 20cm, largura mínima de 3cm, ref. Andaluz ou equivalente</t>
  </si>
  <si>
    <t>B.07.000.024502</t>
  </si>
  <si>
    <t>Argila expandida n° 1 (tipo 2215 - dimensões 22 a 15 mm) - a granel</t>
  </si>
  <si>
    <t>B.07.000.026681</t>
  </si>
  <si>
    <t>Resina epóxi de baixa viscosidade para injeção de fissuras; ref. Techbond Injeção WT da Quartzolit ou equivalente</t>
  </si>
  <si>
    <t>B.07.000.038005</t>
  </si>
  <si>
    <t>Disco de desbaste 7´</t>
  </si>
  <si>
    <t>B.07.000.038098</t>
  </si>
  <si>
    <t>Lona plástica preta - 150 micron</t>
  </si>
  <si>
    <t>B.07.000.049501</t>
  </si>
  <si>
    <t>Fita isolante de 20 m, ref. 3M Scoth 33MR ou equivalente - uso especial</t>
  </si>
  <si>
    <t>B.07.000.049753</t>
  </si>
  <si>
    <t>Luva isolante de borracha, acima de 5 até 10kV</t>
  </si>
  <si>
    <t>B.07.000.049763</t>
  </si>
  <si>
    <t>B.07.000.049764</t>
  </si>
  <si>
    <t>Porta luvas (caixa) em madeira com tampa</t>
  </si>
  <si>
    <t>B.07.000.049767</t>
  </si>
  <si>
    <t>Luva isolante de borracha, acima de 10 até 20kV</t>
  </si>
  <si>
    <t>B.07.000.067021</t>
  </si>
  <si>
    <t>Mangueira plástica flexível 3/4´</t>
  </si>
  <si>
    <t>B.07.000.069552</t>
  </si>
  <si>
    <t>Fita teflon de 18 mm</t>
  </si>
  <si>
    <t>B.07.000.090631</t>
  </si>
  <si>
    <t>Fita adesiva antiderrapante para pisos e degraus, na cor preta, alto tráfego, com largura de 5cm, ref. Safety-WalkMR fabricação 3M ou equivalente</t>
  </si>
  <si>
    <t>B.07.000.090806</t>
  </si>
  <si>
    <t>Escova de aço</t>
  </si>
  <si>
    <t>B.09.000.024006</t>
  </si>
  <si>
    <t>Cura química para superfície de concreto, membrana líquida branca; ref. Sika AntiSol Pav, Adi-Cura Pav10 da Aditibras, Pro Agente de Cura Pav da Vedacit, Emcoril Traffic da MC ou equivalente</t>
  </si>
  <si>
    <t>B.09.000.024069</t>
  </si>
  <si>
    <t>Aditivo hidrófugo de pega normal; ref. Vedacit, Sika 1 / Sika ou equivalente</t>
  </si>
  <si>
    <t>B.09.000.028074</t>
  </si>
  <si>
    <t>Adesivo para poliuretano PA 02</t>
  </si>
  <si>
    <t>bg</t>
  </si>
  <si>
    <t>B.09.000.039023</t>
  </si>
  <si>
    <t>Adesivo/selador à base de emulsão acrílica, ref. Nitobond AR da Anchortec ou Rheomix 104 da BASF ou equivalente</t>
  </si>
  <si>
    <t>B.09.000.039024</t>
  </si>
  <si>
    <t>Adesivo (cola) para dispositivos de resina - 1 kg</t>
  </si>
  <si>
    <t>B.09.000.039074</t>
  </si>
  <si>
    <t>Cola de poliuretano PU</t>
  </si>
  <si>
    <t>B.09.000.039075</t>
  </si>
  <si>
    <t>Cola para chapas melamínicas</t>
  </si>
  <si>
    <t>B.09.000.039076</t>
  </si>
  <si>
    <t>Cola branca para piso, tacos madeira</t>
  </si>
  <si>
    <t>B.09.000.069513</t>
  </si>
  <si>
    <t>Adesivo para tubos PVC</t>
  </si>
  <si>
    <t>C.01.000.020235</t>
  </si>
  <si>
    <t>Furo em concreto armado com diâmetro de 1 1/4´</t>
  </si>
  <si>
    <t>C.01.000.020236</t>
  </si>
  <si>
    <t>Furo em concreto armado com diâmetro de 1 1/2´</t>
  </si>
  <si>
    <t>C.01.000.020237</t>
  </si>
  <si>
    <t>Furo em concreto armado com diâmetro de 2 1/4´</t>
  </si>
  <si>
    <t>C.01.000.020256</t>
  </si>
  <si>
    <t>Furação com broca de vídea para até 10mm x 100mm em concreto armado, inclusive colagem da armadura com resina Epoxi (para até 8mm)</t>
  </si>
  <si>
    <t>C.01.000.020257</t>
  </si>
  <si>
    <t>Furação com broca de vídea para 16mm x 150mm em concreto armado, inclusive colagem da armadura com resina Epoxi (para 12,5mm)</t>
  </si>
  <si>
    <t>C.01.000.020258</t>
  </si>
  <si>
    <t>Furação com broca de vídea para 20mm x 150mm em concreto armado, inclusive colagem da armadura com resina Epoxi (para 16mm)</t>
  </si>
  <si>
    <t>C.01.000.020259</t>
  </si>
  <si>
    <t>Furação com broca de vídea para 12,5mm x 200mm em concreto armado, inclusive colagem da armadura com resina Epoxi (para 10mm)</t>
  </si>
  <si>
    <t>C.01.000.020260</t>
  </si>
  <si>
    <t>Furação com broca de vídea para 12,5mm x 100mm em concreto armado, inclusive colagem da armadura com resina Epoxi (para 10mm)</t>
  </si>
  <si>
    <t>C.01.000.020261</t>
  </si>
  <si>
    <t>Furação com broca de vídea para 16mm x 100mm em concreto armado, inclusive colagem da armadura com resina Epoxi (para 12,5mm)</t>
  </si>
  <si>
    <t>C.01.000.020263</t>
  </si>
  <si>
    <t>Furação com broca de vídea para até 10mm x 150mm em concreto armado, inclusive colagem da armadura com resina Epoxi (para até 8mm)</t>
  </si>
  <si>
    <t>C.01.000.020264</t>
  </si>
  <si>
    <t>Furação com broca de vídea para 12,5mm x 150mm em concreto armado, inclusive colagem da armadura com resina Epoxi (para 10mm)</t>
  </si>
  <si>
    <t>C.01.000.020265</t>
  </si>
  <si>
    <t>Furação com broca de vídea para até 10mm x 200mm em concreto armado, inclusive colagem da armadura com resina Epoxi (para 8mm)</t>
  </si>
  <si>
    <t>C.01.000.020266</t>
  </si>
  <si>
    <t>Furação com broca de vídea para 16mm x 200mm em concreto armado, inclusive colagem da armadura com resina Epoxi (para 12,5mm)</t>
  </si>
  <si>
    <t>C.01.000.020267</t>
  </si>
  <si>
    <t>Furação com broca de vídea para 20mm x 200mm em concreto armado, inclusive colagem da armadura com resina Epoxi (para 16mm)</t>
  </si>
  <si>
    <t>C.01.000.020317</t>
  </si>
  <si>
    <t>Locação de forma deslizante, Dint.= 5,50 a 6,00m, mão de obra especializada e direção técnica</t>
  </si>
  <si>
    <t>C.01.000.020318</t>
  </si>
  <si>
    <t>Locação de forma deslizante, Dint.= 3,50 a 4,00m, mão de obra especializada e direção técnica</t>
  </si>
  <si>
    <t>C.01.000.020560</t>
  </si>
  <si>
    <t>Furo em concreto armado com diâmetro de 2 1/2´</t>
  </si>
  <si>
    <t>C.01.000.020592</t>
  </si>
  <si>
    <t>Furo em concreto armado de 1´</t>
  </si>
  <si>
    <t>C.01.000.020593</t>
  </si>
  <si>
    <t>Furo em concreto armado de 3´</t>
  </si>
  <si>
    <t>C.01.000.020594</t>
  </si>
  <si>
    <t>Furo em concreto armado de 5´</t>
  </si>
  <si>
    <t>C.01.000.020692</t>
  </si>
  <si>
    <t>C.01.000.024054</t>
  </si>
  <si>
    <t>Fibra de carbono para reforço estrutural de alta resisência 300 g/m², faixa de resistência a tração de 4.000 à 4900 Mpa; referência comercial Sika, Viapol ou equivalente</t>
  </si>
  <si>
    <t>C.01.000.090095</t>
  </si>
  <si>
    <t>Corte vertical em placa de concreto armado, espessura de 15cm</t>
  </si>
  <si>
    <t>C.01.000.090640</t>
  </si>
  <si>
    <t>Taxa de mobilização e desmobilização de equipamentos para execução de perfuração em concreto, com broca diamantada ou vídea</t>
  </si>
  <si>
    <t>C.01.000.090647</t>
  </si>
  <si>
    <t>Furo em concreto armado de 2´</t>
  </si>
  <si>
    <t>C.01.000.090648</t>
  </si>
  <si>
    <t>Furo em concreto armado de 4´</t>
  </si>
  <si>
    <t>C.01.000.090649</t>
  </si>
  <si>
    <t>Furo em concreto armado de 6´</t>
  </si>
  <si>
    <t>C.01.000.092024</t>
  </si>
  <si>
    <t>Corte de junta dilatação com serra disco diamantado na largura de 3 mm, profundidade de 3 cm, para piso de concreto ou alta resistência 3,0 mm x 3,0 cm</t>
  </si>
  <si>
    <t>C.01.000.098199</t>
  </si>
  <si>
    <t>Mão de obra especializada, equipamento e ferramentas apropriadas para nivelamento de piso em concreto com desempeno de magnésio e acabadora de superfície</t>
  </si>
  <si>
    <t>C.02.000.035614</t>
  </si>
  <si>
    <t>Piso em placa de concreto permeável drenante, cinza natural, de acordo com a norma NBR 16416:2015; ref. Presto, Oterprem, Megadreno ou equivalente</t>
  </si>
  <si>
    <t>C.02.000.035615</t>
  </si>
  <si>
    <t>Piso em placa de concreto permeável drenante, cinza natural, de 40x40x8cm, de acordo com a norma NBR 16416:2015; ref. Glasser, Oterprem, Drenaltec, Geoblocos ou equivalente</t>
  </si>
  <si>
    <t>C.04.000.020530</t>
  </si>
  <si>
    <t>Concreto usinado fck= 15 MPa, slump 5 ± 1cm</t>
  </si>
  <si>
    <t>C.04.000.020531</t>
  </si>
  <si>
    <t>Concreto usinado fck= 30 MPa, fctm,k &gt; 4,2 MPa, slump 12 + 2 cm, A/C 0,50% + 2, cimento 320 kg/m³</t>
  </si>
  <si>
    <t>C.04.000.020535</t>
  </si>
  <si>
    <t>Concreto usinado fck= 20 MPa, slump 5 ± 1cm</t>
  </si>
  <si>
    <t>C.04.000.020536</t>
  </si>
  <si>
    <t>Concreto usinado fck= 25 MPa, slump 5 ± 1cm</t>
  </si>
  <si>
    <t>C.04.000.020542</t>
  </si>
  <si>
    <t>Concreto usinado fck= 35 MPa, slump 5 ± 1cm</t>
  </si>
  <si>
    <t>C.04.000.020544</t>
  </si>
  <si>
    <t>Concreto usinado fck= 30 MPa, slump 5 ± 1cm</t>
  </si>
  <si>
    <t>C.04.000.020546</t>
  </si>
  <si>
    <t>Concreto usinado bombeado fck= 40 MPa, slump 8 ± 1cm</t>
  </si>
  <si>
    <t>C.04.000.020551</t>
  </si>
  <si>
    <t>Concreto usinado fck= 40 MPa, slump 5 ± 1cm</t>
  </si>
  <si>
    <t>C.04.000.020553</t>
  </si>
  <si>
    <t>Concreto usinado bombeado fck= 20 MPa, slump 8 ± 1cm</t>
  </si>
  <si>
    <t>C.04.000.020554</t>
  </si>
  <si>
    <t>Concreto usinado bombeado fck= 25 MPa, slump 8 ± 1cm</t>
  </si>
  <si>
    <t>C.04.000.020556</t>
  </si>
  <si>
    <t>Concreto usinado bombeado fck= 35 MPa, slump 8 ± 1cm</t>
  </si>
  <si>
    <t>C.04.000.020559</t>
  </si>
  <si>
    <t>Concreto usinado bombeado fck= 30 MPa, slump 8 ± 1cm</t>
  </si>
  <si>
    <t>C.04.000.020560</t>
  </si>
  <si>
    <t>Concreto usinado fck= 30 MPa, pedrisco, slump 22cm ± 2cm</t>
  </si>
  <si>
    <t>C.04.000.020562</t>
  </si>
  <si>
    <t>Concreto usinado fck= 25 MPa para perfil extrudado, Slump 0 ± 1</t>
  </si>
  <si>
    <t>C.04.000.020563</t>
  </si>
  <si>
    <t>Concreto usinado 150kg cimento/m³</t>
  </si>
  <si>
    <t>C.04.000.020564</t>
  </si>
  <si>
    <t>Concreto usinado 200kg cimento/m³</t>
  </si>
  <si>
    <t>C.04.000.020565</t>
  </si>
  <si>
    <t>Concreto usinado 300kg cimento/m³</t>
  </si>
  <si>
    <t>C.04.000.020566</t>
  </si>
  <si>
    <t>Taxa para bombeamento de concreto</t>
  </si>
  <si>
    <t>C.04.000.022006</t>
  </si>
  <si>
    <t>Concreto celular, densidade 1200 kg/m³</t>
  </si>
  <si>
    <t>C.06.000.022011</t>
  </si>
  <si>
    <t>Laje pré-fabricada unidirecional em viga treliçada/lajota em EPS LT 12 (8 + 4) - SC = 200kgf/m²</t>
  </si>
  <si>
    <t>C.06.000.022012</t>
  </si>
  <si>
    <t>Laje pré-fabricada unidirecional em viga treliçada/lajota em EPS LT 16 (12 + 4) - SC = 300kgf/m²</t>
  </si>
  <si>
    <t>C.06.000.022013</t>
  </si>
  <si>
    <t>Laje pré-fabricada unidirecional em viga treliçada/lajota em EPS LT 20 (16 + 4) - SC = 300kgf/m²</t>
  </si>
  <si>
    <t>C.06.000.022014</t>
  </si>
  <si>
    <t>Laje pré-fabricada unidirecional em viga treliçada/lajota em EPS LT 25 (20 + 5) - SC = 300kgf/m²</t>
  </si>
  <si>
    <t>C.06.000.022015</t>
  </si>
  <si>
    <t>Laje pré-fabricada unidirecional em viga treliçada/lajota em EPS LT 30 (25+ 5) - SC = 300kgf/m²</t>
  </si>
  <si>
    <t>C.06.000.022029</t>
  </si>
  <si>
    <t>Laje pré-fabricada mista vigota treliçada/lajota cerâmica - LT 24 (20+4); sobrecarga 200 kgf/m²</t>
  </si>
  <si>
    <t>C.06.000.022030</t>
  </si>
  <si>
    <t>Laje pré-fabricada mista vigota treliçada/lajota cerâmica - LT 30 (24+6); sobrecarga 200 kgf/m²</t>
  </si>
  <si>
    <t>C.06.000.022032</t>
  </si>
  <si>
    <t>Pré-laje em painel pré-fabricado treliçado, com EPS classe PI, H= 12 cm, sem capeamento; sobrecarga 200 kgf/m²</t>
  </si>
  <si>
    <t>C.06.000.022033</t>
  </si>
  <si>
    <t>Pré-laje em painel pré-fabricado treliçado, com EPS classe PI, H= 25 cm, sem capeamento; sobrecarga 200 kgf/m²</t>
  </si>
  <si>
    <t>C.06.000.022034</t>
  </si>
  <si>
    <t>Pré-laje em painel pré-fabricado treliçado, com EPS classe PI, H= 20 cm, sem capeamento; sobrecarga 200 kgf/m²</t>
  </si>
  <si>
    <t>C.06.000.022035</t>
  </si>
  <si>
    <t>Pré-laje em painel pré-fabricado treliçado, com EPS classe PI, H= 16 cm, sem capeamento; sobrecarga 200 kgf/m²</t>
  </si>
  <si>
    <t>C.06.000.022039</t>
  </si>
  <si>
    <t>Laje pré-fabricada mista vigota protendida/lajota cerâmica - LP 25 (20+5); sobrecarga 200kgf/m²</t>
  </si>
  <si>
    <t>C.06.000.022047</t>
  </si>
  <si>
    <t>Laje pré-fabricada mista vigota treliçada/lajota cerâmica - LT 12 (8+4); sobrecarga 200kgf/m²</t>
  </si>
  <si>
    <t>C.06.000.022048</t>
  </si>
  <si>
    <t>Laje pré-fabricada mista vigota treliçada/lajota cerâmica - LT 16 (12+4); sobrecarga 200 kgf/m²</t>
  </si>
  <si>
    <t>C.06.000.022049</t>
  </si>
  <si>
    <t>Laje pré-fabricada mista vigota treliçada/lajota cerâmica - LT 20 (16+4); sobrecarga 200 kgf/m²</t>
  </si>
  <si>
    <t>C.06.000.022050</t>
  </si>
  <si>
    <t>Laje pré-fabricada mista vigota protendida/lajota cerâmica - LP 12 (8+4); sobrecarga 200kgf/m²</t>
  </si>
  <si>
    <t>C.06.000.022051</t>
  </si>
  <si>
    <t>Laje pré-fabricada mista vigota protendida/lajota cerâmica - LP 16 (12+4); sobrecarga 200kgf/m²</t>
  </si>
  <si>
    <t>C.06.000.022052</t>
  </si>
  <si>
    <t>Laje pré-fabricada mista vigota protendida/lajota cerâmica - LP 20 (16+4); sobrecarga 200kgf/m²</t>
  </si>
  <si>
    <t>C.06.000.022061</t>
  </si>
  <si>
    <t>Pré-laje em painel pré-fabricado treliçado maciço; altura total, H= 12 cm, sobrecarga 200 kgf/m²</t>
  </si>
  <si>
    <t>C.06.000.022065</t>
  </si>
  <si>
    <t>Pré-laje em painel pré-fabricado treliçado maciço; altura total, H= 16 cm; sobrecarga 200 kgf/m²</t>
  </si>
  <si>
    <t>C.06.000.025011</t>
  </si>
  <si>
    <t>Capa para muro e/ou rufo pré-moldado em concreto de 14 x 50 x 18,5 cm, ref. mod. 75C da Neo Rex ou equivalente</t>
  </si>
  <si>
    <t>C.06.000.025012</t>
  </si>
  <si>
    <t>Capa para muro e/ou rufo pré-moldado em concreto de 20 x 50 x 26 cm, ref. mod. 75D da Neo Rex ou equivalente</t>
  </si>
  <si>
    <t>C.06.000.025013</t>
  </si>
  <si>
    <t>Capa para muro e/ou rufo pré-moldado em concreto, com pingadeira, de 24/25x50x29,5cm; ref. 75F da Neo Rex, AD-83 da Facital ou equivalente</t>
  </si>
  <si>
    <t>C.07.000.022510</t>
  </si>
  <si>
    <t>Bloco de concreto de vedação 9 x 19 x 39 cm, classe C (resistência &gt; ou = 3 Mpa)</t>
  </si>
  <si>
    <t>C.07.000.022522</t>
  </si>
  <si>
    <t>Bloco de concreto de vedação 14 x 19 x 39 cm, classe C (resistência &gt; ou = 3 Mpa)</t>
  </si>
  <si>
    <t>C.07.000.022523</t>
  </si>
  <si>
    <t>Bloco de concreto de vedação 19 x 19 x 39 cm, classe C (resistência &gt; ou = 3 Mpa)</t>
  </si>
  <si>
    <t>C.07.000.022537</t>
  </si>
  <si>
    <t>Bloco de concreto estrutural 14 x 19 x 39 cm, classe B (resistência &gt; ou = 4 Mpa)</t>
  </si>
  <si>
    <t>C.07.000.022538</t>
  </si>
  <si>
    <t>Bloco de concreto estrutural 19 x 19 x 39 cm, classe B (resistência &gt; ou = 4 Mpa)</t>
  </si>
  <si>
    <t>C.07.000.022539</t>
  </si>
  <si>
    <t>Bloco de concreto estrutural 14 x 19 x 39 cm, classe A (resistência &gt; ou = 8 Mpa)</t>
  </si>
  <si>
    <t>C.07.000.022540</t>
  </si>
  <si>
    <t>Bloco de concreto estrutural 19 x 19 x 39 cm, classe A (resistência &gt; ou = 8 Mpa)</t>
  </si>
  <si>
    <t>C.07.000.022577</t>
  </si>
  <si>
    <t>Bloco de concreto para piso drenante tipo pisograma, espessura de 10 cm; ref. Neo-Rex / Facital ou equivalente</t>
  </si>
  <si>
    <t>C.07.000.022579</t>
  </si>
  <si>
    <t>Elemento vazado em concreto, tipo veneziana por sobreposição de peças de 39 x 39 x 10 cm; ref. Neo Rex EV59A ou equivalente</t>
  </si>
  <si>
    <t>C.07.000.023005</t>
  </si>
  <si>
    <t>Grelha pré-moldada em concreto, com furos redondos 79,5 x 24,5 x 8 cm; ref. GRE88R da Neo Rex ou equivalente</t>
  </si>
  <si>
    <t>C.07.000.023016</t>
  </si>
  <si>
    <t>Elemento vazado em concreto, tipo quadriculado de 39 x 39 x 10 cm; ref. Neo-Rex 23A ou equivalente</t>
  </si>
  <si>
    <t>C.07.000.023042</t>
  </si>
  <si>
    <t>Banco em concreto pré-moldado, dimensões 150 x 45 x 45 cm, referência BVP150 da Neo Rex ou equivalente</t>
  </si>
  <si>
    <t>C.07.000.023049</t>
  </si>
  <si>
    <t>Banco em concreto pré-moldado com 1 assento, pés vazados, de 200 x 42 x 47cm, ref. BV200 da Neo Rex ou equivalente</t>
  </si>
  <si>
    <t>C.07.000.023055</t>
  </si>
  <si>
    <t>Banco em concreto pré-moldado, reto, sem encosto, com 3 pés, medindo aproximadamente 300 x 45 x 45 cm; ref. B-14 Lufran, B-5G Titan, B2-300 VGR ou equivalente</t>
  </si>
  <si>
    <t>C.07.000.027504</t>
  </si>
  <si>
    <t>Mourão de concreto 10x10x300cm, curvo com 8 furos</t>
  </si>
  <si>
    <t>C.07.000.027520</t>
  </si>
  <si>
    <t>Mourão de concreto 10x10x220cm, reto com furos a cada 20cm</t>
  </si>
  <si>
    <t>C.07.000.027540</t>
  </si>
  <si>
    <t>Mourão de concreto seção min. 10x10x300cm, 12 furos</t>
  </si>
  <si>
    <t>C.07.000.035580</t>
  </si>
  <si>
    <t>Piso de concreto intertravado, cor natural, tipos: raquete, retangular, sextavado e 16 faces, espessura 6 cm, 35 MPa</t>
  </si>
  <si>
    <t>C.07.000.035581</t>
  </si>
  <si>
    <t>Piso de concreto intertravado, tipos: raquete, retangular, sextavado e 16 faces, espessura 8 cm, 35 MPa</t>
  </si>
  <si>
    <t>C.07.000.035583</t>
  </si>
  <si>
    <t>Piso de concreto intertravado, colorido, tipos: raquete, retangular, sextavado e 16 faces, espessura 6 cm, 35 MPa</t>
  </si>
  <si>
    <t>C.07.000.035587</t>
  </si>
  <si>
    <t>Piso podotátil colorido intertravado, tipo alerta ou direcional, espessura de 6 cm; ref. Blocasa, Presto, Tatu ou equivalente</t>
  </si>
  <si>
    <t>C.09.000.022551</t>
  </si>
  <si>
    <t>Bloco de concreto celular autoclavado com espessura de 10 cm - Classe C25</t>
  </si>
  <si>
    <t>C.09.000.022552</t>
  </si>
  <si>
    <t>Bloco de concreto celular autoclavado com espessura de 12,5 cm - Classe C25</t>
  </si>
  <si>
    <t>C.09.000.022553</t>
  </si>
  <si>
    <t>Bloco de concreto celular autoclavado com espessura de 15 cm - Classe C25</t>
  </si>
  <si>
    <t>C.09.000.022554</t>
  </si>
  <si>
    <t>Bloco de concreto celular autoclavado com espessura de 20 cm - Classe C25</t>
  </si>
  <si>
    <t>C.10.000.028150</t>
  </si>
  <si>
    <t>Guia chapeu para boca de lobo, padrão PMSP</t>
  </si>
  <si>
    <t>C.10.000.028151</t>
  </si>
  <si>
    <t>Tampa de concreto para boca de lobo, padrão PMSP</t>
  </si>
  <si>
    <t>C.10.000.028153</t>
  </si>
  <si>
    <t>Bate-roda pré-fabricado em concreto aparente liso, com chumbador para fixação, cor natural - medidas: (13x17x180cm) ou (13x17x200cm)</t>
  </si>
  <si>
    <t>C.10.000.032022</t>
  </si>
  <si>
    <t>Ladrilho hidráulico várias cores, exceto branco, cinza e preto, de 20x20x1,8cm, ref. fabricação Fulget, Artefatos cimentos Maria Estela Ltda ou Pisos Paulista ou equivalente</t>
  </si>
  <si>
    <t>C.10.000.036514</t>
  </si>
  <si>
    <t>Guia pré-moldada reta/curva, padrão PMSP 100, fck 25MPa</t>
  </si>
  <si>
    <t>C.10.000.036525</t>
  </si>
  <si>
    <t>Guia pré-moldada curva, padrão PMSP 100, fck 25 MPa</t>
  </si>
  <si>
    <t>C.10.000.091167</t>
  </si>
  <si>
    <t>Ladrilho hidráulico nas cores: branco, preto e cinza, espessura média 1,8cm; ref. fabricação Fulget ou equivalente</t>
  </si>
  <si>
    <t>D.01.000.035577</t>
  </si>
  <si>
    <t>Raspagem, calafetação de verniz a base de água, bi-componente com proteção, acabamento semibrilho; ref. Bona Traffic ou equivalente</t>
  </si>
  <si>
    <t>D.01.000.036007</t>
  </si>
  <si>
    <t>Colocação do soalho, inclusive fornecimento e acessórios para instalação</t>
  </si>
  <si>
    <t>D.02.000.020215</t>
  </si>
  <si>
    <t>Estronca de eucalipto com 10cm de diâmetro sem casca</t>
  </si>
  <si>
    <t>D.02.000.020217</t>
  </si>
  <si>
    <t>Estronca de eucalipto-citriodora (mourão), com diâmetro de 200 a 250 mm - com casca</t>
  </si>
  <si>
    <t>D.02.000.021001</t>
  </si>
  <si>
    <t>Caibro em cambará, cedrinho, eucalipto-citriodora, eucalipto-saligna, garapa, cupiúba, de 5,0 x 6,0cm</t>
  </si>
  <si>
    <t>D.02.000.021005</t>
  </si>
  <si>
    <t>Madeira serrada em cambará, cedrinho, cumaru, eucalipto-citriodora, eucalipto-saligna, garapa, tuari, (viga de 6 x 12cm)</t>
  </si>
  <si>
    <t>D.02.000.021009</t>
  </si>
  <si>
    <t>Pontalete de cedrinho de 75 mm x 75 mm - 3ª construção</t>
  </si>
  <si>
    <t>D.02.000.021014</t>
  </si>
  <si>
    <t>Sarrafo de cedrinho 2,5 x 5 cm</t>
  </si>
  <si>
    <t>D.02.000.021017</t>
  </si>
  <si>
    <t>Sarrafo de cedrinho 2,5 x 10 cm</t>
  </si>
  <si>
    <t>D.02.000.021018</t>
  </si>
  <si>
    <t>Sarrafo de cedrinho bruto - 1´ x 3´</t>
  </si>
  <si>
    <t>D.02.000.021021</t>
  </si>
  <si>
    <t>Tábua cedrinho 25 mm x 300 mm de 3ª</t>
  </si>
  <si>
    <t>D.02.000.021043</t>
  </si>
  <si>
    <t>Madeira de cedrinho - bruto</t>
  </si>
  <si>
    <t>D.02.000.021052</t>
  </si>
  <si>
    <t>Estronca de eucalipto (mourão), com 15cm de diâmetro sem casca</t>
  </si>
  <si>
    <t>D.02.000.021060</t>
  </si>
  <si>
    <t>Ripa em cambará, cedrinho, cupuíba, eucalipto-citriodora, eucalipto-saligna, garapa, itaúba, pinus-elioti, 12 mm x 50 mm</t>
  </si>
  <si>
    <t>D.02.000.021066</t>
  </si>
  <si>
    <t>Sarrafo de cedrinho aparelhado 1 x 2´</t>
  </si>
  <si>
    <t>D.02.000.021071</t>
  </si>
  <si>
    <t>Chapa OSB (Oriented Strand Board), dimensões 122 x 220 x 10 mm</t>
  </si>
  <si>
    <t>D.02.000.021072</t>
  </si>
  <si>
    <t>Chapa OSB (Oriented Strand Board), dimensões 122 x 220 x 12 mm</t>
  </si>
  <si>
    <t>D.02.000.090166</t>
  </si>
  <si>
    <t>Tábua aparelhada em cambará, cedrinho, cupuíba, eucalipto-citriodora, eucalipto-saligna, garapa, pinus-elioti, itaúba, de 2,5 x 20,0 cm - testeira / tabeira</t>
  </si>
  <si>
    <t>D.02.000.090635</t>
  </si>
  <si>
    <t>Madeira em cambará, cedrinho, eucalipto-citriodora, eucalipto-saligna, garapa, cupiúba, itaúba, de 5 x 20 cm - bruta</t>
  </si>
  <si>
    <t>D.03.000.021030</t>
  </si>
  <si>
    <t>Chapa compensada cola PVA resinada de 6mm (2,20 x 1,10)m</t>
  </si>
  <si>
    <t>D.03.000.021031</t>
  </si>
  <si>
    <t>Chapa compensada cola resinada de 10mm (2,20 x 1,10)m</t>
  </si>
  <si>
    <t>D.03.000.021032</t>
  </si>
  <si>
    <t>Chapa compensada cola PVA resinada de 12mm (2,20 x 1,10)m</t>
  </si>
  <si>
    <t>D.03.000.021033</t>
  </si>
  <si>
    <t>Chapa compensada cola fenólica plastificada de 12mm (2,20 x 1,10)m</t>
  </si>
  <si>
    <t>D.03.000.021034</t>
  </si>
  <si>
    <t>Chapa compensada cola fenólica plastificada de 18mm (2,44 x 1,22)m</t>
  </si>
  <si>
    <t>D.03.000.021036</t>
  </si>
  <si>
    <t>Chapa compensado naval em virola, espessura de 25mm - (2,20 x 1,60)m</t>
  </si>
  <si>
    <t>D.03.000.021085</t>
  </si>
  <si>
    <t>Chapa compensada cola fenólica plastificada de 6mm (2,2 x 1,10)m</t>
  </si>
  <si>
    <t>D.03.000.021095</t>
  </si>
  <si>
    <t>D.04.000.021076</t>
  </si>
  <si>
    <t>Tabua emparelhada em cambará, cedrinho, cupuíba, amesclão, eucalipto-citriodora, eucalipto-saligna, garapa, pinus-elioti, tauari, de 2,50 x 10cm</t>
  </si>
  <si>
    <t>D.04.000.030003</t>
  </si>
  <si>
    <t>Porta lisa de correr suspensa em madeira Curupixá, freijo, com batente e trilho na parte superior</t>
  </si>
  <si>
    <t>D.04.000.030006</t>
  </si>
  <si>
    <t>Caixilho em madeira, tipo veneziana de correr</t>
  </si>
  <si>
    <t>D.04.000.030020</t>
  </si>
  <si>
    <t>Porta lisa de madeira, interna "PIM", para acabamento em pintura, 01 folha, desempenho intermediário para uso coletivo, tráfego regular 50.000 ciclos, padrão dimensional médio, com ferragens, completo - 80 x 210 cm</t>
  </si>
  <si>
    <t>D.04.000.030021</t>
  </si>
  <si>
    <t>Porta lisa de madeira, interna "PIM", para acabamento em pintura, 01 folha, desempenho superior para uso público, tráfego intenso de 100.000 ciclos, padrão dimensional médio/pesado, com ferragens, completo - 80 x 210 cm</t>
  </si>
  <si>
    <t>D.04.000.030022</t>
  </si>
  <si>
    <t>Porta lisa de madeira, interna "PIM", para acabamento em pintura, 01 folha, desempenho superior para uso público, tráfego intenso de 100.000 ciclos, padrão dimensional médio/pesado, com ferragens, completo - 90 x 210 cm</t>
  </si>
  <si>
    <t>D.04.000.030023</t>
  </si>
  <si>
    <t>Porta lisa de madeira, interna, resistente a umidade "PIM RU", para acabamento em pintura, 01 folha, desempenho superior para uso público, tráfego intenso de 100.000 ciclos, padrão dimensional médio/pesado, com ferragens, completo - 80 x 210 cm</t>
  </si>
  <si>
    <t>D.04.000.030024</t>
  </si>
  <si>
    <t>Porta lisa de madeira, interna "PIM RU", acab. revestida/pintura, 01 folha, de 35mm, p/divisória sanitária, desemp. superior, uso público, tráfego intenso 100.000 ciclos, padrão dimensional médio/pesado, c/ferragens, completo, 80 x 210 cm</t>
  </si>
  <si>
    <t>D.04.000.030025</t>
  </si>
  <si>
    <t>Porta lisa de madeira, interna, resistente a umidade "PIM RU", para  pintura, 01 folha, tipo acessível, desempenho superior,  uso público, tráfego intenso 100.000 ciclos, padrão dimensional médio/pesado, com ferragens, completo - 90 x 210 cm</t>
  </si>
  <si>
    <t>D.04.000.030026</t>
  </si>
  <si>
    <t>Porta lisa madeira, interna, resistente a umidade "PIM RU", para pintura, 01 folha, de correr/deslizante, tipo acessível, desempenho superior p/uso público, tráfego intenso 100.000 ciclos, padrão dimensional pesado, ferragem, completo 100x200cm</t>
  </si>
  <si>
    <t>D.04.000.030108</t>
  </si>
  <si>
    <t>Folha de porta lisa em madeira folheada e encabeçada, sob medida</t>
  </si>
  <si>
    <t>D.04.000.030112</t>
  </si>
  <si>
    <t>Folha de porta em madeira sarrafeada com película lisa para verniz 72x210cm</t>
  </si>
  <si>
    <t>D.04.000.030113</t>
  </si>
  <si>
    <t>Folha de porta em madeira sarrafeada com película lisa para verniz 82x210cm</t>
  </si>
  <si>
    <t>D.04.000.030114</t>
  </si>
  <si>
    <t>Folha de porta em madeira sarrafeada com película lisa para verniz 92x210cm</t>
  </si>
  <si>
    <t>D.04.000.030135</t>
  </si>
  <si>
    <t>Batente madeira itauba/garapeira/cedro/angelim 14 x 3,5 cm, vão 52 a 92 x 210 cm</t>
  </si>
  <si>
    <t>D.04.000.030137</t>
  </si>
  <si>
    <t>Batente madeira itauba/garapeira/cedro/angelim 14 x 3,5 cm, vão 122 x 210 cm</t>
  </si>
  <si>
    <t>D.04.000.030150</t>
  </si>
  <si>
    <t>Guarnição cedrinho de 210 x 100 x 1 x 5 cm</t>
  </si>
  <si>
    <t>D.04.000.030205</t>
  </si>
  <si>
    <t>Folha de madeira sarrafeada, revestida nas 2 faces com laminado liso 62x210cm</t>
  </si>
  <si>
    <t>D.04.000.030206</t>
  </si>
  <si>
    <t>Folha de madeira sarrafeada, revestida nas 2 faces com laminado liso 72x210cm</t>
  </si>
  <si>
    <t>D.04.000.030207</t>
  </si>
  <si>
    <t>Folha de madeira sarrafeada, revestida nas 2 faces com laminado liso 82x210cm</t>
  </si>
  <si>
    <t>D.04.000.030208</t>
  </si>
  <si>
    <t>Folha de madeira sarrafeada, revestida nas 2 faces com laminado liso 92x210cm</t>
  </si>
  <si>
    <t>D.04.000.030221</t>
  </si>
  <si>
    <t>Folha de porta lisa em madeira sarrafeada para pintura 62x210cm</t>
  </si>
  <si>
    <t>D.04.000.030222</t>
  </si>
  <si>
    <t>Folha de porta lisa em madeira sarrafeada para pintura 72x210cm</t>
  </si>
  <si>
    <t>D.04.000.030223</t>
  </si>
  <si>
    <t>Folha de porta lisa em madeira sarrafeada para pintura 82x210cm</t>
  </si>
  <si>
    <t>D.04.000.030224</t>
  </si>
  <si>
    <t>Folha de porta lisa em madeira sarrafeada para pintura 92x210cm</t>
  </si>
  <si>
    <t>D.04.000.030225</t>
  </si>
  <si>
    <t>Folha de porta macho/fêmea sem emenda de 72x210cm</t>
  </si>
  <si>
    <t>D.04.000.030226</t>
  </si>
  <si>
    <t>Folha de porta macho/fêmea sem emenda de 82x210cm</t>
  </si>
  <si>
    <t>D.04.000.030227</t>
  </si>
  <si>
    <t>Folha de porta macho/fêmea sem emenda de 92x210cm</t>
  </si>
  <si>
    <t>D.04.000.030228</t>
  </si>
  <si>
    <t>Folha de porta macho/fêmea sem emenda de 62x210cm</t>
  </si>
  <si>
    <t>D.04.000.030274</t>
  </si>
  <si>
    <t>Folha de porta lisa em madeira para pintura de 110x210cm</t>
  </si>
  <si>
    <t>D.04.000.030360</t>
  </si>
  <si>
    <t>Chapa de laminado melamínico</t>
  </si>
  <si>
    <t>D.04.000.030366</t>
  </si>
  <si>
    <t>Sarrafo de cedrinho de 10 x 1,5 cm, aparelhada 3ª construção (para acabamento lateral de beiral)</t>
  </si>
  <si>
    <t>D.04.000.030380</t>
  </si>
  <si>
    <t>Faixa/batedor de proteção em tábua de MDF, revestido com laminado melamínico, canto arredondado - 290x15mm</t>
  </si>
  <si>
    <t>D.04.000.034041</t>
  </si>
  <si>
    <t>Tabua aparelhada de pinus macho-fêmea, de 1 x 10 cm - para forro</t>
  </si>
  <si>
    <t>D.04.000.035511</t>
  </si>
  <si>
    <t>Tabua aparelhada em cambará, cedrinho, cupuíba, eucalipto-citriodora, eucalipto-saligna, garapa, pinus-elioti, de 10 x 2 cm - macho/fêmea</t>
  </si>
  <si>
    <t>D.04.000.035551</t>
  </si>
  <si>
    <t>Taco de Ipê fixado com cola 10 x 40cm - material</t>
  </si>
  <si>
    <t>D.04.000.036006</t>
  </si>
  <si>
    <t>Soalho madeira aparelhada em cumaru, ipê, jatobá, tauari, garapa, angelim-pedra, de 20 x 2 cm</t>
  </si>
  <si>
    <t>D.04.000.036106</t>
  </si>
  <si>
    <t>Cordão meia cana de madeira aparelhada 1 x 1cm, em cumaru, ipê, jatobá, tauari, garapa, angelim-pedra</t>
  </si>
  <si>
    <t>D.04.000.098078</t>
  </si>
  <si>
    <t>Lousa em laminado melamínico, branco linha comercial</t>
  </si>
  <si>
    <t>D.05.000.023507</t>
  </si>
  <si>
    <t>Divisória cega tipo naval, Divilux 35 Fibraroc Formidur BPplus - instalado</t>
  </si>
  <si>
    <t>D.05.000.023509</t>
  </si>
  <si>
    <t>Divisória para sanitários, painéis em laminado melamínico estrutural, perfis em alumínio, inclusive ferragem - instalado</t>
  </si>
  <si>
    <t>D.05.000.023512</t>
  </si>
  <si>
    <t>Divisória painel/vidro/vidro, tipo naval, Divilux 35 MSO, Eucaplac UV - instalado</t>
  </si>
  <si>
    <t>D.05.000.023585</t>
  </si>
  <si>
    <t>Divisória Divilux 35 MSO Eucaplac UV cega - instalado</t>
  </si>
  <si>
    <t>D.05.000.024618</t>
  </si>
  <si>
    <t>Divisória cega tipo piso/teto em laminado melamínico de baixa pressão, com coluna estrutural em alumínio extrudado - instalado</t>
  </si>
  <si>
    <t>D.05.000.024619</t>
  </si>
  <si>
    <t>Divisória tipo piso/teto em vidro temperado simples de 6mm, com coluna estrutural em alumínio extrudado - instalado</t>
  </si>
  <si>
    <t>D.05.000.024620</t>
  </si>
  <si>
    <t>Divisória tipo piso/teto em vidro temperado duplo de 6mm e micro persianas, com coluna estrutural em alumínio extrudado - instalado</t>
  </si>
  <si>
    <t>E.01.000.037530</t>
  </si>
  <si>
    <t>Pintura de acabamento em tinta esmalte sobre estrutura metálica</t>
  </si>
  <si>
    <t>E.01.000.037531</t>
  </si>
  <si>
    <t>Pintura de acabamento em tinta epóxi sobre estrutura metálica</t>
  </si>
  <si>
    <t>E.01.000.037532</t>
  </si>
  <si>
    <t>Tinta PU bi componente para estrutura metálica, cor branca, ref. Sherwin Williams ou equivalente</t>
  </si>
  <si>
    <t>E.01.000.037533</t>
  </si>
  <si>
    <t>Fundo primer epoxi bicomponente, para pintura de ferro, alumínio, aço e galvanizado, ref. Sherwin Williams ou equivalente</t>
  </si>
  <si>
    <t>E.02.000.026760</t>
  </si>
  <si>
    <t>Prego diversas bitolas (referência 18 x 27)</t>
  </si>
  <si>
    <t>E.02.000.027010</t>
  </si>
  <si>
    <t>Arame recozido nº 18 BWG</t>
  </si>
  <si>
    <t>E.02.000.027011</t>
  </si>
  <si>
    <t>Arame tipo MIG, diâmetro de 0,80 a 1,20 mm</t>
  </si>
  <si>
    <t>E.02.000.027018</t>
  </si>
  <si>
    <t>Arame farpado galvanizado fio Nº 16 BWG</t>
  </si>
  <si>
    <t>E.02.000.027025</t>
  </si>
  <si>
    <t>Arame galvanizado nº 16 BWG</t>
  </si>
  <si>
    <t>E.02.000.090264</t>
  </si>
  <si>
    <t>Arame galvanizado nº 14 BWG</t>
  </si>
  <si>
    <t>E.03.000.026504</t>
  </si>
  <si>
    <t>Gancho de 1/4´ com porca e arruela, 550 mm</t>
  </si>
  <si>
    <t>E.03.000.026513</t>
  </si>
  <si>
    <t>Chumbador Fischer Bolt diâmetro = 1/2´ e comprimento = 4´</t>
  </si>
  <si>
    <t>E.03.000.026516</t>
  </si>
  <si>
    <t>Parafuso em latão com cabeça sextavada, com rosca mecânica de 3/8´ x 50mm</t>
  </si>
  <si>
    <t>E.03.000.026548</t>
  </si>
  <si>
    <t>Parafuso cabeça chata com bucha plástica de 8 mm - 5,5 x 50 mm</t>
  </si>
  <si>
    <t>E.03.000.026577</t>
  </si>
  <si>
    <t>Parafuso com rosca soberba 8 x 165mm</t>
  </si>
  <si>
    <t>E.03.000.026651</t>
  </si>
  <si>
    <t>Gaxeta EPDM ref. 1619 da Day Brasil ou equivalente</t>
  </si>
  <si>
    <t>E.03.000.026652</t>
  </si>
  <si>
    <t>Gaxeta EPDM ref. 274 da Day Brasil ou equivalente</t>
  </si>
  <si>
    <t>E.03.000.026653</t>
  </si>
  <si>
    <t>Parafuso auto-atarraxante/auto-brocante em aço médio carbono, com acabamento zincado brando, de 12 x 38 mm - com arruela de vedação</t>
  </si>
  <si>
    <t>E.03.000.026709</t>
  </si>
  <si>
    <t>Grapa ferro para cantoneira 1´ x 1/8´ 1,19 kg/m</t>
  </si>
  <si>
    <t>E.03.000.026726</t>
  </si>
  <si>
    <t>Parafuso com arruela e bucha S8 de 4,8 x 50 mm, tipo panela</t>
  </si>
  <si>
    <t>E.03.000.026733</t>
  </si>
  <si>
    <t>Parafusos niquelados para sanitários</t>
  </si>
  <si>
    <t>E.03.000.026735</t>
  </si>
  <si>
    <t>Conjunto de fixação para lavatório (dois parafusos, duas buchas e quatro arruelas); ref. SP 7 01 da Deca ou equivalente</t>
  </si>
  <si>
    <t>E.03.000.026771</t>
  </si>
  <si>
    <t>Rebites de ferro zincado n° 8, comprimento de 6,10 mm, diâmetro nominal de 3 mm</t>
  </si>
  <si>
    <t>E.03.000.049502</t>
  </si>
  <si>
    <t>Porca quadrada para parafuso M16</t>
  </si>
  <si>
    <t>E.03.000.049534</t>
  </si>
  <si>
    <t>Parafuso cabeça abaulada M16 x 45 mm</t>
  </si>
  <si>
    <t>E.03.000.049539</t>
  </si>
  <si>
    <t>Arruela quadrada de 50 mm com furo de 18 mm</t>
  </si>
  <si>
    <t>E.03.000.049540</t>
  </si>
  <si>
    <t>Arruela quadrada 100 x 100 x 5 mm com furo de 18 mm</t>
  </si>
  <si>
    <t>E.03.000.049550</t>
  </si>
  <si>
    <t>Parafuso cabeça quadrada M16 x 125 mm</t>
  </si>
  <si>
    <t>E.03.000.049551</t>
  </si>
  <si>
    <t>Parafuso cabeça abaulada M16 x 150 mm</t>
  </si>
  <si>
    <t>E.03.000.049552</t>
  </si>
  <si>
    <t>Parafuso cabeça quadrada M16 x 300 mm</t>
  </si>
  <si>
    <t>E.03.000.049553</t>
  </si>
  <si>
    <t>Parafuso rosca dupla M16 x 450 mm</t>
  </si>
  <si>
    <t>E.03.000.069519</t>
  </si>
  <si>
    <t>Conjunto para fixação de tanque</t>
  </si>
  <si>
    <t>E.03.000.069568</t>
  </si>
  <si>
    <t>Parafuso e bucha de 8´ para fixação de louça sanitária</t>
  </si>
  <si>
    <t>E.03.000.090616</t>
  </si>
  <si>
    <t>Parafuso sextavado em aço inoxidável de 1/4" x 1 1/4"; ref. SXRI1/4X1.1/4A2 da Belenus, TEL5329 da Termotécnica ou equivalente</t>
  </si>
  <si>
    <t>E.03.000.090617</t>
  </si>
  <si>
    <t>Arruela lisa em aço inoxidável de 1/4"; ref. 39136202 da Ciser, Inox 1/4" da Aciole, AL3/16A4 da Veppel ou equivalente</t>
  </si>
  <si>
    <t>E.03.000.090618</t>
  </si>
  <si>
    <t>Porca sextavada em aço inoxidável de 1/4";  ref. Inox 1/4" da Ciser, TEL5314 da Termotécnica, Inox 304 1/4" da Walsywa ou equivalente</t>
  </si>
  <si>
    <t>E.04.000.025014</t>
  </si>
  <si>
    <t>Fornecimento e montagem de estrutura metálica em aço USISAC41E / COSARCOR400E / CSNCOR420</t>
  </si>
  <si>
    <t>E.04.000.037502</t>
  </si>
  <si>
    <t>E.04.000.037503</t>
  </si>
  <si>
    <t>E.04.000.037504</t>
  </si>
  <si>
    <t>Tubo metálico metalon, referência 60 x 60 x 3,75mm</t>
  </si>
  <si>
    <t>E.04.000.037532</t>
  </si>
  <si>
    <t>Fornecimento e montagem de estrutura metálica em aço ASTM-A 36, sem pintura</t>
  </si>
  <si>
    <t>E.05.000.026198</t>
  </si>
  <si>
    <t>Chapa perfurada em aço SAE 1020, furos redondos de diâmetro 7,5 mm, área aberta 45%, e espessura de 1/8´, dimensão 2,0 x 1,0 m</t>
  </si>
  <si>
    <t>E.05.000.026615</t>
  </si>
  <si>
    <t>Cantoneira ferro 1´ x 1´ x 1/8´ - 1,19 kg/m</t>
  </si>
  <si>
    <t>E.05.000.026662</t>
  </si>
  <si>
    <t>Chapa de aço ASTM A-36 de 1/4´</t>
  </si>
  <si>
    <t>E.05.000.026678</t>
  </si>
  <si>
    <t>Ferro cantoneira abas iguais em aço carbono, de 1´ x 1´ x 1/8´</t>
  </si>
  <si>
    <t>E.05.000.026682</t>
  </si>
  <si>
    <t>Cantoneira em aço galvanizado de 1´ x 1/8´</t>
  </si>
  <si>
    <t>E.05.000.026702</t>
  </si>
  <si>
    <t>Insert maciço com furo inferior para ancoragem, carga de trabalho 3.000 kg; ref. TS24 da Trejor ou equivalente</t>
  </si>
  <si>
    <t>E.05.000.026703</t>
  </si>
  <si>
    <t>Içador, carga de trabalho 3.000 kg, ref. TP24 fabricação Trejor ou equivalente</t>
  </si>
  <si>
    <t>E.05.000.026704</t>
  </si>
  <si>
    <t>Chapa de ferro Nº 14</t>
  </si>
  <si>
    <t>E.05.000.026707</t>
  </si>
  <si>
    <t>Posicionador, carga de trabalho 3.000 kg, ref. TP24 fabricação Trejor ou equivalente</t>
  </si>
  <si>
    <t>E.06.000.021546</t>
  </si>
  <si>
    <t>Tela galvanizada para fixação de alvenaria, malha de 15x15mm e dimensão 6x50cm</t>
  </si>
  <si>
    <t>E.06.000.021547</t>
  </si>
  <si>
    <t>Tela galvanizada para fixação de alvenaria, malha de 15x15mm e dimensão 7,5x50cm</t>
  </si>
  <si>
    <t>E.06.000.021548</t>
  </si>
  <si>
    <t>Tela galvanizada para fixação de alvenaria, malha de 15x15mm e dimensão 10,5x50cm</t>
  </si>
  <si>
    <t>E.06.000.021549</t>
  </si>
  <si>
    <t>Tela galvanizada para fixação de alvenaria, malha de 15x15mm e dimensão 12x50cm</t>
  </si>
  <si>
    <t>E.06.000.021550</t>
  </si>
  <si>
    <t>Tela galvanizada para fixação de alvenaria, malha de 15x15mm e dimensão 17x50cm</t>
  </si>
  <si>
    <t>E.06.000.021551</t>
  </si>
  <si>
    <t>Pino de aço liso com arruela  1/4" x 27 mm para tela galvanizada para fixação de alvenaria</t>
  </si>
  <si>
    <t>E.06.000.042847</t>
  </si>
  <si>
    <t>Clips de fixação para vergalhão em aço galvanizado diâmetro de 3/8´, ref. TEL 5238 ou equivalente</t>
  </si>
  <si>
    <t>E.06.000.065041</t>
  </si>
  <si>
    <t>Reservatório metálico cilíndrico horizontal, capacidade de 10.000 litros</t>
  </si>
  <si>
    <t>E.06.000.065042</t>
  </si>
  <si>
    <t>Reservatório metálico cilíndrico horizontal, capacidade de 5.000 litros</t>
  </si>
  <si>
    <t>E.06.000.065056</t>
  </si>
  <si>
    <t>Reservatório metálico cilíndrico horizontal, capacidade de 3.000 litros</t>
  </si>
  <si>
    <t>E.07.000.020121</t>
  </si>
  <si>
    <t>Trilho em alumínio simples</t>
  </si>
  <si>
    <t>E.07.000.020122</t>
  </si>
  <si>
    <t>Perfil retangular em alumínio de 50x25x2mm</t>
  </si>
  <si>
    <t>E.07.000.020127</t>
  </si>
  <si>
    <t>Perfil em alumínio anodizado natural, perfil qualquer</t>
  </si>
  <si>
    <t>E.07.000.026650</t>
  </si>
  <si>
    <t>Cantoneira em alumínio antiderrapante, dimensões 50 x 30 mm; referência comercial Artesana ou equivalente</t>
  </si>
  <si>
    <t>E.07.000.026661</t>
  </si>
  <si>
    <t>Chapa lisa em alumínio 2000 x 1000 x 3 mm (16,20 kg/pc)</t>
  </si>
  <si>
    <t>E.07.000.026667</t>
  </si>
  <si>
    <t>Cantoneira sextavada em alumínio para placa cerâmica, acabamento natural ref. Canto metal A3 ou equivalente</t>
  </si>
  <si>
    <t>E.07.000.027632</t>
  </si>
  <si>
    <t>Gradil em alumínio natural com portão central de 2 folhas de 80cm cada - sob medida</t>
  </si>
  <si>
    <t>E.07.000.033503</t>
  </si>
  <si>
    <t>Cantoneira em alumínio ´Y´ para massa, espessura de 1,5mm, ref. R-78 da Pin-Can, M-1 da Canto Metal ou equivalente</t>
  </si>
  <si>
    <t>E.07.000.090592</t>
  </si>
  <si>
    <t>Cinta de alumínio, diâmetro de 1/2´</t>
  </si>
  <si>
    <t>E.07.000.093837</t>
  </si>
  <si>
    <t>Fita porosa de 25mm x 25 m</t>
  </si>
  <si>
    <t>E.08.000.021080</t>
  </si>
  <si>
    <t>Perfil em alumínio anodizado tipo U, abas iguais, de 9,53x9,53x1,58mm</t>
  </si>
  <si>
    <t>E.08.000.023605</t>
  </si>
  <si>
    <t>Forro modular metálico em aluzink, placas de 625x625mm, Tile Tegular perfurado - instalado</t>
  </si>
  <si>
    <t>E.08.000.025044</t>
  </si>
  <si>
    <t>Brise metálico curvo e móvel termoacustico, em chapa lisa de alumínio pré-pintada, preenchido com poliuretano expandido injetado, largura 335 mm, ref. Asa de avião da Refax, BSM335 da Sul Metal ou equivalente</t>
  </si>
  <si>
    <t>E.08.000.025053</t>
  </si>
  <si>
    <t>Brise metálico curvo e móvel em chapa microperfurada de alumínio pré-pintada, ref. AS288 Retrátil da Refax, SM A300 da Sul Metais ou equivalente</t>
  </si>
  <si>
    <t>E.08.000.026210</t>
  </si>
  <si>
    <t>Placa de alumínio composto "ACM", espessura de 4 mm, acabamento em PVDF, uso externo/interno</t>
  </si>
  <si>
    <t>E.08.000.026211</t>
  </si>
  <si>
    <t>Placa de alumínio composto "ACM", espessura de 3 mm, acabamento em polieter (interno)</t>
  </si>
  <si>
    <t>E.08.000.030901</t>
  </si>
  <si>
    <t>Barra de proteção para lavatório tipo U, para pessoas com mobilidade reduzida, em tubo de alumínio com pintura de epóxi, medidas: 63x51cm ou 54x40cm</t>
  </si>
  <si>
    <t>E.08.000.090569</t>
  </si>
  <si>
    <t>Folha em alumínio corrugado 015 revestido em papel kraft</t>
  </si>
  <si>
    <t>E.09.000.045602</t>
  </si>
  <si>
    <t>Caixa de derivação, embutida ou externa, de 2x30x60mm, para rodapé duplo</t>
  </si>
  <si>
    <t>E.09.000.090147</t>
  </si>
  <si>
    <t>Parafuso com arruela em aço galvanizado, para flange S16/80</t>
  </si>
  <si>
    <t>E.09.000.090150</t>
  </si>
  <si>
    <t>Parafuso com porca e arruela em aço galvanizado S20/90</t>
  </si>
  <si>
    <t>E.10.000.020343</t>
  </si>
  <si>
    <t>Tela galvanizada fio 24 BWG, malha hexagonal de 1/2´</t>
  </si>
  <si>
    <t>E.10.000.027017</t>
  </si>
  <si>
    <t>Gabião tipo caixa em tela metálica, revestido com galvanização com liga zinco/alumínio, malha hexagonal torção dupla 8x10cm, fio diâmetro 2,7mm, altura de 0,5m, independente do formato, conforme NBR 8964, ref. Maccaferri, Comep, Diprotec ou equivalente</t>
  </si>
  <si>
    <t>E.10.000.027018</t>
  </si>
  <si>
    <t>Gabião tipo caixa em tela metálica, revestido com galvanização com liga zinco/alumínio, malha hexagonal torção dupla 8x10cm, fio diâmetro 2,7mm, altura de 1,0m, independente do formato, conforme NBR 8964; ref. Maccaferri, Comep, Diprotec ou equivalente</t>
  </si>
  <si>
    <t>E.10.000.027511</t>
  </si>
  <si>
    <t>Tela de aço galvanizado, fio 10 BWG,  malha 2´ tipo alambrado</t>
  </si>
  <si>
    <t>E.10.000.027518</t>
  </si>
  <si>
    <t>Tela de aço galvanizado, fio 12BWG, malha 2´ tipo alambrado</t>
  </si>
  <si>
    <t>E.10.000.027521</t>
  </si>
  <si>
    <t>Tela em arame galvanizado, malha 2´, fio 22BWG, tipo galinheiro</t>
  </si>
  <si>
    <t>E.10.000.027526</t>
  </si>
  <si>
    <t>Tela ondulada de arame galvanizado, fio 10B WG, malha 1´ artística</t>
  </si>
  <si>
    <t>E.10.000.027529</t>
  </si>
  <si>
    <t>Tela de alambrado em arame galvanizado, fio 16BWG, malha 1´</t>
  </si>
  <si>
    <t>E.10.000.049565</t>
  </si>
  <si>
    <t>Cordoalha para estai de aço galvanizado 7 fios, diâmetro 3/8´ tipo SM, galvanização eletrolítica</t>
  </si>
  <si>
    <t>E.10.000.049575</t>
  </si>
  <si>
    <t>Esticador para cabo de aço 5/16´ (8 mm) com terminal gancho-olhal</t>
  </si>
  <si>
    <t>E.10.000.090472</t>
  </si>
  <si>
    <t>Cabo de aço galvanizado com alma de aço, diâmetro 5/16´ (7,94mm)</t>
  </si>
  <si>
    <t>E.10.000.090476</t>
  </si>
  <si>
    <t>Cabo de aço galvanizado com alma de aço, diâmetro 3/16´ (4,76mm)</t>
  </si>
  <si>
    <t>E.10.000.090477</t>
  </si>
  <si>
    <t>Cordoalha de aço galvanizado, diâmetro de 1/4´ (6,35mm), tipo HS, galvanização à fogo, classe A com 7 fios</t>
  </si>
  <si>
    <t>E.10.000.092774</t>
  </si>
  <si>
    <t>Cabo de aço galvanizado com alma de aço, diâmetro 3/8´ (9,52mm)</t>
  </si>
  <si>
    <t>E.18.000.020159</t>
  </si>
  <si>
    <t>Barra de apoio lateral para lavatório, para pessoas com mobilidade reduzida, em tubo de aço inoxidável de 1.1/4´, comprimento 25 a 30 cm</t>
  </si>
  <si>
    <t>E.18.000.027519</t>
  </si>
  <si>
    <t>Barreira de proteção perimetral em aço inoxidável, AISI 430, dupla (clipada) instalado com 8 espiras, ref. Iron Wall, Master proteção, Incotela ou equivalente</t>
  </si>
  <si>
    <t>E.18.000.027523</t>
  </si>
  <si>
    <t>Colocação de Ouriço, simples ou dupla, com 8 espiras - instalado</t>
  </si>
  <si>
    <t>E.18.000.030900</t>
  </si>
  <si>
    <t>Barra de apoio em aço inoxidável AISI 304, diâmetro de 32 mm (1 1/4´), espessura 1,5 mm e comprimento 40 cm</t>
  </si>
  <si>
    <t>E.18.000.031010</t>
  </si>
  <si>
    <t>Barra de apoio, para pessoas com mobilidade reduzida, em tubo de aço inoxidável 1 1/2´, L= 500mm</t>
  </si>
  <si>
    <t>E.18.000.031011</t>
  </si>
  <si>
    <t>Barra de apoio, para pessoas com mobilidade reduzida, em tubo de aço inoxidável 1 1/2´, L= 800mm</t>
  </si>
  <si>
    <t>E.18.000.031013</t>
  </si>
  <si>
    <t>Barra de apoio, para pessoas com mobilidade reduzida, em tubo de aço inoxidável 1 1/2´, L= 800x800mm</t>
  </si>
  <si>
    <t>E.18.000.031109</t>
  </si>
  <si>
    <t>Corrimão em tubo redondo de aço inoxidável AISI 304 liga 18,8, diâmetro nominal de 1 1/2" (38,1mm), espessura de 1,5mm, acabamento escovado, sem arestas vivas, conforme NBR 9050, NBR 9077 E NBR 14718</t>
  </si>
  <si>
    <t>E.18.000.031932</t>
  </si>
  <si>
    <t>Corrimão duplo em tubo de aço inoxidável com diâmetro de 1 1/2´ e montantes com diâmetro de 2´, acabamento aço inox 304 escovado, fixado com flange e canopla</t>
  </si>
  <si>
    <t>E.18.000.031933</t>
  </si>
  <si>
    <t>Corrimão em tubo de aço inoxidável, diâmetro 1 1/2´ e montantes com diâmetro de 2´, acabamento em aço inox 304 escovado, fixado com flange e canopla</t>
  </si>
  <si>
    <t>E.18.000.036519</t>
  </si>
  <si>
    <t>Revestimento em aço inoxidável AISI304, liga18,8 em chapa 20 com espessura de 1mm, acabamento escovado - colocado</t>
  </si>
  <si>
    <t>E.18.000.039079</t>
  </si>
  <si>
    <t>Placa comemorativa em aço inoxidável escovado, medidas aproximadas de 50cm de largura e 70cm de altura, texto+desenho+parafuos</t>
  </si>
  <si>
    <t>E.18.000.050496</t>
  </si>
  <si>
    <t>Mesa lateral em aço inoxidável com prateleira inferior, de 2100 x 700 x 850mm</t>
  </si>
  <si>
    <t>E.18.000.063554</t>
  </si>
  <si>
    <t>Abrigo simples em aço inoxidável escovado AISI-304/316, com suporte para mangueira 1 1/2", porta em vidro temperado, 60x90x17cm, ref. Firex, Gilfire, Rwinox ou equivalente</t>
  </si>
  <si>
    <t>E.18.000.067524</t>
  </si>
  <si>
    <t>Captor pluvial equipado com mecanismo anti-vórtice, corpo em aço inoxidável, grelha em alumínio, DN= 50 mm; ref. linha EPAMS da Saint Gobain ou equivalente</t>
  </si>
  <si>
    <t>E.18.000.067525</t>
  </si>
  <si>
    <t>Captor pluvial equipado com mecanismo anti-vórtice, corpo em aço inoxidável, grelha em alumínio, DN= 75 mm; ref. linha SMU EPAMS da Saint Gobain ou equivalente</t>
  </si>
  <si>
    <t>E.19.000.025645</t>
  </si>
  <si>
    <t>Telha ondulada translúcida em polipropileno, 244x110cm, espessura 1,10mm, ref. 177 Esaf, Atco ou equivalente</t>
  </si>
  <si>
    <t>E.20.000.091554</t>
  </si>
  <si>
    <t>Brise metálico fixo em chapa lisa de Aluzinc pré-pintada, espessura de 0,6 mm, seção "U" dimensão 200x75mm, ref. Aerobrise 200 da Hunter Douglas, AB 200 da Refax, BSM-A200 da Sul Metais ou equivalente</t>
  </si>
  <si>
    <t>F.03.000.020572</t>
  </si>
  <si>
    <t>Concreto asfáltico usinado à quente tipo CBUQ, faixa Dersa (faixa 4 ou 5) posto obra</t>
  </si>
  <si>
    <t>F.03.000.020573</t>
  </si>
  <si>
    <t>Binder fechado, fornecimento posto obra</t>
  </si>
  <si>
    <t>F.03.000.024023</t>
  </si>
  <si>
    <t>Manta asfáltica plastomérica com armadura filme de poliéster tipo III, espessura 4mm, face exposta em geotêxtil, Premium Geotêxtil da Viapol ou equivalente</t>
  </si>
  <si>
    <t>F.03.000.024031</t>
  </si>
  <si>
    <t>Papel betumado KRAFT</t>
  </si>
  <si>
    <t>F.03.000.024034</t>
  </si>
  <si>
    <t>Asfalto oxidado tipo II (NBR9910), ref. Denver asfalto OX ou 084 da Petrox ou equivalente</t>
  </si>
  <si>
    <t>F.03.000.024078</t>
  </si>
  <si>
    <t>Impermeabilização flexível à base polímeros acrílicos; ref. Denvercril Super / Igolflex / Vedapren / Viaflex branco ou equivalente</t>
  </si>
  <si>
    <t>F.03.000.024081</t>
  </si>
  <si>
    <t>Membrana de asfalto modificado com elastômeros cor preta, ref. Vedapren / Otto Baumgart, Denverpren SBS / Denver, Igolflex Preto / Sika ou equivalente</t>
  </si>
  <si>
    <t>F.03.000.024109</t>
  </si>
  <si>
    <t>Manta asfáltica com armadura filme de poliéster, tipo III-B, espessura de 3 mm, ref. Denvermanta III-B Denver Global, Torodin III-B Viapol, Premium Poliéster III-B Viapol ou equivalente</t>
  </si>
  <si>
    <t>F.03.000.024110</t>
  </si>
  <si>
    <t>Manta asfáltica com armadura filme de poliéster, tipo III-B, espessura de 4 mm, ref. Denvermanta III-B Denver Global, Torodin III-B Viapol, Premium Poliéster III-B Viapol ou equivalente</t>
  </si>
  <si>
    <t>F.03.000.024111</t>
  </si>
  <si>
    <t>Manta asfáltica tipo III-B, esp. 3mm, face exposta em geotêxtil, ref. Denvermanta Geotêxtil III-B -Denver Global, Torodin Geotêxtil III-B e Premium III-B Viapol ou equivalente</t>
  </si>
  <si>
    <t>F.03.000.024534</t>
  </si>
  <si>
    <t>Isolamento térmico em espuma elastomérica, espessura de 9 a 12 mm, para tubulação água quente e refrigeração, diâmetro de 1/4´ (cobre)</t>
  </si>
  <si>
    <t>F.03.000.024535</t>
  </si>
  <si>
    <t>Isolamento térmico em espuma elastomérica, espessura de 9 a 12 mm, para tubulação água quente e refrigeração, diâmetro de 5/8´ (cobre) ou 1/4´ (ferro)</t>
  </si>
  <si>
    <t>F.03.000.024549</t>
  </si>
  <si>
    <t>Manta elastomérica para tubulação de água quente e refrigeração, espessura de 19 a 26 mm</t>
  </si>
  <si>
    <t>F.03.000.024550</t>
  </si>
  <si>
    <t>Isolamento térmico em espuma elastomérica, espessura de 19 a 26 mm, para tubulação de água quente e refrigeração, diâmetro de 3/8" (cobre) e 1/8" (ferro)</t>
  </si>
  <si>
    <t>F.03.000.024551</t>
  </si>
  <si>
    <t>Isolamento térmico em espuma elastomérica, espessura de 19 a 26 mm, para tubulação de água quente e refrigeração, diâmetro de 3/4" (cobre) e 3/8" (ferro)</t>
  </si>
  <si>
    <t>F.03.000.024702</t>
  </si>
  <si>
    <t>Asfalto betuminoso (CAP 85/100= CAP 7)(CAP 50/60= CAP 20)</t>
  </si>
  <si>
    <t>F.03.000.024704</t>
  </si>
  <si>
    <t>Emulsão RR-1-C</t>
  </si>
  <si>
    <t>F.03.000.024705</t>
  </si>
  <si>
    <t>Asfalto diluído CM-30</t>
  </si>
  <si>
    <t>F.03.000.039005</t>
  </si>
  <si>
    <t>Pintura impermeabilizante com asfalto oxidado e solventes orgânicos, ref. Viabit/Viapol, Neutrol/Otto Baumgart/IGOL55 Sika, ou equivalente</t>
  </si>
  <si>
    <t>F.04.000.025523</t>
  </si>
  <si>
    <t>Cumeeira para telha de poliester reforçado com fibra de vidro (PRFV), perfil trapezoidal 49 ou kalheta; ref. Coberfibras, Cersan, Fibratel Telhas, Doplast ou equivalente</t>
  </si>
  <si>
    <t>F.04.000.025549</t>
  </si>
  <si>
    <t>Domo em acrílico fixado com perfil de alumínio, de 1,05 x 1,05 m ref. Alumecril, Domoplast ou equivalente - instalado</t>
  </si>
  <si>
    <t>F.04.000.025550</t>
  </si>
  <si>
    <t>Chapa em policarbonato alveolar bronze de 6 x 1050 x 6000 mm</t>
  </si>
  <si>
    <t>F.04.000.025600</t>
  </si>
  <si>
    <t>Chapa em policarbonato compacto, cor fumê/bronze, espessura de 6mm</t>
  </si>
  <si>
    <t>F.04.000.025601</t>
  </si>
  <si>
    <t>Chapa em policarbonato compacto, cor cristal, espessura de 6mm</t>
  </si>
  <si>
    <t>F.04.000.025602</t>
  </si>
  <si>
    <t>Chapa em policarbonato compacto, cor cristal, espessura de 10mm</t>
  </si>
  <si>
    <t>F.04.000.025608</t>
  </si>
  <si>
    <t>Telha de poliester reforçado com fibra de vidro (PRFV), perfil trapezoidal 49 ou kalheta, com espessura de 1,5mm; ref. Coberfibras, Cersan, Fibratel Telhas, Doplast ou equivalente</t>
  </si>
  <si>
    <t>F.04.000.025638</t>
  </si>
  <si>
    <t>Chapa em policarbonato alveolar bronze de 10 x 2100 x 6000 mm</t>
  </si>
  <si>
    <t>F.04.000.025642</t>
  </si>
  <si>
    <t>Chapa em policarbonato alveolar translúcido de 10 x 2100 x 6000 mm</t>
  </si>
  <si>
    <t>F.04.000.026505</t>
  </si>
  <si>
    <t>Calço plástico para telha ondulada, 18 mm</t>
  </si>
  <si>
    <t>F.04.000.026506</t>
  </si>
  <si>
    <t>Calço plástico para telha trapezoidal, 38 mm</t>
  </si>
  <si>
    <t>F.04.000.090497</t>
  </si>
  <si>
    <t>Chapa em policarbonato alveolar de 6mm</t>
  </si>
  <si>
    <t>F.07.000.022013</t>
  </si>
  <si>
    <t>Poliestireno expandido densidade 9 a 10 kg/m³ - P1 para enchimento</t>
  </si>
  <si>
    <t>F.07.000.022016</t>
  </si>
  <si>
    <t>EPS (poliestireno expandido) tipo 5F com densidade de 22,5 kg/m³, antichamas (tipo F), resistência a compressão de 104 KPa, deformação de 10%, em blocos</t>
  </si>
  <si>
    <t>F.07.000.024075</t>
  </si>
  <si>
    <t>Manta de lã de vidro e/ou lã de rocha de 2´</t>
  </si>
  <si>
    <t>F.07.000.024507</t>
  </si>
  <si>
    <t>Poliestireno expandido P-III (isopor), espessura de 10mm</t>
  </si>
  <si>
    <t>F.07.000.024513</t>
  </si>
  <si>
    <t>Poliestireno expandido P-III (isopor), espessura de 20mm</t>
  </si>
  <si>
    <t>F.07.000.024536</t>
  </si>
  <si>
    <t>Isolamento térmico em espuma elastomérica, espessura de 9 a 12 mm, para tubulação água quente e refrigeração, diâmetro de 1/2´ (cobre)</t>
  </si>
  <si>
    <t>F.07.000.024537</t>
  </si>
  <si>
    <t>Isolamento térmico em espuma elastomérica, espessura de 9 a 12 mm, para tubulação água quente e refrigeração, diâmetro de 1´ (cobre)</t>
  </si>
  <si>
    <t>F.07.000.024538</t>
  </si>
  <si>
    <t>Isolamento térmico em espuma elastomérica, espessura de 19 a 26 mm, para tubulação água quente e refrigeração, diâmetro de 7/8´ (cobre) / 1/2´ (ferro)</t>
  </si>
  <si>
    <t>F.07.000.024539</t>
  </si>
  <si>
    <t>Isolamento térmico em espuma elastomérica, espessura de 19 a 26 mm, para tubulação água quente e refrigeração, diâmetro de 1 1/8´ (cobre) / 3/4´ (ferro)</t>
  </si>
  <si>
    <t>F.07.000.024540</t>
  </si>
  <si>
    <t>Isolamento térmico em espuma elastomérica, espessura de 19 a 26 mm, para tubulação água quente e refrigeração, diâmetro de 1 3/8´ (cobre) ou 1´ (ferro)</t>
  </si>
  <si>
    <t>F.07.000.024541</t>
  </si>
  <si>
    <t>Isolamento térmico em espuma elastomérica, espessura de 19 a 26 mm, para tubulação água quente e refrigeração, diâmetro de 1 5/8´ (cobre) ou 1 1/4´ (ferro)</t>
  </si>
  <si>
    <t>F.07.000.024542</t>
  </si>
  <si>
    <t>Isolamento térmico em espuma elastomérica, espessura de 19 a 26 mm, para tubulação água quente e refrigeração, diâmetro de 1 1/2´ (ferro)</t>
  </si>
  <si>
    <t>F.07.000.024543</t>
  </si>
  <si>
    <t>Isolamento térmico em espuma elastomérica, espessura de 19 a 26 mm, para tubulação água quente e refrigeração, diâmetro de 2´ (ferro)</t>
  </si>
  <si>
    <t>F.07.000.024544</t>
  </si>
  <si>
    <t>Isolamento térmico em espuma elastomérica, espessura de 19 a 26 mm, para tubulação água quente e refrigeração, diâmetro de 2 1/2´ (ferro)</t>
  </si>
  <si>
    <t>F.07.000.024545</t>
  </si>
  <si>
    <t>Isolamento térmico em espuma elastomérica, espessura de 19 a 26 mm, para tubulação água quente e refrigeração, diâmetro de 3 1/2´ (cobre) / 3´ (ferro)</t>
  </si>
  <si>
    <t>F.07.000.024546</t>
  </si>
  <si>
    <t>Isolamento térmico em espuma elastomérica, espessura de 19 a 26 mm, para tubulação água quente e refrigeração, diâmetro de 4´ (ferro)</t>
  </si>
  <si>
    <t>F.07.000.024547</t>
  </si>
  <si>
    <t>Isolamento térmico em espuma elastomérica, espessura de 19 a 26 mm, para tubulação água quente e refrigeração, diâmetro de 5´ (ferro)</t>
  </si>
  <si>
    <t>F.07.000.024548</t>
  </si>
  <si>
    <t>Isolamento térmico em espuma elastomérica, espessura de 19 a 26 mm, para tubulação água quente e refrigeração, diâmetro de 6´ (ferro)</t>
  </si>
  <si>
    <t>F.07.000.024551</t>
  </si>
  <si>
    <t>Manta em fibra cerâmica aluminizada, espessura de 38 mm, densidade 96 kg/m³, comprimento de fibra (médio) 100mm, para isolamento térmico de duto de pressurização</t>
  </si>
  <si>
    <t>F.07.000.024571</t>
  </si>
  <si>
    <t>Manta de lã de vidro e/ou lã de rocha de 1´</t>
  </si>
  <si>
    <t>F.08.000.020301</t>
  </si>
  <si>
    <t>Placa neoprene fretado para apoio-Dm³</t>
  </si>
  <si>
    <t>F.08.000.024103</t>
  </si>
  <si>
    <t>Mastique silicone Silix 567; referência comercial Rhodia / Dow Corning 791 ou equivalente</t>
  </si>
  <si>
    <t>F.08.000.024104</t>
  </si>
  <si>
    <t>Película adesiva jateada liso fosco ou listra branca para vidros - uso interno</t>
  </si>
  <si>
    <t>F.08.000.028059</t>
  </si>
  <si>
    <t>Perfil de acabamento com borracha termoplástica vulcanizada de embutir, para junta dilatação piso-piso, fixação em perfis de alumínio, ref. GFTW100V/GFT100x2" da CS Brasil ou equivalente</t>
  </si>
  <si>
    <t>F.08.000.028060</t>
  </si>
  <si>
    <t>Perfil de acabamento com borracha santoprene de embutir, para junta de dilatação, piso-parede, fixação em perfis de alumínio, ref. Cosimo Cataldo ou equivalente</t>
  </si>
  <si>
    <t>F.08.000.028061</t>
  </si>
  <si>
    <t>Perfil de acabamento com borracha santoprene de embutir, para junta dilatação parede-parede ou forro-forro, fixação em perfis de alumínio, ref. Cosimo Cataldo ou equivalente</t>
  </si>
  <si>
    <t>F.08.000.028062</t>
  </si>
  <si>
    <t>Perfil de acabamento com borracha santoprene de embutir, para junta dilatação parede-parede ou forro-forro-canto, fixação em perfis de alumínio, ref. Cosimo Cataldo ou equivalente</t>
  </si>
  <si>
    <t>F.08.000.028065</t>
  </si>
  <si>
    <t>Mastique elástico poliuretano para juntas; referência comercial Vedaflex da Otto Baumgart, Sikaflex 1A da Sika ou equivalente</t>
  </si>
  <si>
    <t>F.08.000.033572</t>
  </si>
  <si>
    <t>Friso para junta de dilatação em revestimento granito lavado tipo Fulget</t>
  </si>
  <si>
    <t>F.08.000.036004</t>
  </si>
  <si>
    <t>Junta estrutural, UT10VMA Uniontech / JJ1015M Jeene</t>
  </si>
  <si>
    <t>F.08.000.036005</t>
  </si>
  <si>
    <t>Junta estrutural, UT20VMA Uniontech / JJ2027M Jeene</t>
  </si>
  <si>
    <t>F.08.000.036018</t>
  </si>
  <si>
    <t>Junta UT25OAE Uniontech / JJ2540VV Jeene, labios poliméricos</t>
  </si>
  <si>
    <t>F.08.000.036019</t>
  </si>
  <si>
    <t>Junta UT35OAE Uniontech / JJ3550VV Jeene, labios poliméricos</t>
  </si>
  <si>
    <t>F.08.000.036025</t>
  </si>
  <si>
    <t>Perfilado termoplast. PVC, Vedacit O-12/Sika O-12</t>
  </si>
  <si>
    <t>F.08.000.036027</t>
  </si>
  <si>
    <t>Perfilado termoplast. PVC, Vedacit O-22/Sika O-22</t>
  </si>
  <si>
    <t>F.08.000.036063</t>
  </si>
  <si>
    <t>Juntas latão 3/4´x 1/8´</t>
  </si>
  <si>
    <t>F.08.000.062020</t>
  </si>
  <si>
    <t>Tarugo de polietileno D=10mm delimitador da junta de dilatação</t>
  </si>
  <si>
    <t>F.08.000.062026</t>
  </si>
  <si>
    <t>Guia de polietileno Tarucel, diâmetro de 15 mm</t>
  </si>
  <si>
    <t>F.09.000.024029</t>
  </si>
  <si>
    <t>Manta geotêxtil com resistência à tração longitudinal de 31kN/m e transversal de 27kN/m, ref. linha Bidim RT ou equivalente</t>
  </si>
  <si>
    <t>F.09.000.024049</t>
  </si>
  <si>
    <t>Manta geotêxtil com resistência à tração longitudinal de 16kN/m e transversal de 14kN/m, ref. linha Bidim RT ou equivalente</t>
  </si>
  <si>
    <t>F.09.000.024080</t>
  </si>
  <si>
    <t>Manta geotêxtil com resistência à tração longitudinal de 10kN/m e transversal de 9kN/m, ref. linha Bidim RT ou equivalente</t>
  </si>
  <si>
    <t>F.09.000.092628</t>
  </si>
  <si>
    <t>Tela de juta (aniagem)</t>
  </si>
  <si>
    <t>F.10.000.023573</t>
  </si>
  <si>
    <t>Forro termoacústico em lã de vidro com acabamento plástico; e= 20 mm, densidade 60 kg/m³, com estrutura de sustentação colocado; ref. Forrovid K-60 ou equivalente - instalado</t>
  </si>
  <si>
    <t>F.10.000.024058</t>
  </si>
  <si>
    <t>Lâmina refletiva revestida 2 faces em alumínio, dupla malha de reforço resina termoplástica, alta densidade, laminação c/filme entre camadas, cl. A, norma ABNT NBR15567, espes. 0,20mm; ref. Duralfoil Multi 2 de Gib do Brasil ou equivalente</t>
  </si>
  <si>
    <t>F.10.000.024520</t>
  </si>
  <si>
    <t>Espuma flexível poliuretano poliéter, auto extinguível, superfície em cunhas anecóicas ou ondulado, natural grafite, e=50mm, densidade 28 até 35kg/m³; ref. Sonique Wave 50/10 Vibrasom, Sinus PLus da Isopur ou equivalente</t>
  </si>
  <si>
    <t>F.11.000.025601</t>
  </si>
  <si>
    <t>Telha em fibra vegetal, ondulada de 3mm; ref. Onduline, Fibroflex ou equivalente</t>
  </si>
  <si>
    <t>F.11.000.025602</t>
  </si>
  <si>
    <t>Cumeeira em fibra vegetal, lisa de 3mm; ref. Onduline, Fibroflex ou equivalente</t>
  </si>
  <si>
    <t>F.12.000.024008</t>
  </si>
  <si>
    <t>Fita autoadesiva em poliester de 5 cm, para trincas, ref. Fitafix ou equivalente</t>
  </si>
  <si>
    <t>F.12.000.024026</t>
  </si>
  <si>
    <t>Selante endurecedor à base de polímeros siliconados, ref. Otto baugart, Masterkure HD 200WB da Basf ou equivalente</t>
  </si>
  <si>
    <t>F.12.000.024102</t>
  </si>
  <si>
    <t>Geomembrana em polietileno PEAD, lisa em ambas as faces com espessura de 1 mm</t>
  </si>
  <si>
    <t>F.12.000.028008</t>
  </si>
  <si>
    <t>Desmoldante para formas</t>
  </si>
  <si>
    <t>F.12.000.028069</t>
  </si>
  <si>
    <t>Selante elástico de alto desempenho à base de poliuretano para uso geral, ref. Nitoseal PU30 da Fosroc, Sikaflex-Construction ou equivalente</t>
  </si>
  <si>
    <t>F.12.000.028075</t>
  </si>
  <si>
    <t>Cola de contato para espuma elastomérica, isolamento térmico (uso adesivo industrial), ref. Armaflex 520 ou equivalente</t>
  </si>
  <si>
    <t>F.12.000.091473</t>
  </si>
  <si>
    <t>Serviço soldagem geomembrana alta densidade PEAD</t>
  </si>
  <si>
    <t>F.13.000.025534</t>
  </si>
  <si>
    <t>Telha ondulada em CRFS (2,13x1,10m) de 8mm</t>
  </si>
  <si>
    <t>F.13.000.025535</t>
  </si>
  <si>
    <t>Cumeeira universal CRFS 0,06, (1,10), perfil ondulado</t>
  </si>
  <si>
    <t>F.13.000.025538</t>
  </si>
  <si>
    <t>Telha tipo Kalheta 44cm CRFS (3,0 x 0,472m)</t>
  </si>
  <si>
    <t>F.13.000.025539</t>
  </si>
  <si>
    <t>Rufo em CRFS 0,08, Tod.1,10m, perfil ondulado</t>
  </si>
  <si>
    <t>F.13.000.025542</t>
  </si>
  <si>
    <t>Cumeeira normal em CRFS, perfil ondulado (1,10m)</t>
  </si>
  <si>
    <t>F.13.000.025545</t>
  </si>
  <si>
    <t>Telha ondulada em CRFS (2,13x1,10m) de 6mm</t>
  </si>
  <si>
    <t>F.13.000.025551</t>
  </si>
  <si>
    <t>Cumeeira normal em CRFS, perfil Kalheta 44 (0,608m)</t>
  </si>
  <si>
    <t>F.13.000.025552</t>
  </si>
  <si>
    <t>Telha modulada (onda 50) em CRFS (2,30 x 0,605m)</t>
  </si>
  <si>
    <t>F.13.000.025555</t>
  </si>
  <si>
    <t>Cumeeira normal em CRFS, perfil modulada/onda 50(0,6m)</t>
  </si>
  <si>
    <t>F.13.000.025564</t>
  </si>
  <si>
    <t>Espigão normal CRFS perfil modulada/onda 50(1,22m)</t>
  </si>
  <si>
    <t>F.13.000.026001</t>
  </si>
  <si>
    <t>Espigão universal em CRFS perfil ondulado (1,80m)</t>
  </si>
  <si>
    <t>F.14.000.025516</t>
  </si>
  <si>
    <t>Telha em chapa de aço zincado, pré-pintado, perfil trapezoidal, espessura de 0,50mm, ref.: LR-40 da Perfilor, LR 40 da Eucatex, MBP 40 da MBP ou equivalente</t>
  </si>
  <si>
    <t>F.14.000.025529</t>
  </si>
  <si>
    <t>Cumeeira em chapa de aço zincado, pré-pintada, perfil trapezoidal, espessura de 0,50mm; ref. LR-40 da Perfilor, MBP-40 da MBP, Eucatex ou equivalente</t>
  </si>
  <si>
    <t>F.14.000.025531</t>
  </si>
  <si>
    <t>Cumeeira em de aço zincado, pré-pintada, perfil ondulado, espessura de 0,50mm; ref. LR-17 da Perfilor, MBP17,5 da MBP, Eucatex ou equivalente</t>
  </si>
  <si>
    <t>F.14.000.025532</t>
  </si>
  <si>
    <t>Telha em chapa de aço zincado, grau "B", 260g/m2, perfil trapezoidal, esp.0,80 mm, h=120 mm, autoportante; ref. A120 da Eucatex ou equivalente</t>
  </si>
  <si>
    <t>F.14.000.025563</t>
  </si>
  <si>
    <t>Telha sanduíche chapa de aço zincado, perfil trapezoidal, pré-pintada, esp. 0,50 mm, miolo poliestireno expandido classe F2, espessura de 30 mm; ref. MBP / Eucatex ou equivalente</t>
  </si>
  <si>
    <t>F.14.000.025576</t>
  </si>
  <si>
    <t>Telha em chapa de aço zincado, pré-pintada, perfil trapezoidal, espessura de 0,80 mm; ref. LR-100N da Perfilor, MBP 100 da MBP ou equivalente</t>
  </si>
  <si>
    <t>F.14.000.025580</t>
  </si>
  <si>
    <t>Telha em chapa de aço zincado, pré-pintada, perfil ondulado, espessura de 0,50mm; ref. LR-17 da Pefilor, L17,5 da Eucatex, MBP 17,5 da MBP ou equivalente</t>
  </si>
  <si>
    <t>F.14.000.025581</t>
  </si>
  <si>
    <t>Telha em chapa de aço zincado, pré-pintada, perfil ondulado, espessura de 0.8mm; ref. LR-17 Calandrada da Perfilor, RT 17 calandrada da MBP ou equivalente</t>
  </si>
  <si>
    <t>F.14.000.068001</t>
  </si>
  <si>
    <t>Calha em chapa galvanizada 26 desenvolvimento 0,33 m</t>
  </si>
  <si>
    <t>F.14.000.068002</t>
  </si>
  <si>
    <t>Calha em chapa galvanizada 26 desenvolvimento 0,50 m</t>
  </si>
  <si>
    <t>F.14.000.068025</t>
  </si>
  <si>
    <t>Calha em chapa galvanizada 24 desenvolvimento 0,33 m</t>
  </si>
  <si>
    <t>F.14.000.068026</t>
  </si>
  <si>
    <t>Calha em chapa galvanizada 24 desenvolvimento 0,50 m</t>
  </si>
  <si>
    <t>F.14.000.068027</t>
  </si>
  <si>
    <t>Calha em chapa galvanizada 24 desenvolvimento 1,00 m</t>
  </si>
  <si>
    <t>F.14.000.092046</t>
  </si>
  <si>
    <t>Telha sanduíche chapa de aço zincado pré-pintada, perfil trapezoidal, h= 25mm para face inferior e superior, esp. 0,50 mm, miolo lã de rocha FRS 32 de 50 mm, para montar; ref. MBP ou equivalente</t>
  </si>
  <si>
    <t>F.14.000.092047</t>
  </si>
  <si>
    <t>Telha sanduíche chapa de aço zincado pré pintada, perfil trapezoidal, h= 40mm para face inferior e superior, esp. 0,50 mm, miolo poliuretano injetado 30 kg/m3 de 30 mm, montada</t>
  </si>
  <si>
    <t>G.01.000.022500</t>
  </si>
  <si>
    <t>Elemento vazado em cerâmica, tipo quadriculado de 18x18x7cm</t>
  </si>
  <si>
    <t>G.01.000.022514</t>
  </si>
  <si>
    <t>Tijolo especial maciço para alvenaria a vista</t>
  </si>
  <si>
    <t>G.01.000.022515</t>
  </si>
  <si>
    <t>Tijolo comum maciço</t>
  </si>
  <si>
    <t>G.01.000.022516</t>
  </si>
  <si>
    <t>Tijolo cerâmico furado "baianinho" de 10 x 19 x 19 cm</t>
  </si>
  <si>
    <t>G.01.000.022536</t>
  </si>
  <si>
    <t>Tijolo laminado 5,5 x 11 x 23,5 cm</t>
  </si>
  <si>
    <t>G.01.000.022541</t>
  </si>
  <si>
    <t>Bloco cerâmico para vedação 9 x 19 x 39 cm</t>
  </si>
  <si>
    <t>G.01.000.022542</t>
  </si>
  <si>
    <t>Bloco cerâmico para vedação 14 x 19 x 39 cm</t>
  </si>
  <si>
    <t>G.01.000.022543</t>
  </si>
  <si>
    <t>Bloco cerâmico para vedação 19 x 19 x 39 cm</t>
  </si>
  <si>
    <t>G.01.000.022544</t>
  </si>
  <si>
    <t>Bloco cerâmico estrutural 14 x 19 x 39 cm</t>
  </si>
  <si>
    <t>G.01.000.022545</t>
  </si>
  <si>
    <t>Bloco cerâmico estrutural 19 x 19 x 39 cm</t>
  </si>
  <si>
    <t>G.01.000.025501</t>
  </si>
  <si>
    <t>G.01.000.025508</t>
  </si>
  <si>
    <t>G.01.000.025533</t>
  </si>
  <si>
    <t>G.01.000.025536</t>
  </si>
  <si>
    <t>G.01.000.025537</t>
  </si>
  <si>
    <t>Cumeeira para telhas tipo universal</t>
  </si>
  <si>
    <t>G.01.000.025639</t>
  </si>
  <si>
    <t>Final de espigão de barro - (terminal de cumeeira)</t>
  </si>
  <si>
    <t>G.01.000.026042</t>
  </si>
  <si>
    <t>Telhas cerâmica, tipo colonial paulista (capa e canal)</t>
  </si>
  <si>
    <t>G.02.000.022584</t>
  </si>
  <si>
    <t>Pastilha de porcelana, esmaltada ou natural, para uso em paredes e fachadas internas/externas, formato 2,5x5 cm, diversas cores, ref. linha Decoração e Design da Jatobá, linha Cerâmica Atlas ou equivalente</t>
  </si>
  <si>
    <t>G.02.000.022585</t>
  </si>
  <si>
    <t>Placa cerâmica extrudada para uso vertical (paredes e fachadas), com garras cônicas, espessura entre 9 e 10 mm, ref. linha Natural da Gail, linha Piscina e Cor e linha Industrial Premium da Cerâmica São Luiz ou equivalente</t>
  </si>
  <si>
    <t>G.02.000.023000</t>
  </si>
  <si>
    <t>Ladrilho hidráulico antiderrapante, tipo rampa, várias cores, de 30x30cm; ref. Ivaí, Mosaico Amazonas ou equivalente</t>
  </si>
  <si>
    <t>G.02.000.023001</t>
  </si>
  <si>
    <t>Porcelanato esmaltado tipo antiderrapante, indicado para áreas externas, grupo de absorção BIa; referência comercial Eliane, Itagres, Elizabeth, Cecrisa ou equivalente</t>
  </si>
  <si>
    <t>G.02.000.023003</t>
  </si>
  <si>
    <t>Porcelanato esmaltado polido, com acabamento retificado, indicado para áreas internas e ambientes com tráfego médio, grupo de absorção BIa; referência comercial Eliane, Cecrisa-Portinari ou equivalente</t>
  </si>
  <si>
    <t>G.02.000.023005</t>
  </si>
  <si>
    <t>Placa cerâmica esmaltada para parede ou fachada, de 7,5x7,5cm, monocromática; ref. Guaíba OBD da Atlas, Prisma branco da Portobello ou equivalente</t>
  </si>
  <si>
    <t>G.02.000.023006</t>
  </si>
  <si>
    <t>Placa cerâmica esmaltada para parede ou fachada, de 10x10 cm, monocromática, diversas cores; ref. linha esmaltado ou brilhante da Tecnogres, Ibérica White da Strufaldi ou equivalente</t>
  </si>
  <si>
    <t>G.02.000.023007</t>
  </si>
  <si>
    <t>Placa cerâmica esmaltada para parede, ambientes internos, tipo monoporosa; ref. linha Diamante da Eliane, branco acetinado da Artens ou equivalente</t>
  </si>
  <si>
    <t>G.02.000.023008</t>
  </si>
  <si>
    <t>Placa cerâmica esmaltada para parede, de 15x15cm, tipo monocolor, diversas cores; ref. White/azul da Geral, bold cobalto/branco da Pierini ou equivalente</t>
  </si>
  <si>
    <t>G.02.000.023009</t>
  </si>
  <si>
    <t>Placa cerâmica esmaltada para parede, de 20x20cm, tipo monocolor, diversas cores, borda bold, grupo BIIa; ref. Branco liso/Quarter da Pierini, Eliane ou equivalente</t>
  </si>
  <si>
    <t>G.02.000.023017</t>
  </si>
  <si>
    <t>Placa cerâmica extrudada resistente a altas temperaturas, para pisos indústrias e cozinhas profissionais, alta resistência química e mecânica, espessura mínima 13 mm; ref. Gail, Cerâmica São Luiz ou equivalente</t>
  </si>
  <si>
    <t>G.02.000.023018</t>
  </si>
  <si>
    <t>Rodapé em placa cerâmica extrudada, resistente a altas temperaturas, para pisos industriais e cozinhas profissionais, alta resistência química e mecânica, altura de 10 cm; ref. Gail, Cerâmica São Luiz ou equivalente</t>
  </si>
  <si>
    <t>G.02.000.032004</t>
  </si>
  <si>
    <t>Ladrilho hidráulico para portadores de deficiência física/visual, várias cores; ref. Mosaicos Amazonas, Pisos Paulista, Mosaicos Bernardi ou equivalente</t>
  </si>
  <si>
    <t>G.02.000.032009</t>
  </si>
  <si>
    <t>Ladrilho hidráulico para portadores de deficiência física/visual 25x25x2,5cm; ref. Mosaicos Amazonas, Pisos Paulista, Mosaicos Bernardi ou equivalente</t>
  </si>
  <si>
    <t>G.02.000.034499</t>
  </si>
  <si>
    <t>Placa cerâmica extrudada para piso industrial, de alta resistência química e mecânica, nas dimensões 300 x 300 x 9 mm; referência Gail ou equivalente</t>
  </si>
  <si>
    <t>G.02.000.034523</t>
  </si>
  <si>
    <t>Placa cerâmica esmaltada antiderrapante, área interna com saída para o exterior, grupo de absorção BIIa, classe de abrasão PEI-5, resistência química A; ref. Biancogres, Incepa, Elizabeth ou equivalente</t>
  </si>
  <si>
    <t>G.02.000.034525</t>
  </si>
  <si>
    <t>Placa cerâmica esmaltada para área interna, grupo de absorção BIIb, classe de abrasão PEI-5, resistência química B; ref. Neve/Malta/Bariloche da Formigres, Rotocolor da Angra, Navona da Savane ou equivalente</t>
  </si>
  <si>
    <t>G.02.000.034532</t>
  </si>
  <si>
    <t>Placa cerâmica esmaltada tipo rústica para área interna com saída para o exterior, grupo de absorção BIIb, classe de abrasão PEI-5, resistência química B; ref. Enduro/HD/Tróia da Fornigres, Daros da Porto Ferreira ou equivalente</t>
  </si>
  <si>
    <t>G.02.000.034534</t>
  </si>
  <si>
    <t>Pastilha de porcelana, esmaltada ou natural, para uso em paredes e fachadas internas/externas, formato 5x5 cm, diversas cores, ref. comercial linha Piscina da Jatobá, linhas Revenda e Engenharia da Atlas ou equivalente</t>
  </si>
  <si>
    <t>G.02.000.034535</t>
  </si>
  <si>
    <t>Pastilha de porcelana, esmaltada ou natural, para uso em paredes e fachadas internas/externas, formato 2,5x2,5 cm, diversas cores, ref. comercial linhas Piscina e Mediterranée da Jatobá, linha Revenda da Atlas ou equivalente</t>
  </si>
  <si>
    <t>G.02.000.034536</t>
  </si>
  <si>
    <t>Placa cerâmica extrudada para piso industrial, de alta resistência química e mecânica, com espessura de 9 a 10 mm; ref. Gail, Cerâmica São Luiz ou equivalente</t>
  </si>
  <si>
    <t>G.02.000.034537</t>
  </si>
  <si>
    <t>Placa cerâmica extrudada para piso industrial, de alta resistência química e mecânica, com espessura de 13 a 14 mm; ref. Gail, Cerâmica São Luiz ou equivalente</t>
  </si>
  <si>
    <t>G.02.000.034538</t>
  </si>
  <si>
    <t>Rodapé em placa cerâmica extrudada para piso industrial, de alta resistência química e mecânica, com altura de 10 cm, topo boleado; ref. Gail, Cerâmica São Luiz ou equivalente</t>
  </si>
  <si>
    <t>G.02.000.034545</t>
  </si>
  <si>
    <t>Placa cerâmica esmaltada PEI-4 para área interna com saída para o exterior, grupo de absorção BIIb; ref. Classic Avelã da Savane, Chamonix da Incesa, Artens, Geral ou equivalente</t>
  </si>
  <si>
    <t>G.02.000.034583</t>
  </si>
  <si>
    <t>Porcelanato técnico não esmaltado tipo antiderrapante, com acabamento retificado, resistente ao escorregamento, indicado para ambientes externos, grupo de absorção BIa, ref. comercial Eliane, Elizabeth, Portinari ou equivalente</t>
  </si>
  <si>
    <t>G.02.000.034585</t>
  </si>
  <si>
    <t>Porcelanato esmaltado tipo acetinado, indicado para áreas internas e ambientes com acesso ao exterior, com acabamento tradicional, grupo de absorção BIa; ref. comercial Eliane, Elizabeth, Cecrisa-Portinari ou equivalente</t>
  </si>
  <si>
    <t>G.02.000.034590</t>
  </si>
  <si>
    <t>Porcelanato técnico natural, com acabamento retificado, indicado para áreas internas e ambientes com acesso ao exterior, grupo de absorção BIa; ref. Eliane, Incepa ou equivalente</t>
  </si>
  <si>
    <t>G.02.000.034592</t>
  </si>
  <si>
    <t>Porcelanato técnico polido, indicado para ambientes internos e de médio tráfego, grupo de absorção BIa; referência comercial Eliane, Incepa, Cecrisa-Portinari ou equivalente</t>
  </si>
  <si>
    <t>H.01.000.021198</t>
  </si>
  <si>
    <t>H.01.000.021199</t>
  </si>
  <si>
    <t>H.01.000.021229</t>
  </si>
  <si>
    <t>Porta corta-fogo classe P.120 de 80 x 210 cm, chapa de aço, com uma folha de abrir, completa, sem barra antipânico</t>
  </si>
  <si>
    <t>H.01.000.021234</t>
  </si>
  <si>
    <t>Porta corta-fogo classe P.90, em aço galvanizada, com barra antipânico numa face e maçaneta na outra, completa; ref. Authentic ou equivalente</t>
  </si>
  <si>
    <t>H.01.000.021403</t>
  </si>
  <si>
    <t>Porta corta-fogo classe P.120 de 90 x 210 cm, chapa de aço, com uma folha de abrir, completa, sem barra anti-pânico</t>
  </si>
  <si>
    <t>H.01.000.031213</t>
  </si>
  <si>
    <t>Porta corta-fogo classe P.90 de 90 x 210 cm, completa, com maçaneta tipo alavanca e batentes (NBR 11742)</t>
  </si>
  <si>
    <t>H.01.000.031233</t>
  </si>
  <si>
    <t>Porta corta-fogo classe P.90 de 100 x 210 cm, completa, com maçaneta tipo alavanca e batentes (NBR 11742)</t>
  </si>
  <si>
    <t>H.01.000.031674</t>
  </si>
  <si>
    <t>Barra antipânico de sobrepor, com maçaneta e chave, com travamento horizontal, para porta em vidro de 1 folha</t>
  </si>
  <si>
    <t>H.01.000.031919</t>
  </si>
  <si>
    <t>Barra antipânico de sobrepor, com maçaneta e chave, com travamento vertical, para porta em vidro de 2 folhas</t>
  </si>
  <si>
    <t>H.02.000.030107</t>
  </si>
  <si>
    <t>Folha de porta veneziana maciça sob medida</t>
  </si>
  <si>
    <t>H.02.000.065547</t>
  </si>
  <si>
    <t>Armário sob medida compensado, revestido folheado madeira (mogno, freijó, imbuia, marfim, cerejeira) dobradiça em aço, puxadores, trinco com chave profundidade até 50cm</t>
  </si>
  <si>
    <t>H.02.000.065548</t>
  </si>
  <si>
    <t>Armário sob medida compensado, revestido laminado melamínico texturizado, várias cores (post forming) dobradiça em aço, puxadores, trinco com chave, profundidade até 50 cm</t>
  </si>
  <si>
    <t>H.02.000.090738</t>
  </si>
  <si>
    <t>Folha de porta em madeira para receber vidro, com montantes em imbuia</t>
  </si>
  <si>
    <t>H.02.000.090741</t>
  </si>
  <si>
    <t>Caixilho de madeira maxim-ar</t>
  </si>
  <si>
    <t>H.02.000.090797</t>
  </si>
  <si>
    <t>Instalação de visor (vidro branco de 3mm) de 20x30cm, em porta de madeira colocado</t>
  </si>
  <si>
    <t>H.02.000.090798</t>
  </si>
  <si>
    <t>Prateleira sob medida em compensado, revestido nas 2 faces com laminado fenólico melamínico, e= 20 mm, L= 45 cm, C= 1,20 m - instalado</t>
  </si>
  <si>
    <t>H.02.000.090801</t>
  </si>
  <si>
    <t>Armário tipo prateleira revestido em laminado fenólico melamínico, espessura 20mm - instalado</t>
  </si>
  <si>
    <t>H.02.000.090802</t>
  </si>
  <si>
    <t>Tampo compensado, espessura de 25 mm, largura de 60 cm, revestimento na face superior em laminado fenólico melamínico - instalado</t>
  </si>
  <si>
    <t>H.02.000.090916</t>
  </si>
  <si>
    <t>Armário/gabinete embutido em MDF sob medida, revestido em laminado melamínico, com portas, prateleiras e ferragens - instalado</t>
  </si>
  <si>
    <t>H.03.000.026208</t>
  </si>
  <si>
    <t>Chapa perfurada em aço SAE 1020, furos redondos de diâmetro 25mm, área aberta de 57%, espessura 1/4´ - inclusive sondagem</t>
  </si>
  <si>
    <t>H.03.000.027541</t>
  </si>
  <si>
    <t>Portão tipo basculante com contrapeso, em chapa metálica 14 calandrada, estruturado com perfis metálicos, uma folha, de 3,30 x 7,20 m, completo, sem motor</t>
  </si>
  <si>
    <t>H.03.000.027618</t>
  </si>
  <si>
    <t>Porta de ferro acústica, espessura de 80mm, batente tripla vedação 185mm, com fechadura e maçaneta, pintura eletrostática cor a definir</t>
  </si>
  <si>
    <t>H.03.000.030355</t>
  </si>
  <si>
    <t>Porta veneziana completa para abrigo em chapa</t>
  </si>
  <si>
    <t>H.03.000.031045</t>
  </si>
  <si>
    <t>Porta ferro de abrir para receber vidro, sob medida</t>
  </si>
  <si>
    <t>H.03.000.031126</t>
  </si>
  <si>
    <t>Fechamento em chapa perfurada de 1,2mm, furos quadrados 4x4mm, com requadro cantoneira em aço carbono, sob medida</t>
  </si>
  <si>
    <t>H.03.000.031205</t>
  </si>
  <si>
    <t>Veneziana de ferro com folhas fixas e de correr sem grade, com 6 folhas; referência comercial JVB 62.51.301-2/62.51.304-7 Belfort da Sasazaki ou equivalente - linha comercial</t>
  </si>
  <si>
    <t>H.03.000.031206</t>
  </si>
  <si>
    <t>Porta de ferro veneziana de abrir 217 x 87 cm, 1 folha, ref. Belfort da Sasazaki ou equivalente - linha comercial</t>
  </si>
  <si>
    <t>H.03.000.031222</t>
  </si>
  <si>
    <t>Porta em chapa n° 14 com batente</t>
  </si>
  <si>
    <t>H.03.000.031225</t>
  </si>
  <si>
    <t>Porta/portão correr em chapa cega dupla, sobmedida</t>
  </si>
  <si>
    <t>H.03.000.031241</t>
  </si>
  <si>
    <t>Caixilho de correr em chapa de ferro dobrado, com subdivisão, sob medida</t>
  </si>
  <si>
    <t>H.03.000.031244</t>
  </si>
  <si>
    <t>Caixilho em ferro, tipo basculante, perfil em ´T´ e ´L´ com espessura de 1/8´, sob medida</t>
  </si>
  <si>
    <t>H.03.000.031245</t>
  </si>
  <si>
    <t>Caixilho em perfis de chapa dobrada, com espessura de 1/8´, baguetes em chapa de aço 14, para fixação de vidros, sob medida</t>
  </si>
  <si>
    <t>H.03.000.031262</t>
  </si>
  <si>
    <t>Porta ferro de abrir para receber vidro, parte inferior chapeada sob medida</t>
  </si>
  <si>
    <t>H.03.000.031266</t>
  </si>
  <si>
    <t>H.03.000.031273</t>
  </si>
  <si>
    <t>Fechamento em chapa metálica expandida EXP-12D com requadro em cantoneira</t>
  </si>
  <si>
    <t>H.03.000.031274</t>
  </si>
  <si>
    <t>Grade de proteção em barra chata soldada 1 1/2´x1/4´, com requadro em chapa dobrada</t>
  </si>
  <si>
    <t>H.03.000.031275</t>
  </si>
  <si>
    <t>Portinhola de correr em chapa de aço 1/4´, para "passa pacote", completa</t>
  </si>
  <si>
    <t>H.03.000.031276</t>
  </si>
  <si>
    <t>Portinhola de abrir, dupla, em chapa de aço 10, para "passa pacote", completa sob medida</t>
  </si>
  <si>
    <t>H.03.000.031284</t>
  </si>
  <si>
    <t>Grade média em aço carbono com espaçamento de 2cm, com barra chata 1´ x 3/8´</t>
  </si>
  <si>
    <t>H.03.000.031296</t>
  </si>
  <si>
    <t>Portão tipo gradil 1 ou 2 folhas, com ou sem bandeira, sob medida</t>
  </si>
  <si>
    <t>H.03.000.031627</t>
  </si>
  <si>
    <t>Porta de abrir em chapa dupla 14 com visor, batente envolvente, completa</t>
  </si>
  <si>
    <t>H.03.000.067564</t>
  </si>
  <si>
    <t>Grelha arvoreira em ferro fundido nodular</t>
  </si>
  <si>
    <t>H.03.000.068037</t>
  </si>
  <si>
    <t>Fechamento em chapa de aço 14 MSG perfurada com diâmetro de 12,7 mm, com requadro em chapa dobrada</t>
  </si>
  <si>
    <t>H.03.000.090241</t>
  </si>
  <si>
    <t>Caixilho em ferro com ventilação permanente, perfil de ferro tipo ´T´ de 1´ x 1/8´ - sob medida</t>
  </si>
  <si>
    <t>H.03.000.090904</t>
  </si>
  <si>
    <t>Caixilho em ferro veneziana em perfis ´L´ e ´T´ com espessura de 1/8´ - sob medida</t>
  </si>
  <si>
    <t>H.03.000.090910</t>
  </si>
  <si>
    <t>Tela de proteção de aço, malha ondulada artística de 1´, fio 10 com requadro em perfil ´L´ de 1´ x 1´ x 1/8´ - (3,40 x 1,30 m)</t>
  </si>
  <si>
    <t>H.04.000.026223</t>
  </si>
  <si>
    <t>Portão de abrir 2 folhas, com tela ondulada galvanizada, malha 2´ e fio 10BWG, cantoneira 5/8x1/8, esquadro tubular de 100x50mm, aço SAE 1008/1010 galvanizado</t>
  </si>
  <si>
    <t>H.04.000.026229</t>
  </si>
  <si>
    <t>Porta de enrolar automatizada, em chapa aço galvanizado 20 perfil articulada raiada, meia cana com micro perfurações, tipo transvision, inclusive coluna</t>
  </si>
  <si>
    <t>H.04.000.026233</t>
  </si>
  <si>
    <t>Guarda-corpo em tubo de aço galvanizado, diâmetro de 1 1/2´ para receber vidro</t>
  </si>
  <si>
    <t>H.04.000.026666</t>
  </si>
  <si>
    <t>Tampa em chapa xadrez galvanizada a fogo antiderrapante, espessura 1/4´ 50kg/m² com cantoneira 1´ x 1´ x 1/8´</t>
  </si>
  <si>
    <t>H.04.000.027501</t>
  </si>
  <si>
    <t>Alambrado em tela de aço galvanizado malha 2´, com montantes metálicos</t>
  </si>
  <si>
    <t>H.04.000.027517</t>
  </si>
  <si>
    <t>Alambrado de segurança em aço galvanizado malha 1´, fio 12BWG, com montantes verticais aço carbono SAE 1008/1010 e arame farpado, completo</t>
  </si>
  <si>
    <t>H.04.000.027524</t>
  </si>
  <si>
    <t>Caixilho fixo em tela galvanizada, revestida com poliamida, malha 10mm</t>
  </si>
  <si>
    <t>H.04.000.027530</t>
  </si>
  <si>
    <t>Alambrado em tela de aço galvanizado malha 2´, montantes metálicos extremo superior duplo e arame farpado, acima de 4m de altura; ref. São Luiz ou Alambre ou equivalente - instalado</t>
  </si>
  <si>
    <t>H.04.000.031006</t>
  </si>
  <si>
    <t>Corrimão tubular em aço galvanizado, diâmetro de 1 1/2´</t>
  </si>
  <si>
    <t>H.04.000.031007</t>
  </si>
  <si>
    <t>Corrimão tubular em aço galvanizado, diâmetro de 2´</t>
  </si>
  <si>
    <t>H.04.000.031030</t>
  </si>
  <si>
    <t>Porta de enrolar manual em chapa de aço galvanizado 22 perfil articulada raiada, meia cana cega ou vazada</t>
  </si>
  <si>
    <t>H.04.000.031111</t>
  </si>
  <si>
    <t>Mão de obra especializada para instalação de veneziana industrial em aço galvanizado com aletas em resina reforçada de fibra de vidro</t>
  </si>
  <si>
    <t>H.04.000.031134</t>
  </si>
  <si>
    <t>Gradil rígido modular em aço 2" - H=1,10m, C=1,65m, padrão ET-SV-14 da CET-SP</t>
  </si>
  <si>
    <t>H.04.000.031224</t>
  </si>
  <si>
    <t>Porta/portão correr tela ondulada em aço galvanizado sobmedida</t>
  </si>
  <si>
    <t>H.04.000.031249</t>
  </si>
  <si>
    <t>Porta em ferro galvanizado de correr, para vidro 2 folhas, completa sob medida</t>
  </si>
  <si>
    <t>H.04.000.031269</t>
  </si>
  <si>
    <t>Caixilho fixo em tela de aço galvanizada, tipo ondulada com malha 1/2´, fio 12, com requadro cantoneira de aço carbono, sob medida</t>
  </si>
  <si>
    <t>H.04.000.031270</t>
  </si>
  <si>
    <t>Caixilho removível em tela de aço galvanizada, tipo ondulada com malha 1´, fio 12, com requadro tubular de aço carbono de 2´, sob medida</t>
  </si>
  <si>
    <t>H.04.000.031272</t>
  </si>
  <si>
    <t>Porta de abrir em tela de aço galvanizado, ondulada de 1´ fio 12, sob medida</t>
  </si>
  <si>
    <t>H.04.000.031282</t>
  </si>
  <si>
    <t>Caixilho para vidro á prova de bala em aço SAE1010/1020</t>
  </si>
  <si>
    <t>H.04.000.031312</t>
  </si>
  <si>
    <t>Batente reto de chapa #16 dobrada em aço galvanizado</t>
  </si>
  <si>
    <t>H.04.000.031352</t>
  </si>
  <si>
    <t>Guarda-corpo em tubo de aço galvanizado, diâmetro de 1 1/2´ com tela ondulada artística</t>
  </si>
  <si>
    <t>H.04.000.031374</t>
  </si>
  <si>
    <t>Escada marinheiro galvanizada com guarda-corpo</t>
  </si>
  <si>
    <t>H.04.000.031375</t>
  </si>
  <si>
    <t>Escada marinheiro galvanizada</t>
  </si>
  <si>
    <t>H.04.000.031390</t>
  </si>
  <si>
    <t>Tampa para alçapão em chapa de aço galvanizada de 14, com porta cadeado</t>
  </si>
  <si>
    <t>H.04.000.031395</t>
  </si>
  <si>
    <t>Portão 2 folhas tubular diâmetro 3´, com tela em aço galvanizado 2´, altura acima 3,0m, completo; ref. São Luiz, Alambre e Pruden Art ou equivalente</t>
  </si>
  <si>
    <t>H.04.000.031616</t>
  </si>
  <si>
    <t>Portão pivotante/abrir aço galvanizado de 65x132mm, pintura eletrostática, 1 folha, medida 2200x1000mm, dimensão 100x2100mm, incluso Pilares</t>
  </si>
  <si>
    <t>H.04.000.031617</t>
  </si>
  <si>
    <t>Portão pivotante/abrir aço galvanizado de 65x132mm, pintura eletrostática, 2 folhas, medida 2200x3600mm, dimensão 1600x2100mm, incluso requadro e pilares</t>
  </si>
  <si>
    <t>H.04.000.031618</t>
  </si>
  <si>
    <t>Gradil em aço galvanizado eletrofundido de 1718x1650mm e pintura eletrostática, 65x132mm e barra portante 25x2mm</t>
  </si>
  <si>
    <t>H.04.000.031619</t>
  </si>
  <si>
    <t>Montante para gradil em aço galvanizado eletrofundido, pintura eletrostática, chato, dimensões 2120 x 76 x 8 mm</t>
  </si>
  <si>
    <t>H.04.000.031621</t>
  </si>
  <si>
    <t>Portão deslizante/correr em aço galvanizado de 65x132mm, pintura eletrostática, inclusive requadros e pilares, dimensão 1600x2100mm</t>
  </si>
  <si>
    <t>H.04.000.031633</t>
  </si>
  <si>
    <t>Porta de enrolar em chapa de aço galvanizado, perfil meia-cana Tansvizion de 22, automatizada, com controle remoto, pintura eletrostática - instalada</t>
  </si>
  <si>
    <t>H.04.000.091169</t>
  </si>
  <si>
    <t>Portão 1 ou 2 folhas tubular com tela de arame galvanizado, completo até 2,50m</t>
  </si>
  <si>
    <t>H.04.000.091170</t>
  </si>
  <si>
    <t>Alambrado de segurança em aço galvanizado malha 2´, fio 10, com montantes verticais em tubos de aço carbono SAE 1008/1010 e arame farpado completo</t>
  </si>
  <si>
    <t>H.04.000.091532</t>
  </si>
  <si>
    <t>Portão com 2 folhas, tubular em tela de aço galvanizado, para alambrado, com altura acima de 2,50m</t>
  </si>
  <si>
    <t>H.04.000.091533</t>
  </si>
  <si>
    <t>Alambrado de segurança em aço galvanizado malha 2´, com montantes verticais em tubos de aço carbono SAE 1008/1010 e arame farpado, acima de 4,00 m de altura</t>
  </si>
  <si>
    <t>H.04.000.092647</t>
  </si>
  <si>
    <t>Grade para forro eletrofundida em aço carbono galvanizado 1008/1010 malha 25x100mm, barra 25x2mm; ref. Metalgrade ou equivalente</t>
  </si>
  <si>
    <t>H.04.000.092773</t>
  </si>
  <si>
    <t>Grade para piso eletrofundida em aço carbono galvanizado a fogo antiderrapante de 30 x 100 mm, barra chata 4 x 2 mm e redonda com diâmetro de 5 mm</t>
  </si>
  <si>
    <t>H.05.000.027629</t>
  </si>
  <si>
    <t>Caixilho em alumínio anodizado natural fixo, linha Cittá da Alcoa ou equivalente</t>
  </si>
  <si>
    <t>H.05.000.027630</t>
  </si>
  <si>
    <t>Caixilho em alumínio anodizado natural maxim-ar, linha Cittá da Alcoa ou equivalente</t>
  </si>
  <si>
    <t>H.05.000.027631</t>
  </si>
  <si>
    <t>Caixilho em alumínio anodizado natural para pele de vidro, linha Cittá da Alcoa ou equivalente</t>
  </si>
  <si>
    <t>H.05.000.027635</t>
  </si>
  <si>
    <t>Caixilho fixo em alumínio anodizado, nas cores bronze/preto, linha 30 - sem vidro</t>
  </si>
  <si>
    <t>H.05.000.027636</t>
  </si>
  <si>
    <t>Caixilho basculante em alumínio anodizado, nas cores bronze/preto, linha 30 - sem vidro</t>
  </si>
  <si>
    <t>H.05.000.027637</t>
  </si>
  <si>
    <t>Caixilho maxim-ar em alumínio anodizado, nas cores bronze/preto, linha 30 - sem vidro</t>
  </si>
  <si>
    <t>H.05.000.027638</t>
  </si>
  <si>
    <t>Caixilho de correr em alumínio anodizado, nas cores bronze/preto, linha 30 - sem vidro</t>
  </si>
  <si>
    <t>H.05.000.027639</t>
  </si>
  <si>
    <t>Porta de abrir em alumínio anodizado, nas cores bronze/preto, linha 30 - sem vidro</t>
  </si>
  <si>
    <t>H.05.000.027640</t>
  </si>
  <si>
    <t>Porta de correr em alumínio anodizado, nas cores bronze/preto, linha 30 - sem vidro</t>
  </si>
  <si>
    <t>H.05.000.027641</t>
  </si>
  <si>
    <t>Porta de abrir tipo veneziana em alumínio anodizado, nas cores bronze/preto, linha 30 - sem vidro</t>
  </si>
  <si>
    <t>H.05.000.027642</t>
  </si>
  <si>
    <t>Portinhola de correr em alumínio anodizado linha 30, tipo veneziana, nas cores bronze/preto</t>
  </si>
  <si>
    <t>H.05.000.027644</t>
  </si>
  <si>
    <t>Porta de abrir em alumínio com pintura eletrostática branca, sob medida, instalada - SEM VIDRO</t>
  </si>
  <si>
    <t>H.05.000.027645</t>
  </si>
  <si>
    <t>Porta de abrir em alumínio tipo lambri branco, sob medida - sem vidro, ref. comercial project MGM ou equivalente</t>
  </si>
  <si>
    <t>H.05.000.027646</t>
  </si>
  <si>
    <t>Porta de correr em alumínio tipo lambri branco, trilho na parte superior, sob medida</t>
  </si>
  <si>
    <t>H.05.000.030403</t>
  </si>
  <si>
    <t>Caixilho fixo em alumínio com pintura eletrostática branca, sob medida, instalado - sem vidros</t>
  </si>
  <si>
    <t>H.05.000.030415</t>
  </si>
  <si>
    <t>Caixilho fixo tipo veneziana em alumínio anodizado branco, linha 25 - sob medida</t>
  </si>
  <si>
    <t>H.05.000.031002</t>
  </si>
  <si>
    <t>Caixilho em alumínio anodizado fosco L 25 de correr, sob medida</t>
  </si>
  <si>
    <t>H.05.000.031015</t>
  </si>
  <si>
    <t>Barra de proteção tipo U, para pessoas com mobilidade reduzida, em tubo de alumínio, L= 250 x 250mm, acabamento com pintura epóxi, conforme NBR9050</t>
  </si>
  <si>
    <t>H.05.000.031101</t>
  </si>
  <si>
    <t>Caixilho em alumínio tipo basculante com vidro, linha comercial</t>
  </si>
  <si>
    <t>H.05.000.031102</t>
  </si>
  <si>
    <t>Caixilho em alumínio tipo maxim-ar com vidro, linha comercial</t>
  </si>
  <si>
    <t>H.05.000.031103</t>
  </si>
  <si>
    <t>Caixilho em alumínio tipo correr com vidro, linha comercial</t>
  </si>
  <si>
    <t>H.05.000.031104</t>
  </si>
  <si>
    <t>H.05.000.031105</t>
  </si>
  <si>
    <t>Porta entrada de abrir em alumínio anodizado natural, com divisão horizontal com vidro e veneziana - linha 25 comercial</t>
  </si>
  <si>
    <t>H.05.000.031107</t>
  </si>
  <si>
    <t>Porta tipo veneziana de abrir em alumínio, linha comercial</t>
  </si>
  <si>
    <t>H.05.000.031108</t>
  </si>
  <si>
    <t>Portinhola em alumínio anodizado, tipo veneziana de abrir e batente, inclusive ferragens, linha comercial</t>
  </si>
  <si>
    <t>H.05.000.031109</t>
  </si>
  <si>
    <t>Veneziana industrial em alumínio com aletas em fiber-glass, ref. Comovent ou equivalente</t>
  </si>
  <si>
    <t>H.05.000.031120</t>
  </si>
  <si>
    <t>Porta em alumínio anodizado fosco L 30, tipo veneziana de giro, completa com batente e ferragem, sob medida com referência 90 cm x 185 cm</t>
  </si>
  <si>
    <t>H.05.000.031127</t>
  </si>
  <si>
    <t>Porta de entrada em alumínio anodizado fosco L 30 de correr, completa com batente e ferragem, sob medida</t>
  </si>
  <si>
    <t>H.05.000.031128</t>
  </si>
  <si>
    <t>Porta de entrada em alumínio anodizado fosco L 30, 01 folha de giro, completa com batente e ferragem, sob medida</t>
  </si>
  <si>
    <t>H.05.000.031153</t>
  </si>
  <si>
    <t>Caixilho em alumínio anodizado fosco L 25 basculante, sob medida</t>
  </si>
  <si>
    <t>H.05.000.031154</t>
  </si>
  <si>
    <t>Caixilho guilhotina em alumínio anodizado natural, sob medida, instalado - sem vidros</t>
  </si>
  <si>
    <t>H.05.000.031155</t>
  </si>
  <si>
    <t>Caixilho em alumínio anodizado fosco L 25 fixo, sob medida</t>
  </si>
  <si>
    <t>H.05.000.031156</t>
  </si>
  <si>
    <t>Caixilho em alumínio anodizado fosco L 25 maxim-ar, sob medida</t>
  </si>
  <si>
    <t>H.05.000.032419</t>
  </si>
  <si>
    <t>Porta de correr em alumínio tipo veneziana e vidro liso, linha 25, branca, folhas móveis, vidro liso; ref. Magnum da Atlântica Esquadrias, Premium da Lux Esquadrias, AJ Esquadrias ou equivalente - linha comercial</t>
  </si>
  <si>
    <t>H.05.000.032421</t>
  </si>
  <si>
    <t>Porta tipo veneziana de abrir em alumínio, cor branca, com pintura eletrostática a pó; ref. Sasazaki, Ebel, Brimak ou equivalente, linha comercial</t>
  </si>
  <si>
    <t>H.05.000.032422</t>
  </si>
  <si>
    <t>Caixilho em alumínio tipo maxim-ar com vidro liso ou mini boreal, cor branco; ref. Sasazaki, Ebel, Gravia, Atlântica ou equivalente, linha comercial</t>
  </si>
  <si>
    <t>H.05.000.032426</t>
  </si>
  <si>
    <t>Caixilho em alumínio tipo basculante com vidro mini boreal, cor branco; referência comercial Sasazaki, Gravia, Atlantica ou equivalente - linha comercial</t>
  </si>
  <si>
    <t>H.05.000.032427</t>
  </si>
  <si>
    <t>Caixilho em alumínio de correr com vidro, cor branco; referência comercial Sasazaki, Ebel, Brimak, Atlantica ou equivalente - linha comercial</t>
  </si>
  <si>
    <t>H.05.000.032437</t>
  </si>
  <si>
    <t>Caixilho em alumínio basculante, com pintura eletrostática branca, sob medida</t>
  </si>
  <si>
    <t>H.05.000.032439</t>
  </si>
  <si>
    <t>Caixilho em alumínio maxim-ar com pintura eletrostática, cor branco, sob medida</t>
  </si>
  <si>
    <t>H.05.000.067522</t>
  </si>
  <si>
    <t>Grelha em alumínio fundido com requadro, 20x100 / 20x50cm, ref. Vila Rica ou equivalente</t>
  </si>
  <si>
    <t>H.05.000.067526</t>
  </si>
  <si>
    <t>Canaleta com grelha em alumínio, largura de 80 mm, ref. SP80 linha Sekapiso da Sekapiso, Aminox ou equivalente</t>
  </si>
  <si>
    <t>H.05.000.067536</t>
  </si>
  <si>
    <t>Canaleta com grelha em alumínio, largura de 46 mm, saída central, vertical ou horizontal, para tubo de 40 mm ou 50 mm; ref. SP46 linha Sekabox da Sekapiso, Aminox ou equivalente</t>
  </si>
  <si>
    <t>H.05.000.067537</t>
  </si>
  <si>
    <t>Canaleta com grelha removível em alumínio, saída central ou vertical, de 46 x 52 mm, grelha abre e fecha de 46 x 1000 mm; ref. SP46 linha Abreseka da Sekapiso ou equivalente</t>
  </si>
  <si>
    <t>H.05.000.090632</t>
  </si>
  <si>
    <t>Caixilho em alumínio anodizado fosco L 25, tipo veneziana, sob medida</t>
  </si>
  <si>
    <t>H.05.000.090633</t>
  </si>
  <si>
    <t>Portinhola em alumínio anodizado fosco L16, tipo veneziana de abrir para abrigo, completa, com batente e ferragens, sob medida</t>
  </si>
  <si>
    <t>H.05.000.090686</t>
  </si>
  <si>
    <t>Barra de apoio reta, para pessoas com mobilidade reduzida, em tubo de alumínio, L= 800mm, com flanges, acabamento pintura epóxi, conforme norma NBR 9050</t>
  </si>
  <si>
    <t>H.05.000.090687</t>
  </si>
  <si>
    <t>Barra de apoio em ângulo 90°, para pessoas com mobilidade reduzida, em tubo de alumínio, L= 800x800mm, acabamento com pintura epóxi, conforme norma NBR9050</t>
  </si>
  <si>
    <t>H.06.000.031110</t>
  </si>
  <si>
    <t>Veneziana industrial em aço galvanizado com aletas em resina reforçada de fibra de vidro</t>
  </si>
  <si>
    <t>H.06.000.031640</t>
  </si>
  <si>
    <t>Caixilho de correr com requadro em PVC, 2 folhas móveis, vidro-simples e liso de 3 a 4mm, persiana manual integrada; ref. Brimak, Eurosystem, Belle Acoustique, Marframe ou equivalente</t>
  </si>
  <si>
    <t>H.06.000.037103</t>
  </si>
  <si>
    <t>Placa de poliester insaturado com fibra vidro de 3 mm</t>
  </si>
  <si>
    <t>H.07.000.037004</t>
  </si>
  <si>
    <t>Vidro temperado serigrafado de 8 mm incolor - material</t>
  </si>
  <si>
    <t>H.07.000.037008</t>
  </si>
  <si>
    <t>Vidro liso laminado incolor de 10 mm - material</t>
  </si>
  <si>
    <t>H.07.000.037011</t>
  </si>
  <si>
    <t>Espelho comum com espessura de 3mm, com moldura em perfil de alumínio de 1cm, fundo em chapa compensada com 3 mm de espessura</t>
  </si>
  <si>
    <t>H.07.000.037013</t>
  </si>
  <si>
    <t>Vidro liso laminado colorido de 10 mm - material</t>
  </si>
  <si>
    <t>H.07.000.037026</t>
  </si>
  <si>
    <t>Espelho em vidro cristal liso, espessura de 4 mm, sobre superfície plana, peças aproximadamente 0,5 a 4,12 m²</t>
  </si>
  <si>
    <t>H.07.000.037028</t>
  </si>
  <si>
    <t>Vidro liso laminado colorido de 8 mm - material</t>
  </si>
  <si>
    <t>H.07.000.037033</t>
  </si>
  <si>
    <t>Vidro multilaminado de alta segurança (blindado) em policarbonato, com certificação Retex; ref. NIJ III da Fanavid ou equivalente - material</t>
  </si>
  <si>
    <t>H.07.000.037040</t>
  </si>
  <si>
    <t>Vidro liso laminado, com filme polivinil butiral (PVB), incolor de 8 mm - material</t>
  </si>
  <si>
    <t>H.07.000.037042</t>
  </si>
  <si>
    <t>Vidro fantasia de 3/4 mm - material</t>
  </si>
  <si>
    <t>H.07.000.037047</t>
  </si>
  <si>
    <t>Vidro liso incolor laminado e temperado, espessura de 16 mm (8+8); ref. Personal ou equivalente - material</t>
  </si>
  <si>
    <t>H.07.000.037048</t>
  </si>
  <si>
    <t>Vidro temperado neutro verde de 10 mm - material</t>
  </si>
  <si>
    <t>H.07.000.037073</t>
  </si>
  <si>
    <t>Vidros float monolíticos de aparência verde, com espessura de 6 mm - material</t>
  </si>
  <si>
    <t>H.07.000.037074</t>
  </si>
  <si>
    <t>Vidro liso laminado incolor de 6 mm - material</t>
  </si>
  <si>
    <t>H.07.000.037079</t>
  </si>
  <si>
    <t>Vidro liso laminado colorido de 6 mm - material</t>
  </si>
  <si>
    <t>H.07.000.037080</t>
  </si>
  <si>
    <t>Vidro liso laminado leitoso de 6 mm - material</t>
  </si>
  <si>
    <t>H.07.000.037081</t>
  </si>
  <si>
    <t>Vidro liso transparente de 3 mm - material</t>
  </si>
  <si>
    <t>H.07.000.037082</t>
  </si>
  <si>
    <t>Vidro liso transparente de 4 mm - material</t>
  </si>
  <si>
    <t>H.07.000.037083</t>
  </si>
  <si>
    <t>Vidro liso transparente de 5 mm - material</t>
  </si>
  <si>
    <t>H.07.000.037084</t>
  </si>
  <si>
    <t>Vidro liso transparente de 6 mm - material</t>
  </si>
  <si>
    <t>H.07.000.037086</t>
  </si>
  <si>
    <t>Vidro temperado cinza ou bronze 6 mm - material</t>
  </si>
  <si>
    <t>H.07.000.037087</t>
  </si>
  <si>
    <t>Vidro temperado cinza ou bronze 8 mm - material</t>
  </si>
  <si>
    <t>H.07.000.037088</t>
  </si>
  <si>
    <t>Vidro temperado incolor 10 mm - material</t>
  </si>
  <si>
    <t>H.07.000.037089</t>
  </si>
  <si>
    <t>Vidro temperado incolor 6 mm - material</t>
  </si>
  <si>
    <t>H.07.000.037090</t>
  </si>
  <si>
    <t>Vidro temperado incolor 8 mm - material</t>
  </si>
  <si>
    <t>H.07.000.037095</t>
  </si>
  <si>
    <t>Vidro temperado cinza ou bronze 10 mm - material</t>
  </si>
  <si>
    <t>H.07.000.037098</t>
  </si>
  <si>
    <t>Vidro laminado temperado incolor de 8mm - material</t>
  </si>
  <si>
    <t>H.07.000.037099</t>
  </si>
  <si>
    <t>Vidro multilaminado de alta segurança, com proteção balística de nível III, com espessura final de 51 a 70 mm, com certificação Retex; ref. Inovaglass, Blindare, Grupo Fort ou equivalente - instalado</t>
  </si>
  <si>
    <t>H.08.000.010001</t>
  </si>
  <si>
    <t>Veda porta/veda fresta para portas 90 cm com escova em alumínio branco, parafusado, ref. comercial Reisam ou equivalente</t>
  </si>
  <si>
    <t>H.08.000.031218</t>
  </si>
  <si>
    <t>Fechadura tipo alavanca com chave para porta corta-fogo, cilindro para acionamento com chave; ref. PHT05 da Dorma, 5124 Sobrano, 09.164-065-PPT La Fonte ou equivalente</t>
  </si>
  <si>
    <t>H.08.000.031221</t>
  </si>
  <si>
    <t>Barra antipânico para porta, de sobrepor de um lado da folha e do outro lado cega</t>
  </si>
  <si>
    <t>H.08.000.031223</t>
  </si>
  <si>
    <t>Barra antipânico de sobrepor de um lado da folha da porta e do outro lado maçaneta, tipo alavanca, com acionamento livre</t>
  </si>
  <si>
    <t>H.08.000.031614</t>
  </si>
  <si>
    <t>Porta cadeado zincado, ref. 81114 89mm ZI da Aliança ou equivalente</t>
  </si>
  <si>
    <t>H.08.000.031637</t>
  </si>
  <si>
    <t>Maçaneta tipo alavanca e cilindro para acionamento com chave, acabamento na cor prata</t>
  </si>
  <si>
    <t>H.08.000.031641</t>
  </si>
  <si>
    <t>Pivô superior lateral, para porta em vidro temperado, ref. SM-1001 fabricação Dorma ou equivalente</t>
  </si>
  <si>
    <t>H.08.000.031642</t>
  </si>
  <si>
    <t>Mancal inferior com rolamento, para porta em vidro temperado, ref. SM 1002 fabricação Dorma, 1013 Santa Marina ou equivalente</t>
  </si>
  <si>
    <t>H.08.000.031644</t>
  </si>
  <si>
    <t>Dobradiça vai-vem de 3" em aço com mola, acabamento cromado; ref. 255/3 da Page, 403  da Arouca ou equivalente</t>
  </si>
  <si>
    <t>H.08.000.031645</t>
  </si>
  <si>
    <t>Dobradiça em latão cromado de 3 1/2" x 3", ref. La Fonte Dob 90 3 1/2" x 3" LT S/P CR, Arouca 346, 3500 da União Mundial ou equivalente</t>
  </si>
  <si>
    <t>H.08.000.031646</t>
  </si>
  <si>
    <t>Dobradiça inferior para vidro temperado, ref. SM1010 fabricação Dorma, 1103 Santa Marina ou equivalente</t>
  </si>
  <si>
    <t>H.08.000.031647</t>
  </si>
  <si>
    <t>Dobradiça superior para vidro temperado; referência comercial 1101S Santa Marina, Dorma ou equivalente</t>
  </si>
  <si>
    <t>H.08.000.031650</t>
  </si>
  <si>
    <t>Fechadura de centro com cilindro, para porta externa em vidro temperado, ref. SM 1050-E linha Glas da Dorma ou equivalente</t>
  </si>
  <si>
    <t>H.08.000.031653</t>
  </si>
  <si>
    <t>Suporte duplo para vidro temperado fixado em alvenaria, ref. SM1092 fabricação Dorma, 1306 Santa Marina ou equivalente</t>
  </si>
  <si>
    <t>H.08.000.031656</t>
  </si>
  <si>
    <t>Contra fechadura de centro, para porta de vidro temperado; ref. SM1051/S1051E1 linha Glas da Dorma ou equivalente</t>
  </si>
  <si>
    <t>H.08.000.031658</t>
  </si>
  <si>
    <t>Puxador duplo para porta de madeira, alumínio ou vidro, ref. Dorma Manet de 350mm da Dorma ou equivalente</t>
  </si>
  <si>
    <t>H.08.000.031672</t>
  </si>
  <si>
    <t>Trinco para piso, ref. SM1060 da Dorma, 3240 da Glasspeças, 1519 da Santa Marina ou equivalente</t>
  </si>
  <si>
    <t>H.08.000.031679</t>
  </si>
  <si>
    <t>Roldana RO65 Plus, para porta de correr de 60kg - 15mm</t>
  </si>
  <si>
    <t>H.08.000.031687</t>
  </si>
  <si>
    <t>Fecho de embutir de alavanca, com 20 cm, em latão cromado; ref. 1011 / 20 FC da Arouca ou equivalente</t>
  </si>
  <si>
    <t>H.08.000.031688</t>
  </si>
  <si>
    <t>Fecho tipo ´unho´ de 10 cm em latão cromado de embutir</t>
  </si>
  <si>
    <t>H.08.000.031697</t>
  </si>
  <si>
    <t>Visor tipo olho mágico com ângulo de visualização de 200°; ref. Vonder ou equivalente</t>
  </si>
  <si>
    <t>H.08.000.031698</t>
  </si>
  <si>
    <t>Ferragem adicional para porta de divisória, vão simples colocado</t>
  </si>
  <si>
    <t>H.08.000.031699</t>
  </si>
  <si>
    <t>Ferragem adicional para porta de divisória, vão duplo colocado</t>
  </si>
  <si>
    <t>H.08.000.031701</t>
  </si>
  <si>
    <t>Dobradiça de aço cromado de 3 1/2", para portas de até 21 kg, ref. União Mundial ou equivalente - (embalagem com 3 dobradiças)</t>
  </si>
  <si>
    <t>H.08.000.031712</t>
  </si>
  <si>
    <t>Puxador duplo tubular em aço inoxidável, com duas fixações, dimensões 300mm entre furos, ref. Dorma ou equivalente</t>
  </si>
  <si>
    <t>H.08.000.031715</t>
  </si>
  <si>
    <t>Ferragem completa para porta de box de WC tipo livre/ocupado; ref. 1515/136 Arouca, 719 AZ CR La Fonte, 801 AZ CR 35mm Lockwell ou equivalente</t>
  </si>
  <si>
    <t>H.08.000.031718</t>
  </si>
  <si>
    <t>Cadeado alta segurança 16 pinos, ref. CRT 70 mm da Papaiz ou equivalente</t>
  </si>
  <si>
    <t>H.08.000.031719</t>
  </si>
  <si>
    <t>Cadeado com haste de aço, 35/36 mm, ref. CR35 da Papaiz, E35 da Pado ou equivalente</t>
  </si>
  <si>
    <t>H.08.000.031722</t>
  </si>
  <si>
    <t>Cadeado com haste de aço, 60 mm, ref. CR60 da Papaiz, E60 da Pado ou equivalente</t>
  </si>
  <si>
    <t>H.08.000.031723</t>
  </si>
  <si>
    <t>Cadeado com haste de aço, 25/27 mm, ref. CR25 da Papaiz, E27 da Pado ou equivalente</t>
  </si>
  <si>
    <t>H.08.000.031726</t>
  </si>
  <si>
    <t>Mola de piso para porta com largura até 1,10m e esforço até 120kg, ref. BTS 75 V fabricação Dorma ou equivalente</t>
  </si>
  <si>
    <t>H.08.000.031728</t>
  </si>
  <si>
    <t>Cadeado com haste de aço, 50 mm, ref. CR50 da Papaiz; E50 da Pado ou equivalente</t>
  </si>
  <si>
    <t>H.08.000.031734</t>
  </si>
  <si>
    <t>Dobradiça em latão cromado reforçada com anéis de 3 1/2" x 3", ref. La Fonte Dob 85 3 1/2" x 3" LT S/P CR, 3635 da União Mundial ou equivalente</t>
  </si>
  <si>
    <t>H.08.000.031740</t>
  </si>
  <si>
    <t>Dobradiça em aço inoxidável escovado com anéis, de 3" x 2 1/2", para portas de até 25 kg, ref. Dobradiça 395 da La Fonte ou equivalente</t>
  </si>
  <si>
    <t>H.08.000.031764</t>
  </si>
  <si>
    <t>Equipamento automatizador de portas deslizantes para folha dupla, ref. ES200 EASY da Dorma ou equivalente</t>
  </si>
  <si>
    <t>H.08.000.031765</t>
  </si>
  <si>
    <t>Equipamento automatizador telescópico unilateral de portas deslizantes para folha dupla, ref. ES 200 T da Dorma ou equivalente</t>
  </si>
  <si>
    <t>H.08.000.035003</t>
  </si>
  <si>
    <t>Fechadura completa com maçaneta tipo alavanca, para porta externa de 1 folha; ref. 725.01/40CR da Pado, Papaiz ou equivalente</t>
  </si>
  <si>
    <t>H.08.000.035004</t>
  </si>
  <si>
    <t>Ferragem completa com maçaneta tipo alavanca, com miolo tipo gorges, para porta interna com 1 folha; referência 721/01 CR da Pado, 402526/40 da Arouca ou equivalente</t>
  </si>
  <si>
    <t>H.08.000.035009</t>
  </si>
  <si>
    <t>Fechadura eletroímã para capacidade de atraque de 150kgf</t>
  </si>
  <si>
    <t>H.08.000.035010</t>
  </si>
  <si>
    <t>Fechadura elétrica de sobrepor e fonte, para portas ou portões de metal ou madeira, ref. C-90 dupla da HDL; fonte com botão, ref. TRA-400 da HDL, ou equivalente</t>
  </si>
  <si>
    <t>H.08.000.035011</t>
  </si>
  <si>
    <t>Mola aérea para porta com esforço acima de 50kg até 60kg, ref. MA 200 potência 3 fabricação Dorma, linha 770 POT2 fabricação Disafe ou equivalente</t>
  </si>
  <si>
    <t>H.08.000.035012</t>
  </si>
  <si>
    <t>Mola aérea para porta com esforço acima de 60kg até 80kg, ref. MA 200 potência 4 fabricação Dorma, linha 770POT2 fabricação Disafe ou equivalente</t>
  </si>
  <si>
    <t>H.08.000.035013</t>
  </si>
  <si>
    <t>Mola aérea hidráulica com calha deslizante, para porta com largura até 1,60mm, com esforço de 81 até 250kg, ref. TS 93B / TS 93 System da Dorma, linha 6825 fabricação Disafe ou equivalente</t>
  </si>
  <si>
    <t>H.08.000.035019</t>
  </si>
  <si>
    <t>Fechadura com maçaneta tipo alavanca em aço inoxidável e rozeta, ref. Victória Ecoinox 882 IXE externa da Pado ou equivalente</t>
  </si>
  <si>
    <t>H.09.000.031168</t>
  </si>
  <si>
    <t>Porta de segurança de correr suspensa em grade com aço SAE 1045, com brete superior, diâmetro de 1´, completa, sem têmpera e revenimento</t>
  </si>
  <si>
    <t>H.09.000.031181</t>
  </si>
  <si>
    <t>Brete para instalação lateral em porta chapa/grade de segurança</t>
  </si>
  <si>
    <t>H.09.000.031253</t>
  </si>
  <si>
    <t>Grade de segurança em aço SAE 1045, diâmetro de 1´, com têmpera e revenimento</t>
  </si>
  <si>
    <t>H.09.000.031254</t>
  </si>
  <si>
    <t>Grade de segurança para janela em aço SAE 1045, diâmetro 1´, com têmpera e revenimento</t>
  </si>
  <si>
    <t>H.09.000.031255</t>
  </si>
  <si>
    <t>Porta de segurança de abrir em grade aço SAE 1045, diâmetro de 1´, completa - com têmpera e revenimento</t>
  </si>
  <si>
    <t>H.09.000.031256</t>
  </si>
  <si>
    <t>Porta de segurança de abrir grade em aço SAE 1045 chapeada, diâmetro de 1´, completa, com têmpera e revenimento</t>
  </si>
  <si>
    <t>H.09.000.031257</t>
  </si>
  <si>
    <t>Porta de segurança especial de abrir com grade em aço SAE 1045, diâmetro de 1´, completa, com têmpera e revenimento</t>
  </si>
  <si>
    <t>H.09.000.031258</t>
  </si>
  <si>
    <t>Portão de abrir para muralha em aço SAE 1045 chapeada, diâmetro de 1´, completa - com têmpera e revenimento</t>
  </si>
  <si>
    <t>H.09.000.031260</t>
  </si>
  <si>
    <t>Grade de segurança em aço SAE 1045 chapeada, diâmetro de 1´, com têmpera e revenimento</t>
  </si>
  <si>
    <t>H.09.000.031329</t>
  </si>
  <si>
    <t>H.09.000.031341</t>
  </si>
  <si>
    <t>Ferrolho de segurança de 1,20 m, DN= 1´, para adaptação em portas de celas, embutido em caixa externamente</t>
  </si>
  <si>
    <t>H.09.000.031361</t>
  </si>
  <si>
    <t>Grade de segurança em aço SAE 1045, diâmetro de 1´ - sem têmpera e revenimento - instalado</t>
  </si>
  <si>
    <t>H.09.000.031362</t>
  </si>
  <si>
    <t>Grade de segurança para janela em aço SAE 1045, diâmetro 1´ - sem têmpera e revenimento - instalado</t>
  </si>
  <si>
    <t>H.09.000.031363</t>
  </si>
  <si>
    <t>Porta de segurança de abrir em grade aço SAE 1045, diâmetro de 1´, sem completa - sem têmpera e revenimento</t>
  </si>
  <si>
    <t>H.09.000.031364</t>
  </si>
  <si>
    <t>Porta de segurança de abrir grade em aço SAE 1045 chapeada, diâmetro de 1´, completa - sem têmpera e revenimento</t>
  </si>
  <si>
    <t>H.09.000.031368</t>
  </si>
  <si>
    <t>Porta de segurança especial de abrir com grade em aço SAE 1045, diâmetro de 1´, completa - sem têmpera e revenimento</t>
  </si>
  <si>
    <t>H.09.000.031369</t>
  </si>
  <si>
    <t>Portão de abrir para muralha em aço SAE 1045 chapeada, diâmetro de 1´, completa - sem têmpera e revenimento</t>
  </si>
  <si>
    <t>H.09.000.031370</t>
  </si>
  <si>
    <t>Grade de segurança em aço SAE 1045 chapeada, diâmetro de 1´ - sem têmpera e revenimento - instalado</t>
  </si>
  <si>
    <t>H.09.000.031613</t>
  </si>
  <si>
    <t>Ferrolho de segurança de 7/8´ para adaptação em portas de celas, com porta cadeado e suporte de fixação</t>
  </si>
  <si>
    <t>H.09.000.031622</t>
  </si>
  <si>
    <t>Caixilho de segurança em aço SAE 1010/1020 tipo fixo e de correr (0,70x0,80m), para receber vidro, com bandeira tipo veneziana (0,375x0,80m)</t>
  </si>
  <si>
    <t>H.09.000.031623</t>
  </si>
  <si>
    <t>Guichê de segurança em grade com aço SAE 1045, diâmetro de 1´, com têmpera e revenimento</t>
  </si>
  <si>
    <t>H.09.000.031625</t>
  </si>
  <si>
    <t>Guichê de segurança em grade com aço SAE 1045, diâmetro de 1´, sem têmpera e revenimento</t>
  </si>
  <si>
    <t>H.09.000.031626</t>
  </si>
  <si>
    <t>H.09.000.031628</t>
  </si>
  <si>
    <t>Porta de segurança de correr em grade de aço SAE 1045, com brete lateral, diâmetro de 1´, completa, com têmpera e revenimento</t>
  </si>
  <si>
    <t>H.09.000.031629</t>
  </si>
  <si>
    <t>Porta de segurança de correr suspensa em grade de aço SAE 1045, chapeada, diâmetro de 1´, completa, com têmpera e revenimento</t>
  </si>
  <si>
    <t>H.09.000.031631</t>
  </si>
  <si>
    <t>Porta de segurança de correr/deslizante, em grade com aço SAE 1045, diâmetro de 1´, completa, sem têmpera e revenimento</t>
  </si>
  <si>
    <t>H.09.000.031907</t>
  </si>
  <si>
    <t>Porta de segurança de correr suspensa em grade em aço SAE 1045, chapeada, diâmetro de 1´, com brete vertical, completa - sem têmpera e revenimento</t>
  </si>
  <si>
    <t>H.12.000.031610</t>
  </si>
  <si>
    <t>Dobradiça tipo gonzo em aço SAE 1045, diâmetro de 1 1/2´ com abas de 2´ x 3/8´</t>
  </si>
  <si>
    <t>H.13.000.069501</t>
  </si>
  <si>
    <t>Solda 50/50</t>
  </si>
  <si>
    <t>H.13.000.069502</t>
  </si>
  <si>
    <t>Pasta para soldar</t>
  </si>
  <si>
    <t>H.13.000.069565</t>
  </si>
  <si>
    <t>Solda eletrolítica tipo Smaw-AWS 6013 eletrodos esp. 2,5/3,25/4,0mm, ref. ESAB, LINCOLN, WELD ou equivalente</t>
  </si>
  <si>
    <t>I.01.000.025057</t>
  </si>
  <si>
    <t>Painel Wall com miolo de madeira contraplacado por lâminas de madeira e externamente por chapas em CRFS, para piso, ref. Eternit ou equivalente</t>
  </si>
  <si>
    <t>I.01.000.030105</t>
  </si>
  <si>
    <t>Porta em laminado melamínico estrutural Alcoplac, TS-10 (fórmica maciça) - 62 x 180cm, com dobradiça e fechadura</t>
  </si>
  <si>
    <t>I.05.000.021057</t>
  </si>
  <si>
    <t>Placa cimentícia impermeabilizada com espessura de 12mm, placa de 1,20 x 2,40m; ref. Brasilit ou equivalente</t>
  </si>
  <si>
    <t>I.05.000.021080</t>
  </si>
  <si>
    <t>Placa cimentícia em CRFS impermeabilizada, espessura 6 mm, dimensões 1,20 x 2,00m, ref. Eternit, Brasilit ou equivalente</t>
  </si>
  <si>
    <t>I.06.000.022566</t>
  </si>
  <si>
    <t>Veneziana de vidro tipo ´CAPELINHA´ 20 x 10 x 10 cm</t>
  </si>
  <si>
    <t>I.06.000.022567</t>
  </si>
  <si>
    <t>Veneziana de vidro ´IBRAVIR´ 20 x 20 x 6 cm</t>
  </si>
  <si>
    <t>I.06.000.025561</t>
  </si>
  <si>
    <t>Telha de vidro tipo ´FRANCESA´</t>
  </si>
  <si>
    <t>I.06.000.025562</t>
  </si>
  <si>
    <t>Telha de vidro tipo ´PAULISTA´</t>
  </si>
  <si>
    <t>J.01.000.038012</t>
  </si>
  <si>
    <t>Lixa para ferro e metais Norton N° 80, ou equivalente</t>
  </si>
  <si>
    <t>J.01.000.038013</t>
  </si>
  <si>
    <t>Lixa de pano folha para ferro, GR. 100, ref. Norton, ou 3 M, ou equivalente</t>
  </si>
  <si>
    <t>J.01.000.038040</t>
  </si>
  <si>
    <t>Lixa d´água, ref. Norton n° 80, Aquaflex ou equivalente</t>
  </si>
  <si>
    <t>J.02.000.024007</t>
  </si>
  <si>
    <t>Emulsão acrílica para vedação de trincas, ref. Selatrinca Suvinil ou  equivalente</t>
  </si>
  <si>
    <t>J.02.000.024028</t>
  </si>
  <si>
    <t>Hidrorepelente a base de silano-siloxano oligomérico disperso em solvente; ref. Silicone da Sika, Acquella Original da Otto Baumgart, Fuseprotec Silicone da Viapol ou equivalente</t>
  </si>
  <si>
    <t>J.02.000.024030</t>
  </si>
  <si>
    <t>Hidrorepelente a base de silano-siloxano oligomérico disperso em água, ref. Acqua da Denver, Repele água da Quartzolit ou equivalente</t>
  </si>
  <si>
    <t>J.02.000.024047</t>
  </si>
  <si>
    <t>Líquido imunizante para madeira pentox (Montana), Penetrol Cupim (Otto Baungart)</t>
  </si>
  <si>
    <t>J.02.000.024076</t>
  </si>
  <si>
    <t>Resina 100% acrílica plastificante, Hiper 409 da NS Brasil ou equivalente</t>
  </si>
  <si>
    <t>J.02.000.024147</t>
  </si>
  <si>
    <t>Resina acrílica para piso granilite</t>
  </si>
  <si>
    <t>J.02.000.024148</t>
  </si>
  <si>
    <t>Resina epóxi para piso granilite</t>
  </si>
  <si>
    <t>J.02.000.028057</t>
  </si>
  <si>
    <t>Selador para tinta epóxi</t>
  </si>
  <si>
    <t>J.02.000.028058</t>
  </si>
  <si>
    <t>Tinta esmalte Premium, base água, brilhante/acetinado, várias cores, pintura interna/externa, ref. Coralit Zero da Coral, Futura Premium, Suvinil Premium, Metalatex Eco, Sherwin Williams, ou equivalente</t>
  </si>
  <si>
    <t>J.02.000.037501</t>
  </si>
  <si>
    <t>Primer base epóxi cromato de zinco 2 demãos; referência comercial Vedacit Pro Anticorrosivo ZN ou equivalente</t>
  </si>
  <si>
    <t>J.02.000.037503</t>
  </si>
  <si>
    <t>Revestimento texturizado acrílico com microagregado, uso interno/externo em várias corres; ref. Permalit Textura Domus da Ibratin ou equivalente</t>
  </si>
  <si>
    <t>J.02.000.037505</t>
  </si>
  <si>
    <t>Textura acrílica sem agregados minerais, cor branca, ref. Texturatto liso ou clássico da Suvinil ou equivalente, para uso interno ou externo</t>
  </si>
  <si>
    <t>J.02.000.037506</t>
  </si>
  <si>
    <t>Tinta base borracha clorada, ref. Anklor TR da Tintas Ancora, Globaltrafic 611 da Global Tintas, Perfortrafic código 25020 da Tintas Perfortex ou equivalente</t>
  </si>
  <si>
    <t>J.02.000.037508</t>
  </si>
  <si>
    <t>Resina epóxi com alcatrão de hulha, ref. Denvercoat Epóxi Alcatrão da Denver, Compound Coal Tar Epóxi, Duropoxy alcatrão especial ou equivalente</t>
  </si>
  <si>
    <t>J.02.000.037510</t>
  </si>
  <si>
    <t>Massa corrida de base acrílica; ref. Massa Acrílica (Suvinil/Glasurit), Massa FC (Fusecolor), Massa Especial para fachada (Retinco) ou equivalente</t>
  </si>
  <si>
    <t>J.02.000.037513</t>
  </si>
  <si>
    <t>Tinta latex, acabamento fosco aveludado, ref. coral 3 em 1 da Coral, rende e cobre muito da Suvinil ou equivalente</t>
  </si>
  <si>
    <t>J.02.000.037517</t>
  </si>
  <si>
    <t>Tinta acrílica para pisos, ref. Novacor Piso Liso-amarelo (Globo/Novacor), Suvinil Poliesportiva da Glasurit, Metalatex Acrílico com Quartzo da Sherwin Williams ou equivalente</t>
  </si>
  <si>
    <t>J.02.000.037518</t>
  </si>
  <si>
    <t>Selador para tinta acrílica Coral, Suvinil ou equivalente</t>
  </si>
  <si>
    <t>J.02.000.037528</t>
  </si>
  <si>
    <t>Tinta acrílica para sinalização visual de pisos, com acabamento fosco, várias cores, ref. Interlight da Indutil ou equivalente</t>
  </si>
  <si>
    <t>J.02.000.037539</t>
  </si>
  <si>
    <t>Verniz fungicida Stain, para madeiras; ref. Osmocolor Montana / Verniz Satin Suvinil ou equivalente</t>
  </si>
  <si>
    <t>J.02.000.037542</t>
  </si>
  <si>
    <t>Tinta 100% acrílica acabamento fosco acetinado, Coral, Suvinil 100% Acrílico (Glasurit), Sherwin Willian, Metalatex (Fusecolor) ou equivalente</t>
  </si>
  <si>
    <t>J.02.000.037545</t>
  </si>
  <si>
    <t>Tinta-base epoxi</t>
  </si>
  <si>
    <t>J.02.000.037548</t>
  </si>
  <si>
    <t>Verniz incolor antipichação, ref. Graffitiguard da Anchortec, Antgraf Eco verniz da Ant Graf ou equivalente</t>
  </si>
  <si>
    <t>J.02.000.037549</t>
  </si>
  <si>
    <t>Microesferas de vidro Extra Premix (tipo I-B); ref. Vimaster ou equivalente</t>
  </si>
  <si>
    <t>J.02.000.037602</t>
  </si>
  <si>
    <t>Proteção passiva contra incêndio com tinta intumescente, com tempo requerido de resistência ao fogo TRRF = 60 min - aplicação em painéis de gesso acartonado</t>
  </si>
  <si>
    <t>J.02.000.037603</t>
  </si>
  <si>
    <t>Proteção passiva contra incêndio com tinta intumescente, com tempo requerido de resistência ao fogo TRRF = 120 min - aplicação em painéis de gesso acartonado</t>
  </si>
  <si>
    <t>J.02.000.037605</t>
  </si>
  <si>
    <t>Tinta intumescente para aplicação em estrutura metálica; ref. Brasifire da Brasilux, Maza, Firecoat da Polidura, Renner ou equivalente</t>
  </si>
  <si>
    <t>J.02.000.038000</t>
  </si>
  <si>
    <t>Fundo preparador base água, para madeira e metais; ref. Fundo preparador Coralit Balance da Coral, Metalatex Eco fundo antiferrugem da Sherwin Williams, Fundo preparador da Suvinil ou equivalente</t>
  </si>
  <si>
    <t>J.02.000.038001</t>
  </si>
  <si>
    <t>Diluente aguarrás mineral; ref. Suvinil, Luksnova, Coral ou equivalente</t>
  </si>
  <si>
    <t>J.02.000.038006</t>
  </si>
  <si>
    <t>Fundo sintético branco para superfície galvanizada, alumínio; ref. Coral fundo para galvanização ou equivalente</t>
  </si>
  <si>
    <t>J.02.000.038007</t>
  </si>
  <si>
    <t>Tinta latex PVA anti-mofo; ref. Coralmur da Coral, Premium ou equivalente</t>
  </si>
  <si>
    <t>J.02.000.038008</t>
  </si>
  <si>
    <t>Tinta latex acrílica antimofo acetinado fosco; ref. Metalatex antimofo (Sherwin Williams) ou equivalente</t>
  </si>
  <si>
    <t>J.02.000.038017</t>
  </si>
  <si>
    <t>Massa corrida PVA; ref. Massa Corrida Suvinil, Massa Corrida Coral, Metalatex da Sherwin Willians ou equivalente</t>
  </si>
  <si>
    <t>J.02.000.038028</t>
  </si>
  <si>
    <t>Zarcão, ref. Zarcoral fabricação Coral - Zarcão Internacional ou equivalente</t>
  </si>
  <si>
    <t>J.02.000.038029</t>
  </si>
  <si>
    <t>Removedor de tinta, ref. Pintoff da Coral ou equivalente</t>
  </si>
  <si>
    <t>J.02.000.038038</t>
  </si>
  <si>
    <t>Pigmento para argamassa tipo Pó Xadrez, ref. amarelo Novacor, Globo ou equivalente</t>
  </si>
  <si>
    <t>J.02.000.038050</t>
  </si>
  <si>
    <t>Verniz comum a base de poliuretano; referência comercial Verniz SW Marítimo brilhante (Sherwin Willians), Suvinil Verniz Copal (Glasurit), Sparlak Copal (Akzo/Ypiranga) ou equivalente</t>
  </si>
  <si>
    <t>J.02.000.038052</t>
  </si>
  <si>
    <t>Verniz acrílico base água, ref. Denverniz Acqua (Denver), Durocryl A (Wolf Hacker), Nitoprimer AW (Fosroc) ou equivalente</t>
  </si>
  <si>
    <t>J.02.000.038054</t>
  </si>
  <si>
    <t>Verniz acrílico base solvente, Dekguard BS/FS, (Fosroc), Durocryl S (Wolf Hacker), Denverniz SB/SF (Denver) ou equivalente</t>
  </si>
  <si>
    <t>J.02.000.038058</t>
  </si>
  <si>
    <t>Impermeabilizante acrílico, ref. Suviflex ou equivalente</t>
  </si>
  <si>
    <t>J.02.000.038060</t>
  </si>
  <si>
    <t>Thinner, ref. Natrielli ou equivalente</t>
  </si>
  <si>
    <t>J.02.000.038061</t>
  </si>
  <si>
    <t>Líquido de fundo (fundo preparador)</t>
  </si>
  <si>
    <t>J.02.000.090805</t>
  </si>
  <si>
    <t>Tinta esmalte especial para lousa, cor verde, acabamento fosco, ref. Coralit Esmalte Sintético (Coral), Suvinil Esmalte Sintético, ou equivalente</t>
  </si>
  <si>
    <t>K.01.000.023500</t>
  </si>
  <si>
    <t>Divisória em granilite frontal, maciça ou revestida, e= 4,0cm - instalado</t>
  </si>
  <si>
    <t>K.01.000.023501</t>
  </si>
  <si>
    <t>Divisória em granilite maciça ou revestida, e= 3,0cm - instalado</t>
  </si>
  <si>
    <t>K.01.000.033001</t>
  </si>
  <si>
    <t>Estucamento e polimento piso/patamar em granilite</t>
  </si>
  <si>
    <t>K.01.000.033002</t>
  </si>
  <si>
    <t>Estucamento e polimento degrau (piso e espelho) em granilite</t>
  </si>
  <si>
    <t>K.01.000.033004</t>
  </si>
  <si>
    <t>Estucamento e polimento de rodapé em granilite</t>
  </si>
  <si>
    <t>K.01.000.033011</t>
  </si>
  <si>
    <t>Soleira em granilite cinza ou verde, polido com espessura mínima de 8mm fornecimento e aplicação média</t>
  </si>
  <si>
    <t>K.01.000.033015</t>
  </si>
  <si>
    <t>Piso em granilite cinza ou verde, polido, espessura mínimo de 8mm fornecimento e aplicação média</t>
  </si>
  <si>
    <t>K.01.000.033017</t>
  </si>
  <si>
    <t>Soleira para piso alta resistência (&gt;40MPa), moldado no local, tráfego médio (8mm) ou pesado (12mm), largura até 30cm aplicado média</t>
  </si>
  <si>
    <t>K.01.000.035031</t>
  </si>
  <si>
    <t>Degrau em granilite, cinza ou verde, polido, com espessura mínima de 8mm fornecimento e aplicação média</t>
  </si>
  <si>
    <t>K.01.000.035531</t>
  </si>
  <si>
    <t>Placa granilite de 3 cm</t>
  </si>
  <si>
    <t>K.01.000.035534</t>
  </si>
  <si>
    <t>Piso alta resistência (&gt;40MPa), moldado no local, tráfego pesado com espessura de 12mm aplicado</t>
  </si>
  <si>
    <t>K.01.000.035535</t>
  </si>
  <si>
    <t>Degrau para piso alta resistência (&gt;40 MPa), moldado no local, tráfego médio, espessura de 8 mm aplicado</t>
  </si>
  <si>
    <t>K.01.000.035536</t>
  </si>
  <si>
    <t>Degrau para piso alta resistência (&gt;40 MPa), moldado no local, tráfego médio, espessura de 12 mm aplicado</t>
  </si>
  <si>
    <t>K.01.000.036042</t>
  </si>
  <si>
    <t>Rodapé em granilite tipo meia cana, cor cinza ou verde, polido, até 10cm fornecimento e aplicação média</t>
  </si>
  <si>
    <t>K.01.000.036140</t>
  </si>
  <si>
    <t>Rodapé para piso alta resistência (&gt;40MPa), moldado no local, tráfego médio (8mm) ou tráfego pesado (12mm) aplicado média</t>
  </si>
  <si>
    <t>K.01.000.036512</t>
  </si>
  <si>
    <t>Polimento piso fundido no local alta resistência</t>
  </si>
  <si>
    <t>K.02.000.023504</t>
  </si>
  <si>
    <t>Divisória placa granito cinza andorinha; dimensões 1,0x2,0 m, com espessura de 3 cm; colocado (fixada piso e parede)</t>
  </si>
  <si>
    <t>K.02.000.023555</t>
  </si>
  <si>
    <t>Divisória em mármore branco, dimensões 1,0x2,0 m; com espessura de 3 cm, colocado (fixada piso e parede)</t>
  </si>
  <si>
    <t>K.02.000.032502</t>
  </si>
  <si>
    <t>Tampo (com frontão) em granito, com espessura de 2 cm, com furo para 1 cuba simples, nas cores Andorinha, cinza Corumbá, Santa Cecília, verde Ubatuba, acabamento polido</t>
  </si>
  <si>
    <t>K.02.000.032503</t>
  </si>
  <si>
    <t>Revestimento em granito em placas de 40 x 40 cm, com espessura de 2 cm, nas cores cinza Andorinha, cinza Corumbá, Santa Cecília, verde Ubatuba ou branco Dallas, acabamento polido - material</t>
  </si>
  <si>
    <t>K.02.000.032504</t>
  </si>
  <si>
    <t>Degrau e espelho em granito (piso 30 cm e espelho 20 cm), com espessura de 2 cm, nas cores cinza Andorinha, cinza Corumbá, Santa Cecília, verde Ubatuba ou branco Dallas, acabamento polido - material</t>
  </si>
  <si>
    <t>K.02.000.032508</t>
  </si>
  <si>
    <t>Peitoril e/ou soleira em granito boleado, com espessura de 2 cm e largura de 20 cm, nas cores cinza Andorinha, cinza Corumbá, Santa Cecília, verde Ubatuba ou branco Dallas, acabamento polido - material</t>
  </si>
  <si>
    <t>K.02.000.032509</t>
  </si>
  <si>
    <t>Peitoril e/ou soleira em granito boleado, com espessura de 2 cm e largura de 21 até 30 cm, nas cores cinza Andorinha, cinza Corumbá, Santa Cecília, verde Ubatuba ou branco Dallas, acabamento polido - material</t>
  </si>
  <si>
    <t>K.02.000.032516</t>
  </si>
  <si>
    <t>Rodapé em granito, espessura de 2 cm e altura de 7 cm, nas cores cinza Andorinha, cinza Corumbá, Santa Cecília, verde Ubatuba ou branco Dallas, acabamento polido - material</t>
  </si>
  <si>
    <t>K.02.000.032517</t>
  </si>
  <si>
    <t>Rodapé em granito, espessura de 2 cm e altura entre 7,1 a 10 cm, nas cores cinza Andorinha, cinza Corumbá, Santa Cecília, verde Ubatuba ou branco Dallas, acabamento polido - material</t>
  </si>
  <si>
    <t>K.02.000.033012</t>
  </si>
  <si>
    <t>Piso em granilite, placas pré-moldadas de 40 x 40 cm, inclusive assentamento, polimento, enceramento e rejunte</t>
  </si>
  <si>
    <t>K.02.000.033570</t>
  </si>
  <si>
    <t>Revestimento em granito lavado tipo Fulget tradicional ou natural em faixas até 40 cm; ref. Fulget da Grani Torre ou equivalente</t>
  </si>
  <si>
    <t>K.02.000.033571</t>
  </si>
  <si>
    <t>Revestimento em granito lavado tipo Fulget tradicional ou natural em panos, ref. Fulget da Grani Torre ou equivalente</t>
  </si>
  <si>
    <t>K.02.000.035033</t>
  </si>
  <si>
    <t>Degrau em mármore travertino nacional com espessura de 2 cm, piso 30 cm e espelho 20 cm</t>
  </si>
  <si>
    <t>K.02.000.035036</t>
  </si>
  <si>
    <t>Degrau e espelho em mármore branco com espessura de 2 cm, piso 30 cm e espelho 20 cm</t>
  </si>
  <si>
    <t>K.02.000.035072</t>
  </si>
  <si>
    <t>Mármore travertino nacional com espessura de 2 cm</t>
  </si>
  <si>
    <t>K.02.000.035073</t>
  </si>
  <si>
    <t>Mármore branco com espessura de 3 cm</t>
  </si>
  <si>
    <t>K.02.000.035075</t>
  </si>
  <si>
    <t>Mármore travertino nacional com espessura de 3 cm</t>
  </si>
  <si>
    <t>K.02.000.035076</t>
  </si>
  <si>
    <t>Mármore branco com espessura de 2 cm</t>
  </si>
  <si>
    <t>K.02.000.065652</t>
  </si>
  <si>
    <t>Tampo (com frontão) para pia em mármore Espírito Santo; com espessura de 3 cm; dimensão de 0,60x1,50; furo para 1 cuba simples colocado</t>
  </si>
  <si>
    <t>K.03.000.032508</t>
  </si>
  <si>
    <t>Peitoril e/ou soleira em pedra ardósia na cor verde, com espessura de 2 cm e largura até 20 cm.</t>
  </si>
  <si>
    <t>K.03.000.032517</t>
  </si>
  <si>
    <t>Ardósia verde de 40 x 40cm e espessura de 1,50cm</t>
  </si>
  <si>
    <t>K.03.000.032519</t>
  </si>
  <si>
    <t>Rodapé em ardósia verde com altura de 7 cm</t>
  </si>
  <si>
    <t>K.03.000.035017</t>
  </si>
  <si>
    <t>Arenito comum para revestimento</t>
  </si>
  <si>
    <t>K.03.000.035055</t>
  </si>
  <si>
    <t>Pedra em mosaico português 2 cores colocado</t>
  </si>
  <si>
    <t>K.03.000.035060</t>
  </si>
  <si>
    <t>Pedra miracema de 11,5 x 23 cm, com espessura de 10 a 15 mm</t>
  </si>
  <si>
    <t>K.03.000.035061</t>
  </si>
  <si>
    <t>Pedra mineira comum irregular (chapa) para revestimento</t>
  </si>
  <si>
    <t>K.03.000.036138</t>
  </si>
  <si>
    <t>Rodapé em pedra mineira simples com altura de 10 cm</t>
  </si>
  <si>
    <t>K.03.000.036505</t>
  </si>
  <si>
    <t>Paralelepípedo só material</t>
  </si>
  <si>
    <t>L.01.000.023105</t>
  </si>
  <si>
    <t>Forro em fibra mineral em placas acústicas removíveis, NRC 0.70 / SRA 0.65-0.80 / CAC 30a 31dB; ref. Brillianto ou New Sandila da Owa ou equivalente - instalado</t>
  </si>
  <si>
    <t>L.01.000.023531</t>
  </si>
  <si>
    <t>Divisória em placas de gesso acartonado, resistência ao fogo 30 minutos, espessura 73/48mm - 1ST 12,5 + 1ST 12,5 - instalado</t>
  </si>
  <si>
    <t>L.01.000.023533</t>
  </si>
  <si>
    <t>Divisória em placas de gesso acartonado, resistência ao fogo 30 minutos, espessura 73/48mm - 1ST 12,5 + 1ST 12,5 - com lã mineral - instalado</t>
  </si>
  <si>
    <t>L.01.000.023534</t>
  </si>
  <si>
    <t>Divisória em placas de gesso acartonado, resistência ao fogo 30 minutos, espessura 100/70mm - 1ST 15 + 1ST 15 - com lã mineral - instalado</t>
  </si>
  <si>
    <t>L.01.000.023535</t>
  </si>
  <si>
    <t>Divisória em placas de gesso acartonado, resistência ao fogo 30 minutos, espessura 100/70mm - 1ST 15 + 1ST 15 - instalado</t>
  </si>
  <si>
    <t>L.01.000.023560</t>
  </si>
  <si>
    <t>Divisória em placas de gesso acartonado, resistência ao fogo 30 minutos, espessura 100/70mm - 1RU 15 + 1RU 15 - instalado</t>
  </si>
  <si>
    <t>L.01.000.023564</t>
  </si>
  <si>
    <t>Divisória em placas duplas de gesso acartonado, resistência ao fogo 60 minutos, espessura 120/70mm - 2ST 12,5 + 2ST 12,5 - com lã mineral - instalado</t>
  </si>
  <si>
    <t>L.01.000.023587</t>
  </si>
  <si>
    <t>Divisória em placas de gesso acartonado, resistência ao fogo 60 minutos, espessura 120/90mm - 1RF 15 + 1RF 15 - com lã mineral - instalado</t>
  </si>
  <si>
    <t>L.01.000.023606</t>
  </si>
  <si>
    <t>Forro em painéis de gesso acartonado removível, acabamento liso com película rígida de PVC, placas 625x625mm/625x1250mm, espessura de 9,5mm; ref. Gyprex liso Placo ou equivalente - instalado</t>
  </si>
  <si>
    <t>L.01.000.023630</t>
  </si>
  <si>
    <t>Divisória em placas duplas de gesso acartonado, resistência ao fogo 120 minutos, espessura 130/70mm - 2RF 15 + 2RF 15 - instalado</t>
  </si>
  <si>
    <t>L.01.000.023631</t>
  </si>
  <si>
    <t>Divisória em placas duplas de gesso acartonado, resistência ao fogo 60 minutos, espessura 120/70mm - 2ST 12,5 + 2RU 12,5 - instalado</t>
  </si>
  <si>
    <t>L.01.000.023632</t>
  </si>
  <si>
    <t>Divisória em placas duplas de gesso acartonado, resistência ao fogo 60 minutos, espessura 120/70mm - 2RU 12,5 + 2RU 12,5 - instalado</t>
  </si>
  <si>
    <t>L.01.000.023633</t>
  </si>
  <si>
    <t>Divisória em placas duplas de gesso acartonado, resistência ao fogo 60 minutos, espessura 98/48mm - 2ST 12,5 + 2ST 12,5 - com lã mineral - instalado</t>
  </si>
  <si>
    <t>L.01.000.023634</t>
  </si>
  <si>
    <t>Divisória em placas duplas de gesso acartonado, resistência ao fogo 60 minutos, espessura 98/48mm - 2RU 12,5 + 2RU 12,5 - com lã mineral - instalado</t>
  </si>
  <si>
    <t>L.01.000.023635</t>
  </si>
  <si>
    <t>Divisória em placas duplas de gesso acartonado, resistência ao fogo 60 minutos, espessura 98/48mm - 2ST 12,5 + 2RU 12,5 - com lã mineral - instalado</t>
  </si>
  <si>
    <t>L.01.000.034019</t>
  </si>
  <si>
    <t>Moldura gesso simples, espessura até 6,0cm, instalada</t>
  </si>
  <si>
    <t>L.01.000.034021</t>
  </si>
  <si>
    <t>Forro em painel de gesso acartonado, tipo standard, espessura 12,5mm, estrutura em aço galvanizado; ref. Gypsum FGE, Placostil F530 ou equivalente - instalado</t>
  </si>
  <si>
    <t>L.01.000.034024</t>
  </si>
  <si>
    <t>Forro em placa de gesso liso, fixado e estruturado - instalado</t>
  </si>
  <si>
    <t>M.02.000.036114</t>
  </si>
  <si>
    <t>M.02.000.036115</t>
  </si>
  <si>
    <t>Fornecimento e instalação de piso elevado tipo telescópico em chapa de aço, sem revestimento</t>
  </si>
  <si>
    <t>M.02.000.036118</t>
  </si>
  <si>
    <t>Piso elevado de concreto, placas 60x60cm, em sistema de apoio, pedestais em PVC, resistência 7 KN/m², espes. aproximada 4cm, altura 15cm, antiderrapante; ref. C40-600-PV Concreto linha Sílica da Dacapo, Piso Concrestiell ou equivalente - instalado</t>
  </si>
  <si>
    <t>M.02.000.036140</t>
  </si>
  <si>
    <t>Piso epóxi multilayer 4mm, acabamento semi brilhante com característica antiderrapante; ref. Miaki, Ecosytem Multilayer, Concrecor E250 ou equivalente, executado</t>
  </si>
  <si>
    <t>M.02.000.036143</t>
  </si>
  <si>
    <t>Rodapé abaulado, com argamassa epoxi, altura entre 5 a 10cm</t>
  </si>
  <si>
    <t>M.02.000.036144</t>
  </si>
  <si>
    <t>M.03.000.020450</t>
  </si>
  <si>
    <t>Limpeza fossa séptica</t>
  </si>
  <si>
    <t>M.04.000.022593</t>
  </si>
  <si>
    <t>Piso sintético de borracha ou PVC colorido, podotátil alerta/direcional, em placas 25x25cm, espessura total 7 a 12mm; ref. Daud, Andaluz ou equivalente</t>
  </si>
  <si>
    <t>M.04.000.023609</t>
  </si>
  <si>
    <t>Forro em fibra mineral acústico removível, em placas de 625 x 1250 mm, com atenuação sonora mínima de 28 dB, coeficiente de absorção sonora (NRC) de 0,85; ref. Forro Thermatex Thermofon da AMF, Humancare da OWA ou equivalente - instalado</t>
  </si>
  <si>
    <t>M.04.000.023650</t>
  </si>
  <si>
    <t>Forro metálico removível tipo colmeia, paineis de 625 x 625 mm, modulação das células de 125 x 125 mm, ref. CELL T15 da Hunter Douglas ou equivalente - instalado</t>
  </si>
  <si>
    <t>M.04.000.024096</t>
  </si>
  <si>
    <t>Placa para sinalização tátil em braile (início ou final), para corrimão, com o verso auto-aderente, conforme NBR 9050-2015</t>
  </si>
  <si>
    <t>M.04.000.024097</t>
  </si>
  <si>
    <t>Placa para sinalização tátil em braile (pavimento), para corrimão, com o verso auto-aderente, conforme NBR 9050-2015</t>
  </si>
  <si>
    <t>M.04.000.024522</t>
  </si>
  <si>
    <t>Isolamento térmico em polietileno expandido para tubulação água quente e refrigeração, espessura de 5mm, diâmetro de 15mm; ref. Elumaflex, Polipex ou equivalente</t>
  </si>
  <si>
    <t>M.04.000.024523</t>
  </si>
  <si>
    <t>Isolamento térmico em polietileno expandido para tubulação água quente e refrigeração, espessura de 5mm, diâmetro de 22mm; ref. Elumaflex, Polipex ou equivalente</t>
  </si>
  <si>
    <t>M.04.000.024524</t>
  </si>
  <si>
    <t>Isolamento térmico em polietileno expandido para tubulação água quente e refrigeração, espessura de 5mm, diâmetro de 28mm; ref. Elumaflex, Polipex ou equivalente</t>
  </si>
  <si>
    <t>M.04.000.024525</t>
  </si>
  <si>
    <t>Isolamento térmico em polietileno expandido para tubulação água quente e refrigeração, espessura de 10mm, diâmetro de 35mm; ref. Elumaflex, Polipex ou equivalente</t>
  </si>
  <si>
    <t>M.04.000.024526</t>
  </si>
  <si>
    <t>Isolamento térmico em polietileno expandido para tubulação água quente e refrigeração, espessura de 10mm, diâmetro de 42mm; ref. Elumaflex, Polipex ou equivalente</t>
  </si>
  <si>
    <t>M.04.000.024527</t>
  </si>
  <si>
    <t>Isolamento térmico em polietileno expandido para tubulação água quente e refrigeração, espessura de 10mm, diâmetro de 54mm; ref. Elumaflex, Polipex ou equivalente</t>
  </si>
  <si>
    <t>M.04.000.024618</t>
  </si>
  <si>
    <t>Placa acústica em espuma semirrígida na cor cinza, com uma camada de manta HD, espessura de 50mm e dimensões 500x500mm, ref. Sonex Illtec Bloc 50/35 da OWA ou equivalente</t>
  </si>
  <si>
    <t>M.04.000.024621</t>
  </si>
  <si>
    <t>Placa acústica incombustível em espuma semirrígida na cor cinza, com superfície em cunhas anecóicas - instalado</t>
  </si>
  <si>
    <t>M.04.000.030368</t>
  </si>
  <si>
    <t>Cantoneira de sobrepor em PVC, dimensões (40x40x2,8)mm - 90º; referência comercial TEC-029 da Tecnoperfil ou equivalente</t>
  </si>
  <si>
    <t>M.04.000.030375</t>
  </si>
  <si>
    <t>Canto externo de acabamento em PVC, perfil de 1,0 x 3,0 cm, ref. TEC 183 da Tecnoperfil ou equivalente - barra de 2,70 m</t>
  </si>
  <si>
    <t>M.04.000.030376</t>
  </si>
  <si>
    <t>Corrimão, bate-maca ou protetor de parede em PVC, com altura de 131mm, barras de 4,0m, nas azul ou marfim, ref. TEC 026 da Tecnoperfil ou equivalente</t>
  </si>
  <si>
    <t>M.04.000.030377</t>
  </si>
  <si>
    <t>Protetor de parede ou bate-maca em PVC flexível, com altura de 150mm, nas amarelo, branco ou preto, rolo de 25m, ref. TEC 913 da Tecnoperfil ou equivalente</t>
  </si>
  <si>
    <t>M.04.000.030378</t>
  </si>
  <si>
    <t>Bate-maca ou protetor curvo de parede em PVC, com altura de 198mm, nas cores branco, bege azul escuro, barra de 4m, ref. TEC 198 N da Tecnoperfil ou equivalente</t>
  </si>
  <si>
    <t>M.04.000.030379</t>
  </si>
  <si>
    <t>Bate-maca ou protetor de parede em PVC, com altura de 200mm, barra de 4m, ref. TEC 200 da Tecnoperfil ou equivalente</t>
  </si>
  <si>
    <t>M.04.000.030380</t>
  </si>
  <si>
    <t>Faixa protetora em vinil de alto impacto para paredes, altura de 400mm, várias cores, com tratamento antibacteriano, antifungo, antimofo, retardante de chama e resistente a impacto, ref. Cosimo Cataldo, Enterprises Arquitetura ou equivalente</t>
  </si>
  <si>
    <t>M.04.000.030382</t>
  </si>
  <si>
    <t>Cantoneira autoadesiva em vinil de alto impacto, aba 2cm a 3,8cm, espessura 2mm, ângulo 90º, cor branca; ref. Enterprises Arquitetura, Cosimo Cataldo ou equivalente</t>
  </si>
  <si>
    <t>M.04.000.032533</t>
  </si>
  <si>
    <t>Rodapé em poliestireno com altura de 7 cm, cor branca, linha Primer/BR, ref. 451 RP/BR da Revitech, 451 RP/BR da Santa Luzia ou equivalente</t>
  </si>
  <si>
    <t>M.04.000.033070</t>
  </si>
  <si>
    <t>Bate rodas/limitador em resina, sem refletivo, com pino de fixação, conforme NBR 14636; ref. comercial Safepark ou equivalente</t>
  </si>
  <si>
    <t>M.04.000.033508</t>
  </si>
  <si>
    <t>Piso de borracha sintética preta, ref. Daud ou equivalente - colado</t>
  </si>
  <si>
    <t>M.04.000.033510</t>
  </si>
  <si>
    <t>Rodapé de borracha sintética preta, altura até 7 cm, ref. Le Corp, Daud ou equivalente - colado</t>
  </si>
  <si>
    <t>M.04.000.033511</t>
  </si>
  <si>
    <t>Degrau (piso e espelho) de borracha sintética preta de 4 mm, ref. Le Corp, Daud ou equivalente - colado</t>
  </si>
  <si>
    <t>M.04.000.033516</t>
  </si>
  <si>
    <t>Grama sintética decorativa, com altura da grama: 20 a 32 mm, fio, polietileno (PE); ref. Playgrama, Hatcarpet, SLC ou equivalente - instalada</t>
  </si>
  <si>
    <t>M.04.000.033526</t>
  </si>
  <si>
    <t>Rodapé em poliestireno de sobrepor, altura de 8 cm; ref. linha Blend da Tarkett ou equivalente</t>
  </si>
  <si>
    <t>M.04.000.033529</t>
  </si>
  <si>
    <t>Piso vinílico autoportante com espessura de 4 mm, com impermeabilização acrílica, em placas de 609,6 x 609,6mm; ref. linha Square, coleção Set da Tarket ou equivalente</t>
  </si>
  <si>
    <t>M.04.000.033534</t>
  </si>
  <si>
    <t>Piso vinílico autoportante acústico com e=4,5 mm, classe III A; ref. linha Square Acoustic da Tarkett ou equivalente</t>
  </si>
  <si>
    <t>M.04.000.033535</t>
  </si>
  <si>
    <t>Rodapé flexível em resinas de PVC de 5cm, espessura de 2mm, curvo/plano; ref. Tarkett ou equivalente</t>
  </si>
  <si>
    <t>M.04.000.033536</t>
  </si>
  <si>
    <t>Rodapé flexível em resinas de PVC de 7,5cm, espessura de 2mm, curvo/plano; ref. Tarkett ou equivalente</t>
  </si>
  <si>
    <t>M.04.000.033537</t>
  </si>
  <si>
    <t>Rodapé hospitalar flexível em resinas de PVC de 7,5cm, espessura de 2mm, nível/sobrepor; ref. Tarkett ou equivalente</t>
  </si>
  <si>
    <t>M.04.000.033539</t>
  </si>
  <si>
    <t>Testeira flexível em resinas de PVC para arremate de degrau, espessura de 2,0 mm; ref. Tarkett ou equivalente</t>
  </si>
  <si>
    <t>M.04.000.033540</t>
  </si>
  <si>
    <t>Revestimento vinílico em placas de 30 x 30 cm, classe II A, com e= 2,0 mm; ref. Paviflex Natural da Tarkett ou equivalente</t>
  </si>
  <si>
    <t>M.04.000.033541</t>
  </si>
  <si>
    <t>Revestimento vinílico em placas de 30 x 30 cm, classe II A, com e= 3,2 mm; ref. Paviflex Natural da Tarkett ou equivalente</t>
  </si>
  <si>
    <t>M.04.000.033542</t>
  </si>
  <si>
    <t>Piso vinílico em manta heterogênea com e= 2mm; ref. Decode Warm Medium Grey, Ligth Grey da Tarkett ou equivalente</t>
  </si>
  <si>
    <t>M.04.000.033543</t>
  </si>
  <si>
    <t>Piso vinílico flexível em manta homogênea com e= 2mm, classe II A; ref. linha IQ Optima da Tarkett ou equivalente</t>
  </si>
  <si>
    <t>M.04.000.033544</t>
  </si>
  <si>
    <t>Piso vinílico flexível em régua heterogênea com e= 3mm, classe II A; ref. linha Ambienta da Tarkett ou equivalente</t>
  </si>
  <si>
    <t>M.04.000.033545</t>
  </si>
  <si>
    <t>Piso vinílico antiestático, espessura de 5 mm, classe II A; ref. linha Hercules Olimpo da Belgotex, Beaulieu ou equivalente</t>
  </si>
  <si>
    <t>M.04.000.034017</t>
  </si>
  <si>
    <t>Forro modular removível em PVC, em placas de 618 x 1243mm, espessura 10 mm, montado com estrutura de sustentação; ref. Vipal, Plasbil, Precon ou equivalente - instalado</t>
  </si>
  <si>
    <t>M.04.000.034020</t>
  </si>
  <si>
    <t>Placas em lã de vidro microperfurado, revestida em PVC tipo Forrovid, para reparos em forro existente - instalado</t>
  </si>
  <si>
    <t>M.04.000.034027</t>
  </si>
  <si>
    <t>Forro em lâmina PVC, frisada, largura 100/200mm (média); com estrutura de sustentação colocado; ref. Tigre, Multiplast, Petrol, Medabil, Anflo ou equivalente - instalado</t>
  </si>
  <si>
    <t>M.04.000.034035</t>
  </si>
  <si>
    <t>Forro em painel de fibra mineral NRC 0.50 - CAC 35, acabamento em pintura vinílica, 625x1250mm, com estrutura de sustentação; ref. Armstrong Ceilings Encore ou equivalmente - instalado</t>
  </si>
  <si>
    <t>M.04.000.035525</t>
  </si>
  <si>
    <t>Carpete tráfego intenso, comercial, bouclê, filamento nylon, altura de 6,0mm, ref. Astral Beaulieu, Chronos 22 oz Shaw ou equivalente - colocado</t>
  </si>
  <si>
    <t>M.04.000.035526</t>
  </si>
  <si>
    <t>Carpete tráfego moderado, comercial, bouclê, filamento polipropileno, com altura de 5,4 a 8mm; ref. Essex Beauliex, Champion Inybra, Project  Meller ou equivalente - colocado</t>
  </si>
  <si>
    <t>M.04.000.035531</t>
  </si>
  <si>
    <t>Revestimento vinílico com espessura total de 2mm, em manta 2m, uso comercial pesado 23/34/43, reação ao fogo II-A, resistência antiderrapante, resistência à abrasão EM ISO 10581 - tipo I, tratamento anti-bacteriano incorporado, tratamento superfície "PUR</t>
  </si>
  <si>
    <t>M.04.000.035583</t>
  </si>
  <si>
    <t>Piso sintético de borracha ou PVC colorido, podotátil alerta/direcional, em placas 25x25cm, espessura total 5mm; ref. Daud, Andaluz ou equivalente</t>
  </si>
  <si>
    <t>M.04.000.036047</t>
  </si>
  <si>
    <t>Rodapé de cordão em poliamida (nylon) ou em polipropileno - colocado</t>
  </si>
  <si>
    <t>M.04.000.036135</t>
  </si>
  <si>
    <t>Revestimento laminado melamínico dissipativo texturizado ou liso, e=2mm, placa 60x60cm, várias cores, ref. Formipiso ou equivalente instalado</t>
  </si>
  <si>
    <t>M.04.000.065082</t>
  </si>
  <si>
    <t>Reservatório em polietileno de alta densidade (cisterna), antioxidante e proteção anti UV, capacidade de 5.000 litros, com acessórios, ref. Acqualimp ou equivalente</t>
  </si>
  <si>
    <t>M.04.000.065083</t>
  </si>
  <si>
    <t>Reservatório em polietileno de alta densidade (cisterna), antioxidante e proteção anti UV, capacidade de 10.000 litros, com acessório; ref. Acqualimp, Amanco ou equivalente</t>
  </si>
  <si>
    <t>M.04.000.092626</t>
  </si>
  <si>
    <t>Plástico bolha, diâmetro de 1,00 a 2,00 cm - rolo de (1,00 x 100 ou 1,30 x 100) metros, ref. Syroplat ou equivalente</t>
  </si>
  <si>
    <t>M.04.000.092845</t>
  </si>
  <si>
    <t>Película de controle solar refletiva para vidros, na cor prata; referência Window Film Silver 35 da 3M ou equivalente - instalado</t>
  </si>
  <si>
    <t>N.01.000.038507</t>
  </si>
  <si>
    <t>Grama tipo batatais em placas (caminhão cap.400m²)</t>
  </si>
  <si>
    <t>N.01.000.038508</t>
  </si>
  <si>
    <t>Forração Hera Inglesa, min. 18 mudas/m² - h= 0,15m</t>
  </si>
  <si>
    <t>N.01.000.038510</t>
  </si>
  <si>
    <t>Terra vegetal orgânica adubada</t>
  </si>
  <si>
    <t>N.01.000.038511</t>
  </si>
  <si>
    <t>N.01.000.038513</t>
  </si>
  <si>
    <t>Grama tipo Esmeralda em placas</t>
  </si>
  <si>
    <t>N.01.000.038516</t>
  </si>
  <si>
    <t>Arbusto alamanda h= 0,60 a 0,80 m</t>
  </si>
  <si>
    <t>N.01.000.038605</t>
  </si>
  <si>
    <t>Árvore ornamental tipo Ipê Amarelo - h= 2,00m</t>
  </si>
  <si>
    <t>N.01.000.038610</t>
  </si>
  <si>
    <t>Grama tipo São Carlos em placas</t>
  </si>
  <si>
    <t>N.01.000.038613</t>
  </si>
  <si>
    <t>Árvore ornamental tipo Areca Bambu - h= 2,00m</t>
  </si>
  <si>
    <t>N.01.000.038621</t>
  </si>
  <si>
    <t>Arbusto Curculigo h= 0,60 a 0,80 m</t>
  </si>
  <si>
    <t>N.01.000.038624</t>
  </si>
  <si>
    <t>Árvore ornamental tipo Manacá-da-serra - h= 2,00m</t>
  </si>
  <si>
    <t>N.01.000.038628</t>
  </si>
  <si>
    <t>Árvore ornamental tipo Pata de Vaca - h= 2,00m</t>
  </si>
  <si>
    <t>N.01.000.038632</t>
  </si>
  <si>
    <t>Forração Lírio Amarelo, min.18 mudas/m² - h= 0,50m</t>
  </si>
  <si>
    <t>N.01.000.038639</t>
  </si>
  <si>
    <t>N.01.000.038642</t>
  </si>
  <si>
    <t>Arbusto Azaléia - h= 0,60 a 0,80 m</t>
  </si>
  <si>
    <t>N.01.000.038648</t>
  </si>
  <si>
    <t>Forração com clorofito, mínimo 20 mudas/m² - h= 0,15m</t>
  </si>
  <si>
    <t>N.01.000.038712</t>
  </si>
  <si>
    <t>Árvore tipo Aroeira salsa (Shinus molle) - h= 2,00m</t>
  </si>
  <si>
    <t>N.01.000.039154</t>
  </si>
  <si>
    <t>Árvore do tipo Coqueiro Jerivá (Syagrus romanzoffiana) - h= 4,00m</t>
  </si>
  <si>
    <t>N.01.000.039164</t>
  </si>
  <si>
    <t>Árvore do tipo Falso barbatimão (Cassia leptophylla) - h= 2,00m</t>
  </si>
  <si>
    <t>N.02.000.091652</t>
  </si>
  <si>
    <t>Mini centro de atividades em madeira rústica, ref. Mundo Mágico ou equivalente</t>
  </si>
  <si>
    <t>N.02.000.091653</t>
  </si>
  <si>
    <t>Balanço duplo em madeira rústica, ref. Mundo Mágico ou equivalente</t>
  </si>
  <si>
    <t>N.02.000.091654</t>
  </si>
  <si>
    <t>Gangorra dupla em madeira rústica, ref. Mundo Mágico ou equivalente</t>
  </si>
  <si>
    <t>N.02.000.091656</t>
  </si>
  <si>
    <t>Gira-gira em ferro com assento de madeira (8 lugares), ref. Mundo Mágico ou equivalente</t>
  </si>
  <si>
    <t>N.03.000.050471</t>
  </si>
  <si>
    <t>Assento (banco) articulado para banho, em liga de alumínio com pintura epóxi, de 700 x 450 mm, conforme norma NBR9050</t>
  </si>
  <si>
    <t>N.03.000.050494</t>
  </si>
  <si>
    <t>Banco de madeira tipos cavalinho ou tamanduá, com réguas em madeira envernizada de 1,60m e pés em ferro fundido pintado</t>
  </si>
  <si>
    <t>N.03.000.065537</t>
  </si>
  <si>
    <t>Tanque simples em granito sintético; ref. T60 Marsinty ou equivalente</t>
  </si>
  <si>
    <t>N.03.000.065539</t>
  </si>
  <si>
    <t>Armário plástico para lavatório embutir/sobrepor; referência modelo A43 fabricação Astra ou equivalente</t>
  </si>
  <si>
    <t>N.03.000.094235</t>
  </si>
  <si>
    <t>Superfície sólido mineral para bancadas, saias e frontões, não poroso e homogêneo composto de resina acrílica e minerais naturais; ref. Corian da Dupont ou equivalente</t>
  </si>
  <si>
    <t>N.04.000.020300</t>
  </si>
  <si>
    <t>Placa de sinalização em PVC fotoluminescente (200x200mmx2mm), com indicação de equipamentos de alarme, detecção e extinção de incêndio, ref. E001.01B da ADVcomm, E2 da Net Placa, 17388 da TAG Sinalização ou equivalente</t>
  </si>
  <si>
    <t>N.04.000.020301</t>
  </si>
  <si>
    <t>Placa de sinalização em PVC fotoluminescente (150x150x2mm), com indicação de equipamentos de combate à incêndio; ref. E005.01A da ADVcomm, E5 da Perfect Vision, E7MH da Net Placa ou equivalente</t>
  </si>
  <si>
    <t>N.04.000.020302</t>
  </si>
  <si>
    <t>Placa de sinalização em PVC fotoluminescente (240x120x2mm), indicação de rota de evacuação e saída de emergência; ref. S2 da Net Placa, 3670 da TAG Sinalização, S2 da Perfect Vision ou equivalente</t>
  </si>
  <si>
    <t>N.04.000.020303</t>
  </si>
  <si>
    <t>Placa de sinalização em PVC fotoluminescente (145x145x2mm) /  (200x100x2mm), com identificação de pavimentos, ref. S017.01 da ADVcomm, 6076 da Tag Sinalização, S17 da Net Placa ou equivalente</t>
  </si>
  <si>
    <t>N.04.000.020304</t>
  </si>
  <si>
    <t>Placa de sinalização em PVC, com indicação de alerta, (150x200x2mm); ref. A00511C da ADVcomm, 590 da TAG Sinalização, A1 da Perfect Vision ou equivalente</t>
  </si>
  <si>
    <t>N.04.000.020305</t>
  </si>
  <si>
    <t>Placa de sinalização em PVC, com indicação de proibição normativa, (150x200x2mm); ref. P00111C da ADVcomm, 639 da TAG Sinalização, P4 da Net Placa ou equivalente</t>
  </si>
  <si>
    <t>N.04.000.020357</t>
  </si>
  <si>
    <t>Placa para identificação da obra, em chapa de aço n° 18, galvanizado com tratamento anticorrosivo padrão</t>
  </si>
  <si>
    <t>N.04.000.020359</t>
  </si>
  <si>
    <t>Placa de sinalização tátill em poliestireno "PS", na cor cinza claro e alto relevo em braile preto, nas dimensões de 80x50x3mm, para sinalização de pavimentos, conforme Norma NBR 9050</t>
  </si>
  <si>
    <t>N.04.000.037601</t>
  </si>
  <si>
    <t>Matriz símbolo PSAI, poliestireno alto impacto, para vaga de estacionamento de pessoas com mobilidade reduzida, de acordo com a norma  NBR 9050</t>
  </si>
  <si>
    <t>N.04.000.039071</t>
  </si>
  <si>
    <t>Placa de identificação em PVC, com texto em vinil e espessura de 2mm</t>
  </si>
  <si>
    <t>N.04.000.039085</t>
  </si>
  <si>
    <t>Placa com sinalização indicativa de 7 x 25 cm, em acrílico cristal ou colorido, com espessura de 2 mm, com texto em vinílico adesivo</t>
  </si>
  <si>
    <t>N.04.000.039112</t>
  </si>
  <si>
    <t>N.04.000.039114</t>
  </si>
  <si>
    <t>Banner em lona com impressão digitalmente, com bainha reforçada e ilhoses</t>
  </si>
  <si>
    <t>N.04.000.039115</t>
  </si>
  <si>
    <t>Requadro em metalon para banner em lona impresso</t>
  </si>
  <si>
    <t>N.04.000.091435</t>
  </si>
  <si>
    <t>Pictograma autoadesivo em policarbonato resistente para piso, de 80 cm x 120 cm, para área de resgate; ref. referência comercial Andaluz Acessibilidade, Escolha Certa, Advann Comunicação, Digimetta, Efeito Publicidade ou equivalente</t>
  </si>
  <si>
    <t>N.05.000.036719</t>
  </si>
  <si>
    <t>Trave oficial para futebol de salão completa</t>
  </si>
  <si>
    <t>N.05.000.036720</t>
  </si>
  <si>
    <t>Rede para futebol de salão, em náilon, fio 2</t>
  </si>
  <si>
    <t>N.06.000.050297</t>
  </si>
  <si>
    <t>N.06.000.050298</t>
  </si>
  <si>
    <t>N.06.000.050299</t>
  </si>
  <si>
    <t>N.07.000.000008</t>
  </si>
  <si>
    <t>Segregador refletivo em resina sintética (bate rodas) de 48x17x9cm; ref. comercial ICD vias, LMC tintas, Sinalmax ou equivalente</t>
  </si>
  <si>
    <t>N.07.000.000009</t>
  </si>
  <si>
    <t>Abraçadeira em aço galvanizado com parafusos e porcas para placas de sinalização</t>
  </si>
  <si>
    <t>N.07.000.000010</t>
  </si>
  <si>
    <t>Placa regulamentação, advertência, educativa, orientação turística/serviços, ch.aço tipo NB 1010/1020, e= 1,25 mm, bitola 18, ou e= 1,50 mm, bitola 16 - ABNT NBR 11904, área até 2,0 m², refletiva com película IA/IA - ABNT NBR 14644</t>
  </si>
  <si>
    <t>N.07.000.000011</t>
  </si>
  <si>
    <t xml:space="preserve">Placa de regulamentação, advertência, educativa, de orientação turística e de serviços, ch. aço tipo NB 1010/1020, e= 1,25 mm, bitola 18, ou e= 1,50 mm, bitola 16 - ABNT NBR 11904, área até 2,0 m², refletiva com película III/III - </t>
  </si>
  <si>
    <t>N.07.000.000012</t>
  </si>
  <si>
    <t>Placa de regulamentação, advertência, educativa, de orientação turística e de serviços, ch. alumínio liga 5052, tempera H-34, e= 2,0 mm, área até 2,0 m², totalmente refletiva com película IA/IA - ABNT NBR 14644</t>
  </si>
  <si>
    <t>N.07.000.000013</t>
  </si>
  <si>
    <t>Placa de regulamentação, advertência, educativa, de orientação turística e de serviços, em chapa de alumínio liga 5052, tempera H-34, esp. 2,0 mm, área até 2,0 m², totalmente refletiva com película III/III - ABNT NBR 14644</t>
  </si>
  <si>
    <t>N.07.000.000014</t>
  </si>
  <si>
    <t>Placa de regulamentação, advertência, educativa, de orientação turística e de serviços, em chapa de alumínio liga 5052, tempera H-34, esp. 2,0 mm, área maior que 2,0 m², modulada, totalmente refletiva com película III/III - ABNT NBR 14644</t>
  </si>
  <si>
    <t>N.07.000.000015</t>
  </si>
  <si>
    <t>Placa de regulamentação, advertência, educativa, de orientação turística e de serviços, em ACM - alumínio composto - ABNT-NBR-16179, área até 2,0 m², totalmente refletiva com película IA/IA - ABNT NBR 14644</t>
  </si>
  <si>
    <t>N.07.000.000016</t>
  </si>
  <si>
    <t>Placa de regulamentação, advertência, educativa, de orientação turística e de serviços, em ACM - alumínio composto - ABNT-NBR-16179, área até 2,0 m², totalmente refletiva com película III/III - ABNT NBR 14644</t>
  </si>
  <si>
    <t>N.07.000.000017</t>
  </si>
  <si>
    <t>Placa de regulamentação, advertência, educativa, de orientação turística e de serviços, em ACM - alumínio composto - ABNT-NBR-16179, área maior que 2,0 m², modulada, totalmente refletiva com película III/III - ABNT NBR 14644</t>
  </si>
  <si>
    <t>N.07.000.000018</t>
  </si>
  <si>
    <t>Execução de sinalização horizontal com aplicação tinta a base de resina acrílica emulsionada em água, ABNT NBR 13699</t>
  </si>
  <si>
    <t>N.07.000.000019</t>
  </si>
  <si>
    <t>Execução de sinalização horizontal com aplicação de massa termoplástica à quente pelo método de extrusão na espessura de 3,0 mm, para faixas, ABNT NBR 13132 e NBR 15402</t>
  </si>
  <si>
    <t>N.07.000.000020</t>
  </si>
  <si>
    <t>Execução de sinalização horizontal com aplicação de massa termoplástica à quente pelo método de extrusão na espessura de 3,0 mm, para legendas, ABNT NBR 13132  e NBR 15402</t>
  </si>
  <si>
    <t>N.07.000.000021</t>
  </si>
  <si>
    <t>Execução de sinalização horizontal com aplicação de massa termoplástica à quente pelo método de aspersão, na espessura de 1,5 mm, para faixas, ABNT NBR 13159 e NBR 15402</t>
  </si>
  <si>
    <t>N.07.000.000022</t>
  </si>
  <si>
    <t>Execução de sinalização horizontal com aplicação de laminado elastoplástico retrorefletivo e antiderrapante pré formado em diversas cores para símbolos e letras, ABNT NBR 15741</t>
  </si>
  <si>
    <t>N.07.000.000023</t>
  </si>
  <si>
    <t>Execução de sinalização horizontal com aplicação de termoplástico de alto relevo, ABNT NBR 15543</t>
  </si>
  <si>
    <t>N.07.000.000024</t>
  </si>
  <si>
    <t>Execução de sinalização horizontal com aplicação de plástico a frio manual a base de resinas metacrílicas reativas para faixas, ABNT NBR 15870</t>
  </si>
  <si>
    <t>N.07.000.000025</t>
  </si>
  <si>
    <t>Remoção de sinalização horizontal existente pelo processo manual ou mecânico, ABNT NBR 15405</t>
  </si>
  <si>
    <t>N.07.000.000026</t>
  </si>
  <si>
    <t>O.01.000.067503</t>
  </si>
  <si>
    <t>Caixa de gordura em PVC, com tampa, cesto de limpeza, 2 entradas de 75mm, 1 entrada de 50mm, 1 saída de 100mm, completo; ref. Tigre ou equivalente - capacidade de 19 litros</t>
  </si>
  <si>
    <t>O.01.000.960000</t>
  </si>
  <si>
    <t>Caixa de gordura em concreto com tampa, modelo G1 (para 1 pia), volume 18 litros; ref. Concrebox ou equivamente</t>
  </si>
  <si>
    <t>O.02.000.062501</t>
  </si>
  <si>
    <t>Tubo de PVC rígido soldável marrom, DN= 20mm (1/2´)</t>
  </si>
  <si>
    <t>O.02.000.062502</t>
  </si>
  <si>
    <t>Tubo de PVC rígido soldável marrom, DN= 25mm (3/4´)</t>
  </si>
  <si>
    <t>O.02.000.062503</t>
  </si>
  <si>
    <t>Tubo de PVC rígido soldável marrom, DN= 32mm (1´)</t>
  </si>
  <si>
    <t>O.02.000.062504</t>
  </si>
  <si>
    <t>Tubo de PVC rígido soldável marrom, DN= 40mm (1 1/4´)</t>
  </si>
  <si>
    <t>O.02.000.062505</t>
  </si>
  <si>
    <t>Tubo de PVC rígido soldável marrom, DN= 50mm (1 1/2´)</t>
  </si>
  <si>
    <t>O.02.000.062506</t>
  </si>
  <si>
    <t>Tubo de PVC rígido soldável marrom, DN= 60mm (2´)</t>
  </si>
  <si>
    <t>O.02.000.062507</t>
  </si>
  <si>
    <t>Tubo de PVC rígido soldável marrom, DN= 75mm (2 1/2´)</t>
  </si>
  <si>
    <t>O.02.000.062508</t>
  </si>
  <si>
    <t>Tubo de PVC rígido soldável marrom, DN= 85mm (3´)</t>
  </si>
  <si>
    <t>O.02.000.062509</t>
  </si>
  <si>
    <t>Tubo de PVC rígido soldável marrom, DN= 110mm (4´)</t>
  </si>
  <si>
    <t>O.02.000.062512</t>
  </si>
  <si>
    <t>Tubo de PVC rígido DEFoFo, DN= 200mm (DE= 222mm), ref. Vinilfer ou equivalente</t>
  </si>
  <si>
    <t>O.02.000.062513</t>
  </si>
  <si>
    <t>Tubo de PVC rígido DEFoFo, DN= 250mm (DE= 274mm), ref. Vinilfer ou equivalente</t>
  </si>
  <si>
    <t>O.02.000.062514</t>
  </si>
  <si>
    <t>Tubo de PVC rígido DEFoFo, DN= 300mm (DE= 326mm), ref. Vinilfer ou equivalente</t>
  </si>
  <si>
    <t>O.02.000.062515</t>
  </si>
  <si>
    <t>Tubo de PVC rígido tipo Coletor Esgoto, DN= 400 mm, junta elástica</t>
  </si>
  <si>
    <t>O.02.000.062530</t>
  </si>
  <si>
    <t>Tubo de PVC rígido branco, pontas lisas, soldável, série normal, DN 40mm</t>
  </si>
  <si>
    <t>O.02.000.062531</t>
  </si>
  <si>
    <t>Tubo de PVC rígido branco PxB com virola, linha esgoto série normal, DN= 50mm</t>
  </si>
  <si>
    <t>O.02.000.062532</t>
  </si>
  <si>
    <t>Tubo de PVC rígido branco PxB com virola, linha esgoto série normal, DN= 75mm</t>
  </si>
  <si>
    <t>O.02.000.062533</t>
  </si>
  <si>
    <t>Tubo de PVC rígido branco PxB com virola, linha esgoto série normal, DN= 100mm</t>
  </si>
  <si>
    <t>O.02.000.062534</t>
  </si>
  <si>
    <t>Tubo de PVC para esgoto 150mm</t>
  </si>
  <si>
    <t>O.02.000.062549</t>
  </si>
  <si>
    <t>Tubo descarga em PVC de 1 1/2´ longo</t>
  </si>
  <si>
    <t>O.02.000.062554</t>
  </si>
  <si>
    <t>Tubo de PVC rígido, pontas lisas, soldável, linha esgoto série reforçada ´R´, DN= 40mm</t>
  </si>
  <si>
    <t>O.02.000.062558</t>
  </si>
  <si>
    <t>Tubo de PVC rígido PxB com virola, linha esgoto série reforçada ´R´, DN= 50mm</t>
  </si>
  <si>
    <t>O.02.000.062560</t>
  </si>
  <si>
    <t>Tubo de PVC rígido PxB com virola, linha esgoto série reforçada ´R´, DN= 75mm</t>
  </si>
  <si>
    <t>O.02.000.062561</t>
  </si>
  <si>
    <t>Tubo de PVC rígido PxB com virola, linha esgoto série reforçada ´R´, DN= 100mm</t>
  </si>
  <si>
    <t>O.02.000.062562</t>
  </si>
  <si>
    <t>Tubo de PVC rígido PxB com virola, linha esgoto série reforçada ´R´, DN= 150mm</t>
  </si>
  <si>
    <t>O.02.000.062570</t>
  </si>
  <si>
    <t>Tubo de PVC rígido PBA, classe 15, DN= 50mm</t>
  </si>
  <si>
    <t>O.02.000.062571</t>
  </si>
  <si>
    <t>Tubo de PVC rígido PBA, classe 15, DN= 75mm</t>
  </si>
  <si>
    <t>O.02.000.062572</t>
  </si>
  <si>
    <t>Tubo de PVC rígido PBA, classe 15, DN= 100mm</t>
  </si>
  <si>
    <t>O.02.000.062581</t>
  </si>
  <si>
    <t>Tubo de PVC rígido tipo Coletor Esgoto, DN= 100mm</t>
  </si>
  <si>
    <t>O.02.000.062583</t>
  </si>
  <si>
    <t>Tubo de PVC rígido tipo Coletor Esgoto, DN= 150mm</t>
  </si>
  <si>
    <t>O.02.000.062584</t>
  </si>
  <si>
    <t>Tubo de PVC rígido tipo Coletor Esgoto, DN= 200mm</t>
  </si>
  <si>
    <t>O.02.000.062585</t>
  </si>
  <si>
    <t>Tubo de PVC rígido tipo Coletor Esgoto, DN= 250mm</t>
  </si>
  <si>
    <t>O.02.000.062586</t>
  </si>
  <si>
    <t>Tubo de PVC rígido tipo Coletor Esgoto, DN= 300mm</t>
  </si>
  <si>
    <t>O.02.000.062591</t>
  </si>
  <si>
    <t>Caixa de areia em PVC de 100 mm, ref. Tigre ou equivalente</t>
  </si>
  <si>
    <t>O.02.000.063513</t>
  </si>
  <si>
    <t>Registro de pressão PVC soldável DN= 25mm (3/4´)</t>
  </si>
  <si>
    <t>O.02.000.064510</t>
  </si>
  <si>
    <t>Sifão de PVC rígido tipo copo 1´ x 1 1/2´, com tubo de ligação ajustável; ref. Akros 43.003-2 ou equivalente</t>
  </si>
  <si>
    <t>O.02.000.065572</t>
  </si>
  <si>
    <t>Válvula para lavatório em PVC- ref. Astra ou equivalente</t>
  </si>
  <si>
    <t>O.02.000.067501</t>
  </si>
  <si>
    <t>Caixa sifonada em PVC rígido de 150 x 150 x 50 mm</t>
  </si>
  <si>
    <t>O.02.000.067509</t>
  </si>
  <si>
    <t>Caixa sifonada em PVC rígido de 250 x 230 x 75 mm, com tampa cega</t>
  </si>
  <si>
    <t>O.02.000.067510</t>
  </si>
  <si>
    <t>Ralo seco em PVC rígido de 100 x 40 mm</t>
  </si>
  <si>
    <t>O.02.000.067512</t>
  </si>
  <si>
    <t>Caixa sifonada em PVC rígido de 100 x 150 x 50 mm</t>
  </si>
  <si>
    <t>O.02.000.067514</t>
  </si>
  <si>
    <t>Caixa sifonada em PVC rígido de 250 x 172 x 50 mm, com tampa cega</t>
  </si>
  <si>
    <t>O.02.000.067527</t>
  </si>
  <si>
    <t>Caixa sifonada em PVC rígido de 100 x 100 x 50 mm</t>
  </si>
  <si>
    <t>O.02.000.069514</t>
  </si>
  <si>
    <t>Solução limpadora para PVC</t>
  </si>
  <si>
    <t>O.02.000.069520</t>
  </si>
  <si>
    <t>Condutor circular em PVC 88mm, ref. Aquapluv-AP da Tigre ou equivalente</t>
  </si>
  <si>
    <t>O.02.000.069521</t>
  </si>
  <si>
    <t>Calha em PVC de 125mm, inclusive emenda e suporte, ref. Aquapluv AP da Tigre ou equivalente</t>
  </si>
  <si>
    <t>O.02.000.090596</t>
  </si>
  <si>
    <t>Tubo de PVC rígido DEFoFo, DN= 150mm (DE= 170mm); ref. Vinilfer ou equivalente</t>
  </si>
  <si>
    <t>O.02.000.090600</t>
  </si>
  <si>
    <t>Bengala em PVC rígido para o ramal de entrada, diâmetro de 32 mm, padrão Eletropaulo; ref. Coflex ou equivalente</t>
  </si>
  <si>
    <t>O.02.000.090637</t>
  </si>
  <si>
    <t>Tubo de PVC rígido DEFoFo, DN= 100mm (DE= 118mm); ref. Vinilfer ou equivalente</t>
  </si>
  <si>
    <t>O.02.000.090829</t>
  </si>
  <si>
    <t>Caixa sifonada em PVC rígido de 150 x 185 x 75 mm; ref. Tigre ou equivalente</t>
  </si>
  <si>
    <t>O.03.000.061340</t>
  </si>
  <si>
    <t>Tubo em polietileno de alta densidade PEAD PE 100 SDR17, DE 160 mm, PN-10, soldado</t>
  </si>
  <si>
    <t>O.03.000.061341</t>
  </si>
  <si>
    <t>Tubo em polietileno de alta densidade PEAD PE 100 SDR17, DE 200 mm, PN-10, soldado</t>
  </si>
  <si>
    <t>O.03.000.061342</t>
  </si>
  <si>
    <t>Tubo em polietileno de alta densidade PEAD PE 100 SDR17, DE 225 mm, PN-10, soldado</t>
  </si>
  <si>
    <t>O.03.000.062681</t>
  </si>
  <si>
    <t>Duto corrugado para dreno tipo Kananet, DN= 3´</t>
  </si>
  <si>
    <t>O.03.000.062682</t>
  </si>
  <si>
    <t>Duto corrugado para dreno tipo Kananet, DN= 4´</t>
  </si>
  <si>
    <t>O.03.000.062683</t>
  </si>
  <si>
    <t>Duto corrugado para dreno tipo Kananet, DN= 2 1/2´</t>
  </si>
  <si>
    <t>O.03.000.062684</t>
  </si>
  <si>
    <t>Duto corrugado para dreno tipo Kananet, DN= 6´</t>
  </si>
  <si>
    <t>O.03.000.062686</t>
  </si>
  <si>
    <t>Duto corrugado para dreno tipo Kananet, DN= 8´</t>
  </si>
  <si>
    <t>O.03.000.062690</t>
  </si>
  <si>
    <t>Tubo em polietileno de alta densidade corrugado para drenagem, ponta/bolsa/anel de vedação, SN4, DN/DI = 250 mm, ref. KNTS da Kanaflex, Tigre ADS ou equivalente</t>
  </si>
  <si>
    <t>O.03.000.062691</t>
  </si>
  <si>
    <t>Tubo em polietileno de alta densidade corrugado para drenagem, ponta/bolsa/anel de vedação, SN4, DN/DI = 300 mm, ref. KNTS da Kanaflex, Tigre ADS ou equivalente</t>
  </si>
  <si>
    <t>O.03.000.062692</t>
  </si>
  <si>
    <t>Tubo em polietileno de alta densidade corrugado para drenagem, ponta/bolsa/anel de vedação, SN4, DN/DI = 400 mm, ref. KNTS da Kanaflex, Tigre ADS ou equivalente</t>
  </si>
  <si>
    <t>O.03.000.062693</t>
  </si>
  <si>
    <t>Tubo em polietileno de alta densidade corrugado para drenagem, ponta/bolsa/anel de vedação, SN4, DN/DI = 500 mm, ref. KNTS da Kanaflex, Tigre ADS ou equivalente</t>
  </si>
  <si>
    <t>O.03.000.062694</t>
  </si>
  <si>
    <t>Tubo em polietileno de alta densidade corrugado para drenagem, ponta/bolsa/anel de vedação, SN4, DN/DI = 600 mm, ref. KNTS da Kanaflex, Tigre ADS ou equivalente</t>
  </si>
  <si>
    <t>O.03.000.062695</t>
  </si>
  <si>
    <t>Tubo em polietileno de alta densidade corrugado para drenagem, ponta/bolsa/anel de vedação, SN4, DN/DI = 800 mm, ref. KNTS da Kanaflex, Tigre ADS ou equivalente</t>
  </si>
  <si>
    <t>O.03.000.062696</t>
  </si>
  <si>
    <t>Tubo em polietileno de alta densidade corrugado para drenagem, ponta/bolsa/anel de vedação, SN4, DN/DI = 1000 mm, ref. KNTS da Kanaflex, Tigre ADS ou equivalente</t>
  </si>
  <si>
    <t>O.03.000.062697</t>
  </si>
  <si>
    <t>Tubo em polietileno de alta densidade corrugado para drenagem, ponta/bolsa/anel de vedação, SN4, DN/DI = 1200 mm, ref. KNTS da Kanaflex, Tigre ADS ou equivalente</t>
  </si>
  <si>
    <t>O.04.000.020472</t>
  </si>
  <si>
    <t>Tubo em aço carbono preto sem costura, SCH 40 DN= 6´</t>
  </si>
  <si>
    <t>O.04.000.021101</t>
  </si>
  <si>
    <t>Tubo de aço carbono preto sem costura, SCH 40 DN= 3´</t>
  </si>
  <si>
    <t>O.04.000.021102</t>
  </si>
  <si>
    <t>Tubo de aço carbono preto sem costura, SCH 40 DN= 8´</t>
  </si>
  <si>
    <t>O.04.000.021105</t>
  </si>
  <si>
    <t>Tubo em aço carbono preto sem costura SCH 40 DN= 1 1/2´</t>
  </si>
  <si>
    <t>O.04.000.021106</t>
  </si>
  <si>
    <t>Tubo de aço carbono preto sem costura SCH 40 DN= 2 1/2´</t>
  </si>
  <si>
    <t>O.04.000.021107</t>
  </si>
  <si>
    <t>Tubo de aço carbono preto sem costura SCH 40 DN= 4´</t>
  </si>
  <si>
    <t>O.04.000.021126</t>
  </si>
  <si>
    <t>Tubo de aço carbono preto sem costura SCH 40 DN= 5´</t>
  </si>
  <si>
    <t>O.04.000.021127</t>
  </si>
  <si>
    <t>Tubo de aço carbono preto sem costura SCH 40 DN= 2´</t>
  </si>
  <si>
    <t>O.04.000.021128</t>
  </si>
  <si>
    <t>Tubo de aço carbono preto sem costura SCH 40 DN= 1 1/4´</t>
  </si>
  <si>
    <t>O.04.000.021129</t>
  </si>
  <si>
    <t>Tubo de aço carbono preto sem costura SCH-40 DN= 1´</t>
  </si>
  <si>
    <t>O.04.000.021134</t>
  </si>
  <si>
    <t>Tubo de aço carbono preto sem costura, SCH 40 DN= 3 1/2´</t>
  </si>
  <si>
    <t>O.04.000.021308</t>
  </si>
  <si>
    <t>Tubo de aço carbono preto com costura, SCH 40 DN= 10´</t>
  </si>
  <si>
    <t>O.04.000.021309</t>
  </si>
  <si>
    <t>Tubo de aço carbono preto com costura, SCH 40 DN= 12´</t>
  </si>
  <si>
    <t>O.04.000.064079</t>
  </si>
  <si>
    <t>Válvula de esfera em aço carbono fundido, esfera em aço inoxidável, passagem plena, extremidades rosqueáveis, classe 300lbs para vapor, 600lbs para água, óleo e gás, DN= 1.1/4"</t>
  </si>
  <si>
    <t>O.04.000.064080</t>
  </si>
  <si>
    <t>Válvula de esfera em aço carbono fundido, esfera em aço inoxidável, passagem plena, extremidades rosqueáveis, classe 300lbs para vapor, 600lbs para água, óleo e gás, DN= 1/2"</t>
  </si>
  <si>
    <t>O.04.000.064081</t>
  </si>
  <si>
    <t>Válvula de esfera em aço carbono fundido, esfera em aço inoxidável, passagem plena, extremidades rosqueáveis, classe 300lbs para vapor, 600lbs para água, óleo e gás, DN= 3/4"</t>
  </si>
  <si>
    <t>O.04.000.064082</t>
  </si>
  <si>
    <t>Válvula de esfera em aço carbono fundido, esfera em aço inoxidável, passagem plena, extremidades rosqueáveis, classe 300lbs para vapor, 600lbs para água, óleo e gás, DN= 1"</t>
  </si>
  <si>
    <t>O.04.000.064096</t>
  </si>
  <si>
    <t>Válvula globo em aço carbono forjado, extremidades rosqueáveis; haste, disco, anel e junta em aço inoxidável, DN= 3/4', classe 800lbs para vapor; 2000lbs para água óleo e gás</t>
  </si>
  <si>
    <t>O.04.000.064097</t>
  </si>
  <si>
    <t>Válvula globo em aço carbono forjado, extremidades rosqueáveis; haste, disco, anel e junta em aço inoxidável, DN= 1', classe 800lbs para vapor; 200lbs para água óleo e gás</t>
  </si>
  <si>
    <t>O.04.000.064098</t>
  </si>
  <si>
    <t>Válvula globo em aço carbono forjado, extremidades rosqueáveis; haste, disco, anel e junta em aço inoxidável, DN=1 1/2', classe 800lbs para vapor; 200lbs para água óleo e gás</t>
  </si>
  <si>
    <t>O.04.000.064099</t>
  </si>
  <si>
    <t>Válvula globo em aço carbono forjado, extremidades rosqueáveis; haste, disco, anel e junta em aço inoxidável, DN= 2', classe 800lbs para vapor; 200lbs para água óleo e gás</t>
  </si>
  <si>
    <t>O.04.000.064164</t>
  </si>
  <si>
    <t>Chave de fluxo tipo palheta, para líquidos, com conexão tipo macho diâmetro 1´, ref. AT2011 da Contech ou equivalente</t>
  </si>
  <si>
    <t>O.04.000.064608</t>
  </si>
  <si>
    <t>Chave de fluxo de água com retardo eletrônico de 0 a 100 segundos, para tubulações com diâmetros de 1" a 6", funcionamento por palheta, conexão BSP</t>
  </si>
  <si>
    <t>O.04.000.068502</t>
  </si>
  <si>
    <t>CAP (tampão) em aço SCH 80, diâmetro de 3/4" soldável para tamponamento de tubulação</t>
  </si>
  <si>
    <t>O.04.000.068508</t>
  </si>
  <si>
    <t>Válvula de esfera monobloco em aço carbono, diâmetro de 1/2", com passagem plena e rosca BSP</t>
  </si>
  <si>
    <t>O.04.000.068509</t>
  </si>
  <si>
    <t>Tê em aço SCH 80, diâmetro de 1/2", soldável</t>
  </si>
  <si>
    <t>O.04.000.068541</t>
  </si>
  <si>
    <t>Manômetro em aço carbono, com mostrador de 4´, escalas: 0-4 , 0-7 / 0-10 / 0-17 / 0-21 / 0-28 kg/cm²</t>
  </si>
  <si>
    <t>O.04.000.068542</t>
  </si>
  <si>
    <t>Filtro Y em aço carbono, classe 150 libras, diâmetro nominal 4', conexões flangeadas 150, tela 1,2mm em aço inoxidável, referência 34C da Spirax Sarco ou equivalente</t>
  </si>
  <si>
    <t>O.04.000.092866</t>
  </si>
  <si>
    <t>Curva 90° em ferro fundido com flange, classe PN-10, DN= 50mm</t>
  </si>
  <si>
    <t>O.05.000.026519</t>
  </si>
  <si>
    <t>Ventosa em ferro dúctil, simples rosqueada, classe PN-25, DN= 3/4´</t>
  </si>
  <si>
    <t>O.05.000.026520</t>
  </si>
  <si>
    <t>Ventosa em ferro dúctil , tríplice função, flangeada, classe PN-10, DN= 50mm</t>
  </si>
  <si>
    <t>O.05.000.036504</t>
  </si>
  <si>
    <t>Tampão em ferro fundido, com tampa articulada, diâmetro de 900mm, classe D400; referência Afer, Alea, JM, EBF ou equivalente</t>
  </si>
  <si>
    <t>O.05.000.036507</t>
  </si>
  <si>
    <t>Tampão em ferro dúctil de Ø 600mm, classe 125 (ruptura &gt;125 kN), conforme NBR 10160/2005</t>
  </si>
  <si>
    <t>O.05.000.036508</t>
  </si>
  <si>
    <t>Tampão em ferro dúctil de Ø 600mm, classe 300 (ruptura &gt;300 kN), conforme NBR 10160/2005</t>
  </si>
  <si>
    <t>O.05.000.036521</t>
  </si>
  <si>
    <t>Tampão em ferro dúctil de Ø 600mm, classe 400 (ruptura &gt;400 kN), conforme NBR 10160/2005</t>
  </si>
  <si>
    <t>O.05.000.036522</t>
  </si>
  <si>
    <t>Tampão ferro dúctil de 400 x 400 mm, classe 125 (ruptura &gt; 125 kN), conforme NBR 10160/2005</t>
  </si>
  <si>
    <t>O.05.000.036524</t>
  </si>
  <si>
    <t>Tampão ferro dúctil de 500 x 500 mm, classe 125 (ruptura &gt; 125 kN), para tráfego leve, conforme NBR 10160/2005</t>
  </si>
  <si>
    <t>O.05.000.036527</t>
  </si>
  <si>
    <t>Tampão ferro dúctil de 600 x 600 mm, classe 125 (ruptura &gt; 125 kN), para tráfego leve, conforme NBR 10160/2005</t>
  </si>
  <si>
    <t>O.05.000.043699</t>
  </si>
  <si>
    <t>Punho de manobra de alavanca retrátil sem bloqueio kirk, com articulador de acionamento e biela; ref. GV-A03D+GV-A02+biela da Senner, NP9022+NP9108-NP9112 da American Fuse, PR+AR+TD100 da Dreyffus Pel ou equivalente</t>
  </si>
  <si>
    <t>O.05.000.061004</t>
  </si>
  <si>
    <t>Tubo em ferro fundido de 150mm, para esgoto, ref. PB SME linha predial da Saint-gobain ou equivalente</t>
  </si>
  <si>
    <t>O.05.000.061015</t>
  </si>
  <si>
    <t>Tubo em ferro fundido com PxP, TCLA, DN= 100mm sem juntas e conexões, ref. Barbara ou equivalente</t>
  </si>
  <si>
    <t>O.05.000.061016</t>
  </si>
  <si>
    <t>Tubo em ferro fundido com PxP, TCLA, DN= 200mm, sem juntas e conexões, ref. Barbara ou equivalente</t>
  </si>
  <si>
    <t>O.05.000.061017</t>
  </si>
  <si>
    <t>Flange avulso em ferro fundido classe PN-10, DN= 100mm, ref. Barbara ou equivalente</t>
  </si>
  <si>
    <t>O.05.000.061018</t>
  </si>
  <si>
    <t>Flange avulso em ferro fundido classe PN-10, DN= 200mm, ref. Barbara ou equivalente</t>
  </si>
  <si>
    <t>O.05.000.061019</t>
  </si>
  <si>
    <t>Curva de 90° em ferro fundido com flanges, classe PN-10, DN= 100mm</t>
  </si>
  <si>
    <t>O.05.000.061020</t>
  </si>
  <si>
    <t>Tubo em ferro fundido de 150mm, classe k-7 JGS, ref. Barbara ou equivalente</t>
  </si>
  <si>
    <t>O.05.000.061021</t>
  </si>
  <si>
    <t>Tubo em ferro fundido de 200mm, classe k-7 JGS, ref. Barbara ou equivalente</t>
  </si>
  <si>
    <t>O.05.000.061022</t>
  </si>
  <si>
    <t>Tubo em ferro fundido de 250mm, classe k-7 JGS, ref. Barbara ou equivalente</t>
  </si>
  <si>
    <t>O.05.000.061023</t>
  </si>
  <si>
    <t>Tubo em ferro fundido de 350mm, classe k-7 JGS, ref. Barbara ou equivalente</t>
  </si>
  <si>
    <t>O.05.000.061026</t>
  </si>
  <si>
    <t>Tubo em ferro fundido com PxP, TCLA, DN= 80mm sem juntas e conexões, ref. Barbará ou equivalente</t>
  </si>
  <si>
    <t>O.05.000.061027</t>
  </si>
  <si>
    <t>Tubo em ferro fundido com PxP, TCLA, DN= 150mm sem juntas e conexões, ref. Barbará ou equivalente</t>
  </si>
  <si>
    <t>O.05.000.061028</t>
  </si>
  <si>
    <t>Tubo em ferro fundido com PxP, TCLA, DN= 250mm sem juntas e conexões, ref. Barbará ou equivalente</t>
  </si>
  <si>
    <t>O.05.000.061030</t>
  </si>
  <si>
    <t>Tubo em ferro fundido com PxP, TCLA, DN= 300mm sem juntas e conexões, ref. Barbará ou equivalente</t>
  </si>
  <si>
    <t>O.05.000.061033</t>
  </si>
  <si>
    <t>Flange avulso em ferro fundido classe PN-10, DN= 80mm, ref. Barbara ou equivalente</t>
  </si>
  <si>
    <t>O.05.000.061034</t>
  </si>
  <si>
    <t>Flange avulso em ferro fundido classe PN-10, DN= 150mm, ref. Barbará ou equivalente</t>
  </si>
  <si>
    <t>O.05.000.061035</t>
  </si>
  <si>
    <t>Flange avulso em ferro fundido classe PN-10, DN= 250mm, ref. Barbará ou equivalente</t>
  </si>
  <si>
    <t>O.05.000.061036</t>
  </si>
  <si>
    <t>Flange avulso em ferro fundido classe PN-10, DN= 300mm, ref. Barbará ou equivalente</t>
  </si>
  <si>
    <t>O.05.000.061041</t>
  </si>
  <si>
    <t>Tubo em ferro fundido de 200mm, classe k-9 JGS, ref. Barbará ou equivalente</t>
  </si>
  <si>
    <t>O.05.000.061048</t>
  </si>
  <si>
    <t>Curva de 90° em ferro fundido com flanges, classe PN-10, DN= 80mm</t>
  </si>
  <si>
    <t>O.05.000.061049</t>
  </si>
  <si>
    <t>Curva de 90° em ferro fundido com flanges, classe PN-10, DN= 150mm</t>
  </si>
  <si>
    <t>O.05.000.061073</t>
  </si>
  <si>
    <t>Te em ferro fundido com flanges, classe PN-10, DN= 80mm com derivação 80x80mm, ref. Barbará ou equivalente</t>
  </si>
  <si>
    <t>O.05.000.061074</t>
  </si>
  <si>
    <t>Te em ferro fundido com flanges, classe PN-10, DN= 100mm com derivação 100x80mm, ref. Barbará ou equivalente</t>
  </si>
  <si>
    <t>O.05.000.061076</t>
  </si>
  <si>
    <t>Te em ferro fundido com flanges, classe PN-10, DN= 150mm com derivação 150x150mm, ref. Barbará ou equivalente</t>
  </si>
  <si>
    <t>O.05.000.061101</t>
  </si>
  <si>
    <t>Tubo em ferro fundido de 150mm, classe k-9 JGS, ref. Barbará ou equivalente</t>
  </si>
  <si>
    <t>O.05.000.061102</t>
  </si>
  <si>
    <t>Tubo em ferro fundido de 300mm, classe k-9 JGS, ref. Barbará ou equivalente</t>
  </si>
  <si>
    <t>O.05.000.061107</t>
  </si>
  <si>
    <t>Tubo em ferro fundido de 300mm, classe k-7 JGS, ref. Barbará ou equivalente</t>
  </si>
  <si>
    <t>O.05.000.061108</t>
  </si>
  <si>
    <t>Tubo em ferro fundido de 100mm, classe K-9 JGS, ref. Barbará ou equivalente</t>
  </si>
  <si>
    <t>O.05.000.061109</t>
  </si>
  <si>
    <t>Tubo em ferro fundido de 80mm, classe k-9 JGS, ref. Barbará ou equivalente</t>
  </si>
  <si>
    <t>O.05.000.061110</t>
  </si>
  <si>
    <t>Tubo em ferro fundido de 250mm, classe k-9 JGS, ref. Barbará ou equivalente</t>
  </si>
  <si>
    <t>O.05.000.061111</t>
  </si>
  <si>
    <t>Tubo em ferro fundido de 350mm, classe k-9 JGS, ref. Barbará ou equivalente</t>
  </si>
  <si>
    <t>O.05.000.061117</t>
  </si>
  <si>
    <t>Tubo em ferro fundido de 100 mm, predial para esgoto e pluvial, ref. TPSMU 300237 da Saint Gobain ou equivalente</t>
  </si>
  <si>
    <t>O.05.000.061118</t>
  </si>
  <si>
    <t>Tubo em ferro fundido de 150 mm, predial para esgoto e pluvial, ref. TPSMU 300332 da Saint Gobain ou equivalente</t>
  </si>
  <si>
    <t>O.05.000.061119</t>
  </si>
  <si>
    <t>Junta rapid de união em aço inoxidável com parafuso, para tubo em ferro fundido, DN= 100 mm; ref. JR SMUI 300497 da Saint Gobain ou equivalente</t>
  </si>
  <si>
    <t>O.05.000.061120</t>
  </si>
  <si>
    <t>Junta rapid de união em aço inoxidável com parafuso, para tubo em ferro fundido, DN= 150 mm; ref. JR SMUI 300505 da Saint Gobain ou equivalente</t>
  </si>
  <si>
    <t>O.05.000.061121</t>
  </si>
  <si>
    <t>Conjunto de ancoragem para tubo em ferro fundido predial SMU, DN= 100 mm, ref. CASMU 300071 da Saint Gobain ou equivalente</t>
  </si>
  <si>
    <t>O.05.000.061122</t>
  </si>
  <si>
    <t>Tubo em ferro fundido de 50 mm, predial para esgoto e pluvial, ref. TPSMU 300128 da Saint Gobain ou equivalente</t>
  </si>
  <si>
    <t>O.05.000.061123</t>
  </si>
  <si>
    <t>Tubo em ferro fundido de 75 mm, predial para esgoto e pluvial, ref. TPSMU 300172 da Saint Gobain ou equivalente</t>
  </si>
  <si>
    <t>O.05.000.061124</t>
  </si>
  <si>
    <t>Tubo em ferro fundido de 200 mm, predial para esgoto e pluvial, ref. TPSMU 300374 da Saint Gobain ou equivalente</t>
  </si>
  <si>
    <t>O.05.000.061125</t>
  </si>
  <si>
    <t>Junta rapid de união em aço inoxidável com parafuso, para tubo em ferro fundido, DN= 50 mm; ref. JR SMUI 300489 da Saint Gobain ou equivalente</t>
  </si>
  <si>
    <t>O.05.000.061126</t>
  </si>
  <si>
    <t>Junta rapid de união em aço inoxidável com parafuso, para tubo em ferro fundido, DN= 75 mm; ref. JR SMUI 300493 da Saint Gobain ou equivalente</t>
  </si>
  <si>
    <t>O.05.000.061127</t>
  </si>
  <si>
    <t>Junta rapid de união em aço inoxidável com parafuso, para tubo em ferro fundido, DN= 200 mm; ref. JR SMUI 300509 da Saint Gobain ou equivalente</t>
  </si>
  <si>
    <t>O.05.000.061128</t>
  </si>
  <si>
    <t>Conjunto de ancoragem para tubo em ferro fundido predial SMU, DN= 50 mm, ref. CASMU 300065 da Saint Gobain ou equivalente</t>
  </si>
  <si>
    <t>O.05.000.061129</t>
  </si>
  <si>
    <t>Conjunto de ancoragem para tubo em ferro fundido predial SMU, DN= 75 mm, ref. CASMU 300068 da Saint Gobain ou equivalente</t>
  </si>
  <si>
    <t>O.05.000.061130</t>
  </si>
  <si>
    <t>Conjunto de ancoragem para tubo em ferro fundido predial SMU, DN= 150 mm, ref. CASMU 300076 da Saint Gobain ou equivalente</t>
  </si>
  <si>
    <t>O.05.000.061131</t>
  </si>
  <si>
    <t>Conjunto de ancoragem para tubo em ferro fundido predial SMU, DN= 200 mm, ref. CASMU 300080 da Saint Gobain ou equivalente</t>
  </si>
  <si>
    <t>O.05.000.061133</t>
  </si>
  <si>
    <t>Joelho 45° em ferro fundido, linha predial tradicional, DN= 50 mm, ref. J45SBB 315912 Saint-Gobain ou equivalente</t>
  </si>
  <si>
    <t>O.05.000.061134</t>
  </si>
  <si>
    <t>Joelho 45° em ferro fundido, linha predial tradicional, DN= 75 mm  ref. J45SBB 315913 Saint-Gobain ou equivalente</t>
  </si>
  <si>
    <t>O.05.000.061135</t>
  </si>
  <si>
    <t>Joelho 45° em ferro fundido, linha predial tradicional, DN= 100 mm  ref. J45SBB 315914 Saint-Gobain ou equivalente</t>
  </si>
  <si>
    <t>O.05.000.061136</t>
  </si>
  <si>
    <t>Joelho 45° em ferro fundido, linha predial tradicional, DN= 150 mm, ref. J45SBB 315915 Saint-Gobain ou equivalente</t>
  </si>
  <si>
    <t>O.05.000.061137</t>
  </si>
  <si>
    <t>Joelho 87° 30' em ferro fundido, linha predial tradicional, DN= 50 mm, ref. J87SBB 315916 Saint-Gobain ou equivalente</t>
  </si>
  <si>
    <t>O.05.000.061138</t>
  </si>
  <si>
    <t>Joelho 87° 30' em ferro fundido, linha predial tradicional, DN= 75 mm, ref. J87SBB 315919 Saint-Gobain ou equivalente</t>
  </si>
  <si>
    <t>O.05.000.061139</t>
  </si>
  <si>
    <t>Joelho 87° 30' em ferro fundido, linha predial tradicional, DN= 100 mm, ref. J87SBB 315920 Saint-Gobain ou equivalente</t>
  </si>
  <si>
    <t>O.05.000.061140</t>
  </si>
  <si>
    <t>Joelho 87° 30' em ferro fundido, linha predial tradicional, DN= 150 mm, ref. J87SBB 315921 Saint-Gobain ou equivalente</t>
  </si>
  <si>
    <t>O.05.000.061141</t>
  </si>
  <si>
    <t>Luva bolsa/bolsa em ferro fundido, linha predial tradicional, DN= 50 mm, ref. LBBSBB 315937 Saint-Gobain ou equivalente</t>
  </si>
  <si>
    <t>O.05.000.061142</t>
  </si>
  <si>
    <t>Luva bolsa/bolsa em ferro fundido, linha predial tradicional, DN= 75 mm, ref. LBBSBB 315938 Saint-Gobain ou equivalente</t>
  </si>
  <si>
    <t>O.05.000.061143</t>
  </si>
  <si>
    <t>Luva bolsa/bolsa em ferro fundido, linha predial tradicional, DN= 100 mm, ref. LBBSBB 315939 Saint-Gobain ou equivalente</t>
  </si>
  <si>
    <t>O.05.000.061144</t>
  </si>
  <si>
    <t>Luva bolsa/bolsa em ferro fundido, linha predial tradicional, DN= 150 mm, ref. LBBSBB 315940 Saint-Gobain ou equivalente</t>
  </si>
  <si>
    <t>O.05.000.061145</t>
  </si>
  <si>
    <t>Placa cega em ferro fundido, linha predial tradicional, DN= 75 mm, ref. PCSBB 315942 Saint-Gobain ou equivalente</t>
  </si>
  <si>
    <t>O.05.000.061146</t>
  </si>
  <si>
    <t>Placa cega em ferro fundido, linha predial tradicional, DN= 100 mm, ref. PCSBB 315943 Saint-Gobain ou equivalente</t>
  </si>
  <si>
    <t>O.05.000.061147</t>
  </si>
  <si>
    <t>Junção 45° em ferro fundido, linha predial tradicional, DN= 50x50 mm  ref. YSBB 315923 Saint-Gobain ou equivalente</t>
  </si>
  <si>
    <t>O.05.000.061148</t>
  </si>
  <si>
    <t>Junção 45° em ferro fundido, linha predial tradicional, DN= 75x50 mm  ref. YSBB 315924 Saint-Gobain ou equivalente</t>
  </si>
  <si>
    <t>O.05.000.061149</t>
  </si>
  <si>
    <t>Junção 45° em ferro fundido, linha predial tradicional, DN= 75x75 mm  ref. YSBB 315925 Saint-Gobain ou equivalente</t>
  </si>
  <si>
    <t>O.05.000.061150</t>
  </si>
  <si>
    <t>Junção 45° em ferro fundido, linha predial tradicional, DN= 100x50 mm  ref. YSBB 315926 Saint-Gobain ou equivalente</t>
  </si>
  <si>
    <t>O.05.000.061151</t>
  </si>
  <si>
    <t>Junção 45° em ferro fundido, linha predial tradicional, DN= 100x75 mm  ref. YSBB 315927 Saint-Gobain ou equivalente</t>
  </si>
  <si>
    <t>O.05.000.061152</t>
  </si>
  <si>
    <t>Junção 45° em ferro fundido, linha predial tradicional, DN= 100x100 mm  ref. YSBB 315928 Saint-Gobain ou equivalente</t>
  </si>
  <si>
    <t>O.05.000.061153</t>
  </si>
  <si>
    <t>Junção 45° em ferro fundido, linha predial tradicional, DN= 150x100 mm  ref. YSBB 315930 Saint-Gobain ou equivalente</t>
  </si>
  <si>
    <t>O.05.000.061154</t>
  </si>
  <si>
    <t>Junção dupla 45° em ferro fundido, linha predial tradicional, DN= 100 mm  ref. YDSBB 315932 Saint-Gobain ou equivalente</t>
  </si>
  <si>
    <t>O.05.000.061155</t>
  </si>
  <si>
    <t>Te sanitário 87° 30' em ferro fundido, linha predial tradicional, DN= 50x50 mm, ref. TS87SBB 315953 Saint-Gobain ou equivalente</t>
  </si>
  <si>
    <t>O.05.000.061156</t>
  </si>
  <si>
    <t>Te sanitário 87° 30' em ferro fundido, linha predial tradicional, DN= 75x50 mm, ref. TS87SBB 315954 Saint-Gobain ou equivalente</t>
  </si>
  <si>
    <t>O.05.000.061157</t>
  </si>
  <si>
    <t>Te sanitário 87° 30' em ferro fundido, linha predial tradicional, DN= 75x75 mm, ref. TS87SBB 315955 Saint-Gobain ou equivalente</t>
  </si>
  <si>
    <t>O.05.000.061158</t>
  </si>
  <si>
    <t>Te sanitário 87° 30' em ferro fundido, linha predial tradicional, DN= 100x50 mm, ref. TS87SBB 315956 Saint-Gobain ou equivalente</t>
  </si>
  <si>
    <t>O.05.000.061159</t>
  </si>
  <si>
    <t>Te sanitário 87° 30' em ferro fundido, linha predial tradicional, DN= 100x75 mm, ref. TS87SBB 315957 Saint-Gobain ou equivalente</t>
  </si>
  <si>
    <t>O.05.000.061160</t>
  </si>
  <si>
    <t>Te sanitário 87° 30' em ferro fundido, linha predial tradicional, DN= 100x100 mm, ref. TS87SBB 315958 Saint-Gobain ou equivalente</t>
  </si>
  <si>
    <t>O.05.000.061161</t>
  </si>
  <si>
    <t>Bucha de redução em ferro fundido, linha predial tradicional, DN= 75x50 mm, ref. BRSBB 315906 Saint-Gobain ou equivalente</t>
  </si>
  <si>
    <t>O.05.000.061162</t>
  </si>
  <si>
    <t>Bucha de redução em ferro fundido, linha predial tradicional, DN= 100x75 mm, ref. BRSBB 315907 Saint-Gobain ou equivalente</t>
  </si>
  <si>
    <t>O.05.000.061163</t>
  </si>
  <si>
    <t>Bucha de redução em ferro fundido, linha predial tradicional, DN= 150x100 mm, ref. BRSBB 315908 Saint-Gobain ou equivalente</t>
  </si>
  <si>
    <t>O.05.000.061164</t>
  </si>
  <si>
    <t>Joelho 87° em ferro fundido, linha predial SMU, DN= 100 mm, ref. J88SMU 300246 Saint-Gobain ou equivalente</t>
  </si>
  <si>
    <t>O.05.000.061165</t>
  </si>
  <si>
    <t>Joelho 87° em ferro fundido, linha predial SMU, DN= 150 mm, ref. J88SMU 300338 Saint-Gobain ou equivalente</t>
  </si>
  <si>
    <t>O.05.000.061166</t>
  </si>
  <si>
    <t>Junção 45° em ferro fundido, linha predial SMU, DN= 50x50 mm  ref. YSMU 300169 Saint-Gobain ou equivalente</t>
  </si>
  <si>
    <t>O.05.000.061167</t>
  </si>
  <si>
    <t>Junção 45° em ferro fundido, linha predial SMU, DN= 75x50 mm  ref. YSMU 300195 Saint-Gobain ou equivalente</t>
  </si>
  <si>
    <t>O.05.000.061168</t>
  </si>
  <si>
    <t>Junção 45° em ferro fundido, linha predial SMU, DN= 100x75 mm  ref. YSMU 300268 Saint-Gobain ou equivalente</t>
  </si>
  <si>
    <t>O.05.000.061169</t>
  </si>
  <si>
    <t>Junção 45º em ferro fundido, predial SMU, DN = 100 x 100 mm, ref. YSMU 300298 da Saint Gobain ou equivalente</t>
  </si>
  <si>
    <t>O.05.000.061170</t>
  </si>
  <si>
    <t>Junção 45º em ferro fundido, predial SMU, DN = 150 x 150 mm, ref. YSMU 300370 da Saint Gobain ou equivalente</t>
  </si>
  <si>
    <t>O.05.000.061172</t>
  </si>
  <si>
    <t>Joelho 45° em ferro fundido, linha predial SMU, DN= 125 mm ref. J45SMU 300312 da Saint Gobain ou equivalente</t>
  </si>
  <si>
    <t>O.05.000.061173</t>
  </si>
  <si>
    <t>Joelho 45º em ferro fundido, predial SMU, DN=150mm, ref. J45SMU 300340 da Saint Gobain ou equivalente</t>
  </si>
  <si>
    <t>O.05.000.061174</t>
  </si>
  <si>
    <t>Tê de visita em ferro fundido linha predial SMU, DN= 125 mm, ref. TVSMU 300322 da Saint Gobain ou equivalente</t>
  </si>
  <si>
    <t>O.05.000.061175</t>
  </si>
  <si>
    <t>Conjunto de ancoragem para tubo em ferro fundido predial SMU, DN= 125 mm, ref. CASMU 300073 da Saint Gobain ou equivalente</t>
  </si>
  <si>
    <t>O.05.000.061176</t>
  </si>
  <si>
    <t>Junta rapid de união aço inox, linha predial SMU, DN= 125mm e anel de vedação nitrílico ou EPDM, ref. JRSMUI da Saint Gobain ou equivalente</t>
  </si>
  <si>
    <t>O.05.000.061177</t>
  </si>
  <si>
    <t>Abraçadeira dentada para travamento em aço inoxidável com parafuso aço zincado para tubo ferro fundido predial ADSMU DN 125mm da Saint Gobain ou equivalente</t>
  </si>
  <si>
    <t>O.05.000.061178</t>
  </si>
  <si>
    <t>Abraçadeira dentada para travamento em aço inoxidável para tubo de ferro fundido predial ADSMU 300005 - DN = 150 mm</t>
  </si>
  <si>
    <t>O.05.000.061179</t>
  </si>
  <si>
    <t>Redução excêntrica em ferro fundido, predial SMU, DN = 125 x 100 mm, ref. RESMU 300286 da Saint Gobain ou equivalente</t>
  </si>
  <si>
    <t>O.05.000.061180</t>
  </si>
  <si>
    <t>Redução excêntrica em ferro fundido, predial SMU, DN = 150 x 75 mm, ref. RESMU 300219 da Saint Gobain ou equivalente</t>
  </si>
  <si>
    <t>O.05.000.061181</t>
  </si>
  <si>
    <t>Redução excêntrica em ferro fundido, predial SMU, DN = 150 x 125 mm, ref. RESMU 300324 da Saint Gobain ou equivalente</t>
  </si>
  <si>
    <t>O.05.000.061182</t>
  </si>
  <si>
    <t>Redução excêntrica em ferro fundido, predial SMU, DN = 200 x 125 mm, ref. RESMU 300326 da Saint Gobain ou equivalente</t>
  </si>
  <si>
    <t>O.05.000.061183</t>
  </si>
  <si>
    <t>Tubo em ferro fundido com ponta e ponta, predial SMU - esgoto e pluvial - DN= 125 mm, ref. TPSMU 300306 da Saint Gobain ou equivalente</t>
  </si>
  <si>
    <t>O.05.000.061184</t>
  </si>
  <si>
    <t>Redução excêntrica em ferro fundido, predial SMU, DN = 200 x 150 mm, ref. RESMU 300362 da Saint Gobain ou equivalente</t>
  </si>
  <si>
    <t>O.05.000.061185</t>
  </si>
  <si>
    <t>Flange avulso em ferro fundido classe PN-10, DN= 50mm, ref. Barbara ou equivalente</t>
  </si>
  <si>
    <t>O.05.000.061186</t>
  </si>
  <si>
    <t>Joelho 88° em ferro fundido, linha predial SMU, DN= 200 mm, ref. J88SMU 300380 Saint-Gobain ou equivalente</t>
  </si>
  <si>
    <t>O.05.000.061187</t>
  </si>
  <si>
    <t>Junção 45° em ferro fundido, linha predial YSMU, DN= 125x100 mm  ref. YSMU 300319 Saint-Gobain ou equivalente</t>
  </si>
  <si>
    <t>O.05.000.061188</t>
  </si>
  <si>
    <t>Joelho 45° em ferro fundido, linha predial SMU, DN= 200 mm  ref. J45SMU 300382 da Saint Gobain ou equivalente</t>
  </si>
  <si>
    <t>O.05.000.061189</t>
  </si>
  <si>
    <t>Junção 45° em ferro fundido, linha predial YSMU, DN= 150x100 mm  ref. YSMU 300350 Saint-Gobain ou equivalente</t>
  </si>
  <si>
    <t>O.05.000.061190</t>
  </si>
  <si>
    <t>Tampão simples em ferro fundido, predial SMU, DN = 150mm, ref. TPS SMU 300336 da Saint Gobain ou equivalente</t>
  </si>
  <si>
    <t>O.05.000.061192</t>
  </si>
  <si>
    <t>Tampão simples em ferro fundido, predial SMU, DN = 200 mm, ref. TPSSMU MU20B1SC da Saint Gobain ou equivalente</t>
  </si>
  <si>
    <t>O.05.000.061195</t>
  </si>
  <si>
    <t>Redução excêntrica em ferro fundido, predial (RE SMU) DN= 125 x 75 mm, ref. J88SMU 300216 Saint-Gobain ou equivalente</t>
  </si>
  <si>
    <t>O.05.000.061196</t>
  </si>
  <si>
    <t>Junção 45° em ferro fundido, linha predial YSMU, DN= 200x100 mm  ref. YSMU 300388 Saint-Gobain ou equivalente</t>
  </si>
  <si>
    <t>O.05.000.061197</t>
  </si>
  <si>
    <t>Junção 45° em ferro fundido, linha predial YSMU, DN= 200x200 mm  ref. YSMU 300409 Saint-Gobain ou equivalente</t>
  </si>
  <si>
    <t>O.05.000.061198</t>
  </si>
  <si>
    <t>Tê de visita em ferro fundido linha predial SMU, DN= 150 mm, ref. TVSMU 300358 da Saint Gobain ou equivalente</t>
  </si>
  <si>
    <t>O.05.000.061199</t>
  </si>
  <si>
    <t>Tê de visita em ferro fundido linha predial SMU, DN= 200 mm, ref. TVSMU 300398 da Saint Gobain ou equivalente</t>
  </si>
  <si>
    <t>O.05.000.061401</t>
  </si>
  <si>
    <t>Redução em ferro fundido concêntrica com flange, classe PN-10, DN= 100 x 80 mm, ref. Barbara ou equivalente</t>
  </si>
  <si>
    <t>O.05.000.061402</t>
  </si>
  <si>
    <t>Redução em ferro fundido concêntrica com flange, classe PN-10, DN= 150 x 80 mm, ref. Barbará ou equivalente</t>
  </si>
  <si>
    <t>O.05.000.061403</t>
  </si>
  <si>
    <t>Redução em ferro fundido concêntrica com flange, classe PN-10, DN= 200 x 150 mm, ref. Barbará ou equivalente</t>
  </si>
  <si>
    <t>O.05.000.061404</t>
  </si>
  <si>
    <t>Redução em ferro fundido concêntrica com flange, classe PN-10, DN= 250 x 200 mm, ref. Barbará ou equivalente</t>
  </si>
  <si>
    <t>O.05.000.062010</t>
  </si>
  <si>
    <t>Redução em ferro fundido excêntrica com flange, classe PN-10, DN= 100 x 80 mm, ref. Barbara ou equivalente</t>
  </si>
  <si>
    <t>O.05.000.062011</t>
  </si>
  <si>
    <t>Redução em ferro fundido excêntrica com flange, classe PN-10, DN= 150 x 80 mm, ref. Barbará ou equivalente</t>
  </si>
  <si>
    <t>O.05.000.062012</t>
  </si>
  <si>
    <t>Redução em ferro fundido excêntrica com flange, classe PN-10, DN= 200 x 150 mm, ref. Barbará ou equivalente</t>
  </si>
  <si>
    <t>O.05.000.062013</t>
  </si>
  <si>
    <t>Redução em ferro fundido excêntrica com flange, classe PN-10, DN= 250 x 200 mm, ref. Barbará ou equivalente</t>
  </si>
  <si>
    <t>O.05.000.062027</t>
  </si>
  <si>
    <t>Redução concêntrica em ferro fundido com flange, classe PN-10, DN= 80x50mm</t>
  </si>
  <si>
    <t>O.05.000.062400</t>
  </si>
  <si>
    <t>Joelho 45° em ferro fundido, SMU (J45SMU) DN= 50 mm</t>
  </si>
  <si>
    <t>O.05.000.062401</t>
  </si>
  <si>
    <t>Joelho 45° em ferro fundido, SMU (J45SMU) DN= 75 mm</t>
  </si>
  <si>
    <t>O.05.000.062402</t>
  </si>
  <si>
    <t>Joelho 45° em ferro fundido, SMU (J45SMU) DN= 100 mm</t>
  </si>
  <si>
    <t>O.05.000.062403</t>
  </si>
  <si>
    <t>Redução excêntrica em ferro fundido, predial (RE SMU) DN= 75 x 50 mm</t>
  </si>
  <si>
    <t>O.05.000.062404</t>
  </si>
  <si>
    <t>Redução excêntrica em ferro fundido, predial (RE SMU) DN= 100 x 75 mm</t>
  </si>
  <si>
    <t>O.05.000.062405</t>
  </si>
  <si>
    <t>Joelho 88° em ferro fundido SMU (J88 SMU) DN= 50 mm</t>
  </si>
  <si>
    <t>O.05.000.062406</t>
  </si>
  <si>
    <t>Junção 45° em ferro fundido SMU (Y SMU) DN= 75 x 75 mm</t>
  </si>
  <si>
    <t>O.05.000.062407</t>
  </si>
  <si>
    <t>Te de visita em ferro fundido SMU (TV SMU) DN= 75 mm</t>
  </si>
  <si>
    <t>O.05.000.062408</t>
  </si>
  <si>
    <t>Abraçadeira dentada para travamento em ferro fundido, predial SMU DN= 50 mm</t>
  </si>
  <si>
    <t>O.05.000.062409</t>
  </si>
  <si>
    <t>Redução excêntrica em ferro fundido, linha predial SMU, DN= 150 x 100 mm, ref. RESMU 300288 da Saint-Gobain ou equivalente</t>
  </si>
  <si>
    <t>O.05.000.062410</t>
  </si>
  <si>
    <t>Joelho 88° em ferro fundido SMU (J88 SMU) - DN= 75 mm</t>
  </si>
  <si>
    <t>O.05.000.062411</t>
  </si>
  <si>
    <t>Tê de visita em ferro fundido linha predial SMU, DN= 100 mm, ref. TVSMU 300276 da Saint-Gobain ou equivalente</t>
  </si>
  <si>
    <t>O.05.000.062412</t>
  </si>
  <si>
    <t>Abraçadeira dentada para travamento, linha predial SMU, DN= 75 mm, ref. AD SMU da Saint-Gobain ou equivalente</t>
  </si>
  <si>
    <t>O.05.000.062413</t>
  </si>
  <si>
    <t>Abraçadeira dentada para travamento, linha predial SMU, DN= 100 mm, ref. AD SMU da Saint-Gobain ou equivalente</t>
  </si>
  <si>
    <t>O.05.000.062414</t>
  </si>
  <si>
    <t>Tubo em ferro fundido com ponta e ponta, predial SMU - esgoto e pluvial - DN= 250 mm, ref. TPSMU 300411 da Saint Gobain ou equivalente</t>
  </si>
  <si>
    <t>O.05.000.062415</t>
  </si>
  <si>
    <t>Redução excêntrica em ferro fundido, predial (RE SMU) DN= 250 x 200 mm, ref. J88SMU 300402 Saint-Gobain ou equivalente</t>
  </si>
  <si>
    <t>O.05.000.062416</t>
  </si>
  <si>
    <t>Junta CV de união em aço inoxidável, DN= 250mm "JCVSMUI", para linha predial SMU, ref. ZA91J25A da Saint Cobain ou equivalente</t>
  </si>
  <si>
    <t>O.05.000.063501</t>
  </si>
  <si>
    <t>Válvula de gaveta em ferro fundido, haste ascendente com flange, classe 125 lb, DN= 2´</t>
  </si>
  <si>
    <t>O.05.000.063502</t>
  </si>
  <si>
    <t>Válvula de retenção em ferro fundido, nodular ASTM A-536 Gr. 65-45-12, tipo portinhola dupla e vedação em Buna-N, DN= 6´</t>
  </si>
  <si>
    <t>O.05.000.063503</t>
  </si>
  <si>
    <t>O.05.000.063505</t>
  </si>
  <si>
    <t>Hidrômetro tipo Woltmann em ferro fundido de 100mm (4´), flangeado inclusive acessórios de fixação</t>
  </si>
  <si>
    <t>O.05.000.063516</t>
  </si>
  <si>
    <t>Hidrômetro tipo Woltmann em ferro fundido de 50mm (2´), flangeado inclusive acessórios de fixação</t>
  </si>
  <si>
    <t>O.05.000.063517</t>
  </si>
  <si>
    <t>Filtro tipo cesto, corpo em ferro fundido para hidrômetro de 50mm (2´), flangeado</t>
  </si>
  <si>
    <t>O.05.000.064007</t>
  </si>
  <si>
    <t>Válvula de gaveta em ferro fundido com bolsa, DN= 150mm, acionamento com volante</t>
  </si>
  <si>
    <t>O.05.000.064008</t>
  </si>
  <si>
    <t>Válvula de gaveta em ferro fundido com bolsa, DN= 200mm, acionamento com volante</t>
  </si>
  <si>
    <t>O.05.000.064009</t>
  </si>
  <si>
    <t>Válvula de retenção em ferro fundido, tipo portinhola simples e vedação em Buna-N, DN= 4´</t>
  </si>
  <si>
    <t>O.05.000.064012</t>
  </si>
  <si>
    <t>Válvula de retenção em ferro fundido, nodular ASTM A-536 Gr. 65-45-12, tipo portinhola dupla e vedação em Buna-N, DN= 4´</t>
  </si>
  <si>
    <t>O.05.000.064026</t>
  </si>
  <si>
    <t>Válvula de retenção em pé com crivo, flangeada, em ferro fundido, DN= 6´</t>
  </si>
  <si>
    <t>O.05.000.064049</t>
  </si>
  <si>
    <t>Válvula de gaveta em ferro dúctil com flange, classe PN-10, DN= 200 mm, com corpo curto e volante, ref. Barbará ou equivalente</t>
  </si>
  <si>
    <t>O.05.000.064052</t>
  </si>
  <si>
    <t>Válvula de segurança em ferro fundido rosqueada, com pressão de ajuste de 6,1 até 10 kg/cm², DN= 3/4´; ref. SV 17 da Spirax Sarco ou equivalente</t>
  </si>
  <si>
    <t>O.05.000.064053</t>
  </si>
  <si>
    <t>Válvula de segurança em ferro fundido rosqueada, com pressão de ajuste de 0,40 até 0,75 kg/cm², DN= 2´; ref. SV 17 da Spirax Sarco ou equivalente</t>
  </si>
  <si>
    <t>O.05.000.064126</t>
  </si>
  <si>
    <t>Válvula automática em ferro dúctil, controle de nível máxima, DN= 50 mm, classe PN 10; ref. VA-121-F da Bermad e flane da Valloy ou equivalente</t>
  </si>
  <si>
    <t>O.05.000.064127</t>
  </si>
  <si>
    <t>Válvula automática em ferro dúctil, controle de nível máxima com solenoide, DN= 50mm, classe PN 10, ref. VA145 FE da Bermad, com flane da Vallay, ou equivalente</t>
  </si>
  <si>
    <t>O.05.000.064128</t>
  </si>
  <si>
    <t>Válvula automática em ferro dúctil, controle de nível máxima com solenoide, DN= 100mm, classe PN 10, ref. VA145 FE da Bermad, com flante da Valloy, ou equivalente</t>
  </si>
  <si>
    <t>O.05.000.064129</t>
  </si>
  <si>
    <t>O.05.000.064132</t>
  </si>
  <si>
    <t>Válvula de gaveta em ferro dúctil com flange, classe PN-10, DN= 300 mm, com corpo curto e volante, ref. Barbará ou equivalente</t>
  </si>
  <si>
    <t>O.05.000.064133</t>
  </si>
  <si>
    <t>Válvula de gaveta em ferro dúctil com flange, classe PN-10, DN= 100 mm, com corpo curto e volante, ref. Barbará ou equivalente</t>
  </si>
  <si>
    <t>O.05.000.064134</t>
  </si>
  <si>
    <t>Válvula de gaveta em ferro dúctil com flange, classe PN-10, DN= 150 mm, com corpo curto e volante, ref. Barbará ou equivalente</t>
  </si>
  <si>
    <t>O.05.000.064175</t>
  </si>
  <si>
    <t>O.05.000.064198</t>
  </si>
  <si>
    <t>Válvula de esfera em aço carbono fundido, passagem plena, extremidades rosqueáveis, classe 300lbs para vapor saturado, DN 2"; ref. VMR Spirax Sarc ou equivalente</t>
  </si>
  <si>
    <t>O.05.000.064204</t>
  </si>
  <si>
    <t>Válvula de governo (retenção e alarme) completa, corpo em ferro fundido, extremidades flangeadas, classe 125 lbs, DN=4´</t>
  </si>
  <si>
    <t>O.05.000.064205</t>
  </si>
  <si>
    <t>Válvula de gaveta, corpo em ferro fundido, extremidades flangeadas, haste ascendente, classe 125lbs, DN=4´</t>
  </si>
  <si>
    <t>O.05.000.064206</t>
  </si>
  <si>
    <t>Válvula de gaveta, corpo em ferro fundido, extremidades flangeadas, haste ascendente, classe 125lbs, DN=6´</t>
  </si>
  <si>
    <t>O.05.000.064207</t>
  </si>
  <si>
    <t>Válvula de retenção vertical, corpo em ferro fundido, extremidades flangeadas, classe 125lbs, DN=4´</t>
  </si>
  <si>
    <t>O.05.000.064213</t>
  </si>
  <si>
    <t>Válvula dupla em latão cromado, para bancada de laboratório, uso em GLP, bico para mangueira, de 1/4´ a 1/2´, ref. PV120 Pecinox, JV109 Juval, ou equivalente</t>
  </si>
  <si>
    <t>O.05.000.064214</t>
  </si>
  <si>
    <t>Válvula latão cromado, para cuba de laboratório, bico arejado/escalonado e nuca alta giratória, para mangueira, ref. PV-140 Pecinox, JV203 Juval, ou equivalente</t>
  </si>
  <si>
    <t>O.05.000.066226</t>
  </si>
  <si>
    <t>Conjunto motor-bomba (centrífuga), potência 50cv, monoestágio, Hman= 61 a 81 mca, Q= 170 a 80 m³/h, ref. modelo Norm Bloc TH-65-200 Thebe, ou equivalente</t>
  </si>
  <si>
    <t>O.05.000.067502</t>
  </si>
  <si>
    <t>Ralo seco em ferro fundido de 100 x 165 x 50 mm</t>
  </si>
  <si>
    <t>O.05.000.067517</t>
  </si>
  <si>
    <t>Grelha com malha quadriculada e requadro, em ferro fundido nodular classe 250/300, de 50x100x5cm; ref. Fuminas, Afer Industrial ou equivalente</t>
  </si>
  <si>
    <t>O.05.000.067521</t>
  </si>
  <si>
    <t>Ralo sifonado em ferro fundido de 150 x 240 x 75 mm</t>
  </si>
  <si>
    <t>O.05.000.067535</t>
  </si>
  <si>
    <t>Plug em ferro fundido para ralo de 2´</t>
  </si>
  <si>
    <t>O.05.000.067543</t>
  </si>
  <si>
    <t>Grelha em ferro fundido com requadro de 30 x 100 cm - 20 kg/m</t>
  </si>
  <si>
    <t>O.05.000.067548</t>
  </si>
  <si>
    <t>Grelha metálica de 150 x 150 mm, para caixa sifonada ou ralo, ref. Metal Vila ou equivalente</t>
  </si>
  <si>
    <t>O.05.000.067549</t>
  </si>
  <si>
    <t>Grelha metálica de 100 x 100 mm, para caixa sifonada ou ralo, ref. Metal Vila ou equivalente</t>
  </si>
  <si>
    <t>O.05.000.068510</t>
  </si>
  <si>
    <t>Pig tail ou chicote flexível revestimento em borracha sintética resistente, DN= 7/16´ x 1,00 m</t>
  </si>
  <si>
    <t>O.05.000.068533</t>
  </si>
  <si>
    <t>Filtro ´Y´ ferro fundido, rosca, 125 lbs vapor, 2´; ref. Spirax Sarco ou equivalente</t>
  </si>
  <si>
    <t>O.05.000.069512</t>
  </si>
  <si>
    <t>Registro automático de entrada (RAU) em ferro dúctil com flange tipo ABNT ou ISO, classe PN-10, DN= 3", haste em aço inoxidável AISI410</t>
  </si>
  <si>
    <t>O.05.000.090133</t>
  </si>
  <si>
    <t>Tampão ferro fundido com tampa articulada, de 400 x 600 mm, classe 15 (ruptura &gt; 1500 kg); ref. TA-40AR da Afer, TF-40 da Fuminas ou equivalente</t>
  </si>
  <si>
    <t>O.05.000.090427</t>
  </si>
  <si>
    <t>O.05.000.090496</t>
  </si>
  <si>
    <t>O.05.000.091139</t>
  </si>
  <si>
    <t>O.05.000.091171</t>
  </si>
  <si>
    <t>O.05.000.092863</t>
  </si>
  <si>
    <t>Válvula de gaveta em ferro dúctil com flange, classe PN-10, DN= 80 mm, com corpo curto e volante, ref. Barbará ou equivalente</t>
  </si>
  <si>
    <t>O.06.000.060501</t>
  </si>
  <si>
    <t>Tubo galvanizado, DN= 1/2´ DIN 2440 classe média</t>
  </si>
  <si>
    <t>O.06.000.060502</t>
  </si>
  <si>
    <t>Tubo galvanizado, DN= 3/4´ DIN 2440 classe média</t>
  </si>
  <si>
    <t>O.06.000.060503</t>
  </si>
  <si>
    <t>Tubo galvanizado, DN= 1´ DIN 2440 classe média</t>
  </si>
  <si>
    <t>O.06.000.060504</t>
  </si>
  <si>
    <t>Tubo galvanizado, DN= 1 1/4´ DIN 2440 classe média</t>
  </si>
  <si>
    <t>O.06.000.060505</t>
  </si>
  <si>
    <t>Tubo galvanizado, DN= 1 1/2´ DIN 2440 classe média</t>
  </si>
  <si>
    <t>O.06.000.060506</t>
  </si>
  <si>
    <t>Tubo galvanizado, DN= 2´ DIN 2440 classe média</t>
  </si>
  <si>
    <t>O.06.000.060507</t>
  </si>
  <si>
    <t>Tubo galvanizado, DN= 2 1/2´ DIN 2440 classe média</t>
  </si>
  <si>
    <t>O.06.000.060508</t>
  </si>
  <si>
    <t>Tubo galvanizado, DN= 3´ DIN 2440 classe média</t>
  </si>
  <si>
    <t>O.06.000.060509</t>
  </si>
  <si>
    <t>Tubo galvanizado, DN= 4´ DIN 2440 classe média</t>
  </si>
  <si>
    <t>O.06.000.060511</t>
  </si>
  <si>
    <t>Tubo galvanizado, DN= 6´ DIN 2440 classe média</t>
  </si>
  <si>
    <t>O.06.000.060702</t>
  </si>
  <si>
    <t>Tubo em aço galvanizado 2´ SCH 40, sem costura</t>
  </si>
  <si>
    <t>O.06.000.060705</t>
  </si>
  <si>
    <t>Tubo em aço galvanizado 1 1/2´ SCH 40, sem costura</t>
  </si>
  <si>
    <t>O.06.000.060750</t>
  </si>
  <si>
    <t>Tubo em aço galvanizado 1/2´ SCH 80, sem costura</t>
  </si>
  <si>
    <t>O.06.000.060751</t>
  </si>
  <si>
    <t>Tubo em aço galvanizado 3/4´ SCH 80, sem costura</t>
  </si>
  <si>
    <t>O.06.000.060801</t>
  </si>
  <si>
    <t>Tubo em aço galvanizado 4´ SCH 40, sem costura</t>
  </si>
  <si>
    <t>O.06.000.060802</t>
  </si>
  <si>
    <t>Tubo em aço galvanizado 3/4´ SCH 40, sem costura</t>
  </si>
  <si>
    <t>O.06.000.060803</t>
  </si>
  <si>
    <t>Tubo em aço galvanizado 1´ SCH 40, sem costura</t>
  </si>
  <si>
    <t>O.06.000.060804</t>
  </si>
  <si>
    <t>Tubo em aço galvanizado 1 1/4´ SCH 40, sem costura</t>
  </si>
  <si>
    <t>O.06.000.060805</t>
  </si>
  <si>
    <t>Tubo em aço galvanizado 2 1/2´ SCH 40, sem costura</t>
  </si>
  <si>
    <t>O.06.000.060806</t>
  </si>
  <si>
    <t>Tubo em aço galvanizado 3´ SCH 40, sem costura</t>
  </si>
  <si>
    <t>O.06.000.060808</t>
  </si>
  <si>
    <t>Tubo em aço galvanizado 1/2´ SCH 40, sem costura</t>
  </si>
  <si>
    <t>O.06.000.060809</t>
  </si>
  <si>
    <t>Tubo em aço galvanizado 6´ SCH 40, sem costura</t>
  </si>
  <si>
    <t>O.07.000.061330</t>
  </si>
  <si>
    <t>Válvula de esfera monobloco em latão fundido/forjado, passagem plena, acionamento com alavanca, DN= 4"</t>
  </si>
  <si>
    <t>O.07.000.063530</t>
  </si>
  <si>
    <t>Registro regulador de vazão para chuveiros e duchas 1/2´; ref. 00142206 da Docol linha Docolmatic ou equivalente</t>
  </si>
  <si>
    <t>O.07.000.063531</t>
  </si>
  <si>
    <t>Registro de pressão amarelo 3/4´, sem canopla; ref. Deca ou equivalente</t>
  </si>
  <si>
    <t>O.07.000.063532</t>
  </si>
  <si>
    <t>Registro de pressão cromado com canopla 1/2´</t>
  </si>
  <si>
    <t>O.07.000.063533</t>
  </si>
  <si>
    <t>Registro de pressão cromado com canopla 3/4´; ref. 4416202+canopla 4900.C39 Deca, 1416 e acabamento BE Forusi ou equivalente</t>
  </si>
  <si>
    <t>O.07.000.063535</t>
  </si>
  <si>
    <t>Registro regulador de vazão para torneiras, misturadores, bidês e outros de 1/2´ cromado; ref. 13010006 Docol linha Docolmatic ou equivalente</t>
  </si>
  <si>
    <t>O.07.000.063545</t>
  </si>
  <si>
    <t>Registro de gaveta cromado com canopla 1/2´</t>
  </si>
  <si>
    <t>O.07.000.063546</t>
  </si>
  <si>
    <t>Registro de gaveta cromado com canopla 3/4´</t>
  </si>
  <si>
    <t>O.07.000.063547</t>
  </si>
  <si>
    <t>Registro de gaveta cromado com canopla 1´</t>
  </si>
  <si>
    <t>O.07.000.063548</t>
  </si>
  <si>
    <t>Registro de gaveta cromado com canopla 1 1/4´</t>
  </si>
  <si>
    <t>O.07.000.063549</t>
  </si>
  <si>
    <t>Registro de gaveta cromado com canopla 1 1/2´</t>
  </si>
  <si>
    <t>O.07.000.063560</t>
  </si>
  <si>
    <t>Registro de gaveta amarelo 1/2´</t>
  </si>
  <si>
    <t>O.07.000.063561</t>
  </si>
  <si>
    <t>Registro de gaveta amarelo de 3/4´</t>
  </si>
  <si>
    <t>O.07.000.063562</t>
  </si>
  <si>
    <t>Registro de gaveta amarelo 1´</t>
  </si>
  <si>
    <t>O.07.000.063563</t>
  </si>
  <si>
    <t>Registro de gaveta amarelo 1 1/4´</t>
  </si>
  <si>
    <t>O.07.000.063564</t>
  </si>
  <si>
    <t>Registro de gaveta amarelo 1 1/2´</t>
  </si>
  <si>
    <t>O.07.000.063565</t>
  </si>
  <si>
    <t>Registro de gaveta amarelo 2´</t>
  </si>
  <si>
    <t>O.07.000.063566</t>
  </si>
  <si>
    <t>Registro de gaveta amarelo 2 1/2´</t>
  </si>
  <si>
    <t>O.07.000.063567</t>
  </si>
  <si>
    <t>Registro de gaveta amarelo 3´</t>
  </si>
  <si>
    <t>O.07.000.063569</t>
  </si>
  <si>
    <t>Registro de gaveta amarelo de 4´</t>
  </si>
  <si>
    <t>O.07.000.064006</t>
  </si>
  <si>
    <t>Válvula de esfera monobloco em latão fundido/forjado, passagem plena, acionamento com alavanca, DN=1/2"</t>
  </si>
  <si>
    <t>O.07.000.068503</t>
  </si>
  <si>
    <t>Luva de redução de 3/4´x 1/2´ para entrada de gás em latão</t>
  </si>
  <si>
    <t>O.07.000.068505</t>
  </si>
  <si>
    <t>Pigtail para manômetro em latão (rabo de porco), DN 1/2´</t>
  </si>
  <si>
    <t>O.07.000.068512</t>
  </si>
  <si>
    <t>Regulador de primeiro estágio, tipo alta pressão até 1,3 kgf/cm², vazão de 50 kg GLP/hora; ref. 76510/2 fabricação Alianca ou equivalente</t>
  </si>
  <si>
    <t>O.07.000.068516</t>
  </si>
  <si>
    <t>Bico escalonado para gás 3/8´ em latão</t>
  </si>
  <si>
    <t>O.07.000.090509</t>
  </si>
  <si>
    <t>Válvula de esfera monobloco em latão fundido/forjado, passagem plena, acionamento com alavanca, DN= 3/4"</t>
  </si>
  <si>
    <t>O.07.000.090510</t>
  </si>
  <si>
    <t>Válvula de esfera monobloco em latão fundido/forjado, passagem plena, acionamento com alavanca, DN= 1"</t>
  </si>
  <si>
    <t>O.07.000.090513</t>
  </si>
  <si>
    <t>Válvula de esfera monobloco em latão fundido, passagem plena, acionamento com alavanca, DN= 1.1/4´</t>
  </si>
  <si>
    <t>O.07.000.090518</t>
  </si>
  <si>
    <t>Válvula de esfera monobloco em latão fundido/forjado, passagem plena, acionamento com alavanca, DN= 2"</t>
  </si>
  <si>
    <t>O.08.000.061342</t>
  </si>
  <si>
    <t>O.08.000.061343</t>
  </si>
  <si>
    <t>O.08.000.063001</t>
  </si>
  <si>
    <t>Tubo de cobre flexível para sistema de ar condicionado, espessura 1/32" - diâmetro 3/16" (0,090 kg/m)</t>
  </si>
  <si>
    <t>O.08.000.063002</t>
  </si>
  <si>
    <t>Tubo de cobre flexível para sistema de ar condicionado, espessura 1/32" - diâmetro 1/4" (0,133 kg/m)</t>
  </si>
  <si>
    <t>O.08.000.063003</t>
  </si>
  <si>
    <t>Tubo de cobre flexível para sistema de ar condicionado, espessura 1/32" - diâmetro 5/16" (0,160 kg/m)</t>
  </si>
  <si>
    <t>O.08.000.063004</t>
  </si>
  <si>
    <t>Tubo de cobre flexível para sistema de ar condicionado, espessura 1/32" - diâmetro 3/8" (0,200 kg/m)</t>
  </si>
  <si>
    <t>O.08.000.063005</t>
  </si>
  <si>
    <t>Tubo de cobre flexível para sistema de ar condicionado, espessura 1/32" - diâmetro 1/2" (0,280 kg/m)</t>
  </si>
  <si>
    <t>O.08.000.063006</t>
  </si>
  <si>
    <t>Tubo de cobre flexível para sistema de ar condicionado, espessura 1/32" - diâmetro 5/8" (0,346 kg/m)</t>
  </si>
  <si>
    <t>O.08.000.063007</t>
  </si>
  <si>
    <t>Tubo de cobre flexível para sistema de ar condicionado, espessura 1/32" - diâmetro 3/4" (0,426 kg/m)</t>
  </si>
  <si>
    <t>O.08.000.063010</t>
  </si>
  <si>
    <t>Tubo de cobre sem costura, rígido, espessura 1/16", diâmetro 3/8" (0,353 kg/m)</t>
  </si>
  <si>
    <t>O.08.000.063011</t>
  </si>
  <si>
    <t>Tubo de cobre sem costura, rígido, espessura 1/16", diâmetro 1/2" (0,494 kg/m)</t>
  </si>
  <si>
    <t>O.08.000.063012</t>
  </si>
  <si>
    <t>Tubo de cobre sem costura, rígido, espessura 1/16", diâmetro 5/8" (0,635 kg/m)</t>
  </si>
  <si>
    <t>O.08.000.063013</t>
  </si>
  <si>
    <t>Tubo de cobre sem costura, rígido, espessura 1/16", diâmetro 3/4" (0,776 kg/m)</t>
  </si>
  <si>
    <t>O.08.000.063014</t>
  </si>
  <si>
    <t>Tubo de cobre sem costura, rígido, espessura 1/16", diâmetro 7/8" (0,918 kg/m)</t>
  </si>
  <si>
    <t>O.08.000.063015</t>
  </si>
  <si>
    <t>Tubo de cobre sem costura, rígido, espessura 1/16", diâmetro 1" (1,060 kg/m)</t>
  </si>
  <si>
    <t>O.08.000.063016</t>
  </si>
  <si>
    <t>Tubo de cobre sem costura, rígido, espessura 1/16", diâmetro 1 1/8" (1,200 kg/m)</t>
  </si>
  <si>
    <t>O.08.000.063017</t>
  </si>
  <si>
    <t>Tubo de cobre sem costura, rígido, espessura 1/16", diâmetro 1 1/4" (1,340 kg/m)</t>
  </si>
  <si>
    <t>O.08.000.063018</t>
  </si>
  <si>
    <t>Tubo de cobre sem costura, rígido, espessura 1/16", diâmetro 1 3/8" (1,480 kg/m)</t>
  </si>
  <si>
    <t>O.08.000.063019</t>
  </si>
  <si>
    <t>Tubo de cobre sem costura, rígido, espessura 1/16", diâmetro 1 1/2" (1,620 kg/m)</t>
  </si>
  <si>
    <t>O.08.000.063020</t>
  </si>
  <si>
    <t>Tubo de cobre sem costura, rígido, espessura 1/16", diâmetro 1 5/8" (1,760 kg/m)</t>
  </si>
  <si>
    <t>O.08.000.063040</t>
  </si>
  <si>
    <t>Tubo de cobre classe A, DN= 35mm (1 1/4´)</t>
  </si>
  <si>
    <t>O.08.000.063041</t>
  </si>
  <si>
    <t>Tubo de cobre classe A, DN= 42mm (1 1/2´)</t>
  </si>
  <si>
    <t>O.08.000.063042</t>
  </si>
  <si>
    <t>Tubo de cobre classe A, DN= 54mm (2´)</t>
  </si>
  <si>
    <t>O.08.000.063043</t>
  </si>
  <si>
    <t>Tubo de cobre classe A, DN= 66mm (2 1/2´)</t>
  </si>
  <si>
    <t>O.08.000.063044</t>
  </si>
  <si>
    <t>Tubo de cobre classe A, DN= 79mm (3´)</t>
  </si>
  <si>
    <t>O.08.000.063045</t>
  </si>
  <si>
    <t>Tubo de cobre classe A, DN= 104mm (4´)</t>
  </si>
  <si>
    <t>O.08.000.063046</t>
  </si>
  <si>
    <t>Tubo de cobre classe A, DN= 15mm (1/2´)</t>
  </si>
  <si>
    <t>O.08.000.063047</t>
  </si>
  <si>
    <t>Tubo de cobre classe A, DN= 22mm (3/4´)</t>
  </si>
  <si>
    <t>O.08.000.063048</t>
  </si>
  <si>
    <t>Tubo de cobre classe A, DN= 28mm (1´)</t>
  </si>
  <si>
    <t>O.08.000.063049</t>
  </si>
  <si>
    <t>Tubo de cobre classe E, DN= 22mm (3/4´)</t>
  </si>
  <si>
    <t>O.08.000.063050</t>
  </si>
  <si>
    <t>Tubo de cobre classe E, DN= 28mm (1´)</t>
  </si>
  <si>
    <t>O.08.000.063051</t>
  </si>
  <si>
    <t>Tubo de cobre classe E, DN= 35mm (1 1/4´)</t>
  </si>
  <si>
    <t>O.08.000.063052</t>
  </si>
  <si>
    <t>Tubo de cobre classe E, DN= 42mm (1 1/2´)</t>
  </si>
  <si>
    <t>O.08.000.063053</t>
  </si>
  <si>
    <t>Tubo de cobre classe E, DN= 54mm (2´)</t>
  </si>
  <si>
    <t>O.08.000.063054</t>
  </si>
  <si>
    <t>Tubo de cobre classe E, DN= 66mm (2 1/2´)</t>
  </si>
  <si>
    <t>O.08.000.069515</t>
  </si>
  <si>
    <t>Torneira de boia liga de cobre (bronze e latão), plástico de engenharia, elastômeros, de 3/4"</t>
  </si>
  <si>
    <t>O.08.000.069516</t>
  </si>
  <si>
    <t>Torneira de boia liga de cobre (bronze e latão), plástico de engenharia, elastômeros, de 1"</t>
  </si>
  <si>
    <t>O.08.000.069517</t>
  </si>
  <si>
    <t>Torneira de boia liga de cobre (bronze e latão), plástico de engenharia, elastômeros, de 1 1/2"</t>
  </si>
  <si>
    <t>O.08.000.069518</t>
  </si>
  <si>
    <t>Torneira de boia liga de cobre (bronze e latão), plástico de engenharia, elastômeros, de 2"</t>
  </si>
  <si>
    <t>O.08.000.069522</t>
  </si>
  <si>
    <t>Torneira de boia liga de cobre (bronze e latão), plástico de engenharia, elastômeros, de 1 1/4"</t>
  </si>
  <si>
    <t>O.08.000.069523</t>
  </si>
  <si>
    <t>Torneira de boia liga de cobre (bronze e latão), plástico de engenharia, elastômeros, de 2 1/2"</t>
  </si>
  <si>
    <t>O.09.000.063500</t>
  </si>
  <si>
    <t>Válvula de gaveta em bronze com haste ascendente e extremidades rosqueáveis, classe 150 libras para vapor saturado e 300 libras para água, óleo e gás, DN= 4´</t>
  </si>
  <si>
    <t>O.09.000.063503</t>
  </si>
  <si>
    <t>Válvula de gaveta em bronze com haste não ascendente e extremidades rosqueáveis, classe 150lbs para vapor saturado e classe 300lbs para água, óleo e gás, DN= 4´</t>
  </si>
  <si>
    <t>O.09.000.063504</t>
  </si>
  <si>
    <t>Válvula de gaveta em bronze com haste não ascendente e extremidades rosqueáveis, classe 150lbs para vapor saturado e classe 300lbs para água, óleo e gás, DN= 2´</t>
  </si>
  <si>
    <t>O.09.000.063507</t>
  </si>
  <si>
    <t>Válvula de gaveta em bronze com haste não ascendente e extremidades rosqueáveis, classe 125 libras, para vapor saturado e 200 libras para água, óleo e gás, DN= 3/4´</t>
  </si>
  <si>
    <t>O.09.000.063541</t>
  </si>
  <si>
    <t>Válvula de gaveta em bronze com haste não ascendente e extremidades rosqueáveis, classe 125 libras, para vapor e classe 200 libras, para água, óleo e gás, DN= 1´</t>
  </si>
  <si>
    <t>O.09.000.063542</t>
  </si>
  <si>
    <t>Válvula de gaveta em bronze com haste não ascendente e extremidades rosqueáveis, classe 125 libras, para vapor e classe 200 libras, para água, óleo e gás, DN= 1 1/2´</t>
  </si>
  <si>
    <t>O.09.000.063543</t>
  </si>
  <si>
    <t>Válvula de gaveta em bronze com haste não ascendente e extremidades rosqueáveis, classe 125 libras, para vapor e classe 200 libras, para água, óleo e gás, DN= 2 1/2´</t>
  </si>
  <si>
    <t>O.09.000.063544</t>
  </si>
  <si>
    <t>Válvula de gaveta em bronze com haste não ascendente e extremidades rosqueáveis, classe 125 libras, para vapor e classe 200 libras, para água, óleo e gás, DN= 3´</t>
  </si>
  <si>
    <t>O.09.000.063551</t>
  </si>
  <si>
    <t>Hidrômetro em bronze, diâmetro 25 mm (1), vazão máxima de trabalho de 10 m³/h</t>
  </si>
  <si>
    <t>O.09.000.063552</t>
  </si>
  <si>
    <t>Hidrômetro em bronze, diâmetro 40 mm (1 1/2)</t>
  </si>
  <si>
    <t>O.09.000.064001</t>
  </si>
  <si>
    <t>Válvula de gaveta em bronze com haste não ascendente e extremidades rosqueáveis, classe 125 libras para vapor e classe 200 libras, para água, óleo e gás, DN= 6´</t>
  </si>
  <si>
    <t>O.09.000.064005</t>
  </si>
  <si>
    <t>Válvula de gaveta em bronze com haste não ascendente e extremidades rosqueáveis, classe 125 libras para vapor e classe 200 libras para água, óleo e gás, DN= 2´</t>
  </si>
  <si>
    <t>O.09.000.064009</t>
  </si>
  <si>
    <t>Válvula de gaveta em bronze com haste não ascendente e extremidades rosqueáveis, classe 125 libras, para vapor e classe 200 libras, para água, óleo e gás, DN= 1 1/4´</t>
  </si>
  <si>
    <t>O.09.000.064016</t>
  </si>
  <si>
    <t>Válvula de retenção horizontal em bronze 3/4´</t>
  </si>
  <si>
    <t>O.09.000.064017</t>
  </si>
  <si>
    <t>Válvula de retenção horizontal em bronze 1´</t>
  </si>
  <si>
    <t>O.09.000.064018</t>
  </si>
  <si>
    <t>Válvula de retenção horizontal em bronze 1 1/4´</t>
  </si>
  <si>
    <t>O.09.000.064019</t>
  </si>
  <si>
    <t>Válvula de retenção horizontal em bronze 1 1/2´</t>
  </si>
  <si>
    <t>O.09.000.064020</t>
  </si>
  <si>
    <t>Válvula de retenção horizontal em bronze 2´</t>
  </si>
  <si>
    <t>O.09.000.064021</t>
  </si>
  <si>
    <t>Válvula de retenção horizontal em bronze 2 1/2´</t>
  </si>
  <si>
    <t>O.09.000.064022</t>
  </si>
  <si>
    <t>Válvula de retenção horizontal em bronze 3´</t>
  </si>
  <si>
    <t>O.09.000.064023</t>
  </si>
  <si>
    <t>Válvula de retenção horizontal em bronze 4´</t>
  </si>
  <si>
    <t>O.09.000.064025</t>
  </si>
  <si>
    <t>Válvula globo em bronze com extremidades roscáveis, classe 150lbs para vapor saturado e classe 300lbs para água, óleo e gás, DN= 3/4´</t>
  </si>
  <si>
    <t>O.09.000.064027</t>
  </si>
  <si>
    <t>Válvula retenção pé com crivo em bronze, DN= 1´</t>
  </si>
  <si>
    <t>O.09.000.064028</t>
  </si>
  <si>
    <t>Válvula retenção pé com crivo em bronze, DN= 1 1/4´</t>
  </si>
  <si>
    <t>O.09.000.064029</t>
  </si>
  <si>
    <t>Válvula retenção pé com crivo em bronze, DN= 1 1/2´</t>
  </si>
  <si>
    <t>O.09.000.064030</t>
  </si>
  <si>
    <t>Válvula retenção pé com crivo em bronze, DN= 2´</t>
  </si>
  <si>
    <t>O.09.000.064031</t>
  </si>
  <si>
    <t>Válvula retenção pé com crivo em bronze, DN= 2 1/2´</t>
  </si>
  <si>
    <t>O.09.000.064032</t>
  </si>
  <si>
    <t>Válvula retenção pé com crivo em bronze, DN= 3´</t>
  </si>
  <si>
    <t>O.09.000.064033</t>
  </si>
  <si>
    <t>Válvula globo em bronze com extremidades roscáveis, classe 150lbs para vapor saturado, classe 300lbs para água, óleo e gás, DN= 1´</t>
  </si>
  <si>
    <t>O.09.000.064034</t>
  </si>
  <si>
    <t>Válvula retenção pé com crivo em bronze, DN= 4´</t>
  </si>
  <si>
    <t>O.09.000.064037</t>
  </si>
  <si>
    <t>Válvula globo em bronze com extremidades roscáveis, classe 150lbs para vapor saturado, classe 300lbs para água, óleo e gás, DN= 1 1/2´</t>
  </si>
  <si>
    <t>O.09.000.064038</t>
  </si>
  <si>
    <t>Válvula globo em bronze com extremidades roscáveis, classe 150lbs para vapor saturado, classe 300lbs para água, óleo e gás, DN= 2´</t>
  </si>
  <si>
    <t>O.09.000.064048</t>
  </si>
  <si>
    <t>Válvula globo em bronze com extremidades roscáveis, classe 150lbs para vapor saturado, 300lbs para água, óleo e gás, DN= 2 1/2´</t>
  </si>
  <si>
    <t>O.09.000.064050</t>
  </si>
  <si>
    <t>Válvula globo em bronze com extremidades roscáveis, classe 125lb para vapor saturado, classe 200 libras para água, óleo e gás, DN= 2´</t>
  </si>
  <si>
    <t>O.09.000.064051</t>
  </si>
  <si>
    <t>Válvula globo em bronze com extremidades roscáveis, classe 150lbs para vapor saturado, classe 300lbs para água, óleo e gás, D= 4´</t>
  </si>
  <si>
    <t>O.09.000.064061</t>
  </si>
  <si>
    <t>Válvula de retenção vertical em bronze 1´</t>
  </si>
  <si>
    <t>O.09.000.064062</t>
  </si>
  <si>
    <t>Válvula de retenção vertical em bronze 1 1/4´</t>
  </si>
  <si>
    <t>O.09.000.064063</t>
  </si>
  <si>
    <t>Válvula de retenção vertical em bronze 1 1/2´</t>
  </si>
  <si>
    <t>O.09.000.064064</t>
  </si>
  <si>
    <t>Válvula de retenção vertical em bronze 2´</t>
  </si>
  <si>
    <t>O.09.000.064065</t>
  </si>
  <si>
    <t>Válvula de retenção vertical em bronze 2 1/2´</t>
  </si>
  <si>
    <t>O.09.000.064066</t>
  </si>
  <si>
    <t>Válvula de retenção vertical em bronze 3´</t>
  </si>
  <si>
    <t>O.09.000.064068</t>
  </si>
  <si>
    <t>Válvula de retenção vertical em bronze de 4´ - com flange</t>
  </si>
  <si>
    <t>O.09.000.064172</t>
  </si>
  <si>
    <t>Válvula globo em bronze com extremidades roscáveis, classe 150lbs para vapor saturado, classe 300lbs para água, óleo e gás, D= 3´</t>
  </si>
  <si>
    <t>O.09.000.064187</t>
  </si>
  <si>
    <t>Válvula de gaveta, corpo em bronze, extremidades roscáveis, haste fixa, classe 150 libras, DN=1/2´</t>
  </si>
  <si>
    <t>O.09.000.064188</t>
  </si>
  <si>
    <t>Válvula de gaveta, corpo em bronze, extremidades roscáveis, haste fixa, classe 150 libras, DN=3/4´</t>
  </si>
  <si>
    <t>O.09.000.064189</t>
  </si>
  <si>
    <t>Válvula de gaveta, corpo em bronze, extremidades roscáveis, haste fixa, classe 150 libras, DN=1´</t>
  </si>
  <si>
    <t>O.09.000.064190</t>
  </si>
  <si>
    <t>Válvula de gaveta, corpo em bronze, extremidades roscáveis, haste fixa, classe 150 libras, DN=1 1/4´</t>
  </si>
  <si>
    <t>O.09.000.064191</t>
  </si>
  <si>
    <t>Válvula globo, corpo em bronze,extremidades roscáveis, haste ascendente, classe 150 libras, DN=1/2´</t>
  </si>
  <si>
    <t>O.09.000.064192</t>
  </si>
  <si>
    <t>Válvula globo, corpo em bronze,extremidades roscáveis, haste ascendente, classe 150 libras, DN=1 1/4´</t>
  </si>
  <si>
    <t>O.09.000.064193</t>
  </si>
  <si>
    <t>Filtro Y, corpo em aço carbono, tela removível em aço inox, classe 150 libras, DN=1/2´</t>
  </si>
  <si>
    <t>O.09.000.064194</t>
  </si>
  <si>
    <t>Filtro Y, corpo em aço carbono, tela removível em aço inox, classe 150 libras, DN=3,4´</t>
  </si>
  <si>
    <t>O.09.000.064195</t>
  </si>
  <si>
    <t>Filtro Y, corpo em aço carbono, tela removível em aço inox, classe 150 libras, DN=1´</t>
  </si>
  <si>
    <t>O.09.000.064196</t>
  </si>
  <si>
    <t>Filtro Y, corpo em aço carbono, tela removível em aço inox, classe 150 libras, DN=1 1/4´</t>
  </si>
  <si>
    <t>O.09.000.064202</t>
  </si>
  <si>
    <t>Válvula automática redutora de pressão, de ação direta, corpo em bronze, extremidades roscadas, para água, ar, óleo e gás, PE=200psi e PS=20 à 90psi, DN=11/4´</t>
  </si>
  <si>
    <t>O.09.000.064203</t>
  </si>
  <si>
    <t>Válvula automática de redução de pressão, de ação direta, corpo em bronze, extremidades roscadas, para água, ar, óleo e gás, PE=200psi e PS=20 à 90psi, DN=2´</t>
  </si>
  <si>
    <t>O.09.000.064215</t>
  </si>
  <si>
    <t>Válvula de gaveta em bronze com fecho rápido sem acabamento, DN= 1 1/2´</t>
  </si>
  <si>
    <t>O.09.000.068531</t>
  </si>
  <si>
    <t>Filtro tipo ´Y´ corpo em bronze, tela (filtro) em aço inoxidável, extremidades roscáveis, para gás, DN= 2´</t>
  </si>
  <si>
    <t>O.09.000.090132</t>
  </si>
  <si>
    <t>Válvula globo angular de 45° em bronze ou latão, classe de pressão mínima 14kgf/cm², para recalque de rede de incêndio, DN= 2 1/2´; ref. Buckaspiero ou equivalente</t>
  </si>
  <si>
    <t>O.09.000.092041</t>
  </si>
  <si>
    <t>Válvula de gaveta em bronze com haste ascendente e extremidades rosqueáveis, classe 150lbs para vapor saturado, classe 300lbs para água, óleo e gás, DN= 1/2´</t>
  </si>
  <si>
    <t>O.10.000.065502</t>
  </si>
  <si>
    <t>Bacia sifonada de louça branca 6 litros; ref. linha Sabará ou Diamantina da Icasa, linha Ravena da Deca, ou equivalente</t>
  </si>
  <si>
    <t>O.10.000.065506</t>
  </si>
  <si>
    <t>Bacia turca de louça branca, 6 litros com sifão, linha Institucional da Celite ou equivalente</t>
  </si>
  <si>
    <t>O.10.000.065508</t>
  </si>
  <si>
    <t>Lavatório de louça, branco, com coluna de 46x56cm; referência comercial lL-7 + lC7 da Icasa ou equivalente</t>
  </si>
  <si>
    <t>O.10.000.065509</t>
  </si>
  <si>
    <t>Lavatório de louça, sem coluna de 46 x 36 cm; ref. Icasa, Sabará, Deca Ravena</t>
  </si>
  <si>
    <t>O.10.000.065514</t>
  </si>
  <si>
    <t>Papeleira de louça de embutir, 15x15cm / 18x18cm, inclusive rolete de plástico, ref. Celite, Hervy, Deca ou equivalente</t>
  </si>
  <si>
    <t>O.10.000.065516</t>
  </si>
  <si>
    <t>Meia saboneteira de louça de embutir 7,5x15cm / 10,5x17,5cm, ref. Deca, Celite, Hervy ou equivalente</t>
  </si>
  <si>
    <t>O.10.000.065518</t>
  </si>
  <si>
    <t>Saboneteira de louça de embutir 15x15cm / 18x18cm, ref. Deca, Celite, Hervy ou equivalente</t>
  </si>
  <si>
    <t>O.10.000.065522</t>
  </si>
  <si>
    <t>Bacia sifonada de louça com saída horizontal, linha Ravena da Deca, ou equivalente</t>
  </si>
  <si>
    <t>O.10.000.065528</t>
  </si>
  <si>
    <t>Tanque de louça com coluna de 18 a 20 litros, ref. Celite, Icasa, Incepa ou equivalente</t>
  </si>
  <si>
    <t>O.10.000.065534</t>
  </si>
  <si>
    <t>Lavatório pequeno e coluna suspensa; ref. Vogue Plus ou equivalente</t>
  </si>
  <si>
    <t>O.10.000.065538</t>
  </si>
  <si>
    <t>Mictório auto sifonado de louça, branco, ref. Icasa, Celite ou equivalente</t>
  </si>
  <si>
    <t>O.10.000.065544</t>
  </si>
  <si>
    <t>Cuba de louça de embutir redonda, de 36cm, branca, ref. Icasa, Deca ou equivalente</t>
  </si>
  <si>
    <t>O.10.000.065555</t>
  </si>
  <si>
    <t>Bacia louça branca 6 litros, com caixa descarga acoplada, linha Ravena da Deca, linha Diamantina, Azálea da Celite, ou equivalente</t>
  </si>
  <si>
    <t>O.10.000.065556</t>
  </si>
  <si>
    <t>Cuba de louça de embutir oval, 40x30cm, ref. Deca L 59 ou equivalente</t>
  </si>
  <si>
    <t>O.10.000.065559</t>
  </si>
  <si>
    <t>Lavatório de louça com coluna suspensa; referência comercial Celite, Icasa, Incepa ou equivalente</t>
  </si>
  <si>
    <t>O.10.000.065564</t>
  </si>
  <si>
    <t>Lavatório de louça para canto sem coluna para pessoa com mobilidade reduzida, ref. L76 Coleção Master da Deca ou equivalente</t>
  </si>
  <si>
    <t>O.10.000.065570</t>
  </si>
  <si>
    <t>Tanque louça branca com coluna, 30 litros; ref. Celite, Icasa, Incepa ou equivalente</t>
  </si>
  <si>
    <t>O.10.000.065671</t>
  </si>
  <si>
    <t>Bacia para pessoas com mobilidade reduzida, linha tradicional, cor branco gelo, ref. linha Vogue Plus Conforto P.510 ou equivalente</t>
  </si>
  <si>
    <t>O.10.000.065672</t>
  </si>
  <si>
    <t>Tanque de louça sem coluna, médio, capacidade 30 litros, ref. TQ.02, branco da Deca ou equivalente</t>
  </si>
  <si>
    <t>O.10.000.066152</t>
  </si>
  <si>
    <t>Lavatório de louça para canto de 300 x 300 x 300 mm, branco gelo, ref. L 101 linha Izi da Deca ou equivalente</t>
  </si>
  <si>
    <t>O.10.000.090733</t>
  </si>
  <si>
    <t>Bacia sifonafa com caixa de descarga acoplada de louça branca - infantil, referência Icasa, Celite ou equivalente</t>
  </si>
  <si>
    <t>O.11.000.021000</t>
  </si>
  <si>
    <t>Misturador termostato com acabamento cromado, para chuveiros e duchas, com dois volantes, trava de segurança a 38°C, ref. Decaterm 2430 C034 da Deca ou equivalente</t>
  </si>
  <si>
    <t>O.11.000.031636</t>
  </si>
  <si>
    <t>Arejador com articulador em ABS cromado, completo, para torneira padrão, referência Blukit ou equivalente</t>
  </si>
  <si>
    <t>O.11.000.047507</t>
  </si>
  <si>
    <t>Torneira elétrica, bica alta e móvel, com arejador articulável - 220V; ref. 220V de 5.400W da Fame, 220V Slim Multitemperaturas 5.500 W da Hydra ou equivalente</t>
  </si>
  <si>
    <t>O.11.000.063536</t>
  </si>
  <si>
    <t>Válvula para água fria ou pré-misturada 3/4´ baixa e alta pressão, acabamento Chrome; ref. linha Pressmatic 17120306 (baixa), 17120206 (alta) da Docol ou equivalente</t>
  </si>
  <si>
    <t>O.11.000.063537</t>
  </si>
  <si>
    <t>Registro regulador de vazão para torneira, misturador, bidê e outros 1/2´ plástico ABS; ref. 13030023 da Docol ou equivalente</t>
  </si>
  <si>
    <t>O.11.000.064004</t>
  </si>
  <si>
    <t>Válvula de escoamento cromada de 1 1/2', ref. 1606C da Deca ou equivalente</t>
  </si>
  <si>
    <t>O.11.000.064010</t>
  </si>
  <si>
    <t>Válvula de descarga com registro próprio e duplo acionamento limitador de fluxo de 1 1/2, ref. Hydra Max Duo 2545C; Docol DV Salvágua, ou equivalente</t>
  </si>
  <si>
    <t>O.11.000.064011</t>
  </si>
  <si>
    <t>Válvula de descarga com registro de 1 1/2´, ref. Hidramax 2550 da Deca / Docol / Flux 3650 Fabrimar ou equivalente</t>
  </si>
  <si>
    <t>O.11.000.064036</t>
  </si>
  <si>
    <t>Válvula de descarga com registro de 1 1/4´, ref. Hidramax 2550 da Deca, Docol, Flux 3650 da Fabrimar ou equivalente</t>
  </si>
  <si>
    <t>O.11.000.064044</t>
  </si>
  <si>
    <t>Válvula de metal cromado para lavatório com acabamento cromado de 1´, ref. VVL216 da Esteves; 1602C da Deca ou equivalente</t>
  </si>
  <si>
    <t>O.11.000.064045</t>
  </si>
  <si>
    <t>Válvula cromada para pia, tipo americana de 3 1/2" com cesta, sem unho, referência 1623 da Kimetais, Forusi, Esteves ou equivalente</t>
  </si>
  <si>
    <t>O.11.000.064056</t>
  </si>
  <si>
    <t>Válvula para mictório antivandalismo, sistema hidromecânico, DN= 3/4´; ref. linha Presmatic antivandalismo da Docol ou equivalente</t>
  </si>
  <si>
    <t>O.11.000.064057</t>
  </si>
  <si>
    <t>Válvula de descarga externa tipo alavanca de 1 1/4´; ref. Silent Flux 3500 da Fabrimar ou equivalente</t>
  </si>
  <si>
    <t>O.11.000.064138</t>
  </si>
  <si>
    <t>Válvula com acionamento hidromecânico para piso, ref. 17012100 linha Pematic Piso da Docal ou equivalente</t>
  </si>
  <si>
    <t>O.11.000.064503</t>
  </si>
  <si>
    <t>Sifão metálico cromado 1´ x 1 1/2´, com tubo de ligação ajustável; ref. Fabrimar, Esteves, ou equivalente</t>
  </si>
  <si>
    <t>O.11.000.064513</t>
  </si>
  <si>
    <t>Sifão metálico cromado 1 1/2´ x  2´, com tubo de ligação; ref. Fabrimar, Oriente ou equivalente</t>
  </si>
  <si>
    <t>O.11.000.065568</t>
  </si>
  <si>
    <t>Chuveiro com jato regulável de metal acabamento cromado; ref. comercial Fabrimar, Tigre ou equivalente</t>
  </si>
  <si>
    <t>O.11.000.065571</t>
  </si>
  <si>
    <t>Chuveiro simples em PVC, diâmetro de 5", com registro e tubo de ligação acoplados em PVC; referência 2320/2321 da Herc, 1614 Luconi ou equivalente</t>
  </si>
  <si>
    <t>O.11.000.065579</t>
  </si>
  <si>
    <t>Válvula de descarga com registro próprio e duplo acionamento limitador de fluxo de 1 1/4´; ref. Hydra Max Duo 2545C; Docol DV Salvágua ou equivalente</t>
  </si>
  <si>
    <t>O.11.000.066000</t>
  </si>
  <si>
    <t>Torneira de mesa com bica móvel, acionamento por meio de alavanca, acabamento metal cromado; ref. 21.031/21.060 da Proflux, 2195/2169 da Hidrofix, 4014 da TFC ou equivalente</t>
  </si>
  <si>
    <t>O.11.000.066001</t>
  </si>
  <si>
    <t>Torneira curta amarela de 3/4´ para jardim, ref. Chaveta 1128A da Metais Poly ou equivalente</t>
  </si>
  <si>
    <t>O.11.000.066002</t>
  </si>
  <si>
    <t>Torneira curta amarela de 1/2´ para jardim, ref. Chaveta 1128A da Metais Poly ou equivalente</t>
  </si>
  <si>
    <t>O.11.000.066007</t>
  </si>
  <si>
    <t>Válvula de descarga antivandalismo DN= 1 1/2´; ref. Docol / Hidra MaxPública ou equivalente</t>
  </si>
  <si>
    <t>O.11.000.066008</t>
  </si>
  <si>
    <t>Válvula de mictório vazão automática 3/4´, ref. Docol ou equivalente</t>
  </si>
  <si>
    <t>O.11.000.066010</t>
  </si>
  <si>
    <t>Torneira curta cromada de 3/4´ para jardim, ref. Chaveta 1128C da Metais Poly, Linha C23 da Forusi ou equivalente</t>
  </si>
  <si>
    <t>O.11.000.066012</t>
  </si>
  <si>
    <t>Torneira amarela de 3/4´ para tanque, curta (aprox. 10 cm), sem rosca</t>
  </si>
  <si>
    <t>O.11.000.066015</t>
  </si>
  <si>
    <t>Torneira curta cromada de 1/2" para tanque; ref. 1126 da Forusi ou equivalente</t>
  </si>
  <si>
    <t>O.11.000.066016</t>
  </si>
  <si>
    <t>Torneira curta cromada de 3/4" para tanque; ref. 1126 da Forusi ou equivalente</t>
  </si>
  <si>
    <t>O.11.000.066018</t>
  </si>
  <si>
    <t>Torneira longa de 1/2" ou 3/4" para pia com arejador; ref. Spagna, 2159 C24 da Metais Poly, linha C23 da Forusi ou equivalente</t>
  </si>
  <si>
    <t>O.11.000.066020</t>
  </si>
  <si>
    <t>Chuveiro simples em PVC, diâmetro de 10 cm, com braço acoplado, ref. Ducha 4 - linha Plena Duchas da Tigre ou equivalente</t>
  </si>
  <si>
    <t>O.11.000.066023</t>
  </si>
  <si>
    <t>Ducha higiênica manual cromada, ref. linha activa cromada C40 da Deca ou equivalente</t>
  </si>
  <si>
    <t>O.11.000.066024</t>
  </si>
  <si>
    <t>Torneira de parede (de metal) para pia com bica móvel, arejador, de 1/2´ ou 3/4´; ref. 3159 linha Belle Époque CR da Forusi ou equivalente</t>
  </si>
  <si>
    <t>O.11.000.066025</t>
  </si>
  <si>
    <t>Torneira clínica profissional, parede ou mesa tipo alavanca, fabricada em metal cromado com bico arejador</t>
  </si>
  <si>
    <t>O.11.000.066028</t>
  </si>
  <si>
    <t>Torneira misturador clínica de mesa com arejador articulado, acionamento cotovelo; ref. Certiva, Solucenter, Proflux  ou equivalente</t>
  </si>
  <si>
    <t>O.11.000.066037</t>
  </si>
  <si>
    <t>Torneira de parede antivandalismo de 3/4´ de alta/baixa pressão, acabamento cromado, ref. Chrome da Docol de 135 mm, Biopress da Fabrimar ou equivalente</t>
  </si>
  <si>
    <t>O.11.000.066038</t>
  </si>
  <si>
    <t>Chuveiro com válvula e acionamento antivandalismo de 3/4´ (válvula + chuveiro); ref. Pressmatic ou equivalente</t>
  </si>
  <si>
    <t>O.11.000.066039</t>
  </si>
  <si>
    <t>Ducha cromada simples, água fria, sem desviador; ref. Fria Fitt 7000 F16 Fortti Cromada da Lorenzetti ou equivalente</t>
  </si>
  <si>
    <t>O.11.000.066040</t>
  </si>
  <si>
    <t>Chuveiro elétrico 4 estações de 6.500W/220V com resistência blindada, ref. Ducha e estações da Hydra ou equivalente</t>
  </si>
  <si>
    <t>O.11.000.066050</t>
  </si>
  <si>
    <t>Misturador de parede para pia com bica móvel, com acabamento cromado, ref. linha Prata C50 da Forusi, 1258 da Fabrimar ou equivalente</t>
  </si>
  <si>
    <t>O.11.000.066051</t>
  </si>
  <si>
    <t>Aparelho misturador de mesa para pia com bica móvel, acabamento cromado. Referência Misturador Max 1256-C34 da Deca ou equivalente</t>
  </si>
  <si>
    <t>O.11.000.066059</t>
  </si>
  <si>
    <t>Torneira de mesa (de metal) com bica móvel e arejador, de 1/2" ou 3/4"; ref. 1168 C34 Lorenzetti, B Epoque 3159 Forusi, VTM 076-1167 C64 Esteves ou equivalente</t>
  </si>
  <si>
    <t>O.11.000.066063</t>
  </si>
  <si>
    <t>Torneira de acionamento restrito em latão cromado, registro 1/2' com adaptador para 3/4', ref. comercial 20000806 da Docol ou equivalente</t>
  </si>
  <si>
    <t>O.11.000.066064</t>
  </si>
  <si>
    <t>Torneira de parede para lavatório acionamento hidromecânico latão fundido cromado, DN 1/2´/3/4´ cod.17160706, Presmatic 120 da Docol, equivalente</t>
  </si>
  <si>
    <t>O.11.000.066066</t>
  </si>
  <si>
    <t>Torneira de parede para tanque em plástico (ABS e/ou polipropileno), DN 1/2´ ou 3/4´, 10 cm, sem rosca, ref. 1126 Herc ou equivalente</t>
  </si>
  <si>
    <t>O.11.000.066067</t>
  </si>
  <si>
    <t>Torneira de parede para tanque em plástico (ABS e/ou polipropileno), DN 1/2´ ou 3/4´, 15 cm, sem rosca, ref. 1158 Herc ou equivalente</t>
  </si>
  <si>
    <t>O.11.000.066072</t>
  </si>
  <si>
    <t>Torneira de mesa para lavatório, acionamento hidromecânico com alavanca, registro integrado regulador de vazão, latão cromado, ref. linha DocolMatc 185106 da Docol ou equivalente</t>
  </si>
  <si>
    <t>O.11.000.066091</t>
  </si>
  <si>
    <t>Torneira de mesa automática em metal cromado de 1/2", medidas aproximadas: distância horizontal 110 a 125mm, altura vertical 90 a 120mm, ref.Single, Robust ou Prime da LuxSanit, 1193 ou 1194 da Oliveira, Pressmatic da Docol ou equivalente</t>
  </si>
  <si>
    <t>O.11.000.066097</t>
  </si>
  <si>
    <t>Chuveiro elétrico comum com acabamento em plástico e braço, 220 V / 5500 W, ref. Bello Banho / Maxi Ducha da Lorenzetti ou equivalente</t>
  </si>
  <si>
    <t>O.11.000.066104</t>
  </si>
  <si>
    <t>Chuveiro lava olhos, acionamento manual através de haste triangular e placa empurre, com pintura epóxi; ref. CL001 KITINOX da Avlis Válvulas ou equivalente</t>
  </si>
  <si>
    <t>O.11.000.066106</t>
  </si>
  <si>
    <t>Torneira para lavatório em plástico, bitola de 1/2´</t>
  </si>
  <si>
    <t>O.11.000.066108</t>
  </si>
  <si>
    <t>Chuveiro com comando eletrônico de temperaturas, com tubo de ligação acoplado e haste,  6.800W até 7.900W - 220 V, resistência blindada, aprovado Inmetro/Procel</t>
  </si>
  <si>
    <t>O.11.000.066109</t>
  </si>
  <si>
    <t>Ducha com comando eletrônico de temperatura, com ou sem haste de comando, de 6.800W até 7.900W - 220 V, regulagem de inclinação, aprovado Inmetro/Procel, ref. comercial Top Jet Eletrônica da Lorenzetti ou equivalente</t>
  </si>
  <si>
    <t>O.11.000.068506</t>
  </si>
  <si>
    <t>Regulador de pressão, estágio único 12 kg/h; ref. 76511 fabricação Aliança ou equivalente</t>
  </si>
  <si>
    <t>O.11.000.068511</t>
  </si>
  <si>
    <t>Regulador de alta pressão, vazão 9 kg; ref. 76510/3 fabricação Aliança ou equivalente</t>
  </si>
  <si>
    <t>O.11.000.068513</t>
  </si>
  <si>
    <t>Regulador para gás, industrial vazão 12 kg/h, 2º estágio; ref. 76511/1 fabricação Aliança ou equivalente</t>
  </si>
  <si>
    <t>O.11.000.068515</t>
  </si>
  <si>
    <t>Válvula e mangueira para gás domiciliar de 3/8´</t>
  </si>
  <si>
    <t>O.11.000.069556</t>
  </si>
  <si>
    <t>Botão para válvula descarga</t>
  </si>
  <si>
    <t>O.11.000.069558</t>
  </si>
  <si>
    <t>Canopla para válvula de descarga, ref. Hidramax 2550 da Deca, Docol, Flux 3650 Fabrimar ou equivalente</t>
  </si>
  <si>
    <t>O.11.000.069562</t>
  </si>
  <si>
    <t>Acabamento cromado para registro de pressão ou de gaveta, ref. linha Spot da Deca ou equivalente</t>
  </si>
  <si>
    <t>O.11.000.092035</t>
  </si>
  <si>
    <t>Dispenser tipo toalheiro metálico esmaltado para bobina de 25cm x 50m, sem alavanca, ref. 1855 da Ideal, Aurimar 86 da Guarani ou equivalente</t>
  </si>
  <si>
    <t>O.11.000.092038</t>
  </si>
  <si>
    <t>Cabide cromado para banheiro simples; ref. Remma plus RP08, Versailles 08v, Requint 108RSK, 2060.C01 da Deca, 2312 standard da Jackwal, Lorenzetti, Plus da Sicmol ou equivalente</t>
  </si>
  <si>
    <t>O.12.000.061029</t>
  </si>
  <si>
    <t>Arruela de borracha para flange, diâmetro 200mm</t>
  </si>
  <si>
    <t>O.12.000.061039</t>
  </si>
  <si>
    <t>Arruela de borracha para flange, diâmetro 80mm</t>
  </si>
  <si>
    <t>O.12.000.061042</t>
  </si>
  <si>
    <t>Arruela de borracha para flange, diâmetro 150mm</t>
  </si>
  <si>
    <t>O.12.000.061043</t>
  </si>
  <si>
    <t>Arruela de borracha para flange, diâmetro 250mm</t>
  </si>
  <si>
    <t>O.12.000.061044</t>
  </si>
  <si>
    <t>Arruela de borracha para flange, diâmetro 300mm</t>
  </si>
  <si>
    <t>O.12.000.061100</t>
  </si>
  <si>
    <t>Anel de borracha EPDM de 50 mm (2´), para tubulação em ferro fundido, ref. AFLEX Saint Gobain ou equivalente</t>
  </si>
  <si>
    <t>O.12.000.061115</t>
  </si>
  <si>
    <t>Anel de borracha EPDM de 75 mm (3´), para tubulação em ferro fundido, ref. AFLEX Saint Gobain ou equivalente</t>
  </si>
  <si>
    <t>O.12.000.061116</t>
  </si>
  <si>
    <t>Anel de borracha EPDM de 100 mm (4´), para tubulação em ferro fundido, ref. AFLEX Saint Gobain ou equivalente</t>
  </si>
  <si>
    <t>O.12.000.062671</t>
  </si>
  <si>
    <t>Anel de borracha para tubo PVC 50mm (2´)</t>
  </si>
  <si>
    <t>O.12.000.062672</t>
  </si>
  <si>
    <t>Anel de borracha para tubo PVC 75mm (3´)</t>
  </si>
  <si>
    <t>O.12.000.062673</t>
  </si>
  <si>
    <t>Anel de borracha para tubo PVC 100mm (4´)</t>
  </si>
  <si>
    <t>O.12.000.062674</t>
  </si>
  <si>
    <t>Anel de borracha para tubo PVC 150mm (6´)</t>
  </si>
  <si>
    <t>O.12.000.063510</t>
  </si>
  <si>
    <t>Arruela de borracha para flange, diâmetro 50mm</t>
  </si>
  <si>
    <t>O.12.000.064109</t>
  </si>
  <si>
    <t>Filtro de pressão em ABS para 360 l/h, ref. Cuno / Aqualar APL230 AP200LE ou equivalente</t>
  </si>
  <si>
    <t>O.12.000.064504</t>
  </si>
  <si>
    <t>Sifão sanfonado universal de 1´ x 40mm e 50mm, ref. SSU e SSU40 da Astra ou equivalente</t>
  </si>
  <si>
    <t>O.12.000.064505</t>
  </si>
  <si>
    <t>Sifão de plástico rígido, tipo copo de 1 1/4´ x 2´, com tubo de ligação ajustável</t>
  </si>
  <si>
    <t>O.12.000.065023</t>
  </si>
  <si>
    <t>Caixa de descarga, capacidade 9 litros em plástico, de sobrepor com engate flexível e acessórios</t>
  </si>
  <si>
    <t>O.12.000.065055</t>
  </si>
  <si>
    <t>Caixa de descarga, volume regulável 6 a 9 litros, de embutir, com engate flexível, acionamento por botão acabamento cromado, ref. 9000C Montreal da Montana, 2500 CX.MC.AF da Deca ou equivalente</t>
  </si>
  <si>
    <t>O.12.000.065513</t>
  </si>
  <si>
    <t>Saboneteira em ABS, tipo dispenser, para refil de 800ml, ref. Columbus SG 4000 ou equivalente</t>
  </si>
  <si>
    <t>O.12.000.065543</t>
  </si>
  <si>
    <t>Lavatório em polipropileno de 36x26cm, ref. Astra ou equivalente</t>
  </si>
  <si>
    <t>O.12.000.065595</t>
  </si>
  <si>
    <t>Secador de mãos em ABS, fluxo de ar 70 l/s, resistência 1350 W, tensão de 220 V, ref. CR-108B da Brakey ou equivalente</t>
  </si>
  <si>
    <t>O.12.000.066013</t>
  </si>
  <si>
    <t>Tubo de ligação cromado com canopla de 1 1/2´ x 25 cm, ajustável, ref. VLL418 da Esteves ou equivalente</t>
  </si>
  <si>
    <t>O.12.000.066028</t>
  </si>
  <si>
    <t>Ligação (engate) flexível metálico de 1/2´x 30cm</t>
  </si>
  <si>
    <t>O.12.000.066029</t>
  </si>
  <si>
    <t>Engate flexível de PVC DN= 1/2´x 40 cm</t>
  </si>
  <si>
    <t>O.12.000.066053</t>
  </si>
  <si>
    <t>Tubo de ligação com canopla para sanitários</t>
  </si>
  <si>
    <t>O.12.000.066068</t>
  </si>
  <si>
    <t>Tubo de ligação em cobre acabamento cromado para mictório DN= 1/2´, comprimento 20 ou 30cm, ref. VLC 454 ou VLC 456 Esteves ou equivalente</t>
  </si>
  <si>
    <t>O.12.000.066105</t>
  </si>
  <si>
    <t>Desviador para ducha e chuveiro, com mangueira de 2,20m de comprimento;  ref. 8010 da Lorenzetti ou equivalente</t>
  </si>
  <si>
    <t>O.12.000.066166</t>
  </si>
  <si>
    <t>Assento sanitário universal branco para bacia sifonada infantil, referência Tupan, Astra ou equivalente</t>
  </si>
  <si>
    <t>O.12.000.067076</t>
  </si>
  <si>
    <t>Botoeira para acionamento de bomba de incêndio tipo quebra-vidro, com botão liga e desliga, em chapa de plástico na cor vermelha, com um martelo</t>
  </si>
  <si>
    <t>O.12.000.069503</t>
  </si>
  <si>
    <t>Bolsa de borracha para bacia sifonada</t>
  </si>
  <si>
    <t>O.12.000.069527</t>
  </si>
  <si>
    <t>Lubrificante para anel de neoprene</t>
  </si>
  <si>
    <t>O.12.000.069547</t>
  </si>
  <si>
    <t>Reparo para válvula hidra</t>
  </si>
  <si>
    <t>O.12.000.069550</t>
  </si>
  <si>
    <t>Tampa plástica para bacia sanitária</t>
  </si>
  <si>
    <t>O.12.000.069555</t>
  </si>
  <si>
    <t>Anel de borracha expansão para ligação em bacia sifonada, 100 mm (4´)</t>
  </si>
  <si>
    <t>O.12.000.070960</t>
  </si>
  <si>
    <t>Manta de borracha de 100x75cm, espessura 10mm, cor preto e amarelo, alta resistência a atritos, para sinalização em estacionamento e proteção de coluna e parede</t>
  </si>
  <si>
    <t>O.12.000.070961</t>
  </si>
  <si>
    <t>Cantoneira de borracha de 75x10x10cm, espessura 10mm, cor preto e amarelo, alta resistência a atritos, para sinalização em estacionamento e proteção de coluna</t>
  </si>
  <si>
    <t>O.12.000.090146</t>
  </si>
  <si>
    <t>Arruela de borracha para flange, diâmetro 100mm</t>
  </si>
  <si>
    <t>O.12.000.090901</t>
  </si>
  <si>
    <t>Conjunto de 4 lixeiras em plástico com tampa basculante, para coleta seletiva, com suporte para chão em aço galvanizado, capacidade de 50 litros cada cesto, ref. Natural Limp, Lixlimp, Plasbox ou equivalente</t>
  </si>
  <si>
    <t>O.12.000.092034</t>
  </si>
  <si>
    <t>Dispenser toalheiro em ABS e policarbonato para bobina de 20cm x 200m com alavanca. Ref. Jofel, Exaccta, Alwin ou equivalente</t>
  </si>
  <si>
    <t>O.12.000.092036</t>
  </si>
  <si>
    <t>Dispenser papel higiênico em ABS para rolão 300/600m, com visor. Ref. Unik JSN, Trilha ou equivalente</t>
  </si>
  <si>
    <t>O.12.000.092309</t>
  </si>
  <si>
    <t>Toalheiro plástico em ABS branco tipo dispenser para papel</t>
  </si>
  <si>
    <t>O.13.000.060101</t>
  </si>
  <si>
    <t>Tubo de concreto (PS-1) DN= 300mm</t>
  </si>
  <si>
    <t>O.13.000.060102</t>
  </si>
  <si>
    <t>Tubo de concreto (PS-1) DN= 400mm</t>
  </si>
  <si>
    <t>O.13.000.060110</t>
  </si>
  <si>
    <t>Tubo de concreto (PS-2) DN= 300mm</t>
  </si>
  <si>
    <t>O.13.000.060111</t>
  </si>
  <si>
    <t>Tubo de concreto (PS-2) DN= 400mm</t>
  </si>
  <si>
    <t>O.13.000.060112</t>
  </si>
  <si>
    <t>Tubo de concreto (PS-2) DN= 500mm</t>
  </si>
  <si>
    <t>O.13.000.060113</t>
  </si>
  <si>
    <t>Tubo de concreto (PA-2) DN= 700mm</t>
  </si>
  <si>
    <t>O.13.000.060114</t>
  </si>
  <si>
    <t>Tubo de concreto (PA-2) DN= 300mm</t>
  </si>
  <si>
    <t>O.13.000.060115</t>
  </si>
  <si>
    <t>Tubo de concreto (PA-2) DN= 900mm</t>
  </si>
  <si>
    <t>O.13.000.060131</t>
  </si>
  <si>
    <t>Tubo de concreto (PA-1) DN= 300mm</t>
  </si>
  <si>
    <t>O.13.000.060132</t>
  </si>
  <si>
    <t>Tubo de concreto (PA-1) DN= 400mm</t>
  </si>
  <si>
    <t>O.13.000.060140</t>
  </si>
  <si>
    <t>Tubo de concreto (PA-1) DN= 600mm</t>
  </si>
  <si>
    <t>O.13.000.060141</t>
  </si>
  <si>
    <t>Tubo de concreto (PA-1) DN= 800mm</t>
  </si>
  <si>
    <t>O.13.000.060144</t>
  </si>
  <si>
    <t>Tubo de concreto (PA-2) DN= 400mm</t>
  </si>
  <si>
    <t>O.13.000.060145</t>
  </si>
  <si>
    <t>Tubo de concreto (PA-2) DN= 600mm</t>
  </si>
  <si>
    <t>O.13.000.060146</t>
  </si>
  <si>
    <t>Tubo de concreto (PA-2) DN= 800mm</t>
  </si>
  <si>
    <t>O.13.000.060147</t>
  </si>
  <si>
    <t>Tubo de concreto (PA-2) DN= 1000mm</t>
  </si>
  <si>
    <t>O.13.000.060149</t>
  </si>
  <si>
    <t>Tubo de concreto (PA-3) DN= 400mm</t>
  </si>
  <si>
    <t>O.13.000.060150</t>
  </si>
  <si>
    <t>Tubo de concreto (PA-3) DN= 600mm</t>
  </si>
  <si>
    <t>O.13.000.060151</t>
  </si>
  <si>
    <t>Tubo de concreto (PA-3) DN= 800mm</t>
  </si>
  <si>
    <t>O.13.000.060152</t>
  </si>
  <si>
    <t>Tubo de concreto (PA-3) DN= 1000mm</t>
  </si>
  <si>
    <t>O.13.000.060203</t>
  </si>
  <si>
    <t>Anel pré-moldado em concreto, diâmetro externo de 2,50 m, h= 0,50 m</t>
  </si>
  <si>
    <t>O.13.000.060204</t>
  </si>
  <si>
    <t>Tubo de concreto (PA-1) DN= 1000mm</t>
  </si>
  <si>
    <t>O.13.000.060206</t>
  </si>
  <si>
    <t>Tubo de concreto (PA-1) DN= 1200mm</t>
  </si>
  <si>
    <t>O.13.000.060207</t>
  </si>
  <si>
    <t>Anel pré-moldado em concreto, diâmetro externo de 1,20 m, h= 0,50 m</t>
  </si>
  <si>
    <t>O.13.000.060208</t>
  </si>
  <si>
    <t>Anel pré-moldado em concreto, diâmetro externo de 1,50 m, h= 0,50 m</t>
  </si>
  <si>
    <t>O.13.000.060209</t>
  </si>
  <si>
    <t>Anel pré-moldado em concreto, diâmetro externo de 1,80 m, h= 0,50 m</t>
  </si>
  <si>
    <t>O.13.000.060210</t>
  </si>
  <si>
    <t>Anel pré-moldado em concreto, diâmetro externo de 2,50 m, h= 0,50 m, com cortina</t>
  </si>
  <si>
    <t>O.13.000.060213</t>
  </si>
  <si>
    <t>Tubo de concreto (PA-2) DN= 500mm</t>
  </si>
  <si>
    <t>O.13.000.060215</t>
  </si>
  <si>
    <t>Anel pré-moldado em concreto, diâmetro externo de 0,60 m, h= 0,50 m</t>
  </si>
  <si>
    <t>O.13.000.060219</t>
  </si>
  <si>
    <t>Meia cana de concreto DN= 200mm</t>
  </si>
  <si>
    <t>O.13.000.060220</t>
  </si>
  <si>
    <t>Tampa pré moldada de concreto, diâmetro externo de 1,50m com 1 abertura de inspeção (para fossa séptica)</t>
  </si>
  <si>
    <t>O.13.000.060232</t>
  </si>
  <si>
    <t>Tubo de concreto (EA-3) DN= 400mm esgoto sanitário</t>
  </si>
  <si>
    <t>O.13.000.060233</t>
  </si>
  <si>
    <t>Tubo de concreto (EA-3) DN= 500mm esgoto sanitário</t>
  </si>
  <si>
    <t>O.13.000.060234</t>
  </si>
  <si>
    <t>Tubo de concreto (EA-3) DN= 600mm esgoto sanitário</t>
  </si>
  <si>
    <t>O.13.000.060235</t>
  </si>
  <si>
    <t>Tubo de concreto (EA-3) DN= 700mm esgoto sanitário</t>
  </si>
  <si>
    <t>O.13.000.060236</t>
  </si>
  <si>
    <t>Tubo de concreto (EA-3) DN= 800mm esgoto sanitário</t>
  </si>
  <si>
    <t>O.13.000.060237</t>
  </si>
  <si>
    <t>Tubo de concreto (EA-3) DN= 900mm esgoto sanitário</t>
  </si>
  <si>
    <t>O.13.000.060238</t>
  </si>
  <si>
    <t>Tubo de concreto (EA-3) DN= 1000mm esgoto sanitário</t>
  </si>
  <si>
    <t>O.13.000.060239</t>
  </si>
  <si>
    <t>Tubo de concreto (EA-3) DN= 1200mm esgoto sanitário</t>
  </si>
  <si>
    <t>O.13.000.060240</t>
  </si>
  <si>
    <t>Meia cana de concreto DN= 300mm</t>
  </si>
  <si>
    <t>O.13.000.060241</t>
  </si>
  <si>
    <t>Meia cana de concreto DN= 400mm</t>
  </si>
  <si>
    <t>O.13.000.060243</t>
  </si>
  <si>
    <t>Meia cana de concreto DN= 600mm</t>
  </si>
  <si>
    <t>O.13.000.060246</t>
  </si>
  <si>
    <t>Tampa pré moldada de concreto, diâmetro externo de 2,50m, com 2 aberturas de inspeção (para fossa séptica)</t>
  </si>
  <si>
    <t>O.13.000.060250</t>
  </si>
  <si>
    <t>Tampão pré moldado de concreto armado, diâmetro externo de 2,00 m, com 1 inspeção 0,60 cm se necessário (para sumidouro)</t>
  </si>
  <si>
    <t>O.13.000.060251</t>
  </si>
  <si>
    <t>Anel pré moldado em concreto armado, liso ou perfurado, diâmetro externo de 2,0 m, h= 0,50 m</t>
  </si>
  <si>
    <t>O.13.000.091172</t>
  </si>
  <si>
    <t>Anel pré moldado em concreto, diâmetro externo de 3,00 m, h= 0,50 m</t>
  </si>
  <si>
    <t>O.13.000.091262</t>
  </si>
  <si>
    <t>Tubo de concreto (PA-2) DN= 1500mm</t>
  </si>
  <si>
    <t>O.15.000.062636</t>
  </si>
  <si>
    <t>Purificador de pressão elétrico, chapa eletrozincado e tampo em aço inoxidável 304 escovado e ralo sifonado, capac. de água gelada 2,75 L/h; sistema duplo de filtração integrado com filtros Pré C+3 e C+5; ref. PDF 100 da IBBL ou equivalente</t>
  </si>
  <si>
    <t>O.15.000.062637</t>
  </si>
  <si>
    <t>Purificador de pressão elétrico, chapa eletrozincado, tampo aço inoxidável 304 escovado e ralo sifonado, c/2 torneiras, capac. de água gelada 7,2 L/h; sistema duplo de filtração integrado c/filtros Pré C+3 e C+5; ref. PDF 300-2T IBBL ou equivalente</t>
  </si>
  <si>
    <t>O.15.000.062638</t>
  </si>
  <si>
    <t>Purificador de pressão elétrico em chapa eletrozincado e tampo em aço inoxidável 304, com 2 torneiras em latão cromado, capacidade de refrigeração de 2 l/h - simples; ref. Puripress 40 da IBBL, BRX40 da Begel ou equivalente</t>
  </si>
  <si>
    <t>O.15.000.062639</t>
  </si>
  <si>
    <t>Purificador de pressão elétrico em chapa eletrozincado, tampo em aço inoxidável 304, com 3 torneiras de pressão em latão cromado, capacidade de refrigeração 2 l/h - conjugado; ref. Puripress 40C da IBBL, CJ40 da Begel ou equivalente</t>
  </si>
  <si>
    <t>O.15.000.064071</t>
  </si>
  <si>
    <t>Purgador termodinâmico com filtro incorporado, em aço inoxidável forjado, pressão de 0,25 a 42kg/cm², temperatura até 425°C, DN= 1/2´</t>
  </si>
  <si>
    <t>O.15.000.065503</t>
  </si>
  <si>
    <t>Cuba em aço inoxidável dupla de 1020x400x250mm, AISI 304, liga 18,8 e chapa 22</t>
  </si>
  <si>
    <t>O.15.000.065521</t>
  </si>
  <si>
    <t>Tanque em aço inoxidável, 60 x 60 x 30 / 64 x 53 x 28 cm</t>
  </si>
  <si>
    <t>O.15.000.065565</t>
  </si>
  <si>
    <t>Mictório coletivo em aço inoxidável AISI 304, liga 18,8, bitola 20, desenvolvimento 750 mm</t>
  </si>
  <si>
    <t>O.15.000.065603</t>
  </si>
  <si>
    <t>Cuba em aço inoxidável simples de 500x400x200mm, AISI 304, liga 18,8 e chapa 22</t>
  </si>
  <si>
    <t>O.15.000.065605</t>
  </si>
  <si>
    <t>Cuba em aço inoxidável simples de 465x300x140mm, AISI 304, liga 18,8 e chapa 22</t>
  </si>
  <si>
    <t>O.15.000.065606</t>
  </si>
  <si>
    <t>Cuba em aço inoxidável simples de 400x340x140mm, AISI 304, liga 18,8 e chapa 22</t>
  </si>
  <si>
    <t>O.15.000.065607</t>
  </si>
  <si>
    <t>Cuba em aço inoxidável dupla de 835x340x140mm, AISI 304, liga 18,8 e chapa 22</t>
  </si>
  <si>
    <t>O.15.000.065608</t>
  </si>
  <si>
    <t>Cuba em aço inoxidável simples de 560x330x140mm, AISI 304, liga 18,8 e chapa 22</t>
  </si>
  <si>
    <t>O.15.000.065609</t>
  </si>
  <si>
    <t>Cuba em aço inoxidável dupla de 715x400x140mm, AISI 304, liga 18,8 e chapa 22</t>
  </si>
  <si>
    <t>O.15.000.065611</t>
  </si>
  <si>
    <t>Cuba em aço inoxidável simples de 600x500x350mm, AISI 304, liga 18,8 e chapa 20</t>
  </si>
  <si>
    <t>O.15.000.065616</t>
  </si>
  <si>
    <t>Cuba em aço inoxidável simples de 1100x600x400mm, AISI-304, liga 18,8 e chapa 20</t>
  </si>
  <si>
    <t>O.15.000.065617</t>
  </si>
  <si>
    <t>Mesa em aço inoxidável, largura de 700 mm</t>
  </si>
  <si>
    <t>O.15.000.065619</t>
  </si>
  <si>
    <t>Cuba em aço inoxidável simples de 500x400x250mm, AISI 304, liga 18,8 e chapa 22, acabamento alto brilhante; ref.314 da Strake, Projinox ou equivalente</t>
  </si>
  <si>
    <t>O.15.000.065620</t>
  </si>
  <si>
    <t>Cuba em aço inoxidável simples de 500x400x300mm, AISI 304, liga 18,8 e chapa 22</t>
  </si>
  <si>
    <t>O.15.000.065622</t>
  </si>
  <si>
    <t>Cuba em aço inoxidável simples de 700x600x450mm, AISI 304, liga 18,8 e chapa 22</t>
  </si>
  <si>
    <t>O.15.000.065666</t>
  </si>
  <si>
    <t>Cuba de aço inoxidável simples de 500 x 400 x 400mm</t>
  </si>
  <si>
    <t>O.15.000.065670</t>
  </si>
  <si>
    <t>Tanque tipo cuba em aço inoxidável AISI 304, liga 18.8, de 1400 x 900 x 500 mm, acabamento polido, espessura de 1,2 a 1,5mm</t>
  </si>
  <si>
    <t>O.15.000.065785</t>
  </si>
  <si>
    <t>Cuba redonda em aço inoxidável AISI 304, de 300x140mm; ref. linha BL-30 Perfecta da Tramontina ou equivalente</t>
  </si>
  <si>
    <t>O.15.000.067555</t>
  </si>
  <si>
    <t>Grelha com calha e cesto coletor para piso, em aço inoxidável AISI 304, largura de 15cm</t>
  </si>
  <si>
    <t>O.15.000.067556</t>
  </si>
  <si>
    <t>Grelha com calha e cesto coletor para piso, em aço inoxidável AISI 304, com 20cm de largura</t>
  </si>
  <si>
    <t>O.15.000.090259</t>
  </si>
  <si>
    <t>Lavatório/bebedouro coletivo de aço inoxidável AISI 304 chapa 20 (1,0mm) - (200 x 80) cm</t>
  </si>
  <si>
    <t>O.15.000.090556</t>
  </si>
  <si>
    <t>Cesto em chapa de aço inoxidável de 28 x 40 x 20 cm, espessura de 1,5 mm, com furo 1/2´</t>
  </si>
  <si>
    <t>O.15.000.094216</t>
  </si>
  <si>
    <t>Tanque duplo com pés tubulares em aço inoxidável com válvula americana de 3 1/2´ - 1600x700x850mm</t>
  </si>
  <si>
    <t>O.16.000.030539</t>
  </si>
  <si>
    <t>Acionador manual tipo quebra vidro endereçável, ref. Ascael ou equivalente</t>
  </si>
  <si>
    <t>O.16.000.063526</t>
  </si>
  <si>
    <t>Abrigo duplo para hidrante/mangueira, de 120x90x30cm, visor em vidro com a inscrição ´INCÊNDIO´ em ambas as portas e suportes para mangueiras</t>
  </si>
  <si>
    <t>O.16.000.063527</t>
  </si>
  <si>
    <t>Coluna hidrante T4´ x 2 1/2´, alt. 1,0m SCH40 com flange</t>
  </si>
  <si>
    <t>O.16.000.063528</t>
  </si>
  <si>
    <t>Tampão de engate rápido em latão, Storz de 2 1/2´</t>
  </si>
  <si>
    <t>O.16.000.063529</t>
  </si>
  <si>
    <t>Tampão de engate rápido em latão, Storz de 1 1/2´</t>
  </si>
  <si>
    <t>O.16.000.063555</t>
  </si>
  <si>
    <t>Chave tipo Storz dupla em latão de alta densidade e resistência, de Ø 1 1/2´ ou 2 1/2´</t>
  </si>
  <si>
    <t>O.16.000.064217</t>
  </si>
  <si>
    <t>Válvula de governo e alarme VGA, completa DN= 6´ - extremidade flangeada</t>
  </si>
  <si>
    <t>O.16.000.067001</t>
  </si>
  <si>
    <t>AH-02/03 abrigo hidrante 60x90x17 cm, com visor de vidro, inclusive ferragens e trinco</t>
  </si>
  <si>
    <t>O.16.000.067009</t>
  </si>
  <si>
    <t>Adaptador de engate rápido em latão 2 1/2´ x 1 1/2´</t>
  </si>
  <si>
    <t>O.16.000.067010</t>
  </si>
  <si>
    <t>Extintor manual de pó químico seco BC, capacidade de 4 kg com carga</t>
  </si>
  <si>
    <t>O.16.000.067011</t>
  </si>
  <si>
    <t>Extintor manual de água pressurizada capacidade de 10 litros</t>
  </si>
  <si>
    <t>O.16.000.067013</t>
  </si>
  <si>
    <t>Extintor manual sobre rodas de gás carbônico, capacidade de 10 kg com carga</t>
  </si>
  <si>
    <t>O.16.000.067015</t>
  </si>
  <si>
    <t>Extintor manual de pó químico seco BC, capacidade de 8 kg com carga</t>
  </si>
  <si>
    <t>O.16.000.067017</t>
  </si>
  <si>
    <t>Extintor manual de pó químico seco 20 BC, capacidade de 12 kg com carga</t>
  </si>
  <si>
    <t>O.16.000.067018</t>
  </si>
  <si>
    <t>Extintor sobre rodas de pó químico seco 30/40BC - capacidade de 20 kg; ref. 417 da Zeus do Brasil, Firex, MP-20 da Bucka, Munhoz, KB-P20BCK95 da Kidde ou equivalente</t>
  </si>
  <si>
    <t>O.16.000.067022</t>
  </si>
  <si>
    <t>Mangueira com adaptador 1 1/2" x 15m, com reforço têxtil em fios sintéticos de alta tenacidade, conforme norma ABNT-NBR 11861</t>
  </si>
  <si>
    <t>O.16.000.067023</t>
  </si>
  <si>
    <t>Mangueira com união de engate rápido, diâmetro 1.1/2", com reforço têxtil em fios sintéticos de alta tenacidade, conforme norma ABNT-NBR 11861</t>
  </si>
  <si>
    <t>O.16.000.067024</t>
  </si>
  <si>
    <t>Mangueira com união de engate rápido, diâmetro 2.1/2", com reforço têxtil em fios sintéticos de alta tenacidade, conforme norma ABNT-NBR 11861</t>
  </si>
  <si>
    <t>O.16.000.067026</t>
  </si>
  <si>
    <t>Mangueira com adaptador 2 1/2" x 15m, com reforço têxtil em fios sintéticos de alta tenacidade, conforme norma ABNT-NBR 11861</t>
  </si>
  <si>
    <t>O.16.000.067027</t>
  </si>
  <si>
    <t>Adaptador de engate rápido em latão 2 1/2´ x 2 1/2´</t>
  </si>
  <si>
    <t>O.16.000.067031</t>
  </si>
  <si>
    <t>Esguicho em latão polido com engate rápido, jato regulável, DN= 1 1/2´ (38 mm), ref. Tata, Chama, Kasti, Aerotex extintores, Mecânica Reunida ou equivalente</t>
  </si>
  <si>
    <t>O.16.000.067042</t>
  </si>
  <si>
    <t>O.16.000.067043</t>
  </si>
  <si>
    <t>O.16.000.067044</t>
  </si>
  <si>
    <t>O.16.000.067047</t>
  </si>
  <si>
    <t>Teste hidrostático e pintura de extintor CO2/PQS/H2O, acima 12kg até 20kg</t>
  </si>
  <si>
    <t>O.16.000.067048</t>
  </si>
  <si>
    <t>Teste hidrostático e pintura de extintor CO2/PQS/H2O até 12kg</t>
  </si>
  <si>
    <t>O.16.000.067055</t>
  </si>
  <si>
    <t>Esguicho em latão polido com engate rápido, jato regulável de 2 1/2´</t>
  </si>
  <si>
    <t>O.16.000.067067</t>
  </si>
  <si>
    <t>Extintor sobre rodas de gás carbônico - capacidade de 25 kg com carga</t>
  </si>
  <si>
    <t>O.16.000.067071</t>
  </si>
  <si>
    <t>Extintor manual de pó químico classes ABC, capacidade de 4 kg, ref. 1-A NBR 9443 e 10-B NBR 9444 com carga</t>
  </si>
  <si>
    <t>O.16.000.067072</t>
  </si>
  <si>
    <t>Extintor manual de pó químico seco classes ABC, capacidade de 6 kg, ref. 2-A NBR 9443 e 20-B NBR 9444 com carga</t>
  </si>
  <si>
    <t>O.16.000.067078</t>
  </si>
  <si>
    <t>Bico sprinkler tipo upright, spray e CMDA, acabamento cromado, para tubulação 1/2", com rompimento da ampola a 68°C certificações ABNT, FM e ULbr</t>
  </si>
  <si>
    <t>O.16.000.067079</t>
  </si>
  <si>
    <t>Extintor manual de gás carbônico de 06 kg, capacidade extintora 5BC</t>
  </si>
  <si>
    <t>O.16.000.067303</t>
  </si>
  <si>
    <t>Suporte de piso para extintor em fibra de vidro cor vermelha; referência comercial n° 13 da Gilfire, Comercial Fire, Evolumix, Metalcasty, Brinox, Protege ou equivalente</t>
  </si>
  <si>
    <t>O.16.000.067304</t>
  </si>
  <si>
    <t>Suporte de piso para extintor base redonda em aço inoxidável, ref. n° 10 da Gilfire, modelo Torre da Protexfire, Comercial Fire, Evolumix, Metalcasty, Brinox, Protege ou equivalente</t>
  </si>
  <si>
    <t>O.16.000.090629</t>
  </si>
  <si>
    <t>Acionador manual tipo quebra vidro em caixa plástica, ref. AC-01FCS da Maximus, ou  AM-1 / AM-2 ou AM-1/PT da Renglan ou equivalente</t>
  </si>
  <si>
    <t>O.16.000.091292</t>
  </si>
  <si>
    <t>Bico sprinkler tipo pendente, spray e CMDA, acabamento cromado, para tubulação 1/2", com rompimento da ampola a 68°C; certificações ABNT, FM e ULbr</t>
  </si>
  <si>
    <t>O.17.000.042431</t>
  </si>
  <si>
    <t>Pressostato diferencial ajustável mecânico, montagem inferior diâmetro 1/2" e/ou 1/4", faixa de operação até 16 bar; ref. modelo UT16 da Zurich, série UT16 da Waaree Instruments, WLF-5516 da Warme ou equivalente</t>
  </si>
  <si>
    <t>O.17.000.042479</t>
  </si>
  <si>
    <t>Termômetro bimetálico mostrador tipo relógio circular, com diâmetro de 4´, escala de 0°C até 100°C; referência 11/700 Salvi, 100.394 Prostec, Woler ou equivalente</t>
  </si>
  <si>
    <t>O.17.000.047501</t>
  </si>
  <si>
    <t>Aquecedor a gás vertical/horizontal 300 l, revestimento interno em aço inoxidável AISI 304, isolamento em lã de vidro, ref. modelo GV 300 da Etna ou equivalente</t>
  </si>
  <si>
    <t>O.17.000.047524</t>
  </si>
  <si>
    <t>Aquecedor a gás vertical/horizontal 500 l, revestimento interno em aço inoxidável AISI 304, revestimento externo em aço carbono pintado, isolamento em lã de vidro; ref. modelo GL-500 da Etna ou equivalente</t>
  </si>
  <si>
    <t>O.17.000.047526</t>
  </si>
  <si>
    <t>Conjunto misturador para até 16 duchas, com 02 aquecedores REU304UBRS de 35,5L/min., 2 válvulas, 1 bomba, 1 quadro comando, ref. SME-2 Rinnai ou equivalente</t>
  </si>
  <si>
    <t>O.17.000.047527</t>
  </si>
  <si>
    <t>Conjunto misturador para até 24 duchas, com 03 aquecedores REU304UBRS de 35,5L/min., 4 válvulas, 1 bomba, 1 quadro comando, ref. SME-3 Rinnai ou equivalente</t>
  </si>
  <si>
    <t>O.17.000.047588</t>
  </si>
  <si>
    <t>Conjunto misturador para até 08 duchas, com 01 aquecedor REU304UBRS de 35,5L/min., 1 válvulas, 1 bomba, 1 quadro comando, ref. SME-1 Rinnai ou equivalente</t>
  </si>
  <si>
    <t>O.17.000.047606</t>
  </si>
  <si>
    <t>Coletor solar de alumínio com área coletora de 1,60m²; ref. Soletrol Max 1,60m² ou equivalente</t>
  </si>
  <si>
    <t>O.17.000.047607</t>
  </si>
  <si>
    <t>Coletor solar de alumínio com área coletora de 2,00m²; ref. Soletrol Max 2,00m² ou equivalente</t>
  </si>
  <si>
    <t>O.17.000.047608</t>
  </si>
  <si>
    <t>Controlador diferencial de temperatura digital, para sistema de aquecimento solar, versão 4; ref. 115/230 da Anasol ou equivalente</t>
  </si>
  <si>
    <t>O.17.000.047609</t>
  </si>
  <si>
    <t>Bomba de circulação para aquecimento solar, ref. GP 100C da Inova ou equivalente</t>
  </si>
  <si>
    <t>O.17.000.047613</t>
  </si>
  <si>
    <t>Reservatório térmico horizontal em aço inoxidável AISI 304, capacidade de 500 litros, ref. Max Inox da Soletrol ou equivalente</t>
  </si>
  <si>
    <t>O.17.000.064177</t>
  </si>
  <si>
    <t>Pressostato diferencial ajustável, caixa à prova de água, unidade sensora em aço inoxidável 316, faixa de operação entre 1,4 a 14 bar, para fluídos corrosivos, conexão diâmetro 1/2´ NPT; ref. a unidade interruptora PA11B e unidade sensora RG10A44BX - TPL</t>
  </si>
  <si>
    <t>O.17.000.090732</t>
  </si>
  <si>
    <t>Aquecedor de passagem elétrico individual 4T, baixa pressão, 5000 W / 127 V ou 6400 W / 220 V; ref. AQ249-1 (124V) ou AQ249-2 (220V) da Cardal ou equivalente</t>
  </si>
  <si>
    <t>O.18.000.065001</t>
  </si>
  <si>
    <t>Reservatório em polietileno com tampa, capacidade de 1.000 litros; ref. Acqualimp, Fortlev, Tigre, Amanco ou equivalente</t>
  </si>
  <si>
    <t>O.18.000.065002</t>
  </si>
  <si>
    <t>Reservatório em polietileno, com tampa de rosca, capacidade de 500 litros; ref. Acqualimp, Fortlev, Tigre ou equivalente</t>
  </si>
  <si>
    <t>O.18.000.065003</t>
  </si>
  <si>
    <t>Reservatório em poliester reforçado de fibra vidro, capacidade de 15.000 litros</t>
  </si>
  <si>
    <t>O.18.000.065053</t>
  </si>
  <si>
    <t>Reservatório em polietileno com tampa de encaixar, capacidade de 2.000 litros, ref. comercial Fortlev, Tigre ou equivalente</t>
  </si>
  <si>
    <t>O.18.000.065054</t>
  </si>
  <si>
    <t>Reservatório em polietileno com tampa de encaixar, capacidade de 3.000 litros, ref. comercial Fortlev, Tigre ou equivalente</t>
  </si>
  <si>
    <t>O.18.000.065055</t>
  </si>
  <si>
    <t>Reservatório em polietileno com tampa de encaixar com sistema de travamento da tampa, capacidade de 5.000 litros, ref. comercial Fortlev, Tigre ou equivalente</t>
  </si>
  <si>
    <t>O.18.000.065056</t>
  </si>
  <si>
    <t>Reservatório em polietileno com tampa de encaixar, capacidade de 10.000 litros, ref. comercial Fortlev ou equivalente</t>
  </si>
  <si>
    <t>O.18.000.065086</t>
  </si>
  <si>
    <t>Reservatório em poliester reforçado de fibra vidro, capacidade de 20.000 litros; ref. Makrocaixa, Bakof Tec, Caixa Forte ou equivalente</t>
  </si>
  <si>
    <t>O.18.000.065110</t>
  </si>
  <si>
    <t>Tanque em poliéster reforçado de fibra vidro (PRFV) com quebra ondas, capacidade de 25.000 l e misturador interno vertical em aço inoxidável, trifásico, potência mínima de 2 cv</t>
  </si>
  <si>
    <t>O.18.000.065111</t>
  </si>
  <si>
    <t>Sistema de tratamento de efluente por reator anaeróbio (UASB) e Filtro aeróbio (FAS), para obras de segurança com vazão máxima horária 12 l/s</t>
  </si>
  <si>
    <t>O.18.000.092351</t>
  </si>
  <si>
    <t>Chapa em poliester reforçado com fibra de vidro PRFV (stop log) de 450x500mm, com espessura de 10mm; ref. Sigma, Inccer, Sanecomfibra ou equivalente</t>
  </si>
  <si>
    <t>O.25.000.000001</t>
  </si>
  <si>
    <t>Tubo de esgoto em polipropileno de alta resistência - PP, DN= 40mm, preto, com união deslizante, com guarnição elastomérica de duplo lábio, ref. Duratop da Tecnofluidos ou equivalente</t>
  </si>
  <si>
    <t>O.25.000.000002</t>
  </si>
  <si>
    <t>Tubo de esgoto em polipropileno de alta resistência - PP, DN= 50mm, preto, com união deslizante, com guarnição elastomérica de duplo lábio, ref. Duratop da Tecnofluidos ou equivalente</t>
  </si>
  <si>
    <t>O.25.000.000003</t>
  </si>
  <si>
    <t>Tubo de esgoto em polipropileno de alta resistência - PP, DN= 63mm, preto, com união deslizante, com guarnição elastomérica de duplo lábio, ref. Duratop da Tecnofluidos ou equivalente</t>
  </si>
  <si>
    <t>O.25.000.000004</t>
  </si>
  <si>
    <t>Tubo de esgoto em polipropileno de alta resistência - PP, DN= 110mm, preto, com união deslizante, com guarnição elastomérica de duplo lábio, ref. Duratop da Tecnofluidos ou equivalente</t>
  </si>
  <si>
    <t>O.25.000.000020</t>
  </si>
  <si>
    <t>Joelho 45° em polipropileno de alta resistência - PP, preto, tipo PB, DN= 40mm, ref. Duratop da Tecnofluidos ou equivalente</t>
  </si>
  <si>
    <t>O.25.000.000021</t>
  </si>
  <si>
    <t>Joelho 45° em polipropileno de alta resistência - PP, preto, tipo PB, DN= 50mm, ref. Duratop da Tecnofluidos ou equivalente</t>
  </si>
  <si>
    <t>O.25.000.000022</t>
  </si>
  <si>
    <t>Joelho 45° em polipropileno de alta resistência - PP, preto, tipo PB, DN= 63mm, ref. Duratop da Tecnofluidos ou equivalente</t>
  </si>
  <si>
    <t>O.25.000.000023</t>
  </si>
  <si>
    <t>Joelho 45° em polipropileno de alta resistência - PP, preto, tipo PB, DN= 110mm, ref. Duratop da Tecnofluidos ou equivalente</t>
  </si>
  <si>
    <t>O.25.000.000047</t>
  </si>
  <si>
    <t>Joelho 87°30' em polipropileno de alta resistência - PP, preto, tipo PB, DN= 40mm, ref. Duratop da Tecnofluidos ou equivalente</t>
  </si>
  <si>
    <t>O.25.000.000048</t>
  </si>
  <si>
    <t>Joelho 87°30' em polipropileno de alta resistência - PP, preto, tipo PB, DN= 50mm, ref. Duratop da Tecnofluidos ou equivalente</t>
  </si>
  <si>
    <t>O.25.000.000049</t>
  </si>
  <si>
    <t>Joelho 87°30' em polipropileno de alta resistência - PP, preto, tipo PB, DN= 63mm, ref. Duratop da Tecnofluidos ou equivalente</t>
  </si>
  <si>
    <t>O.25.000.000074</t>
  </si>
  <si>
    <t>Joelho 87°30' em polipropileno de alta resistência - PP, preto, tipo PB, DN= 110mm, com base de apoio, ref. Duratop da Tecnofluidos ou equivalente</t>
  </si>
  <si>
    <t>O.25.000.000102</t>
  </si>
  <si>
    <t>Luva Dupla em polipropileno de alta resistência - PP, preto, DN= 40mm, ref. Duratop da Tecnofluidos ou equivalente</t>
  </si>
  <si>
    <t>O.25.000.000103</t>
  </si>
  <si>
    <t>Luva Dupla em polipropileno de alta resistência - PP, preto, DN= 50mm, ref. Duratop da Tecnofluidos ou equivalente</t>
  </si>
  <si>
    <t>O.25.000.000104</t>
  </si>
  <si>
    <t>Luva Dupla em polipropileno de alta resistência - PP, preto, DN= 63mm, ref. Duratop da Tecnofluidos ou equivalente</t>
  </si>
  <si>
    <t>O.25.000.000105</t>
  </si>
  <si>
    <t>Luva Dupla em polipropileno de alta resistência - PP, preto, DN= 110mm, ref. Duratop da Tecnofluidos ou equivalente</t>
  </si>
  <si>
    <t>O.25.000.000116</t>
  </si>
  <si>
    <t>Luva de Redução em polipropileno de alta resistência - PP, preto, tipo PB, DN= 50x40mm, ref. Duratop da Tecnofluidos ou equivalente</t>
  </si>
  <si>
    <t>O.25.000.000117</t>
  </si>
  <si>
    <t>Luva de Redução em polipropileno de alta resistência - PP, preto, tipo PB, DN= 63x50mm, ref. Duratop da Tecnofluidos ou equivalente</t>
  </si>
  <si>
    <t>O.25.000.000118</t>
  </si>
  <si>
    <t>Luva de Redução em polipropileno de alta resistência - PP, preto, tipo PB, DN= 110x63mm, ref. Duratop da Tecnofluidos ou equivalente</t>
  </si>
  <si>
    <t>O.25.000.000130</t>
  </si>
  <si>
    <t>Tê 87°30' simples em polipropileno de alta resistência, preto, tipo PB, DN= 50x50mm</t>
  </si>
  <si>
    <t>O.25.000.000131</t>
  </si>
  <si>
    <t>Tê 87°30' simples em polipropileno de alta resistência, preto, tipo PB, DN= 63x63mm</t>
  </si>
  <si>
    <t>O.25.000.000132</t>
  </si>
  <si>
    <t>Tê 87°30' simples em polipropileno de alta resistência, preto, tipo PB, DN= 110x110mm</t>
  </si>
  <si>
    <t>O.25.000.000137</t>
  </si>
  <si>
    <t>Tê 87°30' simples em polipropileno de alta resistência, preto, de redução, tipo PB, DN= 110x63mm</t>
  </si>
  <si>
    <t>O.25.000.000149</t>
  </si>
  <si>
    <t>Junção 45° simples em polipropileno de alta resistência, preto, tipo PB, DN= 50x50mm</t>
  </si>
  <si>
    <t>O.25.000.000150</t>
  </si>
  <si>
    <t>Junção 45° simples em polipropileno de alta resistência, preto, tipo PB, DN= 63x63mm</t>
  </si>
  <si>
    <t>O.25.000.000151</t>
  </si>
  <si>
    <t>Junção 45° simples em polipropileno de alta resistência, preto, tipo PB, DN= 110x110mm</t>
  </si>
  <si>
    <t>O.25.000.000159</t>
  </si>
  <si>
    <t>Junção 45° simples de redução, em polipropileno de alta resistência, preto, tipo PB, DN= 63x50mm</t>
  </si>
  <si>
    <t>O.25.000.000160</t>
  </si>
  <si>
    <t>Junção 45° simples de redução, em polipropileno de alta resistência, preto, tipo PB, DN= 110x50mm</t>
  </si>
  <si>
    <t>O.25.000.000161</t>
  </si>
  <si>
    <t>Junção 45° simples de redução, em polipropileno de alta resistência, preto, tipo PB, DN= 110x63mm</t>
  </si>
  <si>
    <t>O.25.000.000168</t>
  </si>
  <si>
    <t>Porta marco para grelha de 12x12 cm, em prolipropileno de alta resistência, preto</t>
  </si>
  <si>
    <t>O.25.000.000170</t>
  </si>
  <si>
    <t>O.25.000.000186</t>
  </si>
  <si>
    <t>Caixa sifonada de piso, DN 125, 1 saída de 63mm, em polipropileno de alta resistência preto</t>
  </si>
  <si>
    <t>O.25.000.000189</t>
  </si>
  <si>
    <t>Curva 87°30' em propileno de alta resistência, preto, tipo PB, DN= 110mm</t>
  </si>
  <si>
    <t>O.25.000.000197</t>
  </si>
  <si>
    <t>Prolongamento para caixa sifonada em propileno de alta resistência, preto, DN= 125mm</t>
  </si>
  <si>
    <t>O.25.000.000201</t>
  </si>
  <si>
    <t>Tampa tê de inspeção oval, em polipropileno de alta resistência preto (PxB) - DN 110mm</t>
  </si>
  <si>
    <t>O.25.000.000206</t>
  </si>
  <si>
    <t>Tampão de esgoto em polipropileno de alta resistência, preto (PxB) - DN 63mm</t>
  </si>
  <si>
    <t>O.25.000.000207</t>
  </si>
  <si>
    <t>Tampão de esgoto em polipropileno de alta resistência, preto (PxB) - DN 110mm</t>
  </si>
  <si>
    <t>O.25.000.000213</t>
  </si>
  <si>
    <t>Tê de inspeção 87°30' em polipropileno de alta resistência preto (PxB) - DN 110mm</t>
  </si>
  <si>
    <t>P.01.000.030501</t>
  </si>
  <si>
    <t>Monitor LCD e/ou LED de 21,5", resolução máxima 1920x1080@60Hz, pixel pitch: 0,24795x0,24795mm, sinal vídeo analógico / digital; ref. AOC ou equivalente</t>
  </si>
  <si>
    <t>P.01.000.034016</t>
  </si>
  <si>
    <t>P.02.000.042501</t>
  </si>
  <si>
    <t>Eletroduto de PVC rígido roscável de 20mm (1/2´)</t>
  </si>
  <si>
    <t>P.02.000.042502</t>
  </si>
  <si>
    <t>Eletroduto de PVC rígido roscável de 25mm (3/4´)</t>
  </si>
  <si>
    <t>P.02.000.042503</t>
  </si>
  <si>
    <t>Eletroduto de PVC rígido roscável de 32mm (1´)</t>
  </si>
  <si>
    <t>P.02.000.042504</t>
  </si>
  <si>
    <t>Eletroduto de PVC rígido roscável de 38mm (1 1/4´)</t>
  </si>
  <si>
    <t>P.02.000.042505</t>
  </si>
  <si>
    <t>Eletroduto de PVC rígido roscável de 50mm (1 1/2´)</t>
  </si>
  <si>
    <t>P.02.000.042506</t>
  </si>
  <si>
    <t>Eletroduto de PVC rígido roscável de 60mm (2´)</t>
  </si>
  <si>
    <t>P.02.000.042507</t>
  </si>
  <si>
    <t>Eletroduto de PVC rígido roscável de 75mm (2 1/2´)</t>
  </si>
  <si>
    <t>P.02.000.042508</t>
  </si>
  <si>
    <t>Eletroduto de PVC rígido roscável de 85mm (3´)</t>
  </si>
  <si>
    <t>P.02.000.042509</t>
  </si>
  <si>
    <t>Eletroduto de PVC rígido roscável de 110mm (4´)</t>
  </si>
  <si>
    <t>P.02.000.042511</t>
  </si>
  <si>
    <t>Eletroduto de PVC corrugado flexível leve amarelo, DE= 20mm</t>
  </si>
  <si>
    <t>P.02.000.042512</t>
  </si>
  <si>
    <t>Eletroduto de PVC corrugado flexível leve amarelo, DE= 25mm</t>
  </si>
  <si>
    <t>P.02.000.042513</t>
  </si>
  <si>
    <t>Eletroduto de PVC corrugado flexível leve amarelo, DE= 32mm</t>
  </si>
  <si>
    <t>P.02.000.042515</t>
  </si>
  <si>
    <t>Eletroduto de PVC corrugado flexível reforçado cinza, DE= 25mm</t>
  </si>
  <si>
    <t>P.02.000.042516</t>
  </si>
  <si>
    <t>Eletroduto de PVC corrugado flexível reforçado cinza, DE= 32mm</t>
  </si>
  <si>
    <t>P.02.000.045668</t>
  </si>
  <si>
    <t>Base com tampa em PVC para canaleta aparente de 4 vias, auto extinguível, na cor branca, 85 x 35 mm; ref. 1122-05/06-BR da Parcus ou equivalente</t>
  </si>
  <si>
    <t>P.02.000.045669</t>
  </si>
  <si>
    <t>Base com duas tampas curvas em PVC para canaleta aparente de 4 vias, auto extinguível, na cor branca, 120 x 35 mm; ref. 1122-04/02-BR da Parcus ou equivalente</t>
  </si>
  <si>
    <t>P.02.000.045670</t>
  </si>
  <si>
    <t>Base com duas tampas curvas em PVC para canaleta aparente de 3 vias, auto extinguível, na cor branca, 120 x 60 mm; ref. 1122-20/24-BR da Parcus ou equivalente</t>
  </si>
  <si>
    <t>P.02.000.045671</t>
  </si>
  <si>
    <t>Suporte de tomada RJ em PVC 60x35x150mm, com 03 furos 14.7x19.3mm, para canaleta aparente; ref. 1126-12-BR da Parcus ou equivalente</t>
  </si>
  <si>
    <t>P.02.000.045672</t>
  </si>
  <si>
    <t>Suporte de tomada RJ em PVC 85x35x150mm, com 03 furos 14.7x19.3mm, para canaleta aparente; ref. 1126-33-BR da Parcus ou equivalente</t>
  </si>
  <si>
    <t>P.02.000.045673</t>
  </si>
  <si>
    <t>Suporte de tomada RJ em PVC 60x60x150mm, com 03 furos 14.7x19.3mm, para canaleta aparente; ref. 1126-88-BR da Parcus ou equivalente</t>
  </si>
  <si>
    <t>P.02.000.045678</t>
  </si>
  <si>
    <t>Tomada simples de  sobrepor modelo universal 2P+T 10A 250V</t>
  </si>
  <si>
    <t>P.02.000.090792</t>
  </si>
  <si>
    <t>Canaleta em PVC na cor branca, de 20x12mm, sistema X, referência 30802x fabricação Pial Legrand ou equivalente</t>
  </si>
  <si>
    <t>P.03.000.042621</t>
  </si>
  <si>
    <t>Duto corrugado tipo Kanalex-KL, DN= 30mm</t>
  </si>
  <si>
    <t>P.03.000.042622</t>
  </si>
  <si>
    <t>Duto corrugado tipo Kanalex-KL, DN= 50mm</t>
  </si>
  <si>
    <t>P.03.000.042623</t>
  </si>
  <si>
    <t>Duto corrugado tipo Kanalex-KL, DN= 75mm</t>
  </si>
  <si>
    <t>P.03.000.042624</t>
  </si>
  <si>
    <t>Duto corrugado tipo Kanalex-KL, DN= 100mm</t>
  </si>
  <si>
    <t>P.03.000.042625</t>
  </si>
  <si>
    <t>Duto corrugado tipo Kanalex-KL, DN= 125mm</t>
  </si>
  <si>
    <t>P.03.000.042626</t>
  </si>
  <si>
    <t>Duto corrugado tipo Kanalex-KL, DN= 150mm</t>
  </si>
  <si>
    <t>P.03.000.042627</t>
  </si>
  <si>
    <t>Duto corrugado tipo Kanalex-KL, DN= 40mm</t>
  </si>
  <si>
    <t>P.04.000.040119</t>
  </si>
  <si>
    <t>Poste telecônico reto em aço galvanizado a fogo, altura de 4 m, com base, chumbadores, porcas e arruelas</t>
  </si>
  <si>
    <t>P.04.000.040123</t>
  </si>
  <si>
    <t>Poste telecônico em aço SAE 1010/1020 galvanizado a fogo, com espera para uma luminária, altura de 3 m</t>
  </si>
  <si>
    <t>P.04.000.040128</t>
  </si>
  <si>
    <t>Poste telecônico curvo em aço SAE 1010/1020 galvanizado a fogo, altura de 8 m</t>
  </si>
  <si>
    <t>P.04.000.041334</t>
  </si>
  <si>
    <t>P.04.000.042081</t>
  </si>
  <si>
    <t>Tirante/vergalhão aço rosca total de 5/16´</t>
  </si>
  <si>
    <t>P.04.000.042082</t>
  </si>
  <si>
    <t>Vergalhão liso de aço galvanizado a fogo RE-BAR 3/8´; ref. TEL 760 da Termotécnica, PRT-680 da Paratec, PK-1251 da Paraklin ou equivalente</t>
  </si>
  <si>
    <t>P.04.000.042105</t>
  </si>
  <si>
    <t>Eletroduto com costura galvanizado eletroliticamente, DN = 1 1/2´ - NBR13057</t>
  </si>
  <si>
    <t>P.04.000.042107</t>
  </si>
  <si>
    <t>Eletroduto com costura galvanizado eletroliticamente, DN = 2 1/2´ - NBR13057</t>
  </si>
  <si>
    <t>P.04.000.042114</t>
  </si>
  <si>
    <t>Eletroduto com costura galvanizado por imersão a quente, DN = 3/4´- NBR6323</t>
  </si>
  <si>
    <t>P.04.000.042115</t>
  </si>
  <si>
    <t>Eletroduto com costura galvanizado por imersão a quente, DN = 1´ - NBR6323</t>
  </si>
  <si>
    <t>P.04.000.042116</t>
  </si>
  <si>
    <t>Eletroduto com costura galvanizado por imersão a quente, DN = 1 1/4´ - NBR6323</t>
  </si>
  <si>
    <t>P.04.000.042117</t>
  </si>
  <si>
    <t>Eletroduto com costura galvanizado por imersão a quente, DN = 1 1/2´ - NBR6323</t>
  </si>
  <si>
    <t>P.04.000.042118</t>
  </si>
  <si>
    <t>Eletroduto com costura galvanizado por imersão a quente, DN = 2´ - NBR6323</t>
  </si>
  <si>
    <t>P.04.000.042119</t>
  </si>
  <si>
    <t>Eletroduto com costura galvanizado por imersão a quente, DN = 2 1/2´ - NBR6323</t>
  </si>
  <si>
    <t>P.04.000.042120</t>
  </si>
  <si>
    <t>Eletroduto com costura galvanizado por imersão a quente, DN = 3´ - NBR6323</t>
  </si>
  <si>
    <t>P.04.000.042121</t>
  </si>
  <si>
    <t>Eletroduto com costura galvanizado por imersão a quente, DN = 4´ - NBR6323</t>
  </si>
  <si>
    <t>P.04.000.042122</t>
  </si>
  <si>
    <t>Eletroduto galvanizado por imersão a quente, DN = 1/2´ - NBR5598</t>
  </si>
  <si>
    <t>P.04.000.042123</t>
  </si>
  <si>
    <t>Eletroduto galvanizado por imersão a quente, DN = 3/4´ - NBR5598</t>
  </si>
  <si>
    <t>P.04.000.042124</t>
  </si>
  <si>
    <t>Eletroduto galvanizado por imersão a quente, DN = 1´ - NBR5598</t>
  </si>
  <si>
    <t>P.04.000.042125</t>
  </si>
  <si>
    <t>Eletroduto galvanizado por imersão a quente, DN = 1 1/4´ - NBR5598</t>
  </si>
  <si>
    <t>P.04.000.042126</t>
  </si>
  <si>
    <t>Eletroduto galvanizado por imersão a quente, DN = 1 1/2´ - NBR5598</t>
  </si>
  <si>
    <t>P.04.000.042127</t>
  </si>
  <si>
    <t>Eletroduto galvanizado por imersão a quente, DN = 2´ - NBR5598</t>
  </si>
  <si>
    <t>P.04.000.042128</t>
  </si>
  <si>
    <t>Eletroduto galvanizado por imersão a quente, DN = 2 1/2´ - NBR5598</t>
  </si>
  <si>
    <t>P.04.000.042129</t>
  </si>
  <si>
    <t>Eletroduto galvanizado por imersão a quente, DN = 3´ - NBR5598</t>
  </si>
  <si>
    <t>P.04.000.042130</t>
  </si>
  <si>
    <t>Eletroduto galvanizado por imersão a quente, DN = 4´ - NBR5598</t>
  </si>
  <si>
    <t>P.04.000.042171</t>
  </si>
  <si>
    <t>Eletroduto com costura galvanizado eletroliticamente, DN = 3/4´ - NBR13057</t>
  </si>
  <si>
    <t>P.04.000.042172</t>
  </si>
  <si>
    <t>Eletroduto com costura galvanizado eletroliticamente, DN = 1´ - NBR13057</t>
  </si>
  <si>
    <t>P.04.000.042173</t>
  </si>
  <si>
    <t>Eletroduto com costura galvanizado eletroliticamente, DN = 1 1/4´ - NBR13057</t>
  </si>
  <si>
    <t>P.04.000.042174</t>
  </si>
  <si>
    <t>Eletroduto com costura galvanizado eletroliticamente, DN = 4´ - NBR13057</t>
  </si>
  <si>
    <t>P.04.000.042175</t>
  </si>
  <si>
    <t>Eletroduto com costura galvanizado eletroliticamente, DN = 2´ - NBR13057</t>
  </si>
  <si>
    <t>P.04.000.042177</t>
  </si>
  <si>
    <t>Eletroduto com costura galvanizado eletroliticamente, DN = 3´ - NBR13057</t>
  </si>
  <si>
    <t>P.04.000.042221</t>
  </si>
  <si>
    <t>Luva de redução galvanizado de 2´ x 3/4´ - para-raio tipo Franklin</t>
  </si>
  <si>
    <t>P.04.000.042222</t>
  </si>
  <si>
    <t>P.04.000.042289</t>
  </si>
  <si>
    <t>Sapata externa com 4 furos em aço zincado, de 38x38mm; ref. Atilux, Perfil Lider ou equivalente</t>
  </si>
  <si>
    <t>P.04.000.042290</t>
  </si>
  <si>
    <t>Perfilado perfurado 38 x 38 mm em chapa 14 pré-zincada</t>
  </si>
  <si>
    <t>P.04.000.042291</t>
  </si>
  <si>
    <t>Saída final de 3/4´ para perfilado</t>
  </si>
  <si>
    <t>P.04.000.042293</t>
  </si>
  <si>
    <t>Saída superior de 3/4´ para perfilado</t>
  </si>
  <si>
    <t>P.04.000.042301</t>
  </si>
  <si>
    <t>Tirante/vergalhão aço rosca total de 3/8´</t>
  </si>
  <si>
    <t>P.04.000.045015</t>
  </si>
  <si>
    <t>Suporte de tomada em chapa pré-zincada a fogo, para fixação de caixa com 2, 3 ou 4 vias</t>
  </si>
  <si>
    <t>P.04.000.045069</t>
  </si>
  <si>
    <t>Curva horizontal dupla 90°, interna ou externa, tampa pintura eletrostática, 2x30x40 / 2x40x40 / 2x30x60mm, ref. 3143/3140PT Real Perfil ou equivalente</t>
  </si>
  <si>
    <t>P.04.000.045072</t>
  </si>
  <si>
    <t>Curva vertical tripla de 90°, interna/externa, e tampa pintura eletrostática, 3x30x40 / 3x40x40 3x30x60mm, ref. 3126/3129PT Real Perfil ou equivalente</t>
  </si>
  <si>
    <t>P.04.000.045571</t>
  </si>
  <si>
    <t>Terminal de fechamento ou mata junta com pintura eletrostática para rodapé triplo, 3x30x40 / 3x40x40 / 3x30x60mm, referência 3138PT Real Perfil ou equivalente</t>
  </si>
  <si>
    <t>P.04.000.046029</t>
  </si>
  <si>
    <t>Cruzeta reforçada em ferro galvanizado para fixação de 4 projetores, externa; ref. YT-10/4 da Yluminart, SBC-704/S-R 4 da Shomei ou equivalente</t>
  </si>
  <si>
    <t>P.04.000.046055</t>
  </si>
  <si>
    <t>Cruzeta reforçada em ferro galvanizado para fixação de 2 projetores, externa</t>
  </si>
  <si>
    <t>P.04.000.048553</t>
  </si>
  <si>
    <t>Braçadeiras aço galvanizado para tubo de 1´ a 4´</t>
  </si>
  <si>
    <t>P.04.000.049470</t>
  </si>
  <si>
    <t>Perfilado perfurado 38 x 76 mm em chapa 14 pré-zincada</t>
  </si>
  <si>
    <t>P.04.000.049471</t>
  </si>
  <si>
    <t>Perfilado liso 38 x 38 mm em chapa pré-zincada</t>
  </si>
  <si>
    <t>P.04.000.049472</t>
  </si>
  <si>
    <t>Tampa pressão para perfilado perfurado de 38 x 38 mm em chapa pré-zincada</t>
  </si>
  <si>
    <t>P.04.000.049511</t>
  </si>
  <si>
    <t>Mão francesa plana de 32x5x619mm</t>
  </si>
  <si>
    <t>P.04.000.049512</t>
  </si>
  <si>
    <t>Mão francesa de 1/4´ x 32 x 700 mm</t>
  </si>
  <si>
    <t>P.04.000.049513</t>
  </si>
  <si>
    <t>Mão francesa perfilada de 5x38x38x993mm</t>
  </si>
  <si>
    <t>P.04.000.049671</t>
  </si>
  <si>
    <t>Niple cônico galvanizado a fogo de 2 1/2´</t>
  </si>
  <si>
    <t>P.04.000.062038</t>
  </si>
  <si>
    <t>Eletrocalha lisa galvanizada a fogo, 50x50mm</t>
  </si>
  <si>
    <t>P.04.000.062039</t>
  </si>
  <si>
    <t>Eletrocalha lisa galvanizada a fogo, 100x50mm</t>
  </si>
  <si>
    <t>P.04.000.062040</t>
  </si>
  <si>
    <t>Eletrocalha lisa galvanizada a fogo, 150x50mm</t>
  </si>
  <si>
    <t>P.04.000.062041</t>
  </si>
  <si>
    <t>Eletrocalha lisa galvanizada a fogo, 200x50mm</t>
  </si>
  <si>
    <t>P.04.000.062042</t>
  </si>
  <si>
    <t>Eletrocalha lisa galvanizada a fogo, 250x50mm</t>
  </si>
  <si>
    <t>P.04.000.062055</t>
  </si>
  <si>
    <t>Eletrocalha lisa galvanizada a fogo, 100x100mm</t>
  </si>
  <si>
    <t>P.04.000.062056</t>
  </si>
  <si>
    <t>Eletrocalha lisa galvanizada a fogo, 150x100mm</t>
  </si>
  <si>
    <t>P.04.000.062057</t>
  </si>
  <si>
    <t>Eletrocalha lisa galvanizada a fogo, 200x100mm</t>
  </si>
  <si>
    <t>P.04.000.062058</t>
  </si>
  <si>
    <t>Eletrocalha lisa galvanizada a fogo, 250x100mm</t>
  </si>
  <si>
    <t>P.04.000.062059</t>
  </si>
  <si>
    <t>Eletrocalha lisa galvanizada a fogo, 300x100mm</t>
  </si>
  <si>
    <t>P.04.000.062060</t>
  </si>
  <si>
    <t>Eletrocalha lisa galvanizada a fogo, 400x100mm</t>
  </si>
  <si>
    <t>P.04.000.062115</t>
  </si>
  <si>
    <t>Eletrocalha perfurada galvanizada a fogo, 100x50mm</t>
  </si>
  <si>
    <t>P.04.000.062116</t>
  </si>
  <si>
    <t>Eletrocalha perfurada galvanizada a fogo, 150x50mm</t>
  </si>
  <si>
    <t>P.04.000.062117</t>
  </si>
  <si>
    <t>Eletrocalha perfurada galvanizada a fogo, 200x50mm</t>
  </si>
  <si>
    <t>P.04.000.062118</t>
  </si>
  <si>
    <t>Eletrocalha perfurada galvanizada a fogo, 250x50mm</t>
  </si>
  <si>
    <t>P.04.000.062132</t>
  </si>
  <si>
    <t>Eletrocalha perfurada galvanizada a fogo, 150x100mm</t>
  </si>
  <si>
    <t>P.04.000.062133</t>
  </si>
  <si>
    <t>Eletrocalha perfurada galvanizada a fogo, 200x100mm</t>
  </si>
  <si>
    <t>P.04.000.062134</t>
  </si>
  <si>
    <t>Eletrocalha perfurada galvanizada a fogo, 250x100mm</t>
  </si>
  <si>
    <t>P.04.000.062135</t>
  </si>
  <si>
    <t>Eletrocalha perfurada galvanizada a fogo, 300x100mm</t>
  </si>
  <si>
    <t>P.04.000.062136</t>
  </si>
  <si>
    <t>Eletrocalha perfurada galvanizada a fogo, 400x100mm</t>
  </si>
  <si>
    <t>P.04.000.062170</t>
  </si>
  <si>
    <t>Tampa encaixe para eletrocalha galvanizada a fogo, L= 50mm</t>
  </si>
  <si>
    <t>P.04.000.062171</t>
  </si>
  <si>
    <t>Tampa encaixe para eletrocalha galvanizada a fogo, L= 100mm</t>
  </si>
  <si>
    <t>P.04.000.062172</t>
  </si>
  <si>
    <t>Tampa encaixe para eletrocalha galvanizada a fogo, L= 150mm</t>
  </si>
  <si>
    <t>P.04.000.062173</t>
  </si>
  <si>
    <t>Tampa encaixe para eletrocalha galvanizada a fogo, L= 200mm</t>
  </si>
  <si>
    <t>P.04.000.062174</t>
  </si>
  <si>
    <t>Tampa encaixe para eletrocalha galvanizada a fogo, L= 250mm</t>
  </si>
  <si>
    <t>P.04.000.062175</t>
  </si>
  <si>
    <t>Tampa encaixe para eletrocalha galvanizada a fogo, L= 300mm</t>
  </si>
  <si>
    <t>P.04.000.062176</t>
  </si>
  <si>
    <t>Tampa encaixe para eletrocalha galvanizada a fogo, L= 400mm</t>
  </si>
  <si>
    <t>P.04.000.062187</t>
  </si>
  <si>
    <t>Suporte para eletrocalha galvanizado a fogo, 50x50mm</t>
  </si>
  <si>
    <t>P.04.000.062188</t>
  </si>
  <si>
    <t>Suporte para eletrocalha galvanizado a fogo, 100x50mm</t>
  </si>
  <si>
    <t>P.04.000.062189</t>
  </si>
  <si>
    <t>Suporte para eletrocalha galvanizado a fogo, 150x50mm</t>
  </si>
  <si>
    <t>P.04.000.062190</t>
  </si>
  <si>
    <t>Suporte para eletrocalha galvanizado a fogo, 200x50mm</t>
  </si>
  <si>
    <t>P.04.000.062191</t>
  </si>
  <si>
    <t>Suporte para eletrocalha galvanizado a fogo, 250x50mm</t>
  </si>
  <si>
    <t>P.04.000.062192</t>
  </si>
  <si>
    <t>Suporte para eletrocalha galvanizado a fogo, 300x50mm</t>
  </si>
  <si>
    <t>P.04.000.062196</t>
  </si>
  <si>
    <t>Suporte para eletrocalha galvanizada a fogo, 100x100mm</t>
  </si>
  <si>
    <t>P.04.000.062197</t>
  </si>
  <si>
    <t>Suporte para eletrocalha galvanizada a fogo, 150x100mm</t>
  </si>
  <si>
    <t>P.04.000.062198</t>
  </si>
  <si>
    <t>Suporte para eletrocalha galvanizada a fogo, 200x100mm</t>
  </si>
  <si>
    <t>P.04.000.062199</t>
  </si>
  <si>
    <t>Suporte para eletrocalha galvanizada a fogo, 250x100mm</t>
  </si>
  <si>
    <t>P.04.000.062201</t>
  </si>
  <si>
    <t>Suporte para eletrocalha galvanizada a fogo, 300x100mm</t>
  </si>
  <si>
    <t>P.04.000.062202</t>
  </si>
  <si>
    <t>Suporte para eletrocalha galvanizada a fogo, 400x100mm</t>
  </si>
  <si>
    <t>P.04.000.062205</t>
  </si>
  <si>
    <t>Mão francesa simples, galvanizada a fogo, L= 200mm</t>
  </si>
  <si>
    <t>P.04.000.062206</t>
  </si>
  <si>
    <t>Mão francesa simples, galvanizada a fogo, L= 300mm</t>
  </si>
  <si>
    <t>P.04.000.062207</t>
  </si>
  <si>
    <t>Mão francesa simples, galvanizada a fogo, L= 400mm</t>
  </si>
  <si>
    <t>P.04.000.062208</t>
  </si>
  <si>
    <t>Mão francesa simples, galvanizada a fogo, L= 500mm</t>
  </si>
  <si>
    <t>P.04.000.062210</t>
  </si>
  <si>
    <t>Mão francesa dupla, galvanizada a fogo, L= 300mm</t>
  </si>
  <si>
    <t>P.04.000.062211</t>
  </si>
  <si>
    <t>Mão francesa dupla, galvanizada a fogo, L= 400mm</t>
  </si>
  <si>
    <t>P.04.000.062212</t>
  </si>
  <si>
    <t>Mão francesa dupla, galvanizada a fogo, L= 500mm</t>
  </si>
  <si>
    <t>P.04.000.062229</t>
  </si>
  <si>
    <t>Rodapé técnico duplo com tampa pintura eletrostática, 2x30x40 / 2x40x40 / 2x30x60mm</t>
  </si>
  <si>
    <t>P.04.000.062230</t>
  </si>
  <si>
    <t>Curva vertical dupla de 90°, interna ou externa, e tampa pintura eletrostática, 2x30x40 / 2x40x40 / 2x30x60mm, ref. 3128PT Real Perfil ou equivalente</t>
  </si>
  <si>
    <t>P.04.000.062231</t>
  </si>
  <si>
    <t>Terminal de fechamento ou mata junta com pintura eletrostática, para rodapé duplo, 2x30x40 / 2x40x40 / 2x30x60mm, ref. 3137PT Real Perfil ou equivalente</t>
  </si>
  <si>
    <t>P.04.000.062251</t>
  </si>
  <si>
    <t>Saída lateral de eletrocalha para eletroduto de 1´</t>
  </si>
  <si>
    <t>P.04.000.062801</t>
  </si>
  <si>
    <t>Rodapé técnico triplo com tampa e pintura eletrostática de 3x30x40 / 3x40x40 / 3x30x60mm, ref. 3109PT Real Perfil ou equivalente</t>
  </si>
  <si>
    <t>P.04.000.062803</t>
  </si>
  <si>
    <t>Curva horizontal tripla 90°, interna/externa, tampa e pintura eletrostática de 3x30x40 / 3x40x40 / 3x30x60mm, ref. 3144/3141PT Real Perfil ou equivalente</t>
  </si>
  <si>
    <t>P.04.000.062805</t>
  </si>
  <si>
    <t>Tê triplo de 90° horizontal ou vertical, tampa com pintura eletrostática de 3x30x40 / 3x40x40 / 3x30x60mm, ref. 3135/3132PT Real Perfil ou equivalente</t>
  </si>
  <si>
    <t>P.04.000.062806</t>
  </si>
  <si>
    <t>Caixa para tomada de energia, RJ, sobressalente, interruptor ou espelho de 3x30x40 / 3x40x40 / 3x30x60mm, ref. 3114PT Real Perfil ou equivalente</t>
  </si>
  <si>
    <t>P.04.000.065641</t>
  </si>
  <si>
    <t>Leito para cabos, tipo pesado, em aço galvanizado a fogo, de 300 x 100 mm, ref. Mopa ou equivalente</t>
  </si>
  <si>
    <t>P.04.000.065643</t>
  </si>
  <si>
    <t>Leito para cabos, tipo pesado, em aço galvanizado a fogo, de 800 x 100 mm, ref. 156-0800 Mopa ou equivalente</t>
  </si>
  <si>
    <t>P.04.000.065644</t>
  </si>
  <si>
    <t>Leito para cabos, tipo pesado, em aço galvanizado a fogo, de 500 x 100 mm, ref. 156-0500-Z Mopa ou equivalente</t>
  </si>
  <si>
    <t>P.04.000.065649</t>
  </si>
  <si>
    <t>Leito para cabos, tipo pesado, em aço galvanizado a fogo, de 400 x 100 mm, ref. 156-0400-F da Mopa ou equivalente</t>
  </si>
  <si>
    <t>P.04.000.065650</t>
  </si>
  <si>
    <t>Leito para cabos, tipo pesado, em aço galvanizado a fogo, de 600 x 100 mm, ref. 156-0600-F da Mopa ou equivalente</t>
  </si>
  <si>
    <t>P.04.000.090407</t>
  </si>
  <si>
    <t>Terminal para vergalhão diâmetro 3/8´</t>
  </si>
  <si>
    <t>P.04.000.090614</t>
  </si>
  <si>
    <t>Caixa de passagem pré-zincado a frio, com tampa quadrada 4 x 25 x 70 mm, para duto de piso</t>
  </si>
  <si>
    <t>P.04.000.090728</t>
  </si>
  <si>
    <t>Poste telecônico em aço SAE 1010/1020 galvanizado a fogo, com espera para duas luminárias, altura de 3 m</t>
  </si>
  <si>
    <t>P.04.000.091215</t>
  </si>
  <si>
    <t>Duto modulado, pré-zincado, com luvas deslocadas 3 x 25 x 70 mm</t>
  </si>
  <si>
    <t>P.04.000.091216</t>
  </si>
  <si>
    <t>Duto liso pré-zincado a fogo/galvanizado de 2 x 25 x 70 mm, ref. Mopa ou equivalente</t>
  </si>
  <si>
    <t>P.04.000.091217</t>
  </si>
  <si>
    <t>Tirante/vergalhão aço rosca total de 1/4´</t>
  </si>
  <si>
    <t>P.04.000.091220</t>
  </si>
  <si>
    <t>Saída lateral simples de 3/4" para perfilado, referência VL 2/3.00.00.33PZ da Valeman, Real Perfil ou equivalente</t>
  </si>
  <si>
    <t>P.04.000.091361</t>
  </si>
  <si>
    <t>Poste telecônico reto em aço SAE 1010/1020 galvanizado a fogo, altura de 10 m</t>
  </si>
  <si>
    <t>P.04.000.091362</t>
  </si>
  <si>
    <t>Poste telecônico reto em aço SAE 1010/1020 galvanizado a fogo, altura de 8 m</t>
  </si>
  <si>
    <t>P.04.000.092151</t>
  </si>
  <si>
    <t>Cruzeta em aço carbono galvanizado, perfil ´L´, dimensões 8 x 75 x 2500 mm, ref. 400238 Romagnole ou equivalente</t>
  </si>
  <si>
    <t>P.04.000.092157</t>
  </si>
  <si>
    <t>Eletroduto metálico flexível de 3/4´, ref. Sealtubo da SPTF ou equivalente</t>
  </si>
  <si>
    <t>P.04.000.092158</t>
  </si>
  <si>
    <t>Eletroduto metálico flexível de 1´, ref. Sealtubo da SPTF ou equivalente</t>
  </si>
  <si>
    <t>P.04.000.092160</t>
  </si>
  <si>
    <t>Eletroduto metálico flexível de 2´, ref. Sealtubo da SPTF ou equivalente</t>
  </si>
  <si>
    <t>P.04.000.092172</t>
  </si>
  <si>
    <t>Poste telecônico reto em aço SAE 1010/1020 galvanizado a fogo, altura de 6 m</t>
  </si>
  <si>
    <t>P.04.000.092173</t>
  </si>
  <si>
    <t>Coluna (P-57) para fixação de placa de orientação, com braço projetado de 3" x 3,15 m e coluna de 4" x 5,25 m x 3,75 mm, para placas com área até 2 m²</t>
  </si>
  <si>
    <t>P.04.000.092174</t>
  </si>
  <si>
    <t>Coluna simples (P-51) para fixação de placa de orientação, de 4" x 5 m x 3,75 mm</t>
  </si>
  <si>
    <t>P.04.000.092175</t>
  </si>
  <si>
    <t>Coluna dupla (P-53) para fixação de placa de orientação, de 4" x 5 m x 3,75 mm</t>
  </si>
  <si>
    <t>P.04.000.092176</t>
  </si>
  <si>
    <t>Coluna simples (PP), de 2 1/2" x 3,6 m</t>
  </si>
  <si>
    <t>P.04.000.092177</t>
  </si>
  <si>
    <t>Braço (P-55) para fixação em poste de concreto, de 3" x 2,7 m x 3,75 mm</t>
  </si>
  <si>
    <t>P.04.000.092178</t>
  </si>
  <si>
    <t>Grupo focal para pedestre com lâmpada LED, em policarbonato, com suportes de fixação e contador regressivo no verde, completo</t>
  </si>
  <si>
    <t>P.04.000.092179</t>
  </si>
  <si>
    <t>Grupo focal veicular com lâmpada LED, em policarbonato, com anteparo e suportes de fixação, completo</t>
  </si>
  <si>
    <t>P.05.000.092162</t>
  </si>
  <si>
    <t>Terminal em latão zincado macho fixo, 3/4´ ref. CMZL da SPTF ou equivalente</t>
  </si>
  <si>
    <t>P.05.000.092163</t>
  </si>
  <si>
    <t>Terminal em latão zincado macho fixo, 1´ ref. CMZL da SPTF ou equivalente</t>
  </si>
  <si>
    <t>P.05.000.092165</t>
  </si>
  <si>
    <t>Terminal em latão zincado macho fixo, 2´ ref. CMZL da SPTF ou equivalente</t>
  </si>
  <si>
    <t>P.05.000.092167</t>
  </si>
  <si>
    <t>Terminal em latão zincado macho giratório 3/4´ ref. CMZGL da SPTF ou equivalente</t>
  </si>
  <si>
    <t>P.05.000.092168</t>
  </si>
  <si>
    <t>Terminal em latão zincado macho giratório 1´ ref. CMZGL da SPTF ou equivalente</t>
  </si>
  <si>
    <t>P.05.000.092170</t>
  </si>
  <si>
    <t>Terminal em latão zincado macho giratório 2´ ref. CMZGL da SPTF ou equivalente</t>
  </si>
  <si>
    <t>P.07.000.042247</t>
  </si>
  <si>
    <t>P.07.000.043252</t>
  </si>
  <si>
    <t>Sistema de barramento blindado de 100 a 2000 A, trifásico, barra de aluminio, composto por: calha condutora trifásica com neutro 100%, igual ou superior a 630 V (Ui), para uso interno; ref. Megabarre, Beghin, Helzin ou equivalente</t>
  </si>
  <si>
    <t>P.07.000.045033</t>
  </si>
  <si>
    <t>Caixa tomada em poliamida para piso elevado com 4 alojamentos elétricos, até 8 alojamentos para telefonia e dados; ref. SPE-2702R da Sperone, CCT215E/CQT215E da Arcoplan ou equivalente</t>
  </si>
  <si>
    <t>P.07.000.045056</t>
  </si>
  <si>
    <t>Condulete de 4´, corpo e tampa em alumínio injetado ou fundido, com saídas laterais em vários modelos, com ou sem rosca; ref. Daisa, Conduletzel da Wetzel ou equivalente</t>
  </si>
  <si>
    <t>P.07.000.045057</t>
  </si>
  <si>
    <t>Condulete de 1´, corpo e tampa em alumínio injetado ou fundido, com saídas laterais em vários modelos, com ou sem rosca; ref. Daisa, Conduletzel da Wetzel ou equivalente</t>
  </si>
  <si>
    <t>P.07.000.045059</t>
  </si>
  <si>
    <t>Condulete de 1 1/2´, corpo e tampa em alumínio injetado ou fundido, com saídas laterais em vários modelos, com ou sem rosca; ref. Daisa, Conduletzel da Wetzel ou equivalente</t>
  </si>
  <si>
    <t>P.07.000.045060</t>
  </si>
  <si>
    <t>Condulete de 2´, corpo e tampa em alumínio injetado ou fundido, com saídas laterais em vários modelos, com ou sem rosca; ref. Daisa, Conduletzel da Wetzel ou equivalente</t>
  </si>
  <si>
    <t>P.07.000.045061</t>
  </si>
  <si>
    <t>Condulete de 2 1/2´, corpo e tampa em alumínio injetado ou fundido, com saídas laterais em vários modelos, com ou sem rosca; ref. Daisa, Conduletzel da Wetzel ou equivalente</t>
  </si>
  <si>
    <t>P.07.000.045062</t>
  </si>
  <si>
    <t>Condulete de 3´, corpo e tampa em alumínio injetado ou fundido, com saídas laterais em vários modelos, com ou sem rosca; ref. Conduletzel da Wetzel ou equivalente</t>
  </si>
  <si>
    <t>P.07.000.045074</t>
  </si>
  <si>
    <t>Caixa de passagem em alumínio fundido, à prova de tempo e tampa, de 100x100mm, profundidade mínima 60mm, ref. CDT10 da Daisa, Cemar ou equivalente</t>
  </si>
  <si>
    <t>P.07.000.045075</t>
  </si>
  <si>
    <t>Caixa de passagem em alumínio fundido, à prova de tempo e tampa, de 200x200mm, profundidade mínima 100mm, ref. CDT20 da Daisa, Cemar ou equivalente</t>
  </si>
  <si>
    <t>P.07.000.045076</t>
  </si>
  <si>
    <t>Caixa de passagem em alumínio fundido, à prova de tempo e tampa, de 300x300mm, profundidade mínima 120mm, ref. CDT30 da Daisa, Cemar ou equivalente</t>
  </si>
  <si>
    <t>P.07.000.045105</t>
  </si>
  <si>
    <t>Caixa em alumínio fundido a prova de tempo, umidade, gases, vapores e pó, tampa plana, de 200x200x200mm; ref. TCXPTP/6 Telbra, ER12 P/15 Naville, LR12P15 Lumel ou equivalente</t>
  </si>
  <si>
    <t>P.07.000.045151</t>
  </si>
  <si>
    <t>Condulete de 3/4", corpo e tampa em alumínio injetado ou fundido, vários modelos; ref. 56200/082 / 56104/042 / 56114/006 Tramontina, LR / LB 3/4" / LLSR-15 Wetzel ou equivalente</t>
  </si>
  <si>
    <t>P.07.000.045154</t>
  </si>
  <si>
    <t>Condulete de 1 1/4´, corpo e tampa em alumínio injetado ou fundido, com saídas laterais em vários modelos, com ou sem rosca; ref. Daisa, Conduletzel da Wetzel ou equivalente</t>
  </si>
  <si>
    <t>P.07.000.049585</t>
  </si>
  <si>
    <t>P.07.000.049586</t>
  </si>
  <si>
    <t>Pino para isolador rígido</t>
  </si>
  <si>
    <t>P.07.000.049662</t>
  </si>
  <si>
    <t>P.07.000.049663</t>
  </si>
  <si>
    <t>P.07.000.049664</t>
  </si>
  <si>
    <t>P.07.000.049667</t>
  </si>
  <si>
    <t>P.07.000.090724</t>
  </si>
  <si>
    <t>Caixa em alumínio fundido à prova de tempo, umidade, gases, vapores e pó, tampa plana, de 150x150x150mm, ref. ER12P/8 Telbra, CX/R12 P-8 Conex, ou equivalente</t>
  </si>
  <si>
    <t>P.07.000.090860</t>
  </si>
  <si>
    <t>Caixa em alumínio fundido à prova de tempo, umidade, gases, vapores e pó, tampa plana, de 445 x 350 x 220 mm, ref. TMR/45GR da Telbra ou equivalente</t>
  </si>
  <si>
    <t>P.07.000.090886</t>
  </si>
  <si>
    <t>Caixa em alumínio fundido à prova de tempo, umidade, gases, vapores e pó, tampa plana, de 240x240x150mm; ref. ER12 P/22 Naville, TCXPTP/11 Telbra ou equivalente</t>
  </si>
  <si>
    <t>P.07.000.091211</t>
  </si>
  <si>
    <t>Caixa de derivação pré-zincado a frio/galvanização eletrolítica, de 12 x 25 x 70 mm com cruzadora</t>
  </si>
  <si>
    <t>P.07.000.091214</t>
  </si>
  <si>
    <t>Caixa de derivação pré-zincado a frio/galvanização eletrolítica, de 16 x 25 x 70 mm com cruzadora</t>
  </si>
  <si>
    <t>P.07.000.091368</t>
  </si>
  <si>
    <t>Tampa para caixa R2 padrão Telebras</t>
  </si>
  <si>
    <t>P.07.000.091396</t>
  </si>
  <si>
    <t>Tampa para caixa R1 padrão Telebras</t>
  </si>
  <si>
    <t>P.07.000.092150</t>
  </si>
  <si>
    <t>Conector prensa-cabo 3/4´ em alumínio, ref. PC15-C12/C20 da Wetzel ou equivalente</t>
  </si>
  <si>
    <t>P.08.000.043012</t>
  </si>
  <si>
    <t>Cabo de cobre flexível de 1,5 mm², isolamento 750V - isolação PVC 70°C</t>
  </si>
  <si>
    <t>P.08.000.043014</t>
  </si>
  <si>
    <t>Cabo cobre nu tempera mole classe 2, de 10mm²</t>
  </si>
  <si>
    <t>P.08.000.043025</t>
  </si>
  <si>
    <t>Cabo de cobre flexível de 2,5 mm², isolamento 750V - isolação PVC 70°C</t>
  </si>
  <si>
    <t>P.08.000.043026</t>
  </si>
  <si>
    <t>Cabo de cobre flexível de 4 mm², isolamento 750V - isolação PVC 70°C</t>
  </si>
  <si>
    <t>P.08.000.043027</t>
  </si>
  <si>
    <t>Cabo de cobre flexível de 6 mm², isolamento 750V - isolação PVC 70°C</t>
  </si>
  <si>
    <t>P.08.000.043032</t>
  </si>
  <si>
    <t>Cabo de cobre flexível de 1,5 mm², isolamento 750V - isolação LSHF/A 70°C - baixa emissão de fumaça e gases</t>
  </si>
  <si>
    <t>P.08.000.043033</t>
  </si>
  <si>
    <t>Cabo de cobre flexível de 2,5 mm², isolamento 750V - isolação LSHF/A 70°C - baixa emissão de fumaça e gases</t>
  </si>
  <si>
    <t>P.08.000.043034</t>
  </si>
  <si>
    <t>Cabo de cobre flexível de 4 mm², isolamento 750V - isolação LSHF/A 70°C - baixa emissão de fumaça e gases</t>
  </si>
  <si>
    <t>P.08.000.043035</t>
  </si>
  <si>
    <t>Cabo de cobre flexível de 6 mm², isolamento 750V - isolação LSHF/A 70°C - baixa emissão de fumaça e gases</t>
  </si>
  <si>
    <t>P.08.000.043036</t>
  </si>
  <si>
    <t>Cabo de cobre flexível de 10 mm², isolamento 750V - isolação LSHF/A 70°C - baixa emissão de fumaça e gases</t>
  </si>
  <si>
    <t>P.08.000.043037</t>
  </si>
  <si>
    <t>Cabo de cobre unipolar, média tensão 35 mm², encordoamento classe 2, isolamento 15/25 kV, EPR 105 - NBR 7286, ref. CB Epronax Slim 105 Induscabos ou equivalente</t>
  </si>
  <si>
    <t>P.08.000.043038</t>
  </si>
  <si>
    <t>Cabo cobre nu tempera mole classe 2, de 16mm²</t>
  </si>
  <si>
    <t>P.08.000.043039</t>
  </si>
  <si>
    <t>Cabo de cobre unipolar, média tensão 50 mm², encordoamento classe 2, isolamento 15/25 kV, EPR 105 - NBR 7286, ref. CB Epronax Slim 105 Induscabos ou equivalente</t>
  </si>
  <si>
    <t>P.08.000.043040</t>
  </si>
  <si>
    <t>Cabo cobre nu tempera mole classe 2, de 25mm²</t>
  </si>
  <si>
    <t>P.08.000.043041</t>
  </si>
  <si>
    <t>Cabo cobre nu tempera mole classe 2, de 35mm²</t>
  </si>
  <si>
    <t>P.08.000.043043</t>
  </si>
  <si>
    <t>Cabo de cobre flexível de 3 x 1,5 mm², isolamento 0,6/1kV - isolação HEPR 90°C</t>
  </si>
  <si>
    <t>P.08.000.043044</t>
  </si>
  <si>
    <t>Cabo de cobre flexível de 3 x 2,5 mm², isolamento 0,6/1kV - isolação HEPR 90°C</t>
  </si>
  <si>
    <t>P.08.000.043047</t>
  </si>
  <si>
    <t>Cabo de cobre flexível de 3 x 10 mm², isolamento 0,6/1kV - isolação HEPR 90°C</t>
  </si>
  <si>
    <t>P.08.000.043050</t>
  </si>
  <si>
    <t>Cabo cobre flexível 1,5 mm², isolamento 0,6/1 kV - isolação HEPR 90°C, têmpera mole, classe 5, baixa emissão fumaça, ref. Cabos Afumex Prysmian; Atexsil Sil; ToxFree Conduspar ou equivalente</t>
  </si>
  <si>
    <t>P.08.000.043051</t>
  </si>
  <si>
    <t>Cabo cobre flexível 2,5 mm², isolamento 0,6/1 kV - isolação HEPR 90°C, têmpera mole, classe 5, baixa emissão fumaça, ref. Cabos Afumex Prysmian; Atexsil Sil; ToxFree Conduspar ou equivalente</t>
  </si>
  <si>
    <t>P.08.000.043052</t>
  </si>
  <si>
    <t>Cabo cobre flexível 4 mm², isolamento 0,6/1 kV - isolação HEPR 90°C, têmpera mole, classe 5, baixa emissão fumaça, ref. Cabos Afumex Prysmian; Atexsil Sil; ToxFree Conduspar ou equivalente</t>
  </si>
  <si>
    <t>P.08.000.043053</t>
  </si>
  <si>
    <t>Cabo cobre flexível 6 mm², isolamento 0,6/1 kV - isolação HEPR 90°C, têmpera mole, classe 5, baixa emissão fumaça, ref. Cabos Afumex Prysmian; Atexsil Sil; ToxFree Conduspar ou equivalente</t>
  </si>
  <si>
    <t>P.08.000.043054</t>
  </si>
  <si>
    <t>Cabo cobre flexível 10 mm², isolamento 0,6/1 kV - isolação HEPR 90°C, têmpera mole, classe 5, baixa emissão fumaça, ref. Cabos Afumex Prysmian; Atexsil Sil; ToxFree Conduspar ou equivalente</t>
  </si>
  <si>
    <t>P.08.000.043055</t>
  </si>
  <si>
    <t>Cabo cobre flexível 16 mm², isolamento 0,6/1 kV - isolação HEPR 90°C, têmpera mole, classe 5, baixa emissão fumaça, ref. Cabos Afumex Prysmian; Atexsil Sil; ToxFree Conduspar ou equivalente</t>
  </si>
  <si>
    <t>P.08.000.043056</t>
  </si>
  <si>
    <t>Cabo cobre flexível 25 mm², isolamento 0,6/1 kV - isolação HEPR 90°C, têmpera mole, classe 5, baixa emissão fumaça, ref. Cabos Afumex Prysmian; Atexsil Sil; ToxFree Conduspar ou equivalente</t>
  </si>
  <si>
    <t>P.08.000.043057</t>
  </si>
  <si>
    <t>Cabo cobre flexível 35 mm², isolamento 0,6/1 kV - isolação HEPR 90°C, têmpera mole, classe 5, baixa emissão fumaça, ref. Cabos Afumex Prysmian; Atexsil Sil; ToxFree Conduspar ou equivalente</t>
  </si>
  <si>
    <t>P.08.000.043058</t>
  </si>
  <si>
    <t>Cabo cobre flexível 50 mm², isolamento 0,6/1 kV - isolação HEPR 90°C, têmpera mole, classe 5, baixa emissão fumaça, ref. Cabos Afumex Prysmian; Atexsil Sil; ToxFree Conduspar ou equivalente</t>
  </si>
  <si>
    <t>P.08.000.043059</t>
  </si>
  <si>
    <t>Cabo cobre flexível 70 mm², isolamento 0,6/1 kV - isolação HEPR 90°C, têmpera mole, classe 5, baixa emissão fumaça, ref. Cabos Afumex Prysmian; Atexsil Sil; ToxFree Conduspar ou equivalente</t>
  </si>
  <si>
    <t>P.08.000.043060</t>
  </si>
  <si>
    <t>Cabo cobre flexível 95 mm², isolamento 0,6/1 kV - isolação HEPR 90°C, têmpera mole, classe 5, baixa emissão fumaça, ref. Cabos Afumex Prysmian; Atexsil Sil; ToxFree Conduspar ou equivalente</t>
  </si>
  <si>
    <t>P.08.000.043061</t>
  </si>
  <si>
    <t>Cabo cobre flexível 120 mm², isolamento 0,6/1 kV - isolação HEPR 90°C, têmpera mole, classe 5, baixa emissão fumaça, ref. Cabos Afumex Prysmian; Atexsil Sil; ToxFree Conduspar ou equivalente</t>
  </si>
  <si>
    <t>P.08.000.043062</t>
  </si>
  <si>
    <t>Cabo cobre flexível 150 mm², isolamento 0,6/1 kV - isolação HEPR 90°C, têmpera mole, classe 5, baixa emissão fumaça, ref. Cabos Afumex Prysmian; Atexsil Sil; ToxFree Conduspar ou equivalente</t>
  </si>
  <si>
    <t>P.08.000.043063</t>
  </si>
  <si>
    <t>Cabo cobre flexível 185 mm², isolamento 0,6/1 kV - isolação HEPR 90°C, têmpera mole, classe 5, baixa emissão fumaça, ref. Cabos Afumex Prysmian; Atexsil Sil; ToxFree Conduspar ou equivalente</t>
  </si>
  <si>
    <t>P.08.000.043064</t>
  </si>
  <si>
    <t>Cabo cobre flexível 240 mm², isolamento 0,6/1 kV - isolação HEPR 90°C, têmpera mole, classe 5, baixa emissão fumaça, ref. Cabos Afumex Prysmian; Atexsil Sil; ToxFree Conduspar ou equivalente</t>
  </si>
  <si>
    <t>P.08.000.043079</t>
  </si>
  <si>
    <t>P.08.000.043080</t>
  </si>
  <si>
    <t>P.08.000.043081</t>
  </si>
  <si>
    <t>P.08.000.043082</t>
  </si>
  <si>
    <t>P.08.000.043084</t>
  </si>
  <si>
    <t>P.08.000.043085</t>
  </si>
  <si>
    <t>P.08.000.043086</t>
  </si>
  <si>
    <t>P.08.000.043087</t>
  </si>
  <si>
    <t>P.08.000.043088</t>
  </si>
  <si>
    <t>P.08.000.043089</t>
  </si>
  <si>
    <t>P.08.000.043090</t>
  </si>
  <si>
    <t>P.08.000.043091</t>
  </si>
  <si>
    <t>P.08.000.043092</t>
  </si>
  <si>
    <t>P.08.000.043093</t>
  </si>
  <si>
    <t>P.08.000.043094</t>
  </si>
  <si>
    <t>Cabo de cobre flexível de 150 mm², isolamento 0,6/1kV - isolação HEPR 90°C</t>
  </si>
  <si>
    <t>P.08.000.043102</t>
  </si>
  <si>
    <t>Cabo de cobre 25 mm², tensão de isolamento 8,7/15kV, isolação EPR 90°C</t>
  </si>
  <si>
    <t>P.08.000.043103</t>
  </si>
  <si>
    <t>Cabo de cobre 35 mm², tensão de isolamento 8,7/15kV, isolação EPR 90°C</t>
  </si>
  <si>
    <t>P.08.000.043112</t>
  </si>
  <si>
    <t>Cabo cobre 3 x 35 mm², tensão de isolamento 8,7/15 kV, isolação EPR 90°C</t>
  </si>
  <si>
    <t>P.08.000.043155</t>
  </si>
  <si>
    <t>Cabo cobre isolamento PVC 70°C, isolam 0.6/1kV, 1,5mm²</t>
  </si>
  <si>
    <t>P.08.000.043156</t>
  </si>
  <si>
    <t>Cabo cobre isolamento PVC 70°C, isolam 0.6/1kV, 2,5mm²</t>
  </si>
  <si>
    <t>P.08.000.043157</t>
  </si>
  <si>
    <t>Cabo cobre isolamento PVC 70°C, isolam 0.6/1kV, 4mm²</t>
  </si>
  <si>
    <t>P.08.000.043158</t>
  </si>
  <si>
    <t>Cabo cobre isolamento PVC 70°C, isolam 0.6/1kV, 6mm²</t>
  </si>
  <si>
    <t>P.08.000.043159</t>
  </si>
  <si>
    <t>Cabo cobre isolamento PVC 70°C, isolam 0.6/1kV, 10mm²</t>
  </si>
  <si>
    <t>P.08.000.043201</t>
  </si>
  <si>
    <t>Cabo de cobre flexível de 2 x 2,5 mm², isolamento 0,6/1kV - isolação HEPR 90°C</t>
  </si>
  <si>
    <t>P.08.000.043206</t>
  </si>
  <si>
    <t>Cabo de cobre flexível de 3 x 25 mm², isolamento 0,6/1kV - isolação HEPR 90°C</t>
  </si>
  <si>
    <t>P.08.000.043207</t>
  </si>
  <si>
    <t>Cabo de cobre flexível de 3 x 35 mm², isolamento 0,6/1kV - isolação HEPR 90°C</t>
  </si>
  <si>
    <t>P.08.000.043212</t>
  </si>
  <si>
    <t>Cabo de cobre flexível de 4 x 10 mm², isolamento 0,6/1kV - isolação HEPR 90°C</t>
  </si>
  <si>
    <t>P.08.000.043223</t>
  </si>
  <si>
    <t>Cabo de cobre flexível de 3 x 1,5 mm², isolamento 500V - isolação PP 70° C, baixa emissão de fumaça, gases tóxicos e corrosivos; ref. Silflex PP 500V da Sil, Flexicom da Cobrecom ou equivalente</t>
  </si>
  <si>
    <t>P.08.000.043224</t>
  </si>
  <si>
    <t>Cabo de cobre flexível de 3 x 2,5 mm², isolamento 500V - isolação PP 70° C, baixa emissão de fumaça, gases tóxicos e corrosivos; ref. Silflex PP 500V da Sil, Flexicom da Cobrecom ou equivalente</t>
  </si>
  <si>
    <t>P.08.000.043225</t>
  </si>
  <si>
    <t>Cabo de cobre flexível de 3 x 4 mm², isolamento 500V - isolação PP 70°C, baixa emissão de fumaça, gases tóxicos e corrosivos; ref. Silflex PP 500V da Sil, Flexicom da Cobrecom ou equivalente</t>
  </si>
  <si>
    <t>P.08.000.043226</t>
  </si>
  <si>
    <t>Cabo de cobre flexível de 3 x 6 mm², isolamento 500V - isolação PP 70°C, baixa emissão de fumaça, gases tóxicos e corrosivos; ref. Silflex PP 500V da Sil, Flexicom da Cobrecom ou equivalente</t>
  </si>
  <si>
    <t>P.08.000.043230</t>
  </si>
  <si>
    <t>Cabo de cobre flexível de 4 x 4 mm², isolamento 500V - isolação PP 70°C, baixa emissão de fumaça, gases tóxicos e corrosivos; ref. Silflex PP 500V da Sil, Flexicom da Cobrecom ou equivalente</t>
  </si>
  <si>
    <t>P.08.000.043231</t>
  </si>
  <si>
    <t>Cabo de cobre flexível de 4 x 6 mm², isolamento 500V - isolação PP 70°C, baixa emissão de fumaça, gases tóxicos e corrosivos; ref. Silflex PP 500V da Sil, Flexicom da Cobrecom ou equivalente</t>
  </si>
  <si>
    <t>P.08.000.050102</t>
  </si>
  <si>
    <t>Cabo cobre nu tempera mole classe 2, de 50mm²</t>
  </si>
  <si>
    <t>P.08.000.050126</t>
  </si>
  <si>
    <t>Cabo de cobre flexível de 10 mm², isolamento 750V - isolação PVC 70°C</t>
  </si>
  <si>
    <t>P.08.000.050187</t>
  </si>
  <si>
    <t>Cabo media tensão em cobre com isolação em EPR 90°C, DN=50mm², tensão 8,7/15 kV, referência Conduspar, Disnacon, IPCE ou equivalente</t>
  </si>
  <si>
    <t>P.08.000.050190</t>
  </si>
  <si>
    <t>Cabo de cobre 120 mm², tensão de isolamento 8,7/15kV, isolação EPR 90°C</t>
  </si>
  <si>
    <t>P.08.000.090408</t>
  </si>
  <si>
    <t>Vergalhão de cobre eletrolítico diâmetro 3/8´</t>
  </si>
  <si>
    <t>P.08.000.090430</t>
  </si>
  <si>
    <t>Cabo cobre nu tempera mole classe 2, de 95mm²</t>
  </si>
  <si>
    <t>P.08.000.090432</t>
  </si>
  <si>
    <t>Cabo cobre nu tempera mole classe 2, de 185mm²</t>
  </si>
  <si>
    <t>P.08.000.090487</t>
  </si>
  <si>
    <t>Cabo cobre nu tempera mole classe 2, de 70mm²</t>
  </si>
  <si>
    <t>P.08.000.090853</t>
  </si>
  <si>
    <t>Cabo cobre flexível ´PP´ de 4x2,5mm², classe 5 de encordoamento, isolamento 450/750V -  isolação PVC 70°C</t>
  </si>
  <si>
    <t>P.08.000.091045</t>
  </si>
  <si>
    <t>Cabo coaxial tipo RG11, malha com mínimo 60% de proteção</t>
  </si>
  <si>
    <t>P.09.000.046344</t>
  </si>
  <si>
    <t>Trilho eletrificado com 1 circuito alimentação em alumínio, para instalação spots, pintura na cor branco, ref. TRA Altrac mono da Altena ou equivalente</t>
  </si>
  <si>
    <t>P.09.000.050002</t>
  </si>
  <si>
    <t>Cabo de alumínio nu com alma de aço CAA</t>
  </si>
  <si>
    <t>P.09.000.050003</t>
  </si>
  <si>
    <t>Cabo de alumínio nu sem alma de aço CA</t>
  </si>
  <si>
    <t>P.10.000.030519</t>
  </si>
  <si>
    <t>Voice panel 50 portas categoria 3, com sistema de fixação por parafuso ou encaixe, ref. Furukawa, ou Sollan ou equivalente</t>
  </si>
  <si>
    <t>P.10.000.042523</t>
  </si>
  <si>
    <t>Cordão óptico duplex multimodo com conector LC/LC 2,5 m</t>
  </si>
  <si>
    <t>P.10.000.042525</t>
  </si>
  <si>
    <t>Cabo óptico multimodo, 4 fibras uso interno/externo, diâmetro núcleo 50/125 µm, ref. CFOT.MM50-EO COG da Metrocable ou equivalente</t>
  </si>
  <si>
    <t>P.10.000.042542</t>
  </si>
  <si>
    <t>Cabo óptico multimodo, 6 fibras uso interno/externo, diâmetro núcleo 50/125 µm, ref. CFOT.MM-EO-06 da Furukawa ou equivalente</t>
  </si>
  <si>
    <t>P.10.000.042543</t>
  </si>
  <si>
    <t>Cabo óptico multimodo, núcleo geleado, 4 fibras uso externo, diâmetro núcleo 50/125 µm, ref. CFOA.MMASU080-S-04 da Furukawa ou equivalente</t>
  </si>
  <si>
    <t>P.10.000.042544</t>
  </si>
  <si>
    <t>Cabo óptico multimodo, núcleo geleado, 6 fibras uso externo, diâmetro núcleo 50/125 µm, ref. CFOA.MMASU080-S-06 da Furukawa ou equivalente</t>
  </si>
  <si>
    <t>P.10.000.050015</t>
  </si>
  <si>
    <t>Cabo para rede 23 AWG, com 4 pares, categoria 6A, ref. CM CZ 305M Furukawa, ou equivalente</t>
  </si>
  <si>
    <t>P.10.000.050016</t>
  </si>
  <si>
    <t>Conector RJ-45, fêmea, categoria 6A, ref. BR ROHS da Furukawa, ou equivalente</t>
  </si>
  <si>
    <t>P.10.000.050017</t>
  </si>
  <si>
    <t>Patch cords F/UTP de 2,0 a 3,0 m, RJ-45 / RJ-45 categoria 6A, ref. CM T568A/B fabricação Furukawa ou equivalente</t>
  </si>
  <si>
    <t>P.10.000.050020</t>
  </si>
  <si>
    <t>Cabo telefônico CTP-APL-G-50, com 10 pares de 0,50mm, em cobre nu, isolação em polietileno ou polipropileno, capa externa tipo APL, de acordo com especificação TELEBRÁS; ref. Furukawa, Pirelli ou equivalente</t>
  </si>
  <si>
    <t>P.10.000.050021</t>
  </si>
  <si>
    <t>Cabo telefônico CTP-APL-G-50, com 20 pares de 0,50mm, em cobre nu, isolação em polietileno ou polipropileno, capa externa tipo APL, de acordo com especificação TELEBRÁS; ref. Furukawa, Pirelli ou equivalente</t>
  </si>
  <si>
    <t>P.10.000.050023</t>
  </si>
  <si>
    <t>Cabo telefônico CTP-APL-G-50, com 50 pares de 0,50mm, em cobre nu,  isolação em polietileno ou polipropileno, capa externa tipo APL, de acordo com especificação TELEBRÁS; ref. Furukawa, Pirelli ou equivalente</t>
  </si>
  <si>
    <t>P.10.000.050026</t>
  </si>
  <si>
    <t>Cabo telefônico CTP-APL, com 10 pares de 0,65mm, em cobre nu, isolação em polietileno ou polipropileno, capa externa tipo APL, de acordo com especificação TELEBRÁS; ref. Furukawa, Pirelli ou equivalente</t>
  </si>
  <si>
    <t>P.10.000.050027</t>
  </si>
  <si>
    <t>Cabo telefônico CTP-APL, com 20 pares de 0,65mm, em cobre nu, isolação em polietileno ou polipropileno, capa externa tipo APL, de acordo com especificação TELEBRÁS; ref. Furukawa ou equivalente</t>
  </si>
  <si>
    <t>P.10.000.050033</t>
  </si>
  <si>
    <t>Cabo para rede 24 AWG, com 4 pares, categoria 6; ref. 23400174 da Sohoplus da Furukawa ou equivalente</t>
  </si>
  <si>
    <t>P.10.000.050034</t>
  </si>
  <si>
    <t>Patch cords de 1,50 ou 3,00 m RJ-45 / RJ-45, ref. 50495 fabricação Policom ou equivalente</t>
  </si>
  <si>
    <t>P.10.000.050035</t>
  </si>
  <si>
    <t>Patch panel 24 portas, categoria 6, ref. 50493 fabricação Policom ou equivalente</t>
  </si>
  <si>
    <t>P.10.000.090417</t>
  </si>
  <si>
    <t>Cabo telefônico tipo CTP-APL-SN, com 10 pares de 0,50mm, em cobre estanhado, isolação em polietileno ou polipropileno, capa externa tipo APL, de acordo com especificação TELEBRÁS; ref. Furukawa, Pirelli ou equivalente</t>
  </si>
  <si>
    <t>P.10.000.090418</t>
  </si>
  <si>
    <t>Cabo telefônico tipo CI, com 10 pares de 0,50mm, em cobre eletrolítico estanhado, isolação em poliolefina não propagante à chama, capa externa em cloreto de polivinila PVC, de acordo com especificação TELEBRÁS; ref. Furukawa, Pirelli ou equivalente</t>
  </si>
  <si>
    <t>P.10.000.090419</t>
  </si>
  <si>
    <t>Cabo telefônico tipo CI, com 20 pares de 0,50mm, em cobre eletrolítico estanhado, isolação em poliolefina não propagante à chama, capa externa em cloreto de polivinila PVC, de acordo com especificação TELEBRÁS; ref. Furukawa, Pirelli ou equivalente</t>
  </si>
  <si>
    <t>P.10.000.090707</t>
  </si>
  <si>
    <t>Cabo telefônico tipo CI, com 50 pares de 0,50mm, em cobre eletrolítico estanhado, isolação em poliolefina não propagante à chama, capa externa em cloreto de polivinila PVC, de acordo com especificação TELEBRÁS; ref. Furukawa, Pirelli ou equivalente</t>
  </si>
  <si>
    <t>P.10.000.090897</t>
  </si>
  <si>
    <t>Cabo óptico de terminação, 2 fibras, uso interno/externo, diâmetro do núcleo 50/125 µm, ref. CFOT-X-MF Furukawa ou equivalente</t>
  </si>
  <si>
    <t>P.10.000.091015</t>
  </si>
  <si>
    <t>Cabo coaxial tipo RG 59, D= 0,60 mm, blindagem com fio de cobre nu 95%, ref. KMP, ou IFE-EWG ou equivalente</t>
  </si>
  <si>
    <t>P.10.000.091027</t>
  </si>
  <si>
    <t>Cabo coaxial tipo RGC-59, diâmetro nominal de 0,82 mm, ref. KMP / Furukawa / IFE-EWG ou equivalente</t>
  </si>
  <si>
    <t>P.10.000.091237</t>
  </si>
  <si>
    <t>Cabo telefônico tipo CI, com 01 par de 0,40mm, em cobre eletrolítico estanhado, isolação em poliolefina não propagante à chama, capa externa em cloreto de polivinila PVC, de acordo com especificação TELEBRÁS; ref. GP Cabos, Loja Matel ou equivalente</t>
  </si>
  <si>
    <t>P.10.000.091239</t>
  </si>
  <si>
    <t>Fio telefônico interno tipo FI 60, 1 par de 0,60mm de diâmetro, em cobre eletrolítico estanhado, isolação em cloredo de polivinila PVC, de acordo com especificação Telebrás</t>
  </si>
  <si>
    <t>P.10.000.091377</t>
  </si>
  <si>
    <t>Fio telefônico externo tipo FE-160, com diâmetro nominal de 1,60mm, isolação em polietileno (PE), de acordo com especificação Telebrás</t>
  </si>
  <si>
    <t>P.10.000.091379</t>
  </si>
  <si>
    <t>Cabo telefônico CTP-APL, com 20 pares de 0,50mm, isolação em polietileno ou polipropileno, capa externa tipo APL, de acordo com especificação TELEBRÁS; ref. Furukawa, Pirelli ou equivalente</t>
  </si>
  <si>
    <t>P.10.000.091381</t>
  </si>
  <si>
    <t>Cabo telefônico CTP-APL, com 50 pares de 0,50mm, em cobre nu, isolação em polietileno ou polipropileno, capa externa tipo APL, de acordo com especificação TELEBRÁS; ref. Furukawa, Pirelli ou equivalente</t>
  </si>
  <si>
    <t>P.10.000.091382</t>
  </si>
  <si>
    <t>Cabo telefônico CTP-APL, com 100 pares de 0,50mm, em cobre nu, isolação em polietileno ou polipropileno, capa externa tipo APL, de acordo com especificação TELEBRÁS; ref. Furukawa, Pirelli ou equivalente</t>
  </si>
  <si>
    <t>P.10.000.091598</t>
  </si>
  <si>
    <t>Cabo torcido flexível de 2 x 2,5 mm², isolamento em PVC antichama; ref. CABCORD0111 da Dacota, cordão Flex torcido 300 V da Nambei, Cordão flexível torcido da Megatron ou equivalente</t>
  </si>
  <si>
    <t>P.10.000.092781</t>
  </si>
  <si>
    <t>Cabo telefônico CCE-APL, com 4 pares de 0,50mm, em cobre nu, isolação em polietileno ou polipropileno, capa externa tipo APL, de acordo com especificação TELEBRÁS; ref. GP Cabos ou equivalente</t>
  </si>
  <si>
    <t>P.10.000.092950</t>
  </si>
  <si>
    <t>Cabo telefônico CTP-APL, com 50 pares de 0,65mm, em cobre nu, isolação em polietileno ou polipropileno, capa externa tipo APL, de acordo com especificação TELEBRÁS; ref. Furukawa, Pirelli ou equivalente</t>
  </si>
  <si>
    <t>P.11.000.032005</t>
  </si>
  <si>
    <t>Filtro de areia com vazão de 16,9 m³/h e carga de areia filtrante; ref. DFR-30 da Dancor ou equivalente</t>
  </si>
  <si>
    <t>P.11.000.032311</t>
  </si>
  <si>
    <t>Bomba de remoção de condensados para condicionadores de ar, tipo Split, janela ou Hi Wall até 24.000 BTs</t>
  </si>
  <si>
    <t>P.11.000.042428</t>
  </si>
  <si>
    <t>Motor-bomba centrífuga, potencia 5cv, Hman= 24 a 33 mca, Q= 41,6 a 35,2 m³/h, ref. 5DM 1 1/2T da Jacuzzi ou equivalente</t>
  </si>
  <si>
    <t>P.11.000.047516</t>
  </si>
  <si>
    <t>Gerador a diesel 250/228 kVA, variação de + ou - 5%, 380/220 V ou 220/127 V, completo; ref. C200 D6 da Cummins ou equivalente</t>
  </si>
  <si>
    <t>P.11.000.047517</t>
  </si>
  <si>
    <t>Gerador a diesel 350/320 kVA, variação de + ou - 10%, 380/220 V ou 220/127 V, completo; ref. C300 D6 da Cummins ou equivalente</t>
  </si>
  <si>
    <t>P.11.000.047518</t>
  </si>
  <si>
    <t>Gerador a diesel 88/80 kVA, variação de + ou - 10%, 380/220 V ou 220/127 V, completo; ref. P70 da Nilmariz ou equivalente</t>
  </si>
  <si>
    <t>P.11.000.047519</t>
  </si>
  <si>
    <t>Gerador a diesel 165/150 kVA, variação de + ou - 5%, 380/220 V ou 220/127 V, completo; ref. GEP165 da Sotreq ou equivalente</t>
  </si>
  <si>
    <t>P.11.000.047522</t>
  </si>
  <si>
    <t>Gerador a diesel 180/168 kVA, variação de + ou - 5%, 380/220 V ou 220/127 V, completo; ref. MX180MWAB da Maxitrust ou equivalente</t>
  </si>
  <si>
    <t>P.11.000.047582</t>
  </si>
  <si>
    <t>Gerador a diesel 563/513 kVA, variação de + ou - 10%, 380/220 V ou 220/127 V, completo; ref. MX550SWAB da Maxitrust ou equivalente</t>
  </si>
  <si>
    <t>P.11.000.047594</t>
  </si>
  <si>
    <t>Gerador a diesel carenado 460/434 kVA, variação de + ou - 10%, 380/220 V ou 220/127 V, 85dB a 1,5m, completo; ref. MX460SWSL da Maxitrust ou equivalente</t>
  </si>
  <si>
    <t>P.11.000.047601</t>
  </si>
  <si>
    <t>Gerador a diesel 460/434 kVA, variação de + ou - 10%, 380/220 V ou 220/127 V, completo; ref. MX460SWAB da Maxitrust ou equivalente</t>
  </si>
  <si>
    <t>P.11.000.066172</t>
  </si>
  <si>
    <t>Conjunto motor-bomba (centrífuga), monoestágio, potência 40cv, trifásico, Hman= 45 a 75 MCA, Q= 120 a 75 m³/h , referência RL-26B da empresa THEBE ou equivalente</t>
  </si>
  <si>
    <t>P.11.000.066201</t>
  </si>
  <si>
    <t>Conjunto motor-bomba (centrífuga), potência 7,5cv multiestágio, Hman= 30 a 80 mca, Q= 21,6 a 12,0 m³/h; ref. 75 MC3-T da Jacuzzi ou equivalente</t>
  </si>
  <si>
    <t>P.11.000.066202</t>
  </si>
  <si>
    <t>Conjunto motor-bomba (centrifuga), potência 5cv multiestágio, Hman= 25 a 50 mca, Q= 21,0 a 13,3 m³/h; ref. 5MC2-T Jacuzzi ou equivalente</t>
  </si>
  <si>
    <t>P.11.000.066526</t>
  </si>
  <si>
    <t>Motor-bomba centrífuga, potência 30cv, monoestágio, Hman= 20 a 50 mca, Q= 197 a 112 m³/h, ref. CY-16 da Darka ou equivalente</t>
  </si>
  <si>
    <t>P.11.000.066539</t>
  </si>
  <si>
    <t>Conjunto motor-bomba submersível vertical trifásica, para esgoto, Q= 40 m³/h, Hman= 40 mca, diâmetro de sólidos até 50mm, ref DS-122/4 da Darka ou equivalente</t>
  </si>
  <si>
    <t>P.11.000.066543</t>
  </si>
  <si>
    <t>Motor-bomba centrífuga, potência 15cv, ref.CX 13-15cv da Darka ou equivalente</t>
  </si>
  <si>
    <t>P.11.000.066544</t>
  </si>
  <si>
    <t>Motor-bomba centrífuga, ref. CD-6 Darka / 2DH 1 1/2T da Jacuzzi ou equivalente</t>
  </si>
  <si>
    <t>P.11.000.066545</t>
  </si>
  <si>
    <t>Motor-bomba centrífuga, potência 60cv, ref. Meganorm 50/250 da KSB ou equivalente</t>
  </si>
  <si>
    <t>P.11.000.066546</t>
  </si>
  <si>
    <t>Motor-bomba submersível, potência 4cv; ref. UNI-1000T da ABS ou equivalente</t>
  </si>
  <si>
    <t>P.11.000.066567</t>
  </si>
  <si>
    <t>Motor-bomba de 6´/20HP, Q= 20 a 34m³/h, Hm= 152 a 88mca</t>
  </si>
  <si>
    <t>P.11.000.066571</t>
  </si>
  <si>
    <t>Motor-bomba de 6´/12,5HP, Q= 20 a 34m³/h, Hm= 92,5 a 53mca</t>
  </si>
  <si>
    <t>P.11.000.066575</t>
  </si>
  <si>
    <t>Motor-bomba de 6´/6HP, Q= 10 a 20m³/h, Hm= 80 a 48mca</t>
  </si>
  <si>
    <t>P.11.000.066576</t>
  </si>
  <si>
    <t>Motor-bomba de 6´/8HP, Q= 10 a 20m³/h, Hm= 108 a 64,5mca</t>
  </si>
  <si>
    <t>P.11.000.066580</t>
  </si>
  <si>
    <t>Motor-bomba de 6´/20HP, Q= 10 a 20m³/h, Hm= 274 a 170mca</t>
  </si>
  <si>
    <t>P.11.000.066581</t>
  </si>
  <si>
    <t>Motor-bomba de 6´/8HP, Q= 20 a 34m³/h, Hm= 56,5 a 32mca</t>
  </si>
  <si>
    <t>P.11.000.066585</t>
  </si>
  <si>
    <t>Motor-bomba submersível, potência 1,5cv; ref. KSB KRT Drainer 1500T ou equivalente</t>
  </si>
  <si>
    <t>P.11.000.066587</t>
  </si>
  <si>
    <t>Motor-bomba submersível, potência 5cv; ref. KSB KRT F80-200/190/34XG ou equivalente</t>
  </si>
  <si>
    <t>P.11.000.066588</t>
  </si>
  <si>
    <t>Motor-bomba submersível, potência 10cv; ref. KSB/KRT K100-251/74XG ou equivalente</t>
  </si>
  <si>
    <t>P.11.000.066590</t>
  </si>
  <si>
    <t>Motor-bomba submersível para esgoto, potência 3cv, ref. 851T SBS/EG 1000-F SPV ou equivalente</t>
  </si>
  <si>
    <t>P.11.000.066602</t>
  </si>
  <si>
    <t>Conjunto motor-bomba (centrífuga), trifásico, 220/380V, potência 0,5cv - 60Hz, Hman= 10 a 20mca, Q= 7,5 a 1,5m³/h, ref. XD-2 da Grundfos, RD-2 da Rudc ou equivalente</t>
  </si>
  <si>
    <t>P.11.000.066622</t>
  </si>
  <si>
    <t>Conjunto motor-bomba (centrífuga), potência 0,5cv monoestágio, trifásica, Hman= 21 a 9 mca, Q= 2 a 8,3 m³/h; ref. nxdp2 da Mark Grundfos, Rudc ou equivalente</t>
  </si>
  <si>
    <t>P.11.000.066623</t>
  </si>
  <si>
    <t>Conjunto motor-bomba (centrífuga), potência 30cv monoestágio, trifásica, Hman= 70 a 94 mca, Q= 34,8 a 61,7 m³/h, ref. BC-23R-1 1/2´ da Scheneider ou equivalente</t>
  </si>
  <si>
    <t>P.11.000.066624</t>
  </si>
  <si>
    <t>Conjunto motor-bomba (centrífuga), potência 20cv monoestágio, trifásica, Hman= 62 a 90 mca, Q= 21,1 a 43,8 m³/h, ref. RL-20B da Thebe ou equivalente</t>
  </si>
  <si>
    <t>P.11.000.066625</t>
  </si>
  <si>
    <t>Conjunto motor-bomba (centrífuga) monoestágio rosqueada trifásica, motor de 1cv, 220/380 V, sucção e recalque de 1´, ref. NXDP4 da Mark Grundfos ou equivalente</t>
  </si>
  <si>
    <t>P.11.000.066626</t>
  </si>
  <si>
    <t>Conjunto motor-bomba (centrífuga), potência 1 cv multiestágio, trifásica, Hman= 70 a 115 mca, Q= 1,0 a 1,6 m³/h, ref. BT4-0510E12 da Schneider ou equivalente</t>
  </si>
  <si>
    <t>P.11.000.066627</t>
  </si>
  <si>
    <t>Conjunto motor-bomba (centrífuga), potência 1 cv multiestágio, trifásica, Hman= 15 a 30 mca, Q=6,5 a 4,2m³/h, ref. ME 1210 da Schneider ou equivalente</t>
  </si>
  <si>
    <t>P.11.000.090203</t>
  </si>
  <si>
    <t>Conjunto motor-bomba centrífuga, potência 20cv; ref. 20 GC2-T da Jacuzzi ou equivalente</t>
  </si>
  <si>
    <t>P.11.000.090211</t>
  </si>
  <si>
    <t>Conjunto motor-bomba centrífuga, monoestágio, potência 10cv, ref.10GB2-T da Jacuzzi ou equivalente</t>
  </si>
  <si>
    <t>P.11.000.090212</t>
  </si>
  <si>
    <t>Conjunto motor-bomba centrífuga, potência 1,5cv, ref.15MA2-T da Jacuzzi ou equivalente</t>
  </si>
  <si>
    <t>P.11.000.090215</t>
  </si>
  <si>
    <t>Conjunto motor-bomba centrífuga, potência 3cv, ref. 3MA3T da Jacuzzi ou equivalente</t>
  </si>
  <si>
    <t>P.11.000.090216</t>
  </si>
  <si>
    <t>Conjunto motor-bomba centrífuga, potência 5cv, ref. 5DM2-T Jacuzzi ou equivalente</t>
  </si>
  <si>
    <t>P.11.000.090217</t>
  </si>
  <si>
    <t>Conjunto motor-bomba submersível para esgoto, ref. ROB 400T-SI (SESI 10D) ABS ou equivalente</t>
  </si>
  <si>
    <t>P.11.000.090218</t>
  </si>
  <si>
    <t>Conjunto motor-bomba submersível para esgoto, ref. ROB 8OOT-SI (SJSI 20D) ABS ou equivalente</t>
  </si>
  <si>
    <t>P.11.000.092025</t>
  </si>
  <si>
    <t>Conjunto motor-bomba submersível, ref.UNI 300T-SI da ABS ou equivalente</t>
  </si>
  <si>
    <t>P.11.000.092026</t>
  </si>
  <si>
    <t>Conjunto motor-bomba submersível, ref.UNI 500T-SI da ABS ou equivalente</t>
  </si>
  <si>
    <t>P.11.000.092027</t>
  </si>
  <si>
    <t>Conjunto motor-bomba centrífuga, potência 3/4cv; ref. 7DH1-T da Jacuzzi ou equivalente</t>
  </si>
  <si>
    <t>P.11.000.092048</t>
  </si>
  <si>
    <t>Conjunto motor-bomba centrífuga, potência 3cv, ref. 3MB2T da Jacuzzi ou equivalente</t>
  </si>
  <si>
    <t>P.11.000.092213</t>
  </si>
  <si>
    <t>Gerador a diesel 55/50 kVA, variação de + ou - 10%, 380/220 V ou 220/127 V, completo; ref. 12W6I0 da Nilmariz ou equivalente</t>
  </si>
  <si>
    <t>P.12.000.034083</t>
  </si>
  <si>
    <t>Transformador abaixador, entrada 110/220 V, saída 24 V + 24 V, corrente secundário 6A; ref. TF 24/6 da Hayama, 24+24 6A da Líder, 00891 da Unitel, Trafo EL-6 da Fácil transformadores ou equivalente</t>
  </si>
  <si>
    <t>P.12.000.041001</t>
  </si>
  <si>
    <t>Transformador de potência trifásico de 225kVA classe 15kV, a óleo</t>
  </si>
  <si>
    <t>P.12.000.041005</t>
  </si>
  <si>
    <t>Transformador de potência monofásico de 1000VA classe 15kV, a seco com fusíveis</t>
  </si>
  <si>
    <t>P.12.000.041008</t>
  </si>
  <si>
    <t>Transformador de potência monofásico de 2000VA classe 15kV, a seco com fusíveis</t>
  </si>
  <si>
    <t>P.12.000.041010</t>
  </si>
  <si>
    <t>P.12.000.041011</t>
  </si>
  <si>
    <t>Transformador de potência monofásico de 500VA classe 15kV, a seco, sem fusíveis</t>
  </si>
  <si>
    <t>P.12.000.041012</t>
  </si>
  <si>
    <t>Transformador de corrente 800-5 A janela; ref. DP88-800/5 da Sibratec, MES-100 da JNG, RH-90 da Renz, METSECT5DA080 da Schneider ou equivalente</t>
  </si>
  <si>
    <t>P.12.000.041015</t>
  </si>
  <si>
    <t>Transformador de potência trifásico de 150kVA classe 15, a óleo</t>
  </si>
  <si>
    <t>P.12.000.041016</t>
  </si>
  <si>
    <t>Transformador de corrente 200-5A até 600-5A janela; ref. RH-78 da Renz, MES-60 da JNG ou equivalente</t>
  </si>
  <si>
    <t>P.12.000.041017</t>
  </si>
  <si>
    <t>Transformador de corrente 1000-5A até 1500-5A janela; ref. RH-90 da Renz, SN157-0003554 da Soltran, 4NC5232-2FE21 da Siemens ou equivalente</t>
  </si>
  <si>
    <t>P.12.000.041021</t>
  </si>
  <si>
    <t>Transformador de potência trifásico de 75kVA classe 15kV, a óleo</t>
  </si>
  <si>
    <t>P.12.000.041024</t>
  </si>
  <si>
    <t>Transformador de comando de 200 VA, tensão primária 440/380V e tensão secundária 220/127V; ref. 4AM70180AB420EB0 da Siemens ou equivalente</t>
  </si>
  <si>
    <t>P.12.000.041025</t>
  </si>
  <si>
    <t>Transformador de potência trifásico de 300kVA classe 15kV, a óleo</t>
  </si>
  <si>
    <t>P.12.000.041026</t>
  </si>
  <si>
    <t>Transformador de potência trifásico de 112,5kVA classe 15kV, a óleo</t>
  </si>
  <si>
    <t>P.12.000.041035</t>
  </si>
  <si>
    <t>Transformador de corrente 50-5A até 150-5 A janela; ref. ST-30, ST-42 da Sassi, METSECT5CC015 da Schneider, RH-78 da Renz ou equivalente</t>
  </si>
  <si>
    <t>P.12.000.041038</t>
  </si>
  <si>
    <t>Transformador de potência trifásico de 500kVA, a seco com cabine</t>
  </si>
  <si>
    <t>P.12.000.041039</t>
  </si>
  <si>
    <t>Transformador de potência trifásico de 30 kVA, classe 1,2KV, impregnado em resina epoxi, a seco com cabine</t>
  </si>
  <si>
    <t>P.12.000.041046</t>
  </si>
  <si>
    <t>Transformador de potência trifásico de 750kVA, classe 15kV, a óleo</t>
  </si>
  <si>
    <t>P.12.000.041063</t>
  </si>
  <si>
    <t>Transformador de potência trifásico de 750 kVA, classe 15 kV, IP33, 220V/127V, a seco</t>
  </si>
  <si>
    <t>P.12.000.041064</t>
  </si>
  <si>
    <t>P.12.000.041068</t>
  </si>
  <si>
    <t>P.12.000.041072</t>
  </si>
  <si>
    <t>Transformador de potência trifásico de 500 kVA, classe 15kV-1,2kV, a óleo mineral, tipo pedestal (pad-mouted), (+6 TDC+6 Plug); referência comercial Contrafo ou equivalente</t>
  </si>
  <si>
    <t>P.12.000.041080</t>
  </si>
  <si>
    <t>Transformador trifásico a seco de 112,5 kVA, encapsulado em resina epóxi sob vácuo - 380/220V ou 220/127V</t>
  </si>
  <si>
    <t>P.12.000.041081</t>
  </si>
  <si>
    <t>Transformador trifásico a seco de 150 kVA/15kV, encapsulado resina epóxi sob vácuo, 220/127V-60Hz, tensão prim.13,8/13,2/12,6kV, lig. seg. estrela com neutro</t>
  </si>
  <si>
    <t>P.12.000.041612</t>
  </si>
  <si>
    <t>P.12.000.044670</t>
  </si>
  <si>
    <t>Bobina mínima para disjuntor óleo</t>
  </si>
  <si>
    <t>P.12.000.049753</t>
  </si>
  <si>
    <t>Supressor de surto monofásico, In 4 a 11 kA, Imax. de surto de 12 até 15 kA, ref. 722.B.010.127 / 220 fabricação Clamper, DPS15275 fabricação Steck ou equivalente</t>
  </si>
  <si>
    <t>P.12.000.049754</t>
  </si>
  <si>
    <t>Supressor de surto monofásico, In 20 KA, Imax. de surto de 50 até 80 KA; ref. Spw275-60 da Weg, VCl-Slim 60KA da Clamper, LK385 da Lukma ou equivalente</t>
  </si>
  <si>
    <t>P.12.000.049760</t>
  </si>
  <si>
    <t>Tapete de borracha isolante elétrico de 1000x1000mm e espessura mínima de 4 mm na cor preto ou cinza, classe IV, para isolamento de tensão até 40 kV - com laudo</t>
  </si>
  <si>
    <t>P.12.000.049762</t>
  </si>
  <si>
    <t>Dispositivo de proteção contra surto, classe 1, suportabilidade &lt;= 4 kV, 1 polo; F+N, F+T ou F/PEN, 240V/415V, TN-C, TN-S, TT e IT, curva de ensaio: 10/350µs; Iimp= 60 kA; ref. 6012 da Clamper, 810399SG da Embrastec ou equivalente</t>
  </si>
  <si>
    <t>P.12.000.049763</t>
  </si>
  <si>
    <t>Dispositivo de proteção contra surto, classe 1, tipo cartuchos (plug in), 4 polos, 3F+N, 240V/415V, curva de ensaio 10/350µs, Iimp: 75 kA (25 kA por fase); ref. 5SD7 414-1 da Siemens ou equivalente</t>
  </si>
  <si>
    <t>P.12.000.049764</t>
  </si>
  <si>
    <t>Dispositivo de proteção contra surto, classe 3, suportabilidade &lt;= 1,5 kV, 1 polo; F+N / F+F, 230V/264V; TN-S, curva de ensaio: 8/20µs, Imax: 3 kA; ref. 5SD7 432-1 da Siemens ou equivalente</t>
  </si>
  <si>
    <t>P.12.000.049765</t>
  </si>
  <si>
    <t>Dispositivo de proteção contra surto, classe 2, tipo cartuchos substituíveis (plug in), nível de proteção menor 2,5 kV, 4 polos; 3F+N, 240V/415V, configuração de aterramento: TN-S, curva de ensaio: 8/20µs, In/Imax: 20kA/40kA; ref. 5SD7 464-1 da Siemens</t>
  </si>
  <si>
    <t>P.12.000.090126</t>
  </si>
  <si>
    <t>Capacitor de potência trifásico de 10kVAr, para 220V, frequência de 60Hz, com suporte de fixação</t>
  </si>
  <si>
    <t>P.12.000.092019</t>
  </si>
  <si>
    <t>Transformador de potência trifásico de 1000kVA classe 15kV, a seco com cabine</t>
  </si>
  <si>
    <t>P.12.000.092146</t>
  </si>
  <si>
    <t>Transformador de potência trifásico de 5 kVA a seco, encapsulado a vácuo em resina epóxi autoextinguível, com cabine em chapa de aço grau de proteção IP-23, uso abrigado, 380/220V ou 220/127V, frequência 60Hz, ref. SP Trafo, MVA ou equivalente</t>
  </si>
  <si>
    <t>P.12.000.092147</t>
  </si>
  <si>
    <t>Transformador de potência trifásico de 7,5 kVA a seco, encapsulado a vácuo em resina epóxi autoextinguível, com cabine em chapa de aço grau de proteção IP-23, uso abrigado, 380/220V ou 220/127V, frequência 60Hz, ref. SP Trafo, MVA ou equivalente</t>
  </si>
  <si>
    <t>P.13.000.030521</t>
  </si>
  <si>
    <t>Calha de aço com 4 tomadas 2P+T 250 V, com cabo até 2,5 mm tipo filtro de linha</t>
  </si>
  <si>
    <t>P.13.000.030526</t>
  </si>
  <si>
    <t>Régua com 8 tomadas 2P+T 250 V, com cabo tipo filtro de linha</t>
  </si>
  <si>
    <t>P.13.000.030527</t>
  </si>
  <si>
    <t>Régua com 12 tomadas 2P+T 250 V, com cabo tipo filtro de linha</t>
  </si>
  <si>
    <t>P.13.000.036121</t>
  </si>
  <si>
    <t>Suporte e variador de luminosidade rotativo até 1000W 127/220V, com placa, na cor branca ou marfim, ref. linha Siena da Alumbra ou equivalente</t>
  </si>
  <si>
    <t>P.13.000.042203</t>
  </si>
  <si>
    <t>Tomada para telefone 4P padrão Telebras, com placa</t>
  </si>
  <si>
    <t>P.13.000.042284</t>
  </si>
  <si>
    <t>Botão de comando duplo sem sinalização</t>
  </si>
  <si>
    <t>P.13.000.042285</t>
  </si>
  <si>
    <t>Placa com ou sem furo, em poliestireno de 4´x 2´, ref. modelo Silentoque da Pial ou equivalente</t>
  </si>
  <si>
    <t>P.13.000.042286</t>
  </si>
  <si>
    <t>Placa em poliestireno de 4 x 4, termoplástico de alto impacto; ref. modelo Silentoque fabricação Pial, ou equivalente.</t>
  </si>
  <si>
    <t>P.13.000.042289</t>
  </si>
  <si>
    <t>Botoeira comando liga-desliga sem sinalizador; ref. 3SB7130-3AA24-1MK0 (botão duplo)+ 3SB7811-0AA10-0BA0 (botoeira); ref. Siemens ou equivalente</t>
  </si>
  <si>
    <t>P.13.000.042290</t>
  </si>
  <si>
    <t>Placa suporte (tampa) 4´x 2´ para áreas úmidas, grau de proteção IP55; ref. Orion da Schneider, linha Sigma da Kalop, Nereya da Pial Legrand ou equivalente</t>
  </si>
  <si>
    <t>P.13.000.042351</t>
  </si>
  <si>
    <t>Tomada para TV, tipo pino Jack, com placa, ref. linha Trii da Tramontina, Simon, Pial Legrand, ou equivalente</t>
  </si>
  <si>
    <t>P.13.000.042354</t>
  </si>
  <si>
    <t>Cigarra de embutir 50/60HZ até 127V, ref. PIAL 1140 ou equivalente</t>
  </si>
  <si>
    <t>P.13.000.042461</t>
  </si>
  <si>
    <t>Botoeira tipo cogumelo (bloco de contato+flange+frontal), com retenção, trava, gira para soltar (1NF), para quadro/painel; ref. CEW-Begm-0100000 da Weg, Lay5-BS54 da JNG, Metaltex, Margirius ou equivalente</t>
  </si>
  <si>
    <t>P.13.000.042470</t>
  </si>
  <si>
    <t>Botoeira convencional para pedestre, ref. comercial Contransin, Portal sinalização ou equivalente</t>
  </si>
  <si>
    <t>P.13.000.042471</t>
  </si>
  <si>
    <t>Botoeira sonora para deficientes visuais, padrão Contran. Res. 704-2017, ref. comercial Contransin, Interativa soluções ou equivalente</t>
  </si>
  <si>
    <t>P.13.000.042540</t>
  </si>
  <si>
    <t>Tomada blindada VHF/UHF, CATV e FM, (divisor de sinais), frequência 5Mhz a 1 GHz, ref. WT/275 TV/FM da Wadt, Force Line, Conecte, Multi, TMS ou equivalente</t>
  </si>
  <si>
    <t>P.13.000.045001</t>
  </si>
  <si>
    <t>Caixa de passagem em chapa 18, com tampa parafusada, 10 x 10 x 8 cm</t>
  </si>
  <si>
    <t>P.13.000.045002</t>
  </si>
  <si>
    <t>Caixa de passagem em chapa 18, com tampa parafusada, 15 x 15 x 8 cm</t>
  </si>
  <si>
    <t>P.13.000.045003</t>
  </si>
  <si>
    <t>Caixa de passagem em chapa 18, com tampa parafusada, 20 x 20 x 10 cm</t>
  </si>
  <si>
    <t>P.13.000.045005</t>
  </si>
  <si>
    <t>Caixa de passagem em chapa 18, com tampa parafusada, 30 x 30 x 12 cm</t>
  </si>
  <si>
    <t>P.13.000.045006</t>
  </si>
  <si>
    <t>P.13.000.045007</t>
  </si>
  <si>
    <t>Caixa de passagem em chapa 18, com tampa parafusada, 40 x 40 x 15 cm</t>
  </si>
  <si>
    <t>P.13.000.045008</t>
  </si>
  <si>
    <t>P.13.000.045009</t>
  </si>
  <si>
    <t>Caixa de passagem em chapa 18, com tampa parafusada, 50 x 50 x 15 cm</t>
  </si>
  <si>
    <t>P.13.000.045012</t>
  </si>
  <si>
    <t>Caixa de tomada pré-zincado a fogo/galvanizado e tampa basculante, 2 x (25 x 70 mm), ref. 145-01R da Mopa ou equivalente</t>
  </si>
  <si>
    <t>P.13.000.045013</t>
  </si>
  <si>
    <t>Caixa de tomada pré-zincado a fogo/galvanizado e tampa basculante, 3 x (25 x 70 mm), ref. 145-02R da Mopa ou equivalente</t>
  </si>
  <si>
    <t>P.13.000.045014</t>
  </si>
  <si>
    <t>Caixa de tomada pré-zincado a fogo/galvanizado e tampa basculante com rebaixo, 4 x (25 x 70 mm), ref. VL 4.38.4 da Valeman ou equivalente</t>
  </si>
  <si>
    <t>P.13.000.045021</t>
  </si>
  <si>
    <t>Caixa em PVC octogonal de 4´x 4´</t>
  </si>
  <si>
    <t>P.13.000.045028</t>
  </si>
  <si>
    <t>Tomada para telefone, tipo RJ11(2 fios); ref.09996 Pial ou equivalente</t>
  </si>
  <si>
    <t>P.13.000.045046</t>
  </si>
  <si>
    <t>Caixa de tomada 4" x 4" em alumínio para piso, com saída de 3/4" ou 1", ref. Tramontina, Stamplac, Olivo ou equivalente</t>
  </si>
  <si>
    <t>P.13.000.045047</t>
  </si>
  <si>
    <t>Anel de regulagem 4" x 4" em alumínio para tomada de piso, ref. Tramontina, Stamplac, Olivo ou equivalente</t>
  </si>
  <si>
    <t>P.13.000.045049</t>
  </si>
  <si>
    <t>Placa/espelho em latão escovado 4´ x 4´, para 02 tomadas 2P+T</t>
  </si>
  <si>
    <t>P.13.000.045050</t>
  </si>
  <si>
    <t>Placa/espelho em latão escovado 4´ x 4´, para 01 tomada 2P+T</t>
  </si>
  <si>
    <t>P.13.000.045064</t>
  </si>
  <si>
    <t>Caixa de passagem para condicionamento de ar tipo Split de 39 x 22 x 6 cm, com saída de dreno único na vertical, sem tampa, ref. CPP-00-5U, Poloar ou equivalente</t>
  </si>
  <si>
    <t>P.13.000.045135</t>
  </si>
  <si>
    <t>Caixa de ferro chapa 20, estampada, de 4´ x 2´</t>
  </si>
  <si>
    <t>P.13.000.045136</t>
  </si>
  <si>
    <t>Caixa de ferro chapa 20, estampada octogonal, de 3´ x 3´</t>
  </si>
  <si>
    <t>P.13.000.045137</t>
  </si>
  <si>
    <t>Caixa de ferro chapa 20, estampada, de 4´ x 4´</t>
  </si>
  <si>
    <t>P.13.000.045140</t>
  </si>
  <si>
    <t>Caixa de ferro chapa 20, esmaltada octogonal FMS com fundo móvel, de 4´ x 4´</t>
  </si>
  <si>
    <t>P.13.000.045501</t>
  </si>
  <si>
    <t>Interruptor com 1 tecla (simples), com placa</t>
  </si>
  <si>
    <t>P.13.000.045502</t>
  </si>
  <si>
    <t>Interruptor com 1 tecla (paralelo), com placa</t>
  </si>
  <si>
    <t>P.13.000.045503</t>
  </si>
  <si>
    <t>Interruptor bipolar tecla dupla (simples), com placa</t>
  </si>
  <si>
    <t>P.13.000.045504</t>
  </si>
  <si>
    <t>Interruptor com 1 tecla dupla paralela e placa, ref. mod. 2108 da Pial ou equivalente</t>
  </si>
  <si>
    <t>P.13.000.045506</t>
  </si>
  <si>
    <t>Interruptor com 2 teclas (simples), com placa</t>
  </si>
  <si>
    <t>P.13.000.045507</t>
  </si>
  <si>
    <t>Interruptor com 2 teclas (simples/paralelo), placa</t>
  </si>
  <si>
    <t>P.13.000.045509</t>
  </si>
  <si>
    <t>Interruptor com 2 teclas (paralelo), com placa</t>
  </si>
  <si>
    <t>P.13.000.045512</t>
  </si>
  <si>
    <t>Interruptor com 3 teclas (simples), com placa</t>
  </si>
  <si>
    <t>P.13.000.045513</t>
  </si>
  <si>
    <t>Interruptor 3 teclas (2 simples / 1 paralelo), com placa</t>
  </si>
  <si>
    <t>P.13.000.045514</t>
  </si>
  <si>
    <t>Interruptor 3 teclas (1 simples / 2 paralelos), com placa</t>
  </si>
  <si>
    <t>P.13.000.045559</t>
  </si>
  <si>
    <t>Caixa para tomada de energia, RJ, sobressalente, interruptor, espelho para rodapé duplo, 2x30x40 / 2x40x40 / 2x30x60mm, ref. 3112PT Real Perfil ou equivalente</t>
  </si>
  <si>
    <t>P.13.000.045564</t>
  </si>
  <si>
    <t>Pulsador 2A-250V para minuteria (lâmpada gravada) com placa, ref. 1103 da Pial Legrand ou equivalente</t>
  </si>
  <si>
    <t>P.13.000.045566</t>
  </si>
  <si>
    <t>Chave de nível tipo boia pendular (pera), com contato micro switch 10A / 250Vca, com cabo em PVC ou neoprene até 15 metros, ref. LC-100 da Incontrol, série 140-PP-15 da Nivetec ou equivalente</t>
  </si>
  <si>
    <t>P.13.000.045570</t>
  </si>
  <si>
    <t>Tomada 2P+T, 16A de sobrepor, 380/440V, ref. SN-3009 IP 44 da Steck + plugue; ref. SN-3079 IP 44 da Steck ou equivalente</t>
  </si>
  <si>
    <t>P.13.000.045572</t>
  </si>
  <si>
    <t>Tomada 2P+T, 10A - 250V, completa; ref. 054343 da Pial Legrand ou equivalente</t>
  </si>
  <si>
    <t>P.13.000.045573</t>
  </si>
  <si>
    <t>Tomada 2P+T, 20A - 250V, completa; ref. 054344 da Pial Legrand ou equivalente</t>
  </si>
  <si>
    <t>P.13.000.045574</t>
  </si>
  <si>
    <t>Conjunto 02 tomadas 2P+T 10A, completa; ref. 054345 da Pial Legrand ou equivalente</t>
  </si>
  <si>
    <t>P.13.000.045575</t>
  </si>
  <si>
    <t>Conjunto 01 interruptor simples e 01 tomada 2P+T 10A, completa - ref. 054346 da Pial Legrand ou equivalente</t>
  </si>
  <si>
    <t>P.13.000.045576</t>
  </si>
  <si>
    <t>Conjunto 02 interruptores simples e 01 tomada 2P+T 10A, completa - ref. 054348 da Pial Legrand ou equivalente</t>
  </si>
  <si>
    <t>P.13.000.045614</t>
  </si>
  <si>
    <t>Tomada industrial 3P+T, de 32A para 220/240V, com carcaça, prensa cabos, aliviador de tensão e tampa trava; ref. S-4209 Steck ou equivalente</t>
  </si>
  <si>
    <t>P.13.000.050036</t>
  </si>
  <si>
    <t>Conector RJ-45, fêmea, categoria 6, ref. 50491 fabricação Policom, 6150 47 Pial Plus fabricação Legrand, ou equivalente</t>
  </si>
  <si>
    <t>P.13.000.062809</t>
  </si>
  <si>
    <t>Tomada de energia quadrada com rabicho, cor preta ou vermelha de 10 A, 250V, ref. VL 4.50.5.12/2PQ ou 4.50.5.12/2VQ da Valemam ou equivalente</t>
  </si>
  <si>
    <t>P.13.000.062816</t>
  </si>
  <si>
    <t>Poste condutor metálico com pintura eletrostática, para distribuição com suporte para tomadas elétrica e RJ, altura de 3 m; ref. MAX PC.3000 da Maxtil, LF1300 da Lifer, VL 8.01 da Valeman, ME 8.01 da Hoffman ou equivalente</t>
  </si>
  <si>
    <t>P.13.000.067507</t>
  </si>
  <si>
    <t>Plugue 2P+T de 10A 250V, ref. 615801 / 615811 / 615821 da Pial ou equivalente</t>
  </si>
  <si>
    <t>P.13.000.067508</t>
  </si>
  <si>
    <t>Plugue prolongador 2P+T 10 A 250 V, NBR 14136, ref. 615804 / 615814 / 615824 da Pial ou equivalente</t>
  </si>
  <si>
    <t>P.13.000.090396</t>
  </si>
  <si>
    <t>Botão sinalizador frontal, ref.3SB30 da Siemens ou equivalente</t>
  </si>
  <si>
    <t>P.13.000.091223</t>
  </si>
  <si>
    <t>Módulo de tomada universal 2P+T de 10A - 250V, sistema X, para canaleta/perfilado, com encaixe rápido e tampa; ref. Tramontina, Fame, Pial Legrand ou equivalente</t>
  </si>
  <si>
    <t>P.13.000.091231</t>
  </si>
  <si>
    <t>Tomada industrial 3P+T de 63A, para 220/240V, ref. S-4549 fabricação Steck ou equivalente</t>
  </si>
  <si>
    <t>P.14.000.046003</t>
  </si>
  <si>
    <t>Lâmpada halógena Palito, base R7s bilateral 300W 110/220V, compr. 118mm; ref. 91750/91436 QuartzLine GE, ref. Haloline 64703/64701 Osram ou equivalente</t>
  </si>
  <si>
    <t>P.14.000.046507</t>
  </si>
  <si>
    <t>Lâmpada fluorescente tubular comum 16W, base bipino, bilateral; ref. TLDRS16W-CO-25 da Philips ou equivalente</t>
  </si>
  <si>
    <t>P.14.000.046508</t>
  </si>
  <si>
    <t>Lâmpada fluorescente compacta sem reator integrado, base G24d-2 18W-2U duplo; ref. D18W/21-840 / D18W/827 da Osram ou equivalente</t>
  </si>
  <si>
    <t>P.14.000.046510</t>
  </si>
  <si>
    <t>Lâmpada fluorescente tubular comum 20W, base Bipino bilateral; ref. T10 PLUS 20W/750 1SL/25 da Philips ou equivalente</t>
  </si>
  <si>
    <t>P.14.000.046511</t>
  </si>
  <si>
    <t>Lâmpada fluorescente tubular comum 40W, base Bipino bilateral; ref. Universal 85858 GE, L40LDE Osram, TLTRS40W-ELD-25 Philips ou equivalente</t>
  </si>
  <si>
    <t>P.14.000.046512</t>
  </si>
  <si>
    <t>Lâmpada fluorescente tubular comum 15W, base bipino, Bilateral; ref. Convencional 29534 GE, L15-LD Osram, TLD15W-ELD-25 Philips ou equivalente</t>
  </si>
  <si>
    <t>P.14.000.046518</t>
  </si>
  <si>
    <t>Lâmpada de vapor metálico tubular base G12 de 70W; referência comercial CDM-T 70 da Philips ou equivalente</t>
  </si>
  <si>
    <t>P.14.000.046519</t>
  </si>
  <si>
    <t>Lâmpada vapor metálico tubular base G12 de 150W; ref. HCI-T 150 da Osram, CDM-T 150 da Philips ou equivalente</t>
  </si>
  <si>
    <t>P.14.000.046522</t>
  </si>
  <si>
    <t>Lâmpada fluorescente compacta eletrônica, reator integrado, base E-27, 25W-3U, triplo 110/220V; referência comercial G35097 ou G38026 da Ozli do Brasil ou equivalente</t>
  </si>
  <si>
    <t>P.14.000.046524</t>
  </si>
  <si>
    <t>Lâmpada incandescente halógena refletora PAR20, base E27 de 50W - 220V; ref. Halopar 20 64832 Osram ou equivalente</t>
  </si>
  <si>
    <t>P.14.000.046535</t>
  </si>
  <si>
    <t>Lâmpada halógena com refletor dicroico de 50 W 12 V, ref. Decostar 51 Titan 60° GU5.3 da Osram ou equivalente</t>
  </si>
  <si>
    <t>P.14.000.046540</t>
  </si>
  <si>
    <t>Lâmpada fluorescente tubular, base bipino bilateral de 28 W, ref. T5 HE Lumilux, 28W/840 da Osram, TL5 Essential 28W/8401SL Philips, ou equivalente</t>
  </si>
  <si>
    <t>P.14.000.046547</t>
  </si>
  <si>
    <t>Lâmpada fluorescente tubular com camada trifósforo, base bipino bilateral, de 32 W; ref. TLDRS32W-S84 da Philips ou equivalente</t>
  </si>
  <si>
    <t>P.14.000.046604</t>
  </si>
  <si>
    <t>Lâmpada LED tubular HO-T8, base G13, 36 a 40W, 3400 a 4000 Lm, cor 4000 a 6500K, vida útil mínimo 25.000 horas; referência comercial T8-LED-G13-40-150-65-3C da Glight ou equivalente</t>
  </si>
  <si>
    <t>P.14.000.046614</t>
  </si>
  <si>
    <t>Lâmpada LED 13,5W, base E-27, cor branca quente ou fria, bivolt, temperatura 3.000K ou 6500K, fluxo luminoso mínimo de 1400lm</t>
  </si>
  <si>
    <t>P.14.000.046621</t>
  </si>
  <si>
    <t>Lâmpada fluorescente compacta sem reator integrado, base G24q-3 26W-2U duplo, ref. Dulux D/E 26W/827 ou 840 da Osram ou equivalente</t>
  </si>
  <si>
    <t>P.14.000.046622</t>
  </si>
  <si>
    <t>Lâmpada LED tubular T8, base G13 de 9 a 10W, 900 até 1050 Im, cor 4000 a 6500K, vida útil mínimo 25.000 horas, garantia mínima de 3 anos pelo fabricante, ref. Essential LEDtube 600mm 9W da Philips, Tubo LED T8 10W/4000 600 mm da Osram ou equivalente</t>
  </si>
  <si>
    <t>P.14.000.046623</t>
  </si>
  <si>
    <t>Lâmpada LED tubular T8, base G13 - 18 a 20W, 1850 até 2000 lm, cor 4000 a 6500K, vida útil mín. 25.000 horas; ref. Essential LEDtube 1200mm 18W 840/865 Philips, Tubo LED T8 - 20W/4000/5000/6500 1200mm da Osram ou equivalente</t>
  </si>
  <si>
    <t>P.14.000.090586</t>
  </si>
  <si>
    <t>Lâmpada fluorescente tubular comum 32W, base Bipino bilateral; ref.12028 GE, F032/CW-640 Osram, TLDRS32W-CO25 Philips ou equivalente</t>
  </si>
  <si>
    <t>P.14.000.091202</t>
  </si>
  <si>
    <t>Lâmpada fluorescente compacta sem reator integrado, base G-23 9W-1U simples, ref. Sylvania, Kian ou equivalente</t>
  </si>
  <si>
    <t>P.14.000.091203</t>
  </si>
  <si>
    <t>Lâmpada fluorescente compacta sem reator integrado, base G-24D-3 26W-2U duplo; ref. D26 W / 41-827 da Dulux, 840 da Osram, PL-C / 2 P26 W / 827 ou 840 da Philips ou equivalente</t>
  </si>
  <si>
    <t>P.14.000.092181</t>
  </si>
  <si>
    <t>Lâmpada fluorescente compacta eletrônica com reator integrado, base E27; 20W-3U triplo 110/220V; ref. SKU FK da Taschibra, 04030 da Ourolux, Elgin ou equivalente</t>
  </si>
  <si>
    <t>P.15.000.031401</t>
  </si>
  <si>
    <t>Luminária LED embutir tipo balizador 3W, bivolt, para caixa de 4x2, pintura epóxi branco/preto, corpo alumínio injetado, difusor translúcido, 2700K a 3000K; ref. St1314 da Starlumen, BALI42 da Ames ou equivalente</t>
  </si>
  <si>
    <t>P.15.000.031407</t>
  </si>
  <si>
    <t>Luminária blindada tipo arandela, com suporte articulado, globo em vidro liso incolor e grade de proteção, para lâmpada LED; ref. Tramontina ou equivalente</t>
  </si>
  <si>
    <t>P.15.000.031434</t>
  </si>
  <si>
    <t>Luminária LED redonda sobrepor, 17 a 19W, fluxo luminoso de 1900 a 2000 lm, temperatura cor 4000K, com difusor recuado translucido, ref. EF72-S2000840 Lumicenter, PL 644/LED20W TL Prolumi ou equivalente</t>
  </si>
  <si>
    <t>P.15.000.031435</t>
  </si>
  <si>
    <t>Projetor LED, potência 30W, IP65, 6500K, 2250 a 2400 lúmens, bivolt; ref. RSPM-30WBF da Iluminim, 9381 da Gaya, 438718 / 306530 da Brilia ou equivalente</t>
  </si>
  <si>
    <t>P.15.000.031437</t>
  </si>
  <si>
    <t>Projetor/refletor LED verde retangular, foco orientável, fixação em parede ou piso, bivolt, a prova d´água IP66, ângulo de abertura 120°, fluxo luminoso 800/900lm, potência de 10 W; ref. Iluminim, MGC ou equivalente</t>
  </si>
  <si>
    <t>P.15.000.034006</t>
  </si>
  <si>
    <t>Luminária hermética sobrepor para lâmpada LED ou Fluorescente de 2x28W/32W/54W, bivolt, corpo em ABS e difusor em policarbonato, IP65; ref. Osram, Philips, BLight, B.Bauer ou equivalente</t>
  </si>
  <si>
    <t>P.15.000.034084</t>
  </si>
  <si>
    <t>Luminária quadrada de sobrepor, difusor translucido, para 4 lâmpadas fluorescentes tubulares 14/16/18W, ref. L40S416B da AMES, 750416 LC da ARM, PL 289/42 TL da Prolumi, AL 7760 da Ajalumi ou equivalente</t>
  </si>
  <si>
    <t>P.15.000.034101</t>
  </si>
  <si>
    <t>Luminária industrial pendente tipo calha aberta instalação em perfilado com gancho I-45 para 1/2 lâmpadas fluorescentes 14W, ref. CR216RF da AMES, 681214 BC da ARM, FAN04-S214 da Lumicenter, PL 204/214 da Prolumi ou equivalente</t>
  </si>
  <si>
    <t>P.15.000.034102</t>
  </si>
  <si>
    <t>Luminária industrial pendente tipo calha aberta instalação em perfilado com gancho I-45 para 1 ou 2 lâmpadas fluorescentes 28/54W, ref. CR232RF da AMES, 681228 BC  da ARM, FAN04-S228 da Lumicenter, PL 204/228 da Prolumi ou equivalente</t>
  </si>
  <si>
    <t>P.15.000.034104</t>
  </si>
  <si>
    <t>Luminária retangular de sobrepor tipo calha aberta com refletor e aletas parabólicas para 2 lâmpadas fluorescentes 28/54W; ref. DBL 3391 2x28W da Light Tool, LS 503 da Intral, FAA06-S228 da Lumicenter, 720228BC da ARM ou equivalente</t>
  </si>
  <si>
    <t>P.15.000.034106</t>
  </si>
  <si>
    <t>Luminária retangular de embutir tipo calha aberta com refletor em alumínio de alto brilho para 2 lâmpadas fluorescentes 28/54W, ref. CE228RF da AMES, 130228 BC da ARM, FAN06-E228 da Lumicenter, PL 381/228 da Prolumi ou equivalente</t>
  </si>
  <si>
    <t>P.15.000.034109</t>
  </si>
  <si>
    <t>Luminária triangular de sobrepor tipo arandela para 1 lâmpada fluorescente compacta de 15/20/23W, ref. AI-03 da Lumalux, ART225 da AMES, ARM99-510 C da ARM, PL 727/126 da Prolumi, AL 2001 da Ajalumi ou equivalente</t>
  </si>
  <si>
    <t>P.15.000.034118</t>
  </si>
  <si>
    <t>Luminária LED retangular, sobrepor, de 35 a 41W, 3690 a 4800 lm, 220V, temper. cor 4000K, difusor translúcido; ref. AL0756D.L102 da Ajalumi, SM-755/2 LED LC da ARM, LHT42-S4000840 da Lumicenter ou equivalente</t>
  </si>
  <si>
    <t>P.15.000.034120</t>
  </si>
  <si>
    <t>Luminária LED redonda, embutir, 9 a 12W, fluxo luminoso 800 a 1060 lm, 220V, temperatura cor 4000K, difusor translúcido, ref. AL 0185 da Ajalumi, ARM-702/1 LED da ARM, EF70-E0850840 da Lumicenter, PL 616/LED15W TL da Prolumi ou equivalente</t>
  </si>
  <si>
    <t>P.15.000.034123</t>
  </si>
  <si>
    <t>Luminária LED redonta de embutir tipo balizador, para piso, potência 6W, 300lm / 360 lm, temperatura de cor 2700K/3000K, bivolt; ref. comercial: LM615 da Luminatti, ESL6 da Ames ou equivalente</t>
  </si>
  <si>
    <t>P.15.000.034124</t>
  </si>
  <si>
    <t>Luminária para travessia de pedestres leds, com relés e braço articulado, ref. DI-955/01.034.CET25, relê MP-3263, braço DTVS-BA-TB-3212.1 da Repume ou equivalente</t>
  </si>
  <si>
    <t>P.15.000.034127</t>
  </si>
  <si>
    <t>Luminária LED retangular para poste, 14.160 a 17475 lm, IRC&gt;=70, temperatura cor 5000K/6000K, eficiência 118lm/W, IP&gt;=66, ref. FLED 120-SS06 da Fortlight, LEX01-S3M750 da Lumicenter, SL DURA-115 da Ledstar-Unicoba, GL216 da Glight ou equivalente</t>
  </si>
  <si>
    <t>P.15.000.034128</t>
  </si>
  <si>
    <t>Luminária LED retangular para parede/piso de 11.838 a 12.150lm, IRC&gt;=70, temperatura cor 5000/6000 K, IP&gt;=66, eficiência 135lm/W, potência 86W/120W; ref. FLED 100-RR25 da Fortlight, CLF-MP100 da Conexled ou equivalente</t>
  </si>
  <si>
    <t>P.15.000.034129</t>
  </si>
  <si>
    <t>Luminária LED retangular para poste, 6250lm a 6674lm, eficiência mín.113 lm/W, IRC&gt;=70, temperatura cor 5000/6500 K, IP&gt;=54, ref. CLU-M60 da Conexled, TK SL-50 da Ledstar, GL216 50 da Glight ou equivalente</t>
  </si>
  <si>
    <t>P.15.000.034131</t>
  </si>
  <si>
    <t>Luminária LED retangular para poste, eficiência minima 14.083 lm, eficiência min.135 lm/W, potência 104W; ref. CLP-A100U da Conexled ou equivalente</t>
  </si>
  <si>
    <t>P.15.000.034132</t>
  </si>
  <si>
    <t>Luminaria LED retangular em alumínio para poste, tipo pública, IP67, fluxo luminoso de 5000 a 5500lm, temperatura da cor 6000-6500K, potência 50W - bivolt</t>
  </si>
  <si>
    <t>P.15.000.034133</t>
  </si>
  <si>
    <t>Luminária retangular tipo arandela externa, (axlxp) 40x13x8cm, com difusor em polietileno ou vidro leitoso, com dois soquetes E27, diversas cores</t>
  </si>
  <si>
    <t>P.15.000.034134</t>
  </si>
  <si>
    <t>Luminária LED retangular para poste, eficiência minima 27.624 lm, eficiência min. 135 lm/W, potência 204W; ref. CLP-A200U da Conexled ou equivalente</t>
  </si>
  <si>
    <t>P.15.000.034200</t>
  </si>
  <si>
    <t>Luminária LED solar integrada para poste, com suporte para fixação; ref. linha Sahy CLS-UF80 da Conexled, Atlas All in One 80W da Fotovolt,  EIF-80W da Lightsolar ou equivalente</t>
  </si>
  <si>
    <t>P.15.000.045618</t>
  </si>
  <si>
    <t>Módulo tomada RJ-45 1 posto, referência Alumbra linha Belise ou equivalente</t>
  </si>
  <si>
    <t>P.15.000.046012</t>
  </si>
  <si>
    <t>Luminária quadrada de embutir tipo calha aberta com aletas planas para 2 lâmpadas fluorescentes compactas de 18/26W, ref. EDQ-46 da Lumalux, RE227AL da AMES, 1202E27 BC da ARM, PF90-E226 da Lumicenter, PL 688/226 da Prolumi ou equivalente</t>
  </si>
  <si>
    <t>P.15.000.046028</t>
  </si>
  <si>
    <t>Projetor retangular fechado, com alojamento para reator, para lâmpada vapor metálico ou de sódio de 150 a 400 W; ref. SBE-417 da Shomei, EX 417-5 da Naville ou equivalente</t>
  </si>
  <si>
    <t>P.15.000.046030</t>
  </si>
  <si>
    <t>Braço em tubo de ferro galvanizado a fogo, de 1´ x 1,00m, para fixação de uma luminária externa; ref. Trópico ou equivalente</t>
  </si>
  <si>
    <t>P.15.000.046031</t>
  </si>
  <si>
    <t>Luminária redonda de embutir com difusor recuado para 1 ou 2 lâmpadas fluorescentes compactas/LED de 15/18/20 a 26W; ref. EDR-45 da Lumalux, YEE410 da AMES, PL 613/226 da Prolumi ou equivalente</t>
  </si>
  <si>
    <t>P.15.000.046046</t>
  </si>
  <si>
    <t>Projetor retangular fechado com aletas, para lâmpada vapor metálico 1000/2000 W, vapor sódio 1000 W; ref. EZ-440-I/2 da Naville ou equivalente</t>
  </si>
  <si>
    <t>P.15.000.046048</t>
  </si>
  <si>
    <t>Projetor retangular fechado para lâmpadas vapor metálico e vapor de sódio 250/400W</t>
  </si>
  <si>
    <t>P.15.000.046049</t>
  </si>
  <si>
    <t>Projetor cônico fechado, para lâmpadas vapor metálico e vapor de sódio 250/400W, mista 250/500W; ref. IE-531/1 Metal Light ou equivalente</t>
  </si>
  <si>
    <t>P.15.000.046050</t>
  </si>
  <si>
    <t>Projetor LED modular de 150 a 200W, eficiência minima de 125 l/W, fluxo luminoso mínimo de 26294lm, ref. CLF-MP200C da Conexled, HRS-200 da H2xtech, RFL180-B502-002 da LED ou equivalente</t>
  </si>
  <si>
    <t>P.15.000.046064</t>
  </si>
  <si>
    <t>Luminária retangular de sobrepor tipo calha aberta para 2 lâmpadas fluorescentes tubulares de 32W; ref. CF232RB da Ames, AL7951.2FT32 da Ajalumi ou equivalente</t>
  </si>
  <si>
    <t>P.15.000.046068</t>
  </si>
  <si>
    <t>Luminária retangular de sobrepor tipo calha aberta para 4 lâmpadas fluorescentes tubulares de 32W, ref. CN10-S432 da Lumicenter ou equivalente</t>
  </si>
  <si>
    <t>P.15.000.046071</t>
  </si>
  <si>
    <t>Luminária retangular de sobrepor tipo calha aberta com refletor em alumínio de alto brilho para 2 lâmpadas fluorescentes 32/36W, ref. CS232RF da AMES, CAN03-S232 da Lumicenter, PL 228/24 da Prolumi ou equivalente</t>
  </si>
  <si>
    <t>P.15.000.046093</t>
  </si>
  <si>
    <t>Luminária decorativa tipo poste balizador, com altura aproximada de 500mm a 600mm; ref. E210M da Ames Iluminação, 532 FM Lustres, ST222V da Starlumen, Ecoforce ou equivalente</t>
  </si>
  <si>
    <t>P.15.000.046106</t>
  </si>
  <si>
    <t>Luminária fechada retangular tipo pétala pequena, com alojamento para reator, ref. DP-2198-01, DP-2198-02 da Projeto ou equivalente</t>
  </si>
  <si>
    <t>P.15.000.046107</t>
  </si>
  <si>
    <t>Luminária fechada retangular tipo pétala grande, com alojamento para reator, ref. DP-2305-01 da Projeto ou equivalente</t>
  </si>
  <si>
    <t>P.15.000.046109</t>
  </si>
  <si>
    <t>Plafon de plástico e/ou PVC, para acabamento de ponto de luz, com soquete E-27, ref. PF1 ou PF2 da Wetzel ou equivalente</t>
  </si>
  <si>
    <t>P.15.000.046175</t>
  </si>
  <si>
    <t>Luminária quadrada de embutir tipo calha aberta refletor e aleta parabólicas em alumínio para 4 lâmpadas fluorescentes 14/16/18W, ref. CE416AL-N da AMES, 101416 BC da ARM, CAA1-E416 da Lumicenter, PL 375/42 da Prolumi ou equivalente</t>
  </si>
  <si>
    <t>P.15.000.046177</t>
  </si>
  <si>
    <t>Luminária de embutir redonda com foco orientável e acessórios antiofuscante, para 1 lâmpada dicroica de 50 W, base GZ-10; ref. linha face plana IL0073-GZ Interlight ou equivalente</t>
  </si>
  <si>
    <t>P.15.000.046347</t>
  </si>
  <si>
    <t>Luminária redonda de embutir com refletor em alumínio para 2 lâmpadas fluorescentes compactas duplas de 18/26W, ref. EDR-30 da Lumalux, YE410 da AMES, ARM99-702 C da ARM , PL 613/226 da Prolumi, AL 1501 da Ajalumi ou equivalente</t>
  </si>
  <si>
    <t>P.15.000.046348</t>
  </si>
  <si>
    <t>Luminária retangular de embutir assimétrica para 1 lâmpada fluorescente tubular de 14W; ref. FEA-62 da Lumalux, 136114 BC da ARM, FAN03-E114 da Lumicenter, PL 381/114 ASS da Prolumi ou equivalente</t>
  </si>
  <si>
    <t>P.15.000.046349</t>
  </si>
  <si>
    <t>Luminária redonda de sobrepor ou pendente com difusor para facho concentrado para 1 lâmpada vapor metálico elipsoidal de 250 / 400W; ref. LI2020C da AMES ou equivalente</t>
  </si>
  <si>
    <t>P.15.000.046351</t>
  </si>
  <si>
    <t>Luminária retangular de embutir tipo calha aberta com refletor assimétrico em alumínio para 2 lâmpadas fluorescentes 28/54W, ref. FEA-62 da Lumalux, 136228 BC da ARM, PL 381/228 ASS da Prolumi, FAN03-E228 da Lumicenter ou equivalente</t>
  </si>
  <si>
    <t>P.15.000.046568</t>
  </si>
  <si>
    <t>Luminária redonda de sobrepor com difusor em vidro temperado jateado para 1 ou 2 lâmpadas fluorescentes compactas de 18/26W; ref. PFD-03 da Lumalux, YE510G da AMES, ARM99-2018 C da ARM, AL 3001/G da Ajalumi ou equivalente</t>
  </si>
  <si>
    <t>P.15.000.046585</t>
  </si>
  <si>
    <t>Luminária industrial pendente refletor prismático sem alojamento para reator, lâmpadas sódio/metálico/mista 150/250/400W, ref. DI-850 e DI-855 da Repume ou equivalente</t>
  </si>
  <si>
    <t>P.15.000.049559</t>
  </si>
  <si>
    <t>Laço lateral duplo para cabo 4 15kV</t>
  </si>
  <si>
    <t>P.15.000.049560</t>
  </si>
  <si>
    <t>Laço pre-formado de topo para cabo CA 4 AWG</t>
  </si>
  <si>
    <t>P.15.000.090205</t>
  </si>
  <si>
    <t>Luminária LED quadrada, sobrepor, de 15 a 24W fluxo lum. 1363 a 1800 lm, 220V, temper. de cor 4000 K, difusor prismático transparente; ref. 400-24/1 LED da ARM, EF75-S2000840, difusor leitoso Lumicenter, PL 289/LED18W TL Prolumi ou equivalente</t>
  </si>
  <si>
    <t>P.15.000.091173</t>
  </si>
  <si>
    <t>Luminária blindada oval de sobrepor em alumínio fundido ou arandela, para lâmpada fluorescente compacta</t>
  </si>
  <si>
    <t>P.15.000.091242</t>
  </si>
  <si>
    <t>Luminária blindada de sobrepor ou pendente para 1 lâmpada fluorescente 32/36/40 W, ref. HT 01S132 da Lumicenter ou equivalente</t>
  </si>
  <si>
    <t>P.15.000.091243</t>
  </si>
  <si>
    <t>Luminária blindada de sobrepor ou pendente para 2 lâmpadas fluorescentes 32/36/40 W, ref. HT01S232 da Lumicenter ou equivalente</t>
  </si>
  <si>
    <t>P.15.000.091298</t>
  </si>
  <si>
    <t>Luminária retangular de embutir tipo calha fechada com difusor plano em acrílico para 2 lâmpadas fluorescentes de 28/32/36/54W; ref. CE232DL-N da AMES, 152228 LC da ARM, FHT07-E228 da Lumicenter, PL 389/24 TL da Prolumi ou equivalente</t>
  </si>
  <si>
    <t>P.15.000.091336</t>
  </si>
  <si>
    <t>Luminária retangular de sobrepor tipo calha fechada difusor em acrílico translúcido p/2 lâmpadas fluorescentes 28/32/36/54W, ref. L40S232B AMES, 750228 LC da ARM, FHT05-S228 Lumicenter, PL 289/24 TL Prolumi, AL 7551.2FT28 Ajalumi ou equivalente</t>
  </si>
  <si>
    <t>P.15.000.092173</t>
  </si>
  <si>
    <t>Luminária pública fechada pétala pequena em alumínio fundido, refrator lente em vidro temperado, ref. DI-1031V da Repume, LX-17/3 da Lumel ou equivalente</t>
  </si>
  <si>
    <t>P.15.000.092174</t>
  </si>
  <si>
    <t>Suporte tubular de fixação em poste para 1 luminária tipo pétala; ref. TPC 105/1-0° da Trópico, DTS-1-60 da Repume, SUP-1 da AMES, RCA Lâmpadas, SB-1 Reto da Induspar ou equivalente</t>
  </si>
  <si>
    <t>P.15.000.092175</t>
  </si>
  <si>
    <t>Suporte tubular de fixação em poste para 2 luminárias tipo pétala; ref. TPC 105/2-180° da Trópico, DTS-2-60 da Repume, SUP-02 da AMES, RCA lâmpadas, SB-2 Angular da Induspar ou equivalente</t>
  </si>
  <si>
    <t>P.16.000.067001</t>
  </si>
  <si>
    <t>Bloco autônomo de iluminação de emergência LED, autonomia de 3 horas, equipado com 2 faróis, fluxo luminoso 2.000 até 3.000 lúmens; ref. FAE-LED216 da KBR, Bloco de 3000 lumens da Segurimax ou equivalente</t>
  </si>
  <si>
    <t>P.16.000.067004</t>
  </si>
  <si>
    <t>Luminária de emergência LED sobrepor, teto ou parede (frontral/ lateral), dupla face, autonomia mínima 2 horas, 30/35 lúmens, bivolt 110/220V, bateria recarregável; ref. Iluminim, Intelbras, Segurimax ou equivalente</t>
  </si>
  <si>
    <t>P.16.000.091001</t>
  </si>
  <si>
    <t>Módulo para adaptação de luminária de emergência, autonomia 90 minutos para lâmpada fluorescente de 32W</t>
  </si>
  <si>
    <t>P.16.000.091030</t>
  </si>
  <si>
    <t>Central de detecção e alarme de incêndio, autonomia de 1 hora para 12 laços, 220V/12V</t>
  </si>
  <si>
    <t>P.16.000.091342</t>
  </si>
  <si>
    <t>Central para iluminação de emergência, completa (incluso 9 baterias de 150A - 1h30min), de 5000 a 7500 W, ref. UNILAMP USE 110/7000 Unitron ou equivalente</t>
  </si>
  <si>
    <t>P.16.000.091345</t>
  </si>
  <si>
    <t>Luminária para unidade centralizada de sobrepor, completa, com lâmpada fluorescente de 15W, PL 15W,  ref. G45 da Gevi gamma ou equivalente</t>
  </si>
  <si>
    <t>P.16.000.091551</t>
  </si>
  <si>
    <t>Central de iluminação de emergência com autonomia de 1 hora até 240W, ref. BF/42 da unilamp, ILU300P/12V da Gevi Gamma, CIE 12/360 da Aureon ou equivalente</t>
  </si>
  <si>
    <t>P.17.000.030001</t>
  </si>
  <si>
    <t>Unidade gerenciadora digital de vídeo em rede (NVR) de até 8 câmeras IP em Full HD a 30FPS, armazenamento de 6 TB, 1 interface de rede Fast Ethernet; ref. NVD 1008 P da Intelbras ou equivalente</t>
  </si>
  <si>
    <t>P.17.000.030003</t>
  </si>
  <si>
    <t>Unidade gerenciadora digital de vídeo em rede (NVR) de até 16 câmeras IP em Full HD a 30FPS, armazen. de 12 TB, 1 interface de rede Gigabit Ethernet e 4 entradas de alarme; ref. NVD 3016 P da Intelbras ou equivalente</t>
  </si>
  <si>
    <t>P.17.000.030005</t>
  </si>
  <si>
    <t>Unidade gerenciadora digital de vídeo em rede (NVR) de até 32 câmeras IP em Full HD a 30FPS, para armazenamento de 48 TB, 2 interface de rede Gigabit Ethernet e 16 entradas de alarme; referência NVD 7032 da Intelbras ou equivalente</t>
  </si>
  <si>
    <t>P.17.000.030502</t>
  </si>
  <si>
    <t>Fonte de alimentação chaveada universal (bivolt), com saída de 24V 1,5A 35W; reerência comercial LRS-35-24 da Mean Well, I20667 Metaltex ou equivalente</t>
  </si>
  <si>
    <t>P.17.000.030515</t>
  </si>
  <si>
    <t>Rack fechado de piso padrão metálico, 19 x 44 Us x 770 mm, porta com visor em acrílico/vidro; ref. Bihouse Racks, APL Racks, Pier Telecom ou equivalente</t>
  </si>
  <si>
    <t>P.17.000.030518</t>
  </si>
  <si>
    <t>P.17.000.030520</t>
  </si>
  <si>
    <t>Rack fechado padrão metálico, 19 x 20 Us x 470 mm, porta com visor em acrílico/vidro; ref. Bihouse Racks, APL Racks, Pier Telecom ou equivalente</t>
  </si>
  <si>
    <t>P.17.000.030522</t>
  </si>
  <si>
    <t>Rack fechado padrão metálico, 19 x 12 Us x 470 mm, porta com visor em acrílico/vidro; ref. Bihouse Racks, APL Racks, Pier Telecom ou equivalente</t>
  </si>
  <si>
    <t>P.17.000.030523</t>
  </si>
  <si>
    <t>P.17.000.030524</t>
  </si>
  <si>
    <t>Bandeja fixa para rack, 19" x 800 mm</t>
  </si>
  <si>
    <t>P.17.000.030525</t>
  </si>
  <si>
    <t>P.17.000.030531</t>
  </si>
  <si>
    <t>P.17.000.030537</t>
  </si>
  <si>
    <t>Detector ou sensor de gás liquefeito (GLP), gás natural (GN) ou derivados de metano, endereçável; ref. Gevi gamma, AFDG2E da Abafire, AGD da Contech, IL022 da Aerot, MGC1000 da Minipa ou equivalente</t>
  </si>
  <si>
    <t>P.17.000.030538</t>
  </si>
  <si>
    <t>P.17.000.030550</t>
  </si>
  <si>
    <t>Alarme hidráulico com gongo, cobertura e corpo em alumínio fundido ASTM-B-209, pintado na cor vermelha; ref. Reliablel, Skop ou equivalente</t>
  </si>
  <si>
    <t>P.17.000.030555</t>
  </si>
  <si>
    <t>Módulo isolador, módulo endereçador para audiovisual; ref. LSC-ISO da Global Fire, IRC485T03 da Tecnohold, IDL 520 da Intelbras, MIC-E 02251 da Ilumac ou equivalente</t>
  </si>
  <si>
    <t>P.17.000.030562</t>
  </si>
  <si>
    <t>Câmera fixa colorida compacta, resolução 1/3 Megapixels, tipo mini com lente varifocal, para áreas internas e externas; ref. VIP S3120 IP mini Bullet 1.3MP da Intelbras, IP GSIP1300TVP Bullet da Giga ou equivalente</t>
  </si>
  <si>
    <t>P.17.000.030563</t>
  </si>
  <si>
    <t>Câmera Dome IP HD 1.3MP, para áreas internas e externas, função WDR, com lente varifocal, possui função SIP (vídeo chamadas); ref. IP Dome HD VIP E4220Z da Intelbras, GV EDR2100-0F da Geovision ou equivalente</t>
  </si>
  <si>
    <t>P.17.000.030575</t>
  </si>
  <si>
    <t>Câmera fixa com domo e suporte de fixação, sensor de imagem CMOS, função WDR e IP 66; ref. NDI-50022-V3 da Bosch ou equivalente</t>
  </si>
  <si>
    <t>P.17.000.030578</t>
  </si>
  <si>
    <t>Switch Gigabit para servidor central com 24 portas PoE frontais e 2 portas SFP, capacidade de 10 / 100 / 1000 MBPS; ref. WS-C2960X-24PD-L da Cisco, N2024P da Dell, JL255A 2930F da HP Aruba ou equivalente</t>
  </si>
  <si>
    <t>P.17.000.030580</t>
  </si>
  <si>
    <t>P.17.000.030581</t>
  </si>
  <si>
    <t>Bandeja deslizante para Rack de 19" padrão, com profundidade de 770 mm</t>
  </si>
  <si>
    <t>P.17.000.030583</t>
  </si>
  <si>
    <t>Estação de trabalho "WorkStation" para central de monitoramento com até 3 monitores, memória RAM de 8 GB; referência T3620 MT da empresa Dell ou equivalente</t>
  </si>
  <si>
    <t>P.17.000.030586</t>
  </si>
  <si>
    <t>Mesa controladora híbrida para até 32 câmeras IPs com teclado e joystick, compatível com sistema de CFTV, IP ou analógico; ref. modelo VTN-2000 da Intelbras ou equivalente</t>
  </si>
  <si>
    <t>P.17.000.030587</t>
  </si>
  <si>
    <t>Estação de monitoramento "WorkStation" para até 3 monitores, memória RAM de 16 GB DDR4, Placa de vídeo 5 GB DD5; ref. Z4 da marca HP ou equivalente</t>
  </si>
  <si>
    <t>P.17.000.030600</t>
  </si>
  <si>
    <t>Central de pabx híbrida de telefonia para 8 linhas tronco e 128 ramais (digital e analógico), recurso PBX-Networking, ref. KX-TDE600 IP Panasonic ou equivalente</t>
  </si>
  <si>
    <t>P.17.000.030601</t>
  </si>
  <si>
    <t>Central de pabx híbrida de telefonia para 8 linhas tronco+128 ramais (digital e analógico); ref. Impacta 220 Intelbras, Impacta 300 Intelbras ou equivalente</t>
  </si>
  <si>
    <t>P.17.000.030603</t>
  </si>
  <si>
    <t>Central de pabx para 2 linhas e 8 ramais; ref. Conecta + da Intelbras, incluso o kit de mais 1 placa de 4 ramais e 1 placa Disa de atendimento automático</t>
  </si>
  <si>
    <t>P.17.000.030700</t>
  </si>
  <si>
    <t>Sinalizador audiovisual endereçável com LEDs pulsantes do tipo flash, ref. SAV-E da Firemac, VALKYRIE A da Global Fire ou equivalente</t>
  </si>
  <si>
    <t>P.17.000.030701</t>
  </si>
  <si>
    <t>Chave de fluxo para ar, temperatura de trabalho max. 60°C, ajuste vazão min. 10m/s, micro chave reversível (SPDT-COM-NO-NC), capacidade 10A - 1/2HP - 125/250VAC</t>
  </si>
  <si>
    <t>P.17.000.030702</t>
  </si>
  <si>
    <t>Repetidor de Sinal I/I e V/I</t>
  </si>
  <si>
    <t>P.17.000.030703</t>
  </si>
  <si>
    <t>Sensor de temperatura ambiente PT100 2 fios</t>
  </si>
  <si>
    <t>P.17.000.030704</t>
  </si>
  <si>
    <t>P.17.000.030705</t>
  </si>
  <si>
    <t>Controlador lógico programável 16 entradas/16 saídas</t>
  </si>
  <si>
    <t>P.17.000.030706</t>
  </si>
  <si>
    <t>P.17.000.030707</t>
  </si>
  <si>
    <t>Módulo de expansão para 8 de entradas e saídas digitais</t>
  </si>
  <si>
    <t>P.17.000.030708</t>
  </si>
  <si>
    <t>Módulos de expansão para 4 canais de saídas analógicas</t>
  </si>
  <si>
    <t>P.17.000.030710</t>
  </si>
  <si>
    <t>Termostato de segurança 90-110C, ref. BT-TRL-90110 da Slic Equipamentos, LS1 da Actua Controls ou equivalente</t>
  </si>
  <si>
    <t>P.17.000.030711</t>
  </si>
  <si>
    <t>Transmissor de pressão compacto, escala de pressão de 0 A 10 BAR, sinal de saída de 4 - 20 MA; ref. MBS1700 da Danfos, PX119 da Omega, RTP-420 da Rücken ou equivalente</t>
  </si>
  <si>
    <t>P.17.000.030712</t>
  </si>
  <si>
    <t>Transmissor de temperatura/umidade para dutos 3% 4-20 mA, ref. RHP-3D11 da Slic equipamentos, ou equivalente</t>
  </si>
  <si>
    <t>P.17.000.030715</t>
  </si>
  <si>
    <t>Termostato para aquecimento ou refrigeração com programação horária, referência comercial Full Gauge ou equivalente</t>
  </si>
  <si>
    <t>P.17.000.030716</t>
  </si>
  <si>
    <t>Poço Termométrico em alumínio com haste de 30mm e rosca 1/2" npt, ref. Comercial: Full Gauge ou equivalente</t>
  </si>
  <si>
    <t>P.17.000.031477</t>
  </si>
  <si>
    <t>Ponto de acesso de dados (Acess Point), para acesso em rede local sem fio, ref. com.: EAP245-AC1750-V1 da TP-Link, WAP150 da Cisco, DAP-2610 da D-Link ou equivalente</t>
  </si>
  <si>
    <t>P.17.000.031489</t>
  </si>
  <si>
    <t>Central de pabx híbrida de telefonia para 8 linhas tronco e 24 a 32 ramais (digital e analógico); ref. Intelbras Impacta 40 /68i, Panasonic KXTES 32 ou equivalente</t>
  </si>
  <si>
    <t>P.17.000.031490</t>
  </si>
  <si>
    <t>Switch Gigabit 24 portas 10/100/1000 Base TX Layer 2 mínimo com porta de saída em fibra</t>
  </si>
  <si>
    <t>P.17.000.031495</t>
  </si>
  <si>
    <t>Video porteiro eletrônico colorido com um interfone; referência comercial HDL 90.02.01.033, 90.02.01.700 ou equivalente</t>
  </si>
  <si>
    <t>P.17.000.035701</t>
  </si>
  <si>
    <t>Porteiro eletrônico com 1 interfone, ref. Amelco AM-M100 ou equivalente</t>
  </si>
  <si>
    <t>P.17.000.035705</t>
  </si>
  <si>
    <t>Sistema eletrônico de automatização de portão deslizante, para esforço maior de 800kg e até 1400 kg, mono 220 V, com 3 controles de acesso; ref. DZ IND 1500 / EURUS 2000 da PPA ou equivalente - instalado</t>
  </si>
  <si>
    <t>P.17.000.035713</t>
  </si>
  <si>
    <t>Sistema eletrônico de automatização de portão deslizante, para esforços até 800 kg, mono 220 V, com 2 controles de acesso; ref. DZ4 DK 1/3hp da Rossi ou equivalente - instalado</t>
  </si>
  <si>
    <t>P.17.000.037603</t>
  </si>
  <si>
    <t>Sistema de alarme PNE com indicador audiovisual, com fio, com etiquetas informativas em alumínio com impressão UV e adesivos, resistente às intempéries conforme NBR 9050/2015, para pessoas com mobilidade reduzida ou cadeirante</t>
  </si>
  <si>
    <t>P.17.000.037604</t>
  </si>
  <si>
    <t>Sistema de alarme PNE com indicador audiovisual, sem fio (Wireless), com etiquetas informativas em alumínio com impressão UV e adesivos, resistente às intempéries conforme NBR 9050/2015, para pessoas com mobilidade reduzida ou cadeirante</t>
  </si>
  <si>
    <t>P.17.000.041097</t>
  </si>
  <si>
    <t>Inversor de frequência, com potência de 50 CV, 220 volts, referência Weg ou equivalente</t>
  </si>
  <si>
    <t>P.17.000.041098</t>
  </si>
  <si>
    <t>Inversor de frequência, com potência de 25 a 30 CV, referência Weg ou equivalente</t>
  </si>
  <si>
    <t>P.17.000.041119</t>
  </si>
  <si>
    <t>Dispositivo de partida ´Soft Starter´ para motor 220 V, trifásico de 40cv, ref. SSW070130T5SZ da Weg ou equivalente</t>
  </si>
  <si>
    <t>P.17.000.041120</t>
  </si>
  <si>
    <t>Dispositivo Soft Starter para motor 15 cv, trifásico 220 V, ref. SSW070045T5SZ da Weg ou equivalente</t>
  </si>
  <si>
    <t>P.17.000.041121</t>
  </si>
  <si>
    <t>Dispositivo Soft Starter para motor 25 cv, trifásico 220 V, ref. SSW070085T5SZ da Weg ou equivalente</t>
  </si>
  <si>
    <t>P.17.000.042200</t>
  </si>
  <si>
    <t>Inversor de frequência para variação de velocidade em motores, potência de 0,25 a 20 cv; ref. CFW500D31P0T4DB20 da Weg ou equivalente</t>
  </si>
  <si>
    <t>P.17.000.042462</t>
  </si>
  <si>
    <t>Alarme sonoro bitonal de 220V, para painel de comando; ref. 104/220 B Cutler Hammer ou equivalente</t>
  </si>
  <si>
    <t>P.17.000.042521</t>
  </si>
  <si>
    <t>Detector óptico de fumaça endereçável, com base de fixação, ref. BH-300 da Kidde, Protege ou equivalente</t>
  </si>
  <si>
    <t>P.17.000.042522</t>
  </si>
  <si>
    <t>Distribuidor interno óptico para 1 U 24 fibras (DIO) B48, para montagem em rack 19"/ 23"</t>
  </si>
  <si>
    <t>P.17.000.042523</t>
  </si>
  <si>
    <t>Adaptador, modelo MM (62,5) SC-SPC, MM (62,5) LC-SPC ou MM (62,5) ST-ST-SPC ou equivalente, para distribuidor interno óptico 24 fibras (DIO) B48</t>
  </si>
  <si>
    <t>P.17.000.042527</t>
  </si>
  <si>
    <t>Protetor de surto para bloco de distribuição, referência MPDG Slim RG / MPDG Slim RS da Bargoa, MP-R-CC (G) da Clamper ou equivalente</t>
  </si>
  <si>
    <t>P.17.000.042538</t>
  </si>
  <si>
    <t>Divisor interno com 1 entrada e 2 saídas 75 Ohms, ref. WDI/275 Wadt ou equivalente</t>
  </si>
  <si>
    <t>P.17.000.042539</t>
  </si>
  <si>
    <t>Divisor interno com 1 entrada e 4 saídas 75 Ohms, ref. WDI/475 Wadt ou equivalente</t>
  </si>
  <si>
    <t>P.17.000.042541</t>
  </si>
  <si>
    <t>Amplificador de potência, 50 dB, para VHF e CATV, frequência 40 a 550 MHz; ref. PQAP-7500 da Pró Eletronic ou equivalente</t>
  </si>
  <si>
    <t>P.17.000.042542</t>
  </si>
  <si>
    <t>Antema WI-FI dual band access point, banda 450Mbps em 2.4GHz e 1300Mbps em 5GHz, compatível em PoE (802,3at); ref. AC1750 - EAP245 TP-Link ou equivalente</t>
  </si>
  <si>
    <t>P.17.000.042546</t>
  </si>
  <si>
    <t>Bloco de distribuição com protetor de surtos para 10 pares; referência comercial BTDG NA/BTDG NF, circuito aberto/fechado da Bargoa ou equivalente</t>
  </si>
  <si>
    <t>P.17.000.042561</t>
  </si>
  <si>
    <t>Antena parabólica multiponto e receptor analógico, ref. Antena Elsys, Century, ou equivalente; Receptor Petit Etrs39, Nano Box Vr Century ou equivalente; com controle remoto</t>
  </si>
  <si>
    <t>P.17.000.042562</t>
  </si>
  <si>
    <t>Filtro passivo e misturador de sinais VHF / UHF / CATV, ref. PQMB-2300B da Proeletronic ou equivalente</t>
  </si>
  <si>
    <t>P.17.000.042563</t>
  </si>
  <si>
    <t>Modulador de canais modelo ágil, ref. PQMO-2600G2 da Proeletronic ou equivalente</t>
  </si>
  <si>
    <t>P.17.000.042566</t>
  </si>
  <si>
    <t>Amplificador transistorizado de linha VHF (50 a 220 MHz, 50 dB) ou UHF (470 a 800 MHz, 48 dB), nível de saída 1, 4 e 8 canais, conectores de saída F-fêmea - 110/220V</t>
  </si>
  <si>
    <t>P.17.000.046322</t>
  </si>
  <si>
    <t>Sensor de presença infravermelho passivo e microondas sem fio, alcance 12m, frequência 433,92Mhz, cobertura 90°; ref. Intelbras IVP2000 SR ou equivalente</t>
  </si>
  <si>
    <t>P.17.000.050018</t>
  </si>
  <si>
    <t>Transceptor Gigabit SX conectável de formato pequeno (SFP); ref. MGBSX1 da Cisco ou equivalente</t>
  </si>
  <si>
    <t>P.17.000.050162</t>
  </si>
  <si>
    <t>Sistema ininterrupto de energia monofásico no break, de 5 a 7,5 kVA (110 / 120 V), autonomia 15 minutos</t>
  </si>
  <si>
    <t>P.17.000.050167</t>
  </si>
  <si>
    <t>Sistema ininterrupto de energia monofásico de 2 kVA (127 / 127 V), autonomia 40 minutos</t>
  </si>
  <si>
    <t>P.17.000.050178</t>
  </si>
  <si>
    <t>Sistema ininterrupto de energia trifásico de 10 kVA (220 / 220 V), autonomia 15 minutos</t>
  </si>
  <si>
    <t>P.17.000.050179</t>
  </si>
  <si>
    <t>Sistema ininterrupto de energia trifásico de 20 kVA (220 / 208 / 108 V), autonomia 15 minutos</t>
  </si>
  <si>
    <t>P.17.000.050181</t>
  </si>
  <si>
    <t>Sistema ininterrupto de energia trifásico on line, de 15 kVA (208 / 110 V), autonomia 15 minutos</t>
  </si>
  <si>
    <t>P.17.000.050183</t>
  </si>
  <si>
    <t>Sistema ininterrupto de energia monofásico on line, de 5 kVA (220 / 110 V), com autonomia 15 minutos</t>
  </si>
  <si>
    <t>P.17.000.050186</t>
  </si>
  <si>
    <t>Sistema ininterrupto de energia, monofásico no break, de 600 VA (127 / 127 V, com autonomia de 10 a 15 minutos</t>
  </si>
  <si>
    <t>P.17.000.050192</t>
  </si>
  <si>
    <t>Sistema ininterrupto de energia trifásico de 10 kVA (220 / 110 V), autonomia 2 horas</t>
  </si>
  <si>
    <t>P.17.000.050208</t>
  </si>
  <si>
    <t>Estabilizador eletrônico de tensão, trifásico, com potência de 40 kVA (220/110V)</t>
  </si>
  <si>
    <t>P.17.000.050214</t>
  </si>
  <si>
    <t>Sistema ininterrupto de energia trifásico on line, de 20 kVA (220/127V), automação 15 minutos</t>
  </si>
  <si>
    <t>P.17.000.050215</t>
  </si>
  <si>
    <t>Sistema ininterrupto de energia trifásico on line, de 60 kVA (220/127V), automação 15 minutos</t>
  </si>
  <si>
    <t>P.17.000.050218</t>
  </si>
  <si>
    <t>Sistema ininterrupto de energia trifásico on line, de 80 kVA (220/127V), automação 15 minutos</t>
  </si>
  <si>
    <t>P.17.000.050220</t>
  </si>
  <si>
    <t>Sistema ininterrupto de energia, trifásico de 20 kVA, no break, entrada 380 V e saída 220 V, com autonomia de 15 minutos</t>
  </si>
  <si>
    <t>P.17.000.050224</t>
  </si>
  <si>
    <t>Sistema ininterrupto de energia on line senoidal, de 50 kVA (220/110 V), com automação de 15 minutos</t>
  </si>
  <si>
    <t>P.17.000.050225</t>
  </si>
  <si>
    <t>Sistema ininterrupto de energia, trifásico on line senoidal, de 5 kVA (220/110 V), com automação de 15 minutos</t>
  </si>
  <si>
    <t>P.17.000.050226</t>
  </si>
  <si>
    <t>Sistema ininterrupto de energia, trifásico on line senoidal, de 10 kVA (220/110 V), com autonomia de 15 minutos</t>
  </si>
  <si>
    <t>P.17.000.050231</t>
  </si>
  <si>
    <t>Sistema ininterrupto de energia, trifásico on line senoidal, de 7,5 kVA (220/110 V), com autonomia de 15 minutos</t>
  </si>
  <si>
    <t>P.17.000.050257</t>
  </si>
  <si>
    <t>Sistema ininterrupto de energia trifásico on line senoidal, de 40kVA, 380V/220V, com autonomia de 15 minutos; ref. Conception da CM Comandos Lineares, Sigma da Beta Eletronic, Energy Master, Oneupsti, Processtec ou equivalente</t>
  </si>
  <si>
    <t>P.17.000.067301</t>
  </si>
  <si>
    <t>Bloco de ligação com engate rápido para 10 pares com suporte BER-10</t>
  </si>
  <si>
    <t>P.17.000.090534</t>
  </si>
  <si>
    <t>Destravador magnético eletroímã (sem fonte), para porta corta-fogo de 24 Vcc, ref. Gevi gamma ou equivalente</t>
  </si>
  <si>
    <t>P.17.000.090899</t>
  </si>
  <si>
    <t>Rack fechado de piso padrão metálico, 19 x 24 Us x 570 mm, porta com visor em acrílico/vidro; ref. Bihouse Racks, APL Racks, Pier Telecom ou equivalente</t>
  </si>
  <si>
    <t>P.17.000.091007</t>
  </si>
  <si>
    <t>Detector termovelocimétrico com base endereçável; ref. Johnson Controls, Fire &amp; Security, Aerotex Extintores ou equivalente</t>
  </si>
  <si>
    <t>P.17.000.091009</t>
  </si>
  <si>
    <t>Sirene audiovisual tipo endereçável, potência de 90 a 110db, tensão até 24Vcc, corrente 100mA, leds alto brilho; ref. VRE-SVF da Verin, Strobe 99dB da Siemens ou equivalente</t>
  </si>
  <si>
    <t>P.17.000.091031</t>
  </si>
  <si>
    <t>Sirene tipo corneta com potência nominal de 12V, potência sonora entre 115dB a 120dB, potência elétrica de 15 a 20W; ref. NA/12V da Aureon, GLK, DNI ou equivalente</t>
  </si>
  <si>
    <t>P.17.000.091404</t>
  </si>
  <si>
    <t>Aparelho telefônico multifrequencial, analógico, teclas: FLASH, HOOK, PAUSE, LND e MODE, controle discagem em pulso e tom, controle de volume em 3 níveis</t>
  </si>
  <si>
    <t>P.17.000.091560</t>
  </si>
  <si>
    <t>Sirene eletrônica em caixa metálica de 12 / 24 Volts</t>
  </si>
  <si>
    <t>P.17.000.091621</t>
  </si>
  <si>
    <t>Cancela automática com gabinete aço e barreira em alumínio de 3,50 até 4,00 m; ref. Gatter Peccinin, Barrier da PPA, Prime DC da Garen, Max Peccinin, Brasso jetflex da PPA ou equivalente</t>
  </si>
  <si>
    <t>P.17.000.092197</t>
  </si>
  <si>
    <t>Estabilizador eletrônico de tensão monofásico com potência, 5 kVA</t>
  </si>
  <si>
    <t>P.17.000.092199</t>
  </si>
  <si>
    <t>Estabilizador eletrônico de tensão monofásico com potência, 10 kVA</t>
  </si>
  <si>
    <t>P.17.000.092292</t>
  </si>
  <si>
    <t>Controlador de acesso com identificação por impressão digital (biometria) e software de gerencimento; ref. SS 411E da Intelbras, iDAccess da Controlid ou equivalente</t>
  </si>
  <si>
    <t>P.17.000.092764</t>
  </si>
  <si>
    <t>Central alarme microprocessada para até 125 zonas, ref. FP-01 da Gevi Gamma ou equivalente</t>
  </si>
  <si>
    <t>P.17.000.092765</t>
  </si>
  <si>
    <t>Repetidora sinais do painel sinóptico para central</t>
  </si>
  <si>
    <t>P.17.000.092771</t>
  </si>
  <si>
    <t>Detector microprocessado metais tipo portal; ref. MAGXXI linha 300 / 3P da Magnetec; DMP-01/MP da Priel ou equivalente</t>
  </si>
  <si>
    <t>P.18.000.042520</t>
  </si>
  <si>
    <t>Painel frontal cego de 19´ x 1 U; ref. Itcomtech/20, Furukawa, Garra ou equivalente</t>
  </si>
  <si>
    <t>P.18.000.042526</t>
  </si>
  <si>
    <t>Painel frontal cego de 19´ x 2 U; ref. Itcomtech/20, Furukawa, Garra ou equivalente</t>
  </si>
  <si>
    <t>P.18.000.045100</t>
  </si>
  <si>
    <t>Caixa base lateral tipo ´N´ (1300x400x250mm), ref. Phaynell, JSA ou equivalente</t>
  </si>
  <si>
    <t>P.18.000.045101</t>
  </si>
  <si>
    <t>Caixa de medição tipo ´M´ externa de (900x1200x270)mm, padrão Eletropaulo</t>
  </si>
  <si>
    <t>P.18.000.045102</t>
  </si>
  <si>
    <t>Caixa para seccionadora tipo ´T´, (900x600x250)mm, padrão Eletropaulo</t>
  </si>
  <si>
    <t>P.18.000.045103</t>
  </si>
  <si>
    <t>Caixa de medição tipo II, (300 x 560 x 200)mm, padrão concessionárias</t>
  </si>
  <si>
    <t>P.18.000.045106</t>
  </si>
  <si>
    <t>Caixa de medição externa tipo ´N´ (1300x1200x270)mm, padrão Eletropaulo</t>
  </si>
  <si>
    <t>P.18.000.045108</t>
  </si>
  <si>
    <t>Caixa de proteção para TC, em chapa 14, (1000x750x300) mm, padrão CPFL</t>
  </si>
  <si>
    <t>P.18.000.045109</t>
  </si>
  <si>
    <t>Caixa de medição externa tipo ´L´ (900x600x270)mm, padrão Eletropaulo</t>
  </si>
  <si>
    <t>P.18.000.045110</t>
  </si>
  <si>
    <t>Caixa de medição ´A1´para cabine primária (1000x1000x300)mm, padrão Eletropaulo</t>
  </si>
  <si>
    <t>P.18.000.045111</t>
  </si>
  <si>
    <t>Caixa de proteção dos bornes do medidor, em chapa 18, (300x250x90) mm padrão CPFL</t>
  </si>
  <si>
    <t>P.18.000.045116</t>
  </si>
  <si>
    <t>Caixa de entrada tipo ´E´ de (560x350x210)mm, ref. BN, Olipe ou equivalente - padrão Eletropaulo</t>
  </si>
  <si>
    <t>P.18.000.045121</t>
  </si>
  <si>
    <t>Caixa de medição polifásica tipo III, (500x600x200)mm, padrão concessionárias</t>
  </si>
  <si>
    <t>P.18.000.049566</t>
  </si>
  <si>
    <t>Suporte para transformação em poste/estaleiro</t>
  </si>
  <si>
    <t>P.18.000.050127</t>
  </si>
  <si>
    <t>Quadro Telebras de embutir em chapa de (200 x 200 x 120) mm, com fundo de madeira, ref. Olipe, Lintermani ou equivalente</t>
  </si>
  <si>
    <t>P.18.000.050128</t>
  </si>
  <si>
    <t>Quadro Telebras de embutir em chapa de (400 x 400 x 120) mm, com fundo de madeira, ref. Olipe, Lintermani ou equivalente</t>
  </si>
  <si>
    <t>P.18.000.050129</t>
  </si>
  <si>
    <t>Quadro Telebras de embutir em chapa de (600 x 600 x 120) mm, com fundo de madeira, ref. Olipe, Lintermani ou equivalente</t>
  </si>
  <si>
    <t>P.18.000.050130</t>
  </si>
  <si>
    <t>Quadro Telebras de embutir em chapa de (800 x 800 x 120) mm, com fundo de madeira, ref. Olipe, Lintermani ou equivalente</t>
  </si>
  <si>
    <t>P.18.000.050131</t>
  </si>
  <si>
    <t>Quadro Telebras de embutir em chapa de (120 x 120 x 120) mm, com fundo de madeira, ref. Olipe, Lintermani ou equivalente</t>
  </si>
  <si>
    <t>P.18.000.050132</t>
  </si>
  <si>
    <t>Quadro Telebras de sobrepor em chapa de (200 x 200 x 120) mm, com fundo de madeira, ref. Olipe, Lintermani ou equivalente</t>
  </si>
  <si>
    <t>P.18.000.050133</t>
  </si>
  <si>
    <t>Quadro Telebras de sobrepor em chapa de (400 x 400 x 120) mm, com fundo de madeira, ref. Olipe, Lintermani ou equivalente</t>
  </si>
  <si>
    <t>P.18.000.050134</t>
  </si>
  <si>
    <t>Quadro Telebras de sobrepor ema chapa de (600 x 600 x 120) mm, com fundo de madeira, ref. Olipe, Lintermani ou equivalente</t>
  </si>
  <si>
    <t>P.18.000.050135</t>
  </si>
  <si>
    <t>Quadro Telebras de sobrepor em chapa de (800 x 800 x 120) mm, com fundo de madeira, ref. Olipe, Lintermani ou equivalente</t>
  </si>
  <si>
    <t>P.18.000.050269</t>
  </si>
  <si>
    <t>Cubículo de média tensão para uso ao tempo IP-53 (mínimo), classe 24kV para 300kVA, padrão CPFL, Piratininga, Elektro, Eletropaulo, etc.; ref. Beghim, ABB, VR Painéis, Gimi ou equivalente</t>
  </si>
  <si>
    <t>P.18.000.050271</t>
  </si>
  <si>
    <t>Quadro de embutir em chapa de aço, para disjuntores 16 DIN / 12 Bolt-on de 150 A, QDETG-U II, ref. 904501 da Cemar ou equivalente</t>
  </si>
  <si>
    <t>P.18.000.050272</t>
  </si>
  <si>
    <t>Quadro de embutir em chapa de aço, para disjuntores 24 DIN / 18 Bolt-on de 150 A, QDETG-U II, ref. 904502 da Cemar ou equivalente</t>
  </si>
  <si>
    <t>P.18.000.050273</t>
  </si>
  <si>
    <t>Quadro de embutir em chapa de aço, para disjuntores 34 DIN / 24 Bolt-on de 150 A, QDETG-U II, ref. 904503 da Cemar ou equivalente</t>
  </si>
  <si>
    <t>P.18.000.050274</t>
  </si>
  <si>
    <t>Quadro de embutir em chapa de aço, para disjuntores 44 DIN / 32 Bolt-on de 150 A, QDETG-U II, ref. 904504 da Cemar ou equivalente</t>
  </si>
  <si>
    <t>P.18.000.050275</t>
  </si>
  <si>
    <t>Quadro de embutir em chapa de aço, para disjuntores 56 DIN / 40 Bolt-on de 225 A, QDETG-U II, ref. 904505 da Cemar ou equivalente</t>
  </si>
  <si>
    <t>P.18.000.050276</t>
  </si>
  <si>
    <t>Quadro de embutir em chapa de aço, para disjuntores 70 DIN / 50 Bolt-on de 225 A, QDETG-U II, ref. 904506 da Cemar ou equivalente</t>
  </si>
  <si>
    <t>P.18.000.050277</t>
  </si>
  <si>
    <t>Quadro de sobrepor em chapa de aço, para disjuntores 16 DIN / 12 Bolt-on de 150 A, QDSTG-U II, ref. 904507 da Cemar ou equivalente</t>
  </si>
  <si>
    <t>P.18.000.050278</t>
  </si>
  <si>
    <t>Quadro de sobrepor em chapa de aço, para disjuntores 24 DIN / 18 Bolt-on de 150 A, QDSTG-U II, ref. 904508 da Cemar ou equivalente</t>
  </si>
  <si>
    <t>P.18.000.050279</t>
  </si>
  <si>
    <t>Quadro de sobrepor em chapa de aço, para disjuntores 34 DIN / 24 Bolt-on de 150 A, QDSTG-U II, ref. 904509 da Cemar ou equivalente</t>
  </si>
  <si>
    <t>P.18.000.050280</t>
  </si>
  <si>
    <t>Quadro de sobrepor em chapa de aço, para disjuntores 44 DIN / 32 Bolt-on de 150 A, QDSTG-U II, ref. 904510 da Cemar ou equivalente</t>
  </si>
  <si>
    <t>P.18.000.050281</t>
  </si>
  <si>
    <t>Quadro de sobrepor em chapa de aço, para disjuntores 56 DIN / 40 Bolt-on de 225 A, QDSTG-U II, ref. 904511 da Cemar ou equivalente</t>
  </si>
  <si>
    <t>P.18.000.050282</t>
  </si>
  <si>
    <t>Quadro de sobrepor em chapa de aço, para disjuntores 70 DIN / 50 Bolt-on de 225 A, QDSTG-U II, ref. 904512 da Cemar ou equivalente</t>
  </si>
  <si>
    <t>P.18.000.050287</t>
  </si>
  <si>
    <t>Cubículo de média tensão para uso ao tempo IP-53 (mínimo), classe 17,5kV e 300kVA, padrão CPFL, Piratininga, Elektro, Eletropaulo, etc.; referência comercial Beghim, ABB, VR Painéis, Gimi ou equivalente</t>
  </si>
  <si>
    <t>P.18.000.091179</t>
  </si>
  <si>
    <t>Painel autoportante/modular em chapa de aço, com proteção mínima IP-54, sem componentes; referência comercial Taunus, Press Mat ou equivalente</t>
  </si>
  <si>
    <t>P.18.000.091704</t>
  </si>
  <si>
    <t>Placa de montagem para quadros em geral, em chapa de aço carbono, espessura 2,25mm, acabamento pintura eletrostática; ref. Phaynell, Press Mat, Painel.ind.br ou equivalente</t>
  </si>
  <si>
    <t>P.18.000.092638</t>
  </si>
  <si>
    <t>Banco de medição para transformadores, TP/TC, Eletropaulo e Cesp</t>
  </si>
  <si>
    <t>P.18.000.092639</t>
  </si>
  <si>
    <t>Suporte para fixação lateral em cabine primária para TP´s 80 x 35 x 42 cm, em ferro cantoneira L: 1 1/2´ x esp. 1/8´</t>
  </si>
  <si>
    <t>P.19.000.024014</t>
  </si>
  <si>
    <t>Conector grampo cabo/haste de 3/4´</t>
  </si>
  <si>
    <t>P.19.000.040501</t>
  </si>
  <si>
    <t>Isolador tipo castanha de 85x90mm</t>
  </si>
  <si>
    <t>P.19.000.040516</t>
  </si>
  <si>
    <t>Grampo ´C´ de Ø 3/8´ e balancim grande para perfilado, ref. BF-078+BF-081 Bandeirantes, RP 2033+RP 2034 Real Perfil ou equivalente</t>
  </si>
  <si>
    <t>P.19.000.040517</t>
  </si>
  <si>
    <t>Gancho longo em chapa de aço zincado, para fixação de luminárias; ref. Perfilaço, TWT ou equivalente</t>
  </si>
  <si>
    <t>P.19.000.042219</t>
  </si>
  <si>
    <t>Captor tipo FRANKLIN, Hmin.= 300mm, 4 ou mais pontas,1 descida, cromado, ref. PRT-101 Paratec, PK-0003 Paraklin, TEL-020 Termotécnica ou equivalente</t>
  </si>
  <si>
    <t>P.19.000.042220</t>
  </si>
  <si>
    <t>Captor tipo FRANKLIN, Hmin.= 300mm, 4 ou mais pontas, 2 descidas, cromado, ref. PRT-102 Paratec, PK-0004 Paraklin, TEL-022 Termotécnica ou equivalente</t>
  </si>
  <si>
    <t>P.19.000.042223</t>
  </si>
  <si>
    <t>Isolador galvanizado reforçado para fixação a 90°</t>
  </si>
  <si>
    <t>P.19.000.042224</t>
  </si>
  <si>
    <t>Isolador galvanizado simples, chapa de encosto</t>
  </si>
  <si>
    <t>P.19.000.042225</t>
  </si>
  <si>
    <t>Isolador galvanizado simples reforçado, chapa de encosto</t>
  </si>
  <si>
    <t>P.19.000.042226</t>
  </si>
  <si>
    <t>Isolador galvanizado simples com calha para telha ondulada</t>
  </si>
  <si>
    <t>P.19.000.042227</t>
  </si>
  <si>
    <t>Isolador galvanizado simples reforçado com calha para telha ondulada</t>
  </si>
  <si>
    <t>P.19.000.042231</t>
  </si>
  <si>
    <t>Isolador galvanizado simples para mastro 2´, com 1 descida</t>
  </si>
  <si>
    <t>P.19.000.042232</t>
  </si>
  <si>
    <t>Isolador galvanizado simples para mastro 2´, com 2 descidas</t>
  </si>
  <si>
    <t>P.19.000.042233</t>
  </si>
  <si>
    <t>Isolador galvanizado reforçado para mastro 2´, com 1 descida</t>
  </si>
  <si>
    <t>P.19.000.042234</t>
  </si>
  <si>
    <t>Isolador galvanizado reforçado para mastro 2´, com 2 descida</t>
  </si>
  <si>
    <t>P.19.000.042235</t>
  </si>
  <si>
    <t>Abraçadeira de contraventagem para mastro de 2´</t>
  </si>
  <si>
    <t>P.19.000.042236</t>
  </si>
  <si>
    <t>Apoio para mastro em aço galvanizado de 2´</t>
  </si>
  <si>
    <t>P.19.000.042237</t>
  </si>
  <si>
    <t>Base para mastro em aço galvanizado de 2´, ref. PK 0505 da Paraklim ou equivalente</t>
  </si>
  <si>
    <t>P.19.000.042238</t>
  </si>
  <si>
    <t>Contraventagem com cabo para mastro de 2´</t>
  </si>
  <si>
    <t>P.19.000.042240</t>
  </si>
  <si>
    <t>Mastro simples galvanizado de 2´, altura de 3 a 5 m, Inclusive luva de redução, ref. 703 Paraklin ou equivalente</t>
  </si>
  <si>
    <t>P.19.000.042241</t>
  </si>
  <si>
    <t>Suporte porta bandeira simples para mastro de 2´</t>
  </si>
  <si>
    <t>P.19.000.042242</t>
  </si>
  <si>
    <t>Suporte reforçado para porta bandeira de 2´</t>
  </si>
  <si>
    <t>P.19.000.042243</t>
  </si>
  <si>
    <t>Abraçadeira para fixação do aparelho sinalizador para mastro de diâmetro 2´</t>
  </si>
  <si>
    <t>P.19.000.042248</t>
  </si>
  <si>
    <t>Conector de emenda em latão para cabo até 50mm², com 4 parafusos</t>
  </si>
  <si>
    <t>P.19.000.042249</t>
  </si>
  <si>
    <t>Conector tipo olhal reforçado cabo/haste de 3/4", em latão forjado natural; ref. PK 0105 Paraklin, PRT-909 Paratec, 662401 Magnet, DR-098 Raycon, PG-0105 Paragam, TH-34-R Intelli, TTC006-1 Conimel ou equivalente</t>
  </si>
  <si>
    <t>P.19.000.042250</t>
  </si>
  <si>
    <t>Conector tipo olhal reforçado cabo/haste de 5/8", em latão forjado natural; ref. PK-0104 Paraklin, PRT-908 Paratec, 662301 Magnet, DR-097 Raycon, PG-0104 Paragam, Th-58-R Intelli, TTC004-1 Conimel ou equivalente</t>
  </si>
  <si>
    <t>P.19.000.042252</t>
  </si>
  <si>
    <t>Haste de aterramento de 5/8"x2,4 m, em aço SAE1010/1020, trefilado e revestido de cobre eletrolítico; ref. PK0065 da Paraklin, TEL5814 da Termotécnica ou equivalente</t>
  </si>
  <si>
    <t>P.19.000.042253</t>
  </si>
  <si>
    <t>Mastro para sinalizador de obstáculo de 1,50m x 3/4´</t>
  </si>
  <si>
    <t>P.19.000.042254</t>
  </si>
  <si>
    <t>Suporte para tubo de proteção com grapa de encosto 2´</t>
  </si>
  <si>
    <t>P.19.000.042255</t>
  </si>
  <si>
    <t>Suporte para tubo de proteção com grapa para chumbar 2´</t>
  </si>
  <si>
    <t>P.19.000.042257</t>
  </si>
  <si>
    <t>Tampa para caixa de inspeção cilíndrica em aço galvanizado</t>
  </si>
  <si>
    <t>P.19.000.042380</t>
  </si>
  <si>
    <t>Abraçadeira para cabo modelo MB-4 da 3M Scotch para fixação de cabo elétrico de potência, isolado de tensão até 35 KV</t>
  </si>
  <si>
    <t>P.19.000.042433</t>
  </si>
  <si>
    <t>Haste de aterramento de 3/4"x3 m, em aço SAE1010/1020, trefilado e revestido de cobre eletrolítico; ref. 6757 da Magnet, PK0068 da Paraklin ou equivalente</t>
  </si>
  <si>
    <t>P.19.000.042474</t>
  </si>
  <si>
    <t>Isolador galvanizado uso geral, 20 cm, PK-0195 da Paraklin,TEL-210 ou equivalente</t>
  </si>
  <si>
    <t>P.19.000.042476</t>
  </si>
  <si>
    <t>Caixa de inspeção do terra cilíndrica em PVC rígido, diâmetro de 300 mm, h= 400 mm</t>
  </si>
  <si>
    <t>P.19.000.042477</t>
  </si>
  <si>
    <t>Caixa de inspeção do terra cilíndrica em PVC rígido, diâmetro de 300 mm, h= 250 mm</t>
  </si>
  <si>
    <t>P.19.000.042478</t>
  </si>
  <si>
    <t>Caixa de inspeção do terra cilíndrica em PVC rígido, diâmetro de 300 mm, h= 600 mm</t>
  </si>
  <si>
    <t>P.19.000.043502</t>
  </si>
  <si>
    <t>Armação secundária para 1 estribo</t>
  </si>
  <si>
    <t>P.19.000.043503</t>
  </si>
  <si>
    <t>Armação secundária para 2 estribos</t>
  </si>
  <si>
    <t>P.19.000.043504</t>
  </si>
  <si>
    <t>Isolador tipo disco para 15kV</t>
  </si>
  <si>
    <t>P.19.000.043505</t>
  </si>
  <si>
    <t>Isolador tipo roldana baixa tensão de 76 x 79 mm</t>
  </si>
  <si>
    <t>P.19.000.044301</t>
  </si>
  <si>
    <t>Barra condutora chata em cobre de 3/4´ x 3/16´; ref. TEL 780 Termotécnica ou equivalente</t>
  </si>
  <si>
    <t>P.19.000.044304</t>
  </si>
  <si>
    <t>Caixa de equalização com barra cobre 6mm, embutir, chapa de aço com pintura esmaltada, de 400x400mm e tampa, uso interno, ref. Tel-900 Termotécnica ou equivalente</t>
  </si>
  <si>
    <t>P.19.000.044305</t>
  </si>
  <si>
    <t>Caixa de equalização com barra cobre 6mm, embutir, chapa de aço com pintura esmaltada, de 200x200mm e tampa, uso interno, ref. Tel-901 Termotécnica ou equivalente</t>
  </si>
  <si>
    <t>P.19.000.044306</t>
  </si>
  <si>
    <t>Fixador componente A+B; ref. FGG 01 da Gelcam ou equivalente</t>
  </si>
  <si>
    <t>P.19.000.044307</t>
  </si>
  <si>
    <t>Suporte para fixação de terminal aéreo e ou cabo de cobre; ref. SGG01 da Gelcam ou equivalente</t>
  </si>
  <si>
    <t>P.19.000.044308</t>
  </si>
  <si>
    <t>Terminal aéreo em barra de cobre circular maciço, diâmetro de 1/4´ x 300; ref. TAG da Gelcam ou equivalente</t>
  </si>
  <si>
    <t>P.19.000.044309</t>
  </si>
  <si>
    <t>Presilha em latão para cabos de 16 até 50 mm²; ref. Termotécnica ou equivalente</t>
  </si>
  <si>
    <t>P.19.000.044310</t>
  </si>
  <si>
    <t>Presilha em latão para cabos acima 50 até 120 mm²; ref. Termotécnica ou equivalente</t>
  </si>
  <si>
    <t>P.19.000.044311</t>
  </si>
  <si>
    <t>Suporte para fixação de terminal aéreo e ou cabo de cobre nu; ref. SGG02/SGG03 da Gelcam ou equivalente</t>
  </si>
  <si>
    <t>P.19.000.044314</t>
  </si>
  <si>
    <t>Suporte para fixação de fita de alumínio 7/8" x 1/8" e/ou cabo de cobre nu, com base ondulada; ref. SGG 03 (longitudinal) da Gelcam ou equivalente</t>
  </si>
  <si>
    <t>P.19.000.044315</t>
  </si>
  <si>
    <t>Suporte para fixação de fita de alumínio 7/8" x 1/8", com base plana; ref. SGG 04/F da Gelcam ou equivalente</t>
  </si>
  <si>
    <t>P.19.000.044320</t>
  </si>
  <si>
    <t>Cordoalha flexível "jumpers" de 25 X 300 mm, com 4 furos de 11 mm; ref. Barbanera, Raycon, TEL5703 da Termotécnica ou equivalente</t>
  </si>
  <si>
    <t>P.19.000.044321</t>
  </si>
  <si>
    <t>Terminal estanhado com 1 furo e 1 compressão - 16 mm², ref. TEC 5116 Termotécnica, Paraklin ou equivalente</t>
  </si>
  <si>
    <t>P.19.000.044322</t>
  </si>
  <si>
    <t>Terminal estanhado com 1 furo e 1 compressão - 35 mm², ref. TEC 5135 Termotécnica, Paraklin ou equivalente</t>
  </si>
  <si>
    <t>P.19.000.044323</t>
  </si>
  <si>
    <t>Terminal estanhado com 1 furo e 1 compressão - 50 mm², ref. TEC 5150 Termotécnica, Paraklin ou equivalente</t>
  </si>
  <si>
    <t>P.19.000.044326</t>
  </si>
  <si>
    <t>Terminal estanhado com 2 furos e 1 compressão - 50 mm², ref. TEC 5175 Termotécnica, Paraklin ou equivalente</t>
  </si>
  <si>
    <t>P.19.000.044327</t>
  </si>
  <si>
    <t>Conector tipo "X" fundido em bronze para aterramento de tela, para cabo 16 - 50mm², ref. TEL 6945 da Termotécnica ou equivalente</t>
  </si>
  <si>
    <t>P.19.000.044328</t>
  </si>
  <si>
    <t>Malha fechada pré-fabricada em fio de cobre de 16mm e mesch 30 x 30cm para aterramento, ref. MPT-16 da Fastweld ou equivalente</t>
  </si>
  <si>
    <t>P.19.000.044330</t>
  </si>
  <si>
    <t>Tela equipotencial em aço inoxidável, largura 200 mm, espessura 1,4mm, ref. TEL 758KV Belinox, Termotécnica ou equivalente</t>
  </si>
  <si>
    <t>P.19.000.044331</t>
  </si>
  <si>
    <t>Cordoalha flexível "jumpers" de 25 X 235 mm, com 4 furos de 11 mm; ref. Barbanera, Raycon, TEL5702 da Termotécnica ou equivalente</t>
  </si>
  <si>
    <t>P.19.000.048002</t>
  </si>
  <si>
    <t>Barra condutora chata em alumínio de 7/8´ x 1/8´ x 3 m; ref. TEL 771 da Termotécnica ou equivalente</t>
  </si>
  <si>
    <t>P.19.000.048007</t>
  </si>
  <si>
    <t>Barra condutora chata em alumínio de 3/4´ x 1/4´ x 3 m; ref. TEL 770 da Termotécnica ou equivalente</t>
  </si>
  <si>
    <t>P.19.000.048040</t>
  </si>
  <si>
    <t>Isolador suporte pedestal de epóxi e/ou porcelana com guia barra 25kV, completo - uso interno</t>
  </si>
  <si>
    <t>P.19.000.048071</t>
  </si>
  <si>
    <t>Kit solda com cartucho para solda exotérmica n. 25 a 45</t>
  </si>
  <si>
    <t>P.19.000.048072</t>
  </si>
  <si>
    <t>Kit solda com cartucho para solda exotérmica nº 65 a 115</t>
  </si>
  <si>
    <t>P.19.000.048073</t>
  </si>
  <si>
    <t>Kit solda com cartucho para solda exotérmica nº 150 a 250</t>
  </si>
  <si>
    <t>P.19.000.048074</t>
  </si>
  <si>
    <t>Alicate para solda exotérmica; referência U-L160 da Unisolda ou equivalente</t>
  </si>
  <si>
    <t>P.19.000.048075</t>
  </si>
  <si>
    <t>Alicate para solda exotérmica; referência U-S84 da Unisolda ou equivalente</t>
  </si>
  <si>
    <t>P.19.000.048080</t>
  </si>
  <si>
    <t>Molde para solda exotérmica conexão cabo-cabo horizontal em X, bitola do cabo de 16-16mm² a 35-35mm²; referência UXA da Unisolda ou equivalente</t>
  </si>
  <si>
    <t>P.19.000.048081</t>
  </si>
  <si>
    <t>Molde para solda exotérmica conexão cabo-cabo horizontal em X, bitola do cabo de 50-25mm² a 95-50mm²; referência UXA da Unisolda ou equivalente</t>
  </si>
  <si>
    <t>P.19.000.048084</t>
  </si>
  <si>
    <t>Molde para solda exotérmica conexão cabo-cabo horizontal em X sobreposto, bitola do cabo de 35-35mm² a 50-35mm²; referência UXB da Unisolda ou equivalente</t>
  </si>
  <si>
    <t>P.19.000.048085</t>
  </si>
  <si>
    <t>Molde para solda exotérmica conexão cabo-cabo horizontal em X sobreposto, bitola do cabo de 50-50mm² a 95-50mm²; referência UXB da Unisolda ou equivalente</t>
  </si>
  <si>
    <t>P.19.000.048087</t>
  </si>
  <si>
    <t>Molde para solda exotérmica conexão cabo-cabo horizontal em T, bitola do cabo 16-16mm² a 50-35mm², 70-35mm² e 95-35mm², ref. UTA da Unisolda ou equivalente</t>
  </si>
  <si>
    <t>P.19.000.048088</t>
  </si>
  <si>
    <t>Molde para solda exotérmica conexão cabo-cabo horizontal em T, bitola do cabo de 50-50mm² a 95-50mm²; referência UTA da Unisolda ou equivalente</t>
  </si>
  <si>
    <t>P.19.000.048089</t>
  </si>
  <si>
    <t>Molde para solda exotérmica conexão cabo-cabo horizontal reto, bitola do cabo de 16mm² a 70mm²; referência USS da Unisolda ou equivalente</t>
  </si>
  <si>
    <t>P.19.000.048091</t>
  </si>
  <si>
    <t>Molde para solda exotérmica conexão cabo-haste em X sobreposto, bitola do cabo de 35mm² a 50mm² para haste de 5/8 e 3/4; ref. UGXB da Unisolda ou equivalente</t>
  </si>
  <si>
    <t>P.19.000.048093</t>
  </si>
  <si>
    <t>Molde para solda exotérmica conexão cabo-haste em T, bitola do cabo de 35mm² para haste de 5/8 e 3/4; referência UGTA da Unisolda ou equivalente</t>
  </si>
  <si>
    <t>P.19.000.048094</t>
  </si>
  <si>
    <t>Molde para solda exotérmica conexão cabo-haste em T, bitola do cabo de 50mm² a 95mm² para haste de 5/8 e 3/4; referência UGTA da Unisolda ou equivalente</t>
  </si>
  <si>
    <t>P.19.000.048095</t>
  </si>
  <si>
    <t>Molde para solda exotérmica conexão cabo-haste na lateral, bitola do cabo de 25mm² a 70mm² para haste de 5/8 e 3/4; referência UGY da Unisolda ou equivalente</t>
  </si>
  <si>
    <t>P.19.000.048096</t>
  </si>
  <si>
    <t>Molde para solda exotérmica conexão cabo-haste no topo, bitola do cabo de 25mm² a 35mm² para haste de 5/8; referência UGT da Unisolda ou equivalente</t>
  </si>
  <si>
    <t>P.19.000.048097</t>
  </si>
  <si>
    <t>Molde para solda exotérmica conexão cabo-haste no topo, bitola do cabo de 50mm² a 95mm² para haste de 5/8 e 3/4; referência UGT da Unisolda ou equivalente</t>
  </si>
  <si>
    <t>P.19.000.048098</t>
  </si>
  <si>
    <t>Molde para solda exotérmica conexão cabo-ferro de construção com cabo paralelo, bitola do cabo 35mm² para haste 5/8 e 3/4; ref. URR da Unisolda ou equivalente</t>
  </si>
  <si>
    <t>P.19.000.048099</t>
  </si>
  <si>
    <t>Molde para solda exotérmica conexão cabo-ferro construção com cabo paralelo, bitola cabo 50mm² a 70mm² para haste 5/8 e 3/4; ref. URR da Unisolda ou equivalente</t>
  </si>
  <si>
    <t>P.19.000.048100</t>
  </si>
  <si>
    <t>Molde para solda exotérmica conexão cabo-ferro construção com cabo X sobreposto, bitola cabo de 35mm² a 70mm² para haste 5/8; ref. URC Unisolda ou equivalente</t>
  </si>
  <si>
    <t>P.19.000.048101</t>
  </si>
  <si>
    <t>Molde para solda exotérmica conexão cabo-ferro construção com cabo X sobreposto, bitola cabo 35mm² a 70mm² para haste 3/8; ref. URC da Unisolda ou equivalente</t>
  </si>
  <si>
    <t>P.19.000.048102</t>
  </si>
  <si>
    <t>Molde para solda exotérmica conexão cabo-terminal com duas fixações, bitola do cabo de 25mm² a 50mm² para terminal 3x25; ref. ULAB2 da Unisolda ou equivalente</t>
  </si>
  <si>
    <t>P.19.000.048103</t>
  </si>
  <si>
    <t>Molde para solda exotérmica conexão cabo-superfície de aço, bitola do cabo de 16mm² a 35mm²; referência UHC da Unisolda ou equivalente</t>
  </si>
  <si>
    <t>P.19.000.048104</t>
  </si>
  <si>
    <t>Molde para solda exotérmica conexão cabo-superfície de aço, bitola do cabo de 50mm² a 95mm²; referência UHC da Unisolda ou equivalente</t>
  </si>
  <si>
    <t>P.19.000.048105</t>
  </si>
  <si>
    <t>Cruzeta de aço galvanizado a fogo, tipo 'U' de 2400mm, para fixação de muflas ou para-raios</t>
  </si>
  <si>
    <t>P.19.000.048530</t>
  </si>
  <si>
    <t>Braçadeira circular de 290 mm, em aço carbono galvanizado a fogo para poste</t>
  </si>
  <si>
    <t>P.19.000.049505</t>
  </si>
  <si>
    <t>Alca pré-formada dupla de distribuição CA-CAA 2,0 a 4,0</t>
  </si>
  <si>
    <t>P.19.000.049506</t>
  </si>
  <si>
    <t>Captor terminal aéreo horizontal 3/8´ x 250mm, com 1 furo, galvanizado a fogo sem bandeirinha, ref. TEL 044 da Termotécnica ou equivalente</t>
  </si>
  <si>
    <t>P.19.000.049507</t>
  </si>
  <si>
    <t>Isolador rígido de pino Hi-Top, para 15 kV</t>
  </si>
  <si>
    <t>P.19.000.049517</t>
  </si>
  <si>
    <t>Olhal para parafuso M16 (5/8´)</t>
  </si>
  <si>
    <t>P.19.000.049533</t>
  </si>
  <si>
    <t>Gancho suspensão com olhal</t>
  </si>
  <si>
    <t>P.19.000.049561</t>
  </si>
  <si>
    <t>Alca pré-formada de distribuição estai para cabo de aço 4´ CA-CAA</t>
  </si>
  <si>
    <t>P.19.000.049562</t>
  </si>
  <si>
    <t>Manilha sapatilha de ferro</t>
  </si>
  <si>
    <t>P.19.000.049567</t>
  </si>
  <si>
    <t>Chapa para estai 8 x 76 x 60 x 70 mm 45°</t>
  </si>
  <si>
    <t>P.19.000.049568</t>
  </si>
  <si>
    <t>Sapatilha para cabo de aço de 3/8´</t>
  </si>
  <si>
    <t>P.19.000.049569</t>
  </si>
  <si>
    <t>Alca pré-formada estai para cabo de aço 3/8´</t>
  </si>
  <si>
    <t>P.19.000.070864</t>
  </si>
  <si>
    <t>Captor tipo terminal aéreo, h = 300 mm, em alumínio, ref. Tagal da Gelcam, PK 1989 da Paraklin ou equivalente</t>
  </si>
  <si>
    <t>P.19.000.090405</t>
  </si>
  <si>
    <t>P.19.000.090406</t>
  </si>
  <si>
    <t>Prensa vergalhão ´T´ diâmetro 3/8´ (derivação)</t>
  </si>
  <si>
    <t>P.19.000.090409</t>
  </si>
  <si>
    <t>Isolador suporte pedestal de epóxi e/ou porcelana com guia barra 15kV, completo - uso interno</t>
  </si>
  <si>
    <t>P.19.000.090544</t>
  </si>
  <si>
    <t>Isolador em epoxi 1kV para barramento de 50mm</t>
  </si>
  <si>
    <t>P.19.000.091371</t>
  </si>
  <si>
    <t>Haste de aterramento de 5/8"x3 m, em aço SAE1010/1020, trefilado e revestido de cobre eletrolítico; ref. PK0066 da Paraklin, TEL5830 da Termotécnica ou equivalente</t>
  </si>
  <si>
    <t>P.19.000.091389</t>
  </si>
  <si>
    <t>P.19.000.091390</t>
  </si>
  <si>
    <t>P.19.000.092009</t>
  </si>
  <si>
    <t>Captor terminal aéreo h= 600mm, diâmetro de 3/8´ galvanizado a fogo; ref. PRT-152A/156A/160A/164A Paratec, PK-0034/0083/0097/0177 Paraklin, TEL-040/050/051/052 Termotécnica ou equivalente</t>
  </si>
  <si>
    <t>P.19.000.092010</t>
  </si>
  <si>
    <t>Sinalizador obstáculo simples sem fotocélula PK-0149</t>
  </si>
  <si>
    <t>P.19.000.092011</t>
  </si>
  <si>
    <t>Sinalizador obstáculo duplo sem fotocélula PK-0150</t>
  </si>
  <si>
    <t>P.19.000.092012</t>
  </si>
  <si>
    <t>Sinalizador de obstáculo duplo com célula fotoelétrica, ref. PK-0107 da Paraklin ou equivalente</t>
  </si>
  <si>
    <t>P.19.000.092013</t>
  </si>
  <si>
    <t>Sinalizador obstáculo simples com célula fotoelétrica; ref. PK 0106 da Paraklin ou equivalente</t>
  </si>
  <si>
    <t>P.19.000.092152</t>
  </si>
  <si>
    <t>Para-raios de distribuição, classe 12 kV / 10 kA, encapsulado com polímero; ref. PBP-1210 Balestro ou equivalente</t>
  </si>
  <si>
    <t>P.19.000.092153</t>
  </si>
  <si>
    <t>Para-raios de distribuição, classe 12 kV / 5 kA, encapsulado com polímero; ref. PBP-1205 Balestro ou equivalente</t>
  </si>
  <si>
    <t>P.19.000.092154</t>
  </si>
  <si>
    <t>Para-raios de distribuição, classe 15 kV / 5 kA, encapsulado com polímero; ref. PBP-1505 Balestro ou equivalente</t>
  </si>
  <si>
    <t>P.19.000.092155</t>
  </si>
  <si>
    <t>Para-raios de distribuição, classe 15 kV / 10 kA, encapsulado com polímero; ref. PBP-1510 Balestro ou equivalente</t>
  </si>
  <si>
    <t>P.19.000.092265</t>
  </si>
  <si>
    <t>Sinalizador visual de advertência LED, bivolt, entrada/saída de garagem sequencial duplo, com base fixação, placa de sinalização; referência comercial: Giroled, Iluctron, TKN, Starlumen ou equivalente</t>
  </si>
  <si>
    <t>P.19.000.092266</t>
  </si>
  <si>
    <t>Sinalizador audiovisual de advertência LED, bivolt, entrada/saída de garagem sequencial duplo, com base fixação, placa de sinalização; referência comercial: Giroled, Iluctron, TKN, Starlumen ou equivalente</t>
  </si>
  <si>
    <t>P.21.000.040002</t>
  </si>
  <si>
    <t>Poste concreto armado circular, H= 11m p/400kgf</t>
  </si>
  <si>
    <t>P.21.000.040003</t>
  </si>
  <si>
    <t>Poste concreto armado circular, H= 11m p/600kgf</t>
  </si>
  <si>
    <t>P.21.000.040004</t>
  </si>
  <si>
    <t>Poste concreto armado circular, H= 10m p/400kgf</t>
  </si>
  <si>
    <t>P.21.000.040005</t>
  </si>
  <si>
    <t>Poste concreto armado circular, H= 12m p/200kgf</t>
  </si>
  <si>
    <t>P.21.000.040006</t>
  </si>
  <si>
    <t>Poste concreto armado circular, H= 9m p/200kgf</t>
  </si>
  <si>
    <t>P.21.000.040010</t>
  </si>
  <si>
    <t>Poste concreto armado circular, H= 12m p/400kgf</t>
  </si>
  <si>
    <t>P.21.000.040011</t>
  </si>
  <si>
    <t>Poste concreto armado circular, H= 12m p/600kgf</t>
  </si>
  <si>
    <t>P.21.000.040012</t>
  </si>
  <si>
    <t>Poste concreto armado circular, H= 12m p/1000kgf</t>
  </si>
  <si>
    <t>P.21.000.042347</t>
  </si>
  <si>
    <t>Poste concreto armado circular, H= 7,00m p/200kgf</t>
  </si>
  <si>
    <t>P.21.000.042349</t>
  </si>
  <si>
    <t>Poste concreto armado circular, H= 10m p/200kgf</t>
  </si>
  <si>
    <t>P.21.000.049570</t>
  </si>
  <si>
    <t>Pedra de concreto para estaiamento, ref. ND.01.46.01/1 Elektro ou equivalente</t>
  </si>
  <si>
    <t>P.23.000.042218</t>
  </si>
  <si>
    <t>Barra de neutro com parafuso isolantes (capacidade de 4 a 12 fios)</t>
  </si>
  <si>
    <t>P.23.000.043131</t>
  </si>
  <si>
    <t>Cabo de cobre flexível de 2x1,5mm², encordoamento com isolação termoplástico PVC/E 105°C, classe 4, tensão de isolamento 600V, para sistema de detecção incêndio</t>
  </si>
  <si>
    <t>P.23.000.043132</t>
  </si>
  <si>
    <t>Cabo de cobre flexível de 3x1,5mm², encordoamento com isolação termoplástico PVC/E 105°C, classe 4, tensão de isolamento 600V, para sistema de detecção incêndio</t>
  </si>
  <si>
    <t>P.23.000.043133</t>
  </si>
  <si>
    <t>Cabo de cobre flexível de 2x2,5mm², encordoamento com isolação termoplástico PVC/E 105°C, classe 4, tensão de isolamento 600V, para sistema de detecção incêndio</t>
  </si>
  <si>
    <t>P.23.000.043252</t>
  </si>
  <si>
    <t>Sistema de barramento blindado de 100 a 2000 A, trifásico, barra de cobre, composto por: calha condutora trifásica com neutro 100%, igual ou superior a 630 V (Ui), para uso interno; ref. Beghin, Helzin ou equivalente</t>
  </si>
  <si>
    <t>P.23.000.043661</t>
  </si>
  <si>
    <t>Barra de contato para chave seccionadora tipo NH3-600A</t>
  </si>
  <si>
    <t>P.23.000.049627</t>
  </si>
  <si>
    <t>Barramento de cobre nu (qualquer bitola)</t>
  </si>
  <si>
    <t>P.24.000.045045</t>
  </si>
  <si>
    <t>Condulete em PVC para 5 e/ou 6 entradas de 1´, ref. linha Top da Tigre, Daisa ou equivalente</t>
  </si>
  <si>
    <t>P.24.000.045047</t>
  </si>
  <si>
    <t>Tampa tomada redonda para condulete em PVC de 1´, ref. linha Top da Tigre, Daisa ou equivalente</t>
  </si>
  <si>
    <t>P.25.000.024009</t>
  </si>
  <si>
    <t>Fita anticorrosiva 50mm; ref. 50 Scotchrap, Torofita ou equivalente</t>
  </si>
  <si>
    <t>rolo</t>
  </si>
  <si>
    <t>P.25.000.024010</t>
  </si>
  <si>
    <t>Fita anticorrosiva 100 mm; ref. 50 Scotchrap, Torofita ou equivalente</t>
  </si>
  <si>
    <t>P.25.000.025010</t>
  </si>
  <si>
    <t>P.25.000.042591</t>
  </si>
  <si>
    <t>Caixa de emenda ventilada em polipropileno, para até 200 pares; ref. CEANS SS da Corning ou equivalente</t>
  </si>
  <si>
    <t>P.25.000.091386</t>
  </si>
  <si>
    <t>Arame de espinar em aço inoxidável, nu (1,14 mm), para TV a cabo</t>
  </si>
  <si>
    <t>P.25.000.091392</t>
  </si>
  <si>
    <t>Fita em aço inoxidável para poste tubular; comprimento de 0,50 m, largura de 19 mm</t>
  </si>
  <si>
    <t>P.25.000.091393</t>
  </si>
  <si>
    <t>Fecho em aço inoxidável para fita de 19 mm</t>
  </si>
  <si>
    <t>P.26.000.042408</t>
  </si>
  <si>
    <t>Bloco terminal conector (12 polos) até 65A/600V, faixa de aplicação até 16mm²; ref. BPS-12PA da Building, B100W-B100GE da Eletrokit ou equivalente</t>
  </si>
  <si>
    <t>P.26.000.044005</t>
  </si>
  <si>
    <t>Disjuntor a seco aberto trifásico, 600V de 800A, 50/60Hz, ref. DM/800FM, Beghim ou equivalente</t>
  </si>
  <si>
    <t>P.26.000.044006</t>
  </si>
  <si>
    <t>Disjuntor fixo PVO trifásico 17,5kV, acionamento manual, de 630A x 350 MVA, 50/60 Hz e acessórios, ref. PL15kV da Beghim ou equivalente</t>
  </si>
  <si>
    <t>P.26.000.044007</t>
  </si>
  <si>
    <t>Disjuntor em caixa moldada, termomagnético, tripolar, 1250A, Vn= 690V, 50/60Hz, faixa de ajuste de 800 até 1250A, ref. DWA1600S-1250-3 da Weg ou equivalente</t>
  </si>
  <si>
    <t>P.26.000.044008</t>
  </si>
  <si>
    <t>Disjuntor em caixa moldada, termomagnético tripolar. 1600A,Vn= 690V, 50/60Hz, faixa de ajuste de 1000 até 1600A; ref. DWA1600S-1600-3 da Weg ou equivalente</t>
  </si>
  <si>
    <t>P.26.000.044025</t>
  </si>
  <si>
    <t>Disjuntor fixo PVO 15kV, 630x350MVA, com carrinho, bobinas, chave contato 3NA+3NF, relé PX17104, relé capacitivo, relé supervisor e TC´s</t>
  </si>
  <si>
    <t>P.26.000.044029</t>
  </si>
  <si>
    <t>Disjuntor fixo a vácuo de 15 a 17,5kV, equipado com motorização de fechamento, com rele de proteção</t>
  </si>
  <si>
    <t>P.26.000.044032</t>
  </si>
  <si>
    <t>Dispositivo e/ou interruptor diferencial residual de 125 A x 30 mA - 4 polos - 380 V, ref. fabricação Siemens, Schneider ou equivalente</t>
  </si>
  <si>
    <t>P.26.000.044036</t>
  </si>
  <si>
    <t>Disjuntor em caixa moldada, termomagnético tripolar, 2000 A, Vn= 1200 V, 50/60 Hz, faixa de ajuste de 1600 até 2000 A</t>
  </si>
  <si>
    <t>P.26.000.044037</t>
  </si>
  <si>
    <t>Disjuntor em caixa moldada, termomagnético tripolar, 2500 A, Vn= 1200 V, 50/60 Hz, faixa de ajuste de 2000 até 2500 A</t>
  </si>
  <si>
    <t>P.26.000.044039</t>
  </si>
  <si>
    <t>Disjuntor em caixa aberta tripolar extraível, 500V de 3200A, ref. ABW32 da Weg ou equivalente</t>
  </si>
  <si>
    <t>P.26.000.044041</t>
  </si>
  <si>
    <t>Disjuntor em caixa aberta tripolar extraível, 500V de 4000A, ref. ABW40 da Weg ou equivalente</t>
  </si>
  <si>
    <t>P.26.000.044045</t>
  </si>
  <si>
    <t>Disjuntor caixa aberta tripolar extraível, acionamento motorizado 220/240V, bloco contato 4NF+4NA, 500V de 6300A, ref. 3WL Siemens, EMAX da ABB, Masterpact NW Schneider ou equivalente</t>
  </si>
  <si>
    <t>P.26.000.044055</t>
  </si>
  <si>
    <t>Disjuntor em caixa moldada tripolar de 480 V, de 10A até 60 V, ref. Det 134010/134025/134030/134040/134050 e 134060 da GE, DS da Soprano, SD da Steck ou equivalente</t>
  </si>
  <si>
    <t>P.26.000.044056</t>
  </si>
  <si>
    <t>Disjuntor em caixa moldada tripolar de 480 V, de 70A até 150 V, ref. Det 134070/134080/134090/1340100/134125 e 134150 da GE ou equivalente</t>
  </si>
  <si>
    <t>P.26.000.044057</t>
  </si>
  <si>
    <t>Disjuntor em caixa moldada tripolar termomagnético fixo de 415 V, de 175 A até 250 A, ref. THQD 34175/34200/34225 e 34250 da GE ou equivalente</t>
  </si>
  <si>
    <t>P.26.000.044065</t>
  </si>
  <si>
    <t>Disjuntor bipolar 10A até 50A - 480Vca - em caixa moldada, referência linha TED 124010 a TED 124050 da GE ou equivalente</t>
  </si>
  <si>
    <t>P.26.000.044066</t>
  </si>
  <si>
    <t>Disjuntor bipolar 150A - 600Vca - em caixa moldada, referência linha TED 126150 da GE ou equivalente</t>
  </si>
  <si>
    <t>P.26.000.044602</t>
  </si>
  <si>
    <t>Dispositivo diferencial residual de 25 A x 30 mA, 2 polos, ref. 5SM1 312-0 MB da Siemens ou equivalente</t>
  </si>
  <si>
    <t>P.26.000.044603</t>
  </si>
  <si>
    <t>Dispositivo diferencial residual de 40 A x 30 mA, 2 polos, ref. 5SM1 314-0 MB Siemens ou equivalente</t>
  </si>
  <si>
    <t>P.26.000.044605</t>
  </si>
  <si>
    <t>Dispositivo diferencial residual de 80 A x 30 mA, 4 polos, ref. PBA 480/030 da GE, 5SV5-347-0 da Siemens ou equivalente</t>
  </si>
  <si>
    <t>P.26.000.044606</t>
  </si>
  <si>
    <t>Dispositivo diferencial residual de 100 A x 30 mA, 4 polos, ref. BPC 4100/030 da GE, 30-100-4 da Weg, SDR-049031 da Steck ou equivalente</t>
  </si>
  <si>
    <t>P.26.000.044611</t>
  </si>
  <si>
    <t>Dispositivo referencial residual de 25A x 30mA - 4 polos; ref. WRx12530mA da Cutler Hammer, 5SV5 342-0MB da Siemens, SDR 425-30 da Steck ou equivalente</t>
  </si>
  <si>
    <t>P.26.000.044612</t>
  </si>
  <si>
    <t>Disjuntor termomagnético tripolar, 630 A, Vn= 690, 50/60 Hz, In= 440 até 630 A, ref. DWA800H-630-3 da Weg ou equivalente</t>
  </si>
  <si>
    <t>P.26.000.044613</t>
  </si>
  <si>
    <t>Disjuntor termomagnético, unipolar 127/220V, corrente de 10 até 30A, conforme selo de conformidade do INMETRO da Pial Legrand, Eletromar / Cuttler Hammer, Soprano, Lorenzetti, ABB ou equivalente</t>
  </si>
  <si>
    <t>P.26.000.044614</t>
  </si>
  <si>
    <t>Disjuntor termomagnético, unipolar 127/220V, corrente de 35 até 50A, conforme selo de conformidade do INMETRO da Pial Legrand, Eletromar / Cuttler Hammer, Soprano, Lorenzetti, ABB ou equivalente</t>
  </si>
  <si>
    <t>P.26.000.044616</t>
  </si>
  <si>
    <t>Disjuntor termomagnético, bipolar 220/380V, corrente de 10 até 50A, conforme selo de conformidade do INMETRO da Pial Legrand, Eletromar / Cuttler Hammer, Soprano, Lorenzetti, ABB ou equivalente</t>
  </si>
  <si>
    <t>P.26.000.044617</t>
  </si>
  <si>
    <t>Disjuntor termomagnético, bipolar 220/380V, corrente de 60 até 100A, conforme selo de conformidade do INMETRO para os modelos de 60  A da Pial Legrand, Eletromar / Cuttler Hammer, Soprano, Lorenzetti, ABB ou equivalente</t>
  </si>
  <si>
    <t>P.26.000.044618</t>
  </si>
  <si>
    <t>Disjuntor termomagnético, tripolar 220/380V, corrente de 10 até 50A, conforme selo de conformidade do INMETRO da Pial Legrand, Eletromar / Cuttler Hammer, Soprano, Lorenzetti, ABB ou equivalente</t>
  </si>
  <si>
    <t>P.26.000.044619</t>
  </si>
  <si>
    <t>Disjuntor termomagnético, tripolar 220/380V, corrente de 60 até 100A, conforme selo de conformidade do INMETRO para os modelos de 60 A da Pial Legrand, Eletromar / Cuttler Hammer, Soprano, Lorenzetti, ABB ou equivalente</t>
  </si>
  <si>
    <t>P.26.000.044624</t>
  </si>
  <si>
    <t>Disjuntor série universal, em caixa moldada, térmico e magnético fixos, bipolar 480V, corrente de 60 até 100A; ref. Gi 20/21 da Eletromar/Cutler Hammer ou equivalente</t>
  </si>
  <si>
    <t>P.26.000.044625</t>
  </si>
  <si>
    <t>Disjuntor série universal, em caixa moldada, térmico e magnético fixos, bipolar 480/600V, corrente de 125A; ref. Gi 21 da Eletromar/Cutler Hammer ou equivalente</t>
  </si>
  <si>
    <t>P.26.000.044627</t>
  </si>
  <si>
    <t>Disjuntor série universal, em caixa moldada, térmico fixo e magnético ajustável, tripolar 600V, corrente de 300 até 400A; ref. DWB400N320-3DA da WEG, DAM1-630S-400A da JNG, 1SDA054437R1BR da ABB ou equivalente</t>
  </si>
  <si>
    <t>P.26.000.044628</t>
  </si>
  <si>
    <t>Disjuntor série universal, caixa moldada, térmico fixo e magnético ajustável, tripolar 600V, corrente 500 até 630A; ref. DCM630S3-500A/DCM630S3-600A Metaltex, DAM1-630S-500A JNG, DWB800S500-3DA WEG, FM6-SD630-630 BHS, 1SDA054396R1BR da ABB ou equivalente</t>
  </si>
  <si>
    <t>P.26.000.044629</t>
  </si>
  <si>
    <t>Disjuntor série universal, caixa moldada, térmico fixo e magnético ajustável, tripolar 600V, corrente de 700 até 800A; ref. Li 37/38 da  Eletromar/Cutler Hammer ou equivalente</t>
  </si>
  <si>
    <t>P.26.000.044631</t>
  </si>
  <si>
    <t>Mini-disjuntor termomagnético, bipolar 220/380V, corrente de 10 até 32A</t>
  </si>
  <si>
    <t>P.26.000.044632</t>
  </si>
  <si>
    <t>Mini-disjuntor termomagnético, bipolar 220/380V, corrente de 40 até 50A</t>
  </si>
  <si>
    <t>P.26.000.044633</t>
  </si>
  <si>
    <t>Mini-disjuntor termomagnético, bipolar 220/380V, corrente de 63A</t>
  </si>
  <si>
    <t>P.26.000.044634</t>
  </si>
  <si>
    <t>Mini-disjuntor termomagnético, bipolar 400V, corrente de 80A até 100A; ref. 5SP4 191-7 Siemens, SDD-2C100 Steck, 9350 Alumbra ou equivalente</t>
  </si>
  <si>
    <t>P.26.000.044635</t>
  </si>
  <si>
    <t>Mini-disjuntor termomagnético, tripolar 220/380V, corrente de 10 até 32A</t>
  </si>
  <si>
    <t>P.26.000.044636</t>
  </si>
  <si>
    <t>Mini-disjuntor termomagnético, tripolar 220/380V, corrente de 40 até 50A</t>
  </si>
  <si>
    <t>P.26.000.044637</t>
  </si>
  <si>
    <t>Mini-disjuntor termomagnético, tripolar 220/380 V, corrente de 63 A, ref. Pial Legrand, Eletromar/Cuttler Hammer, ABB, GE ou  equivalente</t>
  </si>
  <si>
    <t>P.26.000.044638</t>
  </si>
  <si>
    <t>Mini-disjuntor termomagnético, tripolar 400V, corrente de 80 até 125A</t>
  </si>
  <si>
    <t>P.26.000.044639</t>
  </si>
  <si>
    <t>Mini-disjuntor termomagnético, unipolar 127/220V, corrente de 10 até 32A</t>
  </si>
  <si>
    <t>P.26.000.044640</t>
  </si>
  <si>
    <t>Mini-disjuntor termomagnético, unipolar 127/220V, 40 até 50A</t>
  </si>
  <si>
    <t>P.26.000.090541</t>
  </si>
  <si>
    <t>Dispositivo diferencial residual de 40 A x 30 mA, 4 polos, GE V/304-044031, Siemens 5SM1 344-0 ou equivalente</t>
  </si>
  <si>
    <t>P.26.000.090542</t>
  </si>
  <si>
    <t>Dispositivo diferencial residual de 63 A x 30 mA, 4 polos industrial, ref. V/304-046031 da GE, 5SM1 346-0 da Siemens ou equivalente</t>
  </si>
  <si>
    <t>P.26.000.092804</t>
  </si>
  <si>
    <t>Dispositivo diferencial residual de 25A x 300mA 4 polos, ref. 5SM1642-0 da Siemens ou equivalente</t>
  </si>
  <si>
    <t>P.27.000.042258</t>
  </si>
  <si>
    <t>Fusível NH 00 6A a 125A</t>
  </si>
  <si>
    <t>P.27.000.042259</t>
  </si>
  <si>
    <t>Fusível NH 1 36A a 250A</t>
  </si>
  <si>
    <t>P.27.000.042260</t>
  </si>
  <si>
    <t>Fusível NH 2 224A a 400A</t>
  </si>
  <si>
    <t>P.27.000.042261</t>
  </si>
  <si>
    <t>Fusível NH 3 400A a 630A</t>
  </si>
  <si>
    <t>P.27.000.042308</t>
  </si>
  <si>
    <t>Base tripolar para fusível de 15kV</t>
  </si>
  <si>
    <t>P.27.000.042309</t>
  </si>
  <si>
    <t>Base unipolar para fusível de 15kV</t>
  </si>
  <si>
    <t>P.27.000.042310</t>
  </si>
  <si>
    <t>Fusível HH 15KV de 2.5A a 50A</t>
  </si>
  <si>
    <t>P.27.000.042311</t>
  </si>
  <si>
    <t>Fusível HH 15KV de 60 a 100A</t>
  </si>
  <si>
    <t>P.27.000.042432</t>
  </si>
  <si>
    <t>Vara para manobra em fibra de vidro, diâmetro de 38mm, elementos separados, para tensão até 36 kV</t>
  </si>
  <si>
    <t>P.27.000.043536</t>
  </si>
  <si>
    <t>Chave comutadora seletora com 3 polos e 3 posições para 25 A, ref. CA20-A270.600-ER ou equivalente</t>
  </si>
  <si>
    <t>P.27.000.043538</t>
  </si>
  <si>
    <t>Chave comutadora seletora com 1 polo e 3 posições para 25 A, ref. CA20B-A730.600-E ou equivalente</t>
  </si>
  <si>
    <t>P.27.000.043541</t>
  </si>
  <si>
    <t>Chave comutadora, reversão sob carga, tetrapolar, sem porta fusível para 100 A, ref. SS32-100/4 da Holec ou equivalente</t>
  </si>
  <si>
    <t>P.27.000.043652</t>
  </si>
  <si>
    <t>Chave fusível base ´C´ para 25kV/100A, com capacidade de ruptura até 6,3kA, com fusível</t>
  </si>
  <si>
    <t>P.27.000.043653</t>
  </si>
  <si>
    <t>Chave seccionadora tripolar seca para 400 A - 15 kV - com prolongador, ref. INB-V da Inebrasa, SAN-15-400 da Moran ou equivalente</t>
  </si>
  <si>
    <t>P.27.000.043654</t>
  </si>
  <si>
    <t>Chave seccionadora tripolar seca para 600 / 630 A - 15 kV - com prolongador, ref. INB-V da Inebrasa, SAN-15-630 da Moran ou equivalente</t>
  </si>
  <si>
    <t>P.27.000.043656</t>
  </si>
  <si>
    <t>Chave fusível base ´C´ para 15kV/100A, com capacidade de ruptura até 10kA, com fusível</t>
  </si>
  <si>
    <t>P.27.000.043657</t>
  </si>
  <si>
    <t>Chave fusível base ´C´ para 15kV/200A, com capacidade de ruptura até 10kA, com fusível</t>
  </si>
  <si>
    <t>P.27.000.043663</t>
  </si>
  <si>
    <t>Chave seccionadora sob carga, tripolar, acionamento rotativo, com prolongador e porta fusível até NH-00-125, sem fusível</t>
  </si>
  <si>
    <t>P.27.000.043664</t>
  </si>
  <si>
    <t>Chave seccionadora sob carga, tripolar, acionamento rotativo, com prolongador e porta fusível até NH-00-160, sem fusível</t>
  </si>
  <si>
    <t>P.27.000.043665</t>
  </si>
  <si>
    <t>Chave seccionadora sob carga, tripolar, acionamento rotativo, com prolongador e porta fusível até NH-1-250, sem fusível</t>
  </si>
  <si>
    <t>P.27.000.043666</t>
  </si>
  <si>
    <t>Chave seccionadora sob carga, tripolar, acionamento rotativo, com prolongador e porta fusível até NH-2-400, sem fusível</t>
  </si>
  <si>
    <t>P.27.000.043667</t>
  </si>
  <si>
    <t>Chave seccionadora sob carga, tripolar, acionamento rotativo, com prolongador e porta fusível até NH-3-630, sem fusível</t>
  </si>
  <si>
    <t>P.27.000.043668</t>
  </si>
  <si>
    <t>Chave seccionadora sob carga, tripolar, acionamento tipo punho com porta fusível até NH-00-160, sem fusível</t>
  </si>
  <si>
    <t>P.27.000.043669</t>
  </si>
  <si>
    <t>Chave seccionadora sob carga, tripolar, acionamento tipo punho com porta fusível até NH-1-250, sem fusível</t>
  </si>
  <si>
    <t>P.27.000.043670</t>
  </si>
  <si>
    <t>Chave seccionadora sob carga, tripolar, acionamento tipo punho com porta fusível até NH-2-400, sem fusível</t>
  </si>
  <si>
    <t>P.27.000.043671</t>
  </si>
  <si>
    <t>Chave seccionadora sob carga, tripolar, acionamento tipo punho com porta fusível até NH-3-630, sem fusível, referência 3NP1163-1DA10 da Siemens, SP 630 da Holec ou equivalente</t>
  </si>
  <si>
    <t>P.27.000.043672</t>
  </si>
  <si>
    <t>Chave comutadora, reversão sob carga, tripolar, sem porta fusível para 400A</t>
  </si>
  <si>
    <t>P.27.000.043673</t>
  </si>
  <si>
    <t>Chave comutadora, reversão sob carga, tripolar, sem porta fusível para 600/630A</t>
  </si>
  <si>
    <t>P.27.000.043674</t>
  </si>
  <si>
    <t>Chave comutadora, reversão sob carga, tripolar, sem porta fusível para 1000A</t>
  </si>
  <si>
    <t>P.27.000.043676</t>
  </si>
  <si>
    <t>Chave seccionadora sob carga, tripolar, acionamento rotativo, com prolongador, sem porta fusível, de 1250A</t>
  </si>
  <si>
    <t>P.27.000.043677</t>
  </si>
  <si>
    <t>Chave seccionadora sob carga, tripolar, acionamento rotativo, com prolongador, sem porta fusível, de 1000A</t>
  </si>
  <si>
    <t>P.27.000.043678</t>
  </si>
  <si>
    <t>Chave seccionadora sob carga, tripolar, acionamento rotativo, com prolongador, sem porta fusível, de 630A</t>
  </si>
  <si>
    <t>P.27.000.043679</t>
  </si>
  <si>
    <t>Chave seccionadora sob carga, tripolar, acionamento rotativo, com prolongador, sem porta fusível, de 400A</t>
  </si>
  <si>
    <t>P.27.000.043680</t>
  </si>
  <si>
    <t>Chave seccionadora sob carga, tripolar, acionamento rotativo, com prolongador, sem porta fusível, de 250A</t>
  </si>
  <si>
    <t>P.27.000.043681</t>
  </si>
  <si>
    <t>Chave seccionadora sob carga, tripolar, acionamento rotativo, com prolongador, sem porta fusível, de 160A</t>
  </si>
  <si>
    <t>P.27.000.043691</t>
  </si>
  <si>
    <t>Chave seccionadora tripolar sob carga para 400 A / 15 kV - com prolongador, ref. Inebrasa, SANR-15-400 da Moran ou equivalente</t>
  </si>
  <si>
    <t>P.27.000.043694</t>
  </si>
  <si>
    <t>Chave seccionadora tripolar sob carga para 400 A / 25 kV - com prolongador, ref. Inebrasa, SANR-25-400 da Moran ou equivalente</t>
  </si>
  <si>
    <t>P.27.000.044001</t>
  </si>
  <si>
    <t>Base fusíveis Diazed completa até 25A</t>
  </si>
  <si>
    <t>P.27.000.044002</t>
  </si>
  <si>
    <t>Base fusíveis Diazed completa para 63A</t>
  </si>
  <si>
    <t>P.27.000.044050</t>
  </si>
  <si>
    <t>Base tipo NH completa para 125A</t>
  </si>
  <si>
    <t>P.27.000.044051</t>
  </si>
  <si>
    <t>Base tipo NH completa para 250A</t>
  </si>
  <si>
    <t>P.27.000.044052</t>
  </si>
  <si>
    <t>Base tipo NH completa para 400A</t>
  </si>
  <si>
    <t>P.27.000.044053</t>
  </si>
  <si>
    <t>Chave comutadora tetrapolar, reversão sob carga, sem porta-fusível, 630, A 690V, tensão de isolamento 1000V, ref. BB32-630/4 (back to back) da Holec ou equivalente</t>
  </si>
  <si>
    <t>P.27.000.044101</t>
  </si>
  <si>
    <t>Fusível Diazed rap/ret 35A a 63A</t>
  </si>
  <si>
    <t>P.27.000.044102</t>
  </si>
  <si>
    <t>Fusível Diazed retardado 2A a 25A, referência modelo 2A 500V 5SB2 11 da Siemens ou equivalente</t>
  </si>
  <si>
    <t>P.27.000.090322</t>
  </si>
  <si>
    <t>Chave seccionadora tripolar, abertura sob carga seca para 160A/690V; ref. RIW160-3 H da WEG, S32-160/3 da Holec, N160 da THS ou equivalente</t>
  </si>
  <si>
    <t>P.27.000.090384</t>
  </si>
  <si>
    <t>Chave comutadora seletora com 1 polo e 2 posições para 25 A, ref. CA20-A220.600-EG ou equivalente</t>
  </si>
  <si>
    <t>P.27.000.090387</t>
  </si>
  <si>
    <t>Comutador voltímetro, 3 fases, 3 fios 10 A, ref. 5TW0 020-1 da Siemens ou equivalente</t>
  </si>
  <si>
    <t>P.27.000.090388</t>
  </si>
  <si>
    <t>Comutador amperímetro de 10 A, ref. 5TW 020-1 da Siemens ou equivalente</t>
  </si>
  <si>
    <t>P.27.000.090449</t>
  </si>
  <si>
    <t>Chave de boia normalmente fechada, ref. Masterflux, CB2002 Mar Girius Revers ou equivalente</t>
  </si>
  <si>
    <t>P.27.000.090450</t>
  </si>
  <si>
    <t>Chave comutadora seletora com 1 polo e 3 posições para 63 A, ref. 5TW3063-1 Siemens ou equivalente</t>
  </si>
  <si>
    <t>P.27.000.090456</t>
  </si>
  <si>
    <t>Amperímetro em ferro móvel 96x96mm, para ligação em transformador de corrente, escala fixa TC 0 A/50 A até 0 A/2,0 kA; ref. 2CNM515423R2000 da ABB, 7kM15515424Z1500 da Siemens ou equivalente</t>
  </si>
  <si>
    <t>P.27.000.090468</t>
  </si>
  <si>
    <t>Fusível de vidro para TP 0,5 A / 15 kV; ref. V14X160KT da Deckfuse, LD14mm da Rehtom ou equivalente</t>
  </si>
  <si>
    <t>P.27.000.091349</t>
  </si>
  <si>
    <t>Voltímetro ferro móvel de 96x96mm, escalas variáveis; ref. FM96 da Renz, FQ0207 600V da MultInst ou equivalente</t>
  </si>
  <si>
    <t>P.28.000.046542</t>
  </si>
  <si>
    <t>Reator eletrônico de alto fator de potência com partida instantânea para duas lâmpadas fluorescentes tubulares, TL-5, base bipino bilateral, 2 x 28 W - 220 V</t>
  </si>
  <si>
    <t>P.28.000.049715</t>
  </si>
  <si>
    <t>Reator eletromagnético de alto fator de potência com capacitor e ignitor, para lâmpada vapor de sódio 150W / 220V</t>
  </si>
  <si>
    <t>P.28.000.049716</t>
  </si>
  <si>
    <t>Reator eletromagnético de alto fator de potência com capacitor e ignitor, para lâmpada vapor de sódio 250W / 220V</t>
  </si>
  <si>
    <t>P.28.000.049717</t>
  </si>
  <si>
    <t>Reator eletromagnético de alto fator de potência com capacitor e ignitor, para lâmpada vapor de sódio 400W / 220V</t>
  </si>
  <si>
    <t>P.28.000.049718</t>
  </si>
  <si>
    <t>Reator eletromagnético de alto fator de potência com capacitor e ignitor, para lâmpada vapor de sódio 1000W / 220V</t>
  </si>
  <si>
    <t>P.28.000.049719</t>
  </si>
  <si>
    <t>Reator eletromagnético de alto fator de potência com capacitor e ignitor, para lâmpada vapor metálico 70W / 220V</t>
  </si>
  <si>
    <t>P.28.000.049720</t>
  </si>
  <si>
    <t>Reator eletromagnético de alto fator de potência com capacitor e ignitor, para lâmpada vapor metálico 150W / 220V</t>
  </si>
  <si>
    <t>P.28.000.049721</t>
  </si>
  <si>
    <t>Reator eletromagnético de alto fator de potência com capacitor e ignitor, para lâmpada vapor metálico 250W / 220V</t>
  </si>
  <si>
    <t>P.28.000.049722</t>
  </si>
  <si>
    <t>Reator eletromagnético de alto fator de potência com capacitor e ignitor, para lâmpada vapor metálico 400W / 220V</t>
  </si>
  <si>
    <t>P.28.000.049734</t>
  </si>
  <si>
    <t>Reator eletrônico com partida instantânea de alto fator de potência (AFP), para lâmpada fluorescente tubular ´HO´, base bipino bilateral, 2x110W / 220V</t>
  </si>
  <si>
    <t>P.28.000.049735</t>
  </si>
  <si>
    <t>Reator eletrônico com partida instantânea de alto fator de potência (AFP), para lâmpada fluorescente tubular, base bipino bilateral, 2x16W / 127-220V</t>
  </si>
  <si>
    <t>P.28.000.049743</t>
  </si>
  <si>
    <t>Reator eletrônico com partida instantânea de alto fator de potência (AFP), para lâmpada fluorescente tubular, base bipino bilateral, 2x32W / 127-220V</t>
  </si>
  <si>
    <t>P.28.000.049769</t>
  </si>
  <si>
    <t>Reator eletrônico com partida instantânea de alto fator de potência (AFP), para lâmpada fluorescente compacta´2U´, 1x26W / 127-220 V</t>
  </si>
  <si>
    <t>P.28.000.049771</t>
  </si>
  <si>
    <t>Reator eletrônico com partida instantânea de alto fator de potência (AFP), para lâmpada fluorescente compacta´2U´, 2x26W / 127-220 V</t>
  </si>
  <si>
    <t>P.28.000.092320</t>
  </si>
  <si>
    <t>Transformador eletrônico para lâmpada halógena dicroica de 50 W / 220 V; ref. Xelux, Trancil, Taschibra ou equivalente</t>
  </si>
  <si>
    <t>P.29.000.042163</t>
  </si>
  <si>
    <t>Rele de corrente Ajustável de 0 a 200A</t>
  </si>
  <si>
    <t>P.29.000.042164</t>
  </si>
  <si>
    <t>Relé de tempo eletrônico de 3 - 30seg 220V 50/60Hz</t>
  </si>
  <si>
    <t>P.29.000.042273</t>
  </si>
  <si>
    <t>Relé de sobrecarga bimetálico, faixa de ajuste de 9 a 12 A, tamanho S00, ref. Siemens 3R11 16-1KBOR, ou equivalente</t>
  </si>
  <si>
    <t>P.29.000.042275</t>
  </si>
  <si>
    <t>Relé de tempo eletrônico 0.6-6seg. 220V 50/60HZ</t>
  </si>
  <si>
    <t>P.29.000.042277</t>
  </si>
  <si>
    <t>Contator de potência 9 A - 2NA + 2NF; ref. LC1D09M7+LADN11 da Schneider, CWM9-22-30D23 da Weg ou equivalente</t>
  </si>
  <si>
    <t>P.29.000.042278</t>
  </si>
  <si>
    <t>Contator de potência 12 A - 2NA + 2NF; ref. Siemens ou equivalente</t>
  </si>
  <si>
    <t>P.29.000.042279</t>
  </si>
  <si>
    <t>Contator de potência 16 A - 2NA + 2NF; ref. Siemens ou equivalente</t>
  </si>
  <si>
    <t>P.29.000.042280</t>
  </si>
  <si>
    <t>Contator de potência 22 A / 25 A - 2NA + 2NF; ref. Siemens ou equivalente</t>
  </si>
  <si>
    <t>P.29.000.042281</t>
  </si>
  <si>
    <t>Contator de potência 32 A - 2NA + 2NF; ref. Siemens ou equivalente</t>
  </si>
  <si>
    <t>P.29.000.042282</t>
  </si>
  <si>
    <t>Contator de potência 38 / 40 A - 2NA + 2NF; ref. Siemens ou equivalente</t>
  </si>
  <si>
    <t>P.29.000.042408</t>
  </si>
  <si>
    <t>Contator de potência de 65A - 2NA + 2NF, ref. modelo 3RT1044-1AN10+3RH1921-1HA22 da Siemens ou equivalente</t>
  </si>
  <si>
    <t>P.29.000.042409</t>
  </si>
  <si>
    <t>Relé bimetálico de sobrecarga para acoplamento direto com faixas de ajuste de 0,4/0,63A até 16/25A, ref. 3UA52 da Siemens ou equivalente</t>
  </si>
  <si>
    <t>P.29.000.042411</t>
  </si>
  <si>
    <t>Contator de potência 12 A - 1NA + 1NF, referência comercial 3RT1024-1AN20+3RH1921-1EA11 da Siemens ou equivalente</t>
  </si>
  <si>
    <t>P.29.000.042412</t>
  </si>
  <si>
    <t>Relé bimetálico de sobrecarga acoplamento direto com faixa de ajuste 20 até 63A</t>
  </si>
  <si>
    <t>P.29.000.042413</t>
  </si>
  <si>
    <t>Relé supervisor trifásico contra falta de fase e inversão de fase, ref. UNSX da Ward / PST da Pextron ou equivalente</t>
  </si>
  <si>
    <t>P.29.000.042423</t>
  </si>
  <si>
    <t>Relé de tempo eletrônico, com cíclico com escala de tempo fixa de 15 minutos, 110/220V - 50/60 Hz; ref. Dte-1 da Digimec ou equivalente</t>
  </si>
  <si>
    <t>P.29.000.042425</t>
  </si>
  <si>
    <t>Minicontator auxiliar 4 NA para 220 V, corrente alternada, ref. 3RH1140-1AN10 da Siemens ou equivalente</t>
  </si>
  <si>
    <t>P.29.000.042426</t>
  </si>
  <si>
    <t>Contator auxiliar 2NA + 2NF para tensão até 240 V, corrente alternada, ref. 3RH1122-1AN10 da Siemens ou equivalente</t>
  </si>
  <si>
    <t>P.29.000.042427</t>
  </si>
  <si>
    <t>Contator auxiliar 4NA + 4NF, ref. 3TH4244 Siemens ou equivalente</t>
  </si>
  <si>
    <t>P.29.000.042456</t>
  </si>
  <si>
    <t>Relé de sobrecarga eletrônico de 55 A até 250 A, ref. 3RB21 63-4GC2 da Siemens ou equivalente</t>
  </si>
  <si>
    <t>P.29.000.042458</t>
  </si>
  <si>
    <t>Contator de potência 110 A - 2NA + 2NF, ref. 3RT1054-1AP36 da Siemens ou equivalente</t>
  </si>
  <si>
    <t>P.29.000.042480</t>
  </si>
  <si>
    <t>Relé de impulso bipolar, 16 A, 250 V CA, ref. Finder ou equivalente</t>
  </si>
  <si>
    <t>P.29.000.042587</t>
  </si>
  <si>
    <t>Contator de potência, corrente nominal 220 A - 2NA + 2NF, tensão variável 24 V a 440 V, 50/60Hz, ref. 3RT1064-6AP36 da Siemens ou equivalente</t>
  </si>
  <si>
    <t>P.29.000.042900</t>
  </si>
  <si>
    <t>Contator de potência 50A, 2NA + 2NF; referência 3RT2036-1AN20n + 3RH2911-1HA11 da Siemens ou equivalente</t>
  </si>
  <si>
    <t>P.29.000.042901</t>
  </si>
  <si>
    <t>Contator de potência 150 A, 2NA + 2NF, ref. 3RT1055-6AP36 da Siemens ou equivalente</t>
  </si>
  <si>
    <t>P.29.000.090337</t>
  </si>
  <si>
    <t>Relé fotoelétrico 50/60Hz 110/220V, com suporte 1200VA</t>
  </si>
  <si>
    <t>P.30.000.034000</t>
  </si>
  <si>
    <t>Cabo coaxial RGC-06, 75ohms, com condutor em aço cobreado e blindagem em trança de cobre 60% e cobertura em capa PVC antichama, ref. KMP, RFS ou equivalente</t>
  </si>
  <si>
    <t>P.30.000.034009</t>
  </si>
  <si>
    <t>Cabo coaxial tipo RG 6, malha mínima 90%, capa polietileno antichama preto/branco, ref. Eldtec, Cableteck, Commscope ou equivalente</t>
  </si>
  <si>
    <t>P.30.000.040530</t>
  </si>
  <si>
    <t>Terminal modular unipolar externo, ref. 5633K da 3M até 70mm²/15kV</t>
  </si>
  <si>
    <t>P.30.000.040531</t>
  </si>
  <si>
    <t>Terminal modular unipolar interno, ref. 5623K da 3M até 70mm²/15kV</t>
  </si>
  <si>
    <t>P.30.000.042207</t>
  </si>
  <si>
    <t>Conector Split-Bolt para cabo de 25mm², em latão, simples</t>
  </si>
  <si>
    <t>P.30.000.042208</t>
  </si>
  <si>
    <t>Conector Split-Bolt para cabo de 35mm², em latão, simples</t>
  </si>
  <si>
    <t>P.30.000.042209</t>
  </si>
  <si>
    <t>Conector Split-Bolt para cabo de 50mm², em latão, simples</t>
  </si>
  <si>
    <t>P.30.000.042211</t>
  </si>
  <si>
    <t>Conector Split-Bolt para cabo de 25mm², em latão, com rabicho</t>
  </si>
  <si>
    <t>P.30.000.042212</t>
  </si>
  <si>
    <t>Conector Split-Bolt para cabo de 35mm², em latão, com rabicho</t>
  </si>
  <si>
    <t>P.30.000.042213</t>
  </si>
  <si>
    <t>Conector Split-Bolt para cabo de 50mm², em latão, com rabicho</t>
  </si>
  <si>
    <t>P.30.000.042251</t>
  </si>
  <si>
    <t>Esticador para cabo de cobre, latão</t>
  </si>
  <si>
    <t>P.30.000.042454</t>
  </si>
  <si>
    <t>Terminal de compressão para cabo 2,5mm²</t>
  </si>
  <si>
    <t>P.30.000.049424</t>
  </si>
  <si>
    <t>Receptáculo porcelana com parafuso rosca E-27</t>
  </si>
  <si>
    <t>P.30.000.049430</t>
  </si>
  <si>
    <t>Terminal de pressão para cabo 6 até 10mm² (8AWG)</t>
  </si>
  <si>
    <t>P.30.000.049431</t>
  </si>
  <si>
    <t>Terminal de pressão para cabo 25mm² (4AWG)</t>
  </si>
  <si>
    <t>P.30.000.049432</t>
  </si>
  <si>
    <t>Terminal de pressão para cabo 50mm² (1/0AWG)</t>
  </si>
  <si>
    <t>P.30.000.049434</t>
  </si>
  <si>
    <t>Terminal de pressão para cabo 70mm² (3/0AWG)</t>
  </si>
  <si>
    <t>P.30.000.049435</t>
  </si>
  <si>
    <t>Terminal de pressão para cabo 95mm² (4/0AWG)</t>
  </si>
  <si>
    <t>P.30.000.049437</t>
  </si>
  <si>
    <t>Terminal de pressão/compressão para cabo 185mm² (400MCM)</t>
  </si>
  <si>
    <t>P.30.000.049510</t>
  </si>
  <si>
    <t>Conector em latão estanhado (mini gar) para terminais aéreos, com porca e arruela galvanizado a fogo, para cabo 16 a 50mm², TEL 583 da Termotécnica ou equivalente</t>
  </si>
  <si>
    <t>P.30.000.049531</t>
  </si>
  <si>
    <t>Conector com rabicho, porca 3/8", rosca, em latão natural, para cabo 16 até 35mm²; ref. TEL 625 Termomecânica, PK-0152 Paraklin, PRT-919 Paratec, 602500 Magnet, DR-216/DR-219 Raycon, PG-0070 Áraga, PFR-35R Intelli, PFR-015 Conimel ou equivalente</t>
  </si>
  <si>
    <t>P.30.000.049541</t>
  </si>
  <si>
    <t>Terminal de pressão/compressão para cabo 120mm² (250MCM)</t>
  </si>
  <si>
    <t>P.30.000.049542</t>
  </si>
  <si>
    <t>Terminal de pressão/compressão para cabo 240mm² (500MCM)</t>
  </si>
  <si>
    <t>P.30.000.049582</t>
  </si>
  <si>
    <t>Terminal de pressão para cabo 16mm² (6AWG)</t>
  </si>
  <si>
    <t>P.30.000.067008</t>
  </si>
  <si>
    <t>Bloco ligação interna 10 pares com canaleta BLI-10</t>
  </si>
  <si>
    <t>P.30.000.090458</t>
  </si>
  <si>
    <t>Terminal de pressão para cabo 35mm²</t>
  </si>
  <si>
    <t>P.30.000.090763</t>
  </si>
  <si>
    <t>Terminal de pressão para cabo 150mm²</t>
  </si>
  <si>
    <t>P.30.000.091016</t>
  </si>
  <si>
    <t>Conector terminal tipo BNC para cabo coaxial RG59</t>
  </si>
  <si>
    <t>P.30.000.091017</t>
  </si>
  <si>
    <t>P.31.000.049508</t>
  </si>
  <si>
    <t>Cruzeta em madeira de 90 x 112,5 x 2000mm</t>
  </si>
  <si>
    <t>P.31.000.049509</t>
  </si>
  <si>
    <t>Cruzeta em madeira de 2400mm</t>
  </si>
  <si>
    <t>P.31.000.049514</t>
  </si>
  <si>
    <t>Q.01.000.029063</t>
  </si>
  <si>
    <t>Elevador hidráulico de uso restrito a pessoas com mobilidade reduzida com 03 paradas - uso interno em alvenaria</t>
  </si>
  <si>
    <t>Q.01.000.029067</t>
  </si>
  <si>
    <t>Elevador hidráulico de uso restrito a pessoas com mobilidade reduzida com 02 paradas - uso interno em alvenaria</t>
  </si>
  <si>
    <t>Q.01.000.029068</t>
  </si>
  <si>
    <t>Plataforma para elevação até 2,00 m nas dimensões (900 x 1400) mm - percurso até 1,00 m de altura</t>
  </si>
  <si>
    <t>Q.01.000.029069</t>
  </si>
  <si>
    <t>Plataforma para elevação até 2,00 m nas dimensões (900 x 1400) mm - percurso superior a 1,00 m de altura</t>
  </si>
  <si>
    <t>Q.01.000.031441</t>
  </si>
  <si>
    <t>Ar condicionado a frio, tipo split parede, capacidade de 12.000 BTU/h, com controle remoto, ref. Samsung, Carrier, LG, Consul ou equivalente</t>
  </si>
  <si>
    <t>Q.01.000.032300</t>
  </si>
  <si>
    <t>Ar condicionado a frio, tipo split parede, capacidade de 18.000 BTU/h, com controle remoto, ref. Samsung, Carrier, LG, Consul ou equivalente</t>
  </si>
  <si>
    <t>Q.01.000.032302</t>
  </si>
  <si>
    <t>Ar condicionado a frio, tipo split cassete, capacidade de 18.000 BTU/h, com controle remoto, ref. Samsung, Carrier, LG, Consul ou equivalente</t>
  </si>
  <si>
    <t>Q.01.000.032322</t>
  </si>
  <si>
    <t>Ventilador centrífugo de dupla aspiração "limite-load" vazão 20.000 m³/h, pressão 50 mmCA - 380/660 V / 60 Hz, ref. CLD 560 da Projelmec ou equivalente</t>
  </si>
  <si>
    <t>Q.01.000.047537</t>
  </si>
  <si>
    <t>Insuflador de ar compacto para renovação de ar em ambientes, com filtros classe G4 (branco) + filtro classe M5 (azul) vazão máxima 54 m³/h ou com 2 filtros classe G4 vazão máxima 93 m³/h, conforme Lei 13.589/2018; ref. Splitvent Sicflux ou equivalente</t>
  </si>
  <si>
    <t>Q.01.000.047538</t>
  </si>
  <si>
    <t>Exaustor elétrico doméstico para banheiro, estrutura em plástico, potência 13 a 20W, vazão nominal livre 150 a 190m³/h, ref. B12 Plus da Cata, Silent 200cz da Soler &amp; Palau, Ventokit 150 da Westaflex, Inline-190 da Sicflux ou equivalente</t>
  </si>
  <si>
    <t>Q.01.000.091400</t>
  </si>
  <si>
    <t>Ar condicionado a frio, tipo split parede, capacidade de 30.000 BTU/h, com controle remoto, ref. Samsung, Carrier, LG, Consul ou equivalente</t>
  </si>
  <si>
    <t>Q.01.000.091550</t>
  </si>
  <si>
    <t>Ar condicionado a frio, tipo split parede, capacidade de 24.000 BTU/h, com controle remoto, ref. Samsung, Carrier, LG, Consul ou equivalente</t>
  </si>
  <si>
    <t>Q.01.000.091675</t>
  </si>
  <si>
    <t>Ar condicionado a frio, tipo split cassete, capacidade de 24.000 BTU/h, com controle remoto, ref. Samsung, Carrier, LG, Consul ou equivalente</t>
  </si>
  <si>
    <t>Q.01.000.091676</t>
  </si>
  <si>
    <t>Ar condicionado a frio, tipo split cassete, capacidade de 36.000 BTU/h, com controle remoto, ref. Samsung, Carrier, LG, Consul ou equivalente</t>
  </si>
  <si>
    <t>Q.01.000.091678</t>
  </si>
  <si>
    <t>Ar condicionado a frio, tipo split piso teto, capacidade de 24.000 BTU/h, com controle remoto, ref. Samsung, Carrier, LG, Consul ou equivalente</t>
  </si>
  <si>
    <t>Q.01.000.091679</t>
  </si>
  <si>
    <t>Ar condicionado a frio, tipo split piso teto, capacidade de 36.000 BTU/h, com controle remoto, ref. Samsung, Carrier, LG, Consul ou equivalente</t>
  </si>
  <si>
    <t>Q.01.000.098098</t>
  </si>
  <si>
    <t>Ar condicionado a frio, tipo split piso teto, capacidade de 48.000 BTU/h, com controle remoto; ref. Hitachi, Elgin, Carrier ou equivalente</t>
  </si>
  <si>
    <t>Q.01.000.098201</t>
  </si>
  <si>
    <t>Cortina de ar com duas velocidades, para vão 1,20 m, ref. Springer, Elgin ou equivalente</t>
  </si>
  <si>
    <t>Q.01.000.098203</t>
  </si>
  <si>
    <t>Cortina de ar com duas velocidades, para vão 1,50 m, ref. Springer, Elgin ou equivalente</t>
  </si>
  <si>
    <t>Q.02.000.024314</t>
  </si>
  <si>
    <t>Q.02.000.091438</t>
  </si>
  <si>
    <t>Q.03.000.020669</t>
  </si>
  <si>
    <t>Sistema de tratamento de águas cinzas e aproveitamento de águas pluviais para reuso em fins não potáveis, vazão 2m³/h; ref. Acquaciclus ou equivalente</t>
  </si>
  <si>
    <t>Q.04.000.031001</t>
  </si>
  <si>
    <t>Unidade Condensadora VRF para sistema de ar condicionado, capacidade até 6 TR</t>
  </si>
  <si>
    <t>Q.04.000.031002</t>
  </si>
  <si>
    <t>Unidade Condensadora VRF para sistema de ar condicionado, capacidade de 8 TR a 10 TR</t>
  </si>
  <si>
    <t>Q.04.000.031003</t>
  </si>
  <si>
    <t>Unidade Condensadora VRF para sistema de ar condicionado, capacidade de 11 TR a 13 TR</t>
  </si>
  <si>
    <t>Q.04.000.031004</t>
  </si>
  <si>
    <t>Unidade Condensadora VRF para sistema de ar condicionado, capacidade de 14 TR a 16 TR</t>
  </si>
  <si>
    <t>Q.04.000.031006</t>
  </si>
  <si>
    <t>Resfriador de líquidos chiller refrigerado a ar (condensação a ar) controlado por microprocessador, com compressor tipo Scroll, capacidade de  80 TR, ref. Aquasnap modelo 30RBA  da Carrier ou equivalente</t>
  </si>
  <si>
    <t>Q.04.000.031016</t>
  </si>
  <si>
    <t>Resfriadora de líquidos (chiller), com compressor e condensação a ar, capacidade de 20 TR</t>
  </si>
  <si>
    <t>Q.04.000.031017</t>
  </si>
  <si>
    <t>Resfriador de líquidos chiller refrigerado a ar (condensação a ar) controlado por microprocessador, com compressor tipo Scroll, capacidade de 160 TR, ref. Aquasnap 30RB-A 170-446 da Carrier ou equivalente - instalado</t>
  </si>
  <si>
    <t>Q.04.000.031020</t>
  </si>
  <si>
    <t>Unidade Evaporadora VRF para sistema de ar condicionado, tipo hiwall, capacidade de 1 TR</t>
  </si>
  <si>
    <t>Q.04.000.031021</t>
  </si>
  <si>
    <t>Unidade Evaporadora VRF para sistema de ar condicionado, tipo hiwall, capacidade de 2 TR</t>
  </si>
  <si>
    <t>Q.04.000.031022</t>
  </si>
  <si>
    <t>Unidade Evaporadora VRF para sistema de ar condicionado, tipo hiwall, capacidade de 3 TR</t>
  </si>
  <si>
    <t>Q.04.000.031030</t>
  </si>
  <si>
    <t>Unidade Evaporadora VRF para sistema de ar condicionado, tipo piso teto, capacidade de 1 TR</t>
  </si>
  <si>
    <t>Q.04.000.031031</t>
  </si>
  <si>
    <t>Unidade Evaporadora VRF para sistema de ar condicionado, tipo piso teto, capacidade de 2 TR</t>
  </si>
  <si>
    <t>Q.04.000.031032</t>
  </si>
  <si>
    <t>Unidade Evaporadora VRF para sistema de ar condicionado, tipo piso teto, capacidade de 3 TR</t>
  </si>
  <si>
    <t>Q.04.000.031033</t>
  </si>
  <si>
    <t>Unidade Evaporadora VRF para sistema de ar condicionado, tipo piso teto, capacidade de 4 TR</t>
  </si>
  <si>
    <t>Q.04.000.031040</t>
  </si>
  <si>
    <t>Unidade Evaporadora VRF para sistema de ar condicionado, tipo cassete, capacidade de 1 TR</t>
  </si>
  <si>
    <t>Q.04.000.031041</t>
  </si>
  <si>
    <t>Unidade Evaporadora VRF para sistema de ar condicionado, tipo cassete, capacidade de 2 TR</t>
  </si>
  <si>
    <t>Q.04.000.031042</t>
  </si>
  <si>
    <t>Unidade Evaporadora VRF para sistema de ar condicionado, tipo cassete, capacidade de 3 TR</t>
  </si>
  <si>
    <t>Q.04.000.031043</t>
  </si>
  <si>
    <t>Unidade Evaporadora VRF para sistema de ar condicionado, tipo cassete, capacidade de 4 TR</t>
  </si>
  <si>
    <t>Q.04.000.031301</t>
  </si>
  <si>
    <t>Caixa ventiladora com ventilador centrífugo 10.000 m³/h, pressão 30mmca - 220 / 380 V / 60HZ; ref. Sirocco ou equivalente</t>
  </si>
  <si>
    <t>Q.04.000.031400</t>
  </si>
  <si>
    <t>Duto flexível em alumínio, seção circular, isolado termicamente com lã de vidro de 25 mm; ref. Isodec RT 10 cm (4") Multivac ou equivalente</t>
  </si>
  <si>
    <t>Q.04.000.031401</t>
  </si>
  <si>
    <t>Duto flexível em alumínio, seção circular, isolado termicamente com lã de vidro de 25 mm; ref. Isodec RT 15 cm (6") Multivac ou equivalente</t>
  </si>
  <si>
    <t>Q.04.000.031402</t>
  </si>
  <si>
    <t>Duto flexível em alumínio, seção circular, isolado termicamente com lã de vidro de 25 mm; ref. Isodec RT 20 cm (8") Multivac ou equivalente</t>
  </si>
  <si>
    <t>Q.04.000.031404</t>
  </si>
  <si>
    <t>Damper Corta Fogo tipo comporta, formato circular ou retangular, com elemento fusível e chave fim de curso, referência comercial série FKA-TI-BR-120 fabricante TROX ou equivalente</t>
  </si>
  <si>
    <t>Q.04.000.031408</t>
  </si>
  <si>
    <t>Difusor de jato de ar orientável, de longo alcance, tipo Jet-Nozzles, formato redondo, para insuflamento de ar, em alumínio pintado com esmalte sintético, vazão de ar 1.330 m³/h, ref. DUE-S de 400 da Trox ou equivalente</t>
  </si>
  <si>
    <t>Q.04.000.031409</t>
  </si>
  <si>
    <t>Damper de regulagem manual, modelo RG-B; tamanho: 0,10 m² a 0,14 m²; referência comercial: Trox, Difus-ar ou equivalente</t>
  </si>
  <si>
    <t>Q.04.000.031410</t>
  </si>
  <si>
    <t>Tanque de expansão, capacidade (volume mínimo) de 250 litros, completo, para compensação da dilatação térmica da água no sistema de ar condicionado central, ref. modelo Statico 250 l da Imi-Hydronic, TAP-250 V da Schneider ou equivalente</t>
  </si>
  <si>
    <t>Q.04.000.031415</t>
  </si>
  <si>
    <t>Registro de regulagem de vazão de ar, tipo OB, confeccionado em chapa galvanizada pintada com esmalte sintético, medindo 40 x 5 cm, ref. RG fabricante Trox ou equivalente</t>
  </si>
  <si>
    <t>Q.04.000.031416</t>
  </si>
  <si>
    <t>Damper de regulagem manual, modelo RG-B; tamanho: 0,15 m² a 0,20 m²; ref. Trox, Difus-ar ou equivalente</t>
  </si>
  <si>
    <t>Q.04.000.031417</t>
  </si>
  <si>
    <t>Difusor de insuflação de ar, tipo direcional, medindo 30 x 30 cm, ref. DQ-32 da Trox ou equivalente</t>
  </si>
  <si>
    <t>Q.04.000.031418</t>
  </si>
  <si>
    <t>Damper de regulagem manual, modelo RG-B; tamanho: 0,21 m² a 0,40 m²; ref. Trox, Difus-ar ou equivalente</t>
  </si>
  <si>
    <t>Q.04.000.031419</t>
  </si>
  <si>
    <t>Difusor de insuflação de ar, tipo direcional, medindo 45 x 15 cm, ref. DI-RG-32 da Trox ou equivalente</t>
  </si>
  <si>
    <t>Q.04.000.031425</t>
  </si>
  <si>
    <t>Difusor para insuflamento de ar com plenum, modelo ADLK-S-AG, tamanhos 2,3,4,e 5; ref. Trox ou equivalente</t>
  </si>
  <si>
    <t>Q.04.000.031426</t>
  </si>
  <si>
    <t>Difusor para insuflamento de ar com plenum, modelo ALS-DS com 2 aberturas, tamanho 200 cm; ref. Trox ou equivalente</t>
  </si>
  <si>
    <t>Q.04.000.031427</t>
  </si>
  <si>
    <t>Difusor de plástico, modelo DVK-R, diâmetro 15 cm; ref. Multivac ou equivalente</t>
  </si>
  <si>
    <t>Q.04.000.031428</t>
  </si>
  <si>
    <t>Difusor de plástico, modelo DVK-R, diâmetro 20 cm; ref. Multivac ou equivalente</t>
  </si>
  <si>
    <t>Q.04.000.031429</t>
  </si>
  <si>
    <t>Grelha de retorno/exaustão com registro, modelo AR-AG; tamanho: 0,03 m² a 0,06 m²</t>
  </si>
  <si>
    <t>Q.04.000.031430</t>
  </si>
  <si>
    <t>Grelha de retorno/exaustão com registro, modelo AR-AG; tamanho: 0,07 m² a 0,13 m²</t>
  </si>
  <si>
    <t>Q.04.000.031431</t>
  </si>
  <si>
    <t>Grelha de retorno/exaustão com registro, modelo AR-AG; tamanho: 0,14 m² a 0,19 m²</t>
  </si>
  <si>
    <t>Q.04.000.031432</t>
  </si>
  <si>
    <t>Grelha de retorno/exaustão com registro, modelo AR-AG; tamanho: 0,20 m² a 0,40 m²</t>
  </si>
  <si>
    <t>Q.04.000.031433</t>
  </si>
  <si>
    <t>Grelha de retorno/exaustão com registro, modelo AR-AG; tamanho: 0,41 m² a 0,65 m²</t>
  </si>
  <si>
    <t>Q.04.000.031434</t>
  </si>
  <si>
    <t>Grelha de porta, modelo AGS-T; tamanho: 0,03 m² a 0,06 m²</t>
  </si>
  <si>
    <t>Q.04.000.031435</t>
  </si>
  <si>
    <t>Grelha de porta, modelo AGS-T; tamanho: 0,07 m² a 0,13 m²</t>
  </si>
  <si>
    <t>Q.04.000.031436</t>
  </si>
  <si>
    <t>Grelha de porta, modelo AGS-T; tamanho: 0,14 m² a 0,30 m²</t>
  </si>
  <si>
    <t>Q.04.000.031440</t>
  </si>
  <si>
    <t>Grelha de insuflação ou retorno, dupla deflexão e registro, lâminas convergentes, aletas verticais ajustáveis individualmente, em alumínio anodizado, tamanho: acima de 0,5 até 1,0 m²; ref. mod. VAT-DG da Trox ou equivalente</t>
  </si>
  <si>
    <t>Q.04.000.031441</t>
  </si>
  <si>
    <t>Grelha de insuflação ou retorno, dupla deflexão e registro, lâminas convergentes, aletas verticais ajustáveis individualmente, em alumínio anodizado, tamanho: acima de 0,1 até 0,5 m²; ref. mod. VAT-DG da Trox ou equivalente</t>
  </si>
  <si>
    <t>Q.04.000.031442</t>
  </si>
  <si>
    <t>Grelha de insuflação ou retorno, dupla deflexão e registro, lâminas convergentes, aletas verticais ajustáveis individualmente, em alumínio anodizado, tamanho: até 0,1 m²; ref. mod. VAT-DG da Trox ou equivalente</t>
  </si>
  <si>
    <t>Q.04.000.031443</t>
  </si>
  <si>
    <t>Painel rígido em lã de vidro, alta densidade, dimensões 2,70x1,20m, espessura de 25mm, revestidos face externa FSK (Foil Scrim Kraft aluminizado) e face interna tecido de vidro preto; ref. Climaver Acustic da Isover ou equivalente</t>
  </si>
  <si>
    <t>Q.04.000.032307</t>
  </si>
  <si>
    <t>Caixa ventiladora tipo compacta em estrutura e painéis em aço galvanizado, contendo ventilador centrífugo de dupla aspiração e motor elétrico para acionamento, vazão de 4.600 m³/hora e pressão estática de 30 mmca</t>
  </si>
  <si>
    <t>Q.04.000.032309</t>
  </si>
  <si>
    <t>Caixa ventiladora tipo compacta em estrutura e painéis em aço galvanizado, contendo ventilador centrífugo de dupla aspiração e motor elétrico para acionamento, vazão de 28.000 m³/h e pressão estática de 30 mmca</t>
  </si>
  <si>
    <t>Q.04.000.032311</t>
  </si>
  <si>
    <t>Resfriadora de líquidos, compressor Screw/parafuso (chiller), condensação à ar, capacidade 120 TR, compacto, com tubulações, fiações e controles internos, 380V/60Hz, ref. 30 RB-A Carrier, R407C série SAZ mod. RCU120SAZ4A7P Chiller Hitachi ou equivalente</t>
  </si>
  <si>
    <t>Q.04.000.032314</t>
  </si>
  <si>
    <t>Caixa ventiladora com ventilador centrífugo 8.800 m³/h e motor 2,2 kW - tensão 220/380V/60Hz, pressão 35 mmCA</t>
  </si>
  <si>
    <t>Q.04.000.032316</t>
  </si>
  <si>
    <t>Caixa ventiladora com ventilador centrífugo 1.710 m³/h e motor 0,37 kW - tensão 220/380V/60Hz, pressão 35 mmCA</t>
  </si>
  <si>
    <t>Q.04.000.032317</t>
  </si>
  <si>
    <t>Caixa ventiladora com ventilador centrífugo 1.190 m³/h e tensão 220/380V/60Hz, pressão 37 mmCA; ref. GV-SVDL 155 da Motovent ou equivalente</t>
  </si>
  <si>
    <t>Q.04.000.032319</t>
  </si>
  <si>
    <t>Resfriadora de líquidos com compressor Screw/parafuso (chiller), condensação à ar, capac. 200-210 TR, compacto, c/tubulações, fiações e controles internos, 380V/60Hz; ref. 30 RB-A Carrier, R407C série SAZ mod. RCU210SAZ4A7P chiller Hitachi ou equivalente</t>
  </si>
  <si>
    <t>Q.04.000.032321</t>
  </si>
  <si>
    <t>Tratamento de ar compacta fancolete hidrônico tipo cassette, com ventiladores centrífugos de dupla aspiração e motor elétrico, estrutura e painéis de plástico de alta resistência, refrigeração 20.000 Btu/h - 1,6 TR, ref. 40HK-20 Carrier ou equivalente</t>
  </si>
  <si>
    <t>Q.04.000.032323</t>
  </si>
  <si>
    <t>Tratamento de ar compacta fancolete hidrônico tipo cassette, com ventiladores centrífugos de dupla aspiração e motor elétrico, estrutura e painéis de plástico de alta resistência, refrigeração 25.000 Btu/h - 2,1 TR, ref. 40HK-25 Carrier ou equivalente</t>
  </si>
  <si>
    <t>Q.04.000.032324</t>
  </si>
  <si>
    <t>Tratamento de ar compacta fancolete hidrônico tipo cassette, com ventiladores centrífugos de dupla aspiração e motor elétrico, estrutura e painéis de plástico de alta resistência, refrigeração 32.000 Btu/h - 2,6 TR, ref. 40HK-32 Carrier ou equivalente</t>
  </si>
  <si>
    <t>Q.04.000.032325</t>
  </si>
  <si>
    <t>Tratamento ar compacta fancolete hidrônico, piso-teto, serpentina, filtros ar, ventiladores/motores elétricos, revest. isolamento térmico/acústico, vazão 637m³/h, refrig 14.000Btu/h - 1,2TR 220V/1Ph/60Hz; ref. 42LS14 Carrier ou equivalente</t>
  </si>
  <si>
    <t>Q.04.000.032327</t>
  </si>
  <si>
    <t>Tratamento ar compacta fancolete hidrônico, piso-teto, serpentina, filtros ar, ventiladores/motores elétricos, revest. isolamento térmico/acústico, vazão 1.215m³/h, refrig. 25.000Btu/h, 2,1TR 220V/1Ph/60Hz; ref. Carrier ou equivalente</t>
  </si>
  <si>
    <t>Q.04.000.032329</t>
  </si>
  <si>
    <t>Tratamento ar compacta fancolete hidrônico, piso-teto, serpentina, filtros ar, ventiladores/motores elétricos, revest. isolamento térmico/acústico, vazão 1.758m³/h, refrigeração 36.000Btu/h, 3TR 220V/1Ph/60Hz; ref. Carrier ou equivalente</t>
  </si>
  <si>
    <t>Q.04.000.032331</t>
  </si>
  <si>
    <t>Tratamento ar compacta fancolete hidrônico, piso-teto, serpentina, filtros ar, ventiladores/motores elétricos, revest. isolamento térmico/acústico, vazão 2.166m³/h, refrig 48.000Btu/h-4TR 220V/1Ph/60Hz; ref. Carrier, Hitachi ou equivalente</t>
  </si>
  <si>
    <t>Q.04.000.032333</t>
  </si>
  <si>
    <t>Tratamento de ar fan-coil tipo Air Handling Unit de concepção modular, capacidade de 10 TR, ref. TKM-227 10TR - 50mmca Trox, modelo YE/10 fabricante York ou equivalente</t>
  </si>
  <si>
    <t>Q.04.000.032335</t>
  </si>
  <si>
    <t>Tratamento de ar fan-coil tipo Air Handling Unit de concepção modular, capacidade de 40 TR, ref. TKM-227 40TR - 50mmca Trox, modelo YE/40 fabricante York ou equivalente</t>
  </si>
  <si>
    <t>Q.04.000.032337</t>
  </si>
  <si>
    <t>Tratamento de ar fan-coil tipo Air Handling Unit de concepção modular, capacidade de 50 TR, ref. TKM-227 50TR - 50mmca Trox, modelo TCA-LQ-50/8ROWS Hitachi ou equivalente</t>
  </si>
  <si>
    <t>Q.04.000.032340</t>
  </si>
  <si>
    <t>Unidades de Tratamento de ar (fan-coil) - 4.000 m³/h - 6TR, pressão estática externa 50mmCA; ref. Carrier, Trox, Constarco ou equivalente</t>
  </si>
  <si>
    <t>Q.04.000.032344</t>
  </si>
  <si>
    <t>Válvula de balanceamento diâmetro 1 " a 2-1/2"</t>
  </si>
  <si>
    <t>Q.04.000.032345</t>
  </si>
  <si>
    <t>Válvula borboleta na configuração wafer motorizada atuador floating diâmetro 3'' a 4"</t>
  </si>
  <si>
    <t>Q.04.000.032346</t>
  </si>
  <si>
    <t>Q.04.000.032347</t>
  </si>
  <si>
    <t>Válvula motorizada de esfera, com duas vias atuador floating; diâmetro de 1 1/2" a 3/4"; ref. EMO-85M-24+S6064 da Actua Controls, CN7510A2001+VB02 1/2"' e 3/4"' da Honeywell,  B239+ARB24-3 da Belimo ou equivalente</t>
  </si>
  <si>
    <t>Q.04.000.032348</t>
  </si>
  <si>
    <t>Válvula duas vias on/off retorno elétrico, diâmetro 1/2" a 3/4"; ref. ACTBV80S-215/ACTBV80S-220 da Actua ou equivalente</t>
  </si>
  <si>
    <t>Q.04.000.032349</t>
  </si>
  <si>
    <t>Válvula esfera motorizada de duas vias de atuador proporcional diâmetro 2" a 2 1/2"</t>
  </si>
  <si>
    <t>Q.04.000.032350</t>
  </si>
  <si>
    <t>Atuador proporcional de 10 Nm, tensão de entrada AC/DC 24 V, IP 54</t>
  </si>
  <si>
    <t>Q.04.000.032351</t>
  </si>
  <si>
    <t>Válvula esfera duas vias flangeada Ø3''</t>
  </si>
  <si>
    <t>Q.04.000.032357</t>
  </si>
  <si>
    <t>Veneziana com tela, anodizado natural, com filtro G4 e furos; referência comercial modelo AWG fabricantes Trox, Difus-ar ou equivalente</t>
  </si>
  <si>
    <t>Q.04.000.032358</t>
  </si>
  <si>
    <t>Veneziana com tela, modelo AWG; referência comercial: Trox ou equivalente</t>
  </si>
  <si>
    <t>Q.04.000.032359</t>
  </si>
  <si>
    <t>Veneziana com tela, modelo AWG, tamanho 38,5x33 cm; referência comercial: Trox, Difus-ar ou equivalente</t>
  </si>
  <si>
    <t>Q.04.000.032360</t>
  </si>
  <si>
    <t>Veneziana com tela, modelo AWG, tamanho 78,5x33 cm; referência comercial: Trox, Difus-ar ou equivalente</t>
  </si>
  <si>
    <t>R.02.000.038018</t>
  </si>
  <si>
    <t>Óleo de linhaça</t>
  </si>
  <si>
    <t>R.02.000.039013</t>
  </si>
  <si>
    <t>Ácido muriático</t>
  </si>
  <si>
    <t>R.02.000.039014</t>
  </si>
  <si>
    <t>Graxa lubrificante pastosa</t>
  </si>
  <si>
    <t>R.03.000.020338</t>
  </si>
  <si>
    <t>Tela tipo mosquiteira removível em fibra de vidro revestida em pvc, perfil alumínio, borracha EPDM, Kit fixação com 4 cantoneiras, travas e parafusos com buchas</t>
  </si>
  <si>
    <t>R.03.000.020341</t>
  </si>
  <si>
    <t>Tela em poliéster, malha 2 x 2 mm, gramatura mínima de 36g/m², estruturante para impermeabilização a frio</t>
  </si>
  <si>
    <t>R.03.000.020342</t>
  </si>
  <si>
    <t>Tela em polietileno, malha hexagonal de 1/2´, gramatura mínima de 205g/m², ref. Pinteiro 5110P ou 5111P da Nortene, ou equivalente</t>
  </si>
  <si>
    <t>R.03.000.027502</t>
  </si>
  <si>
    <t>Tela em polietileno (nylon), malha 10x10cm - fio com espessura de 2 mm, instalada</t>
  </si>
  <si>
    <t>R.03.000.028049</t>
  </si>
  <si>
    <t>Macrofibra estrutural polipropileno, resistência à tração &gt;= 500MPa, E&gt;=5 Gpa, título até 5dtex, tenacidade mín. 5cN/dtex, deformação até 5cN/dtex e até 40%, perda massa por alcalinidade &lt; 5%; ref. Politex Neomatex ou equivalente</t>
  </si>
  <si>
    <t>R.03.000.028050</t>
  </si>
  <si>
    <t>Microfibra polimérica anticrack, resistência à tração &gt;= 500Mpa, E&gt;=5 Gpa, título até 5dtex, tenacidade mín. 5cN/dtex, deformação até 5cN/dtex e até 40%, perda de massa por alcalinidade &lt; 5%; ref. Neofibra MF Neomatex ou equivalente</t>
  </si>
  <si>
    <t>S.01.000.000005</t>
  </si>
  <si>
    <t>Tacha refletiva monodirecional tipo III ou IV em resina, com lente prismática/vítrea, conforme NBR 15766</t>
  </si>
  <si>
    <t>S.01.000.020910</t>
  </si>
  <si>
    <t>Marco de concreto tronco pirâmide, padrão INCRA</t>
  </si>
  <si>
    <t>S.01.000.031559</t>
  </si>
  <si>
    <t>S.01.000.038760</t>
  </si>
  <si>
    <t>S.01.000.080102</t>
  </si>
  <si>
    <t>Caminhão com irrigadeira e autobomba, capacidade mínima de 6.000 litros - COND.D</t>
  </si>
  <si>
    <t>S.01.000.080105</t>
  </si>
  <si>
    <t>Vassoura mecânica - rebocada mecanicamente</t>
  </si>
  <si>
    <t>S.01.000.080119</t>
  </si>
  <si>
    <t>Trator com pneus industrial, agrícola com peso de 5 T</t>
  </si>
  <si>
    <t>S.01.000.080125</t>
  </si>
  <si>
    <t>Betoneira reversível com carregador, capacidade de 320 litros, acionamento do motor combustão interna (diesel e gasolina) ou motor elétrico Alfa 320</t>
  </si>
  <si>
    <t>S.01.000.080129</t>
  </si>
  <si>
    <t>Compressor de ar XA 125 MWD - COND. D</t>
  </si>
  <si>
    <t>S.01.000.080149</t>
  </si>
  <si>
    <t>Vibroacabadora de asfalto sobre esteiras, capacidade 400 ton/hora</t>
  </si>
  <si>
    <t>S.01.000.080157</t>
  </si>
  <si>
    <t>Rompedor Pneumático ATLAS COPCO TEX 32 PS</t>
  </si>
  <si>
    <t>S.01.000.080178</t>
  </si>
  <si>
    <t>Rolo compactador vibratório de um cilindro/PN 7T</t>
  </si>
  <si>
    <t>S.01.000.080258</t>
  </si>
  <si>
    <t>Caminhão carroceria em madeira, capacidade até 8 toneladas</t>
  </si>
  <si>
    <t>S.01.000.080266</t>
  </si>
  <si>
    <t>Pá-carregadeira retroescavadeira / carregadeira, capacidade de 0,77m³ - COND. D</t>
  </si>
  <si>
    <t>S.01.000.080271</t>
  </si>
  <si>
    <t>Escavadeira hidráulica sobre pneus 0,25m³</t>
  </si>
  <si>
    <t>S.01.000.080272</t>
  </si>
  <si>
    <t>Escavadeira hidráulica sobre esteira 100 HP (74 kW)</t>
  </si>
  <si>
    <t>S.01.000.080303</t>
  </si>
  <si>
    <t>Trator sobre esteira com lamina/Ripper 2,28m³</t>
  </si>
  <si>
    <t>S.01.000.080308</t>
  </si>
  <si>
    <t>Caminhão basculante caçamba minério, capacidade de 8,0m³ - COND.D</t>
  </si>
  <si>
    <t>S.01.000.080311</t>
  </si>
  <si>
    <t>Caminhão basculante diesel com capacidade de 5 m³ - COND. D</t>
  </si>
  <si>
    <t>S.01.000.080312</t>
  </si>
  <si>
    <t>Caminhão espargidor, capacidade de 6.000 litros - COND.D</t>
  </si>
  <si>
    <t>S.01.000.080330</t>
  </si>
  <si>
    <t>Rolo compactador vibratório com pé de carneiro em aço, potência 121 a 127HP (90 a 93 kW), ref. CA25PD DYNAPAC ou equivalente</t>
  </si>
  <si>
    <t>S.01.000.080332</t>
  </si>
  <si>
    <t>Motoniveladora com escarificador potência 140HP (104kW), ref. CAT 120H da CATERPILLAR ou equivalente</t>
  </si>
  <si>
    <t>S.01.000.080334</t>
  </si>
  <si>
    <t>Placa vibratória impacto de 1.700 kg, com motor diesel, ou gasolina, ou elétrico, ref. Placa Vibratoria Dynapac CM13 da Flygt do Brasil ou equivalente</t>
  </si>
  <si>
    <t>S.01.000.080337</t>
  </si>
  <si>
    <t>Rolo compactador autopropelido, vibratório em aço, cilindros lisos em tandem, potência 80 HP (59 kW); ref. CC21 Dynapac 6 toneladas ou equivalente</t>
  </si>
  <si>
    <t>S.01.000.080338</t>
  </si>
  <si>
    <t>Rolo compactador de pneus para asfalto, capacidade 27 toneladas</t>
  </si>
  <si>
    <t>S.01.000.080342</t>
  </si>
  <si>
    <t>Trator de esteira lâmina reta/riper - 328HP, CATEPILLAR-D8R PS328 ou equivalente</t>
  </si>
  <si>
    <t>S.01.000.080344</t>
  </si>
  <si>
    <t>Trator sobre esteiras potência 76 a 88HP (56 a 64,9kW), ref. D4 da Komatsu ou equivalente</t>
  </si>
  <si>
    <t>S.01.000.080349</t>
  </si>
  <si>
    <t>Veículo com capacidade para 4 pessoas, pot. 1.000CC - Cond. D</t>
  </si>
  <si>
    <t>S.01.000.080351</t>
  </si>
  <si>
    <t>Guindauto MUNCK M-640/18 com lança telescópica capacidade 3750 kg</t>
  </si>
  <si>
    <t>S.01.000.080352</t>
  </si>
  <si>
    <t>Veículo utilitário com capacidade para 9 pessoas - 1.600 CC - COND.D</t>
  </si>
  <si>
    <t>S.01.000.080357</t>
  </si>
  <si>
    <t>Locação de estação total</t>
  </si>
  <si>
    <t>S.01.000.080358</t>
  </si>
  <si>
    <t>Locação de nível com tripé</t>
  </si>
  <si>
    <t>S.01.000.081345</t>
  </si>
  <si>
    <t>Fresadora, largura útil 1 m; ref. Fresadora Wirtgem 1000C ou equivalente</t>
  </si>
  <si>
    <t>S.01.000.091701</t>
  </si>
  <si>
    <t>Sinalização horizontal com resina vinílica ou acrílica</t>
  </si>
  <si>
    <t>S.01.000.091713</t>
  </si>
  <si>
    <t>S.01.000.091714</t>
  </si>
  <si>
    <t>S.03.000.000001</t>
  </si>
  <si>
    <t>Chapa em microfibra MDF cru, espessura de 2cm</t>
  </si>
  <si>
    <t>S.03.000.020120</t>
  </si>
  <si>
    <t>Placa de advertência em chapa de alumínio, espessura 2mm, com pintura refletiva</t>
  </si>
  <si>
    <t>S.03.000.026616</t>
  </si>
  <si>
    <t>Cantoneira em alumínio</t>
  </si>
  <si>
    <t>S.03.000.026664</t>
  </si>
  <si>
    <t>Chapa de aço galvanizado nas bitolas: nº 22, n° 24 e n° 26</t>
  </si>
  <si>
    <t>S.03.000.028009</t>
  </si>
  <si>
    <t>Cola de contato para chapa vinílica / borracha</t>
  </si>
  <si>
    <t>S.03.000.028010</t>
  </si>
  <si>
    <t>Silicone para envidraçamento estrutural, 280g</t>
  </si>
  <si>
    <t>S.03.000.028011</t>
  </si>
  <si>
    <t>Perfil de borracha EPDM maciço de 12x15mm, para esquadrias</t>
  </si>
  <si>
    <t>S.03.000.032568</t>
  </si>
  <si>
    <t>Rodapé em mármore branco com espessura de 2 cm e altura de 7,0cm, acabamento polido</t>
  </si>
  <si>
    <t>S.03.000.036002</t>
  </si>
  <si>
    <t>Rodapé de madeira ipê/jatobá de 7 x 1,5 cm</t>
  </si>
  <si>
    <t>S.03.000.036500</t>
  </si>
  <si>
    <t>Tampão ferro dúctil de 300 x 300mm, classe 125 (ruptura &gt; 125 kN), conforme NBR 10160/2005</t>
  </si>
  <si>
    <t>S.03.000.040001</t>
  </si>
  <si>
    <t>Poste concreto armado circular, H= 11m p/200kgf</t>
  </si>
  <si>
    <t>S.03.000.040007</t>
  </si>
  <si>
    <t>Poste concreto armado circular, H= 9m p/300kgf</t>
  </si>
  <si>
    <t>S.03.000.040009</t>
  </si>
  <si>
    <t>Poste concreto armado circular, H= 9m p/400kgf</t>
  </si>
  <si>
    <t>S.03.000.042306</t>
  </si>
  <si>
    <t>Placa de sinalização em chapa de aço N.16, com pintura refletiva "Perigo Alta Tensão"</t>
  </si>
  <si>
    <t>S.03.000.060255</t>
  </si>
  <si>
    <t>Anel pré-moldado em concreto, diâmetro externo de 0,80 m, h= 0,50 m</t>
  </si>
  <si>
    <t>S.03.000.061192</t>
  </si>
  <si>
    <t>Curva 45° em aço galvanizado, rosca macho/fêmea, Ø 2 1/2´</t>
  </si>
  <si>
    <t>S.03.000.061193</t>
  </si>
  <si>
    <t>Curva 90° em aço galvanizado, rosca fêmea/fêmea, Ø 2 1/2´</t>
  </si>
  <si>
    <t>S.03.000.080127</t>
  </si>
  <si>
    <t>Máquina projetora de concreto</t>
  </si>
  <si>
    <t>S.03.000.080128</t>
  </si>
  <si>
    <t>Compressor de ar rebocável, vazão 748pcm, motor a diesel, pot. 210cv</t>
  </si>
  <si>
    <t>S.03.000.080129</t>
  </si>
  <si>
    <t>Máquina extrusora de concreto para guias e sarjetas, motor a diesel, potência 14cv</t>
  </si>
  <si>
    <t>S.03.000.080130</t>
  </si>
  <si>
    <t>Régua vibradora dupla para concreto a gasolina 5,5 Hp, peso de 60 kg, comprimento 4 m</t>
  </si>
  <si>
    <t>S.03.000.080328</t>
  </si>
  <si>
    <t>Guindaste hidráulico autopropelido, com lança telescópica, para espaços limitados, tração 4x4, capacidade acima de 30 ton, potência 97 KW</t>
  </si>
  <si>
    <t>S.03.000.085678</t>
  </si>
  <si>
    <t>Retroescavadeira sobre rodas com carregadeira, tração 4x4, potência liquida 88 HP, peso operacional mínimo 6674 kg capacidade da carregadeira de 1 m³ e da retroescavadeira mínima de 0,26 m³, profundidade de escavação máxima de 4,37 m</t>
  </si>
  <si>
    <t>S.04.000.020160</t>
  </si>
  <si>
    <t>Batente de alumínio para divisória</t>
  </si>
  <si>
    <t>S.04.000.020379</t>
  </si>
  <si>
    <t>Tubo de papelão para forma com diâmetro de 45 cm</t>
  </si>
  <si>
    <t>S.04.000.020750</t>
  </si>
  <si>
    <t>Mão de obra / equipamentos mecânico e rotativo / corte / laser</t>
  </si>
  <si>
    <t>S.04.000.021027</t>
  </si>
  <si>
    <t>Vigas em cambará, cedrinho, eucalipto-citriodora, eucalipto-saligna, garapa, cupiúba, itaúba, de 6,0 x 16,0cm</t>
  </si>
  <si>
    <t>S.04.000.021028</t>
  </si>
  <si>
    <t>Madeira serrada G1-C6</t>
  </si>
  <si>
    <t>S.04.000.021087</t>
  </si>
  <si>
    <t>Chapa compensada plastificada de 12 mm de espessura</t>
  </si>
  <si>
    <t>S.04.000.021093</t>
  </si>
  <si>
    <t>Locação de andaime torre metálico (1,5x1,5m), com piso metálico</t>
  </si>
  <si>
    <t>S.04.000.021094</t>
  </si>
  <si>
    <t>Locação de andaime tubular fachadeiro, largura mínima de 1,00 m com piso metálico e sapatas ajustáveis</t>
  </si>
  <si>
    <t>M2XME</t>
  </si>
  <si>
    <t>S.04.000.021235</t>
  </si>
  <si>
    <t>Tubo de papelão para forma com diâmetro de 30 cm</t>
  </si>
  <si>
    <t>S.04.000.021236</t>
  </si>
  <si>
    <t>Tubo de papelão para forma com diâmetro de 50 cm</t>
  </si>
  <si>
    <t>S.04.000.021238</t>
  </si>
  <si>
    <t>Tubo de papelão para forma com diâmetro de 25 cm</t>
  </si>
  <si>
    <t>S.04.000.021239</t>
  </si>
  <si>
    <t>Tubo de papelão para forma com diâmetro de 35 cm</t>
  </si>
  <si>
    <t>S.04.000.021240</t>
  </si>
  <si>
    <t>Tubo de papelão para fôrma com diâmetro de 40 cm</t>
  </si>
  <si>
    <t>S.04.000.021531</t>
  </si>
  <si>
    <t>Barra de transferência em aço liso, diâmetro de 12,5 mm e comprimento de 35 cm</t>
  </si>
  <si>
    <t>S.04.000.022069</t>
  </si>
  <si>
    <t>Espaçador treliçado de aço, H= 5 cm</t>
  </si>
  <si>
    <t>S.04.000.023626</t>
  </si>
  <si>
    <t>Forro em fibra mineral com placas acústicas removíveis de 625 x 625mm; ref. linha Sahara NRC0.60, borda T24 da OWA do Brasil ou equivalente - instalado</t>
  </si>
  <si>
    <t>S.04.000.024045</t>
  </si>
  <si>
    <t>Disco diamantado para máquinas serra-mármore</t>
  </si>
  <si>
    <t>S.04.000.024123</t>
  </si>
  <si>
    <t>Fibra de polipropileno corrugada, monofilamento 600g/m³, para concreto; ref. Degussa (Masterfiber), Fitesa (Polycret MF) ou equivalente</t>
  </si>
  <si>
    <t>S.04.000.026514</t>
  </si>
  <si>
    <t>Parafuso auto-atarraxante com fenda, zincado branco de 9,5 x 2,9 mm</t>
  </si>
  <si>
    <t>S.04.000.026601</t>
  </si>
  <si>
    <t>Perfil ´U´ enrijecido (60x45x20)mm chapa 14 galvanizado</t>
  </si>
  <si>
    <t>S.04.000.026727</t>
  </si>
  <si>
    <t>Parafuso auto-atarraxante 5,5x38mm com arruela e bucha tipo S8</t>
  </si>
  <si>
    <t>S.04.000.026728</t>
  </si>
  <si>
    <t>Parafuso em inoxidável auto-atarraxante sextavado M6x50mm com bucha plástica tipo S6</t>
  </si>
  <si>
    <t>S.04.000.027499</t>
  </si>
  <si>
    <t>Galvanização a frio (tinta rica em zinco)</t>
  </si>
  <si>
    <t>S.04.000.027515</t>
  </si>
  <si>
    <t>Placas pré-moldada em concreto dimensões (1,60x0,60x0,03m)</t>
  </si>
  <si>
    <t>S.04.000.028017</t>
  </si>
  <si>
    <t>Endurecedor superficial para concreto</t>
  </si>
  <si>
    <t>S.04.000.028073</t>
  </si>
  <si>
    <t>Cola para piso vinílico</t>
  </si>
  <si>
    <t>S.04.000.031142</t>
  </si>
  <si>
    <t>Porta/balcão tipo basculante em chapa de aço galvanizado n° 16 (MSG), com acionamento manual</t>
  </si>
  <si>
    <t>S.04.000.031215</t>
  </si>
  <si>
    <t>Ferro trabalhado</t>
  </si>
  <si>
    <t>S.04.000.031547</t>
  </si>
  <si>
    <t>Elevador para passageiros, uso interno com capacidade mínima de 600kg para duas paradas, portas unilaterais</t>
  </si>
  <si>
    <t>S.04.000.031548</t>
  </si>
  <si>
    <t>Elevador para passageiros, uso interno com capacidade mínima de 600kg para três paradas, portas unilaterais</t>
  </si>
  <si>
    <t>S.04.000.031550</t>
  </si>
  <si>
    <t>Elevador para passageiros, uso interno com capacidade mínima de 600kg para três paradas, portas bilaterais</t>
  </si>
  <si>
    <t>S.04.000.031551</t>
  </si>
  <si>
    <t>Elevador para passageiros, uso interno com capacidade mínima de 600kg para quatro paradas, portas bilaterais</t>
  </si>
  <si>
    <t>S.04.000.031552</t>
  </si>
  <si>
    <t>Elevador para passageiros, uso interno com capacidade mínima de 600kg para quatro paradas, portas unilaterais</t>
  </si>
  <si>
    <t>S.04.000.031554</t>
  </si>
  <si>
    <t>Fornecimento e instalação de vidro laminado 5+5mm, inclusive acessórios em alumínio</t>
  </si>
  <si>
    <t>S.04.000.031686</t>
  </si>
  <si>
    <t>Tela alambrado soldada galvanizada fio 3,0mm, malha 5 x 15 cm</t>
  </si>
  <si>
    <t>S.04.000.031731</t>
  </si>
  <si>
    <t>Dobradiça em aço cromado com pino e bola em aço de 3 1/2´ x 3´</t>
  </si>
  <si>
    <t>S.04.000.031733</t>
  </si>
  <si>
    <t>Dobradiça 03 estágios ferro galvanizado DN 1´ x 4´</t>
  </si>
  <si>
    <t>S.04.000.032569</t>
  </si>
  <si>
    <t>Granito com espessura de 2cm e acabamento polido</t>
  </si>
  <si>
    <t>S.04.000.032570</t>
  </si>
  <si>
    <t>Granito com espessura de 3cm e acabamento polido</t>
  </si>
  <si>
    <t>S.04.000.033032</t>
  </si>
  <si>
    <t>Lambri em madeira macho/fêmea 10 x 1 cm, exceto pinus</t>
  </si>
  <si>
    <t>S.04.000.033562</t>
  </si>
  <si>
    <t>Plaqueta laminada para revestimento em áreas internas e externas</t>
  </si>
  <si>
    <t>S.04.000.034030</t>
  </si>
  <si>
    <t>Fita crepe 25mm x 50m</t>
  </si>
  <si>
    <t>S.04.000.034045</t>
  </si>
  <si>
    <t>Forro fibra mineral acústico, borda Square Lay-in, placas de 1250x625x16mm ou 625x625x16mm, pintura base poliester, estrutura de sustentação perfil ´T´; ref. Giorgian ou equivalente - instalado</t>
  </si>
  <si>
    <t>S.04.000.034078</t>
  </si>
  <si>
    <t>Luminária retangular de embutir tipo calha aberta com aletas parabólicas para 2 lâmpadas fluorescentes tubulares, ref. 123232 BC da ARM, FAA04-E228 da Lumicenter, PL 377/24 da Prolumi ou equivalente</t>
  </si>
  <si>
    <t>S.04.000.036075</t>
  </si>
  <si>
    <t>Junta elástica estrutural neoprene aplicada, ref. JJ2020F da Juntas Jeene</t>
  </si>
  <si>
    <t>S.04.000.036701</t>
  </si>
  <si>
    <t>Tampo para suporte rede voleibol / trave de futebol</t>
  </si>
  <si>
    <t>S.04.000.036702</t>
  </si>
  <si>
    <t>Rede para volei em poliamida (nylon), malha de 10x10cm, fio com espessura de 2mm, com 4 faixas de arremate em lona</t>
  </si>
  <si>
    <t>S.04.000.036703</t>
  </si>
  <si>
    <t>Poste para voleibol oficial, galvanizado, com pintura em esmalte na cor verde, completo</t>
  </si>
  <si>
    <t>S.04.000.036704</t>
  </si>
  <si>
    <t>Bicicletário modelo U invertido em aço carbono 2", espessura 2mm, sem emendas, com acabamento em pintura eletrostática para fixação chumbada (com grapas)/parafusada</t>
  </si>
  <si>
    <t>S.04.000.038009</t>
  </si>
  <si>
    <t>Selador para pintura latex</t>
  </si>
  <si>
    <t>S.04.000.038010</t>
  </si>
  <si>
    <t>Lixa carbeto de silício de 7´</t>
  </si>
  <si>
    <t>S.04.000.038014</t>
  </si>
  <si>
    <t>Lixa massa/madeira uso geral Norton, Alcar ou equivalente (médias)</t>
  </si>
  <si>
    <t>S.04.000.039006</t>
  </si>
  <si>
    <t>Adesivo/selador à base de emulsão PVA/acrílica, ref. KZ Heydi da Viapol, Denverfix da Denver ou equivalente</t>
  </si>
  <si>
    <t>S.04.000.039086</t>
  </si>
  <si>
    <t>Placa de sinalização em PVC expandido de 70x20cm, espessura 3mm, adesivo dupla face sobre todo o verso</t>
  </si>
  <si>
    <t>S.04.000.042631</t>
  </si>
  <si>
    <t>Cantoneira em aço galvanizado de 2" x 2" x 1/8"</t>
  </si>
  <si>
    <t>S.04.000.042634</t>
  </si>
  <si>
    <t>Trilho chapa 50x60x1,9mm galvanizado para porta de correr</t>
  </si>
  <si>
    <t>S.04.000.042635</t>
  </si>
  <si>
    <t>Rodizio em aço duplo de 1 1/2"</t>
  </si>
  <si>
    <t>S.04.000.046214</t>
  </si>
  <si>
    <t>Sensor presença com fotocélula, bivolt, para iluminação teto, alcance 6m,120°, tempo de desligamento 1 ou 4 minutos</t>
  </si>
  <si>
    <t>S.04.000.049579</t>
  </si>
  <si>
    <t>Serra circular</t>
  </si>
  <si>
    <t>S.04.000.062028</t>
  </si>
  <si>
    <t>Baguete plástico tipo Tarucel, D= 6 mm</t>
  </si>
  <si>
    <t>S.04.000.062553</t>
  </si>
  <si>
    <t>Anel de borracha para tubo PVC 40mm (1 1/2´)</t>
  </si>
  <si>
    <t>S.04.000.065610</t>
  </si>
  <si>
    <t>Cuba em aço inoxidável simples de 600x500x300mm, AISI 304, liga 18,8 e chapa 22</t>
  </si>
  <si>
    <t>S.04.000.065676</t>
  </si>
  <si>
    <t>Tampo em MDF de 25 mm de espessura com laminado melamínico</t>
  </si>
  <si>
    <t>S.04.000.066171</t>
  </si>
  <si>
    <t>Ducha higiênica com registro, ref. Belle Epoque Light 1984 C51 da Deca, Delicatta 10906 da Docol, Aquarius 2195-A da Fabrimar ou equivalente</t>
  </si>
  <si>
    <t>S.04.000.069500</t>
  </si>
  <si>
    <t>Solução limpadora diluída em água</t>
  </si>
  <si>
    <t>S.04.000.069508</t>
  </si>
  <si>
    <t>Solda liga chumbo e estanho de 70x30</t>
  </si>
  <si>
    <t>S.04.000.069569</t>
  </si>
  <si>
    <t>Parafuso francês 5/16´ x 3/4´ com porca e arruela galvanizadas</t>
  </si>
  <si>
    <t>S.04.000.080135</t>
  </si>
  <si>
    <t>Lixadeira elétrica</t>
  </si>
  <si>
    <t>S.04.000.080173</t>
  </si>
  <si>
    <t>Rolo compactador liso de 1000 kg</t>
  </si>
  <si>
    <t>S.04.000.080237</t>
  </si>
  <si>
    <t>Máquina de lavagem a pressão tipo Vap (água fria, pressão 1700PSI)</t>
  </si>
  <si>
    <t>S.04.000.080341</t>
  </si>
  <si>
    <t>Placa vibratória - 60 kg</t>
  </si>
  <si>
    <t>S.04.000.081346</t>
  </si>
  <si>
    <t>Motosserra a gasolina portátil tipo 60 cilindradas; ref. mod.61 da Husqvarna ou equivalente</t>
  </si>
  <si>
    <t>S.04.000.081349</t>
  </si>
  <si>
    <t>Caminhão MUNCK 3 toneladas</t>
  </si>
  <si>
    <t>S.04.000.081350</t>
  </si>
  <si>
    <t>Caminhão MUNCK 15 toneladas</t>
  </si>
  <si>
    <t>S.04.000.081351</t>
  </si>
  <si>
    <t>Caminhão guindaste sobre pneus com capacidade de carga de 25 Toneladas</t>
  </si>
  <si>
    <t>S.04.000.081352</t>
  </si>
  <si>
    <t>Caminhão guindaste sobre pneus com capacidade de carga de 30 Toneladas</t>
  </si>
  <si>
    <t>S.04.000.090258</t>
  </si>
  <si>
    <t>Tela tipo mosquiteira em arame galvanizado malha 14, fio 30, abertura 1,5 mm, com requadro em perfis e chapas de ferro galvanizado - removível</t>
  </si>
  <si>
    <t>S.04.000.092856</t>
  </si>
  <si>
    <t>Gasolina comum</t>
  </si>
  <si>
    <t>S.05.000.009700</t>
  </si>
  <si>
    <t>Defensa metálica semimaleável simples</t>
  </si>
  <si>
    <t>S.05.000.020220</t>
  </si>
  <si>
    <t>Estaca tipo Raiz, diâmetro de 20 cm para 50 t, com perfuração em rocha (sem fornecimento de materiais)</t>
  </si>
  <si>
    <t>S.05.000.020276</t>
  </si>
  <si>
    <t>Estaca tipo Raiz, diâmetro de 15 cm para 25 t, em rocha</t>
  </si>
  <si>
    <t>S.05.000.020356</t>
  </si>
  <si>
    <t>Tela em polietileno para proteção de fachada, trama de 2,2mm</t>
  </si>
  <si>
    <t>S.05.000.021023</t>
  </si>
  <si>
    <t>Sarrafo de pinus, 1´ x 4´ - bruto</t>
  </si>
  <si>
    <t>S.05.000.021048</t>
  </si>
  <si>
    <t>Ripa de imbuia 3,5 x 1,5 cm</t>
  </si>
  <si>
    <t>S.05.000.021049</t>
  </si>
  <si>
    <t>Moldura de 3 cm, guarnição em padrão Imbuia - tipo meia</t>
  </si>
  <si>
    <t>S.05.000.021061</t>
  </si>
  <si>
    <t>Tábua de pinus, 1´ x 12´ - bruta</t>
  </si>
  <si>
    <t>S.05.000.021062</t>
  </si>
  <si>
    <t>Pontalete de pinus, 3´ x 3´ - bruto</t>
  </si>
  <si>
    <t>S.05.000.021100</t>
  </si>
  <si>
    <t>Pré misturado a quente</t>
  </si>
  <si>
    <t>S.05.000.021101</t>
  </si>
  <si>
    <t>Pré misturado a frio</t>
  </si>
  <si>
    <t>S.05.000.024121</t>
  </si>
  <si>
    <t>Manta asfáltica com armadura poliéster tipo III, esp.4 mm anti raiz, ref. Torodin Anti Raiz Viapol - instalado</t>
  </si>
  <si>
    <t>S.05.000.026500</t>
  </si>
  <si>
    <t>Tela em aço inoxidável 430, perfurada, espessura de 1,6mm, diâmetro do furo 17mm</t>
  </si>
  <si>
    <t>S.05.000.026515</t>
  </si>
  <si>
    <t>Parafuso auto-atarraxante com cabeça panela e bucha de nylon S-8</t>
  </si>
  <si>
    <t>S.05.000.026607</t>
  </si>
  <si>
    <t>Grelha tipo boca de leão em ferro fundido ductil, articulada, classe mín. 250 - 25T, medidas aproximadas: 810x270mm - NBR 10160</t>
  </si>
  <si>
    <t>S.05.000.026608</t>
  </si>
  <si>
    <t>Ferro perfilado trabalhado</t>
  </si>
  <si>
    <t>S.05.000.027511</t>
  </si>
  <si>
    <t>Chapéu tipo chinês para duto galvanizado de 35cm, bitola 22, para exaustor</t>
  </si>
  <si>
    <t>S.05.000.028002</t>
  </si>
  <si>
    <t>Solvente para materiais base epóxi</t>
  </si>
  <si>
    <t>S.05.000.032432</t>
  </si>
  <si>
    <t>Caixilho em alumínio anodizado comum, fixo sem ventilação permanente, H= 1,00m, L= 1,20m, rerfil 30 - sem vidros</t>
  </si>
  <si>
    <t>S.05.000.032433</t>
  </si>
  <si>
    <t>Caixilho de alumínio anodizado comum, tipo maxim-ar, H= 0,90m, L- 1,20m, linha 30 - sem vidros</t>
  </si>
  <si>
    <t>S.05.000.036031</t>
  </si>
  <si>
    <t>Junta plástica de dilatação para pisos de 3/4´x 1/8´ (17 x 3 mm)</t>
  </si>
  <si>
    <t>S.05.000.036705</t>
  </si>
  <si>
    <t>Mastro para bandeira em aço galvanizado completo engastado, altura livre de 9,00 m</t>
  </si>
  <si>
    <t>S.05.000.036714</t>
  </si>
  <si>
    <t>Mastro para bandeira em aço galvanizado completo engastado, altura livre de 7,00 m</t>
  </si>
  <si>
    <t>S.05.000.038556</t>
  </si>
  <si>
    <t>Árvore ornamental tipo Quaresmeira (Tibouchina Granulosa) - h= 1,50 / 2,00m</t>
  </si>
  <si>
    <t>S.05.000.039039</t>
  </si>
  <si>
    <t>Argamassa mista com areia grossa 1:2:8</t>
  </si>
  <si>
    <t>S.05.000.039040</t>
  </si>
  <si>
    <t>Argamassa de cimento e areia - média 1:5</t>
  </si>
  <si>
    <t>S.05.000.039104</t>
  </si>
  <si>
    <t>Placa de identificação para estacionamento (placa+poste+base), com desenho universal de acessibilidade, tipo pedestal</t>
  </si>
  <si>
    <t>S.05.000.040132</t>
  </si>
  <si>
    <t>Poste telecônico reto em aço galvanizado a fogo, altura de 7 m, com base, chumbadores, porcas e arruelas</t>
  </si>
  <si>
    <t>S.05.000.065621</t>
  </si>
  <si>
    <t>Cuba em aço inoxidável simples de 600x500x400mm, AISI 304, liga 18,8 e chapa 22</t>
  </si>
  <si>
    <t>S.05.000.090089</t>
  </si>
  <si>
    <t>Cubículo de medição blindado de média tensão, completo, uso abrigado, classe 15 kV, ref. Piccolo Gimi, Beguin ou equivalente</t>
  </si>
  <si>
    <t>S.05.000.093275</t>
  </si>
  <si>
    <t>S.06.000.009687</t>
  </si>
  <si>
    <t>Caminhão carroceria fixa aberta madeira, capacidade 5T - 160CV - PBT*8250, capacidade máxima de tração 11T - Diesel</t>
  </si>
  <si>
    <t>S.06.000.011700</t>
  </si>
  <si>
    <t>S.06.000.011701</t>
  </si>
  <si>
    <t>S.06.000.011702</t>
  </si>
  <si>
    <t>S.06.000.028076</t>
  </si>
  <si>
    <t>Aparelho corte oxiacetileno</t>
  </si>
  <si>
    <t>S.06.000.061088</t>
  </si>
  <si>
    <t>Junta Gibault em ferro fundido, DN= 80mm completa</t>
  </si>
  <si>
    <t>S.06.000.061089</t>
  </si>
  <si>
    <t>Junta Gibault em ferro fundido, DN= 100 mm completa</t>
  </si>
  <si>
    <t>S.06.000.067004</t>
  </si>
  <si>
    <t>Escavação e carga mecanizada em campo aberto com rompedor hidráulico, em rocha</t>
  </si>
  <si>
    <t>S.06.000.080349</t>
  </si>
  <si>
    <t>Veículo leve com capacidade 65 a 80cv</t>
  </si>
  <si>
    <t>S.07.000.000001</t>
  </si>
  <si>
    <t>Tacha refletiva de plástico injetado tipo I monodirecional, conforme NBR 14636</t>
  </si>
  <si>
    <t>S.07.000.000002</t>
  </si>
  <si>
    <t>Tacha refletiva de plástico injetado tipo II monodirecional conforme NBR 14636</t>
  </si>
  <si>
    <t>S.07.000.000003</t>
  </si>
  <si>
    <t>Tacha refletiva de plástico injetado tipo I bidirecional conforme NBR 14636</t>
  </si>
  <si>
    <t>S.07.000.000004</t>
  </si>
  <si>
    <t>Tacha refletiva de plástico injetado tipo II bidirecional conforme NBR 14636</t>
  </si>
  <si>
    <t>S.07.000.000006</t>
  </si>
  <si>
    <t>Tachão refletivo de plástico injetado tipo I monodirecional conforme NBR 15576</t>
  </si>
  <si>
    <t>S.07.000.000007</t>
  </si>
  <si>
    <t>Tachão refletivo de plástico injetado tipo I bidirecional conforme NBR 15576</t>
  </si>
  <si>
    <t>S.07.000.000008</t>
  </si>
  <si>
    <t>Tacha refletiva de resina sintética tipo I bidirecional conforme NBR 14636</t>
  </si>
  <si>
    <t>S.07.000.000009</t>
  </si>
  <si>
    <t>Tacha refletiva de resina sintética tipo I monodirecional conforme NBR 14636</t>
  </si>
  <si>
    <t>S.07.000.000010</t>
  </si>
  <si>
    <t>Tacha refletiva de resina sintética tipo II bidirecional conforme NBR 15576</t>
  </si>
  <si>
    <t>S.07.000.000011</t>
  </si>
  <si>
    <t>Tacha refletiva de resina sintética tipo II monodirecional conforme NBR 14636</t>
  </si>
  <si>
    <t>S.07.000.000012</t>
  </si>
  <si>
    <t>Tachão refletivo de resina sintética tipo I bidirecional conforme NBR 14636</t>
  </si>
  <si>
    <t>S.07.000.000013</t>
  </si>
  <si>
    <t>Tachão refletivo de resina sintética tipo I monodirecional conforme NBR 14636</t>
  </si>
  <si>
    <t>S.07.000.009521</t>
  </si>
  <si>
    <t>Grupo gerador - 2,5/3 kVA</t>
  </si>
  <si>
    <t>S.07.000.009675</t>
  </si>
  <si>
    <t>Martelete perfurador/rompedor elétrico - 1,5 kW</t>
  </si>
  <si>
    <t>S.07.000.009800</t>
  </si>
  <si>
    <t>Bate-estaca hidráulico para defensas montado em caminhão guindauto com capacidade de 20 t.m e carroceria de 4 t - 136 kW</t>
  </si>
  <si>
    <t>S.07.000.080230</t>
  </si>
  <si>
    <t>Pá-carregadeira sobre pneus, potência 120 a 122HP (88,5 a 119 kW) capacidade da caçamba de 1,7 a 5,0m³, ref. CAT924G da CATERPILLAR ou equivalente</t>
  </si>
  <si>
    <t>S.07.000.080308</t>
  </si>
  <si>
    <t>Transporte de material asfáltico, com caminhão com capacidade de 20000l em rodovia pavimentada para distância médias de transporte igual ou inferior a 100km. af_02/2016</t>
  </si>
  <si>
    <t>TxKM</t>
  </si>
  <si>
    <t>SECRETARIA DE MEIO AMBIENTE, INFRAESTRUTURA E LOGÍSTICA</t>
  </si>
  <si>
    <t>DEPARTAMENTO DE ESTRADAS DE RODAGEM DO ESTADO DE SÃO PAULO</t>
  </si>
  <si>
    <t>TABELA DE PREÇOS UNITÁRIOS NÃO DESONERADOS</t>
  </si>
  <si>
    <t>Atendendo à Lei Federal nº 13.161 de 31/08/2015</t>
  </si>
  <si>
    <t xml:space="preserve">                              Data de Referência: 31/12/2023</t>
  </si>
  <si>
    <t>Subitem</t>
  </si>
  <si>
    <t>Descrição</t>
  </si>
  <si>
    <t>Preço Unitário</t>
  </si>
  <si>
    <t>21.01.01</t>
  </si>
  <si>
    <t xml:space="preserve">SONDAGEM A PERCUSSAO ATE 15M                                                   </t>
  </si>
  <si>
    <t>21.01.02</t>
  </si>
  <si>
    <t xml:space="preserve">SONDAGEM A PERC. ATE 15M LOC. ALAG.&lt;50CM                                       </t>
  </si>
  <si>
    <t>21.01.03</t>
  </si>
  <si>
    <t xml:space="preserve">SONDAGEM A  PERCUSSAO DE 15 A 30M                                              </t>
  </si>
  <si>
    <t>21.01.04</t>
  </si>
  <si>
    <t xml:space="preserve">SONDAGEM A PERC.15A30M LOC.ALAG.&lt;50CM                                          </t>
  </si>
  <si>
    <t>21.01.05</t>
  </si>
  <si>
    <t xml:space="preserve">SONDAGEM PERCUSSAO SUPERIOR A 30M                                              </t>
  </si>
  <si>
    <t>21.01.06</t>
  </si>
  <si>
    <t xml:space="preserve">SONDAGEM PERC.+30M LOC.ALAG.&lt;50CM                                              </t>
  </si>
  <si>
    <t>21.01.07</t>
  </si>
  <si>
    <t xml:space="preserve">TAXA FIXA INSTALACAO SONDAGEM PERCUSSAO                                        </t>
  </si>
  <si>
    <t>un</t>
  </si>
  <si>
    <t>21.01.08</t>
  </si>
  <si>
    <t xml:space="preserve">TAXA FIXA INSTALACAO SONDAGEM ROTATIVA                                         </t>
  </si>
  <si>
    <t>21.01.09</t>
  </si>
  <si>
    <t xml:space="preserve">TRANSPORTE DE EQUIPAMENTO DE SONDAGEM                                          </t>
  </si>
  <si>
    <t>km*equip</t>
  </si>
  <si>
    <t>21.01.10</t>
  </si>
  <si>
    <t xml:space="preserve">DESLOCAMENTO DE EQUIPAMENTO DE SONDAGEM                                        </t>
  </si>
  <si>
    <t>21.01.11</t>
  </si>
  <si>
    <t xml:space="preserve">PLATAFORMA OU BANQUETA SOND.PERCUSSAO                                          </t>
  </si>
  <si>
    <t>equip</t>
  </si>
  <si>
    <t>21.01.12</t>
  </si>
  <si>
    <t xml:space="preserve">PLATAFORMA OU BANQUETA P/ SOND. ROTATIVA                                       </t>
  </si>
  <si>
    <t>21.01.14</t>
  </si>
  <si>
    <t xml:space="preserve">FLUTUANTE PARA SONDAGEM                                                        </t>
  </si>
  <si>
    <t>obra</t>
  </si>
  <si>
    <t>21.01.15</t>
  </si>
  <si>
    <t xml:space="preserve">INSTAL.SONDAGEM PERCUSSAO S/ FLUTUANTE                                         </t>
  </si>
  <si>
    <t>sond</t>
  </si>
  <si>
    <t>21.01.16</t>
  </si>
  <si>
    <t xml:space="preserve">INSTALACAO SONDAGEM ROTATIVA S/FLUTUANTE                                       </t>
  </si>
  <si>
    <t>21.01.17</t>
  </si>
  <si>
    <t xml:space="preserve">SONDAGEM ROTATIVA SOLO 57,10MM (AX)                                            </t>
  </si>
  <si>
    <t>21.01.18</t>
  </si>
  <si>
    <t xml:space="preserve">SONDAGEM ROTATIVA SOLO 73,00MM (BX)                                            </t>
  </si>
  <si>
    <t>21.01.19</t>
  </si>
  <si>
    <t xml:space="preserve">SONDAGEM ROTATIVA SOLO 88,90MM (NX)                                            </t>
  </si>
  <si>
    <t>21.01.20</t>
  </si>
  <si>
    <t xml:space="preserve">SONDAGEM ROTATIVA SOLO 114,30MM (HX)                                           </t>
  </si>
  <si>
    <t>21.01.21</t>
  </si>
  <si>
    <t xml:space="preserve">SONDAGEM ROTATIVA ROCHA ALT.57,1MM (AX)                                        </t>
  </si>
  <si>
    <t>21.01.22</t>
  </si>
  <si>
    <t xml:space="preserve">SONDAGEM ROTATIVA ROCHA ALT.73,0MM (BX)                                        </t>
  </si>
  <si>
    <t>21.01.23</t>
  </si>
  <si>
    <t xml:space="preserve">SONDAGEM ROTATIVA ROCHA ALT.88,9MM (NX)                                        </t>
  </si>
  <si>
    <t>21.01.24</t>
  </si>
  <si>
    <t xml:space="preserve">SONDAGEM ROTATIVA ROCHA ALT.114,3MM (HX)                                       </t>
  </si>
  <si>
    <t>21.01.25</t>
  </si>
  <si>
    <t xml:space="preserve">SONDAGEM ROTATIVA ROCHA SA 57,10MM (AX)                                        </t>
  </si>
  <si>
    <t>21.01.26</t>
  </si>
  <si>
    <t xml:space="preserve">SONDAGEM ROTATIVA ROCHA SA 73,00MM (BX)                                        </t>
  </si>
  <si>
    <t>21.01.27</t>
  </si>
  <si>
    <t xml:space="preserve">SONDAGEM ROTATIVA ROCHA SA 88,9MM (NX)                                         </t>
  </si>
  <si>
    <t>21.01.28</t>
  </si>
  <si>
    <t xml:space="preserve">SONDAGEM ROTATIVA ROCHA SA 114,30MM (HX)                                       </t>
  </si>
  <si>
    <t>21.01.29</t>
  </si>
  <si>
    <t xml:space="preserve">SONDAGEM A TRADO PROFUNDIDADE ATE 5M                                           </t>
  </si>
  <si>
    <t>21.01.30</t>
  </si>
  <si>
    <t xml:space="preserve">SONDAGEM A TRADO PROFUNDIDADE 5 A 10M                                          </t>
  </si>
  <si>
    <t>21.02.01.01</t>
  </si>
  <si>
    <t xml:space="preserve">DETER. COORDENADAS COM GPS2 (CONTROLE BASICO) PRECISAO MINIMA DE 2 ORDEM.      </t>
  </si>
  <si>
    <t>21.02.01.02</t>
  </si>
  <si>
    <t xml:space="preserve">DETER. COORDENADAS COM GPS3 (CONTROLE BASICO) PRECISAO MINIMA DE 2 ORDEM.      </t>
  </si>
  <si>
    <t>21.02.02.01</t>
  </si>
  <si>
    <t xml:space="preserve">TRANSPORTE COORDENADAS ATRAVES DE POLIGONAIS CLASSE II P DA NBR 13.133         </t>
  </si>
  <si>
    <t>km</t>
  </si>
  <si>
    <t>21.02.03.01</t>
  </si>
  <si>
    <t xml:space="preserve">IMPLANTACAO DE POLIGONAIS CLASSE III P DA NBR 13.133.                          </t>
  </si>
  <si>
    <t>21.02.04.01</t>
  </si>
  <si>
    <t xml:space="preserve">TRANSPORTE DE REFERENCIA DE NIVEL ATRAVES NIVELAMENTO GEOMETRICO 4 MM K.       </t>
  </si>
  <si>
    <t>21.02.05.01</t>
  </si>
  <si>
    <t xml:space="preserve">TRANSPORTE DE REFERENCIA DE NIVEL ATRAVES NIVELAMENTO GEOMETRICO CLASSE IN.    </t>
  </si>
  <si>
    <t>21.02.06.01</t>
  </si>
  <si>
    <t>LEV. PLANIALTIMETRICO E CADASTRAL, POLIGONAL CLASSE II PAC ESC. 1:500 ATE 1 HA.</t>
  </si>
  <si>
    <t>21.02.06.02</t>
  </si>
  <si>
    <t>LEV. PLANIALTIMETRICO E CADASTRAL, POLIGONAL CLASSE II PAC ESC. 1:1000 ATE 1HA.</t>
  </si>
  <si>
    <t>21.02.07.01</t>
  </si>
  <si>
    <t>LEV. PLANIALTIMETRICO E CADASTRAL, POLIGONAL CLASSE II PAC ESC. 1:500 ALEM 1HA.</t>
  </si>
  <si>
    <t>ha</t>
  </si>
  <si>
    <t>21.02.07.02</t>
  </si>
  <si>
    <t xml:space="preserve">LEV. PLANIALTIMETRICO E CADASTRAL, POLIGONAL CLASSE II PAC ESC.1:1000 ALEM 1HA </t>
  </si>
  <si>
    <t>21.02.08.01</t>
  </si>
  <si>
    <t xml:space="preserve">LEV. PLANIALTIMETRICO DE FAVELAS COM AREA ATE 2000 M2 C/POLIG. AUXILIAR        </t>
  </si>
  <si>
    <t>21.02.09.01</t>
  </si>
  <si>
    <t xml:space="preserve">LEV. PLANIALTIMETRICO DE FAVELAS COM AREA ALEM 2000 M2 C/POLIG.AUXILIAR        </t>
  </si>
  <si>
    <r>
      <t>m</t>
    </r>
    <r>
      <rPr>
        <vertAlign val="superscript"/>
        <sz val="11"/>
        <color theme="1"/>
        <rFont val="Calibri"/>
        <family val="2"/>
        <scheme val="minor"/>
      </rPr>
      <t>2</t>
    </r>
  </si>
  <si>
    <t>21.02.10.01</t>
  </si>
  <si>
    <t>LEV. PLANIALT. SECOES TRANSV. A PARTIR DE LINHA BASE EXISTENTE NIV. GEOMETRICO.</t>
  </si>
  <si>
    <t>21.02.11.01</t>
  </si>
  <si>
    <t xml:space="preserve">LEVANT. PLANIALTIMETRICO CADASTRAL FAIXAS ATE 30M CLASSE II PAC DA NBR 13.133  </t>
  </si>
  <si>
    <t>21.02.12.01</t>
  </si>
  <si>
    <t>LEVANT. PLANIALTIMETRICO CADASTRAL FAIXAS DE 30 A 60 M CLASSE II PAC NBR 13.133</t>
  </si>
  <si>
    <t>21.02.13.01</t>
  </si>
  <si>
    <t xml:space="preserve">LEVANT. PLANIALTIMETRICO CADASTRAL FAIXAS ALEM 60M CLASSE II PAC DA NBR 13.133 </t>
  </si>
  <si>
    <t>21.02.14.01</t>
  </si>
  <si>
    <t xml:space="preserve">MATERIALIZACAO DE LINHA BASE PROJETADA C/ ESTAQUEAMENTO DE 20 EM 20 M.         </t>
  </si>
  <si>
    <t>21.02.15.01</t>
  </si>
  <si>
    <t>IMPL. E CADASTRO PLANIALT. LINHA BASE VIA EXISTENTE ESTAQUEAMENTO DE 20 EM 20 M</t>
  </si>
  <si>
    <t>21.02.16.01</t>
  </si>
  <si>
    <t xml:space="preserve">CADASTRO DE PVA, PVE, BL E TL                                                  </t>
  </si>
  <si>
    <t>21.02.17.01</t>
  </si>
  <si>
    <t xml:space="preserve">CADASTRO DE OBRA DE ARTE CORRENTE (GALERIA E BUEIRO) E INTERFERENCIAS          </t>
  </si>
  <si>
    <t>21.02.18.01</t>
  </si>
  <si>
    <t xml:space="preserve">LEV.CAD.ESTRUT. EM CONCRETO, PONTES E VIADUTOS, DETALHADO PECAS ESTRUTURAIS    </t>
  </si>
  <si>
    <t>tramo</t>
  </si>
  <si>
    <t>21.02.19.01</t>
  </si>
  <si>
    <t xml:space="preserve">CADASTRO DE PROPRIEDADE PARA DESAPROPRIACAO URBANA.                            </t>
  </si>
  <si>
    <t>21.02.20.01</t>
  </si>
  <si>
    <t xml:space="preserve">CADASTRO DE PROPRIEDADE PARA DESAPROPRIACAO RURAL ATE 5000 M2.                 </t>
  </si>
  <si>
    <t>21.02.20.02</t>
  </si>
  <si>
    <t xml:space="preserve">CADASTRO DE PROPRIEDADE PARA DESAPROPRIACAO RURAL ALEM 5000 M2.                </t>
  </si>
  <si>
    <t>21.02.21.01</t>
  </si>
  <si>
    <t xml:space="preserve">ABERTURA DE PICADA COM LARGURA SUFICIENTE PARA LEVANTAMENTO TOPOGRAFICO.       </t>
  </si>
  <si>
    <t>21.02.22.01</t>
  </si>
  <si>
    <t xml:space="preserve">LEVANTAMENTO DE SECOES TOPOBATIMETRICOS.                                       </t>
  </si>
  <si>
    <t>21.02.22.02</t>
  </si>
  <si>
    <t xml:space="preserve">LEVANTAMENTO TOPOBATIMETRICO, MODO CONTINUO COM ECOBATIMETRO, POSIC.COM GPS    </t>
  </si>
  <si>
    <t>21.02.23.01</t>
  </si>
  <si>
    <t xml:space="preserve">LEVANTAMENTO DE BATIMETRIA ESPECIAL                                            </t>
  </si>
  <si>
    <t>equipe.dia</t>
  </si>
  <si>
    <t>21.02.24.01</t>
  </si>
  <si>
    <t>FORN. EQUIP.TOP., 1 TECN., 2 AUX., 1 NIVEL. C/ NIVEL AUT. ESTACAO TOTAL E VEIC.</t>
  </si>
  <si>
    <t>equipe.mes</t>
  </si>
  <si>
    <t>21.02.25.01</t>
  </si>
  <si>
    <t xml:space="preserve">MARC.CONC. TRONCO PIR. DE 10X10CM T/ 30X30CM B/ 40CM H, PINO/CHAPA COLADA TOPO </t>
  </si>
  <si>
    <t>21.02.26.01</t>
  </si>
  <si>
    <t xml:space="preserve">MOBILIZACAO / DESMOBILIZACAO - DE EQUIPE E EQUIP. DE TOPOGRAFIA A 50 E 150KM   </t>
  </si>
  <si>
    <t>21.02.26.02</t>
  </si>
  <si>
    <t xml:space="preserve">MOBILIZACAO / DESMOBILIZACAO - EQUIPE E EQUIP. DE TOPOGRAFIA ENTRE 151E300KM   </t>
  </si>
  <si>
    <t>21.02.26.03</t>
  </si>
  <si>
    <t xml:space="preserve">MOBILIZACAO / DESMOBILIZACAO - EQUIPE E EQUIP. TOPOGRAFIA ENTRE 301E600KM      </t>
  </si>
  <si>
    <t>21.02.27.01</t>
  </si>
  <si>
    <t xml:space="preserve">MOBILIZACAO DE AERONAVE DENTRO DO ESTADO.                                      </t>
  </si>
  <si>
    <t>global</t>
  </si>
  <si>
    <t>21.02.28.01</t>
  </si>
  <si>
    <t xml:space="preserve">COBERTURA FOTOGRAFICA POR AREA FOTOGRAFADA, VOO NA ESCALA 1:20.000             </t>
  </si>
  <si>
    <r>
      <t>km</t>
    </r>
    <r>
      <rPr>
        <vertAlign val="superscript"/>
        <sz val="11"/>
        <color theme="1"/>
        <rFont val="Calibri"/>
        <family val="2"/>
        <scheme val="minor"/>
      </rPr>
      <t>2</t>
    </r>
  </si>
  <si>
    <t>21.02.28.02</t>
  </si>
  <si>
    <t xml:space="preserve">COBERTURA FOTOGRAFICA POR AREA FOTOGRAFADA, VOO NA ESCALA 1:5.000              </t>
  </si>
  <si>
    <t>21.02.29.01</t>
  </si>
  <si>
    <t xml:space="preserve">REVELACAO DE FOTOS AEREAS INCLUSIVE ARQUIVO DIGITAL E FOTOINDICE.              </t>
  </si>
  <si>
    <t>21.02.30.01</t>
  </si>
  <si>
    <t xml:space="preserve">RESTITUICAO VOO AEROFOTOGRAMETRICO ESC. ATE 5X SUPERIOR AO DO VOO, ESC.1:5.000 </t>
  </si>
  <si>
    <t>21.02.30.02</t>
  </si>
  <si>
    <t>RESTITUICAO VOO AEROFOTOGRAMETRICO ESC. ATE 5X SUPERIOR AO DO VOO, ESC. 1:1.000</t>
  </si>
  <si>
    <t>21.02.31.01</t>
  </si>
  <si>
    <t>ORTOFOTOCARTA VOO AEROFOTOGRAMETRICO ESC. ATE 5X SUPERIOR AO DO VOO, ESC.1:5000</t>
  </si>
  <si>
    <t>21.02.31.02</t>
  </si>
  <si>
    <t>ORTOFOTOCARTA VOO AEROFOTOGRAMETRICO ESC. ATE 5X SUPERIOR AO DO VOO, ESC.1:1000</t>
  </si>
  <si>
    <t>21.02.32.01</t>
  </si>
  <si>
    <t xml:space="preserve">APOIO CAMPO AEROF. DETERM. NUM. DE PONTOS P/ RESIST. EM ESC. ATE 5X MAIOR.     </t>
  </si>
  <si>
    <t>21.03.01</t>
  </si>
  <si>
    <t xml:space="preserve">REMOCAO CERCA ARAME,INCL.TRANSPORTE                                            </t>
  </si>
  <si>
    <t>21.03.02</t>
  </si>
  <si>
    <t xml:space="preserve">REMOCAO DE DEFENSA METALICA SIMPLES                                            </t>
  </si>
  <si>
    <t>21.03.03</t>
  </si>
  <si>
    <t xml:space="preserve">REMOCAO DE DEFENSA METALICA DUPLA                                              </t>
  </si>
  <si>
    <t>21.03.04</t>
  </si>
  <si>
    <t xml:space="preserve">REMOCAO DEFENSA MET.SIMPLES P/ REINST.                                         </t>
  </si>
  <si>
    <t>21.03.05</t>
  </si>
  <si>
    <t xml:space="preserve">REMOCAO DEFENSA METALICA DUPLA P/ REINST                                       </t>
  </si>
  <si>
    <t>21.03.06</t>
  </si>
  <si>
    <t xml:space="preserve">REMOCAO CANALIZACAO D&gt;=0,60M                                                   </t>
  </si>
  <si>
    <t>21.03.07</t>
  </si>
  <si>
    <t xml:space="preserve">REMOCAO CANALIZACAO D&lt;0,60M                                                    </t>
  </si>
  <si>
    <t>21.03.08</t>
  </si>
  <si>
    <t xml:space="preserve">REMOCAO E TRANSPORTE DE GUIA PRE-MOLDADA                                       </t>
  </si>
  <si>
    <t>21.03.09</t>
  </si>
  <si>
    <t xml:space="preserve">REMOCAO DE ESTACA DE EUCALIPTO                                                 </t>
  </si>
  <si>
    <t>21.03.10</t>
  </si>
  <si>
    <t xml:space="preserve">REMOCAO DE TACHA REFLETIVA                                                     </t>
  </si>
  <si>
    <t>21.03.11</t>
  </si>
  <si>
    <t xml:space="preserve">REMOCAO DE PINTURA TERMOPLÁSTICA DE VIA                                        </t>
  </si>
  <si>
    <t>21.03.11.01</t>
  </si>
  <si>
    <t xml:space="preserve">REMOCAO DE PINTURA ACRIL.  DEMARC.DE VIA POR PROCESSO MANUAL                   </t>
  </si>
  <si>
    <t>21.03.11.03</t>
  </si>
  <si>
    <t xml:space="preserve">REMOCAO DE SINALIZACAO HORIZONTAL POR FRESAGEM                                 </t>
  </si>
  <si>
    <t>21.03.13</t>
  </si>
  <si>
    <t xml:space="preserve">REMOCAO DE GABIAO TIPO CAIXA                                                   </t>
  </si>
  <si>
    <r>
      <t>m</t>
    </r>
    <r>
      <rPr>
        <vertAlign val="superscript"/>
        <sz val="11"/>
        <color theme="1"/>
        <rFont val="Calibri"/>
        <family val="2"/>
        <scheme val="minor"/>
      </rPr>
      <t>3</t>
    </r>
  </si>
  <si>
    <t>21.03.15</t>
  </si>
  <si>
    <t xml:space="preserve">MONTAGEM E DESMONTAGEM DE BLOQUEADOR TEMPORARIO DE FLUIDOS                     </t>
  </si>
  <si>
    <t>21.04.01</t>
  </si>
  <si>
    <t xml:space="preserve">CERCA DE ARAME FARPADO C/ 4 FIOS                                               </t>
  </si>
  <si>
    <t>21.04.02</t>
  </si>
  <si>
    <t xml:space="preserve">CERCA DE ARAME FARPADO C/ 6 FIOS                                               </t>
  </si>
  <si>
    <t>21.04.03</t>
  </si>
  <si>
    <t xml:space="preserve">CERCA ARAME FARPADO POR REAPROVEITAMENTO                                       </t>
  </si>
  <si>
    <t>21.05.01</t>
  </si>
  <si>
    <t xml:space="preserve">DEMOLICAO DE CONCRETO ARMADO                                                   </t>
  </si>
  <si>
    <t>21.05.02</t>
  </si>
  <si>
    <t xml:space="preserve">DEMOLICAO DE CONCRETO SIMPLES                                                  </t>
  </si>
  <si>
    <t>21.05.04</t>
  </si>
  <si>
    <t xml:space="preserve">DEMOLICAO PAV.RIG.INCL.TRANSP. ATE 1 KM                                        </t>
  </si>
  <si>
    <t>21.05.05</t>
  </si>
  <si>
    <t xml:space="preserve">DEMOLICAO DE EDIFICACAO EM ALVENARIA                                           </t>
  </si>
  <si>
    <t>21.05.06</t>
  </si>
  <si>
    <t xml:space="preserve">DEMOLICAO DE EDIFICACAO EM MADEIRA                                             </t>
  </si>
  <si>
    <t>21.05.07</t>
  </si>
  <si>
    <t xml:space="preserve">DEMOLICAO PAVIMENTOFLEXIVEL C/TRANSPORT                                        </t>
  </si>
  <si>
    <t>21.07.01</t>
  </si>
  <si>
    <t xml:space="preserve">ABERTURA DE POCO DE INSPECAO ATE 1,5M DE PROFUNDIDADE                          </t>
  </si>
  <si>
    <t>21.07.02</t>
  </si>
  <si>
    <t xml:space="preserve">ENSAIO DE UMIDADE NATURAL                                                      </t>
  </si>
  <si>
    <t>21.07.03</t>
  </si>
  <si>
    <t xml:space="preserve">ENSAIO DE DENSIDADE NATURAL                                                    </t>
  </si>
  <si>
    <t>21.07.04</t>
  </si>
  <si>
    <t xml:space="preserve">ANALISE GRANULOMETRICA POR PENEIRAMENTO E SEDIMENTACAO.                        </t>
  </si>
  <si>
    <t>21.07.05</t>
  </si>
  <si>
    <t xml:space="preserve">ENSAIO DE CBR 5 PONTOS E.N.                                                    </t>
  </si>
  <si>
    <t>21.07.06</t>
  </si>
  <si>
    <t xml:space="preserve">ENSAIO DE CBR 5 PONTOS E.I.                                                    </t>
  </si>
  <si>
    <t>21.07.07</t>
  </si>
  <si>
    <t xml:space="preserve">CLASSIFICACAO MCT (PERDA POR IMERSAO E MINI MCV).                              </t>
  </si>
  <si>
    <t>conjunto</t>
  </si>
  <si>
    <t>21.07.12</t>
  </si>
  <si>
    <t xml:space="preserve">CLASSIFICACAO MCT - METODO PASTILHA                                            </t>
  </si>
  <si>
    <t>21.07.13</t>
  </si>
  <si>
    <t xml:space="preserve">ENSAIO DE CBR 1 PONTO MOLDADO NA UMIDADE OTIMA DE COMPACTACAO (E.N.)           </t>
  </si>
  <si>
    <t>21.07.14</t>
  </si>
  <si>
    <t xml:space="preserve">ENSAIO DE COMPACTACAO - PROCTOR.                                               </t>
  </si>
  <si>
    <t>21.07.15</t>
  </si>
  <si>
    <t xml:space="preserve">GRANULOMETRIA POR PENEIRAMENTO SIMPLES (SEM SEDIMENTACAO).                     </t>
  </si>
  <si>
    <t>21.08.01</t>
  </si>
  <si>
    <t xml:space="preserve">LIMPEZA DE DRENAGEM DA PLATAFORMA                                              </t>
  </si>
  <si>
    <t>21.08.02</t>
  </si>
  <si>
    <t xml:space="preserve">LIMPEZA DE BUEIROS DIAMETRO ATE 80CM                                           </t>
  </si>
  <si>
    <t>21.08.03</t>
  </si>
  <si>
    <t xml:space="preserve">LIMPEZA DE BUEIROS DIAMETRO ATE 100CM                                          </t>
  </si>
  <si>
    <t>21.08.04</t>
  </si>
  <si>
    <t xml:space="preserve">LIMPEZA DE BUEIROS DIAMETRO ATE 120CM                                          </t>
  </si>
  <si>
    <t>21.08.05</t>
  </si>
  <si>
    <t xml:space="preserve">LIMPEZA DE BUEIROS DIAMETRO ATE 150CM                                          </t>
  </si>
  <si>
    <t>21.08.06</t>
  </si>
  <si>
    <t xml:space="preserve">LIMPEZA DE GALERIA                                                             </t>
  </si>
  <si>
    <t>21.08.08</t>
  </si>
  <si>
    <t xml:space="preserve">DEMOLICAO E RETIRADA DE GUARDA-CORPO                                           </t>
  </si>
  <si>
    <t>21.08.09</t>
  </si>
  <si>
    <t xml:space="preserve">LIMPEZA DE BUEIROS DIAMETRO ATE 60CM                                           </t>
  </si>
  <si>
    <t>21.08.11</t>
  </si>
  <si>
    <t xml:space="preserve">LIMPEZA DE DRENAGEM FORA DA PLATAFORMA                                         </t>
  </si>
  <si>
    <t>21.09.04</t>
  </si>
  <si>
    <t xml:space="preserve">SIST.DE VIDEO-INSP.ROBOT.DE TUBULAC.E TUBULAC.DE CONCRETO EMISSAO DE RELATORIO </t>
  </si>
  <si>
    <t>21.09.05</t>
  </si>
  <si>
    <t xml:space="preserve">SIST.DE VIDEO-INSP.DE TUBULACOES E CANALIZACOES COM DIAMETROENTRE 75MM E 200MM </t>
  </si>
  <si>
    <t>21.13.01</t>
  </si>
  <si>
    <t>MOBIL.E DESMOB.DE INSTAL.PROVIS.(BY-PASS)TREC.REDE PLUVIAL MAN.TUB.DE POLIETIL.</t>
  </si>
  <si>
    <t>22.01.01</t>
  </si>
  <si>
    <t xml:space="preserve">LIMP.TERRENO SEM DESTOCAMENTO DE ARVORES                                       </t>
  </si>
  <si>
    <t>22.01.02</t>
  </si>
  <si>
    <t xml:space="preserve">LIMP.TERRENO C/DEST.ARV.PERIMETRO&lt;=78CM                                        </t>
  </si>
  <si>
    <t>22.01.03</t>
  </si>
  <si>
    <t xml:space="preserve">LIMP. MANUAL TERRENO AMONT. DE MATERIAL                                        </t>
  </si>
  <si>
    <t>22.01.04</t>
  </si>
  <si>
    <t xml:space="preserve">DERRUBADA E DEST.ARV.C/PERIMETRO&gt;78CM                                          </t>
  </si>
  <si>
    <t>22.01.05</t>
  </si>
  <si>
    <t xml:space="preserve">DEST.ARV.COM PERIMETRO MAIOR QUE 78CM                                          </t>
  </si>
  <si>
    <t>22.01.06</t>
  </si>
  <si>
    <t xml:space="preserve">RASPAGEM DO TERRENO                                                            </t>
  </si>
  <si>
    <t>22.01.07</t>
  </si>
  <si>
    <t xml:space="preserve">CARGA DE MATERIAL DE LIMPEZA DE ESCAV.                                         </t>
  </si>
  <si>
    <t>22.02.01</t>
  </si>
  <si>
    <t xml:space="preserve">ESCAVACAO E CARGA DE MATERIAL DE 1/2A CATEGORIA                                </t>
  </si>
  <si>
    <t>22.02.03</t>
  </si>
  <si>
    <t xml:space="preserve">ESCAV.CARGA MATERIAL 2 CAT.C/EXPLOSIVO                                         </t>
  </si>
  <si>
    <t>22.02.04</t>
  </si>
  <si>
    <t xml:space="preserve">ESCAVACAO E CARGA MATERIAL  3 CATEGORIA                                        </t>
  </si>
  <si>
    <t>22.02.05</t>
  </si>
  <si>
    <t xml:space="preserve">ESCAV.CARGA SOLO MOLE SOB LAMINA D´AGUA                                        </t>
  </si>
  <si>
    <t>22.02.06</t>
  </si>
  <si>
    <t xml:space="preserve">CARGA DE MATERIAL LIMPEZA                                                      </t>
  </si>
  <si>
    <t>22.02.07</t>
  </si>
  <si>
    <t xml:space="preserve">ESCAV.,CARGA E DESC.MAT.SIL-ARG.NO CORTE                                       </t>
  </si>
  <si>
    <t>22.02.08</t>
  </si>
  <si>
    <t xml:space="preserve">AQUIS.MAT.ESPAL.CONF.ROLAGEM MAT.SIL.ARG                                       </t>
  </si>
  <si>
    <t>22.02.09</t>
  </si>
  <si>
    <t xml:space="preserve">ESPALHAMENTO/REGULARIZACAO/COMPACTACAO DE MATERIAL EM BOTA-FORA.               </t>
  </si>
  <si>
    <t>22.02.11</t>
  </si>
  <si>
    <t xml:space="preserve">ESCAVAÇÃO OU DESMONTE E CARGA COM EQUIPAMENTO HIDRAULICO (PICÃO)               </t>
  </si>
  <si>
    <t>22.03.01</t>
  </si>
  <si>
    <t xml:space="preserve">TRANSPORTE DE 1/2 CATEGORIA ATE 1 KM                                           </t>
  </si>
  <si>
    <r>
      <t>m</t>
    </r>
    <r>
      <rPr>
        <vertAlign val="superscript"/>
        <sz val="11"/>
        <color theme="1"/>
        <rFont val="Calibri"/>
        <family val="2"/>
        <scheme val="minor"/>
      </rPr>
      <t>3</t>
    </r>
    <r>
      <rPr>
        <sz val="11"/>
        <color theme="1"/>
        <rFont val="Calibri"/>
        <family val="2"/>
        <scheme val="minor"/>
      </rPr>
      <t>*km</t>
    </r>
  </si>
  <si>
    <t>22.03.02</t>
  </si>
  <si>
    <t xml:space="preserve">TRANSPORTE DE 1/2 CATEGORIA ATE 2 KM                                           </t>
  </si>
  <si>
    <t>22.03.03</t>
  </si>
  <si>
    <t xml:space="preserve">TRANSPORTE DE 1/2 CATEGORIA ATE 5 KM                                           </t>
  </si>
  <si>
    <t>22.03.04</t>
  </si>
  <si>
    <t xml:space="preserve">TRANSPORTE DE 1/2 CATEGORIA ATE 10 KM                                          </t>
  </si>
  <si>
    <t>22.03.05</t>
  </si>
  <si>
    <t xml:space="preserve">TRANSPORTE DE 1/2 CATEGORIA ATE 15 KM                                          </t>
  </si>
  <si>
    <t>22.03.06</t>
  </si>
  <si>
    <t xml:space="preserve">TRANSPORTE DE 1/2 CATEGORIA ALEM DE 15KM                                       </t>
  </si>
  <si>
    <t>22.03.07</t>
  </si>
  <si>
    <t xml:space="preserve">TRANSPORTE DE 3 CATEGORIA ATE 1 KM                                             </t>
  </si>
  <si>
    <t>22.03.08</t>
  </si>
  <si>
    <t xml:space="preserve">TRANSPORTE DE 3 CATEGORIA ALEM 1 KM                                            </t>
  </si>
  <si>
    <t>22.03.09</t>
  </si>
  <si>
    <t xml:space="preserve">TRANSPORTE DE SOLO MOLE ATE 2 KM                                               </t>
  </si>
  <si>
    <t>22.03.10</t>
  </si>
  <si>
    <t xml:space="preserve">TRANSPORTE DE SOLO MOLE ALEM 2 KM                                              </t>
  </si>
  <si>
    <t>22.03.11</t>
  </si>
  <si>
    <t xml:space="preserve">TRANSPORTE MATERIAL DE LIMPEZA ATE 1 KM                                        </t>
  </si>
  <si>
    <t>22.03.12</t>
  </si>
  <si>
    <t xml:space="preserve">TRANSPORTE MATERIAL DE LIMP.ALEM DE 1 KM                                       </t>
  </si>
  <si>
    <t>22.04.01</t>
  </si>
  <si>
    <t xml:space="preserve">COMPACTACAO DE ATERRO MAIOR/IGUAL 95% PS                                       </t>
  </si>
  <si>
    <t>22.04.02</t>
  </si>
  <si>
    <t xml:space="preserve">RETALUDAMENTO MANUAL                                                           </t>
  </si>
  <si>
    <t>22.06.01</t>
  </si>
  <si>
    <t xml:space="preserve">FUNDACAO DE ATERRO C/AREIA LAVADA                                              </t>
  </si>
  <si>
    <t>22.06.04</t>
  </si>
  <si>
    <t xml:space="preserve">FUNDACAO DE ATERRO C/PED.RACHAO                                                </t>
  </si>
  <si>
    <t>22.06.05</t>
  </si>
  <si>
    <t xml:space="preserve">ESPALH.ADENS.MATERIAL DE FUND.DE ATERRO                                        </t>
  </si>
  <si>
    <t>22.07.01</t>
  </si>
  <si>
    <t xml:space="preserve">VALETA DE PROTECAO MANUAL                                                      </t>
  </si>
  <si>
    <t>22.08.01</t>
  </si>
  <si>
    <t xml:space="preserve">GEOGRELHA POLIETILENO RESIST. TRANSV. 5 KN/M - RESIST. LONGIT. 30 KN/M         </t>
  </si>
  <si>
    <t>22.08.02</t>
  </si>
  <si>
    <t xml:space="preserve">GEOGRELHA POLIETILENO RESIST. TRANSV. 5 KN/M - RESIST. LONGIT. 50 KN/M         </t>
  </si>
  <si>
    <t>22.08.03</t>
  </si>
  <si>
    <t xml:space="preserve">GEOGRELHA POLIETILENO RESIST. TRANSV. 5 KN/M - RESIST. LONGIT. 80 KN/M         </t>
  </si>
  <si>
    <t>22.08.04</t>
  </si>
  <si>
    <t xml:space="preserve">GEOGRELHA POLIETILENO RESIST. TRANSV. 5 KN/M - RESIST. LONGIT. 100 KN/M        </t>
  </si>
  <si>
    <t>22.08.05</t>
  </si>
  <si>
    <t xml:space="preserve">GEOGRELHA POLIETILENO RESIST. TRANSV. 5 KN/M - RESIST. LONGIT. 150 KN/M        </t>
  </si>
  <si>
    <t>22.08.06</t>
  </si>
  <si>
    <t xml:space="preserve">GEOGRELHA POLIETILENO RESIST. TRANSV. 5 KN/M - RESIST. LONGIT. 200 KN/M        </t>
  </si>
  <si>
    <t>22.08.07</t>
  </si>
  <si>
    <t xml:space="preserve">GEOGRELHA POLIETILENO RESIST. TRANSV. 15 KN/M - RESIST. LONGIT. 30 KN/M        </t>
  </si>
  <si>
    <t>22.08.08</t>
  </si>
  <si>
    <t xml:space="preserve">GEOGRELHA POLIETILENO RESIST. TRANSV. 15 KN/M - RESIST. LONGIT. 50 KN/M        </t>
  </si>
  <si>
    <t>22.08.09</t>
  </si>
  <si>
    <t xml:space="preserve">GEOGRELHA POLIETILENO RESIST. TRANSV. 15 KN/M - RESIST. LONGIT. 80 KN/M.       </t>
  </si>
  <si>
    <t>22.08.10</t>
  </si>
  <si>
    <t xml:space="preserve">GEOGRELHA POLIETILENO RESIST. TRANSV. 15 KN/M - RESIST. LONGIT. 100 KN/M.      </t>
  </si>
  <si>
    <t>22.08.11</t>
  </si>
  <si>
    <t xml:space="preserve">GEOGRELHA POLIETILENO RESIST. TRANSV. 15 KN/M - RESIST. LONGIT. 150 KN/M.      </t>
  </si>
  <si>
    <t>22.08.12</t>
  </si>
  <si>
    <t xml:space="preserve">GEOGRELHA POLIETILENO RESIST. TRANSV. 15 KN/M - RESIST. LONGIT. 200 KN/M.      </t>
  </si>
  <si>
    <t>22.08.13</t>
  </si>
  <si>
    <t xml:space="preserve">GEOGRELHA POLIETILENO RESIST. TRANSV. 20 KN/M - RESIST. LONGIT. 30 KN/M.       </t>
  </si>
  <si>
    <t>22.08.14</t>
  </si>
  <si>
    <t xml:space="preserve">GEOGRELHA POLIETILENO RESIST. TRANSV. 20 KN/M - RESIST. LONGIT. 50 KN/M.       </t>
  </si>
  <si>
    <t>22.08.15</t>
  </si>
  <si>
    <t xml:space="preserve">GEOGRELHA POLIETILENO RESIST. TRANSV. 20 KN/M - RESIST. LONGIT. 80 KN/M.       </t>
  </si>
  <si>
    <t>22.08.16</t>
  </si>
  <si>
    <t xml:space="preserve">GEOGRELHA POLIETILENO RESIST. TRANSV. 20 KN/M - RESIST. LONGIT. 100 KN/M.      </t>
  </si>
  <si>
    <t>22.08.17</t>
  </si>
  <si>
    <t xml:space="preserve">GEOGRELHA POLIETILENO RESIST. TRANSV. 20 KN/M - RESIST. LONGIT. 150 KN/M.      </t>
  </si>
  <si>
    <t>22.08.18</t>
  </si>
  <si>
    <t xml:space="preserve">GEOGRELHA POLIETILENO RESIST. TRANSV. 20 KN/M - RESIST. LONGIT. 200 KN/M.      </t>
  </si>
  <si>
    <t>22.08.19</t>
  </si>
  <si>
    <t xml:space="preserve">GEOGRELHA POLIETILENO RESIST. TRANSV. 30 KN/M - RESIST. LONGIT. 30 KN/M.       </t>
  </si>
  <si>
    <t>22.08.20</t>
  </si>
  <si>
    <t xml:space="preserve">GEOGRELHA POLIETILENO RESIST. TRANSV. 30 KN/M - RESIST. LONGIT. 50 KN/M.       </t>
  </si>
  <si>
    <t>22.08.21</t>
  </si>
  <si>
    <t xml:space="preserve">GEOGRELHA POLIETILENO RESIST. TRANSV. 30 KN/M - RESIST. LONGIT. 80 KN/M.       </t>
  </si>
  <si>
    <t>22.08.22</t>
  </si>
  <si>
    <t xml:space="preserve">GEOGRELHA POLIETILENO RESIST. TRANSV. 30 KN/M - RESIST. LONGIT. 100 KN/M.      </t>
  </si>
  <si>
    <t>22.08.23</t>
  </si>
  <si>
    <t xml:space="preserve">GEOGRELHA POLIETILENO RESIST. TRANSV. 30 KN/M - RESIST. LONGIT. 150 KN/M.      </t>
  </si>
  <si>
    <t>22.08.24</t>
  </si>
  <si>
    <t xml:space="preserve">GEOGRELHA POLIETILENO RESIST. TRANSV. 30 KN/M - RESIST. LONGIT. 200 KN/M.      </t>
  </si>
  <si>
    <t>22.08.25</t>
  </si>
  <si>
    <t xml:space="preserve">GEOGRELHA POLIETILENO RESIST. TRANSV. 50 KN/M - RESIST. LONGIT. 50 KN/M        </t>
  </si>
  <si>
    <t>22.08.26</t>
  </si>
  <si>
    <t xml:space="preserve">GEOGRELHA POLIETILENO RESIST. TRANSV. 50 KN/M - RESIST. LONGIT. 80 KN/M        </t>
  </si>
  <si>
    <t>22.08.27</t>
  </si>
  <si>
    <t xml:space="preserve">GEOGRELHA POLIETILENO RESIST. TRANSV. 50 KN/M - RESIST. LONGIT. 100 KN/M       </t>
  </si>
  <si>
    <t>22.08.28</t>
  </si>
  <si>
    <t xml:space="preserve">GEOGRELHA POLIETILENO RESIST. TRANSV. 50 KN/M - RESIST. LONGIT. 150 KN/M       </t>
  </si>
  <si>
    <t>22.08.29</t>
  </si>
  <si>
    <t xml:space="preserve">GEOGRELHA POLIETILENO RESIST. TRANSV. 50 KN/M - RESIST. LONGIT. 200 KN/M       </t>
  </si>
  <si>
    <t>22.08.30</t>
  </si>
  <si>
    <t xml:space="preserve">GEOGRELHA POLIETILENO RESIST. TRANSV. 100 KN/M - RESIST. LONGIT. 100 KN/M      </t>
  </si>
  <si>
    <t>22.08.31</t>
  </si>
  <si>
    <t xml:space="preserve">GEOGRELHA POLIETILENO RESIST. TRANSV. 100 KN/M - RESIST. LONGIT. 150 KN/M      </t>
  </si>
  <si>
    <t>22.08.32</t>
  </si>
  <si>
    <t xml:space="preserve">GEOGRELHA POLIETILENO RESIST. TRANSV. 100 KN/M - RESIST. LONGIT. 200 KN/M      </t>
  </si>
  <si>
    <t>22.08.33</t>
  </si>
  <si>
    <t xml:space="preserve">GEOGRELHA POLIETILENO RESIST. TRANSV. 150 KN/M - RESIST. LONGIT. 150 KN/M      </t>
  </si>
  <si>
    <t>22.08.34</t>
  </si>
  <si>
    <t xml:space="preserve">GEOGRELHA POLIETILENO RESIST. TRANSV. 150 KN/M - RESIST. LONGIT. 200 KN/M      </t>
  </si>
  <si>
    <t>22.08.35</t>
  </si>
  <si>
    <t xml:space="preserve">GEOGRELHA POLIETILENO RESIST. TRANSV. 200 KN/M - RESIST. LONGIT. 200 KN/M.     </t>
  </si>
  <si>
    <t>22.08.36</t>
  </si>
  <si>
    <t xml:space="preserve">GEOGRELHA PVC RESIST. TRANSV. 20 KN/M - RESIST. LONGIT. 40 KN/M.               </t>
  </si>
  <si>
    <t>22.08.37</t>
  </si>
  <si>
    <t xml:space="preserve">GEOGRELHA PVC RESIST. TRANSV. 20 KN/M - RESIST. LONGIT. 60 KN/M.               </t>
  </si>
  <si>
    <t>22.08.38</t>
  </si>
  <si>
    <t xml:space="preserve">GEOGRELHA PVC RESIST. TRANSV. 20 KN/M - RESIST. LONGIT. 90 KN/M.               </t>
  </si>
  <si>
    <t>22.08.39</t>
  </si>
  <si>
    <t xml:space="preserve">GEOGRELHA PVC RESIST. TRANSV. 20 KN/M - RESIST. LONGIT. 120 KN/M.              </t>
  </si>
  <si>
    <t>22.08.40</t>
  </si>
  <si>
    <t xml:space="preserve">GEOGRELHA PVC RESIST. TRANSV. 30 KN/M - RESIST. LONGIT. 40 KN/M.               </t>
  </si>
  <si>
    <t>22.08.41</t>
  </si>
  <si>
    <t xml:space="preserve">GEOGRELHA PVC RESIST. TRANSV. 30 KN/M - RESIST. LONGIT. 60 KN/M.               </t>
  </si>
  <si>
    <t>22.08.42</t>
  </si>
  <si>
    <t xml:space="preserve">GEOGRELHA PVC RESIST. TRANSV. 30 KN/M - RESIST. LONGIT. 90 KN/M.               </t>
  </si>
  <si>
    <t>22.08.43</t>
  </si>
  <si>
    <t xml:space="preserve">GEOGRELHA PVC RESIST. TRANSV. 30 KN/M - RESIST. LONGIT. 120 KN/M.              </t>
  </si>
  <si>
    <t>23.02.01</t>
  </si>
  <si>
    <t xml:space="preserve">MELH/PREPARO SUB-LEITO - 100% EN                                               </t>
  </si>
  <si>
    <t>23.02.02</t>
  </si>
  <si>
    <t xml:space="preserve">MELH/PREPARO SUB-LEITO - 100% EI                                               </t>
  </si>
  <si>
    <t>23.03.01</t>
  </si>
  <si>
    <t xml:space="preserve">REFORCO SUB-LEITO ESCAV. SOLO ESCOLHIDO                                        </t>
  </si>
  <si>
    <t>23.03.02.01</t>
  </si>
  <si>
    <t xml:space="preserve">REFORCO DO SUB-LEITO - TRANSPORTE ATE 1 KM                                     </t>
  </si>
  <si>
    <t>23.03.02.02</t>
  </si>
  <si>
    <t xml:space="preserve">REFORCO DO SUB-LEITO - TRANSPORTE ATE 2 KM                                     </t>
  </si>
  <si>
    <t>23.03.02.03</t>
  </si>
  <si>
    <t xml:space="preserve">REFORCO DO SUB-LEITO - TRANSPORTE ATE 5KM                                      </t>
  </si>
  <si>
    <t>23.03.02.04</t>
  </si>
  <si>
    <t xml:space="preserve">REFORCO DE SUB-LEITO - TRANSPORTE ATE 10 KM                                    </t>
  </si>
  <si>
    <t>23.03.02.05</t>
  </si>
  <si>
    <t xml:space="preserve">REFORCO DO SUB-LEITO - TRANSPORTE ATE 15 KM                                    </t>
  </si>
  <si>
    <t>23.03.02.06</t>
  </si>
  <si>
    <t xml:space="preserve">REFORCO DOE SUB-LEITO - TRANSPORTE + 15KM                                      </t>
  </si>
  <si>
    <t>23.03.03</t>
  </si>
  <si>
    <t xml:space="preserve">REFORCO DE SUB-LEITO COMPACTACAO 100% EI                                       </t>
  </si>
  <si>
    <t>23.03.04</t>
  </si>
  <si>
    <t xml:space="preserve">REFORCO DE SUB-LEITO COMPACT 100% EN                                           </t>
  </si>
  <si>
    <t>23.04.01.01</t>
  </si>
  <si>
    <t xml:space="preserve">SUB-BASE OU BASE SOLO CIM 3% - USINA                                           </t>
  </si>
  <si>
    <t>23.04.01.01.01</t>
  </si>
  <si>
    <t xml:space="preserve">SUB-BASE OU BASE DE SOLO CIM.3%-USINA COM TRANSP.JAZIDA ATE LOCAL APLICACAO    </t>
  </si>
  <si>
    <t>23.04.01.02.01</t>
  </si>
  <si>
    <t xml:space="preserve">SUB BASE OU BASE SOLO CIM.4%-USINA COM TRANSP.JAZIDA ATE LOCAL APLICACAO       </t>
  </si>
  <si>
    <t>23.04.01.03.01</t>
  </si>
  <si>
    <t xml:space="preserve">SUB BASE OU BASE SOLO CIM.5%-USINA COM TRANSP.JAZIDA ATE LOCAL APLICACAO       </t>
  </si>
  <si>
    <t>23.04.01.04.01</t>
  </si>
  <si>
    <t xml:space="preserve">SUB BASE OU BASE SOLO CIM.6%-USINA COM TRANSP. JAZIDA ATE LOCAL APLICACAO      </t>
  </si>
  <si>
    <t>23.04.01.05.01</t>
  </si>
  <si>
    <t xml:space="preserve">SUB BASE OU BASE SOLO CIM.7%-SINA COM TRANSP.JAZIDA ATE LOCAL APLICACAO        </t>
  </si>
  <si>
    <t>23.04.01.06.01</t>
  </si>
  <si>
    <t xml:space="preserve">SUB BASE OU BASE SOLO CIM.8%-USINA COM TRANSP.JAZIDA ATE LOCAL APLICACAO       </t>
  </si>
  <si>
    <t>23.04.01.07.01</t>
  </si>
  <si>
    <t xml:space="preserve">SUB BASE OU BASE SOLO CIM.9%-USINA COM TRANSP.JAZIDA ATE LOCAL APLICACAO       </t>
  </si>
  <si>
    <t>23.04.01.08.01</t>
  </si>
  <si>
    <t xml:space="preserve">SUB BASE OU BASE SOLO CIM.10%-USINA COM TRANSP.JAZIDA ATE LOCAL APLICACAO      </t>
  </si>
  <si>
    <t>23.04.01.09.01</t>
  </si>
  <si>
    <t xml:space="preserve">SUB BASE OU BASE SOLO CIM.11%-USINA COM TRANSP.JAZIDA ATE LOCAL APLICACAO      </t>
  </si>
  <si>
    <t>23.04.01.10.01</t>
  </si>
  <si>
    <t xml:space="preserve">SUB BASE OU BASE SOLO CIM.12%-USINA COM TRANSP.JAZIDA ATE LOCAL APLICACAO      </t>
  </si>
  <si>
    <t>23.04.01.11.01</t>
  </si>
  <si>
    <t xml:space="preserve">SUB BASE OU BASE SOLO CIM.3%-PULVEMIST.-COM TRANSP.JAZIDA ATE LOCAL APLICACAO  </t>
  </si>
  <si>
    <t>23.04.01.12.01</t>
  </si>
  <si>
    <t xml:space="preserve">SUB BASE OU BASE SOLO CIM.4%-PULVEMIST.-COM TRANSP.JAZIDA ATE LOCAL APLICACAO  </t>
  </si>
  <si>
    <t>23.04.01.13.01</t>
  </si>
  <si>
    <t xml:space="preserve">SUB BASE OU BASE SOLO CIM.5%-PULVEMIST.-COM TRANSP.JAZIDA ATE LOCAL APLICACAO  </t>
  </si>
  <si>
    <t>23.04.01.14.01</t>
  </si>
  <si>
    <t xml:space="preserve">SUB BASE OU BASE SOLO CIM.6%-PULVEMIST.-COM TRANSP.JAZIDA ATE LOCAL APLICACAO  </t>
  </si>
  <si>
    <t>23.04.01.15.01</t>
  </si>
  <si>
    <t xml:space="preserve">SUB BASE OU BASE SOLO CIM.7%-PULVEMIST.-COM TRANSP.JAZIDA ATE LOCAL APLICACAO  </t>
  </si>
  <si>
    <t>23.04.01.16.01</t>
  </si>
  <si>
    <t xml:space="preserve">SUB BASE OU BASE SOLO CIM.8%-PULVEMIST.-COM TRANSP.JAZIDA ATE LOCAL APLICACAO  </t>
  </si>
  <si>
    <t>23.04.01.17.01</t>
  </si>
  <si>
    <t xml:space="preserve">SUB BASE OU BASE SOLO CIM.9%-PULVEMIST.-COM TRANSP.JAZIDA ATE LOCAL APLICACAO  </t>
  </si>
  <si>
    <t>23.04.01.18.01</t>
  </si>
  <si>
    <t xml:space="preserve">SUB BASE OU BASE SOLO CIM.10%-PULVEMIST.-COM TRANSP.JAZIDA ATE LOCAL APLICACAO </t>
  </si>
  <si>
    <t>23.04.01.19.01</t>
  </si>
  <si>
    <t xml:space="preserve">SUB BASE OU BASE SOLO CIM.11%-PULVEMIST.-COM TRANSP.JAZIDA ATE LOCAL APLICACAO </t>
  </si>
  <si>
    <t>23.04.01.20.01</t>
  </si>
  <si>
    <t xml:space="preserve">SUB BASE OU BASE SOLO CIM.12%-PULVEMIST.-COM TRANSP.JAZIDA ATE LOCAL APLICACAO </t>
  </si>
  <si>
    <t>23.04.01.26.01</t>
  </si>
  <si>
    <t xml:space="preserve">SUB BASE OU BASE SOLO CAL 4% - COM TRANSP.JAZIDA ATE LOCAL APLICACAO           </t>
  </si>
  <si>
    <t>23.04.02.01.02</t>
  </si>
  <si>
    <t xml:space="preserve">SUB BASE OU BASE SOLO BRITA C/CIM.3% COM TRANSP. JAZIDA ATE LOCAL APLICAÇÃO    </t>
  </si>
  <si>
    <t>23.04.02.02.01</t>
  </si>
  <si>
    <t xml:space="preserve">SUB BASE OU BASE SOLO BRITA C/CIM.4% COM TRANSP. JAZIDA ATE LOCAL DE APLICAÇÃO </t>
  </si>
  <si>
    <t>23.04.02.03.01</t>
  </si>
  <si>
    <t>SUB BASE OU BASE SOLO BRITA C/CIM.5% COM TRANSP.JAZIDA ATE O LOCAL DE APLICAÇÃO</t>
  </si>
  <si>
    <t>23.04.02.04.41</t>
  </si>
  <si>
    <t xml:space="preserve">SUB BASE OU BASE SOLO BRITA C/CIM.6% COM TRANSP.DA JAZIDA ATE LOCAL APLICAÇÃO  </t>
  </si>
  <si>
    <t>23.04.02.05.02</t>
  </si>
  <si>
    <t xml:space="preserve">SUB BASE OU BASE DE SOLO BRITA 50% BRITA COM TRANSP.JAZIDA ATE LOCAL APLICAÇÃO </t>
  </si>
  <si>
    <t>23.04.02.05.03</t>
  </si>
  <si>
    <t xml:space="preserve">SUB BASE OU BASE DE SOLO LATERITICO-BRITA 50% BRITA C/TRANSP.JAZIDA ATE APLIC. </t>
  </si>
  <si>
    <t>23.04.02.07.02</t>
  </si>
  <si>
    <t xml:space="preserve">SUB BASE OU BASE DE SOLO BRITA 60% BRITA COM TRANSP.JAZIDA ATE LOCAL APLICAÇÃO </t>
  </si>
  <si>
    <t>23.04.02.09.02</t>
  </si>
  <si>
    <t xml:space="preserve">SUB BASE OU BASE DE SOLO BRITA 70% BRITA COM TRANSP.JAZIDA ATE LOCAL APLICAÇÃO </t>
  </si>
  <si>
    <t>23.04.02.11.02</t>
  </si>
  <si>
    <t xml:space="preserve">SUB BASE OU BASE DE SOLO BRITA 80% BRITA COM TRANSP.JAZIDA ATE LOCAL APLICAÇÃO </t>
  </si>
  <si>
    <t>23.04.02.13.02</t>
  </si>
  <si>
    <t xml:space="preserve">SUB BASE OU BASE DE SOLO BRITA 90% BRITA COM TRANSP.JAZIDA ATE LOCAL APLICAÇÃO </t>
  </si>
  <si>
    <t>23.04.03.01</t>
  </si>
  <si>
    <t xml:space="preserve">SUB-BASE OU BASE BRITA GRAD. SIMPLES                                           </t>
  </si>
  <si>
    <t>23.04.03.02</t>
  </si>
  <si>
    <t xml:space="preserve">SUB-BASE OU BASE DE PEDRA BRITADA                                              </t>
  </si>
  <si>
    <t>23.04.03.03</t>
  </si>
  <si>
    <t xml:space="preserve">SUB-BASE OU BASE DE BICA CORRIDA                                               </t>
  </si>
  <si>
    <t>23.04.03.04</t>
  </si>
  <si>
    <t xml:space="preserve">SUB-BASE OU BASE DE PEDRA RACHAO, CONF. ET-POO/042 (DERSA)                     </t>
  </si>
  <si>
    <t>23.04.04.01</t>
  </si>
  <si>
    <t xml:space="preserve">SUB-BASE OU BASE BRITA GRAD. C/CIM 1%VOL                                       </t>
  </si>
  <si>
    <t>23.04.04.02</t>
  </si>
  <si>
    <t xml:space="preserve">SUB-BASE OU BASE BRITA GRA. C/CIM 2%VOL                                        </t>
  </si>
  <si>
    <t>23.04.04.03</t>
  </si>
  <si>
    <t xml:space="preserve">SUB-BASE OU BASE BRITA GRAD. C/CIM 3%VOL                                       </t>
  </si>
  <si>
    <t>23.04.04.04</t>
  </si>
  <si>
    <t xml:space="preserve">SUB-BASE OU BASE BRITA GRAD. C/CIM 4%VOL                                       </t>
  </si>
  <si>
    <t>23.04.04.05</t>
  </si>
  <si>
    <t xml:space="preserve">SUB-BASE OU BASE BRITA GRAD. C/CIM 5%                                          </t>
  </si>
  <si>
    <t>23.04.05.01</t>
  </si>
  <si>
    <t xml:space="preserve">SUB-BASE OU BASE ESTABILIZADA GRANULOMETRICAMENTE                              </t>
  </si>
  <si>
    <t>23.04.06.01</t>
  </si>
  <si>
    <t xml:space="preserve">SUB-BASE OU BASE MACADAME HIDRAULICO                                           </t>
  </si>
  <si>
    <t>23.04.06.02</t>
  </si>
  <si>
    <t xml:space="preserve">SUB-BASE OU BASE MACADAME BETUMINOSO                                           </t>
  </si>
  <si>
    <t>23.04.06.03</t>
  </si>
  <si>
    <t xml:space="preserve">SUB-BASE OU BASE DE MACADAME SECO                                              </t>
  </si>
  <si>
    <t>23.04.07.01</t>
  </si>
  <si>
    <t xml:space="preserve">SUB-BASE OU BASE SOLO AREN. FINO 95% PI                                        </t>
  </si>
  <si>
    <t>23.04.07.03</t>
  </si>
  <si>
    <t xml:space="preserve">BASE SOLO ESTABILIZADO QUIMICAMENTE PARA SOLO ARENOSO                          </t>
  </si>
  <si>
    <t>23.04.07.04</t>
  </si>
  <si>
    <t xml:space="preserve">SUB-BASE OU BASE DE SOLO ESTAB. QUIMICO SOLIDO                                 </t>
  </si>
  <si>
    <t>23.05.01</t>
  </si>
  <si>
    <t xml:space="preserve">IMPRIMADURA BETUMINOSA IMPERMEABILIZANTE                                       </t>
  </si>
  <si>
    <t>23.05.01.01</t>
  </si>
  <si>
    <t xml:space="preserve">IMPRIMADURA BETUMINOSA IMPERMEABILIZANTE (SEM MATERIAIS ASFALTICOS)            </t>
  </si>
  <si>
    <t>23.05.02</t>
  </si>
  <si>
    <t xml:space="preserve">IMPRIMADURA BETUMINOSA LIGANTE                                                 </t>
  </si>
  <si>
    <t>23.05.02.01</t>
  </si>
  <si>
    <t xml:space="preserve">IMPRIMADURABETUMINOSA LIGANTE (SEM MATERIAIS ASFALTICOS)                       </t>
  </si>
  <si>
    <t>23.05.03</t>
  </si>
  <si>
    <t xml:space="preserve">IMPRIMADURA BET. AUXILIAR DE LIGACAO                                           </t>
  </si>
  <si>
    <t>23.05.04</t>
  </si>
  <si>
    <t xml:space="preserve">IMPRIM. BET. LIGANTE MODIF. POLIMERO                                           </t>
  </si>
  <si>
    <t>23.06.01</t>
  </si>
  <si>
    <t xml:space="preserve">TRATAMENTO SUPERFICIAL SIMPLES                                                 </t>
  </si>
  <si>
    <t>23.06.02</t>
  </si>
  <si>
    <t xml:space="preserve">TRATAMENTO SUPERFICIAL DUPLO                                                   </t>
  </si>
  <si>
    <t>23.06.03</t>
  </si>
  <si>
    <t xml:space="preserve">TRATAMENTO SUPERFICIAL TRIPLO                                                  </t>
  </si>
  <si>
    <t>23.06.04</t>
  </si>
  <si>
    <t xml:space="preserve">MICROREVESTIMENTO C/POLIMERO COM FIBRA À FRIO (MCAF)                           </t>
  </si>
  <si>
    <t>23.06.04.01</t>
  </si>
  <si>
    <t xml:space="preserve">MICROREVESTIMENTO COM POLIMERO SEM FIBRA A FRIO (MCAF)                         </t>
  </si>
  <si>
    <t>23.06.04.07</t>
  </si>
  <si>
    <t xml:space="preserve">MICROREVESTIMENTO ASFALTICO A FRIO COM POLIMERO COM FIBRA                      </t>
  </si>
  <si>
    <t>23.06.04.07.01</t>
  </si>
  <si>
    <t xml:space="preserve">MICROREVESTIMENTO ASFALTICO A FRIO COM POLIMERO SEM FIBRA                      </t>
  </si>
  <si>
    <t>23.06.05</t>
  </si>
  <si>
    <t xml:space="preserve">TRATAMENTO SUPERF. C/ LAMA ASFALTICA                                           </t>
  </si>
  <si>
    <t>23.06.06</t>
  </si>
  <si>
    <t xml:space="preserve">TRAT.SUP.CAM. LAMA ASFALTICA GROSSA                                            </t>
  </si>
  <si>
    <t>23.06.07</t>
  </si>
  <si>
    <t xml:space="preserve">TRATAMENTO SUPERFICIAL SIMPLES MODIFICADO POR POLIMEROS                        </t>
  </si>
  <si>
    <t>23.06.08</t>
  </si>
  <si>
    <t xml:space="preserve">TRATAMENTO SUPERFICIAL DUPLO MODIFICADO POR POLIMEROS                          </t>
  </si>
  <si>
    <t>23.06.09</t>
  </si>
  <si>
    <t xml:space="preserve">TRATAMENTO SUPERFICIAL TRIPLO MODIFICADO POR POLIMEROS                         </t>
  </si>
  <si>
    <t>23.07.01</t>
  </si>
  <si>
    <t xml:space="preserve">PRE-MISTURADO A FRIO                                                           </t>
  </si>
  <si>
    <t>23.07.01.01</t>
  </si>
  <si>
    <t xml:space="preserve">CAMADA BASE PRE-MISTURADO A FRIO (SEM MATERIAIS ASFALTICOS)                    </t>
  </si>
  <si>
    <t>23.07.01.02</t>
  </si>
  <si>
    <t xml:space="preserve">APLICACAO CAMADA DE PRE-MISTURADO A FRIO COM TRANSPORTE (EXCLUSO MATERIAL)     </t>
  </si>
  <si>
    <t>23.08.01</t>
  </si>
  <si>
    <t xml:space="preserve">CONC.ASF.US.QUENTE - BINDER GRAD.A C/DOP                                       </t>
  </si>
  <si>
    <t>23.08.01.01</t>
  </si>
  <si>
    <t xml:space="preserve">CONC.ASF.US.QUENTE - BINDER GRAD.A S/DOP                                       </t>
  </si>
  <si>
    <t>23.08.02</t>
  </si>
  <si>
    <t xml:space="preserve">CONC.ASF.US.QUENTE - BINDER GRAD.B C/DOP                                       </t>
  </si>
  <si>
    <t>23.08.02.01</t>
  </si>
  <si>
    <t xml:space="preserve">CONC.ASF.US.QUENTE - BINDER GRAD.B S/DOP                                       </t>
  </si>
  <si>
    <t>23.08.02.02</t>
  </si>
  <si>
    <t xml:space="preserve">CONCRETO ASFALTICO GRADUACAO I                                                 </t>
  </si>
  <si>
    <t>23.08.03.01</t>
  </si>
  <si>
    <t xml:space="preserve">CAMADA ROLAMENTO-CBUQ GRADUACAO C-S/DOP                                        </t>
  </si>
  <si>
    <t>23.08.03.03</t>
  </si>
  <si>
    <t xml:space="preserve">CAMADA ROLAMENTO - CBUQ - GRAD.C - COM DOP                                     </t>
  </si>
  <si>
    <t>23.08.04.02</t>
  </si>
  <si>
    <t xml:space="preserve">CAMADA DE ROLAMENTO - CBUQ - GRAD. D - SEM DOP                                 </t>
  </si>
  <si>
    <t>23.08.04.03</t>
  </si>
  <si>
    <t xml:space="preserve">CAMADA ROLANTE CBUQ - GRAD. D - COM DOP                                        </t>
  </si>
  <si>
    <t>23.08.04.04</t>
  </si>
  <si>
    <t xml:space="preserve">CAMADA DE ROLAMENTO CBUQ - GRADUACAO D, MODIFICADA POR POLIMERO                </t>
  </si>
  <si>
    <t>23.08.05</t>
  </si>
  <si>
    <t xml:space="preserve">CONC. ASF. MODIFICADO P/POLIMERO                                               </t>
  </si>
  <si>
    <t>23.08.05.01.01</t>
  </si>
  <si>
    <t xml:space="preserve">CONCRETO ASFALTICO MODIFICADO POR POLIMERO - GRAD. II                          </t>
  </si>
  <si>
    <t>23.08.06</t>
  </si>
  <si>
    <t xml:space="preserve">CONCRETO ASFALTICO MODIFICADO COM 15% EM PESO DE BORRACHA (CONTINUO)           </t>
  </si>
  <si>
    <t>23.08.06.04</t>
  </si>
  <si>
    <t xml:space="preserve">CONCRETO ASFALTICO COM ASFALTO-BORRACHA, GRADUACAO IV                          </t>
  </si>
  <si>
    <t>23.08.06.05</t>
  </si>
  <si>
    <t xml:space="preserve">CONCRETO ASFALTO BORRACHA MORNO COM 15% DE BORRACHA.                           </t>
  </si>
  <si>
    <t>23.08.06.06</t>
  </si>
  <si>
    <t xml:space="preserve">CONCRETO ASFALTO BORRACHA GRAD. IV, MORNO COM 15% BORRACHA                     </t>
  </si>
  <si>
    <t>23.09.01</t>
  </si>
  <si>
    <t xml:space="preserve">CAPA SELANTE TIPO 2                                                            </t>
  </si>
  <si>
    <t>23.09.02</t>
  </si>
  <si>
    <t xml:space="preserve">CAPA SELANTE TIPO 3                                                            </t>
  </si>
  <si>
    <t>23.10.01</t>
  </si>
  <si>
    <t xml:space="preserve">FRESAGEM CONTINUA DE PAV., INDEPENDENTE DA ESPESSURA                           </t>
  </si>
  <si>
    <t>23.11.04.01</t>
  </si>
  <si>
    <t xml:space="preserve">PAVIMENTO DE CONCRETO - APLICACAO COM FORMAS DESLIZANTES                       </t>
  </si>
  <si>
    <t>23.11.09</t>
  </si>
  <si>
    <t xml:space="preserve">PAVIMENTO DE CONCRETO SOBRE OBRA DE ARTE ESPECIAL-MANUAL.                      </t>
  </si>
  <si>
    <t>23.11.10</t>
  </si>
  <si>
    <t xml:space="preserve">PAVIMENTO DE CONCRETO SOBRE OBRA DE ARTE ESPECIAL-MECANICO(PP-DE-P00/010)      </t>
  </si>
  <si>
    <t>23.11.11</t>
  </si>
  <si>
    <t xml:space="preserve">PAVIMENTO DE CONCRETO POBRE PARA BASE DE PAVIMENTO RIGIDO.                     </t>
  </si>
  <si>
    <t>23.12.01</t>
  </si>
  <si>
    <t xml:space="preserve">PAVIMENTO CONCRETO INTERTRAVADO - E=6CM                                        </t>
  </si>
  <si>
    <t>23.12.02</t>
  </si>
  <si>
    <t xml:space="preserve">PAVIMENTO CONCRETO INTERTRAVADO - E=8CM                                        </t>
  </si>
  <si>
    <t>23.12.03</t>
  </si>
  <si>
    <t xml:space="preserve">PAV CONCRETO INTERTRAVADO - E=10CM                                             </t>
  </si>
  <si>
    <t>23.13.07.01</t>
  </si>
  <si>
    <t xml:space="preserve">RECICLAGEM CAPA/BASE COM ADICAO DE 4% DE CIMENTO                               </t>
  </si>
  <si>
    <t>23.13.07.02</t>
  </si>
  <si>
    <t xml:space="preserve">RECICLAGEM DE PAVIMENTO COM ADICAO DE 30% DE BRITA E 4% DE CIMENTO             </t>
  </si>
  <si>
    <t>23.13.07.03</t>
  </si>
  <si>
    <t xml:space="preserve">RECICLAGEM DE PAVIMENTO COM ADICAO DE 20% DE BRITA E 4% DE CIMENTO             </t>
  </si>
  <si>
    <t>23.13.07.04</t>
  </si>
  <si>
    <t xml:space="preserve">RECICLAGEM DE PAVIMENTO COM ADICAO DE 20% DE BRITA E 6% DE CIMENTO             </t>
  </si>
  <si>
    <t>23.13.07.05</t>
  </si>
  <si>
    <t xml:space="preserve">RECICLAGEM DE PAVIMENTO COM ADICAO DE 20% BRITA.                               </t>
  </si>
  <si>
    <t>23.13.07.06</t>
  </si>
  <si>
    <t xml:space="preserve">RECICLAGEM DE PAVIMENTO COM ADICAO DE 30% DE BRITA                             </t>
  </si>
  <si>
    <t>23.13.07.07</t>
  </si>
  <si>
    <t xml:space="preserve">REUTILIZACAO DE PAVIMENTO RECICLADO COM ADICAO DE 25% DE BRITA 1 EM PESO       </t>
  </si>
  <si>
    <t>23.13.07.08</t>
  </si>
  <si>
    <t xml:space="preserve">REMOCAO, PULVERIZACAO, CARGA E TRANSPORTE (5KM) DE PAVIMENTO FLEXIVEL          </t>
  </si>
  <si>
    <t>23.13.07.09</t>
  </si>
  <si>
    <t>RECICLA.IN SITU A FRIO COM ESPUL.DE ASFAL.E REVEST.ASFALT.A BASE C/ADIÇ DE CIM.</t>
  </si>
  <si>
    <t>23.13.07.10</t>
  </si>
  <si>
    <t xml:space="preserve">RECICLAGEM EM USINA A FRIO COM ESPUMA ASFÁLTICA.                               </t>
  </si>
  <si>
    <t>24.01.01</t>
  </si>
  <si>
    <t xml:space="preserve">ATERRO DE ACESSO                                                               </t>
  </si>
  <si>
    <t>24.02.01</t>
  </si>
  <si>
    <t xml:space="preserve">ESCAVACAO MANUAL PARA OBRAS S/ EXPLOSIVO                                       </t>
  </si>
  <si>
    <t>24.02.02</t>
  </si>
  <si>
    <t xml:space="preserve">ESCAVACAO MECANICA P/ OBRAS S/EXPLOSIVO                                        </t>
  </si>
  <si>
    <t>24.02.03</t>
  </si>
  <si>
    <t xml:space="preserve">ESCAVACAO MECANICA P/ OBRAS C/EXPLOSIVO                                        </t>
  </si>
  <si>
    <t>24.02.04</t>
  </si>
  <si>
    <t xml:space="preserve">CORTA-RIO ESCAVACAO SEM EXPLOSIVO                                              </t>
  </si>
  <si>
    <t>24.02.05</t>
  </si>
  <si>
    <t xml:space="preserve">CORTA-RIO ESCAVACAO COM EXPLOSIVO                                              </t>
  </si>
  <si>
    <t>24.02.08</t>
  </si>
  <si>
    <t xml:space="preserve">ESCAV.FUND.BUEIRO OU DRENO S/EXPL.ATE 2M                                       </t>
  </si>
  <si>
    <t>24.02.09</t>
  </si>
  <si>
    <t xml:space="preserve">ACRESC.P/ESCAV.1,5M PROFUNDIDADE,ALEM 2M                                       </t>
  </si>
  <si>
    <t>24.02.10</t>
  </si>
  <si>
    <t xml:space="preserve">ESCAV.FUND.BUEIRO OU DRENO C/EXPL.ATE 2M                                       </t>
  </si>
  <si>
    <t>24.02.11</t>
  </si>
  <si>
    <t xml:space="preserve">ACRESC.ESC.ENS.EXPL.C/1,5M PROF.ALEM 2M                                        </t>
  </si>
  <si>
    <t>24.02.12</t>
  </si>
  <si>
    <t xml:space="preserve">ESCAV.FUND.DENTRO ENSEC.SEM EXPL. ATE 3M                                       </t>
  </si>
  <si>
    <t>24.02.13</t>
  </si>
  <si>
    <t xml:space="preserve">ACR.P/ESCAV.ENSEC.P/CADA 1M  PROF.ALEM3M                                       </t>
  </si>
  <si>
    <t>24.02.14</t>
  </si>
  <si>
    <t xml:space="preserve">ESCAV.FUND.DENTRO ENSEC.C/EXPL.ATE 3M                                          </t>
  </si>
  <si>
    <t>24.02.15</t>
  </si>
  <si>
    <t xml:space="preserve">ACRESC.P/ESC.ENSEC.C/EXPL.C/1,5M ALEM 3M                                       </t>
  </si>
  <si>
    <t>24.03.01</t>
  </si>
  <si>
    <t xml:space="preserve">PAREDE ENSECADEIRA COM PRANCHA-ESP.0,05M                                       </t>
  </si>
  <si>
    <t>24.03.02</t>
  </si>
  <si>
    <t xml:space="preserve">PAREDE ENSECADEIRA C/PRANCHA-ESP.0,075M                                        </t>
  </si>
  <si>
    <t>24.03.03</t>
  </si>
  <si>
    <t xml:space="preserve">PAREDE ENSECADEIRA COM PERFIL METALICO                                         </t>
  </si>
  <si>
    <t>24.03.04</t>
  </si>
  <si>
    <t xml:space="preserve">ARGILA ENCH.ENSECADEIRA,INCL.APILOAMENTO                                       </t>
  </si>
  <si>
    <t>24.03.05</t>
  </si>
  <si>
    <t xml:space="preserve">ESGOTAMENTO CONTINUO AGUA                                                      </t>
  </si>
  <si>
    <t>24.03.06</t>
  </si>
  <si>
    <t xml:space="preserve">ESCORAMENTO DE VALAS/CAVAS P/FUND.CONT.                                        </t>
  </si>
  <si>
    <t>24.03.07</t>
  </si>
  <si>
    <t xml:space="preserve">ESCORAMENTO DE VALAS/CAVAS P/FUND.DESC.                                        </t>
  </si>
  <si>
    <t>24.03.08</t>
  </si>
  <si>
    <t xml:space="preserve">ESCORAMENTO PARA FORMAS                                                        </t>
  </si>
  <si>
    <t>24.04.01</t>
  </si>
  <si>
    <t xml:space="preserve">CIMB.DE PASSAGEM SECUND. E GALERIA RET.                                        </t>
  </si>
  <si>
    <t>24.04.02</t>
  </si>
  <si>
    <t xml:space="preserve">CIMBRAMENTO DE GALERIA EM ABOBODA                                              </t>
  </si>
  <si>
    <t>24.04.03</t>
  </si>
  <si>
    <t xml:space="preserve">ANDAIME DE MADEIRA                                                             </t>
  </si>
  <si>
    <t>24.04.04</t>
  </si>
  <si>
    <t xml:space="preserve">ANDAIME TUBULAR                                                                </t>
  </si>
  <si>
    <t>24.05.01</t>
  </si>
  <si>
    <t xml:space="preserve">FORMA PLANA PARA CONCRETO COMUM                                                </t>
  </si>
  <si>
    <t>24.05.02</t>
  </si>
  <si>
    <t xml:space="preserve">FORMA PLANA PARA CONCRETO APARENTE                                             </t>
  </si>
  <si>
    <t>24.06.01</t>
  </si>
  <si>
    <t xml:space="preserve">BARRA DE ACO CA-25                                                             </t>
  </si>
  <si>
    <t>kg</t>
  </si>
  <si>
    <t>24.06.02</t>
  </si>
  <si>
    <t xml:space="preserve">BARRA DE ACO CA-50                                                             </t>
  </si>
  <si>
    <t>24.06.03</t>
  </si>
  <si>
    <t xml:space="preserve">BARRA DE ACO CA-60                                                             </t>
  </si>
  <si>
    <t>24.06.04</t>
  </si>
  <si>
    <t xml:space="preserve">TELA METALICA                                                                  </t>
  </si>
  <si>
    <t>24.07.01</t>
  </si>
  <si>
    <t xml:space="preserve">CONCRETO FCK 10 MPA                                                            </t>
  </si>
  <si>
    <t>24.07.02</t>
  </si>
  <si>
    <t xml:space="preserve">CONCRETO FCK 15 MPA                                                            </t>
  </si>
  <si>
    <t>24.07.03</t>
  </si>
  <si>
    <t xml:space="preserve">CONCRETO FCK 18 MPA                                                            </t>
  </si>
  <si>
    <t>24.07.04</t>
  </si>
  <si>
    <t xml:space="preserve">CONCRETO FCK 20 MPA                                                            </t>
  </si>
  <si>
    <t>24.07.05</t>
  </si>
  <si>
    <t xml:space="preserve">CONCRETO FCK 25 MPA                                                            </t>
  </si>
  <si>
    <t>24.07.07</t>
  </si>
  <si>
    <t xml:space="preserve">CONCRETO FCK 30 MPA                                                            </t>
  </si>
  <si>
    <t>24.07.08</t>
  </si>
  <si>
    <t xml:space="preserve">CONCRETO CICLOPICO                                                             </t>
  </si>
  <si>
    <t>24.07.09</t>
  </si>
  <si>
    <t xml:space="preserve">BOMBEAMENTO P/ CONCRETO QUALQUER RESIST.                                       </t>
  </si>
  <si>
    <t>24.07.09.01</t>
  </si>
  <si>
    <t xml:space="preserve">BOMBEAMENTO DE AGUA PLUVIAL DE ENCANAMENTOS E TUBULACOES MANUTENCAO(BY-PASS)   </t>
  </si>
  <si>
    <t>hora</t>
  </si>
  <si>
    <t>24.07.12</t>
  </si>
  <si>
    <t xml:space="preserve">CONCRETO FCK 35 MPA                                                            </t>
  </si>
  <si>
    <t>24.07.13</t>
  </si>
  <si>
    <t xml:space="preserve">CONCRETO FCK 40 MPA                                                            </t>
  </si>
  <si>
    <t>24.07.14</t>
  </si>
  <si>
    <t xml:space="preserve">CONCRETO FCK 45 MPA                                                            </t>
  </si>
  <si>
    <t>24.07.15</t>
  </si>
  <si>
    <t xml:space="preserve"> CONCRETO FCK 50 MPA                                                           </t>
  </si>
  <si>
    <t>24.08.01</t>
  </si>
  <si>
    <t xml:space="preserve">JUNTA ELASTICA EM PVC TIPO O-12                                                </t>
  </si>
  <si>
    <t>24.08.02</t>
  </si>
  <si>
    <t xml:space="preserve">JUNTA ELASTICA EM PVC TIPO O-22                                                </t>
  </si>
  <si>
    <t>24.09.01</t>
  </si>
  <si>
    <t xml:space="preserve">ENROCAMENTO PEDRA ARRUMADA                                                     </t>
  </si>
  <si>
    <t>24.09.02</t>
  </si>
  <si>
    <t xml:space="preserve">ENROCAMENTO PEDRA ARRUMADA E REJUNTADA                                         </t>
  </si>
  <si>
    <t>24.09.03</t>
  </si>
  <si>
    <t xml:space="preserve">ENROCAMENTO PEDRA JOGADA                                                       </t>
  </si>
  <si>
    <t>24.09.04.04</t>
  </si>
  <si>
    <t xml:space="preserve">GABIAO TIPO CAIXA,ZN90/AL10,NBR 8964,H= 0,50 M                                 </t>
  </si>
  <si>
    <t>24.09.04.05</t>
  </si>
  <si>
    <t>GABIAO TIPO CAIXA,ZN90/AL10,NBR 8964,H=0,50 M REVEST.POLI.ABRASAO MENOR QUE 12%</t>
  </si>
  <si>
    <t>24.09.04.06</t>
  </si>
  <si>
    <t>GABIAO TIPO CAIXA,ZN90/AL10,NBR 8964,H=0,50 M REVEST.POLI.ABRASAO MENOR QUE 09%</t>
  </si>
  <si>
    <t>24.09.04.07</t>
  </si>
  <si>
    <t>GABIAO TIPO CAIXA,ZN90/AL10,NBR 8964,H=1,00 M REVEST.POLI.ABRASAO MENOR QUE 12%</t>
  </si>
  <si>
    <t>24.09.04.08</t>
  </si>
  <si>
    <t>GABIAO TIPO CAIXA,ZN90/AL10,NBR 8964,H=1,00 M REVEST.POLI.ABRASAO MENOR QUE 09%</t>
  </si>
  <si>
    <t>24.09.04.09</t>
  </si>
  <si>
    <t xml:space="preserve">GABIAO TIPO CAIXA,ZN90/AL10,NBR 8964,H= 1,00 M                                 </t>
  </si>
  <si>
    <t>24.09.05.02</t>
  </si>
  <si>
    <t xml:space="preserve">GABIAO TP.COLCHAO,ZN90/AL10,NBR 8964,ESP.17CM,REVEST.POLIM.ABRAS.MENOR QUE 09% </t>
  </si>
  <si>
    <t>24.09.05.03</t>
  </si>
  <si>
    <t xml:space="preserve">GABIAO TP.COLCHAO,ZN90/AL10,NBR 8964,ESP.17CM,REVEST.POLIM.ABRAS.MENOR QUE 12% </t>
  </si>
  <si>
    <t>24.09.06.02</t>
  </si>
  <si>
    <t xml:space="preserve">GABIAO TP.COLCHAO,ZN90/AL10,NBR 8964,ESP.23CM,REVEST.POLIM.ABRAS.MENOR QUE 09% </t>
  </si>
  <si>
    <t>24.09.06.03</t>
  </si>
  <si>
    <t xml:space="preserve">GABIAO TP.COLCHAO,ZN90/AL10,NBR 8964,ESP.23CM,REVEST.POLIM.ABRAS.MENOR QUE 12% </t>
  </si>
  <si>
    <t>24.09.07.02</t>
  </si>
  <si>
    <t xml:space="preserve">GABIAO TP.COLCHAO,ZN90/AL10,NBR 8964,ESP.30CM,REVEST.POLIM.ABRAS.MENOR QUE 09% </t>
  </si>
  <si>
    <t>24.09.07.03</t>
  </si>
  <si>
    <t xml:space="preserve">GABIAO TP.COLCHAO,ZN90/AL10,NBR 8964,ESP.30CM,REVEST.POLIM.ABRAS.MENOR QUE 12% </t>
  </si>
  <si>
    <t>24.09.11.01</t>
  </si>
  <si>
    <t xml:space="preserve">GABIAO TIPO SACO,ZN90/AL10,NBR 8964,REVESTIMEN.POLIMERO,ABRASAO MENOR QUE 09%  </t>
  </si>
  <si>
    <t>24.09.11.02</t>
  </si>
  <si>
    <t xml:space="preserve">GABIAO TIPO SACO,ZN90/AL10,NBR 8964,REVESTIMEN.POLIMERO,ABRASAO MENOR QUE 12%  </t>
  </si>
  <si>
    <t>24.09.13</t>
  </si>
  <si>
    <t xml:space="preserve">CAMADA FILTRANTE PEDRA BRITADA                                                 </t>
  </si>
  <si>
    <t>24.10.02</t>
  </si>
  <si>
    <t xml:space="preserve">CALCAMENTO CONCRETO FCK 15 MPA                                                 </t>
  </si>
  <si>
    <t>24.10.03</t>
  </si>
  <si>
    <t xml:space="preserve">CALCAMENTO CONCRETO FCK 10 MPA                                                 </t>
  </si>
  <si>
    <t>24.11.01</t>
  </si>
  <si>
    <t xml:space="preserve">ALVENARIA TIJOLO                                                               </t>
  </si>
  <si>
    <t>24.11.02</t>
  </si>
  <si>
    <t xml:space="preserve">ALVENARIA DE PEDRA SECA                                                        </t>
  </si>
  <si>
    <t>24.11.04</t>
  </si>
  <si>
    <t xml:space="preserve">ALVENARIA DE PEDRA ARGAMASSADA                                                 </t>
  </si>
  <si>
    <t>24.11.05</t>
  </si>
  <si>
    <t xml:space="preserve">ALVENARIA DE BLOCO DE CONCRETO                                                 </t>
  </si>
  <si>
    <t>24.11.07</t>
  </si>
  <si>
    <t xml:space="preserve">ARGAM.DE CIMENTO E AREIA TRACO 1:3 E=2CM                                       </t>
  </si>
  <si>
    <t>24.12.01.01</t>
  </si>
  <si>
    <t xml:space="preserve">ENCHIMENTO DE VALA COM PEDRA BRITADA 1E2                                       </t>
  </si>
  <si>
    <t>24.12.01.02</t>
  </si>
  <si>
    <t xml:space="preserve">ENCHIMENTO DE VALA COM PEDRA BRITADA 3E4                                       </t>
  </si>
  <si>
    <t>24.12.01.03</t>
  </si>
  <si>
    <t xml:space="preserve">ENCHIMENTO DE VALA COM BICA CORRIDA                                            </t>
  </si>
  <si>
    <t>24.12.02</t>
  </si>
  <si>
    <t xml:space="preserve">ENCHIMENTO DE VALA COM AREIA                                                   </t>
  </si>
  <si>
    <t>24.12.03</t>
  </si>
  <si>
    <t xml:space="preserve">ENCHIMENTO DE VALA COM PEDRA MARROADA                                          </t>
  </si>
  <si>
    <t>24.12.05</t>
  </si>
  <si>
    <t xml:space="preserve">ENCHIMENTO BASE TUBO COM PEDRA BRITADA                                         </t>
  </si>
  <si>
    <t>24.12.08</t>
  </si>
  <si>
    <t xml:space="preserve">COMPACTACAO MANUAL C/REATERRO SOLO LOCAL                                       </t>
  </si>
  <si>
    <t>24.12.09</t>
  </si>
  <si>
    <t xml:space="preserve">COMPACTACAO MANUAL PARA BASES DE CAIXAS E VALAS                                </t>
  </si>
  <si>
    <t>24.13.01</t>
  </si>
  <si>
    <t xml:space="preserve">VALETA SECAO TRANSV.ATE 0,50M2 1 CAT.                                          </t>
  </si>
  <si>
    <t>24.13.02</t>
  </si>
  <si>
    <t xml:space="preserve">VALETA SECAO TRANSV.ATE 0,50M2 2 CAT.                                          </t>
  </si>
  <si>
    <t>24.13.03</t>
  </si>
  <si>
    <t xml:space="preserve">VALETA SECAO TRANSV.ATE 0,50M2 3 CAT.                                          </t>
  </si>
  <si>
    <t>24.13.04</t>
  </si>
  <si>
    <t xml:space="preserve">VALETA SECAO TRANSV.MAIOR 0,50M2 1 CAT.                                        </t>
  </si>
  <si>
    <t>24.13.05</t>
  </si>
  <si>
    <t xml:space="preserve">VALETA SECAO TRANSV.MAIOR 0,50M2 2 CAT.                                        </t>
  </si>
  <si>
    <t>24.13.06</t>
  </si>
  <si>
    <t xml:space="preserve">VALETA SECAO TRANSV.MAIOR 0,50M2 3 CAT - COM EXPLOSIVOS                        </t>
  </si>
  <si>
    <t>24.13.07</t>
  </si>
  <si>
    <t xml:space="preserve">VALETA SECAO TRANSV.MAIOR 0.50M2 - SEM EXPLOSIVO                               </t>
  </si>
  <si>
    <t>24.14.01.01</t>
  </si>
  <si>
    <t xml:space="preserve">MANTA GEOTEXTIL NAO TECIDA RESISTENCIA LONGITUDINAL 07 KN/M                    </t>
  </si>
  <si>
    <t>24.14.01.02</t>
  </si>
  <si>
    <t xml:space="preserve">MANTA GEOTEXTIL NAO TECIDA RESISTENCIA LONGITUDINAL 08 KN/M                    </t>
  </si>
  <si>
    <t>24.14.01.03</t>
  </si>
  <si>
    <t xml:space="preserve">MANTA GEOTEXTIL NAO TECIDA RESISTENCIA LONGITUDINAL 09 KN/M                    </t>
  </si>
  <si>
    <t>24.14.01.04</t>
  </si>
  <si>
    <t xml:space="preserve">MANTA GEOTEXTIL NAO TECIDA RESISTENCIA LONGITUDINAL 10 KN/M                    </t>
  </si>
  <si>
    <t>24.14.01.05</t>
  </si>
  <si>
    <t xml:space="preserve">MANTA GEOTEXTIL NAO TECIDA RESISTENCIA LONGITUDINAL 14 KN/M                    </t>
  </si>
  <si>
    <t>24.14.01.06</t>
  </si>
  <si>
    <t xml:space="preserve">MANTA GEOTEXTIL NAO TECIDA RESISTENCIA LONGITUDINAL 16 KN/M                    </t>
  </si>
  <si>
    <t>24.14.01.07</t>
  </si>
  <si>
    <t xml:space="preserve">MANTA GEOTEXTIL NAO TECIDA RESISTENCIA LONGITUDINAL 21 KN/M                    </t>
  </si>
  <si>
    <t>24.14.01.08</t>
  </si>
  <si>
    <t xml:space="preserve">MANTA GEOTEXTIL NAO TECIDA RESISTENCIA LONGITUDINAL 26 KN/M                    </t>
  </si>
  <si>
    <t>24.14.01.09</t>
  </si>
  <si>
    <t xml:space="preserve">MANTA GEOTEXTIL NAO TECIDA RESISTENCIA LONGITUDINAL 31 KN/M                    </t>
  </si>
  <si>
    <t>24.14.01.10</t>
  </si>
  <si>
    <t xml:space="preserve">MANTA GEOTEXTIL TECIDA RESIST. LONGIT. 24 KN/M                                 </t>
  </si>
  <si>
    <t>24.14.01.11</t>
  </si>
  <si>
    <t xml:space="preserve">MANTA GEOTEXTIL TECIDA RESISTENCIA LOGINTUDINAL 48 KN/M                        </t>
  </si>
  <si>
    <t>24.14.01.12</t>
  </si>
  <si>
    <t xml:space="preserve">GEOCOMPOSTO PARA DRENAGEM                                                      </t>
  </si>
  <si>
    <t>24.14.02</t>
  </si>
  <si>
    <t xml:space="preserve">MANTA GEOTEXTIL TECIDA                                                         </t>
  </si>
  <si>
    <t>24.15.01</t>
  </si>
  <si>
    <t xml:space="preserve">TUBO DRENO CONCRETO 15CM                                                       </t>
  </si>
  <si>
    <t>24.15.02</t>
  </si>
  <si>
    <t xml:space="preserve">TUBO DRENO CONCRETO 20CM                                                       </t>
  </si>
  <si>
    <t>24.15.03</t>
  </si>
  <si>
    <t xml:space="preserve">TUBO DRENO BARRO 15CM                                                          </t>
  </si>
  <si>
    <t>24.15.04</t>
  </si>
  <si>
    <t xml:space="preserve">TUBO DRENO BARRO 20CM                                                          </t>
  </si>
  <si>
    <t>24.15.05</t>
  </si>
  <si>
    <t xml:space="preserve">TUBO DE PVC PERFURADO OU NAO D=0,05M                                           </t>
  </si>
  <si>
    <t>24.15.06</t>
  </si>
  <si>
    <t xml:space="preserve">TUBO DE PVC PERFURADO OU NAO D=0,075M                                          </t>
  </si>
  <si>
    <t>24.15.07</t>
  </si>
  <si>
    <t xml:space="preserve">TUBO DE PVC PERFURADO OU NAO D=0,10M                                           </t>
  </si>
  <si>
    <t>24.15.08</t>
  </si>
  <si>
    <t xml:space="preserve">TUBO DE PVC PERFURADO OU NAO D=0,15M                                           </t>
  </si>
  <si>
    <t>24.15.09</t>
  </si>
  <si>
    <t xml:space="preserve">DRENO HORIZONTAL PROFUNDO                                                      </t>
  </si>
  <si>
    <t>24.15.09.01</t>
  </si>
  <si>
    <t xml:space="preserve">DRENO LONGITUDINAL PROFUNDO PARA CORTE EM ROCHA DPR-PP-DE-H07/123              </t>
  </si>
  <si>
    <t>24.15.09.02</t>
  </si>
  <si>
    <t xml:space="preserve">DRENO TRANSVERSAL RASO PARA CORTE EM ROCHA TIPO DRR, PP-DE-H07/123.            </t>
  </si>
  <si>
    <t>24.15.09.03</t>
  </si>
  <si>
    <t xml:space="preserve">DRENO LONGITUDINAL RASO DLR-2, PP-DE-H07/125.                                  </t>
  </si>
  <si>
    <t>24.15.09.04</t>
  </si>
  <si>
    <t xml:space="preserve">DRENOS LONGITUDINAIS PROFUNDOS PARA SOLOS ARENOSOS                             </t>
  </si>
  <si>
    <t>24.15.09.05</t>
  </si>
  <si>
    <t xml:space="preserve">DRENOS LONGITUDINAIS PROFUNDOS EM SOLOS SILTOSOS E/OU ARGILOSOS                </t>
  </si>
  <si>
    <t>24.15.11</t>
  </si>
  <si>
    <t xml:space="preserve">TUBO DRENO DE POLIET.DE ALTA DENS.0,10M                                        </t>
  </si>
  <si>
    <t>24.15.12</t>
  </si>
  <si>
    <t xml:space="preserve">TUBO DRENO DE POLIET.DE ALTA DENS.0,15M                                        </t>
  </si>
  <si>
    <t>24.15.13</t>
  </si>
  <si>
    <t xml:space="preserve">TUBO DRENO DE POLIET.DE ALTA DENS.0,20M                                        </t>
  </si>
  <si>
    <t>24.15.14</t>
  </si>
  <si>
    <t xml:space="preserve">DUTO CORRUG. PEAD 0,05M                                                        </t>
  </si>
  <si>
    <t>24.15.15</t>
  </si>
  <si>
    <t xml:space="preserve">DUTO CORRUG.PEAD 0,075M                                                        </t>
  </si>
  <si>
    <t>24.15.16</t>
  </si>
  <si>
    <t xml:space="preserve">DUTO CORRUG.PEAD 0,10M                                                         </t>
  </si>
  <si>
    <t>24.15.17</t>
  </si>
  <si>
    <t xml:space="preserve">DUTO CORRUG.PEAD 0,15M                                                         </t>
  </si>
  <si>
    <t>24.16.01</t>
  </si>
  <si>
    <t xml:space="preserve">TUBO DE CONCRETO D=0,40M CLASSE PA-1                                           </t>
  </si>
  <si>
    <t>24.16.02</t>
  </si>
  <si>
    <t xml:space="preserve">TUBO DE CONCRETO D=0,40M CLASSE PA-2                                           </t>
  </si>
  <si>
    <t>24.16.03</t>
  </si>
  <si>
    <t xml:space="preserve">TUBO DE CONCRETO D=0,50M CLASSE PA-1                                           </t>
  </si>
  <si>
    <t>24.16.04</t>
  </si>
  <si>
    <t xml:space="preserve">TUBO DE CONCRETO D=0,50M CLASSE PA-2                                           </t>
  </si>
  <si>
    <t>24.16.05</t>
  </si>
  <si>
    <t xml:space="preserve">TUBO DE CONCRETO D=0,50M CLASSE PA-3                                           </t>
  </si>
  <si>
    <t>24.16.06</t>
  </si>
  <si>
    <t xml:space="preserve">TUBO DE CONCRETO D=0,50M CLASSE PA-4                                           </t>
  </si>
  <si>
    <t>24.16.07</t>
  </si>
  <si>
    <t xml:space="preserve">TUBO DE CONCRETO D=0,60M CLASSE PA-1                                           </t>
  </si>
  <si>
    <t>24.16.08</t>
  </si>
  <si>
    <t xml:space="preserve">TUBO DE CONCRETO D=0,60M CLASSE PA-2                                           </t>
  </si>
  <si>
    <t>24.16.09</t>
  </si>
  <si>
    <t xml:space="preserve">TUBO DE CONCRETO D=0,60M CLASSE PA-3                                           </t>
  </si>
  <si>
    <t>24.16.10</t>
  </si>
  <si>
    <t xml:space="preserve">TUBO DE CONCRETO D=0,60M CLASSE PA-4                                           </t>
  </si>
  <si>
    <t>24.16.11</t>
  </si>
  <si>
    <t xml:space="preserve">TUBO DE CONCRETO D=0,80M CLASSE PA-1                                           </t>
  </si>
  <si>
    <t>24.16.12</t>
  </si>
  <si>
    <t xml:space="preserve">TUBO DE CONCRETO D=0,80M CLASSE PA-2                                           </t>
  </si>
  <si>
    <t>24.16.13</t>
  </si>
  <si>
    <t xml:space="preserve">TUBO DE CONCRETO D=0,80M CLASSE PA-3                                           </t>
  </si>
  <si>
    <t>24.16.14</t>
  </si>
  <si>
    <t xml:space="preserve">TUBO DE CONCRETO D=0,80M CLASSE PA-4                                           </t>
  </si>
  <si>
    <t>24.16.15</t>
  </si>
  <si>
    <t xml:space="preserve">TUBO DE CONCRETO D=1,00M CLASSE PA-1                                           </t>
  </si>
  <si>
    <t>24.16.16</t>
  </si>
  <si>
    <t xml:space="preserve">TUBO DE CONCRETO D=1,00M CLASSE PA-2                                           </t>
  </si>
  <si>
    <t>24.16.17</t>
  </si>
  <si>
    <t xml:space="preserve">TUBO DE CONCRETO D=1,00M CLASSE PA-3                                           </t>
  </si>
  <si>
    <t>24.16.18</t>
  </si>
  <si>
    <t xml:space="preserve">TUBO DE CONCRETO D=1,00M CLASSE PA-4                                           </t>
  </si>
  <si>
    <t>24.16.19</t>
  </si>
  <si>
    <t xml:space="preserve">TUBO DE CONCRETO D=1,20M CLASSE PA-1                                           </t>
  </si>
  <si>
    <t>24.16.20</t>
  </si>
  <si>
    <t xml:space="preserve">TUBO DE CONCRETO D=1,20M CLASSE PA-2                                           </t>
  </si>
  <si>
    <t>24.16.21</t>
  </si>
  <si>
    <t xml:space="preserve">TUBO DE CONCRETO D=1,20M CLASSE PA-3                                           </t>
  </si>
  <si>
    <t>24.16.22</t>
  </si>
  <si>
    <t xml:space="preserve">TUBO DE CONCRETO D=1,20M CLASSE PA-4                                           </t>
  </si>
  <si>
    <t>24.16.23</t>
  </si>
  <si>
    <t xml:space="preserve">TUBO DE CONCRETO D=1,50M CLASSE PA-1                                           </t>
  </si>
  <si>
    <t>24.16.24</t>
  </si>
  <si>
    <t xml:space="preserve">TUBO DE CONCRETO D=1,50M CLASSE PA-2                                           </t>
  </si>
  <si>
    <t>24.16.25</t>
  </si>
  <si>
    <t xml:space="preserve">TUBO DE CONCRETO D=1,50M CLASSE PA-3                                           </t>
  </si>
  <si>
    <t>24.16.26</t>
  </si>
  <si>
    <t xml:space="preserve">TUBO DE CONCRETO D=1,50M CLASSE PA-4                                           </t>
  </si>
  <si>
    <t>24.16.27</t>
  </si>
  <si>
    <t xml:space="preserve">TUBO DE CONCRETO SIMPLES D=0,40M                                               </t>
  </si>
  <si>
    <t>24.16.28</t>
  </si>
  <si>
    <t xml:space="preserve">TUBO DE CONCRETO SIMPLES D=0,60M                                               </t>
  </si>
  <si>
    <t>24.18.01</t>
  </si>
  <si>
    <t xml:space="preserve">CANALETA CONCRETO 40CM                                                         </t>
  </si>
  <si>
    <t>24.18.02</t>
  </si>
  <si>
    <t xml:space="preserve">CANALETA CONCRETO 60CM                                                         </t>
  </si>
  <si>
    <t>24.18.03</t>
  </si>
  <si>
    <t xml:space="preserve">CANALETA CONCRETO 80CM                                                         </t>
  </si>
  <si>
    <t>24.19.03.01</t>
  </si>
  <si>
    <t xml:space="preserve">GUIA PRE-FABRICADA CONCRETO FCK 20 MPA                                         </t>
  </si>
  <si>
    <t>24.19.04.01</t>
  </si>
  <si>
    <t xml:space="preserve">SARJETA DE CONCRETO FCK 20 MPA                                                 </t>
  </si>
  <si>
    <t>24.19.05.01</t>
  </si>
  <si>
    <t xml:space="preserve">GUIA DE CONCRETO FCK 20 MPA                                                    </t>
  </si>
  <si>
    <t>24.19.06</t>
  </si>
  <si>
    <t xml:space="preserve">TELAR E TAMPAO DE FERRO FUNDIDO                                                </t>
  </si>
  <si>
    <t>24.19.07.01</t>
  </si>
  <si>
    <t xml:space="preserve">GRELHA DE CONCRETO DE 10X44X120CM - FCK 20 MPA                                 </t>
  </si>
  <si>
    <t>24.19.08</t>
  </si>
  <si>
    <t xml:space="preserve">GRELHA FERRO FUNDIDO BOCA LOB GRS-135                                          </t>
  </si>
  <si>
    <t>24.20.01</t>
  </si>
  <si>
    <t xml:space="preserve">TUBO ACO CORR.GALV.MET.NAO DESTRUTIVO                                          </t>
  </si>
  <si>
    <t>24.20.02</t>
  </si>
  <si>
    <t xml:space="preserve">TUBO ACO CORR.EPOXI MET.NAO DESTRUTIVO                                         </t>
  </si>
  <si>
    <t>24.20.03</t>
  </si>
  <si>
    <t xml:space="preserve">TUBO ACO CORR.GALV.MET.DESTRUTIVO                                              </t>
  </si>
  <si>
    <t>24.20.04</t>
  </si>
  <si>
    <t xml:space="preserve">TUBO ACO CORRUGADO EPOXI MET. DESTRUTIVO                                       </t>
  </si>
  <si>
    <t>24.21.01</t>
  </si>
  <si>
    <t xml:space="preserve">BROCA DE CONCRETO ARMADO D=20,00CM                                             </t>
  </si>
  <si>
    <t>24.21.02</t>
  </si>
  <si>
    <t xml:space="preserve">BROCA DE CONCRETO D=25,00CM                                                    </t>
  </si>
  <si>
    <t>24.21.03</t>
  </si>
  <si>
    <t xml:space="preserve">BROCA DE CONCRETO D=15,00CM                                                    </t>
  </si>
  <si>
    <t>24.22.01</t>
  </si>
  <si>
    <t xml:space="preserve">GEOFORMA TEXTIL TENSORIZADA TIPO COLCHAO - ESPESSURA DE 15 CM                  </t>
  </si>
  <si>
    <t>24.22.02</t>
  </si>
  <si>
    <t xml:space="preserve">GEOFORMA TEXTIL COM DISPOSITIVO AUTO-DRENANTE "UNIFLUXO"                       </t>
  </si>
  <si>
    <t>24.23.44</t>
  </si>
  <si>
    <t xml:space="preserve">GEOCOMP.TRINCHEIRA DRENANTE(GEOMANTA+GEOTEXTIL 2 LADOS PERM.)H=40CM/11MM       </t>
  </si>
  <si>
    <t>24.23.45</t>
  </si>
  <si>
    <t xml:space="preserve">GEOCOMP.TRINCHEIRA DRENANTE(GEOMANTA+GEOTEXTIL 2 LADOS PERM.)H=60CM/11MM       </t>
  </si>
  <si>
    <t>24.23.46</t>
  </si>
  <si>
    <t xml:space="preserve">GEOCOMP.TRINCHEIRA DRENATE(GEOMANTA+GEOTEXTIL 2 LADOS PERM.)H=100CM/11MM       </t>
  </si>
  <si>
    <t>24.23.47</t>
  </si>
  <si>
    <t xml:space="preserve">GEOCOMP.TRINCEIRA DRENANTE(GEOMANTA+GEOTEXTIL 2 LADOS PERM.)H=140CM/11MM       </t>
  </si>
  <si>
    <t>24.23.48</t>
  </si>
  <si>
    <t xml:space="preserve">GEOCOMPOSTO DRENANTE(GEOMANTA+GEOTEXTIL 1 LADO PERM.)TIPO 1L - 12MM.           </t>
  </si>
  <si>
    <t>24.23.49</t>
  </si>
  <si>
    <t xml:space="preserve">GEOCOMPOSTO DRENANTE(GEOMANTA+GEOTEXTIL 2 LADOS PERM.)TIPO 2L - 11MM.          </t>
  </si>
  <si>
    <t>24.23.50</t>
  </si>
  <si>
    <t xml:space="preserve">GEOCOMPOSTO DRENANTE(GEOMANTA+GEOTEXTIL 1 LADO PERM.)TIPO 1S -16MM.            </t>
  </si>
  <si>
    <t>24.23.51</t>
  </si>
  <si>
    <t xml:space="preserve">GEOCOMPOSTO DRENANTE(GEOMANTA+GEOTEXTIL 2 LADOS PERM.)TIPO 2S-16MM.            </t>
  </si>
  <si>
    <t>24.23.52</t>
  </si>
  <si>
    <t>GEOCOMPOSTO DRENANTE(GEOMANTA+GEOTEXTIL 1 LADO PER./1 LADO IMP.)TIPO 2L FP-11MM</t>
  </si>
  <si>
    <t>24.25.02</t>
  </si>
  <si>
    <t>REABILITACAO ESTRUTURAL DE TUBULACOES DE CONCRETO COM DIAMETRO DE 401 ATE 600MM</t>
  </si>
  <si>
    <t>24.25.03</t>
  </si>
  <si>
    <t>REABILITACAO ESTRUTURAL DE TUBULACOES DE CONCRETO COM DIAMETRO DE 601 ATE 800MM</t>
  </si>
  <si>
    <t>24.25.04</t>
  </si>
  <si>
    <t xml:space="preserve">REABILITACAO ESTRUTURAL DE TUBULACOES  CONCRETO COM DIAMETRO DE 801 ATE 1000MM </t>
  </si>
  <si>
    <t>24.25.05</t>
  </si>
  <si>
    <t xml:space="preserve">REABILITACAO ESTRUTURAL DE TUBULACOES CONCRETO COM DIAMETRO DE 1001 ATE 1200MM </t>
  </si>
  <si>
    <t>24.25.06</t>
  </si>
  <si>
    <t xml:space="preserve">REABILITACAO ESTRUTURAL DE TUBULACOES CONCRETO COM DIAMETRO DE 1201 ATE 1500MM </t>
  </si>
  <si>
    <t>24.26.01</t>
  </si>
  <si>
    <t xml:space="preserve">BLOQUEADOR TEMPORARIO DE FLUIDOS,TIPO MULTIDIMENSIONAL COM REAPROVEITAMENTO    </t>
  </si>
  <si>
    <t>25.01.01</t>
  </si>
  <si>
    <t>25.01.02</t>
  </si>
  <si>
    <t xml:space="preserve">ATERRO SOLO COM 3% DE CIMENTO EM USINA                                         </t>
  </si>
  <si>
    <t>25.01.03</t>
  </si>
  <si>
    <t xml:space="preserve">ATERRO SOLO COM 3% DE CIMENTO C/PULVE.                                         </t>
  </si>
  <si>
    <t>25.01.03.05</t>
  </si>
  <si>
    <t xml:space="preserve">ATERRO SOLO COM 6% DE CIMENTO C/PULVE.                                         </t>
  </si>
  <si>
    <t>25.02.01</t>
  </si>
  <si>
    <t xml:space="preserve">ESCAVACAO MANUAL PARA OBRAS S/EXPLOSIVO                                        </t>
  </si>
  <si>
    <t>25.02.02</t>
  </si>
  <si>
    <t>25.02.03</t>
  </si>
  <si>
    <t>25.02.04</t>
  </si>
  <si>
    <t>25.02.05</t>
  </si>
  <si>
    <t>25.02.06</t>
  </si>
  <si>
    <t>25.02.07</t>
  </si>
  <si>
    <t>25.02.08</t>
  </si>
  <si>
    <t>25.02.09</t>
  </si>
  <si>
    <t>25.02.10</t>
  </si>
  <si>
    <t xml:space="preserve">ESCAV.FUND.DENTRO ENSEC. SEM EXPL.ATE 3M                                       </t>
  </si>
  <si>
    <t>25.02.11</t>
  </si>
  <si>
    <t xml:space="preserve">ACR.P/ESCAV.ENSEC.P/CADA1,0M PROF.ALEM3M                                       </t>
  </si>
  <si>
    <t>25.02.12</t>
  </si>
  <si>
    <t xml:space="preserve">ESCAV.FUND.DENTRO ENSEC.C/EXPL.ATE  3M                                         </t>
  </si>
  <si>
    <t>25.02.13</t>
  </si>
  <si>
    <t>25.03.01</t>
  </si>
  <si>
    <t>25.03.02</t>
  </si>
  <si>
    <t>25.03.03</t>
  </si>
  <si>
    <t>25.03.04</t>
  </si>
  <si>
    <t>25.03.04.03</t>
  </si>
  <si>
    <t xml:space="preserve">SOLO CIMENTO ENSACADO, COM TEOR DE CIMENTO A 4%                                </t>
  </si>
  <si>
    <t>25.03.04.04</t>
  </si>
  <si>
    <t xml:space="preserve">SOLO CIMENTO ENSACADO, COM TEOR DE CIMENTO A 6%                                </t>
  </si>
  <si>
    <t>25.03.04.05</t>
  </si>
  <si>
    <t xml:space="preserve">SOLO CIMENTO ENSACADO, COM TEOR DE CIMENTO A 8%                                </t>
  </si>
  <si>
    <t>25.03.05</t>
  </si>
  <si>
    <t>25.03.06</t>
  </si>
  <si>
    <t>25.03.07</t>
  </si>
  <si>
    <t>25.03.08</t>
  </si>
  <si>
    <t>25.03.23</t>
  </si>
  <si>
    <t xml:space="preserve">TRANSPORTE DE SOLO CIMENTO ATÉ 5 KM                                            </t>
  </si>
  <si>
    <t>25.04.01</t>
  </si>
  <si>
    <t xml:space="preserve">ESTACA CONCRETO PRE-MOLDADO - 20/25T                                           </t>
  </si>
  <si>
    <t>25.04.02</t>
  </si>
  <si>
    <t xml:space="preserve">ESTACA CONCRETO PRE-MOLDADO - 30/35T                                           </t>
  </si>
  <si>
    <t>25.04.03</t>
  </si>
  <si>
    <t xml:space="preserve">ESTACA CONCRETO PRE-MOLDADO - 40/45T                                           </t>
  </si>
  <si>
    <t>25.04.04</t>
  </si>
  <si>
    <t xml:space="preserve">ESTACA CONCRETO PRE-MOLDADO - 50/60T                                           </t>
  </si>
  <si>
    <t>25.04.05</t>
  </si>
  <si>
    <t xml:space="preserve">ESTACA CONCRETO PRE-MOLDADO - 70/80T                                           </t>
  </si>
  <si>
    <t>25.04.06</t>
  </si>
  <si>
    <t xml:space="preserve">ESTACA METALICA, FORNEC. E CRAVACAO                                            </t>
  </si>
  <si>
    <t>25.04.07</t>
  </si>
  <si>
    <t xml:space="preserve">ESTACA DE MADEIRA D=20CM - 8 TON                                               </t>
  </si>
  <si>
    <t>25.04.08</t>
  </si>
  <si>
    <t xml:space="preserve">ESTACA DE MADEIRA D=25CM - 15TON                                               </t>
  </si>
  <si>
    <t>25.04.09</t>
  </si>
  <si>
    <t xml:space="preserve">ESTACA RAIZ EM SOLO D=15CM                                                     </t>
  </si>
  <si>
    <t>25.04.10</t>
  </si>
  <si>
    <t xml:space="preserve">ESTACA RAIZ EM SOLO D=16CM                                                     </t>
  </si>
  <si>
    <t>25.04.11</t>
  </si>
  <si>
    <t xml:space="preserve">ESTACA RAIZ EM SOLO D=20CM                                                     </t>
  </si>
  <si>
    <t>25.04.12</t>
  </si>
  <si>
    <t xml:space="preserve">ESTACA RAIZ EM SOLO D=25CM                                                     </t>
  </si>
  <si>
    <t>25.04.13</t>
  </si>
  <si>
    <t xml:space="preserve">ESTACA RAIZ EM SOLO D=31CM                                                     </t>
  </si>
  <si>
    <t>25.04.14</t>
  </si>
  <si>
    <t xml:space="preserve">ESTACA RAIZ EM SOLO D=40CM                                                     </t>
  </si>
  <si>
    <t>25.04.15</t>
  </si>
  <si>
    <t xml:space="preserve">ESTACA RAIZ EM ROCHA ALTERADA D=15CM                                           </t>
  </si>
  <si>
    <t>25.04.16</t>
  </si>
  <si>
    <t xml:space="preserve">ESTACA RAIZ EM ROCHA ALTERADA D=16CM                                           </t>
  </si>
  <si>
    <t>25.04.17</t>
  </si>
  <si>
    <t xml:space="preserve">ESTACA RAIZ EM ROCHA ALTERADA D=20CM                                           </t>
  </si>
  <si>
    <t>25.04.18</t>
  </si>
  <si>
    <t xml:space="preserve">ESTACA RAIZ EM ROCHA ALTERADA D=25CM                                           </t>
  </si>
  <si>
    <t>25.04.19</t>
  </si>
  <si>
    <t xml:space="preserve">ESTACA RAIZ EM ROCHA ALTERADA D=31CM                                           </t>
  </si>
  <si>
    <t>25.04.20</t>
  </si>
  <si>
    <t xml:space="preserve">ESTACA RAIZ EM ROCHA ALTERADA D=40CM                                           </t>
  </si>
  <si>
    <t>25.04.21</t>
  </si>
  <si>
    <t xml:space="preserve">TAXA DE INSTALACAO EQUIPAM.ESTACA RAIZ                                         </t>
  </si>
  <si>
    <t>25.04.28</t>
  </si>
  <si>
    <t xml:space="preserve">TAXA MOBIL. DE EQUIPAMENTO BATE-ESTACA                                         </t>
  </si>
  <si>
    <t>25.04.46</t>
  </si>
  <si>
    <t xml:space="preserve">ESTACA RAIZ EM ROCHA ALTERADA D=50CM                                           </t>
  </si>
  <si>
    <t>25.04.47</t>
  </si>
  <si>
    <t xml:space="preserve">ESTACA RAIZ EM SOLO D=50CM                                                     </t>
  </si>
  <si>
    <t>25.04.48</t>
  </si>
  <si>
    <t xml:space="preserve">ESTACA RAIZ EM ROCHA ALTERADA D=45CM                                           </t>
  </si>
  <si>
    <t>25.04.49</t>
  </si>
  <si>
    <t xml:space="preserve">ESTACA RAIZ EM SOLO D=45CM                                                     </t>
  </si>
  <si>
    <t>25.05.01</t>
  </si>
  <si>
    <t>25.05.02</t>
  </si>
  <si>
    <t>25.06.01</t>
  </si>
  <si>
    <t xml:space="preserve">FORMA PLANA PARA CONCRETO ARMADO COMUM                                         </t>
  </si>
  <si>
    <t>25.06.02</t>
  </si>
  <si>
    <t xml:space="preserve">FORMA PL.P/CONCRETO PROTENDIDO OU APAR.                                        </t>
  </si>
  <si>
    <t>25.07.01</t>
  </si>
  <si>
    <t>25.07.02</t>
  </si>
  <si>
    <t>25.07.03</t>
  </si>
  <si>
    <t>25.07.04</t>
  </si>
  <si>
    <t xml:space="preserve">ACO PARA CONCRETO PROTENDIDO                                                   </t>
  </si>
  <si>
    <t>25.07.05</t>
  </si>
  <si>
    <t>25.07.06</t>
  </si>
  <si>
    <t xml:space="preserve">ACO P/CONCRETO PROTENDIDO TIPO DYWIDAG OU SIMILAR                              </t>
  </si>
  <si>
    <t>25.08.01</t>
  </si>
  <si>
    <t xml:space="preserve">AP.ANC.P/CABOS PROTEN.ATIVA 12FIOS-7MM                                         </t>
  </si>
  <si>
    <t>25.08.02</t>
  </si>
  <si>
    <t xml:space="preserve">AP.ANC.P/CABOS PROTEN.ATIVA 12 FIOS-8MM                                        </t>
  </si>
  <si>
    <t>25.08.03</t>
  </si>
  <si>
    <t xml:space="preserve">AP.ANC.P/CABOS PROTEN.ATIVA 4FIOS-12,7MM                                       </t>
  </si>
  <si>
    <t>25.08.04</t>
  </si>
  <si>
    <t xml:space="preserve">AP.ANC.P/CABOS PROTEN.ATIVA 6FIOS-12,7MM                                       </t>
  </si>
  <si>
    <t>25.08.05</t>
  </si>
  <si>
    <t xml:space="preserve">AP.ANC.P/CABOS PROTEN.ATIV.12FIOS-12,7MM                                       </t>
  </si>
  <si>
    <t>25.08.06</t>
  </si>
  <si>
    <t xml:space="preserve">AP.ANC.P/CABOS PROTEN.ATIV.19FIOS-12,7MM                                       </t>
  </si>
  <si>
    <t>25.08.07</t>
  </si>
  <si>
    <t xml:space="preserve">AP.ANC.P/CABOS PROTEN.ATIV.22FIOS-12,7MM                                       </t>
  </si>
  <si>
    <t>25.08.09</t>
  </si>
  <si>
    <t xml:space="preserve">AP.ANC.P/CABOS PROTEN.PAS. 4 FIOS-12,7MM                                       </t>
  </si>
  <si>
    <t>25.08.10</t>
  </si>
  <si>
    <t xml:space="preserve">AP.ANC.P/CABOS PROTEN.PAS. 6 FIOS-12,7MM                                       </t>
  </si>
  <si>
    <t>25.08.11</t>
  </si>
  <si>
    <t xml:space="preserve">AP.ANC.P/CABOS PROTEN.PAS. 12FIOS-12,7MM                                       </t>
  </si>
  <si>
    <t>25.08.12</t>
  </si>
  <si>
    <t xml:space="preserve">AP.ANC.P/CABOS PROTEN.PAS. 19FIOS-12,7MM                                       </t>
  </si>
  <si>
    <t>25.08.13.01</t>
  </si>
  <si>
    <t xml:space="preserve">APARELHO DE ANCORAGEM ATIVO DE 4 FIOS DE Ã 5/8" (15,2MM)                       </t>
  </si>
  <si>
    <t>25.08.13.02</t>
  </si>
  <si>
    <t xml:space="preserve">APARELHO DE ANCORAGEM ATIVO DE 12 FIOS DE Ã 5/8" (15,2MM)                      </t>
  </si>
  <si>
    <t>25.08.13.03</t>
  </si>
  <si>
    <t xml:space="preserve">APARELHO DE ANCORAGEM ATIVO DE 15 FIOS DE Ã 5/8" (15,2MM)                      </t>
  </si>
  <si>
    <t>25.08.13.04</t>
  </si>
  <si>
    <t xml:space="preserve">APARELHO DE ANCORAGEM ATIVO DE 19 FIOS DE Ã 5/8" (15,2MM)                      </t>
  </si>
  <si>
    <t>25.08.15.01</t>
  </si>
  <si>
    <t xml:space="preserve">TIRANTE  40TF 5 FIOS D=1/2" FORN. E INST                                       </t>
  </si>
  <si>
    <t>25.08.15.02</t>
  </si>
  <si>
    <t xml:space="preserve">TIRANTE  60TF 8 FIOS D=1/2" FORN. E INST                                       </t>
  </si>
  <si>
    <t>25.08.15.03</t>
  </si>
  <si>
    <t xml:space="preserve">TIRANTE  80TF 10 FIOS D=1/2" FORN.E INST                                       </t>
  </si>
  <si>
    <t>25.08.15.04</t>
  </si>
  <si>
    <t xml:space="preserve">TIRAN.100TF 12 FIOS D=1/2" FORN.E INST.                                        </t>
  </si>
  <si>
    <t>25.08.16.01</t>
  </si>
  <si>
    <t xml:space="preserve">TERMO FIXO P/TIRANTES 40TF 5 FIOS D=1/2"                                       </t>
  </si>
  <si>
    <t>25.08.16.02</t>
  </si>
  <si>
    <t xml:space="preserve">TERMO FIXO P/TIRANTES 60TF 8 FIOS D=1/2"                                       </t>
  </si>
  <si>
    <t>25.08.16.03</t>
  </si>
  <si>
    <t xml:space="preserve">TERMO FIXO P/TIRANTES 80TF 10FIOS D=1/2"                                       </t>
  </si>
  <si>
    <t>25.08.16.04</t>
  </si>
  <si>
    <t xml:space="preserve">TERMO FIXO P/TIRANTES 100TF 12F D=1/2"                                         </t>
  </si>
  <si>
    <t>25.09.01</t>
  </si>
  <si>
    <t>25.09.02</t>
  </si>
  <si>
    <t>25.09.03</t>
  </si>
  <si>
    <t>25.09.04</t>
  </si>
  <si>
    <t>25.09.05</t>
  </si>
  <si>
    <t>25.09.06</t>
  </si>
  <si>
    <t>25.09.07</t>
  </si>
  <si>
    <t>25.09.08</t>
  </si>
  <si>
    <t>25.09.10</t>
  </si>
  <si>
    <t xml:space="preserve">CONCRETO PROJETADO                                                             </t>
  </si>
  <si>
    <t>25.09.11</t>
  </si>
  <si>
    <t xml:space="preserve">BOMBEAMENTO CONCRETO QUALQUER RESIST.                                          </t>
  </si>
  <si>
    <t>25.09.12</t>
  </si>
  <si>
    <t xml:space="preserve">INJECAO DE NATA DE CIMENTO                                                     </t>
  </si>
  <si>
    <t>25.09.15</t>
  </si>
  <si>
    <t>25.09.16</t>
  </si>
  <si>
    <t>25.09.17</t>
  </si>
  <si>
    <t xml:space="preserve">CONCRETO FCK 50 MPA                                                            </t>
  </si>
  <si>
    <t>25.10.01</t>
  </si>
  <si>
    <t xml:space="preserve">PERF.P/DRENO E TIR. SOLO D=57,10MM(AX)                                         </t>
  </si>
  <si>
    <t>25.10.02</t>
  </si>
  <si>
    <t xml:space="preserve">PERF.P/DRENO E TIR. SOLO D=73,00MM(BX)                                         </t>
  </si>
  <si>
    <t>25.10.03</t>
  </si>
  <si>
    <t xml:space="preserve">PERF.P/DRENO E TIR. SOLO D=88,90MM(NX)                                         </t>
  </si>
  <si>
    <t>25.10.04</t>
  </si>
  <si>
    <t xml:space="preserve">PERF.P/DRENO E TIR. SOLO D=114,30MM(HX)                                        </t>
  </si>
  <si>
    <t>25.10.05</t>
  </si>
  <si>
    <t xml:space="preserve">PERF.P/DRENO E TIR.RCH.ALT.D=57,10MM(AX)                                       </t>
  </si>
  <si>
    <t>25.10.06</t>
  </si>
  <si>
    <t xml:space="preserve">PERF.P/DRENO E TIR.RCH.ALT.D=73,00MM(BX)                                       </t>
  </si>
  <si>
    <t>25.10.07</t>
  </si>
  <si>
    <t xml:space="preserve">PERF.P/DRENO E TIR.RCH.ALT.D=88,90MM(NX)                                       </t>
  </si>
  <si>
    <t>25.10.08</t>
  </si>
  <si>
    <t xml:space="preserve">PERF.P/DRENO E TIR.RCH.ALT.D=114,3MM(HX)                                       </t>
  </si>
  <si>
    <t>25.10.09</t>
  </si>
  <si>
    <t xml:space="preserve">PERF.P/DRENO E TIR.RCH SA D=57,10MM (AX)                                       </t>
  </si>
  <si>
    <t>25.10.10</t>
  </si>
  <si>
    <t xml:space="preserve">PERF.P/DRENO E TIR.RCH SA D=73,00MM(BX)                                        </t>
  </si>
  <si>
    <t>25.10.11</t>
  </si>
  <si>
    <t xml:space="preserve">PERF.P/DRENO E TIR.RCH. SA D=88,90MM(NX)                                       </t>
  </si>
  <si>
    <t>25.10.12</t>
  </si>
  <si>
    <t xml:space="preserve">PERF.P/DRENO E TIR RCH SA D=114,30MM(HX)                                       </t>
  </si>
  <si>
    <t>25.10.14</t>
  </si>
  <si>
    <t xml:space="preserve">PERFURACAO MANUAL EM SOLO D=62,5MM OU D=2 1/2"                                 </t>
  </si>
  <si>
    <t>25.10.15</t>
  </si>
  <si>
    <t xml:space="preserve">PERFURAÇÃO MANUAL EM SOLO D=114,3MM OU D=4"                                    </t>
  </si>
  <si>
    <t>25.11.01</t>
  </si>
  <si>
    <t>25.11.02</t>
  </si>
  <si>
    <t>25.11.03</t>
  </si>
  <si>
    <t>25.11.04.01</t>
  </si>
  <si>
    <t>25.11.04.02</t>
  </si>
  <si>
    <t>25.11.04.03</t>
  </si>
  <si>
    <t>25.11.04.04</t>
  </si>
  <si>
    <t>25.11.04.05</t>
  </si>
  <si>
    <t>25.11.04.06</t>
  </si>
  <si>
    <t>25.11.05.02</t>
  </si>
  <si>
    <t>25.11.05.03</t>
  </si>
  <si>
    <t>25.11.06.02</t>
  </si>
  <si>
    <t>25.11.06.03</t>
  </si>
  <si>
    <t>25.11.07.02</t>
  </si>
  <si>
    <t>25.11.07.03</t>
  </si>
  <si>
    <t>25.11.11.01</t>
  </si>
  <si>
    <t>25.11.11.02</t>
  </si>
  <si>
    <t>25.12.02</t>
  </si>
  <si>
    <t>25.12.03</t>
  </si>
  <si>
    <t>25.13.01</t>
  </si>
  <si>
    <t>25.13.02</t>
  </si>
  <si>
    <t>25.13.03</t>
  </si>
  <si>
    <t xml:space="preserve">ALVENARIA LAJOES DE PEDRA                                                      </t>
  </si>
  <si>
    <t>25.13.04</t>
  </si>
  <si>
    <t>25.13.05</t>
  </si>
  <si>
    <t>25.13.07</t>
  </si>
  <si>
    <t>25.14.02</t>
  </si>
  <si>
    <t>25.15.01</t>
  </si>
  <si>
    <t xml:space="preserve">FORNECIMENTO DE TUBO DRENO CONCRETO 15CM                                       </t>
  </si>
  <si>
    <t>25.15.02</t>
  </si>
  <si>
    <t xml:space="preserve">FORNECIMENTO DE TUBO DRENO CONCRETO 20CM                                       </t>
  </si>
  <si>
    <t>25.15.03</t>
  </si>
  <si>
    <t xml:space="preserve">FORNECIMENTO DE TUBO DRENO BARRO 15CM                                          </t>
  </si>
  <si>
    <t>25.15.04</t>
  </si>
  <si>
    <t xml:space="preserve">FORNECIMENTO DE TUBO DRENO BARRO 20CM                                          </t>
  </si>
  <si>
    <t>25.15.05</t>
  </si>
  <si>
    <t xml:space="preserve">ASSENTAMENTO DE TUBO DRENO CONCRETO 15CM                                       </t>
  </si>
  <si>
    <t>25.15.06</t>
  </si>
  <si>
    <t xml:space="preserve">ASSENTAMENTO DE TUBO DRENO CONCRETO 20CM                                       </t>
  </si>
  <si>
    <t>25.15.07</t>
  </si>
  <si>
    <t xml:space="preserve">ASSENTAMENTO DE TUBO DRENO BARRO 15 CM                                         </t>
  </si>
  <si>
    <t>25.15.08</t>
  </si>
  <si>
    <t xml:space="preserve">ASSENTAMENTO DE TUBO DRENO BARRO 20CM                                          </t>
  </si>
  <si>
    <t>25.15.09</t>
  </si>
  <si>
    <t xml:space="preserve">TUBO DE PVC PERFURADO OU NAO D=0,050M                                          </t>
  </si>
  <si>
    <t>25.15.09.01</t>
  </si>
  <si>
    <t xml:space="preserve">TUBO DE PVC PERFURADO OU NAO D=0,025M (D=1")                                   </t>
  </si>
  <si>
    <t>25.15.10</t>
  </si>
  <si>
    <t>25.15.11</t>
  </si>
  <si>
    <t>25.15.12</t>
  </si>
  <si>
    <t>25.20.01</t>
  </si>
  <si>
    <t xml:space="preserve">SOLO REFORCADO TIPO GREIDE COM ALTURA DE 0 A 6 METROS.                         </t>
  </si>
  <si>
    <t>25.20.02</t>
  </si>
  <si>
    <t xml:space="preserve">SOLO REFORCADO TIPO GREIDE COM ALTURA DE 6 A 9 METROS                          </t>
  </si>
  <si>
    <t>25.20.03</t>
  </si>
  <si>
    <t xml:space="preserve">SOLO REFORCADO TIPO GREIDE COM ALTURA DE 9 A 12 METROS                         </t>
  </si>
  <si>
    <t>25.20.04</t>
  </si>
  <si>
    <t xml:space="preserve">SOLO REFORCADO TIPO GREIDE COM ALTURA DE 12 A 15 METROS                        </t>
  </si>
  <si>
    <t>25.20.05</t>
  </si>
  <si>
    <t xml:space="preserve">SOLO REFORCADO TIPO ENCONTRO PORTANTE COM ALTURA DE 0 A 6 METROS.              </t>
  </si>
  <si>
    <t>25.20.06</t>
  </si>
  <si>
    <t xml:space="preserve">SOLO REFORCADO TIPO ENCONTRO PORTANTE COM ALTURA DE 6 A 9 METROS               </t>
  </si>
  <si>
    <t>25.20.07</t>
  </si>
  <si>
    <t xml:space="preserve">SOLO REFORCADO TIPO ENCONTRO PORTANTE COM ALTURA DE 9 A 12 METROS              </t>
  </si>
  <si>
    <t>25.20.08</t>
  </si>
  <si>
    <t xml:space="preserve">SOLO REFORCADO TIPO ENCONTRO PORTANTE COM ALTURA DE 12 A 15 METROS             </t>
  </si>
  <si>
    <t>25.20.09</t>
  </si>
  <si>
    <t xml:space="preserve">SOLO REFORCADO TIPO PE DE TALUDE COM ALTURA DE 0 A 6M E ATERRO DE 0 A 3M       </t>
  </si>
  <si>
    <t>25.20.10</t>
  </si>
  <si>
    <t xml:space="preserve">SOLO REFORCADO TIPO PE DE TALUDE COM ALTURA DE 0 A 6M E ATERRO DE 3 A 6M       </t>
  </si>
  <si>
    <t>25.20.11</t>
  </si>
  <si>
    <t xml:space="preserve">SOLO REFORCADO TIPO PE DE TALUDE COM ALTURA DE 0 A 6M E ATERRO MAIOR QUE 6M    </t>
  </si>
  <si>
    <t>25.20.12</t>
  </si>
  <si>
    <t xml:space="preserve">SOLO REFORCADO TIPO PE DE TALUDE COM ALTURA DE 6 A 9M E ATERRO DE 0 A 3M       </t>
  </si>
  <si>
    <t>25.20.13</t>
  </si>
  <si>
    <t xml:space="preserve">SOLO REFORCADO TIPO PE DE TALUDE COM ALTURA DE 6 A 9M E ATERRO DE 3 A 6M       </t>
  </si>
  <si>
    <t>25.20.14</t>
  </si>
  <si>
    <t xml:space="preserve">SOLO REFORCADO TIPO PE DE TALUDE COM ALTURA DE 6 A 9M E ATERRO MAIOR QUE 6M    </t>
  </si>
  <si>
    <t>25.20.15</t>
  </si>
  <si>
    <t xml:space="preserve">SOLO REFORCADO TIPO PE DE TALUDE COM ALTURA DE 9 A 12M E ATERRO DE 0 A 3M      </t>
  </si>
  <si>
    <t>25.20.16</t>
  </si>
  <si>
    <t xml:space="preserve">SOLO REFORCADO TIPO PE DE TALUDE COM ALTURA DE 9 A 12M E ATERRO DE 3 A 6M      </t>
  </si>
  <si>
    <t>25.20.17</t>
  </si>
  <si>
    <t xml:space="preserve">SOLO REFORCADO TIPO PE DE TALUDE COM ALTURA DE 9 A 12M E ATERRO MAIOR QUE 6M   </t>
  </si>
  <si>
    <t>25.20.18</t>
  </si>
  <si>
    <t xml:space="preserve">SOLO REFORCADO TIPO DE PE DE TALUDE DE 12 A 15M E ATERRO DE 0 A 3M             </t>
  </si>
  <si>
    <t>25.20.19</t>
  </si>
  <si>
    <t xml:space="preserve">SOLO REFORCADO TIPO PE DE TALUDE DE 12 A 15M E ATERRO DE 3 A 6M                </t>
  </si>
  <si>
    <t>25.20.20</t>
  </si>
  <si>
    <t xml:space="preserve">SOLO REFORCADO TIPO PE DE TALUDE DE 12 A 15M E ATERRO MAIOR QUE 6M             </t>
  </si>
  <si>
    <t>25.21.01</t>
  </si>
  <si>
    <t>SOLO REF. C/ MALHA HEXAG. DUPLA TORCAO-PANO UNICO GREIDE C/ 0 A 6M - EM RACHAO.</t>
  </si>
  <si>
    <t>25.21.02</t>
  </si>
  <si>
    <t>SOLO REF. C/ MALHA HEXAG. DUPLA TORCAO-PANO UNICO GREIDE C/ 6 A 9M - EM RACHAO.</t>
  </si>
  <si>
    <t>25.21.03</t>
  </si>
  <si>
    <t>SOLO REF. C/ MALHA HEXAG. DUPLA TORCAO-PANO UNICO GREIDE C/ 9 A 12M - EM RACHAO</t>
  </si>
  <si>
    <t>25.21.04</t>
  </si>
  <si>
    <t xml:space="preserve">SOLO REF. C/ MALHA HEXAG. DUPLA TORCAO-PANO UNICO GREIDE C/ 12A15M - EM RACHAO </t>
  </si>
  <si>
    <t>25.21.05</t>
  </si>
  <si>
    <t xml:space="preserve">SOLO REF. C/ MALHA HEXAG. DUPLA TORCAO-PANO UNICO GREIDE C/ 15A18M - EM RACHAO </t>
  </si>
  <si>
    <t>25.21.06</t>
  </si>
  <si>
    <t>SOLO REF. MALHA HEXAG. DUPLA TORCAO-PANO UNICO ENCONTRO PORTAN.0 A 6M-EM RACHAO</t>
  </si>
  <si>
    <t>25.21.07</t>
  </si>
  <si>
    <t>SOLO REF. MALHA HEXAG. DUPLA TORCAO-PANO UNICO ENCONTRO PORTAN.6 A 9M-EM RACHAO</t>
  </si>
  <si>
    <t>25.21.08</t>
  </si>
  <si>
    <t xml:space="preserve">SOLO REF.MALHA HEXAG.DUPLA TORCAO-PANO UNICO ENCONTRO PORTAN.9 A 12M-EM RACHAO </t>
  </si>
  <si>
    <t>25.21.09</t>
  </si>
  <si>
    <t>SOLO REF.MALHA HEXAG.DUPLA TORCAO-PANO UNICO ENCONTRO PORTAN.12 A 15M-EM RACHAO</t>
  </si>
  <si>
    <t>25.21.10</t>
  </si>
  <si>
    <t>SOLO REF.MALHA HEXAG.DUPLA TORCAO-PANO UNICO ENCONTRO PORTAN.15 A 18M-EM RACHAO</t>
  </si>
  <si>
    <t>25.21.11</t>
  </si>
  <si>
    <t xml:space="preserve">SOLO REF.C/MALHA HEX.DUPLA TORCAO-PANO UNICO PE DE TALUDE 0A6M E ATERRO 0A3M   </t>
  </si>
  <si>
    <t>25.21.12</t>
  </si>
  <si>
    <t xml:space="preserve">SOLO REF.C/MALHA HEX.DUPLA TORCAO-PANO UNICO PE DE TALUDE 0A6M E ATERRO 3A6M   </t>
  </si>
  <si>
    <t>25.21.13</t>
  </si>
  <si>
    <t xml:space="preserve">SOLO REF.C/MALHA HEX.DUPLA TORCAO-PANO UNICO PE DE TALUDE 0A6M E ATERRO &gt; 6M   </t>
  </si>
  <si>
    <t>25.21.14</t>
  </si>
  <si>
    <t xml:space="preserve">SOLO REF.C/MALHA HEX.DUPLA TORCAO-PANO UNICO PE DE TALUDE 6A9M E ATERRO 0A3M   </t>
  </si>
  <si>
    <t>25.21.15</t>
  </si>
  <si>
    <t xml:space="preserve">SOLO REF.C/MALHA HEX.DUPLA TORCAO-PANO UNICO PE DE TALUDE 6A9M E ATERRO 3A6M   </t>
  </si>
  <si>
    <t>25.21.16</t>
  </si>
  <si>
    <t xml:space="preserve">SOLO REF.C/MALHA HEX.DUPLA TORCAO-PANO UNICO PE DE TALUDE 6A9M E ATERRO &gt; 6M.  </t>
  </si>
  <si>
    <t>25.21.17</t>
  </si>
  <si>
    <t xml:space="preserve">SOLO REF.C/MALHA HEX.DUPLA TORCAO-PANO UNICO PE DE TALUDE 9A12M E ATERRO 0A3M  </t>
  </si>
  <si>
    <t>25.21.18</t>
  </si>
  <si>
    <t xml:space="preserve">SOLO REF.C/MALHA HEX.DUPLA TORCAO-PANO UNICO PE DE TALUDE 9A12M E ATERRO 3A6M  </t>
  </si>
  <si>
    <t>25.21.19</t>
  </si>
  <si>
    <t xml:space="preserve">SOLO REF.C/MALHA HEX.DUPLA TORCAO-PANO UNICO PE DE TALUDE 9A12M E ATERRO &gt; 6M. </t>
  </si>
  <si>
    <t>25.21.20</t>
  </si>
  <si>
    <t xml:space="preserve">SOLO REF.C/MALHA HEX.DUPLA TORCAO-PANO UNICO PE TALUDE C/12A15M E ATERRO 0A3M  </t>
  </si>
  <si>
    <t>25.21.21</t>
  </si>
  <si>
    <t xml:space="preserve">SOLO REF.C/MALHA HEX.DUPLA TORCAO-PANO UNICO PE TALUDE C/12A15M E ATERRO 3A6M  </t>
  </si>
  <si>
    <t>25.21.22</t>
  </si>
  <si>
    <t xml:space="preserve">SOLO REF.C/MALHA HEX.DUPLA TORCAO-PANO UNICO PE TALUDE C/12A15M E ATERRO &gt; 6M  </t>
  </si>
  <si>
    <t>25.21.23</t>
  </si>
  <si>
    <t xml:space="preserve">SOLO REF.C/MALHA HEX.DUPLA TORCAO-PANO UNICO PE TALUDE C/15A18M E ATERRO 0A3M  </t>
  </si>
  <si>
    <t>25.21.24</t>
  </si>
  <si>
    <t xml:space="preserve">SOLO REF.C/MALHA HEX.DUPLA TORCAO-PANO UNICO PE TALUDE C/15A18M E ATERRO 3A6M  </t>
  </si>
  <si>
    <t>25.21.25</t>
  </si>
  <si>
    <t xml:space="preserve">SOLO REF.C/MALHA HEX.DUPLA TORCAO-PANO UNICO PE TALUDE C/15A18M E ATERRO &gt; 6M. </t>
  </si>
  <si>
    <t>25.21.26</t>
  </si>
  <si>
    <t>SOLO REF. C/ MALHA HEX. DUPLA TORCAO-PANO UNICO VERDE GREIDE C/ 0A6M - INCL. 70</t>
  </si>
  <si>
    <t>25.21.27</t>
  </si>
  <si>
    <t>SOLO REF. C/ MALHA HEX. DUPLA TORCAO-PANO UNICO VERDE GREIDE C/ 6A9M - INCL. 70</t>
  </si>
  <si>
    <t>25.21.28</t>
  </si>
  <si>
    <t>SOLO REF. C/ MALHA HEX. DUPLA TORCAO-PANO UNICO VERDE GREIDE C/9A12M - INCL. 70</t>
  </si>
  <si>
    <t>25.21.29</t>
  </si>
  <si>
    <t>SOLO REF. C/ MALHA HEX. DUPLA TORCAO-PANO UNICO VERDE GREIDE C/12A15M - INCL.70</t>
  </si>
  <si>
    <t>25.21.30</t>
  </si>
  <si>
    <t>SOLO REF. C/ MALHA HEX. DUPLA TORCAO-PANO UNICO VERDE GREIDE C/15A18M - INCL.70</t>
  </si>
  <si>
    <t>25.21.31</t>
  </si>
  <si>
    <t>SOL.REF.C/MALH.HEX.DUPL.TORCAO-PANO UNICO VERDE PE DE TALUDE C/0A6M-0A3M-INC.70</t>
  </si>
  <si>
    <t>25.21.32</t>
  </si>
  <si>
    <t>SOL.REF.C/MAL.HEX.DUPLA TORCAO-PANO UNICO VERDE PE DE TALUDE C/0A6M-3A6M-INC.70</t>
  </si>
  <si>
    <t>25.21.33</t>
  </si>
  <si>
    <t xml:space="preserve">SOLO REF.C/MAL.HEX.DUPLA TORCAO-PANO UNICO VERDE PE DE TALUDE 0A6 E ATERRO &gt;6M </t>
  </si>
  <si>
    <t>25.21.34</t>
  </si>
  <si>
    <t>SOLO REF.C/MAL.HEX.DUPLA TORCAO-PANO UNICO VERDE PE DE TALUDE 6A9 E ATERRO 0A3M</t>
  </si>
  <si>
    <t>25.21.35</t>
  </si>
  <si>
    <t>SOLO REF.C/MAL.HEX.DUPLA TORCAO-PANO UNICO VERDE PE DE TALUDE 6A9 E ATERRO 3A6M</t>
  </si>
  <si>
    <t>25.21.36</t>
  </si>
  <si>
    <t>SOLO REF.C/MAL.HEX.DUPLA TORCAO-PANO UNICO VERDE PE DE TALUDE 6A9 E ATERRO &gt; 6M</t>
  </si>
  <si>
    <t>25.21.37</t>
  </si>
  <si>
    <t xml:space="preserve">SOLO REF.C/MAL.HEX.DUPLA TORCAO-PANO UNICO VERDE PE DE TALUDE 9A12 E ATER.0A3M </t>
  </si>
  <si>
    <t>25.21.38</t>
  </si>
  <si>
    <t xml:space="preserve">SOLO REF.C/MAL.HEX.DUPLA TORCAO-PANO UNICO VERDE PE DE TALUDE 9A12 E ATER.3A6M </t>
  </si>
  <si>
    <t>25.21.39</t>
  </si>
  <si>
    <t xml:space="preserve">SOLO REF.C/MAL.HEX.DUPLA TORCAO-PANO UNICO VERDE PE DE TALUDE 9A12 E ATER. &gt;6M </t>
  </si>
  <si>
    <t>25.21.40</t>
  </si>
  <si>
    <t>SOLO REF.C/MAL.HEX.DUPLA TORCAO-PANO UNICO VERDE PE DE TALUDE 12A15 E ATER.0A3M</t>
  </si>
  <si>
    <t>25.21.41</t>
  </si>
  <si>
    <t>SOLO REF.C/MAL.HEX.DUPLA TORCAO-PANO UNICO VERDE PE DE TALUDE 12A15 E ATER.3A6M</t>
  </si>
  <si>
    <t>25.21.42</t>
  </si>
  <si>
    <t xml:space="preserve">SOLO REF.C/MAL.HEX.DUPLA TORCAO-PANO UNICO VERDE PE DE TALUDE12A15 E ATER. &gt;6M </t>
  </si>
  <si>
    <t>25.21.43</t>
  </si>
  <si>
    <t>SOLO REF.C/MAL.HEX.DUPLA TORCAO-PANO UNICO VERDE PE DE TALUDE 15A18 E ATER.0A3M</t>
  </si>
  <si>
    <t>25.21.44</t>
  </si>
  <si>
    <t>SOLO REF.C/MAL.HEX.DUPLA TORCAO-PANO UNICO VERDE PE DE TALUDE 15A18 E ATER.3A6M</t>
  </si>
  <si>
    <t>25.21.45</t>
  </si>
  <si>
    <t>SOLO REF.C/MAL.HEX.DUPLA TORCAO-PANO UNICO VERDE PE DE TALUDE 15A18 E ATER. &gt;6M</t>
  </si>
  <si>
    <t>25.22.02</t>
  </si>
  <si>
    <t>SOLO GRAMP.P/CONTR.DE EROS.COM MALH.HEX.DE DUP.RES.PUNC.125KN E RES.TRA.118KN/M</t>
  </si>
  <si>
    <t>25.22.03</t>
  </si>
  <si>
    <t xml:space="preserve">SOLO GRAMP.P/CONTR.DE EROS.COM MALH.HEX.DE DUP.RES.PUNC.105KN E RES.TRA.89KN/M </t>
  </si>
  <si>
    <t>25.22.04</t>
  </si>
  <si>
    <t xml:space="preserve">SOLO GRAMP.P/CONTR.DE EROS.COM MALH.HEX.DE DUP.RES.PUNC.74KN E RES.TRAC.72KN/M </t>
  </si>
  <si>
    <t>25.22.05</t>
  </si>
  <si>
    <t>SOLO GRAMP.P/CONT.DE EROS.COM GEOM.TRID.VERD.REF.TEL.HEX.DE DUP.RES.TRAC.50KN/M</t>
  </si>
  <si>
    <t>25.22.06</t>
  </si>
  <si>
    <t xml:space="preserve">CONTROLE DE EROSAO COM GEOMANTA TRIDIMENSIONAL VERDE,RESIST.A TRACAO A 4KN/M   </t>
  </si>
  <si>
    <t>25.22.07</t>
  </si>
  <si>
    <t xml:space="preserve">REVEST.DE TALUD.ROC/SOL.COM MALH.DE RES.DE PUNC.DE 82KN E RES.A TRAÇ.DE 60KN/M </t>
  </si>
  <si>
    <t>25.22.08</t>
  </si>
  <si>
    <t xml:space="preserve">REVEST.DE TALUD.ROC/SOL.COM MALH.DE RES.DE PUNC.DE 87KN E RES.A TRAÇ.DE 80KN/M </t>
  </si>
  <si>
    <t>25.22.09</t>
  </si>
  <si>
    <t xml:space="preserve">REVEST.DE TALUD.ROC/SOL.COM MALH.DE RES.DE PUNC.DE 125KN E RES.TRAC.DE 120KN/M </t>
  </si>
  <si>
    <t>25.22.10</t>
  </si>
  <si>
    <t xml:space="preserve">REVEST.DE TALUD.ROC/SOL.COM MALH.DE RES.DE PUNC.DE 155KN E RES.TRAC.DE 177KN/M </t>
  </si>
  <si>
    <t>25.22.11</t>
  </si>
  <si>
    <t>REVES.DE TALUD.ROC/SOL.COM MALH.DE RES.DE PU.DE 70KN E RES.A TRAC.DE 55KN/M PVC</t>
  </si>
  <si>
    <t>25.22.12</t>
  </si>
  <si>
    <t>REVES.DE TALUD.ROC/SOL.COM MALH.DE RES.DE PU.DE 80KN E RES.A TRAÇ.DE 75KN/M PVC</t>
  </si>
  <si>
    <t>25.22.13</t>
  </si>
  <si>
    <t xml:space="preserve">REVEST.DE TALUD.ROC/SOL.COM MALH.DE RES.DE PU.DE 110KN E RES.TRA.DE 90KN/M PVC </t>
  </si>
  <si>
    <t>25.22.14</t>
  </si>
  <si>
    <t>REVEST.DE TALUD.ROC/SOL.COM MALH.DE RES.DE PU.DE 135KN E RES.TRA.DE 120KN/M PVC</t>
  </si>
  <si>
    <t>25.23.01</t>
  </si>
  <si>
    <t xml:space="preserve">BARR.MET.COM MAL.DE RES.A TRAC.MAX.A 290KN/M E MAL.COM RES.A TRAC.50KN/M E C.M </t>
  </si>
  <si>
    <t>25.23.02</t>
  </si>
  <si>
    <t>BARR.DINAM.PAIN.RESIST.AO IMPACT.DE BLOC.COM ENERG.MAX.750 KJ COM ALT.DE 3,0 M.</t>
  </si>
  <si>
    <t>25.23.03</t>
  </si>
  <si>
    <t>BARR.DINAM.PAIN.RESIS.AO IMPACT.DE BLOC.COM ENERG.MAX.1000 KJ COM ALT.DE 4,0 M.</t>
  </si>
  <si>
    <t>25.23.04</t>
  </si>
  <si>
    <t>BARR.DINAN.PAIN.RESIS.AO IMPACT.DE BLOC.COM ENERG.MAX.1500 KJ COM ALT.DE 5,0 M.</t>
  </si>
  <si>
    <t>26.01.01</t>
  </si>
  <si>
    <t xml:space="preserve">ESCAVACAO MANUAL P/ OBRAS S/EXPLOSIVO                                          </t>
  </si>
  <si>
    <t>26.01.02</t>
  </si>
  <si>
    <t>26.01.03</t>
  </si>
  <si>
    <t xml:space="preserve">ESCAVACAO MECANICA P/ OBRAS C/ EXPLOSIVO                                       </t>
  </si>
  <si>
    <t>26.02.01</t>
  </si>
  <si>
    <t xml:space="preserve">ESTACA CONCRETO PRE-MOLDADO - 20/25 T                                          </t>
  </si>
  <si>
    <t>26.02.02</t>
  </si>
  <si>
    <t xml:space="preserve">ESTACA CONCRETO PRE-MOLDADO - 30/35 T                                          </t>
  </si>
  <si>
    <t>26.02.03</t>
  </si>
  <si>
    <t xml:space="preserve">ESTACA CONCRETO PRE-MOLDADO - 40/45 T                                          </t>
  </si>
  <si>
    <t>26.02.04</t>
  </si>
  <si>
    <t xml:space="preserve">ESTACA CONCRETO PRE-MOLDADO - 50/60 T                                          </t>
  </si>
  <si>
    <t>26.02.05</t>
  </si>
  <si>
    <t xml:space="preserve">ESTACA CONCRETO PRE-MOLDADO - 70/80 T                                          </t>
  </si>
  <si>
    <t>26.02.06</t>
  </si>
  <si>
    <t xml:space="preserve">TAXA MOBIL. DE EQUIP. BATE-ESTACA                                              </t>
  </si>
  <si>
    <t>26.02.13</t>
  </si>
  <si>
    <t xml:space="preserve">ESTACAO EM SOLO D=1,00M                                                        </t>
  </si>
  <si>
    <t>26.02.14</t>
  </si>
  <si>
    <t xml:space="preserve">ESTACAO EM SOLO D=1,20M                                                        </t>
  </si>
  <si>
    <t>26.02.15</t>
  </si>
  <si>
    <t xml:space="preserve">ESTACAO EM SOLO D=1,40M                                                        </t>
  </si>
  <si>
    <t>26.02.16</t>
  </si>
  <si>
    <t xml:space="preserve">ESTACAO EM SOLO D=1,50M                                                        </t>
  </si>
  <si>
    <t>26.02.17</t>
  </si>
  <si>
    <t xml:space="preserve">ESTACAO EM SOLO D=1,60M                                                        </t>
  </si>
  <si>
    <t>26.02.19</t>
  </si>
  <si>
    <t xml:space="preserve">TAXA MOBILIZACAO DE EQUIP. P/ ESTACAO                                          </t>
  </si>
  <si>
    <t>26.02.20</t>
  </si>
  <si>
    <t xml:space="preserve">CAMISA METALICA                                                                </t>
  </si>
  <si>
    <t>26.02.20.01</t>
  </si>
  <si>
    <t xml:space="preserve">CAMISA METALICA SEM REAPROVEITAMENTO E COM PRE-FURO                            </t>
  </si>
  <si>
    <t>26.02.21</t>
  </si>
  <si>
    <t xml:space="preserve">ESTACA DE MADEIRA D=20CM - 8TON                                                </t>
  </si>
  <si>
    <t>26.03.25</t>
  </si>
  <si>
    <t xml:space="preserve">ESC.TUB.CEU ABERTO 1/2 CAT. - SOLO                                             </t>
  </si>
  <si>
    <t>26.03.27</t>
  </si>
  <si>
    <t xml:space="preserve">ESC.TUB.CEU ABERTO 3 CAT.- ROCHA                                               </t>
  </si>
  <si>
    <t>26.04.01</t>
  </si>
  <si>
    <t xml:space="preserve">CIMBRAMENTO PONTES E VIADUTOS C/ ESTACA                                        </t>
  </si>
  <si>
    <t>26.04.02</t>
  </si>
  <si>
    <t xml:space="preserve">CIMBRAMENTO PONTES E VIADUTOS S/ ESTACA                                        </t>
  </si>
  <si>
    <t>26.04.03</t>
  </si>
  <si>
    <t xml:space="preserve">CIMBRAMENTO DE PASSAGEM SEC. GALERIA RET                                       </t>
  </si>
  <si>
    <t>26.04.04</t>
  </si>
  <si>
    <t xml:space="preserve">CIMBRAMENTO METALICO P/ PONTES E VIADUTO                                       </t>
  </si>
  <si>
    <t>26.04.05</t>
  </si>
  <si>
    <t>26.04.06</t>
  </si>
  <si>
    <t>26.05.01</t>
  </si>
  <si>
    <t xml:space="preserve">FORMA PLANA PARA CONC. ARMADO COMUM                                            </t>
  </si>
  <si>
    <t>26.05.02</t>
  </si>
  <si>
    <t xml:space="preserve">FORMA PLANA P/CONC.PROTEND.OU APARENTE                                         </t>
  </si>
  <si>
    <t>26.05.03</t>
  </si>
  <si>
    <t xml:space="preserve">FORMAS SEM REAPROVEITAMENTO                                                    </t>
  </si>
  <si>
    <t>26.05.04</t>
  </si>
  <si>
    <t xml:space="preserve">FORMAS METALICAS ESPECIAL P/ VIGAS                                             </t>
  </si>
  <si>
    <t>26.05.05</t>
  </si>
  <si>
    <t xml:space="preserve">FORMA CURVA PARA CONCRETO COMUM                                                </t>
  </si>
  <si>
    <t>26.05.06</t>
  </si>
  <si>
    <t xml:space="preserve">FORMA CURVA PARA CONCRETO APARENTE                                             </t>
  </si>
  <si>
    <t>26.06.01</t>
  </si>
  <si>
    <t>26.06.02</t>
  </si>
  <si>
    <t>26.06.03</t>
  </si>
  <si>
    <t>26.06.04</t>
  </si>
  <si>
    <t>26.06.05</t>
  </si>
  <si>
    <t>26.06.06</t>
  </si>
  <si>
    <t xml:space="preserve">ACO ST 85/105                                                                  </t>
  </si>
  <si>
    <t>26.07.02</t>
  </si>
  <si>
    <t xml:space="preserve">AP.ANC.P/CABOS PROTEN.ATIV. 12FIOS-8MM                                         </t>
  </si>
  <si>
    <t>26.07.03</t>
  </si>
  <si>
    <t xml:space="preserve">AP.ANC.P/CABOS PROTEN.ATIV. 4FIOS-12,7MM                                       </t>
  </si>
  <si>
    <t>26.07.04</t>
  </si>
  <si>
    <t xml:space="preserve">AP.ANC.P/CABOS PROTEN.ATIV. 6FIOS-12,7MM                                       </t>
  </si>
  <si>
    <t>26.07.05</t>
  </si>
  <si>
    <t>26.07.06</t>
  </si>
  <si>
    <t>26.07.07</t>
  </si>
  <si>
    <t>26.07.09</t>
  </si>
  <si>
    <t xml:space="preserve">AP.ANC.P/CABOS PROTEN.PASS. 4FIOS-12,7MM                                       </t>
  </si>
  <si>
    <t>26.07.10</t>
  </si>
  <si>
    <t xml:space="preserve">AP.ANC.P/CABOS PROTEN.PASS. 6FIOS-12,7MM                                       </t>
  </si>
  <si>
    <t>26.07.12</t>
  </si>
  <si>
    <t>26.07.13.01</t>
  </si>
  <si>
    <t>26.07.13.02</t>
  </si>
  <si>
    <t xml:space="preserve">APARELHO DE ANCORAGEM ATIVO DE 12 F-5/8" (15,2MM)                              </t>
  </si>
  <si>
    <t>26.07.13.03</t>
  </si>
  <si>
    <t xml:space="preserve">APARELHO DE ANCORAGEM ATIVO 15 FIOS DE Ã 5/8" (15,2MM)                         </t>
  </si>
  <si>
    <t>26.07.13.04</t>
  </si>
  <si>
    <t>26.08.01</t>
  </si>
  <si>
    <t xml:space="preserve">APARELHO DE APOIO NEOPRENE FRETADO                                             </t>
  </si>
  <si>
    <r>
      <t>dm</t>
    </r>
    <r>
      <rPr>
        <vertAlign val="superscript"/>
        <sz val="11"/>
        <color theme="1"/>
        <rFont val="Calibri"/>
        <family val="2"/>
        <scheme val="minor"/>
      </rPr>
      <t>3</t>
    </r>
  </si>
  <si>
    <t xml:space="preserve">ARTICULACAO DE CONCRETO TIPO"FREYSSINET"                                       </t>
  </si>
  <si>
    <r>
      <t>dm</t>
    </r>
    <r>
      <rPr>
        <vertAlign val="superscript"/>
        <sz val="11"/>
        <color theme="1"/>
        <rFont val="Calibri"/>
        <family val="2"/>
        <scheme val="minor"/>
      </rPr>
      <t>2</t>
    </r>
  </si>
  <si>
    <t>26.09.01</t>
  </si>
  <si>
    <t xml:space="preserve">CONCRETO FCK 10MPA                                                             </t>
  </si>
  <si>
    <t>26.09.02</t>
  </si>
  <si>
    <t xml:space="preserve">CONCRETO FCK 15MPA                                                             </t>
  </si>
  <si>
    <t>26.09.03</t>
  </si>
  <si>
    <t xml:space="preserve">CONCRETO FCK 18MPA                                                             </t>
  </si>
  <si>
    <t>26.09.04</t>
  </si>
  <si>
    <t>26.09.05</t>
  </si>
  <si>
    <t>26.09.06</t>
  </si>
  <si>
    <t xml:space="preserve">CONCRETO FCK 30MPA                                                             </t>
  </si>
  <si>
    <t>26.09.07</t>
  </si>
  <si>
    <t>26.09.09</t>
  </si>
  <si>
    <t xml:space="preserve">BOMBEAMENTO P/ CONC. QUALQUER RESIST.                                          </t>
  </si>
  <si>
    <t>26.09.12</t>
  </si>
  <si>
    <t>26.09.13</t>
  </si>
  <si>
    <t>26.09.14</t>
  </si>
  <si>
    <t>26.09.15</t>
  </si>
  <si>
    <t>26.10.01</t>
  </si>
  <si>
    <t xml:space="preserve">JUNTA/RETRACAO C/LABIO POLIM.AB.15 ATE 40 MM                                   </t>
  </si>
  <si>
    <t>26.10.02</t>
  </si>
  <si>
    <t xml:space="preserve">JUNTA/RETRACAO C/LABIO POLIM.AB.20 ATE 55 MM                                   </t>
  </si>
  <si>
    <t>26.10.03</t>
  </si>
  <si>
    <t xml:space="preserve">JUNTA/RETRACAO C/LABIO POLIM.AB. 30 ATE 80 MM                                  </t>
  </si>
  <si>
    <t>26.10.04</t>
  </si>
  <si>
    <t xml:space="preserve">JUNTA DE DILATACAO METALICA                                                    </t>
  </si>
  <si>
    <t>26.10.05</t>
  </si>
  <si>
    <t xml:space="preserve">JUNTAS DE DILATACAO METALICA C/NEOPRENE                                        </t>
  </si>
  <si>
    <t>26.10.06</t>
  </si>
  <si>
    <t xml:space="preserve">FORNECIMENTO E APLICACAO DE JUNTA DE DILATACAO JJ-99120 OU T-110 OU SIMILAR.   </t>
  </si>
  <si>
    <t>26.10.11</t>
  </si>
  <si>
    <t xml:space="preserve">JUNTA DE DILATACAO TERMOELASTICA DE BASE ASFALTICA MODIFICADA COM POLIMEROS    </t>
  </si>
  <si>
    <t>26.11.03.01</t>
  </si>
  <si>
    <t xml:space="preserve">PLACA PRE MOLDADA DE CONCRETO PARA GUARDA CORPO PP-DE-C04/021.                 </t>
  </si>
  <si>
    <t>26.11.03.02</t>
  </si>
  <si>
    <t xml:space="preserve">PLACA PRE MOLDADA DE CONCRETO PARA FIXACAO POSTE ILUMINACAO - PP-DE-C04/021.   </t>
  </si>
  <si>
    <t>26.11.03.03</t>
  </si>
  <si>
    <t xml:space="preserve">LANÇAMENTO DE PLACA PRE MOLDADA DE CONCRETO, ATE 1000 KG.                      </t>
  </si>
  <si>
    <t>26.11.03.04</t>
  </si>
  <si>
    <t xml:space="preserve">TELAMENTO METALICO PARA PASSARELA, CONFORME PP-DE-M09/001.                     </t>
  </si>
  <si>
    <t>26.11.03.05</t>
  </si>
  <si>
    <t xml:space="preserve">GUARDA CORPO METALICO DE PASSARELA H=0,90M, CONFORME PP-DE-C04/029.            </t>
  </si>
  <si>
    <t>26.11.03.06</t>
  </si>
  <si>
    <t xml:space="preserve">CORRIMAO METALICO D=2" PARA PASSARELA, CONFORME PP-DE-K00/004.                 </t>
  </si>
  <si>
    <t>26.11.03.12</t>
  </si>
  <si>
    <t xml:space="preserve">TELAMENTO PROTECAO PEDESTRE TIPO 02 CONF. PP-DE-L03/009 - F.T.I                </t>
  </si>
  <si>
    <t>26.11.03.13</t>
  </si>
  <si>
    <t xml:space="preserve">TELAMENTO PROTECAO PEDESTRE TIPO 03 - F.T.I                                    </t>
  </si>
  <si>
    <t>26.11.03.14</t>
  </si>
  <si>
    <t xml:space="preserve">TELAMENTO PROTECAO PEDESTRE COM 2,50- F.T.I                                    </t>
  </si>
  <si>
    <t>26.11.04.01</t>
  </si>
  <si>
    <t xml:space="preserve">BARREIRA DE SEGURANCA COM PASSEIO CONF. PP-DE-C01/293                          </t>
  </si>
  <si>
    <t>26.11.04.02</t>
  </si>
  <si>
    <t xml:space="preserve">BARREIRA DE SEGURANCA CONF. PP-DE-C01/293                                      </t>
  </si>
  <si>
    <t>26.11.08.01</t>
  </si>
  <si>
    <t xml:space="preserve">BARREIRA DE SEGURANçA PARA O.A.E CONF. PP-DE-C01/293                           </t>
  </si>
  <si>
    <t>26.12.01</t>
  </si>
  <si>
    <t>26.12.02</t>
  </si>
  <si>
    <t>26.12.03</t>
  </si>
  <si>
    <t xml:space="preserve">TUBO DE PVC PERFURADO OU NAO D=0,100M                                          </t>
  </si>
  <si>
    <t>26.12.04</t>
  </si>
  <si>
    <t xml:space="preserve">TUBO DE PVC PERFURADO OU NAO D=0,150M                                          </t>
  </si>
  <si>
    <t>26.13.01</t>
  </si>
  <si>
    <t xml:space="preserve">LANC.VIGA P&lt;=50T-GUINDASTE AUTO P                                              </t>
  </si>
  <si>
    <t>26.13.02</t>
  </si>
  <si>
    <t xml:space="preserve">LANC.VIGA 50&lt;P&lt;=80 T C/GUIND.AUTO P                                            </t>
  </si>
  <si>
    <t>26.14.01</t>
  </si>
  <si>
    <t>26.14.02</t>
  </si>
  <si>
    <t xml:space="preserve">ESCORAMENTO VALAS/CAVAS P/FUND.CONTINUO                                        </t>
  </si>
  <si>
    <t>26.14.03</t>
  </si>
  <si>
    <t xml:space="preserve">PAREDE ENSECADEIRA C/PRANCHA-ESP.0,050M                                        </t>
  </si>
  <si>
    <t>26.14.04</t>
  </si>
  <si>
    <t>26.15.01</t>
  </si>
  <si>
    <t>26.15.02</t>
  </si>
  <si>
    <t>26.15.03</t>
  </si>
  <si>
    <t>26.16.01</t>
  </si>
  <si>
    <t xml:space="preserve">PROTECAO DE TALUDE COM BLOCO PRE-MOLDADO SEXTAVADO 30X30X5CM INTERTRAVADO.     </t>
  </si>
  <si>
    <t>26.16.02</t>
  </si>
  <si>
    <t xml:space="preserve">PROTECAO TALUDE SOB OAE EM PLACAS PRE MOLDADAS TRAPEZOIDAL, 98X80X40CM.        </t>
  </si>
  <si>
    <t>26.16.03</t>
  </si>
  <si>
    <t xml:space="preserve">PROTECAO TALUDE SOB OAE COM PECAS PRE-MOLDADAS RETANGULAR 20X10X6CM.           </t>
  </si>
  <si>
    <t>27.01.01</t>
  </si>
  <si>
    <t xml:space="preserve">REMOCAO MANUAL DE CONCRETO SEGREGADO                                           </t>
  </si>
  <si>
    <t>27.01.02</t>
  </si>
  <si>
    <t>27.01.03</t>
  </si>
  <si>
    <t>27.01.04</t>
  </si>
  <si>
    <t xml:space="preserve">REMOCAO,CARGA E TRANSP.ENTULHO EM GERAL                                        </t>
  </si>
  <si>
    <t>t*km</t>
  </si>
  <si>
    <t>27.01.29</t>
  </si>
  <si>
    <t xml:space="preserve">LIXAMENTO MECÂNICO DE SUPERFÍCIO DE CONCRETO                                   </t>
  </si>
  <si>
    <t>27.01.40</t>
  </si>
  <si>
    <t xml:space="preserve">TRATAMENTO DE ARMADURA COM PRIMER RICO EM ZINCO                                </t>
  </si>
  <si>
    <t>27.01.45</t>
  </si>
  <si>
    <t xml:space="preserve">DESOBSTRUCAO DE JUNTA DE DILATACAO                                             </t>
  </si>
  <si>
    <t>27.02.01</t>
  </si>
  <si>
    <t xml:space="preserve">APIC.MANUAL CONC.C/ELIMINACAO SUP.LISAS                                        </t>
  </si>
  <si>
    <t>27.02.02</t>
  </si>
  <si>
    <t xml:space="preserve">LIMPEZA COM JATO D´AGUA S/SUP.DE CONC.                                         </t>
  </si>
  <si>
    <t>27.02.03</t>
  </si>
  <si>
    <t xml:space="preserve">LIXAMENTO MANUAL DA SUPERFICIE DE CONCR.                                       </t>
  </si>
  <si>
    <t>27.02.05</t>
  </si>
  <si>
    <t xml:space="preserve">JATEAMENTO EM ESTR.CONCRETO COM AGUA                                           </t>
  </si>
  <si>
    <t>27.02.08</t>
  </si>
  <si>
    <t xml:space="preserve">LIMPEZA MANUAL COM ESCOVA DE ACO P/ ACO                                        </t>
  </si>
  <si>
    <t>27.02.09</t>
  </si>
  <si>
    <t xml:space="preserve">LIMPEZA MANUAL C/ESCOVA ACO P/CONCRETO                                         </t>
  </si>
  <si>
    <t>27.03.01</t>
  </si>
  <si>
    <t>27.03.02</t>
  </si>
  <si>
    <t>27.03.03.01</t>
  </si>
  <si>
    <t xml:space="preserve">EXECUCAO DE ANDAIME SUSPENSO AREA MAXIMA DE 560 M2.                            </t>
  </si>
  <si>
    <t>27.03.03.02</t>
  </si>
  <si>
    <t xml:space="preserve">DESMOB. DESLOCAMENTO, MONTAGEM E FURO NO CONCRETO PARA ANDAIME SUSPENSO.       </t>
  </si>
  <si>
    <t>27.04.03</t>
  </si>
  <si>
    <t xml:space="preserve">FURO NO CONCRETO D=1" PROFUND. DE 30CM                                         </t>
  </si>
  <si>
    <t>27.04.05</t>
  </si>
  <si>
    <t xml:space="preserve">FURO NO CONCRETO D=3/4" PROFUND.DE 15CM                                        </t>
  </si>
  <si>
    <t>27.04.08</t>
  </si>
  <si>
    <t xml:space="preserve">FURO NO CONCRETO D=1/2" PROFUND.DE 15CM                                        </t>
  </si>
  <si>
    <t>27.04.13</t>
  </si>
  <si>
    <t xml:space="preserve">FURO NO CONCRETO D=3/8"PROFUNDIDADE DE 10 CM.                                  </t>
  </si>
  <si>
    <t>27.04.14</t>
  </si>
  <si>
    <t xml:space="preserve">FURO NO CONCRETO D=5/8"PROFUNDIDADE DE 19 CM.                                  </t>
  </si>
  <si>
    <t>27.04.15</t>
  </si>
  <si>
    <t xml:space="preserve">FURO NO CONCRETO D=3/4"PROFUNDIDADE DE 24 CM.                                  </t>
  </si>
  <si>
    <t>27.04.16</t>
  </si>
  <si>
    <t xml:space="preserve">FURO NO CONCRETO D=1/4"PROFUNDIDADE DE 7,5 CM.                                 </t>
  </si>
  <si>
    <t>27.04.17</t>
  </si>
  <si>
    <t xml:space="preserve">FURO NO CONCRETO D=5/16"PROFUNDIDADE DE 9,5 CM.                                </t>
  </si>
  <si>
    <t>27.04.18</t>
  </si>
  <si>
    <t xml:space="preserve">FURO NO CONCRETO D=1 1/4"PROFUNDIDADE 38 CM.                                   </t>
  </si>
  <si>
    <t>27.04.19</t>
  </si>
  <si>
    <t xml:space="preserve">FURO NO CONCRETO D= 1 1/2"PROFUNDIDADE 75 CM                                   </t>
  </si>
  <si>
    <t>27.05.01</t>
  </si>
  <si>
    <t xml:space="preserve">FORMA PLANA P/CONC.ARMADO COMUM                                                </t>
  </si>
  <si>
    <t>27.05.02</t>
  </si>
  <si>
    <t>27.06.01</t>
  </si>
  <si>
    <t>27.06.02</t>
  </si>
  <si>
    <t xml:space="preserve">BARRA DE ACO CA-50 PARA RECUPERACAO ESTRUTURAL                                 </t>
  </si>
  <si>
    <t>27.06.03</t>
  </si>
  <si>
    <t>27.06.04</t>
  </si>
  <si>
    <t>27.06.05</t>
  </si>
  <si>
    <t>27.06.06</t>
  </si>
  <si>
    <t xml:space="preserve">SUBSTITUICAO DE ACO DA ARMADURA                                                </t>
  </si>
  <si>
    <t>27.06.07</t>
  </si>
  <si>
    <t xml:space="preserve">RETIRADA DA ARMADURA CORROIDA                                                  </t>
  </si>
  <si>
    <t>27.06.08</t>
  </si>
  <si>
    <t xml:space="preserve">ACO P/ CONCRETO PROTENDIDO ST 85/105                                           </t>
  </si>
  <si>
    <t>27.06.09</t>
  </si>
  <si>
    <t xml:space="preserve">EMENDA DE BARRA DE ACO COM LUVA PRENSADA D=12MM                                </t>
  </si>
  <si>
    <t>27.06.10</t>
  </si>
  <si>
    <t xml:space="preserve">EMENDA DE BARRA DE ACO COM LUVA PRENSADA D=16MM                                </t>
  </si>
  <si>
    <t>27.06.11</t>
  </si>
  <si>
    <t xml:space="preserve">EMENDA DE BARRA DE ACO COM LUVA PRENSADA D=20MM                                </t>
  </si>
  <si>
    <t>27.06.12</t>
  </si>
  <si>
    <t xml:space="preserve">EMENDA DE BARRA DE ACO COM LUVA PRENSADA D=25MM                                </t>
  </si>
  <si>
    <t>27.06.13</t>
  </si>
  <si>
    <t xml:space="preserve">EMENDA DE BARRA DE ACO COM ROSCA D=12MM                                        </t>
  </si>
  <si>
    <t>27.06.14</t>
  </si>
  <si>
    <t xml:space="preserve">EMENDA DE BARRA DE ACO COM ROSCA D=16MM                                        </t>
  </si>
  <si>
    <t>27.06.15</t>
  </si>
  <si>
    <t xml:space="preserve">EMENDA DE BARRA DE ACO COM ROSCA D=20MM                                        </t>
  </si>
  <si>
    <t>27.06.16</t>
  </si>
  <si>
    <t xml:space="preserve">EMENDA DE BARRA DE ACO COM ROSCA D=25MM                                        </t>
  </si>
  <si>
    <t>27.06.17</t>
  </si>
  <si>
    <t xml:space="preserve">CHUMBAMENTO BARRAS C/RESINA EPOX.INJ.                                          </t>
  </si>
  <si>
    <t>27.06.20</t>
  </si>
  <si>
    <t xml:space="preserve">CHUMBADOR QUIMICO DIÂMETRO 1.1/2".                                             </t>
  </si>
  <si>
    <t>27.07.02</t>
  </si>
  <si>
    <t xml:space="preserve">AP.ANC.P/CABOS PROTEN. ATIVA 12FIOS-8MM                                        </t>
  </si>
  <si>
    <t>27.07.03</t>
  </si>
  <si>
    <t xml:space="preserve">AP.ANC.P/CABOS PROTEN.ATIV.04FIOS-12,7MM                                       </t>
  </si>
  <si>
    <t>27.07.04</t>
  </si>
  <si>
    <t>27.07.05</t>
  </si>
  <si>
    <t>27.07.06</t>
  </si>
  <si>
    <t>27.07.07</t>
  </si>
  <si>
    <t>27.07.09</t>
  </si>
  <si>
    <t>27.07.10</t>
  </si>
  <si>
    <t>27.07.12</t>
  </si>
  <si>
    <t>27.07.13.01</t>
  </si>
  <si>
    <t>27.07.13.02</t>
  </si>
  <si>
    <t xml:space="preserve">APARELHO DE ANCORAGEM ATIVO DE 12 FIOS DE 5/8" (15,2MM)                        </t>
  </si>
  <si>
    <t>27.07.13.03</t>
  </si>
  <si>
    <t>27.07.13.04</t>
  </si>
  <si>
    <t xml:space="preserve">APARELHO DE ANCORAGEM ATIVO DE 19 FIOS DE Ã 5/8"                               </t>
  </si>
  <si>
    <t>27.08.01</t>
  </si>
  <si>
    <t xml:space="preserve">SUBSTIT.APARELHO APOIO NEOPRENE FRETADO                                        </t>
  </si>
  <si>
    <t>27.09.01</t>
  </si>
  <si>
    <t>27.09.02</t>
  </si>
  <si>
    <t>27.09.03</t>
  </si>
  <si>
    <t>27.09.04</t>
  </si>
  <si>
    <t xml:space="preserve">CONCRETO FCK 20MPA                                                             </t>
  </si>
  <si>
    <t>27.09.05</t>
  </si>
  <si>
    <t xml:space="preserve">CONCRETO FCK 25MPA                                                             </t>
  </si>
  <si>
    <t>27.09.07</t>
  </si>
  <si>
    <t>27.09.08</t>
  </si>
  <si>
    <t>27.09.09</t>
  </si>
  <si>
    <t xml:space="preserve">CONCRETO PROJETADO,MEDIDO NA SECAO                                             </t>
  </si>
  <si>
    <t>27.09.10</t>
  </si>
  <si>
    <t xml:space="preserve">BOMBEAMENTO P/CONC. QUALQUER RESIST.                                           </t>
  </si>
  <si>
    <t>27.09.12</t>
  </si>
  <si>
    <t xml:space="preserve">ENCHIMENTO COM CONCRETO CELULAR                                                </t>
  </si>
  <si>
    <t>27.09.15</t>
  </si>
  <si>
    <t xml:space="preserve">CONCRETO FCK 35MPA                                                             </t>
  </si>
  <si>
    <t>27.09.16</t>
  </si>
  <si>
    <t xml:space="preserve">CONCRETO FCK 40MPA                                                             </t>
  </si>
  <si>
    <t>27.09.17</t>
  </si>
  <si>
    <t>27.09.18</t>
  </si>
  <si>
    <t>27.10.01</t>
  </si>
  <si>
    <t xml:space="preserve">JUNTA/RETRACAO C/LABIO POLI.AB.15ATE40MM                                       </t>
  </si>
  <si>
    <t>27.10.02</t>
  </si>
  <si>
    <t xml:space="preserve">JUNTA/RETRACAO C/LABIO POLI.AB.20ATE55MM                                       </t>
  </si>
  <si>
    <t>27.10.03</t>
  </si>
  <si>
    <t xml:space="preserve">JUNTA/RETRACAO C/LABIO POLI.AB.30ATE80MM                                       </t>
  </si>
  <si>
    <t>27.10.04</t>
  </si>
  <si>
    <t xml:space="preserve">SUBSTITUICAO DE JUNTA METALICA                                                 </t>
  </si>
  <si>
    <t>27.10.05</t>
  </si>
  <si>
    <t xml:space="preserve">MICROCONCRETO RAPFLEX 10                                                       </t>
  </si>
  <si>
    <t>27.11.01</t>
  </si>
  <si>
    <t xml:space="preserve">ARGAMASSA CIMENTO E AREIA 1:1                                                  </t>
  </si>
  <si>
    <t>27.11.02</t>
  </si>
  <si>
    <t xml:space="preserve">ADESIVO EPOXI P/TRI.(INCL.FUROS E MANG.)                                       </t>
  </si>
  <si>
    <t>27.11.03</t>
  </si>
  <si>
    <t xml:space="preserve">INJECAO DE CALDA DE CIMENTO                                                    </t>
  </si>
  <si>
    <t>27.11.05</t>
  </si>
  <si>
    <t xml:space="preserve">INJECAO DE CALDA DE CIMENTO EM BAINHAS                                         </t>
  </si>
  <si>
    <t>27.11.06</t>
  </si>
  <si>
    <t xml:space="preserve">ARGAM.CIMENTICIA C/POLIMERO INCORPORADO                                        </t>
  </si>
  <si>
    <t>27.11.09</t>
  </si>
  <si>
    <t xml:space="preserve">ARGAMASSA DE CIMENTO E AREIA TRACO 1:6                                         </t>
  </si>
  <si>
    <t>27.11.10</t>
  </si>
  <si>
    <t xml:space="preserve">ARGAMASSA CIMEN.E AREIA TRACO 1:3 ESP 2CM                                      </t>
  </si>
  <si>
    <t>27.11.11</t>
  </si>
  <si>
    <t xml:space="preserve">ADESIVO SELANTE PARA CONCRETO FISSURADO                                        </t>
  </si>
  <si>
    <t>27.12.01</t>
  </si>
  <si>
    <t>27.12.02</t>
  </si>
  <si>
    <t>27.12.03</t>
  </si>
  <si>
    <t>27.12.04</t>
  </si>
  <si>
    <t>27.13.02</t>
  </si>
  <si>
    <t xml:space="preserve">ADITIVO SUPER PLASTIFICANTE                                                    </t>
  </si>
  <si>
    <t>27.13.03</t>
  </si>
  <si>
    <t xml:space="preserve">ADITIVO SUPER FLUIDIFICANTE                                                    </t>
  </si>
  <si>
    <t>27.13.04</t>
  </si>
  <si>
    <t xml:space="preserve">ADITIVO ACELERADOR DE PEGA                                                     </t>
  </si>
  <si>
    <t>27.13.05</t>
  </si>
  <si>
    <t xml:space="preserve">ADITIVO RETARDADOR DE PEGA                                                     </t>
  </si>
  <si>
    <t>27.14.01.01</t>
  </si>
  <si>
    <t xml:space="preserve">PINTURA HIDROFUGANTE C/SILICONE BASE AGUA - UMA DEMAO                          </t>
  </si>
  <si>
    <t>27.14.02</t>
  </si>
  <si>
    <t xml:space="preserve">PINT.C/VERNIZ POLIURETANO INCOLOR-3DEMAO                                       </t>
  </si>
  <si>
    <t>27.14.03</t>
  </si>
  <si>
    <t xml:space="preserve">PINTURA A BASE DE EPOXI - 2DEMAOS                                              </t>
  </si>
  <si>
    <t>27.14.04</t>
  </si>
  <si>
    <t xml:space="preserve">PINTURA ACRILICA - 2DEMAOS                                                     </t>
  </si>
  <si>
    <t>27.14.05</t>
  </si>
  <si>
    <t>PINTURA A BASE DE ESMALTE SINTETICO 3 DEMAOS, SENDO UMA DEMAO FUNDO OXIDO FERRO</t>
  </si>
  <si>
    <t>27.16.01</t>
  </si>
  <si>
    <t xml:space="preserve">APLICACAO MANUAL E PREPARO DE PASTA PARA ESTUCAMENTO EM OAE, SEM PINTURA.      </t>
  </si>
  <si>
    <t>27.18.01</t>
  </si>
  <si>
    <t>28.01.04.01</t>
  </si>
  <si>
    <t xml:space="preserve">FORN. E TRANSPORTE DE PLACA DE ACO GT+GT                                       </t>
  </si>
  <si>
    <t>28.01.05.01</t>
  </si>
  <si>
    <t xml:space="preserve">FORN. E TRANSPORTE DE PLACA DE ACO GT+AI                                       </t>
  </si>
  <si>
    <t>28.01.08.01</t>
  </si>
  <si>
    <t xml:space="preserve">FORN. E TRANSPORTE DE PLACA DE ALUMINIO GT+AI                                  </t>
  </si>
  <si>
    <t>28.01.24.01</t>
  </si>
  <si>
    <t xml:space="preserve">COLOCACAO DE PLACA EM SUP. MADEIRA/METALICO-SOLO                               </t>
  </si>
  <si>
    <t>28.01.25.01</t>
  </si>
  <si>
    <t xml:space="preserve">COLOCACAO DE PLACA AEREA EM PORTICOS OU SEMI-PORTICO                           </t>
  </si>
  <si>
    <t>28.01.26.01</t>
  </si>
  <si>
    <t xml:space="preserve">RETIRADA DE PLACA DE SOLO EM SUPORTE DE MADEIRA OU METALICO                    </t>
  </si>
  <si>
    <t>28.01.27.01</t>
  </si>
  <si>
    <t xml:space="preserve">RETIRADA DE PLACA AEREA                                                        </t>
  </si>
  <si>
    <t>28.01.31.01</t>
  </si>
  <si>
    <t xml:space="preserve">FORN.TRANSP. MONTAG PLACA ALUM.E NUCLEO POLIET. BAIXA DENSIDADE ESP.3MM GT+GT  </t>
  </si>
  <si>
    <t>28.01.31.02</t>
  </si>
  <si>
    <t xml:space="preserve">FORN.TRANSP. MONTAG PLACA ALUM.E NUCLEO POLIET. BAIXA DENSIDADE ESP.3MM GT+AI  </t>
  </si>
  <si>
    <t>28.02.01.02</t>
  </si>
  <si>
    <t xml:space="preserve">FORN.TRANSP. E FIXACAO DE PORTICO TUB.MET. VAO DE 15,90M                       </t>
  </si>
  <si>
    <t>28.02.02.02</t>
  </si>
  <si>
    <t xml:space="preserve">FORN.TRANSP. E FIXACAO DE PORTICO TUBULAR METALICO COM VAO DE 19,20M           </t>
  </si>
  <si>
    <t>28.02.04.02</t>
  </si>
  <si>
    <t xml:space="preserve">FORN.,TRANSP.E FIXACAO DE SEMI-PORTICO TUBULAR MET.EM BALANCO COM VAO 6,00M    </t>
  </si>
  <si>
    <t>28.02.05.02</t>
  </si>
  <si>
    <t xml:space="preserve">FORN.,TRANSP.E FIXACAO DE SEMI-PORTICO TUBULAR MET.EM BALANCO COM VAO 8,30M    </t>
  </si>
  <si>
    <t>28.02.06.02</t>
  </si>
  <si>
    <t xml:space="preserve">FORN.,TRANSP.E FIXACAO DE SEMI-PORTICO TUB. MET.EM BALANCO DUPLO COM VAO 6,00M </t>
  </si>
  <si>
    <t>28.02.07.02</t>
  </si>
  <si>
    <t xml:space="preserve">FORN.,TRANSP.E FIXACAO DE SEMI-PORTICO TUB.MET.EM BALANCO DUPLO COM VAO 8,30M  </t>
  </si>
  <si>
    <t>28.02.08.01</t>
  </si>
  <si>
    <t xml:space="preserve">FORN.,TRANSP.E FIXACAO DE SEMI-PORTICO TUBULAR MET.EM BALANCO COM VAO 4,90M    </t>
  </si>
  <si>
    <t>28.03.02</t>
  </si>
  <si>
    <t xml:space="preserve">SINALIZ.HOR.C/RESINA VINILICA OU ACRILI.                                       </t>
  </si>
  <si>
    <t>28.03.03</t>
  </si>
  <si>
    <t xml:space="preserve">SINALIZ.HOR. C/TERMOPLAST. HOT-SPRAY                                           </t>
  </si>
  <si>
    <t>28.03.05</t>
  </si>
  <si>
    <t xml:space="preserve">SINALIZ.HOR.C/TERMOPLAST EXTRUDADO                                             </t>
  </si>
  <si>
    <t>28.03.05.03</t>
  </si>
  <si>
    <t xml:space="preserve">SIN.HORIZ.PLAST.A FRIO,POR EXTRUSAO, ALTO RELEVO, ESPACAMENTO 500MM.           </t>
  </si>
  <si>
    <t>28.03.05.04</t>
  </si>
  <si>
    <t>SINAL.HORIZ.PLAST.FRIO BASE DE RES. METACRIL. REATIVAS, DISP.ESTRUT.APLIC. MEC.</t>
  </si>
  <si>
    <t>28.03.06</t>
  </si>
  <si>
    <t xml:space="preserve">SINALIZ.HOR.TINTA P/ POUCO TRAFEGO                                             </t>
  </si>
  <si>
    <t>28.03.07</t>
  </si>
  <si>
    <t xml:space="preserve">SINALIZ.HOR.ACRILICA BASE AGUA                                                 </t>
  </si>
  <si>
    <t>28.03.09.02</t>
  </si>
  <si>
    <t xml:space="preserve">TACHA REFLETIVA BIDIRECIONAL TIPO III OU IV ABNT (VIDRO OU PRISMÁTICO)         </t>
  </si>
  <si>
    <t>28.03.09.03</t>
  </si>
  <si>
    <t xml:space="preserve">TACHA METALICA COM 1 PINO DE FIXACAO- MONO REFLETIVA                           </t>
  </si>
  <si>
    <t>28.03.09.04</t>
  </si>
  <si>
    <t xml:space="preserve">TACHA METALICA COM 1 PINO DE FIXACAO - BI REFLETIVA                            </t>
  </si>
  <si>
    <t>28.03.13</t>
  </si>
  <si>
    <t xml:space="preserve">TACHA MONODIRECIONAL REFLETIVO PLASTICO                                        </t>
  </si>
  <si>
    <t>28.03.14</t>
  </si>
  <si>
    <t xml:space="preserve">TACHA BIDIRECIONAL REFLETIVO PLASTICO                                          </t>
  </si>
  <si>
    <t>28.03.15.01</t>
  </si>
  <si>
    <t xml:space="preserve">TACHA REFLETIVA MONODIRECIONAL TIPO III OU IV ABNT (VIDRO OU PRISMÁTICO)       </t>
  </si>
  <si>
    <t>28.04.06</t>
  </si>
  <si>
    <t xml:space="preserve">DISP.DE CONTROLE ALINH.- CILINDRO CANALIZADOR DE TRÁFEGO - ABNT.NBR 15071.     </t>
  </si>
  <si>
    <t>28.04.18</t>
  </si>
  <si>
    <t xml:space="preserve">FORN. E INSTAL. DE BALIZADOR LAT. DE SOLO BIREFLETIVO AI                       </t>
  </si>
  <si>
    <t>28.04.27</t>
  </si>
  <si>
    <t xml:space="preserve">FORNECIMENTO E COLOCAÇÃO DE SUPER CONE - TAMBOR PLASTICO 1,05X0,70M            </t>
  </si>
  <si>
    <t>28.04.28</t>
  </si>
  <si>
    <t>DISP.DE CANAL.DE TRAF.SINAL.ELETR.A LED BID.P/A USO EM CONES,CAVAL.E BARREIRAS.</t>
  </si>
  <si>
    <t>28.05.08.02</t>
  </si>
  <si>
    <t>FORNECIMENTO TRANSPORTE INST.TERM.ABSORV.ENERGIA NBR 15486, 70/80 KM/H SIMPLES.</t>
  </si>
  <si>
    <t>28.05.08.03</t>
  </si>
  <si>
    <t xml:space="preserve">FORNECIMENTO TRANSPORTE INST.TERM.ABSORV.ENERGIA NBR 15486, 100 KM/H SIMPLES.  </t>
  </si>
  <si>
    <t>28.05.09.01</t>
  </si>
  <si>
    <t xml:space="preserve">FORN.INSTAL.CONJ. TRANSICAO DE DEF.MET. P/ BARREIRA DE CONCRETOC/LAMINA TRIPLA </t>
  </si>
  <si>
    <t>28.05.11.08</t>
  </si>
  <si>
    <t xml:space="preserve">FORN.TRANS.INST.DE DEFENSA METÁLICA NBR 15486 H1 A W4 SIMPLES.                 </t>
  </si>
  <si>
    <t>28.06.10</t>
  </si>
  <si>
    <t xml:space="preserve">SUPORTE MADEIRA TRATADA 0,10X0,10M                                             </t>
  </si>
  <si>
    <t>28.06.10.01</t>
  </si>
  <si>
    <t xml:space="preserve">RETIRADA DE SUPORTE DE MADEIRA TRATADA                                         </t>
  </si>
  <si>
    <t>28.06.11</t>
  </si>
  <si>
    <t xml:space="preserve">SUPORTE DE PERFIL METALICO GALVANIZADO.                                        </t>
  </si>
  <si>
    <t>28.06.12</t>
  </si>
  <si>
    <t xml:space="preserve">SUPORTE TUBULAR GALVANIZADO D=2 1/2"                                           </t>
  </si>
  <si>
    <t>28.07.06</t>
  </si>
  <si>
    <t xml:space="preserve">BROCA DE CONTRETO ARMADO D=30CM                                                </t>
  </si>
  <si>
    <t>28.08.01.01</t>
  </si>
  <si>
    <t xml:space="preserve">CONFECCAO, MONTAGEM E INSTALACAO DE PLACA INSTITUCIONAL                        </t>
  </si>
  <si>
    <t>28.08.02.01</t>
  </si>
  <si>
    <t xml:space="preserve">MANUTENCAO DE PLACA INSTITUCIONAL                                              </t>
  </si>
  <si>
    <r>
      <t>m</t>
    </r>
    <r>
      <rPr>
        <vertAlign val="superscript"/>
        <sz val="11"/>
        <color theme="1"/>
        <rFont val="Calibri"/>
        <family val="2"/>
        <scheme val="minor"/>
      </rPr>
      <t>2</t>
    </r>
    <r>
      <rPr>
        <sz val="11"/>
        <color theme="1"/>
        <rFont val="Calibri"/>
        <family val="2"/>
        <scheme val="minor"/>
      </rPr>
      <t xml:space="preserve"> x mes</t>
    </r>
  </si>
  <si>
    <t>28.10.01</t>
  </si>
  <si>
    <t>FORN./INSTAL. BALIZ.(CATADIOPTRICO) P/DEF. MET. C/PELICULA GT+GT, CONF.OP-06-05</t>
  </si>
  <si>
    <t>28.10.02</t>
  </si>
  <si>
    <t>FORN./INSTAL. BALIZ. (CATADIOPTRICO) P/BAR. RIGIDA C/PEL. GT+GT, CONF. OP-06-05</t>
  </si>
  <si>
    <t>30.01.01</t>
  </si>
  <si>
    <t xml:space="preserve">GRAMA EM PLACA SEM ADUBO                                                       </t>
  </si>
  <si>
    <t>30.01.02</t>
  </si>
  <si>
    <t xml:space="preserve">GRAMA PLACA COM ADUBO                                                          </t>
  </si>
  <si>
    <t>30.01.03</t>
  </si>
  <si>
    <t xml:space="preserve">GRAMA MUDA SEM ADUBO                                                           </t>
  </si>
  <si>
    <t>30.01.04</t>
  </si>
  <si>
    <t xml:space="preserve">GRAMA MUDA COM ADUBO                                                           </t>
  </si>
  <si>
    <t>30.01.05</t>
  </si>
  <si>
    <t xml:space="preserve">PLANTIO LEGUM.SEMENTES SEM ADUBO                                               </t>
  </si>
  <si>
    <t>30.01.06</t>
  </si>
  <si>
    <t xml:space="preserve">PLANTIO LEGUM.SEMENTES COM ADUBO                                               </t>
  </si>
  <si>
    <t>30.01.07</t>
  </si>
  <si>
    <t xml:space="preserve">PLANTIO DE GRAMA PROC.HIDROSSEMEADURA                                          </t>
  </si>
  <si>
    <t>30.01.08</t>
  </si>
  <si>
    <t xml:space="preserve">IRRIGACAO DE REVESTIMENTO VEGETAL                                              </t>
  </si>
  <si>
    <t>30.01.09</t>
  </si>
  <si>
    <t xml:space="preserve">GRAMA ARMADA TELA VEGETAL                                                      </t>
  </si>
  <si>
    <t>30.01.10</t>
  </si>
  <si>
    <t xml:space="preserve">ROCADA MANUAL                                                                  </t>
  </si>
  <si>
    <t>30.01.11</t>
  </si>
  <si>
    <t xml:space="preserve">ROCADA MECANIZADA                                                              </t>
  </si>
  <si>
    <t>30.01.12</t>
  </si>
  <si>
    <t xml:space="preserve">CAPINA MANUAL,INCL.AMONT.CARGA/DESC.                                           </t>
  </si>
  <si>
    <t>30.01.21</t>
  </si>
  <si>
    <t xml:space="preserve">PLANTIO DE ARBUSTOS                                                            </t>
  </si>
  <si>
    <t>30.01.22</t>
  </si>
  <si>
    <t xml:space="preserve">PLANTIO DE ARVORES                                                             </t>
  </si>
  <si>
    <t>30.01.30</t>
  </si>
  <si>
    <t xml:space="preserve">PLANTIO DE GRAMINEAS SEMENTE TELA BIODEG                                       </t>
  </si>
  <si>
    <t>30.01.40.01</t>
  </si>
  <si>
    <t>PLANTIO FLORESTAL DE ESPÉ.ARBÓREAS NATIVAS H&lt;=0,60 E ESPAÇ.PLANTIO DE 3,MX2,00M</t>
  </si>
  <si>
    <t>30.01.40.02</t>
  </si>
  <si>
    <t>MANUTENCAO DO PLANTIO FLORESTAL DE ESP.ARBÓREAS NATIVAS COM ESP.DE 3,00MX 2,00M</t>
  </si>
  <si>
    <t>ha x mes</t>
  </si>
  <si>
    <t>30.01.40.03</t>
  </si>
  <si>
    <t xml:space="preserve">PLANTIO ESSENCIAS FLORESTAIS NATIVAS h&gt;=1,50M                                  </t>
  </si>
  <si>
    <t>30.01.40.06</t>
  </si>
  <si>
    <t>PLANTIO FLORESTAL DE ESPÉ.ARBÓREAS NATIVAS H&lt;0,60 E ESPAÇ.PLANTIO DE 2,5MX2,00M</t>
  </si>
  <si>
    <t>30.01.40.07</t>
  </si>
  <si>
    <t>MANUTENÇÃO DO PLANTIO FLORESTAL DE ESP.ARBÓREAS NATIVAS COM ESP.DE 2,50M X 2,00</t>
  </si>
  <si>
    <t>30.02.04</t>
  </si>
  <si>
    <t xml:space="preserve">CERCA DE ARAME DE ACO OVALADO - 4 FIOS                                         </t>
  </si>
  <si>
    <t>30.02.05.02</t>
  </si>
  <si>
    <t xml:space="preserve">ALAMBRADO EM TELA METALICA GALV.MONT.MET.GALV.PARA CONDUÇÃO DE FAUNA H=2,00M   </t>
  </si>
  <si>
    <t>30.03.01</t>
  </si>
  <si>
    <t xml:space="preserve">PROJETO DE PLANTIO COM ESSENCIAS FLORESTAIS NATIVAS                            </t>
  </si>
  <si>
    <t>34.03.01</t>
  </si>
  <si>
    <t xml:space="preserve">LIMPEZA DE AREAS INT.PISOS ACARPETADOS                                         </t>
  </si>
  <si>
    <t>34.03.02</t>
  </si>
  <si>
    <t xml:space="preserve">LIMPEZA DE AREAS INTERNAS E PISOS FRIOS                                        </t>
  </si>
  <si>
    <t>34.03.03</t>
  </si>
  <si>
    <t xml:space="preserve">LIMPEZA DE AREAS INTERNAS LABORATORIOS                                         </t>
  </si>
  <si>
    <t>34.03.04</t>
  </si>
  <si>
    <t xml:space="preserve">LIMPEZA DE AREAS INT.ALMOXARIF.E GALPOES                                       </t>
  </si>
  <si>
    <t>34.03.05</t>
  </si>
  <si>
    <t xml:space="preserve">LIMPEZA DE AREAS INTERNAS OFICINAS                                             </t>
  </si>
  <si>
    <t>34.03.06</t>
  </si>
  <si>
    <t xml:space="preserve">LIMPEZA AREAS EXT.PISOS PAV.E TERRA                                            </t>
  </si>
  <si>
    <t>34.03.07</t>
  </si>
  <si>
    <t xml:space="preserve">LIMP.EXT.PAT.E AREAS VERDES - ALTA FREQ.                                       </t>
  </si>
  <si>
    <t>34.03.08</t>
  </si>
  <si>
    <t xml:space="preserve">LIMP.EXT.PAT.E AREAS VERDES - MEDIA FREQ                                       </t>
  </si>
  <si>
    <t>34.03.09</t>
  </si>
  <si>
    <t xml:space="preserve">LIMP.EXT.PAT.E AREAS VERDES - BAIXA FREQ                                       </t>
  </si>
  <si>
    <t>34.03.10</t>
  </si>
  <si>
    <t xml:space="preserve">VIDROS EXTERNOS C/EXP.RISCO TRIMESTR.                                          </t>
  </si>
  <si>
    <t>34.03.11</t>
  </si>
  <si>
    <t xml:space="preserve">VIDROS EXTERNOS S/EXP.RISCO - TRIMESTR.                                        </t>
  </si>
  <si>
    <t>34.03.12</t>
  </si>
  <si>
    <t xml:space="preserve">VIDROS EXTERNOS C/EXP.RISCO - SEMESTRAL                                        </t>
  </si>
  <si>
    <t>34.03.13</t>
  </si>
  <si>
    <t xml:space="preserve">VIDROS EXTERNOS S/EXP.RISCO - SEMESTRAL                                        </t>
  </si>
  <si>
    <t>34.04.02</t>
  </si>
  <si>
    <t xml:space="preserve">VIG.44H SEM. DIURNO                                                            </t>
  </si>
  <si>
    <t>postoxdia</t>
  </si>
  <si>
    <t>34.04.04</t>
  </si>
  <si>
    <t xml:space="preserve">VIG.12H DIURNO DE SEGUNDA A DOMINGO                                            </t>
  </si>
  <si>
    <t>34.04.06</t>
  </si>
  <si>
    <t xml:space="preserve">VIG.12H NOTURNO DE SEGUNDA A DOMINGO                                           </t>
  </si>
  <si>
    <t>34.05.02</t>
  </si>
  <si>
    <t xml:space="preserve">PORT.44H SEM.DIURNO DE SEG./SEXTA-FEIRA                                        </t>
  </si>
  <si>
    <t>34.05.04</t>
  </si>
  <si>
    <t xml:space="preserve">PORT.12H DIARIAS DIURNO DE SEG./SEXTA-FEIRA                                    </t>
  </si>
  <si>
    <t>34.05.06</t>
  </si>
  <si>
    <t xml:space="preserve">PORT.8H DIURNO DE SEGUNDA A DOMINGO                                            </t>
  </si>
  <si>
    <t>34.05.08</t>
  </si>
  <si>
    <t xml:space="preserve">PORT.24 DIUTURNO DE SEGUNDA A DOMINGO                                          </t>
  </si>
  <si>
    <t>34.07.01.01</t>
  </si>
  <si>
    <t xml:space="preserve">MEDICO SUPERVISOR                                                              </t>
  </si>
  <si>
    <t>34.07.01.02</t>
  </si>
  <si>
    <t xml:space="preserve">PARAMEDICO                                                                     </t>
  </si>
  <si>
    <t>34.07.01.03</t>
  </si>
  <si>
    <t xml:space="preserve">ATENDENTE DE PRIMEIROS SOCORROS                                                </t>
  </si>
  <si>
    <t>34.07.01.04</t>
  </si>
  <si>
    <t xml:space="preserve">AUX.ATENDENTE DE PRIMEIROS SOCORROS                                            </t>
  </si>
  <si>
    <t>34.07.01.05</t>
  </si>
  <si>
    <t xml:space="preserve">MOTORISTA AMBULANCIA                                                           </t>
  </si>
  <si>
    <t>34.07.01.06</t>
  </si>
  <si>
    <t xml:space="preserve">OPERADOR DE GUINCHO                                                            </t>
  </si>
  <si>
    <t>34.08.27.01</t>
  </si>
  <si>
    <t xml:space="preserve">ESTUDO HIDROLOGICO E APROV. DO DAEE                                            </t>
  </si>
  <si>
    <t>34.08.27.02</t>
  </si>
  <si>
    <t xml:space="preserve">ESTUDO, REG. AMBIENTAL E APROV. DEPRN                                          </t>
  </si>
  <si>
    <t>34.08.27.02.01</t>
  </si>
  <si>
    <t xml:space="preserve">CARACT.AMBIENTAL EMPREEND.ROD.ELAB.REL.TECN.INTERV.AREA PRES.CETESB S19 E S07  </t>
  </si>
  <si>
    <t>34.08.27.02.02</t>
  </si>
  <si>
    <t xml:space="preserve">CARACT.AMBIENTAL EMPREEND.ROD.AREA PRESERV.CETESB S19 E S07 &gt;10&lt;=20KM          </t>
  </si>
  <si>
    <t>34.08.27.02.03</t>
  </si>
  <si>
    <t xml:space="preserve">CARACT.AMBIENTAL EMPREEND.ROD.AREA PRESERV.CETESB S19 E S07 &gt;20&lt;=30            </t>
  </si>
  <si>
    <t>34.08.27.02.04</t>
  </si>
  <si>
    <t xml:space="preserve">CARACT.AMBIENTAL EMPREEND.ROD.AREA PRESERV.CETESB S19 E S07 &gt;30&lt;=40KM          </t>
  </si>
  <si>
    <t>34.08.27.03</t>
  </si>
  <si>
    <t xml:space="preserve">ELABORACAO DE EVI E APROVACAO DE IMPLANTACAO DO EMPREENDIMENTO NO DAEE.        </t>
  </si>
  <si>
    <t>34.08.27.04</t>
  </si>
  <si>
    <t xml:space="preserve">DIREITO DE USO DO RECURSO HIDRICO EM TRAVESSIAS / DAEE                         </t>
  </si>
  <si>
    <t>34.09.01</t>
  </si>
  <si>
    <t xml:space="preserve">EQUIPE DE MERGULHO COM FILMAGEM                                                </t>
  </si>
  <si>
    <t>34.09.02</t>
  </si>
  <si>
    <t xml:space="preserve">EQUIPE DE MERGULHO SEM FILMAGEM                                                </t>
  </si>
  <si>
    <t>34.09.03</t>
  </si>
  <si>
    <t>INVENTARIO DO PAVIMENTO, INCLUSIVE MEDIDAS DOS AFUNDAMENTOS DAS TRILHAS DE RODA</t>
  </si>
  <si>
    <t>kmxfaixa</t>
  </si>
  <si>
    <t>34.09.04</t>
  </si>
  <si>
    <t xml:space="preserve">LEVANTAMENTO DEFLECTOMETRICO DO PAVIMENTO                                      </t>
  </si>
  <si>
    <t>35.03.01</t>
  </si>
  <si>
    <t xml:space="preserve">ADVOGADO JUNIOR                                                                </t>
  </si>
  <si>
    <t>35.03.02</t>
  </si>
  <si>
    <t xml:space="preserve">ADVOGADO PLENO                                                                 </t>
  </si>
  <si>
    <t>35.03.03</t>
  </si>
  <si>
    <t xml:space="preserve">ADVOGADO SENIOR                                                                </t>
  </si>
  <si>
    <t>35.03.04</t>
  </si>
  <si>
    <t xml:space="preserve">ANALISTA DE SISTEMA JUNIOR                                                     </t>
  </si>
  <si>
    <t>35.03.05</t>
  </si>
  <si>
    <t xml:space="preserve">ANALISTA DE SISTEMA PLENO                                                      </t>
  </si>
  <si>
    <t>35.03.06</t>
  </si>
  <si>
    <t xml:space="preserve">ANALISTA DE SISTEMA SENIOR                                                     </t>
  </si>
  <si>
    <t>35.03.07</t>
  </si>
  <si>
    <t xml:space="preserve">ARQUITETO JUNIOR                                                               </t>
  </si>
  <si>
    <t>35.03.08</t>
  </si>
  <si>
    <t xml:space="preserve">ARQUITETO PLENO                                                                </t>
  </si>
  <si>
    <t>35.03.09</t>
  </si>
  <si>
    <t xml:space="preserve">ARQUITETO SENIOR                                                               </t>
  </si>
  <si>
    <t>35.03.10</t>
  </si>
  <si>
    <t xml:space="preserve">AUXILIAR DE ESCRITORIO                                                         </t>
  </si>
  <si>
    <t>35.03.11</t>
  </si>
  <si>
    <t xml:space="preserve">AUXILIAR DE LABORATORIO                                                        </t>
  </si>
  <si>
    <t>35.03.12</t>
  </si>
  <si>
    <t xml:space="preserve">AUXILIAR DE TOPOGRAFIA                                                         </t>
  </si>
  <si>
    <t>35.03.13</t>
  </si>
  <si>
    <t xml:space="preserve">AUXILIAR TECNICO                                                               </t>
  </si>
  <si>
    <t>35.03.14</t>
  </si>
  <si>
    <t xml:space="preserve">CHEFE DE ESCRITORIO                                                            </t>
  </si>
  <si>
    <t>35.03.17</t>
  </si>
  <si>
    <t xml:space="preserve">CONSULTOR C                                                                    </t>
  </si>
  <si>
    <t>35.03.18</t>
  </si>
  <si>
    <t xml:space="preserve">CONSULTOR INTERNACIONAL                                                        </t>
  </si>
  <si>
    <t>35.03.20</t>
  </si>
  <si>
    <t xml:space="preserve">COORDENADOR                                                                    </t>
  </si>
  <si>
    <t>35.03.23</t>
  </si>
  <si>
    <t xml:space="preserve">CADISTA / CALCULISTA I                                                         </t>
  </si>
  <si>
    <t>35.03.24</t>
  </si>
  <si>
    <t xml:space="preserve">CADISTA / CALCULISTA II                                                        </t>
  </si>
  <si>
    <t>35.03.25</t>
  </si>
  <si>
    <t xml:space="preserve">CADISTA / CALCULISTA III                                                       </t>
  </si>
  <si>
    <t>35.03.26</t>
  </si>
  <si>
    <t xml:space="preserve">DIGITADOR                                                                      </t>
  </si>
  <si>
    <t>35.03.27</t>
  </si>
  <si>
    <t xml:space="preserve">ECONOMISTA JUNIOR                                                              </t>
  </si>
  <si>
    <t>35.03.28</t>
  </si>
  <si>
    <t xml:space="preserve">ECONOMISTA PLENO                                                               </t>
  </si>
  <si>
    <t>35.03.29</t>
  </si>
  <si>
    <t xml:space="preserve">ECONOMISTA SENIOR                                                              </t>
  </si>
  <si>
    <t>35.03.30</t>
  </si>
  <si>
    <t xml:space="preserve">ENGENHEIRO JUNIOR                                                              </t>
  </si>
  <si>
    <t>35.03.31</t>
  </si>
  <si>
    <t xml:space="preserve">ENGENHEIRO PLENO                                                               </t>
  </si>
  <si>
    <t>35.03.32</t>
  </si>
  <si>
    <t xml:space="preserve">ENGENHEIRO SENIOR                                                              </t>
  </si>
  <si>
    <t>35.03.33</t>
  </si>
  <si>
    <t xml:space="preserve">ESPECIALISTA EM TREINAMENTO PLENO                                              </t>
  </si>
  <si>
    <t>35.03.34</t>
  </si>
  <si>
    <t xml:space="preserve">ESPECIALISTA EM TREINAMENTO SENIOR                                             </t>
  </si>
  <si>
    <t>35.03.35</t>
  </si>
  <si>
    <t xml:space="preserve">FISCAL DE OBRAS                                                                </t>
  </si>
  <si>
    <t>35.03.36</t>
  </si>
  <si>
    <t xml:space="preserve">GEOLOGO JUNIOR                                                                 </t>
  </si>
  <si>
    <t>35.03.37</t>
  </si>
  <si>
    <t xml:space="preserve">GEOLOGO PLENO                                                                  </t>
  </si>
  <si>
    <t>35.03.38</t>
  </si>
  <si>
    <t xml:space="preserve">GEOLOGO SENIOR                                                                 </t>
  </si>
  <si>
    <t>35.03.39</t>
  </si>
  <si>
    <t xml:space="preserve">LABORATORISTA                                                                  </t>
  </si>
  <si>
    <t>35.03.40</t>
  </si>
  <si>
    <t xml:space="preserve">MENSAGEIRO                                                                     </t>
  </si>
  <si>
    <t>35.03.41</t>
  </si>
  <si>
    <t xml:space="preserve">MOTORISTA                                                                      </t>
  </si>
  <si>
    <t>35.03.42</t>
  </si>
  <si>
    <t xml:space="preserve">NIVELADOR                                                                      </t>
  </si>
  <si>
    <t>35.03.43</t>
  </si>
  <si>
    <t xml:space="preserve">PROGRAMADOR DE COMPUTADOR JUNIOR                                               </t>
  </si>
  <si>
    <t>35.03.44</t>
  </si>
  <si>
    <t xml:space="preserve">PROGRAMADOR DE COMPUTADOR PLENO                                                </t>
  </si>
  <si>
    <t>35.03.45</t>
  </si>
  <si>
    <t xml:space="preserve">PROGRAMADOR DE COMPUTADOR SENIOR                                               </t>
  </si>
  <si>
    <t>35.03.46</t>
  </si>
  <si>
    <t xml:space="preserve">PROJETISTA A / ASSISTENTE TECNICO I                                            </t>
  </si>
  <si>
    <t>35.03.47</t>
  </si>
  <si>
    <t xml:space="preserve">PROJETISTA B / ASSISTENTE TECNICO II                                           </t>
  </si>
  <si>
    <t>35.03.48</t>
  </si>
  <si>
    <t xml:space="preserve">PROJETISTA C / ASSISTENTE TECNICO III                                          </t>
  </si>
  <si>
    <t>35.03.50</t>
  </si>
  <si>
    <t xml:space="preserve">SECRETARIA                                                                     </t>
  </si>
  <si>
    <t>35.03.51</t>
  </si>
  <si>
    <t xml:space="preserve">TOPOGRAFO                                                                      </t>
  </si>
  <si>
    <t>35.03.64</t>
  </si>
  <si>
    <t xml:space="preserve">ADMINISTRADOR JUNIOR                                                           </t>
  </si>
  <si>
    <t>35.03.65</t>
  </si>
  <si>
    <t xml:space="preserve">ADMINISTRADOR PLENO                                                            </t>
  </si>
  <si>
    <t>35.03.66</t>
  </si>
  <si>
    <t xml:space="preserve">ADMINISTRADOR SENIOR                                                           </t>
  </si>
  <si>
    <t>35.03.68</t>
  </si>
  <si>
    <t xml:space="preserve">BIOLOGO                                                                        </t>
  </si>
  <si>
    <t>35.03.69</t>
  </si>
  <si>
    <t xml:space="preserve">MEDICO VETERINARIO                                                             </t>
  </si>
  <si>
    <t>35.03.71</t>
  </si>
  <si>
    <t xml:space="preserve">ASSISTENTE SOCIAL JUNIOR                                                       </t>
  </si>
  <si>
    <t>35.03.72</t>
  </si>
  <si>
    <t xml:space="preserve">ASSISTENTE SOCIAL PLENO                                                        </t>
  </si>
  <si>
    <t>35.03.73</t>
  </si>
  <si>
    <t xml:space="preserve">ASSISTENTE SOCIAL SENIOR                                                       </t>
  </si>
  <si>
    <t>35.04.01</t>
  </si>
  <si>
    <t xml:space="preserve">ADVOGADO JUNIOR TEMPORARIO                                                     </t>
  </si>
  <si>
    <t>35.04.02</t>
  </si>
  <si>
    <t xml:space="preserve">ADVOGADO PLENO TEMPORARIO                                                      </t>
  </si>
  <si>
    <t>35.04.03</t>
  </si>
  <si>
    <t xml:space="preserve">ADVOGADO SENIOR TEMPORARIO                                                     </t>
  </si>
  <si>
    <t>35.04.04</t>
  </si>
  <si>
    <t xml:space="preserve">ANALISTA DE SISTEMA JUNIOR TEMPORARIO                                          </t>
  </si>
  <si>
    <t>35.04.05</t>
  </si>
  <si>
    <t xml:space="preserve">ANALISTA DE SISTEMA PLENO TEMPORARIO                                           </t>
  </si>
  <si>
    <t>35.04.06</t>
  </si>
  <si>
    <t xml:space="preserve">ANALISTA DE SISTEMA SENIOR TEMPORARIO                                          </t>
  </si>
  <si>
    <t>35.04.07</t>
  </si>
  <si>
    <t xml:space="preserve">ARQUITETO JUNIOR TEMPORARIO                                                    </t>
  </si>
  <si>
    <t>35.04.08</t>
  </si>
  <si>
    <t xml:space="preserve">ARQUITETO PLENO TEMPORARIO                                                     </t>
  </si>
  <si>
    <t>35.04.09</t>
  </si>
  <si>
    <t xml:space="preserve">ARQUITETO SENIOR TEMPORARIO                                                    </t>
  </si>
  <si>
    <t>35.04.10</t>
  </si>
  <si>
    <t xml:space="preserve">AUXILIAR DE ESCRITORIO TEMPORARIO                                              </t>
  </si>
  <si>
    <t>35.04.11</t>
  </si>
  <si>
    <t xml:space="preserve">AUXILIAR DE LABORATORIO TEMPORARIO                                             </t>
  </si>
  <si>
    <t>35.04.12</t>
  </si>
  <si>
    <t xml:space="preserve">AUXILIAR DE TOPOGRAFIA TEMPORARIO                                              </t>
  </si>
  <si>
    <t>35.04.13</t>
  </si>
  <si>
    <t xml:space="preserve">AUXILIAR TECNICO TEMPORARIO                                                    </t>
  </si>
  <si>
    <t>35.04.14</t>
  </si>
  <si>
    <t xml:space="preserve">CHEFE DE ESCRITORIO TEMPORARIO                                                 </t>
  </si>
  <si>
    <t>35.04.17</t>
  </si>
  <si>
    <t xml:space="preserve">CONSULTO C TEMPORARIO                                                          </t>
  </si>
  <si>
    <t>35.04.18</t>
  </si>
  <si>
    <t xml:space="preserve">CONSULTOR INTERNACIONAL TEMPORARIO                                             </t>
  </si>
  <si>
    <t>35.04.20</t>
  </si>
  <si>
    <t xml:space="preserve">COORDENADOR TEMPORARIO                                                         </t>
  </si>
  <si>
    <t>35.04.23</t>
  </si>
  <si>
    <t xml:space="preserve">CADISTA / CALCULISTA I TEMPORARIO                                              </t>
  </si>
  <si>
    <t>35.04.24</t>
  </si>
  <si>
    <t xml:space="preserve">CADISTA / CALCULISTA II TEMPORARIO                                             </t>
  </si>
  <si>
    <t>35.04.25</t>
  </si>
  <si>
    <t xml:space="preserve">CADISTA / CALCULISTA III TEMPORARIO                                            </t>
  </si>
  <si>
    <t>35.04.26</t>
  </si>
  <si>
    <t xml:space="preserve">DIGITADOR TEMPORARIO                                                           </t>
  </si>
  <si>
    <t>35.04.27</t>
  </si>
  <si>
    <t xml:space="preserve">ECONOMISTA JUNIOR TEMPORARIO                                                   </t>
  </si>
  <si>
    <t>35.04.28</t>
  </si>
  <si>
    <t xml:space="preserve">ECONOMISTA PLENO TEMPORARIO                                                    </t>
  </si>
  <si>
    <t>35.04.29</t>
  </si>
  <si>
    <t xml:space="preserve">ECONOMISTA SENIOR TEMPORARIO                                                   </t>
  </si>
  <si>
    <t>35.04.30</t>
  </si>
  <si>
    <t xml:space="preserve">ENGENHEIRO JUNIOR TEMPORARIO                                                   </t>
  </si>
  <si>
    <t>35.04.31</t>
  </si>
  <si>
    <t xml:space="preserve">ENGENHEIRO PLENO TEMPORARIO                                                    </t>
  </si>
  <si>
    <t>35.04.32</t>
  </si>
  <si>
    <t xml:space="preserve">ENGENHEIRO SENIOR TEMPORARIO                                                   </t>
  </si>
  <si>
    <t>35.04.33</t>
  </si>
  <si>
    <t xml:space="preserve">ESPECIALISTA EM TREINAMENTO PLENO TEMPORARIO                                   </t>
  </si>
  <si>
    <t>35.04.34</t>
  </si>
  <si>
    <t xml:space="preserve">ESPECIALISTA EM TREINAMENTO SENIOR TEMPORARIO                                  </t>
  </si>
  <si>
    <t>35.04.35</t>
  </si>
  <si>
    <t xml:space="preserve">FISCAL DE OBRA TEMPORARIO                                                      </t>
  </si>
  <si>
    <t>35.04.36</t>
  </si>
  <si>
    <t xml:space="preserve">GEOLOGO JUNIOR TEMPORARIO                                                      </t>
  </si>
  <si>
    <t>35.04.37</t>
  </si>
  <si>
    <t xml:space="preserve">GEOLOGO PLENO TEMPORARIO                                                       </t>
  </si>
  <si>
    <t>35.04.38</t>
  </si>
  <si>
    <t xml:space="preserve">GEOLOGO SENIOR TEMPORARIO                                                      </t>
  </si>
  <si>
    <t>35.04.39</t>
  </si>
  <si>
    <t xml:space="preserve">LABORATORISTA TEMPORARIO                                                       </t>
  </si>
  <si>
    <t>35.04.40</t>
  </si>
  <si>
    <t xml:space="preserve">MENSAGEIRO TEMPORARIO                                                          </t>
  </si>
  <si>
    <t>35.04.41</t>
  </si>
  <si>
    <t xml:space="preserve">MOTORISTA TEMPORARIO                                                           </t>
  </si>
  <si>
    <t>35.04.42</t>
  </si>
  <si>
    <t xml:space="preserve">NIVELADOR TEMPORARIO                                                           </t>
  </si>
  <si>
    <t>35.04.43</t>
  </si>
  <si>
    <t xml:space="preserve">PROGRAMADOR DE COMPUTADOR JUNIOR TEMPORARIO                                    </t>
  </si>
  <si>
    <t>35.04.44</t>
  </si>
  <si>
    <t xml:space="preserve">PROGRAMADOR DE COMPUTADOR PLENO TEMPORARIO                                     </t>
  </si>
  <si>
    <t>35.04.45</t>
  </si>
  <si>
    <t xml:space="preserve">PROGRAMADOR DE COMPUTADOR SENIOR TEMPORARIO                                    </t>
  </si>
  <si>
    <t>35.04.46</t>
  </si>
  <si>
    <t xml:space="preserve">PROJETISTA A / ASSISTENTE TECNICO I TEMPORARIO                                 </t>
  </si>
  <si>
    <t>35.04.47</t>
  </si>
  <si>
    <t xml:space="preserve">PROJETISTA B / ASSISTENTE TECNICO II TEMPORARIO                                </t>
  </si>
  <si>
    <t>35.04.48</t>
  </si>
  <si>
    <t xml:space="preserve">PROJETISTA C / ASSISTENTE TECNICO III TEMPORARIO                               </t>
  </si>
  <si>
    <t>35.04.49</t>
  </si>
  <si>
    <t xml:space="preserve">SECCIONISTA TEMPORARIO                                                         </t>
  </si>
  <si>
    <t>35.04.50</t>
  </si>
  <si>
    <t xml:space="preserve">SECRETARIA TEMPORARIO                                                          </t>
  </si>
  <si>
    <t>35.04.51</t>
  </si>
  <si>
    <t xml:space="preserve">TOPOGRAFO TEMPORARIO                                                           </t>
  </si>
  <si>
    <t>37.01.01</t>
  </si>
  <si>
    <t xml:space="preserve">REPARO TOTAL DE CERCA                                                          </t>
  </si>
  <si>
    <t>37.01.02</t>
  </si>
  <si>
    <t xml:space="preserve">REPARO PARCIAL DE CERCA - MOURAO                                               </t>
  </si>
  <si>
    <t>37.01.03</t>
  </si>
  <si>
    <t xml:space="preserve">REPARO PARCIAL DE CERCA-ARAME                                                  </t>
  </si>
  <si>
    <t>37.01.04</t>
  </si>
  <si>
    <t>37.01.04.01</t>
  </si>
  <si>
    <t xml:space="preserve">LIMPEZA DE DRENAGEM DA PLATAFORMA (NOTURNO)                                    </t>
  </si>
  <si>
    <t>37.01.05</t>
  </si>
  <si>
    <t>37.01.06</t>
  </si>
  <si>
    <t xml:space="preserve">LIMPEZA DE BUEIROS DIAMETRO D&lt;=0,60M                                           </t>
  </si>
  <si>
    <t>37.01.07</t>
  </si>
  <si>
    <t xml:space="preserve">LIMPEZA DE BUEIROS DIAMETRO 0,6&lt;D&lt;=0,8M                                        </t>
  </si>
  <si>
    <t>37.01.08</t>
  </si>
  <si>
    <t xml:space="preserve">LIMPEZA DE BUEIROS DIAMETRO 0,8 &lt; D &lt;=1,0M                                     </t>
  </si>
  <si>
    <t>37.01.09</t>
  </si>
  <si>
    <t xml:space="preserve">LIMPEZA DE BUEIROS DIAMETRO 1,0&lt;D&lt;=1,20M                                       </t>
  </si>
  <si>
    <t>37.01.10</t>
  </si>
  <si>
    <t xml:space="preserve">LIMPEZA DE BUEIROS 1,20&lt;D&lt;=1,50M                                               </t>
  </si>
  <si>
    <t>37.01.11</t>
  </si>
  <si>
    <t>37.01.12</t>
  </si>
  <si>
    <t xml:space="preserve">REPARO DRENAGEM SUPERFICIAL DE CONCRETO                                        </t>
  </si>
  <si>
    <t>37.01.13</t>
  </si>
  <si>
    <t xml:space="preserve">DEMOLICAO OBRAS DE CONCRETO SIMPLES                                            </t>
  </si>
  <si>
    <t>37.01.14</t>
  </si>
  <si>
    <t xml:space="preserve">DEMOLICAO OBRAS DE CONCRETO ARMADO                                             </t>
  </si>
  <si>
    <t>37.01.15</t>
  </si>
  <si>
    <t>37.01.16</t>
  </si>
  <si>
    <t xml:space="preserve">LIMPEZA DE PLACA                                                               </t>
  </si>
  <si>
    <t>37.01.17</t>
  </si>
  <si>
    <t xml:space="preserve">LIMPEZA TACHA REFLETIVA MONO/BIDIREC                                           </t>
  </si>
  <si>
    <t>37.01.18</t>
  </si>
  <si>
    <t xml:space="preserve">PINTURA DE CAIACAO 2 DEMAOS                                                    </t>
  </si>
  <si>
    <t>37.01.19</t>
  </si>
  <si>
    <t xml:space="preserve">LIMPEZA SUPERFICIAL CONCRETO                                                   </t>
  </si>
  <si>
    <t>37.01.20</t>
  </si>
  <si>
    <t xml:space="preserve">ALVENARIA DE 1 TIJOLO                                                          </t>
  </si>
  <si>
    <t>37.01.21</t>
  </si>
  <si>
    <t xml:space="preserve">RECOLHIMENTO DE ANIMAIS                                                        </t>
  </si>
  <si>
    <t>equipe.hor</t>
  </si>
  <si>
    <t>37.01.22</t>
  </si>
  <si>
    <t xml:space="preserve">EQUIPE PARA SERVICOS CONSERVACAO                                               </t>
  </si>
  <si>
    <t>equip/dia</t>
  </si>
  <si>
    <t>37.01.23</t>
  </si>
  <si>
    <t xml:space="preserve">TRANSPORTE DE PESSOAL                                                          </t>
  </si>
  <si>
    <t>37.01.24</t>
  </si>
  <si>
    <t xml:space="preserve">PINTURA LATEX ACRILICA                                                         </t>
  </si>
  <si>
    <t>37.02.01</t>
  </si>
  <si>
    <t xml:space="preserve">REPOSICAO DE REVEST.PRIMARIO NA PISTA                                          </t>
  </si>
  <si>
    <t>37.02.02</t>
  </si>
  <si>
    <t xml:space="preserve">REPOSICAO REVEST.PRIMARIO ACOSTAMENTO                                          </t>
  </si>
  <si>
    <t>37.02.03</t>
  </si>
  <si>
    <t xml:space="preserve">RECONFORMACAO DE PLATAFORMA                                                    </t>
  </si>
  <si>
    <t>37.02.04</t>
  </si>
  <si>
    <t xml:space="preserve">RECONFORMACAO DE ACOSTAMENTO                                                   </t>
  </si>
  <si>
    <t>37.02.05</t>
  </si>
  <si>
    <t xml:space="preserve">RECOMPOSICAO MANUAL DE ATERRO                                                  </t>
  </si>
  <si>
    <t>37.02.06</t>
  </si>
  <si>
    <t xml:space="preserve">RECOMPOSICAO MECANICA DE ATERRO                                                </t>
  </si>
  <si>
    <t>37.02.07</t>
  </si>
  <si>
    <t xml:space="preserve">REMOCAO MANUAL DE BARREIRA                                                     </t>
  </si>
  <si>
    <t>37.02.08</t>
  </si>
  <si>
    <t xml:space="preserve">REMOCAO MECANICA DE BARREIRA                                                   </t>
  </si>
  <si>
    <t>37.02.10</t>
  </si>
  <si>
    <t xml:space="preserve">RETALUDAMENTO MECANICO 1A/2A CAT.                                              </t>
  </si>
  <si>
    <t>37.02.11</t>
  </si>
  <si>
    <t>37.02.12</t>
  </si>
  <si>
    <t xml:space="preserve">LIMP.TERRENO C/DEST.ARV.PERIMETRO&lt;=78                                          </t>
  </si>
  <si>
    <t>37.02.13</t>
  </si>
  <si>
    <t xml:space="preserve">LIMP.TERRENO S/DESTOCAMENTO DE ARVORE                                          </t>
  </si>
  <si>
    <t>37.02.18</t>
  </si>
  <si>
    <t xml:space="preserve">ESCAV.CARGA MATERIAL 2A.CAT.C/EXPLOSIVO                                        </t>
  </si>
  <si>
    <t>37.02.19</t>
  </si>
  <si>
    <t xml:space="preserve">ESCAVACAO E CARGA MATERIAL DE 3A.CAT.                                          </t>
  </si>
  <si>
    <t>37.02.20</t>
  </si>
  <si>
    <t xml:space="preserve">COMPACTACAO ATERRO MAIOR/IGUAL 95%PS                                           </t>
  </si>
  <si>
    <t>37.02.21</t>
  </si>
  <si>
    <t xml:space="preserve">TRANSPORTE DE 1A/2A. CATEGORIA ATE 1KM                                         </t>
  </si>
  <si>
    <t>37.02.22</t>
  </si>
  <si>
    <t xml:space="preserve">TRANSPORTE DE 1A/2A. CATEGORIA ATE 2KM                                         </t>
  </si>
  <si>
    <t>37.02.23</t>
  </si>
  <si>
    <t xml:space="preserve">TRANSPORTE DE 1A/2A. CATEGORIA ATE 5KM                                         </t>
  </si>
  <si>
    <t>37.02.24</t>
  </si>
  <si>
    <t xml:space="preserve">TRANSPORTE DE 1A/2A. CATEGORIA ATE 10KM                                        </t>
  </si>
  <si>
    <t>37.02.25</t>
  </si>
  <si>
    <t xml:space="preserve">TRANSPORTE DE 1A/2A. CATEGORIA ATE 15KM                                        </t>
  </si>
  <si>
    <t>37.02.26</t>
  </si>
  <si>
    <t xml:space="preserve">TRANSPORTE DE 1A/2A. CATEGORIA ALEM 15KM                                       </t>
  </si>
  <si>
    <t>37.02.27</t>
  </si>
  <si>
    <t xml:space="preserve">REVESTIMENTO PRIMARIO                                                          </t>
  </si>
  <si>
    <t>37.03.01</t>
  </si>
  <si>
    <t xml:space="preserve">REMENDO PRE-MISTURADO A QUENTE                                                 </t>
  </si>
  <si>
    <t>37.03.02</t>
  </si>
  <si>
    <t xml:space="preserve">REMENDO PRE-MISTURADO A FRIO                                                   </t>
  </si>
  <si>
    <t>37.03.03</t>
  </si>
  <si>
    <t xml:space="preserve">REPARO EMERGENCIAL DE PAV.-TAPA BURACO                                         </t>
  </si>
  <si>
    <t>37.03.03.01</t>
  </si>
  <si>
    <t xml:space="preserve">REPARO EMERGENCIAL DE PAV.-TAPA BURACO COM CBUQ E EQUIP. C/ SILO MOVEL TERMICO </t>
  </si>
  <si>
    <t>37.03.04</t>
  </si>
  <si>
    <t xml:space="preserve">REPARO DE BASE BRITA GRADUADA                                                  </t>
  </si>
  <si>
    <t>37.03.05</t>
  </si>
  <si>
    <t xml:space="preserve">SELAGEM DE TRINCA                                                              </t>
  </si>
  <si>
    <t>litro</t>
  </si>
  <si>
    <t>37.03.06</t>
  </si>
  <si>
    <t xml:space="preserve">REPARO DE CONCRETO PORTLAND                                                    </t>
  </si>
  <si>
    <t>37.03.07</t>
  </si>
  <si>
    <t xml:space="preserve">ESCAVACAO P/ REFORCO DE SUB-LEITO                                              </t>
  </si>
  <si>
    <t>37.03.08</t>
  </si>
  <si>
    <t xml:space="preserve">COMPACTACAO PARA REFORCO DE SUB-LEITO                                          </t>
  </si>
  <si>
    <t>37.03.09</t>
  </si>
  <si>
    <t xml:space="preserve">PREPARO E MELHORAMENTO SUB-LEITO                                               </t>
  </si>
  <si>
    <t>37.03.10</t>
  </si>
  <si>
    <t xml:space="preserve">SUB-BASE OU BASE BRITA GRAD.SIMPLES                                            </t>
  </si>
  <si>
    <t>37.03.11</t>
  </si>
  <si>
    <t xml:space="preserve">IMPRIMADURA BET.IMPERMEABILIZANTE                                              </t>
  </si>
  <si>
    <t>37.03.12</t>
  </si>
  <si>
    <t>37.03.12.01</t>
  </si>
  <si>
    <t xml:space="preserve">IMPRIMADURA BETUMINOSA LIGANTE (NOTURNO)                                       </t>
  </si>
  <si>
    <t>37.03.13</t>
  </si>
  <si>
    <t xml:space="preserve">TRATAMENTO SUPERF.C/LAMA ASFALTICA                                             </t>
  </si>
  <si>
    <t>37.03.14</t>
  </si>
  <si>
    <t xml:space="preserve">CAMADA DE LAMA ASFALTICA GROSSA                                                </t>
  </si>
  <si>
    <t>37.03.15</t>
  </si>
  <si>
    <t xml:space="preserve">CAMADA DE ROLAMENTO CBUQ - PANOS S/DOP                                         </t>
  </si>
  <si>
    <t>37.03.16</t>
  </si>
  <si>
    <t xml:space="preserve">CAM.BASE/REGULARIZACAO DE PMF                                                  </t>
  </si>
  <si>
    <t>37.03.17</t>
  </si>
  <si>
    <t xml:space="preserve">CAPA SELANTE BETUMINOSA                                                        </t>
  </si>
  <si>
    <t>37.03.18</t>
  </si>
  <si>
    <t xml:space="preserve">FRESAGEM PAVIMENTO                                                             </t>
  </si>
  <si>
    <t>37.03.19</t>
  </si>
  <si>
    <t>37.03.20</t>
  </si>
  <si>
    <t xml:space="preserve">REMOCAO CAMADA DE ROLAMENTO                                                    </t>
  </si>
  <si>
    <t>37.03.21</t>
  </si>
  <si>
    <t>37.03.22</t>
  </si>
  <si>
    <t>37.03.23</t>
  </si>
  <si>
    <t xml:space="preserve">TRANSPORTE DE SOLO CIMENTO ATE 5 KM                                            </t>
  </si>
  <si>
    <t>37.03.24</t>
  </si>
  <si>
    <t xml:space="preserve">SUB-BASE OU BASE SOLO CIM. 7% - PULV.                                          </t>
  </si>
  <si>
    <t>37.03.25</t>
  </si>
  <si>
    <t xml:space="preserve">SUB-BASE OU BASE SOLO CIM. 10% - PULV.                                         </t>
  </si>
  <si>
    <t>37.03.26</t>
  </si>
  <si>
    <t xml:space="preserve">RECICLAGEM PAVIMENTO IN LOCO                                                   </t>
  </si>
  <si>
    <t>37.04.01</t>
  </si>
  <si>
    <t xml:space="preserve">REPARO DE GUARDA CORPO METALICO                                                </t>
  </si>
  <si>
    <t>37.04.02.01</t>
  </si>
  <si>
    <t>37.04.03.01</t>
  </si>
  <si>
    <t>37.04.04</t>
  </si>
  <si>
    <t xml:space="preserve">ESCAVACAO MANUAL DE 1A/2A CATEGORIA                                            </t>
  </si>
  <si>
    <t>37.04.05</t>
  </si>
  <si>
    <t xml:space="preserve">ESCAV.FUND.,BUEIRO OU DRENO S/EXPL.ATE2M                                       </t>
  </si>
  <si>
    <t>37.04.06</t>
  </si>
  <si>
    <t xml:space="preserve">ACRESC.P/ESCAV. 1,5M PROF.,ALEM 2M                                             </t>
  </si>
  <si>
    <t>37.04.07</t>
  </si>
  <si>
    <t xml:space="preserve">ESCAV.FUND.,BUEIRO OU DRENO C/EXPL.ATE2M                                       </t>
  </si>
  <si>
    <t>37.04.08</t>
  </si>
  <si>
    <t xml:space="preserve">ACRESC.ESC.ENS.EXPL.C/1,5M PROF.ALEM 3M                                        </t>
  </si>
  <si>
    <t>37.04.09</t>
  </si>
  <si>
    <t xml:space="preserve">COMPACTACAO MANUAL,REATERRO SOLO LOCAL                                         </t>
  </si>
  <si>
    <t>37.04.10</t>
  </si>
  <si>
    <t xml:space="preserve">FORMA PLANA P/CONCRETO COMUM                                                   </t>
  </si>
  <si>
    <t>37.04.11</t>
  </si>
  <si>
    <t>37.04.12</t>
  </si>
  <si>
    <t>37.04.13</t>
  </si>
  <si>
    <t>37.04.14</t>
  </si>
  <si>
    <t>37.04.15</t>
  </si>
  <si>
    <t>37.04.16</t>
  </si>
  <si>
    <t>37.04.17</t>
  </si>
  <si>
    <t>37.04.19</t>
  </si>
  <si>
    <t>37.04.21</t>
  </si>
  <si>
    <t>37.04.22</t>
  </si>
  <si>
    <t>37.04.23</t>
  </si>
  <si>
    <t>37.04.24</t>
  </si>
  <si>
    <t>37.04.25</t>
  </si>
  <si>
    <t>37.04.26</t>
  </si>
  <si>
    <t>37.04.27</t>
  </si>
  <si>
    <t>37.04.28</t>
  </si>
  <si>
    <t xml:space="preserve">BOMBEAMENTO P/CONC.QUALQUER RESIST.                                            </t>
  </si>
  <si>
    <t>37.04.29</t>
  </si>
  <si>
    <t>37.04.30</t>
  </si>
  <si>
    <t>37.04.31</t>
  </si>
  <si>
    <t>37.04.32</t>
  </si>
  <si>
    <t xml:space="preserve">TUBO CONCRETO D=0,40M PA-1 - FORNEC.                                           </t>
  </si>
  <si>
    <t>37.04.33</t>
  </si>
  <si>
    <t xml:space="preserve">TUBO CONCRETO D=0,40M PA-2 - FORNEC.                                           </t>
  </si>
  <si>
    <t>37.04.34</t>
  </si>
  <si>
    <t xml:space="preserve">TUBO CONCRETO D=0,50M PA-3 - FORNEC.                                           </t>
  </si>
  <si>
    <t>37.04.35</t>
  </si>
  <si>
    <t xml:space="preserve">TUBO CONCRETO D=0,60M PA-1 - FORNEC.                                           </t>
  </si>
  <si>
    <t>37.04.36</t>
  </si>
  <si>
    <t xml:space="preserve">TUBO CONCRETO D=0,60M PA-2 - FORNEC.                                           </t>
  </si>
  <si>
    <t>37.04.37</t>
  </si>
  <si>
    <t xml:space="preserve">TUBO CONCRETO D=0,60M PA-3 - FORNEC.                                           </t>
  </si>
  <si>
    <t>37.04.38</t>
  </si>
  <si>
    <t xml:space="preserve">TUBO CONCRETO D=0,60M PA-4 - FORNEC.                                           </t>
  </si>
  <si>
    <t>37.04.39</t>
  </si>
  <si>
    <t xml:space="preserve">TUBO CONCRETO D=0,80M PA-1 - FORNEC.                                           </t>
  </si>
  <si>
    <t>37.04.40</t>
  </si>
  <si>
    <t xml:space="preserve">TUBO CONCRETO D=0,80M PA-2 - FORNEC.                                           </t>
  </si>
  <si>
    <t>37.04.41</t>
  </si>
  <si>
    <t xml:space="preserve">TUBO CONCRETO D=0,80M PA-3 - FORNEC.                                           </t>
  </si>
  <si>
    <t>37.04.42</t>
  </si>
  <si>
    <t xml:space="preserve">TUBO CONCRETO D=0,80M PA-4 - FORNEC.                                           </t>
  </si>
  <si>
    <t>37.04.43</t>
  </si>
  <si>
    <t xml:space="preserve">TUBO CONCRETO D=1,00M PA-1 - FORNEC.                                           </t>
  </si>
  <si>
    <t>37.04.44</t>
  </si>
  <si>
    <t xml:space="preserve">TUBO CONCRETO D=1,20M PA-1 - FORNEC.                                           </t>
  </si>
  <si>
    <t>37.04.45</t>
  </si>
  <si>
    <t xml:space="preserve">TUBO CONCRETO D=1,50M PA-1 - FORNEC.                                           </t>
  </si>
  <si>
    <t>37.04.46</t>
  </si>
  <si>
    <t xml:space="preserve">TUBO CONCRETO D=0,40M ASSENTAMENTO                                             </t>
  </si>
  <si>
    <t>37.04.47</t>
  </si>
  <si>
    <t xml:space="preserve">TUBO CONCRETO D=0,50M ASSENTAMENTO                                             </t>
  </si>
  <si>
    <t>37.04.48</t>
  </si>
  <si>
    <t xml:space="preserve">TUBO CONCRETO D=0,60M ASSENTAMENTO                                             </t>
  </si>
  <si>
    <t>37.04.49</t>
  </si>
  <si>
    <t xml:space="preserve">TUBO CONCRETO D=0,80M ASSENTAMENTO                                             </t>
  </si>
  <si>
    <t>37.04.50</t>
  </si>
  <si>
    <t xml:space="preserve">TUBO CONCRETO D=1,00M ASSENTAMENTO                                             </t>
  </si>
  <si>
    <t>37.04.51</t>
  </si>
  <si>
    <t xml:space="preserve">TUBO CONCRETO D=1,20M ASSENTAMENTO                                             </t>
  </si>
  <si>
    <t>37.04.52</t>
  </si>
  <si>
    <t xml:space="preserve">TUBO CONCRETO D=1,50M ASSENTAMENTO                                             </t>
  </si>
  <si>
    <t>37.04.53</t>
  </si>
  <si>
    <t xml:space="preserve">GABIAO TIPO CAIXA, ZINCO-ALUMINIO, NBR 8964, ALTURA 50CM                       </t>
  </si>
  <si>
    <t>37.04.54</t>
  </si>
  <si>
    <t xml:space="preserve">GABIAO TIPO COLCHAO,ZINCO-ALUMINIO, NBR 8964, ESPES.17CM                       </t>
  </si>
  <si>
    <t>37.04.55</t>
  </si>
  <si>
    <t xml:space="preserve">GABIAO TIPO COLCHAO, ZINCO-ALUMINIO, NBR 8964, ESPESSURA 23CM                  </t>
  </si>
  <si>
    <t>37.04.56</t>
  </si>
  <si>
    <t xml:space="preserve">GABIAO TIPO COLCHAO, ZINCO-ALUMINIO, NBR 8964, ESPESSURA 30CM                  </t>
  </si>
  <si>
    <t>37.04.57</t>
  </si>
  <si>
    <t xml:space="preserve">GABIAO TIPO COLCHAO, ZINCO-ALUMINIO, NBR 8964, ESPES.17CM - TELA PVC           </t>
  </si>
  <si>
    <t>37.04.58</t>
  </si>
  <si>
    <t xml:space="preserve">GABIAO TIPO COLCHAO, ZINCO-ALUMINIO, NBR 8964, ESPES.23CM - TELA PVC           </t>
  </si>
  <si>
    <t>37.04.59</t>
  </si>
  <si>
    <t xml:space="preserve">GABIAO TIPO COLCHAO, ZINCO-ALUMINIO, NBR 8964 ESPES.30CM - TELA PVC            </t>
  </si>
  <si>
    <t>37.04.60</t>
  </si>
  <si>
    <t xml:space="preserve">GABIAO TIPO SACO - ZINCO-ALUMINIO, NBR 8964                                    </t>
  </si>
  <si>
    <t>37.04.61</t>
  </si>
  <si>
    <t>37.04.62</t>
  </si>
  <si>
    <t>37.04.63</t>
  </si>
  <si>
    <t>37.04.64</t>
  </si>
  <si>
    <t>37.04.65</t>
  </si>
  <si>
    <t xml:space="preserve">TUBO PVC PERFURADO OU NAO D=0,050M                                             </t>
  </si>
  <si>
    <t>37.04.66</t>
  </si>
  <si>
    <t xml:space="preserve">TUBO PVC PERFURADO OU NAO D=0,10M                                              </t>
  </si>
  <si>
    <t>37.04.67</t>
  </si>
  <si>
    <t xml:space="preserve">TUBO PVC PERFURADO OU NAO D=0,15M                                              </t>
  </si>
  <si>
    <t>37.04.68</t>
  </si>
  <si>
    <t xml:space="preserve">MANTA GEOTEXTIL NAO TECIDA                                                     </t>
  </si>
  <si>
    <t>37.04.68.01</t>
  </si>
  <si>
    <t xml:space="preserve">MANTA GEOTEXTIL NAO TECIDA RESISTENCIA LONGITUDINAL 7KN/M                      </t>
  </si>
  <si>
    <t>37.04.68.02</t>
  </si>
  <si>
    <t xml:space="preserve">MANTA GEOTEXTIL NAO TECIDA RESISTENCIA LONGITUDINAL 8KN/M                      </t>
  </si>
  <si>
    <t>37.04.68.03</t>
  </si>
  <si>
    <t xml:space="preserve">MANTA GEOTEXTIL NAO TECIDA RESISTENCIA LONGITUDINAL 9KN/M                      </t>
  </si>
  <si>
    <t>37.04.68.04</t>
  </si>
  <si>
    <t>37.04.68.05</t>
  </si>
  <si>
    <t>37.04.68.06</t>
  </si>
  <si>
    <t>37.04.68.07</t>
  </si>
  <si>
    <t>37.04.68.08</t>
  </si>
  <si>
    <t>37.04.68.09</t>
  </si>
  <si>
    <t>37.04.68.10</t>
  </si>
  <si>
    <t xml:space="preserve">MANTA GEOTEXTIL TECIDA RESISTENCIA LONGITUDINAL 24 KN/M                        </t>
  </si>
  <si>
    <t>37.04.68.11</t>
  </si>
  <si>
    <t xml:space="preserve">MANTA GEOTEXTIL TECIDA RESISTENCIA LONGITUDINAL 48 KN/M                        </t>
  </si>
  <si>
    <t>37.04.69</t>
  </si>
  <si>
    <t>37.04.70</t>
  </si>
  <si>
    <t xml:space="preserve">ENCHIMENTO DE VALA COM AREIA LAVADA                                            </t>
  </si>
  <si>
    <t>37.04.71</t>
  </si>
  <si>
    <t>37.04.72</t>
  </si>
  <si>
    <t xml:space="preserve">ENCHIMENTO DE VALA COM PEDRA RACHAO                                            </t>
  </si>
  <si>
    <t>37.04.73</t>
  </si>
  <si>
    <t xml:space="preserve">TUBO ACO CORRUGADO GALV.MET.NAO DESTRUT.                                       </t>
  </si>
  <si>
    <t>37.04.74</t>
  </si>
  <si>
    <t>37.04.75</t>
  </si>
  <si>
    <t>37.04.76</t>
  </si>
  <si>
    <t xml:space="preserve">TUBO ACO CORR.EPOXI MET. DESTRUTIVO                                            </t>
  </si>
  <si>
    <t>37.05.04</t>
  </si>
  <si>
    <t>37.05.05</t>
  </si>
  <si>
    <t xml:space="preserve">SUPORTE DE PERFIL METALICO GALVANIZADO                                         </t>
  </si>
  <si>
    <t>37.05.06</t>
  </si>
  <si>
    <t xml:space="preserve">SUPORTE DE TUBO GALVANIZADO D=2 1/2"                                           </t>
  </si>
  <si>
    <t>37.05.07</t>
  </si>
  <si>
    <t xml:space="preserve">SUBSTITUICAO DE DEFENSA SEMI-MALEAVEL                                          </t>
  </si>
  <si>
    <t>37.05.10.01</t>
  </si>
  <si>
    <t xml:space="preserve">TACHA REFLETIVA MONODIRECIONAL TIPO III OU IV ABNT (VIDRO OU PRISMATICA)       </t>
  </si>
  <si>
    <t>37.05.11.01</t>
  </si>
  <si>
    <t xml:space="preserve">TACHA REFLETIVA BIDIRECIONAL TIPO III OU ABNT (VIDRO OU PRISMATICA)            </t>
  </si>
  <si>
    <t>37.05.20</t>
  </si>
  <si>
    <t xml:space="preserve">SINALIZ.HORIZ.ACRIL.BASE DE AGUA                                               </t>
  </si>
  <si>
    <t>37.05.20.01</t>
  </si>
  <si>
    <t>37.05.20.02</t>
  </si>
  <si>
    <t xml:space="preserve">RENOV.TINTA RES.ACRIL./VINILICA                                                </t>
  </si>
  <si>
    <t>37.05.20.03</t>
  </si>
  <si>
    <t xml:space="preserve">RENOV.MAT.TERMOPL.ASPERSAO                                                     </t>
  </si>
  <si>
    <t>37.05.20.04</t>
  </si>
  <si>
    <t xml:space="preserve">RENOV.MAT.TERMOPL.EXTRUSAO                                                     </t>
  </si>
  <si>
    <t>37.05.20.05</t>
  </si>
  <si>
    <t xml:space="preserve">FORNECIMENTO E APLICACAO DE MATERIAL TERMOPLASTICO DE ALTORELEVO               </t>
  </si>
  <si>
    <t>37.05.21</t>
  </si>
  <si>
    <t xml:space="preserve">SINALIZ.HORIZ.ACRIL.BASE AGUA C/VISIBE.                                        </t>
  </si>
  <si>
    <t>37.05.26</t>
  </si>
  <si>
    <t xml:space="preserve">RETIRADA DE PLACA DE SOLO EM SUPORTE DE MADEIRA OU METALICO.                   </t>
  </si>
  <si>
    <t>37.05.27</t>
  </si>
  <si>
    <t>37.05.28</t>
  </si>
  <si>
    <t xml:space="preserve">COLOCACAO DE PLACA EM SUPORTE DE MADEIRA OU METALICO - SOLO                    </t>
  </si>
  <si>
    <t>37.05.29</t>
  </si>
  <si>
    <t xml:space="preserve">COLOCACAO DE PLACA AEREA EM PORTICOS OU SEMI-PORTICOS.                         </t>
  </si>
  <si>
    <t>37.05.30</t>
  </si>
  <si>
    <t xml:space="preserve">FORNECIMENTO E TRANSPORTE DE PLACA DE ACO GT+GT.                               </t>
  </si>
  <si>
    <t>37.05.31</t>
  </si>
  <si>
    <t xml:space="preserve">FORNECIMENTO E TRANSPORTE DE PLACA MOD. ALUMINIO GT+GT.                        </t>
  </si>
  <si>
    <t>37.05.32.01</t>
  </si>
  <si>
    <t xml:space="preserve">FORN.E COL.PL.AL.MOD.GT+AI PORT/SEMI PORT                                      </t>
  </si>
  <si>
    <t>37.05.36.05</t>
  </si>
  <si>
    <t xml:space="preserve">LAMELA ANT. DEFENSA H=0,80M                                                    </t>
  </si>
  <si>
    <t>37.06.01</t>
  </si>
  <si>
    <t>37.06.02</t>
  </si>
  <si>
    <t xml:space="preserve">GRAMA EM PLACA COM ADUBO                                                       </t>
  </si>
  <si>
    <t>37.06.03</t>
  </si>
  <si>
    <t>37.06.04</t>
  </si>
  <si>
    <t xml:space="preserve">ROCADA MECANICA                                                                </t>
  </si>
  <si>
    <t>37.06.05</t>
  </si>
  <si>
    <t xml:space="preserve">CAPINA MANUAL                                                                  </t>
  </si>
  <si>
    <t>37.06.06</t>
  </si>
  <si>
    <t xml:space="preserve">CAPINA QUIMICA                                                                 </t>
  </si>
  <si>
    <t>37.06.07</t>
  </si>
  <si>
    <t xml:space="preserve">CONSERVACAO MANUAL DE ACEIRO                                                   </t>
  </si>
  <si>
    <t>37.06.08</t>
  </si>
  <si>
    <t xml:space="preserve">DESPRAGUEJAMENTO MANUAL DE GRAMADO                                             </t>
  </si>
  <si>
    <t>37.06.09</t>
  </si>
  <si>
    <t xml:space="preserve">REMOCAO LIXO ENTULHO                                                           </t>
  </si>
  <si>
    <t>37.25.11.04.01</t>
  </si>
  <si>
    <t>37.25.11.04.02</t>
  </si>
  <si>
    <t>37.25.11.04.03</t>
  </si>
  <si>
    <t>37.25.11.04.04</t>
  </si>
  <si>
    <t>37.25.11.04.05</t>
  </si>
  <si>
    <t>37.25.11.04.06</t>
  </si>
  <si>
    <t>37.25.11.05.02</t>
  </si>
  <si>
    <t>37.25.11.05.03</t>
  </si>
  <si>
    <t>37.25.11.06.02</t>
  </si>
  <si>
    <t>37.25.11.06.03</t>
  </si>
  <si>
    <t>37.25.11.07.02</t>
  </si>
  <si>
    <t>37.25.11.07.03</t>
  </si>
  <si>
    <t>37.25.11.11.01</t>
  </si>
  <si>
    <t>37.25.11.11.02</t>
  </si>
  <si>
    <t>37.28.03.09.03</t>
  </si>
  <si>
    <t xml:space="preserve">FORNECIMENTO, INSTALAÇÃO DE TACHA METALICA COM 1 PINO DE FIXAÇÃO MONOREFLETIVA </t>
  </si>
  <si>
    <t>37.28.03.09.04</t>
  </si>
  <si>
    <t xml:space="preserve">FORNECIMENTO, INSTALAÇÃO DE TACHA METÁLICA COM 1 PINO DE FIXAÇÃO - BIREFLETIVA </t>
  </si>
  <si>
    <t>37.28.05.08.02</t>
  </si>
  <si>
    <t>37.28.05.08.03</t>
  </si>
  <si>
    <t>37.28.05.09.01</t>
  </si>
  <si>
    <t xml:space="preserve">TRANSIÇAO DE DEFENSA METALICA PARA BARREIRA DE CONCRETO                        </t>
  </si>
  <si>
    <t>37.28.08.01.01</t>
  </si>
  <si>
    <t>37.28.08.02.01</t>
  </si>
  <si>
    <t>37.28.10.01</t>
  </si>
  <si>
    <t xml:space="preserve">FORNECIMENTO, INSTALAÇÃO BALIZ.DEFENSA MEÁLICA COM PELICULA GT+GT              </t>
  </si>
  <si>
    <t>37.28.10.02</t>
  </si>
  <si>
    <t xml:space="preserve">FORNECIMENTO, INSTALAÇÃO BALIZ.P/BARREIRA RIGIDA COM PELICULA GT+GT            </t>
  </si>
  <si>
    <t>72.01.01.01</t>
  </si>
  <si>
    <t xml:space="preserve">ACAB.CONCRETO DE SUPERF.B-436 - COND. A                                        </t>
  </si>
  <si>
    <t>72.01.01.02</t>
  </si>
  <si>
    <t xml:space="preserve">ACAB.CONCRETO DE SUPERF.B-436 - COND. B                                        </t>
  </si>
  <si>
    <t>72.01.01.03</t>
  </si>
  <si>
    <t xml:space="preserve">ACAB.CONCRETO DE SUPERF.B-436 - COND. C                                        </t>
  </si>
  <si>
    <t>72.01.01.04</t>
  </si>
  <si>
    <t xml:space="preserve">ACAB. CONCRETO DE SUPERF.B-436 - COND. D                                       </t>
  </si>
  <si>
    <t>72.01.02.01</t>
  </si>
  <si>
    <t xml:space="preserve">ACAB.DE CONCRETO SUPERF.BG-38 - COND. A                                        </t>
  </si>
  <si>
    <t>72.01.02.02</t>
  </si>
  <si>
    <t xml:space="preserve">ACAB.DE CONCRETO SUPERF.BG-38 - COND. B                                        </t>
  </si>
  <si>
    <t>72.01.02.03</t>
  </si>
  <si>
    <t xml:space="preserve">ACAB.DE CONCRETO SUPERF.BG-38 - COND. C                                        </t>
  </si>
  <si>
    <t>72.01.02.04</t>
  </si>
  <si>
    <t xml:space="preserve">ACAB.DE CONCRETO SUPERF.BG-38 - COND. D                                        </t>
  </si>
  <si>
    <t>72.02.02.01</t>
  </si>
  <si>
    <t xml:space="preserve">VEICULO C/CAPAC.P/4 PES. 1.000CC COND. A                                       </t>
  </si>
  <si>
    <t>72.02.02.02</t>
  </si>
  <si>
    <t xml:space="preserve">VEICULO C/CAPAC.P/4 PES. 1.000CC COND. B                                       </t>
  </si>
  <si>
    <t>72.02.02.03</t>
  </si>
  <si>
    <t xml:space="preserve">VEICULO C/CAPAC.P/4 PES. 1.000CC COND. C                                       </t>
  </si>
  <si>
    <t>72.02.02.04</t>
  </si>
  <si>
    <t xml:space="preserve">VEICULO C/CAPAC.P/4 PES. 1.000CC COND. D                                       </t>
  </si>
  <si>
    <t>72.02.02.05</t>
  </si>
  <si>
    <t xml:space="preserve">VEICULO C/CAPAC.P/4 PES. 1.000CC COND. E                                       </t>
  </si>
  <si>
    <t>72.02.02.06</t>
  </si>
  <si>
    <t xml:space="preserve">VEICULO C/CAPAC.P/4 PES.1000CC COND. F                                         </t>
  </si>
  <si>
    <t>veic.mens</t>
  </si>
  <si>
    <t>72.02.04.01</t>
  </si>
  <si>
    <t xml:space="preserve">VEICULO UTIL.CAMIONETE P/3 PES. COND. A                                        </t>
  </si>
  <si>
    <t>72.02.04.02</t>
  </si>
  <si>
    <t xml:space="preserve">VEICULO UTIL.CAMIONETE P/3 PES. COND. B                                        </t>
  </si>
  <si>
    <t>72.02.04.03</t>
  </si>
  <si>
    <t xml:space="preserve">VEICULO UTIL.CAMIONETE P/3 PES. COND. C                                        </t>
  </si>
  <si>
    <t>72.02.04.04</t>
  </si>
  <si>
    <t xml:space="preserve">VEICULO UTIL.CAMIONETE P/3 PES. COND. D                                        </t>
  </si>
  <si>
    <t>72.02.04.05</t>
  </si>
  <si>
    <t xml:space="preserve">VEICULO UTIL.CAMIONETE P/ 3 PES. COND. E                                       </t>
  </si>
  <si>
    <t>72.02.04.06</t>
  </si>
  <si>
    <t xml:space="preserve">VEICULO UTIL.CAMIONETE P/3 PES.COND. F                                         </t>
  </si>
  <si>
    <t>72.02.05.01</t>
  </si>
  <si>
    <t xml:space="preserve">VEICULO DE PREMARCACAO - COND. A                                               </t>
  </si>
  <si>
    <t>72.02.05.02</t>
  </si>
  <si>
    <t xml:space="preserve">VEICULO DE PREMARCACAO - COND. B                                               </t>
  </si>
  <si>
    <t>72.02.05.03</t>
  </si>
  <si>
    <t xml:space="preserve">VEICULO DE PREMARCACAO - COND. C                                               </t>
  </si>
  <si>
    <t>72.02.05.04</t>
  </si>
  <si>
    <t xml:space="preserve">VEICULO DE PREMARCACAO - COND. D                                               </t>
  </si>
  <si>
    <t>72.02.09.01</t>
  </si>
  <si>
    <t xml:space="preserve">VEICULO UTILITARIO COM MINIMO DE 10 LUGARES COM AR E DIR. HID. CONDICAO A      </t>
  </si>
  <si>
    <t>72.02.09.02</t>
  </si>
  <si>
    <t xml:space="preserve">VEICULO UTILITARIO COM MINIMO DE 10 LUGARES COM AR E DIR. HID. CONDICAOB       </t>
  </si>
  <si>
    <t>72.02.09.03</t>
  </si>
  <si>
    <t xml:space="preserve">VEICULO UTILITARIO COM MINIMO DE 10 LUGARES COM AR E DIR. HID. CONDICAO C      </t>
  </si>
  <si>
    <t>72.02.09.04</t>
  </si>
  <si>
    <t xml:space="preserve">VEICULO UTILITARIO C/MIN.10LUGARES C/ AR + DIR.HID. COND.D                     </t>
  </si>
  <si>
    <t>72.02.09.05</t>
  </si>
  <si>
    <t xml:space="preserve">VEICULO UTILITARIO COM MINIMO DE 10 LUGARES COM AR E DIR. HID. CONDICAOE       </t>
  </si>
  <si>
    <t>72.02.09.06</t>
  </si>
  <si>
    <t xml:space="preserve">VEICULO UTILITARIO COM MINIMO DE 10 LUGARES COM AR E DIR. HID. CONDICAOF       </t>
  </si>
  <si>
    <t>72.02.10.01</t>
  </si>
  <si>
    <t xml:space="preserve">VEICULO UTILITARIO PICK-UP COM AR E DIR. HID. CONDICAO A                       </t>
  </si>
  <si>
    <t>72.02.10.02</t>
  </si>
  <si>
    <t xml:space="preserve">VEICULO UTILITARIO PICK-UP COM AR E DIR. HID. CONDICAOB                        </t>
  </si>
  <si>
    <t>72.02.10.03</t>
  </si>
  <si>
    <t xml:space="preserve">VEICULO UTILITARIO PICK-UP COM AR E DIR. HID. CONDICAO C                       </t>
  </si>
  <si>
    <t>72.02.10.04</t>
  </si>
  <si>
    <t xml:space="preserve">VEICULO UTILITARIO CAMIONETE P/3 PESSOAS C/ AR + DIR.HID.+ AIRBAG              </t>
  </si>
  <si>
    <t>72.02.10.05</t>
  </si>
  <si>
    <t xml:space="preserve">VEICULO UTILITARIO PICK-UP COM AR E DIR. HID. CONDICAO E                       </t>
  </si>
  <si>
    <t>72.02.10.06</t>
  </si>
  <si>
    <t xml:space="preserve">VEICULO UTILITARIO PICK-UP COM AR E DIR. HID. CONDICAOF                        </t>
  </si>
  <si>
    <t>72.02.11.01</t>
  </si>
  <si>
    <t xml:space="preserve">VEICULO C/CAPAC.P/4 PES. 1.000CC TURBO COND. A                                 </t>
  </si>
  <si>
    <t>72.02.11.02</t>
  </si>
  <si>
    <t xml:space="preserve">VEICULO C/CAPAC.P/4 PES. 1.000CC TURBO COND. B                                 </t>
  </si>
  <si>
    <t>72.02.11.03</t>
  </si>
  <si>
    <t xml:space="preserve">VEICULO C/CAPAC.P/4 PES. 1.000CC TURBO COND. C                                 </t>
  </si>
  <si>
    <t>72.02.11.04</t>
  </si>
  <si>
    <t xml:space="preserve">VEICULO CAPAC.4PESSOAS 1.0CC TURBO - COND.D                                    </t>
  </si>
  <si>
    <t>72.02.11.05</t>
  </si>
  <si>
    <t xml:space="preserve">VEICULO C/CAPAC.P/4 PES. 1.0 110CV COND. E                                     </t>
  </si>
  <si>
    <t>72.02.11.06</t>
  </si>
  <si>
    <t xml:space="preserve">VEICULO C/CAPAC.P/4 PES. 1.0 110CV COND. F                                     </t>
  </si>
  <si>
    <t>72.02.12.01</t>
  </si>
  <si>
    <t xml:space="preserve">VEICULO C/CAPAC.P/4 PES. 1.300CC COND. A                                       </t>
  </si>
  <si>
    <t>72.02.12.02</t>
  </si>
  <si>
    <t xml:space="preserve">VEICULO C/CAPAC.P/4 PES. 1.300CC COND. B                                       </t>
  </si>
  <si>
    <t>72.02.12.03</t>
  </si>
  <si>
    <t xml:space="preserve">VEICULO C/CAPAC.P/4 PES. 1.300CC COND. C                                       </t>
  </si>
  <si>
    <t>72.02.12.04</t>
  </si>
  <si>
    <t xml:space="preserve">VEICULO C/CAPAC.P/4 PES.1.300CC COND.D                                         </t>
  </si>
  <si>
    <t>72.02.12.05</t>
  </si>
  <si>
    <t xml:space="preserve">VEICULO C/CAPAC.P/4 PES. 1.300CC COND. E                                       </t>
  </si>
  <si>
    <t>72.02.12.06</t>
  </si>
  <si>
    <t xml:space="preserve">VEICULO C/CAPAC.P/4 PES. 1.300CC COND. F                                       </t>
  </si>
  <si>
    <t>72.03.01.01</t>
  </si>
  <si>
    <t xml:space="preserve">BATE ESTACA 40 ATE 80 T - COND. A                                              </t>
  </si>
  <si>
    <t>72.03.01.02</t>
  </si>
  <si>
    <t xml:space="preserve">BATE ESTACA 40 ATE 80 T - COND. B                                              </t>
  </si>
  <si>
    <t>72.03.01.03</t>
  </si>
  <si>
    <t xml:space="preserve">BATE ESTACA 40 ATE 80 T - COND. C                                              </t>
  </si>
  <si>
    <t>72.03.01.04</t>
  </si>
  <si>
    <t xml:space="preserve">BATE ESTACA 40 ATE 80 T - COND. D                                              </t>
  </si>
  <si>
    <t>72.03.02.01</t>
  </si>
  <si>
    <t xml:space="preserve">BATE ESTACA ATE 40T COND. A                                                    </t>
  </si>
  <si>
    <t>72.03.02.02</t>
  </si>
  <si>
    <t xml:space="preserve">BATE ESTACA ATE 40T CONDI. B                                                   </t>
  </si>
  <si>
    <t>72.03.02.03</t>
  </si>
  <si>
    <t xml:space="preserve">BATE ESTACA ATE 40T COND. C                                                    </t>
  </si>
  <si>
    <t>72.03.02.04</t>
  </si>
  <si>
    <t xml:space="preserve">BATE ESTACA ATE 40T COND. D                                                    </t>
  </si>
  <si>
    <t>72.04.01.01</t>
  </si>
  <si>
    <t xml:space="preserve">BETONEIRA 320L MOTOR ELETRICO COND.A                                           </t>
  </si>
  <si>
    <t>72.04.01.02</t>
  </si>
  <si>
    <t xml:space="preserve">BETONEIRA 320L MOTOR ELETRICO COND.B                                           </t>
  </si>
  <si>
    <t>72.04.01.03</t>
  </si>
  <si>
    <t xml:space="preserve">BETONEIRA 320L MOTOR ELETRICO COND.C                                           </t>
  </si>
  <si>
    <t>72.04.01.04</t>
  </si>
  <si>
    <t xml:space="preserve">BETONEIRA 320L MOTOR ELETRICO COND.D                                           </t>
  </si>
  <si>
    <t>72.04.02.01</t>
  </si>
  <si>
    <t xml:space="preserve">BETONEIRA 320L MOTOR GASOLINA COND. A                                          </t>
  </si>
  <si>
    <t>72.04.02.02</t>
  </si>
  <si>
    <t xml:space="preserve">BETONEIRA 320L MOTOR GASOLINA COND. B                                          </t>
  </si>
  <si>
    <t>72.04.02.03</t>
  </si>
  <si>
    <t xml:space="preserve">BETONEIRA 320L MOTOR GASOLINA COND. C                                          </t>
  </si>
  <si>
    <t>72.04.02.04</t>
  </si>
  <si>
    <t xml:space="preserve">BETONEIRA 320L MOTOR GASOLINA COND. D                                          </t>
  </si>
  <si>
    <t>72.04.03.01</t>
  </si>
  <si>
    <t xml:space="preserve">BETONEIRA 580L ELETRICA C/CARREG. COND.A                                       </t>
  </si>
  <si>
    <t>72.04.03.02</t>
  </si>
  <si>
    <t xml:space="preserve">BETONEIRA 580L ELETRICA C/CARREG. COND.B                                       </t>
  </si>
  <si>
    <t>72.04.03.03</t>
  </si>
  <si>
    <t xml:space="preserve">BETONEIRA 580L ELETRICA C/CARREG. COND.C                                       </t>
  </si>
  <si>
    <t>72.04.03.04</t>
  </si>
  <si>
    <t xml:space="preserve">BETONEIRA 580L ELETRICA C/CARREG. COND.D                                       </t>
  </si>
  <si>
    <t>72.04.04.01</t>
  </si>
  <si>
    <t xml:space="preserve">BETONEIRA 580L MOTOR A DIESEL COND. A                                          </t>
  </si>
  <si>
    <t>72.04.04.02</t>
  </si>
  <si>
    <t xml:space="preserve">BETONEIRA 580L MOTOR A DIESEL COND. B                                          </t>
  </si>
  <si>
    <t>72.04.04.03</t>
  </si>
  <si>
    <t xml:space="preserve">BETONEIRA 580L MOTOR A DIESEL COND. C                                          </t>
  </si>
  <si>
    <t>72.04.04.04</t>
  </si>
  <si>
    <t xml:space="preserve">BETONEIRA 580L MOTOR A DIESEL - COND. D                                        </t>
  </si>
  <si>
    <t>72.05.01.01</t>
  </si>
  <si>
    <t xml:space="preserve">BOMBA DREN.SUBMER.ELETR.27M3/H COND. A                                         </t>
  </si>
  <si>
    <t>72.05.01.02</t>
  </si>
  <si>
    <t xml:space="preserve">BOMBA DREN.SUBMER.ELETR.27M3/H COND. B                                         </t>
  </si>
  <si>
    <t>72.05.01.03</t>
  </si>
  <si>
    <t xml:space="preserve">BOMBA DREN.SUBMER.ELETR.27M3/H COND. C                                         </t>
  </si>
  <si>
    <t>72.05.01.04</t>
  </si>
  <si>
    <t xml:space="preserve">BOMBA DREN.SUBMER.ELETR.27M3/H COND. D                                         </t>
  </si>
  <si>
    <t>72.05.02.01</t>
  </si>
  <si>
    <t xml:space="preserve">BOMBA DREN.SUBMER.ELETR.60M3/H COND. A                                         </t>
  </si>
  <si>
    <t>72.05.02.02</t>
  </si>
  <si>
    <t xml:space="preserve">BOMBA DREN.SUBMER.ELETR.60M3/H COND. B                                         </t>
  </si>
  <si>
    <t>72.05.02.03</t>
  </si>
  <si>
    <t xml:space="preserve">BOMBA DREN.SUBMER.ELETR.60M3/H COND. C                                         </t>
  </si>
  <si>
    <t>72.05.02.04</t>
  </si>
  <si>
    <t xml:space="preserve">BOMBA DREN.SUBMER.ELETR.60M3/H COND. D                                         </t>
  </si>
  <si>
    <t>72.05.03.01</t>
  </si>
  <si>
    <t xml:space="preserve">BOMBA DREN.SUBMER.ELETR.144M3/H COND. A                                        </t>
  </si>
  <si>
    <t>72.05.03.02</t>
  </si>
  <si>
    <t xml:space="preserve">BOMBA DREN.SUBMER.ELETR.144M3/H COND. B                                        </t>
  </si>
  <si>
    <t>72.05.03.03</t>
  </si>
  <si>
    <t xml:space="preserve">BOMBA DREN.SUBMER.ELETR.144M3/H COND. C                                        </t>
  </si>
  <si>
    <t>72.05.03.04</t>
  </si>
  <si>
    <t xml:space="preserve">BOMBA DREN.SUBMER.ELETR.144M3/H COND. D                                        </t>
  </si>
  <si>
    <t>72.05.04.01</t>
  </si>
  <si>
    <t xml:space="preserve">BOMBA DREN.SUBMER.ELETR.180M3/H COND. A                                        </t>
  </si>
  <si>
    <t>72.05.04.02</t>
  </si>
  <si>
    <t xml:space="preserve">BOMBA DREN.SUBMER.ELETR.180M3/H COND. B                                        </t>
  </si>
  <si>
    <t>72.05.04.03</t>
  </si>
  <si>
    <t xml:space="preserve">BOMBA DREN.SUBMER.ELETR.180M3/H COND. C                                        </t>
  </si>
  <si>
    <t>72.05.04.04</t>
  </si>
  <si>
    <t xml:space="preserve">BOMBA DREN.SUBMER.ELETR.180M3/H COND. D                                        </t>
  </si>
  <si>
    <t>72.05.05.01</t>
  </si>
  <si>
    <t xml:space="preserve">BOMBA DREN.SUB.GAS.60.000L/H COND. A                                           </t>
  </si>
  <si>
    <t>72.05.05.02</t>
  </si>
  <si>
    <t xml:space="preserve">BOMBA DREN.SUB.GAS.60.000L/H COND. B                                           </t>
  </si>
  <si>
    <t>72.05.05.03</t>
  </si>
  <si>
    <t xml:space="preserve">BOMBA DREN.SUB.GAS.60.000L/H COND. C                                           </t>
  </si>
  <si>
    <t>72.05.05.04</t>
  </si>
  <si>
    <t xml:space="preserve">BOMBA DREN.SUB.GAS.60.000L/H COND. D                                           </t>
  </si>
  <si>
    <t>72.06.01.01</t>
  </si>
  <si>
    <t xml:space="preserve">BOMBA INJ.PROJ.NATA CIM.ARG.1M3/H COND.A                                       </t>
  </si>
  <si>
    <t>72.06.01.02</t>
  </si>
  <si>
    <t xml:space="preserve">BOMBA INJ.PROJ.NATA CIM.ARG.1M3/H COND.B                                       </t>
  </si>
  <si>
    <t>72.06.01.03</t>
  </si>
  <si>
    <t xml:space="preserve">BOMBA INJ.PROJ.NATA CIM.ARG.1M3/H COND.C                                       </t>
  </si>
  <si>
    <t>72.06.01.04</t>
  </si>
  <si>
    <t xml:space="preserve">BOMBA INJ.PROJ.NATA CIM.ARG.1M3/H COND.D                                       </t>
  </si>
  <si>
    <t>72.06.02.01</t>
  </si>
  <si>
    <t xml:space="preserve">BOMBA INJ.PROJ.NATA CIM.ARG.3M3/H COND.A                                       </t>
  </si>
  <si>
    <t>72.06.02.02</t>
  </si>
  <si>
    <t xml:space="preserve">BOMBA INJ.PROJ.NATA CIM.ARG.3M3/H COND.B                                       </t>
  </si>
  <si>
    <t>72.06.02.03</t>
  </si>
  <si>
    <t xml:space="preserve">BOMBA INJ.PROJ.NATA CIM.ARG.3M3/H COND.C                                       </t>
  </si>
  <si>
    <t>72.06.02.04</t>
  </si>
  <si>
    <t xml:space="preserve">BOMBA INJ.PROJ.NATA CIM.ARG.3M3/H COND.D                                       </t>
  </si>
  <si>
    <t>72.06.03.01</t>
  </si>
  <si>
    <t xml:space="preserve">BOM.INJ.PROJ.CONCR.35M3/H COND. A                                              </t>
  </si>
  <si>
    <t>72.06.03.02</t>
  </si>
  <si>
    <t xml:space="preserve">BOM.INJ.PROJ.CONCR.35M3/H COND. B                                              </t>
  </si>
  <si>
    <t>72.06.03.03</t>
  </si>
  <si>
    <t xml:space="preserve">BOM.INJ.PROJ.CONCR.35M3/H COND. C                                              </t>
  </si>
  <si>
    <t>72.06.03.04</t>
  </si>
  <si>
    <t xml:space="preserve">BOM.INJ.PROJ.CONCR.35M3/H COND. D                                              </t>
  </si>
  <si>
    <t>72.06.04.01</t>
  </si>
  <si>
    <t xml:space="preserve">BOMBA PROJECAO DE CONC.MAN.10M3/H COND.A                                       </t>
  </si>
  <si>
    <t>72.06.04.02</t>
  </si>
  <si>
    <t xml:space="preserve">BOMBA PROJECAO DE CONC.MAN.10M3/H COND.B                                       </t>
  </si>
  <si>
    <t>72.06.04.03</t>
  </si>
  <si>
    <t xml:space="preserve">BOMBA PROJECAO DE CONC.MAN.10M3/H COND.C                                       </t>
  </si>
  <si>
    <t>72.06.04.04</t>
  </si>
  <si>
    <t xml:space="preserve">BOMBA PROJECAO DE CONC.MAN.10M3/H COND.D                                       </t>
  </si>
  <si>
    <t>72.06.05.01</t>
  </si>
  <si>
    <t xml:space="preserve">BOM.PROJ.CONC.C/LANCA TEL.23M3/H COND.A                                        </t>
  </si>
  <si>
    <t>72.06.05.02</t>
  </si>
  <si>
    <t xml:space="preserve">BOM.PROJ.CONC.C/LANCA TEL.23M3/H COND.B                                        </t>
  </si>
  <si>
    <t>72.06.05.03</t>
  </si>
  <si>
    <t xml:space="preserve">BOM.PROJ.CONC.C/LANCA TEL.23M3/H COND.C                                        </t>
  </si>
  <si>
    <t>72.06.05.04</t>
  </si>
  <si>
    <t xml:space="preserve">BOM.PROJ.CONC.C/LANCA TEL 23M3/H COND.D                                        </t>
  </si>
  <si>
    <t>72.07.01.01</t>
  </si>
  <si>
    <t xml:space="preserve">BOMBA HIDRAULICA PARA PROTENSAO COND.A                                         </t>
  </si>
  <si>
    <t>72.07.01.02</t>
  </si>
  <si>
    <t xml:space="preserve">BOMBA HIDRAULICA PARA PROTENSAO COND.B                                         </t>
  </si>
  <si>
    <t>72.07.01.03</t>
  </si>
  <si>
    <t xml:space="preserve">BOMBA HIDRAULICA PARA PROTENSAO COND.C                                         </t>
  </si>
  <si>
    <t>72.07.01.04</t>
  </si>
  <si>
    <t xml:space="preserve">BOMBA HIDRAULICA PARA PROTENSAO COND.D                                         </t>
  </si>
  <si>
    <t>72.07.06.01</t>
  </si>
  <si>
    <t xml:space="preserve">MACACO PROTENSAO S-6 COND. A                                                   </t>
  </si>
  <si>
    <t>72.07.06.02</t>
  </si>
  <si>
    <t xml:space="preserve">MACACO PROTENSAO S-6 COND. B                                                   </t>
  </si>
  <si>
    <t>72.07.06.03</t>
  </si>
  <si>
    <t xml:space="preserve">MACACO PROTENSAO S-6 COND. C                                                   </t>
  </si>
  <si>
    <t>72.07.06.04</t>
  </si>
  <si>
    <t xml:space="preserve">MACACO PROTENSAO S-6 COND. D                                                   </t>
  </si>
  <si>
    <t>72.07.07.01</t>
  </si>
  <si>
    <t xml:space="preserve">MACACO PROTENSAO K-350 COND. A                                                 </t>
  </si>
  <si>
    <t>72.07.07.02</t>
  </si>
  <si>
    <t xml:space="preserve">MACACO PROTENSAO K-350 COND. B                                                 </t>
  </si>
  <si>
    <t>72.07.07.03</t>
  </si>
  <si>
    <t xml:space="preserve">MACACO PROTENSAO K-350 COND. C                                                 </t>
  </si>
  <si>
    <t>72.07.07.04</t>
  </si>
  <si>
    <t xml:space="preserve">MACACO PROTENSAO K-350 COND. D                                                 </t>
  </si>
  <si>
    <t>72.08.01.01</t>
  </si>
  <si>
    <t xml:space="preserve">CAMINHAO IRRIGADEIRA 6000L COND. A                                             </t>
  </si>
  <si>
    <t>72.08.01.02</t>
  </si>
  <si>
    <t xml:space="preserve">CAMINHAO IRRIGADEIRA 6000L COND. B                                             </t>
  </si>
  <si>
    <t>72.08.01.03</t>
  </si>
  <si>
    <t xml:space="preserve">CAMINHAO IRRIGADEIRA 6000L COND. C                                             </t>
  </si>
  <si>
    <t>72.08.01.04</t>
  </si>
  <si>
    <t xml:space="preserve">CAMINHAO IRRIGADEIRA 6000L COND. D                                             </t>
  </si>
  <si>
    <t>72.08.01.05</t>
  </si>
  <si>
    <t xml:space="preserve">CAMINHAO IRRIGADEIRA 6000L COND. E                                             </t>
  </si>
  <si>
    <t>72.08.02.01</t>
  </si>
  <si>
    <t xml:space="preserve">CAMINHAO IRRIGADEIRA 9000L COND. A                                             </t>
  </si>
  <si>
    <t>72.08.02.02</t>
  </si>
  <si>
    <t xml:space="preserve">CAMINHAO IRRIGADEIRA 9000L COND. B                                             </t>
  </si>
  <si>
    <t>72.08.02.03</t>
  </si>
  <si>
    <t xml:space="preserve">CAMINHAO IRRIGADEIRA 9000L COND. C                                             </t>
  </si>
  <si>
    <t>72.08.02.04</t>
  </si>
  <si>
    <t xml:space="preserve">CAMINHAO IRRIGADEIRA 9000L COND. D                                             </t>
  </si>
  <si>
    <t>72.08.02.05</t>
  </si>
  <si>
    <t xml:space="preserve">CAMINHAO IRRIGADEIRA 9000L COND. E                                             </t>
  </si>
  <si>
    <t>72.09.01.01</t>
  </si>
  <si>
    <t xml:space="preserve">CAMINHAO BASCULANTE 5M3 COND. A                                                </t>
  </si>
  <si>
    <t>72.09.01.02</t>
  </si>
  <si>
    <t xml:space="preserve">CAMINHAO BASCULANTE 5M3 COND. B                                                </t>
  </si>
  <si>
    <t>72.09.01.03</t>
  </si>
  <si>
    <t xml:space="preserve">CAMINHAO BASCULANTE 5M3 COND. C                                                </t>
  </si>
  <si>
    <t>72.09.01.04</t>
  </si>
  <si>
    <t xml:space="preserve">CAMINHAO BASCULANTE 5M3 COND. D                                                </t>
  </si>
  <si>
    <t>72.09.01.05</t>
  </si>
  <si>
    <t xml:space="preserve">CAMINHAO BASCULANTE 5M3 COND. E                                                </t>
  </si>
  <si>
    <t>72.09.02.01</t>
  </si>
  <si>
    <t xml:space="preserve">CAMINHAO BASCULANTE 8M3 COND. A                                                </t>
  </si>
  <si>
    <t>72.09.02.02</t>
  </si>
  <si>
    <t xml:space="preserve">CAMINHAO BASCULANTE 8M3 COND. B                                                </t>
  </si>
  <si>
    <t>72.09.02.03</t>
  </si>
  <si>
    <t xml:space="preserve">CAMINHAO BASCULANTE 8M3 COND. C                                                </t>
  </si>
  <si>
    <t>72.09.02.04</t>
  </si>
  <si>
    <t xml:space="preserve">CAMINHAO BASCULANTE 8M3 COND. D                                                </t>
  </si>
  <si>
    <t>72.09.02.05</t>
  </si>
  <si>
    <t xml:space="preserve">CAMINHAO BASCULANTE 8M3 COND. E                                                </t>
  </si>
  <si>
    <t>72.09.04.01</t>
  </si>
  <si>
    <t xml:space="preserve">CHAS.BASC.12M3 C-A                                                             </t>
  </si>
  <si>
    <t>72.09.04.02</t>
  </si>
  <si>
    <t xml:space="preserve">CHAS.BASC.12M3 C-B                                                             </t>
  </si>
  <si>
    <t>72.09.04.03</t>
  </si>
  <si>
    <t xml:space="preserve">CHAS.BASC.12M3 C-C                                                             </t>
  </si>
  <si>
    <t>72.09.04.04</t>
  </si>
  <si>
    <t xml:space="preserve">CAMINHAO BASCULANTE 12M3 COND. D                                               </t>
  </si>
  <si>
    <t>72.09.04.05</t>
  </si>
  <si>
    <t xml:space="preserve">CHAS.BASC.12M3 C-E                                                             </t>
  </si>
  <si>
    <t>72.10.01.01</t>
  </si>
  <si>
    <t xml:space="preserve">CAMINHAO BASC.FORA ESTR. 18,3M3 COND. A                                        </t>
  </si>
  <si>
    <t>72.10.01.02</t>
  </si>
  <si>
    <t xml:space="preserve">CAMINHAO BASC. FORA ESTR. 18,3M3 COND. B                                       </t>
  </si>
  <si>
    <t>72.10.01.03</t>
  </si>
  <si>
    <t xml:space="preserve">CAMINHAO BASC. FORA ESTR. 18.3M3 COND. C                                       </t>
  </si>
  <si>
    <t>72.10.01.04</t>
  </si>
  <si>
    <t xml:space="preserve">CAMINHAO BASC.FORA ESTR. 18,3M3 COND. D                                        </t>
  </si>
  <si>
    <t>72.10.01.05</t>
  </si>
  <si>
    <t xml:space="preserve">CAMINHAO BASC.FORA ESTR.18,3M3 COND. E                                         </t>
  </si>
  <si>
    <t>72.11.01.01</t>
  </si>
  <si>
    <t xml:space="preserve">CAMINHAO BETONEIRA 5M3 COND. A                                                 </t>
  </si>
  <si>
    <t>72.11.01.02</t>
  </si>
  <si>
    <t xml:space="preserve">CAMINHAO BETONEIRA 5M3 COND. B                                                 </t>
  </si>
  <si>
    <t>72.11.01.03</t>
  </si>
  <si>
    <t xml:space="preserve">CAMINHAO BETONEIRA 5M3 COND. C                                                 </t>
  </si>
  <si>
    <t>72.11.01.04</t>
  </si>
  <si>
    <t xml:space="preserve">CAMINHAO BETONEIRA 5M3 COND. D                                                 </t>
  </si>
  <si>
    <t>72.11.01.05</t>
  </si>
  <si>
    <t xml:space="preserve">CAMINHAO BETONEIRA 5M3 COND. E                                                 </t>
  </si>
  <si>
    <t>72.11.02.01</t>
  </si>
  <si>
    <t xml:space="preserve">CAMINHAO BETONEIRA 7M3 COND. A                                                 </t>
  </si>
  <si>
    <t>72.11.02.02</t>
  </si>
  <si>
    <t xml:space="preserve">CAMINHAO BETONEIRA 7M3 COND. B                                                 </t>
  </si>
  <si>
    <t>72.11.02.03</t>
  </si>
  <si>
    <t xml:space="preserve">CAMINHAO BETONEIRA 7M3 COND. C                                                 </t>
  </si>
  <si>
    <t>72.11.02.04</t>
  </si>
  <si>
    <t xml:space="preserve">CAMINHAO BETONEIRA 7M3 COND. D                                                 </t>
  </si>
  <si>
    <t>72.11.02.05</t>
  </si>
  <si>
    <t xml:space="preserve">CAMINHAO BETONEIRA 7M3 COND. E                                                 </t>
  </si>
  <si>
    <t>72.11.03.01</t>
  </si>
  <si>
    <t xml:space="preserve">CAMINHAO P/BOMBEAMENTO DE CONC. COND. A                                        </t>
  </si>
  <si>
    <t>72.11.03.02</t>
  </si>
  <si>
    <t xml:space="preserve">CAMINHAO P/BOMBEAMENTO DE CONC. COND. B                                        </t>
  </si>
  <si>
    <t>72.11.03.03</t>
  </si>
  <si>
    <t xml:space="preserve">CAMINHAO P/BOMBEAMENTO DE CONC. COND. C                                        </t>
  </si>
  <si>
    <t>72.11.03.04</t>
  </si>
  <si>
    <t xml:space="preserve">CAMINHAO P/BOMBEAMENTO DE CONC. COND. D                                        </t>
  </si>
  <si>
    <t>72.11.03.05</t>
  </si>
  <si>
    <t xml:space="preserve">CAMINHAO P/BOMBEAMENTO DE CONC. COND. E                                        </t>
  </si>
  <si>
    <t>72.12.01.01</t>
  </si>
  <si>
    <t xml:space="preserve">CAMINHAO CARROC. MADEIRA 4,5T COND. A                                          </t>
  </si>
  <si>
    <t>72.12.01.02</t>
  </si>
  <si>
    <t xml:space="preserve">CAMINHAO CARROC. MADEIRA 4,5T COND. B                                          </t>
  </si>
  <si>
    <t>72.12.01.03</t>
  </si>
  <si>
    <t xml:space="preserve">CAMINHAO CARROC. MADEIRA 4,5T COND. C                                          </t>
  </si>
  <si>
    <t>72.12.01.04</t>
  </si>
  <si>
    <t xml:space="preserve">CAMINHAO CARROC. MADEIRA 4,5T COND. D                                          </t>
  </si>
  <si>
    <t>72.12.01.05</t>
  </si>
  <si>
    <t xml:space="preserve">CAMINHAO CARROC. MADEIRA 4,5 T COND. E                                         </t>
  </si>
  <si>
    <t>72.12.02.01</t>
  </si>
  <si>
    <t xml:space="preserve">CAMINHAO CARROC. MADEIRA 8,0T COND. A                                          </t>
  </si>
  <si>
    <t>72.12.02.02</t>
  </si>
  <si>
    <t xml:space="preserve">CAMINHAO CARROC. MADEIRA 8,0T COND. B                                          </t>
  </si>
  <si>
    <t>72.12.02.03</t>
  </si>
  <si>
    <t xml:space="preserve">CAMINHAO CARROC. MADEIRA 8,0T COND. C                                          </t>
  </si>
  <si>
    <t>72.12.02.04</t>
  </si>
  <si>
    <t xml:space="preserve">CAMINHAO CARROC. MADEIRA 8,0T COND. D                                          </t>
  </si>
  <si>
    <t>72.12.02.05</t>
  </si>
  <si>
    <t xml:space="preserve">CAMINHAO CARROC. MADEIRA 8,0 TON COND. E                                       </t>
  </si>
  <si>
    <t>72.12.03.01</t>
  </si>
  <si>
    <t xml:space="preserve">CAMINHAO CARROC. MADEIRA 10,5T COND. A                                         </t>
  </si>
  <si>
    <t>72.12.03.02</t>
  </si>
  <si>
    <t xml:space="preserve">CAMINHAO CARROC. MADEIRA 10,5T COND. B                                         </t>
  </si>
  <si>
    <t>72.12.03.03</t>
  </si>
  <si>
    <t xml:space="preserve">CAMINHAO CARROC. MADEIRA 10,5T COND. C                                         </t>
  </si>
  <si>
    <t>72.12.03.04</t>
  </si>
  <si>
    <t xml:space="preserve">CAMINHAO CARROC. MADEIRA 10,5T COND. D                                         </t>
  </si>
  <si>
    <t>72.12.03.05</t>
  </si>
  <si>
    <t xml:space="preserve">CAMINHAO CARROC. MADEIRA 10,5T COND. E                                         </t>
  </si>
  <si>
    <t>72.12.04.01</t>
  </si>
  <si>
    <t xml:space="preserve">CAMINHAO PARA LUBRIFICACAO 3000L COND. A                                       </t>
  </si>
  <si>
    <t>72.12.04.02</t>
  </si>
  <si>
    <t xml:space="preserve">CAMINHAO PARA LUBRIFICACAO 3000L COND. B                                       </t>
  </si>
  <si>
    <t>72.12.04.03</t>
  </si>
  <si>
    <t xml:space="preserve">CAMINHAO PARA LUBRIFICACAO 3000L COND. C                                       </t>
  </si>
  <si>
    <t>72.12.04.04</t>
  </si>
  <si>
    <t xml:space="preserve">CAMINHAO PARA LUBRIFICACAO 3000L COND. D                                       </t>
  </si>
  <si>
    <t>72.12.04.05</t>
  </si>
  <si>
    <t xml:space="preserve">CAMINHAO P/ LUBRIFICACAO 3000L COND. E                                         </t>
  </si>
  <si>
    <t>72.12.05.01</t>
  </si>
  <si>
    <t xml:space="preserve">CAMINHAO PARA LUBRIFICACAO 7000L COND. A                                       </t>
  </si>
  <si>
    <t>72.12.05.02</t>
  </si>
  <si>
    <t xml:space="preserve">CAMINHAO PARA LUBRIFICACAO 7000L COND. B                                       </t>
  </si>
  <si>
    <t>72.12.05.03</t>
  </si>
  <si>
    <t xml:space="preserve">CAMINHAO PARA LUBRIFICACAO 7000L COND. C                                       </t>
  </si>
  <si>
    <t>72.12.05.04</t>
  </si>
  <si>
    <t xml:space="preserve">CAMINHAO PARA LUBRIFICACAO 7000L COND. D                                       </t>
  </si>
  <si>
    <t>72.12.05.05</t>
  </si>
  <si>
    <t xml:space="preserve">CAMINHAO P/LUBRIFICACAO 7000L COND. E                                          </t>
  </si>
  <si>
    <t>72.12.06.01</t>
  </si>
  <si>
    <t xml:space="preserve">CAMINHAO ABASTECEDOR COND. A                                                   </t>
  </si>
  <si>
    <t>72.12.06.02</t>
  </si>
  <si>
    <t xml:space="preserve">CAMINHAO ABASTECEDOR COND. B                                                   </t>
  </si>
  <si>
    <t>72.12.06.03</t>
  </si>
  <si>
    <t xml:space="preserve">CAMINHAO ABASTECEDOR COND. C                                                   </t>
  </si>
  <si>
    <t>72.12.06.04</t>
  </si>
  <si>
    <t xml:space="preserve">CAMINHAO ABASTECEDOR COND. D                                                   </t>
  </si>
  <si>
    <t>72.12.06.05</t>
  </si>
  <si>
    <t xml:space="preserve">CAMINHAO ABASTECEDOR COND. E                                                   </t>
  </si>
  <si>
    <t>72.12.07.01</t>
  </si>
  <si>
    <t xml:space="preserve">CAMINHAO CARROC.BOIAD.R.8T COND. A                                             </t>
  </si>
  <si>
    <t>72.12.07.02</t>
  </si>
  <si>
    <t xml:space="preserve">CAMINHAO CARROC.BOIAD.R.8T COND. B                                             </t>
  </si>
  <si>
    <t>72.12.07.03</t>
  </si>
  <si>
    <t xml:space="preserve">CAMINHAO CARROC.BOIAD.R.8T COND. C                                             </t>
  </si>
  <si>
    <t>72.12.07.04</t>
  </si>
  <si>
    <t xml:space="preserve">CAMINHAO CARROC.BOIAD.R.8T COND. D                                             </t>
  </si>
  <si>
    <t>72.12.08.04</t>
  </si>
  <si>
    <t xml:space="preserve">CAM.ELETRIF.C/LANCA E CESTA P/MANUT. ELE                                       </t>
  </si>
  <si>
    <t>72.13.01.01</t>
  </si>
  <si>
    <t xml:space="preserve">CAMINHAO HIDROSSEMEADOR 5600L COND. A                                          </t>
  </si>
  <si>
    <t>72.13.01.02</t>
  </si>
  <si>
    <t xml:space="preserve">CAMINHAO HIDROSSEMEADOR 5600L COND. B                                          </t>
  </si>
  <si>
    <t>72.13.01.03</t>
  </si>
  <si>
    <t xml:space="preserve">CAMINHAO HIDROSSEMEADOR 5600L COND. C                                          </t>
  </si>
  <si>
    <t>72.13.01.04</t>
  </si>
  <si>
    <t xml:space="preserve">CAMINHAO HIDROSSEMEADOR 5600L COND. D                                          </t>
  </si>
  <si>
    <t>72.13.01.05</t>
  </si>
  <si>
    <t xml:space="preserve">CAMINHAO HIDROSSEMEADOR 5600L COND. E                                          </t>
  </si>
  <si>
    <t>72.14.01.01</t>
  </si>
  <si>
    <t xml:space="preserve">CAMINHAO ESPARGIDOR 6000L COND. A                                              </t>
  </si>
  <si>
    <t>72.14.01.02</t>
  </si>
  <si>
    <t xml:space="preserve">CAMINHAO ESPARGIDOR 6000L COND. B                                              </t>
  </si>
  <si>
    <t>72.14.01.03</t>
  </si>
  <si>
    <t xml:space="preserve">CAMINHAO ESPARGIDOR 6000L COND. C                                              </t>
  </si>
  <si>
    <t>72.14.01.04</t>
  </si>
  <si>
    <t xml:space="preserve">CAMINHAO ESPARGIDOR 6000L COND. D                                              </t>
  </si>
  <si>
    <t>72.14.01.05</t>
  </si>
  <si>
    <t xml:space="preserve">CAMINHAO ESPARGIDOR 6000L COND. E                                              </t>
  </si>
  <si>
    <t>72.15.01.01</t>
  </si>
  <si>
    <t xml:space="preserve">CAMINHAO GUINCHO LANC.TELES.3,75T COND.A                                       </t>
  </si>
  <si>
    <t>72.15.01.02</t>
  </si>
  <si>
    <t xml:space="preserve">CAMINHAO GUINCHO LANC.TELES.3,75T COND.B                                       </t>
  </si>
  <si>
    <t>72.15.01.03</t>
  </si>
  <si>
    <t xml:space="preserve">CAMINHAO GUINCHO LANC.TELES.3,75T COND.C                                       </t>
  </si>
  <si>
    <t>72.15.01.04</t>
  </si>
  <si>
    <t xml:space="preserve">CAMINHAO GUINCHO LANC.TELES.3,75T COND.D                                       </t>
  </si>
  <si>
    <t>72.15.01.05</t>
  </si>
  <si>
    <t xml:space="preserve">CAMINHAO GUINCHO LANC.TELES.3,75T COND.E                                       </t>
  </si>
  <si>
    <t>72.15.02.01</t>
  </si>
  <si>
    <t xml:space="preserve">CAMINHAO GUINCHO LANC.TELES.4,10T COND.A                                       </t>
  </si>
  <si>
    <t>72.15.02.02</t>
  </si>
  <si>
    <t xml:space="preserve">CAMINHAO GUINCHO LANC.TELES.4,10T COND.B                                       </t>
  </si>
  <si>
    <t>72.15.02.03</t>
  </si>
  <si>
    <t xml:space="preserve">CAMINHAO GUINCHO LANC.TELES.4,10T COND.C                                       </t>
  </si>
  <si>
    <t>72.15.02.04</t>
  </si>
  <si>
    <t xml:space="preserve">CAMINHAO GUINCHO LANC.TELES.4,10T COND.D                                       </t>
  </si>
  <si>
    <t>72.15.02.05</t>
  </si>
  <si>
    <t xml:space="preserve">CAMINHAO GUINCHO LANC.TELES.4,10T COND.E                                       </t>
  </si>
  <si>
    <t>72.15.03.01</t>
  </si>
  <si>
    <t xml:space="preserve">CAMINHAO CARROCERIA COM GUINDAUTO 640-18COND. A                                </t>
  </si>
  <si>
    <t>72.15.03.02</t>
  </si>
  <si>
    <t xml:space="preserve">CAMINHAO CARROCERIA COM GUINDAUTO 640-18, COND. B                              </t>
  </si>
  <si>
    <t>72.15.03.03</t>
  </si>
  <si>
    <t xml:space="preserve">CAMINHAO CARROCERIA COM GUINDAUTO 640-18, COND. C                              </t>
  </si>
  <si>
    <t>72.15.03.04</t>
  </si>
  <si>
    <t xml:space="preserve">CAMINHAO CAR. GUINDAUTO 640-18                                                 </t>
  </si>
  <si>
    <t>72.15.03.05</t>
  </si>
  <si>
    <t xml:space="preserve">CAMINHAO CARROCERIA COM GUINDAUTO 640-18, COND. E                              </t>
  </si>
  <si>
    <t>72.16.01.01</t>
  </si>
  <si>
    <t xml:space="preserve">CAMINHAO C/USINA LAMA ASFAL.10,5T COND.A                                       </t>
  </si>
  <si>
    <t>72.16.01.02</t>
  </si>
  <si>
    <t xml:space="preserve">CAMINHAO C/USINA LAMA ASFAL.10,5T COND.B                                       </t>
  </si>
  <si>
    <t>72.16.01.03</t>
  </si>
  <si>
    <t xml:space="preserve">CAMINHAO C/USINA LAMA ASFAL.10,5T COND.C                                       </t>
  </si>
  <si>
    <t>72.16.01.04</t>
  </si>
  <si>
    <t xml:space="preserve">CAMINHAO C/USINA LAMA ASFAL.10,5T COND.D                                       </t>
  </si>
  <si>
    <t>72.16.01.05</t>
  </si>
  <si>
    <t xml:space="preserve">CAMINHAO C/USINA LAMA ASFAL.10,5T COND.E                                       </t>
  </si>
  <si>
    <t>72.16.02.01</t>
  </si>
  <si>
    <t xml:space="preserve">CAMINHAO USINA P/MICROP.9M3 COND.A                                             </t>
  </si>
  <si>
    <t>72.16.02.02</t>
  </si>
  <si>
    <t xml:space="preserve">CAMINHAO USINA P/MICROP.9M3 COND.B                                             </t>
  </si>
  <si>
    <t>72.16.02.03</t>
  </si>
  <si>
    <t xml:space="preserve">CAMINHAO USINA P/MICROP.9M3 COND. C                                            </t>
  </si>
  <si>
    <t>72.16.02.04</t>
  </si>
  <si>
    <t xml:space="preserve">CAMINHAO USINA P/MICROP.9M3 COND.D                                             </t>
  </si>
  <si>
    <t>72.17.01.01</t>
  </si>
  <si>
    <t xml:space="preserve">CAMINHAO PANTOGRAFICO ATE 9M COND. A                                           </t>
  </si>
  <si>
    <t>72.17.01.02</t>
  </si>
  <si>
    <t xml:space="preserve">CAMINHAO PANTOGRAFICO ATE 9M COND. B                                           </t>
  </si>
  <si>
    <t>72.17.01.03</t>
  </si>
  <si>
    <t xml:space="preserve">CAMINHAO PANTOGRAFICO ATE 9M COND. C                                           </t>
  </si>
  <si>
    <t>72.17.01.04</t>
  </si>
  <si>
    <t xml:space="preserve">CAMINHAO PANTOGRAFICO ATE 9M COND. D                                           </t>
  </si>
  <si>
    <t>72.18.01.01</t>
  </si>
  <si>
    <t xml:space="preserve">CAVALO MECANICO C/CARRETA 30000KG COND.A                                       </t>
  </si>
  <si>
    <t>72.18.01.02</t>
  </si>
  <si>
    <t xml:space="preserve">CAVALO MECANICO C/CARRETA 30000KG COND.B                                       </t>
  </si>
  <si>
    <t>72.18.01.03</t>
  </si>
  <si>
    <t xml:space="preserve">CAVALO MECANICO C/CARRETA 30000KG COND.C                                       </t>
  </si>
  <si>
    <t>72.18.01.04</t>
  </si>
  <si>
    <t xml:space="preserve">CAVALO MECANICO C/CARRETA 30000KG COND.D                                       </t>
  </si>
  <si>
    <t>72.18.01.05</t>
  </si>
  <si>
    <t xml:space="preserve">CAVALO MECANICO C/CARRETA 30000KG COND.E                                       </t>
  </si>
  <si>
    <t>72.18.02.01</t>
  </si>
  <si>
    <t xml:space="preserve">CAVALO MECANICO C/PRANCHA 30000KG COND.A                                       </t>
  </si>
  <si>
    <t>72.18.02.02</t>
  </si>
  <si>
    <t xml:space="preserve">CAVALO MECANICO C/PRANCHA 30000KG COND.B                                       </t>
  </si>
  <si>
    <t>72.18.02.03</t>
  </si>
  <si>
    <t xml:space="preserve">CAVALO MECANICO C/PRANCHA 30000KG COND.C                                       </t>
  </si>
  <si>
    <t>72.18.02.04</t>
  </si>
  <si>
    <t xml:space="preserve">CAVALO MECANICO C/PRANCHA 30000KG COND.D                                       </t>
  </si>
  <si>
    <t>72.18.02.05</t>
  </si>
  <si>
    <t xml:space="preserve">CAVALO MECANICO C/PRANCHA 30000KG COND.E                                       </t>
  </si>
  <si>
    <t>72.19.01.01</t>
  </si>
  <si>
    <t xml:space="preserve">CAMPANULA COND. A                                                              </t>
  </si>
  <si>
    <t>72.19.01.02</t>
  </si>
  <si>
    <t xml:space="preserve">CAMPANULA COND. B                                                              </t>
  </si>
  <si>
    <t>72.19.01.03</t>
  </si>
  <si>
    <t xml:space="preserve">CAMPANULA COND. C                                                              </t>
  </si>
  <si>
    <t>72.19.01.04</t>
  </si>
  <si>
    <t xml:space="preserve">CAMPANULA COND. D                                                              </t>
  </si>
  <si>
    <t>72.20.01.01</t>
  </si>
  <si>
    <t xml:space="preserve">COMPACTADOR PERC.220M2/H MAN.COND.A                                            </t>
  </si>
  <si>
    <t>72.20.01.02</t>
  </si>
  <si>
    <t xml:space="preserve">COMPACTADOR PERC.220M2/H MAN.COND.B                                            </t>
  </si>
  <si>
    <t>72.20.01.03</t>
  </si>
  <si>
    <t xml:space="preserve">COMPACTADOR PERC.220M2/H MAN.COND.C                                            </t>
  </si>
  <si>
    <t>72.20.01.04</t>
  </si>
  <si>
    <t xml:space="preserve">COMPACTADOR PERC.220M2/H MAN.COND.D                                            </t>
  </si>
  <si>
    <t>72.20.02.01</t>
  </si>
  <si>
    <t xml:space="preserve">COMPACTADOR PLAC.VIB.MAN.1000M2/H COND.A                                       </t>
  </si>
  <si>
    <t>72.20.02.02</t>
  </si>
  <si>
    <t xml:space="preserve">COMPACTADOR PLAC.VIB.MAN.1000M2/H COND.B                                       </t>
  </si>
  <si>
    <t>72.20.02.03</t>
  </si>
  <si>
    <t xml:space="preserve">COMPACTADOR PLAC.VIB.MAN.1000M2/H COND.C                                       </t>
  </si>
  <si>
    <t>72.20.02.04</t>
  </si>
  <si>
    <t xml:space="preserve">COMPACTADOR PLAC.VIB.MAN.1000M2/H COND.D                                       </t>
  </si>
  <si>
    <t>72.21.01.01</t>
  </si>
  <si>
    <t xml:space="preserve">COMPRESSOR DE AR XA-90 MWD COND. A                                             </t>
  </si>
  <si>
    <t>72.21.01.02</t>
  </si>
  <si>
    <t xml:space="preserve">COMPRESSOR DE AR XA-90 MWD COND. B                                             </t>
  </si>
  <si>
    <t>72.21.01.03</t>
  </si>
  <si>
    <t xml:space="preserve">COMPRESSOR DE AR XA-90 MWD COND. C                                             </t>
  </si>
  <si>
    <t>72.21.01.04</t>
  </si>
  <si>
    <t xml:space="preserve">COMPRESSOR DE AR XA-90 MWD COND. D                                             </t>
  </si>
  <si>
    <t>72.21.02.01</t>
  </si>
  <si>
    <t xml:space="preserve">COMPRESSOR DE AR XA-125 MWD COND. A                                            </t>
  </si>
  <si>
    <t>72.21.02.02</t>
  </si>
  <si>
    <t xml:space="preserve">COMPRESSOR DE AR XA-125 MWD COND. B                                            </t>
  </si>
  <si>
    <t>72.21.02.03</t>
  </si>
  <si>
    <t xml:space="preserve">COMPRESSOR DE AR XA-125 MWD COND. C                                            </t>
  </si>
  <si>
    <t>72.21.02.04</t>
  </si>
  <si>
    <t xml:space="preserve">COMPRESSOR DE AR XA-125 MWD COND. D                                            </t>
  </si>
  <si>
    <t>72.21.03.01</t>
  </si>
  <si>
    <t xml:space="preserve">COMPRESSOR DE AR XA-175MWD COND. A                                             </t>
  </si>
  <si>
    <t>72.21.03.02</t>
  </si>
  <si>
    <t xml:space="preserve">COMPRESSOR DE AR XA-175MWD COND. B                                             </t>
  </si>
  <si>
    <t>72.21.03.03</t>
  </si>
  <si>
    <t xml:space="preserve">COMPRESSOR DE AR XA-175MWD COND. C                                             </t>
  </si>
  <si>
    <t>72.21.03.04</t>
  </si>
  <si>
    <t xml:space="preserve">COMPRESSOR DE AR XA-175MWD COND. D                                             </t>
  </si>
  <si>
    <t>72.21.04.01</t>
  </si>
  <si>
    <t xml:space="preserve">COMPRESSOR DE AR XA-360MWD COND. A                                             </t>
  </si>
  <si>
    <t>72.21.04.02</t>
  </si>
  <si>
    <t xml:space="preserve">COMPRESSOR DE AR XA-360MWD COND. B                                             </t>
  </si>
  <si>
    <t>72.21.04.03</t>
  </si>
  <si>
    <t xml:space="preserve">COMPRESSOR DE AR XA-360MWD COND. C                                             </t>
  </si>
  <si>
    <t>72.21.04.04</t>
  </si>
  <si>
    <t xml:space="preserve">COMPRESSOR DE AR XA-360MWD COND. D                                             </t>
  </si>
  <si>
    <t>72.22.01.01</t>
  </si>
  <si>
    <t xml:space="preserve">DEMARCADOR DE FAIXA A FRIO 250L COND.A                                         </t>
  </si>
  <si>
    <t>72.22.01.02</t>
  </si>
  <si>
    <t xml:space="preserve">DEMARCADOR DE FAIXA A FRIO 250L COND.B                                         </t>
  </si>
  <si>
    <t>72.22.01.03</t>
  </si>
  <si>
    <t xml:space="preserve">DEMARCADOR DE FAIXA A FRIO 250L COND.C                                         </t>
  </si>
  <si>
    <t>72.22.01.04</t>
  </si>
  <si>
    <t xml:space="preserve">DEMARCADOR DE FAIXA A FRIO 250L COND.D                                         </t>
  </si>
  <si>
    <t>72.22.03.01</t>
  </si>
  <si>
    <t xml:space="preserve">DEMARCADOR DE FAIXA A QUENTE 500L COND.A                                       </t>
  </si>
  <si>
    <t>72.22.03.02</t>
  </si>
  <si>
    <t xml:space="preserve">DEMARCADOR DE FAIXA A QUENTE 500L COND.B                                       </t>
  </si>
  <si>
    <t>72.22.03.03</t>
  </si>
  <si>
    <t xml:space="preserve">DEMARCADOR DE FAIXA A QUENTE 500L COND.C                                       </t>
  </si>
  <si>
    <t>72.22.03.04</t>
  </si>
  <si>
    <t xml:space="preserve">DEMARCADOR DE FAIXA A QUENTE 500L COND.D                                       </t>
  </si>
  <si>
    <t>72.23.01.01</t>
  </si>
  <si>
    <t xml:space="preserve">DISTRIBUIDOR AGREG.S/EST.1000T/H COND. A                                       </t>
  </si>
  <si>
    <t>72.23.01.02</t>
  </si>
  <si>
    <t xml:space="preserve">DISTRIBUIDOR AGREG.S/EST.1000T/H COND. B                                       </t>
  </si>
  <si>
    <t>72.23.01.03</t>
  </si>
  <si>
    <t xml:space="preserve">DISTRIBUIDOR AGREG.S/EST.1000T/H COND. C                                       </t>
  </si>
  <si>
    <t>72.23.01.04</t>
  </si>
  <si>
    <t xml:space="preserve">DISTRIBUIDOR AGREG.S/EST.1000T/H COND. D                                       </t>
  </si>
  <si>
    <t>72.23.02.01</t>
  </si>
  <si>
    <t xml:space="preserve">DISTRIBUIDOR AGREGADO 600T/H COND.A                                            </t>
  </si>
  <si>
    <t>72.23.02.02</t>
  </si>
  <si>
    <t xml:space="preserve">DISTRIBUIDOR AGREGADO 600T/H COND. B                                           </t>
  </si>
  <si>
    <t>72.23.02.03</t>
  </si>
  <si>
    <t xml:space="preserve">DISTRIBUIDOR AGREGADO 600T/H COND. C                                           </t>
  </si>
  <si>
    <t>72.23.02.04</t>
  </si>
  <si>
    <t xml:space="preserve">DISTRIBUIDOR AGREGADO 600T/H COND. D                                           </t>
  </si>
  <si>
    <t>72.23.03.01</t>
  </si>
  <si>
    <t xml:space="preserve">DISTR.ASF.REB.2400L COND. A                                                    </t>
  </si>
  <si>
    <t>72.23.03.02</t>
  </si>
  <si>
    <t xml:space="preserve">DISTR.ASF.REB.2400L COND. B                                                    </t>
  </si>
  <si>
    <t>72.23.03.03</t>
  </si>
  <si>
    <t xml:space="preserve">DISTR.ASF.REB.2400L COND. C                                                    </t>
  </si>
  <si>
    <t>72.23.03.04</t>
  </si>
  <si>
    <t xml:space="preserve">DISTR.ASF.REB.2400L COND. D                                                    </t>
  </si>
  <si>
    <t>72.24.01.01</t>
  </si>
  <si>
    <t xml:space="preserve">DISTR. ADUBOS E SEMENTES 700L COND. A                                          </t>
  </si>
  <si>
    <t>72.24.01.02</t>
  </si>
  <si>
    <t xml:space="preserve">DISTR. ADUBOS E SEMENTES 700L COND. B                                          </t>
  </si>
  <si>
    <t>72.24.01.03</t>
  </si>
  <si>
    <t xml:space="preserve">DISTR. ADUBOS E SEMENTES 700L COND. C                                          </t>
  </si>
  <si>
    <t>72.24.01.04</t>
  </si>
  <si>
    <t xml:space="preserve">DISTR. ADUBOS E SEMENTES 700L COND. D                                          </t>
  </si>
  <si>
    <t>72.25.01.01</t>
  </si>
  <si>
    <t xml:space="preserve">DRAGA COM EMBARCACAO AUX.400M3 COND. A                                         </t>
  </si>
  <si>
    <t>72.25.01.02</t>
  </si>
  <si>
    <t xml:space="preserve">DRAGA COM EMBARCACAO AUX.400M3 COND. B                                         </t>
  </si>
  <si>
    <t>72.25.01.03</t>
  </si>
  <si>
    <t xml:space="preserve">DRAGA COM EMBARCACAO AUX.400M3 COND. C                                         </t>
  </si>
  <si>
    <t>72.25.01.04</t>
  </si>
  <si>
    <t xml:space="preserve">DRAGA COM EMBARCACAO AUX 400M3 COND. D                                         </t>
  </si>
  <si>
    <t>72.26.01.01</t>
  </si>
  <si>
    <t xml:space="preserve">EQUIP.VIS.OAE C/LANC.TELESC.25M COND. A                                        </t>
  </si>
  <si>
    <t>72.26.01.02</t>
  </si>
  <si>
    <t xml:space="preserve">EQUIP.VIS.OAE C/LANC.TELESC.25M COND. B                                        </t>
  </si>
  <si>
    <t>72.26.01.03</t>
  </si>
  <si>
    <t xml:space="preserve">EQUIP.VIS.OAE C/LANC.TELESC.25M COND. C                                        </t>
  </si>
  <si>
    <t>72.26.01.04</t>
  </si>
  <si>
    <t xml:space="preserve">EQUIP.VIS.OAE C/LANC.TELESC.25M COND. D                                        </t>
  </si>
  <si>
    <t>72.26.02.01</t>
  </si>
  <si>
    <t xml:space="preserve">EQUIP.VIS.OAE C/LANC.ARTIC.12,14M COND.A                                       </t>
  </si>
  <si>
    <t>72.26.02.02</t>
  </si>
  <si>
    <t xml:space="preserve">EQUIP.VIS.OAE C/LANC.ARTIC.12,14M COND.B                                       </t>
  </si>
  <si>
    <t>72.26.02.03</t>
  </si>
  <si>
    <t xml:space="preserve">EQUIP.VIS.OAE C/LANC.ARTIC.12,14M COND.C                                       </t>
  </si>
  <si>
    <t>72.26.02.04</t>
  </si>
  <si>
    <t xml:space="preserve">EQUIP.VIS.OAE C/LANC.ARTIC.12,14M COND.D                                       </t>
  </si>
  <si>
    <t>72.26.03.01</t>
  </si>
  <si>
    <t xml:space="preserve">EQUIP.VIST.OAE TP TESOURA 7,62M COND. A                                        </t>
  </si>
  <si>
    <t>72.26.03.02</t>
  </si>
  <si>
    <t xml:space="preserve">EQUIP.VIST.OAE TP TESOURA 7,62M COND. B                                        </t>
  </si>
  <si>
    <t>72.26.03.03</t>
  </si>
  <si>
    <t xml:space="preserve">EQUIP.VIST.OAE TP TESOURA 7,62M COND. C                                        </t>
  </si>
  <si>
    <t>72.26.03.04</t>
  </si>
  <si>
    <t xml:space="preserve">EQUIP.VIST.OAE TP TESOURA 7,62M COND. D                                        </t>
  </si>
  <si>
    <t>72.27.01.01</t>
  </si>
  <si>
    <t xml:space="preserve">ESCAVADEIRA HIDR.S/EST.0,7M3 COND. A                                           </t>
  </si>
  <si>
    <t>72.27.01.02</t>
  </si>
  <si>
    <t xml:space="preserve">ESCAVADEIRA HIDR.S/EST.0,7M3 COND. B                                           </t>
  </si>
  <si>
    <t>72.27.01.03</t>
  </si>
  <si>
    <t xml:space="preserve">ESCAVADEIRA HIDR.S/EST.0,7M3 COND. C                                           </t>
  </si>
  <si>
    <t>72.27.01.04</t>
  </si>
  <si>
    <t xml:space="preserve">ESCAVADEIRA HIDR.S/EST.0,7M3 COND. D                                           </t>
  </si>
  <si>
    <t>72.27.02.01</t>
  </si>
  <si>
    <t xml:space="preserve">ESCAVADEIRA HIDR.S/EST.0,60M3 COND. A                                          </t>
  </si>
  <si>
    <t>72.27.02.02</t>
  </si>
  <si>
    <t xml:space="preserve">ESCAVADEIRA HIDR.S/EST.0,60M3 COND. B                                          </t>
  </si>
  <si>
    <t>72.27.02.03</t>
  </si>
  <si>
    <t xml:space="preserve">ESCAVADEIRA HIDR.S/EST.0,60M3 COND. C                                          </t>
  </si>
  <si>
    <t>72.27.02.04</t>
  </si>
  <si>
    <t xml:space="preserve">ESCAVADEIRA HIDR.S/EST.0,60M3 COND. D                                          </t>
  </si>
  <si>
    <t>72.27.03.01</t>
  </si>
  <si>
    <t xml:space="preserve">ESCAVADEIRA HID.S/EST.0,62M3 COND. A                                           </t>
  </si>
  <si>
    <t>72.27.03.02</t>
  </si>
  <si>
    <t xml:space="preserve">ESCAVADEIRA HID.S/EST.0,62M3 COND. B                                           </t>
  </si>
  <si>
    <t>72.27.03.03</t>
  </si>
  <si>
    <t xml:space="preserve">ESCAVADEIRA HID.S/EST.0,62M3 COND. C                                           </t>
  </si>
  <si>
    <t>72.27.03.04</t>
  </si>
  <si>
    <t xml:space="preserve">ESCAVADEIRA HID.S/EST.0,62M3 COND. D                                           </t>
  </si>
  <si>
    <t>72.27.04.01</t>
  </si>
  <si>
    <t xml:space="preserve">ESCAVADEIRA HID.S/EST.2,2M3 COND. A                                            </t>
  </si>
  <si>
    <t>72.27.04.02</t>
  </si>
  <si>
    <t xml:space="preserve">ESCAVADEIRA HID.S/EST.2,2M3 COND. B                                            </t>
  </si>
  <si>
    <t>72.27.04.03</t>
  </si>
  <si>
    <t xml:space="preserve">ESCAVADEIRA HID.S/EST.2,2M3 COND. C                                            </t>
  </si>
  <si>
    <t>72.27.04.04</t>
  </si>
  <si>
    <t xml:space="preserve">ESCAVADEIRA HID.S/EST.2,2M3 COND. D                                            </t>
  </si>
  <si>
    <t>72.27.05.01</t>
  </si>
  <si>
    <t xml:space="preserve">ESCAVADEIRA HIDR.S/PNEU 0,25M3 COND. A                                         </t>
  </si>
  <si>
    <t>72.27.05.02</t>
  </si>
  <si>
    <t xml:space="preserve">ESCAVADEIRA HIDR.S/PNEU 0,25M3 COND. B                                         </t>
  </si>
  <si>
    <t>72.27.05.03</t>
  </si>
  <si>
    <t xml:space="preserve">ESCAVADEIRA HIDR.S/PNEU 0,25M3 COND. C                                         </t>
  </si>
  <si>
    <t>72.27.05.04</t>
  </si>
  <si>
    <t xml:space="preserve">ESCAVADEIRA HIDR.S/PNEU 0,25M3 COND. D                                         </t>
  </si>
  <si>
    <t>72.28.01.01</t>
  </si>
  <si>
    <t xml:space="preserve">EMPILHADEIRA 2500KG COND. A                                                    </t>
  </si>
  <si>
    <t>72.28.01.02</t>
  </si>
  <si>
    <t xml:space="preserve">EMPILHADEIRA 2500KG COND. B                                                    </t>
  </si>
  <si>
    <t>72.28.01.03</t>
  </si>
  <si>
    <t xml:space="preserve">EMPILHADEIRA 2500KG COND. C                                                    </t>
  </si>
  <si>
    <t>72.28.01.04</t>
  </si>
  <si>
    <t xml:space="preserve">EMPILHADEIRA 2500KG COND. D                                                    </t>
  </si>
  <si>
    <t>72.28.02.01</t>
  </si>
  <si>
    <t xml:space="preserve">EMPILHADEIRA 5000KG COND. A                                                    </t>
  </si>
  <si>
    <t>72.28.02.02</t>
  </si>
  <si>
    <t xml:space="preserve">EMPILHADEIRA 5000KG COND. B                                                    </t>
  </si>
  <si>
    <t>72.28.02.03</t>
  </si>
  <si>
    <t xml:space="preserve">EMPILHADEIRA 5000KG COND. C                                                    </t>
  </si>
  <si>
    <t>72.28.02.04</t>
  </si>
  <si>
    <t xml:space="preserve">EMPILHADEIRA 5000KG COND. D                                                    </t>
  </si>
  <si>
    <t>72.29.01.01</t>
  </si>
  <si>
    <t xml:space="preserve">FRESADORA A FRIO S/PNEUS 150M2/H COND.A                                        </t>
  </si>
  <si>
    <t>72.29.01.02</t>
  </si>
  <si>
    <t xml:space="preserve">FRESADORA A FRIO S/PNEUS 150M2/H COND.B                                        </t>
  </si>
  <si>
    <t>72.29.01.03</t>
  </si>
  <si>
    <t xml:space="preserve">FRESADORA A FRIO S/PNEUS 150M2/H COND.C                                        </t>
  </si>
  <si>
    <t>72.29.01.04</t>
  </si>
  <si>
    <t xml:space="preserve">FRESADORA A FRIO S/PNEUS 150M2/H COND.D                                        </t>
  </si>
  <si>
    <t>72.29.02.01</t>
  </si>
  <si>
    <t xml:space="preserve">FRESADORA A FRIO S/PNEUS 670HP COND. A                                         </t>
  </si>
  <si>
    <t>72.29.02.02</t>
  </si>
  <si>
    <t xml:space="preserve">FRESADORA A FRIO S/PNEUS 670HP COND. B                                         </t>
  </si>
  <si>
    <t>72.29.02.03</t>
  </si>
  <si>
    <t xml:space="preserve">FRESADORA A FRIO S/PNEUS 670HP COND. C                                         </t>
  </si>
  <si>
    <t>72.29.02.04</t>
  </si>
  <si>
    <t xml:space="preserve">FRESADORA A FRIO S/PNEUS 670HP COND. D                                         </t>
  </si>
  <si>
    <t>72.30.01.01</t>
  </si>
  <si>
    <t xml:space="preserve">GRUA 12M COND. A                                                               </t>
  </si>
  <si>
    <t>72.30.01.02</t>
  </si>
  <si>
    <t xml:space="preserve">GRUA 12M COND. B                                                               </t>
  </si>
  <si>
    <t>72.30.01.03</t>
  </si>
  <si>
    <t xml:space="preserve">GRUA 12M COND. C                                                               </t>
  </si>
  <si>
    <t>72.30.01.04</t>
  </si>
  <si>
    <t xml:space="preserve">GRUA 12M COND. D                                                               </t>
  </si>
  <si>
    <t>72.31.01.01</t>
  </si>
  <si>
    <t xml:space="preserve">GRUPO GERADOR 40KVA COND. A                                                    </t>
  </si>
  <si>
    <t>72.31.01.02</t>
  </si>
  <si>
    <t xml:space="preserve">GRUPO GERADOR 40KVA COND. B                                                    </t>
  </si>
  <si>
    <t>72.31.01.03</t>
  </si>
  <si>
    <t xml:space="preserve">GRUPO GERADOR 40KVA COND. C                                                    </t>
  </si>
  <si>
    <t>72.31.01.04</t>
  </si>
  <si>
    <t xml:space="preserve">GRUPO GERADOR 40KVA COND. D                                                    </t>
  </si>
  <si>
    <t>72.31.02.01</t>
  </si>
  <si>
    <t xml:space="preserve">GRUPO GERADOR 55KVA COND. A                                                    </t>
  </si>
  <si>
    <t>72.31.02.02</t>
  </si>
  <si>
    <t xml:space="preserve">GRUPO GERADOR 55KVA COND. B                                                    </t>
  </si>
  <si>
    <t>72.31.02.03</t>
  </si>
  <si>
    <t xml:space="preserve">GRUPO GERADOR 55KVA COND. C                                                    </t>
  </si>
  <si>
    <t>72.31.02.04</t>
  </si>
  <si>
    <t xml:space="preserve">GRUPO GERADOR 55KVA COND. D                                                    </t>
  </si>
  <si>
    <t>72.31.03.01</t>
  </si>
  <si>
    <t xml:space="preserve">GRUPO GERADOR 83KVA COND. A                                                    </t>
  </si>
  <si>
    <t>72.31.03.02</t>
  </si>
  <si>
    <t xml:space="preserve">GRUPO GERADOR 83KVA COND. B                                                    </t>
  </si>
  <si>
    <t>72.31.03.03</t>
  </si>
  <si>
    <t xml:space="preserve">GRUPO GERADOR 83KVA COND. C                                                    </t>
  </si>
  <si>
    <t>72.31.03.04</t>
  </si>
  <si>
    <t xml:space="preserve">GRUPO GERADOR 83KVA COND. D                                                    </t>
  </si>
  <si>
    <t>72.31.04.01</t>
  </si>
  <si>
    <t xml:space="preserve">GRUPO GERADOR 115KVA COND. A                                                   </t>
  </si>
  <si>
    <t>72.31.04.02</t>
  </si>
  <si>
    <t xml:space="preserve">GRUPO GERADOR 115KVA COND. B                                                   </t>
  </si>
  <si>
    <t>72.31.04.03</t>
  </si>
  <si>
    <t xml:space="preserve">GRUPO GERADOR 115KVA COND. C                                                   </t>
  </si>
  <si>
    <t>72.31.04.04</t>
  </si>
  <si>
    <t xml:space="preserve">GRUPO GERADOR 115KVA COND. D                                                   </t>
  </si>
  <si>
    <t>72.31.05.01</t>
  </si>
  <si>
    <t xml:space="preserve">GRUPO GERADOR PORTATIL 3,5KVA COND. A                                          </t>
  </si>
  <si>
    <t>72.31.05.02</t>
  </si>
  <si>
    <t xml:space="preserve">GRUPO GERADOR PORTATIL 3,5KVA COND. B                                          </t>
  </si>
  <si>
    <t>72.31.05.03</t>
  </si>
  <si>
    <t xml:space="preserve">GRUPO GERADOR PORTATIL 3,5KVA COND. C                                          </t>
  </si>
  <si>
    <t>72.31.05.04</t>
  </si>
  <si>
    <t xml:space="preserve">GRUPO GERADOR PORTATIL 3,5KVA COND. D                                          </t>
  </si>
  <si>
    <t>72.31.06.01</t>
  </si>
  <si>
    <t xml:space="preserve">GRUPO GERADOR PORTATIL 7KVA COND. A                                            </t>
  </si>
  <si>
    <t>72.31.06.02</t>
  </si>
  <si>
    <t xml:space="preserve">GRUPO GERADOR PORTATIL 7KVA COND. B                                            </t>
  </si>
  <si>
    <t>72.31.06.03</t>
  </si>
  <si>
    <t xml:space="preserve">GRUPO GERADOR PORTATIL 7KVA COND. C                                            </t>
  </si>
  <si>
    <t>72.31.06.04</t>
  </si>
  <si>
    <t xml:space="preserve">GRUPO GERADOR PORTATIL 7KVA COND. D                                            </t>
  </si>
  <si>
    <t>72.32.01.01</t>
  </si>
  <si>
    <t xml:space="preserve">GUINCHO ELETRICO DE COLUNA 30M COND. A                                         </t>
  </si>
  <si>
    <t>72.32.01.02</t>
  </si>
  <si>
    <t xml:space="preserve">GUINCHO ELETRICO DE COLUNA 30M COND. B                                         </t>
  </si>
  <si>
    <t>72.32.01.03</t>
  </si>
  <si>
    <t xml:space="preserve">GUINCHO ELETRICO DE COLUNA 30M COND. C                                         </t>
  </si>
  <si>
    <t>72.32.01.04</t>
  </si>
  <si>
    <t xml:space="preserve">GUINCHO ELETRICO DE COLUNA 30M COND. D                                         </t>
  </si>
  <si>
    <t>72.32.02.01</t>
  </si>
  <si>
    <t xml:space="preserve">GUINCHO ELETRICO TIPO ELEV. 30M COND. A                                        </t>
  </si>
  <si>
    <t>72.32.02.02</t>
  </si>
  <si>
    <t xml:space="preserve">GUINCHO ELETRICO TIPO ELEV. 30M COND. B                                        </t>
  </si>
  <si>
    <t>72.32.02.03</t>
  </si>
  <si>
    <t xml:space="preserve">GUINCHO ELETRICO TIPO ELEV. 30M COND. C                                        </t>
  </si>
  <si>
    <t>72.32.02.04</t>
  </si>
  <si>
    <t xml:space="preserve">GUINCHO ELETRICO TIPO ELEV. 30M COND. D                                        </t>
  </si>
  <si>
    <t>72.33.01.01</t>
  </si>
  <si>
    <t xml:space="preserve">GUIND.HID.LANC.TELES.S/PN 20T COND. A                                          </t>
  </si>
  <si>
    <t>72.33.01.02</t>
  </si>
  <si>
    <t xml:space="preserve">GUIND.HID.LANC.TELES.S/PN 20T COND. B                                          </t>
  </si>
  <si>
    <t>72.33.01.03</t>
  </si>
  <si>
    <t xml:space="preserve">GUIND.HID.LANC.TELES.S/PN 20T COND. C                                          </t>
  </si>
  <si>
    <t>72.33.01.04</t>
  </si>
  <si>
    <t xml:space="preserve">GUIND.HID.LANC.TELES.S/PN 20T COND. D                                          </t>
  </si>
  <si>
    <t>72.33.02.01</t>
  </si>
  <si>
    <t xml:space="preserve">GUIND.HID.LANC.TELES.S/PN.27,2T COND. A                                        </t>
  </si>
  <si>
    <t>72.33.02.02</t>
  </si>
  <si>
    <t xml:space="preserve">GUIND.HID.LANC.TELES.S/PN.27,2T COND. B                                        </t>
  </si>
  <si>
    <t>72.33.02.03</t>
  </si>
  <si>
    <t xml:space="preserve">GUIND.HID.LANC.TELES.S/PN.27,2T COND. C                                        </t>
  </si>
  <si>
    <t>72.33.02.04</t>
  </si>
  <si>
    <t xml:space="preserve">GUIND.HID.LANC.TELES.S/PN.27,2T COND. D                                        </t>
  </si>
  <si>
    <t>72.34.01.01</t>
  </si>
  <si>
    <t xml:space="preserve">LAVA JATO 200L/H COND. A                                                       </t>
  </si>
  <si>
    <t>72.34.01.02</t>
  </si>
  <si>
    <t xml:space="preserve">LAVA JATO 200L/H COND. B                                                       </t>
  </si>
  <si>
    <t>72.34.01.03</t>
  </si>
  <si>
    <t xml:space="preserve">LAVA JATO 200L/H COND. C                                                       </t>
  </si>
  <si>
    <t>72.34.01.04</t>
  </si>
  <si>
    <t xml:space="preserve">LAVA JATO 200L/H COND. D                                                       </t>
  </si>
  <si>
    <t>72.35.01.01</t>
  </si>
  <si>
    <t xml:space="preserve">MARTELETE ROMP.PN.11,2KG COND. A                                               </t>
  </si>
  <si>
    <t>72.35.01.02</t>
  </si>
  <si>
    <t xml:space="preserve">MARTELETE ROMP.PN.11,2KG COND. B                                               </t>
  </si>
  <si>
    <t>72.35.01.03</t>
  </si>
  <si>
    <t xml:space="preserve">MARTELETE ROMP.PN.11,2KG COND. C                                               </t>
  </si>
  <si>
    <t>72.35.01.04</t>
  </si>
  <si>
    <t xml:space="preserve">MARTELETE ROMP.PN.11,2KG COND. D                                               </t>
  </si>
  <si>
    <t>72.35.02.01</t>
  </si>
  <si>
    <t xml:space="preserve">MARTELETE ROMP.PN.35KG COND. A                                                 </t>
  </si>
  <si>
    <t>72.35.02.02</t>
  </si>
  <si>
    <t xml:space="preserve">MARTELETE ROMP.PN.35KG COND. B                                                 </t>
  </si>
  <si>
    <t>72.35.02.03</t>
  </si>
  <si>
    <t xml:space="preserve">MARTELETE ROMP.PN.35KG COND. C                                                 </t>
  </si>
  <si>
    <t>72.35.02.04</t>
  </si>
  <si>
    <t xml:space="preserve">MARTELETE ROMP.PN.35KG COND. D                                                 </t>
  </si>
  <si>
    <t>72.35.03.01</t>
  </si>
  <si>
    <t xml:space="preserve">MARTELETE ROMP.PN.42KG COND. A                                                 </t>
  </si>
  <si>
    <t>72.35.03.02</t>
  </si>
  <si>
    <t xml:space="preserve">MARTELETE ROMP.PN.42KG COND. B                                                 </t>
  </si>
  <si>
    <t>72.35.03.03</t>
  </si>
  <si>
    <t xml:space="preserve">MARTELETE ROMP.PN.42KG COND. C                                                 </t>
  </si>
  <si>
    <t>72.35.03.04</t>
  </si>
  <si>
    <t xml:space="preserve">MARTELETE ROMP.PN.42KG COND. D                                                 </t>
  </si>
  <si>
    <t>72.36.01.01</t>
  </si>
  <si>
    <t xml:space="preserve">ROMPEDOR/DEMOL.HIDR.P/ESCAVAD. COND. A                                         </t>
  </si>
  <si>
    <t>72.36.01.02</t>
  </si>
  <si>
    <t xml:space="preserve">ROMPEDOR/DEMOL.HIDR.P/ESCAVAD. COND. B                                         </t>
  </si>
  <si>
    <t>72.36.01.03</t>
  </si>
  <si>
    <t xml:space="preserve">ROMPEDOR/DEMOL.HIDR.P/ESCAVAD. COND. C                                         </t>
  </si>
  <si>
    <t>72.36.01.04</t>
  </si>
  <si>
    <t xml:space="preserve">ROMPEDOR/DEMOL.HIDR.P/ESCAVAD. COND. D                                         </t>
  </si>
  <si>
    <t>72.36.02.01</t>
  </si>
  <si>
    <t xml:space="preserve">ROMPEDOR/DEMOL.HIDR.P/RETROESC. COND. A                                        </t>
  </si>
  <si>
    <t>72.36.02.02</t>
  </si>
  <si>
    <t xml:space="preserve">ROMPEDOR/DEMOL.HIDR.P/RETROESC. COND. B                                        </t>
  </si>
  <si>
    <t>72.36.02.03</t>
  </si>
  <si>
    <t xml:space="preserve">ROMPEDOR/DEMOL.HIDR.P/RETROESC. COND. C                                        </t>
  </si>
  <si>
    <t>72.36.02.04</t>
  </si>
  <si>
    <t xml:space="preserve">ROMPEDOR/DEMOL.HIDR.P/RETROESC. COND. D                                        </t>
  </si>
  <si>
    <t>72.37.01.01</t>
  </si>
  <si>
    <t xml:space="preserve">MOTONIVELADORA COM RIPPER 140HP COND. A                                        </t>
  </si>
  <si>
    <t>72.37.01.02</t>
  </si>
  <si>
    <t xml:space="preserve">MOTONIVELADORA COM RIPPER 140HP COND. B                                        </t>
  </si>
  <si>
    <t>72.37.01.03</t>
  </si>
  <si>
    <t xml:space="preserve">MOTONIVELADORA COM RIPPER 140HP COND. C                                        </t>
  </si>
  <si>
    <t>72.37.01.04</t>
  </si>
  <si>
    <t xml:space="preserve">MOTONIVELADORA COM RIPPER 140HP COND. D                                        </t>
  </si>
  <si>
    <t>72.37.02.01</t>
  </si>
  <si>
    <t xml:space="preserve">MOTONIVELADORA C/ESCARIF.(16200KG)COND.A                                       </t>
  </si>
  <si>
    <t>72.37.02.02</t>
  </si>
  <si>
    <t xml:space="preserve">MOTONIVELADORA C/ESCARIF.(16200KG)COND.B                                       </t>
  </si>
  <si>
    <t>72.37.02.03</t>
  </si>
  <si>
    <t xml:space="preserve">MOTONIVELADORA C/ESCARIF.(16200KG)COND.C                                       </t>
  </si>
  <si>
    <t>72.37.02.04</t>
  </si>
  <si>
    <t xml:space="preserve">MOTONIVELADORA C/ESCARIF.(16200KG)COND.D                                       </t>
  </si>
  <si>
    <t>72.38.01.01</t>
  </si>
  <si>
    <t xml:space="preserve">MOTOSCRAPER 15M3 COND. A                                                       </t>
  </si>
  <si>
    <t>72.38.01.02</t>
  </si>
  <si>
    <t xml:space="preserve">MOTOSCRAPER 15M3 COND. B                                                       </t>
  </si>
  <si>
    <t>72.38.01.03</t>
  </si>
  <si>
    <t xml:space="preserve">MOTOSCRAPER 15M3 COND. C                                                       </t>
  </si>
  <si>
    <t>72.38.01.04</t>
  </si>
  <si>
    <t xml:space="preserve">MOTOSCRAPER 15M3 COND. D                                                       </t>
  </si>
  <si>
    <t>72.38.02.01</t>
  </si>
  <si>
    <t xml:space="preserve">MOTOSCRAPER 26M3 COND. A                                                       </t>
  </si>
  <si>
    <t>72.38.02.02</t>
  </si>
  <si>
    <t xml:space="preserve">MOTOSCRAPER 26M3 COND. B                                                       </t>
  </si>
  <si>
    <t>72.38.02.03</t>
  </si>
  <si>
    <t xml:space="preserve">MOTOSCRAPER 26M3 COND. C                                                       </t>
  </si>
  <si>
    <t>72.38.02.04</t>
  </si>
  <si>
    <t xml:space="preserve">MOTOSCRAPER 26M3 COND. D                                                       </t>
  </si>
  <si>
    <t>72.39.01.01</t>
  </si>
  <si>
    <t xml:space="preserve">MAQUINA SOLDA ELETRICA (40-375A) COND.A                                        </t>
  </si>
  <si>
    <t>72.39.01.02</t>
  </si>
  <si>
    <t xml:space="preserve">MAQUINA SOLDA ELETRICA (40-375A) COND.B                                        </t>
  </si>
  <si>
    <t>72.39.01.03</t>
  </si>
  <si>
    <t xml:space="preserve">MAQUINA SOLDA ELETRICA (40-375A) COND.C                                        </t>
  </si>
  <si>
    <t>72.39.01.04</t>
  </si>
  <si>
    <t xml:space="preserve">MAQUINA SOLDA ELETRICA (40-375A) COND.D                                        </t>
  </si>
  <si>
    <t>72.39.02.01</t>
  </si>
  <si>
    <t xml:space="preserve">MAQUINA DE SOLDA A DIESEL COND. A                                              </t>
  </si>
  <si>
    <t>72.39.02.02</t>
  </si>
  <si>
    <t xml:space="preserve">MAQUINA SOLDA A DIESEL ATE 375A COND.B                                         </t>
  </si>
  <si>
    <t>72.39.02.03</t>
  </si>
  <si>
    <t xml:space="preserve">MAQUINA SOLDA A DIESEL ATE 375A COND.C                                         </t>
  </si>
  <si>
    <t>72.39.02.04</t>
  </si>
  <si>
    <t xml:space="preserve">MAQUINA SOLDA A DIESEL ATE 375A COND.D                                         </t>
  </si>
  <si>
    <t>72.39.03.01</t>
  </si>
  <si>
    <t xml:space="preserve">MACARICO DE CORTE COND. A                                                      </t>
  </si>
  <si>
    <t>72.39.03.02</t>
  </si>
  <si>
    <t xml:space="preserve">MACARICO DE CORTE COND. B                                                      </t>
  </si>
  <si>
    <t>72.39.03.03</t>
  </si>
  <si>
    <t xml:space="preserve">MACARICO DE CORTE COND. C                                                      </t>
  </si>
  <si>
    <t>72.39.03.04</t>
  </si>
  <si>
    <t xml:space="preserve">MACARICO DE CORTE COND. D                                                      </t>
  </si>
  <si>
    <t>72.40.01.01</t>
  </si>
  <si>
    <t xml:space="preserve">TEODOLITO COM TRIPE COND. A                                                    </t>
  </si>
  <si>
    <t>72.40.01.02</t>
  </si>
  <si>
    <t xml:space="preserve">TEODOLITO COM TRIPE COND. B                                                    </t>
  </si>
  <si>
    <t>72.40.01.03</t>
  </si>
  <si>
    <t xml:space="preserve">TEODOLITO COM TRIPE COND. C                                                    </t>
  </si>
  <si>
    <t>72.40.01.04</t>
  </si>
  <si>
    <t xml:space="preserve">TEODOLITO COM TRIPE COND. D                                                    </t>
  </si>
  <si>
    <t>72.40.02.01</t>
  </si>
  <si>
    <t xml:space="preserve">ESTACAO TOTAL COND. A                                                          </t>
  </si>
  <si>
    <t>72.40.02.02</t>
  </si>
  <si>
    <t xml:space="preserve">ESTACAO TOTAL COND. B                                                          </t>
  </si>
  <si>
    <t>72.40.02.03</t>
  </si>
  <si>
    <t xml:space="preserve">ESTACAO TOTAL COND. C                                                          </t>
  </si>
  <si>
    <t>72.40.02.04</t>
  </si>
  <si>
    <t xml:space="preserve">ESTACAO TOTAL COND. D                                                          </t>
  </si>
  <si>
    <t>72.40.03.01</t>
  </si>
  <si>
    <t xml:space="preserve">NIVEL COM TRIPE COND. A                                                        </t>
  </si>
  <si>
    <t>72.40.03.02</t>
  </si>
  <si>
    <t xml:space="preserve">NIVEL COM TRIPE COND. B                                                        </t>
  </si>
  <si>
    <t>72.40.03.03</t>
  </si>
  <si>
    <t xml:space="preserve">NIVEL COM TRIPE COND. C                                                        </t>
  </si>
  <si>
    <t>72.40.03.04</t>
  </si>
  <si>
    <t xml:space="preserve">NIVEL COM TRIPE COND. D                                                        </t>
  </si>
  <si>
    <t>72.41.01.01</t>
  </si>
  <si>
    <t xml:space="preserve">PA CARREG.S/PNEUS 1,7M3 A 1,9M3 - COND.A                                       </t>
  </si>
  <si>
    <t>72.41.01.02</t>
  </si>
  <si>
    <t xml:space="preserve">PA CARREG.S/PNEUS 1,7M3 A 1,9M3 - COND.B                                       </t>
  </si>
  <si>
    <t>72.41.01.03</t>
  </si>
  <si>
    <t xml:space="preserve">PA CARREG.S/PNEUS 1,7M3 A 1,9M3 - COND.C                                       </t>
  </si>
  <si>
    <t>72.41.01.04</t>
  </si>
  <si>
    <t xml:space="preserve">PA CARREG.S/PNEUS 1,7M3 A 1,9M3 - COND.D                                       </t>
  </si>
  <si>
    <t>72.41.02.01</t>
  </si>
  <si>
    <t xml:space="preserve">PA CARREG.S/PNEUS 1,91M3 A 2,5M3 -COND.A                                       </t>
  </si>
  <si>
    <t>72.41.02.02</t>
  </si>
  <si>
    <t xml:space="preserve">PA CARREG.S/PNEUS 1,91M3 A 2,5M3 -COND.B                                       </t>
  </si>
  <si>
    <t>72.41.02.03</t>
  </si>
  <si>
    <t xml:space="preserve">PA CARREG.S/PNEUS 1,91M3 A 2,5M3 -COND.C                                       </t>
  </si>
  <si>
    <t>72.41.02.04</t>
  </si>
  <si>
    <t xml:space="preserve">PA CARREG.S/PNEUS 1,91M3 A 2,5M3 -COND.D                                       </t>
  </si>
  <si>
    <t>72.41.03.01</t>
  </si>
  <si>
    <t xml:space="preserve">PA CARREG.S/PNEUS 3,3M3 A 3,8M3 - COND.A                                       </t>
  </si>
  <si>
    <t>72.41.03.02</t>
  </si>
  <si>
    <t xml:space="preserve">PA CARREG.S/PNEUS 3,3M3 A 3,8M3 - COND.B                                       </t>
  </si>
  <si>
    <t>72.41.03.03</t>
  </si>
  <si>
    <t xml:space="preserve">PA CARREG.S/PNEUS 3,3M3 A 3,8M3 - COND.C                                       </t>
  </si>
  <si>
    <t>72.41.03.04</t>
  </si>
  <si>
    <t xml:space="preserve">PA CARREG.S/PNEUS 3,3M3 A 3,8M3 - COND.D                                       </t>
  </si>
  <si>
    <t>72.41.04.01</t>
  </si>
  <si>
    <t xml:space="preserve">PA CARREG. S/ESTEIRA 1,85M3 COND. A                                            </t>
  </si>
  <si>
    <t>72.41.04.02</t>
  </si>
  <si>
    <t xml:space="preserve">PA CARREG S/ESTEIRA 1,85M3 COND. B                                             </t>
  </si>
  <si>
    <t>72.41.04.03</t>
  </si>
  <si>
    <t xml:space="preserve">PA CARREG. S/ESTEIRA 1,85M3 COND. C                                            </t>
  </si>
  <si>
    <t>72.41.04.04</t>
  </si>
  <si>
    <t xml:space="preserve">PA CARREG. S/ESTEIRA 1,85M3 COND. D                                            </t>
  </si>
  <si>
    <t>72.41.05.01</t>
  </si>
  <si>
    <t xml:space="preserve">PA CARREGADEIRA S/EST.2,3M3 COND. A                                            </t>
  </si>
  <si>
    <t>72.41.05.02</t>
  </si>
  <si>
    <t xml:space="preserve">PA CARREGADEIRA S/EST.2,3M3 COND. B                                            </t>
  </si>
  <si>
    <t>72.41.05.03</t>
  </si>
  <si>
    <t xml:space="preserve">PA CARREGADEIRA S/EST.2,3M3 COND. C                                            </t>
  </si>
  <si>
    <t>72.41.05.04</t>
  </si>
  <si>
    <t xml:space="preserve">PA CARREGADEIRA S/EST.2,3M3 COND. D                                            </t>
  </si>
  <si>
    <t>72.42.01.01</t>
  </si>
  <si>
    <t xml:space="preserve">PERFURATRIZ MANUAL COND. A                                                     </t>
  </si>
  <si>
    <t>72.42.01.02</t>
  </si>
  <si>
    <t xml:space="preserve">PERFURATRIZ MANUAL COND. B                                                     </t>
  </si>
  <si>
    <t>72.42.01.03</t>
  </si>
  <si>
    <t xml:space="preserve">PERFURATRIZ MANUAL COND. C                                                     </t>
  </si>
  <si>
    <t>72.42.01.04</t>
  </si>
  <si>
    <t xml:space="preserve">PERFURATRIZ MANUAL COND. D                                                     </t>
  </si>
  <si>
    <t>72.42.02.01</t>
  </si>
  <si>
    <t xml:space="preserve">PERFURATRIZ S/ESTEIRA COND. A                                                  </t>
  </si>
  <si>
    <t>72.42.02.02</t>
  </si>
  <si>
    <t xml:space="preserve">PERFURATRIZ S/ESTEIRA COND. B                                                  </t>
  </si>
  <si>
    <t>72.42.02.03</t>
  </si>
  <si>
    <t xml:space="preserve">PERFURATRIZ S/ESTEIRA COND. C                                                  </t>
  </si>
  <si>
    <t>72.42.02.04</t>
  </si>
  <si>
    <t xml:space="preserve">PERFURATRIZ S/ESTEIRA COND. D                                                  </t>
  </si>
  <si>
    <t>72.42.03.01</t>
  </si>
  <si>
    <t xml:space="preserve">PERFURATRIZ JUMBO 3 BRACOS COND. A                                             </t>
  </si>
  <si>
    <t>72.42.03.02</t>
  </si>
  <si>
    <t xml:space="preserve">PERFURATRIZ JUMBO 3 BRACOS COND. B                                             </t>
  </si>
  <si>
    <t>72.42.03.03</t>
  </si>
  <si>
    <t xml:space="preserve">PERFURATRIZ JUMBO 3 BRACOS COND. C                                             </t>
  </si>
  <si>
    <t>72.42.03.04</t>
  </si>
  <si>
    <t xml:space="preserve">PERFURATRIZ JUMBO 3 BRACOS COND. D                                             </t>
  </si>
  <si>
    <t>72.42.04.01</t>
  </si>
  <si>
    <t xml:space="preserve">SONDA ROTATIVA COND. A                                                         </t>
  </si>
  <si>
    <t>72.42.04.02</t>
  </si>
  <si>
    <t xml:space="preserve">SONDA ROTATIVA COND. B                                                         </t>
  </si>
  <si>
    <t>72.42.04.03</t>
  </si>
  <si>
    <t xml:space="preserve">SONDA ROTATIVA COND. C                                                         </t>
  </si>
  <si>
    <t>72.42.04.04</t>
  </si>
  <si>
    <t xml:space="preserve">SONDA ROTATIVA COND. D                                                         </t>
  </si>
  <si>
    <t>72.42.05.01</t>
  </si>
  <si>
    <t xml:space="preserve">PERFURADOR/CINZAL DE BAIXO PESO COND. A                                        </t>
  </si>
  <si>
    <t>72.42.05.02</t>
  </si>
  <si>
    <t xml:space="preserve">PERFURADOR/CINZAL DE BAIXO PESO COND. B                                        </t>
  </si>
  <si>
    <t>72.42.05.03</t>
  </si>
  <si>
    <t xml:space="preserve">PERFURADOR/CINZAL DE BAIXO PESO COND. C                                        </t>
  </si>
  <si>
    <t>72.42.05.04</t>
  </si>
  <si>
    <t xml:space="preserve">PERFURADOR/CINZAL DE BAIXO PESO COND. D                                        </t>
  </si>
  <si>
    <t>72.43.01.01</t>
  </si>
  <si>
    <t xml:space="preserve">RETROESCAV./CARREGADEIRA 0,77M3 COND. A                                        </t>
  </si>
  <si>
    <t>72.43.01.02</t>
  </si>
  <si>
    <t xml:space="preserve">RETROESCAV./CARREGADEIRA 0,77M3 COND. B                                        </t>
  </si>
  <si>
    <t>72.43.01.03</t>
  </si>
  <si>
    <t xml:space="preserve">RETROESCAV./CARREGADEIRA 0,77M3 COND. C                                        </t>
  </si>
  <si>
    <t>72.43.01.04</t>
  </si>
  <si>
    <t xml:space="preserve">RETROESCAV./CARREGADEIRA 0,77M3 COND. D                                        </t>
  </si>
  <si>
    <t>72.44.01.01</t>
  </si>
  <si>
    <t xml:space="preserve">ROCADEIRA MANUAL GASOLINA COND. A                                              </t>
  </si>
  <si>
    <t>72.44.01.02</t>
  </si>
  <si>
    <t xml:space="preserve">ROCADEIRA MANUAL GASOLINA COND. B                                              </t>
  </si>
  <si>
    <t>72.44.01.03</t>
  </si>
  <si>
    <t xml:space="preserve">ROCADEIRA MANUAL GASOLINA COND. C                                              </t>
  </si>
  <si>
    <t>72.44.01.04</t>
  </si>
  <si>
    <t xml:space="preserve">ROCADEIRA MANUAL GASOLINA COND. D                                              </t>
  </si>
  <si>
    <t>72.44.02.01</t>
  </si>
  <si>
    <t xml:space="preserve">ROCADEIRA MANUAL ELETRICA COND. A                                              </t>
  </si>
  <si>
    <t>72.44.02.02</t>
  </si>
  <si>
    <t xml:space="preserve">ROCADEIRA MANUAL ELETRICA COND. B                                              </t>
  </si>
  <si>
    <t>72.44.02.03</t>
  </si>
  <si>
    <t xml:space="preserve">ROCADEIRA MANUAL ELETRICA COND. C                                              </t>
  </si>
  <si>
    <t>72.44.02.04</t>
  </si>
  <si>
    <t xml:space="preserve">ROCADEIRA MANUAL ELETRICA COND. D                                              </t>
  </si>
  <si>
    <t>72.44.03.01</t>
  </si>
  <si>
    <t xml:space="preserve">ROCADEIRA ADAPT.P/TRAT.AGRIC.COND. A                                           </t>
  </si>
  <si>
    <t>72.44.03.02</t>
  </si>
  <si>
    <t xml:space="preserve">ROCADEIRA ADAPT.P/TRAT.AGRIC.COND. B                                           </t>
  </si>
  <si>
    <t>72.44.03.03</t>
  </si>
  <si>
    <t xml:space="preserve">ROCADEIRA ADAPT.P/TRAT.AGRIC.COND. C                                           </t>
  </si>
  <si>
    <t>72.44.03.04</t>
  </si>
  <si>
    <t xml:space="preserve">ROCADEIRA ADAPT.P/TRAT.AGRIC. COND. D                                          </t>
  </si>
  <si>
    <t>72.45.01.01</t>
  </si>
  <si>
    <t xml:space="preserve">ROLO COMPACT.VIBRAT.CILIN./PN 7T COND. A                                       </t>
  </si>
  <si>
    <t>72.45.01.02</t>
  </si>
  <si>
    <t xml:space="preserve">ROLO COMPACT.VIBRAT.CILIN./PN 7T COND. B                                       </t>
  </si>
  <si>
    <t>72.45.01.03</t>
  </si>
  <si>
    <t xml:space="preserve">ROLO COMPACT.VIBRAT.CILIN./PN 7T COND. C                                       </t>
  </si>
  <si>
    <t>72.45.01.04</t>
  </si>
  <si>
    <t xml:space="preserve">ROLO COMPACT.VIBRAT.CILIN./PN 7T COND. D                                       </t>
  </si>
  <si>
    <t>72.45.02.01</t>
  </si>
  <si>
    <t xml:space="preserve">ROLO COMPACT.VIBRAT.CILIN./PN7,7T COND.A                                       </t>
  </si>
  <si>
    <t>72.45.02.02</t>
  </si>
  <si>
    <t xml:space="preserve">ROLO COMPACT.VIBRAT.CILIN./PN7,7T COND.B                                       </t>
  </si>
  <si>
    <t>72.45.02.03</t>
  </si>
  <si>
    <t xml:space="preserve">ROLO COMPACT.VIBRAT.CILIN./PN7,7T COND.C                                       </t>
  </si>
  <si>
    <t>72.45.02.04</t>
  </si>
  <si>
    <t xml:space="preserve">ROLO COMPACT.VIBRAT.CILIN./PN7,7T COND.D                                       </t>
  </si>
  <si>
    <t>72.45.03.01</t>
  </si>
  <si>
    <t xml:space="preserve">ROLO COMPACT.VIBRAT.CILIN./PN10T COND.A                                        </t>
  </si>
  <si>
    <t>72.45.03.02</t>
  </si>
  <si>
    <t xml:space="preserve">ROLO COMPACT.VIBRAT.CILIN./PN10T COND.B                                        </t>
  </si>
  <si>
    <t>72.45.03.03</t>
  </si>
  <si>
    <t xml:space="preserve">ROLO COMPACT VIBRAT.CILIN./PN10T COND.C                                        </t>
  </si>
  <si>
    <t>72.45.03.04</t>
  </si>
  <si>
    <t xml:space="preserve">ROLO COMPACT.VIBRAT.CILIN./PN10T COND.D                                        </t>
  </si>
  <si>
    <t>72.45.04.01</t>
  </si>
  <si>
    <t xml:space="preserve">ROLO COMPACT.VIBR.CILIN./PN 11,3T COND.A                                       </t>
  </si>
  <si>
    <t>72.45.04.02</t>
  </si>
  <si>
    <t xml:space="preserve">ROLO COMPACT.VIBR.CILIN./PN 11,3T COND.B                                       </t>
  </si>
  <si>
    <t>72.45.04.03</t>
  </si>
  <si>
    <t xml:space="preserve">ROLO COMPACT.VIBR.CILIN./PN 11,3T COND.C                                       </t>
  </si>
  <si>
    <t>72.45.04.04</t>
  </si>
  <si>
    <t xml:space="preserve">ROLO COMPACT.VIBR.CILIN./PN 11,3T COND.D                                       </t>
  </si>
  <si>
    <t>72.45.05.01</t>
  </si>
  <si>
    <t xml:space="preserve">ROLO COMPACT.VIBR.CILIN./PN 15,5T COND.A                                       </t>
  </si>
  <si>
    <t>72.45.05.02</t>
  </si>
  <si>
    <t xml:space="preserve">ROLO COMPACT.VIBR.CILIN./PN 15,5T COND.B                                       </t>
  </si>
  <si>
    <t>72.45.05.03</t>
  </si>
  <si>
    <t xml:space="preserve">ROLO COMPACT.VIBR.CILIN./PN 15,5T COND.C                                       </t>
  </si>
  <si>
    <t>72.45.05.04</t>
  </si>
  <si>
    <t xml:space="preserve">ROLO COMPACT.VIBR.CILIN./PN 15,5T COND.D                                       </t>
  </si>
  <si>
    <t>72.45.06.01</t>
  </si>
  <si>
    <t xml:space="preserve">ROLO COMP.PE DE CARN./PN 15,5T COND. A                                         </t>
  </si>
  <si>
    <t>72.45.06.02</t>
  </si>
  <si>
    <t xml:space="preserve">ROLO COMP.PE DE CARN./PN 15,5T COND. B                                         </t>
  </si>
  <si>
    <t>72.45.06.03</t>
  </si>
  <si>
    <t xml:space="preserve">ROLO COMP.PE DE CARN./PN 15,5T COND. C                                         </t>
  </si>
  <si>
    <t>72.45.06.04</t>
  </si>
  <si>
    <t xml:space="preserve">ROLO COMP.PE DE CARN./PN 15,5T COND. D                                         </t>
  </si>
  <si>
    <t>72.46.01.01</t>
  </si>
  <si>
    <t xml:space="preserve">ROLO COMPACT.VIBR.ASF.7,2T COND. A                                             </t>
  </si>
  <si>
    <t>72.46.01.02</t>
  </si>
  <si>
    <t xml:space="preserve">ROLO COMPACT.VIBR.ASF.7,2T COND. B                                             </t>
  </si>
  <si>
    <t>72.46.01.03</t>
  </si>
  <si>
    <t xml:space="preserve">ROLO COMPACT.VIBR.ASF.7,2T COND. C                                             </t>
  </si>
  <si>
    <t>72.46.01.04</t>
  </si>
  <si>
    <t xml:space="preserve">ROLO COMPACT.VIBR.ASF.7,2T COND. D                                             </t>
  </si>
  <si>
    <t>72.46.02.01</t>
  </si>
  <si>
    <t xml:space="preserve">ROLO COMPACT.VIBR.ASF.10,2T COND. A                                            </t>
  </si>
  <si>
    <t>72.46.02.02</t>
  </si>
  <si>
    <t xml:space="preserve">ROLO COMPACT.VIBR.ASF.10,2T COND. B                                            </t>
  </si>
  <si>
    <t>72.46.02.03</t>
  </si>
  <si>
    <t xml:space="preserve">ROLO COMPACT.VIBR.ASF.10,2T COND. C                                            </t>
  </si>
  <si>
    <t>72.46.02.04</t>
  </si>
  <si>
    <t xml:space="preserve">ROLO COMPACT.VIBR.ASF.10,2T COND. D                                            </t>
  </si>
  <si>
    <t>72.47.01.01</t>
  </si>
  <si>
    <t xml:space="preserve">ROLO COMPACT. TANDEM 2,3TON COND. A                                            </t>
  </si>
  <si>
    <t>72.47.01.02</t>
  </si>
  <si>
    <t xml:space="preserve">ROLO COMPACT. TANDEM 2,3TON COND. B                                            </t>
  </si>
  <si>
    <t>72.47.01.03</t>
  </si>
  <si>
    <t xml:space="preserve">ROLO COMPACT. TANDEM 2,3TON COND. C                                            </t>
  </si>
  <si>
    <t>72.47.01.04</t>
  </si>
  <si>
    <t xml:space="preserve">ROLO COMPACT. TANDEM 2,3TON COND. D                                            </t>
  </si>
  <si>
    <t>72.47.02.01</t>
  </si>
  <si>
    <t xml:space="preserve">ROLO COMPACT. TANDEM 7TON COND. A                                              </t>
  </si>
  <si>
    <t>72.47.02.02</t>
  </si>
  <si>
    <t xml:space="preserve">ROLO COMPACT. TANDEM 7TON COND. B                                              </t>
  </si>
  <si>
    <t>72.47.02.03</t>
  </si>
  <si>
    <t xml:space="preserve">ROLO COMPACT. TANDEM 7TON COND. C                                              </t>
  </si>
  <si>
    <t>72.47.02.04</t>
  </si>
  <si>
    <t xml:space="preserve">ROLO COMPACT. TANDEM 7TON COND. D                                              </t>
  </si>
  <si>
    <t>72.47.03.01</t>
  </si>
  <si>
    <t xml:space="preserve">ROLO COMPACT. TANDEM 12TON COND. A                                             </t>
  </si>
  <si>
    <t>72.47.03.02</t>
  </si>
  <si>
    <t xml:space="preserve">ROLO COMPACT. TANDEM 12TON COND. B                                             </t>
  </si>
  <si>
    <t>72.47.03.03</t>
  </si>
  <si>
    <t xml:space="preserve">ROLO COMPACT. TANDEM 12TON COND. C                                             </t>
  </si>
  <si>
    <t>72.47.03.04</t>
  </si>
  <si>
    <t xml:space="preserve">ROLO COMPACT. TANDEM 12TON COND. D                                             </t>
  </si>
  <si>
    <t>72.48.01.01</t>
  </si>
  <si>
    <t xml:space="preserve">ROLO COMPACT.S/PNEU P/ASF. 12,5T COND. A                                       </t>
  </si>
  <si>
    <t>72.48.01.02</t>
  </si>
  <si>
    <t xml:space="preserve">ROLO COMPACT.S/PNEU P/ASF. 12,5T COND. B                                       </t>
  </si>
  <si>
    <t>72.48.01.03</t>
  </si>
  <si>
    <t xml:space="preserve">ROLO COMPACT.S/PNEU P/ASF. 12,5T COND. C                                       </t>
  </si>
  <si>
    <t>72.48.01.04</t>
  </si>
  <si>
    <t xml:space="preserve">ROLO COMPACT.S/PNEU P/ASF. 12,5T COND. D                                       </t>
  </si>
  <si>
    <t>72.48.02.01</t>
  </si>
  <si>
    <t xml:space="preserve">ROLO COMPACT. S/PNEU P/ASF. 27T COND. A                                        </t>
  </si>
  <si>
    <t>72.48.02.02</t>
  </si>
  <si>
    <t xml:space="preserve">ROLO COMPACT. S/PNEU P/ASF. 27T COND. B                                        </t>
  </si>
  <si>
    <t>72.48.02.03</t>
  </si>
  <si>
    <t xml:space="preserve">ROLO COMPACT. S/PNEU P/ASF. 27T COND. C                                        </t>
  </si>
  <si>
    <t>72.48.02.04</t>
  </si>
  <si>
    <t xml:space="preserve">ROLO COMPACT. S/PNEU P/ASF. 27T COND. D                                        </t>
  </si>
  <si>
    <t>72.49.01.01</t>
  </si>
  <si>
    <t xml:space="preserve">TRATOR AGRIC.C/PESO DE 3,7T COND. A                                            </t>
  </si>
  <si>
    <t>72.49.01.02</t>
  </si>
  <si>
    <t xml:space="preserve">TRATOR AGRIC.C/PESO DE 3,7T COND. B                                            </t>
  </si>
  <si>
    <t>72.49.01.03</t>
  </si>
  <si>
    <t xml:space="preserve">TRATOR AGRIC.C/PESO DE 3,7T COND. C                                            </t>
  </si>
  <si>
    <t>72.49.01.04</t>
  </si>
  <si>
    <t xml:space="preserve">TRATOR AGRIC.C/PESO DE 3,7T COND. D                                            </t>
  </si>
  <si>
    <t>72.49.02.01</t>
  </si>
  <si>
    <t xml:space="preserve">TRATOR AGRIC.C/PESO DE 5T COND. A                                              </t>
  </si>
  <si>
    <t>72.49.02.02</t>
  </si>
  <si>
    <t xml:space="preserve">TRATOR AGRIC.C/PESO DE 5T COND. B                                              </t>
  </si>
  <si>
    <t>72.49.02.03</t>
  </si>
  <si>
    <t xml:space="preserve">TRATOR AGRIC.C/PESO DE 5T COND. C                                              </t>
  </si>
  <si>
    <t>72.49.02.04</t>
  </si>
  <si>
    <t xml:space="preserve">TRATOR AGRIC.C/PESO DE 5T COND. D                                              </t>
  </si>
  <si>
    <t>72.49.03.01</t>
  </si>
  <si>
    <t xml:space="preserve">MICRO TRATOR C/APAR. DE GRAMA COND. A                                          </t>
  </si>
  <si>
    <t>72.49.03.02</t>
  </si>
  <si>
    <t xml:space="preserve">MICRO TRATOR C/APAR. DE GRAMA COND. B                                          </t>
  </si>
  <si>
    <t>72.49.03.03</t>
  </si>
  <si>
    <t xml:space="preserve">MICRO TRATOR C/APAR. DE GRAMA COND. C                                          </t>
  </si>
  <si>
    <t>72.49.03.04</t>
  </si>
  <si>
    <t xml:space="preserve">MICRO TRATOR C/APAR. DE GRAMA COND. D                                          </t>
  </si>
  <si>
    <t>72.49.04.01</t>
  </si>
  <si>
    <t xml:space="preserve">TRATOR EQUIP.C/TRIT.RESIDUOS VEG.COND. A                                       </t>
  </si>
  <si>
    <t>72.49.04.02</t>
  </si>
  <si>
    <t xml:space="preserve">TRATOR EQUIP.C/TRIT.RESIDUOS VEG.COND. B                                       </t>
  </si>
  <si>
    <t>72.49.04.03</t>
  </si>
  <si>
    <t xml:space="preserve">TRATOR EQUIP.C/TRIT.RESIDUOS VEG.COND. C                                       </t>
  </si>
  <si>
    <t>72.49.04.04</t>
  </si>
  <si>
    <t xml:space="preserve">TRATOR EQUIP.C/TRIT.RESIDUOS VEG.COND. D                                       </t>
  </si>
  <si>
    <t>72.49.05.01</t>
  </si>
  <si>
    <t xml:space="preserve">TRATOR AGRIC. C/PULVEMISTURADOR COND. A                                        </t>
  </si>
  <si>
    <t>72.49.05.02</t>
  </si>
  <si>
    <t xml:space="preserve">TRATOR AGRIC. C/PULVEMISTURADOR COND. B                                        </t>
  </si>
  <si>
    <t>72.49.05.03</t>
  </si>
  <si>
    <t xml:space="preserve">TRATOR AGRIC. C/PULVEMISTURADOR COND. C                                        </t>
  </si>
  <si>
    <t>72.49.05.04</t>
  </si>
  <si>
    <t xml:space="preserve">TRATOR AGRIC. C/PULVEMISTURADOR COND. D                                        </t>
  </si>
  <si>
    <t>72.50.01.01</t>
  </si>
  <si>
    <t xml:space="preserve">TRATOR S/EST.COM LAMINA 1,93M3 COND. A                                         </t>
  </si>
  <si>
    <t>72.50.01.02</t>
  </si>
  <si>
    <t xml:space="preserve">TRATOR S/EST.COM LAMINA 1,93M3 COND. B                                         </t>
  </si>
  <si>
    <t>72.50.01.03</t>
  </si>
  <si>
    <t xml:space="preserve">TRATOR S/EST.COM LAMINA 1,93M3 COND. C                                         </t>
  </si>
  <si>
    <t>72.50.01.04</t>
  </si>
  <si>
    <t xml:space="preserve">TRATOR S/EST.COM LAMINA 1,93M3 COND. D                                         </t>
  </si>
  <si>
    <t>72.50.02.01</t>
  </si>
  <si>
    <t xml:space="preserve">TRATOR S/EST. COM LAMINA 2,28M3 COND. A                                        </t>
  </si>
  <si>
    <t>72.50.02.02</t>
  </si>
  <si>
    <t xml:space="preserve">TRATOR S/EST. COM LAMINA 2,28M3 COND. B                                        </t>
  </si>
  <si>
    <t>72.50.02.03</t>
  </si>
  <si>
    <t xml:space="preserve">TRATOR S/EST. COM LAMINA 2,28M3 COND. C                                        </t>
  </si>
  <si>
    <t>72.50.02.04</t>
  </si>
  <si>
    <t xml:space="preserve">TRATOR S/EST. COM LAMINA 2,28M3 COND. D                                        </t>
  </si>
  <si>
    <t>72.50.03.01</t>
  </si>
  <si>
    <t xml:space="preserve">TRATOR S/EST.COM LAMINA 3,18M3 COND. A                                         </t>
  </si>
  <si>
    <t>72.50.03.02</t>
  </si>
  <si>
    <t xml:space="preserve">TRATOR S/EST.COM LAMINA 3,18M3 COND. B                                         </t>
  </si>
  <si>
    <t>72.50.03.03</t>
  </si>
  <si>
    <t xml:space="preserve">TRATOR S/EST.COM LAMINA 3,18M3 COND. C                                         </t>
  </si>
  <si>
    <t>72.50.03.04</t>
  </si>
  <si>
    <t xml:space="preserve">TRATOR S/EST.COM LAMINA 3,18M3 COND. D                                         </t>
  </si>
  <si>
    <t>72.50.04.01</t>
  </si>
  <si>
    <t xml:space="preserve">TRATOR S/EST. C/LAMINA/RIP.1,93M3 COND.A                                       </t>
  </si>
  <si>
    <t>72.50.04.02</t>
  </si>
  <si>
    <t xml:space="preserve">TRATOR S/EST. C/LAMINA/RIP.1,93M3 COND.B                                       </t>
  </si>
  <si>
    <t>72.50.04.03</t>
  </si>
  <si>
    <t xml:space="preserve">TRATOR S/EST. C/LAMINA/RIP.1,93M3 COND.C                                       </t>
  </si>
  <si>
    <t>72.50.04.04</t>
  </si>
  <si>
    <t xml:space="preserve">TRATOR S/EST. C/LAMINA/RIP.1,93M3 COND.D                                       </t>
  </si>
  <si>
    <t>72.50.05.01</t>
  </si>
  <si>
    <t xml:space="preserve">TRATOR S/EST. C/LAMINA/RIP.2,28M3 COND.A                                       </t>
  </si>
  <si>
    <t>72.50.05.02</t>
  </si>
  <si>
    <t xml:space="preserve">TRATOR S/EST. C/LAMINA/RIP.2,28M3 COND.B                                       </t>
  </si>
  <si>
    <t>72.50.05.03</t>
  </si>
  <si>
    <t xml:space="preserve">TRATOR S/EST. C/LAMINA/RIP.2,28M3 COND.C                                       </t>
  </si>
  <si>
    <t>72.50.05.04</t>
  </si>
  <si>
    <t xml:space="preserve">TRATOR S/EST. C/LAMINA/RIP.2,28M3 COND.D                                       </t>
  </si>
  <si>
    <t>72.50.06.01</t>
  </si>
  <si>
    <t xml:space="preserve">TRATOR S/EST. C/LAMINA/RIP.3,18M3 COND.A                                       </t>
  </si>
  <si>
    <t>72.50.06.02</t>
  </si>
  <si>
    <t xml:space="preserve">TRATOR S/EST. C/LAMINA/RIP.3,18M3 COND.B                                       </t>
  </si>
  <si>
    <t>72.50.06.03</t>
  </si>
  <si>
    <t xml:space="preserve">TRATOR S/EST. C/LAMINA/RIP.3,18M3 COND.C                                       </t>
  </si>
  <si>
    <t>72.50.06.04</t>
  </si>
  <si>
    <t xml:space="preserve">TRATOR S/EST. C/LAMINA/RIP.3,18M3 COND.D                                       </t>
  </si>
  <si>
    <t>72.52.01.01</t>
  </si>
  <si>
    <t xml:space="preserve">USINA DE CONCRETO 200M3/H COND. A                                              </t>
  </si>
  <si>
    <t>72.52.01.02</t>
  </si>
  <si>
    <t xml:space="preserve">USINA DE CONCRETO 200M3/H COND. B                                              </t>
  </si>
  <si>
    <t>72.52.01.03</t>
  </si>
  <si>
    <t xml:space="preserve">USINA DE CONCRETO 200M3/H COND. C                                              </t>
  </si>
  <si>
    <t>72.52.01.04</t>
  </si>
  <si>
    <t xml:space="preserve">USINA DE CONCRETO 200M3/H COND. D                                              </t>
  </si>
  <si>
    <t>72.52.02.01</t>
  </si>
  <si>
    <t xml:space="preserve">USINA DE CONCRETO 40M3/H COND. A                                               </t>
  </si>
  <si>
    <t>72.52.02.02</t>
  </si>
  <si>
    <t xml:space="preserve">USINA DE CONCRETO 40M3/H COND. B                                               </t>
  </si>
  <si>
    <t>72.52.02.03</t>
  </si>
  <si>
    <t xml:space="preserve">USINA DE CONCRETO 40M3/H COND. C                                               </t>
  </si>
  <si>
    <t>72.52.02.04</t>
  </si>
  <si>
    <t xml:space="preserve">USINA DE CONCRETO 40M3/H COND. D                                               </t>
  </si>
  <si>
    <t>72.52.03.01</t>
  </si>
  <si>
    <t xml:space="preserve">USINA ASFALTICA 60A80T/H COND. A                                               </t>
  </si>
  <si>
    <t>72.52.03.02</t>
  </si>
  <si>
    <t xml:space="preserve">USINA ASFALTICA 60A80T/H COND. B                                               </t>
  </si>
  <si>
    <t>72.52.03.03</t>
  </si>
  <si>
    <t xml:space="preserve">USINA ASFALTICA 60 A 80T/H COND. C                                             </t>
  </si>
  <si>
    <t>72.52.03.04</t>
  </si>
  <si>
    <t xml:space="preserve">USINA ASFALTICA 60 A 80 T/H COND. D                                            </t>
  </si>
  <si>
    <t>72.52.04.01</t>
  </si>
  <si>
    <t xml:space="preserve">USINA ASF.MATER.FRES.100A150T/H COND.A                                         </t>
  </si>
  <si>
    <t>72.52.04.02</t>
  </si>
  <si>
    <t xml:space="preserve">USINA ASF.MATER.FRES.100A150T/H COND.B                                         </t>
  </si>
  <si>
    <t>72.52.04.03</t>
  </si>
  <si>
    <t xml:space="preserve">USINA ASF.MATER.FRES.100A150T/H COND.C                                         </t>
  </si>
  <si>
    <t>72.52.04.04</t>
  </si>
  <si>
    <t xml:space="preserve">USINA ASF.MATER.FRES.100A150T/H COND.D                                         </t>
  </si>
  <si>
    <t>72.52.05.01</t>
  </si>
  <si>
    <t xml:space="preserve">USINA DE SOLOS 400TON/H COND. A                                                </t>
  </si>
  <si>
    <t>72.52.05.02</t>
  </si>
  <si>
    <t xml:space="preserve">USINA DE SOLOS 400TON/H COND. B                                                </t>
  </si>
  <si>
    <t>72.52.05.03</t>
  </si>
  <si>
    <t xml:space="preserve">USINA DE SOLOS 400TON/H COND. C                                                </t>
  </si>
  <si>
    <t>72.52.05.04</t>
  </si>
  <si>
    <t xml:space="preserve">USINA DE SOLOS 400TON/H COND. D                                                </t>
  </si>
  <si>
    <t>72.53.01.01</t>
  </si>
  <si>
    <t xml:space="preserve">VIBRADOR DE IMERSAO 12000VPM ELET.COND.A                                       </t>
  </si>
  <si>
    <t>72.53.01.02</t>
  </si>
  <si>
    <t xml:space="preserve">VIBRADOR DE IMERSAO 12000VPM ELET.COND.B                                       </t>
  </si>
  <si>
    <t>72.53.01.03</t>
  </si>
  <si>
    <t xml:space="preserve">VIBRADOR DE IMERSAO 12000VPM ELET.COND.C                                       </t>
  </si>
  <si>
    <t>72.53.01.04</t>
  </si>
  <si>
    <t xml:space="preserve">VIBRADOR DE IMERSAO 12000VPM ELET.COND.D                                       </t>
  </si>
  <si>
    <t>72.53.02.01</t>
  </si>
  <si>
    <t xml:space="preserve">VIBRADOR DE IMERSAO 12000VPM GAS.COND.A                                        </t>
  </si>
  <si>
    <t>72.53.02.02</t>
  </si>
  <si>
    <t xml:space="preserve">VIBRADOR DE IMERSAO 12000VPM GAS.COND.B                                        </t>
  </si>
  <si>
    <t>72.53.02.03</t>
  </si>
  <si>
    <t xml:space="preserve">VIBRADOR DE IMERSAO 12000VPM GAS.COND.C                                        </t>
  </si>
  <si>
    <t>72.53.02.04</t>
  </si>
  <si>
    <t xml:space="preserve">VIBRADOR DE IMERSAO 12000VPM GAS.COND.D                                        </t>
  </si>
  <si>
    <t>72.54.01.01</t>
  </si>
  <si>
    <t xml:space="preserve">VIBRO ACAB.ASF.S/EST.400T/H COND. A                                            </t>
  </si>
  <si>
    <t>72.54.01.02</t>
  </si>
  <si>
    <t xml:space="preserve">VIBRO ACAB.ASF.S/EST.400T/H COND.B                                             </t>
  </si>
  <si>
    <t>72.54.01.03</t>
  </si>
  <si>
    <t xml:space="preserve">VIBRO ACAB.ASF.S/EST.400T/H COND.C                                             </t>
  </si>
  <si>
    <t>72.54.01.04</t>
  </si>
  <si>
    <t xml:space="preserve">VIBRO ACAB.ASF.S/EST.400T/H COND.D                                             </t>
  </si>
  <si>
    <t>72.54.02.01</t>
  </si>
  <si>
    <t xml:space="preserve">VIBRO ACAB.ASF.S/EST. 2200TON/H COND.A                                         </t>
  </si>
  <si>
    <t>72.54.02.02</t>
  </si>
  <si>
    <t xml:space="preserve">VIBRO ACAB.ASF.S/EST. 2200TON/H COND.B                                         </t>
  </si>
  <si>
    <t>72.54.02.03</t>
  </si>
  <si>
    <t xml:space="preserve">VIBRO ACAB.ASF.S/EST. 2200TON/H COND.C                                         </t>
  </si>
  <si>
    <t>72.54.02.04</t>
  </si>
  <si>
    <t xml:space="preserve">VIBRO ACAB.ASF.S/EST. 2200TON/H COND.D                                         </t>
  </si>
  <si>
    <t>72.54.03.01</t>
  </si>
  <si>
    <t xml:space="preserve">VIBRO ACAB.ASF.S/EST.500TON/H COND. A                                          </t>
  </si>
  <si>
    <t>72.54.03.02</t>
  </si>
  <si>
    <t xml:space="preserve">VIBRO ACAB.ASF.S/EST.500TON/H COND. B                                          </t>
  </si>
  <si>
    <t>72.54.03.03</t>
  </si>
  <si>
    <t xml:space="preserve">VIBRO ACAB.ASF.S/EST.500TON/H COND. C                                          </t>
  </si>
  <si>
    <t>72.54.03.04</t>
  </si>
  <si>
    <t xml:space="preserve">VIBRO ACAB.ASF.S/EST.500TON/H COND. D                                          </t>
  </si>
  <si>
    <t>72.54.04.01</t>
  </si>
  <si>
    <t xml:space="preserve">VIBRO ACAB.ASF.S/PNEU 14,7T/H COND. A                                          </t>
  </si>
  <si>
    <t>72.54.04.02</t>
  </si>
  <si>
    <t xml:space="preserve">VIBRO ACAB.ASF.S/PNEU 14,7T/H COND. B                                          </t>
  </si>
  <si>
    <t>72.54.04.03</t>
  </si>
  <si>
    <t xml:space="preserve">VIBRO ACAB.ASF.S/PNEU 14,7T/H COND. C                                          </t>
  </si>
  <si>
    <t>72.54.04.04</t>
  </si>
  <si>
    <t xml:space="preserve">VIBRO ACAB.ASF.S/PNEU 14,7T/H COND. D                                          </t>
  </si>
  <si>
    <t>72.55.01.01</t>
  </si>
  <si>
    <t xml:space="preserve">VIBRO ACAB.CONCRETO 200M3/H COND. A                                            </t>
  </si>
  <si>
    <t>72.55.01.02</t>
  </si>
  <si>
    <t xml:space="preserve">VIBRO ACAB.CONCRETO 200M3/H COND. B                                            </t>
  </si>
  <si>
    <t>72.55.01.03</t>
  </si>
  <si>
    <t xml:space="preserve">VIBRO ACAB.CONCRETO 200M3/H COND. C                                            </t>
  </si>
  <si>
    <t>72.55.01.04</t>
  </si>
  <si>
    <t xml:space="preserve">VIBRO ACAB.CONCRETO 200M3/H COND. D                                            </t>
  </si>
  <si>
    <t>72.56.01.01</t>
  </si>
  <si>
    <t xml:space="preserve">SERRA PARA PAVIMENTO 8HP COND. A                                               </t>
  </si>
  <si>
    <t>72.56.01.02</t>
  </si>
  <si>
    <t xml:space="preserve">SERRA PARA PAVIMENTO 8HP COND. B                                               </t>
  </si>
  <si>
    <t>72.56.01.03</t>
  </si>
  <si>
    <t xml:space="preserve">SERRA PARA PAVIMENTO 8HP COND. C                                               </t>
  </si>
  <si>
    <t>72.56.01.04</t>
  </si>
  <si>
    <t xml:space="preserve">SERRA PARA PAVIMENTO 8HP COND. D                                               </t>
  </si>
  <si>
    <t>72.56.02.01</t>
  </si>
  <si>
    <t xml:space="preserve">SERRA PARA PAVIMENTO 6HP COND. A                                               </t>
  </si>
  <si>
    <t>72.56.03.01</t>
  </si>
  <si>
    <t xml:space="preserve">SERRA PARA PAVIMENTO 9HP COND. A                                               </t>
  </si>
  <si>
    <t>72.56.03.02</t>
  </si>
  <si>
    <t xml:space="preserve">SERRA PARA PAVIMENTO 9HP COND. B                                               </t>
  </si>
  <si>
    <t>72.56.03.03</t>
  </si>
  <si>
    <t xml:space="preserve">SERRA PARA PAVIMENTO 9HP COND. C                                               </t>
  </si>
  <si>
    <t>72.56.03.04</t>
  </si>
  <si>
    <t xml:space="preserve">SERRA PARA PAVIMENTO 9HP COND. D                                               </t>
  </si>
  <si>
    <t>72.57.01.01</t>
  </si>
  <si>
    <t xml:space="preserve">SELADORA A FRIO 15HP COND. A                                                   </t>
  </si>
  <si>
    <t>72.57.01.02</t>
  </si>
  <si>
    <t xml:space="preserve">SELADORA A FRIO 15HP COND. B                                                   </t>
  </si>
  <si>
    <t>72.57.01.03</t>
  </si>
  <si>
    <t xml:space="preserve">SELADORA A FRIO 15HP COND. C                                                   </t>
  </si>
  <si>
    <t>72.57.01.04</t>
  </si>
  <si>
    <t xml:space="preserve">SELADORA A FRIO 15HP COND. D                                                   </t>
  </si>
  <si>
    <t>72.58.01.01</t>
  </si>
  <si>
    <t xml:space="preserve">UNIDADE APLIC.EXTRUSAO COND. A                                                 </t>
  </si>
  <si>
    <t>72.58.01.02</t>
  </si>
  <si>
    <t xml:space="preserve">UNIDADE APLIC.EXTRUSAO COND. B                                                 </t>
  </si>
  <si>
    <t>72.58.01.03</t>
  </si>
  <si>
    <t xml:space="preserve">UNIDADE APLIC.EXTRUSAO COND. C                                                 </t>
  </si>
  <si>
    <t>72.58.01.04</t>
  </si>
  <si>
    <t xml:space="preserve">UNIDADE APLIC.EXTRUSAO COND. D                                                 </t>
  </si>
  <si>
    <t>72.58.02.01</t>
  </si>
  <si>
    <t xml:space="preserve">UNIDADE APLIC.TINTA ELAST.A FRIO COND.A                                        </t>
  </si>
  <si>
    <t>72.58.02.02</t>
  </si>
  <si>
    <t xml:space="preserve">UNIDADE APLIC.TINTA ELAST.A FRIO COND.B                                        </t>
  </si>
  <si>
    <t>72.58.02.03</t>
  </si>
  <si>
    <t xml:space="preserve">UNIDADE APLIC.TINTA ELAST.A FRIO COND.C                                        </t>
  </si>
  <si>
    <t>72.58.02.04</t>
  </si>
  <si>
    <t xml:space="preserve">UNIDADE APLIC.TINTA ELAST.A FRIO COND.D                                        </t>
  </si>
  <si>
    <t>72.58.03.01</t>
  </si>
  <si>
    <t xml:space="preserve">UNIDADE FUSORA COND. A                                                         </t>
  </si>
  <si>
    <t>72.58.03.02</t>
  </si>
  <si>
    <t xml:space="preserve">UNIDADE FUSORA COND. B                                                         </t>
  </si>
  <si>
    <t>72.58.03.03</t>
  </si>
  <si>
    <t xml:space="preserve">UNIDADE FUSORA COND. C                                                         </t>
  </si>
  <si>
    <t>72.58.03.04</t>
  </si>
  <si>
    <t xml:space="preserve">UNIDADE FUSORA COND. D                                                         </t>
  </si>
  <si>
    <t>72.58.04.01</t>
  </si>
  <si>
    <t xml:space="preserve">UNIDADE APLIC.HOT-SPRAY COND. A                                                </t>
  </si>
  <si>
    <t>72.58.04.02</t>
  </si>
  <si>
    <t xml:space="preserve">UNIDADE APLIC.HOT-SPRAY COND. B                                                </t>
  </si>
  <si>
    <t>72.58.04.03</t>
  </si>
  <si>
    <t xml:space="preserve">UNIDADE APLIC.HOT-SPRAY COND. C                                                </t>
  </si>
  <si>
    <t>72.58.04.04</t>
  </si>
  <si>
    <t xml:space="preserve">UNIDADE APLIC.HOT-SPRAY COND. D                                                </t>
  </si>
  <si>
    <t>72.58.05.01</t>
  </si>
  <si>
    <t xml:space="preserve">UNID.APLIC.TINTA (HOFFMAN OU SIMILAR)C-A                                       </t>
  </si>
  <si>
    <t>72.58.05.02</t>
  </si>
  <si>
    <t xml:space="preserve">UNID.APLIC.TINTA (HOFFMAN OU SIMILAR)C-B                                       </t>
  </si>
  <si>
    <t>72.58.05.03</t>
  </si>
  <si>
    <t xml:space="preserve">UNID.APLIC.TINTA (HOFFMAN OU SIMILAR)C-C                                       </t>
  </si>
  <si>
    <t>72.58.05.04</t>
  </si>
  <si>
    <t xml:space="preserve">UNID.APLIC.TINTA (HOFFMAN OU SIMILAR)C-D                                       </t>
  </si>
  <si>
    <t>72.59.01.01</t>
  </si>
  <si>
    <t xml:space="preserve">SILO P/ESTOC.CIMENTO 30T COND. A                                               </t>
  </si>
  <si>
    <t>72.59.01.02</t>
  </si>
  <si>
    <t xml:space="preserve">SILO P/ESTOC.CIMENTO 30T COND. B                                               </t>
  </si>
  <si>
    <t>72.59.01.03</t>
  </si>
  <si>
    <t xml:space="preserve">SILO P/ESTOC.CIMENTO 30T COND. C                                               </t>
  </si>
  <si>
    <t>72.59.01.04</t>
  </si>
  <si>
    <t xml:space="preserve">SILO P/ESTOC.CIMENTO 30T COND. D                                               </t>
  </si>
  <si>
    <t>72.59.02.01</t>
  </si>
  <si>
    <t xml:space="preserve">SILO P/ESTOC.MASSA ASF.35TON COND. A                                           </t>
  </si>
  <si>
    <t>72.59.02.02</t>
  </si>
  <si>
    <t xml:space="preserve">SILO P/ESTOC.MASSA ASF.35TON COND. B                                           </t>
  </si>
  <si>
    <t>72.59.02.03</t>
  </si>
  <si>
    <t xml:space="preserve">SILO P/ESTOC.MASSA ASF.35TON COND. C                                           </t>
  </si>
  <si>
    <t>72.59.02.04</t>
  </si>
  <si>
    <t xml:space="preserve">SILO P/ESTOC.MASSA ASF.35TON COND. D                                           </t>
  </si>
  <si>
    <t>72.61.01.01</t>
  </si>
  <si>
    <t xml:space="preserve">VASSOURA MEC. REBOCAVEL COND. A                                                </t>
  </si>
  <si>
    <t>72.61.01.02</t>
  </si>
  <si>
    <t xml:space="preserve">VASSOURA MEC. REBOCAVEL COND. B                                                </t>
  </si>
  <si>
    <t>72.61.01.03</t>
  </si>
  <si>
    <t xml:space="preserve">VASSOURA MEC. REBOCAVEL COND. C                                                </t>
  </si>
  <si>
    <t>72.61.01.04</t>
  </si>
  <si>
    <t xml:space="preserve">VASSOURA MEC. REBOCAVEL COND. D                                                </t>
  </si>
  <si>
    <t>72.63.01.01</t>
  </si>
  <si>
    <t xml:space="preserve">MAQUINA DE JATO COND. A                                                        </t>
  </si>
  <si>
    <t>72.63.01.02</t>
  </si>
  <si>
    <t xml:space="preserve">MAQUINA DE JATO COND. B                                                        </t>
  </si>
  <si>
    <t>72.63.01.03</t>
  </si>
  <si>
    <t xml:space="preserve">MAQUINA DE JATO COND. C                                                        </t>
  </si>
  <si>
    <t>72.63.01.04</t>
  </si>
  <si>
    <t xml:space="preserve">MAQUINA DE JATO COND. D                                                        </t>
  </si>
  <si>
    <t>Data da Atualização: 14/02/2024</t>
  </si>
  <si>
    <t>01.01.001</t>
  </si>
  <si>
    <t>RETIRANDO A VEGETACAO, TRONCOS ATE 5CM DE DIAMETRO E RASPAGEM.</t>
  </si>
  <si>
    <t>01.01.010</t>
  </si>
  <si>
    <t>CORTE, RECORTE E REMOCAO DE ARVORES INCL RAIZES DIAM&gt;5&lt;15CM</t>
  </si>
  <si>
    <t>01.01.021</t>
  </si>
  <si>
    <t>CORTE, RECORTE E REMOÇÃO DE ÁRVORES INCL.RAIZES  15CM&lt;DIAM&lt;30CM</t>
  </si>
  <si>
    <t>01.01.022</t>
  </si>
  <si>
    <t>CORTE, RECORTE E REMOÇÃO DE ÁRVORES INCL.RAIZES  30CM&lt;DIAM&lt;45CM</t>
  </si>
  <si>
    <t>01.01.023</t>
  </si>
  <si>
    <t>CORTE, RECORTE E REMOÇÃO DE ÁRVORES INCL.RAIZES  45CM&lt;DIAM&lt;60CM</t>
  </si>
  <si>
    <t>01.01.024</t>
  </si>
  <si>
    <t>CORTE, RECORTE E REMOÇÃO DE ÁRVORES INCL.RAIZES  60CM&lt;DIAM&lt;100CM</t>
  </si>
  <si>
    <t>01.01.025</t>
  </si>
  <si>
    <t>CORTE, RECORTE E REMOÇÃO DE ÁRVORES INCL.RAIZES  DIAM &gt;100CM</t>
  </si>
  <si>
    <t>01.01.030</t>
  </si>
  <si>
    <t>CORTE RASO , RECORTE E REMOÇÃO DE ÁRVORES 5CM&lt;DIAM&lt;15CM</t>
  </si>
  <si>
    <t>01.01.031</t>
  </si>
  <si>
    <t>CORTE RASO, RECORTE E REMOÇÃO DE ÁRVORES 15CM&lt;DIAM&lt;30CM</t>
  </si>
  <si>
    <t>01.01.032</t>
  </si>
  <si>
    <t>CORTE RASO, RECORTE E REMOÇÃO DE ÁRVORES 30CM&lt;DIAM&lt;45CM</t>
  </si>
  <si>
    <t>01.01.033</t>
  </si>
  <si>
    <t>CORTE RASO, RECORTE E REMOÇÃO DE ÁRVORES  45CM&lt;DIAM&lt;60CM</t>
  </si>
  <si>
    <t>01.01.034</t>
  </si>
  <si>
    <t>CORTE RASO, RECORTE E REMOÇÃO DE ÁRVORES  60CM&lt;DIAM&lt;100CM</t>
  </si>
  <si>
    <t>01.01.035</t>
  </si>
  <si>
    <t>CORTE RASO, RECORTE E REMOÇÃO DE ÁRVORES 100CM&lt;DIAM&lt;150CM</t>
  </si>
  <si>
    <t>01.01.036</t>
  </si>
  <si>
    <t>CORTE RASO, RECORTE E REMOÇÃO DE ÁRVORES  150CM&lt;DIAM&lt;250CM</t>
  </si>
  <si>
    <t>01.01.037</t>
  </si>
  <si>
    <t>CORTE RASO, RECORTE E REMOÇÃO DE ÁRVORES  250CM&lt;DIAM&lt;350CM</t>
  </si>
  <si>
    <t>01.01.040</t>
  </si>
  <si>
    <t>REMOÇAO DE RAIZES (DESTOCA) REMANESCENTE DE TRONCO DE ARVORE 60CM&lt;DIAM&lt;100CM.</t>
  </si>
  <si>
    <t>01.01.041</t>
  </si>
  <si>
    <t>REMOÇAO DE RAIZES (DESTOCA) REMANESCENTE DE TRONCO DE ARVORE 100CM&lt;DIAM&lt;150CM.</t>
  </si>
  <si>
    <t>01.01.043</t>
  </si>
  <si>
    <t>REMOÇAO DE RAIZES (DESTOCA) REMANESCENTE DE TRONCO DE ARVORE 150CM&lt;DIAM&lt;250CM</t>
  </si>
  <si>
    <t>01.01.044</t>
  </si>
  <si>
    <t>REMOÇAO DE RAIZES (DESTOCA) REMANESCENTE DE TRONCO DE ARVORE 250CM&lt;DIAM&lt;350CM</t>
  </si>
  <si>
    <t>01.01.099</t>
  </si>
  <si>
    <t>LIMPEZAS DO TERRENO</t>
  </si>
  <si>
    <t>MV</t>
  </si>
  <si>
    <t>01.02.001</t>
  </si>
  <si>
    <t>CORTE E ATERRO DENTRO DA OBRA COM TRANSPORTE INTERNO</t>
  </si>
  <si>
    <t>01.02.002</t>
  </si>
  <si>
    <t>CORTE COM RETIRADA POR CAMINHAO NOS PRIMEIROS 100 M</t>
  </si>
  <si>
    <t>01.02.003</t>
  </si>
  <si>
    <t>ATERRO COM TRANSPORTE POR CAMINHAO NOS PRIMEIROS 100 M</t>
  </si>
  <si>
    <t>01.02.004</t>
  </si>
  <si>
    <t>TRANSPORTE POR CAMINHAO                                             M3X</t>
  </si>
  <si>
    <t>01.02.099</t>
  </si>
  <si>
    <t>MOVIMENTOS DE TERRA MANUAL</t>
  </si>
  <si>
    <t>01.03.001</t>
  </si>
  <si>
    <t>01.03.002</t>
  </si>
  <si>
    <t>01.03.004</t>
  </si>
  <si>
    <t>01.03.005</t>
  </si>
  <si>
    <t>01.03.099</t>
  </si>
  <si>
    <t>MOVIMENTOS DE TERRA MECANIZADOS</t>
  </si>
  <si>
    <t>01.04.006</t>
  </si>
  <si>
    <t>ESCORAMENTO PONTALETADO</t>
  </si>
  <si>
    <t>01.04.010</t>
  </si>
  <si>
    <t>ESCORAMENTO DE VALAS CONTINUO ATE 2,00M</t>
  </si>
  <si>
    <t>01.04.015</t>
  </si>
  <si>
    <t>ESCORAMENTO DE VALAS DESCONTINUO ATE 2,00M</t>
  </si>
  <si>
    <t>01.04.099</t>
  </si>
  <si>
    <t>ESCORAMENTOS DE TERRA</t>
  </si>
  <si>
    <t>01.05.001</t>
  </si>
  <si>
    <t>ESCAVACAO MANUAL - PROFUNDIDADE ATE 1.80 M</t>
  </si>
  <si>
    <t>01.05.002</t>
  </si>
  <si>
    <t>ESCAVACAO MANUAL - PROFUNDIDADE ALEM DE 1.80 M</t>
  </si>
  <si>
    <t>01.05.099</t>
  </si>
  <si>
    <t>ESCAVACOES MANUAIS EM TERRA</t>
  </si>
  <si>
    <t>01.06.001</t>
  </si>
  <si>
    <t>APILOAMENTO PARA SIMPLES REGULARIZACAO</t>
  </si>
  <si>
    <t>01.06.005</t>
  </si>
  <si>
    <t>REATERRO INTERNO APILOADO</t>
  </si>
  <si>
    <t>01.06.099</t>
  </si>
  <si>
    <t>APILOAMENTO E ATERRO DE CAVAS</t>
  </si>
  <si>
    <t>01.07.002</t>
  </si>
  <si>
    <t>LASTRO DE PEDRA BRITADA - 5CM</t>
  </si>
  <si>
    <t>01.07.010</t>
  </si>
  <si>
    <t>LASTRO DE CONCRETO - 5 CM</t>
  </si>
  <si>
    <t>01.07.099</t>
  </si>
  <si>
    <t>LASTROS</t>
  </si>
  <si>
    <t>01.08.014</t>
  </si>
  <si>
    <t>TUBO PVC OCRE JUNTA ELÁSTICA DN 100 INCLUSIVE CONEXÕES - ENTERRADO</t>
  </si>
  <si>
    <t>01.08.015</t>
  </si>
  <si>
    <t>TUBO PVC OCRE JUNTA ELÁSTICA DN 150 INCLUSIVE CONEXÕES - ENTERRADO</t>
  </si>
  <si>
    <t>01.08.032</t>
  </si>
  <si>
    <t>TUBO DRENO PLASTICO CORRUGADO PERFURADO DE 100MM EM BARRAS</t>
  </si>
  <si>
    <t>01.08.033</t>
  </si>
  <si>
    <t>TUBO DRENO PLASTICO CORRUGADO PERFURADO DE 150MM EM BARRAS</t>
  </si>
  <si>
    <t>01.08.034</t>
  </si>
  <si>
    <t>MANTA GEOTÊXTIL NÃO TECIDO AGULHADO 100% POLIESTER, RT 10</t>
  </si>
  <si>
    <t>01.08.035</t>
  </si>
  <si>
    <t>MANTA GEOTÊXTIL NÃO TECIDO AGULHADO 100% POLIESTER, RT 21</t>
  </si>
  <si>
    <t>01.08.036</t>
  </si>
  <si>
    <t>MANTA GEOTÊXTIL NÃO TECIDO AGULHADO 100% POLIESTER, RT 31</t>
  </si>
  <si>
    <t>01.08.040</t>
  </si>
  <si>
    <t>ENVOLVIMENTO DE DRENOS COM PEDRA BRITADA</t>
  </si>
  <si>
    <t>01.08.041</t>
  </si>
  <si>
    <t>ENVOLVIMENTO DE DRENOS COM AREIA GROSSA</t>
  </si>
  <si>
    <t>01.08.044</t>
  </si>
  <si>
    <t>FORNEC E INST DE DHP EM FUROS DE 100MM C/TUBO PVC 1 1/2" INCL TXS INST</t>
  </si>
  <si>
    <t>01.08.045</t>
  </si>
  <si>
    <t>FORNEC E INST DE DHP EM FUROS DE 100MM C/TUBO PVC 2" INCL TXS INST</t>
  </si>
  <si>
    <t>01.08.050</t>
  </si>
  <si>
    <t>CAIXA DE LIGACAO OU INSPECAO - ALVENARIA DE 1/2 TIJOLO REVESTIDA</t>
  </si>
  <si>
    <t>01.08.051</t>
  </si>
  <si>
    <t>CAIXA DE LIGACAO OU INSPECAO - ALVENARIA DE 1 TIJOLO REVESTIDA</t>
  </si>
  <si>
    <t>01.08.052</t>
  </si>
  <si>
    <t>CAIXA DE LIGACAO OU INSPECAO - TAMPA DE CONCRETO ARMADO</t>
  </si>
  <si>
    <t>01.08.053</t>
  </si>
  <si>
    <t>TUBO CONCRETO SIMPLES (PS-1) COM PONTA E BOLSA  Ø 30CM  NBR 8890/2007</t>
  </si>
  <si>
    <t>01.08.054</t>
  </si>
  <si>
    <t>TUBO CONCRETO SIMPLES (PS-1) COM PONTA E BOLSA  Ø 40CM  NBR 8890/2007</t>
  </si>
  <si>
    <t>01.08.055</t>
  </si>
  <si>
    <t>TUBO CONCRETO SIMPLES (PS-1) COM PONTA E BOLSA  Ø 50CM  NBR 8890/2007</t>
  </si>
  <si>
    <t>01.08.056</t>
  </si>
  <si>
    <t>TUBO CONCRETO SIMPLES (PS-1) COM PONTA E BOLSA  Ø 60CM  NBR 8890/2007</t>
  </si>
  <si>
    <t>01.08.057</t>
  </si>
  <si>
    <t>TUBO CONCRETO ARMADO (PA-1) COM PONTA E BOLSA  Ø 80CM  NBR 8890/2007</t>
  </si>
  <si>
    <t>01.08.058</t>
  </si>
  <si>
    <t>TUBO CONCRETO ARMADO (PA-1) COM PONTA E BOLSA  Ø 100CM  NBR 8890/2007</t>
  </si>
  <si>
    <t>01.08.059</t>
  </si>
  <si>
    <t>TUBO CONCRETO ARMADO (PA-1) COM PONTA E BOLSA  Ø 120CM  NBR 8890/2007</t>
  </si>
  <si>
    <t>01.08.060</t>
  </si>
  <si>
    <t>TUBO DRENO PEAD CORRUG PERF DN 65MM EM ROLOS</t>
  </si>
  <si>
    <t>01.08.061</t>
  </si>
  <si>
    <t>TUBO DRENO PEAD CORRUG PERF DN 80MM EM ROLO</t>
  </si>
  <si>
    <t>01.08.062</t>
  </si>
  <si>
    <t>TUBO DRENO PEAD CORRUG PERF DN 100MM EM ROLO</t>
  </si>
  <si>
    <t>01.08.063</t>
  </si>
  <si>
    <t>TUBO DRENO PEAD CORRUG PERF DN 170MM EM ROLO</t>
  </si>
  <si>
    <t>01.08.064</t>
  </si>
  <si>
    <t>TUBO DRENO PEAD CORRUG PERF P/ PAISAGISMO DN 65MM EM ROLO</t>
  </si>
  <si>
    <t>01.08.065</t>
  </si>
  <si>
    <t>TUBO DRENO PEAD CORRUG PERF P/ PAISAGISMO DN 110MM EM ROLO</t>
  </si>
  <si>
    <t>01.08.099</t>
  </si>
  <si>
    <t>SERVICOS EM DRENAGEM DO TERRENO</t>
  </si>
  <si>
    <t>01.10.001</t>
  </si>
  <si>
    <t>GABARITO DE MADEIRA ESQUADRADO E NIVELADO PARA LOCAÇÃO DE OBRA</t>
  </si>
  <si>
    <t>01.50.099</t>
  </si>
  <si>
    <t>DEMOLICOES</t>
  </si>
  <si>
    <t>01.60.099</t>
  </si>
  <si>
    <t>RETIRADAS</t>
  </si>
  <si>
    <t>01.70.099</t>
  </si>
  <si>
    <t>RECOLOCACOES</t>
  </si>
  <si>
    <t>01.80.099</t>
  </si>
  <si>
    <t>SERVICOS PRELIMINARES - CONSERVACAO</t>
  </si>
  <si>
    <t>02.01.001</t>
  </si>
  <si>
    <t>02.01.002</t>
  </si>
  <si>
    <t>02.01.005</t>
  </si>
  <si>
    <t>ESCORAMENTO DE TERRA CONTINUO</t>
  </si>
  <si>
    <t>02.01.006</t>
  </si>
  <si>
    <t>ESCORAMENTO DE TERRA DESCONTINUO</t>
  </si>
  <si>
    <t>02.01.010</t>
  </si>
  <si>
    <t>02.01.012</t>
  </si>
  <si>
    <t>02.01.015</t>
  </si>
  <si>
    <t>02.01.025</t>
  </si>
  <si>
    <t>02.01.027</t>
  </si>
  <si>
    <t>REATERRO COM ADICAO DE 2% DE CIMENTO</t>
  </si>
  <si>
    <t>02.01.099</t>
  </si>
  <si>
    <t>ESCAVACOES</t>
  </si>
  <si>
    <t>02.02.004</t>
  </si>
  <si>
    <t>TUBULÕES  ESCAVAÇÃO MANUAL - DIÂMETRO MÍNIMO DE 100CM</t>
  </si>
  <si>
    <t>02.02.005</t>
  </si>
  <si>
    <t>TUBULÕES  ENCAMISAMENTO COM ANEL DE CONCRETO PREMOLDADO DIÂMETRO EXTERNO Ø 100CM  H=50CM  E=3,50 CM</t>
  </si>
  <si>
    <t>02.02.018</t>
  </si>
  <si>
    <t>TUBULÕES CONCRETO DOSADO FCK=20MPa PARA BASE E FUSTE</t>
  </si>
  <si>
    <t>02.02.019</t>
  </si>
  <si>
    <t>PREENCHIMENTO COROA CIRCULAR ENCAMISAMENTO FUSTE TUBULAO ARGAMASSA CIMENTO AREIA TRAÇO 1:8</t>
  </si>
  <si>
    <t>02.02.021</t>
  </si>
  <si>
    <t>ACO CA-50 (A OU B) FYK = 500 MPA</t>
  </si>
  <si>
    <t>02.02.022</t>
  </si>
  <si>
    <t>ACO CA 60 (A OU B) FYK= 600 M PA</t>
  </si>
  <si>
    <t>02.02.026</t>
  </si>
  <si>
    <t>BROCA DE CONCRETO DE DIAMETRO 25CM - INCL ARRANQUES</t>
  </si>
  <si>
    <t>02.02.027</t>
  </si>
  <si>
    <t>BROCA DE CONCRETO DE DIAMETRO 30CM - INCL ARRANQUES</t>
  </si>
  <si>
    <t>02.02.035</t>
  </si>
  <si>
    <t>ESTACAS TIPO STRAUSS DIAM 25CM</t>
  </si>
  <si>
    <t>02.02.036</t>
  </si>
  <si>
    <t>ESTACAS TIPO STRAUSS DIAM 32CM</t>
  </si>
  <si>
    <t>02.02.037</t>
  </si>
  <si>
    <t>ESTACAS TIPO STRAUSS DIAM 38CM</t>
  </si>
  <si>
    <t>02.02.038</t>
  </si>
  <si>
    <t>ESTACAS TIPO STRAUSS DIAM 45CM</t>
  </si>
  <si>
    <t>02.02.070</t>
  </si>
  <si>
    <t>ESTACA TIPO HELICE DN 25CM</t>
  </si>
  <si>
    <t>02.02.071</t>
  </si>
  <si>
    <t>ESTACA TIPO HELICE DN 30CM</t>
  </si>
  <si>
    <t>02.02.072</t>
  </si>
  <si>
    <t>ESTACA TIPO HELICE DN 35CM</t>
  </si>
  <si>
    <t>02.02.073</t>
  </si>
  <si>
    <t>ESTACA TIPO HELICE DN 40CM</t>
  </si>
  <si>
    <t>02.02.074</t>
  </si>
  <si>
    <t>ESTACA TIPO HELICE DN 50CM</t>
  </si>
  <si>
    <t>02.02.075</t>
  </si>
  <si>
    <t>ESTACA TIPO HELICE DN 60CM</t>
  </si>
  <si>
    <t>02.02.076</t>
  </si>
  <si>
    <t>ESTACA TIPO HELICE DN 70CM</t>
  </si>
  <si>
    <t>02.02.077</t>
  </si>
  <si>
    <t>ESTACA TIPO HELICE DN 80CM</t>
  </si>
  <si>
    <t>02.02.078</t>
  </si>
  <si>
    <t>ESTACA TIPO HELICE DN 90CM</t>
  </si>
  <si>
    <t>02.02.085</t>
  </si>
  <si>
    <t>TRANSPORTE E ATERRO INTERNO DE MATERIAL ESCAVADO DE FUNDAÇÃO-ESTACA-TUBULÃO</t>
  </si>
  <si>
    <t>02.02.089</t>
  </si>
  <si>
    <t>TAXA DE MOBILIZACÃO DE EQUIPAMENTO PARA ESTACA TIPO HELICE SEGMENTAD</t>
  </si>
  <si>
    <t>02.02.091</t>
  </si>
  <si>
    <t>TAXA DE MOBILIZAÇÃO DE EQUIPAMENTO - ESTACA ESCAVADA</t>
  </si>
  <si>
    <t>02.02.093</t>
  </si>
  <si>
    <t>TAXA DE MOBILIZAÇÃO DE EQUIPAMENTO - ESTACA RAIZ</t>
  </si>
  <si>
    <t>02.02.094</t>
  </si>
  <si>
    <t>TAXA DE MOBILIZACAO DE EQUIPAMENTO PARA ESTACA TIPO HELICE</t>
  </si>
  <si>
    <t>02.02.095</t>
  </si>
  <si>
    <t>EMENDA COM ANEIS SOLDADOS PARA ESTACA</t>
  </si>
  <si>
    <t>02.02.097</t>
  </si>
  <si>
    <t>TAXA DE MOBILIZACAO DE EQUIPAMENTO - ESTACAS PRE-MOLDADAS</t>
  </si>
  <si>
    <t>02.02.098</t>
  </si>
  <si>
    <t>TAXA DE MOBILIZACAO DE EQUIPAMENTOS - ESTACAS STRAUSS</t>
  </si>
  <si>
    <t>02.02.099</t>
  </si>
  <si>
    <t>FUNDACOES PROFUNDAS</t>
  </si>
  <si>
    <t>02.02.100</t>
  </si>
  <si>
    <t>ESTACA ESCAVADA MECANICAMENTE DIAM 25CM</t>
  </si>
  <si>
    <t>02.02.101</t>
  </si>
  <si>
    <t>ESTACA ESCAVADA MECANICAMENTE DIAM 30CM</t>
  </si>
  <si>
    <t>02.02.102</t>
  </si>
  <si>
    <t>ESTACA ESCAVADA MECANICAMENTE DIAM 35CM</t>
  </si>
  <si>
    <t>02.02.103</t>
  </si>
  <si>
    <t>ESTACA ESCAVADA MECANICAMENTE DIAM 40CM</t>
  </si>
  <si>
    <t>02.02.104</t>
  </si>
  <si>
    <t>ESTACA ESCAVADA MECANICAMENTE DIAM 50CM</t>
  </si>
  <si>
    <t>02.02.105</t>
  </si>
  <si>
    <t>ESTACA ESCAVADA MECANICAMENTE DIAM 60CM</t>
  </si>
  <si>
    <t>02.02.106</t>
  </si>
  <si>
    <t>ESTACA ESCAVADA MECANICAMENTE DIAM 70CM</t>
  </si>
  <si>
    <t>02.02.107</t>
  </si>
  <si>
    <t>ESTACA PRE-MOLDADA CONCRETO SECÃO ATE 289 CM2  CRAVADA</t>
  </si>
  <si>
    <t>02.02.108</t>
  </si>
  <si>
    <t>ESTACA PRE-MOLDADA CONCRETO SECÃO DE 290 A 429 CM2  CRAVADA</t>
  </si>
  <si>
    <t>02.02.109</t>
  </si>
  <si>
    <t>ESTACA PRE-MOLDADA CONCRETO SECÃO DE 430 A 569 CM2  CRAVADA</t>
  </si>
  <si>
    <t>02.02.110</t>
  </si>
  <si>
    <t>ESTACA PRE-MOLDADA CONCRETO SECÃO DE 570 A 714 CM2  CRAVADA</t>
  </si>
  <si>
    <t>02.02.111</t>
  </si>
  <si>
    <t>ESTACA PRE-MOLDADA CONCRETO SECÃO DE 715 A 999 CM2  CRAVADA</t>
  </si>
  <si>
    <t>02.02.113</t>
  </si>
  <si>
    <t>ESTACA RAIZ DN 150MM PERFURAÇAO EM SOLO</t>
  </si>
  <si>
    <t>02.02.114</t>
  </si>
  <si>
    <t>ESTACA RAIZ DN 160MM PERFURAÇAO EM SOLO</t>
  </si>
  <si>
    <t>02.02.115</t>
  </si>
  <si>
    <t>ESTACA RAIZ DN 200MM PERFURAÇAO EM SOLO</t>
  </si>
  <si>
    <t>02.02.116</t>
  </si>
  <si>
    <t>ESTACA RAIZ DN 250MM PERFURAÇAO EM SOLO</t>
  </si>
  <si>
    <t>02.02.117</t>
  </si>
  <si>
    <t>ESTACA RAIZ DN 310MM PERFURAÇAO EM SOLO</t>
  </si>
  <si>
    <t>02.02.118</t>
  </si>
  <si>
    <t>ESTACA RAIZ DN 400MM PERFURAÇAO EM SOLO</t>
  </si>
  <si>
    <t>02.03.001</t>
  </si>
  <si>
    <t>FORMA DE MADEIRA MACICA</t>
  </si>
  <si>
    <t>02.03.099</t>
  </si>
  <si>
    <t>FORMAS</t>
  </si>
  <si>
    <t>02.04.002</t>
  </si>
  <si>
    <t>ACO CA 50 (A OU B) FYK= 500 M PA</t>
  </si>
  <si>
    <t>02.04.003</t>
  </si>
  <si>
    <t>02.04.005</t>
  </si>
  <si>
    <t>TELA ARMADURA (MALHA ACO CA 60 FYK= 600 M PA)</t>
  </si>
  <si>
    <t>02.04.099</t>
  </si>
  <si>
    <t>ARMADURAS</t>
  </si>
  <si>
    <t>02.05.014</t>
  </si>
  <si>
    <t>CONCRETO DOSADO E LANÇADO FCK=20MPA</t>
  </si>
  <si>
    <t>02.05.018</t>
  </si>
  <si>
    <t>CONCRETO DOSADO E LANCADO FCK=25MPA</t>
  </si>
  <si>
    <t>02.05.019</t>
  </si>
  <si>
    <t>CONCRETO DOSADO E LANCADO FCK=30MPA</t>
  </si>
  <si>
    <t>02.05.024</t>
  </si>
  <si>
    <t>CONCRETO DOSADO,BOMBEADO E LANÇADO FCK=20MPA</t>
  </si>
  <si>
    <t>02.05.028</t>
  </si>
  <si>
    <t>CONCRETO DOSADO,BOMBEADO E LANCADO FCK=25MPA</t>
  </si>
  <si>
    <t>02.05.029</t>
  </si>
  <si>
    <t>CONCRETO DOSADO, BOMBEADO E LANCADO FCK=30MPA</t>
  </si>
  <si>
    <t>02.05.050</t>
  </si>
  <si>
    <t>CONCRETO GROUT, PREPARADO NO LOCAL, LANÇADO E ADENSADO</t>
  </si>
  <si>
    <t>02.05.098</t>
  </si>
  <si>
    <t>FORNECIMENTO E MONTAGEM DE ESTRUTURA PRE-MOLDADA DE CONCRETO</t>
  </si>
  <si>
    <t>02.05.099</t>
  </si>
  <si>
    <t>CONCRETOS</t>
  </si>
  <si>
    <t>02.06.002</t>
  </si>
  <si>
    <t>ALVENARIA EMBASAMENTO TIJOLO BARRO MACIÇO E = 1/2 TIJOLO</t>
  </si>
  <si>
    <t>02.06.003</t>
  </si>
  <si>
    <t>ALVENARIA EMBASAMENTO TIJOLO BARRO MACIÇO E = 1 TIJOLO</t>
  </si>
  <si>
    <t>02.06.020</t>
  </si>
  <si>
    <t>ALVENARIA EMBASAMENTO BLOCO CONCRETO ESTRUTURAL 14X19X39CM CLASSE A</t>
  </si>
  <si>
    <t>02.06.021</t>
  </si>
  <si>
    <t>ALVENARIA EMBASAMENTO BLOCO CONCRETO ESTRUTURAL 19X19X39CM CLASSE A</t>
  </si>
  <si>
    <t>02.06.099</t>
  </si>
  <si>
    <t>EMBASAMENTOS</t>
  </si>
  <si>
    <t>02.07.001</t>
  </si>
  <si>
    <t>IMPERM RESP ALV EMBAS COM ARGAM CIM-AREIA 1:3 CONTENDO HIDROFUGO</t>
  </si>
  <si>
    <t>02.07.002</t>
  </si>
  <si>
    <t>IMPERM RESP ALV EMBAS C/ CIM-AREIA 1-3 HIDROFUGO/TINTA BETUMINOSA</t>
  </si>
  <si>
    <t>02.07.003</t>
  </si>
  <si>
    <t>IMPERMEABILIZACAO POR CRISTALIZACAO - SUB SOLOS</t>
  </si>
  <si>
    <t>02.07.099</t>
  </si>
  <si>
    <t>IMPERMEABILIZACOES</t>
  </si>
  <si>
    <t>02.50.001</t>
  </si>
  <si>
    <t>DEMOLIÇÃO DE CONCRETO SIMPLES (MANUAL)</t>
  </si>
  <si>
    <t>02.50.002</t>
  </si>
  <si>
    <t>DEMOLIÇÃO DE LASTRO DE CONCRETO SIMPLES (MANUAL)</t>
  </si>
  <si>
    <t>02.50.003</t>
  </si>
  <si>
    <t>DEMOLIÇÃO DE ALVENARIA DE FUNDACÃO (MANUAL)</t>
  </si>
  <si>
    <t>02.50.099</t>
  </si>
  <si>
    <t>02.60.099</t>
  </si>
  <si>
    <t>02.70.099</t>
  </si>
  <si>
    <t>02.80.099</t>
  </si>
  <si>
    <t>SERVICOS INFRA ESTRUTURA - CONSERVACAO</t>
  </si>
  <si>
    <t>03.01.001</t>
  </si>
  <si>
    <t>FORMAS DE MADEIRA MACICA</t>
  </si>
  <si>
    <t>03.01.002</t>
  </si>
  <si>
    <t>FORMAS PLANAS PLASTIFICADA PARA CONCRETO APARENTE</t>
  </si>
  <si>
    <t>03.01.003</t>
  </si>
  <si>
    <t>FORMAS CURVAS PLASTIFICADA PARA CONCRETO APARENTE</t>
  </si>
  <si>
    <t>03.01.005</t>
  </si>
  <si>
    <t>CIMBRAMENTO DE MADEIRA</t>
  </si>
  <si>
    <t>03.01.021</t>
  </si>
  <si>
    <t>FORMA TUBO DE PAPELAO DIAMETRO DE 20CM COM GRAVATA E ESCORA DUAS DIREÇOES</t>
  </si>
  <si>
    <t>03.01.022</t>
  </si>
  <si>
    <t>FORMA TUBO DE PAPELAO DIAMETRO DE 25CM COM GRAVATA E ESCORA DUAS DIREÇOES</t>
  </si>
  <si>
    <t>03.01.023</t>
  </si>
  <si>
    <t>FORMA TUBO DE PAPELAO DIAMETRO DE 30CM COM GRAVATA E ESCORA DUAS DIREÇOES</t>
  </si>
  <si>
    <t>03.01.024</t>
  </si>
  <si>
    <t>FORMA TUBO DE PAPELAO DIAMETRO DE 35CM COM GRAVATA E ESCORA DUAS DIREÇOES</t>
  </si>
  <si>
    <t>03.01.026</t>
  </si>
  <si>
    <t>FORMA TUBO DE PAPELAO DIAMETRO DE 40CM COM GRAVATA E ESCORA DUAS DIREÇOES</t>
  </si>
  <si>
    <t>03.01.027</t>
  </si>
  <si>
    <t>FORMA TUBO DE PAPELAO DIAMETRO DE 45CM COM GRAVATA E ESCORA DUAS DIREÇOES</t>
  </si>
  <si>
    <t>03.01.028</t>
  </si>
  <si>
    <t>FORMA TUBO DE PAPELAO DIAMETRO DE 50CM COM GRAVATA E ESCORA DUAS DIREÇOES</t>
  </si>
  <si>
    <t>03.01.029</t>
  </si>
  <si>
    <t>FORMA TUBO DE PAPELAO DIAMETRO DE 55CM COM GRAVATA E ESCORA DUAS DIREÇOES</t>
  </si>
  <si>
    <t>03.01.031</t>
  </si>
  <si>
    <t>FORMA TUBO DE PAPELAO DIAMETRO DE 60CM COM GRAVATA E ESCORA DUAS DIREÇOES</t>
  </si>
  <si>
    <t>03.01.032</t>
  </si>
  <si>
    <t>FORMA TUBO DE PAPELAO DIAMETRO DE 70CM COM GRAVATA E ESCORA DUAS DIREÇOES</t>
  </si>
  <si>
    <t>03.01.099</t>
  </si>
  <si>
    <t>03.02.002</t>
  </si>
  <si>
    <t>03.02.003</t>
  </si>
  <si>
    <t>03.02.005</t>
  </si>
  <si>
    <t>03.02.010</t>
  </si>
  <si>
    <t>INSERTS EM CANTONEIRAS OU CHAPA AÇO A-36 P/SOLIDARIZAÇÃO DE VIGAS E PILARES</t>
  </si>
  <si>
    <t>CONJUNTO DE LUVAS E PINO ROSCAVEL DN 12,5MM P/SOLIDARIZAÇÃO DE VIGA FORNEC. E INST.</t>
  </si>
  <si>
    <t>03.02.021</t>
  </si>
  <si>
    <t>CONJUNTO DE LUVAS E PINO ROSCAVEL DN 16MM P/SOLIDARIZAÇÃO DE VIGA FORNEC. E INST.</t>
  </si>
  <si>
    <t>03.02.022</t>
  </si>
  <si>
    <t>CONJUNTO DE LUVAS E PINO ROSCAVEL DN 20MM P/SOLIDARIZAÇÃO DE VIGA FORNEC. E INST.</t>
  </si>
  <si>
    <t>03.02.023</t>
  </si>
  <si>
    <t>CONJUNTO DE LUVAS E PINO ROSCAVEL DN 25MM P/SOLIDARIZAÇÃO DE VIGA FORNEC. E INST.</t>
  </si>
  <si>
    <t>03.02.024</t>
  </si>
  <si>
    <t>CONJUNTO DE LUVAS E PINO ROSCAVEL DN 32MM P/SOLIDARIZAÇÃO DE VIGA FORNEC. E INST.</t>
  </si>
  <si>
    <t>03.02.099</t>
  </si>
  <si>
    <t>03.03.003</t>
  </si>
  <si>
    <t>LAJE PRE-FABRICADA UNID C/VIGOTAS PROTENDIDAS LP12-100KGF/M2</t>
  </si>
  <si>
    <t>03.03.005</t>
  </si>
  <si>
    <t>LAJE PRE-FABRICADA UNIDIRECIONAL C/VIGOTAS PROTENDIDAS LP12-300KGF/M2</t>
  </si>
  <si>
    <t>03.03.006</t>
  </si>
  <si>
    <t>LAJE PRE-FABRICADA UNIDIRECIONAL C/VIGOTAS PROTENDIDAS LP16-100KGF/M2</t>
  </si>
  <si>
    <t>03.03.007</t>
  </si>
  <si>
    <t>LAJE PRE-FABRICADA UNIDIRECIONAL C/VIGOTAS PROTENDIDAS LP16-300KGF/M2</t>
  </si>
  <si>
    <t>03.03.008</t>
  </si>
  <si>
    <t>LAJE PRE-FABRICADA UNIDIRECIONAL C/VIGOTAS PROTENDIDAS LP20-100KGF/M2</t>
  </si>
  <si>
    <t>03.03.009</t>
  </si>
  <si>
    <t>LAJE PRE-FABRICADA UNIDIRECIONAL C/VIGOTAS PROTENDIDAS LP20-300KGF/M2</t>
  </si>
  <si>
    <t>03.03.010</t>
  </si>
  <si>
    <t>LAJE PRE-FABRICADA UNIDIRECIONAL C/VIGOTAS PROTENDIDAS LP20-500KGF/M2</t>
  </si>
  <si>
    <t>03.03.012</t>
  </si>
  <si>
    <t>LAJE PRE-FABRICADA UNIDIRECIONAL C/VIGOTAS PROTENDIDAS LP24-100KGF/M2</t>
  </si>
  <si>
    <t>03.03.014</t>
  </si>
  <si>
    <t>CONCRETO DOSADO E LANCADO FCK= 20 M PA</t>
  </si>
  <si>
    <t>03.03.015</t>
  </si>
  <si>
    <t>LAJE PRE-FABRICADA UNIDIRECIONAL C/VIGOTAS PROTENDIDAS LP24-300KGF/M2</t>
  </si>
  <si>
    <t>03.03.016</t>
  </si>
  <si>
    <t>CONCRETO DOSADO E LANCADO FCK=25 MPA</t>
  </si>
  <si>
    <t>03.03.017</t>
  </si>
  <si>
    <t>LAJE PRE-FABRICADA UNIDIRECIONAL C/VIGOTAS PROTENDIDAS LP24-500KGF/M2</t>
  </si>
  <si>
    <t>03.03.018</t>
  </si>
  <si>
    <t>LAJE PRE-FABRICADA VIGOTA TRELICADA UNIDIRECIONAL LT12-100KGF/M2</t>
  </si>
  <si>
    <t>03.03.019</t>
  </si>
  <si>
    <t>LAJE PRE-FABRICADA VIGOTA TRELICADA UNIDIRECIONAL LT16-100KGF/M2</t>
  </si>
  <si>
    <t>03.03.022</t>
  </si>
  <si>
    <t>LAJE PRE-FABRICADA VIGOTA TRELICADA UNIDIRECIONAL LT16-300KGF/M2</t>
  </si>
  <si>
    <t>03.03.024</t>
  </si>
  <si>
    <t>CONCRETO DOSADO,BOMBEADO E LANCADO FCK= 20 M PA</t>
  </si>
  <si>
    <t>03.03.026</t>
  </si>
  <si>
    <t>CONCRETO DOSADO,BOMBEADO E LANCADO FCK 25 MPA</t>
  </si>
  <si>
    <t>03.03.027</t>
  </si>
  <si>
    <t>LAJE PRE-FABRICADA VIGOTA TRELICADA UNIDIRECIONAL LT20-100KGF/M2</t>
  </si>
  <si>
    <t>03.03.028</t>
  </si>
  <si>
    <t>LAJE PRE-FABRICADA VIGOTA TRELICADA UNIDIRECIONAL LT20-300KGF/M2</t>
  </si>
  <si>
    <t>03.03.029</t>
  </si>
  <si>
    <t>LAJE PRE-FABRICADA VIGOTA TRELICADA UNIDIRECIONAL LT20-500KGF/M2</t>
  </si>
  <si>
    <t>03.03.030</t>
  </si>
  <si>
    <t>03.03.031</t>
  </si>
  <si>
    <t>LAJE PRE-FABRICADA VIGOTA TRELICADA UNIDIRECIONAL LT25-300KGF/M2</t>
  </si>
  <si>
    <t>03.03.032</t>
  </si>
  <si>
    <t>LAJE PRE-FABRICADA VIGOTA TRELICADA UNIDIRECIONAL LT25-500KGF/M2</t>
  </si>
  <si>
    <t>03.03.034</t>
  </si>
  <si>
    <t>LAJE PRE-FABRICADA PAINEL ALVEOLAR CONCRETO PROTENDIDO H15-100KGF/M2</t>
  </si>
  <si>
    <t>03.03.036</t>
  </si>
  <si>
    <t>LAJE PRE-FABRICADA PAINEL ALVEOLAR CONCRETO PROTENDIDO H15-300KGF/M2</t>
  </si>
  <si>
    <t>03.03.037</t>
  </si>
  <si>
    <t>LAJE PRE-FABRICADA PAINEL ALVEOLAR CONCRETO PROTENDIDO H15-500KGF/M2</t>
  </si>
  <si>
    <t>03.03.038</t>
  </si>
  <si>
    <t>LAJE PRE-FABRICADA PAINEL ALVEOLAR CONCRETO PROTENDIDO H20-300KGF/M2</t>
  </si>
  <si>
    <t>03.03.039</t>
  </si>
  <si>
    <t>LAJE PRE-FABRICADA PAINEL ALVEOLAR CONCRETO PROTENDIDO H20-500KGF/M2</t>
  </si>
  <si>
    <t>03.03.048</t>
  </si>
  <si>
    <t>LAJE PRE-FABRICADA PRE-LAJE TRELICADA BIDIR C/ EPS PLT12-100KGF/M2</t>
  </si>
  <si>
    <t>03.03.049</t>
  </si>
  <si>
    <t>LAJE PRE-FABRICADA PRE-LAJE TRELICADA BIDIR C/ EPS PLT16-100KGF/M2</t>
  </si>
  <si>
    <t>03.03.050</t>
  </si>
  <si>
    <t>LAJE PRE-FABRICADA PRE-LAJE TRELICADA BIDIR C/ EPS PLT-16 300KGF/M2</t>
  </si>
  <si>
    <t>03.03.054</t>
  </si>
  <si>
    <t>LAJE PRE-FABRICADA PRE-LAJE TRELICADA BIDIR C/ EPS PLT20-100KGF/M2</t>
  </si>
  <si>
    <t>03.03.055</t>
  </si>
  <si>
    <t>TIJOLO FURADO CERAMICO P/ENCHIMENTO DE REBAIXO DE LAJE</t>
  </si>
  <si>
    <t>03.03.056</t>
  </si>
  <si>
    <t>CONCRETO PREPARADO NO LOCAL C/AGREGADO LEVE P/ENCHIMENTO</t>
  </si>
  <si>
    <t>03.03.058</t>
  </si>
  <si>
    <t>LAJE PRE-FABRICADA PRE-LAJE TRELICADA BIDIR C/ EPS PLT20-300KGF/M2</t>
  </si>
  <si>
    <t>03.03.059</t>
  </si>
  <si>
    <t>LAJE PRE-FABRICADA PRE-LAJE TRELICADA BIDIR C/ EPS PLT20-500KGF/M2</t>
  </si>
  <si>
    <t>03.03.063</t>
  </si>
  <si>
    <t>LAJE PRE-FABRICADA PRE-LAJE TRELICADA BIDIR C/ EPS PLT25-300KGF/M2</t>
  </si>
  <si>
    <t>03.03.067</t>
  </si>
  <si>
    <t>LAJE PRE-FABRICADA PRE-LAJE TRELICADA BIDIR C/ EPS PLT25-500KGF/M2</t>
  </si>
  <si>
    <t>03.03.080</t>
  </si>
  <si>
    <t>REFORÇO PARA LAJE PRÉ-FABRICADA</t>
  </si>
  <si>
    <t>03.03.082</t>
  </si>
  <si>
    <t>LAJE PRE-FABRICADA PRE-LAJE TRELICADA UNIDIR C/ EPS PLT12-100KGF/M2</t>
  </si>
  <si>
    <t>03.03.083</t>
  </si>
  <si>
    <t>LAJE PRE-FABRICADA PRE-LAJE TRELICADA UNIDIR C/ EPS PLT16-100KGF/M2</t>
  </si>
  <si>
    <t>03.03.084</t>
  </si>
  <si>
    <t>LAJE PRE-FABRICADA PRE-LAJE TRELICADA UNIDIR C/ EPS PLT16-300KGF/M2</t>
  </si>
  <si>
    <t>03.03.085</t>
  </si>
  <si>
    <t>LAJE PRE-FABRICADA PRE-LAJE TRELICADA UNIDIR C/ EPS PLT20-100KGF/M2</t>
  </si>
  <si>
    <t>03.03.086</t>
  </si>
  <si>
    <t>LAJE PRE-FABRICADA PRE-LAJE TRELICADA UNIDIR C/ EPS PLT20-300KGF/M2</t>
  </si>
  <si>
    <t>03.03.087</t>
  </si>
  <si>
    <t>LAJE PRE-FABRICADA PRE-LAJE TRELICADA UNIDIR C/ EPS PLT20-500KGF/M2</t>
  </si>
  <si>
    <t>03.03.088</t>
  </si>
  <si>
    <t>LAJE PRE-FABRICADA PRE-LAJE TRELICADA UNIDIR C/ EPS PLT25-300KGF/M2</t>
  </si>
  <si>
    <t>03.03.089</t>
  </si>
  <si>
    <t>LAJE PRE-FABRICADA PRE-LAJE TRELICADA UNIDIR C/ EPS PLT25-500KGF/M2</t>
  </si>
  <si>
    <t>03.03.095</t>
  </si>
  <si>
    <t>FORNEC. E MONTAGEM DE VIGA PROTENDIDA PRÉ-MOLDADA DE CONCRETO</t>
  </si>
  <si>
    <t>03.03.098</t>
  </si>
  <si>
    <t>03.03.099</t>
  </si>
  <si>
    <t>03.03.101</t>
  </si>
  <si>
    <t>LAJE PRE-FABRICADA VIGOTA TRELICADA UNIDIRECIONAL LT12-300KGF/M2</t>
  </si>
  <si>
    <t>03.03.110</t>
  </si>
  <si>
    <t>ESCORAMENTO METÁLICO PARA VIGAS ALTURA ATÉ 3,20M ESPAÇAMENTO MENOR OU IGUAL 60CM</t>
  </si>
  <si>
    <t>03.03.111</t>
  </si>
  <si>
    <t>ESCORAMENTO METÁLICO PARA LAJES ALTURA ATÉ 3,20M MALHA MENOR OU IGUAL 1,50X1,50</t>
  </si>
  <si>
    <t>03.04.010</t>
  </si>
  <si>
    <t>FORNECIMENTO E MONTAGEM DE ESTRUTURA METALICA COM AÇO NAO PATINAVE (ASTM A36/A570)</t>
  </si>
  <si>
    <t>03.04.016</t>
  </si>
  <si>
    <t>FORNECIMENTO E MONTAGEM DE ESTRUTURA METALICA COM AÇO RESISTENTE A CORROSAO (ASTM A709/A588)</t>
  </si>
  <si>
    <t>DESMONTAGEM DE ESTRUTURA METALICA</t>
  </si>
  <si>
    <t>03.04.099</t>
  </si>
  <si>
    <t>ESTRUTURAS METALICAS</t>
  </si>
  <si>
    <t>03.05.010</t>
  </si>
  <si>
    <t>PILAR DE MADEIRA (PASSAGEM COBERTA)</t>
  </si>
  <si>
    <t>03.05.011</t>
  </si>
  <si>
    <t>VIGA DE MADEIRA 6X12 CM (PASSAGEM COBERTA)</t>
  </si>
  <si>
    <t>03.05.012</t>
  </si>
  <si>
    <t>VIGA DE MADEIRA 6X16 CM (PASSAGEM COBERTA)</t>
  </si>
  <si>
    <t>03.05.099</t>
  </si>
  <si>
    <t>ESTRUTURAS DE MADEIRA</t>
  </si>
  <si>
    <t>03.50.001</t>
  </si>
  <si>
    <t>DEMOLIÇÃO DE CONCRETO INCLUINDO REVESTIMENTOS (MANUAL)</t>
  </si>
  <si>
    <t>03.50.005</t>
  </si>
  <si>
    <t>DEMOLIÇÃO DE LAJES MISTAS OU PRÉ-MOLDADAS INCLUINDO REVESTIMENTOS (MANUAL)</t>
  </si>
  <si>
    <t>03.50.099</t>
  </si>
  <si>
    <t>03.60.099</t>
  </si>
  <si>
    <t>03.70.099</t>
  </si>
  <si>
    <t>03.80.099</t>
  </si>
  <si>
    <t>SERVICOS SUPER ESTRUTURA - CONSERVACAO</t>
  </si>
  <si>
    <t>04.01.001</t>
  </si>
  <si>
    <t>ALVENARIA DE TIJOLO DE BARRO MACICO E=1/4 TIJOLO</t>
  </si>
  <si>
    <t>04.01.002</t>
  </si>
  <si>
    <t>ALVENARIA DE TIJOLO DE BARRO MACICO E=1/2 TIJOLO</t>
  </si>
  <si>
    <t>04.01.003</t>
  </si>
  <si>
    <t>ALVENARIA DE TIJOLO DE BARRO MACICO E=1 TIJOLO</t>
  </si>
  <si>
    <t>04.01.012</t>
  </si>
  <si>
    <t>ALVENARIA DE TIJOLO DE BARRO A VISTA E=1/4 TIJOLO</t>
  </si>
  <si>
    <t>04.01.013</t>
  </si>
  <si>
    <t>REVESTIMENTO COM TIJOLO DE BARRO A VISTA E=1/2 TIJOLO/DISP ALTERNADA</t>
  </si>
  <si>
    <t>04.01.014</t>
  </si>
  <si>
    <t>ALVENARIA DE TIJOLO DE BARRO A VISTA E=1/2 TIJOLO</t>
  </si>
  <si>
    <t>04.01.015</t>
  </si>
  <si>
    <t>ALVENARIA DE TIJOLO DE BARRO A VISTA E=1 TIJOLO</t>
  </si>
  <si>
    <t>04.01.017</t>
  </si>
  <si>
    <t>ALVENARIA DE TIJOLO LAMINADO A VISTA E=1/2 TIJOLO/DISP ALTERNADO</t>
  </si>
  <si>
    <t>04.01.018</t>
  </si>
  <si>
    <t>ALVENARIA DE TIJOLO LAMINADO A VISTA E=1/4 TIJOLO</t>
  </si>
  <si>
    <t>04.01.019</t>
  </si>
  <si>
    <t>ALVENARIA DE TIJOLO LAMINADO A VISTA E=1/2 TIJOLO</t>
  </si>
  <si>
    <t>ALVENARIA DE TIJOLO LAMINADO A VISTA E=1 TIJOLO</t>
  </si>
  <si>
    <t>04.01.030</t>
  </si>
  <si>
    <t>ALVENARIA DE BLOCOS DE CONCRETO E=9CM CLASSE C</t>
  </si>
  <si>
    <t>04.01.033</t>
  </si>
  <si>
    <t>ALVENARIA DE BLOCO DE CONCRETO 14X19X39 CM CLASSE C</t>
  </si>
  <si>
    <t>04.01.034</t>
  </si>
  <si>
    <t>ALVENARIA DE BLOCO DE CONCRETO 19X19X39 CM CLASSE C</t>
  </si>
  <si>
    <t>04.01.042</t>
  </si>
  <si>
    <t>ALVENARIA DE BLOCO CERAMICO PORTANTE E=14CM</t>
  </si>
  <si>
    <t>04.01.043</t>
  </si>
  <si>
    <t>ALVENARIA DE BLOCO CERAMICO PORTANTE E=19CM</t>
  </si>
  <si>
    <t>04.01.045</t>
  </si>
  <si>
    <t>04.01.046</t>
  </si>
  <si>
    <t>ARMADURA CA 50 PARA PAREDE AUTO-PORTANTE</t>
  </si>
  <si>
    <t>04.01.047</t>
  </si>
  <si>
    <t>ARMADURA CA 60 PARA PAREDE AUTO-PORTANTE</t>
  </si>
  <si>
    <t>04.01.049</t>
  </si>
  <si>
    <t>ALVENARIA AUTO-PORTANTE: BLOCO CONCRETO ESTRUTURAL DE 19X19X19CM CLASSE B</t>
  </si>
  <si>
    <t>04.01.050</t>
  </si>
  <si>
    <t>ALVENARIA AUTO-PORTANTE: BLOCO CONCRETO ESTRUTURAL DE 14X19X39CM</t>
  </si>
  <si>
    <t>04.01.051</t>
  </si>
  <si>
    <t>ALVENARIA AUTO-PORTANTE: BLOCO CONCRETO ESTRUTURAL DE 19X19X39CM</t>
  </si>
  <si>
    <t>04.01.058</t>
  </si>
  <si>
    <t>VERGA/CINTA EM BLOCO DE CONCRETO CANALETA - 14 CM</t>
  </si>
  <si>
    <t>04.01.059</t>
  </si>
  <si>
    <t>VERGA/CINTA EM BLOCO DE CONCRETO CANALETA - 19 CM</t>
  </si>
  <si>
    <t>04.01.063</t>
  </si>
  <si>
    <t>ALVENARIA DE CONCRETO CELULAR - BLOCOS E=7,5CM</t>
  </si>
  <si>
    <t>04.01.064</t>
  </si>
  <si>
    <t>ALVENARIA DE CONCRETO CELULAR - BLOCOS E=10CM</t>
  </si>
  <si>
    <t>04.01.065</t>
  </si>
  <si>
    <t>ALVENARIA DE CONCRETO CELULAR BLOCOS E=15CM</t>
  </si>
  <si>
    <t>04.01.066</t>
  </si>
  <si>
    <t>FORMA PILAR QUADRA DE ESPORTES  BLOCO DE CONCRETO 39x19x39CM 3 Mpa</t>
  </si>
  <si>
    <t>04.01.070</t>
  </si>
  <si>
    <t>ALVENARIA DE TIJOLO CERAMICO FURADO (BAIANO) ESP.NOM. 10 CM</t>
  </si>
  <si>
    <t>04.01.071</t>
  </si>
  <si>
    <t>ALVENARIA DE TIJOLO CERAMICO FURADO (BAIANO) ESP.NOM. 12.5 CM</t>
  </si>
  <si>
    <t>04.01.072</t>
  </si>
  <si>
    <t>ALVENARIA DE TIJOLO CERAMICO FURADO (BAIANO) ESP.NOM 15 CM</t>
  </si>
  <si>
    <t>04.01.073</t>
  </si>
  <si>
    <t>ALVENARIA DE TIJOLO CERAMICO FURADO (BAIANO) ESP.NOM. 20 CM</t>
  </si>
  <si>
    <t>04.01.099</t>
  </si>
  <si>
    <t>ALVENARIAS</t>
  </si>
  <si>
    <t>04.02.011</t>
  </si>
  <si>
    <t>ELEMENTO VAZADO DE CONCRETO TIPO QUADRICULADO 25 FUROS  39X39X8CM NEOREX 19C</t>
  </si>
  <si>
    <t>04.02.014</t>
  </si>
  <si>
    <t>ELEMENTO VAZADO DE CONCRETO TIPO QUADRICULADO 16 FUROS C/ALETAS INCLINADAS 39X39X10CM</t>
  </si>
  <si>
    <t>04.02.015</t>
  </si>
  <si>
    <t>ELEMENTO VAZADO DE CONCRETO TIPO CAIXILHO 40X40X20CM</t>
  </si>
  <si>
    <t>04.02.018</t>
  </si>
  <si>
    <t>ELEMENTO VAZADO DE BLOCO DE CONCRETO 19X19X39CM CLASSE C</t>
  </si>
  <si>
    <t>ELEMENTO VAZADO DE BLOCOS CERAMICOS DE VEDACAO</t>
  </si>
  <si>
    <t>04.02.062</t>
  </si>
  <si>
    <t>ELEMENTO VAZADO CERAMICO 18X18X7CM</t>
  </si>
  <si>
    <t>04.02.099</t>
  </si>
  <si>
    <t>ELEMENTOS VAZADOS</t>
  </si>
  <si>
    <t>04.03.001</t>
  </si>
  <si>
    <t>DV-01 DIVISORIA DE GRANILITE - LATERAL ABERTA</t>
  </si>
  <si>
    <t>04.03.002</t>
  </si>
  <si>
    <t>DV-02 DIVISORIA DE GRANILITE - LATERAL FECHADA</t>
  </si>
  <si>
    <t>04.03.003</t>
  </si>
  <si>
    <t>DV-03 DIVISORIA DE GRANILITE - FRONTAL</t>
  </si>
  <si>
    <t>04.03.005</t>
  </si>
  <si>
    <t>DV-06 DIVISORIA DE GRANILITE SANITARIO INFANTIL H=1,20M</t>
  </si>
  <si>
    <t>04.03.008</t>
  </si>
  <si>
    <t>DV-04 DIVISÓRIA DE GRANILITE - ANTEPARO</t>
  </si>
  <si>
    <t>04.03.009</t>
  </si>
  <si>
    <t>DV-07 DIVISÓRIA DE GRANILITE</t>
  </si>
  <si>
    <t>04.03.010</t>
  </si>
  <si>
    <t>DIVISORIA DV-03 CR  SANITARIO / VESTIARIO FUNCIONARIOS USO EXCLUSIVO PADRÃO CRECHE</t>
  </si>
  <si>
    <t>PLACAS DE CONCRETO - ESPESSURA 5 CM</t>
  </si>
  <si>
    <t>04.03.022</t>
  </si>
  <si>
    <t>DIVISORIA CHAPA FIBRA MAD PRENS BP/PAINEL/VIDRO/VENTIL PERM E=35MM</t>
  </si>
  <si>
    <t>04.03.023</t>
  </si>
  <si>
    <t>DIVISORIA CHAPA FIBRA MAD PRENS BP/PAINEL CEGO 1,20X2,11M E=35MM</t>
  </si>
  <si>
    <t>04.03.025</t>
  </si>
  <si>
    <t>DIVISORIA CHAPA FIBRA MAD PRENS BP/PAINEL VENT PERM 1,20X2,11M E=35MM</t>
  </si>
  <si>
    <t>04.03.026</t>
  </si>
  <si>
    <t>DV-05 DIVISORIA PARA SALA DE INFORMÁTICA</t>
  </si>
  <si>
    <t>04.03.028</t>
  </si>
  <si>
    <t>DIVISORIA DE  PLACA DE GESSO ACARTONADO STANDARD 15MM ESPESSURA 100/70  COM LÃ MINERAL. FORNECIDA E INSTALADA</t>
  </si>
  <si>
    <t>04.03.029</t>
  </si>
  <si>
    <t>DIVISORIA DE  PLACA DE GESSO ACARTONADO STANDARD 15MM ESPESSURA 120/90  COM LÃ MINERAL. FORNECIDA E INSTALADA</t>
  </si>
  <si>
    <t>04.03.099</t>
  </si>
  <si>
    <t>PLACAS DIVISORIAS</t>
  </si>
  <si>
    <t>04.50.001</t>
  </si>
  <si>
    <t>DEMOLIÇÃO DE ALVENARIAS EM GERAL E ELEMENTOS VAZADOS,INCL REVESTIMENTOS</t>
  </si>
  <si>
    <t>04.50.010</t>
  </si>
  <si>
    <t>DEMOLIÇÃO DE DIVISÓRIAS DE MADEIRA INCLUINDO ENTARUGAMENTO</t>
  </si>
  <si>
    <t>04.50.011</t>
  </si>
  <si>
    <t>DEMOLIÇÃO DE DIVISÓRIAS EM PLACAS PARA SANITÁRIOS</t>
  </si>
  <si>
    <t>04.50.012</t>
  </si>
  <si>
    <t>DEMOLIÇÃO DE PLACAS DE FIBRO CIMENTO</t>
  </si>
  <si>
    <t>04.50.099</t>
  </si>
  <si>
    <t>04.60.010</t>
  </si>
  <si>
    <t>RETIRADA DE DIVISÓRIAS EM CHAPAS DE MADEIRA, INCLUSIVE ENTARUGAMENTO</t>
  </si>
  <si>
    <t>04.60.011</t>
  </si>
  <si>
    <t>RETIRADA DE DIVISÓRIAS EM CHAPA DE MADEIRA,EXCLUSIVE ENTARUGAMENTO</t>
  </si>
  <si>
    <t>04.60.012</t>
  </si>
  <si>
    <t>RETIRADA DE PAINÉIS DIVISÓRIAS COM MONTANTES METÁLICAS</t>
  </si>
  <si>
    <t>04.60.099</t>
  </si>
  <si>
    <t>04.70.010</t>
  </si>
  <si>
    <t>RECOLOCAÇÃO DE DIVISÓRIAS EM CHAPAS DE MADEIRA INCLUSIVE ENTARUGAMENTO</t>
  </si>
  <si>
    <t>04.70.011</t>
  </si>
  <si>
    <t>RECOLOCAÇÃO DE DIVISÓRIAS EM CHAPAS DE MADEIRA EXCLUSIVE ENTARUGAMENTO</t>
  </si>
  <si>
    <t>04.70.012</t>
  </si>
  <si>
    <t>RECOLOCAÇÃO DE PAINÉIS DIVISÓRIOS COM MONTANTES METÁLICAS</t>
  </si>
  <si>
    <t>04.70.099</t>
  </si>
  <si>
    <t>RECOLOCACOES DE ALVENARIA E OUTROS ELEMENTOS DIVISORIOS</t>
  </si>
  <si>
    <t>04.80.002</t>
  </si>
  <si>
    <t>ELEMENTO VAZADO REF NEO REX 16 19X19X10CM</t>
  </si>
  <si>
    <t>04.80.003</t>
  </si>
  <si>
    <t>ELEMENTO VAZADO REF NEO REX 16DC 19X19X19CM</t>
  </si>
  <si>
    <t>04.80.004</t>
  </si>
  <si>
    <t>ELEMENTO VAZADO REF NEO REX 90 39X39X7CM</t>
  </si>
  <si>
    <t>04.80.011</t>
  </si>
  <si>
    <t>DIVISORIA CHAPA COMPENSADO E=4MM G1-C8  AMBAS FACES INCL ENTARUGAMENTO</t>
  </si>
  <si>
    <t>04.80.017</t>
  </si>
  <si>
    <t>DIVISORIAS DE CHAPAS DIVILUX OU SIMILAR</t>
  </si>
  <si>
    <t>04.80.099</t>
  </si>
  <si>
    <t>SERVICOS DE ALVENARIA E OUTROS ELEMENTOS DIVISORIOS - CONSERVACAO</t>
  </si>
  <si>
    <t>05.01.001</t>
  </si>
  <si>
    <t>PM-67 PORTA DE MADEIRA MACHO/FEMEA P/ PINT. BAT. MET. L=82CM</t>
  </si>
  <si>
    <t>05.01.002</t>
  </si>
  <si>
    <t>PM-68 PORTA DE MADEIRA MACHO/FEMEA P/ PINT. BAT. MET. L=92CM</t>
  </si>
  <si>
    <t>05.01.004</t>
  </si>
  <si>
    <t>PM-04 PORTA DE MADEIRA SARRAFEADA P/ PINT. BAT. MADEIRA L=82CM</t>
  </si>
  <si>
    <t>05.01.005</t>
  </si>
  <si>
    <t>PM-05 PORTA DE MADEIRA SARRAFEADA P/ PINT. BAT. MADEIRA L=92CM</t>
  </si>
  <si>
    <t>05.01.009</t>
  </si>
  <si>
    <t>PM-19 PORTA DE MADEIRA MACHO/FEMEA P/ PINT. BAT. MADEIRA L=62CM</t>
  </si>
  <si>
    <t>05.01.010</t>
  </si>
  <si>
    <t>PM-20 PORTA DE MADEIRA MACHO/FEMEA P/ PINT. BAT. MADEIRA L=82CM</t>
  </si>
  <si>
    <t>05.01.011</t>
  </si>
  <si>
    <t>PM-21 PORTA DE MADEIRA MACHO/FEMEA P/ PINT. BAT. MADEIRA L=92CM</t>
  </si>
  <si>
    <t>05.01.013</t>
  </si>
  <si>
    <t>PM-23 PORTA DE MADEIRA MACHO/FEMEA P/ PINT. BAT. MADEIRA L=72CM</t>
  </si>
  <si>
    <t>05.01.014</t>
  </si>
  <si>
    <t>PM-24 PORTA DE MADEIRA SARRAFEADA P/ PINT. BAT. MADEIRA L=72CM</t>
  </si>
  <si>
    <t>05.01.024</t>
  </si>
  <si>
    <t>PM-34 PORTA DE MADEIRA MACHO/FEMEA P/ PINT. C/ BAND. BAT. MET. L=72CM</t>
  </si>
  <si>
    <t>05.01.025</t>
  </si>
  <si>
    <t>PM-35 PORTA DE MADEIRA MACHO/FEMEA P/ PINT. C/ BAND. BAT. MET. L=82CM</t>
  </si>
  <si>
    <t>05.01.026</t>
  </si>
  <si>
    <t>PM-36 PORTA DE MADEIRA MACHO/FEMEA P/ PINT. C/ BAND. BAT. MET. L=92CM</t>
  </si>
  <si>
    <t>05.01.028</t>
  </si>
  <si>
    <t>PORTAS PARA DIVISORIAS CHAPA FIBRA MAD PRENS BP COM FERRAGENS</t>
  </si>
  <si>
    <t>05.01.029</t>
  </si>
  <si>
    <t>PM-74 PORTA SARRAFEADO MACIÇO P/BOXES L=62CM-COMPLETA</t>
  </si>
  <si>
    <t>05.01.032</t>
  </si>
  <si>
    <t>PM-84 PORTA SARRAFEADO MACIÇO P/BOXES L=82CM-COMPLETA</t>
  </si>
  <si>
    <t>05.01.036</t>
  </si>
  <si>
    <t>PM-38 PORTA DE MADEIRA MACHO/FEMEA P/ PINT. C/ BAND. BAT. MAD. L=72CM</t>
  </si>
  <si>
    <t>05.01.037</t>
  </si>
  <si>
    <t>PM-39 PORTA DE MADEIRA MACHO/FEMEA P/ PINT. C/ BAND. BAT. MAD. L=82CM</t>
  </si>
  <si>
    <t>05.01.044</t>
  </si>
  <si>
    <t>PM-40 PORTA DE MADEIRA MACHO/FEMEA P/ PINT. C/ BAND. BAT. MAD. L=92CM</t>
  </si>
  <si>
    <t>05.01.046</t>
  </si>
  <si>
    <t>PM-70 PORTA DE MADEIRA SARRAFEADA P/ PINT. BAT. MET. L=72CM</t>
  </si>
  <si>
    <t>05.01.047</t>
  </si>
  <si>
    <t>PM-71 PORTA DE MADEIRA SARRAFEADA P/ PINT. BAT. MET. L=82CM</t>
  </si>
  <si>
    <t>05.01.048</t>
  </si>
  <si>
    <t>PM-72 PORTA DE MADEIRA SARRAFEADA P/ PINT. BAT. MET. L=92CM</t>
  </si>
  <si>
    <t>05.01.050</t>
  </si>
  <si>
    <t>PM-81 PORTA SARRAFEADO MACIÇO P/BOXE ACESSIVEL-COMPLETA</t>
  </si>
  <si>
    <t>05.01.051</t>
  </si>
  <si>
    <t>PM-75 PORTA SARRAFEADA MACICA SANIT. ACESSIVEL BAT. MET.</t>
  </si>
  <si>
    <t>05.01.069</t>
  </si>
  <si>
    <t>PM-82 PORTA DE CORRER ACESSIVEL SARRAF.MACIÇA P/PINTURA(L=111CM)</t>
  </si>
  <si>
    <t>05.01.070</t>
  </si>
  <si>
    <t>PM-83 PORTA DE CORRER ACESSIVEL SARRAFEADA MACIÇA G1-C1 P/PINTURA L=101CM</t>
  </si>
  <si>
    <t>05.01.090</t>
  </si>
  <si>
    <t>PM-58 PORTA DE MADEIRA SARRAFEADA P/ PINT. C/ BAND. BAT. MET. L=72CM INCLUSIVE REFORÇO DE FECHADURA</t>
  </si>
  <si>
    <t>05.01.091</t>
  </si>
  <si>
    <t>PM-59 PORTA DE MADEIRA SARRAFEADA P/ PINT. C/ BAND. BAT. MET. L=82CM INCLUSIVE REFORÇO DE FECHADURA</t>
  </si>
  <si>
    <t>05.01.092</t>
  </si>
  <si>
    <t>PM-60 PORTA DE MADEIRA SARRAFEADA P/ PINT. C/ BAND. BAT. MET. L=92CM INCLUSIVE REFORÇO DE FECHADURA</t>
  </si>
  <si>
    <t>05.01.094</t>
  </si>
  <si>
    <t>PM-62 PORTA DE MADEIRA SARRAFEADA P/ PINT. C/ BAND. BAT. MAD. L=72CM INCLUSIVE REFORÇO DE FECHADURA</t>
  </si>
  <si>
    <t>05.01.095</t>
  </si>
  <si>
    <t>PM-63 PORTA DE MADEIRA SARRAFEADA P/ PINT. C/ BAND. BAT. MAD. L=82CM INCLUSIVE REFORÇO DE FECHADURA</t>
  </si>
  <si>
    <t>05.01.096</t>
  </si>
  <si>
    <t>PM-64 PORTA DE MADEIRA SARRAFEADA P/ PINT. C/ BAND. BAT. MAD. L=92CM INCLUSIVE REFORÇO DE FECHADURA</t>
  </si>
  <si>
    <t>05.01.098</t>
  </si>
  <si>
    <t>PM-66 PORTA DE MADEIRA MACHO/FEMEA P/ PINT. BAT. MET. L=72CM</t>
  </si>
  <si>
    <t>05.01.099</t>
  </si>
  <si>
    <t>ELEMENTOS DE MADEIRA COM ACESSORIO</t>
  </si>
  <si>
    <t>05.01.100</t>
  </si>
  <si>
    <t>PM-69 PORTA DE MADEIRA MACHO/FEMEA P/ PINT. BAT. MET. L=124CM</t>
  </si>
  <si>
    <t>05.01.101</t>
  </si>
  <si>
    <t>PM-08 PORTA DE MADEIRA SARRAFEADA P/ PINT. BAT. MADEIRA L=124CM INCLUSIVE REFORÇO FECHADURA</t>
  </si>
  <si>
    <t>05.01.102</t>
  </si>
  <si>
    <t>PM-22 PORTA DE MADEIRA MACHO/FEMEA P/ PINT. BAT. MADEIRA L=124CM</t>
  </si>
  <si>
    <t>05.01.103</t>
  </si>
  <si>
    <t>PM-37 PORTA DE MADEIRA MACHO/FEMEA P/ PINT. C/ BAND. BAT. MET. L=124CM</t>
  </si>
  <si>
    <t>05.01.104</t>
  </si>
  <si>
    <t>PM-41 PORTA DE MADEIRA MACHO/FEMEA P/ PINT. C/ BAND. BAT. MAD. L=124CM</t>
  </si>
  <si>
    <t>05.01.105</t>
  </si>
  <si>
    <t>PM-73 PORTA DE MADEIRA SARRAFEADA P/ PINT. BAT. MET. L=124CM INCLUSIVE REFORÇO FECHADURA</t>
  </si>
  <si>
    <t>05.01.106</t>
  </si>
  <si>
    <t>PM-61 PORTA DE MADEIRA SARRAFEADA P/ PINT. C/ BAND. BAT. MET. L=124CM INCLUSIVE REFORÇO DE FECHADURA</t>
  </si>
  <si>
    <t>05.01.107</t>
  </si>
  <si>
    <t>PM-65 PORTA DE MADEIRA SARRAFEADA P/ PINT. C/ BAND. BAT. MAD. L=124CM INCLUSIVE REFORÇO DE FECHADURA</t>
  </si>
  <si>
    <t>05.01.108</t>
  </si>
  <si>
    <t>PM-76 PORTA SARRAFEADA MACICA SANIT. ACESSIVEL BAT. MAD.</t>
  </si>
  <si>
    <t>05.01.109</t>
  </si>
  <si>
    <t>PM-79 PORTA SARRAFEADA MACICA PARA HALL DO ELEVADOR BAT. MET</t>
  </si>
  <si>
    <t>05.01.110</t>
  </si>
  <si>
    <t>PM-80 PORTA SARRAFEADA MACICA  PARA HALL DO ELEVADOR BAT. MAD.</t>
  </si>
  <si>
    <t>05.01.111</t>
  </si>
  <si>
    <t>PM-85 PORTA DE CORRER ACESSIVEL SARRAFEADA MACIÇA G1-C1 P/PINTURA L=121CM</t>
  </si>
  <si>
    <t>05.02.099</t>
  </si>
  <si>
    <t>05.03.099</t>
  </si>
  <si>
    <t>FERRAGENS</t>
  </si>
  <si>
    <t>05.04.099</t>
  </si>
  <si>
    <t>QUADRO NEGRO / QUADROS DE AVISO</t>
  </si>
  <si>
    <t>05.05.037</t>
  </si>
  <si>
    <t>BS-08 BANCADA PARA FRALDÁRIO</t>
  </si>
  <si>
    <t>05.05.040</t>
  </si>
  <si>
    <t>BS-05 BANCADA PARA COZINHA - GRANITO POLIDO 20MM</t>
  </si>
  <si>
    <t>05.05.049</t>
  </si>
  <si>
    <t>BE-04 BANCADA LAVATORIO/EDUCAÇAO INFANTIL</t>
  </si>
  <si>
    <t>05.05.050</t>
  </si>
  <si>
    <t>BE-05 BANCADA EDUCAÇÃO INFANTIL</t>
  </si>
  <si>
    <t>05.05.053</t>
  </si>
  <si>
    <t>BE-08 BANCADA ALUNOS / QUIMICA E BIOLOGIA (150CM)</t>
  </si>
  <si>
    <t>05.05.054</t>
  </si>
  <si>
    <t>BE-09 BANCADA ALUNOS / QUIMICA E BIOLOGIA (195CM)</t>
  </si>
  <si>
    <t>05.05.055</t>
  </si>
  <si>
    <t>BE-10 BANCADA ALUNOS / MATEMATICA E FISICA (280CM)</t>
  </si>
  <si>
    <t>05.05.057</t>
  </si>
  <si>
    <t>BE-11 BANCADA ALUNOS / QUIMICA E BIOLOGIA (120CM)</t>
  </si>
  <si>
    <t>05.05.058</t>
  </si>
  <si>
    <t>BE-12 BANCADA ALUNOS / QUIMICA E BIOLOGIA (165CM)</t>
  </si>
  <si>
    <t>05.05.059</t>
  </si>
  <si>
    <t>BE-13 BANCADA ALUNOS / MATEMATICA E FISICA (225CM)</t>
  </si>
  <si>
    <t>05.05.060</t>
  </si>
  <si>
    <t>BE-14 BANCADA APOIO PARA CAPELA</t>
  </si>
  <si>
    <t>05.05.061</t>
  </si>
  <si>
    <t>BE-15 BANCADA LABORATORIO COM PRATELEIRA</t>
  </si>
  <si>
    <t>05.05.062</t>
  </si>
  <si>
    <t>BE-16 BANCADA LABORATORIO 2 CUBAS 50X40X25CM (L=180CM)</t>
  </si>
  <si>
    <t>05.05.063</t>
  </si>
  <si>
    <t>BE-17 BANCADA LABORATORIO 1 CUBA 50X40X25CM (L=120CM)</t>
  </si>
  <si>
    <t>05.05.064</t>
  </si>
  <si>
    <t>PR-08 PRATELEIRA DE GRANITO</t>
  </si>
  <si>
    <t>05.05.067</t>
  </si>
  <si>
    <t>PR-03 PRATELEIRA DE GRANILITE - L=30CM</t>
  </si>
  <si>
    <t>05.05.068</t>
  </si>
  <si>
    <t>BE-18 BANCADA LABORATORIO 1 CUBA 60X50X30CM (L=180CM)</t>
  </si>
  <si>
    <t>05.05.069</t>
  </si>
  <si>
    <t>BE-19 BANCADA LABORATORIO SIMPLES</t>
  </si>
  <si>
    <t>05.05.075</t>
  </si>
  <si>
    <t>PR-09 PRATELEIRA EM GRANILITE - L=55CM</t>
  </si>
  <si>
    <t>05.05.078</t>
  </si>
  <si>
    <t>GS-03 GUICHE DE SECRETARIA/JANELA DE 2 FOLHAS</t>
  </si>
  <si>
    <t>05.05.079</t>
  </si>
  <si>
    <t>PR-10 PRATELEIRA EM GRANILITE L=70CM</t>
  </si>
  <si>
    <t>05.05.080</t>
  </si>
  <si>
    <t>ET-05 ESTRADO DE POLIPROPILENO</t>
  </si>
  <si>
    <t>05.05.085</t>
  </si>
  <si>
    <t>BA-12 BALCÃO DE ATENDIMENTO DE GRANITO (210X60CM)</t>
  </si>
  <si>
    <t>05.05.086</t>
  </si>
  <si>
    <t>BA-13 BALCAO ATENDIMENTO - GRANITO</t>
  </si>
  <si>
    <t>05.05.087</t>
  </si>
  <si>
    <t>GS-04 GUICHE DE SECRETARIA/JANELA DE CORRER</t>
  </si>
  <si>
    <t>05.05.089</t>
  </si>
  <si>
    <t>BA-10 BALCÃO DE DISTRIB.DE GRANITO (L=350CM)</t>
  </si>
  <si>
    <t>05.05.090</t>
  </si>
  <si>
    <t>BA-11 BALCÃO DE DEVOLUÇÃO DE GRANITO (L=70CM)</t>
  </si>
  <si>
    <t>05.05.096</t>
  </si>
  <si>
    <t>CC-06 CUBA INOX 460X300X170MM - MISTURADOR DE PAREDE</t>
  </si>
  <si>
    <t>05.05.099</t>
  </si>
  <si>
    <t>COMPONENTES</t>
  </si>
  <si>
    <t>05.05.101</t>
  </si>
  <si>
    <t>CC-01 CUBA INOX (60X50X30CM) INCLUSIVE VÁLVULA AMERICANA-GRANITO</t>
  </si>
  <si>
    <t>05.05.103</t>
  </si>
  <si>
    <t>CC-03 CUBA INOX (50X40X25CM) TORNEIRA DE PAREDE INCL.VÁLVULA AMERICANA-GRANITO</t>
  </si>
  <si>
    <t>05.05.104</t>
  </si>
  <si>
    <t>CC-04 CUBA DUPLA INOX (102X40X25CM) INCLUSIVE VÁLVULA AMERICANA-GRANITO</t>
  </si>
  <si>
    <t>05.05.105</t>
  </si>
  <si>
    <t>CC-05 CUBA INOX (50X40X25CM) TORNEIRA DE MESA INCL.VÁLVULA AMERICANA-GRANITO</t>
  </si>
  <si>
    <t>05.05.106</t>
  </si>
  <si>
    <t>CC-07 CUBA INOX (60X50X30CM) TORNEIRA DE PAREDE COM MISTURADOR INCLUSIVE VÁLVULA AMERICANA-GRANITO</t>
  </si>
  <si>
    <t>05.05.108</t>
  </si>
  <si>
    <t>PRATELEIRA DE GRANILITE POLIDO ESPESSURA 40MM COR CINZA APLICADA NA BIBLIOTECA          USO EXCLUSIVO PADRAO CRECHE</t>
  </si>
  <si>
    <t>05.06.061</t>
  </si>
  <si>
    <t>RP-02 REFORCO DE FECHADURAS PARA PORTAS (RP-02)</t>
  </si>
  <si>
    <t>05.06.099</t>
  </si>
  <si>
    <t>05.50.015</t>
  </si>
  <si>
    <t>DEMOLIÇÃO DE QUADRO NEGRO TIPO GREEMBOARD INCLUINDO ENTARUGAMENTO</t>
  </si>
  <si>
    <t>05.50.099</t>
  </si>
  <si>
    <t>05.60.001</t>
  </si>
  <si>
    <t>RETIRADA DE FOLHAS DE PORTAS OU JANELAS</t>
  </si>
  <si>
    <t>05.60.005</t>
  </si>
  <si>
    <t>RETIRADA DE BATENTES DE ESQUADRIAS DE MADEIRA</t>
  </si>
  <si>
    <t>05.60.010</t>
  </si>
  <si>
    <t>RETIRADA DE GUARNIÇÃO OU MOLDURAS</t>
  </si>
  <si>
    <t>05.60.017</t>
  </si>
  <si>
    <t>RETIRADA DE PORTA GIZ, INCLUSIVE SUPORTES</t>
  </si>
  <si>
    <t>05.60.050</t>
  </si>
  <si>
    <t>RETIRADA DE FECHADURAS DE EMBUTIR</t>
  </si>
  <si>
    <t>05.60.055</t>
  </si>
  <si>
    <t>RETIRADA DE CREMONA FECHO DE ALAVANCA DE EMBUTIR,TARJETAS E FECHAD SOBREPOR</t>
  </si>
  <si>
    <t>05.60.060</t>
  </si>
  <si>
    <t>RETIRADA DE DOBRADIÇAS</t>
  </si>
  <si>
    <t>05.60.099</t>
  </si>
  <si>
    <t>05.70.001</t>
  </si>
  <si>
    <t>RECOLOCAÇÃO DE FOLHAS DE PORTA OU JANELA</t>
  </si>
  <si>
    <t>05.70.005</t>
  </si>
  <si>
    <t>RECOLOCAÇÃO DE BATENTES DE ESQUADRIAS DE MADEIRA</t>
  </si>
  <si>
    <t>05.70.010</t>
  </si>
  <si>
    <t>RECOLOCAÇÃO DE GUARNIÇÃO OU MOLDURAS</t>
  </si>
  <si>
    <t>05.70.013</t>
  </si>
  <si>
    <t>RECOLOCAÇÃO DE PORTA-GIZ, INCLUINDO SUPORTES</t>
  </si>
  <si>
    <t>05.70.015</t>
  </si>
  <si>
    <t>RECOLOCAÇÃO DE FECHADURAS DE EMBUTIR</t>
  </si>
  <si>
    <t>05.70.016</t>
  </si>
  <si>
    <t>RECOLOCAÇÃO DE CREMONA,FECHOS DE ALAVANCA EMBUTIR,TARJETAS E FECHADURAS SOBREPOR</t>
  </si>
  <si>
    <t>05.70.017</t>
  </si>
  <si>
    <t>RECOLOCAÇÃO DE DOBRADICAS</t>
  </si>
  <si>
    <t>05.70.099</t>
  </si>
  <si>
    <t>RECOLOCACAO DE ELEM DE MADEIRA/COMPONENTES</t>
  </si>
  <si>
    <t>05.80.001</t>
  </si>
  <si>
    <t>PORTA MADEIRA COMPENS LISA P/ PINTURA</t>
  </si>
  <si>
    <t>05.80.002</t>
  </si>
  <si>
    <t>PORTA MADEIRA COMPENS LISA COM VISOR</t>
  </si>
  <si>
    <t>05.80.003</t>
  </si>
  <si>
    <t>PORTA MADEIRA ALMOFADADA</t>
  </si>
  <si>
    <t>05.80.004</t>
  </si>
  <si>
    <t>PORTA MADEIRA MACHO-FEMEA</t>
  </si>
  <si>
    <t>05.80.005</t>
  </si>
  <si>
    <t>PORTA TIPO VENEZIANA</t>
  </si>
  <si>
    <t>05.80.006</t>
  </si>
  <si>
    <t>FOLHA DE PORTA LISA DE 22 MM PARA ARMARIOS</t>
  </si>
  <si>
    <t>05.80.015</t>
  </si>
  <si>
    <t>BANDEIRA P/ PORTA MADEIRA COMPENS LISA P/ PINTURA</t>
  </si>
  <si>
    <t>05.80.020</t>
  </si>
  <si>
    <t>BATENTE DE MADEIRA PARA PORTAS DE 1 FL SEM BANDEIRA</t>
  </si>
  <si>
    <t>05.80.021</t>
  </si>
  <si>
    <t>BATENTE DE MADEIRA PARA PORTAS DE 1 FOLHA COM BANDEIRA</t>
  </si>
  <si>
    <t>05.80.022</t>
  </si>
  <si>
    <t>BATENTE DE MADEIRA PARA PORTA DE 2 FLS SEM BANDEIRA</t>
  </si>
  <si>
    <t>05.80.023</t>
  </si>
  <si>
    <t>BATENTE DE MADEIRA PARA PORTAS DE 2 FLS COM BANDEIRA</t>
  </si>
  <si>
    <t>05.80.030</t>
  </si>
  <si>
    <t>BATENTE METALICO - PERFIL CHAPA 14 (1,9MM) ZINCADA</t>
  </si>
  <si>
    <t>05.80.035</t>
  </si>
  <si>
    <t>GUARNICAO DE 5 CM PARA PORTA DE 1 FOLHA</t>
  </si>
  <si>
    <t>05.80.036</t>
  </si>
  <si>
    <t>GUARNICAO DE 5 CM PARA PORTA DE 2 FOLHAS</t>
  </si>
  <si>
    <t>05.80.037</t>
  </si>
  <si>
    <t>GUARNICAO MADEIRA DE 5,0CM</t>
  </si>
  <si>
    <t>05.80.038</t>
  </si>
  <si>
    <t>GUARNICAO MADEIRA DE 7,0CM</t>
  </si>
  <si>
    <t>05.80.039</t>
  </si>
  <si>
    <t>GUARNICAO MADEIRA DE 10,0CM</t>
  </si>
  <si>
    <t>05.80.040</t>
  </si>
  <si>
    <t>GUARNICAO MADEIRA DE 15,0CM</t>
  </si>
  <si>
    <t>05.80.041</t>
  </si>
  <si>
    <t>PORTA GIZ, INCLUSIVE SUPORTES</t>
  </si>
  <si>
    <t>05.80.042</t>
  </si>
  <si>
    <t>LOUSA QUADRICULADA L=4.61M MOD. LG-01</t>
  </si>
  <si>
    <t>05.80.043</t>
  </si>
  <si>
    <t>CHAPA GREENBOARD DE 1,3 MM DE ESPESSURA</t>
  </si>
  <si>
    <t>05.80.044</t>
  </si>
  <si>
    <t>LOUSA QUADRICULADA L=2.55M MOD. LG-02</t>
  </si>
  <si>
    <t>05.80.050</t>
  </si>
  <si>
    <t>LOUSA EM ARGAMASSA L=461M MOD LG-03</t>
  </si>
  <si>
    <t>05.80.051</t>
  </si>
  <si>
    <t>QUADRO NEGRO EM MASSA - COMPLETO</t>
  </si>
  <si>
    <t>05.80.070</t>
  </si>
  <si>
    <t>FECHADURA COMPLETA, CILINDRICA DE EMBUTIR</t>
  </si>
  <si>
    <t>JG</t>
  </si>
  <si>
    <t>05.80.071</t>
  </si>
  <si>
    <t>FECHADURA COMPLETA, TIPO GORGE DE EMBUTIR</t>
  </si>
  <si>
    <t>05.80.072</t>
  </si>
  <si>
    <t>FECHADURA COMPL TIPO TARGETA DE SOBREPOR C/VISOR "LIVRE-OCUPADO"</t>
  </si>
  <si>
    <t>05.80.073</t>
  </si>
  <si>
    <t>FECHADURA DE SOBREPOR CILINDRICA PARA PORTOES</t>
  </si>
  <si>
    <t>05.80.080</t>
  </si>
  <si>
    <t>DOBRADICA DE 3 1/2" X 3" CROMADO, COM EIXO E BOLA DE LATAO</t>
  </si>
  <si>
    <t>05.80.081</t>
  </si>
  <si>
    <t>DOBRADICA DE 3 1/2" X 3" EM ACO LAMINADO</t>
  </si>
  <si>
    <t>05.80.082</t>
  </si>
  <si>
    <t>DOBRADICA FERRO CROMADO COM PINO E BOLAS DE FERRO 3" X 2 1/2"</t>
  </si>
  <si>
    <t>05.80.083</t>
  </si>
  <si>
    <t>DOBRADICA DE 3" X 2 1/2" EM ACO LAMINADO</t>
  </si>
  <si>
    <t>05.80.085</t>
  </si>
  <si>
    <t>FECHADURA TETRA COMPLETA ESPELHO REDONDO CROMADO</t>
  </si>
  <si>
    <t>05.80.086</t>
  </si>
  <si>
    <t>CREMONA COMPLETO</t>
  </si>
  <si>
    <t>05.80.087</t>
  </si>
  <si>
    <t>VARETA PARA CREMONA</t>
  </si>
  <si>
    <t>05.80.091</t>
  </si>
  <si>
    <t>FECHO TIPO UNHA DE EMBUTIR DE 10 CM</t>
  </si>
  <si>
    <t>05.80.094</t>
  </si>
  <si>
    <t>DOBRADICA FERRO CROM C/ PINO BOLAS ANEIS FERRO 3 1/2"X3"</t>
  </si>
  <si>
    <t>05.80.095</t>
  </si>
  <si>
    <t>FECHADURA CILINDRICA COMPLETO (FECHAD ROSETA MACAN)</t>
  </si>
  <si>
    <t>05.80.096</t>
  </si>
  <si>
    <t>FECHO UNHA DE EMBUTIR AÇO CROMADO 20CM X 3/4"</t>
  </si>
  <si>
    <t>05.80.099</t>
  </si>
  <si>
    <t>SERVICOS DE ELEMENTOS DE MADEIRA/COMPONENTES - CONSERVACAO</t>
  </si>
  <si>
    <t>05.81.001</t>
  </si>
  <si>
    <t>PORTA MADEIRA COMPENS LISA P/ VERNIZ 72X210CM</t>
  </si>
  <si>
    <t>05.81.002</t>
  </si>
  <si>
    <t>PORTA MADEIRA COMPENS LISA P/ VERNIZ 82X210CM</t>
  </si>
  <si>
    <t>05.81.003</t>
  </si>
  <si>
    <t>PORTA MADEIRA COMPENS LISA P/ VERNIZ 92X210CM</t>
  </si>
  <si>
    <t>05.81.005</t>
  </si>
  <si>
    <t>PORTA MADEIRA COMPENS LISA P/ PINTURA 72X210CM</t>
  </si>
  <si>
    <t>05.81.006</t>
  </si>
  <si>
    <t>PORTA MADEIRA COMPENS LISA P/ PINTURA 82X210CM</t>
  </si>
  <si>
    <t>05.81.007</t>
  </si>
  <si>
    <t>PORTA COMPENS LISA MADEIRA P/ PINTURA 92X210CM</t>
  </si>
  <si>
    <t>05.81.025</t>
  </si>
  <si>
    <t>PORTA MADEIRA MACHO-FEMEA 72X210CM</t>
  </si>
  <si>
    <t>05.81.026</t>
  </si>
  <si>
    <t>PORTA MADEIRA MACHO-FEMEA 82X210CM</t>
  </si>
  <si>
    <t>05.81.027</t>
  </si>
  <si>
    <t>PORTA MADEIRA MACHO-FEMEA 92X210CM</t>
  </si>
  <si>
    <t>05.81.033</t>
  </si>
  <si>
    <t>PORTA DE ARMARIO SOB PIA TIPO VENEZIANA - DE CORRER</t>
  </si>
  <si>
    <t>05.81.047</t>
  </si>
  <si>
    <t>FECHADURAS E FECHOS PARA PORTAS INT WC - TARGETA LATAO LIVRE-OCUPADO</t>
  </si>
  <si>
    <t>05.81.048</t>
  </si>
  <si>
    <t>ESPELHOS RET 200 X 50 MM PESO MINIMO 170 G</t>
  </si>
  <si>
    <t>PR</t>
  </si>
  <si>
    <t>05.81.056</t>
  </si>
  <si>
    <t>CHAPA LAMINADO MELAMINICO ACAB TEXTURIZADO E=1MM</t>
  </si>
  <si>
    <t>05.81.062</t>
  </si>
  <si>
    <t>CONJUNTO FERRAGEM PORTAS INTERNAS E EXTERNAS 1 FOLHA - COM DOBRADIÇA DE FERRO POLIDO</t>
  </si>
  <si>
    <t>05.81.065</t>
  </si>
  <si>
    <t>FERRAGEM PORTINHOLAS ARMARIO SOB PIA - COM 2 FOLHAS DE CORRER</t>
  </si>
  <si>
    <t>05.81.070</t>
  </si>
  <si>
    <t>CADEADO DE LATAO COM CILINDRO - TRAVA DUPLA DE 25 MM</t>
  </si>
  <si>
    <t>05.81.071</t>
  </si>
  <si>
    <t>CADEADO DE LATAO COM CILINDRO - TRAVA DUPLA DE 35 MM</t>
  </si>
  <si>
    <t>05.81.072</t>
  </si>
  <si>
    <t>CADEADO DE LATAO COM CILINDRO - TRAVA DUPLA DE 45 MM</t>
  </si>
  <si>
    <t>05.81.073</t>
  </si>
  <si>
    <t>CADEADO DE LATAO COM CILINDRO - TRAVA DUPLA DE 50 MM</t>
  </si>
  <si>
    <t>05.81.076</t>
  </si>
  <si>
    <t>CADEADO DE LATAO C/ CILINDRO-TRAVA DUPLA DE 30MM - PESO MIN 110G</t>
  </si>
  <si>
    <t>05.81.080</t>
  </si>
  <si>
    <t>PORTA CADEADO EM FERRO PINTADO - DE 60MM - PESO MIN 25G</t>
  </si>
  <si>
    <t>05.81.081</t>
  </si>
  <si>
    <t>PORTA CADEADO EM FERRO PINTADO - DE 90MM - PESO MIN 115G</t>
  </si>
  <si>
    <t>05.81.082</t>
  </si>
  <si>
    <t>PORTA CADEADO EM FERRO PINTADO - DE 110MM - PESO MIN 135G</t>
  </si>
  <si>
    <t>05.81.099</t>
  </si>
  <si>
    <t>RECOLOCACOES DE ELEM DE MADEIRA/COMPONENTES</t>
  </si>
  <si>
    <t>05.82.010</t>
  </si>
  <si>
    <t>TAMPO DE PIA EM GRANITO E=2CM</t>
  </si>
  <si>
    <t>05.82.099</t>
  </si>
  <si>
    <t>SERVICOS DE ELEMENTOS DE MADEIRA/COMPONENTES</t>
  </si>
  <si>
    <t>06.01.001</t>
  </si>
  <si>
    <t>EF-01 ESQUADRIA DE FERRO 90X60CM</t>
  </si>
  <si>
    <t>06.01.002</t>
  </si>
  <si>
    <t>EF-02 ESQUADRIA DE FERRO 90X120CM</t>
  </si>
  <si>
    <t>06.01.003</t>
  </si>
  <si>
    <t>EF-03 ESQUADRIA DE FERRO 90X150CM</t>
  </si>
  <si>
    <t>06.01.004</t>
  </si>
  <si>
    <t>EF-04 ESQUADRIA DE FERRO 180X60CM</t>
  </si>
  <si>
    <t>06.01.005</t>
  </si>
  <si>
    <t>EF-05 ESQUADRIA DE FERRO 180X120CM</t>
  </si>
  <si>
    <t>06.01.006</t>
  </si>
  <si>
    <t>EF-06 ESQUADRIA DE FERRO 180X150CM</t>
  </si>
  <si>
    <t>06.01.013</t>
  </si>
  <si>
    <t>EF-13 ESQUADRIA DE FERRO 90X90CM</t>
  </si>
  <si>
    <t>06.01.014</t>
  </si>
  <si>
    <t>EF-14 ESQUADRIA DE FERRO 180X90CM</t>
  </si>
  <si>
    <t>06.01.015</t>
  </si>
  <si>
    <t>EF-15 ESQUADRIA DE FERRO / VENTILACAO CRUZADA H=30 A 45CM</t>
  </si>
  <si>
    <t>06.01.016</t>
  </si>
  <si>
    <t>EF-16 ESQUADRIA DE FERRO FIXA L=90CM</t>
  </si>
  <si>
    <t>06.01.017</t>
  </si>
  <si>
    <t>EF-17 ESQUADRIA DE FERRO FIXA L=180CM</t>
  </si>
  <si>
    <t>06.01.019</t>
  </si>
  <si>
    <t>EF-18 ESQUADRIA DE FERRO / VENTILACAO PERMANENTE L=90X60CM</t>
  </si>
  <si>
    <t>EF-19 ESQUADRIA DE FERRO VENTILACAO PERMANENTE L=180X60CM</t>
  </si>
  <si>
    <t>06.01.022</t>
  </si>
  <si>
    <t>EF-20 ESQUADRIA DE FERRO 180X180CM</t>
  </si>
  <si>
    <t>06.01.023</t>
  </si>
  <si>
    <t>EF-21 ESQUADRIA DE FERRO 180X210CM</t>
  </si>
  <si>
    <t>06.01.024</t>
  </si>
  <si>
    <t>EF-22 ESQUADRIA DE FERRO COM BASCULANTE L=90CM</t>
  </si>
  <si>
    <t>06.01.025</t>
  </si>
  <si>
    <t>CAIXILHOS DE FERRO -BASCULANTES</t>
  </si>
  <si>
    <t>06.01.026</t>
  </si>
  <si>
    <t>CAIXILHOS DE FERRO -FIXOS</t>
  </si>
  <si>
    <t>06.01.027</t>
  </si>
  <si>
    <t>CAIXILHOS DE FERRO -FIXO COM VENTILACAO PERMANENTE</t>
  </si>
  <si>
    <t>06.01.028</t>
  </si>
  <si>
    <t>EF-23 ESQUADRIA DE FERRO COM BASCULANTE L=180CM</t>
  </si>
  <si>
    <t>06.01.029</t>
  </si>
  <si>
    <t>CX-06 CAIXILHO FIXO PERFIL LAMINADO 2MM   USO EXCLUSIVO PADRAO CRECHE</t>
  </si>
  <si>
    <t>06.01.037</t>
  </si>
  <si>
    <t>EF-24 ADAPTADO ESQUADRIA DE FERRO 1,00X1,00</t>
  </si>
  <si>
    <t>EF-24 ESQ FERRO VENEZIANA DA CAIXA DO ELEVADOR (0.80X0.40M)</t>
  </si>
  <si>
    <t>06.01.041</t>
  </si>
  <si>
    <t>EF-25 ESQ DE FERRO VENTILACAO CRUZADA (H=60 A 80CM)</t>
  </si>
  <si>
    <t>06.01.042</t>
  </si>
  <si>
    <t>EF-26 ESQ DE FERRO VENTILACAO CRUZADA (180X65CM)</t>
  </si>
  <si>
    <t>06.01.043</t>
  </si>
  <si>
    <t>EF-27 ESQ DE FERRO VENTILACAO CRUZADA (180X75CM)</t>
  </si>
  <si>
    <t>06.01.044</t>
  </si>
  <si>
    <t>EF-28 ESQUADRIA DE FERRO 90X180CM</t>
  </si>
  <si>
    <t>06.01.047</t>
  </si>
  <si>
    <t>EF-29 ESQUADRIA DE FERRO 90X210CM</t>
  </si>
  <si>
    <t>06.01.048</t>
  </si>
  <si>
    <t>EF-30 ESQUADRIA DE FERRO PARA DUTO EXAUSTOR DE CAPELA</t>
  </si>
  <si>
    <t>06.01.049</t>
  </si>
  <si>
    <t>EV-01 ESQUADRIA VENEZIANA DE ACO (1,20X2,00 M)</t>
  </si>
  <si>
    <t>06.01.050</t>
  </si>
  <si>
    <t>EF-31  ESQUADRIA DE FERRO VENTILAÇÃO CRUZADA (90X65CM)</t>
  </si>
  <si>
    <t>06.01.051</t>
  </si>
  <si>
    <t>EF-32  ESQUADRIA DE FERRO VENTILAÇÃO CRUZADA (90X75CM)</t>
  </si>
  <si>
    <t>06.01.062</t>
  </si>
  <si>
    <t>EA-13 JANELA DE ALUMINIO - 1,80 X 1,50 M</t>
  </si>
  <si>
    <t>06.01.063</t>
  </si>
  <si>
    <t>EA-14 JANELA DE ALUMINIO - 1,80 X 1,20 M</t>
  </si>
  <si>
    <t>06.01.064</t>
  </si>
  <si>
    <t>EA-15 JANELA DE ALUMINIO - 1,80 X 0,60 M</t>
  </si>
  <si>
    <t>06.01.065</t>
  </si>
  <si>
    <t>EA-16 JANELA DE ALUMINIO (0,90X0,90M)</t>
  </si>
  <si>
    <t>06.01.066</t>
  </si>
  <si>
    <t>EA - 17 JANELA DE ALUMINIO (1,80 X0,90 M)</t>
  </si>
  <si>
    <t>06.01.067</t>
  </si>
  <si>
    <t>EA-18 JANELA DE ALUMINIO (VENTILACAO CRUZADA) L= 180 CM</t>
  </si>
  <si>
    <t>06.01.072</t>
  </si>
  <si>
    <t>CAIXILHOS DE ALUMINIO -BASCULANTES</t>
  </si>
  <si>
    <t>06.01.075</t>
  </si>
  <si>
    <t>CAIXILHOS DE ALUMINIO -FIXO</t>
  </si>
  <si>
    <t>06.01.080</t>
  </si>
  <si>
    <t>VENEZIANA INDUSTRIAL -ALETAS PVC MONTANTES ACO GALVANIZADO REF 100</t>
  </si>
  <si>
    <t>06.01.081</t>
  </si>
  <si>
    <t>VENEZIANA INDUSTRIAL-ALETAS FIBRA DE VIDRO MONTANTES ACO GALV REF 100</t>
  </si>
  <si>
    <t>06.01.082</t>
  </si>
  <si>
    <t>VENEZIANA INDUSTRIAL-ALETAS PVC MONTANTES ACO PRE-PINTADO REF 100</t>
  </si>
  <si>
    <t>06.01.083</t>
  </si>
  <si>
    <t>VENEZIANA INDUSTRIAL-ALETAS FIBRA VIDRO MONTANTES ACO PRE-PINT REF 100</t>
  </si>
  <si>
    <t>06.01.084</t>
  </si>
  <si>
    <t>VENEZIANA INDUSTRIAL-ALETAS PVC MONTANTE ALUMINIO ANODIZADO REF 100</t>
  </si>
  <si>
    <t>06.01.085</t>
  </si>
  <si>
    <t>VENEZIANA INDUSTRIAL-ALETAS FIBRA VIDRO MONTANTES ALUM ANODIZ REF 100</t>
  </si>
  <si>
    <t>06.01.086</t>
  </si>
  <si>
    <t>VENEZIANA INDUSTRIAL-ALETAS PVC/MONTANTES ACO GALVANIZADO/REF.50</t>
  </si>
  <si>
    <t>06.01.087</t>
  </si>
  <si>
    <t>VENEZIANA INDUSTRIAL-ALETAS PVC/MONTANTES ALUM. ANODIZADO/REF.50</t>
  </si>
  <si>
    <t>06.01.099</t>
  </si>
  <si>
    <t>SERVICOS EM ELEMENTOS METALICOS/COMPONENTES</t>
  </si>
  <si>
    <t>06.02.001</t>
  </si>
  <si>
    <t>PC-01 PORTA CORTA-FOGO P90 L=90CM COMPLETA</t>
  </si>
  <si>
    <t>06.02.010</t>
  </si>
  <si>
    <t>PF-11 PORTA/JANELA DE FERRO 180X260CM</t>
  </si>
  <si>
    <t>06.02.015</t>
  </si>
  <si>
    <t>PF-15 PORTA EM CHAPA DE FERRO (L=82 CM)</t>
  </si>
  <si>
    <t>06.02.016</t>
  </si>
  <si>
    <t>PF-16 PORTA EM CHAPA DE FERRO (L=92 CM)</t>
  </si>
  <si>
    <t>06.02.017</t>
  </si>
  <si>
    <t>PF-17 PORTA EM CHAPA DE FERRO L=102CM</t>
  </si>
  <si>
    <t>06.02.019</t>
  </si>
  <si>
    <t>PF-19 PORTA DE FERRO P/ RESERVATORIO - GALVANIZADA</t>
  </si>
  <si>
    <t>PORTA DE FERRO (TIPO PF-11)</t>
  </si>
  <si>
    <t>06.02.026</t>
  </si>
  <si>
    <t>PF-23 PORTA DE FERRO C/ BANDEIRA EM CHAPA PERFURADA L=140CM</t>
  </si>
  <si>
    <t>06.02.028</t>
  </si>
  <si>
    <t>PF-21 PORTA DE FERRO COM BANDEIRA EM CHAPA PERFURADA L=102CM</t>
  </si>
  <si>
    <t>06.02.029</t>
  </si>
  <si>
    <t>PF-22 PORTA DE FERRO C/ BANDEIRA EM CHAPA PERFURADA L=82CM</t>
  </si>
  <si>
    <t>06.02.032</t>
  </si>
  <si>
    <t>PF-20 PORTA DE FERRO COM BANDEIRA CHAPA PERFURADA  L=180CM</t>
  </si>
  <si>
    <t>06.02.045</t>
  </si>
  <si>
    <t>PF-26 PORTA DE FERRO C/BANDEIRA PARA HALL ELEVADOR L=90CM</t>
  </si>
  <si>
    <t>06.02.046</t>
  </si>
  <si>
    <t>PF-27 PORTA DE FERRO 90X215CM</t>
  </si>
  <si>
    <t>06.02.047</t>
  </si>
  <si>
    <t>PF-28 PORTA DE FERRO COM BANDEIRA 90X260CM</t>
  </si>
  <si>
    <t>06.02.048</t>
  </si>
  <si>
    <t>PF-29 PORTA DE FERRO COM BANDEIRA EM CHAPA PERFURADA 90X260CM</t>
  </si>
  <si>
    <t>06.02.049</t>
  </si>
  <si>
    <t>PF-30 PORTA EM CHAPA DE AÇO C/VENT.PERM (L=140CM)</t>
  </si>
  <si>
    <t>06.02.053</t>
  </si>
  <si>
    <t>PF-32 PORTA EM CHAPA DE AÇO 82X210CM C/VENTILAÇÃO</t>
  </si>
  <si>
    <t>06.02.054</t>
  </si>
  <si>
    <t>PF-33 PORTA EM CHAPA DE ACO 180X215CM</t>
  </si>
  <si>
    <t>06.02.056</t>
  </si>
  <si>
    <t>PORTA EM CHAPA DE FERRO GALVANIZADO TIPO PF-15</t>
  </si>
  <si>
    <t>06.02.060</t>
  </si>
  <si>
    <t>PT-38 PORTAO EM GRADIL ELETROFUNDIDO (345X230CM)</t>
  </si>
  <si>
    <t>06.02.061</t>
  </si>
  <si>
    <t>PT-39 PORTAO EM GRADIL ELETROFUNDIDO (165X230CM)</t>
  </si>
  <si>
    <t>06.02.062</t>
  </si>
  <si>
    <t>PT-40 BANDEIRA EM GRADIL ELETROFUNDIDO</t>
  </si>
  <si>
    <t>06.02.063</t>
  </si>
  <si>
    <t>PORTÃO EM GRADIL ELETROFUNDIDO</t>
  </si>
  <si>
    <t>06.02.064</t>
  </si>
  <si>
    <t>PT-43 PORTAO DE CORRER EM GRADIL ELETROF (360X230CM)</t>
  </si>
  <si>
    <t>06.02.065</t>
  </si>
  <si>
    <t>PT-44 PORTAO DE CORRER EM GRADIL ELETROF (720X230CM)</t>
  </si>
  <si>
    <t>06.02.066</t>
  </si>
  <si>
    <t>PT-45 PORTAO DE CORRER EM GRADIL ELETROF (372X230CM)</t>
  </si>
  <si>
    <t>06.02.067</t>
  </si>
  <si>
    <t>PT-46 PORTAO DE CORRER EM GRADIL ELETROF (732X230CM)</t>
  </si>
  <si>
    <t>06.02.073</t>
  </si>
  <si>
    <t>PT-47 PORTÃO BASCULANTE-GRADIL ELETROFUND 705X230CM (USO INT)</t>
  </si>
  <si>
    <t>06.02.074</t>
  </si>
  <si>
    <t>PT-48 PORTÃO BASCULANTE-GRADIL ELETROFUND 525X230CM (USO INT)</t>
  </si>
  <si>
    <t>06.02.075</t>
  </si>
  <si>
    <t>PT-49 PORTÃO BASCULANTE-GRADIL ELETROFUND 345X230CM (USO INT)</t>
  </si>
  <si>
    <t>06.02.088</t>
  </si>
  <si>
    <t>PORTÃO DE CORRER EM GRADIL ELETROFUNDIDO</t>
  </si>
  <si>
    <t>06.02.089</t>
  </si>
  <si>
    <t>PORTÃO BASCULANTE EM GRADIL ELETROFUNDIDO</t>
  </si>
  <si>
    <t>06.02.094</t>
  </si>
  <si>
    <t>ME-02 MONTANTE ESTRUTURAL VERTICAL P/ESQUADRIAS EM VÃO DE 7,20M</t>
  </si>
  <si>
    <t>06.02.095</t>
  </si>
  <si>
    <t>ME-03 MONTANTE ESTRUTURAL HORIZONTAL P/ESQUADRIAS</t>
  </si>
  <si>
    <t>06.02.098</t>
  </si>
  <si>
    <t>MONTANTE DA PORTA  PF-A  TUBO AÇO GALVANIZADO 100X100 MM ESPESSURA 3MM.   USO EXCLUSIVO PADRAO CRECHE</t>
  </si>
  <si>
    <t>06.02.099</t>
  </si>
  <si>
    <t>06.02.103</t>
  </si>
  <si>
    <t>PF-A PORTA 2 FOLHAS 193X210CM ADAPTADA MODELO PF-11 USO EXCLUSIVO PADRÃO CRECHE.</t>
  </si>
  <si>
    <t>06.02.104</t>
  </si>
  <si>
    <t>PF-B  PORTA 2 FOLHAS 300X215 CM INCLUSIVE VIDRO LAMINADO 6MM COM MONTANTES ME-02 E ME-03   USO EXCLUSIVO PADRAO CRECHE</t>
  </si>
  <si>
    <t>06.02.108</t>
  </si>
  <si>
    <t>PF-D   PORTA DE CORRER  QUATRO FOLHAS ADAPTADA MODELO PF-11  USO EXCLUSIVO PADRAO CRECHE</t>
  </si>
  <si>
    <t>06.02.109</t>
  </si>
  <si>
    <t>PF-C   PORTA CAIXILHO  93X215 CM ADAPTADA MODELO PF-27  USO EXCLUSIVO PADRAO CRECHE</t>
  </si>
  <si>
    <t>06.03.001</t>
  </si>
  <si>
    <t>TI-01 TAMPA DE INSPECAO - ACO</t>
  </si>
  <si>
    <t>06.03.003</t>
  </si>
  <si>
    <t>AF-01 ALCAPAO PARA LAJE DE FORRO</t>
  </si>
  <si>
    <t>06.03.016</t>
  </si>
  <si>
    <t>BP-01 BARRA ANTIPANICO SIMPLES</t>
  </si>
  <si>
    <t>06.03.017</t>
  </si>
  <si>
    <t>BP-02 BARRA ANTIPANICO DUPLA</t>
  </si>
  <si>
    <t>06.03.018</t>
  </si>
  <si>
    <t>TP-03 TELA DE PROTEÇÃO ARAME GALVANIZADO ONDULADO  - REQUADRO DE FERRO</t>
  </si>
  <si>
    <t>06.03.019</t>
  </si>
  <si>
    <t>EM-05 ESCADA MARINHEIRO (GALVANIZADA)</t>
  </si>
  <si>
    <t>06.03.020</t>
  </si>
  <si>
    <t>EM-06 ESCADA DE MARINHEIRO C/GUARDA CORPO GALVANIZADA</t>
  </si>
  <si>
    <t>06.03.024</t>
  </si>
  <si>
    <t>TP-12 TELA DE PROTECAO REMOVIVEL</t>
  </si>
  <si>
    <t>06.03.032</t>
  </si>
  <si>
    <t>GR-01 GRADE DE PROTECAO FERRO CHATO 1" X 1/4" MALHA 15CM X15CM</t>
  </si>
  <si>
    <t>06.03.035</t>
  </si>
  <si>
    <t>GR-02 GRADE DE PROTECAO / GUICHE (122X105 CM) FERRO CHATO 1/2" X 1/8"</t>
  </si>
  <si>
    <t>06.03.036</t>
  </si>
  <si>
    <t>CHAPA PERFURADA GALV 14(FUROS REDONDOS E ALTERNADOS 3/8")AREA PERF 48%</t>
  </si>
  <si>
    <t>06.03.037</t>
  </si>
  <si>
    <t>PERFIL METALICO TUBULAR SECCAO QUADRADA 8X8CM E=3MM</t>
  </si>
  <si>
    <t>06.03.039</t>
  </si>
  <si>
    <t>TELA DE PROTEÇÃO CONTRA NIDIFICACAO DE PASSAROS</t>
  </si>
  <si>
    <t>06.03.040</t>
  </si>
  <si>
    <t>TELA ARAME GALVANIZADO MOSQUITEIRA CONTRA INSETOS</t>
  </si>
  <si>
    <t>06.03.060</t>
  </si>
  <si>
    <t>BARRA DE APOIO P/DEFICIENTES EM INOX ESCOVADO</t>
  </si>
  <si>
    <t>06.03.061</t>
  </si>
  <si>
    <t>CO-27 CORRIMÃO DUPLO AÇO INOX FORNECIDO E INSTALADO</t>
  </si>
  <si>
    <t>06.03.062</t>
  </si>
  <si>
    <t>CO-28 CORRIMÃO DUPLO COM MONTANTE VERTICAL AÇO INOX FORNECIDO E INSTALADO</t>
  </si>
  <si>
    <t>06.03.063</t>
  </si>
  <si>
    <t>CO-29 CORRIMÃO DUPLO INTERMEDIÁRIO AÇO INOX FORNECIDO E INSTALADO</t>
  </si>
  <si>
    <t>06.03.064</t>
  </si>
  <si>
    <t>CO-30 GUARDA-CORPO TUBULAR AÇO INOX FORNECIDO E INSTALADO</t>
  </si>
  <si>
    <t>06.03.066</t>
  </si>
  <si>
    <t>BANCO COM ASSENTO DE CONCRETO ARMADO LISO DESEMPENADO COM PINTURA VERNIZ ACRÍLICO  ARMAÇAO ENGASTADA NA LAJE DE PISO E PILARETE BLOCO CONCRETO REVESTIDO</t>
  </si>
  <si>
    <t>06.03.067</t>
  </si>
  <si>
    <t>FQ-05 ALAMBRADO PARA QUADRA COBERTA TÉRREA (BROCA)</t>
  </si>
  <si>
    <t>06.03.068</t>
  </si>
  <si>
    <t>FQ-06 ALAMBRADO PARA QUADRA COBERTA TERREA (SAPATA)</t>
  </si>
  <si>
    <t>06.03.069</t>
  </si>
  <si>
    <t>QE-36 REDE DE PROTECAO PARA QUADRAS DE ESPORTES</t>
  </si>
  <si>
    <t>06.03.073</t>
  </si>
  <si>
    <t>QE-41 TABELA DE BASQUETE (SOMENTE TRELICA - FIXACAO PAREDE/PILAR)</t>
  </si>
  <si>
    <t>06.03.074</t>
  </si>
  <si>
    <t>QE-42 POSTE PARA REDE DE VOLEIBOL (FUNDACAO DIRETA)</t>
  </si>
  <si>
    <t>06.03.075</t>
  </si>
  <si>
    <t>QE-43 POSTE PARA REDE VOLEIBOL (LAJE ALVEOLAR)</t>
  </si>
  <si>
    <t>06.03.076</t>
  </si>
  <si>
    <t>QE-44 POSTE PARA REDE VOLEIBOL (PRE-LAJE TRELICADA)</t>
  </si>
  <si>
    <t>06.03.077</t>
  </si>
  <si>
    <t>QE-45 TRAVE DE FUTEBOL DE SALAO (FUNDACAO DIRETA)</t>
  </si>
  <si>
    <t>06.03.078</t>
  </si>
  <si>
    <t>QE-46 TRAVE DE FUTEBOL DE SALAO (LAJE ALVEOLAR)</t>
  </si>
  <si>
    <t>06.03.079</t>
  </si>
  <si>
    <t>QE-47 TRAVE DE FUTEBOL DE SALAO (PRE-LAJE TRELICADA)</t>
  </si>
  <si>
    <t>06.03.080</t>
  </si>
  <si>
    <t>QE-39 TABELA DE BASQUETE (LAJE ALVEOLAR)</t>
  </si>
  <si>
    <t>06.03.081</t>
  </si>
  <si>
    <t>QE-40 TABELA DE BASQUETE (PRE-LAJE TRELIÇADA)</t>
  </si>
  <si>
    <t>06.03.082</t>
  </si>
  <si>
    <t>CO-31 CORRIMÃO SIMPLES AÇO INOX FORNECIDO E INSTALADO</t>
  </si>
  <si>
    <t>06.03.083</t>
  </si>
  <si>
    <t>CO-32 CORRIMÃO SIMPLES C/ MONTANTE VERTICAL AÇO INOX  FORNECIDO E INSTALADO</t>
  </si>
  <si>
    <t>06.03.084</t>
  </si>
  <si>
    <t>CO-33 CORRIMÃO SIMPLES INTERMEDIÁRIO AÇO INOX FORNECIDO E INSTALADO</t>
  </si>
  <si>
    <t>06.03.085</t>
  </si>
  <si>
    <t>EM-07 ESCADA MARINHEIRO GALVANIZADA ACESSO POÇO DO ELEVADOR</t>
  </si>
  <si>
    <t>06.03.086</t>
  </si>
  <si>
    <t>BR-11 BARRA DE APOIO COM FIXAÇAO LATERAL LAVATORIO COLETIVO</t>
  </si>
  <si>
    <t>06.03.087</t>
  </si>
  <si>
    <t>BR-12  BARRA DE APOIO COM FIXAÇAO LATERAL MICTORIO INDIVIDUAL</t>
  </si>
  <si>
    <t>06.03.090</t>
  </si>
  <si>
    <t>CAIXILHARIA EM ALUMINIO</t>
  </si>
  <si>
    <t>06.03.091</t>
  </si>
  <si>
    <t>CAIXILHARIA EM FERRO</t>
  </si>
  <si>
    <t>06.03.099</t>
  </si>
  <si>
    <t>06.03.100</t>
  </si>
  <si>
    <t>CO-34 CORRIMÃO DUPLO AÇO GALVANIZADO COM PINTURA ESMALTE.</t>
  </si>
  <si>
    <t>06.03.101</t>
  </si>
  <si>
    <t>CO-35 CORRIMÃO DUPLO COM MONTANTE VERTICAL AÇO GALVANIZADO COM PINTURA ESMALTE</t>
  </si>
  <si>
    <t>06.03.102</t>
  </si>
  <si>
    <t>CO-36 CORRIMÃO DUPLO INTERMEDIÁRIO AÇO GALVANIZADO COM PINTURA ESMALTE</t>
  </si>
  <si>
    <t>06.03.103</t>
  </si>
  <si>
    <t>CO-37 CORRIMÃO SIMPLES AÇO GALVANIZADO COM PINTURA ESMALTE</t>
  </si>
  <si>
    <t>06.03.104</t>
  </si>
  <si>
    <t>CO-38 CORRIMÃO SIMPLES COM MONTANTE VERTICAL AÇO GALVANIZADO COM PINTURA ESMALTE</t>
  </si>
  <si>
    <t>06.03.105</t>
  </si>
  <si>
    <t>CO-39 CORRIMÃO SIMPLES INTERMEDIÁRIO AÇO GALVANIZADO COM PINTURA ESMALTE</t>
  </si>
  <si>
    <t>06.03.106</t>
  </si>
  <si>
    <t>CO-40 GUARDA-CORPO TUBULAR H=15CM SOBRE ALVENARIA AÇO GALVANIZADO COM PINTURA ESMALTE</t>
  </si>
  <si>
    <t>06.03.107</t>
  </si>
  <si>
    <t>CO-41 GUARDA-CORPO COM CHAPA PERFURADA H=110CM  AÇO GALVANIZADO COM PINTURA ESMALTE</t>
  </si>
  <si>
    <t>06.03.108</t>
  </si>
  <si>
    <t>CO-42 GUARDA-CORPO COM CHAPA PERFURADA H=130CM AÇO GALVANIZADO COM PINTURA ESMALTE</t>
  </si>
  <si>
    <t>06.03.109</t>
  </si>
  <si>
    <t>CO-43 GUARDA-CORPO COM GRADIL DE FECHAMENTO H=110CM  AÇO GALVANIZADO COM PINTURA ESMALTE</t>
  </si>
  <si>
    <t>06.03.110</t>
  </si>
  <si>
    <t>CO-44 GUARDA-CORPO COM GRADIL DE FECHAMENTO H=130CM  AÇO GALVANIZADO COM PINTURA ESMALTE</t>
  </si>
  <si>
    <t>06.03.111</t>
  </si>
  <si>
    <t>CO-45 GUARDA-CORPO TUBULAR COM GRADIL DE FECHAMENTO H=110CM  AÇO GALVANIZADO COM PINTURA ESMALTE</t>
  </si>
  <si>
    <t>06.03.112</t>
  </si>
  <si>
    <t>CO-46 GUARDA-CORPO TUBULAR COM GRADIL DE FECHAMENTO H=130CM  AÇO GALVANIZADO COM PINTURA ESMALTE</t>
  </si>
  <si>
    <t>06.03.113</t>
  </si>
  <si>
    <t>CO-47 GUARDA-CORPO TUBULAR H=20CM SOBRE ALVENARIA AÇO GALVANIZADO COM PINTURA ESMALTE</t>
  </si>
  <si>
    <t>06.03.115</t>
  </si>
  <si>
    <t>QE-38 TABELA DE BASQUETE INCLUSIVE GALVANIZAÇÃO A FOGO E PINTURA ESMALTE  FUNDACAO BROCA Ø 25CM</t>
  </si>
  <si>
    <t>06.50.030</t>
  </si>
  <si>
    <t>DEMOLIÇÃO DE DEGRAUS DE ESCADA DE MARINHEIRO EM GRAMPOS</t>
  </si>
  <si>
    <t>06.50.099</t>
  </si>
  <si>
    <t>06.60.001</t>
  </si>
  <si>
    <t>RETIRADA DE ESQUADRIAS METÁLICAS</t>
  </si>
  <si>
    <t>06.60.002</t>
  </si>
  <si>
    <t>RETIRADA DE TELA</t>
  </si>
  <si>
    <t>06.60.005</t>
  </si>
  <si>
    <t>RETIRADA DE BATENTES</t>
  </si>
  <si>
    <t>06.60.050</t>
  </si>
  <si>
    <t>RETIRADA DE BRAÇO DE ALAVANCA</t>
  </si>
  <si>
    <t>06.60.051</t>
  </si>
  <si>
    <t>RETIRADA DE ALAVANCA</t>
  </si>
  <si>
    <t>06.60.052</t>
  </si>
  <si>
    <t>RETIRADA DE PUXADOR DE ENGATE PARA CAIXILHO DE CORRER</t>
  </si>
  <si>
    <t>06.60.060</t>
  </si>
  <si>
    <t>RETIRADA DE ESCADA DE MARINHEIRO COM GUARDA-CORPO</t>
  </si>
  <si>
    <t>06.60.099</t>
  </si>
  <si>
    <t>06.70.001</t>
  </si>
  <si>
    <t>RECOLOCAÇÃO DE ESQUADRIAS METÁLICAS</t>
  </si>
  <si>
    <t>06.70.005</t>
  </si>
  <si>
    <t>RECOLOCAÇÃO DE BATENTES</t>
  </si>
  <si>
    <t>06.70.020</t>
  </si>
  <si>
    <t>RECOLOCACAO DE TELA</t>
  </si>
  <si>
    <t>06.70.050</t>
  </si>
  <si>
    <t>RECOLOCAÇÃO DE BRAÇO DE ALAVANCA</t>
  </si>
  <si>
    <t>06.70.051</t>
  </si>
  <si>
    <t>RECOLOCAÇÃO DE ALAVANCA</t>
  </si>
  <si>
    <t>06.70.052</t>
  </si>
  <si>
    <t>RECOLOCAÇÃO DE PUXADOR DE ENGATE PARA CAIXILHO DE CORRER</t>
  </si>
  <si>
    <t>06.70.060</t>
  </si>
  <si>
    <t>RECOLOCAÇÃO DE ESCADA MARINHEIRO COM GUARDA CORPO</t>
  </si>
  <si>
    <t>06.70.099</t>
  </si>
  <si>
    <t>RECOLOCACOES DE ELEMENTOS METALICOS/COMPONENTES</t>
  </si>
  <si>
    <t>06.80.001</t>
  </si>
  <si>
    <t>CAIXILHO BASCULANTE EM PERFIL DE FERRO</t>
  </si>
  <si>
    <t>06.80.003</t>
  </si>
  <si>
    <t>CAIXILHO FIXO EM PERFIL DE FERRO</t>
  </si>
  <si>
    <t>06.80.005</t>
  </si>
  <si>
    <t>CAIXILHO DE CORRER EM PERFIL DE FERRO</t>
  </si>
  <si>
    <t>06.80.008</t>
  </si>
  <si>
    <t>FOLHA PARA CAIXILHO DE CORRER EM PERFIL DE FERRO</t>
  </si>
  <si>
    <t>06.80.009</t>
  </si>
  <si>
    <t>CAIXILHO MAXIMAR DE FERRO</t>
  </si>
  <si>
    <t>06.80.020</t>
  </si>
  <si>
    <t>PORTA DE ENROLAR EM TIRAS ARTICULADAS</t>
  </si>
  <si>
    <t>06.80.023</t>
  </si>
  <si>
    <t>PORTAO DE 1 FOLHA DE TUBOS E TELA GALVANIZADOS COM PORTA CADEADO</t>
  </si>
  <si>
    <t>06.80.025</t>
  </si>
  <si>
    <t>PORTAO DE 2 FOLHAS DE TUBO E TELA GALVANIZADOS COM PORTA CADEADO</t>
  </si>
  <si>
    <t>06.80.029</t>
  </si>
  <si>
    <t>TELA DE PROTEÇAO P/CAIXILHO C/REQ. DE PERFIL DE FERRO E TELA ARAME GALV.</t>
  </si>
  <si>
    <t>06.80.033</t>
  </si>
  <si>
    <t>CHAPA DE FERRO N 14, INCLUSIVE SOLDAGEM</t>
  </si>
  <si>
    <t>06.80.043</t>
  </si>
  <si>
    <t>BRACO DE ALAVANCA DE FERRO</t>
  </si>
  <si>
    <t>06.80.044</t>
  </si>
  <si>
    <t>ALAVANCA PARA CAIXILHO BASCULANTE</t>
  </si>
  <si>
    <t>06.80.045</t>
  </si>
  <si>
    <t>PUXADORES DE ENGATE EM LATAO CROMADO PARA CAIXILHO DE CORRER</t>
  </si>
  <si>
    <t>06.80.046</t>
  </si>
  <si>
    <t>CADEADO E PORTA CADEADO</t>
  </si>
  <si>
    <t>06.80.049</t>
  </si>
  <si>
    <t>LUBRIFICACAO DE CAIXILHO E TROCA DE REBITES</t>
  </si>
  <si>
    <t>06.80.050</t>
  </si>
  <si>
    <t>FERRO TRABALHADO (CAIXILHO)</t>
  </si>
  <si>
    <t>06.80.082</t>
  </si>
  <si>
    <t>CAIXILHO FIXO EM ALUMINIO ANODIZADO</t>
  </si>
  <si>
    <t>06.80.084</t>
  </si>
  <si>
    <t>CAIXILHO DE CORRER EM ALUMINIO ANODIZADO</t>
  </si>
  <si>
    <t>06.80.086</t>
  </si>
  <si>
    <t>FOLHA PARA CAIXILHO DE CORRER EM ALUMINIO ANODIZADO</t>
  </si>
  <si>
    <t>06.80.088</t>
  </si>
  <si>
    <t>CAIXILHO MAXIMAR EM ALUMINIO ANODIZADO</t>
  </si>
  <si>
    <t>06.80.094</t>
  </si>
  <si>
    <t>BRACO DE ALAVANCA DE ALUMINIO</t>
  </si>
  <si>
    <t>06.80.096</t>
  </si>
  <si>
    <t>PUXADOR DE ENGATE DE ALUMINIO TIPO "BICO DE PAPAGAIO"</t>
  </si>
  <si>
    <t>06.80.099</t>
  </si>
  <si>
    <t>SERVICOS EM ELEMENTOS METALICOS/COMPONENTES - CONSERVACAO</t>
  </si>
  <si>
    <t>07.01.001</t>
  </si>
  <si>
    <t>EM TESOURAS PARA TELHAS CERAMICAS - VAOS ATE 7.00 M</t>
  </si>
  <si>
    <t>07.01.002</t>
  </si>
  <si>
    <t>EM TESOURAS PARA TELHAS CERAMICAS - VAOS DE 7.01 A 10.00 M</t>
  </si>
  <si>
    <t>07.01.003</t>
  </si>
  <si>
    <t>EM TESOURAS PARA TELHAS CERAMICAS - VAOS DE 10.01 A 13.00 M</t>
  </si>
  <si>
    <t>07.01.004</t>
  </si>
  <si>
    <t>EM TESOURAS PARA TELHAS CERAMICAS - VAOS DE 13.01 A 18.00 M</t>
  </si>
  <si>
    <t>EM TESOURAS PARA TELHAS OND CIM-AM/AL/PLAST - VAOS ATE 7,00 M</t>
  </si>
  <si>
    <t>07.01.011</t>
  </si>
  <si>
    <t>EM TESOURAS PARA TELHAS OND CIM-AM/AL/PLAST - VAOS DE 7.01 A 10,00 M</t>
  </si>
  <si>
    <t>07.01.012</t>
  </si>
  <si>
    <t>EM TESOURAS PARA TELHAS OND CIM-AM/AL/PLAST - VAOS DE 10.01 A 13,00 M</t>
  </si>
  <si>
    <t>07.01.013</t>
  </si>
  <si>
    <t>EM TESOURAS PARA TELHAS OND CIM-AM/AL/PLAST - VAOS DE 13,01 A 18,00 M</t>
  </si>
  <si>
    <t>07.01.025</t>
  </si>
  <si>
    <t>EM TERCAS PARA TELHAS CERAMICAS</t>
  </si>
  <si>
    <t>07.01.026</t>
  </si>
  <si>
    <t>EM TERCAS PARA TELHAS DE CIM-AM/AL/PLAST</t>
  </si>
  <si>
    <t>07.01.027</t>
  </si>
  <si>
    <t>EM TERCAS PARA TELHAS TRAPEZOIDAIS</t>
  </si>
  <si>
    <t>07.01.040</t>
  </si>
  <si>
    <t>ESTRUTURA DE COBERTURA EM TERÇA 6X12CM PARA TELHA ONDULADA CRFS SOBRE BASE E PILARETE CONCRETO  USO EXCLUSIVO PADRAO CRECHE</t>
  </si>
  <si>
    <t>07.01.098</t>
  </si>
  <si>
    <t>PECAS DE MADEIRA MACICA</t>
  </si>
  <si>
    <t>07.01.099</t>
  </si>
  <si>
    <t>ESTRUTURAS DE COBERTURA</t>
  </si>
  <si>
    <t>07.02.004</t>
  </si>
  <si>
    <t>07.02.016</t>
  </si>
  <si>
    <t>07.02.099</t>
  </si>
  <si>
    <t>07.03.064</t>
  </si>
  <si>
    <t>TELHA DE POLIESTER (PERFIL DA ONDULADA ACO) - E=1,2MM</t>
  </si>
  <si>
    <t>07.03.065</t>
  </si>
  <si>
    <t>TELHA DE POLIESTER (PERFIL DA TRAPEZOIDAL ACO H ATE 40MM) - E=1,2MM</t>
  </si>
  <si>
    <t>07.03.066</t>
  </si>
  <si>
    <t>TELHA DE POLIESTER (PERFIL DA TRAPEZOIDAL ACO H=100MM) - E=1,2MM</t>
  </si>
  <si>
    <t>07.03.067</t>
  </si>
  <si>
    <t>TELHA DE POLIESTER (PERFIL DA ONDULADA CRFS) - E=1,2MM</t>
  </si>
  <si>
    <t>07.03.099</t>
  </si>
  <si>
    <t>COBERTURAS</t>
  </si>
  <si>
    <t>07.03.105</t>
  </si>
  <si>
    <t>TELHA CERAMICA TIPO FRANCESA</t>
  </si>
  <si>
    <t>07.03.106</t>
  </si>
  <si>
    <t>TELHA CERAMICA TIPO PAULISTA</t>
  </si>
  <si>
    <t>07.03.107</t>
  </si>
  <si>
    <t>TELHA CERAMICA TIPO PLAN</t>
  </si>
  <si>
    <t>07.03.110</t>
  </si>
  <si>
    <t>TELHA CERAMICA TIPO ROMANA</t>
  </si>
  <si>
    <t>07.03.112</t>
  </si>
  <si>
    <t>TELHA CERAMICA TIPO COLONIAL</t>
  </si>
  <si>
    <t>07.03.120</t>
  </si>
  <si>
    <t>TELHA TECNOLOGIA CRFS ONDULADA  E=6MM</t>
  </si>
  <si>
    <t>07.03.121</t>
  </si>
  <si>
    <t>TELHA TECNOLOGIA CRFS ONDULADA E=8MM</t>
  </si>
  <si>
    <t>07.03.122</t>
  </si>
  <si>
    <t>TELHA TECNOLOGIA CRFS MAXIPLAC  H=125MM E=6MM</t>
  </si>
  <si>
    <t>07.03.123</t>
  </si>
  <si>
    <t>TELHA TECNOLOGIA CRFS MAXIPLAC  H=125MM E=8MM</t>
  </si>
  <si>
    <t>07.03.129</t>
  </si>
  <si>
    <t>TELHA  GALVALUME / ACO GALV PINT 1 FACE PO OU COIL-COATING ONDULADA</t>
  </si>
  <si>
    <t>07.03.130</t>
  </si>
  <si>
    <t>TELHA GALVALUME / ACO GALV PINT 1 FACE PO/COIL-COATING TRAPEZ H=40MM</t>
  </si>
  <si>
    <t>07.03.131</t>
  </si>
  <si>
    <t>TELHA GALVALUME / ACO GALV PINT 1 FACE PO/COIL-COATING TRAPEZ H=100MM E=0,65MM</t>
  </si>
  <si>
    <t>07.03.132</t>
  </si>
  <si>
    <t>TELHA GALVALUME / ACO GALV ACAB. NATURAL ONDULADA CRFS  E=0,65MM</t>
  </si>
  <si>
    <t>07.03.133</t>
  </si>
  <si>
    <t>TELHA GALVALUME / ACO GALV ACABAMENTO.NATURAL TRAPEZ H=40MM</t>
  </si>
  <si>
    <t>07.03.134</t>
  </si>
  <si>
    <t>TELHA GALVALUME / ACO GALV ACABAMENTO.NATURAL TRAPEZ H=100MM</t>
  </si>
  <si>
    <t>07.03.135</t>
  </si>
  <si>
    <t>TELHA GALVALUME / ACO GALV SANDUICHE  E=30MM (PUR) / (PIR)  TRAPEZ H=40MM NAS DUAS FACES  E= 0,50MM COM PINT FACES APARENTES.</t>
  </si>
  <si>
    <t>07.03.136</t>
  </si>
  <si>
    <t>TELHA GALVALUME / ACO GALV SANDUICHE  E=50MM (PUR) / (PIR)  TRAPEZ H=40MM NAS DUAS FACES  E= 0,50MM COM PINT FACES APARENTES.</t>
  </si>
  <si>
    <t>07.03.137</t>
  </si>
  <si>
    <t>TELHA GALVALUME / ACO GALV SANDUICHE  E=30MM (PUR) / (PIR) SUPERIOR TRAPEZ H=40MM / INFERIOR PLANO  E= 0,50MM  COM PINT FACES APARENTES</t>
  </si>
  <si>
    <t>07.03.138</t>
  </si>
  <si>
    <t>TELHA GALVALUME / ACO GALV SANDUICHE  E=50MM (PUR) / (PIR) SUPERIOR TRAPEZ H=40MM / INFERIOR PLANO  E= 0,50MM  COM PINT FACES APARENTES</t>
  </si>
  <si>
    <t>07.03.140</t>
  </si>
  <si>
    <t>TELHA GALVALUME / ACO GALV PINT 1 FACE PO/COIL-COATING TRAPEZ H=40MM E=0,80MM</t>
  </si>
  <si>
    <t>07.04.001</t>
  </si>
  <si>
    <t>CUMEEIRA E ESPIGAO EMBOCADOS PARA TELHA CERAMICA</t>
  </si>
  <si>
    <t>07.04.034</t>
  </si>
  <si>
    <t>CUMEEIRA ACO PINT PO/COIL-COATING PERFIL OND/TRAP E=0,65MM H ATE 40MM</t>
  </si>
  <si>
    <t>07.04.035</t>
  </si>
  <si>
    <t>CUMEEIRA DE ACO PINT PO OU COIL-COATING LISA OU LISA DENTADA  E=0.5MM</t>
  </si>
  <si>
    <t>07.04.037</t>
  </si>
  <si>
    <t>CUMEEIRA ACO GALV PINT PO/COIL-COATING PERFIL TRAPEZ H=100MM  E=0,65MM</t>
  </si>
  <si>
    <t>07.04.040</t>
  </si>
  <si>
    <t>CUMEEIRA DE ACO NATURAL LISA OU LISA DENTADA E=0,5MM</t>
  </si>
  <si>
    <t>07.04.041</t>
  </si>
  <si>
    <t>CUMEEIRA DE ACO NATURAL PERFIL ONDUL OU TRAP E=0,65MM H ATE 40MM</t>
  </si>
  <si>
    <t>07.04.042</t>
  </si>
  <si>
    <t>CUMEEIRA DE ACO GALV NATURAL PERFIL TRAP E=0,5MM H=100MM</t>
  </si>
  <si>
    <t>07.04.044</t>
  </si>
  <si>
    <t>RUFO DE ACO NATURAL SIMPLES E=0,5MM</t>
  </si>
  <si>
    <t>07.04.061</t>
  </si>
  <si>
    <t>DOMO DE ACRILICO COM CAIXILHO DE ALUMINIO</t>
  </si>
  <si>
    <t>07.04.099</t>
  </si>
  <si>
    <t>PECAS PARA COBERTURA</t>
  </si>
  <si>
    <t>07.04.100</t>
  </si>
  <si>
    <t>RUFO LISO DE ACO GALV NATURAL E=0,65MM CORTE ATE 300MM</t>
  </si>
  <si>
    <t>07.04.101</t>
  </si>
  <si>
    <t>RUFO LISO DE ACO GALV NATURAL E=0,65MM CORTE ATE 400MM</t>
  </si>
  <si>
    <t>07.04.102</t>
  </si>
  <si>
    <t>RUFO LISO DE ACO GALV NATURAL E=0,65MM CORTE ATE 600MM</t>
  </si>
  <si>
    <t>07.04.112</t>
  </si>
  <si>
    <t>RUFO DENTADO ACO GALV NATURAL E=0,65MM CORTE ATE 300MM</t>
  </si>
  <si>
    <t>07.04.113</t>
  </si>
  <si>
    <t>RUFO DENTADO ACO GALV NATURAL E=0,65MM CORTE ATE 400MM</t>
  </si>
  <si>
    <t>07.04.114</t>
  </si>
  <si>
    <t>RUFO DENTADO ACO GALV NATURAL E=0,65MM CORTE ATE 600MM</t>
  </si>
  <si>
    <t>07.04.120</t>
  </si>
  <si>
    <t>RUFO DENTADO ACO GALV PINT PO/COIL-COATING E=0,65MM CORTE ATE 300MM</t>
  </si>
  <si>
    <t>07.04.121</t>
  </si>
  <si>
    <t>RUFO DENTADO ACO GALV PINT PO/COIL-COATING E=0,65MM CORTE ATE 400MM</t>
  </si>
  <si>
    <t>07.04.122</t>
  </si>
  <si>
    <t>RUFO DENTADO ACO GALV PINT PO/COIL-COATING E=0,50MM CORTE ATE 300MM</t>
  </si>
  <si>
    <t>07.04.123</t>
  </si>
  <si>
    <t>RUFO DENTADO ACO GALV PINT PO/COIL-COATING E=0,50MM CORTE ATE 400MM</t>
  </si>
  <si>
    <t>07.04.124</t>
  </si>
  <si>
    <t>RUFO DENTADO ACO GALV PINT PO/COIL-COATING E=0,50MM CORTE ATE 600MM</t>
  </si>
  <si>
    <t>07.04.126</t>
  </si>
  <si>
    <t>RUFO DENTADO ACO GALV PINT PO/COIL-COATING E=0,65MM CORTE ATE 600MM</t>
  </si>
  <si>
    <t>07.04.127</t>
  </si>
  <si>
    <t>RUFO LISO ACO GALV PINT PO OU COIL-COATING E=0,65MM CORTE ATE 300MM</t>
  </si>
  <si>
    <t>07.04.129</t>
  </si>
  <si>
    <t>CUMEEIRA ARTICULADA P/ TELHA TECNOLOGIA CRFS ONDULADA</t>
  </si>
  <si>
    <t>07.04.130</t>
  </si>
  <si>
    <t>CUMEEIRA SHED P/ TELHA TECNOLOGIA CRFS ONDULADA</t>
  </si>
  <si>
    <t>07.04.131</t>
  </si>
  <si>
    <t>RUFO P/ TELHA TECNOLOGIA CRFS ONDULADA</t>
  </si>
  <si>
    <t>07.04.132</t>
  </si>
  <si>
    <t>ESPIGAO NORMAL P/ TELHA TECNOLOGIA CRFS ONDULADA</t>
  </si>
  <si>
    <t>07.04.133</t>
  </si>
  <si>
    <t>RUFO LISO ACO GALV PINT PO/COIL-COATING E=0,65MM CORTE ATE 400MM</t>
  </si>
  <si>
    <t>07.04.134</t>
  </si>
  <si>
    <t>RUFO LISO ACO GALV PINT PO/COIL-COATING E=0,65MM CORTE ATE 600MM</t>
  </si>
  <si>
    <t>07.05.007</t>
  </si>
  <si>
    <t>FECHAMENTO TELHA PERF GALVALUME / ACO GALV</t>
  </si>
  <si>
    <t>07.05.008</t>
  </si>
  <si>
    <t>FECHAMENTO TELHA PERF GALVALUME / ACO GALV TRAPEZ H=35MM E=0,65MM PINT PO 2 FACES  Ø FURO ATE 3,17MM AREA PERFURADA ATÉ 40%</t>
  </si>
  <si>
    <t>VEDACAO LATERAL DE COBERTURA COM TELA DE NYLON</t>
  </si>
  <si>
    <t>07.05.023</t>
  </si>
  <si>
    <t>FECHAMENTO TELHA GALVALUME / AÇO GALV TRAP H=40MM E=0,80MM PINT PO 2 FACES USO EXCLUSIVO FUNDO Q. ESPORTES</t>
  </si>
  <si>
    <t>07.05.025</t>
  </si>
  <si>
    <t>FECHAMENTO TELHA PERF GALVALUME / AÇO GALV  TRAP H=40MM  E=0,80MM PINT PO 2 FACES  Ø FURO ATE 3,17MM AREA PERFURADA ATE 40%  USO EXCLUSIVO LATERAL Q. ESPORTES</t>
  </si>
  <si>
    <t>07.05.080</t>
  </si>
  <si>
    <t>SUB-COBERTURA COM MANTA ALUMINIZADA</t>
  </si>
  <si>
    <t>07.05.099</t>
  </si>
  <si>
    <t>FECHAMENTOS E/OU VEDACOES</t>
  </si>
  <si>
    <t>07.50.001</t>
  </si>
  <si>
    <t>DEMOLICAO DE TELHA FIBRO CIMENTO TRAPEZOIDAL</t>
  </si>
  <si>
    <t>07.60.001</t>
  </si>
  <si>
    <t>RETIRADA DE ESTRUT DE MADEIRA EM TESOURA,PONTAL OU MISTA P/TELHA</t>
  </si>
  <si>
    <t>07.60.002</t>
  </si>
  <si>
    <t>RETIRADA DE ESTRUT DE MADEIRA EM TESOURA PARA TELHAS DE BARRO SOBRE VAO LIVRE</t>
  </si>
  <si>
    <t>07.60.005</t>
  </si>
  <si>
    <t>07.60.006</t>
  </si>
  <si>
    <t>RETIRADA DE ESTRUT DE MADEIRA EM TESOURA,PARA TELHA DE FIBRO-CIM SOBR</t>
  </si>
  <si>
    <t>07.60.010</t>
  </si>
  <si>
    <t>RETIRADA DE VIGAMENTO DE APOIO P/TELHAS DE BARRO/FIBRO-CIM/AL/PLAST/PLANA PRE-FAB</t>
  </si>
  <si>
    <t>07.60.015</t>
  </si>
  <si>
    <t>RETIRADA DE CAIBROS</t>
  </si>
  <si>
    <t>07.60.016</t>
  </si>
  <si>
    <t>RETIRADA DE RIPAS</t>
  </si>
  <si>
    <t>07.60.020</t>
  </si>
  <si>
    <t>RETIRADA DE FERRAGENS PARA ESTRUTURA DE MADEIRA</t>
  </si>
  <si>
    <t>07.60.050</t>
  </si>
  <si>
    <t>RETIRADA DE TELHAS DE BARRO</t>
  </si>
  <si>
    <t>07.60.051</t>
  </si>
  <si>
    <t>RETIRADA DE TELHAS DE BARRO - S/REAPROV</t>
  </si>
  <si>
    <t>07.60.055</t>
  </si>
  <si>
    <t>RETIRADA DE CUMEEIRAS E ESPIGÕES DE BARRO</t>
  </si>
  <si>
    <t>07.60.056</t>
  </si>
  <si>
    <t>RETIRADA DE CUMEEIRAS E ESPIGOES DE BARRO - S/REAPROV</t>
  </si>
  <si>
    <t>07.60.060</t>
  </si>
  <si>
    <t>RETIRADA DE TELHAS OND DE FIBRO-CIM/PLAST OU ALUM/PLANA PRE FAB</t>
  </si>
  <si>
    <t>07.60.061</t>
  </si>
  <si>
    <t>RETIRADA DE TELHAS OND DE FIBRO-CIM/PLAST OU ALUM/PLANA PRE FAB - S/REAPROV</t>
  </si>
  <si>
    <t>07.60.065</t>
  </si>
  <si>
    <t>RETIRADA DE CUMEEIRAS, ESPIGÕES E RUFOS DE FIBRO-CIMENTO</t>
  </si>
  <si>
    <t>07.60.066</t>
  </si>
  <si>
    <t>RETIRADA DE CUMEEIRAS, ESPIGOES E RUFOS DE FIBRO-CIMENTO - S/REAPROV</t>
  </si>
  <si>
    <t>07.60.099</t>
  </si>
  <si>
    <t>07.70.001</t>
  </si>
  <si>
    <t>RECOLOCAÇÃO DE RIPAS</t>
  </si>
  <si>
    <t>07.70.002</t>
  </si>
  <si>
    <t>RECOLOCAÇÃO DE CAIBROS</t>
  </si>
  <si>
    <t>07.70.003</t>
  </si>
  <si>
    <t>RECOLOCAÇÃO DE VIGAS</t>
  </si>
  <si>
    <t>07.70.010</t>
  </si>
  <si>
    <t>RECOLOCAÇÃO DE FERRAGEM PARA ESTRUTURA DE MADEIRA</t>
  </si>
  <si>
    <t>07.70.050</t>
  </si>
  <si>
    <t>RECOLOCAÇÃO DE TELHAS DE BARRO TIPO FRANCESA / ROMANA</t>
  </si>
  <si>
    <t>07.70.052</t>
  </si>
  <si>
    <t>RECOLOCAÇÃO DE TELHA DE BARRO TIPO PLAN</t>
  </si>
  <si>
    <t>07.70.055</t>
  </si>
  <si>
    <t>RECOLOCAÇÃO DE TELHA DE FIBROCIMENTO, PLÁSTICO OU ALUMÍNIO</t>
  </si>
  <si>
    <t>07.70.080</t>
  </si>
  <si>
    <t>RECOLOCAÇÃO DE CUMEEIRAS E ESPIGÕES DE BARRO</t>
  </si>
  <si>
    <t>07.70.081</t>
  </si>
  <si>
    <t>RECOLOCAÇÃO DE CUMEEIRAS, ESPIGÕES E RUFOS DE CRFS</t>
  </si>
  <si>
    <t>07.70.099</t>
  </si>
  <si>
    <t>RECOLOCACOES DE COBERTURA</t>
  </si>
  <si>
    <t>07.80.001</t>
  </si>
  <si>
    <t>RIPAS DE 5 X 1,5 CM G1-C6</t>
  </si>
  <si>
    <t>07.80.002</t>
  </si>
  <si>
    <t>CAIBRO DE 5 X 6 CM G1-C6</t>
  </si>
  <si>
    <t>07.80.003</t>
  </si>
  <si>
    <t>TABUA DE 12 X 3 CM G1-C6</t>
  </si>
  <si>
    <t>07.80.004</t>
  </si>
  <si>
    <t>VIGA DE MADEIRA 6 X 12 CM G1-C6</t>
  </si>
  <si>
    <t>07.80.005</t>
  </si>
  <si>
    <t>VIGA DE MADEIRA 6 X 16 CM G1-C6</t>
  </si>
  <si>
    <t>07.80.008</t>
  </si>
  <si>
    <t>SARRAFO APARELHADO 10X2,5CM G1-C2</t>
  </si>
  <si>
    <t>ML</t>
  </si>
  <si>
    <t>07.80.009</t>
  </si>
  <si>
    <t>PECAS ESPECIAIS DE MADEIRA SERRADA G1-C6</t>
  </si>
  <si>
    <t>07.80.019</t>
  </si>
  <si>
    <t>PARAFUSO PARA FIXACAO DE TELHA ONDULADA CRFS</t>
  </si>
  <si>
    <t>07.80.020</t>
  </si>
  <si>
    <t>PARAFUSO OU GANCHO P/ FIXACAO TELHA CRFS MODULADA</t>
  </si>
  <si>
    <t>07.80.022</t>
  </si>
  <si>
    <t>CHAPUZ METÁLICO FERRO 2" X 1/4" ENCONTRO CUMEEIRA/PENDURAL INCLUSIVE PARAFUSOS</t>
  </si>
  <si>
    <t>07.80.023</t>
  </si>
  <si>
    <t>ESTRIBO/GRAMPO FERRO REDONDO 1/2" INCLUSO CHAPA E PORCAS</t>
  </si>
  <si>
    <t>07.80.024</t>
  </si>
  <si>
    <t>CHAPUZ METALICO 2X40CM FERRO 2" X 1/4" INCLUSIVE PARAFUSOS</t>
  </si>
  <si>
    <t>07.80.025</t>
  </si>
  <si>
    <t>TELHA DE CONCRETO COR VERMELHA</t>
  </si>
  <si>
    <t>07.80.026</t>
  </si>
  <si>
    <t>TELHA DE CONCRETO COR CINZA</t>
  </si>
  <si>
    <t>07.80.027</t>
  </si>
  <si>
    <t>TELHA GALVALUME / ACO GALV AUTOPORTANTE DOIS APOIOS VÃO MÁXIMO ATÉ 11METROS E=0,80MM H=260MM ACABAMENTO NATURAL</t>
  </si>
  <si>
    <t>07.80.028</t>
  </si>
  <si>
    <t>TELHA GALVALUME / ACO GALV AUTOPORTANTE DOIS APOIOS VÃO MÁXIMO ATÉ</t>
  </si>
  <si>
    <t>07.80.029</t>
  </si>
  <si>
    <t>TELHA GALVALUME / ACO GALV AUTOPORTANTE DOIS APOIOS VÃO MÁXIMO ATÉ 11 METROS E=0,80MM H=260MM FACE INFERIOR PINTADA SANDUICHE DE LÃ DE ROCHA E=50 MM ENVELOPADA</t>
  </si>
  <si>
    <t>07.80.030</t>
  </si>
  <si>
    <t>TELHAS CERAMICA TIPO FRANCESA</t>
  </si>
  <si>
    <t>07.80.032</t>
  </si>
  <si>
    <t>CUMEEIRA E ESPIGAO EMBOCADOS PARA TELHAS CERAMICA</t>
  </si>
  <si>
    <t>07.80.033</t>
  </si>
  <si>
    <t>FECHAMENTO DE OITAO EM TABUA DE 10 X 1CM MACHO-FEMEA P/FORRO G1-C4</t>
  </si>
  <si>
    <t>07.80.035</t>
  </si>
  <si>
    <t>LIMPEZA DE TELHADO INCLUSIVE REMOÇÃO DO MATERIAL RECOLHIDO</t>
  </si>
  <si>
    <t>07.80.036</t>
  </si>
  <si>
    <t>TELHA TECNOLOGIA CRFS MODULADA E=8MM</t>
  </si>
  <si>
    <t>07.80.037</t>
  </si>
  <si>
    <t>TELHA TECNOLOGIA CRFS TRAPEZOIDAL 44CM E=8MM</t>
  </si>
  <si>
    <t>07.80.039</t>
  </si>
  <si>
    <t>07.80.040</t>
  </si>
  <si>
    <t>TELHA TECNOLOGIA CRFS ONDULADA E=6MM</t>
  </si>
  <si>
    <t>07.80.041</t>
  </si>
  <si>
    <t>07.80.042</t>
  </si>
  <si>
    <t>CUMEEIRA NORMAL P/ TELHA TECNOLOGIA CRFS ONDULADA</t>
  </si>
  <si>
    <t>07.80.043</t>
  </si>
  <si>
    <t>07.80.044</t>
  </si>
  <si>
    <t>07.80.045</t>
  </si>
  <si>
    <t>07.80.048</t>
  </si>
  <si>
    <t>ARESTA P/ TELHA TECNOLOGIA CRFS ONDULADA</t>
  </si>
  <si>
    <t>07.80.050</t>
  </si>
  <si>
    <t>07.80.051</t>
  </si>
  <si>
    <t>FECHAMENTO DE OITAO C/ TELHA TECNOLOGIA CRFS ONDULADA E=8MM</t>
  </si>
  <si>
    <t>07.80.052</t>
  </si>
  <si>
    <t>CUMEEIRA NORMAL PARA TELHA TECNOLOGIA CRFS MODULADA</t>
  </si>
  <si>
    <t>07.80.053</t>
  </si>
  <si>
    <t>CUMEEIRA ARTICULADA PARA TELHA TECNOLOGIA CRFS MODULADA</t>
  </si>
  <si>
    <t>07.80.054</t>
  </si>
  <si>
    <t>RUFO PARA TELHA TECNOLOGIA CRFS MODULADA</t>
  </si>
  <si>
    <t>07.80.055</t>
  </si>
  <si>
    <t>CUMEEIRA NORMAL PARA TELHA TECNOLOGIA CRFS TRAPEZOIDAL 44CM</t>
  </si>
  <si>
    <t>07.80.056</t>
  </si>
  <si>
    <t>CUMEEIRA NORMAL PARA TELHA TECNOLOGIA CRFS TRAPEZOIDAL 90CM</t>
  </si>
  <si>
    <t>07.80.057</t>
  </si>
  <si>
    <t>CUMEEIRA ARTICULADA PARA TELHA TECNOLOGIA CRFS TRAPEZOIDAL 90CM</t>
  </si>
  <si>
    <t>07.80.058</t>
  </si>
  <si>
    <t>RUFO PARA TELHA TECNOLOGIA CRFS TRAPEZOIDAL 90CM</t>
  </si>
  <si>
    <t>07.80.059</t>
  </si>
  <si>
    <t>TELHA DE VIDRO TIPO FRANCESA PARA ILUMINAÇÃO</t>
  </si>
  <si>
    <t>07.80.062</t>
  </si>
  <si>
    <t>TELHA DE POLIESTER PERFIL DA CANALETE 90 CM E=1,20MM</t>
  </si>
  <si>
    <t>07.80.064</t>
  </si>
  <si>
    <t>TELHA DE POLIESTER PERFIL DA MAXIPLAC E=1,20MM</t>
  </si>
  <si>
    <t>07.80.065</t>
  </si>
  <si>
    <t>TELHA DE POLIESTER PERFIL DA ONDULADA ALUMINIO E=1,20MM</t>
  </si>
  <si>
    <t>07.80.066</t>
  </si>
  <si>
    <t>TELHA DE POLIESTER PERFIL DA TRAPEZOIDAL ALUMINIO E=1,20MM</t>
  </si>
  <si>
    <t>07.80.087</t>
  </si>
  <si>
    <t>PARAFUSO PARA FIXACAO TELHA CRFS TRAPEZOIDAL C/ 44CM</t>
  </si>
  <si>
    <t>07.80.088</t>
  </si>
  <si>
    <t>PARAFUSO PARA FIXACAO TELHA CRFS TRAPEZOIDAL C/ 90CM</t>
  </si>
  <si>
    <t>07.80.089</t>
  </si>
  <si>
    <t>PARAFUSO P/ FIXACAO TELHA CRFS TRAPEZOIDAL C/ 49CM</t>
  </si>
  <si>
    <t>07.80.090</t>
  </si>
  <si>
    <t>AMARRACAO DE TELHA CERAMICA COM ARAME DE COBRE</t>
  </si>
  <si>
    <t>07.80.091</t>
  </si>
  <si>
    <t>EMBOCAMENTO DE BEIRAL EM TELHA CERAMICA</t>
  </si>
  <si>
    <t>07.80.099</t>
  </si>
  <si>
    <t>SERVICOS DE COBERTURA - CONSERVACAO</t>
  </si>
  <si>
    <t>08.01.001</t>
  </si>
  <si>
    <t>AC-04 ABRIGO E CAVALETE DE 3/4" COMPLETO 85X65X30CM</t>
  </si>
  <si>
    <t>08.01.002</t>
  </si>
  <si>
    <t>AC-05 ABRIGO E CAVALETE DE 1" COMPLETO 85X65X30CM</t>
  </si>
  <si>
    <t>08.01.005</t>
  </si>
  <si>
    <t>AC-08 ABRIGO E CAVALETE DE 2" COMPLETO 245X110X40CM</t>
  </si>
  <si>
    <t>08.01.099</t>
  </si>
  <si>
    <t>SERVICOS EM CAVALETE E ABRIGO</t>
  </si>
  <si>
    <t>08.02.001</t>
  </si>
  <si>
    <t>AG-04 ABRIGO PARA GAS COM 2 CILINDROS DE 45 KG</t>
  </si>
  <si>
    <t>08.02.002</t>
  </si>
  <si>
    <t>AG-05 ABRIGO PARA GAS COM 4 CILINDROS DE 45 KG</t>
  </si>
  <si>
    <t>08.02.003</t>
  </si>
  <si>
    <t>AG-06 ABRIGO PARA GAS COM 6 CILINDROS DE 45 KG</t>
  </si>
  <si>
    <t>08.02.004</t>
  </si>
  <si>
    <t>AG-07 ABRIGO PARA MEDIDOR COMGAS 60X60X30CM</t>
  </si>
  <si>
    <t>08.02.005</t>
  </si>
  <si>
    <t>AG-08 ABRIGO PARA GAS COM 2 BUJOES DE 13 KG</t>
  </si>
  <si>
    <t>08.02.016</t>
  </si>
  <si>
    <t>PROTECAO ANTICORROSIVA PARA RAMAIS SOB A TERRA</t>
  </si>
  <si>
    <t>08.02.017</t>
  </si>
  <si>
    <t>PROTECAO MECANICA PARA RAMAIS SOB ATERRA</t>
  </si>
  <si>
    <t>08.02.021</t>
  </si>
  <si>
    <t>VG-01 VALVULA E REGULADOR DE PRESSAO DE GAS</t>
  </si>
  <si>
    <t>TUBO ACO GALV NBR5590-CLASSE PESADA DN 20MM (3/4") INCL CONEXOES</t>
  </si>
  <si>
    <t>08.02.041</t>
  </si>
  <si>
    <t>TUBO ACO GALV NBR5590-CLASSE PESADA DN 25MM (1") INCL CONEXOES</t>
  </si>
  <si>
    <t>08.02.042</t>
  </si>
  <si>
    <t>TUBO ACO GALV NBR5590-CLASSE PESADA DN 32MM (1 1/4") INCL CONEXOES</t>
  </si>
  <si>
    <t>08.02.043</t>
  </si>
  <si>
    <t>TUBO ACO GALV NBR5590-CLASSE PESADA DN 40MM (1 1/2") INCL CONEXOES</t>
  </si>
  <si>
    <t>ENVOLVIMENTO C/ TUBO DE PVC DN 150MM EM TUBULACAO DE GAS DE RUA</t>
  </si>
  <si>
    <t>TUBO DE COBRE P/ GAS CLASSE A S/COST DN=1/2 (15) SOLDA FOSCOPER</t>
  </si>
  <si>
    <t>08.02.061</t>
  </si>
  <si>
    <t>TUBO DE COBRE P/ GAS CLASSE A S/COST DN=3/4 (22) SOLDA FOSCOPER</t>
  </si>
  <si>
    <t>08.02.062</t>
  </si>
  <si>
    <t>TUBO DE COBRE P/ GAS CLASSE A S/COST DN=1 (28) SOLDA FOSCOPER</t>
  </si>
  <si>
    <t>08.02.063</t>
  </si>
  <si>
    <t>TUBO DE COBRE P/ GAS CLASSE A S/COST DN=1 1/4 (35) SOLDA FOSCOPER</t>
  </si>
  <si>
    <t>08.02.064</t>
  </si>
  <si>
    <t>TUBO DE COBRE P/ GAS CLSSE A S/COST DN=1 1/2 (42) SOLDA FOSCOPER</t>
  </si>
  <si>
    <t>08.02.099</t>
  </si>
  <si>
    <t>SERVICOS EM ABRIGO E REDE DE GAS</t>
  </si>
  <si>
    <t>08.03.001</t>
  </si>
  <si>
    <t>TUBO ACO GALVANIZ NBR5580-CL MEDIA, DN15MM (1/2") - INCL CONEXOES</t>
  </si>
  <si>
    <t>08.03.002</t>
  </si>
  <si>
    <t>TUBO ACO GALVANIZ NBR5580-CL MEDIA, DN20MM (3/4") - INCL CONEXOES</t>
  </si>
  <si>
    <t>08.03.003</t>
  </si>
  <si>
    <t>TUBO ACO GALVANIZ NBR5580-CL MEDIA, DN25MM (1") - INCL. CONEXOES</t>
  </si>
  <si>
    <t>08.03.004</t>
  </si>
  <si>
    <t>TUBO ACO GALVANIZ NBR 5580-CL MEDIA, DN32MM (1 1/4")-INCL CONEXOES</t>
  </si>
  <si>
    <t>08.03.005</t>
  </si>
  <si>
    <t>TUBO ACO GALVANIZ NBR5580-CL MEDIA, DN40MM (1 1/2")-INCL CONEXOES</t>
  </si>
  <si>
    <t>08.03.006</t>
  </si>
  <si>
    <t>TUBO ACO GALVANIZ NBR5580-CL MEDIA, DN50MM (2") - INCL CONEXOES</t>
  </si>
  <si>
    <t>08.03.007</t>
  </si>
  <si>
    <t>TUBO ACO GALVANIZ NBR5580-CL MEDIA, DN65MM (2 1/2") - INCL CONEXOES</t>
  </si>
  <si>
    <t>08.03.008</t>
  </si>
  <si>
    <t>TUBO ACO GALVANIZ NBR5580-CL MEDIA, DN80MM (3")-INCL CONEXOES</t>
  </si>
  <si>
    <t>08.03.009</t>
  </si>
  <si>
    <t>TUBO ACO GALVANIZ NBR5580-CL MEDIA, DN100MM (4")-INCL CONEXOES</t>
  </si>
  <si>
    <t>08.03.010</t>
  </si>
  <si>
    <t>TUBO ACO GALVANIZ NBR5580-CL MEDIA, DN 150MM (6") - INCL CONEXOES</t>
  </si>
  <si>
    <t>08.03.012</t>
  </si>
  <si>
    <t>08.03.015</t>
  </si>
  <si>
    <t>TUBO PVC RÍGIDO JUNTA SOLDÁVEL DE 20 INCL CONEXÕES</t>
  </si>
  <si>
    <t>08.03.016</t>
  </si>
  <si>
    <t>TUBO PVC RÍGIDO JUNTA SOLDÁVEL DE 25 INCL CONEXÕES</t>
  </si>
  <si>
    <t>08.03.017</t>
  </si>
  <si>
    <t>TUBO PVC RÍGIDO JUNTA SOLDÁVEL DE 32 INCL CONEXÕES</t>
  </si>
  <si>
    <t>08.03.018</t>
  </si>
  <si>
    <t>TUBO PVC RÍGIDO JUNTA SOLDÁVEL DE 40 INCL CONEXÕES</t>
  </si>
  <si>
    <t>08.03.019</t>
  </si>
  <si>
    <t>TUBO PVC RÍGIDO JUNTA SOLDÁVEL DE 50 INCL CONEXÕES</t>
  </si>
  <si>
    <t>TUBO PVC RÍGIDO JUNTA SOLDÁVEL DE 60 INCL CONEXÕES</t>
  </si>
  <si>
    <t>08.03.021</t>
  </si>
  <si>
    <t>TUBO PVC RÍGIDO JUNTA SOLDÁVEL DE 75 INCL CONEXÕES</t>
  </si>
  <si>
    <t>08.03.022</t>
  </si>
  <si>
    <t>TUBO PVC RÍGIDO JUNTA SOLDÁVEL DE 85 INCL CONEXÕES</t>
  </si>
  <si>
    <t>08.03.023</t>
  </si>
  <si>
    <t>TUBO PVC RÍGIDO JUNTA SOLDÁVEL DE 110 INCL CONEXÕES</t>
  </si>
  <si>
    <t>08.03.099</t>
  </si>
  <si>
    <t>SERVICOS EM REDE DE AGUA FRIA</t>
  </si>
  <si>
    <t>08.04.001</t>
  </si>
  <si>
    <t>REGISTRO DE GAVETA BRUTO DN 15MM (1/2")</t>
  </si>
  <si>
    <t>08.04.002</t>
  </si>
  <si>
    <t>REGISTRO DE GAVETA BRUTO DN 20MM (3/4")</t>
  </si>
  <si>
    <t>08.04.003</t>
  </si>
  <si>
    <t>REGISTRO DE GAVETA BRUTO DN 25MM (1")</t>
  </si>
  <si>
    <t>08.04.004</t>
  </si>
  <si>
    <t>REGISTRO DE GAVETA BRUTO DN 32MM (1 1/4")</t>
  </si>
  <si>
    <t>08.04.005</t>
  </si>
  <si>
    <t>REGISTRO DE GAVETA BRUTO DN 40MM 1 1/2"</t>
  </si>
  <si>
    <t>08.04.006</t>
  </si>
  <si>
    <t>REGISTRO DE GAVETA BRUTO DN 50MM (2")</t>
  </si>
  <si>
    <t>08.04.007</t>
  </si>
  <si>
    <t>REGISTRO DE GAVETA BRUTO DN 65MM (2 1/2")</t>
  </si>
  <si>
    <t>08.04.008</t>
  </si>
  <si>
    <t>REGISTRO DE GAVETA BRUTO DN 80MM (3")</t>
  </si>
  <si>
    <t>08.04.009</t>
  </si>
  <si>
    <t>REGISTRO DE GAVETA BRUTO DN 100MM (4")</t>
  </si>
  <si>
    <t>08.04.015</t>
  </si>
  <si>
    <t>REGISTRO DE PRESSAO BRUTO DE 1/2"</t>
  </si>
  <si>
    <t>08.04.016</t>
  </si>
  <si>
    <t>REGISTRO DE PRESSAO BRUTO DE 3/4"</t>
  </si>
  <si>
    <t>08.04.021</t>
  </si>
  <si>
    <t>REGISTRO DE GAVETA COM CANOPLA CROMADA DN 15MM (1/2")</t>
  </si>
  <si>
    <t>08.04.022</t>
  </si>
  <si>
    <t>REGISTRO DE GAVETA COM CANOPLA CROMADA DN 20MM (3/4")</t>
  </si>
  <si>
    <t>08.04.023</t>
  </si>
  <si>
    <t>REGISTRO DE GAVETA COM CANOPLA CROMADA DN 25MM (1")</t>
  </si>
  <si>
    <t>08.04.024</t>
  </si>
  <si>
    <t>REGISTRO DE GAVETA COM CANOPLA CROMADA DN 32MM (1 1/4")</t>
  </si>
  <si>
    <t>08.04.025</t>
  </si>
  <si>
    <t>REGISTRO DE GAVETA COM CANOPLA CROMADA DN 40MM (1 1/2")</t>
  </si>
  <si>
    <t>08.04.031</t>
  </si>
  <si>
    <t>REGISTRO DE PRESSAO C/ CANOPLA CROMADA DN 15MM (1/2")</t>
  </si>
  <si>
    <t>08.04.032</t>
  </si>
  <si>
    <t>REGISTRO DE PRESSAO C/ CANOPLA CROMADA DN 20MM (3/4")</t>
  </si>
  <si>
    <t>08.04.043</t>
  </si>
  <si>
    <t>VALVULA DE DESCARGA C/ REG INCORP DN=32MM(1 1/4) ACAB ANTIVANDALISMO</t>
  </si>
  <si>
    <t>08.04.044</t>
  </si>
  <si>
    <t>VALVULA DE DESCARGA C/ REG INCORP DN=40MM(1 1/2) ACAB ANTIVANDALISMO</t>
  </si>
  <si>
    <t>08.04.048</t>
  </si>
  <si>
    <t>VALVULA DE DESCARGA DE FECHAMENTO AUTOMATICO PARA MICTORIO</t>
  </si>
  <si>
    <t>08.04.051</t>
  </si>
  <si>
    <t>VALVULA DE DESCARGA C/REG INCORP DN 32MM (1 1/4") C/ ACAB SIMPLES</t>
  </si>
  <si>
    <t>08.04.052</t>
  </si>
  <si>
    <t>VALVULA DE DESCARGA C/REG INCORP DN 40MM (1 1/2") C/ ACAB SIMPLES</t>
  </si>
  <si>
    <t>08.04.053</t>
  </si>
  <si>
    <t>VALVULA DE DESCARGA C/ACIONAMENTO DUPLO FLUXO REGISTRO E ACABAM. DN 32MM 1 1/4"</t>
  </si>
  <si>
    <t>08.04.054</t>
  </si>
  <si>
    <t>VALVULA DE DESCARGA C/ACIONAMENTO DUPLO FLUXO REGISTRO E ACABAM. DN 40MM 1 1/2"</t>
  </si>
  <si>
    <t>08.04.060</t>
  </si>
  <si>
    <t>ENVELOPE DE CONCRETO PARA DUTOS</t>
  </si>
  <si>
    <t>08.04.099</t>
  </si>
  <si>
    <t>08.05.005</t>
  </si>
  <si>
    <t>TUBO DE COBRE NBR13206 CLASSE "E" DN 15MM (1/2") AGUA QUENTE INCL CONEXOES</t>
  </si>
  <si>
    <t>08.05.006</t>
  </si>
  <si>
    <t>TUBO DE COBRE NBR13206 CLASSE "E" DN 22MM (3/4") AGUA QUENTE INCL</t>
  </si>
  <si>
    <t>08.05.007</t>
  </si>
  <si>
    <t>TUBO DE COBRE NBR13206 CLASSE "E" DN 28MM (1") AGUA QUENTE INCL CONEXOES</t>
  </si>
  <si>
    <t>08.05.008</t>
  </si>
  <si>
    <t>TUBO DE COBRE NBR13206 CLASSE "E" DN 35MM (1 1/4") AGUA QUENTE INCL CONEXOES</t>
  </si>
  <si>
    <t>08.05.009</t>
  </si>
  <si>
    <t>TUBO DE COBRE NBR13206 CLASSE "E" DN 15 MM (1/2") AGUA QUENTE INCL</t>
  </si>
  <si>
    <t>TUBO DE COBRE NBR13206 CLASSE "E" DN 22 MM (3/4") AGUA QUENTE INCL</t>
  </si>
  <si>
    <t>08.05.011</t>
  </si>
  <si>
    <t>TUBO DE COBRE NBR13206 CLASSE "E" DN 28 MM (1") AGUA QUENTE INCL CONEXOES COM ISOLAÇAO TERMICA POLIETIL EXPANDIDO</t>
  </si>
  <si>
    <t>08.05.012</t>
  </si>
  <si>
    <t>TUBO DE COBRE NBR13206 CLASSE "E" DN 35 MM (1 1/4") AGUA QUENTE INCL</t>
  </si>
  <si>
    <t>08.05.013</t>
  </si>
  <si>
    <t>PROTEÇAO EM ALUMINIO CORRUGADO E= 0,15MM PARA TUBO DE COBRE  DN 15MM</t>
  </si>
  <si>
    <t>08.05.014</t>
  </si>
  <si>
    <t>PROTEÇAO EM  ALUMINIO CORRUGADO E= 0,15MM PARA TUBO DE COBRE  DN 22MM AGUA QUENTE INCL AMARRAÇAO</t>
  </si>
  <si>
    <t>08.05.015</t>
  </si>
  <si>
    <t>PROTEÇAO EM  ALUMINIO CORRUGADO E=0,15MM PARA TUBO DE COBRE  DN 28MM</t>
  </si>
  <si>
    <t>08.05.016</t>
  </si>
  <si>
    <t>PROTEÇAO EM ALUMINIO CORRUGADO E= 0,15MM PARA TUBO DE COBRE  DN 35MM</t>
  </si>
  <si>
    <t>08.05.099</t>
  </si>
  <si>
    <t>SERVIÇOS EM REDE DE ÁGUA QUENTE</t>
  </si>
  <si>
    <t>08.06.001</t>
  </si>
  <si>
    <t>SISTEMA DE AQUECIMENTO SOLAR BOILER 1000 LITROS AÇO INOX ALTA PRESSAO COM 10 PLACAS COLETORAS 175x100x6,5 CM FORNECIDO E</t>
  </si>
  <si>
    <t>08.06.004</t>
  </si>
  <si>
    <t>SISTEMA DE AQUECIMENTO SOLAR BOILER 1.500 LITROS AÇO INOX ALTA PRESSAO</t>
  </si>
  <si>
    <t>08.07.002</t>
  </si>
  <si>
    <t>TUBO ACO GALVANIZ NBR5580-CL MEDIA, DN65MM (2 1/2")- INCL CONEXOES</t>
  </si>
  <si>
    <t>08.07.003</t>
  </si>
  <si>
    <t>08.07.004</t>
  </si>
  <si>
    <t>TUBO ACO GLAVANIZ NBR5580-CL MEDIA, DN100MM (4")-INCL CONEXOES</t>
  </si>
  <si>
    <t>08.07.005</t>
  </si>
  <si>
    <t>08.07.010</t>
  </si>
  <si>
    <t>PROTECAO ANTI CORROSIVA PARA RAMAIS SOB A TERRA</t>
  </si>
  <si>
    <t>08.07.099</t>
  </si>
  <si>
    <t>SERVICOS EM REDE DE INCENDIO</t>
  </si>
  <si>
    <t>08.08.002</t>
  </si>
  <si>
    <t>08.08.003</t>
  </si>
  <si>
    <t>08.08.004</t>
  </si>
  <si>
    <t>08.08.010</t>
  </si>
  <si>
    <t>REGISTRO GLOBO ANGULAR AMARELO 2 1/2"</t>
  </si>
  <si>
    <t>08.08.012</t>
  </si>
  <si>
    <t>REGISTRO DE RECALQUE NO PASSEIO (RR-01)</t>
  </si>
  <si>
    <t>08.08.015</t>
  </si>
  <si>
    <t>VALVULA DE RETENCAO VERT.BRONZE TIPO LEVE DE 2 1/2"</t>
  </si>
  <si>
    <t>08.08.016</t>
  </si>
  <si>
    <t>VALVULA DE RETENCAO VERT.BRONZE TIPO LEVE DE 3"</t>
  </si>
  <si>
    <t>08.08.017</t>
  </si>
  <si>
    <t>VALVULA DE RETENCAO VERT.BRONZE TIPO LEVE DE 4"</t>
  </si>
  <si>
    <t>08.08.021</t>
  </si>
  <si>
    <t>HIDRANTE COM REGISTRO TIPO GLOBO AMARELO DE 2 1/2"</t>
  </si>
  <si>
    <t>08.08.028</t>
  </si>
  <si>
    <t>AH-04 ABRIGO PARA HIDRANTE COM MANGUEIRA 1 1/2"  E ESGUICHO REGULAVEL</t>
  </si>
  <si>
    <t>08.08.030</t>
  </si>
  <si>
    <t>MANGUEIRA COM UNIAO DE ENGATE RAPIDO DE 1 1/2"</t>
  </si>
  <si>
    <t>08.08.031</t>
  </si>
  <si>
    <t>MANGUEIRA COM UNIAO DE ENGATE RAPIDO DE 2 1/2"</t>
  </si>
  <si>
    <t>08.08.035</t>
  </si>
  <si>
    <t>ESGUICHO DE LATAO C/ENGATE RAPIDO ORIFICIO DE 1/2"</t>
  </si>
  <si>
    <t>08.08.036</t>
  </si>
  <si>
    <t>ESGUICHO DE LATAO C/ENGATE RAPIDO ORIFICIO DE 5/8"</t>
  </si>
  <si>
    <t>08.08.037</t>
  </si>
  <si>
    <t>ESGUICHO DE LATAO C/ENGATE RAPIDO ORIFICIO DE 3/4"</t>
  </si>
  <si>
    <t>08.08.041</t>
  </si>
  <si>
    <t>VALVULA RETENCAO HORIZ BRONZE DE 2 1/2"</t>
  </si>
  <si>
    <t>08.08.042</t>
  </si>
  <si>
    <t>VALVULA RETENCAO HORIZONTAL DE BRONZE DE 3"</t>
  </si>
  <si>
    <t>08.08.043</t>
  </si>
  <si>
    <t>VALVULA RETENCAO HORIZONTAL BRONZE DE 4"</t>
  </si>
  <si>
    <t>08.08.044</t>
  </si>
  <si>
    <t>EXTINTORES MANUAIS DE CO2 CAPACIDADE 4KG</t>
  </si>
  <si>
    <t>08.08.045</t>
  </si>
  <si>
    <t>EXTINTORES MANUAIS DE CO2 COM CAPACIDADE DE 6 KG</t>
  </si>
  <si>
    <t>08.08.046</t>
  </si>
  <si>
    <t>EXTINTORES MANUAIS PO QUIMICO SECO COM CAPACIDADE DE 4 KG</t>
  </si>
  <si>
    <t>08.08.047</t>
  </si>
  <si>
    <t>EXTINTOR MANUAL PO QUIMICO SECO C/ CAPACIDADE DE 12KG</t>
  </si>
  <si>
    <t>08.08.048</t>
  </si>
  <si>
    <t>EXTINTOR PORTATIL DE PO QUIMICO BC CAPACIDADE 6 KG</t>
  </si>
  <si>
    <t>08.08.050</t>
  </si>
  <si>
    <t>EXTINTORES MANUAIS DE AGUA PRESSURIZADA CAP DE 10 L</t>
  </si>
  <si>
    <t>08.08.051</t>
  </si>
  <si>
    <t>EXTINTOR PORTATIL DE PO QUIMICO ABC CAPACIDADE 6 KG</t>
  </si>
  <si>
    <t>08.08.060</t>
  </si>
  <si>
    <t>MANOMETRO INDUSTRIAL COM TOMADA INFERIOR.</t>
  </si>
  <si>
    <t>08.08.061</t>
  </si>
  <si>
    <t>PRESSOSTATO (VALVULA DE FLUXO) COM SENSOR DIAFRAGMA.</t>
  </si>
  <si>
    <t>08.08.069</t>
  </si>
  <si>
    <t>AI-01 ABRIGO PARA BOMBA DE INCENDIO</t>
  </si>
  <si>
    <t>08.08.070</t>
  </si>
  <si>
    <t>CONJ MOTOR-BOMBA (CENTRIFUGA) 1/2 HP (3400 L/H -20 MCA)</t>
  </si>
  <si>
    <t>08.08.071</t>
  </si>
  <si>
    <t>CONJ MOTOR-BOMBA (CENTRIFUGA) 3/4 HP (7400 L/H - 20 MCA)</t>
  </si>
  <si>
    <t>08.08.072</t>
  </si>
  <si>
    <t>CONJ MOTOR-BOMBA (CENTRIFUGA) 1 HP (8500 L/H - 20 MCA)</t>
  </si>
  <si>
    <t>08.08.073</t>
  </si>
  <si>
    <t>CONJ MOTOR-BOMBA (CENTRIFUGA) 1.5 HP (10000 L/H - 20 MCA)</t>
  </si>
  <si>
    <t>08.08.074</t>
  </si>
  <si>
    <t>CONJ MOTOR-BOMBA (CENTRIFUGA) 2 HP (13900 L/H - 20 MCA)</t>
  </si>
  <si>
    <t>08.08.075</t>
  </si>
  <si>
    <t>CONJ MOTOR-BOMBA (CENTRIFUGA) 3 HP (25000 L/H - 20 MCA)</t>
  </si>
  <si>
    <t>08.08.076</t>
  </si>
  <si>
    <t>CONJ MOTOR-BOMBA (CENTRIFUGA) 4 HP (31200 L/H - 20 MCA)</t>
  </si>
  <si>
    <t>08.08.077</t>
  </si>
  <si>
    <t>CONJ MOTOR-BOMBA (CENTRIFUGA) 5 HP (31200 L/H -20 MCA)</t>
  </si>
  <si>
    <t>08.08.078</t>
  </si>
  <si>
    <t>CONJ MOTOR-BOMBA (CENTRIFUGA) 7,5 HP (40000L/H 20 MCA)</t>
  </si>
  <si>
    <t>08.08.079</t>
  </si>
  <si>
    <t>CONJ MOTOR-BOMBA (CENTRIFUGA) 10 HP (40000 L/H 20MCA)</t>
  </si>
  <si>
    <t>08.08.090</t>
  </si>
  <si>
    <t>TREINAMENTO BÁSICO PARA BRIGADA DE INCÊNDIO INCLUSO EQUIPAMENTOS (PO PARTICIPANTE)</t>
  </si>
  <si>
    <t>08.08.099</t>
  </si>
  <si>
    <t>08.09.001</t>
  </si>
  <si>
    <t>TUBO DE FERRO FUNDIDO DN 50MM (2") - INCLUSIVE CONEXOES -  DESC</t>
  </si>
  <si>
    <t>08.09.002</t>
  </si>
  <si>
    <t>TUBO DE FERRO FUNDIDO DN 75MM (3") - INCLUSIVE CONEXOES -  DESC</t>
  </si>
  <si>
    <t>08.09.003</t>
  </si>
  <si>
    <t>TUBO DE FERRO FUNDIDO DN 100MM (4") - INCLUSIVE CONEXOES -  DESC</t>
  </si>
  <si>
    <t>08.09.015</t>
  </si>
  <si>
    <t>TUBO PVC NORMAL "SN" JUNTA SOLDÁVEL/ELÁSTICA DN 40 INCL CONEXÕES</t>
  </si>
  <si>
    <t>08.09.016</t>
  </si>
  <si>
    <t>TUBO PVC NORMAL "SN" JUNTA ELÁSTICA DN 50 INCL CONEXÕES</t>
  </si>
  <si>
    <t>08.09.017</t>
  </si>
  <si>
    <t>TUBO PVC NORMAL "SN" JUNTA ELÁSTICA DN 75 INCL CONEXÕES</t>
  </si>
  <si>
    <t>08.09.018</t>
  </si>
  <si>
    <t>TUBO PVC NORMAL "SN" JUNTA ELÁSTICA DN 100 INCL CONEXÕES</t>
  </si>
  <si>
    <t>08.09.019</t>
  </si>
  <si>
    <t>TUBO PVC NORMAL "SN" JUNTA ELÁSTICA DN 150 INCL CONEXÕES</t>
  </si>
  <si>
    <t>08.09.030</t>
  </si>
  <si>
    <t>TUBO DE ACO GALVANIZADO DN 40MM (1.1/2") - INCLUSIVE CONEXOES</t>
  </si>
  <si>
    <t>08.09.060</t>
  </si>
  <si>
    <t>TUBO PVC REFORÇADO "SR" JUNTA ELÁSTICA DN 40 INCL CONEXÕES</t>
  </si>
  <si>
    <t>08.09.061</t>
  </si>
  <si>
    <t>TUBO PVC REFORÇADO "SR" JUNTA ELÁSTICA DN 50 INCL CONEXÕES</t>
  </si>
  <si>
    <t>08.09.062</t>
  </si>
  <si>
    <t>TUBO PVC REFORÇADO "SR" JUNTA ELÁSTICA DN 75 INCL CONEXÕES</t>
  </si>
  <si>
    <t>08.09.063</t>
  </si>
  <si>
    <t>TUBO PVC REFORÇADO "SR" JUNTA ELÁSTICA DN 100 INCL CONEXÕES</t>
  </si>
  <si>
    <t>08.09.064</t>
  </si>
  <si>
    <t>TUBO PVC REFORÇADO "SR" JUNTA ELÁSTICA DN 150 INCL CONEXÕES</t>
  </si>
  <si>
    <t>08.09.099</t>
  </si>
  <si>
    <t>SERVICOS EM REDE DE ESGOTO</t>
  </si>
  <si>
    <t>08.10.004</t>
  </si>
  <si>
    <t>CAIXA SIFONADA DE PVC DN 100X150X50MM C/GRELHA PVC CROMADO</t>
  </si>
  <si>
    <t>08.10.006</t>
  </si>
  <si>
    <t>CAIXA SIFONADA DE PVC DN 150X150X50MM C/GRELHA METALICA</t>
  </si>
  <si>
    <t>08.10.007</t>
  </si>
  <si>
    <t>CAIXA SIFONADA DE PVC DN 150X150X50MM COM GRELHA DE PVC CROMADO</t>
  </si>
  <si>
    <t>08.10.008</t>
  </si>
  <si>
    <t>CAIXA SIFONADA DE PVC DN 100X150X50MM COM GRELHA DE AÇO INOX COM FECHO ROTATIVO.</t>
  </si>
  <si>
    <t>08.10.009</t>
  </si>
  <si>
    <t>CAIXA SIFONADA DE PVC DN 150X150X50MM COM GRELHA DE AÇO INOX COM FECHO ROTATIVO.</t>
  </si>
  <si>
    <t>08.10.010</t>
  </si>
  <si>
    <t>CAIXA SIFONADA DE PVC DN 100X100X50MM C/GRELHA PVC CROMADO</t>
  </si>
  <si>
    <t>08.10.011</t>
  </si>
  <si>
    <t>CAIXA SIFONADA DE PVC DN 150X185X75MM C/GRELHA PVC CROMADO</t>
  </si>
  <si>
    <t>08.10.045</t>
  </si>
  <si>
    <t>RALO SIFONADO CONICO PVC DN 100MM C/GRELHA PVC CROMADO</t>
  </si>
  <si>
    <t>08.10.048</t>
  </si>
  <si>
    <t>RALO SIFONADO DE F.FUNDIDO DN 150 MM C/GRELHA PVC CROMADO</t>
  </si>
  <si>
    <t>08.10.049</t>
  </si>
  <si>
    <t>RALO SECO CONICO PVC DN 100MM C/GRELHA PVC CROMADO</t>
  </si>
  <si>
    <t>08.10.050</t>
  </si>
  <si>
    <t>RALO SECO DE F.FUNDIDO DN 100 MM C/GRELHA PVC CROMADO</t>
  </si>
  <si>
    <t>08.10.056</t>
  </si>
  <si>
    <t>TERMINAL DE VENTILACAO EM PVC P/ESGOTO DN 50MM (2")</t>
  </si>
  <si>
    <t>08.10.057</t>
  </si>
  <si>
    <t>TERMINAL DE VENTILACAO EM PVC P/ ESGOTO DN 75MM (3")</t>
  </si>
  <si>
    <t>08.10.058</t>
  </si>
  <si>
    <t>TERMINAL DE VENTILACAO EM PVC P/ ESGOTO DN 100MM(4")</t>
  </si>
  <si>
    <t>08.10.099</t>
  </si>
  <si>
    <t>08.11.002</t>
  </si>
  <si>
    <t>TUBO DE FERRO FUNDIDO DN 50MM (2") - INCLUSIVE CONEXOES</t>
  </si>
  <si>
    <t>08.11.003</t>
  </si>
  <si>
    <t>TUBO DE FERRO FUNDIDO DN 75MM (3") - INCLUSIVE CONEXOES</t>
  </si>
  <si>
    <t>08.11.004</t>
  </si>
  <si>
    <t>TUBO DE FERRO FUNDIDO DN 100MM (4") - INCLUSIVE CONEXOES</t>
  </si>
  <si>
    <t>08.11.005</t>
  </si>
  <si>
    <t>TUBO DE FERRO FUNDIDO DN 150MM (6") - INCLUSIVE CONEXOES</t>
  </si>
  <si>
    <t>08.11.015</t>
  </si>
  <si>
    <t>DESCIDA DE AGUA PLUVIAL H=300CM C/TUBO DE FºFº DN 100MM PONTA-BOLSA INCL.FIX.NA PAREDE</t>
  </si>
  <si>
    <t>08.11.016</t>
  </si>
  <si>
    <t>DESCIDA DE AGUA PLUVIAL H=300CM C/TUBO DE FºFº DN 150MM PONTA-BOLSA INCL.FIX.NA PAREDE</t>
  </si>
  <si>
    <t>08.11.024</t>
  </si>
  <si>
    <t>08.11.025</t>
  </si>
  <si>
    <t>08.11.026</t>
  </si>
  <si>
    <t>08.11.027</t>
  </si>
  <si>
    <t>08.11.050</t>
  </si>
  <si>
    <t>TUBO DE PVC REFORÇADO "SR" JUNTA ELÁSTICA DN 40 INCL CONEXÕES</t>
  </si>
  <si>
    <t>08.11.051</t>
  </si>
  <si>
    <t>TUBO DE PVC REFORÇADO "SR" JUNTA ELÁSTICA DN 50 INCL CONEXÕES</t>
  </si>
  <si>
    <t>08.11.052</t>
  </si>
  <si>
    <t>TUBO DE PVC REFORÇADO "SR" JUNTA ELÁSTICA DN 75 INCL CONEXÕES</t>
  </si>
  <si>
    <t>08.11.053</t>
  </si>
  <si>
    <t>TUBO DE PVC REFORÇADO "SR" JUNTA ELÁSTICA DN 100 INCL CONEXÕES</t>
  </si>
  <si>
    <t>08.11.054</t>
  </si>
  <si>
    <t>TUBO DE PVC REFORÇADO "SR" JUNTA ELÁSTICA DN 150 INCL CONEXÕES</t>
  </si>
  <si>
    <t>08.11.099</t>
  </si>
  <si>
    <t>SERVICOS EM REDE DE AGUAS PLUVIAIS</t>
  </si>
  <si>
    <t>08.12.001</t>
  </si>
  <si>
    <t>CONDUTOR EM CHAPA GALVANIZADA N 24 DESENV. 0,25M</t>
  </si>
  <si>
    <t>08.12.002</t>
  </si>
  <si>
    <t>CONDUTOR EM CHAPA GALVANIZADA N 26 DESENV. 0,25M</t>
  </si>
  <si>
    <t>08.12.003</t>
  </si>
  <si>
    <t>CONDUTOR DE CHAPA GALVANIZADA N 24 - DESENVOLVIMENTO DE 0,33 M</t>
  </si>
  <si>
    <t>08.12.004</t>
  </si>
  <si>
    <t>CONDUTOR DE CHAPA GALVANIZADA N 26 - DESENVOLVIMENTO DE 0,33 M</t>
  </si>
  <si>
    <t>08.12.007</t>
  </si>
  <si>
    <t>LIGACAO CALHA CONDUTOR DE CHAPA ACO GALVANIZADO N.24 DIAMETRO DE 3"</t>
  </si>
  <si>
    <t>08.12.008</t>
  </si>
  <si>
    <t>LIGACAO CALHA CONDUTOR DE CHAPA ACO GALVANIZADO N.24 DIAMETRO DE 4"</t>
  </si>
  <si>
    <t>08.12.015</t>
  </si>
  <si>
    <t>CALHA OU AGUA FURTADA EM CHAPA GALV. N 24 - CORTE 0,33M</t>
  </si>
  <si>
    <t>08.12.016</t>
  </si>
  <si>
    <t>CALHA OU AGUA FURTADA EM CHAPA GALV. N 24 - CORTE 0,50M</t>
  </si>
  <si>
    <t>08.12.017</t>
  </si>
  <si>
    <t>CALHA OU AGUA FURTADA EM CHAPA GALV. N 24 - CORTE 1,00M</t>
  </si>
  <si>
    <t>08.12.020</t>
  </si>
  <si>
    <t>CALHA OU AGUA FURTADA EM CHAPA GALV N 26  E=0,50 MM DESENVOLVIMENTO CONSULTAR DETALHE NO PE-ARQ</t>
  </si>
  <si>
    <t>08.12.021</t>
  </si>
  <si>
    <t>CALHA OU AGUA FURTADA EM CHAPA GALV. N 26 - CORTE 0.33M</t>
  </si>
  <si>
    <t>08.12.022</t>
  </si>
  <si>
    <t>CALHA OU AGUA FURTADA EM CHAPA GALV. N 26 - CORTE 0,50M</t>
  </si>
  <si>
    <t>08.12.023</t>
  </si>
  <si>
    <t>CALHA OU AGUA FURTADA EM CHAPA GALV. N 26 - CORTE 1,00M</t>
  </si>
  <si>
    <t>08.12.025</t>
  </si>
  <si>
    <t>CALHA OU AGUA FURTADA EM CHAPA GALV N 24  E=0,65 MM DESENVOLVIMENTO CONSULTAR DETALHE NO PE-ARQ</t>
  </si>
  <si>
    <t>08.12.031</t>
  </si>
  <si>
    <t>RUFO EM CHAPA GALVANIZADA N 24 - CORTE 0,16 M</t>
  </si>
  <si>
    <t>08.12.032</t>
  </si>
  <si>
    <t>RUFO EM CHAPA GALVANIZADA N 24 - CORTE 0,25 M</t>
  </si>
  <si>
    <t>08.12.033</t>
  </si>
  <si>
    <t>RUFO EM CHAPA GALVANIZADA N 24 - CORTE 0,33 M</t>
  </si>
  <si>
    <t>08.12.034</t>
  </si>
  <si>
    <t>RUFO EM CHAPA GALVANIZADA N 24 - CORTE 0,50 M</t>
  </si>
  <si>
    <t>08.12.035</t>
  </si>
  <si>
    <t>RUFO EM CHAPA GALVANIZADA N 24 - CORTE 1,00 M</t>
  </si>
  <si>
    <t>08.12.038</t>
  </si>
  <si>
    <t>RUFO EM CHAPA GALVANIZADA N 26 - CORTE 0,16 M</t>
  </si>
  <si>
    <t>08.12.039</t>
  </si>
  <si>
    <t>RUFO EM CHAPA GALVANIZADA N 26 - CORTE 0,25 M</t>
  </si>
  <si>
    <t>08.12.040</t>
  </si>
  <si>
    <t>RUFO EM CHAPA GALVANIZADA N 26 - CORTE 0,33 M</t>
  </si>
  <si>
    <t>08.12.041</t>
  </si>
  <si>
    <t>RUFO EM CHAPA GALVANIZADA N 26 - CORTE 0,50 M</t>
  </si>
  <si>
    <t>08.12.042</t>
  </si>
  <si>
    <t>RUFO EM CHAPA GALVANIZADA N 26 - CORTE 1,00 M</t>
  </si>
  <si>
    <t>08.12.065</t>
  </si>
  <si>
    <t>GRELHA HEMISFERICA DE FERRO FUNDIDO DN 75MM (3")</t>
  </si>
  <si>
    <t>08.12.066</t>
  </si>
  <si>
    <t>GRELHA HEMISFERICA DE FERRO FUNDIDO DN 100MM (4")</t>
  </si>
  <si>
    <t>08.12.067</t>
  </si>
  <si>
    <t>GRELHA HEMISFERICA DE FERRO FUNDIDO DN 150MM (6")</t>
  </si>
  <si>
    <t>08.12.068</t>
  </si>
  <si>
    <t>RUFO EM CHAPA GALV  N 26  E=0,50 MM  DESENVOLVIMENTO CONSULTAR</t>
  </si>
  <si>
    <t>08.12.080</t>
  </si>
  <si>
    <t>RUFO EM CHAPA GALV  N 24  E=0,65MM DESENVOLVIMENTO CONSULTAR DETALHE NO PE-ARQ</t>
  </si>
  <si>
    <t>08.12.087</t>
  </si>
  <si>
    <t>RALO SECO DE F. FUNDIDO DN 100 MM C/GRELHA PVC CROMADO</t>
  </si>
  <si>
    <t>08.12.099</t>
  </si>
  <si>
    <t>08.13.001</t>
  </si>
  <si>
    <t>08.13.002</t>
  </si>
  <si>
    <t>08.13.003</t>
  </si>
  <si>
    <t>08.13.004</t>
  </si>
  <si>
    <t>08.13.005</t>
  </si>
  <si>
    <t>08.13.006</t>
  </si>
  <si>
    <t>08.13.007</t>
  </si>
  <si>
    <t>08.13.008</t>
  </si>
  <si>
    <t>08.13.011</t>
  </si>
  <si>
    <t>08.13.012</t>
  </si>
  <si>
    <t>TUBO ACO GALVANIZ NBR5580-CL MEDIA, DN25MM (1") - INCL CONEXOES</t>
  </si>
  <si>
    <t>08.13.013</t>
  </si>
  <si>
    <t>TUBO ACO GALVANIZ NBR5580-CL MEDIA, DN32MM (1 1/4")-INCL CONEXOES</t>
  </si>
  <si>
    <t>08.13.014</t>
  </si>
  <si>
    <t>TUBO ACO GALVANIZ NBR5580-CL MEDIA, DN40MM (1 1/2") - INCL CONEXOES</t>
  </si>
  <si>
    <t>08.13.015</t>
  </si>
  <si>
    <t>08.13.016</t>
  </si>
  <si>
    <t>TUBO ACO GALVANIZ NBR5580-CL MEDIA, DN65MM (2 1/2")-INCL CONEXOES</t>
  </si>
  <si>
    <t>08.13.017</t>
  </si>
  <si>
    <t>08.13.018</t>
  </si>
  <si>
    <t>08.13.099</t>
  </si>
  <si>
    <t>SERVICOS EM RESERVATORIOS</t>
  </si>
  <si>
    <t>08.14.002</t>
  </si>
  <si>
    <t>08.14.003</t>
  </si>
  <si>
    <t>08.14.004</t>
  </si>
  <si>
    <t>08.14.005</t>
  </si>
  <si>
    <t>REGISTRO DE GAVETA BRUTO DN 40MM (1.1/2")</t>
  </si>
  <si>
    <t>08.14.006</t>
  </si>
  <si>
    <t>08.14.007</t>
  </si>
  <si>
    <t>REGISTRO DE GAVETA BRUTO DN 65MM (2.1/2")</t>
  </si>
  <si>
    <t>08.14.008</t>
  </si>
  <si>
    <t>08.14.009</t>
  </si>
  <si>
    <t>08.14.016</t>
  </si>
  <si>
    <t>VALVULA DE RETENCAO HORIZONTAL DE BRONZE DE 1"</t>
  </si>
  <si>
    <t>08.14.017</t>
  </si>
  <si>
    <t>VALVULA DE RETENCAO HORIZONTAL DE BRONZE DE 1.1/4"</t>
  </si>
  <si>
    <t>08.14.018</t>
  </si>
  <si>
    <t>VALVULA DE RETENCAO HORIZONTAL DE BRONZE DE 1.1/2"</t>
  </si>
  <si>
    <t>08.14.019</t>
  </si>
  <si>
    <t>VALVULA DE RETENCAO HORIZONTAL DE BRONZE DE 2"</t>
  </si>
  <si>
    <t>08.14.020</t>
  </si>
  <si>
    <t>VALVULA DE RETENCAO HORIZONTAL DE BRONZE DE 2.1/2"</t>
  </si>
  <si>
    <t>08.14.021</t>
  </si>
  <si>
    <t>VALVULA DE RETENCAO HORIZONTAL DE BRONZE DE 3"</t>
  </si>
  <si>
    <t>08.14.022</t>
  </si>
  <si>
    <t>VALVULA DE RETENCAO HORIZONTAL DE BRONZE DE 4"</t>
  </si>
  <si>
    <t>08.14.026</t>
  </si>
  <si>
    <t>VALVULA DE RETENCAO VERTICAL DE BRONZE DE 1"</t>
  </si>
  <si>
    <t>08.14.027</t>
  </si>
  <si>
    <t>VALVULA DE RETENCAO VERTICAL DE BRONZE DE 1.1/4"</t>
  </si>
  <si>
    <t>08.14.028</t>
  </si>
  <si>
    <t>VALVULA DE RETENCAO VERTICAL DE BRONZE DE 1.1/2"</t>
  </si>
  <si>
    <t>08.14.029</t>
  </si>
  <si>
    <t>VALVULA DE RETENCAO VERTICAL DE BRONZE DE 2"</t>
  </si>
  <si>
    <t>08.14.030</t>
  </si>
  <si>
    <t>VALVULA DE RETENCAO VERTICAL DE BRONZE DE 2.1/2"</t>
  </si>
  <si>
    <t>08.14.031</t>
  </si>
  <si>
    <t>VALVULA DE RETENCAO VERTICAL DE BRONZE DE 3"</t>
  </si>
  <si>
    <t>08.14.032</t>
  </si>
  <si>
    <t>VALVULA DE RETENCAO VERTICAL DE BRONZE DE 4"</t>
  </si>
  <si>
    <t>08.14.035</t>
  </si>
  <si>
    <t>VALVULA DE RETENCAO DE PE COM CRIVO DE BRONZE DE 1"</t>
  </si>
  <si>
    <t>08.14.036</t>
  </si>
  <si>
    <t>VALVULA DE RETENCAO DE PE COM CRIVO DE BRONZE DE 1.1/4"</t>
  </si>
  <si>
    <t>08.14.037</t>
  </si>
  <si>
    <t>VALVULA DE RETENCAO DE PE COM CRIVO DE BRONZE DE 1.1/2"</t>
  </si>
  <si>
    <t>08.14.038</t>
  </si>
  <si>
    <t>VALVULA DE RETENCAO DE PE COM CRIVO DE BRONZE DE 2"</t>
  </si>
  <si>
    <t>08.14.039</t>
  </si>
  <si>
    <t>VALVULA DE RETENCAO DE PE COM CRIVO DE BRONZE DE 2.1/2"</t>
  </si>
  <si>
    <t>08.14.040</t>
  </si>
  <si>
    <t>VALVULA DE RETENCAO DE PE COM CRIVO DE BRONZE DE 3"</t>
  </si>
  <si>
    <t>08.14.045</t>
  </si>
  <si>
    <t>TORNEIRA DE BOIA EM LATAO (BOIA PLAST) DN 20MM (3/4")</t>
  </si>
  <si>
    <t>08.14.046</t>
  </si>
  <si>
    <t>TORNEIRA DE BOIA EM LATAO (BOIA PLAST) DN 25MM (1")</t>
  </si>
  <si>
    <t>08.14.049</t>
  </si>
  <si>
    <t>TORNEIRA DE BOIA EM LATAO (BOIA PLAST) DN50MM (2")</t>
  </si>
  <si>
    <t>08.14.062</t>
  </si>
  <si>
    <t>ANEIS PRE-MOLDADOS EM CONCRETO ARMADO P/ RESERVATORIO D'AGUA D=3,00M</t>
  </si>
  <si>
    <t>08.14.063</t>
  </si>
  <si>
    <t>LAJE PRE-MOLDADA D=3,00M E=8CM P/ RESERVATORIO</t>
  </si>
  <si>
    <t>08.14.064</t>
  </si>
  <si>
    <t>LAJE PRE-MOLDADA D=3,00M E=15CM P/ RESERVATORIO</t>
  </si>
  <si>
    <t>08.14.071</t>
  </si>
  <si>
    <t>CONJ MOTOR-BOMBA (CENTRIFUGA) 1/2 HP (3400 L/H-20 MCA)</t>
  </si>
  <si>
    <t>08.14.072</t>
  </si>
  <si>
    <t>CONJ MOTOR-BOMBA(CENTRIFUGA)3/4 HP(7400 L/H-20 MCA)</t>
  </si>
  <si>
    <t>08.14.073</t>
  </si>
  <si>
    <t>CONJ MOTOR-BOMBA(CENTRIFUGA)1,5 HP(10000 L/H-20 MCA)</t>
  </si>
  <si>
    <t>08.14.074</t>
  </si>
  <si>
    <t>CONJ MOTOR-BOMBA (CENTRIFUGA) 2 HP (13900 L/H-20 MCA)</t>
  </si>
  <si>
    <t>08.14.075</t>
  </si>
  <si>
    <t>CONJ MOTOR-BOMBA(CENTRIFUGA)3 HP(25000 L/H-20 MCA)</t>
  </si>
  <si>
    <t>08.14.078</t>
  </si>
  <si>
    <t>CONJ MOTOR-BOMBA (CENTRIFUGA) 1 HP 8500 L/H-20 MCA</t>
  </si>
  <si>
    <t>08.14.085</t>
  </si>
  <si>
    <t>ANEIS PRE-MOLDADOS EM CONCRETO ARMADO P/ RESERVATORIO D'AGUA D=2,50M</t>
  </si>
  <si>
    <t>08.14.086</t>
  </si>
  <si>
    <t>LAJE PRE-MOLDADA D=2,50M E=8CM P/ RESERVATORIO</t>
  </si>
  <si>
    <t>08.14.087</t>
  </si>
  <si>
    <t>LAJE PRE-MOLDADA D=2,50M E=15CM P/ RESERVATORIO</t>
  </si>
  <si>
    <t>08.14.099</t>
  </si>
  <si>
    <t>SERVICOS RESERVATORIOS</t>
  </si>
  <si>
    <t>08.14.101</t>
  </si>
  <si>
    <t>CAIXA DÁGUA CÔNICA POLIETILENO CAPACIDADE DE 500L INCLUSIVE TAMPA</t>
  </si>
  <si>
    <t>08.14.103</t>
  </si>
  <si>
    <t>CAIXA DÁGUA CÔNICA POLIETILENO CAPACIDADE DE 1000L INCLUSIVE TAMPA</t>
  </si>
  <si>
    <t>08.15.002</t>
  </si>
  <si>
    <t>BN-01 BANHO BERCÁRIO</t>
  </si>
  <si>
    <t>08.15.003</t>
  </si>
  <si>
    <t>BN-02 BANHO INFANTIL</t>
  </si>
  <si>
    <t>08.15.013</t>
  </si>
  <si>
    <t>LT-04 LAVATORIO /BEBEDOURO COLETIVO COM TORNEIRA ANTIVANDALISMO</t>
  </si>
  <si>
    <t>08.15.016</t>
  </si>
  <si>
    <t>BB-01 BEBEDOURO COLETIVO</t>
  </si>
  <si>
    <t>08.15.017</t>
  </si>
  <si>
    <t>BB-02 BEBEDOURO ACESSÍVEL ÁGUA REFRIGERADA PRESSÃO MÍNIMA 8MCA - FORNECIDO E INSTALADO</t>
  </si>
  <si>
    <t>08.15.018</t>
  </si>
  <si>
    <t>LT-06 LAVATÓRIO COLETIVO COM TORNEIRA ANTIVANDALISMO</t>
  </si>
  <si>
    <t>08.15.019</t>
  </si>
  <si>
    <t>LT-07 LAVATÓRIO COLETIVO COM TORNEIRA DE MESA- SANIT.ADMINISTRAÇÃO</t>
  </si>
  <si>
    <t>08.15.023</t>
  </si>
  <si>
    <t>MT-04 MICTORIO COLETIVO</t>
  </si>
  <si>
    <t>08.15.099</t>
  </si>
  <si>
    <t>SERVICOS EM BEBEDOUROS,LAVATORIOS E MICTORIOS PADRONIZADOS</t>
  </si>
  <si>
    <t>08.16.001</t>
  </si>
  <si>
    <t>BACIA SIFONADA DE LOUCA BRANCA (VDR 6L) C/ ASSENTO</t>
  </si>
  <si>
    <t>08.16.003</t>
  </si>
  <si>
    <t>BACIA SANITÁRIA INFANTIL</t>
  </si>
  <si>
    <t>08.16.004</t>
  </si>
  <si>
    <t>BACIA SIFONADA COM CAIXA DE DESCARGA ACOPLADA BRANCA</t>
  </si>
  <si>
    <t>08.16.010</t>
  </si>
  <si>
    <t>LAVATORIO DE LOUCA BRANCA SEM COLUNA C/ TORNEIRA DE FECHAM AUTOMATICO</t>
  </si>
  <si>
    <t>08.16.025</t>
  </si>
  <si>
    <t>MICTORIO DE LOUCA SIFONADO/AUTO ASPIRANTE BRANCO</t>
  </si>
  <si>
    <t>08.16.045</t>
  </si>
  <si>
    <t>TANQUE DE LOUCA BRANCA,PEQUENO C/COLUNA</t>
  </si>
  <si>
    <t>08.16.046</t>
  </si>
  <si>
    <t>TANQUE DE LOUCA BRANCA,GRANDE C/COLUNA</t>
  </si>
  <si>
    <t>08.16.050</t>
  </si>
  <si>
    <t>SABONETEIRA DE LOUCA BRANCA DE 7,5X15 CM</t>
  </si>
  <si>
    <t>08.16.051</t>
  </si>
  <si>
    <t>SABONETEIRA DE LOUCA BRANCA DE 15X15 CM</t>
  </si>
  <si>
    <t>08.16.053</t>
  </si>
  <si>
    <t>BR-07 CHUVEIRO ACESSIVEL</t>
  </si>
  <si>
    <t>08.16.054</t>
  </si>
  <si>
    <t>BR-08 BACIA PARA SANITARIO ACESSIVEL</t>
  </si>
  <si>
    <t>08.16.055</t>
  </si>
  <si>
    <t>BR-09 LAVATORIO ACESSIVEL</t>
  </si>
  <si>
    <t>08.16.056</t>
  </si>
  <si>
    <t>BR-10 LAVATORIO (CANTO) ACESSIVEL</t>
  </si>
  <si>
    <t>08.16.065</t>
  </si>
  <si>
    <t>PAPELEIRA DE LOUCA BRANCA DE 15X15CM</t>
  </si>
  <si>
    <t>08.16.070</t>
  </si>
  <si>
    <t>CABIDE DE LOUCA BRANCA COM 2 GANCHOS</t>
  </si>
  <si>
    <t>08.16.073</t>
  </si>
  <si>
    <t>BC-23 BANCO DE GRANITO 2CM COM BORDA ARREDONDADA PARA VESTIÁRIO</t>
  </si>
  <si>
    <t>08.16.083</t>
  </si>
  <si>
    <t>VA-01 VARAL/TOALHEIRO</t>
  </si>
  <si>
    <t>08.16.089</t>
  </si>
  <si>
    <t>BR-01 BACIA P/ SANITARIO ACESSIVEL</t>
  </si>
  <si>
    <t>08.16.090</t>
  </si>
  <si>
    <t>BR-02 LAVATORIO  PARA SANITARIO ACESSIVEL</t>
  </si>
  <si>
    <t>08.16.091</t>
  </si>
  <si>
    <t>BR-03  CONJUNTO LAVATORIO E BACIA ACESSIVEIS</t>
  </si>
  <si>
    <t>08.16.092</t>
  </si>
  <si>
    <t>BR-04 BARRA DE APOIO COM FIXAÇÃO LATERAL</t>
  </si>
  <si>
    <t>08.16.093</t>
  </si>
  <si>
    <t>BR-05 TROCADOR ACESSÍVEL</t>
  </si>
  <si>
    <t>08.16.094</t>
  </si>
  <si>
    <t>BR-06 CHUVEIRO ACESSIVEL</t>
  </si>
  <si>
    <t>08.16.099</t>
  </si>
  <si>
    <t>SERVICOS EM LOUCAS</t>
  </si>
  <si>
    <t>08.17.013</t>
  </si>
  <si>
    <t>MICTORIO COLETIVO DE ACO INOXIDAVEL</t>
  </si>
  <si>
    <t>08.17.030</t>
  </si>
  <si>
    <t>TAMPO PARA PIA MARMORE NACIONAL ESPESSURA DE 3 CM</t>
  </si>
  <si>
    <t>08.17.037</t>
  </si>
  <si>
    <t>CHUVEIRO ANTIVANDALISMO</t>
  </si>
  <si>
    <t>08.17.038</t>
  </si>
  <si>
    <t>CHUVEIRO SIMPLES C/ARTICULACAO, LATAO CROMADO DN 15MM (1/2")</t>
  </si>
  <si>
    <t>08.17.041</t>
  </si>
  <si>
    <t>CHUVEIRO ELETRICO COM RESISTENCIA BLINDADA</t>
  </si>
  <si>
    <t>08.17.043</t>
  </si>
  <si>
    <t>AQUECEDOR ELETRICO DE PASSAGEM COM RESISTENCIA BLINDADA</t>
  </si>
  <si>
    <t>08.17.049</t>
  </si>
  <si>
    <t>PURIFICADOR/BEBEDOURO DE AGUA REFRIGERADA</t>
  </si>
  <si>
    <t>08.17.050</t>
  </si>
  <si>
    <t>BEBEDOURO ELETRICO COM CAPACIDADE DE 40 L</t>
  </si>
  <si>
    <t>08.17.051</t>
  </si>
  <si>
    <t>BEBEDOURO ELETRICO COM CAPACIDADE DE 80 L</t>
  </si>
  <si>
    <t>08.17.055</t>
  </si>
  <si>
    <t>FILTRO PRESSAO CUNO(AQUALAR)C/ELEM FILTR CARVAO ATIVADO E CEL 180/L/H</t>
  </si>
  <si>
    <t>08.17.056</t>
  </si>
  <si>
    <t>FILTRO PRESSAO CUNO (AQUALAR)C/ELEM FILTRANTE CARVAO E CEL 360/L/H</t>
  </si>
  <si>
    <t>08.17.058</t>
  </si>
  <si>
    <t>FT-02 FILTRO PARA AGUA POTAVEL</t>
  </si>
  <si>
    <t>08.17.077</t>
  </si>
  <si>
    <t>RESTRITOR DE VAZAO 12L/MIN PARA CHUVEIRO SIMPLES</t>
  </si>
  <si>
    <t>08.17.078</t>
  </si>
  <si>
    <t>RESTRITOR DE VAZAO 6L/MIN PARA TORNEIRAS E MISTURADORES</t>
  </si>
  <si>
    <t>08.17.079</t>
  </si>
  <si>
    <t>TORNEIRA DE PAREDE ANTIVANDALISMO - 85MM</t>
  </si>
  <si>
    <t>08.17.080</t>
  </si>
  <si>
    <t>TORNEIRA DE LAVAGEM COM CANOPLA DE 1/2"</t>
  </si>
  <si>
    <t>08.17.081</t>
  </si>
  <si>
    <t>TJ-03 TORNEIRA DE JARDIM</t>
  </si>
  <si>
    <t>08.17.084</t>
  </si>
  <si>
    <t>TORNEIRA ELETRICA - ELETROD PVC Ø 25MM FLEXIVEL NBR 15465</t>
  </si>
  <si>
    <t>08.17.085</t>
  </si>
  <si>
    <t>TORNEIRA DE FECHAMENTO AUTOMATICO DE MESA</t>
  </si>
  <si>
    <t>08.17.086</t>
  </si>
  <si>
    <t>TORNEIRA DE FECHAMENTO AUTOMATICO DE PAREDE</t>
  </si>
  <si>
    <t>08.17.087</t>
  </si>
  <si>
    <t>TORNEIRA DE PAREDE ANTIVANDALISMO -140mm</t>
  </si>
  <si>
    <t>08.17.088</t>
  </si>
  <si>
    <t>TORNEIRA DE USO RESTRITO DE 1/2</t>
  </si>
  <si>
    <t>08.17.089</t>
  </si>
  <si>
    <t>TORNEIRA DE USO RESTRITO DE 3/4</t>
  </si>
  <si>
    <t>08.17.099</t>
  </si>
  <si>
    <t>SERVICOS EM APARELHOS E METAIS</t>
  </si>
  <si>
    <t>08.50.001</t>
  </si>
  <si>
    <t>DEMOLIÇÃO DE TUBULACÕES EM GERAL INCLUINDO CONEXÕES, CAIXAS E RALOS</t>
  </si>
  <si>
    <t>08.50.020</t>
  </si>
  <si>
    <t>DEMOLIÇÃO DE CALHAS E RUFOS EM CHAPAS METALICAS</t>
  </si>
  <si>
    <t>08.50.021</t>
  </si>
  <si>
    <t>DEMOLIÇÃO DE CONDUTORES APARENTES</t>
  </si>
  <si>
    <t>08.50.099</t>
  </si>
  <si>
    <t>08.60.005</t>
  </si>
  <si>
    <t>RETIRADA DE REGISTROS E VÁLVULAS DE DESCARGA</t>
  </si>
  <si>
    <t>08.60.006</t>
  </si>
  <si>
    <t>RETIRADA DE VÁLVULAS DE RETENCAO</t>
  </si>
  <si>
    <t>08.60.007</t>
  </si>
  <si>
    <t>RETIRADA DE TORNEIRAS</t>
  </si>
  <si>
    <t>08.60.010</t>
  </si>
  <si>
    <t>RETIRADA DE SIFÕES</t>
  </si>
  <si>
    <t>08.60.011</t>
  </si>
  <si>
    <t>RETIRADA DE APARELHOS SANITÁRIOS INCLUINDO ACESSÓRIOS</t>
  </si>
  <si>
    <t>08.60.013</t>
  </si>
  <si>
    <t>RETIRADA DE RESERVATÓRIOS DE FIBRO CIMENTO ATE 1000 LITROS</t>
  </si>
  <si>
    <t>08.60.014</t>
  </si>
  <si>
    <t>RETIRADA DE CONJUNTO DE MOTOR-BOMBA</t>
  </si>
  <si>
    <t>08.60.015</t>
  </si>
  <si>
    <t>RETIRADA DE HIDRANTE DE PAREDE COMPLETO</t>
  </si>
  <si>
    <t>08.60.099</t>
  </si>
  <si>
    <t>08.70.005</t>
  </si>
  <si>
    <t>RECOLOCAÇÃO DE REGISTRO E VÁLVULAS DE DESCARGA</t>
  </si>
  <si>
    <t>08.70.006</t>
  </si>
  <si>
    <t>RECOLOCAÇÃO DE VÁLVULA DE RETENÇÃO</t>
  </si>
  <si>
    <t>08.70.007</t>
  </si>
  <si>
    <t>RECOLOCAÇÃO DE TORNEIRAS</t>
  </si>
  <si>
    <t>08.70.010</t>
  </si>
  <si>
    <t>RECOLOCAÇÃO DE SIFÕES</t>
  </si>
  <si>
    <t>08.70.013</t>
  </si>
  <si>
    <t>RECOLOCAÇÃO DE RESERVATÓRIO DE FIBRO-CIMENTO ATE 1000 L</t>
  </si>
  <si>
    <t>08.70.014</t>
  </si>
  <si>
    <t>RECOLOCAÇÃO DE CONJUNTO MOTOR BOMBA</t>
  </si>
  <si>
    <t>08.70.015</t>
  </si>
  <si>
    <t>RECOLOCAÇÃO DE HIDRANTE DE PAREDE COMPLETO</t>
  </si>
  <si>
    <t>08.70.016</t>
  </si>
  <si>
    <t>RECOLOCAÇÃO DE APARELHOS SANITARIOS INCLUINDO ACESSORIOS</t>
  </si>
  <si>
    <t>08.70.099</t>
  </si>
  <si>
    <t>RECOLOCACOES DE INSTALACOES HIDRAULICAS</t>
  </si>
  <si>
    <t>08.80.007</t>
  </si>
  <si>
    <t>CAVALETE DE 3/4" (TUBO E CONEXÕES DE AÇO GALVANIZADO)</t>
  </si>
  <si>
    <t>08.80.008</t>
  </si>
  <si>
    <t>CAVALETE DE 1" (TUBO E CONEXÕES DE AÇO GALVANIZADO)</t>
  </si>
  <si>
    <t>08.80.009</t>
  </si>
  <si>
    <t>CAVALETE DE 1 1/2" (TUBO E CONEXÕES DE AÇO GALVANIZADO)</t>
  </si>
  <si>
    <t>08.80.010</t>
  </si>
  <si>
    <t>CANOPLA PARA REGISTROS</t>
  </si>
  <si>
    <t>08.80.011</t>
  </si>
  <si>
    <t>CANOPLA PARA VALVULA DE DESCARGA</t>
  </si>
  <si>
    <t>08.80.012</t>
  </si>
  <si>
    <t>VOLANTE CROMADO PARA REGISTRO</t>
  </si>
  <si>
    <t>08.80.015</t>
  </si>
  <si>
    <t>BOTAO PARA VALVULA DE DESCARGA</t>
  </si>
  <si>
    <t>08.80.018</t>
  </si>
  <si>
    <t>ACABAMENTO ANTIVANDALISMO PARA VALVULA DE DESCARGA</t>
  </si>
  <si>
    <t>08.80.019</t>
  </si>
  <si>
    <t>REPARO PARA CAIXA DE DESCARGA ACOPLADA</t>
  </si>
  <si>
    <t>08.80.020</t>
  </si>
  <si>
    <t>REPARO DE VALVULA DE DESCARGA</t>
  </si>
  <si>
    <t>08.80.021</t>
  </si>
  <si>
    <t>TUBO DE DESCARGA EM PVC DN=40MM</t>
  </si>
  <si>
    <t>08.80.022</t>
  </si>
  <si>
    <t>TUBO DE LIGAÇÃO COM CANOPLA PARA VASO SANITÁRIO (METAL CROMADO)</t>
  </si>
  <si>
    <t>08.80.031</t>
  </si>
  <si>
    <t>TORNEIRA DE PRESSAO CROMADA DE 1/2" EM PAREDE</t>
  </si>
  <si>
    <t>08.80.032</t>
  </si>
  <si>
    <t>TORNEIRA PARA LAVATORIO DE LOUCA BRANCA OU BANCADA</t>
  </si>
  <si>
    <t>08.80.040</t>
  </si>
  <si>
    <t>LAUDO COM TESTE DE ESTANQUEIDADE EM INSTAL.DE  REDES DE DISTRIB.DE GÁS COMBUST.NBR 15526/07</t>
  </si>
  <si>
    <t>08.80.090</t>
  </si>
  <si>
    <t>ABRIGO PARA HIDRANTE CAIXA 0,60X0,90X0,17M COM CESTO MEIA LUA P/MANGUEIRA</t>
  </si>
  <si>
    <t>08.80.091</t>
  </si>
  <si>
    <t>RECARGA DE EXTINTOR DE GAS CARBONICO DE 6 LITROS</t>
  </si>
  <si>
    <t>08.80.092</t>
  </si>
  <si>
    <t>RECARGA DE EXTINTOR DE ESPUMA DE 10 LITROS</t>
  </si>
  <si>
    <t>08.80.093</t>
  </si>
  <si>
    <t>RECARGA DE EXTINTOR DE PO QUIMICO DE 4 KG</t>
  </si>
  <si>
    <t>08.80.095</t>
  </si>
  <si>
    <t>EXTINTOR DE INCENDIO DE AGUA PRESSURIZADA 10L : RECARGA</t>
  </si>
  <si>
    <t>08.80.099</t>
  </si>
  <si>
    <t>OUTROS SERVICOS DE REDE DE GAS E AGUA FRIA - CONSERVACAO</t>
  </si>
  <si>
    <t>08.82.012</t>
  </si>
  <si>
    <t>RALO SIFONADO F.FUNDIDO DN 150MM C/GRELHA PVC CROMADO</t>
  </si>
  <si>
    <t>08.82.023</t>
  </si>
  <si>
    <t>GRELHA METALICA CROMADA DIAM 15 CM</t>
  </si>
  <si>
    <t>08.82.024</t>
  </si>
  <si>
    <t>GRELHA METALICA CROMADA DIAM 10 CM</t>
  </si>
  <si>
    <t>08.82.030</t>
  </si>
  <si>
    <t>GRELHA DE FERRO FUNDIDO DE 20X20 CM</t>
  </si>
  <si>
    <t>08.82.031</t>
  </si>
  <si>
    <t>GRELHA DE FERRO FUNDIDO DE 15X15 CM</t>
  </si>
  <si>
    <t>08.82.040</t>
  </si>
  <si>
    <t>SIFAO METALICO TIPO COPO DN 2X2"</t>
  </si>
  <si>
    <t>08.82.041</t>
  </si>
  <si>
    <t>SIFAO METALICO TIPO COPO DN 1 1/2 X 1 1/2"</t>
  </si>
  <si>
    <t>08.82.046</t>
  </si>
  <si>
    <t>SIFAO PVC RIGIDO TIPO COPO DN 1 1/2X1 1/2"</t>
  </si>
  <si>
    <t>08.82.050</t>
  </si>
  <si>
    <t>DESENTUPIMENTO DE RAMAIS DE ESGOTO</t>
  </si>
  <si>
    <t>08.82.055</t>
  </si>
  <si>
    <t>LIMPEZA SIMPLES EM CALHAS METALICAS</t>
  </si>
  <si>
    <t>08.82.056</t>
  </si>
  <si>
    <t>LIMPEZA SIMPLES EM LAJES/CALHAS DE CONCRETO</t>
  </si>
  <si>
    <t>08.82.060</t>
  </si>
  <si>
    <t>LIMPEZA DE CANALETAS DE ÁGUAS PLUVIAIS</t>
  </si>
  <si>
    <t>08.82.061</t>
  </si>
  <si>
    <t>SOLDA E REBITAGEM EM CALHAS DE CHAPA GALVANIZADA</t>
  </si>
  <si>
    <t>08.82.062</t>
  </si>
  <si>
    <t>SOLDA EM CHAPA GALVANIZADA</t>
  </si>
  <si>
    <t>08.82.099</t>
  </si>
  <si>
    <t>OUTROS SERVICOS DE REDES DE ESGOTO E AGUAS PLUVIAIS</t>
  </si>
  <si>
    <t>08.84.005</t>
  </si>
  <si>
    <t>ASSENTO PLASTICO C/ TAMPA PARA BACIA SANITARIA</t>
  </si>
  <si>
    <t>08.84.012</t>
  </si>
  <si>
    <t>BOLSA PLASTICA PARA BACIA SANITARIA</t>
  </si>
  <si>
    <t>08.84.020</t>
  </si>
  <si>
    <t>SUPORTE DE FERRO FUNDIDO PARA LAVATORIO</t>
  </si>
  <si>
    <t>08.84.030</t>
  </si>
  <si>
    <t>08.84.031</t>
  </si>
  <si>
    <t>08.84.032</t>
  </si>
  <si>
    <t>08.84.033</t>
  </si>
  <si>
    <t>TORNEIRA PRES 1/2 C/ALAVANCA TIPO MESA CROMADO</t>
  </si>
  <si>
    <t>08.84.034</t>
  </si>
  <si>
    <t>TORNEIRA MEC/CER 1/4 VOLTA TIPO PARED CROMADO 1/2</t>
  </si>
  <si>
    <t>08.84.035</t>
  </si>
  <si>
    <t>TORNEIRA MEC/CER 1/4 VOLTA TIPO MESA CROMADO 1/2</t>
  </si>
  <si>
    <t>08.84.036</t>
  </si>
  <si>
    <t>MISTURADOR P/PIA 1/4 VOLTA TIPO PARED CROMADO 1/2"</t>
  </si>
  <si>
    <t>08.84.038</t>
  </si>
  <si>
    <t>FILTRO DE PRESSAO CUNO (AQUALAR) C/ELEM. FILTRANTE CARVAO E CEL 360/L/H</t>
  </si>
  <si>
    <t>08.84.042</t>
  </si>
  <si>
    <t>ELEMENTO FILTRANTE CUNO (AQUALAR)ELEM FILTRANTE CARVAO E CEL/180L/H</t>
  </si>
  <si>
    <t>08.84.043</t>
  </si>
  <si>
    <t>ELEMENTO FILTRANTE CUNO (AQUALAR) CARVAO E CELULOSE 360 L/H</t>
  </si>
  <si>
    <t>08.84.047</t>
  </si>
  <si>
    <t>TAMPO DE PIA EM MARMORE BRANCO NACIONAL DE 3 CM</t>
  </si>
  <si>
    <t>08.84.048</t>
  </si>
  <si>
    <t>TAMPO DE PIA EM GRANILITE</t>
  </si>
  <si>
    <t>08.84.049</t>
  </si>
  <si>
    <t>TAMPO ACO INOX (304) C/ CUBA SIMPLES - CH.22</t>
  </si>
  <si>
    <t>08.84.050</t>
  </si>
  <si>
    <t>TAMPO ACO INOX (304) C/ CUBA DUPLA - CH.22</t>
  </si>
  <si>
    <t>08.84.054</t>
  </si>
  <si>
    <t>CUBA SIMPLES ACO INOX(304) - CHAPA 22 560X330X140MM - SEM PERTENCES</t>
  </si>
  <si>
    <t>08.84.055</t>
  </si>
  <si>
    <t>CUBA SIMPLES ACO INOX(304) CHAP.22 - 400X340X140MM - SEM PERTENCES</t>
  </si>
  <si>
    <t>08.84.058</t>
  </si>
  <si>
    <t>CUBA DUPLA ACO INOX(304) CHAPA 22 835X340X140MM - SEM PERTENCES</t>
  </si>
  <si>
    <t>08.84.060</t>
  </si>
  <si>
    <t>TAMPO LISO EM ACO INOX (304) CHAPA 20</t>
  </si>
  <si>
    <t>08.84.073</t>
  </si>
  <si>
    <t>VALVULA AMERICANA</t>
  </si>
  <si>
    <t>08.84.076</t>
  </si>
  <si>
    <t>VALVULA DE METAL CROMADO DE 1 1/2"</t>
  </si>
  <si>
    <t>08.84.090</t>
  </si>
  <si>
    <t>MANGUEIRA PARA HIDRANTE DIAM 1 1/2' L=15,00M</t>
  </si>
  <si>
    <t>08.84.091</t>
  </si>
  <si>
    <t>MANGUEIRA PARA HIDRANTE DIAM 1 1/2' L=30,00M</t>
  </si>
  <si>
    <t>08.84.099</t>
  </si>
  <si>
    <t>OUTROS SERVICOS DE APARELHOS E METAIS</t>
  </si>
  <si>
    <t>08.86.099</t>
  </si>
  <si>
    <t>OUTROS SERVICOS DE TRATAMENTO DE DESPEJOS SANITARIOS</t>
  </si>
  <si>
    <t>09.01.001</t>
  </si>
  <si>
    <t>TE-01 ENTRADA PRIMÁRIA SIMPLIF. POSTE UNICO - EDP - 112,5 KVA - 15KV- 220/127 V</t>
  </si>
  <si>
    <t>09.01.002</t>
  </si>
  <si>
    <t>TE-02 ENTRADA PRIMÁRIA SIMPLIF. POSTE UNICO - EDP - 150 KVA - 15KV- 220/127 V</t>
  </si>
  <si>
    <t>09.01.003</t>
  </si>
  <si>
    <t>TE-03 ENTRADA PRIMÁRIA SIMPLIF. POSTE UNICO - EDP - 225 KVA - 15KV- 220/127 V</t>
  </si>
  <si>
    <t>09.01.004</t>
  </si>
  <si>
    <t>TE-04 ENTRADA PRIMÁRIA SIMPLIF. POSTE UNICO - EDP - 300 KVA - 15KV- 220/127 V</t>
  </si>
  <si>
    <t>09.01.005</t>
  </si>
  <si>
    <t>TE-05 ENTRADA PRIMÁRIA SIMPLIF.  POSTE UNICO - CPFL - 112,5 KVA - 15KV- 220/127 V</t>
  </si>
  <si>
    <t>09.01.006</t>
  </si>
  <si>
    <t>TE-06 ENTRADA PRIMÁRIA SIMPLIF.  POSTE UNICO - CPFL - 150,0 KVA - 15KV-</t>
  </si>
  <si>
    <t>09.01.007</t>
  </si>
  <si>
    <t>TE-07 ENTRADA PRIMÁRIA SIMPLIF. POSTE UNICO - CPFL - 225 KVA - 15KV- 220/127 V</t>
  </si>
  <si>
    <t>09.01.008</t>
  </si>
  <si>
    <t>TE-08 ENTRADA PRIMÁRIA SIMPLIF. POSTE UNICO - CPFL - 300 KVA - 15KV- 220/127 V</t>
  </si>
  <si>
    <t>09.01.009</t>
  </si>
  <si>
    <t>TE-09 ENTRADA PRIMÁRIA SIMPLIF. POSTE UNICO - NEOENERGIA - 112,5 KVA 15KV-</t>
  </si>
  <si>
    <t>09.01.010</t>
  </si>
  <si>
    <t>TE-10 ENTRADA PRIMÁRIA SIMPLIF. POSTE UNICO - NEOENERGIA - 150 KVA 15KV-</t>
  </si>
  <si>
    <t>09.01.011</t>
  </si>
  <si>
    <t>TE-11 ENTRADA PRIMÁRIA SIMPLIF. POSTE UNICO - NEOENERGIA - 225 KVA 15KV- 220/127 V</t>
  </si>
  <si>
    <t>09.01.012</t>
  </si>
  <si>
    <t>TE-12 ENTRADA PRIMÁRIA SIMPLIF. POSTE UNICO - NEOENERGIA - 300 KVA 15KV-</t>
  </si>
  <si>
    <t>09.01.014</t>
  </si>
  <si>
    <t>TRANSFORMADOR TRIFASICO A SECO 112,5KVA  13800V 220/127V ENCAPSULADO USO ABRIGADO</t>
  </si>
  <si>
    <t>09.01.015</t>
  </si>
  <si>
    <t>TRANSFORMADOR TRIFASICO A SECO 150KVA  13800V 220/127V ENCAPSULADO USO ABRIGADO</t>
  </si>
  <si>
    <t>09.01.016</t>
  </si>
  <si>
    <t>TRANSFORMADOR TRIFASICO A SECO 225KVA  13800V 220/127V ENCAPSULADO USO ABRIGADO</t>
  </si>
  <si>
    <t>09.01.017</t>
  </si>
  <si>
    <t>TRANSFORMADOR TRIFASICO A SECO 300KVA  13800V 220/127V ENCAPSULADO USO ABRIGADO</t>
  </si>
  <si>
    <t>09.01.022</t>
  </si>
  <si>
    <t>CABINE  PRIMÁRIA BLINDADA SIMPLIFICADA CLASSE 17,5kV, COM MEDICAO EM MEDIA TENSAO ATE 300KVA PADRAO ENEL USO AO TEMPO COM PINTURA EPOXI ELETROSTÁTICA.</t>
  </si>
  <si>
    <t>09.01.026</t>
  </si>
  <si>
    <t>TE-13  SUBESTAÇAO ENTRADA DE ENERGIA ATE 300KVA BLINDADA 15kV  INCLUSO TRANSFORMADOR A SECO 112,50KVA  PADRAO ENEL  SP  USO AO TEMPO COM PINTURA EPOXI ELETROSTÁTICA.</t>
  </si>
  <si>
    <t>09.01.027</t>
  </si>
  <si>
    <t>TE-14  SUBESTAÇAO ENTRADA DE ENERGIA ATE 300KVA BLINDADA 15kV   INCLUSO TRANSFORMADOR A SECO 150 KVA  PADRAO ENEL  SP  USO AO TEMPO COM PINTURA EPOXI ELETROSTÁTICA.</t>
  </si>
  <si>
    <t>09.01.028</t>
  </si>
  <si>
    <t>TE-15  SUBESTAÇAO ENTRADA DE ENERGIA ATE 300KVA BLINDADA 15kV   INCLUSO TRANSFORMADOR A SECO 225 KVA  PADRAO ENEL  SP  USO AO TEMPO COM PINTURA EPOXI ELETROSTÁTICA.</t>
  </si>
  <si>
    <t>09.01.029</t>
  </si>
  <si>
    <t>TE-16  SUBESTAÇAO ENTRADA DE ENERGIA ATE 300KVA BLINDADA 15kV  INCLUSO TRANSFORMADOR A SECO 300 KVA  PADRAO ENEL  SP  USO AO TEMPO COM PINTURA EPOXI ELETROSTÁTICA.</t>
  </si>
  <si>
    <t>09.01.099</t>
  </si>
  <si>
    <t>SERVICOS DE LIGACOES EM TENSAO PRIMARIA</t>
  </si>
  <si>
    <t>09.02.011</t>
  </si>
  <si>
    <t>AT-01 ENTRADA AEREA PARA TELEFONE</t>
  </si>
  <si>
    <t>AE-23 ABRIGO E ENTRADA DE ENERGIA PADRÃO MULTI 200 CPFL  CATEGORIA C-4</t>
  </si>
  <si>
    <t>09.02.021</t>
  </si>
  <si>
    <t>AE-24 ABRIGO E ENTRADA DE ENERGIA PADRÃO MULTI 200 CPFL  CATEGORIA C-5</t>
  </si>
  <si>
    <t>09.02.022</t>
  </si>
  <si>
    <t>AE-25 ABRIGO E ENTRADA DE ENERGIA PADRÃO MULTI 200 CPFL  CATEGORIA C-6</t>
  </si>
  <si>
    <t>09.02.042</t>
  </si>
  <si>
    <t>DPS - DISPOSITIVO PROTECAO CONTRA SURTOS (TELEFONIA)</t>
  </si>
  <si>
    <t>09.02.043</t>
  </si>
  <si>
    <t>DPS - DISPOSITIVO PROTECAO CONTRA SURTOS (ENERGIA)</t>
  </si>
  <si>
    <t>09.02.047</t>
  </si>
  <si>
    <t>DISJUNTOR TRIPOLAR TERMOMAGNETICO 3X300A</t>
  </si>
  <si>
    <t>09.02.048</t>
  </si>
  <si>
    <t>CONJ 3 CABOS P/ ENTRADA ENERGIA SECCAO 240MM2 C/ ELETRODUTOS</t>
  </si>
  <si>
    <t>09.02.049</t>
  </si>
  <si>
    <t>CONJ 4 CABOS P/ ENTRADA ENERGIA SECCAO 240MM2 C/ ELETRODUTOS</t>
  </si>
  <si>
    <t>09.02.052</t>
  </si>
  <si>
    <t>AE-24 ABRIGO E ENTRADA DE ENERGIA (CAIXA M, T e E) COM LEITURA VOLTADA PARA CALÇADA  AES ELETROPAULO</t>
  </si>
  <si>
    <t>09.02.053</t>
  </si>
  <si>
    <t>AE-23 ABRIGO E ENTRADA DE ENERGIA (CAIXA M, T  e IV) COM LEITURA VOLTADA PARA CALÇADA - CPFL, EDP BANDEIRANTE E ELEKTRO</t>
  </si>
  <si>
    <t>09.02.059</t>
  </si>
  <si>
    <t>AE-19 ABRIGO E ENTRADA DE ENERGIA (CAIXA II, IV OU E): AES ELETROP/BANDEIRANTE/CPFL/ELEKTRO</t>
  </si>
  <si>
    <t>AE-20 ABRIGO E ENTRADA DE ENERGIA (CAIXAS III OU V):BANDEIRANTE/CPFL/ELEKTRO</t>
  </si>
  <si>
    <t>09.02.061</t>
  </si>
  <si>
    <t>AE-21 ABRIGO E ENTRADA DE ENERGIA (CAIXA M OU H): AES ELETROP/BANDEIRANTE/ELEKTRO/CPFL</t>
  </si>
  <si>
    <t>09.02.062</t>
  </si>
  <si>
    <t>CONJ 3 CABOS P/ ENTRADA ENERGIA SECCAO 10MM2 C/ ELETRODUTOS</t>
  </si>
  <si>
    <t>09.02.063</t>
  </si>
  <si>
    <t>CONJ 3 CABOS P/ ENTRADA ENERGIA SECCAO 16MM2 C/ ELETRODUTOS</t>
  </si>
  <si>
    <t>09.02.064</t>
  </si>
  <si>
    <t>CONJ 3 CABOS P/ ENTRADA ENERGIA SECCAO 25MM2 C/ ELETRODUTOS</t>
  </si>
  <si>
    <t>09.02.065</t>
  </si>
  <si>
    <t>CONJ 3 CABOS P/ ENTRADA ENERGIA SECCAO 35MM2 C/ ELETRODUTOS</t>
  </si>
  <si>
    <t>09.02.066</t>
  </si>
  <si>
    <t>CONJ 3 CABOS P/ ENTRADA ENERGIA SECCAO 50MM2 C/ ELETRODUTOS</t>
  </si>
  <si>
    <t>09.02.067</t>
  </si>
  <si>
    <t>CONJ 3 CABOS P/ ENTRADA ENERGIA SECCAO 70MM2 C/ ELETRODUTOS</t>
  </si>
  <si>
    <t>09.02.068</t>
  </si>
  <si>
    <t>CONJ 3 CABOS P/ ENTRADA ENERGIA SECCAO 95MM2 C/ ELETRODUTOS</t>
  </si>
  <si>
    <t>09.02.069</t>
  </si>
  <si>
    <t>CONJ 3 CABOS P/ ENTRADA ENERGIA SECCAO 120MM2 C/ ELETRODUTOS</t>
  </si>
  <si>
    <t>09.02.070</t>
  </si>
  <si>
    <t>CONJ 3 CABOS P/ ENTRADA ENERGIA SECCAO 150MM2 C/ ELETRODUTOS</t>
  </si>
  <si>
    <t>09.02.071</t>
  </si>
  <si>
    <t>CONJ 3 CABOS P/ ENTRADA ENERGIA SECCAO 185MM2 C/ ELETRODUTOS</t>
  </si>
  <si>
    <t>09.02.072</t>
  </si>
  <si>
    <t>CONJ 4 CABOS P/ ENTRADA ENERGIA SECCAO 10MM2 C/ ELETRUDUTOS</t>
  </si>
  <si>
    <t>09.02.073</t>
  </si>
  <si>
    <t>CONJ 4 CABOS P/ ENTRADA ENERGIA SECCAO 16MM2 C/ ELETRODUTOS</t>
  </si>
  <si>
    <t>09.02.074</t>
  </si>
  <si>
    <t>CONJ 4 CABOS P/ ENTRADA ENERGIA SECCAO 25MM2 C/ ELETRODUTOS</t>
  </si>
  <si>
    <t>09.02.075</t>
  </si>
  <si>
    <t>CONJ 4 CABOS P/ ENTRADA ENERGIA SECCAO 35MM2 C/ ELETRODUTOS</t>
  </si>
  <si>
    <t>09.02.076</t>
  </si>
  <si>
    <t>CONJ 4 CABOS P/ ENTRADA ENERGIA SECCAO 50MM2 C/ ELETRODUTOS</t>
  </si>
  <si>
    <t>09.02.077</t>
  </si>
  <si>
    <t>CONJ 4 CABOS P/ ENTRADA ENERGIA SECCAO 70MM2 C/ ELETRODUTOS</t>
  </si>
  <si>
    <t>09.02.078</t>
  </si>
  <si>
    <t>CONJ 4 CABOS P/ ENTRADA ENERGIA SECCAO 95MM2 C/ ELETRODUTOS</t>
  </si>
  <si>
    <t>09.02.079</t>
  </si>
  <si>
    <t>CONJ 4 CABOS P/ ENTRADA ENERGIA SECCAO 120MM2 C/ ELETRODUTOS</t>
  </si>
  <si>
    <t>CONJ 4 CABOS P/ ENTRADA ENERGIA SECCAO 150MM2 C/ ELETRODUTOS</t>
  </si>
  <si>
    <t>09.02.081</t>
  </si>
  <si>
    <t>CONJ 4 CABOS P/ ENTRADA ENERGIA SECCAO 185MM2 C/ ELETRODUTOS</t>
  </si>
  <si>
    <t>09.02.086</t>
  </si>
  <si>
    <t>DISJUNTOR BIPOLAR TERMOMAGNETICO 2X10A A 2X50A</t>
  </si>
  <si>
    <t>09.02.087</t>
  </si>
  <si>
    <t>DISJUNTOR BIPOLAR TERMOMAGNETICO 2X60A A 2X100A</t>
  </si>
  <si>
    <t>09.02.088</t>
  </si>
  <si>
    <t>DISJUNTOR TRIPOLAR TERMOMAGNETICO 3X10A A 3X50A</t>
  </si>
  <si>
    <t>09.02.089</t>
  </si>
  <si>
    <t>DISJUNTOR TRIPOLAR TERMOMAGNETICO 3X60A A 3X100A</t>
  </si>
  <si>
    <t>09.02.091</t>
  </si>
  <si>
    <t>DISJUNTOR TRIPOLAR TERMOMAGNETICO 3X125A A 3X225A</t>
  </si>
  <si>
    <t>09.02.099</t>
  </si>
  <si>
    <t>SERVICOS DE ENTRADA DE BAIXA TENSAO</t>
  </si>
  <si>
    <t>09.02.101</t>
  </si>
  <si>
    <t>CONJ. ENTRADA P/INTRAGOV (FIBRA ÓTICA) EM ENTRADA DE ENERGIA</t>
  </si>
  <si>
    <t>09.02.102</t>
  </si>
  <si>
    <t>CONJUNTO PARA ENTRADA DE TELEFONE  NA ENTRADA DE ENERGIA</t>
  </si>
  <si>
    <t>09.02.103</t>
  </si>
  <si>
    <t>CONJUNTO PARA ENTRADA DE TEVE A CABO  NA ENTRADA DE ENERGIA</t>
  </si>
  <si>
    <t>09.02.105</t>
  </si>
  <si>
    <t>DISJUNTOR BIPOLAR TERMOMAGNETICO 2X225A</t>
  </si>
  <si>
    <t>09.02.108</t>
  </si>
  <si>
    <t>DISJUNTOR BIPOLAR TERMOMAGNETICO 2X350A</t>
  </si>
  <si>
    <t>09.02.110</t>
  </si>
  <si>
    <t>DISJUNTOR TRIPOLAR TERMOMAGNETICO 3X400A</t>
  </si>
  <si>
    <t>09.03.004</t>
  </si>
  <si>
    <t>CABO DE 16 MM2 - 750 V DE ISOLACAO</t>
  </si>
  <si>
    <t>09.03.005</t>
  </si>
  <si>
    <t>CABO DE 25 MM2 - 750 V DE ISOLACAO</t>
  </si>
  <si>
    <t>09.03.006</t>
  </si>
  <si>
    <t>CABO DE 35 MM2 - 750 V DE ISOLACAO</t>
  </si>
  <si>
    <t>09.03.007</t>
  </si>
  <si>
    <t>CABO DE 50 MM2 - 750 V DE ISOLACAO</t>
  </si>
  <si>
    <t>09.03.008</t>
  </si>
  <si>
    <t>CABO DE 70 MM2 - 750 V DE ISOLACAO</t>
  </si>
  <si>
    <t>09.03.009</t>
  </si>
  <si>
    <t>CABO DE 95 MM2 - 750 V DE ISOLACAO</t>
  </si>
  <si>
    <t>09.03.010</t>
  </si>
  <si>
    <t>CABO DE 120 MM2 - 750 V DE ISOLACAO</t>
  </si>
  <si>
    <t>09.03.011</t>
  </si>
  <si>
    <t>CABO DE 150 MM2 - 750 V DE ISOLACAO</t>
  </si>
  <si>
    <t>09.03.012</t>
  </si>
  <si>
    <t>CABO DE 185 MM2 - 750 V DE ISOLACAO</t>
  </si>
  <si>
    <t>09.03.013</t>
  </si>
  <si>
    <t>CABO DE 240 MM2 - 750 V DE ISOLACAO</t>
  </si>
  <si>
    <t>09.03.014</t>
  </si>
  <si>
    <t>CABO DE 300 MM2 - 750 V DE ISOLACAO</t>
  </si>
  <si>
    <t>09.03.015</t>
  </si>
  <si>
    <t>CABO DE 10 MM2 - 750V DE ISOLAÇÃO</t>
  </si>
  <si>
    <t>09.03.017</t>
  </si>
  <si>
    <t>CABO DE 4 MM2 - 1000V DE ISOLAÇÃO</t>
  </si>
  <si>
    <t>09.03.018</t>
  </si>
  <si>
    <t>CABO DE 6 MM2 - 1000V DE ISOLAÇÃO</t>
  </si>
  <si>
    <t>09.03.019</t>
  </si>
  <si>
    <t>CABO DE 10 MM2 - 1000V DE ISOLAÇÃO</t>
  </si>
  <si>
    <t>09.03.020</t>
  </si>
  <si>
    <t>CABO DE 16 MM2 - 1000V DE ISOLAÇÃO</t>
  </si>
  <si>
    <t>09.03.021</t>
  </si>
  <si>
    <t>CABO DE 25 MM2 - 1000V DE ISOLAÇÃO</t>
  </si>
  <si>
    <t>09.03.022</t>
  </si>
  <si>
    <t>CABO DE 35 MM2 - 1000V DE ISOLAÇÃO</t>
  </si>
  <si>
    <t>09.03.023</t>
  </si>
  <si>
    <t>CABO DE 50 MM2 - 1000V DE ISOLAÇÃO</t>
  </si>
  <si>
    <t>09.03.024</t>
  </si>
  <si>
    <t>CABO DE 70 MM2 - 1000V DE ISOLAÇÃO</t>
  </si>
  <si>
    <t>09.03.025</t>
  </si>
  <si>
    <t>CABO DE 95 MM2 - 1000V DE ISOLAÇÃO</t>
  </si>
  <si>
    <t>09.03.026</t>
  </si>
  <si>
    <t>CABO DE 120 MM2 - 1000V DE ISOLAÇÃO</t>
  </si>
  <si>
    <t>09.03.027</t>
  </si>
  <si>
    <t>CABO DE 150 MM2 - 1000V DE ISOLAÇÃO</t>
  </si>
  <si>
    <t>09.03.028</t>
  </si>
  <si>
    <t>CABO DE 185 MM2 - 1000V DE ISOLAÇÃO</t>
  </si>
  <si>
    <t>09.03.029</t>
  </si>
  <si>
    <t>CABO DE 240 MM2 - 1000V DE ISOLAÇÃO</t>
  </si>
  <si>
    <t>09.03.030</t>
  </si>
  <si>
    <t>CABO DE 300 MM2 - 1000V DE ISOLAÇÃO</t>
  </si>
  <si>
    <t>09.03.046</t>
  </si>
  <si>
    <t>ELETRODUTO DE PVC RIGIDO ROSCAVEL DE 25MM - INCL CONEXOES</t>
  </si>
  <si>
    <t>09.03.047</t>
  </si>
  <si>
    <t>ELETRODUTO DE PVC RIGIDO ROSCAVEL DE 32MM - INCL CONEXOES</t>
  </si>
  <si>
    <t>09.03.048</t>
  </si>
  <si>
    <t>ELETRODUTO DE PVC RIGIDO ROSCAVEL DE 40MM - INCL CONEXOES</t>
  </si>
  <si>
    <t>09.03.049</t>
  </si>
  <si>
    <t>ELETRODUTO DE PVC RIGIDO ROSCAVEL DE 50MM - INCL CONEXOES</t>
  </si>
  <si>
    <t>09.03.050</t>
  </si>
  <si>
    <t>ELETRODUTO DE PVC RIGIDO ROSCAVEL DE 60MM - INCL CONEXOES</t>
  </si>
  <si>
    <t>09.03.051</t>
  </si>
  <si>
    <t>ELETRODUTO DE PVC RIGIDO ROSCAVEL DE 75MM - INCL CONEXOES</t>
  </si>
  <si>
    <t>09.03.052</t>
  </si>
  <si>
    <t>ELETRODUTO DE PVC RIGIDO ROSCAVEL DE 85MM - INCL CONEXOES</t>
  </si>
  <si>
    <t>09.03.053</t>
  </si>
  <si>
    <t>ELETRODUTO DE PVC RIGIDO ROSCAVEL DE 110MM -INCL CONEXOES</t>
  </si>
  <si>
    <t>09.03.058</t>
  </si>
  <si>
    <t>ELETRODUTO EM POLIETILENO DE 25MM-INCLUSIVE CONEXOES</t>
  </si>
  <si>
    <t>09.03.059</t>
  </si>
  <si>
    <t>ELETRODUTO EM POLIETILENO DE 32MM-INCLUSIVE CONEXOES</t>
  </si>
  <si>
    <t>09.03.090</t>
  </si>
  <si>
    <t>09.03.099</t>
  </si>
  <si>
    <t>SERVICOS DE INTERLIGACAO AO QUADRO GERAL</t>
  </si>
  <si>
    <t>09.04.006</t>
  </si>
  <si>
    <t>CAIXA EM CHAPA DE AÇO 16 COM PORTA E FECHO</t>
  </si>
  <si>
    <t>09.04.019</t>
  </si>
  <si>
    <t>QUADRO GERAL - DISJUNTOR TERMOMAGNETICO 3X10A A 3X50A</t>
  </si>
  <si>
    <t>QUADRO GERAL - DISJUNTOR TERMOMAGNETICO 3X60A A 3X100A</t>
  </si>
  <si>
    <t>09.04.021</t>
  </si>
  <si>
    <t>QUADRO GERAL - DISJUNTOR TERMO MAGNETICO 3X200A</t>
  </si>
  <si>
    <t>09.04.022</t>
  </si>
  <si>
    <t>QUADRO GERAL - DISJUNTOR TERMO MAGNETICO 3X400A</t>
  </si>
  <si>
    <t>09.04.023</t>
  </si>
  <si>
    <t>QUADRO GERAL - DISJUNTOR TERMO MAGNETICO 3X600A</t>
  </si>
  <si>
    <t>09.04.024</t>
  </si>
  <si>
    <t>QUADRO GERAL - DISJUNTOR TERMO MAGNETICO 3X800A</t>
  </si>
  <si>
    <t>09.04.025</t>
  </si>
  <si>
    <t>QUADRO GERAL - DISJUNTOR TERMO MAGNETICO 3X125A A 3X225A</t>
  </si>
  <si>
    <t>09.04.028</t>
  </si>
  <si>
    <t>QUADRO GERAL-DISJUNTOR TERMOMAGNETICO 3X300A</t>
  </si>
  <si>
    <t>09.04.036</t>
  </si>
  <si>
    <t>INTERRUPTOR AUTOM. DIFERENCIAL (DISPOSITIVO DR) 40A/30MA</t>
  </si>
  <si>
    <t>09.04.037</t>
  </si>
  <si>
    <t>INTERRUPTOR AUTOM. DIFERENCIAL (DISPOSITIVO DR) 63A/30MA</t>
  </si>
  <si>
    <t>09.04.038</t>
  </si>
  <si>
    <t>INTERRUPTOR AUTOM. DIFERENCIAL (DISPOSITIVO DR) 40A/300 mA</t>
  </si>
  <si>
    <t>09.04.039</t>
  </si>
  <si>
    <t>INTERRUPTOR AUTOM. DIFERENCIAL (DISPOSITIVO DR) 63A/300 mA</t>
  </si>
  <si>
    <t>QUADRO GERAL-BARRAMENTO DE 30 A</t>
  </si>
  <si>
    <t>09.04.041</t>
  </si>
  <si>
    <t>QUADRO GERAL-BARRAMENTO DE 60 A</t>
  </si>
  <si>
    <t>09.04.042</t>
  </si>
  <si>
    <t>QUADRO GERAL-BARRAMENTO DE 100 A</t>
  </si>
  <si>
    <t>09.04.043</t>
  </si>
  <si>
    <t>QUADRO GERAL-BARRAMENTO DE 150 A</t>
  </si>
  <si>
    <t>09.04.044</t>
  </si>
  <si>
    <t>QUADRO GERAL-BARRAMENTO DE 200 A</t>
  </si>
  <si>
    <t>09.04.045</t>
  </si>
  <si>
    <t>QUADRO GERAL-BARRAMENTO DE 400 A</t>
  </si>
  <si>
    <t>09.04.046</t>
  </si>
  <si>
    <t>QUADRO GERAL-BARRAMENTO DE 800 A</t>
  </si>
  <si>
    <t>09.04.047</t>
  </si>
  <si>
    <t>QUADRO GERAL-BARRAMENTO DE 1000 A</t>
  </si>
  <si>
    <t>09.04.049</t>
  </si>
  <si>
    <t>QUADRO GERAL - BARRAMENTO DE 600A</t>
  </si>
  <si>
    <t>PLACA DE ACRILICO TRANSPARENTE ESP=5MM PROTECAO A CONTATO ACIDENTAL</t>
  </si>
  <si>
    <t>09.04.072</t>
  </si>
  <si>
    <t>QUADRO GERAL - ELETRODUTO DE PVC RIGIDO ROSCAVEL DE 32 MM INCL CONEX</t>
  </si>
  <si>
    <t>09.04.075</t>
  </si>
  <si>
    <t>QUADRO GERAL - CABO DE COBRE NU DE 6 MM2</t>
  </si>
  <si>
    <t>09.04.076</t>
  </si>
  <si>
    <t>QUADRO GERAL - CABO DE COBRE NU DE 10 MM2</t>
  </si>
  <si>
    <t>09.04.077</t>
  </si>
  <si>
    <t>QUADRO GERAL - CABO DE COBRE NU DE 16 MM2</t>
  </si>
  <si>
    <t>09.04.078</t>
  </si>
  <si>
    <t>QUADRO GERAL - CABO DE COBRE NU DE 25 MM2</t>
  </si>
  <si>
    <t>09.04.079</t>
  </si>
  <si>
    <t>QUADRO GERAL - CABO DE COBRE NU DE 35 MM2</t>
  </si>
  <si>
    <t>09.04.080</t>
  </si>
  <si>
    <t>QUADRO GERAL - CABO DE COBRE NU DE 50 MM2</t>
  </si>
  <si>
    <t>09.04.081</t>
  </si>
  <si>
    <t>QUADRO GERAL - CABO DE COBRE NU DE 70 MM2</t>
  </si>
  <si>
    <t>09.04.082</t>
  </si>
  <si>
    <t>QUADRO GERAL - CABO DE COBRE NU DE 95 MM2</t>
  </si>
  <si>
    <t>09.04.083</t>
  </si>
  <si>
    <t>QUADRO GERAL - CABO DE COBRE NU DE 120 MM2</t>
  </si>
  <si>
    <t>09.04.085</t>
  </si>
  <si>
    <t>TERRA COMPLETO 1 HASTE Ø 19MM COM CAIXA DE INSPEÇÃO</t>
  </si>
  <si>
    <t>09.04.089</t>
  </si>
  <si>
    <t>DISJUNTOR UNIPOLAR TERMOMAGNETICO 1X35A A 1X50A</t>
  </si>
  <si>
    <t>09.04.090</t>
  </si>
  <si>
    <t>DISJUNTOR UNIPOLAR TERMOMAGNETICO 1X10A 1X30A</t>
  </si>
  <si>
    <t>09.04.091</t>
  </si>
  <si>
    <t>09.04.092</t>
  </si>
  <si>
    <t>09.04.094</t>
  </si>
  <si>
    <t>DISJUNTOR BIPOLAR TERMOMAG. 2X125A A 2X225A</t>
  </si>
  <si>
    <t>09.04.095</t>
  </si>
  <si>
    <t>DISJUNTOR UNIPOLAR TERMOMAGNETICO 1X50A A 1X70A</t>
  </si>
  <si>
    <t>09.04.096</t>
  </si>
  <si>
    <t>DISJUNTOR UNIPOLAR TERMOMAGNETICO 1X90A A 1X100A</t>
  </si>
  <si>
    <t>09.04.099</t>
  </si>
  <si>
    <t>SERVICOS DE QUADRO GERAL</t>
  </si>
  <si>
    <t>09.05.002</t>
  </si>
  <si>
    <t>ELETROD ACO GALV QUENTE (NBR 5624) 20 MM (3/4") - INCL CONEXOES</t>
  </si>
  <si>
    <t>09.05.003</t>
  </si>
  <si>
    <t>ELETROD ACO GALV QUENTE (NBR 5624) 25 MM (1") - INCL CONEXOES</t>
  </si>
  <si>
    <t>09.05.004</t>
  </si>
  <si>
    <t>ELETROD ACO GALV QUENTE (NBR 5624) 32 MM (1 1/4") - INCL CONEXOES</t>
  </si>
  <si>
    <t>09.05.005</t>
  </si>
  <si>
    <t>ELETROD ACO GALV QUENTE (NBR 5624) 40 MM (1 1/2") - INCL CONEXOES</t>
  </si>
  <si>
    <t>09.05.006</t>
  </si>
  <si>
    <t>ELETROD ACO GALV QUENTE (NBR 5624) 50 MM (2") - INCL CONEXOES</t>
  </si>
  <si>
    <t>09.05.007</t>
  </si>
  <si>
    <t>ELETROD ACO GALV. QUENTE (NBR5624) 65MM(2X1/2") INCL CONEXOES</t>
  </si>
  <si>
    <t>09.05.008</t>
  </si>
  <si>
    <t>ELETROD ACO GALV QUENTE (NBR5624) 80MM(3") INCL CONEXOES</t>
  </si>
  <si>
    <t>09.05.010</t>
  </si>
  <si>
    <t>ELETRODUTO GALV. ELETROLITICA / PRE ZINCADO  Ø 3/4 (20MM) INCLUSIVE CONEXOES USO INTERNO  APARENTE</t>
  </si>
  <si>
    <t>09.05.013</t>
  </si>
  <si>
    <t>09.05.014</t>
  </si>
  <si>
    <t>09.05.015</t>
  </si>
  <si>
    <t>09.05.016</t>
  </si>
  <si>
    <t>09.05.017</t>
  </si>
  <si>
    <t>09.05.018</t>
  </si>
  <si>
    <t>09.05.019</t>
  </si>
  <si>
    <t>09.05.020</t>
  </si>
  <si>
    <t>09.05.021</t>
  </si>
  <si>
    <t>ELETROCALHA LISA CHAPA 24 (0,65MM) PRE ZINCADA 50X50MM INCL. ACESSORIOS E TAMPA DE ENCAIXE .</t>
  </si>
  <si>
    <t>09.05.022</t>
  </si>
  <si>
    <t>ELETROCALHA LISA CHAPA 24 (0,65MM) PRE ZINCADA 100X50MM INCL. ACESSORIOS E TAMPA DE ENCAIXE .</t>
  </si>
  <si>
    <t>09.05.023</t>
  </si>
  <si>
    <t>ELETROCALHA LISA CHAPA 24 (0,65MM) PRE ZINCADA 150X50MM INCL. ACESSORIOS E TAMPA DE ENCAIXE .</t>
  </si>
  <si>
    <t>09.05.024</t>
  </si>
  <si>
    <t>ELETROCALHA LISA CHAPA 24 (0,65MM) PRE ZINCADA 200X50MM INCL. ACESSORIOS E TAMPA DE ENCAIXE</t>
  </si>
  <si>
    <t>09.05.036</t>
  </si>
  <si>
    <t>09.05.037</t>
  </si>
  <si>
    <t>09.05.040</t>
  </si>
  <si>
    <t>09.05.042</t>
  </si>
  <si>
    <t>QUADRO DISTRIBUICAO, DISJ. GERAL 30A P/ 4 A 8 DISJS.</t>
  </si>
  <si>
    <t>09.05.045</t>
  </si>
  <si>
    <t>QUADRO DISTRIBUICAO, DISJ. GERAL 50A P/ 10 A 12 DISJS.</t>
  </si>
  <si>
    <t>09.05.047</t>
  </si>
  <si>
    <t>QUADRO DISTRIBUICAO, DISJ. GERAL 60A P/ 14 A 20 DISJS.</t>
  </si>
  <si>
    <t>09.05.051</t>
  </si>
  <si>
    <t>QUADRO DISTRIBUICAO, DISJ. GERAL 80A P/ 22 A 26 DISJS.</t>
  </si>
  <si>
    <t>09.05.054</t>
  </si>
  <si>
    <t>QUADRO DISTRIBUICAO, DISJ. GERAL 100A P/ 28 A 42 DISJS.</t>
  </si>
  <si>
    <t>09.05.062</t>
  </si>
  <si>
    <t>BARRAMENTO DE 30A P/QUADROS DE DISTRIBUIÇÃO</t>
  </si>
  <si>
    <t>09.05.063</t>
  </si>
  <si>
    <t>BARRAMENTO DE 60A P/QUADROS DE DISTRIBUIÇÃO</t>
  </si>
  <si>
    <t>09.05.064</t>
  </si>
  <si>
    <t>BARRAMENTO DE 100A P/QUADROS DE DISTRIBUIÇÃO</t>
  </si>
  <si>
    <t>09.05.069</t>
  </si>
  <si>
    <t>INTERRUPTOR TIPO AUTOMÁTICO DE BÓIA</t>
  </si>
  <si>
    <t>09.05.070</t>
  </si>
  <si>
    <t>09.05.071</t>
  </si>
  <si>
    <t>DISJUNTOR BIPOLAR TERMOMAGNETICO  2X60A A 2X100A</t>
  </si>
  <si>
    <t>09.05.073</t>
  </si>
  <si>
    <t>DISJUNTOR UNIPOLAR TERMOMAGNETICO 1X10A A 1X30A</t>
  </si>
  <si>
    <t>09.05.074</t>
  </si>
  <si>
    <t>09.05.075</t>
  </si>
  <si>
    <t>09.05.076</t>
  </si>
  <si>
    <t>QUADRO COMANDO PARA CONJUNTO MOTOR BOMBA TRIFASICO DE 3/4 A 1 HP</t>
  </si>
  <si>
    <t>09.05.077</t>
  </si>
  <si>
    <t>QUADRO COMANDO PARA CONJUNTO MOTOR BOMBA TRIFASICO DE 1 1/2 A 2 HP</t>
  </si>
  <si>
    <t>09.05.078</t>
  </si>
  <si>
    <t>QUADRO COMANDO PARA CONJUNTO MOTOR BOMBA TRIFASICO DE 2 A 3 HP</t>
  </si>
  <si>
    <t>09.05.079</t>
  </si>
  <si>
    <t>QUADRO COMANDO PARA CONJUNTO MOTOR BOMBA TRIFASICO DE 3 A 4 HP</t>
  </si>
  <si>
    <t>09.05.080</t>
  </si>
  <si>
    <t>QUADRO COMANDO PARA CONJUNTO MOTOR BOMBA TRIFASICO DE 4 A 5 HP</t>
  </si>
  <si>
    <t>09.05.081</t>
  </si>
  <si>
    <t>QUADRO COMANDO PARA CONJUNTO MOTOR BOMBA TRIFASICO DE 7,5 HP</t>
  </si>
  <si>
    <t>09.05.082</t>
  </si>
  <si>
    <t>QUADRO COMANDO PARA CONJUNTO MOTOR BOMBA BIFASICO DE 3/4 A 1 HP</t>
  </si>
  <si>
    <t>09.05.083</t>
  </si>
  <si>
    <t>QUADRO COMANDO PARA CONJUNTO MOTOR BOMBA BIFASICO DE 1 1/2 A 2 HP</t>
  </si>
  <si>
    <t>09.05.084</t>
  </si>
  <si>
    <t>QUADRO COMANDO PARA CONJUNTO MOTOR BOMBA BIFASICO DE 2 A 3 HP</t>
  </si>
  <si>
    <t>09.05.085</t>
  </si>
  <si>
    <t>QUADRO COMANDO PARA BOMBA DE INCENDIO TRIFASICO DE 3/4 A 2 HP</t>
  </si>
  <si>
    <t>09.05.086</t>
  </si>
  <si>
    <t>QUADRO COMANDO PARA BOMBA DE INCENDIO TRIFASICO DE 2 A 4 HP</t>
  </si>
  <si>
    <t>09.05.087</t>
  </si>
  <si>
    <t>QUADRO COMANDO PARA BOMBA DE INCENDIO TRIFASICO DE 5 HP</t>
  </si>
  <si>
    <t>09.05.088</t>
  </si>
  <si>
    <t>QUADRO COMANDO PARA BOMBA DE INCENDIO TRIFASICO DE 7,5 HP</t>
  </si>
  <si>
    <t>09.05.089</t>
  </si>
  <si>
    <t>QUADRO COMANDO PARA BOMBA DE INCENDIO TRIFASICO DE 10 HP</t>
  </si>
  <si>
    <t>09.05.090</t>
  </si>
  <si>
    <t>QUADRO COMANDO PARA BOMBA DE INCENDIO BIFASICO DE 3/4 A 1 HP</t>
  </si>
  <si>
    <t>09.05.091</t>
  </si>
  <si>
    <t>QUADRO COMANDO PARA BOMBA DE INCENDIO BIFASICO DE 1 1/2 A 2 HP</t>
  </si>
  <si>
    <t>09.05.092</t>
  </si>
  <si>
    <t>INTERRUPTOR AUTOMATICO DIFERENCIAL (DISPOSITIVO DR) 40A/30 mA</t>
  </si>
  <si>
    <t>09.05.093</t>
  </si>
  <si>
    <t>INTERRUPTOR AUTOMATICO DIFERENCIAL (DISPOSITIVO DR) 63A/30 mA</t>
  </si>
  <si>
    <t>09.05.094</t>
  </si>
  <si>
    <t>INTERRUPTOR AUTOMATICO DIFERENCIAL (DISPOSITIVO DR) 40A/300 mA</t>
  </si>
  <si>
    <t>09.05.095</t>
  </si>
  <si>
    <t>INTERRUPTOR AUTOMATICO DIFERENCIAL (DISPOSITIVO DR) 63A/300 mA</t>
  </si>
  <si>
    <t>09.05.096</t>
  </si>
  <si>
    <t>CENTRAL DE SISTEMA DE ALARME ATÉ 12 ENDEREÇOS</t>
  </si>
  <si>
    <t>09.05.097</t>
  </si>
  <si>
    <t>CENTRAL DE SISTEMA DE ALARME DE 13 A 24 ENDEREÇOS</t>
  </si>
  <si>
    <t>09.05.099</t>
  </si>
  <si>
    <t>SERVICOS DE DUTOS/QUADROS PARCIAIS LUZ/ALARMES DE INCÊNDIO</t>
  </si>
  <si>
    <t>09.06.001</t>
  </si>
  <si>
    <t>CAIXA DE PASSAGEM ESTAMPADA COM TAMPA PLASTICA DE 4"X2"</t>
  </si>
  <si>
    <t>09.06.002</t>
  </si>
  <si>
    <t>CAIXA DE PASSAGEM ESTAMPADA COM TAMPA PLASTICA DE 4"X4"</t>
  </si>
  <si>
    <t>09.06.005</t>
  </si>
  <si>
    <t>CAIXA DE PASSAGEM CHAPA TAMPA PARAFUSADA DE 10X10X8 CM</t>
  </si>
  <si>
    <t>09.06.007</t>
  </si>
  <si>
    <t>CAIXA DE PASSAGEM CHAPA TAMPA PARAFUSADA DE 15X15X8 CM</t>
  </si>
  <si>
    <t>09.06.009</t>
  </si>
  <si>
    <t>CAIXA DE PASSAGEM CHAPA TAMPA PARAFUSADA DE 20X20X10 CM</t>
  </si>
  <si>
    <t>09.06.012</t>
  </si>
  <si>
    <t>CAIXA DE PASSAGEM CHAPA TAMPA PARAFUSADA DE 30X30X12 CM</t>
  </si>
  <si>
    <t>09.06.015</t>
  </si>
  <si>
    <t>CAIXA DE PASSAGEM CHAPA TAMPA PARAFUSADA DE 40X40X15 CM</t>
  </si>
  <si>
    <t>09.06.019</t>
  </si>
  <si>
    <t>CAIXA DE PASSAGEM CHAPA TAMPA PARAFUSADA DE 50X50X15 CM</t>
  </si>
  <si>
    <t>09.06.025</t>
  </si>
  <si>
    <t>CAIXA DE PASSAGEM EM ALVENARIA DE 0,40X0,40X0,40 M</t>
  </si>
  <si>
    <t>09.06.026</t>
  </si>
  <si>
    <t>CAIXA DE PASSAGEM EM ALVENARIA DE 0,60X0,60X0,60 M</t>
  </si>
  <si>
    <t>09.06.027</t>
  </si>
  <si>
    <t>CAIXA DE PASSAGEM EM ALVENARIA DE 0,80X0,80X0,80 M</t>
  </si>
  <si>
    <t>09.06.028</t>
  </si>
  <si>
    <t>CAIXA DE PASSAGEM EM ALVENARIA DE 1,00X1,00X1,00 M</t>
  </si>
  <si>
    <t>09.06.029</t>
  </si>
  <si>
    <t>CAIXA DE PASSAGEM EM ALVENARIA DE 1,00X1,00X0,60 M</t>
  </si>
  <si>
    <t>09.06.035</t>
  </si>
  <si>
    <t>CAIXA DE PASSAGEM A PROVA DE UMIDADE EM ALUMINIO 10X10X6CM</t>
  </si>
  <si>
    <t>09.06.036</t>
  </si>
  <si>
    <t>CAIXA DE PASSAGEM A PROVA DE UMIDADE EM ALUMINIO 15X15X10CM</t>
  </si>
  <si>
    <t>09.06.037</t>
  </si>
  <si>
    <t>CAIXA DE PASSAGEM A PROVA DE UMIDADE EM ALUMINIO 20X20X10CM</t>
  </si>
  <si>
    <t>09.06.038</t>
  </si>
  <si>
    <t>CAIXA DE PASSAGEM A PROVA DE UMIDADE EM ALUMINIO 30X30X12CM</t>
  </si>
  <si>
    <t>09.06.039</t>
  </si>
  <si>
    <t>CAIXA DE PASSAGEM A PROVA DE UMIDADE EM ALUMINIO 40X40X20CM</t>
  </si>
  <si>
    <t>09.06.045</t>
  </si>
  <si>
    <t>QUADRO EM CHAPA COM PORTA E FECHADURA (TELEBRAS) DE 20X20X12CM</t>
  </si>
  <si>
    <t>09.06.047</t>
  </si>
  <si>
    <t>QUADRO EM CHAPA COM PORTA E FECHADURA (TELEBRAS) DE 40X40X12CM</t>
  </si>
  <si>
    <t>09.06.049</t>
  </si>
  <si>
    <t>QUADRO EM CHAPA COM PORTA E FECHADURA (TELEBRAS) DE 60X60X12CM</t>
  </si>
  <si>
    <t>09.06.099</t>
  </si>
  <si>
    <t>SERVICOS DE CAIXAS DE PASSAGEM</t>
  </si>
  <si>
    <t>09.07.003</t>
  </si>
  <si>
    <t>FIO DE 1,50 MM2 - 750 V DE ISOLACAO</t>
  </si>
  <si>
    <t>09.07.004</t>
  </si>
  <si>
    <t>FIO DE 2,50 MM2 - 750 V DE ISOLACAO</t>
  </si>
  <si>
    <t>09.07.005</t>
  </si>
  <si>
    <t>FIO DE 4 MM2 - 750 V DE ISOLACAO</t>
  </si>
  <si>
    <t>09.07.006</t>
  </si>
  <si>
    <t>FIO DE 6 MM2 - 750 V DE ISOLACAO</t>
  </si>
  <si>
    <t>09.07.009</t>
  </si>
  <si>
    <t>FIO TRANCADO PARA TELEFONE - PAD. TELEBRAS</t>
  </si>
  <si>
    <t>09.07.011</t>
  </si>
  <si>
    <t>CABO DE 10 MM2 - 750 V DE ISOLACAO</t>
  </si>
  <si>
    <t>09.07.012</t>
  </si>
  <si>
    <t>09.07.013</t>
  </si>
  <si>
    <t>09.07.014</t>
  </si>
  <si>
    <t>09.07.015</t>
  </si>
  <si>
    <t>09.07.016</t>
  </si>
  <si>
    <t>09.07.017</t>
  </si>
  <si>
    <t>09.07.018</t>
  </si>
  <si>
    <t>09.07.019</t>
  </si>
  <si>
    <t>09.07.020</t>
  </si>
  <si>
    <t>09.07.021</t>
  </si>
  <si>
    <t>09.07.022</t>
  </si>
  <si>
    <t>09.07.023</t>
  </si>
  <si>
    <t>CABO DE 1,5MM2 - 750V DE ISOLAÇÃO</t>
  </si>
  <si>
    <t>09.07.024</t>
  </si>
  <si>
    <t>CABO DE 2,5MM2 - 750V DE ISOLAÇÃO</t>
  </si>
  <si>
    <t>09.07.025</t>
  </si>
  <si>
    <t>CABO DE 4MM2 - 750V DE ISOLAÇÃO</t>
  </si>
  <si>
    <t>09.07.026</t>
  </si>
  <si>
    <t>CABO DE 6MM2 - 750V DE ISOLAÇÃO</t>
  </si>
  <si>
    <t>09.07.099</t>
  </si>
  <si>
    <t>SERVICOS DE ENFIACAO</t>
  </si>
  <si>
    <t>09.08.002</t>
  </si>
  <si>
    <t>INTERRUPTOR DE 1 TECLA SIMPLES EM CX.4"X2"-ELETROD.AÇO GALV.A QUENTE</t>
  </si>
  <si>
    <t>09.08.003</t>
  </si>
  <si>
    <t>INTERRUPTOR DE 2 TECLAS SIMPLES EM CX.4"X2"-ELETROD.AÇO GALV.A QUENTE</t>
  </si>
  <si>
    <t>09.08.004</t>
  </si>
  <si>
    <t>INTERRUPTOR DE 3 TECLAS SIMPLES EM CX.4"X2"-ELETROD.AÇO GALV.A QUENTE</t>
  </si>
  <si>
    <t>09.08.005</t>
  </si>
  <si>
    <t>INTERRUPTOR DE 1 TECLA BIPOLAR SIMPLES EM CX.4"X2"-ELETROD.DE AÇO GALV.A QUENTE</t>
  </si>
  <si>
    <t>09.08.006</t>
  </si>
  <si>
    <t>2 INTERRUPTORES DE 1 TECLA BIP.SIMPL.CX.4"X4"-ELETR.AÇO GALV.A QUENTE</t>
  </si>
  <si>
    <t>09.08.007</t>
  </si>
  <si>
    <t>INTERRUPTOR DE 1 TECLA PARAL.SIMPL.CX.4"X2"-ELETR.AÇO GALV.A QUENTE</t>
  </si>
  <si>
    <t>09.08.008</t>
  </si>
  <si>
    <t>INTERRUPTOR DE 1 TECLA PARAL.BIP.CX.4"X2"-ELETR.AÇO GALV.A QUENTE</t>
  </si>
  <si>
    <t>09.08.009</t>
  </si>
  <si>
    <t>INTERRUPTOR DE 1 TECLA SIMPL.E TOMADA 2P+T UNIV.CX.4"X4" ELETR.AÇO GALV.A QUENTE</t>
  </si>
  <si>
    <t>09.08.010</t>
  </si>
  <si>
    <t>VARIADOR DE LUMINOSIDADE ROTATIVO (DIMER) LÂMPADA LED DIMERIZÁVEL CAIXA 4X2.</t>
  </si>
  <si>
    <t>09.08.013</t>
  </si>
  <si>
    <t>TOMADA 2P+T PADRAO NBR 14136, CORRENTE 10A-250V-ELETR. AÇO GALV. A QUENTE</t>
  </si>
  <si>
    <t>09.08.016</t>
  </si>
  <si>
    <t>TOMADA 2P+T PADRAO NBR 14136,  CORRENTE 20A-250V-ELETR.AÇO GALV.A QUENTE</t>
  </si>
  <si>
    <t>09.08.029</t>
  </si>
  <si>
    <t>INTERRUPTOR DE 1 TECLA - ELETROD PVC Ø 25MM FLEXIVEL NBR 15465</t>
  </si>
  <si>
    <t>09.08.030</t>
  </si>
  <si>
    <t>INTERRUPTOR DE 2 TECLAS - ELETROD PVC Ø 25MM FLEXIVEL NBR 15465</t>
  </si>
  <si>
    <t>09.08.032</t>
  </si>
  <si>
    <t>INTERRUPTOR DE 3 TECLAS - ELETROD PVC Ø 25MM FLEXIVEL NBR 15465</t>
  </si>
  <si>
    <t>09.08.033</t>
  </si>
  <si>
    <t>2 INTERRUPTORES DE 1 TECLA EM CAIXA 4X4 - ELETROD PVC Ø 25MM FLEXIVEL NB</t>
  </si>
  <si>
    <t>09.08.034</t>
  </si>
  <si>
    <t>3 INTERRUPTORES DE 1 TECLA EM CAIXA 4X4 - ELETROD PVC Ø 25MM FLEXIVEL NB</t>
  </si>
  <si>
    <t>09.08.036</t>
  </si>
  <si>
    <t>INTERRUPTOR DE 1 TECLA BIPOLAR EM CAIXA 4X2 - ELETROD PVC Ø 25MM FLEXIVE NBR 15465</t>
  </si>
  <si>
    <t>09.08.038</t>
  </si>
  <si>
    <t>2 INTERRUPTORES 1 TECLA BIPOLAR EM CAIXA 4X4 - ELETROD PVC Ø 25MM FLEXIVEL NBR 15465</t>
  </si>
  <si>
    <t>09.08.039</t>
  </si>
  <si>
    <t>3 INTERRUPTORES 1 TECLA BIPOLAR EM CAIXA 4X4 - ELETROD PVC Ø 25MM FLEXIVEL NBR 15465</t>
  </si>
  <si>
    <t>09.08.041</t>
  </si>
  <si>
    <t>INTERRUPTOR EM PARALELO EM CAIXA 4X2 - ELETROD PVC Ø 25MM FLEXIVEL NBR 15465</t>
  </si>
  <si>
    <t>09.08.043</t>
  </si>
  <si>
    <t>INTERRUPTOR EM PARALELO BIPOLAR EM CAIXA 4X2 - ELETROD PVC Ø 25MM FLEXIVEL NBR 15465</t>
  </si>
  <si>
    <t>09.08.045</t>
  </si>
  <si>
    <t>INTERRUPTOR DE 1 TECLA E TOMADA 2P+T EM CAIXA 4X2 - ELETROD PVC Ø 25MM FLEXIVEL NBR 15465</t>
  </si>
  <si>
    <t>09.08.046</t>
  </si>
  <si>
    <t>TOMADA 2P+T PADRAO NBR 14136 CORRENTE 10A-250V - ELETROD PVC Ø 25MM FLEXIVEL NBR 15465</t>
  </si>
  <si>
    <t>09.08.049</t>
  </si>
  <si>
    <t>TOMADA 2P+T PADRAO NBR 14136 CORRENTE 20A-250V - ELETROD PVC Ø 25MM FLEXIVEL NBR 15465</t>
  </si>
  <si>
    <t>09.08.050</t>
  </si>
  <si>
    <t>TOMADA DE PISO 2P+T PADRAO NBR 14136 CORRENTE 10A-250V - ELETROD PVC Ø 25MM FLEXIVEL NBR 15465</t>
  </si>
  <si>
    <t>09.08.052</t>
  </si>
  <si>
    <t>PONTO SECO PARA TELEFONE - ELETROD PVC Ø 25MM FLEXIVEL NBR 15465</t>
  </si>
  <si>
    <t>09.08.054</t>
  </si>
  <si>
    <t>BOTAO PARA CAMPAINHA - ELETROD PVC Ø 25MM FLEXIVEL NBR 15465</t>
  </si>
  <si>
    <t>09.08.055</t>
  </si>
  <si>
    <t>BOTOEIRA PARA ACIONAMENTO DA BOMBA DE INCENDIO</t>
  </si>
  <si>
    <t>09.08.056</t>
  </si>
  <si>
    <t>CIGARRA - ELETROD PVC Ø 25MM FLEXIVEL NBR 15465</t>
  </si>
  <si>
    <t>09.08.057</t>
  </si>
  <si>
    <t>PONTO SECO P/ INSTALACAO DE SOM/TV/ALARME - ELETROD PVC Ø 25MM FLEXIVEL NBR 15465</t>
  </si>
  <si>
    <t>09.08.058</t>
  </si>
  <si>
    <t>INTERRUPTOR DE 1 TECLA SIMPLES CAIXA 4"X2"-ELETR PVC RÍGIDO</t>
  </si>
  <si>
    <t>09.08.060</t>
  </si>
  <si>
    <t>INTERRUPTOR 2 TECLAS SIMPLES CAIXA DE 4"X2"-ELETR PVC RIGIDO</t>
  </si>
  <si>
    <t>09.08.062</t>
  </si>
  <si>
    <t>INTERRUPTOR 3 TECLAS SIMPLES CAIXA 4"X2"-ELETR PVC RIGIDO</t>
  </si>
  <si>
    <t>09.08.063</t>
  </si>
  <si>
    <t>2 INTERRUPTORES DE 1 TECLA EM CAIXA 4"X4"-ELETRODUTO DE PVC</t>
  </si>
  <si>
    <t>09.08.065</t>
  </si>
  <si>
    <t>3 INTERRUPTORES DE 1 TECLA EM CAIXA 4"X4"-ELETRODUTO DE PVC</t>
  </si>
  <si>
    <t>09.08.066</t>
  </si>
  <si>
    <t>TOMADA INDUSTRIAL DE PAREDE 2P+T 32A 220/240V ESTANQUE IP65-ELETR PVC Ø 25MM  FLEXIVEL NBR 15465</t>
  </si>
  <si>
    <t>09.08.067</t>
  </si>
  <si>
    <t>INTERRUPTOR 1 TECLA BIPOLAR SIMPLES CAIXA 4"X2"- ELETR PVC RIGIDO</t>
  </si>
  <si>
    <t>09.08.069</t>
  </si>
  <si>
    <t>2 INTERRUPTORES 1 TECLA BIPOLAR SIMPLES CAIXA 4"X4"-ELETR PVC RIGIDO</t>
  </si>
  <si>
    <t>09.08.070</t>
  </si>
  <si>
    <t>3 INTERRUPTORES DE 1 TECLA BIPOLAR EM CAIXA 4"X4"-ELETRODUTO DE PVC</t>
  </si>
  <si>
    <t>09.08.071</t>
  </si>
  <si>
    <t>INTERRUPTOR 1 TECLA PARALELO SIMPLES CAIXA 4"X2"- ELETR PVC RIGIDO</t>
  </si>
  <si>
    <t>09.08.073</t>
  </si>
  <si>
    <t>INTERRUPTOR 1 TECLA PARALELO BIPOLAR CAIXA 4"X2"- ELETR PVC RIGIDO</t>
  </si>
  <si>
    <t>09.08.075</t>
  </si>
  <si>
    <t>INTERRUPTOR 1 TECLA SIMPLES/TOMADA 2P+T PADRÃO NBR 14136 CORRENTE 10A ELETROD.PVC RIGIDO</t>
  </si>
  <si>
    <t>09.08.076</t>
  </si>
  <si>
    <t>TOMADA INDUSTRIAL DE PAREDE 2P+T 32 AMPERES 220/240V ESTANQUE IP65</t>
  </si>
  <si>
    <t>09.08.079</t>
  </si>
  <si>
    <t>TOMADA 2P+T PADRAO NBR 14136 CORRENTE 10A-250V-ELETR. PVC RÍGIDO</t>
  </si>
  <si>
    <t>09.08.080</t>
  </si>
  <si>
    <t>TOMADA DE PISO 2P+T PADRAO NBR 14136 CORRENTE 10A-250V-ELETR PVC RÍGIDO</t>
  </si>
  <si>
    <t>09.08.081</t>
  </si>
  <si>
    <t>PONTO SECO PARA TELEFONE-ELETRODUTO DE PVC</t>
  </si>
  <si>
    <t>09.08.082</t>
  </si>
  <si>
    <t>TOMADA DE PISO PARA TEL/LOGICA - ELETRODUTO DE PVC</t>
  </si>
  <si>
    <t>09.08.083</t>
  </si>
  <si>
    <t>BOTAO PARA CIGARRA - ELETRODUTO DE PVC</t>
  </si>
  <si>
    <t>09.08.084</t>
  </si>
  <si>
    <t>CIGARRA PARA CHAMADA DE AULA - ELETRODUTO DE PVC</t>
  </si>
  <si>
    <t>09.08.085</t>
  </si>
  <si>
    <t>PONTO SECO P/INSTALACAO DE SOM/TV/ALARME/LOGICA - ELETRODUTO PVC</t>
  </si>
  <si>
    <t>09.08.086</t>
  </si>
  <si>
    <t>ACIONADOR DO ALARME DE INCENDIO</t>
  </si>
  <si>
    <t>09.08.087</t>
  </si>
  <si>
    <t>SIRENE PARA ALARME DE EMERGENCIA- ELETRODUTO DE PVC</t>
  </si>
  <si>
    <t>09.08.089</t>
  </si>
  <si>
    <t>TOMADA 2P+T PADRAO NBR 14136, CORRENTE 20A-250V-ELETR.PVC RIGIDO</t>
  </si>
  <si>
    <t>09.08.090</t>
  </si>
  <si>
    <t>DETECTOR DE FUMAÇA OPTICO CONVENCIONAL-ELETROD.AÇO GALV.A QUENTE</t>
  </si>
  <si>
    <t>09.08.092</t>
  </si>
  <si>
    <t>PONTO SECO P/INSTALACAO DE SOM / TV /ALARME / LOGICA EM CONDULETE ALUMINIO 4X2 ELETRODUTO GALV.ELETROLITICA / PRE ZINCADO  Ø 3/4 (20MM) USO INTERNO APARENTE</t>
  </si>
  <si>
    <t>09.08.096</t>
  </si>
  <si>
    <t>TOMADA INDUSTRIAL DE PAREDE 2P+T 32A 220/240V ESTANQUE IP65 ELETR AÇO GALV.A QUENTE</t>
  </si>
  <si>
    <t>09.08.099</t>
  </si>
  <si>
    <t>SERVICOS DE INTERRUPTORES E TOMADAS</t>
  </si>
  <si>
    <t>09.09.011</t>
  </si>
  <si>
    <t>IL-102 PROJETOR ANGULAR LÂMPADA LED &lt;=200 W C/DIFUSOR DE POLICARBONATO QUADRA DE ESPORTE COBERTA</t>
  </si>
  <si>
    <t>09.09.014</t>
  </si>
  <si>
    <t>IL-103  ARANDELA PARA CIRCULAÇÕES COM LÂMPADA BULBO LED &lt;=13W.</t>
  </si>
  <si>
    <t>09.09.018</t>
  </si>
  <si>
    <t>IL-104  ARANDELA ALUMÍNIO INCLINADA 45º BLINDADA LÂMPADA BULBO LED &lt;= 13W</t>
  </si>
  <si>
    <t>09.09.024</t>
  </si>
  <si>
    <t>IL-96 LUMINÁRIA LED QUADRADA DE SOBREPOR DIMERIZÁVEL COM DIFUSOR TRANSLÚCIDO &lt;= 40W</t>
  </si>
  <si>
    <t>09.09.025</t>
  </si>
  <si>
    <t>IL-13 REFLETOR PARA LAMPADA DE VAPOR METÁLICO 70W</t>
  </si>
  <si>
    <t>09.09.026</t>
  </si>
  <si>
    <t>IL-14 REFLETOR COM GRADE PARA LAMPADA DE VAPOR METÁLICO 70 W</t>
  </si>
  <si>
    <t>09.09.030</t>
  </si>
  <si>
    <t>LUMINÁRIA SOBREPOR  LED TUBULAR VIDRO 1X18W TEMPERATURA DE COR 4000ºK</t>
  </si>
  <si>
    <t>09.09.034</t>
  </si>
  <si>
    <t>IL-42 LUMINARIA C/ DIFUSOR TRANSPARENTE P/ LAMPADA FLUOR (2X32W)</t>
  </si>
  <si>
    <t>09.09.036</t>
  </si>
  <si>
    <t>IL-57 REFLETOR C/ GRADE P/ VAPOR MET 150W</t>
  </si>
  <si>
    <t>09.09.037</t>
  </si>
  <si>
    <t>IL-58 ILUMINACAO P/ QUADRA DE ESP. COB. LAMP. VAPOR METALICO (1X250W)</t>
  </si>
  <si>
    <t>09.09.038</t>
  </si>
  <si>
    <t>IL-90 LUMINÁRIA LED DE SOBREPOR C/DIFUSOR TRANSLÚCIDO &lt;= 39W</t>
  </si>
  <si>
    <t>09.09.039</t>
  </si>
  <si>
    <t>IL-94 LUMINÁRIA LED QUADRADA DE SOBREPOR C/DIFUSOR TRANSLÚCIDO &lt;= 40W</t>
  </si>
  <si>
    <t>09.09.040</t>
  </si>
  <si>
    <t>IL-89 LUMINÁRIA LED DE EMBUTIR COM DIFUSOR TRANSLÚCIDO  &lt;= 24W</t>
  </si>
  <si>
    <t>09.09.041</t>
  </si>
  <si>
    <t>IL-88 LUMINÁRIA LED DE SOBREPOR C/DIFUSOR TRANSLÚCIDO &lt;=24W</t>
  </si>
  <si>
    <t>09.09.043</t>
  </si>
  <si>
    <t>IL-91 LUMINÁRIA LED DE EMBUTIR COM DIFUSOR TRANSLÚCIDO &lt;= 39W</t>
  </si>
  <si>
    <t>09.09.044</t>
  </si>
  <si>
    <t>IL-05 ARANDELA BLINDADA</t>
  </si>
  <si>
    <t>09.09.045</t>
  </si>
  <si>
    <t>LUMINARIA DE LED TUBULAR DRIVER INTEGRADO C=594MM H=72MM  PARA FIXAÇAO NO PERFILADO COM DIFUSOR ACRILICO TRANSPARENTE - USO EXCLUSIV SALA DE INOVAÇÃO</t>
  </si>
  <si>
    <t>09.09.046</t>
  </si>
  <si>
    <t>IL-59 ILUMINAÇÃO P/PASSAGEM COBERTA E CIRCULAÇÕES</t>
  </si>
  <si>
    <t>09.09.047</t>
  </si>
  <si>
    <t>IL-93LUMINÁRIA LED PENDENTE COM DIFUSOR TRANSLÚCIDO &lt;= 39W</t>
  </si>
  <si>
    <t>09.09.048</t>
  </si>
  <si>
    <t>IL-95 LUMINÁRIA LED QUADRADA DE EMBUTIR COM DIFUSOR TRANSLÚCIDO &lt;= 40W</t>
  </si>
  <si>
    <t>09.09.049</t>
  </si>
  <si>
    <t>IL-97 LUMINÁRIA LED  QUADRADA DIMERIZÁVEL DE EMBUTIR COM DIFUSOR TRANSLÚCIDO &lt;= 40W</t>
  </si>
  <si>
    <t>09.09.051</t>
  </si>
  <si>
    <t>IL-44 LUMINARIA PARA LAMPADA FLUORESCENTE (1X32W)</t>
  </si>
  <si>
    <t>09.09.052</t>
  </si>
  <si>
    <t>IL-45 LUMINARIA PARA LAMPADA FLUORESCENTE (2X32W)</t>
  </si>
  <si>
    <t>09.09.055</t>
  </si>
  <si>
    <t>IL-48 LUMINARIA ABERTA C/ REFLETOR E PEND P/FLUOR (2X32W)</t>
  </si>
  <si>
    <t>09.09.057</t>
  </si>
  <si>
    <t>LUMINÁRIA SOBREPOR  LED TUBULAR VIDRO 2X18W TEMPERATURA DE COR 4000ºK</t>
  </si>
  <si>
    <t>09.09.058</t>
  </si>
  <si>
    <t>IL-86 LUMINÁRIA LED HERMÉTICA DE SOBREPOR C/DIFUSOR TRANSLÚCIDO &lt;= 36W</t>
  </si>
  <si>
    <t>09.09.059</t>
  </si>
  <si>
    <t>IL-87 LUMINÁRIA LED HERMÉTICA DE SOBREPOR C/DIFUSOR TRANSLÚCIDO &lt;= 50W</t>
  </si>
  <si>
    <t>09.09.060</t>
  </si>
  <si>
    <t>IL-60 LUMINARIA DE SOBREPOR C/REFLETOR E ALETAS P/LAMP.FLUORESCENTE (2X32W)</t>
  </si>
  <si>
    <t>09.09.065</t>
  </si>
  <si>
    <t>IL-67 LUMINÁRIA DE EMBUTIR C/REFLETOR SEM ALETAS (2X32W)</t>
  </si>
  <si>
    <t>09.09.067</t>
  </si>
  <si>
    <t>IL-98 LUMINÁRIA LED SUSPENSA &lt;=  68W Ø 190MM</t>
  </si>
  <si>
    <t>09.09.069</t>
  </si>
  <si>
    <t>IL-69 LUMINARIA C/DIFUSOR TRANSLUCIDO P/LAMPADAS FLUOR. (2X32W)</t>
  </si>
  <si>
    <t>09.09.072</t>
  </si>
  <si>
    <t>IL-72 LUMINARIA PRISMATICA TRANSP.P/LAMPADA A VAPOR METALICO (250W)</t>
  </si>
  <si>
    <t>09.09.076</t>
  </si>
  <si>
    <t>IL-99 LUMINÁRIA LED SUSPENSA &lt;= 150W  Ø 270 MM INSTALAÇÃO ACIMA DE 5M</t>
  </si>
  <si>
    <t>09.09.083</t>
  </si>
  <si>
    <t>IL-83 ILUMINAÇÃO AUTONOMA DE EMERGÊNCIA - LED</t>
  </si>
  <si>
    <t>09.09.084</t>
  </si>
  <si>
    <t>IL-99 LUMINÁRIA LED SUSPENSA &lt;= 150W  Ø 450 MM INSTALAÇÃO ACIMA DE 5M</t>
  </si>
  <si>
    <t>09.09.085</t>
  </si>
  <si>
    <t>IL-92 LUMINÁRIA LED PENDENTE COM DIFUSOR TRANSLÚCIDO &lt;= 24W</t>
  </si>
  <si>
    <t>09.09.086</t>
  </si>
  <si>
    <t>IL-98 LUMINÁRIA LED SUSPENSA &lt;= 68W  Ø 385 MM .</t>
  </si>
  <si>
    <t>09.09.099</t>
  </si>
  <si>
    <t>SERVICOS DE ILUMINACAO</t>
  </si>
  <si>
    <t>09.10.002</t>
  </si>
  <si>
    <t>CENTRO DE LUZ EM CAIXA FM - ELETROD PVC Ø 25MM FLEXIVEL NBR 15465</t>
  </si>
  <si>
    <t>09.10.003</t>
  </si>
  <si>
    <t>CENTRO DE LUZ EM CAIXA FM ELETRODUTO DE PVC</t>
  </si>
  <si>
    <t>09.10.011</t>
  </si>
  <si>
    <t>CENTRO DE LUZ EM CONDULETE-ELETRODUTO DE PVC</t>
  </si>
  <si>
    <t>09.10.013</t>
  </si>
  <si>
    <t>CENTRO DE LUZ EM CONDULETE - ELETROD PVC Ø 25MM FLEXIVEL NBR 15465</t>
  </si>
  <si>
    <t>09.10.021</t>
  </si>
  <si>
    <t>CENTRO DE LUZ EM PERFILADOS-CAIXA FM</t>
  </si>
  <si>
    <t>09.10.023</t>
  </si>
  <si>
    <t>CENTRO DE LUZ EM PERFILADO-TOMADA DE LIGACAO - ELETROD PVC Ø 25MM FLEXIVEL NBR 15465</t>
  </si>
  <si>
    <t>09.10.024</t>
  </si>
  <si>
    <t>CENTRO DE LUZ EM PERFILADO-TOMADA DE LIGACAO - ELETRODUTO DE PVC</t>
  </si>
  <si>
    <t>09.10.026</t>
  </si>
  <si>
    <t>CENTRO DE LUZ EM CONDULETE ALUMINIO 4X2 ELETRODUTO GALV.ELETROLITICA / PRE ZINCADO  Ø 3/4 (20MM) USO INTERNO APARENTE</t>
  </si>
  <si>
    <t>09.10.030</t>
  </si>
  <si>
    <t>SENSOR DE PRESENÇA INTERNO</t>
  </si>
  <si>
    <t>09.10.099</t>
  </si>
  <si>
    <t>SERVICOS DE CENTROS DE LUZ</t>
  </si>
  <si>
    <t>09.11.003</t>
  </si>
  <si>
    <t>IL-105 SINALIZADOR DE OBSTÁCULOS TOPO DE EDIFÍCIO / RESERVATÓRIO  COM LÂMPADA BULBO LED &lt;= 11W.</t>
  </si>
  <si>
    <t>09.11.004</t>
  </si>
  <si>
    <t>IL-106 LUMINÁRIA LED &lt;= 60 W APLICADA EM JARDINS E CIRCULAÇÕES POSTE METÁLICO H=3 M</t>
  </si>
  <si>
    <t>09.11.007</t>
  </si>
  <si>
    <t>IL-107 LUMINÁRIA LED &lt;=50 W APLICADA EM JARDINS E CIRCULAÇÕES  POSTE METÁLICO H=4 M</t>
  </si>
  <si>
    <t>09.11.008</t>
  </si>
  <si>
    <t>IL-108 LUMINÁRIA LED &lt;= 70W  BRAÇO COM SAPATA INCLINAÇÃO 5º  AÇO GALVANIZADO Ø 60,30MM</t>
  </si>
  <si>
    <t>09.11.009</t>
  </si>
  <si>
    <t>IL-109 LUMINÁRIA LED &lt;=200 W  EM POSTE CIRCULAR  DE CONCRETO  H=11,00 M QUADRA ESPORTE DESCOBERTA</t>
  </si>
  <si>
    <t>09.11.015</t>
  </si>
  <si>
    <t>IL-111 LUMINÁRIA LED &lt;= 70 W  EM POSTE CIRCULAR DE CONCRETO H=7,00 M ÁREAS EXTERNAS</t>
  </si>
  <si>
    <t>09.11.016</t>
  </si>
  <si>
    <t>IL-112 LUMINÁRIA LED &lt;= 70 W APLICADA ÁREAS EXTERNAS  POSTE METÁLICO H=6 M</t>
  </si>
  <si>
    <t>09.11.022</t>
  </si>
  <si>
    <t>IL-113  LUMINÁRIA LED &lt;=70 W (2X)   APLICADA ÁREAS EXTERNAS  EM POSTE METÁLICO H=6 M</t>
  </si>
  <si>
    <t>09.11.026</t>
  </si>
  <si>
    <t>IL-50 LUMINARIA VAPOR MET 2X250W C/ POSTE CONCR TUB 11M (QE)</t>
  </si>
  <si>
    <t>09.11.028</t>
  </si>
  <si>
    <t>IL-52 LUMINARIA P/ VAPOR DE SODIO 1X150W EM POSTE TUB 7M</t>
  </si>
  <si>
    <t>09.11.035</t>
  </si>
  <si>
    <t>IL-06 LUZ DE OBSTACULO COM LAMPADA</t>
  </si>
  <si>
    <t>09.11.040</t>
  </si>
  <si>
    <t>IL-100 PROJETOR LED &lt;= 50W C/DIFUSOR DE VIDRO TEMPERADO</t>
  </si>
  <si>
    <t>09.11.041</t>
  </si>
  <si>
    <t>IL-101 PROJETOR LED &lt;=100W  L240 x H175 MM C/DIFUSOR DE VIDRO TEMPERADO.</t>
  </si>
  <si>
    <t>09.11.043</t>
  </si>
  <si>
    <t>IL-101 PROJETOR LED &lt;=100W  L235 x H260 MM C/DIFUSOR DE VIDRO TEMPERADO.</t>
  </si>
  <si>
    <t>09.11.060</t>
  </si>
  <si>
    <t>IL-30 LUMINARIA EM POSTE H= 2,50 M C/ LAMPADA VAPOR SÓDIO 70W</t>
  </si>
  <si>
    <t>09.11.068</t>
  </si>
  <si>
    <t>IL-53 LUMINARIA P/ VAPOR DE SODIO 1X150W EM POSTE 6M</t>
  </si>
  <si>
    <t>09.11.070</t>
  </si>
  <si>
    <t>IL-54 LUMINARIA P/ VAPOR DE SODIO 2X150W EM POSTE 6M</t>
  </si>
  <si>
    <t>09.11.099</t>
  </si>
  <si>
    <t>09.12.001</t>
  </si>
  <si>
    <t>EX-01 EXAUSTOR AXIAL DN 40CM</t>
  </si>
  <si>
    <t>09.12.010</t>
  </si>
  <si>
    <t>EXAUSTOR DN 150MM  VAZAO 280 M3HORA COM VENEZIANA AUTOFECHANTE INCLUSIVE DUTO EXAUSTAO USO EXCLUSIVO PADRAO</t>
  </si>
  <si>
    <t>09.12.099</t>
  </si>
  <si>
    <t>SERVICOS DE APARELHOS ELETRICOS</t>
  </si>
  <si>
    <t>09.13.010</t>
  </si>
  <si>
    <t>PP-02 PARA RAIOS FRANKLIN COM MASTRO AÇO GALVANIZADO 02" X 3,00M</t>
  </si>
  <si>
    <t>09.13.011</t>
  </si>
  <si>
    <t>PP-03 PARA RAIOS FRANKLIN COM MASTRO AÇO GALVANIZADO  02" X 6,00M</t>
  </si>
  <si>
    <t>09.13.015</t>
  </si>
  <si>
    <t>BARRA CHATA ACO GALVANIZADO (3/4"X1/8") - CAPTOR P/ PARA RAIOS</t>
  </si>
  <si>
    <t>09.13.018</t>
  </si>
  <si>
    <t>BARRA CHATA ACO GALVANIZADO (3/4"X1/8") - DESCIDA P/ PARA RAIO</t>
  </si>
  <si>
    <t>09.13.025</t>
  </si>
  <si>
    <t>CORDOALHA DE AÇO GALV. A QUENTE 80MM2 (7/16") SOB A TERRA</t>
  </si>
  <si>
    <t>09.13.027</t>
  </si>
  <si>
    <t>TERRA SIMPLES - 1 HASTE COM CAIXA DE INSPEÇÃO E TAMPA DE CONCRETO</t>
  </si>
  <si>
    <t>09.13.028</t>
  </si>
  <si>
    <t>TERRA SIMPLES 1 HASTE COPERWELD DN 19MM X 3M SEM CAIXA DE INSPEÇAO</t>
  </si>
  <si>
    <t>09.13.030</t>
  </si>
  <si>
    <t>CAIXA SUSPENSA MEDIÇÃO ATERRRAMENTO 4"X2" POLIPROPILENO Ø2''</t>
  </si>
  <si>
    <t>09.13.032</t>
  </si>
  <si>
    <t>CONEXAO EXOTERMICA CABO/CABO</t>
  </si>
  <si>
    <t>09.13.033</t>
  </si>
  <si>
    <t>CONEXAO EXOTERMICA CABO/HASTE</t>
  </si>
  <si>
    <t>09.13.034</t>
  </si>
  <si>
    <t>CONEXAO EXOTERMICA EM ESTRUTURA METALICA</t>
  </si>
  <si>
    <t>09.13.035</t>
  </si>
  <si>
    <t>RELATORIO DE INSPEÇAO E MEDIÇAO COM LAUDO TECNICO DO SISTEMA DE PROTEÇAO CONTRA DESCARGAS ATMOSFERICAS CONFORME NBR 5419</t>
  </si>
  <si>
    <t>09.13.036</t>
  </si>
  <si>
    <t>TUBO DE PVC Ø 2'' X 3,00M PARA PROTEÇAO  DESCIDA DE CORDOALHA</t>
  </si>
  <si>
    <t>09.13.040</t>
  </si>
  <si>
    <t>CORDOALHA DE AÇO GALV. A QUENTE 50 MM2 (3/8") C/SUPORTE.DE FIXAÇÃO.</t>
  </si>
  <si>
    <t>09.13.099</t>
  </si>
  <si>
    <t>SERVICOS DE PARA-RAIOS</t>
  </si>
  <si>
    <t>09.50.001</t>
  </si>
  <si>
    <t>REMOCAO DE OLEO DE DISJUNTOR OU TRANSFORMADOR EM CABINE PRIMARIA</t>
  </si>
  <si>
    <t>09.50.003</t>
  </si>
  <si>
    <t>REMOCAO DE ISOLADOR TIPO DISCO COMPL, INCL GANCHO DE SUSPENSAO OLHAL</t>
  </si>
  <si>
    <t>09.50.004</t>
  </si>
  <si>
    <t>REMOCAO DE BUCHA DE PASSAGEM INT/EXT, OU DE CHAPA P/ BUCHA PASS A.T.</t>
  </si>
  <si>
    <t>09.50.005</t>
  </si>
  <si>
    <t>REMOCAO DE BUCHA DE PASSAGEM PARA NEUTRO EM CABINE PRIMARIA</t>
  </si>
  <si>
    <t>09.50.007</t>
  </si>
  <si>
    <t>REMOCAO DE CANTONEIRA METALICA</t>
  </si>
  <si>
    <t>09.50.008</t>
  </si>
  <si>
    <t>REMOCAO DE ISOLADOR TIPO CASTANHA, INCLUSIVE GANCHO DE SUSTENTACAO</t>
  </si>
  <si>
    <t>09.50.009</t>
  </si>
  <si>
    <t>REMOCAO DE ISOLADOR TIPO PINO PARA A.T., INCLUSIVE PINO</t>
  </si>
  <si>
    <t>09.50.011</t>
  </si>
  <si>
    <t>REMOCAO DE VERGALHAO DE COBRE</t>
  </si>
  <si>
    <t>09.50.013</t>
  </si>
  <si>
    <t>REMOCAO DE MUFLA EXTERNA TRIPOLAR</t>
  </si>
  <si>
    <t>09.50.014</t>
  </si>
  <si>
    <t>REMOCAO DE MUFLA INTERNA TRIPOLAR</t>
  </si>
  <si>
    <t>09.50.016</t>
  </si>
  <si>
    <t>REMOCAO DE CABO DE A.T. TRIPOLAR</t>
  </si>
  <si>
    <t>09.50.018</t>
  </si>
  <si>
    <t>REMOCAO CHAVE SECCION TRIP SECA, COMANDO POR VARA/ESTRIBO FRONTAL</t>
  </si>
  <si>
    <t>09.50.020</t>
  </si>
  <si>
    <t>REMOCAO DE TRANSFORMADOR DE POTENCIAL COMPLETO</t>
  </si>
  <si>
    <t>09.50.022</t>
  </si>
  <si>
    <t>REMOCAO DE DISJUNTOR DE VOLUME NORMAL OU REDUZIDO</t>
  </si>
  <si>
    <t>09.50.023</t>
  </si>
  <si>
    <t>REMOCAO DE MANOPLA DE COMANDO DE DISJUNTOR DE A.T.(ENGRENAGEM INTERNA)</t>
  </si>
  <si>
    <t>09.50.024</t>
  </si>
  <si>
    <t>REMOCAO DE JANELA DE VENTILACAO PADRAO ELETROPAULO</t>
  </si>
  <si>
    <t>09.50.025</t>
  </si>
  <si>
    <t>REMOCAO RELE DE SOBRE-CORRENTE,INFRATENSAO/BOBINA MINIMA DO DISJ A.T.</t>
  </si>
  <si>
    <t>09.50.026</t>
  </si>
  <si>
    <t>REMOCAO DE TRANSFORMADOR DE POTENCIA EM CABINE PRIMARIA</t>
  </si>
  <si>
    <t>09.50.027</t>
  </si>
  <si>
    <t>REMOCAO DE TRANSFORMADOR DE POTENCIA EM POSTE OU ESTALEIRO</t>
  </si>
  <si>
    <t>09.50.029</t>
  </si>
  <si>
    <t>REMOÇÃO DE POSTE DE CONCRETO</t>
  </si>
  <si>
    <t>09.50.030</t>
  </si>
  <si>
    <t>REMOCAO DE PARA-RAIO TIPO CRISTAL VALVE EM POSTE SINGELO OU ESTALEIRO</t>
  </si>
  <si>
    <t>09.50.031</t>
  </si>
  <si>
    <t>REMOCAO DE PARA-RAIO TIPO CRISTAL-VALVE EM CABINE PRIMARIA</t>
  </si>
  <si>
    <t>09.50.032</t>
  </si>
  <si>
    <t>REMOCAO DE CRUZETA DE MADEIRA</t>
  </si>
  <si>
    <t>09.50.033</t>
  </si>
  <si>
    <t>REMOCAO DE MAO FRANCESA</t>
  </si>
  <si>
    <t>09.50.034</t>
  </si>
  <si>
    <t>REMOCAO DE CHAVE FUSIVEL INDICADORA TIPO MATHEUS</t>
  </si>
  <si>
    <t>09.50.036</t>
  </si>
  <si>
    <t>REMOCAO DE SUPORTE DE TRANSFORMADOR EM POSTE SINGELO OU ESTALEIRO</t>
  </si>
  <si>
    <t>09.50.037</t>
  </si>
  <si>
    <t>REMOCAO CINTA FIXACAO DE ELETRODUTO OU SELA P/CRUZETA MAD EM POSTE</t>
  </si>
  <si>
    <t>09.50.039</t>
  </si>
  <si>
    <t>REMOCAO DE CAIXAS DE MEDICAO OU CAIXAS P/ TRANSF. DE CORRENTE</t>
  </si>
  <si>
    <t>09.50.099</t>
  </si>
  <si>
    <t>DEMOLICOES DE ALTA TENSAO</t>
  </si>
  <si>
    <t>09.52.001</t>
  </si>
  <si>
    <t>REMOCAO DE POSTE ACO GALV. OU CAIXA ACO P/ ENTRADA ENERGIA EM B.T.</t>
  </si>
  <si>
    <t>09.52.002</t>
  </si>
  <si>
    <t>REMOCAO DE POSTE DE CONCRETO DE ENTRADA EM B.T.</t>
  </si>
  <si>
    <t>09.52.003</t>
  </si>
  <si>
    <t>REMOCAO DE ARMACAO TIPO BRAQUET</t>
  </si>
  <si>
    <t>09.52.004</t>
  </si>
  <si>
    <t>REMOCAO DE CABECOTE TIPO TELEFONICA</t>
  </si>
  <si>
    <t>09.52.005</t>
  </si>
  <si>
    <t>REMOCAO DE CAIXA DE ENTRADA DE TELEFONE PADRAO TELEFONICA</t>
  </si>
  <si>
    <t>09.52.007</t>
  </si>
  <si>
    <t>REMOCAO DE TUBULACAO ELETRICA EMBUTIDA ATE 2"</t>
  </si>
  <si>
    <t>09.52.008</t>
  </si>
  <si>
    <t>REMOCAO DE TUBULACAO ELETRICA EMBUTIDA ACIMA DE 2"</t>
  </si>
  <si>
    <t>09.52.009</t>
  </si>
  <si>
    <t>REMOCAO DE TUBULACAO ELETRICA APARENTE ATE 2"</t>
  </si>
  <si>
    <t>09.52.010</t>
  </si>
  <si>
    <t>REMOCAO DE TUBULACAO ELETRICA APARENTE ACIMA 2"</t>
  </si>
  <si>
    <t>09.52.015</t>
  </si>
  <si>
    <t>REMOCAO DE CAIXA PARA FUSIVEL OU TOMADA INSTALADA EM PERFILADOS</t>
  </si>
  <si>
    <t>09.52.016</t>
  </si>
  <si>
    <t>REMOCAO DE CAIXAS ESTAMPADAS</t>
  </si>
  <si>
    <t>09.52.017</t>
  </si>
  <si>
    <t>REMOCAO DE FIO EMBUTIDO ATE 16 MM2</t>
  </si>
  <si>
    <t>09.52.018</t>
  </si>
  <si>
    <t>REMOCAO DE CABO EMBUTIDO ACIMA DE 16 MM2</t>
  </si>
  <si>
    <t>09.52.019</t>
  </si>
  <si>
    <t>REMOCAO DE FIO APARENTE ATE 16 MM2</t>
  </si>
  <si>
    <t>09.52.020</t>
  </si>
  <si>
    <t>REMOCAO DE CABO APARENTE ACIMA DE 16 MM2</t>
  </si>
  <si>
    <t>09.52.021</t>
  </si>
  <si>
    <t>REMOCAO DE TERMINAIS ,CONECTORES DE PRESSAO OU ROLDANAS PARA CABOS</t>
  </si>
  <si>
    <t>09.52.022</t>
  </si>
  <si>
    <t>REMOCAO DE TERMINAIS OU CONECTORES DE SOLDA PARA CABOS</t>
  </si>
  <si>
    <t>09.52.026</t>
  </si>
  <si>
    <t>REMOCAO DE FUNDO OU PORTAS MADEIRA/METAL .P/QUADROS OU CAIXAS PASSAGEM</t>
  </si>
  <si>
    <t>09.52.028</t>
  </si>
  <si>
    <t>REMOCAO DE FECHADURAS TIPO YALE (Q.DISTRIBUICAO)</t>
  </si>
  <si>
    <t>09.52.029</t>
  </si>
  <si>
    <t>REMOCAO DE CHAVES BASE MARMORE,NH UNIPOLAR OU DISJUNT.NO-FUSE EM BT</t>
  </si>
  <si>
    <t>09.52.030</t>
  </si>
  <si>
    <t>REMOCAO DE DISJUNTOR  QUICK-LAG OU BASE P/ FUSIVEL DIAZED EM B.T</t>
  </si>
  <si>
    <t>09.52.034</t>
  </si>
  <si>
    <t>REMOCAO DE BASE OU CHAVE PARA FUSIVEL NH TIPO UNIPOLAR</t>
  </si>
  <si>
    <t>09.52.035</t>
  </si>
  <si>
    <t>REMOCAO DE CHAVE OU BASE NH TRIPOL. OU CHAVE PACCO ROTATIVA EM B.T</t>
  </si>
  <si>
    <t>09.52.037</t>
  </si>
  <si>
    <t>REMOCAO DE CHAVE DE ACAO RAPIDA,COMANDO FRONTAL MONTADO EM PAINEL B.T</t>
  </si>
  <si>
    <t>09.52.039</t>
  </si>
  <si>
    <t>REMOCAO DE BARRAMENTO DE COBRE</t>
  </si>
  <si>
    <t>09.52.099</t>
  </si>
  <si>
    <t>DEMOLICOES DE BAIXA TENSAO</t>
  </si>
  <si>
    <t>09.54.001</t>
  </si>
  <si>
    <t>REMOCAO DE INTERRUPTORES TOMADAS BOTOES DE CAMPAINHA E CIGARRAS</t>
  </si>
  <si>
    <t>09.54.002</t>
  </si>
  <si>
    <t>REMOCAO DE CHAVE AUTOMATICA DA BOIA</t>
  </si>
  <si>
    <t>09.54.003</t>
  </si>
  <si>
    <t>REMOCAO DE CONTACTOR MAGNETICO P/ QUADRO DE COMANDO DE BOMBA RECALQUE</t>
  </si>
  <si>
    <t>09.54.004</t>
  </si>
  <si>
    <t>REMOCAO DE MOTOR BOMBA DE RECALQUE</t>
  </si>
  <si>
    <t>09.54.005</t>
  </si>
  <si>
    <t>REMOCAO AP.ILUM FLUORESC.C/PLAFON E PEND,OU CANOPLA P/ LUM.PENDENTE</t>
  </si>
  <si>
    <t>09.54.006</t>
  </si>
  <si>
    <t>REMOCAO APARELHO ILUMINACAO,PLAFONS E PENDENTES P/LAMPADAS FLUORESC</t>
  </si>
  <si>
    <t>09.54.007</t>
  </si>
  <si>
    <t>REMOCAO DE SOQUETES P/ LAMPADAS INCANDES OU DE CORRENTES P/ PENDENTES</t>
  </si>
  <si>
    <t>09.54.013</t>
  </si>
  <si>
    <t>REMOCAO DE REATORES PARA LAMPADAS HG EM POSTES</t>
  </si>
  <si>
    <t>09.54.014</t>
  </si>
  <si>
    <t>REMOCAO DE AP. ILUMIN. EM POSTES OU DE PROJETORES EM FACHADAS</t>
  </si>
  <si>
    <t>09.54.016</t>
  </si>
  <si>
    <t>REMOCAO DE PROJETORES EM JARDINS OU DE LUZ DE OBSTACULO</t>
  </si>
  <si>
    <t>09.54.017</t>
  </si>
  <si>
    <t>REMOCAO DE ARANDELA EXTERNA EM BRACO DE FERRO</t>
  </si>
  <si>
    <t>09.54.018</t>
  </si>
  <si>
    <t>REMOCAO DO APARELHO A PROVA DE TEMPO, GASES E VAPOR</t>
  </si>
  <si>
    <t>09.54.019</t>
  </si>
  <si>
    <t>REMOCAO DE CRUZETAS DE FERRO PARA FIXACAO DE PROJETORES</t>
  </si>
  <si>
    <t>09.54.020</t>
  </si>
  <si>
    <t>REMOCAO DE POSTE CURVO, INCLUINDO BASES DE FIXACAO</t>
  </si>
  <si>
    <t>09.54.021</t>
  </si>
  <si>
    <t>REMOCAO DE POSTE DE FERRO RETO ENGASTADO NO SOLO</t>
  </si>
  <si>
    <t>09.54.099</t>
  </si>
  <si>
    <t>DEMOLICOES DE APARELHOS E EQUIPAMENTOS</t>
  </si>
  <si>
    <t>09.56.001</t>
  </si>
  <si>
    <t>REMOCAO DE CAPTOR DE PARA-RAIOS TIPO FRANKLIN OU RADIATIVO</t>
  </si>
  <si>
    <t>09.56.003</t>
  </si>
  <si>
    <t>REMOCAO DE BASE E HASTE DE PARA-RAIO</t>
  </si>
  <si>
    <t>09.56.004</t>
  </si>
  <si>
    <t>REMOCAO CABOS E ESTICADORES OU DE BRACADEIRAS P/ 3 ESTAIS EM P.RAIOS</t>
  </si>
  <si>
    <t>09.56.005</t>
  </si>
  <si>
    <t>REMOCAO DE CABO DE COBRE NU</t>
  </si>
  <si>
    <t>09.56.006</t>
  </si>
  <si>
    <t>REMOCAO DE CABO COBRE NU PARA ATERRAMENTO</t>
  </si>
  <si>
    <t>09.56.007</t>
  </si>
  <si>
    <t>REMOCAO DE CONECTOR TIPO SPLIT-BOLDT PARA CABOS DE ATERRAMENTO</t>
  </si>
  <si>
    <t>09.56.009</t>
  </si>
  <si>
    <t>REMOCAO DE BRACADEIRAS PARA PASSAGEM DE CABOS DE COBRE NU</t>
  </si>
  <si>
    <t>09.56.012</t>
  </si>
  <si>
    <t>REMOCAO DE TUBO DE PROTECAO DE CABO DE COBRE NU INCL. FIXACOES</t>
  </si>
  <si>
    <t>09.56.099</t>
  </si>
  <si>
    <t>DEMOLICOES DE PARA-RAIOS E ATERRAMENTO</t>
  </si>
  <si>
    <t>09.60.003</t>
  </si>
  <si>
    <t>RETIRADA DE ISOLADOR TIPO DISCO COMPL INCL GANCHO DE SUSPENSAO TIPO OLHAL</t>
  </si>
  <si>
    <t>09.60.004</t>
  </si>
  <si>
    <t>RETIRADA DE BUCHA DE PASS.INT/EXT, OU DE CHAPA ACO P/ BUCHA PASSAGEM A.T.</t>
  </si>
  <si>
    <t>09.60.007</t>
  </si>
  <si>
    <t>RETIRADA DE CANTONEIRA METÁLICA</t>
  </si>
  <si>
    <t>09.60.008</t>
  </si>
  <si>
    <t>RETIRADA DE ISOLADOR TIPO CASTANHA INCL GANCHO DE SUSTENTAÇÃO</t>
  </si>
  <si>
    <t>09.60.009</t>
  </si>
  <si>
    <t>RETIRADA DE ISOLADOR TIPO PINO PARA A.T. INCLUSIVE PINO</t>
  </si>
  <si>
    <t>09.60.011</t>
  </si>
  <si>
    <t>RETIRADA DE VERGALHÃO DE COBRE</t>
  </si>
  <si>
    <t>09.60.012</t>
  </si>
  <si>
    <t>RETIRADA DE TERMINAL OU CONECTOR PARA VERGALHAO DE COBRE</t>
  </si>
  <si>
    <t>09.60.018</t>
  </si>
  <si>
    <t>RETIRADA DE CHAVE SECCION TRIP SECA, COMANDO POR VARA/ESTRIBO FRONTA</t>
  </si>
  <si>
    <t>09.60.020</t>
  </si>
  <si>
    <t>RETIRADA DE TRANSFORMADOR DE POTENCIAL COMPLETO</t>
  </si>
  <si>
    <t>09.60.022</t>
  </si>
  <si>
    <t>RETIRADA DE DISJUNTOR DE VOLUME NORMAL OU REDUZIDO</t>
  </si>
  <si>
    <t>09.60.023</t>
  </si>
  <si>
    <t>RETIRADA DE MANOPLA DE COMANDO DO DISJUNTOR DE A.T. (ENGRENAGEM INTERNA)</t>
  </si>
  <si>
    <t>09.60.026</t>
  </si>
  <si>
    <t>RETIRADA DE TRANSFORMADOR DE POTENCIA EM CABINE PRIMARIA</t>
  </si>
  <si>
    <t>09.60.027</t>
  </si>
  <si>
    <t>RETIRADA DE TRANSFORMADOR DE POTENCIA EM POSTE OU ESTALEIRO</t>
  </si>
  <si>
    <t>09.60.029</t>
  </si>
  <si>
    <t>RETIRADA DE POSTE DE CONCRETO</t>
  </si>
  <si>
    <t>09.60.034</t>
  </si>
  <si>
    <t>RETIRADA DE CHAVE FUSIVEL INDICADORA TIPO MATHEUS</t>
  </si>
  <si>
    <t>09.60.099</t>
  </si>
  <si>
    <t>RETIRADAS DE ALTA TENSAO</t>
  </si>
  <si>
    <t>09.62.001</t>
  </si>
  <si>
    <t>RETIRADA DE POSTE GALVANIZADO DE ENTRADA EM B.T.</t>
  </si>
  <si>
    <t>09.62.002</t>
  </si>
  <si>
    <t>RETIRADA DE POSTE DE CONCRETO DE ENTRADA EM B.T.</t>
  </si>
  <si>
    <t>09.62.003</t>
  </si>
  <si>
    <t>RETIRADA DE ARMACAO T BRAQUET, CONDULETES OU DE CX.FUSIV/TOMADAS EM PERFILADO</t>
  </si>
  <si>
    <t>09.62.004</t>
  </si>
  <si>
    <t>RETIRADA DE CABECOTE PADRAO TELEFONICA OU DE BASE P/DISJUNTOR QUICK LAG</t>
  </si>
  <si>
    <t>09.62.009</t>
  </si>
  <si>
    <t>RETIRADA DE TUBULACAO ELETRICA APARENTE ATE 2"</t>
  </si>
  <si>
    <t>09.62.010</t>
  </si>
  <si>
    <t>RETIRADA DE TUBULACAO ELETRICA APARENTE ACIMA 2"</t>
  </si>
  <si>
    <t>09.62.012</t>
  </si>
  <si>
    <t>RETIRADA DE PERFILADOS</t>
  </si>
  <si>
    <t>09.62.014</t>
  </si>
  <si>
    <t>RETIRADA DE GANCHOS DE SUSTENTACAO DE LUMINARIAS EM PERFILADOS</t>
  </si>
  <si>
    <t>09.62.017</t>
  </si>
  <si>
    <t>RETIRADA DE FIO EMBUTIDO ATE 16 MM2</t>
  </si>
  <si>
    <t>09.62.018</t>
  </si>
  <si>
    <t>RETIRADA DE CABO EMBUTIDO ACIMA DE 16 MM2</t>
  </si>
  <si>
    <t>09.62.019</t>
  </si>
  <si>
    <t>RETIRADA DE FIO APARENTE ATE 16 MM2</t>
  </si>
  <si>
    <t>09.62.020</t>
  </si>
  <si>
    <t>RETIRADA DE CABO APARENTE ACIMA DE 16 MM2</t>
  </si>
  <si>
    <t>09.62.021</t>
  </si>
  <si>
    <t>RETIRADA DE TERMINAIS/CONECTORES DE PRESSAO P/CABOS OU DE ROLDANAS</t>
  </si>
  <si>
    <t>09.62.024</t>
  </si>
  <si>
    <t>RETIRADA E DESMONTAGEM QD.DISTRIB, CAIXA PASSAGEM OU QD. CHAMADA</t>
  </si>
  <si>
    <t>09.62.099</t>
  </si>
  <si>
    <t>RETIRADAS DE BAIXA TENSAO</t>
  </si>
  <si>
    <t>09.64.004</t>
  </si>
  <si>
    <t>RETIRADA DE MOTOR DE BOMBA DE RECALQUE</t>
  </si>
  <si>
    <t>09.64.005</t>
  </si>
  <si>
    <t>RETIRADA DE APARELHO DE ILUMINACAO, PLAFONS E PENDENTES P/LAMPADAS INCANDESC</t>
  </si>
  <si>
    <t>09.64.006</t>
  </si>
  <si>
    <t>RETIRADA DE APARELHOS DE ILUMINACAO, PLAFONS E PENDENTES P/LAMPADAS FLUORESC</t>
  </si>
  <si>
    <t>09.64.014</t>
  </si>
  <si>
    <t>RETIRADA DE AP.ILUM.EM POSTE,ARANDELA EXT BRACO ACO OU PROJET EM FACHADA</t>
  </si>
  <si>
    <t>09.64.016</t>
  </si>
  <si>
    <t>RETIRADA DE PROJETORES EM JARDINS</t>
  </si>
  <si>
    <t>09.64.018</t>
  </si>
  <si>
    <t>RETIRADA DE APARELHO A PROVA DE TEMPO, GASES E VAPOR</t>
  </si>
  <si>
    <t>09.64.020</t>
  </si>
  <si>
    <t>RETIRADA DE POSTE CURVO, INCLUINDO BASES DE FIXACAO</t>
  </si>
  <si>
    <t>09.64.023</t>
  </si>
  <si>
    <t>RETIRADA DE POSTE DE FERRO RETO ENGASTADO NO SOLO</t>
  </si>
  <si>
    <t>09.64.024</t>
  </si>
  <si>
    <t>RETIRADA DE POSTE DE CONCRETO DE ATE 10M ACIMA DO SOLO</t>
  </si>
  <si>
    <t>09.64.099</t>
  </si>
  <si>
    <t>RETIRADAS DE APARELHOS E EQUIPAMENTOS</t>
  </si>
  <si>
    <t>09.66.001</t>
  </si>
  <si>
    <t>RETIRADA DE CAPTOR DE PARA-RAIOS TIPO FRANKLIN</t>
  </si>
  <si>
    <t>09.66.003</t>
  </si>
  <si>
    <t>RETIRADA DE BASE E HASTE,OU DE BRAÇADEIRA C/3 ESTAIS EM PARA-RAIOS</t>
  </si>
  <si>
    <t>09.66.004</t>
  </si>
  <si>
    <t>RETIRADA DE CABOS DE AÇO E ESTICADORES DE PARA-RAIOS</t>
  </si>
  <si>
    <t>09.66.005</t>
  </si>
  <si>
    <t>RETIRADA DE CABO DE COBRE NU</t>
  </si>
  <si>
    <t>09.66.006</t>
  </si>
  <si>
    <t>RETIRADA DE CABO DE COBRE NU PARA ATERRAMENTO</t>
  </si>
  <si>
    <t>09.66.007</t>
  </si>
  <si>
    <t>RETIRADA DE CONECTOR TIPO SPLIT-BOLT PARA CABOS DE ATERRAMENTO</t>
  </si>
  <si>
    <t>09.66.009</t>
  </si>
  <si>
    <t>RETIRADA DE BRAÇADEIRAS PARA PASSAGEM DE CABO DE COBRE NU</t>
  </si>
  <si>
    <t>09.66.099</t>
  </si>
  <si>
    <t>RETIRADAS DE PARA-RAIOS E ATERRAMENTOS</t>
  </si>
  <si>
    <t>09.70.003</t>
  </si>
  <si>
    <t>RECOLOCAÇÃO DE ISOLADOR TIPO DISCO COMPL, INCLUS GANCHO DE SUSPENSA TIPO OLHAL</t>
  </si>
  <si>
    <t>09.70.004</t>
  </si>
  <si>
    <t>RECOLOCAÇÃO DE BUCHA PASS.INT/EXT OU DE CH.ACO P/BUCHA PASSAGEM EM A.T</t>
  </si>
  <si>
    <t>09.70.007</t>
  </si>
  <si>
    <t>RECOLOCAÇÃO DE CANTONEIRA METALICA</t>
  </si>
  <si>
    <t>09.70.008</t>
  </si>
  <si>
    <t>RECOLOCAÇÃO DE ISOLADOR CASTANHA OU DE TERMINAL/CONEC. P/BARRAM.COBRE A.T</t>
  </si>
  <si>
    <t>09.70.009</t>
  </si>
  <si>
    <t>RECOLOCAÇÃO DE ISOLADOR TIPO PINO PARA A.T. INCLUSIVE PINO</t>
  </si>
  <si>
    <t>09.70.011</t>
  </si>
  <si>
    <t>RECOLOCAÇÃO DE VERGALHÃO DE COBRE</t>
  </si>
  <si>
    <t>09.70.018</t>
  </si>
  <si>
    <t>RECOLOCAÇÃO DE CHAVE SECCIONADORA TRIP SECA,COMANDO POR VARA/ESTRIBO FRONTAL</t>
  </si>
  <si>
    <t>09.70.020</t>
  </si>
  <si>
    <t>RECOLOCAÇÃO DE CH.FUSIV.INDICADORA OU DE TRANSF.DE POTENCIAL COMPL. A.T</t>
  </si>
  <si>
    <t>09.70.022</t>
  </si>
  <si>
    <t>RECOLOCAÇÃO DE DISJUNTOR DE VOLUME NORMAL OU REDUZIDO</t>
  </si>
  <si>
    <t>09.70.023</t>
  </si>
  <si>
    <t>RECOLOCAÇÃO DE MANOPLA DE COMANDO DO DISJUNTOR DE A.T. (ENGRENAGEM INTERNA)</t>
  </si>
  <si>
    <t>09.70.026</t>
  </si>
  <si>
    <t>RECOLOCAÇÃO DE TRANSFORMADOR DE POTENCIA EM POSTE OU CAB.PRIMARIA</t>
  </si>
  <si>
    <t>09.70.029</t>
  </si>
  <si>
    <t>RECOLOCAÇÃO DE POSTE DE CONCRETO</t>
  </si>
  <si>
    <t>09.70.099</t>
  </si>
  <si>
    <t>RECOLOCACOES DE ALTA TENSAO</t>
  </si>
  <si>
    <t>09.72.003</t>
  </si>
  <si>
    <t>RECOLOCAÇÃO DE CABECOTE TELEFONICA, ARMACAO BRAQUET OU CONECTORES PRESSAO P/CABOS</t>
  </si>
  <si>
    <t>09.72.004</t>
  </si>
  <si>
    <t>RECOLOCAÇÃO DE POSTE GALVANIZADO DE ENTRADA B.T.</t>
  </si>
  <si>
    <t>09.72.005</t>
  </si>
  <si>
    <t>RECOLOCAÇÃO DE POSTE DE CONCRETO DE ENTRADA EM B.T.</t>
  </si>
  <si>
    <t>09.72.009</t>
  </si>
  <si>
    <t>RECOLOCAÇÃO DE TUBULACAO ELETRICA APARENTE ATE 2"</t>
  </si>
  <si>
    <t>09.72.010</t>
  </si>
  <si>
    <t>RECOLOCAÇÃO DE TUBULACAO ELETRICA APARENTE ACIMA DE 2"</t>
  </si>
  <si>
    <t>09.72.011</t>
  </si>
  <si>
    <t>RECOLOCAÇÃO DE CONDULETES OU DE CX.FUSIV. OU DE TOMADA INSTAL. EM PERFILADOS</t>
  </si>
  <si>
    <t>09.72.012</t>
  </si>
  <si>
    <t>RECOLOCAÇÃO DE PERFILADOS</t>
  </si>
  <si>
    <t>09.72.014</t>
  </si>
  <si>
    <t>RECOLOCAÇÃO DE GANCHOS DE SUSTENTACAO DE LUMINARIAS E PERFILADOS</t>
  </si>
  <si>
    <t>09.72.017</t>
  </si>
  <si>
    <t>RECOLOCAÇÃO DE FIO EMBUTIDO ATE 16 MM2</t>
  </si>
  <si>
    <t>09.72.018</t>
  </si>
  <si>
    <t>RECOLOCAÇÃO DE CABO EMBUTIDO ACIMA DE 16 MM2</t>
  </si>
  <si>
    <t>09.72.019</t>
  </si>
  <si>
    <t>RECOLOCAÇÃO DE FIO APARENTE ATE 16 MM2</t>
  </si>
  <si>
    <t>09.72.020</t>
  </si>
  <si>
    <t>RECOLOCAÇÃO DE CABO APARENTE ACIMA DE 16 MM2</t>
  </si>
  <si>
    <t>09.72.023</t>
  </si>
  <si>
    <t>RECOLOCAÇÃO DE ROLDANAS</t>
  </si>
  <si>
    <t>09.72.024</t>
  </si>
  <si>
    <t>RECOLOCAÇÃO E MONTAGEM DE QD.DISTRIB,CX DE PASSAG MET OU QD.CHAMADA</t>
  </si>
  <si>
    <t>09.72.031</t>
  </si>
  <si>
    <t>RECOLOCAÇÃO DE BASE DE DISJUNTOR TIPO QUICK-LAG EM CHAPA DE FERRO</t>
  </si>
  <si>
    <t>09.72.099</t>
  </si>
  <si>
    <t>RECOLOCACOES DE BAIXA TENSAO</t>
  </si>
  <si>
    <t>09.74.004</t>
  </si>
  <si>
    <t>RECOLOCAÇÃO DE MOTOR DE BOMBA DE RECALQUE</t>
  </si>
  <si>
    <t>09.74.005</t>
  </si>
  <si>
    <t>RECOLOCAÇÃO DE AP.ILUM.(PLAFON OU PEND.)P/LAMP.INCAND OU DE PROJET EM JARDINS</t>
  </si>
  <si>
    <t>09.74.006</t>
  </si>
  <si>
    <t>RECOLOCAÇÃO DE APARELHO DE ILUMINACAO,PLAFONS OU PENDENTES P/ LAMP FLUORESCENTES</t>
  </si>
  <si>
    <t>09.74.015</t>
  </si>
  <si>
    <t>RECOLOCAÇÃO DE PROJ.EM FACHADAS OU AP.ILUMIN.A PROVA DE TEMPO</t>
  </si>
  <si>
    <t>09.74.017</t>
  </si>
  <si>
    <t>RECOLOCAÇÃO DE ARANDELA EXTERNA EM BRACO DE FERRO</t>
  </si>
  <si>
    <t>09.74.018</t>
  </si>
  <si>
    <t>RECOLOCAÇÃO DE APARELHOS DE ILUMINAÇÃO EM POSTE</t>
  </si>
  <si>
    <t>09.74.019</t>
  </si>
  <si>
    <t>RECOLOCAÇÃO DE POSTE CURVO, INCLUINDO BASE DE FIXACAO</t>
  </si>
  <si>
    <t>09.74.023</t>
  </si>
  <si>
    <t>RECOLOCAÇÃO DE POSTE DE FERRO RETO ENGASTADO NO SOLO</t>
  </si>
  <si>
    <t>09.74.024</t>
  </si>
  <si>
    <t>RECOLOCAÇÃO DE POSTE DE CONCRETO DE ATE 10M ACIMA DO SOLO</t>
  </si>
  <si>
    <t>09.74.099</t>
  </si>
  <si>
    <t>RECOLOCACOES DE APARELHOS E EQUIPAMENTOS</t>
  </si>
  <si>
    <t>09.76.001</t>
  </si>
  <si>
    <t>RECOLOCAÇÃO DE CAPTOR DE PARA-RAIOS TIPO FRANKLIN OU RADIOATIVO</t>
  </si>
  <si>
    <t>09.76.003</t>
  </si>
  <si>
    <t>RECOLOCAÇÃO DE BASE E HASTE DE PARA-RAIOS</t>
  </si>
  <si>
    <t>09.76.004</t>
  </si>
  <si>
    <t>RECOLOCAÇÃO DE CABO ACO E ESTICADORES,OU DE CABO COBRE NU P/ATERR. P.RAIOS</t>
  </si>
  <si>
    <t>09.76.005</t>
  </si>
  <si>
    <t>RECOLOCAÇÃO DE CABO DE COBRE NU</t>
  </si>
  <si>
    <t>09.76.007</t>
  </si>
  <si>
    <t>RECOLOCAÇÃO DE CONECTOR TIPO SPLIT-BOLT PARA CABOS DE ATERRAMENTO</t>
  </si>
  <si>
    <t>09.76.009</t>
  </si>
  <si>
    <t>RECOLOCAÇÃO DE BRACADEIRAS PARA 3 ESTAIS OU PARA PASSAGEM DE CABO DE COBRE NU</t>
  </si>
  <si>
    <t>09.76.099</t>
  </si>
  <si>
    <t>RECOLOCACOES DE PARA-RAIOS E ATERRAMENTO</t>
  </si>
  <si>
    <t>09.80.001</t>
  </si>
  <si>
    <t>OLEO P/DISJUNTOR EM TRANSFOMADOR DE ALTA TENSAO EM CABINE</t>
  </si>
  <si>
    <t>09.80.002</t>
  </si>
  <si>
    <t>OLEO PARA TRANSFORMADOR DE ALTA TENSAO EM POSTE SINGELO OU ESTALEIRO</t>
  </si>
  <si>
    <t>09.80.003</t>
  </si>
  <si>
    <t>ISOLADOR TIPO DISCO 15 KV 6" (150 MM)</t>
  </si>
  <si>
    <t>09.80.004</t>
  </si>
  <si>
    <t>CHAPA DE FERRO DE 1,50 X 0,50 M PARA BUCHA DE PASSAGEM</t>
  </si>
  <si>
    <t>09.80.005</t>
  </si>
  <si>
    <t>BUCHA PARA PASSAGEM INTERNA/EXTERNA COM ISOLACAO PARA 15 KV</t>
  </si>
  <si>
    <t>09.80.006</t>
  </si>
  <si>
    <t>BUCHA DE PASSAGEM PARA NEUTRO</t>
  </si>
  <si>
    <t>09.80.007</t>
  </si>
  <si>
    <t>CANTONEIRA DE FERRO 1 1/2" X 1 1/2" X 1/8"</t>
  </si>
  <si>
    <t>09.80.008</t>
  </si>
  <si>
    <t>JANELA DE VENTILACAO PADRAO ELETROPAULO DE 0,40 X 0,40 X 0,15 M</t>
  </si>
  <si>
    <t>09.80.010</t>
  </si>
  <si>
    <t>ISOLADOR TIPO PINO PARA 15 KV, INCLUSIVE PINO, INSTALADO EM CABINE</t>
  </si>
  <si>
    <t>09.80.011</t>
  </si>
  <si>
    <t>ISOLADOR TIPO PINO PARA 15 KV, INCLUSIVE PINO, INSTALADO EM POSTE</t>
  </si>
  <si>
    <t>09.80.012</t>
  </si>
  <si>
    <t>VERGALHAO DE COBRE DE 3/8" (10MM)</t>
  </si>
  <si>
    <t>09.80.013</t>
  </si>
  <si>
    <t>VERGALHAO DE COBRE DE 1/2" (12,5MM)</t>
  </si>
  <si>
    <t>09.80.014</t>
  </si>
  <si>
    <t>TERMINAL OU CONECTOR PARA VERGALHAO DE COBRE DE 3/8" (10 MM2)</t>
  </si>
  <si>
    <t>09.80.015</t>
  </si>
  <si>
    <t>TERMINAL OU CONECTOR PARA VERGALHAO DE COBRE DE 1/2" (12,5 MM2)</t>
  </si>
  <si>
    <t>09.80.017</t>
  </si>
  <si>
    <t>MUFLA TERMINAL UNIPOLAR EXTERNA P/ CABO ISOLAÇÃO XLPE 15KV ATE 35MM2</t>
  </si>
  <si>
    <t>09.80.019</t>
  </si>
  <si>
    <t>MUFLA TERMINAL UNIPOLAR INTERNA P/ CABO ISOLAÇÃO XLPE 15KV ATE 35MM2</t>
  </si>
  <si>
    <t>09.80.024</t>
  </si>
  <si>
    <t>CABO DE POTENCIA UNIPOLAR ISOLAÇÃO XLPE CLASSE 15KV 25MM2</t>
  </si>
  <si>
    <t>09.80.025</t>
  </si>
  <si>
    <t>CABO DE POTENCIA UNIPOLAR ISOLAÇÃO XLPE CLASSE 15KV 35MM2</t>
  </si>
  <si>
    <t>09.80.026</t>
  </si>
  <si>
    <t>CHAVE SECCIONADORA TRIPOLAR SECA PARA 200A/15 KV C/ CMD PROLONGADO</t>
  </si>
  <si>
    <t>09.80.029</t>
  </si>
  <si>
    <t>CHAVE FUSIVEL INDIC 'MATHEUS' P/100 A/15 KV RUPTURA 1200A POSTE/ESTAL</t>
  </si>
  <si>
    <t>09.80.030</t>
  </si>
  <si>
    <t>CHAVE FUSIVEL INDIC 'MATHEUS' P/100A/15 KV RUPTURA 1200A EM CABINE</t>
  </si>
  <si>
    <t>09.80.033</t>
  </si>
  <si>
    <t>TRANSFORMADOR DE CORRENTE PARA M.T. 15 KV</t>
  </si>
  <si>
    <t>09.80.034</t>
  </si>
  <si>
    <t>TRANSFORMADOR DE POTENCIAL 400 W/220V COM FUSIVEL DE M.T. 15 KV</t>
  </si>
  <si>
    <t>09.80.036</t>
  </si>
  <si>
    <t>DISJUNTOR VOL REDUZIDO OLEO 15KV/250 PL15B MVA 630 ACION. MANUAL - COMPLETO</t>
  </si>
  <si>
    <t>09.80.038</t>
  </si>
  <si>
    <t>BOBINA MINIMA DO DISJUNTOR</t>
  </si>
  <si>
    <t>09.80.039</t>
  </si>
  <si>
    <t>RELE FALTA-DE-FASE TRIFASICO TIPO ST 220/110 V PEXTRON OU SIMILAR</t>
  </si>
  <si>
    <t>09.80.040</t>
  </si>
  <si>
    <t>RELE PRIMARIO DE SOBRECORRENTE P/DISJ. DE MEDIA TENSAO</t>
  </si>
  <si>
    <t>09.80.041</t>
  </si>
  <si>
    <t>MANOPLA DE COMANDO DE DISJUNTOR DE A. T.</t>
  </si>
  <si>
    <t>09.80.042</t>
  </si>
  <si>
    <t>TAPETE DE BORRACHA DE 100 X 100 X 0,5 CM</t>
  </si>
  <si>
    <t>09.80.043</t>
  </si>
  <si>
    <t>LUVA DE BORRACHA PARA A.T. 20 KV</t>
  </si>
  <si>
    <t>09.80.044</t>
  </si>
  <si>
    <t>VARA MANOPLA DE FENOLITE DE 2,70 M P/ CHAVE SECCIONADORA - 15 KV</t>
  </si>
  <si>
    <t>09.80.048</t>
  </si>
  <si>
    <t>SELA PARA CRUZETA DE MADEIRA</t>
  </si>
  <si>
    <t>09.80.049</t>
  </si>
  <si>
    <t>SUPORTE DE TRANSFORMADOR EM POSTE  OU ESTALEIRO</t>
  </si>
  <si>
    <t>09.80.050</t>
  </si>
  <si>
    <t>CRUZETA DE MADEIRA DE 2400 MM</t>
  </si>
  <si>
    <t>09.80.051</t>
  </si>
  <si>
    <t>MAO FRANCESA DE 700 MM</t>
  </si>
  <si>
    <t>09.80.052</t>
  </si>
  <si>
    <t>CAIXA PARA TRANSFORMADOR DE CORRENTE PADRAO ELEKTRO</t>
  </si>
  <si>
    <t>09.80.053</t>
  </si>
  <si>
    <t>CAIXA DE MEDICAO PADRAO ELEKTRO - 0,70 X 0,60 X 0,25 M</t>
  </si>
  <si>
    <t>09.80.055</t>
  </si>
  <si>
    <t>TRANSF-POT 45 KVA-M.T.13,2(5%)B.T.220/127V(5%)EM POSTE/ESTALEIRO</t>
  </si>
  <si>
    <t>09.80.057</t>
  </si>
  <si>
    <t>TRANSF-POT 75 KVA-M.T.13,2 KV(5%)B.T.220/127V(5%)EM POSTE/ESTALEIRO</t>
  </si>
  <si>
    <t>09.80.058</t>
  </si>
  <si>
    <t>TRANSF-POT 112,5 KVA-M.T.13,2 KV(5%)220/127V(5%) EM POSTE /ESTALEIRO</t>
  </si>
  <si>
    <t>09.80.059</t>
  </si>
  <si>
    <t>TRANSF-POT 112,5 KVA-M.T.13,2 KV(5%)B.T.220/127V(5%) EM CABINE</t>
  </si>
  <si>
    <t>09.80.060</t>
  </si>
  <si>
    <t>TRANSF-POT 150 KVA-M.T.13,2 KV(5%) B.T. 220/127V(5%) EM CABINE</t>
  </si>
  <si>
    <t>09.80.061</t>
  </si>
  <si>
    <t>TRANSF-POT 225 KVA-M.T.13,2 KV(5%)B.T. 220/127(5%) EM CABINE</t>
  </si>
  <si>
    <t>09.80.062</t>
  </si>
  <si>
    <t>TRANSF-POT 300 KVA-M.T.13,2 KV(5%)B.T. 220/127(5%) EM CABINE</t>
  </si>
  <si>
    <t>09.80.063</t>
  </si>
  <si>
    <t>TRANSF-POT 500 KVA-M.T.13,2 KV(5%)B.T. 220/127V(5%) EM CABINE</t>
  </si>
  <si>
    <t>09.80.064</t>
  </si>
  <si>
    <t>MUDANCA DE TAP DO TRANSFORMADOR</t>
  </si>
  <si>
    <t>09.80.065</t>
  </si>
  <si>
    <t>LIMPEZA DE POSTO PRIMARIO E PINTURA DOS BARRAMENTOS</t>
  </si>
  <si>
    <t>09.80.090</t>
  </si>
  <si>
    <t>PLACA DE AVISO EM CABINE PRIMARIA</t>
  </si>
  <si>
    <t>09.80.099</t>
  </si>
  <si>
    <t>OUTROS SERVICOS EM ALTA TENSAO - CONSERVACAO</t>
  </si>
  <si>
    <t>09.82.001</t>
  </si>
  <si>
    <t>POSTE DE ACO GALVANIZADO DE 3 1/2" X 6,00 M</t>
  </si>
  <si>
    <t>09.82.004</t>
  </si>
  <si>
    <t>CABECOTE TIPO TELEFONICA</t>
  </si>
  <si>
    <t>09.82.005</t>
  </si>
  <si>
    <t>BRAQUET COM 2 ISOLADORES PARA B.T.</t>
  </si>
  <si>
    <t>09.82.006</t>
  </si>
  <si>
    <t>BRAQUET COM 3 ISOLADORES PARA B.T.</t>
  </si>
  <si>
    <t>09.82.007</t>
  </si>
  <si>
    <t>BRAQUET COM 4 ISOLADORES PARA B.T.</t>
  </si>
  <si>
    <t>09.82.009</t>
  </si>
  <si>
    <t>CAIXA ESTAMPADA 4" X 2"</t>
  </si>
  <si>
    <t>09.82.010</t>
  </si>
  <si>
    <t>CAIXA ESTAMPADA 4" X 4"</t>
  </si>
  <si>
    <t>09.82.011</t>
  </si>
  <si>
    <t>BRACADEIRA PARA FIXACAO DE ELETRODUTO</t>
  </si>
  <si>
    <t>09.82.025</t>
  </si>
  <si>
    <t>TERMINAL OU CONECTOR DE PRESSAO PARA CABO 10MM</t>
  </si>
  <si>
    <t>09.82.026</t>
  </si>
  <si>
    <t>TERMINAL OU CONECTOR DE PRESSAO PARA CABO 16MM</t>
  </si>
  <si>
    <t>09.82.027</t>
  </si>
  <si>
    <t>TERMINAL OU CONECTOR DE PRESSAO PARA CABO 25MM</t>
  </si>
  <si>
    <t>09.82.028</t>
  </si>
  <si>
    <t>TERMINAL OU CONECTOR DE PRESSAO PARA CABO 35MM</t>
  </si>
  <si>
    <t>09.82.029</t>
  </si>
  <si>
    <t>TERMINAL OU CONECTOR DE PRESSAO PARA CABO 50MM</t>
  </si>
  <si>
    <t>09.82.030</t>
  </si>
  <si>
    <t>TERMINAL OU CONECTOR DE PRESSAO PARA CABO 70MM</t>
  </si>
  <si>
    <t>09.82.031</t>
  </si>
  <si>
    <t>TERMINAL OU CONECTOR DE PRESSAO PARA CABO 95MM</t>
  </si>
  <si>
    <t>09.82.032</t>
  </si>
  <si>
    <t>TERMINAL OU CONECTOR DE PRESSAO PARA CABO 120MM</t>
  </si>
  <si>
    <t>09.82.033</t>
  </si>
  <si>
    <t>TERMINAL OU CONECTOR DE PRESSAO PARA CABO 150MM</t>
  </si>
  <si>
    <t>09.82.034</t>
  </si>
  <si>
    <t>TERMINAL OU CONECTOR DE PRESSAO PARA CABO 185MM</t>
  </si>
  <si>
    <t>09.82.035</t>
  </si>
  <si>
    <t>TERMINAL OU CONECTOR DE PRESSAO PARA CABO 240MM</t>
  </si>
  <si>
    <t>09.82.042</t>
  </si>
  <si>
    <t>BASE DE CHAPA DE FERRO N 14 PARA FIXACAO DE DISJUNTOR NO Q.D.</t>
  </si>
  <si>
    <t>09.82.046</t>
  </si>
  <si>
    <t>FECHADURA TIPO YALE</t>
  </si>
  <si>
    <t>09.82.084</t>
  </si>
  <si>
    <t>CHAVE BLINDADA COM FUSIVEIS DE 3 X 30 A - B.T.</t>
  </si>
  <si>
    <t>09.82.085</t>
  </si>
  <si>
    <t>CHAVE BLINDADA COM FUSIVEIS DE 3 X 60 A - B.T.</t>
  </si>
  <si>
    <t>09.82.086</t>
  </si>
  <si>
    <t>CHAVE BLINDADA COM FUSIVEIS DE 3X100 A - B.T.</t>
  </si>
  <si>
    <t>09.82.087</t>
  </si>
  <si>
    <t>CHAVE BLINDADA COM FUSIVEIS DE 3X200 A - B.T.</t>
  </si>
  <si>
    <t>09.82.095</t>
  </si>
  <si>
    <t>PERFILADO EM CHAPA DE ACO 38X38MM</t>
  </si>
  <si>
    <t>09.82.099</t>
  </si>
  <si>
    <t>OUTROS SERVICOS DE BAIXA TENSAO</t>
  </si>
  <si>
    <t>09.83.001</t>
  </si>
  <si>
    <t>CH.SEC.DE ACAO RAP.SOBRE CARGA COMANDO FRONTAL 3X100 A PAINEL BL.B.T</t>
  </si>
  <si>
    <t>09.83.002</t>
  </si>
  <si>
    <t>CH.SECCION. AÇAO RAPIDA SOBRECARGA COMANDO FRONTAL 3X250A PAINEL BL.BT</t>
  </si>
  <si>
    <t>09.83.004</t>
  </si>
  <si>
    <t>CH.SEC.DE ACAO RAP.SOBRE CARGA COMANDO FRONTAL 3X630 A PAINEL BL.B.T</t>
  </si>
  <si>
    <t>09.83.033</t>
  </si>
  <si>
    <t>BARRA DE COBRE PARA NEUTRO - 200 A</t>
  </si>
  <si>
    <t>09.83.034</t>
  </si>
  <si>
    <t>BARRA DE COBRE PARA NEUTRO - 400 A</t>
  </si>
  <si>
    <t>09.83.035</t>
  </si>
  <si>
    <t>BARRA DE COBRE PARA NEUTRO - 600 A</t>
  </si>
  <si>
    <t>09.83.036</t>
  </si>
  <si>
    <t>BARRA DE COBRE PARA NEUTRO - 30 A</t>
  </si>
  <si>
    <t>09.83.037</t>
  </si>
  <si>
    <t>BARRA DE COBRE PARA NEUTRO - 60 A</t>
  </si>
  <si>
    <t>09.83.038</t>
  </si>
  <si>
    <t>BARRA DE COBRE PARA NEUTRO - 100 A</t>
  </si>
  <si>
    <t>09.83.050</t>
  </si>
  <si>
    <t>BOTOEIRA LIGA-DESLIGA PARA COMANDO DA BOMBA DE RECALQUE</t>
  </si>
  <si>
    <t>09.83.052</t>
  </si>
  <si>
    <t>DISJUNTOR BIPOLAR TERMOMAGNETICO 2X60A a 2X100A</t>
  </si>
  <si>
    <t>09.83.063</t>
  </si>
  <si>
    <t>DISJUNTOR TRIPOLAR TERMOMAGNETICO 3X200A</t>
  </si>
  <si>
    <t>09.83.065</t>
  </si>
  <si>
    <t>DISJUNTOR TRIPOLAR TERMOMAGNETICO 3X10A a 3X50A</t>
  </si>
  <si>
    <t>09.83.066</t>
  </si>
  <si>
    <t>DISJUNTOR TRIPOLAR TERMOMAGNETICO 3X60A a 3X100A</t>
  </si>
  <si>
    <t>09.83.067</t>
  </si>
  <si>
    <t>09.83.069</t>
  </si>
  <si>
    <t>DISJUNTOR TRIPOLAR TERMOMAGNETICO 3X600A</t>
  </si>
  <si>
    <t>09.83.070</t>
  </si>
  <si>
    <t>RELE BIMETALICO DE SOBRECORRENTE FAIXA AJUSTAVEL DE 6,3A - 10A PARA QD.COMANDO BOMBA RECALQUE</t>
  </si>
  <si>
    <t>09.83.071</t>
  </si>
  <si>
    <t>RELE BIMETALICO DE SOBRECORRENTE FAIXA AJUSTAVEL DE 8,0A - 12,5A PARA</t>
  </si>
  <si>
    <t>09.83.072</t>
  </si>
  <si>
    <t>RELE BIMETALICO DE SOBRECORRENTE FAIXA AJUSTAVEL DE 10A - 16A PARA QD.COMANDO BOMBA RECALQUE</t>
  </si>
  <si>
    <t>09.83.073</t>
  </si>
  <si>
    <t>RELE BIMETALICO DE SOBRECORRENTE FAIXA AJUSTAVEL DE 16A - 25A PARA QD.COMANDO BOMBA RECALQUE</t>
  </si>
  <si>
    <t>09.83.077</t>
  </si>
  <si>
    <t>CONTACTOR TRIPOLAR ATE 9A PARA QD.COMANDO BOMBA RECALQUE</t>
  </si>
  <si>
    <t>09.83.078</t>
  </si>
  <si>
    <t>CONTACTOR TRIPOLAR ATE 12A PARA QD.COMANDO BOMBA RECALQUE</t>
  </si>
  <si>
    <t>09.83.079</t>
  </si>
  <si>
    <t>CONTACTOR TRIPOLAR ATE 16A PARA QD.COMANDO BOMBA RECALQUE</t>
  </si>
  <si>
    <t>09.83.080</t>
  </si>
  <si>
    <t>CONTACTOR TRIPOLAR ATE 25A PARA QD.COMANDO BOMBA RECALQUE</t>
  </si>
  <si>
    <t>09.83.099</t>
  </si>
  <si>
    <t>09.84.001</t>
  </si>
  <si>
    <t>INTERRUPTOR DE 1 TECLA</t>
  </si>
  <si>
    <t>09.84.002</t>
  </si>
  <si>
    <t>INTERRUPTOR DE 2 TECLAS</t>
  </si>
  <si>
    <t>09.84.003</t>
  </si>
  <si>
    <t>INTERRUPTOR DE 3 TECLAS</t>
  </si>
  <si>
    <t>09.84.004</t>
  </si>
  <si>
    <t>INTERRUPTOR PARALELO</t>
  </si>
  <si>
    <t>09.84.009</t>
  </si>
  <si>
    <t>TOMADA 2P+T PADRAO NBR 14136 CORRENTE 10A-250V</t>
  </si>
  <si>
    <t>09.84.010</t>
  </si>
  <si>
    <t>TOMADA 2P+T PADRAO NBR 14136 CORRENTE 20A-250V</t>
  </si>
  <si>
    <t>09.84.017</t>
  </si>
  <si>
    <t>BOTAO DE CAMPAINHA</t>
  </si>
  <si>
    <t>09.84.020</t>
  </si>
  <si>
    <t>ESPELHO DE 4'X2'</t>
  </si>
  <si>
    <t>09.84.021</t>
  </si>
  <si>
    <t>ESPELHO 4'X4'</t>
  </si>
  <si>
    <t>09.84.030</t>
  </si>
  <si>
    <t>CIGARRA TIPO FABRICA</t>
  </si>
  <si>
    <t>09.84.032</t>
  </si>
  <si>
    <t>CALHA P/ LUMINARIA EMBUTIR C/ REFLETOR E ALETAS (IL-61) COM SOQUETES  P/ DUAS LAMPADAS LED TUBULAR 120 CM</t>
  </si>
  <si>
    <t>09.84.033</t>
  </si>
  <si>
    <t>CALHA P/LUMINARIA EMBUTIR C/ REFLETOR E ALETAS (IL-63) COM SOQUETES  P/ QUATRO LAMPADAS LED TUBULAR 60 CM</t>
  </si>
  <si>
    <t>09.84.034</t>
  </si>
  <si>
    <t>CALHA P/ LUMINARIA EMBUTIR C/ REFLETOR SEM ALETAS (IL-66) COM SOQUETES  P UMA LAMPADA LED TUBULAR 120 CM</t>
  </si>
  <si>
    <t>09.84.035</t>
  </si>
  <si>
    <t>PLAFON DE ALUMINIO DE SOBREPOR - BOCA 10 PARA GLOBO TIPO BRASIL</t>
  </si>
  <si>
    <t>09.84.037</t>
  </si>
  <si>
    <t>CALHA PARA LUMINARIA SOBREPOR COM  DIFUSOR TRANSPARENTE (IL-42) COM SOQUETES  P/ DUAS LAMPADAS LED TUBULAR 120 CM</t>
  </si>
  <si>
    <t>09.84.038</t>
  </si>
  <si>
    <t>CALHA DA LUMINARIA P/LAMPADA FLUOR. 1X32W C/REFLETOR ALUM. E SOQUETE (IL-44)</t>
  </si>
  <si>
    <t>09.84.039</t>
  </si>
  <si>
    <t>CALHA DA LUMINARIA P/LAMPADA FLUOR. 2X32W C/REFLETOR ALUM. E SOQUETE (IL-45)</t>
  </si>
  <si>
    <t>09.84.040</t>
  </si>
  <si>
    <t>CALHA PARA LUMINARIA SOBREPOR COM DIFUSOR TRANSLUCIDO (IL-68 ) COM SOQUETES  PARA DUAS LAMPADAS LED TUBULAR 60 CM</t>
  </si>
  <si>
    <t>09.84.041</t>
  </si>
  <si>
    <t>CALHA PARA LUMINARIA SOBREPOR COM REFLETOR E ALETAS (IL-62) COM SOQUETES  PARA QUATRO LAMPADAS LED TUBULAR 60 CM</t>
  </si>
  <si>
    <t>09.84.042</t>
  </si>
  <si>
    <t>ADEQUAÇÃO DE LUMINARIA FLUORESCENTE 1X32W PARA LED  TUBULAR POLICARBONATO 18W TEMPERATURA DE COR 4000ºK</t>
  </si>
  <si>
    <t>09.84.045</t>
  </si>
  <si>
    <t>REATOR ELETRONICO P/LAMPADA FLUORESC.AFP 1X32W BIVOLT COM PROTEÇÃO</t>
  </si>
  <si>
    <t>09.84.046</t>
  </si>
  <si>
    <t>REATOR ELETRONICO P/LAMPADA FLUORESC.AFP 2X32W BIVOLT COM PROTEÇÃO</t>
  </si>
  <si>
    <t>09.84.049</t>
  </si>
  <si>
    <t>ADEQUAÇÃO DE LUMINARIA FLUORESCENTE 2X32W PARA LED TUBULAR</t>
  </si>
  <si>
    <t>09.84.050</t>
  </si>
  <si>
    <t>RECEPTACULO PORCELANA  PARA LAMPADA BULBO LED COMPACTA ROSCA E-27</t>
  </si>
  <si>
    <t>09.84.051</t>
  </si>
  <si>
    <t>RECEPTACULO P/LAMPADA HG OU MHL P/LUMINARIA EXT.OU PROJ-ROSCA E-40</t>
  </si>
  <si>
    <t>09.84.052</t>
  </si>
  <si>
    <t>SOQUETE ANTIVIBRATORIO ENGATE RAPIDO  P/LAMPADA LED TUBULAR</t>
  </si>
  <si>
    <t>09.84.055</t>
  </si>
  <si>
    <t>PORTA LAMP ROSCA E-27,PORCEL.C/FLANGE FIX.P/PRATO FIX.P/ROSCA 3/8" GAS</t>
  </si>
  <si>
    <t>09.84.056</t>
  </si>
  <si>
    <t>CALHA P/ LUMINARIA EMBUTIR C/  REFLETOR SEM ALETAS (IL-67) COM SOQUETES P/ DUAS LAMPADAS LED TUBULAR 120 CM</t>
  </si>
  <si>
    <t>09.84.057</t>
  </si>
  <si>
    <t>CALHA P/ LUMINARIA EMBUTIR C/ DIFUSOR TRANSLUCIDO (IL-70) COM SOQUETES  P DUAS LAMPADAS LED TUBULAR 60 CM</t>
  </si>
  <si>
    <t>09.84.059</t>
  </si>
  <si>
    <t>CALHA P/ LUMINARIA EMBUTIR C/ DIFUSOR TRANSLUCIDO (IL-71) COM SOQUETES  P DUAS LAMPADAS LED TUBULAR 120 CM</t>
  </si>
  <si>
    <t>09.84.060</t>
  </si>
  <si>
    <t>CORRENTE PARA PENDENTE DE APARELHO PARA ILUMINACAO</t>
  </si>
  <si>
    <t>09.84.061</t>
  </si>
  <si>
    <t>ADEQUAÇÃO DE LUMINARIA FLUORESCENTE 1X32W PARA LED TUBULAR VIDRO 18W TEMPERATURA DE COR 4000ºK</t>
  </si>
  <si>
    <t>09.84.062</t>
  </si>
  <si>
    <t>ADEQUAÇÃO DE LUMINARIA FLUORESCENTE 2X32W PARA LED TUBULAR VIDRO 18W  TEMPERATURA DE COR 4000ºK</t>
  </si>
  <si>
    <t>09.84.069</t>
  </si>
  <si>
    <t>CALHA P/ LUMINARIA SOBREPOR C/ DIFUSOR TRANSLUCIDO (IL-69 ) COM SOQUETES P/ DUAS LAMPADAS LED TUBULAR 120 CM</t>
  </si>
  <si>
    <t>09.84.070</t>
  </si>
  <si>
    <t>CANOPLA DE FIXACAO PARA PENDENTE DE LUMINARIA FLUORESCENTE</t>
  </si>
  <si>
    <t>09.84.074</t>
  </si>
  <si>
    <t>REATOR SIMPLES P/VAPOR SODIO AFP 70W 220V CAP/IGN</t>
  </si>
  <si>
    <t>09.84.075</t>
  </si>
  <si>
    <t>REATOR SIMPLES P/VAPOR SODIO AFP 150W 220V CAP/IGN</t>
  </si>
  <si>
    <t>09.84.076</t>
  </si>
  <si>
    <t>REATOR SIMPLES P/VAPOR SODIO AFP 250W 220V CAP/IGN</t>
  </si>
  <si>
    <t>09.84.077</t>
  </si>
  <si>
    <t>REATOR SIMPLES P/VAPOR METAL. AFP 70W 220V CAP/IGN</t>
  </si>
  <si>
    <t>09.84.078</t>
  </si>
  <si>
    <t>REATOR SIMPLES P/VAPOR METAL. AFP 150W 220V CAP/IGN</t>
  </si>
  <si>
    <t>09.84.079</t>
  </si>
  <si>
    <t>REATOR SIMPLES P/VAPOR METAL. AFP 250W 220V CAP/IGN</t>
  </si>
  <si>
    <t>09.84.092</t>
  </si>
  <si>
    <t>REATOR PARA LAMPADA HG - 220V/250W</t>
  </si>
  <si>
    <t>09.84.099</t>
  </si>
  <si>
    <t>OUTROS SERVICOS DE APARELHOS E EQUIPAMENTOS</t>
  </si>
  <si>
    <t>09.84.100</t>
  </si>
  <si>
    <t>CALHA PARA LUMINARIA SOBREPOR COM REFLETOR EM ALUMINIO (IL-73 / (IL-81)) COM SOQUETES  PARA  UMA LAMPADA LED TUBULAR 120 CM</t>
  </si>
  <si>
    <t>09.84.101</t>
  </si>
  <si>
    <t>CALHA PARA LUMINARIA SOBREPOR COM REFLETOR EM ALUMINIO (IL-74 / (IL-82)) COM SOQUETES  PARA  DUAS LAMPADAS LED TUBULAR 120 CM</t>
  </si>
  <si>
    <t>09.84.102</t>
  </si>
  <si>
    <t>CALHA PARA LUMINARIA SOBREPOR COM REFLETOR E ALETAS (IL-75) COM SOQUETES  PARA  DUAS LAMPADAS LED TUBULAR 120 CM</t>
  </si>
  <si>
    <t>09.84.103</t>
  </si>
  <si>
    <t>CALHA PARA LUMINARIA SOBREPOR COM  DIFUSOR TRANSPARENTE (IL-77) COM SOQUETES  P/ DUAS LAMPADAS LED TUBULAR 120 CM</t>
  </si>
  <si>
    <t>09.84.104</t>
  </si>
  <si>
    <t>CALHA PARA LUMINARIA  EMBUTIR COM REFLETOR E ALETAS (IL-78) COM SOQUETES  PARA  DUAS LAMPADAS LED TUBULAR 120 CM</t>
  </si>
  <si>
    <t>09.84.105</t>
  </si>
  <si>
    <t>CALHA PARA LUMINARIA  EMBUTIR COM REFLETOR SEM ALETAS (IL-79) COM SOQUETES  PARA  UMA LAMPADA LED TUBULAR 120 CM</t>
  </si>
  <si>
    <t>09.84.106</t>
  </si>
  <si>
    <t>CALHA PARA LUMINARIA  EMBUTIR COM REFLETOR SEM ALETAS (IL-80) COM SOQUETES  PARA  DUAS LAMPADAS LED TUBULAR 120 CM</t>
  </si>
  <si>
    <t>09.84.107</t>
  </si>
  <si>
    <t>ADEQUAÇÃO DE LUMINARIA FLUORESCENTE 4X16W PARA LED TUBULAR VIDRO 10W  TEMPERATURA DE COR 4000ºK</t>
  </si>
  <si>
    <t>09.84.108</t>
  </si>
  <si>
    <t>ADEQUAÇÃO DE LUMINARIA FLUORESCENTE 2X16W PARA LED TUBULAR VIDRO 10W TEMPERATURA DE COR 4000ºK</t>
  </si>
  <si>
    <t>09.84.109</t>
  </si>
  <si>
    <t>ADEQUAÇÃO DE LUMINARIA FLUORESCENTE 4X16W PARA LED TUBULAR POLICARBONATO 10W  TEMPERATURA DE COR 4000ºK</t>
  </si>
  <si>
    <t>09.84.110</t>
  </si>
  <si>
    <t>ADEQUAÇÃO DE LUMINARIA FLUORESCENTE 2X16W PARA LED TUBULAR POLICARBONATO 10W TEMPERATURA DE COR 4000ºK</t>
  </si>
  <si>
    <t>09.85.005</t>
  </si>
  <si>
    <t>LAMPADA FLUORESCENTE DE 32W</t>
  </si>
  <si>
    <t>09.85.006</t>
  </si>
  <si>
    <t>LAMPADA FLUORESCENTE COMPACTA 23W</t>
  </si>
  <si>
    <t>09.85.010</t>
  </si>
  <si>
    <t>LAMPADA VAPOR DE SODIO 70W</t>
  </si>
  <si>
    <t>09.85.011</t>
  </si>
  <si>
    <t>LAMPADA VAPOR DE SODIO 150W</t>
  </si>
  <si>
    <t>09.85.012</t>
  </si>
  <si>
    <t>LAMPADA VAPOR DE SODIO 250W</t>
  </si>
  <si>
    <t>09.85.017</t>
  </si>
  <si>
    <t>LAMPADA VAPOR METÁLICO 70W</t>
  </si>
  <si>
    <t>09.85.018</t>
  </si>
  <si>
    <t>LAMPADA VAPOR METALICO 150W</t>
  </si>
  <si>
    <t>09.85.019</t>
  </si>
  <si>
    <t>LAMPADA VAPOR METALICO 250W</t>
  </si>
  <si>
    <t>09.85.023</t>
  </si>
  <si>
    <t>LUMIN. BLINDADA ARANDELA P/ LAMP. MISTA 160 W</t>
  </si>
  <si>
    <t>09.85.024</t>
  </si>
  <si>
    <t>LUMIN. BLINDADA PLAFONIER P/ LAMP. MISTA 160W</t>
  </si>
  <si>
    <t>09.85.025</t>
  </si>
  <si>
    <t>ARANDELA ALUMÍNIO INCLINADA 45° BLINDADA LÂMPADA BULBO LED ROSCA E27</t>
  </si>
  <si>
    <t>09.85.037</t>
  </si>
  <si>
    <t>BRACO ACO GALVANIZADO DN 1 1/2" X 2,00 M</t>
  </si>
  <si>
    <t>09.85.039</t>
  </si>
  <si>
    <t>BRACO ACO GALVANIZADO DE 1" X 1.00M</t>
  </si>
  <si>
    <t>09.85.043</t>
  </si>
  <si>
    <t>LUMINARIA ABERTA (APARELHO) TIPO ECON. P/ LAMP. V. MERC./MISTA 250W</t>
  </si>
  <si>
    <t>09.85.045</t>
  </si>
  <si>
    <t>CRUZETA DE FERRO GALVANIZADO PARA 2 PROJETORES</t>
  </si>
  <si>
    <t>09.85.047</t>
  </si>
  <si>
    <t>POSTE ACO GALVANIZADO RETO 4" X6.00M P/ILUMIN EXTERNA</t>
  </si>
  <si>
    <t>09.85.048</t>
  </si>
  <si>
    <t>POSTE DE AÇO GALV.TIPO CURVO,C/JANELAS INSP H=7 M ACIMA DO SOLO</t>
  </si>
  <si>
    <t>09.85.050</t>
  </si>
  <si>
    <t>POSTE DE AÇO GALV.TIPO RETO, C/JANELA INSP. H=10M ACIMA DO SOLO</t>
  </si>
  <si>
    <t>09.85.053</t>
  </si>
  <si>
    <t>POSTE DE CONCRETO TUBULAR OCO DE 7 M DE COMPR C/ JANELA ISNPECAO</t>
  </si>
  <si>
    <t>09.85.060</t>
  </si>
  <si>
    <t>CONDULETE DE 1"</t>
  </si>
  <si>
    <t>09.85.061</t>
  </si>
  <si>
    <t>CONDULETE DE 1 1/4"</t>
  </si>
  <si>
    <t>09.85.062</t>
  </si>
  <si>
    <t>CONDULETE DE 1 1/2"</t>
  </si>
  <si>
    <t>09.85.063</t>
  </si>
  <si>
    <t>CONDULETE DE 2"</t>
  </si>
  <si>
    <t>09.85.064</t>
  </si>
  <si>
    <t>CONDULETE DE 3/4"</t>
  </si>
  <si>
    <t>09.85.065</t>
  </si>
  <si>
    <t>CONDULETE DE 1/2"</t>
  </si>
  <si>
    <t>09.85.066</t>
  </si>
  <si>
    <t>LAMPADA BULBO LED  &lt;= 13W ROSCA E 27  BIVOLT. TEMPERATURA COR 3000ºK.</t>
  </si>
  <si>
    <t>09.85.080</t>
  </si>
  <si>
    <t>MOTOR PARA BOMBA DE RECALQUE DE 1/2 HP - 220 V BIFASICO</t>
  </si>
  <si>
    <t>09.85.081</t>
  </si>
  <si>
    <t>MOTOR PARA BOMBA DE RECALQUE DE 3/4 HP - 220 V BIFASICO</t>
  </si>
  <si>
    <t>09.85.082</t>
  </si>
  <si>
    <t>MOTOR PARA BOMBA DE RECALQUE DE 1 HP - 220 V BIFASICO</t>
  </si>
  <si>
    <t>09.85.083</t>
  </si>
  <si>
    <t>MOTOR PARA BOMBA DE RECALQUE DE 2 HP - 220 V TRIFASICO</t>
  </si>
  <si>
    <t>09.85.084</t>
  </si>
  <si>
    <t>MOTOR PARA BOMBA DE RECALQUE DE 3 HP - 220 V TRIFASICO</t>
  </si>
  <si>
    <t>09.85.085</t>
  </si>
  <si>
    <t>MOTOR PARA BOMBA DE RECALQUE DE 5 HP - 220 V TRIFASICO</t>
  </si>
  <si>
    <t>09.85.086</t>
  </si>
  <si>
    <t>LAMPADA LED TUBULAR VIDRO DE 10W C/TEMPERATURA DE COR 4000° K</t>
  </si>
  <si>
    <t>09.85.087</t>
  </si>
  <si>
    <t>LAMPADA LED TUBULAR POLICARBONATO DE 10W C/TEMPERATURA DE COR 4000°</t>
  </si>
  <si>
    <t>09.85.088</t>
  </si>
  <si>
    <t>LAMPADA LED TUBULAR VIDRO DE 18W C/TEMPERATURA DE COR 4000° K</t>
  </si>
  <si>
    <t>09.85.089</t>
  </si>
  <si>
    <t>LAMPADA LED TUBULAR POLICARBONATO DE 18W C/TEMPERATURA DE COR 4000° K</t>
  </si>
  <si>
    <t>09.85.099</t>
  </si>
  <si>
    <t>09.86.001</t>
  </si>
  <si>
    <t>CAPTOR TIPO FRANKLIN, BOUQUET NIQUELADO DE 4 PONTAS-CONECTOR GRANDE</t>
  </si>
  <si>
    <t>09.86.020</t>
  </si>
  <si>
    <t>SUPORTE SIMPLES COM ROLDANA PARA CABO DE COBRE NU 25 A 35 MM2</t>
  </si>
  <si>
    <t>09.86.021</t>
  </si>
  <si>
    <t>SUPORTE SIMPLES COM ROLDANA PARA CABO DE COBRE NU 70 A 95 MM2</t>
  </si>
  <si>
    <t>09.86.025</t>
  </si>
  <si>
    <t>CONECTOR TIPO SPLIT-BOLT PARA CABO DE 25 MM2</t>
  </si>
  <si>
    <t>09.86.026</t>
  </si>
  <si>
    <t>CONECTOR TIPO SPLIT-BOLT PARA CABO DE 35 MM2</t>
  </si>
  <si>
    <t>09.86.027</t>
  </si>
  <si>
    <t>CONECTOR TIPO SPLIT-BOLT PARA CABO DE 95 MM2</t>
  </si>
  <si>
    <t>09.86.035</t>
  </si>
  <si>
    <t>ELETRODUTO DE PVC DE 2" X 3,00 M PARA PROTECAO DE CABO DE COBRE NU</t>
  </si>
  <si>
    <t>09.86.099</t>
  </si>
  <si>
    <t>OUTROS SERVICOS DE PARA-RAIOS E ATERRAMENTOS</t>
  </si>
  <si>
    <t>FORRO DE TABUA APAR. 10X1CM MACHO-FEMEA G1-C4  SEMI ENTARUGADO</t>
  </si>
  <si>
    <t>10.01.021</t>
  </si>
  <si>
    <t>FORRO DE TABUA APAR. 10X1CM MACHO-FEMEA G1-C4 ENTARUGADO</t>
  </si>
  <si>
    <t>10.01.022</t>
  </si>
  <si>
    <t>FORRO ACUSTICO COR BRANCA TIPO NUVEM PLACA 60X60CM H=50MM INCLUSIVE ELEMENTOS DE FIXAÇÃO FORNEC. E INSTAL - USO EXCLUSIVO SALA DE INOVAÇÃO</t>
  </si>
  <si>
    <t>10.01.023</t>
  </si>
  <si>
    <t>FORRO ACUSTICO COR BRANCA TIPO NUVEM PLACA 120X60CM H=50MM INCLUSIVE ELEMENTOS DE FIXAÇÃO FORNEC. E INSTAL - USO EXCLUSIVO SALA DE INOVAÇÃO</t>
  </si>
  <si>
    <t>10.01.049</t>
  </si>
  <si>
    <t>FORRO DE GESSO ACARTONADO INCL ESTRUTURA</t>
  </si>
  <si>
    <t>10.01.058</t>
  </si>
  <si>
    <t>ISOLACAO TERMOACUSTICA - LA DE VIDRO ESP 1"</t>
  </si>
  <si>
    <t>10.01.059</t>
  </si>
  <si>
    <t>ISOLACAO TERMOACUSTICA - LA DE VIDRO E=2"</t>
  </si>
  <si>
    <t>ISOLACAO TERMICA - CHAPA DE ISOPOR E=30MM</t>
  </si>
  <si>
    <t>10.01.061</t>
  </si>
  <si>
    <t>ISOLACAO TERMOACUSTICA - LA DE ROCHA E=2``</t>
  </si>
  <si>
    <t>10.01.071</t>
  </si>
  <si>
    <t>FORRO PLACA MINERAL NRC 0,55 GERGIAN INCL.PERFIS FORNEC/INST.</t>
  </si>
  <si>
    <t>10.01.074</t>
  </si>
  <si>
    <t>FORRO PLACA MINERAL NRC 0,65 SAHARA INCL.PERFIS FORNEC/INST.</t>
  </si>
  <si>
    <t>10.01.075</t>
  </si>
  <si>
    <t>FORRO PLACA MINERAL NRC 0,70 CONSTELATION INCL.PERFIS FORNEC/INST.</t>
  </si>
  <si>
    <t>10.01.076</t>
  </si>
  <si>
    <t>FORRO PLACA MINERAL NRC 0,70 MP COMPLETE INCL.PERFIS FORNEC/INST.</t>
  </si>
  <si>
    <t>10.01.077</t>
  </si>
  <si>
    <t>FORRO PLACA MINERAL NRC 0,85 THERMOFON INCL.PERFIS FORNEC/INST.</t>
  </si>
  <si>
    <t>10.01.078</t>
  </si>
  <si>
    <t>FORRO EM PLACA MINERAL NRC 0,75 TÔNICA INC. PERFIS FORNEC/INSTALADO</t>
  </si>
  <si>
    <t>10.01.082</t>
  </si>
  <si>
    <t>FORRO EM LÂMINA DE PVC 200MM E = 7 OU 8MM</t>
  </si>
  <si>
    <t>10.01.083</t>
  </si>
  <si>
    <t>ESTRUTURA METÁLICA TUBULAR 20X20 GALV. E=0,95MM MALHA 1,20X0,40M P/SUSTENTAÇÃO DE FORRO PVC</t>
  </si>
  <si>
    <t>10.01.099</t>
  </si>
  <si>
    <t>FORROS</t>
  </si>
  <si>
    <t>10.50.001</t>
  </si>
  <si>
    <t>DEMOLIÇÃO DE FORRO DE ESTUQUE OU MADEIRA, INCLUSIVE ENTARUGAMENTO</t>
  </si>
  <si>
    <t>10.50.003</t>
  </si>
  <si>
    <t>DEMOLIÇÃO DE FORRO EM GESSO</t>
  </si>
  <si>
    <t>10.50.004</t>
  </si>
  <si>
    <t>DEMOLIÇÃO DE ENTARUGAMENTO</t>
  </si>
  <si>
    <t>10.50.005</t>
  </si>
  <si>
    <t>DEMOLIÇÃO DE FORROS DE MADEIRA, EXCLUSIVE ENTARUGAMENTO.</t>
  </si>
  <si>
    <t>10.50.099</t>
  </si>
  <si>
    <t>10.60.001</t>
  </si>
  <si>
    <t>RETIRADA DE FORROS DE MADEIRA PREGADOS (PLACAS OU TABUAS)</t>
  </si>
  <si>
    <t>10.60.002</t>
  </si>
  <si>
    <t>RETIRADA DE FORROS EM PLACAS APOIADAS</t>
  </si>
  <si>
    <t>10.60.005</t>
  </si>
  <si>
    <t>RETIRADA DE FORRO DE PVC EM LAMINAS</t>
  </si>
  <si>
    <t>10.60.099</t>
  </si>
  <si>
    <t>10.70.001</t>
  </si>
  <si>
    <t>RECOLOCAÇÃO DE FORRO DE MADEIRA PREGADO (PLACAS OU TABUAS)</t>
  </si>
  <si>
    <t>10.70.002</t>
  </si>
  <si>
    <t>RECOLOCAÇÃO DE FORRO EM PLACAS APOIADAS</t>
  </si>
  <si>
    <t>10.70.005</t>
  </si>
  <si>
    <t>RECOLOCACAO DE FORRO DE PVC EM LAMINAS</t>
  </si>
  <si>
    <t>10.70.099</t>
  </si>
  <si>
    <t>RECOLOCACOES DE FORROS</t>
  </si>
  <si>
    <t>10.80.012</t>
  </si>
  <si>
    <t>FORRO DE ESTUQUE</t>
  </si>
  <si>
    <t>10.80.033</t>
  </si>
  <si>
    <t>PERFIL DE FERRO SECCAO CARTOLA EM CHAPA N 20 P/SUST DE FORRO</t>
  </si>
  <si>
    <t>10.80.034</t>
  </si>
  <si>
    <t>TABUA DE 10 X 1 CM TIPO MACHO-FEMEA G1-C4 PARA FORRO</t>
  </si>
  <si>
    <t>10.80.038</t>
  </si>
  <si>
    <t>REPREGAMENTO DE FORROS DE MADEIRA</t>
  </si>
  <si>
    <t>10.80.040</t>
  </si>
  <si>
    <t>ESTRUTURA DE ENTARUGAMENTO PARA FORRO DE MADEIRA</t>
  </si>
  <si>
    <t>10.80.099</t>
  </si>
  <si>
    <t>SERVICOS EM FORROS - CONSERVACAO</t>
  </si>
  <si>
    <t>11.01.001</t>
  </si>
  <si>
    <t>IMPERMEABILIZACAO DE SUB-SOLOS C/ARG CIM-AREIA 1:3 CONTENDO HIDROFUGO</t>
  </si>
  <si>
    <t>11.01.002</t>
  </si>
  <si>
    <t>IMPERMEABILIZACAO DE SUB-SOLOS C/ARG CIM-AREIA 1:3 HIDR TINTA BETUMINOSA</t>
  </si>
  <si>
    <t>11.01.003</t>
  </si>
  <si>
    <t>11.01.010</t>
  </si>
  <si>
    <t>IMPERMEAB C/ ARGAM POLIMERICA SEMIFLEXIVEL P/ CORTINAS E POCOS DE ELEV COM APLICAÇAO 4 DEMAOS</t>
  </si>
  <si>
    <t>11.01.099</t>
  </si>
  <si>
    <t>11.02.022</t>
  </si>
  <si>
    <t>IMPERMEABILIZACAO MULTIMEMBRANAS ASFALTICAS - FELTRO ASFALTO</t>
  </si>
  <si>
    <t>11.02.023</t>
  </si>
  <si>
    <t>IMPERMEABILIZACAO COM MANTA ELASTOMERICA BUTILICA OU EPDM</t>
  </si>
  <si>
    <t>11.02.024</t>
  </si>
  <si>
    <t>IMPERMEABILIZACAO COM MANTA ASFALTICA PRE FABRICADA 4MM</t>
  </si>
  <si>
    <t>11.02.025</t>
  </si>
  <si>
    <t>IMPERMEABILIZACAO COM MANTA ASFALTICA PRE FABRICADA 4MM - ACAB AREIA</t>
  </si>
  <si>
    <t>11.02.026</t>
  </si>
  <si>
    <t>IMPERM C/ EMULSAO ACRILICA ESTRUT C/ VEU DE POLIESTER-6 DEMAOS / 2 EST</t>
  </si>
  <si>
    <t>11.02.027</t>
  </si>
  <si>
    <t>IMPERMEABILIZACAO C/ EMULSAO ACRILICA - 6 DEMAOS</t>
  </si>
  <si>
    <t>11.02.035</t>
  </si>
  <si>
    <t>IMPERMEAB C/ MANTA ASF PRE-FABR 4MM ACAB ALUMIN SEM PROT MECANICA</t>
  </si>
  <si>
    <t>IMPERMEABIL.EMULSAO ASFALTICA ELASTOMERICA MONOCOMPONENTE. APLICAÇAO 4 DEMÃOS INCLUS.TELA ESTRUTURANTE</t>
  </si>
  <si>
    <t>11.02.050</t>
  </si>
  <si>
    <t>11.02.054</t>
  </si>
  <si>
    <t>ISOLAMENTO TERMICO COM CAMADAS DE ARGILA EXPANDIDA</t>
  </si>
  <si>
    <t>11.02.055</t>
  </si>
  <si>
    <t>FORNEC E COLOCACAO DE ISOPOR P/ TRATAMENTO ACUSTICO ENTRE LAJES</t>
  </si>
  <si>
    <t>11.02.062</t>
  </si>
  <si>
    <t>PROTECAO TERMO-MECANICA C/LADR HIDRAUL 1 COR INCL ARGAM ASSENT</t>
  </si>
  <si>
    <t>11.02.066</t>
  </si>
  <si>
    <t>REGULARIZACAO DE SUPERFICIE P/ PREPARO IMPERM 1:3 E=2,5CM</t>
  </si>
  <si>
    <t>11.02.067</t>
  </si>
  <si>
    <t>ARGAMASSA PARA PROTEÇAO MECANICA SOBRE SUPERFICIE IMPERMEABILIZADA</t>
  </si>
  <si>
    <t>11.02.099</t>
  </si>
  <si>
    <t>11.03.001</t>
  </si>
  <si>
    <t>COM ARGAMASSA CIM AREIA 1:3 COM HIDROFUGO (APLICACAO INTERNA)</t>
  </si>
  <si>
    <t>11.03.002</t>
  </si>
  <si>
    <t>COM ARGAMASSA CIM AREIA 1:3 COM HIDROFUGO E TINTA BET (APLIC INTERNA)</t>
  </si>
  <si>
    <t>11.03.004</t>
  </si>
  <si>
    <t>IMPERMEABILIZACAO POR CRISTALIZACAO - RESERVATORIOS ENTERRADOS</t>
  </si>
  <si>
    <t>11.03.006</t>
  </si>
  <si>
    <t>IMPERMEABILIZAÇAO RESERV.ELEV COM ARGAMASSA POLIMERICA APLICAÇAO 2 DEMÃOS SEMIFLEXIVEL + 4 DEMÃOS FLEXIVEL INCLUS.TELA ESTRUTURANTE</t>
  </si>
  <si>
    <t>11.03.007</t>
  </si>
  <si>
    <t>IMPERMEABIL RESERV.ENTERRADO COM ARGAMASSA POLIMERICA SEMIFLEXIVEL COM APLICAÇÃO 4 DEMÃOS</t>
  </si>
  <si>
    <t>11.03.010</t>
  </si>
  <si>
    <t>COM TINTA BETUMINOSA (APLICACAO EXTERNA)</t>
  </si>
  <si>
    <t>11.03.099</t>
  </si>
  <si>
    <t>11.04.002</t>
  </si>
  <si>
    <t>JUNTAS DE DILATACAO FUGENBAND ELASTICO PERFIL 0-12</t>
  </si>
  <si>
    <t>11.04.003</t>
  </si>
  <si>
    <t>JUNTAS DE DILATACAO FUGENBANB ELASTICO PERFIL 0-22</t>
  </si>
  <si>
    <t>11.04.004</t>
  </si>
  <si>
    <t>JUNTAS DE DILATACAO/MASTIQUE ELASTICO OU POLIURETANO</t>
  </si>
  <si>
    <t>C3</t>
  </si>
  <si>
    <t>11.04.010</t>
  </si>
  <si>
    <t>MANGUEIRA PLASTICA FLEXIVEL PARA JUNTA DE DILATACAO</t>
  </si>
  <si>
    <t>11.04.012</t>
  </si>
  <si>
    <t>ISOPOR PARA SUPORTE DE MASTIQUE</t>
  </si>
  <si>
    <t>11.04.021</t>
  </si>
  <si>
    <t>JUNTA ELASTICA ESTRUTURAL NEOPRENE (REF 2020F) INCLUSIVE LIMPEZA</t>
  </si>
  <si>
    <t>11.04.022</t>
  </si>
  <si>
    <t>JUNTA ELASTICA ESTRUTURAL NEOPRENE (REF 2027M) INCLUSIVE LIMPEZA</t>
  </si>
  <si>
    <t>11.04.030</t>
  </si>
  <si>
    <t>CANTONEIRA DE ABAS IGUAIS 1"x1/8" ALUMINIO</t>
  </si>
  <si>
    <t>11.04.041</t>
  </si>
  <si>
    <t>SELANTE DE POLIURETANO P/JUNTAS MOVIMENTACAO/DESSOLIDARIZACAO QUADRO</t>
  </si>
  <si>
    <t>11.04.099</t>
  </si>
  <si>
    <t>SERVICOS EM JUNTAS DE DILATACAO</t>
  </si>
  <si>
    <t>11.50.001</t>
  </si>
  <si>
    <t>DEMOLIÇÃO DE IMPERMEABILIZACOES COM MULTIMEMBRANAS ASFALT - ELEM SINT</t>
  </si>
  <si>
    <t>11.50.002</t>
  </si>
  <si>
    <t>DEMOLIÇÃO DE ARGAMASSA COM IMPERMEABILIZANTE</t>
  </si>
  <si>
    <t>11.50.003</t>
  </si>
  <si>
    <t>DEMOLIÇÃO DE ISOLAMENTO TÉRMICO COM CONCRETO CELULAR</t>
  </si>
  <si>
    <t>11.50.004</t>
  </si>
  <si>
    <t>DEMOLIÇÃO DE ISOLAMENTO TÉRMICO DE MANTA DE LA DE VIDRO</t>
  </si>
  <si>
    <t>11.50.005</t>
  </si>
  <si>
    <t>DEMOLIÇÃO PROTECAO TERMOMECANICA COM CONCRETO CELULAR</t>
  </si>
  <si>
    <t>11.50.050</t>
  </si>
  <si>
    <t>DEMOLIÇÃO DE JUNTAS DE DILATACAO METALICAS</t>
  </si>
  <si>
    <t>11.50.099</t>
  </si>
  <si>
    <t>11.60.001</t>
  </si>
  <si>
    <t>RETIRADA DE ISOLAMENTO TÉRMICO COM CONCRETO CELULAR OU TIJOLOS CERÂMICOS</t>
  </si>
  <si>
    <t>11.60.002</t>
  </si>
  <si>
    <t>RETIRADA DE ISOLAMENTO TERMICO COM DOLOMITA/SEIXOS ROLADOS/ARGILA EXPANDIDA</t>
  </si>
  <si>
    <t>11.60.099</t>
  </si>
  <si>
    <t>11.70.015</t>
  </si>
  <si>
    <t>RECOLOCAÇÃO DE ISOLAMENTO TÉRMICO EM BRITA E SEIXO ROLADO.</t>
  </si>
  <si>
    <t>11.70.099</t>
  </si>
  <si>
    <t>RECOLOCACOES DE IMPERMEABILIZACOES/JUNTA DE DILATACAO</t>
  </si>
  <si>
    <t>11.80.099</t>
  </si>
  <si>
    <t>SERVICOS DE IMPERMEABILIZACAO/JUNTAS DE DILATACAO - CONSERVACAO</t>
  </si>
  <si>
    <t>12.01.001</t>
  </si>
  <si>
    <t>CHAPISCO</t>
  </si>
  <si>
    <t>12.01.006</t>
  </si>
  <si>
    <t>EMBOCO DESEMPENADO</t>
  </si>
  <si>
    <t>12.01.099</t>
  </si>
  <si>
    <t>REVESTIMENTOS PARA TETOS</t>
  </si>
  <si>
    <t>12.02.002</t>
  </si>
  <si>
    <t>12.02.003</t>
  </si>
  <si>
    <t>CHAPISCO ROLADO PARA SUPERFICIES LISAS</t>
  </si>
  <si>
    <t>12.02.005</t>
  </si>
  <si>
    <t>EMBOCO</t>
  </si>
  <si>
    <t>12.02.006</t>
  </si>
  <si>
    <t>12.02.007</t>
  </si>
  <si>
    <t>REBOCO</t>
  </si>
  <si>
    <t>12.02.009</t>
  </si>
  <si>
    <t>REVESTIMENTO COM GESSO</t>
  </si>
  <si>
    <t>12.02.010</t>
  </si>
  <si>
    <t>REVESTIMENTO TEXTURIZADO ACRILICO BRANCO</t>
  </si>
  <si>
    <t>12.02.011</t>
  </si>
  <si>
    <t>REVESTIMENTO TEXTURIZADO ACRILICO BRANCO E PINTURA ACRILICA</t>
  </si>
  <si>
    <t>12.02.012</t>
  </si>
  <si>
    <t>CERAMICA ESMALTADA 10X10CM - LARANJA,VERMELHO,AMARELO</t>
  </si>
  <si>
    <t>12.02.013</t>
  </si>
  <si>
    <t>CERAMICA ESMALTADA 10X10CM - AZUL,VERDE,PRETO</t>
  </si>
  <si>
    <t>12.02.014</t>
  </si>
  <si>
    <t>CERAMICA ESMALTADA 10X10CM - BRANCO,AREIA,BEGE,OCRE,CINZA</t>
  </si>
  <si>
    <t>12.02.029</t>
  </si>
  <si>
    <t>CERAMICA ESMALTADA 20X20CM</t>
  </si>
  <si>
    <t>12.02.036</t>
  </si>
  <si>
    <t>REVESTIMENTO COM AZULEJOS  RETIFICADOS LISOS BRANCO BRILHANTE</t>
  </si>
  <si>
    <t>12.02.043</t>
  </si>
  <si>
    <t>PERFIL SEXTAVADO EM ALUMINIO PARA AZULEJO</t>
  </si>
  <si>
    <t>12.02.044</t>
  </si>
  <si>
    <t>PERFIL CANTONEIRA EM ALUMINIO PARA REBOCO</t>
  </si>
  <si>
    <t>12.02.050</t>
  </si>
  <si>
    <t>REVESTIMENTO TEXT. ACRIL. PIGMENTADO (CORES PRONTAS) - ACAB RANHURADO</t>
  </si>
  <si>
    <t>12.02.051</t>
  </si>
  <si>
    <t>REVESTIMENTO TEXTURIZADO ACRILICO PIGMENTADO (CORES PRONTAS)</t>
  </si>
  <si>
    <t>12.02.072</t>
  </si>
  <si>
    <t>GUARNIÇÃO APARELHADA 5 X 1 CM G1-C4 P/ACABAM JUNTAS DILATACAO</t>
  </si>
  <si>
    <t>12.02.099</t>
  </si>
  <si>
    <t>REVESTIMENTOS P/ PAREDES INTERNAS</t>
  </si>
  <si>
    <t>12.04.004</t>
  </si>
  <si>
    <t>12.04.005</t>
  </si>
  <si>
    <t>12.04.006</t>
  </si>
  <si>
    <t>12.04.007</t>
  </si>
  <si>
    <t>12.04.008</t>
  </si>
  <si>
    <t>CHAPISCO FINO PENEIRADO</t>
  </si>
  <si>
    <t>12.04.013</t>
  </si>
  <si>
    <t>REVESTIMENTO TEXT. ACRIL. PIGMENTADO (CORES PRONTAS)- ACAB RANHURADO</t>
  </si>
  <si>
    <t>12.04.014</t>
  </si>
  <si>
    <t>REVESTIMENTO TEXTURIZADO ACRILICO PIGMENTADO (CORES PRONTA)</t>
  </si>
  <si>
    <t>12.04.018</t>
  </si>
  <si>
    <t>12.04.019</t>
  </si>
  <si>
    <t>12.04.020</t>
  </si>
  <si>
    <t>REVESTIMENTO COM PASTILHAS NATURAIS 2,5X2,5CM</t>
  </si>
  <si>
    <t>12.04.021</t>
  </si>
  <si>
    <t>REVESTIMENTO COM PASTILHAS NATURAIS 5,0X5,0CM</t>
  </si>
  <si>
    <t>12.04.022</t>
  </si>
  <si>
    <t>REVESTIMENTO COM PASTILHAS ESMALTADAS 2,5X 2,5 CM</t>
  </si>
  <si>
    <t>12.04.023</t>
  </si>
  <si>
    <t>REVESTIMENTO COM PASTILHAS ESMALTADAS 4,0X 4,0 CM</t>
  </si>
  <si>
    <t>12.04.024</t>
  </si>
  <si>
    <t>REVESTIMENTO COM PASTILHAS ESMALTADAS 5,0X 5,0 CM</t>
  </si>
  <si>
    <t>12.04.040</t>
  </si>
  <si>
    <t>REVESTIMENTO C/ PLAQUETA LAMINADA</t>
  </si>
  <si>
    <t>12.04.048</t>
  </si>
  <si>
    <t>12.04.049</t>
  </si>
  <si>
    <t>12.04.050</t>
  </si>
  <si>
    <t>12.04.099</t>
  </si>
  <si>
    <t>REVESTIMENTOS PARA PAREDES EXTERNAS</t>
  </si>
  <si>
    <t>12.50.001</t>
  </si>
  <si>
    <t>DEMOLIÇÃO DE REVESTIMENTO EM ARGAMASSA/GESSO EM FORRO E PAREDES</t>
  </si>
  <si>
    <t>12.50.002</t>
  </si>
  <si>
    <t>DEMOLIÇÃO DE REVEST DE AZULEJOS, PASTILHAS E LADRILHOS INCL ARG</t>
  </si>
  <si>
    <t>12.50.003</t>
  </si>
  <si>
    <t>DEMOLIÇÃO SOMENTE DE AZULEJO</t>
  </si>
  <si>
    <t>12.50.099</t>
  </si>
  <si>
    <t>12.60.001</t>
  </si>
  <si>
    <t>RETIRADA DE MÁRMORE PEDRAS OU GRANITOS INCL DEMOLICÃO ARGAMASSA ASSENTAMENTO</t>
  </si>
  <si>
    <t>12.60.099</t>
  </si>
  <si>
    <t>12.70.001</t>
  </si>
  <si>
    <t>RECOLOCAÇÃO DE MÁRMORE, PEDRAS E GRANITOS</t>
  </si>
  <si>
    <t>12.70.099</t>
  </si>
  <si>
    <t>RECOLOCACOES DE REVESTIMENTOS DE FORRO E PAREDE</t>
  </si>
  <si>
    <t>12.80.003</t>
  </si>
  <si>
    <t>CHAPISCO RUSTICO COM PEDRISCO</t>
  </si>
  <si>
    <t>12.80.030</t>
  </si>
  <si>
    <t>REPARO EM TRINCAS E RACHADURAS</t>
  </si>
  <si>
    <t>12.80.050</t>
  </si>
  <si>
    <t>CANTONEIRA DE FERRO DE 1"X1"X1/8"</t>
  </si>
  <si>
    <t>12.80.051</t>
  </si>
  <si>
    <t>12.80.099</t>
  </si>
  <si>
    <t>SERVICOS EM REVESTIMENTOS DE FORRO E PAREDE - CONSERVACAO</t>
  </si>
  <si>
    <t>13.01.004</t>
  </si>
  <si>
    <t>LASTRO DE CONCRETO C/ HIDROFUGO E=5CM</t>
  </si>
  <si>
    <t>13.01.006</t>
  </si>
  <si>
    <t>13.01.010</t>
  </si>
  <si>
    <t>ENCHIMENTO DE REBAIXO DE LAJE COM TIJOLOS CERAMICOS FURADOS</t>
  </si>
  <si>
    <t>13.01.011</t>
  </si>
  <si>
    <t>ENCHIMENTO DE REBAIXO DE LAJE COM CACOS DE CONCRETO CELULAR</t>
  </si>
  <si>
    <t>13.01.017</t>
  </si>
  <si>
    <t>ARGAMASSA DE REGULARIZACAO CIM/AREIA 1:3 ESP=2,50CM</t>
  </si>
  <si>
    <t>13.01.018</t>
  </si>
  <si>
    <t>ARGAMASSA DE REGULARIZACAO CIM/AREIA 1:3 C/ IMPERM. ESP=2,50CM</t>
  </si>
  <si>
    <t>13.01.099</t>
  </si>
  <si>
    <t>SERVICOS DE LASTROS E/OU ENCHIMENTOS</t>
  </si>
  <si>
    <t>13.02.004</t>
  </si>
  <si>
    <t>CIMENTADO DESEMPENADO E ALISADO C/ CORANTE E=3,5CM INCL ARG REG</t>
  </si>
  <si>
    <t>13.02.005</t>
  </si>
  <si>
    <t>CIMENTADO DESEMPENADO ALISADO E=3,50CM INCL ARG REG</t>
  </si>
  <si>
    <t>13.02.006</t>
  </si>
  <si>
    <t>PISO DE CONCRETO Fck 25MPa DESEMPENAMENTO MECÂNICO E=8CM</t>
  </si>
  <si>
    <t>13.02.007</t>
  </si>
  <si>
    <t>PISO DE CONCRETO LISO-FUNDACAO DIRETA FCK-25 MPA</t>
  </si>
  <si>
    <t>13.02.009</t>
  </si>
  <si>
    <t>PISO DE CONCRETO CAMURCADO-FUNDACAO DIRETA FCK-25 MPA</t>
  </si>
  <si>
    <t>13.02.010</t>
  </si>
  <si>
    <t>QE-26 QUADRA DE ESPORTES/DE CONCRETO/LAJE ALVEOLAR</t>
  </si>
  <si>
    <t>13.02.011</t>
  </si>
  <si>
    <t>QE-27 QUADRA DE ESPORTES/PISO DE CONCRETO/PRE-LAJE TRELICADA</t>
  </si>
  <si>
    <t>13.02.012</t>
  </si>
  <si>
    <t>QE-28 QUADRA DE ESPORTES/PISO COM PROTECAO ACUSTICA SOBRE LAJE</t>
  </si>
  <si>
    <t>13.02.013</t>
  </si>
  <si>
    <t>QE-29 ESPACO MULTIESPORTIVO/PISO DE CONCRETO/LAJE ALVEOLAR</t>
  </si>
  <si>
    <t>13.02.014</t>
  </si>
  <si>
    <t>QE-30 ESPACO MULTIESPORTIVO/PISO DE CONCRETO/PRE-LAJE TRELICADA</t>
  </si>
  <si>
    <t>13.02.015</t>
  </si>
  <si>
    <t>QE-31 ESPACO MULTIESPORTIVO/PISO COM PROTECAO ACUSTICA SOBRE LAJE</t>
  </si>
  <si>
    <t>13.02.017</t>
  </si>
  <si>
    <t>LADRILHOS HIDRAULICOS DE 20X20 CM LISOS EM UMA COR</t>
  </si>
  <si>
    <t>13.02.019</t>
  </si>
  <si>
    <t>LADRILHO HIDRAULICO 25X25 E=2CM - PISO TATIL DE ALERTA</t>
  </si>
  <si>
    <t>13.02.020</t>
  </si>
  <si>
    <t>LADRILHO HIDRAULICO 25X25 E=2CM - PISO TATIL DIRECIONAL</t>
  </si>
  <si>
    <t>13.02.023</t>
  </si>
  <si>
    <t>BORRACHA COLADA - PISO TATIL DIRECIONAL</t>
  </si>
  <si>
    <t>13.02.024</t>
  </si>
  <si>
    <t>BORRACHA ASSENTADA C/ ARGAMASSA - PISO TATIL DIRECIONAL</t>
  </si>
  <si>
    <t>13.02.031</t>
  </si>
  <si>
    <t>QE-32 QUADRA DE ESPORTES/PISO DE CONCRETO ARMADO/FUNDACAO DIRETA</t>
  </si>
  <si>
    <t>13.02.032</t>
  </si>
  <si>
    <t>FAIXA ANTIDERRAPANTE A BASE DE RESINA EPÓXICA E AREIA QUARTZOSA L=4CM</t>
  </si>
  <si>
    <t>13.02.033</t>
  </si>
  <si>
    <t>QE-33 ESPACO MULTIESPORTIVO/PISO DE CONCRETO ARMADO/FUNDACAO DIRETA</t>
  </si>
  <si>
    <t>13.02.034</t>
  </si>
  <si>
    <t>GRANILITE CINZA / CIMENTO COMUM 8MM C/ POLIMENTO</t>
  </si>
  <si>
    <t>13.02.038</t>
  </si>
  <si>
    <t>GRANILITE PRETO/CIMENTO COMUM E=8MM COM POLIMENTO</t>
  </si>
  <si>
    <t>13.02.040</t>
  </si>
  <si>
    <t>PISO DE ALTA RESISTENCIA TIPO MEDIO, POLIDO E=8MM PRETO/CIMENTO COMUM</t>
  </si>
  <si>
    <t>13.02.041</t>
  </si>
  <si>
    <t>PISO DE ALTA RESISTENCIA TIPO MEDIO, POLIDO E=8MM CINZA/CIMENTO COMUM</t>
  </si>
  <si>
    <t>13.02.042</t>
  </si>
  <si>
    <t>13.02.047</t>
  </si>
  <si>
    <t>SOALHO DE TABUAS DE 10X2CM MACHO-FEMEA G1-C6 SOBRE LASTRO/LAJE</t>
  </si>
  <si>
    <t>13.02.048</t>
  </si>
  <si>
    <t>SOALHO DE TABUAS DE 20X2CM MACHO-FEMEA G1-C6 SOBRE LASTRO/LAJE</t>
  </si>
  <si>
    <t>13.02.049</t>
  </si>
  <si>
    <t>QE-34 QUADRA DE ESPORTES/PISO FIBRA POLIPROPILENO CORRUGADO/FUND DIR</t>
  </si>
  <si>
    <t>13.02.050</t>
  </si>
  <si>
    <t>QE-35 ESPACO MULTIESPORTIVO/PISO FIBRA POLIPROP CORRUGADO/FUND DIR</t>
  </si>
  <si>
    <t>13.02.052</t>
  </si>
  <si>
    <t>TRATAMENTO SELADOR PARA GRANILITE - BASE AGUA</t>
  </si>
  <si>
    <t>13.02.053</t>
  </si>
  <si>
    <t>BORRACHA COLADA - PISO TATIL DE ALERTA</t>
  </si>
  <si>
    <t>13.02.055</t>
  </si>
  <si>
    <t>BORRACHA ASSENTADA C/ ARGAMASSA  - PISO TATIL DE ALERTA</t>
  </si>
  <si>
    <t>13.02.058</t>
  </si>
  <si>
    <t>SINALIZAÇÃO VISUAL DE DEGRAUS-PINTURA ESMALTE EPOXI</t>
  </si>
  <si>
    <t>13.02.059</t>
  </si>
  <si>
    <t>SINALIZAÇÃO VISUAL DE DEGRAUS FITA ADESIVA COR AMARELA 25x200MM (2 FAIXAS)</t>
  </si>
  <si>
    <t>13.02.061</t>
  </si>
  <si>
    <t>PISO DE BORRACHA SINT PASTILHADA COR PRETA ESP 7MM FIXAVEL C/ARGAMASSA</t>
  </si>
  <si>
    <t>13.02.064</t>
  </si>
  <si>
    <t>PORCELANATO TECNICO</t>
  </si>
  <si>
    <t>13.02.066</t>
  </si>
  <si>
    <t>PISO DE CONCRETO/LAJE ALVEOLAR (TIPO LAJE ZERO)</t>
  </si>
  <si>
    <t>13.02.067</t>
  </si>
  <si>
    <t>PISO DE CONCRETO/LAJE TRELICADA (TIPO LAJE ZERO)</t>
  </si>
  <si>
    <t>13.02.068</t>
  </si>
  <si>
    <t>PISO DE CONCRETO SOBRE LAJE IMPERMEABILIZADA OU SOBRE PROTECAO</t>
  </si>
  <si>
    <t>13.02.069</t>
  </si>
  <si>
    <t>PORCELANATO ESMALTADO</t>
  </si>
  <si>
    <t>13.02.075</t>
  </si>
  <si>
    <t>CHAPAS VINILICAS (COR ESPECIFICAR) ESPESSURA DE 2 MM</t>
  </si>
  <si>
    <t>13.02.076</t>
  </si>
  <si>
    <t>PORCELANATO TÉCNICO 25X25 CM ESPESSURA 10 A 15MM - PISO TATIL DE ALERTA</t>
  </si>
  <si>
    <t>13.02.077</t>
  </si>
  <si>
    <t>CHAPAS VINILICAS/TRANSITO PESADO (COR ESPECIFICAR) ESP 2MM</t>
  </si>
  <si>
    <t>13.02.078</t>
  </si>
  <si>
    <t>PISO VINIILICO EM MANTA LARG.DE 2,00M  H=2MM INCLUSO RODAPÉ CURVO 10CM FORNEC E INSTAL.- USO EXCLUSIVO SALA DE INOVAÇÃO</t>
  </si>
  <si>
    <t>13.02.080</t>
  </si>
  <si>
    <t>PISO VINIÍLICO EM MANTA COM TRATAMENTO SUPERFÍCIE COM PUR  LARG.DE 2,00 E=2MM  INCLUSO RODAPÉ CURVO H= 5CM  FORNEC E INSTALADO.</t>
  </si>
  <si>
    <t>13.02.085</t>
  </si>
  <si>
    <t>PORCELANATO TÉCNICO 25X25 CM ESPESSURA 10 A 15MM - PISO TATIL DIRECIONA</t>
  </si>
  <si>
    <t>13.02.087</t>
  </si>
  <si>
    <t>TACO MADEIRA G1-C6 APLICADO COM COLA</t>
  </si>
  <si>
    <t>13.02.092</t>
  </si>
  <si>
    <t>SINTEKO - DUAS DEMAOS INCLUSIVE RASPAGEM - APLICADO</t>
  </si>
  <si>
    <t>13.02.093</t>
  </si>
  <si>
    <t>RASPAGEM COM CALAFETACAO E APLICACAO DE CERA</t>
  </si>
  <si>
    <t>13.02.099</t>
  </si>
  <si>
    <t>SERVICOS DE REVESTIMENTO DE PISOS</t>
  </si>
  <si>
    <t>13.02.100</t>
  </si>
  <si>
    <t>CERAMICA ESMALT.ANTIDER. ABSORÇÃO DE AGUA 3% A 8% PEI 4/5 COEF.ATRITO MINIMO 0,4 USO EXCLUSIVO PADRAO CRECHE</t>
  </si>
  <si>
    <t>13.02.102</t>
  </si>
  <si>
    <t>FAIXA ( FITA ADESIVA ) SEGURANÇA ANTIDERRAPANTE  L=50MM COR PRETA</t>
  </si>
  <si>
    <t>13.03.042</t>
  </si>
  <si>
    <t>PEDRA ARDOSIA 40X40CM E=7A10MM</t>
  </si>
  <si>
    <t>13.03.099</t>
  </si>
  <si>
    <t>13.04.001</t>
  </si>
  <si>
    <t>DEGRAUS EM ARGAMASSA DE CIMENTO E AREIA 1:3 ESPESSURA DE 2 CM</t>
  </si>
  <si>
    <t>13.04.004</t>
  </si>
  <si>
    <t>DEGRAU DE CONCRETO LISO</t>
  </si>
  <si>
    <t>13.04.026</t>
  </si>
  <si>
    <t>DEGRAUS DE GRANILITE MOLDADOS NO LOCAL</t>
  </si>
  <si>
    <t>13.04.027</t>
  </si>
  <si>
    <t>DEGRAUS DE GRANILITE PRE-MOLDADOS</t>
  </si>
  <si>
    <t>13.04.040</t>
  </si>
  <si>
    <t>DEGRAUS DE CHAPA VINILICA ESPESS 2 MM</t>
  </si>
  <si>
    <t>13.04.050</t>
  </si>
  <si>
    <t>DEGRAU DE BORRACHA SINTETICA COR PRETA C/TESTEIRA FIXAVEL C/ARG</t>
  </si>
  <si>
    <t>13.04.099</t>
  </si>
  <si>
    <t>SERVICOS DE REVESTIMENTO DE DEGRAUS</t>
  </si>
  <si>
    <t>13.05.001</t>
  </si>
  <si>
    <t>RODAPES DE ARGAM CIMENTO E AREIA 1:3 COM ALTURA DE 5 CM</t>
  </si>
  <si>
    <t>13.05.003</t>
  </si>
  <si>
    <t>RODAPE DE CIMENTADO DE 15 CM</t>
  </si>
  <si>
    <t>13.05.004</t>
  </si>
  <si>
    <t>RODAPES DE ARGAM CIMENTO E AREIA 1:3 COM ALTURA DE 10 CM</t>
  </si>
  <si>
    <t>13.05.005</t>
  </si>
  <si>
    <t>RODAPE DE ARGAMASSA DE CIM/AREIA 1:3 PARA ESCADA</t>
  </si>
  <si>
    <t>13.05.006</t>
  </si>
  <si>
    <t>RODAPÉ DE ARGAMASSA CIMENTO E AREIA 1:3 ESPESSURA 1,5CM X ALTURA DE 7CM</t>
  </si>
  <si>
    <t>13.05.009</t>
  </si>
  <si>
    <t>RODAPE DE MADEIRA DE 7X1,5CM G1-C4</t>
  </si>
  <si>
    <t>13.05.014</t>
  </si>
  <si>
    <t>RODAPES DE LADRILHO HIDRAULICO UMA COR COM 10 CM DE ALTURA</t>
  </si>
  <si>
    <t>13.05.020</t>
  </si>
  <si>
    <t>RODAPES DE GRANILITE SIMPLES DE 10 CM</t>
  </si>
  <si>
    <t>13.05.022</t>
  </si>
  <si>
    <t>RODAPE PORCELANATO ESMALTADO 7CM</t>
  </si>
  <si>
    <t>13.05.023</t>
  </si>
  <si>
    <t>RODAPE  PORCELANATO TECNICO 7CM</t>
  </si>
  <si>
    <t>13.05.024</t>
  </si>
  <si>
    <t>RODAPES DE GRANILITE PARA ESCADA DE 10 CM</t>
  </si>
  <si>
    <t>13.05.025</t>
  </si>
  <si>
    <t>RODAPE DE GRANILITE PARA ESCADA DE 7-CM</t>
  </si>
  <si>
    <t>13.05.026</t>
  </si>
  <si>
    <t>RODAPÉ DE GRANILITE SIMPLES ALTURA 7CM</t>
  </si>
  <si>
    <t>13.05.028</t>
  </si>
  <si>
    <t>RODAPES DE MASSA GRANIT ALTA RESISTENCIA DE 10 CM TIPO MEDIO SIMPLES</t>
  </si>
  <si>
    <t>13.05.030</t>
  </si>
  <si>
    <t>RODAPES MASSA GRANIT ALTA RES 10CM MEDIO P/ESCADA INCL TRIANG</t>
  </si>
  <si>
    <t>13.05.031</t>
  </si>
  <si>
    <t>RODAPE DE ALTA RESISTENCIA 7-CM TIPO MEDIO PARA ESCADA INCL TRIANGULO</t>
  </si>
  <si>
    <t>13.05.068</t>
  </si>
  <si>
    <t>RODAPE VINILICO DE 5 CM SIMPLES</t>
  </si>
  <si>
    <t>13.05.069</t>
  </si>
  <si>
    <t>RODAPE VINILICO DE 7 CM SIMPLES</t>
  </si>
  <si>
    <t>13.05.074</t>
  </si>
  <si>
    <t>RODAPE VINILICO DE 5 CM PARA ESCADA</t>
  </si>
  <si>
    <t>13.05.075</t>
  </si>
  <si>
    <t>RODAPE VINILICO DE 7,5 CM PARA ESCADA</t>
  </si>
  <si>
    <t>13.05.099</t>
  </si>
  <si>
    <t>SERVICOS DE REVESTIMENTO DE RODAPES</t>
  </si>
  <si>
    <t>13.05.100</t>
  </si>
  <si>
    <t>RODAPE CERAMICA ANTIDERRAPANTE ALTURA 7CM (MONOQUEIMA) USO</t>
  </si>
  <si>
    <t>13.06.005</t>
  </si>
  <si>
    <t>SOLEIRA DE ARGAMASSA CIM/AREIA 1:3 EM RAMPA</t>
  </si>
  <si>
    <t>13.06.074</t>
  </si>
  <si>
    <t>SO-14 SOLEIRA RAMPADA DESNIVEL ATE 2CM (CIMENTADO / ALVENARIA 15,5CM)</t>
  </si>
  <si>
    <t>13.06.075</t>
  </si>
  <si>
    <t>SO-15 SOLEIRA RAMPADA DESNIVEL ATE 2CM (CIMENTADO / ALVENARIA 22CM)</t>
  </si>
  <si>
    <t>13.06.076</t>
  </si>
  <si>
    <t>SO-16 SOLEIRA RAMPADA DESNIVEL ATE 2CM (GRANILITE / ALVENARIA 15,5CM)</t>
  </si>
  <si>
    <t>13.06.077</t>
  </si>
  <si>
    <t>SO-17 SOLEIRA RAMPADA DESNIVEL ATE 2CM (GRANILITE / ALVENARIA 22CM)</t>
  </si>
  <si>
    <t>13.06.082</t>
  </si>
  <si>
    <t>SO-22 SOLEIRA DE GRANITO EM NIVEL 1 PEÇA (L= 14 A 17CM)</t>
  </si>
  <si>
    <t>13.06.083</t>
  </si>
  <si>
    <t>SO-23 SOLEIRA DE GRANITO EM NIVEL 1 PEÇA (L=19 A 22CM)</t>
  </si>
  <si>
    <t>13.06.084</t>
  </si>
  <si>
    <t>SO-24 - SOLEIRA DE GRANITO RAMPADA DESNIVEL ATE 2CM 2 PEÇAS (L=14 A 17CM)</t>
  </si>
  <si>
    <t>13.06.085</t>
  </si>
  <si>
    <t>SO-25 SOLEIRA DE GRANITO RAMPADA DESNIVEL ATE 2CM 2 PEÇAS (L=19 A 22CM)</t>
  </si>
  <si>
    <t>13.06.086</t>
  </si>
  <si>
    <t>SO-26 SOLEIRA DE GRANITO RAMPADA DESNIVEL ATE 2CM 3 PEÇAS (L=14 A 17CM)</t>
  </si>
  <si>
    <t>13.06.087</t>
  </si>
  <si>
    <t>SO-27 SOLEIRA DE GRANITO RAMPADA DESNIVEL ATE 2CM 3 PEÇAS (L=19 A 22CM)</t>
  </si>
  <si>
    <t>13.06.099</t>
  </si>
  <si>
    <t>SERVICOS DE REVESTIMENTO DE SOLEIRAS</t>
  </si>
  <si>
    <t>13.07.002</t>
  </si>
  <si>
    <t>PE-02 PEITORIL</t>
  </si>
  <si>
    <t>13.07.099</t>
  </si>
  <si>
    <t>SERVICOS DE REVESTIMENTO DE PEITORIS</t>
  </si>
  <si>
    <t>13.50.001</t>
  </si>
  <si>
    <t>DEMOLICAO PISO DE CONCRETO SIMPLES CAPEADO</t>
  </si>
  <si>
    <t>13.50.002</t>
  </si>
  <si>
    <t>DEMOLIÇAO PISO GRANILITE, LADRILHO HIDRAULICO, CERAMICO, CACOS, INCLUSIV BASE</t>
  </si>
  <si>
    <t>13.50.003</t>
  </si>
  <si>
    <t>DEMOLICAO PISO TACOS DE MADEIRA INCLUSIVE ARG ASSENTAMENTO</t>
  </si>
  <si>
    <t>13.50.004</t>
  </si>
  <si>
    <t>DEMOLICAO PISO SOALHO DE TABUAS INCLUSIVE VIGAMENTOS</t>
  </si>
  <si>
    <t>13.50.006</t>
  </si>
  <si>
    <t>DEMOLIÇÃO DE SOALHO SOMENTE TÁBUAS</t>
  </si>
  <si>
    <t>13.50.010</t>
  </si>
  <si>
    <t>DEMOLIÇÃO DE PISOS VINÍLICOS E DE BORRACHA INCL ARG ASSENT E REGULARIZACÃO</t>
  </si>
  <si>
    <t>13.50.015</t>
  </si>
  <si>
    <t>DEMOLIÇAO REVEST DE DEGRAUS DE ARG/GRANILITE/CACOS/LADRILHOS, INCL ARG ASSENT.</t>
  </si>
  <si>
    <t>13.50.016</t>
  </si>
  <si>
    <t>DEMOLICAO RODAPES EM GERAL INCLUSIVE ARGAMASSA ASSENTAMENTO</t>
  </si>
  <si>
    <t>13.50.017</t>
  </si>
  <si>
    <t>DEMOLICAO SOLEIRAS EM GERAL INCLUSIVE ARGAMASSA ASSENTAMENTO</t>
  </si>
  <si>
    <t>13.50.018</t>
  </si>
  <si>
    <t>DEMOLICAO PEITORIS EM GERAL INCLUSIVE ARGAMASSA ASSENTAMENTO</t>
  </si>
  <si>
    <t>13.50.019</t>
  </si>
  <si>
    <t>DEMOLICAO GUARDA-CORPOS EM GERAL INCLUSIVE ARGAMASSA ASSENTAMENTO</t>
  </si>
  <si>
    <t>13.50.099</t>
  </si>
  <si>
    <t>13.60.001</t>
  </si>
  <si>
    <t>RETIRADA DE PISO VINILICO E BORRACHA</t>
  </si>
  <si>
    <t>13.60.002</t>
  </si>
  <si>
    <t>RETIRADA DE PISO DE BORRACHA ARGAMASSADO</t>
  </si>
  <si>
    <t>13.60.003</t>
  </si>
  <si>
    <t>RETIRADA DE PISO DE CERÂMICA OU LADRILHOS HIDRÁULICOS</t>
  </si>
  <si>
    <t>13.60.004</t>
  </si>
  <si>
    <t>RETIRADA DE PISO DE TACOS DE MADEIRA</t>
  </si>
  <si>
    <t>13.60.005</t>
  </si>
  <si>
    <t>RETIRADA DE SOALHO INCLUSIVE VIGAMENTO</t>
  </si>
  <si>
    <t>13.60.006</t>
  </si>
  <si>
    <t>RETIRADA DE SOALHO SOMENTE TÁBUAS</t>
  </si>
  <si>
    <t>13.60.007</t>
  </si>
  <si>
    <t>RETIRADA DE PISO DE PEDRA</t>
  </si>
  <si>
    <t>13.60.008</t>
  </si>
  <si>
    <t>RETIRADA DE PISO DE GRANITO OU MÁRMORE</t>
  </si>
  <si>
    <t>13.60.009</t>
  </si>
  <si>
    <t>RETIRADA DE DEGRAUS E ESPELHOS EM PEDRA</t>
  </si>
  <si>
    <t>13.60.010</t>
  </si>
  <si>
    <t>RETIRADA DE DEGRAUS E ESP DE GRANITO OU MÁRMORE</t>
  </si>
  <si>
    <t>13.60.011</t>
  </si>
  <si>
    <t>RETIRADA DE RODAPÉS DE CERAM LADR-HIDR GRANITO OU MÁRMORE</t>
  </si>
  <si>
    <t>13.60.012</t>
  </si>
  <si>
    <t>RETIRADA DE RODAPES DE MADEIRA INCLUSIVE CORDÃO</t>
  </si>
  <si>
    <t>13.60.013</t>
  </si>
  <si>
    <t>RETIRADA DE SOLEIRAS EM GERAL</t>
  </si>
  <si>
    <t>13.60.014</t>
  </si>
  <si>
    <t>RETIRADA DE PEITORIS EM GERAL</t>
  </si>
  <si>
    <t>13.60.015</t>
  </si>
  <si>
    <t>RETIRADA DE GUARDA-CORPOS EM GERAL</t>
  </si>
  <si>
    <t>13.60.099</t>
  </si>
  <si>
    <t>13.70.001</t>
  </si>
  <si>
    <t>RECOLOCAÇÃO DE PISO VINÍLICO E BORRACHA</t>
  </si>
  <si>
    <t>13.70.002</t>
  </si>
  <si>
    <t>RECOLOCAÇÃO DE PISO DE BORRACHA ARGAMASSADO</t>
  </si>
  <si>
    <t>13.70.005</t>
  </si>
  <si>
    <t>RECOLOCAÇÃO E REPREGAMENTO DE SOALHO</t>
  </si>
  <si>
    <t>13.70.050</t>
  </si>
  <si>
    <t>RECOLOCAÇÃO DE RODAPÉS E CORDÕES DE MADEIRA</t>
  </si>
  <si>
    <t>13.70.099</t>
  </si>
  <si>
    <t>RECOLOCACOES DE PISOS</t>
  </si>
  <si>
    <t>13.80.002</t>
  </si>
  <si>
    <t>LASTRO DE CONCRETO</t>
  </si>
  <si>
    <t>13.80.003</t>
  </si>
  <si>
    <t>LASTRO DE BRITA GRADUADA COMPACTAÇÃO MECÂNICA E=8CM</t>
  </si>
  <si>
    <t>13.80.005</t>
  </si>
  <si>
    <t>13.80.006</t>
  </si>
  <si>
    <t>ENDURECEDOR SUPERFICIAL PARA CONCRETO</t>
  </si>
  <si>
    <t>13.80.007</t>
  </si>
  <si>
    <t>PISO DE CONCRETO FCK=25MPA E=5CM</t>
  </si>
  <si>
    <t>13.80.012</t>
  </si>
  <si>
    <t>SOALHO DE TABUA 20X2CM  MACHO-FEMEA G1-C6   (SOMENTE TABUAS)</t>
  </si>
  <si>
    <t>13.80.013</t>
  </si>
  <si>
    <t>ISOLAMENTO COM LONA PRETA</t>
  </si>
  <si>
    <t>13.80.014</t>
  </si>
  <si>
    <t>FRESAMENTO DE PISO CIMENTADO</t>
  </si>
  <si>
    <t>13.80.015</t>
  </si>
  <si>
    <t>PISO VINILICO DE 2MM DE ESPESSURA</t>
  </si>
  <si>
    <t>13.80.016</t>
  </si>
  <si>
    <t>PISO VINILICO DE 3,2MM DE ESPESSURA</t>
  </si>
  <si>
    <t>13.80.018</t>
  </si>
  <si>
    <t>REPARO COMPLETO EM GRANILITE-RASPAGEM/ESTUCAMENTO/POLIMENTO</t>
  </si>
  <si>
    <t>13.80.021</t>
  </si>
  <si>
    <t>ARGAMASSA DE REGULARIZACAO CIMENTO/AREIA 1:3 E=2,50CM</t>
  </si>
  <si>
    <t>13.80.022</t>
  </si>
  <si>
    <t>COLAGEM COM NATA DE CIMENTO E ADESIVO P/ ARGAMASSA E CHAPISCO</t>
  </si>
  <si>
    <t>13.80.023</t>
  </si>
  <si>
    <t>SOALHO DE TABUA 10X2,0CM  MACHO-FEMEA G1-C6  SOBRE VIGAMENTO 6X16CM</t>
  </si>
  <si>
    <t>13.80.024</t>
  </si>
  <si>
    <t>SOALHO DE TABUA 20X2CM MACHO-FEMEA G1-C6    SOBRE VIGAMENTO 6X16CM</t>
  </si>
  <si>
    <t>13.80.025</t>
  </si>
  <si>
    <t>REPREGAMENTO DE SOALHO DE MADEIRA</t>
  </si>
  <si>
    <t>13.80.026</t>
  </si>
  <si>
    <t>SOALHO DE TABUA 20X2CM MACHO-FEMEA G1-C6    SOBRE VIGAMENTO 6X12CM</t>
  </si>
  <si>
    <t>13.80.027</t>
  </si>
  <si>
    <t>SOALHO DE TABUA 10X2,0CM  MACHO-FEMEA G1-C6  SOBRE VIGAMENTO 6X12CM</t>
  </si>
  <si>
    <t>13.80.028</t>
  </si>
  <si>
    <t>SOALHO DE TABUA 10X2,0CM  MACHO-FEMEA GI-C6  (SOMENTE TABUAS)</t>
  </si>
  <si>
    <t>13.80.032</t>
  </si>
  <si>
    <t>TELA Q-92 PARA PISO DE CONCRETO</t>
  </si>
  <si>
    <t>13.80.033</t>
  </si>
  <si>
    <t>TELA Q-138 E ESPAÇADOR TRELIÇADO P/PISO DE CONCRETO</t>
  </si>
  <si>
    <t>13.80.034</t>
  </si>
  <si>
    <t>PISO DE CONCRETO FCK=25MPA E=8CM DESEMPENAMENTO MECÂNICO</t>
  </si>
  <si>
    <t>13.80.035</t>
  </si>
  <si>
    <t>PISO DE CONCRETO COM FIBRA FCK=25MPA E=8CM DESEMPENAMENTO MECÂNICO</t>
  </si>
  <si>
    <t>13.80.050</t>
  </si>
  <si>
    <t>RODAPE DE GRANILITE EM PLACAS FORN/APLIC</t>
  </si>
  <si>
    <t>13.80.051</t>
  </si>
  <si>
    <t>RODAPE DE MARMORE DE 15CM</t>
  </si>
  <si>
    <t>13.80.055</t>
  </si>
  <si>
    <t>CORDAO MEIA CANA 1,5x1,5CM G1-C4</t>
  </si>
  <si>
    <t>13.80.056</t>
  </si>
  <si>
    <t>RODAPE DE MADEIRA DE 7X1,5CM G1-C4 COM CORDAO</t>
  </si>
  <si>
    <t>13.80.057</t>
  </si>
  <si>
    <t>REPARO RODAPÉ EM GRANILITE RASPAGEM/ESTUCAMENTO/POLIMENTO</t>
  </si>
  <si>
    <t>13.80.060</t>
  </si>
  <si>
    <t>DEGRAU DE GRANILITE</t>
  </si>
  <si>
    <t>13.80.061</t>
  </si>
  <si>
    <t>DEGRAUS DE MARMORE</t>
  </si>
  <si>
    <t>13.80.062</t>
  </si>
  <si>
    <t>DEGRAU VINILICO COM TESTEIRA DE BORRACHA</t>
  </si>
  <si>
    <t>13.80.065</t>
  </si>
  <si>
    <t>TESTEIRA DE BORRACHA</t>
  </si>
  <si>
    <t>13.80.066</t>
  </si>
  <si>
    <t>PISO BORRACHA SINT PASTILHADO PRETO ESPES 4/5MM - COLADO</t>
  </si>
  <si>
    <t>13.80.075</t>
  </si>
  <si>
    <t>ENCHIMENTO DE PISO COM ARGILA EXPANDIDA</t>
  </si>
  <si>
    <t>13.80.099</t>
  </si>
  <si>
    <t>SERVICOS EM PISOS - CONSERVACAO</t>
  </si>
  <si>
    <t>14.01.002</t>
  </si>
  <si>
    <t>VIDRO LISO COMUM INCOLOR DE 3MM</t>
  </si>
  <si>
    <t>14.01.004</t>
  </si>
  <si>
    <t>VIDRO LISO COMUM INCOLOR DE 4MM</t>
  </si>
  <si>
    <t>14.01.006</t>
  </si>
  <si>
    <t>VIDRO LISO COMUM INCOLOR DE 5MM</t>
  </si>
  <si>
    <t>14.01.008</t>
  </si>
  <si>
    <t>VIDRO LISO COMUM INCOLOR DE 6MM</t>
  </si>
  <si>
    <t>14.01.032</t>
  </si>
  <si>
    <t>VIDRO LISO FOSCO (DESPOLIDO) ESPESS 3 MM</t>
  </si>
  <si>
    <t>14.01.035</t>
  </si>
  <si>
    <t>VIDRO IMPRESSO INCOLOR (E=4MM)</t>
  </si>
  <si>
    <t>14.01.040</t>
  </si>
  <si>
    <t>VIDRO ARAMADO DE 7/8 MM</t>
  </si>
  <si>
    <t>FECHAMENTO EM VIDRO LAMINADO 5+5MM INC ACESS ALUM (CX/ELEVADOR)</t>
  </si>
  <si>
    <t>14.01.062</t>
  </si>
  <si>
    <t>VIDRO LISO INCOLOR LAMINADO 6MM (3+3MM) COM FILME PVB INCLUSIVE GUARNIÇAO NEOPRENE   USO EXCLUSIVO PADRAO CRECHE</t>
  </si>
  <si>
    <t>14.01.063</t>
  </si>
  <si>
    <t>VIDRO  LISO INCOLOR 6MM  INCLUSIVE GUARNIÇAO NEOPRENE USO EXCLUSIVO PADRAO CRECHE</t>
  </si>
  <si>
    <t>14.01.099</t>
  </si>
  <si>
    <t>SERVICOS EM VIDROS</t>
  </si>
  <si>
    <t>14.02.001</t>
  </si>
  <si>
    <t>EP-01 ESPELHO</t>
  </si>
  <si>
    <t>14.02.099</t>
  </si>
  <si>
    <t>SERVICOS DE ESPELHOS</t>
  </si>
  <si>
    <t>14.60.001</t>
  </si>
  <si>
    <t>RETIRADA DE VIDRO INCLUSIVE RASPAGEM DE MASSA OU RETIRADA DE BAGUETES</t>
  </si>
  <si>
    <t>14.60.099</t>
  </si>
  <si>
    <t>14.70.001</t>
  </si>
  <si>
    <t>RECOLOCAÇÃO DE VIDRO INCLUSIVE EMASSAMENTO OU RECOLOCACAO DE BAGUETES</t>
  </si>
  <si>
    <t>14.70.099</t>
  </si>
  <si>
    <t>RECOLOCACOES DE VIDRO</t>
  </si>
  <si>
    <t>14.80.001</t>
  </si>
  <si>
    <t>ESPELHO DE CRISTAL 6MM LAPIDADO INCLUSIVE FIXAÇÃO COM COLA ADESIVA.</t>
  </si>
  <si>
    <t>14.80.099</t>
  </si>
  <si>
    <t>SERVICOS EM VIDROS  - CONSERVACAO</t>
  </si>
  <si>
    <t>15.01.001</t>
  </si>
  <si>
    <t>OLEO EM ESTRUTURA METALICA</t>
  </si>
  <si>
    <t>15.01.002</t>
  </si>
  <si>
    <t>GRAFITE EM ESTRUTURA METALICA</t>
  </si>
  <si>
    <t>15.01.003</t>
  </si>
  <si>
    <t>PINTURA ALUMINIO EM ESTRUTURA METALICA</t>
  </si>
  <si>
    <t>15.01.004</t>
  </si>
  <si>
    <t>ESMALTE EM ESTRUTURA METALICA</t>
  </si>
  <si>
    <t>15.01.005</t>
  </si>
  <si>
    <t>PINTURA PARA ESTRUTURA DE ALUMINIO C/ TINTA ESMALTE AUTOMOTIVA</t>
  </si>
  <si>
    <t>15.01.006</t>
  </si>
  <si>
    <t>ESMALTE A BASE DE ÁGUA EM ESTRUTURA METÁLICA</t>
  </si>
  <si>
    <t>OLEO SEM APAREL E EMASS PREVIOS EM ESTRUT DE MAD APARENTE (GALPOES)</t>
  </si>
  <si>
    <t>15.01.012</t>
  </si>
  <si>
    <t>ESMALTE S/APAREL EMASS PREVIOS EM ESTRUTURA DE MADEIRA APARENTES</t>
  </si>
  <si>
    <t>15.01.013</t>
  </si>
  <si>
    <t>ESMALTE A BASE DE ÁGUA SEM APARELHAMENTO E EMASSAMENTO PRÉVIOS EM</t>
  </si>
  <si>
    <t>15.01.014</t>
  </si>
  <si>
    <t>APLICAÇAO DE IMUNIZANTE CUPINICIDA EM MADEIRA.</t>
  </si>
  <si>
    <t>15.01.015</t>
  </si>
  <si>
    <t>VERNIZ SEM APARELHAMENTO E EMAS PREVIOS EM ESTRUT DE MADEIRA APARENTE</t>
  </si>
  <si>
    <t>15.01.029</t>
  </si>
  <si>
    <t>SERVIÇO GALVANIZACAO A FOGO - ESTRUTURAS</t>
  </si>
  <si>
    <t>15.01.032</t>
  </si>
  <si>
    <t>PRIMER P/ GALVANIZADOS (GALVITE/SIMILAR) - ESTRUTURAS</t>
  </si>
  <si>
    <t>15.01.035</t>
  </si>
  <si>
    <t>FUNDO ANTI-OXIDANTE EM ESTRUTURAS</t>
  </si>
  <si>
    <t>15.01.099</t>
  </si>
  <si>
    <t>PINTURAS EM ESTRUTURAS</t>
  </si>
  <si>
    <t>15.02.003</t>
  </si>
  <si>
    <t>MASSA NIVELADORA PARA INTERIOR</t>
  </si>
  <si>
    <t>15.02.005</t>
  </si>
  <si>
    <t>TINTA LATEX ECONOMICA</t>
  </si>
  <si>
    <t>15.02.006</t>
  </si>
  <si>
    <t>LATEX COM MASSA NIVELADORA PARA INTERIOR</t>
  </si>
  <si>
    <t>15.02.010</t>
  </si>
  <si>
    <t>TINTA LATEX ECONOMICA EM ELEMENTO VAZADO</t>
  </si>
  <si>
    <t>15.02.014</t>
  </si>
  <si>
    <t>OLEO COM MASSA NIVELADORA</t>
  </si>
  <si>
    <t>15.02.015</t>
  </si>
  <si>
    <t>OLEO</t>
  </si>
  <si>
    <t>15.02.018</t>
  </si>
  <si>
    <t>ESMALTE A BASE DE AGUA</t>
  </si>
  <si>
    <t>15.02.019</t>
  </si>
  <si>
    <t>ESMALTE</t>
  </si>
  <si>
    <t>15.02.020</t>
  </si>
  <si>
    <t>MASSA NIVELADORA PARA INTERIOR (AREAS MOLHADAS)</t>
  </si>
  <si>
    <t>15.02.025</t>
  </si>
  <si>
    <t>TINTA LATEX STANDARD</t>
  </si>
  <si>
    <t>15.02.026</t>
  </si>
  <si>
    <t>TINTA LATEX STANDARD COM MASSA NIVELADORA</t>
  </si>
  <si>
    <t>15.02.040</t>
  </si>
  <si>
    <t>VERNIZ RETARDANTE DE CHAMA APLICADO EM SUPERFICIE DE MADEIRA ACABAMENTO TRANSPARENTE COM DUAS DEMÃOS</t>
  </si>
  <si>
    <t>15.02.041</t>
  </si>
  <si>
    <t>VERNIZ SELANTE RESISTENTE À ABRASÃO APLICADO SOBRE VERNIZ RETARDANTE EM SUPERFICIE DE MADEIRA ACABAMENTO TRANSPARENTE COM DUAS DEMÃOS</t>
  </si>
  <si>
    <t>15.02.050</t>
  </si>
  <si>
    <t>OLEO EM FORRO DE MADEIRA</t>
  </si>
  <si>
    <t>15.02.052</t>
  </si>
  <si>
    <t>ESMALTE EM FORRO DE MADEIRA</t>
  </si>
  <si>
    <t>15.02.053</t>
  </si>
  <si>
    <t>ESMALTE A BASE DE AGUA EM FORRO DE MADEIRA</t>
  </si>
  <si>
    <t>15.02.055</t>
  </si>
  <si>
    <t>ENVERNIZAMENTO EM FORRO DE MADEIRA</t>
  </si>
  <si>
    <t>15.02.061</t>
  </si>
  <si>
    <t>TINTA LATEX STANDARD EM SUPERFICIE DE GESSO</t>
  </si>
  <si>
    <t>15.02.062</t>
  </si>
  <si>
    <t>TINTA LATEX ECONOMICA EM SUPERFICIE DE GESSO</t>
  </si>
  <si>
    <t>15.02.080</t>
  </si>
  <si>
    <t>TINTA LATEX PARA PISO</t>
  </si>
  <si>
    <t>15.02.099</t>
  </si>
  <si>
    <t>PINTURAS EM FORROS/PAREDES INTERNAS</t>
  </si>
  <si>
    <t>15.03.002</t>
  </si>
  <si>
    <t>MASSA NIVELADORA A BASE DE AGUA EM ESQUADRIAS DE MADEIRA</t>
  </si>
  <si>
    <t>15.03.003</t>
  </si>
  <si>
    <t>ÓLEO SEM MASSA NIVELADORA EM ESQUADRIAS DE MADEIRA</t>
  </si>
  <si>
    <t>15.03.005</t>
  </si>
  <si>
    <t>OLEO EM MADEIRA SEM APARELHAMENTO E EMASS PREVIOS (PORTOES-CERCAS)</t>
  </si>
  <si>
    <t>15.03.006</t>
  </si>
  <si>
    <t>ESMALTE SEM MASSA NIVELADORA EM ESQUADRIAS DE MADEIRA</t>
  </si>
  <si>
    <t>15.03.008</t>
  </si>
  <si>
    <t>OLEO COM MASSA NIVELADORA EM ESQUADRIAS DE MADEIRA</t>
  </si>
  <si>
    <t>15.03.009</t>
  </si>
  <si>
    <t>ESMALTE EM CERCAS PORTOES E GRADIS</t>
  </si>
  <si>
    <t>15.03.010</t>
  </si>
  <si>
    <t>VERNIZ PLASTICO BASE POLIURET EM ESQUADRIAS E PECAS MADEIRA EXTERNA</t>
  </si>
  <si>
    <t>15.03.011</t>
  </si>
  <si>
    <t>ESMALTE COM MASSA NIVELADORA EM ESQUADRIAS DE MADEIRA</t>
  </si>
  <si>
    <t>15.03.012</t>
  </si>
  <si>
    <t>ENVERNIZAMENTO EM ESQUADRIAS DE MADEIRA</t>
  </si>
  <si>
    <t>15.03.020</t>
  </si>
  <si>
    <t>OLEO EM ESQUADRIAS DE FERRO</t>
  </si>
  <si>
    <t>15.03.021</t>
  </si>
  <si>
    <t>ESMALTE EM ESQUADRIAS DE FERRO</t>
  </si>
  <si>
    <t>15.03.022</t>
  </si>
  <si>
    <t>GRAFITE EM ESQUADRIAS DE FERRO</t>
  </si>
  <si>
    <t>15.03.024</t>
  </si>
  <si>
    <t>PINTURA ALUMINIO EM ESQUADRIAS DE FERRO</t>
  </si>
  <si>
    <t>15.03.025</t>
  </si>
  <si>
    <t>ESMALTE A BASE DE AGUA SEM MASSA NIVELADORA EM ESQUADRIAS DE MADEIRA</t>
  </si>
  <si>
    <t>15.03.026</t>
  </si>
  <si>
    <t>ESMALTE A BASE DE AGUA COM MASSA NIVELADORA EM ESQUADRIAS DE MADEIRA</t>
  </si>
  <si>
    <t>15.03.027</t>
  </si>
  <si>
    <t>ESMALTE A BASE DE AGUA EM CERCAS, PORTÕES E GRADIS</t>
  </si>
  <si>
    <t>15.03.028</t>
  </si>
  <si>
    <t>ESMALTE A BASE DE AGUA EM ESQUADRIAS DE FERRO</t>
  </si>
  <si>
    <t>15.03.029</t>
  </si>
  <si>
    <t>SERVIÇO GALVANIZACAO A FOGO -  ESQUADRIAS.</t>
  </si>
  <si>
    <t>15.03.032</t>
  </si>
  <si>
    <t>PRIMER P/ GALVANIZADOS (GALVIT/SIMILAR) - ESQUADRIAS</t>
  </si>
  <si>
    <t>15.03.035</t>
  </si>
  <si>
    <t>FUNDO ANTI-OXIDANTE EM ESQUADRIAS</t>
  </si>
  <si>
    <t>15.03.040</t>
  </si>
  <si>
    <t>OLEO EM RODAPES, BAGUETES E MOLDURAS DE MADEIRA</t>
  </si>
  <si>
    <t>15.03.041</t>
  </si>
  <si>
    <t>ESMALTE EM RODAPES, BAGUETES E MOLDURAS DE MADEIRA</t>
  </si>
  <si>
    <t>15.03.042</t>
  </si>
  <si>
    <t>ESMALTE A BASE DE AGUA EM RODAPES BAGUETES E MOLDURAS DE MADEIRA</t>
  </si>
  <si>
    <t>15.03.050</t>
  </si>
  <si>
    <t>ENVERNIZAMENTO DE RODAPES,BAGUETES OU MOLDURAS DE MADEIRA</t>
  </si>
  <si>
    <t>15.03.060</t>
  </si>
  <si>
    <t>FACE EXTERNA DE CALHAS/CONDUTORES COM TINTA SINTETICA (ESMALTE)</t>
  </si>
  <si>
    <t>15.03.061</t>
  </si>
  <si>
    <t>FACE INTERNA DE CALHAS COM TINTA BETUMINOSA</t>
  </si>
  <si>
    <t>15.03.062</t>
  </si>
  <si>
    <t>FACE APARENTE DE RUFOS/RINCOES COM TINTA BETUMINOSA</t>
  </si>
  <si>
    <t>15.03.063</t>
  </si>
  <si>
    <t>FACE EXTERNA DE CALHAS/CONDUTORES COM TINTA A OLEO</t>
  </si>
  <si>
    <t>15.03.064</t>
  </si>
  <si>
    <t>FACE EXTERNA DE CALHAS/CONDUTORES COM ESMALTE A BASE DE AGUA</t>
  </si>
  <si>
    <t>15.03.068</t>
  </si>
  <si>
    <t>PINTURA DUAS DEMÃOS ESMALTE FACE APARENTE DE TUBULAÇÃO Ø 3/4"</t>
  </si>
  <si>
    <t>15.03.069</t>
  </si>
  <si>
    <t>PINTURA DUAS DEMÃOS ESMALTE FACE APARENTE DE TUBULAÇÃO Ø1"</t>
  </si>
  <si>
    <t>15.03.072</t>
  </si>
  <si>
    <t>PINTURA DUAS DEMÃOS ESMALTE FACE APARENTE DE TUBULAÇÃO Ø1 1/4"</t>
  </si>
  <si>
    <t>15.03.073</t>
  </si>
  <si>
    <t>PINTURA DUAS DEMÃOS ESMALTE FACE APARENTE DE TUBULAÇÃO Ø1 1/2"</t>
  </si>
  <si>
    <t>15.03.074</t>
  </si>
  <si>
    <t>PINTURA DUAS DEMÃOS ESMALTE FACE APARENTE DE TUBULAÇÃO Ø 2"</t>
  </si>
  <si>
    <t>15.03.075</t>
  </si>
  <si>
    <t>PINTURA DUAS DEMÃOS ESMALTE FACE APARENTE DE TUBULAÇÃO Ø 2 1/2"</t>
  </si>
  <si>
    <t>15.03.076</t>
  </si>
  <si>
    <t>PINTURA DUAS DEMÃOS ESMALTE FACE APARENTE DE TUBULAÇÃO Ø 3"</t>
  </si>
  <si>
    <t>15.03.077</t>
  </si>
  <si>
    <t>PINTURA DUAS DEMÃOS ESMALTE FACE APARENTE DE TUBULAÇÃO Ø 4"</t>
  </si>
  <si>
    <t>15.03.078</t>
  </si>
  <si>
    <t>PINTURA DUAS DEMÃOS ESMALTE FACE APARENTE DE TUBULAÇÃO Ø 6</t>
  </si>
  <si>
    <t>15.03.079</t>
  </si>
  <si>
    <t>PINTURA DUAS DEMÃOS ESMALTE FACE APARENTE DE TUBULAÇÃO PVC  Ø 2"</t>
  </si>
  <si>
    <t>15.03.080</t>
  </si>
  <si>
    <t>PINTURA DUAS DEMÃOS ESMALTE FACE APARENTE DE TUBULAÇÃO PVC Ø  3"</t>
  </si>
  <si>
    <t>15.03.081</t>
  </si>
  <si>
    <t>PINTURA DUAS DEMÃOS ESMALTE FACE APARENTE DE TUBULAÇÃO PVC Ø 4"</t>
  </si>
  <si>
    <t>15.03.082</t>
  </si>
  <si>
    <t>PINTURA DUAS DEMÃOS ESMALTE FACE APARENTE DE TUBULAÇÃO PVC Ø 6"</t>
  </si>
  <si>
    <t>15.03.099</t>
  </si>
  <si>
    <t>PINTURAS EM ESQUADRIAS</t>
  </si>
  <si>
    <t>15.04.001</t>
  </si>
  <si>
    <t>CAIACAO</t>
  </si>
  <si>
    <t>15.04.005</t>
  </si>
  <si>
    <t>TINTA LÁTEX ECONÔMICA</t>
  </si>
  <si>
    <t>15.04.006</t>
  </si>
  <si>
    <t>15.04.007</t>
  </si>
  <si>
    <t>MASSA NIVELADORA PARA EXTERIOR</t>
  </si>
  <si>
    <t>15.04.008</t>
  </si>
  <si>
    <t>LATEX EM ELEMENTO VAZADO</t>
  </si>
  <si>
    <t>15.04.009</t>
  </si>
  <si>
    <t>TRATAMENTO DE CONCRETO COM ESTUQUE E LIXAMENTO</t>
  </si>
  <si>
    <t>15.04.011</t>
  </si>
  <si>
    <t>TINTA MINERAL IMPERMEAVEL SEM NATA SELADORA</t>
  </si>
  <si>
    <t>15.04.012</t>
  </si>
  <si>
    <t>TINTA MINERAL IMPERMEAVEL C/ NATA SELADORA S/ BLOCO DE CONCRETO</t>
  </si>
  <si>
    <t>15.04.013</t>
  </si>
  <si>
    <t>HIDROFUGO A BASE DE SILICONE</t>
  </si>
  <si>
    <t>15.04.015</t>
  </si>
  <si>
    <t>ESMALTE EM SUPERFICIE REBOCADA SEM MASSA NIVELADORA</t>
  </si>
  <si>
    <t>15.04.020</t>
  </si>
  <si>
    <t>LIQUIDO IMUNIZANTE EM MADEIRA APARENTE</t>
  </si>
  <si>
    <t>15.04.030</t>
  </si>
  <si>
    <t>VERNIZ ACRILICO BASE SOLVENTE COM 1 DEMAO PRIMER +2 DEMAOS VERNIZ ACRILICO BASE SOLVENTE</t>
  </si>
  <si>
    <t>15.04.031</t>
  </si>
  <si>
    <t>VERNIZ ACRILICO BASE AGUA APLICAÇAO 3 DEMAOS</t>
  </si>
  <si>
    <t>15.04.040</t>
  </si>
  <si>
    <t>15.04.041</t>
  </si>
  <si>
    <t>15.04.073</t>
  </si>
  <si>
    <t>PINTURA PARA TELHAS DE ALUMINIO COM TINTA ESMALTE AUTOMOTIVA</t>
  </si>
  <si>
    <t>15.04.078</t>
  </si>
  <si>
    <t>SINALIZAÇÃO VISUAL DE DEGRAUS-PINTURA ACRÍLICA P/PISOS</t>
  </si>
  <si>
    <t>15.04.080</t>
  </si>
  <si>
    <t>PINTURA  DE QUADRAS ESP-LINHAS DEMARCATORIAS (600M2)</t>
  </si>
  <si>
    <t>15.04.081</t>
  </si>
  <si>
    <t>PINTURA DE LINHAS DEMARCATORIAS DE QUADRA DE ESPORTES</t>
  </si>
  <si>
    <t>15.04.082</t>
  </si>
  <si>
    <t>15.04.099</t>
  </si>
  <si>
    <t>PINTURAS EM PAREDES EXTERNAS</t>
  </si>
  <si>
    <t>15.50.001</t>
  </si>
  <si>
    <t>RASPAGEM DE CAIACAO OU TINTA MINERAL IMPERMEAVEL</t>
  </si>
  <si>
    <t>15.50.002</t>
  </si>
  <si>
    <t>REMOCAO DE OLEO,ESMALTE,LATEX/ACRILICO EM PAREDES COM LIXAMENTO</t>
  </si>
  <si>
    <t>15.50.003</t>
  </si>
  <si>
    <t>REMOCAO DE OLEO,ESMALTE OU VERNIZ EM ESQ DE MADEIRA C/LIXAMENTO</t>
  </si>
  <si>
    <t>15.50.004</t>
  </si>
  <si>
    <t>REMOCAO DE OLEO,ESMALTE,ALUMIN OU GRAFITE EM ESQ DE FERRO C/LIXAMENT</t>
  </si>
  <si>
    <t>15.50.010</t>
  </si>
  <si>
    <t>REMOÇAO DE OLEO,ESMALTE,VERNIZ EM RODAPES,BAGUETES E MOLD C/LIXAMENTO</t>
  </si>
  <si>
    <t>15.50.011</t>
  </si>
  <si>
    <t>REMOCAO DE OLEO,ESMALTE,LATEX/ACRILICO EM PAREDES COM PRODUTO QUIMICO</t>
  </si>
  <si>
    <t>15.50.012</t>
  </si>
  <si>
    <t>REMOCAO DE OLEO ESMALTE OU VERNIZ EM ESQ. DE MADEIRA C/PROD QUIMICO</t>
  </si>
  <si>
    <t>15.50.013</t>
  </si>
  <si>
    <t>REMOCAO DE OLEO,ESMALTE,ALUMIN OU GRAFITE EM ESQ DE FERRO C/PROD QUI</t>
  </si>
  <si>
    <t>15.50.014</t>
  </si>
  <si>
    <t>REMOÇAO DE OLEO,ESMALTE,VERNIZ EM RODAPES,BAGUETES E MOLD C/PROD.QUIMICO</t>
  </si>
  <si>
    <t>15.50.030</t>
  </si>
  <si>
    <t>REMOCAO DE PINTURA EM ESTRUTURA METALICA COM LIXAMENTO</t>
  </si>
  <si>
    <t>15.50.099</t>
  </si>
  <si>
    <t>REMOCOES</t>
  </si>
  <si>
    <t>15.80.010</t>
  </si>
  <si>
    <t>PINTURA EM AZULEJO</t>
  </si>
  <si>
    <t>15.80.011</t>
  </si>
  <si>
    <t>OLEO EM SUPERFICIE INCLUSIVE PREPARO E RETOQUE DE MASSA</t>
  </si>
  <si>
    <t>15.80.013</t>
  </si>
  <si>
    <t>ESMALTE EM ESQUADRIAS DE MADEIRA INCLUSIVE PREPARO E RETOQUES DE MASSA</t>
  </si>
  <si>
    <t>15.80.018</t>
  </si>
  <si>
    <t>TINTA LATEX STANDARD INCLUSIVE PREPARO E RETOQUE DE MASSA NIVELADORA</t>
  </si>
  <si>
    <t>15.80.021</t>
  </si>
  <si>
    <t>OLEO EM ESQUADRIAS DE FERRO INCLUSIVE PREPARO E RETOQUES DE ZARCAO</t>
  </si>
  <si>
    <t>15.80.023</t>
  </si>
  <si>
    <t>OLEO EM RODAPES/BAGUETES/MOLD. MAD. INCL. PREPARO E RETOQUE DE MASSA</t>
  </si>
  <si>
    <t>15.80.024</t>
  </si>
  <si>
    <t>ALUMINIO EM ESQUADRIAS DE FERRO INCLUSIVE PREPARO E RETOQUE DE ZARCA</t>
  </si>
  <si>
    <t>15.80.025</t>
  </si>
  <si>
    <t>REMOVEDOR DE PICHAÇÃO - POS PINTURA ANTIPICHAÇÃO</t>
  </si>
  <si>
    <t>15.80.026</t>
  </si>
  <si>
    <t>OLEO EM ESQUADRIAS DE MADEIRA INCLUSIVE PREPARO E RETOQUES DE MASSA</t>
  </si>
  <si>
    <t>15.80.029</t>
  </si>
  <si>
    <t>VERNIZ ANTIPICHAÇÃO 2 DEMAOS</t>
  </si>
  <si>
    <t>15.80.031</t>
  </si>
  <si>
    <t>VERNIZ EM ESQUADRIAS DE MADEIRA INCL PREPARO E RETOQUE DE MASSA</t>
  </si>
  <si>
    <t>15.80.032</t>
  </si>
  <si>
    <t>VERNIZ EM RODAPES/BAGUETES/MOLD. MAD. INCL. PREPARO E RETOQUE DE MASSA</t>
  </si>
  <si>
    <t>15.80.036</t>
  </si>
  <si>
    <t>ESMALTE EM SUPERFICIE DE MADEIRA INCLUSIVE PREPARO E RETOQUE DE MASSA</t>
  </si>
  <si>
    <t>15.80.040</t>
  </si>
  <si>
    <t>PINTURA DE QUADRAS ESPORTIVAS - LINHAS DEMARCATORIAS</t>
  </si>
  <si>
    <t>15.80.042</t>
  </si>
  <si>
    <t>15.80.043</t>
  </si>
  <si>
    <t>TINTA LATEX ECONOMICA INCLUSIVE PREPARO E RETOQUE DE MASSA NIVELADOR</t>
  </si>
  <si>
    <t>15.80.044</t>
  </si>
  <si>
    <t>ESMALTE EM SUPERFICIE INCLUSIVE PREPARO E RETOQUE DE MASSA</t>
  </si>
  <si>
    <t>15.80.045</t>
  </si>
  <si>
    <t>ESMALTE EM ESQUADRIAS DE FERRO INCLUSIVE PREPARO E RETOQUES DE</t>
  </si>
  <si>
    <t>15.80.046</t>
  </si>
  <si>
    <t>GRAFITE EM ESQUADRIAS DE FERRO INCL. PREPARO E RETOQUE DE ZARCAO</t>
  </si>
  <si>
    <t>15.80.047</t>
  </si>
  <si>
    <t>PINTURA EM LOUSA INCL. PREPARO E RETOQUE DE MASSA</t>
  </si>
  <si>
    <t>15.80.048</t>
  </si>
  <si>
    <t>ESMALTE EM FORRO DE MADEIRA INCLUSIVE PREPARO E RETOQUE DE MASSA</t>
  </si>
  <si>
    <t>15.80.050</t>
  </si>
  <si>
    <t>OLEO EM FORRO DE MADEIRA INCLUSIVE PREPARO E RETOQUE DE MASSA</t>
  </si>
  <si>
    <t>15.80.060</t>
  </si>
  <si>
    <t>ESMALTE EM ESTRUTURA METALICA INCLUSIVE PREPARO E RETOQUE DE ZARCAO</t>
  </si>
  <si>
    <t>15.80.061</t>
  </si>
  <si>
    <t>OLEO EM ESTRUTURA METALICA INCLUSIVE PREPARO E RETOQUE DE ZARCAO</t>
  </si>
  <si>
    <t>15.80.062</t>
  </si>
  <si>
    <t>GRAFITE EM ESTRUTURA METALICA INCLUSIVE PREPARO E RETOQUE DE ZARCAO</t>
  </si>
  <si>
    <t>15.80.070</t>
  </si>
  <si>
    <t>GALVANIZACAO A FRIO - PINTURA P/ ESTRUTURAS - CONSERVACAO</t>
  </si>
  <si>
    <t>15.80.071</t>
  </si>
  <si>
    <t>GALVANIZACAO A FRIO - PINTURA P/ ESQUADRIAS - CONSERVACAO</t>
  </si>
  <si>
    <t>15.80.072</t>
  </si>
  <si>
    <t>PRIMER P/ GALVANIZADOS (GALVIT/SIMILAR) - ESTRUTURAS - CONSERVACAO</t>
  </si>
  <si>
    <t>15.80.073</t>
  </si>
  <si>
    <t>PRIMER P/ GALVANIZADOS (GALVIT/SIMILAR) - ESQUADRIAS - CONSERVACAO</t>
  </si>
  <si>
    <t>15.80.075</t>
  </si>
  <si>
    <t>FUNDO ANTI-OXIDANTE EM ESTRUTURAS - CONSERVACAO</t>
  </si>
  <si>
    <t>15.80.076</t>
  </si>
  <si>
    <t>FUNDO ANTI-OXIDANTE EM ESQUADRIAS - CONSERVACAO</t>
  </si>
  <si>
    <t>15.80.080</t>
  </si>
  <si>
    <t>SERVIÇO GALVANIZACAO A FOGO - ESTRUTURAS / ESQUADRIAS.</t>
  </si>
  <si>
    <t>15.80.099</t>
  </si>
  <si>
    <t>SERVICOS DE PINTURA - CONSERVACAO</t>
  </si>
  <si>
    <t>16.01.008</t>
  </si>
  <si>
    <t>FD-07 FECHAM DIVISA/BL CONCRETO/REV CHAP GROSSO FACE EXT H=185CM/SAPAT</t>
  </si>
  <si>
    <t>16.01.009</t>
  </si>
  <si>
    <t>FD-08 FECHAM DIVISA/BL CONCRETO/REV CHAP GROSSO FACE EXT H=185CM/BROCA</t>
  </si>
  <si>
    <t>16.01.010</t>
  </si>
  <si>
    <t>FD-10 FECHAMENTO PARA DEVISAS/MOUROES</t>
  </si>
  <si>
    <t>16.01.011</t>
  </si>
  <si>
    <t>FD-11 FECHAMENTO DE DIVISAS - MOUROES C/ PLACAS PRE MOLDADAS</t>
  </si>
  <si>
    <t>16.01.012</t>
  </si>
  <si>
    <t>FD-12 FECHAMENTO DE DIVISAS - MOUROES C/ ARAMES E HIBISCOS</t>
  </si>
  <si>
    <t>16.01.013</t>
  </si>
  <si>
    <t>FD-13 FECHAMENTO DIV/BL CONCR/SEM REVESTIMENTO (H=185CM/SAPATA)</t>
  </si>
  <si>
    <t>16.01.014</t>
  </si>
  <si>
    <t>FD-14 FECHAMENTO DE DIVISA/BLOCO DE CONCRETO/ S/REVEST. H=185CM/BROCA</t>
  </si>
  <si>
    <t>16.01.015</t>
  </si>
  <si>
    <t>FD-15 FECHAMENTO DE DIVISA/BL CONCRETO/REVEST CHAP FINO H=235CM/SAPATA</t>
  </si>
  <si>
    <t>16.01.016</t>
  </si>
  <si>
    <t>FD-16 FECHAMENTO DIVISA/BL CONCRETO/REVEST CHAPISCO FINO H=235CM/BROCA</t>
  </si>
  <si>
    <t>16.01.021</t>
  </si>
  <si>
    <t>FD-21 FECHAMENTO DE DIVISA COM GRADIL ELETROFUNDIDO / SAPATA (H=185CM)</t>
  </si>
  <si>
    <t>16.01.022</t>
  </si>
  <si>
    <t>FD-22 FECHAMENTO DE DIVISA COM GRADIL ELETROFUNDIDO/SAPATA (H=235CM)</t>
  </si>
  <si>
    <t>16.01.028</t>
  </si>
  <si>
    <t>FD-23 FECHAMENTO DE DIVISA COM GRADIL ELETROFUNDIDO / BROCA (H=185CM)</t>
  </si>
  <si>
    <t>16.01.029</t>
  </si>
  <si>
    <t>FD-24 FECHAMENTO DE DIVISA COM GRADIL ELETROFUNDIDO / BROCA (H=235CM)</t>
  </si>
  <si>
    <t>16.01.030</t>
  </si>
  <si>
    <t>FD-25 FECHAMENTO DIVISA C/ GRADIL ELETROF / SAPATA (199X132.20CM)</t>
  </si>
  <si>
    <t>16.01.031</t>
  </si>
  <si>
    <t>FD-26 FECHAMENTO DIVISA C/ GRADIL ELETROF / BROCA (199X132.20CM)</t>
  </si>
  <si>
    <t>16.01.032</t>
  </si>
  <si>
    <t>FD-27 FECHAMENTO DIVISA C/ GRADIL ELETROF / SAPATA (59X211.40CM)</t>
  </si>
  <si>
    <t>16.01.033</t>
  </si>
  <si>
    <t>FD-28 FECHAMENTO DIVISA C/ GRADIL ELETROF / BROCA (59X211.40CM)</t>
  </si>
  <si>
    <t>16.01.045</t>
  </si>
  <si>
    <t>16.01.046</t>
  </si>
  <si>
    <t>PORTÃO EM CHAPA DE AÇO</t>
  </si>
  <si>
    <t>16.01.058</t>
  </si>
  <si>
    <t>GRADIL ELETROFUNDIDO GALV. COM PINTURA ELETROSTATICA 62X132MM BARRA 25X2MM</t>
  </si>
  <si>
    <t>16.01.060</t>
  </si>
  <si>
    <t>FD-29 FECHAMENTO DIVISA C/ ELEMENTO VAZADO / SAPATA (239X199CM)</t>
  </si>
  <si>
    <t>16.01.061</t>
  </si>
  <si>
    <t>FD-30 FECHAMENTO DIVISA C/ ELEMENTO VAZADO / BROCA (239X199CM)</t>
  </si>
  <si>
    <t>16.01.062</t>
  </si>
  <si>
    <t>FD-31 FECHAMENTO DIVISA C/ ELEMENTO VAZADO / SAPATA (39X199CM)</t>
  </si>
  <si>
    <t>16.01.063</t>
  </si>
  <si>
    <t>FD-32 FECHAMENTO DIVISA C/ ELEMENTO VAZADO / BROCA (39X199CM)</t>
  </si>
  <si>
    <t>16.01.064</t>
  </si>
  <si>
    <t>PT-29 PORTAO DE TELA PARA QUADRA</t>
  </si>
  <si>
    <t>16.01.065</t>
  </si>
  <si>
    <t>VERGA/CINTA EM BLOCO DE CONCRETO CANALETA 14X19X39CM</t>
  </si>
  <si>
    <t>16.01.066</t>
  </si>
  <si>
    <t>VERGA/CINTA EM BLOCO DE CONCRETO CANALETA 19X19X39CM</t>
  </si>
  <si>
    <t>16.01.067</t>
  </si>
  <si>
    <t>FD-33 FECHAMENTO DE DIVISA/BL.CONCRETO/REVEST. CHAPISCO GROSSO</t>
  </si>
  <si>
    <t>16.01.068</t>
  </si>
  <si>
    <t>FD-34 FECHAMENTO DE DIVISA/BL. CONCRETO/REVEST. CHAPISCO GROSSO</t>
  </si>
  <si>
    <t>16.01.080</t>
  </si>
  <si>
    <t>PT-30 PORTAO GRADIL ELETROFUNDIDO / PILARETE DE CONCRETO (300X185CM)</t>
  </si>
  <si>
    <t>16.01.081</t>
  </si>
  <si>
    <t>PT-31 PORTAO GRADIL ELETROFUNDIDO / PILARETE DE CONCRETO (300X235CM)</t>
  </si>
  <si>
    <t>16.01.082</t>
  </si>
  <si>
    <t>PT-32 PORTAO GRADIL ELETROFUNDIDO / PILARETE DE CONCRETO (180X185CM)</t>
  </si>
  <si>
    <t>16.01.083</t>
  </si>
  <si>
    <t>PT-33 PORTAO GRADIL ELETROFUNDIDO / PILARETE DE CONCRETO (180X235CM)</t>
  </si>
  <si>
    <t>16.01.088</t>
  </si>
  <si>
    <t>PT-41 PORTAO EM CHAPA DE ACO (300X235CM)</t>
  </si>
  <si>
    <t>16.01.089</t>
  </si>
  <si>
    <t>PT-42 PORTAO EM CHAPA DE ACO (180X235CM)</t>
  </si>
  <si>
    <t>16.01.090</t>
  </si>
  <si>
    <t>FE-01  FECHAMENTO PARA SETORIZAÇAO 120&lt;H&lt;200 CM  (ALAMBRADO)</t>
  </si>
  <si>
    <t>16.01.091</t>
  </si>
  <si>
    <t>FE-02  FECHAMENTO PARA SETORIZAÇAO (GRADIL ELETROFUNDIDO)</t>
  </si>
  <si>
    <t>16.01.092</t>
  </si>
  <si>
    <t>PT-50 PORTAO DE TELA PARA SETORIZAÇAO 120&lt;H&lt;200 CM</t>
  </si>
  <si>
    <t>16.01.093</t>
  </si>
  <si>
    <t>PT-34 PORTAO GRADIL ELETROFUNDIDO / PILARETE METALICO (300X185CM)</t>
  </si>
  <si>
    <t>16.01.094</t>
  </si>
  <si>
    <t>PT-35 PORTAO GRADIL ELETROFUNDIDO / PILARETE METALICO (300X235CM)</t>
  </si>
  <si>
    <t>16.01.095</t>
  </si>
  <si>
    <t>PT-36 PORTAO GRADIL ELETROFUNDIDO / PILARETE METALICO (180X185CM)</t>
  </si>
  <si>
    <t>16.01.098</t>
  </si>
  <si>
    <t>PT-37 PORTAO GRADIL ELETROFUNDIDO / PILARETE METALICO (180X235CM)</t>
  </si>
  <si>
    <t>16.01.099</t>
  </si>
  <si>
    <t>SERVICOS PARA FECHAMENTOS</t>
  </si>
  <si>
    <t>16.02.004</t>
  </si>
  <si>
    <t>PAVIMENTAÇÃO DE CONCRETO P/PISO PERMEAVEL DRENANTE (DIAGONAL)</t>
  </si>
  <si>
    <t>16.02.008</t>
  </si>
  <si>
    <t>16.02.009</t>
  </si>
  <si>
    <t>PLACA DE CONCRETO MOLDADA NO LOCAL - 90X90 CM</t>
  </si>
  <si>
    <t>PAVIMENTAÇÃO DE CONCRETO P/PISO PERMEAVEL DRENANTE (SEXTAVADO)</t>
  </si>
  <si>
    <t>16.02.014</t>
  </si>
  <si>
    <t>PAVIMENTAÇAO DE CONCRETO PARA PISO PERMEAVEL DRENANTE (GRAMA)</t>
  </si>
  <si>
    <t>16.02.015</t>
  </si>
  <si>
    <t>PAVIMENTACAO ASFALTICA</t>
  </si>
  <si>
    <t>16.02.018</t>
  </si>
  <si>
    <t>BORRACHA ASSENTADA C/ ARGAMASSA - PISO TATIL ALERTA</t>
  </si>
  <si>
    <t>16.02.022</t>
  </si>
  <si>
    <t>PAVIMENTACAO COM PEDRISCO COM ESPESS DE 5 CM</t>
  </si>
  <si>
    <t>16.02.023</t>
  </si>
  <si>
    <t>PAVIMENTACAO DE PEDRA MOSAICO PORTUGUES 2 COR/SOBRE BASE AREIA</t>
  </si>
  <si>
    <t>16.02.025</t>
  </si>
  <si>
    <t>GUIAS PRE-MOLDADAS TIPO PMSP</t>
  </si>
  <si>
    <t>16.02.026</t>
  </si>
  <si>
    <t>SARJETAS MOLDADAS NO LOCAL TIPO PMSP</t>
  </si>
  <si>
    <t>16.02.027</t>
  </si>
  <si>
    <t>GA-01 GUIA LEVE OU SEPARADOR DE PISOS</t>
  </si>
  <si>
    <t>16.02.028</t>
  </si>
  <si>
    <t>GA-02 GUIA E SARJETA</t>
  </si>
  <si>
    <t>16.02.029</t>
  </si>
  <si>
    <t>GA-03 GUIA E SARJETA TIPO PMSP</t>
  </si>
  <si>
    <t>16.02.031</t>
  </si>
  <si>
    <t>DEGRAU DE CONCRETO CAMURCADO</t>
  </si>
  <si>
    <t>16.02.033</t>
  </si>
  <si>
    <t>PEDRA MIRACEMA</t>
  </si>
  <si>
    <t>16.02.039</t>
  </si>
  <si>
    <t>PAVIMENTAÇÃO DE CONCRETO P/PISO PERMEAVEL DRENANTE (QUADRICULADO)</t>
  </si>
  <si>
    <t>16.02.040</t>
  </si>
  <si>
    <t>PAVIMENTACAO ARTICULADA BLOCO CONCRETO INTERTRAVADO  E=6CM  35 Mpa COR NATURAL SOBRE BASE AREIA GROSSA</t>
  </si>
  <si>
    <t>16.02.041</t>
  </si>
  <si>
    <t>PAVIMENTACAO ARTICULADA BLOCO CONCRETO INTERTRAVADO  E=6CM  35 Mpa COLORIDO SOBRE BASE AREIA GROSSA</t>
  </si>
  <si>
    <t>16.02.050</t>
  </si>
  <si>
    <t>PASTILHA NATURAL 2,5X2,5CM - DETALHES E REQUADROS</t>
  </si>
  <si>
    <t>16.02.051</t>
  </si>
  <si>
    <t>PASTILHA NATURAL 5,0X5,0CM - DETALHES E REQUADROS</t>
  </si>
  <si>
    <t>16.02.056</t>
  </si>
  <si>
    <t>LADRILHO HIDRAULICO 20X20CM LISO 1 COR</t>
  </si>
  <si>
    <t>16.02.061</t>
  </si>
  <si>
    <t>16.02.062</t>
  </si>
  <si>
    <t>16.02.063</t>
  </si>
  <si>
    <t>PAVIMENTACAO ARTICULADA BLOCO CONCRETO INTERTRAVADO  E=8CM  50 Mpa COR NATURAL SOBRE BASE AREIA GROSSA</t>
  </si>
  <si>
    <t>16.02.064</t>
  </si>
  <si>
    <t>16.02.066</t>
  </si>
  <si>
    <t>PISO DE CONCRETO ARMADO Fck 25MPa DESEMPENAMENTO MECÂNICO  E=10CM</t>
  </si>
  <si>
    <t>16.02.067</t>
  </si>
  <si>
    <t>16.02.068</t>
  </si>
  <si>
    <t>DEGRAU DE CONCRETO ARMADO Fck 25MPa DESEMPENADO E=6CM  INCLUSIVE LASTRO DE BRITA</t>
  </si>
  <si>
    <t>16.02.069</t>
  </si>
  <si>
    <t>16.02.070</t>
  </si>
  <si>
    <t>LASTRO DE CONCRETO - 5CM</t>
  </si>
  <si>
    <t>16.02.071</t>
  </si>
  <si>
    <t>16.02.080</t>
  </si>
  <si>
    <t>16.02.090</t>
  </si>
  <si>
    <t>CIMENTADO DESEMPENADO COM JUNTA SECA E=3,5CM INCL ARG REG</t>
  </si>
  <si>
    <t>16.02.091</t>
  </si>
  <si>
    <t>CIMENTADO DESEMPENADO ALISADO C/ CORANTE E=3,5CM INCL ARG REG</t>
  </si>
  <si>
    <t>16.02.099</t>
  </si>
  <si>
    <t>REVESTIMENTOS P/ PISOS EXTERNOS</t>
  </si>
  <si>
    <t>16.02.100</t>
  </si>
  <si>
    <t>LASTRO DE BRITA E=5CM COM AGREGADO RECICLADO DA CONSTRUÇÃO CIVIL</t>
  </si>
  <si>
    <t>16.02.101</t>
  </si>
  <si>
    <t>LASTRO DE CONCRETO TRAÇO 1:4:8   E=5CM  COM AGREGADO RECICLADO DA CONSTRUÇAO CIVIL.</t>
  </si>
  <si>
    <t>16.02.105</t>
  </si>
  <si>
    <t>CIMENTADO DESEMPENADO COM JUNTA SECA E = 5 CM COM AGREGADO RECICLADO DA CONSTRUÇAO CIVIL</t>
  </si>
  <si>
    <t>16.02.106</t>
  </si>
  <si>
    <t>CIMENTADO DESEMPENADO E ALISADO COM CORANTE  E = 5 CM COM AGREGADO RECICLADO DA CONSTRUÇAO CIVIL</t>
  </si>
  <si>
    <t>16.03.001</t>
  </si>
  <si>
    <t>CORTE DE MATO E GRAMA - ROÇAGEM MECANIZADA</t>
  </si>
  <si>
    <t>16.03.002</t>
  </si>
  <si>
    <t>GRAMA ESMERALDA EM PLACAS</t>
  </si>
  <si>
    <t>16.03.006</t>
  </si>
  <si>
    <t>GRAMA SAO CARLOS EM PLACAS</t>
  </si>
  <si>
    <t>FORRACAO - MARANTA</t>
  </si>
  <si>
    <t>16.03.012</t>
  </si>
  <si>
    <t>GRAMA PRETA EM MUDAS</t>
  </si>
  <si>
    <t>16.03.014</t>
  </si>
  <si>
    <t>AP-02 PROTETOR PARA ARVORES</t>
  </si>
  <si>
    <t>16.03.031</t>
  </si>
  <si>
    <t>ARVORE ORNAMENTAL H=1,50 A 2.00M - TIPUANA</t>
  </si>
  <si>
    <t>16.03.063</t>
  </si>
  <si>
    <t>PALMEIRA JERIVÁ H=1,50 A 2,00 M</t>
  </si>
  <si>
    <t>16.03.066</t>
  </si>
  <si>
    <t>ARBUSTO H=0.50 A 0.70M - AZALÉIA</t>
  </si>
  <si>
    <t>16.03.067</t>
  </si>
  <si>
    <t>ARBUSTO H=0.50 A 0.70M - BELA EMILIA</t>
  </si>
  <si>
    <t>16.03.075</t>
  </si>
  <si>
    <t>ARBUSTO COSTELA- DE -ADAO  H=0.50 A 0.70 M</t>
  </si>
  <si>
    <t>16.03.076</t>
  </si>
  <si>
    <t>ARBUSTO  GUAIMBÊ   H=0.50 A 0.70 M</t>
  </si>
  <si>
    <t>16.03.077</t>
  </si>
  <si>
    <t>ARBUSTO PRIMAVERA   H=0.50 A 0.70 M</t>
  </si>
  <si>
    <t>16.03.080</t>
  </si>
  <si>
    <t>ARBUSTO H=0,50 A 0,70 M - CALIANDRA</t>
  </si>
  <si>
    <t>16.03.083</t>
  </si>
  <si>
    <t>BAMBU H=1,00 A 2,00 M - BAMBUZINHO</t>
  </si>
  <si>
    <t>16.03.085</t>
  </si>
  <si>
    <t>FORRACAO - CURCULIGO</t>
  </si>
  <si>
    <t>16.03.087</t>
  </si>
  <si>
    <t>FORRACAO - LANTANA</t>
  </si>
  <si>
    <t>16.03.088</t>
  </si>
  <si>
    <t>FORRACAO - LIRIO AMARELO</t>
  </si>
  <si>
    <t>16.03.090</t>
  </si>
  <si>
    <t>ARBUSTO SANQUÉSIA   H=0.50 A 0.70 M</t>
  </si>
  <si>
    <t>16.03.091</t>
  </si>
  <si>
    <t>FORRACAO - PILEIA</t>
  </si>
  <si>
    <t>16.03.092</t>
  </si>
  <si>
    <t>FORRACAO - CLOROFITO</t>
  </si>
  <si>
    <t>16.03.093</t>
  </si>
  <si>
    <t>FORRACAO - VEDELIA</t>
  </si>
  <si>
    <t>16.03.096</t>
  </si>
  <si>
    <t>FORRACAO - AGAPANTO</t>
  </si>
  <si>
    <t>16.03.099</t>
  </si>
  <si>
    <t>SERVIÇOS DE PAISAGISMO</t>
  </si>
  <si>
    <t>16.03.100</t>
  </si>
  <si>
    <t>ARBUSTO ALECRIM H=0,50M A 0,70M</t>
  </si>
  <si>
    <t>16.03.101</t>
  </si>
  <si>
    <t>FORRAÇÃO AZULZINHA</t>
  </si>
  <si>
    <t>16.03.102</t>
  </si>
  <si>
    <t>FORRAÇÃO BARLÉRIA</t>
  </si>
  <si>
    <t>16.03.103</t>
  </si>
  <si>
    <t>FORRAÇÃO BULBINE</t>
  </si>
  <si>
    <t>16.03.104</t>
  </si>
  <si>
    <t>ARBUSTO DICORISANDRA H=0,50 A 0,70M</t>
  </si>
  <si>
    <t>16.03.105</t>
  </si>
  <si>
    <t>FORRAÇÃO DINHEIRO-EM-PENCA</t>
  </si>
  <si>
    <t>16.03.106</t>
  </si>
  <si>
    <t>FORRAÇÃO GOTA DE ORVALHO</t>
  </si>
  <si>
    <t>16.03.107</t>
  </si>
  <si>
    <t>FORRAÇÃO GRAMA-AMENDOIM</t>
  </si>
  <si>
    <t>16.03.108</t>
  </si>
  <si>
    <t>FORRAÇÃO JIBÓIA-VERDE</t>
  </si>
  <si>
    <t>16.03.109</t>
  </si>
  <si>
    <t>FORRAÇÃO LAMBARI-ROXO</t>
  </si>
  <si>
    <t>16.03.110</t>
  </si>
  <si>
    <t>ARBUSTO MANJERICÃO H=0,50 A 0,70M</t>
  </si>
  <si>
    <t>16.03.111</t>
  </si>
  <si>
    <t>FORRAÇÃO OFIOPOGO</t>
  </si>
  <si>
    <t>16.03.112</t>
  </si>
  <si>
    <t>FORRAÇÃO PAPIRINHO</t>
  </si>
  <si>
    <t>16.03.113</t>
  </si>
  <si>
    <t>FORRAÇÃO SINGÔNIO</t>
  </si>
  <si>
    <t>16.03.114</t>
  </si>
  <si>
    <t>FORRAÇÃO TRAPOERABA</t>
  </si>
  <si>
    <t>16.03.150</t>
  </si>
  <si>
    <t>ÁRVORE ORNAMENTAL AROEIRA-DO-SERTÃO H=2,00M</t>
  </si>
  <si>
    <t>16.03.151</t>
  </si>
  <si>
    <t>ÁRVORE ORNAMENTAL CANELA-PRETA H=2,00M</t>
  </si>
  <si>
    <t>16.03.152</t>
  </si>
  <si>
    <t>ÁRVORE ORNAMENTAL CANELA-SASSAFRÁS H=2,00M</t>
  </si>
  <si>
    <t>16.03.153</t>
  </si>
  <si>
    <t>ÁRVORE ORNAMENTAL CASTANHA-DO-PARÁ H=2,00M</t>
  </si>
  <si>
    <t>16.03.154</t>
  </si>
  <si>
    <t>ÁRVORE ORNAMENTAL IMBUIA H=2,00M</t>
  </si>
  <si>
    <t>16.03.155</t>
  </si>
  <si>
    <t>ÁRVORE ORNAMENTAL JABORANDI H=2,00M</t>
  </si>
  <si>
    <t>16.03.156</t>
  </si>
  <si>
    <t>ÁRVORE ORNAMENTAL PEROBA ROSA H=2,00M</t>
  </si>
  <si>
    <t>16.03.157</t>
  </si>
  <si>
    <t>ÁRVORE ORNAMENTAL PINHEIRO-DO-PARANÁ H=2,00M</t>
  </si>
  <si>
    <t>16.03.170</t>
  </si>
  <si>
    <t>ÁRVORE  PEITO DE POMBA H=0,50 A 1,00M. (NATIVA PIONEIRA-SP)</t>
  </si>
  <si>
    <t>16.03.171</t>
  </si>
  <si>
    <t>ÁRVORE  TÁPIA  H=0,50M A 1,00M. (NATIVA PIONEIRA-SP)</t>
  </si>
  <si>
    <t>16.03.172</t>
  </si>
  <si>
    <t>ÁRVORE CAPIXINGUI  H=0,50M A 1,00M (NATIVA PIONEIRA-SP)</t>
  </si>
  <si>
    <t>16.03.173</t>
  </si>
  <si>
    <t>ÁRVORE INGÁ  H=0,50M A 1,00M (NATIVA PIONEIRA-SP)</t>
  </si>
  <si>
    <t>16.03.174</t>
  </si>
  <si>
    <t>ÁRVORE FUMO BRAVO  H=0,50M A 1,00M (NATIVA PIONEIRA-SP)</t>
  </si>
  <si>
    <t>16.03.175</t>
  </si>
  <si>
    <t>ÁRVORE MUTAMBO  H=0,50M A 1,00M (NATIVA PIONEIRA-SP)</t>
  </si>
  <si>
    <t>16.03.176</t>
  </si>
  <si>
    <t>ÁRVORE AÇOITA CAVALO  H=0,50M A 1,00M (NATIVA PIONEIRA-SP)</t>
  </si>
  <si>
    <t>16.03.177</t>
  </si>
  <si>
    <t>ÁRVORE PAU POLVORA  H=0,50M A 1,00M (NATIVA PIONEIRA-SP)</t>
  </si>
  <si>
    <t>16.03.190</t>
  </si>
  <si>
    <t>ÁRVORE PEITO DE POMBA H=2,00M (NATIVA PIONEIRA-SP)</t>
  </si>
  <si>
    <t>16.03.191</t>
  </si>
  <si>
    <t>ÁRVORE TÁPIA H=2,00M (NATIVA PIONEIRA-SP)</t>
  </si>
  <si>
    <t>16.03.192</t>
  </si>
  <si>
    <t>ÁRVORE CAPIXINGUI H=2,00M (NATIVA PIONEIRA-SP)</t>
  </si>
  <si>
    <t>16.03.193</t>
  </si>
  <si>
    <t>ÁRVORE INGÁ  H=2,00M (NATIVA PIONEIRA-SP)</t>
  </si>
  <si>
    <t>16.03.194</t>
  </si>
  <si>
    <t>ÁRVORE FUMO BRAVO H=2,00M (NATIVA PIONEIRA-SP)</t>
  </si>
  <si>
    <t>16.03.195</t>
  </si>
  <si>
    <t>ÁRVORE MUTAMBO H=2,00M (NATIVA PIONEIRA-SP)</t>
  </si>
  <si>
    <t>16.03.196</t>
  </si>
  <si>
    <t>ÁRVORE AÇOITA CAVALO  H=2,00M (NATIVA PIONEIRA-SP)</t>
  </si>
  <si>
    <t>16.03.197</t>
  </si>
  <si>
    <t>ÁRVORE PAU POLVORA H=2,00M (NATIVA PIONEIRA-SP)</t>
  </si>
  <si>
    <t>16.03.200</t>
  </si>
  <si>
    <t>ÁRVORE ORNAMENTAL ALDRAGO H=2,00M</t>
  </si>
  <si>
    <t>16.03.201</t>
  </si>
  <si>
    <t>ÁRVORE ORNAMENTAL PAU-CIGARRA H=2,00M</t>
  </si>
  <si>
    <t>16.03.202</t>
  </si>
  <si>
    <t>ÁRVORE ORNAMENTAL ARAÇÁ H=2,00M</t>
  </si>
  <si>
    <t>16.03.203</t>
  </si>
  <si>
    <t>ÁRVORE ORNAMENTAL AROEIRA-SALSA H=2,00M</t>
  </si>
  <si>
    <t>16.03.204</t>
  </si>
  <si>
    <t>ÁRVORE ORNAMENTAL BICO-DE-PATO H=2,00M</t>
  </si>
  <si>
    <t>16.03.205</t>
  </si>
  <si>
    <t>ÁRVORE ORNAMENTAL CHUVA DE OURO H=2,00M</t>
  </si>
  <si>
    <t>16.03.206</t>
  </si>
  <si>
    <t>ÁRVORE ORNAMENTAL CANELEIRA H=2,00M</t>
  </si>
  <si>
    <t>16.03.207</t>
  </si>
  <si>
    <t>ÁRVORE ORNAMENTAL CAPUTUNA-PRETA (CHUPA FERRO) H=2,00M</t>
  </si>
  <si>
    <t>16.03.208</t>
  </si>
  <si>
    <t>ÁRVORE ORNAMENTAL CAROBA H=2,00M</t>
  </si>
  <si>
    <t>16.03.209</t>
  </si>
  <si>
    <t>ÁRVORE ORNAMENTAL CAROBA-BRANCA H=2,00M</t>
  </si>
  <si>
    <t>16.03.210</t>
  </si>
  <si>
    <t>ÁRVORE ORNAMENTAL CAROBÃO H=2,00M</t>
  </si>
  <si>
    <t>16.03.211</t>
  </si>
  <si>
    <t>ÁRVORE ORNAMENTAL CARVALHO-BRASILEIRO (CARVALHO DO BRASIL) H=2,00M</t>
  </si>
  <si>
    <t>16.03.212</t>
  </si>
  <si>
    <t>ÁRVORE ORNAMENTAL CÁSSIA-GRANDE H=2,00M</t>
  </si>
  <si>
    <t>16.03.213</t>
  </si>
  <si>
    <t>ÁRVORE ORNAMENTAL CEDRO-ROSA (CEDRO) H=2,00M</t>
  </si>
  <si>
    <t>16.03.214</t>
  </si>
  <si>
    <t>ÁRVORE ORNAMENTAL CHÁ-DE-BUGRE (CAPITÃO DO CAMPO) H=2,00M</t>
  </si>
  <si>
    <t>16.03.215</t>
  </si>
  <si>
    <t>ÁRVORE ORNAMENTAL DEDALEIRO H=2,00M</t>
  </si>
  <si>
    <t>16.03.216</t>
  </si>
  <si>
    <t>ÁRVORE ORNAMENTAL DIADEMA H=2,00M</t>
  </si>
  <si>
    <t>16.03.217</t>
  </si>
  <si>
    <t>ÁRVORE ORNAMENTAL EMBAÚBA H=2,00M</t>
  </si>
  <si>
    <t>16.03.218</t>
  </si>
  <si>
    <t>ÁRVORE ORNAMENTAL EMBIRUÇU H=2,00M</t>
  </si>
  <si>
    <t>16.03.219</t>
  </si>
  <si>
    <t>ÁRVORE ORNAMENTAL FEIJOA H=2,00M</t>
  </si>
  <si>
    <t>16.03.220</t>
  </si>
  <si>
    <t>ÁRVORE ORNAMENTAL GUANANDI H=2,00M</t>
  </si>
  <si>
    <t>16.03.221</t>
  </si>
  <si>
    <t>ÁRVORE ORNAMENTAL IPÊ-AMARELO-DA-SERRA H=2,00M</t>
  </si>
  <si>
    <t>16.03.222</t>
  </si>
  <si>
    <t>ÁRVORE ORNAMENTAL IPÊ-BRANCO H=2,00M</t>
  </si>
  <si>
    <t>16.03.223</t>
  </si>
  <si>
    <t>ÁRVORE ORNAMENTAL IPÊ-ROXO DE 7 FOLHAS H=2,00M</t>
  </si>
  <si>
    <t>16.03.224</t>
  </si>
  <si>
    <t>ÁRVORE ORNAMENTAL JACARANDÁ-PAULISTA H=2,00M</t>
  </si>
  <si>
    <t>16.03.225</t>
  </si>
  <si>
    <t>ÁRVORE ORNAMENTAL JEQUITIBÁ-BRANCO H=2,00M</t>
  </si>
  <si>
    <t>16.03.226</t>
  </si>
  <si>
    <t>ÁRVORE ORNAMENTAL JEQUITIBÁ-ROSA H=2,00M</t>
  </si>
  <si>
    <t>16.03.227</t>
  </si>
  <si>
    <t>ÁRVORE ORNAMENTAL MIRINDIBA (MIRINDIBA ROSA) H=2,00M</t>
  </si>
  <si>
    <t>16.03.228</t>
  </si>
  <si>
    <t>ÁRVORE ORNAMENTAL MULUNGU-DO-LITORAL (SUINÃ) H=2,00M</t>
  </si>
  <si>
    <t>16.03.229</t>
  </si>
  <si>
    <t>ÁRVORE ORNAMENTAL MULUNGU H=2,00M</t>
  </si>
  <si>
    <t>16.03.230</t>
  </si>
  <si>
    <t>ÁRVORE ORNAMENTAL PATA-DE-VACA-BRANCA (PATA-DE-VACA) H=2,00M</t>
  </si>
  <si>
    <t>16.03.231</t>
  </si>
  <si>
    <t>ÁRVORE ORNAMENTAL TARUMÃ H=2,00M</t>
  </si>
  <si>
    <t>16.03.232</t>
  </si>
  <si>
    <t>ÁRVORE ORNAMENTAL URUCUM H=2,00M</t>
  </si>
  <si>
    <t>ARBUSTO ALPÍNIA H=0,50 A 0,70M</t>
  </si>
  <si>
    <t>16.03.301</t>
  </si>
  <si>
    <t>ARBUSTO AVE-DO-PARAÍSO H=0,50 A 0,70M</t>
  </si>
  <si>
    <t>16.03.302</t>
  </si>
  <si>
    <t>ARBUSTO CLÚSIA H=0,50 A 0,70M</t>
  </si>
  <si>
    <t>16.03.303</t>
  </si>
  <si>
    <t>FORRAÇÃO FALSO-ÍRIS</t>
  </si>
  <si>
    <t>16.03.304</t>
  </si>
  <si>
    <t>ARBUSTO FILODENDRO H=0,50 A 0,70M</t>
  </si>
  <si>
    <t>16.03.305</t>
  </si>
  <si>
    <t>FORRAÇÃO FLOR-LEOPARDO</t>
  </si>
  <si>
    <t>16.03.306</t>
  </si>
  <si>
    <t>ARBUSTO GARDÊNIA H=0,50 A 0,70M</t>
  </si>
  <si>
    <t>16.03.307</t>
  </si>
  <si>
    <t>ARBUSTO GUAIMBÊ-DA-FOLHA-ONDULADA H=0,50 A 0,70M</t>
  </si>
  <si>
    <t>16.03.308</t>
  </si>
  <si>
    <t>ARBUSTO GUAIMBÊ-DE-BREJO H=0,50 A 0,70M</t>
  </si>
  <si>
    <t>16.03.309</t>
  </si>
  <si>
    <t>FORRAÇÃO HELICÔNIA-PAPAGAIO</t>
  </si>
  <si>
    <t>ARBUSTO IMBÊ H=0,50 A 0,70M</t>
  </si>
  <si>
    <t>16.03.311</t>
  </si>
  <si>
    <t>ARBUSTO JASMIM-AMARELO H=0,50 A 0,70M</t>
  </si>
  <si>
    <t>16.03.312</t>
  </si>
  <si>
    <t>ARBUSTO LANTERNA-CHINESA H=0,50 A 0,70M</t>
  </si>
  <si>
    <t>16.03.313</t>
  </si>
  <si>
    <t>ARBUSTO MANACÁ-DE-CHEIRO H=0,50 A 0,70M</t>
  </si>
  <si>
    <t>16.03.314</t>
  </si>
  <si>
    <t>ARBUSTO MARIA-PRETA H=0,50 A 0,70M</t>
  </si>
  <si>
    <t>16.03.315</t>
  </si>
  <si>
    <t>FORRAÇÃO MORÉIA-AMARELA</t>
  </si>
  <si>
    <t>16.03.316</t>
  </si>
  <si>
    <t>ARBUSTO MUSSAENDA H=0,50 A 0,70M</t>
  </si>
  <si>
    <t>16.03.317</t>
  </si>
  <si>
    <t>ARBUSTO MUSSAENDA-FRONDOSA H=0,50 A 0,70M</t>
  </si>
  <si>
    <t>16.03.318</t>
  </si>
  <si>
    <t>ARBUSTO PLEOMELE H=0,50 A 0,70M</t>
  </si>
  <si>
    <t>16.03.319</t>
  </si>
  <si>
    <t>ARBUSTO QUARESMEIRINHA H=0,50 A 0,70M</t>
  </si>
  <si>
    <t>ARBUSTO RESEDÁ H=0,50 A 0,70M</t>
  </si>
  <si>
    <t>16.03.321</t>
  </si>
  <si>
    <t>ARBUSTO SOMBRINHA-CHINESA H=0,50 A 0,70M</t>
  </si>
  <si>
    <t>16.03.322</t>
  </si>
  <si>
    <t>ARBUSTO TUMBÉRGIA H=0,50 A 0,70M</t>
  </si>
  <si>
    <t>16.03.350</t>
  </si>
  <si>
    <t>FRUTÍFERA ANGELIM-DOCE H=2,00M</t>
  </si>
  <si>
    <t>16.03.351</t>
  </si>
  <si>
    <t>FRUTÍFERA CEREJINHA (CEREJEIRA DO MATO)  H=2,00M</t>
  </si>
  <si>
    <t>16.03.352</t>
  </si>
  <si>
    <t>FRUTÍFERA GENIPAPO (JENIPAPO) H=2,00M</t>
  </si>
  <si>
    <t>16.03.353</t>
  </si>
  <si>
    <t>FRUTÍFERA GOIABEIRA H=2,00M</t>
  </si>
  <si>
    <t>16.03.354</t>
  </si>
  <si>
    <t>FRUTÍFERA GRUMIXAMA H=2,00M</t>
  </si>
  <si>
    <t>16.03.355</t>
  </si>
  <si>
    <t>FRUTÍFERA GABIROBA  H=2,00M</t>
  </si>
  <si>
    <t>16.03.356</t>
  </si>
  <si>
    <t>FRUTÍFERA JABUTICABEIRA H=2,00M</t>
  </si>
  <si>
    <t>PALMEIRA AÇAÍ H=1,50 A 2,00M</t>
  </si>
  <si>
    <t>16.03.401</t>
  </si>
  <si>
    <t>PALMEIRA GUARIROBA H=1,50 A 2,00M</t>
  </si>
  <si>
    <t>16.03.402</t>
  </si>
  <si>
    <t>PALMEIRA INDAIÁ H=1,50 A 2,00M</t>
  </si>
  <si>
    <t>16.03.403</t>
  </si>
  <si>
    <t>PALMEIRA PALMITO-JUÇARA (PALMITO) H=1,50 A 2,00M</t>
  </si>
  <si>
    <t>16.03.404</t>
  </si>
  <si>
    <t>PALMEIRA PUPUNHA H=1,50 A 2,00M</t>
  </si>
  <si>
    <t>16.03.430</t>
  </si>
  <si>
    <t>CIPÓ DE SÃO JOÃO H=0,50 A 0,70M</t>
  </si>
  <si>
    <t>16.03.431</t>
  </si>
  <si>
    <t>CUSPIDÁRIA H=0,50 A 0,70M</t>
  </si>
  <si>
    <t>16.03.432</t>
  </si>
  <si>
    <t>IPOMÉIA H=0,50 A 0,70M</t>
  </si>
  <si>
    <t>16.03.450</t>
  </si>
  <si>
    <t>TRANSPLANTE INTERNO DE ÁRVORE COM 2CM&lt;DAP&lt;3CM</t>
  </si>
  <si>
    <t>16.03.451</t>
  </si>
  <si>
    <t>TRANSPLANTE INTERNO DE ÁRVORE COM 3CM&lt;DAP&lt;5CM</t>
  </si>
  <si>
    <t>16.03.452</t>
  </si>
  <si>
    <t>TRANSPLANTE INTERNO DE ÁRVORE COM 5CM&lt;DAP&lt;7CM</t>
  </si>
  <si>
    <t>16.03.453</t>
  </si>
  <si>
    <t>TRANSPLANTE INTERNO DE ÁRVORE COM 7CM&lt;DAP&lt;15CM</t>
  </si>
  <si>
    <t>16.03.454</t>
  </si>
  <si>
    <t>TRANSPLANTE  INTERNO DE ÁRVORE COM 15CM&lt;DAP&lt;30CM</t>
  </si>
  <si>
    <t>16.03.455</t>
  </si>
  <si>
    <t>TRANSPLANTE  INTERNO DE ÁRVORE COM 30CM&lt;DAP&lt;45CM</t>
  </si>
  <si>
    <t>16.03.456</t>
  </si>
  <si>
    <t>TRANSPLANTE  INTERNO DE ÁRVORE COM 45CM&lt;DAP&lt;60CM</t>
  </si>
  <si>
    <t>16.03.464</t>
  </si>
  <si>
    <t>PODA DE CONSERVAÇAO / ADEQUAÇAO PARA ARVORES COM  ALTURA ATE 10M TOPO DA COPA.</t>
  </si>
  <si>
    <t>16.03.465</t>
  </si>
  <si>
    <t>PODA DE CONSERVAÇAO / ADEQUAÇAO PARA ARVORES TOPO DA COPA COM ALTURA SUPERIOR A 10M</t>
  </si>
  <si>
    <t>16.03.466</t>
  </si>
  <si>
    <t>TRANSPLANTE INTERNO DE ÁRVORE COM 15CM&lt;DAP&lt;30CM APLICAVEL EXCLUSIVAMENTE PELA GOE/DOEV  UMA UNIDADE-DIA.</t>
  </si>
  <si>
    <t>16.03.467</t>
  </si>
  <si>
    <t>TRANSPLANTE INTERNO DE ÁRVORE COM 30CM&lt;DAP&lt;45CM APLICAVEL EXCLUSIVAMENTE PELA GOE/DOEV UMA UNIDADE-DIA.</t>
  </si>
  <si>
    <t>16.03.468</t>
  </si>
  <si>
    <t>TRANSPLANTE INTERNO DE ÁRVORE COM 45CM&lt;DAP&lt;60CM APLICAVEL EXCLUSIVAMENTE PELA GOE/DOEV UMA UNIDADE-DIA.</t>
  </si>
  <si>
    <t>16.03.469</t>
  </si>
  <si>
    <t>TRANSPLANTE INTERNO DE ÁRVORE COM 60CM&lt;DAP&lt;100CM APLICAVEL EXCLUSIVAMENTE PELA GOE/DOEV UMA UNIDADE-DIA.</t>
  </si>
  <si>
    <t>16.03.470</t>
  </si>
  <si>
    <t>FRUTÍFERA JAMBOLÃO H=0,50 A 1,00M</t>
  </si>
  <si>
    <t>16.03.471</t>
  </si>
  <si>
    <t>PALMEIRA INDAIÁ H=0,50 A 1,00M</t>
  </si>
  <si>
    <t>16.03.472</t>
  </si>
  <si>
    <t>ÁRVORE ORNAMENTAL ARAÇÁ H=0,50 A 1,00M</t>
  </si>
  <si>
    <t>16.03.482</t>
  </si>
  <si>
    <t>FRUTÍFERA UVAIA - DAP3</t>
  </si>
  <si>
    <t>16.03.483</t>
  </si>
  <si>
    <t>PALMEIRA GUARIROBA - DAP3</t>
  </si>
  <si>
    <t>16.03.484</t>
  </si>
  <si>
    <t>ÁRVORE ORNAMENTAL SUINÃ - DAP3</t>
  </si>
  <si>
    <t>16.03.485</t>
  </si>
  <si>
    <t>FRUTÍFERA PITANGUEIRA - DAP5</t>
  </si>
  <si>
    <t>16.03.486</t>
  </si>
  <si>
    <t>PALMEIRA JERIVÁ - DAP5</t>
  </si>
  <si>
    <t>16.03.487</t>
  </si>
  <si>
    <t>ÁRVORE ORNAMENTAL PAU-CIGARRA - DAP5</t>
  </si>
  <si>
    <t>16.03.488</t>
  </si>
  <si>
    <t>FRUTÍFERA ACEROLA H=2,00M</t>
  </si>
  <si>
    <t>16.03.489</t>
  </si>
  <si>
    <t>FRUTÍFERA AMOREIRA H=2,00M</t>
  </si>
  <si>
    <t>16.03.490</t>
  </si>
  <si>
    <t>FRUTÍFERA PITANGUEIRA H=2,00M</t>
  </si>
  <si>
    <t>16.03.491</t>
  </si>
  <si>
    <t>FRUTÍFERA UVAIA H=2,00M</t>
  </si>
  <si>
    <t>16.03.492</t>
  </si>
  <si>
    <t>ÁRVORE ORNAMENTAL ALECRIM DE CAMPINAS H=2,00M</t>
  </si>
  <si>
    <t>16.03.493</t>
  </si>
  <si>
    <t>ÁRVORE ORNAMENTAL FEDEGOSO (ALELUIA)  H=2,00M</t>
  </si>
  <si>
    <t>16.03.494</t>
  </si>
  <si>
    <t>ÁRVORE ORNAMENTAL IPÊ-AMARELO H=2,00M</t>
  </si>
  <si>
    <t>16.03.495</t>
  </si>
  <si>
    <t>ÁRVORE ORNAMENTAL IPÊ-ROXO DE BOLA  H=2,00M</t>
  </si>
  <si>
    <t>16.03.496</t>
  </si>
  <si>
    <t>ÁRVORE ORNAMENTAL JATOBÁ H=2,00M</t>
  </si>
  <si>
    <t>16.03.497</t>
  </si>
  <si>
    <t>ÁRVORE ORNAMENTAL MANACÁ-DA-SERRA  H=2,00M</t>
  </si>
  <si>
    <t>16.03.498</t>
  </si>
  <si>
    <t>ÁRVORE ORNAMENTAL PAU-BRASIL  H=2,00M</t>
  </si>
  <si>
    <t>16.03.500</t>
  </si>
  <si>
    <t>ÁRVORE ORNAMENTAL PAU-FERRO H=2,00M</t>
  </si>
  <si>
    <t>16.03.501</t>
  </si>
  <si>
    <t>ÁRVORE ORNAMENTAL QUARESMEIRA H=2,00M</t>
  </si>
  <si>
    <t>16.03.502</t>
  </si>
  <si>
    <t>ÁRVORE ORNAMENTAL SIBIPIRUNA H=2,00M</t>
  </si>
  <si>
    <t>16.03.503</t>
  </si>
  <si>
    <t>ÁRVORE ORNAMENTAL UNHA-DE-VACA H=2,00M</t>
  </si>
  <si>
    <t>16.03.508</t>
  </si>
  <si>
    <t>FRUTIFERA GOIABEIRA - DAP 7</t>
  </si>
  <si>
    <t>16.03.509</t>
  </si>
  <si>
    <t>PALMEIRA PUPUNHA - DAP 7</t>
  </si>
  <si>
    <t>16.03.510</t>
  </si>
  <si>
    <t>ARVORE ORNAMENTAL URUCUM - DAP 7</t>
  </si>
  <si>
    <t>16.04.001</t>
  </si>
  <si>
    <t>QE-02 POSTE PARA REDE DE VOLEIBOL</t>
  </si>
  <si>
    <t>16.04.002</t>
  </si>
  <si>
    <t>QE-03 TRAVE DE FUTEBOL DE SALAO (FUNDACAO DIRETA)</t>
  </si>
  <si>
    <t>16.04.007</t>
  </si>
  <si>
    <t>QE-12 QUADRA DE ESPORTES/PISO DE CONCRETO ARMADO/FUNDACAO DIRET-600 M2</t>
  </si>
  <si>
    <t>16.04.016</t>
  </si>
  <si>
    <t>QUADRA DE ESPORTES-PISO DE CONCRETO ARMADO-FUND. DIRETA</t>
  </si>
  <si>
    <t>16.04.019</t>
  </si>
  <si>
    <t>FQ-01 FECHAMENTO PARA QUADRA DE ESPORTES - FUNDO - BROCA</t>
  </si>
  <si>
    <t>16.04.020</t>
  </si>
  <si>
    <t>FQ-01 FECHAMENTO PARA QUADRA DE ESPORTES - FUNDO - SAPATA</t>
  </si>
  <si>
    <t>16.04.025</t>
  </si>
  <si>
    <t>QE-37 TABELA DE BASQUETE INCLUSIVE GALVANIZAÇÃO A FOGO E PINTURA ESMALTE  FUNDACAO BROCA Ø 25 CM</t>
  </si>
  <si>
    <t>16.04.031</t>
  </si>
  <si>
    <t>FQ-01 FECHAMENTO PARA QUADRA DE ESPORTES - LATERAIS - BROCA</t>
  </si>
  <si>
    <t>16.04.034</t>
  </si>
  <si>
    <t>FQ-02 ALAMBRADO SOBRE DIVISA</t>
  </si>
  <si>
    <t>16.04.036</t>
  </si>
  <si>
    <t>FQ-01 FECHAMENTO PARA QUADRA DE ESPORTES - LATERAIS - SAPATA</t>
  </si>
  <si>
    <t>16.04.037</t>
  </si>
  <si>
    <t>FQ-04 ALAMBRADO COM PERFIL E TELA SOLDADA-GALVANIZADOS</t>
  </si>
  <si>
    <t>16.04.043</t>
  </si>
  <si>
    <t>QE-23 ESPACO MULTIESPORTIVO/PISO DE CONCR. ARMADO/FUND. DIRET - 160 M2</t>
  </si>
  <si>
    <t>16.04.099</t>
  </si>
  <si>
    <t>SERVICOS DE QUADRAS DE ESPORTES</t>
  </si>
  <si>
    <t>16.05.004</t>
  </si>
  <si>
    <t>CA-05 CANALETA P/ AGUAS PLUVIAIS (L=60CM)</t>
  </si>
  <si>
    <t>16.05.005</t>
  </si>
  <si>
    <t>CA-06 CANALETA P/ AGUAS PLUVIAIS (L=90CM)</t>
  </si>
  <si>
    <t>16.05.012</t>
  </si>
  <si>
    <t>CA-11 CAIXA DE AREIA COM GRELHA</t>
  </si>
  <si>
    <t>16.05.030</t>
  </si>
  <si>
    <t>CA-20 CANALETA DE AGUAS PLUVIAIS EM CONCRETO (15CM)</t>
  </si>
  <si>
    <t>16.05.031</t>
  </si>
  <si>
    <t>CA-21 CANALETA DE AGUAS PLUVIAIS EM CONCRETO (20CM)</t>
  </si>
  <si>
    <t>16.05.032</t>
  </si>
  <si>
    <t>CA-22 CANALETA DE AGUAS PLUVIAIS EM CONCRETO (30CM)</t>
  </si>
  <si>
    <t>16.05.036</t>
  </si>
  <si>
    <t>CANALETA DE CONCRETO 1/2 CANA DN 30CM P/ AGUAS PLUVIAIS</t>
  </si>
  <si>
    <t>16.05.037</t>
  </si>
  <si>
    <t>CANALETA DE CONCRETO 1/2 CANA DN 40CM P/ AGUAS PLUVIAIS</t>
  </si>
  <si>
    <t>16.05.038</t>
  </si>
  <si>
    <t>CANALETA DE CONCRETO 1/2 CANA DN 50CM P/ AGUAS PLUVIAIS</t>
  </si>
  <si>
    <t>16.05.039</t>
  </si>
  <si>
    <t>CANALETA DE CONCRETO 1/2 CANA DN 60CM P/ AGUAS PLUVIAIS</t>
  </si>
  <si>
    <t>16.05.040</t>
  </si>
  <si>
    <t>TC-03 TAMPA DE CONCRETO P/ CANALETA AP (20CM)</t>
  </si>
  <si>
    <t>16.05.041</t>
  </si>
  <si>
    <t>TC-04 TAMPA DE CONCRETO P/ CANALETA AP (25CM)</t>
  </si>
  <si>
    <t>16.05.042</t>
  </si>
  <si>
    <t>TC-05 TAMPA DE CONCRETO P/ CANALETA AP (35CM)</t>
  </si>
  <si>
    <t>16.05.043</t>
  </si>
  <si>
    <t>TC-06 TAMPA EM GRELHA DE FERRO GALVANIZADO P/ CANALETA (20CM)</t>
  </si>
  <si>
    <t>16.05.044</t>
  </si>
  <si>
    <t>TC-07 TAMPA EM GRELHA DE FERRO GALVANIZADO P/ CANALETA (25CM)</t>
  </si>
  <si>
    <t>16.05.045</t>
  </si>
  <si>
    <t>TC-08 TAMPA EM GRELHA DE FERRO GALVANIZADO P/ CANALETA (35CM)</t>
  </si>
  <si>
    <t>16.05.046</t>
  </si>
  <si>
    <t>TC-09 TAMPA DE CONCRETO PRE-MOLDADA PERF. P/ CANALETA L=20CM</t>
  </si>
  <si>
    <t>16.05.047</t>
  </si>
  <si>
    <t>TC-10 TAMPA DE CONCRETO PRE-MOLDADA PERF. P/ CANALETA L=25CM</t>
  </si>
  <si>
    <t>16.05.048</t>
  </si>
  <si>
    <t>TC-11 TAMPA DE CONCRETO PRE-MOLDADA PERF. P/ CANALETA L=35CM</t>
  </si>
  <si>
    <t>16.05.050</t>
  </si>
  <si>
    <t>POÇO DE RETENÇÃO DE ÁGUA PLUVIAL Ø 2,50M COM FUNDO DE BRITA</t>
  </si>
  <si>
    <t>16.05.052</t>
  </si>
  <si>
    <t>TAMPA PRÉ-MOLDADA Ø 2,50M PARA POÇO DE RETENÇÃO DE A.P. COM TAMPA DE INSPEÇÃO Ø 0,60M</t>
  </si>
  <si>
    <t>16.05.054</t>
  </si>
  <si>
    <t>POÇO DE RETENÇÃO DE ÁGUA PLUVIAL Ø 3,00M COM FUNDO DE BRITA</t>
  </si>
  <si>
    <t>16.05.056</t>
  </si>
  <si>
    <t>TAMPA PRÉ-MOLDADA Ø 3,00M PARA POÇO DE RETENÇÃO DE A.P. COM TAMPA DE INSPEÇÃO Ø 0,60M</t>
  </si>
  <si>
    <t>16.05.057</t>
  </si>
  <si>
    <t>CONCRETO CICLOPICO COM BRITA 4 COM 30% DE RACHAO  FCK 15MPa</t>
  </si>
  <si>
    <t>16.05.058</t>
  </si>
  <si>
    <t>POÇO DE RETENÇÃO DE ÁGUA PLUVIAL Ø 2,50M COM FUNDO DE CONCRETO</t>
  </si>
  <si>
    <t>16.05.059</t>
  </si>
  <si>
    <t>LASTRO DE PEDRA RACHAO TAMANHO DE 10 A 15 CM.</t>
  </si>
  <si>
    <t>16.05.060</t>
  </si>
  <si>
    <t>POÇO DE RETENÇÃO DE ÁGUA PLUVIAL Ø 3,00M COM FUNDO DE CONCRETO</t>
  </si>
  <si>
    <t>16.05.064</t>
  </si>
  <si>
    <t>TUBO PVC OCRE JUNTA ELASTICA DN 100 INCLUSIVE CONEXOES  -  ENTERRADO</t>
  </si>
  <si>
    <t>16.05.065</t>
  </si>
  <si>
    <t>TUBO PVC OCRE JUNTA ELASTICA DN 150 INCLUSIVE CONEXOES  -  ENTERRADO</t>
  </si>
  <si>
    <t>16.05.066</t>
  </si>
  <si>
    <t>TUBO PVC OCRE JUNTA ELASTICA DN 200 INCLUSIVE CONEXOES  -  ENTERRADO</t>
  </si>
  <si>
    <t>16.05.067</t>
  </si>
  <si>
    <t>TUBO PVC OCRE JUNTA ELASTICA DN 250 INCLUSIVE CONEXOES  -  ENTERRADO</t>
  </si>
  <si>
    <t>16.05.068</t>
  </si>
  <si>
    <t>TUBO PVC OCRE JUNTA ELASTICA DN 300 INCLUSIVE CONEXOES  -  ENTERRADO</t>
  </si>
  <si>
    <t>16.05.070</t>
  </si>
  <si>
    <t>CAIXA DE ALVENARIA - ESCAVACAO MANUAL COM APILOAMENTO DO FUNDO</t>
  </si>
  <si>
    <t>16.05.071</t>
  </si>
  <si>
    <t>CAIXA DE ALVENARIA - LASTRO DE CONCRETO</t>
  </si>
  <si>
    <t>16.05.072</t>
  </si>
  <si>
    <t>CAIXA DE ALVENARIA - PAREDE DE 1/2 TIJOLO REVESTIDO</t>
  </si>
  <si>
    <t>16.05.073</t>
  </si>
  <si>
    <t>CAIXA DE ALVENARIA - PAREDE DE 1 TIJOLO REVESTIDO</t>
  </si>
  <si>
    <t>16.05.074</t>
  </si>
  <si>
    <t>CAIXA DE ALVENARIA - TAMPA DE CONCRETO</t>
  </si>
  <si>
    <t>16.05.075</t>
  </si>
  <si>
    <t>CA-10 CAIXA DE AREIA 50X50 CM PARA AGUAS PLUVIAIS</t>
  </si>
  <si>
    <t>16.05.076</t>
  </si>
  <si>
    <t>GRELHA FERRO PERF. - 1,00X0,40 M</t>
  </si>
  <si>
    <t>16.05.077</t>
  </si>
  <si>
    <t>GRELHA FERRO PERF. 1,00X0,50 M</t>
  </si>
  <si>
    <t>16.05.078</t>
  </si>
  <si>
    <t>ESCAVAÇÃO  POÇO DE RETENÇÃO DE ÁGUAS PLUVIAIS  ATÉ 3,50 METROS DE PROFUNDIDADE COM RETROESCAVADEIRA COM CACAMBA FRONTRAL-85HP</t>
  </si>
  <si>
    <t>16.05.080</t>
  </si>
  <si>
    <t>BOMBA SUBMERSA POTENCIA 1CV, TRIFASICA VAZAO 7M3/HORA ALTURA MANOMETRICA 10 MCA RESERVATORIO RETENÇÃO AGUA PLUVIAL</t>
  </si>
  <si>
    <t>16.05.081</t>
  </si>
  <si>
    <t>AUTOMÁTICO DE BÓIA, EM POLIPROPILENO, (ELETRICO 16A) CONTATO ISENTO DE MERCÚRIO  RESERVATORIO RETENÇÃO AGUA PLUVIAL</t>
  </si>
  <si>
    <t>16.05.082</t>
  </si>
  <si>
    <t>TUBO ACO GALVANIZ NBR5580-CL MEDIA, DN80MM (3") INCL CONEXOES RESERVATORIO RETENÇÃO  AGUA PLUVIAL</t>
  </si>
  <si>
    <t>16.05.083</t>
  </si>
  <si>
    <t>REGISTRO DE GAVETA BRUTO DN 80MM (3") RESERVATORIO RETENÇÃO AGUA PLUVIAL</t>
  </si>
  <si>
    <t>16.05.084</t>
  </si>
  <si>
    <t>VALVULA DE RETENCAO VERTICAL DN80MM (3")  RESERVATORIO RETENÇÃO AGUA PLUVIAL</t>
  </si>
  <si>
    <t>16.05.085</t>
  </si>
  <si>
    <t>CORRENTE ELO CURTO GALVANIZADO 4MM CARGA TRABALHO 100KG RESERVATORIO RETENÇÃO AGUA PLUVIAL</t>
  </si>
  <si>
    <t>16.05.099</t>
  </si>
  <si>
    <t>ÁGUAS PLUVIAIS E DRENAGEM DE ACABAMENTO</t>
  </si>
  <si>
    <t>16.06.022</t>
  </si>
  <si>
    <t>MB-03 MASTRO PARA BANDEIRAS</t>
  </si>
  <si>
    <t>16.06.023</t>
  </si>
  <si>
    <t>AL-01 ABRIGO PARA LIXO</t>
  </si>
  <si>
    <t>16.06.024</t>
  </si>
  <si>
    <t>AL-02 ABRIGO PARA RESÍDUOS RECICLÁVEIS</t>
  </si>
  <si>
    <t>16.06.045</t>
  </si>
  <si>
    <t>LOCAÇÃO MENSAL CONTAINER DE 6M C/1 V.SANIT. 1 LAVABO E 1 PONTO P/CHUVEIRO,INCLUSIVE SUPORTE AR COND.</t>
  </si>
  <si>
    <t>16.06.046</t>
  </si>
  <si>
    <t>LOCAÇÃO MENSAL DE CONTAINER 6,00M COM JANELAS DE VENTILAÇÃO.</t>
  </si>
  <si>
    <t>16.06.047</t>
  </si>
  <si>
    <t>LOCAÇÃO MENSAL DE CONTAINER 4,00M COM 2 VASOS SANITARIOS, 1 LAVABO, 1 MICTÓRIO E 4 PONTOS CHUV.</t>
  </si>
  <si>
    <t>16.06.048</t>
  </si>
  <si>
    <t>LOCAÇÃO MENSAL INCLUSIVE FRETE BEBEDOURO ELÉTRICO TEMPERATURA NATURAL OU GELADA.</t>
  </si>
  <si>
    <t>16.06.049</t>
  </si>
  <si>
    <t>LOCAÇÃO MENSAL INCLUSIVE FRETE DE APARELHO DE AR CONDICIONADO ATÉ 10000 BTU.</t>
  </si>
  <si>
    <t>16.06.050</t>
  </si>
  <si>
    <t>CANTEIRO DE OBRAS - LARG 2,20M</t>
  </si>
  <si>
    <t>16.06.051</t>
  </si>
  <si>
    <t>CANTEIRO DE OBRAS - LARG 3.30M</t>
  </si>
  <si>
    <t>16.06.052</t>
  </si>
  <si>
    <t>LOCAÇÃO MENSAL DE ESTRUTURA DE COBERTURA IMPERMEÁVEL (TENDA) INCLUSIVE MONTAGEM E FRETE.</t>
  </si>
  <si>
    <t>16.06.058</t>
  </si>
  <si>
    <t>TAPUME H=225CM APOIADO NO TERRENO E PINTURA LATEX FACE EXTERNA COM</t>
  </si>
  <si>
    <t>16.06.059</t>
  </si>
  <si>
    <t>TAPUME H=225CM ENGASTADO NO TERRENO E PINTURA LATEX FACE EXTERNA CO</t>
  </si>
  <si>
    <t>16.06.065</t>
  </si>
  <si>
    <t>ANDAIME - FACHADA - ALUGUEL MENSAL</t>
  </si>
  <si>
    <t>16.06.066</t>
  </si>
  <si>
    <t>ANDAIME - TORRE - ALUGUEL MENSAL</t>
  </si>
  <si>
    <t>16.06.077</t>
  </si>
  <si>
    <t>MANUTENÇÃO MENSAL DE PLACAS DE OBRA</t>
  </si>
  <si>
    <t>16.06.078</t>
  </si>
  <si>
    <t>FORNECIMENTO E INSTALAÇAO DE PLACA DE IDENTIFICAÇAO DE OBRA   INCLUSO SUPORTE ESTRUTURA DE MADEIRA.</t>
  </si>
  <si>
    <t>16.06.081</t>
  </si>
  <si>
    <t>TRANSPORTE COM UTILITARIO ATE 3 T</t>
  </si>
  <si>
    <t>16.06.085</t>
  </si>
  <si>
    <t>INSTALAÇÃO CH-01 CHUVEIRO E LAVA OLHOS / FACE</t>
  </si>
  <si>
    <t>16.06.086</t>
  </si>
  <si>
    <t>INSTALAÇÃO DE QUADRO BRANCO (QB-01)</t>
  </si>
  <si>
    <t>16.06.087</t>
  </si>
  <si>
    <t>INSTALACÃO DE FAIXAS DE PROTECAO (FP-03/FP-04) POR REGUA</t>
  </si>
  <si>
    <t>16.06.088</t>
  </si>
  <si>
    <t>INSTALACÃO DE FAIXAS DE EXPOSICAO (FP-05) POR REGUA</t>
  </si>
  <si>
    <t>16.06.090</t>
  </si>
  <si>
    <t>INSTALACÃO DE LOUSA (LG-07)</t>
  </si>
  <si>
    <t>16.06.091</t>
  </si>
  <si>
    <t>INSTALACÃO DE MURAL (MR-02)</t>
  </si>
  <si>
    <t>16.06.092</t>
  </si>
  <si>
    <t>INSTALACÃO DE FOGAO INDUSTRIAL</t>
  </si>
  <si>
    <t>16.06.093</t>
  </si>
  <si>
    <t>INSTALACÃO DE SUPORTE TV/VIDEO</t>
  </si>
  <si>
    <t>16.06.099</t>
  </si>
  <si>
    <t>SERVICOS DE COMPLEMENTOS EXTERNOS</t>
  </si>
  <si>
    <t>16.06.101</t>
  </si>
  <si>
    <t>INSTALAÇÃO DE VENTILADOR DE PAREDE VN-02</t>
  </si>
  <si>
    <t>16.06.103</t>
  </si>
  <si>
    <t>INSTALAÇÃO DO BALCAO TERMICO  BT-02</t>
  </si>
  <si>
    <t>16.06.106</t>
  </si>
  <si>
    <t>TRANSPORTE C/CAMINHAO ATE 6T. DIST.ATE 100KM C/MOTORISTA E 2 AJUDANTES.</t>
  </si>
  <si>
    <t>16.06.107</t>
  </si>
  <si>
    <t>TRANSPORTE C/CAMINHAO ATE 6T. DIST. DE 101KM ATE 300KM C/MOTORISTA E 2 AJUDANTES.</t>
  </si>
  <si>
    <t>16.06.108</t>
  </si>
  <si>
    <t>TRANSPORTE C/CAMINHAO ATE 6T. DIST. DE 301KM ATE 500KM C/MOTORISTA E 2 AJUDANTES.</t>
  </si>
  <si>
    <t>16.06.109</t>
  </si>
  <si>
    <t>TRANSPORTE C/CAMINHAO ATE 6T. DIST. DE 501KM ATE 700KM C/MOTORISTA E 2</t>
  </si>
  <si>
    <t>16.07.011</t>
  </si>
  <si>
    <t>BL-01 BICICLETÁRIO SOBRE LAJE DE CONCRETO ARMADO</t>
  </si>
  <si>
    <t>16.07.012</t>
  </si>
  <si>
    <t>BL-02 BICICLETÁRIO SOBRE CIMENTADO OU BLOCO INTERTRAVADO</t>
  </si>
  <si>
    <t>16.07.015</t>
  </si>
  <si>
    <t>AM-01 AMARELINHA</t>
  </si>
  <si>
    <t>16.07.022</t>
  </si>
  <si>
    <t>BC-24 BANCO DE CONCRETO PRE-FABRICADO (L=115CM)</t>
  </si>
  <si>
    <t>16.07.023</t>
  </si>
  <si>
    <t>BC-25 BANCO DE CONCRETO PRE-FABRICADO (L=216CM)</t>
  </si>
  <si>
    <t>16.07.024</t>
  </si>
  <si>
    <t>BC-26 BANCO PUFE PRE FABRICADO DE CONCRETO Ø 60CM</t>
  </si>
  <si>
    <t>16.07.025</t>
  </si>
  <si>
    <t>BC-27 BANCO DE CONCRETO PRE-FABRICADO (L=220CM)</t>
  </si>
  <si>
    <t>16.07.031</t>
  </si>
  <si>
    <t>CR-01 CARACOL</t>
  </si>
  <si>
    <t>16.07.037</t>
  </si>
  <si>
    <t>FL-07 FLOREIRA PRE FABRICADO DE CONCRETO Ø 60CM</t>
  </si>
  <si>
    <t>16.07.038</t>
  </si>
  <si>
    <t>FL-08 FLOREIRA PRE FABRICADO DE CONCRETO Ø 56,50CM H=42,90CM</t>
  </si>
  <si>
    <t>16.07.040</t>
  </si>
  <si>
    <t>BANCO COM ASSENTO DE CONCRETO ARMADO LISO DESEMPENADO COM PINTURA VERNIZ ACRÍLICO  FUNDAÇÃO SAPATA ISOLADA E PILARETE BLOCO CONCRETO REVESTIDO</t>
  </si>
  <si>
    <t>16.07.043</t>
  </si>
  <si>
    <t>OC-01 OBSTACULO PRE FABRICADO DE CONCRETO TIPO FRADE Ø30 H=60CM  BASE FIXADA COM ARGAMASSA TRAÇO 1:3 (30X30X10H)</t>
  </si>
  <si>
    <t>16.07.045</t>
  </si>
  <si>
    <t>OC-01 OBSTACULO PRE FABRICADO DE CONCRETO TIPO PRISMA 15X50X10CM BASE FIXADA COM TARUGO Ø 12,5MM E ARGAMASSA COLANTE AClll.</t>
  </si>
  <si>
    <t>16.07.046</t>
  </si>
  <si>
    <t>OC-01 OBSTACULO PRE FABRICADO DE CONCRETO TIPO BOLA Ø35CM H=33CM</t>
  </si>
  <si>
    <t>16.07.081</t>
  </si>
  <si>
    <t>RV-01 ROSA DOS VENTOS R=180CM</t>
  </si>
  <si>
    <t>16.08.024</t>
  </si>
  <si>
    <t>16.08.025</t>
  </si>
  <si>
    <t>TUBO PVC OCRE  JUNTA ELASTICA DN 150 INCLUSIVE CONEXOES  -  ENTERRADO</t>
  </si>
  <si>
    <t>16.08.026</t>
  </si>
  <si>
    <t>CI-02 CAIXA DE INSPEÇÃO 80X80CM PARA ESGOTO</t>
  </si>
  <si>
    <t>16.08.027</t>
  </si>
  <si>
    <t>CG-01 CAIXA DE GORDURA EM ALVENARIA</t>
  </si>
  <si>
    <t>16.08.028</t>
  </si>
  <si>
    <t>CI-01 CAIXA DE INSPECAO 60X60CM PARA ESGOTO</t>
  </si>
  <si>
    <t>16.08.034</t>
  </si>
  <si>
    <t>FS-05 FOSSA SEPTICA ANEIS CONCR. DN=1,4M H=1,5M</t>
  </si>
  <si>
    <t>16.08.037</t>
  </si>
  <si>
    <t>16.08.038</t>
  </si>
  <si>
    <t>16.08.039</t>
  </si>
  <si>
    <t>16.08.040</t>
  </si>
  <si>
    <t>16.08.041</t>
  </si>
  <si>
    <t>16.08.050</t>
  </si>
  <si>
    <t>FA-01 FILTRO ANAEROBICO DN=1,40M H=2,00M</t>
  </si>
  <si>
    <t>16.08.051</t>
  </si>
  <si>
    <t>FA-02 FILTRO ANAEROBICO DN=2,00M H=2,00M</t>
  </si>
  <si>
    <t>16.08.060</t>
  </si>
  <si>
    <t>CD-01 CAIXA DE DISTRIBUICAO /2 CAMARAS</t>
  </si>
  <si>
    <t>16.08.061</t>
  </si>
  <si>
    <t>CD-02 CAIXA DE DISTRIBUICAO /3 CAMARAS</t>
  </si>
  <si>
    <t>16.08.062</t>
  </si>
  <si>
    <t>CD-03 CAIXA DE DISTRIBUICAO /4 CAMARAS</t>
  </si>
  <si>
    <t>16.08.065</t>
  </si>
  <si>
    <t>FS-06-01 FOSSA SEPTICA L=3,00M VOL. UTIL = 7,56M3</t>
  </si>
  <si>
    <t>16.08.066</t>
  </si>
  <si>
    <t>FS-06-02 FOSSA SEPTICA L=3,80M VOL. UTIL = 9,58M3</t>
  </si>
  <si>
    <t>16.08.067</t>
  </si>
  <si>
    <t>FS-06-03 FOSSA SEPTICA L=5,40M VOL. UTIL = 13,61M3</t>
  </si>
  <si>
    <t>16.08.068</t>
  </si>
  <si>
    <t>FS-07-01 FOSSA SEPTICA L=4,80M VOL. UTIL = 20,74M3</t>
  </si>
  <si>
    <t>16.08.069</t>
  </si>
  <si>
    <t>FS-07-02 FOSSA SEPTICA L=5,80M VOL. UTIL = 25,06M3</t>
  </si>
  <si>
    <t>16.08.070</t>
  </si>
  <si>
    <t>FS-07-03 FOSSA SEPTICA L=6,40M VOL. UTIL = 29,38M3</t>
  </si>
  <si>
    <t>16.08.071</t>
  </si>
  <si>
    <t>FS-08-01 FOSSA SEPTICA ANEIS CONCRETO DN=2,4M H=2,0M</t>
  </si>
  <si>
    <t>16.08.072</t>
  </si>
  <si>
    <t>FS-08-02 FOSSA SEPTICA ANEIS CONCRETO DN=2,4M H=2,5M</t>
  </si>
  <si>
    <t>16.08.073</t>
  </si>
  <si>
    <t>FS-08-03 FOSSA SEPTICA ANEIS CONCRETO DN=2,4M H=3,0M</t>
  </si>
  <si>
    <t>16.08.074</t>
  </si>
  <si>
    <t>FS-09-01 FOSSA SEPTICA ANEIS CONCRETO DN=3,0M H=2,5M</t>
  </si>
  <si>
    <t>16.08.075</t>
  </si>
  <si>
    <t>FS-09-02 FOSSA SEPTICA ANEIS CONCRETO DN=3,0M H=3,0M</t>
  </si>
  <si>
    <t>16.08.099</t>
  </si>
  <si>
    <t>REDE E TRATAMENTO DE ESGOTO</t>
  </si>
  <si>
    <t>16.09.003</t>
  </si>
  <si>
    <t>SM-03 SUMIDOURO - TAMPA DE CONCRETO DN=2,40M</t>
  </si>
  <si>
    <t>16.09.004</t>
  </si>
  <si>
    <t>SM-04 SUMIDOURO - TAMPA DE CONCRETO DN=3,00M</t>
  </si>
  <si>
    <t>16.09.007</t>
  </si>
  <si>
    <t>SM-03 SUMIDOURO - POCO</t>
  </si>
  <si>
    <t>16.09.008</t>
  </si>
  <si>
    <t>SM-04 SUMIDOURO - POCO</t>
  </si>
  <si>
    <t>16.09.099</t>
  </si>
  <si>
    <t>SERVICOS DE POCO ABSORVENTE</t>
  </si>
  <si>
    <t>16.10.099</t>
  </si>
  <si>
    <t>SERVICOS DE POCO DE AGUA POTAVEL</t>
  </si>
  <si>
    <t>16.11.005</t>
  </si>
  <si>
    <t>LIMPEZA DA OBRA</t>
  </si>
  <si>
    <t>16.11.012</t>
  </si>
  <si>
    <t>LIMPEZA DE APARELHOS SANITARIOS</t>
  </si>
  <si>
    <t>16.11.013</t>
  </si>
  <si>
    <t>LIMPEZA DE REVESTIMENTOS HIDRAULICOS</t>
  </si>
  <si>
    <t>16.11.014</t>
  </si>
  <si>
    <t>LIMPEZA DE VIDROS</t>
  </si>
  <si>
    <t>16.11.020</t>
  </si>
  <si>
    <t>LIMPEZA DE FACHADA POR HIDROJATEAMENTO</t>
  </si>
  <si>
    <t>16.11.025</t>
  </si>
  <si>
    <t>REMOÇÃO DE RESÍDUOS ( PODA / ENTULHO) PARA ÁREA DE TRANSBORDO E TRIAGEM (ATT)</t>
  </si>
  <si>
    <t>16.11.030</t>
  </si>
  <si>
    <t>TRANSPORTE POR CAMINHÃO PARA ÁREA DE TRANSBORDO DE RESÍDUOS DE OBRA</t>
  </si>
  <si>
    <t>16.11.099</t>
  </si>
  <si>
    <t>SERVICOS DE LIMPEZA</t>
  </si>
  <si>
    <t>16.13.001</t>
  </si>
  <si>
    <t>16.13.002</t>
  </si>
  <si>
    <t>16.13.007</t>
  </si>
  <si>
    <t>16.13.010</t>
  </si>
  <si>
    <t>16.13.015</t>
  </si>
  <si>
    <t>16.13.025</t>
  </si>
  <si>
    <t>16.13.026</t>
  </si>
  <si>
    <t>16.13.030</t>
  </si>
  <si>
    <t>ESCORAMENTO DE VALAS CONTINUO ATé 2,00M</t>
  </si>
  <si>
    <t>16.13.035</t>
  </si>
  <si>
    <t>ESCORAMENTO DE VALAS DESCONTINUO ATé 2,00M</t>
  </si>
  <si>
    <t>16.13.099</t>
  </si>
  <si>
    <t>SERVICOS EM TERRA - MUROS DE ARRIMO</t>
  </si>
  <si>
    <t>16.14.006</t>
  </si>
  <si>
    <t>16.14.009</t>
  </si>
  <si>
    <t>FORMAS PLANAS PLASTIFICADAS PARA CONCRETO APARENTE</t>
  </si>
  <si>
    <t>16.14.011</t>
  </si>
  <si>
    <t>ACO CA 50 (A OU B) FYK = 500 M PA</t>
  </si>
  <si>
    <t>16.14.012</t>
  </si>
  <si>
    <t>ACO CA 60 (A OU B) FYK = 600 M PA</t>
  </si>
  <si>
    <t>16.14.013</t>
  </si>
  <si>
    <t>TELA ARMADURA (MALHA ACO CA 60 FYK = 600 M PA)</t>
  </si>
  <si>
    <t>16.14.034</t>
  </si>
  <si>
    <t>16.14.038</t>
  </si>
  <si>
    <t>16.14.039</t>
  </si>
  <si>
    <t>16.14.044</t>
  </si>
  <si>
    <t>16.14.048</t>
  </si>
  <si>
    <t>CONCRETO DOSADO BOMBEADO E LANCADO FCK=25 MPA</t>
  </si>
  <si>
    <t>16.14.049</t>
  </si>
  <si>
    <t>16.14.055</t>
  </si>
  <si>
    <t>16.14.099</t>
  </si>
  <si>
    <t>SERVICOS EM CONCRETO ARMADO - MUROS DE ARRIMO</t>
  </si>
  <si>
    <t>16.15.003</t>
  </si>
  <si>
    <t>VERGA / CINTA EM BLOCO DE CONCRETO CANALETA 14X19X39 CM</t>
  </si>
  <si>
    <t>16.15.004</t>
  </si>
  <si>
    <t>VERGA / CINTA EM BLOCO DE CONCRETO CANALETA 19X19X39 CM</t>
  </si>
  <si>
    <t>16.15.005</t>
  </si>
  <si>
    <t>ALVENARIA AUTO PORTANTE BLOCO DE CONCRETO ESTRUTURAL DE 14X19X39 CM CLASSE A</t>
  </si>
  <si>
    <t>16.15.006</t>
  </si>
  <si>
    <t>ALVENARIA AUTO PORTANTE BLOCO DE CONCRETO ESTRUTURAL DE 19X19X39 CM CLASSE A</t>
  </si>
  <si>
    <t>16.15.029</t>
  </si>
  <si>
    <t>IMPERMEAB COM ARGAM CIM/AREIA 1:3 COM HIDROFOGO</t>
  </si>
  <si>
    <t>16.15.030</t>
  </si>
  <si>
    <t>IMPERM COM TINTA BETUMINOSA / COM REG. EM ARGAMASSA CIM AREIA 1:3</t>
  </si>
  <si>
    <t>16.15.031</t>
  </si>
  <si>
    <t>IMPERMEABILIZACAO POR CRISTALIZACAO - MUROS DE ARRIMO</t>
  </si>
  <si>
    <t>16.15.034</t>
  </si>
  <si>
    <t>16.15.040</t>
  </si>
  <si>
    <t>DRENAGEM COM PEDRA BRITADA</t>
  </si>
  <si>
    <t>16.15.041</t>
  </si>
  <si>
    <t>DRENAGEM COM AREIA GROSSA</t>
  </si>
  <si>
    <t>16.15.049</t>
  </si>
  <si>
    <t>MURO EM GABIAO COM TELA GALVANIZADA 8/10CM - FIO DIAM 2,7MM</t>
  </si>
  <si>
    <t>16.15.099</t>
  </si>
  <si>
    <t>OUTROS SERVICOS - MUROS DE ARRIMO</t>
  </si>
  <si>
    <t>16.18.015</t>
  </si>
  <si>
    <t>LOCAÇÃO MENSAL SANITÁRIO QUÍMICO COM DUAS HIGIENIZAÇÕES NA SEMANA, INCLUSO COLETA DE EFLUENTES</t>
  </si>
  <si>
    <t>16.18.020</t>
  </si>
  <si>
    <t>SERVIÇO DE HIGIENIZAÇÃO EXTRA PARA SANITÁRIO QUÍMICO, INCLUSO COLETA DE EFLUENTES</t>
  </si>
  <si>
    <t>16.18.021</t>
  </si>
  <si>
    <t>ESPÍCULAS EM POLICARBONATO  PEÇA 33x11,8 CM ARCO DE 100 GRAUS IMPEDIMENTO AO POUSO DE AVES    FIXAÇÃO COM PARAFUSO</t>
  </si>
  <si>
    <t>16.18.022</t>
  </si>
  <si>
    <t>ESPÍCULAS EM POLICARBONATO  PEÇA 33x11,8 CM ARCO DE 100 GRAUS IMPEDIMENTO AO POUSO DE AVES    FIXAÇÃO COM SILICONE</t>
  </si>
  <si>
    <t>16.18.055</t>
  </si>
  <si>
    <t>FORNEC.E MONT.DO CONJ.DE ESTRUT.PRÉ-FABR.DE MADEIRA DESMONTÁVEL.- PROJ.REF.1201040-PD.ÍNDIO</t>
  </si>
  <si>
    <t>16.18.070</t>
  </si>
  <si>
    <t>SI-01 PLACA DE SINALIZAÇÃO DE AMBIENTE 200X200MM (PORTA)</t>
  </si>
  <si>
    <t>16.18.071</t>
  </si>
  <si>
    <t>SI-02 PLACA DE SINALIZAÇÃO DE AMBIENTE 200X200MM (PAREDE INTERNA)</t>
  </si>
  <si>
    <t>16.18.072</t>
  </si>
  <si>
    <t>SI-03 PLACA DE SINALIZAÇÃO DE AMBIENTE 200X200MM (PAREDE INTERNA)</t>
  </si>
  <si>
    <t>16.18.073</t>
  </si>
  <si>
    <t>SI-04 PLACA DE SINALIZAÇÃO DE AMBIENTE 700X200MM (PORTA)</t>
  </si>
  <si>
    <t>16.18.074</t>
  </si>
  <si>
    <t>SI-05 PLACA DE SINALIZAÇÃO DE AMBIENTE 700X200MM (PAREDE INTERNA)</t>
  </si>
  <si>
    <t>16.18.075</t>
  </si>
  <si>
    <t>SI-06 PLACA DE SINALIZAÇÃO DE AMBIENTE 700X200MM (PAREDE INTERNA)</t>
  </si>
  <si>
    <t>16.18.076</t>
  </si>
  <si>
    <t>SI-07 PLACA DE SINALIZAÇÃO DE AMBIENTE 500X60MM (PAREDE INTERNA) / BRAILLE</t>
  </si>
  <si>
    <t>16.18.077</t>
  </si>
  <si>
    <t>SI-08 PLACA DE SINALIZAÇÃO DE CORRIMÃO 30X30MM (METÁLICA/BRAILLE)</t>
  </si>
  <si>
    <t>16.18.078</t>
  </si>
  <si>
    <t>SI-09 PLACA DE SINALIZAÇÃO DE AMBIENTE 500X500MM (PAREDE EXTERNA)</t>
  </si>
  <si>
    <t>16.18.079</t>
  </si>
  <si>
    <t>SI-10 PLACA DE SINALIZAÇÃO DE AMBIENTE 500X700MM (PAREDE EXTERNA)</t>
  </si>
  <si>
    <t>16.18.080</t>
  </si>
  <si>
    <t>SI-11 SINALIZAÇÃO HORIZONTAL PARA VAGA ACESSIVEL</t>
  </si>
  <si>
    <t>16.18.081</t>
  </si>
  <si>
    <t>SI-12 TOTEM DE IDENTIFICAÇÃO</t>
  </si>
  <si>
    <t>16.18.082</t>
  </si>
  <si>
    <t>SI-13 SINALIZAÇÃO DE AMBIENTE 540X200MM PAREDE EXTERNA/PORTA</t>
  </si>
  <si>
    <t>16.18.083</t>
  </si>
  <si>
    <t>SI-14 SINALIZAÇÃO DE AMBIENTE 300X300MM PAREDE EXTERNA</t>
  </si>
  <si>
    <t>16.18.084</t>
  </si>
  <si>
    <t>SI-15 SINALIZAÇÃO DE AMBIENTE 200X200MM PAREDE EXTERNA</t>
  </si>
  <si>
    <t>16.18.085</t>
  </si>
  <si>
    <t>SI-16 SINALIZAÇÃO DE AMBIENTE 700X200MM PAREDE EXTERNA</t>
  </si>
  <si>
    <t>16.18.086</t>
  </si>
  <si>
    <t>SI-17 SINALIZAÇÃO DE AMBIENTE 200X200MM PAREDE EXTERNA</t>
  </si>
  <si>
    <t>16.18.098</t>
  </si>
  <si>
    <t>SUPERVISAO TECNICA / GESTAO DE OBRA</t>
  </si>
  <si>
    <t>16.18.099</t>
  </si>
  <si>
    <t>SERVICOS - CIVIL</t>
  </si>
  <si>
    <t>16.19.099</t>
  </si>
  <si>
    <t>SERVIÇOS - HIDRÁULICA</t>
  </si>
  <si>
    <t>16.20.022</t>
  </si>
  <si>
    <t>ELEVADOR 2 PARADAS MAQ CONJUGADA PORTA UNILATERAL (ACESSIB)</t>
  </si>
  <si>
    <t>16.20.023</t>
  </si>
  <si>
    <t>ELEVADOR 3 PARADAS MAQ CONJUGADA PORTA UNILATERAL (ACESSIB)</t>
  </si>
  <si>
    <t>16.20.024</t>
  </si>
  <si>
    <t>ELEVADOR 4 PARADAS MAQUINA CONJUGADA COM PORTAS UNILATERAIS</t>
  </si>
  <si>
    <t>16.20.025</t>
  </si>
  <si>
    <t>ELEVADOR 5 PARADAS MAQUINA CONJUGADA COM PORTAS BILATERAIS</t>
  </si>
  <si>
    <t>16.20.026</t>
  </si>
  <si>
    <t>ELEVADOR 5 PARADAS MAQUINA CONJUGADA COM PORTAS UNILATERAIS</t>
  </si>
  <si>
    <t>16.20.029</t>
  </si>
  <si>
    <t>ELEVADOR 4 PARADAS MAQUINA CONJUGADA COM PORTAS BILATERAIS</t>
  </si>
  <si>
    <t>16.20.033</t>
  </si>
  <si>
    <t>ELEVADOR 3 PARADAS MAQUINA CONJUGADA COM PORTAS BILATERAIS</t>
  </si>
  <si>
    <t>16.20.042</t>
  </si>
  <si>
    <t>MANUTENCAO INTEGRAL P/ ELEVADOR NOVO 2 PARADAS - MENSAL</t>
  </si>
  <si>
    <t>16.20.043</t>
  </si>
  <si>
    <t>MANUTENCAO INTEGRAL P/ ELEVADOR NOVO 3 PARADAS - MENSAL</t>
  </si>
  <si>
    <t>16.20.044</t>
  </si>
  <si>
    <t>MANUTENCAO INTEGRAL P/ ELEVADOR NOVO 4 PARADAS - MENSAL</t>
  </si>
  <si>
    <t>16.20.045</t>
  </si>
  <si>
    <t>MANUTENCAO INTEGRAL P/ ELEVADOR NOVO 5 PARADAS - MENSAL</t>
  </si>
  <si>
    <t>16.20.099</t>
  </si>
  <si>
    <t>SERVICOS - ELETRICA</t>
  </si>
  <si>
    <t>16.20.103</t>
  </si>
  <si>
    <t>ELETRODUTO GALV.QUENTE D=100 CABINE PRIMARIA NBR 5598 BSP RIR (INCL.CONEX.E FIXAÇOES EM POSTE)</t>
  </si>
  <si>
    <t>16.20.113</t>
  </si>
  <si>
    <t>ELETRODUTO CORRUGADO ESPIRAL ENTERRADO PEAD D=100 CABINE PRIMÁRIA NBR 13897</t>
  </si>
  <si>
    <t>16.30.010</t>
  </si>
  <si>
    <t>TAPUME H=225CM APOIADO NO TERRENO E PINTURA LATEX FACE EXTERNA COM LOGOTIPO</t>
  </si>
  <si>
    <t>16.30.012</t>
  </si>
  <si>
    <t>16.30.013</t>
  </si>
  <si>
    <t>CANTEIRO DE OBRAS - LARG 3,30M</t>
  </si>
  <si>
    <t>16.30.016</t>
  </si>
  <si>
    <t>16.30.017</t>
  </si>
  <si>
    <t>16.31.018</t>
  </si>
  <si>
    <t>TAXA DE MOBILIZAÇÃO DE EQUIPAMENTO-ESTACA RAIZ</t>
  </si>
  <si>
    <t>16.31.024</t>
  </si>
  <si>
    <t>ESTACA REACAO PARA 20T CRAVADA ALEM 5,00M DE PROFUNDIDADE</t>
  </si>
  <si>
    <t>16.31.025</t>
  </si>
  <si>
    <t>ESTACA REACAO P/20T CRAVADA ATE 5,00 M DE PROFUNDIDADE</t>
  </si>
  <si>
    <t>16.31.026</t>
  </si>
  <si>
    <t>ESTACA REACAO PARA 30T CRAVADA ALEM 5,00M DE PROFUNDIDADE</t>
  </si>
  <si>
    <t>16.31.027</t>
  </si>
  <si>
    <t>ESTACA REACAO P/30T CRAVADA ATE 5,00M DE PROFUNDIDADE</t>
  </si>
  <si>
    <t>16.31.030</t>
  </si>
  <si>
    <t>REFORÇO DE FUNDAÇOES ESTACA RAIZ DN 160MM PERFURAÇÃO EM SOLO</t>
  </si>
  <si>
    <t>16.31.031</t>
  </si>
  <si>
    <t>REFORÇO DE FUNDAÇOES ESTACA RAIZ DN 200MM PERFURAÇÃO EM SOLO</t>
  </si>
  <si>
    <t>16.32.034</t>
  </si>
  <si>
    <t>JATEAMENTO ABRASIVO COM ÓXIDO DE ALUMÍNIO</t>
  </si>
  <si>
    <t>16.35.001</t>
  </si>
  <si>
    <t>DEFINICAO E DEMARCACAO DA AREA DE REPARO, COM DISCO DE CORTE</t>
  </si>
  <si>
    <t>16.35.002</t>
  </si>
  <si>
    <t>ESCARIFICACAO MANUAL (CORTE DE CONCRETO) ATE 3CM DE PROFUNDIDADE</t>
  </si>
  <si>
    <t>16.35.003</t>
  </si>
  <si>
    <t>ESCARIFICACAO COM DISCO DE DESBASTE ATE 0,5CM DE PROFUNDIDADE</t>
  </si>
  <si>
    <t>16.35.004</t>
  </si>
  <si>
    <t>ESCARIFICACAO MECANICA,CORTE DE CONCRETO ATE 3,0CM PROFUNDIDADE</t>
  </si>
  <si>
    <t>16.35.005</t>
  </si>
  <si>
    <t>DEMOLICAO C/MARTELETES PNEUMATICOS ATE 5,0CM DE PROFUNDIDADE</t>
  </si>
  <si>
    <t>16.35.006</t>
  </si>
  <si>
    <t>ESCARIFICACAO MECANICA,CORTE CONCRETO C/REBARBADORES ELETR ATE 5,0C</t>
  </si>
  <si>
    <t>16.35.007</t>
  </si>
  <si>
    <t>LIXAMENTO ELETRICO DE ARMADURA C/ESCOVA CIRCULAR</t>
  </si>
  <si>
    <t>16.35.008</t>
  </si>
  <si>
    <t>ESCOVAMENTO MANUAL</t>
  </si>
  <si>
    <t>16.35.009</t>
  </si>
  <si>
    <t>PISTOLA DE AGULHA</t>
  </si>
  <si>
    <t>16.35.011</t>
  </si>
  <si>
    <t>QUEIMA CONTROLADA</t>
  </si>
  <si>
    <t>16.35.012</t>
  </si>
  <si>
    <t>APLICACAO DE SOLVENTE EM SUBSTRATO IMPREGNADOS</t>
  </si>
  <si>
    <t>16.35.013</t>
  </si>
  <si>
    <t>FREZAMENTO MECANICO COM MAQUINA DE DESBASTE</t>
  </si>
  <si>
    <t>16.35.014</t>
  </si>
  <si>
    <t>LIMPEZA DO SUBSTRATO COM APLICACAO DE JATO DE AGUA FRIA</t>
  </si>
  <si>
    <t>16.35.015</t>
  </si>
  <si>
    <t>LIMPEZA DO SUBSTRATO COM APLICACAO DE JATO DE AGUA QUENTE</t>
  </si>
  <si>
    <t>16.35.016</t>
  </si>
  <si>
    <t>LIMPEZA DO SUBSTRATO, LAVAGEM COM SOLUCOES ACIDAS, PISOS E PAREDES</t>
  </si>
  <si>
    <t>16.35.017</t>
  </si>
  <si>
    <t>LIMPEZA DO SUBSTRATO,LAVAGEM COM SOLUCOES ALCALINAS,PISOS E PAREDES</t>
  </si>
  <si>
    <t>16.35.018</t>
  </si>
  <si>
    <t>LIMPEZA PARA REMOCAO DE OLEOS E GRAXAS IMPREGNADOS SUPERFICIALMENTE</t>
  </si>
  <si>
    <t>16.35.019</t>
  </si>
  <si>
    <t>LIMPEZA DO SUBSTRATO, COM JATO DE AR COMPRIMIDO</t>
  </si>
  <si>
    <t>16.35.020</t>
  </si>
  <si>
    <t>LIMPEZA DO SUBSTRATO COM UTILIZACAO DE SOLVENTE VOLATEIS</t>
  </si>
  <si>
    <t>16.35.021</t>
  </si>
  <si>
    <t>PREPARACAO DO SUBSTRATOS POR SATURACAO COM AGUA</t>
  </si>
  <si>
    <t>16.35.022</t>
  </si>
  <si>
    <t>PREPARACAO DO SUBSTRATO POR APICOAMENTO MANUAL DA SUPERFICIE</t>
  </si>
  <si>
    <t>16.36.001</t>
  </si>
  <si>
    <t>REPAROS SUPERF ARGAM MONOCOMP CIMENTO C/POLÍMEROS (1,0&lt;ESP&lt;3.0CM)</t>
  </si>
  <si>
    <t>16.36.002</t>
  </si>
  <si>
    <t>REPAROS SUPERF ARGAM BICOMP CIMENTO C/POLÍMERO ACRILICO (1,0&lt;ESP&lt;3.0C</t>
  </si>
  <si>
    <t>16.36.003</t>
  </si>
  <si>
    <t>REPAROS SUPERF ARGAM BICOMP CIMENTO C/POLÍMERO ACRILICO E FIBRA SINT (1,0&lt;ESP&lt;3,0CM)</t>
  </si>
  <si>
    <t>16.36.005</t>
  </si>
  <si>
    <t>REPAROS SUPERF LOCALIZ, ARGAM POLIMERICA BASE EPOXI (0,5&lt;ESP&lt;1,5CM)</t>
  </si>
  <si>
    <t>16.36.006</t>
  </si>
  <si>
    <t>REPAROS SUPERF LOCALIZ,ARGAM POLIMERICA BASE POLIESTER (0,5&lt;ESP&lt;1,5CM)</t>
  </si>
  <si>
    <t>16.37.001</t>
  </si>
  <si>
    <t>REPAROS SUPERF ARGAM MONOCOMP CIMENTO C/POLÍMEROS (1,0&lt;ESP&lt;5,0CM)</t>
  </si>
  <si>
    <t>16.37.002</t>
  </si>
  <si>
    <t>REPAROS SUPERF ARGAM BICOMP CIMENTO C/POLÍMERO ACRILICO (1,0&lt;ESP&lt;5,0C</t>
  </si>
  <si>
    <t>16.37.003</t>
  </si>
  <si>
    <t>REPAROS SUPERF ARGAM BICOMP  CIMENTO C/POLÍMERO ACRILICO E FIBRA SINT (1,0&lt;ESP&lt;5,0CM)</t>
  </si>
  <si>
    <t>16.37.005</t>
  </si>
  <si>
    <t>REPAROS SUPERF COM ARGAMASSA MONOCOMP CIMENTO C/POLÍMEROS PROJETADA (1,0&lt;ESP&lt;7,0CM)</t>
  </si>
  <si>
    <t>16.37.006</t>
  </si>
  <si>
    <t>REPAROS SUPERF COM ARGAM BICOMP CIMENTO C/POLÍMERO ACRILICO PROJETADA (1,0&lt;ESP&lt;7,0CM)</t>
  </si>
  <si>
    <t>16.37.007</t>
  </si>
  <si>
    <t>REPAROS SUPERF COM ARGAM BICOMP CIMENTO C/POLÍMERO ACRILICO E FIBRA SINT PROJETADA (1,0&lt;ESP&lt;7,0CM)</t>
  </si>
  <si>
    <t>16.37.009</t>
  </si>
  <si>
    <t>REPAROS SUPERF ESTUCAM CORRETIVO ARGAM MONOCOMP C/POLÍMEROS ESP&lt;5MM</t>
  </si>
  <si>
    <t>16.37.010</t>
  </si>
  <si>
    <t>REPAROS SUPERF ESTUCAM CORRETIVO ARGAM BICOMP CIMENTO C/POLÍMERO ACRILICO ESP&lt;5MM</t>
  </si>
  <si>
    <t>16.37.011</t>
  </si>
  <si>
    <t>REPAROS SUPERF ESTUCAM CORRETIVO ARGAM BICOMP CIMENTO C/POLÍMERO ACRILICO E FIBRA SINT ESP&lt;5MM</t>
  </si>
  <si>
    <t>16.38.001</t>
  </si>
  <si>
    <t>REPAROS DE JUNTAS C/ARGAM MONOCOMP CIMENTO C/POLÍMEROS</t>
  </si>
  <si>
    <t>16.38.002</t>
  </si>
  <si>
    <t>REPAROS DE JUNTAS C/ARGAM BICOMP CIMENTO C/POLÍMERO ACRILICO</t>
  </si>
  <si>
    <t>16.38.003</t>
  </si>
  <si>
    <t>REPAROS DE JUNTAS C/ARGAM BICOMP CIMENTO C/ POLÍMERO ACRILICO E FIBRA SINT</t>
  </si>
  <si>
    <t>16.38.005</t>
  </si>
  <si>
    <t>REPAROS EM JUNTAS, C/ARGAM BASE EPOXI P/ESP ATE 1,5CM</t>
  </si>
  <si>
    <t>16.38.006</t>
  </si>
  <si>
    <t>JUNTAS C/ELASTOMEROS POLISSULFETOS OU BOR SILICONE SEC TRANSV 2X2CM</t>
  </si>
  <si>
    <t>D3</t>
  </si>
  <si>
    <t>16.39.001</t>
  </si>
  <si>
    <t>REPAROS PROFUNDOS COM GRAUTE BASE CIMENTO (3,0&lt;ESP&lt;5,0CM)</t>
  </si>
  <si>
    <t>16.39.002</t>
  </si>
  <si>
    <t>REPAROS PROFUNDOS, MICROCONCRETO COM POLIMEROS (5,0&lt;ESP&lt;30,0CM)</t>
  </si>
  <si>
    <t>16.39.003</t>
  </si>
  <si>
    <t>REPAROS PROF EXEC C/ARGAM SECA DRY PACK ISENTA RETR(3,0&lt;ESP&lt;10,0CM)</t>
  </si>
  <si>
    <t>16.39.004</t>
  </si>
  <si>
    <t>FORMAS PARA REPAROS PROFUNDOS (ESP&gt;3,0CM)</t>
  </si>
  <si>
    <t>16.39.005</t>
  </si>
  <si>
    <t>APLICACAO DE MEMBRANA DE CURA QUIMICA EM REPAROS ESTRUTURAIS</t>
  </si>
  <si>
    <t>16.40.001</t>
  </si>
  <si>
    <t>PROTECAO DE ARMADURAS COM TINTA DE ALTO TEOR DE ZINCO</t>
  </si>
  <si>
    <t>16.40.002</t>
  </si>
  <si>
    <t>ARGAMASSA OU CONCRETO DE REPARO COM INIBIDORES DE CORROSAO</t>
  </si>
  <si>
    <t>16.41.001</t>
  </si>
  <si>
    <t>EMENDA POR TRASPASSE, PARA RECONSTITUICAO DA SECAO DA ARMADURA</t>
  </si>
  <si>
    <t>16.41.002</t>
  </si>
  <si>
    <t>EMENDAS POR SOLDA DE TOPO, P/RECONSTITUICAO DA SECAO DA ARMADURA</t>
  </si>
  <si>
    <t>16.42.001</t>
  </si>
  <si>
    <t>REPARO ESTRUTURAL POR INJECAO RESINA BASE EPOXI EM FISSURAS 0,3A9,0MM</t>
  </si>
  <si>
    <t>16.42.002</t>
  </si>
  <si>
    <t>REPARO ESTRUTURAL C/APLICACAO DE GRAUTE BASE EPOXI TRINCAS DE 10A40MM</t>
  </si>
  <si>
    <t>16.42.003</t>
  </si>
  <si>
    <t>REPARO ESTR VIGAS LAJES PILARES C/APLIC GRAUTE BASE EPOXI VAOS 35A70MM</t>
  </si>
  <si>
    <t>16.42.004</t>
  </si>
  <si>
    <t>TRATAMENTO DE MICRO FISSURAS POR SILICATACAO OU FLUORSILICATACAO</t>
  </si>
  <si>
    <t>16.43.001</t>
  </si>
  <si>
    <t>FUROS EM CONCRETO COM D=1" E PROFUNDIDADE 5CM</t>
  </si>
  <si>
    <t>16.43.002</t>
  </si>
  <si>
    <t>FUROS EM CONCRETO COM D=1" E PROFUNDIDADE 15CM</t>
  </si>
  <si>
    <t>16.43.003</t>
  </si>
  <si>
    <t>FUROS EM CONCRETO COM D=1" E PROFUNDIDADE 30CM</t>
  </si>
  <si>
    <t>16.43.004</t>
  </si>
  <si>
    <t>FUROS EM CONCRETO COM D=3/4" E PROFUNDIDADE 5CM</t>
  </si>
  <si>
    <t>16.43.005</t>
  </si>
  <si>
    <t>FUROS EM CONCRETO COM D=3/4" E PROFUNDIDADE 15CM</t>
  </si>
  <si>
    <t>16.43.006</t>
  </si>
  <si>
    <t>FUROS EM CONCRETO COM D=3/4" E PROFUNDIDADE 30CM</t>
  </si>
  <si>
    <t>16.43.007</t>
  </si>
  <si>
    <t>FUROS EM CONCRETO COM D=1/2" E PROFUNDIDADE 5CM</t>
  </si>
  <si>
    <t>16.43.008</t>
  </si>
  <si>
    <t>FUROS EM CONCRETO COM D=1/2" E PROFUNDIDADE 15CM</t>
  </si>
  <si>
    <t>16.43.009</t>
  </si>
  <si>
    <t>FUROS EM CONCRETO COM D=1/2" E PROFUNDIDADE 30CM</t>
  </si>
  <si>
    <t>16.43.010</t>
  </si>
  <si>
    <t>FUROS EM CONCRETO COM D=3/8" E PROFUNDIDADE 5CM</t>
  </si>
  <si>
    <t>16.43.011</t>
  </si>
  <si>
    <t>FUROS EM CONCRETO COM D=3/8" E PROFUNDIDADE 15CM</t>
  </si>
  <si>
    <t>16.43.012</t>
  </si>
  <si>
    <t>FUROS EM CONCRETO COM D=3/8" E PROFUNDIDADE 30CM</t>
  </si>
  <si>
    <t>16.43.013</t>
  </si>
  <si>
    <t>FURO EM CONCRETO COM D=3/8"</t>
  </si>
  <si>
    <t>16.43.014</t>
  </si>
  <si>
    <t>FURO EM CONCRETO COM D=1/2"</t>
  </si>
  <si>
    <t>16.43.015</t>
  </si>
  <si>
    <t>FURO EM CONCRETO COM D=5/8"</t>
  </si>
  <si>
    <t>16.43.016</t>
  </si>
  <si>
    <t>FURO EM CONCRETO COM D=3/4"</t>
  </si>
  <si>
    <t>16.43.017</t>
  </si>
  <si>
    <t>FURO EM CONCRETO COM D=1"</t>
  </si>
  <si>
    <t>16.43.020</t>
  </si>
  <si>
    <t>TAXA DE MOBILIZAÇÃO EQUIP. FUROS EM CONCRETO</t>
  </si>
  <si>
    <t>16.43.099</t>
  </si>
  <si>
    <t>SERVIÇOS DE FUROS EM CONCRETO</t>
  </si>
  <si>
    <t>16.44.001</t>
  </si>
  <si>
    <t>FORNECIMENTO E COLOCACAO DE CHUMBADORES QUIMICOS D=3/4"</t>
  </si>
  <si>
    <t>16.44.002</t>
  </si>
  <si>
    <t>FORNECIMENTO E COLOCACAO DE CHUMBADORES QUIMICOS D=1/2"</t>
  </si>
  <si>
    <t>16.44.003</t>
  </si>
  <si>
    <t>FORNECIMENTO E COLOCACAO DE CHUMBADORES QUIMICOS D=3/8"</t>
  </si>
  <si>
    <t>16.44.099</t>
  </si>
  <si>
    <t>SERVIÇOS DE FORNECIMENTO E COLOCACAO DE CHUMBADORES QUIMICOS</t>
  </si>
  <si>
    <t>16.45.001</t>
  </si>
  <si>
    <t>FORNECIMENTO E COLOCACAO DE CHUMBADORES EXPANSIVEIS D=3/4"</t>
  </si>
  <si>
    <t>16.45.002</t>
  </si>
  <si>
    <t>FORNECIMENTO E COLOCACAO DE CHUMBADORES EXPANSIVEIS D=1/2"</t>
  </si>
  <si>
    <t>16.45.003</t>
  </si>
  <si>
    <t>FORNECIMENTO E COLOCACAO DE CHUMBADORES EXPANSIVEIS D=3/8"</t>
  </si>
  <si>
    <t>16.45.010</t>
  </si>
  <si>
    <t>PINOS WALSIWA PARA FIXACAO DE ARMADURAS</t>
  </si>
  <si>
    <t>16.46.001</t>
  </si>
  <si>
    <t>ANCORAGEM DE BARRAS DE ACO, COM RESINA BASE DE POLIESTER</t>
  </si>
  <si>
    <t>16.46.002</t>
  </si>
  <si>
    <t>ANCORAGEM DE BARRAS DE ACO COM RESINA BASE EPOXI</t>
  </si>
  <si>
    <t>16.47.001</t>
  </si>
  <si>
    <t>PREPARACAO DE PONTE DE ADERENCIA COM ADESIVO ACRILICO</t>
  </si>
  <si>
    <t>16.47.002</t>
  </si>
  <si>
    <t>PREPARACAO DE PONTE DE ADERENCIA COM ADESIVO BASE EPOXI</t>
  </si>
  <si>
    <t>16.48.001</t>
  </si>
  <si>
    <t>LIXAMENTO MANUAL</t>
  </si>
  <si>
    <t>16.48.002</t>
  </si>
  <si>
    <t>LIXAMENTO GROSSO OU FINO COM LIXADEIRA ELETRICA</t>
  </si>
  <si>
    <t>16.48.003</t>
  </si>
  <si>
    <t>APLICACAO MANUAL DE ESTUQUE E PREPARO DE PASTA</t>
  </si>
  <si>
    <t>16.48.004</t>
  </si>
  <si>
    <t>POLIMENTO DO ESTUQUE, LIXAMENTO MANUAL</t>
  </si>
  <si>
    <t>16.48.005</t>
  </si>
  <si>
    <t>APLICACAO PINTURA HIDROFUGANTE UMA DEMAO,SILICONE BASE AGUA</t>
  </si>
  <si>
    <t>16.48.006</t>
  </si>
  <si>
    <t>APLICACAO PINTURA HIDROFUGANTE EM DUAS DEMAOS,SILICONE BASE SOLVENTE</t>
  </si>
  <si>
    <t>16.48.007</t>
  </si>
  <si>
    <t>APLICAÇAO PINTURA HIDROF. DUAS DEMAOS, SILOXANO OLIGOMERICO BASE SOLVENTE</t>
  </si>
  <si>
    <t>16.48.008</t>
  </si>
  <si>
    <t>APLICAÇAO PINTURA HIDROF. DUAS DEMAOS, SILOXANO POLIMERICO BASE SOLVENTE</t>
  </si>
  <si>
    <t>16.48.009</t>
  </si>
  <si>
    <t>APLICACAO PINTURA IMPERM DUAS DEMAOS VERNIZ EPOXI BICOMPONENTE</t>
  </si>
  <si>
    <t>16.48.010</t>
  </si>
  <si>
    <t>APLICACAO PINTURA IMPERM DUAS DEMAOS VERNIZ POLIUR ALIF BICOMPONENTES</t>
  </si>
  <si>
    <t>16.48.011</t>
  </si>
  <si>
    <t>APLICACAO PINTURA IMPERM DUAS DEMAOS VERNIZ POLIUR ALIF MONOCOMPONENTE</t>
  </si>
  <si>
    <t>16.48.012</t>
  </si>
  <si>
    <t>APLICACAO PINTURA IMPERM DUAS DEMAOS VERNIZ ACRILICO BASE SOLVENTE</t>
  </si>
  <si>
    <t>16.48.013</t>
  </si>
  <si>
    <t>APLICACAO PINTURA IMPERM PRIMER DUAS DEMAOS VERNIZ ACRILICO BASE AGUA</t>
  </si>
  <si>
    <t>16.48.014</t>
  </si>
  <si>
    <t>APLICACAO PINTURA IMPERM DUAS DEMAOS,BORRACHA CLORADA BASE SOLVENTE</t>
  </si>
  <si>
    <t>16.48.015</t>
  </si>
  <si>
    <t>APLICACAO PINTURA IMPERM DUAS DEMAOS SITEMA DUPLO EPOXI POLIURETANO</t>
  </si>
  <si>
    <t>16.48.016</t>
  </si>
  <si>
    <t>APLICACAO PINTURA IMPERM DUAS DEMAOS SISTEMA DUPLO SILANO SILOXANO</t>
  </si>
  <si>
    <t>16.48.031</t>
  </si>
  <si>
    <t>PREPARACAO SUPERF C/ JATEAMENTO ABRAS PAD SA 2X1/2" APLIC FUNDO PRIMER</t>
  </si>
  <si>
    <t>16.48.035</t>
  </si>
  <si>
    <t>PINTURA INTUMESCENTE P/ REVESTIMENTO CONTRA FOGO EM ESTR METALICA</t>
  </si>
  <si>
    <t>16.48.040</t>
  </si>
  <si>
    <t>ARGAMASSA PROJETADA P/ REVESTIMENTO CONTRA FOGO EM ESTR METALICA</t>
  </si>
  <si>
    <t>16.49.001</t>
  </si>
  <si>
    <t>APARELHO DE APOIO DE NEOPRENE FRETADO</t>
  </si>
  <si>
    <t>16.50.001</t>
  </si>
  <si>
    <t>DEMOLIÇÃO DE TUBO DE F.G. P/ SUST DE TELA ALAMBR INCL BASE FIXAÇÃO</t>
  </si>
  <si>
    <t>16.50.002</t>
  </si>
  <si>
    <t>DEMOLIÇÃO DE TELA DE ARAME GALVANIZADO</t>
  </si>
  <si>
    <t>16.50.010</t>
  </si>
  <si>
    <t>DEMOLICAO DE PISO DE CONCRETO SIMPLES CAPEADO</t>
  </si>
  <si>
    <t>16.50.015</t>
  </si>
  <si>
    <t>DEMOLICAO DE PISO DE CONCRETO COM RETRO ESCAVADEIRA</t>
  </si>
  <si>
    <t>16.50.099</t>
  </si>
  <si>
    <t>16.80.002</t>
  </si>
  <si>
    <t>TELA DE ARAME GALVANIZADO N.10 MALHA 2"</t>
  </si>
  <si>
    <t>16.80.006</t>
  </si>
  <si>
    <t>FERRO TRABALHADO (GRADIL)</t>
  </si>
  <si>
    <t>16.80.007</t>
  </si>
  <si>
    <t>PINGADEIRA PARA MUROS DE ALVENARIA</t>
  </si>
  <si>
    <t>16.80.008</t>
  </si>
  <si>
    <t>QUADRA DE ESPORTES - PISO DE CONCRETO NAO ARMADO</t>
  </si>
  <si>
    <t>16.80.009</t>
  </si>
  <si>
    <t>QUADRA DE ESPORTES - PISO DE CONCRETO ARMADO</t>
  </si>
  <si>
    <t>16.80.010</t>
  </si>
  <si>
    <t>TELA DE ARAME GALVANIZADO N.12 MALHA 2"</t>
  </si>
  <si>
    <t>16.80.012</t>
  </si>
  <si>
    <t>TUBO DE F.G. 2" P/ SUSTENT TELA DE ALAMBRADO EXCL BASE-MONTANTE</t>
  </si>
  <si>
    <t>16.80.013</t>
  </si>
  <si>
    <t>PISO DE CONCRETO DESEMPENADO C/ REQUADRO 1.80CM E=6CM</t>
  </si>
  <si>
    <t>16.80.014</t>
  </si>
  <si>
    <t>16.80.015</t>
  </si>
  <si>
    <t>16.80.016</t>
  </si>
  <si>
    <t>16.80.017</t>
  </si>
  <si>
    <t>16.80.018</t>
  </si>
  <si>
    <t>16.80.019</t>
  </si>
  <si>
    <t>16.80.022</t>
  </si>
  <si>
    <t>CESTO PARA TABELA DE BASQUETE</t>
  </si>
  <si>
    <t>16.80.023</t>
  </si>
  <si>
    <t>16.80.024</t>
  </si>
  <si>
    <t>TABELA DE BASQUETE COM ARO E CESTO</t>
  </si>
  <si>
    <t>16.80.025</t>
  </si>
  <si>
    <t>TUBO DE F.G. 1 1/4" P/ SUSTENT.TELA DE ALAMBRADO EXCL BASE-TRAVAMENTO</t>
  </si>
  <si>
    <t>16.80.026</t>
  </si>
  <si>
    <t>TRELIÇA METÁLICA GALV. A FOGO P/TABELA DE BASQUETE MOD.QE-37 A QE-40</t>
  </si>
  <si>
    <t>16.80.031</t>
  </si>
  <si>
    <t>CONCRETO ESTRUTURAL Fck 20Mpa PREPARADO NO LOCAL, LANÇADO E ADENSADO</t>
  </si>
  <si>
    <t>16.80.070</t>
  </si>
  <si>
    <t>SUMIDOURO - COROAMENTO, INCLUSIVE ESCAVACAO</t>
  </si>
  <si>
    <t>16.80.071</t>
  </si>
  <si>
    <t>SUMIDOURO - ESCAVACAO</t>
  </si>
  <si>
    <t>16.80.072</t>
  </si>
  <si>
    <t>SUMIDOURO - BRITA</t>
  </si>
  <si>
    <t>16.80.084</t>
  </si>
  <si>
    <t>DUTO COLETOR DE ENTULHO - LOCAÇÃO MENSAL</t>
  </si>
  <si>
    <t>16.80.086</t>
  </si>
  <si>
    <t>16.80.087</t>
  </si>
  <si>
    <t>16.80.088</t>
  </si>
  <si>
    <t>16.80.089</t>
  </si>
  <si>
    <t>LIMPEZA DE CAIXA D'AGUA ATE 1000 LITROS</t>
  </si>
  <si>
    <t>16.80.090</t>
  </si>
  <si>
    <t>LIMPEZA DE CAIXAS D'AGUA ATE 10.000 LITROS</t>
  </si>
  <si>
    <t>16.80.091</t>
  </si>
  <si>
    <t>LIMPEZA DE CAIXAS D'AGUA ACIMA DE 10.000 LITROS</t>
  </si>
  <si>
    <t>16.80.092</t>
  </si>
  <si>
    <t>LIMPEZA DE CAIXILHOS METALICOS</t>
  </si>
  <si>
    <t>16.80.093</t>
  </si>
  <si>
    <t>LIMPEZA DE CAIXA DE INSPECAO</t>
  </si>
  <si>
    <t>16.80.094</t>
  </si>
  <si>
    <t>LIMPEZA DE FOSSA SEPTICA</t>
  </si>
  <si>
    <t>16.80.095</t>
  </si>
  <si>
    <t>LIMPEZA DE SUMIDOURO POR VIAGEM DE 7 M3</t>
  </si>
  <si>
    <t>VG</t>
  </si>
  <si>
    <t>16.80.097</t>
  </si>
  <si>
    <t>CAÇAMBA DE 4M3 PARA RETIRADA DE ENTULHO</t>
  </si>
  <si>
    <t>16.80.098</t>
  </si>
  <si>
    <t>RETIRADA DE ENTULHO</t>
  </si>
  <si>
    <t>16.80.099</t>
  </si>
  <si>
    <t>SERVICOS COMPLEMENTARES - CONSERVACAO</t>
  </si>
  <si>
    <t>16.80.100</t>
  </si>
  <si>
    <t>16.80.104</t>
  </si>
  <si>
    <t>16.80.110</t>
  </si>
  <si>
    <t>LIMPEZA DE PISO CERAMICO / PORCELANATO COM VASSOURA A SECO.</t>
  </si>
  <si>
    <t>16.80.111</t>
  </si>
  <si>
    <t>LIMPEZA DE PISO CERAMICO / PORCELANATO COM PANO UMIDO.</t>
  </si>
  <si>
    <t>16.80.112</t>
  </si>
  <si>
    <t>LIMPEZA DE PISO CERAMICO /  PORCELANATO COM DETERGENTE NEUTRO E</t>
  </si>
  <si>
    <t>16.80.113</t>
  </si>
  <si>
    <t>LIMPEZA DE PISO CERAMICO / PEDRAS RUSTICAS COM ACIDO MURIATICO.</t>
  </si>
  <si>
    <t>16.80.114</t>
  </si>
  <si>
    <t>LIMPEZA DE REVESTIMENTO CERAMICO EM PAREDE COM PANO UMIDO</t>
  </si>
  <si>
    <t>16.80.115</t>
  </si>
  <si>
    <t>LIMPEZA DE REVESTIMENTO CERAMICO EM PAREDE COM DETERGENTE NEUTRO E ESCOVAÇAO MANUAL.</t>
  </si>
  <si>
    <t>16.80.116</t>
  </si>
  <si>
    <t>LIMPEZA DE REVESTIMENTO CERAMICO EM PAREDE COM ACIDO MURIATICO.</t>
  </si>
  <si>
    <t>16.80.117</t>
  </si>
  <si>
    <t>LIMPEZA DE PISO DE LADRILHO HIDRAULICO COM PANO UMIDO.</t>
  </si>
  <si>
    <t>16.80.118</t>
  </si>
  <si>
    <t>LIMPEZA DE PISO DE MARMORE / GRANITO COM  DETERGENTE NEUTRO E ESCOVAÇAO MANUAL.</t>
  </si>
  <si>
    <t>16.80.119</t>
  </si>
  <si>
    <t>LIMPEZA DE CONTRAPISO COM VASSOURA A SECO.</t>
  </si>
  <si>
    <t>16.80.120</t>
  </si>
  <si>
    <t>LIMPEZA DE LADRILHO HIDRAULICO EM PAREDE COM PANO UMIDO.</t>
  </si>
  <si>
    <t>16.80.121</t>
  </si>
  <si>
    <t>LIMPEZA DE MARMORE / GRANITO EM PAREDE COM DETERGENTE NEUTRO E ESCOVAÇAO MANUAL.</t>
  </si>
  <si>
    <t>16.80.122</t>
  </si>
  <si>
    <t>LIMPEZA DE SUPERFICIE DE PISO COM JATO  AGUA FRIA DE ALTA PRESSAO.</t>
  </si>
  <si>
    <t>16.80.123</t>
  </si>
  <si>
    <t>LIMPEZA DE PIA INOX COM BANCADA DE PEDRA MARMORE / GRANITO INCLUSIVE METAIS .</t>
  </si>
  <si>
    <t>16.80.124</t>
  </si>
  <si>
    <t>LIMPEZA DE TANQUE / LAVATORIO DE LOUÇA ISOLADO  INCLUSIVE METAIS</t>
  </si>
  <si>
    <t>16.80.125</t>
  </si>
  <si>
    <t>LIMPEZA DE LAVATORIO DE LOUÇA COM BANCADA DE PEDRA MARMORE / GRANITO INCLUSIVE METAIS</t>
  </si>
  <si>
    <t>16.80.126</t>
  </si>
  <si>
    <t>LIMPEZA DE BACIA SANITARIA /  BIDE /  MICTORIO  LOUÇA / INOX INCLUSIVE METAIS</t>
  </si>
  <si>
    <t>16.80.127</t>
  </si>
  <si>
    <t>LIMPEZA DE BANCADA DE PEDRA MARMORE / GRANITO.</t>
  </si>
  <si>
    <t>16.80.128</t>
  </si>
  <si>
    <t>LIMPEZA DE JANELA INTEIRAMENTE LAMINA  DE VIDRO.</t>
  </si>
  <si>
    <t>16.80.129</t>
  </si>
  <si>
    <t>LIMPEZA DE JANELA DE VIDRO COM CAIXILHO EM AÇO/ALUMINIO/PVC.</t>
  </si>
  <si>
    <t>16.80.130</t>
  </si>
  <si>
    <t>LIMPEZA DE PORTA DE MADEIRA COM PANO UMIDO INCLUSIVE METAIS E GUARNIÇOES</t>
  </si>
  <si>
    <t>16.80.131</t>
  </si>
  <si>
    <t>LIMPEZA DE PORTA INTEIRAMENTE LAMINA DE VIDRO.</t>
  </si>
  <si>
    <t>16.80.132</t>
  </si>
  <si>
    <t>LIMPEZA DE PORTA EM AÇO / ALUMINIO.</t>
  </si>
  <si>
    <t>16.80.133</t>
  </si>
  <si>
    <t>LIMPEZA DE PORTA DE VIDRO COM CAIXILHO EM AÇO / ALUMINIO / PVC.</t>
  </si>
  <si>
    <t>16.80.134</t>
  </si>
  <si>
    <t>LIMPEZA DE CAIXA DE GORDURA  /  PASSAGEM INCLUSIVE REASSENTAMENTO DE TAMPA COM ARGAMASSA</t>
  </si>
  <si>
    <t>16.80.135</t>
  </si>
  <si>
    <t>LIMPEZA MANUAL DE SUPERFICIE DE PISO  E PAREDE COM SUJIDADE DE TINTA / LUBRIFICANTE / GORDURA</t>
  </si>
  <si>
    <t>16.80.136</t>
  </si>
  <si>
    <t>LIMPEZA E MANUTENÇAO DE AREA DE JARDINAGEM COM REPOSIÇAO TERRA VEGETAL CAMADA DE 5CM.</t>
  </si>
  <si>
    <t>16.80.137</t>
  </si>
  <si>
    <t>DESOBSTRUÇAO COM LIMPEZA MANUAL DE TUBULAÇAO ENTRE CAIXAS DE PASSAGEM</t>
  </si>
  <si>
    <t>16.80.138</t>
  </si>
  <si>
    <t>DESOBSTRUÇAO COM LIMPEZA MANUAL DE  TUBULAÇAO REDE ESGOTO</t>
  </si>
  <si>
    <t>16.80.139</t>
  </si>
  <si>
    <t>DESOBSTRUÇAO COM LIMPEZA MANUAL DE  TUBULAÇAO REDE PLUVIAL</t>
  </si>
  <si>
    <t>16.85.048</t>
  </si>
  <si>
    <t>LAJE DE PROTECAO DE 2,00X2,00 M</t>
  </si>
  <si>
    <t>16.85.049</t>
  </si>
  <si>
    <t>ABRIGO DE POCO EM ALVENARIA DE 1,00X1,00X0,60 M C/ TAMPA METALICA</t>
  </si>
  <si>
    <t>16.85.060</t>
  </si>
  <si>
    <t>CJ MOTOR BOMBA SUBMERSO 1HP EXTR 700 A 2000 L/H A M 120 A 80MCA</t>
  </si>
  <si>
    <t>16.85.061</t>
  </si>
  <si>
    <t>CJ MOTOR BOMBA SUBMERSO 1,5HP EXTR 1700 A 2600 L/H A M 140 A 80 MCA</t>
  </si>
  <si>
    <t>16.85.062</t>
  </si>
  <si>
    <t>CJ MOTOR BOMBA SUBMERSO 2HP EXTR 2200 A 4000 L/H A M 160 A 100MCA</t>
  </si>
  <si>
    <t>16.85.063</t>
  </si>
  <si>
    <t>CJ MOTOR BOMBA SUBMERSO 3HP EXTR 2600 A 4900 L/H A M 160 A 100MCA</t>
  </si>
  <si>
    <t>16.85.064</t>
  </si>
  <si>
    <t>CJ MOTOR BOMBA SUBMERSO 5HP EXTR 3000 A 5700 L/H A M 180 A 100MCA</t>
  </si>
  <si>
    <t>16.85.080</t>
  </si>
  <si>
    <t>CABO COBRE FLEXÍVEL MULTIPOLAR PP 3x16 mm2 0,6/1KV</t>
  </si>
  <si>
    <t>16.85.081</t>
  </si>
  <si>
    <t>CABO COBRE FLEXÍVEL MULTIPOLAR PP 3x10 mm2 0,6/1KV</t>
  </si>
  <si>
    <t>16.85.082</t>
  </si>
  <si>
    <t>CABO COBRE FLEXÍVEL MULTIPOLAR PP 3x6 mm2 0,6/1KV</t>
  </si>
  <si>
    <t>16.85.083</t>
  </si>
  <si>
    <t>CABO COBRE FLEXÍVEL MULTIPOLAR PP 3x4 mm2 0,6/1KV</t>
  </si>
  <si>
    <t>16.85.084</t>
  </si>
  <si>
    <t>CABO COBRE FLEXÍVEL MULTIPOLAR PP 3x2,5 mm2 0,6/1KV</t>
  </si>
  <si>
    <t>16.85.085</t>
  </si>
  <si>
    <t>CABO COBRE FLEXÍVEL MULTIPOLAR PP 3x1,5 mm2 0,6/1KV</t>
  </si>
  <si>
    <t>16.85.099</t>
  </si>
  <si>
    <t>SERVIÇOS POÇO TUBULAR PROFUNDO - CONSERVACAO</t>
  </si>
  <si>
    <t>LAJE PROTENDIDA</t>
  </si>
  <si>
    <t>LIMPEZA, ARTICULAÇÃO, DRENOS, JUNTAS</t>
  </si>
  <si>
    <t>SERVIÇOS GERAIS, PAVIMENTAÇÃO E GUARDA CORPO</t>
  </si>
  <si>
    <t>PINTURA DE LIGAÇÃO PARA A GEOGRELHA</t>
  </si>
  <si>
    <t>IMPERMEABILIZAÇÃO PARA AS JUNTAS DA OAE</t>
  </si>
  <si>
    <t>FOI CONSIDERADA MEIA HORA DE GUINDASTE POR PLACA A SER INSTALADA</t>
  </si>
  <si>
    <t>PASSEIOS E PRÉ-MOLDADOS DA OAE</t>
  </si>
  <si>
    <t>ESTRUTURAS DE PAREDES DA MESOESTRUTURA DA OAE</t>
  </si>
  <si>
    <t>PONTE NA ESTACA 100 - RUA CAP. JOSÉ SABINO SAMPAIO</t>
  </si>
  <si>
    <t>PONTE NA ESTACA 61 - RUA WALTER RODRIGUES MOURÃO</t>
  </si>
  <si>
    <t xml:space="preserve"> REBAIXAMENTO DO CANAL NA OAE (ESTACA 51)</t>
  </si>
  <si>
    <t>SERVIÇOS AUXILIARES NA EXECUÇÃO DO CANAL PARA REBAIXAMENTO DA OAE NA ESTACA 51</t>
  </si>
  <si>
    <t>CONFORME QUANTITAIVOS DO PROJETO</t>
  </si>
  <si>
    <t xml:space="preserve"> REBAIXAMENTO DO CANAL NA OAE (ESTACA 82)</t>
  </si>
  <si>
    <t>SERVIÇOS AUXILIARES NA EXECUÇÃO DO CANAL PARA REBAIXAMENTO DA OAE NA ESTACA 82</t>
  </si>
  <si>
    <t>SERVIÇOS AUXILIARES NA EXECUÇÃO DO CANAL PARA REBAIXAMENTO DA OAE NA ESTACA 86</t>
  </si>
  <si>
    <t>PLACAS PARA APOIO DOS MÓDULOS PRÉ-MOLDADOS</t>
  </si>
  <si>
    <t xml:space="preserve"> REBAIXAMENTO DO CANAL NA OAE (ESTACA 86)</t>
  </si>
  <si>
    <t>SUBSTITUIÇÃO DOS BUEIROS DE TRAVESSIA NA FOZ DO CÓRREGO CAPÃO DO PAIVA</t>
  </si>
  <si>
    <t>ESTRUTURAS MODADA IN LOCO PARA A OAE</t>
  </si>
  <si>
    <t>ESTRUTURAS PRÉ-MOLDADOS PARA A OAE</t>
  </si>
  <si>
    <t>CONFORME DESENHOS DO MEMORIAL DE CÁLCULO DE QUANTITATIVOS - MCQ</t>
  </si>
  <si>
    <t>CONFORME QUANTITATIVOS DO PROJETO PARA REATERRO</t>
  </si>
  <si>
    <t>SERVIÇOS GERAIS PARA OS ACESSOS, CANTEIRO E OBRAS DE AMPLIAÇÃO DO CANAL RIBEIRÃO DO OURO</t>
  </si>
  <si>
    <t>01 TOPÓGRAFO 8 HORAS POR DIA NO 1o. MÊS E 3 HORAS POR DIA EM MÉDIA NOS PRÓXIMOS 10 MESES</t>
  </si>
  <si>
    <t>DEMOLIÇÕES PARA AS OBRAS DO CANAL DO RIBEIRÃO DO OURO</t>
  </si>
  <si>
    <t>DEMOLIÇÃO DA TUBULAÇÃO DE ESGOTO DA CUTRALE - CONFORME DESENHO MCQ</t>
  </si>
  <si>
    <t>TOTAL DE TUBOS ESTENDIDOS PARA CONEXÃO COM O NOVO CANAL</t>
  </si>
  <si>
    <t>DEMOLIÇÃO PARCIAL DOS TUBOS DE DRENAGEM AO LONGO DO NOVO CANAL  - CONFORME DESENHO MCQ</t>
  </si>
  <si>
    <t>DEMOLIÇÃO DAS ALAS DE DRENAGEM DE ÁGUAS PLUVIAIS  - CONFORME DESENHO MCQ</t>
  </si>
  <si>
    <t>ÁREA TOTAL DE NOVOS PASSEIOS CONFORME DESENHO MCQ</t>
  </si>
  <si>
    <t>LOCAÇÃO DE CONTAINER PARA OBRA DURANTE 12 MESES DE OBRA</t>
  </si>
  <si>
    <t>RECOMPOSIÇÃO DE MURO, PASSEIOS DE CONCRETO E GRAMA</t>
  </si>
  <si>
    <t>ÁREA TOTAL DE GRAMAS PARA ACABAMENTO DO CANAL (FAIXA DE 5 M - MD E ME) NO TRECHO QUE NÃO TEM VIAS MARGINAIS - CONFORME DESENHO MCQ</t>
  </si>
  <si>
    <t>RECOMPOSIÇÃO DO MURO DA CUTRALE (RUA CAP. JOSÉ SABINO SAMPAIO) - CONFORME DESENHO MCQ</t>
  </si>
  <si>
    <t>DEMOLIÇÃO DO MURO DA CUTRALE (RUA CAP. JOSÉ SABINO SAMPAIO) V</t>
  </si>
  <si>
    <t>DEMOLIÇÃO DOS PASSEIOS EXISTENTES AO LONGO DO CANAL (PARA PERMITIR A IMPLANTAÇÃO DAS OBRAS)  - CONFORME DESENHO MCQ</t>
  </si>
  <si>
    <t>DEMOLIÇÃO DOS PASSEIOS EXISTENTES PARA IMPLANTAÇÃO DA NOVA TRAVESSIA  - CONFORME DESENHO MCQ</t>
  </si>
  <si>
    <t>BDCC CÓRREGO CAPÃO DO PAIVA - FOZ NO RIBEIRÃO DO OURO</t>
  </si>
  <si>
    <t>ÁREA TOTAL A SER PAVIMENTADA x ESPESSURA DA CAMADA DE BRITA (0,15 m)</t>
  </si>
  <si>
    <t>SERVIÇOS GERAIS, PAVIMENTAÇÃO, GRAMA, ENROCAMENTO E GUARDA CORPO</t>
  </si>
  <si>
    <t>DEMOLIÇÃO DOS 04 TUBOS DE CONCRETO DA TRAVESSIA ATUAL DO PAIVA - CONFORME DESENHO MCQ</t>
  </si>
  <si>
    <t>DEMOLIÇÃO DA AV. MARIA A. C. DE OLIVEIRA  - CONFORME DESENHO MCQ</t>
  </si>
  <si>
    <t>ÁREA TOTAL DE ENROCAMENTO COM PEDRAS DE D &gt;0,40 m  X ESPESSURA DO ENROCAMENTO (e = 0,50 m)  - CONFORME DESENHO MCQ</t>
  </si>
  <si>
    <t>ÁREA TOTAL DE GRAMAS RETIRADAS/DANIFICADAS E TALUDES GRAMADOS</t>
  </si>
  <si>
    <t>VER DESENHO MCQ - DEMOLI PASSEIO</t>
  </si>
  <si>
    <t>RECOMPOSIÇÃO DO PASSEIO DEMOLIDO</t>
  </si>
  <si>
    <t>1.2.6</t>
  </si>
  <si>
    <t>TOTAL CARREGADO x DISTÂNCIA ATÉ O BOTA-FORA (6,0 KM)</t>
  </si>
  <si>
    <t>VER DESENHO MCQ - 25,67 METROS DE COMPRIMENTO DE ENSECADEIRAS PARA O RIBEIRÃO x 2,00 M DE ALTURA DA ENSECADEIRA (CONSIDERADA A REUTILIZAÇÃO NA OUTRA MARGEM)</t>
  </si>
  <si>
    <t>MOVIMENTO DE TERRA</t>
  </si>
  <si>
    <t>IGUAL AO TOTAL ESCAVADO - TOTAL REATERRO MANUAL - VOLUMES DOS TUBOS</t>
  </si>
  <si>
    <t>IGUAL AO TOTAL ESCAVADO - TOTAL REATERRADO x 1,25 (EMPOLAMENTO)</t>
  </si>
  <si>
    <t>EMBASAMENTO</t>
  </si>
  <si>
    <t>ESCORAMENTO</t>
  </si>
  <si>
    <t>1.7</t>
  </si>
  <si>
    <t>ESGOTAMENTO</t>
  </si>
  <si>
    <t>1.7.1</t>
  </si>
  <si>
    <t>TOTAL DE TUBOS</t>
  </si>
  <si>
    <t>TUBO DE FERRO FUNDIDO PARA ESGOTO SANITÁRIO DN 300 mm</t>
  </si>
  <si>
    <t>TOTAL DE CURVAS</t>
  </si>
  <si>
    <t>CURVA DE FERRO FUNDIDO 22,5º PARA ESGOTO SANITÁRIO DN 300 MM.</t>
  </si>
  <si>
    <t>TOTAL DE PVs</t>
  </si>
  <si>
    <t>VER PROJETO ESTRUTURAL - 2 CAIXAS + 2 BLOCOS</t>
  </si>
  <si>
    <t>SUBSTITUIÇÃO DOS SIFÕES INVERTIDOS SOB O RIBEIRÃO DO OURO E ALTERAÇÃO DO TRECHO DO EMSSIÁRIO DE ESGOTO BRUTO MARGEM DIREITA</t>
  </si>
  <si>
    <t>DESVIOS PROVISÓRIOS PARA O RIBEIRÃO DO OURO E EXTENSÃO DE TUBOS DE CONCRETO PARA DRENAGEM DE ÁGUAS PLUVIAIS</t>
  </si>
  <si>
    <t>200 M DE TUBOS A SEREM UTILIZADOS PARA DESVIO DO LEITO DO RIBEIRÃO DO OURO DURANTE AS OBRAS NO CANAL</t>
  </si>
  <si>
    <t>DESVIOS PROVISÓRIOS PARA O CÓRREGO CAPÃO DO PAIVA</t>
  </si>
  <si>
    <t>SUBSTITUIÇÃO DO SIFÃO RODOVIÁRIA</t>
  </si>
  <si>
    <t>DEMOLIÇÕES, RECOMPOSISÇÕES</t>
  </si>
  <si>
    <t>LIMPEZA DO TERRENO</t>
  </si>
  <si>
    <t>SIFÃO RODOVIÁRIA</t>
  </si>
  <si>
    <t>TUBO DE FERRO FUNDIDO PARA ESGOTO SANITÁRIO DN 400 mm</t>
  </si>
  <si>
    <t>CURVA DE FERRO FUNDIDO 22,5º PARA ESGOTO SANITÁRIO DN 400 MM.</t>
  </si>
  <si>
    <t>45 DIAS DE OBRAS, 30 DIAS POR MÊS, DUAS BOMBAS, 24  HORAS/DIA</t>
  </si>
  <si>
    <t>COLETOR REMANEJADO TRECHO PV NOVO 01 AO PV NOVO 03</t>
  </si>
  <si>
    <t>COLETOR REMANEJADO TRECHO PV NOVO 03 AO SIFÃO ENTRADA - EXECUTADO POR MND</t>
  </si>
  <si>
    <t>POÇO DE EMBOQUE</t>
  </si>
  <si>
    <t>POÇO DE DEEMBOQUE</t>
  </si>
  <si>
    <t xml:space="preserve">EXTENSÃO DA TRAVESSIA SOB A AV. DOMINGOS ZANIN A SER EXECUTADA POR TUBO DE PEAD DE 630 (DN 500 mm) </t>
  </si>
  <si>
    <t>POÇO DE EMBOQUE PARA A TRAVESSIA POR MND</t>
  </si>
  <si>
    <t>POÇO DE DESEMBOQUE PARA A TRAVESSIA POR MND</t>
  </si>
  <si>
    <t>EXTENSÃO DO SIFÃO SOB O RIBEIRÃO DO OURO</t>
  </si>
  <si>
    <t>ÁREA TOTAL A SER LIMPA CONFORME DESENHO MCQ</t>
  </si>
  <si>
    <t xml:space="preserve">SOMA DAS ÁREAS DE LIMPEZA x 1,2 (EMPOLAMENTO) </t>
  </si>
  <si>
    <t>LARGURA DA VALA NO SIFÃO = 2,0 M e LARGURA DA VALA NO COLETOR = 1,20 M; PROFUNDIDADE DA VALA NO SIFÃO = 1,20 M e PROFUNDIDADE MÉDIA DA VALA NO COLETOR = 3,00 M</t>
  </si>
  <si>
    <t>IGUAL AO TOTAL DE REDES x LARGURA MÉDIA DAS VALAS (2,00 m - SIFOES; 1,20 m CT ) X ESPESSURA DO LASTRO (e = 0,05m)</t>
  </si>
  <si>
    <t>IGUAL AO CO0MPRIM TOTAL DE REDES x PROFUNDIDADE MÉDIA DAS VALAS (1,20m - SIFAO) x 02 LADOS</t>
  </si>
  <si>
    <t>DEMOLIÇÃO DO SIFÃO RODOVIÁRIA EXISTENTE (A SER SUBSTITUÍDO)</t>
  </si>
  <si>
    <t>SOMA DAS ÁREAS DE DEMOLIÇÃO DE CALÇADA x 1,25 (EMPOLAM) + DEMOLIÇÃO TUBOS x 1,25 x A SEÇÃO DO TUBO (EMPOLAM)</t>
  </si>
  <si>
    <t>SUBSTITUIÇÃO DO SIFÃO TAMOIO</t>
  </si>
  <si>
    <t>DEMOLIÇÃO DO SIFÃO RODOVIÁRIA EXISTENTE (A SER SUBSTITUÍDO) (2x linhas de DN 400)</t>
  </si>
  <si>
    <t>IGUAL AO COMPRIM TOTAL DE REDES x PROFUNDIDADE MÉDIA DAS VALAS (1,20m - SIFAO) x 02 LADOS</t>
  </si>
  <si>
    <t>IGUAL AO COMPRIM TOTAL DE REDES x PROFUNDIDADE MÉDIA DAS VALAS (1,20m - SIFAO ; 3,00 CT) x 02 LADOS</t>
  </si>
  <si>
    <t>SIFÃO TAMOIO</t>
  </si>
  <si>
    <t>TUBO DE FERRO FUNDIDO PARA ESGOTO SANITÁRIO DN 100 mm</t>
  </si>
  <si>
    <t>IGUAL AO TOTAL DE REDES x LARGURA MÉDIA DAS VALAS (2,00 m - SIFOES) X ESPESSURA DO LASTRO (e = 0,05m)</t>
  </si>
  <si>
    <t>LARGURA DA VALA NO SIFÃO = 2,0 M ; PROFUNDIDADE DA VALA NO SIFÃO = 1,20 M</t>
  </si>
  <si>
    <t>TOTAL DAS EXTENSÕES DOS SIFÕES E DA REDE DE DESVIO DO CT</t>
  </si>
  <si>
    <t>CURVA DE FERRO FUNDIDO 22,5º PARA ESGOTO SANITÁRIO DN 100 MM.</t>
  </si>
  <si>
    <t>25 DIAS DE OBRAS, 30 DIAS POR MÊS, DUAS BOMBAS, 24  HORAS/DIA</t>
  </si>
  <si>
    <t>CAIXAS DE ENTRADA/SAÍDA DO SIFÃO RODOVIÁRIA E BLOCOS DE ANCORAGEM EM CONCRETO</t>
  </si>
  <si>
    <t>CAIXAS DE ENTRADA/SAÍDA DO SIFÃO TAMOIO E BLOCOS DE ANCORAGEM EM CONCRETO</t>
  </si>
  <si>
    <t>NOVO TRECHO DO EMISSÁRIO MARGEM DIREITA DO RIBEIRÃO DO OURO EXECUTADO POR MÉTODO NÃO DESTRUTIVEL - MND (TUNNEL LINER)</t>
  </si>
  <si>
    <t>TUBO CAMISA PARA O EMISSÁRIO REMANEJADO A SER EXECUTADO POR MND - TUNNEL LINER - ARMCO DN 1.200 MM</t>
  </si>
  <si>
    <t>Enfilagem com tubo manchete Ø 2x1/2"</t>
  </si>
  <si>
    <t>POÇO DE EMBOQUE PARA A TRAVESSIA POR MND - COM ARREMATE PARA TRANSFORMAÇÃO EM PV PARA ESGOTO SANITÁRIO - PAREDES E LAJES DE TOPO E FUNDO EM CONCRETO ARMADO</t>
  </si>
  <si>
    <t>Monitoramento da Estabilidade da Obra com Instrumentação e Equipamentos (Inclinômetro, Tassômetro, Marcos Refletores)</t>
  </si>
  <si>
    <t>Instalação Pino de convergência (3 pinos a cada 5,0m)</t>
  </si>
  <si>
    <t>EXTENSÃO DO TUNNEL LINER X DIÂMETRO EXTERNO DO TUBO ARMCO DN 1.200</t>
  </si>
  <si>
    <t>IGUAL AO TOTAL ESCAVADO x 1,25 (EMPOLAMENTO)</t>
  </si>
  <si>
    <t>PERÍMETRO EXTERNO DO TUBO X EXTENSÃO DO TUNNEL LINER X 0,07 m DE ESPESSURA MÉDIA DE NATA DE CIMENTO</t>
  </si>
  <si>
    <t>COMPRIMENTO TOTAL X DISTÂNCIA ENTRE AS ENFILAGEM X 06 ENFILAGENS POR TRECHO X 10 CONJUNTOS</t>
  </si>
  <si>
    <t>3 PINOS A CADA 5 M DE TUNNEL LINER</t>
  </si>
  <si>
    <t>MONITORAMENTO DURANTE A EXECUÇÃO</t>
  </si>
  <si>
    <t>EMISSÁRIO MARGEM DIREITA REMANEJADO</t>
  </si>
  <si>
    <t>EXTENSÃO TUBO DE PEAD PARA ESGOTO A SER INSTALADO NO INTERIOR DO TUNNEL LINER - ARMCO DN 1.200</t>
  </si>
  <si>
    <t>EXTENSÃO DO TUNNEL LINER - ARMCO DN 1.200 - TUBO CAMISA</t>
  </si>
  <si>
    <t>3.4</t>
  </si>
  <si>
    <t>3.4.1</t>
  </si>
  <si>
    <t>3.4.2</t>
  </si>
  <si>
    <t>3.4.3</t>
  </si>
  <si>
    <t>3.4.4</t>
  </si>
  <si>
    <t>3.4.5</t>
  </si>
  <si>
    <t>3.4.6</t>
  </si>
  <si>
    <t>3.5</t>
  </si>
  <si>
    <t>3.5.1</t>
  </si>
  <si>
    <t>3.5.2</t>
  </si>
  <si>
    <t>3.5.3</t>
  </si>
  <si>
    <t>3.5.4</t>
  </si>
  <si>
    <t>3.5.5</t>
  </si>
  <si>
    <t>3.5.6</t>
  </si>
  <si>
    <t>3.5.7</t>
  </si>
  <si>
    <t>3.5.8</t>
  </si>
  <si>
    <t>3.5.9</t>
  </si>
  <si>
    <t>3.6</t>
  </si>
  <si>
    <t>3.6.1</t>
  </si>
  <si>
    <t>3.6.2</t>
  </si>
  <si>
    <t>3.6.3</t>
  </si>
  <si>
    <t>3.6.4</t>
  </si>
  <si>
    <t>3.6.5</t>
  </si>
  <si>
    <t>3.6.6</t>
  </si>
  <si>
    <t>3.6.7</t>
  </si>
  <si>
    <t>3.6.8</t>
  </si>
  <si>
    <t>3.6.9</t>
  </si>
  <si>
    <t>3.6.10</t>
  </si>
  <si>
    <t>4.4.1</t>
  </si>
  <si>
    <t>4.4</t>
  </si>
  <si>
    <t>4.4.2</t>
  </si>
  <si>
    <t>4.4.3</t>
  </si>
  <si>
    <t>4.4.4</t>
  </si>
  <si>
    <t>4.4.5</t>
  </si>
  <si>
    <t>4.4.6</t>
  </si>
  <si>
    <t>4.5</t>
  </si>
  <si>
    <t>4.5.1</t>
  </si>
  <si>
    <t>4.5.2</t>
  </si>
  <si>
    <t>4.5.3</t>
  </si>
  <si>
    <t>4.5.4</t>
  </si>
  <si>
    <t>4.5.5</t>
  </si>
  <si>
    <t>4.5.6</t>
  </si>
  <si>
    <t>4.5.7</t>
  </si>
  <si>
    <t>4.5.8</t>
  </si>
  <si>
    <t>4.5.9</t>
  </si>
  <si>
    <t>4.6</t>
  </si>
  <si>
    <t>4.6.1</t>
  </si>
  <si>
    <t>4.6.2</t>
  </si>
  <si>
    <t>4.6.3</t>
  </si>
  <si>
    <t>4.6.4</t>
  </si>
  <si>
    <t>4.6.5</t>
  </si>
  <si>
    <t>4.6.6</t>
  </si>
  <si>
    <t>4.6.7</t>
  </si>
  <si>
    <t>4.6.8</t>
  </si>
  <si>
    <t>4.6.9</t>
  </si>
  <si>
    <t>4.6.10</t>
  </si>
  <si>
    <t>5.4</t>
  </si>
  <si>
    <t>5.4.1</t>
  </si>
  <si>
    <t>5.4.2</t>
  </si>
  <si>
    <t>5.4.3</t>
  </si>
  <si>
    <t>5.4.4</t>
  </si>
  <si>
    <t>5.4.5</t>
  </si>
  <si>
    <t>5.4.6</t>
  </si>
  <si>
    <t>5.5</t>
  </si>
  <si>
    <t>5.5.1</t>
  </si>
  <si>
    <t>5.5.2</t>
  </si>
  <si>
    <t>5.5.3</t>
  </si>
  <si>
    <t>5.5.4</t>
  </si>
  <si>
    <t>5.5.5</t>
  </si>
  <si>
    <t>5.5.6</t>
  </si>
  <si>
    <t>5.5.7</t>
  </si>
  <si>
    <t>5.5.8</t>
  </si>
  <si>
    <t>5.5.9</t>
  </si>
  <si>
    <t>6.4</t>
  </si>
  <si>
    <t>6.4.1</t>
  </si>
  <si>
    <t>6.4.2</t>
  </si>
  <si>
    <t>6.4.3</t>
  </si>
  <si>
    <t>6.4.4</t>
  </si>
  <si>
    <t>6.4.5</t>
  </si>
  <si>
    <t>6.4.6</t>
  </si>
  <si>
    <t>6.5</t>
  </si>
  <si>
    <t>6.5.1</t>
  </si>
  <si>
    <t>6.5.2</t>
  </si>
  <si>
    <t>6.5.3</t>
  </si>
  <si>
    <t>6.5.4</t>
  </si>
  <si>
    <t>6.5.5</t>
  </si>
  <si>
    <t>6.5.6</t>
  </si>
  <si>
    <t>6.5.7</t>
  </si>
  <si>
    <t>6.5.8</t>
  </si>
  <si>
    <t>6.5.9</t>
  </si>
  <si>
    <t>6.6</t>
  </si>
  <si>
    <t>6.6.1</t>
  </si>
  <si>
    <t>6.6.2</t>
  </si>
  <si>
    <t>6.6.3</t>
  </si>
  <si>
    <t>6.6.4</t>
  </si>
  <si>
    <t>6.6.5</t>
  </si>
  <si>
    <t>6.6.6</t>
  </si>
  <si>
    <t>6.6.7</t>
  </si>
  <si>
    <t>6.6.8</t>
  </si>
  <si>
    <t>6.6.9</t>
  </si>
  <si>
    <t>6.6.10</t>
  </si>
  <si>
    <t>7.4</t>
  </si>
  <si>
    <t>7.4.1</t>
  </si>
  <si>
    <t>7.4.2</t>
  </si>
  <si>
    <t>7.4.3</t>
  </si>
  <si>
    <t>7.4.4</t>
  </si>
  <si>
    <t>7.4.5</t>
  </si>
  <si>
    <t>7.4.6</t>
  </si>
  <si>
    <t>7.5</t>
  </si>
  <si>
    <t>7.5.1</t>
  </si>
  <si>
    <t>7.5.2</t>
  </si>
  <si>
    <t>7.5.3</t>
  </si>
  <si>
    <t>7.5.4</t>
  </si>
  <si>
    <t>7.5.5</t>
  </si>
  <si>
    <t>7.5.6</t>
  </si>
  <si>
    <t>7.5.7</t>
  </si>
  <si>
    <t>7.5.8</t>
  </si>
  <si>
    <t>7.5.9</t>
  </si>
  <si>
    <t>7.6</t>
  </si>
  <si>
    <t>7.6.1</t>
  </si>
  <si>
    <t>7.6.2</t>
  </si>
  <si>
    <t>7.6.3</t>
  </si>
  <si>
    <t>7.6.4</t>
  </si>
  <si>
    <t>7.6.5</t>
  </si>
  <si>
    <t>7.6.6</t>
  </si>
  <si>
    <t>7.6.7</t>
  </si>
  <si>
    <t>7.6.8</t>
  </si>
  <si>
    <t>7.6.9</t>
  </si>
  <si>
    <t>7.6.10</t>
  </si>
  <si>
    <t>8.4</t>
  </si>
  <si>
    <t>8.4.1</t>
  </si>
  <si>
    <t>8.4.2</t>
  </si>
  <si>
    <t>8.4.3</t>
  </si>
  <si>
    <t>8.4.4</t>
  </si>
  <si>
    <t>8.4.5</t>
  </si>
  <si>
    <t>8.4.6</t>
  </si>
  <si>
    <t>8.5</t>
  </si>
  <si>
    <t>8.5.1</t>
  </si>
  <si>
    <t>8.5.2</t>
  </si>
  <si>
    <t>8.5.3</t>
  </si>
  <si>
    <t>8.5.4</t>
  </si>
  <si>
    <t>8.5.5</t>
  </si>
  <si>
    <t>8.5.6</t>
  </si>
  <si>
    <t>8.5.7</t>
  </si>
  <si>
    <t>8.5.8</t>
  </si>
  <si>
    <t>8.5.9</t>
  </si>
  <si>
    <t>8.6</t>
  </si>
  <si>
    <t>8.6.1</t>
  </si>
  <si>
    <t>8.6.2</t>
  </si>
  <si>
    <t>8.6.3</t>
  </si>
  <si>
    <t>8.6.4</t>
  </si>
  <si>
    <t>8.6.5</t>
  </si>
  <si>
    <t>8.6.6</t>
  </si>
  <si>
    <t>8.6.7</t>
  </si>
  <si>
    <t>8.6.8</t>
  </si>
  <si>
    <t>8.6.9</t>
  </si>
  <si>
    <t>8.6.10</t>
  </si>
  <si>
    <t>9.4</t>
  </si>
  <si>
    <t>9.4.1</t>
  </si>
  <si>
    <t>9.4.2</t>
  </si>
  <si>
    <t>9.4.3</t>
  </si>
  <si>
    <t>9.4.4</t>
  </si>
  <si>
    <t>9.4.5</t>
  </si>
  <si>
    <t>9.4.6</t>
  </si>
  <si>
    <t>9.5</t>
  </si>
  <si>
    <t>9.5.1</t>
  </si>
  <si>
    <t>9.5.2</t>
  </si>
  <si>
    <t>9.5.3</t>
  </si>
  <si>
    <t>9.5.4</t>
  </si>
  <si>
    <t>9.5.5</t>
  </si>
  <si>
    <t>9.5.6</t>
  </si>
  <si>
    <t>9.5.7</t>
  </si>
  <si>
    <t>9.5.8</t>
  </si>
  <si>
    <t>9.5.9</t>
  </si>
  <si>
    <t>9.6</t>
  </si>
  <si>
    <t>9.6.1</t>
  </si>
  <si>
    <t>9.6.2</t>
  </si>
  <si>
    <t>9.6.3</t>
  </si>
  <si>
    <t>9.6.4</t>
  </si>
  <si>
    <t>9.6.5</t>
  </si>
  <si>
    <t>9.6.6</t>
  </si>
  <si>
    <t>9.6.7</t>
  </si>
  <si>
    <t>9.6.8</t>
  </si>
  <si>
    <t>9.6.9</t>
  </si>
  <si>
    <t>9.6.10</t>
  </si>
  <si>
    <t>10.4</t>
  </si>
  <si>
    <t>10.4.1</t>
  </si>
  <si>
    <t>10.4.2</t>
  </si>
  <si>
    <t>10.4.3</t>
  </si>
  <si>
    <t>10.4.4</t>
  </si>
  <si>
    <t>10.4.5</t>
  </si>
  <si>
    <t>10.4.6</t>
  </si>
  <si>
    <t>10.5</t>
  </si>
  <si>
    <t>10.5.1</t>
  </si>
  <si>
    <t>10.5.2</t>
  </si>
  <si>
    <t>10.5.3</t>
  </si>
  <si>
    <t>10.5.4</t>
  </si>
  <si>
    <t>10.5.5</t>
  </si>
  <si>
    <t>10.5.6</t>
  </si>
  <si>
    <t>10.5.7</t>
  </si>
  <si>
    <t>10.5.8</t>
  </si>
  <si>
    <t>10.5.9</t>
  </si>
  <si>
    <t>10.6</t>
  </si>
  <si>
    <t>10.6.1</t>
  </si>
  <si>
    <t>10.6.2</t>
  </si>
  <si>
    <t>10.6.3</t>
  </si>
  <si>
    <t>10.6.4</t>
  </si>
  <si>
    <t>10.6.5</t>
  </si>
  <si>
    <t>10.6.6</t>
  </si>
  <si>
    <t>10.6.7</t>
  </si>
  <si>
    <t>10.6.8</t>
  </si>
  <si>
    <t>10.6.9</t>
  </si>
  <si>
    <t>10.6.10</t>
  </si>
  <si>
    <t>1.3.4</t>
  </si>
  <si>
    <t>1.3.5</t>
  </si>
  <si>
    <t>1.4.9</t>
  </si>
  <si>
    <t>1.4.10</t>
  </si>
  <si>
    <t>1.4.11</t>
  </si>
  <si>
    <t>1.5.10</t>
  </si>
  <si>
    <t>1.5.11</t>
  </si>
  <si>
    <t>1.5.12</t>
  </si>
  <si>
    <t>1.5.13</t>
  </si>
  <si>
    <t>1.6.11</t>
  </si>
  <si>
    <t>1.7.2</t>
  </si>
  <si>
    <t>1.7.3</t>
  </si>
  <si>
    <t>1.7.4</t>
  </si>
  <si>
    <t>1.7.5</t>
  </si>
  <si>
    <t>1.7.6</t>
  </si>
  <si>
    <t>1.7.7</t>
  </si>
  <si>
    <t>1.7.8</t>
  </si>
  <si>
    <t>1.8</t>
  </si>
  <si>
    <t>1.8.1</t>
  </si>
  <si>
    <t>1.8.2</t>
  </si>
  <si>
    <t>1.8.3</t>
  </si>
  <si>
    <t>1.8.4</t>
  </si>
  <si>
    <t>1.8.5</t>
  </si>
  <si>
    <t>1.8.6</t>
  </si>
  <si>
    <t>1.8.7</t>
  </si>
  <si>
    <t>2.4.7</t>
  </si>
  <si>
    <t>2.4.8</t>
  </si>
  <si>
    <t>2.4.9</t>
  </si>
  <si>
    <t>2.4.10</t>
  </si>
  <si>
    <t>2.4.11</t>
  </si>
  <si>
    <t>2.5.10</t>
  </si>
  <si>
    <t>2.5.11</t>
  </si>
  <si>
    <t>2.5.12</t>
  </si>
  <si>
    <t>2.5.13</t>
  </si>
  <si>
    <t>2.6.11</t>
  </si>
  <si>
    <t>2.7</t>
  </si>
  <si>
    <t>2.7.1</t>
  </si>
  <si>
    <t>2.7.2</t>
  </si>
  <si>
    <t>2.7.3</t>
  </si>
  <si>
    <t>2.7.4</t>
  </si>
  <si>
    <t>2.7.5</t>
  </si>
  <si>
    <t>2.7.6</t>
  </si>
  <si>
    <t>2.7.7</t>
  </si>
  <si>
    <t>2.7.8</t>
  </si>
  <si>
    <t>2.8</t>
  </si>
  <si>
    <t>2.8.1</t>
  </si>
  <si>
    <t>2.8.2</t>
  </si>
  <si>
    <t>2.8.3</t>
  </si>
  <si>
    <t>2.8.4</t>
  </si>
  <si>
    <t>2.8.5</t>
  </si>
  <si>
    <t>2.8.6</t>
  </si>
  <si>
    <t>2.8.7</t>
  </si>
  <si>
    <t>3.4.7</t>
  </si>
  <si>
    <t>3.4.8</t>
  </si>
  <si>
    <t>3.4.9</t>
  </si>
  <si>
    <t>3.4.10</t>
  </si>
  <si>
    <t>3.4.11</t>
  </si>
  <si>
    <t>3.5.10</t>
  </si>
  <si>
    <t>3.5.11</t>
  </si>
  <si>
    <t>3.5.12</t>
  </si>
  <si>
    <t>3.5.13</t>
  </si>
  <si>
    <t>3.6.11</t>
  </si>
  <si>
    <t>3.7</t>
  </si>
  <si>
    <t>3.7.1</t>
  </si>
  <si>
    <t>3.7.2</t>
  </si>
  <si>
    <t>3.7.3</t>
  </si>
  <si>
    <t>3.7.4</t>
  </si>
  <si>
    <t>3.7.5</t>
  </si>
  <si>
    <t>3.7.6</t>
  </si>
  <si>
    <t>3.7.7</t>
  </si>
  <si>
    <t>3.7.8</t>
  </si>
  <si>
    <t>3.8</t>
  </si>
  <si>
    <t>3.8.1</t>
  </si>
  <si>
    <t>3.8.2</t>
  </si>
  <si>
    <t>3.8.3</t>
  </si>
  <si>
    <t>3.8.4</t>
  </si>
  <si>
    <t>3.8.5</t>
  </si>
  <si>
    <t>3.8.6</t>
  </si>
  <si>
    <t>3.8.7</t>
  </si>
  <si>
    <t>4.1.7</t>
  </si>
  <si>
    <t>4.1.8</t>
  </si>
  <si>
    <t>5.1.7</t>
  </si>
  <si>
    <t>5.1.8</t>
  </si>
  <si>
    <t>6.1.7</t>
  </si>
  <si>
    <t>6.1.8</t>
  </si>
  <si>
    <t>1.1.6</t>
  </si>
  <si>
    <t>1.7.9</t>
  </si>
  <si>
    <t>1.7.10</t>
  </si>
  <si>
    <t>1.9</t>
  </si>
  <si>
    <t>1.9.1</t>
  </si>
  <si>
    <t>1.9.2</t>
  </si>
  <si>
    <t>1.9.3</t>
  </si>
  <si>
    <t>1.9.4</t>
  </si>
  <si>
    <t>1.10</t>
  </si>
  <si>
    <t>1.10.1</t>
  </si>
  <si>
    <t>1.10.2</t>
  </si>
  <si>
    <t>1.10.3</t>
  </si>
  <si>
    <t>1.10.4</t>
  </si>
  <si>
    <t>1.10.5</t>
  </si>
  <si>
    <t>1.10.6</t>
  </si>
  <si>
    <t>1.11</t>
  </si>
  <si>
    <t>1.11.1</t>
  </si>
  <si>
    <t>1.11.2</t>
  </si>
  <si>
    <t>1.11.3</t>
  </si>
  <si>
    <t>1.11.4</t>
  </si>
  <si>
    <t>1.11.5</t>
  </si>
  <si>
    <t>1.11.6</t>
  </si>
  <si>
    <t>1.11.7</t>
  </si>
  <si>
    <t>1.11.8</t>
  </si>
  <si>
    <t>2.9</t>
  </si>
  <si>
    <t>2.9.1</t>
  </si>
  <si>
    <t>2.9.2</t>
  </si>
  <si>
    <t>2.9.3</t>
  </si>
  <si>
    <t>2.9.4</t>
  </si>
  <si>
    <t>2.9.5</t>
  </si>
  <si>
    <t>2.9.6</t>
  </si>
  <si>
    <t>2.9.7</t>
  </si>
  <si>
    <t>2.9.8</t>
  </si>
  <si>
    <t xml:space="preserve">COMPRIMENTO TOTAL X DISTÂNCIA ENTRE AS ENFILAGEM X 06 ENFILAGENS POR TRECHO </t>
  </si>
  <si>
    <t>MIN</t>
  </si>
  <si>
    <t>MED</t>
  </si>
  <si>
    <t>MAX</t>
  </si>
  <si>
    <t>Grau de Sigilo</t>
  </si>
  <si>
    <t>Construção e Reforma de Edifícios</t>
  </si>
  <si>
    <t>AC</t>
  </si>
  <si>
    <t>#PUBLICO</t>
  </si>
  <si>
    <t>SG</t>
  </si>
  <si>
    <t>R</t>
  </si>
  <si>
    <t>Nº OPERAÇÃO</t>
  </si>
  <si>
    <t>Nº SICONV</t>
  </si>
  <si>
    <t>PROPONENTE / TOMADOR</t>
  </si>
  <si>
    <t>DF</t>
  </si>
  <si>
    <t>FILTRO</t>
  </si>
  <si>
    <t>BDI PAD</t>
  </si>
  <si>
    <t>APELIDO DO EMPREENDIMENTO / DESCRIÇÃO DO LOTE</t>
  </si>
  <si>
    <t>Construção de Praças Urbanas, Rodovias, Ferrovias e recapeamento e pavimentação de vias urbanas</t>
  </si>
  <si>
    <t>Conforme legislação tributária municipal, definir estimativa de percentual da base de cálculo para o ISS:</t>
  </si>
  <si>
    <t>↓</t>
  </si>
  <si>
    <t>Sobre a base de cálculo, definir a respectiva alíquota do ISS (entre 2% e 5%):</t>
  </si>
  <si>
    <t>F</t>
  </si>
  <si>
    <t>Construção de Redes de Abastecimento de Água, Coleta de Esgoto</t>
  </si>
  <si>
    <t>BDI 1</t>
  </si>
  <si>
    <t>TIPO DE OBRA</t>
  </si>
  <si>
    <t>(SELECIONAR)</t>
  </si>
  <si>
    <t>Itens</t>
  </si>
  <si>
    <t>Siglas</t>
  </si>
  <si>
    <t>% Adotado</t>
  </si>
  <si>
    <t>Situação</t>
  </si>
  <si>
    <t>1º Quartil</t>
  </si>
  <si>
    <t>Médio</t>
  </si>
  <si>
    <t>3º Quartil</t>
  </si>
  <si>
    <t>Construção e Manutenção de Estações e Redes de Distribuição de Energia Elétrica</t>
  </si>
  <si>
    <t>-</t>
  </si>
  <si>
    <t>Obras Portuárias, Marítimas e Fluviais</t>
  </si>
  <si>
    <t>Tributos (impostos COFINS 3%, e  PIS 0,65%)</t>
  </si>
  <si>
    <t>CP</t>
  </si>
  <si>
    <t>Tributos (ISS, variável de acordo com o município)</t>
  </si>
  <si>
    <t>ISS</t>
  </si>
  <si>
    <t>Tributos (Contribuição Previdenciária sobre a Receita Bruta - 0% ou 4,5% - Desoneração)</t>
  </si>
  <si>
    <t>CPRB</t>
  </si>
  <si>
    <t>BDI SEM desoneração (Fórmula Acórdão TCU)</t>
  </si>
  <si>
    <t>BDI COM desoneração</t>
  </si>
  <si>
    <t>BDI DES</t>
  </si>
  <si>
    <t>Fornecimento de Materiais e Equipamentos (aquisição indireta - em conjunto com licitação de obras)</t>
  </si>
  <si>
    <t>Os valores de BDI foram calculados com o emprego da fórmula:</t>
  </si>
  <si>
    <t>BDI =</t>
  </si>
  <si>
    <t xml:space="preserve"> - 1</t>
  </si>
  <si>
    <t>(1-CP-ISS-CRPB)</t>
  </si>
  <si>
    <t>Fornecimento de Materiais e Equipamentos (aquisição direta)</t>
  </si>
  <si>
    <t>Observações:</t>
  </si>
  <si>
    <t>Estudos e Projetos, Planos e Gerenciamento e outros correlatos</t>
  </si>
  <si>
    <t>K1</t>
  </si>
  <si>
    <t>K2</t>
  </si>
  <si>
    <t>Local</t>
  </si>
  <si>
    <t>Data</t>
  </si>
  <si>
    <t>K3</t>
  </si>
  <si>
    <t>Responsável Técnico</t>
  </si>
  <si>
    <t>Nome:</t>
  </si>
  <si>
    <t>CREA/CAU:</t>
  </si>
  <si>
    <t>ART/RRT:</t>
  </si>
  <si>
    <t>BDI 2</t>
  </si>
  <si>
    <t>BDI 3</t>
  </si>
  <si>
    <t>DATA BASE: SINAPI jan/202,4, CDHU 192 e DER dez/23</t>
  </si>
  <si>
    <t>PREFEITURA MUNICIPAL DE ARARAQUARA</t>
  </si>
  <si>
    <t>MÊS 9</t>
  </si>
  <si>
    <t>MÊS 10</t>
  </si>
  <si>
    <t>MÊS 11</t>
  </si>
  <si>
    <t>MÊS 12</t>
  </si>
  <si>
    <t>1a</t>
  </si>
  <si>
    <t>1b</t>
  </si>
  <si>
    <t>1c</t>
  </si>
  <si>
    <t>2a</t>
  </si>
  <si>
    <t>2b</t>
  </si>
  <si>
    <t>2c</t>
  </si>
  <si>
    <t>3a</t>
  </si>
  <si>
    <t>3b</t>
  </si>
  <si>
    <t>3c</t>
  </si>
  <si>
    <t>3d</t>
  </si>
  <si>
    <t>3e</t>
  </si>
  <si>
    <t>3f</t>
  </si>
  <si>
    <t>3g</t>
  </si>
  <si>
    <t>3h</t>
  </si>
  <si>
    <t>4a</t>
  </si>
  <si>
    <t>4b</t>
  </si>
  <si>
    <t>4c</t>
  </si>
  <si>
    <t>4d</t>
  </si>
  <si>
    <t>4e</t>
  </si>
  <si>
    <t>6a</t>
  </si>
  <si>
    <t>5a</t>
  </si>
  <si>
    <t>5b</t>
  </si>
  <si>
    <t>5c</t>
  </si>
  <si>
    <t>6b</t>
  </si>
  <si>
    <t>6c</t>
  </si>
  <si>
    <t>7a</t>
  </si>
  <si>
    <t>7b</t>
  </si>
  <si>
    <t>7c</t>
  </si>
  <si>
    <t>7d</t>
  </si>
  <si>
    <t>8a</t>
  </si>
  <si>
    <t>8b</t>
  </si>
  <si>
    <t>8c</t>
  </si>
  <si>
    <t>8d</t>
  </si>
  <si>
    <t>8e</t>
  </si>
  <si>
    <t>SABESP - HM06224</t>
  </si>
  <si>
    <t>SABESP - HM06228</t>
  </si>
  <si>
    <t>SABESP -HM06230</t>
  </si>
  <si>
    <t>SABESP - HM04094</t>
  </si>
  <si>
    <t>Fornecimento de chapas de Tunnel liner Ø 1,40m esp. 2,20mm</t>
  </si>
  <si>
    <t>EXTENSÃO DO TUNNEL LINER - ARMCO DN 1.400 - TUBO CAMISA</t>
  </si>
  <si>
    <t>Montagem de Tunnel liner Ø 1,40m esp. de 2,2 mm ( altura de aterro e espessura da chapa de aço corrugado conforme projeto )</t>
  </si>
  <si>
    <t>EXECUÇÃO DE REDE DE ESGOTO DN 500 PEAD POR MÉTODO NÃO DESTRUTIVEL - FURO DIRECIONAL - SOB A AV. DOMINGOS ZANIN</t>
  </si>
  <si>
    <t>A3.1.1 - ENGENHEIRO SÊNIOR = 10 (horas semana) x 4 (semanas por mês) x 12 (meses) = 480 horas</t>
  </si>
  <si>
    <t>A3.1.1 - ENGENHEIRO JÚNIOR = 20 (horas semana) x 4 (semanas por mês) x 12 (meses) = 960 horas</t>
  </si>
  <si>
    <t>A2.1.1 - ENGENHEIRO CIVIL DE OBRA PLENO = 8 (horas diárias) x 22 (dias trabalhados por mês) x 12 (meses) = 2.112 horas</t>
  </si>
  <si>
    <t>9a</t>
  </si>
  <si>
    <t>9b</t>
  </si>
  <si>
    <t>10a</t>
  </si>
  <si>
    <t>10b</t>
  </si>
  <si>
    <t>11a</t>
  </si>
  <si>
    <t>11b</t>
  </si>
  <si>
    <t>11c</t>
  </si>
  <si>
    <t>12a</t>
  </si>
  <si>
    <t>12b</t>
  </si>
  <si>
    <t>12c</t>
  </si>
  <si>
    <t>12d</t>
  </si>
  <si>
    <t>12e</t>
  </si>
  <si>
    <t>12f</t>
  </si>
  <si>
    <t>12g</t>
  </si>
  <si>
    <t>12h</t>
  </si>
  <si>
    <t>12i</t>
  </si>
  <si>
    <t>13a</t>
  </si>
  <si>
    <t>13b</t>
  </si>
  <si>
    <t>13c</t>
  </si>
  <si>
    <t>13d</t>
  </si>
  <si>
    <t>13e</t>
  </si>
  <si>
    <t>13f</t>
  </si>
  <si>
    <t>13g</t>
  </si>
  <si>
    <t>13h</t>
  </si>
  <si>
    <t>13i</t>
  </si>
  <si>
    <t>1d</t>
  </si>
  <si>
    <t>2d</t>
  </si>
  <si>
    <t>EVENTOGRAMA FÍSICO-FINANCEIRO - OBRAS LINEARES DE MACRODRENAGEM E ESGOTAMENTO SANITÁRIO DO RIBEIRÃO DO OURO E CÓRREGO CAPÃO DO PAIVA - R0</t>
  </si>
  <si>
    <t>DUAS PLACAS COM 3 m DE ALTURA POR 6 m  DE LARGURA</t>
  </si>
  <si>
    <t>FRENTE DE OBRA  (MÊS DE TÉRMINO)</t>
  </si>
  <si>
    <t>FRENTE DE OBRA  (MÊS DE INICIO)</t>
  </si>
  <si>
    <t>EVENTOS</t>
  </si>
  <si>
    <t xml:space="preserve">CREA: 5061115668     ART: 2620240873533
</t>
  </si>
  <si>
    <t>COTAÇÕES</t>
  </si>
  <si>
    <t>Mediana</t>
  </si>
  <si>
    <t>Média</t>
  </si>
  <si>
    <t>Cotações</t>
  </si>
  <si>
    <t>I001</t>
  </si>
  <si>
    <t>I</t>
  </si>
  <si>
    <t>E001</t>
  </si>
  <si>
    <t>FONTE</t>
  </si>
  <si>
    <t>ÍNDICE RETROAÇÃO</t>
  </si>
  <si>
    <t>COTAÇÃO</t>
  </si>
  <si>
    <t>Sim</t>
  </si>
  <si>
    <t>EMPRESA</t>
  </si>
  <si>
    <t>NOME DA EMPRESA</t>
  </si>
  <si>
    <t>DATA COTAÇÃO</t>
  </si>
  <si>
    <t>OBSERVAÇÕES:</t>
  </si>
  <si>
    <t>IMPRIMIR</t>
  </si>
  <si>
    <t>ÍNDICES DE RETROAÇÃO:</t>
  </si>
  <si>
    <t>ÍNDICE</t>
  </si>
  <si>
    <t>NOME DO ÍNDICE</t>
  </si>
  <si>
    <t>ÍNDICE DT BASE</t>
  </si>
  <si>
    <t>DT COTAÇÃO</t>
  </si>
  <si>
    <t>ÍNDICE DT COT.</t>
  </si>
  <si>
    <t>COEFICIENTE</t>
  </si>
  <si>
    <t>I002</t>
  </si>
  <si>
    <t>I003</t>
  </si>
  <si>
    <t>EMPRESAS FORNECEDORAS:</t>
  </si>
  <si>
    <t>EMPRESAS</t>
  </si>
  <si>
    <t>CNPJ</t>
  </si>
  <si>
    <t>NOME</t>
  </si>
  <si>
    <t>FONE</t>
  </si>
  <si>
    <t>CONTATO</t>
  </si>
  <si>
    <t xml:space="preserve">03.361.252/0001-34. </t>
  </si>
  <si>
    <t>MERCADOLIVRE.COM ATIVIDADES DE INTERNET LTDA</t>
  </si>
  <si>
    <t>www.mercadolivre.com.br</t>
  </si>
  <si>
    <t>E002</t>
  </si>
  <si>
    <t>E003</t>
  </si>
  <si>
    <t>(19) 3446-7400</t>
  </si>
  <si>
    <t>E004</t>
  </si>
  <si>
    <t>E005</t>
  </si>
  <si>
    <t>E006</t>
  </si>
  <si>
    <t>E007</t>
  </si>
  <si>
    <t>E008</t>
  </si>
  <si>
    <t>E009</t>
  </si>
  <si>
    <t>E010</t>
  </si>
  <si>
    <t>26.511.662/0001-10</t>
  </si>
  <si>
    <t>Eng. Takida</t>
  </si>
  <si>
    <t>E011</t>
  </si>
  <si>
    <t>E012</t>
  </si>
  <si>
    <t>E013</t>
  </si>
  <si>
    <t>E014</t>
  </si>
  <si>
    <t>E015</t>
  </si>
  <si>
    <t>COTAÇÕES:</t>
  </si>
  <si>
    <t>11/3/2024</t>
  </si>
  <si>
    <t>SERV05</t>
  </si>
  <si>
    <t>###</t>
  </si>
  <si>
    <t>Resp. Pesquisa de Mercado:</t>
  </si>
  <si>
    <t>ÁREA TOTAL DE PISOS PODOTÁTEIS PARA AS RAMPAS DE ACESSO CONFORME DESENHO ACESSIBILIDADE</t>
  </si>
  <si>
    <t>DER</t>
  </si>
  <si>
    <t>CPOS</t>
  </si>
  <si>
    <t>SAB</t>
  </si>
  <si>
    <t>FDE</t>
  </si>
  <si>
    <t>17.469.701/0001-77</t>
  </si>
  <si>
    <t>ARCELORMITTAL BRASIL S.A.</t>
  </si>
  <si>
    <t>08000151221</t>
  </si>
  <si>
    <t>https://loja.arcelormittal.com.br</t>
  </si>
  <si>
    <t>72.343.882/0001-07</t>
  </si>
  <si>
    <t>ARMCO STACO S.A. Indústria Metalúrgica</t>
  </si>
  <si>
    <t>Renato</t>
  </si>
  <si>
    <t>AUTEM ENGENHARIA LTDA</t>
  </si>
  <si>
    <t>(16) 99185-5270</t>
  </si>
  <si>
    <t>TERRA MOVA ENGENHARIA</t>
  </si>
  <si>
    <t>(11) 2421-7565</t>
  </si>
  <si>
    <t xml:space="preserve">30.850.239/0001-11 </t>
  </si>
  <si>
    <t>Eng. Artur</t>
  </si>
  <si>
    <t>OUR01</t>
  </si>
  <si>
    <t>OUR02</t>
  </si>
  <si>
    <t>OUR03</t>
  </si>
  <si>
    <t>OUR04</t>
  </si>
  <si>
    <t>https://galvaco.com.br/lojavirtual</t>
  </si>
  <si>
    <t>(11) 3513-5600</t>
  </si>
  <si>
    <t>68.474.485/0001-99</t>
  </si>
  <si>
    <t>Galvaço Coml de Ferro e Aço Ltda</t>
  </si>
  <si>
    <t>CATATAU ACO LTDA</t>
  </si>
  <si>
    <t>https://catatauaco.com.br/</t>
  </si>
  <si>
    <t>04.191.295/0001-81</t>
  </si>
  <si>
    <t>(85) 3472-8555</t>
  </si>
  <si>
    <t>14/5/2024</t>
  </si>
  <si>
    <t>18/05/2024</t>
  </si>
  <si>
    <t>17/05/2024</t>
  </si>
  <si>
    <t>POÇO DE EMBOQUE e POÇO DE DESEMBOQUE</t>
  </si>
  <si>
    <t xml:space="preserve">ÁREA TOTAL A SER PAVIMENTADA x ESPESSURA DA CAMADA DE CBUQ  (4,0 cm) </t>
  </si>
  <si>
    <t>IGUAL AO TOTAL CARREGADO X DISTÂNCIA DA USINA x 2,4 Ton/m3</t>
  </si>
  <si>
    <t>A2.1.2 - MESTRE DE OBRAS = 1 (mestres de obras) x 8 (horas diárias) x 22 (dias trabalhados por mês) x 12 (meses)  = 2.112 horas</t>
  </si>
  <si>
    <t>PLANILHA ORÇAMENTÁRIA - OBRAS LINEARES DE MACRODRENAGEM E ESGOTAMENTO SANITÁRIO DO RIBEIRÃO DO OURO E CÓRREGO CAPÃO DO PAIVA - R04</t>
  </si>
  <si>
    <t>MEMORIAL DE CÁLCULOS DE QUANTITATIVOS - OBRAS LINEARES DE MACRODRENAGEM E ESGOTAMENTO SANITÁRIO DO RIBEIRÃO DO OURO E CÓRREGO CAPÃO DO PAIVA - R4</t>
  </si>
  <si>
    <t>PLANILHA ORÇAMENTÁRIA - OBRAS LINEARES DE MACRODRENAGEM E ESGOTAMENTO SANITÁRIO DO RIBEIRÃO DO OURO E CÓRREGO CAPÃO DO PAIVA - R4</t>
  </si>
  <si>
    <t>EVENTOGRAMA - OBRAS LINEARES DE MACRODRENAGEM E ESGOTAMENTO SANITÁRIO DO RIBEIRÃO DO OURO E CÓRREGO CAPÃO DO PAIVA - R04</t>
  </si>
  <si>
    <t>CRONOGRAMA FÍSICO-FINANCEIRO - OBRAS LINEARES DE MACRODRENAGEM E ESGOTAMENTO SANITÁRIO DO RIBEIRÃO DO OURO E CÓRREGO CAPÃO DO PAIVA - R04</t>
  </si>
  <si>
    <t>CRONOGRAMA FÍSICO - OBRAS LINEARES DE MACRODRENAGEM E ESGOTAMENTO SANITÁRIO DO RIBEIRÃO DO OURO E CÓRREGO CAPÃO DO PAIVA - R04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</si>
</sst>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8" formatCode="&quot;R$&quot;\ #,##0.00;[Red]\-&quot;R$&quot;\ #,##0.00"/>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0.00_ ;[Red]\-#,##0.00\ "/>
    <numFmt numFmtId="167" formatCode="_([$€-2]* #,##0.00_);_([$€-2]* \(#,##0.00\);_([$€-2]* &quot;-&quot;??_)"/>
    <numFmt numFmtId="168" formatCode="&quot; R$ &quot;#,##0.00\ ;&quot; R$ (&quot;#,##0.00\);&quot; R$ -&quot;#\ ;@\ "/>
    <numFmt numFmtId="169" formatCode="#,##0.00\ ;&quot; (&quot;#,##0.00\);&quot; -&quot;#\ ;@\ "/>
    <numFmt numFmtId="170" formatCode="0.0"/>
    <numFmt numFmtId="171" formatCode="_(&quot;R$ &quot;* #,##0.00_);_(&quot;R$ &quot;* \(#,##0.00\);_(&quot;R$ &quot;* \-??_);_(@_)"/>
    <numFmt numFmtId="172" formatCode="_(* #,##0.00_);_(* \(#,##0.00\);_(* \-??_);_(@_)"/>
    <numFmt numFmtId="173" formatCode="&quot;R$&quot;\ #,##0.00"/>
    <numFmt numFmtId="174" formatCode="_(&quot;R$&quot;* #,##0.00_);_(&quot;R$&quot;* \(#,##0.00\);_(&quot;R$&quot;* &quot;-&quot;??_);_(@_)"/>
    <numFmt numFmtId="175" formatCode="0.000"/>
    <numFmt numFmtId="176" formatCode="#,##0.000_);\-#,##0.000_);&quot;&quot;"/>
    <numFmt numFmtId="177" formatCode="General;General"/>
    <numFmt numFmtId="178" formatCode="[$-F800]dddd\,\ mmmm\ dd\,\ yyyy"/>
    <numFmt numFmtId="179" formatCode="dd&quot; de &quot;mmmm&quot; de &quot;yyyy"/>
    <numFmt numFmtId="180" formatCode="_(\ #,##0.00_);_(\ \(#,##0.00\);_(* &quot;-&quot;??_);_(@_)"/>
    <numFmt numFmtId="181" formatCode="0.0000"/>
    <numFmt numFmtId="182" formatCode="_(\ #,##0.00_);_(\ \(#,##0.00\);_(\ &quot;-&quot;??_);_(@_)"/>
  </numFmts>
  <fonts count="87" x14ac:knownFonts="1">
    <font>
      <sz val="11"/>
      <color theme="1"/>
      <name val="Calibri"/>
      <family val="2"/>
      <scheme val="minor"/>
    </font>
    <font>
      <sz val="10"/>
      <name val="Arial"/>
      <family val="2"/>
    </font>
    <font>
      <sz val="10"/>
      <color indexed="8"/>
      <name val="Arial"/>
      <family val="2"/>
    </font>
    <font>
      <b/>
      <sz val="8"/>
      <name val="Arial"/>
      <family val="2"/>
    </font>
    <font>
      <sz val="11"/>
      <color theme="1"/>
      <name val="Calibri"/>
      <family val="2"/>
      <scheme val="minor"/>
    </font>
    <font>
      <sz val="11"/>
      <color indexed="8"/>
      <name val="Calibri"/>
      <family val="2"/>
    </font>
    <font>
      <b/>
      <sz val="11"/>
      <color theme="1"/>
      <name val="Calibri"/>
      <family val="2"/>
      <scheme val="minor"/>
    </font>
    <font>
      <sz val="8"/>
      <name val="Calibri"/>
      <family val="2"/>
      <scheme val="minor"/>
    </font>
    <font>
      <b/>
      <sz val="9"/>
      <name val="Calibri Light"/>
      <family val="2"/>
    </font>
    <font>
      <sz val="9"/>
      <name val="Calibri Light"/>
      <family val="2"/>
    </font>
    <font>
      <b/>
      <sz val="9"/>
      <color theme="0"/>
      <name val="Calibri Light"/>
      <family val="2"/>
    </font>
    <font>
      <sz val="9"/>
      <color indexed="8"/>
      <name val="Calibri Light"/>
      <family val="2"/>
    </font>
    <font>
      <sz val="9"/>
      <color theme="1"/>
      <name val="Calibri Light"/>
      <family val="2"/>
    </font>
    <font>
      <sz val="9"/>
      <color theme="0"/>
      <name val="Calibri Light"/>
      <family val="2"/>
    </font>
    <font>
      <b/>
      <sz val="9"/>
      <color rgb="FFFF0000"/>
      <name val="Calibri Light"/>
      <family val="2"/>
    </font>
    <font>
      <b/>
      <sz val="9"/>
      <color rgb="FF0000FF"/>
      <name val="Calibri Light"/>
      <family val="2"/>
    </font>
    <font>
      <sz val="10"/>
      <color theme="1"/>
      <name val="Calibri"/>
      <family val="2"/>
      <scheme val="minor"/>
    </font>
    <font>
      <b/>
      <sz val="8"/>
      <name val="Gadugi"/>
      <family val="2"/>
    </font>
    <font>
      <sz val="10"/>
      <name val="MS Sans Serif"/>
      <family val="2"/>
    </font>
    <font>
      <b/>
      <sz val="9"/>
      <color indexed="8"/>
      <name val="Calibri Light"/>
      <family val="2"/>
    </font>
    <font>
      <sz val="11"/>
      <color indexed="8"/>
      <name val="Calibri"/>
      <family val="2"/>
      <scheme val="minor"/>
    </font>
    <font>
      <sz val="10"/>
      <name val="Courier New"/>
      <family val="3"/>
    </font>
    <font>
      <b/>
      <sz val="9"/>
      <name val="Calibri"/>
      <family val="2"/>
      <scheme val="minor"/>
    </font>
    <font>
      <b/>
      <sz val="10"/>
      <color theme="1" tint="0.34998626667073579"/>
      <name val="Calibri"/>
      <family val="2"/>
      <scheme val="minor"/>
    </font>
    <font>
      <sz val="10"/>
      <color theme="1" tint="0.34998626667073579"/>
      <name val="Calibri"/>
      <family val="2"/>
      <scheme val="minor"/>
    </font>
    <font>
      <b/>
      <sz val="10"/>
      <name val="Calibri"/>
      <family val="2"/>
      <scheme val="minor"/>
    </font>
    <font>
      <b/>
      <shadow/>
      <sz val="10"/>
      <name val="Calibri"/>
      <family val="2"/>
      <scheme val="minor"/>
    </font>
    <font>
      <sz val="10"/>
      <name val="Calibri"/>
      <family val="2"/>
      <scheme val="minor"/>
    </font>
    <font>
      <b/>
      <shadow/>
      <sz val="12"/>
      <name val="Calibri"/>
      <family val="2"/>
      <scheme val="minor"/>
    </font>
    <font>
      <b/>
      <shadow/>
      <sz val="8"/>
      <name val="Calibri"/>
      <family val="2"/>
      <scheme val="minor"/>
    </font>
    <font>
      <shadow/>
      <sz val="8"/>
      <name val="Calibri"/>
      <family val="2"/>
      <scheme val="minor"/>
    </font>
    <font>
      <b/>
      <sz val="8"/>
      <name val="Calibri"/>
      <family val="2"/>
      <scheme val="minor"/>
    </font>
    <font>
      <b/>
      <sz val="8"/>
      <color theme="1"/>
      <name val="Calibri"/>
      <family val="2"/>
      <scheme val="minor"/>
    </font>
    <font>
      <sz val="8"/>
      <color theme="1"/>
      <name val="Calibri"/>
      <family val="2"/>
      <scheme val="minor"/>
    </font>
    <font>
      <sz val="8"/>
      <color theme="1" tint="0.34998626667073579"/>
      <name val="Calibri"/>
      <family val="2"/>
      <scheme val="minor"/>
    </font>
    <font>
      <b/>
      <sz val="14"/>
      <color theme="1"/>
      <name val="Calibri"/>
      <family val="2"/>
      <scheme val="minor"/>
    </font>
    <font>
      <sz val="10"/>
      <name val="Arial"/>
      <family val="2"/>
    </font>
    <font>
      <b/>
      <i/>
      <sz val="10"/>
      <color rgb="FF003770"/>
      <name val="Arial Black"/>
      <family val="2"/>
    </font>
    <font>
      <b/>
      <sz val="10"/>
      <color rgb="FF003770"/>
      <name val="Arial"/>
      <family val="2"/>
    </font>
    <font>
      <b/>
      <sz val="9"/>
      <color rgb="FF000000"/>
      <name val="Arial"/>
      <family val="2"/>
    </font>
    <font>
      <b/>
      <sz val="8"/>
      <color rgb="FF000000"/>
      <name val="Arial"/>
      <family val="2"/>
    </font>
    <font>
      <sz val="7"/>
      <color rgb="FF000000"/>
      <name val="Arial"/>
      <family val="2"/>
    </font>
    <font>
      <b/>
      <sz val="13"/>
      <color theme="4"/>
      <name val="Arial"/>
      <family val="2"/>
    </font>
    <font>
      <b/>
      <sz val="10"/>
      <color indexed="8"/>
      <name val="Arial"/>
      <family val="2"/>
    </font>
    <font>
      <b/>
      <u/>
      <sz val="12"/>
      <color indexed="8"/>
      <name val="Arial"/>
      <family val="2"/>
    </font>
    <font>
      <b/>
      <sz val="11"/>
      <color theme="1"/>
      <name val="Arial"/>
      <family val="2"/>
    </font>
    <font>
      <sz val="11"/>
      <color indexed="8"/>
      <name val="Arial"/>
      <family val="2"/>
    </font>
    <font>
      <b/>
      <i/>
      <sz val="11"/>
      <color indexed="8"/>
      <name val="Arial"/>
      <family val="2"/>
    </font>
    <font>
      <b/>
      <i/>
      <sz val="10"/>
      <name val="Arial"/>
      <family val="2"/>
    </font>
    <font>
      <b/>
      <sz val="11"/>
      <color indexed="8"/>
      <name val="Arial"/>
      <family val="2"/>
    </font>
    <font>
      <b/>
      <sz val="11"/>
      <color indexed="8"/>
      <name val="Calibri"/>
      <family val="2"/>
      <scheme val="minor"/>
    </font>
    <font>
      <b/>
      <i/>
      <sz val="11"/>
      <color indexed="8"/>
      <name val="Cambria"/>
      <family val="2"/>
      <scheme val="major"/>
    </font>
    <font>
      <b/>
      <i/>
      <sz val="10"/>
      <color rgb="FF000000"/>
      <name val="Arial"/>
      <family val="2"/>
    </font>
    <font>
      <sz val="11"/>
      <color theme="1"/>
      <name val="Arial"/>
      <family val="2"/>
    </font>
    <font>
      <b/>
      <sz val="12"/>
      <color theme="1"/>
      <name val="Arial"/>
      <family val="2"/>
    </font>
    <font>
      <sz val="10"/>
      <color theme="1"/>
      <name val="Arial"/>
      <family val="2"/>
    </font>
    <font>
      <b/>
      <sz val="10"/>
      <color theme="1"/>
      <name val="Arial"/>
      <family val="2"/>
    </font>
    <font>
      <vertAlign val="superscript"/>
      <sz val="11"/>
      <color theme="1"/>
      <name val="Calibri"/>
      <family val="2"/>
      <scheme val="minor"/>
    </font>
    <font>
      <b/>
      <sz val="8"/>
      <color theme="1"/>
      <name val="Arial"/>
      <family val="2"/>
    </font>
    <font>
      <sz val="8"/>
      <name val="Arial"/>
      <family val="2"/>
    </font>
    <font>
      <b/>
      <sz val="8"/>
      <name val="Calibri Light"/>
      <family val="2"/>
    </font>
    <font>
      <sz val="8"/>
      <name val="Calibri Light"/>
      <family val="2"/>
    </font>
    <font>
      <sz val="8"/>
      <color indexed="8"/>
      <name val="Calibri Light"/>
      <family val="2"/>
    </font>
    <font>
      <b/>
      <sz val="10"/>
      <name val="Arial"/>
      <family val="2"/>
    </font>
    <font>
      <b/>
      <sz val="12"/>
      <name val="Arial"/>
      <family val="2"/>
    </font>
    <font>
      <b/>
      <sz val="10"/>
      <color indexed="12"/>
      <name val="Arial"/>
      <family val="2"/>
    </font>
    <font>
      <sz val="9"/>
      <name val="Arial"/>
      <family val="2"/>
    </font>
    <font>
      <sz val="10"/>
      <name val="Calibri"/>
      <family val="2"/>
    </font>
    <font>
      <sz val="8"/>
      <name val="Calibri"/>
      <family val="2"/>
    </font>
    <font>
      <b/>
      <sz val="11"/>
      <name val="Arial"/>
      <family val="2"/>
    </font>
    <font>
      <sz val="11"/>
      <name val="Arial"/>
      <family val="2"/>
    </font>
    <font>
      <b/>
      <sz val="12"/>
      <color indexed="10"/>
      <name val="Arial"/>
      <family val="2"/>
    </font>
    <font>
      <sz val="10"/>
      <color indexed="10"/>
      <name val="Arial"/>
      <family val="2"/>
    </font>
    <font>
      <i/>
      <sz val="12"/>
      <name val="Calibri"/>
      <family val="2"/>
    </font>
    <font>
      <i/>
      <u/>
      <sz val="12"/>
      <name val="Calibri"/>
      <family val="2"/>
    </font>
    <font>
      <u/>
      <sz val="10"/>
      <name val="Arial"/>
      <family val="2"/>
    </font>
    <font>
      <b/>
      <sz val="9"/>
      <color indexed="8"/>
      <name val="Tahoma"/>
      <family val="2"/>
    </font>
    <font>
      <sz val="9"/>
      <color indexed="8"/>
      <name val="Tahoma"/>
      <family val="2"/>
    </font>
    <font>
      <sz val="10"/>
      <color rgb="FF000000"/>
      <name val="Arial"/>
      <family val="2"/>
    </font>
    <font>
      <sz val="8"/>
      <color rgb="FF000000"/>
      <name val="Segoe UI"/>
      <family val="2"/>
    </font>
    <font>
      <b/>
      <sz val="14"/>
      <name val="Calibri"/>
      <family val="2"/>
    </font>
    <font>
      <b/>
      <sz val="8"/>
      <name val="Calibri"/>
      <family val="2"/>
    </font>
    <font>
      <b/>
      <sz val="8"/>
      <color indexed="8"/>
      <name val="Calibri"/>
      <family val="2"/>
    </font>
    <font>
      <sz val="8"/>
      <color indexed="8"/>
      <name val="Calibri"/>
      <family val="2"/>
    </font>
    <font>
      <b/>
      <sz val="8"/>
      <color indexed="22"/>
      <name val="Calibri"/>
      <family val="2"/>
    </font>
    <font>
      <b/>
      <sz val="12"/>
      <color indexed="8"/>
      <name val="Calibri"/>
      <family val="2"/>
    </font>
    <font>
      <b/>
      <sz val="12"/>
      <name val="Calibri"/>
      <family val="2"/>
    </font>
  </fonts>
  <fills count="25">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rgb="FF00B0F0"/>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FFFF"/>
        <bgColor indexed="64"/>
      </patternFill>
    </fill>
    <fill>
      <patternFill patternType="solid">
        <fgColor rgb="FFFFFFFF"/>
      </patternFill>
    </fill>
    <fill>
      <patternFill patternType="solid">
        <fgColor indexed="9"/>
      </patternFill>
    </fill>
    <fill>
      <patternFill patternType="solid">
        <fgColor indexed="43"/>
        <bgColor indexed="26"/>
      </patternFill>
    </fill>
    <fill>
      <patternFill patternType="solid">
        <fgColor indexed="31"/>
        <bgColor indexed="42"/>
      </patternFill>
    </fill>
    <fill>
      <patternFill patternType="solid">
        <fgColor indexed="22"/>
        <bgColor indexed="44"/>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s>
  <borders count="13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style="dotted">
        <color indexed="64"/>
      </bottom>
      <diagonal/>
    </border>
    <border>
      <left style="medium">
        <color indexed="64"/>
      </left>
      <right/>
      <top/>
      <bottom/>
      <diagonal/>
    </border>
    <border>
      <left style="medium">
        <color indexed="64"/>
      </left>
      <right style="thin">
        <color indexed="64"/>
      </right>
      <top style="dotted">
        <color indexed="64"/>
      </top>
      <bottom style="dotted">
        <color indexed="64"/>
      </bottom>
      <diagonal/>
    </border>
    <border>
      <left style="medium">
        <color indexed="64"/>
      </left>
      <right/>
      <top style="medium">
        <color indexed="64"/>
      </top>
      <bottom style="thin">
        <color indexed="64"/>
      </bottom>
      <diagonal/>
    </border>
    <border>
      <left/>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diagonal/>
    </border>
    <border>
      <left style="thin">
        <color indexed="8"/>
      </left>
      <right style="thin">
        <color indexed="8"/>
      </right>
      <top style="dashed">
        <color indexed="8"/>
      </top>
      <bottom style="dashed">
        <color indexed="8"/>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right style="medium">
        <color auto="1"/>
      </right>
      <top style="dotted">
        <color auto="1"/>
      </top>
      <bottom style="dotted">
        <color auto="1"/>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medium">
        <color indexed="64"/>
      </right>
      <top style="dotted">
        <color auto="1"/>
      </top>
      <bottom style="dotted">
        <color auto="1"/>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dotted">
        <color indexed="64"/>
      </top>
      <bottom style="dotted">
        <color indexed="64"/>
      </bottom>
      <diagonal/>
    </border>
    <border>
      <left/>
      <right style="medium">
        <color indexed="64"/>
      </right>
      <top style="dotted">
        <color indexed="64"/>
      </top>
      <bottom style="dotted">
        <color indexed="64"/>
      </bottom>
      <diagonal/>
    </border>
    <border>
      <left/>
      <right/>
      <top style="dotted">
        <color indexed="64"/>
      </top>
      <bottom style="dotted">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dotted">
        <color indexed="64"/>
      </bottom>
      <diagonal/>
    </border>
    <border>
      <left/>
      <right/>
      <top/>
      <bottom style="dotted">
        <color indexed="64"/>
      </bottom>
      <diagonal/>
    </border>
    <border>
      <left/>
      <right style="medium">
        <color indexed="64"/>
      </right>
      <top/>
      <bottom style="dotted">
        <color indexed="64"/>
      </bottom>
      <diagonal/>
    </border>
    <border>
      <left/>
      <right style="thin">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top style="dotted">
        <color indexed="64"/>
      </top>
      <bottom/>
      <diagonal/>
    </border>
    <border>
      <left/>
      <right style="medium">
        <color indexed="64"/>
      </right>
      <top style="dotted">
        <color indexed="64"/>
      </top>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medium">
        <color indexed="64"/>
      </right>
      <top/>
      <bottom/>
      <diagonal/>
    </border>
    <border>
      <left/>
      <right style="thin">
        <color indexed="64"/>
      </right>
      <top style="thin">
        <color indexed="64"/>
      </top>
      <bottom/>
      <diagonal/>
    </border>
    <border>
      <left style="medium">
        <color indexed="64"/>
      </left>
      <right style="thin">
        <color indexed="64"/>
      </right>
      <top style="medium">
        <color indexed="64"/>
      </top>
      <bottom style="dotted">
        <color indexed="64"/>
      </bottom>
      <diagonal/>
    </border>
    <border>
      <left/>
      <right style="medium">
        <color indexed="64"/>
      </right>
      <top style="dotted">
        <color indexed="64"/>
      </top>
      <bottom style="medium">
        <color indexed="64"/>
      </bottom>
      <diagonal/>
    </border>
    <border>
      <left style="thin">
        <color indexed="64"/>
      </left>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top style="dotted">
        <color auto="1"/>
      </top>
      <bottom style="dotted">
        <color auto="1"/>
      </bottom>
      <diagonal/>
    </border>
    <border>
      <left/>
      <right style="medium">
        <color auto="1"/>
      </right>
      <top style="dotted">
        <color auto="1"/>
      </top>
      <bottom style="dotted">
        <color auto="1"/>
      </bottom>
      <diagonal/>
    </border>
    <border>
      <left style="medium">
        <color indexed="64"/>
      </left>
      <right/>
      <top/>
      <bottom style="dotted">
        <color indexed="64"/>
      </bottom>
      <diagonal/>
    </border>
    <border>
      <left/>
      <right style="medium">
        <color indexed="64"/>
      </right>
      <top style="dotted">
        <color indexed="8"/>
      </top>
      <bottom style="dotted">
        <color indexed="8"/>
      </bottom>
      <diagonal/>
    </border>
    <border>
      <left style="thin">
        <color indexed="64"/>
      </left>
      <right style="thin">
        <color indexed="64"/>
      </right>
      <top style="dotted">
        <color indexed="64"/>
      </top>
      <bottom style="dotted">
        <color indexed="64"/>
      </bottom>
      <diagonal/>
    </border>
    <border>
      <left style="medium">
        <color indexed="64"/>
      </left>
      <right/>
      <top style="dotted">
        <color auto="1"/>
      </top>
      <bottom style="dotted">
        <color auto="1"/>
      </bottom>
      <diagonal/>
    </border>
    <border>
      <left/>
      <right style="medium">
        <color indexed="64"/>
      </right>
      <top style="dotted">
        <color indexed="8"/>
      </top>
      <bottom style="dotted">
        <color indexed="8"/>
      </bottom>
      <diagonal/>
    </border>
    <border>
      <left style="thin">
        <color indexed="64"/>
      </left>
      <right style="thin">
        <color indexed="64"/>
      </right>
      <top style="dotted">
        <color indexed="64"/>
      </top>
      <bottom style="dotted">
        <color indexed="64"/>
      </bottom>
      <diagonal/>
    </border>
    <border>
      <left style="medium">
        <color indexed="64"/>
      </left>
      <right/>
      <top style="dotted">
        <color auto="1"/>
      </top>
      <bottom style="dotted">
        <color auto="1"/>
      </bottom>
      <diagonal/>
    </border>
    <border>
      <left/>
      <right style="medium">
        <color indexed="64"/>
      </right>
      <top style="dotted">
        <color indexed="8"/>
      </top>
      <bottom style="dotted">
        <color indexed="8"/>
      </bottom>
      <diagonal/>
    </border>
    <border>
      <left style="thin">
        <color indexed="64"/>
      </left>
      <right style="thin">
        <color indexed="64"/>
      </right>
      <top style="dotted">
        <color indexed="64"/>
      </top>
      <bottom style="dotted">
        <color indexed="64"/>
      </bottom>
      <diagonal/>
    </border>
    <border>
      <left/>
      <right style="medium">
        <color indexed="64"/>
      </right>
      <top style="dotted">
        <color indexed="8"/>
      </top>
      <bottom style="dotted">
        <color indexed="8"/>
      </bottom>
      <diagonal/>
    </border>
    <border>
      <left style="thin">
        <color indexed="64"/>
      </left>
      <right style="thin">
        <color indexed="64"/>
      </right>
      <top style="dotted">
        <color indexed="64"/>
      </top>
      <bottom style="dotted">
        <color indexed="64"/>
      </bottom>
      <diagonal/>
    </border>
    <border>
      <left style="medium">
        <color indexed="64"/>
      </left>
      <right/>
      <top style="dotted">
        <color auto="1"/>
      </top>
      <bottom style="dotted">
        <color auto="1"/>
      </bottom>
      <diagonal/>
    </border>
    <border>
      <left/>
      <right style="medium">
        <color indexed="64"/>
      </right>
      <top style="dotted">
        <color indexed="8"/>
      </top>
      <bottom style="dotted">
        <color indexed="8"/>
      </bottom>
      <diagonal/>
    </border>
    <border>
      <left style="thin">
        <color indexed="64"/>
      </left>
      <right style="thin">
        <color indexed="64"/>
      </right>
      <top style="dotted">
        <color indexed="64"/>
      </top>
      <bottom style="dotted">
        <color indexed="64"/>
      </bottom>
      <diagonal/>
    </border>
    <border>
      <left style="thin">
        <color indexed="8"/>
      </left>
      <right style="thin">
        <color indexed="8"/>
      </right>
      <top style="dotted">
        <color indexed="8"/>
      </top>
      <bottom style="dotted">
        <color indexed="8"/>
      </bottom>
      <diagonal/>
    </border>
    <border>
      <left style="medium">
        <color indexed="64"/>
      </left>
      <right/>
      <top style="dotted">
        <color auto="1"/>
      </top>
      <bottom style="dotted">
        <color auto="1"/>
      </bottom>
      <diagonal/>
    </border>
    <border>
      <left/>
      <right style="medium">
        <color indexed="64"/>
      </right>
      <top style="dotted">
        <color indexed="8"/>
      </top>
      <bottom style="dotted">
        <color indexed="8"/>
      </bottom>
      <diagonal/>
    </border>
    <border>
      <left style="medium">
        <color indexed="64"/>
      </left>
      <right/>
      <top style="dotted">
        <color auto="1"/>
      </top>
      <bottom style="dotted">
        <color auto="1"/>
      </bottom>
      <diagonal/>
    </border>
    <border>
      <left style="thin">
        <color indexed="64"/>
      </left>
      <right/>
      <top style="dotted">
        <color indexed="64"/>
      </top>
      <bottom style="dotted">
        <color indexed="64"/>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thin">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style="dotted">
        <color indexed="64"/>
      </bottom>
      <diagonal/>
    </border>
    <border>
      <left/>
      <right/>
      <top style="dotted">
        <color indexed="64"/>
      </top>
      <bottom/>
      <diagonal/>
    </border>
    <border>
      <left/>
      <right/>
      <top style="dotted">
        <color indexed="64"/>
      </top>
      <bottom style="medium">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left style="medium">
        <color indexed="64"/>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auto="1"/>
      </left>
      <right style="medium">
        <color indexed="64"/>
      </right>
      <top style="dotted">
        <color auto="1"/>
      </top>
      <bottom style="dotted">
        <color auto="1"/>
      </bottom>
      <diagonal/>
    </border>
  </borders>
  <cellStyleXfs count="417">
    <xf numFmtId="0" fontId="0" fillId="0" borderId="0"/>
    <xf numFmtId="0" fontId="1" fillId="0" borderId="0"/>
    <xf numFmtId="0" fontId="2" fillId="0" borderId="0"/>
    <xf numFmtId="0" fontId="2" fillId="0" borderId="0"/>
    <xf numFmtId="0" fontId="2"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xf numFmtId="43" fontId="1" fillId="0" borderId="0" applyFont="0" applyFill="0" applyBorder="0" applyAlignment="0" applyProtection="0"/>
    <xf numFmtId="0" fontId="5" fillId="0" borderId="0"/>
    <xf numFmtId="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4" fillId="0" borderId="0"/>
    <xf numFmtId="0" fontId="4" fillId="0" borderId="0"/>
    <xf numFmtId="0" fontId="1"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4" fillId="0" borderId="0"/>
    <xf numFmtId="0" fontId="4" fillId="0" borderId="0"/>
    <xf numFmtId="0" fontId="1" fillId="0" borderId="0"/>
    <xf numFmtId="0" fontId="4"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4" fillId="0" borderId="0"/>
    <xf numFmtId="0" fontId="4" fillId="0" borderId="0"/>
    <xf numFmtId="0" fontId="1"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43" fontId="4"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71" fontId="5" fillId="0" borderId="0" applyFill="0" applyBorder="0" applyAlignment="0" applyProtection="0"/>
    <xf numFmtId="171" fontId="5" fillId="0" borderId="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9" fontId="5" fillId="0" borderId="0" applyFont="0" applyFill="0" applyBorder="0" applyAlignment="0" applyProtection="0"/>
    <xf numFmtId="9" fontId="5" fillId="0" borderId="0" applyFill="0" applyBorder="0" applyAlignment="0" applyProtection="0"/>
    <xf numFmtId="9"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172" fontId="5" fillId="0" borderId="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1" fillId="0" borderId="0"/>
    <xf numFmtId="165" fontId="20" fillId="0" borderId="0" applyFont="0" applyFill="0" applyBorder="0" applyAlignment="0" applyProtection="0"/>
    <xf numFmtId="43" fontId="4" fillId="0" borderId="0" applyFont="0" applyFill="0" applyBorder="0" applyAlignment="0" applyProtection="0"/>
    <xf numFmtId="0" fontId="1" fillId="0" borderId="0"/>
    <xf numFmtId="0" fontId="36" fillId="0" borderId="0"/>
    <xf numFmtId="0" fontId="4" fillId="0" borderId="0"/>
    <xf numFmtId="165" fontId="1" fillId="0" borderId="0" applyFont="0" applyFill="0" applyBorder="0" applyAlignment="0" applyProtection="0"/>
    <xf numFmtId="0" fontId="20" fillId="0" borderId="0"/>
    <xf numFmtId="0" fontId="20" fillId="0" borderId="0"/>
    <xf numFmtId="44" fontId="4" fillId="0" borderId="0" applyFont="0" applyFill="0" applyBorder="0" applyAlignment="0" applyProtection="0"/>
    <xf numFmtId="0" fontId="66" fillId="0" borderId="0"/>
    <xf numFmtId="171" fontId="1" fillId="0" borderId="0" applyFill="0" applyBorder="0" applyAlignment="0" applyProtection="0"/>
    <xf numFmtId="0" fontId="1" fillId="0" borderId="0"/>
  </cellStyleXfs>
  <cellXfs count="745">
    <xf numFmtId="0" fontId="0" fillId="0" borderId="0" xfId="0"/>
    <xf numFmtId="0" fontId="0" fillId="0" borderId="0" xfId="0" applyAlignment="1">
      <alignment wrapText="1"/>
    </xf>
    <xf numFmtId="0" fontId="10" fillId="5" borderId="22" xfId="3" applyFont="1" applyFill="1" applyBorder="1" applyAlignment="1">
      <alignment horizontal="center" vertical="center" wrapText="1"/>
    </xf>
    <xf numFmtId="0" fontId="10" fillId="5" borderId="34" xfId="3" applyFont="1" applyFill="1" applyBorder="1" applyAlignment="1">
      <alignment horizontal="left" vertical="center" wrapText="1"/>
    </xf>
    <xf numFmtId="0" fontId="8" fillId="7" borderId="2" xfId="2" applyFont="1" applyFill="1" applyBorder="1" applyAlignment="1">
      <alignment horizontal="center" vertical="center" wrapText="1"/>
    </xf>
    <xf numFmtId="165" fontId="9" fillId="7" borderId="2" xfId="5" applyFont="1" applyFill="1" applyBorder="1" applyAlignment="1">
      <alignment horizontal="right" vertical="center" wrapText="1"/>
    </xf>
    <xf numFmtId="165" fontId="9" fillId="7" borderId="11" xfId="5" applyFont="1" applyFill="1" applyBorder="1" applyAlignment="1">
      <alignment horizontal="left" vertical="center" wrapText="1"/>
    </xf>
    <xf numFmtId="0" fontId="9" fillId="0" borderId="6" xfId="2" applyFont="1" applyBorder="1" applyAlignment="1">
      <alignment horizontal="left" vertical="center" wrapText="1"/>
    </xf>
    <xf numFmtId="49" fontId="9" fillId="0" borderId="4" xfId="0" applyNumberFormat="1" applyFont="1" applyBorder="1" applyAlignment="1">
      <alignment horizontal="center" vertical="center" wrapText="1"/>
    </xf>
    <xf numFmtId="0" fontId="8" fillId="2" borderId="10" xfId="2" applyFont="1" applyFill="1" applyBorder="1" applyAlignment="1">
      <alignment vertical="center" wrapText="1"/>
    </xf>
    <xf numFmtId="0" fontId="8" fillId="2" borderId="3" xfId="2" applyFont="1" applyFill="1" applyBorder="1" applyAlignment="1">
      <alignment horizontal="left" vertical="center" wrapText="1"/>
    </xf>
    <xf numFmtId="0" fontId="11" fillId="2" borderId="3" xfId="0" applyFont="1" applyFill="1" applyBorder="1" applyAlignment="1">
      <alignment horizontal="center" vertical="center" wrapText="1"/>
    </xf>
    <xf numFmtId="0" fontId="8" fillId="2" borderId="3" xfId="2" applyFont="1" applyFill="1" applyBorder="1" applyAlignment="1">
      <alignment horizontal="center" vertical="center" wrapText="1"/>
    </xf>
    <xf numFmtId="165" fontId="9" fillId="2" borderId="3" xfId="5" applyFont="1" applyFill="1" applyBorder="1" applyAlignment="1">
      <alignment horizontal="right" vertical="center" wrapText="1"/>
    </xf>
    <xf numFmtId="165" fontId="9" fillId="2" borderId="12" xfId="5" applyFont="1" applyFill="1" applyBorder="1" applyAlignment="1">
      <alignment horizontal="left" vertical="center" wrapText="1"/>
    </xf>
    <xf numFmtId="0" fontId="10" fillId="5" borderId="23" xfId="3" applyFont="1" applyFill="1" applyBorder="1" applyAlignment="1">
      <alignment horizontal="left" vertical="center" wrapText="1"/>
    </xf>
    <xf numFmtId="165" fontId="9" fillId="2" borderId="38" xfId="5" applyFont="1" applyFill="1" applyBorder="1" applyAlignment="1">
      <alignment horizontal="left" vertical="center" wrapText="1"/>
    </xf>
    <xf numFmtId="165" fontId="9" fillId="7" borderId="11" xfId="5" applyFont="1" applyFill="1" applyBorder="1" applyAlignment="1">
      <alignment horizontal="right" vertical="center" wrapText="1"/>
    </xf>
    <xf numFmtId="0" fontId="9" fillId="0" borderId="0" xfId="0" applyFont="1" applyAlignment="1">
      <alignment vertical="center" wrapText="1"/>
    </xf>
    <xf numFmtId="0" fontId="9" fillId="0" borderId="13" xfId="0" applyFont="1" applyBorder="1" applyAlignment="1">
      <alignment vertical="center" wrapText="1"/>
    </xf>
    <xf numFmtId="0" fontId="9" fillId="0" borderId="20" xfId="0" applyFont="1" applyBorder="1" applyAlignment="1">
      <alignment vertical="center" wrapText="1"/>
    </xf>
    <xf numFmtId="0" fontId="9" fillId="0" borderId="0" xfId="0" applyFont="1" applyAlignment="1">
      <alignment horizontal="left" vertical="center" wrapText="1"/>
    </xf>
    <xf numFmtId="4" fontId="9" fillId="0" borderId="39" xfId="0" applyNumberFormat="1" applyFont="1" applyBorder="1" applyAlignment="1">
      <alignment horizontal="left" vertical="center" wrapText="1"/>
    </xf>
    <xf numFmtId="0" fontId="10" fillId="5" borderId="22" xfId="3" applyFont="1" applyFill="1" applyBorder="1" applyAlignment="1">
      <alignment horizontal="left" vertical="center" wrapText="1"/>
    </xf>
    <xf numFmtId="165" fontId="9" fillId="0" borderId="0" xfId="19" applyFont="1" applyAlignment="1">
      <alignment horizontal="left" vertical="center" wrapText="1"/>
    </xf>
    <xf numFmtId="0" fontId="10" fillId="5" borderId="33" xfId="3" applyFont="1" applyFill="1" applyBorder="1" applyAlignment="1">
      <alignment horizontal="left" vertical="center" wrapText="1"/>
    </xf>
    <xf numFmtId="165" fontId="9" fillId="7" borderId="29" xfId="5" applyFont="1" applyFill="1" applyBorder="1" applyAlignment="1">
      <alignment horizontal="left" vertical="center" wrapText="1"/>
    </xf>
    <xf numFmtId="0" fontId="10" fillId="5" borderId="21" xfId="3" applyFont="1" applyFill="1" applyBorder="1" applyAlignment="1">
      <alignment horizontal="left" vertical="center" wrapText="1"/>
    </xf>
    <xf numFmtId="166" fontId="3" fillId="2" borderId="40" xfId="0" applyNumberFormat="1" applyFont="1" applyFill="1" applyBorder="1" applyAlignment="1">
      <alignment horizontal="center" vertical="center" wrapText="1"/>
    </xf>
    <xf numFmtId="49" fontId="10" fillId="5" borderId="22" xfId="3" applyNumberFormat="1" applyFont="1" applyFill="1" applyBorder="1" applyAlignment="1">
      <alignment horizontal="center" vertical="center" wrapText="1"/>
    </xf>
    <xf numFmtId="43" fontId="10" fillId="5" borderId="22" xfId="3" applyNumberFormat="1" applyFont="1" applyFill="1" applyBorder="1" applyAlignment="1">
      <alignment horizontal="center" vertical="center" wrapText="1"/>
    </xf>
    <xf numFmtId="43" fontId="10" fillId="5" borderId="23" xfId="3" applyNumberFormat="1" applyFont="1" applyFill="1" applyBorder="1" applyAlignment="1">
      <alignment horizontal="center" vertical="center" wrapText="1"/>
    </xf>
    <xf numFmtId="0" fontId="10" fillId="5" borderId="20" xfId="3" applyFont="1" applyFill="1" applyBorder="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0" fontId="8" fillId="7" borderId="29" xfId="2" applyFont="1" applyFill="1" applyBorder="1" applyAlignment="1">
      <alignment horizontal="left" vertical="center" wrapText="1"/>
    </xf>
    <xf numFmtId="0" fontId="8" fillId="7" borderId="2" xfId="2" applyFont="1" applyFill="1" applyBorder="1" applyAlignment="1">
      <alignment horizontal="left" vertical="center" wrapText="1"/>
    </xf>
    <xf numFmtId="49" fontId="8" fillId="7" borderId="2" xfId="2" applyNumberFormat="1" applyFont="1" applyFill="1" applyBorder="1" applyAlignment="1">
      <alignment horizontal="left" vertical="center" wrapText="1"/>
    </xf>
    <xf numFmtId="0" fontId="9" fillId="0" borderId="30" xfId="222" applyFont="1" applyBorder="1" applyAlignment="1">
      <alignment horizontal="center" vertical="center" wrapText="1"/>
    </xf>
    <xf numFmtId="0" fontId="9" fillId="3" borderId="0" xfId="0" applyFont="1" applyFill="1" applyAlignment="1">
      <alignment horizontal="left" vertical="center" wrapText="1"/>
    </xf>
    <xf numFmtId="0" fontId="11" fillId="0" borderId="0" xfId="0" applyFont="1" applyAlignment="1">
      <alignment wrapText="1"/>
    </xf>
    <xf numFmtId="0" fontId="9" fillId="0" borderId="5" xfId="0" applyFont="1" applyBorder="1" applyAlignment="1">
      <alignment horizontal="left" vertical="center" wrapText="1"/>
    </xf>
    <xf numFmtId="49" fontId="9" fillId="0" borderId="0" xfId="0" applyNumberFormat="1" applyFont="1" applyAlignment="1">
      <alignment vertical="center" wrapText="1"/>
    </xf>
    <xf numFmtId="0" fontId="9" fillId="0" borderId="0" xfId="0" applyFont="1" applyAlignment="1">
      <alignment horizontal="center" vertical="center" wrapText="1"/>
    </xf>
    <xf numFmtId="165" fontId="9" fillId="0" borderId="0" xfId="19" applyFont="1" applyAlignment="1">
      <alignment horizontal="right" vertical="center" wrapText="1"/>
    </xf>
    <xf numFmtId="10" fontId="9" fillId="0" borderId="0" xfId="18" applyNumberFormat="1" applyFont="1" applyAlignment="1">
      <alignment horizontal="right" vertical="center" wrapText="1"/>
    </xf>
    <xf numFmtId="4" fontId="9" fillId="0" borderId="0" xfId="19" applyNumberFormat="1" applyFont="1" applyAlignment="1">
      <alignment horizontal="right" vertical="center" wrapText="1"/>
    </xf>
    <xf numFmtId="0" fontId="12" fillId="0" borderId="0" xfId="0" applyFont="1" applyAlignment="1">
      <alignment wrapText="1"/>
    </xf>
    <xf numFmtId="165" fontId="9" fillId="0" borderId="2" xfId="19" applyFont="1" applyBorder="1" applyAlignment="1">
      <alignment horizontal="right" vertical="center" wrapText="1"/>
    </xf>
    <xf numFmtId="165" fontId="8" fillId="0" borderId="2" xfId="19" applyFont="1" applyBorder="1" applyAlignment="1">
      <alignment horizontal="center" vertical="center" wrapText="1"/>
    </xf>
    <xf numFmtId="10" fontId="9" fillId="0" borderId="2" xfId="18" applyNumberFormat="1" applyFont="1" applyBorder="1" applyAlignment="1">
      <alignment horizontal="right" vertical="center" wrapText="1"/>
    </xf>
    <xf numFmtId="165" fontId="9" fillId="0" borderId="0" xfId="19" applyFont="1" applyAlignment="1">
      <alignment horizontal="center" vertical="center" wrapText="1"/>
    </xf>
    <xf numFmtId="0" fontId="9" fillId="0" borderId="33" xfId="0" applyFont="1" applyBorder="1" applyAlignment="1">
      <alignment horizontal="left" vertical="center" wrapText="1"/>
    </xf>
    <xf numFmtId="49" fontId="9" fillId="0" borderId="20" xfId="0" applyNumberFormat="1" applyFont="1" applyBorder="1" applyAlignment="1">
      <alignment vertical="center" wrapText="1"/>
    </xf>
    <xf numFmtId="0" fontId="9" fillId="0" borderId="20" xfId="0" applyFont="1" applyBorder="1" applyAlignment="1">
      <alignment horizontal="center" vertical="center" wrapText="1"/>
    </xf>
    <xf numFmtId="165" fontId="9" fillId="0" borderId="20" xfId="19" applyFont="1" applyBorder="1" applyAlignment="1">
      <alignment horizontal="right" vertical="center" wrapText="1"/>
    </xf>
    <xf numFmtId="10" fontId="9" fillId="0" borderId="20" xfId="18" applyNumberFormat="1" applyFont="1" applyBorder="1" applyAlignment="1">
      <alignment horizontal="right" vertical="center" wrapText="1"/>
    </xf>
    <xf numFmtId="4" fontId="9" fillId="0" borderId="20" xfId="19" applyNumberFormat="1" applyFont="1" applyBorder="1" applyAlignment="1">
      <alignment horizontal="right" vertical="center" wrapText="1"/>
    </xf>
    <xf numFmtId="165" fontId="9" fillId="0" borderId="0" xfId="0" applyNumberFormat="1" applyFont="1" applyAlignment="1">
      <alignment horizontal="center" vertical="center" wrapText="1"/>
    </xf>
    <xf numFmtId="166" fontId="8" fillId="2" borderId="16" xfId="0" applyNumberFormat="1" applyFont="1" applyFill="1" applyBorder="1" applyAlignment="1">
      <alignment horizontal="center" vertical="center" wrapText="1"/>
    </xf>
    <xf numFmtId="0" fontId="14" fillId="0" borderId="14" xfId="0" applyFont="1" applyBorder="1" applyAlignment="1">
      <alignment vertical="center"/>
    </xf>
    <xf numFmtId="0" fontId="8" fillId="0" borderId="21" xfId="0" applyFont="1" applyBorder="1" applyAlignment="1">
      <alignment vertical="center"/>
    </xf>
    <xf numFmtId="0" fontId="8" fillId="0" borderId="22" xfId="0" applyFont="1" applyBorder="1" applyAlignment="1">
      <alignment vertical="center" wrapText="1"/>
    </xf>
    <xf numFmtId="0" fontId="8" fillId="0" borderId="23" xfId="0" applyFont="1" applyBorder="1" applyAlignment="1">
      <alignment vertical="center" wrapText="1"/>
    </xf>
    <xf numFmtId="0" fontId="9" fillId="0" borderId="0" xfId="0" applyFont="1" applyAlignment="1">
      <alignment wrapText="1"/>
    </xf>
    <xf numFmtId="0" fontId="9" fillId="0" borderId="25" xfId="0" applyFont="1" applyBorder="1" applyAlignment="1">
      <alignment horizontal="center" vertical="center" wrapText="1"/>
    </xf>
    <xf numFmtId="0" fontId="9" fillId="0" borderId="25" xfId="0" applyFont="1" applyBorder="1" applyAlignment="1">
      <alignment vertical="center" wrapText="1"/>
    </xf>
    <xf numFmtId="0" fontId="8" fillId="0" borderId="0" xfId="0" applyFont="1" applyAlignment="1">
      <alignment horizontal="right" vertical="center" wrapText="1"/>
    </xf>
    <xf numFmtId="10" fontId="15" fillId="3" borderId="0" xfId="18" applyNumberFormat="1" applyFont="1" applyFill="1" applyAlignment="1">
      <alignment horizontal="left" vertical="center" wrapText="1"/>
    </xf>
    <xf numFmtId="9" fontId="8" fillId="0" borderId="0" xfId="18" applyFont="1" applyAlignment="1">
      <alignment horizontal="left" wrapText="1"/>
    </xf>
    <xf numFmtId="10" fontId="8" fillId="0" borderId="0" xfId="18" applyNumberFormat="1" applyFont="1" applyAlignment="1">
      <alignment horizontal="left" wrapText="1"/>
    </xf>
    <xf numFmtId="0" fontId="8" fillId="6" borderId="28" xfId="4" applyFont="1" applyFill="1" applyBorder="1" applyAlignment="1">
      <alignment horizontal="left" vertical="center" wrapText="1"/>
    </xf>
    <xf numFmtId="49" fontId="9" fillId="6" borderId="20" xfId="0" applyNumberFormat="1" applyFont="1" applyFill="1" applyBorder="1" applyAlignment="1">
      <alignment vertical="center" wrapText="1"/>
    </xf>
    <xf numFmtId="165" fontId="9" fillId="6" borderId="20" xfId="0" applyNumberFormat="1" applyFont="1" applyFill="1" applyBorder="1" applyAlignment="1">
      <alignment horizontal="right" vertical="center" wrapText="1"/>
    </xf>
    <xf numFmtId="166" fontId="8" fillId="6" borderId="18" xfId="0" applyNumberFormat="1" applyFont="1" applyFill="1" applyBorder="1" applyAlignment="1">
      <alignment horizontal="right" vertical="center" wrapText="1"/>
    </xf>
    <xf numFmtId="165" fontId="9" fillId="6" borderId="0" xfId="0" applyNumberFormat="1" applyFont="1" applyFill="1" applyAlignment="1">
      <alignment vertical="center" wrapText="1"/>
    </xf>
    <xf numFmtId="0" fontId="9" fillId="0" borderId="0" xfId="0" applyFont="1" applyAlignment="1">
      <alignment horizontal="right" vertical="center" wrapText="1"/>
    </xf>
    <xf numFmtId="170" fontId="9" fillId="0" borderId="0" xfId="0" applyNumberFormat="1" applyFont="1" applyAlignment="1">
      <alignment horizontal="left" wrapText="1"/>
    </xf>
    <xf numFmtId="0" fontId="14" fillId="0" borderId="8" xfId="0" applyFont="1" applyBorder="1" applyAlignment="1">
      <alignment vertical="center" wrapText="1"/>
    </xf>
    <xf numFmtId="0" fontId="9" fillId="0" borderId="7" xfId="0" applyFont="1" applyBorder="1" applyAlignment="1">
      <alignment horizontal="right" vertical="center" wrapText="1"/>
    </xf>
    <xf numFmtId="10" fontId="8" fillId="0" borderId="17" xfId="0" applyNumberFormat="1" applyFont="1" applyBorder="1" applyAlignment="1">
      <alignment horizontal="left" vertical="center" wrapText="1"/>
    </xf>
    <xf numFmtId="10" fontId="8" fillId="0" borderId="8" xfId="18" applyNumberFormat="1" applyFont="1" applyBorder="1" applyAlignment="1">
      <alignment vertical="center" wrapText="1"/>
    </xf>
    <xf numFmtId="0" fontId="8" fillId="0" borderId="15" xfId="0" applyFont="1" applyBorder="1" applyAlignment="1">
      <alignment horizontal="right" vertical="center" wrapText="1"/>
    </xf>
    <xf numFmtId="9" fontId="8" fillId="0" borderId="15" xfId="0" applyNumberFormat="1" applyFont="1" applyBorder="1" applyAlignment="1">
      <alignment horizontal="right" vertical="center" wrapText="1"/>
    </xf>
    <xf numFmtId="8" fontId="9" fillId="0" borderId="0" xfId="0" applyNumberFormat="1" applyFont="1" applyAlignment="1">
      <alignment horizontal="right" vertical="center" wrapText="1"/>
    </xf>
    <xf numFmtId="170" fontId="9" fillId="0" borderId="0" xfId="0" applyNumberFormat="1" applyFont="1" applyAlignment="1">
      <alignment horizontal="left" vertical="center" wrapText="1"/>
    </xf>
    <xf numFmtId="0" fontId="14" fillId="0" borderId="5" xfId="0" applyFont="1" applyBorder="1" applyAlignment="1">
      <alignment vertical="center" wrapText="1"/>
    </xf>
    <xf numFmtId="0" fontId="9" fillId="0" borderId="33" xfId="0" applyFont="1" applyBorder="1" applyAlignment="1">
      <alignment horizontal="right" vertical="center" wrapText="1"/>
    </xf>
    <xf numFmtId="10" fontId="8" fillId="0" borderId="34" xfId="0" applyNumberFormat="1" applyFont="1" applyBorder="1" applyAlignment="1">
      <alignment horizontal="left" vertical="center" wrapText="1"/>
    </xf>
    <xf numFmtId="10" fontId="8" fillId="0" borderId="20" xfId="18" applyNumberFormat="1" applyFont="1" applyBorder="1" applyAlignment="1">
      <alignment vertical="center" wrapText="1"/>
    </xf>
    <xf numFmtId="43" fontId="9" fillId="0" borderId="34" xfId="0" applyNumberFormat="1" applyFont="1" applyBorder="1" applyAlignment="1">
      <alignment vertical="center" wrapText="1"/>
    </xf>
    <xf numFmtId="165" fontId="9" fillId="0" borderId="9" xfId="19" applyFont="1" applyBorder="1" applyAlignment="1">
      <alignment horizontal="right" vertical="center" wrapText="1"/>
    </xf>
    <xf numFmtId="8" fontId="9" fillId="0" borderId="0" xfId="0" applyNumberFormat="1" applyFont="1" applyAlignment="1">
      <alignment vertical="center" wrapText="1"/>
    </xf>
    <xf numFmtId="166" fontId="8" fillId="2" borderId="31" xfId="0" applyNumberFormat="1" applyFont="1" applyFill="1" applyBorder="1" applyAlignment="1">
      <alignment horizontal="left" vertical="center" wrapText="1"/>
    </xf>
    <xf numFmtId="166" fontId="8" fillId="2" borderId="32" xfId="0" applyNumberFormat="1" applyFont="1" applyFill="1" applyBorder="1" applyAlignment="1">
      <alignment horizontal="center" vertical="center" wrapText="1"/>
    </xf>
    <xf numFmtId="49" fontId="8" fillId="2" borderId="32" xfId="0" applyNumberFormat="1" applyFont="1" applyFill="1" applyBorder="1" applyAlignment="1">
      <alignment horizontal="center" vertical="center" wrapText="1"/>
    </xf>
    <xf numFmtId="166" fontId="8" fillId="2" borderId="31" xfId="0" applyNumberFormat="1" applyFont="1" applyFill="1" applyBorder="1" applyAlignment="1">
      <alignment horizontal="center" vertical="center" wrapText="1"/>
    </xf>
    <xf numFmtId="10" fontId="8" fillId="2" borderId="34" xfId="18" applyNumberFormat="1" applyFont="1" applyFill="1" applyBorder="1" applyAlignment="1">
      <alignment horizontal="center" vertical="center" wrapText="1"/>
    </xf>
    <xf numFmtId="166" fontId="8" fillId="2" borderId="19" xfId="0" applyNumberFormat="1" applyFont="1" applyFill="1" applyBorder="1" applyAlignment="1">
      <alignment horizontal="center" vertical="center" wrapText="1"/>
    </xf>
    <xf numFmtId="0" fontId="9" fillId="4" borderId="0" xfId="0" applyFont="1" applyFill="1" applyAlignment="1">
      <alignment horizontal="left" vertical="center" wrapText="1"/>
    </xf>
    <xf numFmtId="0" fontId="9" fillId="0" borderId="14" xfId="0" applyFont="1" applyBorder="1" applyAlignment="1">
      <alignment horizontal="left" vertical="center" wrapText="1"/>
    </xf>
    <xf numFmtId="0" fontId="9" fillId="0" borderId="8" xfId="0" applyFont="1" applyBorder="1" applyAlignment="1">
      <alignment vertical="center" wrapText="1"/>
    </xf>
    <xf numFmtId="49" fontId="9" fillId="0" borderId="8" xfId="0" applyNumberFormat="1" applyFont="1" applyBorder="1" applyAlignment="1">
      <alignment vertical="center" wrapText="1"/>
    </xf>
    <xf numFmtId="0" fontId="9" fillId="0" borderId="8" xfId="0" applyFont="1" applyBorder="1" applyAlignment="1">
      <alignment horizontal="center" vertical="center" wrapText="1"/>
    </xf>
    <xf numFmtId="165" fontId="9" fillId="0" borderId="8" xfId="19" applyFont="1" applyBorder="1" applyAlignment="1">
      <alignment horizontal="right" vertical="center" wrapText="1"/>
    </xf>
    <xf numFmtId="10" fontId="9" fillId="0" borderId="8" xfId="18" applyNumberFormat="1" applyFont="1" applyBorder="1" applyAlignment="1">
      <alignment horizontal="right" vertical="center" wrapText="1"/>
    </xf>
    <xf numFmtId="4" fontId="9" fillId="0" borderId="8" xfId="19" applyNumberFormat="1" applyFont="1" applyBorder="1" applyAlignment="1">
      <alignment horizontal="right" vertical="center" wrapText="1"/>
    </xf>
    <xf numFmtId="165" fontId="9" fillId="0" borderId="15" xfId="19" applyFont="1" applyBorder="1" applyAlignment="1">
      <alignment horizontal="right" vertical="center" wrapText="1"/>
    </xf>
    <xf numFmtId="165" fontId="9" fillId="0" borderId="34" xfId="19" applyFont="1" applyBorder="1" applyAlignment="1">
      <alignment horizontal="right" vertical="center" wrapText="1"/>
    </xf>
    <xf numFmtId="0" fontId="0" fillId="0" borderId="0" xfId="0" applyAlignment="1">
      <alignment horizontal="right"/>
    </xf>
    <xf numFmtId="165" fontId="9" fillId="0" borderId="0" xfId="19" applyFont="1" applyBorder="1" applyAlignment="1">
      <alignment horizontal="left" vertical="center" wrapText="1"/>
    </xf>
    <xf numFmtId="165" fontId="9" fillId="7" borderId="2" xfId="5" applyFont="1" applyFill="1" applyBorder="1" applyAlignment="1">
      <alignment horizontal="left" vertical="center" wrapText="1"/>
    </xf>
    <xf numFmtId="165" fontId="9" fillId="0" borderId="20" xfId="19" applyFont="1" applyBorder="1" applyAlignment="1">
      <alignment horizontal="left" vertical="center" wrapText="1"/>
    </xf>
    <xf numFmtId="166" fontId="9" fillId="2" borderId="0" xfId="0" applyNumberFormat="1" applyFont="1" applyFill="1" applyAlignment="1">
      <alignment horizontal="left" vertical="center" wrapText="1"/>
    </xf>
    <xf numFmtId="166" fontId="9" fillId="6" borderId="0" xfId="0" applyNumberFormat="1" applyFont="1" applyFill="1" applyAlignment="1">
      <alignment horizontal="left" vertical="center" wrapText="1"/>
    </xf>
    <xf numFmtId="9" fontId="9" fillId="0" borderId="0" xfId="0" applyNumberFormat="1" applyFont="1" applyAlignment="1">
      <alignment horizontal="left" vertical="center" wrapText="1"/>
    </xf>
    <xf numFmtId="166" fontId="9" fillId="2" borderId="23" xfId="0" applyNumberFormat="1" applyFont="1" applyFill="1" applyBorder="1" applyAlignment="1">
      <alignment horizontal="left" vertical="center" wrapText="1"/>
    </xf>
    <xf numFmtId="43" fontId="13" fillId="5" borderId="22" xfId="3" applyNumberFormat="1" applyFont="1" applyFill="1" applyBorder="1" applyAlignment="1">
      <alignment horizontal="left" vertical="center" wrapText="1"/>
    </xf>
    <xf numFmtId="2" fontId="0" fillId="0" borderId="0" xfId="0" applyNumberFormat="1"/>
    <xf numFmtId="0" fontId="0" fillId="0" borderId="33" xfId="0" applyBorder="1"/>
    <xf numFmtId="0" fontId="0" fillId="0" borderId="20" xfId="0" applyBorder="1"/>
    <xf numFmtId="0" fontId="0" fillId="0" borderId="34" xfId="0" applyBorder="1"/>
    <xf numFmtId="0" fontId="0" fillId="0" borderId="5" xfId="0" applyBorder="1"/>
    <xf numFmtId="0" fontId="0" fillId="0" borderId="9" xfId="0" applyBorder="1"/>
    <xf numFmtId="165" fontId="9" fillId="0" borderId="20" xfId="19" applyFont="1" applyBorder="1" applyAlignment="1">
      <alignment horizontal="center" vertical="top" wrapText="1"/>
    </xf>
    <xf numFmtId="10" fontId="8" fillId="6" borderId="0" xfId="18" applyNumberFormat="1" applyFont="1" applyFill="1" applyBorder="1" applyAlignment="1">
      <alignment horizontal="right" vertical="center" wrapText="1"/>
    </xf>
    <xf numFmtId="0" fontId="14" fillId="0" borderId="0" xfId="0" applyFont="1" applyAlignment="1">
      <alignment vertical="center" wrapText="1"/>
    </xf>
    <xf numFmtId="165" fontId="9" fillId="0" borderId="0" xfId="19" applyFont="1" applyBorder="1" applyAlignment="1">
      <alignment horizontal="right" vertical="center" wrapText="1"/>
    </xf>
    <xf numFmtId="10" fontId="9" fillId="0" borderId="0" xfId="18" applyNumberFormat="1" applyFont="1" applyBorder="1" applyAlignment="1">
      <alignment horizontal="right" vertical="center" wrapText="1"/>
    </xf>
    <xf numFmtId="4" fontId="9" fillId="0" borderId="0" xfId="19" applyNumberFormat="1" applyFont="1" applyBorder="1" applyAlignment="1">
      <alignment horizontal="right" vertical="center" wrapText="1"/>
    </xf>
    <xf numFmtId="43" fontId="9" fillId="0" borderId="0" xfId="0" applyNumberFormat="1" applyFont="1" applyAlignment="1">
      <alignment wrapText="1"/>
    </xf>
    <xf numFmtId="0" fontId="17" fillId="0" borderId="0" xfId="0" applyFont="1" applyAlignment="1">
      <alignment horizontal="left" vertical="center" wrapText="1"/>
    </xf>
    <xf numFmtId="0" fontId="8" fillId="0" borderId="6" xfId="0" applyFont="1" applyBorder="1" applyAlignment="1">
      <alignment horizontal="center" vertical="center" wrapText="1"/>
    </xf>
    <xf numFmtId="0" fontId="9" fillId="10" borderId="48" xfId="0" applyFont="1" applyFill="1" applyBorder="1" applyAlignment="1">
      <alignment horizontal="center" vertical="center"/>
    </xf>
    <xf numFmtId="0" fontId="9" fillId="10" borderId="47" xfId="0" applyFont="1" applyFill="1" applyBorder="1" applyAlignment="1">
      <alignment horizontal="right" vertical="center" wrapText="1"/>
    </xf>
    <xf numFmtId="0" fontId="9" fillId="10" borderId="36" xfId="0" applyFont="1" applyFill="1" applyBorder="1" applyAlignment="1">
      <alignment horizontal="left" vertical="center"/>
    </xf>
    <xf numFmtId="0" fontId="9" fillId="10" borderId="49" xfId="0" applyFont="1" applyFill="1" applyBorder="1" applyAlignment="1">
      <alignment horizontal="center" vertical="center"/>
    </xf>
    <xf numFmtId="0" fontId="9" fillId="10" borderId="41" xfId="0" applyFont="1" applyFill="1" applyBorder="1" applyAlignment="1">
      <alignment horizontal="right" vertical="center" wrapText="1"/>
    </xf>
    <xf numFmtId="0" fontId="9" fillId="10" borderId="43" xfId="0" applyFont="1" applyFill="1" applyBorder="1" applyAlignment="1">
      <alignment horizontal="left" vertical="center"/>
    </xf>
    <xf numFmtId="0" fontId="9" fillId="7" borderId="2" xfId="2" applyFont="1" applyFill="1" applyBorder="1" applyAlignment="1">
      <alignment horizontal="left" vertical="center" wrapText="1"/>
    </xf>
    <xf numFmtId="0" fontId="9" fillId="7" borderId="29" xfId="2" applyFont="1" applyFill="1" applyBorder="1" applyAlignment="1">
      <alignment horizontal="left" vertical="center" wrapText="1"/>
    </xf>
    <xf numFmtId="0" fontId="9" fillId="7" borderId="3" xfId="2" applyFont="1" applyFill="1" applyBorder="1" applyAlignment="1">
      <alignment horizontal="left" vertical="center" wrapText="1"/>
    </xf>
    <xf numFmtId="166" fontId="3" fillId="2" borderId="31" xfId="0" applyNumberFormat="1" applyFont="1" applyFill="1" applyBorder="1" applyAlignment="1">
      <alignment horizontal="center" vertical="center" wrapText="1"/>
    </xf>
    <xf numFmtId="166" fontId="8" fillId="2" borderId="40" xfId="0" applyNumberFormat="1" applyFont="1" applyFill="1" applyBorder="1" applyAlignment="1">
      <alignment horizontal="center" vertical="center" wrapText="1"/>
    </xf>
    <xf numFmtId="0" fontId="8" fillId="7" borderId="5" xfId="2" applyFont="1" applyFill="1" applyBorder="1" applyAlignment="1">
      <alignment horizontal="left" vertical="center" wrapText="1"/>
    </xf>
    <xf numFmtId="0" fontId="8" fillId="7" borderId="0" xfId="2" applyFont="1" applyFill="1" applyAlignment="1">
      <alignment horizontal="left" vertical="center" wrapText="1"/>
    </xf>
    <xf numFmtId="165" fontId="9" fillId="7" borderId="0" xfId="5" applyFont="1" applyFill="1" applyBorder="1" applyAlignment="1">
      <alignment horizontal="right" vertical="center" wrapText="1"/>
    </xf>
    <xf numFmtId="166" fontId="19" fillId="2" borderId="42" xfId="0" applyNumberFormat="1" applyFont="1" applyFill="1" applyBorder="1" applyAlignment="1">
      <alignment horizontal="right" vertical="center" wrapText="1"/>
    </xf>
    <xf numFmtId="10" fontId="19" fillId="2" borderId="3" xfId="18" applyNumberFormat="1" applyFont="1" applyFill="1" applyBorder="1" applyAlignment="1">
      <alignment horizontal="right" vertical="center" wrapText="1"/>
    </xf>
    <xf numFmtId="166" fontId="19" fillId="2" borderId="3" xfId="0" applyNumberFormat="1" applyFont="1" applyFill="1" applyBorder="1" applyAlignment="1">
      <alignment horizontal="right" vertical="center" wrapText="1"/>
    </xf>
    <xf numFmtId="166" fontId="19" fillId="8" borderId="12" xfId="0" applyNumberFormat="1" applyFont="1" applyFill="1" applyBorder="1" applyAlignment="1">
      <alignment horizontal="right" vertical="center" wrapText="1"/>
    </xf>
    <xf numFmtId="0" fontId="9" fillId="0" borderId="50" xfId="2" applyFont="1" applyBorder="1" applyAlignment="1">
      <alignment horizontal="left" vertical="center" wrapText="1"/>
    </xf>
    <xf numFmtId="49" fontId="9" fillId="0" borderId="52" xfId="0" applyNumberFormat="1" applyFont="1" applyBorder="1" applyAlignment="1">
      <alignment vertical="center" wrapText="1"/>
    </xf>
    <xf numFmtId="0" fontId="9" fillId="0" borderId="52" xfId="0" applyFont="1" applyBorder="1" applyAlignment="1">
      <alignment horizontal="center" vertical="center" wrapText="1"/>
    </xf>
    <xf numFmtId="0" fontId="9" fillId="0" borderId="52" xfId="0" applyFont="1" applyBorder="1" applyAlignment="1">
      <alignment vertical="center" wrapText="1"/>
    </xf>
    <xf numFmtId="165" fontId="9" fillId="7" borderId="1" xfId="5" applyFont="1" applyFill="1" applyBorder="1" applyAlignment="1">
      <alignment horizontal="right" vertical="center" wrapText="1"/>
    </xf>
    <xf numFmtId="0" fontId="9" fillId="0" borderId="46" xfId="2" applyFont="1" applyBorder="1" applyAlignment="1">
      <alignment horizontal="left" vertical="center" wrapText="1"/>
    </xf>
    <xf numFmtId="0" fontId="9" fillId="0" borderId="8" xfId="0" applyFont="1" applyBorder="1" applyAlignment="1">
      <alignment horizontal="left" vertical="center" wrapText="1"/>
    </xf>
    <xf numFmtId="166" fontId="8" fillId="2" borderId="21" xfId="0" applyNumberFormat="1" applyFont="1" applyFill="1" applyBorder="1" applyAlignment="1">
      <alignment horizontal="center" vertical="center" wrapText="1"/>
    </xf>
    <xf numFmtId="166" fontId="8" fillId="2" borderId="23" xfId="0" applyNumberFormat="1" applyFont="1" applyFill="1" applyBorder="1" applyAlignment="1">
      <alignment horizontal="center" vertical="center" wrapText="1"/>
    </xf>
    <xf numFmtId="0" fontId="8" fillId="0" borderId="54" xfId="0" applyFont="1" applyBorder="1" applyAlignment="1">
      <alignment horizontal="center" vertical="center" wrapText="1"/>
    </xf>
    <xf numFmtId="0" fontId="9" fillId="0" borderId="55" xfId="0" applyFont="1" applyBorder="1" applyAlignment="1">
      <alignment vertical="center" wrapText="1"/>
    </xf>
    <xf numFmtId="0" fontId="9" fillId="7" borderId="5" xfId="2" applyFont="1" applyFill="1" applyBorder="1" applyAlignment="1">
      <alignment horizontal="left" vertical="center" wrapText="1"/>
    </xf>
    <xf numFmtId="43" fontId="8" fillId="0" borderId="0" xfId="0" applyNumberFormat="1" applyFont="1" applyAlignment="1">
      <alignment horizontal="left" vertical="center" wrapText="1"/>
    </xf>
    <xf numFmtId="165" fontId="8" fillId="0" borderId="0" xfId="0" applyNumberFormat="1" applyFont="1" applyAlignment="1">
      <alignment horizontal="left" vertical="center" wrapText="1"/>
    </xf>
    <xf numFmtId="0" fontId="10" fillId="5" borderId="7" xfId="3" applyFont="1" applyFill="1" applyBorder="1" applyAlignment="1">
      <alignment horizontal="left" vertical="center" wrapText="1"/>
    </xf>
    <xf numFmtId="165" fontId="9" fillId="11" borderId="1" xfId="5" applyFont="1" applyFill="1" applyBorder="1" applyAlignment="1">
      <alignment horizontal="right" vertical="center" wrapText="1"/>
    </xf>
    <xf numFmtId="165" fontId="9" fillId="11" borderId="53" xfId="5" applyFont="1" applyFill="1" applyBorder="1" applyAlignment="1">
      <alignment horizontal="right" vertical="center" wrapText="1"/>
    </xf>
    <xf numFmtId="166" fontId="3" fillId="2" borderId="59" xfId="0" applyNumberFormat="1" applyFont="1" applyFill="1" applyBorder="1" applyAlignment="1">
      <alignment horizontal="center" vertical="center" wrapText="1"/>
    </xf>
    <xf numFmtId="165" fontId="8" fillId="10" borderId="35" xfId="0" applyNumberFormat="1" applyFont="1" applyFill="1" applyBorder="1" applyAlignment="1">
      <alignment horizontal="center" vertical="center"/>
    </xf>
    <xf numFmtId="0" fontId="9" fillId="10" borderId="44" xfId="0" applyFont="1" applyFill="1" applyBorder="1" applyAlignment="1">
      <alignment horizontal="center" vertical="center"/>
    </xf>
    <xf numFmtId="43" fontId="9" fillId="7" borderId="60" xfId="309" applyFont="1" applyFill="1" applyBorder="1" applyAlignment="1">
      <alignment horizontal="center" vertical="center" wrapText="1"/>
    </xf>
    <xf numFmtId="43" fontId="13" fillId="5" borderId="44" xfId="309" applyFont="1" applyFill="1" applyBorder="1" applyAlignment="1">
      <alignment horizontal="center" vertical="center" wrapText="1"/>
    </xf>
    <xf numFmtId="43" fontId="9" fillId="7" borderId="45" xfId="309" applyFont="1" applyFill="1" applyBorder="1" applyAlignment="1">
      <alignment horizontal="center" vertical="center" wrapText="1"/>
    </xf>
    <xf numFmtId="43" fontId="9" fillId="7" borderId="61" xfId="309" applyFont="1" applyFill="1" applyBorder="1" applyAlignment="1">
      <alignment horizontal="center" vertical="center" wrapText="1"/>
    </xf>
    <xf numFmtId="0" fontId="10" fillId="5" borderId="44" xfId="3" applyFont="1" applyFill="1" applyBorder="1" applyAlignment="1">
      <alignment horizontal="center" vertical="center" wrapText="1"/>
    </xf>
    <xf numFmtId="0" fontId="8" fillId="7" borderId="2" xfId="2" applyFont="1" applyFill="1" applyBorder="1" applyAlignment="1">
      <alignment horizontal="left" vertical="center"/>
    </xf>
    <xf numFmtId="0" fontId="9" fillId="7" borderId="37" xfId="2" applyFont="1" applyFill="1" applyBorder="1" applyAlignment="1">
      <alignment horizontal="left" vertical="center" wrapText="1"/>
    </xf>
    <xf numFmtId="0" fontId="8" fillId="7" borderId="62" xfId="2" applyFont="1" applyFill="1" applyBorder="1" applyAlignment="1">
      <alignment horizontal="center" vertical="center" wrapText="1"/>
    </xf>
    <xf numFmtId="0" fontId="21" fillId="0" borderId="0" xfId="0" applyFont="1" applyAlignment="1">
      <alignment horizontal="left"/>
    </xf>
    <xf numFmtId="0" fontId="21" fillId="0" borderId="0" xfId="0" applyFont="1" applyAlignment="1">
      <alignment horizontal="right"/>
    </xf>
    <xf numFmtId="165" fontId="8" fillId="0" borderId="2" xfId="19" applyFont="1" applyBorder="1" applyAlignment="1">
      <alignment horizontal="center" vertical="center"/>
    </xf>
    <xf numFmtId="165" fontId="9" fillId="0" borderId="20" xfId="19" applyFont="1" applyBorder="1" applyAlignment="1">
      <alignment horizontal="center" vertical="center"/>
    </xf>
    <xf numFmtId="165" fontId="9" fillId="0" borderId="0" xfId="19" applyFont="1" applyBorder="1" applyAlignment="1">
      <alignment horizontal="center" vertical="center"/>
    </xf>
    <xf numFmtId="166" fontId="8" fillId="2" borderId="23" xfId="0" applyNumberFormat="1" applyFont="1" applyFill="1" applyBorder="1" applyAlignment="1">
      <alignment horizontal="left" vertical="center" wrapText="1"/>
    </xf>
    <xf numFmtId="0" fontId="8" fillId="2" borderId="42" xfId="2" applyFont="1" applyFill="1" applyBorder="1" applyAlignment="1">
      <alignment vertical="center" wrapText="1"/>
    </xf>
    <xf numFmtId="166" fontId="10" fillId="5" borderId="22" xfId="3" applyNumberFormat="1" applyFont="1" applyFill="1" applyBorder="1" applyAlignment="1">
      <alignment horizontal="left" vertical="center" wrapText="1"/>
    </xf>
    <xf numFmtId="4" fontId="9" fillId="0" borderId="9" xfId="19" applyNumberFormat="1" applyFont="1" applyBorder="1" applyAlignment="1">
      <alignment horizontal="right" vertical="center" wrapText="1"/>
    </xf>
    <xf numFmtId="4" fontId="9" fillId="0" borderId="34" xfId="19" applyNumberFormat="1" applyFont="1" applyBorder="1" applyAlignment="1">
      <alignment horizontal="right" vertical="center" wrapText="1"/>
    </xf>
    <xf numFmtId="49" fontId="0" fillId="0" borderId="0" xfId="0" applyNumberFormat="1"/>
    <xf numFmtId="0" fontId="0" fillId="0" borderId="0" xfId="0" applyAlignment="1">
      <alignment horizontal="left" vertical="top"/>
    </xf>
    <xf numFmtId="49" fontId="21" fillId="0" borderId="0" xfId="0" applyNumberFormat="1" applyFont="1" applyAlignment="1">
      <alignment horizontal="left"/>
    </xf>
    <xf numFmtId="166" fontId="8" fillId="2" borderId="22" xfId="0" applyNumberFormat="1" applyFont="1" applyFill="1" applyBorder="1" applyAlignment="1">
      <alignment horizontal="center" vertical="center" wrapText="1"/>
    </xf>
    <xf numFmtId="0" fontId="9" fillId="0" borderId="63" xfId="0" applyFont="1" applyBorder="1" applyAlignment="1">
      <alignment horizontal="center" vertical="center" wrapText="1"/>
    </xf>
    <xf numFmtId="0" fontId="9" fillId="0" borderId="63" xfId="0" applyFont="1" applyBorder="1" applyAlignment="1">
      <alignment vertical="center" wrapText="1"/>
    </xf>
    <xf numFmtId="165" fontId="9" fillId="6" borderId="22" xfId="0" applyNumberFormat="1" applyFont="1" applyFill="1" applyBorder="1" applyAlignment="1">
      <alignment horizontal="right" vertical="center" wrapText="1"/>
    </xf>
    <xf numFmtId="166" fontId="8" fillId="6" borderId="31" xfId="0" applyNumberFormat="1" applyFont="1" applyFill="1" applyBorder="1" applyAlignment="1">
      <alignment horizontal="right" vertical="center" wrapText="1"/>
    </xf>
    <xf numFmtId="170" fontId="9" fillId="0" borderId="5" xfId="0" applyNumberFormat="1" applyFont="1" applyBorder="1" applyAlignment="1">
      <alignment horizontal="left" vertical="center" wrapText="1"/>
    </xf>
    <xf numFmtId="0" fontId="9" fillId="0" borderId="9" xfId="0" applyFont="1" applyBorder="1" applyAlignment="1">
      <alignment horizontal="left" vertical="center" wrapText="1"/>
    </xf>
    <xf numFmtId="170" fontId="9" fillId="0" borderId="33" xfId="0" applyNumberFormat="1" applyFont="1" applyBorder="1" applyAlignment="1">
      <alignment horizontal="left" vertical="center" wrapText="1"/>
    </xf>
    <xf numFmtId="0" fontId="9" fillId="0" borderId="34" xfId="0" applyFont="1" applyBorder="1" applyAlignment="1">
      <alignment horizontal="left" vertical="center" wrapText="1"/>
    </xf>
    <xf numFmtId="0" fontId="10" fillId="5" borderId="20" xfId="3" applyFont="1" applyFill="1" applyBorder="1" applyAlignment="1">
      <alignment horizontal="left" vertical="center" wrapText="1"/>
    </xf>
    <xf numFmtId="4" fontId="9" fillId="0" borderId="52" xfId="0" applyNumberFormat="1" applyFont="1" applyBorder="1" applyAlignment="1">
      <alignment horizontal="left" vertical="center" wrapText="1"/>
    </xf>
    <xf numFmtId="165" fontId="9" fillId="2" borderId="3" xfId="5" applyFont="1" applyFill="1" applyBorder="1" applyAlignment="1">
      <alignment horizontal="left" vertical="center" wrapText="1"/>
    </xf>
    <xf numFmtId="165" fontId="9" fillId="2" borderId="65" xfId="5" applyFont="1" applyFill="1" applyBorder="1" applyAlignment="1">
      <alignment horizontal="left" vertical="center" wrapText="1"/>
    </xf>
    <xf numFmtId="0" fontId="8" fillId="0" borderId="15" xfId="0" applyFont="1" applyBorder="1" applyAlignment="1">
      <alignment horizontal="left" vertical="center" wrapText="1"/>
    </xf>
    <xf numFmtId="0" fontId="9" fillId="0" borderId="51" xfId="0" applyFont="1" applyBorder="1" applyAlignment="1">
      <alignment vertical="center" wrapText="1"/>
    </xf>
    <xf numFmtId="0" fontId="9" fillId="0" borderId="64" xfId="0" applyFont="1" applyBorder="1" applyAlignment="1">
      <alignment vertical="center" wrapText="1"/>
    </xf>
    <xf numFmtId="0" fontId="8" fillId="7" borderId="11" xfId="2" applyFont="1" applyFill="1" applyBorder="1" applyAlignment="1">
      <alignment horizontal="left" vertical="center" wrapText="1"/>
    </xf>
    <xf numFmtId="0" fontId="8" fillId="2" borderId="12" xfId="2" applyFont="1" applyFill="1" applyBorder="1" applyAlignment="1">
      <alignment horizontal="left" vertical="center" wrapText="1"/>
    </xf>
    <xf numFmtId="0" fontId="8" fillId="7" borderId="9" xfId="2" applyFont="1" applyFill="1" applyBorder="1" applyAlignment="1">
      <alignment horizontal="left" vertical="center" wrapText="1"/>
    </xf>
    <xf numFmtId="165" fontId="9" fillId="0" borderId="20" xfId="19" applyFont="1" applyBorder="1" applyAlignment="1">
      <alignment horizontal="center" vertical="center" wrapText="1"/>
    </xf>
    <xf numFmtId="0" fontId="23" fillId="0" borderId="58" xfId="0" applyFont="1" applyBorder="1" applyAlignment="1">
      <alignment horizontal="center" vertical="center" wrapText="1"/>
    </xf>
    <xf numFmtId="10" fontId="24" fillId="0" borderId="58" xfId="18" applyNumberFormat="1" applyFont="1" applyFill="1" applyBorder="1" applyAlignment="1">
      <alignment horizontal="center" vertical="center"/>
    </xf>
    <xf numFmtId="10" fontId="24" fillId="0" borderId="17" xfId="0" applyNumberFormat="1" applyFont="1" applyBorder="1" applyAlignment="1">
      <alignment horizontal="center" vertical="center" wrapText="1"/>
    </xf>
    <xf numFmtId="173" fontId="4" fillId="0" borderId="0" xfId="0" applyNumberFormat="1" applyFont="1"/>
    <xf numFmtId="0" fontId="16" fillId="0" borderId="0" xfId="0" applyFont="1"/>
    <xf numFmtId="2" fontId="26" fillId="12" borderId="1" xfId="407" applyNumberFormat="1" applyFont="1" applyFill="1" applyBorder="1" applyAlignment="1">
      <alignment horizontal="center" vertical="center" wrapText="1"/>
    </xf>
    <xf numFmtId="4" fontId="26" fillId="12" borderId="66" xfId="19" applyNumberFormat="1" applyFont="1" applyFill="1" applyBorder="1" applyAlignment="1">
      <alignment horizontal="center" vertical="center" wrapText="1"/>
    </xf>
    <xf numFmtId="0" fontId="26" fillId="12" borderId="45" xfId="407" applyFont="1" applyFill="1" applyBorder="1" applyAlignment="1">
      <alignment horizontal="center" vertical="center" wrapText="1"/>
    </xf>
    <xf numFmtId="0" fontId="4" fillId="0" borderId="0" xfId="0" applyFont="1"/>
    <xf numFmtId="4" fontId="26" fillId="12" borderId="1" xfId="19" applyNumberFormat="1" applyFont="1" applyFill="1" applyBorder="1" applyAlignment="1">
      <alignment horizontal="center" vertical="center" wrapText="1"/>
    </xf>
    <xf numFmtId="0" fontId="30" fillId="0" borderId="10" xfId="407" applyFont="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0" fontId="7" fillId="3" borderId="1" xfId="0" applyFont="1" applyFill="1" applyBorder="1" applyAlignment="1">
      <alignment horizontal="center" vertical="center" wrapText="1"/>
    </xf>
    <xf numFmtId="0" fontId="7" fillId="0" borderId="1" xfId="0" applyFont="1" applyBorder="1" applyAlignment="1">
      <alignment horizontal="center" vertical="center"/>
    </xf>
    <xf numFmtId="4" fontId="30" fillId="0" borderId="1" xfId="19" applyNumberFormat="1" applyFont="1" applyFill="1" applyBorder="1" applyAlignment="1">
      <alignment horizontal="center" vertical="center" wrapText="1"/>
    </xf>
    <xf numFmtId="10" fontId="30" fillId="0" borderId="1" xfId="18" applyNumberFormat="1" applyFont="1" applyFill="1" applyBorder="1" applyAlignment="1">
      <alignment horizontal="center" vertical="center" wrapText="1"/>
    </xf>
    <xf numFmtId="174" fontId="30" fillId="0" borderId="1" xfId="19" applyNumberFormat="1" applyFont="1" applyFill="1" applyBorder="1" applyAlignment="1">
      <alignment horizontal="center" vertical="center" wrapText="1"/>
    </xf>
    <xf numFmtId="174" fontId="30" fillId="0" borderId="45" xfId="19" applyNumberFormat="1" applyFont="1" applyFill="1" applyBorder="1" applyAlignment="1">
      <alignment horizontal="center" vertical="center" wrapText="1"/>
    </xf>
    <xf numFmtId="174" fontId="4" fillId="0" borderId="0" xfId="0" applyNumberFormat="1" applyFont="1"/>
    <xf numFmtId="0" fontId="9" fillId="0" borderId="56" xfId="0" applyFont="1" applyBorder="1" applyAlignment="1">
      <alignment vertical="center" wrapText="1"/>
    </xf>
    <xf numFmtId="0" fontId="8" fillId="0" borderId="8" xfId="0" applyFont="1" applyBorder="1" applyAlignment="1">
      <alignment vertical="center" wrapText="1"/>
    </xf>
    <xf numFmtId="0" fontId="8" fillId="0" borderId="15" xfId="0" applyFont="1" applyBorder="1" applyAlignment="1">
      <alignment vertical="center" wrapText="1"/>
    </xf>
    <xf numFmtId="0" fontId="8" fillId="2" borderId="21" xfId="0" applyFont="1" applyFill="1" applyBorder="1" applyAlignment="1">
      <alignment vertical="center" wrapText="1"/>
    </xf>
    <xf numFmtId="0" fontId="9" fillId="2" borderId="22" xfId="0" applyFont="1" applyFill="1" applyBorder="1" applyAlignment="1">
      <alignment horizontal="left" vertical="center" wrapText="1"/>
    </xf>
    <xf numFmtId="49" fontId="9" fillId="2" borderId="22" xfId="0" applyNumberFormat="1" applyFont="1" applyFill="1" applyBorder="1" applyAlignment="1">
      <alignment vertical="center" wrapText="1"/>
    </xf>
    <xf numFmtId="0" fontId="9" fillId="2" borderId="22" xfId="0" applyFont="1" applyFill="1" applyBorder="1" applyAlignment="1">
      <alignment horizontal="center" vertical="center" wrapText="1"/>
    </xf>
    <xf numFmtId="0" fontId="9" fillId="2" borderId="22" xfId="0" applyFont="1" applyFill="1" applyBorder="1" applyAlignment="1">
      <alignment vertical="center" wrapText="1"/>
    </xf>
    <xf numFmtId="0" fontId="9" fillId="2" borderId="22" xfId="0" applyFont="1" applyFill="1" applyBorder="1" applyAlignment="1">
      <alignment horizontal="right" vertical="center" wrapText="1"/>
    </xf>
    <xf numFmtId="166" fontId="9" fillId="2" borderId="22" xfId="0" applyNumberFormat="1" applyFont="1" applyFill="1" applyBorder="1" applyAlignment="1">
      <alignment horizontal="left" vertical="center" wrapText="1"/>
    </xf>
    <xf numFmtId="0" fontId="9" fillId="2" borderId="23" xfId="0" applyFont="1" applyFill="1" applyBorder="1" applyAlignment="1">
      <alignment vertical="center" wrapText="1"/>
    </xf>
    <xf numFmtId="17" fontId="34" fillId="0" borderId="58" xfId="0" applyNumberFormat="1" applyFont="1" applyBorder="1" applyAlignment="1">
      <alignment horizontal="center" vertical="center" wrapText="1"/>
    </xf>
    <xf numFmtId="44" fontId="4" fillId="0" borderId="0" xfId="0" applyNumberFormat="1" applyFont="1"/>
    <xf numFmtId="0" fontId="10" fillId="5" borderId="22" xfId="3" applyFont="1" applyFill="1" applyBorder="1" applyAlignment="1">
      <alignment horizontal="left" vertical="center"/>
    </xf>
    <xf numFmtId="0" fontId="10" fillId="15" borderId="22" xfId="3" applyFont="1" applyFill="1" applyBorder="1" applyAlignment="1">
      <alignment horizontal="left" vertical="center"/>
    </xf>
    <xf numFmtId="49" fontId="10" fillId="15" borderId="22" xfId="3" applyNumberFormat="1" applyFont="1" applyFill="1" applyBorder="1" applyAlignment="1">
      <alignment horizontal="center" vertical="center" wrapText="1"/>
    </xf>
    <xf numFmtId="0" fontId="10" fillId="15" borderId="22" xfId="3" applyFont="1" applyFill="1" applyBorder="1" applyAlignment="1">
      <alignment horizontal="center" vertical="center" wrapText="1"/>
    </xf>
    <xf numFmtId="43" fontId="10" fillId="15" borderId="22" xfId="3" applyNumberFormat="1" applyFont="1" applyFill="1" applyBorder="1" applyAlignment="1">
      <alignment horizontal="center" vertical="center" wrapText="1"/>
    </xf>
    <xf numFmtId="43" fontId="10" fillId="15" borderId="23" xfId="3" applyNumberFormat="1" applyFont="1" applyFill="1" applyBorder="1" applyAlignment="1">
      <alignment horizontal="center" vertical="center" wrapText="1"/>
    </xf>
    <xf numFmtId="166" fontId="10" fillId="15" borderId="22" xfId="3" applyNumberFormat="1" applyFont="1" applyFill="1" applyBorder="1" applyAlignment="1">
      <alignment horizontal="left" vertical="center" wrapText="1"/>
    </xf>
    <xf numFmtId="0" fontId="10" fillId="15" borderId="23" xfId="3" applyFont="1" applyFill="1" applyBorder="1" applyAlignment="1">
      <alignment horizontal="left" vertical="center" wrapText="1"/>
    </xf>
    <xf numFmtId="0" fontId="8" fillId="0" borderId="52" xfId="0" applyFont="1" applyBorder="1" applyAlignment="1">
      <alignment vertical="center" wrapText="1"/>
    </xf>
    <xf numFmtId="0" fontId="8" fillId="0" borderId="63" xfId="0" applyFont="1" applyBorder="1" applyAlignment="1">
      <alignment vertical="center" wrapText="1"/>
    </xf>
    <xf numFmtId="49" fontId="9" fillId="0" borderId="63" xfId="0" applyNumberFormat="1" applyFont="1" applyBorder="1" applyAlignment="1">
      <alignment vertical="center" wrapText="1"/>
    </xf>
    <xf numFmtId="0" fontId="9" fillId="6" borderId="59" xfId="0" applyFont="1" applyFill="1" applyBorder="1" applyAlignment="1">
      <alignment vertical="center" wrapText="1"/>
    </xf>
    <xf numFmtId="0" fontId="8" fillId="6" borderId="40" xfId="4" applyFont="1" applyFill="1" applyBorder="1" applyAlignment="1">
      <alignment horizontal="left" vertical="center" wrapText="1"/>
    </xf>
    <xf numFmtId="0" fontId="8" fillId="0" borderId="24" xfId="4" applyFont="1" applyBorder="1" applyAlignment="1">
      <alignment horizontal="left" vertical="center"/>
    </xf>
    <xf numFmtId="49" fontId="9" fillId="0" borderId="25" xfId="0" applyNumberFormat="1" applyFont="1" applyBorder="1" applyAlignment="1">
      <alignment vertical="center" wrapText="1"/>
    </xf>
    <xf numFmtId="0" fontId="8" fillId="0" borderId="25" xfId="0" applyFont="1" applyBorder="1" applyAlignment="1">
      <alignment vertical="center" wrapText="1"/>
    </xf>
    <xf numFmtId="43" fontId="8" fillId="0" borderId="26" xfId="0" applyNumberFormat="1" applyFont="1" applyBorder="1" applyAlignment="1">
      <alignment vertical="center" wrapText="1"/>
    </xf>
    <xf numFmtId="43" fontId="8" fillId="0" borderId="64" xfId="0" applyNumberFormat="1" applyFont="1" applyBorder="1" applyAlignment="1">
      <alignment vertical="center" wrapText="1"/>
    </xf>
    <xf numFmtId="166" fontId="3" fillId="2" borderId="69" xfId="0" applyNumberFormat="1" applyFont="1" applyFill="1" applyBorder="1" applyAlignment="1">
      <alignment horizontal="center" vertical="center" wrapText="1"/>
    </xf>
    <xf numFmtId="0" fontId="10" fillId="5" borderId="58" xfId="3" applyFont="1" applyFill="1" applyBorder="1" applyAlignment="1">
      <alignment horizontal="center" vertical="center" wrapText="1"/>
    </xf>
    <xf numFmtId="165" fontId="9" fillId="11" borderId="57" xfId="5" applyFont="1" applyFill="1" applyBorder="1" applyAlignment="1">
      <alignment horizontal="right" vertical="center" wrapText="1"/>
    </xf>
    <xf numFmtId="165" fontId="9" fillId="11" borderId="42" xfId="5" applyFont="1" applyFill="1" applyBorder="1" applyAlignment="1">
      <alignment horizontal="right" vertical="center" wrapText="1"/>
    </xf>
    <xf numFmtId="165" fontId="9" fillId="7" borderId="42" xfId="5" applyFont="1" applyFill="1" applyBorder="1" applyAlignment="1">
      <alignment horizontal="right" vertical="center" wrapText="1"/>
    </xf>
    <xf numFmtId="165" fontId="9" fillId="10" borderId="70" xfId="0" applyNumberFormat="1" applyFont="1" applyFill="1" applyBorder="1" applyAlignment="1">
      <alignment horizontal="center" vertical="center"/>
    </xf>
    <xf numFmtId="43" fontId="8" fillId="10" borderId="68" xfId="0" applyNumberFormat="1" applyFont="1" applyFill="1" applyBorder="1" applyAlignment="1">
      <alignment horizontal="center" vertical="center"/>
    </xf>
    <xf numFmtId="0" fontId="8" fillId="7" borderId="72" xfId="2" applyFont="1" applyFill="1" applyBorder="1" applyAlignment="1">
      <alignment horizontal="center" vertical="center" wrapText="1"/>
    </xf>
    <xf numFmtId="165" fontId="9" fillId="7" borderId="53" xfId="5" applyFont="1" applyFill="1" applyBorder="1" applyAlignment="1">
      <alignment horizontal="right" vertical="center" wrapText="1"/>
    </xf>
    <xf numFmtId="165" fontId="9" fillId="7" borderId="57" xfId="5" applyFont="1" applyFill="1" applyBorder="1" applyAlignment="1">
      <alignment horizontal="right" vertical="center" wrapText="1"/>
    </xf>
    <xf numFmtId="0" fontId="10" fillId="5" borderId="49" xfId="3" applyFont="1" applyFill="1" applyBorder="1" applyAlignment="1">
      <alignment horizontal="center" vertical="center" wrapText="1"/>
    </xf>
    <xf numFmtId="0" fontId="9" fillId="7" borderId="3" xfId="2" quotePrefix="1" applyFont="1" applyFill="1" applyBorder="1" applyAlignment="1">
      <alignment horizontal="left" vertical="center" wrapText="1"/>
    </xf>
    <xf numFmtId="0" fontId="10" fillId="5" borderId="58" xfId="3" applyFont="1" applyFill="1" applyBorder="1" applyAlignment="1">
      <alignment horizontal="left" vertical="center"/>
    </xf>
    <xf numFmtId="43" fontId="8" fillId="10" borderId="73" xfId="0" applyNumberFormat="1" applyFont="1" applyFill="1" applyBorder="1" applyAlignment="1">
      <alignment horizontal="center" vertical="center"/>
    </xf>
    <xf numFmtId="0" fontId="8" fillId="7" borderId="74" xfId="2" applyFont="1" applyFill="1" applyBorder="1" applyAlignment="1">
      <alignment horizontal="center" vertical="center" wrapText="1"/>
    </xf>
    <xf numFmtId="165" fontId="9" fillId="7" borderId="75" xfId="5" applyFont="1" applyFill="1" applyBorder="1" applyAlignment="1">
      <alignment horizontal="right" vertical="center" wrapText="1"/>
    </xf>
    <xf numFmtId="165" fontId="9" fillId="7" borderId="67" xfId="5" applyFont="1" applyFill="1" applyBorder="1" applyAlignment="1">
      <alignment horizontal="right" vertical="center" wrapText="1"/>
    </xf>
    <xf numFmtId="2" fontId="9" fillId="0" borderId="5" xfId="0" applyNumberFormat="1" applyFont="1" applyBorder="1" applyAlignment="1">
      <alignment horizontal="left" wrapText="1"/>
    </xf>
    <xf numFmtId="166" fontId="9" fillId="0" borderId="0" xfId="0" applyNumberFormat="1" applyFont="1" applyAlignment="1">
      <alignment horizontal="left" vertical="center" wrapText="1"/>
    </xf>
    <xf numFmtId="0" fontId="9" fillId="0" borderId="9" xfId="0" applyFont="1" applyBorder="1" applyAlignment="1">
      <alignment horizontal="left" wrapText="1"/>
    </xf>
    <xf numFmtId="0" fontId="8" fillId="0" borderId="76" xfId="0" applyFont="1" applyBorder="1" applyAlignment="1">
      <alignment horizontal="center" vertical="center" wrapText="1"/>
    </xf>
    <xf numFmtId="0" fontId="9" fillId="0" borderId="26" xfId="0" applyFont="1" applyBorder="1" applyAlignment="1">
      <alignment vertical="center" wrapText="1"/>
    </xf>
    <xf numFmtId="0" fontId="9" fillId="0" borderId="77" xfId="0" applyFont="1" applyBorder="1" applyAlignment="1">
      <alignment vertical="center" wrapText="1"/>
    </xf>
    <xf numFmtId="0" fontId="0" fillId="0" borderId="0" xfId="0" applyAlignment="1">
      <alignment horizontal="center"/>
    </xf>
    <xf numFmtId="17" fontId="0" fillId="0" borderId="0" xfId="0" applyNumberFormat="1" applyAlignment="1">
      <alignment horizontal="center"/>
    </xf>
    <xf numFmtId="175" fontId="0" fillId="0" borderId="0" xfId="0" applyNumberFormat="1"/>
    <xf numFmtId="0" fontId="6" fillId="0" borderId="0" xfId="0" applyFont="1"/>
    <xf numFmtId="0" fontId="6" fillId="0" borderId="0" xfId="0" applyFont="1" applyAlignment="1">
      <alignment horizontal="center"/>
    </xf>
    <xf numFmtId="0" fontId="35" fillId="0" borderId="0" xfId="0" applyFont="1"/>
    <xf numFmtId="0" fontId="0" fillId="0" borderId="2" xfId="0" applyBorder="1"/>
    <xf numFmtId="0" fontId="32" fillId="0" borderId="0" xfId="0" applyFont="1"/>
    <xf numFmtId="0" fontId="33" fillId="0" borderId="0" xfId="0" applyFont="1"/>
    <xf numFmtId="0" fontId="6" fillId="9" borderId="0" xfId="0" applyFont="1" applyFill="1" applyAlignment="1">
      <alignment vertical="center"/>
    </xf>
    <xf numFmtId="0" fontId="6" fillId="9" borderId="0" xfId="0" applyFont="1" applyFill="1" applyAlignment="1">
      <alignment vertical="center" wrapText="1"/>
    </xf>
    <xf numFmtId="0" fontId="6" fillId="9" borderId="0" xfId="0" applyFont="1" applyFill="1" applyAlignment="1">
      <alignment horizontal="center" vertical="center" wrapText="1"/>
    </xf>
    <xf numFmtId="0" fontId="9" fillId="7" borderId="0" xfId="2" applyFont="1" applyFill="1" applyAlignment="1">
      <alignment horizontal="left" vertical="center" wrapText="1"/>
    </xf>
    <xf numFmtId="0" fontId="8" fillId="0" borderId="78" xfId="4" applyFont="1" applyBorder="1" applyAlignment="1">
      <alignment horizontal="left" vertical="center"/>
    </xf>
    <xf numFmtId="49" fontId="9" fillId="0" borderId="55" xfId="0" applyNumberFormat="1" applyFont="1" applyBorder="1" applyAlignment="1">
      <alignment vertical="center" wrapText="1"/>
    </xf>
    <xf numFmtId="0" fontId="9" fillId="0" borderId="55" xfId="0" applyFont="1" applyBorder="1" applyAlignment="1">
      <alignment horizontal="center" vertical="center" wrapText="1"/>
    </xf>
    <xf numFmtId="43" fontId="8" fillId="0" borderId="56" xfId="0" applyNumberFormat="1" applyFont="1" applyBorder="1" applyAlignment="1">
      <alignment vertical="center" wrapText="1"/>
    </xf>
    <xf numFmtId="0" fontId="9" fillId="6" borderId="22" xfId="0" applyFont="1" applyFill="1" applyBorder="1" applyAlignment="1">
      <alignment horizontal="center" vertical="center" wrapText="1"/>
    </xf>
    <xf numFmtId="0" fontId="37" fillId="0" borderId="0" xfId="0" applyFont="1" applyAlignment="1">
      <alignment horizontal="center" vertical="center"/>
    </xf>
    <xf numFmtId="0" fontId="39" fillId="0" borderId="0" xfId="0" applyFont="1" applyAlignment="1">
      <alignment horizontal="center" vertical="center"/>
    </xf>
    <xf numFmtId="0" fontId="40" fillId="0" borderId="0" xfId="0" applyFont="1" applyAlignment="1">
      <alignment horizontal="center" vertical="center"/>
    </xf>
    <xf numFmtId="0" fontId="40" fillId="0" borderId="0" xfId="0" applyFont="1" applyAlignment="1">
      <alignment horizontal="center" vertical="center" wrapText="1"/>
    </xf>
    <xf numFmtId="0" fontId="41" fillId="0" borderId="0" xfId="0" applyFont="1" applyAlignment="1">
      <alignment horizontal="center" vertical="center"/>
    </xf>
    <xf numFmtId="0" fontId="41" fillId="0" borderId="0" xfId="0" applyFont="1" applyAlignment="1">
      <alignment horizontal="left" vertical="center" wrapText="1"/>
    </xf>
    <xf numFmtId="4" fontId="41" fillId="0" borderId="0" xfId="0" applyNumberFormat="1" applyFont="1" applyAlignment="1">
      <alignment horizontal="right" vertical="center"/>
    </xf>
    <xf numFmtId="0" fontId="8" fillId="2" borderId="21"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14" fillId="0" borderId="5" xfId="0" applyFont="1" applyBorder="1" applyAlignment="1">
      <alignment horizontal="center" vertical="center" wrapText="1"/>
    </xf>
    <xf numFmtId="0" fontId="10" fillId="15" borderId="21" xfId="3" applyFont="1" applyFill="1" applyBorder="1" applyAlignment="1">
      <alignment horizontal="center" vertical="center" wrapText="1"/>
    </xf>
    <xf numFmtId="0" fontId="10" fillId="5" borderId="21" xfId="3" applyFont="1" applyFill="1" applyBorder="1" applyAlignment="1">
      <alignment horizontal="center" vertical="center" wrapText="1"/>
    </xf>
    <xf numFmtId="0" fontId="8" fillId="7" borderId="29" xfId="2" applyFont="1" applyFill="1" applyBorder="1" applyAlignment="1">
      <alignment horizontal="center" vertical="center" wrapText="1"/>
    </xf>
    <xf numFmtId="0" fontId="9" fillId="0" borderId="6" xfId="2" applyFont="1" applyBorder="1" applyAlignment="1">
      <alignment horizontal="center" vertical="center" wrapText="1"/>
    </xf>
    <xf numFmtId="0" fontId="8" fillId="2" borderId="10" xfId="2" applyFont="1" applyFill="1" applyBorder="1" applyAlignment="1">
      <alignment horizontal="center" vertical="center" wrapText="1"/>
    </xf>
    <xf numFmtId="0" fontId="8" fillId="7" borderId="5" xfId="2" applyFont="1" applyFill="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33" xfId="0" applyFont="1" applyBorder="1" applyAlignment="1">
      <alignment horizontal="center" vertical="center" wrapText="1"/>
    </xf>
    <xf numFmtId="4" fontId="9" fillId="0" borderId="51" xfId="0" applyNumberFormat="1" applyFont="1" applyBorder="1" applyAlignment="1">
      <alignment horizontal="left" vertical="center" wrapText="1"/>
    </xf>
    <xf numFmtId="2" fontId="0" fillId="0" borderId="0" xfId="309" applyNumberFormat="1" applyFont="1"/>
    <xf numFmtId="0" fontId="42" fillId="0" borderId="0" xfId="411" applyFont="1" applyAlignment="1">
      <alignment vertical="center" wrapText="1"/>
    </xf>
    <xf numFmtId="0" fontId="0" fillId="0" borderId="0" xfId="0" applyAlignment="1">
      <alignment vertical="center"/>
    </xf>
    <xf numFmtId="0" fontId="43" fillId="0" borderId="0" xfId="1" applyFont="1" applyAlignment="1">
      <alignment vertical="center" wrapText="1"/>
    </xf>
    <xf numFmtId="0" fontId="44" fillId="0" borderId="0" xfId="411" applyFont="1" applyAlignment="1">
      <alignment vertical="center" wrapText="1"/>
    </xf>
    <xf numFmtId="49" fontId="20" fillId="0" borderId="0" xfId="412" applyNumberFormat="1" applyAlignment="1">
      <alignment horizontal="left" vertical="center"/>
    </xf>
    <xf numFmtId="0" fontId="45" fillId="16" borderId="0" xfId="0" applyFont="1" applyFill="1" applyAlignment="1">
      <alignment horizontal="right" vertical="center"/>
    </xf>
    <xf numFmtId="0" fontId="20" fillId="0" borderId="0" xfId="412" applyAlignment="1">
      <alignment vertical="center" wrapText="1"/>
    </xf>
    <xf numFmtId="0" fontId="46" fillId="0" borderId="0" xfId="412" applyFont="1" applyAlignment="1">
      <alignment horizontal="center" vertical="center"/>
    </xf>
    <xf numFmtId="49" fontId="45" fillId="16" borderId="0" xfId="0" applyNumberFormat="1" applyFont="1" applyFill="1" applyAlignment="1">
      <alignment horizontal="center" vertical="center"/>
    </xf>
    <xf numFmtId="0" fontId="47" fillId="0" borderId="0" xfId="412" applyFont="1" applyAlignment="1">
      <alignment horizontal="right" vertical="center"/>
    </xf>
    <xf numFmtId="10" fontId="47" fillId="16" borderId="0" xfId="412" applyNumberFormat="1" applyFont="1" applyFill="1" applyAlignment="1">
      <alignment horizontal="center" vertical="center"/>
    </xf>
    <xf numFmtId="49" fontId="48" fillId="17" borderId="1" xfId="412" applyNumberFormat="1" applyFont="1" applyFill="1" applyBorder="1" applyAlignment="1">
      <alignment horizontal="center" vertical="center"/>
    </xf>
    <xf numFmtId="0" fontId="48" fillId="17" borderId="42" xfId="412" applyFont="1" applyFill="1" applyBorder="1" applyAlignment="1">
      <alignment horizontal="center" vertical="center" wrapText="1"/>
    </xf>
    <xf numFmtId="0" fontId="48" fillId="17" borderId="1" xfId="412" applyFont="1" applyFill="1" applyBorder="1" applyAlignment="1">
      <alignment horizontal="center" vertical="center"/>
    </xf>
    <xf numFmtId="4" fontId="48" fillId="17" borderId="1" xfId="412" applyNumberFormat="1" applyFont="1" applyFill="1" applyBorder="1" applyAlignment="1">
      <alignment horizontal="center" vertical="center"/>
    </xf>
    <xf numFmtId="49" fontId="0" fillId="16" borderId="79" xfId="0" applyNumberFormat="1" applyFill="1" applyBorder="1" applyAlignment="1">
      <alignment horizontal="left" vertical="center"/>
    </xf>
    <xf numFmtId="0" fontId="0" fillId="0" borderId="79" xfId="0" applyBorder="1" applyAlignment="1">
      <alignment vertical="center" wrapText="1"/>
    </xf>
    <xf numFmtId="0" fontId="0" fillId="0" borderId="79" xfId="0" applyBorder="1" applyAlignment="1">
      <alignment horizontal="center" vertical="center"/>
    </xf>
    <xf numFmtId="4" fontId="0" fillId="0" borderId="79" xfId="0" applyNumberFormat="1" applyBorder="1" applyAlignment="1">
      <alignment vertical="center"/>
    </xf>
    <xf numFmtId="49" fontId="0" fillId="0" borderId="80" xfId="0" applyNumberFormat="1" applyBorder="1" applyAlignment="1">
      <alignment horizontal="left" vertical="center"/>
    </xf>
    <xf numFmtId="0" fontId="0" fillId="0" borderId="80" xfId="0" applyBorder="1" applyAlignment="1">
      <alignment vertical="center" wrapText="1"/>
    </xf>
    <xf numFmtId="0" fontId="0" fillId="0" borderId="80" xfId="0" applyBorder="1" applyAlignment="1">
      <alignment horizontal="center" vertical="center"/>
    </xf>
    <xf numFmtId="4" fontId="0" fillId="0" borderId="80" xfId="0" applyNumberFormat="1" applyBorder="1" applyAlignment="1">
      <alignment vertical="center"/>
    </xf>
    <xf numFmtId="0" fontId="0" fillId="0" borderId="80" xfId="0" quotePrefix="1" applyBorder="1" applyAlignment="1">
      <alignment vertical="center" wrapText="1"/>
    </xf>
    <xf numFmtId="49" fontId="0" fillId="0" borderId="0" xfId="0" applyNumberFormat="1" applyAlignment="1">
      <alignment horizontal="left" vertical="center"/>
    </xf>
    <xf numFmtId="0" fontId="0" fillId="0" borderId="0" xfId="0" applyAlignment="1">
      <alignment vertical="center" wrapText="1"/>
    </xf>
    <xf numFmtId="0" fontId="0" fillId="0" borderId="0" xfId="0" applyAlignment="1">
      <alignment horizontal="center" vertical="center"/>
    </xf>
    <xf numFmtId="4" fontId="0" fillId="0" borderId="0" xfId="0" applyNumberFormat="1" applyAlignment="1">
      <alignment vertical="center"/>
    </xf>
    <xf numFmtId="0" fontId="20" fillId="0" borderId="0" xfId="412" applyAlignment="1">
      <alignment vertical="center"/>
    </xf>
    <xf numFmtId="0" fontId="20" fillId="0" borderId="0" xfId="412" applyAlignment="1">
      <alignment horizontal="left" vertical="center" wrapText="1"/>
    </xf>
    <xf numFmtId="0" fontId="20" fillId="0" borderId="0" xfId="412" applyAlignment="1">
      <alignment horizontal="center" vertical="center"/>
    </xf>
    <xf numFmtId="2" fontId="49" fillId="16" borderId="0" xfId="412" applyNumberFormat="1" applyFont="1" applyFill="1" applyAlignment="1">
      <alignment horizontal="right" vertical="center"/>
    </xf>
    <xf numFmtId="0" fontId="46" fillId="0" borderId="0" xfId="412" applyFont="1" applyAlignment="1">
      <alignment horizontal="left" vertical="center" wrapText="1"/>
    </xf>
    <xf numFmtId="0" fontId="50" fillId="0" borderId="0" xfId="412" applyFont="1" applyAlignment="1">
      <alignment horizontal="center" vertical="center"/>
    </xf>
    <xf numFmtId="49" fontId="49" fillId="16" borderId="0" xfId="19" applyNumberFormat="1" applyFont="1" applyFill="1" applyAlignment="1">
      <alignment horizontal="right" vertical="center"/>
    </xf>
    <xf numFmtId="0" fontId="51" fillId="0" borderId="0" xfId="412" applyFont="1" applyAlignment="1">
      <alignment horizontal="center" vertical="center"/>
    </xf>
    <xf numFmtId="2" fontId="20" fillId="0" borderId="0" xfId="412" applyNumberFormat="1" applyAlignment="1">
      <alignment vertical="center"/>
    </xf>
    <xf numFmtId="0" fontId="52" fillId="17" borderId="1" xfId="412" applyFont="1" applyFill="1" applyBorder="1" applyAlignment="1">
      <alignment horizontal="center" vertical="center"/>
    </xf>
    <xf numFmtId="0" fontId="52" fillId="17" borderId="1" xfId="412" applyFont="1" applyFill="1" applyBorder="1" applyAlignment="1">
      <alignment horizontal="center" vertical="center" wrapText="1"/>
    </xf>
    <xf numFmtId="2" fontId="52" fillId="17" borderId="1" xfId="412" applyNumberFormat="1" applyFont="1" applyFill="1" applyBorder="1" applyAlignment="1">
      <alignment horizontal="center" vertical="center"/>
    </xf>
    <xf numFmtId="0" fontId="0" fillId="16" borderId="79" xfId="0" applyFill="1" applyBorder="1" applyAlignment="1">
      <alignment vertical="center"/>
    </xf>
    <xf numFmtId="0" fontId="0" fillId="0" borderId="79" xfId="0" applyBorder="1" applyAlignment="1">
      <alignment horizontal="left" vertical="center" wrapText="1"/>
    </xf>
    <xf numFmtId="43" fontId="0" fillId="0" borderId="79" xfId="309" applyFont="1" applyBorder="1" applyAlignment="1">
      <alignment vertical="center"/>
    </xf>
    <xf numFmtId="0" fontId="0" fillId="0" borderId="80" xfId="0" applyBorder="1" applyAlignment="1">
      <alignment vertical="center"/>
    </xf>
    <xf numFmtId="0" fontId="0" fillId="0" borderId="80" xfId="0" applyBorder="1" applyAlignment="1">
      <alignment horizontal="left" vertical="center" wrapText="1"/>
    </xf>
    <xf numFmtId="43" fontId="0" fillId="0" borderId="80" xfId="309" applyFont="1" applyBorder="1" applyAlignment="1">
      <alignment vertical="center"/>
    </xf>
    <xf numFmtId="49" fontId="2" fillId="18" borderId="1" xfId="0" applyNumberFormat="1" applyFont="1" applyFill="1" applyBorder="1" applyAlignment="1">
      <alignment horizontal="left" vertical="top" wrapText="1"/>
    </xf>
    <xf numFmtId="0" fontId="2" fillId="18" borderId="1" xfId="0" applyFont="1" applyFill="1" applyBorder="1" applyAlignment="1">
      <alignment horizontal="left" vertical="top" wrapText="1"/>
    </xf>
    <xf numFmtId="165" fontId="2" fillId="18" borderId="1" xfId="19" applyFont="1" applyFill="1" applyBorder="1" applyAlignment="1">
      <alignment horizontal="right" vertical="top" wrapText="1"/>
    </xf>
    <xf numFmtId="0" fontId="56" fillId="0" borderId="0" xfId="0" applyFont="1" applyAlignment="1">
      <alignment horizontal="center"/>
    </xf>
    <xf numFmtId="0" fontId="56" fillId="0" borderId="0" xfId="0" applyFont="1" applyAlignment="1">
      <alignment horizontal="right"/>
    </xf>
    <xf numFmtId="0" fontId="0" fillId="0" borderId="0" xfId="0" applyAlignment="1">
      <alignment horizontal="left" vertical="top" indent="1"/>
    </xf>
    <xf numFmtId="0" fontId="0" fillId="0" borderId="0" xfId="0" applyAlignment="1">
      <alignment horizontal="left" wrapText="1" indent="1"/>
    </xf>
    <xf numFmtId="176" fontId="0" fillId="0" borderId="0" xfId="0" applyNumberFormat="1" applyAlignment="1">
      <alignment horizontal="right" vertical="top"/>
    </xf>
    <xf numFmtId="0" fontId="59" fillId="0" borderId="81" xfId="0" applyFont="1" applyBorder="1" applyAlignment="1">
      <alignment horizontal="left" vertical="top" wrapText="1"/>
    </xf>
    <xf numFmtId="0" fontId="59" fillId="0" borderId="82" xfId="0" applyFont="1" applyBorder="1" applyAlignment="1">
      <alignment vertical="top" wrapText="1"/>
    </xf>
    <xf numFmtId="2" fontId="59" fillId="0" borderId="81" xfId="0" applyNumberFormat="1" applyFont="1" applyBorder="1" applyAlignment="1">
      <alignment horizontal="right" vertical="top" wrapText="1"/>
    </xf>
    <xf numFmtId="0" fontId="59" fillId="0" borderId="81" xfId="0" applyFont="1" applyBorder="1" applyAlignment="1">
      <alignment horizontal="left" vertical="center" wrapText="1"/>
    </xf>
    <xf numFmtId="0" fontId="59" fillId="0" borderId="82" xfId="0" applyFont="1" applyBorder="1" applyAlignment="1">
      <alignment vertical="center" wrapText="1"/>
    </xf>
    <xf numFmtId="2" fontId="59" fillId="0" borderId="81" xfId="0" applyNumberFormat="1" applyFont="1" applyBorder="1" applyAlignment="1">
      <alignment horizontal="right" vertical="center" wrapText="1"/>
    </xf>
    <xf numFmtId="0" fontId="0" fillId="0" borderId="82" xfId="0" applyBorder="1" applyAlignment="1">
      <alignment vertical="top" wrapText="1"/>
    </xf>
    <xf numFmtId="0" fontId="14" fillId="0" borderId="14" xfId="0" applyFont="1" applyBorder="1" applyAlignment="1">
      <alignment horizontal="left" vertical="center"/>
    </xf>
    <xf numFmtId="4" fontId="9" fillId="0" borderId="83" xfId="0" applyNumberFormat="1" applyFont="1" applyBorder="1" applyAlignment="1">
      <alignment horizontal="left" vertical="center" wrapText="1"/>
    </xf>
    <xf numFmtId="165" fontId="9" fillId="0" borderId="4" xfId="5" applyFont="1" applyBorder="1" applyAlignment="1">
      <alignment horizontal="right" vertical="center" wrapText="1"/>
    </xf>
    <xf numFmtId="165" fontId="9" fillId="2" borderId="37" xfId="5" applyFont="1" applyFill="1" applyBorder="1" applyAlignment="1">
      <alignment horizontal="left" vertical="center" wrapText="1"/>
    </xf>
    <xf numFmtId="165" fontId="9" fillId="0" borderId="4" xfId="5" applyFont="1" applyFill="1" applyBorder="1" applyAlignment="1">
      <alignment horizontal="right" vertical="center" wrapText="1"/>
    </xf>
    <xf numFmtId="165" fontId="9" fillId="2" borderId="71" xfId="5" applyFont="1" applyFill="1" applyBorder="1" applyAlignment="1">
      <alignment horizontal="left" vertical="center" wrapText="1"/>
    </xf>
    <xf numFmtId="4" fontId="9" fillId="0" borderId="84" xfId="0" applyNumberFormat="1" applyFont="1" applyBorder="1" applyAlignment="1">
      <alignment horizontal="left" vertical="center" wrapText="1"/>
    </xf>
    <xf numFmtId="0" fontId="9" fillId="0" borderId="85" xfId="2" applyFont="1" applyBorder="1" applyAlignment="1">
      <alignment horizontal="left" vertical="center" wrapText="1"/>
    </xf>
    <xf numFmtId="0" fontId="9" fillId="0" borderId="56" xfId="2" applyFont="1" applyBorder="1" applyAlignment="1">
      <alignment horizontal="left" vertical="center" wrapText="1"/>
    </xf>
    <xf numFmtId="0" fontId="8" fillId="2" borderId="36" xfId="2" applyFont="1" applyFill="1" applyBorder="1" applyAlignment="1">
      <alignment vertical="center" wrapText="1"/>
    </xf>
    <xf numFmtId="0" fontId="8" fillId="2" borderId="65" xfId="2" applyFont="1" applyFill="1" applyBorder="1" applyAlignment="1">
      <alignment horizontal="left" vertical="center" wrapText="1"/>
    </xf>
    <xf numFmtId="0" fontId="11" fillId="2" borderId="65" xfId="0" applyFont="1" applyFill="1" applyBorder="1" applyAlignment="1">
      <alignment horizontal="center" vertical="center" wrapText="1"/>
    </xf>
    <xf numFmtId="0" fontId="8" fillId="2" borderId="65" xfId="2" applyFont="1" applyFill="1" applyBorder="1" applyAlignment="1">
      <alignment horizontal="center" vertical="center" wrapText="1"/>
    </xf>
    <xf numFmtId="165" fontId="9" fillId="2" borderId="65" xfId="5" applyFont="1" applyFill="1" applyBorder="1" applyAlignment="1">
      <alignment horizontal="right" vertical="center" wrapText="1"/>
    </xf>
    <xf numFmtId="0" fontId="8" fillId="7" borderId="14" xfId="2" applyFont="1" applyFill="1" applyBorder="1" applyAlignment="1">
      <alignment horizontal="left" vertical="center" wrapText="1"/>
    </xf>
    <xf numFmtId="0" fontId="8" fillId="7" borderId="8" xfId="2" applyFont="1" applyFill="1" applyBorder="1" applyAlignment="1">
      <alignment horizontal="left" vertical="center" wrapText="1"/>
    </xf>
    <xf numFmtId="49" fontId="8" fillId="7" borderId="8" xfId="2" applyNumberFormat="1" applyFont="1" applyFill="1" applyBorder="1" applyAlignment="1">
      <alignment horizontal="left" vertical="center" wrapText="1"/>
    </xf>
    <xf numFmtId="0" fontId="8" fillId="7" borderId="8" xfId="2" applyFont="1" applyFill="1" applyBorder="1" applyAlignment="1">
      <alignment horizontal="center" vertical="center" wrapText="1"/>
    </xf>
    <xf numFmtId="165" fontId="9" fillId="7" borderId="8" xfId="5" applyFont="1" applyFill="1" applyBorder="1" applyAlignment="1">
      <alignment horizontal="right" vertical="center" wrapText="1"/>
    </xf>
    <xf numFmtId="165" fontId="9" fillId="7" borderId="15" xfId="5" applyFont="1" applyFill="1" applyBorder="1" applyAlignment="1">
      <alignment horizontal="right" vertical="center" wrapText="1"/>
    </xf>
    <xf numFmtId="165" fontId="9" fillId="7" borderId="14" xfId="5" applyFont="1" applyFill="1" applyBorder="1" applyAlignment="1">
      <alignment horizontal="left" vertical="center" wrapText="1"/>
    </xf>
    <xf numFmtId="165" fontId="9" fillId="7" borderId="15" xfId="5" applyFont="1" applyFill="1" applyBorder="1" applyAlignment="1">
      <alignment horizontal="left" vertical="center" wrapText="1"/>
    </xf>
    <xf numFmtId="165" fontId="9" fillId="2" borderId="37" xfId="5" applyFont="1" applyFill="1" applyBorder="1" applyAlignment="1">
      <alignment horizontal="right" vertical="center" wrapText="1"/>
    </xf>
    <xf numFmtId="165" fontId="9" fillId="2" borderId="12" xfId="5" applyFont="1" applyFill="1" applyBorder="1" applyAlignment="1">
      <alignment horizontal="right" vertical="center" wrapText="1"/>
    </xf>
    <xf numFmtId="166" fontId="9" fillId="3" borderId="86" xfId="0" applyNumberFormat="1" applyFont="1" applyFill="1" applyBorder="1" applyAlignment="1">
      <alignment vertical="center" wrapText="1"/>
    </xf>
    <xf numFmtId="0" fontId="9" fillId="0" borderId="87" xfId="2" applyFont="1" applyBorder="1" applyAlignment="1">
      <alignment horizontal="left" vertical="center" wrapText="1"/>
    </xf>
    <xf numFmtId="4" fontId="9" fillId="0" borderId="88" xfId="0" applyNumberFormat="1" applyFont="1" applyBorder="1" applyAlignment="1">
      <alignment horizontal="left" vertical="center" wrapText="1"/>
    </xf>
    <xf numFmtId="166" fontId="9" fillId="3" borderId="89" xfId="0" applyNumberFormat="1" applyFont="1" applyFill="1" applyBorder="1" applyAlignment="1">
      <alignment vertical="center" wrapText="1"/>
    </xf>
    <xf numFmtId="0" fontId="9" fillId="0" borderId="90" xfId="2" applyFont="1" applyBorder="1" applyAlignment="1">
      <alignment horizontal="left" vertical="center" wrapText="1"/>
    </xf>
    <xf numFmtId="4" fontId="9" fillId="0" borderId="91" xfId="0" applyNumberFormat="1" applyFont="1" applyBorder="1" applyAlignment="1">
      <alignment horizontal="left" vertical="center" wrapText="1"/>
    </xf>
    <xf numFmtId="166" fontId="9" fillId="3" borderId="92" xfId="0" applyNumberFormat="1" applyFont="1" applyFill="1" applyBorder="1" applyAlignment="1">
      <alignment vertical="center" wrapText="1"/>
    </xf>
    <xf numFmtId="0" fontId="9" fillId="0" borderId="93" xfId="2" applyFont="1" applyBorder="1" applyAlignment="1">
      <alignment horizontal="left" vertical="center" wrapText="1"/>
    </xf>
    <xf numFmtId="166" fontId="9" fillId="3" borderId="94" xfId="0" applyNumberFormat="1" applyFont="1" applyFill="1" applyBorder="1" applyAlignment="1">
      <alignment vertical="center" wrapText="1"/>
    </xf>
    <xf numFmtId="0" fontId="9" fillId="0" borderId="95" xfId="2" applyFont="1" applyBorder="1" applyAlignment="1">
      <alignment horizontal="left" vertical="center" wrapText="1"/>
    </xf>
    <xf numFmtId="4" fontId="9" fillId="0" borderId="96" xfId="0" applyNumberFormat="1" applyFont="1" applyBorder="1" applyAlignment="1">
      <alignment horizontal="left" vertical="center" wrapText="1"/>
    </xf>
    <xf numFmtId="166" fontId="9" fillId="3" borderId="97" xfId="0" applyNumberFormat="1" applyFont="1" applyFill="1" applyBorder="1" applyAlignment="1">
      <alignment vertical="center" wrapText="1"/>
    </xf>
    <xf numFmtId="0" fontId="9" fillId="0" borderId="98" xfId="2" applyFont="1" applyBorder="1" applyAlignment="1">
      <alignment horizontal="left" vertical="center" wrapText="1"/>
    </xf>
    <xf numFmtId="166" fontId="9" fillId="3" borderId="99" xfId="0" applyNumberFormat="1" applyFont="1" applyFill="1" applyBorder="1" applyAlignment="1">
      <alignment vertical="center" wrapText="1"/>
    </xf>
    <xf numFmtId="166" fontId="9" fillId="0" borderId="98" xfId="0" applyNumberFormat="1" applyFont="1" applyBorder="1" applyAlignment="1">
      <alignment horizontal="right" vertical="center" wrapText="1"/>
    </xf>
    <xf numFmtId="10" fontId="9" fillId="0" borderId="98" xfId="18" applyNumberFormat="1" applyFont="1" applyBorder="1" applyAlignment="1">
      <alignment horizontal="right" vertical="center" wrapText="1"/>
    </xf>
    <xf numFmtId="4" fontId="9" fillId="3" borderId="98" xfId="19" applyNumberFormat="1" applyFont="1" applyFill="1" applyBorder="1" applyAlignment="1">
      <alignment horizontal="right" vertical="center" wrapText="1"/>
    </xf>
    <xf numFmtId="4" fontId="9" fillId="0" borderId="100" xfId="0" applyNumberFormat="1" applyFont="1" applyBorder="1" applyAlignment="1">
      <alignment horizontal="left" vertical="center" wrapText="1"/>
    </xf>
    <xf numFmtId="166" fontId="9" fillId="3" borderId="101" xfId="0" applyNumberFormat="1" applyFont="1" applyFill="1" applyBorder="1" applyAlignment="1">
      <alignment vertical="center" wrapText="1"/>
    </xf>
    <xf numFmtId="4" fontId="9" fillId="0" borderId="102" xfId="0" applyNumberFormat="1" applyFont="1" applyBorder="1" applyAlignment="1">
      <alignment horizontal="left" vertical="center" wrapText="1"/>
    </xf>
    <xf numFmtId="0" fontId="60" fillId="7" borderId="29" xfId="2" applyFont="1" applyFill="1" applyBorder="1" applyAlignment="1">
      <alignment horizontal="left" vertical="center" wrapText="1"/>
    </xf>
    <xf numFmtId="49" fontId="60" fillId="7" borderId="2" xfId="2" applyNumberFormat="1" applyFont="1" applyFill="1" applyBorder="1" applyAlignment="1">
      <alignment horizontal="left" vertical="center" wrapText="1"/>
    </xf>
    <xf numFmtId="165" fontId="9" fillId="7" borderId="2" xfId="0" applyNumberFormat="1" applyFont="1" applyFill="1" applyBorder="1" applyAlignment="1">
      <alignment horizontal="right" vertical="center" wrapText="1"/>
    </xf>
    <xf numFmtId="166" fontId="8" fillId="7" borderId="75" xfId="0" applyNumberFormat="1" applyFont="1" applyFill="1" applyBorder="1" applyAlignment="1">
      <alignment horizontal="right" vertical="center" wrapText="1"/>
    </xf>
    <xf numFmtId="10" fontId="8" fillId="7" borderId="2" xfId="18" applyNumberFormat="1" applyFont="1" applyFill="1" applyBorder="1" applyAlignment="1">
      <alignment horizontal="right" vertical="center" wrapText="1"/>
    </xf>
    <xf numFmtId="166" fontId="8" fillId="7" borderId="2" xfId="0" applyNumberFormat="1" applyFont="1" applyFill="1" applyBorder="1" applyAlignment="1">
      <alignment horizontal="right" vertical="center" wrapText="1"/>
    </xf>
    <xf numFmtId="166" fontId="8" fillId="7" borderId="11" xfId="0" applyNumberFormat="1" applyFont="1" applyFill="1" applyBorder="1" applyAlignment="1">
      <alignment horizontal="right" vertical="center" wrapText="1"/>
    </xf>
    <xf numFmtId="0" fontId="60" fillId="7" borderId="2" xfId="2" applyFont="1" applyFill="1" applyBorder="1" applyAlignment="1">
      <alignment horizontal="left" vertical="center" wrapText="1"/>
    </xf>
    <xf numFmtId="0" fontId="60" fillId="0" borderId="0" xfId="0" applyFont="1" applyAlignment="1">
      <alignment horizontal="left" vertical="center" wrapText="1"/>
    </xf>
    <xf numFmtId="0" fontId="60" fillId="2" borderId="65" xfId="2" applyFont="1" applyFill="1" applyBorder="1" applyAlignment="1">
      <alignment horizontal="left" vertical="center" wrapText="1"/>
    </xf>
    <xf numFmtId="0" fontId="62" fillId="2" borderId="65" xfId="0" applyFont="1" applyFill="1" applyBorder="1" applyAlignment="1">
      <alignment horizontal="center" vertical="center" wrapText="1"/>
    </xf>
    <xf numFmtId="4" fontId="9" fillId="2" borderId="65" xfId="0" applyNumberFormat="1" applyFont="1" applyFill="1" applyBorder="1" applyAlignment="1">
      <alignment horizontal="right" vertical="center" wrapText="1"/>
    </xf>
    <xf numFmtId="166" fontId="19" fillId="2" borderId="73" xfId="0" applyNumberFormat="1" applyFont="1" applyFill="1" applyBorder="1" applyAlignment="1">
      <alignment horizontal="right" vertical="center" wrapText="1"/>
    </xf>
    <xf numFmtId="10" fontId="19" fillId="2" borderId="65" xfId="18" applyNumberFormat="1" applyFont="1" applyFill="1" applyBorder="1" applyAlignment="1">
      <alignment horizontal="right" vertical="center" wrapText="1"/>
    </xf>
    <xf numFmtId="166" fontId="19" fillId="2" borderId="65" xfId="0" applyNumberFormat="1" applyFont="1" applyFill="1" applyBorder="1" applyAlignment="1">
      <alignment horizontal="right" vertical="center" wrapText="1"/>
    </xf>
    <xf numFmtId="166" fontId="19" fillId="8" borderId="38" xfId="0" applyNumberFormat="1" applyFont="1" applyFill="1" applyBorder="1" applyAlignment="1">
      <alignment horizontal="right" vertical="center" wrapText="1"/>
    </xf>
    <xf numFmtId="0" fontId="60" fillId="2" borderId="10" xfId="2" applyFont="1" applyFill="1" applyBorder="1" applyAlignment="1">
      <alignment vertical="center" wrapText="1"/>
    </xf>
    <xf numFmtId="0" fontId="60" fillId="2" borderId="3" xfId="2" applyFont="1" applyFill="1" applyBorder="1" applyAlignment="1">
      <alignment horizontal="left" vertical="center" wrapText="1"/>
    </xf>
    <xf numFmtId="0" fontId="62" fillId="0" borderId="0" xfId="0" applyFont="1" applyAlignment="1">
      <alignment wrapText="1"/>
    </xf>
    <xf numFmtId="0" fontId="9" fillId="0" borderId="103" xfId="2" applyFont="1" applyBorder="1" applyAlignment="1">
      <alignment horizontal="left" vertical="center" wrapText="1"/>
    </xf>
    <xf numFmtId="165" fontId="9" fillId="2" borderId="29" xfId="5" applyFont="1" applyFill="1" applyBorder="1" applyAlignment="1">
      <alignment horizontal="left" vertical="center" wrapText="1"/>
    </xf>
    <xf numFmtId="165" fontId="9" fillId="2" borderId="11" xfId="5" applyFont="1" applyFill="1" applyBorder="1" applyAlignment="1">
      <alignment horizontal="left" vertical="center" wrapText="1"/>
    </xf>
    <xf numFmtId="0" fontId="61" fillId="3" borderId="14" xfId="0" applyFont="1" applyFill="1" applyBorder="1" applyAlignment="1">
      <alignment horizontal="left" vertical="center" wrapText="1"/>
    </xf>
    <xf numFmtId="4" fontId="9" fillId="0" borderId="26" xfId="0" applyNumberFormat="1" applyFont="1" applyBorder="1" applyAlignment="1">
      <alignment horizontal="left" vertical="center" wrapText="1"/>
    </xf>
    <xf numFmtId="0" fontId="62" fillId="0" borderId="33" xfId="0" applyFont="1" applyBorder="1" applyAlignment="1">
      <alignment wrapText="1"/>
    </xf>
    <xf numFmtId="0" fontId="62" fillId="0" borderId="34" xfId="0" applyFont="1" applyBorder="1" applyAlignment="1">
      <alignment wrapText="1"/>
    </xf>
    <xf numFmtId="0" fontId="8" fillId="2" borderId="36" xfId="2" applyFont="1" applyFill="1" applyBorder="1" applyAlignment="1">
      <alignment horizontal="center" vertical="center" wrapText="1"/>
    </xf>
    <xf numFmtId="0" fontId="8" fillId="7" borderId="14" xfId="2" applyFont="1" applyFill="1" applyBorder="1" applyAlignment="1">
      <alignment horizontal="center" vertical="center" wrapText="1"/>
    </xf>
    <xf numFmtId="0" fontId="60" fillId="7" borderId="29" xfId="2" applyFont="1" applyFill="1" applyBorder="1" applyAlignment="1">
      <alignment horizontal="center" vertical="center" wrapText="1"/>
    </xf>
    <xf numFmtId="0" fontId="60" fillId="2" borderId="36" xfId="2" applyFont="1" applyFill="1" applyBorder="1" applyAlignment="1">
      <alignment horizontal="center" vertical="center" wrapText="1"/>
    </xf>
    <xf numFmtId="0" fontId="8" fillId="0" borderId="14" xfId="0" applyFont="1" applyBorder="1" applyAlignment="1">
      <alignment horizontal="left" vertical="center"/>
    </xf>
    <xf numFmtId="0" fontId="8" fillId="15" borderId="22" xfId="3" applyFont="1" applyFill="1" applyBorder="1" applyAlignment="1">
      <alignment horizontal="center" vertical="center" wrapText="1"/>
    </xf>
    <xf numFmtId="0" fontId="8" fillId="5" borderId="22" xfId="3" applyFont="1" applyFill="1" applyBorder="1" applyAlignment="1">
      <alignment horizontal="center" vertical="center" wrapText="1"/>
    </xf>
    <xf numFmtId="44" fontId="9" fillId="0" borderId="25" xfId="413" applyFont="1" applyBorder="1" applyAlignment="1">
      <alignment vertical="center" wrapText="1"/>
    </xf>
    <xf numFmtId="44" fontId="8" fillId="6" borderId="18" xfId="413" applyFont="1" applyFill="1" applyBorder="1" applyAlignment="1">
      <alignment horizontal="right" vertical="center" wrapText="1"/>
    </xf>
    <xf numFmtId="165" fontId="9" fillId="6" borderId="31" xfId="0" applyNumberFormat="1" applyFont="1" applyFill="1" applyBorder="1" applyAlignment="1">
      <alignment horizontal="right" vertical="center" wrapText="1"/>
    </xf>
    <xf numFmtId="44" fontId="9" fillId="6" borderId="18" xfId="413" applyFont="1" applyFill="1" applyBorder="1" applyAlignment="1">
      <alignment horizontal="right" vertical="center" wrapText="1"/>
    </xf>
    <xf numFmtId="0" fontId="0" fillId="0" borderId="0" xfId="1" applyFont="1"/>
    <xf numFmtId="0" fontId="63" fillId="0" borderId="0" xfId="1" applyFont="1" applyAlignment="1">
      <alignment horizontal="center"/>
    </xf>
    <xf numFmtId="0" fontId="1" fillId="0" borderId="0" xfId="307"/>
    <xf numFmtId="0" fontId="64" fillId="0" borderId="0" xfId="1" applyFont="1" applyAlignment="1">
      <alignment horizontal="center"/>
    </xf>
    <xf numFmtId="0" fontId="63" fillId="0" borderId="105" xfId="1" applyFont="1" applyBorder="1" applyAlignment="1">
      <alignment horizontal="center"/>
    </xf>
    <xf numFmtId="10" fontId="65" fillId="0" borderId="105" xfId="1" applyNumberFormat="1" applyFont="1" applyBorder="1" applyAlignment="1">
      <alignment horizontal="center"/>
    </xf>
    <xf numFmtId="0" fontId="63" fillId="0" borderId="0" xfId="1" applyFont="1"/>
    <xf numFmtId="0" fontId="63" fillId="0" borderId="105" xfId="1" applyFont="1" applyBorder="1" applyAlignment="1">
      <alignment horizontal="center" vertical="center" wrapText="1"/>
    </xf>
    <xf numFmtId="1" fontId="68" fillId="0" borderId="0" xfId="307" applyNumberFormat="1" applyFont="1" applyAlignment="1">
      <alignment horizontal="center" vertical="center"/>
    </xf>
    <xf numFmtId="0" fontId="66" fillId="0" borderId="0" xfId="1" applyFont="1" applyAlignment="1">
      <alignment horizontal="left"/>
    </xf>
    <xf numFmtId="0" fontId="70" fillId="0" borderId="105" xfId="1" applyFont="1" applyBorder="1" applyAlignment="1">
      <alignment horizontal="center" vertical="center"/>
    </xf>
    <xf numFmtId="10" fontId="70" fillId="19" borderId="105" xfId="1" applyNumberFormat="1" applyFont="1" applyFill="1" applyBorder="1" applyAlignment="1" applyProtection="1">
      <alignment horizontal="center" vertical="center"/>
      <protection locked="0"/>
    </xf>
    <xf numFmtId="10" fontId="70" fillId="0" borderId="105" xfId="1" applyNumberFormat="1" applyFont="1" applyBorder="1" applyAlignment="1">
      <alignment horizontal="center" vertical="center"/>
    </xf>
    <xf numFmtId="10" fontId="70" fillId="0" borderId="105" xfId="1" applyNumberFormat="1" applyFont="1" applyBorder="1" applyAlignment="1">
      <alignment horizontal="center" vertical="center" wrapText="1"/>
    </xf>
    <xf numFmtId="0" fontId="70" fillId="0" borderId="105" xfId="1" applyFont="1" applyBorder="1" applyAlignment="1">
      <alignment horizontal="center" vertical="center" wrapText="1"/>
    </xf>
    <xf numFmtId="0" fontId="70" fillId="21" borderId="105" xfId="1" applyFont="1" applyFill="1" applyBorder="1" applyAlignment="1">
      <alignment horizontal="center" vertical="center" wrapText="1"/>
    </xf>
    <xf numFmtId="10" fontId="69" fillId="21" borderId="105" xfId="1" applyNumberFormat="1" applyFont="1" applyFill="1" applyBorder="1" applyAlignment="1">
      <alignment horizontal="center" vertical="center"/>
    </xf>
    <xf numFmtId="0" fontId="71" fillId="0" borderId="0" xfId="1" applyFont="1" applyAlignment="1">
      <alignment horizontal="right" vertical="center"/>
    </xf>
    <xf numFmtId="0" fontId="0" fillId="0" borderId="0" xfId="1" applyFont="1" applyAlignment="1">
      <alignment horizontal="center" vertical="top"/>
    </xf>
    <xf numFmtId="0" fontId="73" fillId="0" borderId="0" xfId="307" applyFont="1" applyAlignment="1">
      <alignment horizontal="right" vertical="center"/>
    </xf>
    <xf numFmtId="0" fontId="73" fillId="0" borderId="0" xfId="307" applyFont="1" applyAlignment="1">
      <alignment horizontal="left" vertical="center"/>
    </xf>
    <xf numFmtId="0" fontId="73" fillId="0" borderId="0" xfId="307" applyFont="1" applyAlignment="1">
      <alignment horizontal="center" vertical="top"/>
    </xf>
    <xf numFmtId="0" fontId="75" fillId="0" borderId="0" xfId="1" applyFont="1" applyAlignment="1">
      <alignment horizontal="center" vertical="top"/>
    </xf>
    <xf numFmtId="179" fontId="0" fillId="0" borderId="0" xfId="1" applyNumberFormat="1" applyFont="1"/>
    <xf numFmtId="0" fontId="63" fillId="0" borderId="108" xfId="1" applyFont="1" applyBorder="1" applyAlignment="1">
      <alignment horizontal="left"/>
    </xf>
    <xf numFmtId="0" fontId="0" fillId="0" borderId="108" xfId="1" applyFont="1" applyBorder="1"/>
    <xf numFmtId="0" fontId="70" fillId="0" borderId="0" xfId="1" applyFont="1"/>
    <xf numFmtId="0" fontId="63" fillId="0" borderId="0" xfId="414" applyFont="1" applyAlignment="1">
      <alignment horizontal="left" vertical="top"/>
    </xf>
    <xf numFmtId="0" fontId="0" fillId="0" borderId="0" xfId="1" applyFont="1" applyAlignment="1">
      <alignment vertical="top"/>
    </xf>
    <xf numFmtId="177" fontId="0" fillId="0" borderId="0" xfId="1" applyNumberFormat="1" applyFont="1"/>
    <xf numFmtId="177" fontId="0" fillId="0" borderId="0" xfId="1" applyNumberFormat="1" applyFont="1" applyAlignment="1">
      <alignment vertical="top"/>
    </xf>
    <xf numFmtId="43" fontId="8" fillId="0" borderId="84" xfId="0" applyNumberFormat="1" applyFont="1" applyBorder="1" applyAlignment="1">
      <alignment vertical="center" wrapText="1"/>
    </xf>
    <xf numFmtId="0" fontId="9" fillId="0" borderId="84" xfId="0" applyFont="1" applyBorder="1" applyAlignment="1">
      <alignment vertical="center" wrapText="1"/>
    </xf>
    <xf numFmtId="0" fontId="8" fillId="0" borderId="2" xfId="0" quotePrefix="1" applyFont="1" applyBorder="1" applyAlignment="1">
      <alignment vertical="center" wrapText="1"/>
    </xf>
    <xf numFmtId="0" fontId="9" fillId="7" borderId="20" xfId="2" applyFont="1" applyFill="1" applyBorder="1" applyAlignment="1">
      <alignment horizontal="left" vertical="center" wrapText="1"/>
    </xf>
    <xf numFmtId="0" fontId="8" fillId="7" borderId="18" xfId="2" applyFont="1" applyFill="1" applyBorder="1" applyAlignment="1">
      <alignment horizontal="center" vertical="center" wrapText="1"/>
    </xf>
    <xf numFmtId="0" fontId="9" fillId="7" borderId="33" xfId="2" applyFont="1" applyFill="1" applyBorder="1" applyAlignment="1">
      <alignment horizontal="left" vertical="center" wrapText="1"/>
    </xf>
    <xf numFmtId="0" fontId="9" fillId="7" borderId="13" xfId="2" applyFont="1" applyFill="1" applyBorder="1" applyAlignment="1">
      <alignment horizontal="left" vertical="center" wrapText="1"/>
    </xf>
    <xf numFmtId="0" fontId="8" fillId="7" borderId="109" xfId="2" applyFont="1" applyFill="1" applyBorder="1" applyAlignment="1">
      <alignment horizontal="center" vertical="center" wrapText="1"/>
    </xf>
    <xf numFmtId="0" fontId="9" fillId="7" borderId="110" xfId="2" applyFont="1" applyFill="1" applyBorder="1" applyAlignment="1">
      <alignment horizontal="left" vertical="center" wrapText="1"/>
    </xf>
    <xf numFmtId="165" fontId="9" fillId="11" borderId="111" xfId="5" applyFont="1" applyFill="1" applyBorder="1" applyAlignment="1">
      <alignment horizontal="right" vertical="center" wrapText="1"/>
    </xf>
    <xf numFmtId="165" fontId="9" fillId="11" borderId="112" xfId="5" applyFont="1" applyFill="1" applyBorder="1" applyAlignment="1">
      <alignment horizontal="right" vertical="center" wrapText="1"/>
    </xf>
    <xf numFmtId="165" fontId="9" fillId="7" borderId="112" xfId="5" applyFont="1" applyFill="1" applyBorder="1" applyAlignment="1">
      <alignment horizontal="right" vertical="center" wrapText="1"/>
    </xf>
    <xf numFmtId="0" fontId="10" fillId="5" borderId="58" xfId="309" applyNumberFormat="1" applyFont="1" applyFill="1" applyBorder="1" applyAlignment="1">
      <alignment horizontal="center" wrapText="1"/>
    </xf>
    <xf numFmtId="0" fontId="9" fillId="11" borderId="57" xfId="309" applyNumberFormat="1" applyFont="1" applyFill="1" applyBorder="1" applyAlignment="1">
      <alignment horizontal="center" wrapText="1"/>
    </xf>
    <xf numFmtId="0" fontId="9" fillId="7" borderId="42" xfId="309" applyNumberFormat="1" applyFont="1" applyFill="1" applyBorder="1" applyAlignment="1">
      <alignment horizontal="center" wrapText="1"/>
    </xf>
    <xf numFmtId="0" fontId="9" fillId="7" borderId="1" xfId="309" applyNumberFormat="1" applyFont="1" applyFill="1" applyBorder="1" applyAlignment="1">
      <alignment horizontal="center" wrapText="1"/>
    </xf>
    <xf numFmtId="0" fontId="9" fillId="0" borderId="2" xfId="0" applyFont="1" applyBorder="1" applyAlignment="1">
      <alignment horizontal="center" vertical="center" wrapText="1"/>
    </xf>
    <xf numFmtId="0" fontId="9" fillId="7" borderId="1" xfId="309" applyNumberFormat="1" applyFont="1" applyFill="1" applyBorder="1" applyAlignment="1">
      <alignment horizontal="center" vertical="center" wrapText="1"/>
    </xf>
    <xf numFmtId="0" fontId="9" fillId="7" borderId="42" xfId="309" applyNumberFormat="1" applyFont="1" applyFill="1" applyBorder="1" applyAlignment="1">
      <alignment horizontal="center" vertical="center" wrapText="1"/>
    </xf>
    <xf numFmtId="0" fontId="10" fillId="5" borderId="58" xfId="309" applyNumberFormat="1" applyFont="1" applyFill="1" applyBorder="1" applyAlignment="1">
      <alignment horizontal="center" vertical="center" wrapText="1"/>
    </xf>
    <xf numFmtId="0" fontId="9" fillId="7" borderId="53" xfId="309" applyNumberFormat="1" applyFont="1" applyFill="1" applyBorder="1" applyAlignment="1">
      <alignment horizontal="center" vertical="center" wrapText="1"/>
    </xf>
    <xf numFmtId="0" fontId="9" fillId="7" borderId="67" xfId="309" applyNumberFormat="1" applyFont="1" applyFill="1" applyBorder="1" applyAlignment="1">
      <alignment horizontal="center" vertical="center" wrapText="1"/>
    </xf>
    <xf numFmtId="0" fontId="9" fillId="7" borderId="75" xfId="309" applyNumberFormat="1" applyFont="1" applyFill="1" applyBorder="1" applyAlignment="1">
      <alignment horizontal="center" vertical="center" wrapText="1"/>
    </xf>
    <xf numFmtId="0" fontId="68" fillId="22" borderId="0" xfId="416" applyFont="1" applyFill="1"/>
    <xf numFmtId="0" fontId="68" fillId="0" borderId="0" xfId="416" applyFont="1"/>
    <xf numFmtId="0" fontId="68" fillId="0" borderId="0" xfId="416" applyFont="1" applyAlignment="1">
      <alignment horizontal="center"/>
    </xf>
    <xf numFmtId="0" fontId="81" fillId="22" borderId="0" xfId="416" applyFont="1" applyFill="1" applyAlignment="1">
      <alignment horizontal="center"/>
    </xf>
    <xf numFmtId="0" fontId="81" fillId="22" borderId="0" xfId="416" applyFont="1" applyFill="1"/>
    <xf numFmtId="0" fontId="68" fillId="22" borderId="0" xfId="416" applyFont="1" applyFill="1" applyAlignment="1">
      <alignment horizontal="center"/>
    </xf>
    <xf numFmtId="49" fontId="68" fillId="22" borderId="0" xfId="416" quotePrefix="1" applyNumberFormat="1" applyFont="1" applyFill="1" applyAlignment="1">
      <alignment horizontal="center"/>
    </xf>
    <xf numFmtId="49" fontId="68" fillId="22" borderId="0" xfId="416" applyNumberFormat="1" applyFont="1" applyFill="1"/>
    <xf numFmtId="0" fontId="68" fillId="0" borderId="0" xfId="416" applyFont="1" applyAlignment="1" applyProtection="1">
      <alignment horizontal="center"/>
      <protection locked="0"/>
    </xf>
    <xf numFmtId="49" fontId="68" fillId="22" borderId="0" xfId="416" applyNumberFormat="1" applyFont="1" applyFill="1" applyAlignment="1">
      <alignment horizontal="center"/>
    </xf>
    <xf numFmtId="0" fontId="68" fillId="22" borderId="0" xfId="416" applyFont="1" applyFill="1" applyAlignment="1">
      <alignment wrapText="1"/>
    </xf>
    <xf numFmtId="0" fontId="82" fillId="22" borderId="0" xfId="409" applyFont="1" applyFill="1" applyAlignment="1">
      <alignment horizontal="center" vertical="center"/>
    </xf>
    <xf numFmtId="49" fontId="82" fillId="22" borderId="0" xfId="409" applyNumberFormat="1" applyFont="1" applyFill="1" applyAlignment="1">
      <alignment horizontal="left" vertical="center"/>
    </xf>
    <xf numFmtId="0" fontId="82" fillId="22" borderId="0" xfId="409" applyFont="1" applyFill="1" applyAlignment="1">
      <alignment vertical="center"/>
    </xf>
    <xf numFmtId="4" fontId="82" fillId="22" borderId="0" xfId="409" applyNumberFormat="1" applyFont="1" applyFill="1" applyAlignment="1">
      <alignment horizontal="center" vertical="center"/>
    </xf>
    <xf numFmtId="0" fontId="83" fillId="22" borderId="0" xfId="409" applyFont="1" applyFill="1" applyAlignment="1">
      <alignment horizontal="center" vertical="center"/>
    </xf>
    <xf numFmtId="0" fontId="83" fillId="22" borderId="0" xfId="409" applyFont="1" applyFill="1" applyAlignment="1">
      <alignment horizontal="left" vertical="center"/>
    </xf>
    <xf numFmtId="0" fontId="83" fillId="22" borderId="0" xfId="409" applyFont="1" applyFill="1" applyAlignment="1">
      <alignment vertical="center"/>
    </xf>
    <xf numFmtId="4" fontId="83" fillId="22" borderId="0" xfId="409" applyNumberFormat="1" applyFont="1" applyFill="1" applyAlignment="1">
      <alignment horizontal="center" vertical="center"/>
    </xf>
    <xf numFmtId="0" fontId="68" fillId="0" borderId="1" xfId="416" applyFont="1" applyBorder="1" applyAlignment="1">
      <alignment horizontal="center"/>
    </xf>
    <xf numFmtId="49" fontId="68" fillId="23" borderId="1" xfId="416" applyNumberFormat="1" applyFont="1" applyFill="1" applyBorder="1" applyProtection="1">
      <protection locked="0"/>
    </xf>
    <xf numFmtId="49" fontId="68" fillId="23" borderId="1" xfId="416" applyNumberFormat="1" applyFont="1" applyFill="1" applyBorder="1" applyAlignment="1" applyProtection="1">
      <alignment wrapText="1"/>
      <protection locked="0"/>
    </xf>
    <xf numFmtId="49" fontId="68" fillId="23" borderId="1" xfId="416" applyNumberFormat="1" applyFont="1" applyFill="1" applyBorder="1" applyAlignment="1" applyProtection="1">
      <alignment horizontal="center"/>
      <protection locked="0"/>
    </xf>
    <xf numFmtId="180" fontId="68" fillId="23" borderId="1" xfId="410" applyNumberFormat="1" applyFont="1" applyFill="1" applyBorder="1" applyAlignment="1" applyProtection="1">
      <alignment horizontal="center"/>
      <protection locked="0"/>
    </xf>
    <xf numFmtId="181" fontId="68" fillId="0" borderId="1" xfId="416" applyNumberFormat="1" applyFont="1" applyBorder="1" applyAlignment="1">
      <alignment horizontal="center"/>
    </xf>
    <xf numFmtId="0" fontId="81" fillId="0" borderId="1" xfId="416" applyFont="1" applyBorder="1" applyAlignment="1">
      <alignment horizontal="center"/>
    </xf>
    <xf numFmtId="0" fontId="81" fillId="0" borderId="1" xfId="416" applyFont="1" applyBorder="1"/>
    <xf numFmtId="0" fontId="84" fillId="2" borderId="66" xfId="416" applyFont="1" applyFill="1" applyBorder="1" applyAlignment="1">
      <alignment vertical="center"/>
    </xf>
    <xf numFmtId="49" fontId="81" fillId="23" borderId="1" xfId="416" quotePrefix="1" applyNumberFormat="1" applyFont="1" applyFill="1" applyBorder="1" applyAlignment="1" applyProtection="1">
      <alignment horizontal="center" wrapText="1"/>
      <protection locked="0"/>
    </xf>
    <xf numFmtId="49" fontId="81" fillId="23" borderId="1" xfId="416" applyNumberFormat="1" applyFont="1" applyFill="1" applyBorder="1" applyAlignment="1" applyProtection="1">
      <alignment wrapText="1"/>
      <protection locked="0"/>
    </xf>
    <xf numFmtId="49" fontId="81" fillId="23" borderId="1" xfId="416" applyNumberFormat="1" applyFont="1" applyFill="1" applyBorder="1" applyAlignment="1" applyProtection="1">
      <alignment horizontal="center" wrapText="1"/>
      <protection locked="0"/>
    </xf>
    <xf numFmtId="0" fontId="68" fillId="23" borderId="1" xfId="416" applyFont="1" applyFill="1" applyBorder="1" applyAlignment="1" applyProtection="1">
      <alignment horizontal="center"/>
      <protection locked="0"/>
    </xf>
    <xf numFmtId="0" fontId="68" fillId="0" borderId="114" xfId="416" applyFont="1" applyBorder="1" applyAlignment="1">
      <alignment horizontal="center"/>
    </xf>
    <xf numFmtId="49" fontId="68" fillId="23" borderId="117" xfId="416" applyNumberFormat="1" applyFont="1" applyFill="1" applyBorder="1" applyAlignment="1" applyProtection="1">
      <alignment horizontal="center" wrapText="1"/>
      <protection locked="0"/>
    </xf>
    <xf numFmtId="0" fontId="81" fillId="0" borderId="117" xfId="416" applyFont="1" applyBorder="1"/>
    <xf numFmtId="0" fontId="81" fillId="0" borderId="0" xfId="416" applyFont="1" applyAlignment="1">
      <alignment horizontal="center"/>
    </xf>
    <xf numFmtId="0" fontId="85" fillId="22" borderId="0" xfId="409" applyFont="1" applyFill="1" applyAlignment="1">
      <alignment horizontal="left" vertical="center"/>
    </xf>
    <xf numFmtId="0" fontId="68" fillId="0" borderId="1" xfId="416" applyFont="1" applyBorder="1"/>
    <xf numFmtId="0" fontId="86" fillId="0" borderId="0" xfId="416" applyFont="1" applyAlignment="1">
      <alignment horizontal="left"/>
    </xf>
    <xf numFmtId="0" fontId="84" fillId="2" borderId="1" xfId="416" applyFont="1" applyFill="1" applyBorder="1" applyAlignment="1">
      <alignment vertical="center"/>
    </xf>
    <xf numFmtId="0" fontId="68" fillId="0" borderId="13" xfId="416" applyFont="1" applyBorder="1"/>
    <xf numFmtId="0" fontId="68" fillId="0" borderId="0" xfId="416" applyFont="1" applyAlignment="1">
      <alignment horizontal="left"/>
    </xf>
    <xf numFmtId="0" fontId="68" fillId="0" borderId="0" xfId="416" applyFont="1" applyAlignment="1">
      <alignment wrapText="1"/>
    </xf>
    <xf numFmtId="170" fontId="0" fillId="0" borderId="0" xfId="0" applyNumberFormat="1"/>
    <xf numFmtId="166" fontId="8" fillId="2" borderId="15" xfId="0" applyNumberFormat="1" applyFont="1" applyFill="1" applyBorder="1" applyAlignment="1">
      <alignment horizontal="center" vertical="center" wrapText="1"/>
    </xf>
    <xf numFmtId="166" fontId="8" fillId="6" borderId="34" xfId="0" applyNumberFormat="1" applyFont="1" applyFill="1" applyBorder="1" applyAlignment="1">
      <alignment horizontal="right" vertical="center" wrapText="1"/>
    </xf>
    <xf numFmtId="0" fontId="8" fillId="0" borderId="26" xfId="0" applyFont="1" applyBorder="1" applyAlignment="1">
      <alignment vertical="center" wrapText="1"/>
    </xf>
    <xf numFmtId="0" fontId="8" fillId="0" borderId="84" xfId="0" applyFont="1" applyBorder="1" applyAlignment="1">
      <alignment vertical="center" wrapText="1"/>
    </xf>
    <xf numFmtId="0" fontId="8" fillId="0" borderId="64" xfId="0" applyFont="1" applyBorder="1" applyAlignment="1">
      <alignment vertical="center" wrapText="1"/>
    </xf>
    <xf numFmtId="165" fontId="9" fillId="6" borderId="9" xfId="0" applyNumberFormat="1" applyFont="1" applyFill="1" applyBorder="1" applyAlignment="1">
      <alignment vertical="center" wrapText="1"/>
    </xf>
    <xf numFmtId="0" fontId="10" fillId="5" borderId="23" xfId="3" applyFont="1" applyFill="1" applyBorder="1" applyAlignment="1">
      <alignment horizontal="center" vertical="center" wrapText="1"/>
    </xf>
    <xf numFmtId="165" fontId="9" fillId="11" borderId="45" xfId="5" applyFont="1" applyFill="1" applyBorder="1" applyAlignment="1">
      <alignment horizontal="right" vertical="center" wrapText="1"/>
    </xf>
    <xf numFmtId="165" fontId="9" fillId="10" borderId="17" xfId="0" applyNumberFormat="1" applyFont="1" applyFill="1" applyBorder="1" applyAlignment="1">
      <alignment horizontal="center" vertical="center"/>
    </xf>
    <xf numFmtId="43" fontId="8" fillId="10" borderId="35" xfId="0" applyNumberFormat="1" applyFont="1" applyFill="1" applyBorder="1" applyAlignment="1">
      <alignment horizontal="center" vertical="center"/>
    </xf>
    <xf numFmtId="4" fontId="9" fillId="0" borderId="15" xfId="19" applyNumberFormat="1" applyFont="1" applyBorder="1" applyAlignment="1">
      <alignment horizontal="right" vertical="center" wrapText="1"/>
    </xf>
    <xf numFmtId="166" fontId="8" fillId="2" borderId="23" xfId="0" applyNumberFormat="1" applyFont="1" applyFill="1" applyBorder="1" applyAlignment="1">
      <alignment vertical="center" wrapText="1"/>
    </xf>
    <xf numFmtId="166" fontId="8" fillId="2" borderId="34" xfId="0" applyNumberFormat="1" applyFont="1" applyFill="1" applyBorder="1" applyAlignment="1">
      <alignment horizontal="center" vertical="center" wrapText="1"/>
    </xf>
    <xf numFmtId="165" fontId="9" fillId="11" borderId="12" xfId="5" applyFont="1" applyFill="1" applyBorder="1" applyAlignment="1">
      <alignment horizontal="right" vertical="center" wrapText="1"/>
    </xf>
    <xf numFmtId="43" fontId="8" fillId="10" borderId="38" xfId="0" applyNumberFormat="1" applyFont="1" applyFill="1" applyBorder="1" applyAlignment="1">
      <alignment horizontal="center" vertical="center"/>
    </xf>
    <xf numFmtId="0" fontId="9" fillId="0" borderId="9" xfId="0" applyFont="1" applyBorder="1" applyAlignment="1">
      <alignment wrapText="1"/>
    </xf>
    <xf numFmtId="0" fontId="10" fillId="5" borderId="17" xfId="309" applyNumberFormat="1" applyFont="1" applyFill="1" applyBorder="1" applyAlignment="1">
      <alignment horizontal="center" wrapText="1"/>
    </xf>
    <xf numFmtId="0" fontId="9" fillId="11" borderId="121" xfId="309" applyNumberFormat="1" applyFont="1" applyFill="1" applyBorder="1" applyAlignment="1">
      <alignment horizontal="center" wrapText="1"/>
    </xf>
    <xf numFmtId="0" fontId="9" fillId="7" borderId="12" xfId="309" applyNumberFormat="1" applyFont="1" applyFill="1" applyBorder="1" applyAlignment="1">
      <alignment horizontal="center" wrapText="1"/>
    </xf>
    <xf numFmtId="0" fontId="9" fillId="7" borderId="45" xfId="309" applyNumberFormat="1" applyFont="1" applyFill="1" applyBorder="1" applyAlignment="1">
      <alignment horizontal="center" wrapText="1"/>
    </xf>
    <xf numFmtId="0" fontId="9" fillId="7" borderId="45" xfId="309" applyNumberFormat="1" applyFont="1" applyFill="1" applyBorder="1" applyAlignment="1">
      <alignment horizontal="center" vertical="center" wrapText="1"/>
    </xf>
    <xf numFmtId="0" fontId="9" fillId="7" borderId="12" xfId="309" applyNumberFormat="1" applyFont="1" applyFill="1" applyBorder="1" applyAlignment="1">
      <alignment horizontal="center" vertical="center" wrapText="1"/>
    </xf>
    <xf numFmtId="0" fontId="10" fillId="5" borderId="17" xfId="309" applyNumberFormat="1" applyFont="1" applyFill="1" applyBorder="1" applyAlignment="1">
      <alignment horizontal="center" vertical="center" wrapText="1"/>
    </xf>
    <xf numFmtId="0" fontId="9" fillId="7" borderId="113" xfId="309" applyNumberFormat="1" applyFont="1" applyFill="1" applyBorder="1" applyAlignment="1">
      <alignment horizontal="center" vertical="center" wrapText="1"/>
    </xf>
    <xf numFmtId="0" fontId="9" fillId="7" borderId="61" xfId="309" applyNumberFormat="1" applyFont="1" applyFill="1" applyBorder="1" applyAlignment="1">
      <alignment horizontal="center" vertical="center" wrapText="1"/>
    </xf>
    <xf numFmtId="0" fontId="9" fillId="7" borderId="11" xfId="309" applyNumberFormat="1" applyFont="1" applyFill="1" applyBorder="1" applyAlignment="1">
      <alignment horizontal="center" vertical="center" wrapText="1"/>
    </xf>
    <xf numFmtId="165" fontId="9" fillId="0" borderId="11" xfId="19" applyFont="1" applyBorder="1" applyAlignment="1">
      <alignment horizontal="right" vertical="center" wrapText="1"/>
    </xf>
    <xf numFmtId="0" fontId="10" fillId="5" borderId="17" xfId="3" applyFont="1" applyFill="1" applyBorder="1" applyAlignment="1">
      <alignment horizontal="center" vertical="center" wrapText="1"/>
    </xf>
    <xf numFmtId="165" fontId="9" fillId="11" borderId="121" xfId="5" applyFont="1" applyFill="1" applyBorder="1" applyAlignment="1">
      <alignment horizontal="right" vertical="center" wrapText="1"/>
    </xf>
    <xf numFmtId="165" fontId="9" fillId="7" borderId="12" xfId="5" applyFont="1" applyFill="1" applyBorder="1" applyAlignment="1">
      <alignment horizontal="right" vertical="center" wrapText="1"/>
    </xf>
    <xf numFmtId="165" fontId="9" fillId="7" borderId="45" xfId="5" applyFont="1" applyFill="1" applyBorder="1" applyAlignment="1">
      <alignment horizontal="right" vertical="center" wrapText="1"/>
    </xf>
    <xf numFmtId="165" fontId="9" fillId="7" borderId="113" xfId="5" applyFont="1" applyFill="1" applyBorder="1" applyAlignment="1">
      <alignment horizontal="right" vertical="center" wrapText="1"/>
    </xf>
    <xf numFmtId="0" fontId="10" fillId="5" borderId="34" xfId="3" applyFont="1" applyFill="1" applyBorder="1" applyAlignment="1">
      <alignment horizontal="center" vertical="center" wrapText="1"/>
    </xf>
    <xf numFmtId="165" fontId="9" fillId="7" borderId="121" xfId="5" applyFont="1" applyFill="1" applyBorder="1" applyAlignment="1">
      <alignment horizontal="right" vertical="center" wrapText="1"/>
    </xf>
    <xf numFmtId="165" fontId="9" fillId="7" borderId="61" xfId="5" applyFont="1" applyFill="1" applyBorder="1" applyAlignment="1">
      <alignment horizontal="right" vertical="center" wrapText="1"/>
    </xf>
    <xf numFmtId="0" fontId="9" fillId="0" borderId="122" xfId="0" applyFont="1" applyBorder="1" applyAlignment="1">
      <alignment vertical="center" wrapText="1"/>
    </xf>
    <xf numFmtId="0" fontId="9" fillId="0" borderId="123" xfId="0" applyFont="1" applyBorder="1" applyAlignment="1">
      <alignment vertical="center" wrapText="1"/>
    </xf>
    <xf numFmtId="0" fontId="9" fillId="0" borderId="124" xfId="0" applyFont="1" applyBorder="1" applyAlignment="1">
      <alignment vertical="center" wrapText="1"/>
    </xf>
    <xf numFmtId="0" fontId="9" fillId="0" borderId="125" xfId="2" applyFont="1" applyBorder="1" applyAlignment="1">
      <alignment horizontal="left" vertical="center" wrapText="1"/>
    </xf>
    <xf numFmtId="0" fontId="8" fillId="2" borderId="73" xfId="2" applyFont="1" applyFill="1" applyBorder="1" applyAlignment="1">
      <alignment vertical="center" wrapText="1"/>
    </xf>
    <xf numFmtId="0" fontId="60" fillId="2" borderId="42" xfId="2" applyFont="1" applyFill="1" applyBorder="1" applyAlignment="1">
      <alignment vertical="center" wrapText="1"/>
    </xf>
    <xf numFmtId="44" fontId="8" fillId="0" borderId="26" xfId="413" applyFont="1" applyBorder="1" applyAlignment="1">
      <alignment vertical="center" wrapText="1"/>
    </xf>
    <xf numFmtId="0" fontId="8" fillId="0" borderId="126" xfId="4" applyFont="1" applyBorder="1" applyAlignment="1">
      <alignment horizontal="left" vertical="center"/>
    </xf>
    <xf numFmtId="49" fontId="9" fillId="0" borderId="122" xfId="0" applyNumberFormat="1" applyFont="1" applyBorder="1" applyAlignment="1">
      <alignment vertical="center" wrapText="1"/>
    </xf>
    <xf numFmtId="0" fontId="9" fillId="0" borderId="122" xfId="0" applyFont="1" applyBorder="1" applyAlignment="1">
      <alignment horizontal="center" vertical="center" wrapText="1"/>
    </xf>
    <xf numFmtId="44" fontId="9" fillId="0" borderId="122" xfId="413" applyFont="1" applyBorder="1" applyAlignment="1">
      <alignment vertical="center" wrapText="1"/>
    </xf>
    <xf numFmtId="44" fontId="8" fillId="0" borderId="127" xfId="413" applyFont="1" applyBorder="1" applyAlignment="1">
      <alignment vertical="center" wrapText="1"/>
    </xf>
    <xf numFmtId="49" fontId="9" fillId="0" borderId="123" xfId="0" applyNumberFormat="1" applyFont="1" applyBorder="1" applyAlignment="1">
      <alignment vertical="center" wrapText="1"/>
    </xf>
    <xf numFmtId="0" fontId="9" fillId="0" borderId="123" xfId="0" applyFont="1" applyBorder="1" applyAlignment="1">
      <alignment horizontal="center" vertical="center" wrapText="1"/>
    </xf>
    <xf numFmtId="44" fontId="9" fillId="0" borderId="123" xfId="413" applyFont="1" applyBorder="1" applyAlignment="1">
      <alignment vertical="center" wrapText="1"/>
    </xf>
    <xf numFmtId="44" fontId="8" fillId="0" borderId="128" xfId="413" applyFont="1" applyBorder="1" applyAlignment="1">
      <alignment vertical="center" wrapText="1"/>
    </xf>
    <xf numFmtId="0" fontId="8" fillId="0" borderId="129" xfId="0" applyFont="1" applyBorder="1" applyAlignment="1">
      <alignment horizontal="center" vertical="center" wrapText="1"/>
    </xf>
    <xf numFmtId="0" fontId="8" fillId="0" borderId="130" xfId="4" applyFont="1" applyBorder="1" applyAlignment="1">
      <alignment horizontal="left" vertical="center"/>
    </xf>
    <xf numFmtId="49" fontId="9" fillId="0" borderId="124" xfId="0" applyNumberFormat="1" applyFont="1" applyBorder="1" applyAlignment="1">
      <alignment vertical="center" wrapText="1"/>
    </xf>
    <xf numFmtId="0" fontId="9" fillId="0" borderId="124" xfId="0" applyFont="1" applyBorder="1" applyAlignment="1">
      <alignment horizontal="center" vertical="center" wrapText="1"/>
    </xf>
    <xf numFmtId="44" fontId="9" fillId="0" borderId="124" xfId="413" applyFont="1" applyBorder="1" applyAlignment="1">
      <alignment vertical="center" wrapText="1"/>
    </xf>
    <xf numFmtId="0" fontId="8" fillId="0" borderId="124" xfId="0" applyFont="1" applyBorder="1" applyAlignment="1">
      <alignment vertical="center" wrapText="1"/>
    </xf>
    <xf numFmtId="44" fontId="8" fillId="0" borderId="131" xfId="413" applyFont="1" applyBorder="1" applyAlignment="1">
      <alignment vertical="center" wrapText="1"/>
    </xf>
    <xf numFmtId="4" fontId="9" fillId="0" borderId="98" xfId="0" applyNumberFormat="1" applyFont="1" applyBorder="1" applyAlignment="1">
      <alignment horizontal="center" vertical="center" wrapText="1"/>
    </xf>
    <xf numFmtId="4" fontId="9" fillId="0" borderId="98" xfId="0" applyNumberFormat="1" applyFont="1" applyBorder="1" applyAlignment="1">
      <alignment vertical="center" wrapText="1"/>
    </xf>
    <xf numFmtId="4" fontId="9" fillId="0" borderId="98" xfId="0" applyNumberFormat="1" applyFont="1" applyBorder="1" applyAlignment="1">
      <alignment horizontal="right" vertical="center" wrapText="1"/>
    </xf>
    <xf numFmtId="166" fontId="9" fillId="0" borderId="132" xfId="0" applyNumberFormat="1" applyFont="1" applyBorder="1" applyAlignment="1">
      <alignment horizontal="right" vertical="center" wrapText="1"/>
    </xf>
    <xf numFmtId="0" fontId="8" fillId="7" borderId="0" xfId="2" applyFont="1" applyFill="1" applyAlignment="1">
      <alignment horizontal="left" vertical="center"/>
    </xf>
    <xf numFmtId="49" fontId="8" fillId="7" borderId="0" xfId="2" applyNumberFormat="1" applyFont="1" applyFill="1" applyAlignment="1">
      <alignment horizontal="left" vertical="center" wrapText="1"/>
    </xf>
    <xf numFmtId="0" fontId="8" fillId="7" borderId="0" xfId="2" applyFont="1" applyFill="1" applyAlignment="1">
      <alignment horizontal="center" vertical="center" wrapText="1"/>
    </xf>
    <xf numFmtId="4" fontId="9" fillId="0" borderId="98" xfId="0" applyNumberFormat="1" applyFont="1" applyBorder="1" applyAlignment="1">
      <alignment horizontal="right" vertical="center"/>
    </xf>
    <xf numFmtId="0" fontId="9" fillId="0" borderId="0" xfId="0" quotePrefix="1" applyFont="1" applyAlignment="1">
      <alignment vertical="center" wrapText="1"/>
    </xf>
    <xf numFmtId="4" fontId="9" fillId="0" borderId="122" xfId="0" applyNumberFormat="1" applyFont="1" applyBorder="1" applyAlignment="1">
      <alignment horizontal="left" vertical="center" wrapText="1"/>
    </xf>
    <xf numFmtId="0" fontId="9" fillId="0" borderId="55" xfId="2" applyFont="1" applyBorder="1" applyAlignment="1">
      <alignment horizontal="left" vertical="center" wrapText="1"/>
    </xf>
    <xf numFmtId="165" fontId="9" fillId="7" borderId="8" xfId="5" applyFont="1" applyFill="1" applyBorder="1" applyAlignment="1">
      <alignment horizontal="left" vertical="center" wrapText="1"/>
    </xf>
    <xf numFmtId="165" fontId="9" fillId="2" borderId="2" xfId="5" applyFont="1" applyFill="1" applyBorder="1" applyAlignment="1">
      <alignment horizontal="left" vertical="center" wrapText="1"/>
    </xf>
    <xf numFmtId="0" fontId="61" fillId="3" borderId="8" xfId="0" applyFont="1" applyFill="1" applyBorder="1" applyAlignment="1">
      <alignment horizontal="left" vertical="center" wrapText="1"/>
    </xf>
    <xf numFmtId="0" fontId="62" fillId="0" borderId="20" xfId="0" applyFont="1" applyBorder="1" applyAlignment="1">
      <alignment wrapText="1"/>
    </xf>
    <xf numFmtId="0" fontId="9" fillId="0" borderId="127" xfId="0" applyFont="1" applyBorder="1" applyAlignment="1">
      <alignment vertical="center" wrapText="1"/>
    </xf>
    <xf numFmtId="0" fontId="9" fillId="0" borderId="128" xfId="0" applyFont="1" applyBorder="1" applyAlignment="1">
      <alignment vertical="center" wrapText="1"/>
    </xf>
    <xf numFmtId="43" fontId="8" fillId="0" borderId="124" xfId="0" applyNumberFormat="1" applyFont="1" applyBorder="1" applyAlignment="1">
      <alignment vertical="center" wrapText="1"/>
    </xf>
    <xf numFmtId="43" fontId="8" fillId="0" borderId="131" xfId="0" applyNumberFormat="1" applyFont="1" applyBorder="1" applyAlignment="1">
      <alignment vertical="center" wrapText="1"/>
    </xf>
    <xf numFmtId="0" fontId="9" fillId="0" borderId="131" xfId="0" applyFont="1" applyBorder="1" applyAlignment="1">
      <alignment vertical="center" wrapText="1"/>
    </xf>
    <xf numFmtId="0" fontId="9" fillId="0" borderId="132" xfId="2" applyFont="1" applyBorder="1" applyAlignment="1">
      <alignment horizontal="left" vertical="center" wrapText="1"/>
    </xf>
    <xf numFmtId="4" fontId="9" fillId="0" borderId="98" xfId="19" applyNumberFormat="1" applyFont="1" applyBorder="1" applyAlignment="1">
      <alignment horizontal="right" vertical="center" wrapText="1"/>
    </xf>
    <xf numFmtId="0" fontId="8" fillId="2" borderId="38" xfId="2" applyFont="1" applyFill="1" applyBorder="1" applyAlignment="1">
      <alignment horizontal="left" vertical="center" wrapText="1"/>
    </xf>
    <xf numFmtId="0" fontId="8" fillId="7" borderId="15" xfId="2" applyFont="1" applyFill="1" applyBorder="1" applyAlignment="1">
      <alignment horizontal="left" vertical="center" wrapText="1"/>
    </xf>
    <xf numFmtId="0" fontId="60" fillId="7" borderId="11" xfId="2" applyFont="1" applyFill="1" applyBorder="1" applyAlignment="1">
      <alignment horizontal="left" vertical="center" wrapText="1"/>
    </xf>
    <xf numFmtId="0" fontId="60" fillId="2" borderId="12" xfId="2" applyFont="1" applyFill="1" applyBorder="1" applyAlignment="1">
      <alignment horizontal="left" vertical="center" wrapText="1"/>
    </xf>
    <xf numFmtId="0" fontId="9" fillId="0" borderId="15" xfId="0" applyFont="1" applyBorder="1" applyAlignment="1">
      <alignment vertical="center" wrapText="1"/>
    </xf>
    <xf numFmtId="0" fontId="9" fillId="0" borderId="9" xfId="0" applyFont="1" applyBorder="1" applyAlignment="1">
      <alignment vertical="center" wrapText="1"/>
    </xf>
    <xf numFmtId="0" fontId="9" fillId="0" borderId="121" xfId="0" applyFont="1" applyBorder="1" applyAlignment="1">
      <alignment vertical="center" wrapText="1"/>
    </xf>
    <xf numFmtId="165" fontId="8" fillId="0" borderId="11" xfId="19" applyFont="1" applyBorder="1" applyAlignment="1">
      <alignment horizontal="center" vertical="center"/>
    </xf>
    <xf numFmtId="165" fontId="9" fillId="0" borderId="9" xfId="19" applyFont="1" applyBorder="1" applyAlignment="1">
      <alignment horizontal="center" vertical="center"/>
    </xf>
    <xf numFmtId="165" fontId="9" fillId="0" borderId="34" xfId="19" applyFont="1" applyBorder="1" applyAlignment="1">
      <alignment horizontal="center" vertical="center" wrapText="1"/>
    </xf>
    <xf numFmtId="166" fontId="8" fillId="2" borderId="21" xfId="0" applyNumberFormat="1" applyFont="1" applyFill="1" applyBorder="1" applyAlignment="1">
      <alignment horizontal="center" vertical="center" wrapText="1"/>
    </xf>
    <xf numFmtId="166" fontId="8" fillId="2" borderId="23" xfId="0" applyNumberFormat="1" applyFont="1" applyFill="1" applyBorder="1" applyAlignment="1">
      <alignment horizontal="center" vertical="center" wrapText="1"/>
    </xf>
    <xf numFmtId="0" fontId="28" fillId="13" borderId="37" xfId="407" applyFont="1" applyFill="1" applyBorder="1" applyAlignment="1">
      <alignment horizontal="left" vertical="center" wrapText="1"/>
    </xf>
    <xf numFmtId="0" fontId="28" fillId="13" borderId="3" xfId="407" applyFont="1" applyFill="1" applyBorder="1" applyAlignment="1">
      <alignment horizontal="left" vertical="center" wrapText="1"/>
    </xf>
    <xf numFmtId="0" fontId="28" fillId="13" borderId="12" xfId="407" applyFont="1" applyFill="1" applyBorder="1" applyAlignment="1">
      <alignment horizontal="left" vertical="center" wrapText="1"/>
    </xf>
    <xf numFmtId="0" fontId="29" fillId="14" borderId="37" xfId="407" applyFont="1" applyFill="1" applyBorder="1" applyAlignment="1">
      <alignment horizontal="left" vertical="center" wrapText="1"/>
    </xf>
    <xf numFmtId="0" fontId="29" fillId="14" borderId="3" xfId="407" applyFont="1" applyFill="1" applyBorder="1" applyAlignment="1">
      <alignment horizontal="left" vertical="center" wrapText="1"/>
    </xf>
    <xf numFmtId="0" fontId="29" fillId="14" borderId="12" xfId="407" applyFont="1" applyFill="1" applyBorder="1" applyAlignment="1">
      <alignment horizontal="left" vertical="center" wrapText="1"/>
    </xf>
    <xf numFmtId="2" fontId="31" fillId="9" borderId="36" xfId="0" applyNumberFormat="1" applyFont="1" applyFill="1" applyBorder="1" applyAlignment="1">
      <alignment horizontal="center" wrapText="1"/>
    </xf>
    <xf numFmtId="2" fontId="31" fillId="9" borderId="68" xfId="0" applyNumberFormat="1" applyFont="1" applyFill="1" applyBorder="1" applyAlignment="1">
      <alignment horizontal="center" wrapText="1"/>
    </xf>
    <xf numFmtId="173" fontId="31" fillId="9" borderId="47" xfId="0" applyNumberFormat="1" applyFont="1" applyFill="1" applyBorder="1" applyAlignment="1">
      <alignment horizontal="center" wrapText="1"/>
    </xf>
    <xf numFmtId="173" fontId="31" fillId="9" borderId="65" xfId="0" applyNumberFormat="1" applyFont="1" applyFill="1" applyBorder="1" applyAlignment="1">
      <alignment horizontal="center" wrapText="1"/>
    </xf>
    <xf numFmtId="173" fontId="31" fillId="9" borderId="38" xfId="0" applyNumberFormat="1" applyFont="1" applyFill="1" applyBorder="1" applyAlignment="1">
      <alignment horizontal="center" wrapText="1"/>
    </xf>
    <xf numFmtId="2" fontId="22" fillId="0" borderId="7" xfId="0" applyNumberFormat="1" applyFont="1" applyBorder="1" applyAlignment="1">
      <alignment horizontal="center" vertical="center" wrapText="1"/>
    </xf>
    <xf numFmtId="2" fontId="22" fillId="0" borderId="58" xfId="0" applyNumberFormat="1" applyFont="1" applyBorder="1" applyAlignment="1">
      <alignment horizontal="center" vertical="center" wrapText="1"/>
    </xf>
    <xf numFmtId="2" fontId="23" fillId="0" borderId="58" xfId="0" applyNumberFormat="1" applyFont="1" applyBorder="1" applyAlignment="1">
      <alignment horizontal="center" vertical="center" wrapText="1"/>
    </xf>
    <xf numFmtId="173" fontId="23" fillId="0" borderId="58" xfId="0" applyNumberFormat="1" applyFont="1" applyBorder="1" applyAlignment="1">
      <alignment horizontal="center" vertical="center" wrapText="1"/>
    </xf>
    <xf numFmtId="2" fontId="25" fillId="0" borderId="37" xfId="0" applyNumberFormat="1" applyFont="1" applyBorder="1" applyAlignment="1">
      <alignment horizontal="center" vertical="center" wrapText="1"/>
    </xf>
    <xf numFmtId="2" fontId="25" fillId="0" borderId="3" xfId="0" applyNumberFormat="1" applyFont="1" applyBorder="1" applyAlignment="1">
      <alignment horizontal="center" vertical="center" wrapText="1"/>
    </xf>
    <xf numFmtId="2" fontId="25" fillId="0" borderId="12" xfId="0" applyNumberFormat="1" applyFont="1" applyBorder="1" applyAlignment="1">
      <alignment horizontal="center" vertical="center" wrapText="1"/>
    </xf>
    <xf numFmtId="0" fontId="26" fillId="12" borderId="10" xfId="407" applyFont="1" applyFill="1" applyBorder="1" applyAlignment="1">
      <alignment horizontal="center" vertical="center" wrapText="1"/>
    </xf>
    <xf numFmtId="0" fontId="26" fillId="12" borderId="1" xfId="407" applyFont="1" applyFill="1" applyBorder="1" applyAlignment="1">
      <alignment horizontal="center" vertical="center" wrapText="1"/>
    </xf>
    <xf numFmtId="0" fontId="27" fillId="12" borderId="1" xfId="0" applyFont="1" applyFill="1" applyBorder="1" applyAlignment="1">
      <alignment vertical="center" wrapText="1"/>
    </xf>
    <xf numFmtId="0" fontId="25" fillId="12" borderId="1" xfId="407" applyFont="1" applyFill="1" applyBorder="1" applyAlignment="1">
      <alignment horizontal="center" vertical="center" wrapText="1"/>
    </xf>
    <xf numFmtId="2" fontId="26" fillId="12" borderId="1" xfId="407" applyNumberFormat="1" applyFont="1" applyFill="1" applyBorder="1" applyAlignment="1">
      <alignment horizontal="center" vertical="center" wrapText="1"/>
    </xf>
    <xf numFmtId="0" fontId="26" fillId="12" borderId="67" xfId="407" applyFont="1" applyFill="1" applyBorder="1" applyAlignment="1">
      <alignment horizontal="center" vertical="center" wrapText="1"/>
    </xf>
    <xf numFmtId="0" fontId="26" fillId="12" borderId="53" xfId="407" applyFont="1" applyFill="1" applyBorder="1" applyAlignment="1">
      <alignment horizontal="center" vertical="center" wrapText="1"/>
    </xf>
    <xf numFmtId="0" fontId="26" fillId="12" borderId="45" xfId="407" applyFont="1" applyFill="1" applyBorder="1" applyAlignment="1">
      <alignment horizontal="center" vertical="center" wrapText="1"/>
    </xf>
    <xf numFmtId="0" fontId="67" fillId="0" borderId="0" xfId="307" applyFont="1" applyAlignment="1">
      <alignment horizontal="center" textRotation="90"/>
    </xf>
    <xf numFmtId="0" fontId="63" fillId="0" borderId="104" xfId="414" applyFont="1" applyBorder="1" applyAlignment="1">
      <alignment horizontal="left" vertical="top"/>
    </xf>
    <xf numFmtId="0" fontId="66" fillId="0" borderId="106" xfId="415" applyNumberFormat="1" applyFont="1" applyFill="1" applyBorder="1" applyAlignment="1" applyProtection="1">
      <alignment horizontal="left" wrapText="1"/>
    </xf>
    <xf numFmtId="0" fontId="66" fillId="0" borderId="105" xfId="1" applyFont="1" applyBorder="1" applyAlignment="1">
      <alignment horizontal="left" wrapText="1"/>
    </xf>
    <xf numFmtId="10" fontId="66" fillId="19" borderId="105" xfId="1" applyNumberFormat="1" applyFont="1" applyFill="1" applyBorder="1" applyAlignment="1" applyProtection="1">
      <alignment horizontal="center"/>
      <protection locked="0"/>
    </xf>
    <xf numFmtId="0" fontId="66" fillId="0" borderId="105" xfId="1" applyFont="1" applyBorder="1" applyAlignment="1">
      <alignment horizontal="left"/>
    </xf>
    <xf numFmtId="0" fontId="1" fillId="0" borderId="104" xfId="307" applyBorder="1" applyAlignment="1">
      <alignment horizontal="center"/>
    </xf>
    <xf numFmtId="0" fontId="63" fillId="0" borderId="106" xfId="307" applyFont="1" applyBorder="1" applyAlignment="1">
      <alignment horizontal="center"/>
    </xf>
    <xf numFmtId="0" fontId="0" fillId="0" borderId="106" xfId="1" applyFont="1" applyBorder="1" applyAlignment="1">
      <alignment horizontal="left" vertical="top" wrapText="1"/>
    </xf>
    <xf numFmtId="0" fontId="63" fillId="0" borderId="105" xfId="1" applyFont="1" applyBorder="1" applyAlignment="1">
      <alignment horizontal="center" vertical="center"/>
    </xf>
    <xf numFmtId="0" fontId="0" fillId="0" borderId="105" xfId="1" applyFont="1" applyBorder="1" applyAlignment="1">
      <alignment horizontal="center" vertical="center" wrapText="1"/>
    </xf>
    <xf numFmtId="4" fontId="69" fillId="0" borderId="105" xfId="1" applyNumberFormat="1" applyFont="1" applyBorder="1" applyAlignment="1">
      <alignment horizontal="center" vertical="center"/>
    </xf>
    <xf numFmtId="0" fontId="64" fillId="0" borderId="105" xfId="1" applyFont="1" applyBorder="1" applyAlignment="1">
      <alignment horizontal="center"/>
    </xf>
    <xf numFmtId="171" fontId="66" fillId="20" borderId="106" xfId="415" applyFont="1" applyFill="1" applyBorder="1" applyAlignment="1" applyProtection="1">
      <alignment horizontal="left"/>
      <protection locked="0"/>
    </xf>
    <xf numFmtId="0" fontId="69" fillId="0" borderId="105" xfId="1" applyFont="1" applyBorder="1" applyAlignment="1">
      <alignment horizontal="center" vertical="center"/>
    </xf>
    <xf numFmtId="4" fontId="69" fillId="0" borderId="105" xfId="1" applyNumberFormat="1" applyFont="1" applyBorder="1" applyAlignment="1">
      <alignment horizontal="center" vertical="center" wrapText="1"/>
    </xf>
    <xf numFmtId="0" fontId="70" fillId="21" borderId="105" xfId="1" applyFont="1" applyFill="1" applyBorder="1" applyAlignment="1">
      <alignment horizontal="center" vertical="center" wrapText="1"/>
    </xf>
    <xf numFmtId="0" fontId="72" fillId="0" borderId="0" xfId="1" applyFont="1" applyAlignment="1">
      <alignment horizontal="left" vertical="center" indent="1"/>
    </xf>
    <xf numFmtId="0" fontId="66" fillId="0" borderId="105" xfId="1" applyFont="1" applyBorder="1" applyAlignment="1">
      <alignment horizontal="left" vertical="center" wrapText="1"/>
    </xf>
    <xf numFmtId="49" fontId="0" fillId="19" borderId="105" xfId="1" applyNumberFormat="1" applyFont="1" applyFill="1" applyBorder="1" applyAlignment="1" applyProtection="1">
      <alignment horizontal="left" vertical="top" wrapText="1"/>
      <protection locked="0"/>
    </xf>
    <xf numFmtId="177" fontId="0" fillId="0" borderId="107" xfId="1" applyNumberFormat="1" applyFont="1" applyBorder="1" applyAlignment="1">
      <alignment horizontal="left"/>
    </xf>
    <xf numFmtId="178" fontId="0" fillId="0" borderId="107" xfId="1" applyNumberFormat="1" applyFont="1" applyBorder="1" applyAlignment="1">
      <alignment horizontal="left"/>
    </xf>
    <xf numFmtId="0" fontId="63" fillId="0" borderId="0" xfId="1" applyFont="1" applyAlignment="1">
      <alignment horizontal="left" vertical="center"/>
    </xf>
    <xf numFmtId="0" fontId="69" fillId="0" borderId="0" xfId="1" applyFont="1" applyAlignment="1">
      <alignment horizontal="left" vertical="center"/>
    </xf>
    <xf numFmtId="0" fontId="0" fillId="0" borderId="0" xfId="1" applyFont="1" applyAlignment="1">
      <alignment horizontal="center" vertical="center"/>
    </xf>
    <xf numFmtId="0" fontId="73" fillId="0" borderId="0" xfId="307" applyFont="1" applyAlignment="1">
      <alignment horizontal="right" vertical="center"/>
    </xf>
    <xf numFmtId="0" fontId="74" fillId="0" borderId="0" xfId="307" applyFont="1" applyAlignment="1">
      <alignment horizontal="center"/>
    </xf>
    <xf numFmtId="0" fontId="73" fillId="0" borderId="0" xfId="307" applyFont="1" applyAlignment="1">
      <alignment horizontal="left" vertical="center"/>
    </xf>
    <xf numFmtId="0" fontId="73" fillId="0" borderId="0" xfId="307" applyFont="1" applyAlignment="1">
      <alignment horizontal="center" vertical="top"/>
    </xf>
    <xf numFmtId="0" fontId="0" fillId="0" borderId="108" xfId="1" applyFont="1" applyBorder="1" applyAlignment="1">
      <alignment horizontal="left" vertical="center"/>
    </xf>
    <xf numFmtId="166" fontId="8" fillId="2" borderId="22" xfId="0" applyNumberFormat="1" applyFont="1" applyFill="1" applyBorder="1" applyAlignment="1">
      <alignment horizontal="center" vertical="center" wrapText="1"/>
    </xf>
    <xf numFmtId="182" fontId="81" fillId="0" borderId="1" xfId="410" applyNumberFormat="1" applyFont="1" applyBorder="1" applyAlignment="1">
      <alignment horizontal="center"/>
    </xf>
    <xf numFmtId="49" fontId="81" fillId="23" borderId="1" xfId="416" applyNumberFormat="1" applyFont="1" applyFill="1" applyBorder="1" applyAlignment="1" applyProtection="1">
      <alignment horizontal="center"/>
      <protection locked="0"/>
    </xf>
    <xf numFmtId="0" fontId="68" fillId="0" borderId="115" xfId="416" applyFont="1" applyBorder="1"/>
    <xf numFmtId="0" fontId="68" fillId="0" borderId="116" xfId="416" applyFont="1" applyBorder="1"/>
    <xf numFmtId="0" fontId="68" fillId="0" borderId="114" xfId="416" applyFont="1" applyBorder="1" applyAlignment="1">
      <alignment horizontal="center"/>
    </xf>
    <xf numFmtId="0" fontId="68" fillId="0" borderId="118" xfId="416" applyFont="1" applyBorder="1" applyAlignment="1">
      <alignment horizontal="left" wrapText="1"/>
    </xf>
    <xf numFmtId="0" fontId="68" fillId="0" borderId="119" xfId="416" applyFont="1" applyBorder="1" applyAlignment="1">
      <alignment horizontal="left" wrapText="1"/>
    </xf>
    <xf numFmtId="182" fontId="68" fillId="23" borderId="117" xfId="410" applyNumberFormat="1" applyFont="1" applyFill="1" applyBorder="1" applyAlignment="1" applyProtection="1">
      <alignment horizontal="center" wrapText="1"/>
      <protection locked="0"/>
    </xf>
    <xf numFmtId="49" fontId="68" fillId="24" borderId="117" xfId="416" applyNumberFormat="1" applyFont="1" applyFill="1" applyBorder="1" applyAlignment="1" applyProtection="1">
      <alignment horizontal="center" wrapText="1"/>
      <protection locked="0"/>
    </xf>
    <xf numFmtId="0" fontId="80" fillId="22" borderId="0" xfId="416" applyFont="1" applyFill="1" applyAlignment="1">
      <alignment horizontal="center" vertical="center"/>
    </xf>
    <xf numFmtId="49" fontId="68" fillId="23" borderId="1" xfId="416" applyNumberFormat="1" applyFont="1" applyFill="1" applyBorder="1" applyAlignment="1" applyProtection="1">
      <alignment wrapText="1"/>
      <protection locked="0"/>
    </xf>
    <xf numFmtId="49" fontId="68" fillId="23" borderId="1" xfId="416" applyNumberFormat="1" applyFont="1" applyFill="1" applyBorder="1" applyProtection="1">
      <protection locked="0"/>
    </xf>
    <xf numFmtId="0" fontId="81" fillId="0" borderId="1" xfId="416" applyFont="1" applyBorder="1" applyAlignment="1">
      <alignment horizontal="center"/>
    </xf>
    <xf numFmtId="49" fontId="68" fillId="23" borderId="117" xfId="416" applyNumberFormat="1" applyFont="1" applyFill="1" applyBorder="1" applyAlignment="1" applyProtection="1">
      <alignment horizontal="left" wrapText="1"/>
      <protection locked="0"/>
    </xf>
    <xf numFmtId="0" fontId="68" fillId="0" borderId="1" xfId="416" applyFont="1" applyBorder="1"/>
    <xf numFmtId="14" fontId="68" fillId="23" borderId="120" xfId="416" applyNumberFormat="1" applyFont="1" applyFill="1" applyBorder="1" applyAlignment="1" applyProtection="1">
      <alignment horizontal="center"/>
      <protection locked="0"/>
    </xf>
    <xf numFmtId="14" fontId="68" fillId="23" borderId="13" xfId="416" applyNumberFormat="1" applyFont="1" applyFill="1" applyBorder="1" applyAlignment="1" applyProtection="1">
      <alignment horizontal="center"/>
      <protection locked="0"/>
    </xf>
    <xf numFmtId="0" fontId="68" fillId="0" borderId="2" xfId="416" applyFont="1" applyBorder="1" applyAlignment="1">
      <alignment horizontal="right"/>
    </xf>
    <xf numFmtId="0" fontId="68" fillId="23" borderId="2" xfId="416" applyFont="1" applyFill="1" applyBorder="1" applyAlignment="1" applyProtection="1">
      <alignment horizontal="center"/>
      <protection locked="0"/>
    </xf>
    <xf numFmtId="0" fontId="38" fillId="0" borderId="0" xfId="0" applyFont="1" applyAlignment="1">
      <alignment horizontal="center" vertical="center"/>
    </xf>
    <xf numFmtId="0" fontId="58" fillId="0" borderId="0" xfId="0" applyFont="1" applyAlignment="1">
      <alignment horizontal="right"/>
    </xf>
    <xf numFmtId="0" fontId="53" fillId="0" borderId="0" xfId="0" applyFont="1" applyAlignment="1">
      <alignment horizontal="center"/>
    </xf>
    <xf numFmtId="0" fontId="45" fillId="0" borderId="0" xfId="0" applyFont="1" applyAlignment="1">
      <alignment horizontal="center"/>
    </xf>
    <xf numFmtId="0" fontId="54" fillId="0" borderId="0" xfId="0" applyFont="1" applyAlignment="1">
      <alignment horizontal="center"/>
    </xf>
    <xf numFmtId="0" fontId="55" fillId="0" borderId="0" xfId="0" applyFont="1" applyAlignment="1">
      <alignment horizontal="center"/>
    </xf>
    <xf numFmtId="0" fontId="8" fillId="7" borderId="72" xfId="2" applyFont="1" applyFill="1" applyBorder="1" applyAlignment="1">
      <alignment horizontal="center" vertical="center" wrapText="1"/>
    </xf>
    <xf numFmtId="0" fontId="8" fillId="7" borderId="74" xfId="2" applyFont="1" applyFill="1" applyBorder="1" applyAlignment="1">
      <alignment horizontal="center" vertical="center" wrapText="1"/>
    </xf>
    <xf numFmtId="0" fontId="8" fillId="7" borderId="109" xfId="2" applyFont="1" applyFill="1" applyBorder="1" applyAlignment="1">
      <alignment horizontal="center" vertical="center" wrapText="1"/>
    </xf>
    <xf numFmtId="43" fontId="9" fillId="7" borderId="61" xfId="309" applyFont="1" applyFill="1" applyBorder="1" applyAlignment="1">
      <alignment horizontal="center" vertical="center" wrapText="1"/>
    </xf>
    <xf numFmtId="43" fontId="9" fillId="7" borderId="60" xfId="309" applyFont="1" applyFill="1" applyBorder="1" applyAlignment="1">
      <alignment horizontal="center" vertical="center" wrapText="1"/>
    </xf>
    <xf numFmtId="43" fontId="9" fillId="7" borderId="113" xfId="309" applyFont="1" applyFill="1" applyBorder="1" applyAlignment="1">
      <alignment horizontal="center" vertical="center" wrapText="1"/>
    </xf>
  </cellXfs>
  <cellStyles count="417">
    <cellStyle name="Comma 3" xfId="308" xr:uid="{A5C5811D-816B-4F3F-A1CD-53A625EBF4C4}"/>
    <cellStyle name="Euro" xfId="21" xr:uid="{00000000-0005-0000-0000-000000000000}"/>
    <cellStyle name="Euro 10" xfId="22" xr:uid="{00000000-0005-0000-0000-000001000000}"/>
    <cellStyle name="Euro 100" xfId="23" xr:uid="{00000000-0005-0000-0000-000002000000}"/>
    <cellStyle name="Euro 101" xfId="24" xr:uid="{00000000-0005-0000-0000-000003000000}"/>
    <cellStyle name="Euro 102" xfId="25" xr:uid="{00000000-0005-0000-0000-000004000000}"/>
    <cellStyle name="Euro 103" xfId="26" xr:uid="{00000000-0005-0000-0000-000005000000}"/>
    <cellStyle name="Euro 104" xfId="27" xr:uid="{00000000-0005-0000-0000-000006000000}"/>
    <cellStyle name="Euro 105" xfId="28" xr:uid="{00000000-0005-0000-0000-000007000000}"/>
    <cellStyle name="Euro 106" xfId="29" xr:uid="{00000000-0005-0000-0000-000008000000}"/>
    <cellStyle name="Euro 107" xfId="30" xr:uid="{00000000-0005-0000-0000-000009000000}"/>
    <cellStyle name="Euro 108" xfId="31" xr:uid="{00000000-0005-0000-0000-00000A000000}"/>
    <cellStyle name="Euro 109" xfId="32" xr:uid="{00000000-0005-0000-0000-00000B000000}"/>
    <cellStyle name="Euro 11" xfId="33" xr:uid="{00000000-0005-0000-0000-00000C000000}"/>
    <cellStyle name="Euro 110" xfId="34" xr:uid="{00000000-0005-0000-0000-00000D000000}"/>
    <cellStyle name="Euro 111" xfId="35" xr:uid="{00000000-0005-0000-0000-00000E000000}"/>
    <cellStyle name="Euro 112" xfId="36" xr:uid="{00000000-0005-0000-0000-00000F000000}"/>
    <cellStyle name="Euro 113" xfId="37" xr:uid="{00000000-0005-0000-0000-000010000000}"/>
    <cellStyle name="Euro 114" xfId="38" xr:uid="{00000000-0005-0000-0000-000011000000}"/>
    <cellStyle name="Euro 115" xfId="39" xr:uid="{00000000-0005-0000-0000-000012000000}"/>
    <cellStyle name="Euro 116" xfId="40" xr:uid="{00000000-0005-0000-0000-000013000000}"/>
    <cellStyle name="Euro 117" xfId="41" xr:uid="{00000000-0005-0000-0000-000014000000}"/>
    <cellStyle name="Euro 118" xfId="42" xr:uid="{00000000-0005-0000-0000-000015000000}"/>
    <cellStyle name="Euro 119" xfId="43" xr:uid="{00000000-0005-0000-0000-000016000000}"/>
    <cellStyle name="Euro 12" xfId="44" xr:uid="{00000000-0005-0000-0000-000017000000}"/>
    <cellStyle name="Euro 120" xfId="45" xr:uid="{00000000-0005-0000-0000-000018000000}"/>
    <cellStyle name="Euro 121" xfId="46" xr:uid="{00000000-0005-0000-0000-000019000000}"/>
    <cellStyle name="Euro 122" xfId="47" xr:uid="{00000000-0005-0000-0000-00001A000000}"/>
    <cellStyle name="Euro 123" xfId="48" xr:uid="{00000000-0005-0000-0000-00001B000000}"/>
    <cellStyle name="Euro 124" xfId="49" xr:uid="{00000000-0005-0000-0000-00001C000000}"/>
    <cellStyle name="Euro 125" xfId="50" xr:uid="{00000000-0005-0000-0000-00001D000000}"/>
    <cellStyle name="Euro 126" xfId="51" xr:uid="{00000000-0005-0000-0000-00001E000000}"/>
    <cellStyle name="Euro 127" xfId="52" xr:uid="{00000000-0005-0000-0000-00001F000000}"/>
    <cellStyle name="Euro 13" xfId="53" xr:uid="{00000000-0005-0000-0000-000020000000}"/>
    <cellStyle name="Euro 14" xfId="54" xr:uid="{00000000-0005-0000-0000-000021000000}"/>
    <cellStyle name="Euro 15" xfId="55" xr:uid="{00000000-0005-0000-0000-000022000000}"/>
    <cellStyle name="Euro 16" xfId="56" xr:uid="{00000000-0005-0000-0000-000023000000}"/>
    <cellStyle name="Euro 17" xfId="57" xr:uid="{00000000-0005-0000-0000-000024000000}"/>
    <cellStyle name="Euro 18" xfId="58" xr:uid="{00000000-0005-0000-0000-000025000000}"/>
    <cellStyle name="Euro 19" xfId="59" xr:uid="{00000000-0005-0000-0000-000026000000}"/>
    <cellStyle name="Euro 2" xfId="60" xr:uid="{00000000-0005-0000-0000-000027000000}"/>
    <cellStyle name="Euro 20" xfId="61" xr:uid="{00000000-0005-0000-0000-000028000000}"/>
    <cellStyle name="Euro 21" xfId="62" xr:uid="{00000000-0005-0000-0000-000029000000}"/>
    <cellStyle name="Euro 22" xfId="63" xr:uid="{00000000-0005-0000-0000-00002A000000}"/>
    <cellStyle name="Euro 23" xfId="64" xr:uid="{00000000-0005-0000-0000-00002B000000}"/>
    <cellStyle name="Euro 24" xfId="65" xr:uid="{00000000-0005-0000-0000-00002C000000}"/>
    <cellStyle name="Euro 25" xfId="66" xr:uid="{00000000-0005-0000-0000-00002D000000}"/>
    <cellStyle name="Euro 26" xfId="67" xr:uid="{00000000-0005-0000-0000-00002E000000}"/>
    <cellStyle name="Euro 27" xfId="68" xr:uid="{00000000-0005-0000-0000-00002F000000}"/>
    <cellStyle name="Euro 28" xfId="69" xr:uid="{00000000-0005-0000-0000-000030000000}"/>
    <cellStyle name="Euro 29" xfId="70" xr:uid="{00000000-0005-0000-0000-000031000000}"/>
    <cellStyle name="Euro 3" xfId="71" xr:uid="{00000000-0005-0000-0000-000032000000}"/>
    <cellStyle name="Euro 30" xfId="72" xr:uid="{00000000-0005-0000-0000-000033000000}"/>
    <cellStyle name="Euro 31" xfId="73" xr:uid="{00000000-0005-0000-0000-000034000000}"/>
    <cellStyle name="Euro 32" xfId="74" xr:uid="{00000000-0005-0000-0000-000035000000}"/>
    <cellStyle name="Euro 33" xfId="75" xr:uid="{00000000-0005-0000-0000-000036000000}"/>
    <cellStyle name="Euro 34" xfId="76" xr:uid="{00000000-0005-0000-0000-000037000000}"/>
    <cellStyle name="Euro 35" xfId="77" xr:uid="{00000000-0005-0000-0000-000038000000}"/>
    <cellStyle name="Euro 36" xfId="78" xr:uid="{00000000-0005-0000-0000-000039000000}"/>
    <cellStyle name="Euro 37" xfId="79" xr:uid="{00000000-0005-0000-0000-00003A000000}"/>
    <cellStyle name="Euro 38" xfId="80" xr:uid="{00000000-0005-0000-0000-00003B000000}"/>
    <cellStyle name="Euro 39" xfId="81" xr:uid="{00000000-0005-0000-0000-00003C000000}"/>
    <cellStyle name="Euro 4" xfId="82" xr:uid="{00000000-0005-0000-0000-00003D000000}"/>
    <cellStyle name="Euro 40" xfId="83" xr:uid="{00000000-0005-0000-0000-00003E000000}"/>
    <cellStyle name="Euro 41" xfId="84" xr:uid="{00000000-0005-0000-0000-00003F000000}"/>
    <cellStyle name="Euro 42" xfId="85" xr:uid="{00000000-0005-0000-0000-000040000000}"/>
    <cellStyle name="Euro 43" xfId="86" xr:uid="{00000000-0005-0000-0000-000041000000}"/>
    <cellStyle name="Euro 44" xfId="87" xr:uid="{00000000-0005-0000-0000-000042000000}"/>
    <cellStyle name="Euro 45" xfId="88" xr:uid="{00000000-0005-0000-0000-000043000000}"/>
    <cellStyle name="Euro 46" xfId="89" xr:uid="{00000000-0005-0000-0000-000044000000}"/>
    <cellStyle name="Euro 47" xfId="90" xr:uid="{00000000-0005-0000-0000-000045000000}"/>
    <cellStyle name="Euro 48" xfId="91" xr:uid="{00000000-0005-0000-0000-000046000000}"/>
    <cellStyle name="Euro 49" xfId="92" xr:uid="{00000000-0005-0000-0000-000047000000}"/>
    <cellStyle name="Euro 5" xfId="93" xr:uid="{00000000-0005-0000-0000-000048000000}"/>
    <cellStyle name="Euro 50" xfId="94" xr:uid="{00000000-0005-0000-0000-000049000000}"/>
    <cellStyle name="Euro 51" xfId="95" xr:uid="{00000000-0005-0000-0000-00004A000000}"/>
    <cellStyle name="Euro 52" xfId="96" xr:uid="{00000000-0005-0000-0000-00004B000000}"/>
    <cellStyle name="Euro 53" xfId="97" xr:uid="{00000000-0005-0000-0000-00004C000000}"/>
    <cellStyle name="Euro 54" xfId="98" xr:uid="{00000000-0005-0000-0000-00004D000000}"/>
    <cellStyle name="Euro 55" xfId="99" xr:uid="{00000000-0005-0000-0000-00004E000000}"/>
    <cellStyle name="Euro 56" xfId="100" xr:uid="{00000000-0005-0000-0000-00004F000000}"/>
    <cellStyle name="Euro 57" xfId="101" xr:uid="{00000000-0005-0000-0000-000050000000}"/>
    <cellStyle name="Euro 58" xfId="102" xr:uid="{00000000-0005-0000-0000-000051000000}"/>
    <cellStyle name="Euro 59" xfId="103" xr:uid="{00000000-0005-0000-0000-000052000000}"/>
    <cellStyle name="Euro 6" xfId="104" xr:uid="{00000000-0005-0000-0000-000053000000}"/>
    <cellStyle name="Euro 60" xfId="105" xr:uid="{00000000-0005-0000-0000-000054000000}"/>
    <cellStyle name="Euro 61" xfId="106" xr:uid="{00000000-0005-0000-0000-000055000000}"/>
    <cellStyle name="Euro 62" xfId="107" xr:uid="{00000000-0005-0000-0000-000056000000}"/>
    <cellStyle name="Euro 63" xfId="108" xr:uid="{00000000-0005-0000-0000-000057000000}"/>
    <cellStyle name="Euro 64" xfId="109" xr:uid="{00000000-0005-0000-0000-000058000000}"/>
    <cellStyle name="Euro 65" xfId="110" xr:uid="{00000000-0005-0000-0000-000059000000}"/>
    <cellStyle name="Euro 66" xfId="111" xr:uid="{00000000-0005-0000-0000-00005A000000}"/>
    <cellStyle name="Euro 67" xfId="112" xr:uid="{00000000-0005-0000-0000-00005B000000}"/>
    <cellStyle name="Euro 68" xfId="113" xr:uid="{00000000-0005-0000-0000-00005C000000}"/>
    <cellStyle name="Euro 69" xfId="114" xr:uid="{00000000-0005-0000-0000-00005D000000}"/>
    <cellStyle name="Euro 7" xfId="115" xr:uid="{00000000-0005-0000-0000-00005E000000}"/>
    <cellStyle name="Euro 70" xfId="116" xr:uid="{00000000-0005-0000-0000-00005F000000}"/>
    <cellStyle name="Euro 71" xfId="117" xr:uid="{00000000-0005-0000-0000-000060000000}"/>
    <cellStyle name="Euro 72" xfId="118" xr:uid="{00000000-0005-0000-0000-000061000000}"/>
    <cellStyle name="Euro 73" xfId="119" xr:uid="{00000000-0005-0000-0000-000062000000}"/>
    <cellStyle name="Euro 74" xfId="120" xr:uid="{00000000-0005-0000-0000-000063000000}"/>
    <cellStyle name="Euro 75" xfId="121" xr:uid="{00000000-0005-0000-0000-000064000000}"/>
    <cellStyle name="Euro 76" xfId="122" xr:uid="{00000000-0005-0000-0000-000065000000}"/>
    <cellStyle name="Euro 77" xfId="123" xr:uid="{00000000-0005-0000-0000-000066000000}"/>
    <cellStyle name="Euro 78" xfId="124" xr:uid="{00000000-0005-0000-0000-000067000000}"/>
    <cellStyle name="Euro 79" xfId="125" xr:uid="{00000000-0005-0000-0000-000068000000}"/>
    <cellStyle name="Euro 8" xfId="126" xr:uid="{00000000-0005-0000-0000-000069000000}"/>
    <cellStyle name="Euro 80" xfId="127" xr:uid="{00000000-0005-0000-0000-00006A000000}"/>
    <cellStyle name="Euro 81" xfId="128" xr:uid="{00000000-0005-0000-0000-00006B000000}"/>
    <cellStyle name="Euro 82" xfId="129" xr:uid="{00000000-0005-0000-0000-00006C000000}"/>
    <cellStyle name="Euro 83" xfId="130" xr:uid="{00000000-0005-0000-0000-00006D000000}"/>
    <cellStyle name="Euro 84" xfId="131" xr:uid="{00000000-0005-0000-0000-00006E000000}"/>
    <cellStyle name="Euro 85" xfId="132" xr:uid="{00000000-0005-0000-0000-00006F000000}"/>
    <cellStyle name="Euro 86" xfId="133" xr:uid="{00000000-0005-0000-0000-000070000000}"/>
    <cellStyle name="Euro 87" xfId="134" xr:uid="{00000000-0005-0000-0000-000071000000}"/>
    <cellStyle name="Euro 88" xfId="135" xr:uid="{00000000-0005-0000-0000-000072000000}"/>
    <cellStyle name="Euro 89" xfId="136" xr:uid="{00000000-0005-0000-0000-000073000000}"/>
    <cellStyle name="Euro 9" xfId="137" xr:uid="{00000000-0005-0000-0000-000074000000}"/>
    <cellStyle name="Euro 90" xfId="138" xr:uid="{00000000-0005-0000-0000-000075000000}"/>
    <cellStyle name="Euro 91" xfId="139" xr:uid="{00000000-0005-0000-0000-000076000000}"/>
    <cellStyle name="Euro 92" xfId="140" xr:uid="{00000000-0005-0000-0000-000077000000}"/>
    <cellStyle name="Euro 93" xfId="141" xr:uid="{00000000-0005-0000-0000-000078000000}"/>
    <cellStyle name="Euro 94" xfId="142" xr:uid="{00000000-0005-0000-0000-000079000000}"/>
    <cellStyle name="Euro 95" xfId="143" xr:uid="{00000000-0005-0000-0000-00007A000000}"/>
    <cellStyle name="Euro 96" xfId="144" xr:uid="{00000000-0005-0000-0000-00007B000000}"/>
    <cellStyle name="Euro 97" xfId="145" xr:uid="{00000000-0005-0000-0000-00007C000000}"/>
    <cellStyle name="Euro 98" xfId="146" xr:uid="{00000000-0005-0000-0000-00007D000000}"/>
    <cellStyle name="Euro 99" xfId="147" xr:uid="{00000000-0005-0000-0000-00007E000000}"/>
    <cellStyle name="Excel Built-in Normal" xfId="17" xr:uid="{00000000-0005-0000-0000-00007F000000}"/>
    <cellStyle name="Moeda" xfId="413" builtinId="4"/>
    <cellStyle name="Moeda 10" xfId="313" xr:uid="{66EF50AE-7825-4BE9-80D8-DA35F1E67389}"/>
    <cellStyle name="Moeda 11" xfId="314" xr:uid="{A9F29244-0E70-486C-A57B-3264C2400BD9}"/>
    <cellStyle name="Moeda 12" xfId="315" xr:uid="{CB835C78-D531-49F2-B76C-816FB313F291}"/>
    <cellStyle name="Moeda 13" xfId="316" xr:uid="{E4211938-4D3D-4B5A-A5DF-EEA8DB3D2B1B}"/>
    <cellStyle name="Moeda 14" xfId="317" xr:uid="{26C09760-E2DE-41B0-8A8D-4B8DB4816B1A}"/>
    <cellStyle name="Moeda 15" xfId="318" xr:uid="{3C7DA144-C307-412B-8736-00F4540A751E}"/>
    <cellStyle name="Moeda 16" xfId="319" xr:uid="{FF676E2C-BF01-4A46-8E6E-1F4B80827055}"/>
    <cellStyle name="Moeda 17" xfId="320" xr:uid="{454B92D2-5FCE-46C9-B5F4-62F27F783346}"/>
    <cellStyle name="Moeda 18" xfId="321" xr:uid="{4808EAFF-B07B-4D87-B6BA-35FF653223E1}"/>
    <cellStyle name="Moeda 19" xfId="322" xr:uid="{42ED92E8-B4C8-46FF-8F4A-110CBD4C26B6}"/>
    <cellStyle name="Moeda 2" xfId="9" xr:uid="{00000000-0005-0000-0000-000080000000}"/>
    <cellStyle name="Moeda 2 2" xfId="148" xr:uid="{00000000-0005-0000-0000-000081000000}"/>
    <cellStyle name="Moeda 2 3" xfId="149" xr:uid="{00000000-0005-0000-0000-000082000000}"/>
    <cellStyle name="Moeda 2 4" xfId="150" xr:uid="{00000000-0005-0000-0000-000083000000}"/>
    <cellStyle name="Moeda 2 5" xfId="151" xr:uid="{00000000-0005-0000-0000-000084000000}"/>
    <cellStyle name="Moeda 2 6" xfId="152" xr:uid="{00000000-0005-0000-0000-000085000000}"/>
    <cellStyle name="Moeda 2 7" xfId="153" xr:uid="{00000000-0005-0000-0000-000086000000}"/>
    <cellStyle name="Moeda 2 8" xfId="154" xr:uid="{00000000-0005-0000-0000-000087000000}"/>
    <cellStyle name="Moeda 2 9" xfId="310" xr:uid="{0AE6F39A-9D6D-4D2F-ADAB-D04E3ED56A94}"/>
    <cellStyle name="Moeda 20" xfId="323" xr:uid="{C2BEAD1E-6C10-41EC-A36F-39D323B0AF54}"/>
    <cellStyle name="Moeda 21" xfId="324" xr:uid="{E218E6E4-D888-4839-A79D-C1468F10D4FB}"/>
    <cellStyle name="Moeda 22" xfId="325" xr:uid="{AE4AAF6C-94C2-4512-ABCE-6D4AB01E9876}"/>
    <cellStyle name="Moeda 23" xfId="326" xr:uid="{9B1F42EE-615F-4CB0-8E84-E9618D53EC27}"/>
    <cellStyle name="Moeda 24" xfId="327" xr:uid="{6BD9CB97-1102-4F2C-BD6B-24335B9E60B6}"/>
    <cellStyle name="Moeda 25" xfId="328" xr:uid="{36ED6B8B-C56E-4689-8E34-B2E8D39A6A1B}"/>
    <cellStyle name="Moeda 26" xfId="329" xr:uid="{C163E9CB-0549-4E13-B6AB-199D4C72C420}"/>
    <cellStyle name="Moeda 27" xfId="330" xr:uid="{B5F2A58D-F422-4780-86FC-47FF0DC89FEB}"/>
    <cellStyle name="Moeda 28" xfId="331" xr:uid="{B21460CB-230E-4FB6-A477-F35AF46378E0}"/>
    <cellStyle name="Moeda 29" xfId="332" xr:uid="{81A7BE2D-F319-4BBE-A17A-04A0A2610906}"/>
    <cellStyle name="Moeda 3" xfId="333" xr:uid="{48B02A46-1296-48DD-8479-948521B63A6B}"/>
    <cellStyle name="Moeda 3 2" xfId="334" xr:uid="{AD9DA4DB-95A6-4E6C-8CE9-C0A2AB64BD90}"/>
    <cellStyle name="Moeda 30" xfId="335" xr:uid="{9D4A6769-C26F-419E-AAFB-C162B90D31C1}"/>
    <cellStyle name="Moeda 31" xfId="336" xr:uid="{8B73F48E-34A3-48CA-905B-BC2676CA0CB8}"/>
    <cellStyle name="Moeda 32" xfId="337" xr:uid="{B583B871-1F29-49F4-AEA9-E8F9D7E331DA}"/>
    <cellStyle name="Moeda 33" xfId="338" xr:uid="{6622778D-1EA6-4186-BBFF-1CED91B878B2}"/>
    <cellStyle name="Moeda 34" xfId="339" xr:uid="{028C2A37-B37F-4D55-A669-9A109696F27C}"/>
    <cellStyle name="Moeda 35" xfId="340" xr:uid="{BCA69B47-FD04-4C22-8109-730D65F16402}"/>
    <cellStyle name="Moeda 36" xfId="341" xr:uid="{6F27F6E6-AF6C-4C40-B8B4-7891F6E03CD0}"/>
    <cellStyle name="Moeda 37" xfId="342" xr:uid="{BF93237A-3EE6-4D6A-B52B-F992D0E5244E}"/>
    <cellStyle name="Moeda 38" xfId="343" xr:uid="{D1FC77E9-60A8-4313-8A50-EAB7C653B6CC}"/>
    <cellStyle name="Moeda 39" xfId="344" xr:uid="{D7CC64CF-9B3D-4571-8C5A-31EF821FA565}"/>
    <cellStyle name="Moeda 4" xfId="345" xr:uid="{FDDDD91F-325C-4AF9-AEC5-FB2AE0B97426}"/>
    <cellStyle name="Moeda 40" xfId="346" xr:uid="{157074EB-4335-47F5-8F35-E36B44EC8010}"/>
    <cellStyle name="Moeda 41" xfId="347" xr:uid="{0256D39A-56BC-4EC9-B848-D80408CE2FCD}"/>
    <cellStyle name="Moeda 42" xfId="348" xr:uid="{273FD908-F2AB-4B50-8452-7859BBCBB411}"/>
    <cellStyle name="Moeda 43" xfId="349" xr:uid="{37B8691A-B491-4022-A71A-754290B2B239}"/>
    <cellStyle name="Moeda 44" xfId="350" xr:uid="{7AFB1653-D232-4245-B97B-FADC4E122A77}"/>
    <cellStyle name="Moeda 45" xfId="351" xr:uid="{FB97F60D-1581-455F-BD9A-4403E0FCE894}"/>
    <cellStyle name="Moeda 46" xfId="352" xr:uid="{F12D7AC5-5B79-4976-AB11-1911F20B8861}"/>
    <cellStyle name="Moeda 47" xfId="353" xr:uid="{797815C3-B391-45A4-8CE4-42DABC721160}"/>
    <cellStyle name="Moeda 5" xfId="354" xr:uid="{B73A1D2F-9E73-45A5-9EE5-1AC7C35C4D3E}"/>
    <cellStyle name="Moeda 6" xfId="355" xr:uid="{B22AD4F6-3371-43F9-A478-07E8C566DBB2}"/>
    <cellStyle name="Moeda 7" xfId="356" xr:uid="{20B5856C-7A3F-472F-AECE-E201621B1F9F}"/>
    <cellStyle name="Moeda 8" xfId="357" xr:uid="{20B3BD79-EDB5-4D3A-A5AF-47CEEAF0C6DB}"/>
    <cellStyle name="Moeda 9" xfId="358" xr:uid="{F692576E-8ACA-4F32-8FEB-E6923A643DB8}"/>
    <cellStyle name="Moeda_Composicao BDI v2.1" xfId="415" xr:uid="{7F2DBF32-052F-4A24-A905-2BB98DE78916}"/>
    <cellStyle name="Normal" xfId="0" builtinId="0"/>
    <cellStyle name="Normal 10" xfId="155" xr:uid="{00000000-0005-0000-0000-000089000000}"/>
    <cellStyle name="Normal 10 2" xfId="156" xr:uid="{00000000-0005-0000-0000-00008A000000}"/>
    <cellStyle name="Normal 10 2 6" xfId="307" xr:uid="{0ACCBC28-9D71-4A43-BA79-E473AA6AC7F6}"/>
    <cellStyle name="Normal 10 3" xfId="157" xr:uid="{00000000-0005-0000-0000-00008B000000}"/>
    <cellStyle name="Normal 11" xfId="306" xr:uid="{00000000-0005-0000-0000-00008C000000}"/>
    <cellStyle name="Normal 11 2" xfId="158" xr:uid="{00000000-0005-0000-0000-00008D000000}"/>
    <cellStyle name="Normal 12" xfId="359" xr:uid="{C45498DA-8C43-46D9-9C5E-F9483B409B70}"/>
    <cellStyle name="Normal 12 2" xfId="159" xr:uid="{00000000-0005-0000-0000-00008E000000}"/>
    <cellStyle name="Normal 12 3" xfId="160" xr:uid="{00000000-0005-0000-0000-00008F000000}"/>
    <cellStyle name="Normal 12 4" xfId="161" xr:uid="{00000000-0005-0000-0000-000090000000}"/>
    <cellStyle name="Normal 12 5" xfId="162" xr:uid="{00000000-0005-0000-0000-000091000000}"/>
    <cellStyle name="Normal 12 6" xfId="163" xr:uid="{00000000-0005-0000-0000-000092000000}"/>
    <cellStyle name="Normal 13" xfId="164" xr:uid="{00000000-0005-0000-0000-000093000000}"/>
    <cellStyle name="Normal 13 2" xfId="165" xr:uid="{00000000-0005-0000-0000-000094000000}"/>
    <cellStyle name="Normal 13 2 2" xfId="166" xr:uid="{00000000-0005-0000-0000-000095000000}"/>
    <cellStyle name="Normal 13 2 2 2" xfId="167" xr:uid="{00000000-0005-0000-0000-000096000000}"/>
    <cellStyle name="Normal 13 2 2 2 2" xfId="168" xr:uid="{00000000-0005-0000-0000-000097000000}"/>
    <cellStyle name="Normal 13 2 2 2 2 2" xfId="169" xr:uid="{00000000-0005-0000-0000-000098000000}"/>
    <cellStyle name="Normal 13 2 2 2 2 2 2" xfId="170" xr:uid="{00000000-0005-0000-0000-000099000000}"/>
    <cellStyle name="Normal 13 2 2 2 2 2 3" xfId="171" xr:uid="{00000000-0005-0000-0000-00009A000000}"/>
    <cellStyle name="Normal 13 2 2 2 2 3" xfId="172" xr:uid="{00000000-0005-0000-0000-00009B000000}"/>
    <cellStyle name="Normal 13 2 2 2 3" xfId="173" xr:uid="{00000000-0005-0000-0000-00009C000000}"/>
    <cellStyle name="Normal 13 2 2 2 4" xfId="174" xr:uid="{00000000-0005-0000-0000-00009D000000}"/>
    <cellStyle name="Normal 13 2 2 3" xfId="175" xr:uid="{00000000-0005-0000-0000-00009E000000}"/>
    <cellStyle name="Normal 13 2 2 3 2" xfId="176" xr:uid="{00000000-0005-0000-0000-00009F000000}"/>
    <cellStyle name="Normal 13 2 2 3 3" xfId="177" xr:uid="{00000000-0005-0000-0000-0000A0000000}"/>
    <cellStyle name="Normal 13 2 2 4" xfId="178" xr:uid="{00000000-0005-0000-0000-0000A1000000}"/>
    <cellStyle name="Normal 13 2 3" xfId="179" xr:uid="{00000000-0005-0000-0000-0000A2000000}"/>
    <cellStyle name="Normal 13 2 3 2" xfId="180" xr:uid="{00000000-0005-0000-0000-0000A3000000}"/>
    <cellStyle name="Normal 13 2 3 2 2" xfId="181" xr:uid="{00000000-0005-0000-0000-0000A4000000}"/>
    <cellStyle name="Normal 13 2 3 2 3" xfId="182" xr:uid="{00000000-0005-0000-0000-0000A5000000}"/>
    <cellStyle name="Normal 13 2 3 3" xfId="183" xr:uid="{00000000-0005-0000-0000-0000A6000000}"/>
    <cellStyle name="Normal 13 2 4" xfId="184" xr:uid="{00000000-0005-0000-0000-0000A7000000}"/>
    <cellStyle name="Normal 13 2 5" xfId="185" xr:uid="{00000000-0005-0000-0000-0000A8000000}"/>
    <cellStyle name="Normal 13 3" xfId="186" xr:uid="{00000000-0005-0000-0000-0000A9000000}"/>
    <cellStyle name="Normal 13 3 2" xfId="187" xr:uid="{00000000-0005-0000-0000-0000AA000000}"/>
    <cellStyle name="Normal 13 3 2 2" xfId="188" xr:uid="{00000000-0005-0000-0000-0000AB000000}"/>
    <cellStyle name="Normal 13 3 2 2 2" xfId="189" xr:uid="{00000000-0005-0000-0000-0000AC000000}"/>
    <cellStyle name="Normal 13 3 2 2 3" xfId="190" xr:uid="{00000000-0005-0000-0000-0000AD000000}"/>
    <cellStyle name="Normal 13 3 2 3" xfId="191" xr:uid="{00000000-0005-0000-0000-0000AE000000}"/>
    <cellStyle name="Normal 13 3 3" xfId="192" xr:uid="{00000000-0005-0000-0000-0000AF000000}"/>
    <cellStyle name="Normal 13 3 4" xfId="193" xr:uid="{00000000-0005-0000-0000-0000B0000000}"/>
    <cellStyle name="Normal 13 4" xfId="194" xr:uid="{00000000-0005-0000-0000-0000B1000000}"/>
    <cellStyle name="Normal 13 4 2" xfId="195" xr:uid="{00000000-0005-0000-0000-0000B2000000}"/>
    <cellStyle name="Normal 13 4 3" xfId="196" xr:uid="{00000000-0005-0000-0000-0000B3000000}"/>
    <cellStyle name="Normal 13 5" xfId="197" xr:uid="{00000000-0005-0000-0000-0000B4000000}"/>
    <cellStyle name="Normal 14" xfId="198" xr:uid="{00000000-0005-0000-0000-0000B5000000}"/>
    <cellStyle name="Normal 14 2" xfId="199" xr:uid="{00000000-0005-0000-0000-0000B6000000}"/>
    <cellStyle name="Normal 14 2 2" xfId="200" xr:uid="{00000000-0005-0000-0000-0000B7000000}"/>
    <cellStyle name="Normal 14 2 2 2" xfId="201" xr:uid="{00000000-0005-0000-0000-0000B8000000}"/>
    <cellStyle name="Normal 14 2 2 2 2" xfId="202" xr:uid="{00000000-0005-0000-0000-0000B9000000}"/>
    <cellStyle name="Normal 14 2 2 2 3" xfId="203" xr:uid="{00000000-0005-0000-0000-0000BA000000}"/>
    <cellStyle name="Normal 14 2 2 3" xfId="204" xr:uid="{00000000-0005-0000-0000-0000BB000000}"/>
    <cellStyle name="Normal 14 2 3" xfId="205" xr:uid="{00000000-0005-0000-0000-0000BC000000}"/>
    <cellStyle name="Normal 14 2 4" xfId="206" xr:uid="{00000000-0005-0000-0000-0000BD000000}"/>
    <cellStyle name="Normal 14 3" xfId="207" xr:uid="{00000000-0005-0000-0000-0000BE000000}"/>
    <cellStyle name="Normal 14 3 2" xfId="208" xr:uid="{00000000-0005-0000-0000-0000BF000000}"/>
    <cellStyle name="Normal 14 3 3" xfId="209" xr:uid="{00000000-0005-0000-0000-0000C0000000}"/>
    <cellStyle name="Normal 14 4" xfId="210" xr:uid="{00000000-0005-0000-0000-0000C1000000}"/>
    <cellStyle name="Normal 15" xfId="211" xr:uid="{00000000-0005-0000-0000-0000C2000000}"/>
    <cellStyle name="Normal 15 2" xfId="212" xr:uid="{00000000-0005-0000-0000-0000C3000000}"/>
    <cellStyle name="Normal 15 2 2" xfId="213" xr:uid="{00000000-0005-0000-0000-0000C4000000}"/>
    <cellStyle name="Normal 15 2 3" xfId="214" xr:uid="{00000000-0005-0000-0000-0000C5000000}"/>
    <cellStyle name="Normal 15 3" xfId="215" xr:uid="{00000000-0005-0000-0000-0000C6000000}"/>
    <cellStyle name="Normal 16" xfId="216" xr:uid="{00000000-0005-0000-0000-0000C7000000}"/>
    <cellStyle name="Normal 16 2" xfId="217" xr:uid="{00000000-0005-0000-0000-0000C8000000}"/>
    <cellStyle name="Normal 17" xfId="218" xr:uid="{00000000-0005-0000-0000-0000C9000000}"/>
    <cellStyle name="Normal 18" xfId="360" xr:uid="{A9A949E3-F187-4BBD-A52B-F4431F3DAA01}"/>
    <cellStyle name="Normal 19" xfId="361" xr:uid="{E7C53681-EABA-488E-B2B1-43496F09F6FD}"/>
    <cellStyle name="Normal 2" xfId="1" xr:uid="{00000000-0005-0000-0000-0000CA000000}"/>
    <cellStyle name="Normal 2 10" xfId="219" xr:uid="{00000000-0005-0000-0000-0000CB000000}"/>
    <cellStyle name="Normal 2 11" xfId="220" xr:uid="{00000000-0005-0000-0000-0000CC000000}"/>
    <cellStyle name="Normal 2 12" xfId="221" xr:uid="{00000000-0005-0000-0000-0000CD000000}"/>
    <cellStyle name="Normal 2 13" xfId="222" xr:uid="{00000000-0005-0000-0000-0000CE000000}"/>
    <cellStyle name="Normal 2 2" xfId="11" xr:uid="{00000000-0005-0000-0000-0000CF000000}"/>
    <cellStyle name="Normal 2 2 2" xfId="409" xr:uid="{C50771E9-1775-4656-882D-E224DEDB16C0}"/>
    <cellStyle name="Normal 2 2 3" xfId="412" xr:uid="{37FF8965-CC29-480E-80E3-15ABE749CD4A}"/>
    <cellStyle name="Normal 2 3" xfId="223" xr:uid="{00000000-0005-0000-0000-0000D0000000}"/>
    <cellStyle name="Normal 2 4" xfId="224" xr:uid="{00000000-0005-0000-0000-0000D1000000}"/>
    <cellStyle name="Normal 2 5" xfId="225" xr:uid="{00000000-0005-0000-0000-0000D2000000}"/>
    <cellStyle name="Normal 2 6" xfId="226" xr:uid="{00000000-0005-0000-0000-0000D3000000}"/>
    <cellStyle name="Normal 2 7" xfId="227" xr:uid="{00000000-0005-0000-0000-0000D4000000}"/>
    <cellStyle name="Normal 2 8" xfId="228" xr:uid="{00000000-0005-0000-0000-0000D5000000}"/>
    <cellStyle name="Normal 2 9" xfId="229" xr:uid="{00000000-0005-0000-0000-0000D6000000}"/>
    <cellStyle name="Normal 20" xfId="362" xr:uid="{43E46868-BA12-4D60-94B5-1751812C3737}"/>
    <cellStyle name="Normal 21" xfId="363" xr:uid="{724AA4EB-7FBD-48DC-8430-73132C03B552}"/>
    <cellStyle name="Normal 22" xfId="364" xr:uid="{4B76D5C7-C560-4527-B010-611A6A9D995C}"/>
    <cellStyle name="Normal 23" xfId="365" xr:uid="{F3FA47EA-9714-42E0-A978-13E86F4DAF97}"/>
    <cellStyle name="Normal 24" xfId="404" xr:uid="{4F51DBED-1A72-4127-A03E-890766040B81}"/>
    <cellStyle name="Normal 25" xfId="408" xr:uid="{6FE6F63C-CBC6-4AEC-8BD6-03B8F028A3A9}"/>
    <cellStyle name="Normal 25 2" xfId="416" xr:uid="{8C960AE8-8D42-4C11-A758-69679345EE61}"/>
    <cellStyle name="Normal 3" xfId="12" xr:uid="{00000000-0005-0000-0000-0000D7000000}"/>
    <cellStyle name="Normal 3 2" xfId="230" xr:uid="{00000000-0005-0000-0000-0000D8000000}"/>
    <cellStyle name="Normal 3 3" xfId="231" xr:uid="{00000000-0005-0000-0000-0000D9000000}"/>
    <cellStyle name="Normal 3 4" xfId="232" xr:uid="{00000000-0005-0000-0000-0000DA000000}"/>
    <cellStyle name="Normal 3 5" xfId="233" xr:uid="{00000000-0005-0000-0000-0000DB000000}"/>
    <cellStyle name="Normal 3 6" xfId="234" xr:uid="{00000000-0005-0000-0000-0000DC000000}"/>
    <cellStyle name="Normal 3 7" xfId="235" xr:uid="{00000000-0005-0000-0000-0000DD000000}"/>
    <cellStyle name="Normal 3 8" xfId="236" xr:uid="{00000000-0005-0000-0000-0000DE000000}"/>
    <cellStyle name="Normal 3 9" xfId="411" xr:uid="{B7A1A76A-D091-49E4-B988-47CE7A71F1BE}"/>
    <cellStyle name="Normal 4" xfId="13" xr:uid="{00000000-0005-0000-0000-0000DF000000}"/>
    <cellStyle name="Normal 4 2" xfId="237" xr:uid="{00000000-0005-0000-0000-0000E0000000}"/>
    <cellStyle name="Normal 4 3" xfId="238" xr:uid="{00000000-0005-0000-0000-0000E1000000}"/>
    <cellStyle name="Normal 4 4" xfId="239" xr:uid="{00000000-0005-0000-0000-0000E2000000}"/>
    <cellStyle name="Normal 4 5" xfId="240" xr:uid="{00000000-0005-0000-0000-0000E3000000}"/>
    <cellStyle name="Normal 4 6" xfId="241" xr:uid="{00000000-0005-0000-0000-0000E4000000}"/>
    <cellStyle name="Normal 4 7" xfId="242" xr:uid="{00000000-0005-0000-0000-0000E5000000}"/>
    <cellStyle name="Normal 4 8" xfId="243" xr:uid="{00000000-0005-0000-0000-0000E6000000}"/>
    <cellStyle name="Normal 5" xfId="15" xr:uid="{00000000-0005-0000-0000-0000E7000000}"/>
    <cellStyle name="Normal 5 2" xfId="244" xr:uid="{00000000-0005-0000-0000-0000E8000000}"/>
    <cellStyle name="Normal 5 2 2" xfId="245" xr:uid="{00000000-0005-0000-0000-0000E9000000}"/>
    <cellStyle name="Normal 5 2 3" xfId="246" xr:uid="{00000000-0005-0000-0000-0000EA000000}"/>
    <cellStyle name="Normal 5 2 4" xfId="247" xr:uid="{00000000-0005-0000-0000-0000EB000000}"/>
    <cellStyle name="Normal 5 2 5" xfId="248" xr:uid="{00000000-0005-0000-0000-0000EC000000}"/>
    <cellStyle name="Normal 5 2 6" xfId="249" xr:uid="{00000000-0005-0000-0000-0000ED000000}"/>
    <cellStyle name="Normal 5 3" xfId="250" xr:uid="{00000000-0005-0000-0000-0000EE000000}"/>
    <cellStyle name="Normal 5 4" xfId="251" xr:uid="{00000000-0005-0000-0000-0000EF000000}"/>
    <cellStyle name="Normal 5 5" xfId="252" xr:uid="{00000000-0005-0000-0000-0000F0000000}"/>
    <cellStyle name="Normal 5 6" xfId="253" xr:uid="{00000000-0005-0000-0000-0000F1000000}"/>
    <cellStyle name="Normal 5 7" xfId="254" xr:uid="{00000000-0005-0000-0000-0000F2000000}"/>
    <cellStyle name="Normal 5 7 2" xfId="255" xr:uid="{00000000-0005-0000-0000-0000F3000000}"/>
    <cellStyle name="Normal 5 8" xfId="256" xr:uid="{00000000-0005-0000-0000-0000F4000000}"/>
    <cellStyle name="Normal 6" xfId="14" xr:uid="{00000000-0005-0000-0000-0000F5000000}"/>
    <cellStyle name="Normal 7" xfId="257" xr:uid="{00000000-0005-0000-0000-0000F6000000}"/>
    <cellStyle name="Normal 7 2" xfId="258" xr:uid="{00000000-0005-0000-0000-0000F7000000}"/>
    <cellStyle name="Normal 7 3" xfId="259" xr:uid="{00000000-0005-0000-0000-0000F8000000}"/>
    <cellStyle name="Normal 7 4" xfId="260" xr:uid="{00000000-0005-0000-0000-0000F9000000}"/>
    <cellStyle name="Normal 7 5" xfId="261" xr:uid="{00000000-0005-0000-0000-0000FA000000}"/>
    <cellStyle name="Normal 7 6" xfId="262" xr:uid="{00000000-0005-0000-0000-0000FB000000}"/>
    <cellStyle name="Normal 7 7" xfId="263" xr:uid="{00000000-0005-0000-0000-0000FC000000}"/>
    <cellStyle name="Normal 7 8" xfId="264" xr:uid="{00000000-0005-0000-0000-0000FD000000}"/>
    <cellStyle name="Normal 7 9" xfId="265" xr:uid="{00000000-0005-0000-0000-0000FE000000}"/>
    <cellStyle name="Normal 8" xfId="266" xr:uid="{00000000-0005-0000-0000-0000FF000000}"/>
    <cellStyle name="Normal 8 2" xfId="267" xr:uid="{00000000-0005-0000-0000-000000010000}"/>
    <cellStyle name="Normal 8 3" xfId="268" xr:uid="{00000000-0005-0000-0000-000001010000}"/>
    <cellStyle name="Normal 8 4" xfId="269" xr:uid="{00000000-0005-0000-0000-000002010000}"/>
    <cellStyle name="Normal 8 5" xfId="270" xr:uid="{00000000-0005-0000-0000-000003010000}"/>
    <cellStyle name="Normal 8 6" xfId="271" xr:uid="{00000000-0005-0000-0000-000004010000}"/>
    <cellStyle name="Normal 8 7" xfId="272" xr:uid="{00000000-0005-0000-0000-000005010000}"/>
    <cellStyle name="Normal 8 8" xfId="273" xr:uid="{00000000-0005-0000-0000-000006010000}"/>
    <cellStyle name="Normal 8 9" xfId="274" xr:uid="{00000000-0005-0000-0000-000007010000}"/>
    <cellStyle name="Normal 9" xfId="275" xr:uid="{00000000-0005-0000-0000-000008010000}"/>
    <cellStyle name="Normal 9 2" xfId="276" xr:uid="{00000000-0005-0000-0000-000009010000}"/>
    <cellStyle name="Normal 9 3" xfId="277" xr:uid="{00000000-0005-0000-0000-00000A010000}"/>
    <cellStyle name="Normal 9 4" xfId="278" xr:uid="{00000000-0005-0000-0000-00000B010000}"/>
    <cellStyle name="Normal 9 5" xfId="279" xr:uid="{00000000-0005-0000-0000-00000C010000}"/>
    <cellStyle name="Normal 9 6" xfId="280" xr:uid="{00000000-0005-0000-0000-00000D010000}"/>
    <cellStyle name="Normal 9 7" xfId="281" xr:uid="{00000000-0005-0000-0000-00000E010000}"/>
    <cellStyle name="Normal 9 8" xfId="282" xr:uid="{00000000-0005-0000-0000-00000F010000}"/>
    <cellStyle name="Normal 9 9" xfId="283" xr:uid="{00000000-0005-0000-0000-000010010000}"/>
    <cellStyle name="Normal_EPAR, EEE01 e LR_EEE01" xfId="2" xr:uid="{00000000-0005-0000-0000-000011010000}"/>
    <cellStyle name="Normal_FICHA DE VERIFICAÇÃO PRELIMINAR - Plano R" xfId="414" xr:uid="{D9658A1F-C34C-427D-A4C2-26CFEE535880}"/>
    <cellStyle name="Normal_Plan1" xfId="3" xr:uid="{00000000-0005-0000-0000-000012010000}"/>
    <cellStyle name="Normal_Planilha final -Taquaruçu de Minas" xfId="407" xr:uid="{46A26677-6683-4F1D-8319-B426395E8518}"/>
    <cellStyle name="Normal_Sheet1" xfId="4" xr:uid="{00000000-0005-0000-0000-000013010000}"/>
    <cellStyle name="Porcentagem" xfId="18" builtinId="5"/>
    <cellStyle name="Porcentagem 2" xfId="366" xr:uid="{6BD220FC-29BA-449D-9D6C-CD8046EB0728}"/>
    <cellStyle name="Porcentagem 2 2" xfId="367" xr:uid="{EC83EFD5-5100-4849-9670-7127BCB777B3}"/>
    <cellStyle name="Porcentagem 3" xfId="368" xr:uid="{4D936511-2DA6-40D3-9E43-A86E5A8AB818}"/>
    <cellStyle name="Separador de milhares 10" xfId="369" xr:uid="{A79276D9-5883-4711-BA3D-7F5866925428}"/>
    <cellStyle name="Separador de milhares 11" xfId="370" xr:uid="{A9EAADC0-FF1B-45A2-9A61-DB07E7BC0E2C}"/>
    <cellStyle name="Separador de milhares 12" xfId="371" xr:uid="{3E9D88E1-03FC-490C-9414-805CD9A524C5}"/>
    <cellStyle name="Separador de milhares 13" xfId="372" xr:uid="{291B86A0-B633-47FD-B44D-B98FBE818F16}"/>
    <cellStyle name="Separador de milhares 14" xfId="373" xr:uid="{182930E2-3782-46B5-83DE-4057B602A833}"/>
    <cellStyle name="Separador de milhares 15" xfId="374" xr:uid="{1AAE72F8-732C-44BB-B2B7-C65A2C1C4600}"/>
    <cellStyle name="Separador de milhares 16" xfId="375" xr:uid="{BBE637C2-86FF-40F9-8946-0159B8D3025C}"/>
    <cellStyle name="Separador de milhares 17" xfId="376" xr:uid="{661B9D7D-9629-4F8D-B5E9-ACF7C27BF9C6}"/>
    <cellStyle name="Separador de milhares 18" xfId="377" xr:uid="{C7AEE32E-7B90-4E48-9410-6977E025582D}"/>
    <cellStyle name="Separador de milhares 19" xfId="378" xr:uid="{884C7CE4-6FAC-4A9D-9A1A-08B4408AB97C}"/>
    <cellStyle name="Separador de milhares 2" xfId="5" xr:uid="{00000000-0005-0000-0000-000015010000}"/>
    <cellStyle name="Separador de milhares 2 10" xfId="284" xr:uid="{00000000-0005-0000-0000-000016010000}"/>
    <cellStyle name="Separador de milhares 2 11" xfId="312" xr:uid="{D678BD89-3D65-4692-8855-87740EA2E282}"/>
    <cellStyle name="Separador de milhares 2 2" xfId="6" xr:uid="{00000000-0005-0000-0000-000017010000}"/>
    <cellStyle name="Separador de milhares 2 2 2" xfId="379" xr:uid="{8A8539C3-CE21-4E0A-A142-73220E0AA853}"/>
    <cellStyle name="Separador de milhares 2 3" xfId="7" xr:uid="{00000000-0005-0000-0000-000018010000}"/>
    <cellStyle name="Separador de milhares 2 3 2" xfId="380" xr:uid="{D7FABED7-F8A4-4676-8285-B17B66ED2E84}"/>
    <cellStyle name="Separador de milhares 2 4" xfId="8" xr:uid="{00000000-0005-0000-0000-000019010000}"/>
    <cellStyle name="Separador de milhares 2 4 2" xfId="381" xr:uid="{AB5AF091-79EC-4F4F-9D5F-4B86F0E5B6F3}"/>
    <cellStyle name="Separador de milhares 2 5" xfId="285" xr:uid="{00000000-0005-0000-0000-00001A010000}"/>
    <cellStyle name="Separador de milhares 2 6" xfId="286" xr:uid="{00000000-0005-0000-0000-00001B010000}"/>
    <cellStyle name="Separador de milhares 2 7" xfId="287" xr:uid="{00000000-0005-0000-0000-00001C010000}"/>
    <cellStyle name="Separador de milhares 2 8" xfId="288" xr:uid="{00000000-0005-0000-0000-00001D010000}"/>
    <cellStyle name="Separador de milhares 2 9" xfId="289" xr:uid="{00000000-0005-0000-0000-00001E010000}"/>
    <cellStyle name="Separador de milhares 20" xfId="382" xr:uid="{E7ADAF01-249F-4C98-9954-438F0E01F944}"/>
    <cellStyle name="Separador de milhares 21" xfId="383" xr:uid="{D9A056F5-783C-48AF-A9A0-66D35252095C}"/>
    <cellStyle name="Separador de milhares 22" xfId="384" xr:uid="{3A144AC8-481E-4F9C-843B-40C952095EAD}"/>
    <cellStyle name="Separador de milhares 3" xfId="10" xr:uid="{00000000-0005-0000-0000-00001F010000}"/>
    <cellStyle name="Separador de milhares 3 2" xfId="20" xr:uid="{00000000-0005-0000-0000-000020010000}"/>
    <cellStyle name="Separador de milhares 3 2 2" xfId="386" xr:uid="{0CA04548-E231-465D-BFB9-E9B0B522B067}"/>
    <cellStyle name="Separador de milhares 3 3" xfId="290" xr:uid="{00000000-0005-0000-0000-000021010000}"/>
    <cellStyle name="Separador de milhares 3 4" xfId="291" xr:uid="{00000000-0005-0000-0000-000022010000}"/>
    <cellStyle name="Separador de milhares 3 5" xfId="292" xr:uid="{00000000-0005-0000-0000-000023010000}"/>
    <cellStyle name="Separador de milhares 3 6" xfId="293" xr:uid="{00000000-0005-0000-0000-000024010000}"/>
    <cellStyle name="Separador de milhares 3 7" xfId="294" xr:uid="{00000000-0005-0000-0000-000025010000}"/>
    <cellStyle name="Separador de milhares 3 8" xfId="295" xr:uid="{00000000-0005-0000-0000-000026010000}"/>
    <cellStyle name="Separador de milhares 3 9" xfId="385" xr:uid="{9FAA3FF7-4BD3-4645-8D0B-31F4D21C5742}"/>
    <cellStyle name="Separador de milhares 4" xfId="16" xr:uid="{00000000-0005-0000-0000-000027010000}"/>
    <cellStyle name="Separador de milhares 4 2" xfId="388" xr:uid="{9299F581-BE0F-48B1-B467-1AAF2B46D528}"/>
    <cellStyle name="Separador de milhares 4 3" xfId="387" xr:uid="{89EB3C2C-6423-429F-B0DB-4CE13838FA3E}"/>
    <cellStyle name="Separador de milhares 5" xfId="389" xr:uid="{D1E0EAA6-D38C-413B-8297-A30BCF738331}"/>
    <cellStyle name="Separador de milhares 6" xfId="296" xr:uid="{00000000-0005-0000-0000-000028010000}"/>
    <cellStyle name="Separador de milhares 6 10" xfId="390" xr:uid="{22DE1B80-A20A-4CA5-B049-4B139D24EC95}"/>
    <cellStyle name="Separador de milhares 6 2" xfId="297" xr:uid="{00000000-0005-0000-0000-000029010000}"/>
    <cellStyle name="Separador de milhares 6 2 2" xfId="391" xr:uid="{9BA82AA4-7CBF-4280-8F55-6A87376BF606}"/>
    <cellStyle name="Separador de milhares 6 3" xfId="298" xr:uid="{00000000-0005-0000-0000-00002A010000}"/>
    <cellStyle name="Separador de milhares 6 3 2" xfId="392" xr:uid="{1B5DFF53-3FBA-476A-87EB-C33298A00558}"/>
    <cellStyle name="Separador de milhares 6 4" xfId="299" xr:uid="{00000000-0005-0000-0000-00002B010000}"/>
    <cellStyle name="Separador de milhares 6 4 2" xfId="393" xr:uid="{61677F51-5AF1-4091-A832-9D5FA53FCCAC}"/>
    <cellStyle name="Separador de milhares 6 5" xfId="300" xr:uid="{00000000-0005-0000-0000-00002C010000}"/>
    <cellStyle name="Separador de milhares 6 5 2" xfId="394" xr:uid="{39EDA2FE-DA37-4F96-8E97-5406F48CE775}"/>
    <cellStyle name="Separador de milhares 6 6" xfId="301" xr:uid="{00000000-0005-0000-0000-00002D010000}"/>
    <cellStyle name="Separador de milhares 6 6 2" xfId="395" xr:uid="{C7BD97BD-BA26-4381-9F14-7B032D64631F}"/>
    <cellStyle name="Separador de milhares 6 7" xfId="302" xr:uid="{00000000-0005-0000-0000-00002E010000}"/>
    <cellStyle name="Separador de milhares 6 7 2" xfId="396" xr:uid="{22BC5C36-A91E-4FE8-B7F5-CC53CBE586F5}"/>
    <cellStyle name="Separador de milhares 6 8" xfId="303" xr:uid="{00000000-0005-0000-0000-00002F010000}"/>
    <cellStyle name="Separador de milhares 6 8 2" xfId="397" xr:uid="{6CB30427-DF6A-4427-913F-6899797662AB}"/>
    <cellStyle name="Separador de milhares 6 9" xfId="304" xr:uid="{00000000-0005-0000-0000-000030010000}"/>
    <cellStyle name="Separador de milhares 6 9 2" xfId="398" xr:uid="{69875D98-B84F-4047-A7BF-44B4BB62F270}"/>
    <cellStyle name="Separador de milhares 69" xfId="305" xr:uid="{00000000-0005-0000-0000-000031010000}"/>
    <cellStyle name="Separador de milhares 69 2" xfId="399" xr:uid="{B3EBD0A9-6E4A-49FA-A276-FFFABB3FEE29}"/>
    <cellStyle name="Separador de milhares 7" xfId="400" xr:uid="{0B5FF29E-03AD-4511-A742-7FE4DEFCEDA7}"/>
    <cellStyle name="Separador de milhares 8" xfId="401" xr:uid="{A7D603CB-68ED-4053-9B45-DE90E5E12EB7}"/>
    <cellStyle name="Separador de milhares 9" xfId="402" xr:uid="{6204BB75-E95D-47B1-B8F7-F78DA94572DA}"/>
    <cellStyle name="Vírgula" xfId="309" builtinId="3"/>
    <cellStyle name="Vírgula 2" xfId="19" xr:uid="{00000000-0005-0000-0000-000032010000}"/>
    <cellStyle name="Vírgula 2 2" xfId="311" xr:uid="{0F7C4646-F954-478D-9AB8-C48AE41137F6}"/>
    <cellStyle name="Vírgula 2 5" xfId="405" xr:uid="{A6D75733-D603-403F-8D2D-15457D0A3D3F}"/>
    <cellStyle name="Vírgula 3" xfId="403" xr:uid="{7A06D13A-79EE-46CB-8E31-97E7E0230FA9}"/>
    <cellStyle name="Vírgula 4" xfId="410" xr:uid="{8C30F9ED-834B-4685-AFAE-FBC9E0CB2833}"/>
    <cellStyle name="Vírgula 5" xfId="406" xr:uid="{6CB02FD1-F3B9-4ADA-AD09-4800A4F4BA8B}"/>
  </cellStyles>
  <dxfs count="17">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indexed="65"/>
        </patternFill>
      </fill>
    </dxf>
    <dxf>
      <font>
        <b val="0"/>
        <condense val="0"/>
        <extend val="0"/>
        <color indexed="17"/>
      </font>
      <border>
        <left style="thin">
          <color indexed="8"/>
        </left>
        <right style="thin">
          <color indexed="8"/>
        </right>
        <top style="thin">
          <color indexed="8"/>
        </top>
        <bottom style="thin">
          <color indexed="8"/>
        </bottom>
      </border>
    </dxf>
    <dxf>
      <font>
        <b val="0"/>
        <condense val="0"/>
        <extend val="0"/>
        <color indexed="10"/>
      </font>
      <border>
        <left style="thin">
          <color indexed="8"/>
        </left>
        <right style="thin">
          <color indexed="8"/>
        </right>
        <top style="thin">
          <color indexed="8"/>
        </top>
        <bottom style="thin">
          <color indexed="8"/>
        </bottom>
      </border>
    </dxf>
    <dxf>
      <font>
        <b/>
        <i val="0"/>
        <condense val="0"/>
        <extend val="0"/>
      </font>
    </dxf>
    <dxf>
      <font>
        <b/>
        <i val="0"/>
        <condense val="0"/>
        <extend val="0"/>
        <color indexed="9"/>
      </font>
      <fill>
        <patternFill patternType="none">
          <fgColor indexed="64"/>
          <bgColor indexed="65"/>
        </patternFill>
      </fill>
      <border>
        <left/>
        <right/>
        <top style="thin">
          <color indexed="64"/>
        </top>
        <bottom/>
      </border>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s>
  <tableStyles count="0" defaultTableStyle="TableStyleMedium9" defaultPivotStyle="PivotStyleLight16"/>
  <colors>
    <mruColors>
      <color rgb="FFFFFFCC"/>
      <color rgb="FFCCFFCC"/>
      <color rgb="FF0000FF"/>
      <color rgb="FFFF6D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Drop" dropStyle="combo" dx="22" fmlaLink="$K$3" fmlaRange="$K$1:$K$2" noThreeD="1" sel="2" val="0"/>
</file>

<file path=xl/ctrlProps/ctrlProp5.xml><?xml version="1.0" encoding="utf-8"?>
<formControlPr xmlns="http://schemas.microsoft.com/office/spreadsheetml/2009/9/main" objectType="Label"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hyperlink" Target="#OR&#199;AMENTO!M13"/><Relationship Id="rId2" Type="http://schemas.openxmlformats.org/officeDocument/2006/relationships/hyperlink" Target="#Menu!E6"/><Relationship Id="rId1" Type="http://schemas.openxmlformats.org/officeDocument/2006/relationships/image" Target="../media/image15.emf"/></Relationships>
</file>

<file path=xl/drawings/_rels/drawing5.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7.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editAs="oneCell">
    <xdr:from>
      <xdr:col>5</xdr:col>
      <xdr:colOff>34615</xdr:colOff>
      <xdr:row>17</xdr:row>
      <xdr:rowOff>154304</xdr:rowOff>
    </xdr:from>
    <xdr:to>
      <xdr:col>9</xdr:col>
      <xdr:colOff>1110</xdr:colOff>
      <xdr:row>20</xdr:row>
      <xdr:rowOff>2765303</xdr:rowOff>
    </xdr:to>
    <xdr:pic>
      <xdr:nvPicPr>
        <xdr:cNvPr id="3" name="Imagem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6968815" y="3602354"/>
          <a:ext cx="7477910" cy="7005834"/>
        </a:xfrm>
        <a:prstGeom prst="rect">
          <a:avLst/>
        </a:prstGeom>
      </xdr:spPr>
    </xdr:pic>
    <xdr:clientData/>
  </xdr:twoCellAnchor>
  <xdr:twoCellAnchor editAs="oneCell">
    <xdr:from>
      <xdr:col>5</xdr:col>
      <xdr:colOff>9530</xdr:colOff>
      <xdr:row>22</xdr:row>
      <xdr:rowOff>26669</xdr:rowOff>
    </xdr:from>
    <xdr:to>
      <xdr:col>8</xdr:col>
      <xdr:colOff>821958</xdr:colOff>
      <xdr:row>23</xdr:row>
      <xdr:rowOff>2781299</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7229480" y="11475719"/>
          <a:ext cx="7424683" cy="6593205"/>
        </a:xfrm>
        <a:prstGeom prst="rect">
          <a:avLst/>
        </a:prstGeom>
      </xdr:spPr>
    </xdr:pic>
    <xdr:clientData/>
  </xdr:twoCellAnchor>
  <xdr:twoCellAnchor editAs="oneCell">
    <xdr:from>
      <xdr:col>4</xdr:col>
      <xdr:colOff>4133771</xdr:colOff>
      <xdr:row>25</xdr:row>
      <xdr:rowOff>80009</xdr:rowOff>
    </xdr:from>
    <xdr:to>
      <xdr:col>8</xdr:col>
      <xdr:colOff>801404</xdr:colOff>
      <xdr:row>26</xdr:row>
      <xdr:rowOff>2835800</xdr:rowOff>
    </xdr:to>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7219871" y="18387059"/>
          <a:ext cx="7421358" cy="6584841"/>
        </a:xfrm>
        <a:prstGeom prst="rect">
          <a:avLst/>
        </a:prstGeom>
      </xdr:spPr>
    </xdr:pic>
    <xdr:clientData/>
  </xdr:twoCellAnchor>
  <xdr:twoCellAnchor editAs="oneCell">
    <xdr:from>
      <xdr:col>5</xdr:col>
      <xdr:colOff>11430</xdr:colOff>
      <xdr:row>28</xdr:row>
      <xdr:rowOff>20248</xdr:rowOff>
    </xdr:from>
    <xdr:to>
      <xdr:col>8</xdr:col>
      <xdr:colOff>855651</xdr:colOff>
      <xdr:row>29</xdr:row>
      <xdr:rowOff>2684145</xdr:rowOff>
    </xdr:to>
    <xdr:pic>
      <xdr:nvPicPr>
        <xdr:cNvPr id="5" name="Imagem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7231380" y="25213873"/>
          <a:ext cx="7464096" cy="6513902"/>
        </a:xfrm>
        <a:prstGeom prst="rect">
          <a:avLst/>
        </a:prstGeom>
      </xdr:spPr>
    </xdr:pic>
    <xdr:clientData/>
  </xdr:twoCellAnchor>
  <xdr:twoCellAnchor editAs="oneCell">
    <xdr:from>
      <xdr:col>5</xdr:col>
      <xdr:colOff>73225</xdr:colOff>
      <xdr:row>31</xdr:row>
      <xdr:rowOff>45719</xdr:rowOff>
    </xdr:from>
    <xdr:to>
      <xdr:col>8</xdr:col>
      <xdr:colOff>783747</xdr:colOff>
      <xdr:row>32</xdr:row>
      <xdr:rowOff>2724149</xdr:rowOff>
    </xdr:to>
    <xdr:pic>
      <xdr:nvPicPr>
        <xdr:cNvPr id="6" name="Imagem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7293175" y="32011619"/>
          <a:ext cx="7336112" cy="6517005"/>
        </a:xfrm>
        <a:prstGeom prst="rect">
          <a:avLst/>
        </a:prstGeom>
      </xdr:spPr>
    </xdr:pic>
    <xdr:clientData/>
  </xdr:twoCellAnchor>
  <xdr:twoCellAnchor editAs="oneCell">
    <xdr:from>
      <xdr:col>5</xdr:col>
      <xdr:colOff>8884</xdr:colOff>
      <xdr:row>34</xdr:row>
      <xdr:rowOff>57150</xdr:rowOff>
    </xdr:from>
    <xdr:to>
      <xdr:col>8</xdr:col>
      <xdr:colOff>781049</xdr:colOff>
      <xdr:row>35</xdr:row>
      <xdr:rowOff>2784295</xdr:rowOff>
    </xdr:to>
    <xdr:pic>
      <xdr:nvPicPr>
        <xdr:cNvPr id="7" name="Imagem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stretch>
          <a:fillRect/>
        </a:stretch>
      </xdr:blipFill>
      <xdr:spPr>
        <a:xfrm>
          <a:off x="7228834" y="38833425"/>
          <a:ext cx="7401565" cy="6565720"/>
        </a:xfrm>
        <a:prstGeom prst="rect">
          <a:avLst/>
        </a:prstGeom>
      </xdr:spPr>
    </xdr:pic>
    <xdr:clientData/>
  </xdr:twoCellAnchor>
  <xdr:twoCellAnchor editAs="oneCell">
    <xdr:from>
      <xdr:col>5</xdr:col>
      <xdr:colOff>64405</xdr:colOff>
      <xdr:row>37</xdr:row>
      <xdr:rowOff>15240</xdr:rowOff>
    </xdr:from>
    <xdr:to>
      <xdr:col>8</xdr:col>
      <xdr:colOff>778932</xdr:colOff>
      <xdr:row>38</xdr:row>
      <xdr:rowOff>2705100</xdr:rowOff>
    </xdr:to>
    <xdr:pic>
      <xdr:nvPicPr>
        <xdr:cNvPr id="8" name="Imagem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a:stretch>
          <a:fillRect/>
        </a:stretch>
      </xdr:blipFill>
      <xdr:spPr>
        <a:xfrm>
          <a:off x="7284355" y="45678090"/>
          <a:ext cx="7334402" cy="6528435"/>
        </a:xfrm>
        <a:prstGeom prst="rect">
          <a:avLst/>
        </a:prstGeom>
      </xdr:spPr>
    </xdr:pic>
    <xdr:clientData/>
  </xdr:twoCellAnchor>
  <xdr:twoCellAnchor editAs="oneCell">
    <xdr:from>
      <xdr:col>5</xdr:col>
      <xdr:colOff>78421</xdr:colOff>
      <xdr:row>40</xdr:row>
      <xdr:rowOff>20956</xdr:rowOff>
    </xdr:from>
    <xdr:to>
      <xdr:col>8</xdr:col>
      <xdr:colOff>780438</xdr:colOff>
      <xdr:row>41</xdr:row>
      <xdr:rowOff>2724150</xdr:rowOff>
    </xdr:to>
    <xdr:pic>
      <xdr:nvPicPr>
        <xdr:cNvPr id="9" name="Imagem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8"/>
        <a:stretch>
          <a:fillRect/>
        </a:stretch>
      </xdr:blipFill>
      <xdr:spPr>
        <a:xfrm>
          <a:off x="7298371" y="52475131"/>
          <a:ext cx="7325702" cy="6532244"/>
        </a:xfrm>
        <a:prstGeom prst="rect">
          <a:avLst/>
        </a:prstGeom>
      </xdr:spPr>
    </xdr:pic>
    <xdr:clientData/>
  </xdr:twoCellAnchor>
  <xdr:twoCellAnchor editAs="oneCell">
    <xdr:from>
      <xdr:col>5</xdr:col>
      <xdr:colOff>83820</xdr:colOff>
      <xdr:row>43</xdr:row>
      <xdr:rowOff>29163</xdr:rowOff>
    </xdr:from>
    <xdr:to>
      <xdr:col>8</xdr:col>
      <xdr:colOff>797585</xdr:colOff>
      <xdr:row>44</xdr:row>
      <xdr:rowOff>2687196</xdr:rowOff>
    </xdr:to>
    <xdr:pic>
      <xdr:nvPicPr>
        <xdr:cNvPr id="10" name="Imagem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9"/>
        <a:stretch>
          <a:fillRect/>
        </a:stretch>
      </xdr:blipFill>
      <xdr:spPr>
        <a:xfrm>
          <a:off x="7303770" y="59265138"/>
          <a:ext cx="7333640" cy="6496608"/>
        </a:xfrm>
        <a:prstGeom prst="rect">
          <a:avLst/>
        </a:prstGeom>
      </xdr:spPr>
    </xdr:pic>
    <xdr:clientData/>
  </xdr:twoCellAnchor>
  <xdr:twoCellAnchor editAs="oneCell">
    <xdr:from>
      <xdr:col>5</xdr:col>
      <xdr:colOff>38100</xdr:colOff>
      <xdr:row>46</xdr:row>
      <xdr:rowOff>29606</xdr:rowOff>
    </xdr:from>
    <xdr:to>
      <xdr:col>8</xdr:col>
      <xdr:colOff>762000</xdr:colOff>
      <xdr:row>47</xdr:row>
      <xdr:rowOff>2685478</xdr:rowOff>
    </xdr:to>
    <xdr:pic>
      <xdr:nvPicPr>
        <xdr:cNvPr id="11" name="Imagem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0"/>
        <a:stretch>
          <a:fillRect/>
        </a:stretch>
      </xdr:blipFill>
      <xdr:spPr>
        <a:xfrm>
          <a:off x="7258050" y="66047381"/>
          <a:ext cx="7343775" cy="6507782"/>
        </a:xfrm>
        <a:prstGeom prst="rect">
          <a:avLst/>
        </a:prstGeom>
      </xdr:spPr>
    </xdr:pic>
    <xdr:clientData/>
  </xdr:twoCellAnchor>
  <xdr:twoCellAnchor editAs="oneCell">
    <xdr:from>
      <xdr:col>5</xdr:col>
      <xdr:colOff>28575</xdr:colOff>
      <xdr:row>48</xdr:row>
      <xdr:rowOff>62865</xdr:rowOff>
    </xdr:from>
    <xdr:to>
      <xdr:col>8</xdr:col>
      <xdr:colOff>886520</xdr:colOff>
      <xdr:row>53</xdr:row>
      <xdr:rowOff>114034</xdr:rowOff>
    </xdr:to>
    <xdr:pic>
      <xdr:nvPicPr>
        <xdr:cNvPr id="12" name="Imagem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1"/>
        <a:stretch>
          <a:fillRect/>
        </a:stretch>
      </xdr:blipFill>
      <xdr:spPr>
        <a:xfrm>
          <a:off x="7248525" y="72700515"/>
          <a:ext cx="7474010" cy="1137019"/>
        </a:xfrm>
        <a:prstGeom prst="rect">
          <a:avLst/>
        </a:prstGeom>
      </xdr:spPr>
    </xdr:pic>
    <xdr:clientData/>
  </xdr:twoCellAnchor>
  <xdr:twoCellAnchor editAs="oneCell">
    <xdr:from>
      <xdr:col>5</xdr:col>
      <xdr:colOff>60267</xdr:colOff>
      <xdr:row>53</xdr:row>
      <xdr:rowOff>114300</xdr:rowOff>
    </xdr:from>
    <xdr:to>
      <xdr:col>8</xdr:col>
      <xdr:colOff>834736</xdr:colOff>
      <xdr:row>56</xdr:row>
      <xdr:rowOff>126898</xdr:rowOff>
    </xdr:to>
    <xdr:pic>
      <xdr:nvPicPr>
        <xdr:cNvPr id="13" name="Imagem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2"/>
        <a:stretch>
          <a:fillRect/>
        </a:stretch>
      </xdr:blipFill>
      <xdr:spPr>
        <a:xfrm>
          <a:off x="7281949" y="73751209"/>
          <a:ext cx="7390014" cy="5321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164781</xdr:colOff>
      <xdr:row>66</xdr:row>
      <xdr:rowOff>25827</xdr:rowOff>
    </xdr:from>
    <xdr:to>
      <xdr:col>5</xdr:col>
      <xdr:colOff>1895474</xdr:colOff>
      <xdr:row>112</xdr:row>
      <xdr:rowOff>134958</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783906" y="13313202"/>
          <a:ext cx="7425691" cy="8864511"/>
        </a:xfrm>
        <a:prstGeom prst="rect">
          <a:avLst/>
        </a:prstGeom>
      </xdr:spPr>
    </xdr:pic>
    <xdr:clientData/>
  </xdr:twoCellAnchor>
  <xdr:twoCellAnchor editAs="oneCell">
    <xdr:from>
      <xdr:col>1</xdr:col>
      <xdr:colOff>240984</xdr:colOff>
      <xdr:row>1</xdr:row>
      <xdr:rowOff>63502</xdr:rowOff>
    </xdr:from>
    <xdr:to>
      <xdr:col>5</xdr:col>
      <xdr:colOff>1879351</xdr:colOff>
      <xdr:row>64</xdr:row>
      <xdr:rowOff>249910</xdr:rowOff>
    </xdr:to>
    <xdr:pic>
      <xdr:nvPicPr>
        <xdr:cNvPr id="4" name="Imagem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860109" y="539752"/>
          <a:ext cx="7321935" cy="121936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22860</xdr:colOff>
      <xdr:row>0</xdr:row>
      <xdr:rowOff>15240</xdr:rowOff>
    </xdr:from>
    <xdr:to>
      <xdr:col>11</xdr:col>
      <xdr:colOff>320040</xdr:colOff>
      <xdr:row>2</xdr:row>
      <xdr:rowOff>30480</xdr:rowOff>
    </xdr:to>
    <xdr:pic>
      <xdr:nvPicPr>
        <xdr:cNvPr id="2" name="Logo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0125" y="19050"/>
          <a:ext cx="1771650" cy="381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229870</xdr:colOff>
      <xdr:row>1</xdr:row>
      <xdr:rowOff>27093</xdr:rowOff>
    </xdr:from>
    <xdr:to>
      <xdr:col>8</xdr:col>
      <xdr:colOff>112340</xdr:colOff>
      <xdr:row>3</xdr:row>
      <xdr:rowOff>10501</xdr:rowOff>
    </xdr:to>
    <xdr:sp macro="" textlink="" fLocksText="0">
      <xdr:nvSpPr>
        <xdr:cNvPr id="3" name="AutoShape 67">
          <a:hlinkClick xmlns:r="http://schemas.openxmlformats.org/officeDocument/2006/relationships" r:id="rId2"/>
          <a:extLst>
            <a:ext uri="{FF2B5EF4-FFF2-40B4-BE49-F238E27FC236}">
              <a16:creationId xmlns:a16="http://schemas.microsoft.com/office/drawing/2014/main" id="{00000000-0008-0000-0600-000003000000}"/>
            </a:ext>
          </a:extLst>
        </xdr:cNvPr>
        <xdr:cNvSpPr>
          <a:spLocks noChangeArrowheads="1"/>
        </xdr:cNvSpPr>
      </xdr:nvSpPr>
      <xdr:spPr bwMode="auto">
        <a:xfrm>
          <a:off x="229870" y="225213"/>
          <a:ext cx="615895" cy="330118"/>
        </a:xfrm>
        <a:prstGeom prst="roundRect">
          <a:avLst>
            <a:gd name="adj" fmla="val 16667"/>
          </a:avLst>
        </a:prstGeom>
        <a:solidFill>
          <a:srgbClr val="99CCFF"/>
        </a:solidFill>
        <a:ln w="9360">
          <a:solidFill>
            <a:srgbClr val="808080"/>
          </a:solidFill>
          <a:miter lim="800000"/>
          <a:headEnd/>
          <a:tailEnd/>
        </a:ln>
        <a:effectLst/>
      </xdr:spPr>
      <xdr:txBody>
        <a:bodyPr vertOverflow="clip" wrap="square" lIns="27360" tIns="27360" rIns="27360" bIns="27360" anchor="ctr"/>
        <a:lstStyle/>
        <a:p>
          <a:pPr algn="ctr" rtl="0">
            <a:defRPr sz="1000"/>
          </a:pPr>
          <a:r>
            <a:rPr lang="pt-BR" sz="1100" b="1" i="0" u="none" strike="noStrike" baseline="0">
              <a:solidFill>
                <a:srgbClr val="000000"/>
              </a:solidFill>
              <a:latin typeface="Calibri"/>
            </a:rPr>
            <a:t>MENU</a:t>
          </a:r>
        </a:p>
      </xdr:txBody>
    </xdr:sp>
    <xdr:clientData/>
  </xdr:twoCellAnchor>
  <xdr:twoCellAnchor>
    <xdr:from>
      <xdr:col>7</xdr:col>
      <xdr:colOff>229869</xdr:colOff>
      <xdr:row>3</xdr:row>
      <xdr:rowOff>45720</xdr:rowOff>
    </xdr:from>
    <xdr:to>
      <xdr:col>8</xdr:col>
      <xdr:colOff>112339</xdr:colOff>
      <xdr:row>5</xdr:row>
      <xdr:rowOff>36618</xdr:rowOff>
    </xdr:to>
    <xdr:sp macro="" textlink="" fLocksText="0">
      <xdr:nvSpPr>
        <xdr:cNvPr id="4" name="AutoShape 67">
          <a:hlinkClick xmlns:r="http://schemas.openxmlformats.org/officeDocument/2006/relationships" r:id="rId3"/>
          <a:extLst>
            <a:ext uri="{FF2B5EF4-FFF2-40B4-BE49-F238E27FC236}">
              <a16:creationId xmlns:a16="http://schemas.microsoft.com/office/drawing/2014/main" id="{00000000-0008-0000-0600-000004000000}"/>
            </a:ext>
          </a:extLst>
        </xdr:cNvPr>
        <xdr:cNvSpPr>
          <a:spLocks noChangeArrowheads="1"/>
        </xdr:cNvSpPr>
      </xdr:nvSpPr>
      <xdr:spPr bwMode="auto">
        <a:xfrm>
          <a:off x="229869" y="590550"/>
          <a:ext cx="615895" cy="322368"/>
        </a:xfrm>
        <a:prstGeom prst="roundRect">
          <a:avLst>
            <a:gd name="adj" fmla="val 16667"/>
          </a:avLst>
        </a:prstGeom>
        <a:solidFill>
          <a:srgbClr val="99CCFF"/>
        </a:solidFill>
        <a:ln w="9360">
          <a:solidFill>
            <a:srgbClr val="808080"/>
          </a:solidFill>
          <a:miter lim="800000"/>
          <a:headEnd/>
          <a:tailEnd/>
        </a:ln>
        <a:effectLst/>
      </xdr:spPr>
      <xdr:txBody>
        <a:bodyPr vertOverflow="clip" wrap="square" lIns="27360" tIns="27360" rIns="27360" bIns="27360" anchor="ctr"/>
        <a:lstStyle/>
        <a:p>
          <a:pPr algn="ctr" rtl="0">
            <a:defRPr sz="1000"/>
          </a:pPr>
          <a:r>
            <a:rPr lang="pt-BR" sz="1100" b="1" i="0" u="none" strike="noStrike" baseline="0">
              <a:solidFill>
                <a:srgbClr val="000000"/>
              </a:solidFill>
              <a:latin typeface="Calibri" panose="020F0502020204030204" pitchFamily="34" charset="0"/>
            </a:rPr>
            <a:t>→</a:t>
          </a:r>
          <a:endParaRPr lang="pt-BR" sz="1100" b="1" i="0" u="none" strike="noStrike" baseline="0">
            <a:solidFill>
              <a:srgbClr val="000000"/>
            </a:solidFill>
            <a:latin typeface="Calibri"/>
          </a:endParaRP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1</xdr:row>
          <xdr:rowOff>57150</xdr:rowOff>
        </xdr:from>
        <xdr:to>
          <xdr:col>3</xdr:col>
          <xdr:colOff>104775</xdr:colOff>
          <xdr:row>3</xdr:row>
          <xdr:rowOff>57150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0A00-000001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Adicionar Cotação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285750</xdr:colOff>
          <xdr:row>1</xdr:row>
          <xdr:rowOff>57150</xdr:rowOff>
        </xdr:from>
        <xdr:to>
          <xdr:col>3</xdr:col>
          <xdr:colOff>1238250</xdr:colOff>
          <xdr:row>3</xdr:row>
          <xdr:rowOff>57150</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0A00-000002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Adicionar Linha(s)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1295400</xdr:colOff>
          <xdr:row>1</xdr:row>
          <xdr:rowOff>57150</xdr:rowOff>
        </xdr:from>
        <xdr:to>
          <xdr:col>4</xdr:col>
          <xdr:colOff>57150</xdr:colOff>
          <xdr:row>3</xdr:row>
          <xdr:rowOff>57150</xdr:rowOff>
        </xdr:to>
        <xdr:sp macro="" textlink="">
          <xdr:nvSpPr>
            <xdr:cNvPr id="22531" name="Button 3" hidden="1">
              <a:extLst>
                <a:ext uri="{63B3BB69-23CF-44E3-9099-C40C66FF867C}">
                  <a14:compatExt spid="_x0000_s22531"/>
                </a:ext>
                <a:ext uri="{FF2B5EF4-FFF2-40B4-BE49-F238E27FC236}">
                  <a16:creationId xmlns:a16="http://schemas.microsoft.com/office/drawing/2014/main" id="{00000000-0008-0000-0A00-000003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Excluir Linha(s)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685800</xdr:colOff>
          <xdr:row>1</xdr:row>
          <xdr:rowOff>0</xdr:rowOff>
        </xdr:to>
        <xdr:sp macro="" textlink="">
          <xdr:nvSpPr>
            <xdr:cNvPr id="22532" name="Object 4" hidden="1">
              <a:extLst>
                <a:ext uri="{63B3BB69-23CF-44E3-9099-C40C66FF867C}">
                  <a14:compatExt spid="_x0000_s22532"/>
                </a:ext>
                <a:ext uri="{FF2B5EF4-FFF2-40B4-BE49-F238E27FC236}">
                  <a16:creationId xmlns:a16="http://schemas.microsoft.com/office/drawing/2014/main" id="{00000000-0008-0000-0A00-0000045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2</xdr:row>
          <xdr:rowOff>19050</xdr:rowOff>
        </xdr:from>
        <xdr:to>
          <xdr:col>8</xdr:col>
          <xdr:colOff>485775</xdr:colOff>
          <xdr:row>3</xdr:row>
          <xdr:rowOff>57150</xdr:rowOff>
        </xdr:to>
        <xdr:sp macro="" textlink="">
          <xdr:nvSpPr>
            <xdr:cNvPr id="22533" name="Drop Down 5" hidden="1">
              <a:extLst>
                <a:ext uri="{63B3BB69-23CF-44E3-9099-C40C66FF867C}">
                  <a14:compatExt spid="_x0000_s22533"/>
                </a:ext>
                <a:ext uri="{FF2B5EF4-FFF2-40B4-BE49-F238E27FC236}">
                  <a16:creationId xmlns:a16="http://schemas.microsoft.com/office/drawing/2014/main" id="{00000000-0008-0000-0A00-000005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47625</xdr:colOff>
          <xdr:row>0</xdr:row>
          <xdr:rowOff>209550</xdr:rowOff>
        </xdr:from>
        <xdr:to>
          <xdr:col>9</xdr:col>
          <xdr:colOff>190500</xdr:colOff>
          <xdr:row>1</xdr:row>
          <xdr:rowOff>95250</xdr:rowOff>
        </xdr:to>
        <xdr:sp macro="" textlink="">
          <xdr:nvSpPr>
            <xdr:cNvPr id="22534" name="Label 6" hidden="1">
              <a:extLst>
                <a:ext uri="{63B3BB69-23CF-44E3-9099-C40C66FF867C}">
                  <a14:compatExt spid="_x0000_s22534"/>
                </a:ext>
                <a:ext uri="{FF2B5EF4-FFF2-40B4-BE49-F238E27FC236}">
                  <a16:creationId xmlns:a16="http://schemas.microsoft.com/office/drawing/2014/main" id="{00000000-0008-0000-0A00-0000065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pt-BR" sz="800" b="0" i="0" u="none" strike="noStrike" baseline="0">
                  <a:solidFill>
                    <a:srgbClr val="000000"/>
                  </a:solidFill>
                  <a:latin typeface="Segoe UI"/>
                  <a:cs typeface="Segoe UI"/>
                </a:rPr>
                <a:t>Tendência Central Utilizada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xdr:row>
          <xdr:rowOff>57150</xdr:rowOff>
        </xdr:from>
        <xdr:to>
          <xdr:col>6</xdr:col>
          <xdr:colOff>361950</xdr:colOff>
          <xdr:row>3</xdr:row>
          <xdr:rowOff>57150</xdr:rowOff>
        </xdr:to>
        <xdr:sp macro="" textlink="">
          <xdr:nvSpPr>
            <xdr:cNvPr id="22535" name="Button 7" hidden="1">
              <a:extLst>
                <a:ext uri="{63B3BB69-23CF-44E3-9099-C40C66FF867C}">
                  <a14:compatExt spid="_x0000_s22535"/>
                </a:ext>
                <a:ext uri="{FF2B5EF4-FFF2-40B4-BE49-F238E27FC236}">
                  <a16:creationId xmlns:a16="http://schemas.microsoft.com/office/drawing/2014/main" id="{00000000-0008-0000-0A00-000007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Excluir Cotações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0</xdr:row>
          <xdr:rowOff>95250</xdr:rowOff>
        </xdr:from>
        <xdr:to>
          <xdr:col>13</xdr:col>
          <xdr:colOff>485775</xdr:colOff>
          <xdr:row>1</xdr:row>
          <xdr:rowOff>38100</xdr:rowOff>
        </xdr:to>
        <xdr:sp macro="" textlink="">
          <xdr:nvSpPr>
            <xdr:cNvPr id="22536" name="Button 8" hidden="1">
              <a:extLst>
                <a:ext uri="{63B3BB69-23CF-44E3-9099-C40C66FF867C}">
                  <a14:compatExt spid="_x0000_s22536"/>
                </a:ext>
                <a:ext uri="{FF2B5EF4-FFF2-40B4-BE49-F238E27FC236}">
                  <a16:creationId xmlns:a16="http://schemas.microsoft.com/office/drawing/2014/main" id="{00000000-0008-0000-0A00-000008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Exportar TXT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xdr:row>
          <xdr:rowOff>95250</xdr:rowOff>
        </xdr:from>
        <xdr:to>
          <xdr:col>13</xdr:col>
          <xdr:colOff>485775</xdr:colOff>
          <xdr:row>3</xdr:row>
          <xdr:rowOff>38100</xdr:rowOff>
        </xdr:to>
        <xdr:sp macro="" textlink="">
          <xdr:nvSpPr>
            <xdr:cNvPr id="22537" name="Button 9" hidden="1">
              <a:extLst>
                <a:ext uri="{63B3BB69-23CF-44E3-9099-C40C66FF867C}">
                  <a14:compatExt spid="_x0000_s22537"/>
                </a:ext>
                <a:ext uri="{FF2B5EF4-FFF2-40B4-BE49-F238E27FC236}">
                  <a16:creationId xmlns:a16="http://schemas.microsoft.com/office/drawing/2014/main" id="{00000000-0008-0000-0A00-000009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Importar TXT(s)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2160046</xdr:colOff>
      <xdr:row>7394</xdr:row>
      <xdr:rowOff>89647</xdr:rowOff>
    </xdr:from>
    <xdr:to>
      <xdr:col>1</xdr:col>
      <xdr:colOff>3256624</xdr:colOff>
      <xdr:row>7397</xdr:row>
      <xdr:rowOff>131065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22046" y="1525872727"/>
          <a:ext cx="1109913" cy="593868"/>
        </a:xfrm>
        <a:prstGeom prst="rect">
          <a:avLst/>
        </a:prstGeom>
      </xdr:spPr>
    </xdr:pic>
    <xdr:clientData/>
  </xdr:twoCellAnchor>
  <xdr:twoCellAnchor editAs="oneCell">
    <xdr:from>
      <xdr:col>0</xdr:col>
      <xdr:colOff>21590</xdr:colOff>
      <xdr:row>1</xdr:row>
      <xdr:rowOff>24131</xdr:rowOff>
    </xdr:from>
    <xdr:to>
      <xdr:col>1</xdr:col>
      <xdr:colOff>172251</xdr:colOff>
      <xdr:row>3</xdr:row>
      <xdr:rowOff>152401</xdr:rowOff>
    </xdr:to>
    <xdr:pic>
      <xdr:nvPicPr>
        <xdr:cNvPr id="3" name="Imagem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590" y="207011"/>
          <a:ext cx="1219030" cy="554990"/>
        </a:xfrm>
        <a:prstGeom prst="rect">
          <a:avLst/>
        </a:prstGeom>
      </xdr:spPr>
    </xdr:pic>
    <xdr:clientData/>
  </xdr:twoCellAnchor>
  <xdr:oneCellAnchor>
    <xdr:from>
      <xdr:col>0</xdr:col>
      <xdr:colOff>5333</xdr:colOff>
      <xdr:row>22017</xdr:row>
      <xdr:rowOff>0</xdr:rowOff>
    </xdr:from>
    <xdr:ext cx="6468110" cy="0"/>
    <xdr:sp macro="" textlink="">
      <xdr:nvSpPr>
        <xdr:cNvPr id="4" name="Shape 4">
          <a:extLst>
            <a:ext uri="{FF2B5EF4-FFF2-40B4-BE49-F238E27FC236}">
              <a16:creationId xmlns:a16="http://schemas.microsoft.com/office/drawing/2014/main" id="{00000000-0008-0000-0C00-000004000000}"/>
            </a:ext>
          </a:extLst>
        </xdr:cNvPr>
        <xdr:cNvSpPr/>
      </xdr:nvSpPr>
      <xdr:spPr>
        <a:xfrm>
          <a:off x="5333" y="424641264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22017</xdr:row>
      <xdr:rowOff>0</xdr:rowOff>
    </xdr:from>
    <xdr:ext cx="6468110" cy="21590"/>
    <xdr:sp macro="" textlink="">
      <xdr:nvSpPr>
        <xdr:cNvPr id="5" name="Shape 5">
          <a:extLst>
            <a:ext uri="{FF2B5EF4-FFF2-40B4-BE49-F238E27FC236}">
              <a16:creationId xmlns:a16="http://schemas.microsoft.com/office/drawing/2014/main" id="{00000000-0008-0000-0C00-000005000000}"/>
            </a:ext>
          </a:extLst>
        </xdr:cNvPr>
        <xdr:cNvSpPr/>
      </xdr:nvSpPr>
      <xdr:spPr>
        <a:xfrm>
          <a:off x="5333" y="424641264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22066</xdr:row>
      <xdr:rowOff>0</xdr:rowOff>
    </xdr:from>
    <xdr:ext cx="6468110" cy="0"/>
    <xdr:sp macro="" textlink="">
      <xdr:nvSpPr>
        <xdr:cNvPr id="6" name="Shape 6">
          <a:extLst>
            <a:ext uri="{FF2B5EF4-FFF2-40B4-BE49-F238E27FC236}">
              <a16:creationId xmlns:a16="http://schemas.microsoft.com/office/drawing/2014/main" id="{00000000-0008-0000-0C00-000006000000}"/>
            </a:ext>
          </a:extLst>
        </xdr:cNvPr>
        <xdr:cNvSpPr/>
      </xdr:nvSpPr>
      <xdr:spPr>
        <a:xfrm>
          <a:off x="5333" y="42538726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22066</xdr:row>
      <xdr:rowOff>0</xdr:rowOff>
    </xdr:from>
    <xdr:ext cx="6468110" cy="21590"/>
    <xdr:sp macro="" textlink="">
      <xdr:nvSpPr>
        <xdr:cNvPr id="7" name="Shape 7">
          <a:extLst>
            <a:ext uri="{FF2B5EF4-FFF2-40B4-BE49-F238E27FC236}">
              <a16:creationId xmlns:a16="http://schemas.microsoft.com/office/drawing/2014/main" id="{00000000-0008-0000-0C00-000007000000}"/>
            </a:ext>
          </a:extLst>
        </xdr:cNvPr>
        <xdr:cNvSpPr/>
      </xdr:nvSpPr>
      <xdr:spPr>
        <a:xfrm>
          <a:off x="5333" y="42538726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22116</xdr:row>
      <xdr:rowOff>0</xdr:rowOff>
    </xdr:from>
    <xdr:ext cx="6468110" cy="0"/>
    <xdr:sp macro="" textlink="">
      <xdr:nvSpPr>
        <xdr:cNvPr id="8" name="Shape 8">
          <a:extLst>
            <a:ext uri="{FF2B5EF4-FFF2-40B4-BE49-F238E27FC236}">
              <a16:creationId xmlns:a16="http://schemas.microsoft.com/office/drawing/2014/main" id="{00000000-0008-0000-0C00-000008000000}"/>
            </a:ext>
          </a:extLst>
        </xdr:cNvPr>
        <xdr:cNvSpPr/>
      </xdr:nvSpPr>
      <xdr:spPr>
        <a:xfrm>
          <a:off x="5333" y="42595876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22116</xdr:row>
      <xdr:rowOff>0</xdr:rowOff>
    </xdr:from>
    <xdr:ext cx="6468110" cy="21590"/>
    <xdr:sp macro="" textlink="">
      <xdr:nvSpPr>
        <xdr:cNvPr id="9" name="Shape 9">
          <a:extLst>
            <a:ext uri="{FF2B5EF4-FFF2-40B4-BE49-F238E27FC236}">
              <a16:creationId xmlns:a16="http://schemas.microsoft.com/office/drawing/2014/main" id="{00000000-0008-0000-0C00-000009000000}"/>
            </a:ext>
          </a:extLst>
        </xdr:cNvPr>
        <xdr:cNvSpPr/>
      </xdr:nvSpPr>
      <xdr:spPr>
        <a:xfrm>
          <a:off x="5333" y="42595876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22156</xdr:row>
      <xdr:rowOff>0</xdr:rowOff>
    </xdr:from>
    <xdr:ext cx="6468110" cy="0"/>
    <xdr:sp macro="" textlink="">
      <xdr:nvSpPr>
        <xdr:cNvPr id="10" name="Shape 10">
          <a:extLst>
            <a:ext uri="{FF2B5EF4-FFF2-40B4-BE49-F238E27FC236}">
              <a16:creationId xmlns:a16="http://schemas.microsoft.com/office/drawing/2014/main" id="{00000000-0008-0000-0C00-00000A000000}"/>
            </a:ext>
          </a:extLst>
        </xdr:cNvPr>
        <xdr:cNvSpPr/>
      </xdr:nvSpPr>
      <xdr:spPr>
        <a:xfrm>
          <a:off x="5333" y="42655312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22156</xdr:row>
      <xdr:rowOff>0</xdr:rowOff>
    </xdr:from>
    <xdr:ext cx="6468110" cy="21590"/>
    <xdr:sp macro="" textlink="">
      <xdr:nvSpPr>
        <xdr:cNvPr id="11" name="Shape 11">
          <a:extLst>
            <a:ext uri="{FF2B5EF4-FFF2-40B4-BE49-F238E27FC236}">
              <a16:creationId xmlns:a16="http://schemas.microsoft.com/office/drawing/2014/main" id="{00000000-0008-0000-0C00-00000B000000}"/>
            </a:ext>
          </a:extLst>
        </xdr:cNvPr>
        <xdr:cNvSpPr/>
      </xdr:nvSpPr>
      <xdr:spPr>
        <a:xfrm>
          <a:off x="5333" y="42655312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22202</xdr:row>
      <xdr:rowOff>0</xdr:rowOff>
    </xdr:from>
    <xdr:ext cx="6468110" cy="0"/>
    <xdr:sp macro="" textlink="">
      <xdr:nvSpPr>
        <xdr:cNvPr id="12" name="Shape 12">
          <a:extLst>
            <a:ext uri="{FF2B5EF4-FFF2-40B4-BE49-F238E27FC236}">
              <a16:creationId xmlns:a16="http://schemas.microsoft.com/office/drawing/2014/main" id="{00000000-0008-0000-0C00-00000C000000}"/>
            </a:ext>
          </a:extLst>
        </xdr:cNvPr>
        <xdr:cNvSpPr/>
      </xdr:nvSpPr>
      <xdr:spPr>
        <a:xfrm>
          <a:off x="5333" y="42760468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22202</xdr:row>
      <xdr:rowOff>0</xdr:rowOff>
    </xdr:from>
    <xdr:ext cx="6468110" cy="21590"/>
    <xdr:sp macro="" textlink="">
      <xdr:nvSpPr>
        <xdr:cNvPr id="13" name="Shape 13">
          <a:extLst>
            <a:ext uri="{FF2B5EF4-FFF2-40B4-BE49-F238E27FC236}">
              <a16:creationId xmlns:a16="http://schemas.microsoft.com/office/drawing/2014/main" id="{00000000-0008-0000-0C00-00000D000000}"/>
            </a:ext>
          </a:extLst>
        </xdr:cNvPr>
        <xdr:cNvSpPr/>
      </xdr:nvSpPr>
      <xdr:spPr>
        <a:xfrm>
          <a:off x="5333" y="42760468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22248</xdr:row>
      <xdr:rowOff>0</xdr:rowOff>
    </xdr:from>
    <xdr:ext cx="6468110" cy="0"/>
    <xdr:sp macro="" textlink="">
      <xdr:nvSpPr>
        <xdr:cNvPr id="14" name="Shape 14">
          <a:extLst>
            <a:ext uri="{FF2B5EF4-FFF2-40B4-BE49-F238E27FC236}">
              <a16:creationId xmlns:a16="http://schemas.microsoft.com/office/drawing/2014/main" id="{00000000-0008-0000-0C00-00000E000000}"/>
            </a:ext>
          </a:extLst>
        </xdr:cNvPr>
        <xdr:cNvSpPr/>
      </xdr:nvSpPr>
      <xdr:spPr>
        <a:xfrm>
          <a:off x="5333" y="42851908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22248</xdr:row>
      <xdr:rowOff>0</xdr:rowOff>
    </xdr:from>
    <xdr:ext cx="6468110" cy="21590"/>
    <xdr:sp macro="" textlink="">
      <xdr:nvSpPr>
        <xdr:cNvPr id="15" name="Shape 15">
          <a:extLst>
            <a:ext uri="{FF2B5EF4-FFF2-40B4-BE49-F238E27FC236}">
              <a16:creationId xmlns:a16="http://schemas.microsoft.com/office/drawing/2014/main" id="{00000000-0008-0000-0C00-00000F000000}"/>
            </a:ext>
          </a:extLst>
        </xdr:cNvPr>
        <xdr:cNvSpPr/>
      </xdr:nvSpPr>
      <xdr:spPr>
        <a:xfrm>
          <a:off x="5333" y="42851908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22289</xdr:row>
      <xdr:rowOff>0</xdr:rowOff>
    </xdr:from>
    <xdr:ext cx="6468110" cy="0"/>
    <xdr:sp macro="" textlink="">
      <xdr:nvSpPr>
        <xdr:cNvPr id="16" name="Shape 16">
          <a:extLst>
            <a:ext uri="{FF2B5EF4-FFF2-40B4-BE49-F238E27FC236}">
              <a16:creationId xmlns:a16="http://schemas.microsoft.com/office/drawing/2014/main" id="{00000000-0008-0000-0C00-000010000000}"/>
            </a:ext>
          </a:extLst>
        </xdr:cNvPr>
        <xdr:cNvSpPr/>
      </xdr:nvSpPr>
      <xdr:spPr>
        <a:xfrm>
          <a:off x="5333" y="42898771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22289</xdr:row>
      <xdr:rowOff>0</xdr:rowOff>
    </xdr:from>
    <xdr:ext cx="6468110" cy="21590"/>
    <xdr:sp macro="" textlink="">
      <xdr:nvSpPr>
        <xdr:cNvPr id="17" name="Shape 17">
          <a:extLst>
            <a:ext uri="{FF2B5EF4-FFF2-40B4-BE49-F238E27FC236}">
              <a16:creationId xmlns:a16="http://schemas.microsoft.com/office/drawing/2014/main" id="{00000000-0008-0000-0C00-000011000000}"/>
            </a:ext>
          </a:extLst>
        </xdr:cNvPr>
        <xdr:cNvSpPr/>
      </xdr:nvSpPr>
      <xdr:spPr>
        <a:xfrm>
          <a:off x="5333" y="42898771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22333</xdr:row>
      <xdr:rowOff>0</xdr:rowOff>
    </xdr:from>
    <xdr:ext cx="6468110" cy="0"/>
    <xdr:sp macro="" textlink="">
      <xdr:nvSpPr>
        <xdr:cNvPr id="18" name="Shape 18">
          <a:extLst>
            <a:ext uri="{FF2B5EF4-FFF2-40B4-BE49-F238E27FC236}">
              <a16:creationId xmlns:a16="http://schemas.microsoft.com/office/drawing/2014/main" id="{00000000-0008-0000-0C00-000012000000}"/>
            </a:ext>
          </a:extLst>
        </xdr:cNvPr>
        <xdr:cNvSpPr/>
      </xdr:nvSpPr>
      <xdr:spPr>
        <a:xfrm>
          <a:off x="5333" y="42949063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22333</xdr:row>
      <xdr:rowOff>0</xdr:rowOff>
    </xdr:from>
    <xdr:ext cx="6468110" cy="21590"/>
    <xdr:sp macro="" textlink="">
      <xdr:nvSpPr>
        <xdr:cNvPr id="19" name="Shape 19">
          <a:extLst>
            <a:ext uri="{FF2B5EF4-FFF2-40B4-BE49-F238E27FC236}">
              <a16:creationId xmlns:a16="http://schemas.microsoft.com/office/drawing/2014/main" id="{00000000-0008-0000-0C00-000013000000}"/>
            </a:ext>
          </a:extLst>
        </xdr:cNvPr>
        <xdr:cNvSpPr/>
      </xdr:nvSpPr>
      <xdr:spPr>
        <a:xfrm>
          <a:off x="5333" y="42949063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22377</xdr:row>
      <xdr:rowOff>0</xdr:rowOff>
    </xdr:from>
    <xdr:ext cx="6468110" cy="0"/>
    <xdr:sp macro="" textlink="">
      <xdr:nvSpPr>
        <xdr:cNvPr id="20" name="Shape 20">
          <a:extLst>
            <a:ext uri="{FF2B5EF4-FFF2-40B4-BE49-F238E27FC236}">
              <a16:creationId xmlns:a16="http://schemas.microsoft.com/office/drawing/2014/main" id="{00000000-0008-0000-0C00-000014000000}"/>
            </a:ext>
          </a:extLst>
        </xdr:cNvPr>
        <xdr:cNvSpPr/>
      </xdr:nvSpPr>
      <xdr:spPr>
        <a:xfrm>
          <a:off x="5333" y="42999355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22377</xdr:row>
      <xdr:rowOff>0</xdr:rowOff>
    </xdr:from>
    <xdr:ext cx="6468110" cy="21590"/>
    <xdr:sp macro="" textlink="">
      <xdr:nvSpPr>
        <xdr:cNvPr id="21" name="Shape 21">
          <a:extLst>
            <a:ext uri="{FF2B5EF4-FFF2-40B4-BE49-F238E27FC236}">
              <a16:creationId xmlns:a16="http://schemas.microsoft.com/office/drawing/2014/main" id="{00000000-0008-0000-0C00-000015000000}"/>
            </a:ext>
          </a:extLst>
        </xdr:cNvPr>
        <xdr:cNvSpPr/>
      </xdr:nvSpPr>
      <xdr:spPr>
        <a:xfrm>
          <a:off x="5333" y="42999355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22421</xdr:row>
      <xdr:rowOff>0</xdr:rowOff>
    </xdr:from>
    <xdr:ext cx="6468110" cy="0"/>
    <xdr:sp macro="" textlink="">
      <xdr:nvSpPr>
        <xdr:cNvPr id="22" name="Shape 22">
          <a:extLst>
            <a:ext uri="{FF2B5EF4-FFF2-40B4-BE49-F238E27FC236}">
              <a16:creationId xmlns:a16="http://schemas.microsoft.com/office/drawing/2014/main" id="{00000000-0008-0000-0C00-000016000000}"/>
            </a:ext>
          </a:extLst>
        </xdr:cNvPr>
        <xdr:cNvSpPr/>
      </xdr:nvSpPr>
      <xdr:spPr>
        <a:xfrm>
          <a:off x="5333" y="43058791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22421</xdr:row>
      <xdr:rowOff>0</xdr:rowOff>
    </xdr:from>
    <xdr:ext cx="6468110" cy="21590"/>
    <xdr:sp macro="" textlink="">
      <xdr:nvSpPr>
        <xdr:cNvPr id="23" name="Shape 23">
          <a:extLst>
            <a:ext uri="{FF2B5EF4-FFF2-40B4-BE49-F238E27FC236}">
              <a16:creationId xmlns:a16="http://schemas.microsoft.com/office/drawing/2014/main" id="{00000000-0008-0000-0C00-000017000000}"/>
            </a:ext>
          </a:extLst>
        </xdr:cNvPr>
        <xdr:cNvSpPr/>
      </xdr:nvSpPr>
      <xdr:spPr>
        <a:xfrm>
          <a:off x="5333" y="43058791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22471</xdr:row>
      <xdr:rowOff>0</xdr:rowOff>
    </xdr:from>
    <xdr:ext cx="6468110" cy="0"/>
    <xdr:sp macro="" textlink="">
      <xdr:nvSpPr>
        <xdr:cNvPr id="24" name="Shape 24">
          <a:extLst>
            <a:ext uri="{FF2B5EF4-FFF2-40B4-BE49-F238E27FC236}">
              <a16:creationId xmlns:a16="http://schemas.microsoft.com/office/drawing/2014/main" id="{00000000-0008-0000-0C00-000018000000}"/>
            </a:ext>
          </a:extLst>
        </xdr:cNvPr>
        <xdr:cNvSpPr/>
      </xdr:nvSpPr>
      <xdr:spPr>
        <a:xfrm>
          <a:off x="5333" y="43173091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22471</xdr:row>
      <xdr:rowOff>0</xdr:rowOff>
    </xdr:from>
    <xdr:ext cx="6468110" cy="21590"/>
    <xdr:sp macro="" textlink="">
      <xdr:nvSpPr>
        <xdr:cNvPr id="25" name="Shape 25">
          <a:extLst>
            <a:ext uri="{FF2B5EF4-FFF2-40B4-BE49-F238E27FC236}">
              <a16:creationId xmlns:a16="http://schemas.microsoft.com/office/drawing/2014/main" id="{00000000-0008-0000-0C00-000019000000}"/>
            </a:ext>
          </a:extLst>
        </xdr:cNvPr>
        <xdr:cNvSpPr/>
      </xdr:nvSpPr>
      <xdr:spPr>
        <a:xfrm>
          <a:off x="5333" y="43173091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22522</xdr:row>
      <xdr:rowOff>0</xdr:rowOff>
    </xdr:from>
    <xdr:ext cx="6468110" cy="0"/>
    <xdr:sp macro="" textlink="">
      <xdr:nvSpPr>
        <xdr:cNvPr id="26" name="Shape 26">
          <a:extLst>
            <a:ext uri="{FF2B5EF4-FFF2-40B4-BE49-F238E27FC236}">
              <a16:creationId xmlns:a16="http://schemas.microsoft.com/office/drawing/2014/main" id="{00000000-0008-0000-0C00-00001A000000}"/>
            </a:ext>
          </a:extLst>
        </xdr:cNvPr>
        <xdr:cNvSpPr/>
      </xdr:nvSpPr>
      <xdr:spPr>
        <a:xfrm>
          <a:off x="5333" y="43289677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22522</xdr:row>
      <xdr:rowOff>0</xdr:rowOff>
    </xdr:from>
    <xdr:ext cx="6468110" cy="21590"/>
    <xdr:sp macro="" textlink="">
      <xdr:nvSpPr>
        <xdr:cNvPr id="27" name="Shape 27">
          <a:extLst>
            <a:ext uri="{FF2B5EF4-FFF2-40B4-BE49-F238E27FC236}">
              <a16:creationId xmlns:a16="http://schemas.microsoft.com/office/drawing/2014/main" id="{00000000-0008-0000-0C00-00001B000000}"/>
            </a:ext>
          </a:extLst>
        </xdr:cNvPr>
        <xdr:cNvSpPr/>
      </xdr:nvSpPr>
      <xdr:spPr>
        <a:xfrm>
          <a:off x="5333" y="43289677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22568</xdr:row>
      <xdr:rowOff>0</xdr:rowOff>
    </xdr:from>
    <xdr:ext cx="6468110" cy="0"/>
    <xdr:sp macro="" textlink="">
      <xdr:nvSpPr>
        <xdr:cNvPr id="28" name="Shape 28">
          <a:extLst>
            <a:ext uri="{FF2B5EF4-FFF2-40B4-BE49-F238E27FC236}">
              <a16:creationId xmlns:a16="http://schemas.microsoft.com/office/drawing/2014/main" id="{00000000-0008-0000-0C00-00001C000000}"/>
            </a:ext>
          </a:extLst>
        </xdr:cNvPr>
        <xdr:cNvSpPr/>
      </xdr:nvSpPr>
      <xdr:spPr>
        <a:xfrm>
          <a:off x="5333" y="43394833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22568</xdr:row>
      <xdr:rowOff>0</xdr:rowOff>
    </xdr:from>
    <xdr:ext cx="6468110" cy="21590"/>
    <xdr:sp macro="" textlink="">
      <xdr:nvSpPr>
        <xdr:cNvPr id="29" name="Shape 29">
          <a:extLst>
            <a:ext uri="{FF2B5EF4-FFF2-40B4-BE49-F238E27FC236}">
              <a16:creationId xmlns:a16="http://schemas.microsoft.com/office/drawing/2014/main" id="{00000000-0008-0000-0C00-00001D000000}"/>
            </a:ext>
          </a:extLst>
        </xdr:cNvPr>
        <xdr:cNvSpPr/>
      </xdr:nvSpPr>
      <xdr:spPr>
        <a:xfrm>
          <a:off x="5333" y="43394833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22610</xdr:row>
      <xdr:rowOff>0</xdr:rowOff>
    </xdr:from>
    <xdr:ext cx="6468110" cy="0"/>
    <xdr:sp macro="" textlink="">
      <xdr:nvSpPr>
        <xdr:cNvPr id="30" name="Shape 30">
          <a:extLst>
            <a:ext uri="{FF2B5EF4-FFF2-40B4-BE49-F238E27FC236}">
              <a16:creationId xmlns:a16="http://schemas.microsoft.com/office/drawing/2014/main" id="{00000000-0008-0000-0C00-00001E000000}"/>
            </a:ext>
          </a:extLst>
        </xdr:cNvPr>
        <xdr:cNvSpPr/>
      </xdr:nvSpPr>
      <xdr:spPr>
        <a:xfrm>
          <a:off x="5333" y="43490845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22610</xdr:row>
      <xdr:rowOff>0</xdr:rowOff>
    </xdr:from>
    <xdr:ext cx="6468110" cy="21590"/>
    <xdr:sp macro="" textlink="">
      <xdr:nvSpPr>
        <xdr:cNvPr id="31" name="Shape 31">
          <a:extLst>
            <a:ext uri="{FF2B5EF4-FFF2-40B4-BE49-F238E27FC236}">
              <a16:creationId xmlns:a16="http://schemas.microsoft.com/office/drawing/2014/main" id="{00000000-0008-0000-0C00-00001F000000}"/>
            </a:ext>
          </a:extLst>
        </xdr:cNvPr>
        <xdr:cNvSpPr/>
      </xdr:nvSpPr>
      <xdr:spPr>
        <a:xfrm>
          <a:off x="5333" y="43490845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22652</xdr:row>
      <xdr:rowOff>0</xdr:rowOff>
    </xdr:from>
    <xdr:ext cx="6468110" cy="0"/>
    <xdr:sp macro="" textlink="">
      <xdr:nvSpPr>
        <xdr:cNvPr id="32" name="Shape 32">
          <a:extLst>
            <a:ext uri="{FF2B5EF4-FFF2-40B4-BE49-F238E27FC236}">
              <a16:creationId xmlns:a16="http://schemas.microsoft.com/office/drawing/2014/main" id="{00000000-0008-0000-0C00-000020000000}"/>
            </a:ext>
          </a:extLst>
        </xdr:cNvPr>
        <xdr:cNvSpPr/>
      </xdr:nvSpPr>
      <xdr:spPr>
        <a:xfrm>
          <a:off x="5333" y="43586857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22652</xdr:row>
      <xdr:rowOff>0</xdr:rowOff>
    </xdr:from>
    <xdr:ext cx="6468110" cy="21590"/>
    <xdr:sp macro="" textlink="">
      <xdr:nvSpPr>
        <xdr:cNvPr id="33" name="Shape 33">
          <a:extLst>
            <a:ext uri="{FF2B5EF4-FFF2-40B4-BE49-F238E27FC236}">
              <a16:creationId xmlns:a16="http://schemas.microsoft.com/office/drawing/2014/main" id="{00000000-0008-0000-0C00-000021000000}"/>
            </a:ext>
          </a:extLst>
        </xdr:cNvPr>
        <xdr:cNvSpPr/>
      </xdr:nvSpPr>
      <xdr:spPr>
        <a:xfrm>
          <a:off x="5333" y="43586857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22695</xdr:row>
      <xdr:rowOff>0</xdr:rowOff>
    </xdr:from>
    <xdr:ext cx="6468110" cy="0"/>
    <xdr:sp macro="" textlink="">
      <xdr:nvSpPr>
        <xdr:cNvPr id="34" name="Shape 34">
          <a:extLst>
            <a:ext uri="{FF2B5EF4-FFF2-40B4-BE49-F238E27FC236}">
              <a16:creationId xmlns:a16="http://schemas.microsoft.com/office/drawing/2014/main" id="{00000000-0008-0000-0C00-000022000000}"/>
            </a:ext>
          </a:extLst>
        </xdr:cNvPr>
        <xdr:cNvSpPr/>
      </xdr:nvSpPr>
      <xdr:spPr>
        <a:xfrm>
          <a:off x="5333" y="43680583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22695</xdr:row>
      <xdr:rowOff>0</xdr:rowOff>
    </xdr:from>
    <xdr:ext cx="6468110" cy="21590"/>
    <xdr:sp macro="" textlink="">
      <xdr:nvSpPr>
        <xdr:cNvPr id="35" name="Shape 35">
          <a:extLst>
            <a:ext uri="{FF2B5EF4-FFF2-40B4-BE49-F238E27FC236}">
              <a16:creationId xmlns:a16="http://schemas.microsoft.com/office/drawing/2014/main" id="{00000000-0008-0000-0C00-000023000000}"/>
            </a:ext>
          </a:extLst>
        </xdr:cNvPr>
        <xdr:cNvSpPr/>
      </xdr:nvSpPr>
      <xdr:spPr>
        <a:xfrm>
          <a:off x="5333" y="43680583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22735</xdr:row>
      <xdr:rowOff>0</xdr:rowOff>
    </xdr:from>
    <xdr:ext cx="6468110" cy="0"/>
    <xdr:sp macro="" textlink="">
      <xdr:nvSpPr>
        <xdr:cNvPr id="36" name="Shape 36">
          <a:extLst>
            <a:ext uri="{FF2B5EF4-FFF2-40B4-BE49-F238E27FC236}">
              <a16:creationId xmlns:a16="http://schemas.microsoft.com/office/drawing/2014/main" id="{00000000-0008-0000-0C00-000024000000}"/>
            </a:ext>
          </a:extLst>
        </xdr:cNvPr>
        <xdr:cNvSpPr/>
      </xdr:nvSpPr>
      <xdr:spPr>
        <a:xfrm>
          <a:off x="5333" y="43726303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22735</xdr:row>
      <xdr:rowOff>0</xdr:rowOff>
    </xdr:from>
    <xdr:ext cx="6468110" cy="21590"/>
    <xdr:sp macro="" textlink="">
      <xdr:nvSpPr>
        <xdr:cNvPr id="37" name="Shape 37">
          <a:extLst>
            <a:ext uri="{FF2B5EF4-FFF2-40B4-BE49-F238E27FC236}">
              <a16:creationId xmlns:a16="http://schemas.microsoft.com/office/drawing/2014/main" id="{00000000-0008-0000-0C00-000025000000}"/>
            </a:ext>
          </a:extLst>
        </xdr:cNvPr>
        <xdr:cNvSpPr/>
      </xdr:nvSpPr>
      <xdr:spPr>
        <a:xfrm>
          <a:off x="5333" y="43726303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22778</xdr:row>
      <xdr:rowOff>0</xdr:rowOff>
    </xdr:from>
    <xdr:ext cx="6468110" cy="0"/>
    <xdr:sp macro="" textlink="">
      <xdr:nvSpPr>
        <xdr:cNvPr id="38" name="Shape 38">
          <a:extLst>
            <a:ext uri="{FF2B5EF4-FFF2-40B4-BE49-F238E27FC236}">
              <a16:creationId xmlns:a16="http://schemas.microsoft.com/office/drawing/2014/main" id="{00000000-0008-0000-0C00-000026000000}"/>
            </a:ext>
          </a:extLst>
        </xdr:cNvPr>
        <xdr:cNvSpPr/>
      </xdr:nvSpPr>
      <xdr:spPr>
        <a:xfrm>
          <a:off x="5333" y="43775452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22778</xdr:row>
      <xdr:rowOff>0</xdr:rowOff>
    </xdr:from>
    <xdr:ext cx="6468110" cy="21590"/>
    <xdr:sp macro="" textlink="">
      <xdr:nvSpPr>
        <xdr:cNvPr id="39" name="Shape 39">
          <a:extLst>
            <a:ext uri="{FF2B5EF4-FFF2-40B4-BE49-F238E27FC236}">
              <a16:creationId xmlns:a16="http://schemas.microsoft.com/office/drawing/2014/main" id="{00000000-0008-0000-0C00-000027000000}"/>
            </a:ext>
          </a:extLst>
        </xdr:cNvPr>
        <xdr:cNvSpPr/>
      </xdr:nvSpPr>
      <xdr:spPr>
        <a:xfrm>
          <a:off x="5333" y="43775452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22824</xdr:row>
      <xdr:rowOff>0</xdr:rowOff>
    </xdr:from>
    <xdr:ext cx="6468110" cy="0"/>
    <xdr:sp macro="" textlink="">
      <xdr:nvSpPr>
        <xdr:cNvPr id="40" name="Shape 40">
          <a:extLst>
            <a:ext uri="{FF2B5EF4-FFF2-40B4-BE49-F238E27FC236}">
              <a16:creationId xmlns:a16="http://schemas.microsoft.com/office/drawing/2014/main" id="{00000000-0008-0000-0C00-000028000000}"/>
            </a:ext>
          </a:extLst>
        </xdr:cNvPr>
        <xdr:cNvSpPr/>
      </xdr:nvSpPr>
      <xdr:spPr>
        <a:xfrm>
          <a:off x="5333" y="43828030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22824</xdr:row>
      <xdr:rowOff>0</xdr:rowOff>
    </xdr:from>
    <xdr:ext cx="6468110" cy="21590"/>
    <xdr:sp macro="" textlink="">
      <xdr:nvSpPr>
        <xdr:cNvPr id="41" name="Shape 41">
          <a:extLst>
            <a:ext uri="{FF2B5EF4-FFF2-40B4-BE49-F238E27FC236}">
              <a16:creationId xmlns:a16="http://schemas.microsoft.com/office/drawing/2014/main" id="{00000000-0008-0000-0C00-000029000000}"/>
            </a:ext>
          </a:extLst>
        </xdr:cNvPr>
        <xdr:cNvSpPr/>
      </xdr:nvSpPr>
      <xdr:spPr>
        <a:xfrm>
          <a:off x="5333" y="43828030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22875</xdr:row>
      <xdr:rowOff>0</xdr:rowOff>
    </xdr:from>
    <xdr:ext cx="6468110" cy="0"/>
    <xdr:sp macro="" textlink="">
      <xdr:nvSpPr>
        <xdr:cNvPr id="42" name="Shape 42">
          <a:extLst>
            <a:ext uri="{FF2B5EF4-FFF2-40B4-BE49-F238E27FC236}">
              <a16:creationId xmlns:a16="http://schemas.microsoft.com/office/drawing/2014/main" id="{00000000-0008-0000-0C00-00002A000000}"/>
            </a:ext>
          </a:extLst>
        </xdr:cNvPr>
        <xdr:cNvSpPr/>
      </xdr:nvSpPr>
      <xdr:spPr>
        <a:xfrm>
          <a:off x="5333" y="43886323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22875</xdr:row>
      <xdr:rowOff>0</xdr:rowOff>
    </xdr:from>
    <xdr:ext cx="6468110" cy="21590"/>
    <xdr:sp macro="" textlink="">
      <xdr:nvSpPr>
        <xdr:cNvPr id="43" name="Shape 43">
          <a:extLst>
            <a:ext uri="{FF2B5EF4-FFF2-40B4-BE49-F238E27FC236}">
              <a16:creationId xmlns:a16="http://schemas.microsoft.com/office/drawing/2014/main" id="{00000000-0008-0000-0C00-00002B000000}"/>
            </a:ext>
          </a:extLst>
        </xdr:cNvPr>
        <xdr:cNvSpPr/>
      </xdr:nvSpPr>
      <xdr:spPr>
        <a:xfrm>
          <a:off x="5333" y="43886323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22909</xdr:row>
      <xdr:rowOff>0</xdr:rowOff>
    </xdr:from>
    <xdr:ext cx="6468110" cy="0"/>
    <xdr:sp macro="" textlink="">
      <xdr:nvSpPr>
        <xdr:cNvPr id="44" name="Shape 44">
          <a:extLst>
            <a:ext uri="{FF2B5EF4-FFF2-40B4-BE49-F238E27FC236}">
              <a16:creationId xmlns:a16="http://schemas.microsoft.com/office/drawing/2014/main" id="{00000000-0008-0000-0C00-00002C000000}"/>
            </a:ext>
          </a:extLst>
        </xdr:cNvPr>
        <xdr:cNvSpPr/>
      </xdr:nvSpPr>
      <xdr:spPr>
        <a:xfrm>
          <a:off x="5333" y="43925185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22909</xdr:row>
      <xdr:rowOff>0</xdr:rowOff>
    </xdr:from>
    <xdr:ext cx="6468110" cy="21590"/>
    <xdr:sp macro="" textlink="">
      <xdr:nvSpPr>
        <xdr:cNvPr id="45" name="Shape 45">
          <a:extLst>
            <a:ext uri="{FF2B5EF4-FFF2-40B4-BE49-F238E27FC236}">
              <a16:creationId xmlns:a16="http://schemas.microsoft.com/office/drawing/2014/main" id="{00000000-0008-0000-0C00-00002D000000}"/>
            </a:ext>
          </a:extLst>
        </xdr:cNvPr>
        <xdr:cNvSpPr/>
      </xdr:nvSpPr>
      <xdr:spPr>
        <a:xfrm>
          <a:off x="5333" y="43925185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22959</xdr:row>
      <xdr:rowOff>0</xdr:rowOff>
    </xdr:from>
    <xdr:ext cx="6468110" cy="0"/>
    <xdr:sp macro="" textlink="">
      <xdr:nvSpPr>
        <xdr:cNvPr id="46" name="Shape 46">
          <a:extLst>
            <a:ext uri="{FF2B5EF4-FFF2-40B4-BE49-F238E27FC236}">
              <a16:creationId xmlns:a16="http://schemas.microsoft.com/office/drawing/2014/main" id="{00000000-0008-0000-0C00-00002E000000}"/>
            </a:ext>
          </a:extLst>
        </xdr:cNvPr>
        <xdr:cNvSpPr/>
      </xdr:nvSpPr>
      <xdr:spPr>
        <a:xfrm>
          <a:off x="5333" y="43982335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22959</xdr:row>
      <xdr:rowOff>0</xdr:rowOff>
    </xdr:from>
    <xdr:ext cx="6468110" cy="21590"/>
    <xdr:sp macro="" textlink="">
      <xdr:nvSpPr>
        <xdr:cNvPr id="47" name="Shape 47">
          <a:extLst>
            <a:ext uri="{FF2B5EF4-FFF2-40B4-BE49-F238E27FC236}">
              <a16:creationId xmlns:a16="http://schemas.microsoft.com/office/drawing/2014/main" id="{00000000-0008-0000-0C00-00002F000000}"/>
            </a:ext>
          </a:extLst>
        </xdr:cNvPr>
        <xdr:cNvSpPr/>
      </xdr:nvSpPr>
      <xdr:spPr>
        <a:xfrm>
          <a:off x="5333" y="43982335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23004</xdr:row>
      <xdr:rowOff>0</xdr:rowOff>
    </xdr:from>
    <xdr:ext cx="6468110" cy="0"/>
    <xdr:sp macro="" textlink="">
      <xdr:nvSpPr>
        <xdr:cNvPr id="48" name="Shape 48">
          <a:extLst>
            <a:ext uri="{FF2B5EF4-FFF2-40B4-BE49-F238E27FC236}">
              <a16:creationId xmlns:a16="http://schemas.microsoft.com/office/drawing/2014/main" id="{00000000-0008-0000-0C00-000030000000}"/>
            </a:ext>
          </a:extLst>
        </xdr:cNvPr>
        <xdr:cNvSpPr/>
      </xdr:nvSpPr>
      <xdr:spPr>
        <a:xfrm>
          <a:off x="5333" y="44033770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23004</xdr:row>
      <xdr:rowOff>0</xdr:rowOff>
    </xdr:from>
    <xdr:ext cx="6468110" cy="21590"/>
    <xdr:sp macro="" textlink="">
      <xdr:nvSpPr>
        <xdr:cNvPr id="49" name="Shape 49">
          <a:extLst>
            <a:ext uri="{FF2B5EF4-FFF2-40B4-BE49-F238E27FC236}">
              <a16:creationId xmlns:a16="http://schemas.microsoft.com/office/drawing/2014/main" id="{00000000-0008-0000-0C00-000031000000}"/>
            </a:ext>
          </a:extLst>
        </xdr:cNvPr>
        <xdr:cNvSpPr/>
      </xdr:nvSpPr>
      <xdr:spPr>
        <a:xfrm>
          <a:off x="5333" y="44033770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23051</xdr:row>
      <xdr:rowOff>0</xdr:rowOff>
    </xdr:from>
    <xdr:ext cx="6468110" cy="0"/>
    <xdr:sp macro="" textlink="">
      <xdr:nvSpPr>
        <xdr:cNvPr id="50" name="Shape 50">
          <a:extLst>
            <a:ext uri="{FF2B5EF4-FFF2-40B4-BE49-F238E27FC236}">
              <a16:creationId xmlns:a16="http://schemas.microsoft.com/office/drawing/2014/main" id="{00000000-0008-0000-0C00-000032000000}"/>
            </a:ext>
          </a:extLst>
        </xdr:cNvPr>
        <xdr:cNvSpPr/>
      </xdr:nvSpPr>
      <xdr:spPr>
        <a:xfrm>
          <a:off x="5333" y="44087491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23051</xdr:row>
      <xdr:rowOff>0</xdr:rowOff>
    </xdr:from>
    <xdr:ext cx="6468110" cy="21590"/>
    <xdr:sp macro="" textlink="">
      <xdr:nvSpPr>
        <xdr:cNvPr id="51" name="Shape 51">
          <a:extLst>
            <a:ext uri="{FF2B5EF4-FFF2-40B4-BE49-F238E27FC236}">
              <a16:creationId xmlns:a16="http://schemas.microsoft.com/office/drawing/2014/main" id="{00000000-0008-0000-0C00-000033000000}"/>
            </a:ext>
          </a:extLst>
        </xdr:cNvPr>
        <xdr:cNvSpPr/>
      </xdr:nvSpPr>
      <xdr:spPr>
        <a:xfrm>
          <a:off x="5333" y="44087491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23101</xdr:row>
      <xdr:rowOff>0</xdr:rowOff>
    </xdr:from>
    <xdr:ext cx="6468110" cy="0"/>
    <xdr:sp macro="" textlink="">
      <xdr:nvSpPr>
        <xdr:cNvPr id="52" name="Shape 52">
          <a:extLst>
            <a:ext uri="{FF2B5EF4-FFF2-40B4-BE49-F238E27FC236}">
              <a16:creationId xmlns:a16="http://schemas.microsoft.com/office/drawing/2014/main" id="{00000000-0008-0000-0C00-000034000000}"/>
            </a:ext>
          </a:extLst>
        </xdr:cNvPr>
        <xdr:cNvSpPr/>
      </xdr:nvSpPr>
      <xdr:spPr>
        <a:xfrm>
          <a:off x="5333" y="44144641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23101</xdr:row>
      <xdr:rowOff>0</xdr:rowOff>
    </xdr:from>
    <xdr:ext cx="6468110" cy="21590"/>
    <xdr:sp macro="" textlink="">
      <xdr:nvSpPr>
        <xdr:cNvPr id="53" name="Shape 53">
          <a:extLst>
            <a:ext uri="{FF2B5EF4-FFF2-40B4-BE49-F238E27FC236}">
              <a16:creationId xmlns:a16="http://schemas.microsoft.com/office/drawing/2014/main" id="{00000000-0008-0000-0C00-000035000000}"/>
            </a:ext>
          </a:extLst>
        </xdr:cNvPr>
        <xdr:cNvSpPr/>
      </xdr:nvSpPr>
      <xdr:spPr>
        <a:xfrm>
          <a:off x="5333" y="44144641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23151</xdr:row>
      <xdr:rowOff>0</xdr:rowOff>
    </xdr:from>
    <xdr:ext cx="6468110" cy="0"/>
    <xdr:sp macro="" textlink="">
      <xdr:nvSpPr>
        <xdr:cNvPr id="54" name="Shape 54">
          <a:extLst>
            <a:ext uri="{FF2B5EF4-FFF2-40B4-BE49-F238E27FC236}">
              <a16:creationId xmlns:a16="http://schemas.microsoft.com/office/drawing/2014/main" id="{00000000-0008-0000-0C00-000036000000}"/>
            </a:ext>
          </a:extLst>
        </xdr:cNvPr>
        <xdr:cNvSpPr/>
      </xdr:nvSpPr>
      <xdr:spPr>
        <a:xfrm>
          <a:off x="5333" y="44201791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23151</xdr:row>
      <xdr:rowOff>0</xdr:rowOff>
    </xdr:from>
    <xdr:ext cx="6468110" cy="21590"/>
    <xdr:sp macro="" textlink="">
      <xdr:nvSpPr>
        <xdr:cNvPr id="55" name="Shape 55">
          <a:extLst>
            <a:ext uri="{FF2B5EF4-FFF2-40B4-BE49-F238E27FC236}">
              <a16:creationId xmlns:a16="http://schemas.microsoft.com/office/drawing/2014/main" id="{00000000-0008-0000-0C00-000037000000}"/>
            </a:ext>
          </a:extLst>
        </xdr:cNvPr>
        <xdr:cNvSpPr/>
      </xdr:nvSpPr>
      <xdr:spPr>
        <a:xfrm>
          <a:off x="5333" y="44201791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23200</xdr:row>
      <xdr:rowOff>0</xdr:rowOff>
    </xdr:from>
    <xdr:ext cx="6468110" cy="0"/>
    <xdr:sp macro="" textlink="">
      <xdr:nvSpPr>
        <xdr:cNvPr id="56" name="Shape 56">
          <a:extLst>
            <a:ext uri="{FF2B5EF4-FFF2-40B4-BE49-F238E27FC236}">
              <a16:creationId xmlns:a16="http://schemas.microsoft.com/office/drawing/2014/main" id="{00000000-0008-0000-0C00-000038000000}"/>
            </a:ext>
          </a:extLst>
        </xdr:cNvPr>
        <xdr:cNvSpPr/>
      </xdr:nvSpPr>
      <xdr:spPr>
        <a:xfrm>
          <a:off x="5333" y="44257798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23200</xdr:row>
      <xdr:rowOff>0</xdr:rowOff>
    </xdr:from>
    <xdr:ext cx="6468110" cy="21590"/>
    <xdr:sp macro="" textlink="">
      <xdr:nvSpPr>
        <xdr:cNvPr id="57" name="Shape 57">
          <a:extLst>
            <a:ext uri="{FF2B5EF4-FFF2-40B4-BE49-F238E27FC236}">
              <a16:creationId xmlns:a16="http://schemas.microsoft.com/office/drawing/2014/main" id="{00000000-0008-0000-0C00-000039000000}"/>
            </a:ext>
          </a:extLst>
        </xdr:cNvPr>
        <xdr:cNvSpPr/>
      </xdr:nvSpPr>
      <xdr:spPr>
        <a:xfrm>
          <a:off x="5333" y="44257798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23243</xdr:row>
      <xdr:rowOff>0</xdr:rowOff>
    </xdr:from>
    <xdr:ext cx="6468110" cy="0"/>
    <xdr:sp macro="" textlink="">
      <xdr:nvSpPr>
        <xdr:cNvPr id="58" name="Shape 58">
          <a:extLst>
            <a:ext uri="{FF2B5EF4-FFF2-40B4-BE49-F238E27FC236}">
              <a16:creationId xmlns:a16="http://schemas.microsoft.com/office/drawing/2014/main" id="{00000000-0008-0000-0C00-00003A000000}"/>
            </a:ext>
          </a:extLst>
        </xdr:cNvPr>
        <xdr:cNvSpPr/>
      </xdr:nvSpPr>
      <xdr:spPr>
        <a:xfrm>
          <a:off x="5333" y="44306947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23243</xdr:row>
      <xdr:rowOff>0</xdr:rowOff>
    </xdr:from>
    <xdr:ext cx="6468110" cy="21590"/>
    <xdr:sp macro="" textlink="">
      <xdr:nvSpPr>
        <xdr:cNvPr id="59" name="Shape 59">
          <a:extLst>
            <a:ext uri="{FF2B5EF4-FFF2-40B4-BE49-F238E27FC236}">
              <a16:creationId xmlns:a16="http://schemas.microsoft.com/office/drawing/2014/main" id="{00000000-0008-0000-0C00-00003B000000}"/>
            </a:ext>
          </a:extLst>
        </xdr:cNvPr>
        <xdr:cNvSpPr/>
      </xdr:nvSpPr>
      <xdr:spPr>
        <a:xfrm>
          <a:off x="5333" y="44306947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23277</xdr:row>
      <xdr:rowOff>0</xdr:rowOff>
    </xdr:from>
    <xdr:ext cx="6468110" cy="0"/>
    <xdr:sp macro="" textlink="">
      <xdr:nvSpPr>
        <xdr:cNvPr id="60" name="Shape 60">
          <a:extLst>
            <a:ext uri="{FF2B5EF4-FFF2-40B4-BE49-F238E27FC236}">
              <a16:creationId xmlns:a16="http://schemas.microsoft.com/office/drawing/2014/main" id="{00000000-0008-0000-0C00-00003C000000}"/>
            </a:ext>
          </a:extLst>
        </xdr:cNvPr>
        <xdr:cNvSpPr/>
      </xdr:nvSpPr>
      <xdr:spPr>
        <a:xfrm>
          <a:off x="5333" y="44345809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23277</xdr:row>
      <xdr:rowOff>0</xdr:rowOff>
    </xdr:from>
    <xdr:ext cx="6468110" cy="21590"/>
    <xdr:sp macro="" textlink="">
      <xdr:nvSpPr>
        <xdr:cNvPr id="61" name="Shape 61">
          <a:extLst>
            <a:ext uri="{FF2B5EF4-FFF2-40B4-BE49-F238E27FC236}">
              <a16:creationId xmlns:a16="http://schemas.microsoft.com/office/drawing/2014/main" id="{00000000-0008-0000-0C00-00003D000000}"/>
            </a:ext>
          </a:extLst>
        </xdr:cNvPr>
        <xdr:cNvSpPr/>
      </xdr:nvSpPr>
      <xdr:spPr>
        <a:xfrm>
          <a:off x="5333" y="44345809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23326</xdr:row>
      <xdr:rowOff>0</xdr:rowOff>
    </xdr:from>
    <xdr:ext cx="6468110" cy="0"/>
    <xdr:sp macro="" textlink="">
      <xdr:nvSpPr>
        <xdr:cNvPr id="62" name="Shape 62">
          <a:extLst>
            <a:ext uri="{FF2B5EF4-FFF2-40B4-BE49-F238E27FC236}">
              <a16:creationId xmlns:a16="http://schemas.microsoft.com/office/drawing/2014/main" id="{00000000-0008-0000-0C00-00003E000000}"/>
            </a:ext>
          </a:extLst>
        </xdr:cNvPr>
        <xdr:cNvSpPr/>
      </xdr:nvSpPr>
      <xdr:spPr>
        <a:xfrm>
          <a:off x="5333" y="44401816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23326</xdr:row>
      <xdr:rowOff>0</xdr:rowOff>
    </xdr:from>
    <xdr:ext cx="6468110" cy="21590"/>
    <xdr:sp macro="" textlink="">
      <xdr:nvSpPr>
        <xdr:cNvPr id="63" name="Shape 63">
          <a:extLst>
            <a:ext uri="{FF2B5EF4-FFF2-40B4-BE49-F238E27FC236}">
              <a16:creationId xmlns:a16="http://schemas.microsoft.com/office/drawing/2014/main" id="{00000000-0008-0000-0C00-00003F000000}"/>
            </a:ext>
          </a:extLst>
        </xdr:cNvPr>
        <xdr:cNvSpPr/>
      </xdr:nvSpPr>
      <xdr:spPr>
        <a:xfrm>
          <a:off x="5333" y="44401816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23377</xdr:row>
      <xdr:rowOff>0</xdr:rowOff>
    </xdr:from>
    <xdr:ext cx="6468110" cy="0"/>
    <xdr:sp macro="" textlink="">
      <xdr:nvSpPr>
        <xdr:cNvPr id="64" name="Shape 64">
          <a:extLst>
            <a:ext uri="{FF2B5EF4-FFF2-40B4-BE49-F238E27FC236}">
              <a16:creationId xmlns:a16="http://schemas.microsoft.com/office/drawing/2014/main" id="{00000000-0008-0000-0C00-000040000000}"/>
            </a:ext>
          </a:extLst>
        </xdr:cNvPr>
        <xdr:cNvSpPr/>
      </xdr:nvSpPr>
      <xdr:spPr>
        <a:xfrm>
          <a:off x="5333" y="44460109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23377</xdr:row>
      <xdr:rowOff>0</xdr:rowOff>
    </xdr:from>
    <xdr:ext cx="6468110" cy="21590"/>
    <xdr:sp macro="" textlink="">
      <xdr:nvSpPr>
        <xdr:cNvPr id="65" name="Shape 65">
          <a:extLst>
            <a:ext uri="{FF2B5EF4-FFF2-40B4-BE49-F238E27FC236}">
              <a16:creationId xmlns:a16="http://schemas.microsoft.com/office/drawing/2014/main" id="{00000000-0008-0000-0C00-000041000000}"/>
            </a:ext>
          </a:extLst>
        </xdr:cNvPr>
        <xdr:cNvSpPr/>
      </xdr:nvSpPr>
      <xdr:spPr>
        <a:xfrm>
          <a:off x="5333" y="44460109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23423</xdr:row>
      <xdr:rowOff>0</xdr:rowOff>
    </xdr:from>
    <xdr:ext cx="6468110" cy="0"/>
    <xdr:sp macro="" textlink="">
      <xdr:nvSpPr>
        <xdr:cNvPr id="66" name="Shape 66">
          <a:extLst>
            <a:ext uri="{FF2B5EF4-FFF2-40B4-BE49-F238E27FC236}">
              <a16:creationId xmlns:a16="http://schemas.microsoft.com/office/drawing/2014/main" id="{00000000-0008-0000-0C00-000042000000}"/>
            </a:ext>
          </a:extLst>
        </xdr:cNvPr>
        <xdr:cNvSpPr/>
      </xdr:nvSpPr>
      <xdr:spPr>
        <a:xfrm>
          <a:off x="5333" y="44512687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23423</xdr:row>
      <xdr:rowOff>0</xdr:rowOff>
    </xdr:from>
    <xdr:ext cx="6468110" cy="21590"/>
    <xdr:sp macro="" textlink="">
      <xdr:nvSpPr>
        <xdr:cNvPr id="67" name="Shape 67">
          <a:extLst>
            <a:ext uri="{FF2B5EF4-FFF2-40B4-BE49-F238E27FC236}">
              <a16:creationId xmlns:a16="http://schemas.microsoft.com/office/drawing/2014/main" id="{00000000-0008-0000-0C00-000043000000}"/>
            </a:ext>
          </a:extLst>
        </xdr:cNvPr>
        <xdr:cNvSpPr/>
      </xdr:nvSpPr>
      <xdr:spPr>
        <a:xfrm>
          <a:off x="5333" y="44512687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23474</xdr:row>
      <xdr:rowOff>0</xdr:rowOff>
    </xdr:from>
    <xdr:ext cx="6468110" cy="0"/>
    <xdr:sp macro="" textlink="">
      <xdr:nvSpPr>
        <xdr:cNvPr id="68" name="Shape 68">
          <a:extLst>
            <a:ext uri="{FF2B5EF4-FFF2-40B4-BE49-F238E27FC236}">
              <a16:creationId xmlns:a16="http://schemas.microsoft.com/office/drawing/2014/main" id="{00000000-0008-0000-0C00-000044000000}"/>
            </a:ext>
          </a:extLst>
        </xdr:cNvPr>
        <xdr:cNvSpPr/>
      </xdr:nvSpPr>
      <xdr:spPr>
        <a:xfrm>
          <a:off x="5333" y="44570980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23474</xdr:row>
      <xdr:rowOff>0</xdr:rowOff>
    </xdr:from>
    <xdr:ext cx="6468110" cy="21590"/>
    <xdr:sp macro="" textlink="">
      <xdr:nvSpPr>
        <xdr:cNvPr id="69" name="Shape 69">
          <a:extLst>
            <a:ext uri="{FF2B5EF4-FFF2-40B4-BE49-F238E27FC236}">
              <a16:creationId xmlns:a16="http://schemas.microsoft.com/office/drawing/2014/main" id="{00000000-0008-0000-0C00-000045000000}"/>
            </a:ext>
          </a:extLst>
        </xdr:cNvPr>
        <xdr:cNvSpPr/>
      </xdr:nvSpPr>
      <xdr:spPr>
        <a:xfrm>
          <a:off x="5333" y="44570980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23511</xdr:row>
      <xdr:rowOff>0</xdr:rowOff>
    </xdr:from>
    <xdr:ext cx="6468110" cy="0"/>
    <xdr:sp macro="" textlink="">
      <xdr:nvSpPr>
        <xdr:cNvPr id="70" name="Shape 70">
          <a:extLst>
            <a:ext uri="{FF2B5EF4-FFF2-40B4-BE49-F238E27FC236}">
              <a16:creationId xmlns:a16="http://schemas.microsoft.com/office/drawing/2014/main" id="{00000000-0008-0000-0C00-000046000000}"/>
            </a:ext>
          </a:extLst>
        </xdr:cNvPr>
        <xdr:cNvSpPr/>
      </xdr:nvSpPr>
      <xdr:spPr>
        <a:xfrm>
          <a:off x="5333" y="44621272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23511</xdr:row>
      <xdr:rowOff>0</xdr:rowOff>
    </xdr:from>
    <xdr:ext cx="6468110" cy="21590"/>
    <xdr:sp macro="" textlink="">
      <xdr:nvSpPr>
        <xdr:cNvPr id="71" name="Shape 71">
          <a:extLst>
            <a:ext uri="{FF2B5EF4-FFF2-40B4-BE49-F238E27FC236}">
              <a16:creationId xmlns:a16="http://schemas.microsoft.com/office/drawing/2014/main" id="{00000000-0008-0000-0C00-000047000000}"/>
            </a:ext>
          </a:extLst>
        </xdr:cNvPr>
        <xdr:cNvSpPr/>
      </xdr:nvSpPr>
      <xdr:spPr>
        <a:xfrm>
          <a:off x="5333" y="44621272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23552</xdr:row>
      <xdr:rowOff>0</xdr:rowOff>
    </xdr:from>
    <xdr:ext cx="6468110" cy="0"/>
    <xdr:sp macro="" textlink="">
      <xdr:nvSpPr>
        <xdr:cNvPr id="72" name="Shape 72">
          <a:extLst>
            <a:ext uri="{FF2B5EF4-FFF2-40B4-BE49-F238E27FC236}">
              <a16:creationId xmlns:a16="http://schemas.microsoft.com/office/drawing/2014/main" id="{00000000-0008-0000-0C00-000048000000}"/>
            </a:ext>
          </a:extLst>
        </xdr:cNvPr>
        <xdr:cNvSpPr/>
      </xdr:nvSpPr>
      <xdr:spPr>
        <a:xfrm>
          <a:off x="5333" y="44678422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23552</xdr:row>
      <xdr:rowOff>0</xdr:rowOff>
    </xdr:from>
    <xdr:ext cx="6468110" cy="21590"/>
    <xdr:sp macro="" textlink="">
      <xdr:nvSpPr>
        <xdr:cNvPr id="73" name="Shape 73">
          <a:extLst>
            <a:ext uri="{FF2B5EF4-FFF2-40B4-BE49-F238E27FC236}">
              <a16:creationId xmlns:a16="http://schemas.microsoft.com/office/drawing/2014/main" id="{00000000-0008-0000-0C00-000049000000}"/>
            </a:ext>
          </a:extLst>
        </xdr:cNvPr>
        <xdr:cNvSpPr/>
      </xdr:nvSpPr>
      <xdr:spPr>
        <a:xfrm>
          <a:off x="5333" y="44678422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23591</xdr:row>
      <xdr:rowOff>0</xdr:rowOff>
    </xdr:from>
    <xdr:ext cx="6468110" cy="0"/>
    <xdr:sp macro="" textlink="">
      <xdr:nvSpPr>
        <xdr:cNvPr id="74" name="Shape 74">
          <a:extLst>
            <a:ext uri="{FF2B5EF4-FFF2-40B4-BE49-F238E27FC236}">
              <a16:creationId xmlns:a16="http://schemas.microsoft.com/office/drawing/2014/main" id="{00000000-0008-0000-0C00-00004A000000}"/>
            </a:ext>
          </a:extLst>
        </xdr:cNvPr>
        <xdr:cNvSpPr/>
      </xdr:nvSpPr>
      <xdr:spPr>
        <a:xfrm>
          <a:off x="5333" y="44726428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23591</xdr:row>
      <xdr:rowOff>0</xdr:rowOff>
    </xdr:from>
    <xdr:ext cx="6468110" cy="21590"/>
    <xdr:sp macro="" textlink="">
      <xdr:nvSpPr>
        <xdr:cNvPr id="75" name="Shape 75">
          <a:extLst>
            <a:ext uri="{FF2B5EF4-FFF2-40B4-BE49-F238E27FC236}">
              <a16:creationId xmlns:a16="http://schemas.microsoft.com/office/drawing/2014/main" id="{00000000-0008-0000-0C00-00004B000000}"/>
            </a:ext>
          </a:extLst>
        </xdr:cNvPr>
        <xdr:cNvSpPr/>
      </xdr:nvSpPr>
      <xdr:spPr>
        <a:xfrm>
          <a:off x="5333" y="44726428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23628</xdr:row>
      <xdr:rowOff>0</xdr:rowOff>
    </xdr:from>
    <xdr:ext cx="6468110" cy="0"/>
    <xdr:sp macro="" textlink="">
      <xdr:nvSpPr>
        <xdr:cNvPr id="76" name="Shape 76">
          <a:extLst>
            <a:ext uri="{FF2B5EF4-FFF2-40B4-BE49-F238E27FC236}">
              <a16:creationId xmlns:a16="http://schemas.microsoft.com/office/drawing/2014/main" id="{00000000-0008-0000-0C00-00004C000000}"/>
            </a:ext>
          </a:extLst>
        </xdr:cNvPr>
        <xdr:cNvSpPr/>
      </xdr:nvSpPr>
      <xdr:spPr>
        <a:xfrm>
          <a:off x="5333" y="44773291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23628</xdr:row>
      <xdr:rowOff>0</xdr:rowOff>
    </xdr:from>
    <xdr:ext cx="6468110" cy="21590"/>
    <xdr:sp macro="" textlink="">
      <xdr:nvSpPr>
        <xdr:cNvPr id="77" name="Shape 77">
          <a:extLst>
            <a:ext uri="{FF2B5EF4-FFF2-40B4-BE49-F238E27FC236}">
              <a16:creationId xmlns:a16="http://schemas.microsoft.com/office/drawing/2014/main" id="{00000000-0008-0000-0C00-00004D000000}"/>
            </a:ext>
          </a:extLst>
        </xdr:cNvPr>
        <xdr:cNvSpPr/>
      </xdr:nvSpPr>
      <xdr:spPr>
        <a:xfrm>
          <a:off x="5333" y="44773291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23676</xdr:row>
      <xdr:rowOff>0</xdr:rowOff>
    </xdr:from>
    <xdr:ext cx="6468110" cy="0"/>
    <xdr:sp macro="" textlink="">
      <xdr:nvSpPr>
        <xdr:cNvPr id="78" name="Shape 78">
          <a:extLst>
            <a:ext uri="{FF2B5EF4-FFF2-40B4-BE49-F238E27FC236}">
              <a16:creationId xmlns:a16="http://schemas.microsoft.com/office/drawing/2014/main" id="{00000000-0008-0000-0C00-00004E000000}"/>
            </a:ext>
          </a:extLst>
        </xdr:cNvPr>
        <xdr:cNvSpPr/>
      </xdr:nvSpPr>
      <xdr:spPr>
        <a:xfrm>
          <a:off x="5333" y="44828155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23676</xdr:row>
      <xdr:rowOff>0</xdr:rowOff>
    </xdr:from>
    <xdr:ext cx="6468110" cy="21590"/>
    <xdr:sp macro="" textlink="">
      <xdr:nvSpPr>
        <xdr:cNvPr id="79" name="Shape 79">
          <a:extLst>
            <a:ext uri="{FF2B5EF4-FFF2-40B4-BE49-F238E27FC236}">
              <a16:creationId xmlns:a16="http://schemas.microsoft.com/office/drawing/2014/main" id="{00000000-0008-0000-0C00-00004F000000}"/>
            </a:ext>
          </a:extLst>
        </xdr:cNvPr>
        <xdr:cNvSpPr/>
      </xdr:nvSpPr>
      <xdr:spPr>
        <a:xfrm>
          <a:off x="5333" y="44828155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23721</xdr:row>
      <xdr:rowOff>0</xdr:rowOff>
    </xdr:from>
    <xdr:ext cx="6468110" cy="0"/>
    <xdr:sp macro="" textlink="">
      <xdr:nvSpPr>
        <xdr:cNvPr id="80" name="Shape 80">
          <a:extLst>
            <a:ext uri="{FF2B5EF4-FFF2-40B4-BE49-F238E27FC236}">
              <a16:creationId xmlns:a16="http://schemas.microsoft.com/office/drawing/2014/main" id="{00000000-0008-0000-0C00-000050000000}"/>
            </a:ext>
          </a:extLst>
        </xdr:cNvPr>
        <xdr:cNvSpPr/>
      </xdr:nvSpPr>
      <xdr:spPr>
        <a:xfrm>
          <a:off x="5333" y="44879590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23721</xdr:row>
      <xdr:rowOff>0</xdr:rowOff>
    </xdr:from>
    <xdr:ext cx="6468110" cy="21590"/>
    <xdr:sp macro="" textlink="">
      <xdr:nvSpPr>
        <xdr:cNvPr id="81" name="Shape 81">
          <a:extLst>
            <a:ext uri="{FF2B5EF4-FFF2-40B4-BE49-F238E27FC236}">
              <a16:creationId xmlns:a16="http://schemas.microsoft.com/office/drawing/2014/main" id="{00000000-0008-0000-0C00-000051000000}"/>
            </a:ext>
          </a:extLst>
        </xdr:cNvPr>
        <xdr:cNvSpPr/>
      </xdr:nvSpPr>
      <xdr:spPr>
        <a:xfrm>
          <a:off x="5333" y="44879590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23762</xdr:row>
      <xdr:rowOff>0</xdr:rowOff>
    </xdr:from>
    <xdr:ext cx="6468110" cy="0"/>
    <xdr:sp macro="" textlink="">
      <xdr:nvSpPr>
        <xdr:cNvPr id="82" name="Shape 82">
          <a:extLst>
            <a:ext uri="{FF2B5EF4-FFF2-40B4-BE49-F238E27FC236}">
              <a16:creationId xmlns:a16="http://schemas.microsoft.com/office/drawing/2014/main" id="{00000000-0008-0000-0C00-000052000000}"/>
            </a:ext>
          </a:extLst>
        </xdr:cNvPr>
        <xdr:cNvSpPr/>
      </xdr:nvSpPr>
      <xdr:spPr>
        <a:xfrm>
          <a:off x="5333" y="44931025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23762</xdr:row>
      <xdr:rowOff>0</xdr:rowOff>
    </xdr:from>
    <xdr:ext cx="6468110" cy="21590"/>
    <xdr:sp macro="" textlink="">
      <xdr:nvSpPr>
        <xdr:cNvPr id="83" name="Shape 83">
          <a:extLst>
            <a:ext uri="{FF2B5EF4-FFF2-40B4-BE49-F238E27FC236}">
              <a16:creationId xmlns:a16="http://schemas.microsoft.com/office/drawing/2014/main" id="{00000000-0008-0000-0C00-000053000000}"/>
            </a:ext>
          </a:extLst>
        </xdr:cNvPr>
        <xdr:cNvSpPr/>
      </xdr:nvSpPr>
      <xdr:spPr>
        <a:xfrm>
          <a:off x="5333" y="44931025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23806</xdr:row>
      <xdr:rowOff>0</xdr:rowOff>
    </xdr:from>
    <xdr:ext cx="6468110" cy="0"/>
    <xdr:sp macro="" textlink="">
      <xdr:nvSpPr>
        <xdr:cNvPr id="84" name="Shape 84">
          <a:extLst>
            <a:ext uri="{FF2B5EF4-FFF2-40B4-BE49-F238E27FC236}">
              <a16:creationId xmlns:a16="http://schemas.microsoft.com/office/drawing/2014/main" id="{00000000-0008-0000-0C00-000054000000}"/>
            </a:ext>
          </a:extLst>
        </xdr:cNvPr>
        <xdr:cNvSpPr/>
      </xdr:nvSpPr>
      <xdr:spPr>
        <a:xfrm>
          <a:off x="5333" y="44997319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23806</xdr:row>
      <xdr:rowOff>0</xdr:rowOff>
    </xdr:from>
    <xdr:ext cx="6468110" cy="21590"/>
    <xdr:sp macro="" textlink="">
      <xdr:nvSpPr>
        <xdr:cNvPr id="85" name="Shape 85">
          <a:extLst>
            <a:ext uri="{FF2B5EF4-FFF2-40B4-BE49-F238E27FC236}">
              <a16:creationId xmlns:a16="http://schemas.microsoft.com/office/drawing/2014/main" id="{00000000-0008-0000-0C00-000055000000}"/>
            </a:ext>
          </a:extLst>
        </xdr:cNvPr>
        <xdr:cNvSpPr/>
      </xdr:nvSpPr>
      <xdr:spPr>
        <a:xfrm>
          <a:off x="5333" y="44997319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23856</xdr:row>
      <xdr:rowOff>0</xdr:rowOff>
    </xdr:from>
    <xdr:ext cx="6468110" cy="0"/>
    <xdr:sp macro="" textlink="">
      <xdr:nvSpPr>
        <xdr:cNvPr id="86" name="Shape 86">
          <a:extLst>
            <a:ext uri="{FF2B5EF4-FFF2-40B4-BE49-F238E27FC236}">
              <a16:creationId xmlns:a16="http://schemas.microsoft.com/office/drawing/2014/main" id="{00000000-0008-0000-0C00-000056000000}"/>
            </a:ext>
          </a:extLst>
        </xdr:cNvPr>
        <xdr:cNvSpPr/>
      </xdr:nvSpPr>
      <xdr:spPr>
        <a:xfrm>
          <a:off x="5333" y="45102475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23856</xdr:row>
      <xdr:rowOff>0</xdr:rowOff>
    </xdr:from>
    <xdr:ext cx="6468110" cy="21590"/>
    <xdr:sp macro="" textlink="">
      <xdr:nvSpPr>
        <xdr:cNvPr id="87" name="Shape 87">
          <a:extLst>
            <a:ext uri="{FF2B5EF4-FFF2-40B4-BE49-F238E27FC236}">
              <a16:creationId xmlns:a16="http://schemas.microsoft.com/office/drawing/2014/main" id="{00000000-0008-0000-0C00-000057000000}"/>
            </a:ext>
          </a:extLst>
        </xdr:cNvPr>
        <xdr:cNvSpPr/>
      </xdr:nvSpPr>
      <xdr:spPr>
        <a:xfrm>
          <a:off x="5333" y="45102475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23902</xdr:row>
      <xdr:rowOff>0</xdr:rowOff>
    </xdr:from>
    <xdr:ext cx="6468110" cy="0"/>
    <xdr:sp macro="" textlink="">
      <xdr:nvSpPr>
        <xdr:cNvPr id="88" name="Shape 88">
          <a:extLst>
            <a:ext uri="{FF2B5EF4-FFF2-40B4-BE49-F238E27FC236}">
              <a16:creationId xmlns:a16="http://schemas.microsoft.com/office/drawing/2014/main" id="{00000000-0008-0000-0C00-000058000000}"/>
            </a:ext>
          </a:extLst>
        </xdr:cNvPr>
        <xdr:cNvSpPr/>
      </xdr:nvSpPr>
      <xdr:spPr>
        <a:xfrm>
          <a:off x="5333" y="45207631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23902</xdr:row>
      <xdr:rowOff>0</xdr:rowOff>
    </xdr:from>
    <xdr:ext cx="6468110" cy="21590"/>
    <xdr:sp macro="" textlink="">
      <xdr:nvSpPr>
        <xdr:cNvPr id="89" name="Shape 89">
          <a:extLst>
            <a:ext uri="{FF2B5EF4-FFF2-40B4-BE49-F238E27FC236}">
              <a16:creationId xmlns:a16="http://schemas.microsoft.com/office/drawing/2014/main" id="{00000000-0008-0000-0C00-000059000000}"/>
            </a:ext>
          </a:extLst>
        </xdr:cNvPr>
        <xdr:cNvSpPr/>
      </xdr:nvSpPr>
      <xdr:spPr>
        <a:xfrm>
          <a:off x="5333" y="45207631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23939</xdr:row>
      <xdr:rowOff>0</xdr:rowOff>
    </xdr:from>
    <xdr:ext cx="6468110" cy="0"/>
    <xdr:sp macro="" textlink="">
      <xdr:nvSpPr>
        <xdr:cNvPr id="90" name="Shape 90">
          <a:extLst>
            <a:ext uri="{FF2B5EF4-FFF2-40B4-BE49-F238E27FC236}">
              <a16:creationId xmlns:a16="http://schemas.microsoft.com/office/drawing/2014/main" id="{00000000-0008-0000-0C00-00005A000000}"/>
            </a:ext>
          </a:extLst>
        </xdr:cNvPr>
        <xdr:cNvSpPr/>
      </xdr:nvSpPr>
      <xdr:spPr>
        <a:xfrm>
          <a:off x="5333" y="45292213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23939</xdr:row>
      <xdr:rowOff>0</xdr:rowOff>
    </xdr:from>
    <xdr:ext cx="6468110" cy="21590"/>
    <xdr:sp macro="" textlink="">
      <xdr:nvSpPr>
        <xdr:cNvPr id="91" name="Shape 91">
          <a:extLst>
            <a:ext uri="{FF2B5EF4-FFF2-40B4-BE49-F238E27FC236}">
              <a16:creationId xmlns:a16="http://schemas.microsoft.com/office/drawing/2014/main" id="{00000000-0008-0000-0C00-00005B000000}"/>
            </a:ext>
          </a:extLst>
        </xdr:cNvPr>
        <xdr:cNvSpPr/>
      </xdr:nvSpPr>
      <xdr:spPr>
        <a:xfrm>
          <a:off x="5333" y="45292213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23980</xdr:row>
      <xdr:rowOff>0</xdr:rowOff>
    </xdr:from>
    <xdr:ext cx="6468110" cy="0"/>
    <xdr:sp macro="" textlink="">
      <xdr:nvSpPr>
        <xdr:cNvPr id="92" name="Shape 92">
          <a:extLst>
            <a:ext uri="{FF2B5EF4-FFF2-40B4-BE49-F238E27FC236}">
              <a16:creationId xmlns:a16="http://schemas.microsoft.com/office/drawing/2014/main" id="{00000000-0008-0000-0C00-00005C000000}"/>
            </a:ext>
          </a:extLst>
        </xdr:cNvPr>
        <xdr:cNvSpPr/>
      </xdr:nvSpPr>
      <xdr:spPr>
        <a:xfrm>
          <a:off x="5333" y="45385939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23980</xdr:row>
      <xdr:rowOff>0</xdr:rowOff>
    </xdr:from>
    <xdr:ext cx="6468110" cy="21590"/>
    <xdr:sp macro="" textlink="">
      <xdr:nvSpPr>
        <xdr:cNvPr id="93" name="Shape 93">
          <a:extLst>
            <a:ext uri="{FF2B5EF4-FFF2-40B4-BE49-F238E27FC236}">
              <a16:creationId xmlns:a16="http://schemas.microsoft.com/office/drawing/2014/main" id="{00000000-0008-0000-0C00-00005D000000}"/>
            </a:ext>
          </a:extLst>
        </xdr:cNvPr>
        <xdr:cNvSpPr/>
      </xdr:nvSpPr>
      <xdr:spPr>
        <a:xfrm>
          <a:off x="5333" y="45385939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24026</xdr:row>
      <xdr:rowOff>0</xdr:rowOff>
    </xdr:from>
    <xdr:ext cx="6468110" cy="0"/>
    <xdr:sp macro="" textlink="">
      <xdr:nvSpPr>
        <xdr:cNvPr id="94" name="Shape 94">
          <a:extLst>
            <a:ext uri="{FF2B5EF4-FFF2-40B4-BE49-F238E27FC236}">
              <a16:creationId xmlns:a16="http://schemas.microsoft.com/office/drawing/2014/main" id="{00000000-0008-0000-0C00-00005E000000}"/>
            </a:ext>
          </a:extLst>
        </xdr:cNvPr>
        <xdr:cNvSpPr/>
      </xdr:nvSpPr>
      <xdr:spPr>
        <a:xfrm>
          <a:off x="5333" y="45478522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24026</xdr:row>
      <xdr:rowOff>0</xdr:rowOff>
    </xdr:from>
    <xdr:ext cx="6468110" cy="21590"/>
    <xdr:sp macro="" textlink="">
      <xdr:nvSpPr>
        <xdr:cNvPr id="95" name="Shape 95">
          <a:extLst>
            <a:ext uri="{FF2B5EF4-FFF2-40B4-BE49-F238E27FC236}">
              <a16:creationId xmlns:a16="http://schemas.microsoft.com/office/drawing/2014/main" id="{00000000-0008-0000-0C00-00005F000000}"/>
            </a:ext>
          </a:extLst>
        </xdr:cNvPr>
        <xdr:cNvSpPr/>
      </xdr:nvSpPr>
      <xdr:spPr>
        <a:xfrm>
          <a:off x="5333" y="45478522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24069</xdr:row>
      <xdr:rowOff>0</xdr:rowOff>
    </xdr:from>
    <xdr:ext cx="6468110" cy="0"/>
    <xdr:sp macro="" textlink="">
      <xdr:nvSpPr>
        <xdr:cNvPr id="96" name="Shape 96">
          <a:extLst>
            <a:ext uri="{FF2B5EF4-FFF2-40B4-BE49-F238E27FC236}">
              <a16:creationId xmlns:a16="http://schemas.microsoft.com/office/drawing/2014/main" id="{00000000-0008-0000-0C00-000060000000}"/>
            </a:ext>
          </a:extLst>
        </xdr:cNvPr>
        <xdr:cNvSpPr/>
      </xdr:nvSpPr>
      <xdr:spPr>
        <a:xfrm>
          <a:off x="5333" y="45527671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24069</xdr:row>
      <xdr:rowOff>0</xdr:rowOff>
    </xdr:from>
    <xdr:ext cx="6468110" cy="21590"/>
    <xdr:sp macro="" textlink="">
      <xdr:nvSpPr>
        <xdr:cNvPr id="97" name="Shape 97">
          <a:extLst>
            <a:ext uri="{FF2B5EF4-FFF2-40B4-BE49-F238E27FC236}">
              <a16:creationId xmlns:a16="http://schemas.microsoft.com/office/drawing/2014/main" id="{00000000-0008-0000-0C00-000061000000}"/>
            </a:ext>
          </a:extLst>
        </xdr:cNvPr>
        <xdr:cNvSpPr/>
      </xdr:nvSpPr>
      <xdr:spPr>
        <a:xfrm>
          <a:off x="5333" y="45527671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24117</xdr:row>
      <xdr:rowOff>0</xdr:rowOff>
    </xdr:from>
    <xdr:ext cx="6468110" cy="0"/>
    <xdr:sp macro="" textlink="">
      <xdr:nvSpPr>
        <xdr:cNvPr id="98" name="Shape 98">
          <a:extLst>
            <a:ext uri="{FF2B5EF4-FFF2-40B4-BE49-F238E27FC236}">
              <a16:creationId xmlns:a16="http://schemas.microsoft.com/office/drawing/2014/main" id="{00000000-0008-0000-0C00-000062000000}"/>
            </a:ext>
          </a:extLst>
        </xdr:cNvPr>
        <xdr:cNvSpPr/>
      </xdr:nvSpPr>
      <xdr:spPr>
        <a:xfrm>
          <a:off x="5333" y="45637399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24117</xdr:row>
      <xdr:rowOff>0</xdr:rowOff>
    </xdr:from>
    <xdr:ext cx="6468110" cy="21590"/>
    <xdr:sp macro="" textlink="">
      <xdr:nvSpPr>
        <xdr:cNvPr id="99" name="Shape 99">
          <a:extLst>
            <a:ext uri="{FF2B5EF4-FFF2-40B4-BE49-F238E27FC236}">
              <a16:creationId xmlns:a16="http://schemas.microsoft.com/office/drawing/2014/main" id="{00000000-0008-0000-0C00-000063000000}"/>
            </a:ext>
          </a:extLst>
        </xdr:cNvPr>
        <xdr:cNvSpPr/>
      </xdr:nvSpPr>
      <xdr:spPr>
        <a:xfrm>
          <a:off x="5333" y="45637399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24166</xdr:row>
      <xdr:rowOff>0</xdr:rowOff>
    </xdr:from>
    <xdr:ext cx="6468110" cy="0"/>
    <xdr:sp macro="" textlink="">
      <xdr:nvSpPr>
        <xdr:cNvPr id="100" name="Shape 100">
          <a:extLst>
            <a:ext uri="{FF2B5EF4-FFF2-40B4-BE49-F238E27FC236}">
              <a16:creationId xmlns:a16="http://schemas.microsoft.com/office/drawing/2014/main" id="{00000000-0008-0000-0C00-000064000000}"/>
            </a:ext>
          </a:extLst>
        </xdr:cNvPr>
        <xdr:cNvSpPr/>
      </xdr:nvSpPr>
      <xdr:spPr>
        <a:xfrm>
          <a:off x="5333" y="45726553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24166</xdr:row>
      <xdr:rowOff>0</xdr:rowOff>
    </xdr:from>
    <xdr:ext cx="6468110" cy="21590"/>
    <xdr:sp macro="" textlink="">
      <xdr:nvSpPr>
        <xdr:cNvPr id="101" name="Shape 101">
          <a:extLst>
            <a:ext uri="{FF2B5EF4-FFF2-40B4-BE49-F238E27FC236}">
              <a16:creationId xmlns:a16="http://schemas.microsoft.com/office/drawing/2014/main" id="{00000000-0008-0000-0C00-000065000000}"/>
            </a:ext>
          </a:extLst>
        </xdr:cNvPr>
        <xdr:cNvSpPr/>
      </xdr:nvSpPr>
      <xdr:spPr>
        <a:xfrm>
          <a:off x="5333" y="45726553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24211</xdr:row>
      <xdr:rowOff>0</xdr:rowOff>
    </xdr:from>
    <xdr:ext cx="6468110" cy="0"/>
    <xdr:sp macro="" textlink="">
      <xdr:nvSpPr>
        <xdr:cNvPr id="102" name="Shape 102">
          <a:extLst>
            <a:ext uri="{FF2B5EF4-FFF2-40B4-BE49-F238E27FC236}">
              <a16:creationId xmlns:a16="http://schemas.microsoft.com/office/drawing/2014/main" id="{00000000-0008-0000-0C00-000066000000}"/>
            </a:ext>
          </a:extLst>
        </xdr:cNvPr>
        <xdr:cNvSpPr/>
      </xdr:nvSpPr>
      <xdr:spPr>
        <a:xfrm>
          <a:off x="5333" y="45790561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24211</xdr:row>
      <xdr:rowOff>0</xdr:rowOff>
    </xdr:from>
    <xdr:ext cx="6468110" cy="21590"/>
    <xdr:sp macro="" textlink="">
      <xdr:nvSpPr>
        <xdr:cNvPr id="103" name="Shape 103">
          <a:extLst>
            <a:ext uri="{FF2B5EF4-FFF2-40B4-BE49-F238E27FC236}">
              <a16:creationId xmlns:a16="http://schemas.microsoft.com/office/drawing/2014/main" id="{00000000-0008-0000-0C00-000067000000}"/>
            </a:ext>
          </a:extLst>
        </xdr:cNvPr>
        <xdr:cNvSpPr/>
      </xdr:nvSpPr>
      <xdr:spPr>
        <a:xfrm>
          <a:off x="5333" y="45790561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24256</xdr:row>
      <xdr:rowOff>0</xdr:rowOff>
    </xdr:from>
    <xdr:ext cx="6468110" cy="0"/>
    <xdr:sp macro="" textlink="">
      <xdr:nvSpPr>
        <xdr:cNvPr id="104" name="Shape 104">
          <a:extLst>
            <a:ext uri="{FF2B5EF4-FFF2-40B4-BE49-F238E27FC236}">
              <a16:creationId xmlns:a16="http://schemas.microsoft.com/office/drawing/2014/main" id="{00000000-0008-0000-0C00-000068000000}"/>
            </a:ext>
          </a:extLst>
        </xdr:cNvPr>
        <xdr:cNvSpPr/>
      </xdr:nvSpPr>
      <xdr:spPr>
        <a:xfrm>
          <a:off x="5333" y="45893431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24256</xdr:row>
      <xdr:rowOff>0</xdr:rowOff>
    </xdr:from>
    <xdr:ext cx="6468110" cy="21590"/>
    <xdr:sp macro="" textlink="">
      <xdr:nvSpPr>
        <xdr:cNvPr id="105" name="Shape 105">
          <a:extLst>
            <a:ext uri="{FF2B5EF4-FFF2-40B4-BE49-F238E27FC236}">
              <a16:creationId xmlns:a16="http://schemas.microsoft.com/office/drawing/2014/main" id="{00000000-0008-0000-0C00-000069000000}"/>
            </a:ext>
          </a:extLst>
        </xdr:cNvPr>
        <xdr:cNvSpPr/>
      </xdr:nvSpPr>
      <xdr:spPr>
        <a:xfrm>
          <a:off x="5333" y="45893431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24307</xdr:row>
      <xdr:rowOff>0</xdr:rowOff>
    </xdr:from>
    <xdr:ext cx="6468110" cy="0"/>
    <xdr:sp macro="" textlink="">
      <xdr:nvSpPr>
        <xdr:cNvPr id="106" name="Shape 106">
          <a:extLst>
            <a:ext uri="{FF2B5EF4-FFF2-40B4-BE49-F238E27FC236}">
              <a16:creationId xmlns:a16="http://schemas.microsoft.com/office/drawing/2014/main" id="{00000000-0008-0000-0C00-00006A000000}"/>
            </a:ext>
          </a:extLst>
        </xdr:cNvPr>
        <xdr:cNvSpPr/>
      </xdr:nvSpPr>
      <xdr:spPr>
        <a:xfrm>
          <a:off x="5333" y="46010017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24307</xdr:row>
      <xdr:rowOff>0</xdr:rowOff>
    </xdr:from>
    <xdr:ext cx="6468110" cy="21590"/>
    <xdr:sp macro="" textlink="">
      <xdr:nvSpPr>
        <xdr:cNvPr id="107" name="Shape 107">
          <a:extLst>
            <a:ext uri="{FF2B5EF4-FFF2-40B4-BE49-F238E27FC236}">
              <a16:creationId xmlns:a16="http://schemas.microsoft.com/office/drawing/2014/main" id="{00000000-0008-0000-0C00-00006B000000}"/>
            </a:ext>
          </a:extLst>
        </xdr:cNvPr>
        <xdr:cNvSpPr/>
      </xdr:nvSpPr>
      <xdr:spPr>
        <a:xfrm>
          <a:off x="5333" y="46010017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24351</xdr:row>
      <xdr:rowOff>0</xdr:rowOff>
    </xdr:from>
    <xdr:ext cx="6468110" cy="0"/>
    <xdr:sp macro="" textlink="">
      <xdr:nvSpPr>
        <xdr:cNvPr id="108" name="Shape 108">
          <a:extLst>
            <a:ext uri="{FF2B5EF4-FFF2-40B4-BE49-F238E27FC236}">
              <a16:creationId xmlns:a16="http://schemas.microsoft.com/office/drawing/2014/main" id="{00000000-0008-0000-0C00-00006C000000}"/>
            </a:ext>
          </a:extLst>
        </xdr:cNvPr>
        <xdr:cNvSpPr/>
      </xdr:nvSpPr>
      <xdr:spPr>
        <a:xfrm>
          <a:off x="5333" y="46060309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24351</xdr:row>
      <xdr:rowOff>0</xdr:rowOff>
    </xdr:from>
    <xdr:ext cx="6468110" cy="21590"/>
    <xdr:sp macro="" textlink="">
      <xdr:nvSpPr>
        <xdr:cNvPr id="109" name="Shape 109">
          <a:extLst>
            <a:ext uri="{FF2B5EF4-FFF2-40B4-BE49-F238E27FC236}">
              <a16:creationId xmlns:a16="http://schemas.microsoft.com/office/drawing/2014/main" id="{00000000-0008-0000-0C00-00006D000000}"/>
            </a:ext>
          </a:extLst>
        </xdr:cNvPr>
        <xdr:cNvSpPr/>
      </xdr:nvSpPr>
      <xdr:spPr>
        <a:xfrm>
          <a:off x="5333" y="46060309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24397</xdr:row>
      <xdr:rowOff>0</xdr:rowOff>
    </xdr:from>
    <xdr:ext cx="6468110" cy="0"/>
    <xdr:sp macro="" textlink="">
      <xdr:nvSpPr>
        <xdr:cNvPr id="110" name="Shape 110">
          <a:extLst>
            <a:ext uri="{FF2B5EF4-FFF2-40B4-BE49-F238E27FC236}">
              <a16:creationId xmlns:a16="http://schemas.microsoft.com/office/drawing/2014/main" id="{00000000-0008-0000-0C00-00006E000000}"/>
            </a:ext>
          </a:extLst>
        </xdr:cNvPr>
        <xdr:cNvSpPr/>
      </xdr:nvSpPr>
      <xdr:spPr>
        <a:xfrm>
          <a:off x="5333" y="46146034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24397</xdr:row>
      <xdr:rowOff>0</xdr:rowOff>
    </xdr:from>
    <xdr:ext cx="6468110" cy="21590"/>
    <xdr:sp macro="" textlink="">
      <xdr:nvSpPr>
        <xdr:cNvPr id="111" name="Shape 111">
          <a:extLst>
            <a:ext uri="{FF2B5EF4-FFF2-40B4-BE49-F238E27FC236}">
              <a16:creationId xmlns:a16="http://schemas.microsoft.com/office/drawing/2014/main" id="{00000000-0008-0000-0C00-00006F000000}"/>
            </a:ext>
          </a:extLst>
        </xdr:cNvPr>
        <xdr:cNvSpPr/>
      </xdr:nvSpPr>
      <xdr:spPr>
        <a:xfrm>
          <a:off x="5333" y="46146034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24440</xdr:row>
      <xdr:rowOff>0</xdr:rowOff>
    </xdr:from>
    <xdr:ext cx="6468110" cy="0"/>
    <xdr:sp macro="" textlink="">
      <xdr:nvSpPr>
        <xdr:cNvPr id="112" name="Shape 112">
          <a:extLst>
            <a:ext uri="{FF2B5EF4-FFF2-40B4-BE49-F238E27FC236}">
              <a16:creationId xmlns:a16="http://schemas.microsoft.com/office/drawing/2014/main" id="{00000000-0008-0000-0C00-000070000000}"/>
            </a:ext>
          </a:extLst>
        </xdr:cNvPr>
        <xdr:cNvSpPr/>
      </xdr:nvSpPr>
      <xdr:spPr>
        <a:xfrm>
          <a:off x="5333" y="46195183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24440</xdr:row>
      <xdr:rowOff>0</xdr:rowOff>
    </xdr:from>
    <xdr:ext cx="6468110" cy="21590"/>
    <xdr:sp macro="" textlink="">
      <xdr:nvSpPr>
        <xdr:cNvPr id="113" name="Shape 113">
          <a:extLst>
            <a:ext uri="{FF2B5EF4-FFF2-40B4-BE49-F238E27FC236}">
              <a16:creationId xmlns:a16="http://schemas.microsoft.com/office/drawing/2014/main" id="{00000000-0008-0000-0C00-000071000000}"/>
            </a:ext>
          </a:extLst>
        </xdr:cNvPr>
        <xdr:cNvSpPr/>
      </xdr:nvSpPr>
      <xdr:spPr>
        <a:xfrm>
          <a:off x="5333" y="46195183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24484</xdr:row>
      <xdr:rowOff>0</xdr:rowOff>
    </xdr:from>
    <xdr:ext cx="6468110" cy="0"/>
    <xdr:sp macro="" textlink="">
      <xdr:nvSpPr>
        <xdr:cNvPr id="114" name="Shape 114">
          <a:extLst>
            <a:ext uri="{FF2B5EF4-FFF2-40B4-BE49-F238E27FC236}">
              <a16:creationId xmlns:a16="http://schemas.microsoft.com/office/drawing/2014/main" id="{00000000-0008-0000-0C00-000072000000}"/>
            </a:ext>
          </a:extLst>
        </xdr:cNvPr>
        <xdr:cNvSpPr/>
      </xdr:nvSpPr>
      <xdr:spPr>
        <a:xfrm>
          <a:off x="5333" y="46290052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24484</xdr:row>
      <xdr:rowOff>0</xdr:rowOff>
    </xdr:from>
    <xdr:ext cx="6468110" cy="21590"/>
    <xdr:sp macro="" textlink="">
      <xdr:nvSpPr>
        <xdr:cNvPr id="115" name="Shape 115">
          <a:extLst>
            <a:ext uri="{FF2B5EF4-FFF2-40B4-BE49-F238E27FC236}">
              <a16:creationId xmlns:a16="http://schemas.microsoft.com/office/drawing/2014/main" id="{00000000-0008-0000-0C00-000073000000}"/>
            </a:ext>
          </a:extLst>
        </xdr:cNvPr>
        <xdr:cNvSpPr/>
      </xdr:nvSpPr>
      <xdr:spPr>
        <a:xfrm>
          <a:off x="5333" y="46290052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24531</xdr:row>
      <xdr:rowOff>0</xdr:rowOff>
    </xdr:from>
    <xdr:ext cx="6468110" cy="0"/>
    <xdr:sp macro="" textlink="">
      <xdr:nvSpPr>
        <xdr:cNvPr id="116" name="Shape 116">
          <a:extLst>
            <a:ext uri="{FF2B5EF4-FFF2-40B4-BE49-F238E27FC236}">
              <a16:creationId xmlns:a16="http://schemas.microsoft.com/office/drawing/2014/main" id="{00000000-0008-0000-0C00-000074000000}"/>
            </a:ext>
          </a:extLst>
        </xdr:cNvPr>
        <xdr:cNvSpPr/>
      </xdr:nvSpPr>
      <xdr:spPr>
        <a:xfrm>
          <a:off x="5333" y="46357489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24531</xdr:row>
      <xdr:rowOff>0</xdr:rowOff>
    </xdr:from>
    <xdr:ext cx="6468110" cy="21590"/>
    <xdr:sp macro="" textlink="">
      <xdr:nvSpPr>
        <xdr:cNvPr id="117" name="Shape 117">
          <a:extLst>
            <a:ext uri="{FF2B5EF4-FFF2-40B4-BE49-F238E27FC236}">
              <a16:creationId xmlns:a16="http://schemas.microsoft.com/office/drawing/2014/main" id="{00000000-0008-0000-0C00-000075000000}"/>
            </a:ext>
          </a:extLst>
        </xdr:cNvPr>
        <xdr:cNvSpPr/>
      </xdr:nvSpPr>
      <xdr:spPr>
        <a:xfrm>
          <a:off x="5333" y="46357489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24571</xdr:row>
      <xdr:rowOff>0</xdr:rowOff>
    </xdr:from>
    <xdr:ext cx="6468110" cy="0"/>
    <xdr:sp macro="" textlink="">
      <xdr:nvSpPr>
        <xdr:cNvPr id="118" name="Shape 118">
          <a:extLst>
            <a:ext uri="{FF2B5EF4-FFF2-40B4-BE49-F238E27FC236}">
              <a16:creationId xmlns:a16="http://schemas.microsoft.com/office/drawing/2014/main" id="{00000000-0008-0000-0C00-000076000000}"/>
            </a:ext>
          </a:extLst>
        </xdr:cNvPr>
        <xdr:cNvSpPr/>
      </xdr:nvSpPr>
      <xdr:spPr>
        <a:xfrm>
          <a:off x="5333" y="46427212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24571</xdr:row>
      <xdr:rowOff>0</xdr:rowOff>
    </xdr:from>
    <xdr:ext cx="6468110" cy="21590"/>
    <xdr:sp macro="" textlink="">
      <xdr:nvSpPr>
        <xdr:cNvPr id="119" name="Shape 119">
          <a:extLst>
            <a:ext uri="{FF2B5EF4-FFF2-40B4-BE49-F238E27FC236}">
              <a16:creationId xmlns:a16="http://schemas.microsoft.com/office/drawing/2014/main" id="{00000000-0008-0000-0C00-000077000000}"/>
            </a:ext>
          </a:extLst>
        </xdr:cNvPr>
        <xdr:cNvSpPr/>
      </xdr:nvSpPr>
      <xdr:spPr>
        <a:xfrm>
          <a:off x="5333" y="46427212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24622</xdr:row>
      <xdr:rowOff>0</xdr:rowOff>
    </xdr:from>
    <xdr:ext cx="6468110" cy="0"/>
    <xdr:sp macro="" textlink="">
      <xdr:nvSpPr>
        <xdr:cNvPr id="120" name="Shape 120">
          <a:extLst>
            <a:ext uri="{FF2B5EF4-FFF2-40B4-BE49-F238E27FC236}">
              <a16:creationId xmlns:a16="http://schemas.microsoft.com/office/drawing/2014/main" id="{00000000-0008-0000-0C00-000078000000}"/>
            </a:ext>
          </a:extLst>
        </xdr:cNvPr>
        <xdr:cNvSpPr/>
      </xdr:nvSpPr>
      <xdr:spPr>
        <a:xfrm>
          <a:off x="5333" y="46542655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24622</xdr:row>
      <xdr:rowOff>0</xdr:rowOff>
    </xdr:from>
    <xdr:ext cx="6468110" cy="21590"/>
    <xdr:sp macro="" textlink="">
      <xdr:nvSpPr>
        <xdr:cNvPr id="121" name="Shape 121">
          <a:extLst>
            <a:ext uri="{FF2B5EF4-FFF2-40B4-BE49-F238E27FC236}">
              <a16:creationId xmlns:a16="http://schemas.microsoft.com/office/drawing/2014/main" id="{00000000-0008-0000-0C00-000079000000}"/>
            </a:ext>
          </a:extLst>
        </xdr:cNvPr>
        <xdr:cNvSpPr/>
      </xdr:nvSpPr>
      <xdr:spPr>
        <a:xfrm>
          <a:off x="5333" y="46542655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24673</xdr:row>
      <xdr:rowOff>0</xdr:rowOff>
    </xdr:from>
    <xdr:ext cx="6468110" cy="0"/>
    <xdr:sp macro="" textlink="">
      <xdr:nvSpPr>
        <xdr:cNvPr id="122" name="Shape 122">
          <a:extLst>
            <a:ext uri="{FF2B5EF4-FFF2-40B4-BE49-F238E27FC236}">
              <a16:creationId xmlns:a16="http://schemas.microsoft.com/office/drawing/2014/main" id="{00000000-0008-0000-0C00-00007A000000}"/>
            </a:ext>
          </a:extLst>
        </xdr:cNvPr>
        <xdr:cNvSpPr/>
      </xdr:nvSpPr>
      <xdr:spPr>
        <a:xfrm>
          <a:off x="5333" y="46634095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24673</xdr:row>
      <xdr:rowOff>0</xdr:rowOff>
    </xdr:from>
    <xdr:ext cx="6468110" cy="21590"/>
    <xdr:sp macro="" textlink="">
      <xdr:nvSpPr>
        <xdr:cNvPr id="123" name="Shape 123">
          <a:extLst>
            <a:ext uri="{FF2B5EF4-FFF2-40B4-BE49-F238E27FC236}">
              <a16:creationId xmlns:a16="http://schemas.microsoft.com/office/drawing/2014/main" id="{00000000-0008-0000-0C00-00007B000000}"/>
            </a:ext>
          </a:extLst>
        </xdr:cNvPr>
        <xdr:cNvSpPr/>
      </xdr:nvSpPr>
      <xdr:spPr>
        <a:xfrm>
          <a:off x="5333" y="46634095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24719</xdr:row>
      <xdr:rowOff>0</xdr:rowOff>
    </xdr:from>
    <xdr:ext cx="6468110" cy="0"/>
    <xdr:sp macro="" textlink="">
      <xdr:nvSpPr>
        <xdr:cNvPr id="124" name="Shape 124">
          <a:extLst>
            <a:ext uri="{FF2B5EF4-FFF2-40B4-BE49-F238E27FC236}">
              <a16:creationId xmlns:a16="http://schemas.microsoft.com/office/drawing/2014/main" id="{00000000-0008-0000-0C00-00007C000000}"/>
            </a:ext>
          </a:extLst>
        </xdr:cNvPr>
        <xdr:cNvSpPr/>
      </xdr:nvSpPr>
      <xdr:spPr>
        <a:xfrm>
          <a:off x="5333" y="46686673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24719</xdr:row>
      <xdr:rowOff>0</xdr:rowOff>
    </xdr:from>
    <xdr:ext cx="6468110" cy="21590"/>
    <xdr:sp macro="" textlink="">
      <xdr:nvSpPr>
        <xdr:cNvPr id="125" name="Shape 125">
          <a:extLst>
            <a:ext uri="{FF2B5EF4-FFF2-40B4-BE49-F238E27FC236}">
              <a16:creationId xmlns:a16="http://schemas.microsoft.com/office/drawing/2014/main" id="{00000000-0008-0000-0C00-00007D000000}"/>
            </a:ext>
          </a:extLst>
        </xdr:cNvPr>
        <xdr:cNvSpPr/>
      </xdr:nvSpPr>
      <xdr:spPr>
        <a:xfrm>
          <a:off x="5333" y="46686673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24766</xdr:row>
      <xdr:rowOff>0</xdr:rowOff>
    </xdr:from>
    <xdr:ext cx="6468110" cy="0"/>
    <xdr:sp macro="" textlink="">
      <xdr:nvSpPr>
        <xdr:cNvPr id="126" name="Shape 126">
          <a:extLst>
            <a:ext uri="{FF2B5EF4-FFF2-40B4-BE49-F238E27FC236}">
              <a16:creationId xmlns:a16="http://schemas.microsoft.com/office/drawing/2014/main" id="{00000000-0008-0000-0C00-00007E000000}"/>
            </a:ext>
          </a:extLst>
        </xdr:cNvPr>
        <xdr:cNvSpPr/>
      </xdr:nvSpPr>
      <xdr:spPr>
        <a:xfrm>
          <a:off x="5333" y="46740394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24766</xdr:row>
      <xdr:rowOff>0</xdr:rowOff>
    </xdr:from>
    <xdr:ext cx="6468110" cy="21590"/>
    <xdr:sp macro="" textlink="">
      <xdr:nvSpPr>
        <xdr:cNvPr id="127" name="Shape 127">
          <a:extLst>
            <a:ext uri="{FF2B5EF4-FFF2-40B4-BE49-F238E27FC236}">
              <a16:creationId xmlns:a16="http://schemas.microsoft.com/office/drawing/2014/main" id="{00000000-0008-0000-0C00-00007F000000}"/>
            </a:ext>
          </a:extLst>
        </xdr:cNvPr>
        <xdr:cNvSpPr/>
      </xdr:nvSpPr>
      <xdr:spPr>
        <a:xfrm>
          <a:off x="5333" y="46740394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24801</xdr:row>
      <xdr:rowOff>0</xdr:rowOff>
    </xdr:from>
    <xdr:ext cx="6468110" cy="0"/>
    <xdr:sp macro="" textlink="">
      <xdr:nvSpPr>
        <xdr:cNvPr id="128" name="Shape 128">
          <a:extLst>
            <a:ext uri="{FF2B5EF4-FFF2-40B4-BE49-F238E27FC236}">
              <a16:creationId xmlns:a16="http://schemas.microsoft.com/office/drawing/2014/main" id="{00000000-0008-0000-0C00-000080000000}"/>
            </a:ext>
          </a:extLst>
        </xdr:cNvPr>
        <xdr:cNvSpPr/>
      </xdr:nvSpPr>
      <xdr:spPr>
        <a:xfrm>
          <a:off x="5333" y="46780399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24801</xdr:row>
      <xdr:rowOff>0</xdr:rowOff>
    </xdr:from>
    <xdr:ext cx="6468110" cy="21590"/>
    <xdr:sp macro="" textlink="">
      <xdr:nvSpPr>
        <xdr:cNvPr id="129" name="Shape 129">
          <a:extLst>
            <a:ext uri="{FF2B5EF4-FFF2-40B4-BE49-F238E27FC236}">
              <a16:creationId xmlns:a16="http://schemas.microsoft.com/office/drawing/2014/main" id="{00000000-0008-0000-0C00-000081000000}"/>
            </a:ext>
          </a:extLst>
        </xdr:cNvPr>
        <xdr:cNvSpPr/>
      </xdr:nvSpPr>
      <xdr:spPr>
        <a:xfrm>
          <a:off x="5333" y="46780399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24840</xdr:row>
      <xdr:rowOff>0</xdr:rowOff>
    </xdr:from>
    <xdr:ext cx="6468110" cy="0"/>
    <xdr:sp macro="" textlink="">
      <xdr:nvSpPr>
        <xdr:cNvPr id="130" name="Shape 130">
          <a:extLst>
            <a:ext uri="{FF2B5EF4-FFF2-40B4-BE49-F238E27FC236}">
              <a16:creationId xmlns:a16="http://schemas.microsoft.com/office/drawing/2014/main" id="{00000000-0008-0000-0C00-000082000000}"/>
            </a:ext>
          </a:extLst>
        </xdr:cNvPr>
        <xdr:cNvSpPr/>
      </xdr:nvSpPr>
      <xdr:spPr>
        <a:xfrm>
          <a:off x="5333" y="46824976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24840</xdr:row>
      <xdr:rowOff>0</xdr:rowOff>
    </xdr:from>
    <xdr:ext cx="6468110" cy="21590"/>
    <xdr:sp macro="" textlink="">
      <xdr:nvSpPr>
        <xdr:cNvPr id="131" name="Shape 131">
          <a:extLst>
            <a:ext uri="{FF2B5EF4-FFF2-40B4-BE49-F238E27FC236}">
              <a16:creationId xmlns:a16="http://schemas.microsoft.com/office/drawing/2014/main" id="{00000000-0008-0000-0C00-000083000000}"/>
            </a:ext>
          </a:extLst>
        </xdr:cNvPr>
        <xdr:cNvSpPr/>
      </xdr:nvSpPr>
      <xdr:spPr>
        <a:xfrm>
          <a:off x="5333" y="46824976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24889</xdr:row>
      <xdr:rowOff>0</xdr:rowOff>
    </xdr:from>
    <xdr:ext cx="6468110" cy="0"/>
    <xdr:sp macro="" textlink="">
      <xdr:nvSpPr>
        <xdr:cNvPr id="132" name="Shape 132">
          <a:extLst>
            <a:ext uri="{FF2B5EF4-FFF2-40B4-BE49-F238E27FC236}">
              <a16:creationId xmlns:a16="http://schemas.microsoft.com/office/drawing/2014/main" id="{00000000-0008-0000-0C00-000084000000}"/>
            </a:ext>
          </a:extLst>
        </xdr:cNvPr>
        <xdr:cNvSpPr/>
      </xdr:nvSpPr>
      <xdr:spPr>
        <a:xfrm>
          <a:off x="5333" y="46880983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24889</xdr:row>
      <xdr:rowOff>0</xdr:rowOff>
    </xdr:from>
    <xdr:ext cx="6468110" cy="21590"/>
    <xdr:sp macro="" textlink="">
      <xdr:nvSpPr>
        <xdr:cNvPr id="133" name="Shape 133">
          <a:extLst>
            <a:ext uri="{FF2B5EF4-FFF2-40B4-BE49-F238E27FC236}">
              <a16:creationId xmlns:a16="http://schemas.microsoft.com/office/drawing/2014/main" id="{00000000-0008-0000-0C00-000085000000}"/>
            </a:ext>
          </a:extLst>
        </xdr:cNvPr>
        <xdr:cNvSpPr/>
      </xdr:nvSpPr>
      <xdr:spPr>
        <a:xfrm>
          <a:off x="5333" y="46880983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24932</xdr:row>
      <xdr:rowOff>0</xdr:rowOff>
    </xdr:from>
    <xdr:ext cx="6468110" cy="0"/>
    <xdr:sp macro="" textlink="">
      <xdr:nvSpPr>
        <xdr:cNvPr id="134" name="Shape 134">
          <a:extLst>
            <a:ext uri="{FF2B5EF4-FFF2-40B4-BE49-F238E27FC236}">
              <a16:creationId xmlns:a16="http://schemas.microsoft.com/office/drawing/2014/main" id="{00000000-0008-0000-0C00-000086000000}"/>
            </a:ext>
          </a:extLst>
        </xdr:cNvPr>
        <xdr:cNvSpPr/>
      </xdr:nvSpPr>
      <xdr:spPr>
        <a:xfrm>
          <a:off x="5333" y="46957564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24932</xdr:row>
      <xdr:rowOff>0</xdr:rowOff>
    </xdr:from>
    <xdr:ext cx="6468110" cy="21590"/>
    <xdr:sp macro="" textlink="">
      <xdr:nvSpPr>
        <xdr:cNvPr id="135" name="Shape 135">
          <a:extLst>
            <a:ext uri="{FF2B5EF4-FFF2-40B4-BE49-F238E27FC236}">
              <a16:creationId xmlns:a16="http://schemas.microsoft.com/office/drawing/2014/main" id="{00000000-0008-0000-0C00-000087000000}"/>
            </a:ext>
          </a:extLst>
        </xdr:cNvPr>
        <xdr:cNvSpPr/>
      </xdr:nvSpPr>
      <xdr:spPr>
        <a:xfrm>
          <a:off x="5333" y="46957564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24980</xdr:row>
      <xdr:rowOff>0</xdr:rowOff>
    </xdr:from>
    <xdr:ext cx="6468110" cy="0"/>
    <xdr:sp macro="" textlink="">
      <xdr:nvSpPr>
        <xdr:cNvPr id="136" name="Shape 136">
          <a:extLst>
            <a:ext uri="{FF2B5EF4-FFF2-40B4-BE49-F238E27FC236}">
              <a16:creationId xmlns:a16="http://schemas.microsoft.com/office/drawing/2014/main" id="{00000000-0008-0000-0C00-000088000000}"/>
            </a:ext>
          </a:extLst>
        </xdr:cNvPr>
        <xdr:cNvSpPr/>
      </xdr:nvSpPr>
      <xdr:spPr>
        <a:xfrm>
          <a:off x="5333" y="47020429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24980</xdr:row>
      <xdr:rowOff>0</xdr:rowOff>
    </xdr:from>
    <xdr:ext cx="6468110" cy="21590"/>
    <xdr:sp macro="" textlink="">
      <xdr:nvSpPr>
        <xdr:cNvPr id="137" name="Shape 137">
          <a:extLst>
            <a:ext uri="{FF2B5EF4-FFF2-40B4-BE49-F238E27FC236}">
              <a16:creationId xmlns:a16="http://schemas.microsoft.com/office/drawing/2014/main" id="{00000000-0008-0000-0C00-000089000000}"/>
            </a:ext>
          </a:extLst>
        </xdr:cNvPr>
        <xdr:cNvSpPr/>
      </xdr:nvSpPr>
      <xdr:spPr>
        <a:xfrm>
          <a:off x="5333" y="47020429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25023</xdr:row>
      <xdr:rowOff>0</xdr:rowOff>
    </xdr:from>
    <xdr:ext cx="6468110" cy="0"/>
    <xdr:sp macro="" textlink="">
      <xdr:nvSpPr>
        <xdr:cNvPr id="138" name="Shape 138">
          <a:extLst>
            <a:ext uri="{FF2B5EF4-FFF2-40B4-BE49-F238E27FC236}">
              <a16:creationId xmlns:a16="http://schemas.microsoft.com/office/drawing/2014/main" id="{00000000-0008-0000-0C00-00008A000000}"/>
            </a:ext>
          </a:extLst>
        </xdr:cNvPr>
        <xdr:cNvSpPr/>
      </xdr:nvSpPr>
      <xdr:spPr>
        <a:xfrm>
          <a:off x="5333" y="47069578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25023</xdr:row>
      <xdr:rowOff>0</xdr:rowOff>
    </xdr:from>
    <xdr:ext cx="6468110" cy="21590"/>
    <xdr:sp macro="" textlink="">
      <xdr:nvSpPr>
        <xdr:cNvPr id="139" name="Shape 139">
          <a:extLst>
            <a:ext uri="{FF2B5EF4-FFF2-40B4-BE49-F238E27FC236}">
              <a16:creationId xmlns:a16="http://schemas.microsoft.com/office/drawing/2014/main" id="{00000000-0008-0000-0C00-00008B000000}"/>
            </a:ext>
          </a:extLst>
        </xdr:cNvPr>
        <xdr:cNvSpPr/>
      </xdr:nvSpPr>
      <xdr:spPr>
        <a:xfrm>
          <a:off x="5333" y="47069578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25069</xdr:row>
      <xdr:rowOff>0</xdr:rowOff>
    </xdr:from>
    <xdr:ext cx="6468110" cy="0"/>
    <xdr:sp macro="" textlink="">
      <xdr:nvSpPr>
        <xdr:cNvPr id="140" name="Shape 140">
          <a:extLst>
            <a:ext uri="{FF2B5EF4-FFF2-40B4-BE49-F238E27FC236}">
              <a16:creationId xmlns:a16="http://schemas.microsoft.com/office/drawing/2014/main" id="{00000000-0008-0000-0C00-00008C000000}"/>
            </a:ext>
          </a:extLst>
        </xdr:cNvPr>
        <xdr:cNvSpPr/>
      </xdr:nvSpPr>
      <xdr:spPr>
        <a:xfrm>
          <a:off x="5333" y="47122156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25069</xdr:row>
      <xdr:rowOff>0</xdr:rowOff>
    </xdr:from>
    <xdr:ext cx="6468110" cy="21590"/>
    <xdr:sp macro="" textlink="">
      <xdr:nvSpPr>
        <xdr:cNvPr id="141" name="Shape 141">
          <a:extLst>
            <a:ext uri="{FF2B5EF4-FFF2-40B4-BE49-F238E27FC236}">
              <a16:creationId xmlns:a16="http://schemas.microsoft.com/office/drawing/2014/main" id="{00000000-0008-0000-0C00-00008D000000}"/>
            </a:ext>
          </a:extLst>
        </xdr:cNvPr>
        <xdr:cNvSpPr/>
      </xdr:nvSpPr>
      <xdr:spPr>
        <a:xfrm>
          <a:off x="5333" y="47122156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25117</xdr:row>
      <xdr:rowOff>0</xdr:rowOff>
    </xdr:from>
    <xdr:ext cx="6468110" cy="0"/>
    <xdr:sp macro="" textlink="">
      <xdr:nvSpPr>
        <xdr:cNvPr id="142" name="Shape 142">
          <a:extLst>
            <a:ext uri="{FF2B5EF4-FFF2-40B4-BE49-F238E27FC236}">
              <a16:creationId xmlns:a16="http://schemas.microsoft.com/office/drawing/2014/main" id="{00000000-0008-0000-0C00-00008E000000}"/>
            </a:ext>
          </a:extLst>
        </xdr:cNvPr>
        <xdr:cNvSpPr/>
      </xdr:nvSpPr>
      <xdr:spPr>
        <a:xfrm>
          <a:off x="5333" y="47186164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25117</xdr:row>
      <xdr:rowOff>0</xdr:rowOff>
    </xdr:from>
    <xdr:ext cx="6468110" cy="21590"/>
    <xdr:sp macro="" textlink="">
      <xdr:nvSpPr>
        <xdr:cNvPr id="143" name="Shape 143">
          <a:extLst>
            <a:ext uri="{FF2B5EF4-FFF2-40B4-BE49-F238E27FC236}">
              <a16:creationId xmlns:a16="http://schemas.microsoft.com/office/drawing/2014/main" id="{00000000-0008-0000-0C00-00008F000000}"/>
            </a:ext>
          </a:extLst>
        </xdr:cNvPr>
        <xdr:cNvSpPr/>
      </xdr:nvSpPr>
      <xdr:spPr>
        <a:xfrm>
          <a:off x="5333" y="47186164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25157</xdr:row>
      <xdr:rowOff>0</xdr:rowOff>
    </xdr:from>
    <xdr:ext cx="6468110" cy="0"/>
    <xdr:sp macro="" textlink="">
      <xdr:nvSpPr>
        <xdr:cNvPr id="144" name="Shape 144">
          <a:extLst>
            <a:ext uri="{FF2B5EF4-FFF2-40B4-BE49-F238E27FC236}">
              <a16:creationId xmlns:a16="http://schemas.microsoft.com/office/drawing/2014/main" id="{00000000-0008-0000-0C00-000090000000}"/>
            </a:ext>
          </a:extLst>
        </xdr:cNvPr>
        <xdr:cNvSpPr/>
      </xdr:nvSpPr>
      <xdr:spPr>
        <a:xfrm>
          <a:off x="5333" y="47237599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25157</xdr:row>
      <xdr:rowOff>0</xdr:rowOff>
    </xdr:from>
    <xdr:ext cx="6468110" cy="21590"/>
    <xdr:sp macro="" textlink="">
      <xdr:nvSpPr>
        <xdr:cNvPr id="145" name="Shape 145">
          <a:extLst>
            <a:ext uri="{FF2B5EF4-FFF2-40B4-BE49-F238E27FC236}">
              <a16:creationId xmlns:a16="http://schemas.microsoft.com/office/drawing/2014/main" id="{00000000-0008-0000-0C00-000091000000}"/>
            </a:ext>
          </a:extLst>
        </xdr:cNvPr>
        <xdr:cNvSpPr/>
      </xdr:nvSpPr>
      <xdr:spPr>
        <a:xfrm>
          <a:off x="5333" y="47237599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luize\Documents\PROJETOS%20ENG\Cutrale\Macrodren%20Rib.%20do%20Ouro\00.PROJETOS\PACOTE%20LICITA&#199;&#195;O%2002%20-%20OURO\PlanOrc\PLANILHA%20M&#218;LTIPLA%20V3.0.5%20-%20OUR.xls" TargetMode="External"/><Relationship Id="rId1" Type="http://schemas.openxmlformats.org/officeDocument/2006/relationships/externalLinkPath" Target="/Users/luize/Documents/PROJETOS%20ENG/Cutrale/Macrodren%20Rib.%20do%20Ouro/00.PROJETOS/PACOTE%20LICITA&#199;&#195;O%2002%20-%20OURO/PlanOrc/PLANILHA%20M&#218;LTIPLA%20V3.0.5%20-%20OUR.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luize\Documents\PROJETOS%20ENG\Cutrale\Macrodren%20Rib.%20do%20Ouro\Pareceres%20CAIXA\02.OURO\Planilha%20Or&#231;amentaria%20e%20Quantitativos\PL-PMARA-MDR-OUR-EST-001_R04(RefPO).xlsx" TargetMode="External"/><Relationship Id="rId1" Type="http://schemas.openxmlformats.org/officeDocument/2006/relationships/externalLinkPath" Target="/Users/luize/Documents/PROJETOS%20ENG/Cutrale/Macrodren%20Rib.%20do%20Ouro/00.PROJETOS/PACOTE%20LICITA&#199;&#195;O%2002%20-%20OURO/PlanOrc/PL-PMARA-MDR-OUR-EST-001_R04(RefPO).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luize\Documents\PROJETOS%20ENG\Cutrale\Macrodren%20Rib.%20do%20Ouro\Pareceres%20CAIXA\02.OURO\Planilha%20Or&#231;amentaria%20e%20Quantitativos\Trechos.xlsx" TargetMode="External"/><Relationship Id="rId1" Type="http://schemas.openxmlformats.org/officeDocument/2006/relationships/externalLinkPath" Target="/Users/luize/Documents/PROJETOS%20ENG/Cutrale/Macrodren%20Rib.%20do%20Ouro/00.PROJETOS/PACOTE%20LICITA&#199;&#195;O%2002%20-%20OURO/PlanOrc/Trech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uize/Documents/PROJETOS%20ENG/Cutrale/Macrodren%20Rib.%20do%20Ouro/00.PROJETOS/PACOTE%20LICITA&#199;&#195;O%2002%20-%20OURO/PlanOrc/PL-PMARA-MDR-PAV-EST-001_R01.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luize\Documents\PROJETOS%20ENG\Cutrale\Macrodren%20Rib.%20do%20Ouro\00.PROJETOS\Hidr&#225;ulicos\Sif&#245;es\Planilha%20estruturas.xls" TargetMode="External"/><Relationship Id="rId1" Type="http://schemas.openxmlformats.org/officeDocument/2006/relationships/externalLinkPath" Target="/Users/luize/Documents/PROJETOS%20ENG/Cutrale/Macrodren%20Rib.%20do%20Ouro/00.PROJETOS/Hidr&#225;ulicos/Sif&#245;es/Planilha%20estruturas.xls"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luize\Documents\PROJETOS%20ENG\Cutrale\Macrodren%20Rib.%20do%20Ouro\00.PROJETOS\PACOTE%20LICITA&#199;&#195;O%2001%20-%20SERVID&#195;O\Planilha%20Or&#231;ament&#225;ria\Quadro%20Resumo%20Cota&#231;&#245;es%20Corr%20Servidao.xls" TargetMode="External"/><Relationship Id="rId1" Type="http://schemas.openxmlformats.org/officeDocument/2006/relationships/externalLinkPath" Target="/Users/luize/Documents/PROJETOS%20ENG/Cutrale/Macrodren%20Rib.%20do%20Ouro/00.PROJETOS/PACOTE%20LICITA&#199;&#195;O%2001%20-%20SERVID&#195;O/Planilha%20Or&#231;ament&#225;ria/Quadro%20Resumo%20Cota&#231;&#245;es%20Corr%20Servida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row r="1">
          <cell r="J1" t="str">
            <v>PM</v>
          </cell>
        </row>
        <row r="2">
          <cell r="J2" t="str">
            <v>v3.0.5</v>
          </cell>
        </row>
        <row r="3">
          <cell r="O3">
            <v>1</v>
          </cell>
        </row>
        <row r="4">
          <cell r="O4">
            <v>1</v>
          </cell>
        </row>
      </sheetData>
      <sheetData sheetId="1">
        <row r="2">
          <cell r="J2" t="str">
            <v>Itens de Investimento</v>
          </cell>
          <cell r="K2" t="str">
            <v>Unidades habitacionais</v>
          </cell>
          <cell r="L2">
            <v>3</v>
          </cell>
          <cell r="M2" t="str">
            <v>Equipamentos comunitários</v>
          </cell>
          <cell r="N2">
            <v>6</v>
          </cell>
          <cell r="O2" t="str">
            <v>Pavimentação</v>
          </cell>
          <cell r="P2">
            <v>6</v>
          </cell>
          <cell r="Q2" t="str">
            <v xml:space="preserve">Drenagem </v>
          </cell>
          <cell r="R2">
            <v>6</v>
          </cell>
          <cell r="S2" t="str">
            <v>Abastecimento de água</v>
          </cell>
          <cell r="T2">
            <v>11</v>
          </cell>
          <cell r="U2" t="str">
            <v>Esgotamento sanitário</v>
          </cell>
          <cell r="V2">
            <v>8</v>
          </cell>
          <cell r="W2" t="str">
            <v>Energia elétrica e iluminação pública</v>
          </cell>
          <cell r="X2">
            <v>4</v>
          </cell>
          <cell r="Y2" t="str">
            <v>Coleta e tratamento de resíduos sólidos</v>
          </cell>
          <cell r="Z2">
            <v>6</v>
          </cell>
          <cell r="AA2" t="str">
            <v xml:space="preserve">Contenção e estabilização de encostas </v>
          </cell>
          <cell r="AB2">
            <v>2</v>
          </cell>
          <cell r="AC2" t="str">
            <v>Regularização fundiária</v>
          </cell>
          <cell r="AD2">
            <v>2</v>
          </cell>
          <cell r="AE2" t="str">
            <v>Aquisição de terreno</v>
          </cell>
          <cell r="AF2">
            <v>2</v>
          </cell>
          <cell r="AG2" t="str">
            <v>Aquisição de equipamentos e insumos</v>
          </cell>
          <cell r="AH2">
            <v>1</v>
          </cell>
          <cell r="AI2" t="str">
            <v>Elaboração de estudos e projetos</v>
          </cell>
          <cell r="AJ2">
            <v>1</v>
          </cell>
          <cell r="AK2" t="str">
            <v>Instrumentos e ações em planejamento e gestão pública</v>
          </cell>
          <cell r="AL2">
            <v>1</v>
          </cell>
          <cell r="AM2" t="str">
            <v>Ações complementares às obras</v>
          </cell>
          <cell r="AN2">
            <v>3</v>
          </cell>
          <cell r="AO2" t="str">
            <v>Gerenciamento</v>
          </cell>
          <cell r="AP2">
            <v>1</v>
          </cell>
          <cell r="AQ2" t="str">
            <v>Trabalho social</v>
          </cell>
          <cell r="AR2">
            <v>4</v>
          </cell>
        </row>
        <row r="3">
          <cell r="J3" t="str">
            <v>Unidades habitacionais</v>
          </cell>
        </row>
        <row r="4">
          <cell r="F4" t="str">
            <v>OGU</v>
          </cell>
          <cell r="J4" t="str">
            <v>Equipamentos comunitários</v>
          </cell>
        </row>
        <row r="5">
          <cell r="F5" t="str">
            <v>Prefeitura Municipal de Araraquara</v>
          </cell>
          <cell r="J5" t="str">
            <v>Pavimentação</v>
          </cell>
        </row>
        <row r="6">
          <cell r="F6" t="str">
            <v>Araraquara/SP</v>
          </cell>
          <cell r="J6" t="str">
            <v xml:space="preserve">Drenagem </v>
          </cell>
        </row>
        <row r="7">
          <cell r="J7" t="str">
            <v>Abastecimento de água</v>
          </cell>
        </row>
        <row r="8">
          <cell r="J8" t="str">
            <v>Esgotamento sanitário</v>
          </cell>
        </row>
        <row r="9">
          <cell r="J9" t="str">
            <v>Energia elétrica e iluminação pública</v>
          </cell>
        </row>
        <row r="10">
          <cell r="J10" t="str">
            <v>Coleta e tratamento de resíduos sólidos</v>
          </cell>
        </row>
        <row r="11">
          <cell r="J11" t="str">
            <v xml:space="preserve">Contenção e estabilização de encostas </v>
          </cell>
        </row>
        <row r="12">
          <cell r="J12" t="str">
            <v>Regularização fundiária</v>
          </cell>
        </row>
        <row r="13">
          <cell r="J13" t="str">
            <v>Aquisição de terreno</v>
          </cell>
        </row>
        <row r="14">
          <cell r="J14" t="str">
            <v>Aquisição de equipamentos e insumos</v>
          </cell>
        </row>
        <row r="15">
          <cell r="J15" t="str">
            <v>Elaboração de estudos e projetos</v>
          </cell>
        </row>
        <row r="16">
          <cell r="F16" t="str">
            <v>Macrodrenagem do Ribeirão do Ouro</v>
          </cell>
          <cell r="J16" t="str">
            <v>Instrumentos e ações em planejamento e gestão pública</v>
          </cell>
        </row>
        <row r="17">
          <cell r="J17" t="str">
            <v>Ações complementares às obras</v>
          </cell>
        </row>
        <row r="18">
          <cell r="F18" t="str">
            <v>DESONERADO</v>
          </cell>
          <cell r="J18" t="str">
            <v>Gerenciamento</v>
          </cell>
        </row>
        <row r="19">
          <cell r="J19" t="str">
            <v>Trabalho social</v>
          </cell>
        </row>
        <row r="22">
          <cell r="F22" t="str">
            <v>Pedro Ivo de Almeida Santos</v>
          </cell>
        </row>
        <row r="23">
          <cell r="F23" t="str">
            <v>5061115668</v>
          </cell>
        </row>
        <row r="24">
          <cell r="F24" t="str">
            <v>2620240374524</v>
          </cell>
        </row>
        <row r="25">
          <cell r="F25">
            <v>45435</v>
          </cell>
        </row>
      </sheetData>
      <sheetData sheetId="2"/>
      <sheetData sheetId="3"/>
      <sheetData sheetId="4">
        <row r="8">
          <cell r="F8" t="str">
            <v>'[Referência 01-1900.xls]Banco'!$a5:$a$65536</v>
          </cell>
          <cell r="AF8" t="b">
            <v>1</v>
          </cell>
        </row>
        <row r="10">
          <cell r="AF10" t="b">
            <v>1</v>
          </cell>
        </row>
        <row r="11">
          <cell r="AF11" t="b">
            <v>1</v>
          </cell>
        </row>
        <row r="15">
          <cell r="M15" t="str">
            <v>LOTE</v>
          </cell>
          <cell r="X15">
            <v>0</v>
          </cell>
          <cell r="Z15" t="str">
            <v/>
          </cell>
          <cell r="AA15">
            <v>0</v>
          </cell>
          <cell r="AB15">
            <v>0</v>
          </cell>
        </row>
        <row r="16">
          <cell r="X16">
            <v>0</v>
          </cell>
          <cell r="Z16" t="str">
            <v/>
          </cell>
          <cell r="AA16">
            <v>0</v>
          </cell>
          <cell r="AB16">
            <v>0</v>
          </cell>
        </row>
        <row r="17">
          <cell r="X17">
            <v>0</v>
          </cell>
          <cell r="Z17" t="str">
            <v/>
          </cell>
          <cell r="AA17">
            <v>0</v>
          </cell>
          <cell r="AB17">
            <v>0</v>
          </cell>
        </row>
        <row r="18">
          <cell r="X18">
            <v>0</v>
          </cell>
          <cell r="Z18" t="str">
            <v/>
          </cell>
          <cell r="AA18">
            <v>0</v>
          </cell>
          <cell r="AB18">
            <v>0</v>
          </cell>
        </row>
        <row r="19">
          <cell r="X19">
            <v>0</v>
          </cell>
          <cell r="Z19" t="str">
            <v/>
          </cell>
          <cell r="AA19">
            <v>0</v>
          </cell>
          <cell r="AB19">
            <v>0</v>
          </cell>
        </row>
        <row r="20">
          <cell r="X20">
            <v>0</v>
          </cell>
          <cell r="Z20" t="str">
            <v/>
          </cell>
          <cell r="AA20">
            <v>0</v>
          </cell>
          <cell r="AB20">
            <v>0</v>
          </cell>
        </row>
        <row r="21">
          <cell r="X21">
            <v>0</v>
          </cell>
          <cell r="Z21" t="str">
            <v/>
          </cell>
          <cell r="AA21">
            <v>0</v>
          </cell>
          <cell r="AB21">
            <v>0</v>
          </cell>
        </row>
        <row r="22">
          <cell r="X22">
            <v>0</v>
          </cell>
          <cell r="Z22" t="str">
            <v/>
          </cell>
          <cell r="AA22">
            <v>0</v>
          </cell>
          <cell r="AB22">
            <v>0</v>
          </cell>
        </row>
        <row r="23">
          <cell r="X23">
            <v>0</v>
          </cell>
          <cell r="Z23" t="str">
            <v/>
          </cell>
          <cell r="AA23">
            <v>0</v>
          </cell>
          <cell r="AB23">
            <v>0</v>
          </cell>
        </row>
        <row r="24">
          <cell r="X24">
            <v>0</v>
          </cell>
          <cell r="Z24" t="str">
            <v/>
          </cell>
          <cell r="AA24">
            <v>0</v>
          </cell>
          <cell r="AB24">
            <v>0</v>
          </cell>
        </row>
        <row r="25">
          <cell r="X25">
            <v>0</v>
          </cell>
          <cell r="Z25" t="str">
            <v/>
          </cell>
          <cell r="AA25">
            <v>0</v>
          </cell>
          <cell r="AB25">
            <v>0</v>
          </cell>
        </row>
        <row r="26">
          <cell r="X26">
            <v>0</v>
          </cell>
          <cell r="Z26" t="str">
            <v/>
          </cell>
          <cell r="AA26">
            <v>0</v>
          </cell>
          <cell r="AB26">
            <v>0</v>
          </cell>
        </row>
        <row r="27">
          <cell r="X27">
            <v>0</v>
          </cell>
          <cell r="Z27" t="str">
            <v/>
          </cell>
          <cell r="AA27">
            <v>0</v>
          </cell>
          <cell r="AB27">
            <v>0</v>
          </cell>
        </row>
        <row r="28">
          <cell r="X28">
            <v>0</v>
          </cell>
          <cell r="Z28" t="str">
            <v/>
          </cell>
          <cell r="AA28">
            <v>0</v>
          </cell>
          <cell r="AB28">
            <v>0</v>
          </cell>
        </row>
        <row r="29">
          <cell r="X29">
            <v>0</v>
          </cell>
          <cell r="Z29" t="str">
            <v/>
          </cell>
          <cell r="AA29">
            <v>0</v>
          </cell>
          <cell r="AB29">
            <v>0</v>
          </cell>
        </row>
        <row r="30">
          <cell r="X30">
            <v>0</v>
          </cell>
          <cell r="Z30" t="str">
            <v/>
          </cell>
          <cell r="AA30">
            <v>0</v>
          </cell>
          <cell r="AB30">
            <v>0</v>
          </cell>
        </row>
        <row r="31">
          <cell r="X31">
            <v>0</v>
          </cell>
          <cell r="Z31" t="str">
            <v/>
          </cell>
          <cell r="AA31">
            <v>0</v>
          </cell>
          <cell r="AB31">
            <v>0</v>
          </cell>
        </row>
        <row r="32">
          <cell r="X32">
            <v>0</v>
          </cell>
          <cell r="Z32" t="str">
            <v/>
          </cell>
          <cell r="AA32">
            <v>0</v>
          </cell>
          <cell r="AB32">
            <v>0</v>
          </cell>
        </row>
        <row r="33">
          <cell r="X33">
            <v>0</v>
          </cell>
          <cell r="Z33" t="str">
            <v/>
          </cell>
          <cell r="AA33">
            <v>0</v>
          </cell>
          <cell r="AB33">
            <v>0</v>
          </cell>
        </row>
        <row r="34">
          <cell r="X34">
            <v>0</v>
          </cell>
          <cell r="Z34" t="str">
            <v/>
          </cell>
          <cell r="AA34">
            <v>0</v>
          </cell>
          <cell r="AB34">
            <v>0</v>
          </cell>
        </row>
        <row r="35">
          <cell r="X35">
            <v>0</v>
          </cell>
          <cell r="Z35" t="str">
            <v/>
          </cell>
          <cell r="AA35">
            <v>0</v>
          </cell>
          <cell r="AB35">
            <v>0</v>
          </cell>
        </row>
        <row r="36">
          <cell r="X36">
            <v>0</v>
          </cell>
          <cell r="Z36" t="str">
            <v/>
          </cell>
          <cell r="AA36">
            <v>0</v>
          </cell>
          <cell r="AB36">
            <v>0</v>
          </cell>
        </row>
        <row r="37">
          <cell r="X37">
            <v>0</v>
          </cell>
          <cell r="Z37" t="str">
            <v/>
          </cell>
          <cell r="AA37">
            <v>0</v>
          </cell>
          <cell r="AB37">
            <v>0</v>
          </cell>
        </row>
        <row r="38">
          <cell r="X38">
            <v>0</v>
          </cell>
          <cell r="Z38" t="str">
            <v/>
          </cell>
          <cell r="AA38">
            <v>0</v>
          </cell>
          <cell r="AB38">
            <v>0</v>
          </cell>
        </row>
        <row r="39">
          <cell r="X39">
            <v>0</v>
          </cell>
          <cell r="Z39" t="str">
            <v/>
          </cell>
          <cell r="AA39">
            <v>0</v>
          </cell>
          <cell r="AB39">
            <v>0</v>
          </cell>
        </row>
        <row r="40">
          <cell r="X40">
            <v>0</v>
          </cell>
          <cell r="Z40" t="str">
            <v/>
          </cell>
          <cell r="AA40">
            <v>0</v>
          </cell>
          <cell r="AB40">
            <v>0</v>
          </cell>
        </row>
        <row r="41">
          <cell r="X41">
            <v>0</v>
          </cell>
          <cell r="Z41" t="str">
            <v/>
          </cell>
          <cell r="AA41">
            <v>0</v>
          </cell>
          <cell r="AB41">
            <v>0</v>
          </cell>
        </row>
        <row r="42">
          <cell r="X42">
            <v>0</v>
          </cell>
          <cell r="Z42" t="str">
            <v/>
          </cell>
          <cell r="AA42">
            <v>0</v>
          </cell>
          <cell r="AB42">
            <v>0</v>
          </cell>
        </row>
        <row r="43">
          <cell r="X43">
            <v>0</v>
          </cell>
          <cell r="Z43" t="str">
            <v/>
          </cell>
          <cell r="AA43">
            <v>0</v>
          </cell>
          <cell r="AB43">
            <v>0</v>
          </cell>
        </row>
        <row r="44">
          <cell r="X44">
            <v>0</v>
          </cell>
          <cell r="Z44" t="str">
            <v/>
          </cell>
          <cell r="AA44">
            <v>0</v>
          </cell>
          <cell r="AB44">
            <v>0</v>
          </cell>
        </row>
        <row r="45">
          <cell r="X45">
            <v>0</v>
          </cell>
          <cell r="Z45" t="str">
            <v/>
          </cell>
          <cell r="AA45">
            <v>0</v>
          </cell>
          <cell r="AB45">
            <v>0</v>
          </cell>
        </row>
        <row r="46">
          <cell r="X46">
            <v>0</v>
          </cell>
          <cell r="Z46" t="str">
            <v/>
          </cell>
          <cell r="AA46">
            <v>0</v>
          </cell>
          <cell r="AB46">
            <v>0</v>
          </cell>
        </row>
        <row r="47">
          <cell r="X47">
            <v>0</v>
          </cell>
          <cell r="Z47" t="str">
            <v/>
          </cell>
          <cell r="AA47">
            <v>0</v>
          </cell>
          <cell r="AB47">
            <v>0</v>
          </cell>
        </row>
        <row r="48">
          <cell r="X48">
            <v>0</v>
          </cell>
          <cell r="Z48" t="str">
            <v/>
          </cell>
          <cell r="AA48">
            <v>0</v>
          </cell>
          <cell r="AB48">
            <v>0</v>
          </cell>
        </row>
        <row r="49">
          <cell r="X49">
            <v>0</v>
          </cell>
          <cell r="Z49" t="str">
            <v/>
          </cell>
          <cell r="AA49">
            <v>0</v>
          </cell>
          <cell r="AB49">
            <v>0</v>
          </cell>
        </row>
        <row r="50">
          <cell r="X50">
            <v>0</v>
          </cell>
          <cell r="Z50" t="str">
            <v/>
          </cell>
          <cell r="AA50">
            <v>0</v>
          </cell>
          <cell r="AB50">
            <v>0</v>
          </cell>
        </row>
        <row r="51">
          <cell r="X51">
            <v>0</v>
          </cell>
          <cell r="Z51" t="str">
            <v/>
          </cell>
          <cell r="AA51">
            <v>0</v>
          </cell>
          <cell r="AB51">
            <v>0</v>
          </cell>
        </row>
        <row r="52">
          <cell r="X52">
            <v>0</v>
          </cell>
          <cell r="Z52" t="str">
            <v/>
          </cell>
          <cell r="AA52">
            <v>0</v>
          </cell>
          <cell r="AB52">
            <v>0</v>
          </cell>
        </row>
        <row r="53">
          <cell r="X53">
            <v>0</v>
          </cell>
          <cell r="Z53" t="str">
            <v/>
          </cell>
          <cell r="AA53">
            <v>0</v>
          </cell>
          <cell r="AB53">
            <v>0</v>
          </cell>
        </row>
        <row r="54">
          <cell r="X54">
            <v>0</v>
          </cell>
          <cell r="Z54" t="str">
            <v/>
          </cell>
          <cell r="AA54">
            <v>0</v>
          </cell>
          <cell r="AB54">
            <v>0</v>
          </cell>
        </row>
        <row r="55">
          <cell r="X55">
            <v>0</v>
          </cell>
          <cell r="Z55" t="str">
            <v/>
          </cell>
          <cell r="AA55">
            <v>0</v>
          </cell>
          <cell r="AB55">
            <v>0</v>
          </cell>
        </row>
        <row r="56">
          <cell r="X56">
            <v>0</v>
          </cell>
          <cell r="Z56" t="str">
            <v/>
          </cell>
          <cell r="AA56">
            <v>0</v>
          </cell>
          <cell r="AB56">
            <v>0</v>
          </cell>
        </row>
        <row r="57">
          <cell r="X57">
            <v>0</v>
          </cell>
          <cell r="Z57" t="str">
            <v/>
          </cell>
          <cell r="AA57">
            <v>0</v>
          </cell>
          <cell r="AB57">
            <v>0</v>
          </cell>
        </row>
        <row r="58">
          <cell r="X58">
            <v>0</v>
          </cell>
          <cell r="Z58" t="str">
            <v/>
          </cell>
          <cell r="AA58">
            <v>0</v>
          </cell>
          <cell r="AB58">
            <v>0</v>
          </cell>
        </row>
        <row r="59">
          <cell r="X59">
            <v>0</v>
          </cell>
          <cell r="Z59" t="str">
            <v/>
          </cell>
          <cell r="AA59">
            <v>0</v>
          </cell>
          <cell r="AB59">
            <v>0</v>
          </cell>
        </row>
        <row r="60">
          <cell r="X60">
            <v>0</v>
          </cell>
          <cell r="Z60" t="str">
            <v/>
          </cell>
          <cell r="AA60">
            <v>0</v>
          </cell>
          <cell r="AB60">
            <v>0</v>
          </cell>
        </row>
        <row r="61">
          <cell r="X61">
            <v>0</v>
          </cell>
          <cell r="Z61" t="str">
            <v/>
          </cell>
          <cell r="AA61">
            <v>0</v>
          </cell>
          <cell r="AB61">
            <v>0</v>
          </cell>
        </row>
        <row r="62">
          <cell r="X62">
            <v>0</v>
          </cell>
          <cell r="Z62" t="str">
            <v/>
          </cell>
          <cell r="AA62">
            <v>0</v>
          </cell>
          <cell r="AB62">
            <v>0</v>
          </cell>
        </row>
        <row r="63">
          <cell r="X63">
            <v>0</v>
          </cell>
          <cell r="Z63" t="str">
            <v/>
          </cell>
          <cell r="AA63">
            <v>0</v>
          </cell>
          <cell r="AB63">
            <v>0</v>
          </cell>
        </row>
        <row r="64">
          <cell r="X64">
            <v>0</v>
          </cell>
          <cell r="Z64" t="str">
            <v/>
          </cell>
          <cell r="AA64">
            <v>0</v>
          </cell>
          <cell r="AB64">
            <v>0</v>
          </cell>
        </row>
        <row r="65">
          <cell r="X65">
            <v>0</v>
          </cell>
          <cell r="Z65" t="str">
            <v/>
          </cell>
          <cell r="AA65">
            <v>0</v>
          </cell>
          <cell r="AB65">
            <v>0</v>
          </cell>
        </row>
        <row r="66">
          <cell r="X66">
            <v>0</v>
          </cell>
          <cell r="Z66" t="str">
            <v/>
          </cell>
          <cell r="AA66">
            <v>0</v>
          </cell>
          <cell r="AB66">
            <v>0</v>
          </cell>
        </row>
        <row r="67">
          <cell r="X67">
            <v>0</v>
          </cell>
          <cell r="Z67" t="str">
            <v/>
          </cell>
          <cell r="AA67">
            <v>0</v>
          </cell>
          <cell r="AB67">
            <v>0</v>
          </cell>
        </row>
        <row r="68">
          <cell r="X68">
            <v>0</v>
          </cell>
          <cell r="Z68" t="str">
            <v/>
          </cell>
          <cell r="AA68">
            <v>0</v>
          </cell>
          <cell r="AB68">
            <v>0</v>
          </cell>
        </row>
        <row r="69">
          <cell r="X69">
            <v>0</v>
          </cell>
          <cell r="Z69" t="str">
            <v/>
          </cell>
          <cell r="AA69">
            <v>0</v>
          </cell>
          <cell r="AB69">
            <v>0</v>
          </cell>
        </row>
        <row r="70">
          <cell r="X70">
            <v>0</v>
          </cell>
          <cell r="Z70" t="str">
            <v/>
          </cell>
          <cell r="AA70">
            <v>0</v>
          </cell>
          <cell r="AB70">
            <v>0</v>
          </cell>
        </row>
        <row r="71">
          <cell r="X71">
            <v>0</v>
          </cell>
          <cell r="Z71" t="str">
            <v/>
          </cell>
          <cell r="AA71">
            <v>0</v>
          </cell>
          <cell r="AB71">
            <v>0</v>
          </cell>
        </row>
        <row r="72">
          <cell r="X72">
            <v>0</v>
          </cell>
          <cell r="Z72" t="str">
            <v/>
          </cell>
          <cell r="AA72">
            <v>0</v>
          </cell>
          <cell r="AB72">
            <v>0</v>
          </cell>
        </row>
        <row r="73">
          <cell r="X73">
            <v>0</v>
          </cell>
          <cell r="Z73" t="str">
            <v/>
          </cell>
          <cell r="AA73">
            <v>0</v>
          </cell>
          <cell r="AB73">
            <v>0</v>
          </cell>
        </row>
        <row r="74">
          <cell r="X74">
            <v>0</v>
          </cell>
          <cell r="Z74" t="str">
            <v/>
          </cell>
          <cell r="AA74">
            <v>0</v>
          </cell>
          <cell r="AB74">
            <v>0</v>
          </cell>
        </row>
        <row r="75">
          <cell r="X75">
            <v>0</v>
          </cell>
          <cell r="Z75" t="str">
            <v/>
          </cell>
          <cell r="AA75">
            <v>0</v>
          </cell>
          <cell r="AB75">
            <v>0</v>
          </cell>
        </row>
        <row r="76">
          <cell r="X76">
            <v>0</v>
          </cell>
          <cell r="Z76" t="str">
            <v/>
          </cell>
          <cell r="AA76">
            <v>0</v>
          </cell>
          <cell r="AB76">
            <v>0</v>
          </cell>
        </row>
        <row r="77">
          <cell r="X77">
            <v>0</v>
          </cell>
          <cell r="Z77" t="str">
            <v/>
          </cell>
          <cell r="AA77">
            <v>0</v>
          </cell>
          <cell r="AB77">
            <v>0</v>
          </cell>
        </row>
        <row r="78">
          <cell r="X78">
            <v>0</v>
          </cell>
          <cell r="Z78" t="str">
            <v/>
          </cell>
          <cell r="AA78">
            <v>0</v>
          </cell>
          <cell r="AB78">
            <v>0</v>
          </cell>
        </row>
        <row r="79">
          <cell r="X79">
            <v>0</v>
          </cell>
          <cell r="Z79" t="str">
            <v/>
          </cell>
          <cell r="AA79">
            <v>0</v>
          </cell>
          <cell r="AB79">
            <v>0</v>
          </cell>
        </row>
        <row r="80">
          <cell r="X80">
            <v>0</v>
          </cell>
          <cell r="Z80" t="str">
            <v/>
          </cell>
          <cell r="AA80">
            <v>0</v>
          </cell>
          <cell r="AB80">
            <v>0</v>
          </cell>
        </row>
        <row r="81">
          <cell r="X81">
            <v>0</v>
          </cell>
          <cell r="Z81" t="str">
            <v/>
          </cell>
          <cell r="AA81">
            <v>0</v>
          </cell>
          <cell r="AB81">
            <v>0</v>
          </cell>
        </row>
        <row r="82">
          <cell r="X82">
            <v>0</v>
          </cell>
          <cell r="Z82" t="str">
            <v/>
          </cell>
          <cell r="AA82">
            <v>0</v>
          </cell>
          <cell r="AB82">
            <v>0</v>
          </cell>
        </row>
        <row r="83">
          <cell r="X83">
            <v>0</v>
          </cell>
          <cell r="Z83" t="str">
            <v/>
          </cell>
          <cell r="AA83">
            <v>0</v>
          </cell>
          <cell r="AB83">
            <v>0</v>
          </cell>
        </row>
        <row r="84">
          <cell r="X84">
            <v>0</v>
          </cell>
          <cell r="Z84" t="str">
            <v/>
          </cell>
          <cell r="AA84">
            <v>0</v>
          </cell>
          <cell r="AB84">
            <v>0</v>
          </cell>
        </row>
        <row r="85">
          <cell r="X85">
            <v>0</v>
          </cell>
          <cell r="Z85" t="str">
            <v/>
          </cell>
          <cell r="AA85">
            <v>0</v>
          </cell>
          <cell r="AB85">
            <v>0</v>
          </cell>
        </row>
        <row r="86">
          <cell r="X86">
            <v>0</v>
          </cell>
          <cell r="Z86" t="str">
            <v/>
          </cell>
          <cell r="AA86">
            <v>0</v>
          </cell>
          <cell r="AB86">
            <v>0</v>
          </cell>
        </row>
        <row r="87">
          <cell r="X87">
            <v>0</v>
          </cell>
          <cell r="Z87" t="str">
            <v/>
          </cell>
          <cell r="AA87">
            <v>0</v>
          </cell>
          <cell r="AB87">
            <v>0</v>
          </cell>
        </row>
        <row r="88">
          <cell r="X88">
            <v>0</v>
          </cell>
          <cell r="Z88" t="str">
            <v/>
          </cell>
          <cell r="AA88">
            <v>0</v>
          </cell>
          <cell r="AB88">
            <v>0</v>
          </cell>
        </row>
        <row r="89">
          <cell r="X89">
            <v>0</v>
          </cell>
          <cell r="Z89" t="str">
            <v/>
          </cell>
          <cell r="AA89">
            <v>0</v>
          </cell>
          <cell r="AB89">
            <v>0</v>
          </cell>
        </row>
        <row r="90">
          <cell r="X90">
            <v>0</v>
          </cell>
          <cell r="Z90" t="str">
            <v/>
          </cell>
          <cell r="AA90">
            <v>0</v>
          </cell>
          <cell r="AB90">
            <v>0</v>
          </cell>
        </row>
        <row r="91">
          <cell r="X91">
            <v>0</v>
          </cell>
          <cell r="Z91" t="str">
            <v/>
          </cell>
          <cell r="AA91">
            <v>0</v>
          </cell>
          <cell r="AB91">
            <v>0</v>
          </cell>
        </row>
        <row r="92">
          <cell r="X92">
            <v>0</v>
          </cell>
          <cell r="Z92" t="str">
            <v/>
          </cell>
          <cell r="AA92">
            <v>0</v>
          </cell>
          <cell r="AB92">
            <v>0</v>
          </cell>
        </row>
        <row r="93">
          <cell r="X93">
            <v>0</v>
          </cell>
          <cell r="Z93" t="str">
            <v/>
          </cell>
          <cell r="AA93">
            <v>0</v>
          </cell>
          <cell r="AB93">
            <v>0</v>
          </cell>
        </row>
        <row r="94">
          <cell r="X94">
            <v>0</v>
          </cell>
          <cell r="Z94" t="str">
            <v/>
          </cell>
          <cell r="AA94">
            <v>0</v>
          </cell>
          <cell r="AB94">
            <v>0</v>
          </cell>
        </row>
        <row r="95">
          <cell r="X95">
            <v>0</v>
          </cell>
          <cell r="Z95" t="str">
            <v/>
          </cell>
          <cell r="AA95">
            <v>0</v>
          </cell>
          <cell r="AB95">
            <v>0</v>
          </cell>
        </row>
        <row r="96">
          <cell r="X96">
            <v>0</v>
          </cell>
          <cell r="Z96" t="str">
            <v/>
          </cell>
          <cell r="AA96">
            <v>0</v>
          </cell>
          <cell r="AB96">
            <v>0</v>
          </cell>
        </row>
        <row r="97">
          <cell r="X97">
            <v>0</v>
          </cell>
          <cell r="Z97" t="str">
            <v/>
          </cell>
          <cell r="AA97">
            <v>0</v>
          </cell>
          <cell r="AB97">
            <v>0</v>
          </cell>
        </row>
        <row r="98">
          <cell r="X98">
            <v>0</v>
          </cell>
          <cell r="Z98" t="str">
            <v/>
          </cell>
          <cell r="AA98">
            <v>0</v>
          </cell>
          <cell r="AB98">
            <v>0</v>
          </cell>
        </row>
        <row r="99">
          <cell r="X99">
            <v>0</v>
          </cell>
          <cell r="Z99" t="str">
            <v/>
          </cell>
          <cell r="AA99">
            <v>0</v>
          </cell>
          <cell r="AB99">
            <v>0</v>
          </cell>
        </row>
        <row r="100">
          <cell r="X100">
            <v>0</v>
          </cell>
          <cell r="Z100" t="str">
            <v/>
          </cell>
          <cell r="AA100">
            <v>0</v>
          </cell>
          <cell r="AB100">
            <v>0</v>
          </cell>
        </row>
        <row r="101">
          <cell r="X101">
            <v>0</v>
          </cell>
          <cell r="Z101" t="str">
            <v/>
          </cell>
          <cell r="AA101">
            <v>0</v>
          </cell>
          <cell r="AB101">
            <v>0</v>
          </cell>
        </row>
        <row r="102">
          <cell r="X102">
            <v>0</v>
          </cell>
          <cell r="Z102" t="str">
            <v/>
          </cell>
          <cell r="AA102">
            <v>0</v>
          </cell>
          <cell r="AB102">
            <v>0</v>
          </cell>
        </row>
        <row r="103">
          <cell r="X103">
            <v>0</v>
          </cell>
          <cell r="Z103" t="str">
            <v/>
          </cell>
          <cell r="AA103">
            <v>0</v>
          </cell>
          <cell r="AB103">
            <v>0</v>
          </cell>
        </row>
        <row r="104">
          <cell r="X104">
            <v>0</v>
          </cell>
          <cell r="Z104" t="str">
            <v/>
          </cell>
          <cell r="AA104">
            <v>0</v>
          </cell>
          <cell r="AB104">
            <v>0</v>
          </cell>
        </row>
        <row r="105">
          <cell r="X105">
            <v>0</v>
          </cell>
          <cell r="Z105" t="str">
            <v/>
          </cell>
          <cell r="AA105">
            <v>0</v>
          </cell>
          <cell r="AB105">
            <v>0</v>
          </cell>
        </row>
        <row r="106">
          <cell r="X106">
            <v>0</v>
          </cell>
          <cell r="Z106" t="str">
            <v/>
          </cell>
          <cell r="AA106">
            <v>0</v>
          </cell>
          <cell r="AB106">
            <v>0</v>
          </cell>
        </row>
        <row r="107">
          <cell r="X107">
            <v>0</v>
          </cell>
          <cell r="Z107" t="str">
            <v/>
          </cell>
          <cell r="AA107">
            <v>0</v>
          </cell>
          <cell r="AB107">
            <v>0</v>
          </cell>
        </row>
        <row r="108">
          <cell r="X108">
            <v>0</v>
          </cell>
          <cell r="Z108" t="str">
            <v/>
          </cell>
          <cell r="AA108">
            <v>0</v>
          </cell>
          <cell r="AB108">
            <v>0</v>
          </cell>
        </row>
        <row r="109">
          <cell r="X109">
            <v>0</v>
          </cell>
          <cell r="Z109" t="str">
            <v/>
          </cell>
          <cell r="AA109">
            <v>0</v>
          </cell>
          <cell r="AB109">
            <v>0</v>
          </cell>
        </row>
        <row r="110">
          <cell r="X110">
            <v>0</v>
          </cell>
          <cell r="Z110" t="str">
            <v/>
          </cell>
          <cell r="AA110">
            <v>0</v>
          </cell>
          <cell r="AB110">
            <v>0</v>
          </cell>
        </row>
        <row r="111">
          <cell r="X111">
            <v>0</v>
          </cell>
          <cell r="Z111" t="str">
            <v/>
          </cell>
          <cell r="AA111">
            <v>0</v>
          </cell>
          <cell r="AB111">
            <v>0</v>
          </cell>
        </row>
        <row r="112">
          <cell r="X112">
            <v>0</v>
          </cell>
          <cell r="Z112" t="str">
            <v/>
          </cell>
          <cell r="AA112">
            <v>0</v>
          </cell>
          <cell r="AB112">
            <v>0</v>
          </cell>
        </row>
        <row r="113">
          <cell r="X113">
            <v>0</v>
          </cell>
          <cell r="Z113" t="str">
            <v/>
          </cell>
          <cell r="AA113">
            <v>0</v>
          </cell>
          <cell r="AB113">
            <v>0</v>
          </cell>
        </row>
        <row r="114">
          <cell r="X114">
            <v>0</v>
          </cell>
          <cell r="Z114" t="str">
            <v/>
          </cell>
          <cell r="AA114">
            <v>0</v>
          </cell>
          <cell r="AB114">
            <v>0</v>
          </cell>
        </row>
        <row r="115">
          <cell r="X115">
            <v>0</v>
          </cell>
          <cell r="Z115" t="str">
            <v/>
          </cell>
          <cell r="AA115">
            <v>0</v>
          </cell>
          <cell r="AB115">
            <v>0</v>
          </cell>
        </row>
        <row r="116">
          <cell r="X116">
            <v>0</v>
          </cell>
          <cell r="Z116" t="str">
            <v/>
          </cell>
          <cell r="AA116">
            <v>0</v>
          </cell>
          <cell r="AB116">
            <v>0</v>
          </cell>
        </row>
        <row r="117">
          <cell r="X117">
            <v>0</v>
          </cell>
          <cell r="Z117" t="str">
            <v/>
          </cell>
          <cell r="AA117">
            <v>0</v>
          </cell>
          <cell r="AB117">
            <v>0</v>
          </cell>
        </row>
        <row r="118">
          <cell r="X118">
            <v>0</v>
          </cell>
          <cell r="Z118" t="str">
            <v/>
          </cell>
          <cell r="AA118">
            <v>0</v>
          </cell>
          <cell r="AB118">
            <v>0</v>
          </cell>
        </row>
        <row r="119">
          <cell r="X119">
            <v>0</v>
          </cell>
          <cell r="Z119" t="str">
            <v/>
          </cell>
          <cell r="AA119">
            <v>0</v>
          </cell>
          <cell r="AB119">
            <v>0</v>
          </cell>
        </row>
        <row r="120">
          <cell r="X120">
            <v>0</v>
          </cell>
          <cell r="Z120" t="str">
            <v/>
          </cell>
          <cell r="AA120">
            <v>0</v>
          </cell>
          <cell r="AB120">
            <v>0</v>
          </cell>
        </row>
        <row r="121">
          <cell r="X121">
            <v>0</v>
          </cell>
          <cell r="Z121" t="str">
            <v/>
          </cell>
          <cell r="AA121">
            <v>0</v>
          </cell>
          <cell r="AB121">
            <v>0</v>
          </cell>
        </row>
        <row r="122">
          <cell r="X122">
            <v>0</v>
          </cell>
          <cell r="Z122" t="str">
            <v/>
          </cell>
          <cell r="AA122">
            <v>0</v>
          </cell>
          <cell r="AB122">
            <v>0</v>
          </cell>
        </row>
        <row r="123">
          <cell r="X123">
            <v>0</v>
          </cell>
          <cell r="Z123" t="str">
            <v/>
          </cell>
          <cell r="AA123">
            <v>0</v>
          </cell>
          <cell r="AB123">
            <v>0</v>
          </cell>
        </row>
        <row r="124">
          <cell r="X124">
            <v>0</v>
          </cell>
          <cell r="Z124" t="str">
            <v/>
          </cell>
          <cell r="AA124">
            <v>0</v>
          </cell>
          <cell r="AB124">
            <v>0</v>
          </cell>
        </row>
        <row r="125">
          <cell r="X125">
            <v>0</v>
          </cell>
          <cell r="Z125" t="str">
            <v/>
          </cell>
          <cell r="AA125">
            <v>0</v>
          </cell>
          <cell r="AB125">
            <v>0</v>
          </cell>
        </row>
        <row r="126">
          <cell r="X126">
            <v>0</v>
          </cell>
          <cell r="Z126" t="str">
            <v/>
          </cell>
          <cell r="AA126">
            <v>0</v>
          </cell>
          <cell r="AB126">
            <v>0</v>
          </cell>
        </row>
        <row r="127">
          <cell r="X127">
            <v>0</v>
          </cell>
          <cell r="Z127" t="str">
            <v/>
          </cell>
          <cell r="AA127">
            <v>0</v>
          </cell>
          <cell r="AB127">
            <v>0</v>
          </cell>
        </row>
        <row r="128">
          <cell r="X128">
            <v>0</v>
          </cell>
          <cell r="Z128" t="str">
            <v/>
          </cell>
          <cell r="AA128">
            <v>0</v>
          </cell>
          <cell r="AB128">
            <v>0</v>
          </cell>
        </row>
        <row r="129">
          <cell r="X129">
            <v>0</v>
          </cell>
          <cell r="Z129" t="str">
            <v/>
          </cell>
          <cell r="AA129">
            <v>0</v>
          </cell>
          <cell r="AB129">
            <v>0</v>
          </cell>
        </row>
        <row r="130">
          <cell r="X130">
            <v>0</v>
          </cell>
          <cell r="Z130" t="str">
            <v/>
          </cell>
          <cell r="AA130">
            <v>0</v>
          </cell>
          <cell r="AB130">
            <v>0</v>
          </cell>
        </row>
        <row r="131">
          <cell r="X131">
            <v>0</v>
          </cell>
          <cell r="Z131" t="str">
            <v/>
          </cell>
          <cell r="AA131">
            <v>0</v>
          </cell>
          <cell r="AB131">
            <v>0</v>
          </cell>
        </row>
        <row r="132">
          <cell r="X132">
            <v>0</v>
          </cell>
          <cell r="Z132" t="str">
            <v/>
          </cell>
          <cell r="AA132">
            <v>0</v>
          </cell>
          <cell r="AB132">
            <v>0</v>
          </cell>
        </row>
        <row r="133">
          <cell r="X133">
            <v>0</v>
          </cell>
          <cell r="Z133" t="str">
            <v/>
          </cell>
          <cell r="AA133">
            <v>0</v>
          </cell>
          <cell r="AB133">
            <v>0</v>
          </cell>
        </row>
        <row r="134">
          <cell r="X134">
            <v>0</v>
          </cell>
          <cell r="Z134" t="str">
            <v/>
          </cell>
          <cell r="AA134">
            <v>0</v>
          </cell>
          <cell r="AB134">
            <v>0</v>
          </cell>
        </row>
        <row r="135">
          <cell r="X135">
            <v>0</v>
          </cell>
          <cell r="Z135" t="str">
            <v/>
          </cell>
          <cell r="AA135">
            <v>0</v>
          </cell>
          <cell r="AB135">
            <v>0</v>
          </cell>
        </row>
        <row r="136">
          <cell r="X136">
            <v>0</v>
          </cell>
          <cell r="Z136" t="str">
            <v/>
          </cell>
          <cell r="AA136">
            <v>0</v>
          </cell>
          <cell r="AB136">
            <v>0</v>
          </cell>
        </row>
        <row r="137">
          <cell r="X137">
            <v>0</v>
          </cell>
          <cell r="Z137" t="str">
            <v/>
          </cell>
          <cell r="AA137">
            <v>0</v>
          </cell>
          <cell r="AB137">
            <v>0</v>
          </cell>
        </row>
        <row r="138">
          <cell r="X138">
            <v>0</v>
          </cell>
          <cell r="Z138" t="str">
            <v/>
          </cell>
          <cell r="AA138">
            <v>0</v>
          </cell>
          <cell r="AB138">
            <v>0</v>
          </cell>
        </row>
        <row r="139">
          <cell r="X139">
            <v>0</v>
          </cell>
          <cell r="Z139" t="str">
            <v/>
          </cell>
          <cell r="AA139">
            <v>0</v>
          </cell>
          <cell r="AB139">
            <v>0</v>
          </cell>
        </row>
        <row r="140">
          <cell r="X140">
            <v>0</v>
          </cell>
          <cell r="Z140" t="str">
            <v/>
          </cell>
          <cell r="AA140">
            <v>0</v>
          </cell>
          <cell r="AB140">
            <v>0</v>
          </cell>
        </row>
        <row r="141">
          <cell r="X141">
            <v>0</v>
          </cell>
          <cell r="Z141" t="str">
            <v/>
          </cell>
          <cell r="AA141">
            <v>0</v>
          </cell>
          <cell r="AB141">
            <v>0</v>
          </cell>
        </row>
        <row r="142">
          <cell r="X142">
            <v>0</v>
          </cell>
          <cell r="Z142" t="str">
            <v/>
          </cell>
          <cell r="AA142">
            <v>0</v>
          </cell>
          <cell r="AB142">
            <v>0</v>
          </cell>
        </row>
        <row r="143">
          <cell r="X143">
            <v>0</v>
          </cell>
          <cell r="Z143" t="str">
            <v/>
          </cell>
          <cell r="AA143">
            <v>0</v>
          </cell>
          <cell r="AB143">
            <v>0</v>
          </cell>
        </row>
        <row r="144">
          <cell r="X144">
            <v>0</v>
          </cell>
          <cell r="Z144" t="str">
            <v/>
          </cell>
          <cell r="AA144">
            <v>0</v>
          </cell>
          <cell r="AB144">
            <v>0</v>
          </cell>
        </row>
        <row r="145">
          <cell r="X145">
            <v>0</v>
          </cell>
          <cell r="Z145" t="str">
            <v/>
          </cell>
          <cell r="AA145">
            <v>0</v>
          </cell>
          <cell r="AB145">
            <v>0</v>
          </cell>
        </row>
        <row r="146">
          <cell r="X146">
            <v>0</v>
          </cell>
          <cell r="Z146" t="str">
            <v/>
          </cell>
          <cell r="AA146">
            <v>0</v>
          </cell>
          <cell r="AB146">
            <v>0</v>
          </cell>
        </row>
        <row r="147">
          <cell r="X147">
            <v>0</v>
          </cell>
          <cell r="Z147" t="str">
            <v/>
          </cell>
          <cell r="AA147">
            <v>0</v>
          </cell>
          <cell r="AB147">
            <v>0</v>
          </cell>
        </row>
        <row r="148">
          <cell r="X148">
            <v>0</v>
          </cell>
          <cell r="Z148" t="str">
            <v/>
          </cell>
          <cell r="AA148">
            <v>0</v>
          </cell>
          <cell r="AB148">
            <v>0</v>
          </cell>
        </row>
        <row r="149">
          <cell r="X149">
            <v>0</v>
          </cell>
          <cell r="Z149" t="str">
            <v/>
          </cell>
          <cell r="AA149">
            <v>0</v>
          </cell>
          <cell r="AB149">
            <v>0</v>
          </cell>
        </row>
        <row r="150">
          <cell r="X150">
            <v>0</v>
          </cell>
          <cell r="Z150" t="str">
            <v/>
          </cell>
          <cell r="AA150">
            <v>0</v>
          </cell>
          <cell r="AB150">
            <v>0</v>
          </cell>
        </row>
        <row r="151">
          <cell r="X151">
            <v>0</v>
          </cell>
          <cell r="Z151" t="str">
            <v/>
          </cell>
          <cell r="AA151">
            <v>0</v>
          </cell>
          <cell r="AB151">
            <v>0</v>
          </cell>
        </row>
        <row r="152">
          <cell r="X152">
            <v>0</v>
          </cell>
          <cell r="Z152" t="str">
            <v/>
          </cell>
          <cell r="AA152">
            <v>0</v>
          </cell>
          <cell r="AB152">
            <v>0</v>
          </cell>
        </row>
        <row r="153">
          <cell r="X153">
            <v>0</v>
          </cell>
          <cell r="Z153" t="str">
            <v/>
          </cell>
          <cell r="AA153">
            <v>0</v>
          </cell>
          <cell r="AB153">
            <v>0</v>
          </cell>
        </row>
        <row r="154">
          <cell r="X154">
            <v>0</v>
          </cell>
          <cell r="Z154" t="str">
            <v/>
          </cell>
          <cell r="AA154">
            <v>0</v>
          </cell>
          <cell r="AB154">
            <v>0</v>
          </cell>
        </row>
        <row r="155">
          <cell r="X155">
            <v>0</v>
          </cell>
          <cell r="Z155" t="str">
            <v/>
          </cell>
          <cell r="AA155">
            <v>0</v>
          </cell>
          <cell r="AB155">
            <v>0</v>
          </cell>
        </row>
        <row r="156">
          <cell r="X156">
            <v>0</v>
          </cell>
          <cell r="Z156" t="str">
            <v/>
          </cell>
          <cell r="AA156">
            <v>0</v>
          </cell>
          <cell r="AB156">
            <v>0</v>
          </cell>
        </row>
        <row r="157">
          <cell r="X157">
            <v>0</v>
          </cell>
          <cell r="Z157" t="str">
            <v/>
          </cell>
          <cell r="AA157">
            <v>0</v>
          </cell>
          <cell r="AB157">
            <v>0</v>
          </cell>
        </row>
        <row r="158">
          <cell r="X158">
            <v>0</v>
          </cell>
          <cell r="Z158" t="str">
            <v/>
          </cell>
          <cell r="AA158">
            <v>0</v>
          </cell>
          <cell r="AB158">
            <v>0</v>
          </cell>
        </row>
        <row r="159">
          <cell r="X159">
            <v>0</v>
          </cell>
          <cell r="Z159" t="str">
            <v/>
          </cell>
          <cell r="AA159">
            <v>0</v>
          </cell>
          <cell r="AB159">
            <v>0</v>
          </cell>
        </row>
        <row r="160">
          <cell r="X160">
            <v>0</v>
          </cell>
          <cell r="Z160" t="str">
            <v/>
          </cell>
          <cell r="AA160">
            <v>0</v>
          </cell>
          <cell r="AB160">
            <v>0</v>
          </cell>
        </row>
        <row r="161">
          <cell r="X161">
            <v>0</v>
          </cell>
          <cell r="Z161" t="str">
            <v/>
          </cell>
          <cell r="AA161">
            <v>0</v>
          </cell>
          <cell r="AB161">
            <v>0</v>
          </cell>
        </row>
        <row r="162">
          <cell r="X162">
            <v>0</v>
          </cell>
          <cell r="Z162" t="str">
            <v/>
          </cell>
          <cell r="AA162">
            <v>0</v>
          </cell>
          <cell r="AB162">
            <v>0</v>
          </cell>
        </row>
        <row r="163">
          <cell r="X163">
            <v>0</v>
          </cell>
          <cell r="Z163" t="str">
            <v/>
          </cell>
          <cell r="AA163">
            <v>0</v>
          </cell>
          <cell r="AB163">
            <v>0</v>
          </cell>
        </row>
        <row r="164">
          <cell r="X164">
            <v>0</v>
          </cell>
          <cell r="Z164" t="str">
            <v/>
          </cell>
          <cell r="AA164">
            <v>0</v>
          </cell>
          <cell r="AB164">
            <v>0</v>
          </cell>
        </row>
        <row r="165">
          <cell r="X165">
            <v>0</v>
          </cell>
          <cell r="Z165" t="str">
            <v/>
          </cell>
          <cell r="AA165">
            <v>0</v>
          </cell>
          <cell r="AB165">
            <v>0</v>
          </cell>
        </row>
        <row r="166">
          <cell r="X166">
            <v>0</v>
          </cell>
          <cell r="Z166" t="str">
            <v/>
          </cell>
          <cell r="AA166">
            <v>0</v>
          </cell>
          <cell r="AB166">
            <v>0</v>
          </cell>
        </row>
        <row r="167">
          <cell r="X167">
            <v>0</v>
          </cell>
          <cell r="Z167" t="str">
            <v/>
          </cell>
          <cell r="AA167">
            <v>0</v>
          </cell>
          <cell r="AB167">
            <v>0</v>
          </cell>
        </row>
        <row r="168">
          <cell r="X168">
            <v>0</v>
          </cell>
          <cell r="Z168" t="str">
            <v/>
          </cell>
          <cell r="AA168">
            <v>0</v>
          </cell>
          <cell r="AB168">
            <v>0</v>
          </cell>
        </row>
        <row r="169">
          <cell r="X169">
            <v>0</v>
          </cell>
          <cell r="Z169" t="str">
            <v/>
          </cell>
          <cell r="AA169">
            <v>0</v>
          </cell>
          <cell r="AB169">
            <v>0</v>
          </cell>
        </row>
        <row r="170">
          <cell r="X170">
            <v>0</v>
          </cell>
          <cell r="Z170" t="str">
            <v/>
          </cell>
          <cell r="AA170">
            <v>0</v>
          </cell>
          <cell r="AB170">
            <v>0</v>
          </cell>
        </row>
        <row r="171">
          <cell r="X171">
            <v>0</v>
          </cell>
          <cell r="Z171" t="str">
            <v/>
          </cell>
          <cell r="AA171">
            <v>0</v>
          </cell>
          <cell r="AB171">
            <v>0</v>
          </cell>
        </row>
        <row r="172">
          <cell r="X172">
            <v>0</v>
          </cell>
          <cell r="Z172" t="str">
            <v/>
          </cell>
          <cell r="AA172">
            <v>0</v>
          </cell>
          <cell r="AB172">
            <v>0</v>
          </cell>
        </row>
        <row r="173">
          <cell r="X173">
            <v>0</v>
          </cell>
          <cell r="Z173" t="str">
            <v/>
          </cell>
          <cell r="AA173">
            <v>0</v>
          </cell>
          <cell r="AB173">
            <v>0</v>
          </cell>
        </row>
        <row r="174">
          <cell r="X174">
            <v>0</v>
          </cell>
          <cell r="Z174" t="str">
            <v/>
          </cell>
          <cell r="AA174">
            <v>0</v>
          </cell>
          <cell r="AB174">
            <v>0</v>
          </cell>
        </row>
        <row r="175">
          <cell r="X175">
            <v>0</v>
          </cell>
          <cell r="Z175" t="str">
            <v/>
          </cell>
          <cell r="AA175">
            <v>0</v>
          </cell>
          <cell r="AB175">
            <v>0</v>
          </cell>
        </row>
        <row r="176">
          <cell r="X176">
            <v>0</v>
          </cell>
          <cell r="Z176" t="str">
            <v/>
          </cell>
          <cell r="AA176">
            <v>0</v>
          </cell>
          <cell r="AB176">
            <v>0</v>
          </cell>
        </row>
        <row r="177">
          <cell r="X177">
            <v>0</v>
          </cell>
          <cell r="Z177" t="str">
            <v/>
          </cell>
          <cell r="AA177">
            <v>0</v>
          </cell>
          <cell r="AB177">
            <v>0</v>
          </cell>
        </row>
        <row r="178">
          <cell r="X178">
            <v>0</v>
          </cell>
          <cell r="Z178" t="str">
            <v/>
          </cell>
          <cell r="AA178">
            <v>0</v>
          </cell>
          <cell r="AB178">
            <v>0</v>
          </cell>
        </row>
        <row r="179">
          <cell r="X179">
            <v>0</v>
          </cell>
          <cell r="Z179" t="str">
            <v/>
          </cell>
          <cell r="AA179">
            <v>0</v>
          </cell>
          <cell r="AB179">
            <v>0</v>
          </cell>
        </row>
        <row r="180">
          <cell r="X180">
            <v>0</v>
          </cell>
          <cell r="Z180" t="str">
            <v/>
          </cell>
          <cell r="AA180">
            <v>0</v>
          </cell>
          <cell r="AB180">
            <v>0</v>
          </cell>
        </row>
        <row r="181">
          <cell r="X181">
            <v>0</v>
          </cell>
          <cell r="Z181" t="str">
            <v/>
          </cell>
          <cell r="AA181">
            <v>0</v>
          </cell>
          <cell r="AB181">
            <v>0</v>
          </cell>
        </row>
        <row r="182">
          <cell r="X182">
            <v>0</v>
          </cell>
          <cell r="Z182" t="str">
            <v/>
          </cell>
          <cell r="AA182">
            <v>0</v>
          </cell>
          <cell r="AB182">
            <v>0</v>
          </cell>
        </row>
        <row r="183">
          <cell r="X183">
            <v>0</v>
          </cell>
          <cell r="Z183" t="str">
            <v/>
          </cell>
          <cell r="AA183">
            <v>0</v>
          </cell>
          <cell r="AB183">
            <v>0</v>
          </cell>
        </row>
        <row r="184">
          <cell r="X184">
            <v>0</v>
          </cell>
          <cell r="Z184" t="str">
            <v/>
          </cell>
          <cell r="AA184">
            <v>0</v>
          </cell>
          <cell r="AB184">
            <v>0</v>
          </cell>
        </row>
        <row r="185">
          <cell r="X185">
            <v>0</v>
          </cell>
          <cell r="Z185" t="str">
            <v/>
          </cell>
          <cell r="AA185">
            <v>0</v>
          </cell>
          <cell r="AB185">
            <v>0</v>
          </cell>
        </row>
        <row r="186">
          <cell r="X186">
            <v>0</v>
          </cell>
          <cell r="Z186" t="str">
            <v/>
          </cell>
          <cell r="AA186">
            <v>0</v>
          </cell>
          <cell r="AB186">
            <v>0</v>
          </cell>
        </row>
        <row r="187">
          <cell r="X187">
            <v>0</v>
          </cell>
          <cell r="Z187" t="str">
            <v/>
          </cell>
          <cell r="AA187">
            <v>0</v>
          </cell>
          <cell r="AB187">
            <v>0</v>
          </cell>
        </row>
        <row r="188">
          <cell r="X188">
            <v>0</v>
          </cell>
          <cell r="Z188" t="str">
            <v/>
          </cell>
          <cell r="AA188">
            <v>0</v>
          </cell>
          <cell r="AB188">
            <v>0</v>
          </cell>
        </row>
        <row r="189">
          <cell r="X189">
            <v>0</v>
          </cell>
          <cell r="Z189" t="str">
            <v/>
          </cell>
          <cell r="AA189">
            <v>0</v>
          </cell>
          <cell r="AB189">
            <v>0</v>
          </cell>
        </row>
        <row r="190">
          <cell r="X190">
            <v>0</v>
          </cell>
          <cell r="Z190" t="str">
            <v/>
          </cell>
          <cell r="AA190">
            <v>0</v>
          </cell>
          <cell r="AB190">
            <v>0</v>
          </cell>
        </row>
        <row r="191">
          <cell r="X191">
            <v>0</v>
          </cell>
          <cell r="Z191" t="str">
            <v/>
          </cell>
          <cell r="AA191">
            <v>0</v>
          </cell>
          <cell r="AB191">
            <v>0</v>
          </cell>
        </row>
        <row r="192">
          <cell r="X192">
            <v>0</v>
          </cell>
          <cell r="Z192" t="str">
            <v/>
          </cell>
          <cell r="AA192">
            <v>0</v>
          </cell>
          <cell r="AB192">
            <v>0</v>
          </cell>
        </row>
        <row r="193">
          <cell r="X193">
            <v>0</v>
          </cell>
          <cell r="Z193" t="str">
            <v/>
          </cell>
          <cell r="AA193">
            <v>0</v>
          </cell>
          <cell r="AB193">
            <v>0</v>
          </cell>
        </row>
        <row r="194">
          <cell r="X194">
            <v>0</v>
          </cell>
          <cell r="Z194" t="str">
            <v/>
          </cell>
          <cell r="AA194">
            <v>0</v>
          </cell>
          <cell r="AB194">
            <v>0</v>
          </cell>
        </row>
        <row r="195">
          <cell r="X195">
            <v>0</v>
          </cell>
          <cell r="Z195" t="str">
            <v/>
          </cell>
          <cell r="AA195">
            <v>0</v>
          </cell>
          <cell r="AB195">
            <v>0</v>
          </cell>
        </row>
        <row r="196">
          <cell r="X196">
            <v>0</v>
          </cell>
          <cell r="Z196" t="str">
            <v/>
          </cell>
          <cell r="AA196">
            <v>0</v>
          </cell>
          <cell r="AB196">
            <v>0</v>
          </cell>
        </row>
        <row r="197">
          <cell r="X197">
            <v>0</v>
          </cell>
          <cell r="Z197" t="str">
            <v/>
          </cell>
          <cell r="AA197">
            <v>0</v>
          </cell>
          <cell r="AB197">
            <v>0</v>
          </cell>
        </row>
        <row r="198">
          <cell r="X198">
            <v>0</v>
          </cell>
          <cell r="Z198" t="str">
            <v/>
          </cell>
          <cell r="AA198">
            <v>0</v>
          </cell>
          <cell r="AB198">
            <v>0</v>
          </cell>
        </row>
        <row r="199">
          <cell r="X199">
            <v>0</v>
          </cell>
          <cell r="Z199" t="str">
            <v/>
          </cell>
          <cell r="AA199">
            <v>0</v>
          </cell>
          <cell r="AB199">
            <v>0</v>
          </cell>
        </row>
        <row r="200">
          <cell r="X200">
            <v>0</v>
          </cell>
          <cell r="Z200" t="str">
            <v/>
          </cell>
          <cell r="AA200">
            <v>0</v>
          </cell>
          <cell r="AB200">
            <v>0</v>
          </cell>
        </row>
        <row r="201">
          <cell r="X201">
            <v>0</v>
          </cell>
          <cell r="Z201" t="str">
            <v/>
          </cell>
          <cell r="AA201">
            <v>0</v>
          </cell>
          <cell r="AB201">
            <v>0</v>
          </cell>
        </row>
        <row r="202">
          <cell r="X202">
            <v>0</v>
          </cell>
          <cell r="Z202" t="str">
            <v/>
          </cell>
          <cell r="AA202">
            <v>0</v>
          </cell>
          <cell r="AB202">
            <v>0</v>
          </cell>
        </row>
        <row r="203">
          <cell r="X203">
            <v>0</v>
          </cell>
          <cell r="Z203" t="str">
            <v/>
          </cell>
          <cell r="AA203">
            <v>0</v>
          </cell>
          <cell r="AB203">
            <v>0</v>
          </cell>
        </row>
        <row r="204">
          <cell r="X204">
            <v>0</v>
          </cell>
          <cell r="Z204" t="str">
            <v/>
          </cell>
          <cell r="AA204">
            <v>0</v>
          </cell>
          <cell r="AB204">
            <v>0</v>
          </cell>
        </row>
        <row r="205">
          <cell r="X205">
            <v>0</v>
          </cell>
          <cell r="Z205" t="str">
            <v/>
          </cell>
          <cell r="AA205">
            <v>0</v>
          </cell>
          <cell r="AB205">
            <v>0</v>
          </cell>
        </row>
        <row r="206">
          <cell r="X206">
            <v>0</v>
          </cell>
          <cell r="Z206" t="str">
            <v/>
          </cell>
          <cell r="AA206">
            <v>0</v>
          </cell>
          <cell r="AB206">
            <v>0</v>
          </cell>
        </row>
        <row r="207">
          <cell r="X207">
            <v>0</v>
          </cell>
          <cell r="Z207" t="str">
            <v/>
          </cell>
          <cell r="AA207">
            <v>0</v>
          </cell>
          <cell r="AB207">
            <v>0</v>
          </cell>
        </row>
        <row r="208">
          <cell r="X208">
            <v>0</v>
          </cell>
          <cell r="Z208" t="str">
            <v/>
          </cell>
          <cell r="AA208">
            <v>0</v>
          </cell>
          <cell r="AB208">
            <v>0</v>
          </cell>
        </row>
        <row r="209">
          <cell r="X209">
            <v>0</v>
          </cell>
          <cell r="Z209" t="str">
            <v/>
          </cell>
          <cell r="AA209">
            <v>0</v>
          </cell>
          <cell r="AB209">
            <v>0</v>
          </cell>
        </row>
        <row r="210">
          <cell r="X210">
            <v>0</v>
          </cell>
          <cell r="Z210" t="str">
            <v/>
          </cell>
          <cell r="AA210">
            <v>0</v>
          </cell>
          <cell r="AB210">
            <v>0</v>
          </cell>
        </row>
        <row r="211">
          <cell r="X211">
            <v>0</v>
          </cell>
          <cell r="Z211" t="str">
            <v/>
          </cell>
          <cell r="AA211">
            <v>0</v>
          </cell>
          <cell r="AB211">
            <v>0</v>
          </cell>
        </row>
        <row r="212">
          <cell r="X212">
            <v>0</v>
          </cell>
          <cell r="Z212" t="str">
            <v/>
          </cell>
          <cell r="AA212">
            <v>0</v>
          </cell>
          <cell r="AB212">
            <v>0</v>
          </cell>
        </row>
        <row r="213">
          <cell r="X213">
            <v>0</v>
          </cell>
          <cell r="Z213" t="str">
            <v/>
          </cell>
          <cell r="AA213">
            <v>0</v>
          </cell>
          <cell r="AB213">
            <v>0</v>
          </cell>
        </row>
        <row r="214">
          <cell r="X214">
            <v>0</v>
          </cell>
          <cell r="Z214" t="str">
            <v/>
          </cell>
          <cell r="AA214">
            <v>0</v>
          </cell>
          <cell r="AB214">
            <v>0</v>
          </cell>
        </row>
        <row r="215">
          <cell r="X215">
            <v>0</v>
          </cell>
          <cell r="Z215" t="str">
            <v/>
          </cell>
          <cell r="AA215">
            <v>0</v>
          </cell>
          <cell r="AB215">
            <v>0</v>
          </cell>
        </row>
        <row r="216">
          <cell r="X216">
            <v>0</v>
          </cell>
          <cell r="Z216" t="str">
            <v/>
          </cell>
          <cell r="AA216">
            <v>0</v>
          </cell>
          <cell r="AB216">
            <v>0</v>
          </cell>
        </row>
        <row r="217">
          <cell r="X217">
            <v>0</v>
          </cell>
          <cell r="Z217" t="str">
            <v/>
          </cell>
          <cell r="AA217">
            <v>0</v>
          </cell>
          <cell r="AB217">
            <v>0</v>
          </cell>
        </row>
        <row r="218">
          <cell r="X218">
            <v>0</v>
          </cell>
          <cell r="Z218" t="str">
            <v/>
          </cell>
          <cell r="AA218">
            <v>0</v>
          </cell>
          <cell r="AB218">
            <v>0</v>
          </cell>
        </row>
        <row r="219">
          <cell r="X219">
            <v>0</v>
          </cell>
          <cell r="Z219" t="str">
            <v/>
          </cell>
          <cell r="AA219">
            <v>0</v>
          </cell>
          <cell r="AB219">
            <v>0</v>
          </cell>
        </row>
        <row r="220">
          <cell r="X220">
            <v>0</v>
          </cell>
          <cell r="Z220" t="str">
            <v/>
          </cell>
          <cell r="AA220">
            <v>0</v>
          </cell>
          <cell r="AB220">
            <v>0</v>
          </cell>
        </row>
        <row r="221">
          <cell r="X221">
            <v>0</v>
          </cell>
          <cell r="Z221" t="str">
            <v/>
          </cell>
          <cell r="AA221">
            <v>0</v>
          </cell>
          <cell r="AB221">
            <v>0</v>
          </cell>
        </row>
        <row r="222">
          <cell r="X222">
            <v>0</v>
          </cell>
          <cell r="Z222" t="str">
            <v/>
          </cell>
          <cell r="AA222">
            <v>0</v>
          </cell>
          <cell r="AB222">
            <v>0</v>
          </cell>
        </row>
        <row r="223">
          <cell r="X223">
            <v>0</v>
          </cell>
          <cell r="Z223" t="str">
            <v/>
          </cell>
          <cell r="AA223">
            <v>0</v>
          </cell>
          <cell r="AB223">
            <v>0</v>
          </cell>
        </row>
        <row r="224">
          <cell r="X224">
            <v>0</v>
          </cell>
          <cell r="Z224" t="str">
            <v/>
          </cell>
          <cell r="AA224">
            <v>0</v>
          </cell>
          <cell r="AB224">
            <v>0</v>
          </cell>
        </row>
        <row r="225">
          <cell r="X225">
            <v>0</v>
          </cell>
          <cell r="Z225" t="str">
            <v/>
          </cell>
          <cell r="AA225">
            <v>0</v>
          </cell>
          <cell r="AB225">
            <v>0</v>
          </cell>
        </row>
        <row r="226">
          <cell r="X226">
            <v>0</v>
          </cell>
          <cell r="Z226" t="str">
            <v/>
          </cell>
          <cell r="AA226">
            <v>0</v>
          </cell>
          <cell r="AB226">
            <v>0</v>
          </cell>
        </row>
        <row r="227">
          <cell r="X227">
            <v>0</v>
          </cell>
          <cell r="Z227" t="str">
            <v/>
          </cell>
          <cell r="AA227">
            <v>0</v>
          </cell>
          <cell r="AB227">
            <v>0</v>
          </cell>
        </row>
        <row r="228">
          <cell r="X228">
            <v>0</v>
          </cell>
          <cell r="Z228" t="str">
            <v/>
          </cell>
          <cell r="AA228">
            <v>0</v>
          </cell>
          <cell r="AB228">
            <v>0</v>
          </cell>
        </row>
        <row r="229">
          <cell r="X229">
            <v>0</v>
          </cell>
          <cell r="Z229" t="str">
            <v/>
          </cell>
          <cell r="AA229">
            <v>0</v>
          </cell>
          <cell r="AB229">
            <v>0</v>
          </cell>
        </row>
        <row r="230">
          <cell r="X230">
            <v>0</v>
          </cell>
          <cell r="Z230" t="str">
            <v/>
          </cell>
          <cell r="AA230">
            <v>0</v>
          </cell>
          <cell r="AB230">
            <v>0</v>
          </cell>
        </row>
        <row r="231">
          <cell r="X231">
            <v>0</v>
          </cell>
          <cell r="Z231" t="str">
            <v/>
          </cell>
          <cell r="AA231">
            <v>0</v>
          </cell>
          <cell r="AB231">
            <v>0</v>
          </cell>
        </row>
        <row r="232">
          <cell r="X232">
            <v>0</v>
          </cell>
          <cell r="Z232" t="str">
            <v/>
          </cell>
          <cell r="AA232">
            <v>0</v>
          </cell>
          <cell r="AB232">
            <v>0</v>
          </cell>
        </row>
        <row r="233">
          <cell r="X233">
            <v>0</v>
          </cell>
          <cell r="Z233" t="str">
            <v/>
          </cell>
          <cell r="AA233">
            <v>0</v>
          </cell>
          <cell r="AB233">
            <v>0</v>
          </cell>
        </row>
        <row r="234">
          <cell r="X234">
            <v>0</v>
          </cell>
          <cell r="Z234" t="str">
            <v/>
          </cell>
          <cell r="AA234">
            <v>0</v>
          </cell>
          <cell r="AB234">
            <v>0</v>
          </cell>
        </row>
        <row r="235">
          <cell r="X235">
            <v>0</v>
          </cell>
          <cell r="Z235" t="str">
            <v/>
          </cell>
          <cell r="AA235">
            <v>0</v>
          </cell>
          <cell r="AB235">
            <v>0</v>
          </cell>
        </row>
        <row r="236">
          <cell r="X236">
            <v>0</v>
          </cell>
          <cell r="Z236" t="str">
            <v/>
          </cell>
          <cell r="AA236">
            <v>0</v>
          </cell>
          <cell r="AB236">
            <v>0</v>
          </cell>
        </row>
        <row r="237">
          <cell r="X237">
            <v>0</v>
          </cell>
          <cell r="Z237" t="str">
            <v/>
          </cell>
          <cell r="AA237">
            <v>0</v>
          </cell>
          <cell r="AB237">
            <v>0</v>
          </cell>
        </row>
        <row r="238">
          <cell r="X238">
            <v>0</v>
          </cell>
          <cell r="Z238" t="str">
            <v/>
          </cell>
          <cell r="AA238">
            <v>0</v>
          </cell>
          <cell r="AB238">
            <v>0</v>
          </cell>
        </row>
        <row r="239">
          <cell r="X239">
            <v>0</v>
          </cell>
          <cell r="Z239" t="str">
            <v/>
          </cell>
          <cell r="AA239">
            <v>0</v>
          </cell>
          <cell r="AB239">
            <v>0</v>
          </cell>
        </row>
        <row r="240">
          <cell r="X240">
            <v>0</v>
          </cell>
          <cell r="Z240" t="str">
            <v/>
          </cell>
          <cell r="AA240">
            <v>0</v>
          </cell>
          <cell r="AB240">
            <v>0</v>
          </cell>
        </row>
        <row r="241">
          <cell r="X241">
            <v>0</v>
          </cell>
          <cell r="Z241" t="str">
            <v/>
          </cell>
          <cell r="AA241">
            <v>0</v>
          </cell>
          <cell r="AB241">
            <v>0</v>
          </cell>
        </row>
        <row r="242">
          <cell r="X242">
            <v>0</v>
          </cell>
          <cell r="Z242" t="str">
            <v/>
          </cell>
          <cell r="AA242">
            <v>0</v>
          </cell>
          <cell r="AB242">
            <v>0</v>
          </cell>
        </row>
        <row r="243">
          <cell r="X243">
            <v>0</v>
          </cell>
          <cell r="Z243" t="str">
            <v/>
          </cell>
          <cell r="AA243">
            <v>0</v>
          </cell>
          <cell r="AB243">
            <v>0</v>
          </cell>
        </row>
        <row r="244">
          <cell r="X244">
            <v>0</v>
          </cell>
          <cell r="Z244" t="str">
            <v/>
          </cell>
          <cell r="AA244">
            <v>0</v>
          </cell>
          <cell r="AB244">
            <v>0</v>
          </cell>
        </row>
        <row r="245">
          <cell r="X245">
            <v>0</v>
          </cell>
          <cell r="Z245" t="str">
            <v/>
          </cell>
          <cell r="AA245">
            <v>0</v>
          </cell>
          <cell r="AB245">
            <v>0</v>
          </cell>
        </row>
        <row r="246">
          <cell r="X246">
            <v>0</v>
          </cell>
          <cell r="Z246" t="str">
            <v/>
          </cell>
          <cell r="AA246">
            <v>0</v>
          </cell>
          <cell r="AB246">
            <v>0</v>
          </cell>
        </row>
        <row r="247">
          <cell r="X247">
            <v>0</v>
          </cell>
          <cell r="Z247" t="str">
            <v/>
          </cell>
          <cell r="AA247">
            <v>0</v>
          </cell>
          <cell r="AB247">
            <v>0</v>
          </cell>
        </row>
        <row r="248">
          <cell r="X248">
            <v>0</v>
          </cell>
          <cell r="Z248" t="str">
            <v/>
          </cell>
          <cell r="AA248">
            <v>0</v>
          </cell>
          <cell r="AB248">
            <v>0</v>
          </cell>
        </row>
        <row r="249">
          <cell r="X249">
            <v>0</v>
          </cell>
          <cell r="Z249" t="str">
            <v/>
          </cell>
          <cell r="AA249">
            <v>0</v>
          </cell>
          <cell r="AB249">
            <v>0</v>
          </cell>
        </row>
        <row r="250">
          <cell r="X250">
            <v>0</v>
          </cell>
          <cell r="Z250" t="str">
            <v/>
          </cell>
          <cell r="AA250">
            <v>0</v>
          </cell>
          <cell r="AB250">
            <v>0</v>
          </cell>
        </row>
        <row r="251">
          <cell r="X251">
            <v>0</v>
          </cell>
          <cell r="Z251" t="str">
            <v/>
          </cell>
          <cell r="AA251">
            <v>0</v>
          </cell>
          <cell r="AB251">
            <v>0</v>
          </cell>
        </row>
        <row r="252">
          <cell r="X252">
            <v>0</v>
          </cell>
          <cell r="Z252" t="str">
            <v/>
          </cell>
          <cell r="AA252">
            <v>0</v>
          </cell>
          <cell r="AB252">
            <v>0</v>
          </cell>
        </row>
        <row r="253">
          <cell r="X253">
            <v>0</v>
          </cell>
          <cell r="Z253" t="str">
            <v/>
          </cell>
          <cell r="AA253">
            <v>0</v>
          </cell>
          <cell r="AB253">
            <v>0</v>
          </cell>
        </row>
        <row r="254">
          <cell r="X254">
            <v>0</v>
          </cell>
          <cell r="Z254" t="str">
            <v/>
          </cell>
          <cell r="AA254">
            <v>0</v>
          </cell>
          <cell r="AB254">
            <v>0</v>
          </cell>
        </row>
        <row r="255">
          <cell r="X255">
            <v>0</v>
          </cell>
          <cell r="Z255" t="str">
            <v/>
          </cell>
          <cell r="AA255">
            <v>0</v>
          </cell>
          <cell r="AB255">
            <v>0</v>
          </cell>
        </row>
        <row r="256">
          <cell r="X256">
            <v>0</v>
          </cell>
          <cell r="Z256" t="str">
            <v/>
          </cell>
          <cell r="AA256">
            <v>0</v>
          </cell>
          <cell r="AB256">
            <v>0</v>
          </cell>
        </row>
        <row r="257">
          <cell r="X257">
            <v>0</v>
          </cell>
          <cell r="Z257" t="str">
            <v/>
          </cell>
          <cell r="AA257">
            <v>0</v>
          </cell>
          <cell r="AB257">
            <v>0</v>
          </cell>
        </row>
        <row r="258">
          <cell r="X258">
            <v>0</v>
          </cell>
          <cell r="Z258" t="str">
            <v/>
          </cell>
          <cell r="AA258">
            <v>0</v>
          </cell>
          <cell r="AB258">
            <v>0</v>
          </cell>
        </row>
        <row r="259">
          <cell r="X259">
            <v>0</v>
          </cell>
          <cell r="Z259" t="str">
            <v/>
          </cell>
          <cell r="AA259">
            <v>0</v>
          </cell>
          <cell r="AB259">
            <v>0</v>
          </cell>
        </row>
        <row r="260">
          <cell r="X260">
            <v>0</v>
          </cell>
          <cell r="Z260" t="str">
            <v/>
          </cell>
          <cell r="AA260">
            <v>0</v>
          </cell>
          <cell r="AB260">
            <v>0</v>
          </cell>
        </row>
        <row r="261">
          <cell r="X261">
            <v>0</v>
          </cell>
          <cell r="Z261" t="str">
            <v/>
          </cell>
          <cell r="AA261">
            <v>0</v>
          </cell>
          <cell r="AB261">
            <v>0</v>
          </cell>
        </row>
        <row r="262">
          <cell r="X262">
            <v>0</v>
          </cell>
          <cell r="Z262" t="str">
            <v/>
          </cell>
          <cell r="AA262">
            <v>0</v>
          </cell>
          <cell r="AB262">
            <v>0</v>
          </cell>
        </row>
        <row r="263">
          <cell r="X263">
            <v>0</v>
          </cell>
          <cell r="Z263" t="str">
            <v/>
          </cell>
          <cell r="AA263">
            <v>0</v>
          </cell>
          <cell r="AB263">
            <v>0</v>
          </cell>
        </row>
        <row r="264">
          <cell r="X264">
            <v>0</v>
          </cell>
          <cell r="Z264" t="str">
            <v/>
          </cell>
          <cell r="AA264">
            <v>0</v>
          </cell>
          <cell r="AB264">
            <v>0</v>
          </cell>
        </row>
        <row r="265">
          <cell r="X265">
            <v>0</v>
          </cell>
          <cell r="Z265" t="str">
            <v/>
          </cell>
          <cell r="AA265">
            <v>0</v>
          </cell>
          <cell r="AB265">
            <v>0</v>
          </cell>
        </row>
      </sheetData>
      <sheetData sheetId="5">
        <row r="12">
          <cell r="A12">
            <v>2</v>
          </cell>
          <cell r="AA12" t="str">
            <v>.</v>
          </cell>
        </row>
        <row r="15">
          <cell r="M15">
            <v>1</v>
          </cell>
          <cell r="Q15">
            <v>0</v>
          </cell>
        </row>
        <row r="16">
          <cell r="M16" t="str">
            <v/>
          </cell>
        </row>
        <row r="17">
          <cell r="M17" t="str">
            <v/>
          </cell>
        </row>
        <row r="18">
          <cell r="M18">
            <v>2</v>
          </cell>
        </row>
        <row r="19">
          <cell r="M19">
            <v>2</v>
          </cell>
        </row>
        <row r="20">
          <cell r="M20">
            <v>2</v>
          </cell>
        </row>
        <row r="21">
          <cell r="M21">
            <v>2</v>
          </cell>
        </row>
        <row r="22">
          <cell r="M22">
            <v>2</v>
          </cell>
        </row>
        <row r="23">
          <cell r="M23">
            <v>2</v>
          </cell>
        </row>
        <row r="24">
          <cell r="M24">
            <v>2</v>
          </cell>
        </row>
        <row r="25">
          <cell r="M25">
            <v>2</v>
          </cell>
        </row>
        <row r="26">
          <cell r="M26">
            <v>2</v>
          </cell>
        </row>
        <row r="27">
          <cell r="M27">
            <v>2</v>
          </cell>
        </row>
        <row r="28">
          <cell r="M28">
            <v>2</v>
          </cell>
        </row>
        <row r="29">
          <cell r="M29">
            <v>2</v>
          </cell>
        </row>
        <row r="30">
          <cell r="M30">
            <v>2</v>
          </cell>
        </row>
        <row r="31">
          <cell r="M31">
            <v>2</v>
          </cell>
        </row>
        <row r="32">
          <cell r="M32">
            <v>2</v>
          </cell>
        </row>
        <row r="33">
          <cell r="M33">
            <v>2</v>
          </cell>
        </row>
        <row r="34">
          <cell r="M34">
            <v>2</v>
          </cell>
        </row>
        <row r="35">
          <cell r="M35">
            <v>2</v>
          </cell>
        </row>
        <row r="36">
          <cell r="M36">
            <v>2</v>
          </cell>
        </row>
        <row r="37">
          <cell r="M37">
            <v>2</v>
          </cell>
        </row>
        <row r="38">
          <cell r="M38">
            <v>2</v>
          </cell>
        </row>
        <row r="39">
          <cell r="M39">
            <v>2</v>
          </cell>
        </row>
        <row r="40">
          <cell r="M40">
            <v>2</v>
          </cell>
        </row>
        <row r="41">
          <cell r="M41">
            <v>2</v>
          </cell>
        </row>
        <row r="42">
          <cell r="M42">
            <v>2</v>
          </cell>
        </row>
        <row r="43">
          <cell r="M43">
            <v>2</v>
          </cell>
        </row>
        <row r="44">
          <cell r="M44">
            <v>2</v>
          </cell>
        </row>
        <row r="45">
          <cell r="M45">
            <v>2</v>
          </cell>
        </row>
        <row r="46">
          <cell r="M46">
            <v>2</v>
          </cell>
        </row>
        <row r="47">
          <cell r="M47">
            <v>2</v>
          </cell>
        </row>
        <row r="48">
          <cell r="M48">
            <v>2</v>
          </cell>
        </row>
        <row r="49">
          <cell r="M49">
            <v>2</v>
          </cell>
        </row>
        <row r="50">
          <cell r="M50">
            <v>2</v>
          </cell>
        </row>
        <row r="51">
          <cell r="M51">
            <v>2</v>
          </cell>
        </row>
        <row r="52">
          <cell r="M52">
            <v>2</v>
          </cell>
        </row>
        <row r="53">
          <cell r="M53">
            <v>2</v>
          </cell>
        </row>
        <row r="54">
          <cell r="M54">
            <v>2</v>
          </cell>
        </row>
        <row r="55">
          <cell r="M55">
            <v>2</v>
          </cell>
        </row>
        <row r="56">
          <cell r="M56">
            <v>2</v>
          </cell>
        </row>
        <row r="57">
          <cell r="M57">
            <v>2</v>
          </cell>
        </row>
        <row r="58">
          <cell r="M58">
            <v>2</v>
          </cell>
        </row>
        <row r="59">
          <cell r="M59">
            <v>2</v>
          </cell>
        </row>
        <row r="60">
          <cell r="M60">
            <v>2</v>
          </cell>
        </row>
        <row r="61">
          <cell r="M61">
            <v>2</v>
          </cell>
        </row>
        <row r="62">
          <cell r="M62">
            <v>2</v>
          </cell>
        </row>
        <row r="63">
          <cell r="M63">
            <v>2</v>
          </cell>
        </row>
        <row r="64">
          <cell r="M64">
            <v>2</v>
          </cell>
        </row>
        <row r="65">
          <cell r="M65">
            <v>2</v>
          </cell>
        </row>
        <row r="66">
          <cell r="M66">
            <v>2</v>
          </cell>
        </row>
        <row r="67">
          <cell r="M67">
            <v>2</v>
          </cell>
        </row>
        <row r="68">
          <cell r="M68">
            <v>2</v>
          </cell>
        </row>
        <row r="69">
          <cell r="M69">
            <v>2</v>
          </cell>
        </row>
        <row r="70">
          <cell r="M70">
            <v>2</v>
          </cell>
        </row>
        <row r="71">
          <cell r="M71">
            <v>2</v>
          </cell>
        </row>
        <row r="72">
          <cell r="M72">
            <v>2</v>
          </cell>
        </row>
        <row r="73">
          <cell r="M73">
            <v>2</v>
          </cell>
        </row>
        <row r="74">
          <cell r="M74">
            <v>2</v>
          </cell>
        </row>
        <row r="75">
          <cell r="M75">
            <v>2</v>
          </cell>
        </row>
        <row r="76">
          <cell r="M76">
            <v>2</v>
          </cell>
        </row>
        <row r="77">
          <cell r="M77">
            <v>2</v>
          </cell>
        </row>
        <row r="78">
          <cell r="M78">
            <v>2</v>
          </cell>
        </row>
        <row r="79">
          <cell r="M79">
            <v>2</v>
          </cell>
        </row>
        <row r="80">
          <cell r="M80">
            <v>2</v>
          </cell>
        </row>
        <row r="81">
          <cell r="M81">
            <v>2</v>
          </cell>
        </row>
        <row r="82">
          <cell r="M82">
            <v>2</v>
          </cell>
        </row>
        <row r="83">
          <cell r="M83">
            <v>2</v>
          </cell>
        </row>
        <row r="84">
          <cell r="M84">
            <v>2</v>
          </cell>
        </row>
        <row r="85">
          <cell r="M85">
            <v>2</v>
          </cell>
        </row>
        <row r="86">
          <cell r="M86">
            <v>2</v>
          </cell>
        </row>
        <row r="87">
          <cell r="M87">
            <v>2</v>
          </cell>
        </row>
        <row r="88">
          <cell r="M88">
            <v>2</v>
          </cell>
        </row>
        <row r="89">
          <cell r="M89">
            <v>2</v>
          </cell>
        </row>
        <row r="90">
          <cell r="M90">
            <v>2</v>
          </cell>
        </row>
        <row r="91">
          <cell r="M91">
            <v>2</v>
          </cell>
        </row>
        <row r="92">
          <cell r="M92">
            <v>2</v>
          </cell>
        </row>
        <row r="93">
          <cell r="M93">
            <v>2</v>
          </cell>
        </row>
        <row r="94">
          <cell r="M94">
            <v>2</v>
          </cell>
        </row>
        <row r="95">
          <cell r="M95">
            <v>2</v>
          </cell>
        </row>
        <row r="96">
          <cell r="M96">
            <v>2</v>
          </cell>
        </row>
        <row r="97">
          <cell r="M97">
            <v>2</v>
          </cell>
        </row>
        <row r="98">
          <cell r="M98">
            <v>2</v>
          </cell>
        </row>
        <row r="99">
          <cell r="M99">
            <v>2</v>
          </cell>
        </row>
        <row r="100">
          <cell r="M100">
            <v>2</v>
          </cell>
        </row>
        <row r="101">
          <cell r="M101">
            <v>2</v>
          </cell>
        </row>
        <row r="102">
          <cell r="M102">
            <v>2</v>
          </cell>
        </row>
        <row r="103">
          <cell r="M103">
            <v>2</v>
          </cell>
        </row>
        <row r="104">
          <cell r="M104">
            <v>2</v>
          </cell>
        </row>
        <row r="105">
          <cell r="M105">
            <v>2</v>
          </cell>
        </row>
        <row r="106">
          <cell r="M106">
            <v>2</v>
          </cell>
        </row>
        <row r="107">
          <cell r="M107">
            <v>2</v>
          </cell>
        </row>
        <row r="108">
          <cell r="M108">
            <v>2</v>
          </cell>
        </row>
        <row r="109">
          <cell r="M109">
            <v>2</v>
          </cell>
        </row>
        <row r="110">
          <cell r="M110">
            <v>2</v>
          </cell>
        </row>
        <row r="111">
          <cell r="M111">
            <v>2</v>
          </cell>
        </row>
        <row r="112">
          <cell r="M112">
            <v>2</v>
          </cell>
        </row>
        <row r="113">
          <cell r="M113">
            <v>2</v>
          </cell>
        </row>
        <row r="114">
          <cell r="M114">
            <v>2</v>
          </cell>
        </row>
        <row r="115">
          <cell r="M115">
            <v>2</v>
          </cell>
        </row>
        <row r="116">
          <cell r="M116">
            <v>2</v>
          </cell>
        </row>
        <row r="117">
          <cell r="M117">
            <v>2</v>
          </cell>
        </row>
        <row r="118">
          <cell r="M118">
            <v>2</v>
          </cell>
        </row>
        <row r="119">
          <cell r="M119">
            <v>2</v>
          </cell>
        </row>
        <row r="120">
          <cell r="M120">
            <v>2</v>
          </cell>
        </row>
        <row r="121">
          <cell r="M121">
            <v>2</v>
          </cell>
        </row>
        <row r="122">
          <cell r="M122">
            <v>2</v>
          </cell>
        </row>
        <row r="123">
          <cell r="M123">
            <v>2</v>
          </cell>
        </row>
        <row r="124">
          <cell r="M124">
            <v>2</v>
          </cell>
        </row>
        <row r="125">
          <cell r="M125">
            <v>2</v>
          </cell>
        </row>
        <row r="126">
          <cell r="M126">
            <v>2</v>
          </cell>
        </row>
        <row r="127">
          <cell r="M127">
            <v>2</v>
          </cell>
        </row>
        <row r="128">
          <cell r="M128">
            <v>2</v>
          </cell>
        </row>
        <row r="129">
          <cell r="M129">
            <v>2</v>
          </cell>
        </row>
        <row r="130">
          <cell r="M130">
            <v>2</v>
          </cell>
        </row>
        <row r="131">
          <cell r="M131">
            <v>2</v>
          </cell>
        </row>
        <row r="132">
          <cell r="M132">
            <v>2</v>
          </cell>
        </row>
        <row r="133">
          <cell r="M133">
            <v>2</v>
          </cell>
        </row>
        <row r="134">
          <cell r="M134">
            <v>2</v>
          </cell>
        </row>
        <row r="135">
          <cell r="M135">
            <v>2</v>
          </cell>
        </row>
        <row r="136">
          <cell r="M136">
            <v>2</v>
          </cell>
        </row>
        <row r="137">
          <cell r="M137">
            <v>2</v>
          </cell>
        </row>
        <row r="138">
          <cell r="M138">
            <v>2</v>
          </cell>
        </row>
        <row r="139">
          <cell r="M139">
            <v>2</v>
          </cell>
        </row>
        <row r="140">
          <cell r="M140">
            <v>2</v>
          </cell>
        </row>
        <row r="141">
          <cell r="M141">
            <v>2</v>
          </cell>
        </row>
        <row r="142">
          <cell r="M142">
            <v>2</v>
          </cell>
        </row>
        <row r="143">
          <cell r="M143">
            <v>2</v>
          </cell>
        </row>
        <row r="144">
          <cell r="M144">
            <v>2</v>
          </cell>
        </row>
        <row r="145">
          <cell r="M145">
            <v>2</v>
          </cell>
        </row>
        <row r="146">
          <cell r="M146">
            <v>2</v>
          </cell>
        </row>
        <row r="147">
          <cell r="M147">
            <v>2</v>
          </cell>
        </row>
        <row r="148">
          <cell r="M148">
            <v>2</v>
          </cell>
        </row>
        <row r="149">
          <cell r="M149">
            <v>2</v>
          </cell>
        </row>
        <row r="150">
          <cell r="M150">
            <v>2</v>
          </cell>
        </row>
        <row r="151">
          <cell r="M151">
            <v>2</v>
          </cell>
        </row>
        <row r="152">
          <cell r="M152">
            <v>2</v>
          </cell>
        </row>
        <row r="153">
          <cell r="M153">
            <v>2</v>
          </cell>
        </row>
        <row r="154">
          <cell r="M154">
            <v>2</v>
          </cell>
        </row>
        <row r="155">
          <cell r="M155">
            <v>2</v>
          </cell>
        </row>
        <row r="156">
          <cell r="M156">
            <v>2</v>
          </cell>
        </row>
        <row r="157">
          <cell r="M157">
            <v>2</v>
          </cell>
        </row>
        <row r="158">
          <cell r="M158">
            <v>2</v>
          </cell>
        </row>
        <row r="159">
          <cell r="M159">
            <v>2</v>
          </cell>
        </row>
        <row r="160">
          <cell r="M160">
            <v>2</v>
          </cell>
        </row>
        <row r="161">
          <cell r="M161">
            <v>2</v>
          </cell>
        </row>
        <row r="162">
          <cell r="M162">
            <v>2</v>
          </cell>
        </row>
        <row r="163">
          <cell r="M163">
            <v>2</v>
          </cell>
        </row>
        <row r="164">
          <cell r="M164">
            <v>2</v>
          </cell>
        </row>
        <row r="165">
          <cell r="M165">
            <v>2</v>
          </cell>
        </row>
        <row r="166">
          <cell r="M166">
            <v>2</v>
          </cell>
        </row>
        <row r="167">
          <cell r="M167">
            <v>2</v>
          </cell>
        </row>
        <row r="168">
          <cell r="M168">
            <v>2</v>
          </cell>
        </row>
        <row r="169">
          <cell r="M169">
            <v>2</v>
          </cell>
        </row>
        <row r="170">
          <cell r="M170">
            <v>2</v>
          </cell>
        </row>
        <row r="171">
          <cell r="M171">
            <v>2</v>
          </cell>
        </row>
        <row r="172">
          <cell r="M172">
            <v>2</v>
          </cell>
        </row>
        <row r="173">
          <cell r="M173">
            <v>2</v>
          </cell>
        </row>
        <row r="174">
          <cell r="M174">
            <v>2</v>
          </cell>
        </row>
        <row r="175">
          <cell r="M175">
            <v>2</v>
          </cell>
        </row>
        <row r="176">
          <cell r="M176">
            <v>2</v>
          </cell>
        </row>
        <row r="177">
          <cell r="M177">
            <v>2</v>
          </cell>
        </row>
        <row r="178">
          <cell r="M178">
            <v>2</v>
          </cell>
        </row>
        <row r="179">
          <cell r="M179">
            <v>2</v>
          </cell>
        </row>
        <row r="180">
          <cell r="M180">
            <v>2</v>
          </cell>
        </row>
        <row r="181">
          <cell r="M181">
            <v>2</v>
          </cell>
        </row>
        <row r="182">
          <cell r="M182">
            <v>2</v>
          </cell>
        </row>
        <row r="183">
          <cell r="M183">
            <v>2</v>
          </cell>
        </row>
        <row r="184">
          <cell r="M184">
            <v>2</v>
          </cell>
        </row>
        <row r="185">
          <cell r="M185">
            <v>2</v>
          </cell>
        </row>
        <row r="186">
          <cell r="M186">
            <v>2</v>
          </cell>
        </row>
        <row r="187">
          <cell r="M187">
            <v>2</v>
          </cell>
        </row>
        <row r="188">
          <cell r="M188">
            <v>2</v>
          </cell>
        </row>
        <row r="189">
          <cell r="M189">
            <v>2</v>
          </cell>
        </row>
        <row r="190">
          <cell r="M190">
            <v>2</v>
          </cell>
        </row>
        <row r="191">
          <cell r="M191">
            <v>2</v>
          </cell>
        </row>
        <row r="192">
          <cell r="M192">
            <v>2</v>
          </cell>
        </row>
        <row r="193">
          <cell r="M193">
            <v>2</v>
          </cell>
        </row>
        <row r="194">
          <cell r="M194">
            <v>2</v>
          </cell>
        </row>
        <row r="195">
          <cell r="M195">
            <v>2</v>
          </cell>
        </row>
        <row r="196">
          <cell r="M196">
            <v>2</v>
          </cell>
        </row>
        <row r="197">
          <cell r="M197">
            <v>2</v>
          </cell>
        </row>
        <row r="198">
          <cell r="M198">
            <v>2</v>
          </cell>
        </row>
        <row r="199">
          <cell r="M199">
            <v>2</v>
          </cell>
        </row>
        <row r="200">
          <cell r="M200">
            <v>2</v>
          </cell>
        </row>
        <row r="201">
          <cell r="M201">
            <v>2</v>
          </cell>
        </row>
        <row r="202">
          <cell r="M202">
            <v>2</v>
          </cell>
        </row>
        <row r="203">
          <cell r="M203">
            <v>2</v>
          </cell>
        </row>
        <row r="204">
          <cell r="M204">
            <v>2</v>
          </cell>
        </row>
        <row r="205">
          <cell r="M205">
            <v>2</v>
          </cell>
        </row>
        <row r="206">
          <cell r="M206">
            <v>2</v>
          </cell>
        </row>
        <row r="207">
          <cell r="M207">
            <v>2</v>
          </cell>
        </row>
        <row r="208">
          <cell r="M208">
            <v>2</v>
          </cell>
        </row>
        <row r="209">
          <cell r="M209">
            <v>2</v>
          </cell>
        </row>
        <row r="210">
          <cell r="M210">
            <v>2</v>
          </cell>
        </row>
        <row r="211">
          <cell r="M211">
            <v>2</v>
          </cell>
        </row>
        <row r="212">
          <cell r="M212">
            <v>2</v>
          </cell>
        </row>
        <row r="213">
          <cell r="M213">
            <v>2</v>
          </cell>
        </row>
        <row r="214">
          <cell r="M214">
            <v>2</v>
          </cell>
        </row>
        <row r="215">
          <cell r="M215">
            <v>2</v>
          </cell>
        </row>
        <row r="216">
          <cell r="M216">
            <v>2</v>
          </cell>
        </row>
        <row r="217">
          <cell r="M217">
            <v>2</v>
          </cell>
        </row>
        <row r="218">
          <cell r="M218">
            <v>2</v>
          </cell>
        </row>
        <row r="219">
          <cell r="M219">
            <v>2</v>
          </cell>
        </row>
        <row r="220">
          <cell r="M220">
            <v>2</v>
          </cell>
        </row>
        <row r="221">
          <cell r="M221">
            <v>2</v>
          </cell>
        </row>
        <row r="222">
          <cell r="M222">
            <v>2</v>
          </cell>
        </row>
        <row r="223">
          <cell r="M223">
            <v>2</v>
          </cell>
        </row>
        <row r="224">
          <cell r="M224">
            <v>2</v>
          </cell>
        </row>
        <row r="225">
          <cell r="M225">
            <v>2</v>
          </cell>
        </row>
        <row r="226">
          <cell r="M226">
            <v>2</v>
          </cell>
        </row>
        <row r="227">
          <cell r="M227">
            <v>2</v>
          </cell>
        </row>
        <row r="228">
          <cell r="M228">
            <v>2</v>
          </cell>
        </row>
        <row r="229">
          <cell r="M229">
            <v>2</v>
          </cell>
        </row>
        <row r="230">
          <cell r="M230">
            <v>2</v>
          </cell>
        </row>
        <row r="231">
          <cell r="M231">
            <v>2</v>
          </cell>
        </row>
        <row r="232">
          <cell r="M232">
            <v>2</v>
          </cell>
        </row>
        <row r="233">
          <cell r="M233">
            <v>2</v>
          </cell>
        </row>
        <row r="234">
          <cell r="M234">
            <v>2</v>
          </cell>
        </row>
        <row r="235">
          <cell r="M235">
            <v>2</v>
          </cell>
        </row>
        <row r="236">
          <cell r="M236">
            <v>2</v>
          </cell>
        </row>
        <row r="237">
          <cell r="M237">
            <v>2</v>
          </cell>
        </row>
        <row r="238">
          <cell r="M238">
            <v>2</v>
          </cell>
        </row>
        <row r="239">
          <cell r="M239">
            <v>2</v>
          </cell>
        </row>
        <row r="240">
          <cell r="M240">
            <v>2</v>
          </cell>
        </row>
        <row r="241">
          <cell r="M241">
            <v>2</v>
          </cell>
        </row>
        <row r="242">
          <cell r="M242">
            <v>2</v>
          </cell>
        </row>
        <row r="243">
          <cell r="M243">
            <v>2</v>
          </cell>
        </row>
        <row r="244">
          <cell r="M244">
            <v>2</v>
          </cell>
        </row>
        <row r="245">
          <cell r="M245">
            <v>2</v>
          </cell>
        </row>
        <row r="246">
          <cell r="M246">
            <v>2</v>
          </cell>
        </row>
        <row r="247">
          <cell r="M247">
            <v>2</v>
          </cell>
        </row>
        <row r="248">
          <cell r="M248">
            <v>2</v>
          </cell>
        </row>
        <row r="249">
          <cell r="M249">
            <v>2</v>
          </cell>
        </row>
        <row r="250">
          <cell r="M250">
            <v>2</v>
          </cell>
        </row>
        <row r="251">
          <cell r="M251">
            <v>2</v>
          </cell>
        </row>
        <row r="252">
          <cell r="M252">
            <v>2</v>
          </cell>
        </row>
        <row r="253">
          <cell r="M253">
            <v>2</v>
          </cell>
        </row>
        <row r="254">
          <cell r="M254">
            <v>2</v>
          </cell>
        </row>
        <row r="255">
          <cell r="M255">
            <v>2</v>
          </cell>
        </row>
        <row r="256">
          <cell r="M256">
            <v>2</v>
          </cell>
        </row>
        <row r="257">
          <cell r="M257">
            <v>2</v>
          </cell>
        </row>
        <row r="258">
          <cell r="M258">
            <v>2</v>
          </cell>
        </row>
        <row r="259">
          <cell r="M259">
            <v>2</v>
          </cell>
        </row>
        <row r="260">
          <cell r="M260">
            <v>2</v>
          </cell>
        </row>
        <row r="261">
          <cell r="M261">
            <v>2</v>
          </cell>
        </row>
        <row r="262">
          <cell r="M262">
            <v>2</v>
          </cell>
        </row>
        <row r="263">
          <cell r="M263">
            <v>2</v>
          </cell>
        </row>
        <row r="264">
          <cell r="M264">
            <v>2</v>
          </cell>
        </row>
        <row r="265">
          <cell r="M265">
            <v>2</v>
          </cell>
        </row>
      </sheetData>
      <sheetData sheetId="6">
        <row r="14">
          <cell r="C14" t="e">
            <v>#VALUE!</v>
          </cell>
        </row>
        <row r="15">
          <cell r="B15" t="str">
            <v>1.Administração Local</v>
          </cell>
          <cell r="C15">
            <v>1</v>
          </cell>
          <cell r="D15" t="str">
            <v>Administração Local</v>
          </cell>
        </row>
        <row r="16">
          <cell r="C16">
            <v>2</v>
          </cell>
        </row>
        <row r="17">
          <cell r="C17">
            <v>3</v>
          </cell>
        </row>
        <row r="18">
          <cell r="C18">
            <v>4</v>
          </cell>
        </row>
        <row r="19">
          <cell r="C19">
            <v>5</v>
          </cell>
        </row>
        <row r="20">
          <cell r="C20">
            <v>6</v>
          </cell>
        </row>
        <row r="21">
          <cell r="C21">
            <v>7</v>
          </cell>
        </row>
        <row r="22">
          <cell r="C22">
            <v>8</v>
          </cell>
        </row>
        <row r="23">
          <cell r="C23">
            <v>9</v>
          </cell>
        </row>
        <row r="24">
          <cell r="C24">
            <v>10</v>
          </cell>
        </row>
        <row r="25">
          <cell r="C25">
            <v>11</v>
          </cell>
        </row>
        <row r="26">
          <cell r="C26">
            <v>12</v>
          </cell>
        </row>
        <row r="27">
          <cell r="C27">
            <v>13</v>
          </cell>
        </row>
        <row r="28">
          <cell r="C28">
            <v>14</v>
          </cell>
        </row>
        <row r="29">
          <cell r="C29">
            <v>15</v>
          </cell>
        </row>
        <row r="30">
          <cell r="C30">
            <v>16</v>
          </cell>
        </row>
        <row r="31">
          <cell r="C31">
            <v>17</v>
          </cell>
        </row>
        <row r="32">
          <cell r="C32">
            <v>18</v>
          </cell>
        </row>
        <row r="33">
          <cell r="C33">
            <v>19</v>
          </cell>
        </row>
        <row r="34">
          <cell r="C34">
            <v>20</v>
          </cell>
        </row>
        <row r="35">
          <cell r="C35">
            <v>21</v>
          </cell>
        </row>
        <row r="36">
          <cell r="C36">
            <v>22</v>
          </cell>
        </row>
        <row r="37">
          <cell r="C37">
            <v>23</v>
          </cell>
        </row>
        <row r="38">
          <cell r="C38">
            <v>24</v>
          </cell>
        </row>
        <row r="39">
          <cell r="C39">
            <v>25</v>
          </cell>
        </row>
        <row r="40">
          <cell r="C40">
            <v>26</v>
          </cell>
        </row>
        <row r="41">
          <cell r="C41">
            <v>27</v>
          </cell>
        </row>
        <row r="42">
          <cell r="C42">
            <v>28</v>
          </cell>
        </row>
        <row r="43">
          <cell r="C43">
            <v>29</v>
          </cell>
        </row>
        <row r="44">
          <cell r="C44">
            <v>30</v>
          </cell>
        </row>
        <row r="45">
          <cell r="C45">
            <v>31</v>
          </cell>
        </row>
        <row r="46">
          <cell r="C46">
            <v>32</v>
          </cell>
        </row>
        <row r="47">
          <cell r="C47">
            <v>33</v>
          </cell>
        </row>
        <row r="48">
          <cell r="C48">
            <v>34</v>
          </cell>
        </row>
        <row r="49">
          <cell r="C49">
            <v>35</v>
          </cell>
        </row>
        <row r="50">
          <cell r="C50">
            <v>36</v>
          </cell>
        </row>
        <row r="51">
          <cell r="C51">
            <v>37</v>
          </cell>
        </row>
        <row r="52">
          <cell r="C52">
            <v>38</v>
          </cell>
        </row>
        <row r="53">
          <cell r="C53">
            <v>39</v>
          </cell>
        </row>
        <row r="54">
          <cell r="C54">
            <v>40</v>
          </cell>
        </row>
        <row r="55">
          <cell r="C55">
            <v>41</v>
          </cell>
        </row>
        <row r="56">
          <cell r="C56">
            <v>42</v>
          </cell>
        </row>
        <row r="57">
          <cell r="C57">
            <v>43</v>
          </cell>
        </row>
        <row r="58">
          <cell r="C58">
            <v>44</v>
          </cell>
        </row>
        <row r="59">
          <cell r="C59">
            <v>45</v>
          </cell>
        </row>
        <row r="60">
          <cell r="C60">
            <v>46</v>
          </cell>
        </row>
        <row r="61">
          <cell r="C61">
            <v>47</v>
          </cell>
        </row>
        <row r="62">
          <cell r="C62">
            <v>48</v>
          </cell>
        </row>
        <row r="63">
          <cell r="C63">
            <v>49</v>
          </cell>
        </row>
        <row r="64">
          <cell r="C64">
            <v>50</v>
          </cell>
        </row>
      </sheetData>
      <sheetData sheetId="7">
        <row r="10">
          <cell r="G10">
            <v>2</v>
          </cell>
        </row>
      </sheetData>
      <sheetData sheetId="8"/>
      <sheetData sheetId="9">
        <row r="9">
          <cell r="J9">
            <v>1</v>
          </cell>
        </row>
        <row r="15">
          <cell r="A15" t="str">
            <v/>
          </cell>
          <cell r="B15">
            <v>1</v>
          </cell>
          <cell r="C15" t="str">
            <v>Administração Local</v>
          </cell>
          <cell r="H15" t="str">
            <v>Para aplicação de Adm. Local é necessário definir os eventos manualmente.</v>
          </cell>
        </row>
        <row r="65">
          <cell r="A65" t="str">
            <v>F</v>
          </cell>
        </row>
      </sheetData>
      <sheetData sheetId="10">
        <row r="13">
          <cell r="B13" t="str">
            <v>Busca</v>
          </cell>
          <cell r="E13" t="str">
            <v>Item de Investimento</v>
          </cell>
          <cell r="F13" t="str">
            <v>Subitem de Investimento</v>
          </cell>
          <cell r="H13" t="str">
            <v>Situação</v>
          </cell>
          <cell r="I13" t="str">
            <v>Quantidade</v>
          </cell>
          <cell r="O13" t="str">
            <v>Investimento (R$)</v>
          </cell>
          <cell r="R13" t="str">
            <v>Descrição da Meta</v>
          </cell>
          <cell r="T13" t="str">
            <v>Lote de Licitação / nº do CTEF</v>
          </cell>
          <cell r="U13" t="str">
            <v>Investimento (R$)</v>
          </cell>
          <cell r="V13" t="str">
            <v>Divisão do Investimento</v>
          </cell>
          <cell r="W13" t="str">
            <v>Contrapartida Financeira (R$)</v>
          </cell>
          <cell r="X13" t="str">
            <v>Outros (R$)</v>
          </cell>
        </row>
        <row r="14">
          <cell r="B14" t="str">
            <v>Automático</v>
          </cell>
          <cell r="O14">
            <v>0</v>
          </cell>
          <cell r="AA14">
            <v>0</v>
          </cell>
          <cell r="AB14">
            <v>0</v>
          </cell>
        </row>
        <row r="15">
          <cell r="B15" t="str">
            <v>Branco</v>
          </cell>
          <cell r="O15">
            <v>0</v>
          </cell>
          <cell r="AA15">
            <v>0</v>
          </cell>
          <cell r="AB15">
            <v>0</v>
          </cell>
        </row>
        <row r="16">
          <cell r="B16" t="str">
            <v>Branco</v>
          </cell>
          <cell r="O16">
            <v>0</v>
          </cell>
          <cell r="AA16">
            <v>0</v>
          </cell>
          <cell r="AB16">
            <v>0</v>
          </cell>
        </row>
        <row r="17">
          <cell r="B17" t="str">
            <v>Branco</v>
          </cell>
          <cell r="O17">
            <v>0</v>
          </cell>
          <cell r="AA17">
            <v>0</v>
          </cell>
          <cell r="AB17">
            <v>0</v>
          </cell>
        </row>
        <row r="18">
          <cell r="B18" t="str">
            <v>Branco</v>
          </cell>
          <cell r="O18">
            <v>0</v>
          </cell>
          <cell r="AA18">
            <v>0</v>
          </cell>
          <cell r="AB18">
            <v>0</v>
          </cell>
        </row>
        <row r="19">
          <cell r="B19" t="str">
            <v>Branco</v>
          </cell>
          <cell r="O19">
            <v>0</v>
          </cell>
          <cell r="AA19">
            <v>0</v>
          </cell>
          <cell r="AB19">
            <v>0</v>
          </cell>
        </row>
        <row r="20">
          <cell r="B20" t="str">
            <v>Branco</v>
          </cell>
          <cell r="O20">
            <v>0</v>
          </cell>
          <cell r="AA20">
            <v>0</v>
          </cell>
          <cell r="AB20">
            <v>0</v>
          </cell>
        </row>
        <row r="21">
          <cell r="B21" t="str">
            <v>Branco</v>
          </cell>
          <cell r="O21">
            <v>0</v>
          </cell>
          <cell r="AA21">
            <v>0</v>
          </cell>
          <cell r="AB21">
            <v>0</v>
          </cell>
        </row>
        <row r="22">
          <cell r="B22" t="str">
            <v>Branco</v>
          </cell>
          <cell r="O22">
            <v>0</v>
          </cell>
          <cell r="AA22">
            <v>0</v>
          </cell>
          <cell r="AB22">
            <v>0</v>
          </cell>
        </row>
        <row r="23">
          <cell r="B23" t="str">
            <v>Branco</v>
          </cell>
          <cell r="O23">
            <v>0</v>
          </cell>
          <cell r="AA23">
            <v>0</v>
          </cell>
          <cell r="AB23">
            <v>0</v>
          </cell>
        </row>
        <row r="24">
          <cell r="B24" t="str">
            <v>TR$</v>
          </cell>
          <cell r="O24">
            <v>0</v>
          </cell>
          <cell r="AA24">
            <v>0</v>
          </cell>
          <cell r="AB24">
            <v>0</v>
          </cell>
        </row>
      </sheetData>
      <sheetData sheetId="11">
        <row r="3">
          <cell r="A3" t="b">
            <v>0</v>
          </cell>
        </row>
        <row r="7">
          <cell r="O7" t="str">
            <v>Nº MEDIÇÃO</v>
          </cell>
        </row>
        <row r="9">
          <cell r="A9" t="b">
            <v>1</v>
          </cell>
        </row>
        <row r="13">
          <cell r="AB13">
            <v>1</v>
          </cell>
          <cell r="AC13">
            <v>2</v>
          </cell>
          <cell r="AD13">
            <v>3</v>
          </cell>
          <cell r="AE13">
            <v>4</v>
          </cell>
          <cell r="AF13">
            <v>5</v>
          </cell>
          <cell r="AG13">
            <v>6</v>
          </cell>
          <cell r="AH13">
            <v>7</v>
          </cell>
          <cell r="AI13">
            <v>8</v>
          </cell>
          <cell r="AJ13">
            <v>9</v>
          </cell>
          <cell r="AK13">
            <v>10</v>
          </cell>
          <cell r="AL13">
            <v>11</v>
          </cell>
          <cell r="AM13">
            <v>12</v>
          </cell>
        </row>
      </sheetData>
      <sheetData sheetId="12">
        <row r="7">
          <cell r="O7">
            <v>0</v>
          </cell>
        </row>
        <row r="26">
          <cell r="AC26">
            <v>0</v>
          </cell>
          <cell r="AD26">
            <v>0</v>
          </cell>
        </row>
        <row r="27">
          <cell r="AC27">
            <v>0</v>
          </cell>
          <cell r="AD27">
            <v>0</v>
          </cell>
        </row>
      </sheetData>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ÇÕES TRANSVERSAIS DO CANAL"/>
      <sheetName val="SEÇÕES TRANSVERSAIS VARIAVEIS"/>
      <sheetName val="SEÇÕES TRANS. - TRECHO 4 e 8 "/>
      <sheetName val="ESCAVAÇÃO E CORTE"/>
      <sheetName val="PLACAS"/>
      <sheetName val="DEMOLIÇÃO"/>
      <sheetName val="REBAIXAM. OAE"/>
      <sheetName val="DETALHAMENTO AÇO"/>
      <sheetName val="DETALHAMENTO AÇO (2)"/>
      <sheetName val="AÇO ESTACA 33"/>
      <sheetName val="AÇO ESTACA 61"/>
      <sheetName val="AÇO ESTACA 100"/>
      <sheetName val="Bombeamento"/>
      <sheetName val="DETALHADO"/>
      <sheetName val="RESUMO"/>
      <sheetName val="TPU-MAR-2023"/>
      <sheetName val="SINAPI-JUN-23"/>
      <sheetName val="Plan1"/>
    </sheetNames>
    <sheetDataSet>
      <sheetData sheetId="0"/>
      <sheetData sheetId="1"/>
      <sheetData sheetId="2"/>
      <sheetData sheetId="3"/>
      <sheetData sheetId="4"/>
      <sheetData sheetId="5"/>
      <sheetData sheetId="6"/>
      <sheetData sheetId="7"/>
      <sheetData sheetId="8">
        <row r="15">
          <cell r="C15">
            <v>120</v>
          </cell>
          <cell r="D15">
            <v>123</v>
          </cell>
          <cell r="E15">
            <v>1768</v>
          </cell>
          <cell r="F15">
            <v>1165</v>
          </cell>
          <cell r="G15">
            <v>719</v>
          </cell>
          <cell r="H15">
            <v>219</v>
          </cell>
          <cell r="I15">
            <v>473</v>
          </cell>
          <cell r="J15">
            <v>1715</v>
          </cell>
          <cell r="K15">
            <v>276</v>
          </cell>
          <cell r="L15">
            <v>397</v>
          </cell>
          <cell r="M15">
            <v>667</v>
          </cell>
        </row>
        <row r="16">
          <cell r="C16">
            <v>5989</v>
          </cell>
          <cell r="D16">
            <v>7779</v>
          </cell>
          <cell r="E16">
            <v>67720</v>
          </cell>
          <cell r="F16">
            <v>50794</v>
          </cell>
          <cell r="G16">
            <v>13246</v>
          </cell>
          <cell r="H16">
            <v>9854</v>
          </cell>
          <cell r="I16">
            <v>18498</v>
          </cell>
          <cell r="J16">
            <v>64932</v>
          </cell>
          <cell r="K16">
            <v>39765</v>
          </cell>
          <cell r="L16">
            <v>14792</v>
          </cell>
          <cell r="M16">
            <v>20120</v>
          </cell>
        </row>
        <row r="17">
          <cell r="C17">
            <v>1333</v>
          </cell>
          <cell r="D17">
            <v>1588</v>
          </cell>
          <cell r="E17">
            <v>9648</v>
          </cell>
          <cell r="F17">
            <v>0</v>
          </cell>
          <cell r="G17">
            <v>0</v>
          </cell>
          <cell r="H17">
            <v>0</v>
          </cell>
          <cell r="I17">
            <v>0</v>
          </cell>
          <cell r="J17">
            <v>2536</v>
          </cell>
          <cell r="K17">
            <v>0</v>
          </cell>
          <cell r="L17">
            <v>143</v>
          </cell>
          <cell r="M17">
            <v>2514</v>
          </cell>
        </row>
        <row r="18">
          <cell r="C18">
            <v>131</v>
          </cell>
          <cell r="D18">
            <v>221</v>
          </cell>
          <cell r="E18">
            <v>3424</v>
          </cell>
          <cell r="F18">
            <v>31067</v>
          </cell>
          <cell r="G18">
            <v>550</v>
          </cell>
          <cell r="H18">
            <v>432</v>
          </cell>
          <cell r="I18">
            <v>12588</v>
          </cell>
          <cell r="J18">
            <v>30758</v>
          </cell>
          <cell r="K18">
            <v>4654</v>
          </cell>
          <cell r="L18">
            <v>794</v>
          </cell>
          <cell r="M18">
            <v>1293</v>
          </cell>
        </row>
        <row r="19">
          <cell r="C19">
            <v>3815</v>
          </cell>
          <cell r="D19">
            <v>4001</v>
          </cell>
          <cell r="E19">
            <v>59412</v>
          </cell>
          <cell r="F19">
            <v>0</v>
          </cell>
          <cell r="G19">
            <v>22535</v>
          </cell>
          <cell r="H19">
            <v>10587</v>
          </cell>
          <cell r="I19">
            <v>0</v>
          </cell>
          <cell r="J19">
            <v>19045</v>
          </cell>
          <cell r="K19">
            <v>37720</v>
          </cell>
          <cell r="L19">
            <v>18577</v>
          </cell>
          <cell r="M19">
            <v>21759</v>
          </cell>
        </row>
        <row r="24">
          <cell r="C24">
            <v>56</v>
          </cell>
          <cell r="D24">
            <v>192</v>
          </cell>
          <cell r="E24">
            <v>3136</v>
          </cell>
          <cell r="F24">
            <v>1620</v>
          </cell>
          <cell r="H24">
            <v>400</v>
          </cell>
          <cell r="I24">
            <v>686</v>
          </cell>
          <cell r="J24">
            <v>2172</v>
          </cell>
          <cell r="K24">
            <v>224</v>
          </cell>
          <cell r="L24">
            <v>656</v>
          </cell>
          <cell r="M24">
            <v>744</v>
          </cell>
        </row>
        <row r="25">
          <cell r="C25">
            <v>574</v>
          </cell>
          <cell r="D25">
            <v>1968</v>
          </cell>
          <cell r="E25">
            <v>32144</v>
          </cell>
          <cell r="F25">
            <v>17280</v>
          </cell>
          <cell r="H25">
            <v>4100</v>
          </cell>
          <cell r="I25">
            <v>7350</v>
          </cell>
          <cell r="J25">
            <v>23168</v>
          </cell>
          <cell r="K25">
            <v>2296</v>
          </cell>
          <cell r="L25">
            <v>6724</v>
          </cell>
          <cell r="M25">
            <v>7936</v>
          </cell>
        </row>
        <row r="26">
          <cell r="C26">
            <v>28</v>
          </cell>
          <cell r="D26">
            <v>96</v>
          </cell>
          <cell r="E26">
            <v>1568</v>
          </cell>
          <cell r="F26">
            <v>1080</v>
          </cell>
          <cell r="H26">
            <v>200</v>
          </cell>
          <cell r="I26">
            <v>392</v>
          </cell>
          <cell r="J26">
            <v>1448</v>
          </cell>
          <cell r="K26">
            <v>112</v>
          </cell>
          <cell r="L26">
            <v>328</v>
          </cell>
          <cell r="M26">
            <v>496</v>
          </cell>
        </row>
        <row r="27">
          <cell r="C27">
            <v>0</v>
          </cell>
          <cell r="D27">
            <v>0</v>
          </cell>
          <cell r="E27">
            <v>0</v>
          </cell>
          <cell r="F27">
            <v>27000</v>
          </cell>
          <cell r="H27">
            <v>0</v>
          </cell>
          <cell r="I27">
            <v>10780</v>
          </cell>
          <cell r="J27">
            <v>25800</v>
          </cell>
          <cell r="K27">
            <v>0</v>
          </cell>
          <cell r="L27">
            <v>0</v>
          </cell>
          <cell r="M27">
            <v>0</v>
          </cell>
        </row>
        <row r="28">
          <cell r="C28">
            <v>1015</v>
          </cell>
          <cell r="D28">
            <v>3480</v>
          </cell>
          <cell r="E28">
            <v>56840</v>
          </cell>
          <cell r="F28">
            <v>0</v>
          </cell>
          <cell r="H28">
            <v>9200</v>
          </cell>
          <cell r="I28">
            <v>0</v>
          </cell>
          <cell r="J28">
            <v>13000</v>
          </cell>
          <cell r="K28">
            <v>5152</v>
          </cell>
          <cell r="L28">
            <v>15088</v>
          </cell>
          <cell r="M28">
            <v>15500</v>
          </cell>
        </row>
        <row r="33">
          <cell r="C33">
            <v>193</v>
          </cell>
          <cell r="G33">
            <v>123</v>
          </cell>
        </row>
        <row r="34">
          <cell r="C34">
            <v>4278</v>
          </cell>
          <cell r="G34">
            <v>1906</v>
          </cell>
        </row>
        <row r="35">
          <cell r="C35">
            <v>198</v>
          </cell>
          <cell r="G35">
            <v>218</v>
          </cell>
        </row>
        <row r="36">
          <cell r="C36">
            <v>587</v>
          </cell>
          <cell r="G36">
            <v>56</v>
          </cell>
        </row>
        <row r="37">
          <cell r="C37">
            <v>5437</v>
          </cell>
          <cell r="G37">
            <v>2994</v>
          </cell>
        </row>
      </sheetData>
      <sheetData sheetId="9">
        <row r="8">
          <cell r="C8">
            <v>404</v>
          </cell>
          <cell r="D8">
            <v>849</v>
          </cell>
        </row>
        <row r="9">
          <cell r="C9">
            <v>1435</v>
          </cell>
          <cell r="D9">
            <v>1330</v>
          </cell>
        </row>
        <row r="10">
          <cell r="C10">
            <v>2988</v>
          </cell>
          <cell r="D10">
            <v>1675</v>
          </cell>
        </row>
        <row r="11">
          <cell r="C11">
            <v>6805</v>
          </cell>
          <cell r="D11">
            <v>6498</v>
          </cell>
        </row>
        <row r="12">
          <cell r="C12">
            <v>1023</v>
          </cell>
          <cell r="D12">
            <v>0</v>
          </cell>
        </row>
        <row r="13">
          <cell r="D13">
            <v>2397</v>
          </cell>
        </row>
        <row r="14">
          <cell r="D14">
            <v>5942</v>
          </cell>
        </row>
        <row r="19">
          <cell r="C19">
            <v>138</v>
          </cell>
        </row>
        <row r="24">
          <cell r="C24">
            <v>22</v>
          </cell>
        </row>
        <row r="25">
          <cell r="C25">
            <v>170</v>
          </cell>
        </row>
      </sheetData>
      <sheetData sheetId="10">
        <row r="8">
          <cell r="C8">
            <v>360</v>
          </cell>
          <cell r="D8">
            <v>629</v>
          </cell>
        </row>
        <row r="9">
          <cell r="C9">
            <v>1141</v>
          </cell>
          <cell r="D9">
            <v>1075</v>
          </cell>
        </row>
        <row r="10">
          <cell r="C10">
            <v>2183</v>
          </cell>
          <cell r="D10">
            <v>1370</v>
          </cell>
        </row>
        <row r="11">
          <cell r="C11">
            <v>6520</v>
          </cell>
          <cell r="D11">
            <v>5698</v>
          </cell>
        </row>
        <row r="12">
          <cell r="C12">
            <v>0</v>
          </cell>
          <cell r="D12">
            <v>5426</v>
          </cell>
        </row>
        <row r="17">
          <cell r="C17">
            <v>129</v>
          </cell>
        </row>
        <row r="22">
          <cell r="C22">
            <v>24</v>
          </cell>
        </row>
        <row r="23">
          <cell r="C23">
            <v>146</v>
          </cell>
        </row>
      </sheetData>
      <sheetData sheetId="11">
        <row r="8">
          <cell r="C8">
            <v>359</v>
          </cell>
          <cell r="D8">
            <v>924</v>
          </cell>
        </row>
        <row r="9">
          <cell r="C9">
            <v>979</v>
          </cell>
          <cell r="D9">
            <v>1012</v>
          </cell>
        </row>
        <row r="10">
          <cell r="C10">
            <v>2343</v>
          </cell>
          <cell r="D10">
            <v>1748</v>
          </cell>
        </row>
        <row r="11">
          <cell r="C11">
            <v>5762</v>
          </cell>
          <cell r="D11">
            <v>6889</v>
          </cell>
        </row>
        <row r="12">
          <cell r="C12">
            <v>833</v>
          </cell>
          <cell r="D12">
            <v>0</v>
          </cell>
        </row>
        <row r="13">
          <cell r="D13">
            <v>6410</v>
          </cell>
        </row>
        <row r="18">
          <cell r="C18">
            <v>113</v>
          </cell>
        </row>
        <row r="23">
          <cell r="C23">
            <v>27</v>
          </cell>
        </row>
        <row r="24">
          <cell r="C24">
            <v>161</v>
          </cell>
        </row>
      </sheetData>
      <sheetData sheetId="12"/>
      <sheetData sheetId="13">
        <row r="16">
          <cell r="G16">
            <v>209.518396</v>
          </cell>
        </row>
        <row r="17">
          <cell r="G17">
            <v>891.4634344896001</v>
          </cell>
        </row>
        <row r="18">
          <cell r="G18">
            <v>172.57984499999998</v>
          </cell>
        </row>
        <row r="19">
          <cell r="G19">
            <v>67.5</v>
          </cell>
        </row>
        <row r="20">
          <cell r="G20">
            <v>48</v>
          </cell>
        </row>
        <row r="21">
          <cell r="G21">
            <v>4248.678814430401</v>
          </cell>
        </row>
        <row r="22">
          <cell r="G22">
            <v>56.035147865762809</v>
          </cell>
        </row>
        <row r="23">
          <cell r="G23">
            <v>60.808162415497108</v>
          </cell>
        </row>
        <row r="24">
          <cell r="G24">
            <v>415.2792788964008</v>
          </cell>
        </row>
        <row r="25">
          <cell r="G25">
            <v>73.636414335529807</v>
          </cell>
        </row>
        <row r="26">
          <cell r="G26">
            <v>2425.7603509999999</v>
          </cell>
        </row>
        <row r="27">
          <cell r="G27">
            <v>404.54153999999994</v>
          </cell>
        </row>
        <row r="28">
          <cell r="G28">
            <v>175.256955</v>
          </cell>
        </row>
        <row r="33">
          <cell r="G33">
            <v>82.08</v>
          </cell>
        </row>
        <row r="34">
          <cell r="G34">
            <v>225.80416293771026</v>
          </cell>
        </row>
        <row r="35">
          <cell r="G35">
            <v>352.61105805202862</v>
          </cell>
        </row>
        <row r="40">
          <cell r="G40">
            <v>2242.7199999999998</v>
          </cell>
        </row>
        <row r="41">
          <cell r="G41">
            <v>11323.720172849999</v>
          </cell>
        </row>
        <row r="42">
          <cell r="G42">
            <v>1918.5600000000002</v>
          </cell>
        </row>
        <row r="43">
          <cell r="G43">
            <v>695.5</v>
          </cell>
        </row>
        <row r="44">
          <cell r="G44">
            <v>784</v>
          </cell>
        </row>
        <row r="45">
          <cell r="G45">
            <v>21377.879415149997</v>
          </cell>
        </row>
        <row r="46">
          <cell r="G46">
            <v>627.51633079186524</v>
          </cell>
        </row>
        <row r="47">
          <cell r="G47">
            <v>670.47346173947403</v>
          </cell>
        </row>
        <row r="48">
          <cell r="G48">
            <v>3862.0972937365268</v>
          </cell>
        </row>
        <row r="49">
          <cell r="G49">
            <v>322.60000000000002</v>
          </cell>
        </row>
        <row r="50">
          <cell r="G50">
            <v>25320.48</v>
          </cell>
        </row>
        <row r="51">
          <cell r="G51">
            <v>3809.2</v>
          </cell>
        </row>
        <row r="52">
          <cell r="G52">
            <v>2822.3672896363637</v>
          </cell>
        </row>
        <row r="57">
          <cell r="G57">
            <v>1340.64</v>
          </cell>
        </row>
        <row r="58">
          <cell r="G58">
            <v>3688.1346613159335</v>
          </cell>
        </row>
        <row r="59">
          <cell r="G59">
            <v>5759.313948183134</v>
          </cell>
        </row>
        <row r="64">
          <cell r="G64">
            <v>1432.64</v>
          </cell>
        </row>
        <row r="65">
          <cell r="G65">
            <v>7429.52</v>
          </cell>
        </row>
        <row r="66">
          <cell r="G66">
            <v>1131.3750000000002</v>
          </cell>
        </row>
        <row r="67">
          <cell r="G67">
            <v>481</v>
          </cell>
        </row>
        <row r="68">
          <cell r="G68">
            <v>394.56</v>
          </cell>
        </row>
        <row r="69">
          <cell r="G69">
            <v>23281.050000000003</v>
          </cell>
        </row>
        <row r="70">
          <cell r="G70">
            <v>368.0409151926213</v>
          </cell>
        </row>
        <row r="71">
          <cell r="G71">
            <v>389.81374946293261</v>
          </cell>
        </row>
        <row r="72">
          <cell r="G72">
            <v>2165.6372607980388</v>
          </cell>
        </row>
        <row r="73">
          <cell r="G73">
            <v>182.6</v>
          </cell>
        </row>
        <row r="74">
          <cell r="G74">
            <v>16300.72</v>
          </cell>
        </row>
        <row r="75">
          <cell r="G75">
            <v>2604.8000000000002</v>
          </cell>
        </row>
        <row r="76">
          <cell r="G76">
            <v>1641.8933999999999</v>
          </cell>
        </row>
        <row r="81">
          <cell r="G81">
            <v>608.52660000000003</v>
          </cell>
        </row>
        <row r="82">
          <cell r="G82">
            <v>2085.2822159122729</v>
          </cell>
        </row>
        <row r="83">
          <cell r="G83">
            <v>3049.800255356321</v>
          </cell>
        </row>
        <row r="88">
          <cell r="G88">
            <v>577.86149933000002</v>
          </cell>
        </row>
        <row r="89">
          <cell r="G89">
            <v>1627.14730912</v>
          </cell>
        </row>
        <row r="90">
          <cell r="G90">
            <v>511.42262256142499</v>
          </cell>
        </row>
        <row r="91">
          <cell r="G91">
            <v>120</v>
          </cell>
        </row>
        <row r="92">
          <cell r="G92">
            <v>4863.94497684</v>
          </cell>
        </row>
        <row r="93">
          <cell r="G93">
            <v>320.69861473783078</v>
          </cell>
        </row>
        <row r="94">
          <cell r="G94">
            <v>372.414975471356</v>
          </cell>
        </row>
        <row r="95">
          <cell r="G95">
            <v>49.344333984626921</v>
          </cell>
        </row>
        <row r="96">
          <cell r="G96">
            <v>3122.8038583000007</v>
          </cell>
        </row>
        <row r="97">
          <cell r="G97">
            <v>457.55220000000003</v>
          </cell>
        </row>
        <row r="98">
          <cell r="G98">
            <v>374.25198315</v>
          </cell>
        </row>
        <row r="105">
          <cell r="G105">
            <v>272.15999999999997</v>
          </cell>
        </row>
        <row r="106">
          <cell r="G106">
            <v>1974.08</v>
          </cell>
        </row>
        <row r="107">
          <cell r="G107">
            <v>232.14</v>
          </cell>
        </row>
        <row r="108">
          <cell r="G108">
            <v>88</v>
          </cell>
        </row>
        <row r="109">
          <cell r="G109">
            <v>105</v>
          </cell>
        </row>
        <row r="110">
          <cell r="G110">
            <v>5961.28</v>
          </cell>
        </row>
        <row r="111">
          <cell r="G111">
            <v>74.235147865762812</v>
          </cell>
        </row>
        <row r="112">
          <cell r="G112">
            <v>79.008162415497111</v>
          </cell>
        </row>
        <row r="113">
          <cell r="G113">
            <v>477.5711707308609</v>
          </cell>
        </row>
        <row r="114">
          <cell r="G114">
            <v>31.6</v>
          </cell>
        </row>
        <row r="115">
          <cell r="G115">
            <v>3062.34</v>
          </cell>
        </row>
        <row r="116">
          <cell r="G116">
            <v>453.6</v>
          </cell>
        </row>
        <row r="117">
          <cell r="G117">
            <v>306.77</v>
          </cell>
        </row>
        <row r="122">
          <cell r="G122">
            <v>171.3</v>
          </cell>
        </row>
        <row r="123">
          <cell r="G123">
            <v>470.42533945356303</v>
          </cell>
        </row>
        <row r="124">
          <cell r="G124">
            <v>739.60637094172625</v>
          </cell>
        </row>
        <row r="129">
          <cell r="G129">
            <v>538.15599999999995</v>
          </cell>
        </row>
        <row r="130">
          <cell r="G130">
            <v>2573.9777124900002</v>
          </cell>
        </row>
        <row r="131">
          <cell r="G131">
            <v>455.68039999999996</v>
          </cell>
        </row>
        <row r="132">
          <cell r="G132">
            <v>180.75</v>
          </cell>
        </row>
        <row r="133">
          <cell r="G133">
            <v>167.58</v>
          </cell>
        </row>
        <row r="134">
          <cell r="G134">
            <v>7503.0798405300011</v>
          </cell>
        </row>
        <row r="135">
          <cell r="G135">
            <v>184.07036389719534</v>
          </cell>
        </row>
        <row r="136">
          <cell r="G136">
            <v>198.20728066909356</v>
          </cell>
        </row>
        <row r="137">
          <cell r="G137">
            <v>882.46846765485168</v>
          </cell>
        </row>
        <row r="138">
          <cell r="G138">
            <v>112.8</v>
          </cell>
        </row>
        <row r="139">
          <cell r="G139">
            <v>6079.2209999999995</v>
          </cell>
        </row>
        <row r="140">
          <cell r="G140">
            <v>929.29</v>
          </cell>
        </row>
        <row r="141">
          <cell r="G141">
            <v>605.92883199999994</v>
          </cell>
        </row>
        <row r="146">
          <cell r="G146">
            <v>283.08280000000002</v>
          </cell>
        </row>
        <row r="147">
          <cell r="G147">
            <v>833.92184286058853</v>
          </cell>
        </row>
        <row r="148">
          <cell r="G148">
            <v>1271.3626450642535</v>
          </cell>
        </row>
        <row r="153">
          <cell r="G153">
            <v>1887.4898240000002</v>
          </cell>
        </row>
        <row r="154">
          <cell r="G154">
            <v>10981.562411320001</v>
          </cell>
        </row>
        <row r="155">
          <cell r="G155">
            <v>1525.5677204999997</v>
          </cell>
        </row>
        <row r="156">
          <cell r="G156">
            <v>661.25</v>
          </cell>
        </row>
        <row r="157">
          <cell r="G157">
            <v>521.28</v>
          </cell>
        </row>
        <row r="158">
          <cell r="G158">
            <v>29834.363497089998</v>
          </cell>
        </row>
        <row r="159">
          <cell r="G159">
            <v>612.18324419844782</v>
          </cell>
        </row>
        <row r="160">
          <cell r="G160">
            <v>656.50739053166251</v>
          </cell>
        </row>
        <row r="161">
          <cell r="G161">
            <v>2837.1526905028568</v>
          </cell>
        </row>
        <row r="162">
          <cell r="G162">
            <v>249.6</v>
          </cell>
        </row>
        <row r="163">
          <cell r="G163">
            <v>21405.110892000001</v>
          </cell>
        </row>
        <row r="164">
          <cell r="G164">
            <v>3376.3287800000003</v>
          </cell>
        </row>
        <row r="165">
          <cell r="G165">
            <v>2381.2445994925001</v>
          </cell>
        </row>
        <row r="170">
          <cell r="G170">
            <v>803.96579999999994</v>
          </cell>
        </row>
        <row r="171">
          <cell r="G171">
            <v>2755.0078910957768</v>
          </cell>
        </row>
        <row r="172">
          <cell r="G172">
            <v>4029.2981475875481</v>
          </cell>
        </row>
        <row r="177">
          <cell r="G177">
            <v>356.11815792879997</v>
          </cell>
        </row>
        <row r="178">
          <cell r="G178">
            <v>1187.3858631600001</v>
          </cell>
        </row>
        <row r="179">
          <cell r="G179">
            <v>744.64265266760015</v>
          </cell>
        </row>
        <row r="180">
          <cell r="G180">
            <v>163</v>
          </cell>
        </row>
        <row r="181">
          <cell r="G181">
            <v>58.8</v>
          </cell>
        </row>
        <row r="182">
          <cell r="G182">
            <v>2189.6401366800001</v>
          </cell>
        </row>
        <row r="183">
          <cell r="G183">
            <v>804.85288745266769</v>
          </cell>
        </row>
        <row r="184">
          <cell r="G184">
            <v>899.91801304549358</v>
          </cell>
        </row>
        <row r="185">
          <cell r="G185">
            <v>228.40360339302043</v>
          </cell>
        </row>
        <row r="186">
          <cell r="G186">
            <v>142.37890000000002</v>
          </cell>
        </row>
        <row r="187">
          <cell r="G187">
            <v>3833.1878306025001</v>
          </cell>
        </row>
        <row r="188">
          <cell r="G188">
            <v>614.390787133</v>
          </cell>
        </row>
        <row r="189">
          <cell r="G189">
            <v>262.10637555000005</v>
          </cell>
        </row>
        <row r="194">
          <cell r="G194">
            <v>95.927999999999997</v>
          </cell>
        </row>
        <row r="195">
          <cell r="G195">
            <v>263.43819009399527</v>
          </cell>
        </row>
        <row r="196">
          <cell r="G196">
            <v>414.17956772736676</v>
          </cell>
        </row>
        <row r="201">
          <cell r="G201">
            <v>426.91679999999997</v>
          </cell>
        </row>
        <row r="202">
          <cell r="G202">
            <v>4092.3716765599997</v>
          </cell>
        </row>
        <row r="203">
          <cell r="G203">
            <v>442.08</v>
          </cell>
        </row>
        <row r="204">
          <cell r="G204">
            <v>138</v>
          </cell>
        </row>
        <row r="205">
          <cell r="G205">
            <v>172.2</v>
          </cell>
        </row>
        <row r="206">
          <cell r="G206">
            <v>9166.7530848599999</v>
          </cell>
        </row>
        <row r="207">
          <cell r="G207">
            <v>155.48786966440701</v>
          </cell>
        </row>
        <row r="208">
          <cell r="G208">
            <v>168.42040603874275</v>
          </cell>
        </row>
        <row r="209">
          <cell r="G209">
            <v>789.03062990316153</v>
          </cell>
        </row>
        <row r="210">
          <cell r="G210">
            <v>41.406000000000006</v>
          </cell>
        </row>
        <row r="211">
          <cell r="G211">
            <v>4766.9708000000001</v>
          </cell>
        </row>
        <row r="212">
          <cell r="G212">
            <v>680.89200000000005</v>
          </cell>
        </row>
        <row r="213">
          <cell r="G213">
            <v>600.74567864999995</v>
          </cell>
        </row>
        <row r="218">
          <cell r="G218">
            <v>280.93200000000002</v>
          </cell>
        </row>
        <row r="219">
          <cell r="G219">
            <v>771.49755670384332</v>
          </cell>
        </row>
        <row r="220">
          <cell r="G220">
            <v>1212.9544483444313</v>
          </cell>
        </row>
        <row r="225">
          <cell r="G225">
            <v>625.76506399999994</v>
          </cell>
        </row>
        <row r="226">
          <cell r="G226">
            <v>4002.48</v>
          </cell>
        </row>
        <row r="227">
          <cell r="G227">
            <v>525.22804425000004</v>
          </cell>
        </row>
        <row r="228">
          <cell r="G228">
            <v>222</v>
          </cell>
        </row>
        <row r="229">
          <cell r="G229">
            <v>178.56</v>
          </cell>
        </row>
        <row r="230">
          <cell r="G230">
            <v>7622.4660000000013</v>
          </cell>
        </row>
        <row r="231">
          <cell r="G231">
            <v>275.74708408294021</v>
          </cell>
        </row>
        <row r="232">
          <cell r="G232">
            <v>299.08964073671245</v>
          </cell>
        </row>
        <row r="233">
          <cell r="G233">
            <v>906.54583010150463</v>
          </cell>
        </row>
        <row r="234">
          <cell r="G234">
            <v>68</v>
          </cell>
        </row>
        <row r="235">
          <cell r="G235">
            <v>7042.8086920000005</v>
          </cell>
        </row>
        <row r="236">
          <cell r="G236">
            <v>1077.37853</v>
          </cell>
        </row>
        <row r="237">
          <cell r="G237">
            <v>927.45299999999975</v>
          </cell>
        </row>
        <row r="242">
          <cell r="G242">
            <v>275.39159999999998</v>
          </cell>
        </row>
        <row r="243">
          <cell r="G243">
            <v>943.70436048584622</v>
          </cell>
        </row>
        <row r="244">
          <cell r="G244">
            <v>1380.2015754167292</v>
          </cell>
        </row>
        <row r="249">
          <cell r="G249">
            <v>154.06669025799999</v>
          </cell>
        </row>
        <row r="250">
          <cell r="G250">
            <v>700.43555567040005</v>
          </cell>
        </row>
        <row r="251">
          <cell r="G251">
            <v>164.18697356000001</v>
          </cell>
        </row>
        <row r="252">
          <cell r="G252">
            <v>48.5</v>
          </cell>
        </row>
        <row r="253">
          <cell r="G253">
            <v>16.8</v>
          </cell>
        </row>
        <row r="254">
          <cell r="G254">
            <v>3338.2476399096004</v>
          </cell>
        </row>
        <row r="255">
          <cell r="G255">
            <v>98.323893395734302</v>
          </cell>
        </row>
        <row r="256">
          <cell r="G256">
            <v>109.73977172282487</v>
          </cell>
        </row>
        <row r="257">
          <cell r="G257">
            <v>106.02875205865551</v>
          </cell>
        </row>
        <row r="258">
          <cell r="G258">
            <v>40.134</v>
          </cell>
        </row>
        <row r="259">
          <cell r="G259">
            <v>1804.0682002455574</v>
          </cell>
        </row>
        <row r="260">
          <cell r="G260">
            <v>314.42939487000001</v>
          </cell>
        </row>
        <row r="261">
          <cell r="G261">
            <v>196.09899999999999</v>
          </cell>
        </row>
        <row r="266">
          <cell r="G266">
            <v>27.768999999999998</v>
          </cell>
        </row>
        <row r="267">
          <cell r="G267">
            <v>67.258308037000148</v>
          </cell>
        </row>
        <row r="268">
          <cell r="G268">
            <v>110.93830803700016</v>
          </cell>
        </row>
        <row r="273">
          <cell r="G273">
            <v>85.640000000000015</v>
          </cell>
        </row>
        <row r="274">
          <cell r="G274">
            <v>135.76999999999998</v>
          </cell>
        </row>
        <row r="275">
          <cell r="G275">
            <v>41.5</v>
          </cell>
        </row>
        <row r="276">
          <cell r="G276">
            <v>160.77538010398104</v>
          </cell>
        </row>
        <row r="277">
          <cell r="G277">
            <v>183.40891358106148</v>
          </cell>
        </row>
        <row r="278">
          <cell r="G278">
            <v>281.60000000000002</v>
          </cell>
        </row>
        <row r="279">
          <cell r="G279">
            <v>146.4</v>
          </cell>
        </row>
        <row r="283">
          <cell r="G283">
            <v>51.565140000000007</v>
          </cell>
        </row>
        <row r="284">
          <cell r="G284">
            <v>85.767250000000004</v>
          </cell>
        </row>
        <row r="285">
          <cell r="G285">
            <v>18.75</v>
          </cell>
        </row>
        <row r="286">
          <cell r="G286">
            <v>100.16965445171368</v>
          </cell>
        </row>
        <row r="287">
          <cell r="G287">
            <v>115.79819401406729</v>
          </cell>
        </row>
        <row r="288">
          <cell r="G288">
            <v>184.7234</v>
          </cell>
        </row>
        <row r="289">
          <cell r="G289">
            <v>84.231999999999999</v>
          </cell>
        </row>
        <row r="296">
          <cell r="G296">
            <v>181.56800000000001</v>
          </cell>
        </row>
        <row r="297">
          <cell r="G297">
            <v>319.79515869776645</v>
          </cell>
        </row>
        <row r="301">
          <cell r="G301">
            <v>4900</v>
          </cell>
        </row>
        <row r="302">
          <cell r="G302">
            <v>114</v>
          </cell>
        </row>
        <row r="307">
          <cell r="G307">
            <v>259.2</v>
          </cell>
        </row>
        <row r="309">
          <cell r="G309">
            <v>161.54930000000002</v>
          </cell>
        </row>
        <row r="310">
          <cell r="G310">
            <v>182.18563727125849</v>
          </cell>
        </row>
        <row r="311">
          <cell r="G311">
            <v>178.76638292310327</v>
          </cell>
        </row>
        <row r="317">
          <cell r="G317">
            <v>147.62</v>
          </cell>
        </row>
        <row r="320">
          <cell r="G320">
            <v>73.2</v>
          </cell>
        </row>
        <row r="322">
          <cell r="G322">
            <v>73.2</v>
          </cell>
        </row>
        <row r="324">
          <cell r="G324">
            <v>10.8576</v>
          </cell>
        </row>
        <row r="326">
          <cell r="G326">
            <v>66.430000000000007</v>
          </cell>
        </row>
        <row r="328">
          <cell r="G328">
            <v>1894.223</v>
          </cell>
        </row>
        <row r="330">
          <cell r="G330">
            <v>74.98</v>
          </cell>
        </row>
        <row r="331">
          <cell r="G331">
            <v>937.28749000000016</v>
          </cell>
        </row>
        <row r="332">
          <cell r="G332">
            <v>1209.297</v>
          </cell>
        </row>
        <row r="334">
          <cell r="G334">
            <v>607.8922</v>
          </cell>
        </row>
        <row r="336">
          <cell r="G336">
            <v>22.168000000000003</v>
          </cell>
        </row>
        <row r="337">
          <cell r="G337">
            <v>5.9984000000000002</v>
          </cell>
        </row>
        <row r="338">
          <cell r="G338">
            <v>151.59000000000003</v>
          </cell>
        </row>
        <row r="339">
          <cell r="G339">
            <v>29.96</v>
          </cell>
        </row>
        <row r="340">
          <cell r="G340">
            <v>21.700000000000003</v>
          </cell>
        </row>
        <row r="343">
          <cell r="G343">
            <v>282.27750000000003</v>
          </cell>
        </row>
        <row r="344">
          <cell r="G344">
            <v>9.2550000000000008</v>
          </cell>
        </row>
        <row r="347">
          <cell r="G347">
            <v>5.3692799999999998</v>
          </cell>
        </row>
        <row r="348">
          <cell r="G348">
            <v>18.955943999999999</v>
          </cell>
        </row>
        <row r="349">
          <cell r="G349">
            <v>108.45137649642635</v>
          </cell>
        </row>
        <row r="351">
          <cell r="G351">
            <v>244</v>
          </cell>
        </row>
        <row r="352">
          <cell r="G352">
            <v>1.008</v>
          </cell>
        </row>
        <row r="353">
          <cell r="G353">
            <v>66</v>
          </cell>
        </row>
        <row r="355">
          <cell r="G355">
            <v>33.6</v>
          </cell>
        </row>
        <row r="360">
          <cell r="G360">
            <v>145.80000000000001</v>
          </cell>
        </row>
        <row r="361">
          <cell r="G361">
            <v>275.81320343559639</v>
          </cell>
        </row>
        <row r="365">
          <cell r="G365">
            <v>3979</v>
          </cell>
        </row>
        <row r="366">
          <cell r="G366">
            <v>98</v>
          </cell>
        </row>
        <row r="371">
          <cell r="G371">
            <v>238.4</v>
          </cell>
        </row>
        <row r="373">
          <cell r="G373">
            <v>145.99799999999999</v>
          </cell>
        </row>
        <row r="374">
          <cell r="G374">
            <v>161.05549442140349</v>
          </cell>
        </row>
        <row r="375">
          <cell r="G375">
            <v>159.12577842369785</v>
          </cell>
        </row>
        <row r="381">
          <cell r="G381">
            <v>144.56</v>
          </cell>
        </row>
        <row r="384">
          <cell r="G384">
            <v>80</v>
          </cell>
        </row>
        <row r="385">
          <cell r="G385">
            <v>80</v>
          </cell>
        </row>
        <row r="386">
          <cell r="G386">
            <v>80</v>
          </cell>
        </row>
        <row r="388">
          <cell r="G388">
            <v>9.2143999999999995</v>
          </cell>
        </row>
        <row r="390">
          <cell r="G390">
            <v>72.599999999999994</v>
          </cell>
        </row>
        <row r="392">
          <cell r="G392">
            <v>883.34999999999991</v>
          </cell>
        </row>
        <row r="395">
          <cell r="G395">
            <v>856.19999999999982</v>
          </cell>
        </row>
        <row r="396">
          <cell r="G396">
            <v>658.05</v>
          </cell>
        </row>
        <row r="398">
          <cell r="G398">
            <v>226.8</v>
          </cell>
        </row>
        <row r="400">
          <cell r="G400">
            <v>16.11</v>
          </cell>
        </row>
        <row r="401">
          <cell r="G401">
            <v>5.52</v>
          </cell>
        </row>
        <row r="402">
          <cell r="G402">
            <v>142.5</v>
          </cell>
        </row>
        <row r="403">
          <cell r="G403">
            <v>29.287999999999997</v>
          </cell>
        </row>
        <row r="404">
          <cell r="G404">
            <v>21.700000000000003</v>
          </cell>
        </row>
        <row r="407">
          <cell r="G407">
            <v>295.7</v>
          </cell>
        </row>
        <row r="408">
          <cell r="G408">
            <v>8.8710000000000004</v>
          </cell>
        </row>
        <row r="411">
          <cell r="G411">
            <v>5.0496799999999995</v>
          </cell>
        </row>
        <row r="412">
          <cell r="G412">
            <v>8.5517500000000002</v>
          </cell>
        </row>
        <row r="413">
          <cell r="G413">
            <v>100.9648928954486</v>
          </cell>
        </row>
        <row r="415">
          <cell r="G415">
            <v>195</v>
          </cell>
        </row>
        <row r="416">
          <cell r="G416">
            <v>0.94799999999999995</v>
          </cell>
        </row>
        <row r="417">
          <cell r="G417">
            <v>62</v>
          </cell>
        </row>
        <row r="419">
          <cell r="G419">
            <v>31.6</v>
          </cell>
        </row>
        <row r="424">
          <cell r="G424">
            <v>140.4135</v>
          </cell>
        </row>
        <row r="425">
          <cell r="G425">
            <v>282.27129867976521</v>
          </cell>
        </row>
        <row r="429">
          <cell r="G429">
            <v>3874</v>
          </cell>
        </row>
        <row r="430">
          <cell r="G430">
            <v>108</v>
          </cell>
        </row>
        <row r="435">
          <cell r="G435">
            <v>281.60000000000002</v>
          </cell>
        </row>
        <row r="437">
          <cell r="G437">
            <v>168.62789999999998</v>
          </cell>
        </row>
        <row r="438">
          <cell r="G438">
            <v>212.52448341725614</v>
          </cell>
        </row>
        <row r="439">
          <cell r="G439">
            <v>206.4618924209835</v>
          </cell>
        </row>
        <row r="445">
          <cell r="G445">
            <v>62.15</v>
          </cell>
        </row>
        <row r="450">
          <cell r="G450">
            <v>92.240000000000009</v>
          </cell>
        </row>
        <row r="451">
          <cell r="G451">
            <v>92.240000000000009</v>
          </cell>
        </row>
        <row r="452">
          <cell r="G452">
            <v>92.240000000000009</v>
          </cell>
        </row>
        <row r="454">
          <cell r="G454">
            <v>11.731199999999999</v>
          </cell>
        </row>
        <row r="456">
          <cell r="G456">
            <v>66.430000000000007</v>
          </cell>
        </row>
        <row r="458">
          <cell r="G458">
            <v>1259.4435000000001</v>
          </cell>
        </row>
        <row r="460">
          <cell r="G460">
            <v>72.127499999999998</v>
          </cell>
        </row>
        <row r="461">
          <cell r="G461">
            <v>843.7589999999999</v>
          </cell>
        </row>
        <row r="462">
          <cell r="G462">
            <v>1012.3515</v>
          </cell>
        </row>
        <row r="464">
          <cell r="G464">
            <v>251.69399999999999</v>
          </cell>
        </row>
        <row r="466">
          <cell r="G466">
            <v>27.5412</v>
          </cell>
        </row>
        <row r="467">
          <cell r="G467">
            <v>6.3719999999999999</v>
          </cell>
        </row>
        <row r="468">
          <cell r="G468">
            <v>194.7</v>
          </cell>
        </row>
        <row r="469">
          <cell r="G469">
            <v>27.66</v>
          </cell>
        </row>
        <row r="470">
          <cell r="G470">
            <v>21.6</v>
          </cell>
        </row>
        <row r="473">
          <cell r="G473">
            <v>340.13499999999999</v>
          </cell>
        </row>
        <row r="474">
          <cell r="G474">
            <v>8.85</v>
          </cell>
        </row>
        <row r="477">
          <cell r="G477">
            <v>4.4104799999999997</v>
          </cell>
        </row>
        <row r="478">
          <cell r="G478">
            <v>12.026009999999999</v>
          </cell>
        </row>
        <row r="479">
          <cell r="G479">
            <v>89.000645693493084</v>
          </cell>
        </row>
        <row r="481">
          <cell r="G481">
            <v>156</v>
          </cell>
        </row>
        <row r="482">
          <cell r="G482">
            <v>0.82799999999999996</v>
          </cell>
        </row>
        <row r="483">
          <cell r="G483">
            <v>54</v>
          </cell>
        </row>
        <row r="485">
          <cell r="G485">
            <v>27.6</v>
          </cell>
        </row>
        <row r="490">
          <cell r="G490">
            <v>256</v>
          </cell>
        </row>
        <row r="491">
          <cell r="G491">
            <v>2938.7211663915782</v>
          </cell>
        </row>
        <row r="492">
          <cell r="G492">
            <v>160</v>
          </cell>
        </row>
        <row r="493">
          <cell r="G493">
            <v>1999.3600000000001</v>
          </cell>
        </row>
        <row r="494">
          <cell r="G494">
            <v>80.64</v>
          </cell>
        </row>
        <row r="496">
          <cell r="G496">
            <v>492.8</v>
          </cell>
        </row>
        <row r="497">
          <cell r="G497">
            <v>5657.0382453037882</v>
          </cell>
        </row>
        <row r="498">
          <cell r="G498">
            <v>308</v>
          </cell>
        </row>
        <row r="499">
          <cell r="G499">
            <v>315.73321000000004</v>
          </cell>
        </row>
        <row r="500">
          <cell r="G500">
            <v>53.726399999999998</v>
          </cell>
        </row>
        <row r="502">
          <cell r="G502">
            <v>851.2</v>
          </cell>
        </row>
        <row r="503">
          <cell r="G503">
            <v>9771.2478782519975</v>
          </cell>
        </row>
        <row r="504">
          <cell r="G504">
            <v>532</v>
          </cell>
        </row>
        <row r="505">
          <cell r="G505">
            <v>795.49184000000014</v>
          </cell>
        </row>
        <row r="506">
          <cell r="G506">
            <v>53.726399999999998</v>
          </cell>
        </row>
        <row r="508">
          <cell r="G508">
            <v>2731</v>
          </cell>
        </row>
        <row r="509">
          <cell r="G509">
            <v>85.704999999999998</v>
          </cell>
        </row>
        <row r="510">
          <cell r="G510">
            <v>1482.4099999999999</v>
          </cell>
        </row>
      </sheetData>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nal"/>
    </sheetNames>
    <sheetDataSet>
      <sheetData sheetId="0">
        <row r="4">
          <cell r="K4">
            <v>7</v>
          </cell>
        </row>
        <row r="5">
          <cell r="K5">
            <v>24</v>
          </cell>
        </row>
        <row r="6">
          <cell r="K6">
            <v>392</v>
          </cell>
        </row>
        <row r="7">
          <cell r="K7">
            <v>270</v>
          </cell>
        </row>
        <row r="9">
          <cell r="K9">
            <v>50</v>
          </cell>
        </row>
        <row r="10">
          <cell r="K10">
            <v>98</v>
          </cell>
        </row>
        <row r="11">
          <cell r="K11">
            <v>258</v>
          </cell>
        </row>
        <row r="12">
          <cell r="K12">
            <v>104</v>
          </cell>
        </row>
        <row r="13">
          <cell r="K13">
            <v>28</v>
          </cell>
        </row>
        <row r="14">
          <cell r="K14">
            <v>82</v>
          </cell>
        </row>
        <row r="15">
          <cell r="K15">
            <v>124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é-moldados"/>
      <sheetName val="In loco"/>
      <sheetName val="Detalhamento aço"/>
      <sheetName val="TERRAPLANAGEM"/>
      <sheetName val="DIVERSOS"/>
      <sheetName val="PSI - EMURB"/>
      <sheetName val="ANEXO I"/>
      <sheetName val="DETALHADO"/>
      <sheetName val="RESUMO"/>
      <sheetName val="TPU-MAR-2023"/>
      <sheetName val="PL-PMARA-MDR-PAV-EST-001_R01"/>
    </sheetNames>
    <sheetDataSet>
      <sheetData sheetId="0"/>
      <sheetData sheetId="1"/>
      <sheetData sheetId="2">
        <row r="15">
          <cell r="C15">
            <v>16</v>
          </cell>
          <cell r="D15">
            <v>528</v>
          </cell>
          <cell r="E15">
            <v>8</v>
          </cell>
          <cell r="F15">
            <v>8</v>
          </cell>
          <cell r="G15">
            <v>68</v>
          </cell>
          <cell r="H15">
            <v>21</v>
          </cell>
        </row>
        <row r="16">
          <cell r="C16">
            <v>314</v>
          </cell>
          <cell r="D16">
            <v>6138</v>
          </cell>
          <cell r="E16">
            <v>496</v>
          </cell>
          <cell r="F16">
            <v>464</v>
          </cell>
          <cell r="G16">
            <v>378</v>
          </cell>
          <cell r="H16">
            <v>575</v>
          </cell>
        </row>
        <row r="17">
          <cell r="C17">
            <v>56</v>
          </cell>
          <cell r="D17">
            <v>1848</v>
          </cell>
          <cell r="E17">
            <v>163</v>
          </cell>
          <cell r="F17">
            <v>149</v>
          </cell>
          <cell r="G17">
            <v>120</v>
          </cell>
          <cell r="H17">
            <v>10</v>
          </cell>
        </row>
        <row r="18">
          <cell r="C18">
            <v>440</v>
          </cell>
          <cell r="D18">
            <v>11880</v>
          </cell>
          <cell r="E18">
            <v>356</v>
          </cell>
          <cell r="F18">
            <v>301</v>
          </cell>
          <cell r="G18">
            <v>136</v>
          </cell>
          <cell r="H18">
            <v>58</v>
          </cell>
        </row>
        <row r="19">
          <cell r="E19">
            <v>68</v>
          </cell>
          <cell r="F19">
            <v>127</v>
          </cell>
          <cell r="G19">
            <v>202</v>
          </cell>
          <cell r="H19">
            <v>0</v>
          </cell>
        </row>
      </sheetData>
      <sheetData sheetId="3"/>
      <sheetData sheetId="4"/>
      <sheetData sheetId="5"/>
      <sheetData sheetId="6"/>
      <sheetData sheetId="7">
        <row r="14">
          <cell r="G14">
            <v>240.7</v>
          </cell>
        </row>
        <row r="15">
          <cell r="G15">
            <v>860.09991334482231</v>
          </cell>
        </row>
        <row r="16">
          <cell r="G16">
            <v>1354.8600000000001</v>
          </cell>
        </row>
        <row r="17">
          <cell r="G17">
            <v>68</v>
          </cell>
        </row>
        <row r="19">
          <cell r="G19">
            <v>14.109999999999998</v>
          </cell>
        </row>
        <row r="20">
          <cell r="G20">
            <v>141.1</v>
          </cell>
        </row>
        <row r="21">
          <cell r="G21">
            <v>12.579999999999998</v>
          </cell>
        </row>
        <row r="24">
          <cell r="G24">
            <v>44.348984999999999</v>
          </cell>
        </row>
        <row r="25">
          <cell r="G25">
            <v>130.77778780647236</v>
          </cell>
        </row>
        <row r="26">
          <cell r="G26">
            <v>89.009450000000015</v>
          </cell>
        </row>
        <row r="28">
          <cell r="G28">
            <v>5.2480312500000004</v>
          </cell>
        </row>
        <row r="29">
          <cell r="G29">
            <v>52.480312499999997</v>
          </cell>
        </row>
        <row r="30">
          <cell r="G30">
            <v>5.74</v>
          </cell>
        </row>
        <row r="32">
          <cell r="G32">
            <v>9.1</v>
          </cell>
        </row>
        <row r="43">
          <cell r="G43">
            <v>8</v>
          </cell>
        </row>
        <row r="45">
          <cell r="G45">
            <v>106.0624</v>
          </cell>
        </row>
        <row r="46">
          <cell r="G46">
            <v>424.24959999999999</v>
          </cell>
        </row>
        <row r="47">
          <cell r="G47">
            <v>1.8900000000000001</v>
          </cell>
        </row>
        <row r="48">
          <cell r="G48">
            <v>53.031199999999998</v>
          </cell>
        </row>
        <row r="49">
          <cell r="G49">
            <v>4.7660692500000001</v>
          </cell>
        </row>
        <row r="51">
          <cell r="G51">
            <v>3.6662600000000003</v>
          </cell>
        </row>
        <row r="52">
          <cell r="G52">
            <v>20.164100000000001</v>
          </cell>
        </row>
      </sheetData>
      <sheetData sheetId="8"/>
      <sheetData sheetId="9"/>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ilha"/>
    </sheetNames>
    <sheetDataSet>
      <sheetData sheetId="0">
        <row r="12">
          <cell r="D12">
            <v>4.0999999999999996</v>
          </cell>
        </row>
        <row r="13">
          <cell r="D13">
            <v>1864.8</v>
          </cell>
        </row>
        <row r="14">
          <cell r="D14">
            <v>97</v>
          </cell>
        </row>
        <row r="15">
          <cell r="D15">
            <v>24.4</v>
          </cell>
        </row>
        <row r="16">
          <cell r="D16">
            <v>127.5</v>
          </cell>
        </row>
        <row r="20">
          <cell r="D20">
            <v>4.0999999999999996</v>
          </cell>
        </row>
        <row r="21">
          <cell r="D21">
            <v>1411.6</v>
          </cell>
        </row>
        <row r="22">
          <cell r="D22">
            <v>62.5</v>
          </cell>
        </row>
        <row r="23">
          <cell r="D23">
            <v>19.5</v>
          </cell>
        </row>
        <row r="24">
          <cell r="D24">
            <v>87.5</v>
          </cell>
        </row>
        <row r="28">
          <cell r="D28">
            <v>2.6</v>
          </cell>
        </row>
        <row r="29">
          <cell r="D29">
            <v>1757.3</v>
          </cell>
        </row>
        <row r="30">
          <cell r="D30">
            <v>93.3</v>
          </cell>
        </row>
        <row r="31">
          <cell r="D31">
            <v>24</v>
          </cell>
        </row>
        <row r="32">
          <cell r="D32">
            <v>104.6</v>
          </cell>
        </row>
        <row r="36">
          <cell r="D36">
            <v>2.6</v>
          </cell>
        </row>
        <row r="37">
          <cell r="D37">
            <v>1369.1</v>
          </cell>
        </row>
        <row r="38">
          <cell r="D38">
            <v>69.599999999999994</v>
          </cell>
        </row>
        <row r="39">
          <cell r="D39">
            <v>17.600000000000001</v>
          </cell>
        </row>
        <row r="40">
          <cell r="D40">
            <v>77.8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utorial"/>
      <sheetName val="Analitico"/>
      <sheetName val="Banco"/>
      <sheetName val="Composições"/>
      <sheetName val="Cotações"/>
      <sheetName val="Relatórios"/>
      <sheetName val="Busca"/>
      <sheetName val="Quadro Resumo Cotações Corr Ser"/>
    </sheetNames>
    <sheetDataSet>
      <sheetData sheetId="0"/>
      <sheetData sheetId="1"/>
      <sheetData sheetId="2"/>
      <sheetData sheetId="3"/>
      <sheetData sheetId="4">
        <row r="43">
          <cell r="F43">
            <v>2205.4699999999998</v>
          </cell>
        </row>
      </sheetData>
      <sheetData sheetId="5">
        <row r="1">
          <cell r="A1" t="str">
            <v>DADOS DOS RELATÓRIOS IMPORTADOS</v>
          </cell>
        </row>
      </sheetData>
      <sheetData sheetId="6"/>
      <sheetData sheetId="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vmlDrawing" Target="../drawings/vmlDrawing2.vml"/><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drawing" Target="../drawings/drawing4.xml"/><Relationship Id="rId1" Type="http://schemas.openxmlformats.org/officeDocument/2006/relationships/printerSettings" Target="../printerSettings/printerSettings11.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16.emf"/><Relationship Id="rId10" Type="http://schemas.openxmlformats.org/officeDocument/2006/relationships/ctrlProp" Target="../ctrlProps/ctrlProp5.xml"/><Relationship Id="rId4" Type="http://schemas.openxmlformats.org/officeDocument/2006/relationships/oleObject" Target="../embeddings/oleObject1.bin"/><Relationship Id="rId9" Type="http://schemas.openxmlformats.org/officeDocument/2006/relationships/ctrlProp" Target="../ctrlProps/ctrlProp4.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E61D9-5D5A-4CB5-8878-9A054B810AA7}">
  <dimension ref="A1:V1157"/>
  <sheetViews>
    <sheetView showGridLines="0" tabSelected="1" view="pageBreakPreview" zoomScale="90" zoomScaleNormal="80" zoomScaleSheetLayoutView="90" zoomScalePageLayoutView="85" workbookViewId="0">
      <selection activeCell="A2" sqref="A2"/>
    </sheetView>
  </sheetViews>
  <sheetFormatPr defaultColWidth="8.85546875" defaultRowHeight="12" outlineLevelRow="2" x14ac:dyDescent="0.2"/>
  <cols>
    <col min="1" max="1" width="7.28515625" style="43" customWidth="1"/>
    <col min="2" max="2" width="46.28515625" style="18" customWidth="1"/>
    <col min="3" max="3" width="12.28515625" style="42" customWidth="1"/>
    <col min="4" max="4" width="7.42578125" style="43" customWidth="1"/>
    <col min="5" max="5" width="9.7109375" style="43" customWidth="1"/>
    <col min="6" max="6" width="13.7109375" style="44" customWidth="1"/>
    <col min="7" max="7" width="16.85546875" style="44" customWidth="1"/>
    <col min="8" max="8" width="7.28515625" style="45" customWidth="1"/>
    <col min="9" max="9" width="14.85546875" style="46" customWidth="1"/>
    <col min="10" max="10" width="18.140625" style="44" customWidth="1"/>
    <col min="11" max="11" width="2.7109375" style="24" customWidth="1"/>
    <col min="12" max="12" width="72.42578125" style="34" hidden="1" customWidth="1"/>
    <col min="13" max="13" width="6.5703125" style="21" customWidth="1"/>
    <col min="14" max="14" width="8.85546875" style="47" customWidth="1"/>
    <col min="15" max="15" width="9.28515625" style="18" customWidth="1"/>
    <col min="16" max="16" width="12" style="18" customWidth="1"/>
    <col min="17" max="17" width="8.85546875" style="18" customWidth="1"/>
    <col min="18" max="18" width="19.42578125" style="18" customWidth="1"/>
    <col min="19" max="19" width="9" style="18" customWidth="1"/>
    <col min="20" max="22" width="8.85546875" style="18" customWidth="1"/>
    <col min="23" max="257" width="8.85546875" style="18"/>
    <col min="258" max="258" width="7.140625" style="18" customWidth="1"/>
    <col min="259" max="259" width="69.140625" style="18" bestFit="1" customWidth="1"/>
    <col min="260" max="260" width="13.85546875" style="18" customWidth="1"/>
    <col min="261" max="261" width="6.7109375" style="18" customWidth="1"/>
    <col min="262" max="262" width="8.140625" style="18" bestFit="1" customWidth="1"/>
    <col min="263" max="263" width="17.28515625" style="18" bestFit="1" customWidth="1"/>
    <col min="264" max="264" width="19.7109375" style="18" bestFit="1" customWidth="1"/>
    <col min="265" max="265" width="7.85546875" style="18" customWidth="1"/>
    <col min="266" max="266" width="12.42578125" style="18" bestFit="1" customWidth="1"/>
    <col min="267" max="267" width="19.7109375" style="18" bestFit="1" customWidth="1"/>
    <col min="268" max="271" width="0" style="18" hidden="1" customWidth="1"/>
    <col min="272" max="273" width="8.85546875" style="18"/>
    <col min="274" max="274" width="19.42578125" style="18" bestFit="1" customWidth="1"/>
    <col min="275" max="275" width="9" style="18" bestFit="1" customWidth="1"/>
    <col min="276" max="513" width="8.85546875" style="18"/>
    <col min="514" max="514" width="7.140625" style="18" customWidth="1"/>
    <col min="515" max="515" width="69.140625" style="18" bestFit="1" customWidth="1"/>
    <col min="516" max="516" width="13.85546875" style="18" customWidth="1"/>
    <col min="517" max="517" width="6.7109375" style="18" customWidth="1"/>
    <col min="518" max="518" width="8.140625" style="18" bestFit="1" customWidth="1"/>
    <col min="519" max="519" width="17.28515625" style="18" bestFit="1" customWidth="1"/>
    <col min="520" max="520" width="19.7109375" style="18" bestFit="1" customWidth="1"/>
    <col min="521" max="521" width="7.85546875" style="18" customWidth="1"/>
    <col min="522" max="522" width="12.42578125" style="18" bestFit="1" customWidth="1"/>
    <col min="523" max="523" width="19.7109375" style="18" bestFit="1" customWidth="1"/>
    <col min="524" max="527" width="0" style="18" hidden="1" customWidth="1"/>
    <col min="528" max="529" width="8.85546875" style="18"/>
    <col min="530" max="530" width="19.42578125" style="18" bestFit="1" customWidth="1"/>
    <col min="531" max="531" width="9" style="18" bestFit="1" customWidth="1"/>
    <col min="532" max="769" width="8.85546875" style="18"/>
    <col min="770" max="770" width="7.140625" style="18" customWidth="1"/>
    <col min="771" max="771" width="69.140625" style="18" bestFit="1" customWidth="1"/>
    <col min="772" max="772" width="13.85546875" style="18" customWidth="1"/>
    <col min="773" max="773" width="6.7109375" style="18" customWidth="1"/>
    <col min="774" max="774" width="8.140625" style="18" bestFit="1" customWidth="1"/>
    <col min="775" max="775" width="17.28515625" style="18" bestFit="1" customWidth="1"/>
    <col min="776" max="776" width="19.7109375" style="18" bestFit="1" customWidth="1"/>
    <col min="777" max="777" width="7.85546875" style="18" customWidth="1"/>
    <col min="778" max="778" width="12.42578125" style="18" bestFit="1" customWidth="1"/>
    <col min="779" max="779" width="19.7109375" style="18" bestFit="1" customWidth="1"/>
    <col min="780" max="783" width="0" style="18" hidden="1" customWidth="1"/>
    <col min="784" max="785" width="8.85546875" style="18"/>
    <col min="786" max="786" width="19.42578125" style="18" bestFit="1" customWidth="1"/>
    <col min="787" max="787" width="9" style="18" bestFit="1" customWidth="1"/>
    <col min="788" max="1025" width="8.85546875" style="18"/>
    <col min="1026" max="1026" width="7.140625" style="18" customWidth="1"/>
    <col min="1027" max="1027" width="69.140625" style="18" bestFit="1" customWidth="1"/>
    <col min="1028" max="1028" width="13.85546875" style="18" customWidth="1"/>
    <col min="1029" max="1029" width="6.7109375" style="18" customWidth="1"/>
    <col min="1030" max="1030" width="8.140625" style="18" bestFit="1" customWidth="1"/>
    <col min="1031" max="1031" width="17.28515625" style="18" bestFit="1" customWidth="1"/>
    <col min="1032" max="1032" width="19.7109375" style="18" bestFit="1" customWidth="1"/>
    <col min="1033" max="1033" width="7.85546875" style="18" customWidth="1"/>
    <col min="1034" max="1034" width="12.42578125" style="18" bestFit="1" customWidth="1"/>
    <col min="1035" max="1035" width="19.7109375" style="18" bestFit="1" customWidth="1"/>
    <col min="1036" max="1039" width="0" style="18" hidden="1" customWidth="1"/>
    <col min="1040" max="1041" width="8.85546875" style="18"/>
    <col min="1042" max="1042" width="19.42578125" style="18" bestFit="1" customWidth="1"/>
    <col min="1043" max="1043" width="9" style="18" bestFit="1" customWidth="1"/>
    <col min="1044" max="1281" width="8.85546875" style="18"/>
    <col min="1282" max="1282" width="7.140625" style="18" customWidth="1"/>
    <col min="1283" max="1283" width="69.140625" style="18" bestFit="1" customWidth="1"/>
    <col min="1284" max="1284" width="13.85546875" style="18" customWidth="1"/>
    <col min="1285" max="1285" width="6.7109375" style="18" customWidth="1"/>
    <col min="1286" max="1286" width="8.140625" style="18" bestFit="1" customWidth="1"/>
    <col min="1287" max="1287" width="17.28515625" style="18" bestFit="1" customWidth="1"/>
    <col min="1288" max="1288" width="19.7109375" style="18" bestFit="1" customWidth="1"/>
    <col min="1289" max="1289" width="7.85546875" style="18" customWidth="1"/>
    <col min="1290" max="1290" width="12.42578125" style="18" bestFit="1" customWidth="1"/>
    <col min="1291" max="1291" width="19.7109375" style="18" bestFit="1" customWidth="1"/>
    <col min="1292" max="1295" width="0" style="18" hidden="1" customWidth="1"/>
    <col min="1296" max="1297" width="8.85546875" style="18"/>
    <col min="1298" max="1298" width="19.42578125" style="18" bestFit="1" customWidth="1"/>
    <col min="1299" max="1299" width="9" style="18" bestFit="1" customWidth="1"/>
    <col min="1300" max="1537" width="8.85546875" style="18"/>
    <col min="1538" max="1538" width="7.140625" style="18" customWidth="1"/>
    <col min="1539" max="1539" width="69.140625" style="18" bestFit="1" customWidth="1"/>
    <col min="1540" max="1540" width="13.85546875" style="18" customWidth="1"/>
    <col min="1541" max="1541" width="6.7109375" style="18" customWidth="1"/>
    <col min="1542" max="1542" width="8.140625" style="18" bestFit="1" customWidth="1"/>
    <col min="1543" max="1543" width="17.28515625" style="18" bestFit="1" customWidth="1"/>
    <col min="1544" max="1544" width="19.7109375" style="18" bestFit="1" customWidth="1"/>
    <col min="1545" max="1545" width="7.85546875" style="18" customWidth="1"/>
    <col min="1546" max="1546" width="12.42578125" style="18" bestFit="1" customWidth="1"/>
    <col min="1547" max="1547" width="19.7109375" style="18" bestFit="1" customWidth="1"/>
    <col min="1548" max="1551" width="0" style="18" hidden="1" customWidth="1"/>
    <col min="1552" max="1553" width="8.85546875" style="18"/>
    <col min="1554" max="1554" width="19.42578125" style="18" bestFit="1" customWidth="1"/>
    <col min="1555" max="1555" width="9" style="18" bestFit="1" customWidth="1"/>
    <col min="1556" max="1793" width="8.85546875" style="18"/>
    <col min="1794" max="1794" width="7.140625" style="18" customWidth="1"/>
    <col min="1795" max="1795" width="69.140625" style="18" bestFit="1" customWidth="1"/>
    <col min="1796" max="1796" width="13.85546875" style="18" customWidth="1"/>
    <col min="1797" max="1797" width="6.7109375" style="18" customWidth="1"/>
    <col min="1798" max="1798" width="8.140625" style="18" bestFit="1" customWidth="1"/>
    <col min="1799" max="1799" width="17.28515625" style="18" bestFit="1" customWidth="1"/>
    <col min="1800" max="1800" width="19.7109375" style="18" bestFit="1" customWidth="1"/>
    <col min="1801" max="1801" width="7.85546875" style="18" customWidth="1"/>
    <col min="1802" max="1802" width="12.42578125" style="18" bestFit="1" customWidth="1"/>
    <col min="1803" max="1803" width="19.7109375" style="18" bestFit="1" customWidth="1"/>
    <col min="1804" max="1807" width="0" style="18" hidden="1" customWidth="1"/>
    <col min="1808" max="1809" width="8.85546875" style="18"/>
    <col min="1810" max="1810" width="19.42578125" style="18" bestFit="1" customWidth="1"/>
    <col min="1811" max="1811" width="9" style="18" bestFit="1" customWidth="1"/>
    <col min="1812" max="2049" width="8.85546875" style="18"/>
    <col min="2050" max="2050" width="7.140625" style="18" customWidth="1"/>
    <col min="2051" max="2051" width="69.140625" style="18" bestFit="1" customWidth="1"/>
    <col min="2052" max="2052" width="13.85546875" style="18" customWidth="1"/>
    <col min="2053" max="2053" width="6.7109375" style="18" customWidth="1"/>
    <col min="2054" max="2054" width="8.140625" style="18" bestFit="1" customWidth="1"/>
    <col min="2055" max="2055" width="17.28515625" style="18" bestFit="1" customWidth="1"/>
    <col min="2056" max="2056" width="19.7109375" style="18" bestFit="1" customWidth="1"/>
    <col min="2057" max="2057" width="7.85546875" style="18" customWidth="1"/>
    <col min="2058" max="2058" width="12.42578125" style="18" bestFit="1" customWidth="1"/>
    <col min="2059" max="2059" width="19.7109375" style="18" bestFit="1" customWidth="1"/>
    <col min="2060" max="2063" width="0" style="18" hidden="1" customWidth="1"/>
    <col min="2064" max="2065" width="8.85546875" style="18"/>
    <col min="2066" max="2066" width="19.42578125" style="18" bestFit="1" customWidth="1"/>
    <col min="2067" max="2067" width="9" style="18" bestFit="1" customWidth="1"/>
    <col min="2068" max="2305" width="8.85546875" style="18"/>
    <col min="2306" max="2306" width="7.140625" style="18" customWidth="1"/>
    <col min="2307" max="2307" width="69.140625" style="18" bestFit="1" customWidth="1"/>
    <col min="2308" max="2308" width="13.85546875" style="18" customWidth="1"/>
    <col min="2309" max="2309" width="6.7109375" style="18" customWidth="1"/>
    <col min="2310" max="2310" width="8.140625" style="18" bestFit="1" customWidth="1"/>
    <col min="2311" max="2311" width="17.28515625" style="18" bestFit="1" customWidth="1"/>
    <col min="2312" max="2312" width="19.7109375" style="18" bestFit="1" customWidth="1"/>
    <col min="2313" max="2313" width="7.85546875" style="18" customWidth="1"/>
    <col min="2314" max="2314" width="12.42578125" style="18" bestFit="1" customWidth="1"/>
    <col min="2315" max="2315" width="19.7109375" style="18" bestFit="1" customWidth="1"/>
    <col min="2316" max="2319" width="0" style="18" hidden="1" customWidth="1"/>
    <col min="2320" max="2321" width="8.85546875" style="18"/>
    <col min="2322" max="2322" width="19.42578125" style="18" bestFit="1" customWidth="1"/>
    <col min="2323" max="2323" width="9" style="18" bestFit="1" customWidth="1"/>
    <col min="2324" max="2561" width="8.85546875" style="18"/>
    <col min="2562" max="2562" width="7.140625" style="18" customWidth="1"/>
    <col min="2563" max="2563" width="69.140625" style="18" bestFit="1" customWidth="1"/>
    <col min="2564" max="2564" width="13.85546875" style="18" customWidth="1"/>
    <col min="2565" max="2565" width="6.7109375" style="18" customWidth="1"/>
    <col min="2566" max="2566" width="8.140625" style="18" bestFit="1" customWidth="1"/>
    <col min="2567" max="2567" width="17.28515625" style="18" bestFit="1" customWidth="1"/>
    <col min="2568" max="2568" width="19.7109375" style="18" bestFit="1" customWidth="1"/>
    <col min="2569" max="2569" width="7.85546875" style="18" customWidth="1"/>
    <col min="2570" max="2570" width="12.42578125" style="18" bestFit="1" customWidth="1"/>
    <col min="2571" max="2571" width="19.7109375" style="18" bestFit="1" customWidth="1"/>
    <col min="2572" max="2575" width="0" style="18" hidden="1" customWidth="1"/>
    <col min="2576" max="2577" width="8.85546875" style="18"/>
    <col min="2578" max="2578" width="19.42578125" style="18" bestFit="1" customWidth="1"/>
    <col min="2579" max="2579" width="9" style="18" bestFit="1" customWidth="1"/>
    <col min="2580" max="2817" width="8.85546875" style="18"/>
    <col min="2818" max="2818" width="7.140625" style="18" customWidth="1"/>
    <col min="2819" max="2819" width="69.140625" style="18" bestFit="1" customWidth="1"/>
    <col min="2820" max="2820" width="13.85546875" style="18" customWidth="1"/>
    <col min="2821" max="2821" width="6.7109375" style="18" customWidth="1"/>
    <col min="2822" max="2822" width="8.140625" style="18" bestFit="1" customWidth="1"/>
    <col min="2823" max="2823" width="17.28515625" style="18" bestFit="1" customWidth="1"/>
    <col min="2824" max="2824" width="19.7109375" style="18" bestFit="1" customWidth="1"/>
    <col min="2825" max="2825" width="7.85546875" style="18" customWidth="1"/>
    <col min="2826" max="2826" width="12.42578125" style="18" bestFit="1" customWidth="1"/>
    <col min="2827" max="2827" width="19.7109375" style="18" bestFit="1" customWidth="1"/>
    <col min="2828" max="2831" width="0" style="18" hidden="1" customWidth="1"/>
    <col min="2832" max="2833" width="8.85546875" style="18"/>
    <col min="2834" max="2834" width="19.42578125" style="18" bestFit="1" customWidth="1"/>
    <col min="2835" max="2835" width="9" style="18" bestFit="1" customWidth="1"/>
    <col min="2836" max="3073" width="8.85546875" style="18"/>
    <col min="3074" max="3074" width="7.140625" style="18" customWidth="1"/>
    <col min="3075" max="3075" width="69.140625" style="18" bestFit="1" customWidth="1"/>
    <col min="3076" max="3076" width="13.85546875" style="18" customWidth="1"/>
    <col min="3077" max="3077" width="6.7109375" style="18" customWidth="1"/>
    <col min="3078" max="3078" width="8.140625" style="18" bestFit="1" customWidth="1"/>
    <col min="3079" max="3079" width="17.28515625" style="18" bestFit="1" customWidth="1"/>
    <col min="3080" max="3080" width="19.7109375" style="18" bestFit="1" customWidth="1"/>
    <col min="3081" max="3081" width="7.85546875" style="18" customWidth="1"/>
    <col min="3082" max="3082" width="12.42578125" style="18" bestFit="1" customWidth="1"/>
    <col min="3083" max="3083" width="19.7109375" style="18" bestFit="1" customWidth="1"/>
    <col min="3084" max="3087" width="0" style="18" hidden="1" customWidth="1"/>
    <col min="3088" max="3089" width="8.85546875" style="18"/>
    <col min="3090" max="3090" width="19.42578125" style="18" bestFit="1" customWidth="1"/>
    <col min="3091" max="3091" width="9" style="18" bestFit="1" customWidth="1"/>
    <col min="3092" max="3329" width="8.85546875" style="18"/>
    <col min="3330" max="3330" width="7.140625" style="18" customWidth="1"/>
    <col min="3331" max="3331" width="69.140625" style="18" bestFit="1" customWidth="1"/>
    <col min="3332" max="3332" width="13.85546875" style="18" customWidth="1"/>
    <col min="3333" max="3333" width="6.7109375" style="18" customWidth="1"/>
    <col min="3334" max="3334" width="8.140625" style="18" bestFit="1" customWidth="1"/>
    <col min="3335" max="3335" width="17.28515625" style="18" bestFit="1" customWidth="1"/>
    <col min="3336" max="3336" width="19.7109375" style="18" bestFit="1" customWidth="1"/>
    <col min="3337" max="3337" width="7.85546875" style="18" customWidth="1"/>
    <col min="3338" max="3338" width="12.42578125" style="18" bestFit="1" customWidth="1"/>
    <col min="3339" max="3339" width="19.7109375" style="18" bestFit="1" customWidth="1"/>
    <col min="3340" max="3343" width="0" style="18" hidden="1" customWidth="1"/>
    <col min="3344" max="3345" width="8.85546875" style="18"/>
    <col min="3346" max="3346" width="19.42578125" style="18" bestFit="1" customWidth="1"/>
    <col min="3347" max="3347" width="9" style="18" bestFit="1" customWidth="1"/>
    <col min="3348" max="3585" width="8.85546875" style="18"/>
    <col min="3586" max="3586" width="7.140625" style="18" customWidth="1"/>
    <col min="3587" max="3587" width="69.140625" style="18" bestFit="1" customWidth="1"/>
    <col min="3588" max="3588" width="13.85546875" style="18" customWidth="1"/>
    <col min="3589" max="3589" width="6.7109375" style="18" customWidth="1"/>
    <col min="3590" max="3590" width="8.140625" style="18" bestFit="1" customWidth="1"/>
    <col min="3591" max="3591" width="17.28515625" style="18" bestFit="1" customWidth="1"/>
    <col min="3592" max="3592" width="19.7109375" style="18" bestFit="1" customWidth="1"/>
    <col min="3593" max="3593" width="7.85546875" style="18" customWidth="1"/>
    <col min="3594" max="3594" width="12.42578125" style="18" bestFit="1" customWidth="1"/>
    <col min="3595" max="3595" width="19.7109375" style="18" bestFit="1" customWidth="1"/>
    <col min="3596" max="3599" width="0" style="18" hidden="1" customWidth="1"/>
    <col min="3600" max="3601" width="8.85546875" style="18"/>
    <col min="3602" max="3602" width="19.42578125" style="18" bestFit="1" customWidth="1"/>
    <col min="3603" max="3603" width="9" style="18" bestFit="1" customWidth="1"/>
    <col min="3604" max="3841" width="8.85546875" style="18"/>
    <col min="3842" max="3842" width="7.140625" style="18" customWidth="1"/>
    <col min="3843" max="3843" width="69.140625" style="18" bestFit="1" customWidth="1"/>
    <col min="3844" max="3844" width="13.85546875" style="18" customWidth="1"/>
    <col min="3845" max="3845" width="6.7109375" style="18" customWidth="1"/>
    <col min="3846" max="3846" width="8.140625" style="18" bestFit="1" customWidth="1"/>
    <col min="3847" max="3847" width="17.28515625" style="18" bestFit="1" customWidth="1"/>
    <col min="3848" max="3848" width="19.7109375" style="18" bestFit="1" customWidth="1"/>
    <col min="3849" max="3849" width="7.85546875" style="18" customWidth="1"/>
    <col min="3850" max="3850" width="12.42578125" style="18" bestFit="1" customWidth="1"/>
    <col min="3851" max="3851" width="19.7109375" style="18" bestFit="1" customWidth="1"/>
    <col min="3852" max="3855" width="0" style="18" hidden="1" customWidth="1"/>
    <col min="3856" max="3857" width="8.85546875" style="18"/>
    <col min="3858" max="3858" width="19.42578125" style="18" bestFit="1" customWidth="1"/>
    <col min="3859" max="3859" width="9" style="18" bestFit="1" customWidth="1"/>
    <col min="3860" max="4097" width="8.85546875" style="18"/>
    <col min="4098" max="4098" width="7.140625" style="18" customWidth="1"/>
    <col min="4099" max="4099" width="69.140625" style="18" bestFit="1" customWidth="1"/>
    <col min="4100" max="4100" width="13.85546875" style="18" customWidth="1"/>
    <col min="4101" max="4101" width="6.7109375" style="18" customWidth="1"/>
    <col min="4102" max="4102" width="8.140625" style="18" bestFit="1" customWidth="1"/>
    <col min="4103" max="4103" width="17.28515625" style="18" bestFit="1" customWidth="1"/>
    <col min="4104" max="4104" width="19.7109375" style="18" bestFit="1" customWidth="1"/>
    <col min="4105" max="4105" width="7.85546875" style="18" customWidth="1"/>
    <col min="4106" max="4106" width="12.42578125" style="18" bestFit="1" customWidth="1"/>
    <col min="4107" max="4107" width="19.7109375" style="18" bestFit="1" customWidth="1"/>
    <col min="4108" max="4111" width="0" style="18" hidden="1" customWidth="1"/>
    <col min="4112" max="4113" width="8.85546875" style="18"/>
    <col min="4114" max="4114" width="19.42578125" style="18" bestFit="1" customWidth="1"/>
    <col min="4115" max="4115" width="9" style="18" bestFit="1" customWidth="1"/>
    <col min="4116" max="4353" width="8.85546875" style="18"/>
    <col min="4354" max="4354" width="7.140625" style="18" customWidth="1"/>
    <col min="4355" max="4355" width="69.140625" style="18" bestFit="1" customWidth="1"/>
    <col min="4356" max="4356" width="13.85546875" style="18" customWidth="1"/>
    <col min="4357" max="4357" width="6.7109375" style="18" customWidth="1"/>
    <col min="4358" max="4358" width="8.140625" style="18" bestFit="1" customWidth="1"/>
    <col min="4359" max="4359" width="17.28515625" style="18" bestFit="1" customWidth="1"/>
    <col min="4360" max="4360" width="19.7109375" style="18" bestFit="1" customWidth="1"/>
    <col min="4361" max="4361" width="7.85546875" style="18" customWidth="1"/>
    <col min="4362" max="4362" width="12.42578125" style="18" bestFit="1" customWidth="1"/>
    <col min="4363" max="4363" width="19.7109375" style="18" bestFit="1" customWidth="1"/>
    <col min="4364" max="4367" width="0" style="18" hidden="1" customWidth="1"/>
    <col min="4368" max="4369" width="8.85546875" style="18"/>
    <col min="4370" max="4370" width="19.42578125" style="18" bestFit="1" customWidth="1"/>
    <col min="4371" max="4371" width="9" style="18" bestFit="1" customWidth="1"/>
    <col min="4372" max="4609" width="8.85546875" style="18"/>
    <col min="4610" max="4610" width="7.140625" style="18" customWidth="1"/>
    <col min="4611" max="4611" width="69.140625" style="18" bestFit="1" customWidth="1"/>
    <col min="4612" max="4612" width="13.85546875" style="18" customWidth="1"/>
    <col min="4613" max="4613" width="6.7109375" style="18" customWidth="1"/>
    <col min="4614" max="4614" width="8.140625" style="18" bestFit="1" customWidth="1"/>
    <col min="4615" max="4615" width="17.28515625" style="18" bestFit="1" customWidth="1"/>
    <col min="4616" max="4616" width="19.7109375" style="18" bestFit="1" customWidth="1"/>
    <col min="4617" max="4617" width="7.85546875" style="18" customWidth="1"/>
    <col min="4618" max="4618" width="12.42578125" style="18" bestFit="1" customWidth="1"/>
    <col min="4619" max="4619" width="19.7109375" style="18" bestFit="1" customWidth="1"/>
    <col min="4620" max="4623" width="0" style="18" hidden="1" customWidth="1"/>
    <col min="4624" max="4625" width="8.85546875" style="18"/>
    <col min="4626" max="4626" width="19.42578125" style="18" bestFit="1" customWidth="1"/>
    <col min="4627" max="4627" width="9" style="18" bestFit="1" customWidth="1"/>
    <col min="4628" max="4865" width="8.85546875" style="18"/>
    <col min="4866" max="4866" width="7.140625" style="18" customWidth="1"/>
    <col min="4867" max="4867" width="69.140625" style="18" bestFit="1" customWidth="1"/>
    <col min="4868" max="4868" width="13.85546875" style="18" customWidth="1"/>
    <col min="4869" max="4869" width="6.7109375" style="18" customWidth="1"/>
    <col min="4870" max="4870" width="8.140625" style="18" bestFit="1" customWidth="1"/>
    <col min="4871" max="4871" width="17.28515625" style="18" bestFit="1" customWidth="1"/>
    <col min="4872" max="4872" width="19.7109375" style="18" bestFit="1" customWidth="1"/>
    <col min="4873" max="4873" width="7.85546875" style="18" customWidth="1"/>
    <col min="4874" max="4874" width="12.42578125" style="18" bestFit="1" customWidth="1"/>
    <col min="4875" max="4875" width="19.7109375" style="18" bestFit="1" customWidth="1"/>
    <col min="4876" max="4879" width="0" style="18" hidden="1" customWidth="1"/>
    <col min="4880" max="4881" width="8.85546875" style="18"/>
    <col min="4882" max="4882" width="19.42578125" style="18" bestFit="1" customWidth="1"/>
    <col min="4883" max="4883" width="9" style="18" bestFit="1" customWidth="1"/>
    <col min="4884" max="5121" width="8.85546875" style="18"/>
    <col min="5122" max="5122" width="7.140625" style="18" customWidth="1"/>
    <col min="5123" max="5123" width="69.140625" style="18" bestFit="1" customWidth="1"/>
    <col min="5124" max="5124" width="13.85546875" style="18" customWidth="1"/>
    <col min="5125" max="5125" width="6.7109375" style="18" customWidth="1"/>
    <col min="5126" max="5126" width="8.140625" style="18" bestFit="1" customWidth="1"/>
    <col min="5127" max="5127" width="17.28515625" style="18" bestFit="1" customWidth="1"/>
    <col min="5128" max="5128" width="19.7109375" style="18" bestFit="1" customWidth="1"/>
    <col min="5129" max="5129" width="7.85546875" style="18" customWidth="1"/>
    <col min="5130" max="5130" width="12.42578125" style="18" bestFit="1" customWidth="1"/>
    <col min="5131" max="5131" width="19.7109375" style="18" bestFit="1" customWidth="1"/>
    <col min="5132" max="5135" width="0" style="18" hidden="1" customWidth="1"/>
    <col min="5136" max="5137" width="8.85546875" style="18"/>
    <col min="5138" max="5138" width="19.42578125" style="18" bestFit="1" customWidth="1"/>
    <col min="5139" max="5139" width="9" style="18" bestFit="1" customWidth="1"/>
    <col min="5140" max="5377" width="8.85546875" style="18"/>
    <col min="5378" max="5378" width="7.140625" style="18" customWidth="1"/>
    <col min="5379" max="5379" width="69.140625" style="18" bestFit="1" customWidth="1"/>
    <col min="5380" max="5380" width="13.85546875" style="18" customWidth="1"/>
    <col min="5381" max="5381" width="6.7109375" style="18" customWidth="1"/>
    <col min="5382" max="5382" width="8.140625" style="18" bestFit="1" customWidth="1"/>
    <col min="5383" max="5383" width="17.28515625" style="18" bestFit="1" customWidth="1"/>
    <col min="5384" max="5384" width="19.7109375" style="18" bestFit="1" customWidth="1"/>
    <col min="5385" max="5385" width="7.85546875" style="18" customWidth="1"/>
    <col min="5386" max="5386" width="12.42578125" style="18" bestFit="1" customWidth="1"/>
    <col min="5387" max="5387" width="19.7109375" style="18" bestFit="1" customWidth="1"/>
    <col min="5388" max="5391" width="0" style="18" hidden="1" customWidth="1"/>
    <col min="5392" max="5393" width="8.85546875" style="18"/>
    <col min="5394" max="5394" width="19.42578125" style="18" bestFit="1" customWidth="1"/>
    <col min="5395" max="5395" width="9" style="18" bestFit="1" customWidth="1"/>
    <col min="5396" max="5633" width="8.85546875" style="18"/>
    <col min="5634" max="5634" width="7.140625" style="18" customWidth="1"/>
    <col min="5635" max="5635" width="69.140625" style="18" bestFit="1" customWidth="1"/>
    <col min="5636" max="5636" width="13.85546875" style="18" customWidth="1"/>
    <col min="5637" max="5637" width="6.7109375" style="18" customWidth="1"/>
    <col min="5638" max="5638" width="8.140625" style="18" bestFit="1" customWidth="1"/>
    <col min="5639" max="5639" width="17.28515625" style="18" bestFit="1" customWidth="1"/>
    <col min="5640" max="5640" width="19.7109375" style="18" bestFit="1" customWidth="1"/>
    <col min="5641" max="5641" width="7.85546875" style="18" customWidth="1"/>
    <col min="5642" max="5642" width="12.42578125" style="18" bestFit="1" customWidth="1"/>
    <col min="5643" max="5643" width="19.7109375" style="18" bestFit="1" customWidth="1"/>
    <col min="5644" max="5647" width="0" style="18" hidden="1" customWidth="1"/>
    <col min="5648" max="5649" width="8.85546875" style="18"/>
    <col min="5650" max="5650" width="19.42578125" style="18" bestFit="1" customWidth="1"/>
    <col min="5651" max="5651" width="9" style="18" bestFit="1" customWidth="1"/>
    <col min="5652" max="5889" width="8.85546875" style="18"/>
    <col min="5890" max="5890" width="7.140625" style="18" customWidth="1"/>
    <col min="5891" max="5891" width="69.140625" style="18" bestFit="1" customWidth="1"/>
    <col min="5892" max="5892" width="13.85546875" style="18" customWidth="1"/>
    <col min="5893" max="5893" width="6.7109375" style="18" customWidth="1"/>
    <col min="5894" max="5894" width="8.140625" style="18" bestFit="1" customWidth="1"/>
    <col min="5895" max="5895" width="17.28515625" style="18" bestFit="1" customWidth="1"/>
    <col min="5896" max="5896" width="19.7109375" style="18" bestFit="1" customWidth="1"/>
    <col min="5897" max="5897" width="7.85546875" style="18" customWidth="1"/>
    <col min="5898" max="5898" width="12.42578125" style="18" bestFit="1" customWidth="1"/>
    <col min="5899" max="5899" width="19.7109375" style="18" bestFit="1" customWidth="1"/>
    <col min="5900" max="5903" width="0" style="18" hidden="1" customWidth="1"/>
    <col min="5904" max="5905" width="8.85546875" style="18"/>
    <col min="5906" max="5906" width="19.42578125" style="18" bestFit="1" customWidth="1"/>
    <col min="5907" max="5907" width="9" style="18" bestFit="1" customWidth="1"/>
    <col min="5908" max="6145" width="8.85546875" style="18"/>
    <col min="6146" max="6146" width="7.140625" style="18" customWidth="1"/>
    <col min="6147" max="6147" width="69.140625" style="18" bestFit="1" customWidth="1"/>
    <col min="6148" max="6148" width="13.85546875" style="18" customWidth="1"/>
    <col min="6149" max="6149" width="6.7109375" style="18" customWidth="1"/>
    <col min="6150" max="6150" width="8.140625" style="18" bestFit="1" customWidth="1"/>
    <col min="6151" max="6151" width="17.28515625" style="18" bestFit="1" customWidth="1"/>
    <col min="6152" max="6152" width="19.7109375" style="18" bestFit="1" customWidth="1"/>
    <col min="6153" max="6153" width="7.85546875" style="18" customWidth="1"/>
    <col min="6154" max="6154" width="12.42578125" style="18" bestFit="1" customWidth="1"/>
    <col min="6155" max="6155" width="19.7109375" style="18" bestFit="1" customWidth="1"/>
    <col min="6156" max="6159" width="0" style="18" hidden="1" customWidth="1"/>
    <col min="6160" max="6161" width="8.85546875" style="18"/>
    <col min="6162" max="6162" width="19.42578125" style="18" bestFit="1" customWidth="1"/>
    <col min="6163" max="6163" width="9" style="18" bestFit="1" customWidth="1"/>
    <col min="6164" max="6401" width="8.85546875" style="18"/>
    <col min="6402" max="6402" width="7.140625" style="18" customWidth="1"/>
    <col min="6403" max="6403" width="69.140625" style="18" bestFit="1" customWidth="1"/>
    <col min="6404" max="6404" width="13.85546875" style="18" customWidth="1"/>
    <col min="6405" max="6405" width="6.7109375" style="18" customWidth="1"/>
    <col min="6406" max="6406" width="8.140625" style="18" bestFit="1" customWidth="1"/>
    <col min="6407" max="6407" width="17.28515625" style="18" bestFit="1" customWidth="1"/>
    <col min="6408" max="6408" width="19.7109375" style="18" bestFit="1" customWidth="1"/>
    <col min="6409" max="6409" width="7.85546875" style="18" customWidth="1"/>
    <col min="6410" max="6410" width="12.42578125" style="18" bestFit="1" customWidth="1"/>
    <col min="6411" max="6411" width="19.7109375" style="18" bestFit="1" customWidth="1"/>
    <col min="6412" max="6415" width="0" style="18" hidden="1" customWidth="1"/>
    <col min="6416" max="6417" width="8.85546875" style="18"/>
    <col min="6418" max="6418" width="19.42578125" style="18" bestFit="1" customWidth="1"/>
    <col min="6419" max="6419" width="9" style="18" bestFit="1" customWidth="1"/>
    <col min="6420" max="6657" width="8.85546875" style="18"/>
    <col min="6658" max="6658" width="7.140625" style="18" customWidth="1"/>
    <col min="6659" max="6659" width="69.140625" style="18" bestFit="1" customWidth="1"/>
    <col min="6660" max="6660" width="13.85546875" style="18" customWidth="1"/>
    <col min="6661" max="6661" width="6.7109375" style="18" customWidth="1"/>
    <col min="6662" max="6662" width="8.140625" style="18" bestFit="1" customWidth="1"/>
    <col min="6663" max="6663" width="17.28515625" style="18" bestFit="1" customWidth="1"/>
    <col min="6664" max="6664" width="19.7109375" style="18" bestFit="1" customWidth="1"/>
    <col min="6665" max="6665" width="7.85546875" style="18" customWidth="1"/>
    <col min="6666" max="6666" width="12.42578125" style="18" bestFit="1" customWidth="1"/>
    <col min="6667" max="6667" width="19.7109375" style="18" bestFit="1" customWidth="1"/>
    <col min="6668" max="6671" width="0" style="18" hidden="1" customWidth="1"/>
    <col min="6672" max="6673" width="8.85546875" style="18"/>
    <col min="6674" max="6674" width="19.42578125" style="18" bestFit="1" customWidth="1"/>
    <col min="6675" max="6675" width="9" style="18" bestFit="1" customWidth="1"/>
    <col min="6676" max="6913" width="8.85546875" style="18"/>
    <col min="6914" max="6914" width="7.140625" style="18" customWidth="1"/>
    <col min="6915" max="6915" width="69.140625" style="18" bestFit="1" customWidth="1"/>
    <col min="6916" max="6916" width="13.85546875" style="18" customWidth="1"/>
    <col min="6917" max="6917" width="6.7109375" style="18" customWidth="1"/>
    <col min="6918" max="6918" width="8.140625" style="18" bestFit="1" customWidth="1"/>
    <col min="6919" max="6919" width="17.28515625" style="18" bestFit="1" customWidth="1"/>
    <col min="6920" max="6920" width="19.7109375" style="18" bestFit="1" customWidth="1"/>
    <col min="6921" max="6921" width="7.85546875" style="18" customWidth="1"/>
    <col min="6922" max="6922" width="12.42578125" style="18" bestFit="1" customWidth="1"/>
    <col min="6923" max="6923" width="19.7109375" style="18" bestFit="1" customWidth="1"/>
    <col min="6924" max="6927" width="0" style="18" hidden="1" customWidth="1"/>
    <col min="6928" max="6929" width="8.85546875" style="18"/>
    <col min="6930" max="6930" width="19.42578125" style="18" bestFit="1" customWidth="1"/>
    <col min="6931" max="6931" width="9" style="18" bestFit="1" customWidth="1"/>
    <col min="6932" max="7169" width="8.85546875" style="18"/>
    <col min="7170" max="7170" width="7.140625" style="18" customWidth="1"/>
    <col min="7171" max="7171" width="69.140625" style="18" bestFit="1" customWidth="1"/>
    <col min="7172" max="7172" width="13.85546875" style="18" customWidth="1"/>
    <col min="7173" max="7173" width="6.7109375" style="18" customWidth="1"/>
    <col min="7174" max="7174" width="8.140625" style="18" bestFit="1" customWidth="1"/>
    <col min="7175" max="7175" width="17.28515625" style="18" bestFit="1" customWidth="1"/>
    <col min="7176" max="7176" width="19.7109375" style="18" bestFit="1" customWidth="1"/>
    <col min="7177" max="7177" width="7.85546875" style="18" customWidth="1"/>
    <col min="7178" max="7178" width="12.42578125" style="18" bestFit="1" customWidth="1"/>
    <col min="7179" max="7179" width="19.7109375" style="18" bestFit="1" customWidth="1"/>
    <col min="7180" max="7183" width="0" style="18" hidden="1" customWidth="1"/>
    <col min="7184" max="7185" width="8.85546875" style="18"/>
    <col min="7186" max="7186" width="19.42578125" style="18" bestFit="1" customWidth="1"/>
    <col min="7187" max="7187" width="9" style="18" bestFit="1" customWidth="1"/>
    <col min="7188" max="7425" width="8.85546875" style="18"/>
    <col min="7426" max="7426" width="7.140625" style="18" customWidth="1"/>
    <col min="7427" max="7427" width="69.140625" style="18" bestFit="1" customWidth="1"/>
    <col min="7428" max="7428" width="13.85546875" style="18" customWidth="1"/>
    <col min="7429" max="7429" width="6.7109375" style="18" customWidth="1"/>
    <col min="7430" max="7430" width="8.140625" style="18" bestFit="1" customWidth="1"/>
    <col min="7431" max="7431" width="17.28515625" style="18" bestFit="1" customWidth="1"/>
    <col min="7432" max="7432" width="19.7109375" style="18" bestFit="1" customWidth="1"/>
    <col min="7433" max="7433" width="7.85546875" style="18" customWidth="1"/>
    <col min="7434" max="7434" width="12.42578125" style="18" bestFit="1" customWidth="1"/>
    <col min="7435" max="7435" width="19.7109375" style="18" bestFit="1" customWidth="1"/>
    <col min="7436" max="7439" width="0" style="18" hidden="1" customWidth="1"/>
    <col min="7440" max="7441" width="8.85546875" style="18"/>
    <col min="7442" max="7442" width="19.42578125" style="18" bestFit="1" customWidth="1"/>
    <col min="7443" max="7443" width="9" style="18" bestFit="1" customWidth="1"/>
    <col min="7444" max="7681" width="8.85546875" style="18"/>
    <col min="7682" max="7682" width="7.140625" style="18" customWidth="1"/>
    <col min="7683" max="7683" width="69.140625" style="18" bestFit="1" customWidth="1"/>
    <col min="7684" max="7684" width="13.85546875" style="18" customWidth="1"/>
    <col min="7685" max="7685" width="6.7109375" style="18" customWidth="1"/>
    <col min="7686" max="7686" width="8.140625" style="18" bestFit="1" customWidth="1"/>
    <col min="7687" max="7687" width="17.28515625" style="18" bestFit="1" customWidth="1"/>
    <col min="7688" max="7688" width="19.7109375" style="18" bestFit="1" customWidth="1"/>
    <col min="7689" max="7689" width="7.85546875" style="18" customWidth="1"/>
    <col min="7690" max="7690" width="12.42578125" style="18" bestFit="1" customWidth="1"/>
    <col min="7691" max="7691" width="19.7109375" style="18" bestFit="1" customWidth="1"/>
    <col min="7692" max="7695" width="0" style="18" hidden="1" customWidth="1"/>
    <col min="7696" max="7697" width="8.85546875" style="18"/>
    <col min="7698" max="7698" width="19.42578125" style="18" bestFit="1" customWidth="1"/>
    <col min="7699" max="7699" width="9" style="18" bestFit="1" customWidth="1"/>
    <col min="7700" max="7937" width="8.85546875" style="18"/>
    <col min="7938" max="7938" width="7.140625" style="18" customWidth="1"/>
    <col min="7939" max="7939" width="69.140625" style="18" bestFit="1" customWidth="1"/>
    <col min="7940" max="7940" width="13.85546875" style="18" customWidth="1"/>
    <col min="7941" max="7941" width="6.7109375" style="18" customWidth="1"/>
    <col min="7942" max="7942" width="8.140625" style="18" bestFit="1" customWidth="1"/>
    <col min="7943" max="7943" width="17.28515625" style="18" bestFit="1" customWidth="1"/>
    <col min="7944" max="7944" width="19.7109375" style="18" bestFit="1" customWidth="1"/>
    <col min="7945" max="7945" width="7.85546875" style="18" customWidth="1"/>
    <col min="7946" max="7946" width="12.42578125" style="18" bestFit="1" customWidth="1"/>
    <col min="7947" max="7947" width="19.7109375" style="18" bestFit="1" customWidth="1"/>
    <col min="7948" max="7951" width="0" style="18" hidden="1" customWidth="1"/>
    <col min="7952" max="7953" width="8.85546875" style="18"/>
    <col min="7954" max="7954" width="19.42578125" style="18" bestFit="1" customWidth="1"/>
    <col min="7955" max="7955" width="9" style="18" bestFit="1" customWidth="1"/>
    <col min="7956" max="8193" width="8.85546875" style="18"/>
    <col min="8194" max="8194" width="7.140625" style="18" customWidth="1"/>
    <col min="8195" max="8195" width="69.140625" style="18" bestFit="1" customWidth="1"/>
    <col min="8196" max="8196" width="13.85546875" style="18" customWidth="1"/>
    <col min="8197" max="8197" width="6.7109375" style="18" customWidth="1"/>
    <col min="8198" max="8198" width="8.140625" style="18" bestFit="1" customWidth="1"/>
    <col min="8199" max="8199" width="17.28515625" style="18" bestFit="1" customWidth="1"/>
    <col min="8200" max="8200" width="19.7109375" style="18" bestFit="1" customWidth="1"/>
    <col min="8201" max="8201" width="7.85546875" style="18" customWidth="1"/>
    <col min="8202" max="8202" width="12.42578125" style="18" bestFit="1" customWidth="1"/>
    <col min="8203" max="8203" width="19.7109375" style="18" bestFit="1" customWidth="1"/>
    <col min="8204" max="8207" width="0" style="18" hidden="1" customWidth="1"/>
    <col min="8208" max="8209" width="8.85546875" style="18"/>
    <col min="8210" max="8210" width="19.42578125" style="18" bestFit="1" customWidth="1"/>
    <col min="8211" max="8211" width="9" style="18" bestFit="1" customWidth="1"/>
    <col min="8212" max="8449" width="8.85546875" style="18"/>
    <col min="8450" max="8450" width="7.140625" style="18" customWidth="1"/>
    <col min="8451" max="8451" width="69.140625" style="18" bestFit="1" customWidth="1"/>
    <col min="8452" max="8452" width="13.85546875" style="18" customWidth="1"/>
    <col min="8453" max="8453" width="6.7109375" style="18" customWidth="1"/>
    <col min="8454" max="8454" width="8.140625" style="18" bestFit="1" customWidth="1"/>
    <col min="8455" max="8455" width="17.28515625" style="18" bestFit="1" customWidth="1"/>
    <col min="8456" max="8456" width="19.7109375" style="18" bestFit="1" customWidth="1"/>
    <col min="8457" max="8457" width="7.85546875" style="18" customWidth="1"/>
    <col min="8458" max="8458" width="12.42578125" style="18" bestFit="1" customWidth="1"/>
    <col min="8459" max="8459" width="19.7109375" style="18" bestFit="1" customWidth="1"/>
    <col min="8460" max="8463" width="0" style="18" hidden="1" customWidth="1"/>
    <col min="8464" max="8465" width="8.85546875" style="18"/>
    <col min="8466" max="8466" width="19.42578125" style="18" bestFit="1" customWidth="1"/>
    <col min="8467" max="8467" width="9" style="18" bestFit="1" customWidth="1"/>
    <col min="8468" max="8705" width="8.85546875" style="18"/>
    <col min="8706" max="8706" width="7.140625" style="18" customWidth="1"/>
    <col min="8707" max="8707" width="69.140625" style="18" bestFit="1" customWidth="1"/>
    <col min="8708" max="8708" width="13.85546875" style="18" customWidth="1"/>
    <col min="8709" max="8709" width="6.7109375" style="18" customWidth="1"/>
    <col min="8710" max="8710" width="8.140625" style="18" bestFit="1" customWidth="1"/>
    <col min="8711" max="8711" width="17.28515625" style="18" bestFit="1" customWidth="1"/>
    <col min="8712" max="8712" width="19.7109375" style="18" bestFit="1" customWidth="1"/>
    <col min="8713" max="8713" width="7.85546875" style="18" customWidth="1"/>
    <col min="8714" max="8714" width="12.42578125" style="18" bestFit="1" customWidth="1"/>
    <col min="8715" max="8715" width="19.7109375" style="18" bestFit="1" customWidth="1"/>
    <col min="8716" max="8719" width="0" style="18" hidden="1" customWidth="1"/>
    <col min="8720" max="8721" width="8.85546875" style="18"/>
    <col min="8722" max="8722" width="19.42578125" style="18" bestFit="1" customWidth="1"/>
    <col min="8723" max="8723" width="9" style="18" bestFit="1" customWidth="1"/>
    <col min="8724" max="8961" width="8.85546875" style="18"/>
    <col min="8962" max="8962" width="7.140625" style="18" customWidth="1"/>
    <col min="8963" max="8963" width="69.140625" style="18" bestFit="1" customWidth="1"/>
    <col min="8964" max="8964" width="13.85546875" style="18" customWidth="1"/>
    <col min="8965" max="8965" width="6.7109375" style="18" customWidth="1"/>
    <col min="8966" max="8966" width="8.140625" style="18" bestFit="1" customWidth="1"/>
    <col min="8967" max="8967" width="17.28515625" style="18" bestFit="1" customWidth="1"/>
    <col min="8968" max="8968" width="19.7109375" style="18" bestFit="1" customWidth="1"/>
    <col min="8969" max="8969" width="7.85546875" style="18" customWidth="1"/>
    <col min="8970" max="8970" width="12.42578125" style="18" bestFit="1" customWidth="1"/>
    <col min="8971" max="8971" width="19.7109375" style="18" bestFit="1" customWidth="1"/>
    <col min="8972" max="8975" width="0" style="18" hidden="1" customWidth="1"/>
    <col min="8976" max="8977" width="8.85546875" style="18"/>
    <col min="8978" max="8978" width="19.42578125" style="18" bestFit="1" customWidth="1"/>
    <col min="8979" max="8979" width="9" style="18" bestFit="1" customWidth="1"/>
    <col min="8980" max="9217" width="8.85546875" style="18"/>
    <col min="9218" max="9218" width="7.140625" style="18" customWidth="1"/>
    <col min="9219" max="9219" width="69.140625" style="18" bestFit="1" customWidth="1"/>
    <col min="9220" max="9220" width="13.85546875" style="18" customWidth="1"/>
    <col min="9221" max="9221" width="6.7109375" style="18" customWidth="1"/>
    <col min="9222" max="9222" width="8.140625" style="18" bestFit="1" customWidth="1"/>
    <col min="9223" max="9223" width="17.28515625" style="18" bestFit="1" customWidth="1"/>
    <col min="9224" max="9224" width="19.7109375" style="18" bestFit="1" customWidth="1"/>
    <col min="9225" max="9225" width="7.85546875" style="18" customWidth="1"/>
    <col min="9226" max="9226" width="12.42578125" style="18" bestFit="1" customWidth="1"/>
    <col min="9227" max="9227" width="19.7109375" style="18" bestFit="1" customWidth="1"/>
    <col min="9228" max="9231" width="0" style="18" hidden="1" customWidth="1"/>
    <col min="9232" max="9233" width="8.85546875" style="18"/>
    <col min="9234" max="9234" width="19.42578125" style="18" bestFit="1" customWidth="1"/>
    <col min="9235" max="9235" width="9" style="18" bestFit="1" customWidth="1"/>
    <col min="9236" max="9473" width="8.85546875" style="18"/>
    <col min="9474" max="9474" width="7.140625" style="18" customWidth="1"/>
    <col min="9475" max="9475" width="69.140625" style="18" bestFit="1" customWidth="1"/>
    <col min="9476" max="9476" width="13.85546875" style="18" customWidth="1"/>
    <col min="9477" max="9477" width="6.7109375" style="18" customWidth="1"/>
    <col min="9478" max="9478" width="8.140625" style="18" bestFit="1" customWidth="1"/>
    <col min="9479" max="9479" width="17.28515625" style="18" bestFit="1" customWidth="1"/>
    <col min="9480" max="9480" width="19.7109375" style="18" bestFit="1" customWidth="1"/>
    <col min="9481" max="9481" width="7.85546875" style="18" customWidth="1"/>
    <col min="9482" max="9482" width="12.42578125" style="18" bestFit="1" customWidth="1"/>
    <col min="9483" max="9483" width="19.7109375" style="18" bestFit="1" customWidth="1"/>
    <col min="9484" max="9487" width="0" style="18" hidden="1" customWidth="1"/>
    <col min="9488" max="9489" width="8.85546875" style="18"/>
    <col min="9490" max="9490" width="19.42578125" style="18" bestFit="1" customWidth="1"/>
    <col min="9491" max="9491" width="9" style="18" bestFit="1" customWidth="1"/>
    <col min="9492" max="9729" width="8.85546875" style="18"/>
    <col min="9730" max="9730" width="7.140625" style="18" customWidth="1"/>
    <col min="9731" max="9731" width="69.140625" style="18" bestFit="1" customWidth="1"/>
    <col min="9732" max="9732" width="13.85546875" style="18" customWidth="1"/>
    <col min="9733" max="9733" width="6.7109375" style="18" customWidth="1"/>
    <col min="9734" max="9734" width="8.140625" style="18" bestFit="1" customWidth="1"/>
    <col min="9735" max="9735" width="17.28515625" style="18" bestFit="1" customWidth="1"/>
    <col min="9736" max="9736" width="19.7109375" style="18" bestFit="1" customWidth="1"/>
    <col min="9737" max="9737" width="7.85546875" style="18" customWidth="1"/>
    <col min="9738" max="9738" width="12.42578125" style="18" bestFit="1" customWidth="1"/>
    <col min="9739" max="9739" width="19.7109375" style="18" bestFit="1" customWidth="1"/>
    <col min="9740" max="9743" width="0" style="18" hidden="1" customWidth="1"/>
    <col min="9744" max="9745" width="8.85546875" style="18"/>
    <col min="9746" max="9746" width="19.42578125" style="18" bestFit="1" customWidth="1"/>
    <col min="9747" max="9747" width="9" style="18" bestFit="1" customWidth="1"/>
    <col min="9748" max="9985" width="8.85546875" style="18"/>
    <col min="9986" max="9986" width="7.140625" style="18" customWidth="1"/>
    <col min="9987" max="9987" width="69.140625" style="18" bestFit="1" customWidth="1"/>
    <col min="9988" max="9988" width="13.85546875" style="18" customWidth="1"/>
    <col min="9989" max="9989" width="6.7109375" style="18" customWidth="1"/>
    <col min="9990" max="9990" width="8.140625" style="18" bestFit="1" customWidth="1"/>
    <col min="9991" max="9991" width="17.28515625" style="18" bestFit="1" customWidth="1"/>
    <col min="9992" max="9992" width="19.7109375" style="18" bestFit="1" customWidth="1"/>
    <col min="9993" max="9993" width="7.85546875" style="18" customWidth="1"/>
    <col min="9994" max="9994" width="12.42578125" style="18" bestFit="1" customWidth="1"/>
    <col min="9995" max="9995" width="19.7109375" style="18" bestFit="1" customWidth="1"/>
    <col min="9996" max="9999" width="0" style="18" hidden="1" customWidth="1"/>
    <col min="10000" max="10001" width="8.85546875" style="18"/>
    <col min="10002" max="10002" width="19.42578125" style="18" bestFit="1" customWidth="1"/>
    <col min="10003" max="10003" width="9" style="18" bestFit="1" customWidth="1"/>
    <col min="10004" max="10241" width="8.85546875" style="18"/>
    <col min="10242" max="10242" width="7.140625" style="18" customWidth="1"/>
    <col min="10243" max="10243" width="69.140625" style="18" bestFit="1" customWidth="1"/>
    <col min="10244" max="10244" width="13.85546875" style="18" customWidth="1"/>
    <col min="10245" max="10245" width="6.7109375" style="18" customWidth="1"/>
    <col min="10246" max="10246" width="8.140625" style="18" bestFit="1" customWidth="1"/>
    <col min="10247" max="10247" width="17.28515625" style="18" bestFit="1" customWidth="1"/>
    <col min="10248" max="10248" width="19.7109375" style="18" bestFit="1" customWidth="1"/>
    <col min="10249" max="10249" width="7.85546875" style="18" customWidth="1"/>
    <col min="10250" max="10250" width="12.42578125" style="18" bestFit="1" customWidth="1"/>
    <col min="10251" max="10251" width="19.7109375" style="18" bestFit="1" customWidth="1"/>
    <col min="10252" max="10255" width="0" style="18" hidden="1" customWidth="1"/>
    <col min="10256" max="10257" width="8.85546875" style="18"/>
    <col min="10258" max="10258" width="19.42578125" style="18" bestFit="1" customWidth="1"/>
    <col min="10259" max="10259" width="9" style="18" bestFit="1" customWidth="1"/>
    <col min="10260" max="10497" width="8.85546875" style="18"/>
    <col min="10498" max="10498" width="7.140625" style="18" customWidth="1"/>
    <col min="10499" max="10499" width="69.140625" style="18" bestFit="1" customWidth="1"/>
    <col min="10500" max="10500" width="13.85546875" style="18" customWidth="1"/>
    <col min="10501" max="10501" width="6.7109375" style="18" customWidth="1"/>
    <col min="10502" max="10502" width="8.140625" style="18" bestFit="1" customWidth="1"/>
    <col min="10503" max="10503" width="17.28515625" style="18" bestFit="1" customWidth="1"/>
    <col min="10504" max="10504" width="19.7109375" style="18" bestFit="1" customWidth="1"/>
    <col min="10505" max="10505" width="7.85546875" style="18" customWidth="1"/>
    <col min="10506" max="10506" width="12.42578125" style="18" bestFit="1" customWidth="1"/>
    <col min="10507" max="10507" width="19.7109375" style="18" bestFit="1" customWidth="1"/>
    <col min="10508" max="10511" width="0" style="18" hidden="1" customWidth="1"/>
    <col min="10512" max="10513" width="8.85546875" style="18"/>
    <col min="10514" max="10514" width="19.42578125" style="18" bestFit="1" customWidth="1"/>
    <col min="10515" max="10515" width="9" style="18" bestFit="1" customWidth="1"/>
    <col min="10516" max="10753" width="8.85546875" style="18"/>
    <col min="10754" max="10754" width="7.140625" style="18" customWidth="1"/>
    <col min="10755" max="10755" width="69.140625" style="18" bestFit="1" customWidth="1"/>
    <col min="10756" max="10756" width="13.85546875" style="18" customWidth="1"/>
    <col min="10757" max="10757" width="6.7109375" style="18" customWidth="1"/>
    <col min="10758" max="10758" width="8.140625" style="18" bestFit="1" customWidth="1"/>
    <col min="10759" max="10759" width="17.28515625" style="18" bestFit="1" customWidth="1"/>
    <col min="10760" max="10760" width="19.7109375" style="18" bestFit="1" customWidth="1"/>
    <col min="10761" max="10761" width="7.85546875" style="18" customWidth="1"/>
    <col min="10762" max="10762" width="12.42578125" style="18" bestFit="1" customWidth="1"/>
    <col min="10763" max="10763" width="19.7109375" style="18" bestFit="1" customWidth="1"/>
    <col min="10764" max="10767" width="0" style="18" hidden="1" customWidth="1"/>
    <col min="10768" max="10769" width="8.85546875" style="18"/>
    <col min="10770" max="10770" width="19.42578125" style="18" bestFit="1" customWidth="1"/>
    <col min="10771" max="10771" width="9" style="18" bestFit="1" customWidth="1"/>
    <col min="10772" max="11009" width="8.85546875" style="18"/>
    <col min="11010" max="11010" width="7.140625" style="18" customWidth="1"/>
    <col min="11011" max="11011" width="69.140625" style="18" bestFit="1" customWidth="1"/>
    <col min="11012" max="11012" width="13.85546875" style="18" customWidth="1"/>
    <col min="11013" max="11013" width="6.7109375" style="18" customWidth="1"/>
    <col min="11014" max="11014" width="8.140625" style="18" bestFit="1" customWidth="1"/>
    <col min="11015" max="11015" width="17.28515625" style="18" bestFit="1" customWidth="1"/>
    <col min="11016" max="11016" width="19.7109375" style="18" bestFit="1" customWidth="1"/>
    <col min="11017" max="11017" width="7.85546875" style="18" customWidth="1"/>
    <col min="11018" max="11018" width="12.42578125" style="18" bestFit="1" customWidth="1"/>
    <col min="11019" max="11019" width="19.7109375" style="18" bestFit="1" customWidth="1"/>
    <col min="11020" max="11023" width="0" style="18" hidden="1" customWidth="1"/>
    <col min="11024" max="11025" width="8.85546875" style="18"/>
    <col min="11026" max="11026" width="19.42578125" style="18" bestFit="1" customWidth="1"/>
    <col min="11027" max="11027" width="9" style="18" bestFit="1" customWidth="1"/>
    <col min="11028" max="11265" width="8.85546875" style="18"/>
    <col min="11266" max="11266" width="7.140625" style="18" customWidth="1"/>
    <col min="11267" max="11267" width="69.140625" style="18" bestFit="1" customWidth="1"/>
    <col min="11268" max="11268" width="13.85546875" style="18" customWidth="1"/>
    <col min="11269" max="11269" width="6.7109375" style="18" customWidth="1"/>
    <col min="11270" max="11270" width="8.140625" style="18" bestFit="1" customWidth="1"/>
    <col min="11271" max="11271" width="17.28515625" style="18" bestFit="1" customWidth="1"/>
    <col min="11272" max="11272" width="19.7109375" style="18" bestFit="1" customWidth="1"/>
    <col min="11273" max="11273" width="7.85546875" style="18" customWidth="1"/>
    <col min="11274" max="11274" width="12.42578125" style="18" bestFit="1" customWidth="1"/>
    <col min="11275" max="11275" width="19.7109375" style="18" bestFit="1" customWidth="1"/>
    <col min="11276" max="11279" width="0" style="18" hidden="1" customWidth="1"/>
    <col min="11280" max="11281" width="8.85546875" style="18"/>
    <col min="11282" max="11282" width="19.42578125" style="18" bestFit="1" customWidth="1"/>
    <col min="11283" max="11283" width="9" style="18" bestFit="1" customWidth="1"/>
    <col min="11284" max="11521" width="8.85546875" style="18"/>
    <col min="11522" max="11522" width="7.140625" style="18" customWidth="1"/>
    <col min="11523" max="11523" width="69.140625" style="18" bestFit="1" customWidth="1"/>
    <col min="11524" max="11524" width="13.85546875" style="18" customWidth="1"/>
    <col min="11525" max="11525" width="6.7109375" style="18" customWidth="1"/>
    <col min="11526" max="11526" width="8.140625" style="18" bestFit="1" customWidth="1"/>
    <col min="11527" max="11527" width="17.28515625" style="18" bestFit="1" customWidth="1"/>
    <col min="11528" max="11528" width="19.7109375" style="18" bestFit="1" customWidth="1"/>
    <col min="11529" max="11529" width="7.85546875" style="18" customWidth="1"/>
    <col min="11530" max="11530" width="12.42578125" style="18" bestFit="1" customWidth="1"/>
    <col min="11531" max="11531" width="19.7109375" style="18" bestFit="1" customWidth="1"/>
    <col min="11532" max="11535" width="0" style="18" hidden="1" customWidth="1"/>
    <col min="11536" max="11537" width="8.85546875" style="18"/>
    <col min="11538" max="11538" width="19.42578125" style="18" bestFit="1" customWidth="1"/>
    <col min="11539" max="11539" width="9" style="18" bestFit="1" customWidth="1"/>
    <col min="11540" max="11777" width="8.85546875" style="18"/>
    <col min="11778" max="11778" width="7.140625" style="18" customWidth="1"/>
    <col min="11779" max="11779" width="69.140625" style="18" bestFit="1" customWidth="1"/>
    <col min="11780" max="11780" width="13.85546875" style="18" customWidth="1"/>
    <col min="11781" max="11781" width="6.7109375" style="18" customWidth="1"/>
    <col min="11782" max="11782" width="8.140625" style="18" bestFit="1" customWidth="1"/>
    <col min="11783" max="11783" width="17.28515625" style="18" bestFit="1" customWidth="1"/>
    <col min="11784" max="11784" width="19.7109375" style="18" bestFit="1" customWidth="1"/>
    <col min="11785" max="11785" width="7.85546875" style="18" customWidth="1"/>
    <col min="11786" max="11786" width="12.42578125" style="18" bestFit="1" customWidth="1"/>
    <col min="11787" max="11787" width="19.7109375" style="18" bestFit="1" customWidth="1"/>
    <col min="11788" max="11791" width="0" style="18" hidden="1" customWidth="1"/>
    <col min="11792" max="11793" width="8.85546875" style="18"/>
    <col min="11794" max="11794" width="19.42578125" style="18" bestFit="1" customWidth="1"/>
    <col min="11795" max="11795" width="9" style="18" bestFit="1" customWidth="1"/>
    <col min="11796" max="12033" width="8.85546875" style="18"/>
    <col min="12034" max="12034" width="7.140625" style="18" customWidth="1"/>
    <col min="12035" max="12035" width="69.140625" style="18" bestFit="1" customWidth="1"/>
    <col min="12036" max="12036" width="13.85546875" style="18" customWidth="1"/>
    <col min="12037" max="12037" width="6.7109375" style="18" customWidth="1"/>
    <col min="12038" max="12038" width="8.140625" style="18" bestFit="1" customWidth="1"/>
    <col min="12039" max="12039" width="17.28515625" style="18" bestFit="1" customWidth="1"/>
    <col min="12040" max="12040" width="19.7109375" style="18" bestFit="1" customWidth="1"/>
    <col min="12041" max="12041" width="7.85546875" style="18" customWidth="1"/>
    <col min="12042" max="12042" width="12.42578125" style="18" bestFit="1" customWidth="1"/>
    <col min="12043" max="12043" width="19.7109375" style="18" bestFit="1" customWidth="1"/>
    <col min="12044" max="12047" width="0" style="18" hidden="1" customWidth="1"/>
    <col min="12048" max="12049" width="8.85546875" style="18"/>
    <col min="12050" max="12050" width="19.42578125" style="18" bestFit="1" customWidth="1"/>
    <col min="12051" max="12051" width="9" style="18" bestFit="1" customWidth="1"/>
    <col min="12052" max="12289" width="8.85546875" style="18"/>
    <col min="12290" max="12290" width="7.140625" style="18" customWidth="1"/>
    <col min="12291" max="12291" width="69.140625" style="18" bestFit="1" customWidth="1"/>
    <col min="12292" max="12292" width="13.85546875" style="18" customWidth="1"/>
    <col min="12293" max="12293" width="6.7109375" style="18" customWidth="1"/>
    <col min="12294" max="12294" width="8.140625" style="18" bestFit="1" customWidth="1"/>
    <col min="12295" max="12295" width="17.28515625" style="18" bestFit="1" customWidth="1"/>
    <col min="12296" max="12296" width="19.7109375" style="18" bestFit="1" customWidth="1"/>
    <col min="12297" max="12297" width="7.85546875" style="18" customWidth="1"/>
    <col min="12298" max="12298" width="12.42578125" style="18" bestFit="1" customWidth="1"/>
    <col min="12299" max="12299" width="19.7109375" style="18" bestFit="1" customWidth="1"/>
    <col min="12300" max="12303" width="0" style="18" hidden="1" customWidth="1"/>
    <col min="12304" max="12305" width="8.85546875" style="18"/>
    <col min="12306" max="12306" width="19.42578125" style="18" bestFit="1" customWidth="1"/>
    <col min="12307" max="12307" width="9" style="18" bestFit="1" customWidth="1"/>
    <col min="12308" max="12545" width="8.85546875" style="18"/>
    <col min="12546" max="12546" width="7.140625" style="18" customWidth="1"/>
    <col min="12547" max="12547" width="69.140625" style="18" bestFit="1" customWidth="1"/>
    <col min="12548" max="12548" width="13.85546875" style="18" customWidth="1"/>
    <col min="12549" max="12549" width="6.7109375" style="18" customWidth="1"/>
    <col min="12550" max="12550" width="8.140625" style="18" bestFit="1" customWidth="1"/>
    <col min="12551" max="12551" width="17.28515625" style="18" bestFit="1" customWidth="1"/>
    <col min="12552" max="12552" width="19.7109375" style="18" bestFit="1" customWidth="1"/>
    <col min="12553" max="12553" width="7.85546875" style="18" customWidth="1"/>
    <col min="12554" max="12554" width="12.42578125" style="18" bestFit="1" customWidth="1"/>
    <col min="12555" max="12555" width="19.7109375" style="18" bestFit="1" customWidth="1"/>
    <col min="12556" max="12559" width="0" style="18" hidden="1" customWidth="1"/>
    <col min="12560" max="12561" width="8.85546875" style="18"/>
    <col min="12562" max="12562" width="19.42578125" style="18" bestFit="1" customWidth="1"/>
    <col min="12563" max="12563" width="9" style="18" bestFit="1" customWidth="1"/>
    <col min="12564" max="12801" width="8.85546875" style="18"/>
    <col min="12802" max="12802" width="7.140625" style="18" customWidth="1"/>
    <col min="12803" max="12803" width="69.140625" style="18" bestFit="1" customWidth="1"/>
    <col min="12804" max="12804" width="13.85546875" style="18" customWidth="1"/>
    <col min="12805" max="12805" width="6.7109375" style="18" customWidth="1"/>
    <col min="12806" max="12806" width="8.140625" style="18" bestFit="1" customWidth="1"/>
    <col min="12807" max="12807" width="17.28515625" style="18" bestFit="1" customWidth="1"/>
    <col min="12808" max="12808" width="19.7109375" style="18" bestFit="1" customWidth="1"/>
    <col min="12809" max="12809" width="7.85546875" style="18" customWidth="1"/>
    <col min="12810" max="12810" width="12.42578125" style="18" bestFit="1" customWidth="1"/>
    <col min="12811" max="12811" width="19.7109375" style="18" bestFit="1" customWidth="1"/>
    <col min="12812" max="12815" width="0" style="18" hidden="1" customWidth="1"/>
    <col min="12816" max="12817" width="8.85546875" style="18"/>
    <col min="12818" max="12818" width="19.42578125" style="18" bestFit="1" customWidth="1"/>
    <col min="12819" max="12819" width="9" style="18" bestFit="1" customWidth="1"/>
    <col min="12820" max="13057" width="8.85546875" style="18"/>
    <col min="13058" max="13058" width="7.140625" style="18" customWidth="1"/>
    <col min="13059" max="13059" width="69.140625" style="18" bestFit="1" customWidth="1"/>
    <col min="13060" max="13060" width="13.85546875" style="18" customWidth="1"/>
    <col min="13061" max="13061" width="6.7109375" style="18" customWidth="1"/>
    <col min="13062" max="13062" width="8.140625" style="18" bestFit="1" customWidth="1"/>
    <col min="13063" max="13063" width="17.28515625" style="18" bestFit="1" customWidth="1"/>
    <col min="13064" max="13064" width="19.7109375" style="18" bestFit="1" customWidth="1"/>
    <col min="13065" max="13065" width="7.85546875" style="18" customWidth="1"/>
    <col min="13066" max="13066" width="12.42578125" style="18" bestFit="1" customWidth="1"/>
    <col min="13067" max="13067" width="19.7109375" style="18" bestFit="1" customWidth="1"/>
    <col min="13068" max="13071" width="0" style="18" hidden="1" customWidth="1"/>
    <col min="13072" max="13073" width="8.85546875" style="18"/>
    <col min="13074" max="13074" width="19.42578125" style="18" bestFit="1" customWidth="1"/>
    <col min="13075" max="13075" width="9" style="18" bestFit="1" customWidth="1"/>
    <col min="13076" max="13313" width="8.85546875" style="18"/>
    <col min="13314" max="13314" width="7.140625" style="18" customWidth="1"/>
    <col min="13315" max="13315" width="69.140625" style="18" bestFit="1" customWidth="1"/>
    <col min="13316" max="13316" width="13.85546875" style="18" customWidth="1"/>
    <col min="13317" max="13317" width="6.7109375" style="18" customWidth="1"/>
    <col min="13318" max="13318" width="8.140625" style="18" bestFit="1" customWidth="1"/>
    <col min="13319" max="13319" width="17.28515625" style="18" bestFit="1" customWidth="1"/>
    <col min="13320" max="13320" width="19.7109375" style="18" bestFit="1" customWidth="1"/>
    <col min="13321" max="13321" width="7.85546875" style="18" customWidth="1"/>
    <col min="13322" max="13322" width="12.42578125" style="18" bestFit="1" customWidth="1"/>
    <col min="13323" max="13323" width="19.7109375" style="18" bestFit="1" customWidth="1"/>
    <col min="13324" max="13327" width="0" style="18" hidden="1" customWidth="1"/>
    <col min="13328" max="13329" width="8.85546875" style="18"/>
    <col min="13330" max="13330" width="19.42578125" style="18" bestFit="1" customWidth="1"/>
    <col min="13331" max="13331" width="9" style="18" bestFit="1" customWidth="1"/>
    <col min="13332" max="13569" width="8.85546875" style="18"/>
    <col min="13570" max="13570" width="7.140625" style="18" customWidth="1"/>
    <col min="13571" max="13571" width="69.140625" style="18" bestFit="1" customWidth="1"/>
    <col min="13572" max="13572" width="13.85546875" style="18" customWidth="1"/>
    <col min="13573" max="13573" width="6.7109375" style="18" customWidth="1"/>
    <col min="13574" max="13574" width="8.140625" style="18" bestFit="1" customWidth="1"/>
    <col min="13575" max="13575" width="17.28515625" style="18" bestFit="1" customWidth="1"/>
    <col min="13576" max="13576" width="19.7109375" style="18" bestFit="1" customWidth="1"/>
    <col min="13577" max="13577" width="7.85546875" style="18" customWidth="1"/>
    <col min="13578" max="13578" width="12.42578125" style="18" bestFit="1" customWidth="1"/>
    <col min="13579" max="13579" width="19.7109375" style="18" bestFit="1" customWidth="1"/>
    <col min="13580" max="13583" width="0" style="18" hidden="1" customWidth="1"/>
    <col min="13584" max="13585" width="8.85546875" style="18"/>
    <col min="13586" max="13586" width="19.42578125" style="18" bestFit="1" customWidth="1"/>
    <col min="13587" max="13587" width="9" style="18" bestFit="1" customWidth="1"/>
    <col min="13588" max="13825" width="8.85546875" style="18"/>
    <col min="13826" max="13826" width="7.140625" style="18" customWidth="1"/>
    <col min="13827" max="13827" width="69.140625" style="18" bestFit="1" customWidth="1"/>
    <col min="13828" max="13828" width="13.85546875" style="18" customWidth="1"/>
    <col min="13829" max="13829" width="6.7109375" style="18" customWidth="1"/>
    <col min="13830" max="13830" width="8.140625" style="18" bestFit="1" customWidth="1"/>
    <col min="13831" max="13831" width="17.28515625" style="18" bestFit="1" customWidth="1"/>
    <col min="13832" max="13832" width="19.7109375" style="18" bestFit="1" customWidth="1"/>
    <col min="13833" max="13833" width="7.85546875" style="18" customWidth="1"/>
    <col min="13834" max="13834" width="12.42578125" style="18" bestFit="1" customWidth="1"/>
    <col min="13835" max="13835" width="19.7109375" style="18" bestFit="1" customWidth="1"/>
    <col min="13836" max="13839" width="0" style="18" hidden="1" customWidth="1"/>
    <col min="13840" max="13841" width="8.85546875" style="18"/>
    <col min="13842" max="13842" width="19.42578125" style="18" bestFit="1" customWidth="1"/>
    <col min="13843" max="13843" width="9" style="18" bestFit="1" customWidth="1"/>
    <col min="13844" max="14081" width="8.85546875" style="18"/>
    <col min="14082" max="14082" width="7.140625" style="18" customWidth="1"/>
    <col min="14083" max="14083" width="69.140625" style="18" bestFit="1" customWidth="1"/>
    <col min="14084" max="14084" width="13.85546875" style="18" customWidth="1"/>
    <col min="14085" max="14085" width="6.7109375" style="18" customWidth="1"/>
    <col min="14086" max="14086" width="8.140625" style="18" bestFit="1" customWidth="1"/>
    <col min="14087" max="14087" width="17.28515625" style="18" bestFit="1" customWidth="1"/>
    <col min="14088" max="14088" width="19.7109375" style="18" bestFit="1" customWidth="1"/>
    <col min="14089" max="14089" width="7.85546875" style="18" customWidth="1"/>
    <col min="14090" max="14090" width="12.42578125" style="18" bestFit="1" customWidth="1"/>
    <col min="14091" max="14091" width="19.7109375" style="18" bestFit="1" customWidth="1"/>
    <col min="14092" max="14095" width="0" style="18" hidden="1" customWidth="1"/>
    <col min="14096" max="14097" width="8.85546875" style="18"/>
    <col min="14098" max="14098" width="19.42578125" style="18" bestFit="1" customWidth="1"/>
    <col min="14099" max="14099" width="9" style="18" bestFit="1" customWidth="1"/>
    <col min="14100" max="14337" width="8.85546875" style="18"/>
    <col min="14338" max="14338" width="7.140625" style="18" customWidth="1"/>
    <col min="14339" max="14339" width="69.140625" style="18" bestFit="1" customWidth="1"/>
    <col min="14340" max="14340" width="13.85546875" style="18" customWidth="1"/>
    <col min="14341" max="14341" width="6.7109375" style="18" customWidth="1"/>
    <col min="14342" max="14342" width="8.140625" style="18" bestFit="1" customWidth="1"/>
    <col min="14343" max="14343" width="17.28515625" style="18" bestFit="1" customWidth="1"/>
    <col min="14344" max="14344" width="19.7109375" style="18" bestFit="1" customWidth="1"/>
    <col min="14345" max="14345" width="7.85546875" style="18" customWidth="1"/>
    <col min="14346" max="14346" width="12.42578125" style="18" bestFit="1" customWidth="1"/>
    <col min="14347" max="14347" width="19.7109375" style="18" bestFit="1" customWidth="1"/>
    <col min="14348" max="14351" width="0" style="18" hidden="1" customWidth="1"/>
    <col min="14352" max="14353" width="8.85546875" style="18"/>
    <col min="14354" max="14354" width="19.42578125" style="18" bestFit="1" customWidth="1"/>
    <col min="14355" max="14355" width="9" style="18" bestFit="1" customWidth="1"/>
    <col min="14356" max="14593" width="8.85546875" style="18"/>
    <col min="14594" max="14594" width="7.140625" style="18" customWidth="1"/>
    <col min="14595" max="14595" width="69.140625" style="18" bestFit="1" customWidth="1"/>
    <col min="14596" max="14596" width="13.85546875" style="18" customWidth="1"/>
    <col min="14597" max="14597" width="6.7109375" style="18" customWidth="1"/>
    <col min="14598" max="14598" width="8.140625" style="18" bestFit="1" customWidth="1"/>
    <col min="14599" max="14599" width="17.28515625" style="18" bestFit="1" customWidth="1"/>
    <col min="14600" max="14600" width="19.7109375" style="18" bestFit="1" customWidth="1"/>
    <col min="14601" max="14601" width="7.85546875" style="18" customWidth="1"/>
    <col min="14602" max="14602" width="12.42578125" style="18" bestFit="1" customWidth="1"/>
    <col min="14603" max="14603" width="19.7109375" style="18" bestFit="1" customWidth="1"/>
    <col min="14604" max="14607" width="0" style="18" hidden="1" customWidth="1"/>
    <col min="14608" max="14609" width="8.85546875" style="18"/>
    <col min="14610" max="14610" width="19.42578125" style="18" bestFit="1" customWidth="1"/>
    <col min="14611" max="14611" width="9" style="18" bestFit="1" customWidth="1"/>
    <col min="14612" max="14849" width="8.85546875" style="18"/>
    <col min="14850" max="14850" width="7.140625" style="18" customWidth="1"/>
    <col min="14851" max="14851" width="69.140625" style="18" bestFit="1" customWidth="1"/>
    <col min="14852" max="14852" width="13.85546875" style="18" customWidth="1"/>
    <col min="14853" max="14853" width="6.7109375" style="18" customWidth="1"/>
    <col min="14854" max="14854" width="8.140625" style="18" bestFit="1" customWidth="1"/>
    <col min="14855" max="14855" width="17.28515625" style="18" bestFit="1" customWidth="1"/>
    <col min="14856" max="14856" width="19.7109375" style="18" bestFit="1" customWidth="1"/>
    <col min="14857" max="14857" width="7.85546875" style="18" customWidth="1"/>
    <col min="14858" max="14858" width="12.42578125" style="18" bestFit="1" customWidth="1"/>
    <col min="14859" max="14859" width="19.7109375" style="18" bestFit="1" customWidth="1"/>
    <col min="14860" max="14863" width="0" style="18" hidden="1" customWidth="1"/>
    <col min="14864" max="14865" width="8.85546875" style="18"/>
    <col min="14866" max="14866" width="19.42578125" style="18" bestFit="1" customWidth="1"/>
    <col min="14867" max="14867" width="9" style="18" bestFit="1" customWidth="1"/>
    <col min="14868" max="15105" width="8.85546875" style="18"/>
    <col min="15106" max="15106" width="7.140625" style="18" customWidth="1"/>
    <col min="15107" max="15107" width="69.140625" style="18" bestFit="1" customWidth="1"/>
    <col min="15108" max="15108" width="13.85546875" style="18" customWidth="1"/>
    <col min="15109" max="15109" width="6.7109375" style="18" customWidth="1"/>
    <col min="15110" max="15110" width="8.140625" style="18" bestFit="1" customWidth="1"/>
    <col min="15111" max="15111" width="17.28515625" style="18" bestFit="1" customWidth="1"/>
    <col min="15112" max="15112" width="19.7109375" style="18" bestFit="1" customWidth="1"/>
    <col min="15113" max="15113" width="7.85546875" style="18" customWidth="1"/>
    <col min="15114" max="15114" width="12.42578125" style="18" bestFit="1" customWidth="1"/>
    <col min="15115" max="15115" width="19.7109375" style="18" bestFit="1" customWidth="1"/>
    <col min="15116" max="15119" width="0" style="18" hidden="1" customWidth="1"/>
    <col min="15120" max="15121" width="8.85546875" style="18"/>
    <col min="15122" max="15122" width="19.42578125" style="18" bestFit="1" customWidth="1"/>
    <col min="15123" max="15123" width="9" style="18" bestFit="1" customWidth="1"/>
    <col min="15124" max="15361" width="8.85546875" style="18"/>
    <col min="15362" max="15362" width="7.140625" style="18" customWidth="1"/>
    <col min="15363" max="15363" width="69.140625" style="18" bestFit="1" customWidth="1"/>
    <col min="15364" max="15364" width="13.85546875" style="18" customWidth="1"/>
    <col min="15365" max="15365" width="6.7109375" style="18" customWidth="1"/>
    <col min="15366" max="15366" width="8.140625" style="18" bestFit="1" customWidth="1"/>
    <col min="15367" max="15367" width="17.28515625" style="18" bestFit="1" customWidth="1"/>
    <col min="15368" max="15368" width="19.7109375" style="18" bestFit="1" customWidth="1"/>
    <col min="15369" max="15369" width="7.85546875" style="18" customWidth="1"/>
    <col min="15370" max="15370" width="12.42578125" style="18" bestFit="1" customWidth="1"/>
    <col min="15371" max="15371" width="19.7109375" style="18" bestFit="1" customWidth="1"/>
    <col min="15372" max="15375" width="0" style="18" hidden="1" customWidth="1"/>
    <col min="15376" max="15377" width="8.85546875" style="18"/>
    <col min="15378" max="15378" width="19.42578125" style="18" bestFit="1" customWidth="1"/>
    <col min="15379" max="15379" width="9" style="18" bestFit="1" customWidth="1"/>
    <col min="15380" max="15617" width="8.85546875" style="18"/>
    <col min="15618" max="15618" width="7.140625" style="18" customWidth="1"/>
    <col min="15619" max="15619" width="69.140625" style="18" bestFit="1" customWidth="1"/>
    <col min="15620" max="15620" width="13.85546875" style="18" customWidth="1"/>
    <col min="15621" max="15621" width="6.7109375" style="18" customWidth="1"/>
    <col min="15622" max="15622" width="8.140625" style="18" bestFit="1" customWidth="1"/>
    <col min="15623" max="15623" width="17.28515625" style="18" bestFit="1" customWidth="1"/>
    <col min="15624" max="15624" width="19.7109375" style="18" bestFit="1" customWidth="1"/>
    <col min="15625" max="15625" width="7.85546875" style="18" customWidth="1"/>
    <col min="15626" max="15626" width="12.42578125" style="18" bestFit="1" customWidth="1"/>
    <col min="15627" max="15627" width="19.7109375" style="18" bestFit="1" customWidth="1"/>
    <col min="15628" max="15631" width="0" style="18" hidden="1" customWidth="1"/>
    <col min="15632" max="15633" width="8.85546875" style="18"/>
    <col min="15634" max="15634" width="19.42578125" style="18" bestFit="1" customWidth="1"/>
    <col min="15635" max="15635" width="9" style="18" bestFit="1" customWidth="1"/>
    <col min="15636" max="15873" width="8.85546875" style="18"/>
    <col min="15874" max="15874" width="7.140625" style="18" customWidth="1"/>
    <col min="15875" max="15875" width="69.140625" style="18" bestFit="1" customWidth="1"/>
    <col min="15876" max="15876" width="13.85546875" style="18" customWidth="1"/>
    <col min="15877" max="15877" width="6.7109375" style="18" customWidth="1"/>
    <col min="15878" max="15878" width="8.140625" style="18" bestFit="1" customWidth="1"/>
    <col min="15879" max="15879" width="17.28515625" style="18" bestFit="1" customWidth="1"/>
    <col min="15880" max="15880" width="19.7109375" style="18" bestFit="1" customWidth="1"/>
    <col min="15881" max="15881" width="7.85546875" style="18" customWidth="1"/>
    <col min="15882" max="15882" width="12.42578125" style="18" bestFit="1" customWidth="1"/>
    <col min="15883" max="15883" width="19.7109375" style="18" bestFit="1" customWidth="1"/>
    <col min="15884" max="15887" width="0" style="18" hidden="1" customWidth="1"/>
    <col min="15888" max="15889" width="8.85546875" style="18"/>
    <col min="15890" max="15890" width="19.42578125" style="18" bestFit="1" customWidth="1"/>
    <col min="15891" max="15891" width="9" style="18" bestFit="1" customWidth="1"/>
    <col min="15892" max="16129" width="8.85546875" style="18"/>
    <col min="16130" max="16130" width="7.140625" style="18" customWidth="1"/>
    <col min="16131" max="16131" width="69.140625" style="18" bestFit="1" customWidth="1"/>
    <col min="16132" max="16132" width="13.85546875" style="18" customWidth="1"/>
    <col min="16133" max="16133" width="6.7109375" style="18" customWidth="1"/>
    <col min="16134" max="16134" width="8.140625" style="18" bestFit="1" customWidth="1"/>
    <col min="16135" max="16135" width="17.28515625" style="18" bestFit="1" customWidth="1"/>
    <col min="16136" max="16136" width="19.7109375" style="18" bestFit="1" customWidth="1"/>
    <col min="16137" max="16137" width="7.85546875" style="18" customWidth="1"/>
    <col min="16138" max="16138" width="12.42578125" style="18" bestFit="1" customWidth="1"/>
    <col min="16139" max="16139" width="19.7109375" style="18" bestFit="1" customWidth="1"/>
    <col min="16140" max="16143" width="0" style="18" hidden="1" customWidth="1"/>
    <col min="16144" max="16145" width="8.85546875" style="18"/>
    <col min="16146" max="16146" width="19.42578125" style="18" bestFit="1" customWidth="1"/>
    <col min="16147" max="16147" width="9" style="18" bestFit="1" customWidth="1"/>
    <col min="16148" max="16384" width="8.85546875" style="18"/>
  </cols>
  <sheetData>
    <row r="1" spans="1:22" s="64" customFormat="1" ht="25.9" customHeight="1" thickBot="1" x14ac:dyDescent="0.25">
      <c r="A1" s="460" t="s">
        <v>54982</v>
      </c>
      <c r="B1" s="233"/>
      <c r="C1" s="233"/>
      <c r="D1" s="233"/>
      <c r="E1" s="233"/>
      <c r="F1" s="233"/>
      <c r="G1" s="233"/>
      <c r="H1" s="233"/>
      <c r="I1" s="233"/>
      <c r="J1" s="234"/>
      <c r="K1" s="157"/>
      <c r="L1" s="205"/>
    </row>
    <row r="2" spans="1:22" s="64" customFormat="1" ht="33" customHeight="1" thickBot="1" x14ac:dyDescent="0.25">
      <c r="A2" s="311" t="s">
        <v>11</v>
      </c>
      <c r="B2" s="236"/>
      <c r="C2" s="237"/>
      <c r="D2" s="238"/>
      <c r="E2" s="239"/>
      <c r="F2" s="240"/>
      <c r="G2" s="96" t="s">
        <v>2</v>
      </c>
      <c r="H2" s="655" t="s">
        <v>26</v>
      </c>
      <c r="I2" s="656"/>
      <c r="J2" s="96" t="s">
        <v>3</v>
      </c>
      <c r="K2" s="241"/>
      <c r="L2" s="242"/>
    </row>
    <row r="3" spans="1:22" s="64" customFormat="1" x14ac:dyDescent="0.2">
      <c r="A3" s="283" t="s">
        <v>18509</v>
      </c>
      <c r="B3" s="258" t="str">
        <f>B12</f>
        <v>SERVIÇOS GERAIS PARA OS ACESSOS, CANTEIRO E OBRAS DE AMPLIAÇÃO DO CANAL RIBEIRÃO DO OURO</v>
      </c>
      <c r="C3" s="259"/>
      <c r="D3" s="65"/>
      <c r="E3" s="66"/>
      <c r="F3" s="66"/>
      <c r="G3" s="463">
        <f>G12</f>
        <v>1905073.13</v>
      </c>
      <c r="H3" s="66"/>
      <c r="I3" s="66"/>
      <c r="J3" s="606">
        <f ca="1">J12</f>
        <v>2529684.91</v>
      </c>
      <c r="K3" s="66"/>
      <c r="L3" s="284"/>
      <c r="M3" s="130"/>
      <c r="Q3" s="67" t="s">
        <v>28</v>
      </c>
      <c r="R3" s="68" t="e">
        <f ca="1">#REF!/J8</f>
        <v>#REF!</v>
      </c>
      <c r="S3" s="69" t="s">
        <v>29</v>
      </c>
    </row>
    <row r="4" spans="1:22" s="64" customFormat="1" x14ac:dyDescent="0.2">
      <c r="A4" s="132" t="s">
        <v>18508</v>
      </c>
      <c r="B4" s="607" t="str">
        <f>B49</f>
        <v>AMPLIAÇÃO DO CANAL DO RIBEIRÃO DO OURO</v>
      </c>
      <c r="C4" s="608"/>
      <c r="D4" s="609"/>
      <c r="E4" s="600"/>
      <c r="F4" s="600"/>
      <c r="G4" s="610">
        <f>G49</f>
        <v>34370207.180000007</v>
      </c>
      <c r="H4" s="600"/>
      <c r="I4" s="600"/>
      <c r="J4" s="611">
        <f ca="1">J49</f>
        <v>45640605.240000002</v>
      </c>
      <c r="K4" s="600"/>
      <c r="L4" s="206"/>
      <c r="M4" s="67"/>
      <c r="Q4" s="67" t="s">
        <v>30</v>
      </c>
      <c r="R4" s="68" t="e">
        <f>#REF!/#REF!</f>
        <v>#REF!</v>
      </c>
      <c r="S4" s="70" t="s">
        <v>31</v>
      </c>
    </row>
    <row r="5" spans="1:22" s="64" customFormat="1" x14ac:dyDescent="0.2">
      <c r="A5" s="132" t="s">
        <v>18515</v>
      </c>
      <c r="B5" s="607" t="str">
        <f>B632</f>
        <v>SUBSTITUIÇÃO DE PONTES AO LONGO DO CANAL DO RIBEIRÃO DO OURO</v>
      </c>
      <c r="C5" s="608"/>
      <c r="D5" s="609"/>
      <c r="E5" s="600"/>
      <c r="F5" s="600"/>
      <c r="G5" s="610">
        <f ca="1">G632</f>
        <v>3537355.8500000006</v>
      </c>
      <c r="H5" s="600"/>
      <c r="I5" s="600"/>
      <c r="J5" s="611">
        <f ca="1">J632</f>
        <v>4692979.4700000007</v>
      </c>
      <c r="K5" s="600"/>
      <c r="L5" s="206"/>
      <c r="M5" s="67"/>
      <c r="Q5" s="67" t="s">
        <v>30</v>
      </c>
      <c r="R5" s="68" t="e">
        <f>#REF!/#REF!</f>
        <v>#REF!</v>
      </c>
      <c r="S5" s="70" t="s">
        <v>31</v>
      </c>
    </row>
    <row r="6" spans="1:22" s="64" customFormat="1" x14ac:dyDescent="0.2">
      <c r="A6" s="132" t="s">
        <v>18519</v>
      </c>
      <c r="B6" s="607" t="str">
        <f>B916</f>
        <v>SUBSTITUIÇÃO DOS BUEIROS DE TRAVESSIA NA FOZ DO CÓRREGO CAPÃO DO PAIVA</v>
      </c>
      <c r="C6" s="612"/>
      <c r="D6" s="613"/>
      <c r="E6" s="601"/>
      <c r="F6" s="601"/>
      <c r="G6" s="614">
        <f>G916</f>
        <v>1395881.1400000001</v>
      </c>
      <c r="H6" s="601"/>
      <c r="I6" s="601"/>
      <c r="J6" s="615">
        <f ca="1">J916</f>
        <v>1853625.72</v>
      </c>
      <c r="K6" s="601"/>
      <c r="L6" s="207"/>
      <c r="M6" s="67"/>
      <c r="Q6" s="67" t="s">
        <v>30</v>
      </c>
      <c r="R6" s="68" t="e">
        <f>#REF!/#REF!</f>
        <v>#REF!</v>
      </c>
      <c r="S6" s="70" t="s">
        <v>31</v>
      </c>
    </row>
    <row r="7" spans="1:22" s="64" customFormat="1" ht="12.75" thickBot="1" x14ac:dyDescent="0.25">
      <c r="A7" s="616" t="s">
        <v>18521</v>
      </c>
      <c r="B7" s="617" t="str">
        <f>B991</f>
        <v>SUBSTITUIÇÃO DOS SIFÕES INVERTIDOS SOB O RIBEIRÃO DO OURO E ALTERAÇÃO DO TRECHO DO EMSSIÁRIO DE ESGOTO BRUTO MARGEM DIREITA</v>
      </c>
      <c r="C7" s="618"/>
      <c r="D7" s="619"/>
      <c r="E7" s="602"/>
      <c r="F7" s="602"/>
      <c r="G7" s="620">
        <f ca="1">G991</f>
        <v>2167992.91</v>
      </c>
      <c r="H7" s="621"/>
      <c r="I7" s="621"/>
      <c r="J7" s="622">
        <f ca="1">J991</f>
        <v>2766558.09</v>
      </c>
      <c r="K7" s="602"/>
      <c r="L7" s="285"/>
      <c r="M7" s="67"/>
      <c r="Q7" s="67" t="s">
        <v>30</v>
      </c>
      <c r="R7" s="68" t="e">
        <f>#REF!/#REF!</f>
        <v>#REF!</v>
      </c>
      <c r="S7" s="70" t="s">
        <v>31</v>
      </c>
    </row>
    <row r="8" spans="1:22" s="64" customFormat="1" ht="12.75" thickBot="1" x14ac:dyDescent="0.25">
      <c r="A8" s="312"/>
      <c r="B8" s="71" t="s">
        <v>32</v>
      </c>
      <c r="C8" s="72"/>
      <c r="D8" s="72"/>
      <c r="E8" s="72"/>
      <c r="F8" s="465"/>
      <c r="G8" s="466">
        <f ca="1">SUM(G3:G7)</f>
        <v>43376510.210000008</v>
      </c>
      <c r="H8" s="125"/>
      <c r="I8" s="75"/>
      <c r="J8" s="464">
        <f ca="1">SUM(J3:J7)</f>
        <v>57483453.430000007</v>
      </c>
      <c r="K8" s="281"/>
      <c r="L8" s="282" t="s">
        <v>8555</v>
      </c>
      <c r="M8" s="76"/>
    </row>
    <row r="9" spans="1:22" x14ac:dyDescent="0.2">
      <c r="A9" s="60" t="s">
        <v>54805</v>
      </c>
      <c r="B9" s="78"/>
      <c r="D9" s="42"/>
      <c r="E9" s="42"/>
      <c r="F9" s="79" t="s">
        <v>0</v>
      </c>
      <c r="G9" s="80">
        <f ca="1">BDI!S70</f>
        <v>0.2261</v>
      </c>
      <c r="H9" s="81"/>
      <c r="I9" s="82"/>
      <c r="J9" s="83"/>
      <c r="K9" s="115"/>
      <c r="L9" s="198" t="s">
        <v>8556</v>
      </c>
      <c r="M9" s="84"/>
      <c r="Q9" s="64"/>
      <c r="R9" s="64"/>
      <c r="S9" s="64"/>
    </row>
    <row r="10" spans="1:22" ht="12.75" thickBot="1" x14ac:dyDescent="0.25">
      <c r="A10" s="313"/>
      <c r="B10" s="126"/>
      <c r="D10" s="42"/>
      <c r="E10" s="42"/>
      <c r="F10" s="87" t="s">
        <v>1</v>
      </c>
      <c r="G10" s="88">
        <f ca="1">BDI!S30</f>
        <v>0.32779999999999998</v>
      </c>
      <c r="H10" s="89"/>
      <c r="I10" s="90"/>
      <c r="J10" s="108"/>
      <c r="K10" s="112"/>
      <c r="L10" s="200" t="s">
        <v>8557</v>
      </c>
      <c r="M10" s="76"/>
      <c r="R10" s="92" t="e">
        <f>#REF!*2.5%</f>
        <v>#REF!</v>
      </c>
    </row>
    <row r="11" spans="1:22" s="33" customFormat="1" ht="36.75" thickBot="1" x14ac:dyDescent="0.3">
      <c r="A11" s="96" t="s">
        <v>11</v>
      </c>
      <c r="B11" s="94" t="s">
        <v>33</v>
      </c>
      <c r="C11" s="95" t="s">
        <v>15</v>
      </c>
      <c r="D11" s="94" t="s">
        <v>34</v>
      </c>
      <c r="E11" s="94" t="s">
        <v>35</v>
      </c>
      <c r="F11" s="96" t="s">
        <v>42</v>
      </c>
      <c r="G11" s="96" t="s">
        <v>41</v>
      </c>
      <c r="H11" s="97" t="s">
        <v>36</v>
      </c>
      <c r="I11" s="98" t="s">
        <v>37</v>
      </c>
      <c r="J11" s="94" t="s">
        <v>38</v>
      </c>
      <c r="K11" s="184"/>
      <c r="L11" s="94" t="s">
        <v>1551</v>
      </c>
      <c r="M11" s="192"/>
      <c r="N11" s="159"/>
      <c r="O11" s="99" t="str">
        <f>IF(M11&lt;0.04,"ok","ALERTA")</f>
        <v>ok</v>
      </c>
      <c r="Q11" s="18"/>
      <c r="R11" s="92" t="e">
        <f>R10/1.294</f>
        <v>#REF!</v>
      </c>
      <c r="S11" s="18"/>
    </row>
    <row r="12" spans="1:22" s="33" customFormat="1" ht="17.45" customHeight="1" thickBot="1" x14ac:dyDescent="0.3">
      <c r="A12" s="314" t="s">
        <v>18509</v>
      </c>
      <c r="B12" s="246" t="s">
        <v>54315</v>
      </c>
      <c r="C12" s="247"/>
      <c r="D12" s="248"/>
      <c r="E12" s="461"/>
      <c r="F12" s="248"/>
      <c r="G12" s="249">
        <f>G13</f>
        <v>1905073.13</v>
      </c>
      <c r="H12" s="248"/>
      <c r="I12" s="248"/>
      <c r="J12" s="250">
        <f ca="1">J13</f>
        <v>2529684.91</v>
      </c>
      <c r="K12" s="251"/>
      <c r="L12" s="252"/>
      <c r="M12" s="23"/>
      <c r="N12" s="15"/>
      <c r="O12" s="39"/>
      <c r="P12" s="39"/>
      <c r="Q12" s="39"/>
      <c r="R12" s="39"/>
      <c r="S12" s="39"/>
      <c r="T12" s="39"/>
      <c r="U12" s="39"/>
      <c r="V12" s="39"/>
    </row>
    <row r="13" spans="1:22" s="33" customFormat="1" ht="15" customHeight="1" thickBot="1" x14ac:dyDescent="0.3">
      <c r="A13" s="315">
        <v>1</v>
      </c>
      <c r="B13" s="23" t="s">
        <v>27</v>
      </c>
      <c r="C13" s="29"/>
      <c r="D13" s="2"/>
      <c r="E13" s="462"/>
      <c r="F13" s="2"/>
      <c r="G13" s="30">
        <f>G19+G24+G28+G38+G42+G48</f>
        <v>1905073.13</v>
      </c>
      <c r="H13" s="2"/>
      <c r="I13" s="2"/>
      <c r="J13" s="31">
        <f ca="1">J19+J24+J28+J38+J42+J48</f>
        <v>2529684.91</v>
      </c>
      <c r="K13" s="23"/>
      <c r="L13" s="15"/>
      <c r="M13" s="201"/>
      <c r="N13" s="3"/>
      <c r="O13" s="39"/>
      <c r="P13" s="39"/>
      <c r="Q13" s="39"/>
      <c r="R13" s="39"/>
      <c r="S13" s="39"/>
      <c r="T13" s="39"/>
      <c r="U13" s="39"/>
      <c r="V13" s="39"/>
    </row>
    <row r="14" spans="1:22" s="34" customFormat="1" outlineLevel="1" x14ac:dyDescent="0.25">
      <c r="A14" s="316" t="s">
        <v>6</v>
      </c>
      <c r="B14" s="36" t="s">
        <v>39</v>
      </c>
      <c r="C14" s="37"/>
      <c r="D14" s="4"/>
      <c r="E14" s="5"/>
      <c r="F14" s="5"/>
      <c r="G14" s="5"/>
      <c r="H14" s="5"/>
      <c r="I14" s="5"/>
      <c r="J14" s="17"/>
      <c r="K14" s="36"/>
      <c r="L14" s="208"/>
      <c r="M14" s="111"/>
      <c r="N14" s="6"/>
      <c r="O14" s="39"/>
      <c r="P14" s="39"/>
      <c r="Q14" s="39"/>
      <c r="R14" s="39"/>
      <c r="S14" s="39"/>
      <c r="T14" s="39"/>
      <c r="U14" s="39"/>
      <c r="V14" s="39"/>
    </row>
    <row r="15" spans="1:22" s="39" customFormat="1" ht="24" outlineLevel="2" x14ac:dyDescent="0.25">
      <c r="A15" s="317" t="s">
        <v>24</v>
      </c>
      <c r="B15" s="422" t="s">
        <v>18490</v>
      </c>
      <c r="C15" s="8" t="s">
        <v>18495</v>
      </c>
      <c r="D15" s="623" t="s">
        <v>18497</v>
      </c>
      <c r="E15" s="624">
        <f>'MCQ OUR'!E15</f>
        <v>1</v>
      </c>
      <c r="F15" s="625">
        <f>'Comp.AdmObra'!H11</f>
        <v>364869.12</v>
      </c>
      <c r="G15" s="424">
        <f>ROUND(E15*F15,2)</f>
        <v>364869.12</v>
      </c>
      <c r="H15" s="425">
        <f ca="1">IF(K15="",$G$10,$G$9)</f>
        <v>0.32779999999999998</v>
      </c>
      <c r="I15" s="426">
        <f ca="1">ROUND(F15*H15+F15,2)</f>
        <v>484473.22</v>
      </c>
      <c r="J15" s="626">
        <f ca="1">ROUND(E15*I15,2)</f>
        <v>484473.22</v>
      </c>
      <c r="K15" s="603"/>
      <c r="L15" s="156" t="s">
        <v>18498</v>
      </c>
      <c r="M15" s="202"/>
      <c r="N15" s="22"/>
    </row>
    <row r="16" spans="1:22" s="39" customFormat="1" ht="24" outlineLevel="2" x14ac:dyDescent="0.25">
      <c r="A16" s="317" t="s">
        <v>18522</v>
      </c>
      <c r="B16" s="422" t="s">
        <v>18493</v>
      </c>
      <c r="C16" s="8" t="s">
        <v>18496</v>
      </c>
      <c r="D16" s="623" t="s">
        <v>18497</v>
      </c>
      <c r="E16" s="624">
        <f>'MCQ OUR'!E16</f>
        <v>1</v>
      </c>
      <c r="F16" s="625">
        <f>'Comp.ATO'!H11</f>
        <v>172512</v>
      </c>
      <c r="G16" s="424">
        <f>ROUND(E16*F16,2)</f>
        <v>172512</v>
      </c>
      <c r="H16" s="425">
        <f ca="1">IF(K16="",$G$10,$G$9)</f>
        <v>0.32779999999999998</v>
      </c>
      <c r="I16" s="426">
        <f ca="1">ROUND(F16*H16+F16,2)</f>
        <v>229061.43</v>
      </c>
      <c r="J16" s="626">
        <f ca="1">ROUND(E16*I16,2)</f>
        <v>229061.43</v>
      </c>
      <c r="K16" s="603"/>
      <c r="L16" s="156" t="s">
        <v>18499</v>
      </c>
      <c r="M16" s="202"/>
      <c r="N16" s="22"/>
    </row>
    <row r="17" spans="1:22" s="39" customFormat="1" ht="39" customHeight="1" outlineLevel="2" x14ac:dyDescent="0.25">
      <c r="A17" s="317" t="s">
        <v>18523</v>
      </c>
      <c r="B17" s="422" t="str">
        <f>VLOOKUP(C17,'SNP1.24+CHU192+DER12.23+FD1.24'!$A$2:$C$50000,2, FALSE)</f>
        <v xml:space="preserve">LOCACAO DE CONTAINER 2,30 X 4,30 M, ALT. 2,50 M, P/ SANITARIO, C/ 5 BACIAS, 1 LAVATORIO E 4 MICTORIOS (NAO INCLUI MOBILIZACAO/DESMOBILIZACAO)                                                                                                                                                                                                                                                                                                                                                             </v>
      </c>
      <c r="C17" s="8">
        <v>10779</v>
      </c>
      <c r="D17" s="623" t="str">
        <f>VLOOKUP(C17,'SNP1.24+CHU192+DER12.23+FD1.24'!$A$2:$D$50000,3, FALSE)</f>
        <v xml:space="preserve">MES   </v>
      </c>
      <c r="E17" s="624">
        <f>'MCQ OUR'!E17</f>
        <v>12</v>
      </c>
      <c r="F17" s="625" t="str">
        <f>VLOOKUP(C17,'SNP1.24+CHU192+DER12.23+FD1.24'!$A$2:$D$50000,4, FALSE)</f>
        <v>1.078,12</v>
      </c>
      <c r="G17" s="424">
        <f>ROUND(E17*F17,2)</f>
        <v>12937.44</v>
      </c>
      <c r="H17" s="425">
        <f ca="1">IF(K17="",$G$10,$G$9)</f>
        <v>0.32779999999999998</v>
      </c>
      <c r="I17" s="426">
        <f ca="1">ROUND(F17*H17+F17,2)</f>
        <v>1431.53</v>
      </c>
      <c r="J17" s="626">
        <f ca="1">ROUND(E17*I17,2)</f>
        <v>17178.36</v>
      </c>
      <c r="K17" s="603"/>
      <c r="L17" s="156" t="s">
        <v>54323</v>
      </c>
      <c r="M17" s="202"/>
      <c r="N17" s="22"/>
    </row>
    <row r="18" spans="1:22" s="39" customFormat="1" ht="43.15" customHeight="1" outlineLevel="2" x14ac:dyDescent="0.25">
      <c r="A18" s="317" t="s">
        <v>18524</v>
      </c>
      <c r="B18" s="422" t="str">
        <f>VLOOKUP(C18,'SNP1.24+CHU192+DER12.23+FD1.24'!$A$2:$C$50000,2, FALSE)</f>
        <v xml:space="preserve">LOCACAO DE CONTAINER 2,30 X 6,00 M, ALT. 2,50 M, PARA ESCRITORIO, SEM DIVISORIAS INTERNAS E SEM SANITARIO (NAO INCLUI MOBILIZACAO/DESMOBILIZACAO)                                                                                                                                                                                                                                                                                                                                                         </v>
      </c>
      <c r="C18" s="8">
        <v>10776</v>
      </c>
      <c r="D18" s="623" t="str">
        <f>VLOOKUP(C18,'SNP1.24+CHU192+DER12.23+FD1.24'!$A$2:$D$50000,3, FALSE)</f>
        <v xml:space="preserve">MES   </v>
      </c>
      <c r="E18" s="624">
        <f>'MCQ OUR'!E18</f>
        <v>12</v>
      </c>
      <c r="F18" s="625" t="str">
        <f>VLOOKUP(C18,'SNP1.24+CHU192+DER12.23+FD1.24'!$A$2:$D$50000,4, FALSE)</f>
        <v>673,82</v>
      </c>
      <c r="G18" s="424">
        <f>ROUND(E18*F18,2)</f>
        <v>8085.84</v>
      </c>
      <c r="H18" s="425">
        <f ca="1">IF(K18="",$G$10,$G$9)</f>
        <v>0.32779999999999998</v>
      </c>
      <c r="I18" s="426">
        <f ca="1">ROUND(F18*H18+F18,2)</f>
        <v>894.7</v>
      </c>
      <c r="J18" s="626">
        <f ca="1">ROUND(E18*I18,2)</f>
        <v>10736.4</v>
      </c>
      <c r="K18" s="603"/>
      <c r="L18" s="156" t="s">
        <v>54323</v>
      </c>
      <c r="M18" s="202"/>
      <c r="N18" s="22"/>
    </row>
    <row r="19" spans="1:22" s="40" customFormat="1" outlineLevel="1" x14ac:dyDescent="0.2">
      <c r="A19" s="318"/>
      <c r="B19" s="10" t="s">
        <v>9</v>
      </c>
      <c r="C19" s="11"/>
      <c r="D19" s="12"/>
      <c r="E19" s="13"/>
      <c r="F19" s="13"/>
      <c r="G19" s="147">
        <f>SUM(G15:G18)</f>
        <v>558404.39999999991</v>
      </c>
      <c r="H19" s="148"/>
      <c r="I19" s="149"/>
      <c r="J19" s="150">
        <f ca="1">SUM(J15:J18)</f>
        <v>741449.40999999992</v>
      </c>
      <c r="K19" s="185"/>
      <c r="L19" s="209"/>
      <c r="M19" s="203"/>
      <c r="N19" s="14"/>
      <c r="O19" s="39"/>
      <c r="P19" s="39"/>
      <c r="Q19" s="39"/>
      <c r="R19" s="39"/>
      <c r="S19" s="39"/>
      <c r="T19" s="39"/>
      <c r="U19" s="39"/>
      <c r="V19" s="39"/>
    </row>
    <row r="20" spans="1:22" s="34" customFormat="1" outlineLevel="1" x14ac:dyDescent="0.25">
      <c r="A20" s="316" t="s">
        <v>1548</v>
      </c>
      <c r="B20" s="36" t="s">
        <v>11831</v>
      </c>
      <c r="C20" s="37"/>
      <c r="D20" s="4"/>
      <c r="E20" s="5"/>
      <c r="F20" s="5"/>
      <c r="G20" s="5"/>
      <c r="H20" s="5"/>
      <c r="I20" s="5"/>
      <c r="J20" s="17"/>
      <c r="K20" s="36"/>
      <c r="L20" s="208"/>
      <c r="M20" s="111"/>
      <c r="N20" s="6"/>
      <c r="O20" s="39"/>
      <c r="P20" s="39"/>
      <c r="Q20" s="39"/>
      <c r="R20" s="39"/>
      <c r="S20" s="39"/>
      <c r="T20" s="39"/>
      <c r="U20" s="39"/>
      <c r="V20" s="39"/>
    </row>
    <row r="21" spans="1:22" s="39" customFormat="1" ht="32.450000000000003" customHeight="1" outlineLevel="2" x14ac:dyDescent="0.25">
      <c r="A21" s="317" t="s">
        <v>1549</v>
      </c>
      <c r="B21" s="422" t="str">
        <f>VLOOKUP(C21,'SNP1.24+CHU192+DER12.23+FD1.24'!$A$2:$C$50000,2, FALSE)</f>
        <v>TOPOGRAFO COM ENCARGOS COMPLEMENTARES</v>
      </c>
      <c r="C21" s="38" t="s">
        <v>6166</v>
      </c>
      <c r="D21" s="623" t="str">
        <f>VLOOKUP(C21,'SNP1.24+CHU192+DER12.23+FD1.24'!$A$2:$D$50000,3, FALSE)</f>
        <v>H</v>
      </c>
      <c r="E21" s="624">
        <f>'MCQ OUR'!E21</f>
        <v>836</v>
      </c>
      <c r="F21" s="625" t="str">
        <f>VLOOKUP(C21,'SNP1.24+CHU192+DER12.23+FD1.24'!$A$2:$D$50000,4, FALSE)</f>
        <v>62,04</v>
      </c>
      <c r="G21" s="424">
        <f>ROUND(E21*F21,2)</f>
        <v>51865.440000000002</v>
      </c>
      <c r="H21" s="425">
        <f ca="1">IF(K21="",$G$10,$G$9)</f>
        <v>0.32779999999999998</v>
      </c>
      <c r="I21" s="426">
        <f ca="1">ROUND(F21*H21+F21,2)</f>
        <v>82.38</v>
      </c>
      <c r="J21" s="626">
        <f ca="1">ROUND(E21*I21,2)</f>
        <v>68869.679999999993</v>
      </c>
      <c r="K21" s="603"/>
      <c r="L21" s="156" t="s">
        <v>54316</v>
      </c>
      <c r="M21" s="202"/>
      <c r="N21" s="22"/>
    </row>
    <row r="22" spans="1:22" s="39" customFormat="1" ht="19.149999999999999" customHeight="1" outlineLevel="2" x14ac:dyDescent="0.25">
      <c r="A22" s="317" t="s">
        <v>1550</v>
      </c>
      <c r="B22" s="422" t="str">
        <f>VLOOKUP(C22,'SNP1.24+CHU192+DER12.23+FD1.24'!$A$2:$C$50000,2, FALSE)</f>
        <v xml:space="preserve">AUXILIAR DE TOPOGRAFO (HORISTA)                                                                                                                                                                                                                                                                                                                                                                                                                                                                           </v>
      </c>
      <c r="C22" s="38">
        <v>244</v>
      </c>
      <c r="D22" s="623" t="str">
        <f>VLOOKUP(C22,'SNP1.24+CHU192+DER12.23+FD1.24'!$A$2:$D$50000,3, FALSE)</f>
        <v xml:space="preserve">H     </v>
      </c>
      <c r="E22" s="624">
        <f>'MCQ OUR'!E22</f>
        <v>836</v>
      </c>
      <c r="F22" s="625" t="str">
        <f>VLOOKUP(C22,'SNP1.24+CHU192+DER12.23+FD1.24'!$A$2:$D$50000,4, FALSE)</f>
        <v>26,68</v>
      </c>
      <c r="G22" s="424">
        <f>ROUND(E22*F22,2)</f>
        <v>22304.48</v>
      </c>
      <c r="H22" s="425">
        <f ca="1">IF(K22="",$G$10,$G$9)</f>
        <v>0.32779999999999998</v>
      </c>
      <c r="I22" s="426">
        <f ca="1">ROUND(F22*H22+F22,2)</f>
        <v>35.43</v>
      </c>
      <c r="J22" s="626">
        <f ca="1">ROUND(E22*I22,2)</f>
        <v>29619.48</v>
      </c>
      <c r="K22" s="603"/>
      <c r="L22" s="156" t="s">
        <v>18507</v>
      </c>
      <c r="M22" s="202"/>
      <c r="N22" s="22"/>
    </row>
    <row r="23" spans="1:22" s="39" customFormat="1" ht="36" customHeight="1" outlineLevel="2" x14ac:dyDescent="0.25">
      <c r="A23" s="317" t="s">
        <v>29419</v>
      </c>
      <c r="B23" s="422" t="str">
        <f>VLOOKUP(C23,'SNP1.24+CHU192+DER12.23+FD1.24'!$A$2:$C$50000,2, FALSE)</f>
        <v>FORNECIMENTO E INSTALAÇÃO DE PLACA DE OBRA COM CHAPA GALVANIZADA E ESTRUTURA DE MADEIRA. AF_03/2022_PS</v>
      </c>
      <c r="C23" s="8" t="s">
        <v>16398</v>
      </c>
      <c r="D23" s="623" t="str">
        <f>VLOOKUP(C23,'SNP1.24+CHU192+DER12.23+FD1.24'!$A$2:$D$50000,3, FALSE)</f>
        <v>M2</v>
      </c>
      <c r="E23" s="624">
        <f>'MCQ OUR'!E23</f>
        <v>36</v>
      </c>
      <c r="F23" s="625" t="str">
        <f>VLOOKUP(C23,'SNP1.24+CHU192+DER12.23+FD1.24'!$A$2:$D$50000,4, FALSE)</f>
        <v>315,02</v>
      </c>
      <c r="G23" s="424">
        <f>ROUND(E23*F23,2)</f>
        <v>11340.72</v>
      </c>
      <c r="H23" s="425">
        <f ca="1">IF(K23="",$G$10,$G$9)</f>
        <v>0.32779999999999998</v>
      </c>
      <c r="I23" s="426">
        <f ca="1">ROUND(F23*H23+F23,2)</f>
        <v>418.28</v>
      </c>
      <c r="J23" s="626">
        <f ca="1">ROUND(E23*I23,2)</f>
        <v>15058.08</v>
      </c>
      <c r="K23" s="603"/>
      <c r="L23" s="156" t="s">
        <v>18489</v>
      </c>
      <c r="M23" s="202"/>
      <c r="N23" s="22"/>
    </row>
    <row r="24" spans="1:22" s="40" customFormat="1" ht="12.75" outlineLevel="1" thickBot="1" x14ac:dyDescent="0.25">
      <c r="A24" s="318"/>
      <c r="B24" s="10" t="s">
        <v>9</v>
      </c>
      <c r="C24" s="11"/>
      <c r="D24" s="12"/>
      <c r="E24" s="13"/>
      <c r="F24" s="13"/>
      <c r="G24" s="147">
        <f>SUM(G21:G23)</f>
        <v>85510.64</v>
      </c>
      <c r="H24" s="148"/>
      <c r="I24" s="149"/>
      <c r="J24" s="150">
        <f ca="1">SUM(J21:J23)</f>
        <v>113547.23999999999</v>
      </c>
      <c r="K24" s="185"/>
      <c r="L24" s="209"/>
      <c r="M24" s="204"/>
      <c r="N24" s="16"/>
      <c r="O24" s="39"/>
      <c r="P24" s="39"/>
      <c r="Q24" s="39"/>
      <c r="R24" s="39"/>
      <c r="S24" s="39"/>
      <c r="T24" s="39"/>
      <c r="U24" s="39"/>
      <c r="V24" s="39"/>
    </row>
    <row r="25" spans="1:22" s="34" customFormat="1" outlineLevel="1" x14ac:dyDescent="0.25">
      <c r="A25" s="316" t="s">
        <v>16686</v>
      </c>
      <c r="B25" s="176" t="s">
        <v>18506</v>
      </c>
      <c r="C25" s="37"/>
      <c r="D25" s="4"/>
      <c r="E25" s="5"/>
      <c r="F25" s="5"/>
      <c r="G25" s="5"/>
      <c r="H25" s="5"/>
      <c r="I25" s="5"/>
      <c r="J25" s="17"/>
      <c r="K25" s="36"/>
      <c r="L25" s="208"/>
      <c r="M25" s="111"/>
      <c r="N25" s="6"/>
      <c r="O25" s="39"/>
      <c r="P25" s="39"/>
      <c r="Q25" s="39"/>
      <c r="R25" s="39"/>
      <c r="S25" s="39"/>
      <c r="T25" s="39"/>
      <c r="U25" s="39"/>
      <c r="V25" s="39"/>
    </row>
    <row r="26" spans="1:22" s="39" customFormat="1" ht="26.45" customHeight="1" outlineLevel="2" x14ac:dyDescent="0.25">
      <c r="A26" s="317" t="s">
        <v>16687</v>
      </c>
      <c r="B26" s="422" t="str">
        <f>VLOOKUP(C26,'SNP1.24+CHU192+DER12.23+FD1.24'!$A$2:$C$50000,2, FALSE)</f>
        <v>INSTALAÇÃO DE SINALIZADOR NOTURNO LED. AF_11/2017</v>
      </c>
      <c r="C26" s="38" t="s">
        <v>11264</v>
      </c>
      <c r="D26" s="623" t="str">
        <f>VLOOKUP(C26,'SNP1.24+CHU192+DER12.23+FD1.24'!$A$2:$D$50000,3, FALSE)</f>
        <v>UN</v>
      </c>
      <c r="E26" s="624">
        <f>'MCQ OUR'!E26</f>
        <v>50</v>
      </c>
      <c r="F26" s="625" t="str">
        <f>VLOOKUP(C26,'SNP1.24+CHU192+DER12.23+FD1.24'!$A$2:$D$50000,4, FALSE)</f>
        <v>30,40</v>
      </c>
      <c r="G26" s="424">
        <f>ROUND(E26*F26,2)</f>
        <v>1520</v>
      </c>
      <c r="H26" s="425">
        <f ca="1">IF(K26="",$G$10,$G$9)</f>
        <v>0.32779999999999998</v>
      </c>
      <c r="I26" s="426">
        <f ca="1">ROUND(F26*H26+F26,2)</f>
        <v>40.369999999999997</v>
      </c>
      <c r="J26" s="626">
        <f ca="1">ROUND(E26*I26,2)</f>
        <v>2018.5</v>
      </c>
      <c r="K26" s="603"/>
      <c r="L26" s="156" t="s">
        <v>18500</v>
      </c>
      <c r="M26" s="202"/>
      <c r="N26" s="22"/>
    </row>
    <row r="27" spans="1:22" s="39" customFormat="1" ht="32.450000000000003" customHeight="1" outlineLevel="2" x14ac:dyDescent="0.25">
      <c r="A27" s="317" t="s">
        <v>16688</v>
      </c>
      <c r="B27" s="422" t="str">
        <f>VLOOKUP(C27,'SNP1.24+CHU192+DER12.23+FD1.24'!$A$2:$C$50000,2, FALSE)</f>
        <v xml:space="preserve">TELA PLASTICA LARANJA, TIPO TAPUME PARA SINALIZACAO, MALHA RETANGULAR, ROLO 1.20 X 50 M (L X C)                                                                                                                                                                                                                                                                                                                                                                                                           </v>
      </c>
      <c r="C27" s="38">
        <v>37524</v>
      </c>
      <c r="D27" s="623" t="str">
        <f>VLOOKUP(C27,'SNP1.24+CHU192+DER12.23+FD1.24'!$A$2:$D$50000,3, FALSE)</f>
        <v xml:space="preserve">M     </v>
      </c>
      <c r="E27" s="624">
        <f>'MCQ OUR'!E27</f>
        <v>600</v>
      </c>
      <c r="F27" s="625" t="str">
        <f>VLOOKUP(C27,'SNP1.24+CHU192+DER12.23+FD1.24'!$A$2:$D$50000,4, FALSE)</f>
        <v>2,00</v>
      </c>
      <c r="G27" s="424">
        <f>ROUND(E27*F27,2)</f>
        <v>1200</v>
      </c>
      <c r="H27" s="425">
        <f ca="1">IF(K27="",$G$10,$G$9)</f>
        <v>0.32779999999999998</v>
      </c>
      <c r="I27" s="426">
        <f ca="1">ROUND(F27*H27+F27,2)</f>
        <v>2.66</v>
      </c>
      <c r="J27" s="626">
        <f ca="1">ROUND(E27*I27,2)</f>
        <v>1596</v>
      </c>
      <c r="K27" s="603"/>
      <c r="L27" s="156" t="s">
        <v>18517</v>
      </c>
      <c r="M27" s="202"/>
      <c r="N27" s="22"/>
    </row>
    <row r="28" spans="1:22" s="40" customFormat="1" ht="12.75" outlineLevel="1" thickBot="1" x14ac:dyDescent="0.25">
      <c r="A28" s="318"/>
      <c r="B28" s="10" t="s">
        <v>9</v>
      </c>
      <c r="C28" s="11"/>
      <c r="D28" s="12"/>
      <c r="E28" s="13"/>
      <c r="F28" s="13"/>
      <c r="G28" s="147">
        <f>SUM(G26:G27)</f>
        <v>2720</v>
      </c>
      <c r="H28" s="148"/>
      <c r="I28" s="149"/>
      <c r="J28" s="150">
        <f ca="1">SUM(J26:J27)</f>
        <v>3614.5</v>
      </c>
      <c r="K28" s="185"/>
      <c r="L28" s="209"/>
      <c r="M28" s="204"/>
      <c r="N28" s="16"/>
      <c r="O28" s="39"/>
      <c r="P28" s="39"/>
      <c r="Q28" s="39"/>
      <c r="R28" s="39"/>
      <c r="S28" s="39"/>
      <c r="T28" s="39"/>
      <c r="U28" s="39"/>
      <c r="V28" s="39"/>
    </row>
    <row r="29" spans="1:22" s="34" customFormat="1" ht="17.45" customHeight="1" outlineLevel="1" x14ac:dyDescent="0.25">
      <c r="A29" s="316" t="s">
        <v>18526</v>
      </c>
      <c r="B29" s="176" t="s">
        <v>54317</v>
      </c>
      <c r="C29" s="37"/>
      <c r="D29" s="4"/>
      <c r="E29" s="5"/>
      <c r="F29" s="5"/>
      <c r="G29" s="5"/>
      <c r="H29" s="5"/>
      <c r="I29" s="5"/>
      <c r="J29" s="17"/>
      <c r="K29" s="36"/>
      <c r="L29" s="208"/>
      <c r="M29" s="111"/>
      <c r="N29" s="6"/>
      <c r="O29" s="39"/>
      <c r="P29" s="39"/>
      <c r="Q29" s="39"/>
      <c r="R29" s="39"/>
      <c r="S29" s="39"/>
      <c r="T29" s="39"/>
      <c r="U29" s="39"/>
      <c r="V29" s="39"/>
    </row>
    <row r="30" spans="1:22" s="39" customFormat="1" ht="36.6" customHeight="1" outlineLevel="2" x14ac:dyDescent="0.25">
      <c r="A30" s="317" t="s">
        <v>18527</v>
      </c>
      <c r="B30" s="422" t="str">
        <f>VLOOKUP(C30,'SNP1.24+CHU192+DER12.23+FD1.24'!$A$2:$C$50000,2, FALSE)</f>
        <v>DEMOLIÇÃO DE TUBULACÕES EM GERAL INCLUINDO CONEXÕES, CAIXAS E RALOS</v>
      </c>
      <c r="C30" s="38" t="s">
        <v>50394</v>
      </c>
      <c r="D30" s="623" t="str">
        <f>VLOOKUP(C30,'SNP1.24+CHU192+DER12.23+FD1.24'!$A$2:$D$50000,3, FALSE)</f>
        <v>M</v>
      </c>
      <c r="E30" s="624">
        <f>'MCQ OUR'!E30</f>
        <v>690.5</v>
      </c>
      <c r="F30" s="625">
        <f>VLOOKUP(C30,'SNP1.24+CHU192+DER12.23+FD1.24'!$A$2:$D$50000,4, FALSE)/1.195</f>
        <v>6.1506276150627608</v>
      </c>
      <c r="G30" s="424">
        <f t="shared" ref="G30:G37" si="0">ROUND(E30*F30,2)</f>
        <v>4247.01</v>
      </c>
      <c r="H30" s="425">
        <f t="shared" ref="H30:H37" ca="1" si="1">IF(K30="",$G$10,$G$9)</f>
        <v>0.32779999999999998</v>
      </c>
      <c r="I30" s="426">
        <f t="shared" ref="I30:I37" ca="1" si="2">ROUND(F30*H30+F30,2)</f>
        <v>8.17</v>
      </c>
      <c r="J30" s="626">
        <f t="shared" ref="J30:J37" ca="1" si="3">ROUND(E30*I30,2)</f>
        <v>5641.39</v>
      </c>
      <c r="K30" s="603"/>
      <c r="L30" s="156" t="s">
        <v>54318</v>
      </c>
      <c r="M30" s="202" t="s">
        <v>54949</v>
      </c>
      <c r="N30" s="22"/>
    </row>
    <row r="31" spans="1:22" s="39" customFormat="1" ht="54" customHeight="1" outlineLevel="2" x14ac:dyDescent="0.25">
      <c r="A31" s="317" t="s">
        <v>18528</v>
      </c>
      <c r="B31" s="422" t="str">
        <f>VLOOKUP(C31,'SNP1.24+CHU192+DER12.23+FD1.24'!$A$2:$C$50000,2, FALSE)</f>
        <v>DEMOLIÇÃO DE PILARES E VIGAS EM CONCRETO ARMADO, DE FORMA MECANIZADA COM MARTELETE, SEM REAPROVEITAMENTO. AF_09/2023</v>
      </c>
      <c r="C31" s="38" t="s">
        <v>5954</v>
      </c>
      <c r="D31" s="623" t="str">
        <f>VLOOKUP(C31,'SNP1.24+CHU192+DER12.23+FD1.24'!$A$2:$D$50000,3, FALSE)</f>
        <v>M3</v>
      </c>
      <c r="E31" s="624">
        <f>'MCQ OUR'!E31</f>
        <v>16.312799999999999</v>
      </c>
      <c r="F31" s="625" t="str">
        <f>VLOOKUP(C31,'SNP1.24+CHU192+DER12.23+FD1.24'!$A$2:$D$50000,4, FALSE)</f>
        <v>193,51</v>
      </c>
      <c r="G31" s="424">
        <f t="shared" si="0"/>
        <v>3156.69</v>
      </c>
      <c r="H31" s="425">
        <f t="shared" ca="1" si="1"/>
        <v>0.32779999999999998</v>
      </c>
      <c r="I31" s="426">
        <f t="shared" ca="1" si="2"/>
        <v>256.94</v>
      </c>
      <c r="J31" s="626">
        <f t="shared" ca="1" si="3"/>
        <v>4191.41</v>
      </c>
      <c r="K31" s="603"/>
      <c r="L31" s="156" t="s">
        <v>54320</v>
      </c>
      <c r="M31" s="202"/>
      <c r="N31" s="22"/>
    </row>
    <row r="32" spans="1:22" s="39" customFormat="1" ht="46.15" customHeight="1" outlineLevel="2" x14ac:dyDescent="0.25">
      <c r="A32" s="317" t="s">
        <v>18529</v>
      </c>
      <c r="B32" s="422" t="str">
        <f>VLOOKUP(C32,'SNP1.24+CHU192+DER12.23+FD1.24'!$A$2:$C$50000,2, FALSE)</f>
        <v>DEMOLIÇÃO DE LAJES, EM CONCRETO ARMADO, DE FORMA MECANIZADA COM MARTELETE, SEM REAPROVEITAMENTO. AF_09/2023</v>
      </c>
      <c r="C32" s="38" t="s">
        <v>5956</v>
      </c>
      <c r="D32" s="623" t="str">
        <f>VLOOKUP(C32,'SNP1.24+CHU192+DER12.23+FD1.24'!$A$2:$D$50000,3, FALSE)</f>
        <v>M3</v>
      </c>
      <c r="E32" s="624">
        <f>'MCQ OUR'!E32</f>
        <v>50.265922280408184</v>
      </c>
      <c r="F32" s="625" t="str">
        <f>VLOOKUP(C32,'SNP1.24+CHU192+DER12.23+FD1.24'!$A$2:$D$50000,4, FALSE)</f>
        <v>90,11</v>
      </c>
      <c r="G32" s="424">
        <f t="shared" si="0"/>
        <v>4529.46</v>
      </c>
      <c r="H32" s="425">
        <f t="shared" ca="1" si="1"/>
        <v>0.32779999999999998</v>
      </c>
      <c r="I32" s="426">
        <f t="shared" ca="1" si="2"/>
        <v>119.65</v>
      </c>
      <c r="J32" s="626">
        <f t="shared" ca="1" si="3"/>
        <v>6014.32</v>
      </c>
      <c r="K32" s="603"/>
      <c r="L32" s="156" t="s">
        <v>54321</v>
      </c>
      <c r="M32" s="202"/>
      <c r="N32" s="22"/>
    </row>
    <row r="33" spans="1:22" s="39" customFormat="1" ht="48" customHeight="1" outlineLevel="2" x14ac:dyDescent="0.25">
      <c r="A33" s="317" t="s">
        <v>18530</v>
      </c>
      <c r="B33" s="422" t="str">
        <f>VLOOKUP(C33,'SNP1.24+CHU192+DER12.23+FD1.24'!$A$2:$C$50000,2, FALSE)</f>
        <v>DEMOLIÇÃO DE PISO DE CONCRETO SIMPLES, DE FORMA MECANIZADA COM MARTELETE, SEM REAPROVEITAMENTO. AF_09/2023</v>
      </c>
      <c r="C33" s="38" t="s">
        <v>18422</v>
      </c>
      <c r="D33" s="623" t="str">
        <f>VLOOKUP(C33,'SNP1.24+CHU192+DER12.23+FD1.24'!$A$2:$D$50000,3, FALSE)</f>
        <v>M3</v>
      </c>
      <c r="E33" s="624">
        <f>'MCQ OUR'!E33</f>
        <v>568.15679999999998</v>
      </c>
      <c r="F33" s="625" t="str">
        <f>VLOOKUP(C33,'SNP1.24+CHU192+DER12.23+FD1.24'!$A$2:$D$50000,4, FALSE)</f>
        <v>113,62</v>
      </c>
      <c r="G33" s="424">
        <f t="shared" si="0"/>
        <v>64553.98</v>
      </c>
      <c r="H33" s="425">
        <f t="shared" ca="1" si="1"/>
        <v>0.32779999999999998</v>
      </c>
      <c r="I33" s="426">
        <f t="shared" ca="1" si="2"/>
        <v>150.86000000000001</v>
      </c>
      <c r="J33" s="626">
        <f t="shared" ca="1" si="3"/>
        <v>85712.13</v>
      </c>
      <c r="K33" s="603"/>
      <c r="L33" s="156" t="s">
        <v>54328</v>
      </c>
      <c r="M33" s="202"/>
      <c r="N33" s="22"/>
    </row>
    <row r="34" spans="1:22" s="39" customFormat="1" ht="48" customHeight="1" outlineLevel="2" x14ac:dyDescent="0.25">
      <c r="A34" s="317" t="s">
        <v>18531</v>
      </c>
      <c r="B34" s="422" t="str">
        <f>VLOOKUP(C34,'SNP1.24+CHU192+DER12.23+FD1.24'!$A$2:$C$50000,2, FALSE)</f>
        <v>DEMOLIÇÃO DE ALVENARIA DE BLOCO FURADO, DE FORMA MANUAL, SEM REAPROVEITAMENTO. AF_09/2023</v>
      </c>
      <c r="C34" s="38" t="s">
        <v>5949</v>
      </c>
      <c r="D34" s="623" t="str">
        <f>VLOOKUP(C34,'SNP1.24+CHU192+DER12.23+FD1.24'!$A$2:$D$50000,3, FALSE)</f>
        <v>M3</v>
      </c>
      <c r="E34" s="624">
        <f>'MCQ OUR'!E34</f>
        <v>18.495000000000001</v>
      </c>
      <c r="F34" s="625" t="str">
        <f>VLOOKUP(C34,'SNP1.24+CHU192+DER12.23+FD1.24'!$A$2:$D$50000,4, FALSE)</f>
        <v>66,18</v>
      </c>
      <c r="G34" s="424">
        <f t="shared" si="0"/>
        <v>1224</v>
      </c>
      <c r="H34" s="425">
        <f t="shared" ca="1" si="1"/>
        <v>0.32779999999999998</v>
      </c>
      <c r="I34" s="426">
        <f t="shared" ca="1" si="2"/>
        <v>87.87</v>
      </c>
      <c r="J34" s="626">
        <f t="shared" ca="1" si="3"/>
        <v>1625.16</v>
      </c>
      <c r="K34" s="603"/>
      <c r="L34" s="156" t="s">
        <v>54327</v>
      </c>
      <c r="M34" s="202"/>
      <c r="N34" s="22"/>
    </row>
    <row r="35" spans="1:22" s="39" customFormat="1" ht="50.45" customHeight="1" outlineLevel="2" x14ac:dyDescent="0.25">
      <c r="A35" s="317" t="s">
        <v>18532</v>
      </c>
      <c r="B35" s="422" t="str">
        <f>VLOOKUP(C35,'SNP1.24+CHU192+DER12.23+FD1.24'!$A$2:$C$50000,2, FALSE)</f>
        <v>CARGA, MANOBRA E DESCARGA DE ENTULHO EM CAMINHÃO BASCULANTE 10 M³ - CARGA COM ESCAVADEIRA HIDRÁULICA  (CAÇAMBA DE 0,80 M³ / 111 HP) E DESCARGA LIVRE (UNIDADE: M3). AF_07/2020</v>
      </c>
      <c r="C35" s="38" t="s">
        <v>11391</v>
      </c>
      <c r="D35" s="623" t="str">
        <f>VLOOKUP(C35,'SNP1.24+CHU192+DER12.23+FD1.24'!$A$2:$D$50000,3, FALSE)</f>
        <v>M3</v>
      </c>
      <c r="E35" s="624">
        <f>'MCQ OUR'!E35</f>
        <v>986.01235029611587</v>
      </c>
      <c r="F35" s="625" t="str">
        <f>VLOOKUP(C35,'SNP1.24+CHU192+DER12.23+FD1.24'!$A$2:$D$50000,4, FALSE)</f>
        <v>9,05</v>
      </c>
      <c r="G35" s="424">
        <f t="shared" si="0"/>
        <v>8923.41</v>
      </c>
      <c r="H35" s="425">
        <f t="shared" ca="1" si="1"/>
        <v>0.32779999999999998</v>
      </c>
      <c r="I35" s="426">
        <f t="shared" ca="1" si="2"/>
        <v>12.02</v>
      </c>
      <c r="J35" s="626">
        <f t="shared" ca="1" si="3"/>
        <v>11851.87</v>
      </c>
      <c r="K35" s="603"/>
      <c r="L35" s="156" t="s">
        <v>18504</v>
      </c>
      <c r="M35" s="202"/>
      <c r="N35" s="22"/>
    </row>
    <row r="36" spans="1:22" s="39" customFormat="1" ht="38.450000000000003" customHeight="1" outlineLevel="2" x14ac:dyDescent="0.25">
      <c r="A36" s="317" t="s">
        <v>18533</v>
      </c>
      <c r="B36" s="422" t="str">
        <f>VLOOKUP(C36,'SNP1.24+CHU192+DER12.23+FD1.24'!$A$2:$C$50000,2, FALSE)</f>
        <v>TRANSPORTE COM CAMINHÃO BASCULANTE DE 10 M³, EM VIA URBANA PAVIMENTADA, DMT ATÉ 30 KM (UNIDADE: M3XKM). AF_07/2020</v>
      </c>
      <c r="C36" s="38" t="s">
        <v>6023</v>
      </c>
      <c r="D36" s="623" t="str">
        <f>VLOOKUP(C36,'SNP1.24+CHU192+DER12.23+FD1.24'!$A$2:$D$50000,3, FALSE)</f>
        <v>M3XKM</v>
      </c>
      <c r="E36" s="624">
        <f>'MCQ OUR'!E36</f>
        <v>9574.1799213752856</v>
      </c>
      <c r="F36" s="625" t="str">
        <f>VLOOKUP(C36,'SNP1.24+CHU192+DER12.23+FD1.24'!$A$2:$D$50000,4, FALSE)</f>
        <v>2,49</v>
      </c>
      <c r="G36" s="424">
        <f t="shared" si="0"/>
        <v>23839.71</v>
      </c>
      <c r="H36" s="425">
        <f t="shared" ca="1" si="1"/>
        <v>0.32779999999999998</v>
      </c>
      <c r="I36" s="426">
        <f t="shared" ca="1" si="2"/>
        <v>3.31</v>
      </c>
      <c r="J36" s="626">
        <f t="shared" ca="1" si="3"/>
        <v>31690.54</v>
      </c>
      <c r="K36" s="603"/>
      <c r="L36" s="156" t="s">
        <v>29438</v>
      </c>
      <c r="M36" s="202"/>
      <c r="N36" s="22"/>
    </row>
    <row r="37" spans="1:22" s="39" customFormat="1" ht="24" outlineLevel="2" x14ac:dyDescent="0.25">
      <c r="A37" s="317" t="s">
        <v>18744</v>
      </c>
      <c r="B37" s="422" t="str">
        <f>VLOOKUP(C37,'SNP1.24+CHU192+DER12.23+FD1.24'!$A$2:$C$50000,2, FALSE)</f>
        <v>ESPALHAMENTO DE MATERIAL COM TRATOR DE ESTEIRAS. AF_11/2019</v>
      </c>
      <c r="C37" s="38" t="s">
        <v>7366</v>
      </c>
      <c r="D37" s="623" t="str">
        <f>VLOOKUP(C37,'SNP1.24+CHU192+DER12.23+FD1.24'!$A$2:$D$50000,3, FALSE)</f>
        <v>M3</v>
      </c>
      <c r="E37" s="624">
        <f>'MCQ OUR'!E37</f>
        <v>986.01235029611587</v>
      </c>
      <c r="F37" s="625" t="str">
        <f>VLOOKUP(C37,'SNP1.24+CHU192+DER12.23+FD1.24'!$A$2:$D$50000,4, FALSE)</f>
        <v>1,45</v>
      </c>
      <c r="G37" s="424">
        <f t="shared" si="0"/>
        <v>1429.72</v>
      </c>
      <c r="H37" s="425">
        <f t="shared" ca="1" si="1"/>
        <v>0.32779999999999998</v>
      </c>
      <c r="I37" s="426">
        <f t="shared" ca="1" si="2"/>
        <v>1.93</v>
      </c>
      <c r="J37" s="626">
        <f t="shared" ca="1" si="3"/>
        <v>1903</v>
      </c>
      <c r="K37" s="603"/>
      <c r="L37" s="156" t="s">
        <v>11833</v>
      </c>
      <c r="M37" s="202"/>
      <c r="N37" s="22"/>
    </row>
    <row r="38" spans="1:22" s="40" customFormat="1" ht="12.75" outlineLevel="1" thickBot="1" x14ac:dyDescent="0.25">
      <c r="A38" s="318"/>
      <c r="B38" s="10" t="s">
        <v>9</v>
      </c>
      <c r="C38" s="11"/>
      <c r="D38" s="12"/>
      <c r="E38" s="13"/>
      <c r="F38" s="13"/>
      <c r="G38" s="147">
        <f>SUM(G30:G37)</f>
        <v>111903.98000000001</v>
      </c>
      <c r="H38" s="148"/>
      <c r="I38" s="149"/>
      <c r="J38" s="150">
        <f ca="1">SUM(J30:J37)</f>
        <v>148629.82</v>
      </c>
      <c r="K38" s="185"/>
      <c r="L38" s="209"/>
      <c r="M38" s="204"/>
      <c r="N38" s="16"/>
      <c r="O38" s="39"/>
      <c r="P38" s="39"/>
      <c r="Q38" s="39"/>
      <c r="R38" s="39"/>
      <c r="S38" s="39"/>
      <c r="T38" s="39"/>
      <c r="U38" s="39"/>
      <c r="V38" s="39"/>
    </row>
    <row r="39" spans="1:22" s="34" customFormat="1" ht="18" customHeight="1" outlineLevel="1" x14ac:dyDescent="0.25">
      <c r="A39" s="316" t="s">
        <v>18534</v>
      </c>
      <c r="B39" s="176" t="s">
        <v>54357</v>
      </c>
      <c r="C39" s="37"/>
      <c r="D39" s="4"/>
      <c r="E39" s="5"/>
      <c r="F39" s="5"/>
      <c r="G39" s="5"/>
      <c r="H39" s="5"/>
      <c r="I39" s="5"/>
      <c r="J39" s="17"/>
      <c r="K39" s="36"/>
      <c r="L39" s="208"/>
      <c r="M39" s="111"/>
      <c r="N39" s="6"/>
      <c r="O39" s="39"/>
      <c r="P39" s="39"/>
      <c r="Q39" s="39"/>
      <c r="R39" s="39"/>
      <c r="S39" s="39"/>
      <c r="T39" s="39"/>
      <c r="U39" s="39"/>
      <c r="V39" s="39"/>
    </row>
    <row r="40" spans="1:22" s="39" customFormat="1" ht="36" outlineLevel="2" x14ac:dyDescent="0.25">
      <c r="A40" s="317" t="s">
        <v>18535</v>
      </c>
      <c r="B40" s="422" t="str">
        <f>VLOOKUP(C40,'SNP1.24+CHU192+DER12.23+FD1.24'!$A$2:$C$50000,2, FALSE)</f>
        <v xml:space="preserve">TUBO DE CONCRETO ARMADO PARA AGUAS PLUVIAIS, CLASSE PA-2, COM ENCAIXE PONTA E BOLSA, DIAMETRO NOMINAL DE 600 MM                                                                                                                                                                                                                                                                                                                                                                                           </v>
      </c>
      <c r="C40" s="38">
        <v>7762</v>
      </c>
      <c r="D40" s="623" t="str">
        <f>VLOOKUP(C40,'SNP1.24+CHU192+DER12.23+FD1.24'!$A$2:$D$50000,3, FALSE)</f>
        <v xml:space="preserve">M     </v>
      </c>
      <c r="E40" s="624">
        <f>'MCQ OUR'!E40</f>
        <v>52.1</v>
      </c>
      <c r="F40" s="625" t="str">
        <f>VLOOKUP(C40,'SNP1.24+CHU192+DER12.23+FD1.24'!$A$2:$D$50000,4, FALSE)</f>
        <v>212,28</v>
      </c>
      <c r="G40" s="424">
        <f>ROUND(E40*F40,2)</f>
        <v>11059.79</v>
      </c>
      <c r="H40" s="425">
        <f ca="1">IF(K40="",$G$10,$G$9)</f>
        <v>0.32779999999999998</v>
      </c>
      <c r="I40" s="426">
        <f ca="1">ROUND(F40*H40+F40,2)</f>
        <v>281.87</v>
      </c>
      <c r="J40" s="626">
        <f ca="1">ROUND(E40*I40,2)</f>
        <v>14685.43</v>
      </c>
      <c r="K40" s="603"/>
      <c r="L40" s="156" t="s">
        <v>54319</v>
      </c>
      <c r="M40" s="202"/>
      <c r="N40" s="22"/>
    </row>
    <row r="41" spans="1:22" s="39" customFormat="1" ht="36" outlineLevel="2" x14ac:dyDescent="0.25">
      <c r="A41" s="317" t="s">
        <v>18536</v>
      </c>
      <c r="B41" s="422" t="str">
        <f>VLOOKUP(C41,'SNP1.24+CHU192+DER12.23+FD1.24'!$A$2:$C$50000,2, FALSE)</f>
        <v xml:space="preserve">TUBO DE CONCRETO ARMADO PARA AGUAS PLUVIAIS, CLASSE PA-3, COM ENCAIXE PONTA E BOLSA, DIAMETRO NOMINAL DE 1500 MM                                                                                                                                                                                                                                                                                                                                                                                          </v>
      </c>
      <c r="C41" s="38">
        <v>12575</v>
      </c>
      <c r="D41" s="623" t="str">
        <f>VLOOKUP(C41,'SNP1.24+CHU192+DER12.23+FD1.24'!$A$2:$D$50000,3, FALSE)</f>
        <v xml:space="preserve">M     </v>
      </c>
      <c r="E41" s="624">
        <f>'MCQ OUR'!E41</f>
        <v>200</v>
      </c>
      <c r="F41" s="625" t="str">
        <f>VLOOKUP(C41,'SNP1.24+CHU192+DER12.23+FD1.24'!$A$2:$D$50000,4, FALSE)</f>
        <v>1.613,99</v>
      </c>
      <c r="G41" s="424">
        <f>ROUND(E41*F41,2)</f>
        <v>322798</v>
      </c>
      <c r="H41" s="425">
        <f ca="1">IF(K41="",$G$10,$G$9)</f>
        <v>0.32779999999999998</v>
      </c>
      <c r="I41" s="426">
        <f ca="1">ROUND(F41*H41+F41,2)</f>
        <v>2143.06</v>
      </c>
      <c r="J41" s="626">
        <f ca="1">ROUND(E41*I41,2)</f>
        <v>428612</v>
      </c>
      <c r="K41" s="603"/>
      <c r="L41" s="156" t="s">
        <v>54358</v>
      </c>
      <c r="M41" s="202"/>
      <c r="N41" s="22"/>
    </row>
    <row r="42" spans="1:22" s="40" customFormat="1" ht="12.75" outlineLevel="1" thickBot="1" x14ac:dyDescent="0.25">
      <c r="A42" s="318"/>
      <c r="B42" s="10" t="s">
        <v>9</v>
      </c>
      <c r="C42" s="11"/>
      <c r="D42" s="12"/>
      <c r="E42" s="13"/>
      <c r="F42" s="13"/>
      <c r="G42" s="147">
        <f>SUM(G40:G41)</f>
        <v>333857.78999999998</v>
      </c>
      <c r="H42" s="148"/>
      <c r="I42" s="149"/>
      <c r="J42" s="150">
        <f ca="1">SUM(J40:J41)</f>
        <v>443297.43</v>
      </c>
      <c r="K42" s="185"/>
      <c r="L42" s="209"/>
      <c r="M42" s="204"/>
      <c r="N42" s="16"/>
      <c r="O42" s="39"/>
      <c r="P42" s="39"/>
      <c r="Q42" s="39"/>
      <c r="R42" s="39"/>
      <c r="S42" s="39"/>
      <c r="T42" s="39"/>
      <c r="U42" s="39"/>
      <c r="V42" s="39"/>
    </row>
    <row r="43" spans="1:22" s="34" customFormat="1" outlineLevel="1" x14ac:dyDescent="0.25">
      <c r="A43" s="316" t="s">
        <v>18539</v>
      </c>
      <c r="B43" s="176" t="s">
        <v>54324</v>
      </c>
      <c r="C43" s="37"/>
      <c r="D43" s="4"/>
      <c r="E43" s="5"/>
      <c r="F43" s="5"/>
      <c r="G43" s="5"/>
      <c r="H43" s="5"/>
      <c r="I43" s="5"/>
      <c r="J43" s="17"/>
      <c r="K43" s="36"/>
      <c r="L43" s="208"/>
      <c r="M43" s="111"/>
      <c r="N43" s="6"/>
      <c r="O43" s="39"/>
      <c r="P43" s="39"/>
      <c r="Q43" s="39"/>
      <c r="R43" s="39"/>
      <c r="S43" s="39"/>
      <c r="T43" s="39"/>
      <c r="U43" s="39"/>
      <c r="V43" s="39"/>
    </row>
    <row r="44" spans="1:22" s="39" customFormat="1" ht="48.6" customHeight="1" outlineLevel="2" x14ac:dyDescent="0.25">
      <c r="A44" s="317" t="s">
        <v>18540</v>
      </c>
      <c r="B44" s="422" t="str">
        <f>VLOOKUP(C44,'SNP1.24+CHU192+DER12.23+FD1.24'!$A$2:$C$50000,2, FALSE)</f>
        <v>ALVENARIA DE VEDAÇÃO DE BLOCOS VAZADOS DE CONCRETO DE 19X19X39 CM (ESPESSURA 19 CM) E ARGAMASSA DE ASSENTAMENTO COM PREPARO EM BETONEIRA. AF_12/2021</v>
      </c>
      <c r="C44" s="38" t="s">
        <v>12363</v>
      </c>
      <c r="D44" s="623" t="str">
        <f>VLOOKUP(C44,'SNP1.24+CHU192+DER12.23+FD1.24'!$A$2:$D$50000,3, FALSE)</f>
        <v>M2</v>
      </c>
      <c r="E44" s="624">
        <f>'MCQ OUR'!E44</f>
        <v>18.495000000000001</v>
      </c>
      <c r="F44" s="625" t="str">
        <f>VLOOKUP(C44,'SNP1.24+CHU192+DER12.23+FD1.24'!$A$2:$D$50000,4, FALSE)</f>
        <v>120,10</v>
      </c>
      <c r="G44" s="424">
        <f>ROUND(E44*F44,2)</f>
        <v>2221.25</v>
      </c>
      <c r="H44" s="425">
        <f ca="1">IF(K44="",$G$10,$G$9)</f>
        <v>0.32779999999999998</v>
      </c>
      <c r="I44" s="426">
        <f ca="1">ROUND(F44*H44+F44,2)</f>
        <v>159.47</v>
      </c>
      <c r="J44" s="626">
        <f ca="1">ROUND(E44*I44,2)</f>
        <v>2949.4</v>
      </c>
      <c r="K44" s="603"/>
      <c r="L44" s="156" t="s">
        <v>54326</v>
      </c>
      <c r="M44" s="202"/>
      <c r="N44" s="22"/>
    </row>
    <row r="45" spans="1:22" s="39" customFormat="1" ht="30" customHeight="1" outlineLevel="2" x14ac:dyDescent="0.25">
      <c r="A45" s="317" t="s">
        <v>29428</v>
      </c>
      <c r="B45" s="422" t="str">
        <f>VLOOKUP(C45,'SNP1.24+CHU192+DER12.23+FD1.24'!$A$2:$C$50000,2, FALSE)</f>
        <v>PLANTIO DE GRAMA BATATAIS EM PLACAS. AF_05/2018</v>
      </c>
      <c r="C45" s="38" t="s">
        <v>6049</v>
      </c>
      <c r="D45" s="623" t="str">
        <f>VLOOKUP(C45,'SNP1.24+CHU192+DER12.23+FD1.24'!$A$2:$D$50000,3, FALSE)</f>
        <v>M2</v>
      </c>
      <c r="E45" s="624">
        <f>'MCQ OUR'!E45</f>
        <v>7969.58</v>
      </c>
      <c r="F45" s="625" t="str">
        <f>VLOOKUP(C45,'SNP1.24+CHU192+DER12.23+FD1.24'!$A$2:$D$50000,4, FALSE)</f>
        <v>17,07</v>
      </c>
      <c r="G45" s="424">
        <f>ROUND(E45*F45,2)</f>
        <v>136040.73000000001</v>
      </c>
      <c r="H45" s="425">
        <f ca="1">IF(K45="",$G$10,$G$9)</f>
        <v>0.32779999999999998</v>
      </c>
      <c r="I45" s="426">
        <f ca="1">ROUND(F45*H45+F45,2)</f>
        <v>22.67</v>
      </c>
      <c r="J45" s="626">
        <f ca="1">ROUND(E45*I45,2)</f>
        <v>180670.38</v>
      </c>
      <c r="K45" s="603"/>
      <c r="L45" s="156" t="s">
        <v>54325</v>
      </c>
      <c r="M45" s="202"/>
      <c r="N45" s="22"/>
    </row>
    <row r="46" spans="1:22" s="39" customFormat="1" ht="51.6" customHeight="1" outlineLevel="2" x14ac:dyDescent="0.25">
      <c r="A46" s="317" t="s">
        <v>29429</v>
      </c>
      <c r="B46" s="422" t="str">
        <f>VLOOKUP(C46,'SNP1.24+CHU192+DER12.23+FD1.24'!$A$2:$C$50000,2, FALSE)</f>
        <v>EXECUÇÃO DE PASSEIO (CALÇADA) OU PISO DE CONCRETO COM CONCRETO MOLDADO IN LOCO, FEITO EM OBRA, ACABAMENTO CONVENCIONAL, ESPESSURA 8 CM, ARMADO. AF_08/2022</v>
      </c>
      <c r="C46" s="38" t="s">
        <v>5554</v>
      </c>
      <c r="D46" s="623" t="str">
        <f>VLOOKUP(C46,'SNP1.24+CHU192+DER12.23+FD1.24'!$A$2:$D$50000,3, FALSE)</f>
        <v>M2</v>
      </c>
      <c r="E46" s="624">
        <f>'MCQ OUR'!E45</f>
        <v>7969.58</v>
      </c>
      <c r="F46" s="625" t="str">
        <f>VLOOKUP(C46,'SNP1.24+CHU192+DER12.23+FD1.24'!$A$2:$D$50000,4, FALSE)</f>
        <v>83,42</v>
      </c>
      <c r="G46" s="424">
        <f>ROUND(E46*F46,2)</f>
        <v>664822.36</v>
      </c>
      <c r="H46" s="425">
        <f ca="1">IF(K46="",$G$10,$G$9)</f>
        <v>0.32779999999999998</v>
      </c>
      <c r="I46" s="426">
        <f ca="1">ROUND(F46*H46+F46,2)</f>
        <v>110.77</v>
      </c>
      <c r="J46" s="626">
        <f ca="1">ROUND(E46*I46,2)</f>
        <v>882790.38</v>
      </c>
      <c r="K46" s="603"/>
      <c r="L46" s="156" t="s">
        <v>54322</v>
      </c>
      <c r="M46" s="202"/>
      <c r="N46" s="22"/>
    </row>
    <row r="47" spans="1:22" s="39" customFormat="1" ht="39.6" customHeight="1" outlineLevel="2" x14ac:dyDescent="0.25">
      <c r="A47" s="317" t="s">
        <v>29429</v>
      </c>
      <c r="B47" s="422" t="str">
        <f>VLOOKUP(C47,'SNP1.24+CHU192+DER12.23+FD1.24'!$A$2:$C$50000,2, FALSE)</f>
        <v>PISO PODOTÁTIL DE ALERTA OU DIRECIONAL, DE CONCRETO, ASSENTADO SOBRE ARGAMASSA. AF_05/2023</v>
      </c>
      <c r="C47" s="38" t="s">
        <v>16507</v>
      </c>
      <c r="D47" s="623" t="str">
        <f>VLOOKUP(C47,'SNP1.24+CHU192+DER12.23+FD1.24'!$A$2:$D$50000,3, FALSE)</f>
        <v>M2</v>
      </c>
      <c r="E47" s="624">
        <f>'MCQ OUR'!E47</f>
        <v>54.779999999999994</v>
      </c>
      <c r="F47" s="625" t="str">
        <f>VLOOKUP(C47,'SNP1.24+CHU192+DER12.23+FD1.24'!$A$2:$D$50000,4, FALSE)</f>
        <v>175,10</v>
      </c>
      <c r="G47" s="424">
        <f>ROUND(E47*F47,2)</f>
        <v>9591.98</v>
      </c>
      <c r="H47" s="425">
        <f ca="1">IF(K47="",$G$10,$G$9)</f>
        <v>0.32779999999999998</v>
      </c>
      <c r="I47" s="426">
        <f ca="1">ROUND(F47*H47+F47,2)</f>
        <v>232.5</v>
      </c>
      <c r="J47" s="626">
        <f ca="1">ROUND(E47*I47,2)</f>
        <v>12736.35</v>
      </c>
      <c r="K47" s="603"/>
      <c r="L47" s="156" t="s">
        <v>54322</v>
      </c>
      <c r="M47" s="202"/>
      <c r="N47" s="22"/>
    </row>
    <row r="48" spans="1:22" s="40" customFormat="1" ht="12.75" outlineLevel="1" thickBot="1" x14ac:dyDescent="0.25">
      <c r="A48" s="318"/>
      <c r="B48" s="10" t="s">
        <v>9</v>
      </c>
      <c r="C48" s="11"/>
      <c r="D48" s="12"/>
      <c r="E48" s="13"/>
      <c r="F48" s="13"/>
      <c r="G48" s="147">
        <f>SUM(G44:G47)</f>
        <v>812676.32</v>
      </c>
      <c r="H48" s="148"/>
      <c r="I48" s="149"/>
      <c r="J48" s="150">
        <f ca="1">SUM(J44:J47)</f>
        <v>1079146.51</v>
      </c>
      <c r="K48" s="185"/>
      <c r="L48" s="209"/>
      <c r="M48" s="204"/>
      <c r="N48" s="16"/>
      <c r="O48" s="39"/>
      <c r="P48" s="39"/>
      <c r="Q48" s="39"/>
      <c r="R48" s="39"/>
      <c r="S48" s="39"/>
      <c r="T48" s="39"/>
      <c r="U48" s="39"/>
      <c r="V48" s="39"/>
    </row>
    <row r="49" spans="1:22" s="33" customFormat="1" ht="17.45" customHeight="1" thickBot="1" x14ac:dyDescent="0.3">
      <c r="A49" s="314" t="s">
        <v>18508</v>
      </c>
      <c r="B49" s="246" t="s">
        <v>29413</v>
      </c>
      <c r="C49" s="247"/>
      <c r="D49" s="248"/>
      <c r="E49" s="461"/>
      <c r="F49" s="248"/>
      <c r="G49" s="249">
        <f>G50+G100+G150+G200+G250+G288+G338+G388+G438+G488+G538+G588+G610</f>
        <v>34370207.180000007</v>
      </c>
      <c r="H49" s="248"/>
      <c r="I49" s="248"/>
      <c r="J49" s="250">
        <f ca="1">J50+J100+J150+J200+J250+J288+J338+J388+J438+J488+J538+J588+J610</f>
        <v>45640605.240000002</v>
      </c>
      <c r="K49" s="251"/>
      <c r="L49" s="252"/>
      <c r="M49" s="23"/>
      <c r="N49" s="15"/>
      <c r="O49" s="39"/>
      <c r="P49" s="39"/>
      <c r="Q49" s="39"/>
      <c r="R49" s="39"/>
      <c r="S49" s="39"/>
      <c r="T49" s="39"/>
      <c r="U49" s="39"/>
      <c r="V49" s="39"/>
    </row>
    <row r="50" spans="1:22" s="33" customFormat="1" ht="17.45" customHeight="1" thickBot="1" x14ac:dyDescent="0.3">
      <c r="A50" s="315">
        <v>1</v>
      </c>
      <c r="B50" s="245" t="s">
        <v>29445</v>
      </c>
      <c r="C50" s="29"/>
      <c r="D50" s="2"/>
      <c r="E50" s="462"/>
      <c r="F50" s="2"/>
      <c r="G50" s="30">
        <f>G56+G63+G68+G76+G87+G99</f>
        <v>590928.21000000008</v>
      </c>
      <c r="H50" s="2"/>
      <c r="I50" s="2"/>
      <c r="J50" s="31">
        <f ca="1">J56+J63+J68+J76+J87+J99</f>
        <v>784770.94</v>
      </c>
      <c r="K50" s="186"/>
      <c r="L50" s="15"/>
      <c r="M50" s="23"/>
      <c r="N50" s="15"/>
      <c r="O50" s="39"/>
      <c r="P50" s="39"/>
      <c r="Q50" s="39"/>
      <c r="R50" s="39"/>
      <c r="S50" s="39"/>
      <c r="T50" s="39"/>
      <c r="U50" s="39"/>
      <c r="V50" s="39"/>
    </row>
    <row r="51" spans="1:22" s="34" customFormat="1" outlineLevel="1" x14ac:dyDescent="0.25">
      <c r="A51" s="319" t="s">
        <v>6</v>
      </c>
      <c r="B51" s="627" t="s">
        <v>18502</v>
      </c>
      <c r="C51" s="628"/>
      <c r="D51" s="629"/>
      <c r="E51" s="146"/>
      <c r="F51" s="146"/>
      <c r="G51" s="5"/>
      <c r="H51" s="5"/>
      <c r="I51" s="5"/>
      <c r="J51" s="17"/>
      <c r="K51" s="145"/>
      <c r="L51" s="210"/>
      <c r="M51" s="111"/>
      <c r="N51" s="6"/>
      <c r="O51" s="39"/>
      <c r="P51" s="39"/>
      <c r="Q51" s="39"/>
      <c r="R51" s="39"/>
      <c r="S51" s="39"/>
      <c r="T51" s="39"/>
      <c r="U51" s="39"/>
      <c r="V51" s="39"/>
    </row>
    <row r="52" spans="1:22" s="39" customFormat="1" ht="42" customHeight="1" outlineLevel="2" x14ac:dyDescent="0.25">
      <c r="A52" s="317" t="s">
        <v>24</v>
      </c>
      <c r="B52" s="422" t="str">
        <f>VLOOKUP(C52,'SNP1.24+CHU192+DER12.23+FD1.24'!$A$2:$C$50000,2, FALSE)</f>
        <v>DEMOLIÇÃO DE LAJES, EM CONCRETO ARMADO, DE FORMA MECANIZADA COM MARTELETE, SEM REAPROVEITAMENTO. AF_09/2023</v>
      </c>
      <c r="C52" s="38" t="s">
        <v>5956</v>
      </c>
      <c r="D52" s="623" t="str">
        <f>VLOOKUP(C52,'SNP1.24+CHU192+DER12.23+FD1.24'!$A$2:$D$50000,3, FALSE)</f>
        <v>M3</v>
      </c>
      <c r="E52" s="624">
        <f>'MCQ OUR'!E52</f>
        <v>196.09899999999999</v>
      </c>
      <c r="F52" s="625" t="str">
        <f>VLOOKUP(C52,'SNP1.24+CHU192+DER12.23+FD1.24'!$A$2:$D$50000,4, FALSE)</f>
        <v>90,11</v>
      </c>
      <c r="G52" s="424">
        <f>ROUND(E52*F52,2)</f>
        <v>17670.48</v>
      </c>
      <c r="H52" s="425">
        <f ca="1">IF(K52="",$G$10,$G$9)</f>
        <v>0.32779999999999998</v>
      </c>
      <c r="I52" s="426">
        <f ca="1">ROUND(F52*H52+F52,2)</f>
        <v>119.65</v>
      </c>
      <c r="J52" s="626">
        <f ca="1">ROUND(E52*I52,2)</f>
        <v>23463.25</v>
      </c>
      <c r="K52" s="603"/>
      <c r="L52" s="156" t="s">
        <v>29437</v>
      </c>
      <c r="M52" s="202"/>
      <c r="N52" s="22"/>
    </row>
    <row r="53" spans="1:22" s="39" customFormat="1" ht="50.45" customHeight="1" outlineLevel="2" x14ac:dyDescent="0.25">
      <c r="A53" s="317" t="s">
        <v>18522</v>
      </c>
      <c r="B53" s="422" t="str">
        <f>VLOOKUP(C53,'SNP1.24+CHU192+DER12.23+FD1.24'!$A$2:$C$50000,2, FALSE)</f>
        <v>CARGA, MANOBRA E DESCARGA DE ENTULHO EM CAMINHÃO BASCULANTE 10 M³ - CARGA COM ESCAVADEIRA HIDRÁULICA  (CAÇAMBA DE 0,80 M³ / 111 HP) E DESCARGA LIVRE (UNIDADE: M3). AF_07/2020</v>
      </c>
      <c r="C53" s="38" t="s">
        <v>11391</v>
      </c>
      <c r="D53" s="623" t="str">
        <f>VLOOKUP(C53,'SNP1.24+CHU192+DER12.23+FD1.24'!$A$2:$D$50000,3, FALSE)</f>
        <v>M3</v>
      </c>
      <c r="E53" s="624">
        <f>'MCQ OUR'!E53</f>
        <v>245.12374999999997</v>
      </c>
      <c r="F53" s="625" t="str">
        <f>VLOOKUP(C53,'SNP1.24+CHU192+DER12.23+FD1.24'!$A$2:$D$50000,4, FALSE)</f>
        <v>9,05</v>
      </c>
      <c r="G53" s="424">
        <f>ROUND(E53*F53,2)</f>
        <v>2218.37</v>
      </c>
      <c r="H53" s="425">
        <f ca="1">IF(K53="",$G$10,$G$9)</f>
        <v>0.32779999999999998</v>
      </c>
      <c r="I53" s="426">
        <f ca="1">ROUND(F53*H53+F53,2)</f>
        <v>12.02</v>
      </c>
      <c r="J53" s="626">
        <f ca="1">ROUND(E53*I53,2)</f>
        <v>2946.39</v>
      </c>
      <c r="K53" s="603"/>
      <c r="L53" s="156" t="s">
        <v>18504</v>
      </c>
      <c r="M53" s="202"/>
      <c r="N53" s="22"/>
    </row>
    <row r="54" spans="1:22" s="39" customFormat="1" ht="38.450000000000003" customHeight="1" outlineLevel="2" x14ac:dyDescent="0.25">
      <c r="A54" s="317" t="s">
        <v>18523</v>
      </c>
      <c r="B54" s="422" t="str">
        <f>VLOOKUP(C54,'SNP1.24+CHU192+DER12.23+FD1.24'!$A$2:$C$50000,2, FALSE)</f>
        <v>TRANSPORTE COM CAMINHÃO BASCULANTE DE 10 M³, EM VIA URBANA PAVIMENTADA, DMT ATÉ 30 KM (UNIDADE: M3XKM). AF_07/2020</v>
      </c>
      <c r="C54" s="38" t="s">
        <v>6023</v>
      </c>
      <c r="D54" s="623" t="str">
        <f>VLOOKUP(C54,'SNP1.24+CHU192+DER12.23+FD1.24'!$A$2:$D$50000,3, FALSE)</f>
        <v>M3XKM</v>
      </c>
      <c r="E54" s="624">
        <f>'MCQ OUR'!E54</f>
        <v>2380.1516124999998</v>
      </c>
      <c r="F54" s="625" t="str">
        <f>VLOOKUP(C54,'SNP1.24+CHU192+DER12.23+FD1.24'!$A$2:$D$50000,4, FALSE)</f>
        <v>2,49</v>
      </c>
      <c r="G54" s="424">
        <f>ROUND(E54*F54,2)</f>
        <v>5926.58</v>
      </c>
      <c r="H54" s="425">
        <f ca="1">IF(K54="",$G$10,$G$9)</f>
        <v>0.32779999999999998</v>
      </c>
      <c r="I54" s="426">
        <f ca="1">ROUND(F54*H54+F54,2)</f>
        <v>3.31</v>
      </c>
      <c r="J54" s="626">
        <f ca="1">ROUND(E54*I54,2)</f>
        <v>7878.3</v>
      </c>
      <c r="K54" s="603"/>
      <c r="L54" s="156" t="s">
        <v>29438</v>
      </c>
      <c r="M54" s="202"/>
      <c r="N54" s="22"/>
    </row>
    <row r="55" spans="1:22" s="39" customFormat="1" ht="24" outlineLevel="2" x14ac:dyDescent="0.25">
      <c r="A55" s="317" t="s">
        <v>18524</v>
      </c>
      <c r="B55" s="422" t="str">
        <f>VLOOKUP(C55,'SNP1.24+CHU192+DER12.23+FD1.24'!$A$2:$C$50000,2, FALSE)</f>
        <v>ESPALHAMENTO DE MATERIAL COM TRATOR DE ESTEIRAS. AF_11/2019</v>
      </c>
      <c r="C55" s="38" t="s">
        <v>7366</v>
      </c>
      <c r="D55" s="623" t="str">
        <f>VLOOKUP(C55,'SNP1.24+CHU192+DER12.23+FD1.24'!$A$2:$D$50000,3, FALSE)</f>
        <v>M3</v>
      </c>
      <c r="E55" s="624">
        <f>'MCQ OUR'!E55</f>
        <v>245.12374999999997</v>
      </c>
      <c r="F55" s="625" t="str">
        <f>VLOOKUP(C55,'SNP1.24+CHU192+DER12.23+FD1.24'!$A$2:$D$50000,4, FALSE)</f>
        <v>1,45</v>
      </c>
      <c r="G55" s="424">
        <f>ROUND(E55*F55,2)</f>
        <v>355.43</v>
      </c>
      <c r="H55" s="425">
        <f ca="1">IF(K55="",$G$10,$G$9)</f>
        <v>0.32779999999999998</v>
      </c>
      <c r="I55" s="426">
        <f ca="1">ROUND(F55*H55+F55,2)</f>
        <v>1.93</v>
      </c>
      <c r="J55" s="626">
        <f ca="1">ROUND(E55*I55,2)</f>
        <v>473.09</v>
      </c>
      <c r="K55" s="603"/>
      <c r="L55" s="156" t="s">
        <v>11833</v>
      </c>
      <c r="M55" s="202"/>
      <c r="N55" s="22"/>
    </row>
    <row r="56" spans="1:22" s="40" customFormat="1" ht="12.75" outlineLevel="1" thickBot="1" x14ac:dyDescent="0.25">
      <c r="A56" s="318"/>
      <c r="B56" s="10" t="s">
        <v>9</v>
      </c>
      <c r="C56" s="11"/>
      <c r="D56" s="12"/>
      <c r="E56" s="13"/>
      <c r="F56" s="13"/>
      <c r="G56" s="147">
        <f>SUM(G52:G55)</f>
        <v>26170.86</v>
      </c>
      <c r="H56" s="148"/>
      <c r="I56" s="149"/>
      <c r="J56" s="150">
        <f ca="1">SUM(J52:J55)</f>
        <v>34761.03</v>
      </c>
      <c r="K56" s="185"/>
      <c r="L56" s="209"/>
      <c r="M56" s="204"/>
      <c r="N56" s="16"/>
      <c r="O56" s="39"/>
      <c r="P56" s="39"/>
      <c r="Q56" s="39"/>
      <c r="R56" s="39"/>
      <c r="S56" s="39"/>
      <c r="T56" s="39"/>
      <c r="U56" s="39"/>
      <c r="V56" s="39"/>
    </row>
    <row r="57" spans="1:22" s="34" customFormat="1" ht="14.45" customHeight="1" outlineLevel="1" x14ac:dyDescent="0.25">
      <c r="A57" s="319" t="s">
        <v>1548</v>
      </c>
      <c r="B57" s="627" t="s">
        <v>29414</v>
      </c>
      <c r="C57" s="628"/>
      <c r="D57" s="629"/>
      <c r="E57" s="146"/>
      <c r="F57" s="146"/>
      <c r="G57" s="5"/>
      <c r="H57" s="5"/>
      <c r="I57" s="5"/>
      <c r="J57" s="17"/>
      <c r="K57" s="145"/>
      <c r="L57" s="210"/>
      <c r="M57" s="111"/>
      <c r="N57" s="6"/>
      <c r="O57" s="39"/>
      <c r="P57" s="39"/>
      <c r="Q57" s="39"/>
      <c r="R57" s="39"/>
      <c r="S57" s="39"/>
      <c r="T57" s="39"/>
      <c r="U57" s="39"/>
      <c r="V57" s="39"/>
    </row>
    <row r="58" spans="1:22" s="39" customFormat="1" ht="60" outlineLevel="2" x14ac:dyDescent="0.25">
      <c r="A58" s="317" t="s">
        <v>1549</v>
      </c>
      <c r="B58" s="422" t="str">
        <f>VLOOKUP(C58,'SNP1.24+CHU192+DER12.23+FD1.24'!$A$2:$C$50000,2, FALSE)</f>
        <v>ESCAVAÇÃO MECANIZADA DE VALA COM PROF. ATÉ 1,5 M (MÉDIA MONTANTE E JUSANTE/UMA COMPOSIÇÃO POR TRECHO), ESCAVADEIRA (0,8 M3), LARG. DE 1,5 M A 2,5 M, EM SOLO DE 2A CATEGORIA, EM LOCAIS COM ALTO NÍVEL DE INTERFERÊNCIA. AF_02/2021</v>
      </c>
      <c r="C58" s="38" t="s">
        <v>10825</v>
      </c>
      <c r="D58" s="623" t="str">
        <f>VLOOKUP(C58,'SNP1.24+CHU192+DER12.23+FD1.24'!$A$2:$D$50000,3, FALSE)</f>
        <v>M3</v>
      </c>
      <c r="E58" s="624">
        <f>'MCQ OUR'!E58</f>
        <v>3338.2476399096004</v>
      </c>
      <c r="F58" s="625" t="str">
        <f>VLOOKUP(C58,'SNP1.24+CHU192+DER12.23+FD1.24'!$A$2:$D$50000,4, FALSE)</f>
        <v>14,60</v>
      </c>
      <c r="G58" s="424">
        <f>ROUND(E58*F58,2)</f>
        <v>48738.42</v>
      </c>
      <c r="H58" s="425">
        <f ca="1">IF(K58="",$G$10,$G$9)</f>
        <v>0.32779999999999998</v>
      </c>
      <c r="I58" s="426">
        <f ca="1">ROUND(F58*H58+F58,2)</f>
        <v>19.39</v>
      </c>
      <c r="J58" s="626">
        <f ca="1">ROUND(E58*I58,2)</f>
        <v>64728.62</v>
      </c>
      <c r="K58" s="603"/>
      <c r="L58" s="156" t="s">
        <v>29439</v>
      </c>
      <c r="M58" s="202"/>
      <c r="N58" s="22"/>
    </row>
    <row r="59" spans="1:22" s="39" customFormat="1" ht="37.9" customHeight="1" outlineLevel="2" x14ac:dyDescent="0.25">
      <c r="A59" s="317" t="s">
        <v>1550</v>
      </c>
      <c r="B59" s="422" t="str">
        <f>VLOOKUP(C59,'SNP1.24+CHU192+DER12.23+FD1.24'!$A$2:$C$50000,2, FALSE)</f>
        <v>REATERRO MECANIZADO DE VALA COM MINICARREGADEIRA, COM COMPACTADOR DE SOLOS DE PERCUSSÃO. AF_08/2023</v>
      </c>
      <c r="C59" s="38" t="s">
        <v>18240</v>
      </c>
      <c r="D59" s="623" t="str">
        <f>VLOOKUP(C59,'SNP1.24+CHU192+DER12.23+FD1.24'!$A$2:$D$50000,3, FALSE)</f>
        <v>M3</v>
      </c>
      <c r="E59" s="624">
        <f>'MCQ OUR'!E59</f>
        <v>700.43555567040005</v>
      </c>
      <c r="F59" s="625" t="str">
        <f>VLOOKUP(C59,'SNP1.24+CHU192+DER12.23+FD1.24'!$A$2:$D$50000,4, FALSE)</f>
        <v>26,91</v>
      </c>
      <c r="G59" s="424">
        <f>ROUND(E59*F59,2)</f>
        <v>18848.72</v>
      </c>
      <c r="H59" s="425">
        <f ca="1">IF(K59="",$G$10,$G$9)</f>
        <v>0.32779999999999998</v>
      </c>
      <c r="I59" s="426">
        <f ca="1">ROUND(F59*H59+F59,2)</f>
        <v>35.729999999999997</v>
      </c>
      <c r="J59" s="626">
        <f ca="1">ROUND(E59*I59,2)</f>
        <v>25026.560000000001</v>
      </c>
      <c r="K59" s="603"/>
      <c r="L59" s="156" t="s">
        <v>18501</v>
      </c>
      <c r="M59" s="202"/>
      <c r="N59" s="22"/>
    </row>
    <row r="60" spans="1:22" s="39" customFormat="1" ht="49.9" customHeight="1" outlineLevel="2" x14ac:dyDescent="0.25">
      <c r="A60" s="317" t="s">
        <v>29419</v>
      </c>
      <c r="B60" s="422" t="str">
        <f>VLOOKUP(C60,'SNP1.24+CHU192+DER12.23+FD1.24'!$A$2:$C$50000,2, FALSE)</f>
        <v>CARGA, MANOBRA E DESCARGA DE SOLOS E MATERIAIS GRANULARES EM CAMINHÃO BASCULANTE 10 M³ - CARGA COM ESCAVADEIRA HIDRÁULICA (CAÇAMBA DE 1,20 M³ / 155 HP) E DESCARGA LIVRE (UNIDADE: M3). AF_07/2020</v>
      </c>
      <c r="C60" s="38" t="s">
        <v>11383</v>
      </c>
      <c r="D60" s="623" t="str">
        <f>VLOOKUP(C60,'SNP1.24+CHU192+DER12.23+FD1.24'!$A$2:$D$50000,3, FALSE)</f>
        <v>M3</v>
      </c>
      <c r="E60" s="624">
        <f>'MCQ OUR'!E60</f>
        <v>3297.2651052990004</v>
      </c>
      <c r="F60" s="625" t="str">
        <f>VLOOKUP(C60,'SNP1.24+CHU192+DER12.23+FD1.24'!$A$2:$D$50000,4, FALSE)</f>
        <v>7,00</v>
      </c>
      <c r="G60" s="424">
        <f>ROUND(E60*F60,2)</f>
        <v>23080.86</v>
      </c>
      <c r="H60" s="425">
        <f ca="1">IF(K60="",$G$10,$G$9)</f>
        <v>0.32779999999999998</v>
      </c>
      <c r="I60" s="426">
        <f ca="1">ROUND(F60*H60+F60,2)</f>
        <v>9.2899999999999991</v>
      </c>
      <c r="J60" s="626">
        <f ca="1">ROUND(E60*I60,2)</f>
        <v>30631.59</v>
      </c>
      <c r="K60" s="603"/>
      <c r="L60" s="156" t="s">
        <v>18520</v>
      </c>
      <c r="M60" s="202"/>
      <c r="N60" s="22"/>
    </row>
    <row r="61" spans="1:22" s="39" customFormat="1" ht="42.6" customHeight="1" outlineLevel="2" x14ac:dyDescent="0.25">
      <c r="A61" s="317" t="s">
        <v>29420</v>
      </c>
      <c r="B61" s="422" t="str">
        <f>VLOOKUP(C61,'SNP1.24+CHU192+DER12.23+FD1.24'!$A$2:$C$50000,2, FALSE)</f>
        <v>TRANSPORTE COM CAMINHÃO BASCULANTE DE 10 M³, EM VIA URBANA PAVIMENTADA, DMT ATÉ 30 KM (UNIDADE: M3XKM). AF_07/2020</v>
      </c>
      <c r="C61" s="38" t="s">
        <v>6023</v>
      </c>
      <c r="D61" s="623" t="str">
        <f>VLOOKUP(C61,'SNP1.24+CHU192+DER12.23+FD1.24'!$A$2:$D$50000,3, FALSE)</f>
        <v>M3XKM</v>
      </c>
      <c r="E61" s="624">
        <f>'MCQ OUR'!E61</f>
        <v>32016.444172453295</v>
      </c>
      <c r="F61" s="625" t="str">
        <f>VLOOKUP(C61,'SNP1.24+CHU192+DER12.23+FD1.24'!$A$2:$D$50000,4, FALSE)</f>
        <v>2,49</v>
      </c>
      <c r="G61" s="424">
        <f>ROUND(E61*F61,2)</f>
        <v>79720.95</v>
      </c>
      <c r="H61" s="425">
        <f ca="1">IF(K61="",$G$10,$G$9)</f>
        <v>0.32779999999999998</v>
      </c>
      <c r="I61" s="426">
        <f ca="1">ROUND(F61*H61+F61,2)</f>
        <v>3.31</v>
      </c>
      <c r="J61" s="626">
        <f ca="1">ROUND(E61*I61,2)</f>
        <v>105974.43</v>
      </c>
      <c r="K61" s="603"/>
      <c r="L61" s="156" t="s">
        <v>29438</v>
      </c>
      <c r="M61" s="202"/>
      <c r="N61" s="22"/>
    </row>
    <row r="62" spans="1:22" s="39" customFormat="1" ht="28.9" customHeight="1" outlineLevel="2" x14ac:dyDescent="0.25">
      <c r="A62" s="317" t="s">
        <v>29421</v>
      </c>
      <c r="B62" s="422" t="str">
        <f>VLOOKUP(C62,'SNP1.24+CHU192+DER12.23+FD1.24'!$A$2:$C$50000,2, FALSE)</f>
        <v>ESPALHAMENTO DE MATERIAL COM TRATOR DE ESTEIRAS. AF_11/2019</v>
      </c>
      <c r="C62" s="38" t="s">
        <v>7366</v>
      </c>
      <c r="D62" s="623" t="str">
        <f>VLOOKUP(C62,'SNP1.24+CHU192+DER12.23+FD1.24'!$A$2:$D$50000,3, FALSE)</f>
        <v>M3</v>
      </c>
      <c r="E62" s="624">
        <f>'MCQ OUR'!E62</f>
        <v>3297.2651052990004</v>
      </c>
      <c r="F62" s="625" t="str">
        <f>VLOOKUP(C62,'SNP1.24+CHU192+DER12.23+FD1.24'!$A$2:$D$50000,4, FALSE)</f>
        <v>1,45</v>
      </c>
      <c r="G62" s="424">
        <f>ROUND(E62*F62,2)</f>
        <v>4781.03</v>
      </c>
      <c r="H62" s="425">
        <f ca="1">IF(K62="",$G$10,$G$9)</f>
        <v>0.32779999999999998</v>
      </c>
      <c r="I62" s="426">
        <f ca="1">ROUND(F62*H62+F62,2)</f>
        <v>1.93</v>
      </c>
      <c r="J62" s="626">
        <f ca="1">ROUND(E62*I62,2)</f>
        <v>6363.72</v>
      </c>
      <c r="K62" s="603"/>
      <c r="L62" s="156" t="s">
        <v>11833</v>
      </c>
      <c r="M62" s="202"/>
      <c r="N62" s="22"/>
    </row>
    <row r="63" spans="1:22" s="40" customFormat="1" ht="12.75" outlineLevel="1" thickBot="1" x14ac:dyDescent="0.25">
      <c r="A63" s="318"/>
      <c r="B63" s="10" t="s">
        <v>9</v>
      </c>
      <c r="C63" s="11"/>
      <c r="D63" s="12"/>
      <c r="E63" s="13"/>
      <c r="F63" s="13"/>
      <c r="G63" s="147">
        <f>SUM(G58:G62)</f>
        <v>175169.98</v>
      </c>
      <c r="H63" s="148"/>
      <c r="I63" s="149"/>
      <c r="J63" s="150">
        <f ca="1">SUM(J58:J62)</f>
        <v>232724.92</v>
      </c>
      <c r="K63" s="185"/>
      <c r="L63" s="209"/>
      <c r="M63" s="204"/>
      <c r="N63" s="16"/>
      <c r="O63" s="39"/>
      <c r="P63" s="39"/>
      <c r="Q63" s="39"/>
      <c r="R63" s="39"/>
      <c r="S63" s="39"/>
      <c r="T63" s="39"/>
      <c r="U63" s="39"/>
      <c r="V63" s="39"/>
    </row>
    <row r="64" spans="1:22" s="34" customFormat="1" outlineLevel="1" x14ac:dyDescent="0.25">
      <c r="A64" s="319" t="s">
        <v>16686</v>
      </c>
      <c r="B64" s="627" t="s">
        <v>29418</v>
      </c>
      <c r="C64" s="628"/>
      <c r="D64" s="629"/>
      <c r="E64" s="146"/>
      <c r="F64" s="146"/>
      <c r="G64" s="5"/>
      <c r="H64" s="5"/>
      <c r="I64" s="5"/>
      <c r="J64" s="17"/>
      <c r="K64" s="145"/>
      <c r="L64" s="210"/>
      <c r="M64" s="111"/>
      <c r="N64" s="6"/>
      <c r="O64" s="39"/>
      <c r="P64" s="39"/>
      <c r="Q64" s="39"/>
      <c r="R64" s="39"/>
      <c r="S64" s="39"/>
      <c r="T64" s="39"/>
      <c r="U64" s="39"/>
      <c r="V64" s="39"/>
    </row>
    <row r="65" spans="1:22" s="39" customFormat="1" ht="46.15" customHeight="1" outlineLevel="2" x14ac:dyDescent="0.25">
      <c r="A65" s="317" t="s">
        <v>16687</v>
      </c>
      <c r="B65" s="422" t="str">
        <f>VLOOKUP(C65,'SNP1.24+CHU192+DER12.23+FD1.24'!$A$2:$C$50000,2, FALSE)</f>
        <v xml:space="preserve">PEDRA DE MAO OU PEDRA RACHAO PARA ARRIMO/FUNDACAO (POSTO PEDREIRA/FORNECEDOR, SEM FRETE)                                                                                                                                                                                                                                                                                                                                                                                                                  </v>
      </c>
      <c r="C65" s="38">
        <v>4730</v>
      </c>
      <c r="D65" s="623" t="str">
        <f>VLOOKUP(C65,'SNP1.24+CHU192+DER12.23+FD1.24'!$A$2:$D$50000,3, FALSE)</f>
        <v xml:space="preserve">M3    </v>
      </c>
      <c r="E65" s="624">
        <f>'MCQ OUR'!E65</f>
        <v>314.42939487000001</v>
      </c>
      <c r="F65" s="625" t="str">
        <f>VLOOKUP(C65,'SNP1.24+CHU192+DER12.23+FD1.24'!$A$2:$D$50000,4, FALSE)</f>
        <v>65,45</v>
      </c>
      <c r="G65" s="424">
        <f>ROUND(E65*F65,2)</f>
        <v>20579.400000000001</v>
      </c>
      <c r="H65" s="425">
        <f ca="1">IF(K65="",$G$10,$G$9)</f>
        <v>0.32779999999999998</v>
      </c>
      <c r="I65" s="426">
        <f ca="1">ROUND(F65*H65+F65,2)</f>
        <v>86.9</v>
      </c>
      <c r="J65" s="626">
        <f ca="1">ROUND(E65*I65,2)</f>
        <v>27323.91</v>
      </c>
      <c r="K65" s="603"/>
      <c r="L65" s="156" t="s">
        <v>29440</v>
      </c>
      <c r="M65" s="202"/>
      <c r="N65" s="22"/>
    </row>
    <row r="66" spans="1:22" s="39" customFormat="1" ht="65.45" customHeight="1" outlineLevel="2" x14ac:dyDescent="0.25">
      <c r="A66" s="317" t="s">
        <v>16688</v>
      </c>
      <c r="B66" s="422" t="str">
        <f>VLOOKUP(C66,'SNP1.24+CHU192+DER12.23+FD1.24'!$A$2:$C$50000,2, FALSE)</f>
        <v>CARGA, MANOBRA E DESCARGA DE SOLOS E MATERIAIS GRANULARES EM CAMINHÃO BASCULANTE 10 M³ - CARGA COM PÁ CARREGADEIRA (CAÇAMBA DE 1,7 A 2,8 M³ / 128 HP) E DESCARGA LIVRE (UNIDADE: M3). AF_07/2020</v>
      </c>
      <c r="C66" s="38" t="s">
        <v>11353</v>
      </c>
      <c r="D66" s="623" t="str">
        <f>VLOOKUP(C66,'SNP1.24+CHU192+DER12.23+FD1.24'!$A$2:$D$50000,3, FALSE)</f>
        <v>M3</v>
      </c>
      <c r="E66" s="624">
        <f>'MCQ OUR'!E66</f>
        <v>314.42939487000001</v>
      </c>
      <c r="F66" s="625" t="str">
        <f>VLOOKUP(C66,'SNP1.24+CHU192+DER12.23+FD1.24'!$A$2:$D$50000,4, FALSE)</f>
        <v>8,59</v>
      </c>
      <c r="G66" s="424">
        <f>ROUND(E66*F66,2)</f>
        <v>2700.95</v>
      </c>
      <c r="H66" s="425">
        <f ca="1">IF(K66="",$G$10,$G$9)</f>
        <v>0.32779999999999998</v>
      </c>
      <c r="I66" s="426">
        <f ca="1">ROUND(F66*H66+F66,2)</f>
        <v>11.41</v>
      </c>
      <c r="J66" s="626">
        <f ca="1">ROUND(E66*I66,2)</f>
        <v>3587.64</v>
      </c>
      <c r="K66" s="603"/>
      <c r="L66" s="156" t="s">
        <v>29441</v>
      </c>
      <c r="M66" s="202"/>
      <c r="N66" s="22"/>
    </row>
    <row r="67" spans="1:22" s="39" customFormat="1" ht="50.45" customHeight="1" outlineLevel="2" x14ac:dyDescent="0.25">
      <c r="A67" s="317" t="s">
        <v>29422</v>
      </c>
      <c r="B67" s="422" t="str">
        <f>VLOOKUP(C67,'SNP1.24+CHU192+DER12.23+FD1.24'!$A$2:$C$50000,2, FALSE)</f>
        <v>TRANSPORTE COM CAMINHÃO BASCULANTE DE 10 M³, EM VIA URBANA PAVIMENTADA, DMT ATÉ 30 KM (UNIDADE: M3XKM). AF_07/2020</v>
      </c>
      <c r="C67" s="38" t="s">
        <v>6023</v>
      </c>
      <c r="D67" s="623" t="str">
        <f>VLOOKUP(C67,'SNP1.24+CHU192+DER12.23+FD1.24'!$A$2:$D$50000,3, FALSE)</f>
        <v>M3XKM</v>
      </c>
      <c r="E67" s="624">
        <f>'MCQ OUR'!E67</f>
        <v>3248.0556490071003</v>
      </c>
      <c r="F67" s="625" t="str">
        <f>VLOOKUP(C67,'SNP1.24+CHU192+DER12.23+FD1.24'!$A$2:$D$50000,4, FALSE)</f>
        <v>2,49</v>
      </c>
      <c r="G67" s="424">
        <f>ROUND(E67*F67,2)</f>
        <v>8087.66</v>
      </c>
      <c r="H67" s="425">
        <f ca="1">IF(K67="",$G$10,$G$9)</f>
        <v>0.32779999999999998</v>
      </c>
      <c r="I67" s="426">
        <f ca="1">ROUND(F67*H67+F67,2)</f>
        <v>3.31</v>
      </c>
      <c r="J67" s="626">
        <f ca="1">ROUND(E67*I67,2)</f>
        <v>10751.06</v>
      </c>
      <c r="K67" s="603"/>
      <c r="L67" s="156" t="s">
        <v>29442</v>
      </c>
      <c r="M67" s="202"/>
      <c r="N67" s="22"/>
    </row>
    <row r="68" spans="1:22" s="40" customFormat="1" ht="12.75" outlineLevel="1" thickBot="1" x14ac:dyDescent="0.25">
      <c r="A68" s="318"/>
      <c r="B68" s="10" t="s">
        <v>9</v>
      </c>
      <c r="C68" s="11"/>
      <c r="D68" s="12"/>
      <c r="E68" s="13"/>
      <c r="F68" s="13"/>
      <c r="G68" s="147">
        <f>SUM(G65:G67)</f>
        <v>31368.010000000002</v>
      </c>
      <c r="H68" s="148"/>
      <c r="I68" s="149"/>
      <c r="J68" s="150">
        <f ca="1">SUM(J65:J67)</f>
        <v>41662.61</v>
      </c>
      <c r="K68" s="185"/>
      <c r="L68" s="209"/>
      <c r="M68" s="204"/>
      <c r="N68" s="16"/>
      <c r="O68" s="39"/>
      <c r="P68" s="39"/>
      <c r="Q68" s="39"/>
      <c r="R68" s="39"/>
      <c r="S68" s="39"/>
      <c r="T68" s="39"/>
      <c r="U68" s="39"/>
      <c r="V68" s="39"/>
    </row>
    <row r="69" spans="1:22" s="34" customFormat="1" outlineLevel="1" x14ac:dyDescent="0.25">
      <c r="A69" s="319" t="s">
        <v>18526</v>
      </c>
      <c r="B69" s="627" t="s">
        <v>29417</v>
      </c>
      <c r="C69" s="628"/>
      <c r="D69" s="629"/>
      <c r="E69" s="146"/>
      <c r="F69" s="146"/>
      <c r="G69" s="5"/>
      <c r="H69" s="5"/>
      <c r="I69" s="5"/>
      <c r="J69" s="17"/>
      <c r="K69" s="145"/>
      <c r="L69" s="210"/>
      <c r="M69" s="111"/>
      <c r="N69" s="6"/>
      <c r="O69" s="39"/>
      <c r="P69" s="39"/>
      <c r="Q69" s="39"/>
      <c r="R69" s="39"/>
      <c r="S69" s="39"/>
      <c r="T69" s="39"/>
      <c r="U69" s="39"/>
      <c r="V69" s="39"/>
    </row>
    <row r="70" spans="1:22" s="39" customFormat="1" ht="30.6" customHeight="1" outlineLevel="2" x14ac:dyDescent="0.25">
      <c r="A70" s="317" t="s">
        <v>18527</v>
      </c>
      <c r="B70" s="422" t="str">
        <f>VLOOKUP(C70,'SNP1.24+CHU192+DER12.23+FD1.24'!$A$2:$C$50000,2, FALSE)</f>
        <v>LIMPEZA DE SUPERFÍCIE COM JATO DE ALTA PRESSÃO. AF_04/2019</v>
      </c>
      <c r="C70" s="38" t="s">
        <v>7772</v>
      </c>
      <c r="D70" s="623" t="str">
        <f>VLOOKUP(C70,'SNP1.24+CHU192+DER12.23+FD1.24'!$A$2:$D$50000,3, FALSE)</f>
        <v>M2</v>
      </c>
      <c r="E70" s="624">
        <f>'MCQ OUR'!E70</f>
        <v>16.8</v>
      </c>
      <c r="F70" s="625" t="str">
        <f>VLOOKUP(C70,'SNP1.24+CHU192+DER12.23+FD1.24'!$A$2:$D$50000,4, FALSE)</f>
        <v>2,28</v>
      </c>
      <c r="G70" s="424">
        <f t="shared" ref="G70:G75" si="4">ROUND(E70*F70,2)</f>
        <v>38.299999999999997</v>
      </c>
      <c r="H70" s="425">
        <f t="shared" ref="H70:H75" ca="1" si="5">IF(K70="",$G$10,$G$9)</f>
        <v>0.32779999999999998</v>
      </c>
      <c r="I70" s="426">
        <f t="shared" ref="I70:I75" ca="1" si="6">ROUND(F70*H70+F70,2)</f>
        <v>3.03</v>
      </c>
      <c r="J70" s="626">
        <f t="shared" ref="J70:J75" ca="1" si="7">ROUND(E70*I70,2)</f>
        <v>50.9</v>
      </c>
      <c r="K70" s="603"/>
      <c r="L70" s="156" t="s">
        <v>18501</v>
      </c>
      <c r="M70" s="202"/>
      <c r="N70" s="22"/>
    </row>
    <row r="71" spans="1:22" s="39" customFormat="1" ht="36.6" customHeight="1" outlineLevel="2" x14ac:dyDescent="0.25">
      <c r="A71" s="317" t="s">
        <v>18528</v>
      </c>
      <c r="B71" s="422" t="str">
        <f>VLOOKUP(C71,'SNP1.24+CHU192+DER12.23+FD1.24'!$A$2:$C$50000,2, FALSE)</f>
        <v>ENCHIMENTO DE BRITA PARA DRENO, LANÇAMENTO MECANIZADO. AF_07/2021</v>
      </c>
      <c r="C71" s="38" t="s">
        <v>8850</v>
      </c>
      <c r="D71" s="623" t="str">
        <f>VLOOKUP(C71,'SNP1.24+CHU192+DER12.23+FD1.24'!$A$2:$D$50000,3, FALSE)</f>
        <v>M3</v>
      </c>
      <c r="E71" s="624">
        <f>'MCQ OUR'!E71</f>
        <v>154.06669025799999</v>
      </c>
      <c r="F71" s="625" t="str">
        <f>VLOOKUP(C71,'SNP1.24+CHU192+DER12.23+FD1.24'!$A$2:$D$50000,4, FALSE)</f>
        <v>102,53</v>
      </c>
      <c r="G71" s="424">
        <f t="shared" si="4"/>
        <v>15796.46</v>
      </c>
      <c r="H71" s="425">
        <f t="shared" ca="1" si="5"/>
        <v>0.32779999999999998</v>
      </c>
      <c r="I71" s="426">
        <f t="shared" ca="1" si="6"/>
        <v>136.13999999999999</v>
      </c>
      <c r="J71" s="626">
        <f t="shared" ca="1" si="7"/>
        <v>20974.639999999999</v>
      </c>
      <c r="K71" s="603"/>
      <c r="L71" s="156" t="s">
        <v>29443</v>
      </c>
      <c r="M71" s="202"/>
      <c r="N71" s="22"/>
    </row>
    <row r="72" spans="1:22" s="39" customFormat="1" ht="48" outlineLevel="2" x14ac:dyDescent="0.25">
      <c r="A72" s="317" t="s">
        <v>18529</v>
      </c>
      <c r="B72" s="422" t="str">
        <f>VLOOKUP(C72,'SNP1.24+CHU192+DER12.23+FD1.24'!$A$2:$C$50000,2, FALSE)</f>
        <v xml:space="preserve">TUBO DRENO, CORRUGADO, ESPIRALADO, FLEXIVEL, PERFURADO, EM POLIETILENO DE ALTA DENSIDADE (PEAD), DN 65 MM, (2 1/2") PARA DRENAGEM - EM ROLO (NORMA DNIT 093/2006 - EM)                                                                                                                                                                                                                                                                                                                                    </v>
      </c>
      <c r="C72" s="38">
        <v>38051</v>
      </c>
      <c r="D72" s="623" t="str">
        <f>VLOOKUP(C72,'SNP1.24+CHU192+DER12.23+FD1.24'!$A$2:$D$50000,3, FALSE)</f>
        <v xml:space="preserve">M     </v>
      </c>
      <c r="E72" s="624">
        <f>'MCQ OUR'!E72</f>
        <v>48.5</v>
      </c>
      <c r="F72" s="625" t="str">
        <f>VLOOKUP(C72,'SNP1.24+CHU192+DER12.23+FD1.24'!$A$2:$D$50000,4, FALSE)</f>
        <v>7,49</v>
      </c>
      <c r="G72" s="424">
        <f t="shared" si="4"/>
        <v>363.27</v>
      </c>
      <c r="H72" s="425">
        <f t="shared" ca="1" si="5"/>
        <v>0.32779999999999998</v>
      </c>
      <c r="I72" s="426">
        <f t="shared" ca="1" si="6"/>
        <v>9.9499999999999993</v>
      </c>
      <c r="J72" s="626">
        <f t="shared" ca="1" si="7"/>
        <v>482.58</v>
      </c>
      <c r="K72" s="603"/>
      <c r="L72" s="156" t="s">
        <v>18501</v>
      </c>
      <c r="M72" s="202"/>
      <c r="N72" s="22"/>
    </row>
    <row r="73" spans="1:22" s="39" customFormat="1" ht="49.9" customHeight="1" outlineLevel="2" x14ac:dyDescent="0.25">
      <c r="A73" s="317" t="s">
        <v>18530</v>
      </c>
      <c r="B73" s="422" t="str">
        <f>VLOOKUP(C73,'SNP1.24+CHU192+DER12.23+FD1.24'!$A$2:$C$50000,2, FALSE)</f>
        <v>GEOTÊXTIL NÃO TECIDO 100% POLIÉSTER, RESISTÊNCIA A TRAÇÃO DE 9 KN/M (RT - 9), INSTALADO EM DRENO - FORNECIMENTO E INSTALAÇÃO. AF_07/2021</v>
      </c>
      <c r="C73" s="38" t="s">
        <v>8842</v>
      </c>
      <c r="D73" s="623" t="str">
        <f>VLOOKUP(C73,'SNP1.24+CHU192+DER12.23+FD1.24'!$A$2:$D$50000,3, FALSE)</f>
        <v>M2</v>
      </c>
      <c r="E73" s="624">
        <f>'MCQ OUR'!E73</f>
        <v>1804.0682002455574</v>
      </c>
      <c r="F73" s="625" t="str">
        <f>VLOOKUP(C73,'SNP1.24+CHU192+DER12.23+FD1.24'!$A$2:$D$50000,4, FALSE)</f>
        <v>10,02</v>
      </c>
      <c r="G73" s="424">
        <f t="shared" si="4"/>
        <v>18076.759999999998</v>
      </c>
      <c r="H73" s="425">
        <f t="shared" ca="1" si="5"/>
        <v>0.32779999999999998</v>
      </c>
      <c r="I73" s="426">
        <f t="shared" ca="1" si="6"/>
        <v>13.3</v>
      </c>
      <c r="J73" s="626">
        <f t="shared" ca="1" si="7"/>
        <v>23994.11</v>
      </c>
      <c r="K73" s="603"/>
      <c r="L73" s="156" t="s">
        <v>29443</v>
      </c>
      <c r="M73" s="202"/>
      <c r="N73" s="22"/>
    </row>
    <row r="74" spans="1:22" s="39" customFormat="1" ht="49.9" customHeight="1" outlineLevel="2" x14ac:dyDescent="0.25">
      <c r="A74" s="317" t="s">
        <v>18531</v>
      </c>
      <c r="B74" s="422" t="str">
        <f>VLOOKUP(C74,'SNP1.24+CHU192+DER12.23+FD1.24'!$A$2:$C$50000,2, FALSE)</f>
        <v>GRAUTE FGK=30 MPA; TRAÇO 1:0,9:1,2:0,6 (EM MASSA SECA DE CIMENTO/ AREIA GROSSA/ BRITA 0/ ADITIVO) - PREPARO MECÂNICO COM BETONEIRA 400 L. AF_09/2021</v>
      </c>
      <c r="C74" s="38" t="s">
        <v>3299</v>
      </c>
      <c r="D74" s="623" t="str">
        <f>VLOOKUP(C74,'SNP1.24+CHU192+DER12.23+FD1.24'!$A$2:$D$50000,3, FALSE)</f>
        <v>M3</v>
      </c>
      <c r="E74" s="624">
        <f>'MCQ OUR'!E74</f>
        <v>0.10602875205865551</v>
      </c>
      <c r="F74" s="625" t="str">
        <f>VLOOKUP(C74,'SNP1.24+CHU192+DER12.23+FD1.24'!$A$2:$D$50000,4, FALSE)</f>
        <v>598,57</v>
      </c>
      <c r="G74" s="424">
        <f t="shared" si="4"/>
        <v>63.47</v>
      </c>
      <c r="H74" s="425">
        <f t="shared" ca="1" si="5"/>
        <v>0.32779999999999998</v>
      </c>
      <c r="I74" s="426">
        <f t="shared" ca="1" si="6"/>
        <v>794.78</v>
      </c>
      <c r="J74" s="626">
        <f t="shared" ca="1" si="7"/>
        <v>84.27</v>
      </c>
      <c r="K74" s="603"/>
      <c r="L74" s="156" t="s">
        <v>18520</v>
      </c>
      <c r="M74" s="202"/>
      <c r="N74" s="22"/>
    </row>
    <row r="75" spans="1:22" s="39" customFormat="1" ht="42.6" customHeight="1" outlineLevel="2" x14ac:dyDescent="0.25">
      <c r="A75" s="317" t="s">
        <v>18532</v>
      </c>
      <c r="B75" s="422" t="str">
        <f>VLOOKUP(C75,'SNP1.24+CHU192+DER12.23+FD1.24'!$A$2:$C$50000,2, FALSE)</f>
        <v xml:space="preserve">JUNTA DILATACAO ELASTICA PARA CONCRETO (FUGENBAND) O-22, ATE 30 MCA                                                                                                                                                                                                                                                                                                                                                                                                                                       </v>
      </c>
      <c r="C75" s="38">
        <v>3681</v>
      </c>
      <c r="D75" s="623" t="str">
        <f>VLOOKUP(C75,'SNP1.24+CHU192+DER12.23+FD1.24'!$A$2:$D$50000,3, FALSE)</f>
        <v xml:space="preserve">M     </v>
      </c>
      <c r="E75" s="624">
        <f>'MCQ OUR'!E75</f>
        <v>40.134</v>
      </c>
      <c r="F75" s="625" t="str">
        <f>VLOOKUP(C75,'SNP1.24+CHU192+DER12.23+FD1.24'!$A$2:$D$50000,4, FALSE)</f>
        <v>128,78</v>
      </c>
      <c r="G75" s="424">
        <f t="shared" si="4"/>
        <v>5168.46</v>
      </c>
      <c r="H75" s="425">
        <f t="shared" ca="1" si="5"/>
        <v>0.32779999999999998</v>
      </c>
      <c r="I75" s="426">
        <f t="shared" ca="1" si="6"/>
        <v>170.99</v>
      </c>
      <c r="J75" s="626">
        <f t="shared" ca="1" si="7"/>
        <v>6862.51</v>
      </c>
      <c r="K75" s="603"/>
      <c r="L75" s="156" t="s">
        <v>18505</v>
      </c>
      <c r="M75" s="202"/>
      <c r="N75" s="22"/>
    </row>
    <row r="76" spans="1:22" s="40" customFormat="1" ht="12.75" outlineLevel="1" thickBot="1" x14ac:dyDescent="0.25">
      <c r="A76" s="318"/>
      <c r="B76" s="10" t="s">
        <v>9</v>
      </c>
      <c r="C76" s="11"/>
      <c r="D76" s="12"/>
      <c r="E76" s="13"/>
      <c r="F76" s="13"/>
      <c r="G76" s="147">
        <f>SUM(G70:G75)</f>
        <v>39506.719999999994</v>
      </c>
      <c r="H76" s="148"/>
      <c r="I76" s="149"/>
      <c r="J76" s="150">
        <f ca="1">SUM(J70:J75)</f>
        <v>52449.01</v>
      </c>
      <c r="K76" s="185"/>
      <c r="L76" s="209"/>
      <c r="M76" s="204"/>
      <c r="N76" s="16"/>
      <c r="O76" s="39"/>
      <c r="P76" s="39"/>
      <c r="Q76" s="39"/>
      <c r="R76" s="39"/>
      <c r="S76" s="39"/>
      <c r="T76" s="39"/>
      <c r="U76" s="39"/>
      <c r="V76" s="39"/>
    </row>
    <row r="77" spans="1:22" s="34" customFormat="1" ht="14.45" customHeight="1" outlineLevel="1" x14ac:dyDescent="0.25">
      <c r="A77" s="319" t="s">
        <v>18534</v>
      </c>
      <c r="B77" s="627" t="s">
        <v>29415</v>
      </c>
      <c r="C77" s="628"/>
      <c r="D77" s="629"/>
      <c r="E77" s="146"/>
      <c r="F77" s="146"/>
      <c r="G77" s="5"/>
      <c r="H77" s="5"/>
      <c r="I77" s="5"/>
      <c r="J77" s="17"/>
      <c r="K77" s="145"/>
      <c r="L77" s="210"/>
      <c r="M77" s="111"/>
      <c r="N77" s="6"/>
      <c r="O77" s="39"/>
      <c r="P77" s="39"/>
      <c r="Q77" s="39"/>
      <c r="R77" s="39"/>
      <c r="S77" s="39"/>
      <c r="T77" s="39"/>
      <c r="U77" s="39"/>
      <c r="V77" s="39"/>
    </row>
    <row r="78" spans="1:22" s="39" customFormat="1" ht="39" customHeight="1" outlineLevel="2" x14ac:dyDescent="0.25">
      <c r="A78" s="317" t="s">
        <v>18535</v>
      </c>
      <c r="B78" s="422" t="str">
        <f>VLOOKUP(C78,'SNP1.24+CHU192+DER12.23+FD1.24'!$A$2:$C$50000,2, FALSE)</f>
        <v>FABRICAÇÃO, MONTAGEM E DESMONTAGEM DE FÔRMA PARA SAPATA, EM CHAPA DE MADEIRA COMPENSADA RESINADA, E=17 MM, 2 UTILIZAÇÕES. AF_01/2024</v>
      </c>
      <c r="C78" s="38" t="s">
        <v>3200</v>
      </c>
      <c r="D78" s="623" t="str">
        <f>VLOOKUP(C78,'SNP1.24+CHU192+DER12.23+FD1.24'!$A$2:$D$50000,3, FALSE)</f>
        <v>M2</v>
      </c>
      <c r="E78" s="624">
        <f>'MCQ OUR'!E78</f>
        <v>98.323893395734302</v>
      </c>
      <c r="F78" s="625" t="str">
        <f>VLOOKUP(C78,'SNP1.24+CHU192+DER12.23+FD1.24'!$A$2:$D$50000,4, FALSE)</f>
        <v>241,23</v>
      </c>
      <c r="G78" s="424">
        <f t="shared" ref="G78:G86" si="8">ROUND(E78*F78,2)</f>
        <v>23718.67</v>
      </c>
      <c r="H78" s="425">
        <f t="shared" ref="H78:H86" ca="1" si="9">IF(K78="",$G$10,$G$9)</f>
        <v>0.32779999999999998</v>
      </c>
      <c r="I78" s="426">
        <f t="shared" ref="I78:I86" ca="1" si="10">ROUND(F78*H78+F78,2)</f>
        <v>320.31</v>
      </c>
      <c r="J78" s="626">
        <f t="shared" ref="J78:J86" ca="1" si="11">ROUND(E78*I78,2)</f>
        <v>31494.13</v>
      </c>
      <c r="K78" s="603"/>
      <c r="L78" s="156" t="s">
        <v>18501</v>
      </c>
      <c r="M78" s="202"/>
      <c r="N78" s="22"/>
    </row>
    <row r="79" spans="1:22" s="39" customFormat="1" ht="39" customHeight="1" outlineLevel="2" x14ac:dyDescent="0.25">
      <c r="A79" s="317" t="s">
        <v>18536</v>
      </c>
      <c r="B79" s="422" t="str">
        <f>VLOOKUP(C79,'SNP1.24+CHU192+DER12.23+FD1.24'!$A$2:$C$50000,2, FALSE)</f>
        <v>FABRICAÇÃO, MONTAGEM E DESMONTAGEM DE FÔRMA PARA SAPATA, EM MADEIRA SERRADA, E=25 MM, 4 UTILIZAÇÕES. AF_01/2024</v>
      </c>
      <c r="C79" s="38" t="s">
        <v>3197</v>
      </c>
      <c r="D79" s="623" t="str">
        <f>VLOOKUP(C79,'SNP1.24+CHU192+DER12.23+FD1.24'!$A$2:$D$50000,3, FALSE)</f>
        <v>M2</v>
      </c>
      <c r="E79" s="624">
        <f>'MCQ OUR'!E79</f>
        <v>109.73977172282487</v>
      </c>
      <c r="F79" s="625" t="str">
        <f>VLOOKUP(C79,'SNP1.24+CHU192+DER12.23+FD1.24'!$A$2:$D$50000,4, FALSE)</f>
        <v>134,81</v>
      </c>
      <c r="G79" s="424">
        <f t="shared" si="8"/>
        <v>14794.02</v>
      </c>
      <c r="H79" s="425">
        <f t="shared" ca="1" si="9"/>
        <v>0.32779999999999998</v>
      </c>
      <c r="I79" s="426">
        <f t="shared" ca="1" si="10"/>
        <v>179</v>
      </c>
      <c r="J79" s="626">
        <f t="shared" ca="1" si="11"/>
        <v>19643.419999999998</v>
      </c>
      <c r="K79" s="603"/>
      <c r="L79" s="156" t="s">
        <v>18501</v>
      </c>
      <c r="M79" s="202"/>
      <c r="N79" s="22"/>
    </row>
    <row r="80" spans="1:22" s="39" customFormat="1" ht="40.15" customHeight="1" outlineLevel="2" x14ac:dyDescent="0.25">
      <c r="A80" s="317" t="s">
        <v>18537</v>
      </c>
      <c r="B80" s="422" t="str">
        <f>VLOOKUP(C80,'SNP1.24+CHU192+DER12.23+FD1.24'!$A$2:$C$50000,2, FALSE)</f>
        <v>ARMAÇÃO DE PILAR OU VIGA DE ESTRUTURA CONVENCIONAL DE CONCRETO ARMADO UTILIZANDO AÇO CA-50 DE 6,3 MM - MONTAGEM. AF_06/2022</v>
      </c>
      <c r="C80" s="38" t="s">
        <v>3224</v>
      </c>
      <c r="D80" s="623" t="str">
        <f>VLOOKUP(C80,'SNP1.24+CHU192+DER12.23+FD1.24'!$A$2:$D$50000,3, FALSE)</f>
        <v>KG</v>
      </c>
      <c r="E80" s="624">
        <f>'MCQ OUR'!E80</f>
        <v>120</v>
      </c>
      <c r="F80" s="625" t="str">
        <f>VLOOKUP(C80,'SNP1.24+CHU192+DER12.23+FD1.24'!$A$2:$D$50000,4, FALSE)</f>
        <v>13,04</v>
      </c>
      <c r="G80" s="424">
        <f t="shared" si="8"/>
        <v>1564.8</v>
      </c>
      <c r="H80" s="425">
        <f t="shared" ca="1" si="9"/>
        <v>0.32779999999999998</v>
      </c>
      <c r="I80" s="426">
        <f t="shared" ca="1" si="10"/>
        <v>17.309999999999999</v>
      </c>
      <c r="J80" s="626">
        <f t="shared" ca="1" si="11"/>
        <v>2077.1999999999998</v>
      </c>
      <c r="K80" s="603"/>
      <c r="L80" s="156" t="s">
        <v>18513</v>
      </c>
      <c r="M80" s="202"/>
      <c r="N80" s="22"/>
    </row>
    <row r="81" spans="1:22" s="39" customFormat="1" ht="36" outlineLevel="2" x14ac:dyDescent="0.25">
      <c r="A81" s="317" t="s">
        <v>18538</v>
      </c>
      <c r="B81" s="422" t="str">
        <f>VLOOKUP(C81,'SNP1.24+CHU192+DER12.23+FD1.24'!$A$2:$C$50000,2, FALSE)</f>
        <v>ARMAÇÃO DE PILAR OU VIGA DE ESTRUTURA CONVENCIONAL DE CONCRETO ARMADO UTILIZANDO AÇO CA-50 DE 8,0 MM - MONTAGEM. AF_06/2022</v>
      </c>
      <c r="C81" s="38" t="s">
        <v>3225</v>
      </c>
      <c r="D81" s="623" t="str">
        <f>VLOOKUP(C81,'SNP1.24+CHU192+DER12.23+FD1.24'!$A$2:$D$50000,3, FALSE)</f>
        <v>KG</v>
      </c>
      <c r="E81" s="624">
        <f>'MCQ OUR'!E81</f>
        <v>5989</v>
      </c>
      <c r="F81" s="625" t="str">
        <f>VLOOKUP(C81,'SNP1.24+CHU192+DER12.23+FD1.24'!$A$2:$D$50000,4, FALSE)</f>
        <v>12,11</v>
      </c>
      <c r="G81" s="424">
        <f t="shared" si="8"/>
        <v>72526.789999999994</v>
      </c>
      <c r="H81" s="425">
        <f t="shared" ca="1" si="9"/>
        <v>0.32779999999999998</v>
      </c>
      <c r="I81" s="426">
        <f t="shared" ca="1" si="10"/>
        <v>16.079999999999998</v>
      </c>
      <c r="J81" s="626">
        <f t="shared" ca="1" si="11"/>
        <v>96303.12</v>
      </c>
      <c r="K81" s="603"/>
      <c r="L81" s="156" t="s">
        <v>18513</v>
      </c>
      <c r="M81" s="202"/>
      <c r="N81" s="22"/>
    </row>
    <row r="82" spans="1:22" s="39" customFormat="1" ht="40.15" customHeight="1" outlineLevel="2" x14ac:dyDescent="0.25">
      <c r="A82" s="317" t="s">
        <v>29423</v>
      </c>
      <c r="B82" s="422" t="str">
        <f>VLOOKUP(C82,'SNP1.24+CHU192+DER12.23+FD1.24'!$A$2:$C$50000,2, FALSE)</f>
        <v>ARMAÇÃO DE PILAR OU VIGA DE ESTRUTURA CONVENCIONAL DE CONCRETO ARMADO UTILIZANDO AÇO CA-50 DE 10,0 MM - MONTAGEM. AF_06/2022</v>
      </c>
      <c r="C82" s="38" t="s">
        <v>3226</v>
      </c>
      <c r="D82" s="623" t="str">
        <f>VLOOKUP(C82,'SNP1.24+CHU192+DER12.23+FD1.24'!$A$2:$D$50000,3, FALSE)</f>
        <v>KG</v>
      </c>
      <c r="E82" s="624">
        <f>'MCQ OUR'!E82</f>
        <v>1333</v>
      </c>
      <c r="F82" s="625" t="str">
        <f>VLOOKUP(C82,'SNP1.24+CHU192+DER12.23+FD1.24'!$A$2:$D$50000,4, FALSE)</f>
        <v>10,72</v>
      </c>
      <c r="G82" s="424">
        <f t="shared" si="8"/>
        <v>14289.76</v>
      </c>
      <c r="H82" s="425">
        <f t="shared" ca="1" si="9"/>
        <v>0.32779999999999998</v>
      </c>
      <c r="I82" s="426">
        <f t="shared" ca="1" si="10"/>
        <v>14.23</v>
      </c>
      <c r="J82" s="626">
        <f t="shared" ca="1" si="11"/>
        <v>18968.59</v>
      </c>
      <c r="K82" s="603"/>
      <c r="L82" s="156" t="s">
        <v>18513</v>
      </c>
      <c r="M82" s="202"/>
      <c r="N82" s="22"/>
    </row>
    <row r="83" spans="1:22" s="39" customFormat="1" ht="36" outlineLevel="2" x14ac:dyDescent="0.25">
      <c r="A83" s="317" t="s">
        <v>29424</v>
      </c>
      <c r="B83" s="422" t="str">
        <f>VLOOKUP(C83,'SNP1.24+CHU192+DER12.23+FD1.24'!$A$2:$C$50000,2, FALSE)</f>
        <v>ARMAÇÃO DE PILAR OU VIGA DE ESTRUTURA CONVENCIONAL DE CONCRETO ARMADO UTILIZANDO AÇO CA-50 DE 12,5 MM - MONTAGEM. AF_06/2022</v>
      </c>
      <c r="C83" s="38" t="s">
        <v>3227</v>
      </c>
      <c r="D83" s="623" t="str">
        <f>VLOOKUP(C83,'SNP1.24+CHU192+DER12.23+FD1.24'!$A$2:$D$50000,3, FALSE)</f>
        <v>KG</v>
      </c>
      <c r="E83" s="624">
        <f>'MCQ OUR'!E83</f>
        <v>131</v>
      </c>
      <c r="F83" s="625" t="str">
        <f>VLOOKUP(C83,'SNP1.24+CHU192+DER12.23+FD1.24'!$A$2:$D$50000,4, FALSE)</f>
        <v>8,97</v>
      </c>
      <c r="G83" s="424">
        <f t="shared" si="8"/>
        <v>1175.07</v>
      </c>
      <c r="H83" s="425">
        <f t="shared" ca="1" si="9"/>
        <v>0.32779999999999998</v>
      </c>
      <c r="I83" s="426">
        <f t="shared" ca="1" si="10"/>
        <v>11.91</v>
      </c>
      <c r="J83" s="626">
        <f t="shared" ca="1" si="11"/>
        <v>1560.21</v>
      </c>
      <c r="K83" s="603"/>
      <c r="L83" s="156" t="s">
        <v>18513</v>
      </c>
      <c r="M83" s="202"/>
      <c r="N83" s="22"/>
    </row>
    <row r="84" spans="1:22" s="39" customFormat="1" ht="36" outlineLevel="2" x14ac:dyDescent="0.25">
      <c r="A84" s="317" t="s">
        <v>29425</v>
      </c>
      <c r="B84" s="422" t="str">
        <f>VLOOKUP(C84,'SNP1.24+CHU192+DER12.23+FD1.24'!$A$2:$C$50000,2, FALSE)</f>
        <v>ARMAÇÃO DE PILAR OU VIGA DE ESTRUTURA CONVENCIONAL DE CONCRETO ARMADO UTILIZANDO AÇO CA-50 DE 16,0 MM - MONTAGEM. AF_06/2022</v>
      </c>
      <c r="C84" s="38" t="s">
        <v>3228</v>
      </c>
      <c r="D84" s="623" t="str">
        <f>VLOOKUP(C84,'SNP1.24+CHU192+DER12.23+FD1.24'!$A$2:$D$50000,3, FALSE)</f>
        <v>KG</v>
      </c>
      <c r="E84" s="624">
        <f>'MCQ OUR'!E84</f>
        <v>3815</v>
      </c>
      <c r="F84" s="625" t="str">
        <f>VLOOKUP(C84,'SNP1.24+CHU192+DER12.23+FD1.24'!$A$2:$D$50000,4, FALSE)</f>
        <v>8,64</v>
      </c>
      <c r="G84" s="424">
        <f t="shared" si="8"/>
        <v>32961.599999999999</v>
      </c>
      <c r="H84" s="425">
        <f t="shared" ca="1" si="9"/>
        <v>0.32779999999999998</v>
      </c>
      <c r="I84" s="426">
        <f t="shared" ca="1" si="10"/>
        <v>11.47</v>
      </c>
      <c r="J84" s="626">
        <f t="shared" ca="1" si="11"/>
        <v>43758.05</v>
      </c>
      <c r="K84" s="603"/>
      <c r="L84" s="156" t="s">
        <v>18513</v>
      </c>
      <c r="M84" s="202"/>
      <c r="N84" s="22"/>
    </row>
    <row r="85" spans="1:22" s="39" customFormat="1" ht="49.15" customHeight="1" outlineLevel="2" x14ac:dyDescent="0.25">
      <c r="A85" s="317" t="s">
        <v>29426</v>
      </c>
      <c r="B85" s="422" t="str">
        <f>VLOOKUP(C85,'SNP1.24+CHU192+DER12.23+FD1.24'!$A$2:$C$50000,2, FALSE)</f>
        <v xml:space="preserve">CONCRETO USINADO BOMBEAVEL, CLASSE DE RESISTENCIA C40, BRITA 0 E 1, SLUMP = 100 +/- 20 MM, COM BOMBEAMENTO (DISPONIBILIZACAO DE BOMBA), SEM O LANCAMENTO (NBR 8953)                                                                                                                                                                                                                                                                                                                                       </v>
      </c>
      <c r="C85" s="38">
        <v>34479</v>
      </c>
      <c r="D85" s="623" t="str">
        <f>VLOOKUP(C85,'SNP1.24+CHU192+DER12.23+FD1.24'!$A$2:$D$50000,3, FALSE)</f>
        <v xml:space="preserve">M3    </v>
      </c>
      <c r="E85" s="624">
        <f>'MCQ OUR'!E85</f>
        <v>164.18697356000001</v>
      </c>
      <c r="F85" s="625" t="str">
        <f>VLOOKUP(C85,'SNP1.24+CHU192+DER12.23+FD1.24'!$A$2:$D$50000,4, FALSE)</f>
        <v>529,25</v>
      </c>
      <c r="G85" s="424">
        <f t="shared" si="8"/>
        <v>86895.96</v>
      </c>
      <c r="H85" s="425">
        <f t="shared" ca="1" si="9"/>
        <v>0.32779999999999998</v>
      </c>
      <c r="I85" s="426">
        <f t="shared" ca="1" si="10"/>
        <v>702.74</v>
      </c>
      <c r="J85" s="626">
        <f t="shared" ca="1" si="11"/>
        <v>115380.75</v>
      </c>
      <c r="K85" s="603"/>
      <c r="L85" s="156" t="s">
        <v>18501</v>
      </c>
      <c r="M85" s="202"/>
      <c r="N85" s="22"/>
    </row>
    <row r="86" spans="1:22" s="39" customFormat="1" ht="45" customHeight="1" outlineLevel="2" x14ac:dyDescent="0.25">
      <c r="A86" s="317" t="s">
        <v>29427</v>
      </c>
      <c r="B86" s="422" t="str">
        <f>VLOOKUP(C86,'SNP1.24+CHU192+DER12.23+FD1.24'!$A$2:$C$50000,2, FALSE)</f>
        <v>LANÇAMENTO COM USO DE BOMBA, ADENSAMENTO E ACABAMENTO DE CONCRETO EM ESTRUTURAS. AF_02/2022</v>
      </c>
      <c r="C86" s="38" t="s">
        <v>12933</v>
      </c>
      <c r="D86" s="623" t="str">
        <f>VLOOKUP(C86,'SNP1.24+CHU192+DER12.23+FD1.24'!$A$2:$D$50000,3, FALSE)</f>
        <v>M3</v>
      </c>
      <c r="E86" s="624">
        <f>'MCQ OUR'!E86</f>
        <v>164.18697356000001</v>
      </c>
      <c r="F86" s="625" t="str">
        <f>VLOOKUP(C86,'SNP1.24+CHU192+DER12.23+FD1.24'!$A$2:$D$50000,4, FALSE)</f>
        <v>47,37</v>
      </c>
      <c r="G86" s="424">
        <f t="shared" si="8"/>
        <v>7777.54</v>
      </c>
      <c r="H86" s="425">
        <f t="shared" ca="1" si="9"/>
        <v>0.32779999999999998</v>
      </c>
      <c r="I86" s="426">
        <f t="shared" ca="1" si="10"/>
        <v>62.9</v>
      </c>
      <c r="J86" s="626">
        <f t="shared" ca="1" si="11"/>
        <v>10327.36</v>
      </c>
      <c r="K86" s="603"/>
      <c r="L86" s="156" t="s">
        <v>18514</v>
      </c>
      <c r="M86" s="202"/>
      <c r="N86" s="22"/>
    </row>
    <row r="87" spans="1:22" s="40" customFormat="1" ht="12.75" outlineLevel="1" thickBot="1" x14ac:dyDescent="0.25">
      <c r="A87" s="318"/>
      <c r="B87" s="10" t="s">
        <v>9</v>
      </c>
      <c r="C87" s="11"/>
      <c r="D87" s="12"/>
      <c r="E87" s="13"/>
      <c r="F87" s="13"/>
      <c r="G87" s="147">
        <f>SUM(G78:G86)</f>
        <v>255704.21</v>
      </c>
      <c r="H87" s="148"/>
      <c r="I87" s="149"/>
      <c r="J87" s="150">
        <f ca="1">SUM(J78:J86)</f>
        <v>339512.82999999996</v>
      </c>
      <c r="K87" s="185"/>
      <c r="L87" s="209"/>
      <c r="M87" s="204"/>
      <c r="N87" s="16"/>
      <c r="O87" s="39"/>
      <c r="P87" s="39"/>
      <c r="Q87" s="39"/>
      <c r="R87" s="39"/>
      <c r="S87" s="39"/>
      <c r="T87" s="39"/>
      <c r="U87" s="39"/>
      <c r="V87" s="39"/>
    </row>
    <row r="88" spans="1:22" s="34" customFormat="1" ht="14.45" customHeight="1" outlineLevel="1" x14ac:dyDescent="0.25">
      <c r="A88" s="319" t="s">
        <v>18539</v>
      </c>
      <c r="B88" s="627" t="s">
        <v>29416</v>
      </c>
      <c r="C88" s="628"/>
      <c r="D88" s="629"/>
      <c r="E88" s="146"/>
      <c r="F88" s="146"/>
      <c r="G88" s="5"/>
      <c r="H88" s="5"/>
      <c r="I88" s="5"/>
      <c r="J88" s="17"/>
      <c r="K88" s="145"/>
      <c r="L88" s="210"/>
      <c r="M88" s="111"/>
      <c r="N88" s="6"/>
      <c r="O88" s="39"/>
      <c r="P88" s="39"/>
      <c r="Q88" s="39"/>
      <c r="R88" s="39"/>
      <c r="S88" s="39"/>
      <c r="T88" s="39"/>
      <c r="U88" s="39"/>
      <c r="V88" s="39"/>
    </row>
    <row r="89" spans="1:22" s="39" customFormat="1" ht="39" customHeight="1" outlineLevel="2" x14ac:dyDescent="0.25">
      <c r="A89" s="317" t="s">
        <v>18540</v>
      </c>
      <c r="B89" s="422" t="str">
        <f>VLOOKUP(C89,'SNP1.24+CHU192+DER12.23+FD1.24'!$A$2:$C$50000,2, FALSE)</f>
        <v>FABRICAÇÃO, MONTAGEM E DESMONTAGEM DE FÔRMA PARA SAPATA, EM CHAPA DE MADEIRA COMPENSADA RESINADA, E=17 MM, 2 UTILIZAÇÕES. AF_01/2024</v>
      </c>
      <c r="C89" s="38" t="s">
        <v>3200</v>
      </c>
      <c r="D89" s="623" t="str">
        <f>VLOOKUP(C89,'SNP1.24+CHU192+DER12.23+FD1.24'!$A$2:$D$50000,3, FALSE)</f>
        <v>M2</v>
      </c>
      <c r="E89" s="624">
        <f>'MCQ OUR'!E89</f>
        <v>67.258308037000148</v>
      </c>
      <c r="F89" s="625" t="str">
        <f>VLOOKUP(C89,'SNP1.24+CHU192+DER12.23+FD1.24'!$A$2:$D$50000,4, FALSE)</f>
        <v>241,23</v>
      </c>
      <c r="G89" s="424">
        <f t="shared" ref="G89:G98" si="12">ROUND(E89*F89,2)</f>
        <v>16224.72</v>
      </c>
      <c r="H89" s="425">
        <f t="shared" ref="H89:H98" ca="1" si="13">IF(K89="",$G$10,$G$9)</f>
        <v>0.32779999999999998</v>
      </c>
      <c r="I89" s="426">
        <f t="shared" ref="I89:I98" ca="1" si="14">ROUND(F89*H89+F89,2)</f>
        <v>320.31</v>
      </c>
      <c r="J89" s="626">
        <f t="shared" ref="J89:J98" ca="1" si="15">ROUND(E89*I89,2)</f>
        <v>21543.51</v>
      </c>
      <c r="K89" s="603"/>
      <c r="L89" s="156" t="s">
        <v>18501</v>
      </c>
      <c r="M89" s="202"/>
      <c r="N89" s="22"/>
    </row>
    <row r="90" spans="1:22" s="39" customFormat="1" ht="39" customHeight="1" outlineLevel="2" x14ac:dyDescent="0.25">
      <c r="A90" s="317" t="s">
        <v>29428</v>
      </c>
      <c r="B90" s="422" t="str">
        <f>VLOOKUP(C90,'SNP1.24+CHU192+DER12.23+FD1.24'!$A$2:$C$50000,2, FALSE)</f>
        <v>FABRICAÇÃO, MONTAGEM E DESMONTAGEM DE FÔRMA PARA SAPATA, EM MADEIRA SERRADA, E=25 MM, 4 UTILIZAÇÕES. AF_01/2024</v>
      </c>
      <c r="C90" s="38" t="s">
        <v>3197</v>
      </c>
      <c r="D90" s="623" t="str">
        <f>VLOOKUP(C90,'SNP1.24+CHU192+DER12.23+FD1.24'!$A$2:$D$50000,3, FALSE)</f>
        <v>M2</v>
      </c>
      <c r="E90" s="624">
        <f>'MCQ OUR'!E90</f>
        <v>110.93830803700016</v>
      </c>
      <c r="F90" s="625" t="str">
        <f>VLOOKUP(C90,'SNP1.24+CHU192+DER12.23+FD1.24'!$A$2:$D$50000,4, FALSE)</f>
        <v>134,81</v>
      </c>
      <c r="G90" s="424">
        <f t="shared" si="12"/>
        <v>14955.59</v>
      </c>
      <c r="H90" s="425">
        <f t="shared" ca="1" si="13"/>
        <v>0.32779999999999998</v>
      </c>
      <c r="I90" s="426">
        <f t="shared" ca="1" si="14"/>
        <v>179</v>
      </c>
      <c r="J90" s="626">
        <f t="shared" ca="1" si="15"/>
        <v>19857.96</v>
      </c>
      <c r="K90" s="603"/>
      <c r="L90" s="156" t="s">
        <v>18501</v>
      </c>
      <c r="M90" s="202"/>
      <c r="N90" s="22"/>
    </row>
    <row r="91" spans="1:22" s="39" customFormat="1" ht="40.15" customHeight="1" outlineLevel="2" x14ac:dyDescent="0.25">
      <c r="A91" s="317" t="s">
        <v>29429</v>
      </c>
      <c r="B91" s="422" t="str">
        <f>VLOOKUP(C91,'SNP1.24+CHU192+DER12.23+FD1.24'!$A$2:$C$50000,2, FALSE)</f>
        <v>ARMAÇÃO DE PILAR OU VIGA DE ESTRUTURA CONVENCIONAL DE CONCRETO ARMADO UTILIZANDO AÇO CA-50 DE 6,3 MM - MONTAGEM. AF_06/2022</v>
      </c>
      <c r="C91" s="38" t="s">
        <v>3224</v>
      </c>
      <c r="D91" s="623" t="str">
        <f>VLOOKUP(C91,'SNP1.24+CHU192+DER12.23+FD1.24'!$A$2:$D$50000,3, FALSE)</f>
        <v>KG</v>
      </c>
      <c r="E91" s="624">
        <f>'MCQ OUR'!E91</f>
        <v>56</v>
      </c>
      <c r="F91" s="625" t="str">
        <f>VLOOKUP(C91,'SNP1.24+CHU192+DER12.23+FD1.24'!$A$2:$D$50000,4, FALSE)</f>
        <v>13,04</v>
      </c>
      <c r="G91" s="424">
        <f t="shared" si="12"/>
        <v>730.24</v>
      </c>
      <c r="H91" s="425">
        <f t="shared" ca="1" si="13"/>
        <v>0.32779999999999998</v>
      </c>
      <c r="I91" s="426">
        <f t="shared" ca="1" si="14"/>
        <v>17.309999999999999</v>
      </c>
      <c r="J91" s="626">
        <f t="shared" ca="1" si="15"/>
        <v>969.36</v>
      </c>
      <c r="K91" s="603"/>
      <c r="L91" s="156" t="s">
        <v>18513</v>
      </c>
      <c r="M91" s="202"/>
      <c r="N91" s="22"/>
    </row>
    <row r="92" spans="1:22" s="39" customFormat="1" ht="36" outlineLevel="2" x14ac:dyDescent="0.25">
      <c r="A92" s="317" t="s">
        <v>29430</v>
      </c>
      <c r="B92" s="422" t="str">
        <f>VLOOKUP(C92,'SNP1.24+CHU192+DER12.23+FD1.24'!$A$2:$C$50000,2, FALSE)</f>
        <v>ARMAÇÃO DE PILAR OU VIGA DE ESTRUTURA CONVENCIONAL DE CONCRETO ARMADO UTILIZANDO AÇO CA-50 DE 8,0 MM - MONTAGEM. AF_06/2022</v>
      </c>
      <c r="C92" s="38" t="s">
        <v>3225</v>
      </c>
      <c r="D92" s="623" t="str">
        <f>VLOOKUP(C92,'SNP1.24+CHU192+DER12.23+FD1.24'!$A$2:$D$50000,3, FALSE)</f>
        <v>KG</v>
      </c>
      <c r="E92" s="624">
        <f>'MCQ OUR'!E92</f>
        <v>574</v>
      </c>
      <c r="F92" s="625" t="str">
        <f>VLOOKUP(C92,'SNP1.24+CHU192+DER12.23+FD1.24'!$A$2:$D$50000,4, FALSE)</f>
        <v>12,11</v>
      </c>
      <c r="G92" s="424">
        <f t="shared" si="12"/>
        <v>6951.14</v>
      </c>
      <c r="H92" s="425">
        <f t="shared" ca="1" si="13"/>
        <v>0.32779999999999998</v>
      </c>
      <c r="I92" s="426">
        <f t="shared" ca="1" si="14"/>
        <v>16.079999999999998</v>
      </c>
      <c r="J92" s="626">
        <f t="shared" ca="1" si="15"/>
        <v>9229.92</v>
      </c>
      <c r="K92" s="603"/>
      <c r="L92" s="156" t="s">
        <v>18513</v>
      </c>
      <c r="M92" s="202"/>
      <c r="N92" s="22"/>
    </row>
    <row r="93" spans="1:22" s="39" customFormat="1" ht="40.15" customHeight="1" outlineLevel="2" x14ac:dyDescent="0.25">
      <c r="A93" s="317" t="s">
        <v>29431</v>
      </c>
      <c r="B93" s="422" t="str">
        <f>VLOOKUP(C93,'SNP1.24+CHU192+DER12.23+FD1.24'!$A$2:$C$50000,2, FALSE)</f>
        <v>ARMAÇÃO DE PILAR OU VIGA DE ESTRUTURA CONVENCIONAL DE CONCRETO ARMADO UTILIZANDO AÇO CA-50 DE 10,0 MM - MONTAGEM. AF_06/2022</v>
      </c>
      <c r="C93" s="38" t="s">
        <v>3226</v>
      </c>
      <c r="D93" s="623" t="str">
        <f>VLOOKUP(C93,'SNP1.24+CHU192+DER12.23+FD1.24'!$A$2:$D$50000,3, FALSE)</f>
        <v>KG</v>
      </c>
      <c r="E93" s="624">
        <f>'MCQ OUR'!E93</f>
        <v>28</v>
      </c>
      <c r="F93" s="625" t="str">
        <f>VLOOKUP(C93,'SNP1.24+CHU192+DER12.23+FD1.24'!$A$2:$D$50000,4, FALSE)</f>
        <v>10,72</v>
      </c>
      <c r="G93" s="424">
        <f t="shared" si="12"/>
        <v>300.16000000000003</v>
      </c>
      <c r="H93" s="425">
        <f t="shared" ca="1" si="13"/>
        <v>0.32779999999999998</v>
      </c>
      <c r="I93" s="426">
        <f t="shared" ca="1" si="14"/>
        <v>14.23</v>
      </c>
      <c r="J93" s="626">
        <f t="shared" ca="1" si="15"/>
        <v>398.44</v>
      </c>
      <c r="K93" s="603"/>
      <c r="L93" s="156" t="s">
        <v>18513</v>
      </c>
      <c r="M93" s="202"/>
      <c r="N93" s="22"/>
    </row>
    <row r="94" spans="1:22" s="39" customFormat="1" ht="36" outlineLevel="2" x14ac:dyDescent="0.25">
      <c r="A94" s="317" t="s">
        <v>29432</v>
      </c>
      <c r="B94" s="422" t="str">
        <f>VLOOKUP(C94,'SNP1.24+CHU192+DER12.23+FD1.24'!$A$2:$C$50000,2, FALSE)</f>
        <v>ARMAÇÃO DE PILAR OU VIGA DE ESTRUTURA CONVENCIONAL DE CONCRETO ARMADO UTILIZANDO AÇO CA-50 DE 12,5 MM - MONTAGEM. AF_06/2022</v>
      </c>
      <c r="C94" s="38" t="s">
        <v>3227</v>
      </c>
      <c r="D94" s="623" t="str">
        <f>VLOOKUP(C94,'SNP1.24+CHU192+DER12.23+FD1.24'!$A$2:$D$50000,3, FALSE)</f>
        <v>KG</v>
      </c>
      <c r="E94" s="624">
        <f>'MCQ OUR'!E94</f>
        <v>0</v>
      </c>
      <c r="F94" s="625" t="str">
        <f>VLOOKUP(C94,'SNP1.24+CHU192+DER12.23+FD1.24'!$A$2:$D$50000,4, FALSE)</f>
        <v>8,97</v>
      </c>
      <c r="G94" s="424">
        <f t="shared" si="12"/>
        <v>0</v>
      </c>
      <c r="H94" s="425">
        <f t="shared" ca="1" si="13"/>
        <v>0.32779999999999998</v>
      </c>
      <c r="I94" s="426">
        <f t="shared" ca="1" si="14"/>
        <v>11.91</v>
      </c>
      <c r="J94" s="626">
        <f t="shared" ca="1" si="15"/>
        <v>0</v>
      </c>
      <c r="K94" s="603"/>
      <c r="L94" s="156" t="s">
        <v>18513</v>
      </c>
      <c r="M94" s="202"/>
      <c r="N94" s="22"/>
    </row>
    <row r="95" spans="1:22" s="39" customFormat="1" ht="36" outlineLevel="2" x14ac:dyDescent="0.25">
      <c r="A95" s="317" t="s">
        <v>29433</v>
      </c>
      <c r="B95" s="422" t="str">
        <f>VLOOKUP(C95,'SNP1.24+CHU192+DER12.23+FD1.24'!$A$2:$C$50000,2, FALSE)</f>
        <v>ARMAÇÃO DE PILAR OU VIGA DE ESTRUTURA CONVENCIONAL DE CONCRETO ARMADO UTILIZANDO AÇO CA-50 DE 16,0 MM - MONTAGEM. AF_06/2022</v>
      </c>
      <c r="C95" s="38" t="s">
        <v>3228</v>
      </c>
      <c r="D95" s="623" t="str">
        <f>VLOOKUP(C95,'SNP1.24+CHU192+DER12.23+FD1.24'!$A$2:$D$50000,3, FALSE)</f>
        <v>KG</v>
      </c>
      <c r="E95" s="624">
        <f>'MCQ OUR'!E95</f>
        <v>1015</v>
      </c>
      <c r="F95" s="625" t="str">
        <f>VLOOKUP(C95,'SNP1.24+CHU192+DER12.23+FD1.24'!$A$2:$D$50000,4, FALSE)</f>
        <v>8,64</v>
      </c>
      <c r="G95" s="424">
        <f t="shared" si="12"/>
        <v>8769.6</v>
      </c>
      <c r="H95" s="425">
        <f t="shared" ca="1" si="13"/>
        <v>0.32779999999999998</v>
      </c>
      <c r="I95" s="426">
        <f t="shared" ca="1" si="14"/>
        <v>11.47</v>
      </c>
      <c r="J95" s="626">
        <f t="shared" ca="1" si="15"/>
        <v>11642.05</v>
      </c>
      <c r="K95" s="603"/>
      <c r="L95" s="156" t="s">
        <v>18513</v>
      </c>
      <c r="M95" s="202"/>
      <c r="N95" s="22"/>
    </row>
    <row r="96" spans="1:22" s="39" customFormat="1" ht="49.15" customHeight="1" outlineLevel="2" x14ac:dyDescent="0.25">
      <c r="A96" s="317" t="s">
        <v>29434</v>
      </c>
      <c r="B96" s="422" t="str">
        <f>VLOOKUP(C96,'SNP1.24+CHU192+DER12.23+FD1.24'!$A$2:$C$50000,2, FALSE)</f>
        <v xml:space="preserve">CONCRETO USINADO BOMBEAVEL, CLASSE DE RESISTENCIA C40, BRITA 0 E 1, SLUMP = 100 +/- 20 MM, COM BOMBEAMENTO (DISPONIBILIZACAO DE BOMBA), SEM O LANCAMENTO (NBR 8953)                                                                                                                                                                                                                                                                                                                                       </v>
      </c>
      <c r="C96" s="38">
        <v>34479</v>
      </c>
      <c r="D96" s="623" t="str">
        <f>VLOOKUP(C96,'SNP1.24+CHU192+DER12.23+FD1.24'!$A$2:$D$50000,3, FALSE)</f>
        <v xml:space="preserve">M3    </v>
      </c>
      <c r="E96" s="624">
        <f>'MCQ OUR'!E96</f>
        <v>27.768999999999998</v>
      </c>
      <c r="F96" s="625" t="str">
        <f>VLOOKUP(C96,'SNP1.24+CHU192+DER12.23+FD1.24'!$A$2:$D$50000,4, FALSE)</f>
        <v>529,25</v>
      </c>
      <c r="G96" s="424">
        <f t="shared" si="12"/>
        <v>14696.74</v>
      </c>
      <c r="H96" s="425">
        <f t="shared" ca="1" si="13"/>
        <v>0.32779999999999998</v>
      </c>
      <c r="I96" s="426">
        <f t="shared" ca="1" si="14"/>
        <v>702.74</v>
      </c>
      <c r="J96" s="626">
        <f t="shared" ca="1" si="15"/>
        <v>19514.39</v>
      </c>
      <c r="K96" s="603"/>
      <c r="L96" s="156" t="s">
        <v>18501</v>
      </c>
      <c r="M96" s="202"/>
      <c r="N96" s="22"/>
    </row>
    <row r="97" spans="1:22" s="39" customFormat="1" ht="54" customHeight="1" outlineLevel="2" x14ac:dyDescent="0.25">
      <c r="A97" s="317" t="s">
        <v>29435</v>
      </c>
      <c r="B97" s="422" t="str">
        <f>VLOOKUP(C97,'SNP1.24+CHU192+DER12.23+FD1.24'!$A$2:$C$50000,2, FALSE)</f>
        <v>GUINDASTE HIDRÁULICO AUTOPROPELIDO, COM LANÇA TELESCÓPICA 28,80 M, CAPACIDADE MÁXIMA 30 T, POTÊNCIA 97 KW, TRAÇÃO 4 X 4 - MATERIAIS NA OPERAÇÃO. AF_11/2014</v>
      </c>
      <c r="C97" s="38" t="s">
        <v>2290</v>
      </c>
      <c r="D97" s="623" t="str">
        <f>VLOOKUP(C97,'SNP1.24+CHU192+DER12.23+FD1.24'!$A$2:$D$50000,3, FALSE)</f>
        <v>H</v>
      </c>
      <c r="E97" s="624">
        <f>'MCQ OUR'!E97</f>
        <v>7</v>
      </c>
      <c r="F97" s="625" t="str">
        <f>VLOOKUP(C97,'SNP1.24+CHU192+DER12.23+FD1.24'!$A$2:$D$50000,4, FALSE)</f>
        <v>28,46</v>
      </c>
      <c r="G97" s="424">
        <f t="shared" si="12"/>
        <v>199.22</v>
      </c>
      <c r="H97" s="425">
        <f t="shared" ca="1" si="13"/>
        <v>0.32779999999999998</v>
      </c>
      <c r="I97" s="426">
        <f t="shared" ca="1" si="14"/>
        <v>37.79</v>
      </c>
      <c r="J97" s="626">
        <f t="shared" ca="1" si="15"/>
        <v>264.52999999999997</v>
      </c>
      <c r="K97" s="603"/>
      <c r="L97" s="156" t="s">
        <v>29444</v>
      </c>
      <c r="M97" s="202"/>
      <c r="N97" s="22"/>
    </row>
    <row r="98" spans="1:22" s="39" customFormat="1" ht="36" customHeight="1" outlineLevel="2" x14ac:dyDescent="0.25">
      <c r="A98" s="317" t="s">
        <v>29436</v>
      </c>
      <c r="B98" s="422" t="str">
        <f>VLOOKUP(C98,'SNP1.24+CHU192+DER12.23+FD1.24'!$A$2:$C$50000,2, FALSE)</f>
        <v>OPERADOR DE GUINDASTE COM ENCARGOS COMPLEMENTARES</v>
      </c>
      <c r="C98" s="38" t="s">
        <v>6121</v>
      </c>
      <c r="D98" s="623" t="str">
        <f>VLOOKUP(C98,'SNP1.24+CHU192+DER12.23+FD1.24'!$A$2:$D$50000,3, FALSE)</f>
        <v>H</v>
      </c>
      <c r="E98" s="624">
        <f>'MCQ OUR'!E98</f>
        <v>7</v>
      </c>
      <c r="F98" s="625" t="str">
        <f>VLOOKUP(C98,'SNP1.24+CHU192+DER12.23+FD1.24'!$A$2:$D$50000,4, FALSE)</f>
        <v>25,86</v>
      </c>
      <c r="G98" s="424">
        <f t="shared" si="12"/>
        <v>181.02</v>
      </c>
      <c r="H98" s="425">
        <f t="shared" ca="1" si="13"/>
        <v>0.32779999999999998</v>
      </c>
      <c r="I98" s="426">
        <f t="shared" ca="1" si="14"/>
        <v>34.340000000000003</v>
      </c>
      <c r="J98" s="626">
        <f t="shared" ca="1" si="15"/>
        <v>240.38</v>
      </c>
      <c r="K98" s="603"/>
      <c r="L98" s="156" t="s">
        <v>29444</v>
      </c>
      <c r="M98" s="202"/>
      <c r="N98" s="22"/>
    </row>
    <row r="99" spans="1:22" s="40" customFormat="1" ht="12.75" outlineLevel="1" thickBot="1" x14ac:dyDescent="0.25">
      <c r="A99" s="318"/>
      <c r="B99" s="10" t="s">
        <v>9</v>
      </c>
      <c r="C99" s="11"/>
      <c r="D99" s="12"/>
      <c r="E99" s="13"/>
      <c r="F99" s="13"/>
      <c r="G99" s="147">
        <f>SUM(G89:G98)</f>
        <v>63008.43</v>
      </c>
      <c r="H99" s="148"/>
      <c r="I99" s="149"/>
      <c r="J99" s="150">
        <f ca="1">SUM(J89:J98)</f>
        <v>83660.540000000008</v>
      </c>
      <c r="K99" s="185"/>
      <c r="L99" s="209"/>
      <c r="M99" s="204"/>
      <c r="N99" s="16"/>
      <c r="O99" s="39"/>
      <c r="P99" s="39"/>
      <c r="Q99" s="39"/>
      <c r="R99" s="39"/>
      <c r="S99" s="39"/>
      <c r="T99" s="39"/>
      <c r="U99" s="39"/>
      <c r="V99" s="39"/>
    </row>
    <row r="100" spans="1:22" s="33" customFormat="1" ht="17.45" customHeight="1" thickBot="1" x14ac:dyDescent="0.3">
      <c r="A100" s="315">
        <v>2</v>
      </c>
      <c r="B100" s="245" t="s">
        <v>29448</v>
      </c>
      <c r="C100" s="29"/>
      <c r="D100" s="2"/>
      <c r="E100" s="462"/>
      <c r="F100" s="2"/>
      <c r="G100" s="30">
        <f>G106+G113+G118+G126+G137+G149</f>
        <v>817618.31</v>
      </c>
      <c r="H100" s="2"/>
      <c r="I100" s="2"/>
      <c r="J100" s="31">
        <f ca="1">J106+J113+J118+J126+J137+J149</f>
        <v>1085800.17</v>
      </c>
      <c r="K100" s="186"/>
      <c r="L100" s="15"/>
      <c r="M100" s="23"/>
      <c r="N100" s="15"/>
      <c r="O100" s="39"/>
      <c r="P100" s="39"/>
      <c r="Q100" s="39"/>
      <c r="R100" s="39"/>
      <c r="S100" s="39"/>
      <c r="T100" s="39"/>
      <c r="U100" s="39"/>
      <c r="V100" s="39"/>
    </row>
    <row r="101" spans="1:22" s="34" customFormat="1" outlineLevel="1" x14ac:dyDescent="0.25">
      <c r="A101" s="319" t="s">
        <v>17</v>
      </c>
      <c r="B101" s="627" t="s">
        <v>18502</v>
      </c>
      <c r="C101" s="628"/>
      <c r="D101" s="629"/>
      <c r="E101" s="146"/>
      <c r="F101" s="146"/>
      <c r="G101" s="5"/>
      <c r="H101" s="5"/>
      <c r="I101" s="5"/>
      <c r="J101" s="17"/>
      <c r="K101" s="145"/>
      <c r="L101" s="210"/>
      <c r="M101" s="111"/>
      <c r="N101" s="6"/>
      <c r="O101" s="39"/>
      <c r="P101" s="39"/>
      <c r="Q101" s="39"/>
      <c r="R101" s="39"/>
      <c r="S101" s="39"/>
      <c r="T101" s="39"/>
      <c r="U101" s="39"/>
      <c r="V101" s="39"/>
    </row>
    <row r="102" spans="1:22" s="39" customFormat="1" ht="42" customHeight="1" outlineLevel="2" x14ac:dyDescent="0.25">
      <c r="A102" s="317" t="s">
        <v>25</v>
      </c>
      <c r="B102" s="422" t="str">
        <f>VLOOKUP(C102,'SNP1.24+CHU192+DER12.23+FD1.24'!$A$2:$C$50000,2, FALSE)</f>
        <v>DEMOLIÇÃO DE LAJES, EM CONCRETO ARMADO, DE FORMA MECANIZADA COM MARTELETE, SEM REAPROVEITAMENTO. AF_09/2023</v>
      </c>
      <c r="C102" s="38" t="s">
        <v>5956</v>
      </c>
      <c r="D102" s="623" t="str">
        <f>VLOOKUP(C102,'SNP1.24+CHU192+DER12.23+FD1.24'!$A$2:$D$50000,3, FALSE)</f>
        <v>M3</v>
      </c>
      <c r="E102" s="624">
        <f>'MCQ OUR'!E102</f>
        <v>175.256955</v>
      </c>
      <c r="F102" s="625" t="str">
        <f>VLOOKUP(C102,'SNP1.24+CHU192+DER12.23+FD1.24'!$A$2:$D$50000,4, FALSE)</f>
        <v>90,11</v>
      </c>
      <c r="G102" s="424">
        <f>ROUND(E102*F102,2)</f>
        <v>15792.4</v>
      </c>
      <c r="H102" s="425">
        <f ca="1">IF(K102="",$G$10,$G$9)</f>
        <v>0.32779999999999998</v>
      </c>
      <c r="I102" s="426">
        <f ca="1">ROUND(F102*H102+F102,2)</f>
        <v>119.65</v>
      </c>
      <c r="J102" s="626">
        <f ca="1">ROUND(E102*I102,2)</f>
        <v>20969.490000000002</v>
      </c>
      <c r="K102" s="603"/>
      <c r="L102" s="156" t="s">
        <v>29437</v>
      </c>
      <c r="M102" s="202"/>
      <c r="N102" s="22"/>
    </row>
    <row r="103" spans="1:22" s="39" customFormat="1" ht="50.45" customHeight="1" outlineLevel="2" x14ac:dyDescent="0.25">
      <c r="A103" s="317" t="s">
        <v>29446</v>
      </c>
      <c r="B103" s="422" t="str">
        <f>VLOOKUP(C103,'SNP1.24+CHU192+DER12.23+FD1.24'!$A$2:$C$50000,2, FALSE)</f>
        <v>CARGA, MANOBRA E DESCARGA DE ENTULHO EM CAMINHÃO BASCULANTE 10 M³ - CARGA COM ESCAVADEIRA HIDRÁULICA  (CAÇAMBA DE 0,80 M³ / 111 HP) E DESCARGA LIVRE (UNIDADE: M3). AF_07/2020</v>
      </c>
      <c r="C103" s="38" t="s">
        <v>11391</v>
      </c>
      <c r="D103" s="623" t="str">
        <f>VLOOKUP(C103,'SNP1.24+CHU192+DER12.23+FD1.24'!$A$2:$D$50000,3, FALSE)</f>
        <v>M3</v>
      </c>
      <c r="E103" s="624">
        <f>'MCQ OUR'!E103</f>
        <v>219.07119375000002</v>
      </c>
      <c r="F103" s="625" t="str">
        <f>VLOOKUP(C103,'SNP1.24+CHU192+DER12.23+FD1.24'!$A$2:$D$50000,4, FALSE)</f>
        <v>9,05</v>
      </c>
      <c r="G103" s="424">
        <f>ROUND(E103*F103,2)</f>
        <v>1982.59</v>
      </c>
      <c r="H103" s="425">
        <f ca="1">IF(K103="",$G$10,$G$9)</f>
        <v>0.32779999999999998</v>
      </c>
      <c r="I103" s="426">
        <f ca="1">ROUND(F103*H103+F103,2)</f>
        <v>12.02</v>
      </c>
      <c r="J103" s="626">
        <f ca="1">ROUND(E103*I103,2)</f>
        <v>2633.24</v>
      </c>
      <c r="K103" s="603"/>
      <c r="L103" s="156" t="s">
        <v>18504</v>
      </c>
      <c r="M103" s="202"/>
      <c r="N103" s="22"/>
    </row>
    <row r="104" spans="1:22" s="39" customFormat="1" ht="38.450000000000003" customHeight="1" outlineLevel="2" x14ac:dyDescent="0.25">
      <c r="A104" s="317" t="s">
        <v>29447</v>
      </c>
      <c r="B104" s="422" t="str">
        <f>VLOOKUP(C104,'SNP1.24+CHU192+DER12.23+FD1.24'!$A$2:$C$50000,2, FALSE)</f>
        <v>TRANSPORTE COM CAMINHÃO BASCULANTE DE 10 M³, EM VIA URBANA PAVIMENTADA, DMT ATÉ 30 KM (UNIDADE: M3XKM). AF_07/2020</v>
      </c>
      <c r="C104" s="38" t="s">
        <v>6023</v>
      </c>
      <c r="D104" s="623" t="str">
        <f>VLOOKUP(C104,'SNP1.24+CHU192+DER12.23+FD1.24'!$A$2:$D$50000,3, FALSE)</f>
        <v>M3XKM</v>
      </c>
      <c r="E104" s="624">
        <f>'MCQ OUR'!E104</f>
        <v>2127.1812913125004</v>
      </c>
      <c r="F104" s="625" t="str">
        <f>VLOOKUP(C104,'SNP1.24+CHU192+DER12.23+FD1.24'!$A$2:$D$50000,4, FALSE)</f>
        <v>2,49</v>
      </c>
      <c r="G104" s="424">
        <f>ROUND(E104*F104,2)</f>
        <v>5296.68</v>
      </c>
      <c r="H104" s="425">
        <f ca="1">IF(K104="",$G$10,$G$9)</f>
        <v>0.32779999999999998</v>
      </c>
      <c r="I104" s="426">
        <f ca="1">ROUND(F104*H104+F104,2)</f>
        <v>3.31</v>
      </c>
      <c r="J104" s="626">
        <f ca="1">ROUND(E104*I104,2)</f>
        <v>7040.97</v>
      </c>
      <c r="K104" s="603"/>
      <c r="L104" s="156" t="s">
        <v>29438</v>
      </c>
      <c r="M104" s="202"/>
      <c r="N104" s="22"/>
    </row>
    <row r="105" spans="1:22" s="39" customFormat="1" ht="24" outlineLevel="2" x14ac:dyDescent="0.25">
      <c r="A105" s="317" t="s">
        <v>11832</v>
      </c>
      <c r="B105" s="422" t="str">
        <f>VLOOKUP(C105,'SNP1.24+CHU192+DER12.23+FD1.24'!$A$2:$C$50000,2, FALSE)</f>
        <v>ESPALHAMENTO DE MATERIAL COM TRATOR DE ESTEIRAS. AF_11/2019</v>
      </c>
      <c r="C105" s="38" t="s">
        <v>7366</v>
      </c>
      <c r="D105" s="623" t="str">
        <f>VLOOKUP(C105,'SNP1.24+CHU192+DER12.23+FD1.24'!$A$2:$D$50000,3, FALSE)</f>
        <v>M3</v>
      </c>
      <c r="E105" s="624">
        <f>'MCQ OUR'!E105</f>
        <v>219.07119375000002</v>
      </c>
      <c r="F105" s="625" t="str">
        <f>VLOOKUP(C105,'SNP1.24+CHU192+DER12.23+FD1.24'!$A$2:$D$50000,4, FALSE)</f>
        <v>1,45</v>
      </c>
      <c r="G105" s="424">
        <f>ROUND(E105*F105,2)</f>
        <v>317.64999999999998</v>
      </c>
      <c r="H105" s="425">
        <f ca="1">IF(K105="",$G$10,$G$9)</f>
        <v>0.32779999999999998</v>
      </c>
      <c r="I105" s="426">
        <f ca="1">ROUND(F105*H105+F105,2)</f>
        <v>1.93</v>
      </c>
      <c r="J105" s="626">
        <f ca="1">ROUND(E105*I105,2)</f>
        <v>422.81</v>
      </c>
      <c r="K105" s="603"/>
      <c r="L105" s="156" t="s">
        <v>11833</v>
      </c>
      <c r="M105" s="202"/>
      <c r="N105" s="22"/>
    </row>
    <row r="106" spans="1:22" s="40" customFormat="1" ht="12.75" outlineLevel="1" thickBot="1" x14ac:dyDescent="0.25">
      <c r="A106" s="318"/>
      <c r="B106" s="10" t="s">
        <v>9</v>
      </c>
      <c r="C106" s="11"/>
      <c r="D106" s="12"/>
      <c r="E106" s="13"/>
      <c r="F106" s="13"/>
      <c r="G106" s="147">
        <f>SUM(G102:G105)</f>
        <v>23389.32</v>
      </c>
      <c r="H106" s="148"/>
      <c r="I106" s="149"/>
      <c r="J106" s="150">
        <f ca="1">SUM(J102:J105)</f>
        <v>31066.510000000006</v>
      </c>
      <c r="K106" s="185"/>
      <c r="L106" s="209"/>
      <c r="M106" s="204"/>
      <c r="N106" s="16"/>
      <c r="O106" s="39"/>
      <c r="P106" s="39"/>
      <c r="Q106" s="39"/>
      <c r="R106" s="39"/>
      <c r="S106" s="39"/>
      <c r="T106" s="39"/>
      <c r="U106" s="39"/>
      <c r="V106" s="39"/>
    </row>
    <row r="107" spans="1:22" s="34" customFormat="1" ht="14.45" customHeight="1" outlineLevel="1" x14ac:dyDescent="0.25">
      <c r="A107" s="319" t="s">
        <v>12533</v>
      </c>
      <c r="B107" s="627" t="s">
        <v>29414</v>
      </c>
      <c r="C107" s="628"/>
      <c r="D107" s="629"/>
      <c r="E107" s="146"/>
      <c r="F107" s="146"/>
      <c r="G107" s="5"/>
      <c r="H107" s="5"/>
      <c r="I107" s="5"/>
      <c r="J107" s="17"/>
      <c r="K107" s="145"/>
      <c r="L107" s="210"/>
      <c r="M107" s="111"/>
      <c r="N107" s="6"/>
      <c r="O107" s="39"/>
      <c r="P107" s="39"/>
      <c r="Q107" s="39"/>
      <c r="R107" s="39"/>
      <c r="S107" s="39"/>
      <c r="T107" s="39"/>
      <c r="U107" s="39"/>
      <c r="V107" s="39"/>
    </row>
    <row r="108" spans="1:22" s="39" customFormat="1" ht="60" outlineLevel="2" x14ac:dyDescent="0.25">
      <c r="A108" s="317" t="s">
        <v>8558</v>
      </c>
      <c r="B108" s="422" t="str">
        <f>VLOOKUP(C108,'SNP1.24+CHU192+DER12.23+FD1.24'!$A$2:$C$50000,2, FALSE)</f>
        <v>ESCAVAÇÃO MECANIZADA DE VALA COM PROF. ATÉ 1,5 M (MÉDIA MONTANTE E JUSANTE/UMA COMPOSIÇÃO POR TRECHO), ESCAVADEIRA (0,8 M3), LARG. DE 1,5 M A 2,5 M, EM SOLO DE 2A CATEGORIA, EM LOCAIS COM ALTO NÍVEL DE INTERFERÊNCIA. AF_02/2021</v>
      </c>
      <c r="C108" s="38" t="s">
        <v>10825</v>
      </c>
      <c r="D108" s="623" t="str">
        <f>VLOOKUP(C108,'SNP1.24+CHU192+DER12.23+FD1.24'!$A$2:$D$50000,3, FALSE)</f>
        <v>M3</v>
      </c>
      <c r="E108" s="624">
        <f>'MCQ OUR'!E108</f>
        <v>4248.678814430401</v>
      </c>
      <c r="F108" s="625" t="str">
        <f>VLOOKUP(C108,'SNP1.24+CHU192+DER12.23+FD1.24'!$A$2:$D$50000,4, FALSE)</f>
        <v>14,60</v>
      </c>
      <c r="G108" s="424">
        <f>ROUND(E108*F108,2)</f>
        <v>62030.71</v>
      </c>
      <c r="H108" s="425">
        <f ca="1">IF(K108="",$G$10,$G$9)</f>
        <v>0.32779999999999998</v>
      </c>
      <c r="I108" s="426">
        <f ca="1">ROUND(F108*H108+F108,2)</f>
        <v>19.39</v>
      </c>
      <c r="J108" s="626">
        <f ca="1">ROUND(E108*I108,2)</f>
        <v>82381.88</v>
      </c>
      <c r="K108" s="603"/>
      <c r="L108" s="156" t="s">
        <v>29439</v>
      </c>
      <c r="M108" s="202"/>
      <c r="N108" s="22"/>
    </row>
    <row r="109" spans="1:22" s="39" customFormat="1" ht="37.9" customHeight="1" outlineLevel="2" x14ac:dyDescent="0.25">
      <c r="A109" s="317" t="s">
        <v>12537</v>
      </c>
      <c r="B109" s="422" t="str">
        <f>VLOOKUP(C109,'SNP1.24+CHU192+DER12.23+FD1.24'!$A$2:$C$50000,2, FALSE)</f>
        <v>REATERRO MECANIZADO DE VALA COM MINICARREGADEIRA, COM COMPACTADOR DE SOLOS DE PERCUSSÃO. AF_08/2023</v>
      </c>
      <c r="C109" s="38" t="s">
        <v>18240</v>
      </c>
      <c r="D109" s="623" t="str">
        <f>VLOOKUP(C109,'SNP1.24+CHU192+DER12.23+FD1.24'!$A$2:$D$50000,3, FALSE)</f>
        <v>M3</v>
      </c>
      <c r="E109" s="624">
        <f>'MCQ OUR'!E109</f>
        <v>891.4634344896001</v>
      </c>
      <c r="F109" s="625" t="str">
        <f>VLOOKUP(C109,'SNP1.24+CHU192+DER12.23+FD1.24'!$A$2:$D$50000,4, FALSE)</f>
        <v>26,91</v>
      </c>
      <c r="G109" s="424">
        <f>ROUND(E109*F109,2)</f>
        <v>23989.279999999999</v>
      </c>
      <c r="H109" s="425">
        <f ca="1">IF(K109="",$G$10,$G$9)</f>
        <v>0.32779999999999998</v>
      </c>
      <c r="I109" s="426">
        <f ca="1">ROUND(F109*H109+F109,2)</f>
        <v>35.729999999999997</v>
      </c>
      <c r="J109" s="626">
        <f ca="1">ROUND(E109*I109,2)</f>
        <v>31851.99</v>
      </c>
      <c r="K109" s="603"/>
      <c r="L109" s="156" t="s">
        <v>18501</v>
      </c>
      <c r="M109" s="202"/>
      <c r="N109" s="22"/>
    </row>
    <row r="110" spans="1:22" s="39" customFormat="1" ht="49.9" customHeight="1" outlineLevel="2" x14ac:dyDescent="0.25">
      <c r="A110" s="317" t="s">
        <v>14600</v>
      </c>
      <c r="B110" s="422" t="str">
        <f>VLOOKUP(C110,'SNP1.24+CHU192+DER12.23+FD1.24'!$A$2:$C$50000,2, FALSE)</f>
        <v>CARGA, MANOBRA E DESCARGA DE SOLOS E MATERIAIS GRANULARES EM CAMINHÃO BASCULANTE 10 M³ - CARGA COM ESCAVADEIRA HIDRÁULICA (CAÇAMBA DE 1,20 M³ / 155 HP) E DESCARGA LIVRE (UNIDADE: M3). AF_07/2020</v>
      </c>
      <c r="C110" s="38" t="s">
        <v>11383</v>
      </c>
      <c r="D110" s="623" t="str">
        <f>VLOOKUP(C110,'SNP1.24+CHU192+DER12.23+FD1.24'!$A$2:$D$50000,3, FALSE)</f>
        <v>M3</v>
      </c>
      <c r="E110" s="624">
        <f>'MCQ OUR'!E110</f>
        <v>4196.5192249260008</v>
      </c>
      <c r="F110" s="625" t="str">
        <f>VLOOKUP(C110,'SNP1.24+CHU192+DER12.23+FD1.24'!$A$2:$D$50000,4, FALSE)</f>
        <v>7,00</v>
      </c>
      <c r="G110" s="424">
        <f>ROUND(E110*F110,2)</f>
        <v>29375.63</v>
      </c>
      <c r="H110" s="425">
        <f ca="1">IF(K110="",$G$10,$G$9)</f>
        <v>0.32779999999999998</v>
      </c>
      <c r="I110" s="426">
        <f ca="1">ROUND(F110*H110+F110,2)</f>
        <v>9.2899999999999991</v>
      </c>
      <c r="J110" s="626">
        <f ca="1">ROUND(E110*I110,2)</f>
        <v>38985.660000000003</v>
      </c>
      <c r="K110" s="603"/>
      <c r="L110" s="156" t="s">
        <v>18520</v>
      </c>
      <c r="M110" s="202"/>
      <c r="N110" s="22"/>
    </row>
    <row r="111" spans="1:22" s="39" customFormat="1" ht="42.6" customHeight="1" outlineLevel="2" x14ac:dyDescent="0.25">
      <c r="A111" s="317" t="s">
        <v>14601</v>
      </c>
      <c r="B111" s="422" t="str">
        <f>VLOOKUP(C111,'SNP1.24+CHU192+DER12.23+FD1.24'!$A$2:$C$50000,2, FALSE)</f>
        <v>TRANSPORTE COM CAMINHÃO BASCULANTE DE 10 M³, EM VIA URBANA PAVIMENTADA, DMT ATÉ 30 KM (UNIDADE: M3XKM). AF_07/2020</v>
      </c>
      <c r="C111" s="38" t="s">
        <v>6023</v>
      </c>
      <c r="D111" s="623" t="str">
        <f>VLOOKUP(C111,'SNP1.24+CHU192+DER12.23+FD1.24'!$A$2:$D$50000,3, FALSE)</f>
        <v>M3XKM</v>
      </c>
      <c r="E111" s="624">
        <f>'MCQ OUR'!E111</f>
        <v>40748.201674031472</v>
      </c>
      <c r="F111" s="625" t="str">
        <f>VLOOKUP(C111,'SNP1.24+CHU192+DER12.23+FD1.24'!$A$2:$D$50000,4, FALSE)</f>
        <v>2,49</v>
      </c>
      <c r="G111" s="424">
        <f>ROUND(E111*F111,2)</f>
        <v>101463.02</v>
      </c>
      <c r="H111" s="425">
        <f ca="1">IF(K111="",$G$10,$G$9)</f>
        <v>0.32779999999999998</v>
      </c>
      <c r="I111" s="426">
        <f ca="1">ROUND(F111*H111+F111,2)</f>
        <v>3.31</v>
      </c>
      <c r="J111" s="626">
        <f ca="1">ROUND(E111*I111,2)</f>
        <v>134876.54999999999</v>
      </c>
      <c r="K111" s="603"/>
      <c r="L111" s="156" t="s">
        <v>29438</v>
      </c>
      <c r="M111" s="202"/>
      <c r="N111" s="22"/>
    </row>
    <row r="112" spans="1:22" s="39" customFormat="1" ht="28.9" customHeight="1" outlineLevel="2" x14ac:dyDescent="0.25">
      <c r="A112" s="317" t="s">
        <v>14602</v>
      </c>
      <c r="B112" s="422" t="str">
        <f>VLOOKUP(C112,'SNP1.24+CHU192+DER12.23+FD1.24'!$A$2:$C$50000,2, FALSE)</f>
        <v>ESPALHAMENTO DE MATERIAL COM TRATOR DE ESTEIRAS. AF_11/2019</v>
      </c>
      <c r="C112" s="38" t="s">
        <v>7366</v>
      </c>
      <c r="D112" s="623" t="str">
        <f>VLOOKUP(C112,'SNP1.24+CHU192+DER12.23+FD1.24'!$A$2:$D$50000,3, FALSE)</f>
        <v>M3</v>
      </c>
      <c r="E112" s="624">
        <f>'MCQ OUR'!E112</f>
        <v>4196.5192249260008</v>
      </c>
      <c r="F112" s="625" t="str">
        <f>VLOOKUP(C112,'SNP1.24+CHU192+DER12.23+FD1.24'!$A$2:$D$50000,4, FALSE)</f>
        <v>1,45</v>
      </c>
      <c r="G112" s="424">
        <f>ROUND(E112*F112,2)</f>
        <v>6084.95</v>
      </c>
      <c r="H112" s="425">
        <f ca="1">IF(K112="",$G$10,$G$9)</f>
        <v>0.32779999999999998</v>
      </c>
      <c r="I112" s="426">
        <f ca="1">ROUND(F112*H112+F112,2)</f>
        <v>1.93</v>
      </c>
      <c r="J112" s="626">
        <f ca="1">ROUND(E112*I112,2)</f>
        <v>8099.28</v>
      </c>
      <c r="K112" s="603"/>
      <c r="L112" s="156" t="s">
        <v>11833</v>
      </c>
      <c r="M112" s="202"/>
      <c r="N112" s="22"/>
    </row>
    <row r="113" spans="1:22" s="40" customFormat="1" ht="12.75" outlineLevel="1" thickBot="1" x14ac:dyDescent="0.25">
      <c r="A113" s="318"/>
      <c r="B113" s="10" t="s">
        <v>9</v>
      </c>
      <c r="C113" s="11"/>
      <c r="D113" s="12"/>
      <c r="E113" s="13"/>
      <c r="F113" s="13"/>
      <c r="G113" s="147">
        <f>SUM(G108:G112)</f>
        <v>222943.59000000003</v>
      </c>
      <c r="H113" s="148"/>
      <c r="I113" s="149"/>
      <c r="J113" s="150">
        <f ca="1">SUM(J108:J112)</f>
        <v>296195.36000000004</v>
      </c>
      <c r="K113" s="185"/>
      <c r="L113" s="209"/>
      <c r="M113" s="204"/>
      <c r="N113" s="16"/>
      <c r="O113" s="39"/>
      <c r="P113" s="39"/>
      <c r="Q113" s="39"/>
      <c r="R113" s="39"/>
      <c r="S113" s="39"/>
      <c r="T113" s="39"/>
      <c r="U113" s="39"/>
      <c r="V113" s="39"/>
    </row>
    <row r="114" spans="1:22" s="34" customFormat="1" outlineLevel="1" x14ac:dyDescent="0.25">
      <c r="A114" s="319" t="s">
        <v>12534</v>
      </c>
      <c r="B114" s="627" t="s">
        <v>29418</v>
      </c>
      <c r="C114" s="628"/>
      <c r="D114" s="629"/>
      <c r="E114" s="146"/>
      <c r="F114" s="146"/>
      <c r="G114" s="5"/>
      <c r="H114" s="5"/>
      <c r="I114" s="5"/>
      <c r="J114" s="17"/>
      <c r="K114" s="145"/>
      <c r="L114" s="210"/>
      <c r="M114" s="111"/>
      <c r="N114" s="6"/>
      <c r="O114" s="39"/>
      <c r="P114" s="39"/>
      <c r="Q114" s="39"/>
      <c r="R114" s="39"/>
      <c r="S114" s="39"/>
      <c r="T114" s="39"/>
      <c r="U114" s="39"/>
      <c r="V114" s="39"/>
    </row>
    <row r="115" spans="1:22" s="39" customFormat="1" ht="46.15" customHeight="1" outlineLevel="2" x14ac:dyDescent="0.25">
      <c r="A115" s="317" t="s">
        <v>12535</v>
      </c>
      <c r="B115" s="422" t="str">
        <f>VLOOKUP(C115,'SNP1.24+CHU192+DER12.23+FD1.24'!$A$2:$C$50000,2, FALSE)</f>
        <v xml:space="preserve">PEDRA DE MAO OU PEDRA RACHAO PARA ARRIMO/FUNDACAO (POSTO PEDREIRA/FORNECEDOR, SEM FRETE)                                                                                                                                                                                                                                                                                                                                                                                                                  </v>
      </c>
      <c r="C115" s="38">
        <v>4730</v>
      </c>
      <c r="D115" s="623" t="str">
        <f>VLOOKUP(C115,'SNP1.24+CHU192+DER12.23+FD1.24'!$A$2:$D$50000,3, FALSE)</f>
        <v xml:space="preserve">M3    </v>
      </c>
      <c r="E115" s="624">
        <f>'MCQ OUR'!E115</f>
        <v>404.54153999999994</v>
      </c>
      <c r="F115" s="625" t="str">
        <f>VLOOKUP(C115,'SNP1.24+CHU192+DER12.23+FD1.24'!$A$2:$D$50000,4, FALSE)</f>
        <v>65,45</v>
      </c>
      <c r="G115" s="424">
        <f>ROUND(E115*F115,2)</f>
        <v>26477.24</v>
      </c>
      <c r="H115" s="425">
        <f ca="1">IF(K115="",$G$10,$G$9)</f>
        <v>0.32779999999999998</v>
      </c>
      <c r="I115" s="426">
        <f ca="1">ROUND(F115*H115+F115,2)</f>
        <v>86.9</v>
      </c>
      <c r="J115" s="626">
        <f ca="1">ROUND(E115*I115,2)</f>
        <v>35154.660000000003</v>
      </c>
      <c r="K115" s="603"/>
      <c r="L115" s="156" t="s">
        <v>29440</v>
      </c>
      <c r="M115" s="202"/>
      <c r="N115" s="22"/>
    </row>
    <row r="116" spans="1:22" s="39" customFormat="1" ht="65.45" customHeight="1" outlineLevel="2" x14ac:dyDescent="0.25">
      <c r="A116" s="317" t="s">
        <v>12536</v>
      </c>
      <c r="B116" s="422" t="str">
        <f>VLOOKUP(C116,'SNP1.24+CHU192+DER12.23+FD1.24'!$A$2:$C$50000,2, FALSE)</f>
        <v>CARGA, MANOBRA E DESCARGA DE SOLOS E MATERIAIS GRANULARES EM CAMINHÃO BASCULANTE 10 M³ - CARGA COM PÁ CARREGADEIRA (CAÇAMBA DE 1,7 A 2,8 M³ / 128 HP) E DESCARGA LIVRE (UNIDADE: M3). AF_07/2020</v>
      </c>
      <c r="C116" s="38" t="s">
        <v>11353</v>
      </c>
      <c r="D116" s="623" t="str">
        <f>VLOOKUP(C116,'SNP1.24+CHU192+DER12.23+FD1.24'!$A$2:$D$50000,3, FALSE)</f>
        <v>M3</v>
      </c>
      <c r="E116" s="624">
        <f>'MCQ OUR'!E116</f>
        <v>404.54153999999994</v>
      </c>
      <c r="F116" s="625" t="str">
        <f>VLOOKUP(C116,'SNP1.24+CHU192+DER12.23+FD1.24'!$A$2:$D$50000,4, FALSE)</f>
        <v>8,59</v>
      </c>
      <c r="G116" s="424">
        <f>ROUND(E116*F116,2)</f>
        <v>3475.01</v>
      </c>
      <c r="H116" s="425">
        <f ca="1">IF(K116="",$G$10,$G$9)</f>
        <v>0.32779999999999998</v>
      </c>
      <c r="I116" s="426">
        <f ca="1">ROUND(F116*H116+F116,2)</f>
        <v>11.41</v>
      </c>
      <c r="J116" s="626">
        <f ca="1">ROUND(E116*I116,2)</f>
        <v>4615.82</v>
      </c>
      <c r="K116" s="603"/>
      <c r="L116" s="156" t="s">
        <v>29441</v>
      </c>
      <c r="M116" s="202"/>
      <c r="N116" s="22"/>
    </row>
    <row r="117" spans="1:22" s="39" customFormat="1" ht="50.45" customHeight="1" outlineLevel="2" x14ac:dyDescent="0.25">
      <c r="A117" s="317" t="s">
        <v>16692</v>
      </c>
      <c r="B117" s="422" t="str">
        <f>VLOOKUP(C117,'SNP1.24+CHU192+DER12.23+FD1.24'!$A$2:$C$50000,2, FALSE)</f>
        <v>TRANSPORTE COM CAMINHÃO BASCULANTE DE 10 M³, EM VIA URBANA PAVIMENTADA, DMT ATÉ 30 KM (UNIDADE: M3XKM). AF_07/2020</v>
      </c>
      <c r="C117" s="38" t="s">
        <v>6023</v>
      </c>
      <c r="D117" s="623" t="str">
        <f>VLOOKUP(C117,'SNP1.24+CHU192+DER12.23+FD1.24'!$A$2:$D$50000,3, FALSE)</f>
        <v>M3XKM</v>
      </c>
      <c r="E117" s="624">
        <f>'MCQ OUR'!E117</f>
        <v>4178.9141081999996</v>
      </c>
      <c r="F117" s="625" t="str">
        <f>VLOOKUP(C117,'SNP1.24+CHU192+DER12.23+FD1.24'!$A$2:$D$50000,4, FALSE)</f>
        <v>2,49</v>
      </c>
      <c r="G117" s="424">
        <f>ROUND(E117*F117,2)</f>
        <v>10405.5</v>
      </c>
      <c r="H117" s="425">
        <f ca="1">IF(K117="",$G$10,$G$9)</f>
        <v>0.32779999999999998</v>
      </c>
      <c r="I117" s="426">
        <f ca="1">ROUND(F117*H117+F117,2)</f>
        <v>3.31</v>
      </c>
      <c r="J117" s="626">
        <f ca="1">ROUND(E117*I117,2)</f>
        <v>13832.21</v>
      </c>
      <c r="K117" s="603"/>
      <c r="L117" s="156" t="s">
        <v>29442</v>
      </c>
      <c r="M117" s="202"/>
      <c r="N117" s="22"/>
    </row>
    <row r="118" spans="1:22" s="40" customFormat="1" ht="12.75" outlineLevel="1" thickBot="1" x14ac:dyDescent="0.25">
      <c r="A118" s="318"/>
      <c r="B118" s="10" t="s">
        <v>9</v>
      </c>
      <c r="C118" s="11"/>
      <c r="D118" s="12"/>
      <c r="E118" s="13"/>
      <c r="F118" s="13"/>
      <c r="G118" s="147">
        <f>SUM(G115:G117)</f>
        <v>40357.75</v>
      </c>
      <c r="H118" s="148"/>
      <c r="I118" s="149"/>
      <c r="J118" s="150">
        <f ca="1">SUM(J115:J117)</f>
        <v>53602.69</v>
      </c>
      <c r="K118" s="185"/>
      <c r="L118" s="209"/>
      <c r="M118" s="204"/>
      <c r="N118" s="16"/>
      <c r="O118" s="39"/>
      <c r="P118" s="39"/>
      <c r="Q118" s="39"/>
      <c r="R118" s="39"/>
      <c r="S118" s="39"/>
      <c r="T118" s="39"/>
      <c r="U118" s="39"/>
      <c r="V118" s="39"/>
    </row>
    <row r="119" spans="1:22" s="34" customFormat="1" outlineLevel="1" x14ac:dyDescent="0.25">
      <c r="A119" s="319" t="s">
        <v>29449</v>
      </c>
      <c r="B119" s="627" t="s">
        <v>29417</v>
      </c>
      <c r="C119" s="628"/>
      <c r="D119" s="629"/>
      <c r="E119" s="146"/>
      <c r="F119" s="146"/>
      <c r="G119" s="5"/>
      <c r="H119" s="5"/>
      <c r="I119" s="5"/>
      <c r="J119" s="17"/>
      <c r="K119" s="145"/>
      <c r="L119" s="210"/>
      <c r="M119" s="111"/>
      <c r="N119" s="6"/>
      <c r="O119" s="39"/>
      <c r="P119" s="39"/>
      <c r="Q119" s="39"/>
      <c r="R119" s="39"/>
      <c r="S119" s="39"/>
      <c r="T119" s="39"/>
      <c r="U119" s="39"/>
      <c r="V119" s="39"/>
    </row>
    <row r="120" spans="1:22" s="39" customFormat="1" ht="30.6" customHeight="1" outlineLevel="2" x14ac:dyDescent="0.25">
      <c r="A120" s="317" t="s">
        <v>29450</v>
      </c>
      <c r="B120" s="422" t="str">
        <f>VLOOKUP(C120,'SNP1.24+CHU192+DER12.23+FD1.24'!$A$2:$C$50000,2, FALSE)</f>
        <v>LIMPEZA DE SUPERFÍCIE COM JATO DE ALTA PRESSÃO. AF_04/2019</v>
      </c>
      <c r="C120" s="38" t="s">
        <v>7772</v>
      </c>
      <c r="D120" s="623" t="str">
        <f>VLOOKUP(C120,'SNP1.24+CHU192+DER12.23+FD1.24'!$A$2:$D$50000,3, FALSE)</f>
        <v>M2</v>
      </c>
      <c r="E120" s="624">
        <f>'MCQ OUR'!E120</f>
        <v>48</v>
      </c>
      <c r="F120" s="625" t="str">
        <f>VLOOKUP(C120,'SNP1.24+CHU192+DER12.23+FD1.24'!$A$2:$D$50000,4, FALSE)</f>
        <v>2,28</v>
      </c>
      <c r="G120" s="424">
        <f t="shared" ref="G120:G125" si="16">ROUND(E120*F120,2)</f>
        <v>109.44</v>
      </c>
      <c r="H120" s="425">
        <f t="shared" ref="H120:H125" ca="1" si="17">IF(K120="",$G$10,$G$9)</f>
        <v>0.32779999999999998</v>
      </c>
      <c r="I120" s="426">
        <f t="shared" ref="I120:I125" ca="1" si="18">ROUND(F120*H120+F120,2)</f>
        <v>3.03</v>
      </c>
      <c r="J120" s="626">
        <f t="shared" ref="J120:J125" ca="1" si="19">ROUND(E120*I120,2)</f>
        <v>145.44</v>
      </c>
      <c r="K120" s="603"/>
      <c r="L120" s="156" t="s">
        <v>18501</v>
      </c>
      <c r="M120" s="202"/>
      <c r="N120" s="22"/>
    </row>
    <row r="121" spans="1:22" s="39" customFormat="1" ht="36.6" customHeight="1" outlineLevel="2" x14ac:dyDescent="0.25">
      <c r="A121" s="317" t="s">
        <v>29451</v>
      </c>
      <c r="B121" s="422" t="str">
        <f>VLOOKUP(C121,'SNP1.24+CHU192+DER12.23+FD1.24'!$A$2:$C$50000,2, FALSE)</f>
        <v>ENCHIMENTO DE BRITA PARA DRENO, LANÇAMENTO MECANIZADO. AF_07/2021</v>
      </c>
      <c r="C121" s="38" t="s">
        <v>8850</v>
      </c>
      <c r="D121" s="623" t="str">
        <f>VLOOKUP(C121,'SNP1.24+CHU192+DER12.23+FD1.24'!$A$2:$D$50000,3, FALSE)</f>
        <v>M3</v>
      </c>
      <c r="E121" s="624">
        <f>'MCQ OUR'!E121</f>
        <v>209.518396</v>
      </c>
      <c r="F121" s="625" t="str">
        <f>VLOOKUP(C121,'SNP1.24+CHU192+DER12.23+FD1.24'!$A$2:$D$50000,4, FALSE)</f>
        <v>102,53</v>
      </c>
      <c r="G121" s="424">
        <f t="shared" si="16"/>
        <v>21481.919999999998</v>
      </c>
      <c r="H121" s="425">
        <f t="shared" ca="1" si="17"/>
        <v>0.32779999999999998</v>
      </c>
      <c r="I121" s="426">
        <f t="shared" ca="1" si="18"/>
        <v>136.13999999999999</v>
      </c>
      <c r="J121" s="626">
        <f t="shared" ca="1" si="19"/>
        <v>28523.83</v>
      </c>
      <c r="K121" s="603"/>
      <c r="L121" s="156" t="s">
        <v>29443</v>
      </c>
      <c r="M121" s="202"/>
      <c r="N121" s="22"/>
    </row>
    <row r="122" spans="1:22" s="39" customFormat="1" ht="48" outlineLevel="2" x14ac:dyDescent="0.25">
      <c r="A122" s="317" t="s">
        <v>29452</v>
      </c>
      <c r="B122" s="422" t="str">
        <f>VLOOKUP(C122,'SNP1.24+CHU192+DER12.23+FD1.24'!$A$2:$C$50000,2, FALSE)</f>
        <v xml:space="preserve">TUBO DRENO, CORRUGADO, ESPIRALADO, FLEXIVEL, PERFURADO, EM POLIETILENO DE ALTA DENSIDADE (PEAD), DN 65 MM, (2 1/2") PARA DRENAGEM - EM ROLO (NORMA DNIT 093/2006 - EM)                                                                                                                                                                                                                                                                                                                                    </v>
      </c>
      <c r="C122" s="38">
        <v>38051</v>
      </c>
      <c r="D122" s="623" t="str">
        <f>VLOOKUP(C122,'SNP1.24+CHU192+DER12.23+FD1.24'!$A$2:$D$50000,3, FALSE)</f>
        <v xml:space="preserve">M     </v>
      </c>
      <c r="E122" s="624">
        <f>'MCQ OUR'!E122</f>
        <v>67.5</v>
      </c>
      <c r="F122" s="625" t="str">
        <f>VLOOKUP(C122,'SNP1.24+CHU192+DER12.23+FD1.24'!$A$2:$D$50000,4, FALSE)</f>
        <v>7,49</v>
      </c>
      <c r="G122" s="424">
        <f t="shared" si="16"/>
        <v>505.58</v>
      </c>
      <c r="H122" s="425">
        <f t="shared" ca="1" si="17"/>
        <v>0.32779999999999998</v>
      </c>
      <c r="I122" s="426">
        <f t="shared" ca="1" si="18"/>
        <v>9.9499999999999993</v>
      </c>
      <c r="J122" s="626">
        <f t="shared" ca="1" si="19"/>
        <v>671.63</v>
      </c>
      <c r="K122" s="603"/>
      <c r="L122" s="156" t="s">
        <v>18501</v>
      </c>
      <c r="M122" s="202"/>
      <c r="N122" s="22"/>
    </row>
    <row r="123" spans="1:22" s="39" customFormat="1" ht="49.9" customHeight="1" outlineLevel="2" x14ac:dyDescent="0.25">
      <c r="A123" s="317" t="s">
        <v>29453</v>
      </c>
      <c r="B123" s="422" t="str">
        <f>VLOOKUP(C123,'SNP1.24+CHU192+DER12.23+FD1.24'!$A$2:$C$50000,2, FALSE)</f>
        <v>GEOTÊXTIL NÃO TECIDO 100% POLIÉSTER, RESISTÊNCIA A TRAÇÃO DE 9 KN/M (RT - 9), INSTALADO EM DRENO - FORNECIMENTO E INSTALAÇÃO. AF_07/2021</v>
      </c>
      <c r="C123" s="38" t="s">
        <v>8842</v>
      </c>
      <c r="D123" s="623" t="str">
        <f>VLOOKUP(C123,'SNP1.24+CHU192+DER12.23+FD1.24'!$A$2:$D$50000,3, FALSE)</f>
        <v>M2</v>
      </c>
      <c r="E123" s="624">
        <f>'MCQ OUR'!E123</f>
        <v>2425.7603509999999</v>
      </c>
      <c r="F123" s="625" t="str">
        <f>VLOOKUP(C123,'SNP1.24+CHU192+DER12.23+FD1.24'!$A$2:$D$50000,4, FALSE)</f>
        <v>10,02</v>
      </c>
      <c r="G123" s="424">
        <f t="shared" si="16"/>
        <v>24306.12</v>
      </c>
      <c r="H123" s="425">
        <f t="shared" ca="1" si="17"/>
        <v>0.32779999999999998</v>
      </c>
      <c r="I123" s="426">
        <f t="shared" ca="1" si="18"/>
        <v>13.3</v>
      </c>
      <c r="J123" s="626">
        <f t="shared" ca="1" si="19"/>
        <v>32262.61</v>
      </c>
      <c r="K123" s="603"/>
      <c r="L123" s="156" t="s">
        <v>29443</v>
      </c>
      <c r="M123" s="202"/>
      <c r="N123" s="22"/>
    </row>
    <row r="124" spans="1:22" s="39" customFormat="1" ht="49.9" customHeight="1" outlineLevel="2" x14ac:dyDescent="0.25">
      <c r="A124" s="317" t="s">
        <v>29454</v>
      </c>
      <c r="B124" s="422" t="str">
        <f>VLOOKUP(C124,'SNP1.24+CHU192+DER12.23+FD1.24'!$A$2:$C$50000,2, FALSE)</f>
        <v>GRAUTE FGK=30 MPA; TRAÇO 1:0,9:1,2:0,6 (EM MASSA SECA DE CIMENTO/ AREIA GROSSA/ BRITA 0/ ADITIVO) - PREPARO MECÂNICO COM BETONEIRA 400 L. AF_09/2021</v>
      </c>
      <c r="C124" s="38" t="s">
        <v>3299</v>
      </c>
      <c r="D124" s="623" t="str">
        <f>VLOOKUP(C124,'SNP1.24+CHU192+DER12.23+FD1.24'!$A$2:$D$50000,3, FALSE)</f>
        <v>M3</v>
      </c>
      <c r="E124" s="624">
        <f>'MCQ OUR'!E124</f>
        <v>0.41527927889640082</v>
      </c>
      <c r="F124" s="625" t="str">
        <f>VLOOKUP(C124,'SNP1.24+CHU192+DER12.23+FD1.24'!$A$2:$D$50000,4, FALSE)</f>
        <v>598,57</v>
      </c>
      <c r="G124" s="424">
        <f t="shared" si="16"/>
        <v>248.57</v>
      </c>
      <c r="H124" s="425">
        <f t="shared" ca="1" si="17"/>
        <v>0.32779999999999998</v>
      </c>
      <c r="I124" s="426">
        <f t="shared" ca="1" si="18"/>
        <v>794.78</v>
      </c>
      <c r="J124" s="626">
        <f t="shared" ca="1" si="19"/>
        <v>330.06</v>
      </c>
      <c r="K124" s="603"/>
      <c r="L124" s="156" t="s">
        <v>18520</v>
      </c>
      <c r="M124" s="202"/>
      <c r="N124" s="22"/>
    </row>
    <row r="125" spans="1:22" s="39" customFormat="1" ht="42.6" customHeight="1" outlineLevel="2" x14ac:dyDescent="0.25">
      <c r="A125" s="317" t="s">
        <v>29455</v>
      </c>
      <c r="B125" s="422" t="str">
        <f>VLOOKUP(C125,'SNP1.24+CHU192+DER12.23+FD1.24'!$A$2:$C$50000,2, FALSE)</f>
        <v xml:space="preserve">JUNTA DILATACAO ELASTICA PARA CONCRETO (FUGENBAND) O-22, ATE 30 MCA                                                                                                                                                                                                                                                                                                                                                                                                                                       </v>
      </c>
      <c r="C125" s="38">
        <v>3681</v>
      </c>
      <c r="D125" s="623" t="str">
        <f>VLOOKUP(C125,'SNP1.24+CHU192+DER12.23+FD1.24'!$A$2:$D$50000,3, FALSE)</f>
        <v xml:space="preserve">M     </v>
      </c>
      <c r="E125" s="624">
        <f>'MCQ OUR'!E125</f>
        <v>73.636414335529807</v>
      </c>
      <c r="F125" s="625" t="str">
        <f>VLOOKUP(C125,'SNP1.24+CHU192+DER12.23+FD1.24'!$A$2:$D$50000,4, FALSE)</f>
        <v>128,78</v>
      </c>
      <c r="G125" s="424">
        <f t="shared" si="16"/>
        <v>9482.9</v>
      </c>
      <c r="H125" s="425">
        <f t="shared" ca="1" si="17"/>
        <v>0.32779999999999998</v>
      </c>
      <c r="I125" s="426">
        <f t="shared" ca="1" si="18"/>
        <v>170.99</v>
      </c>
      <c r="J125" s="626">
        <f t="shared" ca="1" si="19"/>
        <v>12591.09</v>
      </c>
      <c r="K125" s="603"/>
      <c r="L125" s="156" t="s">
        <v>18505</v>
      </c>
      <c r="M125" s="202"/>
      <c r="N125" s="22"/>
    </row>
    <row r="126" spans="1:22" s="40" customFormat="1" ht="12.75" outlineLevel="1" thickBot="1" x14ac:dyDescent="0.25">
      <c r="A126" s="318"/>
      <c r="B126" s="10" t="s">
        <v>9</v>
      </c>
      <c r="C126" s="11"/>
      <c r="D126" s="12"/>
      <c r="E126" s="13"/>
      <c r="F126" s="13"/>
      <c r="G126" s="147">
        <f>SUM(G120:G125)</f>
        <v>56134.53</v>
      </c>
      <c r="H126" s="148"/>
      <c r="I126" s="149"/>
      <c r="J126" s="150">
        <f ca="1">SUM(J120:J125)</f>
        <v>74524.66</v>
      </c>
      <c r="K126" s="185"/>
      <c r="L126" s="209"/>
      <c r="M126" s="204"/>
      <c r="N126" s="16"/>
      <c r="O126" s="39"/>
      <c r="P126" s="39"/>
      <c r="Q126" s="39"/>
      <c r="R126" s="39"/>
      <c r="S126" s="39"/>
      <c r="T126" s="39"/>
      <c r="U126" s="39"/>
      <c r="V126" s="39"/>
    </row>
    <row r="127" spans="1:22" s="34" customFormat="1" ht="14.45" customHeight="1" outlineLevel="1" x14ac:dyDescent="0.25">
      <c r="A127" s="319" t="s">
        <v>29456</v>
      </c>
      <c r="B127" s="627" t="s">
        <v>29415</v>
      </c>
      <c r="C127" s="628"/>
      <c r="D127" s="629"/>
      <c r="E127" s="146"/>
      <c r="F127" s="146"/>
      <c r="G127" s="5"/>
      <c r="H127" s="5"/>
      <c r="I127" s="5"/>
      <c r="J127" s="17"/>
      <c r="K127" s="145"/>
      <c r="L127" s="210"/>
      <c r="M127" s="111"/>
      <c r="N127" s="6"/>
      <c r="O127" s="39"/>
      <c r="P127" s="39"/>
      <c r="Q127" s="39"/>
      <c r="R127" s="39"/>
      <c r="S127" s="39"/>
      <c r="T127" s="39"/>
      <c r="U127" s="39"/>
      <c r="V127" s="39"/>
    </row>
    <row r="128" spans="1:22" s="39" customFormat="1" ht="39" customHeight="1" outlineLevel="2" x14ac:dyDescent="0.25">
      <c r="A128" s="317" t="s">
        <v>29457</v>
      </c>
      <c r="B128" s="422" t="str">
        <f>VLOOKUP(C128,'SNP1.24+CHU192+DER12.23+FD1.24'!$A$2:$C$50000,2, FALSE)</f>
        <v>FABRICAÇÃO, MONTAGEM E DESMONTAGEM DE FÔRMA PARA SAPATA, EM CHAPA DE MADEIRA COMPENSADA RESINADA, E=17 MM, 2 UTILIZAÇÕES. AF_01/2024</v>
      </c>
      <c r="C128" s="38" t="s">
        <v>3200</v>
      </c>
      <c r="D128" s="623" t="str">
        <f>VLOOKUP(C128,'SNP1.24+CHU192+DER12.23+FD1.24'!$A$2:$D$50000,3, FALSE)</f>
        <v>M2</v>
      </c>
      <c r="E128" s="624">
        <f>'MCQ OUR'!E128</f>
        <v>56.035147865762809</v>
      </c>
      <c r="F128" s="625" t="str">
        <f>VLOOKUP(C128,'SNP1.24+CHU192+DER12.23+FD1.24'!$A$2:$D$50000,4, FALSE)</f>
        <v>241,23</v>
      </c>
      <c r="G128" s="424">
        <f t="shared" ref="G128:G136" si="20">ROUND(E128*F128,2)</f>
        <v>13517.36</v>
      </c>
      <c r="H128" s="425">
        <f t="shared" ref="H128:H136" ca="1" si="21">IF(K128="",$G$10,$G$9)</f>
        <v>0.32779999999999998</v>
      </c>
      <c r="I128" s="426">
        <f t="shared" ref="I128:I136" ca="1" si="22">ROUND(F128*H128+F128,2)</f>
        <v>320.31</v>
      </c>
      <c r="J128" s="626">
        <f t="shared" ref="J128:J136" ca="1" si="23">ROUND(E128*I128,2)</f>
        <v>17948.62</v>
      </c>
      <c r="K128" s="603"/>
      <c r="L128" s="156" t="s">
        <v>18501</v>
      </c>
      <c r="M128" s="202"/>
      <c r="N128" s="22"/>
    </row>
    <row r="129" spans="1:22" s="39" customFormat="1" ht="39" customHeight="1" outlineLevel="2" x14ac:dyDescent="0.25">
      <c r="A129" s="317" t="s">
        <v>29458</v>
      </c>
      <c r="B129" s="422" t="str">
        <f>VLOOKUP(C129,'SNP1.24+CHU192+DER12.23+FD1.24'!$A$2:$C$50000,2, FALSE)</f>
        <v>FABRICAÇÃO, MONTAGEM E DESMONTAGEM DE FÔRMA PARA SAPATA, EM MADEIRA SERRADA, E=25 MM, 4 UTILIZAÇÕES. AF_01/2024</v>
      </c>
      <c r="C129" s="38" t="s">
        <v>3197</v>
      </c>
      <c r="D129" s="623" t="str">
        <f>VLOOKUP(C129,'SNP1.24+CHU192+DER12.23+FD1.24'!$A$2:$D$50000,3, FALSE)</f>
        <v>M2</v>
      </c>
      <c r="E129" s="624">
        <f>'MCQ OUR'!E129</f>
        <v>60.808162415497108</v>
      </c>
      <c r="F129" s="625" t="str">
        <f>VLOOKUP(C129,'SNP1.24+CHU192+DER12.23+FD1.24'!$A$2:$D$50000,4, FALSE)</f>
        <v>134,81</v>
      </c>
      <c r="G129" s="424">
        <f t="shared" si="20"/>
        <v>8197.5499999999993</v>
      </c>
      <c r="H129" s="425">
        <f t="shared" ca="1" si="21"/>
        <v>0.32779999999999998</v>
      </c>
      <c r="I129" s="426">
        <f t="shared" ca="1" si="22"/>
        <v>179</v>
      </c>
      <c r="J129" s="626">
        <f t="shared" ca="1" si="23"/>
        <v>10884.66</v>
      </c>
      <c r="K129" s="603"/>
      <c r="L129" s="156" t="s">
        <v>18501</v>
      </c>
      <c r="M129" s="202"/>
      <c r="N129" s="22"/>
    </row>
    <row r="130" spans="1:22" s="39" customFormat="1" ht="40.15" customHeight="1" outlineLevel="2" x14ac:dyDescent="0.25">
      <c r="A130" s="317" t="s">
        <v>29459</v>
      </c>
      <c r="B130" s="422" t="str">
        <f>VLOOKUP(C130,'SNP1.24+CHU192+DER12.23+FD1.24'!$A$2:$C$50000,2, FALSE)</f>
        <v>ARMAÇÃO DE PILAR OU VIGA DE ESTRUTURA CONVENCIONAL DE CONCRETO ARMADO UTILIZANDO AÇO CA-50 DE 6,3 MM - MONTAGEM. AF_06/2022</v>
      </c>
      <c r="C130" s="38" t="s">
        <v>3224</v>
      </c>
      <c r="D130" s="623" t="str">
        <f>VLOOKUP(C130,'SNP1.24+CHU192+DER12.23+FD1.24'!$A$2:$D$50000,3, FALSE)</f>
        <v>KG</v>
      </c>
      <c r="E130" s="624">
        <f>'MCQ OUR'!E130</f>
        <v>123</v>
      </c>
      <c r="F130" s="625" t="str">
        <f>VLOOKUP(C130,'SNP1.24+CHU192+DER12.23+FD1.24'!$A$2:$D$50000,4, FALSE)</f>
        <v>13,04</v>
      </c>
      <c r="G130" s="424">
        <f t="shared" si="20"/>
        <v>1603.92</v>
      </c>
      <c r="H130" s="425">
        <f t="shared" ca="1" si="21"/>
        <v>0.32779999999999998</v>
      </c>
      <c r="I130" s="426">
        <f t="shared" ca="1" si="22"/>
        <v>17.309999999999999</v>
      </c>
      <c r="J130" s="626">
        <f t="shared" ca="1" si="23"/>
        <v>2129.13</v>
      </c>
      <c r="K130" s="603"/>
      <c r="L130" s="156" t="s">
        <v>18513</v>
      </c>
      <c r="M130" s="202"/>
      <c r="N130" s="22"/>
    </row>
    <row r="131" spans="1:22" s="39" customFormat="1" ht="36" outlineLevel="2" x14ac:dyDescent="0.25">
      <c r="A131" s="317" t="s">
        <v>29460</v>
      </c>
      <c r="B131" s="422" t="str">
        <f>VLOOKUP(C131,'SNP1.24+CHU192+DER12.23+FD1.24'!$A$2:$C$50000,2, FALSE)</f>
        <v>ARMAÇÃO DE PILAR OU VIGA DE ESTRUTURA CONVENCIONAL DE CONCRETO ARMADO UTILIZANDO AÇO CA-50 DE 8,0 MM - MONTAGEM. AF_06/2022</v>
      </c>
      <c r="C131" s="38" t="s">
        <v>3225</v>
      </c>
      <c r="D131" s="623" t="str">
        <f>VLOOKUP(C131,'SNP1.24+CHU192+DER12.23+FD1.24'!$A$2:$D$50000,3, FALSE)</f>
        <v>KG</v>
      </c>
      <c r="E131" s="624">
        <f>'MCQ OUR'!E131</f>
        <v>7779</v>
      </c>
      <c r="F131" s="625" t="str">
        <f>VLOOKUP(C131,'SNP1.24+CHU192+DER12.23+FD1.24'!$A$2:$D$50000,4, FALSE)</f>
        <v>12,11</v>
      </c>
      <c r="G131" s="424">
        <f t="shared" si="20"/>
        <v>94203.69</v>
      </c>
      <c r="H131" s="425">
        <f t="shared" ca="1" si="21"/>
        <v>0.32779999999999998</v>
      </c>
      <c r="I131" s="426">
        <f t="shared" ca="1" si="22"/>
        <v>16.079999999999998</v>
      </c>
      <c r="J131" s="626">
        <f t="shared" ca="1" si="23"/>
        <v>125086.32</v>
      </c>
      <c r="K131" s="603"/>
      <c r="L131" s="156" t="s">
        <v>18513</v>
      </c>
      <c r="M131" s="202"/>
      <c r="N131" s="22"/>
    </row>
    <row r="132" spans="1:22" s="39" customFormat="1" ht="40.15" customHeight="1" outlineLevel="2" x14ac:dyDescent="0.25">
      <c r="A132" s="317" t="s">
        <v>29461</v>
      </c>
      <c r="B132" s="422" t="str">
        <f>VLOOKUP(C132,'SNP1.24+CHU192+DER12.23+FD1.24'!$A$2:$C$50000,2, FALSE)</f>
        <v>ARMAÇÃO DE PILAR OU VIGA DE ESTRUTURA CONVENCIONAL DE CONCRETO ARMADO UTILIZANDO AÇO CA-50 DE 10,0 MM - MONTAGEM. AF_06/2022</v>
      </c>
      <c r="C132" s="38" t="s">
        <v>3226</v>
      </c>
      <c r="D132" s="623" t="str">
        <f>VLOOKUP(C132,'SNP1.24+CHU192+DER12.23+FD1.24'!$A$2:$D$50000,3, FALSE)</f>
        <v>KG</v>
      </c>
      <c r="E132" s="624">
        <f>'MCQ OUR'!E132</f>
        <v>1588</v>
      </c>
      <c r="F132" s="625" t="str">
        <f>VLOOKUP(C132,'SNP1.24+CHU192+DER12.23+FD1.24'!$A$2:$D$50000,4, FALSE)</f>
        <v>10,72</v>
      </c>
      <c r="G132" s="424">
        <f t="shared" si="20"/>
        <v>17023.36</v>
      </c>
      <c r="H132" s="425">
        <f t="shared" ca="1" si="21"/>
        <v>0.32779999999999998</v>
      </c>
      <c r="I132" s="426">
        <f t="shared" ca="1" si="22"/>
        <v>14.23</v>
      </c>
      <c r="J132" s="626">
        <f t="shared" ca="1" si="23"/>
        <v>22597.24</v>
      </c>
      <c r="K132" s="603"/>
      <c r="L132" s="156" t="s">
        <v>18513</v>
      </c>
      <c r="M132" s="202"/>
      <c r="N132" s="22"/>
    </row>
    <row r="133" spans="1:22" s="39" customFormat="1" ht="36" outlineLevel="2" x14ac:dyDescent="0.25">
      <c r="A133" s="317" t="s">
        <v>29462</v>
      </c>
      <c r="B133" s="422" t="str">
        <f>VLOOKUP(C133,'SNP1.24+CHU192+DER12.23+FD1.24'!$A$2:$C$50000,2, FALSE)</f>
        <v>ARMAÇÃO DE PILAR OU VIGA DE ESTRUTURA CONVENCIONAL DE CONCRETO ARMADO UTILIZANDO AÇO CA-50 DE 12,5 MM - MONTAGEM. AF_06/2022</v>
      </c>
      <c r="C133" s="38" t="s">
        <v>3227</v>
      </c>
      <c r="D133" s="623" t="str">
        <f>VLOOKUP(C133,'SNP1.24+CHU192+DER12.23+FD1.24'!$A$2:$D$50000,3, FALSE)</f>
        <v>KG</v>
      </c>
      <c r="E133" s="624">
        <f>'MCQ OUR'!E133</f>
        <v>221</v>
      </c>
      <c r="F133" s="625" t="str">
        <f>VLOOKUP(C133,'SNP1.24+CHU192+DER12.23+FD1.24'!$A$2:$D$50000,4, FALSE)</f>
        <v>8,97</v>
      </c>
      <c r="G133" s="424">
        <f t="shared" si="20"/>
        <v>1982.37</v>
      </c>
      <c r="H133" s="425">
        <f t="shared" ca="1" si="21"/>
        <v>0.32779999999999998</v>
      </c>
      <c r="I133" s="426">
        <f t="shared" ca="1" si="22"/>
        <v>11.91</v>
      </c>
      <c r="J133" s="626">
        <f t="shared" ca="1" si="23"/>
        <v>2632.11</v>
      </c>
      <c r="K133" s="603"/>
      <c r="L133" s="156" t="s">
        <v>18513</v>
      </c>
      <c r="M133" s="202"/>
      <c r="N133" s="22"/>
    </row>
    <row r="134" spans="1:22" s="39" customFormat="1" ht="36" outlineLevel="2" x14ac:dyDescent="0.25">
      <c r="A134" s="317" t="s">
        <v>29463</v>
      </c>
      <c r="B134" s="422" t="str">
        <f>VLOOKUP(C134,'SNP1.24+CHU192+DER12.23+FD1.24'!$A$2:$C$50000,2, FALSE)</f>
        <v>ARMAÇÃO DE PILAR OU VIGA DE ESTRUTURA CONVENCIONAL DE CONCRETO ARMADO UTILIZANDO AÇO CA-50 DE 16,0 MM - MONTAGEM. AF_06/2022</v>
      </c>
      <c r="C134" s="38" t="s">
        <v>3228</v>
      </c>
      <c r="D134" s="623" t="str">
        <f>VLOOKUP(C134,'SNP1.24+CHU192+DER12.23+FD1.24'!$A$2:$D$50000,3, FALSE)</f>
        <v>KG</v>
      </c>
      <c r="E134" s="624">
        <f>'MCQ OUR'!E134</f>
        <v>4001</v>
      </c>
      <c r="F134" s="625" t="str">
        <f>VLOOKUP(C134,'SNP1.24+CHU192+DER12.23+FD1.24'!$A$2:$D$50000,4, FALSE)</f>
        <v>8,64</v>
      </c>
      <c r="G134" s="424">
        <f t="shared" si="20"/>
        <v>34568.639999999999</v>
      </c>
      <c r="H134" s="425">
        <f t="shared" ca="1" si="21"/>
        <v>0.32779999999999998</v>
      </c>
      <c r="I134" s="426">
        <f t="shared" ca="1" si="22"/>
        <v>11.47</v>
      </c>
      <c r="J134" s="626">
        <f t="shared" ca="1" si="23"/>
        <v>45891.47</v>
      </c>
      <c r="K134" s="603"/>
      <c r="L134" s="156" t="s">
        <v>18513</v>
      </c>
      <c r="M134" s="202"/>
      <c r="N134" s="22"/>
    </row>
    <row r="135" spans="1:22" s="39" customFormat="1" ht="49.15" customHeight="1" outlineLevel="2" x14ac:dyDescent="0.25">
      <c r="A135" s="317" t="s">
        <v>29464</v>
      </c>
      <c r="B135" s="422" t="str">
        <f>VLOOKUP(C135,'SNP1.24+CHU192+DER12.23+FD1.24'!$A$2:$C$50000,2, FALSE)</f>
        <v xml:space="preserve">CONCRETO USINADO BOMBEAVEL, CLASSE DE RESISTENCIA C40, BRITA 0 E 1, SLUMP = 100 +/- 20 MM, COM BOMBEAMENTO (DISPONIBILIZACAO DE BOMBA), SEM O LANCAMENTO (NBR 8953)                                                                                                                                                                                                                                                                                                                                       </v>
      </c>
      <c r="C135" s="38">
        <v>34479</v>
      </c>
      <c r="D135" s="623" t="str">
        <f>VLOOKUP(C135,'SNP1.24+CHU192+DER12.23+FD1.24'!$A$2:$D$50000,3, FALSE)</f>
        <v xml:space="preserve">M3    </v>
      </c>
      <c r="E135" s="624">
        <f>'MCQ OUR'!E135</f>
        <v>172.57984499999998</v>
      </c>
      <c r="F135" s="625" t="str">
        <f>VLOOKUP(C135,'SNP1.24+CHU192+DER12.23+FD1.24'!$A$2:$D$50000,4, FALSE)</f>
        <v>529,25</v>
      </c>
      <c r="G135" s="424">
        <f t="shared" si="20"/>
        <v>91337.88</v>
      </c>
      <c r="H135" s="425">
        <f t="shared" ca="1" si="21"/>
        <v>0.32779999999999998</v>
      </c>
      <c r="I135" s="426">
        <f t="shared" ca="1" si="22"/>
        <v>702.74</v>
      </c>
      <c r="J135" s="626">
        <f t="shared" ca="1" si="23"/>
        <v>121278.76</v>
      </c>
      <c r="K135" s="603"/>
      <c r="L135" s="156" t="s">
        <v>18501</v>
      </c>
      <c r="M135" s="202"/>
      <c r="N135" s="22"/>
    </row>
    <row r="136" spans="1:22" s="39" customFormat="1" ht="45" customHeight="1" outlineLevel="2" x14ac:dyDescent="0.25">
      <c r="A136" s="317" t="s">
        <v>29465</v>
      </c>
      <c r="B136" s="422" t="str">
        <f>VLOOKUP(C136,'SNP1.24+CHU192+DER12.23+FD1.24'!$A$2:$C$50000,2, FALSE)</f>
        <v>LANÇAMENTO COM USO DE BOMBA, ADENSAMENTO E ACABAMENTO DE CONCRETO EM ESTRUTURAS. AF_02/2022</v>
      </c>
      <c r="C136" s="38" t="s">
        <v>12933</v>
      </c>
      <c r="D136" s="623" t="str">
        <f>VLOOKUP(C136,'SNP1.24+CHU192+DER12.23+FD1.24'!$A$2:$D$50000,3, FALSE)</f>
        <v>M3</v>
      </c>
      <c r="E136" s="624">
        <f>'MCQ OUR'!E136</f>
        <v>172.57984499999998</v>
      </c>
      <c r="F136" s="625" t="str">
        <f>VLOOKUP(C136,'SNP1.24+CHU192+DER12.23+FD1.24'!$A$2:$D$50000,4, FALSE)</f>
        <v>47,37</v>
      </c>
      <c r="G136" s="424">
        <f t="shared" si="20"/>
        <v>8175.11</v>
      </c>
      <c r="H136" s="425">
        <f t="shared" ca="1" si="21"/>
        <v>0.32779999999999998</v>
      </c>
      <c r="I136" s="426">
        <f t="shared" ca="1" si="22"/>
        <v>62.9</v>
      </c>
      <c r="J136" s="626">
        <f t="shared" ca="1" si="23"/>
        <v>10855.27</v>
      </c>
      <c r="K136" s="603"/>
      <c r="L136" s="156" t="s">
        <v>18514</v>
      </c>
      <c r="M136" s="202"/>
      <c r="N136" s="22"/>
    </row>
    <row r="137" spans="1:22" s="40" customFormat="1" ht="12.75" outlineLevel="1" thickBot="1" x14ac:dyDescent="0.25">
      <c r="A137" s="318"/>
      <c r="B137" s="10" t="s">
        <v>9</v>
      </c>
      <c r="C137" s="11"/>
      <c r="D137" s="12"/>
      <c r="E137" s="13"/>
      <c r="F137" s="13"/>
      <c r="G137" s="147">
        <f>SUM(G128:G136)</f>
        <v>270609.88</v>
      </c>
      <c r="H137" s="148"/>
      <c r="I137" s="149"/>
      <c r="J137" s="150">
        <f ca="1">SUM(J128:J136)</f>
        <v>359303.58</v>
      </c>
      <c r="K137" s="185"/>
      <c r="L137" s="209"/>
      <c r="M137" s="204"/>
      <c r="N137" s="16"/>
      <c r="O137" s="39"/>
      <c r="P137" s="39"/>
      <c r="Q137" s="39"/>
      <c r="R137" s="39"/>
      <c r="S137" s="39"/>
      <c r="T137" s="39"/>
      <c r="U137" s="39"/>
      <c r="V137" s="39"/>
    </row>
    <row r="138" spans="1:22" s="34" customFormat="1" ht="14.45" customHeight="1" outlineLevel="1" x14ac:dyDescent="0.25">
      <c r="A138" s="319" t="s">
        <v>29466</v>
      </c>
      <c r="B138" s="627" t="s">
        <v>29416</v>
      </c>
      <c r="C138" s="628"/>
      <c r="D138" s="629"/>
      <c r="E138" s="146"/>
      <c r="F138" s="146"/>
      <c r="G138" s="5"/>
      <c r="H138" s="5"/>
      <c r="I138" s="5"/>
      <c r="J138" s="17"/>
      <c r="K138" s="145"/>
      <c r="L138" s="210"/>
      <c r="M138" s="111"/>
      <c r="N138" s="6"/>
      <c r="O138" s="39"/>
      <c r="P138" s="39"/>
      <c r="Q138" s="39"/>
      <c r="R138" s="39"/>
      <c r="S138" s="39"/>
      <c r="T138" s="39"/>
      <c r="U138" s="39"/>
      <c r="V138" s="39"/>
    </row>
    <row r="139" spans="1:22" s="39" customFormat="1" ht="39" customHeight="1" outlineLevel="2" x14ac:dyDescent="0.25">
      <c r="A139" s="317" t="s">
        <v>29467</v>
      </c>
      <c r="B139" s="422" t="str">
        <f>VLOOKUP(C139,'SNP1.24+CHU192+DER12.23+FD1.24'!$A$2:$C$50000,2, FALSE)</f>
        <v>FABRICAÇÃO, MONTAGEM E DESMONTAGEM DE FÔRMA PARA SAPATA, EM CHAPA DE MADEIRA COMPENSADA RESINADA, E=17 MM, 2 UTILIZAÇÕES. AF_01/2024</v>
      </c>
      <c r="C139" s="38" t="s">
        <v>3200</v>
      </c>
      <c r="D139" s="623" t="str">
        <f>VLOOKUP(C139,'SNP1.24+CHU192+DER12.23+FD1.24'!$A$2:$D$50000,3, FALSE)</f>
        <v>M2</v>
      </c>
      <c r="E139" s="624">
        <f>'MCQ OUR'!E139</f>
        <v>225.80416293771026</v>
      </c>
      <c r="F139" s="625" t="str">
        <f>VLOOKUP(C139,'SNP1.24+CHU192+DER12.23+FD1.24'!$A$2:$D$50000,4, FALSE)</f>
        <v>241,23</v>
      </c>
      <c r="G139" s="424">
        <f t="shared" ref="G139:G148" si="24">ROUND(E139*F139,2)</f>
        <v>54470.74</v>
      </c>
      <c r="H139" s="425">
        <f t="shared" ref="H139:H148" ca="1" si="25">IF(K139="",$G$10,$G$9)</f>
        <v>0.32779999999999998</v>
      </c>
      <c r="I139" s="426">
        <f t="shared" ref="I139:I148" ca="1" si="26">ROUND(F139*H139+F139,2)</f>
        <v>320.31</v>
      </c>
      <c r="J139" s="626">
        <f t="shared" ref="J139:J148" ca="1" si="27">ROUND(E139*I139,2)</f>
        <v>72327.33</v>
      </c>
      <c r="K139" s="603"/>
      <c r="L139" s="156" t="s">
        <v>18501</v>
      </c>
      <c r="M139" s="202"/>
      <c r="N139" s="22"/>
    </row>
    <row r="140" spans="1:22" s="39" customFormat="1" ht="39" customHeight="1" outlineLevel="2" x14ac:dyDescent="0.25">
      <c r="A140" s="317" t="s">
        <v>29468</v>
      </c>
      <c r="B140" s="422" t="str">
        <f>VLOOKUP(C140,'SNP1.24+CHU192+DER12.23+FD1.24'!$A$2:$C$50000,2, FALSE)</f>
        <v>FABRICAÇÃO, MONTAGEM E DESMONTAGEM DE FÔRMA PARA SAPATA, EM MADEIRA SERRADA, E=25 MM, 4 UTILIZAÇÕES. AF_01/2024</v>
      </c>
      <c r="C140" s="38" t="s">
        <v>3197</v>
      </c>
      <c r="D140" s="623" t="str">
        <f>VLOOKUP(C140,'SNP1.24+CHU192+DER12.23+FD1.24'!$A$2:$D$50000,3, FALSE)</f>
        <v>M2</v>
      </c>
      <c r="E140" s="624">
        <f>'MCQ OUR'!E140</f>
        <v>352.61105805202862</v>
      </c>
      <c r="F140" s="625" t="str">
        <f>VLOOKUP(C140,'SNP1.24+CHU192+DER12.23+FD1.24'!$A$2:$D$50000,4, FALSE)</f>
        <v>134,81</v>
      </c>
      <c r="G140" s="424">
        <f t="shared" si="24"/>
        <v>47535.5</v>
      </c>
      <c r="H140" s="425">
        <f t="shared" ca="1" si="25"/>
        <v>0.32779999999999998</v>
      </c>
      <c r="I140" s="426">
        <f t="shared" ca="1" si="26"/>
        <v>179</v>
      </c>
      <c r="J140" s="626">
        <f t="shared" ca="1" si="27"/>
        <v>63117.38</v>
      </c>
      <c r="K140" s="603"/>
      <c r="L140" s="156" t="s">
        <v>18501</v>
      </c>
      <c r="M140" s="202"/>
      <c r="N140" s="22"/>
    </row>
    <row r="141" spans="1:22" s="39" customFormat="1" ht="40.15" customHeight="1" outlineLevel="2" x14ac:dyDescent="0.25">
      <c r="A141" s="317" t="s">
        <v>29469</v>
      </c>
      <c r="B141" s="422" t="str">
        <f>VLOOKUP(C141,'SNP1.24+CHU192+DER12.23+FD1.24'!$A$2:$C$50000,2, FALSE)</f>
        <v>ARMAÇÃO DE PILAR OU VIGA DE ESTRUTURA CONVENCIONAL DE CONCRETO ARMADO UTILIZANDO AÇO CA-50 DE 6,3 MM - MONTAGEM. AF_06/2022</v>
      </c>
      <c r="C141" s="38" t="s">
        <v>3224</v>
      </c>
      <c r="D141" s="623" t="str">
        <f>VLOOKUP(C141,'SNP1.24+CHU192+DER12.23+FD1.24'!$A$2:$D$50000,3, FALSE)</f>
        <v>KG</v>
      </c>
      <c r="E141" s="624">
        <f>'MCQ OUR'!E141</f>
        <v>192</v>
      </c>
      <c r="F141" s="625" t="str">
        <f>VLOOKUP(C141,'SNP1.24+CHU192+DER12.23+FD1.24'!$A$2:$D$50000,4, FALSE)</f>
        <v>13,04</v>
      </c>
      <c r="G141" s="424">
        <f t="shared" si="24"/>
        <v>2503.6799999999998</v>
      </c>
      <c r="H141" s="425">
        <f t="shared" ca="1" si="25"/>
        <v>0.32779999999999998</v>
      </c>
      <c r="I141" s="426">
        <f t="shared" ca="1" si="26"/>
        <v>17.309999999999999</v>
      </c>
      <c r="J141" s="626">
        <f t="shared" ca="1" si="27"/>
        <v>3323.52</v>
      </c>
      <c r="K141" s="603"/>
      <c r="L141" s="156" t="s">
        <v>18513</v>
      </c>
      <c r="M141" s="202"/>
      <c r="N141" s="22"/>
    </row>
    <row r="142" spans="1:22" s="39" customFormat="1" ht="36" outlineLevel="2" x14ac:dyDescent="0.25">
      <c r="A142" s="317" t="s">
        <v>29470</v>
      </c>
      <c r="B142" s="422" t="str">
        <f>VLOOKUP(C142,'SNP1.24+CHU192+DER12.23+FD1.24'!$A$2:$C$50000,2, FALSE)</f>
        <v>ARMAÇÃO DE PILAR OU VIGA DE ESTRUTURA CONVENCIONAL DE CONCRETO ARMADO UTILIZANDO AÇO CA-50 DE 8,0 MM - MONTAGEM. AF_06/2022</v>
      </c>
      <c r="C142" s="38" t="s">
        <v>3225</v>
      </c>
      <c r="D142" s="623" t="str">
        <f>VLOOKUP(C142,'SNP1.24+CHU192+DER12.23+FD1.24'!$A$2:$D$50000,3, FALSE)</f>
        <v>KG</v>
      </c>
      <c r="E142" s="624">
        <f>'MCQ OUR'!E142</f>
        <v>1968</v>
      </c>
      <c r="F142" s="625" t="str">
        <f>VLOOKUP(C142,'SNP1.24+CHU192+DER12.23+FD1.24'!$A$2:$D$50000,4, FALSE)</f>
        <v>12,11</v>
      </c>
      <c r="G142" s="424">
        <f t="shared" si="24"/>
        <v>23832.48</v>
      </c>
      <c r="H142" s="425">
        <f t="shared" ca="1" si="25"/>
        <v>0.32779999999999998</v>
      </c>
      <c r="I142" s="426">
        <f t="shared" ca="1" si="26"/>
        <v>16.079999999999998</v>
      </c>
      <c r="J142" s="626">
        <f t="shared" ca="1" si="27"/>
        <v>31645.439999999999</v>
      </c>
      <c r="K142" s="603"/>
      <c r="L142" s="156" t="s">
        <v>18513</v>
      </c>
      <c r="M142" s="202"/>
      <c r="N142" s="22"/>
    </row>
    <row r="143" spans="1:22" s="39" customFormat="1" ht="40.15" customHeight="1" outlineLevel="2" x14ac:dyDescent="0.25">
      <c r="A143" s="317" t="s">
        <v>29471</v>
      </c>
      <c r="B143" s="422" t="str">
        <f>VLOOKUP(C143,'SNP1.24+CHU192+DER12.23+FD1.24'!$A$2:$C$50000,2, FALSE)</f>
        <v>ARMAÇÃO DE PILAR OU VIGA DE ESTRUTURA CONVENCIONAL DE CONCRETO ARMADO UTILIZANDO AÇO CA-50 DE 10,0 MM - MONTAGEM. AF_06/2022</v>
      </c>
      <c r="C143" s="38" t="s">
        <v>3226</v>
      </c>
      <c r="D143" s="623" t="str">
        <f>VLOOKUP(C143,'SNP1.24+CHU192+DER12.23+FD1.24'!$A$2:$D$50000,3, FALSE)</f>
        <v>KG</v>
      </c>
      <c r="E143" s="624">
        <f>'MCQ OUR'!E143</f>
        <v>96</v>
      </c>
      <c r="F143" s="625" t="str">
        <f>VLOOKUP(C143,'SNP1.24+CHU192+DER12.23+FD1.24'!$A$2:$D$50000,4, FALSE)</f>
        <v>10,72</v>
      </c>
      <c r="G143" s="424">
        <f t="shared" si="24"/>
        <v>1029.1199999999999</v>
      </c>
      <c r="H143" s="425">
        <f t="shared" ca="1" si="25"/>
        <v>0.32779999999999998</v>
      </c>
      <c r="I143" s="426">
        <f t="shared" ca="1" si="26"/>
        <v>14.23</v>
      </c>
      <c r="J143" s="626">
        <f t="shared" ca="1" si="27"/>
        <v>1366.08</v>
      </c>
      <c r="K143" s="603"/>
      <c r="L143" s="156" t="s">
        <v>18513</v>
      </c>
      <c r="M143" s="202"/>
      <c r="N143" s="22"/>
    </row>
    <row r="144" spans="1:22" s="39" customFormat="1" ht="36" outlineLevel="2" x14ac:dyDescent="0.25">
      <c r="A144" s="317" t="s">
        <v>29472</v>
      </c>
      <c r="B144" s="422" t="str">
        <f>VLOOKUP(C144,'SNP1.24+CHU192+DER12.23+FD1.24'!$A$2:$C$50000,2, FALSE)</f>
        <v>ARMAÇÃO DE PILAR OU VIGA DE ESTRUTURA CONVENCIONAL DE CONCRETO ARMADO UTILIZANDO AÇO CA-50 DE 12,5 MM - MONTAGEM. AF_06/2022</v>
      </c>
      <c r="C144" s="38" t="s">
        <v>3227</v>
      </c>
      <c r="D144" s="623" t="str">
        <f>VLOOKUP(C144,'SNP1.24+CHU192+DER12.23+FD1.24'!$A$2:$D$50000,3, FALSE)</f>
        <v>KG</v>
      </c>
      <c r="E144" s="624">
        <f>'MCQ OUR'!E144</f>
        <v>0</v>
      </c>
      <c r="F144" s="625" t="str">
        <f>VLOOKUP(C144,'SNP1.24+CHU192+DER12.23+FD1.24'!$A$2:$D$50000,4, FALSE)</f>
        <v>8,97</v>
      </c>
      <c r="G144" s="424">
        <f t="shared" si="24"/>
        <v>0</v>
      </c>
      <c r="H144" s="425">
        <f t="shared" ca="1" si="25"/>
        <v>0.32779999999999998</v>
      </c>
      <c r="I144" s="426">
        <f t="shared" ca="1" si="26"/>
        <v>11.91</v>
      </c>
      <c r="J144" s="626">
        <f t="shared" ca="1" si="27"/>
        <v>0</v>
      </c>
      <c r="K144" s="603"/>
      <c r="L144" s="156" t="s">
        <v>18513</v>
      </c>
      <c r="M144" s="202"/>
      <c r="N144" s="22"/>
    </row>
    <row r="145" spans="1:22" s="39" customFormat="1" ht="36" outlineLevel="2" x14ac:dyDescent="0.25">
      <c r="A145" s="317" t="s">
        <v>29473</v>
      </c>
      <c r="B145" s="422" t="str">
        <f>VLOOKUP(C145,'SNP1.24+CHU192+DER12.23+FD1.24'!$A$2:$C$50000,2, FALSE)</f>
        <v>ARMAÇÃO DE PILAR OU VIGA DE ESTRUTURA CONVENCIONAL DE CONCRETO ARMADO UTILIZANDO AÇO CA-50 DE 16,0 MM - MONTAGEM. AF_06/2022</v>
      </c>
      <c r="C145" s="38" t="s">
        <v>3228</v>
      </c>
      <c r="D145" s="623" t="str">
        <f>VLOOKUP(C145,'SNP1.24+CHU192+DER12.23+FD1.24'!$A$2:$D$50000,3, FALSE)</f>
        <v>KG</v>
      </c>
      <c r="E145" s="624">
        <f>'MCQ OUR'!E145</f>
        <v>3480</v>
      </c>
      <c r="F145" s="625" t="str">
        <f>VLOOKUP(C145,'SNP1.24+CHU192+DER12.23+FD1.24'!$A$2:$D$50000,4, FALSE)</f>
        <v>8,64</v>
      </c>
      <c r="G145" s="424">
        <f t="shared" si="24"/>
        <v>30067.200000000001</v>
      </c>
      <c r="H145" s="425">
        <f t="shared" ca="1" si="25"/>
        <v>0.32779999999999998</v>
      </c>
      <c r="I145" s="426">
        <f t="shared" ca="1" si="26"/>
        <v>11.47</v>
      </c>
      <c r="J145" s="626">
        <f t="shared" ca="1" si="27"/>
        <v>39915.599999999999</v>
      </c>
      <c r="K145" s="603"/>
      <c r="L145" s="156" t="s">
        <v>18513</v>
      </c>
      <c r="M145" s="202"/>
      <c r="N145" s="22"/>
    </row>
    <row r="146" spans="1:22" s="39" customFormat="1" ht="49.15" customHeight="1" outlineLevel="2" x14ac:dyDescent="0.25">
      <c r="A146" s="317" t="s">
        <v>29474</v>
      </c>
      <c r="B146" s="422" t="str">
        <f>VLOOKUP(C146,'SNP1.24+CHU192+DER12.23+FD1.24'!$A$2:$C$50000,2, FALSE)</f>
        <v xml:space="preserve">CONCRETO USINADO BOMBEAVEL, CLASSE DE RESISTENCIA C40, BRITA 0 E 1, SLUMP = 100 +/- 20 MM, COM BOMBEAMENTO (DISPONIBILIZACAO DE BOMBA), SEM O LANCAMENTO (NBR 8953)                                                                                                                                                                                                                                                                                                                                       </v>
      </c>
      <c r="C146" s="38">
        <v>34479</v>
      </c>
      <c r="D146" s="623" t="str">
        <f>VLOOKUP(C146,'SNP1.24+CHU192+DER12.23+FD1.24'!$A$2:$D$50000,3, FALSE)</f>
        <v xml:space="preserve">M3    </v>
      </c>
      <c r="E146" s="624">
        <f>'MCQ OUR'!E146</f>
        <v>82.08</v>
      </c>
      <c r="F146" s="625" t="str">
        <f>VLOOKUP(C146,'SNP1.24+CHU192+DER12.23+FD1.24'!$A$2:$D$50000,4, FALSE)</f>
        <v>529,25</v>
      </c>
      <c r="G146" s="424">
        <f t="shared" si="24"/>
        <v>43440.84</v>
      </c>
      <c r="H146" s="425">
        <f t="shared" ca="1" si="25"/>
        <v>0.32779999999999998</v>
      </c>
      <c r="I146" s="426">
        <f t="shared" ca="1" si="26"/>
        <v>702.74</v>
      </c>
      <c r="J146" s="626">
        <f t="shared" ca="1" si="27"/>
        <v>57680.9</v>
      </c>
      <c r="K146" s="603"/>
      <c r="L146" s="156" t="s">
        <v>18501</v>
      </c>
      <c r="M146" s="202"/>
      <c r="N146" s="22"/>
    </row>
    <row r="147" spans="1:22" s="39" customFormat="1" ht="54" customHeight="1" outlineLevel="2" x14ac:dyDescent="0.25">
      <c r="A147" s="317" t="s">
        <v>29475</v>
      </c>
      <c r="B147" s="422" t="str">
        <f>VLOOKUP(C147,'SNP1.24+CHU192+DER12.23+FD1.24'!$A$2:$C$50000,2, FALSE)</f>
        <v>GUINDASTE HIDRÁULICO AUTOPROPELIDO, COM LANÇA TELESCÓPICA 28,80 M, CAPACIDADE MÁXIMA 30 T, POTÊNCIA 97 KW, TRAÇÃO 4 X 4 - MATERIAIS NA OPERAÇÃO. AF_11/2014</v>
      </c>
      <c r="C147" s="38" t="s">
        <v>2290</v>
      </c>
      <c r="D147" s="623" t="str">
        <f>VLOOKUP(C147,'SNP1.24+CHU192+DER12.23+FD1.24'!$A$2:$D$50000,3, FALSE)</f>
        <v>H</v>
      </c>
      <c r="E147" s="624">
        <f>'MCQ OUR'!E147</f>
        <v>24</v>
      </c>
      <c r="F147" s="625" t="str">
        <f>VLOOKUP(C147,'SNP1.24+CHU192+DER12.23+FD1.24'!$A$2:$D$50000,4, FALSE)</f>
        <v>28,46</v>
      </c>
      <c r="G147" s="424">
        <f t="shared" si="24"/>
        <v>683.04</v>
      </c>
      <c r="H147" s="425">
        <f t="shared" ca="1" si="25"/>
        <v>0.32779999999999998</v>
      </c>
      <c r="I147" s="426">
        <f t="shared" ca="1" si="26"/>
        <v>37.79</v>
      </c>
      <c r="J147" s="626">
        <f t="shared" ca="1" si="27"/>
        <v>906.96</v>
      </c>
      <c r="K147" s="603"/>
      <c r="L147" s="156" t="s">
        <v>29444</v>
      </c>
      <c r="M147" s="202"/>
      <c r="N147" s="22"/>
    </row>
    <row r="148" spans="1:22" s="39" customFormat="1" ht="36" customHeight="1" outlineLevel="2" x14ac:dyDescent="0.25">
      <c r="A148" s="317" t="s">
        <v>29476</v>
      </c>
      <c r="B148" s="422" t="str">
        <f>VLOOKUP(C148,'SNP1.24+CHU192+DER12.23+FD1.24'!$A$2:$C$50000,2, FALSE)</f>
        <v>OPERADOR DE GUINDASTE COM ENCARGOS COMPLEMENTARES</v>
      </c>
      <c r="C148" s="38" t="s">
        <v>6121</v>
      </c>
      <c r="D148" s="623" t="str">
        <f>VLOOKUP(C148,'SNP1.24+CHU192+DER12.23+FD1.24'!$A$2:$D$50000,3, FALSE)</f>
        <v>H</v>
      </c>
      <c r="E148" s="624">
        <f>'MCQ OUR'!E148</f>
        <v>24</v>
      </c>
      <c r="F148" s="625" t="str">
        <f>VLOOKUP(C148,'SNP1.24+CHU192+DER12.23+FD1.24'!$A$2:$D$50000,4, FALSE)</f>
        <v>25,86</v>
      </c>
      <c r="G148" s="424">
        <f t="shared" si="24"/>
        <v>620.64</v>
      </c>
      <c r="H148" s="425">
        <f t="shared" ca="1" si="25"/>
        <v>0.32779999999999998</v>
      </c>
      <c r="I148" s="426">
        <f t="shared" ca="1" si="26"/>
        <v>34.340000000000003</v>
      </c>
      <c r="J148" s="626">
        <f t="shared" ca="1" si="27"/>
        <v>824.16</v>
      </c>
      <c r="K148" s="603"/>
      <c r="L148" s="156" t="s">
        <v>29444</v>
      </c>
      <c r="M148" s="202"/>
      <c r="N148" s="22"/>
    </row>
    <row r="149" spans="1:22" s="40" customFormat="1" ht="12.75" outlineLevel="1" thickBot="1" x14ac:dyDescent="0.25">
      <c r="A149" s="318"/>
      <c r="B149" s="10" t="s">
        <v>9</v>
      </c>
      <c r="C149" s="11"/>
      <c r="D149" s="12"/>
      <c r="E149" s="13"/>
      <c r="F149" s="13"/>
      <c r="G149" s="147">
        <f>SUM(G139:G148)</f>
        <v>204183.24</v>
      </c>
      <c r="H149" s="148"/>
      <c r="I149" s="149"/>
      <c r="J149" s="150">
        <f ca="1">SUM(J139:J148)</f>
        <v>271107.37</v>
      </c>
      <c r="K149" s="185"/>
      <c r="L149" s="209"/>
      <c r="M149" s="204"/>
      <c r="N149" s="16"/>
      <c r="O149" s="39"/>
      <c r="P149" s="39"/>
      <c r="Q149" s="39"/>
      <c r="R149" s="39"/>
      <c r="S149" s="39"/>
      <c r="T149" s="39"/>
      <c r="U149" s="39"/>
      <c r="V149" s="39"/>
    </row>
    <row r="150" spans="1:22" s="33" customFormat="1" ht="17.45" customHeight="1" thickBot="1" x14ac:dyDescent="0.3">
      <c r="A150" s="315">
        <v>3</v>
      </c>
      <c r="B150" s="245" t="s">
        <v>29478</v>
      </c>
      <c r="C150" s="29"/>
      <c r="D150" s="2"/>
      <c r="E150" s="462"/>
      <c r="F150" s="2"/>
      <c r="G150" s="30">
        <f>G156+G163+G168+G176+G187+G199</f>
        <v>8491722.8800000008</v>
      </c>
      <c r="H150" s="2"/>
      <c r="I150" s="2"/>
      <c r="J150" s="31">
        <f ca="1">J156+J163+J168+J176+J187+J199</f>
        <v>11275787.219999999</v>
      </c>
      <c r="K150" s="186"/>
      <c r="L150" s="15"/>
      <c r="M150" s="23"/>
      <c r="N150" s="15"/>
      <c r="O150" s="39"/>
      <c r="P150" s="39"/>
      <c r="Q150" s="39"/>
      <c r="R150" s="39"/>
      <c r="S150" s="39"/>
      <c r="T150" s="39"/>
      <c r="U150" s="39"/>
      <c r="V150" s="39"/>
    </row>
    <row r="151" spans="1:22" s="34" customFormat="1" outlineLevel="1" x14ac:dyDescent="0.25">
      <c r="A151" s="319" t="s">
        <v>12523</v>
      </c>
      <c r="B151" s="627" t="s">
        <v>18502</v>
      </c>
      <c r="C151" s="628"/>
      <c r="D151" s="629"/>
      <c r="E151" s="146"/>
      <c r="F151" s="146"/>
      <c r="G151" s="5"/>
      <c r="H151" s="5"/>
      <c r="I151" s="5"/>
      <c r="J151" s="17"/>
      <c r="K151" s="145"/>
      <c r="L151" s="210"/>
      <c r="M151" s="111"/>
      <c r="N151" s="6"/>
      <c r="O151" s="39"/>
      <c r="P151" s="39"/>
      <c r="Q151" s="39"/>
      <c r="R151" s="39"/>
      <c r="S151" s="39"/>
      <c r="T151" s="39"/>
      <c r="U151" s="39"/>
      <c r="V151" s="39"/>
    </row>
    <row r="152" spans="1:22" s="39" customFormat="1" ht="42" customHeight="1" outlineLevel="2" x14ac:dyDescent="0.25">
      <c r="A152" s="317" t="s">
        <v>12524</v>
      </c>
      <c r="B152" s="422" t="str">
        <f>VLOOKUP(C152,'SNP1.24+CHU192+DER12.23+FD1.24'!$A$2:$C$50000,2, FALSE)</f>
        <v>DEMOLIÇÃO DE LAJES, EM CONCRETO ARMADO, DE FORMA MECANIZADA COM MARTELETE, SEM REAPROVEITAMENTO. AF_09/2023</v>
      </c>
      <c r="C152" s="38" t="s">
        <v>5956</v>
      </c>
      <c r="D152" s="623" t="str">
        <f>VLOOKUP(C152,'SNP1.24+CHU192+DER12.23+FD1.24'!$A$2:$D$50000,3, FALSE)</f>
        <v>M3</v>
      </c>
      <c r="E152" s="624">
        <f>'MCQ OUR'!E152</f>
        <v>2822.3672896363637</v>
      </c>
      <c r="F152" s="625" t="str">
        <f>VLOOKUP(C152,'SNP1.24+CHU192+DER12.23+FD1.24'!$A$2:$D$50000,4, FALSE)</f>
        <v>90,11</v>
      </c>
      <c r="G152" s="424">
        <f>ROUND(E152*F152,2)</f>
        <v>254323.52</v>
      </c>
      <c r="H152" s="425">
        <f ca="1">IF(K152="",$G$10,$G$9)</f>
        <v>0.32779999999999998</v>
      </c>
      <c r="I152" s="426">
        <f ca="1">ROUND(F152*H152+F152,2)</f>
        <v>119.65</v>
      </c>
      <c r="J152" s="626">
        <f ca="1">ROUND(E152*I152,2)</f>
        <v>337696.25</v>
      </c>
      <c r="K152" s="603"/>
      <c r="L152" s="156" t="s">
        <v>29437</v>
      </c>
      <c r="M152" s="202"/>
      <c r="N152" s="22"/>
    </row>
    <row r="153" spans="1:22" s="39" customFormat="1" ht="50.45" customHeight="1" outlineLevel="2" x14ac:dyDescent="0.25">
      <c r="A153" s="317" t="s">
        <v>12525</v>
      </c>
      <c r="B153" s="422" t="str">
        <f>VLOOKUP(C153,'SNP1.24+CHU192+DER12.23+FD1.24'!$A$2:$C$50000,2, FALSE)</f>
        <v>CARGA, MANOBRA E DESCARGA DE ENTULHO EM CAMINHÃO BASCULANTE 10 M³ - CARGA COM ESCAVADEIRA HIDRÁULICA  (CAÇAMBA DE 0,80 M³ / 111 HP) E DESCARGA LIVRE (UNIDADE: M3). AF_07/2020</v>
      </c>
      <c r="C153" s="38" t="s">
        <v>11391</v>
      </c>
      <c r="D153" s="623" t="str">
        <f>VLOOKUP(C153,'SNP1.24+CHU192+DER12.23+FD1.24'!$A$2:$D$50000,3, FALSE)</f>
        <v>M3</v>
      </c>
      <c r="E153" s="624">
        <f>'MCQ OUR'!E153</f>
        <v>3527.9591120454547</v>
      </c>
      <c r="F153" s="625" t="str">
        <f>VLOOKUP(C153,'SNP1.24+CHU192+DER12.23+FD1.24'!$A$2:$D$50000,4, FALSE)</f>
        <v>9,05</v>
      </c>
      <c r="G153" s="424">
        <f>ROUND(E153*F153,2)</f>
        <v>31928.03</v>
      </c>
      <c r="H153" s="425">
        <f ca="1">IF(K153="",$G$10,$G$9)</f>
        <v>0.32779999999999998</v>
      </c>
      <c r="I153" s="426">
        <f ca="1">ROUND(F153*H153+F153,2)</f>
        <v>12.02</v>
      </c>
      <c r="J153" s="626">
        <f ca="1">ROUND(E153*I153,2)</f>
        <v>42406.07</v>
      </c>
      <c r="K153" s="603"/>
      <c r="L153" s="156" t="s">
        <v>18504</v>
      </c>
      <c r="M153" s="202"/>
      <c r="N153" s="22"/>
    </row>
    <row r="154" spans="1:22" s="39" customFormat="1" ht="38.450000000000003" customHeight="1" outlineLevel="2" x14ac:dyDescent="0.25">
      <c r="A154" s="317" t="s">
        <v>12531</v>
      </c>
      <c r="B154" s="422" t="str">
        <f>VLOOKUP(C154,'SNP1.24+CHU192+DER12.23+FD1.24'!$A$2:$C$50000,2, FALSE)</f>
        <v>TRANSPORTE COM CAMINHÃO BASCULANTE DE 10 M³, EM VIA URBANA PAVIMENTADA, DMT ATÉ 30 KM (UNIDADE: M3XKM). AF_07/2020</v>
      </c>
      <c r="C154" s="38" t="s">
        <v>6023</v>
      </c>
      <c r="D154" s="623" t="str">
        <f>VLOOKUP(C154,'SNP1.24+CHU192+DER12.23+FD1.24'!$A$2:$D$50000,3, FALSE)</f>
        <v>M3XKM</v>
      </c>
      <c r="E154" s="624">
        <f>'MCQ OUR'!E154</f>
        <v>34256.482977961372</v>
      </c>
      <c r="F154" s="625" t="str">
        <f>VLOOKUP(C154,'SNP1.24+CHU192+DER12.23+FD1.24'!$A$2:$D$50000,4, FALSE)</f>
        <v>2,49</v>
      </c>
      <c r="G154" s="424">
        <f>ROUND(E154*F154,2)</f>
        <v>85298.64</v>
      </c>
      <c r="H154" s="425">
        <f ca="1">IF(K154="",$G$10,$G$9)</f>
        <v>0.32779999999999998</v>
      </c>
      <c r="I154" s="426">
        <f ca="1">ROUND(F154*H154+F154,2)</f>
        <v>3.31</v>
      </c>
      <c r="J154" s="626">
        <f ca="1">ROUND(E154*I154,2)</f>
        <v>113388.96</v>
      </c>
      <c r="K154" s="603"/>
      <c r="L154" s="156" t="s">
        <v>29438</v>
      </c>
      <c r="M154" s="202"/>
      <c r="N154" s="22"/>
    </row>
    <row r="155" spans="1:22" s="39" customFormat="1" ht="24" outlineLevel="2" x14ac:dyDescent="0.25">
      <c r="A155" s="317" t="s">
        <v>18541</v>
      </c>
      <c r="B155" s="422" t="str">
        <f>VLOOKUP(C155,'SNP1.24+CHU192+DER12.23+FD1.24'!$A$2:$C$50000,2, FALSE)</f>
        <v>ESPALHAMENTO DE MATERIAL COM TRATOR DE ESTEIRAS. AF_11/2019</v>
      </c>
      <c r="C155" s="38" t="s">
        <v>7366</v>
      </c>
      <c r="D155" s="623" t="str">
        <f>VLOOKUP(C155,'SNP1.24+CHU192+DER12.23+FD1.24'!$A$2:$D$50000,3, FALSE)</f>
        <v>M3</v>
      </c>
      <c r="E155" s="624">
        <f>'MCQ OUR'!E155</f>
        <v>3527.9591120454547</v>
      </c>
      <c r="F155" s="625" t="str">
        <f>VLOOKUP(C155,'SNP1.24+CHU192+DER12.23+FD1.24'!$A$2:$D$50000,4, FALSE)</f>
        <v>1,45</v>
      </c>
      <c r="G155" s="424">
        <f>ROUND(E155*F155,2)</f>
        <v>5115.54</v>
      </c>
      <c r="H155" s="425">
        <f ca="1">IF(K155="",$G$10,$G$9)</f>
        <v>0.32779999999999998</v>
      </c>
      <c r="I155" s="426">
        <f ca="1">ROUND(F155*H155+F155,2)</f>
        <v>1.93</v>
      </c>
      <c r="J155" s="626">
        <f ca="1">ROUND(E155*I155,2)</f>
        <v>6808.96</v>
      </c>
      <c r="K155" s="603"/>
      <c r="L155" s="156" t="s">
        <v>11833</v>
      </c>
      <c r="M155" s="202"/>
      <c r="N155" s="22"/>
    </row>
    <row r="156" spans="1:22" s="40" customFormat="1" ht="12.75" outlineLevel="1" thickBot="1" x14ac:dyDescent="0.25">
      <c r="A156" s="318"/>
      <c r="B156" s="10" t="s">
        <v>9</v>
      </c>
      <c r="C156" s="11"/>
      <c r="D156" s="12"/>
      <c r="E156" s="13"/>
      <c r="F156" s="13"/>
      <c r="G156" s="147">
        <f>SUM(G152:G155)</f>
        <v>376665.73</v>
      </c>
      <c r="H156" s="148"/>
      <c r="I156" s="149"/>
      <c r="J156" s="150">
        <f ca="1">SUM(J152:J155)</f>
        <v>500300.24000000005</v>
      </c>
      <c r="K156" s="185"/>
      <c r="L156" s="209"/>
      <c r="M156" s="204"/>
      <c r="N156" s="16"/>
      <c r="O156" s="39"/>
      <c r="P156" s="39"/>
      <c r="Q156" s="39"/>
      <c r="R156" s="39"/>
      <c r="S156" s="39"/>
      <c r="T156" s="39"/>
      <c r="U156" s="39"/>
      <c r="V156" s="39"/>
    </row>
    <row r="157" spans="1:22" s="34" customFormat="1" ht="14.45" customHeight="1" outlineLevel="1" x14ac:dyDescent="0.25">
      <c r="A157" s="319" t="s">
        <v>12530</v>
      </c>
      <c r="B157" s="627" t="s">
        <v>29414</v>
      </c>
      <c r="C157" s="628"/>
      <c r="D157" s="629"/>
      <c r="E157" s="146"/>
      <c r="F157" s="146"/>
      <c r="G157" s="5"/>
      <c r="H157" s="5"/>
      <c r="I157" s="5"/>
      <c r="J157" s="17"/>
      <c r="K157" s="145"/>
      <c r="L157" s="210"/>
      <c r="M157" s="111"/>
      <c r="N157" s="6"/>
      <c r="O157" s="39"/>
      <c r="P157" s="39"/>
      <c r="Q157" s="39"/>
      <c r="R157" s="39"/>
      <c r="S157" s="39"/>
      <c r="T157" s="39"/>
      <c r="U157" s="39"/>
      <c r="V157" s="39"/>
    </row>
    <row r="158" spans="1:22" s="39" customFormat="1" ht="60" outlineLevel="2" x14ac:dyDescent="0.25">
      <c r="A158" s="317" t="s">
        <v>12538</v>
      </c>
      <c r="B158" s="422" t="str">
        <f>VLOOKUP(C158,'SNP1.24+CHU192+DER12.23+FD1.24'!$A$2:$C$50000,2, FALSE)</f>
        <v>ESCAVAÇÃO MECANIZADA DE VALA COM PROF. ATÉ 1,5 M (MÉDIA MONTANTE E JUSANTE/UMA COMPOSIÇÃO POR TRECHO), ESCAVADEIRA (0,8 M3), LARG. DE 1,5 M A 2,5 M, EM SOLO DE 2A CATEGORIA, EM LOCAIS COM ALTO NÍVEL DE INTERFERÊNCIA. AF_02/2021</v>
      </c>
      <c r="C158" s="38" t="s">
        <v>10825</v>
      </c>
      <c r="D158" s="623" t="str">
        <f>VLOOKUP(C158,'SNP1.24+CHU192+DER12.23+FD1.24'!$A$2:$D$50000,3, FALSE)</f>
        <v>M3</v>
      </c>
      <c r="E158" s="624">
        <f>'MCQ OUR'!E158</f>
        <v>21377.879415149997</v>
      </c>
      <c r="F158" s="625" t="str">
        <f>VLOOKUP(C158,'SNP1.24+CHU192+DER12.23+FD1.24'!$A$2:$D$50000,4, FALSE)</f>
        <v>14,60</v>
      </c>
      <c r="G158" s="424">
        <f>ROUND(E158*F158,2)</f>
        <v>312117.03999999998</v>
      </c>
      <c r="H158" s="425">
        <f ca="1">IF(K158="",$G$10,$G$9)</f>
        <v>0.32779999999999998</v>
      </c>
      <c r="I158" s="426">
        <f ca="1">ROUND(F158*H158+F158,2)</f>
        <v>19.39</v>
      </c>
      <c r="J158" s="626">
        <f ca="1">ROUND(E158*I158,2)</f>
        <v>414517.08</v>
      </c>
      <c r="K158" s="603"/>
      <c r="L158" s="156" t="s">
        <v>29439</v>
      </c>
      <c r="M158" s="202"/>
      <c r="N158" s="22"/>
    </row>
    <row r="159" spans="1:22" s="39" customFormat="1" ht="37.9" customHeight="1" outlineLevel="2" x14ac:dyDescent="0.25">
      <c r="A159" s="317" t="s">
        <v>18542</v>
      </c>
      <c r="B159" s="422" t="str">
        <f>VLOOKUP(C159,'SNP1.24+CHU192+DER12.23+FD1.24'!$A$2:$C$50000,2, FALSE)</f>
        <v>REATERRO MECANIZADO DE VALA COM MINICARREGADEIRA, COM COMPACTADOR DE SOLOS DE PERCUSSÃO. AF_08/2023</v>
      </c>
      <c r="C159" s="38" t="s">
        <v>18240</v>
      </c>
      <c r="D159" s="623" t="str">
        <f>VLOOKUP(C159,'SNP1.24+CHU192+DER12.23+FD1.24'!$A$2:$D$50000,3, FALSE)</f>
        <v>M3</v>
      </c>
      <c r="E159" s="624">
        <f>'MCQ OUR'!E159</f>
        <v>11323.720172849999</v>
      </c>
      <c r="F159" s="625" t="str">
        <f>VLOOKUP(C159,'SNP1.24+CHU192+DER12.23+FD1.24'!$A$2:$D$50000,4, FALSE)</f>
        <v>26,91</v>
      </c>
      <c r="G159" s="424">
        <f>ROUND(E159*F159,2)</f>
        <v>304721.31</v>
      </c>
      <c r="H159" s="425">
        <f ca="1">IF(K159="",$G$10,$G$9)</f>
        <v>0.32779999999999998</v>
      </c>
      <c r="I159" s="426">
        <f ca="1">ROUND(F159*H159+F159,2)</f>
        <v>35.729999999999997</v>
      </c>
      <c r="J159" s="626">
        <f ca="1">ROUND(E159*I159,2)</f>
        <v>404596.52</v>
      </c>
      <c r="K159" s="603"/>
      <c r="L159" s="156" t="s">
        <v>18501</v>
      </c>
      <c r="M159" s="202"/>
      <c r="N159" s="22"/>
    </row>
    <row r="160" spans="1:22" s="39" customFormat="1" ht="49.9" customHeight="1" outlineLevel="2" x14ac:dyDescent="0.25">
      <c r="A160" s="317" t="s">
        <v>18543</v>
      </c>
      <c r="B160" s="422" t="str">
        <f>VLOOKUP(C160,'SNP1.24+CHU192+DER12.23+FD1.24'!$A$2:$C$50000,2, FALSE)</f>
        <v>CARGA, MANOBRA E DESCARGA DE SOLOS E MATERIAIS GRANULARES EM CAMINHÃO BASCULANTE 10 M³ - CARGA COM ESCAVADEIRA HIDRÁULICA (CAÇAMBA DE 1,20 M³ / 155 HP) E DESCARGA LIVRE (UNIDADE: M3). AF_07/2020</v>
      </c>
      <c r="C160" s="38" t="s">
        <v>11383</v>
      </c>
      <c r="D160" s="623" t="str">
        <f>VLOOKUP(C160,'SNP1.24+CHU192+DER12.23+FD1.24'!$A$2:$D$50000,3, FALSE)</f>
        <v>M3</v>
      </c>
      <c r="E160" s="624">
        <f>'MCQ OUR'!E160</f>
        <v>12567.699052874998</v>
      </c>
      <c r="F160" s="625" t="str">
        <f>VLOOKUP(C160,'SNP1.24+CHU192+DER12.23+FD1.24'!$A$2:$D$50000,4, FALSE)</f>
        <v>7,00</v>
      </c>
      <c r="G160" s="424">
        <f>ROUND(E160*F160,2)</f>
        <v>87973.89</v>
      </c>
      <c r="H160" s="425">
        <f ca="1">IF(K160="",$G$10,$G$9)</f>
        <v>0.32779999999999998</v>
      </c>
      <c r="I160" s="426">
        <f ca="1">ROUND(F160*H160+F160,2)</f>
        <v>9.2899999999999991</v>
      </c>
      <c r="J160" s="626">
        <f ca="1">ROUND(E160*I160,2)</f>
        <v>116753.92</v>
      </c>
      <c r="K160" s="603"/>
      <c r="L160" s="156" t="s">
        <v>18520</v>
      </c>
      <c r="M160" s="202"/>
      <c r="N160" s="22"/>
    </row>
    <row r="161" spans="1:22" s="39" customFormat="1" ht="42.6" customHeight="1" outlineLevel="2" x14ac:dyDescent="0.25">
      <c r="A161" s="317" t="s">
        <v>18544</v>
      </c>
      <c r="B161" s="422" t="str">
        <f>VLOOKUP(C161,'SNP1.24+CHU192+DER12.23+FD1.24'!$A$2:$C$50000,2, FALSE)</f>
        <v>TRANSPORTE COM CAMINHÃO BASCULANTE DE 10 M³, EM VIA URBANA PAVIMENTADA, DMT ATÉ 30 KM (UNIDADE: M3XKM). AF_07/2020</v>
      </c>
      <c r="C161" s="38" t="s">
        <v>6023</v>
      </c>
      <c r="D161" s="623" t="str">
        <f>VLOOKUP(C161,'SNP1.24+CHU192+DER12.23+FD1.24'!$A$2:$D$50000,3, FALSE)</f>
        <v>M3XKM</v>
      </c>
      <c r="E161" s="624">
        <f>'MCQ OUR'!E161</f>
        <v>122032.35780341623</v>
      </c>
      <c r="F161" s="625" t="str">
        <f>VLOOKUP(C161,'SNP1.24+CHU192+DER12.23+FD1.24'!$A$2:$D$50000,4, FALSE)</f>
        <v>2,49</v>
      </c>
      <c r="G161" s="424">
        <f>ROUND(E161*F161,2)</f>
        <v>303860.57</v>
      </c>
      <c r="H161" s="425">
        <f ca="1">IF(K161="",$G$10,$G$9)</f>
        <v>0.32779999999999998</v>
      </c>
      <c r="I161" s="426">
        <f ca="1">ROUND(F161*H161+F161,2)</f>
        <v>3.31</v>
      </c>
      <c r="J161" s="626">
        <f ca="1">ROUND(E161*I161,2)</f>
        <v>403927.1</v>
      </c>
      <c r="K161" s="603"/>
      <c r="L161" s="156" t="s">
        <v>29438</v>
      </c>
      <c r="M161" s="202"/>
      <c r="N161" s="22"/>
    </row>
    <row r="162" spans="1:22" s="39" customFormat="1" ht="28.9" customHeight="1" outlineLevel="2" x14ac:dyDescent="0.25">
      <c r="A162" s="317" t="s">
        <v>18545</v>
      </c>
      <c r="B162" s="422" t="str">
        <f>VLOOKUP(C162,'SNP1.24+CHU192+DER12.23+FD1.24'!$A$2:$C$50000,2, FALSE)</f>
        <v>ESPALHAMENTO DE MATERIAL COM TRATOR DE ESTEIRAS. AF_11/2019</v>
      </c>
      <c r="C162" s="38" t="s">
        <v>7366</v>
      </c>
      <c r="D162" s="623" t="str">
        <f>VLOOKUP(C162,'SNP1.24+CHU192+DER12.23+FD1.24'!$A$2:$D$50000,3, FALSE)</f>
        <v>M3</v>
      </c>
      <c r="E162" s="624">
        <f>'MCQ OUR'!E162</f>
        <v>12567.699052874998</v>
      </c>
      <c r="F162" s="625" t="str">
        <f>VLOOKUP(C162,'SNP1.24+CHU192+DER12.23+FD1.24'!$A$2:$D$50000,4, FALSE)</f>
        <v>1,45</v>
      </c>
      <c r="G162" s="424">
        <f>ROUND(E162*F162,2)</f>
        <v>18223.16</v>
      </c>
      <c r="H162" s="425">
        <f ca="1">IF(K162="",$G$10,$G$9)</f>
        <v>0.32779999999999998</v>
      </c>
      <c r="I162" s="426">
        <f ca="1">ROUND(F162*H162+F162,2)</f>
        <v>1.93</v>
      </c>
      <c r="J162" s="626">
        <f ca="1">ROUND(E162*I162,2)</f>
        <v>24255.66</v>
      </c>
      <c r="K162" s="603"/>
      <c r="L162" s="156" t="s">
        <v>11833</v>
      </c>
      <c r="M162" s="202"/>
      <c r="N162" s="22"/>
    </row>
    <row r="163" spans="1:22" s="40" customFormat="1" ht="12.75" outlineLevel="1" thickBot="1" x14ac:dyDescent="0.25">
      <c r="A163" s="318"/>
      <c r="B163" s="10" t="s">
        <v>9</v>
      </c>
      <c r="C163" s="11"/>
      <c r="D163" s="12"/>
      <c r="E163" s="13"/>
      <c r="F163" s="13"/>
      <c r="G163" s="147">
        <f>SUM(G158:G162)</f>
        <v>1026895.9700000001</v>
      </c>
      <c r="H163" s="148"/>
      <c r="I163" s="149"/>
      <c r="J163" s="150">
        <f ca="1">SUM(J158:J162)</f>
        <v>1364050.28</v>
      </c>
      <c r="K163" s="185"/>
      <c r="L163" s="209"/>
      <c r="M163" s="204"/>
      <c r="N163" s="16"/>
      <c r="O163" s="39"/>
      <c r="P163" s="39"/>
      <c r="Q163" s="39"/>
      <c r="R163" s="39"/>
      <c r="S163" s="39"/>
      <c r="T163" s="39"/>
      <c r="U163" s="39"/>
      <c r="V163" s="39"/>
    </row>
    <row r="164" spans="1:22" s="34" customFormat="1" outlineLevel="1" x14ac:dyDescent="0.25">
      <c r="A164" s="319" t="s">
        <v>12529</v>
      </c>
      <c r="B164" s="627" t="s">
        <v>29418</v>
      </c>
      <c r="C164" s="628"/>
      <c r="D164" s="629"/>
      <c r="E164" s="146"/>
      <c r="F164" s="146"/>
      <c r="G164" s="5"/>
      <c r="H164" s="5"/>
      <c r="I164" s="5"/>
      <c r="J164" s="17"/>
      <c r="K164" s="145"/>
      <c r="L164" s="210"/>
      <c r="M164" s="111"/>
      <c r="N164" s="6"/>
      <c r="O164" s="39"/>
      <c r="P164" s="39"/>
      <c r="Q164" s="39"/>
      <c r="R164" s="39"/>
      <c r="S164" s="39"/>
      <c r="T164" s="39"/>
      <c r="U164" s="39"/>
      <c r="V164" s="39"/>
    </row>
    <row r="165" spans="1:22" s="39" customFormat="1" ht="46.15" customHeight="1" outlineLevel="2" x14ac:dyDescent="0.25">
      <c r="A165" s="317" t="s">
        <v>12532</v>
      </c>
      <c r="B165" s="422" t="str">
        <f>VLOOKUP(C165,'SNP1.24+CHU192+DER12.23+FD1.24'!$A$2:$C$50000,2, FALSE)</f>
        <v xml:space="preserve">PEDRA DE MAO OU PEDRA RACHAO PARA ARRIMO/FUNDACAO (POSTO PEDREIRA/FORNECEDOR, SEM FRETE)                                                                                                                                                                                                                                                                                                                                                                                                                  </v>
      </c>
      <c r="C165" s="38">
        <v>4730</v>
      </c>
      <c r="D165" s="623" t="str">
        <f>VLOOKUP(C165,'SNP1.24+CHU192+DER12.23+FD1.24'!$A$2:$D$50000,3, FALSE)</f>
        <v xml:space="preserve">M3    </v>
      </c>
      <c r="E165" s="624">
        <f>'MCQ OUR'!E165</f>
        <v>3809.2</v>
      </c>
      <c r="F165" s="625" t="str">
        <f>VLOOKUP(C165,'SNP1.24+CHU192+DER12.23+FD1.24'!$A$2:$D$50000,4, FALSE)</f>
        <v>65,45</v>
      </c>
      <c r="G165" s="424">
        <f>ROUND(E165*F165,2)</f>
        <v>249312.14</v>
      </c>
      <c r="H165" s="425">
        <f ca="1">IF(K165="",$G$10,$G$9)</f>
        <v>0.32779999999999998</v>
      </c>
      <c r="I165" s="426">
        <f ca="1">ROUND(F165*H165+F165,2)</f>
        <v>86.9</v>
      </c>
      <c r="J165" s="626">
        <f ca="1">ROUND(E165*I165,2)</f>
        <v>331019.48</v>
      </c>
      <c r="K165" s="603"/>
      <c r="L165" s="156" t="s">
        <v>29440</v>
      </c>
      <c r="M165" s="202"/>
      <c r="N165" s="22"/>
    </row>
    <row r="166" spans="1:22" s="39" customFormat="1" ht="65.45" customHeight="1" outlineLevel="2" x14ac:dyDescent="0.25">
      <c r="A166" s="317" t="s">
        <v>18546</v>
      </c>
      <c r="B166" s="422" t="str">
        <f>VLOOKUP(C166,'SNP1.24+CHU192+DER12.23+FD1.24'!$A$2:$C$50000,2, FALSE)</f>
        <v>CARGA, MANOBRA E DESCARGA DE SOLOS E MATERIAIS GRANULARES EM CAMINHÃO BASCULANTE 10 M³ - CARGA COM PÁ CARREGADEIRA (CAÇAMBA DE 1,7 A 2,8 M³ / 128 HP) E DESCARGA LIVRE (UNIDADE: M3). AF_07/2020</v>
      </c>
      <c r="C166" s="38" t="s">
        <v>11353</v>
      </c>
      <c r="D166" s="623" t="str">
        <f>VLOOKUP(C166,'SNP1.24+CHU192+DER12.23+FD1.24'!$A$2:$D$50000,3, FALSE)</f>
        <v>M3</v>
      </c>
      <c r="E166" s="624">
        <f>'MCQ OUR'!E166</f>
        <v>3809.2</v>
      </c>
      <c r="F166" s="625" t="str">
        <f>VLOOKUP(C166,'SNP1.24+CHU192+DER12.23+FD1.24'!$A$2:$D$50000,4, FALSE)</f>
        <v>8,59</v>
      </c>
      <c r="G166" s="424">
        <f>ROUND(E166*F166,2)</f>
        <v>32721.03</v>
      </c>
      <c r="H166" s="425">
        <f ca="1">IF(K166="",$G$10,$G$9)</f>
        <v>0.32779999999999998</v>
      </c>
      <c r="I166" s="426">
        <f ca="1">ROUND(F166*H166+F166,2)</f>
        <v>11.41</v>
      </c>
      <c r="J166" s="626">
        <f ca="1">ROUND(E166*I166,2)</f>
        <v>43462.97</v>
      </c>
      <c r="K166" s="603"/>
      <c r="L166" s="156" t="s">
        <v>29441</v>
      </c>
      <c r="M166" s="202"/>
      <c r="N166" s="22"/>
    </row>
    <row r="167" spans="1:22" s="39" customFormat="1" ht="50.45" customHeight="1" outlineLevel="2" x14ac:dyDescent="0.25">
      <c r="A167" s="317" t="s">
        <v>18547</v>
      </c>
      <c r="B167" s="422" t="str">
        <f>VLOOKUP(C167,'SNP1.24+CHU192+DER12.23+FD1.24'!$A$2:$C$50000,2, FALSE)</f>
        <v>TRANSPORTE COM CAMINHÃO BASCULANTE DE 10 M³, EM VIA URBANA PAVIMENTADA, DMT ATÉ 30 KM (UNIDADE: M3XKM). AF_07/2020</v>
      </c>
      <c r="C167" s="38" t="s">
        <v>6023</v>
      </c>
      <c r="D167" s="623" t="str">
        <f>VLOOKUP(C167,'SNP1.24+CHU192+DER12.23+FD1.24'!$A$2:$D$50000,3, FALSE)</f>
        <v>M3XKM</v>
      </c>
      <c r="E167" s="624">
        <f>'MCQ OUR'!E167</f>
        <v>39349.036</v>
      </c>
      <c r="F167" s="625" t="str">
        <f>VLOOKUP(C167,'SNP1.24+CHU192+DER12.23+FD1.24'!$A$2:$D$50000,4, FALSE)</f>
        <v>2,49</v>
      </c>
      <c r="G167" s="424">
        <f>ROUND(E167*F167,2)</f>
        <v>97979.1</v>
      </c>
      <c r="H167" s="425">
        <f ca="1">IF(K167="",$G$10,$G$9)</f>
        <v>0.32779999999999998</v>
      </c>
      <c r="I167" s="426">
        <f ca="1">ROUND(F167*H167+F167,2)</f>
        <v>3.31</v>
      </c>
      <c r="J167" s="626">
        <f ca="1">ROUND(E167*I167,2)</f>
        <v>130245.31</v>
      </c>
      <c r="K167" s="603"/>
      <c r="L167" s="156" t="s">
        <v>29442</v>
      </c>
      <c r="M167" s="202"/>
      <c r="N167" s="22"/>
    </row>
    <row r="168" spans="1:22" s="40" customFormat="1" ht="12.75" outlineLevel="1" thickBot="1" x14ac:dyDescent="0.25">
      <c r="A168" s="318"/>
      <c r="B168" s="10" t="s">
        <v>9</v>
      </c>
      <c r="C168" s="11"/>
      <c r="D168" s="12"/>
      <c r="E168" s="13"/>
      <c r="F168" s="13"/>
      <c r="G168" s="147">
        <f>SUM(G165:G167)</f>
        <v>380012.27</v>
      </c>
      <c r="H168" s="148"/>
      <c r="I168" s="149"/>
      <c r="J168" s="150">
        <f ca="1">SUM(J165:J167)</f>
        <v>504727.75999999995</v>
      </c>
      <c r="K168" s="185"/>
      <c r="L168" s="209"/>
      <c r="M168" s="204"/>
      <c r="N168" s="16"/>
      <c r="O168" s="39"/>
      <c r="P168" s="39"/>
      <c r="Q168" s="39"/>
      <c r="R168" s="39"/>
      <c r="S168" s="39"/>
      <c r="T168" s="39"/>
      <c r="U168" s="39"/>
      <c r="V168" s="39"/>
    </row>
    <row r="169" spans="1:22" s="34" customFormat="1" outlineLevel="1" x14ac:dyDescent="0.25">
      <c r="A169" s="319" t="s">
        <v>54410</v>
      </c>
      <c r="B169" s="627" t="s">
        <v>29417</v>
      </c>
      <c r="C169" s="628"/>
      <c r="D169" s="629"/>
      <c r="E169" s="146"/>
      <c r="F169" s="146"/>
      <c r="G169" s="5"/>
      <c r="H169" s="5"/>
      <c r="I169" s="5"/>
      <c r="J169" s="17"/>
      <c r="K169" s="145"/>
      <c r="L169" s="210"/>
      <c r="M169" s="111"/>
      <c r="N169" s="6"/>
      <c r="O169" s="39"/>
      <c r="P169" s="39"/>
      <c r="Q169" s="39"/>
      <c r="R169" s="39"/>
      <c r="S169" s="39"/>
      <c r="T169" s="39"/>
      <c r="U169" s="39"/>
      <c r="V169" s="39"/>
    </row>
    <row r="170" spans="1:22" s="39" customFormat="1" ht="30.6" customHeight="1" outlineLevel="2" x14ac:dyDescent="0.25">
      <c r="A170" s="317" t="s">
        <v>54411</v>
      </c>
      <c r="B170" s="422" t="str">
        <f>VLOOKUP(C170,'SNP1.24+CHU192+DER12.23+FD1.24'!$A$2:$C$50000,2, FALSE)</f>
        <v>LIMPEZA DE SUPERFÍCIE COM JATO DE ALTA PRESSÃO. AF_04/2019</v>
      </c>
      <c r="C170" s="38" t="s">
        <v>7772</v>
      </c>
      <c r="D170" s="623" t="str">
        <f>VLOOKUP(C170,'SNP1.24+CHU192+DER12.23+FD1.24'!$A$2:$D$50000,3, FALSE)</f>
        <v>M2</v>
      </c>
      <c r="E170" s="624">
        <f>'MCQ OUR'!E170</f>
        <v>784</v>
      </c>
      <c r="F170" s="625" t="str">
        <f>VLOOKUP(C170,'SNP1.24+CHU192+DER12.23+FD1.24'!$A$2:$D$50000,4, FALSE)</f>
        <v>2,28</v>
      </c>
      <c r="G170" s="424">
        <f t="shared" ref="G170:G175" si="28">ROUND(E170*F170,2)</f>
        <v>1787.52</v>
      </c>
      <c r="H170" s="425">
        <f t="shared" ref="H170:H175" ca="1" si="29">IF(K170="",$G$10,$G$9)</f>
        <v>0.32779999999999998</v>
      </c>
      <c r="I170" s="426">
        <f t="shared" ref="I170:I175" ca="1" si="30">ROUND(F170*H170+F170,2)</f>
        <v>3.03</v>
      </c>
      <c r="J170" s="626">
        <f t="shared" ref="J170:J175" ca="1" si="31">ROUND(E170*I170,2)</f>
        <v>2375.52</v>
      </c>
      <c r="K170" s="603"/>
      <c r="L170" s="156" t="s">
        <v>18501</v>
      </c>
      <c r="M170" s="202"/>
      <c r="N170" s="22"/>
    </row>
    <row r="171" spans="1:22" s="39" customFormat="1" ht="36.6" customHeight="1" outlineLevel="2" x14ac:dyDescent="0.25">
      <c r="A171" s="317" t="s">
        <v>54412</v>
      </c>
      <c r="B171" s="422" t="str">
        <f>VLOOKUP(C171,'SNP1.24+CHU192+DER12.23+FD1.24'!$A$2:$C$50000,2, FALSE)</f>
        <v>ENCHIMENTO DE BRITA PARA DRENO, LANÇAMENTO MECANIZADO. AF_07/2021</v>
      </c>
      <c r="C171" s="38" t="s">
        <v>8850</v>
      </c>
      <c r="D171" s="623" t="str">
        <f>VLOOKUP(C171,'SNP1.24+CHU192+DER12.23+FD1.24'!$A$2:$D$50000,3, FALSE)</f>
        <v>M3</v>
      </c>
      <c r="E171" s="624">
        <f>'MCQ OUR'!E171</f>
        <v>2242.7199999999998</v>
      </c>
      <c r="F171" s="625" t="str">
        <f>VLOOKUP(C171,'SNP1.24+CHU192+DER12.23+FD1.24'!$A$2:$D$50000,4, FALSE)</f>
        <v>102,53</v>
      </c>
      <c r="G171" s="424">
        <f t="shared" si="28"/>
        <v>229946.08</v>
      </c>
      <c r="H171" s="425">
        <f t="shared" ca="1" si="29"/>
        <v>0.32779999999999998</v>
      </c>
      <c r="I171" s="426">
        <f t="shared" ca="1" si="30"/>
        <v>136.13999999999999</v>
      </c>
      <c r="J171" s="626">
        <f t="shared" ca="1" si="31"/>
        <v>305323.90000000002</v>
      </c>
      <c r="K171" s="603"/>
      <c r="L171" s="156" t="s">
        <v>29443</v>
      </c>
      <c r="M171" s="202"/>
      <c r="N171" s="22"/>
    </row>
    <row r="172" spans="1:22" s="39" customFormat="1" ht="48" outlineLevel="2" x14ac:dyDescent="0.25">
      <c r="A172" s="317" t="s">
        <v>54413</v>
      </c>
      <c r="B172" s="422" t="str">
        <f>VLOOKUP(C172,'SNP1.24+CHU192+DER12.23+FD1.24'!$A$2:$C$50000,2, FALSE)</f>
        <v xml:space="preserve">TUBO DRENO, CORRUGADO, ESPIRALADO, FLEXIVEL, PERFURADO, EM POLIETILENO DE ALTA DENSIDADE (PEAD), DN 65 MM, (2 1/2") PARA DRENAGEM - EM ROLO (NORMA DNIT 093/2006 - EM)                                                                                                                                                                                                                                                                                                                                    </v>
      </c>
      <c r="C172" s="38">
        <v>38051</v>
      </c>
      <c r="D172" s="623" t="str">
        <f>VLOOKUP(C172,'SNP1.24+CHU192+DER12.23+FD1.24'!$A$2:$D$50000,3, FALSE)</f>
        <v xml:space="preserve">M     </v>
      </c>
      <c r="E172" s="624">
        <f>'MCQ OUR'!E172</f>
        <v>695.5</v>
      </c>
      <c r="F172" s="625" t="str">
        <f>VLOOKUP(C172,'SNP1.24+CHU192+DER12.23+FD1.24'!$A$2:$D$50000,4, FALSE)</f>
        <v>7,49</v>
      </c>
      <c r="G172" s="424">
        <f t="shared" si="28"/>
        <v>5209.3</v>
      </c>
      <c r="H172" s="425">
        <f t="shared" ca="1" si="29"/>
        <v>0.32779999999999998</v>
      </c>
      <c r="I172" s="426">
        <f t="shared" ca="1" si="30"/>
        <v>9.9499999999999993</v>
      </c>
      <c r="J172" s="626">
        <f t="shared" ca="1" si="31"/>
        <v>6920.23</v>
      </c>
      <c r="K172" s="603"/>
      <c r="L172" s="156" t="s">
        <v>18501</v>
      </c>
      <c r="M172" s="202"/>
      <c r="N172" s="22"/>
    </row>
    <row r="173" spans="1:22" s="39" customFormat="1" ht="49.9" customHeight="1" outlineLevel="2" x14ac:dyDescent="0.25">
      <c r="A173" s="317" t="s">
        <v>54414</v>
      </c>
      <c r="B173" s="422" t="str">
        <f>VLOOKUP(C173,'SNP1.24+CHU192+DER12.23+FD1.24'!$A$2:$C$50000,2, FALSE)</f>
        <v>GEOTÊXTIL NÃO TECIDO 100% POLIÉSTER, RESISTÊNCIA A TRAÇÃO DE 9 KN/M (RT - 9), INSTALADO EM DRENO - FORNECIMENTO E INSTALAÇÃO. AF_07/2021</v>
      </c>
      <c r="C173" s="38" t="s">
        <v>8842</v>
      </c>
      <c r="D173" s="623" t="str">
        <f>VLOOKUP(C173,'SNP1.24+CHU192+DER12.23+FD1.24'!$A$2:$D$50000,3, FALSE)</f>
        <v>M2</v>
      </c>
      <c r="E173" s="624">
        <f>'MCQ OUR'!E173</f>
        <v>25320.48</v>
      </c>
      <c r="F173" s="625" t="str">
        <f>VLOOKUP(C173,'SNP1.24+CHU192+DER12.23+FD1.24'!$A$2:$D$50000,4, FALSE)</f>
        <v>10,02</v>
      </c>
      <c r="G173" s="424">
        <f t="shared" si="28"/>
        <v>253711.21</v>
      </c>
      <c r="H173" s="425">
        <f t="shared" ca="1" si="29"/>
        <v>0.32779999999999998</v>
      </c>
      <c r="I173" s="426">
        <f t="shared" ca="1" si="30"/>
        <v>13.3</v>
      </c>
      <c r="J173" s="626">
        <f t="shared" ca="1" si="31"/>
        <v>336762.38</v>
      </c>
      <c r="K173" s="603"/>
      <c r="L173" s="156" t="s">
        <v>29443</v>
      </c>
      <c r="M173" s="202"/>
      <c r="N173" s="22"/>
    </row>
    <row r="174" spans="1:22" s="39" customFormat="1" ht="49.9" customHeight="1" outlineLevel="2" x14ac:dyDescent="0.25">
      <c r="A174" s="317" t="s">
        <v>54415</v>
      </c>
      <c r="B174" s="422" t="str">
        <f>VLOOKUP(C174,'SNP1.24+CHU192+DER12.23+FD1.24'!$A$2:$C$50000,2, FALSE)</f>
        <v>GRAUTE FGK=30 MPA; TRAÇO 1:0,9:1,2:0,6 (EM MASSA SECA DE CIMENTO/ AREIA GROSSA/ BRITA 0/ ADITIVO) - PREPARO MECÂNICO COM BETONEIRA 400 L. AF_09/2021</v>
      </c>
      <c r="C174" s="38" t="s">
        <v>3299</v>
      </c>
      <c r="D174" s="623" t="str">
        <f>VLOOKUP(C174,'SNP1.24+CHU192+DER12.23+FD1.24'!$A$2:$D$50000,3, FALSE)</f>
        <v>M3</v>
      </c>
      <c r="E174" s="624">
        <f>'MCQ OUR'!E174</f>
        <v>3.862097293736527</v>
      </c>
      <c r="F174" s="625" t="str">
        <f>VLOOKUP(C174,'SNP1.24+CHU192+DER12.23+FD1.24'!$A$2:$D$50000,4, FALSE)</f>
        <v>598,57</v>
      </c>
      <c r="G174" s="424">
        <f t="shared" si="28"/>
        <v>2311.7399999999998</v>
      </c>
      <c r="H174" s="425">
        <f t="shared" ca="1" si="29"/>
        <v>0.32779999999999998</v>
      </c>
      <c r="I174" s="426">
        <f t="shared" ca="1" si="30"/>
        <v>794.78</v>
      </c>
      <c r="J174" s="626">
        <f t="shared" ca="1" si="31"/>
        <v>3069.52</v>
      </c>
      <c r="K174" s="603"/>
      <c r="L174" s="156" t="s">
        <v>18520</v>
      </c>
      <c r="M174" s="202"/>
      <c r="N174" s="22"/>
    </row>
    <row r="175" spans="1:22" s="39" customFormat="1" ht="42.6" customHeight="1" outlineLevel="2" x14ac:dyDescent="0.25">
      <c r="A175" s="317" t="s">
        <v>54416</v>
      </c>
      <c r="B175" s="422" t="str">
        <f>VLOOKUP(C175,'SNP1.24+CHU192+DER12.23+FD1.24'!$A$2:$C$50000,2, FALSE)</f>
        <v xml:space="preserve">JUNTA DILATACAO ELASTICA PARA CONCRETO (FUGENBAND) O-22, ATE 30 MCA                                                                                                                                                                                                                                                                                                                                                                                                                                       </v>
      </c>
      <c r="C175" s="38">
        <v>3681</v>
      </c>
      <c r="D175" s="623" t="str">
        <f>VLOOKUP(C175,'SNP1.24+CHU192+DER12.23+FD1.24'!$A$2:$D$50000,3, FALSE)</f>
        <v xml:space="preserve">M     </v>
      </c>
      <c r="E175" s="624">
        <f>'MCQ OUR'!E175</f>
        <v>322.60000000000002</v>
      </c>
      <c r="F175" s="625" t="str">
        <f>VLOOKUP(C175,'SNP1.24+CHU192+DER12.23+FD1.24'!$A$2:$D$50000,4, FALSE)</f>
        <v>128,78</v>
      </c>
      <c r="G175" s="424">
        <f t="shared" si="28"/>
        <v>41544.43</v>
      </c>
      <c r="H175" s="425">
        <f t="shared" ca="1" si="29"/>
        <v>0.32779999999999998</v>
      </c>
      <c r="I175" s="426">
        <f t="shared" ca="1" si="30"/>
        <v>170.99</v>
      </c>
      <c r="J175" s="626">
        <f t="shared" ca="1" si="31"/>
        <v>55161.37</v>
      </c>
      <c r="K175" s="603"/>
      <c r="L175" s="156" t="s">
        <v>18505</v>
      </c>
      <c r="M175" s="202"/>
      <c r="N175" s="22"/>
    </row>
    <row r="176" spans="1:22" s="40" customFormat="1" ht="12.75" outlineLevel="1" thickBot="1" x14ac:dyDescent="0.25">
      <c r="A176" s="318"/>
      <c r="B176" s="10" t="s">
        <v>9</v>
      </c>
      <c r="C176" s="11"/>
      <c r="D176" s="12"/>
      <c r="E176" s="13"/>
      <c r="F176" s="13"/>
      <c r="G176" s="147">
        <f>SUM(G170:G175)</f>
        <v>534510.28</v>
      </c>
      <c r="H176" s="148"/>
      <c r="I176" s="149"/>
      <c r="J176" s="150">
        <f ca="1">SUM(J170:J175)</f>
        <v>709612.92</v>
      </c>
      <c r="K176" s="185"/>
      <c r="L176" s="209"/>
      <c r="M176" s="204"/>
      <c r="N176" s="16"/>
      <c r="O176" s="39"/>
      <c r="P176" s="39"/>
      <c r="Q176" s="39"/>
      <c r="R176" s="39"/>
      <c r="S176" s="39"/>
      <c r="T176" s="39"/>
      <c r="U176" s="39"/>
      <c r="V176" s="39"/>
    </row>
    <row r="177" spans="1:22" s="34" customFormat="1" ht="14.45" customHeight="1" outlineLevel="1" x14ac:dyDescent="0.25">
      <c r="A177" s="319" t="s">
        <v>54417</v>
      </c>
      <c r="B177" s="627" t="s">
        <v>29415</v>
      </c>
      <c r="C177" s="628"/>
      <c r="D177" s="629"/>
      <c r="E177" s="146"/>
      <c r="F177" s="146"/>
      <c r="G177" s="5"/>
      <c r="H177" s="5"/>
      <c r="I177" s="5"/>
      <c r="J177" s="17"/>
      <c r="K177" s="145"/>
      <c r="L177" s="210"/>
      <c r="M177" s="111"/>
      <c r="N177" s="6"/>
      <c r="O177" s="39"/>
      <c r="P177" s="39"/>
      <c r="Q177" s="39"/>
      <c r="R177" s="39"/>
      <c r="S177" s="39"/>
      <c r="T177" s="39"/>
      <c r="U177" s="39"/>
      <c r="V177" s="39"/>
    </row>
    <row r="178" spans="1:22" s="39" customFormat="1" ht="39" customHeight="1" outlineLevel="2" x14ac:dyDescent="0.25">
      <c r="A178" s="317" t="s">
        <v>54418</v>
      </c>
      <c r="B178" s="422" t="str">
        <f>VLOOKUP(C178,'SNP1.24+CHU192+DER12.23+FD1.24'!$A$2:$C$50000,2, FALSE)</f>
        <v>FABRICAÇÃO, MONTAGEM E DESMONTAGEM DE FÔRMA PARA SAPATA, EM CHAPA DE MADEIRA COMPENSADA RESINADA, E=17 MM, 2 UTILIZAÇÕES. AF_01/2024</v>
      </c>
      <c r="C178" s="38" t="s">
        <v>3200</v>
      </c>
      <c r="D178" s="623" t="str">
        <f>VLOOKUP(C178,'SNP1.24+CHU192+DER12.23+FD1.24'!$A$2:$D$50000,3, FALSE)</f>
        <v>M2</v>
      </c>
      <c r="E178" s="624">
        <f>'MCQ OUR'!E178</f>
        <v>627.51633079186524</v>
      </c>
      <c r="F178" s="625" t="str">
        <f>VLOOKUP(C178,'SNP1.24+CHU192+DER12.23+FD1.24'!$A$2:$D$50000,4, FALSE)</f>
        <v>241,23</v>
      </c>
      <c r="G178" s="424">
        <f t="shared" ref="G178:G186" si="32">ROUND(E178*F178,2)</f>
        <v>151375.76</v>
      </c>
      <c r="H178" s="425">
        <f t="shared" ref="H178:H186" ca="1" si="33">IF(K178="",$G$10,$G$9)</f>
        <v>0.32779999999999998</v>
      </c>
      <c r="I178" s="426">
        <f t="shared" ref="I178:I186" ca="1" si="34">ROUND(F178*H178+F178,2)</f>
        <v>320.31</v>
      </c>
      <c r="J178" s="626">
        <f t="shared" ref="J178:J186" ca="1" si="35">ROUND(E178*I178,2)</f>
        <v>200999.76</v>
      </c>
      <c r="K178" s="603"/>
      <c r="L178" s="156" t="s">
        <v>18501</v>
      </c>
      <c r="M178" s="202"/>
      <c r="N178" s="22"/>
    </row>
    <row r="179" spans="1:22" s="39" customFormat="1" ht="39" customHeight="1" outlineLevel="2" x14ac:dyDescent="0.25">
      <c r="A179" s="317" t="s">
        <v>54419</v>
      </c>
      <c r="B179" s="422" t="str">
        <f>VLOOKUP(C179,'SNP1.24+CHU192+DER12.23+FD1.24'!$A$2:$C$50000,2, FALSE)</f>
        <v>FABRICAÇÃO, MONTAGEM E DESMONTAGEM DE FÔRMA PARA SAPATA, EM MADEIRA SERRADA, E=25 MM, 4 UTILIZAÇÕES. AF_01/2024</v>
      </c>
      <c r="C179" s="38" t="s">
        <v>3197</v>
      </c>
      <c r="D179" s="623" t="str">
        <f>VLOOKUP(C179,'SNP1.24+CHU192+DER12.23+FD1.24'!$A$2:$D$50000,3, FALSE)</f>
        <v>M2</v>
      </c>
      <c r="E179" s="624">
        <f>'MCQ OUR'!E179</f>
        <v>670.47346173947403</v>
      </c>
      <c r="F179" s="625" t="str">
        <f>VLOOKUP(C179,'SNP1.24+CHU192+DER12.23+FD1.24'!$A$2:$D$50000,4, FALSE)</f>
        <v>134,81</v>
      </c>
      <c r="G179" s="424">
        <f t="shared" si="32"/>
        <v>90386.53</v>
      </c>
      <c r="H179" s="425">
        <f t="shared" ca="1" si="33"/>
        <v>0.32779999999999998</v>
      </c>
      <c r="I179" s="426">
        <f t="shared" ca="1" si="34"/>
        <v>179</v>
      </c>
      <c r="J179" s="626">
        <f t="shared" ca="1" si="35"/>
        <v>120014.75</v>
      </c>
      <c r="K179" s="603"/>
      <c r="L179" s="156" t="s">
        <v>18501</v>
      </c>
      <c r="M179" s="202"/>
      <c r="N179" s="22"/>
    </row>
    <row r="180" spans="1:22" s="39" customFormat="1" ht="40.15" customHeight="1" outlineLevel="2" x14ac:dyDescent="0.25">
      <c r="A180" s="317" t="s">
        <v>54420</v>
      </c>
      <c r="B180" s="422" t="str">
        <f>VLOOKUP(C180,'SNP1.24+CHU192+DER12.23+FD1.24'!$A$2:$C$50000,2, FALSE)</f>
        <v>ARMAÇÃO DE PILAR OU VIGA DE ESTRUTURA CONVENCIONAL DE CONCRETO ARMADO UTILIZANDO AÇO CA-50 DE 6,3 MM - MONTAGEM. AF_06/2022</v>
      </c>
      <c r="C180" s="38" t="s">
        <v>3224</v>
      </c>
      <c r="D180" s="623" t="str">
        <f>VLOOKUP(C180,'SNP1.24+CHU192+DER12.23+FD1.24'!$A$2:$D$50000,3, FALSE)</f>
        <v>KG</v>
      </c>
      <c r="E180" s="624">
        <f>'MCQ OUR'!E180</f>
        <v>1768</v>
      </c>
      <c r="F180" s="625" t="str">
        <f>VLOOKUP(C180,'SNP1.24+CHU192+DER12.23+FD1.24'!$A$2:$D$50000,4, FALSE)</f>
        <v>13,04</v>
      </c>
      <c r="G180" s="424">
        <f t="shared" si="32"/>
        <v>23054.720000000001</v>
      </c>
      <c r="H180" s="425">
        <f t="shared" ca="1" si="33"/>
        <v>0.32779999999999998</v>
      </c>
      <c r="I180" s="426">
        <f t="shared" ca="1" si="34"/>
        <v>17.309999999999999</v>
      </c>
      <c r="J180" s="626">
        <f t="shared" ca="1" si="35"/>
        <v>30604.080000000002</v>
      </c>
      <c r="K180" s="603"/>
      <c r="L180" s="156" t="s">
        <v>18513</v>
      </c>
      <c r="M180" s="202"/>
      <c r="N180" s="22"/>
    </row>
    <row r="181" spans="1:22" s="39" customFormat="1" ht="36" outlineLevel="2" x14ac:dyDescent="0.25">
      <c r="A181" s="317" t="s">
        <v>54421</v>
      </c>
      <c r="B181" s="422" t="str">
        <f>VLOOKUP(C181,'SNP1.24+CHU192+DER12.23+FD1.24'!$A$2:$C$50000,2, FALSE)</f>
        <v>ARMAÇÃO DE PILAR OU VIGA DE ESTRUTURA CONVENCIONAL DE CONCRETO ARMADO UTILIZANDO AÇO CA-50 DE 8,0 MM - MONTAGEM. AF_06/2022</v>
      </c>
      <c r="C181" s="38" t="s">
        <v>3225</v>
      </c>
      <c r="D181" s="623" t="str">
        <f>VLOOKUP(C181,'SNP1.24+CHU192+DER12.23+FD1.24'!$A$2:$D$50000,3, FALSE)</f>
        <v>KG</v>
      </c>
      <c r="E181" s="624">
        <f>'MCQ OUR'!E181</f>
        <v>67720</v>
      </c>
      <c r="F181" s="625" t="str">
        <f>VLOOKUP(C181,'SNP1.24+CHU192+DER12.23+FD1.24'!$A$2:$D$50000,4, FALSE)</f>
        <v>12,11</v>
      </c>
      <c r="G181" s="424">
        <f t="shared" si="32"/>
        <v>820089.2</v>
      </c>
      <c r="H181" s="425">
        <f t="shared" ca="1" si="33"/>
        <v>0.32779999999999998</v>
      </c>
      <c r="I181" s="426">
        <f t="shared" ca="1" si="34"/>
        <v>16.079999999999998</v>
      </c>
      <c r="J181" s="626">
        <f t="shared" ca="1" si="35"/>
        <v>1088937.6000000001</v>
      </c>
      <c r="K181" s="603"/>
      <c r="L181" s="156" t="s">
        <v>18513</v>
      </c>
      <c r="M181" s="202"/>
      <c r="N181" s="22"/>
    </row>
    <row r="182" spans="1:22" s="39" customFormat="1" ht="40.15" customHeight="1" outlineLevel="2" x14ac:dyDescent="0.25">
      <c r="A182" s="317" t="s">
        <v>54422</v>
      </c>
      <c r="B182" s="422" t="str">
        <f>VLOOKUP(C182,'SNP1.24+CHU192+DER12.23+FD1.24'!$A$2:$C$50000,2, FALSE)</f>
        <v>ARMAÇÃO DE PILAR OU VIGA DE ESTRUTURA CONVENCIONAL DE CONCRETO ARMADO UTILIZANDO AÇO CA-50 DE 10,0 MM - MONTAGEM. AF_06/2022</v>
      </c>
      <c r="C182" s="38" t="s">
        <v>3226</v>
      </c>
      <c r="D182" s="623" t="str">
        <f>VLOOKUP(C182,'SNP1.24+CHU192+DER12.23+FD1.24'!$A$2:$D$50000,3, FALSE)</f>
        <v>KG</v>
      </c>
      <c r="E182" s="624">
        <f>'MCQ OUR'!E182</f>
        <v>9648</v>
      </c>
      <c r="F182" s="625" t="str">
        <f>VLOOKUP(C182,'SNP1.24+CHU192+DER12.23+FD1.24'!$A$2:$D$50000,4, FALSE)</f>
        <v>10,72</v>
      </c>
      <c r="G182" s="424">
        <f t="shared" si="32"/>
        <v>103426.56</v>
      </c>
      <c r="H182" s="425">
        <f t="shared" ca="1" si="33"/>
        <v>0.32779999999999998</v>
      </c>
      <c r="I182" s="426">
        <f t="shared" ca="1" si="34"/>
        <v>14.23</v>
      </c>
      <c r="J182" s="626">
        <f t="shared" ca="1" si="35"/>
        <v>137291.04</v>
      </c>
      <c r="K182" s="603"/>
      <c r="L182" s="156" t="s">
        <v>18513</v>
      </c>
      <c r="M182" s="202"/>
      <c r="N182" s="22"/>
    </row>
    <row r="183" spans="1:22" s="39" customFormat="1" ht="36" outlineLevel="2" x14ac:dyDescent="0.25">
      <c r="A183" s="317" t="s">
        <v>54423</v>
      </c>
      <c r="B183" s="422" t="str">
        <f>VLOOKUP(C183,'SNP1.24+CHU192+DER12.23+FD1.24'!$A$2:$C$50000,2, FALSE)</f>
        <v>ARMAÇÃO DE PILAR OU VIGA DE ESTRUTURA CONVENCIONAL DE CONCRETO ARMADO UTILIZANDO AÇO CA-50 DE 12,5 MM - MONTAGEM. AF_06/2022</v>
      </c>
      <c r="C183" s="38" t="s">
        <v>3227</v>
      </c>
      <c r="D183" s="623" t="str">
        <f>VLOOKUP(C183,'SNP1.24+CHU192+DER12.23+FD1.24'!$A$2:$D$50000,3, FALSE)</f>
        <v>KG</v>
      </c>
      <c r="E183" s="624">
        <f>'MCQ OUR'!E183</f>
        <v>3424</v>
      </c>
      <c r="F183" s="625" t="str">
        <f>VLOOKUP(C183,'SNP1.24+CHU192+DER12.23+FD1.24'!$A$2:$D$50000,4, FALSE)</f>
        <v>8,97</v>
      </c>
      <c r="G183" s="424">
        <f t="shared" si="32"/>
        <v>30713.279999999999</v>
      </c>
      <c r="H183" s="425">
        <f t="shared" ca="1" si="33"/>
        <v>0.32779999999999998</v>
      </c>
      <c r="I183" s="426">
        <f t="shared" ca="1" si="34"/>
        <v>11.91</v>
      </c>
      <c r="J183" s="626">
        <f t="shared" ca="1" si="35"/>
        <v>40779.839999999997</v>
      </c>
      <c r="K183" s="603"/>
      <c r="L183" s="156" t="s">
        <v>18513</v>
      </c>
      <c r="M183" s="202"/>
      <c r="N183" s="22"/>
    </row>
    <row r="184" spans="1:22" s="39" customFormat="1" ht="36" outlineLevel="2" x14ac:dyDescent="0.25">
      <c r="A184" s="317" t="s">
        <v>54424</v>
      </c>
      <c r="B184" s="422" t="str">
        <f>VLOOKUP(C184,'SNP1.24+CHU192+DER12.23+FD1.24'!$A$2:$C$50000,2, FALSE)</f>
        <v>ARMAÇÃO DE PILAR OU VIGA DE ESTRUTURA CONVENCIONAL DE CONCRETO ARMADO UTILIZANDO AÇO CA-50 DE 16,0 MM - MONTAGEM. AF_06/2022</v>
      </c>
      <c r="C184" s="38" t="s">
        <v>3228</v>
      </c>
      <c r="D184" s="623" t="str">
        <f>VLOOKUP(C184,'SNP1.24+CHU192+DER12.23+FD1.24'!$A$2:$D$50000,3, FALSE)</f>
        <v>KG</v>
      </c>
      <c r="E184" s="624">
        <f>'MCQ OUR'!E184</f>
        <v>59412</v>
      </c>
      <c r="F184" s="625" t="str">
        <f>VLOOKUP(C184,'SNP1.24+CHU192+DER12.23+FD1.24'!$A$2:$D$50000,4, FALSE)</f>
        <v>8,64</v>
      </c>
      <c r="G184" s="424">
        <f t="shared" si="32"/>
        <v>513319.67999999999</v>
      </c>
      <c r="H184" s="425">
        <f t="shared" ca="1" si="33"/>
        <v>0.32779999999999998</v>
      </c>
      <c r="I184" s="426">
        <f t="shared" ca="1" si="34"/>
        <v>11.47</v>
      </c>
      <c r="J184" s="626">
        <f t="shared" ca="1" si="35"/>
        <v>681455.64</v>
      </c>
      <c r="K184" s="603"/>
      <c r="L184" s="156" t="s">
        <v>18513</v>
      </c>
      <c r="M184" s="202"/>
      <c r="N184" s="22"/>
    </row>
    <row r="185" spans="1:22" s="39" customFormat="1" ht="49.15" customHeight="1" outlineLevel="2" x14ac:dyDescent="0.25">
      <c r="A185" s="317" t="s">
        <v>54425</v>
      </c>
      <c r="B185" s="422" t="str">
        <f>VLOOKUP(C185,'SNP1.24+CHU192+DER12.23+FD1.24'!$A$2:$C$50000,2, FALSE)</f>
        <v xml:space="preserve">CONCRETO USINADO BOMBEAVEL, CLASSE DE RESISTENCIA C40, BRITA 0 E 1, SLUMP = 100 +/- 20 MM, COM BOMBEAMENTO (DISPONIBILIZACAO DE BOMBA), SEM O LANCAMENTO (NBR 8953)                                                                                                                                                                                                                                                                                                                                       </v>
      </c>
      <c r="C185" s="38">
        <v>34479</v>
      </c>
      <c r="D185" s="623" t="str">
        <f>VLOOKUP(C185,'SNP1.24+CHU192+DER12.23+FD1.24'!$A$2:$D$50000,3, FALSE)</f>
        <v xml:space="preserve">M3    </v>
      </c>
      <c r="E185" s="624">
        <f>'MCQ OUR'!E185</f>
        <v>1918.5600000000002</v>
      </c>
      <c r="F185" s="625" t="str">
        <f>VLOOKUP(C185,'SNP1.24+CHU192+DER12.23+FD1.24'!$A$2:$D$50000,4, FALSE)</f>
        <v>529,25</v>
      </c>
      <c r="G185" s="424">
        <f t="shared" si="32"/>
        <v>1015397.88</v>
      </c>
      <c r="H185" s="425">
        <f t="shared" ca="1" si="33"/>
        <v>0.32779999999999998</v>
      </c>
      <c r="I185" s="426">
        <f t="shared" ca="1" si="34"/>
        <v>702.74</v>
      </c>
      <c r="J185" s="626">
        <f t="shared" ca="1" si="35"/>
        <v>1348248.85</v>
      </c>
      <c r="K185" s="603"/>
      <c r="L185" s="156" t="s">
        <v>18501</v>
      </c>
      <c r="M185" s="202"/>
      <c r="N185" s="22"/>
    </row>
    <row r="186" spans="1:22" s="39" customFormat="1" ht="45" customHeight="1" outlineLevel="2" x14ac:dyDescent="0.25">
      <c r="A186" s="317" t="s">
        <v>54426</v>
      </c>
      <c r="B186" s="422" t="str">
        <f>VLOOKUP(C186,'SNP1.24+CHU192+DER12.23+FD1.24'!$A$2:$C$50000,2, FALSE)</f>
        <v>LANÇAMENTO COM USO DE BOMBA, ADENSAMENTO E ACABAMENTO DE CONCRETO EM ESTRUTURAS. AF_02/2022</v>
      </c>
      <c r="C186" s="38" t="s">
        <v>12933</v>
      </c>
      <c r="D186" s="623" t="str">
        <f>VLOOKUP(C186,'SNP1.24+CHU192+DER12.23+FD1.24'!$A$2:$D$50000,3, FALSE)</f>
        <v>M3</v>
      </c>
      <c r="E186" s="624">
        <f>'MCQ OUR'!E186</f>
        <v>1918.5600000000002</v>
      </c>
      <c r="F186" s="625" t="str">
        <f>VLOOKUP(C186,'SNP1.24+CHU192+DER12.23+FD1.24'!$A$2:$D$50000,4, FALSE)</f>
        <v>47,37</v>
      </c>
      <c r="G186" s="424">
        <f t="shared" si="32"/>
        <v>90882.19</v>
      </c>
      <c r="H186" s="425">
        <f t="shared" ca="1" si="33"/>
        <v>0.32779999999999998</v>
      </c>
      <c r="I186" s="426">
        <f t="shared" ca="1" si="34"/>
        <v>62.9</v>
      </c>
      <c r="J186" s="626">
        <f t="shared" ca="1" si="35"/>
        <v>120677.42</v>
      </c>
      <c r="K186" s="603"/>
      <c r="L186" s="156" t="s">
        <v>18514</v>
      </c>
      <c r="M186" s="202"/>
      <c r="N186" s="22"/>
    </row>
    <row r="187" spans="1:22" s="40" customFormat="1" ht="12.75" outlineLevel="1" thickBot="1" x14ac:dyDescent="0.25">
      <c r="A187" s="318"/>
      <c r="B187" s="10" t="s">
        <v>9</v>
      </c>
      <c r="C187" s="11"/>
      <c r="D187" s="12"/>
      <c r="E187" s="13"/>
      <c r="F187" s="13"/>
      <c r="G187" s="147">
        <f>SUM(G178:G186)</f>
        <v>2838645.8</v>
      </c>
      <c r="H187" s="148"/>
      <c r="I187" s="149"/>
      <c r="J187" s="150">
        <f ca="1">SUM(J178:J186)</f>
        <v>3769008.9800000004</v>
      </c>
      <c r="K187" s="185"/>
      <c r="L187" s="209"/>
      <c r="M187" s="204"/>
      <c r="N187" s="16"/>
      <c r="O187" s="39"/>
      <c r="P187" s="39"/>
      <c r="Q187" s="39"/>
      <c r="R187" s="39"/>
      <c r="S187" s="39"/>
      <c r="T187" s="39"/>
      <c r="U187" s="39"/>
      <c r="V187" s="39"/>
    </row>
    <row r="188" spans="1:22" s="34" customFormat="1" ht="14.45" customHeight="1" outlineLevel="1" x14ac:dyDescent="0.25">
      <c r="A188" s="319" t="s">
        <v>54427</v>
      </c>
      <c r="B188" s="627" t="s">
        <v>29416</v>
      </c>
      <c r="C188" s="628"/>
      <c r="D188" s="629"/>
      <c r="E188" s="146"/>
      <c r="F188" s="146"/>
      <c r="G188" s="5"/>
      <c r="H188" s="5"/>
      <c r="I188" s="5"/>
      <c r="J188" s="17"/>
      <c r="K188" s="145"/>
      <c r="L188" s="210"/>
      <c r="M188" s="111"/>
      <c r="N188" s="6"/>
      <c r="O188" s="39"/>
      <c r="P188" s="39"/>
      <c r="Q188" s="39"/>
      <c r="R188" s="39"/>
      <c r="S188" s="39"/>
      <c r="T188" s="39"/>
      <c r="U188" s="39"/>
      <c r="V188" s="39"/>
    </row>
    <row r="189" spans="1:22" s="39" customFormat="1" ht="39" customHeight="1" outlineLevel="2" x14ac:dyDescent="0.25">
      <c r="A189" s="317" t="s">
        <v>54428</v>
      </c>
      <c r="B189" s="422" t="str">
        <f>VLOOKUP(C189,'SNP1.24+CHU192+DER12.23+FD1.24'!$A$2:$C$50000,2, FALSE)</f>
        <v>FABRICAÇÃO, MONTAGEM E DESMONTAGEM DE FÔRMA PARA SAPATA, EM CHAPA DE MADEIRA COMPENSADA RESINADA, E=17 MM, 2 UTILIZAÇÕES. AF_01/2024</v>
      </c>
      <c r="C189" s="38" t="s">
        <v>3200</v>
      </c>
      <c r="D189" s="623" t="str">
        <f>VLOOKUP(C189,'SNP1.24+CHU192+DER12.23+FD1.24'!$A$2:$D$50000,3, FALSE)</f>
        <v>M2</v>
      </c>
      <c r="E189" s="624">
        <f>'MCQ OUR'!E189</f>
        <v>3688.1346613159335</v>
      </c>
      <c r="F189" s="625" t="str">
        <f>VLOOKUP(C189,'SNP1.24+CHU192+DER12.23+FD1.24'!$A$2:$D$50000,4, FALSE)</f>
        <v>241,23</v>
      </c>
      <c r="G189" s="424">
        <f t="shared" ref="G189:G198" si="36">ROUND(E189*F189,2)</f>
        <v>889688.72</v>
      </c>
      <c r="H189" s="425">
        <f t="shared" ref="H189:H198" ca="1" si="37">IF(K189="",$G$10,$G$9)</f>
        <v>0.32779999999999998</v>
      </c>
      <c r="I189" s="426">
        <f t="shared" ref="I189:I198" ca="1" si="38">ROUND(F189*H189+F189,2)</f>
        <v>320.31</v>
      </c>
      <c r="J189" s="626">
        <f t="shared" ref="J189:J198" ca="1" si="39">ROUND(E189*I189,2)</f>
        <v>1181346.4099999999</v>
      </c>
      <c r="K189" s="603"/>
      <c r="L189" s="156" t="s">
        <v>18501</v>
      </c>
      <c r="M189" s="202"/>
      <c r="N189" s="22"/>
    </row>
    <row r="190" spans="1:22" s="39" customFormat="1" ht="39" customHeight="1" outlineLevel="2" x14ac:dyDescent="0.25">
      <c r="A190" s="317" t="s">
        <v>54429</v>
      </c>
      <c r="B190" s="422" t="str">
        <f>VLOOKUP(C190,'SNP1.24+CHU192+DER12.23+FD1.24'!$A$2:$C$50000,2, FALSE)</f>
        <v>FABRICAÇÃO, MONTAGEM E DESMONTAGEM DE FÔRMA PARA SAPATA, EM MADEIRA SERRADA, E=25 MM, 4 UTILIZAÇÕES. AF_01/2024</v>
      </c>
      <c r="C190" s="38" t="s">
        <v>3197</v>
      </c>
      <c r="D190" s="623" t="str">
        <f>VLOOKUP(C190,'SNP1.24+CHU192+DER12.23+FD1.24'!$A$2:$D$50000,3, FALSE)</f>
        <v>M2</v>
      </c>
      <c r="E190" s="624">
        <f>'MCQ OUR'!E190</f>
        <v>5759.313948183134</v>
      </c>
      <c r="F190" s="625" t="str">
        <f>VLOOKUP(C190,'SNP1.24+CHU192+DER12.23+FD1.24'!$A$2:$D$50000,4, FALSE)</f>
        <v>134,81</v>
      </c>
      <c r="G190" s="424">
        <f t="shared" si="36"/>
        <v>776413.11</v>
      </c>
      <c r="H190" s="425">
        <f t="shared" ca="1" si="37"/>
        <v>0.32779999999999998</v>
      </c>
      <c r="I190" s="426">
        <f t="shared" ca="1" si="38"/>
        <v>179</v>
      </c>
      <c r="J190" s="626">
        <f t="shared" ca="1" si="39"/>
        <v>1030917.2</v>
      </c>
      <c r="K190" s="603"/>
      <c r="L190" s="156" t="s">
        <v>18501</v>
      </c>
      <c r="M190" s="202"/>
      <c r="N190" s="22"/>
    </row>
    <row r="191" spans="1:22" s="39" customFormat="1" ht="40.15" customHeight="1" outlineLevel="2" x14ac:dyDescent="0.25">
      <c r="A191" s="317" t="s">
        <v>54430</v>
      </c>
      <c r="B191" s="422" t="str">
        <f>VLOOKUP(C191,'SNP1.24+CHU192+DER12.23+FD1.24'!$A$2:$C$50000,2, FALSE)</f>
        <v>ARMAÇÃO DE PILAR OU VIGA DE ESTRUTURA CONVENCIONAL DE CONCRETO ARMADO UTILIZANDO AÇO CA-50 DE 6,3 MM - MONTAGEM. AF_06/2022</v>
      </c>
      <c r="C191" s="38" t="s">
        <v>3224</v>
      </c>
      <c r="D191" s="623" t="str">
        <f>VLOOKUP(C191,'SNP1.24+CHU192+DER12.23+FD1.24'!$A$2:$D$50000,3, FALSE)</f>
        <v>KG</v>
      </c>
      <c r="E191" s="624">
        <f>'MCQ OUR'!E191</f>
        <v>3136</v>
      </c>
      <c r="F191" s="625" t="str">
        <f>VLOOKUP(C191,'SNP1.24+CHU192+DER12.23+FD1.24'!$A$2:$D$50000,4, FALSE)</f>
        <v>13,04</v>
      </c>
      <c r="G191" s="424">
        <f t="shared" si="36"/>
        <v>40893.440000000002</v>
      </c>
      <c r="H191" s="425">
        <f t="shared" ca="1" si="37"/>
        <v>0.32779999999999998</v>
      </c>
      <c r="I191" s="426">
        <f t="shared" ca="1" si="38"/>
        <v>17.309999999999999</v>
      </c>
      <c r="J191" s="626">
        <f t="shared" ca="1" si="39"/>
        <v>54284.160000000003</v>
      </c>
      <c r="K191" s="603"/>
      <c r="L191" s="156" t="s">
        <v>18513</v>
      </c>
      <c r="M191" s="202"/>
      <c r="N191" s="22"/>
    </row>
    <row r="192" spans="1:22" s="39" customFormat="1" ht="36" outlineLevel="2" x14ac:dyDescent="0.25">
      <c r="A192" s="317" t="s">
        <v>54431</v>
      </c>
      <c r="B192" s="422" t="str">
        <f>VLOOKUP(C192,'SNP1.24+CHU192+DER12.23+FD1.24'!$A$2:$C$50000,2, FALSE)</f>
        <v>ARMAÇÃO DE PILAR OU VIGA DE ESTRUTURA CONVENCIONAL DE CONCRETO ARMADO UTILIZANDO AÇO CA-50 DE 8,0 MM - MONTAGEM. AF_06/2022</v>
      </c>
      <c r="C192" s="38" t="s">
        <v>3225</v>
      </c>
      <c r="D192" s="623" t="str">
        <f>VLOOKUP(C192,'SNP1.24+CHU192+DER12.23+FD1.24'!$A$2:$D$50000,3, FALSE)</f>
        <v>KG</v>
      </c>
      <c r="E192" s="624">
        <f>'MCQ OUR'!E192</f>
        <v>32144</v>
      </c>
      <c r="F192" s="625" t="str">
        <f>VLOOKUP(C192,'SNP1.24+CHU192+DER12.23+FD1.24'!$A$2:$D$50000,4, FALSE)</f>
        <v>12,11</v>
      </c>
      <c r="G192" s="424">
        <f t="shared" si="36"/>
        <v>389263.84</v>
      </c>
      <c r="H192" s="425">
        <f t="shared" ca="1" si="37"/>
        <v>0.32779999999999998</v>
      </c>
      <c r="I192" s="426">
        <f t="shared" ca="1" si="38"/>
        <v>16.079999999999998</v>
      </c>
      <c r="J192" s="626">
        <f t="shared" ca="1" si="39"/>
        <v>516875.52000000002</v>
      </c>
      <c r="K192" s="603"/>
      <c r="L192" s="156" t="s">
        <v>18513</v>
      </c>
      <c r="M192" s="202"/>
      <c r="N192" s="22"/>
    </row>
    <row r="193" spans="1:22" s="39" customFormat="1" ht="40.15" customHeight="1" outlineLevel="2" x14ac:dyDescent="0.25">
      <c r="A193" s="317" t="s">
        <v>54432</v>
      </c>
      <c r="B193" s="422" t="str">
        <f>VLOOKUP(C193,'SNP1.24+CHU192+DER12.23+FD1.24'!$A$2:$C$50000,2, FALSE)</f>
        <v>ARMAÇÃO DE PILAR OU VIGA DE ESTRUTURA CONVENCIONAL DE CONCRETO ARMADO UTILIZANDO AÇO CA-50 DE 10,0 MM - MONTAGEM. AF_06/2022</v>
      </c>
      <c r="C193" s="38" t="s">
        <v>3226</v>
      </c>
      <c r="D193" s="623" t="str">
        <f>VLOOKUP(C193,'SNP1.24+CHU192+DER12.23+FD1.24'!$A$2:$D$50000,3, FALSE)</f>
        <v>KG</v>
      </c>
      <c r="E193" s="624">
        <f>'MCQ OUR'!E193</f>
        <v>1568</v>
      </c>
      <c r="F193" s="625" t="str">
        <f>VLOOKUP(C193,'SNP1.24+CHU192+DER12.23+FD1.24'!$A$2:$D$50000,4, FALSE)</f>
        <v>10,72</v>
      </c>
      <c r="G193" s="424">
        <f t="shared" si="36"/>
        <v>16808.96</v>
      </c>
      <c r="H193" s="425">
        <f t="shared" ca="1" si="37"/>
        <v>0.32779999999999998</v>
      </c>
      <c r="I193" s="426">
        <f t="shared" ca="1" si="38"/>
        <v>14.23</v>
      </c>
      <c r="J193" s="626">
        <f t="shared" ca="1" si="39"/>
        <v>22312.639999999999</v>
      </c>
      <c r="K193" s="603"/>
      <c r="L193" s="156" t="s">
        <v>18513</v>
      </c>
      <c r="M193" s="202"/>
      <c r="N193" s="22"/>
    </row>
    <row r="194" spans="1:22" s="39" customFormat="1" ht="36" outlineLevel="2" x14ac:dyDescent="0.25">
      <c r="A194" s="317" t="s">
        <v>54433</v>
      </c>
      <c r="B194" s="422" t="str">
        <f>VLOOKUP(C194,'SNP1.24+CHU192+DER12.23+FD1.24'!$A$2:$C$50000,2, FALSE)</f>
        <v>ARMAÇÃO DE PILAR OU VIGA DE ESTRUTURA CONVENCIONAL DE CONCRETO ARMADO UTILIZANDO AÇO CA-50 DE 12,5 MM - MONTAGEM. AF_06/2022</v>
      </c>
      <c r="C194" s="38" t="s">
        <v>3227</v>
      </c>
      <c r="D194" s="623" t="str">
        <f>VLOOKUP(C194,'SNP1.24+CHU192+DER12.23+FD1.24'!$A$2:$D$50000,3, FALSE)</f>
        <v>KG</v>
      </c>
      <c r="E194" s="624">
        <f>'MCQ OUR'!E194</f>
        <v>0</v>
      </c>
      <c r="F194" s="625" t="str">
        <f>VLOOKUP(C194,'SNP1.24+CHU192+DER12.23+FD1.24'!$A$2:$D$50000,4, FALSE)</f>
        <v>8,97</v>
      </c>
      <c r="G194" s="424">
        <f t="shared" si="36"/>
        <v>0</v>
      </c>
      <c r="H194" s="425">
        <f t="shared" ca="1" si="37"/>
        <v>0.32779999999999998</v>
      </c>
      <c r="I194" s="426">
        <f t="shared" ca="1" si="38"/>
        <v>11.91</v>
      </c>
      <c r="J194" s="626">
        <f t="shared" ca="1" si="39"/>
        <v>0</v>
      </c>
      <c r="K194" s="603"/>
      <c r="L194" s="156" t="s">
        <v>18513</v>
      </c>
      <c r="M194" s="202"/>
      <c r="N194" s="22"/>
    </row>
    <row r="195" spans="1:22" s="39" customFormat="1" ht="36" outlineLevel="2" x14ac:dyDescent="0.25">
      <c r="A195" s="317" t="s">
        <v>54434</v>
      </c>
      <c r="B195" s="422" t="str">
        <f>VLOOKUP(C195,'SNP1.24+CHU192+DER12.23+FD1.24'!$A$2:$C$50000,2, FALSE)</f>
        <v>ARMAÇÃO DE PILAR OU VIGA DE ESTRUTURA CONVENCIONAL DE CONCRETO ARMADO UTILIZANDO AÇO CA-50 DE 16,0 MM - MONTAGEM. AF_06/2022</v>
      </c>
      <c r="C195" s="38" t="s">
        <v>3228</v>
      </c>
      <c r="D195" s="623" t="str">
        <f>VLOOKUP(C195,'SNP1.24+CHU192+DER12.23+FD1.24'!$A$2:$D$50000,3, FALSE)</f>
        <v>KG</v>
      </c>
      <c r="E195" s="624">
        <f>'MCQ OUR'!E195</f>
        <v>56840</v>
      </c>
      <c r="F195" s="625" t="str">
        <f>VLOOKUP(C195,'SNP1.24+CHU192+DER12.23+FD1.24'!$A$2:$D$50000,4, FALSE)</f>
        <v>8,64</v>
      </c>
      <c r="G195" s="424">
        <f t="shared" si="36"/>
        <v>491097.59999999998</v>
      </c>
      <c r="H195" s="425">
        <f t="shared" ca="1" si="37"/>
        <v>0.32779999999999998</v>
      </c>
      <c r="I195" s="426">
        <f t="shared" ca="1" si="38"/>
        <v>11.47</v>
      </c>
      <c r="J195" s="626">
        <f t="shared" ca="1" si="39"/>
        <v>651954.80000000005</v>
      </c>
      <c r="K195" s="603"/>
      <c r="L195" s="156" t="s">
        <v>18513</v>
      </c>
      <c r="M195" s="202"/>
      <c r="N195" s="22"/>
    </row>
    <row r="196" spans="1:22" s="39" customFormat="1" ht="49.15" customHeight="1" outlineLevel="2" x14ac:dyDescent="0.25">
      <c r="A196" s="317" t="s">
        <v>54435</v>
      </c>
      <c r="B196" s="422" t="str">
        <f>VLOOKUP(C196,'SNP1.24+CHU192+DER12.23+FD1.24'!$A$2:$C$50000,2, FALSE)</f>
        <v xml:space="preserve">CONCRETO USINADO BOMBEAVEL, CLASSE DE RESISTENCIA C40, BRITA 0 E 1, SLUMP = 100 +/- 20 MM, COM BOMBEAMENTO (DISPONIBILIZACAO DE BOMBA), SEM O LANCAMENTO (NBR 8953)                                                                                                                                                                                                                                                                                                                                       </v>
      </c>
      <c r="C196" s="38">
        <v>34479</v>
      </c>
      <c r="D196" s="623" t="str">
        <f>VLOOKUP(C196,'SNP1.24+CHU192+DER12.23+FD1.24'!$A$2:$D$50000,3, FALSE)</f>
        <v xml:space="preserve">M3    </v>
      </c>
      <c r="E196" s="624">
        <f>'MCQ OUR'!E196</f>
        <v>1340.64</v>
      </c>
      <c r="F196" s="625" t="str">
        <f>VLOOKUP(C196,'SNP1.24+CHU192+DER12.23+FD1.24'!$A$2:$D$50000,4, FALSE)</f>
        <v>529,25</v>
      </c>
      <c r="G196" s="424">
        <f t="shared" si="36"/>
        <v>709533.72</v>
      </c>
      <c r="H196" s="425">
        <f t="shared" ca="1" si="37"/>
        <v>0.32779999999999998</v>
      </c>
      <c r="I196" s="426">
        <f t="shared" ca="1" si="38"/>
        <v>702.74</v>
      </c>
      <c r="J196" s="626">
        <f t="shared" ca="1" si="39"/>
        <v>942121.35</v>
      </c>
      <c r="K196" s="603"/>
      <c r="L196" s="156" t="s">
        <v>18501</v>
      </c>
      <c r="M196" s="202"/>
      <c r="N196" s="22"/>
    </row>
    <row r="197" spans="1:22" s="39" customFormat="1" ht="54" customHeight="1" outlineLevel="2" x14ac:dyDescent="0.25">
      <c r="A197" s="317" t="s">
        <v>54436</v>
      </c>
      <c r="B197" s="422" t="str">
        <f>VLOOKUP(C197,'SNP1.24+CHU192+DER12.23+FD1.24'!$A$2:$C$50000,2, FALSE)</f>
        <v>GUINDASTE HIDRÁULICO AUTOPROPELIDO, COM LANÇA TELESCÓPICA 28,80 M, CAPACIDADE MÁXIMA 30 T, POTÊNCIA 97 KW, TRAÇÃO 4 X 4 - MATERIAIS NA OPERAÇÃO. AF_11/2014</v>
      </c>
      <c r="C197" s="38" t="s">
        <v>2290</v>
      </c>
      <c r="D197" s="623" t="str">
        <f>VLOOKUP(C197,'SNP1.24+CHU192+DER12.23+FD1.24'!$A$2:$D$50000,3, FALSE)</f>
        <v>H</v>
      </c>
      <c r="E197" s="624">
        <f>'MCQ OUR'!E197</f>
        <v>392</v>
      </c>
      <c r="F197" s="625" t="str">
        <f>VLOOKUP(C197,'SNP1.24+CHU192+DER12.23+FD1.24'!$A$2:$D$50000,4, FALSE)</f>
        <v>28,46</v>
      </c>
      <c r="G197" s="424">
        <f t="shared" si="36"/>
        <v>11156.32</v>
      </c>
      <c r="H197" s="425">
        <f t="shared" ca="1" si="37"/>
        <v>0.32779999999999998</v>
      </c>
      <c r="I197" s="426">
        <f t="shared" ca="1" si="38"/>
        <v>37.79</v>
      </c>
      <c r="J197" s="626">
        <f t="shared" ca="1" si="39"/>
        <v>14813.68</v>
      </c>
      <c r="K197" s="603"/>
      <c r="L197" s="156" t="s">
        <v>29444</v>
      </c>
      <c r="M197" s="202"/>
      <c r="N197" s="22"/>
    </row>
    <row r="198" spans="1:22" s="39" customFormat="1" ht="36" customHeight="1" outlineLevel="2" x14ac:dyDescent="0.25">
      <c r="A198" s="317" t="s">
        <v>54437</v>
      </c>
      <c r="B198" s="422" t="str">
        <f>VLOOKUP(C198,'SNP1.24+CHU192+DER12.23+FD1.24'!$A$2:$C$50000,2, FALSE)</f>
        <v>OPERADOR DE GUINDASTE COM ENCARGOS COMPLEMENTARES</v>
      </c>
      <c r="C198" s="38" t="s">
        <v>6121</v>
      </c>
      <c r="D198" s="623" t="str">
        <f>VLOOKUP(C198,'SNP1.24+CHU192+DER12.23+FD1.24'!$A$2:$D$50000,3, FALSE)</f>
        <v>H</v>
      </c>
      <c r="E198" s="624">
        <f>'MCQ OUR'!E198</f>
        <v>392</v>
      </c>
      <c r="F198" s="625" t="str">
        <f>VLOOKUP(C198,'SNP1.24+CHU192+DER12.23+FD1.24'!$A$2:$D$50000,4, FALSE)</f>
        <v>25,86</v>
      </c>
      <c r="G198" s="424">
        <f t="shared" si="36"/>
        <v>10137.120000000001</v>
      </c>
      <c r="H198" s="425">
        <f t="shared" ca="1" si="37"/>
        <v>0.32779999999999998</v>
      </c>
      <c r="I198" s="426">
        <f t="shared" ca="1" si="38"/>
        <v>34.340000000000003</v>
      </c>
      <c r="J198" s="626">
        <f t="shared" ca="1" si="39"/>
        <v>13461.28</v>
      </c>
      <c r="K198" s="603"/>
      <c r="L198" s="156" t="s">
        <v>29444</v>
      </c>
      <c r="M198" s="202"/>
      <c r="N198" s="22"/>
    </row>
    <row r="199" spans="1:22" s="40" customFormat="1" ht="12.75" outlineLevel="1" thickBot="1" x14ac:dyDescent="0.25">
      <c r="A199" s="318"/>
      <c r="B199" s="10" t="s">
        <v>9</v>
      </c>
      <c r="C199" s="11"/>
      <c r="D199" s="12"/>
      <c r="E199" s="13"/>
      <c r="F199" s="13"/>
      <c r="G199" s="147">
        <f>SUM(G189:G198)</f>
        <v>3334992.8300000005</v>
      </c>
      <c r="H199" s="148"/>
      <c r="I199" s="149"/>
      <c r="J199" s="150">
        <f ca="1">SUM(J189:J198)</f>
        <v>4428087.04</v>
      </c>
      <c r="K199" s="185"/>
      <c r="L199" s="209"/>
      <c r="M199" s="204"/>
      <c r="N199" s="16"/>
      <c r="O199" s="39"/>
      <c r="P199" s="39"/>
      <c r="Q199" s="39"/>
      <c r="R199" s="39"/>
      <c r="S199" s="39"/>
      <c r="T199" s="39"/>
      <c r="U199" s="39"/>
      <c r="V199" s="39"/>
    </row>
    <row r="200" spans="1:22" s="33" customFormat="1" ht="17.45" customHeight="1" thickBot="1" x14ac:dyDescent="0.3">
      <c r="A200" s="315">
        <v>4</v>
      </c>
      <c r="B200" s="245" t="s">
        <v>29477</v>
      </c>
      <c r="C200" s="29"/>
      <c r="D200" s="2"/>
      <c r="E200" s="462"/>
      <c r="F200" s="2"/>
      <c r="G200" s="30">
        <f>G206+G213+G218+G226+G237+G249</f>
        <v>5442595.21</v>
      </c>
      <c r="H200" s="2"/>
      <c r="I200" s="2"/>
      <c r="J200" s="31">
        <f ca="1">J206+J213+J218+J226+J237+J249</f>
        <v>7227620.7200000007</v>
      </c>
      <c r="K200" s="186"/>
      <c r="L200" s="15"/>
      <c r="M200" s="23"/>
      <c r="N200" s="15"/>
      <c r="O200" s="39"/>
      <c r="P200" s="39"/>
      <c r="Q200" s="39"/>
      <c r="R200" s="39"/>
      <c r="S200" s="39"/>
      <c r="T200" s="39"/>
      <c r="U200" s="39"/>
      <c r="V200" s="39"/>
    </row>
    <row r="201" spans="1:22" s="34" customFormat="1" outlineLevel="1" x14ac:dyDescent="0.25">
      <c r="A201" s="319" t="s">
        <v>12526</v>
      </c>
      <c r="B201" s="627" t="s">
        <v>18502</v>
      </c>
      <c r="C201" s="628"/>
      <c r="D201" s="629"/>
      <c r="E201" s="146"/>
      <c r="F201" s="146"/>
      <c r="G201" s="5"/>
      <c r="H201" s="5"/>
      <c r="I201" s="5"/>
      <c r="J201" s="17"/>
      <c r="K201" s="145"/>
      <c r="L201" s="210"/>
      <c r="M201" s="111"/>
      <c r="N201" s="6"/>
      <c r="O201" s="39"/>
      <c r="P201" s="39"/>
      <c r="Q201" s="39"/>
      <c r="R201" s="39"/>
      <c r="S201" s="39"/>
      <c r="T201" s="39"/>
      <c r="U201" s="39"/>
      <c r="V201" s="39"/>
    </row>
    <row r="202" spans="1:22" s="39" customFormat="1" ht="42" customHeight="1" outlineLevel="2" x14ac:dyDescent="0.25">
      <c r="A202" s="317" t="s">
        <v>12527</v>
      </c>
      <c r="B202" s="422" t="str">
        <f>VLOOKUP(C202,'SNP1.24+CHU192+DER12.23+FD1.24'!$A$2:$C$50000,2, FALSE)</f>
        <v>DEMOLIÇÃO DE LAJES, EM CONCRETO ARMADO, DE FORMA MECANIZADA COM MARTELETE, SEM REAPROVEITAMENTO. AF_09/2023</v>
      </c>
      <c r="C202" s="38" t="s">
        <v>5956</v>
      </c>
      <c r="D202" s="623" t="str">
        <f>VLOOKUP(C202,'SNP1.24+CHU192+DER12.23+FD1.24'!$A$2:$D$50000,3, FALSE)</f>
        <v>M3</v>
      </c>
      <c r="E202" s="624">
        <f>'MCQ OUR'!E202</f>
        <v>1641.8933999999999</v>
      </c>
      <c r="F202" s="625" t="str">
        <f>VLOOKUP(C202,'SNP1.24+CHU192+DER12.23+FD1.24'!$A$2:$D$50000,4, FALSE)</f>
        <v>90,11</v>
      </c>
      <c r="G202" s="424">
        <f>ROUND(E202*F202,2)</f>
        <v>147951.01</v>
      </c>
      <c r="H202" s="425">
        <f ca="1">IF(K202="",$G$10,$G$9)</f>
        <v>0.32779999999999998</v>
      </c>
      <c r="I202" s="426">
        <f ca="1">ROUND(F202*H202+F202,2)</f>
        <v>119.65</v>
      </c>
      <c r="J202" s="626">
        <f ca="1">ROUND(E202*I202,2)</f>
        <v>196452.55</v>
      </c>
      <c r="K202" s="603"/>
      <c r="L202" s="156" t="s">
        <v>29437</v>
      </c>
      <c r="M202" s="202"/>
      <c r="N202" s="22"/>
    </row>
    <row r="203" spans="1:22" s="39" customFormat="1" ht="50.45" customHeight="1" outlineLevel="2" x14ac:dyDescent="0.25">
      <c r="A203" s="317" t="s">
        <v>12528</v>
      </c>
      <c r="B203" s="422" t="str">
        <f>VLOOKUP(C203,'SNP1.24+CHU192+DER12.23+FD1.24'!$A$2:$C$50000,2, FALSE)</f>
        <v>CARGA, MANOBRA E DESCARGA DE ENTULHO EM CAMINHÃO BASCULANTE 10 M³ - CARGA COM ESCAVADEIRA HIDRÁULICA  (CAÇAMBA DE 0,80 M³ / 111 HP) E DESCARGA LIVRE (UNIDADE: M3). AF_07/2020</v>
      </c>
      <c r="C203" s="38" t="s">
        <v>11391</v>
      </c>
      <c r="D203" s="623" t="str">
        <f>VLOOKUP(C203,'SNP1.24+CHU192+DER12.23+FD1.24'!$A$2:$D$50000,3, FALSE)</f>
        <v>M3</v>
      </c>
      <c r="E203" s="624">
        <f>'MCQ OUR'!E203</f>
        <v>2052.3667500000001</v>
      </c>
      <c r="F203" s="625" t="str">
        <f>VLOOKUP(C203,'SNP1.24+CHU192+DER12.23+FD1.24'!$A$2:$D$50000,4, FALSE)</f>
        <v>9,05</v>
      </c>
      <c r="G203" s="424">
        <f>ROUND(E203*F203,2)</f>
        <v>18573.919999999998</v>
      </c>
      <c r="H203" s="425">
        <f ca="1">IF(K203="",$G$10,$G$9)</f>
        <v>0.32779999999999998</v>
      </c>
      <c r="I203" s="426">
        <f ca="1">ROUND(F203*H203+F203,2)</f>
        <v>12.02</v>
      </c>
      <c r="J203" s="626">
        <f ca="1">ROUND(E203*I203,2)</f>
        <v>24669.45</v>
      </c>
      <c r="K203" s="603"/>
      <c r="L203" s="156" t="s">
        <v>18504</v>
      </c>
      <c r="M203" s="202"/>
      <c r="N203" s="22"/>
    </row>
    <row r="204" spans="1:22" s="39" customFormat="1" ht="38.450000000000003" customHeight="1" outlineLevel="2" x14ac:dyDescent="0.25">
      <c r="A204" s="317" t="s">
        <v>16689</v>
      </c>
      <c r="B204" s="422" t="str">
        <f>VLOOKUP(C204,'SNP1.24+CHU192+DER12.23+FD1.24'!$A$2:$C$50000,2, FALSE)</f>
        <v>TRANSPORTE COM CAMINHÃO BASCULANTE DE 10 M³, EM VIA URBANA PAVIMENTADA, DMT ATÉ 30 KM (UNIDADE: M3XKM). AF_07/2020</v>
      </c>
      <c r="C204" s="38" t="s">
        <v>6023</v>
      </c>
      <c r="D204" s="623" t="str">
        <f>VLOOKUP(C204,'SNP1.24+CHU192+DER12.23+FD1.24'!$A$2:$D$50000,3, FALSE)</f>
        <v>M3XKM</v>
      </c>
      <c r="E204" s="624">
        <f>'MCQ OUR'!E204</f>
        <v>19928.481142500004</v>
      </c>
      <c r="F204" s="625" t="str">
        <f>VLOOKUP(C204,'SNP1.24+CHU192+DER12.23+FD1.24'!$A$2:$D$50000,4, FALSE)</f>
        <v>2,49</v>
      </c>
      <c r="G204" s="424">
        <f>ROUND(E204*F204,2)</f>
        <v>49621.919999999998</v>
      </c>
      <c r="H204" s="425">
        <f ca="1">IF(K204="",$G$10,$G$9)</f>
        <v>0.32779999999999998</v>
      </c>
      <c r="I204" s="426">
        <f ca="1">ROUND(F204*H204+F204,2)</f>
        <v>3.31</v>
      </c>
      <c r="J204" s="626">
        <f ca="1">ROUND(E204*I204,2)</f>
        <v>65963.27</v>
      </c>
      <c r="K204" s="603"/>
      <c r="L204" s="156" t="s">
        <v>29438</v>
      </c>
      <c r="M204" s="202"/>
      <c r="N204" s="22"/>
    </row>
    <row r="205" spans="1:22" s="39" customFormat="1" ht="24" outlineLevel="2" x14ac:dyDescent="0.25">
      <c r="A205" s="317" t="s">
        <v>16690</v>
      </c>
      <c r="B205" s="422" t="str">
        <f>VLOOKUP(C205,'SNP1.24+CHU192+DER12.23+FD1.24'!$A$2:$C$50000,2, FALSE)</f>
        <v>ESPALHAMENTO DE MATERIAL COM TRATOR DE ESTEIRAS. AF_11/2019</v>
      </c>
      <c r="C205" s="38" t="s">
        <v>7366</v>
      </c>
      <c r="D205" s="623" t="str">
        <f>VLOOKUP(C205,'SNP1.24+CHU192+DER12.23+FD1.24'!$A$2:$D$50000,3, FALSE)</f>
        <v>M3</v>
      </c>
      <c r="E205" s="624">
        <f>'MCQ OUR'!E205</f>
        <v>2052.3667500000001</v>
      </c>
      <c r="F205" s="625" t="str">
        <f>VLOOKUP(C205,'SNP1.24+CHU192+DER12.23+FD1.24'!$A$2:$D$50000,4, FALSE)</f>
        <v>1,45</v>
      </c>
      <c r="G205" s="424">
        <f>ROUND(E205*F205,2)</f>
        <v>2975.93</v>
      </c>
      <c r="H205" s="425">
        <f ca="1">IF(K205="",$G$10,$G$9)</f>
        <v>0.32779999999999998</v>
      </c>
      <c r="I205" s="426">
        <f ca="1">ROUND(F205*H205+F205,2)</f>
        <v>1.93</v>
      </c>
      <c r="J205" s="626">
        <f ca="1">ROUND(E205*I205,2)</f>
        <v>3961.07</v>
      </c>
      <c r="K205" s="603"/>
      <c r="L205" s="156" t="s">
        <v>11833</v>
      </c>
      <c r="M205" s="202"/>
      <c r="N205" s="22"/>
    </row>
    <row r="206" spans="1:22" s="40" customFormat="1" ht="12.75" outlineLevel="1" thickBot="1" x14ac:dyDescent="0.25">
      <c r="A206" s="318"/>
      <c r="B206" s="10" t="s">
        <v>9</v>
      </c>
      <c r="C206" s="11"/>
      <c r="D206" s="12"/>
      <c r="E206" s="13"/>
      <c r="F206" s="13"/>
      <c r="G206" s="147">
        <f>SUM(G202:G205)</f>
        <v>219122.77999999997</v>
      </c>
      <c r="H206" s="148"/>
      <c r="I206" s="149"/>
      <c r="J206" s="150">
        <f ca="1">SUM(J202:J205)</f>
        <v>291046.34000000003</v>
      </c>
      <c r="K206" s="185"/>
      <c r="L206" s="209"/>
      <c r="M206" s="204"/>
      <c r="N206" s="16"/>
      <c r="O206" s="39"/>
      <c r="P206" s="39"/>
      <c r="Q206" s="39"/>
      <c r="R206" s="39"/>
      <c r="S206" s="39"/>
      <c r="T206" s="39"/>
      <c r="U206" s="39"/>
      <c r="V206" s="39"/>
    </row>
    <row r="207" spans="1:22" s="34" customFormat="1" ht="14.45" customHeight="1" outlineLevel="1" x14ac:dyDescent="0.25">
      <c r="A207" s="319" t="s">
        <v>18559</v>
      </c>
      <c r="B207" s="627" t="s">
        <v>29414</v>
      </c>
      <c r="C207" s="628"/>
      <c r="D207" s="629"/>
      <c r="E207" s="146"/>
      <c r="F207" s="146"/>
      <c r="G207" s="5"/>
      <c r="H207" s="5"/>
      <c r="I207" s="5"/>
      <c r="J207" s="17"/>
      <c r="K207" s="145"/>
      <c r="L207" s="210"/>
      <c r="M207" s="111"/>
      <c r="N207" s="6"/>
      <c r="O207" s="39"/>
      <c r="P207" s="39"/>
      <c r="Q207" s="39"/>
      <c r="R207" s="39"/>
      <c r="S207" s="39"/>
      <c r="T207" s="39"/>
      <c r="U207" s="39"/>
      <c r="V207" s="39"/>
    </row>
    <row r="208" spans="1:22" s="39" customFormat="1" ht="60" outlineLevel="2" x14ac:dyDescent="0.25">
      <c r="A208" s="317" t="s">
        <v>18560</v>
      </c>
      <c r="B208" s="422" t="str">
        <f>VLOOKUP(C208,'SNP1.24+CHU192+DER12.23+FD1.24'!$A$2:$C$50000,2, FALSE)</f>
        <v>ESCAVAÇÃO MECANIZADA DE VALA COM PROF. ATÉ 1,5 M (MÉDIA MONTANTE E JUSANTE/UMA COMPOSIÇÃO POR TRECHO), ESCAVADEIRA (0,8 M3), LARG. DE 1,5 M A 2,5 M, EM SOLO DE 2A CATEGORIA, EM LOCAIS COM ALTO NÍVEL DE INTERFERÊNCIA. AF_02/2021</v>
      </c>
      <c r="C208" s="38" t="s">
        <v>10825</v>
      </c>
      <c r="D208" s="623" t="str">
        <f>VLOOKUP(C208,'SNP1.24+CHU192+DER12.23+FD1.24'!$A$2:$D$50000,3, FALSE)</f>
        <v>M3</v>
      </c>
      <c r="E208" s="624">
        <f>'MCQ OUR'!E208</f>
        <v>23281.050000000003</v>
      </c>
      <c r="F208" s="625" t="str">
        <f>VLOOKUP(C208,'SNP1.24+CHU192+DER12.23+FD1.24'!$A$2:$D$50000,4, FALSE)</f>
        <v>14,60</v>
      </c>
      <c r="G208" s="424">
        <f>ROUND(E208*F208,2)</f>
        <v>339903.33</v>
      </c>
      <c r="H208" s="425">
        <f ca="1">IF(K208="",$G$10,$G$9)</f>
        <v>0.32779999999999998</v>
      </c>
      <c r="I208" s="426">
        <f ca="1">ROUND(F208*H208+F208,2)</f>
        <v>19.39</v>
      </c>
      <c r="J208" s="626">
        <f ca="1">ROUND(E208*I208,2)</f>
        <v>451419.56</v>
      </c>
      <c r="K208" s="603"/>
      <c r="L208" s="156" t="s">
        <v>29439</v>
      </c>
      <c r="M208" s="202"/>
      <c r="N208" s="22"/>
    </row>
    <row r="209" spans="1:22" s="39" customFormat="1" ht="37.9" customHeight="1" outlineLevel="2" x14ac:dyDescent="0.25">
      <c r="A209" s="317" t="s">
        <v>18561</v>
      </c>
      <c r="B209" s="422" t="str">
        <f>VLOOKUP(C209,'SNP1.24+CHU192+DER12.23+FD1.24'!$A$2:$C$50000,2, FALSE)</f>
        <v>REATERRO MECANIZADO DE VALA COM MINICARREGADEIRA, COM COMPACTADOR DE SOLOS DE PERCUSSÃO. AF_08/2023</v>
      </c>
      <c r="C209" s="38" t="s">
        <v>18240</v>
      </c>
      <c r="D209" s="623" t="str">
        <f>VLOOKUP(C209,'SNP1.24+CHU192+DER12.23+FD1.24'!$A$2:$D$50000,3, FALSE)</f>
        <v>M3</v>
      </c>
      <c r="E209" s="624">
        <f>'MCQ OUR'!E209</f>
        <v>7429.52</v>
      </c>
      <c r="F209" s="625" t="str">
        <f>VLOOKUP(C209,'SNP1.24+CHU192+DER12.23+FD1.24'!$A$2:$D$50000,4, FALSE)</f>
        <v>26,91</v>
      </c>
      <c r="G209" s="424">
        <f>ROUND(E209*F209,2)</f>
        <v>199928.38</v>
      </c>
      <c r="H209" s="425">
        <f ca="1">IF(K209="",$G$10,$G$9)</f>
        <v>0.32779999999999998</v>
      </c>
      <c r="I209" s="426">
        <f ca="1">ROUND(F209*H209+F209,2)</f>
        <v>35.729999999999997</v>
      </c>
      <c r="J209" s="626">
        <f ca="1">ROUND(E209*I209,2)</f>
        <v>265456.75</v>
      </c>
      <c r="K209" s="603"/>
      <c r="L209" s="156" t="s">
        <v>18501</v>
      </c>
      <c r="M209" s="202"/>
      <c r="N209" s="22"/>
    </row>
    <row r="210" spans="1:22" s="39" customFormat="1" ht="49.9" customHeight="1" outlineLevel="2" x14ac:dyDescent="0.25">
      <c r="A210" s="317" t="s">
        <v>18562</v>
      </c>
      <c r="B210" s="422" t="str">
        <f>VLOOKUP(C210,'SNP1.24+CHU192+DER12.23+FD1.24'!$A$2:$C$50000,2, FALSE)</f>
        <v>CARGA, MANOBRA E DESCARGA DE SOLOS E MATERIAIS GRANULARES EM CAMINHÃO BASCULANTE 10 M³ - CARGA COM ESCAVADEIRA HIDRÁULICA (CAÇAMBA DE 1,20 M³ / 155 HP) E DESCARGA LIVRE (UNIDADE: M3). AF_07/2020</v>
      </c>
      <c r="C210" s="38" t="s">
        <v>11383</v>
      </c>
      <c r="D210" s="623" t="str">
        <f>VLOOKUP(C210,'SNP1.24+CHU192+DER12.23+FD1.24'!$A$2:$D$50000,3, FALSE)</f>
        <v>M3</v>
      </c>
      <c r="E210" s="624">
        <f>'MCQ OUR'!E210</f>
        <v>19814.412500000002</v>
      </c>
      <c r="F210" s="625" t="str">
        <f>VLOOKUP(C210,'SNP1.24+CHU192+DER12.23+FD1.24'!$A$2:$D$50000,4, FALSE)</f>
        <v>7,00</v>
      </c>
      <c r="G210" s="424">
        <f>ROUND(E210*F210,2)</f>
        <v>138700.89000000001</v>
      </c>
      <c r="H210" s="425">
        <f ca="1">IF(K210="",$G$10,$G$9)</f>
        <v>0.32779999999999998</v>
      </c>
      <c r="I210" s="426">
        <f ca="1">ROUND(F210*H210+F210,2)</f>
        <v>9.2899999999999991</v>
      </c>
      <c r="J210" s="626">
        <f ca="1">ROUND(E210*I210,2)</f>
        <v>184075.89</v>
      </c>
      <c r="K210" s="603"/>
      <c r="L210" s="156" t="s">
        <v>18520</v>
      </c>
      <c r="M210" s="202"/>
      <c r="N210" s="22"/>
    </row>
    <row r="211" spans="1:22" s="39" customFormat="1" ht="42.6" customHeight="1" outlineLevel="2" x14ac:dyDescent="0.25">
      <c r="A211" s="317" t="s">
        <v>18563</v>
      </c>
      <c r="B211" s="422" t="str">
        <f>VLOOKUP(C211,'SNP1.24+CHU192+DER12.23+FD1.24'!$A$2:$C$50000,2, FALSE)</f>
        <v>TRANSPORTE COM CAMINHÃO BASCULANTE DE 10 M³, EM VIA URBANA PAVIMENTADA, DMT ATÉ 30 KM (UNIDADE: M3XKM). AF_07/2020</v>
      </c>
      <c r="C211" s="38" t="s">
        <v>6023</v>
      </c>
      <c r="D211" s="623" t="str">
        <f>VLOOKUP(C211,'SNP1.24+CHU192+DER12.23+FD1.24'!$A$2:$D$50000,3, FALSE)</f>
        <v>M3XKM</v>
      </c>
      <c r="E211" s="624">
        <f>'MCQ OUR'!E211</f>
        <v>192397.94537500004</v>
      </c>
      <c r="F211" s="625" t="str">
        <f>VLOOKUP(C211,'SNP1.24+CHU192+DER12.23+FD1.24'!$A$2:$D$50000,4, FALSE)</f>
        <v>2,49</v>
      </c>
      <c r="G211" s="424">
        <f>ROUND(E211*F211,2)</f>
        <v>479070.88</v>
      </c>
      <c r="H211" s="425">
        <f ca="1">IF(K211="",$G$10,$G$9)</f>
        <v>0.32779999999999998</v>
      </c>
      <c r="I211" s="426">
        <f ca="1">ROUND(F211*H211+F211,2)</f>
        <v>3.31</v>
      </c>
      <c r="J211" s="626">
        <f ca="1">ROUND(E211*I211,2)</f>
        <v>636837.19999999995</v>
      </c>
      <c r="K211" s="603"/>
      <c r="L211" s="156" t="s">
        <v>29438</v>
      </c>
      <c r="M211" s="202"/>
      <c r="N211" s="22"/>
    </row>
    <row r="212" spans="1:22" s="39" customFormat="1" ht="28.9" customHeight="1" outlineLevel="2" x14ac:dyDescent="0.25">
      <c r="A212" s="317" t="s">
        <v>18564</v>
      </c>
      <c r="B212" s="422" t="str">
        <f>VLOOKUP(C212,'SNP1.24+CHU192+DER12.23+FD1.24'!$A$2:$C$50000,2, FALSE)</f>
        <v>ESPALHAMENTO DE MATERIAL COM TRATOR DE ESTEIRAS. AF_11/2019</v>
      </c>
      <c r="C212" s="38" t="s">
        <v>7366</v>
      </c>
      <c r="D212" s="623" t="str">
        <f>VLOOKUP(C212,'SNP1.24+CHU192+DER12.23+FD1.24'!$A$2:$D$50000,3, FALSE)</f>
        <v>M3</v>
      </c>
      <c r="E212" s="624">
        <f>'MCQ OUR'!E212</f>
        <v>19814.412500000002</v>
      </c>
      <c r="F212" s="625" t="str">
        <f>VLOOKUP(C212,'SNP1.24+CHU192+DER12.23+FD1.24'!$A$2:$D$50000,4, FALSE)</f>
        <v>1,45</v>
      </c>
      <c r="G212" s="424">
        <f>ROUND(E212*F212,2)</f>
        <v>28730.9</v>
      </c>
      <c r="H212" s="425">
        <f ca="1">IF(K212="",$G$10,$G$9)</f>
        <v>0.32779999999999998</v>
      </c>
      <c r="I212" s="426">
        <f ca="1">ROUND(F212*H212+F212,2)</f>
        <v>1.93</v>
      </c>
      <c r="J212" s="626">
        <f ca="1">ROUND(E212*I212,2)</f>
        <v>38241.82</v>
      </c>
      <c r="K212" s="603"/>
      <c r="L212" s="156" t="s">
        <v>11833</v>
      </c>
      <c r="M212" s="202"/>
      <c r="N212" s="22"/>
    </row>
    <row r="213" spans="1:22" s="40" customFormat="1" ht="12.75" outlineLevel="1" thickBot="1" x14ac:dyDescent="0.25">
      <c r="A213" s="318"/>
      <c r="B213" s="10" t="s">
        <v>9</v>
      </c>
      <c r="C213" s="11"/>
      <c r="D213" s="12"/>
      <c r="E213" s="13"/>
      <c r="F213" s="13"/>
      <c r="G213" s="147">
        <f>SUM(G208:G212)</f>
        <v>1186334.3799999999</v>
      </c>
      <c r="H213" s="148"/>
      <c r="I213" s="149"/>
      <c r="J213" s="150">
        <f ca="1">SUM(J208:J212)</f>
        <v>1576031.22</v>
      </c>
      <c r="K213" s="185"/>
      <c r="L213" s="209"/>
      <c r="M213" s="204"/>
      <c r="N213" s="16"/>
      <c r="O213" s="39"/>
      <c r="P213" s="39"/>
      <c r="Q213" s="39"/>
      <c r="R213" s="39"/>
      <c r="S213" s="39"/>
      <c r="T213" s="39"/>
      <c r="U213" s="39"/>
      <c r="V213" s="39"/>
    </row>
    <row r="214" spans="1:22" s="34" customFormat="1" outlineLevel="1" x14ac:dyDescent="0.25">
      <c r="A214" s="319" t="s">
        <v>18565</v>
      </c>
      <c r="B214" s="627" t="s">
        <v>29418</v>
      </c>
      <c r="C214" s="628"/>
      <c r="D214" s="629"/>
      <c r="E214" s="146"/>
      <c r="F214" s="146"/>
      <c r="G214" s="5"/>
      <c r="H214" s="5"/>
      <c r="I214" s="5"/>
      <c r="J214" s="17"/>
      <c r="K214" s="145"/>
      <c r="L214" s="210"/>
      <c r="M214" s="111"/>
      <c r="N214" s="6"/>
      <c r="O214" s="39"/>
      <c r="P214" s="39"/>
      <c r="Q214" s="39"/>
      <c r="R214" s="39"/>
      <c r="S214" s="39"/>
      <c r="T214" s="39"/>
      <c r="U214" s="39"/>
      <c r="V214" s="39"/>
    </row>
    <row r="215" spans="1:22" s="39" customFormat="1" ht="46.15" customHeight="1" outlineLevel="2" x14ac:dyDescent="0.25">
      <c r="A215" s="317" t="s">
        <v>18566</v>
      </c>
      <c r="B215" s="422" t="str">
        <f>VLOOKUP(C215,'SNP1.24+CHU192+DER12.23+FD1.24'!$A$2:$C$50000,2, FALSE)</f>
        <v xml:space="preserve">PEDRA DE MAO OU PEDRA RACHAO PARA ARRIMO/FUNDACAO (POSTO PEDREIRA/FORNECEDOR, SEM FRETE)                                                                                                                                                                                                                                                                                                                                                                                                                  </v>
      </c>
      <c r="C215" s="38">
        <v>4730</v>
      </c>
      <c r="D215" s="623" t="str">
        <f>VLOOKUP(C215,'SNP1.24+CHU192+DER12.23+FD1.24'!$A$2:$D$50000,3, FALSE)</f>
        <v xml:space="preserve">M3    </v>
      </c>
      <c r="E215" s="624">
        <f>'MCQ OUR'!E215</f>
        <v>2604.8000000000002</v>
      </c>
      <c r="F215" s="625" t="str">
        <f>VLOOKUP(C215,'SNP1.24+CHU192+DER12.23+FD1.24'!$A$2:$D$50000,4, FALSE)</f>
        <v>65,45</v>
      </c>
      <c r="G215" s="424">
        <f>ROUND(E215*F215,2)</f>
        <v>170484.16</v>
      </c>
      <c r="H215" s="425">
        <f ca="1">IF(K215="",$G$10,$G$9)</f>
        <v>0.32779999999999998</v>
      </c>
      <c r="I215" s="426">
        <f ca="1">ROUND(F215*H215+F215,2)</f>
        <v>86.9</v>
      </c>
      <c r="J215" s="626">
        <f ca="1">ROUND(E215*I215,2)</f>
        <v>226357.12</v>
      </c>
      <c r="K215" s="603"/>
      <c r="L215" s="156" t="s">
        <v>29440</v>
      </c>
      <c r="M215" s="202"/>
      <c r="N215" s="22"/>
    </row>
    <row r="216" spans="1:22" s="39" customFormat="1" ht="65.45" customHeight="1" outlineLevel="2" x14ac:dyDescent="0.25">
      <c r="A216" s="317" t="s">
        <v>18567</v>
      </c>
      <c r="B216" s="422" t="str">
        <f>VLOOKUP(C216,'SNP1.24+CHU192+DER12.23+FD1.24'!$A$2:$C$50000,2, FALSE)</f>
        <v>CARGA, MANOBRA E DESCARGA DE SOLOS E MATERIAIS GRANULARES EM CAMINHÃO BASCULANTE 10 M³ - CARGA COM PÁ CARREGADEIRA (CAÇAMBA DE 1,7 A 2,8 M³ / 128 HP) E DESCARGA LIVRE (UNIDADE: M3). AF_07/2020</v>
      </c>
      <c r="C216" s="38" t="s">
        <v>11353</v>
      </c>
      <c r="D216" s="623" t="str">
        <f>VLOOKUP(C216,'SNP1.24+CHU192+DER12.23+FD1.24'!$A$2:$D$50000,3, FALSE)</f>
        <v>M3</v>
      </c>
      <c r="E216" s="624">
        <f>'MCQ OUR'!E216</f>
        <v>2604.8000000000002</v>
      </c>
      <c r="F216" s="625" t="str">
        <f>VLOOKUP(C216,'SNP1.24+CHU192+DER12.23+FD1.24'!$A$2:$D$50000,4, FALSE)</f>
        <v>8,59</v>
      </c>
      <c r="G216" s="424">
        <f>ROUND(E216*F216,2)</f>
        <v>22375.23</v>
      </c>
      <c r="H216" s="425">
        <f ca="1">IF(K216="",$G$10,$G$9)</f>
        <v>0.32779999999999998</v>
      </c>
      <c r="I216" s="426">
        <f ca="1">ROUND(F216*H216+F216,2)</f>
        <v>11.41</v>
      </c>
      <c r="J216" s="626">
        <f ca="1">ROUND(E216*I216,2)</f>
        <v>29720.77</v>
      </c>
      <c r="K216" s="603"/>
      <c r="L216" s="156" t="s">
        <v>29441</v>
      </c>
      <c r="M216" s="202"/>
      <c r="N216" s="22"/>
    </row>
    <row r="217" spans="1:22" s="39" customFormat="1" ht="50.45" customHeight="1" outlineLevel="2" x14ac:dyDescent="0.25">
      <c r="A217" s="317" t="s">
        <v>18568</v>
      </c>
      <c r="B217" s="422" t="str">
        <f>VLOOKUP(C217,'SNP1.24+CHU192+DER12.23+FD1.24'!$A$2:$C$50000,2, FALSE)</f>
        <v>TRANSPORTE COM CAMINHÃO BASCULANTE DE 10 M³, EM VIA URBANA PAVIMENTADA, DMT ATÉ 30 KM (UNIDADE: M3XKM). AF_07/2020</v>
      </c>
      <c r="C217" s="38" t="s">
        <v>6023</v>
      </c>
      <c r="D217" s="623" t="str">
        <f>VLOOKUP(C217,'SNP1.24+CHU192+DER12.23+FD1.24'!$A$2:$D$50000,3, FALSE)</f>
        <v>M3XKM</v>
      </c>
      <c r="E217" s="624">
        <f>'MCQ OUR'!E217</f>
        <v>26907.584000000003</v>
      </c>
      <c r="F217" s="625" t="str">
        <f>VLOOKUP(C217,'SNP1.24+CHU192+DER12.23+FD1.24'!$A$2:$D$50000,4, FALSE)</f>
        <v>2,49</v>
      </c>
      <c r="G217" s="424">
        <f>ROUND(E217*F217,2)</f>
        <v>66999.88</v>
      </c>
      <c r="H217" s="425">
        <f ca="1">IF(K217="",$G$10,$G$9)</f>
        <v>0.32779999999999998</v>
      </c>
      <c r="I217" s="426">
        <f ca="1">ROUND(F217*H217+F217,2)</f>
        <v>3.31</v>
      </c>
      <c r="J217" s="626">
        <f ca="1">ROUND(E217*I217,2)</f>
        <v>89064.1</v>
      </c>
      <c r="K217" s="603"/>
      <c r="L217" s="156" t="s">
        <v>29442</v>
      </c>
      <c r="M217" s="202"/>
      <c r="N217" s="22"/>
    </row>
    <row r="218" spans="1:22" s="40" customFormat="1" ht="12.75" outlineLevel="1" thickBot="1" x14ac:dyDescent="0.25">
      <c r="A218" s="318"/>
      <c r="B218" s="10" t="s">
        <v>9</v>
      </c>
      <c r="C218" s="11"/>
      <c r="D218" s="12"/>
      <c r="E218" s="13"/>
      <c r="F218" s="13"/>
      <c r="G218" s="147">
        <f>SUM(G215:G217)</f>
        <v>259859.27000000002</v>
      </c>
      <c r="H218" s="148"/>
      <c r="I218" s="149"/>
      <c r="J218" s="150">
        <f ca="1">SUM(J215:J217)</f>
        <v>345141.99</v>
      </c>
      <c r="K218" s="185"/>
      <c r="L218" s="209"/>
      <c r="M218" s="204"/>
      <c r="N218" s="16"/>
      <c r="O218" s="39"/>
      <c r="P218" s="39"/>
      <c r="Q218" s="39"/>
      <c r="R218" s="39"/>
      <c r="S218" s="39"/>
      <c r="T218" s="39"/>
      <c r="U218" s="39"/>
      <c r="V218" s="39"/>
    </row>
    <row r="219" spans="1:22" s="34" customFormat="1" outlineLevel="1" x14ac:dyDescent="0.25">
      <c r="A219" s="319" t="s">
        <v>54439</v>
      </c>
      <c r="B219" s="627" t="s">
        <v>29417</v>
      </c>
      <c r="C219" s="628"/>
      <c r="D219" s="629"/>
      <c r="E219" s="146"/>
      <c r="F219" s="146"/>
      <c r="G219" s="5"/>
      <c r="H219" s="5"/>
      <c r="I219" s="5"/>
      <c r="J219" s="17"/>
      <c r="K219" s="145"/>
      <c r="L219" s="210"/>
      <c r="M219" s="111"/>
      <c r="N219" s="6"/>
      <c r="O219" s="39"/>
      <c r="P219" s="39"/>
      <c r="Q219" s="39"/>
      <c r="R219" s="39"/>
      <c r="S219" s="39"/>
      <c r="T219" s="39"/>
      <c r="U219" s="39"/>
      <c r="V219" s="39"/>
    </row>
    <row r="220" spans="1:22" s="39" customFormat="1" ht="30.6" customHeight="1" outlineLevel="2" x14ac:dyDescent="0.25">
      <c r="A220" s="317" t="s">
        <v>54438</v>
      </c>
      <c r="B220" s="422" t="str">
        <f>VLOOKUP(C220,'SNP1.24+CHU192+DER12.23+FD1.24'!$A$2:$C$50000,2, FALSE)</f>
        <v>LIMPEZA DE SUPERFÍCIE COM JATO DE ALTA PRESSÃO. AF_04/2019</v>
      </c>
      <c r="C220" s="38" t="s">
        <v>7772</v>
      </c>
      <c r="D220" s="623" t="str">
        <f>VLOOKUP(C220,'SNP1.24+CHU192+DER12.23+FD1.24'!$A$2:$D$50000,3, FALSE)</f>
        <v>M2</v>
      </c>
      <c r="E220" s="624">
        <f>'MCQ OUR'!E220</f>
        <v>394.56</v>
      </c>
      <c r="F220" s="625" t="str">
        <f>VLOOKUP(C220,'SNP1.24+CHU192+DER12.23+FD1.24'!$A$2:$D$50000,4, FALSE)</f>
        <v>2,28</v>
      </c>
      <c r="G220" s="424">
        <f t="shared" ref="G220:G225" si="40">ROUND(E220*F220,2)</f>
        <v>899.6</v>
      </c>
      <c r="H220" s="425">
        <f t="shared" ref="H220:H225" ca="1" si="41">IF(K220="",$G$10,$G$9)</f>
        <v>0.32779999999999998</v>
      </c>
      <c r="I220" s="426">
        <f t="shared" ref="I220:I225" ca="1" si="42">ROUND(F220*H220+F220,2)</f>
        <v>3.03</v>
      </c>
      <c r="J220" s="626">
        <f t="shared" ref="J220:J225" ca="1" si="43">ROUND(E220*I220,2)</f>
        <v>1195.52</v>
      </c>
      <c r="K220" s="603"/>
      <c r="L220" s="156" t="s">
        <v>18501</v>
      </c>
      <c r="M220" s="202"/>
      <c r="N220" s="22"/>
    </row>
    <row r="221" spans="1:22" s="39" customFormat="1" ht="36.6" customHeight="1" outlineLevel="2" x14ac:dyDescent="0.25">
      <c r="A221" s="317" t="s">
        <v>54440</v>
      </c>
      <c r="B221" s="422" t="str">
        <f>VLOOKUP(C221,'SNP1.24+CHU192+DER12.23+FD1.24'!$A$2:$C$50000,2, FALSE)</f>
        <v>ENCHIMENTO DE BRITA PARA DRENO, LANÇAMENTO MECANIZADO. AF_07/2021</v>
      </c>
      <c r="C221" s="38" t="s">
        <v>8850</v>
      </c>
      <c r="D221" s="623" t="str">
        <f>VLOOKUP(C221,'SNP1.24+CHU192+DER12.23+FD1.24'!$A$2:$D$50000,3, FALSE)</f>
        <v>M3</v>
      </c>
      <c r="E221" s="624">
        <f>'MCQ OUR'!E221</f>
        <v>1432.64</v>
      </c>
      <c r="F221" s="625" t="str">
        <f>VLOOKUP(C221,'SNP1.24+CHU192+DER12.23+FD1.24'!$A$2:$D$50000,4, FALSE)</f>
        <v>102,53</v>
      </c>
      <c r="G221" s="424">
        <f t="shared" si="40"/>
        <v>146888.57999999999</v>
      </c>
      <c r="H221" s="425">
        <f t="shared" ca="1" si="41"/>
        <v>0.32779999999999998</v>
      </c>
      <c r="I221" s="426">
        <f t="shared" ca="1" si="42"/>
        <v>136.13999999999999</v>
      </c>
      <c r="J221" s="626">
        <f t="shared" ca="1" si="43"/>
        <v>195039.61</v>
      </c>
      <c r="K221" s="603"/>
      <c r="L221" s="156" t="s">
        <v>29443</v>
      </c>
      <c r="M221" s="202"/>
      <c r="N221" s="22"/>
    </row>
    <row r="222" spans="1:22" s="39" customFormat="1" ht="48" outlineLevel="2" x14ac:dyDescent="0.25">
      <c r="A222" s="317" t="s">
        <v>54441</v>
      </c>
      <c r="B222" s="422" t="str">
        <f>VLOOKUP(C222,'SNP1.24+CHU192+DER12.23+FD1.24'!$A$2:$C$50000,2, FALSE)</f>
        <v xml:space="preserve">TUBO DRENO, CORRUGADO, ESPIRALADO, FLEXIVEL, PERFURADO, EM POLIETILENO DE ALTA DENSIDADE (PEAD), DN 65 MM, (2 1/2") PARA DRENAGEM - EM ROLO (NORMA DNIT 093/2006 - EM)                                                                                                                                                                                                                                                                                                                                    </v>
      </c>
      <c r="C222" s="38">
        <v>38051</v>
      </c>
      <c r="D222" s="623" t="str">
        <f>VLOOKUP(C222,'SNP1.24+CHU192+DER12.23+FD1.24'!$A$2:$D$50000,3, FALSE)</f>
        <v xml:space="preserve">M     </v>
      </c>
      <c r="E222" s="624">
        <f>'MCQ OUR'!E222</f>
        <v>481</v>
      </c>
      <c r="F222" s="625" t="str">
        <f>VLOOKUP(C222,'SNP1.24+CHU192+DER12.23+FD1.24'!$A$2:$D$50000,4, FALSE)</f>
        <v>7,49</v>
      </c>
      <c r="G222" s="424">
        <f t="shared" si="40"/>
        <v>3602.69</v>
      </c>
      <c r="H222" s="425">
        <f t="shared" ca="1" si="41"/>
        <v>0.32779999999999998</v>
      </c>
      <c r="I222" s="426">
        <f t="shared" ca="1" si="42"/>
        <v>9.9499999999999993</v>
      </c>
      <c r="J222" s="626">
        <f t="shared" ca="1" si="43"/>
        <v>4785.95</v>
      </c>
      <c r="K222" s="603"/>
      <c r="L222" s="156" t="s">
        <v>18501</v>
      </c>
      <c r="M222" s="202"/>
      <c r="N222" s="22"/>
    </row>
    <row r="223" spans="1:22" s="39" customFormat="1" ht="49.9" customHeight="1" outlineLevel="2" x14ac:dyDescent="0.25">
      <c r="A223" s="317" t="s">
        <v>54442</v>
      </c>
      <c r="B223" s="422" t="str">
        <f>VLOOKUP(C223,'SNP1.24+CHU192+DER12.23+FD1.24'!$A$2:$C$50000,2, FALSE)</f>
        <v>GEOTÊXTIL NÃO TECIDO 100% POLIÉSTER, RESISTÊNCIA A TRAÇÃO DE 9 KN/M (RT - 9), INSTALADO EM DRENO - FORNECIMENTO E INSTALAÇÃO. AF_07/2021</v>
      </c>
      <c r="C223" s="38" t="s">
        <v>8842</v>
      </c>
      <c r="D223" s="623" t="str">
        <f>VLOOKUP(C223,'SNP1.24+CHU192+DER12.23+FD1.24'!$A$2:$D$50000,3, FALSE)</f>
        <v>M2</v>
      </c>
      <c r="E223" s="624">
        <f>'MCQ OUR'!E223</f>
        <v>16300.72</v>
      </c>
      <c r="F223" s="625" t="str">
        <f>VLOOKUP(C223,'SNP1.24+CHU192+DER12.23+FD1.24'!$A$2:$D$50000,4, FALSE)</f>
        <v>10,02</v>
      </c>
      <c r="G223" s="424">
        <f t="shared" si="40"/>
        <v>163333.21</v>
      </c>
      <c r="H223" s="425">
        <f t="shared" ca="1" si="41"/>
        <v>0.32779999999999998</v>
      </c>
      <c r="I223" s="426">
        <f t="shared" ca="1" si="42"/>
        <v>13.3</v>
      </c>
      <c r="J223" s="626">
        <f t="shared" ca="1" si="43"/>
        <v>216799.58</v>
      </c>
      <c r="K223" s="603"/>
      <c r="L223" s="156" t="s">
        <v>29443</v>
      </c>
      <c r="M223" s="202"/>
      <c r="N223" s="22"/>
    </row>
    <row r="224" spans="1:22" s="39" customFormat="1" ht="49.9" customHeight="1" outlineLevel="2" x14ac:dyDescent="0.25">
      <c r="A224" s="317" t="s">
        <v>54443</v>
      </c>
      <c r="B224" s="422" t="str">
        <f>VLOOKUP(C224,'SNP1.24+CHU192+DER12.23+FD1.24'!$A$2:$C$50000,2, FALSE)</f>
        <v>GRAUTE FGK=30 MPA; TRAÇO 1:0,9:1,2:0,6 (EM MASSA SECA DE CIMENTO/ AREIA GROSSA/ BRITA 0/ ADITIVO) - PREPARO MECÂNICO COM BETONEIRA 400 L. AF_09/2021</v>
      </c>
      <c r="C224" s="38" t="s">
        <v>3299</v>
      </c>
      <c r="D224" s="623" t="str">
        <f>VLOOKUP(C224,'SNP1.24+CHU192+DER12.23+FD1.24'!$A$2:$D$50000,3, FALSE)</f>
        <v>M3</v>
      </c>
      <c r="E224" s="624">
        <f>'MCQ OUR'!E224</f>
        <v>2.165637260798039</v>
      </c>
      <c r="F224" s="625" t="str">
        <f>VLOOKUP(C224,'SNP1.24+CHU192+DER12.23+FD1.24'!$A$2:$D$50000,4, FALSE)</f>
        <v>598,57</v>
      </c>
      <c r="G224" s="424">
        <f t="shared" si="40"/>
        <v>1296.29</v>
      </c>
      <c r="H224" s="425">
        <f t="shared" ca="1" si="41"/>
        <v>0.32779999999999998</v>
      </c>
      <c r="I224" s="426">
        <f t="shared" ca="1" si="42"/>
        <v>794.78</v>
      </c>
      <c r="J224" s="626">
        <f t="shared" ca="1" si="43"/>
        <v>1721.21</v>
      </c>
      <c r="K224" s="603"/>
      <c r="L224" s="156" t="s">
        <v>18520</v>
      </c>
      <c r="M224" s="202"/>
      <c r="N224" s="22"/>
    </row>
    <row r="225" spans="1:22" s="39" customFormat="1" ht="42.6" customHeight="1" outlineLevel="2" x14ac:dyDescent="0.25">
      <c r="A225" s="317" t="s">
        <v>54444</v>
      </c>
      <c r="B225" s="422" t="str">
        <f>VLOOKUP(C225,'SNP1.24+CHU192+DER12.23+FD1.24'!$A$2:$C$50000,2, FALSE)</f>
        <v xml:space="preserve">JUNTA DILATACAO ELASTICA PARA CONCRETO (FUGENBAND) O-22, ATE 30 MCA                                                                                                                                                                                                                                                                                                                                                                                                                                       </v>
      </c>
      <c r="C225" s="38">
        <v>3681</v>
      </c>
      <c r="D225" s="623" t="str">
        <f>VLOOKUP(C225,'SNP1.24+CHU192+DER12.23+FD1.24'!$A$2:$D$50000,3, FALSE)</f>
        <v xml:space="preserve">M     </v>
      </c>
      <c r="E225" s="624">
        <f>'MCQ OUR'!E225</f>
        <v>182.6</v>
      </c>
      <c r="F225" s="625" t="str">
        <f>VLOOKUP(C225,'SNP1.24+CHU192+DER12.23+FD1.24'!$A$2:$D$50000,4, FALSE)</f>
        <v>128,78</v>
      </c>
      <c r="G225" s="424">
        <f t="shared" si="40"/>
        <v>23515.23</v>
      </c>
      <c r="H225" s="425">
        <f t="shared" ca="1" si="41"/>
        <v>0.32779999999999998</v>
      </c>
      <c r="I225" s="426">
        <f t="shared" ca="1" si="42"/>
        <v>170.99</v>
      </c>
      <c r="J225" s="626">
        <f t="shared" ca="1" si="43"/>
        <v>31222.77</v>
      </c>
      <c r="K225" s="603"/>
      <c r="L225" s="156" t="s">
        <v>18505</v>
      </c>
      <c r="M225" s="202"/>
      <c r="N225" s="22"/>
    </row>
    <row r="226" spans="1:22" s="40" customFormat="1" ht="12.75" outlineLevel="1" thickBot="1" x14ac:dyDescent="0.25">
      <c r="A226" s="318"/>
      <c r="B226" s="10" t="s">
        <v>9</v>
      </c>
      <c r="C226" s="11"/>
      <c r="D226" s="12"/>
      <c r="E226" s="13"/>
      <c r="F226" s="13"/>
      <c r="G226" s="147">
        <f>SUM(G220:G225)</f>
        <v>339535.59999999992</v>
      </c>
      <c r="H226" s="148"/>
      <c r="I226" s="149"/>
      <c r="J226" s="150">
        <f ca="1">SUM(J220:J225)</f>
        <v>450764.64</v>
      </c>
      <c r="K226" s="185"/>
      <c r="L226" s="209"/>
      <c r="M226" s="204"/>
      <c r="N226" s="16"/>
      <c r="O226" s="39"/>
      <c r="P226" s="39"/>
      <c r="Q226" s="39"/>
      <c r="R226" s="39"/>
      <c r="S226" s="39"/>
      <c r="T226" s="39"/>
      <c r="U226" s="39"/>
      <c r="V226" s="39"/>
    </row>
    <row r="227" spans="1:22" s="34" customFormat="1" ht="14.45" customHeight="1" outlineLevel="1" x14ac:dyDescent="0.25">
      <c r="A227" s="319" t="s">
        <v>54445</v>
      </c>
      <c r="B227" s="627" t="s">
        <v>29415</v>
      </c>
      <c r="C227" s="628"/>
      <c r="D227" s="629"/>
      <c r="E227" s="146"/>
      <c r="F227" s="146"/>
      <c r="G227" s="5"/>
      <c r="H227" s="5"/>
      <c r="I227" s="5"/>
      <c r="J227" s="17"/>
      <c r="K227" s="145"/>
      <c r="L227" s="210"/>
      <c r="M227" s="111"/>
      <c r="N227" s="6"/>
      <c r="O227" s="39"/>
      <c r="P227" s="39"/>
      <c r="Q227" s="39"/>
      <c r="R227" s="39"/>
      <c r="S227" s="39"/>
      <c r="T227" s="39"/>
      <c r="U227" s="39"/>
      <c r="V227" s="39"/>
    </row>
    <row r="228" spans="1:22" s="39" customFormat="1" ht="39" customHeight="1" outlineLevel="2" x14ac:dyDescent="0.25">
      <c r="A228" s="317" t="s">
        <v>54446</v>
      </c>
      <c r="B228" s="422" t="str">
        <f>VLOOKUP(C228,'SNP1.24+CHU192+DER12.23+FD1.24'!$A$2:$C$50000,2, FALSE)</f>
        <v>FABRICAÇÃO, MONTAGEM E DESMONTAGEM DE FÔRMA PARA SAPATA, EM CHAPA DE MADEIRA COMPENSADA RESINADA, E=17 MM, 2 UTILIZAÇÕES. AF_01/2024</v>
      </c>
      <c r="C228" s="38" t="s">
        <v>3200</v>
      </c>
      <c r="D228" s="623" t="str">
        <f>VLOOKUP(C228,'SNP1.24+CHU192+DER12.23+FD1.24'!$A$2:$D$50000,3, FALSE)</f>
        <v>M2</v>
      </c>
      <c r="E228" s="624">
        <f>'MCQ OUR'!E228</f>
        <v>368.0409151926213</v>
      </c>
      <c r="F228" s="625" t="str">
        <f>VLOOKUP(C228,'SNP1.24+CHU192+DER12.23+FD1.24'!$A$2:$D$50000,4, FALSE)</f>
        <v>241,23</v>
      </c>
      <c r="G228" s="424">
        <f t="shared" ref="G228:G236" si="44">ROUND(E228*F228,2)</f>
        <v>88782.51</v>
      </c>
      <c r="H228" s="425">
        <f t="shared" ref="H228:H236" ca="1" si="45">IF(K228="",$G$10,$G$9)</f>
        <v>0.32779999999999998</v>
      </c>
      <c r="I228" s="426">
        <f t="shared" ref="I228:I236" ca="1" si="46">ROUND(F228*H228+F228,2)</f>
        <v>320.31</v>
      </c>
      <c r="J228" s="626">
        <f t="shared" ref="J228:J236" ca="1" si="47">ROUND(E228*I228,2)</f>
        <v>117887.19</v>
      </c>
      <c r="K228" s="603"/>
      <c r="L228" s="156" t="s">
        <v>18501</v>
      </c>
      <c r="M228" s="202"/>
      <c r="N228" s="22"/>
    </row>
    <row r="229" spans="1:22" s="39" customFormat="1" ht="39" customHeight="1" outlineLevel="2" x14ac:dyDescent="0.25">
      <c r="A229" s="317" t="s">
        <v>54447</v>
      </c>
      <c r="B229" s="422" t="str">
        <f>VLOOKUP(C229,'SNP1.24+CHU192+DER12.23+FD1.24'!$A$2:$C$50000,2, FALSE)</f>
        <v>FABRICAÇÃO, MONTAGEM E DESMONTAGEM DE FÔRMA PARA SAPATA, EM MADEIRA SERRADA, E=25 MM, 4 UTILIZAÇÕES. AF_01/2024</v>
      </c>
      <c r="C229" s="38" t="s">
        <v>3197</v>
      </c>
      <c r="D229" s="623" t="str">
        <f>VLOOKUP(C229,'SNP1.24+CHU192+DER12.23+FD1.24'!$A$2:$D$50000,3, FALSE)</f>
        <v>M2</v>
      </c>
      <c r="E229" s="624">
        <f>'MCQ OUR'!E229</f>
        <v>389.81374946293261</v>
      </c>
      <c r="F229" s="625" t="str">
        <f>VLOOKUP(C229,'SNP1.24+CHU192+DER12.23+FD1.24'!$A$2:$D$50000,4, FALSE)</f>
        <v>134,81</v>
      </c>
      <c r="G229" s="424">
        <f t="shared" si="44"/>
        <v>52550.79</v>
      </c>
      <c r="H229" s="425">
        <f t="shared" ca="1" si="45"/>
        <v>0.32779999999999998</v>
      </c>
      <c r="I229" s="426">
        <f t="shared" ca="1" si="46"/>
        <v>179</v>
      </c>
      <c r="J229" s="626">
        <f t="shared" ca="1" si="47"/>
        <v>69776.66</v>
      </c>
      <c r="K229" s="603"/>
      <c r="L229" s="156" t="s">
        <v>18501</v>
      </c>
      <c r="M229" s="202"/>
      <c r="N229" s="22"/>
    </row>
    <row r="230" spans="1:22" s="39" customFormat="1" ht="40.15" customHeight="1" outlineLevel="2" x14ac:dyDescent="0.25">
      <c r="A230" s="317" t="s">
        <v>54448</v>
      </c>
      <c r="B230" s="422" t="str">
        <f>VLOOKUP(C230,'SNP1.24+CHU192+DER12.23+FD1.24'!$A$2:$C$50000,2, FALSE)</f>
        <v>ARMAÇÃO DE PILAR OU VIGA DE ESTRUTURA CONVENCIONAL DE CONCRETO ARMADO UTILIZANDO AÇO CA-50 DE 6,3 MM - MONTAGEM. AF_06/2022</v>
      </c>
      <c r="C230" s="38" t="s">
        <v>3224</v>
      </c>
      <c r="D230" s="623" t="str">
        <f>VLOOKUP(C230,'SNP1.24+CHU192+DER12.23+FD1.24'!$A$2:$D$50000,3, FALSE)</f>
        <v>KG</v>
      </c>
      <c r="E230" s="624">
        <f>'MCQ OUR'!E230</f>
        <v>1165</v>
      </c>
      <c r="F230" s="625" t="str">
        <f>VLOOKUP(C230,'SNP1.24+CHU192+DER12.23+FD1.24'!$A$2:$D$50000,4, FALSE)</f>
        <v>13,04</v>
      </c>
      <c r="G230" s="424">
        <f t="shared" si="44"/>
        <v>15191.6</v>
      </c>
      <c r="H230" s="425">
        <f t="shared" ca="1" si="45"/>
        <v>0.32779999999999998</v>
      </c>
      <c r="I230" s="426">
        <f t="shared" ca="1" si="46"/>
        <v>17.309999999999999</v>
      </c>
      <c r="J230" s="626">
        <f t="shared" ca="1" si="47"/>
        <v>20166.150000000001</v>
      </c>
      <c r="K230" s="603"/>
      <c r="L230" s="156" t="s">
        <v>18513</v>
      </c>
      <c r="M230" s="202"/>
      <c r="N230" s="22"/>
    </row>
    <row r="231" spans="1:22" s="39" customFormat="1" ht="36" outlineLevel="2" x14ac:dyDescent="0.25">
      <c r="A231" s="317" t="s">
        <v>54449</v>
      </c>
      <c r="B231" s="422" t="str">
        <f>VLOOKUP(C231,'SNP1.24+CHU192+DER12.23+FD1.24'!$A$2:$C$50000,2, FALSE)</f>
        <v>ARMAÇÃO DE PILAR OU VIGA DE ESTRUTURA CONVENCIONAL DE CONCRETO ARMADO UTILIZANDO AÇO CA-50 DE 8,0 MM - MONTAGEM. AF_06/2022</v>
      </c>
      <c r="C231" s="38" t="s">
        <v>3225</v>
      </c>
      <c r="D231" s="623" t="str">
        <f>VLOOKUP(C231,'SNP1.24+CHU192+DER12.23+FD1.24'!$A$2:$D$50000,3, FALSE)</f>
        <v>KG</v>
      </c>
      <c r="E231" s="624">
        <f>'MCQ OUR'!E231</f>
        <v>50794</v>
      </c>
      <c r="F231" s="625" t="str">
        <f>VLOOKUP(C231,'SNP1.24+CHU192+DER12.23+FD1.24'!$A$2:$D$50000,4, FALSE)</f>
        <v>12,11</v>
      </c>
      <c r="G231" s="424">
        <f t="shared" si="44"/>
        <v>615115.34</v>
      </c>
      <c r="H231" s="425">
        <f t="shared" ca="1" si="45"/>
        <v>0.32779999999999998</v>
      </c>
      <c r="I231" s="426">
        <f t="shared" ca="1" si="46"/>
        <v>16.079999999999998</v>
      </c>
      <c r="J231" s="626">
        <f t="shared" ca="1" si="47"/>
        <v>816767.52</v>
      </c>
      <c r="K231" s="603"/>
      <c r="L231" s="156" t="s">
        <v>18513</v>
      </c>
      <c r="M231" s="202"/>
      <c r="N231" s="22"/>
    </row>
    <row r="232" spans="1:22" s="39" customFormat="1" ht="40.15" customHeight="1" outlineLevel="2" x14ac:dyDescent="0.25">
      <c r="A232" s="317" t="s">
        <v>54450</v>
      </c>
      <c r="B232" s="422" t="str">
        <f>VLOOKUP(C232,'SNP1.24+CHU192+DER12.23+FD1.24'!$A$2:$C$50000,2, FALSE)</f>
        <v>ARMAÇÃO DE PILAR OU VIGA DE ESTRUTURA CONVENCIONAL DE CONCRETO ARMADO UTILIZANDO AÇO CA-50 DE 10,0 MM - MONTAGEM. AF_06/2022</v>
      </c>
      <c r="C232" s="38" t="s">
        <v>3226</v>
      </c>
      <c r="D232" s="623" t="str">
        <f>VLOOKUP(C232,'SNP1.24+CHU192+DER12.23+FD1.24'!$A$2:$D$50000,3, FALSE)</f>
        <v>KG</v>
      </c>
      <c r="E232" s="624">
        <f>'MCQ OUR'!E232</f>
        <v>0</v>
      </c>
      <c r="F232" s="625" t="str">
        <f>VLOOKUP(C232,'SNP1.24+CHU192+DER12.23+FD1.24'!$A$2:$D$50000,4, FALSE)</f>
        <v>10,72</v>
      </c>
      <c r="G232" s="424">
        <f t="shared" si="44"/>
        <v>0</v>
      </c>
      <c r="H232" s="425">
        <f t="shared" ca="1" si="45"/>
        <v>0.32779999999999998</v>
      </c>
      <c r="I232" s="426">
        <f t="shared" ca="1" si="46"/>
        <v>14.23</v>
      </c>
      <c r="J232" s="626">
        <f t="shared" ca="1" si="47"/>
        <v>0</v>
      </c>
      <c r="K232" s="603"/>
      <c r="L232" s="156" t="s">
        <v>18513</v>
      </c>
      <c r="M232" s="202"/>
      <c r="N232" s="22"/>
    </row>
    <row r="233" spans="1:22" s="39" customFormat="1" ht="36" outlineLevel="2" x14ac:dyDescent="0.25">
      <c r="A233" s="317" t="s">
        <v>54451</v>
      </c>
      <c r="B233" s="422" t="str">
        <f>VLOOKUP(C233,'SNP1.24+CHU192+DER12.23+FD1.24'!$A$2:$C$50000,2, FALSE)</f>
        <v>ARMAÇÃO DE PILAR OU VIGA DE ESTRUTURA CONVENCIONAL DE CONCRETO ARMADO UTILIZANDO AÇO CA-50 DE 12,5 MM - MONTAGEM. AF_06/2022</v>
      </c>
      <c r="C233" s="38" t="s">
        <v>3227</v>
      </c>
      <c r="D233" s="623" t="str">
        <f>VLOOKUP(C233,'SNP1.24+CHU192+DER12.23+FD1.24'!$A$2:$D$50000,3, FALSE)</f>
        <v>KG</v>
      </c>
      <c r="E233" s="624">
        <f>'MCQ OUR'!E233</f>
        <v>31067</v>
      </c>
      <c r="F233" s="625" t="str">
        <f>VLOOKUP(C233,'SNP1.24+CHU192+DER12.23+FD1.24'!$A$2:$D$50000,4, FALSE)</f>
        <v>8,97</v>
      </c>
      <c r="G233" s="424">
        <f t="shared" si="44"/>
        <v>278670.99</v>
      </c>
      <c r="H233" s="425">
        <f t="shared" ca="1" si="45"/>
        <v>0.32779999999999998</v>
      </c>
      <c r="I233" s="426">
        <f t="shared" ca="1" si="46"/>
        <v>11.91</v>
      </c>
      <c r="J233" s="626">
        <f t="shared" ca="1" si="47"/>
        <v>370007.97</v>
      </c>
      <c r="K233" s="603"/>
      <c r="L233" s="156" t="s">
        <v>18513</v>
      </c>
      <c r="M233" s="202"/>
      <c r="N233" s="22"/>
    </row>
    <row r="234" spans="1:22" s="39" customFormat="1" ht="36" outlineLevel="2" x14ac:dyDescent="0.25">
      <c r="A234" s="317" t="s">
        <v>54452</v>
      </c>
      <c r="B234" s="422" t="str">
        <f>VLOOKUP(C234,'SNP1.24+CHU192+DER12.23+FD1.24'!$A$2:$C$50000,2, FALSE)</f>
        <v>ARMAÇÃO DE PILAR OU VIGA DE ESTRUTURA CONVENCIONAL DE CONCRETO ARMADO UTILIZANDO AÇO CA-50 DE 16,0 MM - MONTAGEM. AF_06/2022</v>
      </c>
      <c r="C234" s="38" t="s">
        <v>3228</v>
      </c>
      <c r="D234" s="623" t="str">
        <f>VLOOKUP(C234,'SNP1.24+CHU192+DER12.23+FD1.24'!$A$2:$D$50000,3, FALSE)</f>
        <v>KG</v>
      </c>
      <c r="E234" s="624">
        <f>'MCQ OUR'!E234</f>
        <v>0</v>
      </c>
      <c r="F234" s="625" t="str">
        <f>VLOOKUP(C234,'SNP1.24+CHU192+DER12.23+FD1.24'!$A$2:$D$50000,4, FALSE)</f>
        <v>8,64</v>
      </c>
      <c r="G234" s="424">
        <f t="shared" si="44"/>
        <v>0</v>
      </c>
      <c r="H234" s="425">
        <f t="shared" ca="1" si="45"/>
        <v>0.32779999999999998</v>
      </c>
      <c r="I234" s="426">
        <f t="shared" ca="1" si="46"/>
        <v>11.47</v>
      </c>
      <c r="J234" s="626">
        <f t="shared" ca="1" si="47"/>
        <v>0</v>
      </c>
      <c r="K234" s="603"/>
      <c r="L234" s="156" t="s">
        <v>18513</v>
      </c>
      <c r="M234" s="202"/>
      <c r="N234" s="22"/>
    </row>
    <row r="235" spans="1:22" s="39" customFormat="1" ht="49.15" customHeight="1" outlineLevel="2" x14ac:dyDescent="0.25">
      <c r="A235" s="317" t="s">
        <v>54453</v>
      </c>
      <c r="B235" s="422" t="str">
        <f>VLOOKUP(C235,'SNP1.24+CHU192+DER12.23+FD1.24'!$A$2:$C$50000,2, FALSE)</f>
        <v xml:space="preserve">CONCRETO USINADO BOMBEAVEL, CLASSE DE RESISTENCIA C40, BRITA 0 E 1, SLUMP = 100 +/- 20 MM, COM BOMBEAMENTO (DISPONIBILIZACAO DE BOMBA), SEM O LANCAMENTO (NBR 8953)                                                                                                                                                                                                                                                                                                                                       </v>
      </c>
      <c r="C235" s="38">
        <v>34479</v>
      </c>
      <c r="D235" s="623" t="str">
        <f>VLOOKUP(C235,'SNP1.24+CHU192+DER12.23+FD1.24'!$A$2:$D$50000,3, FALSE)</f>
        <v xml:space="preserve">M3    </v>
      </c>
      <c r="E235" s="624">
        <f>'MCQ OUR'!E235</f>
        <v>1131.3750000000002</v>
      </c>
      <c r="F235" s="625" t="str">
        <f>VLOOKUP(C235,'SNP1.24+CHU192+DER12.23+FD1.24'!$A$2:$D$50000,4, FALSE)</f>
        <v>529,25</v>
      </c>
      <c r="G235" s="424">
        <f t="shared" si="44"/>
        <v>598780.22</v>
      </c>
      <c r="H235" s="425">
        <f t="shared" ca="1" si="45"/>
        <v>0.32779999999999998</v>
      </c>
      <c r="I235" s="426">
        <f t="shared" ca="1" si="46"/>
        <v>702.74</v>
      </c>
      <c r="J235" s="626">
        <f t="shared" ca="1" si="47"/>
        <v>795062.47</v>
      </c>
      <c r="K235" s="603"/>
      <c r="L235" s="156" t="s">
        <v>18501</v>
      </c>
      <c r="M235" s="202"/>
      <c r="N235" s="22"/>
    </row>
    <row r="236" spans="1:22" s="39" customFormat="1" ht="45" customHeight="1" outlineLevel="2" x14ac:dyDescent="0.25">
      <c r="A236" s="317" t="s">
        <v>54454</v>
      </c>
      <c r="B236" s="422" t="str">
        <f>VLOOKUP(C236,'SNP1.24+CHU192+DER12.23+FD1.24'!$A$2:$C$50000,2, FALSE)</f>
        <v>LANÇAMENTO COM USO DE BOMBA, ADENSAMENTO E ACABAMENTO DE CONCRETO EM ESTRUTURAS. AF_02/2022</v>
      </c>
      <c r="C236" s="38" t="s">
        <v>12933</v>
      </c>
      <c r="D236" s="623" t="str">
        <f>VLOOKUP(C236,'SNP1.24+CHU192+DER12.23+FD1.24'!$A$2:$D$50000,3, FALSE)</f>
        <v>M3</v>
      </c>
      <c r="E236" s="624">
        <f>'MCQ OUR'!E236</f>
        <v>1131.3750000000002</v>
      </c>
      <c r="F236" s="625" t="str">
        <f>VLOOKUP(C236,'SNP1.24+CHU192+DER12.23+FD1.24'!$A$2:$D$50000,4, FALSE)</f>
        <v>47,37</v>
      </c>
      <c r="G236" s="424">
        <f t="shared" si="44"/>
        <v>53593.23</v>
      </c>
      <c r="H236" s="425">
        <f t="shared" ca="1" si="45"/>
        <v>0.32779999999999998</v>
      </c>
      <c r="I236" s="426">
        <f t="shared" ca="1" si="46"/>
        <v>62.9</v>
      </c>
      <c r="J236" s="626">
        <f t="shared" ca="1" si="47"/>
        <v>71163.490000000005</v>
      </c>
      <c r="K236" s="603"/>
      <c r="L236" s="156" t="s">
        <v>18514</v>
      </c>
      <c r="M236" s="202"/>
      <c r="N236" s="22"/>
    </row>
    <row r="237" spans="1:22" s="40" customFormat="1" ht="12.75" outlineLevel="1" thickBot="1" x14ac:dyDescent="0.25">
      <c r="A237" s="318"/>
      <c r="B237" s="10" t="s">
        <v>9</v>
      </c>
      <c r="C237" s="11"/>
      <c r="D237" s="12"/>
      <c r="E237" s="13"/>
      <c r="F237" s="13"/>
      <c r="G237" s="147">
        <f>SUM(G228:G236)</f>
        <v>1702684.68</v>
      </c>
      <c r="H237" s="148"/>
      <c r="I237" s="149"/>
      <c r="J237" s="150">
        <f ca="1">SUM(J228:J236)</f>
        <v>2260831.4500000002</v>
      </c>
      <c r="K237" s="185"/>
      <c r="L237" s="209"/>
      <c r="M237" s="204"/>
      <c r="N237" s="16"/>
      <c r="O237" s="39"/>
      <c r="P237" s="39"/>
      <c r="Q237" s="39"/>
      <c r="R237" s="39"/>
      <c r="S237" s="39"/>
      <c r="T237" s="39"/>
      <c r="U237" s="39"/>
      <c r="V237" s="39"/>
    </row>
    <row r="238" spans="1:22" s="34" customFormat="1" ht="14.45" customHeight="1" outlineLevel="1" x14ac:dyDescent="0.25">
      <c r="A238" s="319" t="s">
        <v>54455</v>
      </c>
      <c r="B238" s="627" t="s">
        <v>29416</v>
      </c>
      <c r="C238" s="628"/>
      <c r="D238" s="629"/>
      <c r="E238" s="146"/>
      <c r="F238" s="146"/>
      <c r="G238" s="5"/>
      <c r="H238" s="5"/>
      <c r="I238" s="5"/>
      <c r="J238" s="17"/>
      <c r="K238" s="145"/>
      <c r="L238" s="210"/>
      <c r="M238" s="111"/>
      <c r="N238" s="6"/>
      <c r="O238" s="39"/>
      <c r="P238" s="39"/>
      <c r="Q238" s="39"/>
      <c r="R238" s="39"/>
      <c r="S238" s="39"/>
      <c r="T238" s="39"/>
      <c r="U238" s="39"/>
      <c r="V238" s="39"/>
    </row>
    <row r="239" spans="1:22" s="39" customFormat="1" ht="39" customHeight="1" outlineLevel="2" x14ac:dyDescent="0.25">
      <c r="A239" s="317" t="s">
        <v>54456</v>
      </c>
      <c r="B239" s="422" t="str">
        <f>VLOOKUP(C239,'SNP1.24+CHU192+DER12.23+FD1.24'!$A$2:$C$50000,2, FALSE)</f>
        <v>FABRICAÇÃO, MONTAGEM E DESMONTAGEM DE FÔRMA PARA SAPATA, EM CHAPA DE MADEIRA COMPENSADA RESINADA, E=17 MM, 2 UTILIZAÇÕES. AF_01/2024</v>
      </c>
      <c r="C239" s="38" t="s">
        <v>3200</v>
      </c>
      <c r="D239" s="623" t="str">
        <f>VLOOKUP(C239,'SNP1.24+CHU192+DER12.23+FD1.24'!$A$2:$D$50000,3, FALSE)</f>
        <v>M2</v>
      </c>
      <c r="E239" s="624">
        <f>'MCQ OUR'!E239</f>
        <v>2085.2822159122729</v>
      </c>
      <c r="F239" s="625" t="str">
        <f>VLOOKUP(C239,'SNP1.24+CHU192+DER12.23+FD1.24'!$A$2:$D$50000,4, FALSE)</f>
        <v>241,23</v>
      </c>
      <c r="G239" s="424">
        <f t="shared" ref="G239:G248" si="48">ROUND(E239*F239,2)</f>
        <v>503032.63</v>
      </c>
      <c r="H239" s="425">
        <f t="shared" ref="H239:H248" ca="1" si="49">IF(K239="",$G$10,$G$9)</f>
        <v>0.32779999999999998</v>
      </c>
      <c r="I239" s="426">
        <f t="shared" ref="I239:I248" ca="1" si="50">ROUND(F239*H239+F239,2)</f>
        <v>320.31</v>
      </c>
      <c r="J239" s="626">
        <f t="shared" ref="J239:J248" ca="1" si="51">ROUND(E239*I239,2)</f>
        <v>667936.75</v>
      </c>
      <c r="K239" s="603"/>
      <c r="L239" s="156" t="s">
        <v>18501</v>
      </c>
      <c r="M239" s="202"/>
      <c r="N239" s="22"/>
    </row>
    <row r="240" spans="1:22" s="39" customFormat="1" ht="39" customHeight="1" outlineLevel="2" x14ac:dyDescent="0.25">
      <c r="A240" s="317" t="s">
        <v>54457</v>
      </c>
      <c r="B240" s="422" t="str">
        <f>VLOOKUP(C240,'SNP1.24+CHU192+DER12.23+FD1.24'!$A$2:$C$50000,2, FALSE)</f>
        <v>FABRICAÇÃO, MONTAGEM E DESMONTAGEM DE FÔRMA PARA SAPATA, EM MADEIRA SERRADA, E=25 MM, 4 UTILIZAÇÕES. AF_01/2024</v>
      </c>
      <c r="C240" s="38" t="s">
        <v>3197</v>
      </c>
      <c r="D240" s="623" t="str">
        <f>VLOOKUP(C240,'SNP1.24+CHU192+DER12.23+FD1.24'!$A$2:$D$50000,3, FALSE)</f>
        <v>M2</v>
      </c>
      <c r="E240" s="624">
        <f>'MCQ OUR'!E240</f>
        <v>3049.800255356321</v>
      </c>
      <c r="F240" s="625" t="str">
        <f>VLOOKUP(C240,'SNP1.24+CHU192+DER12.23+FD1.24'!$A$2:$D$50000,4, FALSE)</f>
        <v>134,81</v>
      </c>
      <c r="G240" s="424">
        <f t="shared" si="48"/>
        <v>411143.57</v>
      </c>
      <c r="H240" s="425">
        <f t="shared" ca="1" si="49"/>
        <v>0.32779999999999998</v>
      </c>
      <c r="I240" s="426">
        <f t="shared" ca="1" si="50"/>
        <v>179</v>
      </c>
      <c r="J240" s="626">
        <f t="shared" ca="1" si="51"/>
        <v>545914.25</v>
      </c>
      <c r="K240" s="603"/>
      <c r="L240" s="156" t="s">
        <v>18501</v>
      </c>
      <c r="M240" s="202"/>
      <c r="N240" s="22"/>
    </row>
    <row r="241" spans="1:22" s="39" customFormat="1" ht="40.15" customHeight="1" outlineLevel="2" x14ac:dyDescent="0.25">
      <c r="A241" s="317" t="s">
        <v>54458</v>
      </c>
      <c r="B241" s="422" t="str">
        <f>VLOOKUP(C241,'SNP1.24+CHU192+DER12.23+FD1.24'!$A$2:$C$50000,2, FALSE)</f>
        <v>ARMAÇÃO DE PILAR OU VIGA DE ESTRUTURA CONVENCIONAL DE CONCRETO ARMADO UTILIZANDO AÇO CA-50 DE 6,3 MM - MONTAGEM. AF_06/2022</v>
      </c>
      <c r="C241" s="38" t="s">
        <v>3224</v>
      </c>
      <c r="D241" s="623" t="str">
        <f>VLOOKUP(C241,'SNP1.24+CHU192+DER12.23+FD1.24'!$A$2:$D$50000,3, FALSE)</f>
        <v>KG</v>
      </c>
      <c r="E241" s="624">
        <f>'MCQ OUR'!E241</f>
        <v>1620</v>
      </c>
      <c r="F241" s="625" t="str">
        <f>VLOOKUP(C241,'SNP1.24+CHU192+DER12.23+FD1.24'!$A$2:$D$50000,4, FALSE)</f>
        <v>13,04</v>
      </c>
      <c r="G241" s="424">
        <f t="shared" si="48"/>
        <v>21124.799999999999</v>
      </c>
      <c r="H241" s="425">
        <f t="shared" ca="1" si="49"/>
        <v>0.32779999999999998</v>
      </c>
      <c r="I241" s="426">
        <f t="shared" ca="1" si="50"/>
        <v>17.309999999999999</v>
      </c>
      <c r="J241" s="626">
        <f t="shared" ca="1" si="51"/>
        <v>28042.2</v>
      </c>
      <c r="K241" s="603"/>
      <c r="L241" s="156" t="s">
        <v>18513</v>
      </c>
      <c r="M241" s="202"/>
      <c r="N241" s="22"/>
    </row>
    <row r="242" spans="1:22" s="39" customFormat="1" ht="36" outlineLevel="2" x14ac:dyDescent="0.25">
      <c r="A242" s="317" t="s">
        <v>54459</v>
      </c>
      <c r="B242" s="422" t="str">
        <f>VLOOKUP(C242,'SNP1.24+CHU192+DER12.23+FD1.24'!$A$2:$C$50000,2, FALSE)</f>
        <v>ARMAÇÃO DE PILAR OU VIGA DE ESTRUTURA CONVENCIONAL DE CONCRETO ARMADO UTILIZANDO AÇO CA-50 DE 8,0 MM - MONTAGEM. AF_06/2022</v>
      </c>
      <c r="C242" s="38" t="s">
        <v>3225</v>
      </c>
      <c r="D242" s="623" t="str">
        <f>VLOOKUP(C242,'SNP1.24+CHU192+DER12.23+FD1.24'!$A$2:$D$50000,3, FALSE)</f>
        <v>KG</v>
      </c>
      <c r="E242" s="624">
        <f>'MCQ OUR'!E242</f>
        <v>17280</v>
      </c>
      <c r="F242" s="625" t="str">
        <f>VLOOKUP(C242,'SNP1.24+CHU192+DER12.23+FD1.24'!$A$2:$D$50000,4, FALSE)</f>
        <v>12,11</v>
      </c>
      <c r="G242" s="424">
        <f t="shared" si="48"/>
        <v>209260.79999999999</v>
      </c>
      <c r="H242" s="425">
        <f t="shared" ca="1" si="49"/>
        <v>0.32779999999999998</v>
      </c>
      <c r="I242" s="426">
        <f t="shared" ca="1" si="50"/>
        <v>16.079999999999998</v>
      </c>
      <c r="J242" s="626">
        <f t="shared" ca="1" si="51"/>
        <v>277862.40000000002</v>
      </c>
      <c r="K242" s="603"/>
      <c r="L242" s="156" t="s">
        <v>18513</v>
      </c>
      <c r="M242" s="202"/>
      <c r="N242" s="22"/>
    </row>
    <row r="243" spans="1:22" s="39" customFormat="1" ht="40.15" customHeight="1" outlineLevel="2" x14ac:dyDescent="0.25">
      <c r="A243" s="317" t="s">
        <v>54460</v>
      </c>
      <c r="B243" s="422" t="str">
        <f>VLOOKUP(C243,'SNP1.24+CHU192+DER12.23+FD1.24'!$A$2:$C$50000,2, FALSE)</f>
        <v>ARMAÇÃO DE PILAR OU VIGA DE ESTRUTURA CONVENCIONAL DE CONCRETO ARMADO UTILIZANDO AÇO CA-50 DE 10,0 MM - MONTAGEM. AF_06/2022</v>
      </c>
      <c r="C243" s="38" t="s">
        <v>3226</v>
      </c>
      <c r="D243" s="623" t="str">
        <f>VLOOKUP(C243,'SNP1.24+CHU192+DER12.23+FD1.24'!$A$2:$D$50000,3, FALSE)</f>
        <v>KG</v>
      </c>
      <c r="E243" s="624">
        <f>'MCQ OUR'!E243</f>
        <v>1080</v>
      </c>
      <c r="F243" s="625" t="str">
        <f>VLOOKUP(C243,'SNP1.24+CHU192+DER12.23+FD1.24'!$A$2:$D$50000,4, FALSE)</f>
        <v>10,72</v>
      </c>
      <c r="G243" s="424">
        <f t="shared" si="48"/>
        <v>11577.6</v>
      </c>
      <c r="H243" s="425">
        <f t="shared" ca="1" si="49"/>
        <v>0.32779999999999998</v>
      </c>
      <c r="I243" s="426">
        <f t="shared" ca="1" si="50"/>
        <v>14.23</v>
      </c>
      <c r="J243" s="626">
        <f t="shared" ca="1" si="51"/>
        <v>15368.4</v>
      </c>
      <c r="K243" s="603"/>
      <c r="L243" s="156" t="s">
        <v>18513</v>
      </c>
      <c r="M243" s="202"/>
      <c r="N243" s="22"/>
    </row>
    <row r="244" spans="1:22" s="39" customFormat="1" ht="36" outlineLevel="2" x14ac:dyDescent="0.25">
      <c r="A244" s="317" t="s">
        <v>54461</v>
      </c>
      <c r="B244" s="422" t="str">
        <f>VLOOKUP(C244,'SNP1.24+CHU192+DER12.23+FD1.24'!$A$2:$C$50000,2, FALSE)</f>
        <v>ARMAÇÃO DE PILAR OU VIGA DE ESTRUTURA CONVENCIONAL DE CONCRETO ARMADO UTILIZANDO AÇO CA-50 DE 12,5 MM - MONTAGEM. AF_06/2022</v>
      </c>
      <c r="C244" s="38" t="s">
        <v>3227</v>
      </c>
      <c r="D244" s="623" t="str">
        <f>VLOOKUP(C244,'SNP1.24+CHU192+DER12.23+FD1.24'!$A$2:$D$50000,3, FALSE)</f>
        <v>KG</v>
      </c>
      <c r="E244" s="624">
        <f>'MCQ OUR'!E244</f>
        <v>27000</v>
      </c>
      <c r="F244" s="625" t="str">
        <f>VLOOKUP(C244,'SNP1.24+CHU192+DER12.23+FD1.24'!$A$2:$D$50000,4, FALSE)</f>
        <v>8,97</v>
      </c>
      <c r="G244" s="424">
        <f t="shared" si="48"/>
        <v>242190</v>
      </c>
      <c r="H244" s="425">
        <f t="shared" ca="1" si="49"/>
        <v>0.32779999999999998</v>
      </c>
      <c r="I244" s="426">
        <f t="shared" ca="1" si="50"/>
        <v>11.91</v>
      </c>
      <c r="J244" s="626">
        <f t="shared" ca="1" si="51"/>
        <v>321570</v>
      </c>
      <c r="K244" s="603"/>
      <c r="L244" s="156" t="s">
        <v>18513</v>
      </c>
      <c r="M244" s="202"/>
      <c r="N244" s="22"/>
    </row>
    <row r="245" spans="1:22" s="39" customFormat="1" ht="36" outlineLevel="2" x14ac:dyDescent="0.25">
      <c r="A245" s="317" t="s">
        <v>54462</v>
      </c>
      <c r="B245" s="422" t="str">
        <f>VLOOKUP(C245,'SNP1.24+CHU192+DER12.23+FD1.24'!$A$2:$C$50000,2, FALSE)</f>
        <v>ARMAÇÃO DE PILAR OU VIGA DE ESTRUTURA CONVENCIONAL DE CONCRETO ARMADO UTILIZANDO AÇO CA-50 DE 16,0 MM - MONTAGEM. AF_06/2022</v>
      </c>
      <c r="C245" s="38" t="s">
        <v>3228</v>
      </c>
      <c r="D245" s="623" t="str">
        <f>VLOOKUP(C245,'SNP1.24+CHU192+DER12.23+FD1.24'!$A$2:$D$50000,3, FALSE)</f>
        <v>KG</v>
      </c>
      <c r="E245" s="624">
        <f>'MCQ OUR'!E245</f>
        <v>0</v>
      </c>
      <c r="F245" s="625" t="str">
        <f>VLOOKUP(C245,'SNP1.24+CHU192+DER12.23+FD1.24'!$A$2:$D$50000,4, FALSE)</f>
        <v>8,64</v>
      </c>
      <c r="G245" s="424">
        <f t="shared" si="48"/>
        <v>0</v>
      </c>
      <c r="H245" s="425">
        <f t="shared" ca="1" si="49"/>
        <v>0.32779999999999998</v>
      </c>
      <c r="I245" s="426">
        <f t="shared" ca="1" si="50"/>
        <v>11.47</v>
      </c>
      <c r="J245" s="626">
        <f t="shared" ca="1" si="51"/>
        <v>0</v>
      </c>
      <c r="K245" s="603"/>
      <c r="L245" s="156" t="s">
        <v>18513</v>
      </c>
      <c r="M245" s="202"/>
      <c r="N245" s="22"/>
    </row>
    <row r="246" spans="1:22" s="39" customFormat="1" ht="49.15" customHeight="1" outlineLevel="2" x14ac:dyDescent="0.25">
      <c r="A246" s="317" t="s">
        <v>54463</v>
      </c>
      <c r="B246" s="422" t="str">
        <f>VLOOKUP(C246,'SNP1.24+CHU192+DER12.23+FD1.24'!$A$2:$C$50000,2, FALSE)</f>
        <v xml:space="preserve">CONCRETO USINADO BOMBEAVEL, CLASSE DE RESISTENCIA C40, BRITA 0 E 1, SLUMP = 100 +/- 20 MM, COM BOMBEAMENTO (DISPONIBILIZACAO DE BOMBA), SEM O LANCAMENTO (NBR 8953)                                                                                                                                                                                                                                                                                                                                       </v>
      </c>
      <c r="C246" s="38">
        <v>34479</v>
      </c>
      <c r="D246" s="623" t="str">
        <f>VLOOKUP(C246,'SNP1.24+CHU192+DER12.23+FD1.24'!$A$2:$D$50000,3, FALSE)</f>
        <v xml:space="preserve">M3    </v>
      </c>
      <c r="E246" s="624">
        <f>'MCQ OUR'!E246</f>
        <v>608.52660000000003</v>
      </c>
      <c r="F246" s="625" t="str">
        <f>VLOOKUP(C246,'SNP1.24+CHU192+DER12.23+FD1.24'!$A$2:$D$50000,4, FALSE)</f>
        <v>529,25</v>
      </c>
      <c r="G246" s="424">
        <f t="shared" si="48"/>
        <v>322062.7</v>
      </c>
      <c r="H246" s="425">
        <f t="shared" ca="1" si="49"/>
        <v>0.32779999999999998</v>
      </c>
      <c r="I246" s="426">
        <f t="shared" ca="1" si="50"/>
        <v>702.74</v>
      </c>
      <c r="J246" s="626">
        <f t="shared" ca="1" si="51"/>
        <v>427635.98</v>
      </c>
      <c r="K246" s="603"/>
      <c r="L246" s="156" t="s">
        <v>18501</v>
      </c>
      <c r="M246" s="202"/>
      <c r="N246" s="22"/>
    </row>
    <row r="247" spans="1:22" s="39" customFormat="1" ht="54" customHeight="1" outlineLevel="2" x14ac:dyDescent="0.25">
      <c r="A247" s="317" t="s">
        <v>54464</v>
      </c>
      <c r="B247" s="422" t="str">
        <f>VLOOKUP(C247,'SNP1.24+CHU192+DER12.23+FD1.24'!$A$2:$C$50000,2, FALSE)</f>
        <v>GUINDASTE HIDRÁULICO AUTOPROPELIDO, COM LANÇA TELESCÓPICA 28,80 M, CAPACIDADE MÁXIMA 30 T, POTÊNCIA 97 KW, TRAÇÃO 4 X 4 - MATERIAIS NA OPERAÇÃO. AF_11/2014</v>
      </c>
      <c r="C247" s="38" t="s">
        <v>2290</v>
      </c>
      <c r="D247" s="623" t="str">
        <f>VLOOKUP(C247,'SNP1.24+CHU192+DER12.23+FD1.24'!$A$2:$D$50000,3, FALSE)</f>
        <v>H</v>
      </c>
      <c r="E247" s="624">
        <f>'MCQ OUR'!E247</f>
        <v>270</v>
      </c>
      <c r="F247" s="625" t="str">
        <f>VLOOKUP(C247,'SNP1.24+CHU192+DER12.23+FD1.24'!$A$2:$D$50000,4, FALSE)</f>
        <v>28,46</v>
      </c>
      <c r="G247" s="424">
        <f t="shared" si="48"/>
        <v>7684.2</v>
      </c>
      <c r="H247" s="425">
        <f t="shared" ca="1" si="49"/>
        <v>0.32779999999999998</v>
      </c>
      <c r="I247" s="426">
        <f t="shared" ca="1" si="50"/>
        <v>37.79</v>
      </c>
      <c r="J247" s="626">
        <f t="shared" ca="1" si="51"/>
        <v>10203.299999999999</v>
      </c>
      <c r="K247" s="603"/>
      <c r="L247" s="156" t="s">
        <v>29444</v>
      </c>
      <c r="M247" s="202"/>
      <c r="N247" s="22"/>
    </row>
    <row r="248" spans="1:22" s="39" customFormat="1" ht="36" customHeight="1" outlineLevel="2" x14ac:dyDescent="0.25">
      <c r="A248" s="317" t="s">
        <v>54465</v>
      </c>
      <c r="B248" s="422" t="str">
        <f>VLOOKUP(C248,'SNP1.24+CHU192+DER12.23+FD1.24'!$A$2:$C$50000,2, FALSE)</f>
        <v>OPERADOR DE GUINDASTE COM ENCARGOS COMPLEMENTARES</v>
      </c>
      <c r="C248" s="38" t="s">
        <v>6121</v>
      </c>
      <c r="D248" s="623" t="str">
        <f>VLOOKUP(C248,'SNP1.24+CHU192+DER12.23+FD1.24'!$A$2:$D$50000,3, FALSE)</f>
        <v>H</v>
      </c>
      <c r="E248" s="624">
        <f>'MCQ OUR'!E248</f>
        <v>270</v>
      </c>
      <c r="F248" s="625" t="str">
        <f>VLOOKUP(C248,'SNP1.24+CHU192+DER12.23+FD1.24'!$A$2:$D$50000,4, FALSE)</f>
        <v>25,86</v>
      </c>
      <c r="G248" s="424">
        <f t="shared" si="48"/>
        <v>6982.2</v>
      </c>
      <c r="H248" s="425">
        <f t="shared" ca="1" si="49"/>
        <v>0.32779999999999998</v>
      </c>
      <c r="I248" s="426">
        <f t="shared" ca="1" si="50"/>
        <v>34.340000000000003</v>
      </c>
      <c r="J248" s="626">
        <f t="shared" ca="1" si="51"/>
        <v>9271.7999999999993</v>
      </c>
      <c r="K248" s="603"/>
      <c r="L248" s="156" t="s">
        <v>29444</v>
      </c>
      <c r="M248" s="202"/>
      <c r="N248" s="22"/>
    </row>
    <row r="249" spans="1:22" s="40" customFormat="1" ht="12.75" outlineLevel="1" thickBot="1" x14ac:dyDescent="0.25">
      <c r="A249" s="318"/>
      <c r="B249" s="10" t="s">
        <v>9</v>
      </c>
      <c r="C249" s="11"/>
      <c r="D249" s="12"/>
      <c r="E249" s="13"/>
      <c r="F249" s="13"/>
      <c r="G249" s="147">
        <f>SUM(G239:G248)</f>
        <v>1735058.5</v>
      </c>
      <c r="H249" s="148"/>
      <c r="I249" s="149"/>
      <c r="J249" s="150">
        <f ca="1">SUM(J239:J248)</f>
        <v>2303805.0799999996</v>
      </c>
      <c r="K249" s="185"/>
      <c r="L249" s="209"/>
      <c r="M249" s="204"/>
      <c r="N249" s="16"/>
      <c r="O249" s="39"/>
      <c r="P249" s="39"/>
      <c r="Q249" s="39"/>
      <c r="R249" s="39"/>
      <c r="S249" s="39"/>
      <c r="T249" s="39"/>
      <c r="U249" s="39"/>
      <c r="V249" s="39"/>
    </row>
    <row r="250" spans="1:22" s="33" customFormat="1" ht="17.45" customHeight="1" thickBot="1" x14ac:dyDescent="0.3">
      <c r="A250" s="315">
        <v>5</v>
      </c>
      <c r="B250" s="245" t="s">
        <v>29479</v>
      </c>
      <c r="C250" s="29"/>
      <c r="D250" s="2"/>
      <c r="E250" s="462"/>
      <c r="F250" s="2"/>
      <c r="G250" s="30">
        <f>G256+G263+G268+G276+G287</f>
        <v>1232082</v>
      </c>
      <c r="H250" s="2"/>
      <c r="I250" s="2"/>
      <c r="J250" s="31">
        <f ca="1">J256+J263+J268+J276+J287</f>
        <v>1636106.4200000002</v>
      </c>
      <c r="K250" s="186"/>
      <c r="L250" s="15"/>
      <c r="M250" s="23"/>
      <c r="N250" s="15"/>
      <c r="O250" s="39"/>
      <c r="P250" s="39"/>
      <c r="Q250" s="39"/>
      <c r="R250" s="39"/>
      <c r="S250" s="39"/>
      <c r="T250" s="39"/>
      <c r="U250" s="39"/>
      <c r="V250" s="39"/>
    </row>
    <row r="251" spans="1:22" s="34" customFormat="1" outlineLevel="1" x14ac:dyDescent="0.25">
      <c r="A251" s="319" t="s">
        <v>18569</v>
      </c>
      <c r="B251" s="627" t="s">
        <v>18502</v>
      </c>
      <c r="C251" s="628"/>
      <c r="D251" s="629"/>
      <c r="E251" s="146"/>
      <c r="F251" s="146"/>
      <c r="G251" s="5"/>
      <c r="H251" s="5"/>
      <c r="I251" s="5"/>
      <c r="J251" s="17"/>
      <c r="K251" s="145"/>
      <c r="L251" s="210"/>
      <c r="M251" s="111"/>
      <c r="N251" s="6"/>
      <c r="O251" s="39"/>
      <c r="P251" s="39"/>
      <c r="Q251" s="39"/>
      <c r="R251" s="39"/>
      <c r="S251" s="39"/>
      <c r="T251" s="39"/>
      <c r="U251" s="39"/>
      <c r="V251" s="39"/>
    </row>
    <row r="252" spans="1:22" s="39" customFormat="1" ht="42" customHeight="1" outlineLevel="2" x14ac:dyDescent="0.25">
      <c r="A252" s="317" t="s">
        <v>18570</v>
      </c>
      <c r="B252" s="422" t="str">
        <f>VLOOKUP(C252,'SNP1.24+CHU192+DER12.23+FD1.24'!$A$2:$C$50000,2, FALSE)</f>
        <v>DEMOLIÇÃO DE LAJES, EM CONCRETO ARMADO, DE FORMA MECANIZADA COM MARTELETE, SEM REAPROVEITAMENTO. AF_09/2023</v>
      </c>
      <c r="C252" s="38" t="s">
        <v>5956</v>
      </c>
      <c r="D252" s="623" t="str">
        <f>VLOOKUP(C252,'SNP1.24+CHU192+DER12.23+FD1.24'!$A$2:$D$50000,3, FALSE)</f>
        <v>M3</v>
      </c>
      <c r="E252" s="624">
        <f>'MCQ OUR'!E252</f>
        <v>374.25198315</v>
      </c>
      <c r="F252" s="625" t="str">
        <f>VLOOKUP(C252,'SNP1.24+CHU192+DER12.23+FD1.24'!$A$2:$D$50000,4, FALSE)</f>
        <v>90,11</v>
      </c>
      <c r="G252" s="424">
        <f>ROUND(E252*F252,2)</f>
        <v>33723.85</v>
      </c>
      <c r="H252" s="425">
        <f ca="1">IF(K252="",$G$10,$G$9)</f>
        <v>0.32779999999999998</v>
      </c>
      <c r="I252" s="426">
        <f ca="1">ROUND(F252*H252+F252,2)</f>
        <v>119.65</v>
      </c>
      <c r="J252" s="626">
        <f ca="1">ROUND(E252*I252,2)</f>
        <v>44779.25</v>
      </c>
      <c r="K252" s="603"/>
      <c r="L252" s="156" t="s">
        <v>29437</v>
      </c>
      <c r="M252" s="202"/>
      <c r="N252" s="22"/>
    </row>
    <row r="253" spans="1:22" s="39" customFormat="1" ht="50.45" customHeight="1" outlineLevel="2" x14ac:dyDescent="0.25">
      <c r="A253" s="317" t="s">
        <v>18571</v>
      </c>
      <c r="B253" s="422" t="str">
        <f>VLOOKUP(C253,'SNP1.24+CHU192+DER12.23+FD1.24'!$A$2:$C$50000,2, FALSE)</f>
        <v>CARGA, MANOBRA E DESCARGA DE ENTULHO EM CAMINHÃO BASCULANTE 10 M³ - CARGA COM ESCAVADEIRA HIDRÁULICA  (CAÇAMBA DE 0,80 M³ / 111 HP) E DESCARGA LIVRE (UNIDADE: M3). AF_07/2020</v>
      </c>
      <c r="C253" s="38" t="s">
        <v>11391</v>
      </c>
      <c r="D253" s="623" t="str">
        <f>VLOOKUP(C253,'SNP1.24+CHU192+DER12.23+FD1.24'!$A$2:$D$50000,3, FALSE)</f>
        <v>M3</v>
      </c>
      <c r="E253" s="624">
        <f>'MCQ OUR'!E253</f>
        <v>467.81497893749997</v>
      </c>
      <c r="F253" s="625" t="str">
        <f>VLOOKUP(C253,'SNP1.24+CHU192+DER12.23+FD1.24'!$A$2:$D$50000,4, FALSE)</f>
        <v>9,05</v>
      </c>
      <c r="G253" s="424">
        <f>ROUND(E253*F253,2)</f>
        <v>4233.7299999999996</v>
      </c>
      <c r="H253" s="425">
        <f ca="1">IF(K253="",$G$10,$G$9)</f>
        <v>0.32779999999999998</v>
      </c>
      <c r="I253" s="426">
        <f ca="1">ROUND(F253*H253+F253,2)</f>
        <v>12.02</v>
      </c>
      <c r="J253" s="626">
        <f ca="1">ROUND(E253*I253,2)</f>
        <v>5623.14</v>
      </c>
      <c r="K253" s="603"/>
      <c r="L253" s="156" t="s">
        <v>18504</v>
      </c>
      <c r="M253" s="202"/>
      <c r="N253" s="22"/>
    </row>
    <row r="254" spans="1:22" s="39" customFormat="1" ht="38.450000000000003" customHeight="1" outlineLevel="2" x14ac:dyDescent="0.25">
      <c r="A254" s="317" t="s">
        <v>18572</v>
      </c>
      <c r="B254" s="422" t="str">
        <f>VLOOKUP(C254,'SNP1.24+CHU192+DER12.23+FD1.24'!$A$2:$C$50000,2, FALSE)</f>
        <v>TRANSPORTE COM CAMINHÃO BASCULANTE DE 10 M³, EM VIA URBANA PAVIMENTADA, DMT ATÉ 30 KM (UNIDADE: M3XKM). AF_07/2020</v>
      </c>
      <c r="C254" s="38" t="s">
        <v>6023</v>
      </c>
      <c r="D254" s="623" t="str">
        <f>VLOOKUP(C254,'SNP1.24+CHU192+DER12.23+FD1.24'!$A$2:$D$50000,3, FALSE)</f>
        <v>M3XKM</v>
      </c>
      <c r="E254" s="624">
        <f>'MCQ OUR'!E254</f>
        <v>4542.4834454831253</v>
      </c>
      <c r="F254" s="625" t="str">
        <f>VLOOKUP(C254,'SNP1.24+CHU192+DER12.23+FD1.24'!$A$2:$D$50000,4, FALSE)</f>
        <v>2,49</v>
      </c>
      <c r="G254" s="424">
        <f>ROUND(E254*F254,2)</f>
        <v>11310.78</v>
      </c>
      <c r="H254" s="425">
        <f ca="1">IF(K254="",$G$10,$G$9)</f>
        <v>0.32779999999999998</v>
      </c>
      <c r="I254" s="426">
        <f ca="1">ROUND(F254*H254+F254,2)</f>
        <v>3.31</v>
      </c>
      <c r="J254" s="626">
        <f ca="1">ROUND(E254*I254,2)</f>
        <v>15035.62</v>
      </c>
      <c r="K254" s="603"/>
      <c r="L254" s="156" t="s">
        <v>29438</v>
      </c>
      <c r="M254" s="202"/>
      <c r="N254" s="22"/>
    </row>
    <row r="255" spans="1:22" s="39" customFormat="1" ht="24" outlineLevel="2" x14ac:dyDescent="0.25">
      <c r="A255" s="317" t="s">
        <v>18573</v>
      </c>
      <c r="B255" s="422" t="str">
        <f>VLOOKUP(C255,'SNP1.24+CHU192+DER12.23+FD1.24'!$A$2:$C$50000,2, FALSE)</f>
        <v>ESPALHAMENTO DE MATERIAL COM TRATOR DE ESTEIRAS. AF_11/2019</v>
      </c>
      <c r="C255" s="38" t="s">
        <v>7366</v>
      </c>
      <c r="D255" s="623" t="str">
        <f>VLOOKUP(C255,'SNP1.24+CHU192+DER12.23+FD1.24'!$A$2:$D$50000,3, FALSE)</f>
        <v>M3</v>
      </c>
      <c r="E255" s="624">
        <f>'MCQ OUR'!E255</f>
        <v>467.81497893749997</v>
      </c>
      <c r="F255" s="625" t="str">
        <f>VLOOKUP(C255,'SNP1.24+CHU192+DER12.23+FD1.24'!$A$2:$D$50000,4, FALSE)</f>
        <v>1,45</v>
      </c>
      <c r="G255" s="424">
        <f>ROUND(E255*F255,2)</f>
        <v>678.33</v>
      </c>
      <c r="H255" s="425">
        <f ca="1">IF(K255="",$G$10,$G$9)</f>
        <v>0.32779999999999998</v>
      </c>
      <c r="I255" s="426">
        <f ca="1">ROUND(F255*H255+F255,2)</f>
        <v>1.93</v>
      </c>
      <c r="J255" s="626">
        <f ca="1">ROUND(E255*I255,2)</f>
        <v>902.88</v>
      </c>
      <c r="K255" s="603"/>
      <c r="L255" s="156" t="s">
        <v>11833</v>
      </c>
      <c r="M255" s="202"/>
      <c r="N255" s="22"/>
    </row>
    <row r="256" spans="1:22" s="40" customFormat="1" ht="12.75" outlineLevel="1" thickBot="1" x14ac:dyDescent="0.25">
      <c r="A256" s="318"/>
      <c r="B256" s="10" t="s">
        <v>9</v>
      </c>
      <c r="C256" s="11"/>
      <c r="D256" s="12"/>
      <c r="E256" s="13"/>
      <c r="F256" s="13"/>
      <c r="G256" s="147">
        <f>SUM(G252:G255)</f>
        <v>49946.69</v>
      </c>
      <c r="H256" s="148"/>
      <c r="I256" s="149"/>
      <c r="J256" s="150">
        <f ca="1">SUM(J252:J255)</f>
        <v>66340.89</v>
      </c>
      <c r="K256" s="185"/>
      <c r="L256" s="209"/>
      <c r="M256" s="204"/>
      <c r="N256" s="16"/>
      <c r="O256" s="39"/>
      <c r="P256" s="39"/>
      <c r="Q256" s="39"/>
      <c r="R256" s="39"/>
      <c r="S256" s="39"/>
      <c r="T256" s="39"/>
      <c r="U256" s="39"/>
      <c r="V256" s="39"/>
    </row>
    <row r="257" spans="1:22" s="34" customFormat="1" ht="14.45" customHeight="1" outlineLevel="1" x14ac:dyDescent="0.25">
      <c r="A257" s="319" t="s">
        <v>18576</v>
      </c>
      <c r="B257" s="627" t="s">
        <v>29414</v>
      </c>
      <c r="C257" s="628"/>
      <c r="D257" s="629"/>
      <c r="E257" s="146"/>
      <c r="F257" s="146"/>
      <c r="G257" s="5"/>
      <c r="H257" s="5"/>
      <c r="I257" s="5"/>
      <c r="J257" s="17"/>
      <c r="K257" s="145"/>
      <c r="L257" s="210"/>
      <c r="M257" s="111"/>
      <c r="N257" s="6"/>
      <c r="O257" s="39"/>
      <c r="P257" s="39"/>
      <c r="Q257" s="39"/>
      <c r="R257" s="39"/>
      <c r="S257" s="39"/>
      <c r="T257" s="39"/>
      <c r="U257" s="39"/>
      <c r="V257" s="39"/>
    </row>
    <row r="258" spans="1:22" s="39" customFormat="1" ht="60" outlineLevel="2" x14ac:dyDescent="0.25">
      <c r="A258" s="317" t="s">
        <v>18577</v>
      </c>
      <c r="B258" s="422" t="str">
        <f>VLOOKUP(C258,'SNP1.24+CHU192+DER12.23+FD1.24'!$A$2:$C$50000,2, FALSE)</f>
        <v>ESCAVAÇÃO MECANIZADA DE VALA COM PROF. ATÉ 1,5 M (MÉDIA MONTANTE E JUSANTE/UMA COMPOSIÇÃO POR TRECHO), ESCAVADEIRA (0,8 M3), LARG. DE 1,5 M A 2,5 M, EM SOLO DE 2A CATEGORIA, EM LOCAIS COM ALTO NÍVEL DE INTERFERÊNCIA. AF_02/2021</v>
      </c>
      <c r="C258" s="38" t="s">
        <v>10825</v>
      </c>
      <c r="D258" s="623" t="str">
        <f>VLOOKUP(C258,'SNP1.24+CHU192+DER12.23+FD1.24'!$A$2:$D$50000,3, FALSE)</f>
        <v>M3</v>
      </c>
      <c r="E258" s="624">
        <f>'MCQ OUR'!E258</f>
        <v>4863.94497684</v>
      </c>
      <c r="F258" s="625" t="str">
        <f>VLOOKUP(C258,'SNP1.24+CHU192+DER12.23+FD1.24'!$A$2:$D$50000,4, FALSE)</f>
        <v>14,60</v>
      </c>
      <c r="G258" s="424">
        <f>ROUND(E258*F258,2)</f>
        <v>71013.600000000006</v>
      </c>
      <c r="H258" s="425">
        <f ca="1">IF(K258="",$G$10,$G$9)</f>
        <v>0.32779999999999998</v>
      </c>
      <c r="I258" s="426">
        <f ca="1">ROUND(F258*H258+F258,2)</f>
        <v>19.39</v>
      </c>
      <c r="J258" s="626">
        <f ca="1">ROUND(E258*I258,2)</f>
        <v>94311.89</v>
      </c>
      <c r="K258" s="603"/>
      <c r="L258" s="156" t="s">
        <v>29439</v>
      </c>
      <c r="M258" s="202"/>
      <c r="N258" s="22"/>
    </row>
    <row r="259" spans="1:22" s="39" customFormat="1" ht="37.9" customHeight="1" outlineLevel="2" x14ac:dyDescent="0.25">
      <c r="A259" s="317" t="s">
        <v>18578</v>
      </c>
      <c r="B259" s="422" t="str">
        <f>VLOOKUP(C259,'SNP1.24+CHU192+DER12.23+FD1.24'!$A$2:$C$50000,2, FALSE)</f>
        <v>REATERRO MECANIZADO DE VALA COM MINICARREGADEIRA, COM COMPACTADOR DE SOLOS DE PERCUSSÃO. AF_08/2023</v>
      </c>
      <c r="C259" s="38" t="s">
        <v>18240</v>
      </c>
      <c r="D259" s="623" t="str">
        <f>VLOOKUP(C259,'SNP1.24+CHU192+DER12.23+FD1.24'!$A$2:$D$50000,3, FALSE)</f>
        <v>M3</v>
      </c>
      <c r="E259" s="624">
        <f>'MCQ OUR'!E259</f>
        <v>1627.14730912</v>
      </c>
      <c r="F259" s="625" t="str">
        <f>VLOOKUP(C259,'SNP1.24+CHU192+DER12.23+FD1.24'!$A$2:$D$50000,4, FALSE)</f>
        <v>26,91</v>
      </c>
      <c r="G259" s="424">
        <f>ROUND(E259*F259,2)</f>
        <v>43786.53</v>
      </c>
      <c r="H259" s="425">
        <f ca="1">IF(K259="",$G$10,$G$9)</f>
        <v>0.32779999999999998</v>
      </c>
      <c r="I259" s="426">
        <f ca="1">ROUND(F259*H259+F259,2)</f>
        <v>35.729999999999997</v>
      </c>
      <c r="J259" s="626">
        <f ca="1">ROUND(E259*I259,2)</f>
        <v>58137.97</v>
      </c>
      <c r="K259" s="603"/>
      <c r="L259" s="156" t="s">
        <v>18501</v>
      </c>
      <c r="M259" s="202"/>
      <c r="N259" s="22"/>
    </row>
    <row r="260" spans="1:22" s="39" customFormat="1" ht="49.9" customHeight="1" outlineLevel="2" x14ac:dyDescent="0.25">
      <c r="A260" s="317" t="s">
        <v>18579</v>
      </c>
      <c r="B260" s="422" t="str">
        <f>VLOOKUP(C260,'SNP1.24+CHU192+DER12.23+FD1.24'!$A$2:$C$50000,2, FALSE)</f>
        <v>CARGA, MANOBRA E DESCARGA DE SOLOS E MATERIAIS GRANULARES EM CAMINHÃO BASCULANTE 10 M³ - CARGA COM ESCAVADEIRA HIDRÁULICA (CAÇAMBA DE 1,20 M³ / 155 HP) E DESCARGA LIVRE (UNIDADE: M3). AF_07/2020</v>
      </c>
      <c r="C260" s="38" t="s">
        <v>11383</v>
      </c>
      <c r="D260" s="623" t="str">
        <f>VLOOKUP(C260,'SNP1.24+CHU192+DER12.23+FD1.24'!$A$2:$D$50000,3, FALSE)</f>
        <v>M3</v>
      </c>
      <c r="E260" s="624">
        <f>'MCQ OUR'!E260</f>
        <v>4045.99708465</v>
      </c>
      <c r="F260" s="625" t="str">
        <f>VLOOKUP(C260,'SNP1.24+CHU192+DER12.23+FD1.24'!$A$2:$D$50000,4, FALSE)</f>
        <v>7,00</v>
      </c>
      <c r="G260" s="424">
        <f>ROUND(E260*F260,2)</f>
        <v>28321.98</v>
      </c>
      <c r="H260" s="425">
        <f ca="1">IF(K260="",$G$10,$G$9)</f>
        <v>0.32779999999999998</v>
      </c>
      <c r="I260" s="426">
        <f ca="1">ROUND(F260*H260+F260,2)</f>
        <v>9.2899999999999991</v>
      </c>
      <c r="J260" s="626">
        <f ca="1">ROUND(E260*I260,2)</f>
        <v>37587.31</v>
      </c>
      <c r="K260" s="603"/>
      <c r="L260" s="156" t="s">
        <v>18520</v>
      </c>
      <c r="M260" s="202"/>
      <c r="N260" s="22"/>
    </row>
    <row r="261" spans="1:22" s="39" customFormat="1" ht="42.6" customHeight="1" outlineLevel="2" x14ac:dyDescent="0.25">
      <c r="A261" s="317" t="s">
        <v>18580</v>
      </c>
      <c r="B261" s="422" t="str">
        <f>VLOOKUP(C261,'SNP1.24+CHU192+DER12.23+FD1.24'!$A$2:$C$50000,2, FALSE)</f>
        <v>TRANSPORTE COM CAMINHÃO BASCULANTE DE 10 M³, EM VIA URBANA PAVIMENTADA, DMT ATÉ 30 KM (UNIDADE: M3XKM). AF_07/2020</v>
      </c>
      <c r="C261" s="38" t="s">
        <v>6023</v>
      </c>
      <c r="D261" s="623" t="str">
        <f>VLOOKUP(C261,'SNP1.24+CHU192+DER12.23+FD1.24'!$A$2:$D$50000,3, FALSE)</f>
        <v>M3XKM</v>
      </c>
      <c r="E261" s="624">
        <f>'MCQ OUR'!E261</f>
        <v>39286.631691951501</v>
      </c>
      <c r="F261" s="625" t="str">
        <f>VLOOKUP(C261,'SNP1.24+CHU192+DER12.23+FD1.24'!$A$2:$D$50000,4, FALSE)</f>
        <v>2,49</v>
      </c>
      <c r="G261" s="424">
        <f>ROUND(E261*F261,2)</f>
        <v>97823.71</v>
      </c>
      <c r="H261" s="425">
        <f ca="1">IF(K261="",$G$10,$G$9)</f>
        <v>0.32779999999999998</v>
      </c>
      <c r="I261" s="426">
        <f ca="1">ROUND(F261*H261+F261,2)</f>
        <v>3.31</v>
      </c>
      <c r="J261" s="626">
        <f ca="1">ROUND(E261*I261,2)</f>
        <v>130038.75</v>
      </c>
      <c r="K261" s="603"/>
      <c r="L261" s="156" t="s">
        <v>29438</v>
      </c>
      <c r="M261" s="202"/>
      <c r="N261" s="22"/>
    </row>
    <row r="262" spans="1:22" s="39" customFormat="1" ht="28.9" customHeight="1" outlineLevel="2" x14ac:dyDescent="0.25">
      <c r="A262" s="317" t="s">
        <v>18581</v>
      </c>
      <c r="B262" s="422" t="str">
        <f>VLOOKUP(C262,'SNP1.24+CHU192+DER12.23+FD1.24'!$A$2:$C$50000,2, FALSE)</f>
        <v>ESPALHAMENTO DE MATERIAL COM TRATOR DE ESTEIRAS. AF_11/2019</v>
      </c>
      <c r="C262" s="38" t="s">
        <v>7366</v>
      </c>
      <c r="D262" s="623" t="str">
        <f>VLOOKUP(C262,'SNP1.24+CHU192+DER12.23+FD1.24'!$A$2:$D$50000,3, FALSE)</f>
        <v>M3</v>
      </c>
      <c r="E262" s="624">
        <f>'MCQ OUR'!E262</f>
        <v>4045.99708465</v>
      </c>
      <c r="F262" s="625" t="str">
        <f>VLOOKUP(C262,'SNP1.24+CHU192+DER12.23+FD1.24'!$A$2:$D$50000,4, FALSE)</f>
        <v>1,45</v>
      </c>
      <c r="G262" s="424">
        <f>ROUND(E262*F262,2)</f>
        <v>5866.7</v>
      </c>
      <c r="H262" s="425">
        <f ca="1">IF(K262="",$G$10,$G$9)</f>
        <v>0.32779999999999998</v>
      </c>
      <c r="I262" s="426">
        <f ca="1">ROUND(F262*H262+F262,2)</f>
        <v>1.93</v>
      </c>
      <c r="J262" s="626">
        <f ca="1">ROUND(E262*I262,2)</f>
        <v>7808.77</v>
      </c>
      <c r="K262" s="603"/>
      <c r="L262" s="156" t="s">
        <v>11833</v>
      </c>
      <c r="M262" s="202"/>
      <c r="N262" s="22"/>
    </row>
    <row r="263" spans="1:22" s="40" customFormat="1" ht="12.75" outlineLevel="1" thickBot="1" x14ac:dyDescent="0.25">
      <c r="A263" s="318"/>
      <c r="B263" s="10" t="s">
        <v>9</v>
      </c>
      <c r="C263" s="11"/>
      <c r="D263" s="12"/>
      <c r="E263" s="13"/>
      <c r="F263" s="13"/>
      <c r="G263" s="147">
        <f>SUM(G258:G262)</f>
        <v>246812.52000000002</v>
      </c>
      <c r="H263" s="148"/>
      <c r="I263" s="149"/>
      <c r="J263" s="150">
        <f ca="1">SUM(J258:J262)</f>
        <v>327884.69</v>
      </c>
      <c r="K263" s="185"/>
      <c r="L263" s="209"/>
      <c r="M263" s="204"/>
      <c r="N263" s="16"/>
      <c r="O263" s="39"/>
      <c r="P263" s="39"/>
      <c r="Q263" s="39"/>
      <c r="R263" s="39"/>
      <c r="S263" s="39"/>
      <c r="T263" s="39"/>
      <c r="U263" s="39"/>
      <c r="V263" s="39"/>
    </row>
    <row r="264" spans="1:22" s="34" customFormat="1" outlineLevel="1" x14ac:dyDescent="0.25">
      <c r="A264" s="319" t="s">
        <v>18582</v>
      </c>
      <c r="B264" s="627" t="s">
        <v>29418</v>
      </c>
      <c r="C264" s="628"/>
      <c r="D264" s="629"/>
      <c r="E264" s="146"/>
      <c r="F264" s="146"/>
      <c r="G264" s="5"/>
      <c r="H264" s="5"/>
      <c r="I264" s="5"/>
      <c r="J264" s="17"/>
      <c r="K264" s="145"/>
      <c r="L264" s="210"/>
      <c r="M264" s="111"/>
      <c r="N264" s="6"/>
      <c r="O264" s="39"/>
      <c r="P264" s="39"/>
      <c r="Q264" s="39"/>
      <c r="R264" s="39"/>
      <c r="S264" s="39"/>
      <c r="T264" s="39"/>
      <c r="U264" s="39"/>
      <c r="V264" s="39"/>
    </row>
    <row r="265" spans="1:22" s="39" customFormat="1" ht="46.15" customHeight="1" outlineLevel="2" x14ac:dyDescent="0.25">
      <c r="A265" s="317" t="s">
        <v>18583</v>
      </c>
      <c r="B265" s="422" t="str">
        <f>VLOOKUP(C265,'SNP1.24+CHU192+DER12.23+FD1.24'!$A$2:$C$50000,2, FALSE)</f>
        <v xml:space="preserve">PEDRA DE MAO OU PEDRA RACHAO PARA ARRIMO/FUNDACAO (POSTO PEDREIRA/FORNECEDOR, SEM FRETE)                                                                                                                                                                                                                                                                                                                                                                                                                  </v>
      </c>
      <c r="C265" s="38">
        <v>4730</v>
      </c>
      <c r="D265" s="623" t="str">
        <f>VLOOKUP(C265,'SNP1.24+CHU192+DER12.23+FD1.24'!$A$2:$D$50000,3, FALSE)</f>
        <v xml:space="preserve">M3    </v>
      </c>
      <c r="E265" s="624">
        <f>'MCQ OUR'!E265</f>
        <v>457.55220000000003</v>
      </c>
      <c r="F265" s="625" t="str">
        <f>VLOOKUP(C265,'SNP1.24+CHU192+DER12.23+FD1.24'!$A$2:$D$50000,4, FALSE)</f>
        <v>65,45</v>
      </c>
      <c r="G265" s="424">
        <f>ROUND(E265*F265,2)</f>
        <v>29946.79</v>
      </c>
      <c r="H265" s="425">
        <f ca="1">IF(K265="",$G$10,$G$9)</f>
        <v>0.32779999999999998</v>
      </c>
      <c r="I265" s="426">
        <f ca="1">ROUND(F265*H265+F265,2)</f>
        <v>86.9</v>
      </c>
      <c r="J265" s="626">
        <f ca="1">ROUND(E265*I265,2)</f>
        <v>39761.29</v>
      </c>
      <c r="K265" s="603"/>
      <c r="L265" s="156" t="s">
        <v>29440</v>
      </c>
      <c r="M265" s="202"/>
      <c r="N265" s="22"/>
    </row>
    <row r="266" spans="1:22" s="39" customFormat="1" ht="65.45" customHeight="1" outlineLevel="2" x14ac:dyDescent="0.25">
      <c r="A266" s="317" t="s">
        <v>18584</v>
      </c>
      <c r="B266" s="422" t="str">
        <f>VLOOKUP(C266,'SNP1.24+CHU192+DER12.23+FD1.24'!$A$2:$C$50000,2, FALSE)</f>
        <v>CARGA, MANOBRA E DESCARGA DE SOLOS E MATERIAIS GRANULARES EM CAMINHÃO BASCULANTE 10 M³ - CARGA COM PÁ CARREGADEIRA (CAÇAMBA DE 1,7 A 2,8 M³ / 128 HP) E DESCARGA LIVRE (UNIDADE: M3). AF_07/2020</v>
      </c>
      <c r="C266" s="38" t="s">
        <v>11353</v>
      </c>
      <c r="D266" s="623" t="str">
        <f>VLOOKUP(C266,'SNP1.24+CHU192+DER12.23+FD1.24'!$A$2:$D$50000,3, FALSE)</f>
        <v>M3</v>
      </c>
      <c r="E266" s="624">
        <f>'MCQ OUR'!E266</f>
        <v>457.55220000000003</v>
      </c>
      <c r="F266" s="625" t="str">
        <f>VLOOKUP(C266,'SNP1.24+CHU192+DER12.23+FD1.24'!$A$2:$D$50000,4, FALSE)</f>
        <v>8,59</v>
      </c>
      <c r="G266" s="424">
        <f>ROUND(E266*F266,2)</f>
        <v>3930.37</v>
      </c>
      <c r="H266" s="425">
        <f ca="1">IF(K266="",$G$10,$G$9)</f>
        <v>0.32779999999999998</v>
      </c>
      <c r="I266" s="426">
        <f ca="1">ROUND(F266*H266+F266,2)</f>
        <v>11.41</v>
      </c>
      <c r="J266" s="626">
        <f ca="1">ROUND(E266*I266,2)</f>
        <v>5220.67</v>
      </c>
      <c r="K266" s="603"/>
      <c r="L266" s="156" t="s">
        <v>29441</v>
      </c>
      <c r="M266" s="202"/>
      <c r="N266" s="22"/>
    </row>
    <row r="267" spans="1:22" s="39" customFormat="1" ht="50.45" customHeight="1" outlineLevel="2" x14ac:dyDescent="0.25">
      <c r="A267" s="317" t="s">
        <v>18585</v>
      </c>
      <c r="B267" s="422" t="str">
        <f>VLOOKUP(C267,'SNP1.24+CHU192+DER12.23+FD1.24'!$A$2:$C$50000,2, FALSE)</f>
        <v>TRANSPORTE COM CAMINHÃO BASCULANTE DE 10 M³, EM VIA URBANA PAVIMENTADA, DMT ATÉ 30 KM (UNIDADE: M3XKM). AF_07/2020</v>
      </c>
      <c r="C267" s="38" t="s">
        <v>6023</v>
      </c>
      <c r="D267" s="623" t="str">
        <f>VLOOKUP(C267,'SNP1.24+CHU192+DER12.23+FD1.24'!$A$2:$D$50000,3, FALSE)</f>
        <v>M3XKM</v>
      </c>
      <c r="E267" s="624">
        <f>'MCQ OUR'!E267</f>
        <v>4726.5142260000002</v>
      </c>
      <c r="F267" s="625" t="str">
        <f>VLOOKUP(C267,'SNP1.24+CHU192+DER12.23+FD1.24'!$A$2:$D$50000,4, FALSE)</f>
        <v>2,49</v>
      </c>
      <c r="G267" s="424">
        <f>ROUND(E267*F267,2)</f>
        <v>11769.02</v>
      </c>
      <c r="H267" s="425">
        <f ca="1">IF(K267="",$G$10,$G$9)</f>
        <v>0.32779999999999998</v>
      </c>
      <c r="I267" s="426">
        <f ca="1">ROUND(F267*H267+F267,2)</f>
        <v>3.31</v>
      </c>
      <c r="J267" s="626">
        <f ca="1">ROUND(E267*I267,2)</f>
        <v>15644.76</v>
      </c>
      <c r="K267" s="603"/>
      <c r="L267" s="156" t="s">
        <v>29442</v>
      </c>
      <c r="M267" s="202"/>
      <c r="N267" s="22"/>
    </row>
    <row r="268" spans="1:22" s="40" customFormat="1" ht="12.75" outlineLevel="1" thickBot="1" x14ac:dyDescent="0.25">
      <c r="A268" s="318"/>
      <c r="B268" s="10" t="s">
        <v>9</v>
      </c>
      <c r="C268" s="11"/>
      <c r="D268" s="12"/>
      <c r="E268" s="13"/>
      <c r="F268" s="13"/>
      <c r="G268" s="147">
        <f>SUM(G265:G267)</f>
        <v>45646.180000000008</v>
      </c>
      <c r="H268" s="148"/>
      <c r="I268" s="149"/>
      <c r="J268" s="150">
        <f ca="1">SUM(J265:J267)</f>
        <v>60626.720000000001</v>
      </c>
      <c r="K268" s="185"/>
      <c r="L268" s="209"/>
      <c r="M268" s="204"/>
      <c r="N268" s="16"/>
      <c r="O268" s="39"/>
      <c r="P268" s="39"/>
      <c r="Q268" s="39"/>
      <c r="R268" s="39"/>
      <c r="S268" s="39"/>
      <c r="T268" s="39"/>
      <c r="U268" s="39"/>
      <c r="V268" s="39"/>
    </row>
    <row r="269" spans="1:22" s="34" customFormat="1" outlineLevel="1" x14ac:dyDescent="0.25">
      <c r="A269" s="319" t="s">
        <v>54466</v>
      </c>
      <c r="B269" s="627" t="s">
        <v>29417</v>
      </c>
      <c r="C269" s="628"/>
      <c r="D269" s="629"/>
      <c r="E269" s="146"/>
      <c r="F269" s="146"/>
      <c r="G269" s="5"/>
      <c r="H269" s="5"/>
      <c r="I269" s="5"/>
      <c r="J269" s="17"/>
      <c r="K269" s="145"/>
      <c r="L269" s="210"/>
      <c r="M269" s="111"/>
      <c r="N269" s="6"/>
      <c r="O269" s="39"/>
      <c r="P269" s="39"/>
      <c r="Q269" s="39"/>
      <c r="R269" s="39"/>
      <c r="S269" s="39"/>
      <c r="T269" s="39"/>
      <c r="U269" s="39"/>
      <c r="V269" s="39"/>
    </row>
    <row r="270" spans="1:22" s="39" customFormat="1" ht="30.6" customHeight="1" outlineLevel="2" x14ac:dyDescent="0.25">
      <c r="A270" s="317" t="s">
        <v>54467</v>
      </c>
      <c r="B270" s="422" t="str">
        <f>VLOOKUP(C270,'SNP1.24+CHU192+DER12.23+FD1.24'!$A$2:$C$50000,2, FALSE)</f>
        <v>LIMPEZA DE SUPERFÍCIE COM JATO DE ALTA PRESSÃO. AF_04/2019</v>
      </c>
      <c r="C270" s="38" t="s">
        <v>7772</v>
      </c>
      <c r="D270" s="623" t="str">
        <f>VLOOKUP(C270,'SNP1.24+CHU192+DER12.23+FD1.24'!$A$2:$D$50000,3, FALSE)</f>
        <v>M2</v>
      </c>
      <c r="E270" s="624">
        <f>'MCQ OUR'!E270</f>
        <v>0</v>
      </c>
      <c r="F270" s="625" t="str">
        <f>VLOOKUP(C270,'SNP1.24+CHU192+DER12.23+FD1.24'!$A$2:$D$50000,4, FALSE)</f>
        <v>2,28</v>
      </c>
      <c r="G270" s="424">
        <f t="shared" ref="G270:G275" si="52">ROUND(E270*F270,2)</f>
        <v>0</v>
      </c>
      <c r="H270" s="425">
        <f t="shared" ref="H270:H275" ca="1" si="53">IF(K270="",$G$10,$G$9)</f>
        <v>0.32779999999999998</v>
      </c>
      <c r="I270" s="426">
        <f t="shared" ref="I270:I275" ca="1" si="54">ROUND(F270*H270+F270,2)</f>
        <v>3.03</v>
      </c>
      <c r="J270" s="626">
        <f t="shared" ref="J270:J275" ca="1" si="55">ROUND(E270*I270,2)</f>
        <v>0</v>
      </c>
      <c r="K270" s="603"/>
      <c r="L270" s="156" t="s">
        <v>18501</v>
      </c>
      <c r="M270" s="202"/>
      <c r="N270" s="22"/>
    </row>
    <row r="271" spans="1:22" s="39" customFormat="1" ht="36.6" customHeight="1" outlineLevel="2" x14ac:dyDescent="0.25">
      <c r="A271" s="317" t="s">
        <v>54468</v>
      </c>
      <c r="B271" s="422" t="str">
        <f>VLOOKUP(C271,'SNP1.24+CHU192+DER12.23+FD1.24'!$A$2:$C$50000,2, FALSE)</f>
        <v>ENCHIMENTO DE BRITA PARA DRENO, LANÇAMENTO MECANIZADO. AF_07/2021</v>
      </c>
      <c r="C271" s="38" t="s">
        <v>8850</v>
      </c>
      <c r="D271" s="623" t="str">
        <f>VLOOKUP(C271,'SNP1.24+CHU192+DER12.23+FD1.24'!$A$2:$D$50000,3, FALSE)</f>
        <v>M3</v>
      </c>
      <c r="E271" s="624">
        <f>'MCQ OUR'!E271</f>
        <v>577.86149933000002</v>
      </c>
      <c r="F271" s="625" t="str">
        <f>VLOOKUP(C271,'SNP1.24+CHU192+DER12.23+FD1.24'!$A$2:$D$50000,4, FALSE)</f>
        <v>102,53</v>
      </c>
      <c r="G271" s="424">
        <f t="shared" si="52"/>
        <v>59248.14</v>
      </c>
      <c r="H271" s="425">
        <f t="shared" ca="1" si="53"/>
        <v>0.32779999999999998</v>
      </c>
      <c r="I271" s="426">
        <f t="shared" ca="1" si="54"/>
        <v>136.13999999999999</v>
      </c>
      <c r="J271" s="626">
        <f t="shared" ca="1" si="55"/>
        <v>78670.06</v>
      </c>
      <c r="K271" s="603"/>
      <c r="L271" s="156" t="s">
        <v>29443</v>
      </c>
      <c r="M271" s="202"/>
      <c r="N271" s="22"/>
    </row>
    <row r="272" spans="1:22" s="39" customFormat="1" ht="48" outlineLevel="2" x14ac:dyDescent="0.25">
      <c r="A272" s="317" t="s">
        <v>54469</v>
      </c>
      <c r="B272" s="422" t="str">
        <f>VLOOKUP(C272,'SNP1.24+CHU192+DER12.23+FD1.24'!$A$2:$C$50000,2, FALSE)</f>
        <v xml:space="preserve">TUBO DRENO, CORRUGADO, ESPIRALADO, FLEXIVEL, PERFURADO, EM POLIETILENO DE ALTA DENSIDADE (PEAD), DN 65 MM, (2 1/2") PARA DRENAGEM - EM ROLO (NORMA DNIT 093/2006 - EM)                                                                                                                                                                                                                                                                                                                                    </v>
      </c>
      <c r="C272" s="38">
        <v>38051</v>
      </c>
      <c r="D272" s="623" t="str">
        <f>VLOOKUP(C272,'SNP1.24+CHU192+DER12.23+FD1.24'!$A$2:$D$50000,3, FALSE)</f>
        <v xml:space="preserve">M     </v>
      </c>
      <c r="E272" s="624">
        <f>'MCQ OUR'!E272</f>
        <v>120</v>
      </c>
      <c r="F272" s="625" t="str">
        <f>VLOOKUP(C272,'SNP1.24+CHU192+DER12.23+FD1.24'!$A$2:$D$50000,4, FALSE)</f>
        <v>7,49</v>
      </c>
      <c r="G272" s="424">
        <f t="shared" si="52"/>
        <v>898.8</v>
      </c>
      <c r="H272" s="425">
        <f t="shared" ca="1" si="53"/>
        <v>0.32779999999999998</v>
      </c>
      <c r="I272" s="426">
        <f t="shared" ca="1" si="54"/>
        <v>9.9499999999999993</v>
      </c>
      <c r="J272" s="626">
        <f t="shared" ca="1" si="55"/>
        <v>1194</v>
      </c>
      <c r="K272" s="603"/>
      <c r="L272" s="156" t="s">
        <v>18501</v>
      </c>
      <c r="M272" s="202"/>
      <c r="N272" s="22"/>
    </row>
    <row r="273" spans="1:22" s="39" customFormat="1" ht="49.9" customHeight="1" outlineLevel="2" x14ac:dyDescent="0.25">
      <c r="A273" s="317" t="s">
        <v>54470</v>
      </c>
      <c r="B273" s="422" t="str">
        <f>VLOOKUP(C273,'SNP1.24+CHU192+DER12.23+FD1.24'!$A$2:$C$50000,2, FALSE)</f>
        <v>GEOTÊXTIL NÃO TECIDO 100% POLIÉSTER, RESISTÊNCIA A TRAÇÃO DE 9 KN/M (RT - 9), INSTALADO EM DRENO - FORNECIMENTO E INSTALAÇÃO. AF_07/2021</v>
      </c>
      <c r="C273" s="38" t="s">
        <v>8842</v>
      </c>
      <c r="D273" s="623" t="str">
        <f>VLOOKUP(C273,'SNP1.24+CHU192+DER12.23+FD1.24'!$A$2:$D$50000,3, FALSE)</f>
        <v>M2</v>
      </c>
      <c r="E273" s="624">
        <f>'MCQ OUR'!E273</f>
        <v>3122.8038583000007</v>
      </c>
      <c r="F273" s="625" t="str">
        <f>VLOOKUP(C273,'SNP1.24+CHU192+DER12.23+FD1.24'!$A$2:$D$50000,4, FALSE)</f>
        <v>10,02</v>
      </c>
      <c r="G273" s="424">
        <f t="shared" si="52"/>
        <v>31290.49</v>
      </c>
      <c r="H273" s="425">
        <f t="shared" ca="1" si="53"/>
        <v>0.32779999999999998</v>
      </c>
      <c r="I273" s="426">
        <f t="shared" ca="1" si="54"/>
        <v>13.3</v>
      </c>
      <c r="J273" s="626">
        <f t="shared" ca="1" si="55"/>
        <v>41533.29</v>
      </c>
      <c r="K273" s="603"/>
      <c r="L273" s="156" t="s">
        <v>29443</v>
      </c>
      <c r="M273" s="202"/>
      <c r="N273" s="22"/>
    </row>
    <row r="274" spans="1:22" s="39" customFormat="1" ht="43.15" customHeight="1" outlineLevel="2" x14ac:dyDescent="0.25">
      <c r="A274" s="317" t="s">
        <v>54471</v>
      </c>
      <c r="B274" s="422" t="str">
        <f>VLOOKUP(C274,'SNP1.24+CHU192+DER12.23+FD1.24'!$A$2:$C$50000,2, FALSE)</f>
        <v>GRAUTE FGK=30 MPA; TRAÇO 1:0,9:1,2:0,6 (EM MASSA SECA DE CIMENTO/ AREIA GROSSA/ BRITA 0/ ADITIVO) - PREPARO MECÂNICO COM BETONEIRA 400 L. AF_09/2021</v>
      </c>
      <c r="C274" s="38" t="s">
        <v>3299</v>
      </c>
      <c r="D274" s="623" t="str">
        <f>VLOOKUP(C274,'SNP1.24+CHU192+DER12.23+FD1.24'!$A$2:$D$50000,3, FALSE)</f>
        <v>M3</v>
      </c>
      <c r="E274" s="624">
        <f>'MCQ OUR'!E274</f>
        <v>0</v>
      </c>
      <c r="F274" s="625" t="str">
        <f>VLOOKUP(C274,'SNP1.24+CHU192+DER12.23+FD1.24'!$A$2:$D$50000,4, FALSE)</f>
        <v>598,57</v>
      </c>
      <c r="G274" s="424">
        <f t="shared" si="52"/>
        <v>0</v>
      </c>
      <c r="H274" s="425">
        <f t="shared" ca="1" si="53"/>
        <v>0.32779999999999998</v>
      </c>
      <c r="I274" s="426">
        <f t="shared" ca="1" si="54"/>
        <v>794.78</v>
      </c>
      <c r="J274" s="626">
        <f t="shared" ca="1" si="55"/>
        <v>0</v>
      </c>
      <c r="K274" s="603"/>
      <c r="L274" s="156" t="s">
        <v>18520</v>
      </c>
      <c r="M274" s="202"/>
      <c r="N274" s="22"/>
    </row>
    <row r="275" spans="1:22" s="39" customFormat="1" ht="31.15" customHeight="1" outlineLevel="2" x14ac:dyDescent="0.25">
      <c r="A275" s="317" t="s">
        <v>54472</v>
      </c>
      <c r="B275" s="422" t="str">
        <f>VLOOKUP(C275,'SNP1.24+CHU192+DER12.23+FD1.24'!$A$2:$C$50000,2, FALSE)</f>
        <v xml:space="preserve">JUNTA DILATACAO ELASTICA PARA CONCRETO (FUGENBAND) O-22, ATE 30 MCA                                                                                                                                                                                                                                                                                                                                                                                                                                       </v>
      </c>
      <c r="C275" s="38">
        <v>3681</v>
      </c>
      <c r="D275" s="623" t="str">
        <f>VLOOKUP(C275,'SNP1.24+CHU192+DER12.23+FD1.24'!$A$2:$D$50000,3, FALSE)</f>
        <v xml:space="preserve">M     </v>
      </c>
      <c r="E275" s="624">
        <f>'MCQ OUR'!E275</f>
        <v>49.344333984626921</v>
      </c>
      <c r="F275" s="625" t="str">
        <f>VLOOKUP(C275,'SNP1.24+CHU192+DER12.23+FD1.24'!$A$2:$D$50000,4, FALSE)</f>
        <v>128,78</v>
      </c>
      <c r="G275" s="424">
        <f t="shared" si="52"/>
        <v>6354.56</v>
      </c>
      <c r="H275" s="425">
        <f t="shared" ca="1" si="53"/>
        <v>0.32779999999999998</v>
      </c>
      <c r="I275" s="426">
        <f t="shared" ca="1" si="54"/>
        <v>170.99</v>
      </c>
      <c r="J275" s="626">
        <f t="shared" ca="1" si="55"/>
        <v>8437.39</v>
      </c>
      <c r="K275" s="603"/>
      <c r="L275" s="156" t="s">
        <v>18505</v>
      </c>
      <c r="M275" s="202"/>
      <c r="N275" s="22"/>
    </row>
    <row r="276" spans="1:22" s="40" customFormat="1" ht="12.75" outlineLevel="1" thickBot="1" x14ac:dyDescent="0.25">
      <c r="A276" s="318"/>
      <c r="B276" s="10" t="s">
        <v>9</v>
      </c>
      <c r="C276" s="11"/>
      <c r="D276" s="12"/>
      <c r="E276" s="13"/>
      <c r="F276" s="13"/>
      <c r="G276" s="147">
        <f>SUM(G270:G275)</f>
        <v>97791.99</v>
      </c>
      <c r="H276" s="148"/>
      <c r="I276" s="149"/>
      <c r="J276" s="150">
        <f ca="1">SUM(J270:J275)</f>
        <v>129834.74</v>
      </c>
      <c r="K276" s="185"/>
      <c r="L276" s="209"/>
      <c r="M276" s="204"/>
      <c r="N276" s="16"/>
      <c r="O276" s="39"/>
      <c r="P276" s="39"/>
      <c r="Q276" s="39"/>
      <c r="R276" s="39"/>
      <c r="S276" s="39"/>
      <c r="T276" s="39"/>
      <c r="U276" s="39"/>
      <c r="V276" s="39"/>
    </row>
    <row r="277" spans="1:22" s="34" customFormat="1" ht="14.45" customHeight="1" outlineLevel="1" x14ac:dyDescent="0.25">
      <c r="A277" s="319" t="s">
        <v>54473</v>
      </c>
      <c r="B277" s="627" t="s">
        <v>29415</v>
      </c>
      <c r="C277" s="628"/>
      <c r="D277" s="629"/>
      <c r="E277" s="146"/>
      <c r="F277" s="146"/>
      <c r="G277" s="5"/>
      <c r="H277" s="5"/>
      <c r="I277" s="5"/>
      <c r="J277" s="17"/>
      <c r="K277" s="145"/>
      <c r="L277" s="210"/>
      <c r="M277" s="111"/>
      <c r="N277" s="6"/>
      <c r="O277" s="39"/>
      <c r="P277" s="39"/>
      <c r="Q277" s="39"/>
      <c r="R277" s="39"/>
      <c r="S277" s="39"/>
      <c r="T277" s="39"/>
      <c r="U277" s="39"/>
      <c r="V277" s="39"/>
    </row>
    <row r="278" spans="1:22" s="39" customFormat="1" ht="39" customHeight="1" outlineLevel="2" x14ac:dyDescent="0.25">
      <c r="A278" s="317" t="s">
        <v>54474</v>
      </c>
      <c r="B278" s="422" t="str">
        <f>VLOOKUP(C278,'SNP1.24+CHU192+DER12.23+FD1.24'!$A$2:$C$50000,2, FALSE)</f>
        <v>FABRICAÇÃO, MONTAGEM E DESMONTAGEM DE FÔRMA PARA SAPATA, EM CHAPA DE MADEIRA COMPENSADA RESINADA, E=17 MM, 2 UTILIZAÇÕES. AF_01/2024</v>
      </c>
      <c r="C278" s="38" t="s">
        <v>3200</v>
      </c>
      <c r="D278" s="623" t="str">
        <f>VLOOKUP(C278,'SNP1.24+CHU192+DER12.23+FD1.24'!$A$2:$D$50000,3, FALSE)</f>
        <v>M2</v>
      </c>
      <c r="E278" s="624">
        <f>'MCQ OUR'!E278</f>
        <v>320.69861473783078</v>
      </c>
      <c r="F278" s="625" t="str">
        <f>VLOOKUP(C278,'SNP1.24+CHU192+DER12.23+FD1.24'!$A$2:$D$50000,4, FALSE)</f>
        <v>241,23</v>
      </c>
      <c r="G278" s="424">
        <f t="shared" ref="G278:G286" si="56">ROUND(E278*F278,2)</f>
        <v>77362.13</v>
      </c>
      <c r="H278" s="425">
        <f t="shared" ref="H278:H286" ca="1" si="57">IF(K278="",$G$10,$G$9)</f>
        <v>0.32779999999999998</v>
      </c>
      <c r="I278" s="426">
        <f t="shared" ref="I278:I286" ca="1" si="58">ROUND(F278*H278+F278,2)</f>
        <v>320.31</v>
      </c>
      <c r="J278" s="626">
        <f t="shared" ref="J278:J286" ca="1" si="59">ROUND(E278*I278,2)</f>
        <v>102722.97</v>
      </c>
      <c r="K278" s="603"/>
      <c r="L278" s="156" t="s">
        <v>18501</v>
      </c>
      <c r="M278" s="202"/>
      <c r="N278" s="22"/>
    </row>
    <row r="279" spans="1:22" s="39" customFormat="1" ht="39" customHeight="1" outlineLevel="2" x14ac:dyDescent="0.25">
      <c r="A279" s="317" t="s">
        <v>54475</v>
      </c>
      <c r="B279" s="422" t="str">
        <f>VLOOKUP(C279,'SNP1.24+CHU192+DER12.23+FD1.24'!$A$2:$C$50000,2, FALSE)</f>
        <v>FABRICAÇÃO, MONTAGEM E DESMONTAGEM DE FÔRMA PARA SAPATA, EM MADEIRA SERRADA, E=25 MM, 4 UTILIZAÇÕES. AF_01/2024</v>
      </c>
      <c r="C279" s="38" t="s">
        <v>3197</v>
      </c>
      <c r="D279" s="623" t="str">
        <f>VLOOKUP(C279,'SNP1.24+CHU192+DER12.23+FD1.24'!$A$2:$D$50000,3, FALSE)</f>
        <v>M2</v>
      </c>
      <c r="E279" s="624">
        <f>'MCQ OUR'!E279</f>
        <v>372.414975471356</v>
      </c>
      <c r="F279" s="625" t="str">
        <f>VLOOKUP(C279,'SNP1.24+CHU192+DER12.23+FD1.24'!$A$2:$D$50000,4, FALSE)</f>
        <v>134,81</v>
      </c>
      <c r="G279" s="424">
        <f t="shared" si="56"/>
        <v>50205.26</v>
      </c>
      <c r="H279" s="425">
        <f t="shared" ca="1" si="57"/>
        <v>0.32779999999999998</v>
      </c>
      <c r="I279" s="426">
        <f t="shared" ca="1" si="58"/>
        <v>179</v>
      </c>
      <c r="J279" s="626">
        <f t="shared" ca="1" si="59"/>
        <v>66662.28</v>
      </c>
      <c r="K279" s="603"/>
      <c r="L279" s="156" t="s">
        <v>18501</v>
      </c>
      <c r="M279" s="202"/>
      <c r="N279" s="22"/>
    </row>
    <row r="280" spans="1:22" s="39" customFormat="1" ht="40.15" customHeight="1" outlineLevel="2" x14ac:dyDescent="0.25">
      <c r="A280" s="317" t="s">
        <v>54476</v>
      </c>
      <c r="B280" s="422" t="str">
        <f>VLOOKUP(C280,'SNP1.24+CHU192+DER12.23+FD1.24'!$A$2:$C$50000,2, FALSE)</f>
        <v>ARMAÇÃO DE PILAR OU VIGA DE ESTRUTURA CONVENCIONAL DE CONCRETO ARMADO UTILIZANDO AÇO CA-50 DE 6,3 MM - MONTAGEM. AF_06/2022</v>
      </c>
      <c r="C280" s="38" t="s">
        <v>3224</v>
      </c>
      <c r="D280" s="623" t="str">
        <f>VLOOKUP(C280,'SNP1.24+CHU192+DER12.23+FD1.24'!$A$2:$D$50000,3, FALSE)</f>
        <v>KG</v>
      </c>
      <c r="E280" s="624">
        <f>'MCQ OUR'!E280</f>
        <v>719</v>
      </c>
      <c r="F280" s="625" t="str">
        <f>VLOOKUP(C280,'SNP1.24+CHU192+DER12.23+FD1.24'!$A$2:$D$50000,4, FALSE)</f>
        <v>13,04</v>
      </c>
      <c r="G280" s="424">
        <f t="shared" si="56"/>
        <v>9375.76</v>
      </c>
      <c r="H280" s="425">
        <f t="shared" ca="1" si="57"/>
        <v>0.32779999999999998</v>
      </c>
      <c r="I280" s="426">
        <f t="shared" ca="1" si="58"/>
        <v>17.309999999999999</v>
      </c>
      <c r="J280" s="626">
        <f t="shared" ca="1" si="59"/>
        <v>12445.89</v>
      </c>
      <c r="K280" s="603"/>
      <c r="L280" s="156" t="s">
        <v>18513</v>
      </c>
      <c r="M280" s="202"/>
      <c r="N280" s="22"/>
    </row>
    <row r="281" spans="1:22" s="39" customFormat="1" ht="36" outlineLevel="2" x14ac:dyDescent="0.25">
      <c r="A281" s="317" t="s">
        <v>54477</v>
      </c>
      <c r="B281" s="422" t="str">
        <f>VLOOKUP(C281,'SNP1.24+CHU192+DER12.23+FD1.24'!$A$2:$C$50000,2, FALSE)</f>
        <v>ARMAÇÃO DE PILAR OU VIGA DE ESTRUTURA CONVENCIONAL DE CONCRETO ARMADO UTILIZANDO AÇO CA-50 DE 8,0 MM - MONTAGEM. AF_06/2022</v>
      </c>
      <c r="C281" s="38" t="s">
        <v>3225</v>
      </c>
      <c r="D281" s="623" t="str">
        <f>VLOOKUP(C281,'SNP1.24+CHU192+DER12.23+FD1.24'!$A$2:$D$50000,3, FALSE)</f>
        <v>KG</v>
      </c>
      <c r="E281" s="624">
        <f>'MCQ OUR'!E281</f>
        <v>13246</v>
      </c>
      <c r="F281" s="625" t="str">
        <f>VLOOKUP(C281,'SNP1.24+CHU192+DER12.23+FD1.24'!$A$2:$D$50000,4, FALSE)</f>
        <v>12,11</v>
      </c>
      <c r="G281" s="424">
        <f t="shared" si="56"/>
        <v>160409.06</v>
      </c>
      <c r="H281" s="425">
        <f t="shared" ca="1" si="57"/>
        <v>0.32779999999999998</v>
      </c>
      <c r="I281" s="426">
        <f t="shared" ca="1" si="58"/>
        <v>16.079999999999998</v>
      </c>
      <c r="J281" s="626">
        <f t="shared" ca="1" si="59"/>
        <v>212995.68</v>
      </c>
      <c r="K281" s="603"/>
      <c r="L281" s="156" t="s">
        <v>18513</v>
      </c>
      <c r="M281" s="202"/>
      <c r="N281" s="22"/>
    </row>
    <row r="282" spans="1:22" s="39" customFormat="1" ht="40.15" customHeight="1" outlineLevel="2" x14ac:dyDescent="0.25">
      <c r="A282" s="317" t="s">
        <v>54478</v>
      </c>
      <c r="B282" s="422" t="str">
        <f>VLOOKUP(C282,'SNP1.24+CHU192+DER12.23+FD1.24'!$A$2:$C$50000,2, FALSE)</f>
        <v>ARMAÇÃO DE PILAR OU VIGA DE ESTRUTURA CONVENCIONAL DE CONCRETO ARMADO UTILIZANDO AÇO CA-50 DE 10,0 MM - MONTAGEM. AF_06/2022</v>
      </c>
      <c r="C282" s="38" t="s">
        <v>3226</v>
      </c>
      <c r="D282" s="623" t="str">
        <f>VLOOKUP(C282,'SNP1.24+CHU192+DER12.23+FD1.24'!$A$2:$D$50000,3, FALSE)</f>
        <v>KG</v>
      </c>
      <c r="E282" s="624">
        <f>'MCQ OUR'!E282</f>
        <v>0</v>
      </c>
      <c r="F282" s="625" t="str">
        <f>VLOOKUP(C282,'SNP1.24+CHU192+DER12.23+FD1.24'!$A$2:$D$50000,4, FALSE)</f>
        <v>10,72</v>
      </c>
      <c r="G282" s="424">
        <f t="shared" si="56"/>
        <v>0</v>
      </c>
      <c r="H282" s="425">
        <f t="shared" ca="1" si="57"/>
        <v>0.32779999999999998</v>
      </c>
      <c r="I282" s="426">
        <f t="shared" ca="1" si="58"/>
        <v>14.23</v>
      </c>
      <c r="J282" s="626">
        <f t="shared" ca="1" si="59"/>
        <v>0</v>
      </c>
      <c r="K282" s="603"/>
      <c r="L282" s="156" t="s">
        <v>18513</v>
      </c>
      <c r="M282" s="202"/>
      <c r="N282" s="22"/>
    </row>
    <row r="283" spans="1:22" s="39" customFormat="1" ht="36" outlineLevel="2" x14ac:dyDescent="0.25">
      <c r="A283" s="317" t="s">
        <v>54479</v>
      </c>
      <c r="B283" s="422" t="str">
        <f>VLOOKUP(C283,'SNP1.24+CHU192+DER12.23+FD1.24'!$A$2:$C$50000,2, FALSE)</f>
        <v>ARMAÇÃO DE PILAR OU VIGA DE ESTRUTURA CONVENCIONAL DE CONCRETO ARMADO UTILIZANDO AÇO CA-50 DE 12,5 MM - MONTAGEM. AF_06/2022</v>
      </c>
      <c r="C283" s="38" t="s">
        <v>3227</v>
      </c>
      <c r="D283" s="623" t="str">
        <f>VLOOKUP(C283,'SNP1.24+CHU192+DER12.23+FD1.24'!$A$2:$D$50000,3, FALSE)</f>
        <v>KG</v>
      </c>
      <c r="E283" s="624">
        <f>'MCQ OUR'!E283</f>
        <v>550</v>
      </c>
      <c r="F283" s="625" t="str">
        <f>VLOOKUP(C283,'SNP1.24+CHU192+DER12.23+FD1.24'!$A$2:$D$50000,4, FALSE)</f>
        <v>8,97</v>
      </c>
      <c r="G283" s="424">
        <f t="shared" si="56"/>
        <v>4933.5</v>
      </c>
      <c r="H283" s="425">
        <f t="shared" ca="1" si="57"/>
        <v>0.32779999999999998</v>
      </c>
      <c r="I283" s="426">
        <f t="shared" ca="1" si="58"/>
        <v>11.91</v>
      </c>
      <c r="J283" s="626">
        <f t="shared" ca="1" si="59"/>
        <v>6550.5</v>
      </c>
      <c r="K283" s="603"/>
      <c r="L283" s="156" t="s">
        <v>18513</v>
      </c>
      <c r="M283" s="202"/>
      <c r="N283" s="22"/>
    </row>
    <row r="284" spans="1:22" s="39" customFormat="1" ht="36" outlineLevel="2" x14ac:dyDescent="0.25">
      <c r="A284" s="317" t="s">
        <v>54480</v>
      </c>
      <c r="B284" s="422" t="str">
        <f>VLOOKUP(C284,'SNP1.24+CHU192+DER12.23+FD1.24'!$A$2:$C$50000,2, FALSE)</f>
        <v>ARMAÇÃO DE PILAR OU VIGA DE ESTRUTURA CONVENCIONAL DE CONCRETO ARMADO UTILIZANDO AÇO CA-50 DE 16,0 MM - MONTAGEM. AF_06/2022</v>
      </c>
      <c r="C284" s="38" t="s">
        <v>3228</v>
      </c>
      <c r="D284" s="623" t="str">
        <f>VLOOKUP(C284,'SNP1.24+CHU192+DER12.23+FD1.24'!$A$2:$D$50000,3, FALSE)</f>
        <v>KG</v>
      </c>
      <c r="E284" s="624">
        <f>'MCQ OUR'!E284</f>
        <v>22535</v>
      </c>
      <c r="F284" s="625" t="str">
        <f>VLOOKUP(C284,'SNP1.24+CHU192+DER12.23+FD1.24'!$A$2:$D$50000,4, FALSE)</f>
        <v>8,64</v>
      </c>
      <c r="G284" s="424">
        <f t="shared" si="56"/>
        <v>194702.4</v>
      </c>
      <c r="H284" s="425">
        <f t="shared" ca="1" si="57"/>
        <v>0.32779999999999998</v>
      </c>
      <c r="I284" s="426">
        <f t="shared" ca="1" si="58"/>
        <v>11.47</v>
      </c>
      <c r="J284" s="626">
        <f t="shared" ca="1" si="59"/>
        <v>258476.45</v>
      </c>
      <c r="K284" s="603"/>
      <c r="L284" s="156" t="s">
        <v>18513</v>
      </c>
      <c r="M284" s="202"/>
      <c r="N284" s="22"/>
    </row>
    <row r="285" spans="1:22" s="39" customFormat="1" ht="49.15" customHeight="1" outlineLevel="2" x14ac:dyDescent="0.25">
      <c r="A285" s="317" t="s">
        <v>54481</v>
      </c>
      <c r="B285" s="422" t="str">
        <f>VLOOKUP(C285,'SNP1.24+CHU192+DER12.23+FD1.24'!$A$2:$C$50000,2, FALSE)</f>
        <v xml:space="preserve">CONCRETO USINADO BOMBEAVEL, CLASSE DE RESISTENCIA C40, BRITA 0 E 1, SLUMP = 100 +/- 20 MM, COM BOMBEAMENTO (DISPONIBILIZACAO DE BOMBA), SEM O LANCAMENTO (NBR 8953)                                                                                                                                                                                                                                                                                                                                       </v>
      </c>
      <c r="C285" s="38">
        <v>34479</v>
      </c>
      <c r="D285" s="623" t="str">
        <f>VLOOKUP(C285,'SNP1.24+CHU192+DER12.23+FD1.24'!$A$2:$D$50000,3, FALSE)</f>
        <v xml:space="preserve">M3    </v>
      </c>
      <c r="E285" s="624">
        <f>'MCQ OUR'!E285</f>
        <v>511.42262256142499</v>
      </c>
      <c r="F285" s="625" t="str">
        <f>VLOOKUP(C285,'SNP1.24+CHU192+DER12.23+FD1.24'!$A$2:$D$50000,4, FALSE)</f>
        <v>529,25</v>
      </c>
      <c r="G285" s="424">
        <f t="shared" si="56"/>
        <v>270670.42</v>
      </c>
      <c r="H285" s="425">
        <f t="shared" ca="1" si="57"/>
        <v>0.32779999999999998</v>
      </c>
      <c r="I285" s="426">
        <f t="shared" ca="1" si="58"/>
        <v>702.74</v>
      </c>
      <c r="J285" s="626">
        <f t="shared" ca="1" si="59"/>
        <v>359397.13</v>
      </c>
      <c r="K285" s="603"/>
      <c r="L285" s="156" t="s">
        <v>18501</v>
      </c>
      <c r="M285" s="202"/>
      <c r="N285" s="22"/>
    </row>
    <row r="286" spans="1:22" s="39" customFormat="1" ht="45" customHeight="1" outlineLevel="2" x14ac:dyDescent="0.25">
      <c r="A286" s="317" t="s">
        <v>54482</v>
      </c>
      <c r="B286" s="422" t="str">
        <f>VLOOKUP(C286,'SNP1.24+CHU192+DER12.23+FD1.24'!$A$2:$C$50000,2, FALSE)</f>
        <v>LANÇAMENTO COM USO DE BOMBA, ADENSAMENTO E ACABAMENTO DE CONCRETO EM ESTRUTURAS. AF_02/2022</v>
      </c>
      <c r="C286" s="38" t="s">
        <v>12933</v>
      </c>
      <c r="D286" s="623" t="str">
        <f>VLOOKUP(C286,'SNP1.24+CHU192+DER12.23+FD1.24'!$A$2:$D$50000,3, FALSE)</f>
        <v>M3</v>
      </c>
      <c r="E286" s="624">
        <f>'MCQ OUR'!E286</f>
        <v>511.42262256142499</v>
      </c>
      <c r="F286" s="625" t="str">
        <f>VLOOKUP(C286,'SNP1.24+CHU192+DER12.23+FD1.24'!$A$2:$D$50000,4, FALSE)</f>
        <v>47,37</v>
      </c>
      <c r="G286" s="424">
        <f t="shared" si="56"/>
        <v>24226.09</v>
      </c>
      <c r="H286" s="425">
        <f t="shared" ca="1" si="57"/>
        <v>0.32779999999999998</v>
      </c>
      <c r="I286" s="426">
        <f t="shared" ca="1" si="58"/>
        <v>62.9</v>
      </c>
      <c r="J286" s="626">
        <f t="shared" ca="1" si="59"/>
        <v>32168.48</v>
      </c>
      <c r="K286" s="603"/>
      <c r="L286" s="156" t="s">
        <v>18514</v>
      </c>
      <c r="M286" s="202"/>
      <c r="N286" s="22"/>
    </row>
    <row r="287" spans="1:22" s="40" customFormat="1" ht="12.75" outlineLevel="1" thickBot="1" x14ac:dyDescent="0.25">
      <c r="A287" s="318"/>
      <c r="B287" s="10" t="s">
        <v>9</v>
      </c>
      <c r="C287" s="11"/>
      <c r="D287" s="12"/>
      <c r="E287" s="13"/>
      <c r="F287" s="13"/>
      <c r="G287" s="147">
        <f>SUM(G278:G286)</f>
        <v>791884.62</v>
      </c>
      <c r="H287" s="148"/>
      <c r="I287" s="149"/>
      <c r="J287" s="150">
        <f ca="1">SUM(J278:J286)</f>
        <v>1051419.3800000001</v>
      </c>
      <c r="K287" s="185"/>
      <c r="L287" s="209"/>
      <c r="M287" s="204"/>
      <c r="N287" s="16"/>
      <c r="O287" s="39"/>
      <c r="P287" s="39"/>
      <c r="Q287" s="39"/>
      <c r="R287" s="39"/>
      <c r="S287" s="39"/>
      <c r="T287" s="39"/>
      <c r="U287" s="39"/>
      <c r="V287" s="39"/>
    </row>
    <row r="288" spans="1:22" s="33" customFormat="1" ht="17.45" customHeight="1" thickBot="1" x14ac:dyDescent="0.3">
      <c r="A288" s="315">
        <v>6</v>
      </c>
      <c r="B288" s="245" t="s">
        <v>29480</v>
      </c>
      <c r="C288" s="29"/>
      <c r="D288" s="2"/>
      <c r="E288" s="462"/>
      <c r="F288" s="2"/>
      <c r="G288" s="30">
        <f>G294+G301+G306+G314+G325+G337</f>
        <v>1275822.67</v>
      </c>
      <c r="H288" s="2"/>
      <c r="I288" s="2"/>
      <c r="J288" s="31">
        <f ca="1">J294+J301+J306+J314+J325+J337</f>
        <v>1694226.2599999998</v>
      </c>
      <c r="K288" s="186"/>
      <c r="L288" s="15"/>
      <c r="M288" s="23"/>
      <c r="N288" s="15"/>
      <c r="O288" s="39"/>
      <c r="P288" s="39"/>
      <c r="Q288" s="39"/>
      <c r="R288" s="39"/>
      <c r="S288" s="39"/>
      <c r="T288" s="39"/>
      <c r="U288" s="39"/>
      <c r="V288" s="39"/>
    </row>
    <row r="289" spans="1:22" s="34" customFormat="1" outlineLevel="1" x14ac:dyDescent="0.25">
      <c r="A289" s="319" t="s">
        <v>18586</v>
      </c>
      <c r="B289" s="627" t="s">
        <v>18502</v>
      </c>
      <c r="C289" s="628"/>
      <c r="D289" s="629"/>
      <c r="E289" s="146"/>
      <c r="F289" s="146"/>
      <c r="G289" s="5"/>
      <c r="H289" s="5"/>
      <c r="I289" s="5"/>
      <c r="J289" s="17"/>
      <c r="K289" s="145"/>
      <c r="L289" s="210"/>
      <c r="M289" s="111"/>
      <c r="N289" s="6"/>
      <c r="O289" s="39"/>
      <c r="P289" s="39"/>
      <c r="Q289" s="39"/>
      <c r="R289" s="39"/>
      <c r="S289" s="39"/>
      <c r="T289" s="39"/>
      <c r="U289" s="39"/>
      <c r="V289" s="39"/>
    </row>
    <row r="290" spans="1:22" s="39" customFormat="1" ht="42" customHeight="1" outlineLevel="2" x14ac:dyDescent="0.25">
      <c r="A290" s="317" t="s">
        <v>18587</v>
      </c>
      <c r="B290" s="422" t="str">
        <f>VLOOKUP(C290,'SNP1.24+CHU192+DER12.23+FD1.24'!$A$2:$C$50000,2, FALSE)</f>
        <v>DEMOLIÇÃO DE LAJES, EM CONCRETO ARMADO, DE FORMA MECANIZADA COM MARTELETE, SEM REAPROVEITAMENTO. AF_09/2023</v>
      </c>
      <c r="C290" s="38" t="s">
        <v>5956</v>
      </c>
      <c r="D290" s="623" t="str">
        <f>VLOOKUP(C290,'SNP1.24+CHU192+DER12.23+FD1.24'!$A$2:$D$50000,3, FALSE)</f>
        <v>M3</v>
      </c>
      <c r="E290" s="624">
        <f>'MCQ OUR'!E290</f>
        <v>306.77</v>
      </c>
      <c r="F290" s="625" t="str">
        <f>VLOOKUP(C290,'SNP1.24+CHU192+DER12.23+FD1.24'!$A$2:$D$50000,4, FALSE)</f>
        <v>90,11</v>
      </c>
      <c r="G290" s="424">
        <f>ROUND(E290*F290,2)</f>
        <v>27643.040000000001</v>
      </c>
      <c r="H290" s="425">
        <f ca="1">IF(K290="",$G$10,$G$9)</f>
        <v>0.32779999999999998</v>
      </c>
      <c r="I290" s="426">
        <f ca="1">ROUND(F290*H290+F290,2)</f>
        <v>119.65</v>
      </c>
      <c r="J290" s="626">
        <f ca="1">ROUND(E290*I290,2)</f>
        <v>36705.03</v>
      </c>
      <c r="K290" s="603"/>
      <c r="L290" s="156" t="s">
        <v>29437</v>
      </c>
      <c r="M290" s="202"/>
      <c r="N290" s="22"/>
    </row>
    <row r="291" spans="1:22" s="39" customFormat="1" ht="50.45" customHeight="1" outlineLevel="2" x14ac:dyDescent="0.25">
      <c r="A291" s="317" t="s">
        <v>18588</v>
      </c>
      <c r="B291" s="422" t="str">
        <f>VLOOKUP(C291,'SNP1.24+CHU192+DER12.23+FD1.24'!$A$2:$C$50000,2, FALSE)</f>
        <v>CARGA, MANOBRA E DESCARGA DE ENTULHO EM CAMINHÃO BASCULANTE 10 M³ - CARGA COM ESCAVADEIRA HIDRÁULICA  (CAÇAMBA DE 0,80 M³ / 111 HP) E DESCARGA LIVRE (UNIDADE: M3). AF_07/2020</v>
      </c>
      <c r="C291" s="38" t="s">
        <v>11391</v>
      </c>
      <c r="D291" s="623" t="str">
        <f>VLOOKUP(C291,'SNP1.24+CHU192+DER12.23+FD1.24'!$A$2:$D$50000,3, FALSE)</f>
        <v>M3</v>
      </c>
      <c r="E291" s="624">
        <f>'MCQ OUR'!E291</f>
        <v>383.46249999999998</v>
      </c>
      <c r="F291" s="625" t="str">
        <f>VLOOKUP(C291,'SNP1.24+CHU192+DER12.23+FD1.24'!$A$2:$D$50000,4, FALSE)</f>
        <v>9,05</v>
      </c>
      <c r="G291" s="424">
        <f>ROUND(E291*F291,2)</f>
        <v>3470.34</v>
      </c>
      <c r="H291" s="425">
        <f ca="1">IF(K291="",$G$10,$G$9)</f>
        <v>0.32779999999999998</v>
      </c>
      <c r="I291" s="426">
        <f ca="1">ROUND(F291*H291+F291,2)</f>
        <v>12.02</v>
      </c>
      <c r="J291" s="626">
        <f ca="1">ROUND(E291*I291,2)</f>
        <v>4609.22</v>
      </c>
      <c r="K291" s="603"/>
      <c r="L291" s="156" t="s">
        <v>18504</v>
      </c>
      <c r="M291" s="202"/>
      <c r="N291" s="22"/>
    </row>
    <row r="292" spans="1:22" s="39" customFormat="1" ht="38.450000000000003" customHeight="1" outlineLevel="2" x14ac:dyDescent="0.25">
      <c r="A292" s="317" t="s">
        <v>18589</v>
      </c>
      <c r="B292" s="422" t="str">
        <f>VLOOKUP(C292,'SNP1.24+CHU192+DER12.23+FD1.24'!$A$2:$C$50000,2, FALSE)</f>
        <v>TRANSPORTE COM CAMINHÃO BASCULANTE DE 10 M³, EM VIA URBANA PAVIMENTADA, DMT ATÉ 30 KM (UNIDADE: M3XKM). AF_07/2020</v>
      </c>
      <c r="C292" s="38" t="s">
        <v>6023</v>
      </c>
      <c r="D292" s="623" t="str">
        <f>VLOOKUP(C292,'SNP1.24+CHU192+DER12.23+FD1.24'!$A$2:$D$50000,3, FALSE)</f>
        <v>M3XKM</v>
      </c>
      <c r="E292" s="624">
        <f>'MCQ OUR'!E292</f>
        <v>3723.4208750000003</v>
      </c>
      <c r="F292" s="625" t="str">
        <f>VLOOKUP(C292,'SNP1.24+CHU192+DER12.23+FD1.24'!$A$2:$D$50000,4, FALSE)</f>
        <v>2,49</v>
      </c>
      <c r="G292" s="424">
        <f>ROUND(E292*F292,2)</f>
        <v>9271.32</v>
      </c>
      <c r="H292" s="425">
        <f ca="1">IF(K292="",$G$10,$G$9)</f>
        <v>0.32779999999999998</v>
      </c>
      <c r="I292" s="426">
        <f ca="1">ROUND(F292*H292+F292,2)</f>
        <v>3.31</v>
      </c>
      <c r="J292" s="626">
        <f ca="1">ROUND(E292*I292,2)</f>
        <v>12324.52</v>
      </c>
      <c r="K292" s="603"/>
      <c r="L292" s="156" t="s">
        <v>29438</v>
      </c>
      <c r="M292" s="202"/>
      <c r="N292" s="22"/>
    </row>
    <row r="293" spans="1:22" s="39" customFormat="1" ht="24" outlineLevel="2" x14ac:dyDescent="0.25">
      <c r="A293" s="317" t="s">
        <v>18590</v>
      </c>
      <c r="B293" s="422" t="str">
        <f>VLOOKUP(C293,'SNP1.24+CHU192+DER12.23+FD1.24'!$A$2:$C$50000,2, FALSE)</f>
        <v>ESPALHAMENTO DE MATERIAL COM TRATOR DE ESTEIRAS. AF_11/2019</v>
      </c>
      <c r="C293" s="38" t="s">
        <v>7366</v>
      </c>
      <c r="D293" s="623" t="str">
        <f>VLOOKUP(C293,'SNP1.24+CHU192+DER12.23+FD1.24'!$A$2:$D$50000,3, FALSE)</f>
        <v>M3</v>
      </c>
      <c r="E293" s="624">
        <f>'MCQ OUR'!E293</f>
        <v>383.46249999999998</v>
      </c>
      <c r="F293" s="625" t="str">
        <f>VLOOKUP(C293,'SNP1.24+CHU192+DER12.23+FD1.24'!$A$2:$D$50000,4, FALSE)</f>
        <v>1,45</v>
      </c>
      <c r="G293" s="424">
        <f>ROUND(E293*F293,2)</f>
        <v>556.02</v>
      </c>
      <c r="H293" s="425">
        <f ca="1">IF(K293="",$G$10,$G$9)</f>
        <v>0.32779999999999998</v>
      </c>
      <c r="I293" s="426">
        <f ca="1">ROUND(F293*H293+F293,2)</f>
        <v>1.93</v>
      </c>
      <c r="J293" s="626">
        <f ca="1">ROUND(E293*I293,2)</f>
        <v>740.08</v>
      </c>
      <c r="K293" s="603"/>
      <c r="L293" s="156" t="s">
        <v>11833</v>
      </c>
      <c r="M293" s="202"/>
      <c r="N293" s="22"/>
    </row>
    <row r="294" spans="1:22" s="40" customFormat="1" ht="12.75" outlineLevel="1" thickBot="1" x14ac:dyDescent="0.25">
      <c r="A294" s="318"/>
      <c r="B294" s="10" t="s">
        <v>9</v>
      </c>
      <c r="C294" s="11"/>
      <c r="D294" s="12"/>
      <c r="E294" s="13"/>
      <c r="F294" s="13"/>
      <c r="G294" s="147">
        <f>SUM(G290:G293)</f>
        <v>40940.719999999994</v>
      </c>
      <c r="H294" s="148"/>
      <c r="I294" s="149"/>
      <c r="J294" s="150">
        <f ca="1">SUM(J290:J293)</f>
        <v>54378.850000000006</v>
      </c>
      <c r="K294" s="185"/>
      <c r="L294" s="209"/>
      <c r="M294" s="204"/>
      <c r="N294" s="16"/>
      <c r="O294" s="39"/>
      <c r="P294" s="39"/>
      <c r="Q294" s="39"/>
      <c r="R294" s="39"/>
      <c r="S294" s="39"/>
      <c r="T294" s="39"/>
      <c r="U294" s="39"/>
      <c r="V294" s="39"/>
    </row>
    <row r="295" spans="1:22" s="34" customFormat="1" ht="14.45" customHeight="1" outlineLevel="1" x14ac:dyDescent="0.25">
      <c r="A295" s="319" t="s">
        <v>18593</v>
      </c>
      <c r="B295" s="627" t="s">
        <v>29414</v>
      </c>
      <c r="C295" s="628"/>
      <c r="D295" s="629"/>
      <c r="E295" s="146"/>
      <c r="F295" s="146"/>
      <c r="G295" s="5"/>
      <c r="H295" s="5"/>
      <c r="I295" s="5"/>
      <c r="J295" s="17"/>
      <c r="K295" s="145"/>
      <c r="L295" s="210"/>
      <c r="M295" s="111"/>
      <c r="N295" s="6"/>
      <c r="O295" s="39"/>
      <c r="P295" s="39"/>
      <c r="Q295" s="39"/>
      <c r="R295" s="39"/>
      <c r="S295" s="39"/>
      <c r="T295" s="39"/>
      <c r="U295" s="39"/>
      <c r="V295" s="39"/>
    </row>
    <row r="296" spans="1:22" s="39" customFormat="1" ht="60" outlineLevel="2" x14ac:dyDescent="0.25">
      <c r="A296" s="317" t="s">
        <v>18594</v>
      </c>
      <c r="B296" s="422" t="str">
        <f>VLOOKUP(C296,'SNP1.24+CHU192+DER12.23+FD1.24'!$A$2:$C$50000,2, FALSE)</f>
        <v>ESCAVAÇÃO MECANIZADA DE VALA COM PROF. ATÉ 1,5 M (MÉDIA MONTANTE E JUSANTE/UMA COMPOSIÇÃO POR TRECHO), ESCAVADEIRA (0,8 M3), LARG. DE 1,5 M A 2,5 M, EM SOLO DE 2A CATEGORIA, EM LOCAIS COM ALTO NÍVEL DE INTERFERÊNCIA. AF_02/2021</v>
      </c>
      <c r="C296" s="38" t="s">
        <v>10825</v>
      </c>
      <c r="D296" s="623" t="str">
        <f>VLOOKUP(C296,'SNP1.24+CHU192+DER12.23+FD1.24'!$A$2:$D$50000,3, FALSE)</f>
        <v>M3</v>
      </c>
      <c r="E296" s="624">
        <f>'MCQ OUR'!E296</f>
        <v>5961.28</v>
      </c>
      <c r="F296" s="625" t="str">
        <f>VLOOKUP(C296,'SNP1.24+CHU192+DER12.23+FD1.24'!$A$2:$D$50000,4, FALSE)</f>
        <v>14,60</v>
      </c>
      <c r="G296" s="424">
        <f>ROUND(E296*F296,2)</f>
        <v>87034.69</v>
      </c>
      <c r="H296" s="425">
        <f ca="1">IF(K296="",$G$10,$G$9)</f>
        <v>0.32779999999999998</v>
      </c>
      <c r="I296" s="426">
        <f ca="1">ROUND(F296*H296+F296,2)</f>
        <v>19.39</v>
      </c>
      <c r="J296" s="626">
        <f ca="1">ROUND(E296*I296,2)</f>
        <v>115589.22</v>
      </c>
      <c r="K296" s="603"/>
      <c r="L296" s="156" t="s">
        <v>29439</v>
      </c>
      <c r="M296" s="202"/>
      <c r="N296" s="22"/>
    </row>
    <row r="297" spans="1:22" s="39" customFormat="1" ht="37.9" customHeight="1" outlineLevel="2" x14ac:dyDescent="0.25">
      <c r="A297" s="317" t="s">
        <v>18595</v>
      </c>
      <c r="B297" s="422" t="str">
        <f>VLOOKUP(C297,'SNP1.24+CHU192+DER12.23+FD1.24'!$A$2:$C$50000,2, FALSE)</f>
        <v>REATERRO MECANIZADO DE VALA COM MINICARREGADEIRA, COM COMPACTADOR DE SOLOS DE PERCUSSÃO. AF_08/2023</v>
      </c>
      <c r="C297" s="38" t="s">
        <v>18240</v>
      </c>
      <c r="D297" s="623" t="str">
        <f>VLOOKUP(C297,'SNP1.24+CHU192+DER12.23+FD1.24'!$A$2:$D$50000,3, FALSE)</f>
        <v>M3</v>
      </c>
      <c r="E297" s="624">
        <f>'MCQ OUR'!E297</f>
        <v>1974.08</v>
      </c>
      <c r="F297" s="625" t="str">
        <f>VLOOKUP(C297,'SNP1.24+CHU192+DER12.23+FD1.24'!$A$2:$D$50000,4, FALSE)</f>
        <v>26,91</v>
      </c>
      <c r="G297" s="424">
        <f>ROUND(E297*F297,2)</f>
        <v>53122.49</v>
      </c>
      <c r="H297" s="425">
        <f ca="1">IF(K297="",$G$10,$G$9)</f>
        <v>0.32779999999999998</v>
      </c>
      <c r="I297" s="426">
        <f ca="1">ROUND(F297*H297+F297,2)</f>
        <v>35.729999999999997</v>
      </c>
      <c r="J297" s="626">
        <f ca="1">ROUND(E297*I297,2)</f>
        <v>70533.88</v>
      </c>
      <c r="K297" s="603"/>
      <c r="L297" s="156" t="s">
        <v>18501</v>
      </c>
      <c r="M297" s="202"/>
      <c r="N297" s="22"/>
    </row>
    <row r="298" spans="1:22" s="39" customFormat="1" ht="49.9" customHeight="1" outlineLevel="2" x14ac:dyDescent="0.25">
      <c r="A298" s="317" t="s">
        <v>18596</v>
      </c>
      <c r="B298" s="422" t="str">
        <f>VLOOKUP(C298,'SNP1.24+CHU192+DER12.23+FD1.24'!$A$2:$C$50000,2, FALSE)</f>
        <v>CARGA, MANOBRA E DESCARGA DE SOLOS E MATERIAIS GRANULARES EM CAMINHÃO BASCULANTE 10 M³ - CARGA COM ESCAVADEIRA HIDRÁULICA (CAÇAMBA DE 1,20 M³ / 155 HP) E DESCARGA LIVRE (UNIDADE: M3). AF_07/2020</v>
      </c>
      <c r="C298" s="38" t="s">
        <v>11383</v>
      </c>
      <c r="D298" s="623" t="str">
        <f>VLOOKUP(C298,'SNP1.24+CHU192+DER12.23+FD1.24'!$A$2:$D$50000,3, FALSE)</f>
        <v>M3</v>
      </c>
      <c r="E298" s="624">
        <f>'MCQ OUR'!E298</f>
        <v>4984</v>
      </c>
      <c r="F298" s="625" t="str">
        <f>VLOOKUP(C298,'SNP1.24+CHU192+DER12.23+FD1.24'!$A$2:$D$50000,4, FALSE)</f>
        <v>7,00</v>
      </c>
      <c r="G298" s="424">
        <f>ROUND(E298*F298,2)</f>
        <v>34888</v>
      </c>
      <c r="H298" s="425">
        <f ca="1">IF(K298="",$G$10,$G$9)</f>
        <v>0.32779999999999998</v>
      </c>
      <c r="I298" s="426">
        <f ca="1">ROUND(F298*H298+F298,2)</f>
        <v>9.2899999999999991</v>
      </c>
      <c r="J298" s="626">
        <f ca="1">ROUND(E298*I298,2)</f>
        <v>46301.36</v>
      </c>
      <c r="K298" s="603"/>
      <c r="L298" s="156" t="s">
        <v>18520</v>
      </c>
      <c r="M298" s="202"/>
      <c r="N298" s="22"/>
    </row>
    <row r="299" spans="1:22" s="39" customFormat="1" ht="42.6" customHeight="1" outlineLevel="2" x14ac:dyDescent="0.25">
      <c r="A299" s="317" t="s">
        <v>18597</v>
      </c>
      <c r="B299" s="422" t="str">
        <f>VLOOKUP(C299,'SNP1.24+CHU192+DER12.23+FD1.24'!$A$2:$C$50000,2, FALSE)</f>
        <v>TRANSPORTE COM CAMINHÃO BASCULANTE DE 10 M³, EM VIA URBANA PAVIMENTADA, DMT ATÉ 30 KM (UNIDADE: M3XKM). AF_07/2020</v>
      </c>
      <c r="C299" s="38" t="s">
        <v>6023</v>
      </c>
      <c r="D299" s="623" t="str">
        <f>VLOOKUP(C299,'SNP1.24+CHU192+DER12.23+FD1.24'!$A$2:$D$50000,3, FALSE)</f>
        <v>M3XKM</v>
      </c>
      <c r="E299" s="624">
        <f>'MCQ OUR'!E299</f>
        <v>48394.640000000007</v>
      </c>
      <c r="F299" s="625" t="str">
        <f>VLOOKUP(C299,'SNP1.24+CHU192+DER12.23+FD1.24'!$A$2:$D$50000,4, FALSE)</f>
        <v>2,49</v>
      </c>
      <c r="G299" s="424">
        <f>ROUND(E299*F299,2)</f>
        <v>120502.65</v>
      </c>
      <c r="H299" s="425">
        <f ca="1">IF(K299="",$G$10,$G$9)</f>
        <v>0.32779999999999998</v>
      </c>
      <c r="I299" s="426">
        <f ca="1">ROUND(F299*H299+F299,2)</f>
        <v>3.31</v>
      </c>
      <c r="J299" s="626">
        <f ca="1">ROUND(E299*I299,2)</f>
        <v>160186.26</v>
      </c>
      <c r="K299" s="603"/>
      <c r="L299" s="156" t="s">
        <v>29438</v>
      </c>
      <c r="M299" s="202"/>
      <c r="N299" s="22"/>
    </row>
    <row r="300" spans="1:22" s="39" customFormat="1" ht="28.9" customHeight="1" outlineLevel="2" x14ac:dyDescent="0.25">
      <c r="A300" s="317" t="s">
        <v>18598</v>
      </c>
      <c r="B300" s="422" t="str">
        <f>VLOOKUP(C300,'SNP1.24+CHU192+DER12.23+FD1.24'!$A$2:$C$50000,2, FALSE)</f>
        <v>ESPALHAMENTO DE MATERIAL COM TRATOR DE ESTEIRAS. AF_11/2019</v>
      </c>
      <c r="C300" s="38" t="s">
        <v>7366</v>
      </c>
      <c r="D300" s="623" t="str">
        <f>VLOOKUP(C300,'SNP1.24+CHU192+DER12.23+FD1.24'!$A$2:$D$50000,3, FALSE)</f>
        <v>M3</v>
      </c>
      <c r="E300" s="624">
        <f>'MCQ OUR'!E300</f>
        <v>4984</v>
      </c>
      <c r="F300" s="625" t="str">
        <f>VLOOKUP(C300,'SNP1.24+CHU192+DER12.23+FD1.24'!$A$2:$D$50000,4, FALSE)</f>
        <v>1,45</v>
      </c>
      <c r="G300" s="424">
        <f>ROUND(E300*F300,2)</f>
        <v>7226.8</v>
      </c>
      <c r="H300" s="425">
        <f ca="1">IF(K300="",$G$10,$G$9)</f>
        <v>0.32779999999999998</v>
      </c>
      <c r="I300" s="426">
        <f ca="1">ROUND(F300*H300+F300,2)</f>
        <v>1.93</v>
      </c>
      <c r="J300" s="626">
        <f ca="1">ROUND(E300*I300,2)</f>
        <v>9619.1200000000008</v>
      </c>
      <c r="K300" s="603"/>
      <c r="L300" s="156" t="s">
        <v>11833</v>
      </c>
      <c r="M300" s="202"/>
      <c r="N300" s="22"/>
    </row>
    <row r="301" spans="1:22" s="40" customFormat="1" ht="12.75" outlineLevel="1" thickBot="1" x14ac:dyDescent="0.25">
      <c r="A301" s="318"/>
      <c r="B301" s="10" t="s">
        <v>9</v>
      </c>
      <c r="C301" s="11"/>
      <c r="D301" s="12"/>
      <c r="E301" s="13"/>
      <c r="F301" s="13"/>
      <c r="G301" s="147">
        <f>SUM(G296:G300)</f>
        <v>302774.62999999995</v>
      </c>
      <c r="H301" s="148"/>
      <c r="I301" s="149"/>
      <c r="J301" s="150">
        <f ca="1">SUM(J296:J300)</f>
        <v>402229.84</v>
      </c>
      <c r="K301" s="185"/>
      <c r="L301" s="209"/>
      <c r="M301" s="204"/>
      <c r="N301" s="16"/>
      <c r="O301" s="39"/>
      <c r="P301" s="39"/>
      <c r="Q301" s="39"/>
      <c r="R301" s="39"/>
      <c r="S301" s="39"/>
      <c r="T301" s="39"/>
      <c r="U301" s="39"/>
      <c r="V301" s="39"/>
    </row>
    <row r="302" spans="1:22" s="34" customFormat="1" outlineLevel="1" x14ac:dyDescent="0.25">
      <c r="A302" s="319" t="s">
        <v>18599</v>
      </c>
      <c r="B302" s="627" t="s">
        <v>29418</v>
      </c>
      <c r="C302" s="628"/>
      <c r="D302" s="629"/>
      <c r="E302" s="146"/>
      <c r="F302" s="146"/>
      <c r="G302" s="5"/>
      <c r="H302" s="5"/>
      <c r="I302" s="5"/>
      <c r="J302" s="17"/>
      <c r="K302" s="145"/>
      <c r="L302" s="210"/>
      <c r="M302" s="111"/>
      <c r="N302" s="6"/>
      <c r="O302" s="39"/>
      <c r="P302" s="39"/>
      <c r="Q302" s="39"/>
      <c r="R302" s="39"/>
      <c r="S302" s="39"/>
      <c r="T302" s="39"/>
      <c r="U302" s="39"/>
      <c r="V302" s="39"/>
    </row>
    <row r="303" spans="1:22" s="39" customFormat="1" ht="46.15" customHeight="1" outlineLevel="2" x14ac:dyDescent="0.25">
      <c r="A303" s="317" t="s">
        <v>18600</v>
      </c>
      <c r="B303" s="422" t="str">
        <f>VLOOKUP(C303,'SNP1.24+CHU192+DER12.23+FD1.24'!$A$2:$C$50000,2, FALSE)</f>
        <v xml:space="preserve">PEDRA DE MAO OU PEDRA RACHAO PARA ARRIMO/FUNDACAO (POSTO PEDREIRA/FORNECEDOR, SEM FRETE)                                                                                                                                                                                                                                                                                                                                                                                                                  </v>
      </c>
      <c r="C303" s="38">
        <v>4730</v>
      </c>
      <c r="D303" s="623" t="str">
        <f>VLOOKUP(C303,'SNP1.24+CHU192+DER12.23+FD1.24'!$A$2:$D$50000,3, FALSE)</f>
        <v xml:space="preserve">M3    </v>
      </c>
      <c r="E303" s="624">
        <f>'MCQ OUR'!E303</f>
        <v>453.6</v>
      </c>
      <c r="F303" s="625" t="str">
        <f>VLOOKUP(C303,'SNP1.24+CHU192+DER12.23+FD1.24'!$A$2:$D$50000,4, FALSE)</f>
        <v>65,45</v>
      </c>
      <c r="G303" s="424">
        <f>ROUND(E303*F303,2)</f>
        <v>29688.12</v>
      </c>
      <c r="H303" s="425">
        <f ca="1">IF(K303="",$G$10,$G$9)</f>
        <v>0.32779999999999998</v>
      </c>
      <c r="I303" s="426">
        <f ca="1">ROUND(F303*H303+F303,2)</f>
        <v>86.9</v>
      </c>
      <c r="J303" s="626">
        <f ca="1">ROUND(E303*I303,2)</f>
        <v>39417.839999999997</v>
      </c>
      <c r="K303" s="603"/>
      <c r="L303" s="156" t="s">
        <v>29440</v>
      </c>
      <c r="M303" s="202"/>
      <c r="N303" s="22"/>
    </row>
    <row r="304" spans="1:22" s="39" customFormat="1" ht="65.45" customHeight="1" outlineLevel="2" x14ac:dyDescent="0.25">
      <c r="A304" s="317" t="s">
        <v>18601</v>
      </c>
      <c r="B304" s="422" t="str">
        <f>VLOOKUP(C304,'SNP1.24+CHU192+DER12.23+FD1.24'!$A$2:$C$50000,2, FALSE)</f>
        <v>CARGA, MANOBRA E DESCARGA DE SOLOS E MATERIAIS GRANULARES EM CAMINHÃO BASCULANTE 10 M³ - CARGA COM PÁ CARREGADEIRA (CAÇAMBA DE 1,7 A 2,8 M³ / 128 HP) E DESCARGA LIVRE (UNIDADE: M3). AF_07/2020</v>
      </c>
      <c r="C304" s="38" t="s">
        <v>11353</v>
      </c>
      <c r="D304" s="623" t="str">
        <f>VLOOKUP(C304,'SNP1.24+CHU192+DER12.23+FD1.24'!$A$2:$D$50000,3, FALSE)</f>
        <v>M3</v>
      </c>
      <c r="E304" s="624">
        <f>'MCQ OUR'!E304</f>
        <v>453.6</v>
      </c>
      <c r="F304" s="625" t="str">
        <f>VLOOKUP(C304,'SNP1.24+CHU192+DER12.23+FD1.24'!$A$2:$D$50000,4, FALSE)</f>
        <v>8,59</v>
      </c>
      <c r="G304" s="424">
        <f>ROUND(E304*F304,2)</f>
        <v>3896.42</v>
      </c>
      <c r="H304" s="425">
        <f ca="1">IF(K304="",$G$10,$G$9)</f>
        <v>0.32779999999999998</v>
      </c>
      <c r="I304" s="426">
        <f ca="1">ROUND(F304*H304+F304,2)</f>
        <v>11.41</v>
      </c>
      <c r="J304" s="626">
        <f ca="1">ROUND(E304*I304,2)</f>
        <v>5175.58</v>
      </c>
      <c r="K304" s="603"/>
      <c r="L304" s="156" t="s">
        <v>29441</v>
      </c>
      <c r="M304" s="202"/>
      <c r="N304" s="22"/>
    </row>
    <row r="305" spans="1:22" s="39" customFormat="1" ht="50.45" customHeight="1" outlineLevel="2" x14ac:dyDescent="0.25">
      <c r="A305" s="317" t="s">
        <v>18602</v>
      </c>
      <c r="B305" s="422" t="str">
        <f>VLOOKUP(C305,'SNP1.24+CHU192+DER12.23+FD1.24'!$A$2:$C$50000,2, FALSE)</f>
        <v>TRANSPORTE COM CAMINHÃO BASCULANTE DE 10 M³, EM VIA URBANA PAVIMENTADA, DMT ATÉ 30 KM (UNIDADE: M3XKM). AF_07/2020</v>
      </c>
      <c r="C305" s="38" t="s">
        <v>6023</v>
      </c>
      <c r="D305" s="623" t="str">
        <f>VLOOKUP(C305,'SNP1.24+CHU192+DER12.23+FD1.24'!$A$2:$D$50000,3, FALSE)</f>
        <v>M3XKM</v>
      </c>
      <c r="E305" s="624">
        <f>'MCQ OUR'!E305</f>
        <v>4685.6880000000001</v>
      </c>
      <c r="F305" s="625" t="str">
        <f>VLOOKUP(C305,'SNP1.24+CHU192+DER12.23+FD1.24'!$A$2:$D$50000,4, FALSE)</f>
        <v>2,49</v>
      </c>
      <c r="G305" s="424">
        <f>ROUND(E305*F305,2)</f>
        <v>11667.36</v>
      </c>
      <c r="H305" s="425">
        <f ca="1">IF(K305="",$G$10,$G$9)</f>
        <v>0.32779999999999998</v>
      </c>
      <c r="I305" s="426">
        <f ca="1">ROUND(F305*H305+F305,2)</f>
        <v>3.31</v>
      </c>
      <c r="J305" s="626">
        <f ca="1">ROUND(E305*I305,2)</f>
        <v>15509.63</v>
      </c>
      <c r="K305" s="603"/>
      <c r="L305" s="156" t="s">
        <v>29442</v>
      </c>
      <c r="M305" s="202"/>
      <c r="N305" s="22"/>
    </row>
    <row r="306" spans="1:22" s="40" customFormat="1" ht="12.75" outlineLevel="1" thickBot="1" x14ac:dyDescent="0.25">
      <c r="A306" s="318"/>
      <c r="B306" s="10" t="s">
        <v>9</v>
      </c>
      <c r="C306" s="11"/>
      <c r="D306" s="12"/>
      <c r="E306" s="13"/>
      <c r="F306" s="13"/>
      <c r="G306" s="147">
        <f>SUM(G303:G305)</f>
        <v>45251.9</v>
      </c>
      <c r="H306" s="148"/>
      <c r="I306" s="149"/>
      <c r="J306" s="150">
        <f ca="1">SUM(J303:J305)</f>
        <v>60103.049999999996</v>
      </c>
      <c r="K306" s="185"/>
      <c r="L306" s="209"/>
      <c r="M306" s="204"/>
      <c r="N306" s="16"/>
      <c r="O306" s="39"/>
      <c r="P306" s="39"/>
      <c r="Q306" s="39"/>
      <c r="R306" s="39"/>
      <c r="S306" s="39"/>
      <c r="T306" s="39"/>
      <c r="U306" s="39"/>
      <c r="V306" s="39"/>
    </row>
    <row r="307" spans="1:22" s="34" customFormat="1" outlineLevel="1" x14ac:dyDescent="0.25">
      <c r="A307" s="319" t="s">
        <v>54483</v>
      </c>
      <c r="B307" s="627" t="s">
        <v>29417</v>
      </c>
      <c r="C307" s="628"/>
      <c r="D307" s="629"/>
      <c r="E307" s="146"/>
      <c r="F307" s="146"/>
      <c r="G307" s="5"/>
      <c r="H307" s="5"/>
      <c r="I307" s="5"/>
      <c r="J307" s="17"/>
      <c r="K307" s="145"/>
      <c r="L307" s="210"/>
      <c r="M307" s="111"/>
      <c r="N307" s="6"/>
      <c r="O307" s="39"/>
      <c r="P307" s="39"/>
      <c r="Q307" s="39"/>
      <c r="R307" s="39"/>
      <c r="S307" s="39"/>
      <c r="T307" s="39"/>
      <c r="U307" s="39"/>
      <c r="V307" s="39"/>
    </row>
    <row r="308" spans="1:22" s="39" customFormat="1" ht="30.6" customHeight="1" outlineLevel="2" x14ac:dyDescent="0.25">
      <c r="A308" s="317" t="s">
        <v>54484</v>
      </c>
      <c r="B308" s="422" t="str">
        <f>VLOOKUP(C308,'SNP1.24+CHU192+DER12.23+FD1.24'!$A$2:$C$50000,2, FALSE)</f>
        <v>LIMPEZA DE SUPERFÍCIE COM JATO DE ALTA PRESSÃO. AF_04/2019</v>
      </c>
      <c r="C308" s="38" t="s">
        <v>7772</v>
      </c>
      <c r="D308" s="623" t="str">
        <f>VLOOKUP(C308,'SNP1.24+CHU192+DER12.23+FD1.24'!$A$2:$D$50000,3, FALSE)</f>
        <v>M2</v>
      </c>
      <c r="E308" s="624">
        <f>'MCQ OUR'!E308</f>
        <v>105</v>
      </c>
      <c r="F308" s="625" t="str">
        <f>VLOOKUP(C308,'SNP1.24+CHU192+DER12.23+FD1.24'!$A$2:$D$50000,4, FALSE)</f>
        <v>2,28</v>
      </c>
      <c r="G308" s="424">
        <f t="shared" ref="G308:G313" si="60">ROUND(E308*F308,2)</f>
        <v>239.4</v>
      </c>
      <c r="H308" s="425">
        <f t="shared" ref="H308:H313" ca="1" si="61">IF(K308="",$G$10,$G$9)</f>
        <v>0.32779999999999998</v>
      </c>
      <c r="I308" s="426">
        <f t="shared" ref="I308:I313" ca="1" si="62">ROUND(F308*H308+F308,2)</f>
        <v>3.03</v>
      </c>
      <c r="J308" s="626">
        <f t="shared" ref="J308:J313" ca="1" si="63">ROUND(E308*I308,2)</f>
        <v>318.14999999999998</v>
      </c>
      <c r="K308" s="603"/>
      <c r="L308" s="156" t="s">
        <v>18501</v>
      </c>
      <c r="M308" s="202"/>
      <c r="N308" s="22"/>
    </row>
    <row r="309" spans="1:22" s="39" customFormat="1" ht="36.6" customHeight="1" outlineLevel="2" x14ac:dyDescent="0.25">
      <c r="A309" s="317" t="s">
        <v>54485</v>
      </c>
      <c r="B309" s="422" t="str">
        <f>VLOOKUP(C309,'SNP1.24+CHU192+DER12.23+FD1.24'!$A$2:$C$50000,2, FALSE)</f>
        <v>ENCHIMENTO DE BRITA PARA DRENO, LANÇAMENTO MECANIZADO. AF_07/2021</v>
      </c>
      <c r="C309" s="38" t="s">
        <v>8850</v>
      </c>
      <c r="D309" s="623" t="str">
        <f>VLOOKUP(C309,'SNP1.24+CHU192+DER12.23+FD1.24'!$A$2:$D$50000,3, FALSE)</f>
        <v>M3</v>
      </c>
      <c r="E309" s="624">
        <f>'MCQ OUR'!E309</f>
        <v>272.15999999999997</v>
      </c>
      <c r="F309" s="625" t="str">
        <f>VLOOKUP(C309,'SNP1.24+CHU192+DER12.23+FD1.24'!$A$2:$D$50000,4, FALSE)</f>
        <v>102,53</v>
      </c>
      <c r="G309" s="424">
        <f t="shared" si="60"/>
        <v>27904.560000000001</v>
      </c>
      <c r="H309" s="425">
        <f t="shared" ca="1" si="61"/>
        <v>0.32779999999999998</v>
      </c>
      <c r="I309" s="426">
        <f t="shared" ca="1" si="62"/>
        <v>136.13999999999999</v>
      </c>
      <c r="J309" s="626">
        <f t="shared" ca="1" si="63"/>
        <v>37051.86</v>
      </c>
      <c r="K309" s="603"/>
      <c r="L309" s="156" t="s">
        <v>29443</v>
      </c>
      <c r="M309" s="202"/>
      <c r="N309" s="22"/>
    </row>
    <row r="310" spans="1:22" s="39" customFormat="1" ht="48" outlineLevel="2" x14ac:dyDescent="0.25">
      <c r="A310" s="317" t="s">
        <v>54486</v>
      </c>
      <c r="B310" s="422" t="str">
        <f>VLOOKUP(C310,'SNP1.24+CHU192+DER12.23+FD1.24'!$A$2:$C$50000,2, FALSE)</f>
        <v xml:space="preserve">TUBO DRENO, CORRUGADO, ESPIRALADO, FLEXIVEL, PERFURADO, EM POLIETILENO DE ALTA DENSIDADE (PEAD), DN 65 MM, (2 1/2") PARA DRENAGEM - EM ROLO (NORMA DNIT 093/2006 - EM)                                                                                                                                                                                                                                                                                                                                    </v>
      </c>
      <c r="C310" s="38">
        <v>38051</v>
      </c>
      <c r="D310" s="623" t="str">
        <f>VLOOKUP(C310,'SNP1.24+CHU192+DER12.23+FD1.24'!$A$2:$D$50000,3, FALSE)</f>
        <v xml:space="preserve">M     </v>
      </c>
      <c r="E310" s="624">
        <f>'MCQ OUR'!E310</f>
        <v>88</v>
      </c>
      <c r="F310" s="625" t="str">
        <f>VLOOKUP(C310,'SNP1.24+CHU192+DER12.23+FD1.24'!$A$2:$D$50000,4, FALSE)</f>
        <v>7,49</v>
      </c>
      <c r="G310" s="424">
        <f t="shared" si="60"/>
        <v>659.12</v>
      </c>
      <c r="H310" s="425">
        <f t="shared" ca="1" si="61"/>
        <v>0.32779999999999998</v>
      </c>
      <c r="I310" s="426">
        <f t="shared" ca="1" si="62"/>
        <v>9.9499999999999993</v>
      </c>
      <c r="J310" s="626">
        <f t="shared" ca="1" si="63"/>
        <v>875.6</v>
      </c>
      <c r="K310" s="603"/>
      <c r="L310" s="156" t="s">
        <v>18501</v>
      </c>
      <c r="M310" s="202"/>
      <c r="N310" s="22"/>
    </row>
    <row r="311" spans="1:22" s="39" customFormat="1" ht="49.9" customHeight="1" outlineLevel="2" x14ac:dyDescent="0.25">
      <c r="A311" s="317" t="s">
        <v>54487</v>
      </c>
      <c r="B311" s="422" t="str">
        <f>VLOOKUP(C311,'SNP1.24+CHU192+DER12.23+FD1.24'!$A$2:$C$50000,2, FALSE)</f>
        <v>GEOTÊXTIL NÃO TECIDO 100% POLIÉSTER, RESISTÊNCIA A TRAÇÃO DE 9 KN/M (RT - 9), INSTALADO EM DRENO - FORNECIMENTO E INSTALAÇÃO. AF_07/2021</v>
      </c>
      <c r="C311" s="38" t="s">
        <v>8842</v>
      </c>
      <c r="D311" s="623" t="str">
        <f>VLOOKUP(C311,'SNP1.24+CHU192+DER12.23+FD1.24'!$A$2:$D$50000,3, FALSE)</f>
        <v>M2</v>
      </c>
      <c r="E311" s="624">
        <f>'MCQ OUR'!E311</f>
        <v>3062.34</v>
      </c>
      <c r="F311" s="625" t="str">
        <f>VLOOKUP(C311,'SNP1.24+CHU192+DER12.23+FD1.24'!$A$2:$D$50000,4, FALSE)</f>
        <v>10,02</v>
      </c>
      <c r="G311" s="424">
        <f t="shared" si="60"/>
        <v>30684.65</v>
      </c>
      <c r="H311" s="425">
        <f t="shared" ca="1" si="61"/>
        <v>0.32779999999999998</v>
      </c>
      <c r="I311" s="426">
        <f t="shared" ca="1" si="62"/>
        <v>13.3</v>
      </c>
      <c r="J311" s="626">
        <f t="shared" ca="1" si="63"/>
        <v>40729.120000000003</v>
      </c>
      <c r="K311" s="603"/>
      <c r="L311" s="156" t="s">
        <v>29443</v>
      </c>
      <c r="M311" s="202"/>
      <c r="N311" s="22"/>
    </row>
    <row r="312" spans="1:22" s="39" customFormat="1" ht="49.9" customHeight="1" outlineLevel="2" x14ac:dyDescent="0.25">
      <c r="A312" s="317" t="s">
        <v>54488</v>
      </c>
      <c r="B312" s="422" t="str">
        <f>VLOOKUP(C312,'SNP1.24+CHU192+DER12.23+FD1.24'!$A$2:$C$50000,2, FALSE)</f>
        <v>GRAUTE FGK=30 MPA; TRAÇO 1:0,9:1,2:0,6 (EM MASSA SECA DE CIMENTO/ AREIA GROSSA/ BRITA 0/ ADITIVO) - PREPARO MECÂNICO COM BETONEIRA 400 L. AF_09/2021</v>
      </c>
      <c r="C312" s="38" t="s">
        <v>3299</v>
      </c>
      <c r="D312" s="623" t="str">
        <f>VLOOKUP(C312,'SNP1.24+CHU192+DER12.23+FD1.24'!$A$2:$D$50000,3, FALSE)</f>
        <v>M3</v>
      </c>
      <c r="E312" s="624">
        <f>'MCQ OUR'!E312</f>
        <v>0.47757117073086092</v>
      </c>
      <c r="F312" s="625" t="str">
        <f>VLOOKUP(C312,'SNP1.24+CHU192+DER12.23+FD1.24'!$A$2:$D$50000,4, FALSE)</f>
        <v>598,57</v>
      </c>
      <c r="G312" s="424">
        <f t="shared" si="60"/>
        <v>285.86</v>
      </c>
      <c r="H312" s="425">
        <f t="shared" ca="1" si="61"/>
        <v>0.32779999999999998</v>
      </c>
      <c r="I312" s="426">
        <f t="shared" ca="1" si="62"/>
        <v>794.78</v>
      </c>
      <c r="J312" s="626">
        <f t="shared" ca="1" si="63"/>
        <v>379.56</v>
      </c>
      <c r="K312" s="603"/>
      <c r="L312" s="156" t="s">
        <v>18520</v>
      </c>
      <c r="M312" s="202"/>
      <c r="N312" s="22"/>
    </row>
    <row r="313" spans="1:22" s="39" customFormat="1" ht="42.6" customHeight="1" outlineLevel="2" x14ac:dyDescent="0.25">
      <c r="A313" s="317" t="s">
        <v>54489</v>
      </c>
      <c r="B313" s="422" t="str">
        <f>VLOOKUP(C313,'SNP1.24+CHU192+DER12.23+FD1.24'!$A$2:$C$50000,2, FALSE)</f>
        <v xml:space="preserve">JUNTA DILATACAO ELASTICA PARA CONCRETO (FUGENBAND) O-22, ATE 30 MCA                                                                                                                                                                                                                                                                                                                                                                                                                                       </v>
      </c>
      <c r="C313" s="38">
        <v>3681</v>
      </c>
      <c r="D313" s="623" t="str">
        <f>VLOOKUP(C313,'SNP1.24+CHU192+DER12.23+FD1.24'!$A$2:$D$50000,3, FALSE)</f>
        <v xml:space="preserve">M     </v>
      </c>
      <c r="E313" s="624">
        <f>'MCQ OUR'!E313</f>
        <v>31.6</v>
      </c>
      <c r="F313" s="625" t="str">
        <f>VLOOKUP(C313,'SNP1.24+CHU192+DER12.23+FD1.24'!$A$2:$D$50000,4, FALSE)</f>
        <v>128,78</v>
      </c>
      <c r="G313" s="424">
        <f t="shared" si="60"/>
        <v>4069.45</v>
      </c>
      <c r="H313" s="425">
        <f t="shared" ca="1" si="61"/>
        <v>0.32779999999999998</v>
      </c>
      <c r="I313" s="426">
        <f t="shared" ca="1" si="62"/>
        <v>170.99</v>
      </c>
      <c r="J313" s="626">
        <f t="shared" ca="1" si="63"/>
        <v>5403.28</v>
      </c>
      <c r="K313" s="603"/>
      <c r="L313" s="156" t="s">
        <v>18505</v>
      </c>
      <c r="M313" s="202"/>
      <c r="N313" s="22"/>
    </row>
    <row r="314" spans="1:22" s="40" customFormat="1" ht="12.75" outlineLevel="1" thickBot="1" x14ac:dyDescent="0.25">
      <c r="A314" s="318"/>
      <c r="B314" s="10" t="s">
        <v>9</v>
      </c>
      <c r="C314" s="11"/>
      <c r="D314" s="12"/>
      <c r="E314" s="13"/>
      <c r="F314" s="13"/>
      <c r="G314" s="147">
        <f>SUM(G308:G313)</f>
        <v>63843.040000000001</v>
      </c>
      <c r="H314" s="148"/>
      <c r="I314" s="149"/>
      <c r="J314" s="150">
        <f ca="1">SUM(J308:J313)</f>
        <v>84757.57</v>
      </c>
      <c r="K314" s="185"/>
      <c r="L314" s="209"/>
      <c r="M314" s="204"/>
      <c r="N314" s="16"/>
      <c r="O314" s="39"/>
      <c r="P314" s="39"/>
      <c r="Q314" s="39"/>
      <c r="R314" s="39"/>
      <c r="S314" s="39"/>
      <c r="T314" s="39"/>
      <c r="U314" s="39"/>
      <c r="V314" s="39"/>
    </row>
    <row r="315" spans="1:22" s="34" customFormat="1" ht="14.45" customHeight="1" outlineLevel="1" x14ac:dyDescent="0.25">
      <c r="A315" s="319" t="s">
        <v>54490</v>
      </c>
      <c r="B315" s="627" t="s">
        <v>29415</v>
      </c>
      <c r="C315" s="628"/>
      <c r="D315" s="629"/>
      <c r="E315" s="146"/>
      <c r="F315" s="146"/>
      <c r="G315" s="5"/>
      <c r="H315" s="5"/>
      <c r="I315" s="5"/>
      <c r="J315" s="17"/>
      <c r="K315" s="145"/>
      <c r="L315" s="210"/>
      <c r="M315" s="111"/>
      <c r="N315" s="6"/>
      <c r="O315" s="39"/>
      <c r="P315" s="39"/>
      <c r="Q315" s="39"/>
      <c r="R315" s="39"/>
      <c r="S315" s="39"/>
      <c r="T315" s="39"/>
      <c r="U315" s="39"/>
      <c r="V315" s="39"/>
    </row>
    <row r="316" spans="1:22" s="39" customFormat="1" ht="39" customHeight="1" outlineLevel="2" x14ac:dyDescent="0.25">
      <c r="A316" s="317" t="s">
        <v>54491</v>
      </c>
      <c r="B316" s="422" t="str">
        <f>VLOOKUP(C316,'SNP1.24+CHU192+DER12.23+FD1.24'!$A$2:$C$50000,2, FALSE)</f>
        <v>FABRICAÇÃO, MONTAGEM E DESMONTAGEM DE FÔRMA PARA SAPATA, EM CHAPA DE MADEIRA COMPENSADA RESINADA, E=17 MM, 2 UTILIZAÇÕES. AF_01/2024</v>
      </c>
      <c r="C316" s="38" t="s">
        <v>3200</v>
      </c>
      <c r="D316" s="623" t="str">
        <f>VLOOKUP(C316,'SNP1.24+CHU192+DER12.23+FD1.24'!$A$2:$D$50000,3, FALSE)</f>
        <v>M2</v>
      </c>
      <c r="E316" s="624">
        <f>'MCQ OUR'!E316</f>
        <v>74.235147865762812</v>
      </c>
      <c r="F316" s="625" t="str">
        <f>VLOOKUP(C316,'SNP1.24+CHU192+DER12.23+FD1.24'!$A$2:$D$50000,4, FALSE)</f>
        <v>241,23</v>
      </c>
      <c r="G316" s="424">
        <f t="shared" ref="G316:G324" si="64">ROUND(E316*F316,2)</f>
        <v>17907.740000000002</v>
      </c>
      <c r="H316" s="425">
        <f t="shared" ref="H316:H324" ca="1" si="65">IF(K316="",$G$10,$G$9)</f>
        <v>0.32779999999999998</v>
      </c>
      <c r="I316" s="426">
        <f t="shared" ref="I316:I324" ca="1" si="66">ROUND(F316*H316+F316,2)</f>
        <v>320.31</v>
      </c>
      <c r="J316" s="626">
        <f t="shared" ref="J316:J324" ca="1" si="67">ROUND(E316*I316,2)</f>
        <v>23778.26</v>
      </c>
      <c r="K316" s="603"/>
      <c r="L316" s="156" t="s">
        <v>18501</v>
      </c>
      <c r="M316" s="202"/>
      <c r="N316" s="22"/>
    </row>
    <row r="317" spans="1:22" s="39" customFormat="1" ht="39" customHeight="1" outlineLevel="2" x14ac:dyDescent="0.25">
      <c r="A317" s="317" t="s">
        <v>54492</v>
      </c>
      <c r="B317" s="422" t="str">
        <f>VLOOKUP(C317,'SNP1.24+CHU192+DER12.23+FD1.24'!$A$2:$C$50000,2, FALSE)</f>
        <v>FABRICAÇÃO, MONTAGEM E DESMONTAGEM DE FÔRMA PARA SAPATA, EM MADEIRA SERRADA, E=25 MM, 4 UTILIZAÇÕES. AF_01/2024</v>
      </c>
      <c r="C317" s="38" t="s">
        <v>3197</v>
      </c>
      <c r="D317" s="623" t="str">
        <f>VLOOKUP(C317,'SNP1.24+CHU192+DER12.23+FD1.24'!$A$2:$D$50000,3, FALSE)</f>
        <v>M2</v>
      </c>
      <c r="E317" s="624">
        <f>'MCQ OUR'!E317</f>
        <v>79.008162415497111</v>
      </c>
      <c r="F317" s="625" t="str">
        <f>VLOOKUP(C317,'SNP1.24+CHU192+DER12.23+FD1.24'!$A$2:$D$50000,4, FALSE)</f>
        <v>134,81</v>
      </c>
      <c r="G317" s="424">
        <f t="shared" si="64"/>
        <v>10651.09</v>
      </c>
      <c r="H317" s="425">
        <f t="shared" ca="1" si="65"/>
        <v>0.32779999999999998</v>
      </c>
      <c r="I317" s="426">
        <f t="shared" ca="1" si="66"/>
        <v>179</v>
      </c>
      <c r="J317" s="626">
        <f t="shared" ca="1" si="67"/>
        <v>14142.46</v>
      </c>
      <c r="K317" s="603"/>
      <c r="L317" s="156" t="s">
        <v>18501</v>
      </c>
      <c r="M317" s="202"/>
      <c r="N317" s="22"/>
    </row>
    <row r="318" spans="1:22" s="39" customFormat="1" ht="40.15" customHeight="1" outlineLevel="2" x14ac:dyDescent="0.25">
      <c r="A318" s="317" t="s">
        <v>54493</v>
      </c>
      <c r="B318" s="422" t="str">
        <f>VLOOKUP(C318,'SNP1.24+CHU192+DER12.23+FD1.24'!$A$2:$C$50000,2, FALSE)</f>
        <v>ARMAÇÃO DE PILAR OU VIGA DE ESTRUTURA CONVENCIONAL DE CONCRETO ARMADO UTILIZANDO AÇO CA-50 DE 6,3 MM - MONTAGEM. AF_06/2022</v>
      </c>
      <c r="C318" s="38" t="s">
        <v>3224</v>
      </c>
      <c r="D318" s="623" t="str">
        <f>VLOOKUP(C318,'SNP1.24+CHU192+DER12.23+FD1.24'!$A$2:$D$50000,3, FALSE)</f>
        <v>KG</v>
      </c>
      <c r="E318" s="624">
        <f>'MCQ OUR'!E318</f>
        <v>219</v>
      </c>
      <c r="F318" s="625" t="str">
        <f>VLOOKUP(C318,'SNP1.24+CHU192+DER12.23+FD1.24'!$A$2:$D$50000,4, FALSE)</f>
        <v>13,04</v>
      </c>
      <c r="G318" s="424">
        <f t="shared" si="64"/>
        <v>2855.76</v>
      </c>
      <c r="H318" s="425">
        <f t="shared" ca="1" si="65"/>
        <v>0.32779999999999998</v>
      </c>
      <c r="I318" s="426">
        <f t="shared" ca="1" si="66"/>
        <v>17.309999999999999</v>
      </c>
      <c r="J318" s="626">
        <f t="shared" ca="1" si="67"/>
        <v>3790.89</v>
      </c>
      <c r="K318" s="603"/>
      <c r="L318" s="156" t="s">
        <v>18513</v>
      </c>
      <c r="M318" s="202"/>
      <c r="N318" s="22"/>
    </row>
    <row r="319" spans="1:22" s="39" customFormat="1" ht="36" outlineLevel="2" x14ac:dyDescent="0.25">
      <c r="A319" s="317" t="s">
        <v>54494</v>
      </c>
      <c r="B319" s="422" t="str">
        <f>VLOOKUP(C319,'SNP1.24+CHU192+DER12.23+FD1.24'!$A$2:$C$50000,2, FALSE)</f>
        <v>ARMAÇÃO DE PILAR OU VIGA DE ESTRUTURA CONVENCIONAL DE CONCRETO ARMADO UTILIZANDO AÇO CA-50 DE 8,0 MM - MONTAGEM. AF_06/2022</v>
      </c>
      <c r="C319" s="38" t="s">
        <v>3225</v>
      </c>
      <c r="D319" s="623" t="str">
        <f>VLOOKUP(C319,'SNP1.24+CHU192+DER12.23+FD1.24'!$A$2:$D$50000,3, FALSE)</f>
        <v>KG</v>
      </c>
      <c r="E319" s="624">
        <f>'MCQ OUR'!E319</f>
        <v>9854</v>
      </c>
      <c r="F319" s="625" t="str">
        <f>VLOOKUP(C319,'SNP1.24+CHU192+DER12.23+FD1.24'!$A$2:$D$50000,4, FALSE)</f>
        <v>12,11</v>
      </c>
      <c r="G319" s="424">
        <f t="shared" si="64"/>
        <v>119331.94</v>
      </c>
      <c r="H319" s="425">
        <f t="shared" ca="1" si="65"/>
        <v>0.32779999999999998</v>
      </c>
      <c r="I319" s="426">
        <f t="shared" ca="1" si="66"/>
        <v>16.079999999999998</v>
      </c>
      <c r="J319" s="626">
        <f t="shared" ca="1" si="67"/>
        <v>158452.32</v>
      </c>
      <c r="K319" s="603"/>
      <c r="L319" s="156" t="s">
        <v>18513</v>
      </c>
      <c r="M319" s="202"/>
      <c r="N319" s="22"/>
    </row>
    <row r="320" spans="1:22" s="39" customFormat="1" ht="40.15" customHeight="1" outlineLevel="2" x14ac:dyDescent="0.25">
      <c r="A320" s="317" t="s">
        <v>54495</v>
      </c>
      <c r="B320" s="422" t="str">
        <f>VLOOKUP(C320,'SNP1.24+CHU192+DER12.23+FD1.24'!$A$2:$C$50000,2, FALSE)</f>
        <v>ARMAÇÃO DE PILAR OU VIGA DE ESTRUTURA CONVENCIONAL DE CONCRETO ARMADO UTILIZANDO AÇO CA-50 DE 10,0 MM - MONTAGEM. AF_06/2022</v>
      </c>
      <c r="C320" s="38" t="s">
        <v>3226</v>
      </c>
      <c r="D320" s="623" t="str">
        <f>VLOOKUP(C320,'SNP1.24+CHU192+DER12.23+FD1.24'!$A$2:$D$50000,3, FALSE)</f>
        <v>KG</v>
      </c>
      <c r="E320" s="624">
        <f>'MCQ OUR'!E320</f>
        <v>0</v>
      </c>
      <c r="F320" s="625" t="str">
        <f>VLOOKUP(C320,'SNP1.24+CHU192+DER12.23+FD1.24'!$A$2:$D$50000,4, FALSE)</f>
        <v>10,72</v>
      </c>
      <c r="G320" s="424">
        <f t="shared" si="64"/>
        <v>0</v>
      </c>
      <c r="H320" s="425">
        <f t="shared" ca="1" si="65"/>
        <v>0.32779999999999998</v>
      </c>
      <c r="I320" s="426">
        <f t="shared" ca="1" si="66"/>
        <v>14.23</v>
      </c>
      <c r="J320" s="626">
        <f t="shared" ca="1" si="67"/>
        <v>0</v>
      </c>
      <c r="K320" s="603"/>
      <c r="L320" s="156" t="s">
        <v>18513</v>
      </c>
      <c r="M320" s="202"/>
      <c r="N320" s="22"/>
    </row>
    <row r="321" spans="1:22" s="39" customFormat="1" ht="36" outlineLevel="2" x14ac:dyDescent="0.25">
      <c r="A321" s="317" t="s">
        <v>54496</v>
      </c>
      <c r="B321" s="422" t="str">
        <f>VLOOKUP(C321,'SNP1.24+CHU192+DER12.23+FD1.24'!$A$2:$C$50000,2, FALSE)</f>
        <v>ARMAÇÃO DE PILAR OU VIGA DE ESTRUTURA CONVENCIONAL DE CONCRETO ARMADO UTILIZANDO AÇO CA-50 DE 12,5 MM - MONTAGEM. AF_06/2022</v>
      </c>
      <c r="C321" s="38" t="s">
        <v>3227</v>
      </c>
      <c r="D321" s="623" t="str">
        <f>VLOOKUP(C321,'SNP1.24+CHU192+DER12.23+FD1.24'!$A$2:$D$50000,3, FALSE)</f>
        <v>KG</v>
      </c>
      <c r="E321" s="624">
        <f>'MCQ OUR'!E321</f>
        <v>432</v>
      </c>
      <c r="F321" s="625" t="str">
        <f>VLOOKUP(C321,'SNP1.24+CHU192+DER12.23+FD1.24'!$A$2:$D$50000,4, FALSE)</f>
        <v>8,97</v>
      </c>
      <c r="G321" s="424">
        <f t="shared" si="64"/>
        <v>3875.04</v>
      </c>
      <c r="H321" s="425">
        <f t="shared" ca="1" si="65"/>
        <v>0.32779999999999998</v>
      </c>
      <c r="I321" s="426">
        <f t="shared" ca="1" si="66"/>
        <v>11.91</v>
      </c>
      <c r="J321" s="626">
        <f t="shared" ca="1" si="67"/>
        <v>5145.12</v>
      </c>
      <c r="K321" s="603"/>
      <c r="L321" s="156" t="s">
        <v>18513</v>
      </c>
      <c r="M321" s="202"/>
      <c r="N321" s="22"/>
    </row>
    <row r="322" spans="1:22" s="39" customFormat="1" ht="36" outlineLevel="2" x14ac:dyDescent="0.25">
      <c r="A322" s="317" t="s">
        <v>54497</v>
      </c>
      <c r="B322" s="422" t="str">
        <f>VLOOKUP(C322,'SNP1.24+CHU192+DER12.23+FD1.24'!$A$2:$C$50000,2, FALSE)</f>
        <v>ARMAÇÃO DE PILAR OU VIGA DE ESTRUTURA CONVENCIONAL DE CONCRETO ARMADO UTILIZANDO AÇO CA-50 DE 16,0 MM - MONTAGEM. AF_06/2022</v>
      </c>
      <c r="C322" s="38" t="s">
        <v>3228</v>
      </c>
      <c r="D322" s="623" t="str">
        <f>VLOOKUP(C322,'SNP1.24+CHU192+DER12.23+FD1.24'!$A$2:$D$50000,3, FALSE)</f>
        <v>KG</v>
      </c>
      <c r="E322" s="624">
        <f>'MCQ OUR'!E322</f>
        <v>10587</v>
      </c>
      <c r="F322" s="625" t="str">
        <f>VLOOKUP(C322,'SNP1.24+CHU192+DER12.23+FD1.24'!$A$2:$D$50000,4, FALSE)</f>
        <v>8,64</v>
      </c>
      <c r="G322" s="424">
        <f t="shared" si="64"/>
        <v>91471.679999999993</v>
      </c>
      <c r="H322" s="425">
        <f t="shared" ca="1" si="65"/>
        <v>0.32779999999999998</v>
      </c>
      <c r="I322" s="426">
        <f t="shared" ca="1" si="66"/>
        <v>11.47</v>
      </c>
      <c r="J322" s="626">
        <f t="shared" ca="1" si="67"/>
        <v>121432.89</v>
      </c>
      <c r="K322" s="603"/>
      <c r="L322" s="156" t="s">
        <v>18513</v>
      </c>
      <c r="M322" s="202"/>
      <c r="N322" s="22"/>
    </row>
    <row r="323" spans="1:22" s="39" customFormat="1" ht="49.15" customHeight="1" outlineLevel="2" x14ac:dyDescent="0.25">
      <c r="A323" s="317" t="s">
        <v>54498</v>
      </c>
      <c r="B323" s="422" t="str">
        <f>VLOOKUP(C323,'SNP1.24+CHU192+DER12.23+FD1.24'!$A$2:$C$50000,2, FALSE)</f>
        <v xml:space="preserve">CONCRETO USINADO BOMBEAVEL, CLASSE DE RESISTENCIA C40, BRITA 0 E 1, SLUMP = 100 +/- 20 MM, COM BOMBEAMENTO (DISPONIBILIZACAO DE BOMBA), SEM O LANCAMENTO (NBR 8953)                                                                                                                                                                                                                                                                                                                                       </v>
      </c>
      <c r="C323" s="38">
        <v>34479</v>
      </c>
      <c r="D323" s="623" t="str">
        <f>VLOOKUP(C323,'SNP1.24+CHU192+DER12.23+FD1.24'!$A$2:$D$50000,3, FALSE)</f>
        <v xml:space="preserve">M3    </v>
      </c>
      <c r="E323" s="624">
        <f>'MCQ OUR'!E323</f>
        <v>232.14</v>
      </c>
      <c r="F323" s="625" t="str">
        <f>VLOOKUP(C323,'SNP1.24+CHU192+DER12.23+FD1.24'!$A$2:$D$50000,4, FALSE)</f>
        <v>529,25</v>
      </c>
      <c r="G323" s="424">
        <f t="shared" si="64"/>
        <v>122860.1</v>
      </c>
      <c r="H323" s="425">
        <f t="shared" ca="1" si="65"/>
        <v>0.32779999999999998</v>
      </c>
      <c r="I323" s="426">
        <f t="shared" ca="1" si="66"/>
        <v>702.74</v>
      </c>
      <c r="J323" s="626">
        <f t="shared" ca="1" si="67"/>
        <v>163134.06</v>
      </c>
      <c r="K323" s="603"/>
      <c r="L323" s="156" t="s">
        <v>18501</v>
      </c>
      <c r="M323" s="202"/>
      <c r="N323" s="22"/>
    </row>
    <row r="324" spans="1:22" s="39" customFormat="1" ht="45" customHeight="1" outlineLevel="2" x14ac:dyDescent="0.25">
      <c r="A324" s="317" t="s">
        <v>54499</v>
      </c>
      <c r="B324" s="422" t="str">
        <f>VLOOKUP(C324,'SNP1.24+CHU192+DER12.23+FD1.24'!$A$2:$C$50000,2, FALSE)</f>
        <v>LANÇAMENTO COM USO DE BOMBA, ADENSAMENTO E ACABAMENTO DE CONCRETO EM ESTRUTURAS. AF_02/2022</v>
      </c>
      <c r="C324" s="38" t="s">
        <v>12933</v>
      </c>
      <c r="D324" s="623" t="str">
        <f>VLOOKUP(C324,'SNP1.24+CHU192+DER12.23+FD1.24'!$A$2:$D$50000,3, FALSE)</f>
        <v>M3</v>
      </c>
      <c r="E324" s="624">
        <f>'MCQ OUR'!E324</f>
        <v>232.14</v>
      </c>
      <c r="F324" s="625" t="str">
        <f>VLOOKUP(C324,'SNP1.24+CHU192+DER12.23+FD1.24'!$A$2:$D$50000,4, FALSE)</f>
        <v>47,37</v>
      </c>
      <c r="G324" s="424">
        <f t="shared" si="64"/>
        <v>10996.47</v>
      </c>
      <c r="H324" s="425">
        <f t="shared" ca="1" si="65"/>
        <v>0.32779999999999998</v>
      </c>
      <c r="I324" s="426">
        <f t="shared" ca="1" si="66"/>
        <v>62.9</v>
      </c>
      <c r="J324" s="626">
        <f t="shared" ca="1" si="67"/>
        <v>14601.61</v>
      </c>
      <c r="K324" s="603"/>
      <c r="L324" s="156" t="s">
        <v>18514</v>
      </c>
      <c r="M324" s="202"/>
      <c r="N324" s="22"/>
    </row>
    <row r="325" spans="1:22" s="40" customFormat="1" ht="12.75" outlineLevel="1" thickBot="1" x14ac:dyDescent="0.25">
      <c r="A325" s="318"/>
      <c r="B325" s="10" t="s">
        <v>9</v>
      </c>
      <c r="C325" s="11"/>
      <c r="D325" s="12"/>
      <c r="E325" s="13"/>
      <c r="F325" s="13"/>
      <c r="G325" s="147">
        <f>SUM(G316:G324)</f>
        <v>379949.81999999995</v>
      </c>
      <c r="H325" s="148"/>
      <c r="I325" s="149"/>
      <c r="J325" s="150">
        <f ca="1">SUM(J316:J324)</f>
        <v>504477.61</v>
      </c>
      <c r="K325" s="185"/>
      <c r="L325" s="209"/>
      <c r="M325" s="204"/>
      <c r="N325" s="16"/>
      <c r="O325" s="39"/>
      <c r="P325" s="39"/>
      <c r="Q325" s="39"/>
      <c r="R325" s="39"/>
      <c r="S325" s="39"/>
      <c r="T325" s="39"/>
      <c r="U325" s="39"/>
      <c r="V325" s="39"/>
    </row>
    <row r="326" spans="1:22" s="34" customFormat="1" ht="14.45" customHeight="1" outlineLevel="1" x14ac:dyDescent="0.25">
      <c r="A326" s="319" t="s">
        <v>54500</v>
      </c>
      <c r="B326" s="627" t="s">
        <v>29416</v>
      </c>
      <c r="C326" s="628"/>
      <c r="D326" s="629"/>
      <c r="E326" s="146"/>
      <c r="F326" s="146"/>
      <c r="G326" s="5"/>
      <c r="H326" s="5"/>
      <c r="I326" s="5"/>
      <c r="J326" s="17"/>
      <c r="K326" s="145"/>
      <c r="L326" s="210"/>
      <c r="M326" s="111"/>
      <c r="N326" s="6"/>
      <c r="O326" s="39"/>
      <c r="P326" s="39"/>
      <c r="Q326" s="39"/>
      <c r="R326" s="39"/>
      <c r="S326" s="39"/>
      <c r="T326" s="39"/>
      <c r="U326" s="39"/>
      <c r="V326" s="39"/>
    </row>
    <row r="327" spans="1:22" s="39" customFormat="1" ht="39" customHeight="1" outlineLevel="2" x14ac:dyDescent="0.25">
      <c r="A327" s="317" t="s">
        <v>54501</v>
      </c>
      <c r="B327" s="422" t="str">
        <f>VLOOKUP(C327,'SNP1.24+CHU192+DER12.23+FD1.24'!$A$2:$C$50000,2, FALSE)</f>
        <v>FABRICAÇÃO, MONTAGEM E DESMONTAGEM DE FÔRMA PARA SAPATA, EM CHAPA DE MADEIRA COMPENSADA RESINADA, E=17 MM, 2 UTILIZAÇÕES. AF_01/2024</v>
      </c>
      <c r="C327" s="38" t="s">
        <v>3200</v>
      </c>
      <c r="D327" s="623" t="str">
        <f>VLOOKUP(C327,'SNP1.24+CHU192+DER12.23+FD1.24'!$A$2:$D$50000,3, FALSE)</f>
        <v>M2</v>
      </c>
      <c r="E327" s="624">
        <f>'MCQ OUR'!E327</f>
        <v>470.42533945356303</v>
      </c>
      <c r="F327" s="625" t="str">
        <f>VLOOKUP(C327,'SNP1.24+CHU192+DER12.23+FD1.24'!$A$2:$D$50000,4, FALSE)</f>
        <v>241,23</v>
      </c>
      <c r="G327" s="424">
        <f t="shared" ref="G327:G336" si="68">ROUND(E327*F327,2)</f>
        <v>113480.7</v>
      </c>
      <c r="H327" s="425">
        <f t="shared" ref="H327:H336" ca="1" si="69">IF(K327="",$G$10,$G$9)</f>
        <v>0.32779999999999998</v>
      </c>
      <c r="I327" s="426">
        <f t="shared" ref="I327:I336" ca="1" si="70">ROUND(F327*H327+F327,2)</f>
        <v>320.31</v>
      </c>
      <c r="J327" s="626">
        <f t="shared" ref="J327:J336" ca="1" si="71">ROUND(E327*I327,2)</f>
        <v>150681.94</v>
      </c>
      <c r="K327" s="603"/>
      <c r="L327" s="156" t="s">
        <v>18501</v>
      </c>
      <c r="M327" s="202"/>
      <c r="N327" s="22"/>
    </row>
    <row r="328" spans="1:22" s="39" customFormat="1" ht="39" customHeight="1" outlineLevel="2" x14ac:dyDescent="0.25">
      <c r="A328" s="317" t="s">
        <v>54502</v>
      </c>
      <c r="B328" s="422" t="str">
        <f>VLOOKUP(C328,'SNP1.24+CHU192+DER12.23+FD1.24'!$A$2:$C$50000,2, FALSE)</f>
        <v>FABRICAÇÃO, MONTAGEM E DESMONTAGEM DE FÔRMA PARA SAPATA, EM MADEIRA SERRADA, E=25 MM, 4 UTILIZAÇÕES. AF_01/2024</v>
      </c>
      <c r="C328" s="38" t="s">
        <v>3197</v>
      </c>
      <c r="D328" s="623" t="str">
        <f>VLOOKUP(C328,'SNP1.24+CHU192+DER12.23+FD1.24'!$A$2:$D$50000,3, FALSE)</f>
        <v>M2</v>
      </c>
      <c r="E328" s="624">
        <f>'MCQ OUR'!E328</f>
        <v>739.60637094172625</v>
      </c>
      <c r="F328" s="625" t="str">
        <f>VLOOKUP(C328,'SNP1.24+CHU192+DER12.23+FD1.24'!$A$2:$D$50000,4, FALSE)</f>
        <v>134,81</v>
      </c>
      <c r="G328" s="424">
        <f t="shared" si="68"/>
        <v>99706.33</v>
      </c>
      <c r="H328" s="425">
        <f t="shared" ca="1" si="69"/>
        <v>0.32779999999999998</v>
      </c>
      <c r="I328" s="426">
        <f t="shared" ca="1" si="70"/>
        <v>179</v>
      </c>
      <c r="J328" s="626">
        <f t="shared" ca="1" si="71"/>
        <v>132389.54</v>
      </c>
      <c r="K328" s="603"/>
      <c r="L328" s="156" t="s">
        <v>18501</v>
      </c>
      <c r="M328" s="202"/>
      <c r="N328" s="22"/>
    </row>
    <row r="329" spans="1:22" s="39" customFormat="1" ht="40.15" customHeight="1" outlineLevel="2" x14ac:dyDescent="0.25">
      <c r="A329" s="317" t="s">
        <v>54503</v>
      </c>
      <c r="B329" s="422" t="str">
        <f>VLOOKUP(C329,'SNP1.24+CHU192+DER12.23+FD1.24'!$A$2:$C$50000,2, FALSE)</f>
        <v>ARMAÇÃO DE PILAR OU VIGA DE ESTRUTURA CONVENCIONAL DE CONCRETO ARMADO UTILIZANDO AÇO CA-50 DE 6,3 MM - MONTAGEM. AF_06/2022</v>
      </c>
      <c r="C329" s="38" t="s">
        <v>3224</v>
      </c>
      <c r="D329" s="623" t="str">
        <f>VLOOKUP(C329,'SNP1.24+CHU192+DER12.23+FD1.24'!$A$2:$D$50000,3, FALSE)</f>
        <v>KG</v>
      </c>
      <c r="E329" s="624">
        <f>'MCQ OUR'!E329</f>
        <v>400</v>
      </c>
      <c r="F329" s="625" t="str">
        <f>VLOOKUP(C329,'SNP1.24+CHU192+DER12.23+FD1.24'!$A$2:$D$50000,4, FALSE)</f>
        <v>13,04</v>
      </c>
      <c r="G329" s="424">
        <f t="shared" si="68"/>
        <v>5216</v>
      </c>
      <c r="H329" s="425">
        <f t="shared" ca="1" si="69"/>
        <v>0.32779999999999998</v>
      </c>
      <c r="I329" s="426">
        <f t="shared" ca="1" si="70"/>
        <v>17.309999999999999</v>
      </c>
      <c r="J329" s="626">
        <f t="shared" ca="1" si="71"/>
        <v>6924</v>
      </c>
      <c r="K329" s="603"/>
      <c r="L329" s="156" t="s">
        <v>18513</v>
      </c>
      <c r="M329" s="202"/>
      <c r="N329" s="22"/>
    </row>
    <row r="330" spans="1:22" s="39" customFormat="1" ht="36" outlineLevel="2" x14ac:dyDescent="0.25">
      <c r="A330" s="317" t="s">
        <v>54504</v>
      </c>
      <c r="B330" s="422" t="str">
        <f>VLOOKUP(C330,'SNP1.24+CHU192+DER12.23+FD1.24'!$A$2:$C$50000,2, FALSE)</f>
        <v>ARMAÇÃO DE PILAR OU VIGA DE ESTRUTURA CONVENCIONAL DE CONCRETO ARMADO UTILIZANDO AÇO CA-50 DE 8,0 MM - MONTAGEM. AF_06/2022</v>
      </c>
      <c r="C330" s="38" t="s">
        <v>3225</v>
      </c>
      <c r="D330" s="623" t="str">
        <f>VLOOKUP(C330,'SNP1.24+CHU192+DER12.23+FD1.24'!$A$2:$D$50000,3, FALSE)</f>
        <v>KG</v>
      </c>
      <c r="E330" s="624">
        <f>'MCQ OUR'!E330</f>
        <v>4100</v>
      </c>
      <c r="F330" s="625" t="str">
        <f>VLOOKUP(C330,'SNP1.24+CHU192+DER12.23+FD1.24'!$A$2:$D$50000,4, FALSE)</f>
        <v>12,11</v>
      </c>
      <c r="G330" s="424">
        <f t="shared" si="68"/>
        <v>49651</v>
      </c>
      <c r="H330" s="425">
        <f t="shared" ca="1" si="69"/>
        <v>0.32779999999999998</v>
      </c>
      <c r="I330" s="426">
        <f t="shared" ca="1" si="70"/>
        <v>16.079999999999998</v>
      </c>
      <c r="J330" s="626">
        <f t="shared" ca="1" si="71"/>
        <v>65928</v>
      </c>
      <c r="K330" s="603"/>
      <c r="L330" s="156" t="s">
        <v>18513</v>
      </c>
      <c r="M330" s="202"/>
      <c r="N330" s="22"/>
    </row>
    <row r="331" spans="1:22" s="39" customFormat="1" ht="40.15" customHeight="1" outlineLevel="2" x14ac:dyDescent="0.25">
      <c r="A331" s="317" t="s">
        <v>54505</v>
      </c>
      <c r="B331" s="422" t="str">
        <f>VLOOKUP(C331,'SNP1.24+CHU192+DER12.23+FD1.24'!$A$2:$C$50000,2, FALSE)</f>
        <v>ARMAÇÃO DE PILAR OU VIGA DE ESTRUTURA CONVENCIONAL DE CONCRETO ARMADO UTILIZANDO AÇO CA-50 DE 10,0 MM - MONTAGEM. AF_06/2022</v>
      </c>
      <c r="C331" s="38" t="s">
        <v>3226</v>
      </c>
      <c r="D331" s="623" t="str">
        <f>VLOOKUP(C331,'SNP1.24+CHU192+DER12.23+FD1.24'!$A$2:$D$50000,3, FALSE)</f>
        <v>KG</v>
      </c>
      <c r="E331" s="624">
        <f>'MCQ OUR'!E331</f>
        <v>200</v>
      </c>
      <c r="F331" s="625" t="str">
        <f>VLOOKUP(C331,'SNP1.24+CHU192+DER12.23+FD1.24'!$A$2:$D$50000,4, FALSE)</f>
        <v>10,72</v>
      </c>
      <c r="G331" s="424">
        <f t="shared" si="68"/>
        <v>2144</v>
      </c>
      <c r="H331" s="425">
        <f t="shared" ca="1" si="69"/>
        <v>0.32779999999999998</v>
      </c>
      <c r="I331" s="426">
        <f t="shared" ca="1" si="70"/>
        <v>14.23</v>
      </c>
      <c r="J331" s="626">
        <f t="shared" ca="1" si="71"/>
        <v>2846</v>
      </c>
      <c r="K331" s="603"/>
      <c r="L331" s="156" t="s">
        <v>18513</v>
      </c>
      <c r="M331" s="202"/>
      <c r="N331" s="22"/>
    </row>
    <row r="332" spans="1:22" s="39" customFormat="1" ht="36" outlineLevel="2" x14ac:dyDescent="0.25">
      <c r="A332" s="317" t="s">
        <v>54506</v>
      </c>
      <c r="B332" s="422" t="str">
        <f>VLOOKUP(C332,'SNP1.24+CHU192+DER12.23+FD1.24'!$A$2:$C$50000,2, FALSE)</f>
        <v>ARMAÇÃO DE PILAR OU VIGA DE ESTRUTURA CONVENCIONAL DE CONCRETO ARMADO UTILIZANDO AÇO CA-50 DE 12,5 MM - MONTAGEM. AF_06/2022</v>
      </c>
      <c r="C332" s="38" t="s">
        <v>3227</v>
      </c>
      <c r="D332" s="623" t="str">
        <f>VLOOKUP(C332,'SNP1.24+CHU192+DER12.23+FD1.24'!$A$2:$D$50000,3, FALSE)</f>
        <v>KG</v>
      </c>
      <c r="E332" s="624">
        <f>'MCQ OUR'!E332</f>
        <v>0</v>
      </c>
      <c r="F332" s="625" t="str">
        <f>VLOOKUP(C332,'SNP1.24+CHU192+DER12.23+FD1.24'!$A$2:$D$50000,4, FALSE)</f>
        <v>8,97</v>
      </c>
      <c r="G332" s="424">
        <f t="shared" si="68"/>
        <v>0</v>
      </c>
      <c r="H332" s="425">
        <f t="shared" ca="1" si="69"/>
        <v>0.32779999999999998</v>
      </c>
      <c r="I332" s="426">
        <f t="shared" ca="1" si="70"/>
        <v>11.91</v>
      </c>
      <c r="J332" s="626">
        <f t="shared" ca="1" si="71"/>
        <v>0</v>
      </c>
      <c r="K332" s="603"/>
      <c r="L332" s="156" t="s">
        <v>18513</v>
      </c>
      <c r="M332" s="202"/>
      <c r="N332" s="22"/>
    </row>
    <row r="333" spans="1:22" s="39" customFormat="1" ht="36" outlineLevel="2" x14ac:dyDescent="0.25">
      <c r="A333" s="317" t="s">
        <v>54507</v>
      </c>
      <c r="B333" s="422" t="str">
        <f>VLOOKUP(C333,'SNP1.24+CHU192+DER12.23+FD1.24'!$A$2:$C$50000,2, FALSE)</f>
        <v>ARMAÇÃO DE PILAR OU VIGA DE ESTRUTURA CONVENCIONAL DE CONCRETO ARMADO UTILIZANDO AÇO CA-50 DE 16,0 MM - MONTAGEM. AF_06/2022</v>
      </c>
      <c r="C333" s="38" t="s">
        <v>3228</v>
      </c>
      <c r="D333" s="623" t="str">
        <f>VLOOKUP(C333,'SNP1.24+CHU192+DER12.23+FD1.24'!$A$2:$D$50000,3, FALSE)</f>
        <v>KG</v>
      </c>
      <c r="E333" s="624">
        <f>'MCQ OUR'!E333</f>
        <v>9200</v>
      </c>
      <c r="F333" s="625" t="str">
        <f>VLOOKUP(C333,'SNP1.24+CHU192+DER12.23+FD1.24'!$A$2:$D$50000,4, FALSE)</f>
        <v>8,64</v>
      </c>
      <c r="G333" s="424">
        <f t="shared" si="68"/>
        <v>79488</v>
      </c>
      <c r="H333" s="425">
        <f t="shared" ca="1" si="69"/>
        <v>0.32779999999999998</v>
      </c>
      <c r="I333" s="426">
        <f t="shared" ca="1" si="70"/>
        <v>11.47</v>
      </c>
      <c r="J333" s="626">
        <f t="shared" ca="1" si="71"/>
        <v>105524</v>
      </c>
      <c r="K333" s="603"/>
      <c r="L333" s="156" t="s">
        <v>18513</v>
      </c>
      <c r="M333" s="202"/>
      <c r="N333" s="22"/>
    </row>
    <row r="334" spans="1:22" s="39" customFormat="1" ht="49.15" customHeight="1" outlineLevel="2" x14ac:dyDescent="0.25">
      <c r="A334" s="317" t="s">
        <v>54508</v>
      </c>
      <c r="B334" s="422" t="str">
        <f>VLOOKUP(C334,'SNP1.24+CHU192+DER12.23+FD1.24'!$A$2:$C$50000,2, FALSE)</f>
        <v xml:space="preserve">CONCRETO USINADO BOMBEAVEL, CLASSE DE RESISTENCIA C40, BRITA 0 E 1, SLUMP = 100 +/- 20 MM, COM BOMBEAMENTO (DISPONIBILIZACAO DE BOMBA), SEM O LANCAMENTO (NBR 8953)                                                                                                                                                                                                                                                                                                                                       </v>
      </c>
      <c r="C334" s="38">
        <v>34479</v>
      </c>
      <c r="D334" s="623" t="str">
        <f>VLOOKUP(C334,'SNP1.24+CHU192+DER12.23+FD1.24'!$A$2:$D$50000,3, FALSE)</f>
        <v xml:space="preserve">M3    </v>
      </c>
      <c r="E334" s="624">
        <f>'MCQ OUR'!E334</f>
        <v>171.3</v>
      </c>
      <c r="F334" s="625" t="str">
        <f>VLOOKUP(C334,'SNP1.24+CHU192+DER12.23+FD1.24'!$A$2:$D$50000,4, FALSE)</f>
        <v>529,25</v>
      </c>
      <c r="G334" s="424">
        <f t="shared" si="68"/>
        <v>90660.53</v>
      </c>
      <c r="H334" s="425">
        <f t="shared" ca="1" si="69"/>
        <v>0.32779999999999998</v>
      </c>
      <c r="I334" s="426">
        <f t="shared" ca="1" si="70"/>
        <v>702.74</v>
      </c>
      <c r="J334" s="626">
        <f t="shared" ca="1" si="71"/>
        <v>120379.36</v>
      </c>
      <c r="K334" s="603"/>
      <c r="L334" s="156" t="s">
        <v>18501</v>
      </c>
      <c r="M334" s="202"/>
      <c r="N334" s="22"/>
    </row>
    <row r="335" spans="1:22" s="39" customFormat="1" ht="54" customHeight="1" outlineLevel="2" x14ac:dyDescent="0.25">
      <c r="A335" s="317" t="s">
        <v>54509</v>
      </c>
      <c r="B335" s="422" t="str">
        <f>VLOOKUP(C335,'SNP1.24+CHU192+DER12.23+FD1.24'!$A$2:$C$50000,2, FALSE)</f>
        <v>GUINDASTE HIDRÁULICO AUTOPROPELIDO, COM LANÇA TELESCÓPICA 28,80 M, CAPACIDADE MÁXIMA 30 T, POTÊNCIA 97 KW, TRAÇÃO 4 X 4 - MATERIAIS NA OPERAÇÃO. AF_11/2014</v>
      </c>
      <c r="C335" s="38" t="s">
        <v>2290</v>
      </c>
      <c r="D335" s="623" t="str">
        <f>VLOOKUP(C335,'SNP1.24+CHU192+DER12.23+FD1.24'!$A$2:$D$50000,3, FALSE)</f>
        <v>H</v>
      </c>
      <c r="E335" s="624">
        <f>'MCQ OUR'!E335</f>
        <v>50</v>
      </c>
      <c r="F335" s="625" t="str">
        <f>VLOOKUP(C335,'SNP1.24+CHU192+DER12.23+FD1.24'!$A$2:$D$50000,4, FALSE)</f>
        <v>28,46</v>
      </c>
      <c r="G335" s="424">
        <f t="shared" si="68"/>
        <v>1423</v>
      </c>
      <c r="H335" s="425">
        <f t="shared" ca="1" si="69"/>
        <v>0.32779999999999998</v>
      </c>
      <c r="I335" s="426">
        <f t="shared" ca="1" si="70"/>
        <v>37.79</v>
      </c>
      <c r="J335" s="626">
        <f t="shared" ca="1" si="71"/>
        <v>1889.5</v>
      </c>
      <c r="K335" s="603"/>
      <c r="L335" s="156" t="s">
        <v>29444</v>
      </c>
      <c r="M335" s="202"/>
      <c r="N335" s="22"/>
    </row>
    <row r="336" spans="1:22" s="39" customFormat="1" ht="36" customHeight="1" outlineLevel="2" x14ac:dyDescent="0.25">
      <c r="A336" s="317" t="s">
        <v>54510</v>
      </c>
      <c r="B336" s="422" t="str">
        <f>VLOOKUP(C336,'SNP1.24+CHU192+DER12.23+FD1.24'!$A$2:$C$50000,2, FALSE)</f>
        <v>OPERADOR DE GUINDASTE COM ENCARGOS COMPLEMENTARES</v>
      </c>
      <c r="C336" s="38" t="s">
        <v>6121</v>
      </c>
      <c r="D336" s="623" t="str">
        <f>VLOOKUP(C336,'SNP1.24+CHU192+DER12.23+FD1.24'!$A$2:$D$50000,3, FALSE)</f>
        <v>H</v>
      </c>
      <c r="E336" s="624">
        <f>'MCQ OUR'!E336</f>
        <v>50</v>
      </c>
      <c r="F336" s="625" t="str">
        <f>VLOOKUP(C336,'SNP1.24+CHU192+DER12.23+FD1.24'!$A$2:$D$50000,4, FALSE)</f>
        <v>25,86</v>
      </c>
      <c r="G336" s="424">
        <f t="shared" si="68"/>
        <v>1293</v>
      </c>
      <c r="H336" s="425">
        <f t="shared" ca="1" si="69"/>
        <v>0.32779999999999998</v>
      </c>
      <c r="I336" s="426">
        <f t="shared" ca="1" si="70"/>
        <v>34.340000000000003</v>
      </c>
      <c r="J336" s="626">
        <f t="shared" ca="1" si="71"/>
        <v>1717</v>
      </c>
      <c r="K336" s="603"/>
      <c r="L336" s="156" t="s">
        <v>29444</v>
      </c>
      <c r="M336" s="202"/>
      <c r="N336" s="22"/>
    </row>
    <row r="337" spans="1:22" s="40" customFormat="1" ht="12.75" outlineLevel="1" thickBot="1" x14ac:dyDescent="0.25">
      <c r="A337" s="318"/>
      <c r="B337" s="10" t="s">
        <v>9</v>
      </c>
      <c r="C337" s="11"/>
      <c r="D337" s="12"/>
      <c r="E337" s="13"/>
      <c r="F337" s="13"/>
      <c r="G337" s="147">
        <f>SUM(G327:G336)</f>
        <v>443062.56000000006</v>
      </c>
      <c r="H337" s="148"/>
      <c r="I337" s="149"/>
      <c r="J337" s="150">
        <f ca="1">SUM(J327:J336)</f>
        <v>588279.34</v>
      </c>
      <c r="K337" s="185"/>
      <c r="L337" s="209"/>
      <c r="M337" s="204"/>
      <c r="N337" s="16"/>
      <c r="O337" s="39"/>
      <c r="P337" s="39"/>
      <c r="Q337" s="39"/>
      <c r="R337" s="39"/>
      <c r="S337" s="39"/>
      <c r="T337" s="39"/>
      <c r="U337" s="39"/>
      <c r="V337" s="39"/>
    </row>
    <row r="338" spans="1:22" s="33" customFormat="1" ht="17.45" customHeight="1" thickBot="1" x14ac:dyDescent="0.3">
      <c r="A338" s="315">
        <v>7</v>
      </c>
      <c r="B338" s="245" t="s">
        <v>29481</v>
      </c>
      <c r="C338" s="29"/>
      <c r="D338" s="2"/>
      <c r="E338" s="462"/>
      <c r="F338" s="2"/>
      <c r="G338" s="30">
        <f>G344+G351+G356+G364+G375+G387</f>
        <v>2089826.35</v>
      </c>
      <c r="H338" s="2"/>
      <c r="I338" s="2"/>
      <c r="J338" s="31">
        <f ca="1">J344+J351+J356+J364+J375+J387</f>
        <v>2775170.71</v>
      </c>
      <c r="K338" s="186"/>
      <c r="L338" s="15"/>
      <c r="M338" s="23"/>
      <c r="N338" s="15"/>
      <c r="O338" s="39"/>
      <c r="P338" s="39"/>
      <c r="Q338" s="39"/>
      <c r="R338" s="39"/>
      <c r="S338" s="39"/>
      <c r="T338" s="39"/>
      <c r="U338" s="39"/>
      <c r="V338" s="39"/>
    </row>
    <row r="339" spans="1:22" s="34" customFormat="1" outlineLevel="1" x14ac:dyDescent="0.25">
      <c r="A339" s="319" t="s">
        <v>18603</v>
      </c>
      <c r="B339" s="627" t="s">
        <v>18502</v>
      </c>
      <c r="C339" s="628"/>
      <c r="D339" s="629"/>
      <c r="E339" s="146"/>
      <c r="F339" s="146"/>
      <c r="G339" s="5"/>
      <c r="H339" s="5"/>
      <c r="I339" s="5"/>
      <c r="J339" s="17"/>
      <c r="K339" s="145"/>
      <c r="L339" s="210"/>
      <c r="M339" s="111"/>
      <c r="N339" s="6"/>
      <c r="O339" s="39"/>
      <c r="P339" s="39"/>
      <c r="Q339" s="39"/>
      <c r="R339" s="39"/>
      <c r="S339" s="39"/>
      <c r="T339" s="39"/>
      <c r="U339" s="39"/>
      <c r="V339" s="39"/>
    </row>
    <row r="340" spans="1:22" s="39" customFormat="1" ht="42" customHeight="1" outlineLevel="2" x14ac:dyDescent="0.25">
      <c r="A340" s="317" t="s">
        <v>18604</v>
      </c>
      <c r="B340" s="422" t="str">
        <f>VLOOKUP(C340,'SNP1.24+CHU192+DER12.23+FD1.24'!$A$2:$C$50000,2, FALSE)</f>
        <v>DEMOLIÇÃO DE LAJES, EM CONCRETO ARMADO, DE FORMA MECANIZADA COM MARTELETE, SEM REAPROVEITAMENTO. AF_09/2023</v>
      </c>
      <c r="C340" s="38" t="s">
        <v>5956</v>
      </c>
      <c r="D340" s="623" t="str">
        <f>VLOOKUP(C340,'SNP1.24+CHU192+DER12.23+FD1.24'!$A$2:$D$50000,3, FALSE)</f>
        <v>M3</v>
      </c>
      <c r="E340" s="624">
        <f>'MCQ OUR'!E340</f>
        <v>605.92883199999994</v>
      </c>
      <c r="F340" s="625" t="str">
        <f>VLOOKUP(C340,'SNP1.24+CHU192+DER12.23+FD1.24'!$A$2:$D$50000,4, FALSE)</f>
        <v>90,11</v>
      </c>
      <c r="G340" s="424">
        <f>ROUND(E340*F340,2)</f>
        <v>54600.25</v>
      </c>
      <c r="H340" s="425">
        <f ca="1">IF(K340="",$G$10,$G$9)</f>
        <v>0.32779999999999998</v>
      </c>
      <c r="I340" s="426">
        <f ca="1">ROUND(F340*H340+F340,2)</f>
        <v>119.65</v>
      </c>
      <c r="J340" s="626">
        <f ca="1">ROUND(E340*I340,2)</f>
        <v>72499.38</v>
      </c>
      <c r="K340" s="603"/>
      <c r="L340" s="156" t="s">
        <v>29437</v>
      </c>
      <c r="M340" s="202"/>
      <c r="N340" s="22"/>
    </row>
    <row r="341" spans="1:22" s="39" customFormat="1" ht="50.45" customHeight="1" outlineLevel="2" x14ac:dyDescent="0.25">
      <c r="A341" s="317" t="s">
        <v>18605</v>
      </c>
      <c r="B341" s="422" t="str">
        <f>VLOOKUP(C341,'SNP1.24+CHU192+DER12.23+FD1.24'!$A$2:$C$50000,2, FALSE)</f>
        <v>CARGA, MANOBRA E DESCARGA DE ENTULHO EM CAMINHÃO BASCULANTE 10 M³ - CARGA COM ESCAVADEIRA HIDRÁULICA  (CAÇAMBA DE 0,80 M³ / 111 HP) E DESCARGA LIVRE (UNIDADE: M3). AF_07/2020</v>
      </c>
      <c r="C341" s="38" t="s">
        <v>11391</v>
      </c>
      <c r="D341" s="623" t="str">
        <f>VLOOKUP(C341,'SNP1.24+CHU192+DER12.23+FD1.24'!$A$2:$D$50000,3, FALSE)</f>
        <v>M3</v>
      </c>
      <c r="E341" s="624">
        <f>'MCQ OUR'!E341</f>
        <v>757.41103999999996</v>
      </c>
      <c r="F341" s="625" t="str">
        <f>VLOOKUP(C341,'SNP1.24+CHU192+DER12.23+FD1.24'!$A$2:$D$50000,4, FALSE)</f>
        <v>9,05</v>
      </c>
      <c r="G341" s="424">
        <f>ROUND(E341*F341,2)</f>
        <v>6854.57</v>
      </c>
      <c r="H341" s="425">
        <f ca="1">IF(K341="",$G$10,$G$9)</f>
        <v>0.32779999999999998</v>
      </c>
      <c r="I341" s="426">
        <f ca="1">ROUND(F341*H341+F341,2)</f>
        <v>12.02</v>
      </c>
      <c r="J341" s="626">
        <f ca="1">ROUND(E341*I341,2)</f>
        <v>9104.08</v>
      </c>
      <c r="K341" s="603"/>
      <c r="L341" s="156" t="s">
        <v>18504</v>
      </c>
      <c r="M341" s="202"/>
      <c r="N341" s="22"/>
    </row>
    <row r="342" spans="1:22" s="39" customFormat="1" ht="38.450000000000003" customHeight="1" outlineLevel="2" x14ac:dyDescent="0.25">
      <c r="A342" s="317" t="s">
        <v>18606</v>
      </c>
      <c r="B342" s="422" t="str">
        <f>VLOOKUP(C342,'SNP1.24+CHU192+DER12.23+FD1.24'!$A$2:$C$50000,2, FALSE)</f>
        <v>TRANSPORTE COM CAMINHÃO BASCULANTE DE 10 M³, EM VIA URBANA PAVIMENTADA, DMT ATÉ 30 KM (UNIDADE: M3XKM). AF_07/2020</v>
      </c>
      <c r="C342" s="38" t="s">
        <v>6023</v>
      </c>
      <c r="D342" s="623" t="str">
        <f>VLOOKUP(C342,'SNP1.24+CHU192+DER12.23+FD1.24'!$A$2:$D$50000,3, FALSE)</f>
        <v>M3XKM</v>
      </c>
      <c r="E342" s="624">
        <f>'MCQ OUR'!E342</f>
        <v>7354.4611984000003</v>
      </c>
      <c r="F342" s="625" t="str">
        <f>VLOOKUP(C342,'SNP1.24+CHU192+DER12.23+FD1.24'!$A$2:$D$50000,4, FALSE)</f>
        <v>2,49</v>
      </c>
      <c r="G342" s="424">
        <f>ROUND(E342*F342,2)</f>
        <v>18312.61</v>
      </c>
      <c r="H342" s="425">
        <f ca="1">IF(K342="",$G$10,$G$9)</f>
        <v>0.32779999999999998</v>
      </c>
      <c r="I342" s="426">
        <f ca="1">ROUND(F342*H342+F342,2)</f>
        <v>3.31</v>
      </c>
      <c r="J342" s="626">
        <f ca="1">ROUND(E342*I342,2)</f>
        <v>24343.27</v>
      </c>
      <c r="K342" s="603"/>
      <c r="L342" s="156" t="s">
        <v>29438</v>
      </c>
      <c r="M342" s="202"/>
      <c r="N342" s="22"/>
    </row>
    <row r="343" spans="1:22" s="39" customFormat="1" ht="24" outlineLevel="2" x14ac:dyDescent="0.25">
      <c r="A343" s="317" t="s">
        <v>18607</v>
      </c>
      <c r="B343" s="422" t="str">
        <f>VLOOKUP(C343,'SNP1.24+CHU192+DER12.23+FD1.24'!$A$2:$C$50000,2, FALSE)</f>
        <v>ESPALHAMENTO DE MATERIAL COM TRATOR DE ESTEIRAS. AF_11/2019</v>
      </c>
      <c r="C343" s="38" t="s">
        <v>7366</v>
      </c>
      <c r="D343" s="623" t="str">
        <f>VLOOKUP(C343,'SNP1.24+CHU192+DER12.23+FD1.24'!$A$2:$D$50000,3, FALSE)</f>
        <v>M3</v>
      </c>
      <c r="E343" s="624">
        <f>'MCQ OUR'!E343</f>
        <v>757.41103999999996</v>
      </c>
      <c r="F343" s="625" t="str">
        <f>VLOOKUP(C343,'SNP1.24+CHU192+DER12.23+FD1.24'!$A$2:$D$50000,4, FALSE)</f>
        <v>1,45</v>
      </c>
      <c r="G343" s="424">
        <f>ROUND(E343*F343,2)</f>
        <v>1098.25</v>
      </c>
      <c r="H343" s="425">
        <f ca="1">IF(K343="",$G$10,$G$9)</f>
        <v>0.32779999999999998</v>
      </c>
      <c r="I343" s="426">
        <f ca="1">ROUND(F343*H343+F343,2)</f>
        <v>1.93</v>
      </c>
      <c r="J343" s="626">
        <f ca="1">ROUND(E343*I343,2)</f>
        <v>1461.8</v>
      </c>
      <c r="K343" s="603"/>
      <c r="L343" s="156" t="s">
        <v>11833</v>
      </c>
      <c r="M343" s="202"/>
      <c r="N343" s="22"/>
    </row>
    <row r="344" spans="1:22" s="40" customFormat="1" ht="12.75" outlineLevel="1" thickBot="1" x14ac:dyDescent="0.25">
      <c r="A344" s="318"/>
      <c r="B344" s="10" t="s">
        <v>9</v>
      </c>
      <c r="C344" s="11"/>
      <c r="D344" s="12"/>
      <c r="E344" s="13"/>
      <c r="F344" s="13"/>
      <c r="G344" s="147">
        <f>SUM(G340:G343)</f>
        <v>80865.679999999993</v>
      </c>
      <c r="H344" s="148"/>
      <c r="I344" s="149"/>
      <c r="J344" s="150">
        <f ca="1">SUM(J340:J343)</f>
        <v>107408.53000000001</v>
      </c>
      <c r="K344" s="185"/>
      <c r="L344" s="209"/>
      <c r="M344" s="204"/>
      <c r="N344" s="16"/>
      <c r="O344" s="39"/>
      <c r="P344" s="39"/>
      <c r="Q344" s="39"/>
      <c r="R344" s="39"/>
      <c r="S344" s="39"/>
      <c r="T344" s="39"/>
      <c r="U344" s="39"/>
      <c r="V344" s="39"/>
    </row>
    <row r="345" spans="1:22" s="34" customFormat="1" ht="14.45" customHeight="1" outlineLevel="1" x14ac:dyDescent="0.25">
      <c r="A345" s="319" t="s">
        <v>18614</v>
      </c>
      <c r="B345" s="627" t="s">
        <v>29414</v>
      </c>
      <c r="C345" s="628"/>
      <c r="D345" s="629"/>
      <c r="E345" s="146"/>
      <c r="F345" s="146"/>
      <c r="G345" s="5"/>
      <c r="H345" s="5"/>
      <c r="I345" s="5"/>
      <c r="J345" s="17"/>
      <c r="K345" s="145"/>
      <c r="L345" s="210"/>
      <c r="M345" s="111"/>
      <c r="N345" s="6"/>
      <c r="O345" s="39"/>
      <c r="P345" s="39"/>
      <c r="Q345" s="39"/>
      <c r="R345" s="39"/>
      <c r="S345" s="39"/>
      <c r="T345" s="39"/>
      <c r="U345" s="39"/>
      <c r="V345" s="39"/>
    </row>
    <row r="346" spans="1:22" s="39" customFormat="1" ht="60" outlineLevel="2" x14ac:dyDescent="0.25">
      <c r="A346" s="317" t="s">
        <v>18615</v>
      </c>
      <c r="B346" s="422" t="str">
        <f>VLOOKUP(C346,'SNP1.24+CHU192+DER12.23+FD1.24'!$A$2:$C$50000,2, FALSE)</f>
        <v>ESCAVAÇÃO MECANIZADA DE VALA COM PROF. ATÉ 1,5 M (MÉDIA MONTANTE E JUSANTE/UMA COMPOSIÇÃO POR TRECHO), ESCAVADEIRA (0,8 M3), LARG. DE 1,5 M A 2,5 M, EM SOLO DE 2A CATEGORIA, EM LOCAIS COM ALTO NÍVEL DE INTERFERÊNCIA. AF_02/2021</v>
      </c>
      <c r="C346" s="38" t="s">
        <v>10825</v>
      </c>
      <c r="D346" s="623" t="str">
        <f>VLOOKUP(C346,'SNP1.24+CHU192+DER12.23+FD1.24'!$A$2:$D$50000,3, FALSE)</f>
        <v>M3</v>
      </c>
      <c r="E346" s="624">
        <f>'MCQ OUR'!E346</f>
        <v>7503.0798405300011</v>
      </c>
      <c r="F346" s="625" t="str">
        <f>VLOOKUP(C346,'SNP1.24+CHU192+DER12.23+FD1.24'!$A$2:$D$50000,4, FALSE)</f>
        <v>14,60</v>
      </c>
      <c r="G346" s="424">
        <f>ROUND(E346*F346,2)</f>
        <v>109544.97</v>
      </c>
      <c r="H346" s="425">
        <f ca="1">IF(K346="",$G$10,$G$9)</f>
        <v>0.32779999999999998</v>
      </c>
      <c r="I346" s="426">
        <f ca="1">ROUND(F346*H346+F346,2)</f>
        <v>19.39</v>
      </c>
      <c r="J346" s="626">
        <f ca="1">ROUND(E346*I346,2)</f>
        <v>145484.72</v>
      </c>
      <c r="K346" s="603"/>
      <c r="L346" s="156" t="s">
        <v>29439</v>
      </c>
      <c r="M346" s="202"/>
      <c r="N346" s="22"/>
    </row>
    <row r="347" spans="1:22" s="39" customFormat="1" ht="37.9" customHeight="1" outlineLevel="2" x14ac:dyDescent="0.25">
      <c r="A347" s="317" t="s">
        <v>18616</v>
      </c>
      <c r="B347" s="422" t="str">
        <f>VLOOKUP(C347,'SNP1.24+CHU192+DER12.23+FD1.24'!$A$2:$C$50000,2, FALSE)</f>
        <v>REATERRO MECANIZADO DE VALA COM MINICARREGADEIRA, COM COMPACTADOR DE SOLOS DE PERCUSSÃO. AF_08/2023</v>
      </c>
      <c r="C347" s="38" t="s">
        <v>18240</v>
      </c>
      <c r="D347" s="623" t="str">
        <f>VLOOKUP(C347,'SNP1.24+CHU192+DER12.23+FD1.24'!$A$2:$D$50000,3, FALSE)</f>
        <v>M3</v>
      </c>
      <c r="E347" s="624">
        <f>'MCQ OUR'!E347</f>
        <v>2573.9777124900002</v>
      </c>
      <c r="F347" s="625" t="str">
        <f>VLOOKUP(C347,'SNP1.24+CHU192+DER12.23+FD1.24'!$A$2:$D$50000,4, FALSE)</f>
        <v>26,91</v>
      </c>
      <c r="G347" s="424">
        <f>ROUND(E347*F347,2)</f>
        <v>69265.740000000005</v>
      </c>
      <c r="H347" s="425">
        <f ca="1">IF(K347="",$G$10,$G$9)</f>
        <v>0.32779999999999998</v>
      </c>
      <c r="I347" s="426">
        <f ca="1">ROUND(F347*H347+F347,2)</f>
        <v>35.729999999999997</v>
      </c>
      <c r="J347" s="626">
        <f ca="1">ROUND(E347*I347,2)</f>
        <v>91968.22</v>
      </c>
      <c r="K347" s="603"/>
      <c r="L347" s="156" t="s">
        <v>18501</v>
      </c>
      <c r="M347" s="202"/>
      <c r="N347" s="22"/>
    </row>
    <row r="348" spans="1:22" s="39" customFormat="1" ht="49.9" customHeight="1" outlineLevel="2" x14ac:dyDescent="0.25">
      <c r="A348" s="317" t="s">
        <v>18617</v>
      </c>
      <c r="B348" s="422" t="str">
        <f>VLOOKUP(C348,'SNP1.24+CHU192+DER12.23+FD1.24'!$A$2:$C$50000,2, FALSE)</f>
        <v>CARGA, MANOBRA E DESCARGA DE SOLOS E MATERIAIS GRANULARES EM CAMINHÃO BASCULANTE 10 M³ - CARGA COM ESCAVADEIRA HIDRÁULICA (CAÇAMBA DE 1,20 M³ / 155 HP) E DESCARGA LIVRE (UNIDADE: M3). AF_07/2020</v>
      </c>
      <c r="C348" s="38" t="s">
        <v>11383</v>
      </c>
      <c r="D348" s="623" t="str">
        <f>VLOOKUP(C348,'SNP1.24+CHU192+DER12.23+FD1.24'!$A$2:$D$50000,3, FALSE)</f>
        <v>M3</v>
      </c>
      <c r="E348" s="624">
        <f>'MCQ OUR'!E348</f>
        <v>6161.3776600500014</v>
      </c>
      <c r="F348" s="625" t="str">
        <f>VLOOKUP(C348,'SNP1.24+CHU192+DER12.23+FD1.24'!$A$2:$D$50000,4, FALSE)</f>
        <v>7,00</v>
      </c>
      <c r="G348" s="424">
        <f>ROUND(E348*F348,2)</f>
        <v>43129.64</v>
      </c>
      <c r="H348" s="425">
        <f ca="1">IF(K348="",$G$10,$G$9)</f>
        <v>0.32779999999999998</v>
      </c>
      <c r="I348" s="426">
        <f ca="1">ROUND(F348*H348+F348,2)</f>
        <v>9.2899999999999991</v>
      </c>
      <c r="J348" s="626">
        <f ca="1">ROUND(E348*I348,2)</f>
        <v>57239.199999999997</v>
      </c>
      <c r="K348" s="603"/>
      <c r="L348" s="156" t="s">
        <v>18520</v>
      </c>
      <c r="M348" s="202"/>
      <c r="N348" s="22"/>
    </row>
    <row r="349" spans="1:22" s="39" customFormat="1" ht="42.6" customHeight="1" outlineLevel="2" x14ac:dyDescent="0.25">
      <c r="A349" s="317" t="s">
        <v>18618</v>
      </c>
      <c r="B349" s="422" t="str">
        <f>VLOOKUP(C349,'SNP1.24+CHU192+DER12.23+FD1.24'!$A$2:$C$50000,2, FALSE)</f>
        <v>TRANSPORTE COM CAMINHÃO BASCULANTE DE 10 M³, EM VIA URBANA PAVIMENTADA, DMT ATÉ 30 KM (UNIDADE: M3XKM). AF_07/2020</v>
      </c>
      <c r="C349" s="38" t="s">
        <v>6023</v>
      </c>
      <c r="D349" s="623" t="str">
        <f>VLOOKUP(C349,'SNP1.24+CHU192+DER12.23+FD1.24'!$A$2:$D$50000,3, FALSE)</f>
        <v>M3XKM</v>
      </c>
      <c r="E349" s="624">
        <f>'MCQ OUR'!E349</f>
        <v>59826.977079085518</v>
      </c>
      <c r="F349" s="625" t="str">
        <f>VLOOKUP(C349,'SNP1.24+CHU192+DER12.23+FD1.24'!$A$2:$D$50000,4, FALSE)</f>
        <v>2,49</v>
      </c>
      <c r="G349" s="424">
        <f>ROUND(E349*F349,2)</f>
        <v>148969.17000000001</v>
      </c>
      <c r="H349" s="425">
        <f ca="1">IF(K349="",$G$10,$G$9)</f>
        <v>0.32779999999999998</v>
      </c>
      <c r="I349" s="426">
        <f ca="1">ROUND(F349*H349+F349,2)</f>
        <v>3.31</v>
      </c>
      <c r="J349" s="626">
        <f ca="1">ROUND(E349*I349,2)</f>
        <v>198027.29</v>
      </c>
      <c r="K349" s="603"/>
      <c r="L349" s="156" t="s">
        <v>29438</v>
      </c>
      <c r="M349" s="202"/>
      <c r="N349" s="22"/>
    </row>
    <row r="350" spans="1:22" s="39" customFormat="1" ht="28.9" customHeight="1" outlineLevel="2" x14ac:dyDescent="0.25">
      <c r="A350" s="317" t="s">
        <v>18619</v>
      </c>
      <c r="B350" s="422" t="str">
        <f>VLOOKUP(C350,'SNP1.24+CHU192+DER12.23+FD1.24'!$A$2:$C$50000,2, FALSE)</f>
        <v>ESPALHAMENTO DE MATERIAL COM TRATOR DE ESTEIRAS. AF_11/2019</v>
      </c>
      <c r="C350" s="38" t="s">
        <v>7366</v>
      </c>
      <c r="D350" s="623" t="str">
        <f>VLOOKUP(C350,'SNP1.24+CHU192+DER12.23+FD1.24'!$A$2:$D$50000,3, FALSE)</f>
        <v>M3</v>
      </c>
      <c r="E350" s="624">
        <f>'MCQ OUR'!E350</f>
        <v>6161.3776600500014</v>
      </c>
      <c r="F350" s="625" t="str">
        <f>VLOOKUP(C350,'SNP1.24+CHU192+DER12.23+FD1.24'!$A$2:$D$50000,4, FALSE)</f>
        <v>1,45</v>
      </c>
      <c r="G350" s="424">
        <f>ROUND(E350*F350,2)</f>
        <v>8934</v>
      </c>
      <c r="H350" s="425">
        <f ca="1">IF(K350="",$G$10,$G$9)</f>
        <v>0.32779999999999998</v>
      </c>
      <c r="I350" s="426">
        <f ca="1">ROUND(F350*H350+F350,2)</f>
        <v>1.93</v>
      </c>
      <c r="J350" s="626">
        <f ca="1">ROUND(E350*I350,2)</f>
        <v>11891.46</v>
      </c>
      <c r="K350" s="603"/>
      <c r="L350" s="156" t="s">
        <v>11833</v>
      </c>
      <c r="M350" s="202"/>
      <c r="N350" s="22"/>
    </row>
    <row r="351" spans="1:22" s="40" customFormat="1" ht="12.75" outlineLevel="1" thickBot="1" x14ac:dyDescent="0.25">
      <c r="A351" s="318"/>
      <c r="B351" s="10" t="s">
        <v>9</v>
      </c>
      <c r="C351" s="11"/>
      <c r="D351" s="12"/>
      <c r="E351" s="13"/>
      <c r="F351" s="13"/>
      <c r="G351" s="147">
        <f>SUM(G346:G350)</f>
        <v>379843.52</v>
      </c>
      <c r="H351" s="148"/>
      <c r="I351" s="149"/>
      <c r="J351" s="150">
        <f ca="1">SUM(J346:J350)</f>
        <v>504610.89000000007</v>
      </c>
      <c r="K351" s="185"/>
      <c r="L351" s="209"/>
      <c r="M351" s="204"/>
      <c r="N351" s="16"/>
      <c r="O351" s="39"/>
      <c r="P351" s="39"/>
      <c r="Q351" s="39"/>
      <c r="R351" s="39"/>
      <c r="S351" s="39"/>
      <c r="T351" s="39"/>
      <c r="U351" s="39"/>
      <c r="V351" s="39"/>
    </row>
    <row r="352" spans="1:22" s="34" customFormat="1" outlineLevel="1" x14ac:dyDescent="0.25">
      <c r="A352" s="319" t="s">
        <v>18620</v>
      </c>
      <c r="B352" s="627" t="s">
        <v>29418</v>
      </c>
      <c r="C352" s="628"/>
      <c r="D352" s="629"/>
      <c r="E352" s="146"/>
      <c r="F352" s="146"/>
      <c r="G352" s="5"/>
      <c r="H352" s="5"/>
      <c r="I352" s="5"/>
      <c r="J352" s="17"/>
      <c r="K352" s="145"/>
      <c r="L352" s="210"/>
      <c r="M352" s="111"/>
      <c r="N352" s="6"/>
      <c r="O352" s="39"/>
      <c r="P352" s="39"/>
      <c r="Q352" s="39"/>
      <c r="R352" s="39"/>
      <c r="S352" s="39"/>
      <c r="T352" s="39"/>
      <c r="U352" s="39"/>
      <c r="V352" s="39"/>
    </row>
    <row r="353" spans="1:22" s="39" customFormat="1" ht="46.15" customHeight="1" outlineLevel="2" x14ac:dyDescent="0.25">
      <c r="A353" s="317" t="s">
        <v>18621</v>
      </c>
      <c r="B353" s="422" t="str">
        <f>VLOOKUP(C353,'SNP1.24+CHU192+DER12.23+FD1.24'!$A$2:$C$50000,2, FALSE)</f>
        <v xml:space="preserve">PEDRA DE MAO OU PEDRA RACHAO PARA ARRIMO/FUNDACAO (POSTO PEDREIRA/FORNECEDOR, SEM FRETE)                                                                                                                                                                                                                                                                                                                                                                                                                  </v>
      </c>
      <c r="C353" s="38">
        <v>4730</v>
      </c>
      <c r="D353" s="623" t="str">
        <f>VLOOKUP(C353,'SNP1.24+CHU192+DER12.23+FD1.24'!$A$2:$D$50000,3, FALSE)</f>
        <v xml:space="preserve">M3    </v>
      </c>
      <c r="E353" s="624">
        <f>'MCQ OUR'!E353</f>
        <v>929.29</v>
      </c>
      <c r="F353" s="625" t="str">
        <f>VLOOKUP(C353,'SNP1.24+CHU192+DER12.23+FD1.24'!$A$2:$D$50000,4, FALSE)</f>
        <v>65,45</v>
      </c>
      <c r="G353" s="424">
        <f>ROUND(E353*F353,2)</f>
        <v>60822.03</v>
      </c>
      <c r="H353" s="425">
        <f ca="1">IF(K353="",$G$10,$G$9)</f>
        <v>0.32779999999999998</v>
      </c>
      <c r="I353" s="426">
        <f ca="1">ROUND(F353*H353+F353,2)</f>
        <v>86.9</v>
      </c>
      <c r="J353" s="626">
        <f ca="1">ROUND(E353*I353,2)</f>
        <v>80755.3</v>
      </c>
      <c r="K353" s="603"/>
      <c r="L353" s="156" t="s">
        <v>29440</v>
      </c>
      <c r="M353" s="202"/>
      <c r="N353" s="22"/>
    </row>
    <row r="354" spans="1:22" s="39" customFormat="1" ht="65.45" customHeight="1" outlineLevel="2" x14ac:dyDescent="0.25">
      <c r="A354" s="317" t="s">
        <v>18622</v>
      </c>
      <c r="B354" s="422" t="str">
        <f>VLOOKUP(C354,'SNP1.24+CHU192+DER12.23+FD1.24'!$A$2:$C$50000,2, FALSE)</f>
        <v>CARGA, MANOBRA E DESCARGA DE SOLOS E MATERIAIS GRANULARES EM CAMINHÃO BASCULANTE 10 M³ - CARGA COM PÁ CARREGADEIRA (CAÇAMBA DE 1,7 A 2,8 M³ / 128 HP) E DESCARGA LIVRE (UNIDADE: M3). AF_07/2020</v>
      </c>
      <c r="C354" s="38" t="s">
        <v>11353</v>
      </c>
      <c r="D354" s="623" t="str">
        <f>VLOOKUP(C354,'SNP1.24+CHU192+DER12.23+FD1.24'!$A$2:$D$50000,3, FALSE)</f>
        <v>M3</v>
      </c>
      <c r="E354" s="624">
        <f>'MCQ OUR'!E354</f>
        <v>929.29</v>
      </c>
      <c r="F354" s="625" t="str">
        <f>VLOOKUP(C354,'SNP1.24+CHU192+DER12.23+FD1.24'!$A$2:$D$50000,4, FALSE)</f>
        <v>8,59</v>
      </c>
      <c r="G354" s="424">
        <f>ROUND(E354*F354,2)</f>
        <v>7982.6</v>
      </c>
      <c r="H354" s="425">
        <f ca="1">IF(K354="",$G$10,$G$9)</f>
        <v>0.32779999999999998</v>
      </c>
      <c r="I354" s="426">
        <f ca="1">ROUND(F354*H354+F354,2)</f>
        <v>11.41</v>
      </c>
      <c r="J354" s="626">
        <f ca="1">ROUND(E354*I354,2)</f>
        <v>10603.2</v>
      </c>
      <c r="K354" s="603"/>
      <c r="L354" s="156" t="s">
        <v>29441</v>
      </c>
      <c r="M354" s="202"/>
      <c r="N354" s="22"/>
    </row>
    <row r="355" spans="1:22" s="39" customFormat="1" ht="50.45" customHeight="1" outlineLevel="2" x14ac:dyDescent="0.25">
      <c r="A355" s="317" t="s">
        <v>18623</v>
      </c>
      <c r="B355" s="422" t="str">
        <f>VLOOKUP(C355,'SNP1.24+CHU192+DER12.23+FD1.24'!$A$2:$C$50000,2, FALSE)</f>
        <v>TRANSPORTE COM CAMINHÃO BASCULANTE DE 10 M³, EM VIA URBANA PAVIMENTADA, DMT ATÉ 30 KM (UNIDADE: M3XKM). AF_07/2020</v>
      </c>
      <c r="C355" s="38" t="s">
        <v>6023</v>
      </c>
      <c r="D355" s="623" t="str">
        <f>VLOOKUP(C355,'SNP1.24+CHU192+DER12.23+FD1.24'!$A$2:$D$50000,3, FALSE)</f>
        <v>M3XKM</v>
      </c>
      <c r="E355" s="624">
        <f>'MCQ OUR'!E355</f>
        <v>9599.5656999999992</v>
      </c>
      <c r="F355" s="625" t="str">
        <f>VLOOKUP(C355,'SNP1.24+CHU192+DER12.23+FD1.24'!$A$2:$D$50000,4, FALSE)</f>
        <v>2,49</v>
      </c>
      <c r="G355" s="424">
        <f>ROUND(E355*F355,2)</f>
        <v>23902.92</v>
      </c>
      <c r="H355" s="425">
        <f ca="1">IF(K355="",$G$10,$G$9)</f>
        <v>0.32779999999999998</v>
      </c>
      <c r="I355" s="426">
        <f ca="1">ROUND(F355*H355+F355,2)</f>
        <v>3.31</v>
      </c>
      <c r="J355" s="626">
        <f ca="1">ROUND(E355*I355,2)</f>
        <v>31774.560000000001</v>
      </c>
      <c r="K355" s="603"/>
      <c r="L355" s="156" t="s">
        <v>29442</v>
      </c>
      <c r="M355" s="202"/>
      <c r="N355" s="22"/>
    </row>
    <row r="356" spans="1:22" s="40" customFormat="1" ht="12.75" outlineLevel="1" thickBot="1" x14ac:dyDescent="0.25">
      <c r="A356" s="318"/>
      <c r="B356" s="10" t="s">
        <v>9</v>
      </c>
      <c r="C356" s="11"/>
      <c r="D356" s="12"/>
      <c r="E356" s="13"/>
      <c r="F356" s="13"/>
      <c r="G356" s="147">
        <f>SUM(G353:G355)</f>
        <v>92707.55</v>
      </c>
      <c r="H356" s="148"/>
      <c r="I356" s="149"/>
      <c r="J356" s="150">
        <f ca="1">SUM(J353:J355)</f>
        <v>123133.06</v>
      </c>
      <c r="K356" s="185"/>
      <c r="L356" s="209"/>
      <c r="M356" s="204"/>
      <c r="N356" s="16"/>
      <c r="O356" s="39"/>
      <c r="P356" s="39"/>
      <c r="Q356" s="39"/>
      <c r="R356" s="39"/>
      <c r="S356" s="39"/>
      <c r="T356" s="39"/>
      <c r="U356" s="39"/>
      <c r="V356" s="39"/>
    </row>
    <row r="357" spans="1:22" s="34" customFormat="1" outlineLevel="1" x14ac:dyDescent="0.25">
      <c r="A357" s="319" t="s">
        <v>54511</v>
      </c>
      <c r="B357" s="627" t="s">
        <v>29417</v>
      </c>
      <c r="C357" s="628"/>
      <c r="D357" s="629"/>
      <c r="E357" s="146"/>
      <c r="F357" s="146"/>
      <c r="G357" s="5"/>
      <c r="H357" s="5"/>
      <c r="I357" s="5"/>
      <c r="J357" s="17"/>
      <c r="K357" s="145"/>
      <c r="L357" s="210"/>
      <c r="M357" s="111"/>
      <c r="N357" s="6"/>
      <c r="O357" s="39"/>
      <c r="P357" s="39"/>
      <c r="Q357" s="39"/>
      <c r="R357" s="39"/>
      <c r="S357" s="39"/>
      <c r="T357" s="39"/>
      <c r="U357" s="39"/>
      <c r="V357" s="39"/>
    </row>
    <row r="358" spans="1:22" s="39" customFormat="1" ht="30.6" customHeight="1" outlineLevel="2" x14ac:dyDescent="0.25">
      <c r="A358" s="317" t="s">
        <v>54512</v>
      </c>
      <c r="B358" s="422" t="str">
        <f>VLOOKUP(C358,'SNP1.24+CHU192+DER12.23+FD1.24'!$A$2:$C$50000,2, FALSE)</f>
        <v>LIMPEZA DE SUPERFÍCIE COM JATO DE ALTA PRESSÃO. AF_04/2019</v>
      </c>
      <c r="C358" s="38" t="s">
        <v>7772</v>
      </c>
      <c r="D358" s="623" t="str">
        <f>VLOOKUP(C358,'SNP1.24+CHU192+DER12.23+FD1.24'!$A$2:$D$50000,3, FALSE)</f>
        <v>M2</v>
      </c>
      <c r="E358" s="624">
        <f>'MCQ OUR'!E358</f>
        <v>167.58</v>
      </c>
      <c r="F358" s="625" t="str">
        <f>VLOOKUP(C358,'SNP1.24+CHU192+DER12.23+FD1.24'!$A$2:$D$50000,4, FALSE)</f>
        <v>2,28</v>
      </c>
      <c r="G358" s="424">
        <f t="shared" ref="G358:G363" si="72">ROUND(E358*F358,2)</f>
        <v>382.08</v>
      </c>
      <c r="H358" s="425">
        <f t="shared" ref="H358:H363" ca="1" si="73">IF(K358="",$G$10,$G$9)</f>
        <v>0.32779999999999998</v>
      </c>
      <c r="I358" s="426">
        <f t="shared" ref="I358:I363" ca="1" si="74">ROUND(F358*H358+F358,2)</f>
        <v>3.03</v>
      </c>
      <c r="J358" s="626">
        <f t="shared" ref="J358:J363" ca="1" si="75">ROUND(E358*I358,2)</f>
        <v>507.77</v>
      </c>
      <c r="K358" s="603"/>
      <c r="L358" s="156" t="s">
        <v>18501</v>
      </c>
      <c r="M358" s="202"/>
      <c r="N358" s="22"/>
    </row>
    <row r="359" spans="1:22" s="39" customFormat="1" ht="36.6" customHeight="1" outlineLevel="2" x14ac:dyDescent="0.25">
      <c r="A359" s="317" t="s">
        <v>54513</v>
      </c>
      <c r="B359" s="422" t="str">
        <f>VLOOKUP(C359,'SNP1.24+CHU192+DER12.23+FD1.24'!$A$2:$C$50000,2, FALSE)</f>
        <v>ENCHIMENTO DE BRITA PARA DRENO, LANÇAMENTO MECANIZADO. AF_07/2021</v>
      </c>
      <c r="C359" s="38" t="s">
        <v>8850</v>
      </c>
      <c r="D359" s="623" t="str">
        <f>VLOOKUP(C359,'SNP1.24+CHU192+DER12.23+FD1.24'!$A$2:$D$50000,3, FALSE)</f>
        <v>M3</v>
      </c>
      <c r="E359" s="624">
        <f>'MCQ OUR'!E359</f>
        <v>538.15599999999995</v>
      </c>
      <c r="F359" s="625" t="str">
        <f>VLOOKUP(C359,'SNP1.24+CHU192+DER12.23+FD1.24'!$A$2:$D$50000,4, FALSE)</f>
        <v>102,53</v>
      </c>
      <c r="G359" s="424">
        <f t="shared" si="72"/>
        <v>55177.13</v>
      </c>
      <c r="H359" s="425">
        <f t="shared" ca="1" si="73"/>
        <v>0.32779999999999998</v>
      </c>
      <c r="I359" s="426">
        <f t="shared" ca="1" si="74"/>
        <v>136.13999999999999</v>
      </c>
      <c r="J359" s="626">
        <f t="shared" ca="1" si="75"/>
        <v>73264.56</v>
      </c>
      <c r="K359" s="603"/>
      <c r="L359" s="156" t="s">
        <v>29443</v>
      </c>
      <c r="M359" s="202"/>
      <c r="N359" s="22"/>
    </row>
    <row r="360" spans="1:22" s="39" customFormat="1" ht="48" outlineLevel="2" x14ac:dyDescent="0.25">
      <c r="A360" s="317" t="s">
        <v>54514</v>
      </c>
      <c r="B360" s="422" t="str">
        <f>VLOOKUP(C360,'SNP1.24+CHU192+DER12.23+FD1.24'!$A$2:$C$50000,2, FALSE)</f>
        <v xml:space="preserve">TUBO DRENO, CORRUGADO, ESPIRALADO, FLEXIVEL, PERFURADO, EM POLIETILENO DE ALTA DENSIDADE (PEAD), DN 65 MM, (2 1/2") PARA DRENAGEM - EM ROLO (NORMA DNIT 093/2006 - EM)                                                                                                                                                                                                                                                                                                                                    </v>
      </c>
      <c r="C360" s="38">
        <v>38051</v>
      </c>
      <c r="D360" s="623" t="str">
        <f>VLOOKUP(C360,'SNP1.24+CHU192+DER12.23+FD1.24'!$A$2:$D$50000,3, FALSE)</f>
        <v xml:space="preserve">M     </v>
      </c>
      <c r="E360" s="624">
        <f>'MCQ OUR'!E360</f>
        <v>180.75</v>
      </c>
      <c r="F360" s="625" t="str">
        <f>VLOOKUP(C360,'SNP1.24+CHU192+DER12.23+FD1.24'!$A$2:$D$50000,4, FALSE)</f>
        <v>7,49</v>
      </c>
      <c r="G360" s="424">
        <f t="shared" si="72"/>
        <v>1353.82</v>
      </c>
      <c r="H360" s="425">
        <f t="shared" ca="1" si="73"/>
        <v>0.32779999999999998</v>
      </c>
      <c r="I360" s="426">
        <f t="shared" ca="1" si="74"/>
        <v>9.9499999999999993</v>
      </c>
      <c r="J360" s="626">
        <f t="shared" ca="1" si="75"/>
        <v>1798.46</v>
      </c>
      <c r="K360" s="603"/>
      <c r="L360" s="156" t="s">
        <v>18501</v>
      </c>
      <c r="M360" s="202"/>
      <c r="N360" s="22"/>
    </row>
    <row r="361" spans="1:22" s="39" customFormat="1" ht="49.9" customHeight="1" outlineLevel="2" x14ac:dyDescent="0.25">
      <c r="A361" s="317" t="s">
        <v>54515</v>
      </c>
      <c r="B361" s="422" t="str">
        <f>VLOOKUP(C361,'SNP1.24+CHU192+DER12.23+FD1.24'!$A$2:$C$50000,2, FALSE)</f>
        <v>GEOTÊXTIL NÃO TECIDO 100% POLIÉSTER, RESISTÊNCIA A TRAÇÃO DE 9 KN/M (RT - 9), INSTALADO EM DRENO - FORNECIMENTO E INSTALAÇÃO. AF_07/2021</v>
      </c>
      <c r="C361" s="38" t="s">
        <v>8842</v>
      </c>
      <c r="D361" s="623" t="str">
        <f>VLOOKUP(C361,'SNP1.24+CHU192+DER12.23+FD1.24'!$A$2:$D$50000,3, FALSE)</f>
        <v>M2</v>
      </c>
      <c r="E361" s="624">
        <f>'MCQ OUR'!E361</f>
        <v>6079.2209999999995</v>
      </c>
      <c r="F361" s="625" t="str">
        <f>VLOOKUP(C361,'SNP1.24+CHU192+DER12.23+FD1.24'!$A$2:$D$50000,4, FALSE)</f>
        <v>10,02</v>
      </c>
      <c r="G361" s="424">
        <f t="shared" si="72"/>
        <v>60913.79</v>
      </c>
      <c r="H361" s="425">
        <f t="shared" ca="1" si="73"/>
        <v>0.32779999999999998</v>
      </c>
      <c r="I361" s="426">
        <f t="shared" ca="1" si="74"/>
        <v>13.3</v>
      </c>
      <c r="J361" s="626">
        <f t="shared" ca="1" si="75"/>
        <v>80853.64</v>
      </c>
      <c r="K361" s="603"/>
      <c r="L361" s="156" t="s">
        <v>29443</v>
      </c>
      <c r="M361" s="202"/>
      <c r="N361" s="22"/>
    </row>
    <row r="362" spans="1:22" s="39" customFormat="1" ht="49.9" customHeight="1" outlineLevel="2" x14ac:dyDescent="0.25">
      <c r="A362" s="317" t="s">
        <v>54516</v>
      </c>
      <c r="B362" s="422" t="str">
        <f>VLOOKUP(C362,'SNP1.24+CHU192+DER12.23+FD1.24'!$A$2:$C$50000,2, FALSE)</f>
        <v>GRAUTE FGK=30 MPA; TRAÇO 1:0,9:1,2:0,6 (EM MASSA SECA DE CIMENTO/ AREIA GROSSA/ BRITA 0/ ADITIVO) - PREPARO MECÂNICO COM BETONEIRA 400 L. AF_09/2021</v>
      </c>
      <c r="C362" s="38" t="s">
        <v>3299</v>
      </c>
      <c r="D362" s="623" t="str">
        <f>VLOOKUP(C362,'SNP1.24+CHU192+DER12.23+FD1.24'!$A$2:$D$50000,3, FALSE)</f>
        <v>M3</v>
      </c>
      <c r="E362" s="624">
        <f>'MCQ OUR'!E362</f>
        <v>0.88246846765485165</v>
      </c>
      <c r="F362" s="625" t="str">
        <f>VLOOKUP(C362,'SNP1.24+CHU192+DER12.23+FD1.24'!$A$2:$D$50000,4, FALSE)</f>
        <v>598,57</v>
      </c>
      <c r="G362" s="424">
        <f t="shared" si="72"/>
        <v>528.22</v>
      </c>
      <c r="H362" s="425">
        <f t="shared" ca="1" si="73"/>
        <v>0.32779999999999998</v>
      </c>
      <c r="I362" s="426">
        <f t="shared" ca="1" si="74"/>
        <v>794.78</v>
      </c>
      <c r="J362" s="626">
        <f t="shared" ca="1" si="75"/>
        <v>701.37</v>
      </c>
      <c r="K362" s="603"/>
      <c r="L362" s="156" t="s">
        <v>18520</v>
      </c>
      <c r="M362" s="202"/>
      <c r="N362" s="22"/>
    </row>
    <row r="363" spans="1:22" s="39" customFormat="1" ht="42.6" customHeight="1" outlineLevel="2" x14ac:dyDescent="0.25">
      <c r="A363" s="317" t="s">
        <v>54517</v>
      </c>
      <c r="B363" s="422" t="str">
        <f>VLOOKUP(C363,'SNP1.24+CHU192+DER12.23+FD1.24'!$A$2:$C$50000,2, FALSE)</f>
        <v xml:space="preserve">JUNTA DILATACAO ELASTICA PARA CONCRETO (FUGENBAND) O-22, ATE 30 MCA                                                                                                                                                                                                                                                                                                                                                                                                                                       </v>
      </c>
      <c r="C363" s="38">
        <v>3681</v>
      </c>
      <c r="D363" s="623" t="str">
        <f>VLOOKUP(C363,'SNP1.24+CHU192+DER12.23+FD1.24'!$A$2:$D$50000,3, FALSE)</f>
        <v xml:space="preserve">M     </v>
      </c>
      <c r="E363" s="624">
        <f>'MCQ OUR'!E363</f>
        <v>112.8</v>
      </c>
      <c r="F363" s="625" t="str">
        <f>VLOOKUP(C363,'SNP1.24+CHU192+DER12.23+FD1.24'!$A$2:$D$50000,4, FALSE)</f>
        <v>128,78</v>
      </c>
      <c r="G363" s="424">
        <f t="shared" si="72"/>
        <v>14526.38</v>
      </c>
      <c r="H363" s="425">
        <f t="shared" ca="1" si="73"/>
        <v>0.32779999999999998</v>
      </c>
      <c r="I363" s="426">
        <f t="shared" ca="1" si="74"/>
        <v>170.99</v>
      </c>
      <c r="J363" s="626">
        <f t="shared" ca="1" si="75"/>
        <v>19287.669999999998</v>
      </c>
      <c r="K363" s="603"/>
      <c r="L363" s="156" t="s">
        <v>18505</v>
      </c>
      <c r="M363" s="202"/>
      <c r="N363" s="22"/>
    </row>
    <row r="364" spans="1:22" s="40" customFormat="1" ht="12.75" outlineLevel="1" thickBot="1" x14ac:dyDescent="0.25">
      <c r="A364" s="318"/>
      <c r="B364" s="10" t="s">
        <v>9</v>
      </c>
      <c r="C364" s="11"/>
      <c r="D364" s="12"/>
      <c r="E364" s="13"/>
      <c r="F364" s="13"/>
      <c r="G364" s="147">
        <f>SUM(G358:G363)</f>
        <v>132881.42000000001</v>
      </c>
      <c r="H364" s="148"/>
      <c r="I364" s="149"/>
      <c r="J364" s="150">
        <f ca="1">SUM(J358:J363)</f>
        <v>176413.46999999997</v>
      </c>
      <c r="K364" s="185"/>
      <c r="L364" s="209"/>
      <c r="M364" s="204"/>
      <c r="N364" s="16"/>
      <c r="O364" s="39"/>
      <c r="P364" s="39"/>
      <c r="Q364" s="39"/>
      <c r="R364" s="39"/>
      <c r="S364" s="39"/>
      <c r="T364" s="39"/>
      <c r="U364" s="39"/>
      <c r="V364" s="39"/>
    </row>
    <row r="365" spans="1:22" s="34" customFormat="1" ht="14.45" customHeight="1" outlineLevel="1" x14ac:dyDescent="0.25">
      <c r="A365" s="319" t="s">
        <v>54518</v>
      </c>
      <c r="B365" s="627" t="s">
        <v>29415</v>
      </c>
      <c r="C365" s="628"/>
      <c r="D365" s="629"/>
      <c r="E365" s="146"/>
      <c r="F365" s="146"/>
      <c r="G365" s="5"/>
      <c r="H365" s="5"/>
      <c r="I365" s="5"/>
      <c r="J365" s="17"/>
      <c r="K365" s="145"/>
      <c r="L365" s="210"/>
      <c r="M365" s="111"/>
      <c r="N365" s="6"/>
      <c r="O365" s="39"/>
      <c r="P365" s="39"/>
      <c r="Q365" s="39"/>
      <c r="R365" s="39"/>
      <c r="S365" s="39"/>
      <c r="T365" s="39"/>
      <c r="U365" s="39"/>
      <c r="V365" s="39"/>
    </row>
    <row r="366" spans="1:22" s="39" customFormat="1" ht="39" customHeight="1" outlineLevel="2" x14ac:dyDescent="0.25">
      <c r="A366" s="317" t="s">
        <v>54519</v>
      </c>
      <c r="B366" s="422" t="str">
        <f>VLOOKUP(C366,'SNP1.24+CHU192+DER12.23+FD1.24'!$A$2:$C$50000,2, FALSE)</f>
        <v>FABRICAÇÃO, MONTAGEM E DESMONTAGEM DE FÔRMA PARA SAPATA, EM CHAPA DE MADEIRA COMPENSADA RESINADA, E=17 MM, 2 UTILIZAÇÕES. AF_01/2024</v>
      </c>
      <c r="C366" s="38" t="s">
        <v>3200</v>
      </c>
      <c r="D366" s="623" t="str">
        <f>VLOOKUP(C366,'SNP1.24+CHU192+DER12.23+FD1.24'!$A$2:$D$50000,3, FALSE)</f>
        <v>M2</v>
      </c>
      <c r="E366" s="624">
        <f>'MCQ OUR'!E366</f>
        <v>184.07036389719534</v>
      </c>
      <c r="F366" s="625" t="str">
        <f>VLOOKUP(C366,'SNP1.24+CHU192+DER12.23+FD1.24'!$A$2:$D$50000,4, FALSE)</f>
        <v>241,23</v>
      </c>
      <c r="G366" s="424">
        <f t="shared" ref="G366:G374" si="76">ROUND(E366*F366,2)</f>
        <v>44403.29</v>
      </c>
      <c r="H366" s="425">
        <f t="shared" ref="H366:H374" ca="1" si="77">IF(K366="",$G$10,$G$9)</f>
        <v>0.32779999999999998</v>
      </c>
      <c r="I366" s="426">
        <f t="shared" ref="I366:I374" ca="1" si="78">ROUND(F366*H366+F366,2)</f>
        <v>320.31</v>
      </c>
      <c r="J366" s="626">
        <f t="shared" ref="J366:J374" ca="1" si="79">ROUND(E366*I366,2)</f>
        <v>58959.58</v>
      </c>
      <c r="K366" s="603"/>
      <c r="L366" s="156" t="s">
        <v>18501</v>
      </c>
      <c r="M366" s="202"/>
      <c r="N366" s="22"/>
    </row>
    <row r="367" spans="1:22" s="39" customFormat="1" ht="39" customHeight="1" outlineLevel="2" x14ac:dyDescent="0.25">
      <c r="A367" s="317" t="s">
        <v>54520</v>
      </c>
      <c r="B367" s="422" t="str">
        <f>VLOOKUP(C367,'SNP1.24+CHU192+DER12.23+FD1.24'!$A$2:$C$50000,2, FALSE)</f>
        <v>FABRICAÇÃO, MONTAGEM E DESMONTAGEM DE FÔRMA PARA SAPATA, EM MADEIRA SERRADA, E=25 MM, 4 UTILIZAÇÕES. AF_01/2024</v>
      </c>
      <c r="C367" s="38" t="s">
        <v>3197</v>
      </c>
      <c r="D367" s="623" t="str">
        <f>VLOOKUP(C367,'SNP1.24+CHU192+DER12.23+FD1.24'!$A$2:$D$50000,3, FALSE)</f>
        <v>M2</v>
      </c>
      <c r="E367" s="624">
        <f>'MCQ OUR'!E367</f>
        <v>198.20728066909356</v>
      </c>
      <c r="F367" s="625" t="str">
        <f>VLOOKUP(C367,'SNP1.24+CHU192+DER12.23+FD1.24'!$A$2:$D$50000,4, FALSE)</f>
        <v>134,81</v>
      </c>
      <c r="G367" s="424">
        <f t="shared" si="76"/>
        <v>26720.32</v>
      </c>
      <c r="H367" s="425">
        <f t="shared" ca="1" si="77"/>
        <v>0.32779999999999998</v>
      </c>
      <c r="I367" s="426">
        <f t="shared" ca="1" si="78"/>
        <v>179</v>
      </c>
      <c r="J367" s="626">
        <f t="shared" ca="1" si="79"/>
        <v>35479.1</v>
      </c>
      <c r="K367" s="603"/>
      <c r="L367" s="156" t="s">
        <v>18501</v>
      </c>
      <c r="M367" s="202"/>
      <c r="N367" s="22"/>
    </row>
    <row r="368" spans="1:22" s="39" customFormat="1" ht="40.15" customHeight="1" outlineLevel="2" x14ac:dyDescent="0.25">
      <c r="A368" s="317" t="s">
        <v>54521</v>
      </c>
      <c r="B368" s="422" t="str">
        <f>VLOOKUP(C368,'SNP1.24+CHU192+DER12.23+FD1.24'!$A$2:$C$50000,2, FALSE)</f>
        <v>ARMAÇÃO DE PILAR OU VIGA DE ESTRUTURA CONVENCIONAL DE CONCRETO ARMADO UTILIZANDO AÇO CA-50 DE 6,3 MM - MONTAGEM. AF_06/2022</v>
      </c>
      <c r="C368" s="38" t="s">
        <v>3224</v>
      </c>
      <c r="D368" s="623" t="str">
        <f>VLOOKUP(C368,'SNP1.24+CHU192+DER12.23+FD1.24'!$A$2:$D$50000,3, FALSE)</f>
        <v>KG</v>
      </c>
      <c r="E368" s="624">
        <f>'MCQ OUR'!E368</f>
        <v>473</v>
      </c>
      <c r="F368" s="625" t="str">
        <f>VLOOKUP(C368,'SNP1.24+CHU192+DER12.23+FD1.24'!$A$2:$D$50000,4, FALSE)</f>
        <v>13,04</v>
      </c>
      <c r="G368" s="424">
        <f t="shared" si="76"/>
        <v>6167.92</v>
      </c>
      <c r="H368" s="425">
        <f t="shared" ca="1" si="77"/>
        <v>0.32779999999999998</v>
      </c>
      <c r="I368" s="426">
        <f t="shared" ca="1" si="78"/>
        <v>17.309999999999999</v>
      </c>
      <c r="J368" s="626">
        <f t="shared" ca="1" si="79"/>
        <v>8187.63</v>
      </c>
      <c r="K368" s="603"/>
      <c r="L368" s="156" t="s">
        <v>18513</v>
      </c>
      <c r="M368" s="202"/>
      <c r="N368" s="22"/>
    </row>
    <row r="369" spans="1:22" s="39" customFormat="1" ht="36" outlineLevel="2" x14ac:dyDescent="0.25">
      <c r="A369" s="317" t="s">
        <v>54522</v>
      </c>
      <c r="B369" s="422" t="str">
        <f>VLOOKUP(C369,'SNP1.24+CHU192+DER12.23+FD1.24'!$A$2:$C$50000,2, FALSE)</f>
        <v>ARMAÇÃO DE PILAR OU VIGA DE ESTRUTURA CONVENCIONAL DE CONCRETO ARMADO UTILIZANDO AÇO CA-50 DE 8,0 MM - MONTAGEM. AF_06/2022</v>
      </c>
      <c r="C369" s="38" t="s">
        <v>3225</v>
      </c>
      <c r="D369" s="623" t="str">
        <f>VLOOKUP(C369,'SNP1.24+CHU192+DER12.23+FD1.24'!$A$2:$D$50000,3, FALSE)</f>
        <v>KG</v>
      </c>
      <c r="E369" s="624">
        <f>'MCQ OUR'!E369</f>
        <v>18498</v>
      </c>
      <c r="F369" s="625" t="str">
        <f>VLOOKUP(C369,'SNP1.24+CHU192+DER12.23+FD1.24'!$A$2:$D$50000,4, FALSE)</f>
        <v>12,11</v>
      </c>
      <c r="G369" s="424">
        <f t="shared" si="76"/>
        <v>224010.78</v>
      </c>
      <c r="H369" s="425">
        <f t="shared" ca="1" si="77"/>
        <v>0.32779999999999998</v>
      </c>
      <c r="I369" s="426">
        <f t="shared" ca="1" si="78"/>
        <v>16.079999999999998</v>
      </c>
      <c r="J369" s="626">
        <f t="shared" ca="1" si="79"/>
        <v>297447.84000000003</v>
      </c>
      <c r="K369" s="603"/>
      <c r="L369" s="156" t="s">
        <v>18513</v>
      </c>
      <c r="M369" s="202"/>
      <c r="N369" s="22"/>
    </row>
    <row r="370" spans="1:22" s="39" customFormat="1" ht="40.15" customHeight="1" outlineLevel="2" x14ac:dyDescent="0.25">
      <c r="A370" s="317" t="s">
        <v>54523</v>
      </c>
      <c r="B370" s="422" t="str">
        <f>VLOOKUP(C370,'SNP1.24+CHU192+DER12.23+FD1.24'!$A$2:$C$50000,2, FALSE)</f>
        <v>ARMAÇÃO DE PILAR OU VIGA DE ESTRUTURA CONVENCIONAL DE CONCRETO ARMADO UTILIZANDO AÇO CA-50 DE 10,0 MM - MONTAGEM. AF_06/2022</v>
      </c>
      <c r="C370" s="38" t="s">
        <v>3226</v>
      </c>
      <c r="D370" s="623" t="str">
        <f>VLOOKUP(C370,'SNP1.24+CHU192+DER12.23+FD1.24'!$A$2:$D$50000,3, FALSE)</f>
        <v>KG</v>
      </c>
      <c r="E370" s="624">
        <f>'MCQ OUR'!E370</f>
        <v>0</v>
      </c>
      <c r="F370" s="625" t="str">
        <f>VLOOKUP(C370,'SNP1.24+CHU192+DER12.23+FD1.24'!$A$2:$D$50000,4, FALSE)</f>
        <v>10,72</v>
      </c>
      <c r="G370" s="424">
        <f t="shared" si="76"/>
        <v>0</v>
      </c>
      <c r="H370" s="425">
        <f t="shared" ca="1" si="77"/>
        <v>0.32779999999999998</v>
      </c>
      <c r="I370" s="426">
        <f t="shared" ca="1" si="78"/>
        <v>14.23</v>
      </c>
      <c r="J370" s="626">
        <f t="shared" ca="1" si="79"/>
        <v>0</v>
      </c>
      <c r="K370" s="603"/>
      <c r="L370" s="156" t="s">
        <v>18513</v>
      </c>
      <c r="M370" s="202"/>
      <c r="N370" s="22"/>
    </row>
    <row r="371" spans="1:22" s="39" customFormat="1" ht="36" outlineLevel="2" x14ac:dyDescent="0.25">
      <c r="A371" s="317" t="s">
        <v>54524</v>
      </c>
      <c r="B371" s="422" t="str">
        <f>VLOOKUP(C371,'SNP1.24+CHU192+DER12.23+FD1.24'!$A$2:$C$50000,2, FALSE)</f>
        <v>ARMAÇÃO DE PILAR OU VIGA DE ESTRUTURA CONVENCIONAL DE CONCRETO ARMADO UTILIZANDO AÇO CA-50 DE 12,5 MM - MONTAGEM. AF_06/2022</v>
      </c>
      <c r="C371" s="38" t="s">
        <v>3227</v>
      </c>
      <c r="D371" s="623" t="str">
        <f>VLOOKUP(C371,'SNP1.24+CHU192+DER12.23+FD1.24'!$A$2:$D$50000,3, FALSE)</f>
        <v>KG</v>
      </c>
      <c r="E371" s="624">
        <f>'MCQ OUR'!E371</f>
        <v>12588</v>
      </c>
      <c r="F371" s="625" t="str">
        <f>VLOOKUP(C371,'SNP1.24+CHU192+DER12.23+FD1.24'!$A$2:$D$50000,4, FALSE)</f>
        <v>8,97</v>
      </c>
      <c r="G371" s="424">
        <f t="shared" si="76"/>
        <v>112914.36</v>
      </c>
      <c r="H371" s="425">
        <f t="shared" ca="1" si="77"/>
        <v>0.32779999999999998</v>
      </c>
      <c r="I371" s="426">
        <f t="shared" ca="1" si="78"/>
        <v>11.91</v>
      </c>
      <c r="J371" s="626">
        <f t="shared" ca="1" si="79"/>
        <v>149923.07999999999</v>
      </c>
      <c r="K371" s="603"/>
      <c r="L371" s="156" t="s">
        <v>18513</v>
      </c>
      <c r="M371" s="202"/>
      <c r="N371" s="22"/>
    </row>
    <row r="372" spans="1:22" s="39" customFormat="1" ht="36" outlineLevel="2" x14ac:dyDescent="0.25">
      <c r="A372" s="317" t="s">
        <v>54525</v>
      </c>
      <c r="B372" s="422" t="str">
        <f>VLOOKUP(C372,'SNP1.24+CHU192+DER12.23+FD1.24'!$A$2:$C$50000,2, FALSE)</f>
        <v>ARMAÇÃO DE PILAR OU VIGA DE ESTRUTURA CONVENCIONAL DE CONCRETO ARMADO UTILIZANDO AÇO CA-50 DE 16,0 MM - MONTAGEM. AF_06/2022</v>
      </c>
      <c r="C372" s="38" t="s">
        <v>3228</v>
      </c>
      <c r="D372" s="623" t="str">
        <f>VLOOKUP(C372,'SNP1.24+CHU192+DER12.23+FD1.24'!$A$2:$D$50000,3, FALSE)</f>
        <v>KG</v>
      </c>
      <c r="E372" s="624">
        <f>'MCQ OUR'!E372</f>
        <v>0</v>
      </c>
      <c r="F372" s="625" t="str">
        <f>VLOOKUP(C372,'SNP1.24+CHU192+DER12.23+FD1.24'!$A$2:$D$50000,4, FALSE)</f>
        <v>8,64</v>
      </c>
      <c r="G372" s="424">
        <f t="shared" si="76"/>
        <v>0</v>
      </c>
      <c r="H372" s="425">
        <f t="shared" ca="1" si="77"/>
        <v>0.32779999999999998</v>
      </c>
      <c r="I372" s="426">
        <f t="shared" ca="1" si="78"/>
        <v>11.47</v>
      </c>
      <c r="J372" s="626">
        <f t="shared" ca="1" si="79"/>
        <v>0</v>
      </c>
      <c r="K372" s="603"/>
      <c r="L372" s="156" t="s">
        <v>18513</v>
      </c>
      <c r="M372" s="202"/>
      <c r="N372" s="22"/>
    </row>
    <row r="373" spans="1:22" s="39" customFormat="1" ht="49.15" customHeight="1" outlineLevel="2" x14ac:dyDescent="0.25">
      <c r="A373" s="317" t="s">
        <v>54526</v>
      </c>
      <c r="B373" s="422" t="str">
        <f>VLOOKUP(C373,'SNP1.24+CHU192+DER12.23+FD1.24'!$A$2:$C$50000,2, FALSE)</f>
        <v xml:space="preserve">CONCRETO USINADO BOMBEAVEL, CLASSE DE RESISTENCIA C40, BRITA 0 E 1, SLUMP = 100 +/- 20 MM, COM BOMBEAMENTO (DISPONIBILIZACAO DE BOMBA), SEM O LANCAMENTO (NBR 8953)                                                                                                                                                                                                                                                                                                                                       </v>
      </c>
      <c r="C373" s="38">
        <v>34479</v>
      </c>
      <c r="D373" s="623" t="str">
        <f>VLOOKUP(C373,'SNP1.24+CHU192+DER12.23+FD1.24'!$A$2:$D$50000,3, FALSE)</f>
        <v xml:space="preserve">M3    </v>
      </c>
      <c r="E373" s="624">
        <f>'MCQ OUR'!E373</f>
        <v>455.68039999999996</v>
      </c>
      <c r="F373" s="625" t="str">
        <f>VLOOKUP(C373,'SNP1.24+CHU192+DER12.23+FD1.24'!$A$2:$D$50000,4, FALSE)</f>
        <v>529,25</v>
      </c>
      <c r="G373" s="424">
        <f t="shared" si="76"/>
        <v>241168.85</v>
      </c>
      <c r="H373" s="425">
        <f t="shared" ca="1" si="77"/>
        <v>0.32779999999999998</v>
      </c>
      <c r="I373" s="426">
        <f t="shared" ca="1" si="78"/>
        <v>702.74</v>
      </c>
      <c r="J373" s="626">
        <f t="shared" ca="1" si="79"/>
        <v>320224.84000000003</v>
      </c>
      <c r="K373" s="603"/>
      <c r="L373" s="156" t="s">
        <v>18501</v>
      </c>
      <c r="M373" s="202"/>
      <c r="N373" s="22"/>
    </row>
    <row r="374" spans="1:22" s="39" customFormat="1" ht="45" customHeight="1" outlineLevel="2" x14ac:dyDescent="0.25">
      <c r="A374" s="317" t="s">
        <v>54527</v>
      </c>
      <c r="B374" s="422" t="str">
        <f>VLOOKUP(C374,'SNP1.24+CHU192+DER12.23+FD1.24'!$A$2:$C$50000,2, FALSE)</f>
        <v>LANÇAMENTO COM USO DE BOMBA, ADENSAMENTO E ACABAMENTO DE CONCRETO EM ESTRUTURAS. AF_02/2022</v>
      </c>
      <c r="C374" s="38" t="s">
        <v>12933</v>
      </c>
      <c r="D374" s="623" t="str">
        <f>VLOOKUP(C374,'SNP1.24+CHU192+DER12.23+FD1.24'!$A$2:$D$50000,3, FALSE)</f>
        <v>M3</v>
      </c>
      <c r="E374" s="624">
        <f>'MCQ OUR'!E374</f>
        <v>455.68039999999996</v>
      </c>
      <c r="F374" s="625" t="str">
        <f>VLOOKUP(C374,'SNP1.24+CHU192+DER12.23+FD1.24'!$A$2:$D$50000,4, FALSE)</f>
        <v>47,37</v>
      </c>
      <c r="G374" s="424">
        <f t="shared" si="76"/>
        <v>21585.58</v>
      </c>
      <c r="H374" s="425">
        <f t="shared" ca="1" si="77"/>
        <v>0.32779999999999998</v>
      </c>
      <c r="I374" s="426">
        <f t="shared" ca="1" si="78"/>
        <v>62.9</v>
      </c>
      <c r="J374" s="626">
        <f t="shared" ca="1" si="79"/>
        <v>28662.3</v>
      </c>
      <c r="K374" s="603"/>
      <c r="L374" s="156" t="s">
        <v>18514</v>
      </c>
      <c r="M374" s="202"/>
      <c r="N374" s="22"/>
    </row>
    <row r="375" spans="1:22" s="40" customFormat="1" ht="12.75" outlineLevel="1" thickBot="1" x14ac:dyDescent="0.25">
      <c r="A375" s="318"/>
      <c r="B375" s="10" t="s">
        <v>9</v>
      </c>
      <c r="C375" s="11"/>
      <c r="D375" s="12"/>
      <c r="E375" s="13"/>
      <c r="F375" s="13"/>
      <c r="G375" s="147">
        <f>SUM(G366:G374)</f>
        <v>676971.1</v>
      </c>
      <c r="H375" s="148"/>
      <c r="I375" s="149"/>
      <c r="J375" s="150">
        <f ca="1">SUM(J366:J374)</f>
        <v>898884.37000000011</v>
      </c>
      <c r="K375" s="185"/>
      <c r="L375" s="209"/>
      <c r="M375" s="204"/>
      <c r="N375" s="16"/>
      <c r="O375" s="39"/>
      <c r="P375" s="39"/>
      <c r="Q375" s="39"/>
      <c r="R375" s="39"/>
      <c r="S375" s="39"/>
      <c r="T375" s="39"/>
      <c r="U375" s="39"/>
      <c r="V375" s="39"/>
    </row>
    <row r="376" spans="1:22" s="34" customFormat="1" ht="14.45" customHeight="1" outlineLevel="1" x14ac:dyDescent="0.25">
      <c r="A376" s="319" t="s">
        <v>54528</v>
      </c>
      <c r="B376" s="627" t="s">
        <v>29416</v>
      </c>
      <c r="C376" s="628"/>
      <c r="D376" s="629"/>
      <c r="E376" s="146"/>
      <c r="F376" s="146"/>
      <c r="G376" s="5"/>
      <c r="H376" s="5"/>
      <c r="I376" s="5"/>
      <c r="J376" s="17"/>
      <c r="K376" s="145"/>
      <c r="L376" s="210"/>
      <c r="M376" s="111"/>
      <c r="N376" s="6"/>
      <c r="O376" s="39"/>
      <c r="P376" s="39"/>
      <c r="Q376" s="39"/>
      <c r="R376" s="39"/>
      <c r="S376" s="39"/>
      <c r="T376" s="39"/>
      <c r="U376" s="39"/>
      <c r="V376" s="39"/>
    </row>
    <row r="377" spans="1:22" s="39" customFormat="1" ht="39" customHeight="1" outlineLevel="2" x14ac:dyDescent="0.25">
      <c r="A377" s="317" t="s">
        <v>54529</v>
      </c>
      <c r="B377" s="422" t="str">
        <f>VLOOKUP(C377,'SNP1.24+CHU192+DER12.23+FD1.24'!$A$2:$C$50000,2, FALSE)</f>
        <v>FABRICAÇÃO, MONTAGEM E DESMONTAGEM DE FÔRMA PARA SAPATA, EM CHAPA DE MADEIRA COMPENSADA RESINADA, E=17 MM, 2 UTILIZAÇÕES. AF_01/2024</v>
      </c>
      <c r="C377" s="38" t="s">
        <v>3200</v>
      </c>
      <c r="D377" s="623" t="str">
        <f>VLOOKUP(C377,'SNP1.24+CHU192+DER12.23+FD1.24'!$A$2:$D$50000,3, FALSE)</f>
        <v>M2</v>
      </c>
      <c r="E377" s="624">
        <f>'MCQ OUR'!E377</f>
        <v>833.92184286058853</v>
      </c>
      <c r="F377" s="625" t="str">
        <f>VLOOKUP(C377,'SNP1.24+CHU192+DER12.23+FD1.24'!$A$2:$D$50000,4, FALSE)</f>
        <v>241,23</v>
      </c>
      <c r="G377" s="424">
        <f t="shared" ref="G377:G386" si="80">ROUND(E377*F377,2)</f>
        <v>201166.97</v>
      </c>
      <c r="H377" s="425">
        <f t="shared" ref="H377:H386" ca="1" si="81">IF(K377="",$G$10,$G$9)</f>
        <v>0.32779999999999998</v>
      </c>
      <c r="I377" s="426">
        <f t="shared" ref="I377:I386" ca="1" si="82">ROUND(F377*H377+F377,2)</f>
        <v>320.31</v>
      </c>
      <c r="J377" s="626">
        <f t="shared" ref="J377:J386" ca="1" si="83">ROUND(E377*I377,2)</f>
        <v>267113.51</v>
      </c>
      <c r="K377" s="603"/>
      <c r="L377" s="156" t="s">
        <v>18501</v>
      </c>
      <c r="M377" s="202"/>
      <c r="N377" s="22"/>
    </row>
    <row r="378" spans="1:22" s="39" customFormat="1" ht="39" customHeight="1" outlineLevel="2" x14ac:dyDescent="0.25">
      <c r="A378" s="317" t="s">
        <v>54530</v>
      </c>
      <c r="B378" s="422" t="str">
        <f>VLOOKUP(C378,'SNP1.24+CHU192+DER12.23+FD1.24'!$A$2:$C$50000,2, FALSE)</f>
        <v>FABRICAÇÃO, MONTAGEM E DESMONTAGEM DE FÔRMA PARA SAPATA, EM MADEIRA SERRADA, E=25 MM, 4 UTILIZAÇÕES. AF_01/2024</v>
      </c>
      <c r="C378" s="38" t="s">
        <v>3197</v>
      </c>
      <c r="D378" s="623" t="str">
        <f>VLOOKUP(C378,'SNP1.24+CHU192+DER12.23+FD1.24'!$A$2:$D$50000,3, FALSE)</f>
        <v>M2</v>
      </c>
      <c r="E378" s="624">
        <f>'MCQ OUR'!E378</f>
        <v>1271.3626450642535</v>
      </c>
      <c r="F378" s="625" t="str">
        <f>VLOOKUP(C378,'SNP1.24+CHU192+DER12.23+FD1.24'!$A$2:$D$50000,4, FALSE)</f>
        <v>134,81</v>
      </c>
      <c r="G378" s="424">
        <f t="shared" si="80"/>
        <v>171392.4</v>
      </c>
      <c r="H378" s="425">
        <f t="shared" ca="1" si="81"/>
        <v>0.32779999999999998</v>
      </c>
      <c r="I378" s="426">
        <f t="shared" ca="1" si="82"/>
        <v>179</v>
      </c>
      <c r="J378" s="626">
        <f t="shared" ca="1" si="83"/>
        <v>227573.91</v>
      </c>
      <c r="K378" s="603"/>
      <c r="L378" s="156" t="s">
        <v>18501</v>
      </c>
      <c r="M378" s="202"/>
      <c r="N378" s="22"/>
    </row>
    <row r="379" spans="1:22" s="39" customFormat="1" ht="40.15" customHeight="1" outlineLevel="2" x14ac:dyDescent="0.25">
      <c r="A379" s="317" t="s">
        <v>54531</v>
      </c>
      <c r="B379" s="422" t="str">
        <f>VLOOKUP(C379,'SNP1.24+CHU192+DER12.23+FD1.24'!$A$2:$C$50000,2, FALSE)</f>
        <v>ARMAÇÃO DE PILAR OU VIGA DE ESTRUTURA CONVENCIONAL DE CONCRETO ARMADO UTILIZANDO AÇO CA-50 DE 6,3 MM - MONTAGEM. AF_06/2022</v>
      </c>
      <c r="C379" s="38" t="s">
        <v>3224</v>
      </c>
      <c r="D379" s="623" t="str">
        <f>VLOOKUP(C379,'SNP1.24+CHU192+DER12.23+FD1.24'!$A$2:$D$50000,3, FALSE)</f>
        <v>KG</v>
      </c>
      <c r="E379" s="624">
        <f>'MCQ OUR'!E379</f>
        <v>686</v>
      </c>
      <c r="F379" s="625" t="str">
        <f>VLOOKUP(C379,'SNP1.24+CHU192+DER12.23+FD1.24'!$A$2:$D$50000,4, FALSE)</f>
        <v>13,04</v>
      </c>
      <c r="G379" s="424">
        <f t="shared" si="80"/>
        <v>8945.44</v>
      </c>
      <c r="H379" s="425">
        <f t="shared" ca="1" si="81"/>
        <v>0.32779999999999998</v>
      </c>
      <c r="I379" s="426">
        <f t="shared" ca="1" si="82"/>
        <v>17.309999999999999</v>
      </c>
      <c r="J379" s="626">
        <f t="shared" ca="1" si="83"/>
        <v>11874.66</v>
      </c>
      <c r="K379" s="603"/>
      <c r="L379" s="156" t="s">
        <v>18513</v>
      </c>
      <c r="M379" s="202"/>
      <c r="N379" s="22"/>
    </row>
    <row r="380" spans="1:22" s="39" customFormat="1" ht="36" outlineLevel="2" x14ac:dyDescent="0.25">
      <c r="A380" s="317" t="s">
        <v>54532</v>
      </c>
      <c r="B380" s="422" t="str">
        <f>VLOOKUP(C380,'SNP1.24+CHU192+DER12.23+FD1.24'!$A$2:$C$50000,2, FALSE)</f>
        <v>ARMAÇÃO DE PILAR OU VIGA DE ESTRUTURA CONVENCIONAL DE CONCRETO ARMADO UTILIZANDO AÇO CA-50 DE 8,0 MM - MONTAGEM. AF_06/2022</v>
      </c>
      <c r="C380" s="38" t="s">
        <v>3225</v>
      </c>
      <c r="D380" s="623" t="str">
        <f>VLOOKUP(C380,'SNP1.24+CHU192+DER12.23+FD1.24'!$A$2:$D$50000,3, FALSE)</f>
        <v>KG</v>
      </c>
      <c r="E380" s="624">
        <f>'MCQ OUR'!E380</f>
        <v>7350</v>
      </c>
      <c r="F380" s="625" t="str">
        <f>VLOOKUP(C380,'SNP1.24+CHU192+DER12.23+FD1.24'!$A$2:$D$50000,4, FALSE)</f>
        <v>12,11</v>
      </c>
      <c r="G380" s="424">
        <f t="shared" si="80"/>
        <v>89008.5</v>
      </c>
      <c r="H380" s="425">
        <f t="shared" ca="1" si="81"/>
        <v>0.32779999999999998</v>
      </c>
      <c r="I380" s="426">
        <f t="shared" ca="1" si="82"/>
        <v>16.079999999999998</v>
      </c>
      <c r="J380" s="626">
        <f t="shared" ca="1" si="83"/>
        <v>118188</v>
      </c>
      <c r="K380" s="603"/>
      <c r="L380" s="156" t="s">
        <v>18513</v>
      </c>
      <c r="M380" s="202"/>
      <c r="N380" s="22"/>
    </row>
    <row r="381" spans="1:22" s="39" customFormat="1" ht="40.15" customHeight="1" outlineLevel="2" x14ac:dyDescent="0.25">
      <c r="A381" s="317" t="s">
        <v>54533</v>
      </c>
      <c r="B381" s="422" t="str">
        <f>VLOOKUP(C381,'SNP1.24+CHU192+DER12.23+FD1.24'!$A$2:$C$50000,2, FALSE)</f>
        <v>ARMAÇÃO DE PILAR OU VIGA DE ESTRUTURA CONVENCIONAL DE CONCRETO ARMADO UTILIZANDO AÇO CA-50 DE 10,0 MM - MONTAGEM. AF_06/2022</v>
      </c>
      <c r="C381" s="38" t="s">
        <v>3226</v>
      </c>
      <c r="D381" s="623" t="str">
        <f>VLOOKUP(C381,'SNP1.24+CHU192+DER12.23+FD1.24'!$A$2:$D$50000,3, FALSE)</f>
        <v>KG</v>
      </c>
      <c r="E381" s="624">
        <f>'MCQ OUR'!E381</f>
        <v>392</v>
      </c>
      <c r="F381" s="625" t="str">
        <f>VLOOKUP(C381,'SNP1.24+CHU192+DER12.23+FD1.24'!$A$2:$D$50000,4, FALSE)</f>
        <v>10,72</v>
      </c>
      <c r="G381" s="424">
        <f t="shared" si="80"/>
        <v>4202.24</v>
      </c>
      <c r="H381" s="425">
        <f t="shared" ca="1" si="81"/>
        <v>0.32779999999999998</v>
      </c>
      <c r="I381" s="426">
        <f t="shared" ca="1" si="82"/>
        <v>14.23</v>
      </c>
      <c r="J381" s="626">
        <f t="shared" ca="1" si="83"/>
        <v>5578.16</v>
      </c>
      <c r="K381" s="603"/>
      <c r="L381" s="156" t="s">
        <v>18513</v>
      </c>
      <c r="M381" s="202"/>
      <c r="N381" s="22"/>
    </row>
    <row r="382" spans="1:22" s="39" customFormat="1" ht="36" outlineLevel="2" x14ac:dyDescent="0.25">
      <c r="A382" s="317" t="s">
        <v>54534</v>
      </c>
      <c r="B382" s="422" t="str">
        <f>VLOOKUP(C382,'SNP1.24+CHU192+DER12.23+FD1.24'!$A$2:$C$50000,2, FALSE)</f>
        <v>ARMAÇÃO DE PILAR OU VIGA DE ESTRUTURA CONVENCIONAL DE CONCRETO ARMADO UTILIZANDO AÇO CA-50 DE 12,5 MM - MONTAGEM. AF_06/2022</v>
      </c>
      <c r="C382" s="38" t="s">
        <v>3227</v>
      </c>
      <c r="D382" s="623" t="str">
        <f>VLOOKUP(C382,'SNP1.24+CHU192+DER12.23+FD1.24'!$A$2:$D$50000,3, FALSE)</f>
        <v>KG</v>
      </c>
      <c r="E382" s="624">
        <f>'MCQ OUR'!E382</f>
        <v>10780</v>
      </c>
      <c r="F382" s="625" t="str">
        <f>VLOOKUP(C382,'SNP1.24+CHU192+DER12.23+FD1.24'!$A$2:$D$50000,4, FALSE)</f>
        <v>8,97</v>
      </c>
      <c r="G382" s="424">
        <f t="shared" si="80"/>
        <v>96696.6</v>
      </c>
      <c r="H382" s="425">
        <f t="shared" ca="1" si="81"/>
        <v>0.32779999999999998</v>
      </c>
      <c r="I382" s="426">
        <f t="shared" ca="1" si="82"/>
        <v>11.91</v>
      </c>
      <c r="J382" s="626">
        <f t="shared" ca="1" si="83"/>
        <v>128389.8</v>
      </c>
      <c r="K382" s="603"/>
      <c r="L382" s="156" t="s">
        <v>18513</v>
      </c>
      <c r="M382" s="202"/>
      <c r="N382" s="22"/>
    </row>
    <row r="383" spans="1:22" s="39" customFormat="1" ht="36" outlineLevel="2" x14ac:dyDescent="0.25">
      <c r="A383" s="317" t="s">
        <v>54535</v>
      </c>
      <c r="B383" s="422" t="str">
        <f>VLOOKUP(C383,'SNP1.24+CHU192+DER12.23+FD1.24'!$A$2:$C$50000,2, FALSE)</f>
        <v>ARMAÇÃO DE PILAR OU VIGA DE ESTRUTURA CONVENCIONAL DE CONCRETO ARMADO UTILIZANDO AÇO CA-50 DE 16,0 MM - MONTAGEM. AF_06/2022</v>
      </c>
      <c r="C383" s="38" t="s">
        <v>3228</v>
      </c>
      <c r="D383" s="623" t="str">
        <f>VLOOKUP(C383,'SNP1.24+CHU192+DER12.23+FD1.24'!$A$2:$D$50000,3, FALSE)</f>
        <v>KG</v>
      </c>
      <c r="E383" s="624">
        <f>'MCQ OUR'!E383</f>
        <v>0</v>
      </c>
      <c r="F383" s="625" t="str">
        <f>VLOOKUP(C383,'SNP1.24+CHU192+DER12.23+FD1.24'!$A$2:$D$50000,4, FALSE)</f>
        <v>8,64</v>
      </c>
      <c r="G383" s="424">
        <f t="shared" si="80"/>
        <v>0</v>
      </c>
      <c r="H383" s="425">
        <f t="shared" ca="1" si="81"/>
        <v>0.32779999999999998</v>
      </c>
      <c r="I383" s="426">
        <f t="shared" ca="1" si="82"/>
        <v>11.47</v>
      </c>
      <c r="J383" s="626">
        <f t="shared" ca="1" si="83"/>
        <v>0</v>
      </c>
      <c r="K383" s="603"/>
      <c r="L383" s="156" t="s">
        <v>18513</v>
      </c>
      <c r="M383" s="202"/>
      <c r="N383" s="22"/>
    </row>
    <row r="384" spans="1:22" s="39" customFormat="1" ht="49.15" customHeight="1" outlineLevel="2" x14ac:dyDescent="0.25">
      <c r="A384" s="317" t="s">
        <v>54536</v>
      </c>
      <c r="B384" s="422" t="str">
        <f>VLOOKUP(C384,'SNP1.24+CHU192+DER12.23+FD1.24'!$A$2:$C$50000,2, FALSE)</f>
        <v xml:space="preserve">CONCRETO USINADO BOMBEAVEL, CLASSE DE RESISTENCIA C40, BRITA 0 E 1, SLUMP = 100 +/- 20 MM, COM BOMBEAMENTO (DISPONIBILIZACAO DE BOMBA), SEM O LANCAMENTO (NBR 8953)                                                                                                                                                                                                                                                                                                                                       </v>
      </c>
      <c r="C384" s="38">
        <v>34479</v>
      </c>
      <c r="D384" s="623" t="str">
        <f>VLOOKUP(C384,'SNP1.24+CHU192+DER12.23+FD1.24'!$A$2:$D$50000,3, FALSE)</f>
        <v xml:space="preserve">M3    </v>
      </c>
      <c r="E384" s="624">
        <f>'MCQ OUR'!E384</f>
        <v>283.08280000000002</v>
      </c>
      <c r="F384" s="625" t="str">
        <f>VLOOKUP(C384,'SNP1.24+CHU192+DER12.23+FD1.24'!$A$2:$D$50000,4, FALSE)</f>
        <v>529,25</v>
      </c>
      <c r="G384" s="424">
        <f t="shared" si="80"/>
        <v>149821.57</v>
      </c>
      <c r="H384" s="425">
        <f t="shared" ca="1" si="81"/>
        <v>0.32779999999999998</v>
      </c>
      <c r="I384" s="426">
        <f t="shared" ca="1" si="82"/>
        <v>702.74</v>
      </c>
      <c r="J384" s="626">
        <f t="shared" ca="1" si="83"/>
        <v>198933.61</v>
      </c>
      <c r="K384" s="603"/>
      <c r="L384" s="156" t="s">
        <v>18501</v>
      </c>
      <c r="M384" s="202"/>
      <c r="N384" s="22"/>
    </row>
    <row r="385" spans="1:22" s="39" customFormat="1" ht="54" customHeight="1" outlineLevel="2" x14ac:dyDescent="0.25">
      <c r="A385" s="317" t="s">
        <v>54537</v>
      </c>
      <c r="B385" s="422" t="str">
        <f>VLOOKUP(C385,'SNP1.24+CHU192+DER12.23+FD1.24'!$A$2:$C$50000,2, FALSE)</f>
        <v>GUINDASTE HIDRÁULICO AUTOPROPELIDO, COM LANÇA TELESCÓPICA 28,80 M, CAPACIDADE MÁXIMA 30 T, POTÊNCIA 97 KW, TRAÇÃO 4 X 4 - MATERIAIS NA OPERAÇÃO. AF_11/2014</v>
      </c>
      <c r="C385" s="38" t="s">
        <v>2290</v>
      </c>
      <c r="D385" s="623" t="str">
        <f>VLOOKUP(C385,'SNP1.24+CHU192+DER12.23+FD1.24'!$A$2:$D$50000,3, FALSE)</f>
        <v>H</v>
      </c>
      <c r="E385" s="624">
        <f>'MCQ OUR'!E385</f>
        <v>98</v>
      </c>
      <c r="F385" s="625" t="str">
        <f>VLOOKUP(C385,'SNP1.24+CHU192+DER12.23+FD1.24'!$A$2:$D$50000,4, FALSE)</f>
        <v>28,46</v>
      </c>
      <c r="G385" s="424">
        <f t="shared" si="80"/>
        <v>2789.08</v>
      </c>
      <c r="H385" s="425">
        <f t="shared" ca="1" si="81"/>
        <v>0.32779999999999998</v>
      </c>
      <c r="I385" s="426">
        <f t="shared" ca="1" si="82"/>
        <v>37.79</v>
      </c>
      <c r="J385" s="626">
        <f t="shared" ca="1" si="83"/>
        <v>3703.42</v>
      </c>
      <c r="K385" s="603"/>
      <c r="L385" s="156" t="s">
        <v>29444</v>
      </c>
      <c r="M385" s="202"/>
      <c r="N385" s="22"/>
    </row>
    <row r="386" spans="1:22" s="39" customFormat="1" ht="36" customHeight="1" outlineLevel="2" x14ac:dyDescent="0.25">
      <c r="A386" s="317" t="s">
        <v>54538</v>
      </c>
      <c r="B386" s="422" t="str">
        <f>VLOOKUP(C386,'SNP1.24+CHU192+DER12.23+FD1.24'!$A$2:$C$50000,2, FALSE)</f>
        <v>OPERADOR DE GUINDASTE COM ENCARGOS COMPLEMENTARES</v>
      </c>
      <c r="C386" s="38" t="s">
        <v>6121</v>
      </c>
      <c r="D386" s="623" t="str">
        <f>VLOOKUP(C386,'SNP1.24+CHU192+DER12.23+FD1.24'!$A$2:$D$50000,3, FALSE)</f>
        <v>H</v>
      </c>
      <c r="E386" s="624">
        <f>'MCQ OUR'!E386</f>
        <v>98</v>
      </c>
      <c r="F386" s="625" t="str">
        <f>VLOOKUP(C386,'SNP1.24+CHU192+DER12.23+FD1.24'!$A$2:$D$50000,4, FALSE)</f>
        <v>25,86</v>
      </c>
      <c r="G386" s="424">
        <f t="shared" si="80"/>
        <v>2534.2800000000002</v>
      </c>
      <c r="H386" s="425">
        <f t="shared" ca="1" si="81"/>
        <v>0.32779999999999998</v>
      </c>
      <c r="I386" s="426">
        <f t="shared" ca="1" si="82"/>
        <v>34.340000000000003</v>
      </c>
      <c r="J386" s="626">
        <f t="shared" ca="1" si="83"/>
        <v>3365.32</v>
      </c>
      <c r="K386" s="603"/>
      <c r="L386" s="156" t="s">
        <v>29444</v>
      </c>
      <c r="M386" s="202"/>
      <c r="N386" s="22"/>
    </row>
    <row r="387" spans="1:22" s="40" customFormat="1" ht="12.75" outlineLevel="1" thickBot="1" x14ac:dyDescent="0.25">
      <c r="A387" s="318"/>
      <c r="B387" s="10" t="s">
        <v>9</v>
      </c>
      <c r="C387" s="11"/>
      <c r="D387" s="12"/>
      <c r="E387" s="13"/>
      <c r="F387" s="13"/>
      <c r="G387" s="147">
        <f>SUM(G377:G386)</f>
        <v>726557.08</v>
      </c>
      <c r="H387" s="148"/>
      <c r="I387" s="149"/>
      <c r="J387" s="150">
        <f ca="1">SUM(J377:J386)</f>
        <v>964720.39000000013</v>
      </c>
      <c r="K387" s="185"/>
      <c r="L387" s="209"/>
      <c r="M387" s="204"/>
      <c r="N387" s="16"/>
      <c r="O387" s="39"/>
      <c r="P387" s="39"/>
      <c r="Q387" s="39"/>
      <c r="R387" s="39"/>
      <c r="S387" s="39"/>
      <c r="T387" s="39"/>
      <c r="U387" s="39"/>
      <c r="V387" s="39"/>
    </row>
    <row r="388" spans="1:22" s="33" customFormat="1" ht="17.45" customHeight="1" thickBot="1" x14ac:dyDescent="0.3">
      <c r="A388" s="315">
        <v>8</v>
      </c>
      <c r="B388" s="245" t="s">
        <v>29510</v>
      </c>
      <c r="C388" s="29"/>
      <c r="D388" s="2"/>
      <c r="E388" s="462"/>
      <c r="F388" s="2"/>
      <c r="G388" s="30">
        <f>G394+G401+G406+G414+G425+G437</f>
        <v>7315890.7499999991</v>
      </c>
      <c r="H388" s="2"/>
      <c r="I388" s="2"/>
      <c r="J388" s="31">
        <f ca="1">J394+J401+J406+J414+J425+J437</f>
        <v>9715120.5199999996</v>
      </c>
      <c r="K388" s="186"/>
      <c r="L388" s="15"/>
      <c r="M388" s="23"/>
      <c r="N388" s="15"/>
      <c r="O388" s="39"/>
      <c r="P388" s="39"/>
      <c r="Q388" s="39"/>
      <c r="R388" s="39"/>
      <c r="S388" s="39"/>
      <c r="T388" s="39"/>
      <c r="U388" s="39"/>
      <c r="V388" s="39"/>
    </row>
    <row r="389" spans="1:22" s="34" customFormat="1" outlineLevel="1" x14ac:dyDescent="0.25">
      <c r="A389" s="319" t="s">
        <v>18624</v>
      </c>
      <c r="B389" s="627" t="s">
        <v>18502</v>
      </c>
      <c r="C389" s="628"/>
      <c r="D389" s="629"/>
      <c r="E389" s="146"/>
      <c r="F389" s="146"/>
      <c r="G389" s="5"/>
      <c r="H389" s="5"/>
      <c r="I389" s="5"/>
      <c r="J389" s="17"/>
      <c r="K389" s="145"/>
      <c r="L389" s="210"/>
      <c r="M389" s="111"/>
      <c r="N389" s="6"/>
      <c r="O389" s="39"/>
      <c r="P389" s="39"/>
      <c r="Q389" s="39"/>
      <c r="R389" s="39"/>
      <c r="S389" s="39"/>
      <c r="T389" s="39"/>
      <c r="U389" s="39"/>
      <c r="V389" s="39"/>
    </row>
    <row r="390" spans="1:22" s="39" customFormat="1" ht="42" customHeight="1" outlineLevel="2" x14ac:dyDescent="0.25">
      <c r="A390" s="317" t="s">
        <v>18625</v>
      </c>
      <c r="B390" s="422" t="str">
        <f>VLOOKUP(C390,'SNP1.24+CHU192+DER12.23+FD1.24'!$A$2:$C$50000,2, FALSE)</f>
        <v>DEMOLIÇÃO DE LAJES, EM CONCRETO ARMADO, DE FORMA MECANIZADA COM MARTELETE, SEM REAPROVEITAMENTO. AF_09/2023</v>
      </c>
      <c r="C390" s="38" t="s">
        <v>5956</v>
      </c>
      <c r="D390" s="623" t="str">
        <f>VLOOKUP(C390,'SNP1.24+CHU192+DER12.23+FD1.24'!$A$2:$D$50000,3, FALSE)</f>
        <v>M3</v>
      </c>
      <c r="E390" s="624">
        <f>'MCQ OUR'!E390</f>
        <v>2381.2445994925001</v>
      </c>
      <c r="F390" s="625" t="str">
        <f>VLOOKUP(C390,'SNP1.24+CHU192+DER12.23+FD1.24'!$A$2:$D$50000,4, FALSE)</f>
        <v>90,11</v>
      </c>
      <c r="G390" s="424">
        <f>ROUND(E390*F390,2)</f>
        <v>214573.95</v>
      </c>
      <c r="H390" s="425">
        <f ca="1">IF(K390="",$G$10,$G$9)</f>
        <v>0.32779999999999998</v>
      </c>
      <c r="I390" s="426">
        <f ca="1">ROUND(F390*H390+F390,2)</f>
        <v>119.65</v>
      </c>
      <c r="J390" s="626">
        <f ca="1">ROUND(E390*I390,2)</f>
        <v>284915.92</v>
      </c>
      <c r="K390" s="603"/>
      <c r="L390" s="156" t="s">
        <v>29437</v>
      </c>
      <c r="M390" s="202"/>
      <c r="N390" s="22"/>
    </row>
    <row r="391" spans="1:22" s="39" customFormat="1" ht="50.45" customHeight="1" outlineLevel="2" x14ac:dyDescent="0.25">
      <c r="A391" s="317" t="s">
        <v>18626</v>
      </c>
      <c r="B391" s="422" t="str">
        <f>VLOOKUP(C391,'SNP1.24+CHU192+DER12.23+FD1.24'!$A$2:$C$50000,2, FALSE)</f>
        <v>CARGA, MANOBRA E DESCARGA DE ENTULHO EM CAMINHÃO BASCULANTE 10 M³ - CARGA COM ESCAVADEIRA HIDRÁULICA  (CAÇAMBA DE 0,80 M³ / 111 HP) E DESCARGA LIVRE (UNIDADE: M3). AF_07/2020</v>
      </c>
      <c r="C391" s="38" t="s">
        <v>11391</v>
      </c>
      <c r="D391" s="623" t="str">
        <f>VLOOKUP(C391,'SNP1.24+CHU192+DER12.23+FD1.24'!$A$2:$D$50000,3, FALSE)</f>
        <v>M3</v>
      </c>
      <c r="E391" s="624">
        <f>'MCQ OUR'!E391</f>
        <v>2976.5557493656252</v>
      </c>
      <c r="F391" s="625" t="str">
        <f>VLOOKUP(C391,'SNP1.24+CHU192+DER12.23+FD1.24'!$A$2:$D$50000,4, FALSE)</f>
        <v>9,05</v>
      </c>
      <c r="G391" s="424">
        <f>ROUND(E391*F391,2)</f>
        <v>26937.83</v>
      </c>
      <c r="H391" s="425">
        <f ca="1">IF(K391="",$G$10,$G$9)</f>
        <v>0.32779999999999998</v>
      </c>
      <c r="I391" s="426">
        <f ca="1">ROUND(F391*H391+F391,2)</f>
        <v>12.02</v>
      </c>
      <c r="J391" s="626">
        <f ca="1">ROUND(E391*I391,2)</f>
        <v>35778.199999999997</v>
      </c>
      <c r="K391" s="603"/>
      <c r="L391" s="156" t="s">
        <v>18504</v>
      </c>
      <c r="M391" s="202"/>
      <c r="N391" s="22"/>
    </row>
    <row r="392" spans="1:22" s="39" customFormat="1" ht="38.450000000000003" customHeight="1" outlineLevel="2" x14ac:dyDescent="0.25">
      <c r="A392" s="317" t="s">
        <v>18627</v>
      </c>
      <c r="B392" s="422" t="str">
        <f>VLOOKUP(C392,'SNP1.24+CHU192+DER12.23+FD1.24'!$A$2:$C$50000,2, FALSE)</f>
        <v>TRANSPORTE COM CAMINHÃO BASCULANTE DE 10 M³, EM VIA URBANA PAVIMENTADA, DMT ATÉ 30 KM (UNIDADE: M3XKM). AF_07/2020</v>
      </c>
      <c r="C392" s="38" t="s">
        <v>6023</v>
      </c>
      <c r="D392" s="623" t="str">
        <f>VLOOKUP(C392,'SNP1.24+CHU192+DER12.23+FD1.24'!$A$2:$D$50000,3, FALSE)</f>
        <v>M3XKM</v>
      </c>
      <c r="E392" s="624">
        <f>'MCQ OUR'!E392</f>
        <v>28902.356326340221</v>
      </c>
      <c r="F392" s="625" t="str">
        <f>VLOOKUP(C392,'SNP1.24+CHU192+DER12.23+FD1.24'!$A$2:$D$50000,4, FALSE)</f>
        <v>2,49</v>
      </c>
      <c r="G392" s="424">
        <f>ROUND(E392*F392,2)</f>
        <v>71966.87</v>
      </c>
      <c r="H392" s="425">
        <f ca="1">IF(K392="",$G$10,$G$9)</f>
        <v>0.32779999999999998</v>
      </c>
      <c r="I392" s="426">
        <f ca="1">ROUND(F392*H392+F392,2)</f>
        <v>3.31</v>
      </c>
      <c r="J392" s="626">
        <f ca="1">ROUND(E392*I392,2)</f>
        <v>95666.8</v>
      </c>
      <c r="K392" s="603"/>
      <c r="L392" s="156" t="s">
        <v>29438</v>
      </c>
      <c r="M392" s="202"/>
      <c r="N392" s="22"/>
    </row>
    <row r="393" spans="1:22" s="39" customFormat="1" ht="24" outlineLevel="2" x14ac:dyDescent="0.25">
      <c r="A393" s="317" t="s">
        <v>18628</v>
      </c>
      <c r="B393" s="422" t="str">
        <f>VLOOKUP(C393,'SNP1.24+CHU192+DER12.23+FD1.24'!$A$2:$C$50000,2, FALSE)</f>
        <v>ESPALHAMENTO DE MATERIAL COM TRATOR DE ESTEIRAS. AF_11/2019</v>
      </c>
      <c r="C393" s="38" t="s">
        <v>7366</v>
      </c>
      <c r="D393" s="623" t="str">
        <f>VLOOKUP(C393,'SNP1.24+CHU192+DER12.23+FD1.24'!$A$2:$D$50000,3, FALSE)</f>
        <v>M3</v>
      </c>
      <c r="E393" s="624">
        <f>'MCQ OUR'!E393</f>
        <v>2976.5557493656252</v>
      </c>
      <c r="F393" s="625" t="str">
        <f>VLOOKUP(C393,'SNP1.24+CHU192+DER12.23+FD1.24'!$A$2:$D$50000,4, FALSE)</f>
        <v>1,45</v>
      </c>
      <c r="G393" s="424">
        <f>ROUND(E393*F393,2)</f>
        <v>4316.01</v>
      </c>
      <c r="H393" s="425">
        <f ca="1">IF(K393="",$G$10,$G$9)</f>
        <v>0.32779999999999998</v>
      </c>
      <c r="I393" s="426">
        <f ca="1">ROUND(F393*H393+F393,2)</f>
        <v>1.93</v>
      </c>
      <c r="J393" s="626">
        <f ca="1">ROUND(E393*I393,2)</f>
        <v>5744.75</v>
      </c>
      <c r="K393" s="603"/>
      <c r="L393" s="156" t="s">
        <v>11833</v>
      </c>
      <c r="M393" s="202"/>
      <c r="N393" s="22"/>
    </row>
    <row r="394" spans="1:22" s="40" customFormat="1" ht="12.75" outlineLevel="1" thickBot="1" x14ac:dyDescent="0.25">
      <c r="A394" s="318"/>
      <c r="B394" s="10" t="s">
        <v>9</v>
      </c>
      <c r="C394" s="11"/>
      <c r="D394" s="12"/>
      <c r="E394" s="13"/>
      <c r="F394" s="13"/>
      <c r="G394" s="147">
        <f>SUM(G390:G393)</f>
        <v>317794.66000000003</v>
      </c>
      <c r="H394" s="148"/>
      <c r="I394" s="149"/>
      <c r="J394" s="150">
        <f ca="1">SUM(J390:J393)</f>
        <v>422105.67</v>
      </c>
      <c r="K394" s="185"/>
      <c r="L394" s="209"/>
      <c r="M394" s="204"/>
      <c r="N394" s="16"/>
      <c r="O394" s="39"/>
      <c r="P394" s="39"/>
      <c r="Q394" s="39"/>
      <c r="R394" s="39"/>
      <c r="S394" s="39"/>
      <c r="T394" s="39"/>
      <c r="U394" s="39"/>
      <c r="V394" s="39"/>
    </row>
    <row r="395" spans="1:22" s="34" customFormat="1" ht="14.45" customHeight="1" outlineLevel="1" x14ac:dyDescent="0.25">
      <c r="A395" s="319" t="s">
        <v>18608</v>
      </c>
      <c r="B395" s="627" t="s">
        <v>29414</v>
      </c>
      <c r="C395" s="628"/>
      <c r="D395" s="629"/>
      <c r="E395" s="146"/>
      <c r="F395" s="146"/>
      <c r="G395" s="5"/>
      <c r="H395" s="5"/>
      <c r="I395" s="5"/>
      <c r="J395" s="17"/>
      <c r="K395" s="145"/>
      <c r="L395" s="210"/>
      <c r="M395" s="111"/>
      <c r="N395" s="6"/>
      <c r="O395" s="39"/>
      <c r="P395" s="39"/>
      <c r="Q395" s="39"/>
      <c r="R395" s="39"/>
      <c r="S395" s="39"/>
      <c r="T395" s="39"/>
      <c r="U395" s="39"/>
      <c r="V395" s="39"/>
    </row>
    <row r="396" spans="1:22" s="39" customFormat="1" ht="60" outlineLevel="2" x14ac:dyDescent="0.25">
      <c r="A396" s="317" t="s">
        <v>18609</v>
      </c>
      <c r="B396" s="422" t="str">
        <f>VLOOKUP(C396,'SNP1.24+CHU192+DER12.23+FD1.24'!$A$2:$C$50000,2, FALSE)</f>
        <v>ESCAVAÇÃO MECANIZADA DE VALA COM PROF. ATÉ 1,5 M (MÉDIA MONTANTE E JUSANTE/UMA COMPOSIÇÃO POR TRECHO), ESCAVADEIRA (0,8 M3), LARG. DE 1,5 M A 2,5 M, EM SOLO DE 2A CATEGORIA, EM LOCAIS COM ALTO NÍVEL DE INTERFERÊNCIA. AF_02/2021</v>
      </c>
      <c r="C396" s="38" t="s">
        <v>10825</v>
      </c>
      <c r="D396" s="623" t="str">
        <f>VLOOKUP(C396,'SNP1.24+CHU192+DER12.23+FD1.24'!$A$2:$D$50000,3, FALSE)</f>
        <v>M3</v>
      </c>
      <c r="E396" s="624">
        <f>'MCQ OUR'!E396</f>
        <v>29834.363497089998</v>
      </c>
      <c r="F396" s="625" t="str">
        <f>VLOOKUP(C396,'SNP1.24+CHU192+DER12.23+FD1.24'!$A$2:$D$50000,4, FALSE)</f>
        <v>14,60</v>
      </c>
      <c r="G396" s="424">
        <f>ROUND(E396*F396,2)</f>
        <v>435581.71</v>
      </c>
      <c r="H396" s="425">
        <f ca="1">IF(K396="",$G$10,$G$9)</f>
        <v>0.32779999999999998</v>
      </c>
      <c r="I396" s="426">
        <f ca="1">ROUND(F396*H396+F396,2)</f>
        <v>19.39</v>
      </c>
      <c r="J396" s="626">
        <f ca="1">ROUND(E396*I396,2)</f>
        <v>578488.31000000006</v>
      </c>
      <c r="K396" s="603"/>
      <c r="L396" s="156" t="s">
        <v>29439</v>
      </c>
      <c r="M396" s="202"/>
      <c r="N396" s="22"/>
    </row>
    <row r="397" spans="1:22" s="39" customFormat="1" ht="37.9" customHeight="1" outlineLevel="2" x14ac:dyDescent="0.25">
      <c r="A397" s="317" t="s">
        <v>18610</v>
      </c>
      <c r="B397" s="422" t="str">
        <f>VLOOKUP(C397,'SNP1.24+CHU192+DER12.23+FD1.24'!$A$2:$C$50000,2, FALSE)</f>
        <v>REATERRO MECANIZADO DE VALA COM MINICARREGADEIRA, COM COMPACTADOR DE SOLOS DE PERCUSSÃO. AF_08/2023</v>
      </c>
      <c r="C397" s="38" t="s">
        <v>18240</v>
      </c>
      <c r="D397" s="623" t="str">
        <f>VLOOKUP(C397,'SNP1.24+CHU192+DER12.23+FD1.24'!$A$2:$D$50000,3, FALSE)</f>
        <v>M3</v>
      </c>
      <c r="E397" s="624">
        <f>'MCQ OUR'!E397</f>
        <v>10981.562411320001</v>
      </c>
      <c r="F397" s="625" t="str">
        <f>VLOOKUP(C397,'SNP1.24+CHU192+DER12.23+FD1.24'!$A$2:$D$50000,4, FALSE)</f>
        <v>26,91</v>
      </c>
      <c r="G397" s="424">
        <f>ROUND(E397*F397,2)</f>
        <v>295513.84000000003</v>
      </c>
      <c r="H397" s="425">
        <f ca="1">IF(K397="",$G$10,$G$9)</f>
        <v>0.32779999999999998</v>
      </c>
      <c r="I397" s="426">
        <f ca="1">ROUND(F397*H397+F397,2)</f>
        <v>35.729999999999997</v>
      </c>
      <c r="J397" s="626">
        <f ca="1">ROUND(E397*I397,2)</f>
        <v>392371.22</v>
      </c>
      <c r="K397" s="603"/>
      <c r="L397" s="156" t="s">
        <v>18501</v>
      </c>
      <c r="M397" s="202"/>
      <c r="N397" s="22"/>
    </row>
    <row r="398" spans="1:22" s="39" customFormat="1" ht="49.9" customHeight="1" outlineLevel="2" x14ac:dyDescent="0.25">
      <c r="A398" s="317" t="s">
        <v>18611</v>
      </c>
      <c r="B398" s="422" t="str">
        <f>VLOOKUP(C398,'SNP1.24+CHU192+DER12.23+FD1.24'!$A$2:$C$50000,2, FALSE)</f>
        <v>CARGA, MANOBRA E DESCARGA DE SOLOS E MATERIAIS GRANULARES EM CAMINHÃO BASCULANTE 10 M³ - CARGA COM ESCAVADEIRA HIDRÁULICA (CAÇAMBA DE 1,20 M³ / 155 HP) E DESCARGA LIVRE (UNIDADE: M3). AF_07/2020</v>
      </c>
      <c r="C398" s="38" t="s">
        <v>11383</v>
      </c>
      <c r="D398" s="623" t="str">
        <f>VLOOKUP(C398,'SNP1.24+CHU192+DER12.23+FD1.24'!$A$2:$D$50000,3, FALSE)</f>
        <v>M3</v>
      </c>
      <c r="E398" s="624">
        <f>'MCQ OUR'!E398</f>
        <v>23566.001357212499</v>
      </c>
      <c r="F398" s="625" t="str">
        <f>VLOOKUP(C398,'SNP1.24+CHU192+DER12.23+FD1.24'!$A$2:$D$50000,4, FALSE)</f>
        <v>7,00</v>
      </c>
      <c r="G398" s="424">
        <f>ROUND(E398*F398,2)</f>
        <v>164962.01</v>
      </c>
      <c r="H398" s="425">
        <f ca="1">IF(K398="",$G$10,$G$9)</f>
        <v>0.32779999999999998</v>
      </c>
      <c r="I398" s="426">
        <f ca="1">ROUND(F398*H398+F398,2)</f>
        <v>9.2899999999999991</v>
      </c>
      <c r="J398" s="626">
        <f ca="1">ROUND(E398*I398,2)</f>
        <v>218928.15</v>
      </c>
      <c r="K398" s="603"/>
      <c r="L398" s="156" t="s">
        <v>18520</v>
      </c>
      <c r="M398" s="202"/>
      <c r="N398" s="22"/>
    </row>
    <row r="399" spans="1:22" s="39" customFormat="1" ht="42.6" customHeight="1" outlineLevel="2" x14ac:dyDescent="0.25">
      <c r="A399" s="317" t="s">
        <v>18612</v>
      </c>
      <c r="B399" s="422" t="str">
        <f>VLOOKUP(C399,'SNP1.24+CHU192+DER12.23+FD1.24'!$A$2:$C$50000,2, FALSE)</f>
        <v>TRANSPORTE COM CAMINHÃO BASCULANTE DE 10 M³, EM VIA URBANA PAVIMENTADA, DMT ATÉ 30 KM (UNIDADE: M3XKM). AF_07/2020</v>
      </c>
      <c r="C399" s="38" t="s">
        <v>6023</v>
      </c>
      <c r="D399" s="623" t="str">
        <f>VLOOKUP(C399,'SNP1.24+CHU192+DER12.23+FD1.24'!$A$2:$D$50000,3, FALSE)</f>
        <v>M3XKM</v>
      </c>
      <c r="E399" s="624">
        <f>'MCQ OUR'!E399</f>
        <v>228825.87317853339</v>
      </c>
      <c r="F399" s="625" t="str">
        <f>VLOOKUP(C399,'SNP1.24+CHU192+DER12.23+FD1.24'!$A$2:$D$50000,4, FALSE)</f>
        <v>2,49</v>
      </c>
      <c r="G399" s="424">
        <f>ROUND(E399*F399,2)</f>
        <v>569776.42000000004</v>
      </c>
      <c r="H399" s="425">
        <f ca="1">IF(K399="",$G$10,$G$9)</f>
        <v>0.32779999999999998</v>
      </c>
      <c r="I399" s="426">
        <f ca="1">ROUND(F399*H399+F399,2)</f>
        <v>3.31</v>
      </c>
      <c r="J399" s="626">
        <f ca="1">ROUND(E399*I399,2)</f>
        <v>757413.64</v>
      </c>
      <c r="K399" s="603"/>
      <c r="L399" s="156" t="s">
        <v>29438</v>
      </c>
      <c r="M399" s="202"/>
      <c r="N399" s="22"/>
    </row>
    <row r="400" spans="1:22" s="39" customFormat="1" ht="28.9" customHeight="1" outlineLevel="2" x14ac:dyDescent="0.25">
      <c r="A400" s="317" t="s">
        <v>18613</v>
      </c>
      <c r="B400" s="422" t="str">
        <f>VLOOKUP(C400,'SNP1.24+CHU192+DER12.23+FD1.24'!$A$2:$C$50000,2, FALSE)</f>
        <v>ESPALHAMENTO DE MATERIAL COM TRATOR DE ESTEIRAS. AF_11/2019</v>
      </c>
      <c r="C400" s="38" t="s">
        <v>7366</v>
      </c>
      <c r="D400" s="623" t="str">
        <f>VLOOKUP(C400,'SNP1.24+CHU192+DER12.23+FD1.24'!$A$2:$D$50000,3, FALSE)</f>
        <v>M3</v>
      </c>
      <c r="E400" s="624">
        <f>'MCQ OUR'!E400</f>
        <v>23566.001357212499</v>
      </c>
      <c r="F400" s="625" t="str">
        <f>VLOOKUP(C400,'SNP1.24+CHU192+DER12.23+FD1.24'!$A$2:$D$50000,4, FALSE)</f>
        <v>1,45</v>
      </c>
      <c r="G400" s="424">
        <f>ROUND(E400*F400,2)</f>
        <v>34170.699999999997</v>
      </c>
      <c r="H400" s="425">
        <f ca="1">IF(K400="",$G$10,$G$9)</f>
        <v>0.32779999999999998</v>
      </c>
      <c r="I400" s="426">
        <f ca="1">ROUND(F400*H400+F400,2)</f>
        <v>1.93</v>
      </c>
      <c r="J400" s="626">
        <f ca="1">ROUND(E400*I400,2)</f>
        <v>45482.38</v>
      </c>
      <c r="K400" s="603"/>
      <c r="L400" s="156" t="s">
        <v>11833</v>
      </c>
      <c r="M400" s="202"/>
      <c r="N400" s="22"/>
    </row>
    <row r="401" spans="1:22" s="40" customFormat="1" ht="12.75" outlineLevel="1" thickBot="1" x14ac:dyDescent="0.25">
      <c r="A401" s="318"/>
      <c r="B401" s="10" t="s">
        <v>9</v>
      </c>
      <c r="C401" s="11"/>
      <c r="D401" s="12"/>
      <c r="E401" s="13"/>
      <c r="F401" s="13"/>
      <c r="G401" s="147">
        <f>SUM(G396:G400)</f>
        <v>1500004.68</v>
      </c>
      <c r="H401" s="148"/>
      <c r="I401" s="149"/>
      <c r="J401" s="150">
        <f ca="1">SUM(J396:J400)</f>
        <v>1992683.6999999997</v>
      </c>
      <c r="K401" s="185"/>
      <c r="L401" s="209"/>
      <c r="M401" s="204"/>
      <c r="N401" s="16"/>
      <c r="O401" s="39"/>
      <c r="P401" s="39"/>
      <c r="Q401" s="39"/>
      <c r="R401" s="39"/>
      <c r="S401" s="39"/>
      <c r="T401" s="39"/>
      <c r="U401" s="39"/>
      <c r="V401" s="39"/>
    </row>
    <row r="402" spans="1:22" s="34" customFormat="1" outlineLevel="1" x14ac:dyDescent="0.25">
      <c r="A402" s="319" t="s">
        <v>18629</v>
      </c>
      <c r="B402" s="627" t="s">
        <v>29418</v>
      </c>
      <c r="C402" s="628"/>
      <c r="D402" s="629"/>
      <c r="E402" s="146"/>
      <c r="F402" s="146"/>
      <c r="G402" s="5"/>
      <c r="H402" s="5"/>
      <c r="I402" s="5"/>
      <c r="J402" s="17"/>
      <c r="K402" s="145"/>
      <c r="L402" s="210"/>
      <c r="M402" s="111"/>
      <c r="N402" s="6"/>
      <c r="O402" s="39"/>
      <c r="P402" s="39"/>
      <c r="Q402" s="39"/>
      <c r="R402" s="39"/>
      <c r="S402" s="39"/>
      <c r="T402" s="39"/>
      <c r="U402" s="39"/>
      <c r="V402" s="39"/>
    </row>
    <row r="403" spans="1:22" s="39" customFormat="1" ht="46.15" customHeight="1" outlineLevel="2" x14ac:dyDescent="0.25">
      <c r="A403" s="317" t="s">
        <v>18630</v>
      </c>
      <c r="B403" s="422" t="str">
        <f>VLOOKUP(C403,'SNP1.24+CHU192+DER12.23+FD1.24'!$A$2:$C$50000,2, FALSE)</f>
        <v xml:space="preserve">PEDRA DE MAO OU PEDRA RACHAO PARA ARRIMO/FUNDACAO (POSTO PEDREIRA/FORNECEDOR, SEM FRETE)                                                                                                                                                                                                                                                                                                                                                                                                                  </v>
      </c>
      <c r="C403" s="38">
        <v>4730</v>
      </c>
      <c r="D403" s="623" t="str">
        <f>VLOOKUP(C403,'SNP1.24+CHU192+DER12.23+FD1.24'!$A$2:$D$50000,3, FALSE)</f>
        <v xml:space="preserve">M3    </v>
      </c>
      <c r="E403" s="624">
        <f>'MCQ OUR'!E403</f>
        <v>3376.3287800000003</v>
      </c>
      <c r="F403" s="625" t="str">
        <f>VLOOKUP(C403,'SNP1.24+CHU192+DER12.23+FD1.24'!$A$2:$D$50000,4, FALSE)</f>
        <v>65,45</v>
      </c>
      <c r="G403" s="424">
        <f>ROUND(E403*F403,2)</f>
        <v>220980.72</v>
      </c>
      <c r="H403" s="425">
        <f ca="1">IF(K403="",$G$10,$G$9)</f>
        <v>0.32779999999999998</v>
      </c>
      <c r="I403" s="426">
        <f ca="1">ROUND(F403*H403+F403,2)</f>
        <v>86.9</v>
      </c>
      <c r="J403" s="626">
        <f ca="1">ROUND(E403*I403,2)</f>
        <v>293402.96999999997</v>
      </c>
      <c r="K403" s="603"/>
      <c r="L403" s="156" t="s">
        <v>29440</v>
      </c>
      <c r="M403" s="202"/>
      <c r="N403" s="22"/>
    </row>
    <row r="404" spans="1:22" s="39" customFormat="1" ht="65.45" customHeight="1" outlineLevel="2" x14ac:dyDescent="0.25">
      <c r="A404" s="317" t="s">
        <v>18631</v>
      </c>
      <c r="B404" s="422" t="str">
        <f>VLOOKUP(C404,'SNP1.24+CHU192+DER12.23+FD1.24'!$A$2:$C$50000,2, FALSE)</f>
        <v>CARGA, MANOBRA E DESCARGA DE SOLOS E MATERIAIS GRANULARES EM CAMINHÃO BASCULANTE 10 M³ - CARGA COM PÁ CARREGADEIRA (CAÇAMBA DE 1,7 A 2,8 M³ / 128 HP) E DESCARGA LIVRE (UNIDADE: M3). AF_07/2020</v>
      </c>
      <c r="C404" s="38" t="s">
        <v>11353</v>
      </c>
      <c r="D404" s="623" t="str">
        <f>VLOOKUP(C404,'SNP1.24+CHU192+DER12.23+FD1.24'!$A$2:$D$50000,3, FALSE)</f>
        <v>M3</v>
      </c>
      <c r="E404" s="624">
        <f>'MCQ OUR'!E404</f>
        <v>3376.3287800000003</v>
      </c>
      <c r="F404" s="625" t="str">
        <f>VLOOKUP(C404,'SNP1.24+CHU192+DER12.23+FD1.24'!$A$2:$D$50000,4, FALSE)</f>
        <v>8,59</v>
      </c>
      <c r="G404" s="424">
        <f>ROUND(E404*F404,2)</f>
        <v>29002.66</v>
      </c>
      <c r="H404" s="425">
        <f ca="1">IF(K404="",$G$10,$G$9)</f>
        <v>0.32779999999999998</v>
      </c>
      <c r="I404" s="426">
        <f ca="1">ROUND(F404*H404+F404,2)</f>
        <v>11.41</v>
      </c>
      <c r="J404" s="626">
        <f ca="1">ROUND(E404*I404,2)</f>
        <v>38523.910000000003</v>
      </c>
      <c r="K404" s="603"/>
      <c r="L404" s="156" t="s">
        <v>29441</v>
      </c>
      <c r="M404" s="202"/>
      <c r="N404" s="22"/>
    </row>
    <row r="405" spans="1:22" s="39" customFormat="1" ht="50.45" customHeight="1" outlineLevel="2" x14ac:dyDescent="0.25">
      <c r="A405" s="317" t="s">
        <v>18632</v>
      </c>
      <c r="B405" s="422" t="str">
        <f>VLOOKUP(C405,'SNP1.24+CHU192+DER12.23+FD1.24'!$A$2:$C$50000,2, FALSE)</f>
        <v>TRANSPORTE COM CAMINHÃO BASCULANTE DE 10 M³, EM VIA URBANA PAVIMENTADA, DMT ATÉ 30 KM (UNIDADE: M3XKM). AF_07/2020</v>
      </c>
      <c r="C405" s="38" t="s">
        <v>6023</v>
      </c>
      <c r="D405" s="623" t="str">
        <f>VLOOKUP(C405,'SNP1.24+CHU192+DER12.23+FD1.24'!$A$2:$D$50000,3, FALSE)</f>
        <v>M3XKM</v>
      </c>
      <c r="E405" s="624">
        <f>'MCQ OUR'!E405</f>
        <v>34877.476297400004</v>
      </c>
      <c r="F405" s="625" t="str">
        <f>VLOOKUP(C405,'SNP1.24+CHU192+DER12.23+FD1.24'!$A$2:$D$50000,4, FALSE)</f>
        <v>2,49</v>
      </c>
      <c r="G405" s="424">
        <f>ROUND(E405*F405,2)</f>
        <v>86844.92</v>
      </c>
      <c r="H405" s="425">
        <f ca="1">IF(K405="",$G$10,$G$9)</f>
        <v>0.32779999999999998</v>
      </c>
      <c r="I405" s="426">
        <f ca="1">ROUND(F405*H405+F405,2)</f>
        <v>3.31</v>
      </c>
      <c r="J405" s="626">
        <f ca="1">ROUND(E405*I405,2)</f>
        <v>115444.45</v>
      </c>
      <c r="K405" s="603"/>
      <c r="L405" s="156" t="s">
        <v>29442</v>
      </c>
      <c r="M405" s="202"/>
      <c r="N405" s="22"/>
    </row>
    <row r="406" spans="1:22" s="40" customFormat="1" ht="12.75" outlineLevel="1" thickBot="1" x14ac:dyDescent="0.25">
      <c r="A406" s="318"/>
      <c r="B406" s="10" t="s">
        <v>9</v>
      </c>
      <c r="C406" s="11"/>
      <c r="D406" s="12"/>
      <c r="E406" s="13"/>
      <c r="F406" s="13"/>
      <c r="G406" s="147">
        <f>SUM(G403:G405)</f>
        <v>336828.3</v>
      </c>
      <c r="H406" s="148"/>
      <c r="I406" s="149"/>
      <c r="J406" s="150">
        <f ca="1">SUM(J403:J405)</f>
        <v>447371.33</v>
      </c>
      <c r="K406" s="185"/>
      <c r="L406" s="209"/>
      <c r="M406" s="204"/>
      <c r="N406" s="16"/>
      <c r="O406" s="39"/>
      <c r="P406" s="39"/>
      <c r="Q406" s="39"/>
      <c r="R406" s="39"/>
      <c r="S406" s="39"/>
      <c r="T406" s="39"/>
      <c r="U406" s="39"/>
      <c r="V406" s="39"/>
    </row>
    <row r="407" spans="1:22" s="34" customFormat="1" outlineLevel="1" x14ac:dyDescent="0.25">
      <c r="A407" s="319" t="s">
        <v>54539</v>
      </c>
      <c r="B407" s="627" t="s">
        <v>29417</v>
      </c>
      <c r="C407" s="628"/>
      <c r="D407" s="629"/>
      <c r="E407" s="146"/>
      <c r="F407" s="146"/>
      <c r="G407" s="5"/>
      <c r="H407" s="5"/>
      <c r="I407" s="5"/>
      <c r="J407" s="17"/>
      <c r="K407" s="145"/>
      <c r="L407" s="210"/>
      <c r="M407" s="111"/>
      <c r="N407" s="6"/>
      <c r="O407" s="39"/>
      <c r="P407" s="39"/>
      <c r="Q407" s="39"/>
      <c r="R407" s="39"/>
      <c r="S407" s="39"/>
      <c r="T407" s="39"/>
      <c r="U407" s="39"/>
      <c r="V407" s="39"/>
    </row>
    <row r="408" spans="1:22" s="39" customFormat="1" ht="30.6" customHeight="1" outlineLevel="2" x14ac:dyDescent="0.25">
      <c r="A408" s="317" t="s">
        <v>54540</v>
      </c>
      <c r="B408" s="422" t="str">
        <f>VLOOKUP(C408,'SNP1.24+CHU192+DER12.23+FD1.24'!$A$2:$C$50000,2, FALSE)</f>
        <v>LIMPEZA DE SUPERFÍCIE COM JATO DE ALTA PRESSÃO. AF_04/2019</v>
      </c>
      <c r="C408" s="38" t="s">
        <v>7772</v>
      </c>
      <c r="D408" s="623" t="str">
        <f>VLOOKUP(C408,'SNP1.24+CHU192+DER12.23+FD1.24'!$A$2:$D$50000,3, FALSE)</f>
        <v>M2</v>
      </c>
      <c r="E408" s="624">
        <f>'MCQ OUR'!E408</f>
        <v>521.28</v>
      </c>
      <c r="F408" s="625" t="str">
        <f>VLOOKUP(C408,'SNP1.24+CHU192+DER12.23+FD1.24'!$A$2:$D$50000,4, FALSE)</f>
        <v>2,28</v>
      </c>
      <c r="G408" s="424">
        <f t="shared" ref="G408:G413" si="84">ROUND(E408*F408,2)</f>
        <v>1188.52</v>
      </c>
      <c r="H408" s="425">
        <f t="shared" ref="H408:H413" ca="1" si="85">IF(K408="",$G$10,$G$9)</f>
        <v>0.32779999999999998</v>
      </c>
      <c r="I408" s="426">
        <f t="shared" ref="I408:I413" ca="1" si="86">ROUND(F408*H408+F408,2)</f>
        <v>3.03</v>
      </c>
      <c r="J408" s="626">
        <f t="shared" ref="J408:J413" ca="1" si="87">ROUND(E408*I408,2)</f>
        <v>1579.48</v>
      </c>
      <c r="K408" s="603"/>
      <c r="L408" s="156" t="s">
        <v>18501</v>
      </c>
      <c r="M408" s="202"/>
      <c r="N408" s="22"/>
    </row>
    <row r="409" spans="1:22" s="39" customFormat="1" ht="36.6" customHeight="1" outlineLevel="2" x14ac:dyDescent="0.25">
      <c r="A409" s="317" t="s">
        <v>54541</v>
      </c>
      <c r="B409" s="422" t="str">
        <f>VLOOKUP(C409,'SNP1.24+CHU192+DER12.23+FD1.24'!$A$2:$C$50000,2, FALSE)</f>
        <v>ENCHIMENTO DE BRITA PARA DRENO, LANÇAMENTO MECANIZADO. AF_07/2021</v>
      </c>
      <c r="C409" s="38" t="s">
        <v>8850</v>
      </c>
      <c r="D409" s="623" t="str">
        <f>VLOOKUP(C409,'SNP1.24+CHU192+DER12.23+FD1.24'!$A$2:$D$50000,3, FALSE)</f>
        <v>M3</v>
      </c>
      <c r="E409" s="624">
        <f>'MCQ OUR'!E409</f>
        <v>1887.4898240000002</v>
      </c>
      <c r="F409" s="625" t="str">
        <f>VLOOKUP(C409,'SNP1.24+CHU192+DER12.23+FD1.24'!$A$2:$D$50000,4, FALSE)</f>
        <v>102,53</v>
      </c>
      <c r="G409" s="424">
        <f t="shared" si="84"/>
        <v>193524.33</v>
      </c>
      <c r="H409" s="425">
        <f t="shared" ca="1" si="85"/>
        <v>0.32779999999999998</v>
      </c>
      <c r="I409" s="426">
        <f t="shared" ca="1" si="86"/>
        <v>136.13999999999999</v>
      </c>
      <c r="J409" s="626">
        <f t="shared" ca="1" si="87"/>
        <v>256962.86</v>
      </c>
      <c r="K409" s="603"/>
      <c r="L409" s="156" t="s">
        <v>29443</v>
      </c>
      <c r="M409" s="202"/>
      <c r="N409" s="22"/>
    </row>
    <row r="410" spans="1:22" s="39" customFormat="1" ht="48" outlineLevel="2" x14ac:dyDescent="0.25">
      <c r="A410" s="317" t="s">
        <v>54542</v>
      </c>
      <c r="B410" s="422" t="str">
        <f>VLOOKUP(C410,'SNP1.24+CHU192+DER12.23+FD1.24'!$A$2:$C$50000,2, FALSE)</f>
        <v xml:space="preserve">TUBO DRENO, CORRUGADO, ESPIRALADO, FLEXIVEL, PERFURADO, EM POLIETILENO DE ALTA DENSIDADE (PEAD), DN 65 MM, (2 1/2") PARA DRENAGEM - EM ROLO (NORMA DNIT 093/2006 - EM)                                                                                                                                                                                                                                                                                                                                    </v>
      </c>
      <c r="C410" s="38">
        <v>38051</v>
      </c>
      <c r="D410" s="623" t="str">
        <f>VLOOKUP(C410,'SNP1.24+CHU192+DER12.23+FD1.24'!$A$2:$D$50000,3, FALSE)</f>
        <v xml:space="preserve">M     </v>
      </c>
      <c r="E410" s="624">
        <f>'MCQ OUR'!E410</f>
        <v>661.25</v>
      </c>
      <c r="F410" s="625" t="str">
        <f>VLOOKUP(C410,'SNP1.24+CHU192+DER12.23+FD1.24'!$A$2:$D$50000,4, FALSE)</f>
        <v>7,49</v>
      </c>
      <c r="G410" s="424">
        <f t="shared" si="84"/>
        <v>4952.76</v>
      </c>
      <c r="H410" s="425">
        <f t="shared" ca="1" si="85"/>
        <v>0.32779999999999998</v>
      </c>
      <c r="I410" s="426">
        <f t="shared" ca="1" si="86"/>
        <v>9.9499999999999993</v>
      </c>
      <c r="J410" s="626">
        <f t="shared" ca="1" si="87"/>
        <v>6579.44</v>
      </c>
      <c r="K410" s="603"/>
      <c r="L410" s="156" t="s">
        <v>18501</v>
      </c>
      <c r="M410" s="202"/>
      <c r="N410" s="22"/>
    </row>
    <row r="411" spans="1:22" s="39" customFormat="1" ht="49.9" customHeight="1" outlineLevel="2" x14ac:dyDescent="0.25">
      <c r="A411" s="317" t="s">
        <v>54543</v>
      </c>
      <c r="B411" s="422" t="str">
        <f>VLOOKUP(C411,'SNP1.24+CHU192+DER12.23+FD1.24'!$A$2:$C$50000,2, FALSE)</f>
        <v>GEOTÊXTIL NÃO TECIDO 100% POLIÉSTER, RESISTÊNCIA A TRAÇÃO DE 9 KN/M (RT - 9), INSTALADO EM DRENO - FORNECIMENTO E INSTALAÇÃO. AF_07/2021</v>
      </c>
      <c r="C411" s="38" t="s">
        <v>8842</v>
      </c>
      <c r="D411" s="623" t="str">
        <f>VLOOKUP(C411,'SNP1.24+CHU192+DER12.23+FD1.24'!$A$2:$D$50000,3, FALSE)</f>
        <v>M2</v>
      </c>
      <c r="E411" s="624">
        <f>'MCQ OUR'!E411</f>
        <v>21405.110892000001</v>
      </c>
      <c r="F411" s="625" t="str">
        <f>VLOOKUP(C411,'SNP1.24+CHU192+DER12.23+FD1.24'!$A$2:$D$50000,4, FALSE)</f>
        <v>10,02</v>
      </c>
      <c r="G411" s="424">
        <f t="shared" si="84"/>
        <v>214479.21</v>
      </c>
      <c r="H411" s="425">
        <f t="shared" ca="1" si="85"/>
        <v>0.32779999999999998</v>
      </c>
      <c r="I411" s="426">
        <f t="shared" ca="1" si="86"/>
        <v>13.3</v>
      </c>
      <c r="J411" s="626">
        <f t="shared" ca="1" si="87"/>
        <v>284687.96999999997</v>
      </c>
      <c r="K411" s="603"/>
      <c r="L411" s="156" t="s">
        <v>29443</v>
      </c>
      <c r="M411" s="202"/>
      <c r="N411" s="22"/>
    </row>
    <row r="412" spans="1:22" s="39" customFormat="1" ht="49.9" customHeight="1" outlineLevel="2" x14ac:dyDescent="0.25">
      <c r="A412" s="317" t="s">
        <v>54544</v>
      </c>
      <c r="B412" s="422" t="str">
        <f>VLOOKUP(C412,'SNP1.24+CHU192+DER12.23+FD1.24'!$A$2:$C$50000,2, FALSE)</f>
        <v>GRAUTE FGK=30 MPA; TRAÇO 1:0,9:1,2:0,6 (EM MASSA SECA DE CIMENTO/ AREIA GROSSA/ BRITA 0/ ADITIVO) - PREPARO MECÂNICO COM BETONEIRA 400 L. AF_09/2021</v>
      </c>
      <c r="C412" s="38" t="s">
        <v>3299</v>
      </c>
      <c r="D412" s="623" t="str">
        <f>VLOOKUP(C412,'SNP1.24+CHU192+DER12.23+FD1.24'!$A$2:$D$50000,3, FALSE)</f>
        <v>M3</v>
      </c>
      <c r="E412" s="624">
        <f>'MCQ OUR'!E412</f>
        <v>2.8371526905028568</v>
      </c>
      <c r="F412" s="625" t="str">
        <f>VLOOKUP(C412,'SNP1.24+CHU192+DER12.23+FD1.24'!$A$2:$D$50000,4, FALSE)</f>
        <v>598,57</v>
      </c>
      <c r="G412" s="424">
        <f t="shared" si="84"/>
        <v>1698.23</v>
      </c>
      <c r="H412" s="425">
        <f t="shared" ca="1" si="85"/>
        <v>0.32779999999999998</v>
      </c>
      <c r="I412" s="426">
        <f t="shared" ca="1" si="86"/>
        <v>794.78</v>
      </c>
      <c r="J412" s="626">
        <f t="shared" ca="1" si="87"/>
        <v>2254.91</v>
      </c>
      <c r="K412" s="603"/>
      <c r="L412" s="156" t="s">
        <v>18520</v>
      </c>
      <c r="M412" s="202"/>
      <c r="N412" s="22"/>
    </row>
    <row r="413" spans="1:22" s="39" customFormat="1" ht="42.6" customHeight="1" outlineLevel="2" x14ac:dyDescent="0.25">
      <c r="A413" s="317" t="s">
        <v>54545</v>
      </c>
      <c r="B413" s="422" t="str">
        <f>VLOOKUP(C413,'SNP1.24+CHU192+DER12.23+FD1.24'!$A$2:$C$50000,2, FALSE)</f>
        <v xml:space="preserve">JUNTA DILATACAO ELASTICA PARA CONCRETO (FUGENBAND) O-22, ATE 30 MCA                                                                                                                                                                                                                                                                                                                                                                                                                                       </v>
      </c>
      <c r="C413" s="38">
        <v>3681</v>
      </c>
      <c r="D413" s="623" t="str">
        <f>VLOOKUP(C413,'SNP1.24+CHU192+DER12.23+FD1.24'!$A$2:$D$50000,3, FALSE)</f>
        <v xml:space="preserve">M     </v>
      </c>
      <c r="E413" s="624">
        <f>'MCQ OUR'!E413</f>
        <v>249.6</v>
      </c>
      <c r="F413" s="625" t="str">
        <f>VLOOKUP(C413,'SNP1.24+CHU192+DER12.23+FD1.24'!$A$2:$D$50000,4, FALSE)</f>
        <v>128,78</v>
      </c>
      <c r="G413" s="424">
        <f t="shared" si="84"/>
        <v>32143.49</v>
      </c>
      <c r="H413" s="425">
        <f t="shared" ca="1" si="85"/>
        <v>0.32779999999999998</v>
      </c>
      <c r="I413" s="426">
        <f t="shared" ca="1" si="86"/>
        <v>170.99</v>
      </c>
      <c r="J413" s="626">
        <f t="shared" ca="1" si="87"/>
        <v>42679.1</v>
      </c>
      <c r="K413" s="603"/>
      <c r="L413" s="156" t="s">
        <v>18505</v>
      </c>
      <c r="M413" s="202"/>
      <c r="N413" s="22"/>
    </row>
    <row r="414" spans="1:22" s="40" customFormat="1" ht="12.75" outlineLevel="1" thickBot="1" x14ac:dyDescent="0.25">
      <c r="A414" s="318"/>
      <c r="B414" s="10" t="s">
        <v>9</v>
      </c>
      <c r="C414" s="11"/>
      <c r="D414" s="12"/>
      <c r="E414" s="13"/>
      <c r="F414" s="13"/>
      <c r="G414" s="147">
        <f>SUM(G408:G413)</f>
        <v>447986.53999999992</v>
      </c>
      <c r="H414" s="148"/>
      <c r="I414" s="149"/>
      <c r="J414" s="150">
        <f ca="1">SUM(J408:J413)</f>
        <v>594743.76</v>
      </c>
      <c r="K414" s="185"/>
      <c r="L414" s="209"/>
      <c r="M414" s="204"/>
      <c r="N414" s="16"/>
      <c r="O414" s="39"/>
      <c r="P414" s="39"/>
      <c r="Q414" s="39"/>
      <c r="R414" s="39"/>
      <c r="S414" s="39"/>
      <c r="T414" s="39"/>
      <c r="U414" s="39"/>
      <c r="V414" s="39"/>
    </row>
    <row r="415" spans="1:22" s="34" customFormat="1" ht="14.45" customHeight="1" outlineLevel="1" x14ac:dyDescent="0.25">
      <c r="A415" s="319" t="s">
        <v>54546</v>
      </c>
      <c r="B415" s="627" t="s">
        <v>29415</v>
      </c>
      <c r="C415" s="628"/>
      <c r="D415" s="629"/>
      <c r="E415" s="146"/>
      <c r="F415" s="146"/>
      <c r="G415" s="5"/>
      <c r="H415" s="5"/>
      <c r="I415" s="5"/>
      <c r="J415" s="17"/>
      <c r="K415" s="145"/>
      <c r="L415" s="210"/>
      <c r="M415" s="111"/>
      <c r="N415" s="6"/>
      <c r="O415" s="39"/>
      <c r="P415" s="39"/>
      <c r="Q415" s="39"/>
      <c r="R415" s="39"/>
      <c r="S415" s="39"/>
      <c r="T415" s="39"/>
      <c r="U415" s="39"/>
      <c r="V415" s="39"/>
    </row>
    <row r="416" spans="1:22" s="39" customFormat="1" ht="39" customHeight="1" outlineLevel="2" x14ac:dyDescent="0.25">
      <c r="A416" s="317" t="s">
        <v>54547</v>
      </c>
      <c r="B416" s="422" t="str">
        <f>VLOOKUP(C416,'SNP1.24+CHU192+DER12.23+FD1.24'!$A$2:$C$50000,2, FALSE)</f>
        <v>FABRICAÇÃO, MONTAGEM E DESMONTAGEM DE FÔRMA PARA SAPATA, EM CHAPA DE MADEIRA COMPENSADA RESINADA, E=17 MM, 2 UTILIZAÇÕES. AF_01/2024</v>
      </c>
      <c r="C416" s="38" t="s">
        <v>3200</v>
      </c>
      <c r="D416" s="623" t="str">
        <f>VLOOKUP(C416,'SNP1.24+CHU192+DER12.23+FD1.24'!$A$2:$D$50000,3, FALSE)</f>
        <v>M2</v>
      </c>
      <c r="E416" s="624">
        <f>'MCQ OUR'!E416</f>
        <v>612.18324419844782</v>
      </c>
      <c r="F416" s="625" t="str">
        <f>VLOOKUP(C416,'SNP1.24+CHU192+DER12.23+FD1.24'!$A$2:$D$50000,4, FALSE)</f>
        <v>241,23</v>
      </c>
      <c r="G416" s="424">
        <f t="shared" ref="G416:G424" si="88">ROUND(E416*F416,2)</f>
        <v>147676.96</v>
      </c>
      <c r="H416" s="425">
        <f t="shared" ref="H416:H424" ca="1" si="89">IF(K416="",$G$10,$G$9)</f>
        <v>0.32779999999999998</v>
      </c>
      <c r="I416" s="426">
        <f t="shared" ref="I416:I424" ca="1" si="90">ROUND(F416*H416+F416,2)</f>
        <v>320.31</v>
      </c>
      <c r="J416" s="626">
        <f t="shared" ref="J416:J424" ca="1" si="91">ROUND(E416*I416,2)</f>
        <v>196088.41</v>
      </c>
      <c r="K416" s="603"/>
      <c r="L416" s="156" t="s">
        <v>18501</v>
      </c>
      <c r="M416" s="202"/>
      <c r="N416" s="22"/>
    </row>
    <row r="417" spans="1:22" s="39" customFormat="1" ht="39" customHeight="1" outlineLevel="2" x14ac:dyDescent="0.25">
      <c r="A417" s="317" t="s">
        <v>54548</v>
      </c>
      <c r="B417" s="422" t="str">
        <f>VLOOKUP(C417,'SNP1.24+CHU192+DER12.23+FD1.24'!$A$2:$C$50000,2, FALSE)</f>
        <v>FABRICAÇÃO, MONTAGEM E DESMONTAGEM DE FÔRMA PARA SAPATA, EM MADEIRA SERRADA, E=25 MM, 4 UTILIZAÇÕES. AF_01/2024</v>
      </c>
      <c r="C417" s="38" t="s">
        <v>3197</v>
      </c>
      <c r="D417" s="623" t="str">
        <f>VLOOKUP(C417,'SNP1.24+CHU192+DER12.23+FD1.24'!$A$2:$D$50000,3, FALSE)</f>
        <v>M2</v>
      </c>
      <c r="E417" s="624">
        <f>'MCQ OUR'!E417</f>
        <v>656.50739053166251</v>
      </c>
      <c r="F417" s="625" t="str">
        <f>VLOOKUP(C417,'SNP1.24+CHU192+DER12.23+FD1.24'!$A$2:$D$50000,4, FALSE)</f>
        <v>134,81</v>
      </c>
      <c r="G417" s="424">
        <f t="shared" si="88"/>
        <v>88503.76</v>
      </c>
      <c r="H417" s="425">
        <f t="shared" ca="1" si="89"/>
        <v>0.32779999999999998</v>
      </c>
      <c r="I417" s="426">
        <f t="shared" ca="1" si="90"/>
        <v>179</v>
      </c>
      <c r="J417" s="626">
        <f t="shared" ca="1" si="91"/>
        <v>117514.82</v>
      </c>
      <c r="K417" s="603"/>
      <c r="L417" s="156" t="s">
        <v>18501</v>
      </c>
      <c r="M417" s="202"/>
      <c r="N417" s="22"/>
    </row>
    <row r="418" spans="1:22" s="39" customFormat="1" ht="40.15" customHeight="1" outlineLevel="2" x14ac:dyDescent="0.25">
      <c r="A418" s="317" t="s">
        <v>54549</v>
      </c>
      <c r="B418" s="422" t="str">
        <f>VLOOKUP(C418,'SNP1.24+CHU192+DER12.23+FD1.24'!$A$2:$C$50000,2, FALSE)</f>
        <v>ARMAÇÃO DE PILAR OU VIGA DE ESTRUTURA CONVENCIONAL DE CONCRETO ARMADO UTILIZANDO AÇO CA-50 DE 6,3 MM - MONTAGEM. AF_06/2022</v>
      </c>
      <c r="C418" s="38" t="s">
        <v>3224</v>
      </c>
      <c r="D418" s="623" t="str">
        <f>VLOOKUP(C418,'SNP1.24+CHU192+DER12.23+FD1.24'!$A$2:$D$50000,3, FALSE)</f>
        <v>KG</v>
      </c>
      <c r="E418" s="624">
        <f>'MCQ OUR'!E418</f>
        <v>1715</v>
      </c>
      <c r="F418" s="625" t="str">
        <f>VLOOKUP(C418,'SNP1.24+CHU192+DER12.23+FD1.24'!$A$2:$D$50000,4, FALSE)</f>
        <v>13,04</v>
      </c>
      <c r="G418" s="424">
        <f t="shared" si="88"/>
        <v>22363.599999999999</v>
      </c>
      <c r="H418" s="425">
        <f t="shared" ca="1" si="89"/>
        <v>0.32779999999999998</v>
      </c>
      <c r="I418" s="426">
        <f t="shared" ca="1" si="90"/>
        <v>17.309999999999999</v>
      </c>
      <c r="J418" s="626">
        <f t="shared" ca="1" si="91"/>
        <v>29686.65</v>
      </c>
      <c r="K418" s="603"/>
      <c r="L418" s="156" t="s">
        <v>18513</v>
      </c>
      <c r="M418" s="202"/>
      <c r="N418" s="22"/>
    </row>
    <row r="419" spans="1:22" s="39" customFormat="1" ht="36" outlineLevel="2" x14ac:dyDescent="0.25">
      <c r="A419" s="317" t="s">
        <v>54550</v>
      </c>
      <c r="B419" s="422" t="str">
        <f>VLOOKUP(C419,'SNP1.24+CHU192+DER12.23+FD1.24'!$A$2:$C$50000,2, FALSE)</f>
        <v>ARMAÇÃO DE PILAR OU VIGA DE ESTRUTURA CONVENCIONAL DE CONCRETO ARMADO UTILIZANDO AÇO CA-50 DE 8,0 MM - MONTAGEM. AF_06/2022</v>
      </c>
      <c r="C419" s="38" t="s">
        <v>3225</v>
      </c>
      <c r="D419" s="623" t="str">
        <f>VLOOKUP(C419,'SNP1.24+CHU192+DER12.23+FD1.24'!$A$2:$D$50000,3, FALSE)</f>
        <v>KG</v>
      </c>
      <c r="E419" s="624">
        <f>'MCQ OUR'!E419</f>
        <v>64932</v>
      </c>
      <c r="F419" s="625" t="str">
        <f>VLOOKUP(C419,'SNP1.24+CHU192+DER12.23+FD1.24'!$A$2:$D$50000,4, FALSE)</f>
        <v>12,11</v>
      </c>
      <c r="G419" s="424">
        <f t="shared" si="88"/>
        <v>786326.52</v>
      </c>
      <c r="H419" s="425">
        <f t="shared" ca="1" si="89"/>
        <v>0.32779999999999998</v>
      </c>
      <c r="I419" s="426">
        <f t="shared" ca="1" si="90"/>
        <v>16.079999999999998</v>
      </c>
      <c r="J419" s="626">
        <f t="shared" ca="1" si="91"/>
        <v>1044106.56</v>
      </c>
      <c r="K419" s="603"/>
      <c r="L419" s="156" t="s">
        <v>18513</v>
      </c>
      <c r="M419" s="202"/>
      <c r="N419" s="22"/>
    </row>
    <row r="420" spans="1:22" s="39" customFormat="1" ht="40.15" customHeight="1" outlineLevel="2" x14ac:dyDescent="0.25">
      <c r="A420" s="317" t="s">
        <v>54551</v>
      </c>
      <c r="B420" s="422" t="str">
        <f>VLOOKUP(C420,'SNP1.24+CHU192+DER12.23+FD1.24'!$A$2:$C$50000,2, FALSE)</f>
        <v>ARMAÇÃO DE PILAR OU VIGA DE ESTRUTURA CONVENCIONAL DE CONCRETO ARMADO UTILIZANDO AÇO CA-50 DE 10,0 MM - MONTAGEM. AF_06/2022</v>
      </c>
      <c r="C420" s="38" t="s">
        <v>3226</v>
      </c>
      <c r="D420" s="623" t="str">
        <f>VLOOKUP(C420,'SNP1.24+CHU192+DER12.23+FD1.24'!$A$2:$D$50000,3, FALSE)</f>
        <v>KG</v>
      </c>
      <c r="E420" s="624">
        <f>'MCQ OUR'!E420</f>
        <v>2536</v>
      </c>
      <c r="F420" s="625" t="str">
        <f>VLOOKUP(C420,'SNP1.24+CHU192+DER12.23+FD1.24'!$A$2:$D$50000,4, FALSE)</f>
        <v>10,72</v>
      </c>
      <c r="G420" s="424">
        <f t="shared" si="88"/>
        <v>27185.919999999998</v>
      </c>
      <c r="H420" s="425">
        <f t="shared" ca="1" si="89"/>
        <v>0.32779999999999998</v>
      </c>
      <c r="I420" s="426">
        <f t="shared" ca="1" si="90"/>
        <v>14.23</v>
      </c>
      <c r="J420" s="626">
        <f t="shared" ca="1" si="91"/>
        <v>36087.279999999999</v>
      </c>
      <c r="K420" s="603"/>
      <c r="L420" s="156" t="s">
        <v>18513</v>
      </c>
      <c r="M420" s="202"/>
      <c r="N420" s="22"/>
    </row>
    <row r="421" spans="1:22" s="39" customFormat="1" ht="36" outlineLevel="2" x14ac:dyDescent="0.25">
      <c r="A421" s="317" t="s">
        <v>54552</v>
      </c>
      <c r="B421" s="422" t="str">
        <f>VLOOKUP(C421,'SNP1.24+CHU192+DER12.23+FD1.24'!$A$2:$C$50000,2, FALSE)</f>
        <v>ARMAÇÃO DE PILAR OU VIGA DE ESTRUTURA CONVENCIONAL DE CONCRETO ARMADO UTILIZANDO AÇO CA-50 DE 12,5 MM - MONTAGEM. AF_06/2022</v>
      </c>
      <c r="C421" s="38" t="s">
        <v>3227</v>
      </c>
      <c r="D421" s="623" t="str">
        <f>VLOOKUP(C421,'SNP1.24+CHU192+DER12.23+FD1.24'!$A$2:$D$50000,3, FALSE)</f>
        <v>KG</v>
      </c>
      <c r="E421" s="624">
        <f>'MCQ OUR'!E421</f>
        <v>30758</v>
      </c>
      <c r="F421" s="625" t="str">
        <f>VLOOKUP(C421,'SNP1.24+CHU192+DER12.23+FD1.24'!$A$2:$D$50000,4, FALSE)</f>
        <v>8,97</v>
      </c>
      <c r="G421" s="424">
        <f t="shared" si="88"/>
        <v>275899.26</v>
      </c>
      <c r="H421" s="425">
        <f t="shared" ca="1" si="89"/>
        <v>0.32779999999999998</v>
      </c>
      <c r="I421" s="426">
        <f t="shared" ca="1" si="90"/>
        <v>11.91</v>
      </c>
      <c r="J421" s="626">
        <f t="shared" ca="1" si="91"/>
        <v>366327.78</v>
      </c>
      <c r="K421" s="603"/>
      <c r="L421" s="156" t="s">
        <v>18513</v>
      </c>
      <c r="M421" s="202"/>
      <c r="N421" s="22"/>
    </row>
    <row r="422" spans="1:22" s="39" customFormat="1" ht="36" outlineLevel="2" x14ac:dyDescent="0.25">
      <c r="A422" s="317" t="s">
        <v>54553</v>
      </c>
      <c r="B422" s="422" t="str">
        <f>VLOOKUP(C422,'SNP1.24+CHU192+DER12.23+FD1.24'!$A$2:$C$50000,2, FALSE)</f>
        <v>ARMAÇÃO DE PILAR OU VIGA DE ESTRUTURA CONVENCIONAL DE CONCRETO ARMADO UTILIZANDO AÇO CA-50 DE 16,0 MM - MONTAGEM. AF_06/2022</v>
      </c>
      <c r="C422" s="38" t="s">
        <v>3228</v>
      </c>
      <c r="D422" s="623" t="str">
        <f>VLOOKUP(C422,'SNP1.24+CHU192+DER12.23+FD1.24'!$A$2:$D$50000,3, FALSE)</f>
        <v>KG</v>
      </c>
      <c r="E422" s="624">
        <f>'MCQ OUR'!E422</f>
        <v>19045</v>
      </c>
      <c r="F422" s="625" t="str">
        <f>VLOOKUP(C422,'SNP1.24+CHU192+DER12.23+FD1.24'!$A$2:$D$50000,4, FALSE)</f>
        <v>8,64</v>
      </c>
      <c r="G422" s="424">
        <f t="shared" si="88"/>
        <v>164548.79999999999</v>
      </c>
      <c r="H422" s="425">
        <f t="shared" ca="1" si="89"/>
        <v>0.32779999999999998</v>
      </c>
      <c r="I422" s="426">
        <f t="shared" ca="1" si="90"/>
        <v>11.47</v>
      </c>
      <c r="J422" s="626">
        <f t="shared" ca="1" si="91"/>
        <v>218446.15</v>
      </c>
      <c r="K422" s="603"/>
      <c r="L422" s="156" t="s">
        <v>18513</v>
      </c>
      <c r="M422" s="202"/>
      <c r="N422" s="22"/>
    </row>
    <row r="423" spans="1:22" s="39" customFormat="1" ht="49.15" customHeight="1" outlineLevel="2" x14ac:dyDescent="0.25">
      <c r="A423" s="317" t="s">
        <v>54554</v>
      </c>
      <c r="B423" s="422" t="str">
        <f>VLOOKUP(C423,'SNP1.24+CHU192+DER12.23+FD1.24'!$A$2:$C$50000,2, FALSE)</f>
        <v xml:space="preserve">CONCRETO USINADO BOMBEAVEL, CLASSE DE RESISTENCIA C40, BRITA 0 E 1, SLUMP = 100 +/- 20 MM, COM BOMBEAMENTO (DISPONIBILIZACAO DE BOMBA), SEM O LANCAMENTO (NBR 8953)                                                                                                                                                                                                                                                                                                                                       </v>
      </c>
      <c r="C423" s="38">
        <v>34479</v>
      </c>
      <c r="D423" s="623" t="str">
        <f>VLOOKUP(C423,'SNP1.24+CHU192+DER12.23+FD1.24'!$A$2:$D$50000,3, FALSE)</f>
        <v xml:space="preserve">M3    </v>
      </c>
      <c r="E423" s="624">
        <f>'MCQ OUR'!E423</f>
        <v>1525.5677204999997</v>
      </c>
      <c r="F423" s="625" t="str">
        <f>VLOOKUP(C423,'SNP1.24+CHU192+DER12.23+FD1.24'!$A$2:$D$50000,4, FALSE)</f>
        <v>529,25</v>
      </c>
      <c r="G423" s="424">
        <f t="shared" si="88"/>
        <v>807406.72</v>
      </c>
      <c r="H423" s="425">
        <f t="shared" ca="1" si="89"/>
        <v>0.32779999999999998</v>
      </c>
      <c r="I423" s="426">
        <f t="shared" ca="1" si="90"/>
        <v>702.74</v>
      </c>
      <c r="J423" s="626">
        <f t="shared" ca="1" si="91"/>
        <v>1072077.46</v>
      </c>
      <c r="K423" s="603"/>
      <c r="L423" s="156" t="s">
        <v>18501</v>
      </c>
      <c r="M423" s="202"/>
      <c r="N423" s="22"/>
    </row>
    <row r="424" spans="1:22" s="39" customFormat="1" ht="45" customHeight="1" outlineLevel="2" x14ac:dyDescent="0.25">
      <c r="A424" s="317" t="s">
        <v>54555</v>
      </c>
      <c r="B424" s="422" t="str">
        <f>VLOOKUP(C424,'SNP1.24+CHU192+DER12.23+FD1.24'!$A$2:$C$50000,2, FALSE)</f>
        <v>LANÇAMENTO COM USO DE BOMBA, ADENSAMENTO E ACABAMENTO DE CONCRETO EM ESTRUTURAS. AF_02/2022</v>
      </c>
      <c r="C424" s="38" t="s">
        <v>12933</v>
      </c>
      <c r="D424" s="623" t="str">
        <f>VLOOKUP(C424,'SNP1.24+CHU192+DER12.23+FD1.24'!$A$2:$D$50000,3, FALSE)</f>
        <v>M3</v>
      </c>
      <c r="E424" s="624">
        <f>'MCQ OUR'!E424</f>
        <v>1525.5677204999997</v>
      </c>
      <c r="F424" s="625" t="str">
        <f>VLOOKUP(C424,'SNP1.24+CHU192+DER12.23+FD1.24'!$A$2:$D$50000,4, FALSE)</f>
        <v>47,37</v>
      </c>
      <c r="G424" s="424">
        <f t="shared" si="88"/>
        <v>72266.14</v>
      </c>
      <c r="H424" s="425">
        <f t="shared" ca="1" si="89"/>
        <v>0.32779999999999998</v>
      </c>
      <c r="I424" s="426">
        <f t="shared" ca="1" si="90"/>
        <v>62.9</v>
      </c>
      <c r="J424" s="626">
        <f t="shared" ca="1" si="91"/>
        <v>95958.21</v>
      </c>
      <c r="K424" s="603"/>
      <c r="L424" s="156" t="s">
        <v>18514</v>
      </c>
      <c r="M424" s="202"/>
      <c r="N424" s="22"/>
    </row>
    <row r="425" spans="1:22" s="40" customFormat="1" ht="12.75" outlineLevel="1" thickBot="1" x14ac:dyDescent="0.25">
      <c r="A425" s="318"/>
      <c r="B425" s="10" t="s">
        <v>9</v>
      </c>
      <c r="C425" s="11"/>
      <c r="D425" s="12"/>
      <c r="E425" s="13"/>
      <c r="F425" s="13"/>
      <c r="G425" s="147">
        <f>SUM(G416:G424)</f>
        <v>2392177.6800000002</v>
      </c>
      <c r="H425" s="148"/>
      <c r="I425" s="149"/>
      <c r="J425" s="150">
        <f ca="1">SUM(J416:J424)</f>
        <v>3176293.32</v>
      </c>
      <c r="K425" s="185"/>
      <c r="L425" s="209"/>
      <c r="M425" s="204"/>
      <c r="N425" s="16"/>
      <c r="O425" s="39"/>
      <c r="P425" s="39"/>
      <c r="Q425" s="39"/>
      <c r="R425" s="39"/>
      <c r="S425" s="39"/>
      <c r="T425" s="39"/>
      <c r="U425" s="39"/>
      <c r="V425" s="39"/>
    </row>
    <row r="426" spans="1:22" s="34" customFormat="1" ht="14.45" customHeight="1" outlineLevel="1" x14ac:dyDescent="0.25">
      <c r="A426" s="319" t="s">
        <v>54556</v>
      </c>
      <c r="B426" s="627" t="s">
        <v>29416</v>
      </c>
      <c r="C426" s="628"/>
      <c r="D426" s="629"/>
      <c r="E426" s="146"/>
      <c r="F426" s="146"/>
      <c r="G426" s="5"/>
      <c r="H426" s="5"/>
      <c r="I426" s="5"/>
      <c r="J426" s="17"/>
      <c r="K426" s="145"/>
      <c r="L426" s="210"/>
      <c r="M426" s="111"/>
      <c r="N426" s="6"/>
      <c r="O426" s="39"/>
      <c r="P426" s="39"/>
      <c r="Q426" s="39"/>
      <c r="R426" s="39"/>
      <c r="S426" s="39"/>
      <c r="T426" s="39"/>
      <c r="U426" s="39"/>
      <c r="V426" s="39"/>
    </row>
    <row r="427" spans="1:22" s="39" customFormat="1" ht="39" customHeight="1" outlineLevel="2" x14ac:dyDescent="0.25">
      <c r="A427" s="317" t="s">
        <v>54557</v>
      </c>
      <c r="B427" s="422" t="str">
        <f>VLOOKUP(C427,'SNP1.24+CHU192+DER12.23+FD1.24'!$A$2:$C$50000,2, FALSE)</f>
        <v>FABRICAÇÃO, MONTAGEM E DESMONTAGEM DE FÔRMA PARA SAPATA, EM CHAPA DE MADEIRA COMPENSADA RESINADA, E=17 MM, 2 UTILIZAÇÕES. AF_01/2024</v>
      </c>
      <c r="C427" s="38" t="s">
        <v>3200</v>
      </c>
      <c r="D427" s="623" t="str">
        <f>VLOOKUP(C427,'SNP1.24+CHU192+DER12.23+FD1.24'!$A$2:$D$50000,3, FALSE)</f>
        <v>M2</v>
      </c>
      <c r="E427" s="624">
        <f>'MCQ OUR'!E427</f>
        <v>2755.0078910957768</v>
      </c>
      <c r="F427" s="625" t="str">
        <f>VLOOKUP(C427,'SNP1.24+CHU192+DER12.23+FD1.24'!$A$2:$D$50000,4, FALSE)</f>
        <v>241,23</v>
      </c>
      <c r="G427" s="424">
        <f t="shared" ref="G427:G436" si="92">ROUND(E427*F427,2)</f>
        <v>664590.55000000005</v>
      </c>
      <c r="H427" s="425">
        <f t="shared" ref="H427:H436" ca="1" si="93">IF(K427="",$G$10,$G$9)</f>
        <v>0.32779999999999998</v>
      </c>
      <c r="I427" s="426">
        <f t="shared" ref="I427:I436" ca="1" si="94">ROUND(F427*H427+F427,2)</f>
        <v>320.31</v>
      </c>
      <c r="J427" s="626">
        <f t="shared" ref="J427:J436" ca="1" si="95">ROUND(E427*I427,2)</f>
        <v>882456.58</v>
      </c>
      <c r="K427" s="603"/>
      <c r="L427" s="156" t="s">
        <v>18501</v>
      </c>
      <c r="M427" s="202"/>
      <c r="N427" s="22"/>
    </row>
    <row r="428" spans="1:22" s="39" customFormat="1" ht="39" customHeight="1" outlineLevel="2" x14ac:dyDescent="0.25">
      <c r="A428" s="317" t="s">
        <v>54558</v>
      </c>
      <c r="B428" s="422" t="str">
        <f>VLOOKUP(C428,'SNP1.24+CHU192+DER12.23+FD1.24'!$A$2:$C$50000,2, FALSE)</f>
        <v>FABRICAÇÃO, MONTAGEM E DESMONTAGEM DE FÔRMA PARA SAPATA, EM MADEIRA SERRADA, E=25 MM, 4 UTILIZAÇÕES. AF_01/2024</v>
      </c>
      <c r="C428" s="38" t="s">
        <v>3197</v>
      </c>
      <c r="D428" s="623" t="str">
        <f>VLOOKUP(C428,'SNP1.24+CHU192+DER12.23+FD1.24'!$A$2:$D$50000,3, FALSE)</f>
        <v>M2</v>
      </c>
      <c r="E428" s="624">
        <f>'MCQ OUR'!E428</f>
        <v>4029.2981475875481</v>
      </c>
      <c r="F428" s="625" t="str">
        <f>VLOOKUP(C428,'SNP1.24+CHU192+DER12.23+FD1.24'!$A$2:$D$50000,4, FALSE)</f>
        <v>134,81</v>
      </c>
      <c r="G428" s="424">
        <f t="shared" si="92"/>
        <v>543189.68000000005</v>
      </c>
      <c r="H428" s="425">
        <f t="shared" ca="1" si="93"/>
        <v>0.32779999999999998</v>
      </c>
      <c r="I428" s="426">
        <f t="shared" ca="1" si="94"/>
        <v>179</v>
      </c>
      <c r="J428" s="626">
        <f t="shared" ca="1" si="95"/>
        <v>721244.37</v>
      </c>
      <c r="K428" s="603"/>
      <c r="L428" s="156" t="s">
        <v>18501</v>
      </c>
      <c r="M428" s="202"/>
      <c r="N428" s="22"/>
    </row>
    <row r="429" spans="1:22" s="39" customFormat="1" ht="40.15" customHeight="1" outlineLevel="2" x14ac:dyDescent="0.25">
      <c r="A429" s="317" t="s">
        <v>54559</v>
      </c>
      <c r="B429" s="422" t="str">
        <f>VLOOKUP(C429,'SNP1.24+CHU192+DER12.23+FD1.24'!$A$2:$C$50000,2, FALSE)</f>
        <v>ARMAÇÃO DE PILAR OU VIGA DE ESTRUTURA CONVENCIONAL DE CONCRETO ARMADO UTILIZANDO AÇO CA-50 DE 6,3 MM - MONTAGEM. AF_06/2022</v>
      </c>
      <c r="C429" s="38" t="s">
        <v>3224</v>
      </c>
      <c r="D429" s="623" t="str">
        <f>VLOOKUP(C429,'SNP1.24+CHU192+DER12.23+FD1.24'!$A$2:$D$50000,3, FALSE)</f>
        <v>KG</v>
      </c>
      <c r="E429" s="624">
        <f>'MCQ OUR'!E429</f>
        <v>2172</v>
      </c>
      <c r="F429" s="625" t="str">
        <f>VLOOKUP(C429,'SNP1.24+CHU192+DER12.23+FD1.24'!$A$2:$D$50000,4, FALSE)</f>
        <v>13,04</v>
      </c>
      <c r="G429" s="424">
        <f t="shared" si="92"/>
        <v>28322.880000000001</v>
      </c>
      <c r="H429" s="425">
        <f t="shared" ca="1" si="93"/>
        <v>0.32779999999999998</v>
      </c>
      <c r="I429" s="426">
        <f t="shared" ca="1" si="94"/>
        <v>17.309999999999999</v>
      </c>
      <c r="J429" s="626">
        <f t="shared" ca="1" si="95"/>
        <v>37597.32</v>
      </c>
      <c r="K429" s="603"/>
      <c r="L429" s="156" t="s">
        <v>18513</v>
      </c>
      <c r="M429" s="202"/>
      <c r="N429" s="22"/>
    </row>
    <row r="430" spans="1:22" s="39" customFormat="1" ht="36" outlineLevel="2" x14ac:dyDescent="0.25">
      <c r="A430" s="317" t="s">
        <v>54560</v>
      </c>
      <c r="B430" s="422" t="str">
        <f>VLOOKUP(C430,'SNP1.24+CHU192+DER12.23+FD1.24'!$A$2:$C$50000,2, FALSE)</f>
        <v>ARMAÇÃO DE PILAR OU VIGA DE ESTRUTURA CONVENCIONAL DE CONCRETO ARMADO UTILIZANDO AÇO CA-50 DE 8,0 MM - MONTAGEM. AF_06/2022</v>
      </c>
      <c r="C430" s="38" t="s">
        <v>3225</v>
      </c>
      <c r="D430" s="623" t="str">
        <f>VLOOKUP(C430,'SNP1.24+CHU192+DER12.23+FD1.24'!$A$2:$D$50000,3, FALSE)</f>
        <v>KG</v>
      </c>
      <c r="E430" s="624">
        <f>'MCQ OUR'!E430</f>
        <v>23168</v>
      </c>
      <c r="F430" s="625" t="str">
        <f>VLOOKUP(C430,'SNP1.24+CHU192+DER12.23+FD1.24'!$A$2:$D$50000,4, FALSE)</f>
        <v>12,11</v>
      </c>
      <c r="G430" s="424">
        <f t="shared" si="92"/>
        <v>280564.47999999998</v>
      </c>
      <c r="H430" s="425">
        <f t="shared" ca="1" si="93"/>
        <v>0.32779999999999998</v>
      </c>
      <c r="I430" s="426">
        <f t="shared" ca="1" si="94"/>
        <v>16.079999999999998</v>
      </c>
      <c r="J430" s="626">
        <f t="shared" ca="1" si="95"/>
        <v>372541.44</v>
      </c>
      <c r="K430" s="603"/>
      <c r="L430" s="156" t="s">
        <v>18513</v>
      </c>
      <c r="M430" s="202"/>
      <c r="N430" s="22"/>
    </row>
    <row r="431" spans="1:22" s="39" customFormat="1" ht="40.15" customHeight="1" outlineLevel="2" x14ac:dyDescent="0.25">
      <c r="A431" s="317" t="s">
        <v>54561</v>
      </c>
      <c r="B431" s="422" t="str">
        <f>VLOOKUP(C431,'SNP1.24+CHU192+DER12.23+FD1.24'!$A$2:$C$50000,2, FALSE)</f>
        <v>ARMAÇÃO DE PILAR OU VIGA DE ESTRUTURA CONVENCIONAL DE CONCRETO ARMADO UTILIZANDO AÇO CA-50 DE 10,0 MM - MONTAGEM. AF_06/2022</v>
      </c>
      <c r="C431" s="38" t="s">
        <v>3226</v>
      </c>
      <c r="D431" s="623" t="str">
        <f>VLOOKUP(C431,'SNP1.24+CHU192+DER12.23+FD1.24'!$A$2:$D$50000,3, FALSE)</f>
        <v>KG</v>
      </c>
      <c r="E431" s="624">
        <f>'MCQ OUR'!E431</f>
        <v>1448</v>
      </c>
      <c r="F431" s="625" t="str">
        <f>VLOOKUP(C431,'SNP1.24+CHU192+DER12.23+FD1.24'!$A$2:$D$50000,4, FALSE)</f>
        <v>10,72</v>
      </c>
      <c r="G431" s="424">
        <f t="shared" si="92"/>
        <v>15522.56</v>
      </c>
      <c r="H431" s="425">
        <f t="shared" ca="1" si="93"/>
        <v>0.32779999999999998</v>
      </c>
      <c r="I431" s="426">
        <f t="shared" ca="1" si="94"/>
        <v>14.23</v>
      </c>
      <c r="J431" s="626">
        <f t="shared" ca="1" si="95"/>
        <v>20605.04</v>
      </c>
      <c r="K431" s="603"/>
      <c r="L431" s="156" t="s">
        <v>18513</v>
      </c>
      <c r="M431" s="202"/>
      <c r="N431" s="22"/>
    </row>
    <row r="432" spans="1:22" s="39" customFormat="1" ht="36" outlineLevel="2" x14ac:dyDescent="0.25">
      <c r="A432" s="317" t="s">
        <v>54562</v>
      </c>
      <c r="B432" s="422" t="str">
        <f>VLOOKUP(C432,'SNP1.24+CHU192+DER12.23+FD1.24'!$A$2:$C$50000,2, FALSE)</f>
        <v>ARMAÇÃO DE PILAR OU VIGA DE ESTRUTURA CONVENCIONAL DE CONCRETO ARMADO UTILIZANDO AÇO CA-50 DE 12,5 MM - MONTAGEM. AF_06/2022</v>
      </c>
      <c r="C432" s="38" t="s">
        <v>3227</v>
      </c>
      <c r="D432" s="623" t="str">
        <f>VLOOKUP(C432,'SNP1.24+CHU192+DER12.23+FD1.24'!$A$2:$D$50000,3, FALSE)</f>
        <v>KG</v>
      </c>
      <c r="E432" s="624">
        <f>'MCQ OUR'!E432</f>
        <v>25800</v>
      </c>
      <c r="F432" s="625" t="str">
        <f>VLOOKUP(C432,'SNP1.24+CHU192+DER12.23+FD1.24'!$A$2:$D$50000,4, FALSE)</f>
        <v>8,97</v>
      </c>
      <c r="G432" s="424">
        <f t="shared" si="92"/>
        <v>231426</v>
      </c>
      <c r="H432" s="425">
        <f t="shared" ca="1" si="93"/>
        <v>0.32779999999999998</v>
      </c>
      <c r="I432" s="426">
        <f t="shared" ca="1" si="94"/>
        <v>11.91</v>
      </c>
      <c r="J432" s="626">
        <f t="shared" ca="1" si="95"/>
        <v>307278</v>
      </c>
      <c r="K432" s="603"/>
      <c r="L432" s="156" t="s">
        <v>18513</v>
      </c>
      <c r="M432" s="202"/>
      <c r="N432" s="22"/>
    </row>
    <row r="433" spans="1:22" s="39" customFormat="1" ht="36" outlineLevel="2" x14ac:dyDescent="0.25">
      <c r="A433" s="317" t="s">
        <v>54563</v>
      </c>
      <c r="B433" s="422" t="str">
        <f>VLOOKUP(C433,'SNP1.24+CHU192+DER12.23+FD1.24'!$A$2:$C$50000,2, FALSE)</f>
        <v>ARMAÇÃO DE PILAR OU VIGA DE ESTRUTURA CONVENCIONAL DE CONCRETO ARMADO UTILIZANDO AÇO CA-50 DE 16,0 MM - MONTAGEM. AF_06/2022</v>
      </c>
      <c r="C433" s="38" t="s">
        <v>3228</v>
      </c>
      <c r="D433" s="623" t="str">
        <f>VLOOKUP(C433,'SNP1.24+CHU192+DER12.23+FD1.24'!$A$2:$D$50000,3, FALSE)</f>
        <v>KG</v>
      </c>
      <c r="E433" s="624">
        <f>'MCQ OUR'!E433</f>
        <v>13000</v>
      </c>
      <c r="F433" s="625" t="str">
        <f>VLOOKUP(C433,'SNP1.24+CHU192+DER12.23+FD1.24'!$A$2:$D$50000,4, FALSE)</f>
        <v>8,64</v>
      </c>
      <c r="G433" s="424">
        <f t="shared" si="92"/>
        <v>112320</v>
      </c>
      <c r="H433" s="425">
        <f t="shared" ca="1" si="93"/>
        <v>0.32779999999999998</v>
      </c>
      <c r="I433" s="426">
        <f t="shared" ca="1" si="94"/>
        <v>11.47</v>
      </c>
      <c r="J433" s="626">
        <f t="shared" ca="1" si="95"/>
        <v>149110</v>
      </c>
      <c r="K433" s="603"/>
      <c r="L433" s="156" t="s">
        <v>18513</v>
      </c>
      <c r="M433" s="202"/>
      <c r="N433" s="22"/>
    </row>
    <row r="434" spans="1:22" s="39" customFormat="1" ht="49.15" customHeight="1" outlineLevel="2" x14ac:dyDescent="0.25">
      <c r="A434" s="317" t="s">
        <v>54564</v>
      </c>
      <c r="B434" s="422" t="str">
        <f>VLOOKUP(C434,'SNP1.24+CHU192+DER12.23+FD1.24'!$A$2:$C$50000,2, FALSE)</f>
        <v xml:space="preserve">CONCRETO USINADO BOMBEAVEL, CLASSE DE RESISTENCIA C40, BRITA 0 E 1, SLUMP = 100 +/- 20 MM, COM BOMBEAMENTO (DISPONIBILIZACAO DE BOMBA), SEM O LANCAMENTO (NBR 8953)                                                                                                                                                                                                                                                                                                                                       </v>
      </c>
      <c r="C434" s="38">
        <v>34479</v>
      </c>
      <c r="D434" s="623" t="str">
        <f>VLOOKUP(C434,'SNP1.24+CHU192+DER12.23+FD1.24'!$A$2:$D$50000,3, FALSE)</f>
        <v xml:space="preserve">M3    </v>
      </c>
      <c r="E434" s="624">
        <f>'MCQ OUR'!E434</f>
        <v>803.96579999999994</v>
      </c>
      <c r="F434" s="625" t="str">
        <f>VLOOKUP(C434,'SNP1.24+CHU192+DER12.23+FD1.24'!$A$2:$D$50000,4, FALSE)</f>
        <v>529,25</v>
      </c>
      <c r="G434" s="424">
        <f t="shared" si="92"/>
        <v>425498.9</v>
      </c>
      <c r="H434" s="425">
        <f t="shared" ca="1" si="93"/>
        <v>0.32779999999999998</v>
      </c>
      <c r="I434" s="426">
        <f t="shared" ca="1" si="94"/>
        <v>702.74</v>
      </c>
      <c r="J434" s="626">
        <f t="shared" ca="1" si="95"/>
        <v>564978.93000000005</v>
      </c>
      <c r="K434" s="603"/>
      <c r="L434" s="156" t="s">
        <v>18501</v>
      </c>
      <c r="M434" s="202"/>
      <c r="N434" s="22"/>
    </row>
    <row r="435" spans="1:22" s="39" customFormat="1" ht="54" customHeight="1" outlineLevel="2" x14ac:dyDescent="0.25">
      <c r="A435" s="317" t="s">
        <v>54565</v>
      </c>
      <c r="B435" s="422" t="str">
        <f>VLOOKUP(C435,'SNP1.24+CHU192+DER12.23+FD1.24'!$A$2:$C$50000,2, FALSE)</f>
        <v>GUINDASTE HIDRÁULICO AUTOPROPELIDO, COM LANÇA TELESCÓPICA 28,80 M, CAPACIDADE MÁXIMA 30 T, POTÊNCIA 97 KW, TRAÇÃO 4 X 4 - MATERIAIS NA OPERAÇÃO. AF_11/2014</v>
      </c>
      <c r="C435" s="38" t="s">
        <v>2290</v>
      </c>
      <c r="D435" s="623" t="str">
        <f>VLOOKUP(C435,'SNP1.24+CHU192+DER12.23+FD1.24'!$A$2:$D$50000,3, FALSE)</f>
        <v>H</v>
      </c>
      <c r="E435" s="624">
        <f>'MCQ OUR'!E435</f>
        <v>362</v>
      </c>
      <c r="F435" s="625" t="str">
        <f>VLOOKUP(C435,'SNP1.24+CHU192+DER12.23+FD1.24'!$A$2:$D$50000,4, FALSE)</f>
        <v>28,46</v>
      </c>
      <c r="G435" s="424">
        <f t="shared" si="92"/>
        <v>10302.52</v>
      </c>
      <c r="H435" s="425">
        <f t="shared" ca="1" si="93"/>
        <v>0.32779999999999998</v>
      </c>
      <c r="I435" s="426">
        <f t="shared" ca="1" si="94"/>
        <v>37.79</v>
      </c>
      <c r="J435" s="626">
        <f t="shared" ca="1" si="95"/>
        <v>13679.98</v>
      </c>
      <c r="K435" s="603"/>
      <c r="L435" s="156" t="s">
        <v>29444</v>
      </c>
      <c r="M435" s="202"/>
      <c r="N435" s="22"/>
    </row>
    <row r="436" spans="1:22" s="39" customFormat="1" ht="36" customHeight="1" outlineLevel="2" x14ac:dyDescent="0.25">
      <c r="A436" s="317" t="s">
        <v>54566</v>
      </c>
      <c r="B436" s="422" t="str">
        <f>VLOOKUP(C436,'SNP1.24+CHU192+DER12.23+FD1.24'!$A$2:$C$50000,2, FALSE)</f>
        <v>OPERADOR DE GUINDASTE COM ENCARGOS COMPLEMENTARES</v>
      </c>
      <c r="C436" s="38" t="s">
        <v>6121</v>
      </c>
      <c r="D436" s="623" t="str">
        <f>VLOOKUP(C436,'SNP1.24+CHU192+DER12.23+FD1.24'!$A$2:$D$50000,3, FALSE)</f>
        <v>H</v>
      </c>
      <c r="E436" s="624">
        <f>'MCQ OUR'!E436</f>
        <v>362</v>
      </c>
      <c r="F436" s="625" t="str">
        <f>VLOOKUP(C436,'SNP1.24+CHU192+DER12.23+FD1.24'!$A$2:$D$50000,4, FALSE)</f>
        <v>25,86</v>
      </c>
      <c r="G436" s="424">
        <f t="shared" si="92"/>
        <v>9361.32</v>
      </c>
      <c r="H436" s="425">
        <f t="shared" ca="1" si="93"/>
        <v>0.32779999999999998</v>
      </c>
      <c r="I436" s="426">
        <f t="shared" ca="1" si="94"/>
        <v>34.340000000000003</v>
      </c>
      <c r="J436" s="626">
        <f t="shared" ca="1" si="95"/>
        <v>12431.08</v>
      </c>
      <c r="K436" s="603"/>
      <c r="L436" s="156" t="s">
        <v>29444</v>
      </c>
      <c r="M436" s="202"/>
      <c r="N436" s="22"/>
    </row>
    <row r="437" spans="1:22" s="40" customFormat="1" ht="12.75" outlineLevel="1" thickBot="1" x14ac:dyDescent="0.25">
      <c r="A437" s="318"/>
      <c r="B437" s="10" t="s">
        <v>9</v>
      </c>
      <c r="C437" s="11"/>
      <c r="D437" s="12"/>
      <c r="E437" s="13"/>
      <c r="F437" s="13"/>
      <c r="G437" s="147">
        <f>SUM(G427:G436)</f>
        <v>2321098.8899999997</v>
      </c>
      <c r="H437" s="148"/>
      <c r="I437" s="149"/>
      <c r="J437" s="150">
        <f ca="1">SUM(J427:J436)</f>
        <v>3081922.74</v>
      </c>
      <c r="K437" s="185"/>
      <c r="L437" s="209"/>
      <c r="M437" s="204"/>
      <c r="N437" s="16"/>
      <c r="O437" s="39"/>
      <c r="P437" s="39"/>
      <c r="Q437" s="39"/>
      <c r="R437" s="39"/>
      <c r="S437" s="39"/>
      <c r="T437" s="39"/>
      <c r="U437" s="39"/>
      <c r="V437" s="39"/>
    </row>
    <row r="438" spans="1:22" s="33" customFormat="1" ht="17.45" customHeight="1" thickBot="1" x14ac:dyDescent="0.3">
      <c r="A438" s="315">
        <v>9</v>
      </c>
      <c r="B438" s="245" t="s">
        <v>29511</v>
      </c>
      <c r="C438" s="29"/>
      <c r="D438" s="2"/>
      <c r="E438" s="462"/>
      <c r="F438" s="2"/>
      <c r="G438" s="30">
        <f>G444+G451+G456+G464+G475+G487</f>
        <v>2141583.21</v>
      </c>
      <c r="H438" s="2"/>
      <c r="I438" s="2"/>
      <c r="J438" s="31">
        <f ca="1">J444+J451+J456+J464+J475+J487</f>
        <v>2843593.51</v>
      </c>
      <c r="K438" s="186"/>
      <c r="L438" s="15"/>
      <c r="M438" s="23"/>
      <c r="N438" s="15"/>
      <c r="O438" s="39"/>
      <c r="P438" s="39"/>
      <c r="Q438" s="39"/>
      <c r="R438" s="39"/>
      <c r="S438" s="39"/>
      <c r="T438" s="39"/>
      <c r="U438" s="39"/>
      <c r="V438" s="39"/>
    </row>
    <row r="439" spans="1:22" s="34" customFormat="1" outlineLevel="1" x14ac:dyDescent="0.25">
      <c r="A439" s="319" t="s">
        <v>18633</v>
      </c>
      <c r="B439" s="627" t="s">
        <v>18502</v>
      </c>
      <c r="C439" s="628"/>
      <c r="D439" s="629"/>
      <c r="E439" s="146"/>
      <c r="F439" s="146"/>
      <c r="G439" s="5"/>
      <c r="H439" s="5"/>
      <c r="I439" s="5"/>
      <c r="J439" s="17"/>
      <c r="K439" s="145"/>
      <c r="L439" s="210"/>
      <c r="M439" s="111"/>
      <c r="N439" s="6"/>
      <c r="O439" s="39"/>
      <c r="P439" s="39"/>
      <c r="Q439" s="39"/>
      <c r="R439" s="39"/>
      <c r="S439" s="39"/>
      <c r="T439" s="39"/>
      <c r="U439" s="39"/>
      <c r="V439" s="39"/>
    </row>
    <row r="440" spans="1:22" s="39" customFormat="1" ht="42" customHeight="1" outlineLevel="2" x14ac:dyDescent="0.25">
      <c r="A440" s="317" t="s">
        <v>18634</v>
      </c>
      <c r="B440" s="422" t="str">
        <f>VLOOKUP(C440,'SNP1.24+CHU192+DER12.23+FD1.24'!$A$2:$C$50000,2, FALSE)</f>
        <v>DEMOLIÇÃO DE LAJES, EM CONCRETO ARMADO, DE FORMA MECANIZADA COM MARTELETE, SEM REAPROVEITAMENTO. AF_09/2023</v>
      </c>
      <c r="C440" s="38" t="s">
        <v>5956</v>
      </c>
      <c r="D440" s="623" t="str">
        <f>VLOOKUP(C440,'SNP1.24+CHU192+DER12.23+FD1.24'!$A$2:$D$50000,3, FALSE)</f>
        <v>M3</v>
      </c>
      <c r="E440" s="624">
        <f>'MCQ OUR'!E440</f>
        <v>262.10637555000005</v>
      </c>
      <c r="F440" s="625" t="str">
        <f>VLOOKUP(C440,'SNP1.24+CHU192+DER12.23+FD1.24'!$A$2:$D$50000,4, FALSE)</f>
        <v>90,11</v>
      </c>
      <c r="G440" s="424">
        <f>ROUND(E440*F440,2)</f>
        <v>23618.41</v>
      </c>
      <c r="H440" s="425">
        <f ca="1">IF(K440="",$G$10,$G$9)</f>
        <v>0.32779999999999998</v>
      </c>
      <c r="I440" s="426">
        <f ca="1">ROUND(F440*H440+F440,2)</f>
        <v>119.65</v>
      </c>
      <c r="J440" s="626">
        <f ca="1">ROUND(E440*I440,2)</f>
        <v>31361.03</v>
      </c>
      <c r="K440" s="603"/>
      <c r="L440" s="156" t="s">
        <v>29437</v>
      </c>
      <c r="M440" s="202"/>
      <c r="N440" s="22"/>
    </row>
    <row r="441" spans="1:22" s="39" customFormat="1" ht="50.45" customHeight="1" outlineLevel="2" x14ac:dyDescent="0.25">
      <c r="A441" s="317" t="s">
        <v>18635</v>
      </c>
      <c r="B441" s="422" t="str">
        <f>VLOOKUP(C441,'SNP1.24+CHU192+DER12.23+FD1.24'!$A$2:$C$50000,2, FALSE)</f>
        <v>CARGA, MANOBRA E DESCARGA DE ENTULHO EM CAMINHÃO BASCULANTE 10 M³ - CARGA COM ESCAVADEIRA HIDRÁULICA  (CAÇAMBA DE 0,80 M³ / 111 HP) E DESCARGA LIVRE (UNIDADE: M3). AF_07/2020</v>
      </c>
      <c r="C441" s="38" t="s">
        <v>11391</v>
      </c>
      <c r="D441" s="623" t="str">
        <f>VLOOKUP(C441,'SNP1.24+CHU192+DER12.23+FD1.24'!$A$2:$D$50000,3, FALSE)</f>
        <v>M3</v>
      </c>
      <c r="E441" s="624">
        <f>'MCQ OUR'!E441</f>
        <v>327.63296943750004</v>
      </c>
      <c r="F441" s="625" t="str">
        <f>VLOOKUP(C441,'SNP1.24+CHU192+DER12.23+FD1.24'!$A$2:$D$50000,4, FALSE)</f>
        <v>9,05</v>
      </c>
      <c r="G441" s="424">
        <f>ROUND(E441*F441,2)</f>
        <v>2965.08</v>
      </c>
      <c r="H441" s="425">
        <f ca="1">IF(K441="",$G$10,$G$9)</f>
        <v>0.32779999999999998</v>
      </c>
      <c r="I441" s="426">
        <f ca="1">ROUND(F441*H441+F441,2)</f>
        <v>12.02</v>
      </c>
      <c r="J441" s="626">
        <f ca="1">ROUND(E441*I441,2)</f>
        <v>3938.15</v>
      </c>
      <c r="K441" s="603"/>
      <c r="L441" s="156" t="s">
        <v>18504</v>
      </c>
      <c r="M441" s="202"/>
      <c r="N441" s="22"/>
    </row>
    <row r="442" spans="1:22" s="39" customFormat="1" ht="38.450000000000003" customHeight="1" outlineLevel="2" x14ac:dyDescent="0.25">
      <c r="A442" s="317" t="s">
        <v>18636</v>
      </c>
      <c r="B442" s="422" t="str">
        <f>VLOOKUP(C442,'SNP1.24+CHU192+DER12.23+FD1.24'!$A$2:$C$50000,2, FALSE)</f>
        <v>TRANSPORTE COM CAMINHÃO BASCULANTE DE 10 M³, EM VIA URBANA PAVIMENTADA, DMT ATÉ 30 KM (UNIDADE: M3XKM). AF_07/2020</v>
      </c>
      <c r="C442" s="38" t="s">
        <v>6023</v>
      </c>
      <c r="D442" s="623" t="str">
        <f>VLOOKUP(C442,'SNP1.24+CHU192+DER12.23+FD1.24'!$A$2:$D$50000,3, FALSE)</f>
        <v>M3XKM</v>
      </c>
      <c r="E442" s="624">
        <f>'MCQ OUR'!E442</f>
        <v>3181.3161332381255</v>
      </c>
      <c r="F442" s="625" t="str">
        <f>VLOOKUP(C442,'SNP1.24+CHU192+DER12.23+FD1.24'!$A$2:$D$50000,4, FALSE)</f>
        <v>2,49</v>
      </c>
      <c r="G442" s="424">
        <f>ROUND(E442*F442,2)</f>
        <v>7921.48</v>
      </c>
      <c r="H442" s="425">
        <f ca="1">IF(K442="",$G$10,$G$9)</f>
        <v>0.32779999999999998</v>
      </c>
      <c r="I442" s="426">
        <f ca="1">ROUND(F442*H442+F442,2)</f>
        <v>3.31</v>
      </c>
      <c r="J442" s="626">
        <f ca="1">ROUND(E442*I442,2)</f>
        <v>10530.16</v>
      </c>
      <c r="K442" s="603"/>
      <c r="L442" s="156" t="s">
        <v>29438</v>
      </c>
      <c r="M442" s="202"/>
      <c r="N442" s="22"/>
    </row>
    <row r="443" spans="1:22" s="39" customFormat="1" ht="24" outlineLevel="2" x14ac:dyDescent="0.25">
      <c r="A443" s="317" t="s">
        <v>18637</v>
      </c>
      <c r="B443" s="422" t="str">
        <f>VLOOKUP(C443,'SNP1.24+CHU192+DER12.23+FD1.24'!$A$2:$C$50000,2, FALSE)</f>
        <v>ESPALHAMENTO DE MATERIAL COM TRATOR DE ESTEIRAS. AF_11/2019</v>
      </c>
      <c r="C443" s="38" t="s">
        <v>7366</v>
      </c>
      <c r="D443" s="623" t="str">
        <f>VLOOKUP(C443,'SNP1.24+CHU192+DER12.23+FD1.24'!$A$2:$D$50000,3, FALSE)</f>
        <v>M3</v>
      </c>
      <c r="E443" s="624">
        <f>'MCQ OUR'!E443</f>
        <v>327.63296943750004</v>
      </c>
      <c r="F443" s="625" t="str">
        <f>VLOOKUP(C443,'SNP1.24+CHU192+DER12.23+FD1.24'!$A$2:$D$50000,4, FALSE)</f>
        <v>1,45</v>
      </c>
      <c r="G443" s="424">
        <f>ROUND(E443*F443,2)</f>
        <v>475.07</v>
      </c>
      <c r="H443" s="425">
        <f ca="1">IF(K443="",$G$10,$G$9)</f>
        <v>0.32779999999999998</v>
      </c>
      <c r="I443" s="426">
        <f ca="1">ROUND(F443*H443+F443,2)</f>
        <v>1.93</v>
      </c>
      <c r="J443" s="626">
        <f ca="1">ROUND(E443*I443,2)</f>
        <v>632.33000000000004</v>
      </c>
      <c r="K443" s="603"/>
      <c r="L443" s="156" t="s">
        <v>11833</v>
      </c>
      <c r="M443" s="202"/>
      <c r="N443" s="22"/>
    </row>
    <row r="444" spans="1:22" s="40" customFormat="1" ht="12.75" outlineLevel="1" thickBot="1" x14ac:dyDescent="0.25">
      <c r="A444" s="318"/>
      <c r="B444" s="10" t="s">
        <v>9</v>
      </c>
      <c r="C444" s="11"/>
      <c r="D444" s="12"/>
      <c r="E444" s="13"/>
      <c r="F444" s="13"/>
      <c r="G444" s="147">
        <f>SUM(G440:G443)</f>
        <v>34980.04</v>
      </c>
      <c r="H444" s="148"/>
      <c r="I444" s="149"/>
      <c r="J444" s="150">
        <f ca="1">SUM(J440:J443)</f>
        <v>46461.67</v>
      </c>
      <c r="K444" s="185"/>
      <c r="L444" s="209"/>
      <c r="M444" s="204"/>
      <c r="N444" s="16"/>
      <c r="O444" s="39"/>
      <c r="P444" s="39"/>
      <c r="Q444" s="39"/>
      <c r="R444" s="39"/>
      <c r="S444" s="39"/>
      <c r="T444" s="39"/>
      <c r="U444" s="39"/>
      <c r="V444" s="39"/>
    </row>
    <row r="445" spans="1:22" s="34" customFormat="1" ht="14.45" customHeight="1" outlineLevel="1" x14ac:dyDescent="0.25">
      <c r="A445" s="319" t="s">
        <v>18638</v>
      </c>
      <c r="B445" s="627" t="s">
        <v>29414</v>
      </c>
      <c r="C445" s="628"/>
      <c r="D445" s="629"/>
      <c r="E445" s="146"/>
      <c r="F445" s="146"/>
      <c r="G445" s="5"/>
      <c r="H445" s="5"/>
      <c r="I445" s="5"/>
      <c r="J445" s="17"/>
      <c r="K445" s="145"/>
      <c r="L445" s="210"/>
      <c r="M445" s="111"/>
      <c r="N445" s="6"/>
      <c r="O445" s="39"/>
      <c r="P445" s="39"/>
      <c r="Q445" s="39"/>
      <c r="R445" s="39"/>
      <c r="S445" s="39"/>
      <c r="T445" s="39"/>
      <c r="U445" s="39"/>
      <c r="V445" s="39"/>
    </row>
    <row r="446" spans="1:22" s="39" customFormat="1" ht="60" outlineLevel="2" x14ac:dyDescent="0.25">
      <c r="A446" s="317" t="s">
        <v>18639</v>
      </c>
      <c r="B446" s="422" t="str">
        <f>VLOOKUP(C446,'SNP1.24+CHU192+DER12.23+FD1.24'!$A$2:$C$50000,2, FALSE)</f>
        <v>ESCAVAÇÃO MECANIZADA DE VALA COM PROF. ATÉ 1,5 M (MÉDIA MONTANTE E JUSANTE/UMA COMPOSIÇÃO POR TRECHO), ESCAVADEIRA (0,8 M3), LARG. DE 1,5 M A 2,5 M, EM SOLO DE 2A CATEGORIA, EM LOCAIS COM ALTO NÍVEL DE INTERFERÊNCIA. AF_02/2021</v>
      </c>
      <c r="C446" s="38" t="s">
        <v>10825</v>
      </c>
      <c r="D446" s="623" t="str">
        <f>VLOOKUP(C446,'SNP1.24+CHU192+DER12.23+FD1.24'!$A$2:$D$50000,3, FALSE)</f>
        <v>M3</v>
      </c>
      <c r="E446" s="624">
        <f>'MCQ OUR'!E446</f>
        <v>2189.6401366800001</v>
      </c>
      <c r="F446" s="625" t="str">
        <f>VLOOKUP(C446,'SNP1.24+CHU192+DER12.23+FD1.24'!$A$2:$D$50000,4, FALSE)</f>
        <v>14,60</v>
      </c>
      <c r="G446" s="424">
        <f>ROUND(E446*F446,2)</f>
        <v>31968.75</v>
      </c>
      <c r="H446" s="425">
        <f ca="1">IF(K446="",$G$10,$G$9)</f>
        <v>0.32779999999999998</v>
      </c>
      <c r="I446" s="426">
        <f ca="1">ROUND(F446*H446+F446,2)</f>
        <v>19.39</v>
      </c>
      <c r="J446" s="626">
        <f ca="1">ROUND(E446*I446,2)</f>
        <v>42457.120000000003</v>
      </c>
      <c r="K446" s="603"/>
      <c r="L446" s="156" t="s">
        <v>29439</v>
      </c>
      <c r="M446" s="202"/>
      <c r="N446" s="22"/>
    </row>
    <row r="447" spans="1:22" s="39" customFormat="1" ht="37.9" customHeight="1" outlineLevel="2" x14ac:dyDescent="0.25">
      <c r="A447" s="317" t="s">
        <v>18640</v>
      </c>
      <c r="B447" s="422" t="str">
        <f>VLOOKUP(C447,'SNP1.24+CHU192+DER12.23+FD1.24'!$A$2:$C$50000,2, FALSE)</f>
        <v>REATERRO MECANIZADO DE VALA COM MINICARREGADEIRA, COM COMPACTADOR DE SOLOS DE PERCUSSÃO. AF_08/2023</v>
      </c>
      <c r="C447" s="38" t="s">
        <v>18240</v>
      </c>
      <c r="D447" s="623" t="str">
        <f>VLOOKUP(C447,'SNP1.24+CHU192+DER12.23+FD1.24'!$A$2:$D$50000,3, FALSE)</f>
        <v>M3</v>
      </c>
      <c r="E447" s="624">
        <f>'MCQ OUR'!E447</f>
        <v>1187.3858631600001</v>
      </c>
      <c r="F447" s="625" t="str">
        <f>VLOOKUP(C447,'SNP1.24+CHU192+DER12.23+FD1.24'!$A$2:$D$50000,4, FALSE)</f>
        <v>26,91</v>
      </c>
      <c r="G447" s="424">
        <f>ROUND(E447*F447,2)</f>
        <v>31952.55</v>
      </c>
      <c r="H447" s="425">
        <f ca="1">IF(K447="",$G$10,$G$9)</f>
        <v>0.32779999999999998</v>
      </c>
      <c r="I447" s="426">
        <f ca="1">ROUND(F447*H447+F447,2)</f>
        <v>35.729999999999997</v>
      </c>
      <c r="J447" s="626">
        <f ca="1">ROUND(E447*I447,2)</f>
        <v>42425.3</v>
      </c>
      <c r="K447" s="603"/>
      <c r="L447" s="156" t="s">
        <v>18501</v>
      </c>
      <c r="M447" s="202"/>
      <c r="N447" s="22"/>
    </row>
    <row r="448" spans="1:22" s="39" customFormat="1" ht="49.9" customHeight="1" outlineLevel="2" x14ac:dyDescent="0.25">
      <c r="A448" s="317" t="s">
        <v>18641</v>
      </c>
      <c r="B448" s="422" t="str">
        <f>VLOOKUP(C448,'SNP1.24+CHU192+DER12.23+FD1.24'!$A$2:$C$50000,2, FALSE)</f>
        <v>CARGA, MANOBRA E DESCARGA DE SOLOS E MATERIAIS GRANULARES EM CAMINHÃO BASCULANTE 10 M³ - CARGA COM ESCAVADEIRA HIDRÁULICA (CAÇAMBA DE 1,20 M³ / 155 HP) E DESCARGA LIVRE (UNIDADE: M3). AF_07/2020</v>
      </c>
      <c r="C448" s="38" t="s">
        <v>11383</v>
      </c>
      <c r="D448" s="623" t="str">
        <f>VLOOKUP(C448,'SNP1.24+CHU192+DER12.23+FD1.24'!$A$2:$D$50000,3, FALSE)</f>
        <v>M3</v>
      </c>
      <c r="E448" s="624">
        <f>'MCQ OUR'!E448</f>
        <v>1252.8178419000001</v>
      </c>
      <c r="F448" s="625" t="str">
        <f>VLOOKUP(C448,'SNP1.24+CHU192+DER12.23+FD1.24'!$A$2:$D$50000,4, FALSE)</f>
        <v>7,00</v>
      </c>
      <c r="G448" s="424">
        <f>ROUND(E448*F448,2)</f>
        <v>8769.7199999999993</v>
      </c>
      <c r="H448" s="425">
        <f ca="1">IF(K448="",$G$10,$G$9)</f>
        <v>0.32779999999999998</v>
      </c>
      <c r="I448" s="426">
        <f ca="1">ROUND(F448*H448+F448,2)</f>
        <v>9.2899999999999991</v>
      </c>
      <c r="J448" s="626">
        <f ca="1">ROUND(E448*I448,2)</f>
        <v>11638.68</v>
      </c>
      <c r="K448" s="603"/>
      <c r="L448" s="156" t="s">
        <v>18520</v>
      </c>
      <c r="M448" s="202"/>
      <c r="N448" s="22"/>
    </row>
    <row r="449" spans="1:22" s="39" customFormat="1" ht="42.6" customHeight="1" outlineLevel="2" x14ac:dyDescent="0.25">
      <c r="A449" s="317" t="s">
        <v>18642</v>
      </c>
      <c r="B449" s="422" t="str">
        <f>VLOOKUP(C449,'SNP1.24+CHU192+DER12.23+FD1.24'!$A$2:$C$50000,2, FALSE)</f>
        <v>TRANSPORTE COM CAMINHÃO BASCULANTE DE 10 M³, EM VIA URBANA PAVIMENTADA, DMT ATÉ 30 KM (UNIDADE: M3XKM). AF_07/2020</v>
      </c>
      <c r="C449" s="38" t="s">
        <v>6023</v>
      </c>
      <c r="D449" s="623" t="str">
        <f>VLOOKUP(C449,'SNP1.24+CHU192+DER12.23+FD1.24'!$A$2:$D$50000,3, FALSE)</f>
        <v>M3XKM</v>
      </c>
      <c r="E449" s="624">
        <f>'MCQ OUR'!E449</f>
        <v>12164.861244849002</v>
      </c>
      <c r="F449" s="625" t="str">
        <f>VLOOKUP(C449,'SNP1.24+CHU192+DER12.23+FD1.24'!$A$2:$D$50000,4, FALSE)</f>
        <v>2,49</v>
      </c>
      <c r="G449" s="424">
        <f>ROUND(E449*F449,2)</f>
        <v>30290.5</v>
      </c>
      <c r="H449" s="425">
        <f ca="1">IF(K449="",$G$10,$G$9)</f>
        <v>0.32779999999999998</v>
      </c>
      <c r="I449" s="426">
        <f ca="1">ROUND(F449*H449+F449,2)</f>
        <v>3.31</v>
      </c>
      <c r="J449" s="626">
        <f ca="1">ROUND(E449*I449,2)</f>
        <v>40265.69</v>
      </c>
      <c r="K449" s="603"/>
      <c r="L449" s="156" t="s">
        <v>29438</v>
      </c>
      <c r="M449" s="202"/>
      <c r="N449" s="22"/>
    </row>
    <row r="450" spans="1:22" s="39" customFormat="1" ht="28.9" customHeight="1" outlineLevel="2" x14ac:dyDescent="0.25">
      <c r="A450" s="317" t="s">
        <v>18643</v>
      </c>
      <c r="B450" s="422" t="str">
        <f>VLOOKUP(C450,'SNP1.24+CHU192+DER12.23+FD1.24'!$A$2:$C$50000,2, FALSE)</f>
        <v>ESPALHAMENTO DE MATERIAL COM TRATOR DE ESTEIRAS. AF_11/2019</v>
      </c>
      <c r="C450" s="38" t="s">
        <v>7366</v>
      </c>
      <c r="D450" s="623" t="str">
        <f>VLOOKUP(C450,'SNP1.24+CHU192+DER12.23+FD1.24'!$A$2:$D$50000,3, FALSE)</f>
        <v>M3</v>
      </c>
      <c r="E450" s="624">
        <f>'MCQ OUR'!E450</f>
        <v>1252.8178419000001</v>
      </c>
      <c r="F450" s="625" t="str">
        <f>VLOOKUP(C450,'SNP1.24+CHU192+DER12.23+FD1.24'!$A$2:$D$50000,4, FALSE)</f>
        <v>1,45</v>
      </c>
      <c r="G450" s="424">
        <f>ROUND(E450*F450,2)</f>
        <v>1816.59</v>
      </c>
      <c r="H450" s="425">
        <f ca="1">IF(K450="",$G$10,$G$9)</f>
        <v>0.32779999999999998</v>
      </c>
      <c r="I450" s="426">
        <f ca="1">ROUND(F450*H450+F450,2)</f>
        <v>1.93</v>
      </c>
      <c r="J450" s="626">
        <f ca="1">ROUND(E450*I450,2)</f>
        <v>2417.94</v>
      </c>
      <c r="K450" s="603"/>
      <c r="L450" s="156" t="s">
        <v>11833</v>
      </c>
      <c r="M450" s="202"/>
      <c r="N450" s="22"/>
    </row>
    <row r="451" spans="1:22" s="40" customFormat="1" ht="12.75" outlineLevel="1" thickBot="1" x14ac:dyDescent="0.25">
      <c r="A451" s="318"/>
      <c r="B451" s="10" t="s">
        <v>9</v>
      </c>
      <c r="C451" s="11"/>
      <c r="D451" s="12"/>
      <c r="E451" s="13"/>
      <c r="F451" s="13"/>
      <c r="G451" s="147">
        <f>SUM(G446:G450)</f>
        <v>104798.11</v>
      </c>
      <c r="H451" s="148"/>
      <c r="I451" s="149"/>
      <c r="J451" s="150">
        <f ca="1">SUM(J446:J450)</f>
        <v>139204.73000000001</v>
      </c>
      <c r="K451" s="185"/>
      <c r="L451" s="209"/>
      <c r="M451" s="204"/>
      <c r="N451" s="16"/>
      <c r="O451" s="39"/>
      <c r="P451" s="39"/>
      <c r="Q451" s="39"/>
      <c r="R451" s="39"/>
      <c r="S451" s="39"/>
      <c r="T451" s="39"/>
      <c r="U451" s="39"/>
      <c r="V451" s="39"/>
    </row>
    <row r="452" spans="1:22" s="34" customFormat="1" outlineLevel="1" x14ac:dyDescent="0.25">
      <c r="A452" s="319" t="s">
        <v>18659</v>
      </c>
      <c r="B452" s="627" t="s">
        <v>29418</v>
      </c>
      <c r="C452" s="628"/>
      <c r="D452" s="629"/>
      <c r="E452" s="146"/>
      <c r="F452" s="146"/>
      <c r="G452" s="5"/>
      <c r="H452" s="5"/>
      <c r="I452" s="5"/>
      <c r="J452" s="17"/>
      <c r="K452" s="145"/>
      <c r="L452" s="210"/>
      <c r="M452" s="111"/>
      <c r="N452" s="6"/>
      <c r="O452" s="39"/>
      <c r="P452" s="39"/>
      <c r="Q452" s="39"/>
      <c r="R452" s="39"/>
      <c r="S452" s="39"/>
      <c r="T452" s="39"/>
      <c r="U452" s="39"/>
      <c r="V452" s="39"/>
    </row>
    <row r="453" spans="1:22" s="39" customFormat="1" ht="46.15" customHeight="1" outlineLevel="2" x14ac:dyDescent="0.25">
      <c r="A453" s="317" t="s">
        <v>18660</v>
      </c>
      <c r="B453" s="422" t="str">
        <f>VLOOKUP(C453,'SNP1.24+CHU192+DER12.23+FD1.24'!$A$2:$C$50000,2, FALSE)</f>
        <v xml:space="preserve">PEDRA DE MAO OU PEDRA RACHAO PARA ARRIMO/FUNDACAO (POSTO PEDREIRA/FORNECEDOR, SEM FRETE)                                                                                                                                                                                                                                                                                                                                                                                                                  </v>
      </c>
      <c r="C453" s="38">
        <v>4730</v>
      </c>
      <c r="D453" s="623" t="str">
        <f>VLOOKUP(C453,'SNP1.24+CHU192+DER12.23+FD1.24'!$A$2:$D$50000,3, FALSE)</f>
        <v xml:space="preserve">M3    </v>
      </c>
      <c r="E453" s="624">
        <f>'MCQ OUR'!E453</f>
        <v>614.390787133</v>
      </c>
      <c r="F453" s="625" t="str">
        <f>VLOOKUP(C453,'SNP1.24+CHU192+DER12.23+FD1.24'!$A$2:$D$50000,4, FALSE)</f>
        <v>65,45</v>
      </c>
      <c r="G453" s="424">
        <f>ROUND(E453*F453,2)</f>
        <v>40211.879999999997</v>
      </c>
      <c r="H453" s="425">
        <f ca="1">IF(K453="",$G$10,$G$9)</f>
        <v>0.32779999999999998</v>
      </c>
      <c r="I453" s="426">
        <f ca="1">ROUND(F453*H453+F453,2)</f>
        <v>86.9</v>
      </c>
      <c r="J453" s="626">
        <f ca="1">ROUND(E453*I453,2)</f>
        <v>53390.559999999998</v>
      </c>
      <c r="K453" s="603"/>
      <c r="L453" s="156" t="s">
        <v>29440</v>
      </c>
      <c r="M453" s="202"/>
      <c r="N453" s="22"/>
    </row>
    <row r="454" spans="1:22" s="39" customFormat="1" ht="65.45" customHeight="1" outlineLevel="2" x14ac:dyDescent="0.25">
      <c r="A454" s="317" t="s">
        <v>18661</v>
      </c>
      <c r="B454" s="422" t="str">
        <f>VLOOKUP(C454,'SNP1.24+CHU192+DER12.23+FD1.24'!$A$2:$C$50000,2, FALSE)</f>
        <v>CARGA, MANOBRA E DESCARGA DE SOLOS E MATERIAIS GRANULARES EM CAMINHÃO BASCULANTE 10 M³ - CARGA COM PÁ CARREGADEIRA (CAÇAMBA DE 1,7 A 2,8 M³ / 128 HP) E DESCARGA LIVRE (UNIDADE: M3). AF_07/2020</v>
      </c>
      <c r="C454" s="38" t="s">
        <v>11353</v>
      </c>
      <c r="D454" s="623" t="str">
        <f>VLOOKUP(C454,'SNP1.24+CHU192+DER12.23+FD1.24'!$A$2:$D$50000,3, FALSE)</f>
        <v>M3</v>
      </c>
      <c r="E454" s="624">
        <f>'MCQ OUR'!E454</f>
        <v>614.390787133</v>
      </c>
      <c r="F454" s="625" t="str">
        <f>VLOOKUP(C454,'SNP1.24+CHU192+DER12.23+FD1.24'!$A$2:$D$50000,4, FALSE)</f>
        <v>8,59</v>
      </c>
      <c r="G454" s="424">
        <f>ROUND(E454*F454,2)</f>
        <v>5277.62</v>
      </c>
      <c r="H454" s="425">
        <f ca="1">IF(K454="",$G$10,$G$9)</f>
        <v>0.32779999999999998</v>
      </c>
      <c r="I454" s="426">
        <f ca="1">ROUND(F454*H454+F454,2)</f>
        <v>11.41</v>
      </c>
      <c r="J454" s="626">
        <f ca="1">ROUND(E454*I454,2)</f>
        <v>7010.2</v>
      </c>
      <c r="K454" s="603"/>
      <c r="L454" s="156" t="s">
        <v>29441</v>
      </c>
      <c r="M454" s="202"/>
      <c r="N454" s="22"/>
    </row>
    <row r="455" spans="1:22" s="39" customFormat="1" ht="50.45" customHeight="1" outlineLevel="2" x14ac:dyDescent="0.25">
      <c r="A455" s="317" t="s">
        <v>18662</v>
      </c>
      <c r="B455" s="422" t="str">
        <f>VLOOKUP(C455,'SNP1.24+CHU192+DER12.23+FD1.24'!$A$2:$C$50000,2, FALSE)</f>
        <v>TRANSPORTE COM CAMINHÃO BASCULANTE DE 10 M³, EM VIA URBANA PAVIMENTADA, DMT ATÉ 30 KM (UNIDADE: M3XKM). AF_07/2020</v>
      </c>
      <c r="C455" s="38" t="s">
        <v>6023</v>
      </c>
      <c r="D455" s="623" t="str">
        <f>VLOOKUP(C455,'SNP1.24+CHU192+DER12.23+FD1.24'!$A$2:$D$50000,3, FALSE)</f>
        <v>M3XKM</v>
      </c>
      <c r="E455" s="624">
        <f>'MCQ OUR'!E455</f>
        <v>6346.6568310838902</v>
      </c>
      <c r="F455" s="625" t="str">
        <f>VLOOKUP(C455,'SNP1.24+CHU192+DER12.23+FD1.24'!$A$2:$D$50000,4, FALSE)</f>
        <v>2,49</v>
      </c>
      <c r="G455" s="424">
        <f>ROUND(E455*F455,2)</f>
        <v>15803.18</v>
      </c>
      <c r="H455" s="425">
        <f ca="1">IF(K455="",$G$10,$G$9)</f>
        <v>0.32779999999999998</v>
      </c>
      <c r="I455" s="426">
        <f ca="1">ROUND(F455*H455+F455,2)</f>
        <v>3.31</v>
      </c>
      <c r="J455" s="626">
        <f ca="1">ROUND(E455*I455,2)</f>
        <v>21007.43</v>
      </c>
      <c r="K455" s="603"/>
      <c r="L455" s="156" t="s">
        <v>29442</v>
      </c>
      <c r="M455" s="202"/>
      <c r="N455" s="22"/>
    </row>
    <row r="456" spans="1:22" s="40" customFormat="1" ht="12.75" outlineLevel="1" thickBot="1" x14ac:dyDescent="0.25">
      <c r="A456" s="318"/>
      <c r="B456" s="10" t="s">
        <v>9</v>
      </c>
      <c r="C456" s="11"/>
      <c r="D456" s="12"/>
      <c r="E456" s="13"/>
      <c r="F456" s="13"/>
      <c r="G456" s="147">
        <f>SUM(G453:G455)</f>
        <v>61292.68</v>
      </c>
      <c r="H456" s="148"/>
      <c r="I456" s="149"/>
      <c r="J456" s="150">
        <f ca="1">SUM(J453:J455)</f>
        <v>81408.19</v>
      </c>
      <c r="K456" s="185"/>
      <c r="L456" s="209"/>
      <c r="M456" s="204"/>
      <c r="N456" s="16"/>
      <c r="O456" s="39"/>
      <c r="P456" s="39"/>
      <c r="Q456" s="39"/>
      <c r="R456" s="39"/>
      <c r="S456" s="39"/>
      <c r="T456" s="39"/>
      <c r="U456" s="39"/>
      <c r="V456" s="39"/>
    </row>
    <row r="457" spans="1:22" s="34" customFormat="1" outlineLevel="1" x14ac:dyDescent="0.25">
      <c r="A457" s="319" t="s">
        <v>54567</v>
      </c>
      <c r="B457" s="627" t="s">
        <v>29417</v>
      </c>
      <c r="C457" s="628"/>
      <c r="D457" s="629"/>
      <c r="E457" s="146"/>
      <c r="F457" s="146"/>
      <c r="G457" s="5"/>
      <c r="H457" s="5"/>
      <c r="I457" s="5"/>
      <c r="J457" s="17"/>
      <c r="K457" s="145"/>
      <c r="L457" s="210"/>
      <c r="M457" s="111"/>
      <c r="N457" s="6"/>
      <c r="O457" s="39"/>
      <c r="P457" s="39"/>
      <c r="Q457" s="39"/>
      <c r="R457" s="39"/>
      <c r="S457" s="39"/>
      <c r="T457" s="39"/>
      <c r="U457" s="39"/>
      <c r="V457" s="39"/>
    </row>
    <row r="458" spans="1:22" s="39" customFormat="1" ht="30.6" customHeight="1" outlineLevel="2" x14ac:dyDescent="0.25">
      <c r="A458" s="317" t="s">
        <v>54568</v>
      </c>
      <c r="B458" s="422" t="str">
        <f>VLOOKUP(C458,'SNP1.24+CHU192+DER12.23+FD1.24'!$A$2:$C$50000,2, FALSE)</f>
        <v>LIMPEZA DE SUPERFÍCIE COM JATO DE ALTA PRESSÃO. AF_04/2019</v>
      </c>
      <c r="C458" s="38" t="s">
        <v>7772</v>
      </c>
      <c r="D458" s="623" t="str">
        <f>VLOOKUP(C458,'SNP1.24+CHU192+DER12.23+FD1.24'!$A$2:$D$50000,3, FALSE)</f>
        <v>M2</v>
      </c>
      <c r="E458" s="624">
        <f>'MCQ OUR'!E458</f>
        <v>58.8</v>
      </c>
      <c r="F458" s="625" t="str">
        <f>VLOOKUP(C458,'SNP1.24+CHU192+DER12.23+FD1.24'!$A$2:$D$50000,4, FALSE)</f>
        <v>2,28</v>
      </c>
      <c r="G458" s="424">
        <f t="shared" ref="G458:G463" si="96">ROUND(E458*F458,2)</f>
        <v>134.06</v>
      </c>
      <c r="H458" s="425">
        <f t="shared" ref="H458:H463" ca="1" si="97">IF(K458="",$G$10,$G$9)</f>
        <v>0.32779999999999998</v>
      </c>
      <c r="I458" s="426">
        <f t="shared" ref="I458:I463" ca="1" si="98">ROUND(F458*H458+F458,2)</f>
        <v>3.03</v>
      </c>
      <c r="J458" s="626">
        <f t="shared" ref="J458:J463" ca="1" si="99">ROUND(E458*I458,2)</f>
        <v>178.16</v>
      </c>
      <c r="K458" s="603"/>
      <c r="L458" s="156" t="s">
        <v>18501</v>
      </c>
      <c r="M458" s="202"/>
      <c r="N458" s="22"/>
    </row>
    <row r="459" spans="1:22" s="39" customFormat="1" ht="36.6" customHeight="1" outlineLevel="2" x14ac:dyDescent="0.25">
      <c r="A459" s="317" t="s">
        <v>54569</v>
      </c>
      <c r="B459" s="422" t="str">
        <f>VLOOKUP(C459,'SNP1.24+CHU192+DER12.23+FD1.24'!$A$2:$C$50000,2, FALSE)</f>
        <v>ENCHIMENTO DE BRITA PARA DRENO, LANÇAMENTO MECANIZADO. AF_07/2021</v>
      </c>
      <c r="C459" s="38" t="s">
        <v>8850</v>
      </c>
      <c r="D459" s="623" t="str">
        <f>VLOOKUP(C459,'SNP1.24+CHU192+DER12.23+FD1.24'!$A$2:$D$50000,3, FALSE)</f>
        <v>M3</v>
      </c>
      <c r="E459" s="624">
        <f>'MCQ OUR'!E459</f>
        <v>356.11815792879997</v>
      </c>
      <c r="F459" s="625" t="str">
        <f>VLOOKUP(C459,'SNP1.24+CHU192+DER12.23+FD1.24'!$A$2:$D$50000,4, FALSE)</f>
        <v>102,53</v>
      </c>
      <c r="G459" s="424">
        <f t="shared" si="96"/>
        <v>36512.79</v>
      </c>
      <c r="H459" s="425">
        <f t="shared" ca="1" si="97"/>
        <v>0.32779999999999998</v>
      </c>
      <c r="I459" s="426">
        <f t="shared" ca="1" si="98"/>
        <v>136.13999999999999</v>
      </c>
      <c r="J459" s="626">
        <f t="shared" ca="1" si="99"/>
        <v>48481.93</v>
      </c>
      <c r="K459" s="603"/>
      <c r="L459" s="156" t="s">
        <v>29443</v>
      </c>
      <c r="M459" s="202"/>
      <c r="N459" s="22"/>
    </row>
    <row r="460" spans="1:22" s="39" customFormat="1" ht="48" outlineLevel="2" x14ac:dyDescent="0.25">
      <c r="A460" s="317" t="s">
        <v>54570</v>
      </c>
      <c r="B460" s="422" t="str">
        <f>VLOOKUP(C460,'SNP1.24+CHU192+DER12.23+FD1.24'!$A$2:$C$50000,2, FALSE)</f>
        <v xml:space="preserve">TUBO DRENO, CORRUGADO, ESPIRALADO, FLEXIVEL, PERFURADO, EM POLIETILENO DE ALTA DENSIDADE (PEAD), DN 65 MM, (2 1/2") PARA DRENAGEM - EM ROLO (NORMA DNIT 093/2006 - EM)                                                                                                                                                                                                                                                                                                                                    </v>
      </c>
      <c r="C460" s="38">
        <v>38051</v>
      </c>
      <c r="D460" s="623" t="str">
        <f>VLOOKUP(C460,'SNP1.24+CHU192+DER12.23+FD1.24'!$A$2:$D$50000,3, FALSE)</f>
        <v xml:space="preserve">M     </v>
      </c>
      <c r="E460" s="624">
        <f>'MCQ OUR'!E460</f>
        <v>163</v>
      </c>
      <c r="F460" s="625" t="str">
        <f>VLOOKUP(C460,'SNP1.24+CHU192+DER12.23+FD1.24'!$A$2:$D$50000,4, FALSE)</f>
        <v>7,49</v>
      </c>
      <c r="G460" s="424">
        <f t="shared" si="96"/>
        <v>1220.8699999999999</v>
      </c>
      <c r="H460" s="425">
        <f t="shared" ca="1" si="97"/>
        <v>0.32779999999999998</v>
      </c>
      <c r="I460" s="426">
        <f t="shared" ca="1" si="98"/>
        <v>9.9499999999999993</v>
      </c>
      <c r="J460" s="626">
        <f t="shared" ca="1" si="99"/>
        <v>1621.85</v>
      </c>
      <c r="K460" s="603"/>
      <c r="L460" s="156" t="s">
        <v>18501</v>
      </c>
      <c r="M460" s="202"/>
      <c r="N460" s="22"/>
    </row>
    <row r="461" spans="1:22" s="39" customFormat="1" ht="49.9" customHeight="1" outlineLevel="2" x14ac:dyDescent="0.25">
      <c r="A461" s="317" t="s">
        <v>54571</v>
      </c>
      <c r="B461" s="422" t="str">
        <f>VLOOKUP(C461,'SNP1.24+CHU192+DER12.23+FD1.24'!$A$2:$C$50000,2, FALSE)</f>
        <v>GEOTÊXTIL NÃO TECIDO 100% POLIÉSTER, RESISTÊNCIA A TRAÇÃO DE 9 KN/M (RT - 9), INSTALADO EM DRENO - FORNECIMENTO E INSTALAÇÃO. AF_07/2021</v>
      </c>
      <c r="C461" s="38" t="s">
        <v>8842</v>
      </c>
      <c r="D461" s="623" t="str">
        <f>VLOOKUP(C461,'SNP1.24+CHU192+DER12.23+FD1.24'!$A$2:$D$50000,3, FALSE)</f>
        <v>M2</v>
      </c>
      <c r="E461" s="624">
        <f>'MCQ OUR'!E461</f>
        <v>3833.1878306025001</v>
      </c>
      <c r="F461" s="625" t="str">
        <f>VLOOKUP(C461,'SNP1.24+CHU192+DER12.23+FD1.24'!$A$2:$D$50000,4, FALSE)</f>
        <v>10,02</v>
      </c>
      <c r="G461" s="424">
        <f t="shared" si="96"/>
        <v>38408.54</v>
      </c>
      <c r="H461" s="425">
        <f t="shared" ca="1" si="97"/>
        <v>0.32779999999999998</v>
      </c>
      <c r="I461" s="426">
        <f t="shared" ca="1" si="98"/>
        <v>13.3</v>
      </c>
      <c r="J461" s="626">
        <f t="shared" ca="1" si="99"/>
        <v>50981.4</v>
      </c>
      <c r="K461" s="603"/>
      <c r="L461" s="156" t="s">
        <v>29443</v>
      </c>
      <c r="M461" s="202"/>
      <c r="N461" s="22"/>
    </row>
    <row r="462" spans="1:22" s="39" customFormat="1" ht="49.9" customHeight="1" outlineLevel="2" x14ac:dyDescent="0.25">
      <c r="A462" s="317" t="s">
        <v>54572</v>
      </c>
      <c r="B462" s="422" t="str">
        <f>VLOOKUP(C462,'SNP1.24+CHU192+DER12.23+FD1.24'!$A$2:$C$50000,2, FALSE)</f>
        <v>GRAUTE FGK=30 MPA; TRAÇO 1:0,9:1,2:0,6 (EM MASSA SECA DE CIMENTO/ AREIA GROSSA/ BRITA 0/ ADITIVO) - PREPARO MECÂNICO COM BETONEIRA 400 L. AF_09/2021</v>
      </c>
      <c r="C462" s="38" t="s">
        <v>3299</v>
      </c>
      <c r="D462" s="623" t="str">
        <f>VLOOKUP(C462,'SNP1.24+CHU192+DER12.23+FD1.24'!$A$2:$D$50000,3, FALSE)</f>
        <v>M3</v>
      </c>
      <c r="E462" s="624">
        <f>'MCQ OUR'!E462</f>
        <v>0.22840360339302043</v>
      </c>
      <c r="F462" s="625" t="str">
        <f>VLOOKUP(C462,'SNP1.24+CHU192+DER12.23+FD1.24'!$A$2:$D$50000,4, FALSE)</f>
        <v>598,57</v>
      </c>
      <c r="G462" s="424">
        <f t="shared" si="96"/>
        <v>136.72</v>
      </c>
      <c r="H462" s="425">
        <f t="shared" ca="1" si="97"/>
        <v>0.32779999999999998</v>
      </c>
      <c r="I462" s="426">
        <f t="shared" ca="1" si="98"/>
        <v>794.78</v>
      </c>
      <c r="J462" s="626">
        <f t="shared" ca="1" si="99"/>
        <v>181.53</v>
      </c>
      <c r="K462" s="603"/>
      <c r="L462" s="156" t="s">
        <v>18520</v>
      </c>
      <c r="M462" s="202"/>
      <c r="N462" s="22"/>
    </row>
    <row r="463" spans="1:22" s="39" customFormat="1" ht="42.6" customHeight="1" outlineLevel="2" x14ac:dyDescent="0.25">
      <c r="A463" s="317" t="s">
        <v>54573</v>
      </c>
      <c r="B463" s="422" t="str">
        <f>VLOOKUP(C463,'SNP1.24+CHU192+DER12.23+FD1.24'!$A$2:$C$50000,2, FALSE)</f>
        <v xml:space="preserve">JUNTA DILATACAO ELASTICA PARA CONCRETO (FUGENBAND) O-22, ATE 30 MCA                                                                                                                                                                                                                                                                                                                                                                                                                                       </v>
      </c>
      <c r="C463" s="38">
        <v>3681</v>
      </c>
      <c r="D463" s="623" t="str">
        <f>VLOOKUP(C463,'SNP1.24+CHU192+DER12.23+FD1.24'!$A$2:$D$50000,3, FALSE)</f>
        <v xml:space="preserve">M     </v>
      </c>
      <c r="E463" s="624">
        <f>'MCQ OUR'!E463</f>
        <v>142.37890000000002</v>
      </c>
      <c r="F463" s="625" t="str">
        <f>VLOOKUP(C463,'SNP1.24+CHU192+DER12.23+FD1.24'!$A$2:$D$50000,4, FALSE)</f>
        <v>128,78</v>
      </c>
      <c r="G463" s="424">
        <f t="shared" si="96"/>
        <v>18335.55</v>
      </c>
      <c r="H463" s="425">
        <f t="shared" ca="1" si="97"/>
        <v>0.32779999999999998</v>
      </c>
      <c r="I463" s="426">
        <f t="shared" ca="1" si="98"/>
        <v>170.99</v>
      </c>
      <c r="J463" s="626">
        <f t="shared" ca="1" si="99"/>
        <v>24345.37</v>
      </c>
      <c r="K463" s="603"/>
      <c r="L463" s="156" t="s">
        <v>18505</v>
      </c>
      <c r="M463" s="202"/>
      <c r="N463" s="22"/>
    </row>
    <row r="464" spans="1:22" s="40" customFormat="1" ht="12.75" outlineLevel="1" thickBot="1" x14ac:dyDescent="0.25">
      <c r="A464" s="318"/>
      <c r="B464" s="10" t="s">
        <v>9</v>
      </c>
      <c r="C464" s="11"/>
      <c r="D464" s="12"/>
      <c r="E464" s="13"/>
      <c r="F464" s="13"/>
      <c r="G464" s="147">
        <f>SUM(G458:G463)</f>
        <v>94748.530000000013</v>
      </c>
      <c r="H464" s="148"/>
      <c r="I464" s="149"/>
      <c r="J464" s="150">
        <f ca="1">SUM(J458:J463)</f>
        <v>125790.23999999999</v>
      </c>
      <c r="K464" s="185"/>
      <c r="L464" s="209"/>
      <c r="M464" s="204"/>
      <c r="N464" s="16"/>
      <c r="O464" s="39"/>
      <c r="P464" s="39"/>
      <c r="Q464" s="39"/>
      <c r="R464" s="39"/>
      <c r="S464" s="39"/>
      <c r="T464" s="39"/>
      <c r="U464" s="39"/>
      <c r="V464" s="39"/>
    </row>
    <row r="465" spans="1:22" s="34" customFormat="1" ht="14.45" customHeight="1" outlineLevel="1" x14ac:dyDescent="0.25">
      <c r="A465" s="319" t="s">
        <v>54574</v>
      </c>
      <c r="B465" s="627" t="s">
        <v>29415</v>
      </c>
      <c r="C465" s="628"/>
      <c r="D465" s="629"/>
      <c r="E465" s="146"/>
      <c r="F465" s="146"/>
      <c r="G465" s="5"/>
      <c r="H465" s="5"/>
      <c r="I465" s="5"/>
      <c r="J465" s="17"/>
      <c r="K465" s="145"/>
      <c r="L465" s="210"/>
      <c r="M465" s="111"/>
      <c r="N465" s="6"/>
      <c r="O465" s="39"/>
      <c r="P465" s="39"/>
      <c r="Q465" s="39"/>
      <c r="R465" s="39"/>
      <c r="S465" s="39"/>
      <c r="T465" s="39"/>
      <c r="U465" s="39"/>
      <c r="V465" s="39"/>
    </row>
    <row r="466" spans="1:22" s="39" customFormat="1" ht="39" customHeight="1" outlineLevel="2" x14ac:dyDescent="0.25">
      <c r="A466" s="317" t="s">
        <v>54575</v>
      </c>
      <c r="B466" s="422" t="str">
        <f>VLOOKUP(C466,'SNP1.24+CHU192+DER12.23+FD1.24'!$A$2:$C$50000,2, FALSE)</f>
        <v>FABRICAÇÃO, MONTAGEM E DESMONTAGEM DE FÔRMA PARA SAPATA, EM CHAPA DE MADEIRA COMPENSADA RESINADA, E=17 MM, 2 UTILIZAÇÕES. AF_01/2024</v>
      </c>
      <c r="C466" s="38" t="s">
        <v>3200</v>
      </c>
      <c r="D466" s="623" t="str">
        <f>VLOOKUP(C466,'SNP1.24+CHU192+DER12.23+FD1.24'!$A$2:$D$50000,3, FALSE)</f>
        <v>M2</v>
      </c>
      <c r="E466" s="624">
        <f>'MCQ OUR'!E466</f>
        <v>804.85288745266769</v>
      </c>
      <c r="F466" s="625" t="str">
        <f>VLOOKUP(C466,'SNP1.24+CHU192+DER12.23+FD1.24'!$A$2:$D$50000,4, FALSE)</f>
        <v>241,23</v>
      </c>
      <c r="G466" s="424">
        <f t="shared" ref="G466:G474" si="100">ROUND(E466*F466,2)</f>
        <v>194154.66</v>
      </c>
      <c r="H466" s="425">
        <f t="shared" ref="H466:H474" ca="1" si="101">IF(K466="",$G$10,$G$9)</f>
        <v>0.32779999999999998</v>
      </c>
      <c r="I466" s="426">
        <f t="shared" ref="I466:I474" ca="1" si="102">ROUND(F466*H466+F466,2)</f>
        <v>320.31</v>
      </c>
      <c r="J466" s="626">
        <f t="shared" ref="J466:J474" ca="1" si="103">ROUND(E466*I466,2)</f>
        <v>257802.43</v>
      </c>
      <c r="K466" s="603"/>
      <c r="L466" s="156" t="s">
        <v>18501</v>
      </c>
      <c r="M466" s="202"/>
      <c r="N466" s="22"/>
    </row>
    <row r="467" spans="1:22" s="39" customFormat="1" ht="39" customHeight="1" outlineLevel="2" x14ac:dyDescent="0.25">
      <c r="A467" s="317" t="s">
        <v>54576</v>
      </c>
      <c r="B467" s="422" t="str">
        <f>VLOOKUP(C467,'SNP1.24+CHU192+DER12.23+FD1.24'!$A$2:$C$50000,2, FALSE)</f>
        <v>FABRICAÇÃO, MONTAGEM E DESMONTAGEM DE FÔRMA PARA SAPATA, EM MADEIRA SERRADA, E=25 MM, 4 UTILIZAÇÕES. AF_01/2024</v>
      </c>
      <c r="C467" s="38" t="s">
        <v>3197</v>
      </c>
      <c r="D467" s="623" t="str">
        <f>VLOOKUP(C467,'SNP1.24+CHU192+DER12.23+FD1.24'!$A$2:$D$50000,3, FALSE)</f>
        <v>M2</v>
      </c>
      <c r="E467" s="624">
        <f>'MCQ OUR'!E467</f>
        <v>899.91801304549358</v>
      </c>
      <c r="F467" s="625" t="str">
        <f>VLOOKUP(C467,'SNP1.24+CHU192+DER12.23+FD1.24'!$A$2:$D$50000,4, FALSE)</f>
        <v>134,81</v>
      </c>
      <c r="G467" s="424">
        <f t="shared" si="100"/>
        <v>121317.95</v>
      </c>
      <c r="H467" s="425">
        <f t="shared" ca="1" si="101"/>
        <v>0.32779999999999998</v>
      </c>
      <c r="I467" s="426">
        <f t="shared" ca="1" si="102"/>
        <v>179</v>
      </c>
      <c r="J467" s="626">
        <f t="shared" ca="1" si="103"/>
        <v>161085.32</v>
      </c>
      <c r="K467" s="603"/>
      <c r="L467" s="156" t="s">
        <v>18501</v>
      </c>
      <c r="M467" s="202"/>
      <c r="N467" s="22"/>
    </row>
    <row r="468" spans="1:22" s="39" customFormat="1" ht="40.15" customHeight="1" outlineLevel="2" x14ac:dyDescent="0.25">
      <c r="A468" s="317" t="s">
        <v>54577</v>
      </c>
      <c r="B468" s="422" t="str">
        <f>VLOOKUP(C468,'SNP1.24+CHU192+DER12.23+FD1.24'!$A$2:$C$50000,2, FALSE)</f>
        <v>ARMAÇÃO DE PILAR OU VIGA DE ESTRUTURA CONVENCIONAL DE CONCRETO ARMADO UTILIZANDO AÇO CA-50 DE 6,3 MM - MONTAGEM. AF_06/2022</v>
      </c>
      <c r="C468" s="38" t="s">
        <v>3224</v>
      </c>
      <c r="D468" s="623" t="str">
        <f>VLOOKUP(C468,'SNP1.24+CHU192+DER12.23+FD1.24'!$A$2:$D$50000,3, FALSE)</f>
        <v>KG</v>
      </c>
      <c r="E468" s="624">
        <f>'MCQ OUR'!E468</f>
        <v>276</v>
      </c>
      <c r="F468" s="625" t="str">
        <f>VLOOKUP(C468,'SNP1.24+CHU192+DER12.23+FD1.24'!$A$2:$D$50000,4, FALSE)</f>
        <v>13,04</v>
      </c>
      <c r="G468" s="424">
        <f t="shared" si="100"/>
        <v>3599.04</v>
      </c>
      <c r="H468" s="425">
        <f t="shared" ca="1" si="101"/>
        <v>0.32779999999999998</v>
      </c>
      <c r="I468" s="426">
        <f t="shared" ca="1" si="102"/>
        <v>17.309999999999999</v>
      </c>
      <c r="J468" s="626">
        <f t="shared" ca="1" si="103"/>
        <v>4777.5600000000004</v>
      </c>
      <c r="K468" s="603"/>
      <c r="L468" s="156" t="s">
        <v>18513</v>
      </c>
      <c r="M468" s="202"/>
      <c r="N468" s="22"/>
    </row>
    <row r="469" spans="1:22" s="39" customFormat="1" ht="36" outlineLevel="2" x14ac:dyDescent="0.25">
      <c r="A469" s="317" t="s">
        <v>54578</v>
      </c>
      <c r="B469" s="422" t="str">
        <f>VLOOKUP(C469,'SNP1.24+CHU192+DER12.23+FD1.24'!$A$2:$C$50000,2, FALSE)</f>
        <v>ARMAÇÃO DE PILAR OU VIGA DE ESTRUTURA CONVENCIONAL DE CONCRETO ARMADO UTILIZANDO AÇO CA-50 DE 8,0 MM - MONTAGEM. AF_06/2022</v>
      </c>
      <c r="C469" s="38" t="s">
        <v>3225</v>
      </c>
      <c r="D469" s="623" t="str">
        <f>VLOOKUP(C469,'SNP1.24+CHU192+DER12.23+FD1.24'!$A$2:$D$50000,3, FALSE)</f>
        <v>KG</v>
      </c>
      <c r="E469" s="624">
        <f>'MCQ OUR'!E469</f>
        <v>39765</v>
      </c>
      <c r="F469" s="625" t="str">
        <f>VLOOKUP(C469,'SNP1.24+CHU192+DER12.23+FD1.24'!$A$2:$D$50000,4, FALSE)</f>
        <v>12,11</v>
      </c>
      <c r="G469" s="424">
        <f t="shared" si="100"/>
        <v>481554.15</v>
      </c>
      <c r="H469" s="425">
        <f t="shared" ca="1" si="101"/>
        <v>0.32779999999999998</v>
      </c>
      <c r="I469" s="426">
        <f t="shared" ca="1" si="102"/>
        <v>16.079999999999998</v>
      </c>
      <c r="J469" s="626">
        <f t="shared" ca="1" si="103"/>
        <v>639421.19999999995</v>
      </c>
      <c r="K469" s="603"/>
      <c r="L469" s="156" t="s">
        <v>18513</v>
      </c>
      <c r="M469" s="202"/>
      <c r="N469" s="22"/>
    </row>
    <row r="470" spans="1:22" s="39" customFormat="1" ht="40.15" customHeight="1" outlineLevel="2" x14ac:dyDescent="0.25">
      <c r="A470" s="317" t="s">
        <v>54579</v>
      </c>
      <c r="B470" s="422" t="str">
        <f>VLOOKUP(C470,'SNP1.24+CHU192+DER12.23+FD1.24'!$A$2:$C$50000,2, FALSE)</f>
        <v>ARMAÇÃO DE PILAR OU VIGA DE ESTRUTURA CONVENCIONAL DE CONCRETO ARMADO UTILIZANDO AÇO CA-50 DE 10,0 MM - MONTAGEM. AF_06/2022</v>
      </c>
      <c r="C470" s="38" t="s">
        <v>3226</v>
      </c>
      <c r="D470" s="623" t="str">
        <f>VLOOKUP(C470,'SNP1.24+CHU192+DER12.23+FD1.24'!$A$2:$D$50000,3, FALSE)</f>
        <v>KG</v>
      </c>
      <c r="E470" s="624">
        <f>'MCQ OUR'!E470</f>
        <v>0</v>
      </c>
      <c r="F470" s="625" t="str">
        <f>VLOOKUP(C470,'SNP1.24+CHU192+DER12.23+FD1.24'!$A$2:$D$50000,4, FALSE)</f>
        <v>10,72</v>
      </c>
      <c r="G470" s="424">
        <f t="shared" si="100"/>
        <v>0</v>
      </c>
      <c r="H470" s="425">
        <f t="shared" ca="1" si="101"/>
        <v>0.32779999999999998</v>
      </c>
      <c r="I470" s="426">
        <f t="shared" ca="1" si="102"/>
        <v>14.23</v>
      </c>
      <c r="J470" s="626">
        <f t="shared" ca="1" si="103"/>
        <v>0</v>
      </c>
      <c r="K470" s="603"/>
      <c r="L470" s="156" t="s">
        <v>18513</v>
      </c>
      <c r="M470" s="202"/>
      <c r="N470" s="22"/>
    </row>
    <row r="471" spans="1:22" s="39" customFormat="1" ht="36" outlineLevel="2" x14ac:dyDescent="0.25">
      <c r="A471" s="317" t="s">
        <v>54580</v>
      </c>
      <c r="B471" s="422" t="str">
        <f>VLOOKUP(C471,'SNP1.24+CHU192+DER12.23+FD1.24'!$A$2:$C$50000,2, FALSE)</f>
        <v>ARMAÇÃO DE PILAR OU VIGA DE ESTRUTURA CONVENCIONAL DE CONCRETO ARMADO UTILIZANDO AÇO CA-50 DE 12,5 MM - MONTAGEM. AF_06/2022</v>
      </c>
      <c r="C471" s="38" t="s">
        <v>3227</v>
      </c>
      <c r="D471" s="623" t="str">
        <f>VLOOKUP(C471,'SNP1.24+CHU192+DER12.23+FD1.24'!$A$2:$D$50000,3, FALSE)</f>
        <v>KG</v>
      </c>
      <c r="E471" s="624">
        <f>'MCQ OUR'!E471</f>
        <v>4654</v>
      </c>
      <c r="F471" s="625" t="str">
        <f>VLOOKUP(C471,'SNP1.24+CHU192+DER12.23+FD1.24'!$A$2:$D$50000,4, FALSE)</f>
        <v>8,97</v>
      </c>
      <c r="G471" s="424">
        <f t="shared" si="100"/>
        <v>41746.379999999997</v>
      </c>
      <c r="H471" s="425">
        <f t="shared" ca="1" si="101"/>
        <v>0.32779999999999998</v>
      </c>
      <c r="I471" s="426">
        <f t="shared" ca="1" si="102"/>
        <v>11.91</v>
      </c>
      <c r="J471" s="626">
        <f t="shared" ca="1" si="103"/>
        <v>55429.14</v>
      </c>
      <c r="K471" s="603"/>
      <c r="L471" s="156" t="s">
        <v>18513</v>
      </c>
      <c r="M471" s="202"/>
      <c r="N471" s="22"/>
    </row>
    <row r="472" spans="1:22" s="39" customFormat="1" ht="36" outlineLevel="2" x14ac:dyDescent="0.25">
      <c r="A472" s="317" t="s">
        <v>54581</v>
      </c>
      <c r="B472" s="422" t="str">
        <f>VLOOKUP(C472,'SNP1.24+CHU192+DER12.23+FD1.24'!$A$2:$C$50000,2, FALSE)</f>
        <v>ARMAÇÃO DE PILAR OU VIGA DE ESTRUTURA CONVENCIONAL DE CONCRETO ARMADO UTILIZANDO AÇO CA-50 DE 16,0 MM - MONTAGEM. AF_06/2022</v>
      </c>
      <c r="C472" s="38" t="s">
        <v>3228</v>
      </c>
      <c r="D472" s="623" t="str">
        <f>VLOOKUP(C472,'SNP1.24+CHU192+DER12.23+FD1.24'!$A$2:$D$50000,3, FALSE)</f>
        <v>KG</v>
      </c>
      <c r="E472" s="624">
        <f>'MCQ OUR'!E472</f>
        <v>37720</v>
      </c>
      <c r="F472" s="625" t="str">
        <f>VLOOKUP(C472,'SNP1.24+CHU192+DER12.23+FD1.24'!$A$2:$D$50000,4, FALSE)</f>
        <v>8,64</v>
      </c>
      <c r="G472" s="424">
        <f t="shared" si="100"/>
        <v>325900.79999999999</v>
      </c>
      <c r="H472" s="425">
        <f t="shared" ca="1" si="101"/>
        <v>0.32779999999999998</v>
      </c>
      <c r="I472" s="426">
        <f t="shared" ca="1" si="102"/>
        <v>11.47</v>
      </c>
      <c r="J472" s="626">
        <f t="shared" ca="1" si="103"/>
        <v>432648.4</v>
      </c>
      <c r="K472" s="603"/>
      <c r="L472" s="156" t="s">
        <v>18513</v>
      </c>
      <c r="M472" s="202"/>
      <c r="N472" s="22"/>
    </row>
    <row r="473" spans="1:22" s="39" customFormat="1" ht="49.15" customHeight="1" outlineLevel="2" x14ac:dyDescent="0.25">
      <c r="A473" s="317" t="s">
        <v>54582</v>
      </c>
      <c r="B473" s="422" t="str">
        <f>VLOOKUP(C473,'SNP1.24+CHU192+DER12.23+FD1.24'!$A$2:$C$50000,2, FALSE)</f>
        <v xml:space="preserve">CONCRETO USINADO BOMBEAVEL, CLASSE DE RESISTENCIA C40, BRITA 0 E 1, SLUMP = 100 +/- 20 MM, COM BOMBEAMENTO (DISPONIBILIZACAO DE BOMBA), SEM O LANCAMENTO (NBR 8953)                                                                                                                                                                                                                                                                                                                                       </v>
      </c>
      <c r="C473" s="38">
        <v>34479</v>
      </c>
      <c r="D473" s="623" t="str">
        <f>VLOOKUP(C473,'SNP1.24+CHU192+DER12.23+FD1.24'!$A$2:$D$50000,3, FALSE)</f>
        <v xml:space="preserve">M3    </v>
      </c>
      <c r="E473" s="624">
        <f>'MCQ OUR'!E473</f>
        <v>744.64265266760015</v>
      </c>
      <c r="F473" s="625" t="str">
        <f>VLOOKUP(C473,'SNP1.24+CHU192+DER12.23+FD1.24'!$A$2:$D$50000,4, FALSE)</f>
        <v>529,25</v>
      </c>
      <c r="G473" s="424">
        <f t="shared" si="100"/>
        <v>394102.12</v>
      </c>
      <c r="H473" s="425">
        <f t="shared" ca="1" si="101"/>
        <v>0.32779999999999998</v>
      </c>
      <c r="I473" s="426">
        <f t="shared" ca="1" si="102"/>
        <v>702.74</v>
      </c>
      <c r="J473" s="626">
        <f t="shared" ca="1" si="103"/>
        <v>523290.18</v>
      </c>
      <c r="K473" s="603"/>
      <c r="L473" s="156" t="s">
        <v>18501</v>
      </c>
      <c r="M473" s="202"/>
      <c r="N473" s="22"/>
    </row>
    <row r="474" spans="1:22" s="39" customFormat="1" ht="45" customHeight="1" outlineLevel="2" x14ac:dyDescent="0.25">
      <c r="A474" s="317" t="s">
        <v>54583</v>
      </c>
      <c r="B474" s="422" t="str">
        <f>VLOOKUP(C474,'SNP1.24+CHU192+DER12.23+FD1.24'!$A$2:$C$50000,2, FALSE)</f>
        <v>LANÇAMENTO COM USO DE BOMBA, ADENSAMENTO E ACABAMENTO DE CONCRETO EM ESTRUTURAS. AF_02/2022</v>
      </c>
      <c r="C474" s="38" t="s">
        <v>12933</v>
      </c>
      <c r="D474" s="623" t="str">
        <f>VLOOKUP(C474,'SNP1.24+CHU192+DER12.23+FD1.24'!$A$2:$D$50000,3, FALSE)</f>
        <v>M3</v>
      </c>
      <c r="E474" s="624">
        <f>'MCQ OUR'!E474</f>
        <v>744.64265266760015</v>
      </c>
      <c r="F474" s="625" t="str">
        <f>VLOOKUP(C474,'SNP1.24+CHU192+DER12.23+FD1.24'!$A$2:$D$50000,4, FALSE)</f>
        <v>47,37</v>
      </c>
      <c r="G474" s="424">
        <f t="shared" si="100"/>
        <v>35273.72</v>
      </c>
      <c r="H474" s="425">
        <f t="shared" ca="1" si="101"/>
        <v>0.32779999999999998</v>
      </c>
      <c r="I474" s="426">
        <f t="shared" ca="1" si="102"/>
        <v>62.9</v>
      </c>
      <c r="J474" s="626">
        <f t="shared" ca="1" si="103"/>
        <v>46838.02</v>
      </c>
      <c r="K474" s="603"/>
      <c r="L474" s="156" t="s">
        <v>18514</v>
      </c>
      <c r="M474" s="202"/>
      <c r="N474" s="22"/>
    </row>
    <row r="475" spans="1:22" s="40" customFormat="1" ht="12.75" outlineLevel="1" thickBot="1" x14ac:dyDescent="0.25">
      <c r="A475" s="318"/>
      <c r="B475" s="10" t="s">
        <v>9</v>
      </c>
      <c r="C475" s="11"/>
      <c r="D475" s="12"/>
      <c r="E475" s="13"/>
      <c r="F475" s="13"/>
      <c r="G475" s="147">
        <f>SUM(G466:G474)</f>
        <v>1597648.82</v>
      </c>
      <c r="H475" s="148"/>
      <c r="I475" s="149"/>
      <c r="J475" s="150">
        <f ca="1">SUM(J466:J474)</f>
        <v>2121292.2499999995</v>
      </c>
      <c r="K475" s="185"/>
      <c r="L475" s="209"/>
      <c r="M475" s="204"/>
      <c r="N475" s="16"/>
      <c r="O475" s="39"/>
      <c r="P475" s="39"/>
      <c r="Q475" s="39"/>
      <c r="R475" s="39"/>
      <c r="S475" s="39"/>
      <c r="T475" s="39"/>
      <c r="U475" s="39"/>
      <c r="V475" s="39"/>
    </row>
    <row r="476" spans="1:22" s="34" customFormat="1" ht="14.45" customHeight="1" outlineLevel="1" x14ac:dyDescent="0.25">
      <c r="A476" s="319" t="s">
        <v>54584</v>
      </c>
      <c r="B476" s="627" t="s">
        <v>29416</v>
      </c>
      <c r="C476" s="628"/>
      <c r="D476" s="629"/>
      <c r="E476" s="146"/>
      <c r="F476" s="146"/>
      <c r="G476" s="5"/>
      <c r="H476" s="5"/>
      <c r="I476" s="5"/>
      <c r="J476" s="17"/>
      <c r="K476" s="145"/>
      <c r="L476" s="210"/>
      <c r="M476" s="111"/>
      <c r="N476" s="6"/>
      <c r="O476" s="39"/>
      <c r="P476" s="39"/>
      <c r="Q476" s="39"/>
      <c r="R476" s="39"/>
      <c r="S476" s="39"/>
      <c r="T476" s="39"/>
      <c r="U476" s="39"/>
      <c r="V476" s="39"/>
    </row>
    <row r="477" spans="1:22" s="39" customFormat="1" ht="39" customHeight="1" outlineLevel="2" x14ac:dyDescent="0.25">
      <c r="A477" s="317" t="s">
        <v>54585</v>
      </c>
      <c r="B477" s="422" t="str">
        <f>VLOOKUP(C477,'SNP1.24+CHU192+DER12.23+FD1.24'!$A$2:$C$50000,2, FALSE)</f>
        <v>FABRICAÇÃO, MONTAGEM E DESMONTAGEM DE FÔRMA PARA SAPATA, EM CHAPA DE MADEIRA COMPENSADA RESINADA, E=17 MM, 2 UTILIZAÇÕES. AF_01/2024</v>
      </c>
      <c r="C477" s="38" t="s">
        <v>3200</v>
      </c>
      <c r="D477" s="623" t="str">
        <f>VLOOKUP(C477,'SNP1.24+CHU192+DER12.23+FD1.24'!$A$2:$D$50000,3, FALSE)</f>
        <v>M2</v>
      </c>
      <c r="E477" s="624">
        <f>'MCQ OUR'!E477</f>
        <v>263.43819009399527</v>
      </c>
      <c r="F477" s="625" t="str">
        <f>VLOOKUP(C477,'SNP1.24+CHU192+DER12.23+FD1.24'!$A$2:$D$50000,4, FALSE)</f>
        <v>241,23</v>
      </c>
      <c r="G477" s="424">
        <f t="shared" ref="G477:G486" si="104">ROUND(E477*F477,2)</f>
        <v>63549.19</v>
      </c>
      <c r="H477" s="425">
        <f t="shared" ref="H477:H486" ca="1" si="105">IF(K477="",$G$10,$G$9)</f>
        <v>0.32779999999999998</v>
      </c>
      <c r="I477" s="426">
        <f t="shared" ref="I477:I486" ca="1" si="106">ROUND(F477*H477+F477,2)</f>
        <v>320.31</v>
      </c>
      <c r="J477" s="626">
        <f t="shared" ref="J477:J486" ca="1" si="107">ROUND(E477*I477,2)</f>
        <v>84381.89</v>
      </c>
      <c r="K477" s="603"/>
      <c r="L477" s="156" t="s">
        <v>18501</v>
      </c>
      <c r="M477" s="202"/>
      <c r="N477" s="22"/>
    </row>
    <row r="478" spans="1:22" s="39" customFormat="1" ht="39" customHeight="1" outlineLevel="2" x14ac:dyDescent="0.25">
      <c r="A478" s="317" t="s">
        <v>54586</v>
      </c>
      <c r="B478" s="422" t="str">
        <f>VLOOKUP(C478,'SNP1.24+CHU192+DER12.23+FD1.24'!$A$2:$C$50000,2, FALSE)</f>
        <v>FABRICAÇÃO, MONTAGEM E DESMONTAGEM DE FÔRMA PARA SAPATA, EM MADEIRA SERRADA, E=25 MM, 4 UTILIZAÇÕES. AF_01/2024</v>
      </c>
      <c r="C478" s="38" t="s">
        <v>3197</v>
      </c>
      <c r="D478" s="623" t="str">
        <f>VLOOKUP(C478,'SNP1.24+CHU192+DER12.23+FD1.24'!$A$2:$D$50000,3, FALSE)</f>
        <v>M2</v>
      </c>
      <c r="E478" s="624">
        <f>'MCQ OUR'!E478</f>
        <v>414.17956772736676</v>
      </c>
      <c r="F478" s="625" t="str">
        <f>VLOOKUP(C478,'SNP1.24+CHU192+DER12.23+FD1.24'!$A$2:$D$50000,4, FALSE)</f>
        <v>134,81</v>
      </c>
      <c r="G478" s="424">
        <f t="shared" si="104"/>
        <v>55835.55</v>
      </c>
      <c r="H478" s="425">
        <f t="shared" ca="1" si="105"/>
        <v>0.32779999999999998</v>
      </c>
      <c r="I478" s="426">
        <f t="shared" ca="1" si="106"/>
        <v>179</v>
      </c>
      <c r="J478" s="626">
        <f t="shared" ca="1" si="107"/>
        <v>74138.14</v>
      </c>
      <c r="K478" s="603"/>
      <c r="L478" s="156" t="s">
        <v>18501</v>
      </c>
      <c r="M478" s="202"/>
      <c r="N478" s="22"/>
    </row>
    <row r="479" spans="1:22" s="39" customFormat="1" ht="40.15" customHeight="1" outlineLevel="2" x14ac:dyDescent="0.25">
      <c r="A479" s="317" t="s">
        <v>54587</v>
      </c>
      <c r="B479" s="422" t="str">
        <f>VLOOKUP(C479,'SNP1.24+CHU192+DER12.23+FD1.24'!$A$2:$C$50000,2, FALSE)</f>
        <v>ARMAÇÃO DE PILAR OU VIGA DE ESTRUTURA CONVENCIONAL DE CONCRETO ARMADO UTILIZANDO AÇO CA-50 DE 6,3 MM - MONTAGEM. AF_06/2022</v>
      </c>
      <c r="C479" s="38" t="s">
        <v>3224</v>
      </c>
      <c r="D479" s="623" t="str">
        <f>VLOOKUP(C479,'SNP1.24+CHU192+DER12.23+FD1.24'!$A$2:$D$50000,3, FALSE)</f>
        <v>KG</v>
      </c>
      <c r="E479" s="624">
        <f>'MCQ OUR'!E479</f>
        <v>224</v>
      </c>
      <c r="F479" s="625" t="str">
        <f>VLOOKUP(C479,'SNP1.24+CHU192+DER12.23+FD1.24'!$A$2:$D$50000,4, FALSE)</f>
        <v>13,04</v>
      </c>
      <c r="G479" s="424">
        <f t="shared" si="104"/>
        <v>2920.96</v>
      </c>
      <c r="H479" s="425">
        <f t="shared" ca="1" si="105"/>
        <v>0.32779999999999998</v>
      </c>
      <c r="I479" s="426">
        <f t="shared" ca="1" si="106"/>
        <v>17.309999999999999</v>
      </c>
      <c r="J479" s="626">
        <f t="shared" ca="1" si="107"/>
        <v>3877.44</v>
      </c>
      <c r="K479" s="603"/>
      <c r="L479" s="156" t="s">
        <v>18513</v>
      </c>
      <c r="M479" s="202"/>
      <c r="N479" s="22"/>
    </row>
    <row r="480" spans="1:22" s="39" customFormat="1" ht="36" outlineLevel="2" x14ac:dyDescent="0.25">
      <c r="A480" s="317" t="s">
        <v>54588</v>
      </c>
      <c r="B480" s="422" t="str">
        <f>VLOOKUP(C480,'SNP1.24+CHU192+DER12.23+FD1.24'!$A$2:$C$50000,2, FALSE)</f>
        <v>ARMAÇÃO DE PILAR OU VIGA DE ESTRUTURA CONVENCIONAL DE CONCRETO ARMADO UTILIZANDO AÇO CA-50 DE 8,0 MM - MONTAGEM. AF_06/2022</v>
      </c>
      <c r="C480" s="38" t="s">
        <v>3225</v>
      </c>
      <c r="D480" s="623" t="str">
        <f>VLOOKUP(C480,'SNP1.24+CHU192+DER12.23+FD1.24'!$A$2:$D$50000,3, FALSE)</f>
        <v>KG</v>
      </c>
      <c r="E480" s="624">
        <f>'MCQ OUR'!E480</f>
        <v>2296</v>
      </c>
      <c r="F480" s="625" t="str">
        <f>VLOOKUP(C480,'SNP1.24+CHU192+DER12.23+FD1.24'!$A$2:$D$50000,4, FALSE)</f>
        <v>12,11</v>
      </c>
      <c r="G480" s="424">
        <f t="shared" si="104"/>
        <v>27804.560000000001</v>
      </c>
      <c r="H480" s="425">
        <f t="shared" ca="1" si="105"/>
        <v>0.32779999999999998</v>
      </c>
      <c r="I480" s="426">
        <f t="shared" ca="1" si="106"/>
        <v>16.079999999999998</v>
      </c>
      <c r="J480" s="626">
        <f t="shared" ca="1" si="107"/>
        <v>36919.68</v>
      </c>
      <c r="K480" s="603"/>
      <c r="L480" s="156" t="s">
        <v>18513</v>
      </c>
      <c r="M480" s="202"/>
      <c r="N480" s="22"/>
    </row>
    <row r="481" spans="1:22" s="39" customFormat="1" ht="40.15" customHeight="1" outlineLevel="2" x14ac:dyDescent="0.25">
      <c r="A481" s="317" t="s">
        <v>54589</v>
      </c>
      <c r="B481" s="422" t="str">
        <f>VLOOKUP(C481,'SNP1.24+CHU192+DER12.23+FD1.24'!$A$2:$C$50000,2, FALSE)</f>
        <v>ARMAÇÃO DE PILAR OU VIGA DE ESTRUTURA CONVENCIONAL DE CONCRETO ARMADO UTILIZANDO AÇO CA-50 DE 10,0 MM - MONTAGEM. AF_06/2022</v>
      </c>
      <c r="C481" s="38" t="s">
        <v>3226</v>
      </c>
      <c r="D481" s="623" t="str">
        <f>VLOOKUP(C481,'SNP1.24+CHU192+DER12.23+FD1.24'!$A$2:$D$50000,3, FALSE)</f>
        <v>KG</v>
      </c>
      <c r="E481" s="624">
        <f>'MCQ OUR'!E481</f>
        <v>112</v>
      </c>
      <c r="F481" s="625" t="str">
        <f>VLOOKUP(C481,'SNP1.24+CHU192+DER12.23+FD1.24'!$A$2:$D$50000,4, FALSE)</f>
        <v>10,72</v>
      </c>
      <c r="G481" s="424">
        <f t="shared" si="104"/>
        <v>1200.6400000000001</v>
      </c>
      <c r="H481" s="425">
        <f t="shared" ca="1" si="105"/>
        <v>0.32779999999999998</v>
      </c>
      <c r="I481" s="426">
        <f t="shared" ca="1" si="106"/>
        <v>14.23</v>
      </c>
      <c r="J481" s="626">
        <f t="shared" ca="1" si="107"/>
        <v>1593.76</v>
      </c>
      <c r="K481" s="603"/>
      <c r="L481" s="156" t="s">
        <v>18513</v>
      </c>
      <c r="M481" s="202"/>
      <c r="N481" s="22"/>
    </row>
    <row r="482" spans="1:22" s="39" customFormat="1" ht="36" outlineLevel="2" x14ac:dyDescent="0.25">
      <c r="A482" s="317" t="s">
        <v>54590</v>
      </c>
      <c r="B482" s="422" t="str">
        <f>VLOOKUP(C482,'SNP1.24+CHU192+DER12.23+FD1.24'!$A$2:$C$50000,2, FALSE)</f>
        <v>ARMAÇÃO DE PILAR OU VIGA DE ESTRUTURA CONVENCIONAL DE CONCRETO ARMADO UTILIZANDO AÇO CA-50 DE 12,5 MM - MONTAGEM. AF_06/2022</v>
      </c>
      <c r="C482" s="38" t="s">
        <v>3227</v>
      </c>
      <c r="D482" s="623" t="str">
        <f>VLOOKUP(C482,'SNP1.24+CHU192+DER12.23+FD1.24'!$A$2:$D$50000,3, FALSE)</f>
        <v>KG</v>
      </c>
      <c r="E482" s="624">
        <f>'MCQ OUR'!E482</f>
        <v>0</v>
      </c>
      <c r="F482" s="625" t="str">
        <f>VLOOKUP(C482,'SNP1.24+CHU192+DER12.23+FD1.24'!$A$2:$D$50000,4, FALSE)</f>
        <v>8,97</v>
      </c>
      <c r="G482" s="424">
        <f t="shared" si="104"/>
        <v>0</v>
      </c>
      <c r="H482" s="425">
        <f t="shared" ca="1" si="105"/>
        <v>0.32779999999999998</v>
      </c>
      <c r="I482" s="426">
        <f t="shared" ca="1" si="106"/>
        <v>11.91</v>
      </c>
      <c r="J482" s="626">
        <f t="shared" ca="1" si="107"/>
        <v>0</v>
      </c>
      <c r="K482" s="603"/>
      <c r="L482" s="156" t="s">
        <v>18513</v>
      </c>
      <c r="M482" s="202"/>
      <c r="N482" s="22"/>
    </row>
    <row r="483" spans="1:22" s="39" customFormat="1" ht="36" outlineLevel="2" x14ac:dyDescent="0.25">
      <c r="A483" s="317" t="s">
        <v>54591</v>
      </c>
      <c r="B483" s="422" t="str">
        <f>VLOOKUP(C483,'SNP1.24+CHU192+DER12.23+FD1.24'!$A$2:$C$50000,2, FALSE)</f>
        <v>ARMAÇÃO DE PILAR OU VIGA DE ESTRUTURA CONVENCIONAL DE CONCRETO ARMADO UTILIZANDO AÇO CA-50 DE 16,0 MM - MONTAGEM. AF_06/2022</v>
      </c>
      <c r="C483" s="38" t="s">
        <v>3228</v>
      </c>
      <c r="D483" s="623" t="str">
        <f>VLOOKUP(C483,'SNP1.24+CHU192+DER12.23+FD1.24'!$A$2:$D$50000,3, FALSE)</f>
        <v>KG</v>
      </c>
      <c r="E483" s="624">
        <f>'MCQ OUR'!E483</f>
        <v>5152</v>
      </c>
      <c r="F483" s="625" t="str">
        <f>VLOOKUP(C483,'SNP1.24+CHU192+DER12.23+FD1.24'!$A$2:$D$50000,4, FALSE)</f>
        <v>8,64</v>
      </c>
      <c r="G483" s="424">
        <f t="shared" si="104"/>
        <v>44513.279999999999</v>
      </c>
      <c r="H483" s="425">
        <f t="shared" ca="1" si="105"/>
        <v>0.32779999999999998</v>
      </c>
      <c r="I483" s="426">
        <f t="shared" ca="1" si="106"/>
        <v>11.47</v>
      </c>
      <c r="J483" s="626">
        <f t="shared" ca="1" si="107"/>
        <v>59093.440000000002</v>
      </c>
      <c r="K483" s="603"/>
      <c r="L483" s="156" t="s">
        <v>18513</v>
      </c>
      <c r="M483" s="202"/>
      <c r="N483" s="22"/>
    </row>
    <row r="484" spans="1:22" s="39" customFormat="1" ht="49.15" customHeight="1" outlineLevel="2" x14ac:dyDescent="0.25">
      <c r="A484" s="317" t="s">
        <v>54592</v>
      </c>
      <c r="B484" s="422" t="str">
        <f>VLOOKUP(C484,'SNP1.24+CHU192+DER12.23+FD1.24'!$A$2:$C$50000,2, FALSE)</f>
        <v xml:space="preserve">CONCRETO USINADO BOMBEAVEL, CLASSE DE RESISTENCIA C40, BRITA 0 E 1, SLUMP = 100 +/- 20 MM, COM BOMBEAMENTO (DISPONIBILIZACAO DE BOMBA), SEM O LANCAMENTO (NBR 8953)                                                                                                                                                                                                                                                                                                                                       </v>
      </c>
      <c r="C484" s="38">
        <v>34479</v>
      </c>
      <c r="D484" s="623" t="str">
        <f>VLOOKUP(C484,'SNP1.24+CHU192+DER12.23+FD1.24'!$A$2:$D$50000,3, FALSE)</f>
        <v xml:space="preserve">M3    </v>
      </c>
      <c r="E484" s="624">
        <f>'MCQ OUR'!E484</f>
        <v>95.927999999999997</v>
      </c>
      <c r="F484" s="625" t="str">
        <f>VLOOKUP(C484,'SNP1.24+CHU192+DER12.23+FD1.24'!$A$2:$D$50000,4, FALSE)</f>
        <v>529,25</v>
      </c>
      <c r="G484" s="424">
        <f t="shared" si="104"/>
        <v>50769.89</v>
      </c>
      <c r="H484" s="425">
        <f t="shared" ca="1" si="105"/>
        <v>0.32779999999999998</v>
      </c>
      <c r="I484" s="426">
        <f t="shared" ca="1" si="106"/>
        <v>702.74</v>
      </c>
      <c r="J484" s="626">
        <f t="shared" ca="1" si="107"/>
        <v>67412.44</v>
      </c>
      <c r="K484" s="603"/>
      <c r="L484" s="156" t="s">
        <v>18501</v>
      </c>
      <c r="M484" s="202"/>
      <c r="N484" s="22"/>
    </row>
    <row r="485" spans="1:22" s="39" customFormat="1" ht="54" customHeight="1" outlineLevel="2" x14ac:dyDescent="0.25">
      <c r="A485" s="317" t="s">
        <v>54593</v>
      </c>
      <c r="B485" s="422" t="str">
        <f>VLOOKUP(C485,'SNP1.24+CHU192+DER12.23+FD1.24'!$A$2:$C$50000,2, FALSE)</f>
        <v>GUINDASTE HIDRÁULICO AUTOPROPELIDO, COM LANÇA TELESCÓPICA 28,80 M, CAPACIDADE MÁXIMA 30 T, POTÊNCIA 97 KW, TRAÇÃO 4 X 4 - MATERIAIS NA OPERAÇÃO. AF_11/2014</v>
      </c>
      <c r="C485" s="38" t="s">
        <v>2290</v>
      </c>
      <c r="D485" s="623" t="str">
        <f>VLOOKUP(C485,'SNP1.24+CHU192+DER12.23+FD1.24'!$A$2:$D$50000,3, FALSE)</f>
        <v>H</v>
      </c>
      <c r="E485" s="624">
        <f>'MCQ OUR'!E485</f>
        <v>28</v>
      </c>
      <c r="F485" s="625" t="str">
        <f>VLOOKUP(C485,'SNP1.24+CHU192+DER12.23+FD1.24'!$A$2:$D$50000,4, FALSE)</f>
        <v>28,46</v>
      </c>
      <c r="G485" s="424">
        <f t="shared" si="104"/>
        <v>796.88</v>
      </c>
      <c r="H485" s="425">
        <f t="shared" ca="1" si="105"/>
        <v>0.32779999999999998</v>
      </c>
      <c r="I485" s="426">
        <f t="shared" ca="1" si="106"/>
        <v>37.79</v>
      </c>
      <c r="J485" s="626">
        <f t="shared" ca="1" si="107"/>
        <v>1058.1199999999999</v>
      </c>
      <c r="K485" s="603"/>
      <c r="L485" s="156" t="s">
        <v>29444</v>
      </c>
      <c r="M485" s="202"/>
      <c r="N485" s="22"/>
    </row>
    <row r="486" spans="1:22" s="39" customFormat="1" ht="36" customHeight="1" outlineLevel="2" x14ac:dyDescent="0.25">
      <c r="A486" s="317" t="s">
        <v>54594</v>
      </c>
      <c r="B486" s="422" t="str">
        <f>VLOOKUP(C486,'SNP1.24+CHU192+DER12.23+FD1.24'!$A$2:$C$50000,2, FALSE)</f>
        <v>OPERADOR DE GUINDASTE COM ENCARGOS COMPLEMENTARES</v>
      </c>
      <c r="C486" s="38" t="s">
        <v>6121</v>
      </c>
      <c r="D486" s="623" t="str">
        <f>VLOOKUP(C486,'SNP1.24+CHU192+DER12.23+FD1.24'!$A$2:$D$50000,3, FALSE)</f>
        <v>H</v>
      </c>
      <c r="E486" s="624">
        <f>'MCQ OUR'!E486</f>
        <v>28</v>
      </c>
      <c r="F486" s="625" t="str">
        <f>VLOOKUP(C486,'SNP1.24+CHU192+DER12.23+FD1.24'!$A$2:$D$50000,4, FALSE)</f>
        <v>25,86</v>
      </c>
      <c r="G486" s="424">
        <f t="shared" si="104"/>
        <v>724.08</v>
      </c>
      <c r="H486" s="425">
        <f t="shared" ca="1" si="105"/>
        <v>0.32779999999999998</v>
      </c>
      <c r="I486" s="426">
        <f t="shared" ca="1" si="106"/>
        <v>34.340000000000003</v>
      </c>
      <c r="J486" s="626">
        <f t="shared" ca="1" si="107"/>
        <v>961.52</v>
      </c>
      <c r="K486" s="603"/>
      <c r="L486" s="156" t="s">
        <v>29444</v>
      </c>
      <c r="M486" s="202"/>
      <c r="N486" s="22"/>
    </row>
    <row r="487" spans="1:22" s="40" customFormat="1" ht="12.75" outlineLevel="1" thickBot="1" x14ac:dyDescent="0.25">
      <c r="A487" s="318"/>
      <c r="B487" s="10" t="s">
        <v>9</v>
      </c>
      <c r="C487" s="11"/>
      <c r="D487" s="12"/>
      <c r="E487" s="13"/>
      <c r="F487" s="13"/>
      <c r="G487" s="147">
        <f>SUM(G477:G486)</f>
        <v>248115.03</v>
      </c>
      <c r="H487" s="148"/>
      <c r="I487" s="149"/>
      <c r="J487" s="150">
        <f ca="1">SUM(J477:J486)</f>
        <v>329436.43000000005</v>
      </c>
      <c r="K487" s="185"/>
      <c r="L487" s="209"/>
      <c r="M487" s="204"/>
      <c r="N487" s="16"/>
      <c r="O487" s="39"/>
      <c r="P487" s="39"/>
      <c r="Q487" s="39"/>
      <c r="R487" s="39"/>
      <c r="S487" s="39"/>
      <c r="T487" s="39"/>
      <c r="U487" s="39"/>
      <c r="V487" s="39"/>
    </row>
    <row r="488" spans="1:22" s="33" customFormat="1" ht="17.45" customHeight="1" thickBot="1" x14ac:dyDescent="0.3">
      <c r="A488" s="315">
        <v>10</v>
      </c>
      <c r="B488" s="245" t="s">
        <v>29512</v>
      </c>
      <c r="C488" s="29"/>
      <c r="D488" s="2"/>
      <c r="E488" s="462"/>
      <c r="F488" s="2"/>
      <c r="G488" s="30">
        <f>G494+G501+G506+G514+G525+G537</f>
        <v>2093003.13</v>
      </c>
      <c r="H488" s="2"/>
      <c r="I488" s="2"/>
      <c r="J488" s="31">
        <f ca="1">J494+J501+J506+J514+J525+J537</f>
        <v>2779329.41</v>
      </c>
      <c r="K488" s="186"/>
      <c r="L488" s="15"/>
      <c r="M488" s="23"/>
      <c r="N488" s="15"/>
      <c r="O488" s="39"/>
      <c r="P488" s="39"/>
      <c r="Q488" s="39"/>
      <c r="R488" s="39"/>
      <c r="S488" s="39"/>
      <c r="T488" s="39"/>
      <c r="U488" s="39"/>
      <c r="V488" s="39"/>
    </row>
    <row r="489" spans="1:22" s="34" customFormat="1" outlineLevel="1" x14ac:dyDescent="0.25">
      <c r="A489" s="319" t="s">
        <v>18663</v>
      </c>
      <c r="B489" s="627" t="s">
        <v>18502</v>
      </c>
      <c r="C489" s="628"/>
      <c r="D489" s="629"/>
      <c r="E489" s="146"/>
      <c r="F489" s="146"/>
      <c r="G489" s="5"/>
      <c r="H489" s="5"/>
      <c r="I489" s="5"/>
      <c r="J489" s="17"/>
      <c r="K489" s="145"/>
      <c r="L489" s="210"/>
      <c r="M489" s="111"/>
      <c r="N489" s="6"/>
      <c r="O489" s="39"/>
      <c r="P489" s="39"/>
      <c r="Q489" s="39"/>
      <c r="R489" s="39"/>
      <c r="S489" s="39"/>
      <c r="T489" s="39"/>
      <c r="U489" s="39"/>
      <c r="V489" s="39"/>
    </row>
    <row r="490" spans="1:22" s="39" customFormat="1" ht="42" customHeight="1" outlineLevel="2" x14ac:dyDescent="0.25">
      <c r="A490" s="317" t="s">
        <v>18664</v>
      </c>
      <c r="B490" s="422" t="str">
        <f>VLOOKUP(C490,'SNP1.24+CHU192+DER12.23+FD1.24'!$A$2:$C$50000,2, FALSE)</f>
        <v>DEMOLIÇÃO DE LAJES, EM CONCRETO ARMADO, DE FORMA MECANIZADA COM MARTELETE, SEM REAPROVEITAMENTO. AF_09/2023</v>
      </c>
      <c r="C490" s="38" t="s">
        <v>5956</v>
      </c>
      <c r="D490" s="623" t="str">
        <f>VLOOKUP(C490,'SNP1.24+CHU192+DER12.23+FD1.24'!$A$2:$D$50000,3, FALSE)</f>
        <v>M3</v>
      </c>
      <c r="E490" s="624">
        <f>'MCQ OUR'!E490</f>
        <v>600.74567864999995</v>
      </c>
      <c r="F490" s="625" t="str">
        <f>VLOOKUP(C490,'SNP1.24+CHU192+DER12.23+FD1.24'!$A$2:$D$50000,4, FALSE)</f>
        <v>90,11</v>
      </c>
      <c r="G490" s="424">
        <f>ROUND(E490*F490,2)</f>
        <v>54133.19</v>
      </c>
      <c r="H490" s="425">
        <f ca="1">IF(K490="",$G$10,$G$9)</f>
        <v>0.32779999999999998</v>
      </c>
      <c r="I490" s="426">
        <f ca="1">ROUND(F490*H490+F490,2)</f>
        <v>119.65</v>
      </c>
      <c r="J490" s="626">
        <f ca="1">ROUND(E490*I490,2)</f>
        <v>71879.22</v>
      </c>
      <c r="K490" s="603"/>
      <c r="L490" s="156" t="s">
        <v>29437</v>
      </c>
      <c r="M490" s="202"/>
      <c r="N490" s="22"/>
    </row>
    <row r="491" spans="1:22" s="39" customFormat="1" ht="50.45" customHeight="1" outlineLevel="2" x14ac:dyDescent="0.25">
      <c r="A491" s="317" t="s">
        <v>18665</v>
      </c>
      <c r="B491" s="422" t="str">
        <f>VLOOKUP(C491,'SNP1.24+CHU192+DER12.23+FD1.24'!$A$2:$C$50000,2, FALSE)</f>
        <v>CARGA, MANOBRA E DESCARGA DE ENTULHO EM CAMINHÃO BASCULANTE 10 M³ - CARGA COM ESCAVADEIRA HIDRÁULICA  (CAÇAMBA DE 0,80 M³ / 111 HP) E DESCARGA LIVRE (UNIDADE: M3). AF_07/2020</v>
      </c>
      <c r="C491" s="38" t="s">
        <v>11391</v>
      </c>
      <c r="D491" s="623" t="str">
        <f>VLOOKUP(C491,'SNP1.24+CHU192+DER12.23+FD1.24'!$A$2:$D$50000,3, FALSE)</f>
        <v>M3</v>
      </c>
      <c r="E491" s="624">
        <f>'MCQ OUR'!E491</f>
        <v>750.93209831249987</v>
      </c>
      <c r="F491" s="625" t="str">
        <f>VLOOKUP(C491,'SNP1.24+CHU192+DER12.23+FD1.24'!$A$2:$D$50000,4, FALSE)</f>
        <v>9,05</v>
      </c>
      <c r="G491" s="424">
        <f>ROUND(E491*F491,2)</f>
        <v>6795.94</v>
      </c>
      <c r="H491" s="425">
        <f ca="1">IF(K491="",$G$10,$G$9)</f>
        <v>0.32779999999999998</v>
      </c>
      <c r="I491" s="426">
        <f ca="1">ROUND(F491*H491+F491,2)</f>
        <v>12.02</v>
      </c>
      <c r="J491" s="626">
        <f ca="1">ROUND(E491*I491,2)</f>
        <v>9026.2000000000007</v>
      </c>
      <c r="K491" s="603"/>
      <c r="L491" s="156" t="s">
        <v>18504</v>
      </c>
      <c r="M491" s="202"/>
      <c r="N491" s="22"/>
    </row>
    <row r="492" spans="1:22" s="39" customFormat="1" ht="38.450000000000003" customHeight="1" outlineLevel="2" x14ac:dyDescent="0.25">
      <c r="A492" s="317" t="s">
        <v>18666</v>
      </c>
      <c r="B492" s="422" t="str">
        <f>VLOOKUP(C492,'SNP1.24+CHU192+DER12.23+FD1.24'!$A$2:$C$50000,2, FALSE)</f>
        <v>TRANSPORTE COM CAMINHÃO BASCULANTE DE 10 M³, EM VIA URBANA PAVIMENTADA, DMT ATÉ 30 KM (UNIDADE: M3XKM). AF_07/2020</v>
      </c>
      <c r="C492" s="38" t="s">
        <v>6023</v>
      </c>
      <c r="D492" s="623" t="str">
        <f>VLOOKUP(C492,'SNP1.24+CHU192+DER12.23+FD1.24'!$A$2:$D$50000,3, FALSE)</f>
        <v>M3XKM</v>
      </c>
      <c r="E492" s="624">
        <f>'MCQ OUR'!E492</f>
        <v>7291.5506746143747</v>
      </c>
      <c r="F492" s="625" t="str">
        <f>VLOOKUP(C492,'SNP1.24+CHU192+DER12.23+FD1.24'!$A$2:$D$50000,4, FALSE)</f>
        <v>2,49</v>
      </c>
      <c r="G492" s="424">
        <f>ROUND(E492*F492,2)</f>
        <v>18155.96</v>
      </c>
      <c r="H492" s="425">
        <f ca="1">IF(K492="",$G$10,$G$9)</f>
        <v>0.32779999999999998</v>
      </c>
      <c r="I492" s="426">
        <f ca="1">ROUND(F492*H492+F492,2)</f>
        <v>3.31</v>
      </c>
      <c r="J492" s="626">
        <f ca="1">ROUND(E492*I492,2)</f>
        <v>24135.03</v>
      </c>
      <c r="K492" s="603"/>
      <c r="L492" s="156" t="s">
        <v>29438</v>
      </c>
      <c r="M492" s="202"/>
      <c r="N492" s="22"/>
    </row>
    <row r="493" spans="1:22" s="39" customFormat="1" ht="24" outlineLevel="2" x14ac:dyDescent="0.25">
      <c r="A493" s="317" t="s">
        <v>18667</v>
      </c>
      <c r="B493" s="422" t="str">
        <f>VLOOKUP(C493,'SNP1.24+CHU192+DER12.23+FD1.24'!$A$2:$C$50000,2, FALSE)</f>
        <v>ESPALHAMENTO DE MATERIAL COM TRATOR DE ESTEIRAS. AF_11/2019</v>
      </c>
      <c r="C493" s="38" t="s">
        <v>7366</v>
      </c>
      <c r="D493" s="623" t="str">
        <f>VLOOKUP(C493,'SNP1.24+CHU192+DER12.23+FD1.24'!$A$2:$D$50000,3, FALSE)</f>
        <v>M3</v>
      </c>
      <c r="E493" s="624">
        <f>'MCQ OUR'!E493</f>
        <v>750.93209831249987</v>
      </c>
      <c r="F493" s="625" t="str">
        <f>VLOOKUP(C493,'SNP1.24+CHU192+DER12.23+FD1.24'!$A$2:$D$50000,4, FALSE)</f>
        <v>1,45</v>
      </c>
      <c r="G493" s="424">
        <f>ROUND(E493*F493,2)</f>
        <v>1088.8499999999999</v>
      </c>
      <c r="H493" s="425">
        <f ca="1">IF(K493="",$G$10,$G$9)</f>
        <v>0.32779999999999998</v>
      </c>
      <c r="I493" s="426">
        <f ca="1">ROUND(F493*H493+F493,2)</f>
        <v>1.93</v>
      </c>
      <c r="J493" s="626">
        <f ca="1">ROUND(E493*I493,2)</f>
        <v>1449.3</v>
      </c>
      <c r="K493" s="603"/>
      <c r="L493" s="156" t="s">
        <v>11833</v>
      </c>
      <c r="M493" s="202"/>
      <c r="N493" s="22"/>
    </row>
    <row r="494" spans="1:22" s="40" customFormat="1" ht="12.75" outlineLevel="1" thickBot="1" x14ac:dyDescent="0.25">
      <c r="A494" s="318"/>
      <c r="B494" s="10" t="s">
        <v>9</v>
      </c>
      <c r="C494" s="11"/>
      <c r="D494" s="12"/>
      <c r="E494" s="13"/>
      <c r="F494" s="13"/>
      <c r="G494" s="147">
        <f>SUM(G490:G493)</f>
        <v>80173.94</v>
      </c>
      <c r="H494" s="148"/>
      <c r="I494" s="149"/>
      <c r="J494" s="150">
        <f ca="1">SUM(J490:J493)</f>
        <v>106489.75</v>
      </c>
      <c r="K494" s="185"/>
      <c r="L494" s="209"/>
      <c r="M494" s="204"/>
      <c r="N494" s="16"/>
      <c r="O494" s="39"/>
      <c r="P494" s="39"/>
      <c r="Q494" s="39"/>
      <c r="R494" s="39"/>
      <c r="S494" s="39"/>
      <c r="T494" s="39"/>
      <c r="U494" s="39"/>
      <c r="V494" s="39"/>
    </row>
    <row r="495" spans="1:22" s="34" customFormat="1" ht="14.45" customHeight="1" outlineLevel="1" x14ac:dyDescent="0.25">
      <c r="A495" s="319" t="s">
        <v>18668</v>
      </c>
      <c r="B495" s="627" t="s">
        <v>29414</v>
      </c>
      <c r="C495" s="628"/>
      <c r="D495" s="629"/>
      <c r="E495" s="146"/>
      <c r="F495" s="146"/>
      <c r="G495" s="5"/>
      <c r="H495" s="5"/>
      <c r="I495" s="5"/>
      <c r="J495" s="17"/>
      <c r="K495" s="145"/>
      <c r="L495" s="210"/>
      <c r="M495" s="111"/>
      <c r="N495" s="6"/>
      <c r="O495" s="39"/>
      <c r="P495" s="39"/>
      <c r="Q495" s="39"/>
      <c r="R495" s="39"/>
      <c r="S495" s="39"/>
      <c r="T495" s="39"/>
      <c r="U495" s="39"/>
      <c r="V495" s="39"/>
    </row>
    <row r="496" spans="1:22" s="39" customFormat="1" ht="60" outlineLevel="2" x14ac:dyDescent="0.25">
      <c r="A496" s="317" t="s">
        <v>18669</v>
      </c>
      <c r="B496" s="422" t="str">
        <f>VLOOKUP(C496,'SNP1.24+CHU192+DER12.23+FD1.24'!$A$2:$C$50000,2, FALSE)</f>
        <v>ESCAVAÇÃO MECANIZADA DE VALA COM PROF. ATÉ 1,5 M (MÉDIA MONTANTE E JUSANTE/UMA COMPOSIÇÃO POR TRECHO), ESCAVADEIRA (0,8 M3), LARG. DE 1,5 M A 2,5 M, EM SOLO DE 2A CATEGORIA, EM LOCAIS COM ALTO NÍVEL DE INTERFERÊNCIA. AF_02/2021</v>
      </c>
      <c r="C496" s="38" t="s">
        <v>10825</v>
      </c>
      <c r="D496" s="623" t="str">
        <f>VLOOKUP(C496,'SNP1.24+CHU192+DER12.23+FD1.24'!$A$2:$D$50000,3, FALSE)</f>
        <v>M3</v>
      </c>
      <c r="E496" s="624">
        <f>'MCQ OUR'!E496</f>
        <v>9166.7530848599999</v>
      </c>
      <c r="F496" s="625" t="str">
        <f>VLOOKUP(C496,'SNP1.24+CHU192+DER12.23+FD1.24'!$A$2:$D$50000,4, FALSE)</f>
        <v>14,60</v>
      </c>
      <c r="G496" s="424">
        <f>ROUND(E496*F496,2)</f>
        <v>133834.6</v>
      </c>
      <c r="H496" s="425">
        <f ca="1">IF(K496="",$G$10,$G$9)</f>
        <v>0.32779999999999998</v>
      </c>
      <c r="I496" s="426">
        <f ca="1">ROUND(F496*H496+F496,2)</f>
        <v>19.39</v>
      </c>
      <c r="J496" s="626">
        <f ca="1">ROUND(E496*I496,2)</f>
        <v>177743.34</v>
      </c>
      <c r="K496" s="603"/>
      <c r="L496" s="156" t="s">
        <v>29439</v>
      </c>
      <c r="M496" s="202"/>
      <c r="N496" s="22"/>
    </row>
    <row r="497" spans="1:22" s="39" customFormat="1" ht="37.9" customHeight="1" outlineLevel="2" x14ac:dyDescent="0.25">
      <c r="A497" s="317" t="s">
        <v>18670</v>
      </c>
      <c r="B497" s="422" t="str">
        <f>VLOOKUP(C497,'SNP1.24+CHU192+DER12.23+FD1.24'!$A$2:$C$50000,2, FALSE)</f>
        <v>REATERRO MECANIZADO DE VALA COM MINICARREGADEIRA, COM COMPACTADOR DE SOLOS DE PERCUSSÃO. AF_08/2023</v>
      </c>
      <c r="C497" s="38" t="s">
        <v>18240</v>
      </c>
      <c r="D497" s="623" t="str">
        <f>VLOOKUP(C497,'SNP1.24+CHU192+DER12.23+FD1.24'!$A$2:$D$50000,3, FALSE)</f>
        <v>M3</v>
      </c>
      <c r="E497" s="624">
        <f>'MCQ OUR'!E497</f>
        <v>4092.3716765599997</v>
      </c>
      <c r="F497" s="625" t="str">
        <f>VLOOKUP(C497,'SNP1.24+CHU192+DER12.23+FD1.24'!$A$2:$D$50000,4, FALSE)</f>
        <v>26,91</v>
      </c>
      <c r="G497" s="424">
        <f>ROUND(E497*F497,2)</f>
        <v>110125.72</v>
      </c>
      <c r="H497" s="425">
        <f ca="1">IF(K497="",$G$10,$G$9)</f>
        <v>0.32779999999999998</v>
      </c>
      <c r="I497" s="426">
        <f ca="1">ROUND(F497*H497+F497,2)</f>
        <v>35.729999999999997</v>
      </c>
      <c r="J497" s="626">
        <f ca="1">ROUND(E497*I497,2)</f>
        <v>146220.44</v>
      </c>
      <c r="K497" s="603"/>
      <c r="L497" s="156" t="s">
        <v>18501</v>
      </c>
      <c r="M497" s="202"/>
      <c r="N497" s="22"/>
    </row>
    <row r="498" spans="1:22" s="39" customFormat="1" ht="49.9" customHeight="1" outlineLevel="2" x14ac:dyDescent="0.25">
      <c r="A498" s="317" t="s">
        <v>18671</v>
      </c>
      <c r="B498" s="422" t="str">
        <f>VLOOKUP(C498,'SNP1.24+CHU192+DER12.23+FD1.24'!$A$2:$C$50000,2, FALSE)</f>
        <v>CARGA, MANOBRA E DESCARGA DE SOLOS E MATERIAIS GRANULARES EM CAMINHÃO BASCULANTE 10 M³ - CARGA COM ESCAVADEIRA HIDRÁULICA (CAÇAMBA DE 1,20 M³ / 155 HP) E DESCARGA LIVRE (UNIDADE: M3). AF_07/2020</v>
      </c>
      <c r="C498" s="38" t="s">
        <v>11383</v>
      </c>
      <c r="D498" s="623" t="str">
        <f>VLOOKUP(C498,'SNP1.24+CHU192+DER12.23+FD1.24'!$A$2:$D$50000,3, FALSE)</f>
        <v>M3</v>
      </c>
      <c r="E498" s="624">
        <f>'MCQ OUR'!E498</f>
        <v>6342.9767603749997</v>
      </c>
      <c r="F498" s="625" t="str">
        <f>VLOOKUP(C498,'SNP1.24+CHU192+DER12.23+FD1.24'!$A$2:$D$50000,4, FALSE)</f>
        <v>7,00</v>
      </c>
      <c r="G498" s="424">
        <f>ROUND(E498*F498,2)</f>
        <v>44400.84</v>
      </c>
      <c r="H498" s="425">
        <f ca="1">IF(K498="",$G$10,$G$9)</f>
        <v>0.32779999999999998</v>
      </c>
      <c r="I498" s="426">
        <f ca="1">ROUND(F498*H498+F498,2)</f>
        <v>9.2899999999999991</v>
      </c>
      <c r="J498" s="626">
        <f ca="1">ROUND(E498*I498,2)</f>
        <v>58926.25</v>
      </c>
      <c r="K498" s="603"/>
      <c r="L498" s="156" t="s">
        <v>18520</v>
      </c>
      <c r="M498" s="202"/>
      <c r="N498" s="22"/>
    </row>
    <row r="499" spans="1:22" s="39" customFormat="1" ht="42.6" customHeight="1" outlineLevel="2" x14ac:dyDescent="0.25">
      <c r="A499" s="317" t="s">
        <v>18672</v>
      </c>
      <c r="B499" s="422" t="str">
        <f>VLOOKUP(C499,'SNP1.24+CHU192+DER12.23+FD1.24'!$A$2:$C$50000,2, FALSE)</f>
        <v>TRANSPORTE COM CAMINHÃO BASCULANTE DE 10 M³, EM VIA URBANA PAVIMENTADA, DMT ATÉ 30 KM (UNIDADE: M3XKM). AF_07/2020</v>
      </c>
      <c r="C499" s="38" t="s">
        <v>6023</v>
      </c>
      <c r="D499" s="623" t="str">
        <f>VLOOKUP(C499,'SNP1.24+CHU192+DER12.23+FD1.24'!$A$2:$D$50000,3, FALSE)</f>
        <v>M3XKM</v>
      </c>
      <c r="E499" s="624">
        <f>'MCQ OUR'!E499</f>
        <v>61590.304343241252</v>
      </c>
      <c r="F499" s="625" t="str">
        <f>VLOOKUP(C499,'SNP1.24+CHU192+DER12.23+FD1.24'!$A$2:$D$50000,4, FALSE)</f>
        <v>2,49</v>
      </c>
      <c r="G499" s="424">
        <f>ROUND(E499*F499,2)</f>
        <v>153359.85999999999</v>
      </c>
      <c r="H499" s="425">
        <f ca="1">IF(K499="",$G$10,$G$9)</f>
        <v>0.32779999999999998</v>
      </c>
      <c r="I499" s="426">
        <f ca="1">ROUND(F499*H499+F499,2)</f>
        <v>3.31</v>
      </c>
      <c r="J499" s="626">
        <f ca="1">ROUND(E499*I499,2)</f>
        <v>203863.91</v>
      </c>
      <c r="K499" s="603"/>
      <c r="L499" s="156" t="s">
        <v>29438</v>
      </c>
      <c r="M499" s="202"/>
      <c r="N499" s="22"/>
    </row>
    <row r="500" spans="1:22" s="39" customFormat="1" ht="28.9" customHeight="1" outlineLevel="2" x14ac:dyDescent="0.25">
      <c r="A500" s="317" t="s">
        <v>18673</v>
      </c>
      <c r="B500" s="422" t="str">
        <f>VLOOKUP(C500,'SNP1.24+CHU192+DER12.23+FD1.24'!$A$2:$C$50000,2, FALSE)</f>
        <v>ESPALHAMENTO DE MATERIAL COM TRATOR DE ESTEIRAS. AF_11/2019</v>
      </c>
      <c r="C500" s="38" t="s">
        <v>7366</v>
      </c>
      <c r="D500" s="623" t="str">
        <f>VLOOKUP(C500,'SNP1.24+CHU192+DER12.23+FD1.24'!$A$2:$D$50000,3, FALSE)</f>
        <v>M3</v>
      </c>
      <c r="E500" s="624">
        <f>'MCQ OUR'!E500</f>
        <v>6342.9767603749997</v>
      </c>
      <c r="F500" s="625" t="str">
        <f>VLOOKUP(C500,'SNP1.24+CHU192+DER12.23+FD1.24'!$A$2:$D$50000,4, FALSE)</f>
        <v>1,45</v>
      </c>
      <c r="G500" s="424">
        <f>ROUND(E500*F500,2)</f>
        <v>9197.32</v>
      </c>
      <c r="H500" s="425">
        <f ca="1">IF(K500="",$G$10,$G$9)</f>
        <v>0.32779999999999998</v>
      </c>
      <c r="I500" s="426">
        <f ca="1">ROUND(F500*H500+F500,2)</f>
        <v>1.93</v>
      </c>
      <c r="J500" s="626">
        <f ca="1">ROUND(E500*I500,2)</f>
        <v>12241.95</v>
      </c>
      <c r="K500" s="603"/>
      <c r="L500" s="156" t="s">
        <v>11833</v>
      </c>
      <c r="M500" s="202"/>
      <c r="N500" s="22"/>
    </row>
    <row r="501" spans="1:22" s="40" customFormat="1" ht="12.75" outlineLevel="1" thickBot="1" x14ac:dyDescent="0.25">
      <c r="A501" s="318"/>
      <c r="B501" s="10" t="s">
        <v>9</v>
      </c>
      <c r="C501" s="11"/>
      <c r="D501" s="12"/>
      <c r="E501" s="13"/>
      <c r="F501" s="13"/>
      <c r="G501" s="147">
        <f>SUM(G496:G500)</f>
        <v>450918.34</v>
      </c>
      <c r="H501" s="148"/>
      <c r="I501" s="149"/>
      <c r="J501" s="150">
        <f ca="1">SUM(J496:J500)</f>
        <v>598995.89</v>
      </c>
      <c r="K501" s="185"/>
      <c r="L501" s="209"/>
      <c r="M501" s="204"/>
      <c r="N501" s="16"/>
      <c r="O501" s="39"/>
      <c r="P501" s="39"/>
      <c r="Q501" s="39"/>
      <c r="R501" s="39"/>
      <c r="S501" s="39"/>
      <c r="T501" s="39"/>
      <c r="U501" s="39"/>
      <c r="V501" s="39"/>
    </row>
    <row r="502" spans="1:22" s="34" customFormat="1" outlineLevel="1" x14ac:dyDescent="0.25">
      <c r="A502" s="319" t="s">
        <v>18644</v>
      </c>
      <c r="B502" s="627" t="s">
        <v>29418</v>
      </c>
      <c r="C502" s="628"/>
      <c r="D502" s="629"/>
      <c r="E502" s="146"/>
      <c r="F502" s="146"/>
      <c r="G502" s="5"/>
      <c r="H502" s="5"/>
      <c r="I502" s="5"/>
      <c r="J502" s="17"/>
      <c r="K502" s="145"/>
      <c r="L502" s="210"/>
      <c r="M502" s="111"/>
      <c r="N502" s="6"/>
      <c r="O502" s="39"/>
      <c r="P502" s="39"/>
      <c r="Q502" s="39"/>
      <c r="R502" s="39"/>
      <c r="S502" s="39"/>
      <c r="T502" s="39"/>
      <c r="U502" s="39"/>
      <c r="V502" s="39"/>
    </row>
    <row r="503" spans="1:22" s="39" customFormat="1" ht="46.15" customHeight="1" outlineLevel="2" x14ac:dyDescent="0.25">
      <c r="A503" s="317" t="s">
        <v>18645</v>
      </c>
      <c r="B503" s="422" t="str">
        <f>VLOOKUP(C503,'SNP1.24+CHU192+DER12.23+FD1.24'!$A$2:$C$50000,2, FALSE)</f>
        <v xml:space="preserve">PEDRA DE MAO OU PEDRA RACHAO PARA ARRIMO/FUNDACAO (POSTO PEDREIRA/FORNECEDOR, SEM FRETE)                                                                                                                                                                                                                                                                                                                                                                                                                  </v>
      </c>
      <c r="C503" s="38">
        <v>4730</v>
      </c>
      <c r="D503" s="623" t="str">
        <f>VLOOKUP(C503,'SNP1.24+CHU192+DER12.23+FD1.24'!$A$2:$D$50000,3, FALSE)</f>
        <v xml:space="preserve">M3    </v>
      </c>
      <c r="E503" s="624">
        <f>'MCQ OUR'!E503</f>
        <v>680.89200000000005</v>
      </c>
      <c r="F503" s="625" t="str">
        <f>VLOOKUP(C503,'SNP1.24+CHU192+DER12.23+FD1.24'!$A$2:$D$50000,4, FALSE)</f>
        <v>65,45</v>
      </c>
      <c r="G503" s="424">
        <f>ROUND(E503*F503,2)</f>
        <v>44564.38</v>
      </c>
      <c r="H503" s="425">
        <f ca="1">IF(K503="",$G$10,$G$9)</f>
        <v>0.32779999999999998</v>
      </c>
      <c r="I503" s="426">
        <f ca="1">ROUND(F503*H503+F503,2)</f>
        <v>86.9</v>
      </c>
      <c r="J503" s="626">
        <f ca="1">ROUND(E503*I503,2)</f>
        <v>59169.51</v>
      </c>
      <c r="K503" s="603"/>
      <c r="L503" s="156" t="s">
        <v>29440</v>
      </c>
      <c r="M503" s="202"/>
      <c r="N503" s="22"/>
    </row>
    <row r="504" spans="1:22" s="39" customFormat="1" ht="65.45" customHeight="1" outlineLevel="2" x14ac:dyDescent="0.25">
      <c r="A504" s="317" t="s">
        <v>18646</v>
      </c>
      <c r="B504" s="422" t="str">
        <f>VLOOKUP(C504,'SNP1.24+CHU192+DER12.23+FD1.24'!$A$2:$C$50000,2, FALSE)</f>
        <v>CARGA, MANOBRA E DESCARGA DE SOLOS E MATERIAIS GRANULARES EM CAMINHÃO BASCULANTE 10 M³ - CARGA COM PÁ CARREGADEIRA (CAÇAMBA DE 1,7 A 2,8 M³ / 128 HP) E DESCARGA LIVRE (UNIDADE: M3). AF_07/2020</v>
      </c>
      <c r="C504" s="38" t="s">
        <v>11353</v>
      </c>
      <c r="D504" s="623" t="str">
        <f>VLOOKUP(C504,'SNP1.24+CHU192+DER12.23+FD1.24'!$A$2:$D$50000,3, FALSE)</f>
        <v>M3</v>
      </c>
      <c r="E504" s="624">
        <f>'MCQ OUR'!E504</f>
        <v>680.89200000000005</v>
      </c>
      <c r="F504" s="625" t="str">
        <f>VLOOKUP(C504,'SNP1.24+CHU192+DER12.23+FD1.24'!$A$2:$D$50000,4, FALSE)</f>
        <v>8,59</v>
      </c>
      <c r="G504" s="424">
        <f>ROUND(E504*F504,2)</f>
        <v>5848.86</v>
      </c>
      <c r="H504" s="425">
        <f ca="1">IF(K504="",$G$10,$G$9)</f>
        <v>0.32779999999999998</v>
      </c>
      <c r="I504" s="426">
        <f ca="1">ROUND(F504*H504+F504,2)</f>
        <v>11.41</v>
      </c>
      <c r="J504" s="626">
        <f ca="1">ROUND(E504*I504,2)</f>
        <v>7768.98</v>
      </c>
      <c r="K504" s="603"/>
      <c r="L504" s="156" t="s">
        <v>29441</v>
      </c>
      <c r="M504" s="202"/>
      <c r="N504" s="22"/>
    </row>
    <row r="505" spans="1:22" s="39" customFormat="1" ht="50.45" customHeight="1" outlineLevel="2" x14ac:dyDescent="0.25">
      <c r="A505" s="317" t="s">
        <v>18647</v>
      </c>
      <c r="B505" s="422" t="str">
        <f>VLOOKUP(C505,'SNP1.24+CHU192+DER12.23+FD1.24'!$A$2:$C$50000,2, FALSE)</f>
        <v>TRANSPORTE COM CAMINHÃO BASCULANTE DE 10 M³, EM VIA URBANA PAVIMENTADA, DMT ATÉ 30 KM (UNIDADE: M3XKM). AF_07/2020</v>
      </c>
      <c r="C505" s="38" t="s">
        <v>6023</v>
      </c>
      <c r="D505" s="623" t="str">
        <f>VLOOKUP(C505,'SNP1.24+CHU192+DER12.23+FD1.24'!$A$2:$D$50000,3, FALSE)</f>
        <v>M3XKM</v>
      </c>
      <c r="E505" s="624">
        <f>'MCQ OUR'!E505</f>
        <v>7033.6143600000005</v>
      </c>
      <c r="F505" s="625" t="str">
        <f>VLOOKUP(C505,'SNP1.24+CHU192+DER12.23+FD1.24'!$A$2:$D$50000,4, FALSE)</f>
        <v>2,49</v>
      </c>
      <c r="G505" s="424">
        <f>ROUND(E505*F505,2)</f>
        <v>17513.7</v>
      </c>
      <c r="H505" s="425">
        <f ca="1">IF(K505="",$G$10,$G$9)</f>
        <v>0.32779999999999998</v>
      </c>
      <c r="I505" s="426">
        <f ca="1">ROUND(F505*H505+F505,2)</f>
        <v>3.31</v>
      </c>
      <c r="J505" s="626">
        <f ca="1">ROUND(E505*I505,2)</f>
        <v>23281.26</v>
      </c>
      <c r="K505" s="603"/>
      <c r="L505" s="156" t="s">
        <v>29442</v>
      </c>
      <c r="M505" s="202"/>
      <c r="N505" s="22"/>
    </row>
    <row r="506" spans="1:22" s="40" customFormat="1" ht="12.75" outlineLevel="1" thickBot="1" x14ac:dyDescent="0.25">
      <c r="A506" s="318"/>
      <c r="B506" s="10" t="s">
        <v>9</v>
      </c>
      <c r="C506" s="11"/>
      <c r="D506" s="12"/>
      <c r="E506" s="13"/>
      <c r="F506" s="13"/>
      <c r="G506" s="147">
        <f>SUM(G503:G505)</f>
        <v>67926.94</v>
      </c>
      <c r="H506" s="148"/>
      <c r="I506" s="149"/>
      <c r="J506" s="150">
        <f ca="1">SUM(J503:J505)</f>
        <v>90219.75</v>
      </c>
      <c r="K506" s="185"/>
      <c r="L506" s="209"/>
      <c r="M506" s="204"/>
      <c r="N506" s="16"/>
      <c r="O506" s="39"/>
      <c r="P506" s="39"/>
      <c r="Q506" s="39"/>
      <c r="R506" s="39"/>
      <c r="S506" s="39"/>
      <c r="T506" s="39"/>
      <c r="U506" s="39"/>
      <c r="V506" s="39"/>
    </row>
    <row r="507" spans="1:22" s="34" customFormat="1" outlineLevel="1" x14ac:dyDescent="0.25">
      <c r="A507" s="319" t="s">
        <v>54595</v>
      </c>
      <c r="B507" s="627" t="s">
        <v>29417</v>
      </c>
      <c r="C507" s="628"/>
      <c r="D507" s="629"/>
      <c r="E507" s="146"/>
      <c r="F507" s="146"/>
      <c r="G507" s="5"/>
      <c r="H507" s="5"/>
      <c r="I507" s="5"/>
      <c r="J507" s="17"/>
      <c r="K507" s="145"/>
      <c r="L507" s="210"/>
      <c r="M507" s="111"/>
      <c r="N507" s="6"/>
      <c r="O507" s="39"/>
      <c r="P507" s="39"/>
      <c r="Q507" s="39"/>
      <c r="R507" s="39"/>
      <c r="S507" s="39"/>
      <c r="T507" s="39"/>
      <c r="U507" s="39"/>
      <c r="V507" s="39"/>
    </row>
    <row r="508" spans="1:22" s="39" customFormat="1" ht="30.6" customHeight="1" outlineLevel="2" x14ac:dyDescent="0.25">
      <c r="A508" s="317" t="s">
        <v>54596</v>
      </c>
      <c r="B508" s="422" t="str">
        <f>VLOOKUP(C508,'SNP1.24+CHU192+DER12.23+FD1.24'!$A$2:$C$50000,2, FALSE)</f>
        <v>LIMPEZA DE SUPERFÍCIE COM JATO DE ALTA PRESSÃO. AF_04/2019</v>
      </c>
      <c r="C508" s="38" t="s">
        <v>7772</v>
      </c>
      <c r="D508" s="623" t="str">
        <f>VLOOKUP(C508,'SNP1.24+CHU192+DER12.23+FD1.24'!$A$2:$D$50000,3, FALSE)</f>
        <v>M2</v>
      </c>
      <c r="E508" s="624">
        <f>'MCQ OUR'!E508</f>
        <v>172.2</v>
      </c>
      <c r="F508" s="625" t="str">
        <f>VLOOKUP(C508,'SNP1.24+CHU192+DER12.23+FD1.24'!$A$2:$D$50000,4, FALSE)</f>
        <v>2,28</v>
      </c>
      <c r="G508" s="424">
        <f t="shared" ref="G508:G513" si="108">ROUND(E508*F508,2)</f>
        <v>392.62</v>
      </c>
      <c r="H508" s="425">
        <f t="shared" ref="H508:H513" ca="1" si="109">IF(K508="",$G$10,$G$9)</f>
        <v>0.32779999999999998</v>
      </c>
      <c r="I508" s="426">
        <f t="shared" ref="I508:I513" ca="1" si="110">ROUND(F508*H508+F508,2)</f>
        <v>3.03</v>
      </c>
      <c r="J508" s="626">
        <f t="shared" ref="J508:J513" ca="1" si="111">ROUND(E508*I508,2)</f>
        <v>521.77</v>
      </c>
      <c r="K508" s="603"/>
      <c r="L508" s="156" t="s">
        <v>18501</v>
      </c>
      <c r="M508" s="202"/>
      <c r="N508" s="22"/>
    </row>
    <row r="509" spans="1:22" s="39" customFormat="1" ht="36.6" customHeight="1" outlineLevel="2" x14ac:dyDescent="0.25">
      <c r="A509" s="317" t="s">
        <v>54597</v>
      </c>
      <c r="B509" s="422" t="str">
        <f>VLOOKUP(C509,'SNP1.24+CHU192+DER12.23+FD1.24'!$A$2:$C$50000,2, FALSE)</f>
        <v>ENCHIMENTO DE BRITA PARA DRENO, LANÇAMENTO MECANIZADO. AF_07/2021</v>
      </c>
      <c r="C509" s="38" t="s">
        <v>8850</v>
      </c>
      <c r="D509" s="623" t="str">
        <f>VLOOKUP(C509,'SNP1.24+CHU192+DER12.23+FD1.24'!$A$2:$D$50000,3, FALSE)</f>
        <v>M3</v>
      </c>
      <c r="E509" s="624">
        <f>'MCQ OUR'!E509</f>
        <v>426.91679999999997</v>
      </c>
      <c r="F509" s="625" t="str">
        <f>VLOOKUP(C509,'SNP1.24+CHU192+DER12.23+FD1.24'!$A$2:$D$50000,4, FALSE)</f>
        <v>102,53</v>
      </c>
      <c r="G509" s="424">
        <f t="shared" si="108"/>
        <v>43771.78</v>
      </c>
      <c r="H509" s="425">
        <f t="shared" ca="1" si="109"/>
        <v>0.32779999999999998</v>
      </c>
      <c r="I509" s="426">
        <f t="shared" ca="1" si="110"/>
        <v>136.13999999999999</v>
      </c>
      <c r="J509" s="626">
        <f t="shared" ca="1" si="111"/>
        <v>58120.45</v>
      </c>
      <c r="K509" s="603"/>
      <c r="L509" s="156" t="s">
        <v>29443</v>
      </c>
      <c r="M509" s="202"/>
      <c r="N509" s="22"/>
    </row>
    <row r="510" spans="1:22" s="39" customFormat="1" ht="48" outlineLevel="2" x14ac:dyDescent="0.25">
      <c r="A510" s="317" t="s">
        <v>54598</v>
      </c>
      <c r="B510" s="422" t="str">
        <f>VLOOKUP(C510,'SNP1.24+CHU192+DER12.23+FD1.24'!$A$2:$C$50000,2, FALSE)</f>
        <v xml:space="preserve">TUBO DRENO, CORRUGADO, ESPIRALADO, FLEXIVEL, PERFURADO, EM POLIETILENO DE ALTA DENSIDADE (PEAD), DN 65 MM, (2 1/2") PARA DRENAGEM - EM ROLO (NORMA DNIT 093/2006 - EM)                                                                                                                                                                                                                                                                                                                                    </v>
      </c>
      <c r="C510" s="38">
        <v>38051</v>
      </c>
      <c r="D510" s="623" t="str">
        <f>VLOOKUP(C510,'SNP1.24+CHU192+DER12.23+FD1.24'!$A$2:$D$50000,3, FALSE)</f>
        <v xml:space="preserve">M     </v>
      </c>
      <c r="E510" s="624">
        <f>'MCQ OUR'!E510</f>
        <v>138</v>
      </c>
      <c r="F510" s="625" t="str">
        <f>VLOOKUP(C510,'SNP1.24+CHU192+DER12.23+FD1.24'!$A$2:$D$50000,4, FALSE)</f>
        <v>7,49</v>
      </c>
      <c r="G510" s="424">
        <f t="shared" si="108"/>
        <v>1033.6199999999999</v>
      </c>
      <c r="H510" s="425">
        <f t="shared" ca="1" si="109"/>
        <v>0.32779999999999998</v>
      </c>
      <c r="I510" s="426">
        <f t="shared" ca="1" si="110"/>
        <v>9.9499999999999993</v>
      </c>
      <c r="J510" s="626">
        <f t="shared" ca="1" si="111"/>
        <v>1373.1</v>
      </c>
      <c r="K510" s="603"/>
      <c r="L510" s="156" t="s">
        <v>18501</v>
      </c>
      <c r="M510" s="202"/>
      <c r="N510" s="22"/>
    </row>
    <row r="511" spans="1:22" s="39" customFormat="1" ht="49.9" customHeight="1" outlineLevel="2" x14ac:dyDescent="0.25">
      <c r="A511" s="317" t="s">
        <v>54599</v>
      </c>
      <c r="B511" s="422" t="str">
        <f>VLOOKUP(C511,'SNP1.24+CHU192+DER12.23+FD1.24'!$A$2:$C$50000,2, FALSE)</f>
        <v>GEOTÊXTIL NÃO TECIDO 100% POLIÉSTER, RESISTÊNCIA A TRAÇÃO DE 9 KN/M (RT - 9), INSTALADO EM DRENO - FORNECIMENTO E INSTALAÇÃO. AF_07/2021</v>
      </c>
      <c r="C511" s="38" t="s">
        <v>8842</v>
      </c>
      <c r="D511" s="623" t="str">
        <f>VLOOKUP(C511,'SNP1.24+CHU192+DER12.23+FD1.24'!$A$2:$D$50000,3, FALSE)</f>
        <v>M2</v>
      </c>
      <c r="E511" s="624">
        <f>'MCQ OUR'!E511</f>
        <v>4766.9708000000001</v>
      </c>
      <c r="F511" s="625" t="str">
        <f>VLOOKUP(C511,'SNP1.24+CHU192+DER12.23+FD1.24'!$A$2:$D$50000,4, FALSE)</f>
        <v>10,02</v>
      </c>
      <c r="G511" s="424">
        <f t="shared" si="108"/>
        <v>47765.05</v>
      </c>
      <c r="H511" s="425">
        <f t="shared" ca="1" si="109"/>
        <v>0.32779999999999998</v>
      </c>
      <c r="I511" s="426">
        <f t="shared" ca="1" si="110"/>
        <v>13.3</v>
      </c>
      <c r="J511" s="626">
        <f t="shared" ca="1" si="111"/>
        <v>63400.71</v>
      </c>
      <c r="K511" s="603"/>
      <c r="L511" s="156" t="s">
        <v>29443</v>
      </c>
      <c r="M511" s="202"/>
      <c r="N511" s="22"/>
    </row>
    <row r="512" spans="1:22" s="39" customFormat="1" ht="49.9" customHeight="1" outlineLevel="2" x14ac:dyDescent="0.25">
      <c r="A512" s="317" t="s">
        <v>54600</v>
      </c>
      <c r="B512" s="422" t="str">
        <f>VLOOKUP(C512,'SNP1.24+CHU192+DER12.23+FD1.24'!$A$2:$C$50000,2, FALSE)</f>
        <v>GRAUTE FGK=30 MPA; TRAÇO 1:0,9:1,2:0,6 (EM MASSA SECA DE CIMENTO/ AREIA GROSSA/ BRITA 0/ ADITIVO) - PREPARO MECÂNICO COM BETONEIRA 400 L. AF_09/2021</v>
      </c>
      <c r="C512" s="38" t="s">
        <v>3299</v>
      </c>
      <c r="D512" s="623" t="str">
        <f>VLOOKUP(C512,'SNP1.24+CHU192+DER12.23+FD1.24'!$A$2:$D$50000,3, FALSE)</f>
        <v>M3</v>
      </c>
      <c r="E512" s="624">
        <f>'MCQ OUR'!E512</f>
        <v>0.78903062990316153</v>
      </c>
      <c r="F512" s="625" t="str">
        <f>VLOOKUP(C512,'SNP1.24+CHU192+DER12.23+FD1.24'!$A$2:$D$50000,4, FALSE)</f>
        <v>598,57</v>
      </c>
      <c r="G512" s="424">
        <f t="shared" si="108"/>
        <v>472.29</v>
      </c>
      <c r="H512" s="425">
        <f t="shared" ca="1" si="109"/>
        <v>0.32779999999999998</v>
      </c>
      <c r="I512" s="426">
        <f t="shared" ca="1" si="110"/>
        <v>794.78</v>
      </c>
      <c r="J512" s="626">
        <f t="shared" ca="1" si="111"/>
        <v>627.11</v>
      </c>
      <c r="K512" s="603"/>
      <c r="L512" s="156" t="s">
        <v>18520</v>
      </c>
      <c r="M512" s="202"/>
      <c r="N512" s="22"/>
    </row>
    <row r="513" spans="1:22" s="39" customFormat="1" ht="42.6" customHeight="1" outlineLevel="2" x14ac:dyDescent="0.25">
      <c r="A513" s="317" t="s">
        <v>54601</v>
      </c>
      <c r="B513" s="422" t="str">
        <f>VLOOKUP(C513,'SNP1.24+CHU192+DER12.23+FD1.24'!$A$2:$C$50000,2, FALSE)</f>
        <v xml:space="preserve">JUNTA DILATACAO ELASTICA PARA CONCRETO (FUGENBAND) O-22, ATE 30 MCA                                                                                                                                                                                                                                                                                                                                                                                                                                       </v>
      </c>
      <c r="C513" s="38">
        <v>3681</v>
      </c>
      <c r="D513" s="623" t="str">
        <f>VLOOKUP(C513,'SNP1.24+CHU192+DER12.23+FD1.24'!$A$2:$D$50000,3, FALSE)</f>
        <v xml:space="preserve">M     </v>
      </c>
      <c r="E513" s="624">
        <f>'MCQ OUR'!E513</f>
        <v>41.406000000000006</v>
      </c>
      <c r="F513" s="625" t="str">
        <f>VLOOKUP(C513,'SNP1.24+CHU192+DER12.23+FD1.24'!$A$2:$D$50000,4, FALSE)</f>
        <v>128,78</v>
      </c>
      <c r="G513" s="424">
        <f t="shared" si="108"/>
        <v>5332.26</v>
      </c>
      <c r="H513" s="425">
        <f t="shared" ca="1" si="109"/>
        <v>0.32779999999999998</v>
      </c>
      <c r="I513" s="426">
        <f t="shared" ca="1" si="110"/>
        <v>170.99</v>
      </c>
      <c r="J513" s="626">
        <f t="shared" ca="1" si="111"/>
        <v>7080.01</v>
      </c>
      <c r="K513" s="603"/>
      <c r="L513" s="156" t="s">
        <v>18505</v>
      </c>
      <c r="M513" s="202"/>
      <c r="N513" s="22"/>
    </row>
    <row r="514" spans="1:22" s="40" customFormat="1" ht="12.75" outlineLevel="1" thickBot="1" x14ac:dyDescent="0.25">
      <c r="A514" s="318"/>
      <c r="B514" s="10" t="s">
        <v>9</v>
      </c>
      <c r="C514" s="11"/>
      <c r="D514" s="12"/>
      <c r="E514" s="13"/>
      <c r="F514" s="13"/>
      <c r="G514" s="147">
        <f>SUM(G508:G513)</f>
        <v>98767.62</v>
      </c>
      <c r="H514" s="148"/>
      <c r="I514" s="149"/>
      <c r="J514" s="150">
        <f ca="1">SUM(J508:J513)</f>
        <v>131123.15</v>
      </c>
      <c r="K514" s="185"/>
      <c r="L514" s="209"/>
      <c r="M514" s="204"/>
      <c r="N514" s="16"/>
      <c r="O514" s="39"/>
      <c r="P514" s="39"/>
      <c r="Q514" s="39"/>
      <c r="R514" s="39"/>
      <c r="S514" s="39"/>
      <c r="T514" s="39"/>
      <c r="U514" s="39"/>
      <c r="V514" s="39"/>
    </row>
    <row r="515" spans="1:22" s="34" customFormat="1" ht="14.45" customHeight="1" outlineLevel="1" x14ac:dyDescent="0.25">
      <c r="A515" s="319" t="s">
        <v>54602</v>
      </c>
      <c r="B515" s="627" t="s">
        <v>29415</v>
      </c>
      <c r="C515" s="628"/>
      <c r="D515" s="629"/>
      <c r="E515" s="146"/>
      <c r="F515" s="146"/>
      <c r="G515" s="5"/>
      <c r="H515" s="5"/>
      <c r="I515" s="5"/>
      <c r="J515" s="17"/>
      <c r="K515" s="145"/>
      <c r="L515" s="210"/>
      <c r="M515" s="111"/>
      <c r="N515" s="6"/>
      <c r="O515" s="39"/>
      <c r="P515" s="39"/>
      <c r="Q515" s="39"/>
      <c r="R515" s="39"/>
      <c r="S515" s="39"/>
      <c r="T515" s="39"/>
      <c r="U515" s="39"/>
      <c r="V515" s="39"/>
    </row>
    <row r="516" spans="1:22" s="39" customFormat="1" ht="39" customHeight="1" outlineLevel="2" x14ac:dyDescent="0.25">
      <c r="A516" s="317" t="s">
        <v>54603</v>
      </c>
      <c r="B516" s="422" t="str">
        <f>VLOOKUP(C516,'SNP1.24+CHU192+DER12.23+FD1.24'!$A$2:$C$50000,2, FALSE)</f>
        <v>FABRICAÇÃO, MONTAGEM E DESMONTAGEM DE FÔRMA PARA SAPATA, EM CHAPA DE MADEIRA COMPENSADA RESINADA, E=17 MM, 2 UTILIZAÇÕES. AF_01/2024</v>
      </c>
      <c r="C516" s="38" t="s">
        <v>3200</v>
      </c>
      <c r="D516" s="623" t="str">
        <f>VLOOKUP(C516,'SNP1.24+CHU192+DER12.23+FD1.24'!$A$2:$D$50000,3, FALSE)</f>
        <v>M2</v>
      </c>
      <c r="E516" s="624">
        <f>'MCQ OUR'!E516</f>
        <v>155.48786966440701</v>
      </c>
      <c r="F516" s="625" t="str">
        <f>VLOOKUP(C516,'SNP1.24+CHU192+DER12.23+FD1.24'!$A$2:$D$50000,4, FALSE)</f>
        <v>241,23</v>
      </c>
      <c r="G516" s="424">
        <f t="shared" ref="G516:G524" si="112">ROUND(E516*F516,2)</f>
        <v>37508.339999999997</v>
      </c>
      <c r="H516" s="425">
        <f t="shared" ref="H516:H524" ca="1" si="113">IF(K516="",$G$10,$G$9)</f>
        <v>0.32779999999999998</v>
      </c>
      <c r="I516" s="426">
        <f t="shared" ref="I516:I524" ca="1" si="114">ROUND(F516*H516+F516,2)</f>
        <v>320.31</v>
      </c>
      <c r="J516" s="626">
        <f t="shared" ref="J516:J524" ca="1" si="115">ROUND(E516*I516,2)</f>
        <v>49804.32</v>
      </c>
      <c r="K516" s="603"/>
      <c r="L516" s="156" t="s">
        <v>18501</v>
      </c>
      <c r="M516" s="202"/>
      <c r="N516" s="22"/>
    </row>
    <row r="517" spans="1:22" s="39" customFormat="1" ht="39" customHeight="1" outlineLevel="2" x14ac:dyDescent="0.25">
      <c r="A517" s="317" t="s">
        <v>54604</v>
      </c>
      <c r="B517" s="422" t="str">
        <f>VLOOKUP(C517,'SNP1.24+CHU192+DER12.23+FD1.24'!$A$2:$C$50000,2, FALSE)</f>
        <v>FABRICAÇÃO, MONTAGEM E DESMONTAGEM DE FÔRMA PARA SAPATA, EM MADEIRA SERRADA, E=25 MM, 4 UTILIZAÇÕES. AF_01/2024</v>
      </c>
      <c r="C517" s="38" t="s">
        <v>3197</v>
      </c>
      <c r="D517" s="623" t="str">
        <f>VLOOKUP(C517,'SNP1.24+CHU192+DER12.23+FD1.24'!$A$2:$D$50000,3, FALSE)</f>
        <v>M2</v>
      </c>
      <c r="E517" s="624">
        <f>'MCQ OUR'!E517</f>
        <v>168.42040603874275</v>
      </c>
      <c r="F517" s="625" t="str">
        <f>VLOOKUP(C517,'SNP1.24+CHU192+DER12.23+FD1.24'!$A$2:$D$50000,4, FALSE)</f>
        <v>134,81</v>
      </c>
      <c r="G517" s="424">
        <f t="shared" si="112"/>
        <v>22704.75</v>
      </c>
      <c r="H517" s="425">
        <f t="shared" ca="1" si="113"/>
        <v>0.32779999999999998</v>
      </c>
      <c r="I517" s="426">
        <f t="shared" ca="1" si="114"/>
        <v>179</v>
      </c>
      <c r="J517" s="626">
        <f t="shared" ca="1" si="115"/>
        <v>30147.25</v>
      </c>
      <c r="K517" s="603"/>
      <c r="L517" s="156" t="s">
        <v>18501</v>
      </c>
      <c r="M517" s="202"/>
      <c r="N517" s="22"/>
    </row>
    <row r="518" spans="1:22" s="39" customFormat="1" ht="40.15" customHeight="1" outlineLevel="2" x14ac:dyDescent="0.25">
      <c r="A518" s="317" t="s">
        <v>54605</v>
      </c>
      <c r="B518" s="422" t="str">
        <f>VLOOKUP(C518,'SNP1.24+CHU192+DER12.23+FD1.24'!$A$2:$C$50000,2, FALSE)</f>
        <v>ARMAÇÃO DE PILAR OU VIGA DE ESTRUTURA CONVENCIONAL DE CONCRETO ARMADO UTILIZANDO AÇO CA-50 DE 6,3 MM - MONTAGEM. AF_06/2022</v>
      </c>
      <c r="C518" s="38" t="s">
        <v>3224</v>
      </c>
      <c r="D518" s="623" t="str">
        <f>VLOOKUP(C518,'SNP1.24+CHU192+DER12.23+FD1.24'!$A$2:$D$50000,3, FALSE)</f>
        <v>KG</v>
      </c>
      <c r="E518" s="624">
        <f>'MCQ OUR'!E518</f>
        <v>397</v>
      </c>
      <c r="F518" s="625" t="str">
        <f>VLOOKUP(C518,'SNP1.24+CHU192+DER12.23+FD1.24'!$A$2:$D$50000,4, FALSE)</f>
        <v>13,04</v>
      </c>
      <c r="G518" s="424">
        <f t="shared" si="112"/>
        <v>5176.88</v>
      </c>
      <c r="H518" s="425">
        <f t="shared" ca="1" si="113"/>
        <v>0.32779999999999998</v>
      </c>
      <c r="I518" s="426">
        <f t="shared" ca="1" si="114"/>
        <v>17.309999999999999</v>
      </c>
      <c r="J518" s="626">
        <f t="shared" ca="1" si="115"/>
        <v>6872.07</v>
      </c>
      <c r="K518" s="603"/>
      <c r="L518" s="156" t="s">
        <v>18513</v>
      </c>
      <c r="M518" s="202"/>
      <c r="N518" s="22"/>
    </row>
    <row r="519" spans="1:22" s="39" customFormat="1" ht="36" outlineLevel="2" x14ac:dyDescent="0.25">
      <c r="A519" s="317" t="s">
        <v>54606</v>
      </c>
      <c r="B519" s="422" t="str">
        <f>VLOOKUP(C519,'SNP1.24+CHU192+DER12.23+FD1.24'!$A$2:$C$50000,2, FALSE)</f>
        <v>ARMAÇÃO DE PILAR OU VIGA DE ESTRUTURA CONVENCIONAL DE CONCRETO ARMADO UTILIZANDO AÇO CA-50 DE 8,0 MM - MONTAGEM. AF_06/2022</v>
      </c>
      <c r="C519" s="38" t="s">
        <v>3225</v>
      </c>
      <c r="D519" s="623" t="str">
        <f>VLOOKUP(C519,'SNP1.24+CHU192+DER12.23+FD1.24'!$A$2:$D$50000,3, FALSE)</f>
        <v>KG</v>
      </c>
      <c r="E519" s="624">
        <f>'MCQ OUR'!E519</f>
        <v>14792</v>
      </c>
      <c r="F519" s="625" t="str">
        <f>VLOOKUP(C519,'SNP1.24+CHU192+DER12.23+FD1.24'!$A$2:$D$50000,4, FALSE)</f>
        <v>12,11</v>
      </c>
      <c r="G519" s="424">
        <f t="shared" si="112"/>
        <v>179131.12</v>
      </c>
      <c r="H519" s="425">
        <f t="shared" ca="1" si="113"/>
        <v>0.32779999999999998</v>
      </c>
      <c r="I519" s="426">
        <f t="shared" ca="1" si="114"/>
        <v>16.079999999999998</v>
      </c>
      <c r="J519" s="626">
        <f t="shared" ca="1" si="115"/>
        <v>237855.35999999999</v>
      </c>
      <c r="K519" s="603"/>
      <c r="L519" s="156" t="s">
        <v>18513</v>
      </c>
      <c r="M519" s="202"/>
      <c r="N519" s="22"/>
    </row>
    <row r="520" spans="1:22" s="39" customFormat="1" ht="40.15" customHeight="1" outlineLevel="2" x14ac:dyDescent="0.25">
      <c r="A520" s="317" t="s">
        <v>54607</v>
      </c>
      <c r="B520" s="422" t="str">
        <f>VLOOKUP(C520,'SNP1.24+CHU192+DER12.23+FD1.24'!$A$2:$C$50000,2, FALSE)</f>
        <v>ARMAÇÃO DE PILAR OU VIGA DE ESTRUTURA CONVENCIONAL DE CONCRETO ARMADO UTILIZANDO AÇO CA-50 DE 10,0 MM - MONTAGEM. AF_06/2022</v>
      </c>
      <c r="C520" s="38" t="s">
        <v>3226</v>
      </c>
      <c r="D520" s="623" t="str">
        <f>VLOOKUP(C520,'SNP1.24+CHU192+DER12.23+FD1.24'!$A$2:$D$50000,3, FALSE)</f>
        <v>KG</v>
      </c>
      <c r="E520" s="624">
        <f>'MCQ OUR'!E520</f>
        <v>143</v>
      </c>
      <c r="F520" s="625" t="str">
        <f>VLOOKUP(C520,'SNP1.24+CHU192+DER12.23+FD1.24'!$A$2:$D$50000,4, FALSE)</f>
        <v>10,72</v>
      </c>
      <c r="G520" s="424">
        <f t="shared" si="112"/>
        <v>1532.96</v>
      </c>
      <c r="H520" s="425">
        <f t="shared" ca="1" si="113"/>
        <v>0.32779999999999998</v>
      </c>
      <c r="I520" s="426">
        <f t="shared" ca="1" si="114"/>
        <v>14.23</v>
      </c>
      <c r="J520" s="626">
        <f t="shared" ca="1" si="115"/>
        <v>2034.89</v>
      </c>
      <c r="K520" s="603"/>
      <c r="L520" s="156" t="s">
        <v>18513</v>
      </c>
      <c r="M520" s="202"/>
      <c r="N520" s="22"/>
    </row>
    <row r="521" spans="1:22" s="39" customFormat="1" ht="36" outlineLevel="2" x14ac:dyDescent="0.25">
      <c r="A521" s="317" t="s">
        <v>54608</v>
      </c>
      <c r="B521" s="422" t="str">
        <f>VLOOKUP(C521,'SNP1.24+CHU192+DER12.23+FD1.24'!$A$2:$C$50000,2, FALSE)</f>
        <v>ARMAÇÃO DE PILAR OU VIGA DE ESTRUTURA CONVENCIONAL DE CONCRETO ARMADO UTILIZANDO AÇO CA-50 DE 12,5 MM - MONTAGEM. AF_06/2022</v>
      </c>
      <c r="C521" s="38" t="s">
        <v>3227</v>
      </c>
      <c r="D521" s="623" t="str">
        <f>VLOOKUP(C521,'SNP1.24+CHU192+DER12.23+FD1.24'!$A$2:$D$50000,3, FALSE)</f>
        <v>KG</v>
      </c>
      <c r="E521" s="624">
        <f>'MCQ OUR'!E521</f>
        <v>794</v>
      </c>
      <c r="F521" s="625" t="str">
        <f>VLOOKUP(C521,'SNP1.24+CHU192+DER12.23+FD1.24'!$A$2:$D$50000,4, FALSE)</f>
        <v>8,97</v>
      </c>
      <c r="G521" s="424">
        <f t="shared" si="112"/>
        <v>7122.18</v>
      </c>
      <c r="H521" s="425">
        <f t="shared" ca="1" si="113"/>
        <v>0.32779999999999998</v>
      </c>
      <c r="I521" s="426">
        <f t="shared" ca="1" si="114"/>
        <v>11.91</v>
      </c>
      <c r="J521" s="626">
        <f t="shared" ca="1" si="115"/>
        <v>9456.5400000000009</v>
      </c>
      <c r="K521" s="603"/>
      <c r="L521" s="156" t="s">
        <v>18513</v>
      </c>
      <c r="M521" s="202"/>
      <c r="N521" s="22"/>
    </row>
    <row r="522" spans="1:22" s="39" customFormat="1" ht="36" outlineLevel="2" x14ac:dyDescent="0.25">
      <c r="A522" s="317" t="s">
        <v>54609</v>
      </c>
      <c r="B522" s="422" t="str">
        <f>VLOOKUP(C522,'SNP1.24+CHU192+DER12.23+FD1.24'!$A$2:$C$50000,2, FALSE)</f>
        <v>ARMAÇÃO DE PILAR OU VIGA DE ESTRUTURA CONVENCIONAL DE CONCRETO ARMADO UTILIZANDO AÇO CA-50 DE 16,0 MM - MONTAGEM. AF_06/2022</v>
      </c>
      <c r="C522" s="38" t="s">
        <v>3228</v>
      </c>
      <c r="D522" s="623" t="str">
        <f>VLOOKUP(C522,'SNP1.24+CHU192+DER12.23+FD1.24'!$A$2:$D$50000,3, FALSE)</f>
        <v>KG</v>
      </c>
      <c r="E522" s="624">
        <f>'MCQ OUR'!E522</f>
        <v>18577</v>
      </c>
      <c r="F522" s="625" t="str">
        <f>VLOOKUP(C522,'SNP1.24+CHU192+DER12.23+FD1.24'!$A$2:$D$50000,4, FALSE)</f>
        <v>8,64</v>
      </c>
      <c r="G522" s="424">
        <f t="shared" si="112"/>
        <v>160505.28</v>
      </c>
      <c r="H522" s="425">
        <f t="shared" ca="1" si="113"/>
        <v>0.32779999999999998</v>
      </c>
      <c r="I522" s="426">
        <f t="shared" ca="1" si="114"/>
        <v>11.47</v>
      </c>
      <c r="J522" s="626">
        <f t="shared" ca="1" si="115"/>
        <v>213078.19</v>
      </c>
      <c r="K522" s="603"/>
      <c r="L522" s="156" t="s">
        <v>18513</v>
      </c>
      <c r="M522" s="202"/>
      <c r="N522" s="22"/>
    </row>
    <row r="523" spans="1:22" s="39" customFormat="1" ht="49.15" customHeight="1" outlineLevel="2" x14ac:dyDescent="0.25">
      <c r="A523" s="317" t="s">
        <v>54610</v>
      </c>
      <c r="B523" s="422" t="str">
        <f>VLOOKUP(C523,'SNP1.24+CHU192+DER12.23+FD1.24'!$A$2:$C$50000,2, FALSE)</f>
        <v xml:space="preserve">CONCRETO USINADO BOMBEAVEL, CLASSE DE RESISTENCIA C40, BRITA 0 E 1, SLUMP = 100 +/- 20 MM, COM BOMBEAMENTO (DISPONIBILIZACAO DE BOMBA), SEM O LANCAMENTO (NBR 8953)                                                                                                                                                                                                                                                                                                                                       </v>
      </c>
      <c r="C523" s="38">
        <v>34479</v>
      </c>
      <c r="D523" s="623" t="str">
        <f>VLOOKUP(C523,'SNP1.24+CHU192+DER12.23+FD1.24'!$A$2:$D$50000,3, FALSE)</f>
        <v xml:space="preserve">M3    </v>
      </c>
      <c r="E523" s="624">
        <f>'MCQ OUR'!E523</f>
        <v>442.08</v>
      </c>
      <c r="F523" s="625" t="str">
        <f>VLOOKUP(C523,'SNP1.24+CHU192+DER12.23+FD1.24'!$A$2:$D$50000,4, FALSE)</f>
        <v>529,25</v>
      </c>
      <c r="G523" s="424">
        <f t="shared" si="112"/>
        <v>233970.84</v>
      </c>
      <c r="H523" s="425">
        <f t="shared" ca="1" si="113"/>
        <v>0.32779999999999998</v>
      </c>
      <c r="I523" s="426">
        <f t="shared" ca="1" si="114"/>
        <v>702.74</v>
      </c>
      <c r="J523" s="626">
        <f t="shared" ca="1" si="115"/>
        <v>310667.3</v>
      </c>
      <c r="K523" s="603"/>
      <c r="L523" s="156" t="s">
        <v>18501</v>
      </c>
      <c r="M523" s="202"/>
      <c r="N523" s="22"/>
    </row>
    <row r="524" spans="1:22" s="39" customFormat="1" ht="45" customHeight="1" outlineLevel="2" x14ac:dyDescent="0.25">
      <c r="A524" s="317" t="s">
        <v>54611</v>
      </c>
      <c r="B524" s="422" t="str">
        <f>VLOOKUP(C524,'SNP1.24+CHU192+DER12.23+FD1.24'!$A$2:$C$50000,2, FALSE)</f>
        <v>LANÇAMENTO COM USO DE BOMBA, ADENSAMENTO E ACABAMENTO DE CONCRETO EM ESTRUTURAS. AF_02/2022</v>
      </c>
      <c r="C524" s="38" t="s">
        <v>12933</v>
      </c>
      <c r="D524" s="623" t="str">
        <f>VLOOKUP(C524,'SNP1.24+CHU192+DER12.23+FD1.24'!$A$2:$D$50000,3, FALSE)</f>
        <v>M3</v>
      </c>
      <c r="E524" s="624">
        <f>'MCQ OUR'!E524</f>
        <v>442.08</v>
      </c>
      <c r="F524" s="625" t="str">
        <f>VLOOKUP(C524,'SNP1.24+CHU192+DER12.23+FD1.24'!$A$2:$D$50000,4, FALSE)</f>
        <v>47,37</v>
      </c>
      <c r="G524" s="424">
        <f t="shared" si="112"/>
        <v>20941.330000000002</v>
      </c>
      <c r="H524" s="425">
        <f t="shared" ca="1" si="113"/>
        <v>0.32779999999999998</v>
      </c>
      <c r="I524" s="426">
        <f t="shared" ca="1" si="114"/>
        <v>62.9</v>
      </c>
      <c r="J524" s="626">
        <f t="shared" ca="1" si="115"/>
        <v>27806.83</v>
      </c>
      <c r="K524" s="603"/>
      <c r="L524" s="156" t="s">
        <v>18514</v>
      </c>
      <c r="M524" s="202"/>
      <c r="N524" s="22"/>
    </row>
    <row r="525" spans="1:22" s="40" customFormat="1" ht="12.75" outlineLevel="1" thickBot="1" x14ac:dyDescent="0.25">
      <c r="A525" s="318"/>
      <c r="B525" s="10" t="s">
        <v>9</v>
      </c>
      <c r="C525" s="11"/>
      <c r="D525" s="12"/>
      <c r="E525" s="13"/>
      <c r="F525" s="13"/>
      <c r="G525" s="147">
        <f>SUM(G516:G524)</f>
        <v>668593.67999999993</v>
      </c>
      <c r="H525" s="148"/>
      <c r="I525" s="149"/>
      <c r="J525" s="150">
        <f ca="1">SUM(J516:J524)</f>
        <v>887722.74999999988</v>
      </c>
      <c r="K525" s="185"/>
      <c r="L525" s="209"/>
      <c r="M525" s="204"/>
      <c r="N525" s="16"/>
      <c r="O525" s="39"/>
      <c r="P525" s="39"/>
      <c r="Q525" s="39"/>
      <c r="R525" s="39"/>
      <c r="S525" s="39"/>
      <c r="T525" s="39"/>
      <c r="U525" s="39"/>
      <c r="V525" s="39"/>
    </row>
    <row r="526" spans="1:22" s="34" customFormat="1" ht="14.45" customHeight="1" outlineLevel="1" x14ac:dyDescent="0.25">
      <c r="A526" s="319" t="s">
        <v>54612</v>
      </c>
      <c r="B526" s="627" t="s">
        <v>29416</v>
      </c>
      <c r="C526" s="628"/>
      <c r="D526" s="629"/>
      <c r="E526" s="146"/>
      <c r="F526" s="146"/>
      <c r="G526" s="5"/>
      <c r="H526" s="5"/>
      <c r="I526" s="5"/>
      <c r="J526" s="17"/>
      <c r="K526" s="145"/>
      <c r="L526" s="210"/>
      <c r="M526" s="111"/>
      <c r="N526" s="6"/>
      <c r="O526" s="39"/>
      <c r="P526" s="39"/>
      <c r="Q526" s="39"/>
      <c r="R526" s="39"/>
      <c r="S526" s="39"/>
      <c r="T526" s="39"/>
      <c r="U526" s="39"/>
      <c r="V526" s="39"/>
    </row>
    <row r="527" spans="1:22" s="39" customFormat="1" ht="39" customHeight="1" outlineLevel="2" x14ac:dyDescent="0.25">
      <c r="A527" s="317" t="s">
        <v>54613</v>
      </c>
      <c r="B527" s="422" t="str">
        <f>VLOOKUP(C527,'SNP1.24+CHU192+DER12.23+FD1.24'!$A$2:$C$50000,2, FALSE)</f>
        <v>FABRICAÇÃO, MONTAGEM E DESMONTAGEM DE FÔRMA PARA SAPATA, EM CHAPA DE MADEIRA COMPENSADA RESINADA, E=17 MM, 2 UTILIZAÇÕES. AF_01/2024</v>
      </c>
      <c r="C527" s="38" t="s">
        <v>3200</v>
      </c>
      <c r="D527" s="623" t="str">
        <f>VLOOKUP(C527,'SNP1.24+CHU192+DER12.23+FD1.24'!$A$2:$D$50000,3, FALSE)</f>
        <v>M2</v>
      </c>
      <c r="E527" s="624">
        <f>'MCQ OUR'!E527</f>
        <v>771.49755670384332</v>
      </c>
      <c r="F527" s="625" t="str">
        <f>VLOOKUP(C527,'SNP1.24+CHU192+DER12.23+FD1.24'!$A$2:$D$50000,4, FALSE)</f>
        <v>241,23</v>
      </c>
      <c r="G527" s="424">
        <f t="shared" ref="G527:G536" si="116">ROUND(E527*F527,2)</f>
        <v>186108.36</v>
      </c>
      <c r="H527" s="425">
        <f t="shared" ref="H527:H536" ca="1" si="117">IF(K527="",$G$10,$G$9)</f>
        <v>0.32779999999999998</v>
      </c>
      <c r="I527" s="426">
        <f t="shared" ref="I527:I536" ca="1" si="118">ROUND(F527*H527+F527,2)</f>
        <v>320.31</v>
      </c>
      <c r="J527" s="626">
        <f t="shared" ref="J527:J536" ca="1" si="119">ROUND(E527*I527,2)</f>
        <v>247118.38</v>
      </c>
      <c r="K527" s="603"/>
      <c r="L527" s="156" t="s">
        <v>18501</v>
      </c>
      <c r="M527" s="202"/>
      <c r="N527" s="22"/>
    </row>
    <row r="528" spans="1:22" s="39" customFormat="1" ht="39" customHeight="1" outlineLevel="2" x14ac:dyDescent="0.25">
      <c r="A528" s="317" t="s">
        <v>54614</v>
      </c>
      <c r="B528" s="422" t="str">
        <f>VLOOKUP(C528,'SNP1.24+CHU192+DER12.23+FD1.24'!$A$2:$C$50000,2, FALSE)</f>
        <v>FABRICAÇÃO, MONTAGEM E DESMONTAGEM DE FÔRMA PARA SAPATA, EM MADEIRA SERRADA, E=25 MM, 4 UTILIZAÇÕES. AF_01/2024</v>
      </c>
      <c r="C528" s="38" t="s">
        <v>3197</v>
      </c>
      <c r="D528" s="623" t="str">
        <f>VLOOKUP(C528,'SNP1.24+CHU192+DER12.23+FD1.24'!$A$2:$D$50000,3, FALSE)</f>
        <v>M2</v>
      </c>
      <c r="E528" s="624">
        <f>'MCQ OUR'!E528</f>
        <v>1212.9544483444313</v>
      </c>
      <c r="F528" s="625" t="str">
        <f>VLOOKUP(C528,'SNP1.24+CHU192+DER12.23+FD1.24'!$A$2:$D$50000,4, FALSE)</f>
        <v>134,81</v>
      </c>
      <c r="G528" s="424">
        <f t="shared" si="116"/>
        <v>163518.39000000001</v>
      </c>
      <c r="H528" s="425">
        <f t="shared" ca="1" si="117"/>
        <v>0.32779999999999998</v>
      </c>
      <c r="I528" s="426">
        <f t="shared" ca="1" si="118"/>
        <v>179</v>
      </c>
      <c r="J528" s="626">
        <f t="shared" ca="1" si="119"/>
        <v>217118.85</v>
      </c>
      <c r="K528" s="603"/>
      <c r="L528" s="156" t="s">
        <v>18501</v>
      </c>
      <c r="M528" s="202"/>
      <c r="N528" s="22"/>
    </row>
    <row r="529" spans="1:22" s="39" customFormat="1" ht="40.15" customHeight="1" outlineLevel="2" x14ac:dyDescent="0.25">
      <c r="A529" s="317" t="s">
        <v>54615</v>
      </c>
      <c r="B529" s="422" t="str">
        <f>VLOOKUP(C529,'SNP1.24+CHU192+DER12.23+FD1.24'!$A$2:$C$50000,2, FALSE)</f>
        <v>ARMAÇÃO DE PILAR OU VIGA DE ESTRUTURA CONVENCIONAL DE CONCRETO ARMADO UTILIZANDO AÇO CA-50 DE 6,3 MM - MONTAGEM. AF_06/2022</v>
      </c>
      <c r="C529" s="38" t="s">
        <v>3224</v>
      </c>
      <c r="D529" s="623" t="str">
        <f>VLOOKUP(C529,'SNP1.24+CHU192+DER12.23+FD1.24'!$A$2:$D$50000,3, FALSE)</f>
        <v>KG</v>
      </c>
      <c r="E529" s="624">
        <f>'MCQ OUR'!E529</f>
        <v>656</v>
      </c>
      <c r="F529" s="625" t="str">
        <f>VLOOKUP(C529,'SNP1.24+CHU192+DER12.23+FD1.24'!$A$2:$D$50000,4, FALSE)</f>
        <v>13,04</v>
      </c>
      <c r="G529" s="424">
        <f t="shared" si="116"/>
        <v>8554.24</v>
      </c>
      <c r="H529" s="425">
        <f t="shared" ca="1" si="117"/>
        <v>0.32779999999999998</v>
      </c>
      <c r="I529" s="426">
        <f t="shared" ca="1" si="118"/>
        <v>17.309999999999999</v>
      </c>
      <c r="J529" s="626">
        <f t="shared" ca="1" si="119"/>
        <v>11355.36</v>
      </c>
      <c r="K529" s="603"/>
      <c r="L529" s="156" t="s">
        <v>18513</v>
      </c>
      <c r="M529" s="202"/>
      <c r="N529" s="22"/>
    </row>
    <row r="530" spans="1:22" s="39" customFormat="1" ht="36" outlineLevel="2" x14ac:dyDescent="0.25">
      <c r="A530" s="317" t="s">
        <v>54616</v>
      </c>
      <c r="B530" s="422" t="str">
        <f>VLOOKUP(C530,'SNP1.24+CHU192+DER12.23+FD1.24'!$A$2:$C$50000,2, FALSE)</f>
        <v>ARMAÇÃO DE PILAR OU VIGA DE ESTRUTURA CONVENCIONAL DE CONCRETO ARMADO UTILIZANDO AÇO CA-50 DE 8,0 MM - MONTAGEM. AF_06/2022</v>
      </c>
      <c r="C530" s="38" t="s">
        <v>3225</v>
      </c>
      <c r="D530" s="623" t="str">
        <f>VLOOKUP(C530,'SNP1.24+CHU192+DER12.23+FD1.24'!$A$2:$D$50000,3, FALSE)</f>
        <v>KG</v>
      </c>
      <c r="E530" s="624">
        <f>'MCQ OUR'!E530</f>
        <v>6724</v>
      </c>
      <c r="F530" s="625" t="str">
        <f>VLOOKUP(C530,'SNP1.24+CHU192+DER12.23+FD1.24'!$A$2:$D$50000,4, FALSE)</f>
        <v>12,11</v>
      </c>
      <c r="G530" s="424">
        <f t="shared" si="116"/>
        <v>81427.64</v>
      </c>
      <c r="H530" s="425">
        <f t="shared" ca="1" si="117"/>
        <v>0.32779999999999998</v>
      </c>
      <c r="I530" s="426">
        <f t="shared" ca="1" si="118"/>
        <v>16.079999999999998</v>
      </c>
      <c r="J530" s="626">
        <f t="shared" ca="1" si="119"/>
        <v>108121.92</v>
      </c>
      <c r="K530" s="603"/>
      <c r="L530" s="156" t="s">
        <v>18513</v>
      </c>
      <c r="M530" s="202"/>
      <c r="N530" s="22"/>
    </row>
    <row r="531" spans="1:22" s="39" customFormat="1" ht="40.15" customHeight="1" outlineLevel="2" x14ac:dyDescent="0.25">
      <c r="A531" s="317" t="s">
        <v>54617</v>
      </c>
      <c r="B531" s="422" t="str">
        <f>VLOOKUP(C531,'SNP1.24+CHU192+DER12.23+FD1.24'!$A$2:$C$50000,2, FALSE)</f>
        <v>ARMAÇÃO DE PILAR OU VIGA DE ESTRUTURA CONVENCIONAL DE CONCRETO ARMADO UTILIZANDO AÇO CA-50 DE 10,0 MM - MONTAGEM. AF_06/2022</v>
      </c>
      <c r="C531" s="38" t="s">
        <v>3226</v>
      </c>
      <c r="D531" s="623" t="str">
        <f>VLOOKUP(C531,'SNP1.24+CHU192+DER12.23+FD1.24'!$A$2:$D$50000,3, FALSE)</f>
        <v>KG</v>
      </c>
      <c r="E531" s="624">
        <f>'MCQ OUR'!E531</f>
        <v>328</v>
      </c>
      <c r="F531" s="625" t="str">
        <f>VLOOKUP(C531,'SNP1.24+CHU192+DER12.23+FD1.24'!$A$2:$D$50000,4, FALSE)</f>
        <v>10,72</v>
      </c>
      <c r="G531" s="424">
        <f t="shared" si="116"/>
        <v>3516.16</v>
      </c>
      <c r="H531" s="425">
        <f t="shared" ca="1" si="117"/>
        <v>0.32779999999999998</v>
      </c>
      <c r="I531" s="426">
        <f t="shared" ca="1" si="118"/>
        <v>14.23</v>
      </c>
      <c r="J531" s="626">
        <f t="shared" ca="1" si="119"/>
        <v>4667.4399999999996</v>
      </c>
      <c r="K531" s="603"/>
      <c r="L531" s="156" t="s">
        <v>18513</v>
      </c>
      <c r="M531" s="202"/>
      <c r="N531" s="22"/>
    </row>
    <row r="532" spans="1:22" s="39" customFormat="1" ht="36" outlineLevel="2" x14ac:dyDescent="0.25">
      <c r="A532" s="317" t="s">
        <v>54618</v>
      </c>
      <c r="B532" s="422" t="str">
        <f>VLOOKUP(C532,'SNP1.24+CHU192+DER12.23+FD1.24'!$A$2:$C$50000,2, FALSE)</f>
        <v>ARMAÇÃO DE PILAR OU VIGA DE ESTRUTURA CONVENCIONAL DE CONCRETO ARMADO UTILIZANDO AÇO CA-50 DE 12,5 MM - MONTAGEM. AF_06/2022</v>
      </c>
      <c r="C532" s="38" t="s">
        <v>3227</v>
      </c>
      <c r="D532" s="623" t="str">
        <f>VLOOKUP(C532,'SNP1.24+CHU192+DER12.23+FD1.24'!$A$2:$D$50000,3, FALSE)</f>
        <v>KG</v>
      </c>
      <c r="E532" s="624">
        <f>'MCQ OUR'!E532</f>
        <v>0</v>
      </c>
      <c r="F532" s="625" t="str">
        <f>VLOOKUP(C532,'SNP1.24+CHU192+DER12.23+FD1.24'!$A$2:$D$50000,4, FALSE)</f>
        <v>8,97</v>
      </c>
      <c r="G532" s="424">
        <f t="shared" si="116"/>
        <v>0</v>
      </c>
      <c r="H532" s="425">
        <f t="shared" ca="1" si="117"/>
        <v>0.32779999999999998</v>
      </c>
      <c r="I532" s="426">
        <f t="shared" ca="1" si="118"/>
        <v>11.91</v>
      </c>
      <c r="J532" s="626">
        <f t="shared" ca="1" si="119"/>
        <v>0</v>
      </c>
      <c r="K532" s="603"/>
      <c r="L532" s="156" t="s">
        <v>18513</v>
      </c>
      <c r="M532" s="202"/>
      <c r="N532" s="22"/>
    </row>
    <row r="533" spans="1:22" s="39" customFormat="1" ht="36" outlineLevel="2" x14ac:dyDescent="0.25">
      <c r="A533" s="317" t="s">
        <v>54619</v>
      </c>
      <c r="B533" s="422" t="str">
        <f>VLOOKUP(C533,'SNP1.24+CHU192+DER12.23+FD1.24'!$A$2:$C$50000,2, FALSE)</f>
        <v>ARMAÇÃO DE PILAR OU VIGA DE ESTRUTURA CONVENCIONAL DE CONCRETO ARMADO UTILIZANDO AÇO CA-50 DE 16,0 MM - MONTAGEM. AF_06/2022</v>
      </c>
      <c r="C533" s="38" t="s">
        <v>3228</v>
      </c>
      <c r="D533" s="623" t="str">
        <f>VLOOKUP(C533,'SNP1.24+CHU192+DER12.23+FD1.24'!$A$2:$D$50000,3, FALSE)</f>
        <v>KG</v>
      </c>
      <c r="E533" s="624">
        <f>'MCQ OUR'!E533</f>
        <v>15088</v>
      </c>
      <c r="F533" s="625" t="str">
        <f>VLOOKUP(C533,'SNP1.24+CHU192+DER12.23+FD1.24'!$A$2:$D$50000,4, FALSE)</f>
        <v>8,64</v>
      </c>
      <c r="G533" s="424">
        <f t="shared" si="116"/>
        <v>130360.32000000001</v>
      </c>
      <c r="H533" s="425">
        <f t="shared" ca="1" si="117"/>
        <v>0.32779999999999998</v>
      </c>
      <c r="I533" s="426">
        <f t="shared" ca="1" si="118"/>
        <v>11.47</v>
      </c>
      <c r="J533" s="626">
        <f t="shared" ca="1" si="119"/>
        <v>173059.36</v>
      </c>
      <c r="K533" s="603"/>
      <c r="L533" s="156" t="s">
        <v>18513</v>
      </c>
      <c r="M533" s="202"/>
      <c r="N533" s="22"/>
    </row>
    <row r="534" spans="1:22" s="39" customFormat="1" ht="49.15" customHeight="1" outlineLevel="2" x14ac:dyDescent="0.25">
      <c r="A534" s="317" t="s">
        <v>54620</v>
      </c>
      <c r="B534" s="422" t="str">
        <f>VLOOKUP(C534,'SNP1.24+CHU192+DER12.23+FD1.24'!$A$2:$C$50000,2, FALSE)</f>
        <v xml:space="preserve">CONCRETO USINADO BOMBEAVEL, CLASSE DE RESISTENCIA C40, BRITA 0 E 1, SLUMP = 100 +/- 20 MM, COM BOMBEAMENTO (DISPONIBILIZACAO DE BOMBA), SEM O LANCAMENTO (NBR 8953)                                                                                                                                                                                                                                                                                                                                       </v>
      </c>
      <c r="C534" s="38">
        <v>34479</v>
      </c>
      <c r="D534" s="623" t="str">
        <f>VLOOKUP(C534,'SNP1.24+CHU192+DER12.23+FD1.24'!$A$2:$D$50000,3, FALSE)</f>
        <v xml:space="preserve">M3    </v>
      </c>
      <c r="E534" s="624">
        <f>'MCQ OUR'!E534</f>
        <v>280.93200000000002</v>
      </c>
      <c r="F534" s="625" t="str">
        <f>VLOOKUP(C534,'SNP1.24+CHU192+DER12.23+FD1.24'!$A$2:$D$50000,4, FALSE)</f>
        <v>529,25</v>
      </c>
      <c r="G534" s="424">
        <f t="shared" si="116"/>
        <v>148683.26</v>
      </c>
      <c r="H534" s="425">
        <f t="shared" ca="1" si="117"/>
        <v>0.32779999999999998</v>
      </c>
      <c r="I534" s="426">
        <f t="shared" ca="1" si="118"/>
        <v>702.74</v>
      </c>
      <c r="J534" s="626">
        <f t="shared" ca="1" si="119"/>
        <v>197422.15</v>
      </c>
      <c r="K534" s="603"/>
      <c r="L534" s="156" t="s">
        <v>18501</v>
      </c>
      <c r="M534" s="202"/>
      <c r="N534" s="22"/>
    </row>
    <row r="535" spans="1:22" s="39" customFormat="1" ht="54" customHeight="1" outlineLevel="2" x14ac:dyDescent="0.25">
      <c r="A535" s="317" t="s">
        <v>54621</v>
      </c>
      <c r="B535" s="422" t="str">
        <f>VLOOKUP(C535,'SNP1.24+CHU192+DER12.23+FD1.24'!$A$2:$C$50000,2, FALSE)</f>
        <v>GUINDASTE HIDRÁULICO AUTOPROPELIDO, COM LANÇA TELESCÓPICA 28,80 M, CAPACIDADE MÁXIMA 30 T, POTÊNCIA 97 KW, TRAÇÃO 4 X 4 - MATERIAIS NA OPERAÇÃO. AF_11/2014</v>
      </c>
      <c r="C535" s="38" t="s">
        <v>2290</v>
      </c>
      <c r="D535" s="623" t="str">
        <f>VLOOKUP(C535,'SNP1.24+CHU192+DER12.23+FD1.24'!$A$2:$D$50000,3, FALSE)</f>
        <v>H</v>
      </c>
      <c r="E535" s="624">
        <f>'MCQ OUR'!E535</f>
        <v>82</v>
      </c>
      <c r="F535" s="625" t="str">
        <f>VLOOKUP(C535,'SNP1.24+CHU192+DER12.23+FD1.24'!$A$2:$D$50000,4, FALSE)</f>
        <v>28,46</v>
      </c>
      <c r="G535" s="424">
        <f t="shared" si="116"/>
        <v>2333.7199999999998</v>
      </c>
      <c r="H535" s="425">
        <f t="shared" ca="1" si="117"/>
        <v>0.32779999999999998</v>
      </c>
      <c r="I535" s="426">
        <f t="shared" ca="1" si="118"/>
        <v>37.79</v>
      </c>
      <c r="J535" s="626">
        <f t="shared" ca="1" si="119"/>
        <v>3098.78</v>
      </c>
      <c r="K535" s="603"/>
      <c r="L535" s="156" t="s">
        <v>29444</v>
      </c>
      <c r="M535" s="202"/>
      <c r="N535" s="22"/>
    </row>
    <row r="536" spans="1:22" s="39" customFormat="1" ht="36" customHeight="1" outlineLevel="2" x14ac:dyDescent="0.25">
      <c r="A536" s="317" t="s">
        <v>54622</v>
      </c>
      <c r="B536" s="422" t="str">
        <f>VLOOKUP(C536,'SNP1.24+CHU192+DER12.23+FD1.24'!$A$2:$C$50000,2, FALSE)</f>
        <v>OPERADOR DE GUINDASTE COM ENCARGOS COMPLEMENTARES</v>
      </c>
      <c r="C536" s="38" t="s">
        <v>6121</v>
      </c>
      <c r="D536" s="623" t="str">
        <f>VLOOKUP(C536,'SNP1.24+CHU192+DER12.23+FD1.24'!$A$2:$D$50000,3, FALSE)</f>
        <v>H</v>
      </c>
      <c r="E536" s="624">
        <f>'MCQ OUR'!E536</f>
        <v>82</v>
      </c>
      <c r="F536" s="625" t="str">
        <f>VLOOKUP(C536,'SNP1.24+CHU192+DER12.23+FD1.24'!$A$2:$D$50000,4, FALSE)</f>
        <v>25,86</v>
      </c>
      <c r="G536" s="424">
        <f t="shared" si="116"/>
        <v>2120.52</v>
      </c>
      <c r="H536" s="425">
        <f t="shared" ca="1" si="117"/>
        <v>0.32779999999999998</v>
      </c>
      <c r="I536" s="426">
        <f t="shared" ca="1" si="118"/>
        <v>34.340000000000003</v>
      </c>
      <c r="J536" s="626">
        <f t="shared" ca="1" si="119"/>
        <v>2815.88</v>
      </c>
      <c r="K536" s="603"/>
      <c r="L536" s="156" t="s">
        <v>29444</v>
      </c>
      <c r="M536" s="202"/>
      <c r="N536" s="22"/>
    </row>
    <row r="537" spans="1:22" s="40" customFormat="1" ht="12.75" outlineLevel="1" thickBot="1" x14ac:dyDescent="0.25">
      <c r="A537" s="318"/>
      <c r="B537" s="10" t="s">
        <v>9</v>
      </c>
      <c r="C537" s="11"/>
      <c r="D537" s="12"/>
      <c r="E537" s="13"/>
      <c r="F537" s="13"/>
      <c r="G537" s="147">
        <f>SUM(G527:G536)</f>
        <v>726622.61</v>
      </c>
      <c r="H537" s="148"/>
      <c r="I537" s="149"/>
      <c r="J537" s="150">
        <f ca="1">SUM(J527:J536)</f>
        <v>964778.12</v>
      </c>
      <c r="K537" s="185"/>
      <c r="L537" s="209"/>
      <c r="M537" s="204"/>
      <c r="N537" s="16"/>
      <c r="O537" s="39"/>
      <c r="P537" s="39"/>
      <c r="Q537" s="39"/>
      <c r="R537" s="39"/>
      <c r="S537" s="39"/>
      <c r="T537" s="39"/>
      <c r="U537" s="39"/>
      <c r="V537" s="39"/>
    </row>
    <row r="538" spans="1:22" s="33" customFormat="1" ht="17.45" customHeight="1" thickBot="1" x14ac:dyDescent="0.3">
      <c r="A538" s="315">
        <v>11</v>
      </c>
      <c r="B538" s="245" t="s">
        <v>29513</v>
      </c>
      <c r="C538" s="29"/>
      <c r="D538" s="2"/>
      <c r="E538" s="462"/>
      <c r="F538" s="2"/>
      <c r="G538" s="30">
        <f>G544+G551+G556+G564+G575+G587</f>
        <v>2443828.1100000003</v>
      </c>
      <c r="H538" s="2"/>
      <c r="I538" s="2"/>
      <c r="J538" s="31">
        <f ca="1">J544+J551+J556+J564+J575+J587</f>
        <v>3245090.17</v>
      </c>
      <c r="K538" s="186"/>
      <c r="L538" s="15"/>
      <c r="M538" s="23"/>
      <c r="N538" s="15"/>
      <c r="O538" s="39"/>
      <c r="P538" s="39"/>
      <c r="Q538" s="39"/>
      <c r="R538" s="39"/>
      <c r="S538" s="39"/>
      <c r="T538" s="39"/>
      <c r="U538" s="39"/>
      <c r="V538" s="39"/>
    </row>
    <row r="539" spans="1:22" s="34" customFormat="1" outlineLevel="1" x14ac:dyDescent="0.25">
      <c r="A539" s="319" t="s">
        <v>18648</v>
      </c>
      <c r="B539" s="627" t="s">
        <v>18502</v>
      </c>
      <c r="C539" s="628"/>
      <c r="D539" s="629"/>
      <c r="E539" s="146"/>
      <c r="F539" s="146"/>
      <c r="G539" s="5"/>
      <c r="H539" s="5"/>
      <c r="I539" s="5"/>
      <c r="J539" s="17"/>
      <c r="K539" s="145"/>
      <c r="L539" s="210"/>
      <c r="M539" s="111"/>
      <c r="N539" s="6"/>
      <c r="O539" s="39"/>
      <c r="P539" s="39"/>
      <c r="Q539" s="39"/>
      <c r="R539" s="39"/>
      <c r="S539" s="39"/>
      <c r="T539" s="39"/>
      <c r="U539" s="39"/>
      <c r="V539" s="39"/>
    </row>
    <row r="540" spans="1:22" s="39" customFormat="1" ht="42" customHeight="1" outlineLevel="2" x14ac:dyDescent="0.25">
      <c r="A540" s="317" t="s">
        <v>18649</v>
      </c>
      <c r="B540" s="422" t="str">
        <f>VLOOKUP(C540,'SNP1.24+CHU192+DER12.23+FD1.24'!$A$2:$C$50000,2, FALSE)</f>
        <v>DEMOLIÇÃO DE LAJES, EM CONCRETO ARMADO, DE FORMA MECANIZADA COM MARTELETE, SEM REAPROVEITAMENTO. AF_09/2023</v>
      </c>
      <c r="C540" s="38" t="s">
        <v>5956</v>
      </c>
      <c r="D540" s="623" t="str">
        <f>VLOOKUP(C540,'SNP1.24+CHU192+DER12.23+FD1.24'!$A$2:$D$50000,3, FALSE)</f>
        <v>M3</v>
      </c>
      <c r="E540" s="624">
        <f>'MCQ OUR'!E540</f>
        <v>927.45299999999975</v>
      </c>
      <c r="F540" s="625" t="str">
        <f>VLOOKUP(C540,'SNP1.24+CHU192+DER12.23+FD1.24'!$A$2:$D$50000,4, FALSE)</f>
        <v>90,11</v>
      </c>
      <c r="G540" s="424">
        <f>ROUND(E540*F540,2)</f>
        <v>83572.789999999994</v>
      </c>
      <c r="H540" s="425">
        <f ca="1">IF(K540="",$G$10,$G$9)</f>
        <v>0.32779999999999998</v>
      </c>
      <c r="I540" s="426">
        <f ca="1">ROUND(F540*H540+F540,2)</f>
        <v>119.65</v>
      </c>
      <c r="J540" s="626">
        <f ca="1">ROUND(E540*I540,2)</f>
        <v>110969.75</v>
      </c>
      <c r="K540" s="603"/>
      <c r="L540" s="156" t="s">
        <v>29437</v>
      </c>
      <c r="M540" s="202"/>
      <c r="N540" s="22"/>
    </row>
    <row r="541" spans="1:22" s="39" customFormat="1" ht="50.45" customHeight="1" outlineLevel="2" x14ac:dyDescent="0.25">
      <c r="A541" s="317" t="s">
        <v>18650</v>
      </c>
      <c r="B541" s="422" t="str">
        <f>VLOOKUP(C541,'SNP1.24+CHU192+DER12.23+FD1.24'!$A$2:$C$50000,2, FALSE)</f>
        <v>CARGA, MANOBRA E DESCARGA DE ENTULHO EM CAMINHÃO BASCULANTE 10 M³ - CARGA COM ESCAVADEIRA HIDRÁULICA  (CAÇAMBA DE 0,80 M³ / 111 HP) E DESCARGA LIVRE (UNIDADE: M3). AF_07/2020</v>
      </c>
      <c r="C541" s="38" t="s">
        <v>11391</v>
      </c>
      <c r="D541" s="623" t="str">
        <f>VLOOKUP(C541,'SNP1.24+CHU192+DER12.23+FD1.24'!$A$2:$D$50000,3, FALSE)</f>
        <v>M3</v>
      </c>
      <c r="E541" s="624">
        <f>'MCQ OUR'!E541</f>
        <v>1159.3162499999996</v>
      </c>
      <c r="F541" s="625" t="str">
        <f>VLOOKUP(C541,'SNP1.24+CHU192+DER12.23+FD1.24'!$A$2:$D$50000,4, FALSE)</f>
        <v>9,05</v>
      </c>
      <c r="G541" s="424">
        <f>ROUND(E541*F541,2)</f>
        <v>10491.81</v>
      </c>
      <c r="H541" s="425">
        <f ca="1">IF(K541="",$G$10,$G$9)</f>
        <v>0.32779999999999998</v>
      </c>
      <c r="I541" s="426">
        <f ca="1">ROUND(F541*H541+F541,2)</f>
        <v>12.02</v>
      </c>
      <c r="J541" s="626">
        <f ca="1">ROUND(E541*I541,2)</f>
        <v>13934.98</v>
      </c>
      <c r="K541" s="603"/>
      <c r="L541" s="156" t="s">
        <v>18504</v>
      </c>
      <c r="M541" s="202"/>
      <c r="N541" s="22"/>
    </row>
    <row r="542" spans="1:22" s="39" customFormat="1" ht="38.450000000000003" customHeight="1" outlineLevel="2" x14ac:dyDescent="0.25">
      <c r="A542" s="317" t="s">
        <v>18651</v>
      </c>
      <c r="B542" s="422" t="str">
        <f>VLOOKUP(C542,'SNP1.24+CHU192+DER12.23+FD1.24'!$A$2:$C$50000,2, FALSE)</f>
        <v>TRANSPORTE COM CAMINHÃO BASCULANTE DE 10 M³, EM VIA URBANA PAVIMENTADA, DMT ATÉ 30 KM (UNIDADE: M3XKM). AF_07/2020</v>
      </c>
      <c r="C542" s="38" t="s">
        <v>6023</v>
      </c>
      <c r="D542" s="623" t="str">
        <f>VLOOKUP(C542,'SNP1.24+CHU192+DER12.23+FD1.24'!$A$2:$D$50000,3, FALSE)</f>
        <v>M3XKM</v>
      </c>
      <c r="E542" s="624">
        <f>'MCQ OUR'!E542</f>
        <v>11256.960787499997</v>
      </c>
      <c r="F542" s="625" t="str">
        <f>VLOOKUP(C542,'SNP1.24+CHU192+DER12.23+FD1.24'!$A$2:$D$50000,4, FALSE)</f>
        <v>2,49</v>
      </c>
      <c r="G542" s="424">
        <f>ROUND(E542*F542,2)</f>
        <v>28029.83</v>
      </c>
      <c r="H542" s="425">
        <f ca="1">IF(K542="",$G$10,$G$9)</f>
        <v>0.32779999999999998</v>
      </c>
      <c r="I542" s="426">
        <f ca="1">ROUND(F542*H542+F542,2)</f>
        <v>3.31</v>
      </c>
      <c r="J542" s="626">
        <f ca="1">ROUND(E542*I542,2)</f>
        <v>37260.54</v>
      </c>
      <c r="K542" s="603"/>
      <c r="L542" s="156" t="s">
        <v>29438</v>
      </c>
      <c r="M542" s="202"/>
      <c r="N542" s="22"/>
    </row>
    <row r="543" spans="1:22" s="39" customFormat="1" ht="24" outlineLevel="2" x14ac:dyDescent="0.25">
      <c r="A543" s="317" t="s">
        <v>18652</v>
      </c>
      <c r="B543" s="422" t="str">
        <f>VLOOKUP(C543,'SNP1.24+CHU192+DER12.23+FD1.24'!$A$2:$C$50000,2, FALSE)</f>
        <v>ESPALHAMENTO DE MATERIAL COM TRATOR DE ESTEIRAS. AF_11/2019</v>
      </c>
      <c r="C543" s="38" t="s">
        <v>7366</v>
      </c>
      <c r="D543" s="623" t="str">
        <f>VLOOKUP(C543,'SNP1.24+CHU192+DER12.23+FD1.24'!$A$2:$D$50000,3, FALSE)</f>
        <v>M3</v>
      </c>
      <c r="E543" s="624">
        <f>'MCQ OUR'!E543</f>
        <v>1159.3162499999996</v>
      </c>
      <c r="F543" s="625" t="str">
        <f>VLOOKUP(C543,'SNP1.24+CHU192+DER12.23+FD1.24'!$A$2:$D$50000,4, FALSE)</f>
        <v>1,45</v>
      </c>
      <c r="G543" s="424">
        <f>ROUND(E543*F543,2)</f>
        <v>1681.01</v>
      </c>
      <c r="H543" s="425">
        <f ca="1">IF(K543="",$G$10,$G$9)</f>
        <v>0.32779999999999998</v>
      </c>
      <c r="I543" s="426">
        <f ca="1">ROUND(F543*H543+F543,2)</f>
        <v>1.93</v>
      </c>
      <c r="J543" s="626">
        <f ca="1">ROUND(E543*I543,2)</f>
        <v>2237.48</v>
      </c>
      <c r="K543" s="603"/>
      <c r="L543" s="156" t="s">
        <v>11833</v>
      </c>
      <c r="M543" s="202"/>
      <c r="N543" s="22"/>
    </row>
    <row r="544" spans="1:22" s="40" customFormat="1" ht="12.75" outlineLevel="1" thickBot="1" x14ac:dyDescent="0.25">
      <c r="A544" s="318"/>
      <c r="B544" s="10" t="s">
        <v>9</v>
      </c>
      <c r="C544" s="11"/>
      <c r="D544" s="12"/>
      <c r="E544" s="13"/>
      <c r="F544" s="13"/>
      <c r="G544" s="147">
        <f>SUM(G540:G543)</f>
        <v>123775.43999999999</v>
      </c>
      <c r="H544" s="148"/>
      <c r="I544" s="149"/>
      <c r="J544" s="150">
        <f ca="1">SUM(J540:J543)</f>
        <v>164402.75</v>
      </c>
      <c r="K544" s="185"/>
      <c r="L544" s="209"/>
      <c r="M544" s="204"/>
      <c r="N544" s="16"/>
      <c r="O544" s="39"/>
      <c r="P544" s="39"/>
      <c r="Q544" s="39"/>
      <c r="R544" s="39"/>
      <c r="S544" s="39"/>
      <c r="T544" s="39"/>
      <c r="U544" s="39"/>
      <c r="V544" s="39"/>
    </row>
    <row r="545" spans="1:22" s="34" customFormat="1" ht="14.45" customHeight="1" outlineLevel="1" x14ac:dyDescent="0.25">
      <c r="A545" s="319" t="s">
        <v>18653</v>
      </c>
      <c r="B545" s="627" t="s">
        <v>29414</v>
      </c>
      <c r="C545" s="628"/>
      <c r="D545" s="629"/>
      <c r="E545" s="146"/>
      <c r="F545" s="146"/>
      <c r="G545" s="5"/>
      <c r="H545" s="5"/>
      <c r="I545" s="5"/>
      <c r="J545" s="17"/>
      <c r="K545" s="145"/>
      <c r="L545" s="210"/>
      <c r="M545" s="111"/>
      <c r="N545" s="6"/>
      <c r="O545" s="39"/>
      <c r="P545" s="39"/>
      <c r="Q545" s="39"/>
      <c r="R545" s="39"/>
      <c r="S545" s="39"/>
      <c r="T545" s="39"/>
      <c r="U545" s="39"/>
      <c r="V545" s="39"/>
    </row>
    <row r="546" spans="1:22" s="39" customFormat="1" ht="60" outlineLevel="2" x14ac:dyDescent="0.25">
      <c r="A546" s="317" t="s">
        <v>18654</v>
      </c>
      <c r="B546" s="422" t="str">
        <f>VLOOKUP(C546,'SNP1.24+CHU192+DER12.23+FD1.24'!$A$2:$C$50000,2, FALSE)</f>
        <v>ESCAVAÇÃO MECANIZADA DE VALA COM PROF. ATÉ 1,5 M (MÉDIA MONTANTE E JUSANTE/UMA COMPOSIÇÃO POR TRECHO), ESCAVADEIRA (0,8 M3), LARG. DE 1,5 M A 2,5 M, EM SOLO DE 2A CATEGORIA, EM LOCAIS COM ALTO NÍVEL DE INTERFERÊNCIA. AF_02/2021</v>
      </c>
      <c r="C546" s="38" t="s">
        <v>10825</v>
      </c>
      <c r="D546" s="623" t="str">
        <f>VLOOKUP(C546,'SNP1.24+CHU192+DER12.23+FD1.24'!$A$2:$D$50000,3, FALSE)</f>
        <v>M3</v>
      </c>
      <c r="E546" s="624">
        <f>'MCQ OUR'!E546</f>
        <v>7622.4660000000013</v>
      </c>
      <c r="F546" s="625" t="str">
        <f>VLOOKUP(C546,'SNP1.24+CHU192+DER12.23+FD1.24'!$A$2:$D$50000,4, FALSE)</f>
        <v>14,60</v>
      </c>
      <c r="G546" s="424">
        <f>ROUND(E546*F546,2)</f>
        <v>111288</v>
      </c>
      <c r="H546" s="425">
        <f ca="1">IF(K546="",$G$10,$G$9)</f>
        <v>0.32779999999999998</v>
      </c>
      <c r="I546" s="426">
        <f ca="1">ROUND(F546*H546+F546,2)</f>
        <v>19.39</v>
      </c>
      <c r="J546" s="626">
        <f ca="1">ROUND(E546*I546,2)</f>
        <v>147799.62</v>
      </c>
      <c r="K546" s="603"/>
      <c r="L546" s="156" t="s">
        <v>29439</v>
      </c>
      <c r="M546" s="202"/>
      <c r="N546" s="22"/>
    </row>
    <row r="547" spans="1:22" s="39" customFormat="1" ht="37.9" customHeight="1" outlineLevel="2" x14ac:dyDescent="0.25">
      <c r="A547" s="317" t="s">
        <v>18655</v>
      </c>
      <c r="B547" s="422" t="str">
        <f>VLOOKUP(C547,'SNP1.24+CHU192+DER12.23+FD1.24'!$A$2:$C$50000,2, FALSE)</f>
        <v>REATERRO MECANIZADO DE VALA COM MINICARREGADEIRA, COM COMPACTADOR DE SOLOS DE PERCUSSÃO. AF_08/2023</v>
      </c>
      <c r="C547" s="38" t="s">
        <v>18240</v>
      </c>
      <c r="D547" s="623" t="str">
        <f>VLOOKUP(C547,'SNP1.24+CHU192+DER12.23+FD1.24'!$A$2:$D$50000,3, FALSE)</f>
        <v>M3</v>
      </c>
      <c r="E547" s="624">
        <f>'MCQ OUR'!E547</f>
        <v>4002.48</v>
      </c>
      <c r="F547" s="625" t="str">
        <f>VLOOKUP(C547,'SNP1.24+CHU192+DER12.23+FD1.24'!$A$2:$D$50000,4, FALSE)</f>
        <v>26,91</v>
      </c>
      <c r="G547" s="424">
        <f>ROUND(E547*F547,2)</f>
        <v>107706.74</v>
      </c>
      <c r="H547" s="425">
        <f ca="1">IF(K547="",$G$10,$G$9)</f>
        <v>0.32779999999999998</v>
      </c>
      <c r="I547" s="426">
        <f ca="1">ROUND(F547*H547+F547,2)</f>
        <v>35.729999999999997</v>
      </c>
      <c r="J547" s="626">
        <f ca="1">ROUND(E547*I547,2)</f>
        <v>143008.60999999999</v>
      </c>
      <c r="K547" s="603"/>
      <c r="L547" s="156" t="s">
        <v>18501</v>
      </c>
      <c r="M547" s="202"/>
      <c r="N547" s="22"/>
    </row>
    <row r="548" spans="1:22" s="39" customFormat="1" ht="49.9" customHeight="1" outlineLevel="2" x14ac:dyDescent="0.25">
      <c r="A548" s="317" t="s">
        <v>18656</v>
      </c>
      <c r="B548" s="422" t="str">
        <f>VLOOKUP(C548,'SNP1.24+CHU192+DER12.23+FD1.24'!$A$2:$C$50000,2, FALSE)</f>
        <v>CARGA, MANOBRA E DESCARGA DE SOLOS E MATERIAIS GRANULARES EM CAMINHÃO BASCULANTE 10 M³ - CARGA COM ESCAVADEIRA HIDRÁULICA (CAÇAMBA DE 1,20 M³ / 155 HP) E DESCARGA LIVRE (UNIDADE: M3). AF_07/2020</v>
      </c>
      <c r="C548" s="38" t="s">
        <v>11383</v>
      </c>
      <c r="D548" s="623" t="str">
        <f>VLOOKUP(C548,'SNP1.24+CHU192+DER12.23+FD1.24'!$A$2:$D$50000,3, FALSE)</f>
        <v>M3</v>
      </c>
      <c r="E548" s="624">
        <f>'MCQ OUR'!E548</f>
        <v>4524.9825000000019</v>
      </c>
      <c r="F548" s="625" t="str">
        <f>VLOOKUP(C548,'SNP1.24+CHU192+DER12.23+FD1.24'!$A$2:$D$50000,4, FALSE)</f>
        <v>7,00</v>
      </c>
      <c r="G548" s="424">
        <f>ROUND(E548*F548,2)</f>
        <v>31674.880000000001</v>
      </c>
      <c r="H548" s="425">
        <f ca="1">IF(K548="",$G$10,$G$9)</f>
        <v>0.32779999999999998</v>
      </c>
      <c r="I548" s="426">
        <f ca="1">ROUND(F548*H548+F548,2)</f>
        <v>9.2899999999999991</v>
      </c>
      <c r="J548" s="626">
        <f ca="1">ROUND(E548*I548,2)</f>
        <v>42037.09</v>
      </c>
      <c r="K548" s="603"/>
      <c r="L548" s="156" t="s">
        <v>18520</v>
      </c>
      <c r="M548" s="202"/>
      <c r="N548" s="22"/>
    </row>
    <row r="549" spans="1:22" s="39" customFormat="1" ht="42.6" customHeight="1" outlineLevel="2" x14ac:dyDescent="0.25">
      <c r="A549" s="317" t="s">
        <v>18657</v>
      </c>
      <c r="B549" s="422" t="str">
        <f>VLOOKUP(C549,'SNP1.24+CHU192+DER12.23+FD1.24'!$A$2:$C$50000,2, FALSE)</f>
        <v>TRANSPORTE COM CAMINHÃO BASCULANTE DE 10 M³, EM VIA URBANA PAVIMENTADA, DMT ATÉ 30 KM (UNIDADE: M3XKM). AF_07/2020</v>
      </c>
      <c r="C549" s="38" t="s">
        <v>6023</v>
      </c>
      <c r="D549" s="623" t="str">
        <f>VLOOKUP(C549,'SNP1.24+CHU192+DER12.23+FD1.24'!$A$2:$D$50000,3, FALSE)</f>
        <v>M3XKM</v>
      </c>
      <c r="E549" s="624">
        <f>'MCQ OUR'!E549</f>
        <v>43937.58007500002</v>
      </c>
      <c r="F549" s="625" t="str">
        <f>VLOOKUP(C549,'SNP1.24+CHU192+DER12.23+FD1.24'!$A$2:$D$50000,4, FALSE)</f>
        <v>2,49</v>
      </c>
      <c r="G549" s="424">
        <f>ROUND(E549*F549,2)</f>
        <v>109404.57</v>
      </c>
      <c r="H549" s="425">
        <f ca="1">IF(K549="",$G$10,$G$9)</f>
        <v>0.32779999999999998</v>
      </c>
      <c r="I549" s="426">
        <f ca="1">ROUND(F549*H549+F549,2)</f>
        <v>3.31</v>
      </c>
      <c r="J549" s="626">
        <f ca="1">ROUND(E549*I549,2)</f>
        <v>145433.39000000001</v>
      </c>
      <c r="K549" s="603"/>
      <c r="L549" s="156" t="s">
        <v>29438</v>
      </c>
      <c r="M549" s="202"/>
      <c r="N549" s="22"/>
    </row>
    <row r="550" spans="1:22" s="39" customFormat="1" ht="28.9" customHeight="1" outlineLevel="2" x14ac:dyDescent="0.25">
      <c r="A550" s="317" t="s">
        <v>18658</v>
      </c>
      <c r="B550" s="422" t="str">
        <f>VLOOKUP(C550,'SNP1.24+CHU192+DER12.23+FD1.24'!$A$2:$C$50000,2, FALSE)</f>
        <v>ESPALHAMENTO DE MATERIAL COM TRATOR DE ESTEIRAS. AF_11/2019</v>
      </c>
      <c r="C550" s="38" t="s">
        <v>7366</v>
      </c>
      <c r="D550" s="623" t="str">
        <f>VLOOKUP(C550,'SNP1.24+CHU192+DER12.23+FD1.24'!$A$2:$D$50000,3, FALSE)</f>
        <v>M3</v>
      </c>
      <c r="E550" s="624">
        <f>'MCQ OUR'!E550</f>
        <v>4524.9825000000019</v>
      </c>
      <c r="F550" s="625" t="str">
        <f>VLOOKUP(C550,'SNP1.24+CHU192+DER12.23+FD1.24'!$A$2:$D$50000,4, FALSE)</f>
        <v>1,45</v>
      </c>
      <c r="G550" s="424">
        <f>ROUND(E550*F550,2)</f>
        <v>6561.22</v>
      </c>
      <c r="H550" s="425">
        <f ca="1">IF(K550="",$G$10,$G$9)</f>
        <v>0.32779999999999998</v>
      </c>
      <c r="I550" s="426">
        <f ca="1">ROUND(F550*H550+F550,2)</f>
        <v>1.93</v>
      </c>
      <c r="J550" s="626">
        <f ca="1">ROUND(E550*I550,2)</f>
        <v>8733.2199999999993</v>
      </c>
      <c r="K550" s="603"/>
      <c r="L550" s="156" t="s">
        <v>11833</v>
      </c>
      <c r="M550" s="202"/>
      <c r="N550" s="22"/>
    </row>
    <row r="551" spans="1:22" s="40" customFormat="1" ht="12.75" outlineLevel="1" thickBot="1" x14ac:dyDescent="0.25">
      <c r="A551" s="318"/>
      <c r="B551" s="10" t="s">
        <v>9</v>
      </c>
      <c r="C551" s="11"/>
      <c r="D551" s="12"/>
      <c r="E551" s="13"/>
      <c r="F551" s="13"/>
      <c r="G551" s="147">
        <f>SUM(G546:G550)</f>
        <v>366635.41</v>
      </c>
      <c r="H551" s="148"/>
      <c r="I551" s="149"/>
      <c r="J551" s="150">
        <f ca="1">SUM(J546:J550)</f>
        <v>487011.92999999993</v>
      </c>
      <c r="K551" s="185"/>
      <c r="L551" s="209"/>
      <c r="M551" s="204"/>
      <c r="N551" s="16"/>
      <c r="O551" s="39"/>
      <c r="P551" s="39"/>
      <c r="Q551" s="39"/>
      <c r="R551" s="39"/>
      <c r="S551" s="39"/>
      <c r="T551" s="39"/>
      <c r="U551" s="39"/>
      <c r="V551" s="39"/>
    </row>
    <row r="552" spans="1:22" s="34" customFormat="1" outlineLevel="1" x14ac:dyDescent="0.25">
      <c r="A552" s="319" t="s">
        <v>18674</v>
      </c>
      <c r="B552" s="627" t="s">
        <v>29418</v>
      </c>
      <c r="C552" s="628"/>
      <c r="D552" s="629"/>
      <c r="E552" s="146"/>
      <c r="F552" s="146"/>
      <c r="G552" s="5"/>
      <c r="H552" s="5"/>
      <c r="I552" s="5"/>
      <c r="J552" s="17"/>
      <c r="K552" s="145"/>
      <c r="L552" s="210"/>
      <c r="M552" s="111"/>
      <c r="N552" s="6"/>
      <c r="O552" s="39"/>
      <c r="P552" s="39"/>
      <c r="Q552" s="39"/>
      <c r="R552" s="39"/>
      <c r="S552" s="39"/>
      <c r="T552" s="39"/>
      <c r="U552" s="39"/>
      <c r="V552" s="39"/>
    </row>
    <row r="553" spans="1:22" s="39" customFormat="1" ht="46.15" customHeight="1" outlineLevel="2" x14ac:dyDescent="0.25">
      <c r="A553" s="317" t="s">
        <v>18675</v>
      </c>
      <c r="B553" s="422" t="str">
        <f>VLOOKUP(C553,'SNP1.24+CHU192+DER12.23+FD1.24'!$A$2:$C$50000,2, FALSE)</f>
        <v xml:space="preserve">PEDRA DE MAO OU PEDRA RACHAO PARA ARRIMO/FUNDACAO (POSTO PEDREIRA/FORNECEDOR, SEM FRETE)                                                                                                                                                                                                                                                                                                                                                                                                                  </v>
      </c>
      <c r="C553" s="38">
        <v>4730</v>
      </c>
      <c r="D553" s="623" t="str">
        <f>VLOOKUP(C553,'SNP1.24+CHU192+DER12.23+FD1.24'!$A$2:$D$50000,3, FALSE)</f>
        <v xml:space="preserve">M3    </v>
      </c>
      <c r="E553" s="624">
        <f>'MCQ OUR'!E553</f>
        <v>1077.37853</v>
      </c>
      <c r="F553" s="625" t="str">
        <f>VLOOKUP(C553,'SNP1.24+CHU192+DER12.23+FD1.24'!$A$2:$D$50000,4, FALSE)</f>
        <v>65,45</v>
      </c>
      <c r="G553" s="424">
        <f>ROUND(E553*F553,2)</f>
        <v>70514.42</v>
      </c>
      <c r="H553" s="425">
        <f ca="1">IF(K553="",$G$10,$G$9)</f>
        <v>0.32779999999999998</v>
      </c>
      <c r="I553" s="426">
        <f ca="1">ROUND(F553*H553+F553,2)</f>
        <v>86.9</v>
      </c>
      <c r="J553" s="626">
        <f ca="1">ROUND(E553*I553,2)</f>
        <v>93624.19</v>
      </c>
      <c r="K553" s="603"/>
      <c r="L553" s="156" t="s">
        <v>29440</v>
      </c>
      <c r="M553" s="202"/>
      <c r="N553" s="22"/>
    </row>
    <row r="554" spans="1:22" s="39" customFormat="1" ht="65.45" customHeight="1" outlineLevel="2" x14ac:dyDescent="0.25">
      <c r="A554" s="317" t="s">
        <v>18676</v>
      </c>
      <c r="B554" s="422" t="str">
        <f>VLOOKUP(C554,'SNP1.24+CHU192+DER12.23+FD1.24'!$A$2:$C$50000,2, FALSE)</f>
        <v>CARGA, MANOBRA E DESCARGA DE SOLOS E MATERIAIS GRANULARES EM CAMINHÃO BASCULANTE 10 M³ - CARGA COM PÁ CARREGADEIRA (CAÇAMBA DE 1,7 A 2,8 M³ / 128 HP) E DESCARGA LIVRE (UNIDADE: M3). AF_07/2020</v>
      </c>
      <c r="C554" s="38" t="s">
        <v>11353</v>
      </c>
      <c r="D554" s="623" t="str">
        <f>VLOOKUP(C554,'SNP1.24+CHU192+DER12.23+FD1.24'!$A$2:$D$50000,3, FALSE)</f>
        <v>M3</v>
      </c>
      <c r="E554" s="624">
        <f>'MCQ OUR'!E554</f>
        <v>1077.37853</v>
      </c>
      <c r="F554" s="625" t="str">
        <f>VLOOKUP(C554,'SNP1.24+CHU192+DER12.23+FD1.24'!$A$2:$D$50000,4, FALSE)</f>
        <v>8,59</v>
      </c>
      <c r="G554" s="424">
        <f>ROUND(E554*F554,2)</f>
        <v>9254.68</v>
      </c>
      <c r="H554" s="425">
        <f ca="1">IF(K554="",$G$10,$G$9)</f>
        <v>0.32779999999999998</v>
      </c>
      <c r="I554" s="426">
        <f ca="1">ROUND(F554*H554+F554,2)</f>
        <v>11.41</v>
      </c>
      <c r="J554" s="626">
        <f ca="1">ROUND(E554*I554,2)</f>
        <v>12292.89</v>
      </c>
      <c r="K554" s="603"/>
      <c r="L554" s="156" t="s">
        <v>29441</v>
      </c>
      <c r="M554" s="202"/>
      <c r="N554" s="22"/>
    </row>
    <row r="555" spans="1:22" s="39" customFormat="1" ht="50.45" customHeight="1" outlineLevel="2" x14ac:dyDescent="0.25">
      <c r="A555" s="317" t="s">
        <v>18677</v>
      </c>
      <c r="B555" s="422" t="str">
        <f>VLOOKUP(C555,'SNP1.24+CHU192+DER12.23+FD1.24'!$A$2:$C$50000,2, FALSE)</f>
        <v>TRANSPORTE COM CAMINHÃO BASCULANTE DE 10 M³, EM VIA URBANA PAVIMENTADA, DMT ATÉ 30 KM (UNIDADE: M3XKM). AF_07/2020</v>
      </c>
      <c r="C555" s="38" t="s">
        <v>6023</v>
      </c>
      <c r="D555" s="623" t="str">
        <f>VLOOKUP(C555,'SNP1.24+CHU192+DER12.23+FD1.24'!$A$2:$D$50000,3, FALSE)</f>
        <v>M3XKM</v>
      </c>
      <c r="E555" s="624">
        <f>'MCQ OUR'!E555</f>
        <v>11129.320214899999</v>
      </c>
      <c r="F555" s="625" t="str">
        <f>VLOOKUP(C555,'SNP1.24+CHU192+DER12.23+FD1.24'!$A$2:$D$50000,4, FALSE)</f>
        <v>2,49</v>
      </c>
      <c r="G555" s="424">
        <f>ROUND(E555*F555,2)</f>
        <v>27712.01</v>
      </c>
      <c r="H555" s="425">
        <f ca="1">IF(K555="",$G$10,$G$9)</f>
        <v>0.32779999999999998</v>
      </c>
      <c r="I555" s="426">
        <f ca="1">ROUND(F555*H555+F555,2)</f>
        <v>3.31</v>
      </c>
      <c r="J555" s="626">
        <f ca="1">ROUND(E555*I555,2)</f>
        <v>36838.050000000003</v>
      </c>
      <c r="K555" s="603"/>
      <c r="L555" s="156" t="s">
        <v>29442</v>
      </c>
      <c r="M555" s="202"/>
      <c r="N555" s="22"/>
    </row>
    <row r="556" spans="1:22" s="40" customFormat="1" ht="12.75" outlineLevel="1" thickBot="1" x14ac:dyDescent="0.25">
      <c r="A556" s="318"/>
      <c r="B556" s="10" t="s">
        <v>9</v>
      </c>
      <c r="C556" s="11"/>
      <c r="D556" s="12"/>
      <c r="E556" s="13"/>
      <c r="F556" s="13"/>
      <c r="G556" s="147">
        <f>SUM(G553:G555)</f>
        <v>107481.11</v>
      </c>
      <c r="H556" s="148"/>
      <c r="I556" s="149"/>
      <c r="J556" s="150">
        <f ca="1">SUM(J553:J555)</f>
        <v>142755.13</v>
      </c>
      <c r="K556" s="185"/>
      <c r="L556" s="209"/>
      <c r="M556" s="204"/>
      <c r="N556" s="16"/>
      <c r="O556" s="39"/>
      <c r="P556" s="39"/>
      <c r="Q556" s="39"/>
      <c r="R556" s="39"/>
      <c r="S556" s="39"/>
      <c r="T556" s="39"/>
      <c r="U556" s="39"/>
      <c r="V556" s="39"/>
    </row>
    <row r="557" spans="1:22" s="34" customFormat="1" outlineLevel="1" x14ac:dyDescent="0.25">
      <c r="A557" s="319" t="s">
        <v>29482</v>
      </c>
      <c r="B557" s="627" t="s">
        <v>29417</v>
      </c>
      <c r="C557" s="628"/>
      <c r="D557" s="629"/>
      <c r="E557" s="146"/>
      <c r="F557" s="146"/>
      <c r="G557" s="5"/>
      <c r="H557" s="5"/>
      <c r="I557" s="5"/>
      <c r="J557" s="17"/>
      <c r="K557" s="145"/>
      <c r="L557" s="210"/>
      <c r="M557" s="111"/>
      <c r="N557" s="6"/>
      <c r="O557" s="39"/>
      <c r="P557" s="39"/>
      <c r="Q557" s="39"/>
      <c r="R557" s="39"/>
      <c r="S557" s="39"/>
      <c r="T557" s="39"/>
      <c r="U557" s="39"/>
      <c r="V557" s="39"/>
    </row>
    <row r="558" spans="1:22" s="39" customFormat="1" ht="30.6" customHeight="1" outlineLevel="2" x14ac:dyDescent="0.25">
      <c r="A558" s="317" t="s">
        <v>29483</v>
      </c>
      <c r="B558" s="422" t="str">
        <f>VLOOKUP(C558,'SNP1.24+CHU192+DER12.23+FD1.24'!$A$2:$C$50000,2, FALSE)</f>
        <v>LIMPEZA DE SUPERFÍCIE COM JATO DE ALTA PRESSÃO. AF_04/2019</v>
      </c>
      <c r="C558" s="38" t="s">
        <v>7772</v>
      </c>
      <c r="D558" s="623" t="str">
        <f>VLOOKUP(C558,'SNP1.24+CHU192+DER12.23+FD1.24'!$A$2:$D$50000,3, FALSE)</f>
        <v>M2</v>
      </c>
      <c r="E558" s="624">
        <f>'MCQ OUR'!E558</f>
        <v>178.56</v>
      </c>
      <c r="F558" s="625" t="str">
        <f>VLOOKUP(C558,'SNP1.24+CHU192+DER12.23+FD1.24'!$A$2:$D$50000,4, FALSE)</f>
        <v>2,28</v>
      </c>
      <c r="G558" s="424">
        <f t="shared" ref="G558:G563" si="120">ROUND(E558*F558,2)</f>
        <v>407.12</v>
      </c>
      <c r="H558" s="425">
        <f t="shared" ref="H558:H563" ca="1" si="121">IF(K558="",$G$10,$G$9)</f>
        <v>0.32779999999999998</v>
      </c>
      <c r="I558" s="426">
        <f t="shared" ref="I558:I563" ca="1" si="122">ROUND(F558*H558+F558,2)</f>
        <v>3.03</v>
      </c>
      <c r="J558" s="626">
        <f t="shared" ref="J558:J563" ca="1" si="123">ROUND(E558*I558,2)</f>
        <v>541.04</v>
      </c>
      <c r="K558" s="603"/>
      <c r="L558" s="156" t="s">
        <v>18501</v>
      </c>
      <c r="M558" s="202"/>
      <c r="N558" s="22"/>
    </row>
    <row r="559" spans="1:22" s="39" customFormat="1" ht="36.6" customHeight="1" outlineLevel="2" x14ac:dyDescent="0.25">
      <c r="A559" s="317" t="s">
        <v>29484</v>
      </c>
      <c r="B559" s="422" t="str">
        <f>VLOOKUP(C559,'SNP1.24+CHU192+DER12.23+FD1.24'!$A$2:$C$50000,2, FALSE)</f>
        <v>ENCHIMENTO DE BRITA PARA DRENO, LANÇAMENTO MECANIZADO. AF_07/2021</v>
      </c>
      <c r="C559" s="38" t="s">
        <v>8850</v>
      </c>
      <c r="D559" s="623" t="str">
        <f>VLOOKUP(C559,'SNP1.24+CHU192+DER12.23+FD1.24'!$A$2:$D$50000,3, FALSE)</f>
        <v>M3</v>
      </c>
      <c r="E559" s="624">
        <f>'MCQ OUR'!E559</f>
        <v>625.76506399999994</v>
      </c>
      <c r="F559" s="625" t="str">
        <f>VLOOKUP(C559,'SNP1.24+CHU192+DER12.23+FD1.24'!$A$2:$D$50000,4, FALSE)</f>
        <v>102,53</v>
      </c>
      <c r="G559" s="424">
        <f t="shared" si="120"/>
        <v>64159.69</v>
      </c>
      <c r="H559" s="425">
        <f t="shared" ca="1" si="121"/>
        <v>0.32779999999999998</v>
      </c>
      <c r="I559" s="426">
        <f t="shared" ca="1" si="122"/>
        <v>136.13999999999999</v>
      </c>
      <c r="J559" s="626">
        <f t="shared" ca="1" si="123"/>
        <v>85191.66</v>
      </c>
      <c r="K559" s="603"/>
      <c r="L559" s="156" t="s">
        <v>29443</v>
      </c>
      <c r="M559" s="202"/>
      <c r="N559" s="22"/>
    </row>
    <row r="560" spans="1:22" s="39" customFormat="1" ht="48" outlineLevel="2" x14ac:dyDescent="0.25">
      <c r="A560" s="317" t="s">
        <v>29485</v>
      </c>
      <c r="B560" s="422" t="str">
        <f>VLOOKUP(C560,'SNP1.24+CHU192+DER12.23+FD1.24'!$A$2:$C$50000,2, FALSE)</f>
        <v xml:space="preserve">TUBO DRENO, CORRUGADO, ESPIRALADO, FLEXIVEL, PERFURADO, EM POLIETILENO DE ALTA DENSIDADE (PEAD), DN 65 MM, (2 1/2") PARA DRENAGEM - EM ROLO (NORMA DNIT 093/2006 - EM)                                                                                                                                                                                                                                                                                                                                    </v>
      </c>
      <c r="C560" s="38">
        <v>38051</v>
      </c>
      <c r="D560" s="623" t="str">
        <f>VLOOKUP(C560,'SNP1.24+CHU192+DER12.23+FD1.24'!$A$2:$D$50000,3, FALSE)</f>
        <v xml:space="preserve">M     </v>
      </c>
      <c r="E560" s="624">
        <f>'MCQ OUR'!E560</f>
        <v>222</v>
      </c>
      <c r="F560" s="625" t="str">
        <f>VLOOKUP(C560,'SNP1.24+CHU192+DER12.23+FD1.24'!$A$2:$D$50000,4, FALSE)</f>
        <v>7,49</v>
      </c>
      <c r="G560" s="424">
        <f t="shared" si="120"/>
        <v>1662.78</v>
      </c>
      <c r="H560" s="425">
        <f t="shared" ca="1" si="121"/>
        <v>0.32779999999999998</v>
      </c>
      <c r="I560" s="426">
        <f t="shared" ca="1" si="122"/>
        <v>9.9499999999999993</v>
      </c>
      <c r="J560" s="626">
        <f t="shared" ca="1" si="123"/>
        <v>2208.9</v>
      </c>
      <c r="K560" s="603"/>
      <c r="L560" s="156" t="s">
        <v>18501</v>
      </c>
      <c r="M560" s="202"/>
      <c r="N560" s="22"/>
    </row>
    <row r="561" spans="1:22" s="39" customFormat="1" ht="49.9" customHeight="1" outlineLevel="2" x14ac:dyDescent="0.25">
      <c r="A561" s="317" t="s">
        <v>29486</v>
      </c>
      <c r="B561" s="422" t="str">
        <f>VLOOKUP(C561,'SNP1.24+CHU192+DER12.23+FD1.24'!$A$2:$C$50000,2, FALSE)</f>
        <v>GEOTÊXTIL NÃO TECIDO 100% POLIÉSTER, RESISTÊNCIA A TRAÇÃO DE 9 KN/M (RT - 9), INSTALADO EM DRENO - FORNECIMENTO E INSTALAÇÃO. AF_07/2021</v>
      </c>
      <c r="C561" s="38" t="s">
        <v>8842</v>
      </c>
      <c r="D561" s="623" t="str">
        <f>VLOOKUP(C561,'SNP1.24+CHU192+DER12.23+FD1.24'!$A$2:$D$50000,3, FALSE)</f>
        <v>M2</v>
      </c>
      <c r="E561" s="624">
        <f>'MCQ OUR'!E561</f>
        <v>7042.8086920000005</v>
      </c>
      <c r="F561" s="625" t="str">
        <f>VLOOKUP(C561,'SNP1.24+CHU192+DER12.23+FD1.24'!$A$2:$D$50000,4, FALSE)</f>
        <v>10,02</v>
      </c>
      <c r="G561" s="424">
        <f t="shared" si="120"/>
        <v>70568.94</v>
      </c>
      <c r="H561" s="425">
        <f t="shared" ca="1" si="121"/>
        <v>0.32779999999999998</v>
      </c>
      <c r="I561" s="426">
        <f t="shared" ca="1" si="122"/>
        <v>13.3</v>
      </c>
      <c r="J561" s="626">
        <f t="shared" ca="1" si="123"/>
        <v>93669.36</v>
      </c>
      <c r="K561" s="603"/>
      <c r="L561" s="156" t="s">
        <v>29443</v>
      </c>
      <c r="M561" s="202"/>
      <c r="N561" s="22"/>
    </row>
    <row r="562" spans="1:22" s="39" customFormat="1" ht="49.9" customHeight="1" outlineLevel="2" x14ac:dyDescent="0.25">
      <c r="A562" s="317" t="s">
        <v>29487</v>
      </c>
      <c r="B562" s="422" t="str">
        <f>VLOOKUP(C562,'SNP1.24+CHU192+DER12.23+FD1.24'!$A$2:$C$50000,2, FALSE)</f>
        <v>GRAUTE FGK=30 MPA; TRAÇO 1:0,9:1,2:0,6 (EM MASSA SECA DE CIMENTO/ AREIA GROSSA/ BRITA 0/ ADITIVO) - PREPARO MECÂNICO COM BETONEIRA 400 L. AF_09/2021</v>
      </c>
      <c r="C562" s="38" t="s">
        <v>3299</v>
      </c>
      <c r="D562" s="623" t="str">
        <f>VLOOKUP(C562,'SNP1.24+CHU192+DER12.23+FD1.24'!$A$2:$D$50000,3, FALSE)</f>
        <v>M3</v>
      </c>
      <c r="E562" s="624">
        <f>'MCQ OUR'!E562</f>
        <v>0.90654583010150458</v>
      </c>
      <c r="F562" s="625" t="str">
        <f>VLOOKUP(C562,'SNP1.24+CHU192+DER12.23+FD1.24'!$A$2:$D$50000,4, FALSE)</f>
        <v>598,57</v>
      </c>
      <c r="G562" s="424">
        <f t="shared" si="120"/>
        <v>542.63</v>
      </c>
      <c r="H562" s="425">
        <f t="shared" ca="1" si="121"/>
        <v>0.32779999999999998</v>
      </c>
      <c r="I562" s="426">
        <f t="shared" ca="1" si="122"/>
        <v>794.78</v>
      </c>
      <c r="J562" s="626">
        <f t="shared" ca="1" si="123"/>
        <v>720.5</v>
      </c>
      <c r="K562" s="603"/>
      <c r="L562" s="156" t="s">
        <v>18520</v>
      </c>
      <c r="M562" s="202"/>
      <c r="N562" s="22"/>
    </row>
    <row r="563" spans="1:22" s="39" customFormat="1" ht="42.6" customHeight="1" outlineLevel="2" x14ac:dyDescent="0.25">
      <c r="A563" s="317" t="s">
        <v>29488</v>
      </c>
      <c r="B563" s="422" t="str">
        <f>VLOOKUP(C563,'SNP1.24+CHU192+DER12.23+FD1.24'!$A$2:$C$50000,2, FALSE)</f>
        <v xml:space="preserve">JUNTA DILATACAO ELASTICA PARA CONCRETO (FUGENBAND) O-22, ATE 30 MCA                                                                                                                                                                                                                                                                                                                                                                                                                                       </v>
      </c>
      <c r="C563" s="38">
        <v>3681</v>
      </c>
      <c r="D563" s="623" t="str">
        <f>VLOOKUP(C563,'SNP1.24+CHU192+DER12.23+FD1.24'!$A$2:$D$50000,3, FALSE)</f>
        <v xml:space="preserve">M     </v>
      </c>
      <c r="E563" s="624">
        <f>'MCQ OUR'!E563</f>
        <v>68</v>
      </c>
      <c r="F563" s="625" t="str">
        <f>VLOOKUP(C563,'SNP1.24+CHU192+DER12.23+FD1.24'!$A$2:$D$50000,4, FALSE)</f>
        <v>128,78</v>
      </c>
      <c r="G563" s="424">
        <f t="shared" si="120"/>
        <v>8757.0400000000009</v>
      </c>
      <c r="H563" s="425">
        <f t="shared" ca="1" si="121"/>
        <v>0.32779999999999998</v>
      </c>
      <c r="I563" s="426">
        <f t="shared" ca="1" si="122"/>
        <v>170.99</v>
      </c>
      <c r="J563" s="626">
        <f t="shared" ca="1" si="123"/>
        <v>11627.32</v>
      </c>
      <c r="K563" s="603"/>
      <c r="L563" s="156" t="s">
        <v>18505</v>
      </c>
      <c r="M563" s="202"/>
      <c r="N563" s="22"/>
    </row>
    <row r="564" spans="1:22" s="40" customFormat="1" ht="12.75" outlineLevel="1" thickBot="1" x14ac:dyDescent="0.25">
      <c r="A564" s="318"/>
      <c r="B564" s="10" t="s">
        <v>9</v>
      </c>
      <c r="C564" s="11"/>
      <c r="D564" s="12"/>
      <c r="E564" s="13"/>
      <c r="F564" s="13"/>
      <c r="G564" s="147">
        <f>SUM(G558:G563)</f>
        <v>146098.20000000004</v>
      </c>
      <c r="H564" s="148"/>
      <c r="I564" s="149"/>
      <c r="J564" s="150">
        <f ca="1">SUM(J558:J563)</f>
        <v>193958.78</v>
      </c>
      <c r="K564" s="185"/>
      <c r="L564" s="209"/>
      <c r="M564" s="204"/>
      <c r="N564" s="16"/>
      <c r="O564" s="39"/>
      <c r="P564" s="39"/>
      <c r="Q564" s="39"/>
      <c r="R564" s="39"/>
      <c r="S564" s="39"/>
      <c r="T564" s="39"/>
      <c r="U564" s="39"/>
      <c r="V564" s="39"/>
    </row>
    <row r="565" spans="1:22" s="34" customFormat="1" ht="14.45" customHeight="1" outlineLevel="1" x14ac:dyDescent="0.25">
      <c r="A565" s="319" t="s">
        <v>29489</v>
      </c>
      <c r="B565" s="627" t="s">
        <v>29415</v>
      </c>
      <c r="C565" s="628"/>
      <c r="D565" s="629"/>
      <c r="E565" s="146"/>
      <c r="F565" s="146"/>
      <c r="G565" s="5"/>
      <c r="H565" s="5"/>
      <c r="I565" s="5"/>
      <c r="J565" s="17"/>
      <c r="K565" s="145"/>
      <c r="L565" s="210"/>
      <c r="M565" s="111"/>
      <c r="N565" s="6"/>
      <c r="O565" s="39"/>
      <c r="P565" s="39"/>
      <c r="Q565" s="39"/>
      <c r="R565" s="39"/>
      <c r="S565" s="39"/>
      <c r="T565" s="39"/>
      <c r="U565" s="39"/>
      <c r="V565" s="39"/>
    </row>
    <row r="566" spans="1:22" s="39" customFormat="1" ht="39" customHeight="1" outlineLevel="2" x14ac:dyDescent="0.25">
      <c r="A566" s="317" t="s">
        <v>29490</v>
      </c>
      <c r="B566" s="422" t="str">
        <f>VLOOKUP(C566,'SNP1.24+CHU192+DER12.23+FD1.24'!$A$2:$C$50000,2, FALSE)</f>
        <v>FABRICAÇÃO, MONTAGEM E DESMONTAGEM DE FÔRMA PARA SAPATA, EM CHAPA DE MADEIRA COMPENSADA RESINADA, E=17 MM, 2 UTILIZAÇÕES. AF_01/2024</v>
      </c>
      <c r="C566" s="38" t="s">
        <v>3200</v>
      </c>
      <c r="D566" s="623" t="str">
        <f>VLOOKUP(C566,'SNP1.24+CHU192+DER12.23+FD1.24'!$A$2:$D$50000,3, FALSE)</f>
        <v>M2</v>
      </c>
      <c r="E566" s="624">
        <f>'MCQ OUR'!E566</f>
        <v>275.74708408294021</v>
      </c>
      <c r="F566" s="625" t="str">
        <f>VLOOKUP(C566,'SNP1.24+CHU192+DER12.23+FD1.24'!$A$2:$D$50000,4, FALSE)</f>
        <v>241,23</v>
      </c>
      <c r="G566" s="424">
        <f t="shared" ref="G566:G574" si="124">ROUND(E566*F566,2)</f>
        <v>66518.47</v>
      </c>
      <c r="H566" s="425">
        <f t="shared" ref="H566:H574" ca="1" si="125">IF(K566="",$G$10,$G$9)</f>
        <v>0.32779999999999998</v>
      </c>
      <c r="I566" s="426">
        <f t="shared" ref="I566:I574" ca="1" si="126">ROUND(F566*H566+F566,2)</f>
        <v>320.31</v>
      </c>
      <c r="J566" s="626">
        <f t="shared" ref="J566:J574" ca="1" si="127">ROUND(E566*I566,2)</f>
        <v>88324.55</v>
      </c>
      <c r="K566" s="603"/>
      <c r="L566" s="156" t="s">
        <v>18501</v>
      </c>
      <c r="M566" s="202"/>
      <c r="N566" s="22"/>
    </row>
    <row r="567" spans="1:22" s="39" customFormat="1" ht="39" customHeight="1" outlineLevel="2" x14ac:dyDescent="0.25">
      <c r="A567" s="317" t="s">
        <v>29491</v>
      </c>
      <c r="B567" s="422" t="str">
        <f>VLOOKUP(C567,'SNP1.24+CHU192+DER12.23+FD1.24'!$A$2:$C$50000,2, FALSE)</f>
        <v>FABRICAÇÃO, MONTAGEM E DESMONTAGEM DE FÔRMA PARA SAPATA, EM MADEIRA SERRADA, E=25 MM, 4 UTILIZAÇÕES. AF_01/2024</v>
      </c>
      <c r="C567" s="38" t="s">
        <v>3197</v>
      </c>
      <c r="D567" s="623" t="str">
        <f>VLOOKUP(C567,'SNP1.24+CHU192+DER12.23+FD1.24'!$A$2:$D$50000,3, FALSE)</f>
        <v>M2</v>
      </c>
      <c r="E567" s="624">
        <f>'MCQ OUR'!E567</f>
        <v>299.08964073671245</v>
      </c>
      <c r="F567" s="625" t="str">
        <f>VLOOKUP(C567,'SNP1.24+CHU192+DER12.23+FD1.24'!$A$2:$D$50000,4, FALSE)</f>
        <v>134,81</v>
      </c>
      <c r="G567" s="424">
        <f t="shared" si="124"/>
        <v>40320.269999999997</v>
      </c>
      <c r="H567" s="425">
        <f t="shared" ca="1" si="125"/>
        <v>0.32779999999999998</v>
      </c>
      <c r="I567" s="426">
        <f t="shared" ca="1" si="126"/>
        <v>179</v>
      </c>
      <c r="J567" s="626">
        <f t="shared" ca="1" si="127"/>
        <v>53537.05</v>
      </c>
      <c r="K567" s="603"/>
      <c r="L567" s="156" t="s">
        <v>18501</v>
      </c>
      <c r="M567" s="202"/>
      <c r="N567" s="22"/>
    </row>
    <row r="568" spans="1:22" s="39" customFormat="1" ht="40.15" customHeight="1" outlineLevel="2" x14ac:dyDescent="0.25">
      <c r="A568" s="317" t="s">
        <v>29492</v>
      </c>
      <c r="B568" s="422" t="str">
        <f>VLOOKUP(C568,'SNP1.24+CHU192+DER12.23+FD1.24'!$A$2:$C$50000,2, FALSE)</f>
        <v>ARMAÇÃO DE PILAR OU VIGA DE ESTRUTURA CONVENCIONAL DE CONCRETO ARMADO UTILIZANDO AÇO CA-50 DE 6,3 MM - MONTAGEM. AF_06/2022</v>
      </c>
      <c r="C568" s="38" t="s">
        <v>3224</v>
      </c>
      <c r="D568" s="623" t="str">
        <f>VLOOKUP(C568,'SNP1.24+CHU192+DER12.23+FD1.24'!$A$2:$D$50000,3, FALSE)</f>
        <v>KG</v>
      </c>
      <c r="E568" s="624">
        <f>'MCQ OUR'!E568</f>
        <v>667</v>
      </c>
      <c r="F568" s="625" t="str">
        <f>VLOOKUP(C568,'SNP1.24+CHU192+DER12.23+FD1.24'!$A$2:$D$50000,4, FALSE)</f>
        <v>13,04</v>
      </c>
      <c r="G568" s="424">
        <f t="shared" si="124"/>
        <v>8697.68</v>
      </c>
      <c r="H568" s="425">
        <f t="shared" ca="1" si="125"/>
        <v>0.32779999999999998</v>
      </c>
      <c r="I568" s="426">
        <f t="shared" ca="1" si="126"/>
        <v>17.309999999999999</v>
      </c>
      <c r="J568" s="626">
        <f t="shared" ca="1" si="127"/>
        <v>11545.77</v>
      </c>
      <c r="K568" s="603"/>
      <c r="L568" s="156" t="s">
        <v>18513</v>
      </c>
      <c r="M568" s="202"/>
      <c r="N568" s="22"/>
    </row>
    <row r="569" spans="1:22" s="39" customFormat="1" ht="36" outlineLevel="2" x14ac:dyDescent="0.25">
      <c r="A569" s="317" t="s">
        <v>29493</v>
      </c>
      <c r="B569" s="422" t="str">
        <f>VLOOKUP(C569,'SNP1.24+CHU192+DER12.23+FD1.24'!$A$2:$C$50000,2, FALSE)</f>
        <v>ARMAÇÃO DE PILAR OU VIGA DE ESTRUTURA CONVENCIONAL DE CONCRETO ARMADO UTILIZANDO AÇO CA-50 DE 8,0 MM - MONTAGEM. AF_06/2022</v>
      </c>
      <c r="C569" s="38" t="s">
        <v>3225</v>
      </c>
      <c r="D569" s="623" t="str">
        <f>VLOOKUP(C569,'SNP1.24+CHU192+DER12.23+FD1.24'!$A$2:$D$50000,3, FALSE)</f>
        <v>KG</v>
      </c>
      <c r="E569" s="624">
        <f>'MCQ OUR'!E569</f>
        <v>20120</v>
      </c>
      <c r="F569" s="625" t="str">
        <f>VLOOKUP(C569,'SNP1.24+CHU192+DER12.23+FD1.24'!$A$2:$D$50000,4, FALSE)</f>
        <v>12,11</v>
      </c>
      <c r="G569" s="424">
        <f t="shared" si="124"/>
        <v>243653.2</v>
      </c>
      <c r="H569" s="425">
        <f t="shared" ca="1" si="125"/>
        <v>0.32779999999999998</v>
      </c>
      <c r="I569" s="426">
        <f t="shared" ca="1" si="126"/>
        <v>16.079999999999998</v>
      </c>
      <c r="J569" s="626">
        <f t="shared" ca="1" si="127"/>
        <v>323529.59999999998</v>
      </c>
      <c r="K569" s="603"/>
      <c r="L569" s="156" t="s">
        <v>18513</v>
      </c>
      <c r="M569" s="202"/>
      <c r="N569" s="22"/>
    </row>
    <row r="570" spans="1:22" s="39" customFormat="1" ht="40.15" customHeight="1" outlineLevel="2" x14ac:dyDescent="0.25">
      <c r="A570" s="317" t="s">
        <v>29494</v>
      </c>
      <c r="B570" s="422" t="str">
        <f>VLOOKUP(C570,'SNP1.24+CHU192+DER12.23+FD1.24'!$A$2:$C$50000,2, FALSE)</f>
        <v>ARMAÇÃO DE PILAR OU VIGA DE ESTRUTURA CONVENCIONAL DE CONCRETO ARMADO UTILIZANDO AÇO CA-50 DE 10,0 MM - MONTAGEM. AF_06/2022</v>
      </c>
      <c r="C570" s="38" t="s">
        <v>3226</v>
      </c>
      <c r="D570" s="623" t="str">
        <f>VLOOKUP(C570,'SNP1.24+CHU192+DER12.23+FD1.24'!$A$2:$D$50000,3, FALSE)</f>
        <v>KG</v>
      </c>
      <c r="E570" s="624">
        <f>'MCQ OUR'!E570</f>
        <v>2514</v>
      </c>
      <c r="F570" s="625" t="str">
        <f>VLOOKUP(C570,'SNP1.24+CHU192+DER12.23+FD1.24'!$A$2:$D$50000,4, FALSE)</f>
        <v>10,72</v>
      </c>
      <c r="G570" s="424">
        <f t="shared" si="124"/>
        <v>26950.080000000002</v>
      </c>
      <c r="H570" s="425">
        <f t="shared" ca="1" si="125"/>
        <v>0.32779999999999998</v>
      </c>
      <c r="I570" s="426">
        <f t="shared" ca="1" si="126"/>
        <v>14.23</v>
      </c>
      <c r="J570" s="626">
        <f t="shared" ca="1" si="127"/>
        <v>35774.22</v>
      </c>
      <c r="K570" s="603"/>
      <c r="L570" s="156" t="s">
        <v>18513</v>
      </c>
      <c r="M570" s="202"/>
      <c r="N570" s="22"/>
    </row>
    <row r="571" spans="1:22" s="39" customFormat="1" ht="36" outlineLevel="2" x14ac:dyDescent="0.25">
      <c r="A571" s="317" t="s">
        <v>29495</v>
      </c>
      <c r="B571" s="422" t="str">
        <f>VLOOKUP(C571,'SNP1.24+CHU192+DER12.23+FD1.24'!$A$2:$C$50000,2, FALSE)</f>
        <v>ARMAÇÃO DE PILAR OU VIGA DE ESTRUTURA CONVENCIONAL DE CONCRETO ARMADO UTILIZANDO AÇO CA-50 DE 12,5 MM - MONTAGEM. AF_06/2022</v>
      </c>
      <c r="C571" s="38" t="s">
        <v>3227</v>
      </c>
      <c r="D571" s="623" t="str">
        <f>VLOOKUP(C571,'SNP1.24+CHU192+DER12.23+FD1.24'!$A$2:$D$50000,3, FALSE)</f>
        <v>KG</v>
      </c>
      <c r="E571" s="624">
        <f>'MCQ OUR'!E571</f>
        <v>1293</v>
      </c>
      <c r="F571" s="625" t="str">
        <f>VLOOKUP(C571,'SNP1.24+CHU192+DER12.23+FD1.24'!$A$2:$D$50000,4, FALSE)</f>
        <v>8,97</v>
      </c>
      <c r="G571" s="424">
        <f t="shared" si="124"/>
        <v>11598.21</v>
      </c>
      <c r="H571" s="425">
        <f t="shared" ca="1" si="125"/>
        <v>0.32779999999999998</v>
      </c>
      <c r="I571" s="426">
        <f t="shared" ca="1" si="126"/>
        <v>11.91</v>
      </c>
      <c r="J571" s="626">
        <f t="shared" ca="1" si="127"/>
        <v>15399.63</v>
      </c>
      <c r="K571" s="603"/>
      <c r="L571" s="156" t="s">
        <v>18513</v>
      </c>
      <c r="M571" s="202"/>
      <c r="N571" s="22"/>
    </row>
    <row r="572" spans="1:22" s="39" customFormat="1" ht="36" outlineLevel="2" x14ac:dyDescent="0.25">
      <c r="A572" s="317" t="s">
        <v>29496</v>
      </c>
      <c r="B572" s="422" t="str">
        <f>VLOOKUP(C572,'SNP1.24+CHU192+DER12.23+FD1.24'!$A$2:$C$50000,2, FALSE)</f>
        <v>ARMAÇÃO DE PILAR OU VIGA DE ESTRUTURA CONVENCIONAL DE CONCRETO ARMADO UTILIZANDO AÇO CA-50 DE 16,0 MM - MONTAGEM. AF_06/2022</v>
      </c>
      <c r="C572" s="38" t="s">
        <v>3228</v>
      </c>
      <c r="D572" s="623" t="str">
        <f>VLOOKUP(C572,'SNP1.24+CHU192+DER12.23+FD1.24'!$A$2:$D$50000,3, FALSE)</f>
        <v>KG</v>
      </c>
      <c r="E572" s="624">
        <f>'MCQ OUR'!E572</f>
        <v>21759</v>
      </c>
      <c r="F572" s="625" t="str">
        <f>VLOOKUP(C572,'SNP1.24+CHU192+DER12.23+FD1.24'!$A$2:$D$50000,4, FALSE)</f>
        <v>8,64</v>
      </c>
      <c r="G572" s="424">
        <f t="shared" si="124"/>
        <v>187997.76</v>
      </c>
      <c r="H572" s="425">
        <f t="shared" ca="1" si="125"/>
        <v>0.32779999999999998</v>
      </c>
      <c r="I572" s="426">
        <f t="shared" ca="1" si="126"/>
        <v>11.47</v>
      </c>
      <c r="J572" s="626">
        <f t="shared" ca="1" si="127"/>
        <v>249575.73</v>
      </c>
      <c r="K572" s="603"/>
      <c r="L572" s="156" t="s">
        <v>18513</v>
      </c>
      <c r="M572" s="202"/>
      <c r="N572" s="22"/>
    </row>
    <row r="573" spans="1:22" s="39" customFormat="1" ht="49.15" customHeight="1" outlineLevel="2" x14ac:dyDescent="0.25">
      <c r="A573" s="317" t="s">
        <v>29497</v>
      </c>
      <c r="B573" s="422" t="str">
        <f>VLOOKUP(C573,'SNP1.24+CHU192+DER12.23+FD1.24'!$A$2:$C$50000,2, FALSE)</f>
        <v xml:space="preserve">CONCRETO USINADO BOMBEAVEL, CLASSE DE RESISTENCIA C40, BRITA 0 E 1, SLUMP = 100 +/- 20 MM, COM BOMBEAMENTO (DISPONIBILIZACAO DE BOMBA), SEM O LANCAMENTO (NBR 8953)                                                                                                                                                                                                                                                                                                                                       </v>
      </c>
      <c r="C573" s="38">
        <v>34479</v>
      </c>
      <c r="D573" s="623" t="str">
        <f>VLOOKUP(C573,'SNP1.24+CHU192+DER12.23+FD1.24'!$A$2:$D$50000,3, FALSE)</f>
        <v xml:space="preserve">M3    </v>
      </c>
      <c r="E573" s="624">
        <f>'MCQ OUR'!E573</f>
        <v>525.22804425000004</v>
      </c>
      <c r="F573" s="625" t="str">
        <f>VLOOKUP(C573,'SNP1.24+CHU192+DER12.23+FD1.24'!$A$2:$D$50000,4, FALSE)</f>
        <v>529,25</v>
      </c>
      <c r="G573" s="424">
        <f t="shared" si="124"/>
        <v>277976.94</v>
      </c>
      <c r="H573" s="425">
        <f t="shared" ca="1" si="125"/>
        <v>0.32779999999999998</v>
      </c>
      <c r="I573" s="426">
        <f t="shared" ca="1" si="126"/>
        <v>702.74</v>
      </c>
      <c r="J573" s="626">
        <f t="shared" ca="1" si="127"/>
        <v>369098.76</v>
      </c>
      <c r="K573" s="603"/>
      <c r="L573" s="156" t="s">
        <v>18501</v>
      </c>
      <c r="M573" s="202"/>
      <c r="N573" s="22"/>
    </row>
    <row r="574" spans="1:22" s="39" customFormat="1" ht="45" customHeight="1" outlineLevel="2" x14ac:dyDescent="0.25">
      <c r="A574" s="317" t="s">
        <v>29498</v>
      </c>
      <c r="B574" s="422" t="str">
        <f>VLOOKUP(C574,'SNP1.24+CHU192+DER12.23+FD1.24'!$A$2:$C$50000,2, FALSE)</f>
        <v>LANÇAMENTO COM USO DE BOMBA, ADENSAMENTO E ACABAMENTO DE CONCRETO EM ESTRUTURAS. AF_02/2022</v>
      </c>
      <c r="C574" s="38" t="s">
        <v>12933</v>
      </c>
      <c r="D574" s="623" t="str">
        <f>VLOOKUP(C574,'SNP1.24+CHU192+DER12.23+FD1.24'!$A$2:$D$50000,3, FALSE)</f>
        <v>M3</v>
      </c>
      <c r="E574" s="624">
        <f>'MCQ OUR'!E574</f>
        <v>525.22804425000004</v>
      </c>
      <c r="F574" s="625" t="str">
        <f>VLOOKUP(C574,'SNP1.24+CHU192+DER12.23+FD1.24'!$A$2:$D$50000,4, FALSE)</f>
        <v>47,37</v>
      </c>
      <c r="G574" s="424">
        <f t="shared" si="124"/>
        <v>24880.05</v>
      </c>
      <c r="H574" s="425">
        <f t="shared" ca="1" si="125"/>
        <v>0.32779999999999998</v>
      </c>
      <c r="I574" s="426">
        <f t="shared" ca="1" si="126"/>
        <v>62.9</v>
      </c>
      <c r="J574" s="626">
        <f t="shared" ca="1" si="127"/>
        <v>33036.839999999997</v>
      </c>
      <c r="K574" s="603"/>
      <c r="L574" s="156" t="s">
        <v>18514</v>
      </c>
      <c r="M574" s="202"/>
      <c r="N574" s="22"/>
    </row>
    <row r="575" spans="1:22" s="40" customFormat="1" ht="12.75" outlineLevel="1" thickBot="1" x14ac:dyDescent="0.25">
      <c r="A575" s="318"/>
      <c r="B575" s="10" t="s">
        <v>9</v>
      </c>
      <c r="C575" s="11"/>
      <c r="D575" s="12"/>
      <c r="E575" s="13"/>
      <c r="F575" s="13"/>
      <c r="G575" s="147">
        <f>SUM(G566:G574)</f>
        <v>888592.66000000015</v>
      </c>
      <c r="H575" s="148"/>
      <c r="I575" s="149"/>
      <c r="J575" s="150">
        <f ca="1">SUM(J566:J574)</f>
        <v>1179822.1500000001</v>
      </c>
      <c r="K575" s="185"/>
      <c r="L575" s="209"/>
      <c r="M575" s="204"/>
      <c r="N575" s="16"/>
      <c r="O575" s="39"/>
      <c r="P575" s="39"/>
      <c r="Q575" s="39"/>
      <c r="R575" s="39"/>
      <c r="S575" s="39"/>
      <c r="T575" s="39"/>
      <c r="U575" s="39"/>
      <c r="V575" s="39"/>
    </row>
    <row r="576" spans="1:22" s="34" customFormat="1" ht="14.45" customHeight="1" outlineLevel="1" x14ac:dyDescent="0.25">
      <c r="A576" s="319" t="s">
        <v>29499</v>
      </c>
      <c r="B576" s="627" t="s">
        <v>29416</v>
      </c>
      <c r="C576" s="628"/>
      <c r="D576" s="629"/>
      <c r="E576" s="146"/>
      <c r="F576" s="146"/>
      <c r="G576" s="5"/>
      <c r="H576" s="5"/>
      <c r="I576" s="5"/>
      <c r="J576" s="17"/>
      <c r="K576" s="145"/>
      <c r="L576" s="210"/>
      <c r="M576" s="111"/>
      <c r="N576" s="6"/>
      <c r="O576" s="39"/>
      <c r="P576" s="39"/>
      <c r="Q576" s="39"/>
      <c r="R576" s="39"/>
      <c r="S576" s="39"/>
      <c r="T576" s="39"/>
      <c r="U576" s="39"/>
      <c r="V576" s="39"/>
    </row>
    <row r="577" spans="1:22" s="39" customFormat="1" ht="39" customHeight="1" outlineLevel="2" x14ac:dyDescent="0.25">
      <c r="A577" s="317" t="s">
        <v>29500</v>
      </c>
      <c r="B577" s="422" t="str">
        <f>VLOOKUP(C577,'SNP1.24+CHU192+DER12.23+FD1.24'!$A$2:$C$50000,2, FALSE)</f>
        <v>FABRICAÇÃO, MONTAGEM E DESMONTAGEM DE FÔRMA PARA SAPATA, EM CHAPA DE MADEIRA COMPENSADA RESINADA, E=17 MM, 2 UTILIZAÇÕES. AF_01/2024</v>
      </c>
      <c r="C577" s="38" t="s">
        <v>3200</v>
      </c>
      <c r="D577" s="623" t="str">
        <f>VLOOKUP(C577,'SNP1.24+CHU192+DER12.23+FD1.24'!$A$2:$D$50000,3, FALSE)</f>
        <v>M2</v>
      </c>
      <c r="E577" s="624">
        <f>'MCQ OUR'!E577</f>
        <v>943.70436048584622</v>
      </c>
      <c r="F577" s="625" t="str">
        <f>VLOOKUP(C577,'SNP1.24+CHU192+DER12.23+FD1.24'!$A$2:$D$50000,4, FALSE)</f>
        <v>241,23</v>
      </c>
      <c r="G577" s="424">
        <f t="shared" ref="G577:G586" si="128">ROUND(E577*F577,2)</f>
        <v>227649.8</v>
      </c>
      <c r="H577" s="425">
        <f t="shared" ref="H577:H586" ca="1" si="129">IF(K577="",$G$10,$G$9)</f>
        <v>0.32779999999999998</v>
      </c>
      <c r="I577" s="426">
        <f t="shared" ref="I577:I586" ca="1" si="130">ROUND(F577*H577+F577,2)</f>
        <v>320.31</v>
      </c>
      <c r="J577" s="626">
        <f t="shared" ref="J577:J586" ca="1" si="131">ROUND(E577*I577,2)</f>
        <v>302277.94</v>
      </c>
      <c r="K577" s="603"/>
      <c r="L577" s="156" t="s">
        <v>18510</v>
      </c>
      <c r="M577" s="202"/>
      <c r="N577" s="22"/>
    </row>
    <row r="578" spans="1:22" s="39" customFormat="1" ht="39" customHeight="1" outlineLevel="2" x14ac:dyDescent="0.25">
      <c r="A578" s="317" t="s">
        <v>29501</v>
      </c>
      <c r="B578" s="422" t="str">
        <f>VLOOKUP(C578,'SNP1.24+CHU192+DER12.23+FD1.24'!$A$2:$C$50000,2, FALSE)</f>
        <v>FABRICAÇÃO, MONTAGEM E DESMONTAGEM DE FÔRMA PARA SAPATA, EM MADEIRA SERRADA, E=25 MM, 4 UTILIZAÇÕES. AF_01/2024</v>
      </c>
      <c r="C578" s="38" t="s">
        <v>3197</v>
      </c>
      <c r="D578" s="623" t="str">
        <f>VLOOKUP(C578,'SNP1.24+CHU192+DER12.23+FD1.24'!$A$2:$D$50000,3, FALSE)</f>
        <v>M2</v>
      </c>
      <c r="E578" s="624">
        <f>'MCQ OUR'!E578</f>
        <v>1380.2015754167292</v>
      </c>
      <c r="F578" s="625" t="str">
        <f>VLOOKUP(C578,'SNP1.24+CHU192+DER12.23+FD1.24'!$A$2:$D$50000,4, FALSE)</f>
        <v>134,81</v>
      </c>
      <c r="G578" s="424">
        <f t="shared" si="128"/>
        <v>186064.97</v>
      </c>
      <c r="H578" s="425">
        <f t="shared" ca="1" si="129"/>
        <v>0.32779999999999998</v>
      </c>
      <c r="I578" s="426">
        <f t="shared" ca="1" si="130"/>
        <v>179</v>
      </c>
      <c r="J578" s="626">
        <f t="shared" ca="1" si="131"/>
        <v>247056.08</v>
      </c>
      <c r="K578" s="603"/>
      <c r="L578" s="156" t="s">
        <v>18510</v>
      </c>
      <c r="M578" s="202"/>
      <c r="N578" s="22"/>
    </row>
    <row r="579" spans="1:22" s="39" customFormat="1" ht="40.15" customHeight="1" outlineLevel="2" x14ac:dyDescent="0.25">
      <c r="A579" s="317" t="s">
        <v>29502</v>
      </c>
      <c r="B579" s="422" t="str">
        <f>VLOOKUP(C579,'SNP1.24+CHU192+DER12.23+FD1.24'!$A$2:$C$50000,2, FALSE)</f>
        <v>ARMAÇÃO DE PILAR OU VIGA DE ESTRUTURA CONVENCIONAL DE CONCRETO ARMADO UTILIZANDO AÇO CA-50 DE 6,3 MM - MONTAGEM. AF_06/2022</v>
      </c>
      <c r="C579" s="38" t="s">
        <v>3224</v>
      </c>
      <c r="D579" s="623" t="str">
        <f>VLOOKUP(C579,'SNP1.24+CHU192+DER12.23+FD1.24'!$A$2:$D$50000,3, FALSE)</f>
        <v>KG</v>
      </c>
      <c r="E579" s="624">
        <f>'MCQ OUR'!E579</f>
        <v>744</v>
      </c>
      <c r="F579" s="625" t="str">
        <f>VLOOKUP(C579,'SNP1.24+CHU192+DER12.23+FD1.24'!$A$2:$D$50000,4, FALSE)</f>
        <v>13,04</v>
      </c>
      <c r="G579" s="424">
        <f t="shared" si="128"/>
        <v>9701.76</v>
      </c>
      <c r="H579" s="425">
        <f t="shared" ca="1" si="129"/>
        <v>0.32779999999999998</v>
      </c>
      <c r="I579" s="426">
        <f t="shared" ca="1" si="130"/>
        <v>17.309999999999999</v>
      </c>
      <c r="J579" s="626">
        <f t="shared" ca="1" si="131"/>
        <v>12878.64</v>
      </c>
      <c r="K579" s="603"/>
      <c r="L579" s="156" t="s">
        <v>18513</v>
      </c>
      <c r="M579" s="202"/>
      <c r="N579" s="22"/>
    </row>
    <row r="580" spans="1:22" s="39" customFormat="1" ht="36" outlineLevel="2" x14ac:dyDescent="0.25">
      <c r="A580" s="317" t="s">
        <v>29503</v>
      </c>
      <c r="B580" s="422" t="str">
        <f>VLOOKUP(C580,'SNP1.24+CHU192+DER12.23+FD1.24'!$A$2:$C$50000,2, FALSE)</f>
        <v>ARMAÇÃO DE PILAR OU VIGA DE ESTRUTURA CONVENCIONAL DE CONCRETO ARMADO UTILIZANDO AÇO CA-50 DE 8,0 MM - MONTAGEM. AF_06/2022</v>
      </c>
      <c r="C580" s="38" t="s">
        <v>3225</v>
      </c>
      <c r="D580" s="623" t="str">
        <f>VLOOKUP(C580,'SNP1.24+CHU192+DER12.23+FD1.24'!$A$2:$D$50000,3, FALSE)</f>
        <v>KG</v>
      </c>
      <c r="E580" s="624">
        <f>'MCQ OUR'!E580</f>
        <v>7936</v>
      </c>
      <c r="F580" s="625" t="str">
        <f>VLOOKUP(C580,'SNP1.24+CHU192+DER12.23+FD1.24'!$A$2:$D$50000,4, FALSE)</f>
        <v>12,11</v>
      </c>
      <c r="G580" s="424">
        <f t="shared" si="128"/>
        <v>96104.960000000006</v>
      </c>
      <c r="H580" s="425">
        <f t="shared" ca="1" si="129"/>
        <v>0.32779999999999998</v>
      </c>
      <c r="I580" s="426">
        <f t="shared" ca="1" si="130"/>
        <v>16.079999999999998</v>
      </c>
      <c r="J580" s="626">
        <f t="shared" ca="1" si="131"/>
        <v>127610.88</v>
      </c>
      <c r="K580" s="603"/>
      <c r="L580" s="156" t="s">
        <v>18513</v>
      </c>
      <c r="M580" s="202"/>
      <c r="N580" s="22"/>
    </row>
    <row r="581" spans="1:22" s="39" customFormat="1" ht="40.15" customHeight="1" outlineLevel="2" x14ac:dyDescent="0.25">
      <c r="A581" s="317" t="s">
        <v>29504</v>
      </c>
      <c r="B581" s="422" t="str">
        <f>VLOOKUP(C581,'SNP1.24+CHU192+DER12.23+FD1.24'!$A$2:$C$50000,2, FALSE)</f>
        <v>ARMAÇÃO DE PILAR OU VIGA DE ESTRUTURA CONVENCIONAL DE CONCRETO ARMADO UTILIZANDO AÇO CA-50 DE 10,0 MM - MONTAGEM. AF_06/2022</v>
      </c>
      <c r="C581" s="38" t="s">
        <v>3226</v>
      </c>
      <c r="D581" s="623" t="str">
        <f>VLOOKUP(C581,'SNP1.24+CHU192+DER12.23+FD1.24'!$A$2:$D$50000,3, FALSE)</f>
        <v>KG</v>
      </c>
      <c r="E581" s="624">
        <f>'MCQ OUR'!E581</f>
        <v>496</v>
      </c>
      <c r="F581" s="625" t="str">
        <f>VLOOKUP(C581,'SNP1.24+CHU192+DER12.23+FD1.24'!$A$2:$D$50000,4, FALSE)</f>
        <v>10,72</v>
      </c>
      <c r="G581" s="424">
        <f t="shared" si="128"/>
        <v>5317.12</v>
      </c>
      <c r="H581" s="425">
        <f t="shared" ca="1" si="129"/>
        <v>0.32779999999999998</v>
      </c>
      <c r="I581" s="426">
        <f t="shared" ca="1" si="130"/>
        <v>14.23</v>
      </c>
      <c r="J581" s="626">
        <f t="shared" ca="1" si="131"/>
        <v>7058.08</v>
      </c>
      <c r="K581" s="603"/>
      <c r="L581" s="156" t="s">
        <v>18513</v>
      </c>
      <c r="M581" s="202"/>
      <c r="N581" s="22"/>
    </row>
    <row r="582" spans="1:22" s="39" customFormat="1" ht="36" outlineLevel="2" x14ac:dyDescent="0.25">
      <c r="A582" s="317" t="s">
        <v>29505</v>
      </c>
      <c r="B582" s="422" t="str">
        <f>VLOOKUP(C582,'SNP1.24+CHU192+DER12.23+FD1.24'!$A$2:$C$50000,2, FALSE)</f>
        <v>ARMAÇÃO DE PILAR OU VIGA DE ESTRUTURA CONVENCIONAL DE CONCRETO ARMADO UTILIZANDO AÇO CA-50 DE 12,5 MM - MONTAGEM. AF_06/2022</v>
      </c>
      <c r="C582" s="38" t="s">
        <v>3227</v>
      </c>
      <c r="D582" s="623" t="str">
        <f>VLOOKUP(C582,'SNP1.24+CHU192+DER12.23+FD1.24'!$A$2:$D$50000,3, FALSE)</f>
        <v>KG</v>
      </c>
      <c r="E582" s="624">
        <f>'MCQ OUR'!E582</f>
        <v>0</v>
      </c>
      <c r="F582" s="625" t="str">
        <f>VLOOKUP(C582,'SNP1.24+CHU192+DER12.23+FD1.24'!$A$2:$D$50000,4, FALSE)</f>
        <v>8,97</v>
      </c>
      <c r="G582" s="424">
        <f t="shared" si="128"/>
        <v>0</v>
      </c>
      <c r="H582" s="425">
        <f t="shared" ca="1" si="129"/>
        <v>0.32779999999999998</v>
      </c>
      <c r="I582" s="426">
        <f t="shared" ca="1" si="130"/>
        <v>11.91</v>
      </c>
      <c r="J582" s="626">
        <f t="shared" ca="1" si="131"/>
        <v>0</v>
      </c>
      <c r="K582" s="603"/>
      <c r="L582" s="156" t="s">
        <v>18513</v>
      </c>
      <c r="M582" s="202"/>
      <c r="N582" s="22"/>
    </row>
    <row r="583" spans="1:22" s="39" customFormat="1" ht="36" outlineLevel="2" x14ac:dyDescent="0.25">
      <c r="A583" s="317" t="s">
        <v>29506</v>
      </c>
      <c r="B583" s="422" t="str">
        <f>VLOOKUP(C583,'SNP1.24+CHU192+DER12.23+FD1.24'!$A$2:$C$50000,2, FALSE)</f>
        <v>ARMAÇÃO DE PILAR OU VIGA DE ESTRUTURA CONVENCIONAL DE CONCRETO ARMADO UTILIZANDO AÇO CA-50 DE 16,0 MM - MONTAGEM. AF_06/2022</v>
      </c>
      <c r="C583" s="38" t="s">
        <v>3228</v>
      </c>
      <c r="D583" s="623" t="str">
        <f>VLOOKUP(C583,'SNP1.24+CHU192+DER12.23+FD1.24'!$A$2:$D$50000,3, FALSE)</f>
        <v>KG</v>
      </c>
      <c r="E583" s="624">
        <f>'MCQ OUR'!E583</f>
        <v>15500</v>
      </c>
      <c r="F583" s="625" t="str">
        <f>VLOOKUP(C583,'SNP1.24+CHU192+DER12.23+FD1.24'!$A$2:$D$50000,4, FALSE)</f>
        <v>8,64</v>
      </c>
      <c r="G583" s="424">
        <f t="shared" si="128"/>
        <v>133920</v>
      </c>
      <c r="H583" s="425">
        <f t="shared" ca="1" si="129"/>
        <v>0.32779999999999998</v>
      </c>
      <c r="I583" s="426">
        <f t="shared" ca="1" si="130"/>
        <v>11.47</v>
      </c>
      <c r="J583" s="626">
        <f t="shared" ca="1" si="131"/>
        <v>177785</v>
      </c>
      <c r="K583" s="603"/>
      <c r="L583" s="156" t="s">
        <v>18513</v>
      </c>
      <c r="M583" s="202"/>
      <c r="N583" s="22"/>
    </row>
    <row r="584" spans="1:22" s="39" customFormat="1" ht="49.15" customHeight="1" outlineLevel="2" x14ac:dyDescent="0.25">
      <c r="A584" s="317" t="s">
        <v>29507</v>
      </c>
      <c r="B584" s="422" t="str">
        <f>VLOOKUP(C584,'SNP1.24+CHU192+DER12.23+FD1.24'!$A$2:$C$50000,2, FALSE)</f>
        <v xml:space="preserve">CONCRETO USINADO BOMBEAVEL, CLASSE DE RESISTENCIA C40, BRITA 0 E 1, SLUMP = 100 +/- 20 MM, COM BOMBEAMENTO (DISPONIBILIZACAO DE BOMBA), SEM O LANCAMENTO (NBR 8953)                                                                                                                                                                                                                                                                                                                                       </v>
      </c>
      <c r="C584" s="38">
        <v>34479</v>
      </c>
      <c r="D584" s="623" t="str">
        <f>VLOOKUP(C584,'SNP1.24+CHU192+DER12.23+FD1.24'!$A$2:$D$50000,3, FALSE)</f>
        <v xml:space="preserve">M3    </v>
      </c>
      <c r="E584" s="624">
        <f>'MCQ OUR'!E584</f>
        <v>275.39159999999998</v>
      </c>
      <c r="F584" s="625" t="str">
        <f>VLOOKUP(C584,'SNP1.24+CHU192+DER12.23+FD1.24'!$A$2:$D$50000,4, FALSE)</f>
        <v>529,25</v>
      </c>
      <c r="G584" s="424">
        <f t="shared" si="128"/>
        <v>145751</v>
      </c>
      <c r="H584" s="425">
        <f t="shared" ca="1" si="129"/>
        <v>0.32779999999999998</v>
      </c>
      <c r="I584" s="426">
        <f t="shared" ca="1" si="130"/>
        <v>702.74</v>
      </c>
      <c r="J584" s="626">
        <f t="shared" ca="1" si="131"/>
        <v>193528.69</v>
      </c>
      <c r="K584" s="603"/>
      <c r="L584" s="156" t="s">
        <v>18501</v>
      </c>
      <c r="M584" s="202"/>
      <c r="N584" s="22"/>
    </row>
    <row r="585" spans="1:22" s="39" customFormat="1" ht="54" customHeight="1" outlineLevel="2" x14ac:dyDescent="0.25">
      <c r="A585" s="317" t="s">
        <v>29508</v>
      </c>
      <c r="B585" s="422" t="str">
        <f>VLOOKUP(C585,'SNP1.24+CHU192+DER12.23+FD1.24'!$A$2:$C$50000,2, FALSE)</f>
        <v>GUINDASTE HIDRÁULICO AUTOPROPELIDO, COM LANÇA TELESCÓPICA 28,80 M, CAPACIDADE MÁXIMA 30 T, POTÊNCIA 97 KW, TRAÇÃO 4 X 4 - MATERIAIS NA OPERAÇÃO. AF_11/2014</v>
      </c>
      <c r="C585" s="38" t="s">
        <v>2290</v>
      </c>
      <c r="D585" s="623" t="str">
        <f>VLOOKUP(C585,'SNP1.24+CHU192+DER12.23+FD1.24'!$A$2:$D$50000,3, FALSE)</f>
        <v>H</v>
      </c>
      <c r="E585" s="624">
        <f>'MCQ OUR'!E585</f>
        <v>124</v>
      </c>
      <c r="F585" s="625" t="str">
        <f>VLOOKUP(C585,'SNP1.24+CHU192+DER12.23+FD1.24'!$A$2:$D$50000,4, FALSE)</f>
        <v>28,46</v>
      </c>
      <c r="G585" s="424">
        <f t="shared" si="128"/>
        <v>3529.04</v>
      </c>
      <c r="H585" s="425">
        <f t="shared" ca="1" si="129"/>
        <v>0.32779999999999998</v>
      </c>
      <c r="I585" s="426">
        <f t="shared" ca="1" si="130"/>
        <v>37.79</v>
      </c>
      <c r="J585" s="626">
        <f t="shared" ca="1" si="131"/>
        <v>4685.96</v>
      </c>
      <c r="K585" s="603"/>
      <c r="L585" s="156" t="s">
        <v>29444</v>
      </c>
      <c r="M585" s="202"/>
      <c r="N585" s="22"/>
    </row>
    <row r="586" spans="1:22" s="39" customFormat="1" ht="36" customHeight="1" outlineLevel="2" x14ac:dyDescent="0.25">
      <c r="A586" s="317" t="s">
        <v>29509</v>
      </c>
      <c r="B586" s="422" t="str">
        <f>VLOOKUP(C586,'SNP1.24+CHU192+DER12.23+FD1.24'!$A$2:$C$50000,2, FALSE)</f>
        <v>OPERADOR DE GUINDASTE COM ENCARGOS COMPLEMENTARES</v>
      </c>
      <c r="C586" s="38" t="s">
        <v>6121</v>
      </c>
      <c r="D586" s="623" t="str">
        <f>VLOOKUP(C586,'SNP1.24+CHU192+DER12.23+FD1.24'!$A$2:$D$50000,3, FALSE)</f>
        <v>H</v>
      </c>
      <c r="E586" s="624">
        <f>'MCQ OUR'!E586</f>
        <v>124</v>
      </c>
      <c r="F586" s="625" t="str">
        <f>VLOOKUP(C586,'SNP1.24+CHU192+DER12.23+FD1.24'!$A$2:$D$50000,4, FALSE)</f>
        <v>25,86</v>
      </c>
      <c r="G586" s="424">
        <f t="shared" si="128"/>
        <v>3206.64</v>
      </c>
      <c r="H586" s="425">
        <f t="shared" ca="1" si="129"/>
        <v>0.32779999999999998</v>
      </c>
      <c r="I586" s="426">
        <f t="shared" ca="1" si="130"/>
        <v>34.340000000000003</v>
      </c>
      <c r="J586" s="626">
        <f t="shared" ca="1" si="131"/>
        <v>4258.16</v>
      </c>
      <c r="K586" s="603"/>
      <c r="L586" s="156" t="s">
        <v>29444</v>
      </c>
      <c r="M586" s="202"/>
      <c r="N586" s="22"/>
    </row>
    <row r="587" spans="1:22" s="40" customFormat="1" ht="12.75" outlineLevel="1" thickBot="1" x14ac:dyDescent="0.25">
      <c r="A587" s="318"/>
      <c r="B587" s="10" t="s">
        <v>9</v>
      </c>
      <c r="C587" s="11"/>
      <c r="D587" s="12"/>
      <c r="E587" s="13"/>
      <c r="F587" s="13"/>
      <c r="G587" s="147">
        <f>SUM(G577:G586)</f>
        <v>811245.29000000015</v>
      </c>
      <c r="H587" s="148"/>
      <c r="I587" s="149"/>
      <c r="J587" s="150">
        <f ca="1">SUM(J577:J586)</f>
        <v>1077139.43</v>
      </c>
      <c r="K587" s="185"/>
      <c r="L587" s="209"/>
      <c r="M587" s="204"/>
      <c r="N587" s="16"/>
      <c r="O587" s="39"/>
      <c r="P587" s="39"/>
      <c r="Q587" s="39"/>
      <c r="R587" s="39"/>
      <c r="S587" s="39"/>
      <c r="T587" s="39"/>
      <c r="U587" s="39"/>
      <c r="V587" s="39"/>
    </row>
    <row r="588" spans="1:22" s="33" customFormat="1" ht="17.45" customHeight="1" thickBot="1" x14ac:dyDescent="0.3">
      <c r="A588" s="315">
        <v>12</v>
      </c>
      <c r="B588" s="245" t="s">
        <v>29514</v>
      </c>
      <c r="C588" s="29"/>
      <c r="D588" s="2"/>
      <c r="E588" s="462"/>
      <c r="F588" s="2"/>
      <c r="G588" s="30">
        <f>G593+G598+G609</f>
        <v>277002.08</v>
      </c>
      <c r="H588" s="2"/>
      <c r="I588" s="2"/>
      <c r="J588" s="31">
        <f ca="1">J593+J598+J609</f>
        <v>367796.84</v>
      </c>
      <c r="K588" s="186"/>
      <c r="L588" s="15"/>
      <c r="M588" s="23"/>
      <c r="N588" s="15"/>
      <c r="O588" s="39"/>
      <c r="P588" s="39"/>
      <c r="Q588" s="39"/>
      <c r="R588" s="39"/>
      <c r="S588" s="39"/>
      <c r="T588" s="39"/>
      <c r="U588" s="39"/>
      <c r="V588" s="39"/>
    </row>
    <row r="589" spans="1:22" s="34" customFormat="1" outlineLevel="1" x14ac:dyDescent="0.25">
      <c r="A589" s="319" t="s">
        <v>18678</v>
      </c>
      <c r="B589" s="627" t="s">
        <v>29418</v>
      </c>
      <c r="C589" s="628"/>
      <c r="D589" s="629"/>
      <c r="E589" s="146"/>
      <c r="F589" s="146"/>
      <c r="G589" s="5"/>
      <c r="H589" s="5"/>
      <c r="I589" s="5"/>
      <c r="J589" s="17"/>
      <c r="K589" s="145"/>
      <c r="L589" s="210"/>
      <c r="M589" s="111"/>
      <c r="N589" s="6"/>
      <c r="O589" s="39"/>
      <c r="P589" s="39"/>
      <c r="Q589" s="39"/>
      <c r="R589" s="39"/>
      <c r="S589" s="39"/>
      <c r="T589" s="39"/>
      <c r="U589" s="39"/>
      <c r="V589" s="39"/>
    </row>
    <row r="590" spans="1:22" s="39" customFormat="1" ht="46.15" customHeight="1" outlineLevel="2" x14ac:dyDescent="0.25">
      <c r="A590" s="317" t="s">
        <v>18679</v>
      </c>
      <c r="B590" s="422" t="str">
        <f>VLOOKUP(C590,'SNP1.24+CHU192+DER12.23+FD1.24'!$A$2:$C$50000,2, FALSE)</f>
        <v xml:space="preserve">PEDRA DE MAO OU PEDRA RACHAO PARA ARRIMO/FUNDACAO (POSTO PEDREIRA/FORNECEDOR, SEM FRETE)                                                                                                                                                                                                                                                                                                                                                                                                                  </v>
      </c>
      <c r="C590" s="38">
        <v>4730</v>
      </c>
      <c r="D590" s="623" t="str">
        <f>VLOOKUP(C590,'SNP1.24+CHU192+DER12.23+FD1.24'!$A$2:$D$50000,3, FALSE)</f>
        <v xml:space="preserve">M3    </v>
      </c>
      <c r="E590" s="624">
        <f>'MCQ OUR'!E590</f>
        <v>146.4</v>
      </c>
      <c r="F590" s="625" t="str">
        <f>VLOOKUP(C590,'SNP1.24+CHU192+DER12.23+FD1.24'!$A$2:$D$50000,4, FALSE)</f>
        <v>65,45</v>
      </c>
      <c r="G590" s="424">
        <f>ROUND(E590*F590,2)</f>
        <v>9581.8799999999992</v>
      </c>
      <c r="H590" s="425">
        <f ca="1">IF(K590="",$G$10,$G$9)</f>
        <v>0.32779999999999998</v>
      </c>
      <c r="I590" s="426">
        <f ca="1">ROUND(F590*H590+F590,2)</f>
        <v>86.9</v>
      </c>
      <c r="J590" s="626">
        <f ca="1">ROUND(E590*I590,2)</f>
        <v>12722.16</v>
      </c>
      <c r="K590" s="603"/>
      <c r="L590" s="156" t="s">
        <v>29440</v>
      </c>
      <c r="M590" s="202"/>
      <c r="N590" s="22"/>
    </row>
    <row r="591" spans="1:22" s="39" customFormat="1" ht="65.45" customHeight="1" outlineLevel="2" x14ac:dyDescent="0.25">
      <c r="A591" s="317" t="s">
        <v>18680</v>
      </c>
      <c r="B591" s="422" t="str">
        <f>VLOOKUP(C591,'SNP1.24+CHU192+DER12.23+FD1.24'!$A$2:$C$50000,2, FALSE)</f>
        <v>CARGA, MANOBRA E DESCARGA DE SOLOS E MATERIAIS GRANULARES EM CAMINHÃO BASCULANTE 10 M³ - CARGA COM PÁ CARREGADEIRA (CAÇAMBA DE 1,7 A 2,8 M³ / 128 HP) E DESCARGA LIVRE (UNIDADE: M3). AF_07/2020</v>
      </c>
      <c r="C591" s="38" t="s">
        <v>11353</v>
      </c>
      <c r="D591" s="623" t="str">
        <f>VLOOKUP(C591,'SNP1.24+CHU192+DER12.23+FD1.24'!$A$2:$D$50000,3, FALSE)</f>
        <v>M3</v>
      </c>
      <c r="E591" s="624">
        <f>'MCQ OUR'!E591</f>
        <v>146.4</v>
      </c>
      <c r="F591" s="625" t="str">
        <f>VLOOKUP(C591,'SNP1.24+CHU192+DER12.23+FD1.24'!$A$2:$D$50000,4, FALSE)</f>
        <v>8,59</v>
      </c>
      <c r="G591" s="424">
        <f>ROUND(E591*F591,2)</f>
        <v>1257.58</v>
      </c>
      <c r="H591" s="425">
        <f ca="1">IF(K591="",$G$10,$G$9)</f>
        <v>0.32779999999999998</v>
      </c>
      <c r="I591" s="426">
        <f ca="1">ROUND(F591*H591+F591,2)</f>
        <v>11.41</v>
      </c>
      <c r="J591" s="626">
        <f ca="1">ROUND(E591*I591,2)</f>
        <v>1670.42</v>
      </c>
      <c r="K591" s="603"/>
      <c r="L591" s="156" t="s">
        <v>29441</v>
      </c>
      <c r="M591" s="202"/>
      <c r="N591" s="22"/>
    </row>
    <row r="592" spans="1:22" s="39" customFormat="1" ht="50.45" customHeight="1" outlineLevel="2" x14ac:dyDescent="0.25">
      <c r="A592" s="317" t="s">
        <v>18681</v>
      </c>
      <c r="B592" s="422" t="str">
        <f>VLOOKUP(C592,'SNP1.24+CHU192+DER12.23+FD1.24'!$A$2:$C$50000,2, FALSE)</f>
        <v>TRANSPORTE COM CAMINHÃO BASCULANTE DE 10 M³, EM VIA URBANA PAVIMENTADA, DMT ATÉ 30 KM (UNIDADE: M3XKM). AF_07/2020</v>
      </c>
      <c r="C592" s="38" t="s">
        <v>6023</v>
      </c>
      <c r="D592" s="623" t="str">
        <f>VLOOKUP(C592,'SNP1.24+CHU192+DER12.23+FD1.24'!$A$2:$D$50000,3, FALSE)</f>
        <v>M3XKM</v>
      </c>
      <c r="E592" s="624">
        <f>'MCQ OUR'!E592</f>
        <v>1512.3120000000001</v>
      </c>
      <c r="F592" s="625" t="str">
        <f>VLOOKUP(C592,'SNP1.24+CHU192+DER12.23+FD1.24'!$A$2:$D$50000,4, FALSE)</f>
        <v>2,49</v>
      </c>
      <c r="G592" s="424">
        <f>ROUND(E592*F592,2)</f>
        <v>3765.66</v>
      </c>
      <c r="H592" s="425">
        <f ca="1">IF(K592="",$G$10,$G$9)</f>
        <v>0.32779999999999998</v>
      </c>
      <c r="I592" s="426">
        <f ca="1">ROUND(F592*H592+F592,2)</f>
        <v>3.31</v>
      </c>
      <c r="J592" s="626">
        <f ca="1">ROUND(E592*I592,2)</f>
        <v>5005.75</v>
      </c>
      <c r="K592" s="603"/>
      <c r="L592" s="156" t="s">
        <v>29442</v>
      </c>
      <c r="M592" s="202"/>
      <c r="N592" s="22"/>
    </row>
    <row r="593" spans="1:22" s="40" customFormat="1" ht="12.75" outlineLevel="1" thickBot="1" x14ac:dyDescent="0.25">
      <c r="A593" s="318"/>
      <c r="B593" s="10" t="s">
        <v>9</v>
      </c>
      <c r="C593" s="11"/>
      <c r="D593" s="12"/>
      <c r="E593" s="13"/>
      <c r="F593" s="13"/>
      <c r="G593" s="147">
        <f>SUM(G590:G592)</f>
        <v>14605.119999999999</v>
      </c>
      <c r="H593" s="148"/>
      <c r="I593" s="149"/>
      <c r="J593" s="150">
        <f ca="1">SUM(J590:J592)</f>
        <v>19398.330000000002</v>
      </c>
      <c r="K593" s="185"/>
      <c r="L593" s="209"/>
      <c r="M593" s="204"/>
      <c r="N593" s="16"/>
      <c r="O593" s="39"/>
      <c r="P593" s="39"/>
      <c r="Q593" s="39"/>
      <c r="R593" s="39"/>
      <c r="S593" s="39"/>
      <c r="T593" s="39"/>
      <c r="U593" s="39"/>
      <c r="V593" s="39"/>
    </row>
    <row r="594" spans="1:22" s="34" customFormat="1" outlineLevel="1" x14ac:dyDescent="0.25">
      <c r="A594" s="319" t="s">
        <v>18682</v>
      </c>
      <c r="B594" s="627" t="s">
        <v>29417</v>
      </c>
      <c r="C594" s="628"/>
      <c r="D594" s="629"/>
      <c r="E594" s="146"/>
      <c r="F594" s="146"/>
      <c r="G594" s="5"/>
      <c r="H594" s="5"/>
      <c r="I594" s="5"/>
      <c r="J594" s="17"/>
      <c r="K594" s="145"/>
      <c r="L594" s="210"/>
      <c r="M594" s="111"/>
      <c r="N594" s="6"/>
      <c r="O594" s="39"/>
      <c r="P594" s="39"/>
      <c r="Q594" s="39"/>
      <c r="R594" s="39"/>
      <c r="S594" s="39"/>
      <c r="T594" s="39"/>
      <c r="U594" s="39"/>
      <c r="V594" s="39"/>
    </row>
    <row r="595" spans="1:22" s="39" customFormat="1" ht="36.6" customHeight="1" outlineLevel="2" x14ac:dyDescent="0.25">
      <c r="A595" s="317" t="s">
        <v>18683</v>
      </c>
      <c r="B595" s="422" t="str">
        <f>VLOOKUP(C595,'SNP1.24+CHU192+DER12.23+FD1.24'!$A$2:$C$50000,2, FALSE)</f>
        <v>ENCHIMENTO DE BRITA PARA DRENO, LANÇAMENTO MECANIZADO. AF_07/2021</v>
      </c>
      <c r="C595" s="38" t="s">
        <v>8850</v>
      </c>
      <c r="D595" s="623" t="str">
        <f>VLOOKUP(C595,'SNP1.24+CHU192+DER12.23+FD1.24'!$A$2:$D$50000,3, FALSE)</f>
        <v>M3</v>
      </c>
      <c r="E595" s="624">
        <f>'MCQ OUR'!E595</f>
        <v>85.640000000000015</v>
      </c>
      <c r="F595" s="625" t="str">
        <f>VLOOKUP(C595,'SNP1.24+CHU192+DER12.23+FD1.24'!$A$2:$D$50000,4, FALSE)</f>
        <v>102,53</v>
      </c>
      <c r="G595" s="424">
        <f>ROUND(E595*F595,2)</f>
        <v>8780.67</v>
      </c>
      <c r="H595" s="425">
        <f ca="1">IF(K595="",$G$10,$G$9)</f>
        <v>0.32779999999999998</v>
      </c>
      <c r="I595" s="426">
        <f ca="1">ROUND(F595*H595+F595,2)</f>
        <v>136.13999999999999</v>
      </c>
      <c r="J595" s="626">
        <f ca="1">ROUND(E595*I595,2)</f>
        <v>11659.03</v>
      </c>
      <c r="K595" s="603"/>
      <c r="L595" s="156" t="s">
        <v>29443</v>
      </c>
      <c r="M595" s="202"/>
      <c r="N595" s="22"/>
    </row>
    <row r="596" spans="1:22" s="39" customFormat="1" ht="48" outlineLevel="2" x14ac:dyDescent="0.25">
      <c r="A596" s="317" t="s">
        <v>18684</v>
      </c>
      <c r="B596" s="422" t="str">
        <f>VLOOKUP(C596,'SNP1.24+CHU192+DER12.23+FD1.24'!$A$2:$C$50000,2, FALSE)</f>
        <v xml:space="preserve">TUBO DRENO, CORRUGADO, ESPIRALADO, FLEXIVEL, PERFURADO, EM POLIETILENO DE ALTA DENSIDADE (PEAD), DN 65 MM, (2 1/2") PARA DRENAGEM - EM ROLO (NORMA DNIT 093/2006 - EM)                                                                                                                                                                                                                                                                                                                                    </v>
      </c>
      <c r="C596" s="38">
        <v>38051</v>
      </c>
      <c r="D596" s="623" t="str">
        <f>VLOOKUP(C596,'SNP1.24+CHU192+DER12.23+FD1.24'!$A$2:$D$50000,3, FALSE)</f>
        <v xml:space="preserve">M     </v>
      </c>
      <c r="E596" s="624">
        <f>'MCQ OUR'!E596</f>
        <v>41.5</v>
      </c>
      <c r="F596" s="625" t="str">
        <f>VLOOKUP(C596,'SNP1.24+CHU192+DER12.23+FD1.24'!$A$2:$D$50000,4, FALSE)</f>
        <v>7,49</v>
      </c>
      <c r="G596" s="424">
        <f>ROUND(E596*F596,2)</f>
        <v>310.83999999999997</v>
      </c>
      <c r="H596" s="425">
        <f ca="1">IF(K596="",$G$10,$G$9)</f>
        <v>0.32779999999999998</v>
      </c>
      <c r="I596" s="426">
        <f ca="1">ROUND(F596*H596+F596,2)</f>
        <v>9.9499999999999993</v>
      </c>
      <c r="J596" s="626">
        <f ca="1">ROUND(E596*I596,2)</f>
        <v>412.93</v>
      </c>
      <c r="K596" s="603"/>
      <c r="L596" s="156" t="s">
        <v>18501</v>
      </c>
      <c r="M596" s="202"/>
      <c r="N596" s="22"/>
    </row>
    <row r="597" spans="1:22" s="39" customFormat="1" ht="49.9" customHeight="1" outlineLevel="2" x14ac:dyDescent="0.25">
      <c r="A597" s="317" t="s">
        <v>18685</v>
      </c>
      <c r="B597" s="422" t="str">
        <f>VLOOKUP(C597,'SNP1.24+CHU192+DER12.23+FD1.24'!$A$2:$C$50000,2, FALSE)</f>
        <v>GEOTÊXTIL NÃO TECIDO 100% POLIÉSTER, RESISTÊNCIA A TRAÇÃO DE 9 KN/M (RT - 9), INSTALADO EM DRENO - FORNECIMENTO E INSTALAÇÃO. AF_07/2021</v>
      </c>
      <c r="C597" s="38" t="s">
        <v>8842</v>
      </c>
      <c r="D597" s="623" t="str">
        <f>VLOOKUP(C597,'SNP1.24+CHU192+DER12.23+FD1.24'!$A$2:$D$50000,3, FALSE)</f>
        <v>M2</v>
      </c>
      <c r="E597" s="624">
        <f>'MCQ OUR'!E597</f>
        <v>281.60000000000002</v>
      </c>
      <c r="F597" s="625" t="str">
        <f>VLOOKUP(C597,'SNP1.24+CHU192+DER12.23+FD1.24'!$A$2:$D$50000,4, FALSE)</f>
        <v>10,02</v>
      </c>
      <c r="G597" s="424">
        <f>ROUND(E597*F597,2)</f>
        <v>2821.63</v>
      </c>
      <c r="H597" s="425">
        <f ca="1">IF(K597="",$G$10,$G$9)</f>
        <v>0.32779999999999998</v>
      </c>
      <c r="I597" s="426">
        <f ca="1">ROUND(F597*H597+F597,2)</f>
        <v>13.3</v>
      </c>
      <c r="J597" s="626">
        <f ca="1">ROUND(E597*I597,2)</f>
        <v>3745.28</v>
      </c>
      <c r="K597" s="603"/>
      <c r="L597" s="156" t="s">
        <v>29443</v>
      </c>
      <c r="M597" s="202"/>
      <c r="N597" s="22"/>
    </row>
    <row r="598" spans="1:22" s="40" customFormat="1" ht="12.75" outlineLevel="1" thickBot="1" x14ac:dyDescent="0.25">
      <c r="A598" s="318"/>
      <c r="B598" s="10" t="s">
        <v>9</v>
      </c>
      <c r="C598" s="11"/>
      <c r="D598" s="12"/>
      <c r="E598" s="13"/>
      <c r="F598" s="13"/>
      <c r="G598" s="147">
        <f>SUM(G595:G597)</f>
        <v>11913.14</v>
      </c>
      <c r="H598" s="148"/>
      <c r="I598" s="149"/>
      <c r="J598" s="150">
        <f ca="1">SUM(J595:J597)</f>
        <v>15817.240000000002</v>
      </c>
      <c r="K598" s="185"/>
      <c r="L598" s="209"/>
      <c r="M598" s="204"/>
      <c r="N598" s="16"/>
      <c r="O598" s="39"/>
      <c r="P598" s="39"/>
      <c r="Q598" s="39"/>
      <c r="R598" s="39"/>
      <c r="S598" s="39"/>
      <c r="T598" s="39"/>
      <c r="U598" s="39"/>
      <c r="V598" s="39"/>
    </row>
    <row r="599" spans="1:22" s="34" customFormat="1" ht="14.45" customHeight="1" outlineLevel="1" x14ac:dyDescent="0.25">
      <c r="A599" s="319" t="s">
        <v>18686</v>
      </c>
      <c r="B599" s="627" t="s">
        <v>29415</v>
      </c>
      <c r="C599" s="628"/>
      <c r="D599" s="629"/>
      <c r="E599" s="146"/>
      <c r="F599" s="146"/>
      <c r="G599" s="5"/>
      <c r="H599" s="5"/>
      <c r="I599" s="5"/>
      <c r="J599" s="17"/>
      <c r="K599" s="145"/>
      <c r="L599" s="210"/>
      <c r="M599" s="111"/>
      <c r="N599" s="6"/>
      <c r="O599" s="39"/>
      <c r="P599" s="39"/>
      <c r="Q599" s="39"/>
      <c r="R599" s="39"/>
      <c r="S599" s="39"/>
      <c r="T599" s="39"/>
      <c r="U599" s="39"/>
      <c r="V599" s="39"/>
    </row>
    <row r="600" spans="1:22" s="39" customFormat="1" ht="39" customHeight="1" outlineLevel="2" x14ac:dyDescent="0.25">
      <c r="A600" s="317" t="s">
        <v>18687</v>
      </c>
      <c r="B600" s="422" t="str">
        <f>VLOOKUP(C600,'SNP1.24+CHU192+DER12.23+FD1.24'!$A$2:$C$50000,2, FALSE)</f>
        <v>FABRICAÇÃO, MONTAGEM E DESMONTAGEM DE FÔRMA PARA SAPATA, EM CHAPA DE MADEIRA COMPENSADA RESINADA, E=17 MM, 2 UTILIZAÇÕES. AF_01/2024</v>
      </c>
      <c r="C600" s="38" t="s">
        <v>3200</v>
      </c>
      <c r="D600" s="623" t="str">
        <f>VLOOKUP(C600,'SNP1.24+CHU192+DER12.23+FD1.24'!$A$2:$D$50000,3, FALSE)</f>
        <v>M2</v>
      </c>
      <c r="E600" s="624">
        <f>'MCQ OUR'!E600</f>
        <v>160.77538010398104</v>
      </c>
      <c r="F600" s="625" t="str">
        <f>VLOOKUP(C600,'SNP1.24+CHU192+DER12.23+FD1.24'!$A$2:$D$50000,4, FALSE)</f>
        <v>241,23</v>
      </c>
      <c r="G600" s="424">
        <f t="shared" ref="G600:G608" si="132">ROUND(E600*F600,2)</f>
        <v>38783.839999999997</v>
      </c>
      <c r="H600" s="425">
        <f t="shared" ref="H600:H608" ca="1" si="133">IF(K600="",$G$10,$G$9)</f>
        <v>0.32779999999999998</v>
      </c>
      <c r="I600" s="426">
        <f t="shared" ref="I600:I608" ca="1" si="134">ROUND(F600*H600+F600,2)</f>
        <v>320.31</v>
      </c>
      <c r="J600" s="626">
        <f t="shared" ref="J600:J608" ca="1" si="135">ROUND(E600*I600,2)</f>
        <v>51497.96</v>
      </c>
      <c r="K600" s="603"/>
      <c r="L600" s="156" t="s">
        <v>18501</v>
      </c>
      <c r="M600" s="202"/>
      <c r="N600" s="22"/>
    </row>
    <row r="601" spans="1:22" s="39" customFormat="1" ht="39" customHeight="1" outlineLevel="2" x14ac:dyDescent="0.25">
      <c r="A601" s="317" t="s">
        <v>18688</v>
      </c>
      <c r="B601" s="422" t="str">
        <f>VLOOKUP(C601,'SNP1.24+CHU192+DER12.23+FD1.24'!$A$2:$C$50000,2, FALSE)</f>
        <v>FABRICAÇÃO, MONTAGEM E DESMONTAGEM DE FÔRMA PARA SAPATA, EM MADEIRA SERRADA, E=25 MM, 4 UTILIZAÇÕES. AF_01/2024</v>
      </c>
      <c r="C601" s="38" t="s">
        <v>3197</v>
      </c>
      <c r="D601" s="623" t="str">
        <f>VLOOKUP(C601,'SNP1.24+CHU192+DER12.23+FD1.24'!$A$2:$D$50000,3, FALSE)</f>
        <v>M2</v>
      </c>
      <c r="E601" s="624">
        <f>'MCQ OUR'!E601</f>
        <v>183.40891358106148</v>
      </c>
      <c r="F601" s="625" t="str">
        <f>VLOOKUP(C601,'SNP1.24+CHU192+DER12.23+FD1.24'!$A$2:$D$50000,4, FALSE)</f>
        <v>134,81</v>
      </c>
      <c r="G601" s="424">
        <f t="shared" si="132"/>
        <v>24725.360000000001</v>
      </c>
      <c r="H601" s="425">
        <f t="shared" ca="1" si="133"/>
        <v>0.32779999999999998</v>
      </c>
      <c r="I601" s="426">
        <f t="shared" ca="1" si="134"/>
        <v>179</v>
      </c>
      <c r="J601" s="626">
        <f t="shared" ca="1" si="135"/>
        <v>32830.199999999997</v>
      </c>
      <c r="K601" s="603"/>
      <c r="L601" s="156" t="s">
        <v>18501</v>
      </c>
      <c r="M601" s="202"/>
      <c r="N601" s="22"/>
    </row>
    <row r="602" spans="1:22" s="39" customFormat="1" ht="40.15" customHeight="1" outlineLevel="2" x14ac:dyDescent="0.25">
      <c r="A602" s="317" t="s">
        <v>18689</v>
      </c>
      <c r="B602" s="422" t="str">
        <f>VLOOKUP(C602,'SNP1.24+CHU192+DER12.23+FD1.24'!$A$2:$C$50000,2, FALSE)</f>
        <v>ARMAÇÃO DE PILAR OU VIGA DE ESTRUTURA CONVENCIONAL DE CONCRETO ARMADO UTILIZANDO AÇO CA-50 DE 6,3 MM - MONTAGEM. AF_06/2022</v>
      </c>
      <c r="C602" s="38" t="s">
        <v>3224</v>
      </c>
      <c r="D602" s="623" t="str">
        <f>VLOOKUP(C602,'SNP1.24+CHU192+DER12.23+FD1.24'!$A$2:$D$50000,3, FALSE)</f>
        <v>KG</v>
      </c>
      <c r="E602" s="624">
        <f>'MCQ OUR'!E602</f>
        <v>193</v>
      </c>
      <c r="F602" s="625" t="str">
        <f>VLOOKUP(C602,'SNP1.24+CHU192+DER12.23+FD1.24'!$A$2:$D$50000,4, FALSE)</f>
        <v>13,04</v>
      </c>
      <c r="G602" s="424">
        <f t="shared" si="132"/>
        <v>2516.7199999999998</v>
      </c>
      <c r="H602" s="425">
        <f t="shared" ca="1" si="133"/>
        <v>0.32779999999999998</v>
      </c>
      <c r="I602" s="426">
        <f t="shared" ca="1" si="134"/>
        <v>17.309999999999999</v>
      </c>
      <c r="J602" s="626">
        <f t="shared" ca="1" si="135"/>
        <v>3340.83</v>
      </c>
      <c r="K602" s="603"/>
      <c r="L602" s="156" t="s">
        <v>18513</v>
      </c>
      <c r="M602" s="202"/>
      <c r="N602" s="22"/>
    </row>
    <row r="603" spans="1:22" s="39" customFormat="1" ht="36" outlineLevel="2" x14ac:dyDescent="0.25">
      <c r="A603" s="317" t="s">
        <v>18690</v>
      </c>
      <c r="B603" s="422" t="str">
        <f>VLOOKUP(C603,'SNP1.24+CHU192+DER12.23+FD1.24'!$A$2:$C$50000,2, FALSE)</f>
        <v>ARMAÇÃO DE PILAR OU VIGA DE ESTRUTURA CONVENCIONAL DE CONCRETO ARMADO UTILIZANDO AÇO CA-50 DE 8,0 MM - MONTAGEM. AF_06/2022</v>
      </c>
      <c r="C603" s="38" t="s">
        <v>3225</v>
      </c>
      <c r="D603" s="623" t="str">
        <f>VLOOKUP(C603,'SNP1.24+CHU192+DER12.23+FD1.24'!$A$2:$D$50000,3, FALSE)</f>
        <v>KG</v>
      </c>
      <c r="E603" s="624">
        <f>'MCQ OUR'!E603</f>
        <v>4278</v>
      </c>
      <c r="F603" s="625" t="str">
        <f>VLOOKUP(C603,'SNP1.24+CHU192+DER12.23+FD1.24'!$A$2:$D$50000,4, FALSE)</f>
        <v>12,11</v>
      </c>
      <c r="G603" s="424">
        <f t="shared" si="132"/>
        <v>51806.58</v>
      </c>
      <c r="H603" s="425">
        <f t="shared" ca="1" si="133"/>
        <v>0.32779999999999998</v>
      </c>
      <c r="I603" s="426">
        <f t="shared" ca="1" si="134"/>
        <v>16.079999999999998</v>
      </c>
      <c r="J603" s="626">
        <f t="shared" ca="1" si="135"/>
        <v>68790.240000000005</v>
      </c>
      <c r="K603" s="603"/>
      <c r="L603" s="156" t="s">
        <v>18513</v>
      </c>
      <c r="M603" s="202"/>
      <c r="N603" s="22"/>
    </row>
    <row r="604" spans="1:22" s="39" customFormat="1" ht="40.15" customHeight="1" outlineLevel="2" x14ac:dyDescent="0.25">
      <c r="A604" s="317" t="s">
        <v>18691</v>
      </c>
      <c r="B604" s="422" t="str">
        <f>VLOOKUP(C604,'SNP1.24+CHU192+DER12.23+FD1.24'!$A$2:$C$50000,2, FALSE)</f>
        <v>ARMAÇÃO DE PILAR OU VIGA DE ESTRUTURA CONVENCIONAL DE CONCRETO ARMADO UTILIZANDO AÇO CA-50 DE 10,0 MM - MONTAGEM. AF_06/2022</v>
      </c>
      <c r="C604" s="38" t="s">
        <v>3226</v>
      </c>
      <c r="D604" s="623" t="str">
        <f>VLOOKUP(C604,'SNP1.24+CHU192+DER12.23+FD1.24'!$A$2:$D$50000,3, FALSE)</f>
        <v>KG</v>
      </c>
      <c r="E604" s="624">
        <f>'MCQ OUR'!E604</f>
        <v>198</v>
      </c>
      <c r="F604" s="625" t="str">
        <f>VLOOKUP(C604,'SNP1.24+CHU192+DER12.23+FD1.24'!$A$2:$D$50000,4, FALSE)</f>
        <v>10,72</v>
      </c>
      <c r="G604" s="424">
        <f t="shared" si="132"/>
        <v>2122.56</v>
      </c>
      <c r="H604" s="425">
        <f t="shared" ca="1" si="133"/>
        <v>0.32779999999999998</v>
      </c>
      <c r="I604" s="426">
        <f t="shared" ca="1" si="134"/>
        <v>14.23</v>
      </c>
      <c r="J604" s="626">
        <f t="shared" ca="1" si="135"/>
        <v>2817.54</v>
      </c>
      <c r="K604" s="603"/>
      <c r="L604" s="156" t="s">
        <v>18513</v>
      </c>
      <c r="M604" s="202"/>
      <c r="N604" s="22"/>
    </row>
    <row r="605" spans="1:22" s="39" customFormat="1" ht="36" outlineLevel="2" x14ac:dyDescent="0.25">
      <c r="A605" s="317" t="s">
        <v>18692</v>
      </c>
      <c r="B605" s="422" t="str">
        <f>VLOOKUP(C605,'SNP1.24+CHU192+DER12.23+FD1.24'!$A$2:$C$50000,2, FALSE)</f>
        <v>ARMAÇÃO DE PILAR OU VIGA DE ESTRUTURA CONVENCIONAL DE CONCRETO ARMADO UTILIZANDO AÇO CA-50 DE 12,5 MM - MONTAGEM. AF_06/2022</v>
      </c>
      <c r="C605" s="38" t="s">
        <v>3227</v>
      </c>
      <c r="D605" s="623" t="str">
        <f>VLOOKUP(C605,'SNP1.24+CHU192+DER12.23+FD1.24'!$A$2:$D$50000,3, FALSE)</f>
        <v>KG</v>
      </c>
      <c r="E605" s="624">
        <f>'MCQ OUR'!E605</f>
        <v>587</v>
      </c>
      <c r="F605" s="625" t="str">
        <f>VLOOKUP(C605,'SNP1.24+CHU192+DER12.23+FD1.24'!$A$2:$D$50000,4, FALSE)</f>
        <v>8,97</v>
      </c>
      <c r="G605" s="424">
        <f t="shared" si="132"/>
        <v>5265.39</v>
      </c>
      <c r="H605" s="425">
        <f t="shared" ca="1" si="133"/>
        <v>0.32779999999999998</v>
      </c>
      <c r="I605" s="426">
        <f t="shared" ca="1" si="134"/>
        <v>11.91</v>
      </c>
      <c r="J605" s="626">
        <f t="shared" ca="1" si="135"/>
        <v>6991.17</v>
      </c>
      <c r="K605" s="603"/>
      <c r="L605" s="156" t="s">
        <v>18513</v>
      </c>
      <c r="M605" s="202"/>
      <c r="N605" s="22"/>
    </row>
    <row r="606" spans="1:22" s="39" customFormat="1" ht="36" outlineLevel="2" x14ac:dyDescent="0.25">
      <c r="A606" s="317" t="s">
        <v>18693</v>
      </c>
      <c r="B606" s="422" t="str">
        <f>VLOOKUP(C606,'SNP1.24+CHU192+DER12.23+FD1.24'!$A$2:$C$50000,2, FALSE)</f>
        <v>ARMAÇÃO DE PILAR OU VIGA DE ESTRUTURA CONVENCIONAL DE CONCRETO ARMADO UTILIZANDO AÇO CA-50 DE 16,0 MM - MONTAGEM. AF_06/2022</v>
      </c>
      <c r="C606" s="38" t="s">
        <v>3228</v>
      </c>
      <c r="D606" s="623" t="str">
        <f>VLOOKUP(C606,'SNP1.24+CHU192+DER12.23+FD1.24'!$A$2:$D$50000,3, FALSE)</f>
        <v>KG</v>
      </c>
      <c r="E606" s="624">
        <f>'MCQ OUR'!E606</f>
        <v>5437</v>
      </c>
      <c r="F606" s="625" t="str">
        <f>VLOOKUP(C606,'SNP1.24+CHU192+DER12.23+FD1.24'!$A$2:$D$50000,4, FALSE)</f>
        <v>8,64</v>
      </c>
      <c r="G606" s="424">
        <f t="shared" si="132"/>
        <v>46975.68</v>
      </c>
      <c r="H606" s="425">
        <f t="shared" ca="1" si="133"/>
        <v>0.32779999999999998</v>
      </c>
      <c r="I606" s="426">
        <f t="shared" ca="1" si="134"/>
        <v>11.47</v>
      </c>
      <c r="J606" s="626">
        <f t="shared" ca="1" si="135"/>
        <v>62362.39</v>
      </c>
      <c r="K606" s="603"/>
      <c r="L606" s="156" t="s">
        <v>18513</v>
      </c>
      <c r="M606" s="202"/>
      <c r="N606" s="22"/>
    </row>
    <row r="607" spans="1:22" s="39" customFormat="1" ht="49.15" customHeight="1" outlineLevel="2" x14ac:dyDescent="0.25">
      <c r="A607" s="317" t="s">
        <v>18694</v>
      </c>
      <c r="B607" s="422" t="str">
        <f>VLOOKUP(C607,'SNP1.24+CHU192+DER12.23+FD1.24'!$A$2:$C$50000,2, FALSE)</f>
        <v xml:space="preserve">CONCRETO USINADO BOMBEAVEL, CLASSE DE RESISTENCIA C40, BRITA 0 E 1, SLUMP = 100 +/- 20 MM, COM BOMBEAMENTO (DISPONIBILIZACAO DE BOMBA), SEM O LANCAMENTO (NBR 8953)                                                                                                                                                                                                                                                                                                                                       </v>
      </c>
      <c r="C607" s="38">
        <v>34479</v>
      </c>
      <c r="D607" s="623" t="str">
        <f>VLOOKUP(C607,'SNP1.24+CHU192+DER12.23+FD1.24'!$A$2:$D$50000,3, FALSE)</f>
        <v xml:space="preserve">M3    </v>
      </c>
      <c r="E607" s="624">
        <f>'MCQ OUR'!E607</f>
        <v>135.76999999999998</v>
      </c>
      <c r="F607" s="625" t="str">
        <f>VLOOKUP(C607,'SNP1.24+CHU192+DER12.23+FD1.24'!$A$2:$D$50000,4, FALSE)</f>
        <v>529,25</v>
      </c>
      <c r="G607" s="424">
        <f t="shared" si="132"/>
        <v>71856.27</v>
      </c>
      <c r="H607" s="425">
        <f t="shared" ca="1" si="133"/>
        <v>0.32779999999999998</v>
      </c>
      <c r="I607" s="426">
        <f t="shared" ca="1" si="134"/>
        <v>702.74</v>
      </c>
      <c r="J607" s="626">
        <f t="shared" ca="1" si="135"/>
        <v>95411.01</v>
      </c>
      <c r="K607" s="603"/>
      <c r="L607" s="156" t="s">
        <v>18501</v>
      </c>
      <c r="M607" s="202"/>
      <c r="N607" s="22"/>
    </row>
    <row r="608" spans="1:22" s="39" customFormat="1" ht="45" customHeight="1" outlineLevel="2" x14ac:dyDescent="0.25">
      <c r="A608" s="317" t="s">
        <v>18695</v>
      </c>
      <c r="B608" s="422" t="str">
        <f>VLOOKUP(C608,'SNP1.24+CHU192+DER12.23+FD1.24'!$A$2:$C$50000,2, FALSE)</f>
        <v>LANÇAMENTO COM USO DE BOMBA, ADENSAMENTO E ACABAMENTO DE CONCRETO EM ESTRUTURAS. AF_02/2022</v>
      </c>
      <c r="C608" s="38" t="s">
        <v>12933</v>
      </c>
      <c r="D608" s="623" t="str">
        <f>VLOOKUP(C608,'SNP1.24+CHU192+DER12.23+FD1.24'!$A$2:$D$50000,3, FALSE)</f>
        <v>M3</v>
      </c>
      <c r="E608" s="624">
        <f>'MCQ OUR'!E608</f>
        <v>135.76999999999998</v>
      </c>
      <c r="F608" s="625" t="str">
        <f>VLOOKUP(C608,'SNP1.24+CHU192+DER12.23+FD1.24'!$A$2:$D$50000,4, FALSE)</f>
        <v>47,37</v>
      </c>
      <c r="G608" s="424">
        <f t="shared" si="132"/>
        <v>6431.42</v>
      </c>
      <c r="H608" s="425">
        <f t="shared" ca="1" si="133"/>
        <v>0.32779999999999998</v>
      </c>
      <c r="I608" s="426">
        <f t="shared" ca="1" si="134"/>
        <v>62.9</v>
      </c>
      <c r="J608" s="626">
        <f t="shared" ca="1" si="135"/>
        <v>8539.93</v>
      </c>
      <c r="K608" s="603"/>
      <c r="L608" s="156" t="s">
        <v>18514</v>
      </c>
      <c r="M608" s="202"/>
      <c r="N608" s="22"/>
    </row>
    <row r="609" spans="1:22" s="40" customFormat="1" ht="12.75" outlineLevel="1" thickBot="1" x14ac:dyDescent="0.25">
      <c r="A609" s="318"/>
      <c r="B609" s="10" t="s">
        <v>9</v>
      </c>
      <c r="C609" s="11"/>
      <c r="D609" s="12"/>
      <c r="E609" s="13"/>
      <c r="F609" s="13"/>
      <c r="G609" s="147">
        <f>SUM(G600:G608)</f>
        <v>250483.82000000004</v>
      </c>
      <c r="H609" s="148"/>
      <c r="I609" s="149"/>
      <c r="J609" s="150">
        <f ca="1">SUM(J600:J608)</f>
        <v>332581.27</v>
      </c>
      <c r="K609" s="185"/>
      <c r="L609" s="209"/>
      <c r="M609" s="204"/>
      <c r="N609" s="16"/>
      <c r="O609" s="39"/>
      <c r="P609" s="39"/>
      <c r="Q609" s="39"/>
      <c r="R609" s="39"/>
      <c r="S609" s="39"/>
      <c r="T609" s="39"/>
      <c r="U609" s="39"/>
      <c r="V609" s="39"/>
    </row>
    <row r="610" spans="1:22" s="33" customFormat="1" ht="17.45" customHeight="1" thickBot="1" x14ac:dyDescent="0.3">
      <c r="A610" s="315">
        <v>13</v>
      </c>
      <c r="B610" s="245" t="s">
        <v>29515</v>
      </c>
      <c r="C610" s="29"/>
      <c r="D610" s="2"/>
      <c r="E610" s="462"/>
      <c r="F610" s="2"/>
      <c r="G610" s="30">
        <f>G615+G620+G631</f>
        <v>158304.27000000002</v>
      </c>
      <c r="H610" s="2"/>
      <c r="I610" s="2"/>
      <c r="J610" s="31">
        <f ca="1">J615+J620+J631</f>
        <v>210192.35</v>
      </c>
      <c r="K610" s="186"/>
      <c r="L610" s="15"/>
      <c r="M610" s="23"/>
      <c r="N610" s="15"/>
      <c r="O610" s="39"/>
      <c r="P610" s="39"/>
      <c r="Q610" s="39"/>
      <c r="R610" s="39"/>
      <c r="S610" s="39"/>
      <c r="T610" s="39"/>
      <c r="U610" s="39"/>
      <c r="V610" s="39"/>
    </row>
    <row r="611" spans="1:22" s="34" customFormat="1" outlineLevel="1" x14ac:dyDescent="0.25">
      <c r="A611" s="319" t="s">
        <v>18696</v>
      </c>
      <c r="B611" s="627" t="s">
        <v>29418</v>
      </c>
      <c r="C611" s="628"/>
      <c r="D611" s="629"/>
      <c r="E611" s="146"/>
      <c r="F611" s="146"/>
      <c r="G611" s="5"/>
      <c r="H611" s="5"/>
      <c r="I611" s="5"/>
      <c r="J611" s="17"/>
      <c r="K611" s="145"/>
      <c r="L611" s="210"/>
      <c r="M611" s="111"/>
      <c r="N611" s="6"/>
      <c r="O611" s="39"/>
      <c r="P611" s="39"/>
      <c r="Q611" s="39"/>
      <c r="R611" s="39"/>
      <c r="S611" s="39"/>
      <c r="T611" s="39"/>
      <c r="U611" s="39"/>
      <c r="V611" s="39"/>
    </row>
    <row r="612" spans="1:22" s="39" customFormat="1" ht="46.15" customHeight="1" outlineLevel="2" x14ac:dyDescent="0.25">
      <c r="A612" s="317" t="s">
        <v>18697</v>
      </c>
      <c r="B612" s="422" t="str">
        <f>VLOOKUP(C612,'SNP1.24+CHU192+DER12.23+FD1.24'!$A$2:$C$50000,2, FALSE)</f>
        <v xml:space="preserve">PEDRA DE MAO OU PEDRA RACHAO PARA ARRIMO/FUNDACAO (POSTO PEDREIRA/FORNECEDOR, SEM FRETE)                                                                                                                                                                                                                                                                                                                                                                                                                  </v>
      </c>
      <c r="C612" s="38">
        <v>4730</v>
      </c>
      <c r="D612" s="623" t="str">
        <f>VLOOKUP(C612,'SNP1.24+CHU192+DER12.23+FD1.24'!$A$2:$D$50000,3, FALSE)</f>
        <v xml:space="preserve">M3    </v>
      </c>
      <c r="E612" s="624">
        <f>'MCQ OUR'!E612</f>
        <v>84.231999999999999</v>
      </c>
      <c r="F612" s="625" t="str">
        <f>VLOOKUP(C612,'SNP1.24+CHU192+DER12.23+FD1.24'!$A$2:$D$50000,4, FALSE)</f>
        <v>65,45</v>
      </c>
      <c r="G612" s="424">
        <f>ROUND(E612*F612,2)</f>
        <v>5512.98</v>
      </c>
      <c r="H612" s="425">
        <f ca="1">IF(K612="",$G$10,$G$9)</f>
        <v>0.32779999999999998</v>
      </c>
      <c r="I612" s="426">
        <f ca="1">ROUND(F612*H612+F612,2)</f>
        <v>86.9</v>
      </c>
      <c r="J612" s="626">
        <f ca="1">ROUND(E612*I612,2)</f>
        <v>7319.76</v>
      </c>
      <c r="K612" s="603"/>
      <c r="L612" s="156" t="s">
        <v>29440</v>
      </c>
      <c r="M612" s="202"/>
      <c r="N612" s="22"/>
    </row>
    <row r="613" spans="1:22" s="39" customFormat="1" ht="65.45" customHeight="1" outlineLevel="2" x14ac:dyDescent="0.25">
      <c r="A613" s="317" t="s">
        <v>18698</v>
      </c>
      <c r="B613" s="422" t="str">
        <f>VLOOKUP(C613,'SNP1.24+CHU192+DER12.23+FD1.24'!$A$2:$C$50000,2, FALSE)</f>
        <v>CARGA, MANOBRA E DESCARGA DE SOLOS E MATERIAIS GRANULARES EM CAMINHÃO BASCULANTE 10 M³ - CARGA COM PÁ CARREGADEIRA (CAÇAMBA DE 1,7 A 2,8 M³ / 128 HP) E DESCARGA LIVRE (UNIDADE: M3). AF_07/2020</v>
      </c>
      <c r="C613" s="38" t="s">
        <v>11353</v>
      </c>
      <c r="D613" s="623" t="str">
        <f>VLOOKUP(C613,'SNP1.24+CHU192+DER12.23+FD1.24'!$A$2:$D$50000,3, FALSE)</f>
        <v>M3</v>
      </c>
      <c r="E613" s="624">
        <f>'MCQ OUR'!E613</f>
        <v>84.231999999999999</v>
      </c>
      <c r="F613" s="625" t="str">
        <f>VLOOKUP(C613,'SNP1.24+CHU192+DER12.23+FD1.24'!$A$2:$D$50000,4, FALSE)</f>
        <v>8,59</v>
      </c>
      <c r="G613" s="424">
        <f>ROUND(E613*F613,2)</f>
        <v>723.55</v>
      </c>
      <c r="H613" s="425">
        <f ca="1">IF(K613="",$G$10,$G$9)</f>
        <v>0.32779999999999998</v>
      </c>
      <c r="I613" s="426">
        <f ca="1">ROUND(F613*H613+F613,2)</f>
        <v>11.41</v>
      </c>
      <c r="J613" s="626">
        <f ca="1">ROUND(E613*I613,2)</f>
        <v>961.09</v>
      </c>
      <c r="K613" s="603"/>
      <c r="L613" s="156" t="s">
        <v>29441</v>
      </c>
      <c r="M613" s="202"/>
      <c r="N613" s="22"/>
    </row>
    <row r="614" spans="1:22" s="39" customFormat="1" ht="50.45" customHeight="1" outlineLevel="2" x14ac:dyDescent="0.25">
      <c r="A614" s="317" t="s">
        <v>18699</v>
      </c>
      <c r="B614" s="422" t="str">
        <f>VLOOKUP(C614,'SNP1.24+CHU192+DER12.23+FD1.24'!$A$2:$C$50000,2, FALSE)</f>
        <v>TRANSPORTE COM CAMINHÃO BASCULANTE DE 10 M³, EM VIA URBANA PAVIMENTADA, DMT ATÉ 30 KM (UNIDADE: M3XKM). AF_07/2020</v>
      </c>
      <c r="C614" s="38" t="s">
        <v>6023</v>
      </c>
      <c r="D614" s="623" t="str">
        <f>VLOOKUP(C614,'SNP1.24+CHU192+DER12.23+FD1.24'!$A$2:$D$50000,3, FALSE)</f>
        <v>M3XKM</v>
      </c>
      <c r="E614" s="624">
        <f>'MCQ OUR'!E614</f>
        <v>870.11656000000005</v>
      </c>
      <c r="F614" s="625" t="str">
        <f>VLOOKUP(C614,'SNP1.24+CHU192+DER12.23+FD1.24'!$A$2:$D$50000,4, FALSE)</f>
        <v>2,49</v>
      </c>
      <c r="G614" s="424">
        <f>ROUND(E614*F614,2)</f>
        <v>2166.59</v>
      </c>
      <c r="H614" s="425">
        <f ca="1">IF(K614="",$G$10,$G$9)</f>
        <v>0.32779999999999998</v>
      </c>
      <c r="I614" s="426">
        <f ca="1">ROUND(F614*H614+F614,2)</f>
        <v>3.31</v>
      </c>
      <c r="J614" s="626">
        <f ca="1">ROUND(E614*I614,2)</f>
        <v>2880.09</v>
      </c>
      <c r="K614" s="603"/>
      <c r="L614" s="156" t="s">
        <v>29442</v>
      </c>
      <c r="M614" s="202"/>
      <c r="N614" s="22"/>
    </row>
    <row r="615" spans="1:22" s="40" customFormat="1" ht="12.75" outlineLevel="1" thickBot="1" x14ac:dyDescent="0.25">
      <c r="A615" s="318"/>
      <c r="B615" s="10" t="s">
        <v>9</v>
      </c>
      <c r="C615" s="11"/>
      <c r="D615" s="12"/>
      <c r="E615" s="13"/>
      <c r="F615" s="13"/>
      <c r="G615" s="147">
        <f>SUM(G612:G614)</f>
        <v>8403.119999999999</v>
      </c>
      <c r="H615" s="148"/>
      <c r="I615" s="149"/>
      <c r="J615" s="150">
        <f ca="1">SUM(J612:J614)</f>
        <v>11160.94</v>
      </c>
      <c r="K615" s="185"/>
      <c r="L615" s="209"/>
      <c r="M615" s="204"/>
      <c r="N615" s="16"/>
      <c r="O615" s="39"/>
      <c r="P615" s="39"/>
      <c r="Q615" s="39"/>
      <c r="R615" s="39"/>
      <c r="S615" s="39"/>
      <c r="T615" s="39"/>
      <c r="U615" s="39"/>
      <c r="V615" s="39"/>
    </row>
    <row r="616" spans="1:22" s="34" customFormat="1" outlineLevel="1" x14ac:dyDescent="0.25">
      <c r="A616" s="319" t="s">
        <v>18700</v>
      </c>
      <c r="B616" s="627" t="s">
        <v>29417</v>
      </c>
      <c r="C616" s="628"/>
      <c r="D616" s="629"/>
      <c r="E616" s="146"/>
      <c r="F616" s="146"/>
      <c r="G616" s="5"/>
      <c r="H616" s="5"/>
      <c r="I616" s="5"/>
      <c r="J616" s="17"/>
      <c r="K616" s="145"/>
      <c r="L616" s="210"/>
      <c r="M616" s="111"/>
      <c r="N616" s="6"/>
      <c r="O616" s="39"/>
      <c r="P616" s="39"/>
      <c r="Q616" s="39"/>
      <c r="R616" s="39"/>
      <c r="S616" s="39"/>
      <c r="T616" s="39"/>
      <c r="U616" s="39"/>
      <c r="V616" s="39"/>
    </row>
    <row r="617" spans="1:22" s="39" customFormat="1" ht="36.6" customHeight="1" outlineLevel="2" x14ac:dyDescent="0.25">
      <c r="A617" s="317" t="s">
        <v>18701</v>
      </c>
      <c r="B617" s="422" t="str">
        <f>VLOOKUP(C617,'SNP1.24+CHU192+DER12.23+FD1.24'!$A$2:$C$50000,2, FALSE)</f>
        <v>ENCHIMENTO DE BRITA PARA DRENO, LANÇAMENTO MECANIZADO. AF_07/2021</v>
      </c>
      <c r="C617" s="38" t="s">
        <v>8850</v>
      </c>
      <c r="D617" s="623" t="str">
        <f>VLOOKUP(C617,'SNP1.24+CHU192+DER12.23+FD1.24'!$A$2:$D$50000,3, FALSE)</f>
        <v>M3</v>
      </c>
      <c r="E617" s="624">
        <f>'MCQ OUR'!E617</f>
        <v>51.565140000000007</v>
      </c>
      <c r="F617" s="625" t="str">
        <f>VLOOKUP(C617,'SNP1.24+CHU192+DER12.23+FD1.24'!$A$2:$D$50000,4, FALSE)</f>
        <v>102,53</v>
      </c>
      <c r="G617" s="424">
        <f>ROUND(E617*F617,2)</f>
        <v>5286.97</v>
      </c>
      <c r="H617" s="425">
        <f ca="1">IF(K617="",$G$10,$G$9)</f>
        <v>0.32779999999999998</v>
      </c>
      <c r="I617" s="426">
        <f ca="1">ROUND(F617*H617+F617,2)</f>
        <v>136.13999999999999</v>
      </c>
      <c r="J617" s="626">
        <f ca="1">ROUND(E617*I617,2)</f>
        <v>7020.08</v>
      </c>
      <c r="K617" s="603"/>
      <c r="L617" s="156" t="s">
        <v>29443</v>
      </c>
      <c r="M617" s="202"/>
      <c r="N617" s="22"/>
    </row>
    <row r="618" spans="1:22" s="39" customFormat="1" ht="48" outlineLevel="2" x14ac:dyDescent="0.25">
      <c r="A618" s="317" t="s">
        <v>18702</v>
      </c>
      <c r="B618" s="422" t="str">
        <f>VLOOKUP(C618,'SNP1.24+CHU192+DER12.23+FD1.24'!$A$2:$C$50000,2, FALSE)</f>
        <v xml:space="preserve">TUBO DRENO, CORRUGADO, ESPIRALADO, FLEXIVEL, PERFURADO, EM POLIETILENO DE ALTA DENSIDADE (PEAD), DN 65 MM, (2 1/2") PARA DRENAGEM - EM ROLO (NORMA DNIT 093/2006 - EM)                                                                                                                                                                                                                                                                                                                                    </v>
      </c>
      <c r="C618" s="38">
        <v>38051</v>
      </c>
      <c r="D618" s="623" t="str">
        <f>VLOOKUP(C618,'SNP1.24+CHU192+DER12.23+FD1.24'!$A$2:$D$50000,3, FALSE)</f>
        <v xml:space="preserve">M     </v>
      </c>
      <c r="E618" s="624">
        <f>'MCQ OUR'!E618</f>
        <v>18.75</v>
      </c>
      <c r="F618" s="625" t="str">
        <f>VLOOKUP(C618,'SNP1.24+CHU192+DER12.23+FD1.24'!$A$2:$D$50000,4, FALSE)</f>
        <v>7,49</v>
      </c>
      <c r="G618" s="424">
        <f>ROUND(E618*F618,2)</f>
        <v>140.44</v>
      </c>
      <c r="H618" s="425">
        <f ca="1">IF(K618="",$G$10,$G$9)</f>
        <v>0.32779999999999998</v>
      </c>
      <c r="I618" s="426">
        <f ca="1">ROUND(F618*H618+F618,2)</f>
        <v>9.9499999999999993</v>
      </c>
      <c r="J618" s="626">
        <f ca="1">ROUND(E618*I618,2)</f>
        <v>186.56</v>
      </c>
      <c r="K618" s="603"/>
      <c r="L618" s="156" t="s">
        <v>18501</v>
      </c>
      <c r="M618" s="202"/>
      <c r="N618" s="22"/>
    </row>
    <row r="619" spans="1:22" s="39" customFormat="1" ht="49.9" customHeight="1" outlineLevel="2" x14ac:dyDescent="0.25">
      <c r="A619" s="317" t="s">
        <v>18703</v>
      </c>
      <c r="B619" s="422" t="str">
        <f>VLOOKUP(C619,'SNP1.24+CHU192+DER12.23+FD1.24'!$A$2:$C$50000,2, FALSE)</f>
        <v>GEOTÊXTIL NÃO TECIDO 100% POLIÉSTER, RESISTÊNCIA A TRAÇÃO DE 9 KN/M (RT - 9), INSTALADO EM DRENO - FORNECIMENTO E INSTALAÇÃO. AF_07/2021</v>
      </c>
      <c r="C619" s="38" t="s">
        <v>8842</v>
      </c>
      <c r="D619" s="623" t="str">
        <f>VLOOKUP(C619,'SNP1.24+CHU192+DER12.23+FD1.24'!$A$2:$D$50000,3, FALSE)</f>
        <v>M2</v>
      </c>
      <c r="E619" s="624">
        <f>'MCQ OUR'!E619</f>
        <v>184.7234</v>
      </c>
      <c r="F619" s="625" t="str">
        <f>VLOOKUP(C619,'SNP1.24+CHU192+DER12.23+FD1.24'!$A$2:$D$50000,4, FALSE)</f>
        <v>10,02</v>
      </c>
      <c r="G619" s="424">
        <f>ROUND(E619*F619,2)</f>
        <v>1850.93</v>
      </c>
      <c r="H619" s="425">
        <f ca="1">IF(K619="",$G$10,$G$9)</f>
        <v>0.32779999999999998</v>
      </c>
      <c r="I619" s="426">
        <f ca="1">ROUND(F619*H619+F619,2)</f>
        <v>13.3</v>
      </c>
      <c r="J619" s="626">
        <f ca="1">ROUND(E619*I619,2)</f>
        <v>2456.8200000000002</v>
      </c>
      <c r="K619" s="603"/>
      <c r="L619" s="156" t="s">
        <v>29443</v>
      </c>
      <c r="M619" s="202"/>
      <c r="N619" s="22"/>
    </row>
    <row r="620" spans="1:22" s="40" customFormat="1" ht="12.75" outlineLevel="1" thickBot="1" x14ac:dyDescent="0.25">
      <c r="A620" s="318"/>
      <c r="B620" s="10" t="s">
        <v>9</v>
      </c>
      <c r="C620" s="11"/>
      <c r="D620" s="12"/>
      <c r="E620" s="13"/>
      <c r="F620" s="13"/>
      <c r="G620" s="147">
        <f>SUM(G617:G619)</f>
        <v>7278.34</v>
      </c>
      <c r="H620" s="148"/>
      <c r="I620" s="149"/>
      <c r="J620" s="150">
        <f ca="1">SUM(J617:J619)</f>
        <v>9663.4600000000009</v>
      </c>
      <c r="K620" s="185"/>
      <c r="L620" s="209"/>
      <c r="M620" s="204"/>
      <c r="N620" s="16"/>
      <c r="O620" s="39"/>
      <c r="P620" s="39"/>
      <c r="Q620" s="39"/>
      <c r="R620" s="39"/>
      <c r="S620" s="39"/>
      <c r="T620" s="39"/>
      <c r="U620" s="39"/>
      <c r="V620" s="39"/>
    </row>
    <row r="621" spans="1:22" s="34" customFormat="1" ht="14.45" customHeight="1" outlineLevel="1" x14ac:dyDescent="0.25">
      <c r="A621" s="319" t="s">
        <v>18704</v>
      </c>
      <c r="B621" s="627" t="s">
        <v>29415</v>
      </c>
      <c r="C621" s="628"/>
      <c r="D621" s="629"/>
      <c r="E621" s="146"/>
      <c r="F621" s="146"/>
      <c r="G621" s="5"/>
      <c r="H621" s="5"/>
      <c r="I621" s="5"/>
      <c r="J621" s="17"/>
      <c r="K621" s="145"/>
      <c r="L621" s="210"/>
      <c r="M621" s="111"/>
      <c r="N621" s="6"/>
      <c r="O621" s="39"/>
      <c r="P621" s="39"/>
      <c r="Q621" s="39"/>
      <c r="R621" s="39"/>
      <c r="S621" s="39"/>
      <c r="T621" s="39"/>
      <c r="U621" s="39"/>
      <c r="V621" s="39"/>
    </row>
    <row r="622" spans="1:22" s="39" customFormat="1" ht="39" customHeight="1" outlineLevel="2" x14ac:dyDescent="0.25">
      <c r="A622" s="317" t="s">
        <v>18705</v>
      </c>
      <c r="B622" s="422" t="str">
        <f>VLOOKUP(C622,'SNP1.24+CHU192+DER12.23+FD1.24'!$A$2:$C$50000,2, FALSE)</f>
        <v>FABRICAÇÃO, MONTAGEM E DESMONTAGEM DE FÔRMA PARA SAPATA, EM CHAPA DE MADEIRA COMPENSADA RESINADA, E=17 MM, 2 UTILIZAÇÕES. AF_01/2024</v>
      </c>
      <c r="C622" s="38" t="s">
        <v>3200</v>
      </c>
      <c r="D622" s="623" t="str">
        <f>VLOOKUP(C622,'SNP1.24+CHU192+DER12.23+FD1.24'!$A$2:$D$50000,3, FALSE)</f>
        <v>M2</v>
      </c>
      <c r="E622" s="624">
        <f>'MCQ OUR'!E622</f>
        <v>100.16965445171368</v>
      </c>
      <c r="F622" s="625" t="str">
        <f>VLOOKUP(C622,'SNP1.24+CHU192+DER12.23+FD1.24'!$A$2:$D$50000,4, FALSE)</f>
        <v>241,23</v>
      </c>
      <c r="G622" s="424">
        <f t="shared" ref="G622:G630" si="136">ROUND(E622*F622,2)</f>
        <v>24163.93</v>
      </c>
      <c r="H622" s="425">
        <f t="shared" ref="H622:H630" ca="1" si="137">IF(K622="",$G$10,$G$9)</f>
        <v>0.32779999999999998</v>
      </c>
      <c r="I622" s="426">
        <f t="shared" ref="I622:I630" ca="1" si="138">ROUND(F622*H622+F622,2)</f>
        <v>320.31</v>
      </c>
      <c r="J622" s="626">
        <f t="shared" ref="J622:J630" ca="1" si="139">ROUND(E622*I622,2)</f>
        <v>32085.34</v>
      </c>
      <c r="K622" s="603"/>
      <c r="L622" s="156" t="s">
        <v>18501</v>
      </c>
      <c r="M622" s="202"/>
      <c r="N622" s="22"/>
    </row>
    <row r="623" spans="1:22" s="39" customFormat="1" ht="39" customHeight="1" outlineLevel="2" x14ac:dyDescent="0.25">
      <c r="A623" s="317" t="s">
        <v>18706</v>
      </c>
      <c r="B623" s="422" t="str">
        <f>VLOOKUP(C623,'SNP1.24+CHU192+DER12.23+FD1.24'!$A$2:$C$50000,2, FALSE)</f>
        <v>FABRICAÇÃO, MONTAGEM E DESMONTAGEM DE FÔRMA PARA SAPATA, EM MADEIRA SERRADA, E=25 MM, 4 UTILIZAÇÕES. AF_01/2024</v>
      </c>
      <c r="C623" s="38" t="s">
        <v>3197</v>
      </c>
      <c r="D623" s="623" t="str">
        <f>VLOOKUP(C623,'SNP1.24+CHU192+DER12.23+FD1.24'!$A$2:$D$50000,3, FALSE)</f>
        <v>M2</v>
      </c>
      <c r="E623" s="624">
        <f>'MCQ OUR'!E623</f>
        <v>115.79819401406729</v>
      </c>
      <c r="F623" s="625" t="str">
        <f>VLOOKUP(C623,'SNP1.24+CHU192+DER12.23+FD1.24'!$A$2:$D$50000,4, FALSE)</f>
        <v>134,81</v>
      </c>
      <c r="G623" s="424">
        <f t="shared" si="136"/>
        <v>15610.75</v>
      </c>
      <c r="H623" s="425">
        <f t="shared" ca="1" si="137"/>
        <v>0.32779999999999998</v>
      </c>
      <c r="I623" s="426">
        <f t="shared" ca="1" si="138"/>
        <v>179</v>
      </c>
      <c r="J623" s="626">
        <f t="shared" ca="1" si="139"/>
        <v>20727.88</v>
      </c>
      <c r="K623" s="603"/>
      <c r="L623" s="156" t="s">
        <v>18501</v>
      </c>
      <c r="M623" s="202"/>
      <c r="N623" s="22"/>
    </row>
    <row r="624" spans="1:22" s="39" customFormat="1" ht="40.15" customHeight="1" outlineLevel="2" x14ac:dyDescent="0.25">
      <c r="A624" s="317" t="s">
        <v>18707</v>
      </c>
      <c r="B624" s="422" t="str">
        <f>VLOOKUP(C624,'SNP1.24+CHU192+DER12.23+FD1.24'!$A$2:$C$50000,2, FALSE)</f>
        <v>ARMAÇÃO DE PILAR OU VIGA DE ESTRUTURA CONVENCIONAL DE CONCRETO ARMADO UTILIZANDO AÇO CA-50 DE 6,3 MM - MONTAGEM. AF_06/2022</v>
      </c>
      <c r="C624" s="38" t="s">
        <v>3224</v>
      </c>
      <c r="D624" s="623" t="str">
        <f>VLOOKUP(C624,'SNP1.24+CHU192+DER12.23+FD1.24'!$A$2:$D$50000,3, FALSE)</f>
        <v>KG</v>
      </c>
      <c r="E624" s="624">
        <f>'MCQ OUR'!E624</f>
        <v>123</v>
      </c>
      <c r="F624" s="625" t="str">
        <f>VLOOKUP(C624,'SNP1.24+CHU192+DER12.23+FD1.24'!$A$2:$D$50000,4, FALSE)</f>
        <v>13,04</v>
      </c>
      <c r="G624" s="424">
        <f t="shared" si="136"/>
        <v>1603.92</v>
      </c>
      <c r="H624" s="425">
        <f t="shared" ca="1" si="137"/>
        <v>0.32779999999999998</v>
      </c>
      <c r="I624" s="426">
        <f t="shared" ca="1" si="138"/>
        <v>17.309999999999999</v>
      </c>
      <c r="J624" s="626">
        <f t="shared" ca="1" si="139"/>
        <v>2129.13</v>
      </c>
      <c r="K624" s="603"/>
      <c r="L624" s="156" t="s">
        <v>18513</v>
      </c>
      <c r="M624" s="202"/>
      <c r="N624" s="22"/>
    </row>
    <row r="625" spans="1:22" s="39" customFormat="1" ht="36" outlineLevel="2" x14ac:dyDescent="0.25">
      <c r="A625" s="317" t="s">
        <v>18708</v>
      </c>
      <c r="B625" s="422" t="str">
        <f>VLOOKUP(C625,'SNP1.24+CHU192+DER12.23+FD1.24'!$A$2:$C$50000,2, FALSE)</f>
        <v>ARMAÇÃO DE PILAR OU VIGA DE ESTRUTURA CONVENCIONAL DE CONCRETO ARMADO UTILIZANDO AÇO CA-50 DE 8,0 MM - MONTAGEM. AF_06/2022</v>
      </c>
      <c r="C625" s="38" t="s">
        <v>3225</v>
      </c>
      <c r="D625" s="623" t="str">
        <f>VLOOKUP(C625,'SNP1.24+CHU192+DER12.23+FD1.24'!$A$2:$D$50000,3, FALSE)</f>
        <v>KG</v>
      </c>
      <c r="E625" s="624">
        <f>'MCQ OUR'!E625</f>
        <v>1906</v>
      </c>
      <c r="F625" s="625" t="str">
        <f>VLOOKUP(C625,'SNP1.24+CHU192+DER12.23+FD1.24'!$A$2:$D$50000,4, FALSE)</f>
        <v>12,11</v>
      </c>
      <c r="G625" s="424">
        <f t="shared" si="136"/>
        <v>23081.66</v>
      </c>
      <c r="H625" s="425">
        <f t="shared" ca="1" si="137"/>
        <v>0.32779999999999998</v>
      </c>
      <c r="I625" s="426">
        <f t="shared" ca="1" si="138"/>
        <v>16.079999999999998</v>
      </c>
      <c r="J625" s="626">
        <f t="shared" ca="1" si="139"/>
        <v>30648.48</v>
      </c>
      <c r="K625" s="603"/>
      <c r="L625" s="156" t="s">
        <v>18513</v>
      </c>
      <c r="M625" s="202"/>
      <c r="N625" s="22"/>
    </row>
    <row r="626" spans="1:22" s="39" customFormat="1" ht="40.15" customHeight="1" outlineLevel="2" x14ac:dyDescent="0.25">
      <c r="A626" s="317" t="s">
        <v>18709</v>
      </c>
      <c r="B626" s="422" t="str">
        <f>VLOOKUP(C626,'SNP1.24+CHU192+DER12.23+FD1.24'!$A$2:$C$50000,2, FALSE)</f>
        <v>ARMAÇÃO DE PILAR OU VIGA DE ESTRUTURA CONVENCIONAL DE CONCRETO ARMADO UTILIZANDO AÇO CA-50 DE 10,0 MM - MONTAGEM. AF_06/2022</v>
      </c>
      <c r="C626" s="38" t="s">
        <v>3226</v>
      </c>
      <c r="D626" s="623" t="str">
        <f>VLOOKUP(C626,'SNP1.24+CHU192+DER12.23+FD1.24'!$A$2:$D$50000,3, FALSE)</f>
        <v>KG</v>
      </c>
      <c r="E626" s="624">
        <f>'MCQ OUR'!E626</f>
        <v>218</v>
      </c>
      <c r="F626" s="625" t="str">
        <f>VLOOKUP(C626,'SNP1.24+CHU192+DER12.23+FD1.24'!$A$2:$D$50000,4, FALSE)</f>
        <v>10,72</v>
      </c>
      <c r="G626" s="424">
        <f t="shared" si="136"/>
        <v>2336.96</v>
      </c>
      <c r="H626" s="425">
        <f t="shared" ca="1" si="137"/>
        <v>0.32779999999999998</v>
      </c>
      <c r="I626" s="426">
        <f t="shared" ca="1" si="138"/>
        <v>14.23</v>
      </c>
      <c r="J626" s="626">
        <f t="shared" ca="1" si="139"/>
        <v>3102.14</v>
      </c>
      <c r="K626" s="603"/>
      <c r="L626" s="156" t="s">
        <v>18513</v>
      </c>
      <c r="M626" s="202"/>
      <c r="N626" s="22"/>
    </row>
    <row r="627" spans="1:22" s="39" customFormat="1" ht="36" outlineLevel="2" x14ac:dyDescent="0.25">
      <c r="A627" s="317" t="s">
        <v>18710</v>
      </c>
      <c r="B627" s="422" t="str">
        <f>VLOOKUP(C627,'SNP1.24+CHU192+DER12.23+FD1.24'!$A$2:$C$50000,2, FALSE)</f>
        <v>ARMAÇÃO DE PILAR OU VIGA DE ESTRUTURA CONVENCIONAL DE CONCRETO ARMADO UTILIZANDO AÇO CA-50 DE 12,5 MM - MONTAGEM. AF_06/2022</v>
      </c>
      <c r="C627" s="38" t="s">
        <v>3227</v>
      </c>
      <c r="D627" s="623" t="str">
        <f>VLOOKUP(C627,'SNP1.24+CHU192+DER12.23+FD1.24'!$A$2:$D$50000,3, FALSE)</f>
        <v>KG</v>
      </c>
      <c r="E627" s="624">
        <f>'MCQ OUR'!E627</f>
        <v>56</v>
      </c>
      <c r="F627" s="625" t="str">
        <f>VLOOKUP(C627,'SNP1.24+CHU192+DER12.23+FD1.24'!$A$2:$D$50000,4, FALSE)</f>
        <v>8,97</v>
      </c>
      <c r="G627" s="424">
        <f t="shared" si="136"/>
        <v>502.32</v>
      </c>
      <c r="H627" s="425">
        <f t="shared" ca="1" si="137"/>
        <v>0.32779999999999998</v>
      </c>
      <c r="I627" s="426">
        <f t="shared" ca="1" si="138"/>
        <v>11.91</v>
      </c>
      <c r="J627" s="626">
        <f t="shared" ca="1" si="139"/>
        <v>666.96</v>
      </c>
      <c r="K627" s="603"/>
      <c r="L627" s="156" t="s">
        <v>18513</v>
      </c>
      <c r="M627" s="202"/>
      <c r="N627" s="22"/>
    </row>
    <row r="628" spans="1:22" s="39" customFormat="1" ht="36" outlineLevel="2" x14ac:dyDescent="0.25">
      <c r="A628" s="317" t="s">
        <v>18711</v>
      </c>
      <c r="B628" s="422" t="str">
        <f>VLOOKUP(C628,'SNP1.24+CHU192+DER12.23+FD1.24'!$A$2:$C$50000,2, FALSE)</f>
        <v>ARMAÇÃO DE PILAR OU VIGA DE ESTRUTURA CONVENCIONAL DE CONCRETO ARMADO UTILIZANDO AÇO CA-50 DE 16,0 MM - MONTAGEM. AF_06/2022</v>
      </c>
      <c r="C628" s="38" t="s">
        <v>3228</v>
      </c>
      <c r="D628" s="623" t="str">
        <f>VLOOKUP(C628,'SNP1.24+CHU192+DER12.23+FD1.24'!$A$2:$D$50000,3, FALSE)</f>
        <v>KG</v>
      </c>
      <c r="E628" s="624">
        <f>'MCQ OUR'!E628</f>
        <v>2994</v>
      </c>
      <c r="F628" s="625" t="str">
        <f>VLOOKUP(C628,'SNP1.24+CHU192+DER12.23+FD1.24'!$A$2:$D$50000,4, FALSE)</f>
        <v>8,64</v>
      </c>
      <c r="G628" s="424">
        <f t="shared" si="136"/>
        <v>25868.16</v>
      </c>
      <c r="H628" s="425">
        <f t="shared" ca="1" si="137"/>
        <v>0.32779999999999998</v>
      </c>
      <c r="I628" s="426">
        <f t="shared" ca="1" si="138"/>
        <v>11.47</v>
      </c>
      <c r="J628" s="626">
        <f t="shared" ca="1" si="139"/>
        <v>34341.18</v>
      </c>
      <c r="K628" s="603"/>
      <c r="L628" s="156" t="s">
        <v>18513</v>
      </c>
      <c r="M628" s="202"/>
      <c r="N628" s="22"/>
    </row>
    <row r="629" spans="1:22" s="39" customFormat="1" ht="49.15" customHeight="1" outlineLevel="2" x14ac:dyDescent="0.25">
      <c r="A629" s="317" t="s">
        <v>18712</v>
      </c>
      <c r="B629" s="422" t="str">
        <f>VLOOKUP(C629,'SNP1.24+CHU192+DER12.23+FD1.24'!$A$2:$C$50000,2, FALSE)</f>
        <v xml:space="preserve">CONCRETO USINADO BOMBEAVEL, CLASSE DE RESISTENCIA C40, BRITA 0 E 1, SLUMP = 100 +/- 20 MM, COM BOMBEAMENTO (DISPONIBILIZACAO DE BOMBA), SEM O LANCAMENTO (NBR 8953)                                                                                                                                                                                                                                                                                                                                       </v>
      </c>
      <c r="C629" s="38">
        <v>34479</v>
      </c>
      <c r="D629" s="623" t="str">
        <f>VLOOKUP(C629,'SNP1.24+CHU192+DER12.23+FD1.24'!$A$2:$D$50000,3, FALSE)</f>
        <v xml:space="preserve">M3    </v>
      </c>
      <c r="E629" s="624">
        <f>'MCQ OUR'!E629</f>
        <v>85.767250000000004</v>
      </c>
      <c r="F629" s="625" t="str">
        <f>VLOOKUP(C629,'SNP1.24+CHU192+DER12.23+FD1.24'!$A$2:$D$50000,4, FALSE)</f>
        <v>529,25</v>
      </c>
      <c r="G629" s="424">
        <f t="shared" si="136"/>
        <v>45392.32</v>
      </c>
      <c r="H629" s="425">
        <f t="shared" ca="1" si="137"/>
        <v>0.32779999999999998</v>
      </c>
      <c r="I629" s="426">
        <f t="shared" ca="1" si="138"/>
        <v>702.74</v>
      </c>
      <c r="J629" s="626">
        <f t="shared" ca="1" si="139"/>
        <v>60272.08</v>
      </c>
      <c r="K629" s="603"/>
      <c r="L629" s="156" t="s">
        <v>18501</v>
      </c>
      <c r="M629" s="202"/>
      <c r="N629" s="22"/>
    </row>
    <row r="630" spans="1:22" s="39" customFormat="1" ht="45" customHeight="1" outlineLevel="2" x14ac:dyDescent="0.25">
      <c r="A630" s="317" t="s">
        <v>18713</v>
      </c>
      <c r="B630" s="422" t="str">
        <f>VLOOKUP(C630,'SNP1.24+CHU192+DER12.23+FD1.24'!$A$2:$C$50000,2, FALSE)</f>
        <v>LANÇAMENTO COM USO DE BOMBA, ADENSAMENTO E ACABAMENTO DE CONCRETO EM ESTRUTURAS. AF_02/2022</v>
      </c>
      <c r="C630" s="38" t="s">
        <v>12933</v>
      </c>
      <c r="D630" s="623" t="str">
        <f>VLOOKUP(C630,'SNP1.24+CHU192+DER12.23+FD1.24'!$A$2:$D$50000,3, FALSE)</f>
        <v>M3</v>
      </c>
      <c r="E630" s="624">
        <f>'MCQ OUR'!E630</f>
        <v>85.767250000000004</v>
      </c>
      <c r="F630" s="625" t="str">
        <f>VLOOKUP(C630,'SNP1.24+CHU192+DER12.23+FD1.24'!$A$2:$D$50000,4, FALSE)</f>
        <v>47,37</v>
      </c>
      <c r="G630" s="424">
        <f t="shared" si="136"/>
        <v>4062.79</v>
      </c>
      <c r="H630" s="425">
        <f t="shared" ca="1" si="137"/>
        <v>0.32779999999999998</v>
      </c>
      <c r="I630" s="426">
        <f t="shared" ca="1" si="138"/>
        <v>62.9</v>
      </c>
      <c r="J630" s="626">
        <f t="shared" ca="1" si="139"/>
        <v>5394.76</v>
      </c>
      <c r="K630" s="603"/>
      <c r="L630" s="156" t="s">
        <v>18514</v>
      </c>
      <c r="M630" s="202"/>
      <c r="N630" s="22"/>
    </row>
    <row r="631" spans="1:22" s="40" customFormat="1" ht="12.75" outlineLevel="1" thickBot="1" x14ac:dyDescent="0.25">
      <c r="A631" s="318"/>
      <c r="B631" s="10" t="s">
        <v>9</v>
      </c>
      <c r="C631" s="11"/>
      <c r="D631" s="12"/>
      <c r="E631" s="13"/>
      <c r="F631" s="13"/>
      <c r="G631" s="147">
        <f>SUM(G622:G630)</f>
        <v>142622.81000000003</v>
      </c>
      <c r="H631" s="148"/>
      <c r="I631" s="149"/>
      <c r="J631" s="150">
        <f ca="1">SUM(J622:J630)</f>
        <v>189367.95</v>
      </c>
      <c r="K631" s="185"/>
      <c r="L631" s="209"/>
      <c r="M631" s="204"/>
      <c r="N631" s="16"/>
      <c r="O631" s="39"/>
      <c r="P631" s="39"/>
      <c r="Q631" s="39"/>
      <c r="R631" s="39"/>
      <c r="S631" s="39"/>
      <c r="T631" s="39"/>
      <c r="U631" s="39"/>
      <c r="V631" s="39"/>
    </row>
    <row r="632" spans="1:22" s="33" customFormat="1" ht="17.45" customHeight="1" thickBot="1" x14ac:dyDescent="0.3">
      <c r="A632" s="314" t="s">
        <v>18515</v>
      </c>
      <c r="B632" s="246" t="s">
        <v>29516</v>
      </c>
      <c r="C632" s="247"/>
      <c r="D632" s="248"/>
      <c r="E632" s="461"/>
      <c r="F632" s="248"/>
      <c r="G632" s="249">
        <f ca="1">G633+G714+G795+G876+G887+G898+G909</f>
        <v>3537355.8500000006</v>
      </c>
      <c r="H632" s="248"/>
      <c r="I632" s="248"/>
      <c r="J632" s="250">
        <f ca="1">J633+J714+J795+J876+J887+J898+J909</f>
        <v>4692979.4700000007</v>
      </c>
      <c r="K632" s="251"/>
      <c r="L632" s="252"/>
      <c r="M632" s="23"/>
      <c r="N632" s="15"/>
      <c r="O632" s="39"/>
      <c r="P632" s="39"/>
      <c r="Q632" s="39"/>
      <c r="R632" s="39"/>
      <c r="S632" s="39"/>
      <c r="T632" s="39"/>
      <c r="U632" s="39"/>
      <c r="V632" s="39"/>
    </row>
    <row r="633" spans="1:22" s="33" customFormat="1" ht="17.45" customHeight="1" thickBot="1" x14ac:dyDescent="0.3">
      <c r="A633" s="315">
        <v>1</v>
      </c>
      <c r="B633" s="245" t="s">
        <v>29517</v>
      </c>
      <c r="C633" s="29"/>
      <c r="D633" s="2"/>
      <c r="E633" s="462"/>
      <c r="F633" s="2"/>
      <c r="G633" s="30">
        <f ca="1">G639+G646+G653+G666+G681+G694+G704+G713</f>
        <v>1129853.83</v>
      </c>
      <c r="H633" s="2"/>
      <c r="I633" s="2"/>
      <c r="J633" s="31">
        <f ca="1">J639+J646+J653+J666+J681+J694+J704+J713</f>
        <v>1498935.2900000003</v>
      </c>
      <c r="K633" s="186"/>
      <c r="L633" s="15"/>
      <c r="M633" s="23"/>
      <c r="N633" s="15"/>
      <c r="O633" s="39"/>
      <c r="P633" s="39"/>
      <c r="Q633" s="39"/>
      <c r="R633" s="39"/>
      <c r="S633" s="39"/>
      <c r="T633" s="39"/>
      <c r="U633" s="39"/>
      <c r="V633" s="39"/>
    </row>
    <row r="634" spans="1:22" s="34" customFormat="1" outlineLevel="1" x14ac:dyDescent="0.25">
      <c r="A634" s="319" t="s">
        <v>6</v>
      </c>
      <c r="B634" s="627" t="s">
        <v>18502</v>
      </c>
      <c r="C634" s="628"/>
      <c r="D634" s="629"/>
      <c r="E634" s="146"/>
      <c r="F634" s="146"/>
      <c r="G634" s="5"/>
      <c r="H634" s="5"/>
      <c r="I634" s="5"/>
      <c r="J634" s="17"/>
      <c r="K634" s="145"/>
      <c r="L634" s="210"/>
      <c r="M634" s="111"/>
      <c r="N634" s="6"/>
      <c r="O634" s="39"/>
      <c r="P634" s="39"/>
      <c r="Q634" s="39"/>
      <c r="R634" s="39"/>
      <c r="S634" s="39"/>
      <c r="T634" s="39"/>
      <c r="U634" s="39"/>
      <c r="V634" s="39"/>
    </row>
    <row r="635" spans="1:22" s="39" customFormat="1" ht="36" outlineLevel="2" x14ac:dyDescent="0.25">
      <c r="A635" s="317" t="s">
        <v>24</v>
      </c>
      <c r="B635" s="422" t="str">
        <f>VLOOKUP(C635,'SNP1.24+CHU192+DER12.23+FD1.24'!$A$2:$C$50000,2, FALSE)</f>
        <v>DEMOLIÇÃO DE LAJES, EM CONCRETO ARMADO, DE FORMA MECANIZADA COM MARTELETE, SEM REAPROVEITAMENTO. AF_09/2023</v>
      </c>
      <c r="C635" s="38" t="s">
        <v>5956</v>
      </c>
      <c r="D635" s="623" t="str">
        <f>VLOOKUP(C635,'SNP1.24+CHU192+DER12.23+FD1.24'!$A$2:$D$50000,3, FALSE)</f>
        <v>M3</v>
      </c>
      <c r="E635" s="624">
        <f>'MCQ OUR'!E635</f>
        <v>147.62</v>
      </c>
      <c r="F635" s="625" t="str">
        <f>VLOOKUP(C635,'SNP1.24+CHU192+DER12.23+FD1.24'!$A$2:$D$50000,4, FALSE)</f>
        <v>90,11</v>
      </c>
      <c r="G635" s="424">
        <f>ROUND(E635*F635,2)</f>
        <v>13302.04</v>
      </c>
      <c r="H635" s="425">
        <f ca="1">IF(K635="",$G$10,$G$9)</f>
        <v>0.32779999999999998</v>
      </c>
      <c r="I635" s="426">
        <f ca="1">ROUND(F635*H635+F635,2)</f>
        <v>119.65</v>
      </c>
      <c r="J635" s="626">
        <f ca="1">ROUND(E635*I635,2)</f>
        <v>17662.73</v>
      </c>
      <c r="K635" s="603"/>
      <c r="L635" s="156" t="s">
        <v>29437</v>
      </c>
      <c r="M635" s="202"/>
      <c r="N635" s="22"/>
    </row>
    <row r="636" spans="1:22" s="39" customFormat="1" ht="60" customHeight="1" outlineLevel="2" x14ac:dyDescent="0.25">
      <c r="A636" s="317" t="s">
        <v>18522</v>
      </c>
      <c r="B636" s="422" t="str">
        <f>VLOOKUP(C636,'SNP1.24+CHU192+DER12.23+FD1.24'!$A$2:$C$50000,2, FALSE)</f>
        <v>CARGA, MANOBRA E DESCARGA DE ENTULHO EM CAMINHÃO BASCULANTE 10 M³ - CARGA COM ESCAVADEIRA HIDRÁULICA  (CAÇAMBA DE 0,80 M³ / 111 HP) E DESCARGA LIVRE (UNIDADE: M3). AF_07/2020</v>
      </c>
      <c r="C636" s="38" t="s">
        <v>11391</v>
      </c>
      <c r="D636" s="623" t="str">
        <f>VLOOKUP(C636,'SNP1.24+CHU192+DER12.23+FD1.24'!$A$2:$D$50000,3, FALSE)</f>
        <v>M3</v>
      </c>
      <c r="E636" s="624">
        <f>'MCQ OUR'!E636</f>
        <v>184.52500000000001</v>
      </c>
      <c r="F636" s="625" t="str">
        <f>VLOOKUP(C636,'SNP1.24+CHU192+DER12.23+FD1.24'!$A$2:$D$50000,4, FALSE)</f>
        <v>9,05</v>
      </c>
      <c r="G636" s="424">
        <f>ROUND(E636*F636,2)</f>
        <v>1669.95</v>
      </c>
      <c r="H636" s="425">
        <f ca="1">IF(K636="",$G$10,$G$9)</f>
        <v>0.32779999999999998</v>
      </c>
      <c r="I636" s="426">
        <f ca="1">ROUND(F636*H636+F636,2)</f>
        <v>12.02</v>
      </c>
      <c r="J636" s="626">
        <f ca="1">ROUND(E636*I636,2)</f>
        <v>2217.9899999999998</v>
      </c>
      <c r="K636" s="603"/>
      <c r="L636" s="156" t="s">
        <v>18504</v>
      </c>
      <c r="M636" s="202"/>
      <c r="N636" s="22"/>
    </row>
    <row r="637" spans="1:22" s="39" customFormat="1" ht="38.450000000000003" customHeight="1" outlineLevel="2" x14ac:dyDescent="0.25">
      <c r="A637" s="317" t="s">
        <v>18523</v>
      </c>
      <c r="B637" s="422" t="str">
        <f>VLOOKUP(C637,'SNP1.24+CHU192+DER12.23+FD1.24'!$A$2:$C$50000,2, FALSE)</f>
        <v>TRANSPORTE COM CAMINHÃO BASCULANTE DE 10 M³, EM VIA URBANA PAVIMENTADA, DMT ATÉ 30 KM (UNIDADE: M3XKM). AF_07/2020</v>
      </c>
      <c r="C637" s="38" t="s">
        <v>6023</v>
      </c>
      <c r="D637" s="623" t="str">
        <f>VLOOKUP(C637,'SNP1.24+CHU192+DER12.23+FD1.24'!$A$2:$D$50000,3, FALSE)</f>
        <v>M3XKM</v>
      </c>
      <c r="E637" s="624">
        <f>'MCQ OUR'!E637</f>
        <v>1791.7377500000002</v>
      </c>
      <c r="F637" s="625" t="str">
        <f>VLOOKUP(C637,'SNP1.24+CHU192+DER12.23+FD1.24'!$A$2:$D$50000,4, FALSE)</f>
        <v>2,49</v>
      </c>
      <c r="G637" s="424">
        <f>ROUND(E637*F637,2)</f>
        <v>4461.43</v>
      </c>
      <c r="H637" s="425">
        <f ca="1">IF(K637="",$G$10,$G$9)</f>
        <v>0.32779999999999998</v>
      </c>
      <c r="I637" s="426">
        <f ca="1">ROUND(F637*H637+F637,2)</f>
        <v>3.31</v>
      </c>
      <c r="J637" s="626">
        <f ca="1">ROUND(E637*I637,2)</f>
        <v>5930.65</v>
      </c>
      <c r="K637" s="603"/>
      <c r="L637" s="156" t="s">
        <v>29438</v>
      </c>
      <c r="M637" s="202"/>
      <c r="N637" s="22"/>
    </row>
    <row r="638" spans="1:22" s="39" customFormat="1" ht="24" outlineLevel="2" x14ac:dyDescent="0.25">
      <c r="A638" s="317" t="s">
        <v>18524</v>
      </c>
      <c r="B638" s="422" t="str">
        <f>VLOOKUP(C638,'SNP1.24+CHU192+DER12.23+FD1.24'!$A$2:$C$50000,2, FALSE)</f>
        <v>ESPALHAMENTO DE MATERIAL COM TRATOR DE ESTEIRAS. AF_11/2019</v>
      </c>
      <c r="C638" s="38" t="s">
        <v>7366</v>
      </c>
      <c r="D638" s="623" t="str">
        <f>VLOOKUP(C638,'SNP1.24+CHU192+DER12.23+FD1.24'!$A$2:$D$50000,3, FALSE)</f>
        <v>M3</v>
      </c>
      <c r="E638" s="624">
        <f>'MCQ OUR'!E638</f>
        <v>184.52500000000001</v>
      </c>
      <c r="F638" s="625" t="str">
        <f>VLOOKUP(C638,'SNP1.24+CHU192+DER12.23+FD1.24'!$A$2:$D$50000,4, FALSE)</f>
        <v>1,45</v>
      </c>
      <c r="G638" s="424">
        <f>ROUND(E638*F638,2)</f>
        <v>267.56</v>
      </c>
      <c r="H638" s="425">
        <f ca="1">IF(K638="",$G$10,$G$9)</f>
        <v>0.32779999999999998</v>
      </c>
      <c r="I638" s="426">
        <f ca="1">ROUND(F638*H638+F638,2)</f>
        <v>1.93</v>
      </c>
      <c r="J638" s="626">
        <f ca="1">ROUND(E638*I638,2)</f>
        <v>356.13</v>
      </c>
      <c r="K638" s="603"/>
      <c r="L638" s="156" t="s">
        <v>11833</v>
      </c>
      <c r="M638" s="202"/>
      <c r="N638" s="22"/>
    </row>
    <row r="639" spans="1:22" s="40" customFormat="1" ht="12.75" outlineLevel="1" thickBot="1" x14ac:dyDescent="0.25">
      <c r="A639" s="318"/>
      <c r="B639" s="10" t="s">
        <v>9</v>
      </c>
      <c r="C639" s="11"/>
      <c r="D639" s="12"/>
      <c r="E639" s="13"/>
      <c r="F639" s="13"/>
      <c r="G639" s="147">
        <f>SUM(G635:G638)</f>
        <v>19700.980000000003</v>
      </c>
      <c r="H639" s="148"/>
      <c r="I639" s="149"/>
      <c r="J639" s="150">
        <f ca="1">SUM(J635:J638)</f>
        <v>26167.500000000004</v>
      </c>
      <c r="K639" s="185"/>
      <c r="L639" s="209"/>
      <c r="M639" s="204"/>
      <c r="N639" s="16"/>
      <c r="O639" s="39"/>
      <c r="P639" s="39"/>
      <c r="Q639" s="39"/>
      <c r="R639" s="39"/>
      <c r="S639" s="39"/>
      <c r="T639" s="39"/>
      <c r="U639" s="39"/>
      <c r="V639" s="39"/>
    </row>
    <row r="640" spans="1:22" s="34" customFormat="1" ht="14.45" customHeight="1" outlineLevel="1" x14ac:dyDescent="0.25">
      <c r="A640" s="319" t="s">
        <v>1548</v>
      </c>
      <c r="B640" s="627" t="s">
        <v>29518</v>
      </c>
      <c r="C640" s="628"/>
      <c r="D640" s="629"/>
      <c r="E640" s="146"/>
      <c r="F640" s="146"/>
      <c r="G640" s="5"/>
      <c r="H640" s="5"/>
      <c r="I640" s="5"/>
      <c r="J640" s="17"/>
      <c r="K640" s="145"/>
      <c r="L640" s="210"/>
      <c r="M640" s="111"/>
      <c r="N640" s="6"/>
      <c r="O640" s="39"/>
      <c r="P640" s="39"/>
      <c r="Q640" s="39"/>
      <c r="R640" s="39"/>
      <c r="S640" s="39"/>
      <c r="T640" s="39"/>
      <c r="U640" s="39"/>
      <c r="V640" s="39"/>
    </row>
    <row r="641" spans="1:22" s="39" customFormat="1" ht="66.599999999999994" customHeight="1" outlineLevel="2" x14ac:dyDescent="0.25">
      <c r="A641" s="317" t="s">
        <v>1549</v>
      </c>
      <c r="B641" s="422" t="str">
        <f>VLOOKUP(C641,'SNP1.24+CHU192+DER12.23+FD1.24'!$A$2:$C$50000,2, FALSE)</f>
        <v>ESCAVAÇÃO MECANIZADA DE VALA COM PROF. ATÉ 1,5 M (MÉDIA MONTANTE E JUSANTE/UMA COMPOSIÇÃO POR TRECHO), ESCAVADEIRA (0,8 M3), LARG. DE 1,5 M A 2,5 M, EM SOLO DE 2A CATEGORIA, EM LOCAIS COM ALTO NÍVEL DE INTERFERÊNCIA. AF_02/2021</v>
      </c>
      <c r="C641" s="38" t="s">
        <v>10825</v>
      </c>
      <c r="D641" s="623" t="str">
        <f>VLOOKUP(C641,'SNP1.24+CHU192+DER12.23+FD1.24'!$A$2:$D$50000,3, FALSE)</f>
        <v>M3</v>
      </c>
      <c r="E641" s="624">
        <f>'MCQ OUR'!E641</f>
        <v>1894.223</v>
      </c>
      <c r="F641" s="625" t="str">
        <f>VLOOKUP(C641,'SNP1.24+CHU192+DER12.23+FD1.24'!$A$2:$D$50000,4, FALSE)</f>
        <v>14,60</v>
      </c>
      <c r="G641" s="424">
        <f>ROUND(E641*F641,2)</f>
        <v>27655.66</v>
      </c>
      <c r="H641" s="425">
        <f ca="1">IF(K641="",$G$10,$G$9)</f>
        <v>0.32779999999999998</v>
      </c>
      <c r="I641" s="426">
        <f ca="1">ROUND(F641*H641+F641,2)</f>
        <v>19.39</v>
      </c>
      <c r="J641" s="626">
        <f ca="1">ROUND(E641*I641,2)</f>
        <v>36728.980000000003</v>
      </c>
      <c r="K641" s="603"/>
      <c r="L641" s="156" t="s">
        <v>29439</v>
      </c>
      <c r="M641" s="202"/>
      <c r="N641" s="22"/>
    </row>
    <row r="642" spans="1:22" s="39" customFormat="1" ht="37.9" customHeight="1" outlineLevel="2" x14ac:dyDescent="0.25">
      <c r="A642" s="317" t="s">
        <v>1550</v>
      </c>
      <c r="B642" s="422" t="str">
        <f>VLOOKUP(C642,'SNP1.24+CHU192+DER12.23+FD1.24'!$A$2:$C$50000,2, FALSE)</f>
        <v>REATERRO MECANIZADO DE VALA COM MINICARREGADEIRA, COM COMPACTADOR DE SOLOS DE PERCUSSÃO. AF_08/2023</v>
      </c>
      <c r="C642" s="38" t="s">
        <v>18240</v>
      </c>
      <c r="D642" s="623" t="str">
        <f>VLOOKUP(C642,'SNP1.24+CHU192+DER12.23+FD1.24'!$A$2:$D$50000,3, FALSE)</f>
        <v>M3</v>
      </c>
      <c r="E642" s="624">
        <f>'MCQ OUR'!E642</f>
        <v>1209.297</v>
      </c>
      <c r="F642" s="625" t="str">
        <f>VLOOKUP(C642,'SNP1.24+CHU192+DER12.23+FD1.24'!$A$2:$D$50000,4, FALSE)</f>
        <v>26,91</v>
      </c>
      <c r="G642" s="424">
        <f>ROUND(E642*F642,2)</f>
        <v>32542.18</v>
      </c>
      <c r="H642" s="425">
        <f ca="1">IF(K642="",$G$10,$G$9)</f>
        <v>0.32779999999999998</v>
      </c>
      <c r="I642" s="426">
        <f ca="1">ROUND(F642*H642+F642,2)</f>
        <v>35.729999999999997</v>
      </c>
      <c r="J642" s="626">
        <f ca="1">ROUND(E642*I642,2)</f>
        <v>43208.18</v>
      </c>
      <c r="K642" s="603"/>
      <c r="L642" s="156" t="s">
        <v>54314</v>
      </c>
      <c r="M642" s="202"/>
      <c r="N642" s="22"/>
    </row>
    <row r="643" spans="1:22" s="39" customFormat="1" ht="49.9" customHeight="1" outlineLevel="2" x14ac:dyDescent="0.25">
      <c r="A643" s="317" t="s">
        <v>29419</v>
      </c>
      <c r="B643" s="422" t="str">
        <f>VLOOKUP(C643,'SNP1.24+CHU192+DER12.23+FD1.24'!$A$2:$C$50000,2, FALSE)</f>
        <v>CARGA, MANOBRA E DESCARGA DE SOLOS E MATERIAIS GRANULARES EM CAMINHÃO BASCULANTE 10 M³ - CARGA COM ESCAVADEIRA HIDRÁULICA (CAÇAMBA DE 1,20 M³ / 155 HP) E DESCARGA LIVRE (UNIDADE: M3). AF_07/2020</v>
      </c>
      <c r="C643" s="38" t="s">
        <v>11383</v>
      </c>
      <c r="D643" s="623" t="str">
        <f>VLOOKUP(C643,'SNP1.24+CHU192+DER12.23+FD1.24'!$A$2:$D$50000,3, FALSE)</f>
        <v>M3</v>
      </c>
      <c r="E643" s="624">
        <f>'MCQ OUR'!E643</f>
        <v>856.15749999999991</v>
      </c>
      <c r="F643" s="625" t="str">
        <f>VLOOKUP(C643,'SNP1.24+CHU192+DER12.23+FD1.24'!$A$2:$D$50000,4, FALSE)</f>
        <v>7,00</v>
      </c>
      <c r="G643" s="424">
        <f>ROUND(E643*F643,2)</f>
        <v>5993.1</v>
      </c>
      <c r="H643" s="425">
        <f ca="1">IF(K643="",$G$10,$G$9)</f>
        <v>0.32779999999999998</v>
      </c>
      <c r="I643" s="426">
        <f ca="1">ROUND(F643*H643+F643,2)</f>
        <v>9.2899999999999991</v>
      </c>
      <c r="J643" s="626">
        <f ca="1">ROUND(E643*I643,2)</f>
        <v>7953.7</v>
      </c>
      <c r="K643" s="603"/>
      <c r="L643" s="156" t="s">
        <v>18520</v>
      </c>
      <c r="M643" s="202"/>
      <c r="N643" s="22"/>
    </row>
    <row r="644" spans="1:22" s="39" customFormat="1" ht="42.6" customHeight="1" outlineLevel="2" x14ac:dyDescent="0.25">
      <c r="A644" s="317" t="s">
        <v>29420</v>
      </c>
      <c r="B644" s="422" t="str">
        <f>VLOOKUP(C644,'SNP1.24+CHU192+DER12.23+FD1.24'!$A$2:$C$50000,2, FALSE)</f>
        <v>TRANSPORTE COM CAMINHÃO BASCULANTE DE 10 M³, EM VIA URBANA PAVIMENTADA, DMT ATÉ 30 KM (UNIDADE: M3XKM). AF_07/2020</v>
      </c>
      <c r="C644" s="38" t="s">
        <v>6023</v>
      </c>
      <c r="D644" s="623" t="str">
        <f>VLOOKUP(C644,'SNP1.24+CHU192+DER12.23+FD1.24'!$A$2:$D$50000,3, FALSE)</f>
        <v>M3XKM</v>
      </c>
      <c r="E644" s="624">
        <f>'MCQ OUR'!E644</f>
        <v>8313.2893249999997</v>
      </c>
      <c r="F644" s="625" t="str">
        <f>VLOOKUP(C644,'SNP1.24+CHU192+DER12.23+FD1.24'!$A$2:$D$50000,4, FALSE)</f>
        <v>2,49</v>
      </c>
      <c r="G644" s="424">
        <f>ROUND(E644*F644,2)</f>
        <v>20700.09</v>
      </c>
      <c r="H644" s="425">
        <f ca="1">IF(K644="",$G$10,$G$9)</f>
        <v>0.32779999999999998</v>
      </c>
      <c r="I644" s="426">
        <f ca="1">ROUND(F644*H644+F644,2)</f>
        <v>3.31</v>
      </c>
      <c r="J644" s="626">
        <f ca="1">ROUND(E644*I644,2)</f>
        <v>27516.99</v>
      </c>
      <c r="K644" s="603"/>
      <c r="L644" s="156" t="s">
        <v>29438</v>
      </c>
      <c r="M644" s="202"/>
      <c r="N644" s="22"/>
    </row>
    <row r="645" spans="1:22" s="39" customFormat="1" ht="28.9" customHeight="1" outlineLevel="2" x14ac:dyDescent="0.25">
      <c r="A645" s="317" t="s">
        <v>29421</v>
      </c>
      <c r="B645" s="422" t="str">
        <f>VLOOKUP(C645,'SNP1.24+CHU192+DER12.23+FD1.24'!$A$2:$C$50000,2, FALSE)</f>
        <v>ESPALHAMENTO DE MATERIAL COM TRATOR DE ESTEIRAS. AF_11/2019</v>
      </c>
      <c r="C645" s="38" t="s">
        <v>7366</v>
      </c>
      <c r="D645" s="623" t="str">
        <f>VLOOKUP(C645,'SNP1.24+CHU192+DER12.23+FD1.24'!$A$2:$D$50000,3, FALSE)</f>
        <v>M3</v>
      </c>
      <c r="E645" s="624">
        <f>'MCQ OUR'!E645</f>
        <v>856.15749999999991</v>
      </c>
      <c r="F645" s="625" t="str">
        <f>VLOOKUP(C645,'SNP1.24+CHU192+DER12.23+FD1.24'!$A$2:$D$50000,4, FALSE)</f>
        <v>1,45</v>
      </c>
      <c r="G645" s="424">
        <f>ROUND(E645*F645,2)</f>
        <v>1241.43</v>
      </c>
      <c r="H645" s="425">
        <f ca="1">IF(K645="",$G$10,$G$9)</f>
        <v>0.32779999999999998</v>
      </c>
      <c r="I645" s="426">
        <f ca="1">ROUND(F645*H645+F645,2)</f>
        <v>1.93</v>
      </c>
      <c r="J645" s="626">
        <f ca="1">ROUND(E645*I645,2)</f>
        <v>1652.38</v>
      </c>
      <c r="K645" s="603"/>
      <c r="L645" s="156" t="s">
        <v>11833</v>
      </c>
      <c r="M645" s="202"/>
      <c r="N645" s="22"/>
    </row>
    <row r="646" spans="1:22" s="40" customFormat="1" ht="12.75" outlineLevel="1" thickBot="1" x14ac:dyDescent="0.25">
      <c r="A646" s="318"/>
      <c r="B646" s="10" t="s">
        <v>9</v>
      </c>
      <c r="C646" s="11"/>
      <c r="D646" s="12"/>
      <c r="E646" s="13"/>
      <c r="F646" s="13"/>
      <c r="G646" s="147">
        <f>SUM(G641:G645)</f>
        <v>88132.459999999992</v>
      </c>
      <c r="H646" s="148"/>
      <c r="I646" s="149"/>
      <c r="J646" s="150">
        <f ca="1">SUM(J641:J645)</f>
        <v>117060.23000000001</v>
      </c>
      <c r="K646" s="185"/>
      <c r="L646" s="209"/>
      <c r="M646" s="204"/>
      <c r="N646" s="16"/>
      <c r="O646" s="39"/>
      <c r="P646" s="39"/>
      <c r="Q646" s="39"/>
      <c r="R646" s="39"/>
      <c r="S646" s="39"/>
      <c r="T646" s="39"/>
      <c r="U646" s="39"/>
      <c r="V646" s="39"/>
    </row>
    <row r="647" spans="1:22" s="34" customFormat="1" outlineLevel="1" x14ac:dyDescent="0.25">
      <c r="A647" s="319" t="s">
        <v>16686</v>
      </c>
      <c r="B647" s="627" t="s">
        <v>29519</v>
      </c>
      <c r="C647" s="628"/>
      <c r="D647" s="629"/>
      <c r="E647" s="146"/>
      <c r="F647" s="146"/>
      <c r="G647" s="5"/>
      <c r="H647" s="5"/>
      <c r="I647" s="5"/>
      <c r="J647" s="17"/>
      <c r="K647" s="145"/>
      <c r="L647" s="210"/>
      <c r="M647" s="111"/>
      <c r="N647" s="6"/>
      <c r="O647" s="39"/>
      <c r="P647" s="39"/>
      <c r="Q647" s="39"/>
      <c r="R647" s="39"/>
      <c r="S647" s="39"/>
      <c r="T647" s="39"/>
      <c r="U647" s="39"/>
      <c r="V647" s="39"/>
    </row>
    <row r="648" spans="1:22" s="39" customFormat="1" ht="46.15" customHeight="1" outlineLevel="2" x14ac:dyDescent="0.25">
      <c r="A648" s="317" t="s">
        <v>16687</v>
      </c>
      <c r="B648" s="422" t="str">
        <f>VLOOKUP(C648,'SNP1.24+CHU192+DER12.23+FD1.24'!$A$2:$C$50000,2, FALSE)</f>
        <v>EXECUÇÃO E COMPACTAÇÃO DE BASE E OU SUB BASE PARA PAVIMENTAÇÃO DE BRITA GRADUADA SIMPLES - EXCLUSIVE CARGA E TRANSPORTE. AF_11/2019</v>
      </c>
      <c r="C648" s="38" t="s">
        <v>5443</v>
      </c>
      <c r="D648" s="623" t="str">
        <f>VLOOKUP(C648,'SNP1.24+CHU192+DER12.23+FD1.24'!$A$2:$D$50000,3, FALSE)</f>
        <v>M3</v>
      </c>
      <c r="E648" s="624">
        <f>'MCQ OUR'!E648</f>
        <v>74.98</v>
      </c>
      <c r="F648" s="625" t="str">
        <f>VLOOKUP(C648,'SNP1.24+CHU192+DER12.23+FD1.24'!$A$2:$D$50000,4, FALSE)</f>
        <v>126,53</v>
      </c>
      <c r="G648" s="424">
        <f>ROUND(E648*F648,2)</f>
        <v>9487.2199999999993</v>
      </c>
      <c r="H648" s="425">
        <f ca="1">IF(K648="",$G$10,$G$9)</f>
        <v>0.32779999999999998</v>
      </c>
      <c r="I648" s="426">
        <f ca="1">ROUND(F648*H648+F648,2)</f>
        <v>168.01</v>
      </c>
      <c r="J648" s="626">
        <f ca="1">ROUND(E648*I648,2)</f>
        <v>12597.39</v>
      </c>
      <c r="K648" s="603"/>
      <c r="L648" s="156" t="s">
        <v>29440</v>
      </c>
      <c r="M648" s="202"/>
      <c r="N648" s="22"/>
    </row>
    <row r="649" spans="1:22" s="39" customFormat="1" ht="58.9" customHeight="1" outlineLevel="2" x14ac:dyDescent="0.25">
      <c r="A649" s="317" t="s">
        <v>16688</v>
      </c>
      <c r="B649" s="422" t="str">
        <f>VLOOKUP(C649,'SNP1.24+CHU192+DER12.23+FD1.24'!$A$2:$C$50000,2, FALSE)</f>
        <v>GEOTÊXTIL NÃO TECIDO 100% POLIÉSTER, RESISTÊNCIA A TRAÇÃO DE 9 KN/M (RT - 9), INSTALADO EM DRENO - FORNECIMENTO E INSTALAÇÃO. AF_07/2021</v>
      </c>
      <c r="C649" s="38" t="s">
        <v>8842</v>
      </c>
      <c r="D649" s="623" t="str">
        <f>VLOOKUP(C649,'SNP1.24+CHU192+DER12.23+FD1.24'!$A$2:$D$50000,3, FALSE)</f>
        <v>M2</v>
      </c>
      <c r="E649" s="624">
        <f>'MCQ OUR'!E649</f>
        <v>937.28749000000016</v>
      </c>
      <c r="F649" s="625" t="str">
        <f>VLOOKUP(C649,'SNP1.24+CHU192+DER12.23+FD1.24'!$A$2:$D$50000,4, FALSE)</f>
        <v>10,02</v>
      </c>
      <c r="G649" s="424">
        <f>ROUND(E649*F649,2)</f>
        <v>9391.6200000000008</v>
      </c>
      <c r="H649" s="425">
        <f ca="1">IF(K649="",$G$10,$G$9)</f>
        <v>0.32779999999999998</v>
      </c>
      <c r="I649" s="426">
        <f ca="1">ROUND(F649*H649+F649,2)</f>
        <v>13.3</v>
      </c>
      <c r="J649" s="626">
        <f ca="1">ROUND(E649*I649,2)</f>
        <v>12465.92</v>
      </c>
      <c r="K649" s="603"/>
      <c r="L649" s="156" t="s">
        <v>29520</v>
      </c>
      <c r="M649" s="202"/>
      <c r="N649" s="22"/>
    </row>
    <row r="650" spans="1:22" s="39" customFormat="1" ht="46.15" customHeight="1" outlineLevel="2" x14ac:dyDescent="0.25">
      <c r="A650" s="317" t="s">
        <v>29422</v>
      </c>
      <c r="B650" s="422" t="str">
        <f>VLOOKUP(C650,'SNP1.24+CHU192+DER12.23+FD1.24'!$A$2:$C$50000,2, FALSE)</f>
        <v xml:space="preserve">PEDRA DE MAO OU PEDRA RACHAO PARA ARRIMO/FUNDACAO (POSTO PEDREIRA/FORNECEDOR, SEM FRETE)                                                                                                                                                                                                                                                                                                                                                                                                                  </v>
      </c>
      <c r="C650" s="38">
        <v>4730</v>
      </c>
      <c r="D650" s="623" t="str">
        <f>VLOOKUP(C650,'SNP1.24+CHU192+DER12.23+FD1.24'!$A$2:$D$50000,3, FALSE)</f>
        <v xml:space="preserve">M3    </v>
      </c>
      <c r="E650" s="624">
        <f>'MCQ OUR'!E650</f>
        <v>607.8922</v>
      </c>
      <c r="F650" s="625" t="str">
        <f>VLOOKUP(C650,'SNP1.24+CHU192+DER12.23+FD1.24'!$A$2:$D$50000,4, FALSE)</f>
        <v>65,45</v>
      </c>
      <c r="G650" s="424">
        <f>ROUND(E650*F650,2)</f>
        <v>39786.54</v>
      </c>
      <c r="H650" s="425">
        <f ca="1">IF(K650="",$G$10,$G$9)</f>
        <v>0.32779999999999998</v>
      </c>
      <c r="I650" s="426">
        <f ca="1">ROUND(F650*H650+F650,2)</f>
        <v>86.9</v>
      </c>
      <c r="J650" s="626">
        <f ca="1">ROUND(E650*I650,2)</f>
        <v>52825.83</v>
      </c>
      <c r="K650" s="603"/>
      <c r="L650" s="156" t="s">
        <v>29440</v>
      </c>
      <c r="M650" s="202"/>
      <c r="N650" s="22"/>
    </row>
    <row r="651" spans="1:22" s="39" customFormat="1" ht="65.45" customHeight="1" outlineLevel="2" x14ac:dyDescent="0.25">
      <c r="A651" s="317" t="s">
        <v>54623</v>
      </c>
      <c r="B651" s="422" t="str">
        <f>VLOOKUP(C651,'SNP1.24+CHU192+DER12.23+FD1.24'!$A$2:$C$50000,2, FALSE)</f>
        <v>CARGA, MANOBRA E DESCARGA DE SOLOS E MATERIAIS GRANULARES EM CAMINHÃO BASCULANTE 10 M³ - CARGA COM PÁ CARREGADEIRA (CAÇAMBA DE 1,7 A 2,8 M³ / 128 HP) E DESCARGA LIVRE (UNIDADE: M3). AF_07/2020</v>
      </c>
      <c r="C651" s="38" t="s">
        <v>11353</v>
      </c>
      <c r="D651" s="623" t="str">
        <f>VLOOKUP(C651,'SNP1.24+CHU192+DER12.23+FD1.24'!$A$2:$D$50000,3, FALSE)</f>
        <v>M3</v>
      </c>
      <c r="E651" s="624">
        <f>'MCQ OUR'!E651</f>
        <v>607.8922</v>
      </c>
      <c r="F651" s="625" t="str">
        <f>VLOOKUP(C651,'SNP1.24+CHU192+DER12.23+FD1.24'!$A$2:$D$50000,4, FALSE)</f>
        <v>8,59</v>
      </c>
      <c r="G651" s="424">
        <f>ROUND(E651*F651,2)</f>
        <v>5221.79</v>
      </c>
      <c r="H651" s="425">
        <f ca="1">IF(K651="",$G$10,$G$9)</f>
        <v>0.32779999999999998</v>
      </c>
      <c r="I651" s="426">
        <f ca="1">ROUND(F651*H651+F651,2)</f>
        <v>11.41</v>
      </c>
      <c r="J651" s="626">
        <f ca="1">ROUND(E651*I651,2)</f>
        <v>6936.05</v>
      </c>
      <c r="K651" s="603"/>
      <c r="L651" s="156" t="s">
        <v>29441</v>
      </c>
      <c r="M651" s="202"/>
      <c r="N651" s="22"/>
    </row>
    <row r="652" spans="1:22" s="39" customFormat="1" ht="50.45" customHeight="1" outlineLevel="2" x14ac:dyDescent="0.25">
      <c r="A652" s="317" t="s">
        <v>54624</v>
      </c>
      <c r="B652" s="422" t="str">
        <f>VLOOKUP(C652,'SNP1.24+CHU192+DER12.23+FD1.24'!$A$2:$C$50000,2, FALSE)</f>
        <v>TRANSPORTE COM CAMINHÃO BASCULANTE DE 10 M³, EM VIA URBANA PAVIMENTADA, DMT ATÉ 30 KM (UNIDADE: M3XKM). AF_07/2020</v>
      </c>
      <c r="C652" s="38" t="s">
        <v>6023</v>
      </c>
      <c r="D652" s="623" t="str">
        <f>VLOOKUP(C652,'SNP1.24+CHU192+DER12.23+FD1.24'!$A$2:$D$50000,3, FALSE)</f>
        <v>M3XKM</v>
      </c>
      <c r="E652" s="624">
        <f>'MCQ OUR'!E652</f>
        <v>6279.5264260000004</v>
      </c>
      <c r="F652" s="625" t="str">
        <f>VLOOKUP(C652,'SNP1.24+CHU192+DER12.23+FD1.24'!$A$2:$D$50000,4, FALSE)</f>
        <v>2,49</v>
      </c>
      <c r="G652" s="424">
        <f>ROUND(E652*F652,2)</f>
        <v>15636.02</v>
      </c>
      <c r="H652" s="425">
        <f ca="1">IF(K652="",$G$10,$G$9)</f>
        <v>0.32779999999999998</v>
      </c>
      <c r="I652" s="426">
        <f ca="1">ROUND(F652*H652+F652,2)</f>
        <v>3.31</v>
      </c>
      <c r="J652" s="626">
        <f ca="1">ROUND(E652*I652,2)</f>
        <v>20785.23</v>
      </c>
      <c r="K652" s="603"/>
      <c r="L652" s="156" t="s">
        <v>29442</v>
      </c>
      <c r="M652" s="202"/>
      <c r="N652" s="22"/>
    </row>
    <row r="653" spans="1:22" s="40" customFormat="1" ht="12.75" outlineLevel="1" thickBot="1" x14ac:dyDescent="0.25">
      <c r="A653" s="318"/>
      <c r="B653" s="10" t="s">
        <v>9</v>
      </c>
      <c r="C653" s="11"/>
      <c r="D653" s="12"/>
      <c r="E653" s="13"/>
      <c r="F653" s="13"/>
      <c r="G653" s="147">
        <f>SUM(G648:G652)</f>
        <v>79523.19</v>
      </c>
      <c r="H653" s="148"/>
      <c r="I653" s="149"/>
      <c r="J653" s="150">
        <f ca="1">SUM(J648:J652)</f>
        <v>105610.42</v>
      </c>
      <c r="K653" s="185"/>
      <c r="L653" s="209"/>
      <c r="M653" s="204"/>
      <c r="N653" s="16"/>
      <c r="O653" s="39"/>
      <c r="P653" s="39"/>
      <c r="Q653" s="39"/>
      <c r="R653" s="39"/>
      <c r="S653" s="39"/>
      <c r="T653" s="39"/>
      <c r="U653" s="39"/>
      <c r="V653" s="39"/>
    </row>
    <row r="654" spans="1:22" s="34" customFormat="1" outlineLevel="1" x14ac:dyDescent="0.25">
      <c r="A654" s="319" t="s">
        <v>18526</v>
      </c>
      <c r="B654" s="627" t="s">
        <v>54293</v>
      </c>
      <c r="C654" s="628"/>
      <c r="D654" s="629"/>
      <c r="E654" s="146"/>
      <c r="F654" s="146"/>
      <c r="G654" s="5"/>
      <c r="H654" s="5"/>
      <c r="I654" s="5"/>
      <c r="J654" s="17"/>
      <c r="K654" s="145"/>
      <c r="L654" s="210"/>
      <c r="M654" s="111"/>
      <c r="N654" s="6"/>
      <c r="O654" s="39"/>
      <c r="P654" s="39"/>
      <c r="Q654" s="39"/>
      <c r="R654" s="39"/>
      <c r="S654" s="39"/>
      <c r="T654" s="39"/>
      <c r="U654" s="39"/>
      <c r="V654" s="39"/>
    </row>
    <row r="655" spans="1:22" s="39" customFormat="1" ht="30.6" customHeight="1" outlineLevel="2" x14ac:dyDescent="0.25">
      <c r="A655" s="317" t="s">
        <v>18527</v>
      </c>
      <c r="B655" s="422" t="str">
        <f>VLOOKUP(C655,'SNP1.24+CHU192+DER12.23+FD1.24'!$A$2:$C$50000,2, FALSE)</f>
        <v>LIMPEZA DE SUPERFÍCIE COM JATO DE ALTA PRESSÃO. AF_04/2019</v>
      </c>
      <c r="C655" s="38" t="s">
        <v>7772</v>
      </c>
      <c r="D655" s="623" t="str">
        <f>VLOOKUP(C655,'SNP1.24+CHU192+DER12.23+FD1.24'!$A$2:$D$50000,3, FALSE)</f>
        <v>M2</v>
      </c>
      <c r="E655" s="624">
        <f>'MCQ OUR'!E655</f>
        <v>73.2</v>
      </c>
      <c r="F655" s="625" t="str">
        <f>VLOOKUP(C655,'SNP1.24+CHU192+DER12.23+FD1.24'!$A$2:$D$50000,4, FALSE)</f>
        <v>2,28</v>
      </c>
      <c r="G655" s="424">
        <f t="shared" ref="G655:G665" si="140">ROUND(E655*F655,2)</f>
        <v>166.9</v>
      </c>
      <c r="H655" s="425">
        <f t="shared" ref="H655:H665" ca="1" si="141">IF(K655="",$G$10,$G$9)</f>
        <v>0.32779999999999998</v>
      </c>
      <c r="I655" s="426">
        <f t="shared" ref="I655:I665" ca="1" si="142">ROUND(F655*H655+F655,2)</f>
        <v>3.03</v>
      </c>
      <c r="J655" s="626">
        <f t="shared" ref="J655:J665" ca="1" si="143">ROUND(E655*I655,2)</f>
        <v>221.8</v>
      </c>
      <c r="K655" s="603"/>
      <c r="L655" s="156" t="s">
        <v>18501</v>
      </c>
      <c r="M655" s="202"/>
      <c r="N655" s="22"/>
    </row>
    <row r="656" spans="1:22" s="39" customFormat="1" ht="36.6" customHeight="1" outlineLevel="2" x14ac:dyDescent="0.25">
      <c r="A656" s="317" t="s">
        <v>18528</v>
      </c>
      <c r="B656" s="422" t="str">
        <f>VLOOKUP(C656,'SNP1.24+CHU192+DER12.23+FD1.24'!$A$2:$C$50000,2, FALSE)</f>
        <v>ENCHIMENTO DE BRITA PARA DRENO, LANÇAMENTO MECANIZADO. AF_07/2021</v>
      </c>
      <c r="C656" s="38" t="s">
        <v>8850</v>
      </c>
      <c r="D656" s="623" t="str">
        <f>VLOOKUP(C656,'SNP1.24+CHU192+DER12.23+FD1.24'!$A$2:$D$50000,3, FALSE)</f>
        <v>M3</v>
      </c>
      <c r="E656" s="624">
        <f>'MCQ OUR'!E656</f>
        <v>22.168000000000003</v>
      </c>
      <c r="F656" s="625" t="str">
        <f>VLOOKUP(C656,'SNP1.24+CHU192+DER12.23+FD1.24'!$A$2:$D$50000,4, FALSE)</f>
        <v>102,53</v>
      </c>
      <c r="G656" s="424">
        <f t="shared" si="140"/>
        <v>2272.89</v>
      </c>
      <c r="H656" s="425">
        <f t="shared" ca="1" si="141"/>
        <v>0.32779999999999998</v>
      </c>
      <c r="I656" s="426">
        <f t="shared" ca="1" si="142"/>
        <v>136.13999999999999</v>
      </c>
      <c r="J656" s="626">
        <f t="shared" ca="1" si="143"/>
        <v>3017.95</v>
      </c>
      <c r="K656" s="603"/>
      <c r="L656" s="156" t="s">
        <v>18501</v>
      </c>
      <c r="M656" s="202"/>
      <c r="N656" s="22"/>
    </row>
    <row r="657" spans="1:22" s="39" customFormat="1" ht="46.15" customHeight="1" outlineLevel="2" x14ac:dyDescent="0.25">
      <c r="A657" s="317" t="s">
        <v>18529</v>
      </c>
      <c r="B657" s="422" t="str">
        <f>VLOOKUP(C657,'SNP1.24+CHU192+DER12.23+FD1.24'!$A$2:$C$50000,2, FALSE)</f>
        <v>EXECUÇÃO E COMPACTAÇÃO DE BASE E OU SUB BASE PARA PAVIMENTAÇÃO DE BRITA GRADUADA SIMPLES - EXCLUSIVE CARGA E TRANSPORTE. AF_11/2019</v>
      </c>
      <c r="C657" s="38" t="s">
        <v>5443</v>
      </c>
      <c r="D657" s="623" t="str">
        <f>VLOOKUP(C657,'SNP1.24+CHU192+DER12.23+FD1.24'!$A$2:$D$50000,3, FALSE)</f>
        <v>M3</v>
      </c>
      <c r="E657" s="624">
        <f>'MCQ OUR'!E657</f>
        <v>5.9984000000000002</v>
      </c>
      <c r="F657" s="625" t="str">
        <f>VLOOKUP(C657,'SNP1.24+CHU192+DER12.23+FD1.24'!$A$2:$D$50000,4, FALSE)</f>
        <v>126,53</v>
      </c>
      <c r="G657" s="424">
        <f t="shared" si="140"/>
        <v>758.98</v>
      </c>
      <c r="H657" s="425">
        <f t="shared" ca="1" si="141"/>
        <v>0.32779999999999998</v>
      </c>
      <c r="I657" s="426">
        <f t="shared" ca="1" si="142"/>
        <v>168.01</v>
      </c>
      <c r="J657" s="626">
        <f t="shared" ca="1" si="143"/>
        <v>1007.79</v>
      </c>
      <c r="K657" s="603"/>
      <c r="L657" s="156" t="s">
        <v>18501</v>
      </c>
      <c r="M657" s="202"/>
      <c r="N657" s="22"/>
    </row>
    <row r="658" spans="1:22" s="39" customFormat="1" ht="51" customHeight="1" outlineLevel="2" x14ac:dyDescent="0.25">
      <c r="A658" s="317" t="s">
        <v>18530</v>
      </c>
      <c r="B658" s="422" t="str">
        <f>VLOOKUP(C658,'SNP1.24+CHU192+DER12.23+FD1.24'!$A$2:$C$50000,2, FALSE)</f>
        <v xml:space="preserve">TUBO DRENO, CORRUGADO, ESPIRALADO, FLEXIVEL, PERFURADO, EM POLIETILENO DE ALTA DENSIDADE (PEAD), DN 65 MM, (2 1/2") PARA DRENAGEM - EM ROLO (NORMA DNIT 093/2006 - EM)                                                                                                                                                                                                                                                                                                                                    </v>
      </c>
      <c r="C658" s="38">
        <v>38051</v>
      </c>
      <c r="D658" s="623" t="str">
        <f>VLOOKUP(C658,'SNP1.24+CHU192+DER12.23+FD1.24'!$A$2:$D$50000,3, FALSE)</f>
        <v xml:space="preserve">M     </v>
      </c>
      <c r="E658" s="624">
        <f>'MCQ OUR'!E658</f>
        <v>29.96</v>
      </c>
      <c r="F658" s="625" t="str">
        <f>VLOOKUP(C658,'SNP1.24+CHU192+DER12.23+FD1.24'!$A$2:$D$50000,4, FALSE)</f>
        <v>7,49</v>
      </c>
      <c r="G658" s="424">
        <f t="shared" si="140"/>
        <v>224.4</v>
      </c>
      <c r="H658" s="425">
        <f t="shared" ca="1" si="141"/>
        <v>0.32779999999999998</v>
      </c>
      <c r="I658" s="426">
        <f t="shared" ca="1" si="142"/>
        <v>9.9499999999999993</v>
      </c>
      <c r="J658" s="626">
        <f t="shared" ca="1" si="143"/>
        <v>298.10000000000002</v>
      </c>
      <c r="K658" s="603"/>
      <c r="L658" s="156" t="s">
        <v>18501</v>
      </c>
      <c r="M658" s="202"/>
      <c r="N658" s="22"/>
    </row>
    <row r="659" spans="1:22" s="39" customFormat="1" ht="51" customHeight="1" outlineLevel="2" x14ac:dyDescent="0.25">
      <c r="A659" s="317" t="s">
        <v>18531</v>
      </c>
      <c r="B659" s="422" t="str">
        <f>VLOOKUP(C659,'SNP1.24+CHU192+DER12.23+FD1.24'!$A$2:$C$50000,2, FALSE)</f>
        <v xml:space="preserve">TUBO DRENO, CORRUGADO, ESPIRALADO, FLEXIVEL, PERFURADO, EM POLIETILENO DE ALTA DENSIDADE (PEAD), DN 100 MM, (4") PARA DRENAGEM - EM ROLO (NORMA DNIT 093/2006 - E.M)                                                                                                                                                                                                                                                                                                                                      </v>
      </c>
      <c r="C659" s="38">
        <v>38052</v>
      </c>
      <c r="D659" s="623" t="str">
        <f>VLOOKUP(C659,'SNP1.24+CHU192+DER12.23+FD1.24'!$A$2:$D$50000,3, FALSE)</f>
        <v xml:space="preserve">M     </v>
      </c>
      <c r="E659" s="624">
        <f>'MCQ OUR'!E659</f>
        <v>21.700000000000003</v>
      </c>
      <c r="F659" s="625" t="str">
        <f>VLOOKUP(C659,'SNP1.24+CHU192+DER12.23+FD1.24'!$A$2:$D$50000,4, FALSE)</f>
        <v>12,02</v>
      </c>
      <c r="G659" s="424">
        <f t="shared" si="140"/>
        <v>260.83</v>
      </c>
      <c r="H659" s="425">
        <f t="shared" ca="1" si="141"/>
        <v>0.32779999999999998</v>
      </c>
      <c r="I659" s="426">
        <f t="shared" ca="1" si="142"/>
        <v>15.96</v>
      </c>
      <c r="J659" s="626">
        <f t="shared" ca="1" si="143"/>
        <v>346.33</v>
      </c>
      <c r="K659" s="603"/>
      <c r="L659" s="156" t="s">
        <v>18501</v>
      </c>
      <c r="M659" s="202"/>
      <c r="N659" s="22"/>
    </row>
    <row r="660" spans="1:22" s="39" customFormat="1" ht="49.9" customHeight="1" outlineLevel="2" x14ac:dyDescent="0.25">
      <c r="A660" s="317" t="s">
        <v>18532</v>
      </c>
      <c r="B660" s="422" t="str">
        <f>VLOOKUP(C660,'SNP1.24+CHU192+DER12.23+FD1.24'!$A$2:$C$50000,2, FALSE)</f>
        <v>GEOTÊXTIL NÃO TECIDO 100% POLIÉSTER, RESISTÊNCIA A TRAÇÃO DE 9 KN/M (RT - 9), INSTALADO EM DRENO - FORNECIMENTO E INSTALAÇÃO. AF_07/2021</v>
      </c>
      <c r="C660" s="38" t="s">
        <v>8842</v>
      </c>
      <c r="D660" s="623" t="str">
        <f>VLOOKUP(C660,'SNP1.24+CHU192+DER12.23+FD1.24'!$A$2:$D$50000,3, FALSE)</f>
        <v>M2</v>
      </c>
      <c r="E660" s="624">
        <f>'MCQ OUR'!E660</f>
        <v>151.59000000000003</v>
      </c>
      <c r="F660" s="625" t="str">
        <f>VLOOKUP(C660,'SNP1.24+CHU192+DER12.23+FD1.24'!$A$2:$D$50000,4, FALSE)</f>
        <v>10,02</v>
      </c>
      <c r="G660" s="424">
        <f t="shared" si="140"/>
        <v>1518.93</v>
      </c>
      <c r="H660" s="425">
        <f t="shared" ca="1" si="141"/>
        <v>0.32779999999999998</v>
      </c>
      <c r="I660" s="426">
        <f t="shared" ca="1" si="142"/>
        <v>13.3</v>
      </c>
      <c r="J660" s="626">
        <f t="shared" ca="1" si="143"/>
        <v>2016.15</v>
      </c>
      <c r="K660" s="603"/>
      <c r="L660" s="156" t="s">
        <v>18501</v>
      </c>
      <c r="M660" s="202"/>
      <c r="N660" s="22"/>
    </row>
    <row r="661" spans="1:22" s="39" customFormat="1" ht="21" customHeight="1" outlineLevel="2" x14ac:dyDescent="0.25">
      <c r="A661" s="317" t="s">
        <v>18533</v>
      </c>
      <c r="B661" s="422" t="str">
        <f>VLOOKUP(C661,'SNP1.24+CHU192+DER12.23+FD1.24'!$A$2:$C$50000,2, FALSE)</f>
        <v>Imprimação betuminosa ligante</v>
      </c>
      <c r="C661" s="38" t="s">
        <v>36954</v>
      </c>
      <c r="D661" s="623" t="str">
        <f>VLOOKUP(C661,'SNP1.24+CHU192+DER12.23+FD1.24'!$A$2:$D$50000,3, FALSE)</f>
        <v>M2</v>
      </c>
      <c r="E661" s="624">
        <f>'MCQ OUR'!E661</f>
        <v>73.2</v>
      </c>
      <c r="F661" s="625">
        <f>VLOOKUP(C661,'SNP1.24+CHU192+DER12.23+FD1.24'!$A$2:$D$50000,4, FALSE)</f>
        <v>7.3</v>
      </c>
      <c r="G661" s="424">
        <f t="shared" si="140"/>
        <v>534.36</v>
      </c>
      <c r="H661" s="425">
        <f t="shared" ca="1" si="141"/>
        <v>0.32779999999999998</v>
      </c>
      <c r="I661" s="426">
        <f t="shared" ca="1" si="142"/>
        <v>9.69</v>
      </c>
      <c r="J661" s="626">
        <f t="shared" ca="1" si="143"/>
        <v>709.31</v>
      </c>
      <c r="K661" s="603"/>
      <c r="L661" s="156" t="s">
        <v>54295</v>
      </c>
      <c r="M661" s="202" t="s">
        <v>54947</v>
      </c>
      <c r="N661" s="323"/>
    </row>
    <row r="662" spans="1:22" s="39" customFormat="1" ht="49.9" customHeight="1" outlineLevel="2" x14ac:dyDescent="0.25">
      <c r="A662" s="317" t="s">
        <v>18744</v>
      </c>
      <c r="B662" s="422" t="str">
        <f>VLOOKUP(C662,'SNP1.24+CHU192+DER12.23+FD1.24'!$A$2:$C$50000,2, FALSE)</f>
        <v xml:space="preserve">GEOGRELHA TECIDA COM FILAMENTOS DE POLIESTER + PVC, RESISTENCIA LONGITUDINAL: 90 KN/M, RESISTENCIA TRANSVERSAL: 30 KN/M, ALONGAMENTO = 12 POR CENTO                                                                                                                                                                                                                                                                                                                                                       </v>
      </c>
      <c r="C662" s="38">
        <v>34804</v>
      </c>
      <c r="D662" s="623" t="str">
        <f>VLOOKUP(C662,'SNP1.24+CHU192+DER12.23+FD1.24'!$A$2:$D$50000,3, FALSE)</f>
        <v xml:space="preserve">M2    </v>
      </c>
      <c r="E662" s="624">
        <f>'MCQ OUR'!E662</f>
        <v>73.2</v>
      </c>
      <c r="F662" s="625" t="str">
        <f>VLOOKUP(C662,'SNP1.24+CHU192+DER12.23+FD1.24'!$A$2:$D$50000,4, FALSE)</f>
        <v>48,75</v>
      </c>
      <c r="G662" s="424">
        <f t="shared" si="140"/>
        <v>3568.5</v>
      </c>
      <c r="H662" s="425">
        <f t="shared" ca="1" si="141"/>
        <v>0.32779999999999998</v>
      </c>
      <c r="I662" s="426">
        <f t="shared" ca="1" si="142"/>
        <v>64.73</v>
      </c>
      <c r="J662" s="626">
        <f t="shared" ca="1" si="143"/>
        <v>4738.24</v>
      </c>
      <c r="K662" s="603"/>
      <c r="L662" s="156" t="s">
        <v>18501</v>
      </c>
      <c r="M662" s="202"/>
      <c r="N662" s="22"/>
    </row>
    <row r="663" spans="1:22" s="39" customFormat="1" ht="21" customHeight="1" outlineLevel="2" x14ac:dyDescent="0.25">
      <c r="A663" s="317" t="s">
        <v>54625</v>
      </c>
      <c r="B663" s="422" t="str">
        <f>VLOOKUP(C663,'SNP1.24+CHU192+DER12.23+FD1.24'!$A$2:$C$50000,2, FALSE)</f>
        <v>Imprimação betuminosa impermeabilizante</v>
      </c>
      <c r="C663" s="38" t="s">
        <v>36956</v>
      </c>
      <c r="D663" s="623" t="str">
        <f>VLOOKUP(C663,'SNP1.24+CHU192+DER12.23+FD1.24'!$A$2:$D$50000,3, FALSE)</f>
        <v>M2</v>
      </c>
      <c r="E663" s="624">
        <f>'MCQ OUR'!E663</f>
        <v>10.8576</v>
      </c>
      <c r="F663" s="625">
        <f>VLOOKUP(C663,'SNP1.24+CHU192+DER12.23+FD1.24'!$A$2:$D$50000,4, FALSE)</f>
        <v>14.54</v>
      </c>
      <c r="G663" s="424">
        <f t="shared" si="140"/>
        <v>157.87</v>
      </c>
      <c r="H663" s="425">
        <f t="shared" ca="1" si="141"/>
        <v>0.32779999999999998</v>
      </c>
      <c r="I663" s="426">
        <f t="shared" ca="1" si="142"/>
        <v>19.309999999999999</v>
      </c>
      <c r="J663" s="626">
        <f t="shared" ca="1" si="143"/>
        <v>209.66</v>
      </c>
      <c r="K663" s="603"/>
      <c r="L663" s="156" t="s">
        <v>54296</v>
      </c>
      <c r="M663" s="202" t="s">
        <v>54947</v>
      </c>
      <c r="N663" s="323"/>
    </row>
    <row r="664" spans="1:22" s="39" customFormat="1" ht="20.45" customHeight="1" outlineLevel="2" x14ac:dyDescent="0.25">
      <c r="A664" s="317" t="s">
        <v>54626</v>
      </c>
      <c r="B664" s="422" t="s">
        <v>29521</v>
      </c>
      <c r="C664" s="38" t="s">
        <v>18518</v>
      </c>
      <c r="D664" s="623" t="s">
        <v>16</v>
      </c>
      <c r="E664" s="624">
        <f>'MCQ OUR'!E664</f>
        <v>66.430000000000007</v>
      </c>
      <c r="F664" s="625">
        <f ca="1">'Cotações OUR'!F43</f>
        <v>193.15333333333334</v>
      </c>
      <c r="G664" s="424">
        <f t="shared" ca="1" si="140"/>
        <v>12831.18</v>
      </c>
      <c r="H664" s="425">
        <f t="shared" ca="1" si="141"/>
        <v>0.2261</v>
      </c>
      <c r="I664" s="426">
        <f t="shared" ca="1" si="142"/>
        <v>236.83</v>
      </c>
      <c r="J664" s="626">
        <f t="shared" ca="1" si="143"/>
        <v>15732.62</v>
      </c>
      <c r="K664" s="603" t="s">
        <v>18719</v>
      </c>
      <c r="L664" s="156" t="s">
        <v>18501</v>
      </c>
      <c r="M664" s="202"/>
      <c r="N664" s="22"/>
    </row>
    <row r="665" spans="1:22" s="39" customFormat="1" ht="33.6" customHeight="1" outlineLevel="2" x14ac:dyDescent="0.25">
      <c r="A665" s="317" t="s">
        <v>54627</v>
      </c>
      <c r="B665" s="422" t="str">
        <f>VLOOKUP(C665,'SNP1.24+CHU192+DER12.23+FD1.24'!$A$2:$C$50000,2, FALSE)</f>
        <v xml:space="preserve">ARTICULACAO DE CONCRETO TIPO"FREYSSINET"                                       </v>
      </c>
      <c r="C665" s="38" t="s">
        <v>29522</v>
      </c>
      <c r="D665" s="623" t="str">
        <f>VLOOKUP(C665,'SNP1.24+CHU192+DER12.23+FD1.24'!$A$2:$D$50000,3, FALSE)</f>
        <v>dm2</v>
      </c>
      <c r="E665" s="624">
        <f>'MCQ OUR'!E665</f>
        <v>2.5920000000000001</v>
      </c>
      <c r="F665" s="625">
        <f>VLOOKUP(C665,'SNP1.24+CHU192+DER12.23+FD1.24'!$A$2:$D$50000,4, FALSE)/1.35</f>
        <v>9.9037037037037017</v>
      </c>
      <c r="G665" s="424">
        <f t="shared" si="140"/>
        <v>25.67</v>
      </c>
      <c r="H665" s="425">
        <f t="shared" ca="1" si="141"/>
        <v>0.32779999999999998</v>
      </c>
      <c r="I665" s="426">
        <f t="shared" ca="1" si="142"/>
        <v>13.15</v>
      </c>
      <c r="J665" s="626">
        <f t="shared" ca="1" si="143"/>
        <v>34.08</v>
      </c>
      <c r="K665" s="603"/>
      <c r="L665" s="156" t="s">
        <v>18501</v>
      </c>
      <c r="M665" s="202" t="s">
        <v>54946</v>
      </c>
      <c r="N665" s="22"/>
    </row>
    <row r="666" spans="1:22" s="40" customFormat="1" ht="12.75" outlineLevel="1" thickBot="1" x14ac:dyDescent="0.25">
      <c r="A666" s="318"/>
      <c r="B666" s="10" t="s">
        <v>9</v>
      </c>
      <c r="C666" s="11"/>
      <c r="D666" s="12"/>
      <c r="E666" s="13"/>
      <c r="F666" s="13"/>
      <c r="G666" s="147">
        <f ca="1">SUM(G655:G665)</f>
        <v>22320.510000000002</v>
      </c>
      <c r="H666" s="148"/>
      <c r="I666" s="149"/>
      <c r="J666" s="150">
        <f ca="1">SUM(J655:J665)</f>
        <v>28332.030000000002</v>
      </c>
      <c r="K666" s="185"/>
      <c r="L666" s="209"/>
      <c r="M666" s="204"/>
      <c r="N666" s="16"/>
      <c r="O666" s="39"/>
      <c r="P666" s="39"/>
      <c r="Q666" s="39"/>
      <c r="R666" s="39"/>
      <c r="S666" s="39"/>
      <c r="T666" s="39"/>
      <c r="U666" s="39"/>
      <c r="V666" s="39"/>
    </row>
    <row r="667" spans="1:22" s="34" customFormat="1" ht="14.45" customHeight="1" outlineLevel="1" x14ac:dyDescent="0.25">
      <c r="A667" s="319" t="s">
        <v>18534</v>
      </c>
      <c r="B667" s="627" t="s">
        <v>54292</v>
      </c>
      <c r="C667" s="628"/>
      <c r="D667" s="629"/>
      <c r="E667" s="146"/>
      <c r="F667" s="146"/>
      <c r="G667" s="5"/>
      <c r="H667" s="5"/>
      <c r="I667" s="5"/>
      <c r="J667" s="17"/>
      <c r="K667" s="145"/>
      <c r="L667" s="210"/>
      <c r="M667" s="111"/>
      <c r="N667" s="6"/>
      <c r="O667" s="39"/>
      <c r="P667" s="39"/>
      <c r="Q667" s="39"/>
      <c r="R667" s="39"/>
      <c r="S667" s="39"/>
      <c r="T667" s="39"/>
      <c r="U667" s="39"/>
      <c r="V667" s="39"/>
    </row>
    <row r="668" spans="1:22" s="39" customFormat="1" ht="39" customHeight="1" outlineLevel="2" x14ac:dyDescent="0.25">
      <c r="A668" s="317" t="s">
        <v>18535</v>
      </c>
      <c r="B668" s="422" t="str">
        <f>VLOOKUP(C668,'SNP1.24+CHU192+DER12.23+FD1.24'!$A$2:$C$50000,2, FALSE)</f>
        <v>FABRICAÇÃO DE FÔRMA PARA LAJES, EM CHAPA DE MADEIRA COMPENSADA PLASTIFICADA, E = 18 MM. AF_09/2020</v>
      </c>
      <c r="C668" s="38" t="s">
        <v>3098</v>
      </c>
      <c r="D668" s="623" t="str">
        <f>VLOOKUP(C668,'SNP1.24+CHU192+DER12.23+FD1.24'!$A$2:$D$50000,3, FALSE)</f>
        <v>M2</v>
      </c>
      <c r="E668" s="624">
        <f>'MCQ OUR'!E668</f>
        <v>319.79515869776645</v>
      </c>
      <c r="F668" s="625" t="str">
        <f>VLOOKUP(C668,'SNP1.24+CHU192+DER12.23+FD1.24'!$A$2:$D$50000,4, FALSE)</f>
        <v>72,95</v>
      </c>
      <c r="G668" s="424">
        <f t="shared" ref="G668:G680" si="144">ROUND(E668*F668,2)</f>
        <v>23329.06</v>
      </c>
      <c r="H668" s="425">
        <f t="shared" ref="H668:H680" ca="1" si="145">IF(K668="",$G$10,$G$9)</f>
        <v>0.32779999999999998</v>
      </c>
      <c r="I668" s="426">
        <f t="shared" ref="I668:I680" ca="1" si="146">ROUND(F668*H668+F668,2)</f>
        <v>96.86</v>
      </c>
      <c r="J668" s="626">
        <f t="shared" ref="J668:J680" ca="1" si="147">ROUND(E668*I668,2)</f>
        <v>30975.360000000001</v>
      </c>
      <c r="K668" s="603"/>
      <c r="L668" s="156" t="s">
        <v>18513</v>
      </c>
      <c r="M668" s="202"/>
      <c r="N668" s="22"/>
    </row>
    <row r="669" spans="1:22" s="39" customFormat="1" ht="48.6" customHeight="1" outlineLevel="2" x14ac:dyDescent="0.25">
      <c r="A669" s="317" t="s">
        <v>18536</v>
      </c>
      <c r="B669" s="422" t="str">
        <f>VLOOKUP(C669,'SNP1.24+CHU192+DER12.23+FD1.24'!$A$2:$C$50000,2, FALSE)</f>
        <v>ARMAÇÃO DE PILAR OU VIGA DE ESTRUTURA CONVENCIONAL DE CONCRETO ARMADO UTILIZANDO AÇO CA-50 DE 6,3 MM - MONTAGEM. AF_06/2022</v>
      </c>
      <c r="C669" s="38" t="s">
        <v>3224</v>
      </c>
      <c r="D669" s="623" t="str">
        <f>VLOOKUP(C669,'SNP1.24+CHU192+DER12.23+FD1.24'!$A$2:$D$50000,3, FALSE)</f>
        <v>KG</v>
      </c>
      <c r="E669" s="624">
        <f>'MCQ OUR'!E669</f>
        <v>404</v>
      </c>
      <c r="F669" s="625" t="str">
        <f>VLOOKUP(C669,'SNP1.24+CHU192+DER12.23+FD1.24'!$A$2:$D$50000,4, FALSE)</f>
        <v>13,04</v>
      </c>
      <c r="G669" s="424">
        <f t="shared" si="144"/>
        <v>5268.16</v>
      </c>
      <c r="H669" s="425">
        <f t="shared" ca="1" si="145"/>
        <v>0.32779999999999998</v>
      </c>
      <c r="I669" s="426">
        <f t="shared" ca="1" si="146"/>
        <v>17.309999999999999</v>
      </c>
      <c r="J669" s="626">
        <f t="shared" ca="1" si="147"/>
        <v>6993.24</v>
      </c>
      <c r="K669" s="603"/>
      <c r="L669" s="156" t="s">
        <v>18513</v>
      </c>
      <c r="M669" s="202"/>
      <c r="N669" s="22"/>
    </row>
    <row r="670" spans="1:22" s="39" customFormat="1" ht="36" outlineLevel="2" x14ac:dyDescent="0.25">
      <c r="A670" s="317" t="s">
        <v>18537</v>
      </c>
      <c r="B670" s="422" t="str">
        <f>VLOOKUP(C670,'SNP1.24+CHU192+DER12.23+FD1.24'!$A$2:$C$50000,2, FALSE)</f>
        <v>ARMAÇÃO DE PILAR OU VIGA DE ESTRUTURA CONVENCIONAL DE CONCRETO ARMADO UTILIZANDO AÇO CA-50 DE 8,0 MM - MONTAGEM. AF_06/2022</v>
      </c>
      <c r="C670" s="38" t="s">
        <v>3225</v>
      </c>
      <c r="D670" s="623" t="str">
        <f>VLOOKUP(C670,'SNP1.24+CHU192+DER12.23+FD1.24'!$A$2:$D$50000,3, FALSE)</f>
        <v>KG</v>
      </c>
      <c r="E670" s="624">
        <f>'MCQ OUR'!E670</f>
        <v>1435</v>
      </c>
      <c r="F670" s="625" t="str">
        <f>VLOOKUP(C670,'SNP1.24+CHU192+DER12.23+FD1.24'!$A$2:$D$50000,4, FALSE)</f>
        <v>12,11</v>
      </c>
      <c r="G670" s="424">
        <f t="shared" si="144"/>
        <v>17377.849999999999</v>
      </c>
      <c r="H670" s="425">
        <f t="shared" ca="1" si="145"/>
        <v>0.32779999999999998</v>
      </c>
      <c r="I670" s="426">
        <f t="shared" ca="1" si="146"/>
        <v>16.079999999999998</v>
      </c>
      <c r="J670" s="626">
        <f t="shared" ca="1" si="147"/>
        <v>23074.799999999999</v>
      </c>
      <c r="K670" s="603"/>
      <c r="L670" s="156" t="s">
        <v>18513</v>
      </c>
      <c r="M670" s="202"/>
      <c r="N670" s="22"/>
    </row>
    <row r="671" spans="1:22" s="39" customFormat="1" ht="40.15" customHeight="1" outlineLevel="2" x14ac:dyDescent="0.25">
      <c r="A671" s="317" t="s">
        <v>18538</v>
      </c>
      <c r="B671" s="422" t="str">
        <f>VLOOKUP(C671,'SNP1.24+CHU192+DER12.23+FD1.24'!$A$2:$C$50000,2, FALSE)</f>
        <v>ARMAÇÃO DE PILAR OU VIGA DE ESTRUTURA CONVENCIONAL DE CONCRETO ARMADO UTILIZANDO AÇO CA-50 DE 10,0 MM - MONTAGEM. AF_06/2022</v>
      </c>
      <c r="C671" s="38" t="s">
        <v>3226</v>
      </c>
      <c r="D671" s="623" t="str">
        <f>VLOOKUP(C671,'SNP1.24+CHU192+DER12.23+FD1.24'!$A$2:$D$50000,3, FALSE)</f>
        <v>KG</v>
      </c>
      <c r="E671" s="624">
        <f>'MCQ OUR'!E671</f>
        <v>2988</v>
      </c>
      <c r="F671" s="625" t="str">
        <f>VLOOKUP(C671,'SNP1.24+CHU192+DER12.23+FD1.24'!$A$2:$D$50000,4, FALSE)</f>
        <v>10,72</v>
      </c>
      <c r="G671" s="424">
        <f t="shared" si="144"/>
        <v>32031.360000000001</v>
      </c>
      <c r="H671" s="425">
        <f t="shared" ca="1" si="145"/>
        <v>0.32779999999999998</v>
      </c>
      <c r="I671" s="426">
        <f t="shared" ca="1" si="146"/>
        <v>14.23</v>
      </c>
      <c r="J671" s="626">
        <f t="shared" ca="1" si="147"/>
        <v>42519.24</v>
      </c>
      <c r="K671" s="603"/>
      <c r="L671" s="156" t="s">
        <v>18513</v>
      </c>
      <c r="M671" s="202"/>
      <c r="N671" s="22"/>
    </row>
    <row r="672" spans="1:22" s="39" customFormat="1" ht="36" outlineLevel="2" x14ac:dyDescent="0.25">
      <c r="A672" s="317" t="s">
        <v>29423</v>
      </c>
      <c r="B672" s="422" t="str">
        <f>VLOOKUP(C672,'SNP1.24+CHU192+DER12.23+FD1.24'!$A$2:$C$50000,2, FALSE)</f>
        <v>ARMAÇÃO DE PILAR OU VIGA DE ESTRUTURA CONVENCIONAL DE CONCRETO ARMADO UTILIZANDO AÇO CA-50 DE 12,5 MM - MONTAGEM. AF_06/2022</v>
      </c>
      <c r="C672" s="38" t="s">
        <v>3227</v>
      </c>
      <c r="D672" s="623" t="str">
        <f>VLOOKUP(C672,'SNP1.24+CHU192+DER12.23+FD1.24'!$A$2:$D$50000,3, FALSE)</f>
        <v>KG</v>
      </c>
      <c r="E672" s="624">
        <f>'MCQ OUR'!E672</f>
        <v>6805</v>
      </c>
      <c r="F672" s="625" t="str">
        <f>VLOOKUP(C672,'SNP1.24+CHU192+DER12.23+FD1.24'!$A$2:$D$50000,4, FALSE)</f>
        <v>8,97</v>
      </c>
      <c r="G672" s="424">
        <f t="shared" si="144"/>
        <v>61040.85</v>
      </c>
      <c r="H672" s="425">
        <f t="shared" ca="1" si="145"/>
        <v>0.32779999999999998</v>
      </c>
      <c r="I672" s="426">
        <f t="shared" ca="1" si="146"/>
        <v>11.91</v>
      </c>
      <c r="J672" s="626">
        <f t="shared" ca="1" si="147"/>
        <v>81047.55</v>
      </c>
      <c r="K672" s="603"/>
      <c r="L672" s="156" t="s">
        <v>18513</v>
      </c>
      <c r="M672" s="202"/>
      <c r="N672" s="22"/>
    </row>
    <row r="673" spans="1:22" s="39" customFormat="1" ht="36" outlineLevel="2" x14ac:dyDescent="0.25">
      <c r="A673" s="317" t="s">
        <v>29424</v>
      </c>
      <c r="B673" s="422" t="str">
        <f>VLOOKUP(C673,'SNP1.24+CHU192+DER12.23+FD1.24'!$A$2:$C$50000,2, FALSE)</f>
        <v>ARMAÇÃO DE PILAR OU VIGA DE ESTRUTURA CONVENCIONAL DE CONCRETO ARMADO UTILIZANDO AÇO CA-50 DE 16,0 MM - MONTAGEM. AF_06/2022</v>
      </c>
      <c r="C673" s="38" t="s">
        <v>3228</v>
      </c>
      <c r="D673" s="623" t="str">
        <f>VLOOKUP(C673,'SNP1.24+CHU192+DER12.23+FD1.24'!$A$2:$D$50000,3, FALSE)</f>
        <v>KG</v>
      </c>
      <c r="E673" s="624">
        <f>'MCQ OUR'!E673</f>
        <v>1023</v>
      </c>
      <c r="F673" s="625" t="str">
        <f>VLOOKUP(C673,'SNP1.24+CHU192+DER12.23+FD1.24'!$A$2:$D$50000,4, FALSE)</f>
        <v>8,64</v>
      </c>
      <c r="G673" s="424">
        <f t="shared" si="144"/>
        <v>8838.7199999999993</v>
      </c>
      <c r="H673" s="425">
        <f t="shared" ca="1" si="145"/>
        <v>0.32779999999999998</v>
      </c>
      <c r="I673" s="426">
        <f t="shared" ca="1" si="146"/>
        <v>11.47</v>
      </c>
      <c r="J673" s="626">
        <f t="shared" ca="1" si="147"/>
        <v>11733.81</v>
      </c>
      <c r="K673" s="603"/>
      <c r="L673" s="156" t="s">
        <v>18513</v>
      </c>
      <c r="M673" s="202"/>
      <c r="N673" s="22"/>
    </row>
    <row r="674" spans="1:22" s="39" customFormat="1" ht="40.15" customHeight="1" outlineLevel="2" x14ac:dyDescent="0.25">
      <c r="A674" s="317" t="s">
        <v>29425</v>
      </c>
      <c r="B674" s="422" t="str">
        <f>VLOOKUP(C674,'SNP1.24+CHU192+DER12.23+FD1.24'!$A$2:$C$50000,2, FALSE)</f>
        <v xml:space="preserve">ACO CA-60, 4,2 MM OU 5,0 MM, DOBRADO E CORTADO                                                                                                                                                                                                                                                                                                                                                                                                                                                            </v>
      </c>
      <c r="C674" s="38">
        <v>43061</v>
      </c>
      <c r="D674" s="623" t="str">
        <f>VLOOKUP(C674,'SNP1.24+CHU192+DER12.23+FD1.24'!$A$2:$D$50000,3, FALSE)</f>
        <v xml:space="preserve">KG    </v>
      </c>
      <c r="E674" s="624">
        <f>'MCQ OUR'!E674</f>
        <v>138</v>
      </c>
      <c r="F674" s="625" t="str">
        <f>VLOOKUP(C674,'SNP1.24+CHU192+DER12.23+FD1.24'!$A$2:$D$50000,4, FALSE)</f>
        <v>7,59</v>
      </c>
      <c r="G674" s="424">
        <f t="shared" si="144"/>
        <v>1047.42</v>
      </c>
      <c r="H674" s="425">
        <f t="shared" ca="1" si="145"/>
        <v>0.32779999999999998</v>
      </c>
      <c r="I674" s="426">
        <f t="shared" ca="1" si="146"/>
        <v>10.08</v>
      </c>
      <c r="J674" s="626">
        <f t="shared" ca="1" si="147"/>
        <v>1391.04</v>
      </c>
      <c r="K674" s="603"/>
      <c r="L674" s="156" t="s">
        <v>18513</v>
      </c>
      <c r="M674" s="202"/>
      <c r="N674" s="22"/>
    </row>
    <row r="675" spans="1:22" s="39" customFormat="1" outlineLevel="2" x14ac:dyDescent="0.25">
      <c r="A675" s="317" t="s">
        <v>29426</v>
      </c>
      <c r="B675" s="422" t="str">
        <f>VLOOKUP(C675,'SNP1.24+CHU192+DER12.23+FD1.24'!$A$2:$C$50000,2, FALSE)</f>
        <v xml:space="preserve">ACO CA-25, 6,3 MM OU 8,0 MM, VERGALHAO                                                                                                                                                                                                                                                                                                                                                                                                                                                                    </v>
      </c>
      <c r="C675" s="38">
        <v>43053</v>
      </c>
      <c r="D675" s="623" t="str">
        <f>VLOOKUP(C675,'SNP1.24+CHU192+DER12.23+FD1.24'!$A$2:$D$50000,3, FALSE)</f>
        <v xml:space="preserve">KG    </v>
      </c>
      <c r="E675" s="624">
        <f>'MCQ OUR'!E675</f>
        <v>22</v>
      </c>
      <c r="F675" s="625" t="str">
        <f>VLOOKUP(C675,'SNP1.24+CHU192+DER12.23+FD1.24'!$A$2:$D$50000,4, FALSE)</f>
        <v>7,34</v>
      </c>
      <c r="G675" s="424">
        <f t="shared" si="144"/>
        <v>161.47999999999999</v>
      </c>
      <c r="H675" s="425">
        <f t="shared" ca="1" si="145"/>
        <v>0.32779999999999998</v>
      </c>
      <c r="I675" s="426">
        <f t="shared" ca="1" si="146"/>
        <v>9.75</v>
      </c>
      <c r="J675" s="626">
        <f t="shared" ca="1" si="147"/>
        <v>214.5</v>
      </c>
      <c r="K675" s="603"/>
      <c r="L675" s="156" t="s">
        <v>18513</v>
      </c>
      <c r="M675" s="202"/>
      <c r="N675" s="22"/>
    </row>
    <row r="676" spans="1:22" s="39" customFormat="1" ht="24" outlineLevel="2" x14ac:dyDescent="0.25">
      <c r="A676" s="317" t="s">
        <v>29427</v>
      </c>
      <c r="B676" s="422" t="str">
        <f>VLOOKUP(C676,'SNP1.24+CHU192+DER12.23+FD1.24'!$A$2:$C$50000,2, FALSE)</f>
        <v xml:space="preserve">ACO CA-25, 10,0 MM, OU 12,5 MM, OU 16,0 MM, OU 20,0 MM, OU 25,0 MM, VERGALHAO                                                                                                                                                                                                                                                                                                                                                                                                                             </v>
      </c>
      <c r="C676" s="38">
        <v>43054</v>
      </c>
      <c r="D676" s="623" t="str">
        <f>VLOOKUP(C676,'SNP1.24+CHU192+DER12.23+FD1.24'!$A$2:$D$50000,3, FALSE)</f>
        <v xml:space="preserve">KG    </v>
      </c>
      <c r="E676" s="624">
        <f>'MCQ OUR'!E676</f>
        <v>170</v>
      </c>
      <c r="F676" s="625" t="str">
        <f>VLOOKUP(C676,'SNP1.24+CHU192+DER12.23+FD1.24'!$A$2:$D$50000,4, FALSE)</f>
        <v>8,22</v>
      </c>
      <c r="G676" s="424">
        <f t="shared" si="144"/>
        <v>1397.4</v>
      </c>
      <c r="H676" s="425">
        <f t="shared" ca="1" si="145"/>
        <v>0.32779999999999998</v>
      </c>
      <c r="I676" s="426">
        <f t="shared" ca="1" si="146"/>
        <v>10.91</v>
      </c>
      <c r="J676" s="626">
        <f t="shared" ca="1" si="147"/>
        <v>1854.7</v>
      </c>
      <c r="K676" s="603"/>
      <c r="L676" s="156" t="s">
        <v>18513</v>
      </c>
      <c r="M676" s="202"/>
      <c r="N676" s="22"/>
    </row>
    <row r="677" spans="1:22" s="39" customFormat="1" ht="49.15" customHeight="1" outlineLevel="2" x14ac:dyDescent="0.25">
      <c r="A677" s="317" t="s">
        <v>54628</v>
      </c>
      <c r="B677" s="422" t="str">
        <f>VLOOKUP(C677,'SNP1.24+CHU192+DER12.23+FD1.24'!$A$2:$C$50000,2, FALSE)</f>
        <v xml:space="preserve">CONCRETO USINADO BOMBEAVEL, CLASSE DE RESISTENCIA C40, BRITA 0 E 1, SLUMP = 100 +/- 20 MM, COM BOMBEAMENTO (DISPONIBILIZACAO DE BOMBA), SEM O LANCAMENTO (NBR 8953)                                                                                                                                                                                                                                                                                                                                       </v>
      </c>
      <c r="C677" s="38">
        <v>34479</v>
      </c>
      <c r="D677" s="623" t="str">
        <f>VLOOKUP(C677,'SNP1.24+CHU192+DER12.23+FD1.24'!$A$2:$D$50000,3, FALSE)</f>
        <v xml:space="preserve">M3    </v>
      </c>
      <c r="E677" s="624">
        <f>'MCQ OUR'!E677</f>
        <v>181.56800000000001</v>
      </c>
      <c r="F677" s="625" t="str">
        <f>VLOOKUP(C677,'SNP1.24+CHU192+DER12.23+FD1.24'!$A$2:$D$50000,4, FALSE)</f>
        <v>529,25</v>
      </c>
      <c r="G677" s="424">
        <f t="shared" si="144"/>
        <v>96094.86</v>
      </c>
      <c r="H677" s="425">
        <f t="shared" ca="1" si="145"/>
        <v>0.32779999999999998</v>
      </c>
      <c r="I677" s="426">
        <f t="shared" ca="1" si="146"/>
        <v>702.74</v>
      </c>
      <c r="J677" s="626">
        <f t="shared" ca="1" si="147"/>
        <v>127595.1</v>
      </c>
      <c r="K677" s="603"/>
      <c r="L677" s="156" t="s">
        <v>18501</v>
      </c>
      <c r="M677" s="202"/>
      <c r="N677" s="22"/>
    </row>
    <row r="678" spans="1:22" s="39" customFormat="1" ht="45" customHeight="1" outlineLevel="2" x14ac:dyDescent="0.25">
      <c r="A678" s="317" t="s">
        <v>54629</v>
      </c>
      <c r="B678" s="422" t="str">
        <f>VLOOKUP(C678,'SNP1.24+CHU192+DER12.23+FD1.24'!$A$2:$C$50000,2, FALSE)</f>
        <v>LANÇAMENTO COM USO DE BOMBA, ADENSAMENTO E ACABAMENTO DE CONCRETO EM ESTRUTURAS. AF_02/2022</v>
      </c>
      <c r="C678" s="38" t="s">
        <v>12933</v>
      </c>
      <c r="D678" s="623" t="str">
        <f>VLOOKUP(C678,'SNP1.24+CHU192+DER12.23+FD1.24'!$A$2:$D$50000,3, FALSE)</f>
        <v>M3</v>
      </c>
      <c r="E678" s="624">
        <f>'MCQ OUR'!E678</f>
        <v>181.56800000000001</v>
      </c>
      <c r="F678" s="625" t="str">
        <f>VLOOKUP(C678,'SNP1.24+CHU192+DER12.23+FD1.24'!$A$2:$D$50000,4, FALSE)</f>
        <v>47,37</v>
      </c>
      <c r="G678" s="424">
        <f t="shared" si="144"/>
        <v>8600.8799999999992</v>
      </c>
      <c r="H678" s="425">
        <f t="shared" ca="1" si="145"/>
        <v>0.32779999999999998</v>
      </c>
      <c r="I678" s="426">
        <f t="shared" ca="1" si="146"/>
        <v>62.9</v>
      </c>
      <c r="J678" s="626">
        <f t="shared" ca="1" si="147"/>
        <v>11420.63</v>
      </c>
      <c r="K678" s="603"/>
      <c r="L678" s="156" t="s">
        <v>18514</v>
      </c>
      <c r="M678" s="202"/>
      <c r="N678" s="22"/>
    </row>
    <row r="679" spans="1:22" s="39" customFormat="1" ht="28.15" customHeight="1" outlineLevel="2" x14ac:dyDescent="0.25">
      <c r="A679" s="317" t="s">
        <v>54630</v>
      </c>
      <c r="B679" s="422" t="str">
        <f>VLOOKUP(C679,'SNP1.24+CHU192+DER12.23+FD1.24'!$A$2:$C$50000,2, FALSE)</f>
        <v xml:space="preserve">AP.ANC.P/CABOS PROTEN.ATIV. 6FIOS-12,7MM                                       </v>
      </c>
      <c r="C679" s="38" t="s">
        <v>45655</v>
      </c>
      <c r="D679" s="623" t="str">
        <f>VLOOKUP(C679,'SNP1.24+CHU192+DER12.23+FD1.24'!$A$2:$D$50000,3, FALSE)</f>
        <v>un</v>
      </c>
      <c r="E679" s="624">
        <f>'MCQ OUR'!E679</f>
        <v>114</v>
      </c>
      <c r="F679" s="625">
        <f>VLOOKUP(C679,'SNP1.24+CHU192+DER12.23+FD1.24'!$A$2:$D$50000,4, FALSE)/1.35</f>
        <v>863.79259259259243</v>
      </c>
      <c r="G679" s="424">
        <f t="shared" si="144"/>
        <v>98472.36</v>
      </c>
      <c r="H679" s="425">
        <f t="shared" ca="1" si="145"/>
        <v>0.32779999999999998</v>
      </c>
      <c r="I679" s="426">
        <f t="shared" ca="1" si="146"/>
        <v>1146.94</v>
      </c>
      <c r="J679" s="626">
        <f t="shared" ca="1" si="147"/>
        <v>130751.16</v>
      </c>
      <c r="K679" s="603"/>
      <c r="L679" s="156" t="s">
        <v>18501</v>
      </c>
      <c r="M679" s="202" t="s">
        <v>54946</v>
      </c>
      <c r="N679" s="22"/>
    </row>
    <row r="680" spans="1:22" s="39" customFormat="1" ht="22.9" customHeight="1" outlineLevel="2" x14ac:dyDescent="0.25">
      <c r="A680" s="317" t="s">
        <v>54631</v>
      </c>
      <c r="B680" s="422" t="str">
        <f>VLOOKUP(C680,'SNP1.24+CHU192+DER12.23+FD1.24'!$A$2:$C$50000,2, FALSE)</f>
        <v xml:space="preserve">ACO PARA CONCRETO PROTENDIDO                                                   </v>
      </c>
      <c r="C680" s="38" t="s">
        <v>45647</v>
      </c>
      <c r="D680" s="623" t="str">
        <f>VLOOKUP(C680,'SNP1.24+CHU192+DER12.23+FD1.24'!$A$2:$D$50000,3, FALSE)</f>
        <v>kg</v>
      </c>
      <c r="E680" s="624">
        <f>'MCQ OUR'!E680</f>
        <v>4900</v>
      </c>
      <c r="F680" s="625">
        <f>VLOOKUP(C680,'SNP1.24+CHU192+DER12.23+FD1.24'!$A$2:$D$50000,4, FALSE)/1.35</f>
        <v>27.748148148148147</v>
      </c>
      <c r="G680" s="424">
        <f t="shared" si="144"/>
        <v>135965.93</v>
      </c>
      <c r="H680" s="425">
        <f t="shared" ca="1" si="145"/>
        <v>0.32779999999999998</v>
      </c>
      <c r="I680" s="426">
        <f t="shared" ca="1" si="146"/>
        <v>36.840000000000003</v>
      </c>
      <c r="J680" s="626">
        <f t="shared" ca="1" si="147"/>
        <v>180516</v>
      </c>
      <c r="K680" s="603"/>
      <c r="L680" s="156" t="s">
        <v>18501</v>
      </c>
      <c r="M680" s="202" t="s">
        <v>54946</v>
      </c>
      <c r="N680" s="22"/>
    </row>
    <row r="681" spans="1:22" s="40" customFormat="1" ht="12.75" outlineLevel="1" thickBot="1" x14ac:dyDescent="0.25">
      <c r="A681" s="318"/>
      <c r="B681" s="10" t="s">
        <v>9</v>
      </c>
      <c r="C681" s="11"/>
      <c r="D681" s="12"/>
      <c r="E681" s="13"/>
      <c r="F681" s="13"/>
      <c r="G681" s="147">
        <f>SUM(G668:G680)</f>
        <v>489626.33</v>
      </c>
      <c r="H681" s="148"/>
      <c r="I681" s="149"/>
      <c r="J681" s="150">
        <f ca="1">SUM(J668:J680)</f>
        <v>650087.13</v>
      </c>
      <c r="K681" s="185"/>
      <c r="L681" s="209"/>
      <c r="M681" s="204"/>
      <c r="N681" s="16"/>
      <c r="O681" s="39"/>
      <c r="P681" s="39"/>
      <c r="Q681" s="39"/>
      <c r="R681" s="39"/>
      <c r="S681" s="39"/>
      <c r="T681" s="39"/>
      <c r="U681" s="39"/>
      <c r="V681" s="39"/>
    </row>
    <row r="682" spans="1:22" s="34" customFormat="1" ht="14.45" customHeight="1" outlineLevel="1" x14ac:dyDescent="0.25">
      <c r="A682" s="319" t="s">
        <v>18539</v>
      </c>
      <c r="B682" s="627" t="s">
        <v>54299</v>
      </c>
      <c r="C682" s="628"/>
      <c r="D682" s="629"/>
      <c r="E682" s="146"/>
      <c r="F682" s="146"/>
      <c r="G682" s="5"/>
      <c r="H682" s="5"/>
      <c r="I682" s="5"/>
      <c r="J682" s="17"/>
      <c r="K682" s="145"/>
      <c r="L682" s="210"/>
      <c r="M682" s="111"/>
      <c r="N682" s="6"/>
      <c r="O682" s="39"/>
      <c r="P682" s="39"/>
      <c r="Q682" s="39"/>
      <c r="R682" s="39"/>
      <c r="S682" s="39"/>
      <c r="T682" s="39"/>
      <c r="U682" s="39"/>
      <c r="V682" s="39"/>
    </row>
    <row r="683" spans="1:22" s="39" customFormat="1" ht="39" customHeight="1" outlineLevel="2" x14ac:dyDescent="0.25">
      <c r="A683" s="317" t="s">
        <v>18540</v>
      </c>
      <c r="B683" s="422" t="str">
        <f>VLOOKUP(C683,'SNP1.24+CHU192+DER12.23+FD1.24'!$A$2:$C$50000,2, FALSE)</f>
        <v>FABRICAÇÃO DE FÔRMA PARA PILARES E ESTRUTURAS SIMILARES, EM MADEIRA SERRADA, E=25 MM. AF_09/2020</v>
      </c>
      <c r="C683" s="38" t="s">
        <v>3099</v>
      </c>
      <c r="D683" s="623" t="str">
        <f>VLOOKUP(C683,'SNP1.24+CHU192+DER12.23+FD1.24'!$A$2:$D$50000,3, FALSE)</f>
        <v>M2</v>
      </c>
      <c r="E683" s="624">
        <f>'MCQ OUR'!E683</f>
        <v>178.76638292310327</v>
      </c>
      <c r="F683" s="625" t="str">
        <f>VLOOKUP(C683,'SNP1.24+CHU192+DER12.23+FD1.24'!$A$2:$D$50000,4, FALSE)</f>
        <v>122,89</v>
      </c>
      <c r="G683" s="424">
        <f t="shared" ref="G683:G693" si="148">ROUND(E683*F683,2)</f>
        <v>21968.6</v>
      </c>
      <c r="H683" s="425">
        <f t="shared" ref="H683:H693" ca="1" si="149">IF(K683="",$G$10,$G$9)</f>
        <v>0.32779999999999998</v>
      </c>
      <c r="I683" s="426">
        <f t="shared" ref="I683:I693" ca="1" si="150">ROUND(F683*H683+F683,2)</f>
        <v>163.16999999999999</v>
      </c>
      <c r="J683" s="626">
        <f t="shared" ref="J683:J693" ca="1" si="151">ROUND(E683*I683,2)</f>
        <v>29169.31</v>
      </c>
      <c r="K683" s="603"/>
      <c r="L683" s="156" t="s">
        <v>18501</v>
      </c>
      <c r="M683" s="202"/>
      <c r="N683" s="22"/>
    </row>
    <row r="684" spans="1:22" s="39" customFormat="1" ht="39" customHeight="1" outlineLevel="2" x14ac:dyDescent="0.25">
      <c r="A684" s="317" t="s">
        <v>29428</v>
      </c>
      <c r="B684" s="422" t="str">
        <f>VLOOKUP(C684,'SNP1.24+CHU192+DER12.23+FD1.24'!$A$2:$C$50000,2, FALSE)</f>
        <v>FABRICAÇÃO, MONTAGEM E DESMONTAGEM DE FÔRMA PARA SAPATA, EM CHAPA DE MADEIRA COMPENSADA RESINADA, E=17 MM, 2 UTILIZAÇÕES. AF_01/2024</v>
      </c>
      <c r="C684" s="38" t="s">
        <v>3200</v>
      </c>
      <c r="D684" s="623" t="str">
        <f>VLOOKUP(C684,'SNP1.24+CHU192+DER12.23+FD1.24'!$A$2:$D$50000,3, FALSE)</f>
        <v>M2</v>
      </c>
      <c r="E684" s="624">
        <f>'MCQ OUR'!E684</f>
        <v>182.18563727125849</v>
      </c>
      <c r="F684" s="625" t="str">
        <f>VLOOKUP(C684,'SNP1.24+CHU192+DER12.23+FD1.24'!$A$2:$D$50000,4, FALSE)</f>
        <v>241,23</v>
      </c>
      <c r="G684" s="424">
        <f t="shared" si="148"/>
        <v>43948.639999999999</v>
      </c>
      <c r="H684" s="425">
        <f t="shared" ca="1" si="149"/>
        <v>0.32779999999999998</v>
      </c>
      <c r="I684" s="426">
        <f t="shared" ca="1" si="150"/>
        <v>320.31</v>
      </c>
      <c r="J684" s="626">
        <f t="shared" ca="1" si="151"/>
        <v>58355.88</v>
      </c>
      <c r="K684" s="603"/>
      <c r="L684" s="156" t="s">
        <v>18501</v>
      </c>
      <c r="M684" s="202"/>
      <c r="N684" s="22"/>
    </row>
    <row r="685" spans="1:22" s="39" customFormat="1" ht="40.15" customHeight="1" outlineLevel="2" x14ac:dyDescent="0.25">
      <c r="A685" s="317" t="s">
        <v>29429</v>
      </c>
      <c r="B685" s="422" t="str">
        <f>VLOOKUP(C685,'SNP1.24+CHU192+DER12.23+FD1.24'!$A$2:$C$50000,2, FALSE)</f>
        <v>ARMAÇÃO DE PILAR OU VIGA DE ESTRUTURA CONVENCIONAL DE CONCRETO ARMADO UTILIZANDO AÇO CA-50 DE 6,3 MM - MONTAGEM. AF_06/2022</v>
      </c>
      <c r="C685" s="38" t="s">
        <v>3224</v>
      </c>
      <c r="D685" s="623" t="str">
        <f>VLOOKUP(C685,'SNP1.24+CHU192+DER12.23+FD1.24'!$A$2:$D$50000,3, FALSE)</f>
        <v>KG</v>
      </c>
      <c r="E685" s="624">
        <f>'MCQ OUR'!E685</f>
        <v>849</v>
      </c>
      <c r="F685" s="625" t="str">
        <f>VLOOKUP(C685,'SNP1.24+CHU192+DER12.23+FD1.24'!$A$2:$D$50000,4, FALSE)</f>
        <v>13,04</v>
      </c>
      <c r="G685" s="424">
        <f t="shared" si="148"/>
        <v>11070.96</v>
      </c>
      <c r="H685" s="425">
        <f t="shared" ca="1" si="149"/>
        <v>0.32779999999999998</v>
      </c>
      <c r="I685" s="426">
        <f t="shared" ca="1" si="150"/>
        <v>17.309999999999999</v>
      </c>
      <c r="J685" s="626">
        <f t="shared" ca="1" si="151"/>
        <v>14696.19</v>
      </c>
      <c r="K685" s="603"/>
      <c r="L685" s="156" t="s">
        <v>18513</v>
      </c>
      <c r="M685" s="202"/>
      <c r="N685" s="22"/>
    </row>
    <row r="686" spans="1:22" s="39" customFormat="1" ht="36" outlineLevel="2" x14ac:dyDescent="0.25">
      <c r="A686" s="317" t="s">
        <v>29430</v>
      </c>
      <c r="B686" s="422" t="str">
        <f>VLOOKUP(C686,'SNP1.24+CHU192+DER12.23+FD1.24'!$A$2:$C$50000,2, FALSE)</f>
        <v>ARMAÇÃO DE PILAR OU VIGA DE ESTRUTURA CONVENCIONAL DE CONCRETO ARMADO UTILIZANDO AÇO CA-50 DE 8,0 MM - MONTAGEM. AF_06/2022</v>
      </c>
      <c r="C686" s="38" t="s">
        <v>3225</v>
      </c>
      <c r="D686" s="623" t="str">
        <f>VLOOKUP(C686,'SNP1.24+CHU192+DER12.23+FD1.24'!$A$2:$D$50000,3, FALSE)</f>
        <v>KG</v>
      </c>
      <c r="E686" s="624">
        <f>'MCQ OUR'!E686</f>
        <v>1330</v>
      </c>
      <c r="F686" s="625" t="str">
        <f>VLOOKUP(C686,'SNP1.24+CHU192+DER12.23+FD1.24'!$A$2:$D$50000,4, FALSE)</f>
        <v>12,11</v>
      </c>
      <c r="G686" s="424">
        <f t="shared" si="148"/>
        <v>16106.3</v>
      </c>
      <c r="H686" s="425">
        <f t="shared" ca="1" si="149"/>
        <v>0.32779999999999998</v>
      </c>
      <c r="I686" s="426">
        <f t="shared" ca="1" si="150"/>
        <v>16.079999999999998</v>
      </c>
      <c r="J686" s="626">
        <f t="shared" ca="1" si="151"/>
        <v>21386.400000000001</v>
      </c>
      <c r="K686" s="603"/>
      <c r="L686" s="156" t="s">
        <v>18513</v>
      </c>
      <c r="M686" s="202"/>
      <c r="N686" s="22"/>
    </row>
    <row r="687" spans="1:22" s="39" customFormat="1" ht="40.15" customHeight="1" outlineLevel="2" x14ac:dyDescent="0.25">
      <c r="A687" s="317" t="s">
        <v>29431</v>
      </c>
      <c r="B687" s="422" t="str">
        <f>VLOOKUP(C687,'SNP1.24+CHU192+DER12.23+FD1.24'!$A$2:$C$50000,2, FALSE)</f>
        <v>ARMAÇÃO DE PILAR OU VIGA DE ESTRUTURA CONVENCIONAL DE CONCRETO ARMADO UTILIZANDO AÇO CA-50 DE 10,0 MM - MONTAGEM. AF_06/2022</v>
      </c>
      <c r="C687" s="38" t="s">
        <v>3226</v>
      </c>
      <c r="D687" s="623" t="str">
        <f>VLOOKUP(C687,'SNP1.24+CHU192+DER12.23+FD1.24'!$A$2:$D$50000,3, FALSE)</f>
        <v>KG</v>
      </c>
      <c r="E687" s="624">
        <f>'MCQ OUR'!E687</f>
        <v>1675</v>
      </c>
      <c r="F687" s="625" t="str">
        <f>VLOOKUP(C687,'SNP1.24+CHU192+DER12.23+FD1.24'!$A$2:$D$50000,4, FALSE)</f>
        <v>10,72</v>
      </c>
      <c r="G687" s="424">
        <f t="shared" si="148"/>
        <v>17956</v>
      </c>
      <c r="H687" s="425">
        <f t="shared" ca="1" si="149"/>
        <v>0.32779999999999998</v>
      </c>
      <c r="I687" s="426">
        <f t="shared" ca="1" si="150"/>
        <v>14.23</v>
      </c>
      <c r="J687" s="626">
        <f t="shared" ca="1" si="151"/>
        <v>23835.25</v>
      </c>
      <c r="K687" s="603"/>
      <c r="L687" s="156" t="s">
        <v>18513</v>
      </c>
      <c r="M687" s="202"/>
      <c r="N687" s="22"/>
    </row>
    <row r="688" spans="1:22" s="39" customFormat="1" ht="36" outlineLevel="2" x14ac:dyDescent="0.25">
      <c r="A688" s="317" t="s">
        <v>29432</v>
      </c>
      <c r="B688" s="422" t="str">
        <f>VLOOKUP(C688,'SNP1.24+CHU192+DER12.23+FD1.24'!$A$2:$C$50000,2, FALSE)</f>
        <v>ARMAÇÃO DE PILAR OU VIGA DE ESTRUTURA CONVENCIONAL DE CONCRETO ARMADO UTILIZANDO AÇO CA-50 DE 12,5 MM - MONTAGEM. AF_06/2022</v>
      </c>
      <c r="C688" s="38" t="s">
        <v>3227</v>
      </c>
      <c r="D688" s="623" t="str">
        <f>VLOOKUP(C688,'SNP1.24+CHU192+DER12.23+FD1.24'!$A$2:$D$50000,3, FALSE)</f>
        <v>KG</v>
      </c>
      <c r="E688" s="624">
        <f>'MCQ OUR'!E688</f>
        <v>6498</v>
      </c>
      <c r="F688" s="625" t="str">
        <f>VLOOKUP(C688,'SNP1.24+CHU192+DER12.23+FD1.24'!$A$2:$D$50000,4, FALSE)</f>
        <v>8,97</v>
      </c>
      <c r="G688" s="424">
        <f t="shared" si="148"/>
        <v>58287.06</v>
      </c>
      <c r="H688" s="425">
        <f t="shared" ca="1" si="149"/>
        <v>0.32779999999999998</v>
      </c>
      <c r="I688" s="426">
        <f t="shared" ca="1" si="150"/>
        <v>11.91</v>
      </c>
      <c r="J688" s="626">
        <f t="shared" ca="1" si="151"/>
        <v>77391.179999999993</v>
      </c>
      <c r="K688" s="603"/>
      <c r="L688" s="156" t="s">
        <v>18513</v>
      </c>
      <c r="M688" s="202"/>
      <c r="N688" s="22"/>
    </row>
    <row r="689" spans="1:22" s="39" customFormat="1" ht="36" outlineLevel="2" x14ac:dyDescent="0.25">
      <c r="A689" s="317" t="s">
        <v>29433</v>
      </c>
      <c r="B689" s="422" t="str">
        <f>VLOOKUP(C689,'SNP1.24+CHU192+DER12.23+FD1.24'!$A$2:$C$50000,2, FALSE)</f>
        <v>ARMAÇÃO DE PILAR OU VIGA DE ESTRUTURA CONVENCIONAL DE CONCRETO ARMADO UTILIZANDO AÇO CA-50 DE 16,0 MM - MONTAGEM. AF_06/2022</v>
      </c>
      <c r="C689" s="38" t="s">
        <v>3228</v>
      </c>
      <c r="D689" s="623" t="str">
        <f>VLOOKUP(C689,'SNP1.24+CHU192+DER12.23+FD1.24'!$A$2:$D$50000,3, FALSE)</f>
        <v>KG</v>
      </c>
      <c r="E689" s="624">
        <f>'MCQ OUR'!E689</f>
        <v>0</v>
      </c>
      <c r="F689" s="625" t="str">
        <f>VLOOKUP(C689,'SNP1.24+CHU192+DER12.23+FD1.24'!$A$2:$D$50000,4, FALSE)</f>
        <v>8,64</v>
      </c>
      <c r="G689" s="424">
        <f t="shared" si="148"/>
        <v>0</v>
      </c>
      <c r="H689" s="425">
        <f t="shared" ca="1" si="149"/>
        <v>0.32779999999999998</v>
      </c>
      <c r="I689" s="426">
        <f t="shared" ca="1" si="150"/>
        <v>11.47</v>
      </c>
      <c r="J689" s="626">
        <f t="shared" ca="1" si="151"/>
        <v>0</v>
      </c>
      <c r="K689" s="603"/>
      <c r="L689" s="156" t="s">
        <v>18513</v>
      </c>
      <c r="M689" s="202"/>
      <c r="N689" s="22"/>
    </row>
    <row r="690" spans="1:22" s="39" customFormat="1" ht="36" outlineLevel="2" x14ac:dyDescent="0.25">
      <c r="A690" s="317" t="s">
        <v>29434</v>
      </c>
      <c r="B690" s="422" t="str">
        <f>VLOOKUP(C690,'SNP1.24+CHU192+DER12.23+FD1.24'!$A$2:$C$50000,2, FALSE)</f>
        <v>ARMAÇÃO DE PILAR OU VIGA DE ESTRUTURA CONVENCIONAL DE CONCRETO ARMADO UTILIZANDO AÇO CA-50 DE 20,0 MM - MONTAGEM. AF_06/2022</v>
      </c>
      <c r="C690" s="38" t="s">
        <v>3229</v>
      </c>
      <c r="D690" s="623" t="str">
        <f>VLOOKUP(C690,'SNP1.24+CHU192+DER12.23+FD1.24'!$A$2:$D$50000,3, FALSE)</f>
        <v>KG</v>
      </c>
      <c r="E690" s="624">
        <f>'MCQ OUR'!E690</f>
        <v>2397</v>
      </c>
      <c r="F690" s="625" t="str">
        <f>VLOOKUP(C690,'SNP1.24+CHU192+DER12.23+FD1.24'!$A$2:$D$50000,4, FALSE)</f>
        <v>9,79</v>
      </c>
      <c r="G690" s="424">
        <f t="shared" si="148"/>
        <v>23466.63</v>
      </c>
      <c r="H690" s="425">
        <f t="shared" ca="1" si="149"/>
        <v>0.32779999999999998</v>
      </c>
      <c r="I690" s="426">
        <f t="shared" ca="1" si="150"/>
        <v>13</v>
      </c>
      <c r="J690" s="626">
        <f t="shared" ca="1" si="151"/>
        <v>31161</v>
      </c>
      <c r="K690" s="603"/>
      <c r="L690" s="156" t="s">
        <v>18513</v>
      </c>
      <c r="M690" s="202"/>
      <c r="N690" s="22"/>
    </row>
    <row r="691" spans="1:22" s="39" customFormat="1" ht="36" outlineLevel="2" x14ac:dyDescent="0.25">
      <c r="A691" s="317" t="s">
        <v>29435</v>
      </c>
      <c r="B691" s="422" t="str">
        <f>VLOOKUP(C691,'SNP1.24+CHU192+DER12.23+FD1.24'!$A$2:$C$50000,2, FALSE)</f>
        <v>ARMAÇÃO DE PILAR OU VIGA DE ESTRUTURA CONVENCIONAL DE CONCRETO ARMADO UTILIZANDO AÇO CA-50 DE 25,0 MM - MONTAGEM. AF_06/2022</v>
      </c>
      <c r="C691" s="38" t="s">
        <v>3230</v>
      </c>
      <c r="D691" s="623" t="str">
        <f>VLOOKUP(C691,'SNP1.24+CHU192+DER12.23+FD1.24'!$A$2:$D$50000,3, FALSE)</f>
        <v>KG</v>
      </c>
      <c r="E691" s="624">
        <f>'MCQ OUR'!E691</f>
        <v>5942</v>
      </c>
      <c r="F691" s="625" t="str">
        <f>VLOOKUP(C691,'SNP1.24+CHU192+DER12.23+FD1.24'!$A$2:$D$50000,4, FALSE)</f>
        <v>9,67</v>
      </c>
      <c r="G691" s="424">
        <f t="shared" si="148"/>
        <v>57459.14</v>
      </c>
      <c r="H691" s="425">
        <f t="shared" ca="1" si="149"/>
        <v>0.32779999999999998</v>
      </c>
      <c r="I691" s="426">
        <f t="shared" ca="1" si="150"/>
        <v>12.84</v>
      </c>
      <c r="J691" s="626">
        <f t="shared" ca="1" si="151"/>
        <v>76295.28</v>
      </c>
      <c r="K691" s="603"/>
      <c r="L691" s="156" t="s">
        <v>18513</v>
      </c>
      <c r="M691" s="202"/>
      <c r="N691" s="22"/>
    </row>
    <row r="692" spans="1:22" s="39" customFormat="1" ht="49.15" customHeight="1" outlineLevel="2" x14ac:dyDescent="0.25">
      <c r="A692" s="317" t="s">
        <v>29436</v>
      </c>
      <c r="B692" s="422" t="str">
        <f>VLOOKUP(C692,'SNP1.24+CHU192+DER12.23+FD1.24'!$A$2:$C$50000,2, FALSE)</f>
        <v xml:space="preserve">CONCRETO USINADO BOMBEAVEL, CLASSE DE RESISTENCIA C40, BRITA 0 E 1, SLUMP = 100 +/- 20 MM, COM BOMBEAMENTO (DISPONIBILIZACAO DE BOMBA), SEM O LANCAMENTO (NBR 8953)                                                                                                                                                                                                                                                                                                                                       </v>
      </c>
      <c r="C692" s="38">
        <v>34479</v>
      </c>
      <c r="D692" s="623" t="str">
        <f>VLOOKUP(C692,'SNP1.24+CHU192+DER12.23+FD1.24'!$A$2:$D$50000,3, FALSE)</f>
        <v xml:space="preserve">M3    </v>
      </c>
      <c r="E692" s="624">
        <f>'MCQ OUR'!E692</f>
        <v>161.54930000000002</v>
      </c>
      <c r="F692" s="625" t="str">
        <f>VLOOKUP(C692,'SNP1.24+CHU192+DER12.23+FD1.24'!$A$2:$D$50000,4, FALSE)</f>
        <v>529,25</v>
      </c>
      <c r="G692" s="424">
        <f t="shared" si="148"/>
        <v>85499.97</v>
      </c>
      <c r="H692" s="425">
        <f t="shared" ca="1" si="149"/>
        <v>0.32779999999999998</v>
      </c>
      <c r="I692" s="426">
        <f t="shared" ca="1" si="150"/>
        <v>702.74</v>
      </c>
      <c r="J692" s="626">
        <f t="shared" ca="1" si="151"/>
        <v>113527.16</v>
      </c>
      <c r="K692" s="603"/>
      <c r="L692" s="156" t="s">
        <v>18501</v>
      </c>
      <c r="M692" s="202"/>
      <c r="N692" s="22"/>
    </row>
    <row r="693" spans="1:22" s="39" customFormat="1" ht="54" customHeight="1" outlineLevel="2" x14ac:dyDescent="0.25">
      <c r="A693" s="317" t="s">
        <v>54632</v>
      </c>
      <c r="B693" s="422" t="str">
        <f>VLOOKUP(C693,'SNP1.24+CHU192+DER12.23+FD1.24'!$A$2:$C$50000,2, FALSE)</f>
        <v>LANÇAMENTO COM USO DE BOMBA, ADENSAMENTO E ACABAMENTO DE CONCRETO EM ESTRUTURAS. AF_02/2022</v>
      </c>
      <c r="C693" s="38" t="s">
        <v>12933</v>
      </c>
      <c r="D693" s="623" t="str">
        <f>VLOOKUP(C693,'SNP1.24+CHU192+DER12.23+FD1.24'!$A$2:$D$50000,3, FALSE)</f>
        <v>M3</v>
      </c>
      <c r="E693" s="624">
        <f>'MCQ OUR'!E693</f>
        <v>161.54930000000002</v>
      </c>
      <c r="F693" s="625" t="str">
        <f>VLOOKUP(C693,'SNP1.24+CHU192+DER12.23+FD1.24'!$A$2:$D$50000,4, FALSE)</f>
        <v>47,37</v>
      </c>
      <c r="G693" s="424">
        <f t="shared" si="148"/>
        <v>7652.59</v>
      </c>
      <c r="H693" s="425">
        <f t="shared" ca="1" si="149"/>
        <v>0.32779999999999998</v>
      </c>
      <c r="I693" s="426">
        <f t="shared" ca="1" si="150"/>
        <v>62.9</v>
      </c>
      <c r="J693" s="626">
        <f t="shared" ca="1" si="151"/>
        <v>10161.450000000001</v>
      </c>
      <c r="K693" s="603"/>
      <c r="L693" s="156" t="s">
        <v>18501</v>
      </c>
      <c r="M693" s="202"/>
      <c r="N693" s="22"/>
    </row>
    <row r="694" spans="1:22" s="40" customFormat="1" ht="12.75" outlineLevel="1" thickBot="1" x14ac:dyDescent="0.25">
      <c r="A694" s="318"/>
      <c r="B694" s="10" t="s">
        <v>9</v>
      </c>
      <c r="C694" s="11"/>
      <c r="D694" s="12"/>
      <c r="E694" s="13"/>
      <c r="F694" s="13"/>
      <c r="G694" s="147">
        <f>SUM(G683:G693)</f>
        <v>343415.89000000007</v>
      </c>
      <c r="H694" s="148"/>
      <c r="I694" s="149"/>
      <c r="J694" s="150">
        <f ca="1">SUM(J683:J693)</f>
        <v>455979.10000000003</v>
      </c>
      <c r="K694" s="185"/>
      <c r="L694" s="209"/>
      <c r="M694" s="204"/>
      <c r="N694" s="16"/>
      <c r="O694" s="39"/>
      <c r="P694" s="39"/>
      <c r="Q694" s="39"/>
      <c r="R694" s="39"/>
      <c r="S694" s="39"/>
      <c r="T694" s="39"/>
      <c r="U694" s="39"/>
      <c r="V694" s="39"/>
    </row>
    <row r="695" spans="1:22" s="34" customFormat="1" ht="14.45" customHeight="1" outlineLevel="1" x14ac:dyDescent="0.25">
      <c r="A695" s="319" t="s">
        <v>54347</v>
      </c>
      <c r="B695" s="627" t="s">
        <v>54298</v>
      </c>
      <c r="C695" s="628"/>
      <c r="D695" s="629"/>
      <c r="E695" s="146"/>
      <c r="F695" s="146"/>
      <c r="G695" s="5"/>
      <c r="H695" s="5"/>
      <c r="I695" s="5"/>
      <c r="J695" s="17"/>
      <c r="K695" s="145"/>
      <c r="L695" s="210"/>
      <c r="M695" s="111"/>
      <c r="N695" s="6"/>
      <c r="O695" s="39"/>
      <c r="P695" s="39"/>
      <c r="Q695" s="39"/>
      <c r="R695" s="39"/>
      <c r="S695" s="39"/>
      <c r="T695" s="39"/>
      <c r="U695" s="39"/>
      <c r="V695" s="39"/>
    </row>
    <row r="696" spans="1:22" s="39" customFormat="1" ht="40.9" customHeight="1" outlineLevel="2" x14ac:dyDescent="0.25">
      <c r="A696" s="317" t="s">
        <v>54349</v>
      </c>
      <c r="B696" s="422" t="str">
        <f>VLOOKUP(C696,'SNP1.24+CHU192+DER12.23+FD1.24'!$A$2:$C$50000,2, FALSE)</f>
        <v>FABRICAÇÃO DE FÔRMA PARA LAJES, EM CHAPA DE MADEIRA COMPENSADA PLASTIFICADA, E = 18 MM. AF_09/2020</v>
      </c>
      <c r="C696" s="38" t="s">
        <v>3098</v>
      </c>
      <c r="D696" s="623" t="str">
        <f>VLOOKUP(C696,'SNP1.24+CHU192+DER12.23+FD1.24'!$A$2:$D$50000,3, FALSE)</f>
        <v>M2</v>
      </c>
      <c r="E696" s="624">
        <f>'MCQ OUR'!E696</f>
        <v>108.45137649642635</v>
      </c>
      <c r="F696" s="625" t="str">
        <f>VLOOKUP(C696,'SNP1.24+CHU192+DER12.23+FD1.24'!$A$2:$D$50000,4, FALSE)</f>
        <v>72,95</v>
      </c>
      <c r="G696" s="424">
        <f t="shared" ref="G696:G703" si="152">ROUND(E696*F696,2)</f>
        <v>7911.53</v>
      </c>
      <c r="H696" s="425">
        <f t="shared" ref="H696:H703" ca="1" si="153">IF(K696="",$G$10,$G$9)</f>
        <v>0.32779999999999998</v>
      </c>
      <c r="I696" s="426">
        <f t="shared" ref="I696:I703" ca="1" si="154">ROUND(F696*H696+F696,2)</f>
        <v>96.86</v>
      </c>
      <c r="J696" s="626">
        <f t="shared" ref="J696:J703" ca="1" si="155">ROUND(E696*I696,2)</f>
        <v>10504.6</v>
      </c>
      <c r="K696" s="603"/>
      <c r="L696" s="156" t="s">
        <v>18501</v>
      </c>
      <c r="M696" s="202"/>
      <c r="N696" s="22"/>
    </row>
    <row r="697" spans="1:22" s="39" customFormat="1" ht="51" customHeight="1" outlineLevel="2" x14ac:dyDescent="0.25">
      <c r="A697" s="317" t="s">
        <v>54633</v>
      </c>
      <c r="B697" s="422" t="str">
        <f>VLOOKUP(C697,'SNP1.24+CHU192+DER12.23+FD1.24'!$A$2:$C$50000,2, FALSE)</f>
        <v xml:space="preserve">TELA DE ACO SOLDADA NERVURADA, CA-60, Q-138, (2,20 KG/M2), DIAMETRO DO FIO = 4,2 MM, LARGURA = 2,45 M, ESPACAMENTO DA MALHA = 10  X 10 CM                                                                                                                                                                                                                                                                                                                                                                 </v>
      </c>
      <c r="C697" s="38">
        <v>7155</v>
      </c>
      <c r="D697" s="623" t="str">
        <f>VLOOKUP(C697,'SNP1.24+CHU192+DER12.23+FD1.24'!$A$2:$D$50000,3, FALSE)</f>
        <v xml:space="preserve">M2    </v>
      </c>
      <c r="E697" s="624">
        <f>'MCQ OUR'!E697</f>
        <v>110.90909090909091</v>
      </c>
      <c r="F697" s="625" t="str">
        <f>VLOOKUP(C697,'SNP1.24+CHU192+DER12.23+FD1.24'!$A$2:$D$50000,4, FALSE)</f>
        <v>16,21</v>
      </c>
      <c r="G697" s="424">
        <f t="shared" si="152"/>
        <v>1797.84</v>
      </c>
      <c r="H697" s="425">
        <f t="shared" ca="1" si="153"/>
        <v>0.32779999999999998</v>
      </c>
      <c r="I697" s="426">
        <f t="shared" ca="1" si="154"/>
        <v>21.52</v>
      </c>
      <c r="J697" s="626">
        <f t="shared" ca="1" si="155"/>
        <v>2386.7600000000002</v>
      </c>
      <c r="K697" s="603"/>
      <c r="L697" s="156" t="s">
        <v>18513</v>
      </c>
      <c r="M697" s="202"/>
      <c r="N697" s="22"/>
    </row>
    <row r="698" spans="1:22" s="39" customFormat="1" ht="49.15" customHeight="1" outlineLevel="2" x14ac:dyDescent="0.25">
      <c r="A698" s="317" t="s">
        <v>54634</v>
      </c>
      <c r="B698" s="422" t="str">
        <f>VLOOKUP(C698,'SNP1.24+CHU192+DER12.23+FD1.24'!$A$2:$C$50000,2, FALSE)</f>
        <v>ARGAMASSA TRAÇO 1:3 (EM VOLUME DE CIMENTO E AREIA MÉDIA ÚMIDA), PREPARO MECÂNICO COM MISTURADOR DE EIXO HORIZONTAL DE 600 KG. AF_08/2019</v>
      </c>
      <c r="C698" s="38" t="s">
        <v>7516</v>
      </c>
      <c r="D698" s="623" t="str">
        <f>VLOOKUP(C698,'SNP1.24+CHU192+DER12.23+FD1.24'!$A$2:$D$50000,3, FALSE)</f>
        <v>M3</v>
      </c>
      <c r="E698" s="624">
        <f>'MCQ OUR'!E698</f>
        <v>1.008</v>
      </c>
      <c r="F698" s="625" t="str">
        <f>VLOOKUP(C698,'SNP1.24+CHU192+DER12.23+FD1.24'!$A$2:$D$50000,4, FALSE)</f>
        <v>406,99</v>
      </c>
      <c r="G698" s="424">
        <f t="shared" si="152"/>
        <v>410.25</v>
      </c>
      <c r="H698" s="425">
        <f t="shared" ca="1" si="153"/>
        <v>0.32779999999999998</v>
      </c>
      <c r="I698" s="426">
        <f t="shared" ca="1" si="154"/>
        <v>540.4</v>
      </c>
      <c r="J698" s="626">
        <f t="shared" ca="1" si="155"/>
        <v>544.72</v>
      </c>
      <c r="K698" s="603"/>
      <c r="L698" s="156" t="s">
        <v>18501</v>
      </c>
      <c r="M698" s="202"/>
      <c r="N698" s="22"/>
    </row>
    <row r="699" spans="1:22" s="39" customFormat="1" ht="49.15" customHeight="1" outlineLevel="2" x14ac:dyDescent="0.25">
      <c r="A699" s="317" t="s">
        <v>54635</v>
      </c>
      <c r="B699" s="422" t="str">
        <f>VLOOKUP(C699,'SNP1.24+CHU192+DER12.23+FD1.24'!$A$2:$C$50000,2, FALSE)</f>
        <v xml:space="preserve">CONCRETO USINADO BOMBEAVEL, CLASSE DE RESISTENCIA C20, COM BRITA 0 E 1, SLUMP = 130 +/- 20 MM, EXCLUI SERVICO DE BOMBEAMENTO (NBR 8953)                                                                                                                                                                                                                                                                                                                                                                   </v>
      </c>
      <c r="C699" s="38">
        <v>38404</v>
      </c>
      <c r="D699" s="623" t="str">
        <f>VLOOKUP(C699,'SNP1.24+CHU192+DER12.23+FD1.24'!$A$2:$D$50000,3, FALSE)</f>
        <v xml:space="preserve">M3    </v>
      </c>
      <c r="E699" s="624">
        <f>'MCQ OUR'!E699</f>
        <v>18.955943999999999</v>
      </c>
      <c r="F699" s="625" t="str">
        <f>VLOOKUP(C699,'SNP1.24+CHU192+DER12.23+FD1.24'!$A$2:$D$50000,4, FALSE)</f>
        <v>450,57</v>
      </c>
      <c r="G699" s="424">
        <f t="shared" si="152"/>
        <v>8540.98</v>
      </c>
      <c r="H699" s="425">
        <f t="shared" ca="1" si="153"/>
        <v>0.32779999999999998</v>
      </c>
      <c r="I699" s="426">
        <f t="shared" ca="1" si="154"/>
        <v>598.27</v>
      </c>
      <c r="J699" s="626">
        <f t="shared" ca="1" si="155"/>
        <v>11340.77</v>
      </c>
      <c r="K699" s="603"/>
      <c r="L699" s="156" t="s">
        <v>18501</v>
      </c>
      <c r="M699" s="202"/>
      <c r="N699" s="22"/>
    </row>
    <row r="700" spans="1:22" s="39" customFormat="1" ht="49.15" customHeight="1" outlineLevel="2" x14ac:dyDescent="0.25">
      <c r="A700" s="317" t="s">
        <v>54636</v>
      </c>
      <c r="B700" s="422" t="str">
        <f>VLOOKUP(C700,'SNP1.24+CHU192+DER12.23+FD1.24'!$A$2:$C$50000,2, FALSE)</f>
        <v xml:space="preserve">CONCRETO USINADO BOMBEAVEL, CLASSE DE RESISTENCIA C25, COM BRITA 0 E 1, SLUMP = 130 +/- 20 MM, EXCLUI SERVICO DE BOMBEAMENTO (NBR 8953)                                                                                                                                                                                                                                                                                                                                                                   </v>
      </c>
      <c r="C700" s="38">
        <v>38405</v>
      </c>
      <c r="D700" s="623" t="str">
        <f>VLOOKUP(C700,'SNP1.24+CHU192+DER12.23+FD1.24'!$A$2:$D$50000,3, FALSE)</f>
        <v xml:space="preserve">M3    </v>
      </c>
      <c r="E700" s="624">
        <f>'MCQ OUR'!E700</f>
        <v>5.3692799999999998</v>
      </c>
      <c r="F700" s="625" t="str">
        <f>VLOOKUP(C700,'SNP1.24+CHU192+DER12.23+FD1.24'!$A$2:$D$50000,4, FALSE)</f>
        <v>464,47</v>
      </c>
      <c r="G700" s="424">
        <f t="shared" si="152"/>
        <v>2493.87</v>
      </c>
      <c r="H700" s="425">
        <f t="shared" ca="1" si="153"/>
        <v>0.32779999999999998</v>
      </c>
      <c r="I700" s="426">
        <f t="shared" ca="1" si="154"/>
        <v>616.72</v>
      </c>
      <c r="J700" s="626">
        <f t="shared" ca="1" si="155"/>
        <v>3311.34</v>
      </c>
      <c r="K700" s="603"/>
      <c r="L700" s="156" t="s">
        <v>18501</v>
      </c>
      <c r="M700" s="202"/>
      <c r="N700" s="22"/>
    </row>
    <row r="701" spans="1:22" s="39" customFormat="1" ht="54" customHeight="1" outlineLevel="2" x14ac:dyDescent="0.25">
      <c r="A701" s="317" t="s">
        <v>54637</v>
      </c>
      <c r="B701" s="422" t="str">
        <f>VLOOKUP(C701,'SNP1.24+CHU192+DER12.23+FD1.24'!$A$2:$C$50000,2, FALSE)</f>
        <v>LANÇAMENTO COM USO DE BOMBA, ADENSAMENTO E ACABAMENTO DE CONCRETO EM ESTRUTURAS. AF_02/2022</v>
      </c>
      <c r="C701" s="38" t="s">
        <v>12933</v>
      </c>
      <c r="D701" s="623" t="str">
        <f>VLOOKUP(C701,'SNP1.24+CHU192+DER12.23+FD1.24'!$A$2:$D$50000,3, FALSE)</f>
        <v>M3</v>
      </c>
      <c r="E701" s="624">
        <f>'MCQ OUR'!E701</f>
        <v>24.325223999999999</v>
      </c>
      <c r="F701" s="625" t="str">
        <f>VLOOKUP(C701,'SNP1.24+CHU192+DER12.23+FD1.24'!$A$2:$D$50000,4, FALSE)</f>
        <v>47,37</v>
      </c>
      <c r="G701" s="424">
        <f t="shared" si="152"/>
        <v>1152.29</v>
      </c>
      <c r="H701" s="425">
        <f t="shared" ca="1" si="153"/>
        <v>0.32779999999999998</v>
      </c>
      <c r="I701" s="426">
        <f t="shared" ca="1" si="154"/>
        <v>62.9</v>
      </c>
      <c r="J701" s="626">
        <f t="shared" ca="1" si="155"/>
        <v>1530.06</v>
      </c>
      <c r="K701" s="603"/>
      <c r="L701" s="156" t="s">
        <v>18501</v>
      </c>
      <c r="M701" s="202"/>
      <c r="N701" s="22"/>
    </row>
    <row r="702" spans="1:22" s="39" customFormat="1" ht="54" customHeight="1" outlineLevel="2" x14ac:dyDescent="0.25">
      <c r="A702" s="317" t="s">
        <v>54638</v>
      </c>
      <c r="B702" s="422" t="str">
        <f>VLOOKUP(C702,'SNP1.24+CHU192+DER12.23+FD1.24'!$A$2:$C$50000,2, FALSE)</f>
        <v>GUINDASTE HIDRÁULICO AUTOPROPELIDO, COM LANÇA TELESCÓPICA 28,80 M, CAPACIDADE MÁXIMA 30 T, POTÊNCIA 97 KW, TRAÇÃO 4 X 4 - MATERIAIS NA OPERAÇÃO. AF_11/2014</v>
      </c>
      <c r="C702" s="38" t="s">
        <v>2290</v>
      </c>
      <c r="D702" s="623" t="str">
        <f>VLOOKUP(C702,'SNP1.24+CHU192+DER12.23+FD1.24'!$A$2:$D$50000,3, FALSE)</f>
        <v>H</v>
      </c>
      <c r="E702" s="624">
        <f>'MCQ OUR'!E702</f>
        <v>66</v>
      </c>
      <c r="F702" s="625" t="str">
        <f>VLOOKUP(C702,'SNP1.24+CHU192+DER12.23+FD1.24'!$A$2:$D$50000,4, FALSE)</f>
        <v>28,46</v>
      </c>
      <c r="G702" s="424">
        <f t="shared" si="152"/>
        <v>1878.36</v>
      </c>
      <c r="H702" s="425">
        <f t="shared" ca="1" si="153"/>
        <v>0.32779999999999998</v>
      </c>
      <c r="I702" s="426">
        <f t="shared" ca="1" si="154"/>
        <v>37.79</v>
      </c>
      <c r="J702" s="626">
        <f t="shared" ca="1" si="155"/>
        <v>2494.14</v>
      </c>
      <c r="K702" s="603"/>
      <c r="L702" s="156" t="s">
        <v>54297</v>
      </c>
      <c r="M702" s="202"/>
      <c r="N702" s="22"/>
    </row>
    <row r="703" spans="1:22" s="39" customFormat="1" ht="36" customHeight="1" outlineLevel="2" x14ac:dyDescent="0.25">
      <c r="A703" s="317" t="s">
        <v>54639</v>
      </c>
      <c r="B703" s="422" t="str">
        <f>VLOOKUP(C703,'SNP1.24+CHU192+DER12.23+FD1.24'!$A$2:$C$50000,2, FALSE)</f>
        <v>OPERADOR DE GUINDASTE COM ENCARGOS COMPLEMENTARES</v>
      </c>
      <c r="C703" s="38" t="s">
        <v>6121</v>
      </c>
      <c r="D703" s="623" t="str">
        <f>VLOOKUP(C703,'SNP1.24+CHU192+DER12.23+FD1.24'!$A$2:$D$50000,3, FALSE)</f>
        <v>H</v>
      </c>
      <c r="E703" s="624">
        <f>'MCQ OUR'!E703</f>
        <v>66</v>
      </c>
      <c r="F703" s="625" t="str">
        <f>VLOOKUP(C703,'SNP1.24+CHU192+DER12.23+FD1.24'!$A$2:$D$50000,4, FALSE)</f>
        <v>25,86</v>
      </c>
      <c r="G703" s="424">
        <f t="shared" si="152"/>
        <v>1706.76</v>
      </c>
      <c r="H703" s="425">
        <f t="shared" ca="1" si="153"/>
        <v>0.32779999999999998</v>
      </c>
      <c r="I703" s="426">
        <f t="shared" ca="1" si="154"/>
        <v>34.340000000000003</v>
      </c>
      <c r="J703" s="626">
        <f t="shared" ca="1" si="155"/>
        <v>2266.44</v>
      </c>
      <c r="K703" s="603"/>
      <c r="L703" s="156" t="s">
        <v>54297</v>
      </c>
      <c r="M703" s="202"/>
      <c r="N703" s="22"/>
    </row>
    <row r="704" spans="1:22" s="40" customFormat="1" ht="12.75" outlineLevel="1" thickBot="1" x14ac:dyDescent="0.25">
      <c r="A704" s="318"/>
      <c r="B704" s="10" t="s">
        <v>9</v>
      </c>
      <c r="C704" s="11"/>
      <c r="D704" s="12"/>
      <c r="E704" s="13"/>
      <c r="F704" s="13"/>
      <c r="G704" s="147">
        <f>SUM(G696:G703)</f>
        <v>25891.879999999997</v>
      </c>
      <c r="H704" s="148"/>
      <c r="I704" s="149"/>
      <c r="J704" s="150">
        <f ca="1">SUM(J696:J703)</f>
        <v>34378.83</v>
      </c>
      <c r="K704" s="185"/>
      <c r="L704" s="209"/>
      <c r="M704" s="204"/>
      <c r="N704" s="16"/>
      <c r="O704" s="39"/>
      <c r="P704" s="39"/>
      <c r="Q704" s="39"/>
      <c r="R704" s="39"/>
      <c r="S704" s="39"/>
      <c r="T704" s="39"/>
      <c r="U704" s="39"/>
      <c r="V704" s="39"/>
    </row>
    <row r="705" spans="1:22" s="34" customFormat="1" outlineLevel="1" x14ac:dyDescent="0.25">
      <c r="A705" s="319" t="s">
        <v>54640</v>
      </c>
      <c r="B705" s="627" t="s">
        <v>54294</v>
      </c>
      <c r="C705" s="628"/>
      <c r="D705" s="629"/>
      <c r="E705" s="146"/>
      <c r="F705" s="146"/>
      <c r="G705" s="5"/>
      <c r="H705" s="5"/>
      <c r="I705" s="5"/>
      <c r="J705" s="17"/>
      <c r="K705" s="145"/>
      <c r="L705" s="210"/>
      <c r="M705" s="111"/>
      <c r="N705" s="6"/>
      <c r="O705" s="39"/>
      <c r="P705" s="39"/>
      <c r="Q705" s="39"/>
      <c r="R705" s="39"/>
      <c r="S705" s="39"/>
      <c r="T705" s="39"/>
      <c r="U705" s="39"/>
      <c r="V705" s="39"/>
    </row>
    <row r="706" spans="1:22" s="39" customFormat="1" ht="54.6" customHeight="1" outlineLevel="2" x14ac:dyDescent="0.25">
      <c r="A706" s="317" t="s">
        <v>54641</v>
      </c>
      <c r="B706" s="422" t="str">
        <f>VLOOKUP(C706,'SNP1.24+CHU192+DER12.23+FD1.24'!$A$2:$C$50000,2, FALSE)</f>
        <v>EXECUÇÃO DE PAVIMENTO COM APLICAÇÃO DE CONCRETO ASFÁLTICO, CAMADA DE ROLAMENTO - EXCLUSIVE CARGA E TRANSPORTE. AF_11/2019</v>
      </c>
      <c r="C706" s="38" t="s">
        <v>5467</v>
      </c>
      <c r="D706" s="623" t="str">
        <f>VLOOKUP(C706,'SNP1.24+CHU192+DER12.23+FD1.24'!$A$2:$D$50000,3, FALSE)</f>
        <v>M3</v>
      </c>
      <c r="E706" s="624">
        <f>'MCQ OUR'!E706</f>
        <v>11.291100000000002</v>
      </c>
      <c r="F706" s="625" t="str">
        <f>VLOOKUP(C706,'SNP1.24+CHU192+DER12.23+FD1.24'!$A$2:$D$50000,4, FALSE)</f>
        <v>1.437,88</v>
      </c>
      <c r="G706" s="424">
        <f t="shared" ref="G706:G712" si="156">ROUND(E706*F706,2)</f>
        <v>16235.25</v>
      </c>
      <c r="H706" s="425">
        <f t="shared" ref="H706:H712" ca="1" si="157">IF(K706="",$G$10,$G$9)</f>
        <v>0.32779999999999998</v>
      </c>
      <c r="I706" s="426">
        <f t="shared" ref="I706:I712" ca="1" si="158">ROUND(F706*H706+F706,2)</f>
        <v>1909.22</v>
      </c>
      <c r="J706" s="626">
        <f t="shared" ref="J706:J712" ca="1" si="159">ROUND(E706*I706,2)</f>
        <v>21557.19</v>
      </c>
      <c r="K706" s="603"/>
      <c r="L706" s="156" t="s">
        <v>18721</v>
      </c>
      <c r="M706" s="202"/>
      <c r="N706" s="22"/>
    </row>
    <row r="707" spans="1:22" s="39" customFormat="1" ht="24" outlineLevel="2" x14ac:dyDescent="0.25">
      <c r="A707" s="317" t="s">
        <v>54642</v>
      </c>
      <c r="B707" s="422" t="str">
        <f>VLOOKUP(C707,'SNP1.24+CHU192+DER12.23+FD1.24'!$A$2:$C$50000,2, FALSE)</f>
        <v>CARGA DE MISTURA ASFÁLTICA EM CAMINHÃO BASCULANTE 10 M³ (UNIDADE: M3). AF_07/2020</v>
      </c>
      <c r="C707" s="38" t="s">
        <v>11399</v>
      </c>
      <c r="D707" s="623" t="str">
        <f>VLOOKUP(C707,'SNP1.24+CHU192+DER12.23+FD1.24'!$A$2:$D$50000,3, FALSE)</f>
        <v>M3</v>
      </c>
      <c r="E707" s="624">
        <f>'MCQ OUR'!E707</f>
        <v>11.291100000000002</v>
      </c>
      <c r="F707" s="625" t="str">
        <f>VLOOKUP(C707,'SNP1.24+CHU192+DER12.23+FD1.24'!$A$2:$D$50000,4, FALSE)</f>
        <v>9,12</v>
      </c>
      <c r="G707" s="424">
        <f t="shared" si="156"/>
        <v>102.97</v>
      </c>
      <c r="H707" s="425">
        <f t="shared" ca="1" si="157"/>
        <v>0.32779999999999998</v>
      </c>
      <c r="I707" s="426">
        <f t="shared" ca="1" si="158"/>
        <v>12.11</v>
      </c>
      <c r="J707" s="626">
        <f t="shared" ca="1" si="159"/>
        <v>136.74</v>
      </c>
      <c r="K707" s="603"/>
      <c r="L707" s="156" t="s">
        <v>16691</v>
      </c>
      <c r="M707" s="202"/>
      <c r="N707" s="22"/>
    </row>
    <row r="708" spans="1:22" s="39" customFormat="1" ht="51" customHeight="1" outlineLevel="2" x14ac:dyDescent="0.25">
      <c r="A708" s="317" t="s">
        <v>54643</v>
      </c>
      <c r="B708" s="422" t="str">
        <f>VLOOKUP(C708,'SNP1.24+CHU192+DER12.23+FD1.24'!$A$2:$C$50000,2, FALSE)</f>
        <v>TRANSPORTE COM CAMINHÃO TANQUE DE TRANSPORTE DE MATERIAL ASFÁLTICO DE 20000 L, EM VIA URBANA EM  REVESTIMENTO PRIMÁRIO (UNIDADE: TXKM). AF_07/2020</v>
      </c>
      <c r="C708" s="38" t="s">
        <v>11363</v>
      </c>
      <c r="D708" s="623" t="str">
        <f>VLOOKUP(C708,'SNP1.24+CHU192+DER12.23+FD1.24'!$A$2:$D$50000,3, FALSE)</f>
        <v>TXKM</v>
      </c>
      <c r="E708" s="624">
        <f>'MCQ OUR'!E708</f>
        <v>677.46600000000001</v>
      </c>
      <c r="F708" s="625" t="str">
        <f>VLOOKUP(C708,'SNP1.24+CHU192+DER12.23+FD1.24'!$A$2:$D$50000,4, FALSE)</f>
        <v>1,97</v>
      </c>
      <c r="G708" s="424">
        <f t="shared" si="156"/>
        <v>1334.61</v>
      </c>
      <c r="H708" s="425">
        <f t="shared" ca="1" si="157"/>
        <v>0.32779999999999998</v>
      </c>
      <c r="I708" s="426">
        <f t="shared" ca="1" si="158"/>
        <v>2.62</v>
      </c>
      <c r="J708" s="626">
        <f t="shared" ca="1" si="159"/>
        <v>1774.96</v>
      </c>
      <c r="K708" s="603"/>
      <c r="L708" s="156" t="s">
        <v>18723</v>
      </c>
      <c r="M708" s="202"/>
      <c r="N708" s="22"/>
    </row>
    <row r="709" spans="1:22" s="39" customFormat="1" ht="22.9" customHeight="1" outlineLevel="2" x14ac:dyDescent="0.25">
      <c r="A709" s="317" t="s">
        <v>54644</v>
      </c>
      <c r="B709" s="422" t="str">
        <f>VLOOKUP(C709,'SNP1.24+CHU192+DER12.23+FD1.24'!$A$2:$C$50000,2, FALSE)</f>
        <v>Imprimação betuminosa ligante</v>
      </c>
      <c r="C709" s="38" t="s">
        <v>36954</v>
      </c>
      <c r="D709" s="623" t="str">
        <f>VLOOKUP(C709,'SNP1.24+CHU192+DER12.23+FD1.24'!$A$2:$D$50000,3, FALSE)</f>
        <v>M2</v>
      </c>
      <c r="E709" s="624">
        <f>'MCQ OUR'!E709</f>
        <v>282.27750000000003</v>
      </c>
      <c r="F709" s="625">
        <f>VLOOKUP(C709,'SNP1.24+CHU192+DER12.23+FD1.24'!$A$2:$D$50000,4, FALSE)</f>
        <v>7.3</v>
      </c>
      <c r="G709" s="424">
        <f t="shared" si="156"/>
        <v>2060.63</v>
      </c>
      <c r="H709" s="425">
        <f t="shared" ca="1" si="157"/>
        <v>0.32779999999999998</v>
      </c>
      <c r="I709" s="426">
        <f t="shared" ca="1" si="158"/>
        <v>9.69</v>
      </c>
      <c r="J709" s="626">
        <f t="shared" ca="1" si="159"/>
        <v>2735.27</v>
      </c>
      <c r="K709" s="603"/>
      <c r="L709" s="156" t="s">
        <v>18722</v>
      </c>
      <c r="M709" s="202" t="s">
        <v>54947</v>
      </c>
      <c r="N709" s="323"/>
    </row>
    <row r="710" spans="1:22" s="39" customFormat="1" ht="63" customHeight="1" outlineLevel="2" x14ac:dyDescent="0.25">
      <c r="A710" s="317" t="s">
        <v>54645</v>
      </c>
      <c r="B710" s="422" t="str">
        <f>VLOOKUP(C710,'SNP1.24+CHU192+DER12.23+FD1.24'!$A$2:$C$50000,2, FALSE)</f>
        <v>PINTURA DE EIXO VIÁRIO SOBRE ASFALTO COM TINTA RETRORREFLETIVA A BASE DE RESINA ACRÍLICA COM MICROESFERAS DE VIDRO, APLICAÇÃO MECÂNICA COM DEMARCADORA AUTOPROPELIDA. AF_05/2021</v>
      </c>
      <c r="C710" s="38" t="s">
        <v>11098</v>
      </c>
      <c r="D710" s="623" t="str">
        <f>VLOOKUP(C710,'SNP1.24+CHU192+DER12.23+FD1.24'!$A$2:$D$50000,3, FALSE)</f>
        <v>M</v>
      </c>
      <c r="E710" s="624">
        <f>'MCQ OUR'!E710</f>
        <v>9.2550000000000008</v>
      </c>
      <c r="F710" s="625" t="str">
        <f>VLOOKUP(C710,'SNP1.24+CHU192+DER12.23+FD1.24'!$A$2:$D$50000,4, FALSE)</f>
        <v>5,86</v>
      </c>
      <c r="G710" s="424">
        <f t="shared" si="156"/>
        <v>54.23</v>
      </c>
      <c r="H710" s="425">
        <f t="shared" ca="1" si="157"/>
        <v>0.32779999999999998</v>
      </c>
      <c r="I710" s="426">
        <f t="shared" ca="1" si="158"/>
        <v>7.78</v>
      </c>
      <c r="J710" s="626">
        <f t="shared" ca="1" si="159"/>
        <v>72</v>
      </c>
      <c r="K710" s="603"/>
      <c r="L710" s="156" t="s">
        <v>18501</v>
      </c>
      <c r="M710" s="202"/>
      <c r="N710" s="22"/>
    </row>
    <row r="711" spans="1:22" s="39" customFormat="1" ht="54" customHeight="1" outlineLevel="2" x14ac:dyDescent="0.25">
      <c r="A711" s="317" t="s">
        <v>54646</v>
      </c>
      <c r="B711" s="422" t="str">
        <f>VLOOKUP(C711,'SNP1.24+CHU192+DER12.23+FD1.24'!$A$2:$C$50000,2, FALSE)</f>
        <v>PINTURA DE FAIXA DE PEDESTRE OU ZEBRADA TINTA RETRORREFLETIVA A BASE DE RESINA ACRÍLICA COM MICROESFERAS DE VIDRO, E = 30 CM, APLICAÇÃO MANUAL. AF_05/2021</v>
      </c>
      <c r="C711" s="38" t="s">
        <v>11096</v>
      </c>
      <c r="D711" s="623" t="str">
        <f>VLOOKUP(C711,'SNP1.24+CHU192+DER12.23+FD1.24'!$A$2:$D$50000,3, FALSE)</f>
        <v>M2</v>
      </c>
      <c r="E711" s="624">
        <f>'MCQ OUR'!E711</f>
        <v>9.2550000000000008</v>
      </c>
      <c r="F711" s="625" t="str">
        <f>VLOOKUP(C711,'SNP1.24+CHU192+DER12.23+FD1.24'!$A$2:$D$50000,4, FALSE)</f>
        <v>29,04</v>
      </c>
      <c r="G711" s="424">
        <f t="shared" si="156"/>
        <v>268.77</v>
      </c>
      <c r="H711" s="425">
        <f t="shared" ca="1" si="157"/>
        <v>0.32779999999999998</v>
      </c>
      <c r="I711" s="426">
        <f t="shared" ca="1" si="158"/>
        <v>38.56</v>
      </c>
      <c r="J711" s="626">
        <f t="shared" ca="1" si="159"/>
        <v>356.87</v>
      </c>
      <c r="K711" s="603"/>
      <c r="L711" s="156" t="s">
        <v>18501</v>
      </c>
      <c r="M711" s="202"/>
      <c r="N711" s="22"/>
    </row>
    <row r="712" spans="1:22" s="39" customFormat="1" ht="49.9" customHeight="1" outlineLevel="2" x14ac:dyDescent="0.25">
      <c r="A712" s="317" t="s">
        <v>54647</v>
      </c>
      <c r="B712" s="422" t="str">
        <f>VLOOKUP(C712,'SNP1.24+CHU192+DER12.23+FD1.24'!$A$2:$C$50000,2, FALSE)</f>
        <v xml:space="preserve">GUARDA CORPO METALICO DE PASSARELA H=0,90M, CONFORME PP-DE-C04/029.            </v>
      </c>
      <c r="C712" s="38" t="s">
        <v>45715</v>
      </c>
      <c r="D712" s="623" t="str">
        <f>VLOOKUP(C712,'SNP1.24+CHU192+DER12.23+FD1.24'!$A$2:$D$50000,3, FALSE)</f>
        <v>m</v>
      </c>
      <c r="E712" s="624">
        <f>'MCQ OUR'!E712</f>
        <v>33.6</v>
      </c>
      <c r="F712" s="625">
        <f>VLOOKUP(C712,'SNP1.24+CHU192+DER12.23+FD1.24'!$A$2:$D$50000,4, FALSE)/1.35</f>
        <v>1225.7777777777776</v>
      </c>
      <c r="G712" s="424">
        <f t="shared" si="156"/>
        <v>41186.129999999997</v>
      </c>
      <c r="H712" s="425">
        <f t="shared" ca="1" si="157"/>
        <v>0.32779999999999998</v>
      </c>
      <c r="I712" s="426">
        <f t="shared" ca="1" si="158"/>
        <v>1627.59</v>
      </c>
      <c r="J712" s="626">
        <f t="shared" ca="1" si="159"/>
        <v>54687.02</v>
      </c>
      <c r="K712" s="603"/>
      <c r="L712" s="156" t="s">
        <v>18501</v>
      </c>
      <c r="M712" s="202" t="s">
        <v>54946</v>
      </c>
      <c r="N712" s="22"/>
    </row>
    <row r="713" spans="1:22" s="40" customFormat="1" ht="12.75" outlineLevel="1" thickBot="1" x14ac:dyDescent="0.25">
      <c r="A713" s="318"/>
      <c r="B713" s="10" t="s">
        <v>9</v>
      </c>
      <c r="C713" s="11"/>
      <c r="D713" s="12"/>
      <c r="E713" s="13"/>
      <c r="F713" s="13"/>
      <c r="G713" s="147">
        <f>SUM(G706:G712)</f>
        <v>61242.59</v>
      </c>
      <c r="H713" s="148"/>
      <c r="I713" s="149"/>
      <c r="J713" s="150">
        <f ca="1">SUM(J706:J712)</f>
        <v>81320.049999999988</v>
      </c>
      <c r="K713" s="185"/>
      <c r="L713" s="209"/>
      <c r="M713" s="204"/>
      <c r="N713" s="16"/>
      <c r="O713" s="39"/>
      <c r="P713" s="39"/>
      <c r="Q713" s="39"/>
      <c r="R713" s="39"/>
      <c r="S713" s="39"/>
      <c r="T713" s="39"/>
      <c r="U713" s="39"/>
      <c r="V713" s="39"/>
    </row>
    <row r="714" spans="1:22" s="33" customFormat="1" ht="17.45" customHeight="1" thickBot="1" x14ac:dyDescent="0.3">
      <c r="A714" s="315">
        <v>2</v>
      </c>
      <c r="B714" s="245" t="s">
        <v>54301</v>
      </c>
      <c r="C714" s="29"/>
      <c r="D714" s="2"/>
      <c r="E714" s="462"/>
      <c r="F714" s="2"/>
      <c r="G714" s="30">
        <f ca="1">G720+G727+G734+G747+G762+G775+G785+G794</f>
        <v>883905.2</v>
      </c>
      <c r="H714" s="2"/>
      <c r="I714" s="2"/>
      <c r="J714" s="31">
        <f ca="1">J720+J727+J734+J747+J762+J775+J785+J794</f>
        <v>1172217.5999999999</v>
      </c>
      <c r="K714" s="186"/>
      <c r="L714" s="15"/>
      <c r="M714" s="23"/>
      <c r="N714" s="15"/>
      <c r="O714" s="39"/>
      <c r="P714" s="39"/>
      <c r="Q714" s="39"/>
      <c r="R714" s="39"/>
      <c r="S714" s="39"/>
      <c r="T714" s="39"/>
      <c r="U714" s="39"/>
      <c r="V714" s="39"/>
    </row>
    <row r="715" spans="1:22" s="34" customFormat="1" outlineLevel="1" x14ac:dyDescent="0.25">
      <c r="A715" s="319" t="s">
        <v>17</v>
      </c>
      <c r="B715" s="627" t="s">
        <v>18502</v>
      </c>
      <c r="C715" s="628"/>
      <c r="D715" s="629"/>
      <c r="E715" s="146"/>
      <c r="F715" s="146"/>
      <c r="G715" s="5"/>
      <c r="H715" s="5"/>
      <c r="I715" s="5"/>
      <c r="J715" s="17"/>
      <c r="K715" s="145"/>
      <c r="L715" s="210"/>
      <c r="M715" s="111"/>
      <c r="N715" s="6"/>
      <c r="O715" s="39"/>
      <c r="P715" s="39"/>
      <c r="Q715" s="39"/>
      <c r="R715" s="39"/>
      <c r="S715" s="39"/>
      <c r="T715" s="39"/>
      <c r="U715" s="39"/>
      <c r="V715" s="39"/>
    </row>
    <row r="716" spans="1:22" s="39" customFormat="1" ht="36" outlineLevel="2" x14ac:dyDescent="0.25">
      <c r="A716" s="317" t="s">
        <v>25</v>
      </c>
      <c r="B716" s="422" t="str">
        <f>VLOOKUP(C716,'SNP1.24+CHU192+DER12.23+FD1.24'!$A$2:$C$50000,2, FALSE)</f>
        <v>DEMOLIÇÃO DE LAJES, EM CONCRETO ARMADO, DE FORMA MECANIZADA COM MARTELETE, SEM REAPROVEITAMENTO. AF_09/2023</v>
      </c>
      <c r="C716" s="38" t="s">
        <v>5956</v>
      </c>
      <c r="D716" s="623" t="str">
        <f>VLOOKUP(C716,'SNP1.24+CHU192+DER12.23+FD1.24'!$A$2:$D$50000,3, FALSE)</f>
        <v>M3</v>
      </c>
      <c r="E716" s="624">
        <f>'MCQ OUR'!E716</f>
        <v>144.56</v>
      </c>
      <c r="F716" s="625" t="str">
        <f>VLOOKUP(C716,'SNP1.24+CHU192+DER12.23+FD1.24'!$A$2:$D$50000,4, FALSE)</f>
        <v>90,11</v>
      </c>
      <c r="G716" s="424">
        <f>ROUND(E716*F716,2)</f>
        <v>13026.3</v>
      </c>
      <c r="H716" s="425">
        <f ca="1">IF(K716="",$G$10,$G$9)</f>
        <v>0.32779999999999998</v>
      </c>
      <c r="I716" s="426">
        <f ca="1">ROUND(F716*H716+F716,2)</f>
        <v>119.65</v>
      </c>
      <c r="J716" s="626">
        <f ca="1">ROUND(E716*I716,2)</f>
        <v>17296.599999999999</v>
      </c>
      <c r="K716" s="603"/>
      <c r="L716" s="156" t="s">
        <v>29437</v>
      </c>
      <c r="M716" s="202"/>
      <c r="N716" s="22"/>
    </row>
    <row r="717" spans="1:22" s="39" customFormat="1" ht="60" customHeight="1" outlineLevel="2" x14ac:dyDescent="0.25">
      <c r="A717" s="317" t="s">
        <v>29446</v>
      </c>
      <c r="B717" s="422" t="str">
        <f>VLOOKUP(C717,'SNP1.24+CHU192+DER12.23+FD1.24'!$A$2:$C$50000,2, FALSE)</f>
        <v>CARGA, MANOBRA E DESCARGA DE ENTULHO EM CAMINHÃO BASCULANTE 10 M³ - CARGA COM ESCAVADEIRA HIDRÁULICA  (CAÇAMBA DE 0,80 M³ / 111 HP) E DESCARGA LIVRE (UNIDADE: M3). AF_07/2020</v>
      </c>
      <c r="C717" s="38" t="s">
        <v>11391</v>
      </c>
      <c r="D717" s="623" t="str">
        <f>VLOOKUP(C717,'SNP1.24+CHU192+DER12.23+FD1.24'!$A$2:$D$50000,3, FALSE)</f>
        <v>M3</v>
      </c>
      <c r="E717" s="624">
        <f>'MCQ OUR'!E717</f>
        <v>180.7</v>
      </c>
      <c r="F717" s="625" t="str">
        <f>VLOOKUP(C717,'SNP1.24+CHU192+DER12.23+FD1.24'!$A$2:$D$50000,4, FALSE)</f>
        <v>9,05</v>
      </c>
      <c r="G717" s="424">
        <f>ROUND(E717*F717,2)</f>
        <v>1635.34</v>
      </c>
      <c r="H717" s="425">
        <f ca="1">IF(K717="",$G$10,$G$9)</f>
        <v>0.32779999999999998</v>
      </c>
      <c r="I717" s="426">
        <f ca="1">ROUND(F717*H717+F717,2)</f>
        <v>12.02</v>
      </c>
      <c r="J717" s="626">
        <f ca="1">ROUND(E717*I717,2)</f>
        <v>2172.0100000000002</v>
      </c>
      <c r="K717" s="603"/>
      <c r="L717" s="156" t="s">
        <v>18504</v>
      </c>
      <c r="M717" s="202"/>
      <c r="N717" s="22"/>
    </row>
    <row r="718" spans="1:22" s="39" customFormat="1" ht="38.450000000000003" customHeight="1" outlineLevel="2" x14ac:dyDescent="0.25">
      <c r="A718" s="317" t="s">
        <v>29447</v>
      </c>
      <c r="B718" s="422" t="str">
        <f>VLOOKUP(C718,'SNP1.24+CHU192+DER12.23+FD1.24'!$A$2:$C$50000,2, FALSE)</f>
        <v>TRANSPORTE COM CAMINHÃO BASCULANTE DE 10 M³, EM VIA URBANA PAVIMENTADA, DMT ATÉ 30 KM (UNIDADE: M3XKM). AF_07/2020</v>
      </c>
      <c r="C718" s="38" t="s">
        <v>6023</v>
      </c>
      <c r="D718" s="623" t="str">
        <f>VLOOKUP(C718,'SNP1.24+CHU192+DER12.23+FD1.24'!$A$2:$D$50000,3, FALSE)</f>
        <v>M3XKM</v>
      </c>
      <c r="E718" s="624">
        <f>'MCQ OUR'!E718</f>
        <v>1754.597</v>
      </c>
      <c r="F718" s="625" t="str">
        <f>VLOOKUP(C718,'SNP1.24+CHU192+DER12.23+FD1.24'!$A$2:$D$50000,4, FALSE)</f>
        <v>2,49</v>
      </c>
      <c r="G718" s="424">
        <f>ROUND(E718*F718,2)</f>
        <v>4368.95</v>
      </c>
      <c r="H718" s="425">
        <f ca="1">IF(K718="",$G$10,$G$9)</f>
        <v>0.32779999999999998</v>
      </c>
      <c r="I718" s="426">
        <f ca="1">ROUND(F718*H718+F718,2)</f>
        <v>3.31</v>
      </c>
      <c r="J718" s="626">
        <f ca="1">ROUND(E718*I718,2)</f>
        <v>5807.72</v>
      </c>
      <c r="K718" s="603"/>
      <c r="L718" s="156" t="s">
        <v>29438</v>
      </c>
      <c r="M718" s="202"/>
      <c r="N718" s="22"/>
    </row>
    <row r="719" spans="1:22" s="39" customFormat="1" ht="24" outlineLevel="2" x14ac:dyDescent="0.25">
      <c r="A719" s="317" t="s">
        <v>11832</v>
      </c>
      <c r="B719" s="422" t="str">
        <f>VLOOKUP(C719,'SNP1.24+CHU192+DER12.23+FD1.24'!$A$2:$C$50000,2, FALSE)</f>
        <v>ESPALHAMENTO DE MATERIAL COM TRATOR DE ESTEIRAS. AF_11/2019</v>
      </c>
      <c r="C719" s="38" t="s">
        <v>7366</v>
      </c>
      <c r="D719" s="623" t="str">
        <f>VLOOKUP(C719,'SNP1.24+CHU192+DER12.23+FD1.24'!$A$2:$D$50000,3, FALSE)</f>
        <v>M3</v>
      </c>
      <c r="E719" s="624">
        <f>'MCQ OUR'!E719</f>
        <v>180.7</v>
      </c>
      <c r="F719" s="625" t="str">
        <f>VLOOKUP(C719,'SNP1.24+CHU192+DER12.23+FD1.24'!$A$2:$D$50000,4, FALSE)</f>
        <v>1,45</v>
      </c>
      <c r="G719" s="424">
        <f>ROUND(E719*F719,2)</f>
        <v>262.02</v>
      </c>
      <c r="H719" s="425">
        <f ca="1">IF(K719="",$G$10,$G$9)</f>
        <v>0.32779999999999998</v>
      </c>
      <c r="I719" s="426">
        <f ca="1">ROUND(F719*H719+F719,2)</f>
        <v>1.93</v>
      </c>
      <c r="J719" s="626">
        <f ca="1">ROUND(E719*I719,2)</f>
        <v>348.75</v>
      </c>
      <c r="K719" s="603"/>
      <c r="L719" s="156" t="s">
        <v>11833</v>
      </c>
      <c r="M719" s="202"/>
      <c r="N719" s="22"/>
    </row>
    <row r="720" spans="1:22" s="40" customFormat="1" ht="12.75" outlineLevel="1" thickBot="1" x14ac:dyDescent="0.25">
      <c r="A720" s="318"/>
      <c r="B720" s="10" t="s">
        <v>9</v>
      </c>
      <c r="C720" s="11"/>
      <c r="D720" s="12"/>
      <c r="E720" s="13"/>
      <c r="F720" s="13"/>
      <c r="G720" s="147">
        <f>SUM(G716:G719)</f>
        <v>19292.61</v>
      </c>
      <c r="H720" s="148"/>
      <c r="I720" s="149"/>
      <c r="J720" s="150">
        <f ca="1">SUM(J716:J719)</f>
        <v>25625.08</v>
      </c>
      <c r="K720" s="185"/>
      <c r="L720" s="209"/>
      <c r="M720" s="204"/>
      <c r="N720" s="16"/>
      <c r="O720" s="39"/>
      <c r="P720" s="39"/>
      <c r="Q720" s="39"/>
      <c r="R720" s="39"/>
      <c r="S720" s="39"/>
      <c r="T720" s="39"/>
      <c r="U720" s="39"/>
      <c r="V720" s="39"/>
    </row>
    <row r="721" spans="1:22" s="34" customFormat="1" ht="14.45" customHeight="1" outlineLevel="1" x14ac:dyDescent="0.25">
      <c r="A721" s="319" t="s">
        <v>12533</v>
      </c>
      <c r="B721" s="627" t="s">
        <v>29518</v>
      </c>
      <c r="C721" s="628"/>
      <c r="D721" s="629"/>
      <c r="E721" s="146"/>
      <c r="F721" s="146"/>
      <c r="G721" s="5"/>
      <c r="H721" s="5"/>
      <c r="I721" s="5"/>
      <c r="J721" s="17"/>
      <c r="K721" s="145"/>
      <c r="L721" s="210"/>
      <c r="M721" s="111"/>
      <c r="N721" s="6"/>
      <c r="O721" s="39"/>
      <c r="P721" s="39"/>
      <c r="Q721" s="39"/>
      <c r="R721" s="39"/>
      <c r="S721" s="39"/>
      <c r="T721" s="39"/>
      <c r="U721" s="39"/>
      <c r="V721" s="39"/>
    </row>
    <row r="722" spans="1:22" s="39" customFormat="1" ht="66.599999999999994" customHeight="1" outlineLevel="2" x14ac:dyDescent="0.25">
      <c r="A722" s="317" t="s">
        <v>8558</v>
      </c>
      <c r="B722" s="422" t="str">
        <f>VLOOKUP(C722,'SNP1.24+CHU192+DER12.23+FD1.24'!$A$2:$C$50000,2, FALSE)</f>
        <v>ESCAVAÇÃO MECANIZADA DE VALA COM PROF. ATÉ 1,5 M (MÉDIA MONTANTE E JUSANTE/UMA COMPOSIÇÃO POR TRECHO), ESCAVADEIRA (0,8 M3), LARG. DE 1,5 M A 2,5 M, EM SOLO DE 2A CATEGORIA, EM LOCAIS COM ALTO NÍVEL DE INTERFERÊNCIA. AF_02/2021</v>
      </c>
      <c r="C722" s="38" t="s">
        <v>10825</v>
      </c>
      <c r="D722" s="623" t="str">
        <f>VLOOKUP(C722,'SNP1.24+CHU192+DER12.23+FD1.24'!$A$2:$D$50000,3, FALSE)</f>
        <v>M3</v>
      </c>
      <c r="E722" s="624">
        <f>'MCQ OUR'!E722</f>
        <v>883.34999999999991</v>
      </c>
      <c r="F722" s="625" t="str">
        <f>VLOOKUP(C722,'SNP1.24+CHU192+DER12.23+FD1.24'!$A$2:$D$50000,4, FALSE)</f>
        <v>14,60</v>
      </c>
      <c r="G722" s="424">
        <f>ROUND(E722*F722,2)</f>
        <v>12896.91</v>
      </c>
      <c r="H722" s="425">
        <f ca="1">IF(K722="",$G$10,$G$9)</f>
        <v>0.32779999999999998</v>
      </c>
      <c r="I722" s="426">
        <f ca="1">ROUND(F722*H722+F722,2)</f>
        <v>19.39</v>
      </c>
      <c r="J722" s="626">
        <f ca="1">ROUND(E722*I722,2)</f>
        <v>17128.16</v>
      </c>
      <c r="K722" s="603"/>
      <c r="L722" s="156" t="s">
        <v>29439</v>
      </c>
      <c r="M722" s="202"/>
      <c r="N722" s="22"/>
    </row>
    <row r="723" spans="1:22" s="39" customFormat="1" ht="37.9" customHeight="1" outlineLevel="2" x14ac:dyDescent="0.25">
      <c r="A723" s="317" t="s">
        <v>12537</v>
      </c>
      <c r="B723" s="422" t="str">
        <f>VLOOKUP(C723,'SNP1.24+CHU192+DER12.23+FD1.24'!$A$2:$C$50000,2, FALSE)</f>
        <v>REATERRO MECANIZADO DE VALA COM MINICARREGADEIRA, COM COMPACTADOR DE SOLOS DE PERCUSSÃO. AF_08/2023</v>
      </c>
      <c r="C723" s="38" t="s">
        <v>18240</v>
      </c>
      <c r="D723" s="623" t="str">
        <f>VLOOKUP(C723,'SNP1.24+CHU192+DER12.23+FD1.24'!$A$2:$D$50000,3, FALSE)</f>
        <v>M3</v>
      </c>
      <c r="E723" s="624">
        <f>'MCQ OUR'!E723</f>
        <v>658.05</v>
      </c>
      <c r="F723" s="625" t="str">
        <f>VLOOKUP(C723,'SNP1.24+CHU192+DER12.23+FD1.24'!$A$2:$D$50000,4, FALSE)</f>
        <v>26,91</v>
      </c>
      <c r="G723" s="424">
        <f>ROUND(E723*F723,2)</f>
        <v>17708.13</v>
      </c>
      <c r="H723" s="425">
        <f ca="1">IF(K723="",$G$10,$G$9)</f>
        <v>0.32779999999999998</v>
      </c>
      <c r="I723" s="426">
        <f ca="1">ROUND(F723*H723+F723,2)</f>
        <v>35.729999999999997</v>
      </c>
      <c r="J723" s="626">
        <f ca="1">ROUND(E723*I723,2)</f>
        <v>23512.13</v>
      </c>
      <c r="K723" s="603"/>
      <c r="L723" s="156" t="s">
        <v>54314</v>
      </c>
      <c r="M723" s="202"/>
      <c r="N723" s="22"/>
    </row>
    <row r="724" spans="1:22" s="39" customFormat="1" ht="58.15" customHeight="1" outlineLevel="2" x14ac:dyDescent="0.25">
      <c r="A724" s="317" t="s">
        <v>14600</v>
      </c>
      <c r="B724" s="422" t="str">
        <f>VLOOKUP(C724,'SNP1.24+CHU192+DER12.23+FD1.24'!$A$2:$C$50000,2, FALSE)</f>
        <v>CARGA, MANOBRA E DESCARGA DE SOLOS E MATERIAIS GRANULARES EM CAMINHÃO BASCULANTE 10 M³ - CARGA COM ESCAVADEIRA HIDRÁULICA (CAÇAMBA DE 1,20 M³ / 155 HP) E DESCARGA LIVRE (UNIDADE: M3). AF_07/2020</v>
      </c>
      <c r="C724" s="38" t="s">
        <v>11383</v>
      </c>
      <c r="D724" s="623" t="str">
        <f>VLOOKUP(C724,'SNP1.24+CHU192+DER12.23+FD1.24'!$A$2:$D$50000,3, FALSE)</f>
        <v>M3</v>
      </c>
      <c r="E724" s="624">
        <f>'MCQ OUR'!E724</f>
        <v>281.62499999999994</v>
      </c>
      <c r="F724" s="625" t="str">
        <f>VLOOKUP(C724,'SNP1.24+CHU192+DER12.23+FD1.24'!$A$2:$D$50000,4, FALSE)</f>
        <v>7,00</v>
      </c>
      <c r="G724" s="424">
        <f>ROUND(E724*F724,2)</f>
        <v>1971.38</v>
      </c>
      <c r="H724" s="425">
        <f ca="1">IF(K724="",$G$10,$G$9)</f>
        <v>0.32779999999999998</v>
      </c>
      <c r="I724" s="426">
        <f ca="1">ROUND(F724*H724+F724,2)</f>
        <v>9.2899999999999991</v>
      </c>
      <c r="J724" s="626">
        <f ca="1">ROUND(E724*I724,2)</f>
        <v>2616.3000000000002</v>
      </c>
      <c r="K724" s="603"/>
      <c r="L724" s="156" t="s">
        <v>18520</v>
      </c>
      <c r="M724" s="202"/>
      <c r="N724" s="22"/>
    </row>
    <row r="725" spans="1:22" s="39" customFormat="1" ht="42.6" customHeight="1" outlineLevel="2" x14ac:dyDescent="0.25">
      <c r="A725" s="317" t="s">
        <v>14601</v>
      </c>
      <c r="B725" s="422" t="str">
        <f>VLOOKUP(C725,'SNP1.24+CHU192+DER12.23+FD1.24'!$A$2:$C$50000,2, FALSE)</f>
        <v>TRANSPORTE COM CAMINHÃO BASCULANTE DE 10 M³, EM VIA URBANA PAVIMENTADA, DMT ATÉ 30 KM (UNIDADE: M3XKM). AF_07/2020</v>
      </c>
      <c r="C725" s="38" t="s">
        <v>6023</v>
      </c>
      <c r="D725" s="623" t="str">
        <f>VLOOKUP(C725,'SNP1.24+CHU192+DER12.23+FD1.24'!$A$2:$D$50000,3, FALSE)</f>
        <v>M3XKM</v>
      </c>
      <c r="E725" s="624">
        <f>'MCQ OUR'!E725</f>
        <v>2734.5787499999997</v>
      </c>
      <c r="F725" s="625" t="str">
        <f>VLOOKUP(C725,'SNP1.24+CHU192+DER12.23+FD1.24'!$A$2:$D$50000,4, FALSE)</f>
        <v>2,49</v>
      </c>
      <c r="G725" s="424">
        <f>ROUND(E725*F725,2)</f>
        <v>6809.1</v>
      </c>
      <c r="H725" s="425">
        <f ca="1">IF(K725="",$G$10,$G$9)</f>
        <v>0.32779999999999998</v>
      </c>
      <c r="I725" s="426">
        <f ca="1">ROUND(F725*H725+F725,2)</f>
        <v>3.31</v>
      </c>
      <c r="J725" s="626">
        <f ca="1">ROUND(E725*I725,2)</f>
        <v>9051.4599999999991</v>
      </c>
      <c r="K725" s="603"/>
      <c r="L725" s="156" t="s">
        <v>29438</v>
      </c>
      <c r="M725" s="202"/>
      <c r="N725" s="22"/>
    </row>
    <row r="726" spans="1:22" s="39" customFormat="1" ht="28.9" customHeight="1" outlineLevel="2" x14ac:dyDescent="0.25">
      <c r="A726" s="317" t="s">
        <v>14602</v>
      </c>
      <c r="B726" s="422" t="str">
        <f>VLOOKUP(C726,'SNP1.24+CHU192+DER12.23+FD1.24'!$A$2:$C$50000,2, FALSE)</f>
        <v>ESPALHAMENTO DE MATERIAL COM TRATOR DE ESTEIRAS. AF_11/2019</v>
      </c>
      <c r="C726" s="38" t="s">
        <v>7366</v>
      </c>
      <c r="D726" s="623" t="str">
        <f>VLOOKUP(C726,'SNP1.24+CHU192+DER12.23+FD1.24'!$A$2:$D$50000,3, FALSE)</f>
        <v>M3</v>
      </c>
      <c r="E726" s="624">
        <f>'MCQ OUR'!E726</f>
        <v>281.62499999999994</v>
      </c>
      <c r="F726" s="625" t="str">
        <f>VLOOKUP(C726,'SNP1.24+CHU192+DER12.23+FD1.24'!$A$2:$D$50000,4, FALSE)</f>
        <v>1,45</v>
      </c>
      <c r="G726" s="424">
        <f>ROUND(E726*F726,2)</f>
        <v>408.36</v>
      </c>
      <c r="H726" s="425">
        <f ca="1">IF(K726="",$G$10,$G$9)</f>
        <v>0.32779999999999998</v>
      </c>
      <c r="I726" s="426">
        <f ca="1">ROUND(F726*H726+F726,2)</f>
        <v>1.93</v>
      </c>
      <c r="J726" s="626">
        <f ca="1">ROUND(E726*I726,2)</f>
        <v>543.54</v>
      </c>
      <c r="K726" s="603"/>
      <c r="L726" s="156" t="s">
        <v>11833</v>
      </c>
      <c r="M726" s="202"/>
      <c r="N726" s="22"/>
    </row>
    <row r="727" spans="1:22" s="40" customFormat="1" ht="12.75" outlineLevel="1" thickBot="1" x14ac:dyDescent="0.25">
      <c r="A727" s="318"/>
      <c r="B727" s="10" t="s">
        <v>9</v>
      </c>
      <c r="C727" s="11"/>
      <c r="D727" s="12"/>
      <c r="E727" s="13"/>
      <c r="F727" s="13"/>
      <c r="G727" s="147">
        <f>SUM(G722:G726)</f>
        <v>39793.880000000005</v>
      </c>
      <c r="H727" s="148"/>
      <c r="I727" s="149"/>
      <c r="J727" s="150">
        <f ca="1">SUM(J722:J726)</f>
        <v>52851.590000000004</v>
      </c>
      <c r="K727" s="185"/>
      <c r="L727" s="209"/>
      <c r="M727" s="204"/>
      <c r="N727" s="16"/>
      <c r="O727" s="39"/>
      <c r="P727" s="39"/>
      <c r="Q727" s="39"/>
      <c r="R727" s="39"/>
      <c r="S727" s="39"/>
      <c r="T727" s="39"/>
      <c r="U727" s="39"/>
      <c r="V727" s="39"/>
    </row>
    <row r="728" spans="1:22" s="34" customFormat="1" outlineLevel="1" x14ac:dyDescent="0.25">
      <c r="A728" s="319" t="s">
        <v>12534</v>
      </c>
      <c r="B728" s="627" t="s">
        <v>29519</v>
      </c>
      <c r="C728" s="628"/>
      <c r="D728" s="629"/>
      <c r="E728" s="146"/>
      <c r="F728" s="146"/>
      <c r="G728" s="5"/>
      <c r="H728" s="5"/>
      <c r="I728" s="5"/>
      <c r="J728" s="17"/>
      <c r="K728" s="145"/>
      <c r="L728" s="210"/>
      <c r="M728" s="111"/>
      <c r="N728" s="6"/>
      <c r="O728" s="39"/>
      <c r="P728" s="39"/>
      <c r="Q728" s="39"/>
      <c r="R728" s="39"/>
      <c r="S728" s="39"/>
      <c r="T728" s="39"/>
      <c r="U728" s="39"/>
      <c r="V728" s="39"/>
    </row>
    <row r="729" spans="1:22" s="39" customFormat="1" ht="46.15" customHeight="1" outlineLevel="2" x14ac:dyDescent="0.25">
      <c r="A729" s="317" t="s">
        <v>12535</v>
      </c>
      <c r="B729" s="422" t="str">
        <f>VLOOKUP(C729,'SNP1.24+CHU192+DER12.23+FD1.24'!$A$2:$C$50000,2, FALSE)</f>
        <v>EXECUÇÃO E COMPACTAÇÃO DE BASE E OU SUB BASE PARA PAVIMENTAÇÃO DE BRITA GRADUADA SIMPLES - EXCLUSIVE CARGA E TRANSPORTE. AF_11/2019</v>
      </c>
      <c r="C729" s="38" t="s">
        <v>5443</v>
      </c>
      <c r="D729" s="623" t="str">
        <f>VLOOKUP(C729,'SNP1.24+CHU192+DER12.23+FD1.24'!$A$2:$D$50000,3, FALSE)</f>
        <v>M3</v>
      </c>
      <c r="E729" s="624">
        <f>'MCQ OUR'!E729</f>
        <v>5.52</v>
      </c>
      <c r="F729" s="625" t="str">
        <f>VLOOKUP(C729,'SNP1.24+CHU192+DER12.23+FD1.24'!$A$2:$D$50000,4, FALSE)</f>
        <v>126,53</v>
      </c>
      <c r="G729" s="424">
        <f>ROUND(E729*F729,2)</f>
        <v>698.45</v>
      </c>
      <c r="H729" s="425">
        <f ca="1">IF(K729="",$G$10,$G$9)</f>
        <v>0.32779999999999998</v>
      </c>
      <c r="I729" s="426">
        <f ca="1">ROUND(F729*H729+F729,2)</f>
        <v>168.01</v>
      </c>
      <c r="J729" s="626">
        <f ca="1">ROUND(E729*I729,2)</f>
        <v>927.42</v>
      </c>
      <c r="K729" s="603"/>
      <c r="L729" s="156" t="s">
        <v>29440</v>
      </c>
      <c r="M729" s="202"/>
      <c r="N729" s="22"/>
    </row>
    <row r="730" spans="1:22" s="39" customFormat="1" ht="58.9" customHeight="1" outlineLevel="2" x14ac:dyDescent="0.25">
      <c r="A730" s="317" t="s">
        <v>12536</v>
      </c>
      <c r="B730" s="422" t="str">
        <f>VLOOKUP(C730,'SNP1.24+CHU192+DER12.23+FD1.24'!$A$2:$C$50000,2, FALSE)</f>
        <v>GEOTÊXTIL NÃO TECIDO 100% POLIÉSTER, RESISTÊNCIA A TRAÇÃO DE 9 KN/M (RT - 9), INSTALADO EM DRENO - FORNECIMENTO E INSTALAÇÃO. AF_07/2021</v>
      </c>
      <c r="C730" s="38" t="s">
        <v>8842</v>
      </c>
      <c r="D730" s="623" t="str">
        <f>VLOOKUP(C730,'SNP1.24+CHU192+DER12.23+FD1.24'!$A$2:$D$50000,3, FALSE)</f>
        <v>M2</v>
      </c>
      <c r="E730" s="624">
        <f>'MCQ OUR'!E730</f>
        <v>856.19999999999982</v>
      </c>
      <c r="F730" s="625" t="str">
        <f>VLOOKUP(C730,'SNP1.24+CHU192+DER12.23+FD1.24'!$A$2:$D$50000,4, FALSE)</f>
        <v>10,02</v>
      </c>
      <c r="G730" s="424">
        <f>ROUND(E730*F730,2)</f>
        <v>8579.1200000000008</v>
      </c>
      <c r="H730" s="425">
        <f ca="1">IF(K730="",$G$10,$G$9)</f>
        <v>0.32779999999999998</v>
      </c>
      <c r="I730" s="426">
        <f ca="1">ROUND(F730*H730+F730,2)</f>
        <v>13.3</v>
      </c>
      <c r="J730" s="626">
        <f ca="1">ROUND(E730*I730,2)</f>
        <v>11387.46</v>
      </c>
      <c r="K730" s="603"/>
      <c r="L730" s="156" t="s">
        <v>29520</v>
      </c>
      <c r="M730" s="202"/>
      <c r="N730" s="22"/>
    </row>
    <row r="731" spans="1:22" s="39" customFormat="1" ht="46.15" customHeight="1" outlineLevel="2" x14ac:dyDescent="0.25">
      <c r="A731" s="317" t="s">
        <v>16692</v>
      </c>
      <c r="B731" s="422" t="str">
        <f>VLOOKUP(C731,'SNP1.24+CHU192+DER12.23+FD1.24'!$A$2:$C$50000,2, FALSE)</f>
        <v xml:space="preserve">PEDRA DE MAO OU PEDRA RACHAO PARA ARRIMO/FUNDACAO (POSTO PEDREIRA/FORNECEDOR, SEM FRETE)                                                                                                                                                                                                                                                                                                                                                                                                                  </v>
      </c>
      <c r="C731" s="38">
        <v>4730</v>
      </c>
      <c r="D731" s="623" t="str">
        <f>VLOOKUP(C731,'SNP1.24+CHU192+DER12.23+FD1.24'!$A$2:$D$50000,3, FALSE)</f>
        <v xml:space="preserve">M3    </v>
      </c>
      <c r="E731" s="624">
        <f>'MCQ OUR'!E731</f>
        <v>226.8</v>
      </c>
      <c r="F731" s="625" t="str">
        <f>VLOOKUP(C731,'SNP1.24+CHU192+DER12.23+FD1.24'!$A$2:$D$50000,4, FALSE)</f>
        <v>65,45</v>
      </c>
      <c r="G731" s="424">
        <f>ROUND(E731*F731,2)</f>
        <v>14844.06</v>
      </c>
      <c r="H731" s="425">
        <f ca="1">IF(K731="",$G$10,$G$9)</f>
        <v>0.32779999999999998</v>
      </c>
      <c r="I731" s="426">
        <f ca="1">ROUND(F731*H731+F731,2)</f>
        <v>86.9</v>
      </c>
      <c r="J731" s="626">
        <f ca="1">ROUND(E731*I731,2)</f>
        <v>19708.919999999998</v>
      </c>
      <c r="K731" s="603"/>
      <c r="L731" s="156" t="s">
        <v>29440</v>
      </c>
      <c r="M731" s="202"/>
      <c r="N731" s="22"/>
    </row>
    <row r="732" spans="1:22" s="39" customFormat="1" ht="65.45" customHeight="1" outlineLevel="2" x14ac:dyDescent="0.25">
      <c r="A732" s="317" t="s">
        <v>18511</v>
      </c>
      <c r="B732" s="422" t="str">
        <f>VLOOKUP(C732,'SNP1.24+CHU192+DER12.23+FD1.24'!$A$2:$C$50000,2, FALSE)</f>
        <v>CARGA, MANOBRA E DESCARGA DE SOLOS E MATERIAIS GRANULARES EM CAMINHÃO BASCULANTE 10 M³ - CARGA COM PÁ CARREGADEIRA (CAÇAMBA DE 1,7 A 2,8 M³ / 128 HP) E DESCARGA LIVRE (UNIDADE: M3). AF_07/2020</v>
      </c>
      <c r="C732" s="38" t="s">
        <v>11353</v>
      </c>
      <c r="D732" s="623" t="str">
        <f>VLOOKUP(C732,'SNP1.24+CHU192+DER12.23+FD1.24'!$A$2:$D$50000,3, FALSE)</f>
        <v>M3</v>
      </c>
      <c r="E732" s="624">
        <f>'MCQ OUR'!E732</f>
        <v>226.8</v>
      </c>
      <c r="F732" s="625" t="str">
        <f>VLOOKUP(C732,'SNP1.24+CHU192+DER12.23+FD1.24'!$A$2:$D$50000,4, FALSE)</f>
        <v>8,59</v>
      </c>
      <c r="G732" s="424">
        <f>ROUND(E732*F732,2)</f>
        <v>1948.21</v>
      </c>
      <c r="H732" s="425">
        <f ca="1">IF(K732="",$G$10,$G$9)</f>
        <v>0.32779999999999998</v>
      </c>
      <c r="I732" s="426">
        <f ca="1">ROUND(F732*H732+F732,2)</f>
        <v>11.41</v>
      </c>
      <c r="J732" s="626">
        <f ca="1">ROUND(E732*I732,2)</f>
        <v>2587.79</v>
      </c>
      <c r="K732" s="603"/>
      <c r="L732" s="156" t="s">
        <v>29441</v>
      </c>
      <c r="M732" s="202"/>
      <c r="N732" s="22"/>
    </row>
    <row r="733" spans="1:22" s="39" customFormat="1" ht="50.45" customHeight="1" outlineLevel="2" x14ac:dyDescent="0.25">
      <c r="A733" s="317" t="s">
        <v>18512</v>
      </c>
      <c r="B733" s="422" t="str">
        <f>VLOOKUP(C733,'SNP1.24+CHU192+DER12.23+FD1.24'!$A$2:$C$50000,2, FALSE)</f>
        <v>TRANSPORTE COM CAMINHÃO BASCULANTE DE 10 M³, EM VIA URBANA PAVIMENTADA, DMT ATÉ 30 KM (UNIDADE: M3XKM). AF_07/2020</v>
      </c>
      <c r="C733" s="38" t="s">
        <v>6023</v>
      </c>
      <c r="D733" s="623" t="str">
        <f>VLOOKUP(C733,'SNP1.24+CHU192+DER12.23+FD1.24'!$A$2:$D$50000,3, FALSE)</f>
        <v>M3XKM</v>
      </c>
      <c r="E733" s="624">
        <f>'MCQ OUR'!E733</f>
        <v>2342.8440000000001</v>
      </c>
      <c r="F733" s="625" t="str">
        <f>VLOOKUP(C733,'SNP1.24+CHU192+DER12.23+FD1.24'!$A$2:$D$50000,4, FALSE)</f>
        <v>2,49</v>
      </c>
      <c r="G733" s="424">
        <f>ROUND(E733*F733,2)</f>
        <v>5833.68</v>
      </c>
      <c r="H733" s="425">
        <f ca="1">IF(K733="",$G$10,$G$9)</f>
        <v>0.32779999999999998</v>
      </c>
      <c r="I733" s="426">
        <f ca="1">ROUND(F733*H733+F733,2)</f>
        <v>3.31</v>
      </c>
      <c r="J733" s="626">
        <f ca="1">ROUND(E733*I733,2)</f>
        <v>7754.81</v>
      </c>
      <c r="K733" s="603"/>
      <c r="L733" s="156" t="s">
        <v>29442</v>
      </c>
      <c r="M733" s="202"/>
      <c r="N733" s="22"/>
    </row>
    <row r="734" spans="1:22" s="40" customFormat="1" ht="12.75" outlineLevel="1" thickBot="1" x14ac:dyDescent="0.25">
      <c r="A734" s="318"/>
      <c r="B734" s="10" t="s">
        <v>9</v>
      </c>
      <c r="C734" s="11"/>
      <c r="D734" s="12"/>
      <c r="E734" s="13"/>
      <c r="F734" s="13"/>
      <c r="G734" s="147">
        <f>SUM(G729:G733)</f>
        <v>31903.52</v>
      </c>
      <c r="H734" s="148"/>
      <c r="I734" s="149"/>
      <c r="J734" s="150">
        <f ca="1">SUM(J729:J733)</f>
        <v>42366.399999999994</v>
      </c>
      <c r="K734" s="185"/>
      <c r="L734" s="209"/>
      <c r="M734" s="204"/>
      <c r="N734" s="16"/>
      <c r="O734" s="39"/>
      <c r="P734" s="39"/>
      <c r="Q734" s="39"/>
      <c r="R734" s="39"/>
      <c r="S734" s="39"/>
      <c r="T734" s="39"/>
      <c r="U734" s="39"/>
      <c r="V734" s="39"/>
    </row>
    <row r="735" spans="1:22" s="34" customFormat="1" outlineLevel="1" x14ac:dyDescent="0.25">
      <c r="A735" s="319" t="s">
        <v>29449</v>
      </c>
      <c r="B735" s="627" t="s">
        <v>54293</v>
      </c>
      <c r="C735" s="628"/>
      <c r="D735" s="629"/>
      <c r="E735" s="146"/>
      <c r="F735" s="146"/>
      <c r="G735" s="5"/>
      <c r="H735" s="5"/>
      <c r="I735" s="5"/>
      <c r="J735" s="17"/>
      <c r="K735" s="145"/>
      <c r="L735" s="210"/>
      <c r="M735" s="111"/>
      <c r="N735" s="6"/>
      <c r="O735" s="39"/>
      <c r="P735" s="39"/>
      <c r="Q735" s="39"/>
      <c r="R735" s="39"/>
      <c r="S735" s="39"/>
      <c r="T735" s="39"/>
      <c r="U735" s="39"/>
      <c r="V735" s="39"/>
    </row>
    <row r="736" spans="1:22" s="39" customFormat="1" ht="30.6" customHeight="1" outlineLevel="2" x14ac:dyDescent="0.25">
      <c r="A736" s="317" t="s">
        <v>29450</v>
      </c>
      <c r="B736" s="422" t="str">
        <f>VLOOKUP(C736,'SNP1.24+CHU192+DER12.23+FD1.24'!$A$2:$C$50000,2, FALSE)</f>
        <v>LIMPEZA DE SUPERFÍCIE COM JATO DE ALTA PRESSÃO. AF_04/2019</v>
      </c>
      <c r="C736" s="38" t="s">
        <v>7772</v>
      </c>
      <c r="D736" s="623" t="str">
        <f>VLOOKUP(C736,'SNP1.24+CHU192+DER12.23+FD1.24'!$A$2:$D$50000,3, FALSE)</f>
        <v>M2</v>
      </c>
      <c r="E736" s="624">
        <f>'MCQ OUR'!E736</f>
        <v>80</v>
      </c>
      <c r="F736" s="625" t="str">
        <f>VLOOKUP(C736,'SNP1.24+CHU192+DER12.23+FD1.24'!$A$2:$D$50000,4, FALSE)</f>
        <v>2,28</v>
      </c>
      <c r="G736" s="424">
        <f t="shared" ref="G736:G746" si="160">ROUND(E736*F736,2)</f>
        <v>182.4</v>
      </c>
      <c r="H736" s="425">
        <f t="shared" ref="H736:H746" ca="1" si="161">IF(K736="",$G$10,$G$9)</f>
        <v>0.32779999999999998</v>
      </c>
      <c r="I736" s="426">
        <f t="shared" ref="I736:I746" ca="1" si="162">ROUND(F736*H736+F736,2)</f>
        <v>3.03</v>
      </c>
      <c r="J736" s="626">
        <f t="shared" ref="J736:J746" ca="1" si="163">ROUND(E736*I736,2)</f>
        <v>242.4</v>
      </c>
      <c r="K736" s="603"/>
      <c r="L736" s="156" t="s">
        <v>18501</v>
      </c>
      <c r="M736" s="202"/>
      <c r="N736" s="22"/>
    </row>
    <row r="737" spans="1:22" s="39" customFormat="1" ht="36.6" customHeight="1" outlineLevel="2" x14ac:dyDescent="0.25">
      <c r="A737" s="317" t="s">
        <v>29451</v>
      </c>
      <c r="B737" s="422" t="str">
        <f>VLOOKUP(C737,'SNP1.24+CHU192+DER12.23+FD1.24'!$A$2:$C$50000,2, FALSE)</f>
        <v>ENCHIMENTO DE BRITA PARA DRENO, LANÇAMENTO MECANIZADO. AF_07/2021</v>
      </c>
      <c r="C737" s="38" t="s">
        <v>8850</v>
      </c>
      <c r="D737" s="623" t="str">
        <f>VLOOKUP(C737,'SNP1.24+CHU192+DER12.23+FD1.24'!$A$2:$D$50000,3, FALSE)</f>
        <v>M3</v>
      </c>
      <c r="E737" s="624">
        <f>'MCQ OUR'!E737</f>
        <v>16.11</v>
      </c>
      <c r="F737" s="625" t="str">
        <f>VLOOKUP(C737,'SNP1.24+CHU192+DER12.23+FD1.24'!$A$2:$D$50000,4, FALSE)</f>
        <v>102,53</v>
      </c>
      <c r="G737" s="424">
        <f t="shared" si="160"/>
        <v>1651.76</v>
      </c>
      <c r="H737" s="425">
        <f t="shared" ca="1" si="161"/>
        <v>0.32779999999999998</v>
      </c>
      <c r="I737" s="426">
        <f t="shared" ca="1" si="162"/>
        <v>136.13999999999999</v>
      </c>
      <c r="J737" s="626">
        <f t="shared" ca="1" si="163"/>
        <v>2193.2199999999998</v>
      </c>
      <c r="K737" s="603"/>
      <c r="L737" s="156" t="s">
        <v>18501</v>
      </c>
      <c r="M737" s="202"/>
      <c r="N737" s="22"/>
    </row>
    <row r="738" spans="1:22" s="39" customFormat="1" ht="46.15" customHeight="1" outlineLevel="2" x14ac:dyDescent="0.25">
      <c r="A738" s="317" t="s">
        <v>29452</v>
      </c>
      <c r="B738" s="422" t="str">
        <f>VLOOKUP(C738,'SNP1.24+CHU192+DER12.23+FD1.24'!$A$2:$C$50000,2, FALSE)</f>
        <v>EXECUÇÃO E COMPACTAÇÃO DE BASE E OU SUB BASE PARA PAVIMENTAÇÃO DE BRITA GRADUADA SIMPLES - EXCLUSIVE CARGA E TRANSPORTE. AF_11/2019</v>
      </c>
      <c r="C738" s="38" t="s">
        <v>5443</v>
      </c>
      <c r="D738" s="623" t="str">
        <f>VLOOKUP(C738,'SNP1.24+CHU192+DER12.23+FD1.24'!$A$2:$D$50000,3, FALSE)</f>
        <v>M3</v>
      </c>
      <c r="E738" s="624">
        <f>'MCQ OUR'!E738</f>
        <v>5.52</v>
      </c>
      <c r="F738" s="625" t="str">
        <f>VLOOKUP(C738,'SNP1.24+CHU192+DER12.23+FD1.24'!$A$2:$D$50000,4, FALSE)</f>
        <v>126,53</v>
      </c>
      <c r="G738" s="424">
        <f t="shared" si="160"/>
        <v>698.45</v>
      </c>
      <c r="H738" s="425">
        <f t="shared" ca="1" si="161"/>
        <v>0.32779999999999998</v>
      </c>
      <c r="I738" s="426">
        <f t="shared" ca="1" si="162"/>
        <v>168.01</v>
      </c>
      <c r="J738" s="626">
        <f t="shared" ca="1" si="163"/>
        <v>927.42</v>
      </c>
      <c r="K738" s="603"/>
      <c r="L738" s="156" t="s">
        <v>18501</v>
      </c>
      <c r="M738" s="202"/>
      <c r="N738" s="22"/>
    </row>
    <row r="739" spans="1:22" s="39" customFormat="1" ht="51" customHeight="1" outlineLevel="2" x14ac:dyDescent="0.25">
      <c r="A739" s="317" t="s">
        <v>29453</v>
      </c>
      <c r="B739" s="422" t="str">
        <f>VLOOKUP(C739,'SNP1.24+CHU192+DER12.23+FD1.24'!$A$2:$C$50000,2, FALSE)</f>
        <v xml:space="preserve">TUBO DRENO, CORRUGADO, ESPIRALADO, FLEXIVEL, PERFURADO, EM POLIETILENO DE ALTA DENSIDADE (PEAD), DN 65 MM, (2 1/2") PARA DRENAGEM - EM ROLO (NORMA DNIT 093/2006 - EM)                                                                                                                                                                                                                                                                                                                                    </v>
      </c>
      <c r="C739" s="38">
        <v>38051</v>
      </c>
      <c r="D739" s="623" t="str">
        <f>VLOOKUP(C739,'SNP1.24+CHU192+DER12.23+FD1.24'!$A$2:$D$50000,3, FALSE)</f>
        <v xml:space="preserve">M     </v>
      </c>
      <c r="E739" s="624">
        <f>'MCQ OUR'!E739</f>
        <v>29.287999999999997</v>
      </c>
      <c r="F739" s="625" t="str">
        <f>VLOOKUP(C739,'SNP1.24+CHU192+DER12.23+FD1.24'!$A$2:$D$50000,4, FALSE)</f>
        <v>7,49</v>
      </c>
      <c r="G739" s="424">
        <f t="shared" si="160"/>
        <v>219.37</v>
      </c>
      <c r="H739" s="425">
        <f t="shared" ca="1" si="161"/>
        <v>0.32779999999999998</v>
      </c>
      <c r="I739" s="426">
        <f t="shared" ca="1" si="162"/>
        <v>9.9499999999999993</v>
      </c>
      <c r="J739" s="626">
        <f t="shared" ca="1" si="163"/>
        <v>291.42</v>
      </c>
      <c r="K739" s="603"/>
      <c r="L739" s="156" t="s">
        <v>18501</v>
      </c>
      <c r="M739" s="202"/>
      <c r="N739" s="22"/>
    </row>
    <row r="740" spans="1:22" s="39" customFormat="1" ht="51" customHeight="1" outlineLevel="2" x14ac:dyDescent="0.25">
      <c r="A740" s="317" t="s">
        <v>29454</v>
      </c>
      <c r="B740" s="422" t="str">
        <f>VLOOKUP(C740,'SNP1.24+CHU192+DER12.23+FD1.24'!$A$2:$C$50000,2, FALSE)</f>
        <v xml:space="preserve">TUBO DRENO, CORRUGADO, ESPIRALADO, FLEXIVEL, PERFURADO, EM POLIETILENO DE ALTA DENSIDADE (PEAD), DN 100 MM, (4") PARA DRENAGEM - EM ROLO (NORMA DNIT 093/2006 - E.M)                                                                                                                                                                                                                                                                                                                                      </v>
      </c>
      <c r="C740" s="38">
        <v>38052</v>
      </c>
      <c r="D740" s="623" t="str">
        <f>VLOOKUP(C740,'SNP1.24+CHU192+DER12.23+FD1.24'!$A$2:$D$50000,3, FALSE)</f>
        <v xml:space="preserve">M     </v>
      </c>
      <c r="E740" s="624">
        <f>'MCQ OUR'!E740</f>
        <v>21.700000000000003</v>
      </c>
      <c r="F740" s="625" t="str">
        <f>VLOOKUP(C740,'SNP1.24+CHU192+DER12.23+FD1.24'!$A$2:$D$50000,4, FALSE)</f>
        <v>12,02</v>
      </c>
      <c r="G740" s="424">
        <f t="shared" si="160"/>
        <v>260.83</v>
      </c>
      <c r="H740" s="425">
        <f t="shared" ca="1" si="161"/>
        <v>0.32779999999999998</v>
      </c>
      <c r="I740" s="426">
        <f t="shared" ca="1" si="162"/>
        <v>15.96</v>
      </c>
      <c r="J740" s="626">
        <f t="shared" ca="1" si="163"/>
        <v>346.33</v>
      </c>
      <c r="K740" s="603"/>
      <c r="L740" s="156" t="s">
        <v>18501</v>
      </c>
      <c r="M740" s="202"/>
      <c r="N740" s="22"/>
    </row>
    <row r="741" spans="1:22" s="39" customFormat="1" ht="49.9" customHeight="1" outlineLevel="2" x14ac:dyDescent="0.25">
      <c r="A741" s="317" t="s">
        <v>29455</v>
      </c>
      <c r="B741" s="422" t="str">
        <f>VLOOKUP(C741,'SNP1.24+CHU192+DER12.23+FD1.24'!$A$2:$C$50000,2, FALSE)</f>
        <v>GEOTÊXTIL NÃO TECIDO 100% POLIÉSTER, RESISTÊNCIA A TRAÇÃO DE 9 KN/M (RT - 9), INSTALADO EM DRENO - FORNECIMENTO E INSTALAÇÃO. AF_07/2021</v>
      </c>
      <c r="C741" s="38" t="s">
        <v>8842</v>
      </c>
      <c r="D741" s="623" t="str">
        <f>VLOOKUP(C741,'SNP1.24+CHU192+DER12.23+FD1.24'!$A$2:$D$50000,3, FALSE)</f>
        <v>M2</v>
      </c>
      <c r="E741" s="624">
        <f>'MCQ OUR'!E741</f>
        <v>142.5</v>
      </c>
      <c r="F741" s="625" t="str">
        <f>VLOOKUP(C741,'SNP1.24+CHU192+DER12.23+FD1.24'!$A$2:$D$50000,4, FALSE)</f>
        <v>10,02</v>
      </c>
      <c r="G741" s="424">
        <f t="shared" si="160"/>
        <v>1427.85</v>
      </c>
      <c r="H741" s="425">
        <f t="shared" ca="1" si="161"/>
        <v>0.32779999999999998</v>
      </c>
      <c r="I741" s="426">
        <f t="shared" ca="1" si="162"/>
        <v>13.3</v>
      </c>
      <c r="J741" s="626">
        <f t="shared" ca="1" si="163"/>
        <v>1895.25</v>
      </c>
      <c r="K741" s="603"/>
      <c r="L741" s="156" t="s">
        <v>18501</v>
      </c>
      <c r="M741" s="202"/>
      <c r="N741" s="22"/>
    </row>
    <row r="742" spans="1:22" s="39" customFormat="1" ht="21" customHeight="1" outlineLevel="2" x14ac:dyDescent="0.25">
      <c r="A742" s="317" t="s">
        <v>54648</v>
      </c>
      <c r="B742" s="422" t="str">
        <f>VLOOKUP(C742,'SNP1.24+CHU192+DER12.23+FD1.24'!$A$2:$C$50000,2, FALSE)</f>
        <v>Imprimação betuminosa ligante</v>
      </c>
      <c r="C742" s="38" t="s">
        <v>36954</v>
      </c>
      <c r="D742" s="623" t="str">
        <f>VLOOKUP(C742,'SNP1.24+CHU192+DER12.23+FD1.24'!$A$2:$D$50000,3, FALSE)</f>
        <v>M2</v>
      </c>
      <c r="E742" s="624">
        <f>'MCQ OUR'!E742</f>
        <v>80</v>
      </c>
      <c r="F742" s="625">
        <f>VLOOKUP(C742,'SNP1.24+CHU192+DER12.23+FD1.24'!$A$2:$D$50000,4, FALSE)</f>
        <v>7.3</v>
      </c>
      <c r="G742" s="424">
        <f t="shared" si="160"/>
        <v>584</v>
      </c>
      <c r="H742" s="425">
        <f t="shared" ca="1" si="161"/>
        <v>0.32779999999999998</v>
      </c>
      <c r="I742" s="426">
        <f t="shared" ca="1" si="162"/>
        <v>9.69</v>
      </c>
      <c r="J742" s="626">
        <f t="shared" ca="1" si="163"/>
        <v>775.2</v>
      </c>
      <c r="K742" s="603"/>
      <c r="L742" s="156" t="s">
        <v>54295</v>
      </c>
      <c r="M742" s="202" t="s">
        <v>54947</v>
      </c>
      <c r="N742" s="323"/>
    </row>
    <row r="743" spans="1:22" s="39" customFormat="1" ht="49.9" customHeight="1" outlineLevel="2" x14ac:dyDescent="0.25">
      <c r="A743" s="317" t="s">
        <v>54649</v>
      </c>
      <c r="B743" s="422" t="str">
        <f>VLOOKUP(C743,'SNP1.24+CHU192+DER12.23+FD1.24'!$A$2:$C$50000,2, FALSE)</f>
        <v xml:space="preserve">GEOGRELHA TECIDA COM FILAMENTOS DE POLIESTER + PVC, RESISTENCIA LONGITUDINAL: 90 KN/M, RESISTENCIA TRANSVERSAL: 30 KN/M, ALONGAMENTO = 12 POR CENTO                                                                                                                                                                                                                                                                                                                                                       </v>
      </c>
      <c r="C743" s="38">
        <v>34804</v>
      </c>
      <c r="D743" s="623" t="str">
        <f>VLOOKUP(C743,'SNP1.24+CHU192+DER12.23+FD1.24'!$A$2:$D$50000,3, FALSE)</f>
        <v xml:space="preserve">M2    </v>
      </c>
      <c r="E743" s="624">
        <f>'MCQ OUR'!E743</f>
        <v>80</v>
      </c>
      <c r="F743" s="625" t="str">
        <f>VLOOKUP(C743,'SNP1.24+CHU192+DER12.23+FD1.24'!$A$2:$D$50000,4, FALSE)</f>
        <v>48,75</v>
      </c>
      <c r="G743" s="424">
        <f t="shared" si="160"/>
        <v>3900</v>
      </c>
      <c r="H743" s="425">
        <f t="shared" ca="1" si="161"/>
        <v>0.32779999999999998</v>
      </c>
      <c r="I743" s="426">
        <f t="shared" ca="1" si="162"/>
        <v>64.73</v>
      </c>
      <c r="J743" s="626">
        <f t="shared" ca="1" si="163"/>
        <v>5178.3999999999996</v>
      </c>
      <c r="K743" s="603"/>
      <c r="L743" s="156" t="s">
        <v>18501</v>
      </c>
      <c r="M743" s="202"/>
      <c r="N743" s="22"/>
    </row>
    <row r="744" spans="1:22" s="39" customFormat="1" ht="21" customHeight="1" outlineLevel="2" x14ac:dyDescent="0.25">
      <c r="A744" s="317" t="s">
        <v>54650</v>
      </c>
      <c r="B744" s="422" t="str">
        <f>VLOOKUP(C744,'SNP1.24+CHU192+DER12.23+FD1.24'!$A$2:$C$50000,2, FALSE)</f>
        <v>Imprimação betuminosa impermeabilizante</v>
      </c>
      <c r="C744" s="38" t="s">
        <v>36956</v>
      </c>
      <c r="D744" s="623" t="str">
        <f>VLOOKUP(C744,'SNP1.24+CHU192+DER12.23+FD1.24'!$A$2:$D$50000,3, FALSE)</f>
        <v>M2</v>
      </c>
      <c r="E744" s="624">
        <f>'MCQ OUR'!E744</f>
        <v>9.2143999999999995</v>
      </c>
      <c r="F744" s="625">
        <f>VLOOKUP(C744,'SNP1.24+CHU192+DER12.23+FD1.24'!$A$2:$D$50000,4, FALSE)</f>
        <v>14.54</v>
      </c>
      <c r="G744" s="424">
        <f t="shared" si="160"/>
        <v>133.97999999999999</v>
      </c>
      <c r="H744" s="425">
        <f t="shared" ca="1" si="161"/>
        <v>0.32779999999999998</v>
      </c>
      <c r="I744" s="426">
        <f t="shared" ca="1" si="162"/>
        <v>19.309999999999999</v>
      </c>
      <c r="J744" s="626">
        <f t="shared" ca="1" si="163"/>
        <v>177.93</v>
      </c>
      <c r="K744" s="603"/>
      <c r="L744" s="156" t="s">
        <v>54296</v>
      </c>
      <c r="M744" s="202" t="s">
        <v>54947</v>
      </c>
      <c r="N744" s="323"/>
    </row>
    <row r="745" spans="1:22" s="39" customFormat="1" ht="20.45" customHeight="1" outlineLevel="2" x14ac:dyDescent="0.25">
      <c r="A745" s="317" t="s">
        <v>54651</v>
      </c>
      <c r="B745" s="422" t="s">
        <v>29521</v>
      </c>
      <c r="C745" s="38" t="s">
        <v>18518</v>
      </c>
      <c r="D745" s="623" t="s">
        <v>16</v>
      </c>
      <c r="E745" s="624">
        <f>'MCQ OUR'!E745</f>
        <v>72.599999999999994</v>
      </c>
      <c r="F745" s="625">
        <f ca="1">F664</f>
        <v>193.15333333333334</v>
      </c>
      <c r="G745" s="424">
        <f t="shared" ca="1" si="160"/>
        <v>14022.93</v>
      </c>
      <c r="H745" s="425">
        <f t="shared" ca="1" si="161"/>
        <v>0.2261</v>
      </c>
      <c r="I745" s="426">
        <f t="shared" ca="1" si="162"/>
        <v>236.83</v>
      </c>
      <c r="J745" s="626">
        <f t="shared" ca="1" si="163"/>
        <v>17193.86</v>
      </c>
      <c r="K745" s="603" t="s">
        <v>18719</v>
      </c>
      <c r="L745" s="156" t="s">
        <v>18501</v>
      </c>
      <c r="M745" s="202"/>
      <c r="N745" s="22"/>
    </row>
    <row r="746" spans="1:22" s="39" customFormat="1" ht="33.6" customHeight="1" outlineLevel="2" x14ac:dyDescent="0.25">
      <c r="A746" s="317" t="s">
        <v>54652</v>
      </c>
      <c r="B746" s="422" t="str">
        <f>VLOOKUP(C746,'SNP1.24+CHU192+DER12.23+FD1.24'!$A$2:$C$50000,2, FALSE)</f>
        <v xml:space="preserve">ARTICULACAO DE CONCRETO TIPO"FREYSSINET"                                       </v>
      </c>
      <c r="C746" s="38" t="s">
        <v>29522</v>
      </c>
      <c r="D746" s="623" t="str">
        <f>VLOOKUP(C746,'SNP1.24+CHU192+DER12.23+FD1.24'!$A$2:$D$50000,3, FALSE)</f>
        <v>dm2</v>
      </c>
      <c r="E746" s="624">
        <f>'MCQ OUR'!E746</f>
        <v>238.4</v>
      </c>
      <c r="F746" s="625">
        <f>VLOOKUP(C746,'SNP1.24+CHU192+DER12.23+FD1.24'!$A$2:$D$50000,4, FALSE)/1.35</f>
        <v>9.9037037037037017</v>
      </c>
      <c r="G746" s="424">
        <f t="shared" si="160"/>
        <v>2361.04</v>
      </c>
      <c r="H746" s="425">
        <f t="shared" ca="1" si="161"/>
        <v>0.32779999999999998</v>
      </c>
      <c r="I746" s="426">
        <f t="shared" ca="1" si="162"/>
        <v>13.15</v>
      </c>
      <c r="J746" s="626">
        <f t="shared" ca="1" si="163"/>
        <v>3134.96</v>
      </c>
      <c r="K746" s="603"/>
      <c r="L746" s="156" t="s">
        <v>18501</v>
      </c>
      <c r="M746" s="202" t="s">
        <v>54946</v>
      </c>
      <c r="N746" s="22"/>
    </row>
    <row r="747" spans="1:22" s="40" customFormat="1" ht="12.75" outlineLevel="1" thickBot="1" x14ac:dyDescent="0.25">
      <c r="A747" s="318"/>
      <c r="B747" s="10" t="s">
        <v>9</v>
      </c>
      <c r="C747" s="11"/>
      <c r="D747" s="12"/>
      <c r="E747" s="13"/>
      <c r="F747" s="13"/>
      <c r="G747" s="147">
        <f ca="1">SUM(G736:G746)</f>
        <v>25442.61</v>
      </c>
      <c r="H747" s="148"/>
      <c r="I747" s="149"/>
      <c r="J747" s="150">
        <f ca="1">SUM(J736:J746)</f>
        <v>32356.39</v>
      </c>
      <c r="K747" s="185"/>
      <c r="L747" s="209"/>
      <c r="M747" s="204"/>
      <c r="N747" s="16"/>
      <c r="O747" s="39"/>
      <c r="P747" s="39"/>
      <c r="Q747" s="39"/>
      <c r="R747" s="39"/>
      <c r="S747" s="39"/>
      <c r="T747" s="39"/>
      <c r="U747" s="39"/>
      <c r="V747" s="39"/>
    </row>
    <row r="748" spans="1:22" s="34" customFormat="1" ht="14.45" customHeight="1" outlineLevel="1" x14ac:dyDescent="0.25">
      <c r="A748" s="319" t="s">
        <v>29456</v>
      </c>
      <c r="B748" s="627" t="s">
        <v>54292</v>
      </c>
      <c r="C748" s="628"/>
      <c r="D748" s="629"/>
      <c r="E748" s="146"/>
      <c r="F748" s="146"/>
      <c r="G748" s="5"/>
      <c r="H748" s="5"/>
      <c r="I748" s="5"/>
      <c r="J748" s="17"/>
      <c r="K748" s="145"/>
      <c r="L748" s="210"/>
      <c r="M748" s="111"/>
      <c r="N748" s="6"/>
      <c r="O748" s="39"/>
      <c r="P748" s="39"/>
      <c r="Q748" s="39"/>
      <c r="R748" s="39"/>
      <c r="S748" s="39"/>
      <c r="T748" s="39"/>
      <c r="U748" s="39"/>
      <c r="V748" s="39"/>
    </row>
    <row r="749" spans="1:22" s="39" customFormat="1" ht="39" customHeight="1" outlineLevel="2" x14ac:dyDescent="0.25">
      <c r="A749" s="317" t="s">
        <v>29457</v>
      </c>
      <c r="B749" s="422" t="str">
        <f>VLOOKUP(C749,'SNP1.24+CHU192+DER12.23+FD1.24'!$A$2:$C$50000,2, FALSE)</f>
        <v>FABRICAÇÃO DE FÔRMA PARA LAJES, EM CHAPA DE MADEIRA COMPENSADA PLASTIFICADA, E = 18 MM. AF_09/2020</v>
      </c>
      <c r="C749" s="38" t="s">
        <v>3098</v>
      </c>
      <c r="D749" s="623" t="str">
        <f>VLOOKUP(C749,'SNP1.24+CHU192+DER12.23+FD1.24'!$A$2:$D$50000,3, FALSE)</f>
        <v>M2</v>
      </c>
      <c r="E749" s="624">
        <f>'MCQ OUR'!E749</f>
        <v>275.81320343559639</v>
      </c>
      <c r="F749" s="625" t="str">
        <f>VLOOKUP(C749,'SNP1.24+CHU192+DER12.23+FD1.24'!$A$2:$D$50000,4, FALSE)</f>
        <v>72,95</v>
      </c>
      <c r="G749" s="424">
        <f t="shared" ref="G749:G761" si="164">ROUND(E749*F749,2)</f>
        <v>20120.57</v>
      </c>
      <c r="H749" s="425">
        <f t="shared" ref="H749:H761" ca="1" si="165">IF(K749="",$G$10,$G$9)</f>
        <v>0.32779999999999998</v>
      </c>
      <c r="I749" s="426">
        <f t="shared" ref="I749:I761" ca="1" si="166">ROUND(F749*H749+F749,2)</f>
        <v>96.86</v>
      </c>
      <c r="J749" s="626">
        <f t="shared" ref="J749:J761" ca="1" si="167">ROUND(E749*I749,2)</f>
        <v>26715.27</v>
      </c>
      <c r="K749" s="603"/>
      <c r="L749" s="156" t="s">
        <v>18513</v>
      </c>
      <c r="M749" s="202"/>
      <c r="N749" s="22"/>
    </row>
    <row r="750" spans="1:22" s="39" customFormat="1" ht="48.6" customHeight="1" outlineLevel="2" x14ac:dyDescent="0.25">
      <c r="A750" s="317" t="s">
        <v>29458</v>
      </c>
      <c r="B750" s="422" t="str">
        <f>VLOOKUP(C750,'SNP1.24+CHU192+DER12.23+FD1.24'!$A$2:$C$50000,2, FALSE)</f>
        <v>ARMAÇÃO DE PILAR OU VIGA DE ESTRUTURA CONVENCIONAL DE CONCRETO ARMADO UTILIZANDO AÇO CA-50 DE 6,3 MM - MONTAGEM. AF_06/2022</v>
      </c>
      <c r="C750" s="38" t="s">
        <v>3224</v>
      </c>
      <c r="D750" s="623" t="str">
        <f>VLOOKUP(C750,'SNP1.24+CHU192+DER12.23+FD1.24'!$A$2:$D$50000,3, FALSE)</f>
        <v>KG</v>
      </c>
      <c r="E750" s="624">
        <f>'MCQ OUR'!E750</f>
        <v>360</v>
      </c>
      <c r="F750" s="625" t="str">
        <f>VLOOKUP(C750,'SNP1.24+CHU192+DER12.23+FD1.24'!$A$2:$D$50000,4, FALSE)</f>
        <v>13,04</v>
      </c>
      <c r="G750" s="424">
        <f t="shared" si="164"/>
        <v>4694.3999999999996</v>
      </c>
      <c r="H750" s="425">
        <f t="shared" ca="1" si="165"/>
        <v>0.32779999999999998</v>
      </c>
      <c r="I750" s="426">
        <f t="shared" ca="1" si="166"/>
        <v>17.309999999999999</v>
      </c>
      <c r="J750" s="626">
        <f t="shared" ca="1" si="167"/>
        <v>6231.6</v>
      </c>
      <c r="K750" s="603"/>
      <c r="L750" s="156" t="s">
        <v>18513</v>
      </c>
      <c r="M750" s="202"/>
      <c r="N750" s="22"/>
    </row>
    <row r="751" spans="1:22" s="39" customFormat="1" ht="36" outlineLevel="2" x14ac:dyDescent="0.25">
      <c r="A751" s="317" t="s">
        <v>29459</v>
      </c>
      <c r="B751" s="422" t="str">
        <f>VLOOKUP(C751,'SNP1.24+CHU192+DER12.23+FD1.24'!$A$2:$C$50000,2, FALSE)</f>
        <v>ARMAÇÃO DE PILAR OU VIGA DE ESTRUTURA CONVENCIONAL DE CONCRETO ARMADO UTILIZANDO AÇO CA-50 DE 8,0 MM - MONTAGEM. AF_06/2022</v>
      </c>
      <c r="C751" s="38" t="s">
        <v>3225</v>
      </c>
      <c r="D751" s="623" t="str">
        <f>VLOOKUP(C751,'SNP1.24+CHU192+DER12.23+FD1.24'!$A$2:$D$50000,3, FALSE)</f>
        <v>KG</v>
      </c>
      <c r="E751" s="624">
        <f>'MCQ OUR'!E751</f>
        <v>1141</v>
      </c>
      <c r="F751" s="625" t="str">
        <f>VLOOKUP(C751,'SNP1.24+CHU192+DER12.23+FD1.24'!$A$2:$D$50000,4, FALSE)</f>
        <v>12,11</v>
      </c>
      <c r="G751" s="424">
        <f t="shared" si="164"/>
        <v>13817.51</v>
      </c>
      <c r="H751" s="425">
        <f t="shared" ca="1" si="165"/>
        <v>0.32779999999999998</v>
      </c>
      <c r="I751" s="426">
        <f t="shared" ca="1" si="166"/>
        <v>16.079999999999998</v>
      </c>
      <c r="J751" s="626">
        <f t="shared" ca="1" si="167"/>
        <v>18347.28</v>
      </c>
      <c r="K751" s="603"/>
      <c r="L751" s="156" t="s">
        <v>18513</v>
      </c>
      <c r="M751" s="202"/>
      <c r="N751" s="22"/>
    </row>
    <row r="752" spans="1:22" s="39" customFormat="1" ht="40.15" customHeight="1" outlineLevel="2" x14ac:dyDescent="0.25">
      <c r="A752" s="317" t="s">
        <v>29460</v>
      </c>
      <c r="B752" s="422" t="str">
        <f>VLOOKUP(C752,'SNP1.24+CHU192+DER12.23+FD1.24'!$A$2:$C$50000,2, FALSE)</f>
        <v>ARMAÇÃO DE PILAR OU VIGA DE ESTRUTURA CONVENCIONAL DE CONCRETO ARMADO UTILIZANDO AÇO CA-50 DE 10,0 MM - MONTAGEM. AF_06/2022</v>
      </c>
      <c r="C752" s="38" t="s">
        <v>3226</v>
      </c>
      <c r="D752" s="623" t="str">
        <f>VLOOKUP(C752,'SNP1.24+CHU192+DER12.23+FD1.24'!$A$2:$D$50000,3, FALSE)</f>
        <v>KG</v>
      </c>
      <c r="E752" s="624">
        <f>'MCQ OUR'!E752</f>
        <v>2183</v>
      </c>
      <c r="F752" s="625" t="str">
        <f>VLOOKUP(C752,'SNP1.24+CHU192+DER12.23+FD1.24'!$A$2:$D$50000,4, FALSE)</f>
        <v>10,72</v>
      </c>
      <c r="G752" s="424">
        <f t="shared" si="164"/>
        <v>23401.759999999998</v>
      </c>
      <c r="H752" s="425">
        <f t="shared" ca="1" si="165"/>
        <v>0.32779999999999998</v>
      </c>
      <c r="I752" s="426">
        <f t="shared" ca="1" si="166"/>
        <v>14.23</v>
      </c>
      <c r="J752" s="626">
        <f t="shared" ca="1" si="167"/>
        <v>31064.09</v>
      </c>
      <c r="K752" s="603"/>
      <c r="L752" s="156" t="s">
        <v>18513</v>
      </c>
      <c r="M752" s="202"/>
      <c r="N752" s="22"/>
    </row>
    <row r="753" spans="1:22" s="39" customFormat="1" ht="36" outlineLevel="2" x14ac:dyDescent="0.25">
      <c r="A753" s="317" t="s">
        <v>29461</v>
      </c>
      <c r="B753" s="422" t="str">
        <f>VLOOKUP(C753,'SNP1.24+CHU192+DER12.23+FD1.24'!$A$2:$C$50000,2, FALSE)</f>
        <v>ARMAÇÃO DE PILAR OU VIGA DE ESTRUTURA CONVENCIONAL DE CONCRETO ARMADO UTILIZANDO AÇO CA-50 DE 12,5 MM - MONTAGEM. AF_06/2022</v>
      </c>
      <c r="C753" s="38" t="s">
        <v>3227</v>
      </c>
      <c r="D753" s="623" t="str">
        <f>VLOOKUP(C753,'SNP1.24+CHU192+DER12.23+FD1.24'!$A$2:$D$50000,3, FALSE)</f>
        <v>KG</v>
      </c>
      <c r="E753" s="624">
        <f>'MCQ OUR'!E753</f>
        <v>6520</v>
      </c>
      <c r="F753" s="625" t="str">
        <f>VLOOKUP(C753,'SNP1.24+CHU192+DER12.23+FD1.24'!$A$2:$D$50000,4, FALSE)</f>
        <v>8,97</v>
      </c>
      <c r="G753" s="424">
        <f t="shared" si="164"/>
        <v>58484.4</v>
      </c>
      <c r="H753" s="425">
        <f t="shared" ca="1" si="165"/>
        <v>0.32779999999999998</v>
      </c>
      <c r="I753" s="426">
        <f t="shared" ca="1" si="166"/>
        <v>11.91</v>
      </c>
      <c r="J753" s="626">
        <f t="shared" ca="1" si="167"/>
        <v>77653.2</v>
      </c>
      <c r="K753" s="603"/>
      <c r="L753" s="156" t="s">
        <v>18513</v>
      </c>
      <c r="M753" s="202"/>
      <c r="N753" s="22"/>
    </row>
    <row r="754" spans="1:22" s="39" customFormat="1" ht="36" outlineLevel="2" x14ac:dyDescent="0.25">
      <c r="A754" s="317" t="s">
        <v>29462</v>
      </c>
      <c r="B754" s="422" t="str">
        <f>VLOOKUP(C754,'SNP1.24+CHU192+DER12.23+FD1.24'!$A$2:$C$50000,2, FALSE)</f>
        <v>ARMAÇÃO DE PILAR OU VIGA DE ESTRUTURA CONVENCIONAL DE CONCRETO ARMADO UTILIZANDO AÇO CA-50 DE 16,0 MM - MONTAGEM. AF_06/2022</v>
      </c>
      <c r="C754" s="38" t="s">
        <v>3228</v>
      </c>
      <c r="D754" s="623" t="str">
        <f>VLOOKUP(C754,'SNP1.24+CHU192+DER12.23+FD1.24'!$A$2:$D$50000,3, FALSE)</f>
        <v>KG</v>
      </c>
      <c r="E754" s="624">
        <f>'MCQ OUR'!E754</f>
        <v>0</v>
      </c>
      <c r="F754" s="625" t="str">
        <f>VLOOKUP(C754,'SNP1.24+CHU192+DER12.23+FD1.24'!$A$2:$D$50000,4, FALSE)</f>
        <v>8,64</v>
      </c>
      <c r="G754" s="424">
        <f t="shared" si="164"/>
        <v>0</v>
      </c>
      <c r="H754" s="425">
        <f t="shared" ca="1" si="165"/>
        <v>0.32779999999999998</v>
      </c>
      <c r="I754" s="426">
        <f t="shared" ca="1" si="166"/>
        <v>11.47</v>
      </c>
      <c r="J754" s="626">
        <f t="shared" ca="1" si="167"/>
        <v>0</v>
      </c>
      <c r="K754" s="603"/>
      <c r="L754" s="156" t="s">
        <v>18513</v>
      </c>
      <c r="M754" s="202"/>
      <c r="N754" s="22"/>
    </row>
    <row r="755" spans="1:22" s="39" customFormat="1" ht="40.15" customHeight="1" outlineLevel="2" x14ac:dyDescent="0.25">
      <c r="A755" s="317" t="s">
        <v>29463</v>
      </c>
      <c r="B755" s="422" t="str">
        <f>VLOOKUP(C755,'SNP1.24+CHU192+DER12.23+FD1.24'!$A$2:$C$50000,2, FALSE)</f>
        <v xml:space="preserve">ACO CA-60, 4,2 MM OU 5,0 MM, DOBRADO E CORTADO                                                                                                                                                                                                                                                                                                                                                                                                                                                            </v>
      </c>
      <c r="C755" s="38">
        <v>43061</v>
      </c>
      <c r="D755" s="623" t="str">
        <f>VLOOKUP(C755,'SNP1.24+CHU192+DER12.23+FD1.24'!$A$2:$D$50000,3, FALSE)</f>
        <v xml:space="preserve">KG    </v>
      </c>
      <c r="E755" s="624">
        <f>'MCQ OUR'!E755</f>
        <v>129</v>
      </c>
      <c r="F755" s="625" t="str">
        <f>VLOOKUP(C755,'SNP1.24+CHU192+DER12.23+FD1.24'!$A$2:$D$50000,4, FALSE)</f>
        <v>7,59</v>
      </c>
      <c r="G755" s="424">
        <f t="shared" si="164"/>
        <v>979.11</v>
      </c>
      <c r="H755" s="425">
        <f t="shared" ca="1" si="165"/>
        <v>0.32779999999999998</v>
      </c>
      <c r="I755" s="426">
        <f t="shared" ca="1" si="166"/>
        <v>10.08</v>
      </c>
      <c r="J755" s="626">
        <f t="shared" ca="1" si="167"/>
        <v>1300.32</v>
      </c>
      <c r="K755" s="603"/>
      <c r="L755" s="156" t="s">
        <v>18513</v>
      </c>
      <c r="M755" s="202"/>
      <c r="N755" s="22"/>
    </row>
    <row r="756" spans="1:22" s="39" customFormat="1" ht="18.600000000000001" customHeight="1" outlineLevel="2" x14ac:dyDescent="0.25">
      <c r="A756" s="317" t="s">
        <v>29464</v>
      </c>
      <c r="B756" s="422" t="str">
        <f>VLOOKUP(C756,'SNP1.24+CHU192+DER12.23+FD1.24'!$A$2:$C$50000,2, FALSE)</f>
        <v xml:space="preserve">ACO CA-25, 6,3 MM OU 8,0 MM, VERGALHAO                                                                                                                                                                                                                                                                                                                                                                                                                                                                    </v>
      </c>
      <c r="C756" s="38">
        <v>43053</v>
      </c>
      <c r="D756" s="623" t="str">
        <f>VLOOKUP(C756,'SNP1.24+CHU192+DER12.23+FD1.24'!$A$2:$D$50000,3, FALSE)</f>
        <v xml:space="preserve">KG    </v>
      </c>
      <c r="E756" s="624">
        <f>'MCQ OUR'!E756</f>
        <v>24</v>
      </c>
      <c r="F756" s="625" t="str">
        <f>VLOOKUP(C756,'SNP1.24+CHU192+DER12.23+FD1.24'!$A$2:$D$50000,4, FALSE)</f>
        <v>7,34</v>
      </c>
      <c r="G756" s="424">
        <f t="shared" si="164"/>
        <v>176.16</v>
      </c>
      <c r="H756" s="425">
        <f t="shared" ca="1" si="165"/>
        <v>0.32779999999999998</v>
      </c>
      <c r="I756" s="426">
        <f t="shared" ca="1" si="166"/>
        <v>9.75</v>
      </c>
      <c r="J756" s="626">
        <f t="shared" ca="1" si="167"/>
        <v>234</v>
      </c>
      <c r="K756" s="603"/>
      <c r="L756" s="156" t="s">
        <v>18513</v>
      </c>
      <c r="M756" s="202"/>
      <c r="N756" s="22"/>
    </row>
    <row r="757" spans="1:22" s="39" customFormat="1" ht="24" outlineLevel="2" x14ac:dyDescent="0.25">
      <c r="A757" s="317" t="s">
        <v>29465</v>
      </c>
      <c r="B757" s="422" t="str">
        <f>VLOOKUP(C757,'SNP1.24+CHU192+DER12.23+FD1.24'!$A$2:$C$50000,2, FALSE)</f>
        <v xml:space="preserve">ACO CA-25, 10,0 MM, OU 12,5 MM, OU 16,0 MM, OU 20,0 MM, OU 25,0 MM, VERGALHAO                                                                                                                                                                                                                                                                                                                                                                                                                             </v>
      </c>
      <c r="C757" s="38">
        <v>43054</v>
      </c>
      <c r="D757" s="623" t="str">
        <f>VLOOKUP(C757,'SNP1.24+CHU192+DER12.23+FD1.24'!$A$2:$D$50000,3, FALSE)</f>
        <v xml:space="preserve">KG    </v>
      </c>
      <c r="E757" s="624">
        <f>'MCQ OUR'!E757</f>
        <v>146</v>
      </c>
      <c r="F757" s="625" t="str">
        <f>VLOOKUP(C757,'SNP1.24+CHU192+DER12.23+FD1.24'!$A$2:$D$50000,4, FALSE)</f>
        <v>8,22</v>
      </c>
      <c r="G757" s="424">
        <f t="shared" si="164"/>
        <v>1200.1199999999999</v>
      </c>
      <c r="H757" s="425">
        <f t="shared" ca="1" si="165"/>
        <v>0.32779999999999998</v>
      </c>
      <c r="I757" s="426">
        <f t="shared" ca="1" si="166"/>
        <v>10.91</v>
      </c>
      <c r="J757" s="626">
        <f t="shared" ca="1" si="167"/>
        <v>1592.86</v>
      </c>
      <c r="K757" s="603"/>
      <c r="L757" s="156" t="s">
        <v>18513</v>
      </c>
      <c r="M757" s="202"/>
      <c r="N757" s="22"/>
    </row>
    <row r="758" spans="1:22" s="39" customFormat="1" ht="49.15" customHeight="1" outlineLevel="2" x14ac:dyDescent="0.25">
      <c r="A758" s="317" t="s">
        <v>54653</v>
      </c>
      <c r="B758" s="422" t="str">
        <f>VLOOKUP(C758,'SNP1.24+CHU192+DER12.23+FD1.24'!$A$2:$C$50000,2, FALSE)</f>
        <v xml:space="preserve">CONCRETO USINADO BOMBEAVEL, CLASSE DE RESISTENCIA C40, BRITA 0 E 1, SLUMP = 100 +/- 20 MM, COM BOMBEAMENTO (DISPONIBILIZACAO DE BOMBA), SEM O LANCAMENTO (NBR 8953)                                                                                                                                                                                                                                                                                                                                       </v>
      </c>
      <c r="C758" s="38">
        <v>34479</v>
      </c>
      <c r="D758" s="623" t="str">
        <f>VLOOKUP(C758,'SNP1.24+CHU192+DER12.23+FD1.24'!$A$2:$D$50000,3, FALSE)</f>
        <v xml:space="preserve">M3    </v>
      </c>
      <c r="E758" s="624">
        <f>'MCQ OUR'!E758</f>
        <v>145.80000000000001</v>
      </c>
      <c r="F758" s="625" t="str">
        <f>VLOOKUP(C758,'SNP1.24+CHU192+DER12.23+FD1.24'!$A$2:$D$50000,4, FALSE)</f>
        <v>529,25</v>
      </c>
      <c r="G758" s="424">
        <f t="shared" si="164"/>
        <v>77164.649999999994</v>
      </c>
      <c r="H758" s="425">
        <f t="shared" ca="1" si="165"/>
        <v>0.32779999999999998</v>
      </c>
      <c r="I758" s="426">
        <f t="shared" ca="1" si="166"/>
        <v>702.74</v>
      </c>
      <c r="J758" s="626">
        <f t="shared" ca="1" si="167"/>
        <v>102459.49</v>
      </c>
      <c r="K758" s="603"/>
      <c r="L758" s="156" t="s">
        <v>18501</v>
      </c>
      <c r="M758" s="202"/>
      <c r="N758" s="22"/>
    </row>
    <row r="759" spans="1:22" s="39" customFormat="1" ht="45" customHeight="1" outlineLevel="2" x14ac:dyDescent="0.25">
      <c r="A759" s="317" t="s">
        <v>54654</v>
      </c>
      <c r="B759" s="422" t="str">
        <f>VLOOKUP(C759,'SNP1.24+CHU192+DER12.23+FD1.24'!$A$2:$C$50000,2, FALSE)</f>
        <v>LANÇAMENTO COM USO DE BOMBA, ADENSAMENTO E ACABAMENTO DE CONCRETO EM ESTRUTURAS. AF_02/2022</v>
      </c>
      <c r="C759" s="38" t="s">
        <v>12933</v>
      </c>
      <c r="D759" s="623" t="str">
        <f>VLOOKUP(C759,'SNP1.24+CHU192+DER12.23+FD1.24'!$A$2:$D$50000,3, FALSE)</f>
        <v>M3</v>
      </c>
      <c r="E759" s="624">
        <f>'MCQ OUR'!E759</f>
        <v>145.80000000000001</v>
      </c>
      <c r="F759" s="625" t="str">
        <f>VLOOKUP(C759,'SNP1.24+CHU192+DER12.23+FD1.24'!$A$2:$D$50000,4, FALSE)</f>
        <v>47,37</v>
      </c>
      <c r="G759" s="424">
        <f t="shared" si="164"/>
        <v>6906.55</v>
      </c>
      <c r="H759" s="425">
        <f t="shared" ca="1" si="165"/>
        <v>0.32779999999999998</v>
      </c>
      <c r="I759" s="426">
        <f t="shared" ca="1" si="166"/>
        <v>62.9</v>
      </c>
      <c r="J759" s="626">
        <f t="shared" ca="1" si="167"/>
        <v>9170.82</v>
      </c>
      <c r="K759" s="603"/>
      <c r="L759" s="156" t="s">
        <v>18514</v>
      </c>
      <c r="M759" s="202"/>
      <c r="N759" s="22"/>
    </row>
    <row r="760" spans="1:22" s="39" customFormat="1" ht="28.15" customHeight="1" outlineLevel="2" x14ac:dyDescent="0.25">
      <c r="A760" s="317" t="s">
        <v>54655</v>
      </c>
      <c r="B760" s="422" t="str">
        <f>VLOOKUP(C760,'SNP1.24+CHU192+DER12.23+FD1.24'!$A$2:$C$50000,2, FALSE)</f>
        <v xml:space="preserve">AP.ANC.P/CABOS PROTEN.ATIV. 6FIOS-12,7MM                                       </v>
      </c>
      <c r="C760" s="38" t="s">
        <v>45655</v>
      </c>
      <c r="D760" s="623" t="str">
        <f>VLOOKUP(C760,'SNP1.24+CHU192+DER12.23+FD1.24'!$A$2:$D$50000,3, FALSE)</f>
        <v>un</v>
      </c>
      <c r="E760" s="624">
        <f>'MCQ OUR'!E760</f>
        <v>98</v>
      </c>
      <c r="F760" s="625">
        <f>VLOOKUP(C760,'SNP1.24+CHU192+DER12.23+FD1.24'!$A$2:$D$50000,4, FALSE)/1.35</f>
        <v>863.79259259259243</v>
      </c>
      <c r="G760" s="424">
        <f t="shared" si="164"/>
        <v>84651.67</v>
      </c>
      <c r="H760" s="425">
        <f t="shared" ca="1" si="165"/>
        <v>0.32779999999999998</v>
      </c>
      <c r="I760" s="426">
        <f t="shared" ca="1" si="166"/>
        <v>1146.94</v>
      </c>
      <c r="J760" s="626">
        <f t="shared" ca="1" si="167"/>
        <v>112400.12</v>
      </c>
      <c r="K760" s="603"/>
      <c r="L760" s="156" t="s">
        <v>18501</v>
      </c>
      <c r="M760" s="202" t="s">
        <v>54946</v>
      </c>
      <c r="N760" s="22"/>
    </row>
    <row r="761" spans="1:22" s="39" customFormat="1" ht="22.9" customHeight="1" outlineLevel="2" x14ac:dyDescent="0.25">
      <c r="A761" s="317" t="s">
        <v>54656</v>
      </c>
      <c r="B761" s="422" t="str">
        <f>VLOOKUP(C761,'SNP1.24+CHU192+DER12.23+FD1.24'!$A$2:$C$50000,2, FALSE)</f>
        <v xml:space="preserve">ACO PARA CONCRETO PROTENDIDO                                                   </v>
      </c>
      <c r="C761" s="38" t="s">
        <v>45647</v>
      </c>
      <c r="D761" s="623" t="str">
        <f>VLOOKUP(C761,'SNP1.24+CHU192+DER12.23+FD1.24'!$A$2:$D$50000,3, FALSE)</f>
        <v>kg</v>
      </c>
      <c r="E761" s="624">
        <f>'MCQ OUR'!E761</f>
        <v>3979</v>
      </c>
      <c r="F761" s="625">
        <f>VLOOKUP(C761,'SNP1.24+CHU192+DER12.23+FD1.24'!$A$2:$D$50000,4, FALSE)/1.35</f>
        <v>27.748148148148147</v>
      </c>
      <c r="G761" s="424">
        <f t="shared" si="164"/>
        <v>110409.88</v>
      </c>
      <c r="H761" s="425">
        <f t="shared" ca="1" si="165"/>
        <v>0.32779999999999998</v>
      </c>
      <c r="I761" s="426">
        <f t="shared" ca="1" si="166"/>
        <v>36.840000000000003</v>
      </c>
      <c r="J761" s="626">
        <f t="shared" ca="1" si="167"/>
        <v>146586.35999999999</v>
      </c>
      <c r="K761" s="603"/>
      <c r="L761" s="156" t="s">
        <v>18501</v>
      </c>
      <c r="M761" s="202" t="s">
        <v>54946</v>
      </c>
      <c r="N761" s="22"/>
    </row>
    <row r="762" spans="1:22" s="40" customFormat="1" ht="12.75" outlineLevel="1" thickBot="1" x14ac:dyDescent="0.25">
      <c r="A762" s="318"/>
      <c r="B762" s="10" t="s">
        <v>9</v>
      </c>
      <c r="C762" s="11"/>
      <c r="D762" s="12"/>
      <c r="E762" s="13"/>
      <c r="F762" s="13"/>
      <c r="G762" s="147">
        <f>SUM(G749:G761)</f>
        <v>402006.77999999997</v>
      </c>
      <c r="H762" s="148"/>
      <c r="I762" s="149"/>
      <c r="J762" s="150">
        <f ca="1">SUM(J749:J761)</f>
        <v>533755.40999999992</v>
      </c>
      <c r="K762" s="185"/>
      <c r="L762" s="209"/>
      <c r="M762" s="204"/>
      <c r="N762" s="16"/>
      <c r="O762" s="39"/>
      <c r="P762" s="39"/>
      <c r="Q762" s="39"/>
      <c r="R762" s="39"/>
      <c r="S762" s="39"/>
      <c r="T762" s="39"/>
      <c r="U762" s="39"/>
      <c r="V762" s="39"/>
    </row>
    <row r="763" spans="1:22" s="34" customFormat="1" ht="14.45" customHeight="1" outlineLevel="1" x14ac:dyDescent="0.25">
      <c r="A763" s="319" t="s">
        <v>29466</v>
      </c>
      <c r="B763" s="627" t="s">
        <v>54299</v>
      </c>
      <c r="C763" s="628"/>
      <c r="D763" s="629"/>
      <c r="E763" s="146"/>
      <c r="F763" s="146"/>
      <c r="G763" s="5"/>
      <c r="H763" s="5"/>
      <c r="I763" s="5"/>
      <c r="J763" s="17"/>
      <c r="K763" s="145"/>
      <c r="L763" s="210"/>
      <c r="M763" s="111"/>
      <c r="N763" s="6"/>
      <c r="O763" s="39"/>
      <c r="P763" s="39"/>
      <c r="Q763" s="39"/>
      <c r="R763" s="39"/>
      <c r="S763" s="39"/>
      <c r="T763" s="39"/>
      <c r="U763" s="39"/>
      <c r="V763" s="39"/>
    </row>
    <row r="764" spans="1:22" s="39" customFormat="1" ht="39" customHeight="1" outlineLevel="2" x14ac:dyDescent="0.25">
      <c r="A764" s="317" t="s">
        <v>29467</v>
      </c>
      <c r="B764" s="422" t="str">
        <f>VLOOKUP(C764,'SNP1.24+CHU192+DER12.23+FD1.24'!$A$2:$C$50000,2, FALSE)</f>
        <v>FABRICAÇÃO, MONTAGEM E DESMONTAGEM DE FÔRMA PARA SAPATA, EM MADEIRA SERRADA, E=25 MM, 4 UTILIZAÇÕES. AF_01/2024</v>
      </c>
      <c r="C764" s="38" t="s">
        <v>3197</v>
      </c>
      <c r="D764" s="623" t="str">
        <f>VLOOKUP(C764,'SNP1.24+CHU192+DER12.23+FD1.24'!$A$2:$D$50000,3, FALSE)</f>
        <v>M2</v>
      </c>
      <c r="E764" s="624">
        <f>'MCQ OUR'!E764</f>
        <v>159.12577842369785</v>
      </c>
      <c r="F764" s="625" t="str">
        <f>VLOOKUP(C764,'SNP1.24+CHU192+DER12.23+FD1.24'!$A$2:$D$50000,4, FALSE)</f>
        <v>134,81</v>
      </c>
      <c r="G764" s="424">
        <f t="shared" ref="G764:G774" si="168">ROUND(E764*F764,2)</f>
        <v>21451.75</v>
      </c>
      <c r="H764" s="425">
        <f t="shared" ref="H764:H774" ca="1" si="169">IF(K764="",$G$10,$G$9)</f>
        <v>0.32779999999999998</v>
      </c>
      <c r="I764" s="426">
        <f t="shared" ref="I764:I774" ca="1" si="170">ROUND(F764*H764+F764,2)</f>
        <v>179</v>
      </c>
      <c r="J764" s="626">
        <f t="shared" ref="J764:J774" ca="1" si="171">ROUND(E764*I764,2)</f>
        <v>28483.51</v>
      </c>
      <c r="K764" s="603"/>
      <c r="L764" s="156" t="s">
        <v>18501</v>
      </c>
      <c r="M764" s="202"/>
      <c r="N764" s="22"/>
    </row>
    <row r="765" spans="1:22" s="39" customFormat="1" ht="39" customHeight="1" outlineLevel="2" x14ac:dyDescent="0.25">
      <c r="A765" s="317" t="s">
        <v>29468</v>
      </c>
      <c r="B765" s="422" t="str">
        <f>VLOOKUP(C765,'SNP1.24+CHU192+DER12.23+FD1.24'!$A$2:$C$50000,2, FALSE)</f>
        <v>FABRICAÇÃO, MONTAGEM E DESMONTAGEM DE FÔRMA PARA SAPATA, EM CHAPA DE MADEIRA COMPENSADA RESINADA, E=17 MM, 2 UTILIZAÇÕES. AF_01/2024</v>
      </c>
      <c r="C765" s="38" t="s">
        <v>3200</v>
      </c>
      <c r="D765" s="623" t="str">
        <f>VLOOKUP(C765,'SNP1.24+CHU192+DER12.23+FD1.24'!$A$2:$D$50000,3, FALSE)</f>
        <v>M2</v>
      </c>
      <c r="E765" s="624">
        <f>'MCQ OUR'!E765</f>
        <v>161.05549442140349</v>
      </c>
      <c r="F765" s="625" t="str">
        <f>VLOOKUP(C765,'SNP1.24+CHU192+DER12.23+FD1.24'!$A$2:$D$50000,4, FALSE)</f>
        <v>241,23</v>
      </c>
      <c r="G765" s="424">
        <f t="shared" si="168"/>
        <v>38851.42</v>
      </c>
      <c r="H765" s="425">
        <f t="shared" ca="1" si="169"/>
        <v>0.32779999999999998</v>
      </c>
      <c r="I765" s="426">
        <f t="shared" ca="1" si="170"/>
        <v>320.31</v>
      </c>
      <c r="J765" s="626">
        <f t="shared" ca="1" si="171"/>
        <v>51587.69</v>
      </c>
      <c r="K765" s="603"/>
      <c r="L765" s="156" t="s">
        <v>18501</v>
      </c>
      <c r="M765" s="202"/>
      <c r="N765" s="22"/>
    </row>
    <row r="766" spans="1:22" s="39" customFormat="1" ht="40.15" customHeight="1" outlineLevel="2" x14ac:dyDescent="0.25">
      <c r="A766" s="317" t="s">
        <v>29469</v>
      </c>
      <c r="B766" s="422" t="str">
        <f>VLOOKUP(C766,'SNP1.24+CHU192+DER12.23+FD1.24'!$A$2:$C$50000,2, FALSE)</f>
        <v>ARMAÇÃO DE PILAR OU VIGA DE ESTRUTURA CONVENCIONAL DE CONCRETO ARMADO UTILIZANDO AÇO CA-50 DE 6,3 MM - MONTAGEM. AF_06/2022</v>
      </c>
      <c r="C766" s="38" t="s">
        <v>3224</v>
      </c>
      <c r="D766" s="623" t="str">
        <f>VLOOKUP(C766,'SNP1.24+CHU192+DER12.23+FD1.24'!$A$2:$D$50000,3, FALSE)</f>
        <v>KG</v>
      </c>
      <c r="E766" s="624">
        <f>'MCQ OUR'!E766</f>
        <v>629</v>
      </c>
      <c r="F766" s="625" t="str">
        <f>VLOOKUP(C766,'SNP1.24+CHU192+DER12.23+FD1.24'!$A$2:$D$50000,4, FALSE)</f>
        <v>13,04</v>
      </c>
      <c r="G766" s="424">
        <f t="shared" si="168"/>
        <v>8202.16</v>
      </c>
      <c r="H766" s="425">
        <f t="shared" ca="1" si="169"/>
        <v>0.32779999999999998</v>
      </c>
      <c r="I766" s="426">
        <f t="shared" ca="1" si="170"/>
        <v>17.309999999999999</v>
      </c>
      <c r="J766" s="626">
        <f t="shared" ca="1" si="171"/>
        <v>10887.99</v>
      </c>
      <c r="K766" s="603"/>
      <c r="L766" s="156" t="s">
        <v>18513</v>
      </c>
      <c r="M766" s="202"/>
      <c r="N766" s="22"/>
    </row>
    <row r="767" spans="1:22" s="39" customFormat="1" ht="36" outlineLevel="2" x14ac:dyDescent="0.25">
      <c r="A767" s="317" t="s">
        <v>29470</v>
      </c>
      <c r="B767" s="422" t="str">
        <f>VLOOKUP(C767,'SNP1.24+CHU192+DER12.23+FD1.24'!$A$2:$C$50000,2, FALSE)</f>
        <v>ARMAÇÃO DE PILAR OU VIGA DE ESTRUTURA CONVENCIONAL DE CONCRETO ARMADO UTILIZANDO AÇO CA-50 DE 8,0 MM - MONTAGEM. AF_06/2022</v>
      </c>
      <c r="C767" s="38" t="s">
        <v>3225</v>
      </c>
      <c r="D767" s="623" t="str">
        <f>VLOOKUP(C767,'SNP1.24+CHU192+DER12.23+FD1.24'!$A$2:$D$50000,3, FALSE)</f>
        <v>KG</v>
      </c>
      <c r="E767" s="624">
        <f>'MCQ OUR'!E767</f>
        <v>1075</v>
      </c>
      <c r="F767" s="625" t="str">
        <f>VLOOKUP(C767,'SNP1.24+CHU192+DER12.23+FD1.24'!$A$2:$D$50000,4, FALSE)</f>
        <v>12,11</v>
      </c>
      <c r="G767" s="424">
        <f t="shared" si="168"/>
        <v>13018.25</v>
      </c>
      <c r="H767" s="425">
        <f t="shared" ca="1" si="169"/>
        <v>0.32779999999999998</v>
      </c>
      <c r="I767" s="426">
        <f t="shared" ca="1" si="170"/>
        <v>16.079999999999998</v>
      </c>
      <c r="J767" s="626">
        <f t="shared" ca="1" si="171"/>
        <v>17286</v>
      </c>
      <c r="K767" s="603"/>
      <c r="L767" s="156" t="s">
        <v>18513</v>
      </c>
      <c r="M767" s="202"/>
      <c r="N767" s="22"/>
    </row>
    <row r="768" spans="1:22" s="39" customFormat="1" ht="40.15" customHeight="1" outlineLevel="2" x14ac:dyDescent="0.25">
      <c r="A768" s="317" t="s">
        <v>29471</v>
      </c>
      <c r="B768" s="422" t="str">
        <f>VLOOKUP(C768,'SNP1.24+CHU192+DER12.23+FD1.24'!$A$2:$C$50000,2, FALSE)</f>
        <v>ARMAÇÃO DE PILAR OU VIGA DE ESTRUTURA CONVENCIONAL DE CONCRETO ARMADO UTILIZANDO AÇO CA-50 DE 10,0 MM - MONTAGEM. AF_06/2022</v>
      </c>
      <c r="C768" s="38" t="s">
        <v>3226</v>
      </c>
      <c r="D768" s="623" t="str">
        <f>VLOOKUP(C768,'SNP1.24+CHU192+DER12.23+FD1.24'!$A$2:$D$50000,3, FALSE)</f>
        <v>KG</v>
      </c>
      <c r="E768" s="624">
        <f>'MCQ OUR'!E768</f>
        <v>1370</v>
      </c>
      <c r="F768" s="625" t="str">
        <f>VLOOKUP(C768,'SNP1.24+CHU192+DER12.23+FD1.24'!$A$2:$D$50000,4, FALSE)</f>
        <v>10,72</v>
      </c>
      <c r="G768" s="424">
        <f t="shared" si="168"/>
        <v>14686.4</v>
      </c>
      <c r="H768" s="425">
        <f t="shared" ca="1" si="169"/>
        <v>0.32779999999999998</v>
      </c>
      <c r="I768" s="426">
        <f t="shared" ca="1" si="170"/>
        <v>14.23</v>
      </c>
      <c r="J768" s="626">
        <f t="shared" ca="1" si="171"/>
        <v>19495.099999999999</v>
      </c>
      <c r="K768" s="603"/>
      <c r="L768" s="156" t="s">
        <v>18513</v>
      </c>
      <c r="M768" s="202"/>
      <c r="N768" s="22"/>
    </row>
    <row r="769" spans="1:22" s="39" customFormat="1" ht="36" outlineLevel="2" x14ac:dyDescent="0.25">
      <c r="A769" s="317" t="s">
        <v>29472</v>
      </c>
      <c r="B769" s="422" t="str">
        <f>VLOOKUP(C769,'SNP1.24+CHU192+DER12.23+FD1.24'!$A$2:$C$50000,2, FALSE)</f>
        <v>ARMAÇÃO DE PILAR OU VIGA DE ESTRUTURA CONVENCIONAL DE CONCRETO ARMADO UTILIZANDO AÇO CA-50 DE 12,5 MM - MONTAGEM. AF_06/2022</v>
      </c>
      <c r="C769" s="38" t="s">
        <v>3227</v>
      </c>
      <c r="D769" s="623" t="str">
        <f>VLOOKUP(C769,'SNP1.24+CHU192+DER12.23+FD1.24'!$A$2:$D$50000,3, FALSE)</f>
        <v>KG</v>
      </c>
      <c r="E769" s="624">
        <f>'MCQ OUR'!E769</f>
        <v>5698</v>
      </c>
      <c r="F769" s="625" t="str">
        <f>VLOOKUP(C769,'SNP1.24+CHU192+DER12.23+FD1.24'!$A$2:$D$50000,4, FALSE)</f>
        <v>8,97</v>
      </c>
      <c r="G769" s="424">
        <f t="shared" si="168"/>
        <v>51111.06</v>
      </c>
      <c r="H769" s="425">
        <f t="shared" ca="1" si="169"/>
        <v>0.32779999999999998</v>
      </c>
      <c r="I769" s="426">
        <f t="shared" ca="1" si="170"/>
        <v>11.91</v>
      </c>
      <c r="J769" s="626">
        <f t="shared" ca="1" si="171"/>
        <v>67863.179999999993</v>
      </c>
      <c r="K769" s="603"/>
      <c r="L769" s="156" t="s">
        <v>18513</v>
      </c>
      <c r="M769" s="202"/>
      <c r="N769" s="22"/>
    </row>
    <row r="770" spans="1:22" s="39" customFormat="1" ht="36" outlineLevel="2" x14ac:dyDescent="0.25">
      <c r="A770" s="317" t="s">
        <v>29473</v>
      </c>
      <c r="B770" s="422" t="str">
        <f>VLOOKUP(C770,'SNP1.24+CHU192+DER12.23+FD1.24'!$A$2:$C$50000,2, FALSE)</f>
        <v>ARMAÇÃO DE PILAR OU VIGA DE ESTRUTURA CONVENCIONAL DE CONCRETO ARMADO UTILIZANDO AÇO CA-50 DE 16,0 MM - MONTAGEM. AF_06/2022</v>
      </c>
      <c r="C770" s="38" t="s">
        <v>3228</v>
      </c>
      <c r="D770" s="623" t="str">
        <f>VLOOKUP(C770,'SNP1.24+CHU192+DER12.23+FD1.24'!$A$2:$D$50000,3, FALSE)</f>
        <v>KG</v>
      </c>
      <c r="E770" s="624">
        <f>'MCQ OUR'!E770</f>
        <v>0</v>
      </c>
      <c r="F770" s="625" t="str">
        <f>VLOOKUP(C770,'SNP1.24+CHU192+DER12.23+FD1.24'!$A$2:$D$50000,4, FALSE)</f>
        <v>8,64</v>
      </c>
      <c r="G770" s="424">
        <f t="shared" si="168"/>
        <v>0</v>
      </c>
      <c r="H770" s="425">
        <f t="shared" ca="1" si="169"/>
        <v>0.32779999999999998</v>
      </c>
      <c r="I770" s="426">
        <f t="shared" ca="1" si="170"/>
        <v>11.47</v>
      </c>
      <c r="J770" s="626">
        <f t="shared" ca="1" si="171"/>
        <v>0</v>
      </c>
      <c r="K770" s="603"/>
      <c r="L770" s="156" t="s">
        <v>18513</v>
      </c>
      <c r="M770" s="202"/>
      <c r="N770" s="22"/>
    </row>
    <row r="771" spans="1:22" s="39" customFormat="1" ht="36" outlineLevel="2" x14ac:dyDescent="0.25">
      <c r="A771" s="317" t="s">
        <v>29474</v>
      </c>
      <c r="B771" s="422" t="str">
        <f>VLOOKUP(C771,'SNP1.24+CHU192+DER12.23+FD1.24'!$A$2:$C$50000,2, FALSE)</f>
        <v>ARMAÇÃO DE PILAR OU VIGA DE ESTRUTURA CONVENCIONAL DE CONCRETO ARMADO UTILIZANDO AÇO CA-50 DE 20,0 MM - MONTAGEM. AF_06/2022</v>
      </c>
      <c r="C771" s="38" t="s">
        <v>3229</v>
      </c>
      <c r="D771" s="623" t="str">
        <f>VLOOKUP(C771,'SNP1.24+CHU192+DER12.23+FD1.24'!$A$2:$D$50000,3, FALSE)</f>
        <v>KG</v>
      </c>
      <c r="E771" s="624">
        <f>'MCQ OUR'!E771</f>
        <v>5426</v>
      </c>
      <c r="F771" s="625" t="str">
        <f>VLOOKUP(C771,'SNP1.24+CHU192+DER12.23+FD1.24'!$A$2:$D$50000,4, FALSE)</f>
        <v>9,79</v>
      </c>
      <c r="G771" s="424">
        <f t="shared" si="168"/>
        <v>53120.54</v>
      </c>
      <c r="H771" s="425">
        <f t="shared" ca="1" si="169"/>
        <v>0.32779999999999998</v>
      </c>
      <c r="I771" s="426">
        <f t="shared" ca="1" si="170"/>
        <v>13</v>
      </c>
      <c r="J771" s="626">
        <f t="shared" ca="1" si="171"/>
        <v>70538</v>
      </c>
      <c r="K771" s="603"/>
      <c r="L771" s="156" t="s">
        <v>18513</v>
      </c>
      <c r="M771" s="202"/>
      <c r="N771" s="22"/>
    </row>
    <row r="772" spans="1:22" s="39" customFormat="1" ht="36" outlineLevel="2" x14ac:dyDescent="0.25">
      <c r="A772" s="317" t="s">
        <v>29475</v>
      </c>
      <c r="B772" s="422" t="str">
        <f>VLOOKUP(C772,'SNP1.24+CHU192+DER12.23+FD1.24'!$A$2:$C$50000,2, FALSE)</f>
        <v>ARMAÇÃO DE PILAR OU VIGA DE ESTRUTURA CONVENCIONAL DE CONCRETO ARMADO UTILIZANDO AÇO CA-50 DE 25,0 MM - MONTAGEM. AF_06/2022</v>
      </c>
      <c r="C772" s="38" t="s">
        <v>3230</v>
      </c>
      <c r="D772" s="623" t="str">
        <f>VLOOKUP(C772,'SNP1.24+CHU192+DER12.23+FD1.24'!$A$2:$D$50000,3, FALSE)</f>
        <v>KG</v>
      </c>
      <c r="E772" s="624">
        <f>'MCQ OUR'!E772</f>
        <v>0</v>
      </c>
      <c r="F772" s="625" t="str">
        <f>VLOOKUP(C772,'SNP1.24+CHU192+DER12.23+FD1.24'!$A$2:$D$50000,4, FALSE)</f>
        <v>9,67</v>
      </c>
      <c r="G772" s="424">
        <f t="shared" si="168"/>
        <v>0</v>
      </c>
      <c r="H772" s="425">
        <f t="shared" ca="1" si="169"/>
        <v>0.32779999999999998</v>
      </c>
      <c r="I772" s="426">
        <f t="shared" ca="1" si="170"/>
        <v>12.84</v>
      </c>
      <c r="J772" s="626">
        <f t="shared" ca="1" si="171"/>
        <v>0</v>
      </c>
      <c r="K772" s="603"/>
      <c r="L772" s="156" t="s">
        <v>18513</v>
      </c>
      <c r="M772" s="202"/>
      <c r="N772" s="22"/>
    </row>
    <row r="773" spans="1:22" s="39" customFormat="1" ht="49.15" customHeight="1" outlineLevel="2" x14ac:dyDescent="0.25">
      <c r="A773" s="317" t="s">
        <v>29476</v>
      </c>
      <c r="B773" s="422" t="str">
        <f>VLOOKUP(C773,'SNP1.24+CHU192+DER12.23+FD1.24'!$A$2:$C$50000,2, FALSE)</f>
        <v xml:space="preserve">CONCRETO USINADO BOMBEAVEL, CLASSE DE RESISTENCIA C40, BRITA 0 E 1, SLUMP = 100 +/- 20 MM, COM BOMBEAMENTO (DISPONIBILIZACAO DE BOMBA), SEM O LANCAMENTO (NBR 8953)                                                                                                                                                                                                                                                                                                                                       </v>
      </c>
      <c r="C773" s="38">
        <v>34479</v>
      </c>
      <c r="D773" s="623" t="str">
        <f>VLOOKUP(C773,'SNP1.24+CHU192+DER12.23+FD1.24'!$A$2:$D$50000,3, FALSE)</f>
        <v xml:space="preserve">M3    </v>
      </c>
      <c r="E773" s="624">
        <f>'MCQ OUR'!E773</f>
        <v>145.99799999999999</v>
      </c>
      <c r="F773" s="625" t="str">
        <f>VLOOKUP(C773,'SNP1.24+CHU192+DER12.23+FD1.24'!$A$2:$D$50000,4, FALSE)</f>
        <v>529,25</v>
      </c>
      <c r="G773" s="424">
        <f t="shared" si="168"/>
        <v>77269.440000000002</v>
      </c>
      <c r="H773" s="425">
        <f t="shared" ca="1" si="169"/>
        <v>0.32779999999999998</v>
      </c>
      <c r="I773" s="426">
        <f t="shared" ca="1" si="170"/>
        <v>702.74</v>
      </c>
      <c r="J773" s="626">
        <f t="shared" ca="1" si="171"/>
        <v>102598.63</v>
      </c>
      <c r="K773" s="603"/>
      <c r="L773" s="156" t="s">
        <v>18501</v>
      </c>
      <c r="M773" s="202"/>
      <c r="N773" s="22"/>
    </row>
    <row r="774" spans="1:22" s="39" customFormat="1" ht="27.6" customHeight="1" outlineLevel="2" x14ac:dyDescent="0.25">
      <c r="A774" s="317" t="s">
        <v>54657</v>
      </c>
      <c r="B774" s="422" t="str">
        <f>VLOOKUP(C774,'SNP1.24+CHU192+DER12.23+FD1.24'!$A$2:$C$50000,2, FALSE)</f>
        <v>LANÇAMENTO COM USO DE BOMBA, ADENSAMENTO E ACABAMENTO DE CONCRETO EM ESTRUTURAS. AF_02/2022</v>
      </c>
      <c r="C774" s="38" t="s">
        <v>12933</v>
      </c>
      <c r="D774" s="623" t="str">
        <f>VLOOKUP(C774,'SNP1.24+CHU192+DER12.23+FD1.24'!$A$2:$D$50000,3, FALSE)</f>
        <v>M3</v>
      </c>
      <c r="E774" s="624">
        <f>'MCQ OUR'!E774</f>
        <v>145.99799999999999</v>
      </c>
      <c r="F774" s="625" t="str">
        <f>VLOOKUP(C774,'SNP1.24+CHU192+DER12.23+FD1.24'!$A$2:$D$50000,4, FALSE)</f>
        <v>47,37</v>
      </c>
      <c r="G774" s="424">
        <f t="shared" si="168"/>
        <v>6915.93</v>
      </c>
      <c r="H774" s="425">
        <f t="shared" ca="1" si="169"/>
        <v>0.32779999999999998</v>
      </c>
      <c r="I774" s="426">
        <f t="shared" ca="1" si="170"/>
        <v>62.9</v>
      </c>
      <c r="J774" s="626">
        <f t="shared" ca="1" si="171"/>
        <v>9183.27</v>
      </c>
      <c r="K774" s="603"/>
      <c r="L774" s="156" t="s">
        <v>18501</v>
      </c>
      <c r="M774" s="202"/>
      <c r="N774" s="22"/>
    </row>
    <row r="775" spans="1:22" s="40" customFormat="1" ht="12.75" outlineLevel="1" thickBot="1" x14ac:dyDescent="0.25">
      <c r="A775" s="318"/>
      <c r="B775" s="10" t="s">
        <v>9</v>
      </c>
      <c r="C775" s="11"/>
      <c r="D775" s="12"/>
      <c r="E775" s="13"/>
      <c r="F775" s="13"/>
      <c r="G775" s="147">
        <f>SUM(G764:G774)</f>
        <v>284626.95</v>
      </c>
      <c r="H775" s="148"/>
      <c r="I775" s="149"/>
      <c r="J775" s="150">
        <f ca="1">SUM(J764:J774)</f>
        <v>377923.37</v>
      </c>
      <c r="K775" s="185"/>
      <c r="L775" s="209"/>
      <c r="M775" s="204"/>
      <c r="N775" s="16"/>
      <c r="O775" s="39"/>
      <c r="P775" s="39"/>
      <c r="Q775" s="39"/>
      <c r="R775" s="39"/>
      <c r="S775" s="39"/>
      <c r="T775" s="39"/>
      <c r="U775" s="39"/>
      <c r="V775" s="39"/>
    </row>
    <row r="776" spans="1:22" s="34" customFormat="1" ht="14.45" customHeight="1" outlineLevel="1" x14ac:dyDescent="0.25">
      <c r="A776" s="319" t="s">
        <v>54658</v>
      </c>
      <c r="B776" s="627" t="s">
        <v>54298</v>
      </c>
      <c r="C776" s="628"/>
      <c r="D776" s="629"/>
      <c r="E776" s="146"/>
      <c r="F776" s="146"/>
      <c r="G776" s="5"/>
      <c r="H776" s="5"/>
      <c r="I776" s="5"/>
      <c r="J776" s="17"/>
      <c r="K776" s="145"/>
      <c r="L776" s="210"/>
      <c r="M776" s="111"/>
      <c r="N776" s="6"/>
      <c r="O776" s="39"/>
      <c r="P776" s="39"/>
      <c r="Q776" s="39"/>
      <c r="R776" s="39"/>
      <c r="S776" s="39"/>
      <c r="T776" s="39"/>
      <c r="U776" s="39"/>
      <c r="V776" s="39"/>
    </row>
    <row r="777" spans="1:22" s="39" customFormat="1" ht="40.9" customHeight="1" outlineLevel="2" x14ac:dyDescent="0.25">
      <c r="A777" s="317" t="s">
        <v>54659</v>
      </c>
      <c r="B777" s="422" t="str">
        <f>VLOOKUP(C777,'SNP1.24+CHU192+DER12.23+FD1.24'!$A$2:$C$50000,2, FALSE)</f>
        <v>FABRICAÇÃO DE FÔRMA PARA LAJES, EM CHAPA DE MADEIRA COMPENSADA PLASTIFICADA, E = 18 MM. AF_09/2020</v>
      </c>
      <c r="C777" s="38" t="s">
        <v>3098</v>
      </c>
      <c r="D777" s="623" t="str">
        <f>VLOOKUP(C777,'SNP1.24+CHU192+DER12.23+FD1.24'!$A$2:$D$50000,3, FALSE)</f>
        <v>M2</v>
      </c>
      <c r="E777" s="624">
        <f>'MCQ OUR'!E777</f>
        <v>100.9648928954486</v>
      </c>
      <c r="F777" s="625" t="str">
        <f>VLOOKUP(C777,'SNP1.24+CHU192+DER12.23+FD1.24'!$A$2:$D$50000,4, FALSE)</f>
        <v>72,95</v>
      </c>
      <c r="G777" s="424">
        <f t="shared" ref="G777:G784" si="172">ROUND(E777*F777,2)</f>
        <v>7365.39</v>
      </c>
      <c r="H777" s="425">
        <f t="shared" ref="H777:H784" ca="1" si="173">IF(K777="",$G$10,$G$9)</f>
        <v>0.32779999999999998</v>
      </c>
      <c r="I777" s="426">
        <f t="shared" ref="I777:I784" ca="1" si="174">ROUND(F777*H777+F777,2)</f>
        <v>96.86</v>
      </c>
      <c r="J777" s="626">
        <f t="shared" ref="J777:J784" ca="1" si="175">ROUND(E777*I777,2)</f>
        <v>9779.4599999999991</v>
      </c>
      <c r="K777" s="603"/>
      <c r="L777" s="156" t="s">
        <v>18501</v>
      </c>
      <c r="M777" s="202"/>
      <c r="N777" s="22"/>
    </row>
    <row r="778" spans="1:22" s="39" customFormat="1" ht="51" customHeight="1" outlineLevel="2" x14ac:dyDescent="0.25">
      <c r="A778" s="317" t="s">
        <v>54660</v>
      </c>
      <c r="B778" s="422" t="str">
        <f>VLOOKUP(C778,'SNP1.24+CHU192+DER12.23+FD1.24'!$A$2:$C$50000,2, FALSE)</f>
        <v xml:space="preserve">TELA DE ACO SOLDADA NERVURADA, CA-60, Q-138, (2,20 KG/M2), DIAMETRO DO FIO = 4,2 MM, LARGURA = 2,45 M, ESPACAMENTO DA MALHA = 10  X 10 CM                                                                                                                                                                                                                                                                                                                                                                 </v>
      </c>
      <c r="C778" s="38">
        <v>7155</v>
      </c>
      <c r="D778" s="623" t="str">
        <f>VLOOKUP(C778,'SNP1.24+CHU192+DER12.23+FD1.24'!$A$2:$D$50000,3, FALSE)</f>
        <v xml:space="preserve">M2    </v>
      </c>
      <c r="E778" s="624">
        <f>'MCQ OUR'!E778</f>
        <v>195</v>
      </c>
      <c r="F778" s="625" t="str">
        <f>VLOOKUP(C778,'SNP1.24+CHU192+DER12.23+FD1.24'!$A$2:$D$50000,4, FALSE)</f>
        <v>16,21</v>
      </c>
      <c r="G778" s="424">
        <f t="shared" si="172"/>
        <v>3160.95</v>
      </c>
      <c r="H778" s="425">
        <f t="shared" ca="1" si="173"/>
        <v>0.32779999999999998</v>
      </c>
      <c r="I778" s="426">
        <f t="shared" ca="1" si="174"/>
        <v>21.52</v>
      </c>
      <c r="J778" s="626">
        <f t="shared" ca="1" si="175"/>
        <v>4196.3999999999996</v>
      </c>
      <c r="K778" s="603"/>
      <c r="L778" s="156" t="s">
        <v>18513</v>
      </c>
      <c r="M778" s="202"/>
      <c r="N778" s="22"/>
    </row>
    <row r="779" spans="1:22" s="39" customFormat="1" ht="49.15" customHeight="1" outlineLevel="2" x14ac:dyDescent="0.25">
      <c r="A779" s="317" t="s">
        <v>54661</v>
      </c>
      <c r="B779" s="422" t="str">
        <f>VLOOKUP(C779,'SNP1.24+CHU192+DER12.23+FD1.24'!$A$2:$C$50000,2, FALSE)</f>
        <v>ARGAMASSA TRAÇO 1:3 (EM VOLUME DE CIMENTO E AREIA MÉDIA ÚMIDA), PREPARO MECÂNICO COM MISTURADOR DE EIXO HORIZONTAL DE 600 KG. AF_08/2019</v>
      </c>
      <c r="C779" s="38" t="s">
        <v>7516</v>
      </c>
      <c r="D779" s="623" t="str">
        <f>VLOOKUP(C779,'SNP1.24+CHU192+DER12.23+FD1.24'!$A$2:$D$50000,3, FALSE)</f>
        <v>M3</v>
      </c>
      <c r="E779" s="624">
        <f>'MCQ OUR'!E779</f>
        <v>0.94799999999999995</v>
      </c>
      <c r="F779" s="625" t="str">
        <f>VLOOKUP(C779,'SNP1.24+CHU192+DER12.23+FD1.24'!$A$2:$D$50000,4, FALSE)</f>
        <v>406,99</v>
      </c>
      <c r="G779" s="424">
        <f t="shared" si="172"/>
        <v>385.83</v>
      </c>
      <c r="H779" s="425">
        <f t="shared" ca="1" si="173"/>
        <v>0.32779999999999998</v>
      </c>
      <c r="I779" s="426">
        <f t="shared" ca="1" si="174"/>
        <v>540.4</v>
      </c>
      <c r="J779" s="626">
        <f t="shared" ca="1" si="175"/>
        <v>512.29999999999995</v>
      </c>
      <c r="K779" s="603"/>
      <c r="L779" s="156" t="s">
        <v>18501</v>
      </c>
      <c r="M779" s="202"/>
      <c r="N779" s="22"/>
    </row>
    <row r="780" spans="1:22" s="39" customFormat="1" ht="49.15" customHeight="1" outlineLevel="2" x14ac:dyDescent="0.25">
      <c r="A780" s="317" t="s">
        <v>54662</v>
      </c>
      <c r="B780" s="422" t="str">
        <f>VLOOKUP(C780,'SNP1.24+CHU192+DER12.23+FD1.24'!$A$2:$C$50000,2, FALSE)</f>
        <v xml:space="preserve">CONCRETO USINADO BOMBEAVEL, CLASSE DE RESISTENCIA C20, COM BRITA 0 E 1, SLUMP = 130 +/- 20 MM, EXCLUI SERVICO DE BOMBEAMENTO (NBR 8953)                                                                                                                                                                                                                                                                                                                                                                   </v>
      </c>
      <c r="C780" s="38">
        <v>38404</v>
      </c>
      <c r="D780" s="623" t="str">
        <f>VLOOKUP(C780,'SNP1.24+CHU192+DER12.23+FD1.24'!$A$2:$D$50000,3, FALSE)</f>
        <v xml:space="preserve">M3    </v>
      </c>
      <c r="E780" s="624">
        <f>'MCQ OUR'!E780</f>
        <v>8.5517500000000002</v>
      </c>
      <c r="F780" s="625" t="str">
        <f>VLOOKUP(C780,'SNP1.24+CHU192+DER12.23+FD1.24'!$A$2:$D$50000,4, FALSE)</f>
        <v>450,57</v>
      </c>
      <c r="G780" s="424">
        <f t="shared" si="172"/>
        <v>3853.16</v>
      </c>
      <c r="H780" s="425">
        <f t="shared" ca="1" si="173"/>
        <v>0.32779999999999998</v>
      </c>
      <c r="I780" s="426">
        <f t="shared" ca="1" si="174"/>
        <v>598.27</v>
      </c>
      <c r="J780" s="626">
        <f t="shared" ca="1" si="175"/>
        <v>5116.26</v>
      </c>
      <c r="K780" s="603"/>
      <c r="L780" s="156" t="s">
        <v>18501</v>
      </c>
      <c r="M780" s="202"/>
      <c r="N780" s="22"/>
    </row>
    <row r="781" spans="1:22" s="39" customFormat="1" ht="49.15" customHeight="1" outlineLevel="2" x14ac:dyDescent="0.25">
      <c r="A781" s="317" t="s">
        <v>54663</v>
      </c>
      <c r="B781" s="422" t="str">
        <f>VLOOKUP(C781,'SNP1.24+CHU192+DER12.23+FD1.24'!$A$2:$C$50000,2, FALSE)</f>
        <v xml:space="preserve">CONCRETO USINADO BOMBEAVEL, CLASSE DE RESISTENCIA C25, COM BRITA 0 E 1, SLUMP = 130 +/- 20 MM, EXCLUI SERVICO DE BOMBEAMENTO (NBR 8953)                                                                                                                                                                                                                                                                                                                                                                   </v>
      </c>
      <c r="C781" s="38">
        <v>38405</v>
      </c>
      <c r="D781" s="623" t="str">
        <f>VLOOKUP(C781,'SNP1.24+CHU192+DER12.23+FD1.24'!$A$2:$D$50000,3, FALSE)</f>
        <v xml:space="preserve">M3    </v>
      </c>
      <c r="E781" s="624">
        <f>'MCQ OUR'!E781</f>
        <v>5.0496799999999995</v>
      </c>
      <c r="F781" s="625" t="str">
        <f>VLOOKUP(C781,'SNP1.24+CHU192+DER12.23+FD1.24'!$A$2:$D$50000,4, FALSE)</f>
        <v>464,47</v>
      </c>
      <c r="G781" s="424">
        <f t="shared" si="172"/>
        <v>2345.42</v>
      </c>
      <c r="H781" s="425">
        <f t="shared" ca="1" si="173"/>
        <v>0.32779999999999998</v>
      </c>
      <c r="I781" s="426">
        <f t="shared" ca="1" si="174"/>
        <v>616.72</v>
      </c>
      <c r="J781" s="626">
        <f t="shared" ca="1" si="175"/>
        <v>3114.24</v>
      </c>
      <c r="K781" s="603"/>
      <c r="L781" s="156" t="s">
        <v>18501</v>
      </c>
      <c r="M781" s="202"/>
      <c r="N781" s="22"/>
    </row>
    <row r="782" spans="1:22" s="39" customFormat="1" ht="54" customHeight="1" outlineLevel="2" x14ac:dyDescent="0.25">
      <c r="A782" s="317" t="s">
        <v>54664</v>
      </c>
      <c r="B782" s="422" t="str">
        <f>VLOOKUP(C782,'SNP1.24+CHU192+DER12.23+FD1.24'!$A$2:$C$50000,2, FALSE)</f>
        <v>LANÇAMENTO COM USO DE BOMBA, ADENSAMENTO E ACABAMENTO DE CONCRETO EM ESTRUTURAS. AF_02/2022</v>
      </c>
      <c r="C782" s="38" t="s">
        <v>12933</v>
      </c>
      <c r="D782" s="623" t="str">
        <f>VLOOKUP(C782,'SNP1.24+CHU192+DER12.23+FD1.24'!$A$2:$D$50000,3, FALSE)</f>
        <v>M3</v>
      </c>
      <c r="E782" s="624">
        <f>'MCQ OUR'!E782</f>
        <v>13.601430000000001</v>
      </c>
      <c r="F782" s="625" t="str">
        <f>VLOOKUP(C782,'SNP1.24+CHU192+DER12.23+FD1.24'!$A$2:$D$50000,4, FALSE)</f>
        <v>47,37</v>
      </c>
      <c r="G782" s="424">
        <f t="shared" si="172"/>
        <v>644.29999999999995</v>
      </c>
      <c r="H782" s="425">
        <f t="shared" ca="1" si="173"/>
        <v>0.32779999999999998</v>
      </c>
      <c r="I782" s="426">
        <f t="shared" ca="1" si="174"/>
        <v>62.9</v>
      </c>
      <c r="J782" s="626">
        <f t="shared" ca="1" si="175"/>
        <v>855.53</v>
      </c>
      <c r="K782" s="603"/>
      <c r="L782" s="156" t="s">
        <v>18501</v>
      </c>
      <c r="M782" s="202"/>
      <c r="N782" s="22"/>
    </row>
    <row r="783" spans="1:22" s="39" customFormat="1" ht="54" customHeight="1" outlineLevel="2" x14ac:dyDescent="0.25">
      <c r="A783" s="317" t="s">
        <v>54665</v>
      </c>
      <c r="B783" s="422" t="str">
        <f>VLOOKUP(C783,'SNP1.24+CHU192+DER12.23+FD1.24'!$A$2:$C$50000,2, FALSE)</f>
        <v>GUINDASTE HIDRÁULICO AUTOPROPELIDO, COM LANÇA TELESCÓPICA 28,80 M, CAPACIDADE MÁXIMA 30 T, POTÊNCIA 97 KW, TRAÇÃO 4 X 4 - MATERIAIS NA OPERAÇÃO. AF_11/2014</v>
      </c>
      <c r="C783" s="38" t="s">
        <v>2290</v>
      </c>
      <c r="D783" s="623" t="str">
        <f>VLOOKUP(C783,'SNP1.24+CHU192+DER12.23+FD1.24'!$A$2:$D$50000,3, FALSE)</f>
        <v>H</v>
      </c>
      <c r="E783" s="624">
        <f>'MCQ OUR'!E783</f>
        <v>62</v>
      </c>
      <c r="F783" s="625" t="str">
        <f>VLOOKUP(C783,'SNP1.24+CHU192+DER12.23+FD1.24'!$A$2:$D$50000,4, FALSE)</f>
        <v>28,46</v>
      </c>
      <c r="G783" s="424">
        <f t="shared" si="172"/>
        <v>1764.52</v>
      </c>
      <c r="H783" s="425">
        <f t="shared" ca="1" si="173"/>
        <v>0.32779999999999998</v>
      </c>
      <c r="I783" s="426">
        <f t="shared" ca="1" si="174"/>
        <v>37.79</v>
      </c>
      <c r="J783" s="626">
        <f t="shared" ca="1" si="175"/>
        <v>2342.98</v>
      </c>
      <c r="K783" s="603"/>
      <c r="L783" s="156" t="s">
        <v>54297</v>
      </c>
      <c r="M783" s="202"/>
      <c r="N783" s="22"/>
    </row>
    <row r="784" spans="1:22" s="39" customFormat="1" ht="36" customHeight="1" outlineLevel="2" x14ac:dyDescent="0.25">
      <c r="A784" s="317" t="s">
        <v>54666</v>
      </c>
      <c r="B784" s="422" t="str">
        <f>VLOOKUP(C784,'SNP1.24+CHU192+DER12.23+FD1.24'!$A$2:$C$50000,2, FALSE)</f>
        <v>OPERADOR DE GUINDASTE COM ENCARGOS COMPLEMENTARES</v>
      </c>
      <c r="C784" s="38" t="s">
        <v>6121</v>
      </c>
      <c r="D784" s="623" t="str">
        <f>VLOOKUP(C784,'SNP1.24+CHU192+DER12.23+FD1.24'!$A$2:$D$50000,3, FALSE)</f>
        <v>H</v>
      </c>
      <c r="E784" s="624">
        <f>'MCQ OUR'!E784</f>
        <v>62</v>
      </c>
      <c r="F784" s="625" t="str">
        <f>VLOOKUP(C784,'SNP1.24+CHU192+DER12.23+FD1.24'!$A$2:$D$50000,4, FALSE)</f>
        <v>25,86</v>
      </c>
      <c r="G784" s="424">
        <f t="shared" si="172"/>
        <v>1603.32</v>
      </c>
      <c r="H784" s="425">
        <f t="shared" ca="1" si="173"/>
        <v>0.32779999999999998</v>
      </c>
      <c r="I784" s="426">
        <f t="shared" ca="1" si="174"/>
        <v>34.340000000000003</v>
      </c>
      <c r="J784" s="626">
        <f t="shared" ca="1" si="175"/>
        <v>2129.08</v>
      </c>
      <c r="K784" s="603"/>
      <c r="L784" s="156" t="s">
        <v>54297</v>
      </c>
      <c r="M784" s="202"/>
      <c r="N784" s="22"/>
    </row>
    <row r="785" spans="1:22" s="40" customFormat="1" ht="12.75" outlineLevel="1" thickBot="1" x14ac:dyDescent="0.25">
      <c r="A785" s="318"/>
      <c r="B785" s="10" t="s">
        <v>9</v>
      </c>
      <c r="C785" s="11"/>
      <c r="D785" s="12"/>
      <c r="E785" s="13"/>
      <c r="F785" s="13"/>
      <c r="G785" s="147">
        <f>SUM(G777:G784)</f>
        <v>21122.89</v>
      </c>
      <c r="H785" s="148"/>
      <c r="I785" s="149"/>
      <c r="J785" s="150">
        <f ca="1">SUM(J777:J784)</f>
        <v>28046.249999999993</v>
      </c>
      <c r="K785" s="185"/>
      <c r="L785" s="209"/>
      <c r="M785" s="204"/>
      <c r="N785" s="16"/>
      <c r="O785" s="39"/>
      <c r="P785" s="39"/>
      <c r="Q785" s="39"/>
      <c r="R785" s="39"/>
      <c r="S785" s="39"/>
      <c r="T785" s="39"/>
      <c r="U785" s="39"/>
      <c r="V785" s="39"/>
    </row>
    <row r="786" spans="1:22" s="34" customFormat="1" outlineLevel="1" x14ac:dyDescent="0.25">
      <c r="A786" s="319" t="s">
        <v>54667</v>
      </c>
      <c r="B786" s="627" t="s">
        <v>54294</v>
      </c>
      <c r="C786" s="628"/>
      <c r="D786" s="629"/>
      <c r="E786" s="146"/>
      <c r="F786" s="146"/>
      <c r="G786" s="5"/>
      <c r="H786" s="5"/>
      <c r="I786" s="5"/>
      <c r="J786" s="17"/>
      <c r="K786" s="145"/>
      <c r="L786" s="210"/>
      <c r="M786" s="111"/>
      <c r="N786" s="6"/>
      <c r="O786" s="39"/>
      <c r="P786" s="39"/>
      <c r="Q786" s="39"/>
      <c r="R786" s="39"/>
      <c r="S786" s="39"/>
      <c r="T786" s="39"/>
      <c r="U786" s="39"/>
      <c r="V786" s="39"/>
    </row>
    <row r="787" spans="1:22" s="39" customFormat="1" ht="54.6" customHeight="1" outlineLevel="2" x14ac:dyDescent="0.25">
      <c r="A787" s="317" t="s">
        <v>54668</v>
      </c>
      <c r="B787" s="422" t="str">
        <f>VLOOKUP(C787,'SNP1.24+CHU192+DER12.23+FD1.24'!$A$2:$C$50000,2, FALSE)</f>
        <v>EXECUÇÃO DE PAVIMENTO COM APLICAÇÃO DE CONCRETO ASFÁLTICO, CAMADA DE ROLAMENTO - EXCLUSIVE CARGA E TRANSPORTE. AF_11/2019</v>
      </c>
      <c r="C787" s="38" t="s">
        <v>5467</v>
      </c>
      <c r="D787" s="623" t="str">
        <f>VLOOKUP(C787,'SNP1.24+CHU192+DER12.23+FD1.24'!$A$2:$D$50000,3, FALSE)</f>
        <v>M3</v>
      </c>
      <c r="E787" s="624">
        <f>'MCQ OUR'!E787</f>
        <v>11.827999999999999</v>
      </c>
      <c r="F787" s="625" t="str">
        <f>VLOOKUP(C787,'SNP1.24+CHU192+DER12.23+FD1.24'!$A$2:$D$50000,4, FALSE)</f>
        <v>1.437,88</v>
      </c>
      <c r="G787" s="424">
        <f t="shared" ref="G787:G793" si="176">ROUND(E787*F787,2)</f>
        <v>17007.240000000002</v>
      </c>
      <c r="H787" s="425">
        <f t="shared" ref="H787:H793" ca="1" si="177">IF(K787="",$G$10,$G$9)</f>
        <v>0.32779999999999998</v>
      </c>
      <c r="I787" s="426">
        <f t="shared" ref="I787:I793" ca="1" si="178">ROUND(F787*H787+F787,2)</f>
        <v>1909.22</v>
      </c>
      <c r="J787" s="626">
        <f t="shared" ref="J787:J793" ca="1" si="179">ROUND(E787*I787,2)</f>
        <v>22582.25</v>
      </c>
      <c r="K787" s="603"/>
      <c r="L787" s="156" t="s">
        <v>18721</v>
      </c>
      <c r="M787" s="202"/>
      <c r="N787" s="22"/>
    </row>
    <row r="788" spans="1:22" s="39" customFormat="1" ht="24" outlineLevel="2" x14ac:dyDescent="0.25">
      <c r="A788" s="317" t="s">
        <v>54669</v>
      </c>
      <c r="B788" s="422" t="str">
        <f>VLOOKUP(C788,'SNP1.24+CHU192+DER12.23+FD1.24'!$A$2:$C$50000,2, FALSE)</f>
        <v>CARGA DE MISTURA ASFÁLTICA EM CAMINHÃO BASCULANTE 10 M³ (UNIDADE: M3). AF_07/2020</v>
      </c>
      <c r="C788" s="38" t="s">
        <v>11399</v>
      </c>
      <c r="D788" s="623" t="str">
        <f>VLOOKUP(C788,'SNP1.24+CHU192+DER12.23+FD1.24'!$A$2:$D$50000,3, FALSE)</f>
        <v>M3</v>
      </c>
      <c r="E788" s="624">
        <f>'MCQ OUR'!E788</f>
        <v>11.827999999999999</v>
      </c>
      <c r="F788" s="625" t="str">
        <f>VLOOKUP(C788,'SNP1.24+CHU192+DER12.23+FD1.24'!$A$2:$D$50000,4, FALSE)</f>
        <v>9,12</v>
      </c>
      <c r="G788" s="424">
        <f t="shared" si="176"/>
        <v>107.87</v>
      </c>
      <c r="H788" s="425">
        <f t="shared" ca="1" si="177"/>
        <v>0.32779999999999998</v>
      </c>
      <c r="I788" s="426">
        <f t="shared" ca="1" si="178"/>
        <v>12.11</v>
      </c>
      <c r="J788" s="626">
        <f t="shared" ca="1" si="179"/>
        <v>143.24</v>
      </c>
      <c r="K788" s="603"/>
      <c r="L788" s="156" t="s">
        <v>16691</v>
      </c>
      <c r="M788" s="202"/>
      <c r="N788" s="22"/>
    </row>
    <row r="789" spans="1:22" s="39" customFormat="1" ht="51" customHeight="1" outlineLevel="2" x14ac:dyDescent="0.25">
      <c r="A789" s="317" t="s">
        <v>54670</v>
      </c>
      <c r="B789" s="422" t="str">
        <f>VLOOKUP(C789,'SNP1.24+CHU192+DER12.23+FD1.24'!$A$2:$C$50000,2, FALSE)</f>
        <v>TRANSPORTE COM CAMINHÃO TANQUE DE TRANSPORTE DE MATERIAL ASFÁLTICO DE 20000 L, EM VIA URBANA EM  REVESTIMENTO PRIMÁRIO (UNIDADE: TXKM). AF_07/2020</v>
      </c>
      <c r="C789" s="38" t="s">
        <v>11363</v>
      </c>
      <c r="D789" s="623" t="str">
        <f>VLOOKUP(C789,'SNP1.24+CHU192+DER12.23+FD1.24'!$A$2:$D$50000,3, FALSE)</f>
        <v>TXKM</v>
      </c>
      <c r="E789" s="624">
        <f>'MCQ OUR'!E789</f>
        <v>709.68</v>
      </c>
      <c r="F789" s="625" t="str">
        <f>VLOOKUP(C789,'SNP1.24+CHU192+DER12.23+FD1.24'!$A$2:$D$50000,4, FALSE)</f>
        <v>1,97</v>
      </c>
      <c r="G789" s="424">
        <f t="shared" si="176"/>
        <v>1398.07</v>
      </c>
      <c r="H789" s="425">
        <f t="shared" ca="1" si="177"/>
        <v>0.32779999999999998</v>
      </c>
      <c r="I789" s="426">
        <f t="shared" ca="1" si="178"/>
        <v>2.62</v>
      </c>
      <c r="J789" s="626">
        <f t="shared" ca="1" si="179"/>
        <v>1859.36</v>
      </c>
      <c r="K789" s="603"/>
      <c r="L789" s="156" t="s">
        <v>18723</v>
      </c>
      <c r="M789" s="202"/>
      <c r="N789" s="22"/>
    </row>
    <row r="790" spans="1:22" s="39" customFormat="1" ht="22.9" customHeight="1" outlineLevel="2" x14ac:dyDescent="0.25">
      <c r="A790" s="317" t="s">
        <v>54671</v>
      </c>
      <c r="B790" s="422" t="str">
        <f>VLOOKUP(C790,'SNP1.24+CHU192+DER12.23+FD1.24'!$A$2:$C$50000,2, FALSE)</f>
        <v>Imprimação betuminosa ligante</v>
      </c>
      <c r="C790" s="38" t="s">
        <v>36954</v>
      </c>
      <c r="D790" s="623" t="str">
        <f>VLOOKUP(C790,'SNP1.24+CHU192+DER12.23+FD1.24'!$A$2:$D$50000,3, FALSE)</f>
        <v>M2</v>
      </c>
      <c r="E790" s="624">
        <f>'MCQ OUR'!E790</f>
        <v>295.7</v>
      </c>
      <c r="F790" s="625">
        <f>VLOOKUP(C790,'SNP1.24+CHU192+DER12.23+FD1.24'!$A$2:$D$50000,4, FALSE)</f>
        <v>7.3</v>
      </c>
      <c r="G790" s="424">
        <f t="shared" si="176"/>
        <v>2158.61</v>
      </c>
      <c r="H790" s="425">
        <f t="shared" ca="1" si="177"/>
        <v>0.32779999999999998</v>
      </c>
      <c r="I790" s="426">
        <f t="shared" ca="1" si="178"/>
        <v>9.69</v>
      </c>
      <c r="J790" s="626">
        <f t="shared" ca="1" si="179"/>
        <v>2865.33</v>
      </c>
      <c r="K790" s="603"/>
      <c r="L790" s="156" t="s">
        <v>18722</v>
      </c>
      <c r="M790" s="202" t="s">
        <v>54947</v>
      </c>
      <c r="N790" s="323"/>
    </row>
    <row r="791" spans="1:22" s="39" customFormat="1" ht="63" customHeight="1" outlineLevel="2" x14ac:dyDescent="0.25">
      <c r="A791" s="317" t="s">
        <v>54672</v>
      </c>
      <c r="B791" s="422" t="str">
        <f>VLOOKUP(C791,'SNP1.24+CHU192+DER12.23+FD1.24'!$A$2:$C$50000,2, FALSE)</f>
        <v>PINTURA DE EIXO VIÁRIO SOBRE ASFALTO COM TINTA RETRORREFLETIVA A BASE DE RESINA ACRÍLICA COM MICROESFERAS DE VIDRO, APLICAÇÃO MECÂNICA COM DEMARCADORA AUTOPROPELIDA. AF_05/2021</v>
      </c>
      <c r="C791" s="38" t="s">
        <v>11098</v>
      </c>
      <c r="D791" s="623" t="str">
        <f>VLOOKUP(C791,'SNP1.24+CHU192+DER12.23+FD1.24'!$A$2:$D$50000,3, FALSE)</f>
        <v>M</v>
      </c>
      <c r="E791" s="624">
        <f>'MCQ OUR'!E791</f>
        <v>8.8710000000000004</v>
      </c>
      <c r="F791" s="625" t="str">
        <f>VLOOKUP(C791,'SNP1.24+CHU192+DER12.23+FD1.24'!$A$2:$D$50000,4, FALSE)</f>
        <v>5,86</v>
      </c>
      <c r="G791" s="424">
        <f t="shared" si="176"/>
        <v>51.98</v>
      </c>
      <c r="H791" s="425">
        <f t="shared" ca="1" si="177"/>
        <v>0.32779999999999998</v>
      </c>
      <c r="I791" s="426">
        <f t="shared" ca="1" si="178"/>
        <v>7.78</v>
      </c>
      <c r="J791" s="626">
        <f t="shared" ca="1" si="179"/>
        <v>69.02</v>
      </c>
      <c r="K791" s="603"/>
      <c r="L791" s="156" t="s">
        <v>18501</v>
      </c>
      <c r="M791" s="202"/>
      <c r="N791" s="22"/>
    </row>
    <row r="792" spans="1:22" s="39" customFormat="1" ht="54" customHeight="1" outlineLevel="2" x14ac:dyDescent="0.25">
      <c r="A792" s="317" t="s">
        <v>54673</v>
      </c>
      <c r="B792" s="422" t="str">
        <f>VLOOKUP(C792,'SNP1.24+CHU192+DER12.23+FD1.24'!$A$2:$C$50000,2, FALSE)</f>
        <v>PINTURA DE FAIXA DE PEDESTRE OU ZEBRADA TINTA RETRORREFLETIVA A BASE DE RESINA ACRÍLICA COM MICROESFERAS DE VIDRO, E = 30 CM, APLICAÇÃO MANUAL. AF_05/2021</v>
      </c>
      <c r="C792" s="38" t="s">
        <v>11096</v>
      </c>
      <c r="D792" s="623" t="str">
        <f>VLOOKUP(C792,'SNP1.24+CHU192+DER12.23+FD1.24'!$A$2:$D$50000,3, FALSE)</f>
        <v>M2</v>
      </c>
      <c r="E792" s="624">
        <f>'MCQ OUR'!E792</f>
        <v>8.8710000000000004</v>
      </c>
      <c r="F792" s="625" t="str">
        <f>VLOOKUP(C792,'SNP1.24+CHU192+DER12.23+FD1.24'!$A$2:$D$50000,4, FALSE)</f>
        <v>29,04</v>
      </c>
      <c r="G792" s="424">
        <f t="shared" si="176"/>
        <v>257.61</v>
      </c>
      <c r="H792" s="425">
        <f t="shared" ca="1" si="177"/>
        <v>0.32779999999999998</v>
      </c>
      <c r="I792" s="426">
        <f t="shared" ca="1" si="178"/>
        <v>38.56</v>
      </c>
      <c r="J792" s="626">
        <f t="shared" ca="1" si="179"/>
        <v>342.07</v>
      </c>
      <c r="K792" s="603"/>
      <c r="L792" s="156" t="s">
        <v>18501</v>
      </c>
      <c r="M792" s="202"/>
      <c r="N792" s="22"/>
    </row>
    <row r="793" spans="1:22" s="39" customFormat="1" ht="36.6" customHeight="1" outlineLevel="2" x14ac:dyDescent="0.25">
      <c r="A793" s="317" t="s">
        <v>54674</v>
      </c>
      <c r="B793" s="422" t="str">
        <f>VLOOKUP(C793,'SNP1.24+CHU192+DER12.23+FD1.24'!$A$2:$C$50000,2, FALSE)</f>
        <v xml:space="preserve">GUARDA CORPO METALICO DE PASSARELA H=0,90M, CONFORME PP-DE-C04/029.            </v>
      </c>
      <c r="C793" s="38" t="s">
        <v>45715</v>
      </c>
      <c r="D793" s="623" t="str">
        <f>VLOOKUP(C793,'SNP1.24+CHU192+DER12.23+FD1.24'!$A$2:$D$50000,3, FALSE)</f>
        <v>m</v>
      </c>
      <c r="E793" s="624">
        <f>'MCQ OUR'!E793</f>
        <v>31.6</v>
      </c>
      <c r="F793" s="625">
        <f>VLOOKUP(C793,'SNP1.24+CHU192+DER12.23+FD1.24'!$A$2:$D$50000,4, FALSE)/1.35</f>
        <v>1225.7777777777776</v>
      </c>
      <c r="G793" s="424">
        <f t="shared" si="176"/>
        <v>38734.58</v>
      </c>
      <c r="H793" s="425">
        <f t="shared" ca="1" si="177"/>
        <v>0.32779999999999998</v>
      </c>
      <c r="I793" s="426">
        <f t="shared" ca="1" si="178"/>
        <v>1627.59</v>
      </c>
      <c r="J793" s="626">
        <f t="shared" ca="1" si="179"/>
        <v>51431.839999999997</v>
      </c>
      <c r="K793" s="603"/>
      <c r="L793" s="156" t="s">
        <v>18501</v>
      </c>
      <c r="M793" s="202" t="s">
        <v>54946</v>
      </c>
      <c r="N793" s="22"/>
    </row>
    <row r="794" spans="1:22" s="40" customFormat="1" ht="12.75" outlineLevel="1" thickBot="1" x14ac:dyDescent="0.25">
      <c r="A794" s="318"/>
      <c r="B794" s="10" t="s">
        <v>9</v>
      </c>
      <c r="C794" s="11"/>
      <c r="D794" s="12"/>
      <c r="E794" s="13"/>
      <c r="F794" s="13"/>
      <c r="G794" s="147">
        <f>SUM(G787:G793)</f>
        <v>59715.960000000006</v>
      </c>
      <c r="H794" s="148"/>
      <c r="I794" s="149"/>
      <c r="J794" s="150">
        <f ca="1">SUM(J787:J793)</f>
        <v>79293.11</v>
      </c>
      <c r="K794" s="185"/>
      <c r="L794" s="209"/>
      <c r="M794" s="204"/>
      <c r="N794" s="16"/>
      <c r="O794" s="39"/>
      <c r="P794" s="39"/>
      <c r="Q794" s="39"/>
      <c r="R794" s="39"/>
      <c r="S794" s="39"/>
      <c r="T794" s="39"/>
      <c r="U794" s="39"/>
      <c r="V794" s="39"/>
    </row>
    <row r="795" spans="1:22" s="33" customFormat="1" ht="17.45" customHeight="1" thickBot="1" x14ac:dyDescent="0.3">
      <c r="A795" s="315">
        <v>3</v>
      </c>
      <c r="B795" s="245" t="s">
        <v>54300</v>
      </c>
      <c r="C795" s="29"/>
      <c r="D795" s="2"/>
      <c r="E795" s="462"/>
      <c r="F795" s="2"/>
      <c r="G795" s="30">
        <f ca="1">G801+G808+G815+G828+G843+G856+G866+G875</f>
        <v>960084.44000000006</v>
      </c>
      <c r="H795" s="2"/>
      <c r="I795" s="2"/>
      <c r="J795" s="31">
        <f ca="1">J801+J808+J815+J828+J843+J856+J866+J875</f>
        <v>1273484.1600000001</v>
      </c>
      <c r="K795" s="186"/>
      <c r="L795" s="15"/>
      <c r="M795" s="23"/>
      <c r="N795" s="15"/>
      <c r="O795" s="39"/>
      <c r="P795" s="39"/>
      <c r="Q795" s="39"/>
      <c r="R795" s="39"/>
      <c r="S795" s="39"/>
      <c r="T795" s="39"/>
      <c r="U795" s="39"/>
      <c r="V795" s="39"/>
    </row>
    <row r="796" spans="1:22" s="34" customFormat="1" outlineLevel="1" x14ac:dyDescent="0.25">
      <c r="A796" s="319" t="s">
        <v>12523</v>
      </c>
      <c r="B796" s="627" t="s">
        <v>18502</v>
      </c>
      <c r="C796" s="628"/>
      <c r="D796" s="629"/>
      <c r="E796" s="146"/>
      <c r="F796" s="146"/>
      <c r="G796" s="5"/>
      <c r="H796" s="5"/>
      <c r="I796" s="5"/>
      <c r="J796" s="17"/>
      <c r="K796" s="145"/>
      <c r="L796" s="210"/>
      <c r="M796" s="111"/>
      <c r="N796" s="6"/>
      <c r="O796" s="39"/>
      <c r="P796" s="39"/>
      <c r="Q796" s="39"/>
      <c r="R796" s="39"/>
      <c r="S796" s="39"/>
      <c r="T796" s="39"/>
      <c r="U796" s="39"/>
      <c r="V796" s="39"/>
    </row>
    <row r="797" spans="1:22" s="39" customFormat="1" ht="36" outlineLevel="2" x14ac:dyDescent="0.25">
      <c r="A797" s="317" t="s">
        <v>12524</v>
      </c>
      <c r="B797" s="422" t="str">
        <f>VLOOKUP(C797,'SNP1.24+CHU192+DER12.23+FD1.24'!$A$2:$C$50000,2, FALSE)</f>
        <v>DEMOLIÇÃO DE LAJES, EM CONCRETO ARMADO, DE FORMA MECANIZADA COM MARTELETE, SEM REAPROVEITAMENTO. AF_09/2023</v>
      </c>
      <c r="C797" s="38" t="s">
        <v>5956</v>
      </c>
      <c r="D797" s="623" t="str">
        <f>VLOOKUP(C797,'SNP1.24+CHU192+DER12.23+FD1.24'!$A$2:$D$50000,3, FALSE)</f>
        <v>M3</v>
      </c>
      <c r="E797" s="624">
        <f>'MCQ OUR'!E797</f>
        <v>62.15</v>
      </c>
      <c r="F797" s="625" t="str">
        <f>VLOOKUP(C797,'SNP1.24+CHU192+DER12.23+FD1.24'!$A$2:$D$50000,4, FALSE)</f>
        <v>90,11</v>
      </c>
      <c r="G797" s="424">
        <f>ROUND(E797*F797,2)</f>
        <v>5600.34</v>
      </c>
      <c r="H797" s="425">
        <f ca="1">IF(K797="",$G$10,$G$9)</f>
        <v>0.32779999999999998</v>
      </c>
      <c r="I797" s="426">
        <f ca="1">ROUND(F797*H797+F797,2)</f>
        <v>119.65</v>
      </c>
      <c r="J797" s="626">
        <f ca="1">ROUND(E797*I797,2)</f>
        <v>7436.25</v>
      </c>
      <c r="K797" s="603"/>
      <c r="L797" s="156" t="s">
        <v>29437</v>
      </c>
      <c r="M797" s="202"/>
      <c r="N797" s="22"/>
    </row>
    <row r="798" spans="1:22" s="39" customFormat="1" ht="60" customHeight="1" outlineLevel="2" x14ac:dyDescent="0.25">
      <c r="A798" s="317" t="s">
        <v>12525</v>
      </c>
      <c r="B798" s="422" t="str">
        <f>VLOOKUP(C798,'SNP1.24+CHU192+DER12.23+FD1.24'!$A$2:$C$50000,2, FALSE)</f>
        <v>CARGA, MANOBRA E DESCARGA DE ENTULHO EM CAMINHÃO BASCULANTE 10 M³ - CARGA COM ESCAVADEIRA HIDRÁULICA  (CAÇAMBA DE 0,80 M³ / 111 HP) E DESCARGA LIVRE (UNIDADE: M3). AF_07/2020</v>
      </c>
      <c r="C798" s="38" t="s">
        <v>11391</v>
      </c>
      <c r="D798" s="623" t="str">
        <f>VLOOKUP(C798,'SNP1.24+CHU192+DER12.23+FD1.24'!$A$2:$D$50000,3, FALSE)</f>
        <v>M3</v>
      </c>
      <c r="E798" s="624">
        <f>'MCQ OUR'!E798</f>
        <v>77.6875</v>
      </c>
      <c r="F798" s="625" t="str">
        <f>VLOOKUP(C798,'SNP1.24+CHU192+DER12.23+FD1.24'!$A$2:$D$50000,4, FALSE)</f>
        <v>9,05</v>
      </c>
      <c r="G798" s="424">
        <f>ROUND(E798*F798,2)</f>
        <v>703.07</v>
      </c>
      <c r="H798" s="425">
        <f ca="1">IF(K798="",$G$10,$G$9)</f>
        <v>0.32779999999999998</v>
      </c>
      <c r="I798" s="426">
        <f ca="1">ROUND(F798*H798+F798,2)</f>
        <v>12.02</v>
      </c>
      <c r="J798" s="626">
        <f ca="1">ROUND(E798*I798,2)</f>
        <v>933.8</v>
      </c>
      <c r="K798" s="603"/>
      <c r="L798" s="156" t="s">
        <v>18504</v>
      </c>
      <c r="M798" s="202"/>
      <c r="N798" s="22"/>
    </row>
    <row r="799" spans="1:22" s="39" customFormat="1" ht="38.450000000000003" customHeight="1" outlineLevel="2" x14ac:dyDescent="0.25">
      <c r="A799" s="317" t="s">
        <v>12531</v>
      </c>
      <c r="B799" s="422" t="str">
        <f>VLOOKUP(C799,'SNP1.24+CHU192+DER12.23+FD1.24'!$A$2:$C$50000,2, FALSE)</f>
        <v>TRANSPORTE COM CAMINHÃO BASCULANTE DE 10 M³, EM VIA URBANA PAVIMENTADA, DMT ATÉ 30 KM (UNIDADE: M3XKM). AF_07/2020</v>
      </c>
      <c r="C799" s="38" t="s">
        <v>6023</v>
      </c>
      <c r="D799" s="623" t="str">
        <f>VLOOKUP(C799,'SNP1.24+CHU192+DER12.23+FD1.24'!$A$2:$D$50000,3, FALSE)</f>
        <v>M3XKM</v>
      </c>
      <c r="E799" s="624">
        <f>'MCQ OUR'!E799</f>
        <v>754.34562500000004</v>
      </c>
      <c r="F799" s="625" t="str">
        <f>VLOOKUP(C799,'SNP1.24+CHU192+DER12.23+FD1.24'!$A$2:$D$50000,4, FALSE)</f>
        <v>2,49</v>
      </c>
      <c r="G799" s="424">
        <f>ROUND(E799*F799,2)</f>
        <v>1878.32</v>
      </c>
      <c r="H799" s="425">
        <f ca="1">IF(K799="",$G$10,$G$9)</f>
        <v>0.32779999999999998</v>
      </c>
      <c r="I799" s="426">
        <f ca="1">ROUND(F799*H799+F799,2)</f>
        <v>3.31</v>
      </c>
      <c r="J799" s="626">
        <f ca="1">ROUND(E799*I799,2)</f>
        <v>2496.88</v>
      </c>
      <c r="K799" s="603"/>
      <c r="L799" s="156" t="s">
        <v>29438</v>
      </c>
      <c r="M799" s="202"/>
      <c r="N799" s="22"/>
    </row>
    <row r="800" spans="1:22" s="39" customFormat="1" ht="24" outlineLevel="2" x14ac:dyDescent="0.25">
      <c r="A800" s="317" t="s">
        <v>18541</v>
      </c>
      <c r="B800" s="422" t="str">
        <f>VLOOKUP(C800,'SNP1.24+CHU192+DER12.23+FD1.24'!$A$2:$C$50000,2, FALSE)</f>
        <v>ESPALHAMENTO DE MATERIAL COM TRATOR DE ESTEIRAS. AF_11/2019</v>
      </c>
      <c r="C800" s="38" t="s">
        <v>7366</v>
      </c>
      <c r="D800" s="623" t="str">
        <f>VLOOKUP(C800,'SNP1.24+CHU192+DER12.23+FD1.24'!$A$2:$D$50000,3, FALSE)</f>
        <v>M3</v>
      </c>
      <c r="E800" s="624">
        <f>'MCQ OUR'!E800</f>
        <v>77.6875</v>
      </c>
      <c r="F800" s="625" t="str">
        <f>VLOOKUP(C800,'SNP1.24+CHU192+DER12.23+FD1.24'!$A$2:$D$50000,4, FALSE)</f>
        <v>1,45</v>
      </c>
      <c r="G800" s="424">
        <f>ROUND(E800*F800,2)</f>
        <v>112.65</v>
      </c>
      <c r="H800" s="425">
        <f ca="1">IF(K800="",$G$10,$G$9)</f>
        <v>0.32779999999999998</v>
      </c>
      <c r="I800" s="426">
        <f ca="1">ROUND(F800*H800+F800,2)</f>
        <v>1.93</v>
      </c>
      <c r="J800" s="626">
        <f ca="1">ROUND(E800*I800,2)</f>
        <v>149.94</v>
      </c>
      <c r="K800" s="603"/>
      <c r="L800" s="156" t="s">
        <v>11833</v>
      </c>
      <c r="M800" s="202"/>
      <c r="N800" s="22"/>
    </row>
    <row r="801" spans="1:22" s="40" customFormat="1" ht="12.75" outlineLevel="1" thickBot="1" x14ac:dyDescent="0.25">
      <c r="A801" s="318"/>
      <c r="B801" s="10" t="s">
        <v>9</v>
      </c>
      <c r="C801" s="11"/>
      <c r="D801" s="12"/>
      <c r="E801" s="13"/>
      <c r="F801" s="13"/>
      <c r="G801" s="147">
        <f>SUM(G797:G800)</f>
        <v>8294.3799999999992</v>
      </c>
      <c r="H801" s="148"/>
      <c r="I801" s="149"/>
      <c r="J801" s="150">
        <f ca="1">SUM(J797:J800)</f>
        <v>11016.87</v>
      </c>
      <c r="K801" s="185"/>
      <c r="L801" s="209"/>
      <c r="M801" s="204"/>
      <c r="N801" s="16"/>
      <c r="O801" s="39"/>
      <c r="P801" s="39"/>
      <c r="Q801" s="39"/>
      <c r="R801" s="39"/>
      <c r="S801" s="39"/>
      <c r="T801" s="39"/>
      <c r="U801" s="39"/>
      <c r="V801" s="39"/>
    </row>
    <row r="802" spans="1:22" s="34" customFormat="1" ht="14.45" customHeight="1" outlineLevel="1" x14ac:dyDescent="0.25">
      <c r="A802" s="319" t="s">
        <v>12530</v>
      </c>
      <c r="B802" s="627" t="s">
        <v>29518</v>
      </c>
      <c r="C802" s="628"/>
      <c r="D802" s="629"/>
      <c r="E802" s="146"/>
      <c r="F802" s="146"/>
      <c r="G802" s="5"/>
      <c r="H802" s="5"/>
      <c r="I802" s="5"/>
      <c r="J802" s="17"/>
      <c r="K802" s="145"/>
      <c r="L802" s="210"/>
      <c r="M802" s="111"/>
      <c r="N802" s="6"/>
      <c r="O802" s="39"/>
      <c r="P802" s="39"/>
      <c r="Q802" s="39"/>
      <c r="R802" s="39"/>
      <c r="S802" s="39"/>
      <c r="T802" s="39"/>
      <c r="U802" s="39"/>
      <c r="V802" s="39"/>
    </row>
    <row r="803" spans="1:22" s="39" customFormat="1" ht="66.599999999999994" customHeight="1" outlineLevel="2" x14ac:dyDescent="0.25">
      <c r="A803" s="317" t="s">
        <v>12538</v>
      </c>
      <c r="B803" s="422" t="str">
        <f>VLOOKUP(C803,'SNP1.24+CHU192+DER12.23+FD1.24'!$A$2:$C$50000,2, FALSE)</f>
        <v>ESCAVAÇÃO MECANIZADA DE VALA COM PROF. ATÉ 1,5 M (MÉDIA MONTANTE E JUSANTE/UMA COMPOSIÇÃO POR TRECHO), ESCAVADEIRA (0,8 M3), LARG. DE 1,5 M A 2,5 M, EM SOLO DE 2A CATEGORIA, EM LOCAIS COM ALTO NÍVEL DE INTERFERÊNCIA. AF_02/2021</v>
      </c>
      <c r="C803" s="38" t="s">
        <v>10825</v>
      </c>
      <c r="D803" s="623" t="str">
        <f>VLOOKUP(C803,'SNP1.24+CHU192+DER12.23+FD1.24'!$A$2:$D$50000,3, FALSE)</f>
        <v>M3</v>
      </c>
      <c r="E803" s="624">
        <f>'MCQ OUR'!E803</f>
        <v>1259.4435000000001</v>
      </c>
      <c r="F803" s="625" t="str">
        <f>VLOOKUP(C803,'SNP1.24+CHU192+DER12.23+FD1.24'!$A$2:$D$50000,4, FALSE)</f>
        <v>14,60</v>
      </c>
      <c r="G803" s="424">
        <f>ROUND(E803*F803,2)</f>
        <v>18387.88</v>
      </c>
      <c r="H803" s="425">
        <f ca="1">IF(K803="",$G$10,$G$9)</f>
        <v>0.32779999999999998</v>
      </c>
      <c r="I803" s="426">
        <f ca="1">ROUND(F803*H803+F803,2)</f>
        <v>19.39</v>
      </c>
      <c r="J803" s="626">
        <f ca="1">ROUND(E803*I803,2)</f>
        <v>24420.61</v>
      </c>
      <c r="K803" s="603"/>
      <c r="L803" s="156" t="s">
        <v>29439</v>
      </c>
      <c r="M803" s="202"/>
      <c r="N803" s="22"/>
    </row>
    <row r="804" spans="1:22" s="39" customFormat="1" ht="37.9" customHeight="1" outlineLevel="2" x14ac:dyDescent="0.25">
      <c r="A804" s="317" t="s">
        <v>18542</v>
      </c>
      <c r="B804" s="422" t="str">
        <f>VLOOKUP(C804,'SNP1.24+CHU192+DER12.23+FD1.24'!$A$2:$C$50000,2, FALSE)</f>
        <v>REATERRO MECANIZADO DE VALA COM MINICARREGADEIRA, COM COMPACTADOR DE SOLOS DE PERCUSSÃO. AF_08/2023</v>
      </c>
      <c r="C804" s="38" t="s">
        <v>18240</v>
      </c>
      <c r="D804" s="623" t="str">
        <f>VLOOKUP(C804,'SNP1.24+CHU192+DER12.23+FD1.24'!$A$2:$D$50000,3, FALSE)</f>
        <v>M3</v>
      </c>
      <c r="E804" s="624">
        <f>'MCQ OUR'!E804</f>
        <v>1012.3515</v>
      </c>
      <c r="F804" s="625" t="str">
        <f>VLOOKUP(C804,'SNP1.24+CHU192+DER12.23+FD1.24'!$A$2:$D$50000,4, FALSE)</f>
        <v>26,91</v>
      </c>
      <c r="G804" s="424">
        <f>ROUND(E804*F804,2)</f>
        <v>27242.38</v>
      </c>
      <c r="H804" s="425">
        <f ca="1">IF(K804="",$G$10,$G$9)</f>
        <v>0.32779999999999998</v>
      </c>
      <c r="I804" s="426">
        <f ca="1">ROUND(F804*H804+F804,2)</f>
        <v>35.729999999999997</v>
      </c>
      <c r="J804" s="626">
        <f ca="1">ROUND(E804*I804,2)</f>
        <v>36171.32</v>
      </c>
      <c r="K804" s="603"/>
      <c r="L804" s="156" t="s">
        <v>54314</v>
      </c>
      <c r="M804" s="202"/>
      <c r="N804" s="22"/>
    </row>
    <row r="805" spans="1:22" s="39" customFormat="1" ht="58.15" customHeight="1" outlineLevel="2" x14ac:dyDescent="0.25">
      <c r="A805" s="317" t="s">
        <v>18543</v>
      </c>
      <c r="B805" s="422" t="str">
        <f>VLOOKUP(C805,'SNP1.24+CHU192+DER12.23+FD1.24'!$A$2:$C$50000,2, FALSE)</f>
        <v>CARGA, MANOBRA E DESCARGA DE SOLOS E MATERIAIS GRANULARES EM CAMINHÃO BASCULANTE 10 M³ - CARGA COM ESCAVADEIRA HIDRÁULICA (CAÇAMBA DE 1,20 M³ / 155 HP) E DESCARGA LIVRE (UNIDADE: M3). AF_07/2020</v>
      </c>
      <c r="C805" s="38" t="s">
        <v>11383</v>
      </c>
      <c r="D805" s="623" t="str">
        <f>VLOOKUP(C805,'SNP1.24+CHU192+DER12.23+FD1.24'!$A$2:$D$50000,3, FALSE)</f>
        <v>M3</v>
      </c>
      <c r="E805" s="624">
        <f>'MCQ OUR'!E805</f>
        <v>308.86500000000012</v>
      </c>
      <c r="F805" s="625" t="str">
        <f>VLOOKUP(C805,'SNP1.24+CHU192+DER12.23+FD1.24'!$A$2:$D$50000,4, FALSE)</f>
        <v>7,00</v>
      </c>
      <c r="G805" s="424">
        <f>ROUND(E805*F805,2)</f>
        <v>2162.06</v>
      </c>
      <c r="H805" s="425">
        <f ca="1">IF(K805="",$G$10,$G$9)</f>
        <v>0.32779999999999998</v>
      </c>
      <c r="I805" s="426">
        <f ca="1">ROUND(F805*H805+F805,2)</f>
        <v>9.2899999999999991</v>
      </c>
      <c r="J805" s="626">
        <f ca="1">ROUND(E805*I805,2)</f>
        <v>2869.36</v>
      </c>
      <c r="K805" s="603"/>
      <c r="L805" s="156" t="s">
        <v>18520</v>
      </c>
      <c r="M805" s="202"/>
      <c r="N805" s="22"/>
    </row>
    <row r="806" spans="1:22" s="39" customFormat="1" ht="42.6" customHeight="1" outlineLevel="2" x14ac:dyDescent="0.25">
      <c r="A806" s="317" t="s">
        <v>18544</v>
      </c>
      <c r="B806" s="422" t="str">
        <f>VLOOKUP(C806,'SNP1.24+CHU192+DER12.23+FD1.24'!$A$2:$C$50000,2, FALSE)</f>
        <v>TRANSPORTE COM CAMINHÃO BASCULANTE DE 10 M³, EM VIA URBANA PAVIMENTADA, DMT ATÉ 30 KM (UNIDADE: M3XKM). AF_07/2020</v>
      </c>
      <c r="C806" s="38" t="s">
        <v>6023</v>
      </c>
      <c r="D806" s="623" t="str">
        <f>VLOOKUP(C806,'SNP1.24+CHU192+DER12.23+FD1.24'!$A$2:$D$50000,3, FALSE)</f>
        <v>M3XKM</v>
      </c>
      <c r="E806" s="624">
        <f>'MCQ OUR'!E806</f>
        <v>2999.0791500000014</v>
      </c>
      <c r="F806" s="625" t="str">
        <f>VLOOKUP(C806,'SNP1.24+CHU192+DER12.23+FD1.24'!$A$2:$D$50000,4, FALSE)</f>
        <v>2,49</v>
      </c>
      <c r="G806" s="424">
        <f>ROUND(E806*F806,2)</f>
        <v>7467.71</v>
      </c>
      <c r="H806" s="425">
        <f ca="1">IF(K806="",$G$10,$G$9)</f>
        <v>0.32779999999999998</v>
      </c>
      <c r="I806" s="426">
        <f ca="1">ROUND(F806*H806+F806,2)</f>
        <v>3.31</v>
      </c>
      <c r="J806" s="626">
        <f ca="1">ROUND(E806*I806,2)</f>
        <v>9926.9500000000007</v>
      </c>
      <c r="K806" s="603"/>
      <c r="L806" s="156" t="s">
        <v>29438</v>
      </c>
      <c r="M806" s="202"/>
      <c r="N806" s="22"/>
    </row>
    <row r="807" spans="1:22" s="39" customFormat="1" ht="28.9" customHeight="1" outlineLevel="2" x14ac:dyDescent="0.25">
      <c r="A807" s="317" t="s">
        <v>18545</v>
      </c>
      <c r="B807" s="422" t="str">
        <f>VLOOKUP(C807,'SNP1.24+CHU192+DER12.23+FD1.24'!$A$2:$C$50000,2, FALSE)</f>
        <v>ESPALHAMENTO DE MATERIAL COM TRATOR DE ESTEIRAS. AF_11/2019</v>
      </c>
      <c r="C807" s="38" t="s">
        <v>7366</v>
      </c>
      <c r="D807" s="623" t="str">
        <f>VLOOKUP(C807,'SNP1.24+CHU192+DER12.23+FD1.24'!$A$2:$D$50000,3, FALSE)</f>
        <v>M3</v>
      </c>
      <c r="E807" s="624">
        <f>'MCQ OUR'!E807</f>
        <v>308.86500000000012</v>
      </c>
      <c r="F807" s="625" t="str">
        <f>VLOOKUP(C807,'SNP1.24+CHU192+DER12.23+FD1.24'!$A$2:$D$50000,4, FALSE)</f>
        <v>1,45</v>
      </c>
      <c r="G807" s="424">
        <f>ROUND(E807*F807,2)</f>
        <v>447.85</v>
      </c>
      <c r="H807" s="425">
        <f ca="1">IF(K807="",$G$10,$G$9)</f>
        <v>0.32779999999999998</v>
      </c>
      <c r="I807" s="426">
        <f ca="1">ROUND(F807*H807+F807,2)</f>
        <v>1.93</v>
      </c>
      <c r="J807" s="626">
        <f ca="1">ROUND(E807*I807,2)</f>
        <v>596.11</v>
      </c>
      <c r="K807" s="603"/>
      <c r="L807" s="156" t="s">
        <v>11833</v>
      </c>
      <c r="M807" s="202"/>
      <c r="N807" s="22"/>
    </row>
    <row r="808" spans="1:22" s="40" customFormat="1" ht="12.75" outlineLevel="1" thickBot="1" x14ac:dyDescent="0.25">
      <c r="A808" s="318"/>
      <c r="B808" s="10" t="s">
        <v>9</v>
      </c>
      <c r="C808" s="11"/>
      <c r="D808" s="12"/>
      <c r="E808" s="13"/>
      <c r="F808" s="13"/>
      <c r="G808" s="147">
        <f>SUM(G803:G807)</f>
        <v>55707.88</v>
      </c>
      <c r="H808" s="148"/>
      <c r="I808" s="149"/>
      <c r="J808" s="150">
        <f ca="1">SUM(J803:J807)</f>
        <v>73984.350000000006</v>
      </c>
      <c r="K808" s="185"/>
      <c r="L808" s="209"/>
      <c r="M808" s="204"/>
      <c r="N808" s="16"/>
      <c r="O808" s="39"/>
      <c r="P808" s="39"/>
      <c r="Q808" s="39"/>
      <c r="R808" s="39"/>
      <c r="S808" s="39"/>
      <c r="T808" s="39"/>
      <c r="U808" s="39"/>
      <c r="V808" s="39"/>
    </row>
    <row r="809" spans="1:22" s="34" customFormat="1" outlineLevel="1" x14ac:dyDescent="0.25">
      <c r="A809" s="319" t="s">
        <v>12529</v>
      </c>
      <c r="B809" s="627" t="s">
        <v>29519</v>
      </c>
      <c r="C809" s="628"/>
      <c r="D809" s="629"/>
      <c r="E809" s="146"/>
      <c r="F809" s="146"/>
      <c r="G809" s="5"/>
      <c r="H809" s="5"/>
      <c r="I809" s="5"/>
      <c r="J809" s="17"/>
      <c r="K809" s="145"/>
      <c r="L809" s="210"/>
      <c r="M809" s="111"/>
      <c r="N809" s="6"/>
      <c r="O809" s="39"/>
      <c r="P809" s="39"/>
      <c r="Q809" s="39"/>
      <c r="R809" s="39"/>
      <c r="S809" s="39"/>
      <c r="T809" s="39"/>
      <c r="U809" s="39"/>
      <c r="V809" s="39"/>
    </row>
    <row r="810" spans="1:22" s="39" customFormat="1" ht="46.15" customHeight="1" outlineLevel="2" x14ac:dyDescent="0.25">
      <c r="A810" s="317" t="s">
        <v>12532</v>
      </c>
      <c r="B810" s="422" t="str">
        <f>VLOOKUP(C810,'SNP1.24+CHU192+DER12.23+FD1.24'!$A$2:$C$50000,2, FALSE)</f>
        <v>EXECUÇÃO E COMPACTAÇÃO DE BASE E OU SUB BASE PARA PAVIMENTAÇÃO DE BRITA GRADUADA SIMPLES - EXCLUSIVE CARGA E TRANSPORTE. AF_11/2019</v>
      </c>
      <c r="C810" s="38" t="s">
        <v>5443</v>
      </c>
      <c r="D810" s="623" t="str">
        <f>VLOOKUP(C810,'SNP1.24+CHU192+DER12.23+FD1.24'!$A$2:$D$50000,3, FALSE)</f>
        <v>M3</v>
      </c>
      <c r="E810" s="624">
        <f>'MCQ OUR'!E810</f>
        <v>72.127499999999998</v>
      </c>
      <c r="F810" s="625" t="str">
        <f>VLOOKUP(C810,'SNP1.24+CHU192+DER12.23+FD1.24'!$A$2:$D$50000,4, FALSE)</f>
        <v>126,53</v>
      </c>
      <c r="G810" s="424">
        <f>ROUND(E810*F810,2)</f>
        <v>9126.2900000000009</v>
      </c>
      <c r="H810" s="425">
        <f ca="1">IF(K810="",$G$10,$G$9)</f>
        <v>0.32779999999999998</v>
      </c>
      <c r="I810" s="426">
        <f ca="1">ROUND(F810*H810+F810,2)</f>
        <v>168.01</v>
      </c>
      <c r="J810" s="626">
        <f ca="1">ROUND(E810*I810,2)</f>
        <v>12118.14</v>
      </c>
      <c r="K810" s="603"/>
      <c r="L810" s="156" t="s">
        <v>29440</v>
      </c>
      <c r="M810" s="202"/>
      <c r="N810" s="22"/>
    </row>
    <row r="811" spans="1:22" s="39" customFormat="1" ht="58.9" customHeight="1" outlineLevel="2" x14ac:dyDescent="0.25">
      <c r="A811" s="317" t="s">
        <v>18546</v>
      </c>
      <c r="B811" s="422" t="str">
        <f>VLOOKUP(C811,'SNP1.24+CHU192+DER12.23+FD1.24'!$A$2:$C$50000,2, FALSE)</f>
        <v>GEOTÊXTIL NÃO TECIDO 100% POLIÉSTER, RESISTÊNCIA A TRAÇÃO DE 9 KN/M (RT - 9), INSTALADO EM DRENO - FORNECIMENTO E INSTALAÇÃO. AF_07/2021</v>
      </c>
      <c r="C811" s="38" t="s">
        <v>8842</v>
      </c>
      <c r="D811" s="623" t="str">
        <f>VLOOKUP(C811,'SNP1.24+CHU192+DER12.23+FD1.24'!$A$2:$D$50000,3, FALSE)</f>
        <v>M2</v>
      </c>
      <c r="E811" s="624">
        <f>'MCQ OUR'!E811</f>
        <v>843.7589999999999</v>
      </c>
      <c r="F811" s="625" t="str">
        <f>VLOOKUP(C811,'SNP1.24+CHU192+DER12.23+FD1.24'!$A$2:$D$50000,4, FALSE)</f>
        <v>10,02</v>
      </c>
      <c r="G811" s="424">
        <f>ROUND(E811*F811,2)</f>
        <v>8454.4699999999993</v>
      </c>
      <c r="H811" s="425">
        <f ca="1">IF(K811="",$G$10,$G$9)</f>
        <v>0.32779999999999998</v>
      </c>
      <c r="I811" s="426">
        <f ca="1">ROUND(F811*H811+F811,2)</f>
        <v>13.3</v>
      </c>
      <c r="J811" s="626">
        <f ca="1">ROUND(E811*I811,2)</f>
        <v>11221.99</v>
      </c>
      <c r="K811" s="603"/>
      <c r="L811" s="156" t="s">
        <v>29520</v>
      </c>
      <c r="M811" s="202"/>
      <c r="N811" s="22"/>
    </row>
    <row r="812" spans="1:22" s="39" customFormat="1" ht="46.15" customHeight="1" outlineLevel="2" x14ac:dyDescent="0.25">
      <c r="A812" s="317" t="s">
        <v>18547</v>
      </c>
      <c r="B812" s="422" t="str">
        <f>VLOOKUP(C812,'SNP1.24+CHU192+DER12.23+FD1.24'!$A$2:$C$50000,2, FALSE)</f>
        <v xml:space="preserve">PEDRA DE MAO OU PEDRA RACHAO PARA ARRIMO/FUNDACAO (POSTO PEDREIRA/FORNECEDOR, SEM FRETE)                                                                                                                                                                                                                                                                                                                                                                                                                  </v>
      </c>
      <c r="C812" s="38">
        <v>4730</v>
      </c>
      <c r="D812" s="623" t="str">
        <f>VLOOKUP(C812,'SNP1.24+CHU192+DER12.23+FD1.24'!$A$2:$D$50000,3, FALSE)</f>
        <v xml:space="preserve">M3    </v>
      </c>
      <c r="E812" s="624">
        <f>'MCQ OUR'!E812</f>
        <v>251.69399999999999</v>
      </c>
      <c r="F812" s="625" t="str">
        <f>VLOOKUP(C812,'SNP1.24+CHU192+DER12.23+FD1.24'!$A$2:$D$50000,4, FALSE)</f>
        <v>65,45</v>
      </c>
      <c r="G812" s="424">
        <f>ROUND(E812*F812,2)</f>
        <v>16473.37</v>
      </c>
      <c r="H812" s="425">
        <f ca="1">IF(K812="",$G$10,$G$9)</f>
        <v>0.32779999999999998</v>
      </c>
      <c r="I812" s="426">
        <f ca="1">ROUND(F812*H812+F812,2)</f>
        <v>86.9</v>
      </c>
      <c r="J812" s="626">
        <f ca="1">ROUND(E812*I812,2)</f>
        <v>21872.21</v>
      </c>
      <c r="K812" s="603"/>
      <c r="L812" s="156" t="s">
        <v>29440</v>
      </c>
      <c r="M812" s="202"/>
      <c r="N812" s="22"/>
    </row>
    <row r="813" spans="1:22" s="39" customFormat="1" ht="65.45" customHeight="1" outlineLevel="2" x14ac:dyDescent="0.25">
      <c r="A813" s="317" t="s">
        <v>18548</v>
      </c>
      <c r="B813" s="422" t="str">
        <f>VLOOKUP(C813,'SNP1.24+CHU192+DER12.23+FD1.24'!$A$2:$C$50000,2, FALSE)</f>
        <v>CARGA, MANOBRA E DESCARGA DE SOLOS E MATERIAIS GRANULARES EM CAMINHÃO BASCULANTE 10 M³ - CARGA COM PÁ CARREGADEIRA (CAÇAMBA DE 1,7 A 2,8 M³ / 128 HP) E DESCARGA LIVRE (UNIDADE: M3). AF_07/2020</v>
      </c>
      <c r="C813" s="38" t="s">
        <v>11353</v>
      </c>
      <c r="D813" s="623" t="str">
        <f>VLOOKUP(C813,'SNP1.24+CHU192+DER12.23+FD1.24'!$A$2:$D$50000,3, FALSE)</f>
        <v>M3</v>
      </c>
      <c r="E813" s="624">
        <f>'MCQ OUR'!E813</f>
        <v>251.69399999999999</v>
      </c>
      <c r="F813" s="625" t="str">
        <f>VLOOKUP(C813,'SNP1.24+CHU192+DER12.23+FD1.24'!$A$2:$D$50000,4, FALSE)</f>
        <v>8,59</v>
      </c>
      <c r="G813" s="424">
        <f>ROUND(E813*F813,2)</f>
        <v>2162.0500000000002</v>
      </c>
      <c r="H813" s="425">
        <f ca="1">IF(K813="",$G$10,$G$9)</f>
        <v>0.32779999999999998</v>
      </c>
      <c r="I813" s="426">
        <f ca="1">ROUND(F813*H813+F813,2)</f>
        <v>11.41</v>
      </c>
      <c r="J813" s="626">
        <f ca="1">ROUND(E813*I813,2)</f>
        <v>2871.83</v>
      </c>
      <c r="K813" s="603"/>
      <c r="L813" s="156" t="s">
        <v>29441</v>
      </c>
      <c r="M813" s="202"/>
      <c r="N813" s="22"/>
    </row>
    <row r="814" spans="1:22" s="39" customFormat="1" ht="50.45" customHeight="1" outlineLevel="2" x14ac:dyDescent="0.25">
      <c r="A814" s="317" t="s">
        <v>18549</v>
      </c>
      <c r="B814" s="422" t="str">
        <f>VLOOKUP(C814,'SNP1.24+CHU192+DER12.23+FD1.24'!$A$2:$C$50000,2, FALSE)</f>
        <v>TRANSPORTE COM CAMINHÃO BASCULANTE DE 10 M³, EM VIA URBANA PAVIMENTADA, DMT ATÉ 30 KM (UNIDADE: M3XKM). AF_07/2020</v>
      </c>
      <c r="C814" s="38" t="s">
        <v>6023</v>
      </c>
      <c r="D814" s="623" t="str">
        <f>VLOOKUP(C814,'SNP1.24+CHU192+DER12.23+FD1.24'!$A$2:$D$50000,3, FALSE)</f>
        <v>M3XKM</v>
      </c>
      <c r="E814" s="624">
        <f>'MCQ OUR'!E814</f>
        <v>2599.9990199999997</v>
      </c>
      <c r="F814" s="625" t="str">
        <f>VLOOKUP(C814,'SNP1.24+CHU192+DER12.23+FD1.24'!$A$2:$D$50000,4, FALSE)</f>
        <v>2,49</v>
      </c>
      <c r="G814" s="424">
        <f>ROUND(E814*F814,2)</f>
        <v>6474</v>
      </c>
      <c r="H814" s="425">
        <f ca="1">IF(K814="",$G$10,$G$9)</f>
        <v>0.32779999999999998</v>
      </c>
      <c r="I814" s="426">
        <f ca="1">ROUND(F814*H814+F814,2)</f>
        <v>3.31</v>
      </c>
      <c r="J814" s="626">
        <f ca="1">ROUND(E814*I814,2)</f>
        <v>8606</v>
      </c>
      <c r="K814" s="603"/>
      <c r="L814" s="156" t="s">
        <v>29442</v>
      </c>
      <c r="M814" s="202"/>
      <c r="N814" s="22"/>
    </row>
    <row r="815" spans="1:22" s="40" customFormat="1" ht="12.75" outlineLevel="1" thickBot="1" x14ac:dyDescent="0.25">
      <c r="A815" s="318"/>
      <c r="B815" s="10" t="s">
        <v>9</v>
      </c>
      <c r="C815" s="11"/>
      <c r="D815" s="12"/>
      <c r="E815" s="13"/>
      <c r="F815" s="13"/>
      <c r="G815" s="147">
        <f>SUM(G810:G814)</f>
        <v>42690.180000000008</v>
      </c>
      <c r="H815" s="148"/>
      <c r="I815" s="149"/>
      <c r="J815" s="150">
        <f ca="1">SUM(J810:J814)</f>
        <v>56690.17</v>
      </c>
      <c r="K815" s="185"/>
      <c r="L815" s="209"/>
      <c r="M815" s="204"/>
      <c r="N815" s="16"/>
      <c r="O815" s="39"/>
      <c r="P815" s="39"/>
      <c r="Q815" s="39"/>
      <c r="R815" s="39"/>
      <c r="S815" s="39"/>
      <c r="T815" s="39"/>
      <c r="U815" s="39"/>
      <c r="V815" s="39"/>
    </row>
    <row r="816" spans="1:22" s="34" customFormat="1" outlineLevel="1" x14ac:dyDescent="0.25">
      <c r="A816" s="319" t="s">
        <v>54410</v>
      </c>
      <c r="B816" s="627" t="s">
        <v>54293</v>
      </c>
      <c r="C816" s="628"/>
      <c r="D816" s="629"/>
      <c r="E816" s="146"/>
      <c r="F816" s="146"/>
      <c r="G816" s="5"/>
      <c r="H816" s="5"/>
      <c r="I816" s="5"/>
      <c r="J816" s="17"/>
      <c r="K816" s="145"/>
      <c r="L816" s="210"/>
      <c r="M816" s="111"/>
      <c r="N816" s="6"/>
      <c r="O816" s="39"/>
      <c r="P816" s="39"/>
      <c r="Q816" s="39"/>
      <c r="R816" s="39"/>
      <c r="S816" s="39"/>
      <c r="T816" s="39"/>
      <c r="U816" s="39"/>
      <c r="V816" s="39"/>
    </row>
    <row r="817" spans="1:22" s="39" customFormat="1" ht="30.6" customHeight="1" outlineLevel="2" x14ac:dyDescent="0.25">
      <c r="A817" s="317" t="s">
        <v>54411</v>
      </c>
      <c r="B817" s="422" t="str">
        <f>VLOOKUP(C817,'SNP1.24+CHU192+DER12.23+FD1.24'!$A$2:$C$50000,2, FALSE)</f>
        <v>LIMPEZA DE SUPERFÍCIE COM JATO DE ALTA PRESSÃO. AF_04/2019</v>
      </c>
      <c r="C817" s="38" t="s">
        <v>7772</v>
      </c>
      <c r="D817" s="623" t="str">
        <f>VLOOKUP(C817,'SNP1.24+CHU192+DER12.23+FD1.24'!$A$2:$D$50000,3, FALSE)</f>
        <v>M2</v>
      </c>
      <c r="E817" s="624">
        <f>'MCQ OUR'!E817</f>
        <v>92.240000000000009</v>
      </c>
      <c r="F817" s="625" t="str">
        <f>VLOOKUP(C817,'SNP1.24+CHU192+DER12.23+FD1.24'!$A$2:$D$50000,4, FALSE)</f>
        <v>2,28</v>
      </c>
      <c r="G817" s="424">
        <f t="shared" ref="G817:G827" si="180">ROUND(E817*F817,2)</f>
        <v>210.31</v>
      </c>
      <c r="H817" s="425">
        <f t="shared" ref="H817:H827" ca="1" si="181">IF(K817="",$G$10,$G$9)</f>
        <v>0.32779999999999998</v>
      </c>
      <c r="I817" s="426">
        <f t="shared" ref="I817:I827" ca="1" si="182">ROUND(F817*H817+F817,2)</f>
        <v>3.03</v>
      </c>
      <c r="J817" s="626">
        <f t="shared" ref="J817:J827" ca="1" si="183">ROUND(E817*I817,2)</f>
        <v>279.49</v>
      </c>
      <c r="K817" s="603"/>
      <c r="L817" s="156" t="s">
        <v>18501</v>
      </c>
      <c r="M817" s="202"/>
      <c r="N817" s="22"/>
    </row>
    <row r="818" spans="1:22" s="39" customFormat="1" ht="36.6" customHeight="1" outlineLevel="2" x14ac:dyDescent="0.25">
      <c r="A818" s="317" t="s">
        <v>54412</v>
      </c>
      <c r="B818" s="422" t="str">
        <f>VLOOKUP(C818,'SNP1.24+CHU192+DER12.23+FD1.24'!$A$2:$C$50000,2, FALSE)</f>
        <v>ENCHIMENTO DE BRITA PARA DRENO, LANÇAMENTO MECANIZADO. AF_07/2021</v>
      </c>
      <c r="C818" s="38" t="s">
        <v>8850</v>
      </c>
      <c r="D818" s="623" t="str">
        <f>VLOOKUP(C818,'SNP1.24+CHU192+DER12.23+FD1.24'!$A$2:$D$50000,3, FALSE)</f>
        <v>M3</v>
      </c>
      <c r="E818" s="624">
        <f>'MCQ OUR'!E818</f>
        <v>27.5412</v>
      </c>
      <c r="F818" s="625" t="str">
        <f>VLOOKUP(C818,'SNP1.24+CHU192+DER12.23+FD1.24'!$A$2:$D$50000,4, FALSE)</f>
        <v>102,53</v>
      </c>
      <c r="G818" s="424">
        <f t="shared" si="180"/>
        <v>2823.8</v>
      </c>
      <c r="H818" s="425">
        <f t="shared" ca="1" si="181"/>
        <v>0.32779999999999998</v>
      </c>
      <c r="I818" s="426">
        <f t="shared" ca="1" si="182"/>
        <v>136.13999999999999</v>
      </c>
      <c r="J818" s="626">
        <f t="shared" ca="1" si="183"/>
        <v>3749.46</v>
      </c>
      <c r="K818" s="603"/>
      <c r="L818" s="156" t="s">
        <v>18501</v>
      </c>
      <c r="M818" s="202"/>
      <c r="N818" s="22"/>
    </row>
    <row r="819" spans="1:22" s="39" customFormat="1" ht="46.15" customHeight="1" outlineLevel="2" x14ac:dyDescent="0.25">
      <c r="A819" s="317" t="s">
        <v>54413</v>
      </c>
      <c r="B819" s="422" t="str">
        <f>VLOOKUP(C819,'SNP1.24+CHU192+DER12.23+FD1.24'!$A$2:$C$50000,2, FALSE)</f>
        <v>EXECUÇÃO E COMPACTAÇÃO DE BASE E OU SUB BASE PARA PAVIMENTAÇÃO DE BRITA GRADUADA SIMPLES - EXCLUSIVE CARGA E TRANSPORTE. AF_11/2019</v>
      </c>
      <c r="C819" s="38" t="s">
        <v>5443</v>
      </c>
      <c r="D819" s="623" t="str">
        <f>VLOOKUP(C819,'SNP1.24+CHU192+DER12.23+FD1.24'!$A$2:$D$50000,3, FALSE)</f>
        <v>M3</v>
      </c>
      <c r="E819" s="624">
        <f>'MCQ OUR'!E819</f>
        <v>6.3719999999999999</v>
      </c>
      <c r="F819" s="625" t="str">
        <f>VLOOKUP(C819,'SNP1.24+CHU192+DER12.23+FD1.24'!$A$2:$D$50000,4, FALSE)</f>
        <v>126,53</v>
      </c>
      <c r="G819" s="424">
        <f t="shared" si="180"/>
        <v>806.25</v>
      </c>
      <c r="H819" s="425">
        <f t="shared" ca="1" si="181"/>
        <v>0.32779999999999998</v>
      </c>
      <c r="I819" s="426">
        <f t="shared" ca="1" si="182"/>
        <v>168.01</v>
      </c>
      <c r="J819" s="626">
        <f t="shared" ca="1" si="183"/>
        <v>1070.56</v>
      </c>
      <c r="K819" s="603"/>
      <c r="L819" s="156" t="s">
        <v>18501</v>
      </c>
      <c r="M819" s="202"/>
      <c r="N819" s="22"/>
    </row>
    <row r="820" spans="1:22" s="39" customFormat="1" ht="51" customHeight="1" outlineLevel="2" x14ac:dyDescent="0.25">
      <c r="A820" s="317" t="s">
        <v>54414</v>
      </c>
      <c r="B820" s="422" t="str">
        <f>VLOOKUP(C820,'SNP1.24+CHU192+DER12.23+FD1.24'!$A$2:$C$50000,2, FALSE)</f>
        <v xml:space="preserve">TUBO DRENO, CORRUGADO, ESPIRALADO, FLEXIVEL, PERFURADO, EM POLIETILENO DE ALTA DENSIDADE (PEAD), DN 65 MM, (2 1/2") PARA DRENAGEM - EM ROLO (NORMA DNIT 093/2006 - EM)                                                                                                                                                                                                                                                                                                                                    </v>
      </c>
      <c r="C820" s="38">
        <v>38051</v>
      </c>
      <c r="D820" s="623" t="str">
        <f>VLOOKUP(C820,'SNP1.24+CHU192+DER12.23+FD1.24'!$A$2:$D$50000,3, FALSE)</f>
        <v xml:space="preserve">M     </v>
      </c>
      <c r="E820" s="624">
        <f>'MCQ OUR'!E820</f>
        <v>27.66</v>
      </c>
      <c r="F820" s="625" t="str">
        <f>VLOOKUP(C820,'SNP1.24+CHU192+DER12.23+FD1.24'!$A$2:$D$50000,4, FALSE)</f>
        <v>7,49</v>
      </c>
      <c r="G820" s="424">
        <f t="shared" si="180"/>
        <v>207.17</v>
      </c>
      <c r="H820" s="425">
        <f t="shared" ca="1" si="181"/>
        <v>0.32779999999999998</v>
      </c>
      <c r="I820" s="426">
        <f t="shared" ca="1" si="182"/>
        <v>9.9499999999999993</v>
      </c>
      <c r="J820" s="626">
        <f t="shared" ca="1" si="183"/>
        <v>275.22000000000003</v>
      </c>
      <c r="K820" s="603"/>
      <c r="L820" s="156" t="s">
        <v>18501</v>
      </c>
      <c r="M820" s="202"/>
      <c r="N820" s="22"/>
    </row>
    <row r="821" spans="1:22" s="39" customFormat="1" ht="51" customHeight="1" outlineLevel="2" x14ac:dyDescent="0.25">
      <c r="A821" s="317" t="s">
        <v>54415</v>
      </c>
      <c r="B821" s="422" t="str">
        <f>VLOOKUP(C821,'SNP1.24+CHU192+DER12.23+FD1.24'!$A$2:$C$50000,2, FALSE)</f>
        <v xml:space="preserve">TUBO DRENO, CORRUGADO, ESPIRALADO, FLEXIVEL, PERFURADO, EM POLIETILENO DE ALTA DENSIDADE (PEAD), DN 100 MM, (4") PARA DRENAGEM - EM ROLO (NORMA DNIT 093/2006 - E.M)                                                                                                                                                                                                                                                                                                                                      </v>
      </c>
      <c r="C821" s="38">
        <v>38052</v>
      </c>
      <c r="D821" s="623" t="str">
        <f>VLOOKUP(C821,'SNP1.24+CHU192+DER12.23+FD1.24'!$A$2:$D$50000,3, FALSE)</f>
        <v xml:space="preserve">M     </v>
      </c>
      <c r="E821" s="624">
        <f>'MCQ OUR'!E821</f>
        <v>21.6</v>
      </c>
      <c r="F821" s="625" t="str">
        <f>VLOOKUP(C821,'SNP1.24+CHU192+DER12.23+FD1.24'!$A$2:$D$50000,4, FALSE)</f>
        <v>12,02</v>
      </c>
      <c r="G821" s="424">
        <f t="shared" si="180"/>
        <v>259.63</v>
      </c>
      <c r="H821" s="425">
        <f t="shared" ca="1" si="181"/>
        <v>0.32779999999999998</v>
      </c>
      <c r="I821" s="426">
        <f t="shared" ca="1" si="182"/>
        <v>15.96</v>
      </c>
      <c r="J821" s="626">
        <f t="shared" ca="1" si="183"/>
        <v>344.74</v>
      </c>
      <c r="K821" s="603"/>
      <c r="L821" s="156" t="s">
        <v>18501</v>
      </c>
      <c r="M821" s="202"/>
      <c r="N821" s="22"/>
    </row>
    <row r="822" spans="1:22" s="39" customFormat="1" ht="49.9" customHeight="1" outlineLevel="2" x14ac:dyDescent="0.25">
      <c r="A822" s="317" t="s">
        <v>54416</v>
      </c>
      <c r="B822" s="422" t="str">
        <f>VLOOKUP(C822,'SNP1.24+CHU192+DER12.23+FD1.24'!$A$2:$C$50000,2, FALSE)</f>
        <v>GEOTÊXTIL NÃO TECIDO 100% POLIÉSTER, RESISTÊNCIA A TRAÇÃO DE 9 KN/M (RT - 9), INSTALADO EM DRENO - FORNECIMENTO E INSTALAÇÃO. AF_07/2021</v>
      </c>
      <c r="C822" s="38" t="s">
        <v>8842</v>
      </c>
      <c r="D822" s="623" t="str">
        <f>VLOOKUP(C822,'SNP1.24+CHU192+DER12.23+FD1.24'!$A$2:$D$50000,3, FALSE)</f>
        <v>M2</v>
      </c>
      <c r="E822" s="624">
        <f>'MCQ OUR'!E822</f>
        <v>194.7</v>
      </c>
      <c r="F822" s="625" t="str">
        <f>VLOOKUP(C822,'SNP1.24+CHU192+DER12.23+FD1.24'!$A$2:$D$50000,4, FALSE)</f>
        <v>10,02</v>
      </c>
      <c r="G822" s="424">
        <f t="shared" si="180"/>
        <v>1950.89</v>
      </c>
      <c r="H822" s="425">
        <f t="shared" ca="1" si="181"/>
        <v>0.32779999999999998</v>
      </c>
      <c r="I822" s="426">
        <f t="shared" ca="1" si="182"/>
        <v>13.3</v>
      </c>
      <c r="J822" s="626">
        <f t="shared" ca="1" si="183"/>
        <v>2589.5100000000002</v>
      </c>
      <c r="K822" s="603"/>
      <c r="L822" s="156" t="s">
        <v>18501</v>
      </c>
      <c r="M822" s="202"/>
      <c r="N822" s="22"/>
    </row>
    <row r="823" spans="1:22" s="39" customFormat="1" ht="21" customHeight="1" outlineLevel="2" x14ac:dyDescent="0.25">
      <c r="A823" s="317" t="s">
        <v>54675</v>
      </c>
      <c r="B823" s="422" t="str">
        <f>VLOOKUP(C823,'SNP1.24+CHU192+DER12.23+FD1.24'!$A$2:$C$50000,2, FALSE)</f>
        <v>Imprimação betuminosa ligante</v>
      </c>
      <c r="C823" s="38" t="s">
        <v>36954</v>
      </c>
      <c r="D823" s="623" t="str">
        <f>VLOOKUP(C823,'SNP1.24+CHU192+DER12.23+FD1.24'!$A$2:$D$50000,3, FALSE)</f>
        <v>M2</v>
      </c>
      <c r="E823" s="624">
        <f>'MCQ OUR'!E823</f>
        <v>92.240000000000009</v>
      </c>
      <c r="F823" s="625">
        <f>VLOOKUP(C823,'SNP1.24+CHU192+DER12.23+FD1.24'!$A$2:$D$50000,4, FALSE)</f>
        <v>7.3</v>
      </c>
      <c r="G823" s="424">
        <f t="shared" si="180"/>
        <v>673.35</v>
      </c>
      <c r="H823" s="425">
        <f t="shared" ca="1" si="181"/>
        <v>0.32779999999999998</v>
      </c>
      <c r="I823" s="426">
        <f t="shared" ca="1" si="182"/>
        <v>9.69</v>
      </c>
      <c r="J823" s="626">
        <f t="shared" ca="1" si="183"/>
        <v>893.81</v>
      </c>
      <c r="K823" s="603"/>
      <c r="L823" s="156" t="s">
        <v>54295</v>
      </c>
      <c r="M823" s="202" t="s">
        <v>54947</v>
      </c>
      <c r="N823" s="323"/>
    </row>
    <row r="824" spans="1:22" s="39" customFormat="1" ht="49.9" customHeight="1" outlineLevel="2" x14ac:dyDescent="0.25">
      <c r="A824" s="317" t="s">
        <v>54676</v>
      </c>
      <c r="B824" s="422" t="str">
        <f>VLOOKUP(C824,'SNP1.24+CHU192+DER12.23+FD1.24'!$A$2:$C$50000,2, FALSE)</f>
        <v xml:space="preserve">GEOGRELHA TECIDA COM FILAMENTOS DE POLIESTER + PVC, RESISTENCIA LONGITUDINAL: 90 KN/M, RESISTENCIA TRANSVERSAL: 30 KN/M, ALONGAMENTO = 12 POR CENTO                                                                                                                                                                                                                                                                                                                                                       </v>
      </c>
      <c r="C824" s="38">
        <v>34804</v>
      </c>
      <c r="D824" s="623" t="str">
        <f>VLOOKUP(C824,'SNP1.24+CHU192+DER12.23+FD1.24'!$A$2:$D$50000,3, FALSE)</f>
        <v xml:space="preserve">M2    </v>
      </c>
      <c r="E824" s="624">
        <f>'MCQ OUR'!E824</f>
        <v>92.240000000000009</v>
      </c>
      <c r="F824" s="625" t="str">
        <f>VLOOKUP(C824,'SNP1.24+CHU192+DER12.23+FD1.24'!$A$2:$D$50000,4, FALSE)</f>
        <v>48,75</v>
      </c>
      <c r="G824" s="424">
        <f t="shared" si="180"/>
        <v>4496.7</v>
      </c>
      <c r="H824" s="425">
        <f t="shared" ca="1" si="181"/>
        <v>0.32779999999999998</v>
      </c>
      <c r="I824" s="426">
        <f t="shared" ca="1" si="182"/>
        <v>64.73</v>
      </c>
      <c r="J824" s="626">
        <f t="shared" ca="1" si="183"/>
        <v>5970.7</v>
      </c>
      <c r="K824" s="603"/>
      <c r="L824" s="156" t="s">
        <v>18501</v>
      </c>
      <c r="M824" s="202"/>
      <c r="N824" s="22"/>
    </row>
    <row r="825" spans="1:22" s="39" customFormat="1" ht="21" customHeight="1" outlineLevel="2" x14ac:dyDescent="0.25">
      <c r="A825" s="317" t="s">
        <v>54677</v>
      </c>
      <c r="B825" s="422" t="str">
        <f>VLOOKUP(C825,'SNP1.24+CHU192+DER12.23+FD1.24'!$A$2:$C$50000,2, FALSE)</f>
        <v>Imprimação betuminosa impermeabilizante</v>
      </c>
      <c r="C825" s="38" t="s">
        <v>36956</v>
      </c>
      <c r="D825" s="623" t="str">
        <f>VLOOKUP(C825,'SNP1.24+CHU192+DER12.23+FD1.24'!$A$2:$D$50000,3, FALSE)</f>
        <v>M2</v>
      </c>
      <c r="E825" s="624">
        <f>'MCQ OUR'!E825</f>
        <v>11.731199999999999</v>
      </c>
      <c r="F825" s="625">
        <f>VLOOKUP(C825,'SNP1.24+CHU192+DER12.23+FD1.24'!$A$2:$D$50000,4, FALSE)</f>
        <v>14.54</v>
      </c>
      <c r="G825" s="424">
        <f t="shared" si="180"/>
        <v>170.57</v>
      </c>
      <c r="H825" s="425">
        <f t="shared" ca="1" si="181"/>
        <v>0.32779999999999998</v>
      </c>
      <c r="I825" s="426">
        <f t="shared" ca="1" si="182"/>
        <v>19.309999999999999</v>
      </c>
      <c r="J825" s="626">
        <f t="shared" ca="1" si="183"/>
        <v>226.53</v>
      </c>
      <c r="K825" s="603"/>
      <c r="L825" s="156" t="s">
        <v>54296</v>
      </c>
      <c r="M825" s="202" t="s">
        <v>54947</v>
      </c>
      <c r="N825" s="323"/>
    </row>
    <row r="826" spans="1:22" s="39" customFormat="1" ht="20.45" customHeight="1" outlineLevel="2" x14ac:dyDescent="0.25">
      <c r="A826" s="317" t="s">
        <v>54678</v>
      </c>
      <c r="B826" s="422" t="s">
        <v>29521</v>
      </c>
      <c r="C826" s="38" t="s">
        <v>18518</v>
      </c>
      <c r="D826" s="623" t="s">
        <v>16</v>
      </c>
      <c r="E826" s="624">
        <f>'MCQ OUR'!E826</f>
        <v>66.430000000000007</v>
      </c>
      <c r="F826" s="625">
        <f ca="1">F664</f>
        <v>193.15333333333334</v>
      </c>
      <c r="G826" s="424">
        <f t="shared" ca="1" si="180"/>
        <v>12831.18</v>
      </c>
      <c r="H826" s="425">
        <f t="shared" ca="1" si="181"/>
        <v>0.2261</v>
      </c>
      <c r="I826" s="426">
        <f t="shared" ca="1" si="182"/>
        <v>236.83</v>
      </c>
      <c r="J826" s="626">
        <f t="shared" ca="1" si="183"/>
        <v>15732.62</v>
      </c>
      <c r="K826" s="603" t="s">
        <v>18719</v>
      </c>
      <c r="L826" s="156" t="s">
        <v>18501</v>
      </c>
      <c r="M826" s="202"/>
      <c r="N826" s="22"/>
    </row>
    <row r="827" spans="1:22" s="39" customFormat="1" ht="33.6" customHeight="1" outlineLevel="2" x14ac:dyDescent="0.25">
      <c r="A827" s="317" t="s">
        <v>54679</v>
      </c>
      <c r="B827" s="422" t="str">
        <f>VLOOKUP(C827,'SNP1.24+CHU192+DER12.23+FD1.24'!$A$2:$C$50000,2, FALSE)</f>
        <v xml:space="preserve">ARTICULACAO DE CONCRETO TIPO"FREYSSINET"                                       </v>
      </c>
      <c r="C827" s="38" t="s">
        <v>29522</v>
      </c>
      <c r="D827" s="623" t="str">
        <f>VLOOKUP(C827,'SNP1.24+CHU192+DER12.23+FD1.24'!$A$2:$D$50000,3, FALSE)</f>
        <v>dm2</v>
      </c>
      <c r="E827" s="624">
        <f>'MCQ OUR'!E827</f>
        <v>281.60000000000002</v>
      </c>
      <c r="F827" s="625">
        <f>VLOOKUP(C827,'SNP1.24+CHU192+DER12.23+FD1.24'!$A$2:$D$50000,4, FALSE)/1.35</f>
        <v>9.9037037037037017</v>
      </c>
      <c r="G827" s="424">
        <f t="shared" si="180"/>
        <v>2788.88</v>
      </c>
      <c r="H827" s="425">
        <f t="shared" ca="1" si="181"/>
        <v>0.32779999999999998</v>
      </c>
      <c r="I827" s="426">
        <f t="shared" ca="1" si="182"/>
        <v>13.15</v>
      </c>
      <c r="J827" s="626">
        <f t="shared" ca="1" si="183"/>
        <v>3703.04</v>
      </c>
      <c r="K827" s="603"/>
      <c r="L827" s="156" t="s">
        <v>18501</v>
      </c>
      <c r="M827" s="202" t="s">
        <v>54946</v>
      </c>
      <c r="N827" s="22"/>
    </row>
    <row r="828" spans="1:22" s="40" customFormat="1" ht="12.75" outlineLevel="1" thickBot="1" x14ac:dyDescent="0.25">
      <c r="A828" s="318"/>
      <c r="B828" s="10" t="s">
        <v>9</v>
      </c>
      <c r="C828" s="11"/>
      <c r="D828" s="12"/>
      <c r="E828" s="13"/>
      <c r="F828" s="13"/>
      <c r="G828" s="147">
        <f ca="1">SUM(G817:G827)</f>
        <v>27218.73</v>
      </c>
      <c r="H828" s="148"/>
      <c r="I828" s="149"/>
      <c r="J828" s="150">
        <f ca="1">SUM(J817:J827)</f>
        <v>34835.68</v>
      </c>
      <c r="K828" s="185"/>
      <c r="L828" s="209"/>
      <c r="M828" s="204"/>
      <c r="N828" s="16"/>
      <c r="O828" s="39"/>
      <c r="P828" s="39"/>
      <c r="Q828" s="39"/>
      <c r="R828" s="39"/>
      <c r="S828" s="39"/>
      <c r="T828" s="39"/>
      <c r="U828" s="39"/>
      <c r="V828" s="39"/>
    </row>
    <row r="829" spans="1:22" s="34" customFormat="1" ht="14.45" customHeight="1" outlineLevel="1" x14ac:dyDescent="0.25">
      <c r="A829" s="319" t="s">
        <v>54417</v>
      </c>
      <c r="B829" s="627" t="s">
        <v>54292</v>
      </c>
      <c r="C829" s="628"/>
      <c r="D829" s="629"/>
      <c r="E829" s="146"/>
      <c r="F829" s="146"/>
      <c r="G829" s="5"/>
      <c r="H829" s="5"/>
      <c r="I829" s="5"/>
      <c r="J829" s="17"/>
      <c r="K829" s="145"/>
      <c r="L829" s="210"/>
      <c r="M829" s="111"/>
      <c r="N829" s="6"/>
      <c r="O829" s="39"/>
      <c r="P829" s="39"/>
      <c r="Q829" s="39"/>
      <c r="R829" s="39"/>
      <c r="S829" s="39"/>
      <c r="T829" s="39"/>
      <c r="U829" s="39"/>
      <c r="V829" s="39"/>
    </row>
    <row r="830" spans="1:22" s="39" customFormat="1" ht="39" customHeight="1" outlineLevel="2" x14ac:dyDescent="0.25">
      <c r="A830" s="317" t="s">
        <v>54418</v>
      </c>
      <c r="B830" s="422" t="str">
        <f>VLOOKUP(C830,'SNP1.24+CHU192+DER12.23+FD1.24'!$A$2:$C$50000,2, FALSE)</f>
        <v>FABRICAÇÃO DE FÔRMA PARA LAJES, EM CHAPA DE MADEIRA COMPENSADA PLASTIFICADA, E = 18 MM. AF_09/2020</v>
      </c>
      <c r="C830" s="38" t="s">
        <v>3098</v>
      </c>
      <c r="D830" s="623" t="str">
        <f>VLOOKUP(C830,'SNP1.24+CHU192+DER12.23+FD1.24'!$A$2:$D$50000,3, FALSE)</f>
        <v>M2</v>
      </c>
      <c r="E830" s="624">
        <f>'MCQ OUR'!E830</f>
        <v>282.27129867976521</v>
      </c>
      <c r="F830" s="625" t="str">
        <f>VLOOKUP(C830,'SNP1.24+CHU192+DER12.23+FD1.24'!$A$2:$D$50000,4, FALSE)</f>
        <v>72,95</v>
      </c>
      <c r="G830" s="424">
        <f t="shared" ref="G830:G842" si="184">ROUND(E830*F830,2)</f>
        <v>20591.689999999999</v>
      </c>
      <c r="H830" s="425">
        <f t="shared" ref="H830:H842" ca="1" si="185">IF(K830="",$G$10,$G$9)</f>
        <v>0.32779999999999998</v>
      </c>
      <c r="I830" s="426">
        <f t="shared" ref="I830:I842" ca="1" si="186">ROUND(F830*H830+F830,2)</f>
        <v>96.86</v>
      </c>
      <c r="J830" s="626">
        <f t="shared" ref="J830:J842" ca="1" si="187">ROUND(E830*I830,2)</f>
        <v>27340.799999999999</v>
      </c>
      <c r="K830" s="603"/>
      <c r="L830" s="156" t="s">
        <v>18513</v>
      </c>
      <c r="M830" s="202"/>
      <c r="N830" s="22"/>
    </row>
    <row r="831" spans="1:22" s="39" customFormat="1" ht="48.6" customHeight="1" outlineLevel="2" x14ac:dyDescent="0.25">
      <c r="A831" s="317" t="s">
        <v>54419</v>
      </c>
      <c r="B831" s="422" t="str">
        <f>VLOOKUP(C831,'SNP1.24+CHU192+DER12.23+FD1.24'!$A$2:$C$50000,2, FALSE)</f>
        <v>ARMAÇÃO DE PILAR OU VIGA DE ESTRUTURA CONVENCIONAL DE CONCRETO ARMADO UTILIZANDO AÇO CA-50 DE 6,3 MM - MONTAGEM. AF_06/2022</v>
      </c>
      <c r="C831" s="38" t="s">
        <v>3224</v>
      </c>
      <c r="D831" s="623" t="str">
        <f>VLOOKUP(C831,'SNP1.24+CHU192+DER12.23+FD1.24'!$A$2:$D$50000,3, FALSE)</f>
        <v>KG</v>
      </c>
      <c r="E831" s="624">
        <f>'MCQ OUR'!E831</f>
        <v>359</v>
      </c>
      <c r="F831" s="625" t="str">
        <f>VLOOKUP(C831,'SNP1.24+CHU192+DER12.23+FD1.24'!$A$2:$D$50000,4, FALSE)</f>
        <v>13,04</v>
      </c>
      <c r="G831" s="424">
        <f t="shared" si="184"/>
        <v>4681.3599999999997</v>
      </c>
      <c r="H831" s="425">
        <f t="shared" ca="1" si="185"/>
        <v>0.32779999999999998</v>
      </c>
      <c r="I831" s="426">
        <f t="shared" ca="1" si="186"/>
        <v>17.309999999999999</v>
      </c>
      <c r="J831" s="626">
        <f t="shared" ca="1" si="187"/>
        <v>6214.29</v>
      </c>
      <c r="K831" s="603"/>
      <c r="L831" s="156" t="s">
        <v>18513</v>
      </c>
      <c r="M831" s="202"/>
      <c r="N831" s="22"/>
    </row>
    <row r="832" spans="1:22" s="39" customFormat="1" ht="36" outlineLevel="2" x14ac:dyDescent="0.25">
      <c r="A832" s="317" t="s">
        <v>54420</v>
      </c>
      <c r="B832" s="422" t="str">
        <f>VLOOKUP(C832,'SNP1.24+CHU192+DER12.23+FD1.24'!$A$2:$C$50000,2, FALSE)</f>
        <v>ARMAÇÃO DE PILAR OU VIGA DE ESTRUTURA CONVENCIONAL DE CONCRETO ARMADO UTILIZANDO AÇO CA-50 DE 8,0 MM - MONTAGEM. AF_06/2022</v>
      </c>
      <c r="C832" s="38" t="s">
        <v>3225</v>
      </c>
      <c r="D832" s="623" t="str">
        <f>VLOOKUP(C832,'SNP1.24+CHU192+DER12.23+FD1.24'!$A$2:$D$50000,3, FALSE)</f>
        <v>KG</v>
      </c>
      <c r="E832" s="624">
        <f>'MCQ OUR'!E832</f>
        <v>979</v>
      </c>
      <c r="F832" s="625" t="str">
        <f>VLOOKUP(C832,'SNP1.24+CHU192+DER12.23+FD1.24'!$A$2:$D$50000,4, FALSE)</f>
        <v>12,11</v>
      </c>
      <c r="G832" s="424">
        <f t="shared" si="184"/>
        <v>11855.69</v>
      </c>
      <c r="H832" s="425">
        <f t="shared" ca="1" si="185"/>
        <v>0.32779999999999998</v>
      </c>
      <c r="I832" s="426">
        <f t="shared" ca="1" si="186"/>
        <v>16.079999999999998</v>
      </c>
      <c r="J832" s="626">
        <f t="shared" ca="1" si="187"/>
        <v>15742.32</v>
      </c>
      <c r="K832" s="603"/>
      <c r="L832" s="156" t="s">
        <v>18513</v>
      </c>
      <c r="M832" s="202"/>
      <c r="N832" s="22"/>
    </row>
    <row r="833" spans="1:22" s="39" customFormat="1" ht="40.15" customHeight="1" outlineLevel="2" x14ac:dyDescent="0.25">
      <c r="A833" s="317" t="s">
        <v>54421</v>
      </c>
      <c r="B833" s="422" t="str">
        <f>VLOOKUP(C833,'SNP1.24+CHU192+DER12.23+FD1.24'!$A$2:$C$50000,2, FALSE)</f>
        <v>ARMAÇÃO DE PILAR OU VIGA DE ESTRUTURA CONVENCIONAL DE CONCRETO ARMADO UTILIZANDO AÇO CA-50 DE 10,0 MM - MONTAGEM. AF_06/2022</v>
      </c>
      <c r="C833" s="38" t="s">
        <v>3226</v>
      </c>
      <c r="D833" s="623" t="str">
        <f>VLOOKUP(C833,'SNP1.24+CHU192+DER12.23+FD1.24'!$A$2:$D$50000,3, FALSE)</f>
        <v>KG</v>
      </c>
      <c r="E833" s="624">
        <f>'MCQ OUR'!E833</f>
        <v>2343</v>
      </c>
      <c r="F833" s="625" t="str">
        <f>VLOOKUP(C833,'SNP1.24+CHU192+DER12.23+FD1.24'!$A$2:$D$50000,4, FALSE)</f>
        <v>10,72</v>
      </c>
      <c r="G833" s="424">
        <f t="shared" si="184"/>
        <v>25116.959999999999</v>
      </c>
      <c r="H833" s="425">
        <f t="shared" ca="1" si="185"/>
        <v>0.32779999999999998</v>
      </c>
      <c r="I833" s="426">
        <f t="shared" ca="1" si="186"/>
        <v>14.23</v>
      </c>
      <c r="J833" s="626">
        <f t="shared" ca="1" si="187"/>
        <v>33340.89</v>
      </c>
      <c r="K833" s="603"/>
      <c r="L833" s="156" t="s">
        <v>18513</v>
      </c>
      <c r="M833" s="202"/>
      <c r="N833" s="22"/>
    </row>
    <row r="834" spans="1:22" s="39" customFormat="1" ht="36" outlineLevel="2" x14ac:dyDescent="0.25">
      <c r="A834" s="317" t="s">
        <v>54422</v>
      </c>
      <c r="B834" s="422" t="str">
        <f>VLOOKUP(C834,'SNP1.24+CHU192+DER12.23+FD1.24'!$A$2:$C$50000,2, FALSE)</f>
        <v>ARMAÇÃO DE PILAR OU VIGA DE ESTRUTURA CONVENCIONAL DE CONCRETO ARMADO UTILIZANDO AÇO CA-50 DE 12,5 MM - MONTAGEM. AF_06/2022</v>
      </c>
      <c r="C834" s="38" t="s">
        <v>3227</v>
      </c>
      <c r="D834" s="623" t="str">
        <f>VLOOKUP(C834,'SNP1.24+CHU192+DER12.23+FD1.24'!$A$2:$D$50000,3, FALSE)</f>
        <v>KG</v>
      </c>
      <c r="E834" s="624">
        <f>'MCQ OUR'!E834</f>
        <v>5762</v>
      </c>
      <c r="F834" s="625" t="str">
        <f>VLOOKUP(C834,'SNP1.24+CHU192+DER12.23+FD1.24'!$A$2:$D$50000,4, FALSE)</f>
        <v>8,97</v>
      </c>
      <c r="G834" s="424">
        <f t="shared" si="184"/>
        <v>51685.14</v>
      </c>
      <c r="H834" s="425">
        <f t="shared" ca="1" si="185"/>
        <v>0.32779999999999998</v>
      </c>
      <c r="I834" s="426">
        <f t="shared" ca="1" si="186"/>
        <v>11.91</v>
      </c>
      <c r="J834" s="626">
        <f t="shared" ca="1" si="187"/>
        <v>68625.42</v>
      </c>
      <c r="K834" s="603"/>
      <c r="L834" s="156" t="s">
        <v>18513</v>
      </c>
      <c r="M834" s="202"/>
      <c r="N834" s="22"/>
    </row>
    <row r="835" spans="1:22" s="39" customFormat="1" ht="36" outlineLevel="2" x14ac:dyDescent="0.25">
      <c r="A835" s="317" t="s">
        <v>54423</v>
      </c>
      <c r="B835" s="422" t="str">
        <f>VLOOKUP(C835,'SNP1.24+CHU192+DER12.23+FD1.24'!$A$2:$C$50000,2, FALSE)</f>
        <v>ARMAÇÃO DE PILAR OU VIGA DE ESTRUTURA CONVENCIONAL DE CONCRETO ARMADO UTILIZANDO AÇO CA-50 DE 16,0 MM - MONTAGEM. AF_06/2022</v>
      </c>
      <c r="C835" s="38" t="s">
        <v>3228</v>
      </c>
      <c r="D835" s="623" t="str">
        <f>VLOOKUP(C835,'SNP1.24+CHU192+DER12.23+FD1.24'!$A$2:$D$50000,3, FALSE)</f>
        <v>KG</v>
      </c>
      <c r="E835" s="624">
        <f>'MCQ OUR'!E835</f>
        <v>833</v>
      </c>
      <c r="F835" s="625" t="str">
        <f>VLOOKUP(C835,'SNP1.24+CHU192+DER12.23+FD1.24'!$A$2:$D$50000,4, FALSE)</f>
        <v>8,64</v>
      </c>
      <c r="G835" s="424">
        <f t="shared" si="184"/>
        <v>7197.12</v>
      </c>
      <c r="H835" s="425">
        <f t="shared" ca="1" si="185"/>
        <v>0.32779999999999998</v>
      </c>
      <c r="I835" s="426">
        <f t="shared" ca="1" si="186"/>
        <v>11.47</v>
      </c>
      <c r="J835" s="626">
        <f t="shared" ca="1" si="187"/>
        <v>9554.51</v>
      </c>
      <c r="K835" s="603"/>
      <c r="L835" s="156" t="s">
        <v>18513</v>
      </c>
      <c r="M835" s="202"/>
      <c r="N835" s="22"/>
    </row>
    <row r="836" spans="1:22" s="39" customFormat="1" ht="29.45" customHeight="1" outlineLevel="2" x14ac:dyDescent="0.25">
      <c r="A836" s="317" t="s">
        <v>54424</v>
      </c>
      <c r="B836" s="422" t="str">
        <f>VLOOKUP(C836,'SNP1.24+CHU192+DER12.23+FD1.24'!$A$2:$C$50000,2, FALSE)</f>
        <v xml:space="preserve">ACO CA-60, 4,2 MM OU 5,0 MM, DOBRADO E CORTADO                                                                                                                                                                                                                                                                                                                                                                                                                                                            </v>
      </c>
      <c r="C836" s="38">
        <v>43061</v>
      </c>
      <c r="D836" s="623" t="str">
        <f>VLOOKUP(C836,'SNP1.24+CHU192+DER12.23+FD1.24'!$A$2:$D$50000,3, FALSE)</f>
        <v xml:space="preserve">KG    </v>
      </c>
      <c r="E836" s="624">
        <f>'MCQ OUR'!E836</f>
        <v>113</v>
      </c>
      <c r="F836" s="625" t="str">
        <f>VLOOKUP(C836,'SNP1.24+CHU192+DER12.23+FD1.24'!$A$2:$D$50000,4, FALSE)</f>
        <v>7,59</v>
      </c>
      <c r="G836" s="424">
        <f t="shared" si="184"/>
        <v>857.67</v>
      </c>
      <c r="H836" s="425">
        <f t="shared" ca="1" si="185"/>
        <v>0.32779999999999998</v>
      </c>
      <c r="I836" s="426">
        <f t="shared" ca="1" si="186"/>
        <v>10.08</v>
      </c>
      <c r="J836" s="626">
        <f t="shared" ca="1" si="187"/>
        <v>1139.04</v>
      </c>
      <c r="K836" s="603"/>
      <c r="L836" s="156" t="s">
        <v>18513</v>
      </c>
      <c r="M836" s="202"/>
      <c r="N836" s="22"/>
    </row>
    <row r="837" spans="1:22" s="39" customFormat="1" ht="22.9" customHeight="1" outlineLevel="2" x14ac:dyDescent="0.25">
      <c r="A837" s="317" t="s">
        <v>54425</v>
      </c>
      <c r="B837" s="422" t="str">
        <f>VLOOKUP(C837,'SNP1.24+CHU192+DER12.23+FD1.24'!$A$2:$C$50000,2, FALSE)</f>
        <v xml:space="preserve">ACO CA-25, 6,3 MM OU 8,0 MM, VERGALHAO                                                                                                                                                                                                                                                                                                                                                                                                                                                                    </v>
      </c>
      <c r="C837" s="38">
        <v>43053</v>
      </c>
      <c r="D837" s="623" t="str">
        <f>VLOOKUP(C837,'SNP1.24+CHU192+DER12.23+FD1.24'!$A$2:$D$50000,3, FALSE)</f>
        <v xml:space="preserve">KG    </v>
      </c>
      <c r="E837" s="624">
        <f>'MCQ OUR'!E837</f>
        <v>27</v>
      </c>
      <c r="F837" s="625" t="str">
        <f>VLOOKUP(C837,'SNP1.24+CHU192+DER12.23+FD1.24'!$A$2:$D$50000,4, FALSE)</f>
        <v>7,34</v>
      </c>
      <c r="G837" s="424">
        <f t="shared" si="184"/>
        <v>198.18</v>
      </c>
      <c r="H837" s="425">
        <f t="shared" ca="1" si="185"/>
        <v>0.32779999999999998</v>
      </c>
      <c r="I837" s="426">
        <f t="shared" ca="1" si="186"/>
        <v>9.75</v>
      </c>
      <c r="J837" s="626">
        <f t="shared" ca="1" si="187"/>
        <v>263.25</v>
      </c>
      <c r="K837" s="603"/>
      <c r="L837" s="156" t="s">
        <v>18513</v>
      </c>
      <c r="M837" s="202"/>
      <c r="N837" s="22"/>
    </row>
    <row r="838" spans="1:22" s="39" customFormat="1" ht="24" outlineLevel="2" x14ac:dyDescent="0.25">
      <c r="A838" s="317" t="s">
        <v>54426</v>
      </c>
      <c r="B838" s="422" t="str">
        <f>VLOOKUP(C838,'SNP1.24+CHU192+DER12.23+FD1.24'!$A$2:$C$50000,2, FALSE)</f>
        <v xml:space="preserve">ACO CA-25, 10,0 MM, OU 12,5 MM, OU 16,0 MM, OU 20,0 MM, OU 25,0 MM, VERGALHAO                                                                                                                                                                                                                                                                                                                                                                                                                             </v>
      </c>
      <c r="C838" s="38">
        <v>43054</v>
      </c>
      <c r="D838" s="623" t="str">
        <f>VLOOKUP(C838,'SNP1.24+CHU192+DER12.23+FD1.24'!$A$2:$D$50000,3, FALSE)</f>
        <v xml:space="preserve">KG    </v>
      </c>
      <c r="E838" s="624">
        <f>'MCQ OUR'!E838</f>
        <v>161</v>
      </c>
      <c r="F838" s="625" t="str">
        <f>VLOOKUP(C838,'SNP1.24+CHU192+DER12.23+FD1.24'!$A$2:$D$50000,4, FALSE)</f>
        <v>8,22</v>
      </c>
      <c r="G838" s="424">
        <f t="shared" si="184"/>
        <v>1323.42</v>
      </c>
      <c r="H838" s="425">
        <f t="shared" ca="1" si="185"/>
        <v>0.32779999999999998</v>
      </c>
      <c r="I838" s="426">
        <f t="shared" ca="1" si="186"/>
        <v>10.91</v>
      </c>
      <c r="J838" s="626">
        <f t="shared" ca="1" si="187"/>
        <v>1756.51</v>
      </c>
      <c r="K838" s="603"/>
      <c r="L838" s="156" t="s">
        <v>18513</v>
      </c>
      <c r="M838" s="202"/>
      <c r="N838" s="22"/>
    </row>
    <row r="839" spans="1:22" s="39" customFormat="1" ht="49.15" customHeight="1" outlineLevel="2" x14ac:dyDescent="0.25">
      <c r="A839" s="317" t="s">
        <v>54680</v>
      </c>
      <c r="B839" s="422" t="str">
        <f>VLOOKUP(C839,'SNP1.24+CHU192+DER12.23+FD1.24'!$A$2:$C$50000,2, FALSE)</f>
        <v xml:space="preserve">CONCRETO USINADO BOMBEAVEL, CLASSE DE RESISTENCIA C40, BRITA 0 E 1, SLUMP = 100 +/- 20 MM, COM BOMBEAMENTO (DISPONIBILIZACAO DE BOMBA), SEM O LANCAMENTO (NBR 8953)                                                                                                                                                                                                                                                                                                                                       </v>
      </c>
      <c r="C839" s="38">
        <v>34479</v>
      </c>
      <c r="D839" s="623" t="str">
        <f>VLOOKUP(C839,'SNP1.24+CHU192+DER12.23+FD1.24'!$A$2:$D$50000,3, FALSE)</f>
        <v xml:space="preserve">M3    </v>
      </c>
      <c r="E839" s="624">
        <f>'MCQ OUR'!E839</f>
        <v>140.4135</v>
      </c>
      <c r="F839" s="625" t="str">
        <f>VLOOKUP(C839,'SNP1.24+CHU192+DER12.23+FD1.24'!$A$2:$D$50000,4, FALSE)</f>
        <v>529,25</v>
      </c>
      <c r="G839" s="424">
        <f t="shared" si="184"/>
        <v>74313.84</v>
      </c>
      <c r="H839" s="425">
        <f t="shared" ca="1" si="185"/>
        <v>0.32779999999999998</v>
      </c>
      <c r="I839" s="426">
        <f t="shared" ca="1" si="186"/>
        <v>702.74</v>
      </c>
      <c r="J839" s="626">
        <f t="shared" ca="1" si="187"/>
        <v>98674.18</v>
      </c>
      <c r="K839" s="603"/>
      <c r="L839" s="156" t="s">
        <v>18501</v>
      </c>
      <c r="M839" s="202"/>
      <c r="N839" s="22"/>
    </row>
    <row r="840" spans="1:22" s="39" customFormat="1" ht="45" customHeight="1" outlineLevel="2" x14ac:dyDescent="0.25">
      <c r="A840" s="317" t="s">
        <v>54681</v>
      </c>
      <c r="B840" s="422" t="str">
        <f>VLOOKUP(C840,'SNP1.24+CHU192+DER12.23+FD1.24'!$A$2:$C$50000,2, FALSE)</f>
        <v>LANÇAMENTO COM USO DE BOMBA, ADENSAMENTO E ACABAMENTO DE CONCRETO EM ESTRUTURAS. AF_02/2022</v>
      </c>
      <c r="C840" s="38" t="s">
        <v>12933</v>
      </c>
      <c r="D840" s="623" t="str">
        <f>VLOOKUP(C840,'SNP1.24+CHU192+DER12.23+FD1.24'!$A$2:$D$50000,3, FALSE)</f>
        <v>M3</v>
      </c>
      <c r="E840" s="624">
        <f>'MCQ OUR'!E840</f>
        <v>140.4135</v>
      </c>
      <c r="F840" s="625" t="str">
        <f>VLOOKUP(C840,'SNP1.24+CHU192+DER12.23+FD1.24'!$A$2:$D$50000,4, FALSE)</f>
        <v>47,37</v>
      </c>
      <c r="G840" s="424">
        <f t="shared" si="184"/>
        <v>6651.39</v>
      </c>
      <c r="H840" s="425">
        <f t="shared" ca="1" si="185"/>
        <v>0.32779999999999998</v>
      </c>
      <c r="I840" s="426">
        <f t="shared" ca="1" si="186"/>
        <v>62.9</v>
      </c>
      <c r="J840" s="626">
        <f t="shared" ca="1" si="187"/>
        <v>8832.01</v>
      </c>
      <c r="K840" s="603"/>
      <c r="L840" s="156" t="s">
        <v>18514</v>
      </c>
      <c r="M840" s="202"/>
      <c r="N840" s="22"/>
    </row>
    <row r="841" spans="1:22" s="39" customFormat="1" ht="28.15" customHeight="1" outlineLevel="2" x14ac:dyDescent="0.25">
      <c r="A841" s="317" t="s">
        <v>54682</v>
      </c>
      <c r="B841" s="422" t="str">
        <f>VLOOKUP(C841,'SNP1.24+CHU192+DER12.23+FD1.24'!$A$2:$C$50000,2, FALSE)</f>
        <v xml:space="preserve">AP.ANC.P/CABOS PROTEN.ATIV. 6FIOS-12,7MM                                       </v>
      </c>
      <c r="C841" s="38" t="s">
        <v>45655</v>
      </c>
      <c r="D841" s="623" t="str">
        <f>VLOOKUP(C841,'SNP1.24+CHU192+DER12.23+FD1.24'!$A$2:$D$50000,3, FALSE)</f>
        <v>un</v>
      </c>
      <c r="E841" s="624">
        <f>'MCQ OUR'!E841</f>
        <v>108</v>
      </c>
      <c r="F841" s="625">
        <f>VLOOKUP(C841,'SNP1.24+CHU192+DER12.23+FD1.24'!$A$2:$D$50000,4, FALSE)/1.35</f>
        <v>863.79259259259243</v>
      </c>
      <c r="G841" s="424">
        <f t="shared" si="184"/>
        <v>93289.600000000006</v>
      </c>
      <c r="H841" s="425">
        <f t="shared" ca="1" si="185"/>
        <v>0.32779999999999998</v>
      </c>
      <c r="I841" s="426">
        <f t="shared" ca="1" si="186"/>
        <v>1146.94</v>
      </c>
      <c r="J841" s="626">
        <f t="shared" ca="1" si="187"/>
        <v>123869.52</v>
      </c>
      <c r="K841" s="603"/>
      <c r="L841" s="156" t="s">
        <v>18501</v>
      </c>
      <c r="M841" s="202" t="s">
        <v>54946</v>
      </c>
      <c r="N841" s="22"/>
    </row>
    <row r="842" spans="1:22" s="39" customFormat="1" ht="22.9" customHeight="1" outlineLevel="2" x14ac:dyDescent="0.25">
      <c r="A842" s="317" t="s">
        <v>54683</v>
      </c>
      <c r="B842" s="422" t="str">
        <f>VLOOKUP(C842,'SNP1.24+CHU192+DER12.23+FD1.24'!$A$2:$C$50000,2, FALSE)</f>
        <v xml:space="preserve">ACO PARA CONCRETO PROTENDIDO                                                   </v>
      </c>
      <c r="C842" s="38" t="s">
        <v>45647</v>
      </c>
      <c r="D842" s="623" t="str">
        <f>VLOOKUP(C842,'SNP1.24+CHU192+DER12.23+FD1.24'!$A$2:$D$50000,3, FALSE)</f>
        <v>kg</v>
      </c>
      <c r="E842" s="624">
        <f>'MCQ OUR'!E842</f>
        <v>3874</v>
      </c>
      <c r="F842" s="625">
        <f>VLOOKUP(C842,'SNP1.24+CHU192+DER12.23+FD1.24'!$A$2:$D$50000,4, FALSE)/1.35</f>
        <v>27.748148148148147</v>
      </c>
      <c r="G842" s="424">
        <f t="shared" si="184"/>
        <v>107496.33</v>
      </c>
      <c r="H842" s="425">
        <f t="shared" ca="1" si="185"/>
        <v>0.32779999999999998</v>
      </c>
      <c r="I842" s="426">
        <f t="shared" ca="1" si="186"/>
        <v>36.840000000000003</v>
      </c>
      <c r="J842" s="626">
        <f t="shared" ca="1" si="187"/>
        <v>142718.16</v>
      </c>
      <c r="K842" s="603"/>
      <c r="L842" s="156" t="s">
        <v>18501</v>
      </c>
      <c r="M842" s="202" t="s">
        <v>54946</v>
      </c>
      <c r="N842" s="22"/>
    </row>
    <row r="843" spans="1:22" s="40" customFormat="1" ht="12.75" outlineLevel="1" thickBot="1" x14ac:dyDescent="0.25">
      <c r="A843" s="318"/>
      <c r="B843" s="10" t="s">
        <v>9</v>
      </c>
      <c r="C843" s="11"/>
      <c r="D843" s="12"/>
      <c r="E843" s="13"/>
      <c r="F843" s="13"/>
      <c r="G843" s="147">
        <f>SUM(G830:G842)</f>
        <v>405258.39</v>
      </c>
      <c r="H843" s="148"/>
      <c r="I843" s="149"/>
      <c r="J843" s="150">
        <f ca="1">SUM(J830:J842)</f>
        <v>538070.9</v>
      </c>
      <c r="K843" s="185"/>
      <c r="L843" s="209"/>
      <c r="M843" s="204"/>
      <c r="N843" s="16"/>
      <c r="O843" s="39"/>
      <c r="P843" s="39"/>
      <c r="Q843" s="39"/>
      <c r="R843" s="39"/>
      <c r="S843" s="39"/>
      <c r="T843" s="39"/>
      <c r="U843" s="39"/>
      <c r="V843" s="39"/>
    </row>
    <row r="844" spans="1:22" s="34" customFormat="1" ht="14.45" customHeight="1" outlineLevel="1" x14ac:dyDescent="0.25">
      <c r="A844" s="319" t="s">
        <v>54427</v>
      </c>
      <c r="B844" s="627" t="s">
        <v>54299</v>
      </c>
      <c r="C844" s="628"/>
      <c r="D844" s="629"/>
      <c r="E844" s="146"/>
      <c r="F844" s="146"/>
      <c r="G844" s="5"/>
      <c r="H844" s="5"/>
      <c r="I844" s="5"/>
      <c r="J844" s="17"/>
      <c r="K844" s="145"/>
      <c r="L844" s="210"/>
      <c r="M844" s="111"/>
      <c r="N844" s="6"/>
      <c r="O844" s="39"/>
      <c r="P844" s="39"/>
      <c r="Q844" s="39"/>
      <c r="R844" s="39"/>
      <c r="S844" s="39"/>
      <c r="T844" s="39"/>
      <c r="U844" s="39"/>
      <c r="V844" s="39"/>
    </row>
    <row r="845" spans="1:22" s="39" customFormat="1" ht="39" customHeight="1" outlineLevel="2" x14ac:dyDescent="0.25">
      <c r="A845" s="317" t="s">
        <v>54428</v>
      </c>
      <c r="B845" s="422" t="str">
        <f>VLOOKUP(C845,'SNP1.24+CHU192+DER12.23+FD1.24'!$A$2:$C$50000,2, FALSE)</f>
        <v>FABRICAÇÃO, MONTAGEM E DESMONTAGEM DE FÔRMA PARA SAPATA, EM MADEIRA SERRADA, E=25 MM, 4 UTILIZAÇÕES. AF_01/2024</v>
      </c>
      <c r="C845" s="38" t="s">
        <v>3197</v>
      </c>
      <c r="D845" s="623" t="str">
        <f>VLOOKUP(C845,'SNP1.24+CHU192+DER12.23+FD1.24'!$A$2:$D$50000,3, FALSE)</f>
        <v>M2</v>
      </c>
      <c r="E845" s="624">
        <f>'MCQ OUR'!E845</f>
        <v>206.4618924209835</v>
      </c>
      <c r="F845" s="625" t="str">
        <f>VLOOKUP(C845,'SNP1.24+CHU192+DER12.23+FD1.24'!$A$2:$D$50000,4, FALSE)</f>
        <v>134,81</v>
      </c>
      <c r="G845" s="424">
        <f t="shared" ref="G845:G855" si="188">ROUND(E845*F845,2)</f>
        <v>27833.13</v>
      </c>
      <c r="H845" s="425">
        <f t="shared" ref="H845:H855" ca="1" si="189">IF(K845="",$G$10,$G$9)</f>
        <v>0.32779999999999998</v>
      </c>
      <c r="I845" s="426">
        <f t="shared" ref="I845:I855" ca="1" si="190">ROUND(F845*H845+F845,2)</f>
        <v>179</v>
      </c>
      <c r="J845" s="626">
        <f t="shared" ref="J845:J855" ca="1" si="191">ROUND(E845*I845,2)</f>
        <v>36956.68</v>
      </c>
      <c r="K845" s="603"/>
      <c r="L845" s="156" t="s">
        <v>18501</v>
      </c>
      <c r="M845" s="202"/>
      <c r="N845" s="22"/>
    </row>
    <row r="846" spans="1:22" s="39" customFormat="1" ht="39" customHeight="1" outlineLevel="2" x14ac:dyDescent="0.25">
      <c r="A846" s="317" t="s">
        <v>54429</v>
      </c>
      <c r="B846" s="422" t="str">
        <f>VLOOKUP(C846,'SNP1.24+CHU192+DER12.23+FD1.24'!$A$2:$C$50000,2, FALSE)</f>
        <v>FABRICAÇÃO, MONTAGEM E DESMONTAGEM DE FÔRMA PARA SAPATA, EM CHAPA DE MADEIRA COMPENSADA RESINADA, E=17 MM, 2 UTILIZAÇÕES. AF_01/2024</v>
      </c>
      <c r="C846" s="38" t="s">
        <v>3200</v>
      </c>
      <c r="D846" s="623" t="str">
        <f>VLOOKUP(C846,'SNP1.24+CHU192+DER12.23+FD1.24'!$A$2:$D$50000,3, FALSE)</f>
        <v>M2</v>
      </c>
      <c r="E846" s="624">
        <f>'MCQ OUR'!E846</f>
        <v>212.52448341725614</v>
      </c>
      <c r="F846" s="625" t="str">
        <f>VLOOKUP(C846,'SNP1.24+CHU192+DER12.23+FD1.24'!$A$2:$D$50000,4, FALSE)</f>
        <v>241,23</v>
      </c>
      <c r="G846" s="424">
        <f t="shared" si="188"/>
        <v>51267.28</v>
      </c>
      <c r="H846" s="425">
        <f t="shared" ca="1" si="189"/>
        <v>0.32779999999999998</v>
      </c>
      <c r="I846" s="426">
        <f t="shared" ca="1" si="190"/>
        <v>320.31</v>
      </c>
      <c r="J846" s="626">
        <f t="shared" ca="1" si="191"/>
        <v>68073.72</v>
      </c>
      <c r="K846" s="603"/>
      <c r="L846" s="156" t="s">
        <v>18501</v>
      </c>
      <c r="M846" s="202"/>
      <c r="N846" s="22"/>
    </row>
    <row r="847" spans="1:22" s="39" customFormat="1" ht="40.15" customHeight="1" outlineLevel="2" x14ac:dyDescent="0.25">
      <c r="A847" s="317" t="s">
        <v>54430</v>
      </c>
      <c r="B847" s="422" t="str">
        <f>VLOOKUP(C847,'SNP1.24+CHU192+DER12.23+FD1.24'!$A$2:$C$50000,2, FALSE)</f>
        <v>ARMAÇÃO DE PILAR OU VIGA DE ESTRUTURA CONVENCIONAL DE CONCRETO ARMADO UTILIZANDO AÇO CA-50 DE 6,3 MM - MONTAGEM. AF_06/2022</v>
      </c>
      <c r="C847" s="38" t="s">
        <v>3224</v>
      </c>
      <c r="D847" s="623" t="str">
        <f>VLOOKUP(C847,'SNP1.24+CHU192+DER12.23+FD1.24'!$A$2:$D$50000,3, FALSE)</f>
        <v>KG</v>
      </c>
      <c r="E847" s="624">
        <f>'MCQ OUR'!E847</f>
        <v>924</v>
      </c>
      <c r="F847" s="625" t="str">
        <f>VLOOKUP(C847,'SNP1.24+CHU192+DER12.23+FD1.24'!$A$2:$D$50000,4, FALSE)</f>
        <v>13,04</v>
      </c>
      <c r="G847" s="424">
        <f t="shared" si="188"/>
        <v>12048.96</v>
      </c>
      <c r="H847" s="425">
        <f t="shared" ca="1" si="189"/>
        <v>0.32779999999999998</v>
      </c>
      <c r="I847" s="426">
        <f t="shared" ca="1" si="190"/>
        <v>17.309999999999999</v>
      </c>
      <c r="J847" s="626">
        <f t="shared" ca="1" si="191"/>
        <v>15994.44</v>
      </c>
      <c r="K847" s="603"/>
      <c r="L847" s="156" t="s">
        <v>18513</v>
      </c>
      <c r="M847" s="202"/>
      <c r="N847" s="22"/>
    </row>
    <row r="848" spans="1:22" s="39" customFormat="1" ht="36" outlineLevel="2" x14ac:dyDescent="0.25">
      <c r="A848" s="317" t="s">
        <v>54431</v>
      </c>
      <c r="B848" s="422" t="str">
        <f>VLOOKUP(C848,'SNP1.24+CHU192+DER12.23+FD1.24'!$A$2:$C$50000,2, FALSE)</f>
        <v>ARMAÇÃO DE PILAR OU VIGA DE ESTRUTURA CONVENCIONAL DE CONCRETO ARMADO UTILIZANDO AÇO CA-50 DE 8,0 MM - MONTAGEM. AF_06/2022</v>
      </c>
      <c r="C848" s="38" t="s">
        <v>3225</v>
      </c>
      <c r="D848" s="623" t="str">
        <f>VLOOKUP(C848,'SNP1.24+CHU192+DER12.23+FD1.24'!$A$2:$D$50000,3, FALSE)</f>
        <v>KG</v>
      </c>
      <c r="E848" s="624">
        <f>'MCQ OUR'!E848</f>
        <v>1012</v>
      </c>
      <c r="F848" s="625" t="str">
        <f>VLOOKUP(C848,'SNP1.24+CHU192+DER12.23+FD1.24'!$A$2:$D$50000,4, FALSE)</f>
        <v>12,11</v>
      </c>
      <c r="G848" s="424">
        <f t="shared" si="188"/>
        <v>12255.32</v>
      </c>
      <c r="H848" s="425">
        <f t="shared" ca="1" si="189"/>
        <v>0.32779999999999998</v>
      </c>
      <c r="I848" s="426">
        <f t="shared" ca="1" si="190"/>
        <v>16.079999999999998</v>
      </c>
      <c r="J848" s="626">
        <f t="shared" ca="1" si="191"/>
        <v>16272.96</v>
      </c>
      <c r="K848" s="603"/>
      <c r="L848" s="156" t="s">
        <v>18513</v>
      </c>
      <c r="M848" s="202"/>
      <c r="N848" s="22"/>
    </row>
    <row r="849" spans="1:22" s="39" customFormat="1" ht="40.15" customHeight="1" outlineLevel="2" x14ac:dyDescent="0.25">
      <c r="A849" s="317" t="s">
        <v>54432</v>
      </c>
      <c r="B849" s="422" t="str">
        <f>VLOOKUP(C849,'SNP1.24+CHU192+DER12.23+FD1.24'!$A$2:$C$50000,2, FALSE)</f>
        <v>ARMAÇÃO DE PILAR OU VIGA DE ESTRUTURA CONVENCIONAL DE CONCRETO ARMADO UTILIZANDO AÇO CA-50 DE 10,0 MM - MONTAGEM. AF_06/2022</v>
      </c>
      <c r="C849" s="38" t="s">
        <v>3226</v>
      </c>
      <c r="D849" s="623" t="str">
        <f>VLOOKUP(C849,'SNP1.24+CHU192+DER12.23+FD1.24'!$A$2:$D$50000,3, FALSE)</f>
        <v>KG</v>
      </c>
      <c r="E849" s="624">
        <f>'MCQ OUR'!E849</f>
        <v>1748</v>
      </c>
      <c r="F849" s="625" t="str">
        <f>VLOOKUP(C849,'SNP1.24+CHU192+DER12.23+FD1.24'!$A$2:$D$50000,4, FALSE)</f>
        <v>10,72</v>
      </c>
      <c r="G849" s="424">
        <f t="shared" si="188"/>
        <v>18738.560000000001</v>
      </c>
      <c r="H849" s="425">
        <f t="shared" ca="1" si="189"/>
        <v>0.32779999999999998</v>
      </c>
      <c r="I849" s="426">
        <f t="shared" ca="1" si="190"/>
        <v>14.23</v>
      </c>
      <c r="J849" s="626">
        <f t="shared" ca="1" si="191"/>
        <v>24874.04</v>
      </c>
      <c r="K849" s="603"/>
      <c r="L849" s="156" t="s">
        <v>18513</v>
      </c>
      <c r="M849" s="202"/>
      <c r="N849" s="22"/>
    </row>
    <row r="850" spans="1:22" s="39" customFormat="1" ht="36" outlineLevel="2" x14ac:dyDescent="0.25">
      <c r="A850" s="317" t="s">
        <v>54433</v>
      </c>
      <c r="B850" s="422" t="str">
        <f>VLOOKUP(C850,'SNP1.24+CHU192+DER12.23+FD1.24'!$A$2:$C$50000,2, FALSE)</f>
        <v>ARMAÇÃO DE PILAR OU VIGA DE ESTRUTURA CONVENCIONAL DE CONCRETO ARMADO UTILIZANDO AÇO CA-50 DE 12,5 MM - MONTAGEM. AF_06/2022</v>
      </c>
      <c r="C850" s="38" t="s">
        <v>3227</v>
      </c>
      <c r="D850" s="623" t="str">
        <f>VLOOKUP(C850,'SNP1.24+CHU192+DER12.23+FD1.24'!$A$2:$D$50000,3, FALSE)</f>
        <v>KG</v>
      </c>
      <c r="E850" s="624">
        <f>'MCQ OUR'!E850</f>
        <v>6889</v>
      </c>
      <c r="F850" s="625" t="str">
        <f>VLOOKUP(C850,'SNP1.24+CHU192+DER12.23+FD1.24'!$A$2:$D$50000,4, FALSE)</f>
        <v>8,97</v>
      </c>
      <c r="G850" s="424">
        <f t="shared" si="188"/>
        <v>61794.33</v>
      </c>
      <c r="H850" s="425">
        <f t="shared" ca="1" si="189"/>
        <v>0.32779999999999998</v>
      </c>
      <c r="I850" s="426">
        <f t="shared" ca="1" si="190"/>
        <v>11.91</v>
      </c>
      <c r="J850" s="626">
        <f t="shared" ca="1" si="191"/>
        <v>82047.990000000005</v>
      </c>
      <c r="K850" s="603"/>
      <c r="L850" s="156" t="s">
        <v>18513</v>
      </c>
      <c r="M850" s="202"/>
      <c r="N850" s="22"/>
    </row>
    <row r="851" spans="1:22" s="39" customFormat="1" ht="36" outlineLevel="2" x14ac:dyDescent="0.25">
      <c r="A851" s="317" t="s">
        <v>54434</v>
      </c>
      <c r="B851" s="422" t="str">
        <f>VLOOKUP(C851,'SNP1.24+CHU192+DER12.23+FD1.24'!$A$2:$C$50000,2, FALSE)</f>
        <v>ARMAÇÃO DE PILAR OU VIGA DE ESTRUTURA CONVENCIONAL DE CONCRETO ARMADO UTILIZANDO AÇO CA-50 DE 16,0 MM - MONTAGEM. AF_06/2022</v>
      </c>
      <c r="C851" s="38" t="s">
        <v>3228</v>
      </c>
      <c r="D851" s="623" t="str">
        <f>VLOOKUP(C851,'SNP1.24+CHU192+DER12.23+FD1.24'!$A$2:$D$50000,3, FALSE)</f>
        <v>KG</v>
      </c>
      <c r="E851" s="624">
        <f>'MCQ OUR'!E851</f>
        <v>0</v>
      </c>
      <c r="F851" s="625" t="str">
        <f>VLOOKUP(C851,'SNP1.24+CHU192+DER12.23+FD1.24'!$A$2:$D$50000,4, FALSE)</f>
        <v>8,64</v>
      </c>
      <c r="G851" s="424">
        <f t="shared" si="188"/>
        <v>0</v>
      </c>
      <c r="H851" s="425">
        <f t="shared" ca="1" si="189"/>
        <v>0.32779999999999998</v>
      </c>
      <c r="I851" s="426">
        <f t="shared" ca="1" si="190"/>
        <v>11.47</v>
      </c>
      <c r="J851" s="626">
        <f t="shared" ca="1" si="191"/>
        <v>0</v>
      </c>
      <c r="K851" s="603"/>
      <c r="L851" s="156" t="s">
        <v>18513</v>
      </c>
      <c r="M851" s="202"/>
      <c r="N851" s="22"/>
    </row>
    <row r="852" spans="1:22" s="39" customFormat="1" ht="36" outlineLevel="2" x14ac:dyDescent="0.25">
      <c r="A852" s="317" t="s">
        <v>54435</v>
      </c>
      <c r="B852" s="422" t="str">
        <f>VLOOKUP(C852,'SNP1.24+CHU192+DER12.23+FD1.24'!$A$2:$C$50000,2, FALSE)</f>
        <v>ARMAÇÃO DE PILAR OU VIGA DE ESTRUTURA CONVENCIONAL DE CONCRETO ARMADO UTILIZANDO AÇO CA-50 DE 20,0 MM - MONTAGEM. AF_06/2022</v>
      </c>
      <c r="C852" s="38" t="s">
        <v>3229</v>
      </c>
      <c r="D852" s="623" t="str">
        <f>VLOOKUP(C852,'SNP1.24+CHU192+DER12.23+FD1.24'!$A$2:$D$50000,3, FALSE)</f>
        <v>KG</v>
      </c>
      <c r="E852" s="624">
        <f>'MCQ OUR'!E852</f>
        <v>6410</v>
      </c>
      <c r="F852" s="625" t="str">
        <f>VLOOKUP(C852,'SNP1.24+CHU192+DER12.23+FD1.24'!$A$2:$D$50000,4, FALSE)</f>
        <v>9,79</v>
      </c>
      <c r="G852" s="424">
        <f t="shared" si="188"/>
        <v>62753.9</v>
      </c>
      <c r="H852" s="425">
        <f t="shared" ca="1" si="189"/>
        <v>0.32779999999999998</v>
      </c>
      <c r="I852" s="426">
        <f t="shared" ca="1" si="190"/>
        <v>13</v>
      </c>
      <c r="J852" s="626">
        <f t="shared" ca="1" si="191"/>
        <v>83330</v>
      </c>
      <c r="K852" s="603"/>
      <c r="L852" s="156" t="s">
        <v>18513</v>
      </c>
      <c r="M852" s="202"/>
      <c r="N852" s="22"/>
    </row>
    <row r="853" spans="1:22" s="39" customFormat="1" ht="36" outlineLevel="2" x14ac:dyDescent="0.25">
      <c r="A853" s="317" t="s">
        <v>54436</v>
      </c>
      <c r="B853" s="422" t="str">
        <f>VLOOKUP(C853,'SNP1.24+CHU192+DER12.23+FD1.24'!$A$2:$C$50000,2, FALSE)</f>
        <v>ARMAÇÃO DE PILAR OU VIGA DE ESTRUTURA CONVENCIONAL DE CONCRETO ARMADO UTILIZANDO AÇO CA-50 DE 25,0 MM - MONTAGEM. AF_06/2022</v>
      </c>
      <c r="C853" s="38" t="s">
        <v>3230</v>
      </c>
      <c r="D853" s="623" t="str">
        <f>VLOOKUP(C853,'SNP1.24+CHU192+DER12.23+FD1.24'!$A$2:$D$50000,3, FALSE)</f>
        <v>KG</v>
      </c>
      <c r="E853" s="624">
        <f>'MCQ OUR'!E853</f>
        <v>0</v>
      </c>
      <c r="F853" s="625" t="str">
        <f>VLOOKUP(C853,'SNP1.24+CHU192+DER12.23+FD1.24'!$A$2:$D$50000,4, FALSE)</f>
        <v>9,67</v>
      </c>
      <c r="G853" s="424">
        <f t="shared" si="188"/>
        <v>0</v>
      </c>
      <c r="H853" s="425">
        <f t="shared" ca="1" si="189"/>
        <v>0.32779999999999998</v>
      </c>
      <c r="I853" s="426">
        <f t="shared" ca="1" si="190"/>
        <v>12.84</v>
      </c>
      <c r="J853" s="626">
        <f t="shared" ca="1" si="191"/>
        <v>0</v>
      </c>
      <c r="K853" s="603"/>
      <c r="L853" s="156" t="s">
        <v>18513</v>
      </c>
      <c r="M853" s="202"/>
      <c r="N853" s="22"/>
    </row>
    <row r="854" spans="1:22" s="39" customFormat="1" ht="49.15" customHeight="1" outlineLevel="2" x14ac:dyDescent="0.25">
      <c r="A854" s="317" t="s">
        <v>54437</v>
      </c>
      <c r="B854" s="422" t="str">
        <f>VLOOKUP(C854,'SNP1.24+CHU192+DER12.23+FD1.24'!$A$2:$C$50000,2, FALSE)</f>
        <v xml:space="preserve">CONCRETO USINADO BOMBEAVEL, CLASSE DE RESISTENCIA C40, BRITA 0 E 1, SLUMP = 100 +/- 20 MM, COM BOMBEAMENTO (DISPONIBILIZACAO DE BOMBA), SEM O LANCAMENTO (NBR 8953)                                                                                                                                                                                                                                                                                                                                       </v>
      </c>
      <c r="C854" s="38">
        <v>34479</v>
      </c>
      <c r="D854" s="623" t="str">
        <f>VLOOKUP(C854,'SNP1.24+CHU192+DER12.23+FD1.24'!$A$2:$D$50000,3, FALSE)</f>
        <v xml:space="preserve">M3    </v>
      </c>
      <c r="E854" s="624">
        <f>'MCQ OUR'!E854</f>
        <v>168.62789999999998</v>
      </c>
      <c r="F854" s="625" t="str">
        <f>VLOOKUP(C854,'SNP1.24+CHU192+DER12.23+FD1.24'!$A$2:$D$50000,4, FALSE)</f>
        <v>529,25</v>
      </c>
      <c r="G854" s="424">
        <f t="shared" si="188"/>
        <v>89246.32</v>
      </c>
      <c r="H854" s="425">
        <f t="shared" ca="1" si="189"/>
        <v>0.32779999999999998</v>
      </c>
      <c r="I854" s="426">
        <f t="shared" ca="1" si="190"/>
        <v>702.74</v>
      </c>
      <c r="J854" s="626">
        <f t="shared" ca="1" si="191"/>
        <v>118501.57</v>
      </c>
      <c r="K854" s="603"/>
      <c r="L854" s="156" t="s">
        <v>18501</v>
      </c>
      <c r="M854" s="202"/>
      <c r="N854" s="22"/>
    </row>
    <row r="855" spans="1:22" s="39" customFormat="1" ht="54" customHeight="1" outlineLevel="2" x14ac:dyDescent="0.25">
      <c r="A855" s="317" t="s">
        <v>54684</v>
      </c>
      <c r="B855" s="422" t="str">
        <f>VLOOKUP(C855,'SNP1.24+CHU192+DER12.23+FD1.24'!$A$2:$C$50000,2, FALSE)</f>
        <v>LANÇAMENTO COM USO DE BOMBA, ADENSAMENTO E ACABAMENTO DE CONCRETO EM ESTRUTURAS. AF_02/2022</v>
      </c>
      <c r="C855" s="38" t="s">
        <v>12933</v>
      </c>
      <c r="D855" s="623" t="str">
        <f>VLOOKUP(C855,'SNP1.24+CHU192+DER12.23+FD1.24'!$A$2:$D$50000,3, FALSE)</f>
        <v>M3</v>
      </c>
      <c r="E855" s="624">
        <f>'MCQ OUR'!E855</f>
        <v>168.62789999999998</v>
      </c>
      <c r="F855" s="625" t="str">
        <f>VLOOKUP(C855,'SNP1.24+CHU192+DER12.23+FD1.24'!$A$2:$D$50000,4, FALSE)</f>
        <v>47,37</v>
      </c>
      <c r="G855" s="424">
        <f t="shared" si="188"/>
        <v>7987.9</v>
      </c>
      <c r="H855" s="425">
        <f t="shared" ca="1" si="189"/>
        <v>0.32779999999999998</v>
      </c>
      <c r="I855" s="426">
        <f t="shared" ca="1" si="190"/>
        <v>62.9</v>
      </c>
      <c r="J855" s="626">
        <f t="shared" ca="1" si="191"/>
        <v>10606.69</v>
      </c>
      <c r="K855" s="603"/>
      <c r="L855" s="156" t="s">
        <v>18501</v>
      </c>
      <c r="M855" s="202"/>
      <c r="N855" s="22"/>
    </row>
    <row r="856" spans="1:22" s="40" customFormat="1" ht="12.75" outlineLevel="1" thickBot="1" x14ac:dyDescent="0.25">
      <c r="A856" s="318"/>
      <c r="B856" s="10" t="s">
        <v>9</v>
      </c>
      <c r="C856" s="11"/>
      <c r="D856" s="12"/>
      <c r="E856" s="13"/>
      <c r="F856" s="13"/>
      <c r="G856" s="147">
        <f>SUM(G845:G855)</f>
        <v>343925.70000000007</v>
      </c>
      <c r="H856" s="148"/>
      <c r="I856" s="149"/>
      <c r="J856" s="150">
        <f ca="1">SUM(J845:J855)</f>
        <v>456658.09</v>
      </c>
      <c r="K856" s="185"/>
      <c r="L856" s="209"/>
      <c r="M856" s="204"/>
      <c r="N856" s="16"/>
      <c r="O856" s="39"/>
      <c r="P856" s="39"/>
      <c r="Q856" s="39"/>
      <c r="R856" s="39"/>
      <c r="S856" s="39"/>
      <c r="T856" s="39"/>
      <c r="U856" s="39"/>
      <c r="V856" s="39"/>
    </row>
    <row r="857" spans="1:22" s="34" customFormat="1" ht="14.45" customHeight="1" outlineLevel="1" x14ac:dyDescent="0.25">
      <c r="A857" s="319" t="s">
        <v>54685</v>
      </c>
      <c r="B857" s="627" t="s">
        <v>54298</v>
      </c>
      <c r="C857" s="628"/>
      <c r="D857" s="629"/>
      <c r="E857" s="146"/>
      <c r="F857" s="146"/>
      <c r="G857" s="5"/>
      <c r="H857" s="5"/>
      <c r="I857" s="5"/>
      <c r="J857" s="17"/>
      <c r="K857" s="145"/>
      <c r="L857" s="210"/>
      <c r="M857" s="111"/>
      <c r="N857" s="6"/>
      <c r="O857" s="39"/>
      <c r="P857" s="39"/>
      <c r="Q857" s="39"/>
      <c r="R857" s="39"/>
      <c r="S857" s="39"/>
      <c r="T857" s="39"/>
      <c r="U857" s="39"/>
      <c r="V857" s="39"/>
    </row>
    <row r="858" spans="1:22" s="39" customFormat="1" ht="40.9" customHeight="1" outlineLevel="2" x14ac:dyDescent="0.25">
      <c r="A858" s="317" t="s">
        <v>54686</v>
      </c>
      <c r="B858" s="422" t="str">
        <f>VLOOKUP(C858,'SNP1.24+CHU192+DER12.23+FD1.24'!$A$2:$C$50000,2, FALSE)</f>
        <v>FABRICAÇÃO DE FÔRMA PARA LAJES, EM CHAPA DE MADEIRA COMPENSADA PLASTIFICADA, E = 18 MM. AF_09/2020</v>
      </c>
      <c r="C858" s="38" t="s">
        <v>3098</v>
      </c>
      <c r="D858" s="623" t="str">
        <f>VLOOKUP(C858,'SNP1.24+CHU192+DER12.23+FD1.24'!$A$2:$D$50000,3, FALSE)</f>
        <v>M2</v>
      </c>
      <c r="E858" s="624">
        <f>'MCQ OUR'!E858</f>
        <v>89.000645693493084</v>
      </c>
      <c r="F858" s="625" t="str">
        <f>VLOOKUP(C858,'SNP1.24+CHU192+DER12.23+FD1.24'!$A$2:$D$50000,4, FALSE)</f>
        <v>72,95</v>
      </c>
      <c r="G858" s="424">
        <f t="shared" ref="G858:G865" si="192">ROUND(E858*F858,2)</f>
        <v>6492.6</v>
      </c>
      <c r="H858" s="425">
        <f t="shared" ref="H858:H865" ca="1" si="193">IF(K858="",$G$10,$G$9)</f>
        <v>0.32779999999999998</v>
      </c>
      <c r="I858" s="426">
        <f t="shared" ref="I858:I865" ca="1" si="194">ROUND(F858*H858+F858,2)</f>
        <v>96.86</v>
      </c>
      <c r="J858" s="626">
        <f t="shared" ref="J858:J865" ca="1" si="195">ROUND(E858*I858,2)</f>
        <v>8620.6</v>
      </c>
      <c r="K858" s="603"/>
      <c r="L858" s="156" t="s">
        <v>18501</v>
      </c>
      <c r="M858" s="202"/>
      <c r="N858" s="22"/>
    </row>
    <row r="859" spans="1:22" s="39" customFormat="1" ht="51" customHeight="1" outlineLevel="2" x14ac:dyDescent="0.25">
      <c r="A859" s="317" t="s">
        <v>54687</v>
      </c>
      <c r="B859" s="422" t="str">
        <f>VLOOKUP(C859,'SNP1.24+CHU192+DER12.23+FD1.24'!$A$2:$C$50000,2, FALSE)</f>
        <v xml:space="preserve">TELA DE ACO SOLDADA NERVURADA, CA-60, Q-138, (2,20 KG/M2), DIAMETRO DO FIO = 4,2 MM, LARGURA = 2,45 M, ESPACAMENTO DA MALHA = 10  X 10 CM                                                                                                                                                                                                                                                                                                                                                                 </v>
      </c>
      <c r="C859" s="38">
        <v>7155</v>
      </c>
      <c r="D859" s="623" t="str">
        <f>VLOOKUP(C859,'SNP1.24+CHU192+DER12.23+FD1.24'!$A$2:$D$50000,3, FALSE)</f>
        <v xml:space="preserve">M2    </v>
      </c>
      <c r="E859" s="624">
        <f>'MCQ OUR'!E859</f>
        <v>156</v>
      </c>
      <c r="F859" s="625" t="str">
        <f>VLOOKUP(C859,'SNP1.24+CHU192+DER12.23+FD1.24'!$A$2:$D$50000,4, FALSE)</f>
        <v>16,21</v>
      </c>
      <c r="G859" s="424">
        <f t="shared" si="192"/>
        <v>2528.7600000000002</v>
      </c>
      <c r="H859" s="425">
        <f t="shared" ca="1" si="193"/>
        <v>0.32779999999999998</v>
      </c>
      <c r="I859" s="426">
        <f t="shared" ca="1" si="194"/>
        <v>21.52</v>
      </c>
      <c r="J859" s="626">
        <f t="shared" ca="1" si="195"/>
        <v>3357.12</v>
      </c>
      <c r="K859" s="603"/>
      <c r="L859" s="156" t="s">
        <v>18513</v>
      </c>
      <c r="M859" s="202"/>
      <c r="N859" s="22"/>
    </row>
    <row r="860" spans="1:22" s="39" customFormat="1" ht="49.15" customHeight="1" outlineLevel="2" x14ac:dyDescent="0.25">
      <c r="A860" s="317" t="s">
        <v>54688</v>
      </c>
      <c r="B860" s="422" t="str">
        <f>VLOOKUP(C860,'SNP1.24+CHU192+DER12.23+FD1.24'!$A$2:$C$50000,2, FALSE)</f>
        <v>ARGAMASSA TRAÇO 1:3 (EM VOLUME DE CIMENTO E AREIA MÉDIA ÚMIDA), PREPARO MECÂNICO COM MISTURADOR DE EIXO HORIZONTAL DE 600 KG. AF_08/2019</v>
      </c>
      <c r="C860" s="38" t="s">
        <v>7516</v>
      </c>
      <c r="D860" s="623" t="str">
        <f>VLOOKUP(C860,'SNP1.24+CHU192+DER12.23+FD1.24'!$A$2:$D$50000,3, FALSE)</f>
        <v>M3</v>
      </c>
      <c r="E860" s="624">
        <f>'MCQ OUR'!E860</f>
        <v>0.82799999999999996</v>
      </c>
      <c r="F860" s="625" t="str">
        <f>VLOOKUP(C860,'SNP1.24+CHU192+DER12.23+FD1.24'!$A$2:$D$50000,4, FALSE)</f>
        <v>406,99</v>
      </c>
      <c r="G860" s="424">
        <f t="shared" si="192"/>
        <v>336.99</v>
      </c>
      <c r="H860" s="425">
        <f t="shared" ca="1" si="193"/>
        <v>0.32779999999999998</v>
      </c>
      <c r="I860" s="426">
        <f t="shared" ca="1" si="194"/>
        <v>540.4</v>
      </c>
      <c r="J860" s="626">
        <f t="shared" ca="1" si="195"/>
        <v>447.45</v>
      </c>
      <c r="K860" s="603"/>
      <c r="L860" s="156" t="s">
        <v>18501</v>
      </c>
      <c r="M860" s="202"/>
      <c r="N860" s="22"/>
    </row>
    <row r="861" spans="1:22" s="39" customFormat="1" ht="49.15" customHeight="1" outlineLevel="2" x14ac:dyDescent="0.25">
      <c r="A861" s="317" t="s">
        <v>54689</v>
      </c>
      <c r="B861" s="422" t="str">
        <f>VLOOKUP(C861,'SNP1.24+CHU192+DER12.23+FD1.24'!$A$2:$C$50000,2, FALSE)</f>
        <v xml:space="preserve">CONCRETO USINADO BOMBEAVEL, CLASSE DE RESISTENCIA C20, COM BRITA 0 E 1, SLUMP = 130 +/- 20 MM, EXCLUI SERVICO DE BOMBEAMENTO (NBR 8953)                                                                                                                                                                                                                                                                                                                                                                   </v>
      </c>
      <c r="C861" s="38">
        <v>38404</v>
      </c>
      <c r="D861" s="623" t="str">
        <f>VLOOKUP(C861,'SNP1.24+CHU192+DER12.23+FD1.24'!$A$2:$D$50000,3, FALSE)</f>
        <v xml:space="preserve">M3    </v>
      </c>
      <c r="E861" s="624">
        <f>'MCQ OUR'!E861</f>
        <v>12.026009999999999</v>
      </c>
      <c r="F861" s="625" t="str">
        <f>VLOOKUP(C861,'SNP1.24+CHU192+DER12.23+FD1.24'!$A$2:$D$50000,4, FALSE)</f>
        <v>450,57</v>
      </c>
      <c r="G861" s="424">
        <f t="shared" si="192"/>
        <v>5418.56</v>
      </c>
      <c r="H861" s="425">
        <f t="shared" ca="1" si="193"/>
        <v>0.32779999999999998</v>
      </c>
      <c r="I861" s="426">
        <f t="shared" ca="1" si="194"/>
        <v>598.27</v>
      </c>
      <c r="J861" s="626">
        <f t="shared" ca="1" si="195"/>
        <v>7194.8</v>
      </c>
      <c r="K861" s="603"/>
      <c r="L861" s="156" t="s">
        <v>18501</v>
      </c>
      <c r="M861" s="202"/>
      <c r="N861" s="22"/>
    </row>
    <row r="862" spans="1:22" s="39" customFormat="1" ht="49.15" customHeight="1" outlineLevel="2" x14ac:dyDescent="0.25">
      <c r="A862" s="317" t="s">
        <v>54690</v>
      </c>
      <c r="B862" s="422" t="str">
        <f>VLOOKUP(C862,'SNP1.24+CHU192+DER12.23+FD1.24'!$A$2:$C$50000,2, FALSE)</f>
        <v xml:space="preserve">CONCRETO USINADO BOMBEAVEL, CLASSE DE RESISTENCIA C25, COM BRITA 0 E 1, SLUMP = 130 +/- 20 MM, EXCLUI SERVICO DE BOMBEAMENTO (NBR 8953)                                                                                                                                                                                                                                                                                                                                                                   </v>
      </c>
      <c r="C862" s="38">
        <v>38405</v>
      </c>
      <c r="D862" s="623" t="str">
        <f>VLOOKUP(C862,'SNP1.24+CHU192+DER12.23+FD1.24'!$A$2:$D$50000,3, FALSE)</f>
        <v xml:space="preserve">M3    </v>
      </c>
      <c r="E862" s="624">
        <f>'MCQ OUR'!E862</f>
        <v>4.4104799999999997</v>
      </c>
      <c r="F862" s="625" t="str">
        <f>VLOOKUP(C862,'SNP1.24+CHU192+DER12.23+FD1.24'!$A$2:$D$50000,4, FALSE)</f>
        <v>464,47</v>
      </c>
      <c r="G862" s="424">
        <f t="shared" si="192"/>
        <v>2048.54</v>
      </c>
      <c r="H862" s="425">
        <f t="shared" ca="1" si="193"/>
        <v>0.32779999999999998</v>
      </c>
      <c r="I862" s="426">
        <f t="shared" ca="1" si="194"/>
        <v>616.72</v>
      </c>
      <c r="J862" s="626">
        <f t="shared" ca="1" si="195"/>
        <v>2720.03</v>
      </c>
      <c r="K862" s="603"/>
      <c r="L862" s="156" t="s">
        <v>18501</v>
      </c>
      <c r="M862" s="202"/>
      <c r="N862" s="22"/>
    </row>
    <row r="863" spans="1:22" s="39" customFormat="1" ht="54" customHeight="1" outlineLevel="2" x14ac:dyDescent="0.25">
      <c r="A863" s="317" t="s">
        <v>54691</v>
      </c>
      <c r="B863" s="422" t="str">
        <f>VLOOKUP(C863,'SNP1.24+CHU192+DER12.23+FD1.24'!$A$2:$C$50000,2, FALSE)</f>
        <v>LANÇAMENTO COM USO DE BOMBA, ADENSAMENTO E ACABAMENTO DE CONCRETO EM ESTRUTURAS. AF_02/2022</v>
      </c>
      <c r="C863" s="38" t="s">
        <v>12933</v>
      </c>
      <c r="D863" s="623" t="str">
        <f>VLOOKUP(C863,'SNP1.24+CHU192+DER12.23+FD1.24'!$A$2:$D$50000,3, FALSE)</f>
        <v>M3</v>
      </c>
      <c r="E863" s="624">
        <f>'MCQ OUR'!E863</f>
        <v>16.436489999999999</v>
      </c>
      <c r="F863" s="625" t="str">
        <f>VLOOKUP(C863,'SNP1.24+CHU192+DER12.23+FD1.24'!$A$2:$D$50000,4, FALSE)</f>
        <v>47,37</v>
      </c>
      <c r="G863" s="424">
        <f t="shared" si="192"/>
        <v>778.6</v>
      </c>
      <c r="H863" s="425">
        <f t="shared" ca="1" si="193"/>
        <v>0.32779999999999998</v>
      </c>
      <c r="I863" s="426">
        <f t="shared" ca="1" si="194"/>
        <v>62.9</v>
      </c>
      <c r="J863" s="626">
        <f t="shared" ca="1" si="195"/>
        <v>1033.8599999999999</v>
      </c>
      <c r="K863" s="603"/>
      <c r="L863" s="156" t="s">
        <v>18501</v>
      </c>
      <c r="M863" s="202"/>
      <c r="N863" s="22"/>
    </row>
    <row r="864" spans="1:22" s="39" customFormat="1" ht="54" customHeight="1" outlineLevel="2" x14ac:dyDescent="0.25">
      <c r="A864" s="317" t="s">
        <v>54692</v>
      </c>
      <c r="B864" s="422" t="str">
        <f>VLOOKUP(C864,'SNP1.24+CHU192+DER12.23+FD1.24'!$A$2:$C$50000,2, FALSE)</f>
        <v>GUINDASTE HIDRÁULICO AUTOPROPELIDO, COM LANÇA TELESCÓPICA 28,80 M, CAPACIDADE MÁXIMA 30 T, POTÊNCIA 97 KW, TRAÇÃO 4 X 4 - MATERIAIS NA OPERAÇÃO. AF_11/2014</v>
      </c>
      <c r="C864" s="38" t="s">
        <v>2290</v>
      </c>
      <c r="D864" s="623" t="str">
        <f>VLOOKUP(C864,'SNP1.24+CHU192+DER12.23+FD1.24'!$A$2:$D$50000,3, FALSE)</f>
        <v>H</v>
      </c>
      <c r="E864" s="624">
        <f>'MCQ OUR'!E864</f>
        <v>27</v>
      </c>
      <c r="F864" s="625" t="str">
        <f>VLOOKUP(C864,'SNP1.24+CHU192+DER12.23+FD1.24'!$A$2:$D$50000,4, FALSE)</f>
        <v>28,46</v>
      </c>
      <c r="G864" s="424">
        <f t="shared" si="192"/>
        <v>768.42</v>
      </c>
      <c r="H864" s="425">
        <f t="shared" ca="1" si="193"/>
        <v>0.32779999999999998</v>
      </c>
      <c r="I864" s="426">
        <f t="shared" ca="1" si="194"/>
        <v>37.79</v>
      </c>
      <c r="J864" s="626">
        <f t="shared" ca="1" si="195"/>
        <v>1020.33</v>
      </c>
      <c r="K864" s="603"/>
      <c r="L864" s="156" t="s">
        <v>54297</v>
      </c>
      <c r="M864" s="202"/>
      <c r="N864" s="22"/>
    </row>
    <row r="865" spans="1:22" s="39" customFormat="1" ht="36" customHeight="1" outlineLevel="2" x14ac:dyDescent="0.25">
      <c r="A865" s="317" t="s">
        <v>54693</v>
      </c>
      <c r="B865" s="422" t="str">
        <f>VLOOKUP(C865,'SNP1.24+CHU192+DER12.23+FD1.24'!$A$2:$C$50000,2, FALSE)</f>
        <v>OPERADOR DE GUINDASTE COM ENCARGOS COMPLEMENTARES</v>
      </c>
      <c r="C865" s="38" t="s">
        <v>6121</v>
      </c>
      <c r="D865" s="623" t="str">
        <f>VLOOKUP(C865,'SNP1.24+CHU192+DER12.23+FD1.24'!$A$2:$D$50000,3, FALSE)</f>
        <v>H</v>
      </c>
      <c r="E865" s="624">
        <f>'MCQ OUR'!E865</f>
        <v>27</v>
      </c>
      <c r="F865" s="625" t="str">
        <f>VLOOKUP(C865,'SNP1.24+CHU192+DER12.23+FD1.24'!$A$2:$D$50000,4, FALSE)</f>
        <v>25,86</v>
      </c>
      <c r="G865" s="424">
        <f t="shared" si="192"/>
        <v>698.22</v>
      </c>
      <c r="H865" s="425">
        <f t="shared" ca="1" si="193"/>
        <v>0.32779999999999998</v>
      </c>
      <c r="I865" s="426">
        <f t="shared" ca="1" si="194"/>
        <v>34.340000000000003</v>
      </c>
      <c r="J865" s="626">
        <f t="shared" ca="1" si="195"/>
        <v>927.18</v>
      </c>
      <c r="K865" s="603"/>
      <c r="L865" s="156" t="s">
        <v>54297</v>
      </c>
      <c r="M865" s="202"/>
      <c r="N865" s="22"/>
    </row>
    <row r="866" spans="1:22" s="40" customFormat="1" ht="12.75" outlineLevel="1" thickBot="1" x14ac:dyDescent="0.25">
      <c r="A866" s="318"/>
      <c r="B866" s="10" t="s">
        <v>9</v>
      </c>
      <c r="C866" s="11"/>
      <c r="D866" s="12"/>
      <c r="E866" s="13"/>
      <c r="F866" s="13"/>
      <c r="G866" s="147">
        <f>SUM(G858:G865)</f>
        <v>19070.689999999999</v>
      </c>
      <c r="H866" s="148"/>
      <c r="I866" s="149"/>
      <c r="J866" s="150">
        <f ca="1">SUM(J858:J865)</f>
        <v>25321.370000000003</v>
      </c>
      <c r="K866" s="185"/>
      <c r="L866" s="209"/>
      <c r="M866" s="204"/>
      <c r="N866" s="16"/>
      <c r="O866" s="39"/>
      <c r="P866" s="39"/>
      <c r="Q866" s="39"/>
      <c r="R866" s="39"/>
      <c r="S866" s="39"/>
      <c r="T866" s="39"/>
      <c r="U866" s="39"/>
      <c r="V866" s="39"/>
    </row>
    <row r="867" spans="1:22" s="34" customFormat="1" outlineLevel="1" x14ac:dyDescent="0.25">
      <c r="A867" s="319" t="s">
        <v>54694</v>
      </c>
      <c r="B867" s="627" t="s">
        <v>54294</v>
      </c>
      <c r="C867" s="628"/>
      <c r="D867" s="629"/>
      <c r="E867" s="146"/>
      <c r="F867" s="146"/>
      <c r="G867" s="5"/>
      <c r="H867" s="5"/>
      <c r="I867" s="5"/>
      <c r="J867" s="17"/>
      <c r="K867" s="145"/>
      <c r="L867" s="210"/>
      <c r="M867" s="111"/>
      <c r="N867" s="6"/>
      <c r="O867" s="39"/>
      <c r="P867" s="39"/>
      <c r="Q867" s="39"/>
      <c r="R867" s="39"/>
      <c r="S867" s="39"/>
      <c r="T867" s="39"/>
      <c r="U867" s="39"/>
      <c r="V867" s="39"/>
    </row>
    <row r="868" spans="1:22" s="39" customFormat="1" ht="54.6" customHeight="1" outlineLevel="2" x14ac:dyDescent="0.25">
      <c r="A868" s="317" t="s">
        <v>54695</v>
      </c>
      <c r="B868" s="422" t="str">
        <f>VLOOKUP(C868,'SNP1.24+CHU192+DER12.23+FD1.24'!$A$2:$C$50000,2, FALSE)</f>
        <v>EXECUÇÃO DE PAVIMENTO COM APLICAÇÃO DE CONCRETO ASFÁLTICO, CAMADA DE ROLAMENTO - EXCLUSIVE CARGA E TRANSPORTE. AF_11/2019</v>
      </c>
      <c r="C868" s="38" t="s">
        <v>5467</v>
      </c>
      <c r="D868" s="623" t="str">
        <f>VLOOKUP(C868,'SNP1.24+CHU192+DER12.23+FD1.24'!$A$2:$D$50000,3, FALSE)</f>
        <v>M3</v>
      </c>
      <c r="E868" s="624">
        <f>'MCQ OUR'!E868</f>
        <v>13.605399999999999</v>
      </c>
      <c r="F868" s="625" t="str">
        <f>VLOOKUP(C868,'SNP1.24+CHU192+DER12.23+FD1.24'!$A$2:$D$50000,4, FALSE)</f>
        <v>1.437,88</v>
      </c>
      <c r="G868" s="424">
        <f t="shared" ref="G868:G874" si="196">ROUND(E868*F868,2)</f>
        <v>19562.93</v>
      </c>
      <c r="H868" s="425">
        <f t="shared" ref="H868:H874" ca="1" si="197">IF(K868="",$G$10,$G$9)</f>
        <v>0.32779999999999998</v>
      </c>
      <c r="I868" s="426">
        <f t="shared" ref="I868:I874" ca="1" si="198">ROUND(F868*H868+F868,2)</f>
        <v>1909.22</v>
      </c>
      <c r="J868" s="626">
        <f t="shared" ref="J868:J874" ca="1" si="199">ROUND(E868*I868,2)</f>
        <v>25975.7</v>
      </c>
      <c r="K868" s="603"/>
      <c r="L868" s="156" t="s">
        <v>18721</v>
      </c>
      <c r="M868" s="202"/>
      <c r="N868" s="22"/>
    </row>
    <row r="869" spans="1:22" s="39" customFormat="1" ht="24" outlineLevel="2" x14ac:dyDescent="0.25">
      <c r="A869" s="317" t="s">
        <v>54696</v>
      </c>
      <c r="B869" s="422" t="str">
        <f>VLOOKUP(C869,'SNP1.24+CHU192+DER12.23+FD1.24'!$A$2:$C$50000,2, FALSE)</f>
        <v>CARGA DE MISTURA ASFÁLTICA EM CAMINHÃO BASCULANTE 10 M³ (UNIDADE: M3). AF_07/2020</v>
      </c>
      <c r="C869" s="38" t="s">
        <v>11399</v>
      </c>
      <c r="D869" s="623" t="str">
        <f>VLOOKUP(C869,'SNP1.24+CHU192+DER12.23+FD1.24'!$A$2:$D$50000,3, FALSE)</f>
        <v>M3</v>
      </c>
      <c r="E869" s="624">
        <f>'MCQ OUR'!E869</f>
        <v>13.605399999999999</v>
      </c>
      <c r="F869" s="625" t="str">
        <f>VLOOKUP(C869,'SNP1.24+CHU192+DER12.23+FD1.24'!$A$2:$D$50000,4, FALSE)</f>
        <v>9,12</v>
      </c>
      <c r="G869" s="424">
        <f t="shared" si="196"/>
        <v>124.08</v>
      </c>
      <c r="H869" s="425">
        <f t="shared" ca="1" si="197"/>
        <v>0.32779999999999998</v>
      </c>
      <c r="I869" s="426">
        <f t="shared" ca="1" si="198"/>
        <v>12.11</v>
      </c>
      <c r="J869" s="626">
        <f t="shared" ca="1" si="199"/>
        <v>164.76</v>
      </c>
      <c r="K869" s="603"/>
      <c r="L869" s="156" t="s">
        <v>16691</v>
      </c>
      <c r="M869" s="202"/>
      <c r="N869" s="22"/>
    </row>
    <row r="870" spans="1:22" s="39" customFormat="1" ht="51" customHeight="1" outlineLevel="2" x14ac:dyDescent="0.25">
      <c r="A870" s="317" t="s">
        <v>54697</v>
      </c>
      <c r="B870" s="422" t="str">
        <f>VLOOKUP(C870,'SNP1.24+CHU192+DER12.23+FD1.24'!$A$2:$C$50000,2, FALSE)</f>
        <v>TRANSPORTE COM CAMINHÃO TANQUE DE TRANSPORTE DE MATERIAL ASFÁLTICO DE 20000 L, EM VIA URBANA EM  REVESTIMENTO PRIMÁRIO (UNIDADE: TXKM). AF_07/2020</v>
      </c>
      <c r="C870" s="38" t="s">
        <v>11363</v>
      </c>
      <c r="D870" s="623" t="str">
        <f>VLOOKUP(C870,'SNP1.24+CHU192+DER12.23+FD1.24'!$A$2:$D$50000,3, FALSE)</f>
        <v>TXKM</v>
      </c>
      <c r="E870" s="624">
        <f>'MCQ OUR'!E870</f>
        <v>816.32399999999996</v>
      </c>
      <c r="F870" s="625" t="str">
        <f>VLOOKUP(C870,'SNP1.24+CHU192+DER12.23+FD1.24'!$A$2:$D$50000,4, FALSE)</f>
        <v>1,97</v>
      </c>
      <c r="G870" s="424">
        <f t="shared" si="196"/>
        <v>1608.16</v>
      </c>
      <c r="H870" s="425">
        <f t="shared" ca="1" si="197"/>
        <v>0.32779999999999998</v>
      </c>
      <c r="I870" s="426">
        <f t="shared" ca="1" si="198"/>
        <v>2.62</v>
      </c>
      <c r="J870" s="626">
        <f t="shared" ca="1" si="199"/>
        <v>2138.77</v>
      </c>
      <c r="K870" s="603"/>
      <c r="L870" s="156" t="s">
        <v>18723</v>
      </c>
      <c r="M870" s="202"/>
      <c r="N870" s="22"/>
    </row>
    <row r="871" spans="1:22" s="39" customFormat="1" ht="22.9" customHeight="1" outlineLevel="2" x14ac:dyDescent="0.25">
      <c r="A871" s="317" t="s">
        <v>54698</v>
      </c>
      <c r="B871" s="422" t="str">
        <f>VLOOKUP(C871,'SNP1.24+CHU192+DER12.23+FD1.24'!$A$2:$C$50000,2, FALSE)</f>
        <v>Imprimação betuminosa ligante</v>
      </c>
      <c r="C871" s="38" t="s">
        <v>36954</v>
      </c>
      <c r="D871" s="623" t="str">
        <f>VLOOKUP(C871,'SNP1.24+CHU192+DER12.23+FD1.24'!$A$2:$D$50000,3, FALSE)</f>
        <v>M2</v>
      </c>
      <c r="E871" s="624">
        <f>'MCQ OUR'!E871</f>
        <v>340.13499999999999</v>
      </c>
      <c r="F871" s="625">
        <f>VLOOKUP(C871,'SNP1.24+CHU192+DER12.23+FD1.24'!$A$2:$D$50000,4, FALSE)</f>
        <v>7.3</v>
      </c>
      <c r="G871" s="424">
        <f t="shared" si="196"/>
        <v>2482.9899999999998</v>
      </c>
      <c r="H871" s="425">
        <f t="shared" ca="1" si="197"/>
        <v>0.32779999999999998</v>
      </c>
      <c r="I871" s="426">
        <f t="shared" ca="1" si="198"/>
        <v>9.69</v>
      </c>
      <c r="J871" s="626">
        <f t="shared" ca="1" si="199"/>
        <v>3295.91</v>
      </c>
      <c r="K871" s="603"/>
      <c r="L871" s="156" t="s">
        <v>18722</v>
      </c>
      <c r="M871" s="202" t="s">
        <v>54947</v>
      </c>
      <c r="N871" s="323"/>
    </row>
    <row r="872" spans="1:22" s="39" customFormat="1" ht="63" customHeight="1" outlineLevel="2" x14ac:dyDescent="0.25">
      <c r="A872" s="317" t="s">
        <v>54699</v>
      </c>
      <c r="B872" s="422" t="str">
        <f>VLOOKUP(C872,'SNP1.24+CHU192+DER12.23+FD1.24'!$A$2:$C$50000,2, FALSE)</f>
        <v>PINTURA DE EIXO VIÁRIO SOBRE ASFALTO COM TINTA RETRORREFLETIVA A BASE DE RESINA ACRÍLICA COM MICROESFERAS DE VIDRO, APLICAÇÃO MECÂNICA COM DEMARCADORA AUTOPROPELIDA. AF_05/2021</v>
      </c>
      <c r="C872" s="38" t="s">
        <v>11098</v>
      </c>
      <c r="D872" s="623" t="str">
        <f>VLOOKUP(C872,'SNP1.24+CHU192+DER12.23+FD1.24'!$A$2:$D$50000,3, FALSE)</f>
        <v>M</v>
      </c>
      <c r="E872" s="624">
        <f>'MCQ OUR'!E872</f>
        <v>8.85</v>
      </c>
      <c r="F872" s="625" t="str">
        <f>VLOOKUP(C872,'SNP1.24+CHU192+DER12.23+FD1.24'!$A$2:$D$50000,4, FALSE)</f>
        <v>5,86</v>
      </c>
      <c r="G872" s="424">
        <f t="shared" si="196"/>
        <v>51.86</v>
      </c>
      <c r="H872" s="425">
        <f t="shared" ca="1" si="197"/>
        <v>0.32779999999999998</v>
      </c>
      <c r="I872" s="426">
        <f t="shared" ca="1" si="198"/>
        <v>7.78</v>
      </c>
      <c r="J872" s="626">
        <f t="shared" ca="1" si="199"/>
        <v>68.849999999999994</v>
      </c>
      <c r="K872" s="603"/>
      <c r="L872" s="156" t="s">
        <v>18501</v>
      </c>
      <c r="M872" s="202"/>
      <c r="N872" s="22"/>
    </row>
    <row r="873" spans="1:22" s="39" customFormat="1" ht="54" customHeight="1" outlineLevel="2" x14ac:dyDescent="0.25">
      <c r="A873" s="317" t="s">
        <v>54700</v>
      </c>
      <c r="B873" s="422" t="str">
        <f>VLOOKUP(C873,'SNP1.24+CHU192+DER12.23+FD1.24'!$A$2:$C$50000,2, FALSE)</f>
        <v>PINTURA DE FAIXA DE PEDESTRE OU ZEBRADA TINTA RETRORREFLETIVA A BASE DE RESINA ACRÍLICA COM MICROESFERAS DE VIDRO, E = 30 CM, APLICAÇÃO MANUAL. AF_05/2021</v>
      </c>
      <c r="C873" s="38" t="s">
        <v>11096</v>
      </c>
      <c r="D873" s="623" t="str">
        <f>VLOOKUP(C873,'SNP1.24+CHU192+DER12.23+FD1.24'!$A$2:$D$50000,3, FALSE)</f>
        <v>M2</v>
      </c>
      <c r="E873" s="624">
        <f>'MCQ OUR'!E873</f>
        <v>8.85</v>
      </c>
      <c r="F873" s="625" t="str">
        <f>VLOOKUP(C873,'SNP1.24+CHU192+DER12.23+FD1.24'!$A$2:$D$50000,4, FALSE)</f>
        <v>29,04</v>
      </c>
      <c r="G873" s="424">
        <f t="shared" si="196"/>
        <v>257</v>
      </c>
      <c r="H873" s="425">
        <f t="shared" ca="1" si="197"/>
        <v>0.32779999999999998</v>
      </c>
      <c r="I873" s="426">
        <f t="shared" ca="1" si="198"/>
        <v>38.56</v>
      </c>
      <c r="J873" s="626">
        <f t="shared" ca="1" si="199"/>
        <v>341.26</v>
      </c>
      <c r="K873" s="603"/>
      <c r="L873" s="156" t="s">
        <v>18501</v>
      </c>
      <c r="M873" s="202"/>
      <c r="N873" s="22"/>
    </row>
    <row r="874" spans="1:22" s="39" customFormat="1" ht="36.6" customHeight="1" outlineLevel="2" x14ac:dyDescent="0.25">
      <c r="A874" s="317" t="s">
        <v>54701</v>
      </c>
      <c r="B874" s="422" t="str">
        <f>VLOOKUP(C874,'SNP1.24+CHU192+DER12.23+FD1.24'!$A$2:$C$50000,2, FALSE)</f>
        <v xml:space="preserve">GUARDA CORPO METALICO DE PASSARELA H=0,90M, CONFORME PP-DE-C04/029.            </v>
      </c>
      <c r="C874" s="38" t="s">
        <v>45715</v>
      </c>
      <c r="D874" s="623" t="str">
        <f>VLOOKUP(C874,'SNP1.24+CHU192+DER12.23+FD1.24'!$A$2:$D$50000,3, FALSE)</f>
        <v>m</v>
      </c>
      <c r="E874" s="624">
        <f>'MCQ OUR'!E874</f>
        <v>27.6</v>
      </c>
      <c r="F874" s="625">
        <f>VLOOKUP(C874,'SNP1.24+CHU192+DER12.23+FD1.24'!$A$2:$D$50000,4, FALSE)/1.35</f>
        <v>1225.7777777777776</v>
      </c>
      <c r="G874" s="424">
        <f t="shared" si="196"/>
        <v>33831.47</v>
      </c>
      <c r="H874" s="425">
        <f t="shared" ca="1" si="197"/>
        <v>0.32779999999999998</v>
      </c>
      <c r="I874" s="426">
        <f t="shared" ca="1" si="198"/>
        <v>1627.59</v>
      </c>
      <c r="J874" s="626">
        <f t="shared" ca="1" si="199"/>
        <v>44921.48</v>
      </c>
      <c r="K874" s="603"/>
      <c r="L874" s="156" t="s">
        <v>18501</v>
      </c>
      <c r="M874" s="202" t="s">
        <v>54946</v>
      </c>
      <c r="N874" s="22"/>
    </row>
    <row r="875" spans="1:22" s="40" customFormat="1" ht="12.75" outlineLevel="1" thickBot="1" x14ac:dyDescent="0.25">
      <c r="A875" s="318"/>
      <c r="B875" s="10" t="s">
        <v>9</v>
      </c>
      <c r="C875" s="11"/>
      <c r="D875" s="12"/>
      <c r="E875" s="13"/>
      <c r="F875" s="13"/>
      <c r="G875" s="147">
        <f>SUM(G868:G874)</f>
        <v>57918.490000000005</v>
      </c>
      <c r="H875" s="148"/>
      <c r="I875" s="149"/>
      <c r="J875" s="150">
        <f ca="1">SUM(J868:J874)</f>
        <v>76906.73</v>
      </c>
      <c r="K875" s="185"/>
      <c r="L875" s="209"/>
      <c r="M875" s="204"/>
      <c r="N875" s="16"/>
      <c r="O875" s="39"/>
      <c r="P875" s="39"/>
      <c r="Q875" s="39"/>
      <c r="R875" s="39"/>
      <c r="S875" s="39"/>
      <c r="T875" s="39"/>
      <c r="U875" s="39"/>
      <c r="V875" s="39"/>
    </row>
    <row r="876" spans="1:22" s="33" customFormat="1" ht="17.45" customHeight="1" thickBot="1" x14ac:dyDescent="0.3">
      <c r="A876" s="315">
        <v>4</v>
      </c>
      <c r="B876" s="245" t="s">
        <v>54302</v>
      </c>
      <c r="C876" s="29"/>
      <c r="D876" s="2"/>
      <c r="E876" s="462"/>
      <c r="F876" s="2"/>
      <c r="G876" s="30">
        <f>G886</f>
        <v>170247.33</v>
      </c>
      <c r="H876" s="2"/>
      <c r="I876" s="2"/>
      <c r="J876" s="31">
        <f ca="1">J886</f>
        <v>226147.4</v>
      </c>
      <c r="K876" s="186"/>
      <c r="L876" s="15"/>
      <c r="M876" s="23"/>
      <c r="N876" s="15"/>
      <c r="O876" s="39"/>
      <c r="P876" s="39"/>
      <c r="Q876" s="39"/>
      <c r="R876" s="39"/>
      <c r="S876" s="39"/>
      <c r="T876" s="39"/>
      <c r="U876" s="39"/>
      <c r="V876" s="39"/>
    </row>
    <row r="877" spans="1:22" s="34" customFormat="1" ht="18.600000000000001" customHeight="1" outlineLevel="1" x14ac:dyDescent="0.25">
      <c r="A877" s="319" t="s">
        <v>12526</v>
      </c>
      <c r="B877" s="627" t="s">
        <v>54303</v>
      </c>
      <c r="C877" s="628"/>
      <c r="D877" s="629"/>
      <c r="E877" s="146"/>
      <c r="F877" s="146"/>
      <c r="G877" s="5"/>
      <c r="H877" s="5"/>
      <c r="I877" s="5"/>
      <c r="J877" s="17"/>
      <c r="K877" s="145"/>
      <c r="L877" s="210"/>
      <c r="M877" s="111"/>
      <c r="N877" s="6"/>
      <c r="O877" s="39"/>
      <c r="P877" s="39"/>
      <c r="Q877" s="39"/>
      <c r="R877" s="39"/>
      <c r="S877" s="39"/>
      <c r="T877" s="39"/>
      <c r="U877" s="39"/>
      <c r="V877" s="39"/>
    </row>
    <row r="878" spans="1:22" s="39" customFormat="1" ht="73.150000000000006" customHeight="1" outlineLevel="2" x14ac:dyDescent="0.25">
      <c r="A878" s="317" t="s">
        <v>12527</v>
      </c>
      <c r="B878" s="422" t="str">
        <f>VLOOKUP(C878,'SNP1.24+CHU192+DER12.23+FD1.24'!$A$2:$C$50000,2, FALSE)</f>
        <v>ESCAVAÇÃO MECANIZADA DE VALA COM PROF. ATÉ 1,5 M (MÉDIA MONTANTE E JUSANTE/UMA COMPOSIÇÃO POR TRECHO), ESCAVADEIRA (0,8 M3), LARG. DE 1,5 M A 2,5 M, EM SOLO DE 2A CATEGORIA, EM LOCAIS COM ALTO NÍVEL DE INTERFERÊNCIA. AF_02/2021</v>
      </c>
      <c r="C878" s="38" t="s">
        <v>10825</v>
      </c>
      <c r="D878" s="623" t="str">
        <f>VLOOKUP(C878,'SNP1.24+CHU192+DER12.23+FD1.24'!$A$2:$D$50000,3, FALSE)</f>
        <v>M3</v>
      </c>
      <c r="E878" s="624">
        <f>'MCQ OUR'!E878</f>
        <v>1999.3600000000001</v>
      </c>
      <c r="F878" s="625" t="str">
        <f>VLOOKUP(C878,'SNP1.24+CHU192+DER12.23+FD1.24'!$A$2:$D$50000,4, FALSE)</f>
        <v>14,60</v>
      </c>
      <c r="G878" s="424">
        <f t="shared" ref="G878:G885" si="200">ROUND(E878*F878,2)</f>
        <v>29190.66</v>
      </c>
      <c r="H878" s="425">
        <f t="shared" ref="H878:H885" ca="1" si="201">IF(K878="",$G$10,$G$9)</f>
        <v>0.32779999999999998</v>
      </c>
      <c r="I878" s="426">
        <f t="shared" ref="I878:I885" ca="1" si="202">ROUND(F878*H878+F878,2)</f>
        <v>19.39</v>
      </c>
      <c r="J878" s="626">
        <f t="shared" ref="J878:J885" ca="1" si="203">ROUND(E878*I878,2)</f>
        <v>38767.589999999997</v>
      </c>
      <c r="K878" s="603"/>
      <c r="L878" s="156" t="s">
        <v>29439</v>
      </c>
      <c r="M878" s="202"/>
      <c r="N878" s="22"/>
    </row>
    <row r="879" spans="1:22" s="39" customFormat="1" ht="58.15" customHeight="1" outlineLevel="2" x14ac:dyDescent="0.25">
      <c r="A879" s="317" t="s">
        <v>12528</v>
      </c>
      <c r="B879" s="422" t="str">
        <f>VLOOKUP(C879,'SNP1.24+CHU192+DER12.23+FD1.24'!$A$2:$C$50000,2, FALSE)</f>
        <v>CARGA, MANOBRA E DESCARGA DE SOLOS E MATERIAIS GRANULARES EM CAMINHÃO BASCULANTE 10 M³ - CARGA COM ESCAVADEIRA HIDRÁULICA (CAÇAMBA DE 1,20 M³ / 155 HP) E DESCARGA LIVRE (UNIDADE: M3). AF_07/2020</v>
      </c>
      <c r="C879" s="38" t="s">
        <v>11383</v>
      </c>
      <c r="D879" s="623" t="str">
        <f>VLOOKUP(C879,'SNP1.24+CHU192+DER12.23+FD1.24'!$A$2:$D$50000,3, FALSE)</f>
        <v>M3</v>
      </c>
      <c r="E879" s="624">
        <f>'MCQ OUR'!E879</f>
        <v>2499.2000000000003</v>
      </c>
      <c r="F879" s="625" t="str">
        <f>VLOOKUP(C879,'SNP1.24+CHU192+DER12.23+FD1.24'!$A$2:$D$50000,4, FALSE)</f>
        <v>7,00</v>
      </c>
      <c r="G879" s="424">
        <f t="shared" si="200"/>
        <v>17494.400000000001</v>
      </c>
      <c r="H879" s="425">
        <f t="shared" ca="1" si="201"/>
        <v>0.32779999999999998</v>
      </c>
      <c r="I879" s="426">
        <f t="shared" ca="1" si="202"/>
        <v>9.2899999999999991</v>
      </c>
      <c r="J879" s="626">
        <f t="shared" ca="1" si="203"/>
        <v>23217.57</v>
      </c>
      <c r="K879" s="603"/>
      <c r="L879" s="156" t="s">
        <v>18520</v>
      </c>
      <c r="M879" s="202"/>
      <c r="N879" s="22"/>
    </row>
    <row r="880" spans="1:22" s="39" customFormat="1" ht="42.6" customHeight="1" outlineLevel="2" x14ac:dyDescent="0.25">
      <c r="A880" s="317" t="s">
        <v>16689</v>
      </c>
      <c r="B880" s="422" t="str">
        <f>VLOOKUP(C880,'SNP1.24+CHU192+DER12.23+FD1.24'!$A$2:$C$50000,2, FALSE)</f>
        <v>TRANSPORTE COM CAMINHÃO BASCULANTE DE 10 M³, EM VIA URBANA PAVIMENTADA, DMT ATÉ 30 KM (UNIDADE: M3XKM). AF_07/2020</v>
      </c>
      <c r="C880" s="38" t="s">
        <v>6023</v>
      </c>
      <c r="D880" s="623" t="str">
        <f>VLOOKUP(C880,'SNP1.24+CHU192+DER12.23+FD1.24'!$A$2:$D$50000,3, FALSE)</f>
        <v>M3XKM</v>
      </c>
      <c r="E880" s="624">
        <f>'MCQ OUR'!E880</f>
        <v>24267.232000000004</v>
      </c>
      <c r="F880" s="625" t="str">
        <f>VLOOKUP(C880,'SNP1.24+CHU192+DER12.23+FD1.24'!$A$2:$D$50000,4, FALSE)</f>
        <v>2,49</v>
      </c>
      <c r="G880" s="424">
        <f t="shared" si="200"/>
        <v>60425.41</v>
      </c>
      <c r="H880" s="425">
        <f t="shared" ca="1" si="201"/>
        <v>0.32779999999999998</v>
      </c>
      <c r="I880" s="426">
        <f t="shared" ca="1" si="202"/>
        <v>3.31</v>
      </c>
      <c r="J880" s="626">
        <f t="shared" ca="1" si="203"/>
        <v>80324.539999999994</v>
      </c>
      <c r="K880" s="603"/>
      <c r="L880" s="156" t="s">
        <v>29438</v>
      </c>
      <c r="M880" s="202"/>
      <c r="N880" s="22"/>
    </row>
    <row r="881" spans="1:22" s="39" customFormat="1" ht="28.9" customHeight="1" outlineLevel="2" x14ac:dyDescent="0.25">
      <c r="A881" s="317" t="s">
        <v>16690</v>
      </c>
      <c r="B881" s="422" t="str">
        <f>VLOOKUP(C881,'SNP1.24+CHU192+DER12.23+FD1.24'!$A$2:$C$50000,2, FALSE)</f>
        <v>ESPALHAMENTO DE MATERIAL COM TRATOR DE ESTEIRAS. AF_11/2019</v>
      </c>
      <c r="C881" s="38" t="s">
        <v>7366</v>
      </c>
      <c r="D881" s="623" t="str">
        <f>VLOOKUP(C881,'SNP1.24+CHU192+DER12.23+FD1.24'!$A$2:$D$50000,3, FALSE)</f>
        <v>M3</v>
      </c>
      <c r="E881" s="624">
        <f>'MCQ OUR'!E881</f>
        <v>2499.2000000000003</v>
      </c>
      <c r="F881" s="625" t="str">
        <f>VLOOKUP(C881,'SNP1.24+CHU192+DER12.23+FD1.24'!$A$2:$D$50000,4, FALSE)</f>
        <v>1,45</v>
      </c>
      <c r="G881" s="424">
        <f t="shared" si="200"/>
        <v>3623.84</v>
      </c>
      <c r="H881" s="425">
        <f t="shared" ca="1" si="201"/>
        <v>0.32779999999999998</v>
      </c>
      <c r="I881" s="426">
        <f t="shared" ca="1" si="202"/>
        <v>1.93</v>
      </c>
      <c r="J881" s="626">
        <f t="shared" ca="1" si="203"/>
        <v>4823.46</v>
      </c>
      <c r="K881" s="603"/>
      <c r="L881" s="156" t="s">
        <v>11833</v>
      </c>
      <c r="M881" s="202"/>
      <c r="N881" s="22"/>
    </row>
    <row r="882" spans="1:22" s="39" customFormat="1" ht="27.6" customHeight="1" outlineLevel="2" x14ac:dyDescent="0.25">
      <c r="A882" s="317" t="s">
        <v>18557</v>
      </c>
      <c r="B882" s="422" t="str">
        <f>VLOOKUP(C882,'SNP1.24+CHU192+DER12.23+FD1.24'!$A$2:$C$50000,2, FALSE)</f>
        <v xml:space="preserve">ENSECADEIRA COM SACOS DE AREIA                                                 </v>
      </c>
      <c r="C882" s="38" t="s">
        <v>16682</v>
      </c>
      <c r="D882" s="623" t="str">
        <f>VLOOKUP(C882,'SNP1.24+CHU192+DER12.23+FD1.24'!$A$2:$D$50000,3, FALSE)</f>
        <v>m3</v>
      </c>
      <c r="E882" s="624">
        <f>'MCQ OUR'!E882</f>
        <v>80.64</v>
      </c>
      <c r="F882" s="625">
        <f>VLOOKUP(C882,'SNP1.24+CHU192+DER12.23+FD1.24'!$A$2:$D$50000,4, FALSE)/1.35</f>
        <v>485.77777777777771</v>
      </c>
      <c r="G882" s="424">
        <f t="shared" si="200"/>
        <v>39173.120000000003</v>
      </c>
      <c r="H882" s="425">
        <f t="shared" ca="1" si="201"/>
        <v>0.32779999999999998</v>
      </c>
      <c r="I882" s="426">
        <f t="shared" ca="1" si="202"/>
        <v>645.02</v>
      </c>
      <c r="J882" s="626">
        <f t="shared" ca="1" si="203"/>
        <v>52014.41</v>
      </c>
      <c r="K882" s="603"/>
      <c r="L882" s="156" t="s">
        <v>54304</v>
      </c>
      <c r="M882" s="202" t="s">
        <v>54946</v>
      </c>
      <c r="N882" s="22"/>
    </row>
    <row r="883" spans="1:22" s="39" customFormat="1" ht="66.599999999999994" customHeight="1" outlineLevel="2" x14ac:dyDescent="0.25">
      <c r="A883" s="317" t="s">
        <v>18558</v>
      </c>
      <c r="B883" s="422" t="str">
        <f>VLOOKUP(C883,'SNP1.24+CHU192+DER12.23+FD1.24'!$A$2:$C$50000,2, FALSE)</f>
        <v>EXECUÇÃO DE PERFURAÇÃO PARA TIRANTE, COMPRIMENTO MAIOR OU IGUAL A 6 M E MENOR QUE 14 M, COM DIÂMETRO DE FURO DE 100 MM EXECUTADO COM HASTE UTILIZANDO PERFURATRIZ MANUAL SOBRE BASE DE MONTAGEM. AF_11/2023</v>
      </c>
      <c r="C883" s="38" t="s">
        <v>26222</v>
      </c>
      <c r="D883" s="623" t="str">
        <f>VLOOKUP(C883,'SNP1.24+CHU192+DER12.23+FD1.24'!$A$2:$D$50000,3, FALSE)</f>
        <v>M</v>
      </c>
      <c r="E883" s="624">
        <f>'MCQ OUR'!E883</f>
        <v>160</v>
      </c>
      <c r="F883" s="625">
        <f>VLOOKUP(C883,'SNP1.24+CHU192+DER12.23+FD1.24'!$A$2:$D$50000,4, FALSE)/1.35</f>
        <v>48.251851851851846</v>
      </c>
      <c r="G883" s="424">
        <f t="shared" si="200"/>
        <v>7720.3</v>
      </c>
      <c r="H883" s="425">
        <f t="shared" ca="1" si="201"/>
        <v>0.32779999999999998</v>
      </c>
      <c r="I883" s="426">
        <f t="shared" ca="1" si="202"/>
        <v>64.069999999999993</v>
      </c>
      <c r="J883" s="626">
        <f t="shared" ca="1" si="203"/>
        <v>10251.200000000001</v>
      </c>
      <c r="K883" s="603"/>
      <c r="L883" s="156" t="s">
        <v>54304</v>
      </c>
      <c r="M883" s="202"/>
      <c r="N883" s="22"/>
    </row>
    <row r="884" spans="1:22" s="39" customFormat="1" ht="27" customHeight="1" outlineLevel="2" x14ac:dyDescent="0.25">
      <c r="A884" s="317" t="s">
        <v>54702</v>
      </c>
      <c r="B884" s="422" t="str">
        <f>VLOOKUP(C884,'SNP1.24+CHU192+DER12.23+FD1.24'!$A$2:$C$50000,2, FALSE)</f>
        <v xml:space="preserve">INJECAO DE NATA DE CIMENTO                                                     </v>
      </c>
      <c r="C884" s="38" t="s">
        <v>45335</v>
      </c>
      <c r="D884" s="623" t="str">
        <f>VLOOKUP(C884,'SNP1.24+CHU192+DER12.23+FD1.24'!$A$2:$D$50000,3, FALSE)</f>
        <v>kg</v>
      </c>
      <c r="E884" s="624">
        <f>'MCQ OUR'!E884</f>
        <v>2938.7211663915782</v>
      </c>
      <c r="F884" s="625">
        <f>VLOOKUP(C884,'SNP1.24+CHU192+DER12.23+FD1.24'!$A$2:$D$50000,4, FALSE)/1.35</f>
        <v>3.496296296296296</v>
      </c>
      <c r="G884" s="424">
        <f t="shared" si="200"/>
        <v>10274.64</v>
      </c>
      <c r="H884" s="425">
        <f t="shared" ca="1" si="201"/>
        <v>0.32779999999999998</v>
      </c>
      <c r="I884" s="426">
        <f t="shared" ca="1" si="202"/>
        <v>4.6399999999999997</v>
      </c>
      <c r="J884" s="626">
        <f t="shared" ca="1" si="203"/>
        <v>13635.67</v>
      </c>
      <c r="K884" s="603"/>
      <c r="L884" s="156" t="s">
        <v>54304</v>
      </c>
      <c r="M884" s="202" t="s">
        <v>54946</v>
      </c>
      <c r="N884" s="22"/>
    </row>
    <row r="885" spans="1:22" s="39" customFormat="1" ht="55.9" customHeight="1" outlineLevel="2" x14ac:dyDescent="0.25">
      <c r="A885" s="317" t="s">
        <v>54703</v>
      </c>
      <c r="B885" s="422" t="str">
        <f>VLOOKUP(C885,'SNP1.24+CHU192+DER12.23+FD1.24'!$A$2:$C$50000,2, FALSE)</f>
        <v>ARMAÇÃO DE ESTRUTURAS DIVERSAS DE CONCRETO ARMADO, EXCETO VIGAS, PILARES, LAJES E FUNDAÇÕES, UTILIZANDO AÇO CA-50 DE 16,0 MM - MONTAGEM. AF_06/2022</v>
      </c>
      <c r="C885" s="38" t="s">
        <v>3267</v>
      </c>
      <c r="D885" s="623" t="str">
        <f>VLOOKUP(C885,'SNP1.24+CHU192+DER12.23+FD1.24'!$A$2:$D$50000,3, FALSE)</f>
        <v>KG</v>
      </c>
      <c r="E885" s="624">
        <f>'MCQ OUR'!E885</f>
        <v>256</v>
      </c>
      <c r="F885" s="625" t="str">
        <f>VLOOKUP(C885,'SNP1.24+CHU192+DER12.23+FD1.24'!$A$2:$D$50000,4, FALSE)</f>
        <v>9,16</v>
      </c>
      <c r="G885" s="424">
        <f t="shared" si="200"/>
        <v>2344.96</v>
      </c>
      <c r="H885" s="425">
        <f t="shared" ca="1" si="201"/>
        <v>0.32779999999999998</v>
      </c>
      <c r="I885" s="426">
        <f t="shared" ca="1" si="202"/>
        <v>12.16</v>
      </c>
      <c r="J885" s="626">
        <f t="shared" ca="1" si="203"/>
        <v>3112.96</v>
      </c>
      <c r="K885" s="603"/>
      <c r="L885" s="156" t="s">
        <v>54304</v>
      </c>
      <c r="M885" s="202"/>
      <c r="N885" s="22"/>
    </row>
    <row r="886" spans="1:22" s="40" customFormat="1" ht="12.75" outlineLevel="1" thickBot="1" x14ac:dyDescent="0.25">
      <c r="A886" s="318"/>
      <c r="B886" s="10" t="s">
        <v>9</v>
      </c>
      <c r="C886" s="11"/>
      <c r="D886" s="12"/>
      <c r="E886" s="13"/>
      <c r="F886" s="13"/>
      <c r="G886" s="147">
        <f>SUM(G878:G885)</f>
        <v>170247.33</v>
      </c>
      <c r="H886" s="148"/>
      <c r="I886" s="149"/>
      <c r="J886" s="150">
        <f ca="1">SUM(J878:J885)</f>
        <v>226147.4</v>
      </c>
      <c r="K886" s="185"/>
      <c r="L886" s="209"/>
      <c r="M886" s="204"/>
      <c r="N886" s="16"/>
      <c r="O886" s="39"/>
      <c r="P886" s="39"/>
      <c r="Q886" s="39"/>
      <c r="R886" s="39"/>
      <c r="S886" s="39"/>
      <c r="T886" s="39"/>
      <c r="U886" s="39"/>
      <c r="V886" s="39"/>
    </row>
    <row r="887" spans="1:22" s="33" customFormat="1" ht="17.45" customHeight="1" thickBot="1" x14ac:dyDescent="0.3">
      <c r="A887" s="315">
        <v>5</v>
      </c>
      <c r="B887" s="245" t="s">
        <v>54305</v>
      </c>
      <c r="C887" s="29"/>
      <c r="D887" s="2"/>
      <c r="E887" s="462"/>
      <c r="F887" s="2"/>
      <c r="G887" s="30">
        <f>G897</f>
        <v>82740.240000000005</v>
      </c>
      <c r="H887" s="2"/>
      <c r="I887" s="2"/>
      <c r="J887" s="31">
        <f ca="1">J897</f>
        <v>109864.12</v>
      </c>
      <c r="K887" s="186"/>
      <c r="L887" s="15"/>
      <c r="M887" s="23"/>
      <c r="N887" s="15"/>
      <c r="O887" s="39"/>
      <c r="P887" s="39"/>
      <c r="Q887" s="39"/>
      <c r="R887" s="39"/>
      <c r="S887" s="39"/>
      <c r="T887" s="39"/>
      <c r="U887" s="39"/>
      <c r="V887" s="39"/>
    </row>
    <row r="888" spans="1:22" s="34" customFormat="1" ht="18.600000000000001" customHeight="1" outlineLevel="1" x14ac:dyDescent="0.25">
      <c r="A888" s="319" t="s">
        <v>18569</v>
      </c>
      <c r="B888" s="627" t="s">
        <v>54306</v>
      </c>
      <c r="C888" s="628"/>
      <c r="D888" s="629"/>
      <c r="E888" s="146"/>
      <c r="F888" s="146"/>
      <c r="G888" s="5"/>
      <c r="H888" s="5"/>
      <c r="I888" s="5"/>
      <c r="J888" s="17"/>
      <c r="K888" s="145"/>
      <c r="L888" s="210"/>
      <c r="M888" s="111"/>
      <c r="N888" s="6"/>
      <c r="O888" s="39"/>
      <c r="P888" s="39"/>
      <c r="Q888" s="39"/>
      <c r="R888" s="39"/>
      <c r="S888" s="39"/>
      <c r="T888" s="39"/>
      <c r="U888" s="39"/>
      <c r="V888" s="39"/>
    </row>
    <row r="889" spans="1:22" s="39" customFormat="1" ht="73.150000000000006" customHeight="1" outlineLevel="2" x14ac:dyDescent="0.25">
      <c r="A889" s="317" t="s">
        <v>18570</v>
      </c>
      <c r="B889" s="422" t="str">
        <f>VLOOKUP(C889,'SNP1.24+CHU192+DER12.23+FD1.24'!$A$2:$C$50000,2, FALSE)</f>
        <v>ESCAVAÇÃO MECANIZADA DE VALA COM PROF. ATÉ 1,5 M (MÉDIA MONTANTE E JUSANTE/UMA COMPOSIÇÃO POR TRECHO), ESCAVADEIRA (0,8 M3), LARG. DE 1,5 M A 2,5 M, EM SOLO DE 2A CATEGORIA, EM LOCAIS COM ALTO NÍVEL DE INTERFERÊNCIA. AF_02/2021</v>
      </c>
      <c r="C889" s="38" t="s">
        <v>10825</v>
      </c>
      <c r="D889" s="623" t="str">
        <f>VLOOKUP(C889,'SNP1.24+CHU192+DER12.23+FD1.24'!$A$2:$D$50000,3, FALSE)</f>
        <v>M3</v>
      </c>
      <c r="E889" s="624">
        <f>'MCQ OUR'!E889</f>
        <v>315.73321000000004</v>
      </c>
      <c r="F889" s="625" t="str">
        <f>VLOOKUP(C889,'SNP1.24+CHU192+DER12.23+FD1.24'!$A$2:$D$50000,4, FALSE)</f>
        <v>14,60</v>
      </c>
      <c r="G889" s="424">
        <f t="shared" ref="G889:G896" si="204">ROUND(E889*F889,2)</f>
        <v>4609.7</v>
      </c>
      <c r="H889" s="425">
        <f t="shared" ref="H889:H896" ca="1" si="205">IF(K889="",$G$10,$G$9)</f>
        <v>0.32779999999999998</v>
      </c>
      <c r="I889" s="426">
        <f t="shared" ref="I889:I896" ca="1" si="206">ROUND(F889*H889+F889,2)</f>
        <v>19.39</v>
      </c>
      <c r="J889" s="626">
        <f t="shared" ref="J889:J896" ca="1" si="207">ROUND(E889*I889,2)</f>
        <v>6122.07</v>
      </c>
      <c r="K889" s="603"/>
      <c r="L889" s="156" t="s">
        <v>29439</v>
      </c>
      <c r="M889" s="202"/>
      <c r="N889" s="22"/>
    </row>
    <row r="890" spans="1:22" s="39" customFormat="1" ht="58.15" customHeight="1" outlineLevel="2" x14ac:dyDescent="0.25">
      <c r="A890" s="317" t="s">
        <v>18571</v>
      </c>
      <c r="B890" s="422" t="str">
        <f>VLOOKUP(C890,'SNP1.24+CHU192+DER12.23+FD1.24'!$A$2:$C$50000,2, FALSE)</f>
        <v>CARGA, MANOBRA E DESCARGA DE SOLOS E MATERIAIS GRANULARES EM CAMINHÃO BASCULANTE 10 M³ - CARGA COM ESCAVADEIRA HIDRÁULICA (CAÇAMBA DE 1,20 M³ / 155 HP) E DESCARGA LIVRE (UNIDADE: M3). AF_07/2020</v>
      </c>
      <c r="C890" s="38" t="s">
        <v>11383</v>
      </c>
      <c r="D890" s="623" t="str">
        <f>VLOOKUP(C890,'SNP1.24+CHU192+DER12.23+FD1.24'!$A$2:$D$50000,3, FALSE)</f>
        <v>M3</v>
      </c>
      <c r="E890" s="624">
        <f>'MCQ OUR'!E890</f>
        <v>394.66651250000007</v>
      </c>
      <c r="F890" s="625" t="str">
        <f>VLOOKUP(C890,'SNP1.24+CHU192+DER12.23+FD1.24'!$A$2:$D$50000,4, FALSE)</f>
        <v>7,00</v>
      </c>
      <c r="G890" s="424">
        <f t="shared" si="204"/>
        <v>2762.67</v>
      </c>
      <c r="H890" s="425">
        <f t="shared" ca="1" si="205"/>
        <v>0.32779999999999998</v>
      </c>
      <c r="I890" s="426">
        <f t="shared" ca="1" si="206"/>
        <v>9.2899999999999991</v>
      </c>
      <c r="J890" s="626">
        <f t="shared" ca="1" si="207"/>
        <v>3666.45</v>
      </c>
      <c r="K890" s="603"/>
      <c r="L890" s="156" t="s">
        <v>18520</v>
      </c>
      <c r="M890" s="202"/>
      <c r="N890" s="22"/>
    </row>
    <row r="891" spans="1:22" s="39" customFormat="1" ht="42.6" customHeight="1" outlineLevel="2" x14ac:dyDescent="0.25">
      <c r="A891" s="317" t="s">
        <v>18572</v>
      </c>
      <c r="B891" s="422" t="str">
        <f>VLOOKUP(C891,'SNP1.24+CHU192+DER12.23+FD1.24'!$A$2:$C$50000,2, FALSE)</f>
        <v>TRANSPORTE COM CAMINHÃO BASCULANTE DE 10 M³, EM VIA URBANA PAVIMENTADA, DMT ATÉ 30 KM (UNIDADE: M3XKM). AF_07/2020</v>
      </c>
      <c r="C891" s="38" t="s">
        <v>6023</v>
      </c>
      <c r="D891" s="623" t="str">
        <f>VLOOKUP(C891,'SNP1.24+CHU192+DER12.23+FD1.24'!$A$2:$D$50000,3, FALSE)</f>
        <v>M3XKM</v>
      </c>
      <c r="E891" s="624">
        <f>'MCQ OUR'!E891</f>
        <v>3832.211836375001</v>
      </c>
      <c r="F891" s="625" t="str">
        <f>VLOOKUP(C891,'SNP1.24+CHU192+DER12.23+FD1.24'!$A$2:$D$50000,4, FALSE)</f>
        <v>2,49</v>
      </c>
      <c r="G891" s="424">
        <f t="shared" si="204"/>
        <v>9542.2099999999991</v>
      </c>
      <c r="H891" s="425">
        <f t="shared" ca="1" si="205"/>
        <v>0.32779999999999998</v>
      </c>
      <c r="I891" s="426">
        <f t="shared" ca="1" si="206"/>
        <v>3.31</v>
      </c>
      <c r="J891" s="626">
        <f t="shared" ca="1" si="207"/>
        <v>12684.62</v>
      </c>
      <c r="K891" s="603"/>
      <c r="L891" s="156" t="s">
        <v>29438</v>
      </c>
      <c r="M891" s="202"/>
      <c r="N891" s="22"/>
    </row>
    <row r="892" spans="1:22" s="39" customFormat="1" ht="28.9" customHeight="1" outlineLevel="2" x14ac:dyDescent="0.25">
      <c r="A892" s="317" t="s">
        <v>18573</v>
      </c>
      <c r="B892" s="422" t="str">
        <f>VLOOKUP(C892,'SNP1.24+CHU192+DER12.23+FD1.24'!$A$2:$C$50000,2, FALSE)</f>
        <v>ESPALHAMENTO DE MATERIAL COM TRATOR DE ESTEIRAS. AF_11/2019</v>
      </c>
      <c r="C892" s="38" t="s">
        <v>7366</v>
      </c>
      <c r="D892" s="623" t="str">
        <f>VLOOKUP(C892,'SNP1.24+CHU192+DER12.23+FD1.24'!$A$2:$D$50000,3, FALSE)</f>
        <v>M3</v>
      </c>
      <c r="E892" s="624">
        <f>'MCQ OUR'!E892</f>
        <v>394.66651250000007</v>
      </c>
      <c r="F892" s="625" t="str">
        <f>VLOOKUP(C892,'SNP1.24+CHU192+DER12.23+FD1.24'!$A$2:$D$50000,4, FALSE)</f>
        <v>1,45</v>
      </c>
      <c r="G892" s="424">
        <f t="shared" si="204"/>
        <v>572.27</v>
      </c>
      <c r="H892" s="425">
        <f t="shared" ca="1" si="205"/>
        <v>0.32779999999999998</v>
      </c>
      <c r="I892" s="426">
        <f t="shared" ca="1" si="206"/>
        <v>1.93</v>
      </c>
      <c r="J892" s="626">
        <f t="shared" ca="1" si="207"/>
        <v>761.71</v>
      </c>
      <c r="K892" s="603"/>
      <c r="L892" s="156" t="s">
        <v>11833</v>
      </c>
      <c r="M892" s="202"/>
      <c r="N892" s="22"/>
    </row>
    <row r="893" spans="1:22" s="39" customFormat="1" ht="27.6" customHeight="1" outlineLevel="2" x14ac:dyDescent="0.25">
      <c r="A893" s="317" t="s">
        <v>18574</v>
      </c>
      <c r="B893" s="422" t="str">
        <f>VLOOKUP(C893,'SNP1.24+CHU192+DER12.23+FD1.24'!$A$2:$C$50000,2, FALSE)</f>
        <v xml:space="preserve">ENSECADEIRA COM SACOS DE AREIA                                                 </v>
      </c>
      <c r="C893" s="38" t="s">
        <v>16682</v>
      </c>
      <c r="D893" s="623" t="str">
        <f>VLOOKUP(C893,'SNP1.24+CHU192+DER12.23+FD1.24'!$A$2:$D$50000,3, FALSE)</f>
        <v>m3</v>
      </c>
      <c r="E893" s="624">
        <f>'MCQ OUR'!E893</f>
        <v>53.726399999999998</v>
      </c>
      <c r="F893" s="625">
        <f>VLOOKUP(C893,'SNP1.24+CHU192+DER12.23+FD1.24'!$A$2:$D$50000,4, FALSE)/1.35</f>
        <v>485.77777777777771</v>
      </c>
      <c r="G893" s="424">
        <f t="shared" si="204"/>
        <v>26099.09</v>
      </c>
      <c r="H893" s="425">
        <f t="shared" ca="1" si="205"/>
        <v>0.32779999999999998</v>
      </c>
      <c r="I893" s="426">
        <f t="shared" ca="1" si="206"/>
        <v>645.02</v>
      </c>
      <c r="J893" s="626">
        <f t="shared" ca="1" si="207"/>
        <v>34654.6</v>
      </c>
      <c r="K893" s="603"/>
      <c r="L893" s="156" t="s">
        <v>54304</v>
      </c>
      <c r="M893" s="202" t="s">
        <v>54946</v>
      </c>
      <c r="N893" s="22"/>
    </row>
    <row r="894" spans="1:22" s="39" customFormat="1" ht="66.599999999999994" customHeight="1" outlineLevel="2" x14ac:dyDescent="0.25">
      <c r="A894" s="317" t="s">
        <v>18575</v>
      </c>
      <c r="B894" s="422" t="str">
        <f>VLOOKUP(C894,'SNP1.24+CHU192+DER12.23+FD1.24'!$A$2:$C$50000,2, FALSE)</f>
        <v>EXECUÇÃO DE PERFURAÇÃO PARA TIRANTE, COMPRIMENTO MAIOR OU IGUAL A 6 M E MENOR QUE 14 M, COM DIÂMETRO DE FURO DE 100 MM EXECUTADO COM HASTE UTILIZANDO PERFURATRIZ MANUAL SOBRE BASE DE MONTAGEM. AF_11/2023</v>
      </c>
      <c r="C894" s="38" t="s">
        <v>26222</v>
      </c>
      <c r="D894" s="623" t="str">
        <f>VLOOKUP(C894,'SNP1.24+CHU192+DER12.23+FD1.24'!$A$2:$D$50000,3, FALSE)</f>
        <v>M</v>
      </c>
      <c r="E894" s="624">
        <f>'MCQ OUR'!E894</f>
        <v>308</v>
      </c>
      <c r="F894" s="625">
        <f>VLOOKUP(C894,'SNP1.24+CHU192+DER12.23+FD1.24'!$A$2:$D$50000,4, FALSE)/1.35</f>
        <v>48.251851851851846</v>
      </c>
      <c r="G894" s="424">
        <f t="shared" si="204"/>
        <v>14861.57</v>
      </c>
      <c r="H894" s="425">
        <f t="shared" ca="1" si="205"/>
        <v>0.32779999999999998</v>
      </c>
      <c r="I894" s="426">
        <f t="shared" ca="1" si="206"/>
        <v>64.069999999999993</v>
      </c>
      <c r="J894" s="626">
        <f t="shared" ca="1" si="207"/>
        <v>19733.560000000001</v>
      </c>
      <c r="K894" s="603"/>
      <c r="L894" s="156" t="s">
        <v>54304</v>
      </c>
      <c r="M894" s="202"/>
      <c r="N894" s="22"/>
    </row>
    <row r="895" spans="1:22" s="39" customFormat="1" ht="27" customHeight="1" outlineLevel="2" x14ac:dyDescent="0.25">
      <c r="A895" s="317" t="s">
        <v>54704</v>
      </c>
      <c r="B895" s="422" t="str">
        <f>VLOOKUP(C895,'SNP1.24+CHU192+DER12.23+FD1.24'!$A$2:$C$50000,2, FALSE)</f>
        <v xml:space="preserve">INJECAO DE NATA DE CIMENTO                                                     </v>
      </c>
      <c r="C895" s="38" t="s">
        <v>45335</v>
      </c>
      <c r="D895" s="623" t="str">
        <f>VLOOKUP(C895,'SNP1.24+CHU192+DER12.23+FD1.24'!$A$2:$D$50000,3, FALSE)</f>
        <v>kg</v>
      </c>
      <c r="E895" s="624">
        <f>'MCQ OUR'!E895</f>
        <v>5657.0382453037882</v>
      </c>
      <c r="F895" s="625">
        <f>VLOOKUP(C895,'SNP1.24+CHU192+DER12.23+FD1.24'!$A$2:$D$50000,4, FALSE)/1.35</f>
        <v>3.496296296296296</v>
      </c>
      <c r="G895" s="424">
        <f t="shared" si="204"/>
        <v>19778.68</v>
      </c>
      <c r="H895" s="425">
        <f t="shared" ca="1" si="205"/>
        <v>0.32779999999999998</v>
      </c>
      <c r="I895" s="426">
        <f t="shared" ca="1" si="206"/>
        <v>4.6399999999999997</v>
      </c>
      <c r="J895" s="626">
        <f t="shared" ca="1" si="207"/>
        <v>26248.66</v>
      </c>
      <c r="K895" s="603"/>
      <c r="L895" s="156" t="s">
        <v>54304</v>
      </c>
      <c r="M895" s="202" t="s">
        <v>54946</v>
      </c>
      <c r="N895" s="22"/>
    </row>
    <row r="896" spans="1:22" s="39" customFormat="1" ht="55.9" customHeight="1" outlineLevel="2" x14ac:dyDescent="0.25">
      <c r="A896" s="317" t="s">
        <v>54705</v>
      </c>
      <c r="B896" s="422" t="str">
        <f>VLOOKUP(C896,'SNP1.24+CHU192+DER12.23+FD1.24'!$A$2:$C$50000,2, FALSE)</f>
        <v>ARMAÇÃO DE ESTRUTURAS DIVERSAS DE CONCRETO ARMADO, EXCETO VIGAS, PILARES, LAJES E FUNDAÇÕES, UTILIZANDO AÇO CA-50 DE 16,0 MM - MONTAGEM. AF_06/2022</v>
      </c>
      <c r="C896" s="38" t="s">
        <v>3267</v>
      </c>
      <c r="D896" s="623" t="str">
        <f>VLOOKUP(C896,'SNP1.24+CHU192+DER12.23+FD1.24'!$A$2:$D$50000,3, FALSE)</f>
        <v>KG</v>
      </c>
      <c r="E896" s="624">
        <f>'MCQ OUR'!E896</f>
        <v>492.8</v>
      </c>
      <c r="F896" s="625" t="str">
        <f>VLOOKUP(C896,'SNP1.24+CHU192+DER12.23+FD1.24'!$A$2:$D$50000,4, FALSE)</f>
        <v>9,16</v>
      </c>
      <c r="G896" s="424">
        <f t="shared" si="204"/>
        <v>4514.05</v>
      </c>
      <c r="H896" s="425">
        <f t="shared" ca="1" si="205"/>
        <v>0.32779999999999998</v>
      </c>
      <c r="I896" s="426">
        <f t="shared" ca="1" si="206"/>
        <v>12.16</v>
      </c>
      <c r="J896" s="626">
        <f t="shared" ca="1" si="207"/>
        <v>5992.45</v>
      </c>
      <c r="K896" s="603"/>
      <c r="L896" s="156" t="s">
        <v>54304</v>
      </c>
      <c r="M896" s="202"/>
      <c r="N896" s="22"/>
    </row>
    <row r="897" spans="1:22" s="40" customFormat="1" ht="12.75" outlineLevel="1" thickBot="1" x14ac:dyDescent="0.25">
      <c r="A897" s="318"/>
      <c r="B897" s="10" t="s">
        <v>9</v>
      </c>
      <c r="C897" s="11"/>
      <c r="D897" s="12"/>
      <c r="E897" s="13"/>
      <c r="F897" s="13"/>
      <c r="G897" s="147">
        <f>SUM(G889:G896)</f>
        <v>82740.240000000005</v>
      </c>
      <c r="H897" s="148"/>
      <c r="I897" s="149"/>
      <c r="J897" s="150">
        <f ca="1">SUM(J889:J896)</f>
        <v>109864.12</v>
      </c>
      <c r="K897" s="185"/>
      <c r="L897" s="209"/>
      <c r="M897" s="204"/>
      <c r="N897" s="16"/>
      <c r="O897" s="39"/>
      <c r="P897" s="39"/>
      <c r="Q897" s="39"/>
      <c r="R897" s="39"/>
      <c r="S897" s="39"/>
      <c r="T897" s="39"/>
      <c r="U897" s="39"/>
      <c r="V897" s="39"/>
    </row>
    <row r="898" spans="1:22" s="33" customFormat="1" ht="17.45" customHeight="1" thickBot="1" x14ac:dyDescent="0.3">
      <c r="A898" s="315">
        <v>6</v>
      </c>
      <c r="B898" s="245" t="s">
        <v>54309</v>
      </c>
      <c r="C898" s="29"/>
      <c r="D898" s="2"/>
      <c r="E898" s="462"/>
      <c r="F898" s="2"/>
      <c r="G898" s="30">
        <f>G908</f>
        <v>137787.46</v>
      </c>
      <c r="H898" s="2"/>
      <c r="I898" s="2"/>
      <c r="J898" s="31">
        <f ca="1">J908</f>
        <v>182969.36</v>
      </c>
      <c r="K898" s="186"/>
      <c r="L898" s="15"/>
      <c r="M898" s="23"/>
      <c r="N898" s="15"/>
      <c r="O898" s="39"/>
      <c r="P898" s="39"/>
      <c r="Q898" s="39"/>
      <c r="R898" s="39"/>
      <c r="S898" s="39"/>
      <c r="T898" s="39"/>
      <c r="U898" s="39"/>
      <c r="V898" s="39"/>
    </row>
    <row r="899" spans="1:22" s="34" customFormat="1" ht="18.600000000000001" customHeight="1" outlineLevel="1" x14ac:dyDescent="0.25">
      <c r="A899" s="319" t="s">
        <v>18586</v>
      </c>
      <c r="B899" s="627" t="s">
        <v>54307</v>
      </c>
      <c r="C899" s="628"/>
      <c r="D899" s="629"/>
      <c r="E899" s="146"/>
      <c r="F899" s="146"/>
      <c r="G899" s="5"/>
      <c r="H899" s="5"/>
      <c r="I899" s="5"/>
      <c r="J899" s="17"/>
      <c r="K899" s="145"/>
      <c r="L899" s="210"/>
      <c r="M899" s="111"/>
      <c r="N899" s="6"/>
      <c r="O899" s="39"/>
      <c r="P899" s="39"/>
      <c r="Q899" s="39"/>
      <c r="R899" s="39"/>
      <c r="S899" s="39"/>
      <c r="T899" s="39"/>
      <c r="U899" s="39"/>
      <c r="V899" s="39"/>
    </row>
    <row r="900" spans="1:22" s="39" customFormat="1" ht="73.150000000000006" customHeight="1" outlineLevel="2" x14ac:dyDescent="0.25">
      <c r="A900" s="317" t="s">
        <v>18587</v>
      </c>
      <c r="B900" s="422" t="str">
        <f>VLOOKUP(C900,'SNP1.24+CHU192+DER12.23+FD1.24'!$A$2:$C$50000,2, FALSE)</f>
        <v>ESCAVAÇÃO MECANIZADA DE VALA COM PROF. ATÉ 1,5 M (MÉDIA MONTANTE E JUSANTE/UMA COMPOSIÇÃO POR TRECHO), ESCAVADEIRA (0,8 M3), LARG. DE 1,5 M A 2,5 M, EM SOLO DE 2A CATEGORIA, EM LOCAIS COM ALTO NÍVEL DE INTERFERÊNCIA. AF_02/2021</v>
      </c>
      <c r="C900" s="38" t="s">
        <v>10825</v>
      </c>
      <c r="D900" s="623" t="str">
        <f>VLOOKUP(C900,'SNP1.24+CHU192+DER12.23+FD1.24'!$A$2:$D$50000,3, FALSE)</f>
        <v>M3</v>
      </c>
      <c r="E900" s="624">
        <f>'MCQ OUR'!E900</f>
        <v>795.49184000000014</v>
      </c>
      <c r="F900" s="625" t="str">
        <f>VLOOKUP(C900,'SNP1.24+CHU192+DER12.23+FD1.24'!$A$2:$D$50000,4, FALSE)</f>
        <v>14,60</v>
      </c>
      <c r="G900" s="424">
        <f t="shared" ref="G900:G907" si="208">ROUND(E900*F900,2)</f>
        <v>11614.18</v>
      </c>
      <c r="H900" s="425">
        <f t="shared" ref="H900:H907" ca="1" si="209">IF(K900="",$G$10,$G$9)</f>
        <v>0.32779999999999998</v>
      </c>
      <c r="I900" s="426">
        <f t="shared" ref="I900:I907" ca="1" si="210">ROUND(F900*H900+F900,2)</f>
        <v>19.39</v>
      </c>
      <c r="J900" s="626">
        <f t="shared" ref="J900:J907" ca="1" si="211">ROUND(E900*I900,2)</f>
        <v>15424.59</v>
      </c>
      <c r="K900" s="603"/>
      <c r="L900" s="156" t="s">
        <v>29439</v>
      </c>
      <c r="M900" s="202"/>
      <c r="N900" s="22"/>
    </row>
    <row r="901" spans="1:22" s="39" customFormat="1" ht="58.15" customHeight="1" outlineLevel="2" x14ac:dyDescent="0.25">
      <c r="A901" s="317" t="s">
        <v>18588</v>
      </c>
      <c r="B901" s="422" t="str">
        <f>VLOOKUP(C901,'SNP1.24+CHU192+DER12.23+FD1.24'!$A$2:$C$50000,2, FALSE)</f>
        <v>CARGA, MANOBRA E DESCARGA DE SOLOS E MATERIAIS GRANULARES EM CAMINHÃO BASCULANTE 10 M³ - CARGA COM ESCAVADEIRA HIDRÁULICA (CAÇAMBA DE 1,20 M³ / 155 HP) E DESCARGA LIVRE (UNIDADE: M3). AF_07/2020</v>
      </c>
      <c r="C901" s="38" t="s">
        <v>11383</v>
      </c>
      <c r="D901" s="623" t="str">
        <f>VLOOKUP(C901,'SNP1.24+CHU192+DER12.23+FD1.24'!$A$2:$D$50000,3, FALSE)</f>
        <v>M3</v>
      </c>
      <c r="E901" s="624">
        <f>'MCQ OUR'!E901</f>
        <v>994.36480000000017</v>
      </c>
      <c r="F901" s="625" t="str">
        <f>VLOOKUP(C901,'SNP1.24+CHU192+DER12.23+FD1.24'!$A$2:$D$50000,4, FALSE)</f>
        <v>7,00</v>
      </c>
      <c r="G901" s="424">
        <f t="shared" si="208"/>
        <v>6960.55</v>
      </c>
      <c r="H901" s="425">
        <f t="shared" ca="1" si="209"/>
        <v>0.32779999999999998</v>
      </c>
      <c r="I901" s="426">
        <f t="shared" ca="1" si="210"/>
        <v>9.2899999999999991</v>
      </c>
      <c r="J901" s="626">
        <f t="shared" ca="1" si="211"/>
        <v>9237.65</v>
      </c>
      <c r="K901" s="603"/>
      <c r="L901" s="156" t="s">
        <v>18520</v>
      </c>
      <c r="M901" s="202"/>
      <c r="N901" s="22"/>
    </row>
    <row r="902" spans="1:22" s="39" customFormat="1" ht="42.6" customHeight="1" outlineLevel="2" x14ac:dyDescent="0.25">
      <c r="A902" s="317" t="s">
        <v>18589</v>
      </c>
      <c r="B902" s="422" t="str">
        <f>VLOOKUP(C902,'SNP1.24+CHU192+DER12.23+FD1.24'!$A$2:$C$50000,2, FALSE)</f>
        <v>TRANSPORTE COM CAMINHÃO BASCULANTE DE 10 M³, EM VIA URBANA PAVIMENTADA, DMT ATÉ 30 KM (UNIDADE: M3XKM). AF_07/2020</v>
      </c>
      <c r="C902" s="38" t="s">
        <v>6023</v>
      </c>
      <c r="D902" s="623" t="str">
        <f>VLOOKUP(C902,'SNP1.24+CHU192+DER12.23+FD1.24'!$A$2:$D$50000,3, FALSE)</f>
        <v>M3XKM</v>
      </c>
      <c r="E902" s="624">
        <f>'MCQ OUR'!E902</f>
        <v>9655.2822080000024</v>
      </c>
      <c r="F902" s="625" t="str">
        <f>VLOOKUP(C902,'SNP1.24+CHU192+DER12.23+FD1.24'!$A$2:$D$50000,4, FALSE)</f>
        <v>2,49</v>
      </c>
      <c r="G902" s="424">
        <f t="shared" si="208"/>
        <v>24041.65</v>
      </c>
      <c r="H902" s="425">
        <f t="shared" ca="1" si="209"/>
        <v>0.32779999999999998</v>
      </c>
      <c r="I902" s="426">
        <f t="shared" ca="1" si="210"/>
        <v>3.31</v>
      </c>
      <c r="J902" s="626">
        <f t="shared" ca="1" si="211"/>
        <v>31958.98</v>
      </c>
      <c r="K902" s="603"/>
      <c r="L902" s="156" t="s">
        <v>29438</v>
      </c>
      <c r="M902" s="202"/>
      <c r="N902" s="22"/>
    </row>
    <row r="903" spans="1:22" s="39" customFormat="1" ht="28.9" customHeight="1" outlineLevel="2" x14ac:dyDescent="0.25">
      <c r="A903" s="317" t="s">
        <v>18590</v>
      </c>
      <c r="B903" s="422" t="str">
        <f>VLOOKUP(C903,'SNP1.24+CHU192+DER12.23+FD1.24'!$A$2:$C$50000,2, FALSE)</f>
        <v>ESPALHAMENTO DE MATERIAL COM TRATOR DE ESTEIRAS. AF_11/2019</v>
      </c>
      <c r="C903" s="38" t="s">
        <v>7366</v>
      </c>
      <c r="D903" s="623" t="str">
        <f>VLOOKUP(C903,'SNP1.24+CHU192+DER12.23+FD1.24'!$A$2:$D$50000,3, FALSE)</f>
        <v>M3</v>
      </c>
      <c r="E903" s="624">
        <f>'MCQ OUR'!E903</f>
        <v>994.36480000000017</v>
      </c>
      <c r="F903" s="625" t="str">
        <f>VLOOKUP(C903,'SNP1.24+CHU192+DER12.23+FD1.24'!$A$2:$D$50000,4, FALSE)</f>
        <v>1,45</v>
      </c>
      <c r="G903" s="424">
        <f t="shared" si="208"/>
        <v>1441.83</v>
      </c>
      <c r="H903" s="425">
        <f t="shared" ca="1" si="209"/>
        <v>0.32779999999999998</v>
      </c>
      <c r="I903" s="426">
        <f t="shared" ca="1" si="210"/>
        <v>1.93</v>
      </c>
      <c r="J903" s="626">
        <f t="shared" ca="1" si="211"/>
        <v>1919.12</v>
      </c>
      <c r="K903" s="603"/>
      <c r="L903" s="156" t="s">
        <v>11833</v>
      </c>
      <c r="M903" s="202"/>
      <c r="N903" s="22"/>
    </row>
    <row r="904" spans="1:22" s="39" customFormat="1" ht="27.6" customHeight="1" outlineLevel="2" x14ac:dyDescent="0.25">
      <c r="A904" s="317" t="s">
        <v>18591</v>
      </c>
      <c r="B904" s="422" t="str">
        <f>VLOOKUP(C904,'SNP1.24+CHU192+DER12.23+FD1.24'!$A$2:$C$50000,2, FALSE)</f>
        <v xml:space="preserve">ENSECADEIRA COM SACOS DE AREIA                                                 </v>
      </c>
      <c r="C904" s="38" t="s">
        <v>16682</v>
      </c>
      <c r="D904" s="623" t="str">
        <f>VLOOKUP(C904,'SNP1.24+CHU192+DER12.23+FD1.24'!$A$2:$D$50000,3, FALSE)</f>
        <v>m3</v>
      </c>
      <c r="E904" s="624">
        <f>'MCQ OUR'!E904</f>
        <v>53.726399999999998</v>
      </c>
      <c r="F904" s="625">
        <f>VLOOKUP(C904,'SNP1.24+CHU192+DER12.23+FD1.24'!$A$2:$D$50000,4, FALSE)/1.35</f>
        <v>485.77777777777771</v>
      </c>
      <c r="G904" s="424">
        <f t="shared" si="208"/>
        <v>26099.09</v>
      </c>
      <c r="H904" s="425">
        <f t="shared" ca="1" si="209"/>
        <v>0.32779999999999998</v>
      </c>
      <c r="I904" s="426">
        <f t="shared" ca="1" si="210"/>
        <v>645.02</v>
      </c>
      <c r="J904" s="626">
        <f t="shared" ca="1" si="211"/>
        <v>34654.6</v>
      </c>
      <c r="K904" s="603"/>
      <c r="L904" s="156" t="s">
        <v>54304</v>
      </c>
      <c r="M904" s="202" t="s">
        <v>54946</v>
      </c>
      <c r="N904" s="22"/>
    </row>
    <row r="905" spans="1:22" s="39" customFormat="1" ht="66.599999999999994" customHeight="1" outlineLevel="2" x14ac:dyDescent="0.25">
      <c r="A905" s="317" t="s">
        <v>18592</v>
      </c>
      <c r="B905" s="422" t="str">
        <f>VLOOKUP(C905,'SNP1.24+CHU192+DER12.23+FD1.24'!$A$2:$C$50000,2, FALSE)</f>
        <v>EXECUÇÃO DE PERFURAÇÃO PARA TIRANTE, COMPRIMENTO MAIOR OU IGUAL A 6 M E MENOR QUE 14 M, COM DIÂMETRO DE FURO DE 100 MM EXECUTADO COM HASTE UTILIZANDO PERFURATRIZ MANUAL SOBRE BASE DE MONTAGEM. AF_11/2023</v>
      </c>
      <c r="C905" s="38" t="s">
        <v>26222</v>
      </c>
      <c r="D905" s="623" t="str">
        <f>VLOOKUP(C905,'SNP1.24+CHU192+DER12.23+FD1.24'!$A$2:$D$50000,3, FALSE)</f>
        <v>M</v>
      </c>
      <c r="E905" s="624">
        <f>'MCQ OUR'!E905</f>
        <v>532</v>
      </c>
      <c r="F905" s="625">
        <f>VLOOKUP(C905,'SNP1.24+CHU192+DER12.23+FD1.24'!$A$2:$D$50000,4, FALSE)/1.35</f>
        <v>48.251851851851846</v>
      </c>
      <c r="G905" s="424">
        <f t="shared" si="208"/>
        <v>25669.99</v>
      </c>
      <c r="H905" s="425">
        <f t="shared" ca="1" si="209"/>
        <v>0.32779999999999998</v>
      </c>
      <c r="I905" s="426">
        <f t="shared" ca="1" si="210"/>
        <v>64.069999999999993</v>
      </c>
      <c r="J905" s="626">
        <f t="shared" ca="1" si="211"/>
        <v>34085.24</v>
      </c>
      <c r="K905" s="603"/>
      <c r="L905" s="156" t="s">
        <v>54304</v>
      </c>
      <c r="M905" s="202"/>
      <c r="N905" s="22"/>
    </row>
    <row r="906" spans="1:22" s="39" customFormat="1" ht="27" customHeight="1" outlineLevel="2" x14ac:dyDescent="0.25">
      <c r="A906" s="317" t="s">
        <v>54706</v>
      </c>
      <c r="B906" s="422" t="str">
        <f>VLOOKUP(C906,'SNP1.24+CHU192+DER12.23+FD1.24'!$A$2:$C$50000,2, FALSE)</f>
        <v xml:space="preserve">INJECAO DE NATA DE CIMENTO                                                     </v>
      </c>
      <c r="C906" s="38" t="s">
        <v>45335</v>
      </c>
      <c r="D906" s="623" t="str">
        <f>VLOOKUP(C906,'SNP1.24+CHU192+DER12.23+FD1.24'!$A$2:$D$50000,3, FALSE)</f>
        <v>kg</v>
      </c>
      <c r="E906" s="624">
        <f>'MCQ OUR'!E906</f>
        <v>9771.2478782519975</v>
      </c>
      <c r="F906" s="625">
        <f>VLOOKUP(C906,'SNP1.24+CHU192+DER12.23+FD1.24'!$A$2:$D$50000,4, FALSE)/1.35</f>
        <v>3.496296296296296</v>
      </c>
      <c r="G906" s="424">
        <f t="shared" si="208"/>
        <v>34163.18</v>
      </c>
      <c r="H906" s="425">
        <f t="shared" ca="1" si="209"/>
        <v>0.32779999999999998</v>
      </c>
      <c r="I906" s="426">
        <f t="shared" ca="1" si="210"/>
        <v>4.6399999999999997</v>
      </c>
      <c r="J906" s="626">
        <f t="shared" ca="1" si="211"/>
        <v>45338.59</v>
      </c>
      <c r="K906" s="603"/>
      <c r="L906" s="156" t="s">
        <v>54304</v>
      </c>
      <c r="M906" s="202" t="s">
        <v>54946</v>
      </c>
      <c r="N906" s="22"/>
    </row>
    <row r="907" spans="1:22" s="39" customFormat="1" ht="55.9" customHeight="1" outlineLevel="2" x14ac:dyDescent="0.25">
      <c r="A907" s="317" t="s">
        <v>54707</v>
      </c>
      <c r="B907" s="422" t="str">
        <f>VLOOKUP(C907,'SNP1.24+CHU192+DER12.23+FD1.24'!$A$2:$C$50000,2, FALSE)</f>
        <v>ARMAÇÃO DE ESTRUTURAS DIVERSAS DE CONCRETO ARMADO, EXCETO VIGAS, PILARES, LAJES E FUNDAÇÕES, UTILIZANDO AÇO CA-50 DE 16,0 MM - MONTAGEM. AF_06/2022</v>
      </c>
      <c r="C907" s="38" t="s">
        <v>3267</v>
      </c>
      <c r="D907" s="623" t="str">
        <f>VLOOKUP(C907,'SNP1.24+CHU192+DER12.23+FD1.24'!$A$2:$D$50000,3, FALSE)</f>
        <v>KG</v>
      </c>
      <c r="E907" s="624">
        <f>'MCQ OUR'!E907</f>
        <v>851.2</v>
      </c>
      <c r="F907" s="625" t="str">
        <f>VLOOKUP(C907,'SNP1.24+CHU192+DER12.23+FD1.24'!$A$2:$D$50000,4, FALSE)</f>
        <v>9,16</v>
      </c>
      <c r="G907" s="424">
        <f t="shared" si="208"/>
        <v>7796.99</v>
      </c>
      <c r="H907" s="425">
        <f t="shared" ca="1" si="209"/>
        <v>0.32779999999999998</v>
      </c>
      <c r="I907" s="426">
        <f t="shared" ca="1" si="210"/>
        <v>12.16</v>
      </c>
      <c r="J907" s="626">
        <f t="shared" ca="1" si="211"/>
        <v>10350.59</v>
      </c>
      <c r="K907" s="603"/>
      <c r="L907" s="156" t="s">
        <v>54304</v>
      </c>
      <c r="M907" s="202"/>
      <c r="N907" s="22"/>
    </row>
    <row r="908" spans="1:22" s="40" customFormat="1" ht="12.75" outlineLevel="1" thickBot="1" x14ac:dyDescent="0.25">
      <c r="A908" s="318"/>
      <c r="B908" s="10" t="s">
        <v>9</v>
      </c>
      <c r="C908" s="11"/>
      <c r="D908" s="12"/>
      <c r="E908" s="13"/>
      <c r="F908" s="13"/>
      <c r="G908" s="147">
        <f>SUM(G900:G907)</f>
        <v>137787.46</v>
      </c>
      <c r="H908" s="148"/>
      <c r="I908" s="149"/>
      <c r="J908" s="150">
        <f ca="1">SUM(J900:J907)</f>
        <v>182969.36</v>
      </c>
      <c r="K908" s="185"/>
      <c r="L908" s="209"/>
      <c r="M908" s="204"/>
      <c r="N908" s="16"/>
      <c r="O908" s="39"/>
      <c r="P908" s="39"/>
      <c r="Q908" s="39"/>
      <c r="R908" s="39"/>
      <c r="S908" s="39"/>
      <c r="T908" s="39"/>
      <c r="U908" s="39"/>
      <c r="V908" s="39"/>
    </row>
    <row r="909" spans="1:22" s="33" customFormat="1" ht="17.45" customHeight="1" thickBot="1" x14ac:dyDescent="0.3">
      <c r="A909" s="315">
        <v>7</v>
      </c>
      <c r="B909" s="245" t="s">
        <v>54308</v>
      </c>
      <c r="C909" s="29"/>
      <c r="D909" s="2"/>
      <c r="E909" s="462"/>
      <c r="F909" s="2"/>
      <c r="G909" s="30">
        <f>G915</f>
        <v>172737.35</v>
      </c>
      <c r="H909" s="2"/>
      <c r="I909" s="2"/>
      <c r="J909" s="31">
        <f ca="1">J915</f>
        <v>229361.54</v>
      </c>
      <c r="K909" s="186"/>
      <c r="L909" s="15"/>
      <c r="M909" s="23"/>
      <c r="N909" s="15"/>
      <c r="O909" s="39"/>
      <c r="P909" s="39"/>
      <c r="Q909" s="39"/>
      <c r="R909" s="39"/>
      <c r="S909" s="39"/>
      <c r="T909" s="39"/>
      <c r="U909" s="39"/>
      <c r="V909" s="39"/>
    </row>
    <row r="910" spans="1:22" s="34" customFormat="1" ht="18.600000000000001" customHeight="1" outlineLevel="1" x14ac:dyDescent="0.25">
      <c r="A910" s="319" t="s">
        <v>18603</v>
      </c>
      <c r="B910" s="627" t="s">
        <v>54307</v>
      </c>
      <c r="C910" s="628"/>
      <c r="D910" s="629"/>
      <c r="E910" s="146"/>
      <c r="F910" s="146"/>
      <c r="G910" s="5"/>
      <c r="H910" s="5"/>
      <c r="I910" s="5"/>
      <c r="J910" s="17"/>
      <c r="K910" s="145"/>
      <c r="L910" s="210"/>
      <c r="M910" s="111"/>
      <c r="N910" s="6"/>
      <c r="O910" s="39"/>
      <c r="P910" s="39"/>
      <c r="Q910" s="39"/>
      <c r="R910" s="39"/>
      <c r="S910" s="39"/>
      <c r="T910" s="39"/>
      <c r="U910" s="39"/>
      <c r="V910" s="39"/>
    </row>
    <row r="911" spans="1:22" s="39" customFormat="1" ht="40.9" customHeight="1" outlineLevel="2" x14ac:dyDescent="0.25">
      <c r="A911" s="317" t="s">
        <v>18604</v>
      </c>
      <c r="B911" s="422" t="str">
        <f>VLOOKUP(C911,'SNP1.24+CHU192+DER12.23+FD1.24'!$A$2:$C$50000,2, FALSE)</f>
        <v>FABRICAÇÃO DE FÔRMA PARA LAJES, EM CHAPA DE MADEIRA COMPENSADA PLASTIFICADA, E = 18 MM. AF_09/2020</v>
      </c>
      <c r="C911" s="38" t="s">
        <v>3098</v>
      </c>
      <c r="D911" s="623" t="str">
        <f>VLOOKUP(C911,'SNP1.24+CHU192+DER12.23+FD1.24'!$A$2:$D$50000,3, FALSE)</f>
        <v>M2</v>
      </c>
      <c r="E911" s="624">
        <f>'MCQ OUR'!E911</f>
        <v>1482.4099999999999</v>
      </c>
      <c r="F911" s="625" t="str">
        <f>VLOOKUP(C911,'SNP1.24+CHU192+DER12.23+FD1.24'!$A$2:$D$50000,4, FALSE)</f>
        <v>72,95</v>
      </c>
      <c r="G911" s="424">
        <f>ROUND(E911*F911,2)</f>
        <v>108141.81</v>
      </c>
      <c r="H911" s="425">
        <f ca="1">IF(K911="",$G$10,$G$9)</f>
        <v>0.32779999999999998</v>
      </c>
      <c r="I911" s="426">
        <f ca="1">ROUND(F911*H911+F911,2)</f>
        <v>96.86</v>
      </c>
      <c r="J911" s="626">
        <f ca="1">ROUND(E911*I911,2)</f>
        <v>143586.23000000001</v>
      </c>
      <c r="K911" s="603"/>
      <c r="L911" s="156" t="s">
        <v>18510</v>
      </c>
      <c r="M911" s="202"/>
      <c r="N911" s="22"/>
    </row>
    <row r="912" spans="1:22" s="39" customFormat="1" ht="29.45" customHeight="1" outlineLevel="2" x14ac:dyDescent="0.25">
      <c r="A912" s="317" t="s">
        <v>18605</v>
      </c>
      <c r="B912" s="422" t="str">
        <f>VLOOKUP(C912,'SNP1.24+CHU192+DER12.23+FD1.24'!$A$2:$C$50000,2, FALSE)</f>
        <v xml:space="preserve">ACO CA-60, 4,2 MM OU 5,0 MM, DOBRADO E CORTADO                                                                                                                                                                                                                                                                                                                                                                                                                                                            </v>
      </c>
      <c r="C912" s="38">
        <v>43061</v>
      </c>
      <c r="D912" s="623" t="str">
        <f>VLOOKUP(C912,'SNP1.24+CHU192+DER12.23+FD1.24'!$A$2:$D$50000,3, FALSE)</f>
        <v xml:space="preserve">KG    </v>
      </c>
      <c r="E912" s="624">
        <f>'MCQ OUR'!E912</f>
        <v>2731</v>
      </c>
      <c r="F912" s="625" t="str">
        <f>VLOOKUP(C912,'SNP1.24+CHU192+DER12.23+FD1.24'!$A$2:$D$50000,4, FALSE)</f>
        <v>7,59</v>
      </c>
      <c r="G912" s="424">
        <f>ROUND(E912*F912,2)</f>
        <v>20728.29</v>
      </c>
      <c r="H912" s="425">
        <f ca="1">IF(K912="",$G$10,$G$9)</f>
        <v>0.32779999999999998</v>
      </c>
      <c r="I912" s="426">
        <f ca="1">ROUND(F912*H912+F912,2)</f>
        <v>10.08</v>
      </c>
      <c r="J912" s="626">
        <f ca="1">ROUND(E912*I912,2)</f>
        <v>27528.48</v>
      </c>
      <c r="K912" s="603"/>
      <c r="L912" s="156" t="s">
        <v>18513</v>
      </c>
      <c r="M912" s="202"/>
      <c r="N912" s="22"/>
    </row>
    <row r="913" spans="1:22" s="39" customFormat="1" ht="49.15" customHeight="1" outlineLevel="2" x14ac:dyDescent="0.25">
      <c r="A913" s="317" t="s">
        <v>18606</v>
      </c>
      <c r="B913" s="422" t="str">
        <f>VLOOKUP(C913,'SNP1.24+CHU192+DER12.23+FD1.24'!$A$2:$C$50000,2, FALSE)</f>
        <v xml:space="preserve">CONCRETO USINADO BOMBEAVEL, CLASSE DE RESISTENCIA C25, COM BRITA 0 E 1, SLUMP = 130 +/- 20 MM, EXCLUI SERVICO DE BOMBEAMENTO (NBR 8953)                                                                                                                                                                                                                                                                                                                                                                   </v>
      </c>
      <c r="C913" s="38">
        <v>38405</v>
      </c>
      <c r="D913" s="623" t="str">
        <f>VLOOKUP(C913,'SNP1.24+CHU192+DER12.23+FD1.24'!$A$2:$D$50000,3, FALSE)</f>
        <v xml:space="preserve">M3    </v>
      </c>
      <c r="E913" s="624">
        <f>'MCQ OUR'!E913</f>
        <v>85.704999999999998</v>
      </c>
      <c r="F913" s="625" t="str">
        <f>VLOOKUP(C913,'SNP1.24+CHU192+DER12.23+FD1.24'!$A$2:$D$50000,4, FALSE)</f>
        <v>464,47</v>
      </c>
      <c r="G913" s="424">
        <f>ROUND(E913*F913,2)</f>
        <v>39807.4</v>
      </c>
      <c r="H913" s="425">
        <f ca="1">IF(K913="",$G$10,$G$9)</f>
        <v>0.32779999999999998</v>
      </c>
      <c r="I913" s="426">
        <f ca="1">ROUND(F913*H913+F913,2)</f>
        <v>616.72</v>
      </c>
      <c r="J913" s="626">
        <f ca="1">ROUND(E913*I913,2)</f>
        <v>52855.99</v>
      </c>
      <c r="K913" s="603"/>
      <c r="L913" s="156" t="s">
        <v>18501</v>
      </c>
      <c r="M913" s="202"/>
      <c r="N913" s="22"/>
    </row>
    <row r="914" spans="1:22" s="39" customFormat="1" ht="54" customHeight="1" outlineLevel="2" x14ac:dyDescent="0.25">
      <c r="A914" s="317" t="s">
        <v>18607</v>
      </c>
      <c r="B914" s="422" t="str">
        <f>VLOOKUP(C914,'SNP1.24+CHU192+DER12.23+FD1.24'!$A$2:$C$50000,2, FALSE)</f>
        <v>LANÇAMENTO COM USO DE BOMBA, ADENSAMENTO E ACABAMENTO DE CONCRETO EM ESTRUTURAS. AF_02/2022</v>
      </c>
      <c r="C914" s="38" t="s">
        <v>12933</v>
      </c>
      <c r="D914" s="623" t="str">
        <f>VLOOKUP(C914,'SNP1.24+CHU192+DER12.23+FD1.24'!$A$2:$D$50000,3, FALSE)</f>
        <v>M3</v>
      </c>
      <c r="E914" s="624">
        <f>'MCQ OUR'!E914</f>
        <v>85.704999999999998</v>
      </c>
      <c r="F914" s="625" t="str">
        <f>VLOOKUP(C914,'SNP1.24+CHU192+DER12.23+FD1.24'!$A$2:$D$50000,4, FALSE)</f>
        <v>47,37</v>
      </c>
      <c r="G914" s="424">
        <f>ROUND(E914*F914,2)</f>
        <v>4059.85</v>
      </c>
      <c r="H914" s="425">
        <f ca="1">IF(K914="",$G$10,$G$9)</f>
        <v>0.32779999999999998</v>
      </c>
      <c r="I914" s="426">
        <f ca="1">ROUND(F914*H914+F914,2)</f>
        <v>62.9</v>
      </c>
      <c r="J914" s="626">
        <f ca="1">ROUND(E914*I914,2)</f>
        <v>5390.84</v>
      </c>
      <c r="K914" s="603"/>
      <c r="L914" s="156" t="s">
        <v>29444</v>
      </c>
      <c r="M914" s="202"/>
      <c r="N914" s="22"/>
    </row>
    <row r="915" spans="1:22" s="40" customFormat="1" ht="12.75" outlineLevel="1" thickBot="1" x14ac:dyDescent="0.25">
      <c r="A915" s="318"/>
      <c r="B915" s="10" t="s">
        <v>9</v>
      </c>
      <c r="C915" s="11"/>
      <c r="D915" s="12"/>
      <c r="E915" s="13"/>
      <c r="F915" s="13"/>
      <c r="G915" s="147">
        <f>SUM(G911:G914)</f>
        <v>172737.35</v>
      </c>
      <c r="H915" s="148"/>
      <c r="I915" s="149"/>
      <c r="J915" s="150">
        <f ca="1">SUM(J911:J914)</f>
        <v>229361.54</v>
      </c>
      <c r="K915" s="185"/>
      <c r="L915" s="209"/>
      <c r="M915" s="204"/>
      <c r="N915" s="16"/>
      <c r="O915" s="39"/>
      <c r="P915" s="39"/>
      <c r="Q915" s="39"/>
      <c r="R915" s="39"/>
      <c r="S915" s="39"/>
      <c r="T915" s="39"/>
      <c r="U915" s="39"/>
      <c r="V915" s="39"/>
    </row>
    <row r="916" spans="1:22" s="33" customFormat="1" ht="17.45" customHeight="1" thickBot="1" x14ac:dyDescent="0.3">
      <c r="A916" s="314" t="s">
        <v>18519</v>
      </c>
      <c r="B916" s="246" t="s">
        <v>54310</v>
      </c>
      <c r="C916" s="247"/>
      <c r="D916" s="248"/>
      <c r="E916" s="461"/>
      <c r="F916" s="248"/>
      <c r="G916" s="249">
        <f>G917</f>
        <v>1395881.1400000001</v>
      </c>
      <c r="H916" s="248"/>
      <c r="I916" s="248"/>
      <c r="J916" s="250">
        <f ca="1">J917</f>
        <v>1853625.72</v>
      </c>
      <c r="K916" s="251"/>
      <c r="L916" s="252"/>
      <c r="M916" s="23"/>
      <c r="N916" s="15"/>
      <c r="O916" s="39"/>
      <c r="P916" s="39"/>
      <c r="Q916" s="39"/>
      <c r="R916" s="39"/>
      <c r="S916" s="39"/>
      <c r="T916" s="39"/>
      <c r="U916" s="39"/>
      <c r="V916" s="39"/>
    </row>
    <row r="917" spans="1:22" s="33" customFormat="1" ht="17.45" customHeight="1" thickBot="1" x14ac:dyDescent="0.3">
      <c r="A917" s="315">
        <v>1</v>
      </c>
      <c r="B917" s="245" t="s">
        <v>54330</v>
      </c>
      <c r="C917" s="29"/>
      <c r="D917" s="2"/>
      <c r="E917" s="462"/>
      <c r="F917" s="2"/>
      <c r="G917" s="30">
        <f>G925+G932+G938+G950+G962+G975+G987+G990</f>
        <v>1395881.1400000001</v>
      </c>
      <c r="H917" s="2"/>
      <c r="I917" s="2"/>
      <c r="J917" s="31">
        <f ca="1">J925+J932+J938+J950+J962+J975+J987+J990</f>
        <v>1853625.72</v>
      </c>
      <c r="K917" s="186"/>
      <c r="L917" s="15"/>
      <c r="M917" s="23"/>
      <c r="N917" s="15"/>
      <c r="O917" s="39"/>
      <c r="P917" s="39"/>
      <c r="Q917" s="39"/>
      <c r="R917" s="39"/>
      <c r="S917" s="39"/>
      <c r="T917" s="39"/>
      <c r="U917" s="39"/>
      <c r="V917" s="39"/>
    </row>
    <row r="918" spans="1:22" s="34" customFormat="1" outlineLevel="1" x14ac:dyDescent="0.25">
      <c r="A918" s="319" t="s">
        <v>6</v>
      </c>
      <c r="B918" s="627" t="s">
        <v>18502</v>
      </c>
      <c r="C918" s="628"/>
      <c r="D918" s="629"/>
      <c r="E918" s="146"/>
      <c r="F918" s="146"/>
      <c r="G918" s="5"/>
      <c r="H918" s="5"/>
      <c r="I918" s="5"/>
      <c r="J918" s="17"/>
      <c r="K918" s="145"/>
      <c r="L918" s="210"/>
      <c r="M918" s="111"/>
      <c r="N918" s="6"/>
      <c r="O918" s="39"/>
      <c r="P918" s="39"/>
      <c r="Q918" s="39"/>
      <c r="R918" s="39"/>
      <c r="S918" s="39"/>
      <c r="T918" s="39"/>
      <c r="U918" s="39"/>
      <c r="V918" s="39"/>
    </row>
    <row r="919" spans="1:22" s="39" customFormat="1" ht="46.15" customHeight="1" outlineLevel="2" x14ac:dyDescent="0.25">
      <c r="A919" s="317" t="s">
        <v>24</v>
      </c>
      <c r="B919" s="422" t="str">
        <f>VLOOKUP(C919,'SNP1.24+CHU192+DER12.23+FD1.24'!$A$2:$C$50000,2, FALSE)</f>
        <v>DEMOLIÇÃO DE LAJES, EM CONCRETO ARMADO, DE FORMA MECANIZADA COM MARTELETE, SEM REAPROVEITAMENTO. AF_09/2023</v>
      </c>
      <c r="C919" s="38" t="s">
        <v>5956</v>
      </c>
      <c r="D919" s="623" t="str">
        <f>VLOOKUP(C919,'SNP1.24+CHU192+DER12.23+FD1.24'!$A$2:$D$50000,3, FALSE)</f>
        <v>M3</v>
      </c>
      <c r="E919" s="624">
        <f>'MCQ OUR'!E919</f>
        <v>61.700290667880999</v>
      </c>
      <c r="F919" s="625" t="str">
        <f>VLOOKUP(C919,'SNP1.24+CHU192+DER12.23+FD1.24'!$A$2:$D$50000,4, FALSE)</f>
        <v>90,11</v>
      </c>
      <c r="G919" s="424">
        <f t="shared" ref="G919:G924" si="212">ROUND(E919*F919,2)</f>
        <v>5559.81</v>
      </c>
      <c r="H919" s="425">
        <f t="shared" ref="H919:H924" ca="1" si="213">IF(K919="",$G$10,$G$9)</f>
        <v>0.32779999999999998</v>
      </c>
      <c r="I919" s="426">
        <f t="shared" ref="I919:I924" ca="1" si="214">ROUND(F919*H919+F919,2)</f>
        <v>119.65</v>
      </c>
      <c r="J919" s="626">
        <f t="shared" ref="J919:J924" ca="1" si="215">ROUND(E919*I919,2)</f>
        <v>7382.44</v>
      </c>
      <c r="K919" s="603"/>
      <c r="L919" s="156" t="s">
        <v>54333</v>
      </c>
      <c r="M919" s="202"/>
      <c r="N919" s="22"/>
    </row>
    <row r="920" spans="1:22" s="39" customFormat="1" ht="48" customHeight="1" outlineLevel="2" x14ac:dyDescent="0.25">
      <c r="A920" s="317" t="s">
        <v>18522</v>
      </c>
      <c r="B920" s="422" t="str">
        <f>VLOOKUP(C920,'SNP1.24+CHU192+DER12.23+FD1.24'!$A$2:$C$50000,2, FALSE)</f>
        <v>DEMOLIÇÃO DE PISO DE CONCRETO SIMPLES, DE FORMA MECANIZADA COM MARTELETE, SEM REAPROVEITAMENTO. AF_09/2023</v>
      </c>
      <c r="C920" s="38" t="s">
        <v>18422</v>
      </c>
      <c r="D920" s="623" t="str">
        <f>VLOOKUP(C920,'SNP1.24+CHU192+DER12.23+FD1.24'!$A$2:$D$50000,3, FALSE)</f>
        <v>M3</v>
      </c>
      <c r="E920" s="624">
        <f>'MCQ OUR'!E920</f>
        <v>8.8719999999999999</v>
      </c>
      <c r="F920" s="625" t="str">
        <f>VLOOKUP(C920,'SNP1.24+CHU192+DER12.23+FD1.24'!$A$2:$D$50000,4, FALSE)</f>
        <v>113,62</v>
      </c>
      <c r="G920" s="424">
        <f t="shared" si="212"/>
        <v>1008.04</v>
      </c>
      <c r="H920" s="425">
        <f t="shared" ca="1" si="213"/>
        <v>0.32779999999999998</v>
      </c>
      <c r="I920" s="426">
        <f t="shared" ca="1" si="214"/>
        <v>150.86000000000001</v>
      </c>
      <c r="J920" s="626">
        <f t="shared" ca="1" si="215"/>
        <v>1338.43</v>
      </c>
      <c r="K920" s="603"/>
      <c r="L920" s="156" t="s">
        <v>54329</v>
      </c>
      <c r="M920" s="202"/>
      <c r="N920" s="22"/>
    </row>
    <row r="921" spans="1:22" s="39" customFormat="1" ht="42" customHeight="1" outlineLevel="2" x14ac:dyDescent="0.25">
      <c r="A921" s="317" t="s">
        <v>18523</v>
      </c>
      <c r="B921" s="422" t="str">
        <f>VLOOKUP(C921,'SNP1.24+CHU192+DER12.23+FD1.24'!$A$2:$C$50000,2, FALSE)</f>
        <v>DEMOLIÇÃO PARCIAL DE PAVIMENTO ASFÁLTICO, DE FORMA MECANIZADA, SEM REAPROVEITAMENTO. AF_09/2023</v>
      </c>
      <c r="C921" s="38" t="s">
        <v>5962</v>
      </c>
      <c r="D921" s="623" t="str">
        <f>VLOOKUP(C921,'SNP1.24+CHU192+DER12.23+FD1.24'!$A$2:$D$50000,3, FALSE)</f>
        <v>M2</v>
      </c>
      <c r="E921" s="624">
        <f>'MCQ OUR'!E921</f>
        <v>259.52</v>
      </c>
      <c r="F921" s="625" t="str">
        <f>VLOOKUP(C921,'SNP1.24+CHU192+DER12.23+FD1.24'!$A$2:$D$50000,4, FALSE)</f>
        <v>22,75</v>
      </c>
      <c r="G921" s="424">
        <f t="shared" si="212"/>
        <v>5904.08</v>
      </c>
      <c r="H921" s="425">
        <f t="shared" ca="1" si="213"/>
        <v>0.32779999999999998</v>
      </c>
      <c r="I921" s="426">
        <f t="shared" ca="1" si="214"/>
        <v>30.21</v>
      </c>
      <c r="J921" s="626">
        <f t="shared" ca="1" si="215"/>
        <v>7840.1</v>
      </c>
      <c r="K921" s="603"/>
      <c r="L921" s="156" t="s">
        <v>54334</v>
      </c>
      <c r="M921" s="202"/>
      <c r="N921" s="22"/>
    </row>
    <row r="922" spans="1:22" s="39" customFormat="1" ht="60" customHeight="1" outlineLevel="2" x14ac:dyDescent="0.25">
      <c r="A922" s="317" t="s">
        <v>18524</v>
      </c>
      <c r="B922" s="422" t="str">
        <f>VLOOKUP(C922,'SNP1.24+CHU192+DER12.23+FD1.24'!$A$2:$C$50000,2, FALSE)</f>
        <v>CARGA, MANOBRA E DESCARGA DE ENTULHO EM CAMINHÃO BASCULANTE 10 M³ - CARGA COM ESCAVADEIRA HIDRÁULICA  (CAÇAMBA DE 0,80 M³ / 111 HP) E DESCARGA LIVRE (UNIDADE: M3). AF_07/2020</v>
      </c>
      <c r="C922" s="38" t="s">
        <v>11391</v>
      </c>
      <c r="D922" s="623" t="str">
        <f>VLOOKUP(C922,'SNP1.24+CHU192+DER12.23+FD1.24'!$A$2:$D$50000,3, FALSE)</f>
        <v>M3</v>
      </c>
      <c r="E922" s="624">
        <f>'MCQ OUR'!E922</f>
        <v>103.01229066788099</v>
      </c>
      <c r="F922" s="625" t="str">
        <f>VLOOKUP(C922,'SNP1.24+CHU192+DER12.23+FD1.24'!$A$2:$D$50000,4, FALSE)</f>
        <v>9,05</v>
      </c>
      <c r="G922" s="424">
        <f t="shared" si="212"/>
        <v>932.26</v>
      </c>
      <c r="H922" s="425">
        <f t="shared" ca="1" si="213"/>
        <v>0.32779999999999998</v>
      </c>
      <c r="I922" s="426">
        <f t="shared" ca="1" si="214"/>
        <v>12.02</v>
      </c>
      <c r="J922" s="626">
        <f t="shared" ca="1" si="215"/>
        <v>1238.21</v>
      </c>
      <c r="K922" s="603"/>
      <c r="L922" s="156" t="s">
        <v>18504</v>
      </c>
      <c r="M922" s="202"/>
      <c r="N922" s="22"/>
    </row>
    <row r="923" spans="1:22" s="39" customFormat="1" ht="38.450000000000003" customHeight="1" outlineLevel="2" x14ac:dyDescent="0.25">
      <c r="A923" s="317" t="s">
        <v>18525</v>
      </c>
      <c r="B923" s="422" t="str">
        <f>VLOOKUP(C923,'SNP1.24+CHU192+DER12.23+FD1.24'!$A$2:$C$50000,2, FALSE)</f>
        <v>TRANSPORTE COM CAMINHÃO BASCULANTE DE 10 M³, EM VIA URBANA PAVIMENTADA, DMT ATÉ 30 KM (UNIDADE: M3XKM). AF_07/2020</v>
      </c>
      <c r="C923" s="38" t="s">
        <v>6023</v>
      </c>
      <c r="D923" s="623" t="str">
        <f>VLOOKUP(C923,'SNP1.24+CHU192+DER12.23+FD1.24'!$A$2:$D$50000,3, FALSE)</f>
        <v>M3XKM</v>
      </c>
      <c r="E923" s="624">
        <f>'MCQ OUR'!E923</f>
        <v>1000.2493423851245</v>
      </c>
      <c r="F923" s="625" t="str">
        <f>VLOOKUP(C923,'SNP1.24+CHU192+DER12.23+FD1.24'!$A$2:$D$50000,4, FALSE)</f>
        <v>2,49</v>
      </c>
      <c r="G923" s="424">
        <f t="shared" si="212"/>
        <v>2490.62</v>
      </c>
      <c r="H923" s="425">
        <f t="shared" ca="1" si="213"/>
        <v>0.32779999999999998</v>
      </c>
      <c r="I923" s="426">
        <f t="shared" ca="1" si="214"/>
        <v>3.31</v>
      </c>
      <c r="J923" s="626">
        <f t="shared" ca="1" si="215"/>
        <v>3310.83</v>
      </c>
      <c r="K923" s="603"/>
      <c r="L923" s="156" t="s">
        <v>29438</v>
      </c>
      <c r="M923" s="202"/>
      <c r="N923" s="22"/>
    </row>
    <row r="924" spans="1:22" s="39" customFormat="1" ht="25.9" customHeight="1" outlineLevel="2" x14ac:dyDescent="0.25">
      <c r="A924" s="317" t="s">
        <v>54708</v>
      </c>
      <c r="B924" s="422" t="str">
        <f>VLOOKUP(C924,'SNP1.24+CHU192+DER12.23+FD1.24'!$A$2:$C$50000,2, FALSE)</f>
        <v>ESPALHAMENTO DE MATERIAL COM TRATOR DE ESTEIRAS. AF_11/2019</v>
      </c>
      <c r="C924" s="38" t="s">
        <v>7366</v>
      </c>
      <c r="D924" s="623" t="str">
        <f>VLOOKUP(C924,'SNP1.24+CHU192+DER12.23+FD1.24'!$A$2:$D$50000,3, FALSE)</f>
        <v>M3</v>
      </c>
      <c r="E924" s="624">
        <f>'MCQ OUR'!E924</f>
        <v>103.01229066788099</v>
      </c>
      <c r="F924" s="625" t="str">
        <f>VLOOKUP(C924,'SNP1.24+CHU192+DER12.23+FD1.24'!$A$2:$D$50000,4, FALSE)</f>
        <v>1,45</v>
      </c>
      <c r="G924" s="424">
        <f t="shared" si="212"/>
        <v>149.37</v>
      </c>
      <c r="H924" s="425">
        <f t="shared" ca="1" si="213"/>
        <v>0.32779999999999998</v>
      </c>
      <c r="I924" s="426">
        <f t="shared" ca="1" si="214"/>
        <v>1.93</v>
      </c>
      <c r="J924" s="626">
        <f t="shared" ca="1" si="215"/>
        <v>198.81</v>
      </c>
      <c r="K924" s="603"/>
      <c r="L924" s="156" t="s">
        <v>11833</v>
      </c>
      <c r="M924" s="202"/>
      <c r="N924" s="22"/>
    </row>
    <row r="925" spans="1:22" s="40" customFormat="1" ht="12.75" outlineLevel="1" thickBot="1" x14ac:dyDescent="0.25">
      <c r="A925" s="318"/>
      <c r="B925" s="10" t="s">
        <v>9</v>
      </c>
      <c r="C925" s="11"/>
      <c r="D925" s="12"/>
      <c r="E925" s="13"/>
      <c r="F925" s="13"/>
      <c r="G925" s="147">
        <f>SUM(G919:G924)</f>
        <v>16044.180000000002</v>
      </c>
      <c r="H925" s="148"/>
      <c r="I925" s="149"/>
      <c r="J925" s="150">
        <f ca="1">SUM(J919:J924)</f>
        <v>21308.820000000003</v>
      </c>
      <c r="K925" s="185"/>
      <c r="L925" s="209"/>
      <c r="M925" s="204"/>
      <c r="N925" s="16"/>
      <c r="O925" s="39"/>
      <c r="P925" s="39"/>
      <c r="Q925" s="39"/>
      <c r="R925" s="39"/>
      <c r="S925" s="39"/>
      <c r="T925" s="39"/>
      <c r="U925" s="39"/>
      <c r="V925" s="39"/>
    </row>
    <row r="926" spans="1:22" s="34" customFormat="1" ht="14.45" customHeight="1" outlineLevel="1" x14ac:dyDescent="0.25">
      <c r="A926" s="319" t="s">
        <v>1548</v>
      </c>
      <c r="B926" s="627" t="s">
        <v>29518</v>
      </c>
      <c r="C926" s="628"/>
      <c r="D926" s="629"/>
      <c r="E926" s="146"/>
      <c r="F926" s="146"/>
      <c r="G926" s="5"/>
      <c r="H926" s="5"/>
      <c r="I926" s="5"/>
      <c r="J926" s="17"/>
      <c r="K926" s="145"/>
      <c r="L926" s="210"/>
      <c r="M926" s="111"/>
      <c r="N926" s="6"/>
      <c r="O926" s="39"/>
      <c r="P926" s="39"/>
      <c r="Q926" s="39"/>
      <c r="R926" s="39"/>
      <c r="S926" s="39"/>
      <c r="T926" s="39"/>
      <c r="U926" s="39"/>
      <c r="V926" s="39"/>
    </row>
    <row r="927" spans="1:22" s="39" customFormat="1" ht="68.45" customHeight="1" outlineLevel="2" x14ac:dyDescent="0.25">
      <c r="A927" s="317" t="s">
        <v>1549</v>
      </c>
      <c r="B927" s="422" t="str">
        <f>VLOOKUP(C927,'SNP1.24+CHU192+DER12.23+FD1.24'!$A$2:$C$50000,2, FALSE)</f>
        <v>ESCAVAÇÃO MECANIZADA DE VALA COM PROF. ATÉ 1,5 M (MÉDIA MONTANTE E JUSANTE/UMA COMPOSIÇÃO POR TRECHO), ESCAVADEIRA (0,8 M3), LARG. DE 1,5 M A 2,5 M, EM SOLO DE 2A CATEGORIA, EM LOCAIS COM ALTO NÍVEL DE INTERFERÊNCIA. AF_02/2021</v>
      </c>
      <c r="C927" s="38" t="s">
        <v>10825</v>
      </c>
      <c r="D927" s="623" t="str">
        <f>VLOOKUP(C927,'SNP1.24+CHU192+DER12.23+FD1.24'!$A$2:$D$50000,3, FALSE)</f>
        <v>M3</v>
      </c>
      <c r="E927" s="624">
        <f>'MCQ OUR'!E927</f>
        <v>5663.7950000000001</v>
      </c>
      <c r="F927" s="625" t="str">
        <f>VLOOKUP(C927,'SNP1.24+CHU192+DER12.23+FD1.24'!$A$2:$D$50000,4, FALSE)</f>
        <v>14,60</v>
      </c>
      <c r="G927" s="424">
        <f>ROUND(E927*F927,2)</f>
        <v>82691.41</v>
      </c>
      <c r="H927" s="425">
        <f ca="1">IF(K927="",$G$10,$G$9)</f>
        <v>0.32779999999999998</v>
      </c>
      <c r="I927" s="426">
        <f ca="1">ROUND(F927*H927+F927,2)</f>
        <v>19.39</v>
      </c>
      <c r="J927" s="626">
        <f ca="1">ROUND(E927*I927,2)</f>
        <v>109820.99</v>
      </c>
      <c r="K927" s="603"/>
      <c r="L927" s="156" t="s">
        <v>54313</v>
      </c>
      <c r="M927" s="202"/>
      <c r="N927" s="22"/>
    </row>
    <row r="928" spans="1:22" s="39" customFormat="1" ht="45.6" customHeight="1" outlineLevel="2" x14ac:dyDescent="0.25">
      <c r="A928" s="317" t="s">
        <v>1550</v>
      </c>
      <c r="B928" s="422" t="str">
        <f>VLOOKUP(C928,'SNP1.24+CHU192+DER12.23+FD1.24'!$A$2:$C$50000,2, FALSE)</f>
        <v>REATERRO MECANIZADO DE VALA COM MINICARREGADEIRA, COM COMPACTADOR DE SOLOS DE PERCUSSÃO. AF_08/2023</v>
      </c>
      <c r="C928" s="38" t="s">
        <v>18240</v>
      </c>
      <c r="D928" s="623" t="str">
        <f>VLOOKUP(C928,'SNP1.24+CHU192+DER12.23+FD1.24'!$A$2:$D$50000,3, FALSE)</f>
        <v>M3</v>
      </c>
      <c r="E928" s="624">
        <f>'MCQ OUR'!E928</f>
        <v>2525.4459999999999</v>
      </c>
      <c r="F928" s="625" t="str">
        <f>VLOOKUP(C928,'SNP1.24+CHU192+DER12.23+FD1.24'!$A$2:$D$50000,4, FALSE)</f>
        <v>26,91</v>
      </c>
      <c r="G928" s="424">
        <f>ROUND(E928*F928,2)</f>
        <v>67959.75</v>
      </c>
      <c r="H928" s="425">
        <f ca="1">IF(K928="",$G$10,$G$9)</f>
        <v>0.32779999999999998</v>
      </c>
      <c r="I928" s="426">
        <f ca="1">ROUND(F928*H928+F928,2)</f>
        <v>35.729999999999997</v>
      </c>
      <c r="J928" s="626">
        <f ca="1">ROUND(E928*I928,2)</f>
        <v>90234.19</v>
      </c>
      <c r="K928" s="603"/>
      <c r="L928" s="156" t="s">
        <v>54313</v>
      </c>
      <c r="M928" s="202"/>
      <c r="N928" s="22"/>
    </row>
    <row r="929" spans="1:22" s="39" customFormat="1" ht="49.9" customHeight="1" outlineLevel="2" x14ac:dyDescent="0.25">
      <c r="A929" s="317" t="s">
        <v>29419</v>
      </c>
      <c r="B929" s="422" t="str">
        <f>VLOOKUP(C929,'SNP1.24+CHU192+DER12.23+FD1.24'!$A$2:$C$50000,2, FALSE)</f>
        <v>CARGA, MANOBRA E DESCARGA DE SOLOS E MATERIAIS GRANULARES EM CAMINHÃO BASCULANTE 10 M³ - CARGA COM ESCAVADEIRA HIDRÁULICA (CAÇAMBA DE 1,20 M³ / 155 HP) E DESCARGA LIVRE (UNIDADE: M3). AF_07/2020</v>
      </c>
      <c r="C929" s="38" t="s">
        <v>11383</v>
      </c>
      <c r="D929" s="623" t="str">
        <f>VLOOKUP(C929,'SNP1.24+CHU192+DER12.23+FD1.24'!$A$2:$D$50000,3, FALSE)</f>
        <v>M3</v>
      </c>
      <c r="E929" s="624">
        <f>'MCQ OUR'!E929</f>
        <v>3922.9362500000002</v>
      </c>
      <c r="F929" s="625" t="str">
        <f>VLOOKUP(C929,'SNP1.24+CHU192+DER12.23+FD1.24'!$A$2:$D$50000,4, FALSE)</f>
        <v>7,00</v>
      </c>
      <c r="G929" s="424">
        <f>ROUND(E929*F929,2)</f>
        <v>27460.55</v>
      </c>
      <c r="H929" s="425">
        <f ca="1">IF(K929="",$G$10,$G$9)</f>
        <v>0.32779999999999998</v>
      </c>
      <c r="I929" s="426">
        <f ca="1">ROUND(F929*H929+F929,2)</f>
        <v>9.2899999999999991</v>
      </c>
      <c r="J929" s="626">
        <f ca="1">ROUND(E929*I929,2)</f>
        <v>36444.080000000002</v>
      </c>
      <c r="K929" s="603"/>
      <c r="L929" s="156" t="s">
        <v>18520</v>
      </c>
      <c r="M929" s="202"/>
      <c r="N929" s="22"/>
    </row>
    <row r="930" spans="1:22" s="39" customFormat="1" ht="42.6" customHeight="1" outlineLevel="2" x14ac:dyDescent="0.25">
      <c r="A930" s="317" t="s">
        <v>29420</v>
      </c>
      <c r="B930" s="422" t="str">
        <f>VLOOKUP(C930,'SNP1.24+CHU192+DER12.23+FD1.24'!$A$2:$C$50000,2, FALSE)</f>
        <v>TRANSPORTE COM CAMINHÃO BASCULANTE DE 10 M³, EM VIA URBANA PAVIMENTADA, DMT ATÉ 30 KM (UNIDADE: M3XKM). AF_07/2020</v>
      </c>
      <c r="C930" s="38" t="s">
        <v>6023</v>
      </c>
      <c r="D930" s="623" t="str">
        <f>VLOOKUP(C930,'SNP1.24+CHU192+DER12.23+FD1.24'!$A$2:$D$50000,3, FALSE)</f>
        <v>M3XKM</v>
      </c>
      <c r="E930" s="624">
        <f>'MCQ OUR'!E930</f>
        <v>38091.710987500002</v>
      </c>
      <c r="F930" s="625" t="str">
        <f>VLOOKUP(C930,'SNP1.24+CHU192+DER12.23+FD1.24'!$A$2:$D$50000,4, FALSE)</f>
        <v>2,49</v>
      </c>
      <c r="G930" s="424">
        <f>ROUND(E930*F930,2)</f>
        <v>94848.36</v>
      </c>
      <c r="H930" s="425">
        <f ca="1">IF(K930="",$G$10,$G$9)</f>
        <v>0.32779999999999998</v>
      </c>
      <c r="I930" s="426">
        <f ca="1">ROUND(F930*H930+F930,2)</f>
        <v>3.31</v>
      </c>
      <c r="J930" s="626">
        <f ca="1">ROUND(E930*I930,2)</f>
        <v>126083.56</v>
      </c>
      <c r="K930" s="603"/>
      <c r="L930" s="156" t="s">
        <v>29438</v>
      </c>
      <c r="M930" s="202"/>
      <c r="N930" s="22"/>
    </row>
    <row r="931" spans="1:22" s="39" customFormat="1" ht="28.9" customHeight="1" outlineLevel="2" x14ac:dyDescent="0.25">
      <c r="A931" s="317" t="s">
        <v>29421</v>
      </c>
      <c r="B931" s="422" t="str">
        <f>VLOOKUP(C931,'SNP1.24+CHU192+DER12.23+FD1.24'!$A$2:$C$50000,2, FALSE)</f>
        <v>ESPALHAMENTO DE MATERIAL COM TRATOR DE ESTEIRAS. AF_11/2019</v>
      </c>
      <c r="C931" s="38" t="s">
        <v>7366</v>
      </c>
      <c r="D931" s="623" t="str">
        <f>VLOOKUP(C931,'SNP1.24+CHU192+DER12.23+FD1.24'!$A$2:$D$50000,3, FALSE)</f>
        <v>M3</v>
      </c>
      <c r="E931" s="624">
        <f>'MCQ OUR'!E931</f>
        <v>3922.9362500000002</v>
      </c>
      <c r="F931" s="625" t="str">
        <f>VLOOKUP(C931,'SNP1.24+CHU192+DER12.23+FD1.24'!$A$2:$D$50000,4, FALSE)</f>
        <v>1,45</v>
      </c>
      <c r="G931" s="424">
        <f>ROUND(E931*F931,2)</f>
        <v>5688.26</v>
      </c>
      <c r="H931" s="425">
        <f ca="1">IF(K931="",$G$10,$G$9)</f>
        <v>0.32779999999999998</v>
      </c>
      <c r="I931" s="426">
        <f ca="1">ROUND(F931*H931+F931,2)</f>
        <v>1.93</v>
      </c>
      <c r="J931" s="626">
        <f ca="1">ROUND(E931*I931,2)</f>
        <v>7571.27</v>
      </c>
      <c r="K931" s="603"/>
      <c r="L931" s="156" t="s">
        <v>11833</v>
      </c>
      <c r="M931" s="202"/>
      <c r="N931" s="22"/>
    </row>
    <row r="932" spans="1:22" s="40" customFormat="1" ht="12.75" outlineLevel="1" thickBot="1" x14ac:dyDescent="0.25">
      <c r="A932" s="318"/>
      <c r="B932" s="10" t="s">
        <v>9</v>
      </c>
      <c r="C932" s="11"/>
      <c r="D932" s="12"/>
      <c r="E932" s="13"/>
      <c r="F932" s="13"/>
      <c r="G932" s="147">
        <f>SUM(G927:G931)</f>
        <v>278648.33</v>
      </c>
      <c r="H932" s="148"/>
      <c r="I932" s="149"/>
      <c r="J932" s="150">
        <f ca="1">SUM(J927:J931)</f>
        <v>370154.09</v>
      </c>
      <c r="K932" s="185"/>
      <c r="L932" s="209"/>
      <c r="M932" s="204"/>
      <c r="N932" s="16"/>
      <c r="O932" s="39"/>
      <c r="P932" s="39"/>
      <c r="Q932" s="39"/>
      <c r="R932" s="39"/>
      <c r="S932" s="39"/>
      <c r="T932" s="39"/>
      <c r="U932" s="39"/>
      <c r="V932" s="39"/>
    </row>
    <row r="933" spans="1:22" s="34" customFormat="1" outlineLevel="1" x14ac:dyDescent="0.25">
      <c r="A933" s="319" t="s">
        <v>16686</v>
      </c>
      <c r="B933" s="627" t="s">
        <v>29519</v>
      </c>
      <c r="C933" s="628"/>
      <c r="D933" s="629"/>
      <c r="E933" s="146"/>
      <c r="F933" s="146"/>
      <c r="G933" s="5"/>
      <c r="H933" s="5"/>
      <c r="I933" s="5"/>
      <c r="J933" s="17"/>
      <c r="K933" s="145"/>
      <c r="L933" s="210"/>
      <c r="M933" s="111"/>
      <c r="N933" s="6"/>
      <c r="O933" s="39"/>
      <c r="P933" s="39"/>
      <c r="Q933" s="39"/>
      <c r="R933" s="39"/>
      <c r="S933" s="39"/>
      <c r="T933" s="39"/>
      <c r="U933" s="39"/>
      <c r="V933" s="39"/>
    </row>
    <row r="934" spans="1:22" s="39" customFormat="1" ht="46.15" customHeight="1" outlineLevel="2" x14ac:dyDescent="0.25">
      <c r="A934" s="317" t="s">
        <v>16687</v>
      </c>
      <c r="B934" s="422" t="str">
        <f>VLOOKUP(C934,'SNP1.24+CHU192+DER12.23+FD1.24'!$A$2:$C$50000,2, FALSE)</f>
        <v>EXECUÇÃO E COMPACTAÇÃO DE BASE E OU SUB BASE PARA PAVIMENTAÇÃO DE BRITA GRADUADA SIMPLES - EXCLUSIVE CARGA E TRANSPORTE. AF_11/2019</v>
      </c>
      <c r="C934" s="38" t="s">
        <v>5443</v>
      </c>
      <c r="D934" s="623" t="str">
        <f>VLOOKUP(C934,'SNP1.24+CHU192+DER12.23+FD1.24'!$A$2:$D$50000,3, FALSE)</f>
        <v>M3</v>
      </c>
      <c r="E934" s="624">
        <f>'MCQ OUR'!E934</f>
        <v>3.6662600000000003</v>
      </c>
      <c r="F934" s="625" t="str">
        <f>VLOOKUP(C934,'SNP1.24+CHU192+DER12.23+FD1.24'!$A$2:$D$50000,4, FALSE)</f>
        <v>126,53</v>
      </c>
      <c r="G934" s="424">
        <f>ROUND(E934*F934,2)</f>
        <v>463.89</v>
      </c>
      <c r="H934" s="425">
        <f ca="1">IF(K934="",$G$10,$G$9)</f>
        <v>0.32779999999999998</v>
      </c>
      <c r="I934" s="426">
        <f ca="1">ROUND(F934*H934+F934,2)</f>
        <v>168.01</v>
      </c>
      <c r="J934" s="626">
        <f ca="1">ROUND(E934*I934,2)</f>
        <v>615.97</v>
      </c>
      <c r="K934" s="603"/>
      <c r="L934" s="156" t="s">
        <v>29440</v>
      </c>
      <c r="M934" s="202"/>
      <c r="N934" s="22"/>
    </row>
    <row r="935" spans="1:22" s="39" customFormat="1" ht="46.15" customHeight="1" outlineLevel="2" x14ac:dyDescent="0.25">
      <c r="A935" s="317" t="s">
        <v>16688</v>
      </c>
      <c r="B935" s="422" t="str">
        <f>VLOOKUP(C935,'SNP1.24+CHU192+DER12.23+FD1.24'!$A$2:$C$50000,2, FALSE)</f>
        <v xml:space="preserve">PEDRA DE MAO OU PEDRA RACHAO PARA ARRIMO/FUNDACAO (POSTO PEDREIRA/FORNECEDOR, SEM FRETE)                                                                                                                                                                                                                                                                                                                                                                                                                  </v>
      </c>
      <c r="C935" s="38">
        <v>4730</v>
      </c>
      <c r="D935" s="623" t="str">
        <f>VLOOKUP(C935,'SNP1.24+CHU192+DER12.23+FD1.24'!$A$2:$D$50000,3, FALSE)</f>
        <v xml:space="preserve">M3    </v>
      </c>
      <c r="E935" s="624">
        <f>'MCQ OUR'!E935</f>
        <v>193.58031249999999</v>
      </c>
      <c r="F935" s="625" t="str">
        <f>VLOOKUP(C935,'SNP1.24+CHU192+DER12.23+FD1.24'!$A$2:$D$50000,4, FALSE)</f>
        <v>65,45</v>
      </c>
      <c r="G935" s="424">
        <f>ROUND(E935*F935,2)</f>
        <v>12669.83</v>
      </c>
      <c r="H935" s="425">
        <f ca="1">IF(K935="",$G$10,$G$9)</f>
        <v>0.32779999999999998</v>
      </c>
      <c r="I935" s="426">
        <f ca="1">ROUND(F935*H935+F935,2)</f>
        <v>86.9</v>
      </c>
      <c r="J935" s="626">
        <f ca="1">ROUND(E935*I935,2)</f>
        <v>16822.13</v>
      </c>
      <c r="K935" s="603"/>
      <c r="L935" s="156" t="s">
        <v>29440</v>
      </c>
      <c r="M935" s="202"/>
      <c r="N935" s="22"/>
    </row>
    <row r="936" spans="1:22" s="39" customFormat="1" ht="65.45" customHeight="1" outlineLevel="2" x14ac:dyDescent="0.25">
      <c r="A936" s="317" t="s">
        <v>29422</v>
      </c>
      <c r="B936" s="422" t="str">
        <f>VLOOKUP(C936,'SNP1.24+CHU192+DER12.23+FD1.24'!$A$2:$C$50000,2, FALSE)</f>
        <v>CARGA, MANOBRA E DESCARGA DE SOLOS E MATERIAIS GRANULARES EM CAMINHÃO BASCULANTE 10 M³ - CARGA COM PÁ CARREGADEIRA (CAÇAMBA DE 1,7 A 2,8 M³ / 128 HP) E DESCARGA LIVRE (UNIDADE: M3). AF_07/2020</v>
      </c>
      <c r="C936" s="38" t="s">
        <v>11353</v>
      </c>
      <c r="D936" s="623" t="str">
        <f>VLOOKUP(C936,'SNP1.24+CHU192+DER12.23+FD1.24'!$A$2:$D$50000,3, FALSE)</f>
        <v>M3</v>
      </c>
      <c r="E936" s="624">
        <f>'MCQ OUR'!E936</f>
        <v>193.58031249999999</v>
      </c>
      <c r="F936" s="625" t="str">
        <f>VLOOKUP(C936,'SNP1.24+CHU192+DER12.23+FD1.24'!$A$2:$D$50000,4, FALSE)</f>
        <v>8,59</v>
      </c>
      <c r="G936" s="424">
        <f>ROUND(E936*F936,2)</f>
        <v>1662.85</v>
      </c>
      <c r="H936" s="425">
        <f ca="1">IF(K936="",$G$10,$G$9)</f>
        <v>0.32779999999999998</v>
      </c>
      <c r="I936" s="426">
        <f ca="1">ROUND(F936*H936+F936,2)</f>
        <v>11.41</v>
      </c>
      <c r="J936" s="626">
        <f ca="1">ROUND(E936*I936,2)</f>
        <v>2208.75</v>
      </c>
      <c r="K936" s="603"/>
      <c r="L936" s="156" t="s">
        <v>29441</v>
      </c>
      <c r="M936" s="202"/>
      <c r="N936" s="22"/>
    </row>
    <row r="937" spans="1:22" s="39" customFormat="1" ht="50.45" customHeight="1" outlineLevel="2" x14ac:dyDescent="0.25">
      <c r="A937" s="317" t="s">
        <v>54623</v>
      </c>
      <c r="B937" s="422" t="str">
        <f>VLOOKUP(C937,'SNP1.24+CHU192+DER12.23+FD1.24'!$A$2:$C$50000,2, FALSE)</f>
        <v>TRANSPORTE COM CAMINHÃO BASCULANTE DE 10 M³, EM VIA URBANA PAVIMENTADA, DMT ATÉ 30 KM (UNIDADE: M3XKM). AF_07/2020</v>
      </c>
      <c r="C937" s="38" t="s">
        <v>6023</v>
      </c>
      <c r="D937" s="623" t="str">
        <f>VLOOKUP(C937,'SNP1.24+CHU192+DER12.23+FD1.24'!$A$2:$D$50000,3, FALSE)</f>
        <v>M3XKM</v>
      </c>
      <c r="E937" s="624">
        <f>'MCQ OUR'!E937</f>
        <v>1999.684628125</v>
      </c>
      <c r="F937" s="625" t="str">
        <f>VLOOKUP(C937,'SNP1.24+CHU192+DER12.23+FD1.24'!$A$2:$D$50000,4, FALSE)</f>
        <v>2,49</v>
      </c>
      <c r="G937" s="424">
        <f>ROUND(E937*F937,2)</f>
        <v>4979.21</v>
      </c>
      <c r="H937" s="425">
        <f ca="1">IF(K937="",$G$10,$G$9)</f>
        <v>0.32779999999999998</v>
      </c>
      <c r="I937" s="426">
        <f ca="1">ROUND(F937*H937+F937,2)</f>
        <v>3.31</v>
      </c>
      <c r="J937" s="626">
        <f ca="1">ROUND(E937*I937,2)</f>
        <v>6618.96</v>
      </c>
      <c r="K937" s="603"/>
      <c r="L937" s="156" t="s">
        <v>29442</v>
      </c>
      <c r="M937" s="202"/>
      <c r="N937" s="22"/>
    </row>
    <row r="938" spans="1:22" s="40" customFormat="1" ht="12.75" outlineLevel="1" thickBot="1" x14ac:dyDescent="0.25">
      <c r="A938" s="318"/>
      <c r="B938" s="10" t="s">
        <v>9</v>
      </c>
      <c r="C938" s="11"/>
      <c r="D938" s="12"/>
      <c r="E938" s="13"/>
      <c r="F938" s="13"/>
      <c r="G938" s="147">
        <f>SUM(G934:G937)</f>
        <v>19775.78</v>
      </c>
      <c r="H938" s="148"/>
      <c r="I938" s="149"/>
      <c r="J938" s="150">
        <f ca="1">SUM(J934:J937)</f>
        <v>26265.81</v>
      </c>
      <c r="K938" s="185"/>
      <c r="L938" s="209"/>
      <c r="M938" s="204"/>
      <c r="N938" s="16"/>
      <c r="O938" s="39"/>
      <c r="P938" s="39"/>
      <c r="Q938" s="39"/>
      <c r="R938" s="39"/>
      <c r="S938" s="39"/>
      <c r="T938" s="39"/>
      <c r="U938" s="39"/>
      <c r="V938" s="39"/>
    </row>
    <row r="939" spans="1:22" s="34" customFormat="1" outlineLevel="1" x14ac:dyDescent="0.25">
      <c r="A939" s="319" t="s">
        <v>18526</v>
      </c>
      <c r="B939" s="627" t="s">
        <v>54293</v>
      </c>
      <c r="C939" s="628"/>
      <c r="D939" s="629"/>
      <c r="E939" s="146"/>
      <c r="F939" s="146"/>
      <c r="G939" s="5"/>
      <c r="H939" s="5"/>
      <c r="I939" s="5"/>
      <c r="J939" s="17"/>
      <c r="K939" s="145"/>
      <c r="L939" s="210"/>
      <c r="M939" s="111"/>
      <c r="N939" s="6"/>
      <c r="O939" s="39"/>
      <c r="P939" s="39"/>
      <c r="Q939" s="39"/>
      <c r="R939" s="39"/>
      <c r="S939" s="39"/>
      <c r="T939" s="39"/>
      <c r="U939" s="39"/>
      <c r="V939" s="39"/>
    </row>
    <row r="940" spans="1:22" s="39" customFormat="1" ht="33.6" customHeight="1" outlineLevel="2" x14ac:dyDescent="0.25">
      <c r="A940" s="317" t="s">
        <v>18527</v>
      </c>
      <c r="B940" s="422" t="str">
        <f>VLOOKUP(C940,'SNP1.24+CHU192+DER12.23+FD1.24'!$A$2:$C$50000,2, FALSE)</f>
        <v xml:space="preserve">LIMPEZA MANUAL C/ESCOVA ACO P/CONCRETO                                         </v>
      </c>
      <c r="C940" s="38" t="s">
        <v>45779</v>
      </c>
      <c r="D940" s="623" t="str">
        <f>VLOOKUP(C940,'SNP1.24+CHU192+DER12.23+FD1.24'!$A$2:$D$50000,3, FALSE)</f>
        <v>m2</v>
      </c>
      <c r="E940" s="624">
        <f>'MCQ OUR'!E940</f>
        <v>106.0624</v>
      </c>
      <c r="F940" s="625">
        <f>VLOOKUP(C940,'SNP1.24+CHU192+DER12.23+FD1.24'!$A$2:$D$50000,4, FALSE)/1.35</f>
        <v>9.8592592592592592</v>
      </c>
      <c r="G940" s="424">
        <f t="shared" ref="G940:G949" si="216">ROUND(E940*F940,2)</f>
        <v>1045.7</v>
      </c>
      <c r="H940" s="425">
        <f t="shared" ref="H940:H949" ca="1" si="217">IF(K940="",$G$10,$G$9)</f>
        <v>0.32779999999999998</v>
      </c>
      <c r="I940" s="426">
        <f t="shared" ref="I940:I949" ca="1" si="218">ROUND(F940*H940+F940,2)</f>
        <v>13.09</v>
      </c>
      <c r="J940" s="626">
        <f t="shared" ref="J940:J949" ca="1" si="219">ROUND(E940*I940,2)</f>
        <v>1388.36</v>
      </c>
      <c r="K940" s="603"/>
      <c r="L940" s="156" t="s">
        <v>18501</v>
      </c>
      <c r="M940" s="202" t="s">
        <v>54946</v>
      </c>
      <c r="N940" s="22"/>
    </row>
    <row r="941" spans="1:22" s="39" customFormat="1" ht="36.6" customHeight="1" outlineLevel="2" x14ac:dyDescent="0.25">
      <c r="A941" s="317" t="s">
        <v>18528</v>
      </c>
      <c r="B941" s="422" t="str">
        <f>VLOOKUP(C941,'SNP1.24+CHU192+DER12.23+FD1.24'!$A$2:$C$50000,2, FALSE)</f>
        <v>ENCHIMENTO DE BRITA PARA DRENO, LANÇAMENTO MECANIZADO. AF_07/2021</v>
      </c>
      <c r="C941" s="38" t="s">
        <v>8850</v>
      </c>
      <c r="D941" s="623" t="str">
        <f>VLOOKUP(C941,'SNP1.24+CHU192+DER12.23+FD1.24'!$A$2:$D$50000,3, FALSE)</f>
        <v>M3</v>
      </c>
      <c r="E941" s="624">
        <f>'MCQ OUR'!E941</f>
        <v>3.6662600000000003</v>
      </c>
      <c r="F941" s="625" t="str">
        <f>VLOOKUP(C941,'SNP1.24+CHU192+DER12.23+FD1.24'!$A$2:$D$50000,4, FALSE)</f>
        <v>102,53</v>
      </c>
      <c r="G941" s="424">
        <f t="shared" si="216"/>
        <v>375.9</v>
      </c>
      <c r="H941" s="425">
        <f t="shared" ca="1" si="217"/>
        <v>0.32779999999999998</v>
      </c>
      <c r="I941" s="426">
        <f t="shared" ca="1" si="218"/>
        <v>136.13999999999999</v>
      </c>
      <c r="J941" s="626">
        <f t="shared" ca="1" si="219"/>
        <v>499.12</v>
      </c>
      <c r="K941" s="603"/>
      <c r="L941" s="156" t="s">
        <v>18501</v>
      </c>
      <c r="M941" s="202"/>
      <c r="N941" s="22"/>
    </row>
    <row r="942" spans="1:22" s="39" customFormat="1" ht="51" customHeight="1" outlineLevel="2" x14ac:dyDescent="0.25">
      <c r="A942" s="317" t="s">
        <v>18529</v>
      </c>
      <c r="B942" s="422" t="str">
        <f>VLOOKUP(C942,'SNP1.24+CHU192+DER12.23+FD1.24'!$A$2:$C$50000,2, FALSE)</f>
        <v xml:space="preserve">TUBO DRENO, CORRUGADO, ESPIRALADO, FLEXIVEL, PERFURADO, EM POLIETILENO DE ALTA DENSIDADE (PEAD), DN 65 MM, (2 1/2") PARA DRENAGEM - EM ROLO (NORMA DNIT 093/2006 - EM)                                                                                                                                                                                                                                                                                                                                    </v>
      </c>
      <c r="C942" s="38">
        <v>38051</v>
      </c>
      <c r="D942" s="623" t="str">
        <f>VLOOKUP(C942,'SNP1.24+CHU192+DER12.23+FD1.24'!$A$2:$D$50000,3, FALSE)</f>
        <v xml:space="preserve">M     </v>
      </c>
      <c r="E942" s="624">
        <f>'MCQ OUR'!E942</f>
        <v>5.74</v>
      </c>
      <c r="F942" s="625" t="str">
        <f>VLOOKUP(C942,'SNP1.24+CHU192+DER12.23+FD1.24'!$A$2:$D$50000,4, FALSE)</f>
        <v>7,49</v>
      </c>
      <c r="G942" s="424">
        <f t="shared" si="216"/>
        <v>42.99</v>
      </c>
      <c r="H942" s="425">
        <f t="shared" ca="1" si="217"/>
        <v>0.32779999999999998</v>
      </c>
      <c r="I942" s="426">
        <f t="shared" ca="1" si="218"/>
        <v>9.9499999999999993</v>
      </c>
      <c r="J942" s="626">
        <f t="shared" ca="1" si="219"/>
        <v>57.11</v>
      </c>
      <c r="K942" s="603"/>
      <c r="L942" s="156" t="s">
        <v>18501</v>
      </c>
      <c r="M942" s="202"/>
      <c r="N942" s="22"/>
    </row>
    <row r="943" spans="1:22" s="39" customFormat="1" ht="51" customHeight="1" outlineLevel="2" x14ac:dyDescent="0.25">
      <c r="A943" s="317" t="s">
        <v>18530</v>
      </c>
      <c r="B943" s="422" t="str">
        <f>VLOOKUP(C943,'SNP1.24+CHU192+DER12.23+FD1.24'!$A$2:$C$50000,2, FALSE)</f>
        <v xml:space="preserve">TUBO DRENO, CORRUGADO, ESPIRALADO, FLEXIVEL, PERFURADO, EM POLIETILENO DE ALTA DENSIDADE (PEAD), DN 100 MM, (4") PARA DRENAGEM - EM ROLO (NORMA DNIT 093/2006 - E.M)                                                                                                                                                                                                                                                                                                                                      </v>
      </c>
      <c r="C943" s="38">
        <v>38052</v>
      </c>
      <c r="D943" s="623" t="str">
        <f>VLOOKUP(C943,'SNP1.24+CHU192+DER12.23+FD1.24'!$A$2:$D$50000,3, FALSE)</f>
        <v xml:space="preserve">M     </v>
      </c>
      <c r="E943" s="624">
        <f>'MCQ OUR'!E943</f>
        <v>21.68</v>
      </c>
      <c r="F943" s="625" t="str">
        <f>VLOOKUP(C943,'SNP1.24+CHU192+DER12.23+FD1.24'!$A$2:$D$50000,4, FALSE)</f>
        <v>12,02</v>
      </c>
      <c r="G943" s="424">
        <f t="shared" si="216"/>
        <v>260.58999999999997</v>
      </c>
      <c r="H943" s="425">
        <f t="shared" ca="1" si="217"/>
        <v>0.32779999999999998</v>
      </c>
      <c r="I943" s="426">
        <f t="shared" ca="1" si="218"/>
        <v>15.96</v>
      </c>
      <c r="J943" s="626">
        <f t="shared" ca="1" si="219"/>
        <v>346.01</v>
      </c>
      <c r="K943" s="603"/>
      <c r="L943" s="156" t="s">
        <v>18501</v>
      </c>
      <c r="M943" s="202"/>
      <c r="N943" s="22"/>
    </row>
    <row r="944" spans="1:22" s="39" customFormat="1" ht="49.9" customHeight="1" outlineLevel="2" x14ac:dyDescent="0.25">
      <c r="A944" s="317" t="s">
        <v>18531</v>
      </c>
      <c r="B944" s="422" t="str">
        <f>VLOOKUP(C944,'SNP1.24+CHU192+DER12.23+FD1.24'!$A$2:$C$50000,2, FALSE)</f>
        <v>GEOTÊXTIL NÃO TECIDO 100% POLIÉSTER, RESISTÊNCIA A TRAÇÃO DE 9 KN/M (RT - 9), INSTALADO EM DRENO - FORNECIMENTO E INSTALAÇÃO. AF_07/2021</v>
      </c>
      <c r="C944" s="38" t="s">
        <v>8842</v>
      </c>
      <c r="D944" s="623" t="str">
        <f>VLOOKUP(C944,'SNP1.24+CHU192+DER12.23+FD1.24'!$A$2:$D$50000,3, FALSE)</f>
        <v>M2</v>
      </c>
      <c r="E944" s="624">
        <f>'MCQ OUR'!E944</f>
        <v>20.164100000000001</v>
      </c>
      <c r="F944" s="625" t="str">
        <f>VLOOKUP(C944,'SNP1.24+CHU192+DER12.23+FD1.24'!$A$2:$D$50000,4, FALSE)</f>
        <v>10,02</v>
      </c>
      <c r="G944" s="424">
        <f t="shared" si="216"/>
        <v>202.04</v>
      </c>
      <c r="H944" s="425">
        <f t="shared" ca="1" si="217"/>
        <v>0.32779999999999998</v>
      </c>
      <c r="I944" s="426">
        <f t="shared" ca="1" si="218"/>
        <v>13.3</v>
      </c>
      <c r="J944" s="626">
        <f t="shared" ca="1" si="219"/>
        <v>268.18</v>
      </c>
      <c r="K944" s="603"/>
      <c r="L944" s="156" t="s">
        <v>18501</v>
      </c>
      <c r="M944" s="202"/>
      <c r="N944" s="22"/>
    </row>
    <row r="945" spans="1:22" s="39" customFormat="1" ht="49.15" customHeight="1" outlineLevel="2" x14ac:dyDescent="0.25">
      <c r="A945" s="317" t="s">
        <v>18532</v>
      </c>
      <c r="B945" s="422" t="str">
        <f>VLOOKUP(C945,'SNP1.24+CHU192+DER12.23+FD1.24'!$A$2:$C$50000,2, FALSE)</f>
        <v>ARGAMASSA TRAÇO 1:3 (EM VOLUME DE CIMENTO E AREIA MÉDIA ÚMIDA), PREPARO MECÂNICO COM MISTURADOR DE EIXO HORIZONTAL DE 600 KG. AF_08/2019</v>
      </c>
      <c r="C945" s="38" t="s">
        <v>7516</v>
      </c>
      <c r="D945" s="623" t="str">
        <f>VLOOKUP(C945,'SNP1.24+CHU192+DER12.23+FD1.24'!$A$2:$D$50000,3, FALSE)</f>
        <v>M3</v>
      </c>
      <c r="E945" s="624">
        <f>'MCQ OUR'!E945</f>
        <v>4.7660692500000001</v>
      </c>
      <c r="F945" s="625" t="str">
        <f>VLOOKUP(C945,'SNP1.24+CHU192+DER12.23+FD1.24'!$A$2:$D$50000,4, FALSE)</f>
        <v>406,99</v>
      </c>
      <c r="G945" s="424">
        <f t="shared" si="216"/>
        <v>1939.74</v>
      </c>
      <c r="H945" s="425">
        <f t="shared" ca="1" si="217"/>
        <v>0.32779999999999998</v>
      </c>
      <c r="I945" s="426">
        <f t="shared" ca="1" si="218"/>
        <v>540.4</v>
      </c>
      <c r="J945" s="626">
        <f t="shared" ca="1" si="219"/>
        <v>2575.58</v>
      </c>
      <c r="K945" s="603"/>
      <c r="L945" s="156" t="s">
        <v>18501</v>
      </c>
      <c r="M945" s="202"/>
      <c r="N945" s="22"/>
    </row>
    <row r="946" spans="1:22" s="39" customFormat="1" ht="46.9" customHeight="1" outlineLevel="2" x14ac:dyDescent="0.25">
      <c r="A946" s="317" t="s">
        <v>18533</v>
      </c>
      <c r="B946" s="422" t="str">
        <f>VLOOKUP(C946,'SNP1.24+CHU192+DER12.23+FD1.24'!$A$2:$C$50000,2, FALSE)</f>
        <v>ARGAMASSA TRAÇO 1:6 (EM VOLUME DE CIMENTO E AREIA MÉDIA ÚMIDA) PARA CONTRAPISO, PREPARO MANUAL. AF_08/2019</v>
      </c>
      <c r="C946" s="38" t="s">
        <v>5874</v>
      </c>
      <c r="D946" s="623" t="str">
        <f>VLOOKUP(C946,'SNP1.24+CHU192+DER12.23+FD1.24'!$A$2:$D$50000,3, FALSE)</f>
        <v>M3</v>
      </c>
      <c r="E946" s="624">
        <f>'MCQ OUR'!E946</f>
        <v>1.8900000000000001</v>
      </c>
      <c r="F946" s="625" t="str">
        <f>VLOOKUP(C946,'SNP1.24+CHU192+DER12.23+FD1.24'!$A$2:$D$50000,4, FALSE)</f>
        <v>593,77</v>
      </c>
      <c r="G946" s="424">
        <f t="shared" si="216"/>
        <v>1122.23</v>
      </c>
      <c r="H946" s="425">
        <f t="shared" ca="1" si="217"/>
        <v>0.32779999999999998</v>
      </c>
      <c r="I946" s="426">
        <f t="shared" ca="1" si="218"/>
        <v>788.41</v>
      </c>
      <c r="J946" s="626">
        <f t="shared" ca="1" si="219"/>
        <v>1490.09</v>
      </c>
      <c r="K946" s="603"/>
      <c r="L946" s="156" t="s">
        <v>54295</v>
      </c>
      <c r="M946" s="202"/>
      <c r="N946" s="323"/>
    </row>
    <row r="947" spans="1:22" s="39" customFormat="1" ht="49.9" customHeight="1" outlineLevel="2" x14ac:dyDescent="0.25">
      <c r="A947" s="317" t="s">
        <v>18744</v>
      </c>
      <c r="B947" s="422" t="str">
        <f>VLOOKUP(C947,'SNP1.24+CHU192+DER12.23+FD1.24'!$A$2:$C$50000,2, FALSE)</f>
        <v xml:space="preserve">GEOGRELHA TECIDA COM FILAMENTOS DE POLIESTER + PVC, RESISTENCIA LONGITUDINAL: 90 KN/M, RESISTENCIA TRANSVERSAL: 30 KN/M, ALONGAMENTO = 12 POR CENTO                                                                                                                                                                                                                                                                                                                                                       </v>
      </c>
      <c r="C947" s="38">
        <v>34804</v>
      </c>
      <c r="D947" s="623" t="str">
        <f>VLOOKUP(C947,'SNP1.24+CHU192+DER12.23+FD1.24'!$A$2:$D$50000,3, FALSE)</f>
        <v xml:space="preserve">M2    </v>
      </c>
      <c r="E947" s="624">
        <f>'MCQ OUR'!E947</f>
        <v>53.031199999999998</v>
      </c>
      <c r="F947" s="625" t="str">
        <f>VLOOKUP(C947,'SNP1.24+CHU192+DER12.23+FD1.24'!$A$2:$D$50000,4, FALSE)</f>
        <v>48,75</v>
      </c>
      <c r="G947" s="424">
        <f t="shared" si="216"/>
        <v>2585.27</v>
      </c>
      <c r="H947" s="425">
        <f t="shared" ca="1" si="217"/>
        <v>0.32779999999999998</v>
      </c>
      <c r="I947" s="426">
        <f t="shared" ca="1" si="218"/>
        <v>64.73</v>
      </c>
      <c r="J947" s="626">
        <f t="shared" ca="1" si="219"/>
        <v>3432.71</v>
      </c>
      <c r="K947" s="603"/>
      <c r="L947" s="156" t="s">
        <v>18520</v>
      </c>
      <c r="M947" s="202"/>
      <c r="N947" s="22"/>
    </row>
    <row r="948" spans="1:22" s="39" customFormat="1" ht="21" customHeight="1" outlineLevel="2" x14ac:dyDescent="0.25">
      <c r="A948" s="317" t="s">
        <v>54625</v>
      </c>
      <c r="B948" s="422" t="str">
        <f>VLOOKUP(C948,'SNP1.24+CHU192+DER12.23+FD1.24'!$A$2:$C$50000,2, FALSE)</f>
        <v>Imprimação betuminosa impermeabilizante</v>
      </c>
      <c r="C948" s="38" t="s">
        <v>36956</v>
      </c>
      <c r="D948" s="623" t="str">
        <f>VLOOKUP(C948,'SNP1.24+CHU192+DER12.23+FD1.24'!$A$2:$D$50000,3, FALSE)</f>
        <v>M2</v>
      </c>
      <c r="E948" s="624">
        <f>'MCQ OUR'!E948</f>
        <v>424.24959999999999</v>
      </c>
      <c r="F948" s="625">
        <f>VLOOKUP(C948,'SNP1.24+CHU192+DER12.23+FD1.24'!$A$2:$D$50000,4, FALSE)</f>
        <v>14.54</v>
      </c>
      <c r="G948" s="424">
        <f t="shared" si="216"/>
        <v>6168.59</v>
      </c>
      <c r="H948" s="425">
        <f t="shared" ca="1" si="217"/>
        <v>0.32779999999999998</v>
      </c>
      <c r="I948" s="426">
        <f t="shared" ca="1" si="218"/>
        <v>19.309999999999999</v>
      </c>
      <c r="J948" s="626">
        <f t="shared" ca="1" si="219"/>
        <v>8192.26</v>
      </c>
      <c r="K948" s="603"/>
      <c r="L948" s="156" t="s">
        <v>54296</v>
      </c>
      <c r="M948" s="202" t="s">
        <v>54947</v>
      </c>
      <c r="N948" s="323"/>
    </row>
    <row r="949" spans="1:22" s="39" customFormat="1" ht="33.6" customHeight="1" outlineLevel="2" x14ac:dyDescent="0.25">
      <c r="A949" s="317" t="s">
        <v>54626</v>
      </c>
      <c r="B949" s="422" t="str">
        <f>VLOOKUP(C949,'SNP1.24+CHU192+DER12.23+FD1.24'!$A$2:$C$50000,2, FALSE)</f>
        <v xml:space="preserve">CANALETA CONCRETO 40CM                                                         </v>
      </c>
      <c r="C949" s="38" t="s">
        <v>46590</v>
      </c>
      <c r="D949" s="623" t="str">
        <f>VLOOKUP(C949,'SNP1.24+CHU192+DER12.23+FD1.24'!$A$2:$D$50000,3, FALSE)</f>
        <v>m</v>
      </c>
      <c r="E949" s="624">
        <f>'MCQ OUR'!E949</f>
        <v>8</v>
      </c>
      <c r="F949" s="625">
        <f>VLOOKUP(C949,'SNP1.24+CHU192+DER12.23+FD1.24'!$A$2:$D$50000,4, FALSE)/1.35</f>
        <v>64.266666666666666</v>
      </c>
      <c r="G949" s="424">
        <f t="shared" si="216"/>
        <v>514.13</v>
      </c>
      <c r="H949" s="425">
        <f t="shared" ca="1" si="217"/>
        <v>0.32779999999999998</v>
      </c>
      <c r="I949" s="426">
        <f t="shared" ca="1" si="218"/>
        <v>85.33</v>
      </c>
      <c r="J949" s="626">
        <f t="shared" ca="1" si="219"/>
        <v>682.64</v>
      </c>
      <c r="K949" s="603"/>
      <c r="L949" s="156" t="s">
        <v>18501</v>
      </c>
      <c r="M949" s="202" t="s">
        <v>54946</v>
      </c>
      <c r="N949" s="22"/>
    </row>
    <row r="950" spans="1:22" s="40" customFormat="1" ht="12.75" outlineLevel="1" thickBot="1" x14ac:dyDescent="0.25">
      <c r="A950" s="318"/>
      <c r="B950" s="10" t="s">
        <v>9</v>
      </c>
      <c r="C950" s="11"/>
      <c r="D950" s="12"/>
      <c r="E950" s="13"/>
      <c r="F950" s="13"/>
      <c r="G950" s="147">
        <f>SUM(G940:G949)</f>
        <v>14257.18</v>
      </c>
      <c r="H950" s="148"/>
      <c r="I950" s="149"/>
      <c r="J950" s="150">
        <f ca="1">SUM(J940:J949)</f>
        <v>18932.059999999998</v>
      </c>
      <c r="K950" s="185"/>
      <c r="L950" s="209"/>
      <c r="M950" s="204"/>
      <c r="N950" s="16"/>
      <c r="O950" s="39"/>
      <c r="P950" s="39"/>
      <c r="Q950" s="39"/>
      <c r="R950" s="39"/>
      <c r="S950" s="39"/>
      <c r="T950" s="39"/>
      <c r="U950" s="39"/>
      <c r="V950" s="39"/>
    </row>
    <row r="951" spans="1:22" s="34" customFormat="1" outlineLevel="1" x14ac:dyDescent="0.25">
      <c r="A951" s="319" t="s">
        <v>18534</v>
      </c>
      <c r="B951" s="627" t="s">
        <v>54311</v>
      </c>
      <c r="C951" s="628"/>
      <c r="D951" s="629"/>
      <c r="E951" s="146"/>
      <c r="F951" s="146"/>
      <c r="G951" s="5"/>
      <c r="H951" s="5"/>
      <c r="I951" s="5"/>
      <c r="J951" s="17"/>
      <c r="K951" s="145"/>
      <c r="L951" s="210"/>
      <c r="M951" s="111"/>
      <c r="N951" s="6"/>
      <c r="O951" s="39"/>
      <c r="P951" s="39"/>
      <c r="Q951" s="39"/>
      <c r="R951" s="39"/>
      <c r="S951" s="39"/>
      <c r="T951" s="39"/>
      <c r="U951" s="39"/>
      <c r="V951" s="39"/>
    </row>
    <row r="952" spans="1:22" s="39" customFormat="1" ht="36" outlineLevel="2" x14ac:dyDescent="0.25">
      <c r="A952" s="317" t="s">
        <v>18535</v>
      </c>
      <c r="B952" s="422" t="str">
        <f>VLOOKUP(C952,'SNP1.24+CHU192+DER12.23+FD1.24'!$A$2:$C$50000,2, FALSE)</f>
        <v xml:space="preserve">CONCRETO USINADO CONVENCIONAL (NAO BOMBEAVEL) CLASSE DE RESISTENCIA C10, COM BRITA 1 E 2, SLUMP = 80 MM +/- 10 MM (NBR 8953)                                                                                                                                                                                                                                                                                                                                                                              </v>
      </c>
      <c r="C952" s="38">
        <v>14041</v>
      </c>
      <c r="D952" s="623" t="str">
        <f>VLOOKUP(C952,'SNP1.24+CHU192+DER12.23+FD1.24'!$A$2:$D$50000,3, FALSE)</f>
        <v xml:space="preserve">M3    </v>
      </c>
      <c r="E952" s="624">
        <f>'MCQ OUR'!E952</f>
        <v>5.2480312500000004</v>
      </c>
      <c r="F952" s="625" t="str">
        <f>VLOOKUP(C952,'SNP1.24+CHU192+DER12.23+FD1.24'!$A$2:$D$50000,4, FALSE)</f>
        <v>410,73</v>
      </c>
      <c r="G952" s="424">
        <f t="shared" ref="G952:G961" si="220">ROUND(E952*F952,2)</f>
        <v>2155.52</v>
      </c>
      <c r="H952" s="425">
        <f t="shared" ref="H952:H961" ca="1" si="221">IF(K952="",$G$10,$G$9)</f>
        <v>0.32779999999999998</v>
      </c>
      <c r="I952" s="426">
        <f t="shared" ref="I952:I961" ca="1" si="222">ROUND(F952*H952+F952,2)</f>
        <v>545.37</v>
      </c>
      <c r="J952" s="626">
        <f t="shared" ref="J952:J961" ca="1" si="223">ROUND(E952*I952,2)</f>
        <v>2862.12</v>
      </c>
      <c r="K952" s="603"/>
      <c r="L952" s="156" t="s">
        <v>18510</v>
      </c>
      <c r="M952" s="202"/>
      <c r="N952" s="22"/>
    </row>
    <row r="953" spans="1:22" s="39" customFormat="1" ht="39" customHeight="1" outlineLevel="2" x14ac:dyDescent="0.25">
      <c r="A953" s="317" t="s">
        <v>18536</v>
      </c>
      <c r="B953" s="422" t="str">
        <f>VLOOKUP(C953,'SNP1.24+CHU192+DER12.23+FD1.24'!$A$2:$C$50000,2, FALSE)</f>
        <v>FABRICAÇÃO, MONTAGEM E DESMONTAGEM DE FÔRMA PARA SAPATA, EM CHAPA DE MADEIRA COMPENSADA RESINADA, E=17 MM, 2 UTILIZAÇÕES. AF_01/2024</v>
      </c>
      <c r="C953" s="38" t="s">
        <v>3200</v>
      </c>
      <c r="D953" s="623" t="str">
        <f>VLOOKUP(C953,'SNP1.24+CHU192+DER12.23+FD1.24'!$A$2:$D$50000,3, FALSE)</f>
        <v>M2</v>
      </c>
      <c r="E953" s="624">
        <f>'MCQ OUR'!E953</f>
        <v>130.77778780647236</v>
      </c>
      <c r="F953" s="625" t="str">
        <f>VLOOKUP(C953,'SNP1.24+CHU192+DER12.23+FD1.24'!$A$2:$D$50000,4, FALSE)</f>
        <v>241,23</v>
      </c>
      <c r="G953" s="424">
        <f t="shared" si="220"/>
        <v>31547.53</v>
      </c>
      <c r="H953" s="425">
        <f t="shared" ca="1" si="221"/>
        <v>0.32779999999999998</v>
      </c>
      <c r="I953" s="426">
        <f t="shared" ca="1" si="222"/>
        <v>320.31</v>
      </c>
      <c r="J953" s="626">
        <f t="shared" ca="1" si="223"/>
        <v>41889.43</v>
      </c>
      <c r="K953" s="603"/>
      <c r="L953" s="156" t="s">
        <v>18510</v>
      </c>
      <c r="M953" s="202"/>
      <c r="N953" s="22"/>
    </row>
    <row r="954" spans="1:22" s="39" customFormat="1" ht="39" customHeight="1" outlineLevel="2" x14ac:dyDescent="0.25">
      <c r="A954" s="317" t="s">
        <v>18537</v>
      </c>
      <c r="B954" s="422" t="str">
        <f>VLOOKUP(C954,'SNP1.24+CHU192+DER12.23+FD1.24'!$A$2:$C$50000,2, FALSE)</f>
        <v>FABRICAÇÃO, MONTAGEM E DESMONTAGEM DE FÔRMA PARA SAPATA, EM MADEIRA SERRADA, E=25 MM, 4 UTILIZAÇÕES. AF_01/2024</v>
      </c>
      <c r="C954" s="38" t="s">
        <v>3197</v>
      </c>
      <c r="D954" s="623" t="str">
        <f>VLOOKUP(C954,'SNP1.24+CHU192+DER12.23+FD1.24'!$A$2:$D$50000,3, FALSE)</f>
        <v>M2</v>
      </c>
      <c r="E954" s="624">
        <f>'MCQ OUR'!E954</f>
        <v>89.009450000000015</v>
      </c>
      <c r="F954" s="625" t="str">
        <f>VLOOKUP(C954,'SNP1.24+CHU192+DER12.23+FD1.24'!$A$2:$D$50000,4, FALSE)</f>
        <v>134,81</v>
      </c>
      <c r="G954" s="424">
        <f t="shared" si="220"/>
        <v>11999.36</v>
      </c>
      <c r="H954" s="425">
        <f t="shared" ca="1" si="221"/>
        <v>0.32779999999999998</v>
      </c>
      <c r="I954" s="426">
        <f t="shared" ca="1" si="222"/>
        <v>179</v>
      </c>
      <c r="J954" s="626">
        <f t="shared" ca="1" si="223"/>
        <v>15932.69</v>
      </c>
      <c r="K954" s="603"/>
      <c r="L954" s="156" t="s">
        <v>18510</v>
      </c>
      <c r="M954" s="202"/>
      <c r="N954" s="22"/>
    </row>
    <row r="955" spans="1:22" s="39" customFormat="1" ht="40.15" customHeight="1" outlineLevel="2" x14ac:dyDescent="0.25">
      <c r="A955" s="317" t="s">
        <v>18538</v>
      </c>
      <c r="B955" s="422" t="str">
        <f>VLOOKUP(C955,'SNP1.24+CHU192+DER12.23+FD1.24'!$A$2:$C$50000,2, FALSE)</f>
        <v>ARMAÇÃO DE PILAR OU VIGA DE ESTRUTURA CONVENCIONAL DE CONCRETO ARMADO UTILIZANDO AÇO CA-50 DE 6,3 MM - MONTAGEM. AF_06/2022</v>
      </c>
      <c r="C955" s="38" t="s">
        <v>3224</v>
      </c>
      <c r="D955" s="623" t="str">
        <f>VLOOKUP(C955,'SNP1.24+CHU192+DER12.23+FD1.24'!$A$2:$D$50000,3, FALSE)</f>
        <v>KG</v>
      </c>
      <c r="E955" s="624">
        <f>'MCQ OUR'!E955</f>
        <v>105</v>
      </c>
      <c r="F955" s="625" t="str">
        <f>VLOOKUP(C955,'SNP1.24+CHU192+DER12.23+FD1.24'!$A$2:$D$50000,4, FALSE)</f>
        <v>13,04</v>
      </c>
      <c r="G955" s="424">
        <f t="shared" si="220"/>
        <v>1369.2</v>
      </c>
      <c r="H955" s="425">
        <f t="shared" ca="1" si="221"/>
        <v>0.32779999999999998</v>
      </c>
      <c r="I955" s="426">
        <f t="shared" ca="1" si="222"/>
        <v>17.309999999999999</v>
      </c>
      <c r="J955" s="626">
        <f t="shared" ca="1" si="223"/>
        <v>1817.55</v>
      </c>
      <c r="K955" s="603"/>
      <c r="L955" s="156" t="s">
        <v>18513</v>
      </c>
      <c r="M955" s="202"/>
      <c r="N955" s="22"/>
    </row>
    <row r="956" spans="1:22" s="39" customFormat="1" ht="36" outlineLevel="2" x14ac:dyDescent="0.25">
      <c r="A956" s="317" t="s">
        <v>29423</v>
      </c>
      <c r="B956" s="422" t="str">
        <f>VLOOKUP(C956,'SNP1.24+CHU192+DER12.23+FD1.24'!$A$2:$C$50000,2, FALSE)</f>
        <v>ARMAÇÃO DE PILAR OU VIGA DE ESTRUTURA CONVENCIONAL DE CONCRETO ARMADO UTILIZANDO AÇO CA-50 DE 8,0 MM - MONTAGEM. AF_06/2022</v>
      </c>
      <c r="C956" s="38" t="s">
        <v>3225</v>
      </c>
      <c r="D956" s="623" t="str">
        <f>VLOOKUP(C956,'SNP1.24+CHU192+DER12.23+FD1.24'!$A$2:$D$50000,3, FALSE)</f>
        <v>KG</v>
      </c>
      <c r="E956" s="624">
        <f>'MCQ OUR'!E956</f>
        <v>1913</v>
      </c>
      <c r="F956" s="625" t="str">
        <f>VLOOKUP(C956,'SNP1.24+CHU192+DER12.23+FD1.24'!$A$2:$D$50000,4, FALSE)</f>
        <v>12,11</v>
      </c>
      <c r="G956" s="424">
        <f t="shared" si="220"/>
        <v>23166.43</v>
      </c>
      <c r="H956" s="425">
        <f t="shared" ca="1" si="221"/>
        <v>0.32779999999999998</v>
      </c>
      <c r="I956" s="426">
        <f t="shared" ca="1" si="222"/>
        <v>16.079999999999998</v>
      </c>
      <c r="J956" s="626">
        <f t="shared" ca="1" si="223"/>
        <v>30761.040000000001</v>
      </c>
      <c r="K956" s="603"/>
      <c r="L956" s="156" t="s">
        <v>18513</v>
      </c>
      <c r="M956" s="202"/>
      <c r="N956" s="22"/>
    </row>
    <row r="957" spans="1:22" s="39" customFormat="1" ht="40.15" customHeight="1" outlineLevel="2" x14ac:dyDescent="0.25">
      <c r="A957" s="317" t="s">
        <v>29424</v>
      </c>
      <c r="B957" s="422" t="str">
        <f>VLOOKUP(C957,'SNP1.24+CHU192+DER12.23+FD1.24'!$A$2:$C$50000,2, FALSE)</f>
        <v>ARMAÇÃO DE PILAR OU VIGA DE ESTRUTURA CONVENCIONAL DE CONCRETO ARMADO UTILIZANDO AÇO CA-50 DE 10,0 MM - MONTAGEM. AF_06/2022</v>
      </c>
      <c r="C957" s="38" t="s">
        <v>3226</v>
      </c>
      <c r="D957" s="623" t="str">
        <f>VLOOKUP(C957,'SNP1.24+CHU192+DER12.23+FD1.24'!$A$2:$D$50000,3, FALSE)</f>
        <v>KG</v>
      </c>
      <c r="E957" s="624">
        <f>'MCQ OUR'!E957</f>
        <v>442</v>
      </c>
      <c r="F957" s="625" t="str">
        <f>VLOOKUP(C957,'SNP1.24+CHU192+DER12.23+FD1.24'!$A$2:$D$50000,4, FALSE)</f>
        <v>10,72</v>
      </c>
      <c r="G957" s="424">
        <f t="shared" si="220"/>
        <v>4738.24</v>
      </c>
      <c r="H957" s="425">
        <f t="shared" ca="1" si="221"/>
        <v>0.32779999999999998</v>
      </c>
      <c r="I957" s="426">
        <f t="shared" ca="1" si="222"/>
        <v>14.23</v>
      </c>
      <c r="J957" s="626">
        <f t="shared" ca="1" si="223"/>
        <v>6289.66</v>
      </c>
      <c r="K957" s="603"/>
      <c r="L957" s="156" t="s">
        <v>18513</v>
      </c>
      <c r="M957" s="202"/>
      <c r="N957" s="22"/>
    </row>
    <row r="958" spans="1:22" s="39" customFormat="1" ht="36" outlineLevel="2" x14ac:dyDescent="0.25">
      <c r="A958" s="317" t="s">
        <v>29425</v>
      </c>
      <c r="B958" s="422" t="str">
        <f>VLOOKUP(C958,'SNP1.24+CHU192+DER12.23+FD1.24'!$A$2:$C$50000,2, FALSE)</f>
        <v>ARMAÇÃO DE PILAR OU VIGA DE ESTRUTURA CONVENCIONAL DE CONCRETO ARMADO UTILIZANDO AÇO CA-50 DE 12,5 MM - MONTAGEM. AF_06/2022</v>
      </c>
      <c r="C958" s="38" t="s">
        <v>3227</v>
      </c>
      <c r="D958" s="623" t="str">
        <f>VLOOKUP(C958,'SNP1.24+CHU192+DER12.23+FD1.24'!$A$2:$D$50000,3, FALSE)</f>
        <v>KG</v>
      </c>
      <c r="E958" s="624">
        <f>'MCQ OUR'!E958</f>
        <v>851</v>
      </c>
      <c r="F958" s="625" t="str">
        <f>VLOOKUP(C958,'SNP1.24+CHU192+DER12.23+FD1.24'!$A$2:$D$50000,4, FALSE)</f>
        <v>8,97</v>
      </c>
      <c r="G958" s="424">
        <f t="shared" si="220"/>
        <v>7633.47</v>
      </c>
      <c r="H958" s="425">
        <f t="shared" ca="1" si="221"/>
        <v>0.32779999999999998</v>
      </c>
      <c r="I958" s="426">
        <f t="shared" ca="1" si="222"/>
        <v>11.91</v>
      </c>
      <c r="J958" s="626">
        <f t="shared" ca="1" si="223"/>
        <v>10135.41</v>
      </c>
      <c r="K958" s="603"/>
      <c r="L958" s="156" t="s">
        <v>18513</v>
      </c>
      <c r="M958" s="202"/>
      <c r="N958" s="22"/>
    </row>
    <row r="959" spans="1:22" s="39" customFormat="1" ht="36" outlineLevel="2" x14ac:dyDescent="0.25">
      <c r="A959" s="317" t="s">
        <v>29426</v>
      </c>
      <c r="B959" s="422" t="str">
        <f>VLOOKUP(C959,'SNP1.24+CHU192+DER12.23+FD1.24'!$A$2:$C$50000,2, FALSE)</f>
        <v>ARMAÇÃO DE PILAR OU VIGA DE ESTRUTURA CONVENCIONAL DE CONCRETO ARMADO UTILIZANDO AÇO CA-50 DE 16,0 MM - MONTAGEM. AF_06/2022</v>
      </c>
      <c r="C959" s="38" t="s">
        <v>3228</v>
      </c>
      <c r="D959" s="623" t="str">
        <f>VLOOKUP(C959,'SNP1.24+CHU192+DER12.23+FD1.24'!$A$2:$D$50000,3, FALSE)</f>
        <v>KG</v>
      </c>
      <c r="E959" s="624">
        <f>'MCQ OUR'!E959</f>
        <v>397</v>
      </c>
      <c r="F959" s="625" t="str">
        <f>VLOOKUP(C959,'SNP1.24+CHU192+DER12.23+FD1.24'!$A$2:$D$50000,4, FALSE)</f>
        <v>8,64</v>
      </c>
      <c r="G959" s="424">
        <f t="shared" si="220"/>
        <v>3430.08</v>
      </c>
      <c r="H959" s="425">
        <f t="shared" ca="1" si="221"/>
        <v>0.32779999999999998</v>
      </c>
      <c r="I959" s="426">
        <f t="shared" ca="1" si="222"/>
        <v>11.47</v>
      </c>
      <c r="J959" s="626">
        <f t="shared" ca="1" si="223"/>
        <v>4553.59</v>
      </c>
      <c r="K959" s="603"/>
      <c r="L959" s="156" t="s">
        <v>18513</v>
      </c>
      <c r="M959" s="202"/>
      <c r="N959" s="22"/>
    </row>
    <row r="960" spans="1:22" s="39" customFormat="1" ht="49.15" customHeight="1" outlineLevel="2" x14ac:dyDescent="0.25">
      <c r="A960" s="317" t="s">
        <v>29427</v>
      </c>
      <c r="B960" s="422" t="str">
        <f>VLOOKUP(C960,'SNP1.24+CHU192+DER12.23+FD1.24'!$A$2:$C$50000,2, FALSE)</f>
        <v xml:space="preserve">CONCRETO USINADO BOMBEAVEL, CLASSE DE RESISTENCIA C30, COM BRITA 0 E 1, SLUMP = 130 +/- 20 MM, EXCLUI SERVICO DE BOMBEAMENTO (NBR 8953)                                                                                                                                                                                                                                                                                                                                                                   </v>
      </c>
      <c r="C960" s="38">
        <v>38406</v>
      </c>
      <c r="D960" s="623" t="str">
        <f>VLOOKUP(C960,'SNP1.24+CHU192+DER12.23+FD1.24'!$A$2:$D$50000,3, FALSE)</f>
        <v xml:space="preserve">M3    </v>
      </c>
      <c r="E960" s="624">
        <f>'MCQ OUR'!E960</f>
        <v>44.348984999999999</v>
      </c>
      <c r="F960" s="625" t="str">
        <f>VLOOKUP(C960,'SNP1.24+CHU192+DER12.23+FD1.24'!$A$2:$D$50000,4, FALSE)</f>
        <v>490,45</v>
      </c>
      <c r="G960" s="424">
        <f t="shared" si="220"/>
        <v>21750.959999999999</v>
      </c>
      <c r="H960" s="425">
        <f t="shared" ca="1" si="221"/>
        <v>0.32779999999999998</v>
      </c>
      <c r="I960" s="426">
        <f t="shared" ca="1" si="222"/>
        <v>651.22</v>
      </c>
      <c r="J960" s="626">
        <f t="shared" ca="1" si="223"/>
        <v>28880.95</v>
      </c>
      <c r="K960" s="603"/>
      <c r="L960" s="156" t="s">
        <v>18501</v>
      </c>
      <c r="M960" s="202"/>
      <c r="N960" s="22"/>
    </row>
    <row r="961" spans="1:22" s="39" customFormat="1" ht="54" customHeight="1" outlineLevel="2" x14ac:dyDescent="0.25">
      <c r="A961" s="317" t="s">
        <v>54628</v>
      </c>
      <c r="B961" s="422" t="str">
        <f>VLOOKUP(C961,'SNP1.24+CHU192+DER12.23+FD1.24'!$A$2:$C$50000,2, FALSE)</f>
        <v>LANÇAMENTO COM USO DE BOMBA, ADENSAMENTO E ACABAMENTO DE CONCRETO EM ESTRUTURAS. AF_02/2022</v>
      </c>
      <c r="C961" s="38" t="s">
        <v>12933</v>
      </c>
      <c r="D961" s="623" t="str">
        <f>VLOOKUP(C961,'SNP1.24+CHU192+DER12.23+FD1.24'!$A$2:$D$50000,3, FALSE)</f>
        <v>M3</v>
      </c>
      <c r="E961" s="624">
        <f>'MCQ OUR'!E961</f>
        <v>44.348984999999999</v>
      </c>
      <c r="F961" s="625" t="str">
        <f>VLOOKUP(C961,'SNP1.24+CHU192+DER12.23+FD1.24'!$A$2:$D$50000,4, FALSE)</f>
        <v>47,37</v>
      </c>
      <c r="G961" s="424">
        <f t="shared" si="220"/>
        <v>2100.81</v>
      </c>
      <c r="H961" s="425">
        <f t="shared" ca="1" si="221"/>
        <v>0.32779999999999998</v>
      </c>
      <c r="I961" s="426">
        <f t="shared" ca="1" si="222"/>
        <v>62.9</v>
      </c>
      <c r="J961" s="626">
        <f t="shared" ca="1" si="223"/>
        <v>2789.55</v>
      </c>
      <c r="K961" s="603"/>
      <c r="L961" s="156" t="s">
        <v>29444</v>
      </c>
      <c r="M961" s="202"/>
      <c r="N961" s="22"/>
    </row>
    <row r="962" spans="1:22" s="40" customFormat="1" ht="12.75" outlineLevel="1" thickBot="1" x14ac:dyDescent="0.25">
      <c r="A962" s="318"/>
      <c r="B962" s="10" t="s">
        <v>9</v>
      </c>
      <c r="C962" s="11"/>
      <c r="D962" s="12"/>
      <c r="E962" s="13"/>
      <c r="F962" s="13"/>
      <c r="G962" s="147">
        <f>SUM(G952:G961)</f>
        <v>109891.6</v>
      </c>
      <c r="H962" s="148"/>
      <c r="I962" s="149"/>
      <c r="J962" s="150">
        <f ca="1">SUM(J952:J961)</f>
        <v>145911.99000000002</v>
      </c>
      <c r="K962" s="185"/>
      <c r="L962" s="209"/>
      <c r="M962" s="204"/>
      <c r="N962" s="16"/>
      <c r="O962" s="39"/>
      <c r="P962" s="39"/>
      <c r="Q962" s="39"/>
      <c r="R962" s="39"/>
      <c r="S962" s="39"/>
      <c r="T962" s="39"/>
      <c r="U962" s="39"/>
      <c r="V962" s="39"/>
    </row>
    <row r="963" spans="1:22" s="34" customFormat="1" ht="14.45" customHeight="1" outlineLevel="1" x14ac:dyDescent="0.25">
      <c r="A963" s="319" t="s">
        <v>18539</v>
      </c>
      <c r="B963" s="627" t="s">
        <v>54312</v>
      </c>
      <c r="C963" s="628"/>
      <c r="D963" s="629"/>
      <c r="E963" s="146"/>
      <c r="F963" s="146"/>
      <c r="G963" s="5"/>
      <c r="H963" s="5"/>
      <c r="I963" s="5"/>
      <c r="J963" s="17"/>
      <c r="K963" s="145"/>
      <c r="L963" s="210"/>
      <c r="M963" s="111"/>
      <c r="N963" s="6"/>
      <c r="O963" s="39"/>
      <c r="P963" s="39"/>
      <c r="Q963" s="39"/>
      <c r="R963" s="39"/>
      <c r="S963" s="39"/>
      <c r="T963" s="39"/>
      <c r="U963" s="39"/>
      <c r="V963" s="39"/>
    </row>
    <row r="964" spans="1:22" s="39" customFormat="1" ht="40.9" customHeight="1" outlineLevel="2" x14ac:dyDescent="0.25">
      <c r="A964" s="317" t="s">
        <v>18540</v>
      </c>
      <c r="B964" s="422" t="str">
        <f>VLOOKUP(C964,'SNP1.24+CHU192+DER12.23+FD1.24'!$A$2:$C$50000,2, FALSE)</f>
        <v xml:space="preserve">CONCRETO USINADO CONVENCIONAL (NAO BOMBEAVEL) CLASSE DE RESISTENCIA C10, COM BRITA 1 E 2, SLUMP = 80 MM +/- 10 MM (NBR 8953)                                                                                                                                                                                                                                                                                                                                                                              </v>
      </c>
      <c r="C964" s="38">
        <v>14041</v>
      </c>
      <c r="D964" s="623" t="str">
        <f>VLOOKUP(C964,'SNP1.24+CHU192+DER12.23+FD1.24'!$A$2:$D$50000,3, FALSE)</f>
        <v xml:space="preserve">M3    </v>
      </c>
      <c r="E964" s="624">
        <f>'MCQ OUR'!E964</f>
        <v>14.109999999999998</v>
      </c>
      <c r="F964" s="625" t="str">
        <f>VLOOKUP(C964,'SNP1.24+CHU192+DER12.23+FD1.24'!$A$2:$D$50000,4, FALSE)</f>
        <v>410,73</v>
      </c>
      <c r="G964" s="424">
        <f t="shared" ref="G964:G974" si="224">ROUND(E964*F964,2)</f>
        <v>5795.4</v>
      </c>
      <c r="H964" s="425">
        <f t="shared" ref="H964:H974" ca="1" si="225">IF(K964="",$G$10,$G$9)</f>
        <v>0.32779999999999998</v>
      </c>
      <c r="I964" s="426">
        <f t="shared" ref="I964:I974" ca="1" si="226">ROUND(F964*H964+F964,2)</f>
        <v>545.37</v>
      </c>
      <c r="J964" s="626">
        <f t="shared" ref="J964:J974" ca="1" si="227">ROUND(E964*I964,2)</f>
        <v>7695.17</v>
      </c>
      <c r="K964" s="603"/>
      <c r="L964" s="156" t="s">
        <v>18510</v>
      </c>
      <c r="M964" s="202"/>
      <c r="N964" s="22"/>
    </row>
    <row r="965" spans="1:22" s="39" customFormat="1" ht="39" customHeight="1" outlineLevel="2" x14ac:dyDescent="0.25">
      <c r="A965" s="317" t="s">
        <v>29428</v>
      </c>
      <c r="B965" s="422" t="str">
        <f>VLOOKUP(C965,'SNP1.24+CHU192+DER12.23+FD1.24'!$A$2:$C$50000,2, FALSE)</f>
        <v>FABRICAÇÃO, MONTAGEM E DESMONTAGEM DE FÔRMA PARA SAPATA, EM CHAPA DE MADEIRA COMPENSADA RESINADA, E=17 MM, 2 UTILIZAÇÕES. AF_01/2024</v>
      </c>
      <c r="C965" s="38" t="s">
        <v>3200</v>
      </c>
      <c r="D965" s="623" t="str">
        <f>VLOOKUP(C965,'SNP1.24+CHU192+DER12.23+FD1.24'!$A$2:$D$50000,3, FALSE)</f>
        <v>M2</v>
      </c>
      <c r="E965" s="624">
        <f>'MCQ OUR'!E965</f>
        <v>860.09991334482231</v>
      </c>
      <c r="F965" s="625" t="str">
        <f>VLOOKUP(C965,'SNP1.24+CHU192+DER12.23+FD1.24'!$A$2:$D$50000,4, FALSE)</f>
        <v>241,23</v>
      </c>
      <c r="G965" s="424">
        <f t="shared" si="224"/>
        <v>207481.9</v>
      </c>
      <c r="H965" s="425">
        <f t="shared" ca="1" si="225"/>
        <v>0.32779999999999998</v>
      </c>
      <c r="I965" s="426">
        <f t="shared" ca="1" si="226"/>
        <v>320.31</v>
      </c>
      <c r="J965" s="626">
        <f t="shared" ca="1" si="227"/>
        <v>275498.59999999998</v>
      </c>
      <c r="K965" s="603"/>
      <c r="L965" s="156" t="s">
        <v>18510</v>
      </c>
      <c r="M965" s="202"/>
      <c r="N965" s="22"/>
    </row>
    <row r="966" spans="1:22" s="39" customFormat="1" ht="39" customHeight="1" outlineLevel="2" x14ac:dyDescent="0.25">
      <c r="A966" s="317" t="s">
        <v>29429</v>
      </c>
      <c r="B966" s="422" t="str">
        <f>VLOOKUP(C966,'SNP1.24+CHU192+DER12.23+FD1.24'!$A$2:$C$50000,2, FALSE)</f>
        <v>FABRICAÇÃO, MONTAGEM E DESMONTAGEM DE FÔRMA PARA SAPATA, EM MADEIRA SERRADA, E=25 MM, 4 UTILIZAÇÕES. AF_01/2024</v>
      </c>
      <c r="C966" s="38" t="s">
        <v>3197</v>
      </c>
      <c r="D966" s="623" t="str">
        <f>VLOOKUP(C966,'SNP1.24+CHU192+DER12.23+FD1.24'!$A$2:$D$50000,3, FALSE)</f>
        <v>M2</v>
      </c>
      <c r="E966" s="624">
        <f>'MCQ OUR'!E966</f>
        <v>1354.8600000000001</v>
      </c>
      <c r="F966" s="625" t="str">
        <f>VLOOKUP(C966,'SNP1.24+CHU192+DER12.23+FD1.24'!$A$2:$D$50000,4, FALSE)</f>
        <v>134,81</v>
      </c>
      <c r="G966" s="424">
        <f t="shared" si="224"/>
        <v>182648.68</v>
      </c>
      <c r="H966" s="425">
        <f t="shared" ca="1" si="225"/>
        <v>0.32779999999999998</v>
      </c>
      <c r="I966" s="426">
        <f t="shared" ca="1" si="226"/>
        <v>179</v>
      </c>
      <c r="J966" s="626">
        <f t="shared" ca="1" si="227"/>
        <v>242519.94</v>
      </c>
      <c r="K966" s="603"/>
      <c r="L966" s="156" t="s">
        <v>18510</v>
      </c>
      <c r="M966" s="202"/>
      <c r="N966" s="22"/>
    </row>
    <row r="967" spans="1:22" s="39" customFormat="1" ht="40.15" customHeight="1" outlineLevel="2" x14ac:dyDescent="0.25">
      <c r="A967" s="317" t="s">
        <v>29430</v>
      </c>
      <c r="B967" s="422" t="str">
        <f>VLOOKUP(C967,'SNP1.24+CHU192+DER12.23+FD1.24'!$A$2:$C$50000,2, FALSE)</f>
        <v>ARMAÇÃO DE PILAR OU VIGA DE ESTRUTURA CONVENCIONAL DE CONCRETO ARMADO UTILIZANDO AÇO CA-50 DE 6,3 MM - MONTAGEM. AF_06/2022</v>
      </c>
      <c r="C967" s="38" t="s">
        <v>3224</v>
      </c>
      <c r="D967" s="623" t="str">
        <f>VLOOKUP(C967,'SNP1.24+CHU192+DER12.23+FD1.24'!$A$2:$D$50000,3, FALSE)</f>
        <v>KG</v>
      </c>
      <c r="E967" s="624">
        <f>'MCQ OUR'!E967</f>
        <v>544</v>
      </c>
      <c r="F967" s="625" t="str">
        <f>VLOOKUP(C967,'SNP1.24+CHU192+DER12.23+FD1.24'!$A$2:$D$50000,4, FALSE)</f>
        <v>13,04</v>
      </c>
      <c r="G967" s="424">
        <f t="shared" si="224"/>
        <v>7093.76</v>
      </c>
      <c r="H967" s="425">
        <f t="shared" ca="1" si="225"/>
        <v>0.32779999999999998</v>
      </c>
      <c r="I967" s="426">
        <f t="shared" ca="1" si="226"/>
        <v>17.309999999999999</v>
      </c>
      <c r="J967" s="626">
        <f t="shared" ca="1" si="227"/>
        <v>9416.64</v>
      </c>
      <c r="K967" s="603"/>
      <c r="L967" s="156" t="s">
        <v>18513</v>
      </c>
      <c r="M967" s="202"/>
      <c r="N967" s="22"/>
    </row>
    <row r="968" spans="1:22" s="39" customFormat="1" ht="36" outlineLevel="2" x14ac:dyDescent="0.25">
      <c r="A968" s="317" t="s">
        <v>29431</v>
      </c>
      <c r="B968" s="422" t="str">
        <f>VLOOKUP(C968,'SNP1.24+CHU192+DER12.23+FD1.24'!$A$2:$C$50000,2, FALSE)</f>
        <v>ARMAÇÃO DE PILAR OU VIGA DE ESTRUTURA CONVENCIONAL DE CONCRETO ARMADO UTILIZANDO AÇO CA-50 DE 8,0 MM - MONTAGEM. AF_06/2022</v>
      </c>
      <c r="C968" s="38" t="s">
        <v>3225</v>
      </c>
      <c r="D968" s="623" t="str">
        <f>VLOOKUP(C968,'SNP1.24+CHU192+DER12.23+FD1.24'!$A$2:$D$50000,3, FALSE)</f>
        <v>KG</v>
      </c>
      <c r="E968" s="624">
        <f>'MCQ OUR'!E968</f>
        <v>6452</v>
      </c>
      <c r="F968" s="625" t="str">
        <f>VLOOKUP(C968,'SNP1.24+CHU192+DER12.23+FD1.24'!$A$2:$D$50000,4, FALSE)</f>
        <v>12,11</v>
      </c>
      <c r="G968" s="424">
        <f t="shared" si="224"/>
        <v>78133.72</v>
      </c>
      <c r="H968" s="425">
        <f t="shared" ca="1" si="225"/>
        <v>0.32779999999999998</v>
      </c>
      <c r="I968" s="426">
        <f t="shared" ca="1" si="226"/>
        <v>16.079999999999998</v>
      </c>
      <c r="J968" s="626">
        <f t="shared" ca="1" si="227"/>
        <v>103748.16</v>
      </c>
      <c r="K968" s="603"/>
      <c r="L968" s="156" t="s">
        <v>18513</v>
      </c>
      <c r="M968" s="202"/>
      <c r="N968" s="22"/>
    </row>
    <row r="969" spans="1:22" s="39" customFormat="1" ht="40.15" customHeight="1" outlineLevel="2" x14ac:dyDescent="0.25">
      <c r="A969" s="317" t="s">
        <v>29432</v>
      </c>
      <c r="B969" s="422" t="str">
        <f>VLOOKUP(C969,'SNP1.24+CHU192+DER12.23+FD1.24'!$A$2:$C$50000,2, FALSE)</f>
        <v>ARMAÇÃO DE PILAR OU VIGA DE ESTRUTURA CONVENCIONAL DE CONCRETO ARMADO UTILIZANDO AÇO CA-50 DE 10,0 MM - MONTAGEM. AF_06/2022</v>
      </c>
      <c r="C969" s="38" t="s">
        <v>3226</v>
      </c>
      <c r="D969" s="623" t="str">
        <f>VLOOKUP(C969,'SNP1.24+CHU192+DER12.23+FD1.24'!$A$2:$D$50000,3, FALSE)</f>
        <v>KG</v>
      </c>
      <c r="E969" s="624">
        <f>'MCQ OUR'!E969</f>
        <v>1904</v>
      </c>
      <c r="F969" s="625" t="str">
        <f>VLOOKUP(C969,'SNP1.24+CHU192+DER12.23+FD1.24'!$A$2:$D$50000,4, FALSE)</f>
        <v>10,72</v>
      </c>
      <c r="G969" s="424">
        <f t="shared" si="224"/>
        <v>20410.88</v>
      </c>
      <c r="H969" s="425">
        <f t="shared" ca="1" si="225"/>
        <v>0.32779999999999998</v>
      </c>
      <c r="I969" s="426">
        <f t="shared" ca="1" si="226"/>
        <v>14.23</v>
      </c>
      <c r="J969" s="626">
        <f t="shared" ca="1" si="227"/>
        <v>27093.919999999998</v>
      </c>
      <c r="K969" s="603"/>
      <c r="L969" s="156" t="s">
        <v>18513</v>
      </c>
      <c r="M969" s="202"/>
      <c r="N969" s="22"/>
    </row>
    <row r="970" spans="1:22" s="39" customFormat="1" ht="36" outlineLevel="2" x14ac:dyDescent="0.25">
      <c r="A970" s="317" t="s">
        <v>29433</v>
      </c>
      <c r="B970" s="422" t="str">
        <f>VLOOKUP(C970,'SNP1.24+CHU192+DER12.23+FD1.24'!$A$2:$C$50000,2, FALSE)</f>
        <v>ARMAÇÃO DE PILAR OU VIGA DE ESTRUTURA CONVENCIONAL DE CONCRETO ARMADO UTILIZANDO AÇO CA-50 DE 12,5 MM - MONTAGEM. AF_06/2022</v>
      </c>
      <c r="C970" s="38" t="s">
        <v>3227</v>
      </c>
      <c r="D970" s="623" t="str">
        <f>VLOOKUP(C970,'SNP1.24+CHU192+DER12.23+FD1.24'!$A$2:$D$50000,3, FALSE)</f>
        <v>KG</v>
      </c>
      <c r="E970" s="624">
        <f>'MCQ OUR'!E970</f>
        <v>12320</v>
      </c>
      <c r="F970" s="625" t="str">
        <f>VLOOKUP(C970,'SNP1.24+CHU192+DER12.23+FD1.24'!$A$2:$D$50000,4, FALSE)</f>
        <v>8,97</v>
      </c>
      <c r="G970" s="424">
        <f t="shared" si="224"/>
        <v>110510.39999999999</v>
      </c>
      <c r="H970" s="425">
        <f t="shared" ca="1" si="225"/>
        <v>0.32779999999999998</v>
      </c>
      <c r="I970" s="426">
        <f t="shared" ca="1" si="226"/>
        <v>11.91</v>
      </c>
      <c r="J970" s="626">
        <f t="shared" ca="1" si="227"/>
        <v>146731.20000000001</v>
      </c>
      <c r="K970" s="603"/>
      <c r="L970" s="156" t="s">
        <v>18513</v>
      </c>
      <c r="M970" s="202"/>
      <c r="N970" s="22"/>
    </row>
    <row r="971" spans="1:22" s="39" customFormat="1" ht="49.15" customHeight="1" outlineLevel="2" x14ac:dyDescent="0.25">
      <c r="A971" s="317" t="s">
        <v>29434</v>
      </c>
      <c r="B971" s="422" t="str">
        <f>VLOOKUP(C971,'SNP1.24+CHU192+DER12.23+FD1.24'!$A$2:$C$50000,2, FALSE)</f>
        <v xml:space="preserve">CONCRETO USINADO BOMBEAVEL, CLASSE DE RESISTENCIA C30, COM BRITA 0 E 1, SLUMP = 130 +/- 20 MM, EXCLUI SERVICO DE BOMBEAMENTO (NBR 8953)                                                                                                                                                                                                                                                                                                                                                                   </v>
      </c>
      <c r="C971" s="38">
        <v>38406</v>
      </c>
      <c r="D971" s="623" t="str">
        <f>VLOOKUP(C971,'SNP1.24+CHU192+DER12.23+FD1.24'!$A$2:$D$50000,3, FALSE)</f>
        <v xml:space="preserve">M3    </v>
      </c>
      <c r="E971" s="624">
        <f>'MCQ OUR'!E971</f>
        <v>240.7</v>
      </c>
      <c r="F971" s="625" t="str">
        <f>VLOOKUP(C971,'SNP1.24+CHU192+DER12.23+FD1.24'!$A$2:$D$50000,4, FALSE)</f>
        <v>490,45</v>
      </c>
      <c r="G971" s="424">
        <f t="shared" si="224"/>
        <v>118051.32</v>
      </c>
      <c r="H971" s="425">
        <f t="shared" ca="1" si="225"/>
        <v>0.32779999999999998</v>
      </c>
      <c r="I971" s="426">
        <f t="shared" ca="1" si="226"/>
        <v>651.22</v>
      </c>
      <c r="J971" s="626">
        <f t="shared" ca="1" si="227"/>
        <v>156748.65</v>
      </c>
      <c r="K971" s="603"/>
      <c r="L971" s="156" t="s">
        <v>18501</v>
      </c>
      <c r="M971" s="202"/>
      <c r="N971" s="22"/>
    </row>
    <row r="972" spans="1:22" s="39" customFormat="1" ht="54" customHeight="1" outlineLevel="2" x14ac:dyDescent="0.25">
      <c r="A972" s="317" t="s">
        <v>29435</v>
      </c>
      <c r="B972" s="422" t="str">
        <f>VLOOKUP(C972,'SNP1.24+CHU192+DER12.23+FD1.24'!$A$2:$C$50000,2, FALSE)</f>
        <v>LANÇAMENTO COM USO DE BOMBA, ADENSAMENTO E ACABAMENTO DE CONCRETO EM ESTRUTURAS. AF_02/2022</v>
      </c>
      <c r="C972" s="38" t="s">
        <v>12933</v>
      </c>
      <c r="D972" s="623" t="str">
        <f>VLOOKUP(C972,'SNP1.24+CHU192+DER12.23+FD1.24'!$A$2:$D$50000,3, FALSE)</f>
        <v>M3</v>
      </c>
      <c r="E972" s="624">
        <f>'MCQ OUR'!E972</f>
        <v>240.7</v>
      </c>
      <c r="F972" s="625" t="str">
        <f>VLOOKUP(C972,'SNP1.24+CHU192+DER12.23+FD1.24'!$A$2:$D$50000,4, FALSE)</f>
        <v>47,37</v>
      </c>
      <c r="G972" s="424">
        <f t="shared" si="224"/>
        <v>11401.96</v>
      </c>
      <c r="H972" s="425">
        <f t="shared" ca="1" si="225"/>
        <v>0.32779999999999998</v>
      </c>
      <c r="I972" s="426">
        <f t="shared" ca="1" si="226"/>
        <v>62.9</v>
      </c>
      <c r="J972" s="626">
        <f t="shared" ca="1" si="227"/>
        <v>15140.03</v>
      </c>
      <c r="K972" s="603"/>
      <c r="L972" s="156" t="s">
        <v>29444</v>
      </c>
      <c r="M972" s="202"/>
      <c r="N972" s="22"/>
    </row>
    <row r="973" spans="1:22" s="39" customFormat="1" ht="54" customHeight="1" outlineLevel="2" x14ac:dyDescent="0.25">
      <c r="A973" s="317" t="s">
        <v>29436</v>
      </c>
      <c r="B973" s="422" t="str">
        <f>VLOOKUP(C973,'SNP1.24+CHU192+DER12.23+FD1.24'!$A$2:$C$50000,2, FALSE)</f>
        <v>GUINDASTE HIDRÁULICO AUTOPROPELIDO, COM LANÇA TELESCÓPICA 28,80 M, CAPACIDADE MÁXIMA 30 T, POTÊNCIA 97 KW, TRAÇÃO 4 X 4 - MATERIAIS NA OPERAÇÃO. AF_11/2014</v>
      </c>
      <c r="C973" s="38" t="s">
        <v>2290</v>
      </c>
      <c r="D973" s="623" t="str">
        <f>VLOOKUP(C973,'SNP1.24+CHU192+DER12.23+FD1.24'!$A$2:$D$50000,3, FALSE)</f>
        <v>H</v>
      </c>
      <c r="E973" s="624">
        <f>'MCQ OUR'!E973</f>
        <v>68</v>
      </c>
      <c r="F973" s="625" t="str">
        <f>VLOOKUP(C973,'SNP1.24+CHU192+DER12.23+FD1.24'!$A$2:$D$50000,4, FALSE)</f>
        <v>28,46</v>
      </c>
      <c r="G973" s="424">
        <f t="shared" si="224"/>
        <v>1935.28</v>
      </c>
      <c r="H973" s="425">
        <f t="shared" ca="1" si="225"/>
        <v>0.32779999999999998</v>
      </c>
      <c r="I973" s="426">
        <f t="shared" ca="1" si="226"/>
        <v>37.79</v>
      </c>
      <c r="J973" s="626">
        <f t="shared" ca="1" si="227"/>
        <v>2569.7199999999998</v>
      </c>
      <c r="K973" s="603"/>
      <c r="L973" s="156" t="s">
        <v>54297</v>
      </c>
      <c r="M973" s="202"/>
      <c r="N973" s="22"/>
    </row>
    <row r="974" spans="1:22" s="39" customFormat="1" ht="36" customHeight="1" outlineLevel="2" x14ac:dyDescent="0.25">
      <c r="A974" s="317" t="s">
        <v>54632</v>
      </c>
      <c r="B974" s="422" t="str">
        <f>VLOOKUP(C974,'SNP1.24+CHU192+DER12.23+FD1.24'!$A$2:$C$50000,2, FALSE)</f>
        <v>OPERADOR DE GUINDASTE COM ENCARGOS COMPLEMENTARES</v>
      </c>
      <c r="C974" s="38" t="s">
        <v>6121</v>
      </c>
      <c r="D974" s="623" t="str">
        <f>VLOOKUP(C974,'SNP1.24+CHU192+DER12.23+FD1.24'!$A$2:$D$50000,3, FALSE)</f>
        <v>H</v>
      </c>
      <c r="E974" s="624">
        <f>'MCQ OUR'!E974</f>
        <v>68</v>
      </c>
      <c r="F974" s="625" t="str">
        <f>VLOOKUP(C974,'SNP1.24+CHU192+DER12.23+FD1.24'!$A$2:$D$50000,4, FALSE)</f>
        <v>25,86</v>
      </c>
      <c r="G974" s="424">
        <f t="shared" si="224"/>
        <v>1758.48</v>
      </c>
      <c r="H974" s="425">
        <f t="shared" ca="1" si="225"/>
        <v>0.32779999999999998</v>
      </c>
      <c r="I974" s="426">
        <f t="shared" ca="1" si="226"/>
        <v>34.340000000000003</v>
      </c>
      <c r="J974" s="626">
        <f t="shared" ca="1" si="227"/>
        <v>2335.12</v>
      </c>
      <c r="K974" s="603"/>
      <c r="L974" s="156" t="s">
        <v>54297</v>
      </c>
      <c r="M974" s="202"/>
      <c r="N974" s="22"/>
    </row>
    <row r="975" spans="1:22" s="40" customFormat="1" ht="12.75" outlineLevel="1" thickBot="1" x14ac:dyDescent="0.25">
      <c r="A975" s="318"/>
      <c r="B975" s="10" t="s">
        <v>9</v>
      </c>
      <c r="C975" s="11"/>
      <c r="D975" s="12"/>
      <c r="E975" s="13"/>
      <c r="F975" s="13"/>
      <c r="G975" s="147">
        <f>SUM(G964:G974)</f>
        <v>745221.78</v>
      </c>
      <c r="H975" s="148"/>
      <c r="I975" s="149"/>
      <c r="J975" s="150">
        <f ca="1">SUM(J964:J974)</f>
        <v>989497.15000000014</v>
      </c>
      <c r="K975" s="185"/>
      <c r="L975" s="209"/>
      <c r="M975" s="204"/>
      <c r="N975" s="16"/>
      <c r="O975" s="39"/>
      <c r="P975" s="39"/>
      <c r="Q975" s="39"/>
      <c r="R975" s="39"/>
      <c r="S975" s="39"/>
      <c r="T975" s="39"/>
      <c r="U975" s="39"/>
      <c r="V975" s="39"/>
    </row>
    <row r="976" spans="1:22" s="34" customFormat="1" ht="16.899999999999999" customHeight="1" outlineLevel="1" x14ac:dyDescent="0.25">
      <c r="A976" s="319" t="s">
        <v>54347</v>
      </c>
      <c r="B976" s="627" t="s">
        <v>54332</v>
      </c>
      <c r="C976" s="628"/>
      <c r="D976" s="629"/>
      <c r="E976" s="146"/>
      <c r="F976" s="146"/>
      <c r="G976" s="5"/>
      <c r="H976" s="5"/>
      <c r="I976" s="5"/>
      <c r="J976" s="17"/>
      <c r="K976" s="145"/>
      <c r="L976" s="210"/>
      <c r="M976" s="111"/>
      <c r="N976" s="6"/>
      <c r="O976" s="39"/>
      <c r="P976" s="39"/>
      <c r="Q976" s="39"/>
      <c r="R976" s="39"/>
      <c r="S976" s="39"/>
      <c r="T976" s="39"/>
      <c r="U976" s="39"/>
      <c r="V976" s="39"/>
    </row>
    <row r="977" spans="1:22" s="39" customFormat="1" ht="36" outlineLevel="2" x14ac:dyDescent="0.25">
      <c r="A977" s="317" t="s">
        <v>54349</v>
      </c>
      <c r="B977" s="422" t="str">
        <f>VLOOKUP(C977,'SNP1.24+CHU192+DER12.23+FD1.24'!$A$2:$C$50000,2, FALSE)</f>
        <v>EXECUÇÃO E COMPACTAÇÃO DE BASE E OU SUB BASE PARA PAVIMENTAÇÃO DE BRITA GRADUADA SIMPLES - EXCLUSIVE CARGA E TRANSPORTE. AF_11/2019</v>
      </c>
      <c r="C977" s="38" t="s">
        <v>5443</v>
      </c>
      <c r="D977" s="623" t="str">
        <f>VLOOKUP(C977,'SNP1.24+CHU192+DER12.23+FD1.24'!$A$2:$D$50000,3, FALSE)</f>
        <v>M3</v>
      </c>
      <c r="E977" s="624">
        <f>'MCQ OUR'!E977</f>
        <v>101.6199</v>
      </c>
      <c r="F977" s="625" t="str">
        <f>VLOOKUP(C977,'SNP1.24+CHU192+DER12.23+FD1.24'!$A$2:$D$50000,4, FALSE)</f>
        <v>126,53</v>
      </c>
      <c r="G977" s="424">
        <f t="shared" ref="G977:G986" si="228">ROUND(E977*F977,2)</f>
        <v>12857.97</v>
      </c>
      <c r="H977" s="425">
        <f t="shared" ref="H977:H986" ca="1" si="229">IF(K977="",$G$10,$G$9)</f>
        <v>0.32779999999999998</v>
      </c>
      <c r="I977" s="426">
        <f t="shared" ref="I977:I986" ca="1" si="230">ROUND(F977*H977+F977,2)</f>
        <v>168.01</v>
      </c>
      <c r="J977" s="626">
        <f t="shared" ref="J977:J986" ca="1" si="231">ROUND(E977*I977,2)</f>
        <v>17073.16</v>
      </c>
      <c r="K977" s="603"/>
      <c r="L977" s="156" t="s">
        <v>54331</v>
      </c>
      <c r="M977" s="202"/>
      <c r="N977" s="22"/>
    </row>
    <row r="978" spans="1:22" s="39" customFormat="1" ht="36" outlineLevel="2" x14ac:dyDescent="0.25">
      <c r="A978" s="317" t="s">
        <v>54633</v>
      </c>
      <c r="B978" s="422" t="str">
        <f>VLOOKUP(C978,'SNP1.24+CHU192+DER12.23+FD1.24'!$A$2:$C$50000,2, FALSE)</f>
        <v>EXECUÇÃO DE PAVIMENTO COM APLICAÇÃO DE CONCRETO ASFÁLTICO, CAMADA DE ROLAMENTO - EXCLUSIVE CARGA E TRANSPORTE. AF_11/2019</v>
      </c>
      <c r="C978" s="38" t="s">
        <v>5467</v>
      </c>
      <c r="D978" s="623" t="str">
        <f>VLOOKUP(C978,'SNP1.24+CHU192+DER12.23+FD1.24'!$A$2:$D$50000,3, FALSE)</f>
        <v>M3</v>
      </c>
      <c r="E978" s="624">
        <f>'MCQ OUR'!E978</f>
        <v>11.291100000000002</v>
      </c>
      <c r="F978" s="625" t="str">
        <f>VLOOKUP(C978,'SNP1.24+CHU192+DER12.23+FD1.24'!$A$2:$D$50000,4, FALSE)</f>
        <v>1.437,88</v>
      </c>
      <c r="G978" s="424">
        <f t="shared" si="228"/>
        <v>16235.25</v>
      </c>
      <c r="H978" s="425">
        <f t="shared" ca="1" si="229"/>
        <v>0.32779999999999998</v>
      </c>
      <c r="I978" s="426">
        <f t="shared" ca="1" si="230"/>
        <v>1909.22</v>
      </c>
      <c r="J978" s="626">
        <f t="shared" ca="1" si="231"/>
        <v>21557.19</v>
      </c>
      <c r="K978" s="603"/>
      <c r="L978" s="156" t="s">
        <v>18721</v>
      </c>
      <c r="M978" s="202"/>
      <c r="N978" s="22"/>
    </row>
    <row r="979" spans="1:22" s="39" customFormat="1" ht="24" outlineLevel="2" x14ac:dyDescent="0.25">
      <c r="A979" s="317" t="s">
        <v>54634</v>
      </c>
      <c r="B979" s="422" t="str">
        <f>VLOOKUP(C979,'SNP1.24+CHU192+DER12.23+FD1.24'!$A$2:$C$50000,2, FALSE)</f>
        <v>CARGA DE MISTURA ASFÁLTICA EM CAMINHÃO BASCULANTE 10 M³ (UNIDADE: M3). AF_07/2020</v>
      </c>
      <c r="C979" s="38" t="s">
        <v>11399</v>
      </c>
      <c r="D979" s="623" t="str">
        <f>VLOOKUP(C979,'SNP1.24+CHU192+DER12.23+FD1.24'!$A$2:$D$50000,3, FALSE)</f>
        <v>M3</v>
      </c>
      <c r="E979" s="624">
        <f>'MCQ OUR'!E979</f>
        <v>11.291100000000002</v>
      </c>
      <c r="F979" s="625" t="str">
        <f>VLOOKUP(C979,'SNP1.24+CHU192+DER12.23+FD1.24'!$A$2:$D$50000,4, FALSE)</f>
        <v>9,12</v>
      </c>
      <c r="G979" s="424">
        <f t="shared" si="228"/>
        <v>102.97</v>
      </c>
      <c r="H979" s="425">
        <f t="shared" ca="1" si="229"/>
        <v>0.32779999999999998</v>
      </c>
      <c r="I979" s="426">
        <f t="shared" ca="1" si="230"/>
        <v>12.11</v>
      </c>
      <c r="J979" s="626">
        <f t="shared" ca="1" si="231"/>
        <v>136.74</v>
      </c>
      <c r="K979" s="603"/>
      <c r="L979" s="156" t="s">
        <v>16691</v>
      </c>
      <c r="M979" s="202"/>
      <c r="N979" s="22"/>
    </row>
    <row r="980" spans="1:22" s="39" customFormat="1" ht="45.6" customHeight="1" outlineLevel="2" x14ac:dyDescent="0.25">
      <c r="A980" s="317" t="s">
        <v>54635</v>
      </c>
      <c r="B980" s="422" t="str">
        <f>VLOOKUP(C980,'SNP1.24+CHU192+DER12.23+FD1.24'!$A$2:$C$50000,2, FALSE)</f>
        <v>TRANSPORTE COM CAMINHÃO TANQUE DE TRANSPORTE DE MATERIAL ASFÁLTICO DE 20000 L, EM VIA URBANA EM  REVESTIMENTO PRIMÁRIO (UNIDADE: TXKM). AF_07/2020</v>
      </c>
      <c r="C980" s="38" t="s">
        <v>11363</v>
      </c>
      <c r="D980" s="623" t="str">
        <f>VLOOKUP(C980,'SNP1.24+CHU192+DER12.23+FD1.24'!$A$2:$D$50000,3, FALSE)</f>
        <v>TXKM</v>
      </c>
      <c r="E980" s="624">
        <f>'MCQ OUR'!E980</f>
        <v>677.46600000000001</v>
      </c>
      <c r="F980" s="625" t="str">
        <f>VLOOKUP(C980,'SNP1.24+CHU192+DER12.23+FD1.24'!$A$2:$D$50000,4, FALSE)</f>
        <v>1,97</v>
      </c>
      <c r="G980" s="424">
        <f t="shared" si="228"/>
        <v>1334.61</v>
      </c>
      <c r="H980" s="425">
        <f t="shared" ca="1" si="229"/>
        <v>0.32779999999999998</v>
      </c>
      <c r="I980" s="426">
        <f t="shared" ca="1" si="230"/>
        <v>2.62</v>
      </c>
      <c r="J980" s="626">
        <f t="shared" ca="1" si="231"/>
        <v>1774.96</v>
      </c>
      <c r="K980" s="603"/>
      <c r="L980" s="156" t="s">
        <v>18723</v>
      </c>
      <c r="M980" s="202"/>
      <c r="N980" s="22"/>
    </row>
    <row r="981" spans="1:22" s="39" customFormat="1" ht="22.9" customHeight="1" outlineLevel="2" x14ac:dyDescent="0.25">
      <c r="A981" s="317" t="s">
        <v>54636</v>
      </c>
      <c r="B981" s="422" t="str">
        <f>VLOOKUP(C981,'SNP1.24+CHU192+DER12.23+FD1.24'!$A$2:$C$50000,2, FALSE)</f>
        <v>Imprimação betuminosa ligante</v>
      </c>
      <c r="C981" s="38" t="s">
        <v>36954</v>
      </c>
      <c r="D981" s="623" t="str">
        <f>VLOOKUP(C981,'SNP1.24+CHU192+DER12.23+FD1.24'!$A$2:$D$50000,3, FALSE)</f>
        <v>M2</v>
      </c>
      <c r="E981" s="624">
        <f>'MCQ OUR'!E981</f>
        <v>282.27750000000003</v>
      </c>
      <c r="F981" s="625">
        <f>VLOOKUP(C981,'SNP1.24+CHU192+DER12.23+FD1.24'!$A$2:$D$50000,4, FALSE)</f>
        <v>7.3</v>
      </c>
      <c r="G981" s="424">
        <f t="shared" si="228"/>
        <v>2060.63</v>
      </c>
      <c r="H981" s="425">
        <f t="shared" ca="1" si="229"/>
        <v>0.32779999999999998</v>
      </c>
      <c r="I981" s="426">
        <f t="shared" ca="1" si="230"/>
        <v>9.69</v>
      </c>
      <c r="J981" s="626">
        <f t="shared" ca="1" si="231"/>
        <v>2735.27</v>
      </c>
      <c r="K981" s="603"/>
      <c r="L981" s="156" t="s">
        <v>18722</v>
      </c>
      <c r="M981" s="202" t="s">
        <v>54947</v>
      </c>
      <c r="N981" s="323"/>
    </row>
    <row r="982" spans="1:22" s="39" customFormat="1" ht="60" customHeight="1" outlineLevel="2" x14ac:dyDescent="0.25">
      <c r="A982" s="317" t="s">
        <v>54637</v>
      </c>
      <c r="B982" s="422" t="str">
        <f>VLOOKUP(C982,'SNP1.24+CHU192+DER12.23+FD1.24'!$A$2:$C$50000,2, FALSE)</f>
        <v>PINTURA DE EIXO VIÁRIO SOBRE ASFALTO COM TINTA RETRORREFLETIVA A BASE DE RESINA ACRÍLICA COM MICROESFERAS DE VIDRO, APLICAÇÃO MECÂNICA COM DEMARCADORA AUTOPROPELIDA. AF_05/2021</v>
      </c>
      <c r="C982" s="38" t="s">
        <v>11098</v>
      </c>
      <c r="D982" s="623" t="str">
        <f>VLOOKUP(C982,'SNP1.24+CHU192+DER12.23+FD1.24'!$A$2:$D$50000,3, FALSE)</f>
        <v>M</v>
      </c>
      <c r="E982" s="624">
        <f>'MCQ OUR'!E982</f>
        <v>9.2550000000000008</v>
      </c>
      <c r="F982" s="625" t="str">
        <f>VLOOKUP(C982,'SNP1.24+CHU192+DER12.23+FD1.24'!$A$2:$D$50000,4, FALSE)</f>
        <v>5,86</v>
      </c>
      <c r="G982" s="424">
        <f t="shared" si="228"/>
        <v>54.23</v>
      </c>
      <c r="H982" s="425">
        <f t="shared" ca="1" si="229"/>
        <v>0.32779999999999998</v>
      </c>
      <c r="I982" s="426">
        <f t="shared" ca="1" si="230"/>
        <v>7.78</v>
      </c>
      <c r="J982" s="626">
        <f t="shared" ca="1" si="231"/>
        <v>72</v>
      </c>
      <c r="K982" s="603"/>
      <c r="L982" s="156" t="s">
        <v>18501</v>
      </c>
      <c r="M982" s="202"/>
      <c r="N982" s="22"/>
    </row>
    <row r="983" spans="1:22" s="39" customFormat="1" ht="48.6" customHeight="1" outlineLevel="2" x14ac:dyDescent="0.25">
      <c r="A983" s="317" t="s">
        <v>54638</v>
      </c>
      <c r="B983" s="422" t="str">
        <f>VLOOKUP(C983,'SNP1.24+CHU192+DER12.23+FD1.24'!$A$2:$C$50000,2, FALSE)</f>
        <v>PINTURA DE FAIXA DE PEDESTRE OU ZEBRADA TINTA RETRORREFLETIVA A BASE DE RESINA ACRÍLICA COM MICROESFERAS DE VIDRO, E = 30 CM, APLICAÇÃO MANUAL. AF_05/2021</v>
      </c>
      <c r="C983" s="38" t="s">
        <v>11096</v>
      </c>
      <c r="D983" s="623" t="str">
        <f>VLOOKUP(C983,'SNP1.24+CHU192+DER12.23+FD1.24'!$A$2:$D$50000,3, FALSE)</f>
        <v>M2</v>
      </c>
      <c r="E983" s="624">
        <f>'MCQ OUR'!E983</f>
        <v>9.2550000000000008</v>
      </c>
      <c r="F983" s="625" t="str">
        <f>VLOOKUP(C983,'SNP1.24+CHU192+DER12.23+FD1.24'!$A$2:$D$50000,4, FALSE)</f>
        <v>29,04</v>
      </c>
      <c r="G983" s="424">
        <f t="shared" si="228"/>
        <v>268.77</v>
      </c>
      <c r="H983" s="425">
        <f t="shared" ca="1" si="229"/>
        <v>0.32779999999999998</v>
      </c>
      <c r="I983" s="426">
        <f t="shared" ca="1" si="230"/>
        <v>38.56</v>
      </c>
      <c r="J983" s="626">
        <f t="shared" ca="1" si="231"/>
        <v>356.87</v>
      </c>
      <c r="K983" s="603"/>
      <c r="L983" s="156" t="s">
        <v>29440</v>
      </c>
      <c r="M983" s="202"/>
      <c r="N983" s="22"/>
    </row>
    <row r="984" spans="1:22" s="39" customFormat="1" ht="33.6" customHeight="1" outlineLevel="2" x14ac:dyDescent="0.25">
      <c r="A984" s="317" t="s">
        <v>54639</v>
      </c>
      <c r="B984" s="422" t="str">
        <f>VLOOKUP(C984,'SNP1.24+CHU192+DER12.23+FD1.24'!$A$2:$C$50000,2, FALSE)</f>
        <v xml:space="preserve">GUARDA CORPO METALICO DE PASSARELA H=0,90M, CONFORME PP-DE-C04/029.            </v>
      </c>
      <c r="C984" s="38" t="s">
        <v>45715</v>
      </c>
      <c r="D984" s="623" t="str">
        <f>VLOOKUP(C984,'SNP1.24+CHU192+DER12.23+FD1.24'!$A$2:$D$50000,3, FALSE)</f>
        <v>m</v>
      </c>
      <c r="E984" s="624">
        <f>'MCQ OUR'!E984</f>
        <v>33.6</v>
      </c>
      <c r="F984" s="625">
        <f>VLOOKUP(C984,'SNP1.24+CHU192+DER12.23+FD1.24'!$A$2:$D$50000,4, FALSE)/1.35</f>
        <v>1225.7777777777776</v>
      </c>
      <c r="G984" s="424">
        <f t="shared" si="228"/>
        <v>41186.129999999997</v>
      </c>
      <c r="H984" s="425">
        <f t="shared" ca="1" si="229"/>
        <v>0.32779999999999998</v>
      </c>
      <c r="I984" s="426">
        <f t="shared" ca="1" si="230"/>
        <v>1627.59</v>
      </c>
      <c r="J984" s="626">
        <f t="shared" ca="1" si="231"/>
        <v>54687.02</v>
      </c>
      <c r="K984" s="603"/>
      <c r="L984" s="156" t="s">
        <v>18520</v>
      </c>
      <c r="M984" s="202" t="s">
        <v>54946</v>
      </c>
      <c r="N984" s="22"/>
    </row>
    <row r="985" spans="1:22" s="39" customFormat="1" ht="20.45" customHeight="1" outlineLevel="2" x14ac:dyDescent="0.25">
      <c r="A985" s="317" t="s">
        <v>54709</v>
      </c>
      <c r="B985" s="422" t="str">
        <f>VLOOKUP(C985,'SNP1.24+CHU192+DER12.23+FD1.24'!$A$2:$C$50000,2, FALSE)</f>
        <v>PLANTIO DE GRAMA BATATAIS EM PLACAS. AF_05/2018</v>
      </c>
      <c r="C985" s="38" t="s">
        <v>6049</v>
      </c>
      <c r="D985" s="623" t="str">
        <f>VLOOKUP(C985,'SNP1.24+CHU192+DER12.23+FD1.24'!$A$2:$D$50000,3, FALSE)</f>
        <v>M2</v>
      </c>
      <c r="E985" s="624">
        <f>'MCQ OUR'!E985</f>
        <v>598.77</v>
      </c>
      <c r="F985" s="625" t="str">
        <f>VLOOKUP(C985,'SNP1.24+CHU192+DER12.23+FD1.24'!$A$2:$D$50000,4, FALSE)</f>
        <v>17,07</v>
      </c>
      <c r="G985" s="424">
        <f t="shared" si="228"/>
        <v>10221</v>
      </c>
      <c r="H985" s="425">
        <f t="shared" ca="1" si="229"/>
        <v>0.32779999999999998</v>
      </c>
      <c r="I985" s="426">
        <f t="shared" ca="1" si="230"/>
        <v>22.67</v>
      </c>
      <c r="J985" s="626">
        <f t="shared" ca="1" si="231"/>
        <v>13574.12</v>
      </c>
      <c r="K985" s="603"/>
      <c r="L985" s="156" t="s">
        <v>54336</v>
      </c>
      <c r="M985" s="202"/>
      <c r="N985" s="22"/>
    </row>
    <row r="986" spans="1:22" s="39" customFormat="1" ht="24" outlineLevel="2" x14ac:dyDescent="0.25">
      <c r="A986" s="317" t="s">
        <v>54710</v>
      </c>
      <c r="B986" s="422" t="str">
        <f>VLOOKUP(C986,'SNP1.24+CHU192+DER12.23+FD1.24'!$A$2:$C$50000,2, FALSE)</f>
        <v xml:space="preserve">ENROCAMENTO PEDRA ARRUMADA                                                     </v>
      </c>
      <c r="C986" s="38" t="s">
        <v>44901</v>
      </c>
      <c r="D986" s="623" t="str">
        <f>VLOOKUP(C986,'SNP1.24+CHU192+DER12.23+FD1.24'!$A$2:$D$50000,3, FALSE)</f>
        <v>m3</v>
      </c>
      <c r="E986" s="624">
        <f>'MCQ OUR'!E986</f>
        <v>200.71</v>
      </c>
      <c r="F986" s="625">
        <f>VLOOKUP(C986,'SNP1.24+CHU192+DER12.23+FD1.24'!$A$2:$D$50000,4, FALSE)/1.35</f>
        <v>274.48148148148147</v>
      </c>
      <c r="G986" s="424">
        <f t="shared" si="228"/>
        <v>55091.18</v>
      </c>
      <c r="H986" s="425">
        <f t="shared" ca="1" si="229"/>
        <v>0.32779999999999998</v>
      </c>
      <c r="I986" s="426">
        <f t="shared" ca="1" si="230"/>
        <v>364.46</v>
      </c>
      <c r="J986" s="626">
        <f t="shared" ca="1" si="231"/>
        <v>73150.77</v>
      </c>
      <c r="K986" s="603"/>
      <c r="L986" s="156" t="s">
        <v>54335</v>
      </c>
      <c r="M986" s="202" t="s">
        <v>54946</v>
      </c>
      <c r="N986" s="22"/>
    </row>
    <row r="987" spans="1:22" s="40" customFormat="1" ht="12.75" outlineLevel="1" thickBot="1" x14ac:dyDescent="0.25">
      <c r="A987" s="318"/>
      <c r="B987" s="10" t="s">
        <v>9</v>
      </c>
      <c r="C987" s="11"/>
      <c r="D987" s="12"/>
      <c r="E987" s="13"/>
      <c r="F987" s="13"/>
      <c r="G987" s="147">
        <f>SUM(G977:G986)</f>
        <v>139412.74</v>
      </c>
      <c r="H987" s="148"/>
      <c r="I987" s="149"/>
      <c r="J987" s="150">
        <f ca="1">SUM(J977:J986)</f>
        <v>185118.09999999998</v>
      </c>
      <c r="K987" s="185"/>
      <c r="L987" s="209"/>
      <c r="M987" s="204"/>
      <c r="N987" s="16"/>
      <c r="O987" s="39"/>
      <c r="P987" s="39"/>
      <c r="Q987" s="39"/>
      <c r="R987" s="39"/>
      <c r="S987" s="39"/>
      <c r="T987" s="39"/>
      <c r="U987" s="39"/>
      <c r="V987" s="39"/>
    </row>
    <row r="988" spans="1:22" s="34" customFormat="1" ht="18" customHeight="1" outlineLevel="1" x14ac:dyDescent="0.25">
      <c r="A988" s="316" t="s">
        <v>54640</v>
      </c>
      <c r="B988" s="176" t="s">
        <v>54359</v>
      </c>
      <c r="C988" s="37"/>
      <c r="D988" s="4"/>
      <c r="E988" s="5"/>
      <c r="F988" s="5"/>
      <c r="G988" s="5"/>
      <c r="H988" s="5"/>
      <c r="I988" s="5"/>
      <c r="J988" s="17"/>
      <c r="K988" s="36"/>
      <c r="L988" s="208"/>
      <c r="M988" s="111"/>
      <c r="N988" s="6"/>
      <c r="O988" s="39"/>
      <c r="P988" s="39"/>
      <c r="Q988" s="39"/>
      <c r="R988" s="39"/>
      <c r="S988" s="39"/>
      <c r="T988" s="39"/>
      <c r="U988" s="39"/>
      <c r="V988" s="39"/>
    </row>
    <row r="989" spans="1:22" s="39" customFormat="1" ht="36" outlineLevel="2" x14ac:dyDescent="0.25">
      <c r="A989" s="317" t="s">
        <v>54641</v>
      </c>
      <c r="B989" s="422" t="str">
        <f>VLOOKUP(C989,'SNP1.24+CHU192+DER12.23+FD1.24'!$A$2:$C$50000,2, FALSE)</f>
        <v xml:space="preserve">TUBO DE CONCRETO ARMADO PARA AGUAS PLUVIAIS, CLASSE PA-3, COM ENCAIXE PONTA E BOLSA, DIAMETRO NOMINAL DE 1500 MM                                                                                                                                                                                                                                                                                                                                                                                          </v>
      </c>
      <c r="C989" s="38">
        <v>12575</v>
      </c>
      <c r="D989" s="623" t="str">
        <f>VLOOKUP(C989,'SNP1.24+CHU192+DER12.23+FD1.24'!$A$2:$D$50000,3, FALSE)</f>
        <v xml:space="preserve">M     </v>
      </c>
      <c r="E989" s="624">
        <f>'MCQ OUR'!E989</f>
        <v>45</v>
      </c>
      <c r="F989" s="625" t="str">
        <f>VLOOKUP(C989,'SNP1.24+CHU192+DER12.23+FD1.24'!$A$2:$D$50000,4, FALSE)</f>
        <v>1.613,99</v>
      </c>
      <c r="G989" s="424">
        <f>ROUND(E989*F989,2)</f>
        <v>72629.55</v>
      </c>
      <c r="H989" s="425">
        <f ca="1">IF(K989="",$G$10,$G$9)</f>
        <v>0.32779999999999998</v>
      </c>
      <c r="I989" s="426">
        <f ca="1">ROUND(F989*H989+F989,2)</f>
        <v>2143.06</v>
      </c>
      <c r="J989" s="626">
        <f ca="1">ROUND(E989*I989,2)</f>
        <v>96437.7</v>
      </c>
      <c r="K989" s="603"/>
      <c r="L989" s="156" t="s">
        <v>54358</v>
      </c>
      <c r="M989" s="202"/>
      <c r="N989" s="22"/>
    </row>
    <row r="990" spans="1:22" s="40" customFormat="1" ht="13.15" customHeight="1" outlineLevel="1" thickBot="1" x14ac:dyDescent="0.25">
      <c r="A990" s="318"/>
      <c r="B990" s="10" t="s">
        <v>9</v>
      </c>
      <c r="C990" s="11"/>
      <c r="D990" s="12"/>
      <c r="E990" s="13"/>
      <c r="F990" s="13"/>
      <c r="G990" s="147">
        <f>SUBTOTAL(9,G989)</f>
        <v>72629.55</v>
      </c>
      <c r="H990" s="148"/>
      <c r="I990" s="149"/>
      <c r="J990" s="150">
        <f ca="1">SUBTOTAL(9,J989)</f>
        <v>96437.7</v>
      </c>
      <c r="K990" s="185"/>
      <c r="L990" s="209"/>
      <c r="M990" s="204"/>
      <c r="N990" s="16"/>
      <c r="O990" s="39"/>
      <c r="P990" s="39"/>
      <c r="Q990" s="39"/>
      <c r="R990" s="39"/>
      <c r="S990" s="39"/>
      <c r="T990" s="39"/>
      <c r="U990" s="39"/>
      <c r="V990" s="39"/>
    </row>
    <row r="991" spans="1:22" s="33" customFormat="1" ht="17.45" customHeight="1" thickBot="1" x14ac:dyDescent="0.3">
      <c r="A991" s="314" t="s">
        <v>18521</v>
      </c>
      <c r="B991" s="246" t="s">
        <v>54356</v>
      </c>
      <c r="C991" s="247"/>
      <c r="D991" s="248"/>
      <c r="E991" s="461"/>
      <c r="F991" s="248"/>
      <c r="G991" s="249">
        <f ca="1">G992+G1058+G1106</f>
        <v>2167992.91</v>
      </c>
      <c r="H991" s="248"/>
      <c r="I991" s="248"/>
      <c r="J991" s="250">
        <f ca="1">J992+J1058+J1106</f>
        <v>2766558.09</v>
      </c>
      <c r="K991" s="251"/>
      <c r="L991" s="252"/>
      <c r="M991" s="23"/>
      <c r="N991" s="15"/>
      <c r="O991" s="39"/>
      <c r="P991" s="39"/>
      <c r="Q991" s="39"/>
      <c r="R991" s="39"/>
      <c r="S991" s="39"/>
      <c r="T991" s="39"/>
      <c r="U991" s="39"/>
      <c r="V991" s="39"/>
    </row>
    <row r="992" spans="1:22" s="33" customFormat="1" ht="18" customHeight="1" thickBot="1" x14ac:dyDescent="0.3">
      <c r="A992" s="315">
        <v>1</v>
      </c>
      <c r="B992" s="23" t="s">
        <v>54360</v>
      </c>
      <c r="C992" s="29"/>
      <c r="D992" s="2"/>
      <c r="E992" s="462"/>
      <c r="F992" s="2"/>
      <c r="G992" s="30">
        <f ca="1">G998+G1006+G1010+G1017+G1020+G1024+G1027+G1033+G1039+G1047+G1057</f>
        <v>969988.2300000001</v>
      </c>
      <c r="H992" s="2"/>
      <c r="I992" s="2"/>
      <c r="J992" s="31">
        <f ca="1">J998+J1006+J1010+J1017+J1020+J1024+J1027+J1033+J1039+J1047+J1057</f>
        <v>1261611.9099999999</v>
      </c>
      <c r="K992" s="23"/>
      <c r="L992" s="23"/>
      <c r="M992" s="25"/>
      <c r="N992" s="3"/>
      <c r="O992" s="39"/>
      <c r="P992" s="39"/>
      <c r="Q992" s="39"/>
      <c r="R992" s="39"/>
      <c r="S992" s="39"/>
      <c r="T992" s="39"/>
      <c r="U992" s="39"/>
      <c r="V992" s="39"/>
    </row>
    <row r="993" spans="1:22" s="34" customFormat="1" outlineLevel="1" x14ac:dyDescent="0.25">
      <c r="A993" s="316" t="s">
        <v>6</v>
      </c>
      <c r="B993" s="36" t="s">
        <v>54362</v>
      </c>
      <c r="C993" s="37"/>
      <c r="D993" s="4"/>
      <c r="E993" s="5"/>
      <c r="F993" s="5"/>
      <c r="G993" s="5"/>
      <c r="H993" s="5"/>
      <c r="I993" s="5"/>
      <c r="J993" s="17"/>
      <c r="K993" s="36"/>
      <c r="L993" s="36"/>
      <c r="M993" s="26"/>
      <c r="N993" s="6"/>
      <c r="O993" s="39"/>
      <c r="P993" s="39"/>
      <c r="Q993" s="39"/>
      <c r="R993" s="39"/>
      <c r="S993" s="39"/>
      <c r="T993" s="39"/>
      <c r="U993" s="39"/>
      <c r="V993" s="39"/>
    </row>
    <row r="994" spans="1:22" s="39" customFormat="1" ht="36" outlineLevel="2" x14ac:dyDescent="0.25">
      <c r="A994" s="317" t="s">
        <v>24</v>
      </c>
      <c r="B994" s="422" t="str">
        <f>VLOOKUP(C994,'SNP1.24+CHU192+DER12.23+FD1.24'!$A$2:$C$50000,2, FALSE)</f>
        <v>LIMPEZA MECANIZADA DE CAMADA VEGETAL, VEGETAÇÃO E PEQUENAS ÁRVORES (DIÂMETRO DE TRONCO MENOR QUE 0,20 M), COM TRATOR DE ESTEIRAS.AF_05/2018</v>
      </c>
      <c r="C994" s="38" t="s">
        <v>6052</v>
      </c>
      <c r="D994" s="623" t="str">
        <f>VLOOKUP(C994,'SNP1.24+CHU192+DER12.23+FD1.24'!$A$2:$D$50000,3, FALSE)</f>
        <v>M2</v>
      </c>
      <c r="E994" s="624">
        <f>'MCQ OUR'!E994</f>
        <v>410.3</v>
      </c>
      <c r="F994" s="625" t="str">
        <f>VLOOKUP(C994,'SNP1.24+CHU192+DER12.23+FD1.24'!$A$2:$D$50000,4, FALSE)</f>
        <v>0,41</v>
      </c>
      <c r="G994" s="424">
        <f>ROUND(E994*F994,2)</f>
        <v>168.22</v>
      </c>
      <c r="H994" s="425">
        <f ca="1">IF(K994="",$G$10,$G$9)</f>
        <v>0.32779999999999998</v>
      </c>
      <c r="I994" s="426">
        <f ca="1">ROUND(F994*H994+F994,2)</f>
        <v>0.54</v>
      </c>
      <c r="J994" s="626">
        <f ca="1">ROUND(E994*I994,2)</f>
        <v>221.56</v>
      </c>
      <c r="K994" s="603"/>
      <c r="L994" s="151" t="s">
        <v>54375</v>
      </c>
      <c r="M994" s="387"/>
      <c r="N994" s="323"/>
    </row>
    <row r="995" spans="1:22" s="39" customFormat="1" ht="48" outlineLevel="2" x14ac:dyDescent="0.25">
      <c r="A995" s="317" t="s">
        <v>18522</v>
      </c>
      <c r="B995" s="422" t="str">
        <f>VLOOKUP(C995,'SNP1.24+CHU192+DER12.23+FD1.24'!$A$2:$C$50000,2, FALSE)</f>
        <v>CARGA, MANOBRA E DESCARGA DE ENTULHO EM CAMINHÃO BASCULANTE 10 M³ - CARGA COM ESCAVADEIRA HIDRÁULICA  (CAÇAMBA DE 0,80 M³ / 111 HP) E DESCARGA LIVRE (UNIDADE: M3). AF_07/2020</v>
      </c>
      <c r="C995" s="38" t="s">
        <v>11391</v>
      </c>
      <c r="D995" s="623" t="str">
        <f>VLOOKUP(C995,'SNP1.24+CHU192+DER12.23+FD1.24'!$A$2:$D$50000,3, FALSE)</f>
        <v>M3</v>
      </c>
      <c r="E995" s="624">
        <f>'MCQ OUR'!E995</f>
        <v>492.36</v>
      </c>
      <c r="F995" s="625" t="str">
        <f>VLOOKUP(C995,'SNP1.24+CHU192+DER12.23+FD1.24'!$A$2:$D$50000,4, FALSE)</f>
        <v>9,05</v>
      </c>
      <c r="G995" s="424">
        <f>ROUND(E995*F995,2)</f>
        <v>4455.8599999999997</v>
      </c>
      <c r="H995" s="425">
        <f ca="1">IF(K995="",$G$10,$G$9)</f>
        <v>0.32779999999999998</v>
      </c>
      <c r="I995" s="426">
        <f ca="1">ROUND(F995*H995+F995,2)</f>
        <v>12.02</v>
      </c>
      <c r="J995" s="626">
        <f ca="1">ROUND(E995*I995,2)</f>
        <v>5918.17</v>
      </c>
      <c r="K995" s="603"/>
      <c r="L995" s="151" t="s">
        <v>54376</v>
      </c>
      <c r="M995" s="387"/>
      <c r="N995" s="323"/>
    </row>
    <row r="996" spans="1:22" s="39" customFormat="1" ht="24" outlineLevel="2" x14ac:dyDescent="0.25">
      <c r="A996" s="317" t="s">
        <v>18523</v>
      </c>
      <c r="B996" s="422" t="str">
        <f>VLOOKUP(C996,'SNP1.24+CHU192+DER12.23+FD1.24'!$A$2:$C$50000,2, FALSE)</f>
        <v>TRANSPORTE COM CAMINHÃO BASCULANTE DE 10 M³, EM VIA URBANA EM LEITO NATURAL (UNIDADE: M3XKM). AF_07/2020</v>
      </c>
      <c r="C996" s="38" t="s">
        <v>6005</v>
      </c>
      <c r="D996" s="623" t="str">
        <f>VLOOKUP(C996,'SNP1.24+CHU192+DER12.23+FD1.24'!$A$2:$D$50000,3, FALSE)</f>
        <v>M3XKM</v>
      </c>
      <c r="E996" s="624">
        <f>'MCQ OUR'!E996</f>
        <v>4780.8156000000008</v>
      </c>
      <c r="F996" s="625" t="str">
        <f>VLOOKUP(C996,'SNP1.24+CHU192+DER12.23+FD1.24'!$A$2:$D$50000,4, FALSE)</f>
        <v>3,15</v>
      </c>
      <c r="G996" s="424">
        <f>ROUND(E996*F996,2)</f>
        <v>15059.57</v>
      </c>
      <c r="H996" s="425">
        <f ca="1">IF(K996="",$G$10,$G$9)</f>
        <v>0.32779999999999998</v>
      </c>
      <c r="I996" s="426">
        <f ca="1">ROUND(F996*H996+F996,2)</f>
        <v>4.18</v>
      </c>
      <c r="J996" s="626">
        <f ca="1">ROUND(E996*I996,2)</f>
        <v>19983.810000000001</v>
      </c>
      <c r="K996" s="603"/>
      <c r="L996" s="151" t="s">
        <v>29438</v>
      </c>
      <c r="M996" s="387"/>
      <c r="N996" s="323"/>
    </row>
    <row r="997" spans="1:22" s="39" customFormat="1" ht="24" outlineLevel="2" x14ac:dyDescent="0.25">
      <c r="A997" s="317" t="s">
        <v>18524</v>
      </c>
      <c r="B997" s="422" t="str">
        <f>VLOOKUP(C997,'SNP1.24+CHU192+DER12.23+FD1.24'!$A$2:$C$50000,2, FALSE)</f>
        <v>ESPALHAMENTO DE MATERIAL COM TRATOR DE ESTEIRAS. AF_11/2019</v>
      </c>
      <c r="C997" s="38" t="s">
        <v>7366</v>
      </c>
      <c r="D997" s="623" t="str">
        <f>VLOOKUP(C997,'SNP1.24+CHU192+DER12.23+FD1.24'!$A$2:$D$50000,3, FALSE)</f>
        <v>M3</v>
      </c>
      <c r="E997" s="624">
        <f>'MCQ OUR'!E997</f>
        <v>492.36</v>
      </c>
      <c r="F997" s="625" t="str">
        <f>VLOOKUP(C997,'SNP1.24+CHU192+DER12.23+FD1.24'!$A$2:$D$50000,4, FALSE)</f>
        <v>1,45</v>
      </c>
      <c r="G997" s="424">
        <f>ROUND(E997*F997,2)</f>
        <v>713.92</v>
      </c>
      <c r="H997" s="425">
        <f ca="1">IF(K997="",$G$10,$G$9)</f>
        <v>0.32779999999999998</v>
      </c>
      <c r="I997" s="426">
        <f ca="1">ROUND(F997*H997+F997,2)</f>
        <v>1.93</v>
      </c>
      <c r="J997" s="626">
        <f ca="1">ROUND(E997*I997,2)</f>
        <v>950.25</v>
      </c>
      <c r="K997" s="603"/>
      <c r="L997" s="151" t="s">
        <v>14599</v>
      </c>
      <c r="M997" s="387"/>
      <c r="N997" s="323"/>
    </row>
    <row r="998" spans="1:22" s="40" customFormat="1" outlineLevel="1" x14ac:dyDescent="0.2">
      <c r="A998" s="318"/>
      <c r="B998" s="10" t="s">
        <v>9</v>
      </c>
      <c r="C998" s="11"/>
      <c r="D998" s="12"/>
      <c r="E998" s="13"/>
      <c r="F998" s="13"/>
      <c r="G998" s="147">
        <f>SUM(G994:G997)</f>
        <v>20397.57</v>
      </c>
      <c r="H998" s="148"/>
      <c r="I998" s="149"/>
      <c r="J998" s="150">
        <f ca="1">SUM(J994:J997)</f>
        <v>27073.79</v>
      </c>
      <c r="K998" s="185"/>
      <c r="L998" s="10"/>
      <c r="M998" s="389"/>
      <c r="N998" s="14"/>
      <c r="O998" s="39"/>
      <c r="P998" s="39"/>
      <c r="Q998" s="39"/>
      <c r="R998" s="39"/>
      <c r="S998" s="39"/>
      <c r="T998" s="39"/>
      <c r="U998" s="39"/>
      <c r="V998" s="39"/>
    </row>
    <row r="999" spans="1:22" s="34" customFormat="1" outlineLevel="1" x14ac:dyDescent="0.25">
      <c r="A999" s="316" t="s">
        <v>1548</v>
      </c>
      <c r="B999" s="36" t="s">
        <v>54361</v>
      </c>
      <c r="C999" s="37"/>
      <c r="D999" s="4"/>
      <c r="E999" s="5"/>
      <c r="F999" s="5"/>
      <c r="G999" s="5"/>
      <c r="H999" s="5"/>
      <c r="I999" s="5"/>
      <c r="J999" s="17"/>
      <c r="K999" s="36"/>
      <c r="L999" s="36"/>
      <c r="M999" s="26"/>
      <c r="N999" s="6"/>
      <c r="O999" s="39"/>
      <c r="P999" s="39"/>
      <c r="Q999" s="39"/>
      <c r="R999" s="39"/>
      <c r="S999" s="39"/>
      <c r="T999" s="39"/>
      <c r="U999" s="39"/>
      <c r="V999" s="39"/>
    </row>
    <row r="1000" spans="1:22" s="39" customFormat="1" ht="36.6" customHeight="1" outlineLevel="2" x14ac:dyDescent="0.25">
      <c r="A1000" s="317" t="s">
        <v>1549</v>
      </c>
      <c r="B1000" s="422" t="str">
        <f>VLOOKUP(C1000,'SNP1.24+CHU192+DER12.23+FD1.24'!$A$2:$C$50000,2, FALSE)</f>
        <v>DEMOLIÇÃO DE TUBULACÕES EM GERAL INCLUINDO CONEXÕES, CAIXAS E RALOS</v>
      </c>
      <c r="C1000" s="38" t="s">
        <v>50394</v>
      </c>
      <c r="D1000" s="623" t="str">
        <f>VLOOKUP(C1000,'SNP1.24+CHU192+DER12.23+FD1.24'!$A$2:$D$50000,3, FALSE)</f>
        <v>M</v>
      </c>
      <c r="E1000" s="624">
        <f>'MCQ OUR'!E1000</f>
        <v>71.900000000000006</v>
      </c>
      <c r="F1000" s="625">
        <f>VLOOKUP(C1000,'SNP1.24+CHU192+DER12.23+FD1.24'!$A$2:$D$50000,4, FALSE)/1.195</f>
        <v>6.1506276150627608</v>
      </c>
      <c r="G1000" s="424">
        <f t="shared" ref="G1000:G1005" si="232">ROUND(E1000*F1000,2)</f>
        <v>442.23</v>
      </c>
      <c r="H1000" s="425">
        <f t="shared" ref="H1000:H1005" ca="1" si="233">IF(K1000="",$G$10,$G$9)</f>
        <v>0.32779999999999998</v>
      </c>
      <c r="I1000" s="426">
        <f t="shared" ref="I1000:I1005" ca="1" si="234">ROUND(F1000*H1000+F1000,2)</f>
        <v>8.17</v>
      </c>
      <c r="J1000" s="626">
        <f t="shared" ref="J1000:J1005" ca="1" si="235">ROUND(E1000*I1000,2)</f>
        <v>587.41999999999996</v>
      </c>
      <c r="K1000" s="603"/>
      <c r="L1000" s="156" t="s">
        <v>54383</v>
      </c>
      <c r="M1000" s="202" t="s">
        <v>54949</v>
      </c>
      <c r="N1000" s="22"/>
    </row>
    <row r="1001" spans="1:22" s="39" customFormat="1" ht="45.6" customHeight="1" outlineLevel="2" x14ac:dyDescent="0.25">
      <c r="A1001" s="317" t="s">
        <v>1550</v>
      </c>
      <c r="B1001" s="422" t="str">
        <f>VLOOKUP(C1001,'SNP1.24+CHU192+DER12.23+FD1.24'!$A$2:$C$50000,2, FALSE)</f>
        <v>DEMOLIÇÃO DE PISO DE CONCRETO SIMPLES, DE FORMA MECANIZADA COM MARTELETE, SEM REAPROVEITAMENTO. AF_09/2023</v>
      </c>
      <c r="C1001" s="38" t="s">
        <v>18422</v>
      </c>
      <c r="D1001" s="623" t="str">
        <f>VLOOKUP(C1001,'SNP1.24+CHU192+DER12.23+FD1.24'!$A$2:$D$50000,3, FALSE)</f>
        <v>M3</v>
      </c>
      <c r="E1001" s="624">
        <f>'MCQ OUR'!E1001</f>
        <v>1.1992</v>
      </c>
      <c r="F1001" s="625" t="str">
        <f>VLOOKUP(C1001,'SNP1.24+CHU192+DER12.23+FD1.24'!$A$2:$D$50000,4, FALSE)</f>
        <v>113,62</v>
      </c>
      <c r="G1001" s="424">
        <f t="shared" si="232"/>
        <v>136.25</v>
      </c>
      <c r="H1001" s="425">
        <f t="shared" ca="1" si="233"/>
        <v>0.32779999999999998</v>
      </c>
      <c r="I1001" s="426">
        <f t="shared" ca="1" si="234"/>
        <v>150.86000000000001</v>
      </c>
      <c r="J1001" s="626">
        <f t="shared" ca="1" si="235"/>
        <v>180.91</v>
      </c>
      <c r="K1001" s="603"/>
      <c r="L1001" s="151" t="s">
        <v>54337</v>
      </c>
      <c r="M1001" s="387"/>
      <c r="N1001" s="323"/>
    </row>
    <row r="1002" spans="1:22" s="39" customFormat="1" ht="48" outlineLevel="2" x14ac:dyDescent="0.25">
      <c r="A1002" s="317" t="s">
        <v>29419</v>
      </c>
      <c r="B1002" s="422" t="str">
        <f>VLOOKUP(C1002,'SNP1.24+CHU192+DER12.23+FD1.24'!$A$2:$C$50000,2, FALSE)</f>
        <v>CARGA, MANOBRA E DESCARGA DE ENTULHO EM CAMINHÃO BASCULANTE 10 M³ - CARGA COM ESCAVADEIRA HIDRÁULICA  (CAÇAMBA DE 0,80 M³ / 111 HP) E DESCARGA LIVRE (UNIDADE: M3). AF_07/2020</v>
      </c>
      <c r="C1002" s="38" t="s">
        <v>11391</v>
      </c>
      <c r="D1002" s="623" t="str">
        <f>VLOOKUP(C1002,'SNP1.24+CHU192+DER12.23+FD1.24'!$A$2:$D$50000,3, FALSE)</f>
        <v>M3</v>
      </c>
      <c r="E1002" s="624">
        <f>'MCQ OUR'!E1002</f>
        <v>23.635290155724402</v>
      </c>
      <c r="F1002" s="625" t="str">
        <f>VLOOKUP(C1002,'SNP1.24+CHU192+DER12.23+FD1.24'!$A$2:$D$50000,4, FALSE)</f>
        <v>9,05</v>
      </c>
      <c r="G1002" s="424">
        <f t="shared" si="232"/>
        <v>213.9</v>
      </c>
      <c r="H1002" s="425">
        <f t="shared" ca="1" si="233"/>
        <v>0.32779999999999998</v>
      </c>
      <c r="I1002" s="426">
        <f t="shared" ca="1" si="234"/>
        <v>12.02</v>
      </c>
      <c r="J1002" s="626">
        <f t="shared" ca="1" si="235"/>
        <v>284.10000000000002</v>
      </c>
      <c r="K1002" s="603"/>
      <c r="L1002" s="151" t="s">
        <v>54381</v>
      </c>
      <c r="M1002" s="387"/>
      <c r="N1002" s="323"/>
    </row>
    <row r="1003" spans="1:22" s="39" customFormat="1" ht="24" outlineLevel="2" x14ac:dyDescent="0.25">
      <c r="A1003" s="317" t="s">
        <v>29420</v>
      </c>
      <c r="B1003" s="422" t="str">
        <f>VLOOKUP(C1003,'SNP1.24+CHU192+DER12.23+FD1.24'!$A$2:$C$50000,2, FALSE)</f>
        <v>TRANSPORTE COM CAMINHÃO BASCULANTE DE 10 M³, EM VIA URBANA EM LEITO NATURAL (UNIDADE: M3XKM). AF_07/2020</v>
      </c>
      <c r="C1003" s="38" t="s">
        <v>6005</v>
      </c>
      <c r="D1003" s="623" t="str">
        <f>VLOOKUP(C1003,'SNP1.24+CHU192+DER12.23+FD1.24'!$A$2:$D$50000,3, FALSE)</f>
        <v>M3XKM</v>
      </c>
      <c r="E1003" s="624">
        <f>'MCQ OUR'!E1003</f>
        <v>229.49866741208396</v>
      </c>
      <c r="F1003" s="625" t="str">
        <f>VLOOKUP(C1003,'SNP1.24+CHU192+DER12.23+FD1.24'!$A$2:$D$50000,4, FALSE)</f>
        <v>3,15</v>
      </c>
      <c r="G1003" s="424">
        <f t="shared" si="232"/>
        <v>722.92</v>
      </c>
      <c r="H1003" s="425">
        <f t="shared" ca="1" si="233"/>
        <v>0.32779999999999998</v>
      </c>
      <c r="I1003" s="426">
        <f t="shared" ca="1" si="234"/>
        <v>4.18</v>
      </c>
      <c r="J1003" s="626">
        <f t="shared" ca="1" si="235"/>
        <v>959.3</v>
      </c>
      <c r="K1003" s="603"/>
      <c r="L1003" s="151" t="s">
        <v>54340</v>
      </c>
      <c r="M1003" s="387"/>
      <c r="N1003" s="323"/>
    </row>
    <row r="1004" spans="1:22" s="39" customFormat="1" ht="24" outlineLevel="2" x14ac:dyDescent="0.25">
      <c r="A1004" s="317" t="s">
        <v>29421</v>
      </c>
      <c r="B1004" s="422" t="str">
        <f>VLOOKUP(C1004,'SNP1.24+CHU192+DER12.23+FD1.24'!$A$2:$C$50000,2, FALSE)</f>
        <v>ESPALHAMENTO DE MATERIAL COM TRATOR DE ESTEIRAS. AF_11/2019</v>
      </c>
      <c r="C1004" s="38" t="s">
        <v>7366</v>
      </c>
      <c r="D1004" s="623" t="str">
        <f>VLOOKUP(C1004,'SNP1.24+CHU192+DER12.23+FD1.24'!$A$2:$D$50000,3, FALSE)</f>
        <v>M3</v>
      </c>
      <c r="E1004" s="624">
        <f>'MCQ OUR'!E1004</f>
        <v>23.635290155724402</v>
      </c>
      <c r="F1004" s="625" t="str">
        <f>VLOOKUP(C1004,'SNP1.24+CHU192+DER12.23+FD1.24'!$A$2:$D$50000,4, FALSE)</f>
        <v>1,45</v>
      </c>
      <c r="G1004" s="424">
        <f t="shared" si="232"/>
        <v>34.270000000000003</v>
      </c>
      <c r="H1004" s="425">
        <f t="shared" ca="1" si="233"/>
        <v>0.32779999999999998</v>
      </c>
      <c r="I1004" s="426">
        <f t="shared" ca="1" si="234"/>
        <v>1.93</v>
      </c>
      <c r="J1004" s="626">
        <f t="shared" ca="1" si="235"/>
        <v>45.62</v>
      </c>
      <c r="K1004" s="603"/>
      <c r="L1004" s="151" t="s">
        <v>14599</v>
      </c>
      <c r="M1004" s="387"/>
      <c r="N1004" s="323"/>
    </row>
    <row r="1005" spans="1:22" s="39" customFormat="1" ht="36.6" customHeight="1" outlineLevel="2" x14ac:dyDescent="0.25">
      <c r="A1005" s="317" t="s">
        <v>54339</v>
      </c>
      <c r="B1005" s="422" t="str">
        <f>VLOOKUP(C1005,'SNP1.24+CHU192+DER12.23+FD1.24'!$A$2:$C$50000,2, FALSE)</f>
        <v>EXECUÇÃO DE PASSEIO (CALÇADA) OU PISO DE CONCRETO COM CONCRETO MOLDADO IN LOCO, USINADO C20, ACABAMENTO CONVENCIONAL, NÃO ARMADO. AF_08/2022</v>
      </c>
      <c r="C1005" s="38" t="s">
        <v>5551</v>
      </c>
      <c r="D1005" s="623" t="str">
        <f>VLOOKUP(C1005,'SNP1.24+CHU192+DER12.23+FD1.24'!$A$2:$D$50000,3, FALSE)</f>
        <v>M3</v>
      </c>
      <c r="E1005" s="624">
        <f>'MCQ OUR'!E1005</f>
        <v>1.1992</v>
      </c>
      <c r="F1005" s="625" t="str">
        <f>VLOOKUP(C1005,'SNP1.24+CHU192+DER12.23+FD1.24'!$A$2:$D$50000,4, FALSE)</f>
        <v>655,57</v>
      </c>
      <c r="G1005" s="424">
        <f t="shared" si="232"/>
        <v>786.16</v>
      </c>
      <c r="H1005" s="425">
        <f t="shared" ca="1" si="233"/>
        <v>0.32779999999999998</v>
      </c>
      <c r="I1005" s="426">
        <f t="shared" ca="1" si="234"/>
        <v>870.47</v>
      </c>
      <c r="J1005" s="626">
        <f t="shared" ca="1" si="235"/>
        <v>1043.8699999999999</v>
      </c>
      <c r="K1005" s="603"/>
      <c r="L1005" s="151" t="s">
        <v>54338</v>
      </c>
      <c r="M1005" s="387"/>
      <c r="N1005" s="323"/>
    </row>
    <row r="1006" spans="1:22" s="40" customFormat="1" ht="12.75" outlineLevel="1" thickBot="1" x14ac:dyDescent="0.25">
      <c r="A1006" s="318"/>
      <c r="B1006" s="10" t="s">
        <v>9</v>
      </c>
      <c r="C1006" s="11"/>
      <c r="D1006" s="12"/>
      <c r="E1006" s="13"/>
      <c r="F1006" s="13"/>
      <c r="G1006" s="147">
        <f>SUM(G1000:G1005)</f>
        <v>2335.73</v>
      </c>
      <c r="H1006" s="148"/>
      <c r="I1006" s="149"/>
      <c r="J1006" s="150">
        <f ca="1">SUM(J1000:J1005)</f>
        <v>3101.22</v>
      </c>
      <c r="K1006" s="185"/>
      <c r="L1006" s="10"/>
      <c r="M1006" s="391"/>
      <c r="N1006" s="16"/>
      <c r="O1006" s="39"/>
      <c r="P1006" s="39"/>
      <c r="Q1006" s="39"/>
      <c r="R1006" s="39"/>
      <c r="S1006" s="39"/>
      <c r="T1006" s="39"/>
      <c r="U1006" s="39"/>
      <c r="V1006" s="39"/>
    </row>
    <row r="1007" spans="1:22" s="34" customFormat="1" outlineLevel="1" x14ac:dyDescent="0.25">
      <c r="A1007" s="319" t="s">
        <v>16686</v>
      </c>
      <c r="B1007" s="145" t="s">
        <v>18516</v>
      </c>
      <c r="C1007" s="628"/>
      <c r="D1007" s="629"/>
      <c r="E1007" s="146"/>
      <c r="F1007" s="146"/>
      <c r="G1007" s="5"/>
      <c r="H1007" s="5"/>
      <c r="I1007" s="5"/>
      <c r="J1007" s="17"/>
      <c r="K1007" s="145"/>
      <c r="L1007" s="145"/>
      <c r="M1007" s="26"/>
      <c r="N1007" s="6"/>
      <c r="O1007" s="39"/>
      <c r="P1007" s="39"/>
      <c r="Q1007" s="39"/>
      <c r="R1007" s="39"/>
      <c r="S1007" s="39"/>
      <c r="T1007" s="39"/>
      <c r="U1007" s="39"/>
      <c r="V1007" s="39"/>
    </row>
    <row r="1008" spans="1:22" s="39" customFormat="1" ht="23.45" customHeight="1" outlineLevel="2" x14ac:dyDescent="0.25">
      <c r="A1008" s="317" t="s">
        <v>16687</v>
      </c>
      <c r="B1008" s="422" t="str">
        <f>VLOOKUP(C1008,'SNP1.24+CHU192+DER12.23+FD1.24'!$A$2:$C$50000,2, FALSE)</f>
        <v>LOCAÇÃO DE REDE DE ÁGUA OU ESGOTO. AF_10/2018</v>
      </c>
      <c r="C1008" s="38" t="s">
        <v>6001</v>
      </c>
      <c r="D1008" s="623" t="str">
        <f>VLOOKUP(C1008,'SNP1.24+CHU192+DER12.23+FD1.24'!$A$2:$D$50000,3, FALSE)</f>
        <v>M</v>
      </c>
      <c r="E1008" s="624">
        <f>'MCQ OUR'!E1008</f>
        <v>261.37</v>
      </c>
      <c r="F1008" s="625" t="str">
        <f>VLOOKUP(C1008,'SNP1.24+CHU192+DER12.23+FD1.24'!$A$2:$D$50000,4, FALSE)</f>
        <v>5,75</v>
      </c>
      <c r="G1008" s="424">
        <f>ROUND(E1008*F1008,2)</f>
        <v>1502.88</v>
      </c>
      <c r="H1008" s="425">
        <f ca="1">IF(K1008="",$G$10,$G$9)</f>
        <v>0.32779999999999998</v>
      </c>
      <c r="I1008" s="426">
        <f ca="1">ROUND(F1008*H1008+F1008,2)</f>
        <v>7.63</v>
      </c>
      <c r="J1008" s="626">
        <f ca="1">ROUND(E1008*I1008,2)</f>
        <v>1994.25</v>
      </c>
      <c r="K1008" s="603"/>
      <c r="L1008" s="151" t="s">
        <v>54390</v>
      </c>
      <c r="M1008" s="387"/>
      <c r="N1008" s="392"/>
    </row>
    <row r="1009" spans="1:22" s="39" customFormat="1" ht="24" customHeight="1" outlineLevel="2" x14ac:dyDescent="0.25">
      <c r="A1009" s="317" t="s">
        <v>16688</v>
      </c>
      <c r="B1009" s="422" t="str">
        <f>VLOOKUP(C1009,'SNP1.24+CHU192+DER12.23+FD1.24'!$A$2:$C$50000,2, FALSE)</f>
        <v xml:space="preserve">PAREDE ENSECADEIRA C/PRANCHA-ESP.0,075M                                        </v>
      </c>
      <c r="C1009" s="38" t="s">
        <v>45196</v>
      </c>
      <c r="D1009" s="623" t="str">
        <f>VLOOKUP(C1009,'SNP1.24+CHU192+DER12.23+FD1.24'!$A$2:$D$50000,3, FALSE)</f>
        <v>m2</v>
      </c>
      <c r="E1009" s="624">
        <f>'MCQ OUR'!E1009</f>
        <v>71.66</v>
      </c>
      <c r="F1009" s="625">
        <f>VLOOKUP(C1009,'SNP1.24+CHU192+DER12.23+FD1.24'!$A$2:$D$50000,4, FALSE)/1.35</f>
        <v>552.68148148148146</v>
      </c>
      <c r="G1009" s="424">
        <f>ROUND(E1009*F1009,2)</f>
        <v>39605.15</v>
      </c>
      <c r="H1009" s="425">
        <f ca="1">IF(K1009="",$G$10,$G$9)</f>
        <v>0.32779999999999998</v>
      </c>
      <c r="I1009" s="426">
        <f ca="1">ROUND(F1009*H1009+F1009,2)</f>
        <v>733.85</v>
      </c>
      <c r="J1009" s="626">
        <f ca="1">ROUND(E1009*I1009,2)</f>
        <v>52587.69</v>
      </c>
      <c r="K1009" s="603"/>
      <c r="L1009" s="151" t="s">
        <v>54341</v>
      </c>
      <c r="M1009" s="202" t="s">
        <v>54946</v>
      </c>
      <c r="N1009" s="394"/>
    </row>
    <row r="1010" spans="1:22" s="40" customFormat="1" ht="12.75" outlineLevel="1" thickBot="1" x14ac:dyDescent="0.25">
      <c r="A1010" s="318"/>
      <c r="B1010" s="10" t="s">
        <v>9</v>
      </c>
      <c r="C1010" s="11"/>
      <c r="D1010" s="12"/>
      <c r="E1010" s="13"/>
      <c r="F1010" s="13"/>
      <c r="G1010" s="147">
        <f>SUM(G1008:G1009)</f>
        <v>41108.03</v>
      </c>
      <c r="H1010" s="148"/>
      <c r="I1010" s="149"/>
      <c r="J1010" s="150">
        <f ca="1">SUM(J1008:J1009)</f>
        <v>54581.94</v>
      </c>
      <c r="K1010" s="185"/>
      <c r="L1010" s="10"/>
      <c r="M1010" s="391"/>
      <c r="N1010" s="16"/>
      <c r="O1010" s="39"/>
      <c r="P1010" s="39"/>
      <c r="Q1010" s="39"/>
      <c r="R1010" s="39"/>
      <c r="S1010" s="39"/>
      <c r="T1010" s="39"/>
      <c r="U1010" s="39"/>
      <c r="V1010" s="39"/>
    </row>
    <row r="1011" spans="1:22" s="34" customFormat="1" outlineLevel="1" x14ac:dyDescent="0.25">
      <c r="A1011" s="319" t="s">
        <v>18526</v>
      </c>
      <c r="B1011" s="145" t="s">
        <v>54342</v>
      </c>
      <c r="C1011" s="628"/>
      <c r="D1011" s="629"/>
      <c r="E1011" s="146"/>
      <c r="F1011" s="146"/>
      <c r="G1011" s="5"/>
      <c r="H1011" s="5"/>
      <c r="I1011" s="5"/>
      <c r="J1011" s="17"/>
      <c r="K1011" s="145"/>
      <c r="L1011" s="145"/>
      <c r="M1011" s="26"/>
      <c r="N1011" s="6"/>
      <c r="O1011" s="39"/>
      <c r="P1011" s="39"/>
      <c r="Q1011" s="39"/>
      <c r="R1011" s="39"/>
      <c r="S1011" s="39"/>
      <c r="T1011" s="39"/>
      <c r="U1011" s="39"/>
      <c r="V1011" s="39"/>
    </row>
    <row r="1012" spans="1:22" s="39" customFormat="1" ht="70.150000000000006" customHeight="1" outlineLevel="2" x14ac:dyDescent="0.25">
      <c r="A1012" s="317" t="s">
        <v>18527</v>
      </c>
      <c r="B1012" s="422" t="str">
        <f>VLOOKUP(C1012,'SNP1.24+CHU192+DER12.23+FD1.24'!$A$2:$C$50000,2, FALSE)</f>
        <v>ESCAVAÇÃO MECANIZADA DE VALA COM PROFUNDIDADE MAIOR QUE 1,5 M ATÉ 3,0 M (MÉDIA MONTANTE E JUSANTE/UMA COMPOSIÇÃO POR TRECHO), RETROESCAV. (0,26 M3), LARGURA MENOR QUE 0,8 M, EM SOLO DE 1A CATEGORIA, LOCAIS COM BAIXO NÍVEL DE INTERFERÊNCIA. AF_02/2021</v>
      </c>
      <c r="C1012" s="38" t="s">
        <v>5371</v>
      </c>
      <c r="D1012" s="623" t="str">
        <f>VLOOKUP(C1012,'SNP1.24+CHU192+DER12.23+FD1.24'!$A$2:$D$50000,3, FALSE)</f>
        <v>M3</v>
      </c>
      <c r="E1012" s="624">
        <f>'MCQ OUR'!E1012</f>
        <v>443.928</v>
      </c>
      <c r="F1012" s="625" t="str">
        <f>VLOOKUP(C1012,'SNP1.24+CHU192+DER12.23+FD1.24'!$A$2:$D$50000,4, FALSE)</f>
        <v>7,49</v>
      </c>
      <c r="G1012" s="424">
        <f>ROUND(E1012*F1012,2)</f>
        <v>3325.02</v>
      </c>
      <c r="H1012" s="425">
        <f ca="1">IF(K1012="",$G$10,$G$9)</f>
        <v>0.32779999999999998</v>
      </c>
      <c r="I1012" s="426">
        <f ca="1">ROUND(F1012*H1012+F1012,2)</f>
        <v>9.9499999999999993</v>
      </c>
      <c r="J1012" s="626">
        <f ca="1">ROUND(E1012*I1012,2)</f>
        <v>4417.08</v>
      </c>
      <c r="K1012" s="603"/>
      <c r="L1012" s="151" t="s">
        <v>54377</v>
      </c>
      <c r="M1012" s="387"/>
      <c r="N1012" s="392"/>
    </row>
    <row r="1013" spans="1:22" s="39" customFormat="1" ht="60" outlineLevel="2" x14ac:dyDescent="0.25">
      <c r="A1013" s="317" t="s">
        <v>18528</v>
      </c>
      <c r="B1013" s="422" t="str">
        <f>VLOOKUP(C1013,'SNP1.24+CHU192+DER12.23+FD1.24'!$A$2:$C$50000,2, FALSE)</f>
        <v>REATERRO MECANIZADO DE VALA COM ESCAVADEIRA HIDRÁULICA (CAPACIDADE DA CAÇAMBA: 0,8 M³/POTÊNCIA: 111 HP), LARGURA ATÉ 1,5 M, PROFUNDIDADE DE 1,5 A 3,0 M, COM SOLO (SEM SUBSTITUIÇÃO) DE 1ª CATEGORIA, COM COMPACTADOR DE SOLOS DE PERCUSSÃO. AF_08/2023</v>
      </c>
      <c r="C1013" s="38" t="s">
        <v>5389</v>
      </c>
      <c r="D1013" s="623" t="str">
        <f>VLOOKUP(C1013,'SNP1.24+CHU192+DER12.23+FD1.24'!$A$2:$D$50000,3, FALSE)</f>
        <v>M3</v>
      </c>
      <c r="E1013" s="624">
        <f>'MCQ OUR'!E1013</f>
        <v>416.01996482552613</v>
      </c>
      <c r="F1013" s="625" t="str">
        <f>VLOOKUP(C1013,'SNP1.24+CHU192+DER12.23+FD1.24'!$A$2:$D$50000,4, FALSE)</f>
        <v>20,34</v>
      </c>
      <c r="G1013" s="424">
        <f>ROUND(E1013*F1013,2)</f>
        <v>8461.85</v>
      </c>
      <c r="H1013" s="425">
        <f ca="1">IF(K1013="",$G$10,$G$9)</f>
        <v>0.32779999999999998</v>
      </c>
      <c r="I1013" s="426">
        <f ca="1">ROUND(F1013*H1013+F1013,2)</f>
        <v>27.01</v>
      </c>
      <c r="J1013" s="626">
        <f ca="1">ROUND(E1013*I1013,2)</f>
        <v>11236.7</v>
      </c>
      <c r="K1013" s="603"/>
      <c r="L1013" s="151" t="s">
        <v>54343</v>
      </c>
      <c r="M1013" s="387"/>
      <c r="N1013" s="392"/>
    </row>
    <row r="1014" spans="1:22" s="39" customFormat="1" ht="51" customHeight="1" outlineLevel="2" x14ac:dyDescent="0.25">
      <c r="A1014" s="317" t="s">
        <v>18529</v>
      </c>
      <c r="B1014" s="422" t="str">
        <f>VLOOKUP(C1014,'SNP1.24+CHU192+DER12.23+FD1.24'!$A$2:$C$50000,2, FALSE)</f>
        <v>CARGA, MANOBRA E DESCARGA DE SOLOS E MATERIAIS GRANULARES EM CAMINHÃO BASCULANTE 6 M³ - CARGA COM ESCAVADEIRA HIDRÁULICA (CAÇAMBA DE 1,20 M³ / 155 HP) E DESCARGA LIVRE (UNIDADE: M3). AF_07/2020</v>
      </c>
      <c r="C1014" s="38" t="s">
        <v>11381</v>
      </c>
      <c r="D1014" s="623" t="str">
        <f>VLOOKUP(C1014,'SNP1.24+CHU192+DER12.23+FD1.24'!$A$2:$D$50000,3, FALSE)</f>
        <v>M3</v>
      </c>
      <c r="E1014" s="624">
        <f>'MCQ OUR'!E1014</f>
        <v>34.885043968092333</v>
      </c>
      <c r="F1014" s="625" t="str">
        <f>VLOOKUP(C1014,'SNP1.24+CHU192+DER12.23+FD1.24'!$A$2:$D$50000,4, FALSE)</f>
        <v>7,79</v>
      </c>
      <c r="G1014" s="424">
        <f>ROUND(E1014*F1014,2)</f>
        <v>271.75</v>
      </c>
      <c r="H1014" s="425">
        <f ca="1">IF(K1014="",$G$10,$G$9)</f>
        <v>0.32779999999999998</v>
      </c>
      <c r="I1014" s="426">
        <f ca="1">ROUND(F1014*H1014+F1014,2)</f>
        <v>10.34</v>
      </c>
      <c r="J1014" s="626">
        <f ca="1">ROUND(E1014*I1014,2)</f>
        <v>360.71</v>
      </c>
      <c r="K1014" s="603"/>
      <c r="L1014" s="151" t="s">
        <v>54344</v>
      </c>
      <c r="M1014" s="393"/>
      <c r="N1014" s="394"/>
    </row>
    <row r="1015" spans="1:22" s="39" customFormat="1" ht="28.9" customHeight="1" outlineLevel="2" x14ac:dyDescent="0.25">
      <c r="A1015" s="317" t="s">
        <v>18530</v>
      </c>
      <c r="B1015" s="422" t="str">
        <f>VLOOKUP(C1015,'SNP1.24+CHU192+DER12.23+FD1.24'!$A$2:$C$50000,2, FALSE)</f>
        <v>TRANSPORTE COM CAMINHÃO BASCULANTE DE 10 M³, EM VIA URBANA EM LEITO NATURAL (UNIDADE: M3XKM). AF_07/2020</v>
      </c>
      <c r="C1015" s="38" t="s">
        <v>6005</v>
      </c>
      <c r="D1015" s="623" t="str">
        <f>VLOOKUP(C1015,'SNP1.24+CHU192+DER12.23+FD1.24'!$A$2:$D$50000,3, FALSE)</f>
        <v>M3XKM</v>
      </c>
      <c r="E1015" s="624">
        <f>'MCQ OUR'!E1015</f>
        <v>338.73377693017659</v>
      </c>
      <c r="F1015" s="625" t="str">
        <f>VLOOKUP(C1015,'SNP1.24+CHU192+DER12.23+FD1.24'!$A$2:$D$50000,4, FALSE)</f>
        <v>3,15</v>
      </c>
      <c r="G1015" s="424">
        <f>ROUND(E1015*F1015,2)</f>
        <v>1067.01</v>
      </c>
      <c r="H1015" s="425">
        <f ca="1">IF(K1015="",$G$10,$G$9)</f>
        <v>0.32779999999999998</v>
      </c>
      <c r="I1015" s="426">
        <f ca="1">ROUND(F1015*H1015+F1015,2)</f>
        <v>4.18</v>
      </c>
      <c r="J1015" s="626">
        <f ca="1">ROUND(E1015*I1015,2)</f>
        <v>1415.91</v>
      </c>
      <c r="K1015" s="603"/>
      <c r="L1015" s="151" t="s">
        <v>54340</v>
      </c>
      <c r="M1015" s="387"/>
      <c r="N1015" s="392"/>
    </row>
    <row r="1016" spans="1:22" s="39" customFormat="1" ht="23.45" customHeight="1" outlineLevel="2" x14ac:dyDescent="0.25">
      <c r="A1016" s="317" t="s">
        <v>18531</v>
      </c>
      <c r="B1016" s="422" t="str">
        <f>VLOOKUP(C1016,'SNP1.24+CHU192+DER12.23+FD1.24'!$A$2:$C$50000,2, FALSE)</f>
        <v>ESPALHAMENTO DE MATERIAL COM TRATOR DE ESTEIRAS. AF_11/2019</v>
      </c>
      <c r="C1016" s="38" t="s">
        <v>7366</v>
      </c>
      <c r="D1016" s="623" t="str">
        <f>VLOOKUP(C1016,'SNP1.24+CHU192+DER12.23+FD1.24'!$A$2:$D$50000,3, FALSE)</f>
        <v>M3</v>
      </c>
      <c r="E1016" s="624">
        <f>'MCQ OUR'!E1016</f>
        <v>34.885043968092333</v>
      </c>
      <c r="F1016" s="625" t="str">
        <f>VLOOKUP(C1016,'SNP1.24+CHU192+DER12.23+FD1.24'!$A$2:$D$50000,4, FALSE)</f>
        <v>1,45</v>
      </c>
      <c r="G1016" s="424">
        <f>ROUND(E1016*F1016,2)</f>
        <v>50.58</v>
      </c>
      <c r="H1016" s="425">
        <f ca="1">IF(K1016="",$G$10,$G$9)</f>
        <v>0.32779999999999998</v>
      </c>
      <c r="I1016" s="426">
        <f ca="1">ROUND(F1016*H1016+F1016,2)</f>
        <v>1.93</v>
      </c>
      <c r="J1016" s="626">
        <f ca="1">ROUND(E1016*I1016,2)</f>
        <v>67.33</v>
      </c>
      <c r="K1016" s="603"/>
      <c r="L1016" s="151" t="s">
        <v>14599</v>
      </c>
      <c r="M1016" s="387"/>
      <c r="N1016" s="392"/>
    </row>
    <row r="1017" spans="1:22" s="40" customFormat="1" outlineLevel="1" x14ac:dyDescent="0.2">
      <c r="A1017" s="318"/>
      <c r="B1017" s="10" t="s">
        <v>9</v>
      </c>
      <c r="C1017" s="11"/>
      <c r="D1017" s="12"/>
      <c r="E1017" s="13"/>
      <c r="F1017" s="13"/>
      <c r="G1017" s="147">
        <f>SUM(G1012:G1016)</f>
        <v>13176.210000000001</v>
      </c>
      <c r="H1017" s="148"/>
      <c r="I1017" s="149"/>
      <c r="J1017" s="150">
        <f ca="1">SUM(J1012:J1016)</f>
        <v>17497.730000000003</v>
      </c>
      <c r="K1017" s="185"/>
      <c r="L1017" s="10"/>
      <c r="M1017" s="389"/>
      <c r="N1017" s="14"/>
      <c r="O1017" s="39"/>
      <c r="P1017" s="39"/>
      <c r="Q1017" s="39"/>
      <c r="R1017" s="39"/>
      <c r="S1017" s="39"/>
      <c r="T1017" s="39"/>
      <c r="U1017" s="39"/>
      <c r="V1017" s="39"/>
    </row>
    <row r="1018" spans="1:22" s="34" customFormat="1" outlineLevel="1" x14ac:dyDescent="0.25">
      <c r="A1018" s="316" t="s">
        <v>18534</v>
      </c>
      <c r="B1018" s="36" t="s">
        <v>54345</v>
      </c>
      <c r="C1018" s="37"/>
      <c r="D1018" s="4"/>
      <c r="E1018" s="5"/>
      <c r="F1018" s="5"/>
      <c r="G1018" s="5"/>
      <c r="H1018" s="5"/>
      <c r="I1018" s="5"/>
      <c r="J1018" s="17"/>
      <c r="K1018" s="36"/>
      <c r="L1018" s="36"/>
      <c r="M1018" s="26"/>
      <c r="N1018" s="6"/>
      <c r="O1018" s="39"/>
      <c r="P1018" s="39"/>
      <c r="Q1018" s="39"/>
      <c r="R1018" s="39"/>
      <c r="S1018" s="39"/>
      <c r="T1018" s="39"/>
      <c r="U1018" s="39"/>
      <c r="V1018" s="39"/>
    </row>
    <row r="1019" spans="1:22" s="39" customFormat="1" ht="39.6" customHeight="1" outlineLevel="2" x14ac:dyDescent="0.25">
      <c r="A1019" s="317" t="s">
        <v>18535</v>
      </c>
      <c r="B1019" s="422" t="str">
        <f>VLOOKUP(C1019,'SNP1.24+CHU192+DER12.23+FD1.24'!$A$2:$C$50000,2, FALSE)</f>
        <v>PREPARO DE FUNDO DE VALA COM LARGURA MAIOR OU IGUAL A 1,5 M E MENOR QUE 2,5 M, COM CAMADA DE AREIA, LANÇAMENTO MANUAL. AF_08/2020</v>
      </c>
      <c r="C1019" s="38" t="s">
        <v>10861</v>
      </c>
      <c r="D1019" s="623" t="str">
        <f>VLOOKUP(C1019,'SNP1.24+CHU192+DER12.23+FD1.24'!$A$2:$D$50000,3, FALSE)</f>
        <v>M3</v>
      </c>
      <c r="E1019" s="624">
        <f>'MCQ OUR'!E1019</f>
        <v>9.349400000000001</v>
      </c>
      <c r="F1019" s="625" t="str">
        <f>VLOOKUP(C1019,'SNP1.24+CHU192+DER12.23+FD1.24'!$A$2:$D$50000,4, FALSE)</f>
        <v>194,84</v>
      </c>
      <c r="G1019" s="424">
        <f>ROUND(E1019*F1019,2)</f>
        <v>1821.64</v>
      </c>
      <c r="H1019" s="425">
        <f ca="1">IF(K1019="",$G$10,$G$9)</f>
        <v>0.32779999999999998</v>
      </c>
      <c r="I1019" s="426">
        <f ca="1">ROUND(F1019*H1019+F1019,2)</f>
        <v>258.70999999999998</v>
      </c>
      <c r="J1019" s="626">
        <f ca="1">ROUND(E1019*I1019,2)</f>
        <v>2418.7800000000002</v>
      </c>
      <c r="K1019" s="603"/>
      <c r="L1019" s="151" t="s">
        <v>54378</v>
      </c>
      <c r="M1019" s="393"/>
      <c r="N1019" s="394"/>
    </row>
    <row r="1020" spans="1:22" s="40" customFormat="1" outlineLevel="1" x14ac:dyDescent="0.2">
      <c r="A1020" s="318"/>
      <c r="B1020" s="10" t="s">
        <v>9</v>
      </c>
      <c r="C1020" s="11"/>
      <c r="D1020" s="12"/>
      <c r="E1020" s="13"/>
      <c r="F1020" s="13"/>
      <c r="G1020" s="147">
        <f>SUM(G1019:G1019)</f>
        <v>1821.64</v>
      </c>
      <c r="H1020" s="148"/>
      <c r="I1020" s="149"/>
      <c r="J1020" s="150">
        <f ca="1">SUM(J1019:J1019)</f>
        <v>2418.7800000000002</v>
      </c>
      <c r="K1020" s="185"/>
      <c r="L1020" s="10"/>
      <c r="M1020" s="389"/>
      <c r="N1020" s="14"/>
      <c r="O1020" s="39"/>
      <c r="P1020" s="39"/>
      <c r="Q1020" s="39"/>
      <c r="R1020" s="39"/>
      <c r="S1020" s="39"/>
      <c r="T1020" s="39"/>
      <c r="U1020" s="39"/>
      <c r="V1020" s="39"/>
    </row>
    <row r="1021" spans="1:22" s="34" customFormat="1" outlineLevel="1" x14ac:dyDescent="0.25">
      <c r="A1021" s="316" t="s">
        <v>18539</v>
      </c>
      <c r="B1021" s="36" t="s">
        <v>54346</v>
      </c>
      <c r="C1021" s="37"/>
      <c r="D1021" s="4"/>
      <c r="E1021" s="4"/>
      <c r="F1021" s="5"/>
      <c r="G1021" s="5"/>
      <c r="H1021" s="5"/>
      <c r="I1021" s="5"/>
      <c r="J1021" s="17"/>
      <c r="K1021" s="36"/>
      <c r="L1021" s="36"/>
      <c r="M1021" s="26"/>
      <c r="N1021" s="6"/>
      <c r="O1021" s="39"/>
      <c r="P1021" s="39"/>
      <c r="Q1021" s="39"/>
      <c r="R1021" s="39"/>
      <c r="S1021" s="39"/>
      <c r="T1021" s="39"/>
      <c r="U1021" s="39"/>
      <c r="V1021" s="39"/>
    </row>
    <row r="1022" spans="1:22" s="39" customFormat="1" ht="38.450000000000003" customHeight="1" outlineLevel="2" x14ac:dyDescent="0.25">
      <c r="A1022" s="317" t="s">
        <v>18540</v>
      </c>
      <c r="B1022" s="422" t="str">
        <f>VLOOKUP(C1022,'SNP1.24+CHU192+DER12.23+FD1.24'!$A$2:$C$50000,2, FALSE)</f>
        <v>ESCORAMENTO DE VALA, TIPO CONTÍNUO, COM PROFUNDIDADE DE 3,0 A 4,5 M, LARGURA MENOR QUE 1,5 M. AF_08/2020</v>
      </c>
      <c r="C1022" s="38" t="s">
        <v>9216</v>
      </c>
      <c r="D1022" s="623" t="str">
        <f>VLOOKUP(C1022,'SNP1.24+CHU192+DER12.23+FD1.24'!$A$2:$D$50000,3, FALSE)</f>
        <v>M2</v>
      </c>
      <c r="E1022" s="624">
        <f>'MCQ OUR'!E1022</f>
        <v>609.84</v>
      </c>
      <c r="F1022" s="625" t="str">
        <f>VLOOKUP(C1022,'SNP1.24+CHU192+DER12.23+FD1.24'!$A$2:$D$50000,4, FALSE)</f>
        <v>54,41</v>
      </c>
      <c r="G1022" s="424">
        <f>ROUND(E1022*F1022,2)</f>
        <v>33181.39</v>
      </c>
      <c r="H1022" s="425">
        <f ca="1">IF(K1022="",$G$10,$G$9)</f>
        <v>0.32779999999999998</v>
      </c>
      <c r="I1022" s="426">
        <f ca="1">ROUND(F1022*H1022+F1022,2)</f>
        <v>72.25</v>
      </c>
      <c r="J1022" s="626">
        <f ca="1">ROUND(E1022*I1022,2)</f>
        <v>44060.94</v>
      </c>
      <c r="K1022" s="603"/>
      <c r="L1022" s="151" t="s">
        <v>54385</v>
      </c>
      <c r="M1022" s="387"/>
      <c r="N1022" s="392"/>
    </row>
    <row r="1023" spans="1:22" s="39" customFormat="1" ht="38.450000000000003" customHeight="1" outlineLevel="2" x14ac:dyDescent="0.25">
      <c r="A1023" s="317" t="s">
        <v>29428</v>
      </c>
      <c r="B1023" s="422" t="str">
        <f>VLOOKUP(C1023,'SNP1.24+CHU192+DER12.23+FD1.24'!$A$2:$C$50000,2, FALSE)</f>
        <v>ESCORAMENTO DE VALA, TIPO DESCONTÍNUO, COM PROFUNDIDADE DE 1,5 A 3,0 M, LARGURA MAIOR OU IGUAL A 1,5 M E MENOR QUE 2,5 M. AF_08/2020</v>
      </c>
      <c r="C1023" s="38" t="s">
        <v>9202</v>
      </c>
      <c r="D1023" s="623" t="str">
        <f>VLOOKUP(C1023,'SNP1.24+CHU192+DER12.23+FD1.24'!$A$2:$D$50000,3, FALSE)</f>
        <v>M2</v>
      </c>
      <c r="E1023" s="624">
        <f>'MCQ OUR'!E1023</f>
        <v>78.023999999999987</v>
      </c>
      <c r="F1023" s="625" t="str">
        <f>VLOOKUP(C1023,'SNP1.24+CHU192+DER12.23+FD1.24'!$A$2:$D$50000,4, FALSE)</f>
        <v>50,37</v>
      </c>
      <c r="G1023" s="424">
        <f>ROUND(E1023*F1023,2)</f>
        <v>3930.07</v>
      </c>
      <c r="H1023" s="425">
        <f ca="1">IF(K1023="",$G$10,$G$9)</f>
        <v>0.32779999999999998</v>
      </c>
      <c r="I1023" s="426">
        <f ca="1">ROUND(F1023*H1023+F1023,2)</f>
        <v>66.88</v>
      </c>
      <c r="J1023" s="626">
        <f ca="1">ROUND(E1023*I1023,2)</f>
        <v>5218.25</v>
      </c>
      <c r="K1023" s="603"/>
      <c r="L1023" s="151" t="s">
        <v>54379</v>
      </c>
      <c r="M1023" s="387"/>
      <c r="N1023" s="392"/>
    </row>
    <row r="1024" spans="1:22" s="40" customFormat="1" ht="12.75" outlineLevel="1" thickBot="1" x14ac:dyDescent="0.25">
      <c r="A1024" s="456"/>
      <c r="B1024" s="396" t="s">
        <v>9</v>
      </c>
      <c r="C1024" s="397"/>
      <c r="D1024" s="398"/>
      <c r="E1024" s="399"/>
      <c r="F1024" s="399"/>
      <c r="G1024" s="147">
        <f>SUM(G1022:G1023)</f>
        <v>37111.46</v>
      </c>
      <c r="H1024" s="148"/>
      <c r="I1024" s="149"/>
      <c r="J1024" s="150">
        <f ca="1">SUM(J1022:J1023)</f>
        <v>49279.19</v>
      </c>
      <c r="K1024" s="604"/>
      <c r="L1024" s="396"/>
      <c r="M1024" s="391"/>
      <c r="N1024" s="16"/>
      <c r="O1024" s="39"/>
      <c r="P1024" s="39"/>
      <c r="Q1024" s="39"/>
      <c r="R1024" s="39"/>
      <c r="S1024" s="39"/>
      <c r="T1024" s="39"/>
      <c r="U1024" s="39"/>
      <c r="V1024" s="39"/>
    </row>
    <row r="1025" spans="1:22" s="34" customFormat="1" outlineLevel="1" x14ac:dyDescent="0.25">
      <c r="A1025" s="457" t="s">
        <v>54347</v>
      </c>
      <c r="B1025" s="401" t="s">
        <v>54348</v>
      </c>
      <c r="C1025" s="402"/>
      <c r="D1025" s="403"/>
      <c r="E1025" s="404"/>
      <c r="F1025" s="404"/>
      <c r="G1025" s="404"/>
      <c r="H1025" s="404"/>
      <c r="I1025" s="404"/>
      <c r="J1025" s="405"/>
      <c r="K1025" s="401"/>
      <c r="L1025" s="401"/>
      <c r="M1025" s="406"/>
      <c r="N1025" s="407"/>
      <c r="O1025" s="39"/>
      <c r="P1025" s="39"/>
      <c r="Q1025" s="39"/>
      <c r="R1025" s="39"/>
      <c r="S1025" s="39"/>
      <c r="T1025" s="39"/>
      <c r="U1025" s="39"/>
      <c r="V1025" s="39"/>
    </row>
    <row r="1026" spans="1:22" s="39" customFormat="1" ht="60" outlineLevel="2" x14ac:dyDescent="0.25">
      <c r="A1026" s="317" t="s">
        <v>54349</v>
      </c>
      <c r="B1026" s="422" t="str">
        <f>VLOOKUP(C1026,'SNP1.24+CHU192+DER12.23+FD1.24'!$A$2:$C$50000,2, FALSE)</f>
        <v xml:space="preserve">LOCACAO DE BOMBA SUBMERSIVEL PARA DRENAGEM E ESGOTAMENTO, MOTOR ELETRICO TRIFASICO, POTENCIA DE 2 CV, DIAMETRO DE RECALQUE DE 3". FAIXA DE OPERACAO Q=70 M3/H (+ OU - 2 M3/H) E AMT=2 M, Q=9,5 M3/H (+ OU - 3,5 M3/H) E AMT = 10 M (+ OU - 2 M)                                                                                                                                                                                                                                                           </v>
      </c>
      <c r="C1026" s="38">
        <v>40293</v>
      </c>
      <c r="D1026" s="623" t="str">
        <f>VLOOKUP(C1026,'SNP1.24+CHU192+DER12.23+FD1.24'!$A$2:$D$50000,3, FALSE)</f>
        <v xml:space="preserve">H     </v>
      </c>
      <c r="E1026" s="624">
        <f>'MCQ OUR'!E1026</f>
        <v>2160</v>
      </c>
      <c r="F1026" s="625" t="str">
        <f>VLOOKUP(C1026,'SNP1.24+CHU192+DER12.23+FD1.24'!$A$2:$D$50000,4, FALSE)</f>
        <v>2,16</v>
      </c>
      <c r="G1026" s="424">
        <f>ROUND(E1026*F1026,2)</f>
        <v>4665.6000000000004</v>
      </c>
      <c r="H1026" s="425">
        <f ca="1">IF(K1026="",$G$10,$G$9)</f>
        <v>0.32779999999999998</v>
      </c>
      <c r="I1026" s="426">
        <f ca="1">ROUND(F1026*H1026+F1026,2)</f>
        <v>2.87</v>
      </c>
      <c r="J1026" s="626">
        <f ca="1">ROUND(E1026*I1026,2)</f>
        <v>6199.2</v>
      </c>
      <c r="K1026" s="603"/>
      <c r="L1026" s="151" t="s">
        <v>54366</v>
      </c>
      <c r="M1026" s="387"/>
      <c r="N1026" s="392"/>
    </row>
    <row r="1027" spans="1:22" s="40" customFormat="1" outlineLevel="1" x14ac:dyDescent="0.2">
      <c r="A1027" s="318"/>
      <c r="B1027" s="10" t="s">
        <v>9</v>
      </c>
      <c r="C1027" s="11"/>
      <c r="D1027" s="12"/>
      <c r="E1027" s="13"/>
      <c r="F1027" s="13"/>
      <c r="G1027" s="147">
        <f>SUM(G1026)</f>
        <v>4665.6000000000004</v>
      </c>
      <c r="H1027" s="148"/>
      <c r="I1027" s="149"/>
      <c r="J1027" s="150">
        <f ca="1">SUM(J1026)</f>
        <v>6199.2</v>
      </c>
      <c r="K1027" s="185"/>
      <c r="L1027" s="10"/>
      <c r="M1027" s="408"/>
      <c r="N1027" s="409"/>
      <c r="O1027" s="39"/>
      <c r="P1027" s="39"/>
      <c r="Q1027" s="39"/>
      <c r="R1027" s="39"/>
      <c r="S1027" s="39"/>
      <c r="T1027" s="39"/>
      <c r="U1027" s="39"/>
      <c r="V1027" s="39"/>
    </row>
    <row r="1028" spans="1:22" s="34" customFormat="1" outlineLevel="1" x14ac:dyDescent="0.25">
      <c r="A1028" s="316" t="s">
        <v>54640</v>
      </c>
      <c r="B1028" s="176" t="s">
        <v>54367</v>
      </c>
      <c r="C1028" s="37"/>
      <c r="D1028" s="4"/>
      <c r="E1028" s="5"/>
      <c r="F1028" s="5"/>
      <c r="G1028" s="5"/>
      <c r="H1028" s="5"/>
      <c r="I1028" s="5"/>
      <c r="J1028" s="17"/>
      <c r="K1028" s="36"/>
      <c r="L1028" s="36"/>
      <c r="M1028" s="26"/>
      <c r="N1028" s="6"/>
      <c r="O1028" s="39"/>
      <c r="P1028" s="39"/>
      <c r="Q1028" s="39"/>
      <c r="R1028" s="39"/>
      <c r="S1028" s="39"/>
      <c r="T1028" s="39"/>
      <c r="U1028" s="39"/>
      <c r="V1028" s="39"/>
    </row>
    <row r="1029" spans="1:22" s="39" customFormat="1" ht="41.45" customHeight="1" outlineLevel="2" x14ac:dyDescent="0.25">
      <c r="A1029" s="317" t="s">
        <v>54641</v>
      </c>
      <c r="B1029" s="422" t="str">
        <f>VLOOKUP(C1029,'SNP1.24+CHU192+DER12.23+FD1.24'!$A$2:$C$50000,2, FALSE)</f>
        <v>TUBO DE PEAD CORRUGADO DE DUPLA PAREDE PARA REDE COLETORA DE ESGOTO, DN 300 MM, JUNTA ELÁSTICA INTEGRADA - FORNECIMENTO E ASSENTAMENTO. AF_01/2021</v>
      </c>
      <c r="C1029" s="38" t="s">
        <v>1645</v>
      </c>
      <c r="D1029" s="623" t="str">
        <f>VLOOKUP(C1029,'SNP1.24+CHU192+DER12.23+FD1.24'!$A$2:$D$50000,3, FALSE)</f>
        <v>M</v>
      </c>
      <c r="E1029" s="624">
        <f>'MCQ OUR'!E1029</f>
        <v>101.64</v>
      </c>
      <c r="F1029" s="625" t="str">
        <f>VLOOKUP(C1029,'SNP1.24+CHU192+DER12.23+FD1.24'!$A$2:$D$50000,4, FALSE)</f>
        <v>213,28</v>
      </c>
      <c r="G1029" s="424">
        <f>ROUND(E1029*F1029,2)</f>
        <v>21677.78</v>
      </c>
      <c r="H1029" s="425">
        <f ca="1">IF(K1029="",$G$10,$G$9)</f>
        <v>0.32779999999999998</v>
      </c>
      <c r="I1029" s="426">
        <f ca="1">ROUND(F1029*H1029+F1029,2)</f>
        <v>283.19</v>
      </c>
      <c r="J1029" s="626">
        <f ca="1">ROUND(E1029*I1029,2)</f>
        <v>28783.43</v>
      </c>
      <c r="K1029" s="603"/>
      <c r="L1029" s="411" t="s">
        <v>54350</v>
      </c>
      <c r="M1029" s="412"/>
      <c r="N1029" s="413"/>
    </row>
    <row r="1030" spans="1:22" s="39" customFormat="1" ht="39.6" customHeight="1" outlineLevel="2" x14ac:dyDescent="0.25">
      <c r="A1030" s="317" t="s">
        <v>54642</v>
      </c>
      <c r="B1030" s="422" t="str">
        <f>VLOOKUP(C1030,'SNP1.24+CHU192+DER12.23+FD1.24'!$A$2:$C$50000,2, FALSE)</f>
        <v xml:space="preserve">ANEL EM CONCRETO ARMADO, LISO, PARA POCOS DE VISITAS, POCOS DE INSPECAO, FOSSAS SEPTICAS E SUMIDOUROS, COM FUNDO, DIAMETRO INTERNO DE 1,00 M E ALTURA DE 0,50 M                                                                                                                                                                                                                                                                                                                                           </v>
      </c>
      <c r="C1030" s="38">
        <v>43443</v>
      </c>
      <c r="D1030" s="623" t="str">
        <f>VLOOKUP(C1030,'SNP1.24+CHU192+DER12.23+FD1.24'!$A$2:$D$50000,3, FALSE)</f>
        <v xml:space="preserve">UN    </v>
      </c>
      <c r="E1030" s="624">
        <f>'MCQ OUR'!E1030</f>
        <v>3</v>
      </c>
      <c r="F1030" s="625" t="str">
        <f>VLOOKUP(C1030,'SNP1.24+CHU192+DER12.23+FD1.24'!$A$2:$D$50000,4, FALSE)</f>
        <v>323,82</v>
      </c>
      <c r="G1030" s="424">
        <f>ROUND(E1030*F1030,2)</f>
        <v>971.46</v>
      </c>
      <c r="H1030" s="425">
        <f ca="1">IF(K1030="",$G$10,$G$9)</f>
        <v>0.32779999999999998</v>
      </c>
      <c r="I1030" s="426">
        <f ca="1">ROUND(F1030*H1030+F1030,2)</f>
        <v>429.97</v>
      </c>
      <c r="J1030" s="626">
        <f ca="1">ROUND(E1030*I1030,2)</f>
        <v>1289.9100000000001</v>
      </c>
      <c r="K1030" s="603"/>
      <c r="L1030" s="419" t="s">
        <v>54350</v>
      </c>
      <c r="M1030" s="420"/>
      <c r="N1030" s="421"/>
    </row>
    <row r="1031" spans="1:22" s="39" customFormat="1" ht="39.6" customHeight="1" outlineLevel="2" x14ac:dyDescent="0.25">
      <c r="A1031" s="317" t="s">
        <v>54643</v>
      </c>
      <c r="B1031" s="422" t="str">
        <f>VLOOKUP(C1031,'SNP1.24+CHU192+DER12.23+FD1.24'!$A$2:$C$50000,2, FALSE)</f>
        <v>ACRÉSCIMO PARA POÇO DE VISITA CIRCULAR PARA ESGOTO, EM CONCRETO PRÉ-MOLDADO, DIÂMETRO INTERNO = 1 M. AF_12/2020</v>
      </c>
      <c r="C1031" s="38" t="s">
        <v>2832</v>
      </c>
      <c r="D1031" s="623" t="str">
        <f>VLOOKUP(C1031,'SNP1.24+CHU192+DER12.23+FD1.24'!$A$2:$D$50000,3, FALSE)</f>
        <v>M</v>
      </c>
      <c r="E1031" s="624">
        <f>'MCQ OUR'!E1031</f>
        <v>22.32</v>
      </c>
      <c r="F1031" s="625" t="str">
        <f>VLOOKUP(C1031,'SNP1.24+CHU192+DER12.23+FD1.24'!$A$2:$D$50000,4, FALSE)</f>
        <v>549,86</v>
      </c>
      <c r="G1031" s="424">
        <f>ROUND(E1031*F1031,2)</f>
        <v>12272.88</v>
      </c>
      <c r="H1031" s="425">
        <f ca="1">IF(K1031="",$G$10,$G$9)</f>
        <v>0.32779999999999998</v>
      </c>
      <c r="I1031" s="426">
        <f ca="1">ROUND(F1031*H1031+F1031,2)</f>
        <v>730.1</v>
      </c>
      <c r="J1031" s="626">
        <f ca="1">ROUND(E1031*I1031,2)</f>
        <v>16295.83</v>
      </c>
      <c r="K1031" s="603"/>
      <c r="L1031" s="422" t="s">
        <v>54350</v>
      </c>
      <c r="M1031" s="427"/>
      <c r="N1031" s="428"/>
    </row>
    <row r="1032" spans="1:22" s="39" customFormat="1" ht="36" outlineLevel="2" x14ac:dyDescent="0.25">
      <c r="A1032" s="317" t="s">
        <v>54644</v>
      </c>
      <c r="B1032" s="422" t="str">
        <f>VLOOKUP(C1032,'SNP1.24+CHU192+DER12.23+FD1.24'!$A$2:$C$50000,2, FALSE)</f>
        <v xml:space="preserve">TAMPAO FOFO ARTICULADO, CLASSE B125 CARGA MAX 12,5 T, REDONDO, TAMPA 600 MM (COM INSCRICAO EM RELEVO DO TIPO DE REDE)                                                                                                                                                                                                                                                                                                                                                                                     </v>
      </c>
      <c r="C1032" s="38">
        <v>11301</v>
      </c>
      <c r="D1032" s="623" t="str">
        <f>VLOOKUP(C1032,'SNP1.24+CHU192+DER12.23+FD1.24'!$A$2:$D$50000,3, FALSE)</f>
        <v xml:space="preserve">UN    </v>
      </c>
      <c r="E1032" s="624">
        <f>'MCQ OUR'!E1032</f>
        <v>3</v>
      </c>
      <c r="F1032" s="625" t="str">
        <f>VLOOKUP(C1032,'SNP1.24+CHU192+DER12.23+FD1.24'!$A$2:$D$50000,4, FALSE)</f>
        <v>638,44</v>
      </c>
      <c r="G1032" s="424">
        <f>ROUND(E1032*F1032,2)</f>
        <v>1915.32</v>
      </c>
      <c r="H1032" s="425">
        <f ca="1">IF(K1032="",$G$10,$G$9)</f>
        <v>0.32779999999999998</v>
      </c>
      <c r="I1032" s="426">
        <f ca="1">ROUND(F1032*H1032+F1032,2)</f>
        <v>847.72</v>
      </c>
      <c r="J1032" s="626">
        <f ca="1">ROUND(E1032*I1032,2)</f>
        <v>2543.16</v>
      </c>
      <c r="K1032" s="603"/>
      <c r="L1032" s="449" t="s">
        <v>54354</v>
      </c>
      <c r="M1032" s="429"/>
      <c r="N1032" s="392"/>
    </row>
    <row r="1033" spans="1:22" s="40" customFormat="1" outlineLevel="1" x14ac:dyDescent="0.2">
      <c r="A1033" s="318"/>
      <c r="B1033" s="10" t="s">
        <v>9</v>
      </c>
      <c r="C1033" s="11"/>
      <c r="D1033" s="12"/>
      <c r="E1033" s="13"/>
      <c r="F1033" s="13"/>
      <c r="G1033" s="147">
        <f>SUM(G1029:G1032)</f>
        <v>36837.439999999995</v>
      </c>
      <c r="H1033" s="148"/>
      <c r="I1033" s="149"/>
      <c r="J1033" s="150">
        <f ca="1">SUM(J1029:J1032)</f>
        <v>48912.33</v>
      </c>
      <c r="K1033" s="185"/>
      <c r="L1033" s="10"/>
      <c r="M1033" s="450"/>
      <c r="N1033" s="451"/>
      <c r="O1033" s="39"/>
      <c r="P1033" s="39"/>
      <c r="Q1033" s="39"/>
      <c r="R1033" s="39"/>
      <c r="S1033" s="39"/>
      <c r="T1033" s="39"/>
      <c r="U1033" s="39"/>
      <c r="V1033" s="39"/>
    </row>
    <row r="1034" spans="1:22" s="34" customFormat="1" outlineLevel="1" x14ac:dyDescent="0.25">
      <c r="A1034" s="316" t="s">
        <v>54711</v>
      </c>
      <c r="B1034" s="176" t="s">
        <v>54368</v>
      </c>
      <c r="C1034" s="37"/>
      <c r="D1034" s="4"/>
      <c r="E1034" s="5"/>
      <c r="F1034" s="5"/>
      <c r="G1034" s="5"/>
      <c r="H1034" s="5"/>
      <c r="I1034" s="5"/>
      <c r="J1034" s="17"/>
      <c r="K1034" s="36"/>
      <c r="L1034" s="36"/>
      <c r="M1034" s="26"/>
      <c r="N1034" s="6"/>
      <c r="O1034" s="39"/>
      <c r="P1034" s="39"/>
      <c r="Q1034" s="39"/>
      <c r="R1034" s="39"/>
      <c r="S1034" s="39"/>
      <c r="T1034" s="39"/>
      <c r="U1034" s="39"/>
      <c r="V1034" s="39"/>
    </row>
    <row r="1035" spans="1:22" s="39" customFormat="1" ht="41.45" customHeight="1" outlineLevel="2" x14ac:dyDescent="0.25">
      <c r="A1035" s="317" t="s">
        <v>54712</v>
      </c>
      <c r="B1035" s="422" t="str">
        <f>VLOOKUP(C1035,'SNP1.24+CHU192+DER12.23+FD1.24'!$A$2:$C$50000,2, FALSE)</f>
        <v xml:space="preserve">TUBO DE POLIETILENO DE ALTA DENSIDADE, PEAD, PE-80, DE= 630 MM X 57,3 MM PAREDE (SDR 11 - PN 12,5 ) PARA REDE DE AGUA OU ESGOTO ( NBR 15561)                                                                                                                                                                                                                                                                                                                                                              </v>
      </c>
      <c r="C1035" s="38">
        <v>44523</v>
      </c>
      <c r="D1035" s="623" t="str">
        <f>VLOOKUP(C1035,'SNP1.24+CHU192+DER12.23+FD1.24'!$A$2:$D$50000,3, FALSE)</f>
        <v xml:space="preserve">M     </v>
      </c>
      <c r="E1035" s="624">
        <f>'MCQ OUR'!E1035</f>
        <v>94.71</v>
      </c>
      <c r="F1035" s="625" t="str">
        <f>VLOOKUP(C1035,'SNP1.24+CHU192+DER12.23+FD1.24'!$A$2:$D$50000,4, FALSE)</f>
        <v>4.318,26</v>
      </c>
      <c r="G1035" s="424">
        <f>ROUND(E1035*F1035,2)</f>
        <v>408982.4</v>
      </c>
      <c r="H1035" s="425">
        <f ca="1">IF(K1035="",$G$10,$G$9)</f>
        <v>0.32779999999999998</v>
      </c>
      <c r="I1035" s="426">
        <f ca="1">ROUND(F1035*H1035+F1035,2)</f>
        <v>5733.79</v>
      </c>
      <c r="J1035" s="626">
        <f ca="1">ROUND(E1035*I1035,2)</f>
        <v>543047.25</v>
      </c>
      <c r="K1035" s="603"/>
      <c r="L1035" s="411" t="s">
        <v>54371</v>
      </c>
      <c r="M1035" s="412"/>
      <c r="N1035" s="413"/>
    </row>
    <row r="1036" spans="1:22" s="39" customFormat="1" ht="16.899999999999999" customHeight="1" outlineLevel="2" x14ac:dyDescent="0.25">
      <c r="A1036" s="317" t="s">
        <v>54713</v>
      </c>
      <c r="B1036" s="422" t="s">
        <v>54369</v>
      </c>
      <c r="C1036" s="38">
        <v>43443</v>
      </c>
      <c r="D1036" s="623" t="s">
        <v>1533</v>
      </c>
      <c r="E1036" s="624">
        <f>'MCQ OUR'!E1036</f>
        <v>1</v>
      </c>
      <c r="F1036" s="625" t="str">
        <f>VLOOKUP(C1036,'SNP1.24+CHU192+DER12.23+FD1.24'!$A$2:$D$50000,4, FALSE)</f>
        <v>323,82</v>
      </c>
      <c r="G1036" s="424">
        <f>ROUND(E1036*F1036,2)</f>
        <v>323.82</v>
      </c>
      <c r="H1036" s="425">
        <f ca="1">IF(K1036="",$G$10,$G$9)</f>
        <v>0.32779999999999998</v>
      </c>
      <c r="I1036" s="426">
        <f ca="1">ROUND(F1036*H1036+F1036,2)</f>
        <v>429.97</v>
      </c>
      <c r="J1036" s="626">
        <f ca="1">ROUND(E1036*I1036,2)</f>
        <v>429.97</v>
      </c>
      <c r="K1036" s="603"/>
      <c r="L1036" s="419" t="s">
        <v>54372</v>
      </c>
      <c r="M1036" s="420"/>
      <c r="N1036" s="421"/>
    </row>
    <row r="1037" spans="1:22" s="39" customFormat="1" ht="15.6" customHeight="1" outlineLevel="2" x14ac:dyDescent="0.25">
      <c r="A1037" s="317" t="s">
        <v>54714</v>
      </c>
      <c r="B1037" s="422" t="s">
        <v>54370</v>
      </c>
      <c r="C1037" s="38" t="s">
        <v>2832</v>
      </c>
      <c r="D1037" s="623" t="s">
        <v>1533</v>
      </c>
      <c r="E1037" s="624">
        <f>'MCQ OUR'!E1037</f>
        <v>1</v>
      </c>
      <c r="F1037" s="625" t="str">
        <f>VLOOKUP(C1037,'SNP1.24+CHU192+DER12.23+FD1.24'!$A$2:$D$50000,4, FALSE)</f>
        <v>549,86</v>
      </c>
      <c r="G1037" s="424">
        <f>ROUND(E1037*F1037,2)</f>
        <v>549.86</v>
      </c>
      <c r="H1037" s="425">
        <f ca="1">IF(K1037="",$G$10,$G$9)</f>
        <v>0.32779999999999998</v>
      </c>
      <c r="I1037" s="426">
        <f ca="1">ROUND(F1037*H1037+F1037,2)</f>
        <v>730.1</v>
      </c>
      <c r="J1037" s="626">
        <f ca="1">ROUND(E1037*I1037,2)</f>
        <v>730.1</v>
      </c>
      <c r="K1037" s="603"/>
      <c r="L1037" s="419" t="s">
        <v>54373</v>
      </c>
      <c r="M1037" s="427"/>
      <c r="N1037" s="428"/>
    </row>
    <row r="1038" spans="1:22" s="39" customFormat="1" ht="30" customHeight="1" outlineLevel="2" x14ac:dyDescent="0.25">
      <c r="A1038" s="317" t="s">
        <v>54715</v>
      </c>
      <c r="B1038" s="422" t="s">
        <v>54852</v>
      </c>
      <c r="C1038" s="38" t="s">
        <v>18518</v>
      </c>
      <c r="D1038" s="623" t="s">
        <v>14</v>
      </c>
      <c r="E1038" s="624">
        <f>'MCQ OUR'!E1038</f>
        <v>94.71</v>
      </c>
      <c r="F1038" s="625">
        <f ca="1">'Cotações OUR'!F53</f>
        <v>2732.78</v>
      </c>
      <c r="G1038" s="424">
        <f ca="1">ROUND(E1038*F1038,2)</f>
        <v>258821.59</v>
      </c>
      <c r="H1038" s="425">
        <f ca="1">IF(K1038="",$G$10,$G$9)</f>
        <v>0.2261</v>
      </c>
      <c r="I1038" s="426">
        <f ca="1">ROUND(F1038*H1038+F1038,2)</f>
        <v>3350.66</v>
      </c>
      <c r="J1038" s="626">
        <f ca="1">ROUND(E1038*I1038,2)</f>
        <v>317341.01</v>
      </c>
      <c r="K1038" s="603" t="s">
        <v>18719</v>
      </c>
      <c r="L1038" s="411" t="s">
        <v>54371</v>
      </c>
      <c r="M1038" s="429"/>
      <c r="N1038" s="392"/>
    </row>
    <row r="1039" spans="1:22" s="40" customFormat="1" outlineLevel="1" x14ac:dyDescent="0.2">
      <c r="A1039" s="318"/>
      <c r="B1039" s="10" t="s">
        <v>9</v>
      </c>
      <c r="C1039" s="11"/>
      <c r="D1039" s="12"/>
      <c r="E1039" s="13"/>
      <c r="F1039" s="13"/>
      <c r="G1039" s="147">
        <f ca="1">SUM(G1035:G1038)</f>
        <v>668677.67000000004</v>
      </c>
      <c r="H1039" s="148"/>
      <c r="I1039" s="149"/>
      <c r="J1039" s="150">
        <f ca="1">SUM(J1035:J1038)</f>
        <v>861548.33</v>
      </c>
      <c r="K1039" s="185"/>
      <c r="L1039" s="10"/>
      <c r="M1039" s="450"/>
      <c r="N1039" s="451"/>
      <c r="O1039" s="39"/>
      <c r="P1039" s="39"/>
      <c r="Q1039" s="39"/>
      <c r="R1039" s="39"/>
      <c r="S1039" s="39"/>
      <c r="T1039" s="39"/>
      <c r="U1039" s="39"/>
      <c r="V1039" s="39"/>
    </row>
    <row r="1040" spans="1:22" s="34" customFormat="1" outlineLevel="1" x14ac:dyDescent="0.25">
      <c r="A1040" s="316" t="s">
        <v>54716</v>
      </c>
      <c r="B1040" s="176" t="s">
        <v>54363</v>
      </c>
      <c r="C1040" s="37"/>
      <c r="D1040" s="4"/>
      <c r="E1040" s="5"/>
      <c r="F1040" s="5"/>
      <c r="G1040" s="5"/>
      <c r="H1040" s="5"/>
      <c r="I1040" s="5"/>
      <c r="J1040" s="17"/>
      <c r="K1040" s="36"/>
      <c r="L1040" s="36"/>
      <c r="M1040" s="26"/>
      <c r="N1040" s="6"/>
      <c r="O1040" s="39"/>
      <c r="P1040" s="39"/>
      <c r="Q1040" s="39"/>
      <c r="R1040" s="39"/>
      <c r="S1040" s="39"/>
      <c r="T1040" s="39"/>
      <c r="U1040" s="39"/>
      <c r="V1040" s="39"/>
    </row>
    <row r="1041" spans="1:22" s="39" customFormat="1" ht="22.15" customHeight="1" outlineLevel="2" x14ac:dyDescent="0.25">
      <c r="A1041" s="317" t="s">
        <v>54717</v>
      </c>
      <c r="B1041" s="422" t="s">
        <v>54364</v>
      </c>
      <c r="C1041" s="38" t="s">
        <v>54848</v>
      </c>
      <c r="D1041" s="623" t="s">
        <v>14</v>
      </c>
      <c r="E1041" s="624">
        <f>'MCQ OUR'!E1041</f>
        <v>32.51</v>
      </c>
      <c r="F1041" s="625">
        <f>1097.11/1.28</f>
        <v>857.11718749999989</v>
      </c>
      <c r="G1041" s="424">
        <f t="shared" ref="G1041:G1046" si="236">ROUND(E1041*F1041,2)</f>
        <v>27864.880000000001</v>
      </c>
      <c r="H1041" s="425">
        <f t="shared" ref="H1041:H1046" ca="1" si="237">IF(K1041="",$G$10,$G$9)</f>
        <v>0.32779999999999998</v>
      </c>
      <c r="I1041" s="426">
        <f t="shared" ref="I1041:I1046" ca="1" si="238">ROUND(F1041*H1041+F1041,2)</f>
        <v>1138.08</v>
      </c>
      <c r="J1041" s="626">
        <f t="shared" ref="J1041:J1046" ca="1" si="239">ROUND(E1041*I1041,2)</f>
        <v>36998.980000000003</v>
      </c>
      <c r="K1041" s="603"/>
      <c r="L1041" s="151" t="s">
        <v>54374</v>
      </c>
      <c r="M1041" s="415" t="s">
        <v>54948</v>
      </c>
      <c r="N1041" s="410"/>
    </row>
    <row r="1042" spans="1:22" s="39" customFormat="1" ht="24" outlineLevel="2" x14ac:dyDescent="0.25">
      <c r="A1042" s="317" t="s">
        <v>54718</v>
      </c>
      <c r="B1042" s="422" t="s">
        <v>54351</v>
      </c>
      <c r="C1042" s="38" t="s">
        <v>40375</v>
      </c>
      <c r="D1042" s="623" t="str">
        <f>VLOOKUP(C1042,'SNP1.24+CHU192+DER12.23+FD1.24'!$A$2:$D$50000,3, FALSE)</f>
        <v>M</v>
      </c>
      <c r="E1042" s="624">
        <f>'MCQ OUR'!E1042</f>
        <v>32.51</v>
      </c>
      <c r="F1042" s="625">
        <f>VLOOKUP(C1042,'SNP1.24+CHU192+DER12.23+FD1.24'!$A$2:$D$50000,4, FALSE)</f>
        <v>879.7</v>
      </c>
      <c r="G1042" s="424">
        <f t="shared" si="236"/>
        <v>28599.05</v>
      </c>
      <c r="H1042" s="425">
        <f t="shared" ca="1" si="237"/>
        <v>0.32779999999999998</v>
      </c>
      <c r="I1042" s="426">
        <f t="shared" ca="1" si="238"/>
        <v>1168.07</v>
      </c>
      <c r="J1042" s="626">
        <f t="shared" ca="1" si="239"/>
        <v>37973.96</v>
      </c>
      <c r="K1042" s="603"/>
      <c r="L1042" s="151" t="s">
        <v>54374</v>
      </c>
      <c r="M1042" s="412"/>
      <c r="N1042" s="413"/>
    </row>
    <row r="1043" spans="1:22" s="39" customFormat="1" ht="24" outlineLevel="2" x14ac:dyDescent="0.25">
      <c r="A1043" s="317" t="s">
        <v>54719</v>
      </c>
      <c r="B1043" s="422" t="s">
        <v>54365</v>
      </c>
      <c r="C1043" s="38" t="s">
        <v>54847</v>
      </c>
      <c r="D1043" s="623" t="s">
        <v>8</v>
      </c>
      <c r="E1043" s="624">
        <f>'MCQ OUR'!E1043</f>
        <v>2</v>
      </c>
      <c r="F1043" s="630">
        <f>2585.49/1.28</f>
        <v>2019.9140624999998</v>
      </c>
      <c r="G1043" s="424">
        <f t="shared" si="236"/>
        <v>4039.83</v>
      </c>
      <c r="H1043" s="425">
        <f t="shared" ca="1" si="237"/>
        <v>0.32779999999999998</v>
      </c>
      <c r="I1043" s="426">
        <f t="shared" ca="1" si="238"/>
        <v>2682.04</v>
      </c>
      <c r="J1043" s="626">
        <f t="shared" ca="1" si="239"/>
        <v>5364.08</v>
      </c>
      <c r="K1043" s="603"/>
      <c r="L1043" s="414" t="s">
        <v>54352</v>
      </c>
      <c r="M1043" s="415" t="s">
        <v>54948</v>
      </c>
      <c r="N1043" s="416"/>
    </row>
    <row r="1044" spans="1:22" s="39" customFormat="1" ht="24" outlineLevel="2" x14ac:dyDescent="0.25">
      <c r="A1044" s="317" t="s">
        <v>54720</v>
      </c>
      <c r="B1044" s="422" t="s">
        <v>54353</v>
      </c>
      <c r="C1044" s="38" t="s">
        <v>54846</v>
      </c>
      <c r="D1044" s="623" t="s">
        <v>8</v>
      </c>
      <c r="E1044" s="624">
        <f>'MCQ OUR'!E1044</f>
        <v>2</v>
      </c>
      <c r="F1044" s="630">
        <f>1239.96/1.28</f>
        <v>968.71875</v>
      </c>
      <c r="G1044" s="424">
        <f t="shared" si="236"/>
        <v>1937.44</v>
      </c>
      <c r="H1044" s="425">
        <f t="shared" ca="1" si="237"/>
        <v>0.32779999999999998</v>
      </c>
      <c r="I1044" s="426">
        <f t="shared" ca="1" si="238"/>
        <v>1286.26</v>
      </c>
      <c r="J1044" s="626">
        <f t="shared" ca="1" si="239"/>
        <v>2572.52</v>
      </c>
      <c r="K1044" s="603"/>
      <c r="L1044" s="417" t="s">
        <v>54352</v>
      </c>
      <c r="M1044" s="415" t="s">
        <v>54948</v>
      </c>
      <c r="N1044" s="418"/>
    </row>
    <row r="1045" spans="1:22" s="39" customFormat="1" ht="48" outlineLevel="2" x14ac:dyDescent="0.25">
      <c r="A1045" s="317" t="s">
        <v>54721</v>
      </c>
      <c r="B1045" s="422" t="str">
        <f>VLOOKUP(C1045,'SNP1.24+CHU192+DER12.23+FD1.24'!$A$2:$C$50000,2, FALSE)</f>
        <v>ASSENTAMENTO DE TUBO DE FERRO FUNDIDO PARA REDE DE ÁGUA, DN 400 MM, JUNTA ELÁSTICA, INSTALADO EM LOCAL COM NÍVEL ALTO DE INTERFERÊNCIAS (NÃO INCLUI FORNECIMENTO). AF_11/2017</v>
      </c>
      <c r="C1045" s="38" t="s">
        <v>1559</v>
      </c>
      <c r="D1045" s="623" t="str">
        <f>VLOOKUP(C1045,'SNP1.24+CHU192+DER12.23+FD1.24'!$A$2:$D$50000,3, FALSE)</f>
        <v>M</v>
      </c>
      <c r="E1045" s="624">
        <f>'MCQ OUR'!E1045</f>
        <v>32.51</v>
      </c>
      <c r="F1045" s="625" t="str">
        <f>VLOOKUP(C1045,'SNP1.24+CHU192+DER12.23+FD1.24'!$A$2:$D$50000,4, FALSE)</f>
        <v>25,19</v>
      </c>
      <c r="G1045" s="424">
        <f t="shared" si="236"/>
        <v>818.93</v>
      </c>
      <c r="H1045" s="425">
        <f t="shared" ca="1" si="237"/>
        <v>0.32779999999999998</v>
      </c>
      <c r="I1045" s="426">
        <f t="shared" ca="1" si="238"/>
        <v>33.450000000000003</v>
      </c>
      <c r="J1045" s="626">
        <f t="shared" ca="1" si="239"/>
        <v>1087.46</v>
      </c>
      <c r="K1045" s="603"/>
      <c r="L1045" s="419" t="s">
        <v>54350</v>
      </c>
      <c r="M1045" s="420"/>
      <c r="N1045" s="421"/>
    </row>
    <row r="1046" spans="1:22" s="39" customFormat="1" ht="48" outlineLevel="2" x14ac:dyDescent="0.25">
      <c r="A1046" s="317" t="s">
        <v>54722</v>
      </c>
      <c r="B1046" s="422" t="str">
        <f>VLOOKUP(C1046,'SNP1.24+CHU192+DER12.23+FD1.24'!$A$2:$C$50000,2, FALSE)</f>
        <v>ASSENTAMENTO DE TUBO DE FERRO FUNDIDO PARA REDE DE ÁGUA, DN 300 MM, JUNTA ELÁSTICA, INSTALADO EM LOCAL COM NÍVEL ALTO DE INTERFERÊNCIAS (NÃO INCLUI FORNECIMENTO). AF_11/2017</v>
      </c>
      <c r="C1046" s="38" t="s">
        <v>1557</v>
      </c>
      <c r="D1046" s="623" t="str">
        <f>VLOOKUP(C1046,'SNP1.24+CHU192+DER12.23+FD1.24'!$A$2:$D$50000,3, FALSE)</f>
        <v>M</v>
      </c>
      <c r="E1046" s="624">
        <f>'MCQ OUR'!E1046</f>
        <v>32.51</v>
      </c>
      <c r="F1046" s="625" t="str">
        <f>VLOOKUP(C1046,'SNP1.24+CHU192+DER12.23+FD1.24'!$A$2:$D$50000,4, FALSE)</f>
        <v>20,10</v>
      </c>
      <c r="G1046" s="424">
        <f t="shared" si="236"/>
        <v>653.45000000000005</v>
      </c>
      <c r="H1046" s="425">
        <f t="shared" ca="1" si="237"/>
        <v>0.32779999999999998</v>
      </c>
      <c r="I1046" s="426">
        <f t="shared" ca="1" si="238"/>
        <v>26.69</v>
      </c>
      <c r="J1046" s="626">
        <f t="shared" ca="1" si="239"/>
        <v>867.69</v>
      </c>
      <c r="K1046" s="603"/>
      <c r="L1046" s="422" t="s">
        <v>54350</v>
      </c>
      <c r="M1046" s="427"/>
      <c r="N1046" s="428"/>
    </row>
    <row r="1047" spans="1:22" s="40" customFormat="1" ht="12.75" outlineLevel="1" thickBot="1" x14ac:dyDescent="0.25">
      <c r="A1047" s="318"/>
      <c r="B1047" s="10" t="s">
        <v>9</v>
      </c>
      <c r="C1047" s="11"/>
      <c r="D1047" s="12"/>
      <c r="E1047" s="13"/>
      <c r="F1047" s="13"/>
      <c r="G1047" s="147">
        <f>SUM(G1041:G1046)</f>
        <v>63913.58</v>
      </c>
      <c r="H1047" s="148"/>
      <c r="I1047" s="149"/>
      <c r="J1047" s="150">
        <f ca="1">SUM(J1041:J1046)</f>
        <v>84864.690000000017</v>
      </c>
      <c r="K1047" s="185"/>
      <c r="L1047" s="10"/>
      <c r="M1047" s="450"/>
      <c r="N1047" s="451"/>
      <c r="O1047" s="39"/>
      <c r="P1047" s="39"/>
      <c r="Q1047" s="39"/>
      <c r="R1047" s="39"/>
      <c r="S1047" s="39"/>
      <c r="T1047" s="39"/>
      <c r="U1047" s="39"/>
      <c r="V1047" s="39"/>
    </row>
    <row r="1048" spans="1:22" s="438" customFormat="1" outlineLevel="1" x14ac:dyDescent="0.25">
      <c r="A1048" s="458" t="s">
        <v>54723</v>
      </c>
      <c r="B1048" s="176" t="s">
        <v>54393</v>
      </c>
      <c r="C1048" s="431"/>
      <c r="D1048" s="4"/>
      <c r="E1048" s="5"/>
      <c r="F1048" s="432"/>
      <c r="G1048" s="433"/>
      <c r="H1048" s="434"/>
      <c r="I1048" s="435"/>
      <c r="J1048" s="436"/>
      <c r="K1048" s="437"/>
      <c r="L1048" s="437"/>
      <c r="M1048" s="452"/>
      <c r="N1048" s="453"/>
      <c r="O1048" s="39"/>
      <c r="P1048" s="39"/>
      <c r="Q1048" s="39"/>
      <c r="R1048" s="39"/>
      <c r="S1048" s="39"/>
      <c r="T1048" s="39"/>
      <c r="U1048" s="39"/>
      <c r="V1048" s="39"/>
    </row>
    <row r="1049" spans="1:22" s="39" customFormat="1" ht="36" outlineLevel="2" x14ac:dyDescent="0.25">
      <c r="A1049" s="317" t="s">
        <v>54724</v>
      </c>
      <c r="B1049" s="422" t="str">
        <f>VLOOKUP(C1049,'SNP1.24+CHU192+DER12.23+FD1.24'!$A$2:$C$50000,2, FALSE)</f>
        <v xml:space="preserve">TAMPAO FOFO ARTICULADO, CLASSE B125 CARGA MAX 12,5 T, REDONDO, TAMPA 600 MM (COM INSCRICAO EM RELEVO DO TIPO DE REDE)                                                                                                                                                                                                                                                                                                                                                                                     </v>
      </c>
      <c r="C1049" s="38">
        <v>11301</v>
      </c>
      <c r="D1049" s="623" t="str">
        <f>VLOOKUP(C1049,'SNP1.24+CHU192+DER12.23+FD1.24'!$A$2:$D$50000,3, FALSE)</f>
        <v xml:space="preserve">UN    </v>
      </c>
      <c r="E1049" s="624">
        <f>'MCQ OUR'!E1049</f>
        <v>2</v>
      </c>
      <c r="F1049" s="625" t="str">
        <f>VLOOKUP(C1049,'SNP1.24+CHU192+DER12.23+FD1.24'!$A$2:$D$50000,4, FALSE)</f>
        <v>638,44</v>
      </c>
      <c r="G1049" s="424">
        <f t="shared" ref="G1049:G1056" si="240">ROUND(E1049*F1049,2)</f>
        <v>1276.8800000000001</v>
      </c>
      <c r="H1049" s="425">
        <f t="shared" ref="H1049:H1056" ca="1" si="241">IF(K1049="",$G$10,$G$9)</f>
        <v>0.32779999999999998</v>
      </c>
      <c r="I1049" s="426">
        <f t="shared" ref="I1049:I1056" ca="1" si="242">ROUND(F1049*H1049+F1049,2)</f>
        <v>847.72</v>
      </c>
      <c r="J1049" s="626">
        <f t="shared" ref="J1049:J1056" ca="1" si="243">ROUND(E1049*I1049,2)</f>
        <v>1695.44</v>
      </c>
      <c r="K1049" s="603"/>
      <c r="L1049" s="449" t="s">
        <v>54354</v>
      </c>
      <c r="M1049" s="429"/>
      <c r="N1049" s="392"/>
    </row>
    <row r="1050" spans="1:22" s="39" customFormat="1" ht="24" outlineLevel="2" x14ac:dyDescent="0.25">
      <c r="A1050" s="317" t="s">
        <v>54725</v>
      </c>
      <c r="B1050" s="422" t="str">
        <f>VLOOKUP(C1050,'SNP1.24+CHU192+DER12.23+FD1.24'!$A$2:$C$50000,2, FALSE)</f>
        <v>LASTRO DE CONCRETO MAGRO, APLICADO EM PISOS, LAJES SOBRE SOLO OU RADIERS, ESPESSURA DE 5 CM. AF_01/2024</v>
      </c>
      <c r="C1050" s="38" t="s">
        <v>3079</v>
      </c>
      <c r="D1050" s="623" t="str">
        <f>VLOOKUP(C1050,'SNP1.24+CHU192+DER12.23+FD1.24'!$A$2:$D$50000,3, FALSE)</f>
        <v>M2</v>
      </c>
      <c r="E1050" s="624">
        <f>'MCQ OUR'!E1050</f>
        <v>10.199999999999999</v>
      </c>
      <c r="F1050" s="625" t="str">
        <f>VLOOKUP(C1050,'SNP1.24+CHU192+DER12.23+FD1.24'!$A$2:$D$50000,4, FALSE)</f>
        <v>31,94</v>
      </c>
      <c r="G1050" s="424">
        <f t="shared" si="240"/>
        <v>325.79000000000002</v>
      </c>
      <c r="H1050" s="425">
        <f t="shared" ca="1" si="241"/>
        <v>0.32779999999999998</v>
      </c>
      <c r="I1050" s="426">
        <f t="shared" ca="1" si="242"/>
        <v>42.41</v>
      </c>
      <c r="J1050" s="626">
        <f t="shared" ca="1" si="243"/>
        <v>432.58</v>
      </c>
      <c r="K1050" s="603"/>
      <c r="L1050" s="449" t="s">
        <v>54355</v>
      </c>
      <c r="M1050" s="429"/>
      <c r="N1050" s="392"/>
    </row>
    <row r="1051" spans="1:22" s="39" customFormat="1" ht="48" outlineLevel="2" x14ac:dyDescent="0.25">
      <c r="A1051" s="317" t="s">
        <v>54726</v>
      </c>
      <c r="B1051" s="422" t="str">
        <f>VLOOKUP(C1051,'SNP1.24+CHU192+DER12.23+FD1.24'!$A$2:$C$50000,2, FALSE)</f>
        <v xml:space="preserve">CONCRETO USINADO BOMBEAVEL, CLASSE DE RESISTENCIA C40, BRITA 0 E 1, SLUMP = 100 +/- 20 MM, COM BOMBEAMENTO (DISPONIBILIZACAO DE BOMBA), SEM O LANCAMENTO (NBR 8953)                                                                                                                                                                                                                                                                                                                                       </v>
      </c>
      <c r="C1051" s="38">
        <v>34479</v>
      </c>
      <c r="D1051" s="623" t="str">
        <f>VLOOKUP(C1051,'SNP1.24+CHU192+DER12.23+FD1.24'!$A$2:$D$50000,3, FALSE)</f>
        <v xml:space="preserve">M3    </v>
      </c>
      <c r="E1051" s="624">
        <f>'MCQ OUR'!E1051</f>
        <v>45.16</v>
      </c>
      <c r="F1051" s="625" t="str">
        <f>VLOOKUP(C1051,'SNP1.24+CHU192+DER12.23+FD1.24'!$A$2:$D$50000,4, FALSE)</f>
        <v>529,25</v>
      </c>
      <c r="G1051" s="424">
        <f t="shared" si="240"/>
        <v>23900.93</v>
      </c>
      <c r="H1051" s="425">
        <f t="shared" ca="1" si="241"/>
        <v>0.32779999999999998</v>
      </c>
      <c r="I1051" s="426">
        <f t="shared" ca="1" si="242"/>
        <v>702.74</v>
      </c>
      <c r="J1051" s="626">
        <f t="shared" ca="1" si="243"/>
        <v>31735.74</v>
      </c>
      <c r="K1051" s="603"/>
      <c r="L1051" s="449" t="s">
        <v>54355</v>
      </c>
      <c r="M1051" s="429"/>
      <c r="N1051" s="392"/>
    </row>
    <row r="1052" spans="1:22" s="39" customFormat="1" ht="24" outlineLevel="2" x14ac:dyDescent="0.25">
      <c r="A1052" s="317" t="s">
        <v>54727</v>
      </c>
      <c r="B1052" s="422" t="str">
        <f>VLOOKUP(C1052,'SNP1.24+CHU192+DER12.23+FD1.24'!$A$2:$C$50000,2, FALSE)</f>
        <v>LANÇAMENTO COM USO DE BOMBA, ADENSAMENTO E ACABAMENTO DE CONCRETO EM ESTRUTURAS. AF_02/2022</v>
      </c>
      <c r="C1052" s="38" t="s">
        <v>12933</v>
      </c>
      <c r="D1052" s="623" t="str">
        <f>VLOOKUP(C1052,'SNP1.24+CHU192+DER12.23+FD1.24'!$A$2:$D$50000,3, FALSE)</f>
        <v>M3</v>
      </c>
      <c r="E1052" s="624">
        <f>'MCQ OUR'!E1052</f>
        <v>45.16</v>
      </c>
      <c r="F1052" s="625" t="str">
        <f>VLOOKUP(C1052,'SNP1.24+CHU192+DER12.23+FD1.24'!$A$2:$D$50000,4, FALSE)</f>
        <v>47,37</v>
      </c>
      <c r="G1052" s="424">
        <f t="shared" si="240"/>
        <v>2139.23</v>
      </c>
      <c r="H1052" s="425">
        <f t="shared" ca="1" si="241"/>
        <v>0.32779999999999998</v>
      </c>
      <c r="I1052" s="426">
        <f t="shared" ca="1" si="242"/>
        <v>62.9</v>
      </c>
      <c r="J1052" s="626">
        <f t="shared" ca="1" si="243"/>
        <v>2840.56</v>
      </c>
      <c r="K1052" s="603"/>
      <c r="L1052" s="449" t="s">
        <v>54355</v>
      </c>
      <c r="M1052" s="429"/>
      <c r="N1052" s="392"/>
    </row>
    <row r="1053" spans="1:22" s="39" customFormat="1" ht="36" outlineLevel="2" x14ac:dyDescent="0.25">
      <c r="A1053" s="317" t="s">
        <v>54728</v>
      </c>
      <c r="B1053" s="422" t="str">
        <f>VLOOKUP(C1053,'SNP1.24+CHU192+DER12.23+FD1.24'!$A$2:$C$50000,2, FALSE)</f>
        <v>ARMAÇÃO DE PILAR OU VIGA DE ESTRUTURA CONVENCIONAL DE CONCRETO ARMADO UTILIZANDO AÇO CA-60 DE 5,0 MM - MONTAGEM. AF_06/2022</v>
      </c>
      <c r="C1053" s="38" t="s">
        <v>3223</v>
      </c>
      <c r="D1053" s="623" t="str">
        <f>VLOOKUP(C1053,'SNP1.24+CHU192+DER12.23+FD1.24'!$A$2:$D$50000,3, FALSE)</f>
        <v>KG</v>
      </c>
      <c r="E1053" s="624">
        <f>'MCQ OUR'!E1053</f>
        <v>8.1999999999999993</v>
      </c>
      <c r="F1053" s="625" t="str">
        <f>VLOOKUP(C1053,'SNP1.24+CHU192+DER12.23+FD1.24'!$A$2:$D$50000,4, FALSE)</f>
        <v>14,04</v>
      </c>
      <c r="G1053" s="424">
        <f t="shared" si="240"/>
        <v>115.13</v>
      </c>
      <c r="H1053" s="425">
        <f t="shared" ca="1" si="241"/>
        <v>0.32779999999999998</v>
      </c>
      <c r="I1053" s="426">
        <f t="shared" ca="1" si="242"/>
        <v>18.64</v>
      </c>
      <c r="J1053" s="626">
        <f t="shared" ca="1" si="243"/>
        <v>152.85</v>
      </c>
      <c r="K1053" s="603"/>
      <c r="L1053" s="449" t="s">
        <v>54355</v>
      </c>
      <c r="M1053" s="429"/>
      <c r="N1053" s="392"/>
    </row>
    <row r="1054" spans="1:22" s="39" customFormat="1" ht="36" outlineLevel="2" x14ac:dyDescent="0.25">
      <c r="A1054" s="317" t="s">
        <v>54729</v>
      </c>
      <c r="B1054" s="422" t="str">
        <f>VLOOKUP(C1054,'SNP1.24+CHU192+DER12.23+FD1.24'!$A$2:$C$50000,2, FALSE)</f>
        <v>ARMAÇÃO DE PILAR OU VIGA DE ESTRUTURA CONVENCIONAL DE CONCRETO ARMADO UTILIZANDO AÇO CA-50 DE 10,0 MM - MONTAGEM. AF_06/2022</v>
      </c>
      <c r="C1054" s="38" t="s">
        <v>3226</v>
      </c>
      <c r="D1054" s="623" t="str">
        <f>VLOOKUP(C1054,'SNP1.24+CHU192+DER12.23+FD1.24'!$A$2:$D$50000,3, FALSE)</f>
        <v>KG</v>
      </c>
      <c r="E1054" s="624">
        <f>'MCQ OUR'!E1054</f>
        <v>3276.3999999999996</v>
      </c>
      <c r="F1054" s="625" t="str">
        <f>VLOOKUP(C1054,'SNP1.24+CHU192+DER12.23+FD1.24'!$A$2:$D$50000,4, FALSE)</f>
        <v>10,72</v>
      </c>
      <c r="G1054" s="424">
        <f t="shared" si="240"/>
        <v>35123.01</v>
      </c>
      <c r="H1054" s="425">
        <f t="shared" ca="1" si="241"/>
        <v>0.32779999999999998</v>
      </c>
      <c r="I1054" s="426">
        <f t="shared" ca="1" si="242"/>
        <v>14.23</v>
      </c>
      <c r="J1054" s="626">
        <f t="shared" ca="1" si="243"/>
        <v>46623.17</v>
      </c>
      <c r="K1054" s="603"/>
      <c r="L1054" s="449" t="s">
        <v>54355</v>
      </c>
      <c r="M1054" s="429"/>
      <c r="N1054" s="392"/>
    </row>
    <row r="1055" spans="1:22" s="39" customFormat="1" ht="36" outlineLevel="2" x14ac:dyDescent="0.25">
      <c r="A1055" s="317" t="s">
        <v>54730</v>
      </c>
      <c r="B1055" s="422" t="str">
        <f>VLOOKUP(C1055,'SNP1.24+CHU192+DER12.23+FD1.24'!$A$2:$C$50000,2, FALSE)</f>
        <v>ARMAÇÃO DE PILAR OU VIGA DE ESTRUTURA CONVENCIONAL DE CONCRETO ARMADO UTILIZANDO AÇO CA-50 DE 16,0 MM - MONTAGEM. AF_06/2022</v>
      </c>
      <c r="C1055" s="38" t="s">
        <v>3228</v>
      </c>
      <c r="D1055" s="623" t="str">
        <f>VLOOKUP(C1055,'SNP1.24+CHU192+DER12.23+FD1.24'!$A$2:$D$50000,3, FALSE)</f>
        <v>KG</v>
      </c>
      <c r="E1055" s="624">
        <f>'MCQ OUR'!E1055</f>
        <v>159.5</v>
      </c>
      <c r="F1055" s="625" t="str">
        <f>VLOOKUP(C1055,'SNP1.24+CHU192+DER12.23+FD1.24'!$A$2:$D$50000,4, FALSE)</f>
        <v>8,64</v>
      </c>
      <c r="G1055" s="424">
        <f t="shared" si="240"/>
        <v>1378.08</v>
      </c>
      <c r="H1055" s="425">
        <f t="shared" ca="1" si="241"/>
        <v>0.32779999999999998</v>
      </c>
      <c r="I1055" s="426">
        <f t="shared" ca="1" si="242"/>
        <v>11.47</v>
      </c>
      <c r="J1055" s="626">
        <f t="shared" ca="1" si="243"/>
        <v>1829.47</v>
      </c>
      <c r="K1055" s="603"/>
      <c r="L1055" s="449" t="s">
        <v>54355</v>
      </c>
      <c r="M1055" s="429"/>
      <c r="N1055" s="392"/>
    </row>
    <row r="1056" spans="1:22" s="39" customFormat="1" ht="39" customHeight="1" outlineLevel="2" x14ac:dyDescent="0.25">
      <c r="A1056" s="317" t="s">
        <v>54731</v>
      </c>
      <c r="B1056" s="422" t="str">
        <f>VLOOKUP(C1056,'SNP1.24+CHU192+DER12.23+FD1.24'!$A$2:$C$50000,2, FALSE)</f>
        <v>FABRICAÇÃO DE FÔRMA PARA LAJES, EM CHAPA DE MADEIRA COMPENSADA PLASTIFICADA, E = 18 MM. AF_09/2020</v>
      </c>
      <c r="C1056" s="38" t="s">
        <v>3098</v>
      </c>
      <c r="D1056" s="623" t="str">
        <f>VLOOKUP(C1056,'SNP1.24+CHU192+DER12.23+FD1.24'!$A$2:$D$50000,3, FALSE)</f>
        <v>M2</v>
      </c>
      <c r="E1056" s="624">
        <f>'MCQ OUR'!E1056</f>
        <v>215</v>
      </c>
      <c r="F1056" s="625" t="str">
        <f>VLOOKUP(C1056,'SNP1.24+CHU192+DER12.23+FD1.24'!$A$2:$D$50000,4, FALSE)</f>
        <v>72,95</v>
      </c>
      <c r="G1056" s="424">
        <f t="shared" si="240"/>
        <v>15684.25</v>
      </c>
      <c r="H1056" s="425">
        <f t="shared" ca="1" si="241"/>
        <v>0.32779999999999998</v>
      </c>
      <c r="I1056" s="426">
        <f t="shared" ca="1" si="242"/>
        <v>96.86</v>
      </c>
      <c r="J1056" s="626">
        <f t="shared" ca="1" si="243"/>
        <v>20824.900000000001</v>
      </c>
      <c r="K1056" s="603"/>
      <c r="L1056" s="449" t="s">
        <v>54355</v>
      </c>
      <c r="M1056" s="429"/>
      <c r="N1056" s="392"/>
    </row>
    <row r="1057" spans="1:22" s="448" customFormat="1" ht="12.75" outlineLevel="1" thickBot="1" x14ac:dyDescent="0.25">
      <c r="A1057" s="459"/>
      <c r="B1057" s="439" t="s">
        <v>9</v>
      </c>
      <c r="C1057" s="440"/>
      <c r="D1057" s="398"/>
      <c r="E1057" s="399"/>
      <c r="F1057" s="441"/>
      <c r="G1057" s="442">
        <f>SUM(G1049:G1056)</f>
        <v>79943.3</v>
      </c>
      <c r="H1057" s="443"/>
      <c r="I1057" s="444"/>
      <c r="J1057" s="445">
        <f ca="1">SUM(J1049:J1056)</f>
        <v>106134.70999999999</v>
      </c>
      <c r="K1057" s="605"/>
      <c r="L1057" s="447"/>
      <c r="M1057" s="454"/>
      <c r="N1057" s="455"/>
      <c r="O1057" s="39"/>
      <c r="P1057" s="39"/>
      <c r="Q1057" s="39"/>
      <c r="R1057" s="39"/>
      <c r="S1057" s="39"/>
      <c r="T1057" s="39"/>
      <c r="U1057" s="39"/>
      <c r="V1057" s="39"/>
    </row>
    <row r="1058" spans="1:22" s="33" customFormat="1" ht="18" customHeight="1" thickBot="1" x14ac:dyDescent="0.3">
      <c r="A1058" s="315">
        <v>2</v>
      </c>
      <c r="B1058" s="23" t="s">
        <v>54382</v>
      </c>
      <c r="C1058" s="29"/>
      <c r="D1058" s="2"/>
      <c r="E1058" s="462"/>
      <c r="F1058" s="2"/>
      <c r="G1058" s="30">
        <f>G1064+G1070+G1074+G1081+G1084+G1087+G1090+G1095+G1105</f>
        <v>144353.89000000001</v>
      </c>
      <c r="H1058" s="2"/>
      <c r="I1058" s="2"/>
      <c r="J1058" s="31">
        <f ca="1">J1064+J1070+J1074+J1081+J1084+J1087+J1090+J1095+J1105</f>
        <v>191660.96</v>
      </c>
      <c r="K1058" s="23"/>
      <c r="L1058" s="23"/>
      <c r="M1058" s="25"/>
      <c r="N1058" s="3"/>
      <c r="O1058" s="39"/>
      <c r="P1058" s="39"/>
      <c r="Q1058" s="39"/>
      <c r="R1058" s="39"/>
      <c r="S1058" s="39"/>
      <c r="T1058" s="39"/>
      <c r="U1058" s="39"/>
      <c r="V1058" s="39"/>
    </row>
    <row r="1059" spans="1:22" s="34" customFormat="1" outlineLevel="1" x14ac:dyDescent="0.25">
      <c r="A1059" s="316" t="s">
        <v>17</v>
      </c>
      <c r="B1059" s="36" t="s">
        <v>54362</v>
      </c>
      <c r="C1059" s="37"/>
      <c r="D1059" s="4"/>
      <c r="E1059" s="5"/>
      <c r="F1059" s="5"/>
      <c r="G1059" s="5"/>
      <c r="H1059" s="5"/>
      <c r="I1059" s="5"/>
      <c r="J1059" s="17"/>
      <c r="K1059" s="36"/>
      <c r="L1059" s="36"/>
      <c r="M1059" s="26"/>
      <c r="N1059" s="6"/>
      <c r="O1059" s="39"/>
      <c r="P1059" s="39"/>
      <c r="Q1059" s="39"/>
      <c r="R1059" s="39"/>
      <c r="S1059" s="39"/>
      <c r="T1059" s="39"/>
      <c r="U1059" s="39"/>
      <c r="V1059" s="39"/>
    </row>
    <row r="1060" spans="1:22" s="39" customFormat="1" ht="36" outlineLevel="2" x14ac:dyDescent="0.25">
      <c r="A1060" s="317" t="s">
        <v>25</v>
      </c>
      <c r="B1060" s="422" t="str">
        <f>VLOOKUP(C1060,'SNP1.24+CHU192+DER12.23+FD1.24'!$A$2:$C$50000,2, FALSE)</f>
        <v>LIMPEZA MECANIZADA DE CAMADA VEGETAL, VEGETAÇÃO E PEQUENAS ÁRVORES (DIÂMETRO DE TRONCO MENOR QUE 0,20 M), COM TRATOR DE ESTEIRAS.AF_05/2018</v>
      </c>
      <c r="C1060" s="38" t="s">
        <v>6052</v>
      </c>
      <c r="D1060" s="623" t="str">
        <f>VLOOKUP(C1060,'SNP1.24+CHU192+DER12.23+FD1.24'!$A$2:$D$50000,3, FALSE)</f>
        <v>M2</v>
      </c>
      <c r="E1060" s="624">
        <f>'MCQ OUR'!E1060</f>
        <v>68.06</v>
      </c>
      <c r="F1060" s="625" t="str">
        <f>VLOOKUP(C1060,'SNP1.24+CHU192+DER12.23+FD1.24'!$A$2:$D$50000,4, FALSE)</f>
        <v>0,41</v>
      </c>
      <c r="G1060" s="424">
        <f>ROUND(E1060*F1060,2)</f>
        <v>27.9</v>
      </c>
      <c r="H1060" s="425">
        <f ca="1">IF(K1060="",$G$10,$G$9)</f>
        <v>0.32779999999999998</v>
      </c>
      <c r="I1060" s="426">
        <f ca="1">ROUND(F1060*H1060+F1060,2)</f>
        <v>0.54</v>
      </c>
      <c r="J1060" s="626">
        <f ca="1">ROUND(E1060*I1060,2)</f>
        <v>36.75</v>
      </c>
      <c r="K1060" s="603"/>
      <c r="L1060" s="151" t="s">
        <v>54375</v>
      </c>
      <c r="M1060" s="387"/>
      <c r="N1060" s="323"/>
    </row>
    <row r="1061" spans="1:22" s="39" customFormat="1" ht="48" outlineLevel="2" x14ac:dyDescent="0.25">
      <c r="A1061" s="317" t="s">
        <v>29446</v>
      </c>
      <c r="B1061" s="422" t="str">
        <f>VLOOKUP(C1061,'SNP1.24+CHU192+DER12.23+FD1.24'!$A$2:$C$50000,2, FALSE)</f>
        <v>CARGA, MANOBRA E DESCARGA DE ENTULHO EM CAMINHÃO BASCULANTE 10 M³ - CARGA COM ESCAVADEIRA HIDRÁULICA  (CAÇAMBA DE 0,80 M³ / 111 HP) E DESCARGA LIVRE (UNIDADE: M3). AF_07/2020</v>
      </c>
      <c r="C1061" s="38" t="s">
        <v>11391</v>
      </c>
      <c r="D1061" s="623" t="str">
        <f>VLOOKUP(C1061,'SNP1.24+CHU192+DER12.23+FD1.24'!$A$2:$D$50000,3, FALSE)</f>
        <v>M3</v>
      </c>
      <c r="E1061" s="624">
        <f>'MCQ OUR'!E1061</f>
        <v>81.671999999999997</v>
      </c>
      <c r="F1061" s="625" t="str">
        <f>VLOOKUP(C1061,'SNP1.24+CHU192+DER12.23+FD1.24'!$A$2:$D$50000,4, FALSE)</f>
        <v>9,05</v>
      </c>
      <c r="G1061" s="424">
        <f>ROUND(E1061*F1061,2)</f>
        <v>739.13</v>
      </c>
      <c r="H1061" s="425">
        <f ca="1">IF(K1061="",$G$10,$G$9)</f>
        <v>0.32779999999999998</v>
      </c>
      <c r="I1061" s="426">
        <f ca="1">ROUND(F1061*H1061+F1061,2)</f>
        <v>12.02</v>
      </c>
      <c r="J1061" s="626">
        <f ca="1">ROUND(E1061*I1061,2)</f>
        <v>981.7</v>
      </c>
      <c r="K1061" s="603"/>
      <c r="L1061" s="151" t="s">
        <v>54376</v>
      </c>
      <c r="M1061" s="387"/>
      <c r="N1061" s="323"/>
    </row>
    <row r="1062" spans="1:22" s="39" customFormat="1" ht="24" outlineLevel="2" x14ac:dyDescent="0.25">
      <c r="A1062" s="317" t="s">
        <v>29447</v>
      </c>
      <c r="B1062" s="422" t="str">
        <f>VLOOKUP(C1062,'SNP1.24+CHU192+DER12.23+FD1.24'!$A$2:$C$50000,2, FALSE)</f>
        <v>TRANSPORTE COM CAMINHÃO BASCULANTE DE 10 M³, EM VIA URBANA EM LEITO NATURAL (UNIDADE: M3XKM). AF_07/2020</v>
      </c>
      <c r="C1062" s="38" t="s">
        <v>6005</v>
      </c>
      <c r="D1062" s="623" t="str">
        <f>VLOOKUP(C1062,'SNP1.24+CHU192+DER12.23+FD1.24'!$A$2:$D$50000,3, FALSE)</f>
        <v>M3XKM</v>
      </c>
      <c r="E1062" s="624">
        <f>'MCQ OUR'!E1062</f>
        <v>793.03512000000001</v>
      </c>
      <c r="F1062" s="625" t="str">
        <f>VLOOKUP(C1062,'SNP1.24+CHU192+DER12.23+FD1.24'!$A$2:$D$50000,4, FALSE)</f>
        <v>3,15</v>
      </c>
      <c r="G1062" s="424">
        <f>ROUND(E1062*F1062,2)</f>
        <v>2498.06</v>
      </c>
      <c r="H1062" s="425">
        <f ca="1">IF(K1062="",$G$10,$G$9)</f>
        <v>0.32779999999999998</v>
      </c>
      <c r="I1062" s="426">
        <f ca="1">ROUND(F1062*H1062+F1062,2)</f>
        <v>4.18</v>
      </c>
      <c r="J1062" s="626">
        <f ca="1">ROUND(E1062*I1062,2)</f>
        <v>3314.89</v>
      </c>
      <c r="K1062" s="603"/>
      <c r="L1062" s="151" t="s">
        <v>29438</v>
      </c>
      <c r="M1062" s="387"/>
      <c r="N1062" s="323"/>
    </row>
    <row r="1063" spans="1:22" s="39" customFormat="1" ht="24" outlineLevel="2" x14ac:dyDescent="0.25">
      <c r="A1063" s="317" t="s">
        <v>11832</v>
      </c>
      <c r="B1063" s="422" t="str">
        <f>VLOOKUP(C1063,'SNP1.24+CHU192+DER12.23+FD1.24'!$A$2:$C$50000,2, FALSE)</f>
        <v>ESPALHAMENTO DE MATERIAL COM TRATOR DE ESTEIRAS. AF_11/2019</v>
      </c>
      <c r="C1063" s="38" t="s">
        <v>7366</v>
      </c>
      <c r="D1063" s="623" t="str">
        <f>VLOOKUP(C1063,'SNP1.24+CHU192+DER12.23+FD1.24'!$A$2:$D$50000,3, FALSE)</f>
        <v>M3</v>
      </c>
      <c r="E1063" s="624">
        <f>'MCQ OUR'!E1063</f>
        <v>81.671999999999997</v>
      </c>
      <c r="F1063" s="625" t="str">
        <f>VLOOKUP(C1063,'SNP1.24+CHU192+DER12.23+FD1.24'!$A$2:$D$50000,4, FALSE)</f>
        <v>1,45</v>
      </c>
      <c r="G1063" s="424">
        <f>ROUND(E1063*F1063,2)</f>
        <v>118.42</v>
      </c>
      <c r="H1063" s="425">
        <f ca="1">IF(K1063="",$G$10,$G$9)</f>
        <v>0.32779999999999998</v>
      </c>
      <c r="I1063" s="426">
        <f ca="1">ROUND(F1063*H1063+F1063,2)</f>
        <v>1.93</v>
      </c>
      <c r="J1063" s="626">
        <f ca="1">ROUND(E1063*I1063,2)</f>
        <v>157.63</v>
      </c>
      <c r="K1063" s="603"/>
      <c r="L1063" s="151" t="s">
        <v>14599</v>
      </c>
      <c r="M1063" s="387"/>
      <c r="N1063" s="323"/>
    </row>
    <row r="1064" spans="1:22" s="40" customFormat="1" outlineLevel="1" x14ac:dyDescent="0.2">
      <c r="A1064" s="318"/>
      <c r="B1064" s="10" t="s">
        <v>9</v>
      </c>
      <c r="C1064" s="11"/>
      <c r="D1064" s="12"/>
      <c r="E1064" s="13"/>
      <c r="F1064" s="13"/>
      <c r="G1064" s="147">
        <f>SUM(G1060:G1063)</f>
        <v>3383.51</v>
      </c>
      <c r="H1064" s="148"/>
      <c r="I1064" s="149"/>
      <c r="J1064" s="150">
        <f ca="1">SUM(J1060:J1063)</f>
        <v>4490.97</v>
      </c>
      <c r="K1064" s="185"/>
      <c r="L1064" s="10"/>
      <c r="M1064" s="389"/>
      <c r="N1064" s="14"/>
      <c r="O1064" s="39"/>
      <c r="P1064" s="39"/>
      <c r="Q1064" s="39"/>
      <c r="R1064" s="39"/>
      <c r="S1064" s="39"/>
      <c r="T1064" s="39"/>
      <c r="U1064" s="39"/>
      <c r="V1064" s="39"/>
    </row>
    <row r="1065" spans="1:22" s="34" customFormat="1" outlineLevel="1" x14ac:dyDescent="0.25">
      <c r="A1065" s="316" t="s">
        <v>12533</v>
      </c>
      <c r="B1065" s="36" t="s">
        <v>54361</v>
      </c>
      <c r="C1065" s="37"/>
      <c r="D1065" s="4"/>
      <c r="E1065" s="5"/>
      <c r="F1065" s="5"/>
      <c r="G1065" s="5"/>
      <c r="H1065" s="5"/>
      <c r="I1065" s="5"/>
      <c r="J1065" s="17"/>
      <c r="K1065" s="36"/>
      <c r="L1065" s="36"/>
      <c r="M1065" s="26"/>
      <c r="N1065" s="6"/>
      <c r="O1065" s="39"/>
      <c r="P1065" s="39"/>
      <c r="Q1065" s="39"/>
      <c r="R1065" s="39"/>
      <c r="S1065" s="39"/>
      <c r="T1065" s="39"/>
      <c r="U1065" s="39"/>
      <c r="V1065" s="39"/>
    </row>
    <row r="1066" spans="1:22" s="39" customFormat="1" ht="36.6" customHeight="1" outlineLevel="2" x14ac:dyDescent="0.25">
      <c r="A1066" s="317" t="s">
        <v>8558</v>
      </c>
      <c r="B1066" s="422" t="str">
        <f>VLOOKUP(C1066,'SNP1.24+CHU192+DER12.23+FD1.24'!$A$2:$C$50000,2, FALSE)</f>
        <v>DEMOLIÇÃO DE TUBULACÕES EM GERAL INCLUINDO CONEXÕES, CAIXAS E RALOS</v>
      </c>
      <c r="C1066" s="38" t="s">
        <v>50394</v>
      </c>
      <c r="D1066" s="623" t="str">
        <f>VLOOKUP(C1066,'SNP1.24+CHU192+DER12.23+FD1.24'!$A$2:$D$50000,3, FALSE)</f>
        <v>M</v>
      </c>
      <c r="E1066" s="624">
        <f>'MCQ OUR'!E1066</f>
        <v>52.56</v>
      </c>
      <c r="F1066" s="625">
        <f>VLOOKUP(C1066,'SNP1.24+CHU192+DER12.23+FD1.24'!$A$2:$D$50000,4, FALSE)/1.195</f>
        <v>6.1506276150627608</v>
      </c>
      <c r="G1066" s="424">
        <f>ROUND(E1066*F1066,2)</f>
        <v>323.27999999999997</v>
      </c>
      <c r="H1066" s="425">
        <f ca="1">IF(K1066="",$G$10,$G$9)</f>
        <v>0.32779999999999998</v>
      </c>
      <c r="I1066" s="426">
        <f ca="1">ROUND(F1066*H1066+F1066,2)</f>
        <v>8.17</v>
      </c>
      <c r="J1066" s="626">
        <f ca="1">ROUND(E1066*I1066,2)</f>
        <v>429.42</v>
      </c>
      <c r="K1066" s="603"/>
      <c r="L1066" s="156" t="s">
        <v>54380</v>
      </c>
      <c r="M1066" s="202" t="s">
        <v>54949</v>
      </c>
      <c r="N1066" s="22"/>
    </row>
    <row r="1067" spans="1:22" s="39" customFormat="1" ht="48" outlineLevel="2" x14ac:dyDescent="0.25">
      <c r="A1067" s="317" t="s">
        <v>12537</v>
      </c>
      <c r="B1067" s="422" t="str">
        <f>VLOOKUP(C1067,'SNP1.24+CHU192+DER12.23+FD1.24'!$A$2:$C$50000,2, FALSE)</f>
        <v>CARGA, MANOBRA E DESCARGA DE ENTULHO EM CAMINHÃO BASCULANTE 10 M³ - CARGA COM ESCAVADEIRA HIDRÁULICA  (CAÇAMBA DE 0,80 M³ / 111 HP) E DESCARGA LIVRE (UNIDADE: M3). AF_07/2020</v>
      </c>
      <c r="C1067" s="38" t="s">
        <v>11391</v>
      </c>
      <c r="D1067" s="623" t="str">
        <f>VLOOKUP(C1067,'SNP1.24+CHU192+DER12.23+FD1.24'!$A$2:$D$50000,3, FALSE)</f>
        <v>M3</v>
      </c>
      <c r="E1067" s="624">
        <f>'MCQ OUR'!E1067</f>
        <v>1.4912590547876374</v>
      </c>
      <c r="F1067" s="625" t="str">
        <f>VLOOKUP(C1067,'SNP1.24+CHU192+DER12.23+FD1.24'!$A$2:$D$50000,4, FALSE)</f>
        <v>9,05</v>
      </c>
      <c r="G1067" s="424">
        <f>ROUND(E1067*F1067,2)</f>
        <v>13.5</v>
      </c>
      <c r="H1067" s="425">
        <f ca="1">IF(K1067="",$G$10,$G$9)</f>
        <v>0.32779999999999998</v>
      </c>
      <c r="I1067" s="426">
        <f ca="1">ROUND(F1067*H1067+F1067,2)</f>
        <v>12.02</v>
      </c>
      <c r="J1067" s="626">
        <f ca="1">ROUND(E1067*I1067,2)</f>
        <v>17.920000000000002</v>
      </c>
      <c r="K1067" s="603"/>
      <c r="L1067" s="151" t="s">
        <v>54381</v>
      </c>
      <c r="M1067" s="387"/>
      <c r="N1067" s="323"/>
    </row>
    <row r="1068" spans="1:22" s="39" customFormat="1" ht="24" outlineLevel="2" x14ac:dyDescent="0.25">
      <c r="A1068" s="317" t="s">
        <v>14600</v>
      </c>
      <c r="B1068" s="422" t="str">
        <f>VLOOKUP(C1068,'SNP1.24+CHU192+DER12.23+FD1.24'!$A$2:$C$50000,2, FALSE)</f>
        <v>TRANSPORTE COM CAMINHÃO BASCULANTE DE 10 M³, EM VIA URBANA EM LEITO NATURAL (UNIDADE: M3XKM). AF_07/2020</v>
      </c>
      <c r="C1068" s="38" t="s">
        <v>6005</v>
      </c>
      <c r="D1068" s="623" t="str">
        <f>VLOOKUP(C1068,'SNP1.24+CHU192+DER12.23+FD1.24'!$A$2:$D$50000,3, FALSE)</f>
        <v>M3XKM</v>
      </c>
      <c r="E1068" s="624">
        <f>'MCQ OUR'!E1068</f>
        <v>14.48012542198796</v>
      </c>
      <c r="F1068" s="625" t="str">
        <f>VLOOKUP(C1068,'SNP1.24+CHU192+DER12.23+FD1.24'!$A$2:$D$50000,4, FALSE)</f>
        <v>3,15</v>
      </c>
      <c r="G1068" s="424">
        <f>ROUND(E1068*F1068,2)</f>
        <v>45.61</v>
      </c>
      <c r="H1068" s="425">
        <f ca="1">IF(K1068="",$G$10,$G$9)</f>
        <v>0.32779999999999998</v>
      </c>
      <c r="I1068" s="426">
        <f ca="1">ROUND(F1068*H1068+F1068,2)</f>
        <v>4.18</v>
      </c>
      <c r="J1068" s="626">
        <f ca="1">ROUND(E1068*I1068,2)</f>
        <v>60.53</v>
      </c>
      <c r="K1068" s="603"/>
      <c r="L1068" s="151" t="s">
        <v>54340</v>
      </c>
      <c r="M1068" s="387"/>
      <c r="N1068" s="323"/>
    </row>
    <row r="1069" spans="1:22" s="39" customFormat="1" ht="24.6" customHeight="1" outlineLevel="2" x14ac:dyDescent="0.25">
      <c r="A1069" s="317" t="s">
        <v>14601</v>
      </c>
      <c r="B1069" s="422" t="str">
        <f>VLOOKUP(C1069,'SNP1.24+CHU192+DER12.23+FD1.24'!$A$2:$C$50000,2, FALSE)</f>
        <v>ESPALHAMENTO DE MATERIAL COM TRATOR DE ESTEIRAS. AF_11/2019</v>
      </c>
      <c r="C1069" s="38" t="s">
        <v>7366</v>
      </c>
      <c r="D1069" s="623" t="str">
        <f>VLOOKUP(C1069,'SNP1.24+CHU192+DER12.23+FD1.24'!$A$2:$D$50000,3, FALSE)</f>
        <v>M3</v>
      </c>
      <c r="E1069" s="624">
        <f>'MCQ OUR'!E1069</f>
        <v>1.4912590547876374</v>
      </c>
      <c r="F1069" s="625" t="str">
        <f>VLOOKUP(C1069,'SNP1.24+CHU192+DER12.23+FD1.24'!$A$2:$D$50000,4, FALSE)</f>
        <v>1,45</v>
      </c>
      <c r="G1069" s="424">
        <f>ROUND(E1069*F1069,2)</f>
        <v>2.16</v>
      </c>
      <c r="H1069" s="425">
        <f ca="1">IF(K1069="",$G$10,$G$9)</f>
        <v>0.32779999999999998</v>
      </c>
      <c r="I1069" s="426">
        <f ca="1">ROUND(F1069*H1069+F1069,2)</f>
        <v>1.93</v>
      </c>
      <c r="J1069" s="626">
        <f ca="1">ROUND(E1069*I1069,2)</f>
        <v>2.88</v>
      </c>
      <c r="K1069" s="603"/>
      <c r="L1069" s="151" t="s">
        <v>14599</v>
      </c>
      <c r="M1069" s="387"/>
      <c r="N1069" s="323"/>
    </row>
    <row r="1070" spans="1:22" s="40" customFormat="1" ht="12.75" outlineLevel="1" thickBot="1" x14ac:dyDescent="0.25">
      <c r="A1070" s="318"/>
      <c r="B1070" s="10" t="s">
        <v>9</v>
      </c>
      <c r="C1070" s="11"/>
      <c r="D1070" s="12"/>
      <c r="E1070" s="13"/>
      <c r="F1070" s="13"/>
      <c r="G1070" s="147">
        <f>SUM(G1066:G1069)</f>
        <v>384.55</v>
      </c>
      <c r="H1070" s="148"/>
      <c r="I1070" s="149"/>
      <c r="J1070" s="150">
        <f ca="1">SUM(J1066:J1069)</f>
        <v>510.75</v>
      </c>
      <c r="K1070" s="185"/>
      <c r="L1070" s="10"/>
      <c r="M1070" s="391"/>
      <c r="N1070" s="16"/>
      <c r="O1070" s="39"/>
      <c r="P1070" s="39"/>
      <c r="Q1070" s="39"/>
      <c r="R1070" s="39"/>
      <c r="S1070" s="39"/>
      <c r="T1070" s="39"/>
      <c r="U1070" s="39"/>
      <c r="V1070" s="39"/>
    </row>
    <row r="1071" spans="1:22" s="34" customFormat="1" outlineLevel="1" x14ac:dyDescent="0.25">
      <c r="A1071" s="319" t="s">
        <v>12534</v>
      </c>
      <c r="B1071" s="145" t="s">
        <v>18516</v>
      </c>
      <c r="C1071" s="628"/>
      <c r="D1071" s="629"/>
      <c r="E1071" s="146"/>
      <c r="F1071" s="146"/>
      <c r="G1071" s="5"/>
      <c r="H1071" s="5"/>
      <c r="I1071" s="5"/>
      <c r="J1071" s="17"/>
      <c r="K1071" s="145"/>
      <c r="L1071" s="145"/>
      <c r="M1071" s="26"/>
      <c r="N1071" s="6"/>
      <c r="O1071" s="39"/>
      <c r="P1071" s="39"/>
      <c r="Q1071" s="39"/>
      <c r="R1071" s="39"/>
      <c r="S1071" s="39"/>
      <c r="T1071" s="39"/>
      <c r="U1071" s="39"/>
      <c r="V1071" s="39"/>
    </row>
    <row r="1072" spans="1:22" s="39" customFormat="1" ht="26.45" customHeight="1" outlineLevel="2" x14ac:dyDescent="0.25">
      <c r="A1072" s="317" t="s">
        <v>12535</v>
      </c>
      <c r="B1072" s="422" t="str">
        <f>VLOOKUP(C1072,'SNP1.24+CHU192+DER12.23+FD1.24'!$A$2:$C$50000,2, FALSE)</f>
        <v>LOCAÇÃO DE REDE DE ÁGUA OU ESGOTO. AF_10/2018</v>
      </c>
      <c r="C1072" s="38" t="s">
        <v>6001</v>
      </c>
      <c r="D1072" s="623" t="str">
        <f>VLOOKUP(C1072,'SNP1.24+CHU192+DER12.23+FD1.24'!$A$2:$D$50000,3, FALSE)</f>
        <v>M</v>
      </c>
      <c r="E1072" s="624">
        <f>'MCQ OUR'!E1072</f>
        <v>57.6</v>
      </c>
      <c r="F1072" s="625" t="str">
        <f>VLOOKUP(C1072,'SNP1.24+CHU192+DER12.23+FD1.24'!$A$2:$D$50000,4, FALSE)</f>
        <v>5,75</v>
      </c>
      <c r="G1072" s="424">
        <f>ROUND(E1072*F1072,2)</f>
        <v>331.2</v>
      </c>
      <c r="H1072" s="425">
        <f ca="1">IF(K1072="",$G$10,$G$9)</f>
        <v>0.32779999999999998</v>
      </c>
      <c r="I1072" s="426">
        <f ca="1">ROUND(F1072*H1072+F1072,2)</f>
        <v>7.63</v>
      </c>
      <c r="J1072" s="626">
        <f ca="1">ROUND(E1072*I1072,2)</f>
        <v>439.49</v>
      </c>
      <c r="K1072" s="603"/>
      <c r="L1072" s="151" t="s">
        <v>54390</v>
      </c>
      <c r="M1072" s="387"/>
      <c r="N1072" s="392"/>
    </row>
    <row r="1073" spans="1:22" s="39" customFormat="1" ht="27" customHeight="1" outlineLevel="2" x14ac:dyDescent="0.25">
      <c r="A1073" s="317" t="s">
        <v>12536</v>
      </c>
      <c r="B1073" s="422" t="str">
        <f>VLOOKUP(C1073,'SNP1.24+CHU192+DER12.23+FD1.24'!$A$2:$C$50000,2, FALSE)</f>
        <v xml:space="preserve">PAREDE ENSECADEIRA C/PRANCHA-ESP.0,075M                                        </v>
      </c>
      <c r="C1073" s="38" t="s">
        <v>45196</v>
      </c>
      <c r="D1073" s="623" t="str">
        <f>VLOOKUP(C1073,'SNP1.24+CHU192+DER12.23+FD1.24'!$A$2:$D$50000,3, FALSE)</f>
        <v>m2</v>
      </c>
      <c r="E1073" s="624">
        <f>'MCQ OUR'!E1073</f>
        <v>71.66</v>
      </c>
      <c r="F1073" s="625">
        <f>VLOOKUP(C1073,'SNP1.24+CHU192+DER12.23+FD1.24'!$A$2:$D$50000,4, FALSE)/1.35</f>
        <v>552.68148148148146</v>
      </c>
      <c r="G1073" s="424">
        <f>ROUND(E1073*F1073,2)</f>
        <v>39605.15</v>
      </c>
      <c r="H1073" s="425">
        <f ca="1">IF(K1073="",$G$10,$G$9)</f>
        <v>0.32779999999999998</v>
      </c>
      <c r="I1073" s="426">
        <f ca="1">ROUND(F1073*H1073+F1073,2)</f>
        <v>733.85</v>
      </c>
      <c r="J1073" s="626">
        <f ca="1">ROUND(E1073*I1073,2)</f>
        <v>52587.69</v>
      </c>
      <c r="K1073" s="603"/>
      <c r="L1073" s="151" t="s">
        <v>54341</v>
      </c>
      <c r="M1073" s="202" t="s">
        <v>54946</v>
      </c>
      <c r="N1073" s="394"/>
    </row>
    <row r="1074" spans="1:22" s="40" customFormat="1" ht="12.75" outlineLevel="1" thickBot="1" x14ac:dyDescent="0.25">
      <c r="A1074" s="318"/>
      <c r="B1074" s="10" t="s">
        <v>9</v>
      </c>
      <c r="C1074" s="11"/>
      <c r="D1074" s="12"/>
      <c r="E1074" s="13"/>
      <c r="F1074" s="13"/>
      <c r="G1074" s="147">
        <f>SUM(G1072:G1073)</f>
        <v>39936.35</v>
      </c>
      <c r="H1074" s="148"/>
      <c r="I1074" s="149"/>
      <c r="J1074" s="150">
        <f ca="1">SUM(J1072:J1073)</f>
        <v>53027.18</v>
      </c>
      <c r="K1074" s="185"/>
      <c r="L1074" s="10"/>
      <c r="M1074" s="391"/>
      <c r="N1074" s="16"/>
      <c r="O1074" s="39"/>
      <c r="P1074" s="39"/>
      <c r="Q1074" s="39"/>
      <c r="R1074" s="39"/>
      <c r="S1074" s="39"/>
      <c r="T1074" s="39"/>
      <c r="U1074" s="39"/>
      <c r="V1074" s="39"/>
    </row>
    <row r="1075" spans="1:22" s="34" customFormat="1" outlineLevel="1" x14ac:dyDescent="0.25">
      <c r="A1075" s="319" t="s">
        <v>29449</v>
      </c>
      <c r="B1075" s="145" t="s">
        <v>54342</v>
      </c>
      <c r="C1075" s="628"/>
      <c r="D1075" s="629"/>
      <c r="E1075" s="146"/>
      <c r="F1075" s="146"/>
      <c r="G1075" s="5"/>
      <c r="H1075" s="5"/>
      <c r="I1075" s="5"/>
      <c r="J1075" s="17"/>
      <c r="K1075" s="145"/>
      <c r="L1075" s="145"/>
      <c r="M1075" s="26"/>
      <c r="N1075" s="6"/>
      <c r="O1075" s="39"/>
      <c r="P1075" s="39"/>
      <c r="Q1075" s="39"/>
      <c r="R1075" s="39"/>
      <c r="S1075" s="39"/>
      <c r="T1075" s="39"/>
      <c r="U1075" s="39"/>
      <c r="V1075" s="39"/>
    </row>
    <row r="1076" spans="1:22" s="39" customFormat="1" ht="70.150000000000006" customHeight="1" outlineLevel="2" x14ac:dyDescent="0.25">
      <c r="A1076" s="317" t="s">
        <v>29450</v>
      </c>
      <c r="B1076" s="422" t="str">
        <f>VLOOKUP(C1076,'SNP1.24+CHU192+DER12.23+FD1.24'!$A$2:$C$50000,2, FALSE)</f>
        <v>ESCAVAÇÃO MECANIZADA DE VALA COM PROFUNDIDADE MAIOR QUE 1,5 M ATÉ 3,0 M (MÉDIA MONTANTE E JUSANTE/UMA COMPOSIÇÃO POR TRECHO), RETROESCAV. (0,26 M3), LARGURA MENOR QUE 0,8 M, EM SOLO DE 1A CATEGORIA, LOCAIS COM BAIXO NÍVEL DE INTERFERÊNCIA. AF_02/2021</v>
      </c>
      <c r="C1076" s="38" t="s">
        <v>5371</v>
      </c>
      <c r="D1076" s="623" t="str">
        <f>VLOOKUP(C1076,'SNP1.24+CHU192+DER12.23+FD1.24'!$A$2:$D$50000,3, FALSE)</f>
        <v>M3</v>
      </c>
      <c r="E1076" s="624">
        <f>'MCQ OUR'!E1076</f>
        <v>138.24</v>
      </c>
      <c r="F1076" s="625" t="str">
        <f>VLOOKUP(C1076,'SNP1.24+CHU192+DER12.23+FD1.24'!$A$2:$D$50000,4, FALSE)</f>
        <v>7,49</v>
      </c>
      <c r="G1076" s="424">
        <f>ROUND(E1076*F1076,2)</f>
        <v>1035.42</v>
      </c>
      <c r="H1076" s="425">
        <f ca="1">IF(K1076="",$G$10,$G$9)</f>
        <v>0.32779999999999998</v>
      </c>
      <c r="I1076" s="426">
        <f ca="1">ROUND(F1076*H1076+F1076,2)</f>
        <v>9.9499999999999993</v>
      </c>
      <c r="J1076" s="626">
        <f ca="1">ROUND(E1076*I1076,2)</f>
        <v>1375.49</v>
      </c>
      <c r="K1076" s="603"/>
      <c r="L1076" s="151" t="s">
        <v>54389</v>
      </c>
      <c r="M1076" s="387"/>
      <c r="N1076" s="392"/>
    </row>
    <row r="1077" spans="1:22" s="39" customFormat="1" ht="60" outlineLevel="2" x14ac:dyDescent="0.25">
      <c r="A1077" s="317" t="s">
        <v>29451</v>
      </c>
      <c r="B1077" s="422" t="str">
        <f>VLOOKUP(C1077,'SNP1.24+CHU192+DER12.23+FD1.24'!$A$2:$C$50000,2, FALSE)</f>
        <v>REATERRO MECANIZADO DE VALA COM ESCAVADEIRA HIDRÁULICA (CAPACIDADE DA CAÇAMBA: 0,8 M³/POTÊNCIA: 111 HP), LARGURA ATÉ 1,5 M, PROFUNDIDADE DE 1,5 A 3,0 M, COM SOLO (SEM SUBSTITUIÇÃO) DE 1ª CATEGORIA, COM COMPACTADOR DE SOLOS DE PERCUSSÃO. AF_08/2023</v>
      </c>
      <c r="C1077" s="38" t="s">
        <v>5389</v>
      </c>
      <c r="D1077" s="623" t="str">
        <f>VLOOKUP(C1077,'SNP1.24+CHU192+DER12.23+FD1.24'!$A$2:$D$50000,3, FALSE)</f>
        <v>M3</v>
      </c>
      <c r="E1077" s="624">
        <f>'MCQ OUR'!E1077</f>
        <v>136.93259480128208</v>
      </c>
      <c r="F1077" s="625" t="str">
        <f>VLOOKUP(C1077,'SNP1.24+CHU192+DER12.23+FD1.24'!$A$2:$D$50000,4, FALSE)</f>
        <v>20,34</v>
      </c>
      <c r="G1077" s="424">
        <f>ROUND(E1077*F1077,2)</f>
        <v>2785.21</v>
      </c>
      <c r="H1077" s="425">
        <f ca="1">IF(K1077="",$G$10,$G$9)</f>
        <v>0.32779999999999998</v>
      </c>
      <c r="I1077" s="426">
        <f ca="1">ROUND(F1077*H1077+F1077,2)</f>
        <v>27.01</v>
      </c>
      <c r="J1077" s="626">
        <f ca="1">ROUND(E1077*I1077,2)</f>
        <v>3698.55</v>
      </c>
      <c r="K1077" s="603"/>
      <c r="L1077" s="151" t="s">
        <v>54343</v>
      </c>
      <c r="M1077" s="387"/>
      <c r="N1077" s="392"/>
    </row>
    <row r="1078" spans="1:22" s="39" customFormat="1" ht="51" customHeight="1" outlineLevel="2" x14ac:dyDescent="0.25">
      <c r="A1078" s="317" t="s">
        <v>29452</v>
      </c>
      <c r="B1078" s="422" t="str">
        <f>VLOOKUP(C1078,'SNP1.24+CHU192+DER12.23+FD1.24'!$A$2:$C$50000,2, FALSE)</f>
        <v>CARGA, MANOBRA E DESCARGA DE SOLOS E MATERIAIS GRANULARES EM CAMINHÃO BASCULANTE 6 M³ - CARGA COM ESCAVADEIRA HIDRÁULICA (CAÇAMBA DE 1,20 M³ / 155 HP) E DESCARGA LIVRE (UNIDADE: M3). AF_07/2020</v>
      </c>
      <c r="C1078" s="38" t="s">
        <v>11381</v>
      </c>
      <c r="D1078" s="623" t="str">
        <f>VLOOKUP(C1078,'SNP1.24+CHU192+DER12.23+FD1.24'!$A$2:$D$50000,3, FALSE)</f>
        <v>M3</v>
      </c>
      <c r="E1078" s="624">
        <f>'MCQ OUR'!E1078</f>
        <v>1.6342564983974128</v>
      </c>
      <c r="F1078" s="625" t="str">
        <f>VLOOKUP(C1078,'SNP1.24+CHU192+DER12.23+FD1.24'!$A$2:$D$50000,4, FALSE)</f>
        <v>7,79</v>
      </c>
      <c r="G1078" s="424">
        <f>ROUND(E1078*F1078,2)</f>
        <v>12.73</v>
      </c>
      <c r="H1078" s="425">
        <f ca="1">IF(K1078="",$G$10,$G$9)</f>
        <v>0.32779999999999998</v>
      </c>
      <c r="I1078" s="426">
        <f ca="1">ROUND(F1078*H1078+F1078,2)</f>
        <v>10.34</v>
      </c>
      <c r="J1078" s="626">
        <f ca="1">ROUND(E1078*I1078,2)</f>
        <v>16.899999999999999</v>
      </c>
      <c r="K1078" s="603"/>
      <c r="L1078" s="151" t="s">
        <v>54344</v>
      </c>
      <c r="M1078" s="393"/>
      <c r="N1078" s="394"/>
    </row>
    <row r="1079" spans="1:22" s="39" customFormat="1" ht="28.9" customHeight="1" outlineLevel="2" x14ac:dyDescent="0.25">
      <c r="A1079" s="317" t="s">
        <v>29453</v>
      </c>
      <c r="B1079" s="422" t="str">
        <f>VLOOKUP(C1079,'SNP1.24+CHU192+DER12.23+FD1.24'!$A$2:$C$50000,2, FALSE)</f>
        <v>TRANSPORTE COM CAMINHÃO BASCULANTE DE 10 M³, EM VIA URBANA EM LEITO NATURAL (UNIDADE: M3XKM). AF_07/2020</v>
      </c>
      <c r="C1079" s="38" t="s">
        <v>6005</v>
      </c>
      <c r="D1079" s="623" t="str">
        <f>VLOOKUP(C1079,'SNP1.24+CHU192+DER12.23+FD1.24'!$A$2:$D$50000,3, FALSE)</f>
        <v>M3XKM</v>
      </c>
      <c r="E1079" s="624">
        <f>'MCQ OUR'!E1079</f>
        <v>15.86863059943888</v>
      </c>
      <c r="F1079" s="625" t="str">
        <f>VLOOKUP(C1079,'SNP1.24+CHU192+DER12.23+FD1.24'!$A$2:$D$50000,4, FALSE)</f>
        <v>3,15</v>
      </c>
      <c r="G1079" s="424">
        <f>ROUND(E1079*F1079,2)</f>
        <v>49.99</v>
      </c>
      <c r="H1079" s="425">
        <f ca="1">IF(K1079="",$G$10,$G$9)</f>
        <v>0.32779999999999998</v>
      </c>
      <c r="I1079" s="426">
        <f ca="1">ROUND(F1079*H1079+F1079,2)</f>
        <v>4.18</v>
      </c>
      <c r="J1079" s="626">
        <f ca="1">ROUND(E1079*I1079,2)</f>
        <v>66.33</v>
      </c>
      <c r="K1079" s="603"/>
      <c r="L1079" s="151" t="s">
        <v>54340</v>
      </c>
      <c r="M1079" s="387"/>
      <c r="N1079" s="392"/>
    </row>
    <row r="1080" spans="1:22" s="39" customFormat="1" ht="28.9" customHeight="1" outlineLevel="2" x14ac:dyDescent="0.25">
      <c r="A1080" s="317" t="s">
        <v>29454</v>
      </c>
      <c r="B1080" s="422" t="str">
        <f>VLOOKUP(C1080,'SNP1.24+CHU192+DER12.23+FD1.24'!$A$2:$C$50000,2, FALSE)</f>
        <v>ESPALHAMENTO DE MATERIAL COM TRATOR DE ESTEIRAS. AF_11/2019</v>
      </c>
      <c r="C1080" s="38" t="s">
        <v>7366</v>
      </c>
      <c r="D1080" s="623" t="str">
        <f>VLOOKUP(C1080,'SNP1.24+CHU192+DER12.23+FD1.24'!$A$2:$D$50000,3, FALSE)</f>
        <v>M3</v>
      </c>
      <c r="E1080" s="624">
        <f>'MCQ OUR'!E1080</f>
        <v>1.6342564983974128</v>
      </c>
      <c r="F1080" s="625" t="str">
        <f>VLOOKUP(C1080,'SNP1.24+CHU192+DER12.23+FD1.24'!$A$2:$D$50000,4, FALSE)</f>
        <v>1,45</v>
      </c>
      <c r="G1080" s="424">
        <f>ROUND(E1080*F1080,2)</f>
        <v>2.37</v>
      </c>
      <c r="H1080" s="425">
        <f ca="1">IF(K1080="",$G$10,$G$9)</f>
        <v>0.32779999999999998</v>
      </c>
      <c r="I1080" s="426">
        <f ca="1">ROUND(F1080*H1080+F1080,2)</f>
        <v>1.93</v>
      </c>
      <c r="J1080" s="626">
        <f ca="1">ROUND(E1080*I1080,2)</f>
        <v>3.15</v>
      </c>
      <c r="K1080" s="603"/>
      <c r="L1080" s="151" t="s">
        <v>14599</v>
      </c>
      <c r="M1080" s="387"/>
      <c r="N1080" s="392"/>
    </row>
    <row r="1081" spans="1:22" s="40" customFormat="1" outlineLevel="1" x14ac:dyDescent="0.2">
      <c r="A1081" s="318"/>
      <c r="B1081" s="10" t="s">
        <v>9</v>
      </c>
      <c r="C1081" s="11"/>
      <c r="D1081" s="12"/>
      <c r="E1081" s="13"/>
      <c r="F1081" s="13"/>
      <c r="G1081" s="147">
        <f>SUM(G1076:G1080)</f>
        <v>3885.72</v>
      </c>
      <c r="H1081" s="148"/>
      <c r="I1081" s="149"/>
      <c r="J1081" s="150">
        <f ca="1">SUM(J1076:J1080)</f>
        <v>5160.4199999999992</v>
      </c>
      <c r="K1081" s="185"/>
      <c r="L1081" s="10"/>
      <c r="M1081" s="389"/>
      <c r="N1081" s="14"/>
      <c r="O1081" s="39"/>
      <c r="P1081" s="39"/>
      <c r="Q1081" s="39"/>
      <c r="R1081" s="39"/>
      <c r="S1081" s="39"/>
      <c r="T1081" s="39"/>
      <c r="U1081" s="39"/>
      <c r="V1081" s="39"/>
    </row>
    <row r="1082" spans="1:22" s="34" customFormat="1" outlineLevel="1" x14ac:dyDescent="0.25">
      <c r="A1082" s="316" t="s">
        <v>29456</v>
      </c>
      <c r="B1082" s="36" t="s">
        <v>54345</v>
      </c>
      <c r="C1082" s="37"/>
      <c r="D1082" s="4"/>
      <c r="E1082" s="5"/>
      <c r="F1082" s="5"/>
      <c r="G1082" s="5"/>
      <c r="H1082" s="5"/>
      <c r="I1082" s="5"/>
      <c r="J1082" s="17"/>
      <c r="K1082" s="36"/>
      <c r="L1082" s="36"/>
      <c r="M1082" s="26"/>
      <c r="N1082" s="6"/>
      <c r="O1082" s="39"/>
      <c r="P1082" s="39"/>
      <c r="Q1082" s="39"/>
      <c r="R1082" s="39"/>
      <c r="S1082" s="39"/>
      <c r="T1082" s="39"/>
      <c r="U1082" s="39"/>
      <c r="V1082" s="39"/>
    </row>
    <row r="1083" spans="1:22" s="39" customFormat="1" ht="39.6" customHeight="1" outlineLevel="2" x14ac:dyDescent="0.25">
      <c r="A1083" s="317" t="s">
        <v>29457</v>
      </c>
      <c r="B1083" s="422" t="str">
        <f>VLOOKUP(C1083,'SNP1.24+CHU192+DER12.23+FD1.24'!$A$2:$C$50000,2, FALSE)</f>
        <v>PREPARO DE FUNDO DE VALA COM LARGURA MAIOR OU IGUAL A 1,5 M E MENOR QUE 2,5 M, COM CAMADA DE AREIA, LANÇAMENTO MANUAL. AF_08/2020</v>
      </c>
      <c r="C1083" s="38" t="s">
        <v>10861</v>
      </c>
      <c r="D1083" s="623" t="str">
        <f>VLOOKUP(C1083,'SNP1.24+CHU192+DER12.23+FD1.24'!$A$2:$D$50000,3, FALSE)</f>
        <v>M3</v>
      </c>
      <c r="E1083" s="624">
        <f>'MCQ OUR'!E1083</f>
        <v>3.4560000000000004</v>
      </c>
      <c r="F1083" s="625" t="str">
        <f>VLOOKUP(C1083,'SNP1.24+CHU192+DER12.23+FD1.24'!$A$2:$D$50000,4, FALSE)</f>
        <v>194,84</v>
      </c>
      <c r="G1083" s="424">
        <f>ROUND(E1083*F1083,2)</f>
        <v>673.37</v>
      </c>
      <c r="H1083" s="425">
        <f ca="1">IF(K1083="",$G$10,$G$9)</f>
        <v>0.32779999999999998</v>
      </c>
      <c r="I1083" s="426">
        <f ca="1">ROUND(F1083*H1083+F1083,2)</f>
        <v>258.70999999999998</v>
      </c>
      <c r="J1083" s="626">
        <f ca="1">ROUND(E1083*I1083,2)</f>
        <v>894.1</v>
      </c>
      <c r="K1083" s="603"/>
      <c r="L1083" s="151" t="s">
        <v>54388</v>
      </c>
      <c r="M1083" s="393"/>
      <c r="N1083" s="394"/>
    </row>
    <row r="1084" spans="1:22" s="40" customFormat="1" outlineLevel="1" x14ac:dyDescent="0.2">
      <c r="A1084" s="318"/>
      <c r="B1084" s="10" t="s">
        <v>9</v>
      </c>
      <c r="C1084" s="11"/>
      <c r="D1084" s="12"/>
      <c r="E1084" s="13"/>
      <c r="F1084" s="13"/>
      <c r="G1084" s="147">
        <f>SUM(G1083:G1083)</f>
        <v>673.37</v>
      </c>
      <c r="H1084" s="148"/>
      <c r="I1084" s="149"/>
      <c r="J1084" s="150">
        <f ca="1">SUM(J1083:J1083)</f>
        <v>894.1</v>
      </c>
      <c r="K1084" s="185"/>
      <c r="L1084" s="10"/>
      <c r="M1084" s="389"/>
      <c r="N1084" s="14"/>
      <c r="O1084" s="39"/>
      <c r="P1084" s="39"/>
      <c r="Q1084" s="39"/>
      <c r="R1084" s="39"/>
      <c r="S1084" s="39"/>
      <c r="T1084" s="39"/>
      <c r="U1084" s="39"/>
      <c r="V1084" s="39"/>
    </row>
    <row r="1085" spans="1:22" s="34" customFormat="1" outlineLevel="1" x14ac:dyDescent="0.25">
      <c r="A1085" s="316" t="s">
        <v>29466</v>
      </c>
      <c r="B1085" s="36" t="s">
        <v>54346</v>
      </c>
      <c r="C1085" s="37"/>
      <c r="D1085" s="4"/>
      <c r="E1085" s="5"/>
      <c r="F1085" s="5"/>
      <c r="G1085" s="5"/>
      <c r="H1085" s="5"/>
      <c r="I1085" s="5"/>
      <c r="J1085" s="17"/>
      <c r="K1085" s="36"/>
      <c r="L1085" s="36"/>
      <c r="M1085" s="26"/>
      <c r="N1085" s="6"/>
      <c r="O1085" s="39"/>
      <c r="P1085" s="39"/>
      <c r="Q1085" s="39"/>
      <c r="R1085" s="39"/>
      <c r="S1085" s="39"/>
      <c r="T1085" s="39"/>
      <c r="U1085" s="39"/>
      <c r="V1085" s="39"/>
    </row>
    <row r="1086" spans="1:22" s="39" customFormat="1" ht="38.450000000000003" customHeight="1" outlineLevel="2" x14ac:dyDescent="0.25">
      <c r="A1086" s="317" t="s">
        <v>29467</v>
      </c>
      <c r="B1086" s="422" t="str">
        <f>VLOOKUP(C1086,'SNP1.24+CHU192+DER12.23+FD1.24'!$A$2:$C$50000,2, FALSE)</f>
        <v>ESCORAMENTO DE VALA, TIPO DESCONTÍNUO, COM PROFUNDIDADE DE 1,5 A 3,0 M, LARGURA MAIOR OU IGUAL A 1,5 M E MENOR QUE 2,5 M. AF_08/2020</v>
      </c>
      <c r="C1086" s="38" t="s">
        <v>9202</v>
      </c>
      <c r="D1086" s="623" t="str">
        <f>VLOOKUP(C1086,'SNP1.24+CHU192+DER12.23+FD1.24'!$A$2:$D$50000,3, FALSE)</f>
        <v>M2</v>
      </c>
      <c r="E1086" s="624">
        <f>'MCQ OUR'!E1086</f>
        <v>69.12</v>
      </c>
      <c r="F1086" s="625" t="str">
        <f>VLOOKUP(C1086,'SNP1.24+CHU192+DER12.23+FD1.24'!$A$2:$D$50000,4, FALSE)</f>
        <v>50,37</v>
      </c>
      <c r="G1086" s="424">
        <f>ROUND(E1086*F1086,2)</f>
        <v>3481.57</v>
      </c>
      <c r="H1086" s="425">
        <f ca="1">IF(K1086="",$G$10,$G$9)</f>
        <v>0.32779999999999998</v>
      </c>
      <c r="I1086" s="426">
        <f ca="1">ROUND(F1086*H1086+F1086,2)</f>
        <v>66.88</v>
      </c>
      <c r="J1086" s="626">
        <f ca="1">ROUND(E1086*I1086,2)</f>
        <v>4622.75</v>
      </c>
      <c r="K1086" s="603"/>
      <c r="L1086" s="151" t="s">
        <v>54384</v>
      </c>
      <c r="M1086" s="387"/>
      <c r="N1086" s="392"/>
    </row>
    <row r="1087" spans="1:22" s="40" customFormat="1" ht="12.75" outlineLevel="1" thickBot="1" x14ac:dyDescent="0.25">
      <c r="A1087" s="456"/>
      <c r="B1087" s="396" t="s">
        <v>9</v>
      </c>
      <c r="C1087" s="397"/>
      <c r="D1087" s="398"/>
      <c r="E1087" s="399"/>
      <c r="F1087" s="399"/>
      <c r="G1087" s="147">
        <f>SUM(G1086)</f>
        <v>3481.57</v>
      </c>
      <c r="H1087" s="148"/>
      <c r="I1087" s="149"/>
      <c r="J1087" s="150">
        <f ca="1">SUM(J1086)</f>
        <v>4622.75</v>
      </c>
      <c r="K1087" s="604"/>
      <c r="L1087" s="396"/>
      <c r="M1087" s="391"/>
      <c r="N1087" s="16"/>
      <c r="O1087" s="39"/>
      <c r="P1087" s="39"/>
      <c r="Q1087" s="39"/>
      <c r="R1087" s="39"/>
      <c r="S1087" s="39"/>
      <c r="T1087" s="39"/>
      <c r="U1087" s="39"/>
      <c r="V1087" s="39"/>
    </row>
    <row r="1088" spans="1:22" s="34" customFormat="1" outlineLevel="1" x14ac:dyDescent="0.25">
      <c r="A1088" s="457" t="s">
        <v>54658</v>
      </c>
      <c r="B1088" s="401" t="s">
        <v>54348</v>
      </c>
      <c r="C1088" s="402"/>
      <c r="D1088" s="403"/>
      <c r="E1088" s="404"/>
      <c r="F1088" s="404"/>
      <c r="G1088" s="404"/>
      <c r="H1088" s="404"/>
      <c r="I1088" s="404"/>
      <c r="J1088" s="405"/>
      <c r="K1088" s="401"/>
      <c r="L1088" s="401"/>
      <c r="M1088" s="406"/>
      <c r="N1088" s="407"/>
      <c r="O1088" s="39"/>
      <c r="P1088" s="39"/>
      <c r="Q1088" s="39"/>
      <c r="R1088" s="39"/>
      <c r="S1088" s="39"/>
      <c r="T1088" s="39"/>
      <c r="U1088" s="39"/>
      <c r="V1088" s="39"/>
    </row>
    <row r="1089" spans="1:22" s="39" customFormat="1" ht="60" outlineLevel="2" x14ac:dyDescent="0.25">
      <c r="A1089" s="317" t="s">
        <v>54659</v>
      </c>
      <c r="B1089" s="422" t="str">
        <f>VLOOKUP(C1089,'SNP1.24+CHU192+DER12.23+FD1.24'!$A$2:$C$50000,2, FALSE)</f>
        <v xml:space="preserve">LOCACAO DE BOMBA SUBMERSIVEL PARA DRENAGEM E ESGOTAMENTO, MOTOR ELETRICO TRIFASICO, POTENCIA DE 2 CV, DIAMETRO DE RECALQUE DE 3". FAIXA DE OPERACAO Q=70 M3/H (+ OU - 2 M3/H) E AMT=2 M, Q=9,5 M3/H (+ OU - 3,5 M3/H) E AMT = 10 M (+ OU - 2 M)                                                                                                                                                                                                                                                           </v>
      </c>
      <c r="C1089" s="38">
        <v>40293</v>
      </c>
      <c r="D1089" s="623" t="str">
        <f>VLOOKUP(C1089,'SNP1.24+CHU192+DER12.23+FD1.24'!$A$2:$D$50000,3, FALSE)</f>
        <v xml:space="preserve">H     </v>
      </c>
      <c r="E1089" s="624">
        <f>'MCQ OUR'!E1089</f>
        <v>1200</v>
      </c>
      <c r="F1089" s="625" t="str">
        <f>VLOOKUP(C1089,'SNP1.24+CHU192+DER12.23+FD1.24'!$A$2:$D$50000,4, FALSE)</f>
        <v>2,16</v>
      </c>
      <c r="G1089" s="424">
        <f>ROUND(E1089*F1089,2)</f>
        <v>2592</v>
      </c>
      <c r="H1089" s="425">
        <f ca="1">IF(K1089="",$G$10,$G$9)</f>
        <v>0.32779999999999998</v>
      </c>
      <c r="I1089" s="426">
        <f ca="1">ROUND(F1089*H1089+F1089,2)</f>
        <v>2.87</v>
      </c>
      <c r="J1089" s="626">
        <f ca="1">ROUND(E1089*I1089,2)</f>
        <v>3444</v>
      </c>
      <c r="K1089" s="603"/>
      <c r="L1089" s="151" t="s">
        <v>54392</v>
      </c>
      <c r="M1089" s="387"/>
      <c r="N1089" s="392"/>
    </row>
    <row r="1090" spans="1:22" s="40" customFormat="1" outlineLevel="1" x14ac:dyDescent="0.2">
      <c r="A1090" s="318"/>
      <c r="B1090" s="10" t="s">
        <v>9</v>
      </c>
      <c r="C1090" s="11"/>
      <c r="D1090" s="12"/>
      <c r="E1090" s="13"/>
      <c r="F1090" s="13"/>
      <c r="G1090" s="147">
        <f>SUM(G1089)</f>
        <v>2592</v>
      </c>
      <c r="H1090" s="148"/>
      <c r="I1090" s="149"/>
      <c r="J1090" s="150">
        <f ca="1">SUM(J1089)</f>
        <v>3444</v>
      </c>
      <c r="K1090" s="185"/>
      <c r="L1090" s="10"/>
      <c r="M1090" s="408"/>
      <c r="N1090" s="409"/>
      <c r="O1090" s="39"/>
      <c r="P1090" s="39"/>
      <c r="Q1090" s="39"/>
      <c r="R1090" s="39"/>
      <c r="S1090" s="39"/>
      <c r="T1090" s="39"/>
      <c r="U1090" s="39"/>
      <c r="V1090" s="39"/>
    </row>
    <row r="1091" spans="1:22" s="34" customFormat="1" outlineLevel="1" x14ac:dyDescent="0.25">
      <c r="A1091" s="316" t="s">
        <v>54667</v>
      </c>
      <c r="B1091" s="176" t="s">
        <v>54386</v>
      </c>
      <c r="C1091" s="37"/>
      <c r="D1091" s="4"/>
      <c r="E1091" s="5"/>
      <c r="F1091" s="5"/>
      <c r="G1091" s="5"/>
      <c r="H1091" s="5"/>
      <c r="I1091" s="5"/>
      <c r="J1091" s="17"/>
      <c r="K1091" s="36"/>
      <c r="L1091" s="36"/>
      <c r="M1091" s="26"/>
      <c r="N1091" s="6"/>
      <c r="O1091" s="39"/>
      <c r="P1091" s="39"/>
      <c r="Q1091" s="39"/>
      <c r="R1091" s="39"/>
      <c r="S1091" s="39"/>
      <c r="T1091" s="39"/>
      <c r="U1091" s="39"/>
      <c r="V1091" s="39"/>
    </row>
    <row r="1092" spans="1:22" s="39" customFormat="1" ht="19.149999999999999" customHeight="1" outlineLevel="2" x14ac:dyDescent="0.25">
      <c r="A1092" s="317" t="s">
        <v>54668</v>
      </c>
      <c r="B1092" s="422" t="s">
        <v>54387</v>
      </c>
      <c r="C1092" s="38" t="s">
        <v>40385</v>
      </c>
      <c r="D1092" s="623" t="str">
        <f>VLOOKUP(C1092,'SNP1.24+CHU192+DER12.23+FD1.24'!$A$2:$D$50000,3, FALSE)</f>
        <v>M</v>
      </c>
      <c r="E1092" s="624">
        <f>'MCQ OUR'!E1092</f>
        <v>57.6</v>
      </c>
      <c r="F1092" s="625">
        <f>VLOOKUP(C1092,'SNP1.24+CHU192+DER12.23+FD1.24'!$A$2:$D$50000,4, FALSE)</f>
        <v>248.51</v>
      </c>
      <c r="G1092" s="424">
        <f>ROUND(E1092*F1092,2)</f>
        <v>14314.18</v>
      </c>
      <c r="H1092" s="425">
        <f ca="1">IF(K1092="",$G$10,$G$9)</f>
        <v>0.32779999999999998</v>
      </c>
      <c r="I1092" s="426">
        <f ca="1">ROUND(F1092*H1092+F1092,2)</f>
        <v>329.97</v>
      </c>
      <c r="J1092" s="626">
        <f ca="1">ROUND(E1092*I1092,2)</f>
        <v>19006.27</v>
      </c>
      <c r="K1092" s="603"/>
      <c r="L1092" s="151" t="s">
        <v>54374</v>
      </c>
      <c r="M1092" s="202" t="s">
        <v>54947</v>
      </c>
      <c r="N1092" s="413"/>
    </row>
    <row r="1093" spans="1:22" s="39" customFormat="1" ht="24.6" customHeight="1" outlineLevel="2" x14ac:dyDescent="0.25">
      <c r="A1093" s="317" t="s">
        <v>54669</v>
      </c>
      <c r="B1093" s="422" t="s">
        <v>54391</v>
      </c>
      <c r="C1093" s="38" t="s">
        <v>54845</v>
      </c>
      <c r="D1093" s="623" t="s">
        <v>8</v>
      </c>
      <c r="E1093" s="624">
        <f>'MCQ OUR'!E1093</f>
        <v>4</v>
      </c>
      <c r="F1093" s="625">
        <f>319.18/1.28</f>
        <v>249.359375</v>
      </c>
      <c r="G1093" s="424">
        <f>ROUND(E1093*F1093,2)</f>
        <v>997.44</v>
      </c>
      <c r="H1093" s="425">
        <f ca="1">IF(K1093="",$G$10,$G$9)</f>
        <v>0.32779999999999998</v>
      </c>
      <c r="I1093" s="426">
        <f ca="1">ROUND(F1093*H1093+F1093,2)</f>
        <v>331.1</v>
      </c>
      <c r="J1093" s="626">
        <f ca="1">ROUND(E1093*I1093,2)</f>
        <v>1324.4</v>
      </c>
      <c r="K1093" s="603"/>
      <c r="L1093" s="414" t="s">
        <v>54352</v>
      </c>
      <c r="M1093" s="415" t="s">
        <v>54948</v>
      </c>
      <c r="N1093" s="416"/>
    </row>
    <row r="1094" spans="1:22" s="39" customFormat="1" ht="50.45" customHeight="1" outlineLevel="2" x14ac:dyDescent="0.25">
      <c r="A1094" s="317" t="s">
        <v>54670</v>
      </c>
      <c r="B1094" s="422" t="str">
        <f>VLOOKUP(C1094,'SNP1.24+CHU192+DER12.23+FD1.24'!$A$2:$C$50000,2, FALSE)</f>
        <v>ASSENTAMENTO DE TUBO DE FERRO FUNDIDO PARA REDE DE ÁGUA, DN 100 MM, JUNTA ELÁSTICA, INSTALADO EM LOCAL COM NÍVEL ALTO DE INTERFERÊNCIAS (NÃO INCLUI FORNECIMENTO). AF_11/2017</v>
      </c>
      <c r="C1094" s="38" t="s">
        <v>1553</v>
      </c>
      <c r="D1094" s="623" t="str">
        <f>VLOOKUP(C1094,'SNP1.24+CHU192+DER12.23+FD1.24'!$A$2:$D$50000,3, FALSE)</f>
        <v>M</v>
      </c>
      <c r="E1094" s="624">
        <f>'MCQ OUR'!E1094</f>
        <v>57.6</v>
      </c>
      <c r="F1094" s="625" t="str">
        <f>VLOOKUP(C1094,'SNP1.24+CHU192+DER12.23+FD1.24'!$A$2:$D$50000,4, FALSE)</f>
        <v>9,92</v>
      </c>
      <c r="G1094" s="424">
        <f>ROUND(E1094*F1094,2)</f>
        <v>571.39</v>
      </c>
      <c r="H1094" s="425">
        <f ca="1">IF(K1094="",$G$10,$G$9)</f>
        <v>0.32779999999999998</v>
      </c>
      <c r="I1094" s="426">
        <f ca="1">ROUND(F1094*H1094+F1094,2)</f>
        <v>13.17</v>
      </c>
      <c r="J1094" s="626">
        <f ca="1">ROUND(E1094*I1094,2)</f>
        <v>758.59</v>
      </c>
      <c r="K1094" s="603"/>
      <c r="L1094" s="422" t="s">
        <v>54350</v>
      </c>
      <c r="M1094" s="427"/>
      <c r="N1094" s="428"/>
    </row>
    <row r="1095" spans="1:22" s="40" customFormat="1" ht="12.75" outlineLevel="1" thickBot="1" x14ac:dyDescent="0.25">
      <c r="A1095" s="318"/>
      <c r="B1095" s="10" t="s">
        <v>9</v>
      </c>
      <c r="C1095" s="11"/>
      <c r="D1095" s="12"/>
      <c r="E1095" s="13"/>
      <c r="F1095" s="13"/>
      <c r="G1095" s="147">
        <f>SUM(G1092:G1094)</f>
        <v>15883.01</v>
      </c>
      <c r="H1095" s="148"/>
      <c r="I1095" s="149"/>
      <c r="J1095" s="150">
        <f ca="1">SUM(J1092:J1094)</f>
        <v>21089.260000000002</v>
      </c>
      <c r="K1095" s="185"/>
      <c r="L1095" s="10"/>
      <c r="M1095" s="450"/>
      <c r="N1095" s="451"/>
      <c r="O1095" s="39"/>
      <c r="P1095" s="39"/>
      <c r="Q1095" s="39"/>
      <c r="R1095" s="39"/>
      <c r="S1095" s="39"/>
      <c r="T1095" s="39"/>
      <c r="U1095" s="39"/>
      <c r="V1095" s="39"/>
    </row>
    <row r="1096" spans="1:22" s="438" customFormat="1" outlineLevel="1" x14ac:dyDescent="0.25">
      <c r="A1096" s="458" t="s">
        <v>54732</v>
      </c>
      <c r="B1096" s="176" t="s">
        <v>54394</v>
      </c>
      <c r="C1096" s="431"/>
      <c r="D1096" s="4"/>
      <c r="E1096" s="5"/>
      <c r="F1096" s="432"/>
      <c r="G1096" s="433"/>
      <c r="H1096" s="434"/>
      <c r="I1096" s="435"/>
      <c r="J1096" s="436"/>
      <c r="K1096" s="437"/>
      <c r="L1096" s="437"/>
      <c r="M1096" s="452"/>
      <c r="N1096" s="453"/>
      <c r="O1096" s="39"/>
      <c r="P1096" s="39"/>
      <c r="Q1096" s="39"/>
      <c r="R1096" s="39"/>
      <c r="S1096" s="39"/>
      <c r="T1096" s="39"/>
      <c r="U1096" s="39"/>
      <c r="V1096" s="39"/>
    </row>
    <row r="1097" spans="1:22" s="39" customFormat="1" ht="36" outlineLevel="2" x14ac:dyDescent="0.25">
      <c r="A1097" s="317" t="s">
        <v>54733</v>
      </c>
      <c r="B1097" s="422" t="str">
        <f>VLOOKUP(C1097,'SNP1.24+CHU192+DER12.23+FD1.24'!$A$2:$C$50000,2, FALSE)</f>
        <v xml:space="preserve">TAMPAO FOFO ARTICULADO, CLASSE B125 CARGA MAX 12,5 T, REDONDO, TAMPA 600 MM (COM INSCRICAO EM RELEVO DO TIPO DE REDE)                                                                                                                                                                                                                                                                                                                                                                                     </v>
      </c>
      <c r="C1097" s="38">
        <v>11301</v>
      </c>
      <c r="D1097" s="623" t="str">
        <f>VLOOKUP(C1097,'SNP1.24+CHU192+DER12.23+FD1.24'!$A$2:$D$50000,3, FALSE)</f>
        <v xml:space="preserve">UN    </v>
      </c>
      <c r="E1097" s="624">
        <f>'MCQ OUR'!E1097</f>
        <v>2</v>
      </c>
      <c r="F1097" s="625" t="str">
        <f>VLOOKUP(C1097,'SNP1.24+CHU192+DER12.23+FD1.24'!$A$2:$D$50000,4, FALSE)</f>
        <v>638,44</v>
      </c>
      <c r="G1097" s="424">
        <f t="shared" ref="G1097:G1104" si="244">ROUND(E1097*F1097,2)</f>
        <v>1276.8800000000001</v>
      </c>
      <c r="H1097" s="425">
        <f t="shared" ref="H1097:H1104" ca="1" si="245">IF(K1097="",$G$10,$G$9)</f>
        <v>0.32779999999999998</v>
      </c>
      <c r="I1097" s="426">
        <f t="shared" ref="I1097:I1104" ca="1" si="246">ROUND(F1097*H1097+F1097,2)</f>
        <v>847.72</v>
      </c>
      <c r="J1097" s="626">
        <f t="shared" ref="J1097:J1104" ca="1" si="247">ROUND(E1097*I1097,2)</f>
        <v>1695.44</v>
      </c>
      <c r="K1097" s="603"/>
      <c r="L1097" s="449" t="s">
        <v>54354</v>
      </c>
      <c r="M1097" s="429"/>
      <c r="N1097" s="392"/>
    </row>
    <row r="1098" spans="1:22" s="39" customFormat="1" ht="27" customHeight="1" outlineLevel="2" x14ac:dyDescent="0.25">
      <c r="A1098" s="317" t="s">
        <v>54734</v>
      </c>
      <c r="B1098" s="422" t="str">
        <f>VLOOKUP(C1098,'SNP1.24+CHU192+DER12.23+FD1.24'!$A$2:$C$50000,2, FALSE)</f>
        <v>LASTRO DE CONCRETO MAGRO, APLICADO EM PISOS, LAJES SOBRE SOLO OU RADIERS, ESPESSURA DE 5 CM. AF_01/2024</v>
      </c>
      <c r="C1098" s="38" t="s">
        <v>3079</v>
      </c>
      <c r="D1098" s="623" t="str">
        <f>VLOOKUP(C1098,'SNP1.24+CHU192+DER12.23+FD1.24'!$A$2:$D$50000,3, FALSE)</f>
        <v>M2</v>
      </c>
      <c r="E1098" s="624">
        <f>'MCQ OUR'!E1098</f>
        <v>10.199999999999999</v>
      </c>
      <c r="F1098" s="625" t="str">
        <f>VLOOKUP(C1098,'SNP1.24+CHU192+DER12.23+FD1.24'!$A$2:$D$50000,4, FALSE)</f>
        <v>31,94</v>
      </c>
      <c r="G1098" s="424">
        <f t="shared" si="244"/>
        <v>325.79000000000002</v>
      </c>
      <c r="H1098" s="425">
        <f t="shared" ca="1" si="245"/>
        <v>0.32779999999999998</v>
      </c>
      <c r="I1098" s="426">
        <f t="shared" ca="1" si="246"/>
        <v>42.41</v>
      </c>
      <c r="J1098" s="626">
        <f t="shared" ca="1" si="247"/>
        <v>432.58</v>
      </c>
      <c r="K1098" s="603"/>
      <c r="L1098" s="449" t="s">
        <v>54355</v>
      </c>
      <c r="M1098" s="429"/>
      <c r="N1098" s="392"/>
    </row>
    <row r="1099" spans="1:22" s="39" customFormat="1" ht="40.15" customHeight="1" outlineLevel="2" x14ac:dyDescent="0.25">
      <c r="A1099" s="317" t="s">
        <v>54735</v>
      </c>
      <c r="B1099" s="422" t="str">
        <f>VLOOKUP(C1099,'SNP1.24+CHU192+DER12.23+FD1.24'!$A$2:$C$50000,2, FALSE)</f>
        <v xml:space="preserve">CONCRETO USINADO BOMBEAVEL, CLASSE DE RESISTENCIA C40, BRITA 0 E 1, SLUMP = 100 +/- 20 MM, COM BOMBEAMENTO (DISPONIBILIZACAO DE BOMBA), SEM O LANCAMENTO (NBR 8953)                                                                                                                                                                                                                                                                                                                                       </v>
      </c>
      <c r="C1099" s="38">
        <v>34479</v>
      </c>
      <c r="D1099" s="623" t="str">
        <f>VLOOKUP(C1099,'SNP1.24+CHU192+DER12.23+FD1.24'!$A$2:$D$50000,3, FALSE)</f>
        <v xml:space="preserve">M3    </v>
      </c>
      <c r="E1099" s="624">
        <f>'MCQ OUR'!E1099</f>
        <v>42.02</v>
      </c>
      <c r="F1099" s="625" t="str">
        <f>VLOOKUP(C1099,'SNP1.24+CHU192+DER12.23+FD1.24'!$A$2:$D$50000,4, FALSE)</f>
        <v>529,25</v>
      </c>
      <c r="G1099" s="424">
        <f t="shared" si="244"/>
        <v>22239.09</v>
      </c>
      <c r="H1099" s="425">
        <f t="shared" ca="1" si="245"/>
        <v>0.32779999999999998</v>
      </c>
      <c r="I1099" s="426">
        <f t="shared" ca="1" si="246"/>
        <v>702.74</v>
      </c>
      <c r="J1099" s="626">
        <f t="shared" ca="1" si="247"/>
        <v>29529.13</v>
      </c>
      <c r="K1099" s="603"/>
      <c r="L1099" s="449" t="s">
        <v>54355</v>
      </c>
      <c r="M1099" s="429"/>
      <c r="N1099" s="392"/>
    </row>
    <row r="1100" spans="1:22" s="39" customFormat="1" ht="24" outlineLevel="2" x14ac:dyDescent="0.25">
      <c r="A1100" s="317" t="s">
        <v>54736</v>
      </c>
      <c r="B1100" s="422" t="str">
        <f>VLOOKUP(C1100,'SNP1.24+CHU192+DER12.23+FD1.24'!$A$2:$C$50000,2, FALSE)</f>
        <v>LANÇAMENTO COM USO DE BOMBA, ADENSAMENTO E ACABAMENTO DE CONCRETO EM ESTRUTURAS. AF_02/2022</v>
      </c>
      <c r="C1100" s="38" t="s">
        <v>12933</v>
      </c>
      <c r="D1100" s="623" t="str">
        <f>VLOOKUP(C1100,'SNP1.24+CHU192+DER12.23+FD1.24'!$A$2:$D$50000,3, FALSE)</f>
        <v>M3</v>
      </c>
      <c r="E1100" s="624">
        <f>'MCQ OUR'!E1100</f>
        <v>42.02</v>
      </c>
      <c r="F1100" s="625" t="str">
        <f>VLOOKUP(C1100,'SNP1.24+CHU192+DER12.23+FD1.24'!$A$2:$D$50000,4, FALSE)</f>
        <v>47,37</v>
      </c>
      <c r="G1100" s="424">
        <f t="shared" si="244"/>
        <v>1990.49</v>
      </c>
      <c r="H1100" s="425">
        <f t="shared" ca="1" si="245"/>
        <v>0.32779999999999998</v>
      </c>
      <c r="I1100" s="426">
        <f t="shared" ca="1" si="246"/>
        <v>62.9</v>
      </c>
      <c r="J1100" s="626">
        <f t="shared" ca="1" si="247"/>
        <v>2643.06</v>
      </c>
      <c r="K1100" s="603"/>
      <c r="L1100" s="449" t="s">
        <v>54355</v>
      </c>
      <c r="M1100" s="429"/>
      <c r="N1100" s="392"/>
    </row>
    <row r="1101" spans="1:22" s="39" customFormat="1" ht="40.9" customHeight="1" outlineLevel="2" x14ac:dyDescent="0.25">
      <c r="A1101" s="317" t="s">
        <v>54737</v>
      </c>
      <c r="B1101" s="422" t="str">
        <f>VLOOKUP(C1101,'SNP1.24+CHU192+DER12.23+FD1.24'!$A$2:$C$50000,2, FALSE)</f>
        <v>ARMAÇÃO DE PILAR OU VIGA DE ESTRUTURA CONVENCIONAL DE CONCRETO ARMADO UTILIZANDO AÇO CA-60 DE 5,0 MM - MONTAGEM. AF_06/2022</v>
      </c>
      <c r="C1101" s="38" t="s">
        <v>3223</v>
      </c>
      <c r="D1101" s="623" t="str">
        <f>VLOOKUP(C1101,'SNP1.24+CHU192+DER12.23+FD1.24'!$A$2:$D$50000,3, FALSE)</f>
        <v>KG</v>
      </c>
      <c r="E1101" s="624">
        <f>'MCQ OUR'!E1101</f>
        <v>5.2</v>
      </c>
      <c r="F1101" s="625" t="str">
        <f>VLOOKUP(C1101,'SNP1.24+CHU192+DER12.23+FD1.24'!$A$2:$D$50000,4, FALSE)</f>
        <v>14,04</v>
      </c>
      <c r="G1101" s="424">
        <f t="shared" si="244"/>
        <v>73.010000000000005</v>
      </c>
      <c r="H1101" s="425">
        <f t="shared" ca="1" si="245"/>
        <v>0.32779999999999998</v>
      </c>
      <c r="I1101" s="426">
        <f t="shared" ca="1" si="246"/>
        <v>18.64</v>
      </c>
      <c r="J1101" s="626">
        <f t="shared" ca="1" si="247"/>
        <v>96.93</v>
      </c>
      <c r="K1101" s="603"/>
      <c r="L1101" s="449" t="s">
        <v>54355</v>
      </c>
      <c r="M1101" s="429"/>
      <c r="N1101" s="392"/>
    </row>
    <row r="1102" spans="1:22" s="39" customFormat="1" ht="36" outlineLevel="2" x14ac:dyDescent="0.25">
      <c r="A1102" s="317" t="s">
        <v>54738</v>
      </c>
      <c r="B1102" s="422" t="str">
        <f>VLOOKUP(C1102,'SNP1.24+CHU192+DER12.23+FD1.24'!$A$2:$C$50000,2, FALSE)</f>
        <v>ARMAÇÃO DE PILAR OU VIGA DE ESTRUTURA CONVENCIONAL DE CONCRETO ARMADO UTILIZANDO AÇO CA-50 DE 10,0 MM - MONTAGEM. AF_06/2022</v>
      </c>
      <c r="C1102" s="38" t="s">
        <v>3226</v>
      </c>
      <c r="D1102" s="623" t="str">
        <f>VLOOKUP(C1102,'SNP1.24+CHU192+DER12.23+FD1.24'!$A$2:$D$50000,3, FALSE)</f>
        <v>KG</v>
      </c>
      <c r="E1102" s="624">
        <f>'MCQ OUR'!E1102</f>
        <v>3126.3999999999996</v>
      </c>
      <c r="F1102" s="625" t="str">
        <f>VLOOKUP(C1102,'SNP1.24+CHU192+DER12.23+FD1.24'!$A$2:$D$50000,4, FALSE)</f>
        <v>10,72</v>
      </c>
      <c r="G1102" s="424">
        <f t="shared" si="244"/>
        <v>33515.01</v>
      </c>
      <c r="H1102" s="425">
        <f t="shared" ca="1" si="245"/>
        <v>0.32779999999999998</v>
      </c>
      <c r="I1102" s="426">
        <f t="shared" ca="1" si="246"/>
        <v>14.23</v>
      </c>
      <c r="J1102" s="626">
        <f t="shared" ca="1" si="247"/>
        <v>44488.67</v>
      </c>
      <c r="K1102" s="603"/>
      <c r="L1102" s="449" t="s">
        <v>54355</v>
      </c>
      <c r="M1102" s="429"/>
      <c r="N1102" s="392"/>
    </row>
    <row r="1103" spans="1:22" s="39" customFormat="1" ht="36" outlineLevel="2" x14ac:dyDescent="0.25">
      <c r="A1103" s="317" t="s">
        <v>54739</v>
      </c>
      <c r="B1103" s="422" t="str">
        <f>VLOOKUP(C1103,'SNP1.24+CHU192+DER12.23+FD1.24'!$A$2:$C$50000,2, FALSE)</f>
        <v>ARMAÇÃO DE PILAR OU VIGA DE ESTRUTURA CONVENCIONAL DE CONCRETO ARMADO UTILIZANDO AÇO CA-50 DE 16,0 MM - MONTAGEM. AF_06/2022</v>
      </c>
      <c r="C1103" s="38" t="s">
        <v>3228</v>
      </c>
      <c r="D1103" s="623" t="str">
        <f>VLOOKUP(C1103,'SNP1.24+CHU192+DER12.23+FD1.24'!$A$2:$D$50000,3, FALSE)</f>
        <v>KG</v>
      </c>
      <c r="E1103" s="624">
        <f>'MCQ OUR'!E1103</f>
        <v>162.89999999999998</v>
      </c>
      <c r="F1103" s="625" t="str">
        <f>VLOOKUP(C1103,'SNP1.24+CHU192+DER12.23+FD1.24'!$A$2:$D$50000,4, FALSE)</f>
        <v>8,64</v>
      </c>
      <c r="G1103" s="424">
        <f t="shared" si="244"/>
        <v>1407.46</v>
      </c>
      <c r="H1103" s="425">
        <f t="shared" ca="1" si="245"/>
        <v>0.32779999999999998</v>
      </c>
      <c r="I1103" s="426">
        <f t="shared" ca="1" si="246"/>
        <v>11.47</v>
      </c>
      <c r="J1103" s="626">
        <f t="shared" ca="1" si="247"/>
        <v>1868.46</v>
      </c>
      <c r="K1103" s="603"/>
      <c r="L1103" s="449" t="s">
        <v>54355</v>
      </c>
      <c r="M1103" s="429"/>
      <c r="N1103" s="392"/>
    </row>
    <row r="1104" spans="1:22" s="39" customFormat="1" ht="39" customHeight="1" outlineLevel="2" x14ac:dyDescent="0.25">
      <c r="A1104" s="317" t="s">
        <v>54740</v>
      </c>
      <c r="B1104" s="422" t="str">
        <f>VLOOKUP(C1104,'SNP1.24+CHU192+DER12.23+FD1.24'!$A$2:$C$50000,2, FALSE)</f>
        <v>FABRICAÇÃO DE FÔRMA PARA LAJES, EM CHAPA DE MADEIRA COMPENSADA PLASTIFICADA, E = 18 MM. AF_09/2020</v>
      </c>
      <c r="C1104" s="38" t="s">
        <v>3098</v>
      </c>
      <c r="D1104" s="623" t="str">
        <f>VLOOKUP(C1104,'SNP1.24+CHU192+DER12.23+FD1.24'!$A$2:$D$50000,3, FALSE)</f>
        <v>M2</v>
      </c>
      <c r="E1104" s="624">
        <f>'MCQ OUR'!E1104</f>
        <v>182.39999999999998</v>
      </c>
      <c r="F1104" s="625" t="str">
        <f>VLOOKUP(C1104,'SNP1.24+CHU192+DER12.23+FD1.24'!$A$2:$D$50000,4, FALSE)</f>
        <v>72,95</v>
      </c>
      <c r="G1104" s="424">
        <f t="shared" si="244"/>
        <v>13306.08</v>
      </c>
      <c r="H1104" s="425">
        <f t="shared" ca="1" si="245"/>
        <v>0.32779999999999998</v>
      </c>
      <c r="I1104" s="426">
        <f t="shared" ca="1" si="246"/>
        <v>96.86</v>
      </c>
      <c r="J1104" s="626">
        <f t="shared" ca="1" si="247"/>
        <v>17667.259999999998</v>
      </c>
      <c r="K1104" s="603"/>
      <c r="L1104" s="449" t="s">
        <v>54355</v>
      </c>
      <c r="M1104" s="429"/>
      <c r="N1104" s="392"/>
    </row>
    <row r="1105" spans="1:22" s="448" customFormat="1" ht="12.75" outlineLevel="1" thickBot="1" x14ac:dyDescent="0.25">
      <c r="A1105" s="459"/>
      <c r="B1105" s="439" t="s">
        <v>9</v>
      </c>
      <c r="C1105" s="440"/>
      <c r="D1105" s="398"/>
      <c r="E1105" s="399"/>
      <c r="F1105" s="441"/>
      <c r="G1105" s="442">
        <f>SUM(G1097:G1104)</f>
        <v>74133.81</v>
      </c>
      <c r="H1105" s="443"/>
      <c r="I1105" s="444"/>
      <c r="J1105" s="445">
        <f ca="1">SUM(J1097:J1104)</f>
        <v>98421.53</v>
      </c>
      <c r="K1105" s="605"/>
      <c r="L1105" s="447"/>
      <c r="M1105" s="454"/>
      <c r="N1105" s="455"/>
      <c r="O1105" s="39"/>
      <c r="P1105" s="39"/>
      <c r="Q1105" s="39"/>
      <c r="R1105" s="39"/>
      <c r="S1105" s="39"/>
      <c r="T1105" s="39"/>
      <c r="U1105" s="39"/>
      <c r="V1105" s="39"/>
    </row>
    <row r="1106" spans="1:22" s="33" customFormat="1" ht="18" customHeight="1" thickBot="1" x14ac:dyDescent="0.3">
      <c r="A1106" s="315">
        <v>3</v>
      </c>
      <c r="B1106" s="245" t="s">
        <v>54395</v>
      </c>
      <c r="C1106" s="29"/>
      <c r="D1106" s="2"/>
      <c r="E1106" s="462"/>
      <c r="F1106" s="2"/>
      <c r="G1106" s="30">
        <f ca="1">G1109+G1112+G1127+G1130</f>
        <v>1053650.79</v>
      </c>
      <c r="H1106" s="2"/>
      <c r="I1106" s="2"/>
      <c r="J1106" s="31">
        <f ca="1">J1109+J1112+J1127+J1130</f>
        <v>1313285.2199999997</v>
      </c>
      <c r="K1106" s="23"/>
      <c r="L1106" s="23"/>
      <c r="M1106" s="25"/>
      <c r="N1106" s="3"/>
      <c r="O1106" s="39"/>
      <c r="P1106" s="39"/>
      <c r="Q1106" s="39"/>
      <c r="R1106" s="39"/>
      <c r="S1106" s="39"/>
      <c r="T1106" s="39"/>
      <c r="U1106" s="39"/>
      <c r="V1106" s="39"/>
    </row>
    <row r="1107" spans="1:22" s="34" customFormat="1" outlineLevel="1" x14ac:dyDescent="0.25">
      <c r="A1107" s="319" t="s">
        <v>12523</v>
      </c>
      <c r="B1107" s="145" t="s">
        <v>18516</v>
      </c>
      <c r="C1107" s="628"/>
      <c r="D1107" s="629"/>
      <c r="E1107" s="146"/>
      <c r="F1107" s="146"/>
      <c r="G1107" s="5"/>
      <c r="H1107" s="5"/>
      <c r="I1107" s="5"/>
      <c r="J1107" s="17"/>
      <c r="K1107" s="145"/>
      <c r="L1107" s="145"/>
      <c r="M1107" s="26"/>
      <c r="N1107" s="6"/>
      <c r="O1107" s="39"/>
      <c r="P1107" s="39"/>
      <c r="Q1107" s="39"/>
      <c r="R1107" s="39"/>
      <c r="S1107" s="39"/>
      <c r="T1107" s="39"/>
      <c r="U1107" s="39"/>
      <c r="V1107" s="39"/>
    </row>
    <row r="1108" spans="1:22" s="39" customFormat="1" ht="23.45" customHeight="1" outlineLevel="2" x14ac:dyDescent="0.25">
      <c r="A1108" s="317" t="s">
        <v>12524</v>
      </c>
      <c r="B1108" s="422" t="str">
        <f>VLOOKUP(C1108,'SNP1.24+CHU192+DER12.23+FD1.24'!$A$2:$C$50000,2, FALSE)</f>
        <v>LOCAÇÃO DE REDE DE ÁGUA OU ESGOTO. AF_10/2018</v>
      </c>
      <c r="C1108" s="38" t="s">
        <v>6001</v>
      </c>
      <c r="D1108" s="623" t="str">
        <f>VLOOKUP(C1108,'SNP1.24+CHU192+DER12.23+FD1.24'!$A$2:$D$50000,3, FALSE)</f>
        <v>M</v>
      </c>
      <c r="E1108" s="624">
        <f>'MCQ OUR'!E1108</f>
        <v>93.38</v>
      </c>
      <c r="F1108" s="625" t="str">
        <f>VLOOKUP(C1108,'SNP1.24+CHU192+DER12.23+FD1.24'!$A$2:$D$50000,4, FALSE)</f>
        <v>5,75</v>
      </c>
      <c r="G1108" s="424">
        <f>ROUND(E1108*F1108,2)</f>
        <v>536.94000000000005</v>
      </c>
      <c r="H1108" s="425">
        <f ca="1">IF(K1108="",$G$10,$G$9)</f>
        <v>0.32779999999999998</v>
      </c>
      <c r="I1108" s="426">
        <f ca="1">ROUND(F1108*H1108+F1108,2)</f>
        <v>7.63</v>
      </c>
      <c r="J1108" s="626">
        <f ca="1">ROUND(E1108*I1108,2)</f>
        <v>712.49</v>
      </c>
      <c r="K1108" s="603"/>
      <c r="L1108" s="151" t="s">
        <v>54390</v>
      </c>
      <c r="M1108" s="387"/>
      <c r="N1108" s="392"/>
    </row>
    <row r="1109" spans="1:22" s="40" customFormat="1" ht="12.75" outlineLevel="1" thickBot="1" x14ac:dyDescent="0.25">
      <c r="A1109" s="318"/>
      <c r="B1109" s="10" t="s">
        <v>9</v>
      </c>
      <c r="C1109" s="11"/>
      <c r="D1109" s="12"/>
      <c r="E1109" s="13"/>
      <c r="F1109" s="13"/>
      <c r="G1109" s="147">
        <f>SUM(G1108:G1108)</f>
        <v>536.94000000000005</v>
      </c>
      <c r="H1109" s="148"/>
      <c r="I1109" s="149"/>
      <c r="J1109" s="150">
        <f ca="1">SUM(J1108:J1108)</f>
        <v>712.49</v>
      </c>
      <c r="K1109" s="185"/>
      <c r="L1109" s="10"/>
      <c r="M1109" s="391"/>
      <c r="N1109" s="16"/>
      <c r="O1109" s="39"/>
      <c r="P1109" s="39"/>
      <c r="Q1109" s="39"/>
      <c r="R1109" s="39"/>
      <c r="S1109" s="39"/>
      <c r="T1109" s="39"/>
      <c r="U1109" s="39"/>
      <c r="V1109" s="39"/>
    </row>
    <row r="1110" spans="1:22" s="34" customFormat="1" outlineLevel="1" x14ac:dyDescent="0.25">
      <c r="A1110" s="457" t="s">
        <v>12530</v>
      </c>
      <c r="B1110" s="401" t="s">
        <v>54348</v>
      </c>
      <c r="C1110" s="402"/>
      <c r="D1110" s="403"/>
      <c r="E1110" s="404"/>
      <c r="F1110" s="404"/>
      <c r="G1110" s="404"/>
      <c r="H1110" s="404"/>
      <c r="I1110" s="404"/>
      <c r="J1110" s="405"/>
      <c r="K1110" s="401"/>
      <c r="L1110" s="401"/>
      <c r="M1110" s="406"/>
      <c r="N1110" s="407"/>
      <c r="O1110" s="39"/>
      <c r="P1110" s="39"/>
      <c r="Q1110" s="39"/>
      <c r="R1110" s="39"/>
      <c r="S1110" s="39"/>
      <c r="T1110" s="39"/>
      <c r="U1110" s="39"/>
      <c r="V1110" s="39"/>
    </row>
    <row r="1111" spans="1:22" s="39" customFormat="1" ht="60" outlineLevel="2" x14ac:dyDescent="0.25">
      <c r="A1111" s="317" t="s">
        <v>12538</v>
      </c>
      <c r="B1111" s="422" t="str">
        <f>VLOOKUP(C1111,'SNP1.24+CHU192+DER12.23+FD1.24'!$A$2:$C$50000,2, FALSE)</f>
        <v xml:space="preserve">LOCACAO DE BOMBA SUBMERSIVEL PARA DRENAGEM E ESGOTAMENTO, MOTOR ELETRICO TRIFASICO, POTENCIA DE 2 CV, DIAMETRO DE RECALQUE DE 3". FAIXA DE OPERACAO Q=70 M3/H (+ OU - 2 M3/H) E AMT=2 M, Q=9,5 M3/H (+ OU - 3,5 M3/H) E AMT = 10 M (+ OU - 2 M)                                                                                                                                                                                                                                                           </v>
      </c>
      <c r="C1111" s="38">
        <v>40293</v>
      </c>
      <c r="D1111" s="623" t="str">
        <f>VLOOKUP(C1111,'SNP1.24+CHU192+DER12.23+FD1.24'!$A$2:$D$50000,3, FALSE)</f>
        <v xml:space="preserve">H     </v>
      </c>
      <c r="E1111" s="624">
        <f>'MCQ OUR'!E1111</f>
        <v>2160</v>
      </c>
      <c r="F1111" s="625" t="str">
        <f>VLOOKUP(C1111,'SNP1.24+CHU192+DER12.23+FD1.24'!$A$2:$D$50000,4, FALSE)</f>
        <v>2,16</v>
      </c>
      <c r="G1111" s="424">
        <f>ROUND(E1111*F1111,2)</f>
        <v>4665.6000000000004</v>
      </c>
      <c r="H1111" s="425">
        <f ca="1">IF(K1111="",$G$10,$G$9)</f>
        <v>0.32779999999999998</v>
      </c>
      <c r="I1111" s="426">
        <f ca="1">ROUND(F1111*H1111+F1111,2)</f>
        <v>2.87</v>
      </c>
      <c r="J1111" s="626">
        <f ca="1">ROUND(E1111*I1111,2)</f>
        <v>6199.2</v>
      </c>
      <c r="K1111" s="603"/>
      <c r="L1111" s="151" t="s">
        <v>54366</v>
      </c>
      <c r="M1111" s="387"/>
      <c r="N1111" s="392"/>
    </row>
    <row r="1112" spans="1:22" s="40" customFormat="1" outlineLevel="1" x14ac:dyDescent="0.2">
      <c r="A1112" s="318"/>
      <c r="B1112" s="10" t="s">
        <v>9</v>
      </c>
      <c r="C1112" s="11"/>
      <c r="D1112" s="12"/>
      <c r="E1112" s="13"/>
      <c r="F1112" s="13"/>
      <c r="G1112" s="147">
        <f>SUM(G1111)</f>
        <v>4665.6000000000004</v>
      </c>
      <c r="H1112" s="148"/>
      <c r="I1112" s="149"/>
      <c r="J1112" s="150">
        <f ca="1">SUM(J1111)</f>
        <v>6199.2</v>
      </c>
      <c r="K1112" s="185"/>
      <c r="L1112" s="10"/>
      <c r="M1112" s="408"/>
      <c r="N1112" s="409"/>
      <c r="O1112" s="39"/>
      <c r="P1112" s="39"/>
      <c r="Q1112" s="39"/>
      <c r="R1112" s="39"/>
      <c r="S1112" s="39"/>
      <c r="T1112" s="39"/>
      <c r="U1112" s="39"/>
      <c r="V1112" s="39"/>
    </row>
    <row r="1113" spans="1:22" s="34" customFormat="1" outlineLevel="1" x14ac:dyDescent="0.25">
      <c r="A1113" s="316" t="s">
        <v>12529</v>
      </c>
      <c r="B1113" s="176" t="s">
        <v>54396</v>
      </c>
      <c r="C1113" s="37"/>
      <c r="D1113" s="4"/>
      <c r="E1113" s="5"/>
      <c r="F1113" s="5"/>
      <c r="G1113" s="5"/>
      <c r="H1113" s="5"/>
      <c r="I1113" s="5"/>
      <c r="J1113" s="17"/>
      <c r="K1113" s="36"/>
      <c r="L1113" s="36"/>
      <c r="M1113" s="26"/>
      <c r="N1113" s="6"/>
      <c r="O1113" s="39"/>
      <c r="P1113" s="39"/>
      <c r="Q1113" s="39"/>
      <c r="R1113" s="39"/>
      <c r="S1113" s="39"/>
      <c r="T1113" s="39"/>
      <c r="U1113" s="39"/>
      <c r="V1113" s="39"/>
    </row>
    <row r="1114" spans="1:22" s="39" customFormat="1" ht="22.15" customHeight="1" outlineLevel="2" x14ac:dyDescent="0.25">
      <c r="A1114" s="317" t="s">
        <v>12532</v>
      </c>
      <c r="B1114" s="422" t="s">
        <v>54849</v>
      </c>
      <c r="C1114" s="38" t="s">
        <v>18518</v>
      </c>
      <c r="D1114" s="623" t="s">
        <v>14</v>
      </c>
      <c r="E1114" s="624">
        <f>'MCQ OUR'!E1114</f>
        <v>93.38</v>
      </c>
      <c r="F1114" s="625">
        <f>'Cotações OUR'!F65</f>
        <v>3554</v>
      </c>
      <c r="G1114" s="424">
        <f t="shared" ref="G1114:G1126" si="248">ROUND(E1114*F1114,2)</f>
        <v>331872.52</v>
      </c>
      <c r="H1114" s="425">
        <f t="shared" ref="H1114:H1126" ca="1" si="249">IF(K1114="",$G$10,$G$9)</f>
        <v>0.2261</v>
      </c>
      <c r="I1114" s="426">
        <f t="shared" ref="I1114:I1126" ca="1" si="250">ROUND(F1114*H1114+F1114,2)</f>
        <v>4357.5600000000004</v>
      </c>
      <c r="J1114" s="626">
        <f t="shared" ref="J1114:J1126" ca="1" si="251">ROUND(E1114*I1114,2)</f>
        <v>406908.95</v>
      </c>
      <c r="K1114" s="603" t="s">
        <v>18719</v>
      </c>
      <c r="L1114" s="151" t="s">
        <v>54409</v>
      </c>
      <c r="M1114" s="412"/>
      <c r="N1114" s="413"/>
    </row>
    <row r="1115" spans="1:22" s="39" customFormat="1" ht="30" customHeight="1" outlineLevel="2" x14ac:dyDescent="0.25">
      <c r="A1115" s="317" t="s">
        <v>18546</v>
      </c>
      <c r="B1115" s="422" t="s">
        <v>54851</v>
      </c>
      <c r="C1115" s="38" t="s">
        <v>18518</v>
      </c>
      <c r="D1115" s="623" t="s">
        <v>14</v>
      </c>
      <c r="E1115" s="624">
        <f>'MCQ OUR'!E1115</f>
        <v>93.38</v>
      </c>
      <c r="F1115" s="625">
        <f>'Cotações OUR'!F76</f>
        <v>2667.0893124866138</v>
      </c>
      <c r="G1115" s="424">
        <f t="shared" si="248"/>
        <v>249052.79999999999</v>
      </c>
      <c r="H1115" s="425">
        <f t="shared" ca="1" si="249"/>
        <v>0.2261</v>
      </c>
      <c r="I1115" s="426">
        <f t="shared" ca="1" si="250"/>
        <v>3270.12</v>
      </c>
      <c r="J1115" s="626">
        <f t="shared" ca="1" si="251"/>
        <v>305363.81</v>
      </c>
      <c r="K1115" s="603" t="s">
        <v>18719</v>
      </c>
      <c r="L1115" s="151" t="s">
        <v>54409</v>
      </c>
      <c r="M1115" s="429"/>
      <c r="N1115" s="392"/>
    </row>
    <row r="1116" spans="1:22" s="39" customFormat="1" ht="24" outlineLevel="2" x14ac:dyDescent="0.25">
      <c r="A1116" s="317" t="s">
        <v>18547</v>
      </c>
      <c r="B1116" s="422" t="s">
        <v>54369</v>
      </c>
      <c r="C1116" s="38" t="s">
        <v>18518</v>
      </c>
      <c r="D1116" s="623" t="s">
        <v>1533</v>
      </c>
      <c r="E1116" s="624">
        <f>'MCQ OUR'!E1116</f>
        <v>1</v>
      </c>
      <c r="F1116" s="625">
        <f ca="1">'Cotações OUR'!F83</f>
        <v>40184.54</v>
      </c>
      <c r="G1116" s="424">
        <f t="shared" ca="1" si="248"/>
        <v>40184.54</v>
      </c>
      <c r="H1116" s="425">
        <f t="shared" ca="1" si="249"/>
        <v>0.2261</v>
      </c>
      <c r="I1116" s="426">
        <f t="shared" ca="1" si="250"/>
        <v>49270.26</v>
      </c>
      <c r="J1116" s="626">
        <f t="shared" ca="1" si="251"/>
        <v>49270.26</v>
      </c>
      <c r="K1116" s="603" t="s">
        <v>18719</v>
      </c>
      <c r="L1116" s="419" t="s">
        <v>54398</v>
      </c>
      <c r="M1116" s="420"/>
      <c r="N1116" s="421"/>
    </row>
    <row r="1117" spans="1:22" s="39" customFormat="1" ht="24.6" customHeight="1" outlineLevel="2" x14ac:dyDescent="0.25">
      <c r="A1117" s="317" t="s">
        <v>18548</v>
      </c>
      <c r="B1117" s="422" t="s">
        <v>54370</v>
      </c>
      <c r="C1117" s="38" t="s">
        <v>18518</v>
      </c>
      <c r="D1117" s="623" t="s">
        <v>1533</v>
      </c>
      <c r="E1117" s="624">
        <f>'MCQ OUR'!E1117</f>
        <v>1</v>
      </c>
      <c r="F1117" s="625">
        <f ca="1">F1116</f>
        <v>40184.54</v>
      </c>
      <c r="G1117" s="424">
        <f t="shared" ca="1" si="248"/>
        <v>40184.54</v>
      </c>
      <c r="H1117" s="425">
        <f t="shared" ca="1" si="249"/>
        <v>0.2261</v>
      </c>
      <c r="I1117" s="426">
        <f t="shared" ca="1" si="250"/>
        <v>49270.26</v>
      </c>
      <c r="J1117" s="626">
        <f t="shared" ca="1" si="251"/>
        <v>49270.26</v>
      </c>
      <c r="K1117" s="603" t="s">
        <v>18719</v>
      </c>
      <c r="L1117" s="419" t="s">
        <v>54398</v>
      </c>
      <c r="M1117" s="427"/>
      <c r="N1117" s="428"/>
    </row>
    <row r="1118" spans="1:22" s="39" customFormat="1" ht="36" outlineLevel="2" x14ac:dyDescent="0.25">
      <c r="A1118" s="317" t="s">
        <v>18549</v>
      </c>
      <c r="B1118" s="422" t="str">
        <f>VLOOKUP(C1118,'SNP1.24+CHU192+DER12.23+FD1.24'!$A$2:$C$50000,2, FALSE)</f>
        <v xml:space="preserve">TAMPAO FOFO ARTICULADO, CLASSE B125 CARGA MAX 12,5 T, REDONDO, TAMPA 600 MM (COM INSCRICAO EM RELEVO DO TIPO DE REDE)                                                                                                                                                                                                                                                                                                                                                                                     </v>
      </c>
      <c r="C1118" s="38">
        <v>11301</v>
      </c>
      <c r="D1118" s="623" t="str">
        <f>VLOOKUP(C1118,'SNP1.24+CHU192+DER12.23+FD1.24'!$A$2:$D$50000,3, FALSE)</f>
        <v xml:space="preserve">UN    </v>
      </c>
      <c r="E1118" s="624">
        <f>'MCQ OUR'!E1118</f>
        <v>2</v>
      </c>
      <c r="F1118" s="625" t="str">
        <f>VLOOKUP(C1118,'SNP1.24+CHU192+DER12.23+FD1.24'!$A$2:$D$50000,4, FALSE)</f>
        <v>638,44</v>
      </c>
      <c r="G1118" s="424">
        <f t="shared" si="248"/>
        <v>1276.8800000000001</v>
      </c>
      <c r="H1118" s="425">
        <f t="shared" ca="1" si="249"/>
        <v>0.32779999999999998</v>
      </c>
      <c r="I1118" s="426">
        <f t="shared" ca="1" si="250"/>
        <v>847.72</v>
      </c>
      <c r="J1118" s="626">
        <f t="shared" ca="1" si="251"/>
        <v>1695.44</v>
      </c>
      <c r="K1118" s="603"/>
      <c r="L1118" s="449" t="s">
        <v>54354</v>
      </c>
      <c r="M1118" s="429"/>
      <c r="N1118" s="392"/>
    </row>
    <row r="1119" spans="1:22" s="39" customFormat="1" ht="30.6" customHeight="1" outlineLevel="2" x14ac:dyDescent="0.25">
      <c r="A1119" s="317" t="s">
        <v>18550</v>
      </c>
      <c r="B1119" s="422" t="str">
        <f>VLOOKUP(C1119,'SNP1.24+CHU192+DER12.23+FD1.24'!$A$2:$C$50000,2, FALSE)</f>
        <v>ESCAVAÇÃO MANUAL DE VALA COM PROFUNDIDADE MENOR OU IGUAL A 1,30 M. AF_02/2021</v>
      </c>
      <c r="C1119" s="38" t="s">
        <v>5373</v>
      </c>
      <c r="D1119" s="623" t="str">
        <f>VLOOKUP(C1119,'SNP1.24+CHU192+DER12.23+FD1.24'!$A$2:$D$50000,3, FALSE)</f>
        <v>M3</v>
      </c>
      <c r="E1119" s="624">
        <f>'MCQ OUR'!E1119</f>
        <v>154.19836024715795</v>
      </c>
      <c r="F1119" s="625" t="str">
        <f>VLOOKUP(C1119,'SNP1.24+CHU192+DER12.23+FD1.24'!$A$2:$D$50000,4, FALSE)</f>
        <v>100,60</v>
      </c>
      <c r="G1119" s="424">
        <f t="shared" si="248"/>
        <v>15512.36</v>
      </c>
      <c r="H1119" s="425">
        <f t="shared" ca="1" si="249"/>
        <v>0.32779999999999998</v>
      </c>
      <c r="I1119" s="426">
        <f t="shared" ca="1" si="250"/>
        <v>133.58000000000001</v>
      </c>
      <c r="J1119" s="626">
        <f t="shared" ca="1" si="251"/>
        <v>20597.82</v>
      </c>
      <c r="K1119" s="603"/>
      <c r="L1119" s="151" t="s">
        <v>54401</v>
      </c>
      <c r="M1119" s="387"/>
      <c r="N1119" s="392"/>
    </row>
    <row r="1120" spans="1:22" s="39" customFormat="1" ht="51" customHeight="1" outlineLevel="2" x14ac:dyDescent="0.25">
      <c r="A1120" s="317" t="s">
        <v>18551</v>
      </c>
      <c r="B1120" s="422" t="str">
        <f>VLOOKUP(C1120,'SNP1.24+CHU192+DER12.23+FD1.24'!$A$2:$C$50000,2, FALSE)</f>
        <v>CARGA, MANOBRA E DESCARGA DE SOLOS E MATERIAIS GRANULARES EM CAMINHÃO BASCULANTE 6 M³ - CARGA COM ESCAVADEIRA HIDRÁULICA (CAÇAMBA DE 1,20 M³ / 155 HP) E DESCARGA LIVRE (UNIDADE: M3). AF_07/2020</v>
      </c>
      <c r="C1120" s="38" t="s">
        <v>11381</v>
      </c>
      <c r="D1120" s="623" t="str">
        <f>VLOOKUP(C1120,'SNP1.24+CHU192+DER12.23+FD1.24'!$A$2:$D$50000,3, FALSE)</f>
        <v>M3</v>
      </c>
      <c r="E1120" s="624">
        <f>'MCQ OUR'!E1120</f>
        <v>192.74795030894745</v>
      </c>
      <c r="F1120" s="625" t="str">
        <f>VLOOKUP(C1120,'SNP1.24+CHU192+DER12.23+FD1.24'!$A$2:$D$50000,4, FALSE)</f>
        <v>7,79</v>
      </c>
      <c r="G1120" s="424">
        <f t="shared" si="248"/>
        <v>1501.51</v>
      </c>
      <c r="H1120" s="425">
        <f t="shared" ca="1" si="249"/>
        <v>0.32779999999999998</v>
      </c>
      <c r="I1120" s="426">
        <f t="shared" ca="1" si="250"/>
        <v>10.34</v>
      </c>
      <c r="J1120" s="626">
        <f t="shared" ca="1" si="251"/>
        <v>1993.01</v>
      </c>
      <c r="K1120" s="603"/>
      <c r="L1120" s="151" t="s">
        <v>54402</v>
      </c>
      <c r="M1120" s="393"/>
      <c r="N1120" s="394"/>
    </row>
    <row r="1121" spans="1:22" s="39" customFormat="1" ht="28.9" customHeight="1" outlineLevel="2" x14ac:dyDescent="0.25">
      <c r="A1121" s="317" t="s">
        <v>18552</v>
      </c>
      <c r="B1121" s="422" t="str">
        <f>VLOOKUP(C1121,'SNP1.24+CHU192+DER12.23+FD1.24'!$A$2:$C$50000,2, FALSE)</f>
        <v>TRANSPORTE COM CAMINHÃO BASCULANTE DE 10 M³, EM VIA URBANA EM LEITO NATURAL (UNIDADE: M3XKM). AF_07/2020</v>
      </c>
      <c r="C1121" s="38" t="s">
        <v>6005</v>
      </c>
      <c r="D1121" s="623" t="str">
        <f>VLOOKUP(C1121,'SNP1.24+CHU192+DER12.23+FD1.24'!$A$2:$D$50000,3, FALSE)</f>
        <v>M3XKM</v>
      </c>
      <c r="E1121" s="624">
        <f>'MCQ OUR'!E1121</f>
        <v>1871.58259749988</v>
      </c>
      <c r="F1121" s="625" t="str">
        <f>VLOOKUP(C1121,'SNP1.24+CHU192+DER12.23+FD1.24'!$A$2:$D$50000,4, FALSE)</f>
        <v>3,15</v>
      </c>
      <c r="G1121" s="424">
        <f t="shared" si="248"/>
        <v>5895.49</v>
      </c>
      <c r="H1121" s="425">
        <f t="shared" ca="1" si="249"/>
        <v>0.32779999999999998</v>
      </c>
      <c r="I1121" s="426">
        <f t="shared" ca="1" si="250"/>
        <v>4.18</v>
      </c>
      <c r="J1121" s="626">
        <f t="shared" ca="1" si="251"/>
        <v>7823.22</v>
      </c>
      <c r="K1121" s="603"/>
      <c r="L1121" s="151" t="s">
        <v>29438</v>
      </c>
      <c r="M1121" s="387"/>
      <c r="N1121" s="392"/>
    </row>
    <row r="1122" spans="1:22" s="39" customFormat="1" ht="28.9" customHeight="1" outlineLevel="2" x14ac:dyDescent="0.25">
      <c r="A1122" s="317" t="s">
        <v>18553</v>
      </c>
      <c r="B1122" s="422" t="str">
        <f>VLOOKUP(C1122,'SNP1.24+CHU192+DER12.23+FD1.24'!$A$2:$C$50000,2, FALSE)</f>
        <v>ESPALHAMENTO DE MATERIAL COM TRATOR DE ESTEIRAS. AF_11/2019</v>
      </c>
      <c r="C1122" s="38" t="s">
        <v>7366</v>
      </c>
      <c r="D1122" s="623" t="str">
        <f>VLOOKUP(C1122,'SNP1.24+CHU192+DER12.23+FD1.24'!$A$2:$D$50000,3, FALSE)</f>
        <v>M3</v>
      </c>
      <c r="E1122" s="624">
        <f>'MCQ OUR'!E1122</f>
        <v>192.74795030894745</v>
      </c>
      <c r="F1122" s="625" t="str">
        <f>VLOOKUP(C1122,'SNP1.24+CHU192+DER12.23+FD1.24'!$A$2:$D$50000,4, FALSE)</f>
        <v>1,45</v>
      </c>
      <c r="G1122" s="424">
        <f t="shared" si="248"/>
        <v>279.48</v>
      </c>
      <c r="H1122" s="425">
        <f t="shared" ca="1" si="249"/>
        <v>0.32779999999999998</v>
      </c>
      <c r="I1122" s="426">
        <f t="shared" ca="1" si="250"/>
        <v>1.93</v>
      </c>
      <c r="J1122" s="626">
        <f t="shared" ca="1" si="251"/>
        <v>372</v>
      </c>
      <c r="K1122" s="603"/>
      <c r="L1122" s="151" t="s">
        <v>14599</v>
      </c>
      <c r="M1122" s="387"/>
      <c r="N1122" s="392"/>
    </row>
    <row r="1123" spans="1:22" s="39" customFormat="1" ht="28.9" customHeight="1" outlineLevel="2" x14ac:dyDescent="0.25">
      <c r="A1123" s="317" t="s">
        <v>18554</v>
      </c>
      <c r="B1123" s="422" t="str">
        <f>VLOOKUP(C1123,'SNP1.24+CHU192+DER12.23+FD1.24'!$A$2:$C$50000,2, FALSE)</f>
        <v xml:space="preserve">INJECAO DE NATA DE CIMENTO                                                     </v>
      </c>
      <c r="C1123" s="38" t="s">
        <v>45335</v>
      </c>
      <c r="D1123" s="623" t="str">
        <f>VLOOKUP(C1123,'SNP1.24+CHU192+DER12.23+FD1.24'!$A$2:$D$50000,3, FALSE)</f>
        <v>kg</v>
      </c>
      <c r="E1123" s="624">
        <f>'MCQ OUR'!E1123</f>
        <v>59.552470164419624</v>
      </c>
      <c r="F1123" s="625">
        <f>VLOOKUP(C1123,'SNP1.24+CHU192+DER12.23+FD1.24'!$A$2:$D$50000,4, FALSE)/1.35</f>
        <v>3.496296296296296</v>
      </c>
      <c r="G1123" s="424">
        <f t="shared" si="248"/>
        <v>208.21</v>
      </c>
      <c r="H1123" s="425">
        <f t="shared" ca="1" si="249"/>
        <v>0.32779999999999998</v>
      </c>
      <c r="I1123" s="426">
        <f t="shared" ca="1" si="250"/>
        <v>4.6399999999999997</v>
      </c>
      <c r="J1123" s="626">
        <f t="shared" ca="1" si="251"/>
        <v>276.32</v>
      </c>
      <c r="K1123" s="603"/>
      <c r="L1123" s="151" t="s">
        <v>54403</v>
      </c>
      <c r="M1123" s="202" t="s">
        <v>54946</v>
      </c>
      <c r="N1123" s="392"/>
    </row>
    <row r="1124" spans="1:22" s="39" customFormat="1" ht="28.9" customHeight="1" outlineLevel="2" x14ac:dyDescent="0.25">
      <c r="A1124" s="317" t="s">
        <v>18555</v>
      </c>
      <c r="B1124" s="422" t="s">
        <v>54400</v>
      </c>
      <c r="C1124" s="38" t="s">
        <v>18518</v>
      </c>
      <c r="D1124" s="623" t="s">
        <v>1533</v>
      </c>
      <c r="E1124" s="624">
        <f>'MCQ OUR'!E1124</f>
        <v>56</v>
      </c>
      <c r="F1124" s="625">
        <v>490.63</v>
      </c>
      <c r="G1124" s="424">
        <f t="shared" si="248"/>
        <v>27475.279999999999</v>
      </c>
      <c r="H1124" s="425">
        <f t="shared" ca="1" si="249"/>
        <v>0.2261</v>
      </c>
      <c r="I1124" s="426">
        <f t="shared" ca="1" si="250"/>
        <v>601.55999999999995</v>
      </c>
      <c r="J1124" s="626">
        <f t="shared" ca="1" si="251"/>
        <v>33687.360000000001</v>
      </c>
      <c r="K1124" s="603" t="s">
        <v>18719</v>
      </c>
      <c r="L1124" s="151" t="s">
        <v>54405</v>
      </c>
      <c r="M1124" s="387"/>
      <c r="N1124" s="392"/>
    </row>
    <row r="1125" spans="1:22" s="39" customFormat="1" ht="28.9" customHeight="1" outlineLevel="2" x14ac:dyDescent="0.25">
      <c r="A1125" s="317" t="s">
        <v>18556</v>
      </c>
      <c r="B1125" s="422" t="s">
        <v>54397</v>
      </c>
      <c r="C1125" s="38" t="s">
        <v>18518</v>
      </c>
      <c r="D1125" s="623" t="s">
        <v>14</v>
      </c>
      <c r="E1125" s="624">
        <f>'MCQ OUR'!E1125</f>
        <v>196.09799999999998</v>
      </c>
      <c r="F1125" s="625">
        <f ca="1">'Cotações OUR'!F93</f>
        <v>539.76</v>
      </c>
      <c r="G1125" s="424">
        <f t="shared" ca="1" si="248"/>
        <v>105845.86</v>
      </c>
      <c r="H1125" s="425">
        <f t="shared" ca="1" si="249"/>
        <v>0.2261</v>
      </c>
      <c r="I1125" s="426">
        <f t="shared" ca="1" si="250"/>
        <v>661.8</v>
      </c>
      <c r="J1125" s="626">
        <f t="shared" ca="1" si="251"/>
        <v>129777.66</v>
      </c>
      <c r="K1125" s="603" t="s">
        <v>18719</v>
      </c>
      <c r="L1125" s="151" t="s">
        <v>54404</v>
      </c>
      <c r="M1125" s="387"/>
      <c r="N1125" s="392"/>
    </row>
    <row r="1126" spans="1:22" s="39" customFormat="1" ht="34.9" customHeight="1" outlineLevel="2" x14ac:dyDescent="0.25">
      <c r="A1126" s="317" t="s">
        <v>18746</v>
      </c>
      <c r="B1126" s="422" t="s">
        <v>54399</v>
      </c>
      <c r="C1126" s="38" t="s">
        <v>18518</v>
      </c>
      <c r="D1126" s="623" t="s">
        <v>1533</v>
      </c>
      <c r="E1126" s="624">
        <f>'MCQ OUR'!E1126</f>
        <v>1</v>
      </c>
      <c r="F1126" s="625">
        <v>48568.4</v>
      </c>
      <c r="G1126" s="424">
        <f t="shared" si="248"/>
        <v>48568.4</v>
      </c>
      <c r="H1126" s="425">
        <f t="shared" ca="1" si="249"/>
        <v>0.2261</v>
      </c>
      <c r="I1126" s="426">
        <f t="shared" ca="1" si="250"/>
        <v>59549.72</v>
      </c>
      <c r="J1126" s="626">
        <f t="shared" ca="1" si="251"/>
        <v>59549.72</v>
      </c>
      <c r="K1126" s="603" t="s">
        <v>18719</v>
      </c>
      <c r="L1126" s="151" t="s">
        <v>54406</v>
      </c>
      <c r="M1126" s="387"/>
      <c r="N1126" s="392"/>
    </row>
    <row r="1127" spans="1:22" s="40" customFormat="1" outlineLevel="1" x14ac:dyDescent="0.2">
      <c r="A1127" s="318"/>
      <c r="B1127" s="10" t="s">
        <v>9</v>
      </c>
      <c r="C1127" s="11"/>
      <c r="D1127" s="12"/>
      <c r="E1127" s="13"/>
      <c r="F1127" s="13"/>
      <c r="G1127" s="147">
        <f ca="1">SUM(G1114:G1126)</f>
        <v>867857.87000000011</v>
      </c>
      <c r="H1127" s="148"/>
      <c r="I1127" s="149"/>
      <c r="J1127" s="150">
        <f ca="1">SUM(J1114:J1126)</f>
        <v>1066585.8299999998</v>
      </c>
      <c r="K1127" s="185"/>
      <c r="L1127" s="10"/>
      <c r="M1127" s="450"/>
      <c r="N1127" s="451"/>
      <c r="O1127" s="39"/>
      <c r="P1127" s="39"/>
      <c r="Q1127" s="39"/>
      <c r="R1127" s="39"/>
      <c r="S1127" s="39"/>
      <c r="T1127" s="39"/>
      <c r="U1127" s="39"/>
      <c r="V1127" s="39"/>
    </row>
    <row r="1128" spans="1:22" s="34" customFormat="1" outlineLevel="1" x14ac:dyDescent="0.25">
      <c r="A1128" s="316" t="s">
        <v>54410</v>
      </c>
      <c r="B1128" s="176" t="s">
        <v>54407</v>
      </c>
      <c r="C1128" s="37"/>
      <c r="D1128" s="4"/>
      <c r="E1128" s="5"/>
      <c r="F1128" s="5"/>
      <c r="G1128" s="5"/>
      <c r="H1128" s="5"/>
      <c r="I1128" s="5"/>
      <c r="J1128" s="17"/>
      <c r="K1128" s="36"/>
      <c r="L1128" s="36"/>
      <c r="M1128" s="26"/>
      <c r="N1128" s="6"/>
      <c r="O1128" s="39"/>
      <c r="P1128" s="39"/>
      <c r="Q1128" s="39"/>
      <c r="R1128" s="39"/>
      <c r="S1128" s="39"/>
      <c r="T1128" s="39"/>
      <c r="U1128" s="39"/>
      <c r="V1128" s="39"/>
    </row>
    <row r="1129" spans="1:22" s="39" customFormat="1" ht="48.6" customHeight="1" outlineLevel="2" x14ac:dyDescent="0.25">
      <c r="A1129" s="317" t="s">
        <v>54411</v>
      </c>
      <c r="B1129" s="422" t="str">
        <f>VLOOKUP(C1129,'SNP1.24+CHU192+DER12.23+FD1.24'!$A$2:$C$50000,2, FALSE)</f>
        <v>TUBO DE PEAD CORRUGADO DE DUPLA PAREDE PARA REDE COLETORA DE ESGOTO, DN 1000 MM, JUNTA ELÁSTICA INTEGRADA - FORNECIMENTO E ASSENTAMENTO. AF_01/2021</v>
      </c>
      <c r="C1129" s="38" t="s">
        <v>1650</v>
      </c>
      <c r="D1129" s="623" t="str">
        <f>VLOOKUP(C1129,'SNP1.24+CHU192+DER12.23+FD1.24'!$A$2:$D$50000,3, FALSE)</f>
        <v>M</v>
      </c>
      <c r="E1129" s="624">
        <f>'MCQ OUR'!E1129</f>
        <v>93.38</v>
      </c>
      <c r="F1129" s="625" t="str">
        <f>VLOOKUP(C1129,'SNP1.24+CHU192+DER12.23+FD1.24'!$A$2:$D$50000,4, FALSE)</f>
        <v>1.933,93</v>
      </c>
      <c r="G1129" s="424">
        <f>ROUND(E1129*F1129,2)</f>
        <v>180590.38</v>
      </c>
      <c r="H1129" s="425">
        <f ca="1">IF(K1129="",$G$10,$G$9)</f>
        <v>0.32779999999999998</v>
      </c>
      <c r="I1129" s="426">
        <f ca="1">ROUND(F1129*H1129+F1129,2)</f>
        <v>2567.87</v>
      </c>
      <c r="J1129" s="626">
        <f ca="1">ROUND(E1129*I1129,2)</f>
        <v>239787.7</v>
      </c>
      <c r="K1129" s="603"/>
      <c r="L1129" s="151" t="s">
        <v>54408</v>
      </c>
      <c r="M1129" s="412"/>
      <c r="N1129" s="413"/>
    </row>
    <row r="1130" spans="1:22" s="40" customFormat="1" ht="12.75" outlineLevel="1" thickBot="1" x14ac:dyDescent="0.25">
      <c r="A1130" s="318"/>
      <c r="B1130" s="10" t="s">
        <v>9</v>
      </c>
      <c r="C1130" s="11"/>
      <c r="D1130" s="12"/>
      <c r="E1130" s="13"/>
      <c r="F1130" s="13"/>
      <c r="G1130" s="147">
        <f>SUM(G1129:G1129)</f>
        <v>180590.38</v>
      </c>
      <c r="H1130" s="148"/>
      <c r="I1130" s="149"/>
      <c r="J1130" s="150">
        <f ca="1">SUM(J1129:J1129)</f>
        <v>239787.7</v>
      </c>
      <c r="K1130" s="185"/>
      <c r="L1130" s="10"/>
      <c r="M1130" s="450"/>
      <c r="N1130" s="451"/>
      <c r="O1130" s="39"/>
      <c r="P1130" s="39"/>
      <c r="Q1130" s="39"/>
      <c r="R1130" s="39"/>
      <c r="S1130" s="39"/>
      <c r="T1130" s="39"/>
      <c r="U1130" s="39"/>
      <c r="V1130" s="39"/>
    </row>
    <row r="1131" spans="1:22" x14ac:dyDescent="0.2">
      <c r="A1131" s="320"/>
      <c r="B1131" s="101"/>
      <c r="C1131" s="102"/>
      <c r="D1131" s="103"/>
      <c r="E1131" s="103"/>
      <c r="F1131" s="104"/>
      <c r="G1131" s="104"/>
      <c r="H1131" s="105"/>
      <c r="I1131" s="106"/>
      <c r="J1131" s="107"/>
      <c r="K1131" s="157"/>
      <c r="L1131" s="101"/>
      <c r="O1131" s="39"/>
      <c r="P1131" s="39"/>
      <c r="Q1131" s="39"/>
      <c r="R1131" s="39"/>
      <c r="S1131" s="39"/>
      <c r="T1131" s="39"/>
      <c r="U1131" s="39"/>
      <c r="V1131" s="39"/>
    </row>
    <row r="1132" spans="1:22" ht="40.9" customHeight="1" x14ac:dyDescent="0.2">
      <c r="A1132" s="321"/>
      <c r="B1132" s="631" t="s">
        <v>12</v>
      </c>
      <c r="F1132" s="127"/>
      <c r="G1132" s="127"/>
      <c r="H1132" s="128"/>
      <c r="I1132" s="129"/>
      <c r="J1132" s="91"/>
      <c r="K1132" s="21"/>
      <c r="L1132" s="18"/>
      <c r="O1132" s="39"/>
      <c r="P1132" s="39"/>
      <c r="Q1132" s="39"/>
      <c r="R1132" s="39"/>
      <c r="S1132" s="39"/>
      <c r="T1132" s="39"/>
      <c r="U1132" s="39"/>
      <c r="V1132" s="39"/>
    </row>
    <row r="1133" spans="1:22" x14ac:dyDescent="0.2">
      <c r="A1133" s="321"/>
      <c r="B1133" s="500" t="s">
        <v>54806</v>
      </c>
      <c r="F1133" s="43"/>
      <c r="G1133" s="127"/>
      <c r="H1133" s="127"/>
      <c r="I1133" s="128"/>
      <c r="J1133" s="187"/>
      <c r="K1133" s="21"/>
      <c r="L1133" s="19"/>
      <c r="O1133" s="39"/>
      <c r="P1133" s="39"/>
      <c r="Q1133" s="39"/>
      <c r="R1133" s="39"/>
      <c r="S1133" s="39"/>
      <c r="T1133" s="39"/>
      <c r="U1133" s="39"/>
      <c r="V1133" s="39"/>
    </row>
    <row r="1134" spans="1:22" x14ac:dyDescent="0.2">
      <c r="A1134" s="321"/>
      <c r="B1134" s="631" t="s">
        <v>12</v>
      </c>
      <c r="F1134" s="43"/>
      <c r="G1134" s="48"/>
      <c r="H1134" s="181" t="s">
        <v>14596</v>
      </c>
      <c r="I1134" s="50"/>
      <c r="J1134" s="187"/>
      <c r="K1134" s="110"/>
      <c r="L1134" s="181" t="s">
        <v>14596</v>
      </c>
      <c r="O1134" s="39"/>
      <c r="P1134" s="39"/>
      <c r="Q1134" s="39"/>
      <c r="R1134" s="39"/>
      <c r="S1134" s="39"/>
      <c r="T1134" s="39"/>
      <c r="U1134" s="39"/>
      <c r="V1134" s="39"/>
    </row>
    <row r="1135" spans="1:22" x14ac:dyDescent="0.2">
      <c r="A1135" s="321"/>
      <c r="F1135" s="43"/>
      <c r="G1135" s="127"/>
      <c r="H1135" s="183" t="s">
        <v>14597</v>
      </c>
      <c r="I1135" s="128"/>
      <c r="J1135" s="187"/>
      <c r="K1135" s="110"/>
      <c r="L1135" s="183" t="s">
        <v>14597</v>
      </c>
      <c r="O1135" s="39"/>
      <c r="P1135" s="39"/>
      <c r="Q1135" s="39"/>
      <c r="R1135" s="39"/>
      <c r="S1135" s="39"/>
      <c r="T1135" s="39"/>
      <c r="U1135" s="39"/>
      <c r="V1135" s="39"/>
    </row>
    <row r="1136" spans="1:22" ht="12.75" thickBot="1" x14ac:dyDescent="0.3">
      <c r="A1136" s="322"/>
      <c r="B1136" s="20"/>
      <c r="C1136" s="53"/>
      <c r="D1136" s="54"/>
      <c r="E1136" s="54"/>
      <c r="F1136" s="54"/>
      <c r="G1136" s="55"/>
      <c r="H1136" s="182" t="s">
        <v>54888</v>
      </c>
      <c r="I1136" s="56"/>
      <c r="J1136" s="188"/>
      <c r="K1136" s="112"/>
      <c r="L1136" s="211" t="e">
        <f>#REF!</f>
        <v>#REF!</v>
      </c>
      <c r="N1136" s="44"/>
      <c r="O1136" s="39"/>
      <c r="P1136" s="39"/>
      <c r="Q1136" s="39"/>
      <c r="R1136" s="39"/>
      <c r="S1136" s="39"/>
      <c r="T1136" s="39"/>
      <c r="U1136" s="39"/>
      <c r="V1136" s="39"/>
    </row>
    <row r="1137" spans="5:22" x14ac:dyDescent="0.2">
      <c r="E1137" s="58"/>
      <c r="F1137" s="58"/>
      <c r="H1137" s="44"/>
      <c r="I1137" s="45"/>
      <c r="J1137" s="46"/>
      <c r="O1137" s="39"/>
      <c r="P1137" s="39"/>
      <c r="Q1137" s="39"/>
      <c r="R1137" s="39"/>
      <c r="S1137" s="39"/>
      <c r="T1137" s="39"/>
      <c r="U1137" s="39"/>
      <c r="V1137" s="39"/>
    </row>
    <row r="1138" spans="5:22" x14ac:dyDescent="0.2">
      <c r="O1138" s="39"/>
      <c r="P1138" s="39"/>
      <c r="Q1138" s="39"/>
      <c r="R1138" s="39"/>
      <c r="S1138" s="39"/>
      <c r="T1138" s="39"/>
      <c r="U1138" s="39"/>
      <c r="V1138" s="39"/>
    </row>
    <row r="1139" spans="5:22" x14ac:dyDescent="0.2">
      <c r="G1139" s="44">
        <f ca="1">SUM(G12:G1130)</f>
        <v>173506040.84000012</v>
      </c>
      <c r="J1139" s="44">
        <f ca="1">SUM(J12:J1130)</f>
        <v>229933813.71999997</v>
      </c>
      <c r="O1139" s="39"/>
      <c r="P1139" s="39"/>
      <c r="Q1139" s="39"/>
      <c r="R1139" s="39"/>
      <c r="S1139" s="39"/>
      <c r="T1139" s="39"/>
      <c r="U1139" s="39"/>
      <c r="V1139" s="39"/>
    </row>
    <row r="1140" spans="5:22" x14ac:dyDescent="0.2">
      <c r="G1140" s="44">
        <f ca="1">G1139/4</f>
        <v>43376510.210000031</v>
      </c>
      <c r="J1140" s="44">
        <f ca="1">J1139/4</f>
        <v>57483453.429999992</v>
      </c>
      <c r="O1140" s="39"/>
      <c r="P1140" s="39"/>
      <c r="Q1140" s="39"/>
      <c r="R1140" s="39"/>
      <c r="S1140" s="39"/>
      <c r="T1140" s="39"/>
      <c r="U1140" s="39"/>
      <c r="V1140" s="39"/>
    </row>
    <row r="1141" spans="5:22" x14ac:dyDescent="0.2">
      <c r="G1141" s="44">
        <f ca="1">G1140-G8</f>
        <v>0</v>
      </c>
      <c r="J1141" s="44">
        <f ca="1">J1140-J8</f>
        <v>0</v>
      </c>
      <c r="O1141" s="39"/>
      <c r="P1141" s="39"/>
      <c r="Q1141" s="39"/>
      <c r="R1141" s="39"/>
      <c r="S1141" s="39"/>
      <c r="T1141" s="39"/>
      <c r="U1141" s="39"/>
      <c r="V1141" s="39"/>
    </row>
    <row r="1142" spans="5:22" x14ac:dyDescent="0.2">
      <c r="O1142" s="39"/>
      <c r="P1142" s="39"/>
      <c r="Q1142" s="39"/>
      <c r="R1142" s="39"/>
      <c r="S1142" s="39"/>
      <c r="T1142" s="39"/>
      <c r="U1142" s="39"/>
      <c r="V1142" s="39"/>
    </row>
    <row r="1143" spans="5:22" x14ac:dyDescent="0.2">
      <c r="O1143" s="39"/>
      <c r="P1143" s="39"/>
      <c r="Q1143" s="39"/>
      <c r="R1143" s="39"/>
      <c r="S1143" s="39"/>
      <c r="T1143" s="39"/>
      <c r="U1143" s="39"/>
      <c r="V1143" s="39"/>
    </row>
    <row r="1144" spans="5:22" x14ac:dyDescent="0.2">
      <c r="O1144" s="39"/>
      <c r="P1144" s="39"/>
      <c r="Q1144" s="39"/>
      <c r="R1144" s="39"/>
      <c r="S1144" s="39"/>
      <c r="T1144" s="39"/>
      <c r="U1144" s="39"/>
      <c r="V1144" s="39"/>
    </row>
    <row r="1145" spans="5:22" x14ac:dyDescent="0.2">
      <c r="O1145" s="39"/>
      <c r="P1145" s="39"/>
      <c r="Q1145" s="39"/>
      <c r="R1145" s="39"/>
      <c r="S1145" s="39"/>
      <c r="T1145" s="39"/>
      <c r="U1145" s="39"/>
      <c r="V1145" s="39"/>
    </row>
    <row r="1146" spans="5:22" x14ac:dyDescent="0.2">
      <c r="O1146" s="39"/>
      <c r="P1146" s="39"/>
      <c r="Q1146" s="39"/>
      <c r="R1146" s="39"/>
      <c r="S1146" s="39"/>
      <c r="T1146" s="39"/>
      <c r="U1146" s="39"/>
      <c r="V1146" s="39"/>
    </row>
    <row r="1147" spans="5:22" x14ac:dyDescent="0.2">
      <c r="O1147" s="39"/>
      <c r="P1147" s="39"/>
      <c r="Q1147" s="39"/>
      <c r="R1147" s="39"/>
      <c r="S1147" s="39"/>
      <c r="T1147" s="39"/>
      <c r="U1147" s="39"/>
      <c r="V1147" s="39"/>
    </row>
    <row r="1148" spans="5:22" x14ac:dyDescent="0.2">
      <c r="O1148" s="39"/>
      <c r="P1148" s="39"/>
      <c r="Q1148" s="39"/>
      <c r="R1148" s="39"/>
      <c r="S1148" s="39"/>
      <c r="T1148" s="39"/>
      <c r="U1148" s="39"/>
      <c r="V1148" s="39"/>
    </row>
    <row r="1149" spans="5:22" x14ac:dyDescent="0.2">
      <c r="O1149" s="39"/>
      <c r="P1149" s="39"/>
      <c r="Q1149" s="39"/>
      <c r="R1149" s="39"/>
      <c r="S1149" s="39"/>
      <c r="T1149" s="39"/>
      <c r="U1149" s="39"/>
      <c r="V1149" s="39"/>
    </row>
    <row r="1150" spans="5:22" x14ac:dyDescent="0.2">
      <c r="O1150" s="39"/>
      <c r="P1150" s="39"/>
      <c r="Q1150" s="39"/>
      <c r="R1150" s="39"/>
      <c r="S1150" s="39"/>
      <c r="T1150" s="39"/>
      <c r="U1150" s="39"/>
      <c r="V1150" s="39"/>
    </row>
    <row r="1151" spans="5:22" x14ac:dyDescent="0.2">
      <c r="O1151" s="39"/>
      <c r="P1151" s="39"/>
      <c r="Q1151" s="39"/>
      <c r="R1151" s="39"/>
      <c r="S1151" s="39"/>
      <c r="T1151" s="39"/>
      <c r="U1151" s="39"/>
      <c r="V1151" s="39"/>
    </row>
    <row r="1152" spans="5:22" x14ac:dyDescent="0.2">
      <c r="O1152" s="39"/>
      <c r="P1152" s="39"/>
      <c r="Q1152" s="39"/>
      <c r="R1152" s="39"/>
      <c r="S1152" s="39"/>
      <c r="T1152" s="39"/>
      <c r="U1152" s="39"/>
      <c r="V1152" s="39"/>
    </row>
    <row r="1153" spans="15:22" x14ac:dyDescent="0.2">
      <c r="O1153" s="39"/>
      <c r="P1153" s="39"/>
      <c r="Q1153" s="39"/>
      <c r="R1153" s="39"/>
      <c r="S1153" s="39"/>
      <c r="T1153" s="39"/>
      <c r="U1153" s="39"/>
      <c r="V1153" s="39"/>
    </row>
    <row r="1154" spans="15:22" x14ac:dyDescent="0.2">
      <c r="O1154" s="39"/>
      <c r="P1154" s="39"/>
      <c r="Q1154" s="39"/>
      <c r="R1154" s="39"/>
      <c r="S1154" s="39"/>
      <c r="T1154" s="39"/>
      <c r="U1154" s="39"/>
      <c r="V1154" s="39"/>
    </row>
    <row r="1155" spans="15:22" x14ac:dyDescent="0.2">
      <c r="O1155" s="39"/>
      <c r="P1155" s="39"/>
      <c r="Q1155" s="39"/>
      <c r="R1155" s="39"/>
      <c r="S1155" s="39"/>
      <c r="T1155" s="39"/>
      <c r="U1155" s="39"/>
      <c r="V1155" s="39"/>
    </row>
    <row r="1156" spans="15:22" x14ac:dyDescent="0.2">
      <c r="O1156" s="39"/>
      <c r="P1156" s="39"/>
      <c r="Q1156" s="39"/>
      <c r="R1156" s="39"/>
      <c r="S1156" s="39"/>
      <c r="T1156" s="39"/>
      <c r="U1156" s="39"/>
      <c r="V1156" s="39"/>
    </row>
    <row r="1157" spans="15:22" x14ac:dyDescent="0.2">
      <c r="O1157" s="39"/>
      <c r="P1157" s="39"/>
      <c r="Q1157" s="39"/>
      <c r="R1157" s="39"/>
      <c r="S1157" s="39"/>
      <c r="T1157" s="39"/>
      <c r="U1157" s="39"/>
      <c r="V1157" s="39"/>
    </row>
  </sheetData>
  <autoFilter ref="A1:V1157" xr:uid="{AE3E61D9-5D5A-4CB5-8878-9A054B810AA7}"/>
  <mergeCells count="1">
    <mergeCell ref="H2:I2"/>
  </mergeCells>
  <phoneticPr fontId="7" type="noConversion"/>
  <conditionalFormatting sqref="C12:C1056">
    <cfRule type="expression" dxfId="16" priority="2" stopIfTrue="1">
      <formula>IF(AND(LEFT(C12,3)&lt;&gt;"VIR",LEFT(C12,3)&lt;&gt;"DUV",C12&lt;&gt;""),TRUE,FALSE)</formula>
    </cfRule>
  </conditionalFormatting>
  <conditionalFormatting sqref="C1057 C1105">
    <cfRule type="expression" dxfId="15" priority="36" stopIfTrue="1">
      <formula>IF(AND(LEFT(C1057,4)&lt;&gt;"SERT",LEFT(C1057,4)&lt;&gt;"DUV",C1057&lt;&gt;""),TRUE,FALSE)</formula>
    </cfRule>
  </conditionalFormatting>
  <conditionalFormatting sqref="C1058:C1104">
    <cfRule type="expression" dxfId="14" priority="1" stopIfTrue="1">
      <formula>IF(AND(LEFT(C1058,3)&lt;&gt;"VIR",LEFT(C1058,3)&lt;&gt;"DUV",C1058&lt;&gt;""),TRUE,FALSE)</formula>
    </cfRule>
  </conditionalFormatting>
  <conditionalFormatting sqref="C1106:C1130">
    <cfRule type="expression" dxfId="13" priority="37" stopIfTrue="1">
      <formula>IF(AND(LEFT(C1106,3)&lt;&gt;"VIR",LEFT(C1106,3)&lt;&gt;"DUV",C1106&lt;&gt;""),TRUE,FALSE)</formula>
    </cfRule>
  </conditionalFormatting>
  <printOptions horizontalCentered="1"/>
  <pageMargins left="0.51181102362204722" right="0.51181102362204722" top="0.94488188976377963" bottom="0.59055118110236227" header="0.31496062992125984" footer="0.31496062992125984"/>
  <pageSetup paperSize="9" scale="81" fitToHeight="100" orientation="landscape" r:id="rId1"/>
  <headerFooter>
    <oddHeader>&amp;C&amp;"-,Negrito"&amp;26&amp;K08-004PREFEITURA MUNICIPAL DE ARARAQUARA&amp;R&amp;"Calibri,Regular"&amp;9   &amp;K00+000.&amp;K01+000
Página &amp;P de &amp;N          &amp;K00+000.&amp;K01+000
  &amp;K00+000.</oddHeader>
  </headerFooter>
  <rowBreaks count="16" manualBreakCount="16">
    <brk id="28" max="9" man="1"/>
    <brk id="38" max="9" man="1"/>
    <brk id="63" max="9" man="1"/>
    <brk id="106" max="9" man="1"/>
    <brk id="149" max="9" man="1"/>
    <brk id="631" max="9" man="1"/>
    <brk id="856" max="9" man="1"/>
    <brk id="864" max="9" man="1"/>
    <brk id="875" max="9" man="1"/>
    <brk id="975" max="9" man="1"/>
    <brk id="987" max="9" man="1"/>
    <brk id="1027" max="9" man="1"/>
    <brk id="1070" max="9" man="1"/>
    <brk id="1081" max="9" man="1"/>
    <brk id="1109" max="9" man="1"/>
    <brk id="1121" max="9"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808E5-0797-4493-9B07-9515528B5AF3}">
  <dimension ref="A1:AG160"/>
  <sheetViews>
    <sheetView showGridLines="0" tabSelected="1" view="pageBreakPreview" topLeftCell="B2" zoomScale="90" zoomScaleNormal="80" zoomScaleSheetLayoutView="90" zoomScalePageLayoutView="85" workbookViewId="0">
      <selection activeCell="A2" sqref="A2"/>
    </sheetView>
  </sheetViews>
  <sheetFormatPr defaultColWidth="8.85546875" defaultRowHeight="12" outlineLevelRow="1" x14ac:dyDescent="0.2"/>
  <cols>
    <col min="1" max="1" width="7.28515625" style="21" customWidth="1"/>
    <col min="2" max="2" width="49.7109375" style="18" customWidth="1"/>
    <col min="3" max="3" width="18.7109375" style="43" bestFit="1" customWidth="1"/>
    <col min="4" max="4" width="13" style="43" customWidth="1"/>
    <col min="5" max="15" width="17.28515625" style="44" customWidth="1"/>
    <col min="16" max="16" width="18.140625" style="44" customWidth="1"/>
    <col min="17" max="17" width="12.140625" style="45" hidden="1" customWidth="1"/>
    <col min="18" max="18" width="10" style="46" hidden="1" customWidth="1"/>
    <col min="19" max="19" width="14.85546875" style="44" hidden="1" customWidth="1"/>
    <col min="20" max="20" width="3.85546875" style="24" hidden="1" customWidth="1"/>
    <col min="21" max="21" width="8" style="34" hidden="1" customWidth="1"/>
    <col min="22" max="22" width="71.140625" style="21" hidden="1" customWidth="1"/>
    <col min="23" max="23" width="0" style="47" hidden="1" customWidth="1"/>
    <col min="24" max="24" width="9.28515625" style="18" hidden="1" customWidth="1"/>
    <col min="25" max="25" width="12" style="18" hidden="1" customWidth="1"/>
    <col min="26" max="26" width="0" style="18" hidden="1" customWidth="1"/>
    <col min="27" max="27" width="19.42578125" style="18" hidden="1" customWidth="1"/>
    <col min="28" max="28" width="9" style="18" hidden="1" customWidth="1"/>
    <col min="29" max="31" width="0" style="18" hidden="1" customWidth="1"/>
    <col min="32" max="32" width="17.7109375" style="18" customWidth="1"/>
    <col min="33" max="33" width="13.28515625" style="18" customWidth="1"/>
    <col min="34" max="266" width="8.85546875" style="18"/>
    <col min="267" max="267" width="7.140625" style="18" customWidth="1"/>
    <col min="268" max="268" width="69.140625" style="18" bestFit="1" customWidth="1"/>
    <col min="269" max="269" width="13.85546875" style="18" customWidth="1"/>
    <col min="270" max="270" width="6.7109375" style="18" customWidth="1"/>
    <col min="271" max="271" width="8.140625" style="18" bestFit="1" customWidth="1"/>
    <col min="272" max="272" width="17.28515625" style="18" bestFit="1" customWidth="1"/>
    <col min="273" max="273" width="19.7109375" style="18" bestFit="1" customWidth="1"/>
    <col min="274" max="274" width="7.85546875" style="18" customWidth="1"/>
    <col min="275" max="275" width="12.42578125" style="18" bestFit="1" customWidth="1"/>
    <col min="276" max="276" width="19.7109375" style="18" bestFit="1" customWidth="1"/>
    <col min="277" max="280" width="0" style="18" hidden="1" customWidth="1"/>
    <col min="281" max="282" width="8.85546875" style="18"/>
    <col min="283" max="283" width="19.42578125" style="18" bestFit="1" customWidth="1"/>
    <col min="284" max="284" width="9" style="18" bestFit="1" customWidth="1"/>
    <col min="285" max="522" width="8.85546875" style="18"/>
    <col min="523" max="523" width="7.140625" style="18" customWidth="1"/>
    <col min="524" max="524" width="69.140625" style="18" bestFit="1" customWidth="1"/>
    <col min="525" max="525" width="13.85546875" style="18" customWidth="1"/>
    <col min="526" max="526" width="6.7109375" style="18" customWidth="1"/>
    <col min="527" max="527" width="8.140625" style="18" bestFit="1" customWidth="1"/>
    <col min="528" max="528" width="17.28515625" style="18" bestFit="1" customWidth="1"/>
    <col min="529" max="529" width="19.7109375" style="18" bestFit="1" customWidth="1"/>
    <col min="530" max="530" width="7.85546875" style="18" customWidth="1"/>
    <col min="531" max="531" width="12.42578125" style="18" bestFit="1" customWidth="1"/>
    <col min="532" max="532" width="19.7109375" style="18" bestFit="1" customWidth="1"/>
    <col min="533" max="536" width="0" style="18" hidden="1" customWidth="1"/>
    <col min="537" max="538" width="8.85546875" style="18"/>
    <col min="539" max="539" width="19.42578125" style="18" bestFit="1" customWidth="1"/>
    <col min="540" max="540" width="9" style="18" bestFit="1" customWidth="1"/>
    <col min="541" max="778" width="8.85546875" style="18"/>
    <col min="779" max="779" width="7.140625" style="18" customWidth="1"/>
    <col min="780" max="780" width="69.140625" style="18" bestFit="1" customWidth="1"/>
    <col min="781" max="781" width="13.85546875" style="18" customWidth="1"/>
    <col min="782" max="782" width="6.7109375" style="18" customWidth="1"/>
    <col min="783" max="783" width="8.140625" style="18" bestFit="1" customWidth="1"/>
    <col min="784" max="784" width="17.28515625" style="18" bestFit="1" customWidth="1"/>
    <col min="785" max="785" width="19.7109375" style="18" bestFit="1" customWidth="1"/>
    <col min="786" max="786" width="7.85546875" style="18" customWidth="1"/>
    <col min="787" max="787" width="12.42578125" style="18" bestFit="1" customWidth="1"/>
    <col min="788" max="788" width="19.7109375" style="18" bestFit="1" customWidth="1"/>
    <col min="789" max="792" width="0" style="18" hidden="1" customWidth="1"/>
    <col min="793" max="794" width="8.85546875" style="18"/>
    <col min="795" max="795" width="19.42578125" style="18" bestFit="1" customWidth="1"/>
    <col min="796" max="796" width="9" style="18" bestFit="1" customWidth="1"/>
    <col min="797" max="1034" width="8.85546875" style="18"/>
    <col min="1035" max="1035" width="7.140625" style="18" customWidth="1"/>
    <col min="1036" max="1036" width="69.140625" style="18" bestFit="1" customWidth="1"/>
    <col min="1037" max="1037" width="13.85546875" style="18" customWidth="1"/>
    <col min="1038" max="1038" width="6.7109375" style="18" customWidth="1"/>
    <col min="1039" max="1039" width="8.140625" style="18" bestFit="1" customWidth="1"/>
    <col min="1040" max="1040" width="17.28515625" style="18" bestFit="1" customWidth="1"/>
    <col min="1041" max="1041" width="19.7109375" style="18" bestFit="1" customWidth="1"/>
    <col min="1042" max="1042" width="7.85546875" style="18" customWidth="1"/>
    <col min="1043" max="1043" width="12.42578125" style="18" bestFit="1" customWidth="1"/>
    <col min="1044" max="1044" width="19.7109375" style="18" bestFit="1" customWidth="1"/>
    <col min="1045" max="1048" width="0" style="18" hidden="1" customWidth="1"/>
    <col min="1049" max="1050" width="8.85546875" style="18"/>
    <col min="1051" max="1051" width="19.42578125" style="18" bestFit="1" customWidth="1"/>
    <col min="1052" max="1052" width="9" style="18" bestFit="1" customWidth="1"/>
    <col min="1053" max="1290" width="8.85546875" style="18"/>
    <col min="1291" max="1291" width="7.140625" style="18" customWidth="1"/>
    <col min="1292" max="1292" width="69.140625" style="18" bestFit="1" customWidth="1"/>
    <col min="1293" max="1293" width="13.85546875" style="18" customWidth="1"/>
    <col min="1294" max="1294" width="6.7109375" style="18" customWidth="1"/>
    <col min="1295" max="1295" width="8.140625" style="18" bestFit="1" customWidth="1"/>
    <col min="1296" max="1296" width="17.28515625" style="18" bestFit="1" customWidth="1"/>
    <col min="1297" max="1297" width="19.7109375" style="18" bestFit="1" customWidth="1"/>
    <col min="1298" max="1298" width="7.85546875" style="18" customWidth="1"/>
    <col min="1299" max="1299" width="12.42578125" style="18" bestFit="1" customWidth="1"/>
    <col min="1300" max="1300" width="19.7109375" style="18" bestFit="1" customWidth="1"/>
    <col min="1301" max="1304" width="0" style="18" hidden="1" customWidth="1"/>
    <col min="1305" max="1306" width="8.85546875" style="18"/>
    <col min="1307" max="1307" width="19.42578125" style="18" bestFit="1" customWidth="1"/>
    <col min="1308" max="1308" width="9" style="18" bestFit="1" customWidth="1"/>
    <col min="1309" max="1546" width="8.85546875" style="18"/>
    <col min="1547" max="1547" width="7.140625" style="18" customWidth="1"/>
    <col min="1548" max="1548" width="69.140625" style="18" bestFit="1" customWidth="1"/>
    <col min="1549" max="1549" width="13.85546875" style="18" customWidth="1"/>
    <col min="1550" max="1550" width="6.7109375" style="18" customWidth="1"/>
    <col min="1551" max="1551" width="8.140625" style="18" bestFit="1" customWidth="1"/>
    <col min="1552" max="1552" width="17.28515625" style="18" bestFit="1" customWidth="1"/>
    <col min="1553" max="1553" width="19.7109375" style="18" bestFit="1" customWidth="1"/>
    <col min="1554" max="1554" width="7.85546875" style="18" customWidth="1"/>
    <col min="1555" max="1555" width="12.42578125" style="18" bestFit="1" customWidth="1"/>
    <col min="1556" max="1556" width="19.7109375" style="18" bestFit="1" customWidth="1"/>
    <col min="1557" max="1560" width="0" style="18" hidden="1" customWidth="1"/>
    <col min="1561" max="1562" width="8.85546875" style="18"/>
    <col min="1563" max="1563" width="19.42578125" style="18" bestFit="1" customWidth="1"/>
    <col min="1564" max="1564" width="9" style="18" bestFit="1" customWidth="1"/>
    <col min="1565" max="1802" width="8.85546875" style="18"/>
    <col min="1803" max="1803" width="7.140625" style="18" customWidth="1"/>
    <col min="1804" max="1804" width="69.140625" style="18" bestFit="1" customWidth="1"/>
    <col min="1805" max="1805" width="13.85546875" style="18" customWidth="1"/>
    <col min="1806" max="1806" width="6.7109375" style="18" customWidth="1"/>
    <col min="1807" max="1807" width="8.140625" style="18" bestFit="1" customWidth="1"/>
    <col min="1808" max="1808" width="17.28515625" style="18" bestFit="1" customWidth="1"/>
    <col min="1809" max="1809" width="19.7109375" style="18" bestFit="1" customWidth="1"/>
    <col min="1810" max="1810" width="7.85546875" style="18" customWidth="1"/>
    <col min="1811" max="1811" width="12.42578125" style="18" bestFit="1" customWidth="1"/>
    <col min="1812" max="1812" width="19.7109375" style="18" bestFit="1" customWidth="1"/>
    <col min="1813" max="1816" width="0" style="18" hidden="1" customWidth="1"/>
    <col min="1817" max="1818" width="8.85546875" style="18"/>
    <col min="1819" max="1819" width="19.42578125" style="18" bestFit="1" customWidth="1"/>
    <col min="1820" max="1820" width="9" style="18" bestFit="1" customWidth="1"/>
    <col min="1821" max="2058" width="8.85546875" style="18"/>
    <col min="2059" max="2059" width="7.140625" style="18" customWidth="1"/>
    <col min="2060" max="2060" width="69.140625" style="18" bestFit="1" customWidth="1"/>
    <col min="2061" max="2061" width="13.85546875" style="18" customWidth="1"/>
    <col min="2062" max="2062" width="6.7109375" style="18" customWidth="1"/>
    <col min="2063" max="2063" width="8.140625" style="18" bestFit="1" customWidth="1"/>
    <col min="2064" max="2064" width="17.28515625" style="18" bestFit="1" customWidth="1"/>
    <col min="2065" max="2065" width="19.7109375" style="18" bestFit="1" customWidth="1"/>
    <col min="2066" max="2066" width="7.85546875" style="18" customWidth="1"/>
    <col min="2067" max="2067" width="12.42578125" style="18" bestFit="1" customWidth="1"/>
    <col min="2068" max="2068" width="19.7109375" style="18" bestFit="1" customWidth="1"/>
    <col min="2069" max="2072" width="0" style="18" hidden="1" customWidth="1"/>
    <col min="2073" max="2074" width="8.85546875" style="18"/>
    <col min="2075" max="2075" width="19.42578125" style="18" bestFit="1" customWidth="1"/>
    <col min="2076" max="2076" width="9" style="18" bestFit="1" customWidth="1"/>
    <col min="2077" max="2314" width="8.85546875" style="18"/>
    <col min="2315" max="2315" width="7.140625" style="18" customWidth="1"/>
    <col min="2316" max="2316" width="69.140625" style="18" bestFit="1" customWidth="1"/>
    <col min="2317" max="2317" width="13.85546875" style="18" customWidth="1"/>
    <col min="2318" max="2318" width="6.7109375" style="18" customWidth="1"/>
    <col min="2319" max="2319" width="8.140625" style="18" bestFit="1" customWidth="1"/>
    <col min="2320" max="2320" width="17.28515625" style="18" bestFit="1" customWidth="1"/>
    <col min="2321" max="2321" width="19.7109375" style="18" bestFit="1" customWidth="1"/>
    <col min="2322" max="2322" width="7.85546875" style="18" customWidth="1"/>
    <col min="2323" max="2323" width="12.42578125" style="18" bestFit="1" customWidth="1"/>
    <col min="2324" max="2324" width="19.7109375" style="18" bestFit="1" customWidth="1"/>
    <col min="2325" max="2328" width="0" style="18" hidden="1" customWidth="1"/>
    <col min="2329" max="2330" width="8.85546875" style="18"/>
    <col min="2331" max="2331" width="19.42578125" style="18" bestFit="1" customWidth="1"/>
    <col min="2332" max="2332" width="9" style="18" bestFit="1" customWidth="1"/>
    <col min="2333" max="2570" width="8.85546875" style="18"/>
    <col min="2571" max="2571" width="7.140625" style="18" customWidth="1"/>
    <col min="2572" max="2572" width="69.140625" style="18" bestFit="1" customWidth="1"/>
    <col min="2573" max="2573" width="13.85546875" style="18" customWidth="1"/>
    <col min="2574" max="2574" width="6.7109375" style="18" customWidth="1"/>
    <col min="2575" max="2575" width="8.140625" style="18" bestFit="1" customWidth="1"/>
    <col min="2576" max="2576" width="17.28515625" style="18" bestFit="1" customWidth="1"/>
    <col min="2577" max="2577" width="19.7109375" style="18" bestFit="1" customWidth="1"/>
    <col min="2578" max="2578" width="7.85546875" style="18" customWidth="1"/>
    <col min="2579" max="2579" width="12.42578125" style="18" bestFit="1" customWidth="1"/>
    <col min="2580" max="2580" width="19.7109375" style="18" bestFit="1" customWidth="1"/>
    <col min="2581" max="2584" width="0" style="18" hidden="1" customWidth="1"/>
    <col min="2585" max="2586" width="8.85546875" style="18"/>
    <col min="2587" max="2587" width="19.42578125" style="18" bestFit="1" customWidth="1"/>
    <col min="2588" max="2588" width="9" style="18" bestFit="1" customWidth="1"/>
    <col min="2589" max="2826" width="8.85546875" style="18"/>
    <col min="2827" max="2827" width="7.140625" style="18" customWidth="1"/>
    <col min="2828" max="2828" width="69.140625" style="18" bestFit="1" customWidth="1"/>
    <col min="2829" max="2829" width="13.85546875" style="18" customWidth="1"/>
    <col min="2830" max="2830" width="6.7109375" style="18" customWidth="1"/>
    <col min="2831" max="2831" width="8.140625" style="18" bestFit="1" customWidth="1"/>
    <col min="2832" max="2832" width="17.28515625" style="18" bestFit="1" customWidth="1"/>
    <col min="2833" max="2833" width="19.7109375" style="18" bestFit="1" customWidth="1"/>
    <col min="2834" max="2834" width="7.85546875" style="18" customWidth="1"/>
    <col min="2835" max="2835" width="12.42578125" style="18" bestFit="1" customWidth="1"/>
    <col min="2836" max="2836" width="19.7109375" style="18" bestFit="1" customWidth="1"/>
    <col min="2837" max="2840" width="0" style="18" hidden="1" customWidth="1"/>
    <col min="2841" max="2842" width="8.85546875" style="18"/>
    <col min="2843" max="2843" width="19.42578125" style="18" bestFit="1" customWidth="1"/>
    <col min="2844" max="2844" width="9" style="18" bestFit="1" customWidth="1"/>
    <col min="2845" max="3082" width="8.85546875" style="18"/>
    <col min="3083" max="3083" width="7.140625" style="18" customWidth="1"/>
    <col min="3084" max="3084" width="69.140625" style="18" bestFit="1" customWidth="1"/>
    <col min="3085" max="3085" width="13.85546875" style="18" customWidth="1"/>
    <col min="3086" max="3086" width="6.7109375" style="18" customWidth="1"/>
    <col min="3087" max="3087" width="8.140625" style="18" bestFit="1" customWidth="1"/>
    <col min="3088" max="3088" width="17.28515625" style="18" bestFit="1" customWidth="1"/>
    <col min="3089" max="3089" width="19.7109375" style="18" bestFit="1" customWidth="1"/>
    <col min="3090" max="3090" width="7.85546875" style="18" customWidth="1"/>
    <col min="3091" max="3091" width="12.42578125" style="18" bestFit="1" customWidth="1"/>
    <col min="3092" max="3092" width="19.7109375" style="18" bestFit="1" customWidth="1"/>
    <col min="3093" max="3096" width="0" style="18" hidden="1" customWidth="1"/>
    <col min="3097" max="3098" width="8.85546875" style="18"/>
    <col min="3099" max="3099" width="19.42578125" style="18" bestFit="1" customWidth="1"/>
    <col min="3100" max="3100" width="9" style="18" bestFit="1" customWidth="1"/>
    <col min="3101" max="3338" width="8.85546875" style="18"/>
    <col min="3339" max="3339" width="7.140625" style="18" customWidth="1"/>
    <col min="3340" max="3340" width="69.140625" style="18" bestFit="1" customWidth="1"/>
    <col min="3341" max="3341" width="13.85546875" style="18" customWidth="1"/>
    <col min="3342" max="3342" width="6.7109375" style="18" customWidth="1"/>
    <col min="3343" max="3343" width="8.140625" style="18" bestFit="1" customWidth="1"/>
    <col min="3344" max="3344" width="17.28515625" style="18" bestFit="1" customWidth="1"/>
    <col min="3345" max="3345" width="19.7109375" style="18" bestFit="1" customWidth="1"/>
    <col min="3346" max="3346" width="7.85546875" style="18" customWidth="1"/>
    <col min="3347" max="3347" width="12.42578125" style="18" bestFit="1" customWidth="1"/>
    <col min="3348" max="3348" width="19.7109375" style="18" bestFit="1" customWidth="1"/>
    <col min="3349" max="3352" width="0" style="18" hidden="1" customWidth="1"/>
    <col min="3353" max="3354" width="8.85546875" style="18"/>
    <col min="3355" max="3355" width="19.42578125" style="18" bestFit="1" customWidth="1"/>
    <col min="3356" max="3356" width="9" style="18" bestFit="1" customWidth="1"/>
    <col min="3357" max="3594" width="8.85546875" style="18"/>
    <col min="3595" max="3595" width="7.140625" style="18" customWidth="1"/>
    <col min="3596" max="3596" width="69.140625" style="18" bestFit="1" customWidth="1"/>
    <col min="3597" max="3597" width="13.85546875" style="18" customWidth="1"/>
    <col min="3598" max="3598" width="6.7109375" style="18" customWidth="1"/>
    <col min="3599" max="3599" width="8.140625" style="18" bestFit="1" customWidth="1"/>
    <col min="3600" max="3600" width="17.28515625" style="18" bestFit="1" customWidth="1"/>
    <col min="3601" max="3601" width="19.7109375" style="18" bestFit="1" customWidth="1"/>
    <col min="3602" max="3602" width="7.85546875" style="18" customWidth="1"/>
    <col min="3603" max="3603" width="12.42578125" style="18" bestFit="1" customWidth="1"/>
    <col min="3604" max="3604" width="19.7109375" style="18" bestFit="1" customWidth="1"/>
    <col min="3605" max="3608" width="0" style="18" hidden="1" customWidth="1"/>
    <col min="3609" max="3610" width="8.85546875" style="18"/>
    <col min="3611" max="3611" width="19.42578125" style="18" bestFit="1" customWidth="1"/>
    <col min="3612" max="3612" width="9" style="18" bestFit="1" customWidth="1"/>
    <col min="3613" max="3850" width="8.85546875" style="18"/>
    <col min="3851" max="3851" width="7.140625" style="18" customWidth="1"/>
    <col min="3852" max="3852" width="69.140625" style="18" bestFit="1" customWidth="1"/>
    <col min="3853" max="3853" width="13.85546875" style="18" customWidth="1"/>
    <col min="3854" max="3854" width="6.7109375" style="18" customWidth="1"/>
    <col min="3855" max="3855" width="8.140625" style="18" bestFit="1" customWidth="1"/>
    <col min="3856" max="3856" width="17.28515625" style="18" bestFit="1" customWidth="1"/>
    <col min="3857" max="3857" width="19.7109375" style="18" bestFit="1" customWidth="1"/>
    <col min="3858" max="3858" width="7.85546875" style="18" customWidth="1"/>
    <col min="3859" max="3859" width="12.42578125" style="18" bestFit="1" customWidth="1"/>
    <col min="3860" max="3860" width="19.7109375" style="18" bestFit="1" customWidth="1"/>
    <col min="3861" max="3864" width="0" style="18" hidden="1" customWidth="1"/>
    <col min="3865" max="3866" width="8.85546875" style="18"/>
    <col min="3867" max="3867" width="19.42578125" style="18" bestFit="1" customWidth="1"/>
    <col min="3868" max="3868" width="9" style="18" bestFit="1" customWidth="1"/>
    <col min="3869" max="4106" width="8.85546875" style="18"/>
    <col min="4107" max="4107" width="7.140625" style="18" customWidth="1"/>
    <col min="4108" max="4108" width="69.140625" style="18" bestFit="1" customWidth="1"/>
    <col min="4109" max="4109" width="13.85546875" style="18" customWidth="1"/>
    <col min="4110" max="4110" width="6.7109375" style="18" customWidth="1"/>
    <col min="4111" max="4111" width="8.140625" style="18" bestFit="1" customWidth="1"/>
    <col min="4112" max="4112" width="17.28515625" style="18" bestFit="1" customWidth="1"/>
    <col min="4113" max="4113" width="19.7109375" style="18" bestFit="1" customWidth="1"/>
    <col min="4114" max="4114" width="7.85546875" style="18" customWidth="1"/>
    <col min="4115" max="4115" width="12.42578125" style="18" bestFit="1" customWidth="1"/>
    <col min="4116" max="4116" width="19.7109375" style="18" bestFit="1" customWidth="1"/>
    <col min="4117" max="4120" width="0" style="18" hidden="1" customWidth="1"/>
    <col min="4121" max="4122" width="8.85546875" style="18"/>
    <col min="4123" max="4123" width="19.42578125" style="18" bestFit="1" customWidth="1"/>
    <col min="4124" max="4124" width="9" style="18" bestFit="1" customWidth="1"/>
    <col min="4125" max="4362" width="8.85546875" style="18"/>
    <col min="4363" max="4363" width="7.140625" style="18" customWidth="1"/>
    <col min="4364" max="4364" width="69.140625" style="18" bestFit="1" customWidth="1"/>
    <col min="4365" max="4365" width="13.85546875" style="18" customWidth="1"/>
    <col min="4366" max="4366" width="6.7109375" style="18" customWidth="1"/>
    <col min="4367" max="4367" width="8.140625" style="18" bestFit="1" customWidth="1"/>
    <col min="4368" max="4368" width="17.28515625" style="18" bestFit="1" customWidth="1"/>
    <col min="4369" max="4369" width="19.7109375" style="18" bestFit="1" customWidth="1"/>
    <col min="4370" max="4370" width="7.85546875" style="18" customWidth="1"/>
    <col min="4371" max="4371" width="12.42578125" style="18" bestFit="1" customWidth="1"/>
    <col min="4372" max="4372" width="19.7109375" style="18" bestFit="1" customWidth="1"/>
    <col min="4373" max="4376" width="0" style="18" hidden="1" customWidth="1"/>
    <col min="4377" max="4378" width="8.85546875" style="18"/>
    <col min="4379" max="4379" width="19.42578125" style="18" bestFit="1" customWidth="1"/>
    <col min="4380" max="4380" width="9" style="18" bestFit="1" customWidth="1"/>
    <col min="4381" max="4618" width="8.85546875" style="18"/>
    <col min="4619" max="4619" width="7.140625" style="18" customWidth="1"/>
    <col min="4620" max="4620" width="69.140625" style="18" bestFit="1" customWidth="1"/>
    <col min="4621" max="4621" width="13.85546875" style="18" customWidth="1"/>
    <col min="4622" max="4622" width="6.7109375" style="18" customWidth="1"/>
    <col min="4623" max="4623" width="8.140625" style="18" bestFit="1" customWidth="1"/>
    <col min="4624" max="4624" width="17.28515625" style="18" bestFit="1" customWidth="1"/>
    <col min="4625" max="4625" width="19.7109375" style="18" bestFit="1" customWidth="1"/>
    <col min="4626" max="4626" width="7.85546875" style="18" customWidth="1"/>
    <col min="4627" max="4627" width="12.42578125" style="18" bestFit="1" customWidth="1"/>
    <col min="4628" max="4628" width="19.7109375" style="18" bestFit="1" customWidth="1"/>
    <col min="4629" max="4632" width="0" style="18" hidden="1" customWidth="1"/>
    <col min="4633" max="4634" width="8.85546875" style="18"/>
    <col min="4635" max="4635" width="19.42578125" style="18" bestFit="1" customWidth="1"/>
    <col min="4636" max="4636" width="9" style="18" bestFit="1" customWidth="1"/>
    <col min="4637" max="4874" width="8.85546875" style="18"/>
    <col min="4875" max="4875" width="7.140625" style="18" customWidth="1"/>
    <col min="4876" max="4876" width="69.140625" style="18" bestFit="1" customWidth="1"/>
    <col min="4877" max="4877" width="13.85546875" style="18" customWidth="1"/>
    <col min="4878" max="4878" width="6.7109375" style="18" customWidth="1"/>
    <col min="4879" max="4879" width="8.140625" style="18" bestFit="1" customWidth="1"/>
    <col min="4880" max="4880" width="17.28515625" style="18" bestFit="1" customWidth="1"/>
    <col min="4881" max="4881" width="19.7109375" style="18" bestFit="1" customWidth="1"/>
    <col min="4882" max="4882" width="7.85546875" style="18" customWidth="1"/>
    <col min="4883" max="4883" width="12.42578125" style="18" bestFit="1" customWidth="1"/>
    <col min="4884" max="4884" width="19.7109375" style="18" bestFit="1" customWidth="1"/>
    <col min="4885" max="4888" width="0" style="18" hidden="1" customWidth="1"/>
    <col min="4889" max="4890" width="8.85546875" style="18"/>
    <col min="4891" max="4891" width="19.42578125" style="18" bestFit="1" customWidth="1"/>
    <col min="4892" max="4892" width="9" style="18" bestFit="1" customWidth="1"/>
    <col min="4893" max="5130" width="8.85546875" style="18"/>
    <col min="5131" max="5131" width="7.140625" style="18" customWidth="1"/>
    <col min="5132" max="5132" width="69.140625" style="18" bestFit="1" customWidth="1"/>
    <col min="5133" max="5133" width="13.85546875" style="18" customWidth="1"/>
    <col min="5134" max="5134" width="6.7109375" style="18" customWidth="1"/>
    <col min="5135" max="5135" width="8.140625" style="18" bestFit="1" customWidth="1"/>
    <col min="5136" max="5136" width="17.28515625" style="18" bestFit="1" customWidth="1"/>
    <col min="5137" max="5137" width="19.7109375" style="18" bestFit="1" customWidth="1"/>
    <col min="5138" max="5138" width="7.85546875" style="18" customWidth="1"/>
    <col min="5139" max="5139" width="12.42578125" style="18" bestFit="1" customWidth="1"/>
    <col min="5140" max="5140" width="19.7109375" style="18" bestFit="1" customWidth="1"/>
    <col min="5141" max="5144" width="0" style="18" hidden="1" customWidth="1"/>
    <col min="5145" max="5146" width="8.85546875" style="18"/>
    <col min="5147" max="5147" width="19.42578125" style="18" bestFit="1" customWidth="1"/>
    <col min="5148" max="5148" width="9" style="18" bestFit="1" customWidth="1"/>
    <col min="5149" max="5386" width="8.85546875" style="18"/>
    <col min="5387" max="5387" width="7.140625" style="18" customWidth="1"/>
    <col min="5388" max="5388" width="69.140625" style="18" bestFit="1" customWidth="1"/>
    <col min="5389" max="5389" width="13.85546875" style="18" customWidth="1"/>
    <col min="5390" max="5390" width="6.7109375" style="18" customWidth="1"/>
    <col min="5391" max="5391" width="8.140625" style="18" bestFit="1" customWidth="1"/>
    <col min="5392" max="5392" width="17.28515625" style="18" bestFit="1" customWidth="1"/>
    <col min="5393" max="5393" width="19.7109375" style="18" bestFit="1" customWidth="1"/>
    <col min="5394" max="5394" width="7.85546875" style="18" customWidth="1"/>
    <col min="5395" max="5395" width="12.42578125" style="18" bestFit="1" customWidth="1"/>
    <col min="5396" max="5396" width="19.7109375" style="18" bestFit="1" customWidth="1"/>
    <col min="5397" max="5400" width="0" style="18" hidden="1" customWidth="1"/>
    <col min="5401" max="5402" width="8.85546875" style="18"/>
    <col min="5403" max="5403" width="19.42578125" style="18" bestFit="1" customWidth="1"/>
    <col min="5404" max="5404" width="9" style="18" bestFit="1" customWidth="1"/>
    <col min="5405" max="5642" width="8.85546875" style="18"/>
    <col min="5643" max="5643" width="7.140625" style="18" customWidth="1"/>
    <col min="5644" max="5644" width="69.140625" style="18" bestFit="1" customWidth="1"/>
    <col min="5645" max="5645" width="13.85546875" style="18" customWidth="1"/>
    <col min="5646" max="5646" width="6.7109375" style="18" customWidth="1"/>
    <col min="5647" max="5647" width="8.140625" style="18" bestFit="1" customWidth="1"/>
    <col min="5648" max="5648" width="17.28515625" style="18" bestFit="1" customWidth="1"/>
    <col min="5649" max="5649" width="19.7109375" style="18" bestFit="1" customWidth="1"/>
    <col min="5650" max="5650" width="7.85546875" style="18" customWidth="1"/>
    <col min="5651" max="5651" width="12.42578125" style="18" bestFit="1" customWidth="1"/>
    <col min="5652" max="5652" width="19.7109375" style="18" bestFit="1" customWidth="1"/>
    <col min="5653" max="5656" width="0" style="18" hidden="1" customWidth="1"/>
    <col min="5657" max="5658" width="8.85546875" style="18"/>
    <col min="5659" max="5659" width="19.42578125" style="18" bestFit="1" customWidth="1"/>
    <col min="5660" max="5660" width="9" style="18" bestFit="1" customWidth="1"/>
    <col min="5661" max="5898" width="8.85546875" style="18"/>
    <col min="5899" max="5899" width="7.140625" style="18" customWidth="1"/>
    <col min="5900" max="5900" width="69.140625" style="18" bestFit="1" customWidth="1"/>
    <col min="5901" max="5901" width="13.85546875" style="18" customWidth="1"/>
    <col min="5902" max="5902" width="6.7109375" style="18" customWidth="1"/>
    <col min="5903" max="5903" width="8.140625" style="18" bestFit="1" customWidth="1"/>
    <col min="5904" max="5904" width="17.28515625" style="18" bestFit="1" customWidth="1"/>
    <col min="5905" max="5905" width="19.7109375" style="18" bestFit="1" customWidth="1"/>
    <col min="5906" max="5906" width="7.85546875" style="18" customWidth="1"/>
    <col min="5907" max="5907" width="12.42578125" style="18" bestFit="1" customWidth="1"/>
    <col min="5908" max="5908" width="19.7109375" style="18" bestFit="1" customWidth="1"/>
    <col min="5909" max="5912" width="0" style="18" hidden="1" customWidth="1"/>
    <col min="5913" max="5914" width="8.85546875" style="18"/>
    <col min="5915" max="5915" width="19.42578125" style="18" bestFit="1" customWidth="1"/>
    <col min="5916" max="5916" width="9" style="18" bestFit="1" customWidth="1"/>
    <col min="5917" max="6154" width="8.85546875" style="18"/>
    <col min="6155" max="6155" width="7.140625" style="18" customWidth="1"/>
    <col min="6156" max="6156" width="69.140625" style="18" bestFit="1" customWidth="1"/>
    <col min="6157" max="6157" width="13.85546875" style="18" customWidth="1"/>
    <col min="6158" max="6158" width="6.7109375" style="18" customWidth="1"/>
    <col min="6159" max="6159" width="8.140625" style="18" bestFit="1" customWidth="1"/>
    <col min="6160" max="6160" width="17.28515625" style="18" bestFit="1" customWidth="1"/>
    <col min="6161" max="6161" width="19.7109375" style="18" bestFit="1" customWidth="1"/>
    <col min="6162" max="6162" width="7.85546875" style="18" customWidth="1"/>
    <col min="6163" max="6163" width="12.42578125" style="18" bestFit="1" customWidth="1"/>
    <col min="6164" max="6164" width="19.7109375" style="18" bestFit="1" customWidth="1"/>
    <col min="6165" max="6168" width="0" style="18" hidden="1" customWidth="1"/>
    <col min="6169" max="6170" width="8.85546875" style="18"/>
    <col min="6171" max="6171" width="19.42578125" style="18" bestFit="1" customWidth="1"/>
    <col min="6172" max="6172" width="9" style="18" bestFit="1" customWidth="1"/>
    <col min="6173" max="6410" width="8.85546875" style="18"/>
    <col min="6411" max="6411" width="7.140625" style="18" customWidth="1"/>
    <col min="6412" max="6412" width="69.140625" style="18" bestFit="1" customWidth="1"/>
    <col min="6413" max="6413" width="13.85546875" style="18" customWidth="1"/>
    <col min="6414" max="6414" width="6.7109375" style="18" customWidth="1"/>
    <col min="6415" max="6415" width="8.140625" style="18" bestFit="1" customWidth="1"/>
    <col min="6416" max="6416" width="17.28515625" style="18" bestFit="1" customWidth="1"/>
    <col min="6417" max="6417" width="19.7109375" style="18" bestFit="1" customWidth="1"/>
    <col min="6418" max="6418" width="7.85546875" style="18" customWidth="1"/>
    <col min="6419" max="6419" width="12.42578125" style="18" bestFit="1" customWidth="1"/>
    <col min="6420" max="6420" width="19.7109375" style="18" bestFit="1" customWidth="1"/>
    <col min="6421" max="6424" width="0" style="18" hidden="1" customWidth="1"/>
    <col min="6425" max="6426" width="8.85546875" style="18"/>
    <col min="6427" max="6427" width="19.42578125" style="18" bestFit="1" customWidth="1"/>
    <col min="6428" max="6428" width="9" style="18" bestFit="1" customWidth="1"/>
    <col min="6429" max="6666" width="8.85546875" style="18"/>
    <col min="6667" max="6667" width="7.140625" style="18" customWidth="1"/>
    <col min="6668" max="6668" width="69.140625" style="18" bestFit="1" customWidth="1"/>
    <col min="6669" max="6669" width="13.85546875" style="18" customWidth="1"/>
    <col min="6670" max="6670" width="6.7109375" style="18" customWidth="1"/>
    <col min="6671" max="6671" width="8.140625" style="18" bestFit="1" customWidth="1"/>
    <col min="6672" max="6672" width="17.28515625" style="18" bestFit="1" customWidth="1"/>
    <col min="6673" max="6673" width="19.7109375" style="18" bestFit="1" customWidth="1"/>
    <col min="6674" max="6674" width="7.85546875" style="18" customWidth="1"/>
    <col min="6675" max="6675" width="12.42578125" style="18" bestFit="1" customWidth="1"/>
    <col min="6676" max="6676" width="19.7109375" style="18" bestFit="1" customWidth="1"/>
    <col min="6677" max="6680" width="0" style="18" hidden="1" customWidth="1"/>
    <col min="6681" max="6682" width="8.85546875" style="18"/>
    <col min="6683" max="6683" width="19.42578125" style="18" bestFit="1" customWidth="1"/>
    <col min="6684" max="6684" width="9" style="18" bestFit="1" customWidth="1"/>
    <col min="6685" max="6922" width="8.85546875" style="18"/>
    <col min="6923" max="6923" width="7.140625" style="18" customWidth="1"/>
    <col min="6924" max="6924" width="69.140625" style="18" bestFit="1" customWidth="1"/>
    <col min="6925" max="6925" width="13.85546875" style="18" customWidth="1"/>
    <col min="6926" max="6926" width="6.7109375" style="18" customWidth="1"/>
    <col min="6927" max="6927" width="8.140625" style="18" bestFit="1" customWidth="1"/>
    <col min="6928" max="6928" width="17.28515625" style="18" bestFit="1" customWidth="1"/>
    <col min="6929" max="6929" width="19.7109375" style="18" bestFit="1" customWidth="1"/>
    <col min="6930" max="6930" width="7.85546875" style="18" customWidth="1"/>
    <col min="6931" max="6931" width="12.42578125" style="18" bestFit="1" customWidth="1"/>
    <col min="6932" max="6932" width="19.7109375" style="18" bestFit="1" customWidth="1"/>
    <col min="6933" max="6936" width="0" style="18" hidden="1" customWidth="1"/>
    <col min="6937" max="6938" width="8.85546875" style="18"/>
    <col min="6939" max="6939" width="19.42578125" style="18" bestFit="1" customWidth="1"/>
    <col min="6940" max="6940" width="9" style="18" bestFit="1" customWidth="1"/>
    <col min="6941" max="7178" width="8.85546875" style="18"/>
    <col min="7179" max="7179" width="7.140625" style="18" customWidth="1"/>
    <col min="7180" max="7180" width="69.140625" style="18" bestFit="1" customWidth="1"/>
    <col min="7181" max="7181" width="13.85546875" style="18" customWidth="1"/>
    <col min="7182" max="7182" width="6.7109375" style="18" customWidth="1"/>
    <col min="7183" max="7183" width="8.140625" style="18" bestFit="1" customWidth="1"/>
    <col min="7184" max="7184" width="17.28515625" style="18" bestFit="1" customWidth="1"/>
    <col min="7185" max="7185" width="19.7109375" style="18" bestFit="1" customWidth="1"/>
    <col min="7186" max="7186" width="7.85546875" style="18" customWidth="1"/>
    <col min="7187" max="7187" width="12.42578125" style="18" bestFit="1" customWidth="1"/>
    <col min="7188" max="7188" width="19.7109375" style="18" bestFit="1" customWidth="1"/>
    <col min="7189" max="7192" width="0" style="18" hidden="1" customWidth="1"/>
    <col min="7193" max="7194" width="8.85546875" style="18"/>
    <col min="7195" max="7195" width="19.42578125" style="18" bestFit="1" customWidth="1"/>
    <col min="7196" max="7196" width="9" style="18" bestFit="1" customWidth="1"/>
    <col min="7197" max="7434" width="8.85546875" style="18"/>
    <col min="7435" max="7435" width="7.140625" style="18" customWidth="1"/>
    <col min="7436" max="7436" width="69.140625" style="18" bestFit="1" customWidth="1"/>
    <col min="7437" max="7437" width="13.85546875" style="18" customWidth="1"/>
    <col min="7438" max="7438" width="6.7109375" style="18" customWidth="1"/>
    <col min="7439" max="7439" width="8.140625" style="18" bestFit="1" customWidth="1"/>
    <col min="7440" max="7440" width="17.28515625" style="18" bestFit="1" customWidth="1"/>
    <col min="7441" max="7441" width="19.7109375" style="18" bestFit="1" customWidth="1"/>
    <col min="7442" max="7442" width="7.85546875" style="18" customWidth="1"/>
    <col min="7443" max="7443" width="12.42578125" style="18" bestFit="1" customWidth="1"/>
    <col min="7444" max="7444" width="19.7109375" style="18" bestFit="1" customWidth="1"/>
    <col min="7445" max="7448" width="0" style="18" hidden="1" customWidth="1"/>
    <col min="7449" max="7450" width="8.85546875" style="18"/>
    <col min="7451" max="7451" width="19.42578125" style="18" bestFit="1" customWidth="1"/>
    <col min="7452" max="7452" width="9" style="18" bestFit="1" customWidth="1"/>
    <col min="7453" max="7690" width="8.85546875" style="18"/>
    <col min="7691" max="7691" width="7.140625" style="18" customWidth="1"/>
    <col min="7692" max="7692" width="69.140625" style="18" bestFit="1" customWidth="1"/>
    <col min="7693" max="7693" width="13.85546875" style="18" customWidth="1"/>
    <col min="7694" max="7694" width="6.7109375" style="18" customWidth="1"/>
    <col min="7695" max="7695" width="8.140625" style="18" bestFit="1" customWidth="1"/>
    <col min="7696" max="7696" width="17.28515625" style="18" bestFit="1" customWidth="1"/>
    <col min="7697" max="7697" width="19.7109375" style="18" bestFit="1" customWidth="1"/>
    <col min="7698" max="7698" width="7.85546875" style="18" customWidth="1"/>
    <col min="7699" max="7699" width="12.42578125" style="18" bestFit="1" customWidth="1"/>
    <col min="7700" max="7700" width="19.7109375" style="18" bestFit="1" customWidth="1"/>
    <col min="7701" max="7704" width="0" style="18" hidden="1" customWidth="1"/>
    <col min="7705" max="7706" width="8.85546875" style="18"/>
    <col min="7707" max="7707" width="19.42578125" style="18" bestFit="1" customWidth="1"/>
    <col min="7708" max="7708" width="9" style="18" bestFit="1" customWidth="1"/>
    <col min="7709" max="7946" width="8.85546875" style="18"/>
    <col min="7947" max="7947" width="7.140625" style="18" customWidth="1"/>
    <col min="7948" max="7948" width="69.140625" style="18" bestFit="1" customWidth="1"/>
    <col min="7949" max="7949" width="13.85546875" style="18" customWidth="1"/>
    <col min="7950" max="7950" width="6.7109375" style="18" customWidth="1"/>
    <col min="7951" max="7951" width="8.140625" style="18" bestFit="1" customWidth="1"/>
    <col min="7952" max="7952" width="17.28515625" style="18" bestFit="1" customWidth="1"/>
    <col min="7953" max="7953" width="19.7109375" style="18" bestFit="1" customWidth="1"/>
    <col min="7954" max="7954" width="7.85546875" style="18" customWidth="1"/>
    <col min="7955" max="7955" width="12.42578125" style="18" bestFit="1" customWidth="1"/>
    <col min="7956" max="7956" width="19.7109375" style="18" bestFit="1" customWidth="1"/>
    <col min="7957" max="7960" width="0" style="18" hidden="1" customWidth="1"/>
    <col min="7961" max="7962" width="8.85546875" style="18"/>
    <col min="7963" max="7963" width="19.42578125" style="18" bestFit="1" customWidth="1"/>
    <col min="7964" max="7964" width="9" style="18" bestFit="1" customWidth="1"/>
    <col min="7965" max="8202" width="8.85546875" style="18"/>
    <col min="8203" max="8203" width="7.140625" style="18" customWidth="1"/>
    <col min="8204" max="8204" width="69.140625" style="18" bestFit="1" customWidth="1"/>
    <col min="8205" max="8205" width="13.85546875" style="18" customWidth="1"/>
    <col min="8206" max="8206" width="6.7109375" style="18" customWidth="1"/>
    <col min="8207" max="8207" width="8.140625" style="18" bestFit="1" customWidth="1"/>
    <col min="8208" max="8208" width="17.28515625" style="18" bestFit="1" customWidth="1"/>
    <col min="8209" max="8209" width="19.7109375" style="18" bestFit="1" customWidth="1"/>
    <col min="8210" max="8210" width="7.85546875" style="18" customWidth="1"/>
    <col min="8211" max="8211" width="12.42578125" style="18" bestFit="1" customWidth="1"/>
    <col min="8212" max="8212" width="19.7109375" style="18" bestFit="1" customWidth="1"/>
    <col min="8213" max="8216" width="0" style="18" hidden="1" customWidth="1"/>
    <col min="8217" max="8218" width="8.85546875" style="18"/>
    <col min="8219" max="8219" width="19.42578125" style="18" bestFit="1" customWidth="1"/>
    <col min="8220" max="8220" width="9" style="18" bestFit="1" customWidth="1"/>
    <col min="8221" max="8458" width="8.85546875" style="18"/>
    <col min="8459" max="8459" width="7.140625" style="18" customWidth="1"/>
    <col min="8460" max="8460" width="69.140625" style="18" bestFit="1" customWidth="1"/>
    <col min="8461" max="8461" width="13.85546875" style="18" customWidth="1"/>
    <col min="8462" max="8462" width="6.7109375" style="18" customWidth="1"/>
    <col min="8463" max="8463" width="8.140625" style="18" bestFit="1" customWidth="1"/>
    <col min="8464" max="8464" width="17.28515625" style="18" bestFit="1" customWidth="1"/>
    <col min="8465" max="8465" width="19.7109375" style="18" bestFit="1" customWidth="1"/>
    <col min="8466" max="8466" width="7.85546875" style="18" customWidth="1"/>
    <col min="8467" max="8467" width="12.42578125" style="18" bestFit="1" customWidth="1"/>
    <col min="8468" max="8468" width="19.7109375" style="18" bestFit="1" customWidth="1"/>
    <col min="8469" max="8472" width="0" style="18" hidden="1" customWidth="1"/>
    <col min="8473" max="8474" width="8.85546875" style="18"/>
    <col min="8475" max="8475" width="19.42578125" style="18" bestFit="1" customWidth="1"/>
    <col min="8476" max="8476" width="9" style="18" bestFit="1" customWidth="1"/>
    <col min="8477" max="8714" width="8.85546875" style="18"/>
    <col min="8715" max="8715" width="7.140625" style="18" customWidth="1"/>
    <col min="8716" max="8716" width="69.140625" style="18" bestFit="1" customWidth="1"/>
    <col min="8717" max="8717" width="13.85546875" style="18" customWidth="1"/>
    <col min="8718" max="8718" width="6.7109375" style="18" customWidth="1"/>
    <col min="8719" max="8719" width="8.140625" style="18" bestFit="1" customWidth="1"/>
    <col min="8720" max="8720" width="17.28515625" style="18" bestFit="1" customWidth="1"/>
    <col min="8721" max="8721" width="19.7109375" style="18" bestFit="1" customWidth="1"/>
    <col min="8722" max="8722" width="7.85546875" style="18" customWidth="1"/>
    <col min="8723" max="8723" width="12.42578125" style="18" bestFit="1" customWidth="1"/>
    <col min="8724" max="8724" width="19.7109375" style="18" bestFit="1" customWidth="1"/>
    <col min="8725" max="8728" width="0" style="18" hidden="1" customWidth="1"/>
    <col min="8729" max="8730" width="8.85546875" style="18"/>
    <col min="8731" max="8731" width="19.42578125" style="18" bestFit="1" customWidth="1"/>
    <col min="8732" max="8732" width="9" style="18" bestFit="1" customWidth="1"/>
    <col min="8733" max="8970" width="8.85546875" style="18"/>
    <col min="8971" max="8971" width="7.140625" style="18" customWidth="1"/>
    <col min="8972" max="8972" width="69.140625" style="18" bestFit="1" customWidth="1"/>
    <col min="8973" max="8973" width="13.85546875" style="18" customWidth="1"/>
    <col min="8974" max="8974" width="6.7109375" style="18" customWidth="1"/>
    <col min="8975" max="8975" width="8.140625" style="18" bestFit="1" customWidth="1"/>
    <col min="8976" max="8976" width="17.28515625" style="18" bestFit="1" customWidth="1"/>
    <col min="8977" max="8977" width="19.7109375" style="18" bestFit="1" customWidth="1"/>
    <col min="8978" max="8978" width="7.85546875" style="18" customWidth="1"/>
    <col min="8979" max="8979" width="12.42578125" style="18" bestFit="1" customWidth="1"/>
    <col min="8980" max="8980" width="19.7109375" style="18" bestFit="1" customWidth="1"/>
    <col min="8981" max="8984" width="0" style="18" hidden="1" customWidth="1"/>
    <col min="8985" max="8986" width="8.85546875" style="18"/>
    <col min="8987" max="8987" width="19.42578125" style="18" bestFit="1" customWidth="1"/>
    <col min="8988" max="8988" width="9" style="18" bestFit="1" customWidth="1"/>
    <col min="8989" max="9226" width="8.85546875" style="18"/>
    <col min="9227" max="9227" width="7.140625" style="18" customWidth="1"/>
    <col min="9228" max="9228" width="69.140625" style="18" bestFit="1" customWidth="1"/>
    <col min="9229" max="9229" width="13.85546875" style="18" customWidth="1"/>
    <col min="9230" max="9230" width="6.7109375" style="18" customWidth="1"/>
    <col min="9231" max="9231" width="8.140625" style="18" bestFit="1" customWidth="1"/>
    <col min="9232" max="9232" width="17.28515625" style="18" bestFit="1" customWidth="1"/>
    <col min="9233" max="9233" width="19.7109375" style="18" bestFit="1" customWidth="1"/>
    <col min="9234" max="9234" width="7.85546875" style="18" customWidth="1"/>
    <col min="9235" max="9235" width="12.42578125" style="18" bestFit="1" customWidth="1"/>
    <col min="9236" max="9236" width="19.7109375" style="18" bestFit="1" customWidth="1"/>
    <col min="9237" max="9240" width="0" style="18" hidden="1" customWidth="1"/>
    <col min="9241" max="9242" width="8.85546875" style="18"/>
    <col min="9243" max="9243" width="19.42578125" style="18" bestFit="1" customWidth="1"/>
    <col min="9244" max="9244" width="9" style="18" bestFit="1" customWidth="1"/>
    <col min="9245" max="9482" width="8.85546875" style="18"/>
    <col min="9483" max="9483" width="7.140625" style="18" customWidth="1"/>
    <col min="9484" max="9484" width="69.140625" style="18" bestFit="1" customWidth="1"/>
    <col min="9485" max="9485" width="13.85546875" style="18" customWidth="1"/>
    <col min="9486" max="9486" width="6.7109375" style="18" customWidth="1"/>
    <col min="9487" max="9487" width="8.140625" style="18" bestFit="1" customWidth="1"/>
    <col min="9488" max="9488" width="17.28515625" style="18" bestFit="1" customWidth="1"/>
    <col min="9489" max="9489" width="19.7109375" style="18" bestFit="1" customWidth="1"/>
    <col min="9490" max="9490" width="7.85546875" style="18" customWidth="1"/>
    <col min="9491" max="9491" width="12.42578125" style="18" bestFit="1" customWidth="1"/>
    <col min="9492" max="9492" width="19.7109375" style="18" bestFit="1" customWidth="1"/>
    <col min="9493" max="9496" width="0" style="18" hidden="1" customWidth="1"/>
    <col min="9497" max="9498" width="8.85546875" style="18"/>
    <col min="9499" max="9499" width="19.42578125" style="18" bestFit="1" customWidth="1"/>
    <col min="9500" max="9500" width="9" style="18" bestFit="1" customWidth="1"/>
    <col min="9501" max="9738" width="8.85546875" style="18"/>
    <col min="9739" max="9739" width="7.140625" style="18" customWidth="1"/>
    <col min="9740" max="9740" width="69.140625" style="18" bestFit="1" customWidth="1"/>
    <col min="9741" max="9741" width="13.85546875" style="18" customWidth="1"/>
    <col min="9742" max="9742" width="6.7109375" style="18" customWidth="1"/>
    <col min="9743" max="9743" width="8.140625" style="18" bestFit="1" customWidth="1"/>
    <col min="9744" max="9744" width="17.28515625" style="18" bestFit="1" customWidth="1"/>
    <col min="9745" max="9745" width="19.7109375" style="18" bestFit="1" customWidth="1"/>
    <col min="9746" max="9746" width="7.85546875" style="18" customWidth="1"/>
    <col min="9747" max="9747" width="12.42578125" style="18" bestFit="1" customWidth="1"/>
    <col min="9748" max="9748" width="19.7109375" style="18" bestFit="1" customWidth="1"/>
    <col min="9749" max="9752" width="0" style="18" hidden="1" customWidth="1"/>
    <col min="9753" max="9754" width="8.85546875" style="18"/>
    <col min="9755" max="9755" width="19.42578125" style="18" bestFit="1" customWidth="1"/>
    <col min="9756" max="9756" width="9" style="18" bestFit="1" customWidth="1"/>
    <col min="9757" max="9994" width="8.85546875" style="18"/>
    <col min="9995" max="9995" width="7.140625" style="18" customWidth="1"/>
    <col min="9996" max="9996" width="69.140625" style="18" bestFit="1" customWidth="1"/>
    <col min="9997" max="9997" width="13.85546875" style="18" customWidth="1"/>
    <col min="9998" max="9998" width="6.7109375" style="18" customWidth="1"/>
    <col min="9999" max="9999" width="8.140625" style="18" bestFit="1" customWidth="1"/>
    <col min="10000" max="10000" width="17.28515625" style="18" bestFit="1" customWidth="1"/>
    <col min="10001" max="10001" width="19.7109375" style="18" bestFit="1" customWidth="1"/>
    <col min="10002" max="10002" width="7.85546875" style="18" customWidth="1"/>
    <col min="10003" max="10003" width="12.42578125" style="18" bestFit="1" customWidth="1"/>
    <col min="10004" max="10004" width="19.7109375" style="18" bestFit="1" customWidth="1"/>
    <col min="10005" max="10008" width="0" style="18" hidden="1" customWidth="1"/>
    <col min="10009" max="10010" width="8.85546875" style="18"/>
    <col min="10011" max="10011" width="19.42578125" style="18" bestFit="1" customWidth="1"/>
    <col min="10012" max="10012" width="9" style="18" bestFit="1" customWidth="1"/>
    <col min="10013" max="10250" width="8.85546875" style="18"/>
    <col min="10251" max="10251" width="7.140625" style="18" customWidth="1"/>
    <col min="10252" max="10252" width="69.140625" style="18" bestFit="1" customWidth="1"/>
    <col min="10253" max="10253" width="13.85546875" style="18" customWidth="1"/>
    <col min="10254" max="10254" width="6.7109375" style="18" customWidth="1"/>
    <col min="10255" max="10255" width="8.140625" style="18" bestFit="1" customWidth="1"/>
    <col min="10256" max="10256" width="17.28515625" style="18" bestFit="1" customWidth="1"/>
    <col min="10257" max="10257" width="19.7109375" style="18" bestFit="1" customWidth="1"/>
    <col min="10258" max="10258" width="7.85546875" style="18" customWidth="1"/>
    <col min="10259" max="10259" width="12.42578125" style="18" bestFit="1" customWidth="1"/>
    <col min="10260" max="10260" width="19.7109375" style="18" bestFit="1" customWidth="1"/>
    <col min="10261" max="10264" width="0" style="18" hidden="1" customWidth="1"/>
    <col min="10265" max="10266" width="8.85546875" style="18"/>
    <col min="10267" max="10267" width="19.42578125" style="18" bestFit="1" customWidth="1"/>
    <col min="10268" max="10268" width="9" style="18" bestFit="1" customWidth="1"/>
    <col min="10269" max="10506" width="8.85546875" style="18"/>
    <col min="10507" max="10507" width="7.140625" style="18" customWidth="1"/>
    <col min="10508" max="10508" width="69.140625" style="18" bestFit="1" customWidth="1"/>
    <col min="10509" max="10509" width="13.85546875" style="18" customWidth="1"/>
    <col min="10510" max="10510" width="6.7109375" style="18" customWidth="1"/>
    <col min="10511" max="10511" width="8.140625" style="18" bestFit="1" customWidth="1"/>
    <col min="10512" max="10512" width="17.28515625" style="18" bestFit="1" customWidth="1"/>
    <col min="10513" max="10513" width="19.7109375" style="18" bestFit="1" customWidth="1"/>
    <col min="10514" max="10514" width="7.85546875" style="18" customWidth="1"/>
    <col min="10515" max="10515" width="12.42578125" style="18" bestFit="1" customWidth="1"/>
    <col min="10516" max="10516" width="19.7109375" style="18" bestFit="1" customWidth="1"/>
    <col min="10517" max="10520" width="0" style="18" hidden="1" customWidth="1"/>
    <col min="10521" max="10522" width="8.85546875" style="18"/>
    <col min="10523" max="10523" width="19.42578125" style="18" bestFit="1" customWidth="1"/>
    <col min="10524" max="10524" width="9" style="18" bestFit="1" customWidth="1"/>
    <col min="10525" max="10762" width="8.85546875" style="18"/>
    <col min="10763" max="10763" width="7.140625" style="18" customWidth="1"/>
    <col min="10764" max="10764" width="69.140625" style="18" bestFit="1" customWidth="1"/>
    <col min="10765" max="10765" width="13.85546875" style="18" customWidth="1"/>
    <col min="10766" max="10766" width="6.7109375" style="18" customWidth="1"/>
    <col min="10767" max="10767" width="8.140625" style="18" bestFit="1" customWidth="1"/>
    <col min="10768" max="10768" width="17.28515625" style="18" bestFit="1" customWidth="1"/>
    <col min="10769" max="10769" width="19.7109375" style="18" bestFit="1" customWidth="1"/>
    <col min="10770" max="10770" width="7.85546875" style="18" customWidth="1"/>
    <col min="10771" max="10771" width="12.42578125" style="18" bestFit="1" customWidth="1"/>
    <col min="10772" max="10772" width="19.7109375" style="18" bestFit="1" customWidth="1"/>
    <col min="10773" max="10776" width="0" style="18" hidden="1" customWidth="1"/>
    <col min="10777" max="10778" width="8.85546875" style="18"/>
    <col min="10779" max="10779" width="19.42578125" style="18" bestFit="1" customWidth="1"/>
    <col min="10780" max="10780" width="9" style="18" bestFit="1" customWidth="1"/>
    <col min="10781" max="11018" width="8.85546875" style="18"/>
    <col min="11019" max="11019" width="7.140625" style="18" customWidth="1"/>
    <col min="11020" max="11020" width="69.140625" style="18" bestFit="1" customWidth="1"/>
    <col min="11021" max="11021" width="13.85546875" style="18" customWidth="1"/>
    <col min="11022" max="11022" width="6.7109375" style="18" customWidth="1"/>
    <col min="11023" max="11023" width="8.140625" style="18" bestFit="1" customWidth="1"/>
    <col min="11024" max="11024" width="17.28515625" style="18" bestFit="1" customWidth="1"/>
    <col min="11025" max="11025" width="19.7109375" style="18" bestFit="1" customWidth="1"/>
    <col min="11026" max="11026" width="7.85546875" style="18" customWidth="1"/>
    <col min="11027" max="11027" width="12.42578125" style="18" bestFit="1" customWidth="1"/>
    <col min="11028" max="11028" width="19.7109375" style="18" bestFit="1" customWidth="1"/>
    <col min="11029" max="11032" width="0" style="18" hidden="1" customWidth="1"/>
    <col min="11033" max="11034" width="8.85546875" style="18"/>
    <col min="11035" max="11035" width="19.42578125" style="18" bestFit="1" customWidth="1"/>
    <col min="11036" max="11036" width="9" style="18" bestFit="1" customWidth="1"/>
    <col min="11037" max="11274" width="8.85546875" style="18"/>
    <col min="11275" max="11275" width="7.140625" style="18" customWidth="1"/>
    <col min="11276" max="11276" width="69.140625" style="18" bestFit="1" customWidth="1"/>
    <col min="11277" max="11277" width="13.85546875" style="18" customWidth="1"/>
    <col min="11278" max="11278" width="6.7109375" style="18" customWidth="1"/>
    <col min="11279" max="11279" width="8.140625" style="18" bestFit="1" customWidth="1"/>
    <col min="11280" max="11280" width="17.28515625" style="18" bestFit="1" customWidth="1"/>
    <col min="11281" max="11281" width="19.7109375" style="18" bestFit="1" customWidth="1"/>
    <col min="11282" max="11282" width="7.85546875" style="18" customWidth="1"/>
    <col min="11283" max="11283" width="12.42578125" style="18" bestFit="1" customWidth="1"/>
    <col min="11284" max="11284" width="19.7109375" style="18" bestFit="1" customWidth="1"/>
    <col min="11285" max="11288" width="0" style="18" hidden="1" customWidth="1"/>
    <col min="11289" max="11290" width="8.85546875" style="18"/>
    <col min="11291" max="11291" width="19.42578125" style="18" bestFit="1" customWidth="1"/>
    <col min="11292" max="11292" width="9" style="18" bestFit="1" customWidth="1"/>
    <col min="11293" max="11530" width="8.85546875" style="18"/>
    <col min="11531" max="11531" width="7.140625" style="18" customWidth="1"/>
    <col min="11532" max="11532" width="69.140625" style="18" bestFit="1" customWidth="1"/>
    <col min="11533" max="11533" width="13.85546875" style="18" customWidth="1"/>
    <col min="11534" max="11534" width="6.7109375" style="18" customWidth="1"/>
    <col min="11535" max="11535" width="8.140625" style="18" bestFit="1" customWidth="1"/>
    <col min="11536" max="11536" width="17.28515625" style="18" bestFit="1" customWidth="1"/>
    <col min="11537" max="11537" width="19.7109375" style="18" bestFit="1" customWidth="1"/>
    <col min="11538" max="11538" width="7.85546875" style="18" customWidth="1"/>
    <col min="11539" max="11539" width="12.42578125" style="18" bestFit="1" customWidth="1"/>
    <col min="11540" max="11540" width="19.7109375" style="18" bestFit="1" customWidth="1"/>
    <col min="11541" max="11544" width="0" style="18" hidden="1" customWidth="1"/>
    <col min="11545" max="11546" width="8.85546875" style="18"/>
    <col min="11547" max="11547" width="19.42578125" style="18" bestFit="1" customWidth="1"/>
    <col min="11548" max="11548" width="9" style="18" bestFit="1" customWidth="1"/>
    <col min="11549" max="11786" width="8.85546875" style="18"/>
    <col min="11787" max="11787" width="7.140625" style="18" customWidth="1"/>
    <col min="11788" max="11788" width="69.140625" style="18" bestFit="1" customWidth="1"/>
    <col min="11789" max="11789" width="13.85546875" style="18" customWidth="1"/>
    <col min="11790" max="11790" width="6.7109375" style="18" customWidth="1"/>
    <col min="11791" max="11791" width="8.140625" style="18" bestFit="1" customWidth="1"/>
    <col min="11792" max="11792" width="17.28515625" style="18" bestFit="1" customWidth="1"/>
    <col min="11793" max="11793" width="19.7109375" style="18" bestFit="1" customWidth="1"/>
    <col min="11794" max="11794" width="7.85546875" style="18" customWidth="1"/>
    <col min="11795" max="11795" width="12.42578125" style="18" bestFit="1" customWidth="1"/>
    <col min="11796" max="11796" width="19.7109375" style="18" bestFit="1" customWidth="1"/>
    <col min="11797" max="11800" width="0" style="18" hidden="1" customWidth="1"/>
    <col min="11801" max="11802" width="8.85546875" style="18"/>
    <col min="11803" max="11803" width="19.42578125" style="18" bestFit="1" customWidth="1"/>
    <col min="11804" max="11804" width="9" style="18" bestFit="1" customWidth="1"/>
    <col min="11805" max="12042" width="8.85546875" style="18"/>
    <col min="12043" max="12043" width="7.140625" style="18" customWidth="1"/>
    <col min="12044" max="12044" width="69.140625" style="18" bestFit="1" customWidth="1"/>
    <col min="12045" max="12045" width="13.85546875" style="18" customWidth="1"/>
    <col min="12046" max="12046" width="6.7109375" style="18" customWidth="1"/>
    <col min="12047" max="12047" width="8.140625" style="18" bestFit="1" customWidth="1"/>
    <col min="12048" max="12048" width="17.28515625" style="18" bestFit="1" customWidth="1"/>
    <col min="12049" max="12049" width="19.7109375" style="18" bestFit="1" customWidth="1"/>
    <col min="12050" max="12050" width="7.85546875" style="18" customWidth="1"/>
    <col min="12051" max="12051" width="12.42578125" style="18" bestFit="1" customWidth="1"/>
    <col min="12052" max="12052" width="19.7109375" style="18" bestFit="1" customWidth="1"/>
    <col min="12053" max="12056" width="0" style="18" hidden="1" customWidth="1"/>
    <col min="12057" max="12058" width="8.85546875" style="18"/>
    <col min="12059" max="12059" width="19.42578125" style="18" bestFit="1" customWidth="1"/>
    <col min="12060" max="12060" width="9" style="18" bestFit="1" customWidth="1"/>
    <col min="12061" max="12298" width="8.85546875" style="18"/>
    <col min="12299" max="12299" width="7.140625" style="18" customWidth="1"/>
    <col min="12300" max="12300" width="69.140625" style="18" bestFit="1" customWidth="1"/>
    <col min="12301" max="12301" width="13.85546875" style="18" customWidth="1"/>
    <col min="12302" max="12302" width="6.7109375" style="18" customWidth="1"/>
    <col min="12303" max="12303" width="8.140625" style="18" bestFit="1" customWidth="1"/>
    <col min="12304" max="12304" width="17.28515625" style="18" bestFit="1" customWidth="1"/>
    <col min="12305" max="12305" width="19.7109375" style="18" bestFit="1" customWidth="1"/>
    <col min="12306" max="12306" width="7.85546875" style="18" customWidth="1"/>
    <col min="12307" max="12307" width="12.42578125" style="18" bestFit="1" customWidth="1"/>
    <col min="12308" max="12308" width="19.7109375" style="18" bestFit="1" customWidth="1"/>
    <col min="12309" max="12312" width="0" style="18" hidden="1" customWidth="1"/>
    <col min="12313" max="12314" width="8.85546875" style="18"/>
    <col min="12315" max="12315" width="19.42578125" style="18" bestFit="1" customWidth="1"/>
    <col min="12316" max="12316" width="9" style="18" bestFit="1" customWidth="1"/>
    <col min="12317" max="12554" width="8.85546875" style="18"/>
    <col min="12555" max="12555" width="7.140625" style="18" customWidth="1"/>
    <col min="12556" max="12556" width="69.140625" style="18" bestFit="1" customWidth="1"/>
    <col min="12557" max="12557" width="13.85546875" style="18" customWidth="1"/>
    <col min="12558" max="12558" width="6.7109375" style="18" customWidth="1"/>
    <col min="12559" max="12559" width="8.140625" style="18" bestFit="1" customWidth="1"/>
    <col min="12560" max="12560" width="17.28515625" style="18" bestFit="1" customWidth="1"/>
    <col min="12561" max="12561" width="19.7109375" style="18" bestFit="1" customWidth="1"/>
    <col min="12562" max="12562" width="7.85546875" style="18" customWidth="1"/>
    <col min="12563" max="12563" width="12.42578125" style="18" bestFit="1" customWidth="1"/>
    <col min="12564" max="12564" width="19.7109375" style="18" bestFit="1" customWidth="1"/>
    <col min="12565" max="12568" width="0" style="18" hidden="1" customWidth="1"/>
    <col min="12569" max="12570" width="8.85546875" style="18"/>
    <col min="12571" max="12571" width="19.42578125" style="18" bestFit="1" customWidth="1"/>
    <col min="12572" max="12572" width="9" style="18" bestFit="1" customWidth="1"/>
    <col min="12573" max="12810" width="8.85546875" style="18"/>
    <col min="12811" max="12811" width="7.140625" style="18" customWidth="1"/>
    <col min="12812" max="12812" width="69.140625" style="18" bestFit="1" customWidth="1"/>
    <col min="12813" max="12813" width="13.85546875" style="18" customWidth="1"/>
    <col min="12814" max="12814" width="6.7109375" style="18" customWidth="1"/>
    <col min="12815" max="12815" width="8.140625" style="18" bestFit="1" customWidth="1"/>
    <col min="12816" max="12816" width="17.28515625" style="18" bestFit="1" customWidth="1"/>
    <col min="12817" max="12817" width="19.7109375" style="18" bestFit="1" customWidth="1"/>
    <col min="12818" max="12818" width="7.85546875" style="18" customWidth="1"/>
    <col min="12819" max="12819" width="12.42578125" style="18" bestFit="1" customWidth="1"/>
    <col min="12820" max="12820" width="19.7109375" style="18" bestFit="1" customWidth="1"/>
    <col min="12821" max="12824" width="0" style="18" hidden="1" customWidth="1"/>
    <col min="12825" max="12826" width="8.85546875" style="18"/>
    <col min="12827" max="12827" width="19.42578125" style="18" bestFit="1" customWidth="1"/>
    <col min="12828" max="12828" width="9" style="18" bestFit="1" customWidth="1"/>
    <col min="12829" max="13066" width="8.85546875" style="18"/>
    <col min="13067" max="13067" width="7.140625" style="18" customWidth="1"/>
    <col min="13068" max="13068" width="69.140625" style="18" bestFit="1" customWidth="1"/>
    <col min="13069" max="13069" width="13.85546875" style="18" customWidth="1"/>
    <col min="13070" max="13070" width="6.7109375" style="18" customWidth="1"/>
    <col min="13071" max="13071" width="8.140625" style="18" bestFit="1" customWidth="1"/>
    <col min="13072" max="13072" width="17.28515625" style="18" bestFit="1" customWidth="1"/>
    <col min="13073" max="13073" width="19.7109375" style="18" bestFit="1" customWidth="1"/>
    <col min="13074" max="13074" width="7.85546875" style="18" customWidth="1"/>
    <col min="13075" max="13075" width="12.42578125" style="18" bestFit="1" customWidth="1"/>
    <col min="13076" max="13076" width="19.7109375" style="18" bestFit="1" customWidth="1"/>
    <col min="13077" max="13080" width="0" style="18" hidden="1" customWidth="1"/>
    <col min="13081" max="13082" width="8.85546875" style="18"/>
    <col min="13083" max="13083" width="19.42578125" style="18" bestFit="1" customWidth="1"/>
    <col min="13084" max="13084" width="9" style="18" bestFit="1" customWidth="1"/>
    <col min="13085" max="13322" width="8.85546875" style="18"/>
    <col min="13323" max="13323" width="7.140625" style="18" customWidth="1"/>
    <col min="13324" max="13324" width="69.140625" style="18" bestFit="1" customWidth="1"/>
    <col min="13325" max="13325" width="13.85546875" style="18" customWidth="1"/>
    <col min="13326" max="13326" width="6.7109375" style="18" customWidth="1"/>
    <col min="13327" max="13327" width="8.140625" style="18" bestFit="1" customWidth="1"/>
    <col min="13328" max="13328" width="17.28515625" style="18" bestFit="1" customWidth="1"/>
    <col min="13329" max="13329" width="19.7109375" style="18" bestFit="1" customWidth="1"/>
    <col min="13330" max="13330" width="7.85546875" style="18" customWidth="1"/>
    <col min="13331" max="13331" width="12.42578125" style="18" bestFit="1" customWidth="1"/>
    <col min="13332" max="13332" width="19.7109375" style="18" bestFit="1" customWidth="1"/>
    <col min="13333" max="13336" width="0" style="18" hidden="1" customWidth="1"/>
    <col min="13337" max="13338" width="8.85546875" style="18"/>
    <col min="13339" max="13339" width="19.42578125" style="18" bestFit="1" customWidth="1"/>
    <col min="13340" max="13340" width="9" style="18" bestFit="1" customWidth="1"/>
    <col min="13341" max="13578" width="8.85546875" style="18"/>
    <col min="13579" max="13579" width="7.140625" style="18" customWidth="1"/>
    <col min="13580" max="13580" width="69.140625" style="18" bestFit="1" customWidth="1"/>
    <col min="13581" max="13581" width="13.85546875" style="18" customWidth="1"/>
    <col min="13582" max="13582" width="6.7109375" style="18" customWidth="1"/>
    <col min="13583" max="13583" width="8.140625" style="18" bestFit="1" customWidth="1"/>
    <col min="13584" max="13584" width="17.28515625" style="18" bestFit="1" customWidth="1"/>
    <col min="13585" max="13585" width="19.7109375" style="18" bestFit="1" customWidth="1"/>
    <col min="13586" max="13586" width="7.85546875" style="18" customWidth="1"/>
    <col min="13587" max="13587" width="12.42578125" style="18" bestFit="1" customWidth="1"/>
    <col min="13588" max="13588" width="19.7109375" style="18" bestFit="1" customWidth="1"/>
    <col min="13589" max="13592" width="0" style="18" hidden="1" customWidth="1"/>
    <col min="13593" max="13594" width="8.85546875" style="18"/>
    <col min="13595" max="13595" width="19.42578125" style="18" bestFit="1" customWidth="1"/>
    <col min="13596" max="13596" width="9" style="18" bestFit="1" customWidth="1"/>
    <col min="13597" max="13834" width="8.85546875" style="18"/>
    <col min="13835" max="13835" width="7.140625" style="18" customWidth="1"/>
    <col min="13836" max="13836" width="69.140625" style="18" bestFit="1" customWidth="1"/>
    <col min="13837" max="13837" width="13.85546875" style="18" customWidth="1"/>
    <col min="13838" max="13838" width="6.7109375" style="18" customWidth="1"/>
    <col min="13839" max="13839" width="8.140625" style="18" bestFit="1" customWidth="1"/>
    <col min="13840" max="13840" width="17.28515625" style="18" bestFit="1" customWidth="1"/>
    <col min="13841" max="13841" width="19.7109375" style="18" bestFit="1" customWidth="1"/>
    <col min="13842" max="13842" width="7.85546875" style="18" customWidth="1"/>
    <col min="13843" max="13843" width="12.42578125" style="18" bestFit="1" customWidth="1"/>
    <col min="13844" max="13844" width="19.7109375" style="18" bestFit="1" customWidth="1"/>
    <col min="13845" max="13848" width="0" style="18" hidden="1" customWidth="1"/>
    <col min="13849" max="13850" width="8.85546875" style="18"/>
    <col min="13851" max="13851" width="19.42578125" style="18" bestFit="1" customWidth="1"/>
    <col min="13852" max="13852" width="9" style="18" bestFit="1" customWidth="1"/>
    <col min="13853" max="14090" width="8.85546875" style="18"/>
    <col min="14091" max="14091" width="7.140625" style="18" customWidth="1"/>
    <col min="14092" max="14092" width="69.140625" style="18" bestFit="1" customWidth="1"/>
    <col min="14093" max="14093" width="13.85546875" style="18" customWidth="1"/>
    <col min="14094" max="14094" width="6.7109375" style="18" customWidth="1"/>
    <col min="14095" max="14095" width="8.140625" style="18" bestFit="1" customWidth="1"/>
    <col min="14096" max="14096" width="17.28515625" style="18" bestFit="1" customWidth="1"/>
    <col min="14097" max="14097" width="19.7109375" style="18" bestFit="1" customWidth="1"/>
    <col min="14098" max="14098" width="7.85546875" style="18" customWidth="1"/>
    <col min="14099" max="14099" width="12.42578125" style="18" bestFit="1" customWidth="1"/>
    <col min="14100" max="14100" width="19.7109375" style="18" bestFit="1" customWidth="1"/>
    <col min="14101" max="14104" width="0" style="18" hidden="1" customWidth="1"/>
    <col min="14105" max="14106" width="8.85546875" style="18"/>
    <col min="14107" max="14107" width="19.42578125" style="18" bestFit="1" customWidth="1"/>
    <col min="14108" max="14108" width="9" style="18" bestFit="1" customWidth="1"/>
    <col min="14109" max="14346" width="8.85546875" style="18"/>
    <col min="14347" max="14347" width="7.140625" style="18" customWidth="1"/>
    <col min="14348" max="14348" width="69.140625" style="18" bestFit="1" customWidth="1"/>
    <col min="14349" max="14349" width="13.85546875" style="18" customWidth="1"/>
    <col min="14350" max="14350" width="6.7109375" style="18" customWidth="1"/>
    <col min="14351" max="14351" width="8.140625" style="18" bestFit="1" customWidth="1"/>
    <col min="14352" max="14352" width="17.28515625" style="18" bestFit="1" customWidth="1"/>
    <col min="14353" max="14353" width="19.7109375" style="18" bestFit="1" customWidth="1"/>
    <col min="14354" max="14354" width="7.85546875" style="18" customWidth="1"/>
    <col min="14355" max="14355" width="12.42578125" style="18" bestFit="1" customWidth="1"/>
    <col min="14356" max="14356" width="19.7109375" style="18" bestFit="1" customWidth="1"/>
    <col min="14357" max="14360" width="0" style="18" hidden="1" customWidth="1"/>
    <col min="14361" max="14362" width="8.85546875" style="18"/>
    <col min="14363" max="14363" width="19.42578125" style="18" bestFit="1" customWidth="1"/>
    <col min="14364" max="14364" width="9" style="18" bestFit="1" customWidth="1"/>
    <col min="14365" max="14602" width="8.85546875" style="18"/>
    <col min="14603" max="14603" width="7.140625" style="18" customWidth="1"/>
    <col min="14604" max="14604" width="69.140625" style="18" bestFit="1" customWidth="1"/>
    <col min="14605" max="14605" width="13.85546875" style="18" customWidth="1"/>
    <col min="14606" max="14606" width="6.7109375" style="18" customWidth="1"/>
    <col min="14607" max="14607" width="8.140625" style="18" bestFit="1" customWidth="1"/>
    <col min="14608" max="14608" width="17.28515625" style="18" bestFit="1" customWidth="1"/>
    <col min="14609" max="14609" width="19.7109375" style="18" bestFit="1" customWidth="1"/>
    <col min="14610" max="14610" width="7.85546875" style="18" customWidth="1"/>
    <col min="14611" max="14611" width="12.42578125" style="18" bestFit="1" customWidth="1"/>
    <col min="14612" max="14612" width="19.7109375" style="18" bestFit="1" customWidth="1"/>
    <col min="14613" max="14616" width="0" style="18" hidden="1" customWidth="1"/>
    <col min="14617" max="14618" width="8.85546875" style="18"/>
    <col min="14619" max="14619" width="19.42578125" style="18" bestFit="1" customWidth="1"/>
    <col min="14620" max="14620" width="9" style="18" bestFit="1" customWidth="1"/>
    <col min="14621" max="14858" width="8.85546875" style="18"/>
    <col min="14859" max="14859" width="7.140625" style="18" customWidth="1"/>
    <col min="14860" max="14860" width="69.140625" style="18" bestFit="1" customWidth="1"/>
    <col min="14861" max="14861" width="13.85546875" style="18" customWidth="1"/>
    <col min="14862" max="14862" width="6.7109375" style="18" customWidth="1"/>
    <col min="14863" max="14863" width="8.140625" style="18" bestFit="1" customWidth="1"/>
    <col min="14864" max="14864" width="17.28515625" style="18" bestFit="1" customWidth="1"/>
    <col min="14865" max="14865" width="19.7109375" style="18" bestFit="1" customWidth="1"/>
    <col min="14866" max="14866" width="7.85546875" style="18" customWidth="1"/>
    <col min="14867" max="14867" width="12.42578125" style="18" bestFit="1" customWidth="1"/>
    <col min="14868" max="14868" width="19.7109375" style="18" bestFit="1" customWidth="1"/>
    <col min="14869" max="14872" width="0" style="18" hidden="1" customWidth="1"/>
    <col min="14873" max="14874" width="8.85546875" style="18"/>
    <col min="14875" max="14875" width="19.42578125" style="18" bestFit="1" customWidth="1"/>
    <col min="14876" max="14876" width="9" style="18" bestFit="1" customWidth="1"/>
    <col min="14877" max="15114" width="8.85546875" style="18"/>
    <col min="15115" max="15115" width="7.140625" style="18" customWidth="1"/>
    <col min="15116" max="15116" width="69.140625" style="18" bestFit="1" customWidth="1"/>
    <col min="15117" max="15117" width="13.85546875" style="18" customWidth="1"/>
    <col min="15118" max="15118" width="6.7109375" style="18" customWidth="1"/>
    <col min="15119" max="15119" width="8.140625" style="18" bestFit="1" customWidth="1"/>
    <col min="15120" max="15120" width="17.28515625" style="18" bestFit="1" customWidth="1"/>
    <col min="15121" max="15121" width="19.7109375" style="18" bestFit="1" customWidth="1"/>
    <col min="15122" max="15122" width="7.85546875" style="18" customWidth="1"/>
    <col min="15123" max="15123" width="12.42578125" style="18" bestFit="1" customWidth="1"/>
    <col min="15124" max="15124" width="19.7109375" style="18" bestFit="1" customWidth="1"/>
    <col min="15125" max="15128" width="0" style="18" hidden="1" customWidth="1"/>
    <col min="15129" max="15130" width="8.85546875" style="18"/>
    <col min="15131" max="15131" width="19.42578125" style="18" bestFit="1" customWidth="1"/>
    <col min="15132" max="15132" width="9" style="18" bestFit="1" customWidth="1"/>
    <col min="15133" max="15370" width="8.85546875" style="18"/>
    <col min="15371" max="15371" width="7.140625" style="18" customWidth="1"/>
    <col min="15372" max="15372" width="69.140625" style="18" bestFit="1" customWidth="1"/>
    <col min="15373" max="15373" width="13.85546875" style="18" customWidth="1"/>
    <col min="15374" max="15374" width="6.7109375" style="18" customWidth="1"/>
    <col min="15375" max="15375" width="8.140625" style="18" bestFit="1" customWidth="1"/>
    <col min="15376" max="15376" width="17.28515625" style="18" bestFit="1" customWidth="1"/>
    <col min="15377" max="15377" width="19.7109375" style="18" bestFit="1" customWidth="1"/>
    <col min="15378" max="15378" width="7.85546875" style="18" customWidth="1"/>
    <col min="15379" max="15379" width="12.42578125" style="18" bestFit="1" customWidth="1"/>
    <col min="15380" max="15380" width="19.7109375" style="18" bestFit="1" customWidth="1"/>
    <col min="15381" max="15384" width="0" style="18" hidden="1" customWidth="1"/>
    <col min="15385" max="15386" width="8.85546875" style="18"/>
    <col min="15387" max="15387" width="19.42578125" style="18" bestFit="1" customWidth="1"/>
    <col min="15388" max="15388" width="9" style="18" bestFit="1" customWidth="1"/>
    <col min="15389" max="15626" width="8.85546875" style="18"/>
    <col min="15627" max="15627" width="7.140625" style="18" customWidth="1"/>
    <col min="15628" max="15628" width="69.140625" style="18" bestFit="1" customWidth="1"/>
    <col min="15629" max="15629" width="13.85546875" style="18" customWidth="1"/>
    <col min="15630" max="15630" width="6.7109375" style="18" customWidth="1"/>
    <col min="15631" max="15631" width="8.140625" style="18" bestFit="1" customWidth="1"/>
    <col min="15632" max="15632" width="17.28515625" style="18" bestFit="1" customWidth="1"/>
    <col min="15633" max="15633" width="19.7109375" style="18" bestFit="1" customWidth="1"/>
    <col min="15634" max="15634" width="7.85546875" style="18" customWidth="1"/>
    <col min="15635" max="15635" width="12.42578125" style="18" bestFit="1" customWidth="1"/>
    <col min="15636" max="15636" width="19.7109375" style="18" bestFit="1" customWidth="1"/>
    <col min="15637" max="15640" width="0" style="18" hidden="1" customWidth="1"/>
    <col min="15641" max="15642" width="8.85546875" style="18"/>
    <col min="15643" max="15643" width="19.42578125" style="18" bestFit="1" customWidth="1"/>
    <col min="15644" max="15644" width="9" style="18" bestFit="1" customWidth="1"/>
    <col min="15645" max="15882" width="8.85546875" style="18"/>
    <col min="15883" max="15883" width="7.140625" style="18" customWidth="1"/>
    <col min="15884" max="15884" width="69.140625" style="18" bestFit="1" customWidth="1"/>
    <col min="15885" max="15885" width="13.85546875" style="18" customWidth="1"/>
    <col min="15886" max="15886" width="6.7109375" style="18" customWidth="1"/>
    <col min="15887" max="15887" width="8.140625" style="18" bestFit="1" customWidth="1"/>
    <col min="15888" max="15888" width="17.28515625" style="18" bestFit="1" customWidth="1"/>
    <col min="15889" max="15889" width="19.7109375" style="18" bestFit="1" customWidth="1"/>
    <col min="15890" max="15890" width="7.85546875" style="18" customWidth="1"/>
    <col min="15891" max="15891" width="12.42578125" style="18" bestFit="1" customWidth="1"/>
    <col min="15892" max="15892" width="19.7109375" style="18" bestFit="1" customWidth="1"/>
    <col min="15893" max="15896" width="0" style="18" hidden="1" customWidth="1"/>
    <col min="15897" max="15898" width="8.85546875" style="18"/>
    <col min="15899" max="15899" width="19.42578125" style="18" bestFit="1" customWidth="1"/>
    <col min="15900" max="15900" width="9" style="18" bestFit="1" customWidth="1"/>
    <col min="15901" max="16138" width="8.85546875" style="18"/>
    <col min="16139" max="16139" width="7.140625" style="18" customWidth="1"/>
    <col min="16140" max="16140" width="69.140625" style="18" bestFit="1" customWidth="1"/>
    <col min="16141" max="16141" width="13.85546875" style="18" customWidth="1"/>
    <col min="16142" max="16142" width="6.7109375" style="18" customWidth="1"/>
    <col min="16143" max="16143" width="8.140625" style="18" bestFit="1" customWidth="1"/>
    <col min="16144" max="16144" width="17.28515625" style="18" bestFit="1" customWidth="1"/>
    <col min="16145" max="16145" width="19.7109375" style="18" bestFit="1" customWidth="1"/>
    <col min="16146" max="16146" width="7.85546875" style="18" customWidth="1"/>
    <col min="16147" max="16147" width="12.42578125" style="18" bestFit="1" customWidth="1"/>
    <col min="16148" max="16148" width="19.7109375" style="18" bestFit="1" customWidth="1"/>
    <col min="16149" max="16152" width="0" style="18" hidden="1" customWidth="1"/>
    <col min="16153" max="16154" width="8.85546875" style="18"/>
    <col min="16155" max="16155" width="19.42578125" style="18" bestFit="1" customWidth="1"/>
    <col min="16156" max="16156" width="9" style="18" bestFit="1" customWidth="1"/>
    <col min="16157" max="16384" width="8.85546875" style="18"/>
  </cols>
  <sheetData>
    <row r="1" spans="1:33" s="64" customFormat="1" ht="26.45" customHeight="1" thickBot="1" x14ac:dyDescent="0.25">
      <c r="A1" s="61" t="s">
        <v>54987</v>
      </c>
      <c r="B1" s="62"/>
      <c r="C1" s="62"/>
      <c r="D1" s="62"/>
      <c r="E1" s="62"/>
      <c r="F1" s="62"/>
      <c r="G1" s="62"/>
      <c r="H1" s="62"/>
      <c r="I1" s="62"/>
      <c r="J1" s="62"/>
      <c r="K1" s="62"/>
      <c r="L1" s="62"/>
      <c r="M1" s="62"/>
      <c r="N1" s="62"/>
      <c r="O1" s="62"/>
      <c r="P1" s="63"/>
      <c r="Q1" s="62"/>
      <c r="R1" s="62"/>
      <c r="S1" s="63"/>
      <c r="T1" s="21" t="s">
        <v>7974</v>
      </c>
      <c r="U1" s="34"/>
    </row>
    <row r="2" spans="1:33" s="64" customFormat="1" ht="12.75" thickBot="1" x14ac:dyDescent="0.25">
      <c r="A2" s="235" t="s">
        <v>11</v>
      </c>
      <c r="B2" s="236"/>
      <c r="C2" s="238"/>
      <c r="D2" s="238"/>
      <c r="E2" s="240"/>
      <c r="F2" s="240"/>
      <c r="G2" s="240"/>
      <c r="H2" s="240"/>
      <c r="I2" s="240"/>
      <c r="J2" s="240"/>
      <c r="K2" s="240"/>
      <c r="L2" s="240"/>
      <c r="M2" s="240"/>
      <c r="N2" s="240"/>
      <c r="O2" s="240"/>
      <c r="P2" s="96" t="s">
        <v>7975</v>
      </c>
      <c r="Q2" s="713"/>
      <c r="R2" s="656"/>
      <c r="S2" s="59"/>
      <c r="T2" s="113" t="s">
        <v>7974</v>
      </c>
      <c r="U2" s="34"/>
    </row>
    <row r="3" spans="1:33" s="64" customFormat="1" x14ac:dyDescent="0.2">
      <c r="A3" s="160" t="str">
        <f>'ORC OUR'!A3</f>
        <v>A</v>
      </c>
      <c r="B3" s="299" t="str">
        <f>'ORC OUR'!B3</f>
        <v>SERVIÇOS GERAIS PARA OS ACESSOS, CANTEIRO E OBRAS DE AMPLIAÇÃO DO CANAL RIBEIRÃO DO OURO</v>
      </c>
      <c r="C3" s="300"/>
      <c r="D3" s="301"/>
      <c r="E3" s="161"/>
      <c r="F3" s="161"/>
      <c r="G3" s="161"/>
      <c r="H3" s="161"/>
      <c r="I3" s="161"/>
      <c r="J3" s="161"/>
      <c r="K3" s="161"/>
      <c r="L3" s="161"/>
      <c r="M3" s="161"/>
      <c r="N3" s="161"/>
      <c r="O3" s="161"/>
      <c r="P3" s="302">
        <f ca="1">'ORC OUR'!J3</f>
        <v>2529684.91</v>
      </c>
      <c r="Q3" s="260"/>
      <c r="R3" s="260"/>
      <c r="S3" s="261"/>
      <c r="T3" s="161" t="s">
        <v>7974</v>
      </c>
      <c r="U3" s="232"/>
      <c r="V3" s="130"/>
      <c r="Z3" s="67" t="s">
        <v>28</v>
      </c>
      <c r="AA3" s="68" t="e">
        <f>#REF!/S8</f>
        <v>#REF!</v>
      </c>
      <c r="AB3" s="69" t="s">
        <v>29</v>
      </c>
    </row>
    <row r="4" spans="1:33" s="64" customFormat="1" x14ac:dyDescent="0.2">
      <c r="A4" s="160" t="str">
        <f>'ORC OUR'!A4</f>
        <v>B</v>
      </c>
      <c r="B4" s="299" t="str">
        <f>'ORC OUR'!B4</f>
        <v>AMPLIAÇÃO DO CANAL DO RIBEIRÃO DO OURO</v>
      </c>
      <c r="C4" s="152"/>
      <c r="D4" s="153"/>
      <c r="E4" s="154"/>
      <c r="F4" s="154"/>
      <c r="G4" s="154"/>
      <c r="H4" s="154"/>
      <c r="I4" s="154"/>
      <c r="J4" s="154"/>
      <c r="K4" s="154"/>
      <c r="L4" s="154"/>
      <c r="M4" s="154"/>
      <c r="N4" s="154"/>
      <c r="O4" s="154"/>
      <c r="P4" s="302">
        <f ca="1">'ORC OUR'!J4</f>
        <v>45640605.240000002</v>
      </c>
      <c r="Q4" s="253"/>
      <c r="R4" s="253"/>
      <c r="S4" s="498"/>
      <c r="T4" s="154"/>
      <c r="U4" s="499"/>
      <c r="V4" s="67"/>
      <c r="Z4" s="67"/>
      <c r="AA4" s="68"/>
      <c r="AB4" s="70"/>
    </row>
    <row r="5" spans="1:33" s="64" customFormat="1" x14ac:dyDescent="0.2">
      <c r="A5" s="160" t="str">
        <f>'ORC OUR'!A5</f>
        <v>C</v>
      </c>
      <c r="B5" s="299" t="str">
        <f>'ORC OUR'!B5</f>
        <v>SUBSTITUIÇÃO DE PONTES AO LONGO DO CANAL DO RIBEIRÃO DO OURO</v>
      </c>
      <c r="C5" s="152"/>
      <c r="D5" s="153"/>
      <c r="E5" s="154"/>
      <c r="F5" s="154"/>
      <c r="G5" s="154"/>
      <c r="H5" s="154"/>
      <c r="I5" s="154"/>
      <c r="J5" s="154"/>
      <c r="K5" s="154"/>
      <c r="L5" s="154"/>
      <c r="M5" s="154"/>
      <c r="N5" s="154"/>
      <c r="O5" s="154"/>
      <c r="P5" s="302">
        <f ca="1">'ORC OUR'!J5</f>
        <v>4692979.4700000007</v>
      </c>
      <c r="Q5" s="253"/>
      <c r="R5" s="253"/>
      <c r="S5" s="498"/>
      <c r="T5" s="154"/>
      <c r="U5" s="499"/>
      <c r="V5" s="67"/>
      <c r="Z5" s="67"/>
      <c r="AA5" s="68"/>
      <c r="AB5" s="70"/>
    </row>
    <row r="6" spans="1:33" s="64" customFormat="1" x14ac:dyDescent="0.2">
      <c r="A6" s="160" t="str">
        <f>'ORC OUR'!A6</f>
        <v>D</v>
      </c>
      <c r="B6" s="299" t="str">
        <f>'ORC OUR'!B6</f>
        <v>SUBSTITUIÇÃO DOS BUEIROS DE TRAVESSIA NA FOZ DO CÓRREGO CAPÃO DO PAIVA</v>
      </c>
      <c r="C6" s="255"/>
      <c r="D6" s="193"/>
      <c r="E6" s="194"/>
      <c r="F6" s="194"/>
      <c r="G6" s="194"/>
      <c r="H6" s="194"/>
      <c r="I6" s="194"/>
      <c r="J6" s="194"/>
      <c r="K6" s="194"/>
      <c r="L6" s="194"/>
      <c r="M6" s="194"/>
      <c r="N6" s="194"/>
      <c r="O6" s="194"/>
      <c r="P6" s="302">
        <f ca="1">'ORC OUR'!J6</f>
        <v>1853625.72</v>
      </c>
      <c r="Q6" s="254"/>
      <c r="R6" s="254"/>
      <c r="S6" s="262"/>
      <c r="T6" s="194" t="s">
        <v>7974</v>
      </c>
      <c r="U6" s="207"/>
      <c r="V6" s="67"/>
      <c r="Z6" s="67" t="s">
        <v>30</v>
      </c>
      <c r="AA6" s="68" t="e">
        <f>#REF!/#REF!</f>
        <v>#REF!</v>
      </c>
      <c r="AB6" s="70" t="s">
        <v>31</v>
      </c>
    </row>
    <row r="7" spans="1:33" s="64" customFormat="1" ht="12.75" thickBot="1" x14ac:dyDescent="0.25">
      <c r="A7" s="160" t="str">
        <f>'ORC OUR'!A7</f>
        <v>E</v>
      </c>
      <c r="B7" s="299" t="str">
        <f>'ORC OUR'!B7</f>
        <v>SUBSTITUIÇÃO DOS SIFÕES INVERTIDOS SOB O RIBEIRÃO DO OURO E ALTERAÇÃO DO TRECHO DO EMSSIÁRIO DE ESGOTO BRUTO MARGEM DIREITA</v>
      </c>
      <c r="C7" s="255"/>
      <c r="D7" s="193"/>
      <c r="E7" s="194"/>
      <c r="F7" s="194"/>
      <c r="G7" s="194"/>
      <c r="H7" s="194"/>
      <c r="I7" s="194"/>
      <c r="J7" s="194"/>
      <c r="K7" s="194"/>
      <c r="L7" s="194"/>
      <c r="M7" s="194"/>
      <c r="N7" s="194"/>
      <c r="O7" s="194"/>
      <c r="P7" s="302">
        <f ca="1">'ORC OUR'!J7</f>
        <v>2766558.09</v>
      </c>
      <c r="Q7" s="254"/>
      <c r="R7" s="254"/>
      <c r="S7" s="262"/>
      <c r="T7" s="194" t="s">
        <v>7974</v>
      </c>
      <c r="U7" s="207"/>
      <c r="V7" s="67"/>
      <c r="Z7" s="67" t="s">
        <v>30</v>
      </c>
      <c r="AA7" s="68" t="e">
        <f>#REF!/#REF!</f>
        <v>#REF!</v>
      </c>
      <c r="AB7" s="70" t="s">
        <v>31</v>
      </c>
    </row>
    <row r="8" spans="1:33" s="64" customFormat="1" ht="12.75" thickBot="1" x14ac:dyDescent="0.25">
      <c r="A8" s="256"/>
      <c r="B8" s="257" t="s">
        <v>32</v>
      </c>
      <c r="C8" s="303"/>
      <c r="D8" s="303"/>
      <c r="E8" s="195"/>
      <c r="F8" s="195"/>
      <c r="G8" s="195"/>
      <c r="H8" s="195"/>
      <c r="I8" s="195"/>
      <c r="J8" s="195"/>
      <c r="K8" s="195"/>
      <c r="L8" s="195"/>
      <c r="M8" s="195"/>
      <c r="N8" s="195"/>
      <c r="O8" s="195"/>
      <c r="P8" s="196">
        <f ca="1">SUM(P3:P7)</f>
        <v>57483453.430000007</v>
      </c>
      <c r="Q8" s="125"/>
      <c r="R8" s="75"/>
      <c r="S8" s="74"/>
      <c r="T8" s="114" t="s">
        <v>7974</v>
      </c>
      <c r="V8" s="76"/>
      <c r="W8" s="77">
        <v>6</v>
      </c>
      <c r="X8" s="64" t="s">
        <v>40</v>
      </c>
    </row>
    <row r="9" spans="1:33" x14ac:dyDescent="0.2">
      <c r="A9" s="60" t="str">
        <f>'ORC OUR'!$A$9</f>
        <v>DATA BASE: SINAPI jan/202,4, CDHU 192 e DER dez/23</v>
      </c>
      <c r="B9" s="78"/>
      <c r="E9" s="79"/>
      <c r="F9" s="79"/>
      <c r="G9" s="79"/>
      <c r="H9" s="79"/>
      <c r="I9" s="79"/>
      <c r="J9" s="79"/>
      <c r="K9" s="79"/>
      <c r="L9" s="79"/>
      <c r="M9" s="79"/>
      <c r="N9" s="79"/>
      <c r="O9" s="79" t="s">
        <v>0</v>
      </c>
      <c r="P9" s="80">
        <f ca="1">'ORC OUR'!G9</f>
        <v>0.2261</v>
      </c>
      <c r="Q9" s="81"/>
      <c r="R9" s="82"/>
      <c r="S9" s="83"/>
      <c r="T9" s="115" t="s">
        <v>7974</v>
      </c>
      <c r="U9" s="18"/>
      <c r="V9" s="84"/>
      <c r="W9" s="85">
        <v>25</v>
      </c>
      <c r="X9" s="18" t="s">
        <v>40</v>
      </c>
      <c r="Z9" s="64"/>
      <c r="AA9" s="64"/>
      <c r="AB9" s="64"/>
    </row>
    <row r="10" spans="1:33" ht="12.75" thickBot="1" x14ac:dyDescent="0.3">
      <c r="A10" s="86"/>
      <c r="B10" s="126"/>
      <c r="E10" s="87"/>
      <c r="F10" s="87"/>
      <c r="G10" s="87"/>
      <c r="H10" s="87"/>
      <c r="I10" s="87"/>
      <c r="J10" s="87"/>
      <c r="K10" s="87"/>
      <c r="L10" s="87"/>
      <c r="M10" s="87"/>
      <c r="N10" s="87"/>
      <c r="O10" s="87" t="s">
        <v>1</v>
      </c>
      <c r="P10" s="88">
        <f ca="1">'ORC OUR'!G10</f>
        <v>0.32779999999999998</v>
      </c>
      <c r="Q10" s="89"/>
      <c r="R10" s="90"/>
      <c r="S10" s="91"/>
      <c r="T10" s="110" t="s">
        <v>7974</v>
      </c>
      <c r="U10" s="18"/>
      <c r="V10" s="76"/>
      <c r="W10" s="85">
        <v>8</v>
      </c>
      <c r="X10" s="18" t="s">
        <v>40</v>
      </c>
      <c r="AA10" s="92" t="e">
        <f>#REF!*2.5%</f>
        <v>#REF!</v>
      </c>
    </row>
    <row r="11" spans="1:33" s="33" customFormat="1" ht="36.75" thickBot="1" x14ac:dyDescent="0.3">
      <c r="A11" s="93" t="s">
        <v>11</v>
      </c>
      <c r="B11" s="143" t="s">
        <v>33</v>
      </c>
      <c r="C11" s="28" t="s">
        <v>38</v>
      </c>
      <c r="D11" s="142" t="s">
        <v>6298</v>
      </c>
      <c r="E11" s="263" t="s">
        <v>8559</v>
      </c>
      <c r="F11" s="168" t="s">
        <v>16684</v>
      </c>
      <c r="G11" s="168" t="s">
        <v>16685</v>
      </c>
      <c r="H11" s="263" t="s">
        <v>18714</v>
      </c>
      <c r="I11" s="168" t="s">
        <v>18715</v>
      </c>
      <c r="J11" s="168" t="s">
        <v>18716</v>
      </c>
      <c r="K11" s="263" t="s">
        <v>18717</v>
      </c>
      <c r="L11" s="263" t="s">
        <v>18748</v>
      </c>
      <c r="M11" s="168" t="s">
        <v>54807</v>
      </c>
      <c r="N11" s="168" t="s">
        <v>54808</v>
      </c>
      <c r="O11" s="263" t="s">
        <v>54809</v>
      </c>
      <c r="P11" s="142" t="s">
        <v>54810</v>
      </c>
      <c r="Q11" s="97"/>
      <c r="R11" s="98"/>
      <c r="S11" s="94"/>
      <c r="T11" s="116" t="s">
        <v>7974</v>
      </c>
      <c r="U11" s="96" t="s">
        <v>1551</v>
      </c>
      <c r="V11" s="158"/>
      <c r="W11" s="159"/>
      <c r="X11" s="99" t="str">
        <f>IF(V11&lt;0.04,"ok","ALERTA")</f>
        <v>ok</v>
      </c>
      <c r="Z11" s="18"/>
      <c r="AA11" s="92" t="e">
        <f>AA10/1.294</f>
        <v>#REF!</v>
      </c>
      <c r="AB11" s="18"/>
    </row>
    <row r="12" spans="1:33" s="33" customFormat="1" ht="18" customHeight="1" thickBot="1" x14ac:dyDescent="0.3">
      <c r="A12" s="165" t="s">
        <v>18509</v>
      </c>
      <c r="B12" s="275" t="str">
        <f>'ORC OUR'!$B$12</f>
        <v>SERVIÇOS GERAIS PARA OS ACESSOS, CANTEIRO E OBRAS DE AMPLIAÇÃO DO CANAL RIBEIRÃO DO OURO</v>
      </c>
      <c r="C12" s="175"/>
      <c r="D12" s="273"/>
      <c r="E12" s="264"/>
      <c r="F12" s="264"/>
      <c r="G12" s="264"/>
      <c r="H12" s="264"/>
      <c r="I12" s="264"/>
      <c r="J12" s="264"/>
      <c r="K12" s="264"/>
      <c r="L12" s="264"/>
      <c r="M12" s="264"/>
      <c r="N12" s="264"/>
      <c r="O12" s="264"/>
      <c r="P12" s="592"/>
      <c r="Q12" s="2"/>
      <c r="R12" s="2"/>
      <c r="S12" s="31"/>
      <c r="T12" s="117"/>
      <c r="U12" s="2"/>
      <c r="V12" s="25"/>
      <c r="W12" s="3"/>
      <c r="X12" s="32"/>
      <c r="Y12" s="32"/>
      <c r="Z12" s="32"/>
      <c r="AA12" s="32"/>
      <c r="AB12" s="32"/>
      <c r="AC12" s="32"/>
      <c r="AD12" s="32"/>
      <c r="AE12" s="32"/>
    </row>
    <row r="13" spans="1:33" s="34" customFormat="1" ht="24.6" customHeight="1" outlineLevel="1" thickBot="1" x14ac:dyDescent="0.3">
      <c r="A13" s="162">
        <v>1</v>
      </c>
      <c r="B13" s="298" t="str">
        <f>'ORC OUR'!$B$13</f>
        <v>SERVIÇOS GERAIS</v>
      </c>
      <c r="C13" s="171">
        <f ca="1">'ORC OUR'!$J$13</f>
        <v>2529684.91</v>
      </c>
      <c r="D13" s="277">
        <v>12</v>
      </c>
      <c r="E13" s="265"/>
      <c r="F13" s="265"/>
      <c r="G13" s="265"/>
      <c r="H13" s="265"/>
      <c r="I13" s="265"/>
      <c r="J13" s="265"/>
      <c r="K13" s="265"/>
      <c r="L13" s="265"/>
      <c r="M13" s="265"/>
      <c r="N13" s="265"/>
      <c r="O13" s="265"/>
      <c r="P13" s="593"/>
      <c r="Q13" s="5"/>
      <c r="R13" s="5"/>
      <c r="S13" s="17"/>
      <c r="T13" s="111"/>
      <c r="U13" s="5"/>
      <c r="V13" s="26"/>
      <c r="W13" s="6"/>
      <c r="X13" s="5"/>
      <c r="Y13" s="5"/>
      <c r="Z13" s="5"/>
      <c r="AA13" s="5"/>
      <c r="AB13" s="5"/>
      <c r="AC13" s="5"/>
      <c r="AD13" s="5"/>
      <c r="AE13" s="5"/>
      <c r="AF13" s="164">
        <f t="shared" ref="AF13:AF41" si="0">SUM(E13:P13)</f>
        <v>0</v>
      </c>
      <c r="AG13" s="163">
        <f t="shared" ref="AG13:AG41" ca="1" si="1">AF13-C13</f>
        <v>-2529684.91</v>
      </c>
    </row>
    <row r="14" spans="1:33" s="33" customFormat="1" ht="18" customHeight="1" thickBot="1" x14ac:dyDescent="0.3">
      <c r="A14" s="165" t="s">
        <v>18508</v>
      </c>
      <c r="B14" s="275" t="str">
        <f>'ORC OUR'!$B$49</f>
        <v>AMPLIAÇÃO DO CANAL DO RIBEIRÃO DO OURO</v>
      </c>
      <c r="C14" s="172"/>
      <c r="D14" s="273"/>
      <c r="E14" s="264"/>
      <c r="F14" s="264"/>
      <c r="G14" s="264"/>
      <c r="H14" s="264"/>
      <c r="I14" s="264"/>
      <c r="J14" s="264"/>
      <c r="K14" s="264"/>
      <c r="L14" s="264"/>
      <c r="M14" s="264"/>
      <c r="N14" s="264"/>
      <c r="O14" s="264"/>
      <c r="P14" s="592"/>
      <c r="Q14" s="2"/>
      <c r="R14" s="2"/>
      <c r="S14" s="31"/>
      <c r="T14" s="111"/>
      <c r="U14" s="5"/>
      <c r="V14" s="27"/>
      <c r="W14" s="15"/>
      <c r="X14" s="2"/>
      <c r="Y14" s="2"/>
      <c r="Z14" s="2"/>
      <c r="AA14" s="2"/>
      <c r="AB14" s="2"/>
      <c r="AC14" s="2"/>
      <c r="AD14" s="2"/>
      <c r="AE14" s="2"/>
      <c r="AF14" s="164">
        <f t="shared" si="0"/>
        <v>0</v>
      </c>
      <c r="AG14" s="163">
        <f t="shared" si="1"/>
        <v>0</v>
      </c>
    </row>
    <row r="15" spans="1:33" s="34" customFormat="1" ht="24" outlineLevel="1" x14ac:dyDescent="0.25">
      <c r="A15" s="177">
        <v>1</v>
      </c>
      <c r="B15" s="141" t="str">
        <f>'ORC OUR'!$B$50</f>
        <v xml:space="preserve">AMPLIAÇÃO DO CANAL DO RIBEIRÃO DO OURO - TRECHO 0 - ESTACAS 9+6.15 a EST.10+7.15 </v>
      </c>
      <c r="C15" s="173">
        <f ca="1">'ORC OUR'!$J$50</f>
        <v>784770.94</v>
      </c>
      <c r="D15" s="178">
        <v>3</v>
      </c>
      <c r="E15" s="166"/>
      <c r="F15" s="166"/>
      <c r="G15" s="166"/>
      <c r="H15" s="155"/>
      <c r="I15" s="155"/>
      <c r="J15" s="155"/>
      <c r="K15" s="267"/>
      <c r="L15" s="267"/>
      <c r="M15" s="267"/>
      <c r="N15" s="267"/>
      <c r="O15" s="267"/>
      <c r="P15" s="594"/>
      <c r="Q15" s="5"/>
      <c r="R15" s="5"/>
      <c r="S15" s="17"/>
      <c r="T15" s="111"/>
      <c r="U15" s="5"/>
      <c r="V15" s="26"/>
      <c r="W15" s="6"/>
      <c r="X15" s="5"/>
      <c r="Y15" s="5"/>
      <c r="Z15" s="5"/>
      <c r="AA15" s="5"/>
      <c r="AB15" s="5"/>
      <c r="AC15" s="5"/>
      <c r="AD15" s="5"/>
      <c r="AE15" s="5"/>
      <c r="AF15" s="164">
        <f t="shared" si="0"/>
        <v>0</v>
      </c>
      <c r="AG15" s="163">
        <f t="shared" ca="1" si="1"/>
        <v>-784770.94</v>
      </c>
    </row>
    <row r="16" spans="1:33" s="34" customFormat="1" ht="24" outlineLevel="1" x14ac:dyDescent="0.25">
      <c r="A16" s="177">
        <v>2</v>
      </c>
      <c r="B16" s="141" t="str">
        <f>'ORC OUR'!$B$100</f>
        <v>AMPLIAÇÃO DO CANAL DO RIBEIRÃO DO OURO - TRECHO 1 - ESTACAS 10+7.15 A EST. 11+11.84</v>
      </c>
      <c r="C16" s="173">
        <f ca="1">'ORC OUR'!$J$100</f>
        <v>1085800.17</v>
      </c>
      <c r="D16" s="178">
        <v>3</v>
      </c>
      <c r="E16" s="267"/>
      <c r="F16" s="166"/>
      <c r="G16" s="166"/>
      <c r="H16" s="166"/>
      <c r="I16" s="155"/>
      <c r="J16" s="155"/>
      <c r="K16" s="155"/>
      <c r="L16" s="155"/>
      <c r="M16" s="155"/>
      <c r="N16" s="155"/>
      <c r="O16" s="155"/>
      <c r="P16" s="595"/>
      <c r="Q16" s="5"/>
      <c r="R16" s="5"/>
      <c r="S16" s="17"/>
      <c r="T16" s="111"/>
      <c r="U16" s="5"/>
      <c r="V16" s="26"/>
      <c r="W16" s="6"/>
      <c r="X16" s="5"/>
      <c r="Y16" s="5"/>
      <c r="Z16" s="5"/>
      <c r="AA16" s="5"/>
      <c r="AB16" s="5"/>
      <c r="AC16" s="5"/>
      <c r="AD16" s="5"/>
      <c r="AE16" s="5"/>
      <c r="AF16" s="164">
        <f t="shared" si="0"/>
        <v>0</v>
      </c>
      <c r="AG16" s="163">
        <f t="shared" ca="1" si="1"/>
        <v>-1085800.17</v>
      </c>
    </row>
    <row r="17" spans="1:33" s="34" customFormat="1" ht="24" outlineLevel="1" x14ac:dyDescent="0.25">
      <c r="A17" s="177">
        <v>3</v>
      </c>
      <c r="B17" s="141" t="str">
        <f>'ORC OUR'!$B$150</f>
        <v>AMPLIAÇÃO DO CANAL DO RIBEIRÃO DO OURO - TRECHO 2 - ESTACAS 11+11.84  A EST. 34+5.20</v>
      </c>
      <c r="C17" s="173">
        <f ca="1">'ORC OUR'!$J$150</f>
        <v>11275787.219999999</v>
      </c>
      <c r="D17" s="178">
        <v>8</v>
      </c>
      <c r="E17" s="267"/>
      <c r="F17" s="166"/>
      <c r="G17" s="166"/>
      <c r="H17" s="166"/>
      <c r="I17" s="166"/>
      <c r="J17" s="166"/>
      <c r="K17" s="166"/>
      <c r="L17" s="166"/>
      <c r="M17" s="166"/>
      <c r="N17" s="155"/>
      <c r="O17" s="155"/>
      <c r="P17" s="595"/>
      <c r="Q17" s="5"/>
      <c r="R17" s="5"/>
      <c r="S17" s="17"/>
      <c r="T17" s="111"/>
      <c r="U17" s="5"/>
      <c r="V17" s="26"/>
      <c r="W17" s="6"/>
      <c r="X17" s="5"/>
      <c r="Y17" s="5"/>
      <c r="Z17" s="5"/>
      <c r="AA17" s="5"/>
      <c r="AB17" s="5"/>
      <c r="AC17" s="5"/>
      <c r="AD17" s="5"/>
      <c r="AE17" s="5"/>
      <c r="AF17" s="164">
        <f t="shared" si="0"/>
        <v>0</v>
      </c>
      <c r="AG17" s="163">
        <f t="shared" ca="1" si="1"/>
        <v>-11275787.219999999</v>
      </c>
    </row>
    <row r="18" spans="1:33" s="34" customFormat="1" ht="24" outlineLevel="1" x14ac:dyDescent="0.25">
      <c r="A18" s="177">
        <v>4</v>
      </c>
      <c r="B18" s="141" t="str">
        <f>'ORC OUR'!$B$200</f>
        <v>AMPLIAÇÃO DO CANAL DO RIBEIRÃO DO OURO - TRECHO 3 - ESTACAS 34+5.20 a EST.48+17.20</v>
      </c>
      <c r="C18" s="173">
        <f ca="1">'ORC OUR'!$J$200</f>
        <v>7227620.7200000007</v>
      </c>
      <c r="D18" s="178">
        <v>5</v>
      </c>
      <c r="E18" s="267"/>
      <c r="F18" s="155"/>
      <c r="G18" s="155"/>
      <c r="H18" s="166"/>
      <c r="I18" s="166"/>
      <c r="J18" s="166"/>
      <c r="K18" s="166"/>
      <c r="L18" s="166"/>
      <c r="M18" s="267"/>
      <c r="N18" s="267"/>
      <c r="O18" s="155"/>
      <c r="P18" s="595"/>
      <c r="Q18" s="5"/>
      <c r="R18" s="5"/>
      <c r="S18" s="17"/>
      <c r="T18" s="111"/>
      <c r="U18" s="5"/>
      <c r="V18" s="26"/>
      <c r="W18" s="6"/>
      <c r="X18" s="5"/>
      <c r="Y18" s="5"/>
      <c r="Z18" s="5"/>
      <c r="AA18" s="5"/>
      <c r="AB18" s="5"/>
      <c r="AC18" s="5"/>
      <c r="AD18" s="5"/>
      <c r="AE18" s="5"/>
      <c r="AF18" s="164">
        <f t="shared" si="0"/>
        <v>0</v>
      </c>
      <c r="AG18" s="163">
        <f t="shared" ca="1" si="1"/>
        <v>-7227620.7200000007</v>
      </c>
    </row>
    <row r="19" spans="1:33" s="34" customFormat="1" ht="24" outlineLevel="1" x14ac:dyDescent="0.25">
      <c r="A19" s="177">
        <v>5</v>
      </c>
      <c r="B19" s="141" t="str">
        <f>'ORC OUR'!$B$250</f>
        <v xml:space="preserve">AMPLIAÇÃO DO CANAL DO RIBEIRÃO DO OURO - TRECHO 4 - ESTACAS 49+3.20 a EST.52+6.00 </v>
      </c>
      <c r="C19" s="173">
        <f ca="1">'ORC OUR'!$J$250</f>
        <v>1636106.4200000002</v>
      </c>
      <c r="D19" s="178">
        <v>3</v>
      </c>
      <c r="E19" s="267"/>
      <c r="F19" s="155"/>
      <c r="G19" s="155"/>
      <c r="H19" s="155"/>
      <c r="I19" s="155"/>
      <c r="J19" s="166"/>
      <c r="K19" s="166"/>
      <c r="L19" s="166"/>
      <c r="M19" s="267"/>
      <c r="N19" s="267"/>
      <c r="O19" s="267"/>
      <c r="P19" s="594"/>
      <c r="Q19" s="5"/>
      <c r="R19" s="5"/>
      <c r="S19" s="17"/>
      <c r="T19" s="111"/>
      <c r="U19" s="5"/>
      <c r="V19" s="26"/>
      <c r="W19" s="6"/>
      <c r="X19" s="5"/>
      <c r="Y19" s="5"/>
      <c r="Z19" s="5"/>
      <c r="AA19" s="5"/>
      <c r="AB19" s="5"/>
      <c r="AC19" s="5"/>
      <c r="AD19" s="5"/>
      <c r="AE19" s="5"/>
      <c r="AF19" s="164">
        <f t="shared" si="0"/>
        <v>0</v>
      </c>
      <c r="AG19" s="163">
        <f t="shared" ca="1" si="1"/>
        <v>-1636106.4200000002</v>
      </c>
    </row>
    <row r="20" spans="1:33" s="34" customFormat="1" ht="24" outlineLevel="1" x14ac:dyDescent="0.25">
      <c r="A20" s="177">
        <v>6</v>
      </c>
      <c r="B20" s="141" t="str">
        <f>'ORC OUR'!$B$288</f>
        <v>AMPLIAÇÃO DO CANAL DO RIBEIRÃO DO OURO - TRECHO 5 - ESTACAS 52+6.00 a EST.55+0.00</v>
      </c>
      <c r="C20" s="173">
        <f ca="1">'ORC OUR'!$J$288</f>
        <v>1694226.2599999998</v>
      </c>
      <c r="D20" s="178">
        <v>3</v>
      </c>
      <c r="E20" s="267"/>
      <c r="F20" s="155"/>
      <c r="G20" s="155"/>
      <c r="H20" s="155"/>
      <c r="I20" s="155"/>
      <c r="J20" s="166"/>
      <c r="K20" s="166"/>
      <c r="L20" s="166"/>
      <c r="M20" s="267"/>
      <c r="N20" s="155"/>
      <c r="O20" s="155"/>
      <c r="P20" s="595"/>
      <c r="Q20" s="5"/>
      <c r="R20" s="5"/>
      <c r="S20" s="17"/>
      <c r="T20" s="111"/>
      <c r="U20" s="5"/>
      <c r="V20" s="26"/>
      <c r="W20" s="6"/>
      <c r="X20" s="5"/>
      <c r="Y20" s="5"/>
      <c r="Z20" s="5"/>
      <c r="AA20" s="5"/>
      <c r="AB20" s="5"/>
      <c r="AC20" s="5"/>
      <c r="AD20" s="5"/>
      <c r="AE20" s="5"/>
      <c r="AF20" s="164">
        <f t="shared" si="0"/>
        <v>0</v>
      </c>
      <c r="AG20" s="163">
        <f t="shared" ca="1" si="1"/>
        <v>-1694226.2599999998</v>
      </c>
    </row>
    <row r="21" spans="1:33" s="34" customFormat="1" ht="24" outlineLevel="1" x14ac:dyDescent="0.25">
      <c r="A21" s="177">
        <v>7</v>
      </c>
      <c r="B21" s="274" t="str">
        <f>'ORC OUR'!$B$338</f>
        <v>AMPLIAÇÃO DO CANAL DO RIBEIRÃO DO OURO - TRECHO 6 - ESTACAS 55+0.00 a EST.61+8.00</v>
      </c>
      <c r="C21" s="173">
        <f ca="1">'ORC OUR'!$J$338</f>
        <v>2775170.71</v>
      </c>
      <c r="D21" s="178">
        <v>4</v>
      </c>
      <c r="E21" s="267"/>
      <c r="F21" s="155"/>
      <c r="G21" s="155"/>
      <c r="H21" s="155"/>
      <c r="I21" s="155"/>
      <c r="J21" s="166"/>
      <c r="K21" s="166"/>
      <c r="L21" s="166"/>
      <c r="M21" s="166"/>
      <c r="N21" s="155"/>
      <c r="O21" s="155"/>
      <c r="P21" s="595"/>
      <c r="Q21" s="5"/>
      <c r="R21" s="5"/>
      <c r="S21" s="17"/>
      <c r="T21" s="111"/>
      <c r="U21" s="5"/>
      <c r="V21" s="26"/>
      <c r="W21" s="6"/>
      <c r="X21" s="5"/>
      <c r="Y21" s="5"/>
      <c r="Z21" s="5"/>
      <c r="AA21" s="5"/>
      <c r="AB21" s="5"/>
      <c r="AC21" s="5"/>
      <c r="AD21" s="5"/>
      <c r="AE21" s="5"/>
      <c r="AF21" s="164">
        <f t="shared" si="0"/>
        <v>0</v>
      </c>
      <c r="AG21" s="163">
        <f t="shared" ca="1" si="1"/>
        <v>-2775170.71</v>
      </c>
    </row>
    <row r="22" spans="1:33" s="34" customFormat="1" ht="24" outlineLevel="1" x14ac:dyDescent="0.25">
      <c r="A22" s="177">
        <v>8</v>
      </c>
      <c r="B22" s="141" t="str">
        <f>'ORC OUR'!$B$388</f>
        <v>AMPLIAÇÃO DO CANAL DO RIBEIRÃO DO OURO - TRECHO 7 - ESTACAS 61+8.00 a EST. 81+16.79</v>
      </c>
      <c r="C22" s="173">
        <f ca="1">'ORC OUR'!$J$388</f>
        <v>9715120.5199999996</v>
      </c>
      <c r="D22" s="178">
        <v>5</v>
      </c>
      <c r="E22" s="267"/>
      <c r="F22" s="155"/>
      <c r="G22" s="155"/>
      <c r="H22" s="155"/>
      <c r="I22" s="155"/>
      <c r="J22" s="155"/>
      <c r="K22" s="166"/>
      <c r="L22" s="166"/>
      <c r="M22" s="166"/>
      <c r="N22" s="166"/>
      <c r="O22" s="166"/>
      <c r="P22" s="595"/>
      <c r="Q22" s="266" t="e">
        <f>#REF!</f>
        <v>#REF!</v>
      </c>
      <c r="R22" s="166" t="e">
        <f t="shared" ref="R22:AE22" si="2">Q22</f>
        <v>#REF!</v>
      </c>
      <c r="S22" s="166" t="e">
        <f t="shared" si="2"/>
        <v>#REF!</v>
      </c>
      <c r="T22" s="166" t="e">
        <f t="shared" si="2"/>
        <v>#REF!</v>
      </c>
      <c r="U22" s="166" t="e">
        <f t="shared" si="2"/>
        <v>#REF!</v>
      </c>
      <c r="V22" s="166" t="e">
        <f t="shared" si="2"/>
        <v>#REF!</v>
      </c>
      <c r="W22" s="166" t="e">
        <f t="shared" si="2"/>
        <v>#REF!</v>
      </c>
      <c r="X22" s="166" t="e">
        <f t="shared" si="2"/>
        <v>#REF!</v>
      </c>
      <c r="Y22" s="166" t="e">
        <f t="shared" si="2"/>
        <v>#REF!</v>
      </c>
      <c r="Z22" s="166" t="e">
        <f t="shared" si="2"/>
        <v>#REF!</v>
      </c>
      <c r="AA22" s="166" t="e">
        <f t="shared" si="2"/>
        <v>#REF!</v>
      </c>
      <c r="AB22" s="166" t="e">
        <f t="shared" si="2"/>
        <v>#REF!</v>
      </c>
      <c r="AC22" s="166" t="e">
        <f t="shared" si="2"/>
        <v>#REF!</v>
      </c>
      <c r="AD22" s="166" t="e">
        <f t="shared" si="2"/>
        <v>#REF!</v>
      </c>
      <c r="AE22" s="166" t="e">
        <f t="shared" si="2"/>
        <v>#REF!</v>
      </c>
      <c r="AF22" s="164">
        <f t="shared" si="0"/>
        <v>0</v>
      </c>
      <c r="AG22" s="163">
        <f t="shared" ca="1" si="1"/>
        <v>-9715120.5199999996</v>
      </c>
    </row>
    <row r="23" spans="1:33" s="34" customFormat="1" ht="24" outlineLevel="1" x14ac:dyDescent="0.25">
      <c r="A23" s="177">
        <v>9</v>
      </c>
      <c r="B23" s="141" t="str">
        <f>'ORC OUR'!$B$438</f>
        <v xml:space="preserve">AMPLIAÇÃO DO CANAL DO RIBEIRÃO DO OURO - TRECHO 8 - ESTACAS 81+16.79 a EST. 87+5.74 </v>
      </c>
      <c r="C23" s="173">
        <f ca="1">'ORC OUR'!$J$438</f>
        <v>2843593.51</v>
      </c>
      <c r="D23" s="178">
        <v>2</v>
      </c>
      <c r="E23" s="267"/>
      <c r="F23" s="155"/>
      <c r="G23" s="155"/>
      <c r="H23" s="155"/>
      <c r="I23" s="155"/>
      <c r="J23" s="155"/>
      <c r="K23" s="267"/>
      <c r="L23" s="155"/>
      <c r="M23" s="166"/>
      <c r="N23" s="166"/>
      <c r="O23" s="267"/>
      <c r="P23" s="595"/>
      <c r="Q23" s="5"/>
      <c r="R23" s="5"/>
      <c r="S23" s="17"/>
      <c r="T23" s="111"/>
      <c r="U23" s="5"/>
      <c r="V23" s="26"/>
      <c r="W23" s="6"/>
      <c r="X23" s="5"/>
      <c r="Y23" s="5"/>
      <c r="Z23" s="5"/>
      <c r="AA23" s="5"/>
      <c r="AB23" s="5"/>
      <c r="AC23" s="5"/>
      <c r="AD23" s="5"/>
      <c r="AE23" s="5"/>
      <c r="AF23" s="164">
        <f t="shared" si="0"/>
        <v>0</v>
      </c>
      <c r="AG23" s="163">
        <f t="shared" ca="1" si="1"/>
        <v>-2843593.51</v>
      </c>
    </row>
    <row r="24" spans="1:33" s="34" customFormat="1" ht="24" outlineLevel="1" x14ac:dyDescent="0.25">
      <c r="A24" s="177">
        <v>10</v>
      </c>
      <c r="B24" s="141" t="str">
        <f>'ORC OUR'!$B$488</f>
        <v xml:space="preserve">AMPLIAÇÃO DO CANAL DO RIBEIRÃO DO OURO - TRECHO 9 - ESTACAS 87+7.74 a EST. 91+19.75 </v>
      </c>
      <c r="C24" s="173">
        <f ca="1">'ORC OUR'!$J$488</f>
        <v>2779329.41</v>
      </c>
      <c r="D24" s="178">
        <v>2</v>
      </c>
      <c r="E24" s="267"/>
      <c r="F24" s="155"/>
      <c r="G24" s="155"/>
      <c r="H24" s="155"/>
      <c r="I24" s="155"/>
      <c r="J24" s="155"/>
      <c r="K24" s="267"/>
      <c r="L24" s="155"/>
      <c r="M24" s="155"/>
      <c r="N24" s="166"/>
      <c r="O24" s="166"/>
      <c r="P24" s="595"/>
      <c r="Q24" s="5"/>
      <c r="R24" s="5"/>
      <c r="S24" s="17"/>
      <c r="T24" s="111"/>
      <c r="U24" s="5"/>
      <c r="V24" s="26"/>
      <c r="W24" s="6"/>
      <c r="X24" s="5"/>
      <c r="Y24" s="5"/>
      <c r="Z24" s="5"/>
      <c r="AA24" s="5"/>
      <c r="AB24" s="5"/>
      <c r="AC24" s="5"/>
      <c r="AD24" s="5"/>
      <c r="AE24" s="5"/>
      <c r="AF24" s="164">
        <f t="shared" si="0"/>
        <v>0</v>
      </c>
      <c r="AG24" s="163">
        <f t="shared" ca="1" si="1"/>
        <v>-2779329.41</v>
      </c>
    </row>
    <row r="25" spans="1:33" s="34" customFormat="1" ht="24" outlineLevel="1" x14ac:dyDescent="0.25">
      <c r="A25" s="177">
        <v>11</v>
      </c>
      <c r="B25" s="141" t="str">
        <f>'ORC OUR'!$B$538</f>
        <v>AMPLIAÇÃO DO CANAL DO RIBEIRÃO DO OURO - TRECHO 10 - ESTACAS 91+19.75 A EST. 99+12.06</v>
      </c>
      <c r="C25" s="173">
        <f ca="1">'ORC OUR'!$J$538</f>
        <v>3245090.17</v>
      </c>
      <c r="D25" s="178">
        <v>3</v>
      </c>
      <c r="E25" s="267"/>
      <c r="F25" s="155"/>
      <c r="G25" s="155"/>
      <c r="H25" s="155"/>
      <c r="I25" s="155"/>
      <c r="J25" s="155"/>
      <c r="K25" s="267"/>
      <c r="L25" s="155"/>
      <c r="M25" s="155"/>
      <c r="N25" s="166"/>
      <c r="O25" s="166"/>
      <c r="P25" s="572"/>
      <c r="Q25" s="5"/>
      <c r="R25" s="5"/>
      <c r="S25" s="17"/>
      <c r="T25" s="111"/>
      <c r="U25" s="5"/>
      <c r="V25" s="26"/>
      <c r="W25" s="6"/>
      <c r="X25" s="5"/>
      <c r="Y25" s="5"/>
      <c r="Z25" s="5"/>
      <c r="AA25" s="5"/>
      <c r="AB25" s="5"/>
      <c r="AC25" s="5"/>
      <c r="AD25" s="5"/>
      <c r="AE25" s="5"/>
      <c r="AF25" s="164">
        <f t="shared" si="0"/>
        <v>0</v>
      </c>
      <c r="AG25" s="163">
        <f t="shared" ca="1" si="1"/>
        <v>-3245090.17</v>
      </c>
    </row>
    <row r="26" spans="1:33" s="34" customFormat="1" ht="22.9" customHeight="1" outlineLevel="1" x14ac:dyDescent="0.25">
      <c r="A26" s="177">
        <v>12</v>
      </c>
      <c r="B26" s="141" t="str">
        <f>'ORC OUR'!$B$588</f>
        <v>TRECHOS DE TRANSIÇÃO DO CANAL</v>
      </c>
      <c r="C26" s="173">
        <f ca="1">'ORC OUR'!$J$588</f>
        <v>367796.84</v>
      </c>
      <c r="D26" s="178">
        <v>9</v>
      </c>
      <c r="E26" s="267"/>
      <c r="F26" s="155"/>
      <c r="G26" s="155"/>
      <c r="H26" s="166"/>
      <c r="I26" s="166"/>
      <c r="J26" s="166"/>
      <c r="K26" s="166"/>
      <c r="L26" s="166"/>
      <c r="M26" s="166"/>
      <c r="N26" s="166"/>
      <c r="O26" s="166"/>
      <c r="P26" s="572"/>
      <c r="Q26" s="5"/>
      <c r="R26" s="5"/>
      <c r="S26" s="17"/>
      <c r="T26" s="111"/>
      <c r="U26" s="5"/>
      <c r="V26" s="26"/>
      <c r="W26" s="6"/>
      <c r="X26" s="5"/>
      <c r="Y26" s="5"/>
      <c r="Z26" s="5"/>
      <c r="AA26" s="5"/>
      <c r="AB26" s="5"/>
      <c r="AC26" s="5"/>
      <c r="AD26" s="5"/>
      <c r="AE26" s="5"/>
      <c r="AF26" s="164">
        <f t="shared" si="0"/>
        <v>0</v>
      </c>
      <c r="AG26" s="163">
        <f t="shared" ca="1" si="1"/>
        <v>-367796.84</v>
      </c>
    </row>
    <row r="27" spans="1:33" s="34" customFormat="1" ht="22.9" customHeight="1" outlineLevel="1" thickBot="1" x14ac:dyDescent="0.3">
      <c r="A27" s="177">
        <v>13</v>
      </c>
      <c r="B27" s="141" t="str">
        <f>'ORC OUR'!$B$610</f>
        <v>TRECHOS DE TRANSIÇÃO - CANAL PARA OAE</v>
      </c>
      <c r="C27" s="173">
        <f ca="1">'ORC OUR'!$J$610</f>
        <v>210192.35</v>
      </c>
      <c r="D27" s="178">
        <v>9</v>
      </c>
      <c r="E27" s="267"/>
      <c r="F27" s="155"/>
      <c r="G27" s="155"/>
      <c r="H27" s="166"/>
      <c r="I27" s="166"/>
      <c r="J27" s="166"/>
      <c r="K27" s="166"/>
      <c r="L27" s="166"/>
      <c r="M27" s="166"/>
      <c r="N27" s="166"/>
      <c r="O27" s="166"/>
      <c r="P27" s="572"/>
      <c r="Q27" s="5"/>
      <c r="R27" s="5"/>
      <c r="S27" s="17"/>
      <c r="T27" s="111"/>
      <c r="U27" s="5"/>
      <c r="V27" s="26"/>
      <c r="W27" s="6"/>
      <c r="X27" s="5"/>
      <c r="Y27" s="5"/>
      <c r="Z27" s="5"/>
      <c r="AA27" s="5"/>
      <c r="AB27" s="5"/>
      <c r="AC27" s="5"/>
      <c r="AD27" s="5"/>
      <c r="AE27" s="5"/>
      <c r="AF27" s="164">
        <f t="shared" si="0"/>
        <v>0</v>
      </c>
      <c r="AG27" s="163">
        <f t="shared" ca="1" si="1"/>
        <v>-210192.35</v>
      </c>
    </row>
    <row r="28" spans="1:33" s="33" customFormat="1" ht="16.149999999999999" customHeight="1" thickBot="1" x14ac:dyDescent="0.3">
      <c r="A28" s="165" t="s">
        <v>18515</v>
      </c>
      <c r="B28" s="275" t="str">
        <f>'ORC OUR'!$B$632</f>
        <v>SUBSTITUIÇÃO DE PONTES AO LONGO DO CANAL DO RIBEIRÃO DO OURO</v>
      </c>
      <c r="C28" s="172"/>
      <c r="D28" s="273"/>
      <c r="E28" s="264"/>
      <c r="F28" s="264"/>
      <c r="G28" s="264"/>
      <c r="H28" s="264"/>
      <c r="I28" s="264"/>
      <c r="J28" s="264"/>
      <c r="K28" s="264"/>
      <c r="L28" s="264"/>
      <c r="M28" s="264"/>
      <c r="N28" s="264"/>
      <c r="O28" s="264"/>
      <c r="P28" s="592"/>
      <c r="Q28" s="2"/>
      <c r="R28" s="2"/>
      <c r="S28" s="31"/>
      <c r="T28" s="111"/>
      <c r="U28" s="5"/>
      <c r="V28" s="27"/>
      <c r="W28" s="15"/>
      <c r="X28" s="2"/>
      <c r="Y28" s="2"/>
      <c r="Z28" s="2"/>
      <c r="AA28" s="2"/>
      <c r="AB28" s="2"/>
      <c r="AC28" s="2"/>
      <c r="AD28" s="2"/>
      <c r="AE28" s="2"/>
      <c r="AF28" s="164">
        <f t="shared" si="0"/>
        <v>0</v>
      </c>
      <c r="AG28" s="163">
        <f t="shared" si="1"/>
        <v>0</v>
      </c>
    </row>
    <row r="29" spans="1:33" s="34" customFormat="1" ht="22.9" customHeight="1" outlineLevel="1" x14ac:dyDescent="0.25">
      <c r="A29" s="140">
        <v>1</v>
      </c>
      <c r="B29" s="139" t="str">
        <f>'ORC OUR'!$B$633</f>
        <v>PONTE NA ESTACA 33 - RUA IMACULADA CONCEIÇÃO</v>
      </c>
      <c r="C29" s="174">
        <f ca="1">'ORC OUR'!$J$633</f>
        <v>1498935.2900000003</v>
      </c>
      <c r="D29" s="270">
        <v>4</v>
      </c>
      <c r="E29" s="271"/>
      <c r="F29" s="271"/>
      <c r="G29" s="265"/>
      <c r="H29" s="265"/>
      <c r="I29" s="265"/>
      <c r="J29" s="265"/>
      <c r="K29" s="271"/>
      <c r="L29" s="271"/>
      <c r="M29" s="271"/>
      <c r="N29" s="271"/>
      <c r="O29" s="271"/>
      <c r="P29" s="596"/>
      <c r="Q29" s="5"/>
      <c r="R29" s="5"/>
      <c r="S29" s="17"/>
      <c r="T29" s="111"/>
      <c r="U29" s="5"/>
      <c r="V29" s="26"/>
      <c r="W29" s="6"/>
      <c r="X29" s="5"/>
      <c r="Y29" s="5"/>
      <c r="Z29" s="5"/>
      <c r="AA29" s="5"/>
      <c r="AB29" s="5"/>
      <c r="AC29" s="5"/>
      <c r="AD29" s="5"/>
      <c r="AE29" s="5"/>
      <c r="AF29" s="164">
        <f t="shared" si="0"/>
        <v>0</v>
      </c>
      <c r="AG29" s="163">
        <f t="shared" ca="1" si="1"/>
        <v>-1498935.2900000003</v>
      </c>
    </row>
    <row r="30" spans="1:33" s="34" customFormat="1" ht="22.9" customHeight="1" outlineLevel="1" x14ac:dyDescent="0.25">
      <c r="A30" s="140">
        <v>2</v>
      </c>
      <c r="B30" s="139" t="str">
        <f>'ORC OUR'!$B$714</f>
        <v>PONTE NA ESTACA 61 - RUA WALTER RODRIGUES MOURÃO</v>
      </c>
      <c r="C30" s="174">
        <f ca="1">'ORC OUR'!$J$714</f>
        <v>1172217.5999999999</v>
      </c>
      <c r="D30" s="270">
        <v>4</v>
      </c>
      <c r="E30" s="265"/>
      <c r="F30" s="265"/>
      <c r="G30" s="265"/>
      <c r="H30" s="265"/>
      <c r="I30" s="271"/>
      <c r="J30" s="271"/>
      <c r="K30" s="271"/>
      <c r="L30" s="271"/>
      <c r="M30" s="271"/>
      <c r="N30" s="271"/>
      <c r="O30" s="271"/>
      <c r="P30" s="596"/>
      <c r="Q30" s="5"/>
      <c r="R30" s="5"/>
      <c r="S30" s="17"/>
      <c r="T30" s="111"/>
      <c r="U30" s="5"/>
      <c r="V30" s="26"/>
      <c r="W30" s="6"/>
      <c r="X30" s="5"/>
      <c r="Y30" s="5"/>
      <c r="Z30" s="5"/>
      <c r="AA30" s="5"/>
      <c r="AB30" s="5"/>
      <c r="AC30" s="5"/>
      <c r="AD30" s="5"/>
      <c r="AE30" s="5"/>
      <c r="AF30" s="164">
        <f t="shared" si="0"/>
        <v>0</v>
      </c>
      <c r="AG30" s="163">
        <f t="shared" ca="1" si="1"/>
        <v>-1172217.5999999999</v>
      </c>
    </row>
    <row r="31" spans="1:33" s="34" customFormat="1" ht="22.9" customHeight="1" outlineLevel="1" x14ac:dyDescent="0.25">
      <c r="A31" s="140">
        <v>3</v>
      </c>
      <c r="B31" s="139" t="str">
        <f>'ORC OUR'!$B$795</f>
        <v>PONTE NA ESTACA 100 - RUA CAP. JOSÉ SABINO SAMPAIO</v>
      </c>
      <c r="C31" s="174">
        <f ca="1">'ORC OUR'!$J$795</f>
        <v>1273484.1600000001</v>
      </c>
      <c r="D31" s="270">
        <v>4</v>
      </c>
      <c r="E31" s="271"/>
      <c r="F31" s="271"/>
      <c r="G31" s="271"/>
      <c r="H31" s="271"/>
      <c r="I31" s="271"/>
      <c r="J31" s="271"/>
      <c r="K31" s="271"/>
      <c r="L31" s="271"/>
      <c r="M31" s="166"/>
      <c r="N31" s="166"/>
      <c r="O31" s="166"/>
      <c r="P31" s="572"/>
      <c r="Q31" s="5"/>
      <c r="R31" s="5"/>
      <c r="S31" s="17"/>
      <c r="T31" s="111"/>
      <c r="U31" s="5"/>
      <c r="V31" s="26"/>
      <c r="W31" s="6"/>
      <c r="X31" s="5"/>
      <c r="Y31" s="5"/>
      <c r="Z31" s="5"/>
      <c r="AA31" s="5"/>
      <c r="AB31" s="5"/>
      <c r="AC31" s="5"/>
      <c r="AD31" s="5"/>
      <c r="AE31" s="5"/>
      <c r="AF31" s="164">
        <f t="shared" si="0"/>
        <v>0</v>
      </c>
      <c r="AG31" s="163">
        <f t="shared" ca="1" si="1"/>
        <v>-1273484.1600000001</v>
      </c>
    </row>
    <row r="32" spans="1:33" s="34" customFormat="1" ht="22.9" customHeight="1" outlineLevel="1" x14ac:dyDescent="0.25">
      <c r="A32" s="140">
        <v>4</v>
      </c>
      <c r="B32" s="139" t="str">
        <f>'ORC OUR'!$B$876</f>
        <v xml:space="preserve"> REBAIXAMENTO DO CANAL NA OAE (ESTACA 51)</v>
      </c>
      <c r="C32" s="174">
        <f ca="1">'ORC OUR'!$J$876</f>
        <v>226147.4</v>
      </c>
      <c r="D32" s="270">
        <v>1</v>
      </c>
      <c r="E32" s="271"/>
      <c r="F32" s="271"/>
      <c r="G32" s="271"/>
      <c r="H32" s="271"/>
      <c r="I32" s="271"/>
      <c r="J32" s="271"/>
      <c r="K32" s="265"/>
      <c r="L32" s="271"/>
      <c r="M32" s="271"/>
      <c r="N32" s="271"/>
      <c r="O32" s="271"/>
      <c r="P32" s="596"/>
      <c r="Q32" s="5"/>
      <c r="R32" s="5"/>
      <c r="S32" s="17"/>
      <c r="T32" s="111"/>
      <c r="U32" s="5"/>
      <c r="V32" s="26"/>
      <c r="W32" s="6"/>
      <c r="X32" s="5"/>
      <c r="Y32" s="5"/>
      <c r="Z32" s="5"/>
      <c r="AA32" s="5"/>
      <c r="AB32" s="5"/>
      <c r="AC32" s="5"/>
      <c r="AD32" s="5"/>
      <c r="AE32" s="5"/>
      <c r="AF32" s="164">
        <f t="shared" si="0"/>
        <v>0</v>
      </c>
      <c r="AG32" s="163">
        <f t="shared" ca="1" si="1"/>
        <v>-226147.4</v>
      </c>
    </row>
    <row r="33" spans="1:33" s="34" customFormat="1" ht="22.9" customHeight="1" outlineLevel="1" x14ac:dyDescent="0.25">
      <c r="A33" s="140">
        <v>5</v>
      </c>
      <c r="B33" s="139" t="str">
        <f>'ORC OUR'!$B$887</f>
        <v xml:space="preserve"> REBAIXAMENTO DO CANAL NA OAE (ESTACA 82)</v>
      </c>
      <c r="C33" s="174">
        <f ca="1">'ORC OUR'!$J$887</f>
        <v>109864.12</v>
      </c>
      <c r="D33" s="270">
        <v>1</v>
      </c>
      <c r="E33" s="271"/>
      <c r="F33" s="271"/>
      <c r="G33" s="271"/>
      <c r="H33" s="271"/>
      <c r="I33" s="271"/>
      <c r="J33" s="271"/>
      <c r="K33" s="271"/>
      <c r="L33" s="271"/>
      <c r="M33" s="271"/>
      <c r="N33" s="166"/>
      <c r="O33" s="271"/>
      <c r="P33" s="596"/>
      <c r="Q33" s="5"/>
      <c r="R33" s="5"/>
      <c r="S33" s="17"/>
      <c r="T33" s="111"/>
      <c r="U33" s="5"/>
      <c r="V33" s="26"/>
      <c r="W33" s="6"/>
      <c r="X33" s="5"/>
      <c r="Y33" s="5"/>
      <c r="Z33" s="5"/>
      <c r="AA33" s="5"/>
      <c r="AB33" s="5"/>
      <c r="AC33" s="5"/>
      <c r="AD33" s="5"/>
      <c r="AE33" s="5"/>
      <c r="AF33" s="164">
        <f t="shared" si="0"/>
        <v>0</v>
      </c>
      <c r="AG33" s="163">
        <f t="shared" ca="1" si="1"/>
        <v>-109864.12</v>
      </c>
    </row>
    <row r="34" spans="1:33" s="34" customFormat="1" ht="22.9" customHeight="1" outlineLevel="1" x14ac:dyDescent="0.25">
      <c r="A34" s="140">
        <v>6</v>
      </c>
      <c r="B34" s="139" t="str">
        <f>'ORC OUR'!$B$898</f>
        <v xml:space="preserve"> REBAIXAMENTO DO CANAL NA OAE (ESTACA 86)</v>
      </c>
      <c r="C34" s="174">
        <f ca="1">'ORC OUR'!$J$898</f>
        <v>182969.36</v>
      </c>
      <c r="D34" s="270">
        <v>1</v>
      </c>
      <c r="E34" s="271"/>
      <c r="F34" s="271"/>
      <c r="G34" s="271"/>
      <c r="H34" s="271"/>
      <c r="I34" s="271"/>
      <c r="J34" s="271"/>
      <c r="K34" s="271"/>
      <c r="L34" s="271"/>
      <c r="M34" s="271"/>
      <c r="N34" s="271"/>
      <c r="O34" s="166"/>
      <c r="P34" s="596"/>
      <c r="Q34" s="5"/>
      <c r="R34" s="5"/>
      <c r="S34" s="17"/>
      <c r="T34" s="111"/>
      <c r="U34" s="5"/>
      <c r="V34" s="26"/>
      <c r="W34" s="6"/>
      <c r="X34" s="5"/>
      <c r="Y34" s="5"/>
      <c r="Z34" s="5"/>
      <c r="AA34" s="5"/>
      <c r="AB34" s="5"/>
      <c r="AC34" s="5"/>
      <c r="AD34" s="5"/>
      <c r="AE34" s="5"/>
      <c r="AF34" s="164">
        <f t="shared" si="0"/>
        <v>0</v>
      </c>
      <c r="AG34" s="163">
        <f t="shared" ca="1" si="1"/>
        <v>-182969.36</v>
      </c>
    </row>
    <row r="35" spans="1:33" s="34" customFormat="1" ht="22.9" customHeight="1" outlineLevel="1" thickBot="1" x14ac:dyDescent="0.3">
      <c r="A35" s="140">
        <v>7</v>
      </c>
      <c r="B35" s="139" t="str">
        <f>'ORC OUR'!$B$909</f>
        <v>PLACAS PARA APOIO DOS MÓDULOS PRÉ-MOLDADOS</v>
      </c>
      <c r="C35" s="174">
        <f ca="1">'ORC OUR'!$J$909</f>
        <v>229361.54</v>
      </c>
      <c r="D35" s="270">
        <v>3</v>
      </c>
      <c r="E35" s="271"/>
      <c r="F35" s="271"/>
      <c r="G35" s="271"/>
      <c r="H35" s="271"/>
      <c r="I35" s="271"/>
      <c r="J35" s="265"/>
      <c r="K35" s="271"/>
      <c r="L35" s="271"/>
      <c r="M35" s="265"/>
      <c r="N35" s="271"/>
      <c r="O35" s="271"/>
      <c r="P35" s="593"/>
      <c r="Q35" s="5"/>
      <c r="R35" s="5"/>
      <c r="S35" s="17"/>
      <c r="T35" s="111"/>
      <c r="U35" s="5"/>
      <c r="V35" s="26"/>
      <c r="W35" s="6"/>
      <c r="X35" s="5"/>
      <c r="Y35" s="5"/>
      <c r="Z35" s="5"/>
      <c r="AA35" s="5"/>
      <c r="AB35" s="5"/>
      <c r="AC35" s="5"/>
      <c r="AD35" s="5"/>
      <c r="AE35" s="5"/>
      <c r="AF35" s="164">
        <f t="shared" si="0"/>
        <v>0</v>
      </c>
      <c r="AG35" s="163">
        <f t="shared" ca="1" si="1"/>
        <v>-229361.54</v>
      </c>
    </row>
    <row r="36" spans="1:33" s="33" customFormat="1" ht="16.149999999999999" customHeight="1" thickBot="1" x14ac:dyDescent="0.3">
      <c r="A36" s="165" t="s">
        <v>18519</v>
      </c>
      <c r="B36" s="275" t="str">
        <f>'ORC OUR'!$B$916</f>
        <v>SUBSTITUIÇÃO DOS BUEIROS DE TRAVESSIA NA FOZ DO CÓRREGO CAPÃO DO PAIVA</v>
      </c>
      <c r="C36" s="172"/>
      <c r="D36" s="273"/>
      <c r="E36" s="32"/>
      <c r="F36" s="32"/>
      <c r="G36" s="32"/>
      <c r="H36" s="32"/>
      <c r="I36" s="32"/>
      <c r="J36" s="32"/>
      <c r="K36" s="32"/>
      <c r="L36" s="32"/>
      <c r="M36" s="32"/>
      <c r="N36" s="32"/>
      <c r="O36" s="32"/>
      <c r="P36" s="597"/>
      <c r="Q36" s="2"/>
      <c r="R36" s="2"/>
      <c r="S36" s="31"/>
      <c r="T36" s="111"/>
      <c r="U36" s="5"/>
      <c r="V36" s="27"/>
      <c r="W36" s="15"/>
      <c r="X36" s="2"/>
      <c r="Y36" s="2"/>
      <c r="Z36" s="2"/>
      <c r="AA36" s="2"/>
      <c r="AB36" s="2"/>
      <c r="AC36" s="2"/>
      <c r="AD36" s="2"/>
      <c r="AE36" s="2"/>
      <c r="AF36" s="164">
        <f t="shared" si="0"/>
        <v>0</v>
      </c>
      <c r="AG36" s="163">
        <f t="shared" si="1"/>
        <v>0</v>
      </c>
    </row>
    <row r="37" spans="1:33" s="34" customFormat="1" ht="33" customHeight="1" outlineLevel="1" thickBot="1" x14ac:dyDescent="0.3">
      <c r="A37" s="140">
        <v>1</v>
      </c>
      <c r="B37" s="139" t="str">
        <f>'ORC OUR'!$B$917</f>
        <v>BDCC CÓRREGO CAPÃO DO PAIVA - FOZ NO RIBEIRÃO DO OURO</v>
      </c>
      <c r="C37" s="174">
        <f ca="1">'ORC OUR'!$J$917</f>
        <v>1853625.72</v>
      </c>
      <c r="D37" s="270">
        <v>4</v>
      </c>
      <c r="E37" s="167"/>
      <c r="F37" s="167"/>
      <c r="G37" s="167"/>
      <c r="H37" s="167"/>
      <c r="I37" s="272"/>
      <c r="J37" s="272"/>
      <c r="K37" s="272"/>
      <c r="L37" s="272"/>
      <c r="M37" s="272"/>
      <c r="N37" s="272"/>
      <c r="O37" s="272"/>
      <c r="P37" s="598"/>
      <c r="Q37" s="5"/>
      <c r="R37" s="5"/>
      <c r="S37" s="17"/>
      <c r="T37" s="111"/>
      <c r="U37" s="5"/>
      <c r="V37" s="26"/>
      <c r="W37" s="6"/>
      <c r="X37" s="5"/>
      <c r="Y37" s="5"/>
      <c r="Z37" s="5"/>
      <c r="AA37" s="5"/>
      <c r="AB37" s="5"/>
      <c r="AC37" s="5"/>
      <c r="AD37" s="5"/>
      <c r="AE37" s="5"/>
      <c r="AF37" s="164">
        <f t="shared" si="0"/>
        <v>0</v>
      </c>
      <c r="AG37" s="163">
        <f t="shared" ca="1" si="1"/>
        <v>-1853625.72</v>
      </c>
    </row>
    <row r="38" spans="1:33" s="33" customFormat="1" ht="18.600000000000001" customHeight="1" thickBot="1" x14ac:dyDescent="0.3">
      <c r="A38" s="165" t="s">
        <v>18521</v>
      </c>
      <c r="B38" s="275" t="str">
        <f>'ORC OUR'!$B$991</f>
        <v>SUBSTITUIÇÃO DOS SIFÕES INVERTIDOS SOB O RIBEIRÃO DO OURO E ALTERAÇÃO DO TRECHO DO EMSSIÁRIO DE ESGOTO BRUTO MARGEM DIREITA</v>
      </c>
      <c r="C38" s="172"/>
      <c r="D38" s="273"/>
      <c r="E38" s="264"/>
      <c r="F38" s="264"/>
      <c r="G38" s="264"/>
      <c r="H38" s="264"/>
      <c r="I38" s="264"/>
      <c r="J38" s="264"/>
      <c r="K38" s="264"/>
      <c r="L38" s="264"/>
      <c r="M38" s="264"/>
      <c r="N38" s="264"/>
      <c r="O38" s="264"/>
      <c r="P38" s="592"/>
      <c r="Q38" s="2"/>
      <c r="R38" s="2"/>
      <c r="S38" s="31"/>
      <c r="T38" s="111"/>
      <c r="U38" s="5"/>
      <c r="V38" s="27"/>
      <c r="W38" s="15"/>
      <c r="X38" s="2"/>
      <c r="Y38" s="2"/>
      <c r="Z38" s="2"/>
      <c r="AA38" s="2"/>
      <c r="AB38" s="2"/>
      <c r="AC38" s="2"/>
      <c r="AD38" s="2"/>
      <c r="AE38" s="2"/>
      <c r="AF38" s="164">
        <f t="shared" si="0"/>
        <v>0</v>
      </c>
      <c r="AG38" s="163">
        <f t="shared" si="1"/>
        <v>0</v>
      </c>
    </row>
    <row r="39" spans="1:33" s="34" customFormat="1" ht="24.6" customHeight="1" outlineLevel="1" x14ac:dyDescent="0.25">
      <c r="A39" s="140">
        <v>1</v>
      </c>
      <c r="B39" s="139" t="str">
        <f>'ORC OUR'!$B$992</f>
        <v>SUBSTITUIÇÃO DO SIFÃO RODOVIÁRIA</v>
      </c>
      <c r="C39" s="174">
        <f ca="1">'ORC OUR'!$J$992</f>
        <v>1261611.9099999999</v>
      </c>
      <c r="D39" s="270">
        <v>3</v>
      </c>
      <c r="E39" s="267"/>
      <c r="F39" s="155"/>
      <c r="G39" s="155"/>
      <c r="H39" s="155"/>
      <c r="I39" s="155"/>
      <c r="J39" s="166"/>
      <c r="K39" s="166"/>
      <c r="L39" s="166"/>
      <c r="M39" s="155"/>
      <c r="N39" s="155"/>
      <c r="O39" s="267"/>
      <c r="P39" s="595"/>
      <c r="Q39" s="5"/>
      <c r="R39" s="5"/>
      <c r="S39" s="17"/>
      <c r="T39" s="111"/>
      <c r="U39" s="5"/>
      <c r="V39" s="26"/>
      <c r="W39" s="6"/>
      <c r="X39" s="5"/>
      <c r="Y39" s="5"/>
      <c r="Z39" s="5"/>
      <c r="AA39" s="5"/>
      <c r="AB39" s="5"/>
      <c r="AC39" s="5"/>
      <c r="AD39" s="5"/>
      <c r="AE39" s="5"/>
      <c r="AF39" s="164">
        <f t="shared" si="0"/>
        <v>0</v>
      </c>
      <c r="AG39" s="163">
        <f t="shared" ca="1" si="1"/>
        <v>-1261611.9099999999</v>
      </c>
    </row>
    <row r="40" spans="1:33" s="34" customFormat="1" ht="25.9" customHeight="1" outlineLevel="1" x14ac:dyDescent="0.25">
      <c r="A40" s="140">
        <v>2</v>
      </c>
      <c r="B40" s="139" t="str">
        <f>'ORC OUR'!$B$1058</f>
        <v>SUBSTITUIÇÃO DO SIFÃO TAMOIO</v>
      </c>
      <c r="C40" s="174">
        <f ca="1">'ORC OUR'!$J$1058</f>
        <v>191660.96</v>
      </c>
      <c r="D40" s="270">
        <v>2</v>
      </c>
      <c r="E40" s="278"/>
      <c r="F40" s="279"/>
      <c r="G40" s="279"/>
      <c r="H40" s="166"/>
      <c r="I40" s="166"/>
      <c r="J40" s="279"/>
      <c r="K40" s="278"/>
      <c r="L40" s="279"/>
      <c r="M40" s="279"/>
      <c r="N40" s="279"/>
      <c r="O40" s="278"/>
      <c r="P40" s="599"/>
      <c r="Q40" s="5"/>
      <c r="R40" s="5"/>
      <c r="S40" s="17"/>
      <c r="T40" s="111"/>
      <c r="U40" s="5"/>
      <c r="V40" s="26"/>
      <c r="W40" s="6"/>
      <c r="X40" s="5"/>
      <c r="Y40" s="5"/>
      <c r="Z40" s="5"/>
      <c r="AA40" s="5"/>
      <c r="AB40" s="5"/>
      <c r="AC40" s="5"/>
      <c r="AD40" s="5"/>
      <c r="AE40" s="5"/>
      <c r="AF40" s="164">
        <f t="shared" si="0"/>
        <v>0</v>
      </c>
      <c r="AG40" s="163">
        <f t="shared" ca="1" si="1"/>
        <v>-191660.96</v>
      </c>
    </row>
    <row r="41" spans="1:33" s="34" customFormat="1" ht="36.75" outlineLevel="1" thickBot="1" x14ac:dyDescent="0.3">
      <c r="A41" s="177">
        <v>3</v>
      </c>
      <c r="B41" s="141" t="str">
        <f>'ORC OUR'!$B$1106</f>
        <v>NOVO TRECHO DO EMISSÁRIO MARGEM DIREITA DO RIBEIRÃO DO OURO EXECUTADO POR MÉTODO NÃO DESTRUTIVEL - MND (TUNNEL LINER)</v>
      </c>
      <c r="C41" s="173">
        <f ca="1">'ORC OUR'!$J$1106</f>
        <v>1313285.2199999997</v>
      </c>
      <c r="D41" s="178">
        <v>4</v>
      </c>
      <c r="E41" s="278"/>
      <c r="F41" s="278"/>
      <c r="G41" s="278"/>
      <c r="H41" s="278"/>
      <c r="I41" s="278"/>
      <c r="J41" s="278"/>
      <c r="K41" s="166"/>
      <c r="L41" s="166"/>
      <c r="M41" s="266"/>
      <c r="N41" s="266"/>
      <c r="O41" s="267"/>
      <c r="P41" s="17"/>
      <c r="Q41" s="5"/>
      <c r="R41" s="5"/>
      <c r="S41" s="17"/>
      <c r="T41" s="111"/>
      <c r="U41" s="5"/>
      <c r="V41" s="26"/>
      <c r="W41" s="6"/>
      <c r="X41" s="5"/>
      <c r="Y41" s="5"/>
      <c r="Z41" s="5"/>
      <c r="AA41" s="5"/>
      <c r="AB41" s="5"/>
      <c r="AC41" s="5"/>
      <c r="AD41" s="5"/>
      <c r="AE41" s="5"/>
      <c r="AF41" s="164">
        <f t="shared" si="0"/>
        <v>0</v>
      </c>
      <c r="AG41" s="163">
        <f t="shared" ca="1" si="1"/>
        <v>-1313285.2199999997</v>
      </c>
    </row>
    <row r="42" spans="1:33" ht="21.6" customHeight="1" x14ac:dyDescent="0.2">
      <c r="A42" s="100"/>
      <c r="B42" s="101"/>
      <c r="C42" s="103"/>
      <c r="D42" s="103"/>
      <c r="E42" s="104"/>
      <c r="F42" s="104"/>
      <c r="G42" s="104"/>
      <c r="H42" s="104"/>
      <c r="I42" s="104"/>
      <c r="J42" s="104"/>
      <c r="K42" s="104"/>
      <c r="L42" s="104"/>
      <c r="M42" s="104"/>
      <c r="N42" s="104"/>
      <c r="O42" s="104"/>
      <c r="P42" s="107"/>
      <c r="Q42" s="105"/>
      <c r="R42" s="106"/>
      <c r="S42" s="107"/>
      <c r="T42" s="111"/>
      <c r="U42" s="5"/>
    </row>
    <row r="43" spans="1:33" ht="21.6" customHeight="1" x14ac:dyDescent="0.25">
      <c r="A43" s="41"/>
      <c r="B43" s="19"/>
      <c r="E43" s="127"/>
      <c r="F43" s="127"/>
      <c r="G43" s="127"/>
      <c r="H43" s="127"/>
      <c r="I43" s="127"/>
      <c r="J43" s="127"/>
      <c r="K43" s="127"/>
      <c r="L43" s="127"/>
      <c r="M43" s="127"/>
      <c r="N43" s="127"/>
      <c r="O43" s="127"/>
      <c r="P43" s="91"/>
      <c r="Q43" s="128"/>
      <c r="R43" s="129"/>
      <c r="S43" s="91"/>
      <c r="T43" s="111"/>
      <c r="U43" s="5"/>
      <c r="V43" s="24"/>
      <c r="W43" s="44"/>
      <c r="X43" s="44"/>
      <c r="Y43" s="45"/>
      <c r="Z43" s="45"/>
    </row>
    <row r="44" spans="1:33" x14ac:dyDescent="0.25">
      <c r="A44" s="41"/>
      <c r="B44" s="33" t="str">
        <f>'ORC OUR'!B1133</f>
        <v>PREFEITURA MUNICIPAL DE ARARAQUARA</v>
      </c>
      <c r="E44" s="48"/>
      <c r="F44" s="48"/>
      <c r="G44" s="48"/>
      <c r="H44" s="48"/>
      <c r="I44" s="48"/>
      <c r="J44" s="48"/>
      <c r="K44" s="48"/>
      <c r="L44" s="181" t="str">
        <f>'ORC OUR'!H1134</f>
        <v>ENG Consultoria e Projetos Ltda.</v>
      </c>
      <c r="M44" s="48"/>
      <c r="N44" s="48"/>
      <c r="O44" s="48"/>
      <c r="P44" s="591"/>
      <c r="Q44" s="50"/>
      <c r="R44" s="129"/>
      <c r="S44" s="91"/>
      <c r="T44" s="111"/>
      <c r="U44" s="5"/>
      <c r="V44" s="49"/>
      <c r="W44" s="48"/>
      <c r="Y44" s="50"/>
      <c r="Z44" s="50"/>
    </row>
    <row r="45" spans="1:33" x14ac:dyDescent="0.25">
      <c r="A45" s="41"/>
      <c r="E45" s="127"/>
      <c r="F45" s="127"/>
      <c r="G45" s="127"/>
      <c r="H45" s="127"/>
      <c r="I45" s="127"/>
      <c r="J45" s="127"/>
      <c r="K45" s="127"/>
      <c r="L45" s="183" t="str">
        <f>'ORC OUR'!H1135</f>
        <v>Pedro Ivo de Almeida Santos</v>
      </c>
      <c r="M45" s="127"/>
      <c r="N45" s="127"/>
      <c r="O45" s="127"/>
      <c r="P45" s="91"/>
      <c r="Q45" s="128"/>
      <c r="R45" s="129"/>
      <c r="S45" s="91"/>
      <c r="T45" s="111"/>
      <c r="U45" s="5"/>
      <c r="V45" s="51"/>
      <c r="W45" s="44"/>
      <c r="Y45" s="45"/>
      <c r="Z45" s="46"/>
    </row>
    <row r="46" spans="1:33" ht="12.75" thickBot="1" x14ac:dyDescent="0.3">
      <c r="A46" s="52"/>
      <c r="B46" s="20"/>
      <c r="C46" s="54"/>
      <c r="D46" s="54"/>
      <c r="E46" s="55"/>
      <c r="F46" s="55"/>
      <c r="G46" s="55"/>
      <c r="H46" s="55"/>
      <c r="I46" s="55"/>
      <c r="J46" s="55"/>
      <c r="K46" s="55"/>
      <c r="L46" s="182" t="str">
        <f>'ORC OUR'!H1136</f>
        <v xml:space="preserve">CREA: 5061115668     ART: 2620240873533
</v>
      </c>
      <c r="M46" s="55"/>
      <c r="N46" s="55"/>
      <c r="O46" s="55"/>
      <c r="P46" s="108"/>
      <c r="Q46" s="56"/>
      <c r="R46" s="57"/>
      <c r="S46" s="108"/>
      <c r="T46" s="111"/>
      <c r="U46" s="5"/>
      <c r="V46" s="124"/>
      <c r="W46" s="44"/>
      <c r="Y46" s="45"/>
      <c r="Z46" s="46"/>
    </row>
    <row r="47" spans="1:33" x14ac:dyDescent="0.2">
      <c r="T47" s="111"/>
      <c r="U47" s="5"/>
    </row>
    <row r="48" spans="1:33" x14ac:dyDescent="0.2">
      <c r="T48" s="111"/>
      <c r="U48" s="5"/>
    </row>
    <row r="49" spans="2:33" x14ac:dyDescent="0.2">
      <c r="T49" s="111"/>
      <c r="U49" s="5"/>
    </row>
    <row r="50" spans="2:33" x14ac:dyDescent="0.2">
      <c r="T50" s="111"/>
      <c r="U50" s="5"/>
    </row>
    <row r="51" spans="2:33" x14ac:dyDescent="0.2">
      <c r="T51" s="111"/>
      <c r="U51" s="5"/>
    </row>
    <row r="52" spans="2:33" x14ac:dyDescent="0.2">
      <c r="T52" s="111"/>
      <c r="U52" s="5"/>
    </row>
    <row r="53" spans="2:33" x14ac:dyDescent="0.2">
      <c r="T53" s="111"/>
      <c r="U53" s="5"/>
    </row>
    <row r="54" spans="2:33" x14ac:dyDescent="0.2">
      <c r="T54" s="111"/>
      <c r="U54" s="5"/>
    </row>
    <row r="55" spans="2:33" x14ac:dyDescent="0.2">
      <c r="T55" s="111"/>
      <c r="U55" s="5"/>
    </row>
    <row r="56" spans="2:33" s="21" customFormat="1" x14ac:dyDescent="0.2">
      <c r="B56" s="18"/>
      <c r="C56" s="43"/>
      <c r="D56" s="43"/>
      <c r="E56" s="44"/>
      <c r="F56" s="44"/>
      <c r="G56" s="44"/>
      <c r="H56" s="44"/>
      <c r="I56" s="44"/>
      <c r="J56" s="44"/>
      <c r="K56" s="44"/>
      <c r="L56" s="44"/>
      <c r="M56" s="44"/>
      <c r="N56" s="44"/>
      <c r="O56" s="44"/>
      <c r="P56" s="44"/>
      <c r="Q56" s="45"/>
      <c r="R56" s="46"/>
      <c r="S56" s="44"/>
      <c r="T56" s="111"/>
      <c r="U56" s="5"/>
      <c r="W56" s="47"/>
      <c r="X56" s="18"/>
      <c r="Y56" s="18"/>
      <c r="Z56" s="18"/>
      <c r="AA56" s="18"/>
      <c r="AB56" s="18"/>
      <c r="AC56" s="18"/>
      <c r="AD56" s="18"/>
      <c r="AE56" s="18"/>
      <c r="AF56" s="18"/>
      <c r="AG56" s="18"/>
    </row>
    <row r="57" spans="2:33" s="21" customFormat="1" x14ac:dyDescent="0.2">
      <c r="B57" s="18"/>
      <c r="C57" s="43"/>
      <c r="D57" s="43"/>
      <c r="E57" s="44"/>
      <c r="F57" s="44"/>
      <c r="G57" s="44"/>
      <c r="H57" s="44"/>
      <c r="I57" s="44"/>
      <c r="J57" s="44"/>
      <c r="K57" s="44"/>
      <c r="L57" s="44"/>
      <c r="M57" s="44"/>
      <c r="N57" s="44"/>
      <c r="O57" s="44"/>
      <c r="P57" s="44"/>
      <c r="Q57" s="45"/>
      <c r="R57" s="46"/>
      <c r="S57" s="44"/>
      <c r="T57" s="111"/>
      <c r="U57" s="5"/>
      <c r="W57" s="47"/>
      <c r="X57" s="18"/>
      <c r="Y57" s="18"/>
      <c r="Z57" s="18"/>
      <c r="AA57" s="18"/>
      <c r="AB57" s="18"/>
      <c r="AC57" s="18"/>
      <c r="AD57" s="18"/>
      <c r="AE57" s="18"/>
      <c r="AF57" s="18"/>
      <c r="AG57" s="18"/>
    </row>
    <row r="58" spans="2:33" s="21" customFormat="1" x14ac:dyDescent="0.2">
      <c r="B58" s="18"/>
      <c r="C58" s="43"/>
      <c r="D58" s="43"/>
      <c r="E58" s="44"/>
      <c r="F58" s="44"/>
      <c r="G58" s="44"/>
      <c r="H58" s="44"/>
      <c r="I58" s="44"/>
      <c r="J58" s="44"/>
      <c r="K58" s="44"/>
      <c r="L58" s="44"/>
      <c r="M58" s="44"/>
      <c r="N58" s="44"/>
      <c r="O58" s="44"/>
      <c r="P58" s="44"/>
      <c r="Q58" s="45"/>
      <c r="R58" s="46"/>
      <c r="S58" s="44"/>
      <c r="T58" s="111"/>
      <c r="U58" s="5"/>
      <c r="W58" s="47"/>
      <c r="X58" s="18"/>
      <c r="Y58" s="18"/>
      <c r="Z58" s="18"/>
      <c r="AA58" s="18"/>
      <c r="AB58" s="18"/>
      <c r="AC58" s="18"/>
      <c r="AD58" s="18"/>
      <c r="AE58" s="18"/>
      <c r="AF58" s="18"/>
      <c r="AG58" s="18"/>
    </row>
    <row r="59" spans="2:33" s="21" customFormat="1" x14ac:dyDescent="0.2">
      <c r="B59" s="18"/>
      <c r="C59" s="43"/>
      <c r="D59" s="43"/>
      <c r="E59" s="44"/>
      <c r="F59" s="44"/>
      <c r="G59" s="44"/>
      <c r="H59" s="44"/>
      <c r="I59" s="44"/>
      <c r="J59" s="44"/>
      <c r="K59" s="44"/>
      <c r="L59" s="44"/>
      <c r="M59" s="44"/>
      <c r="N59" s="44"/>
      <c r="O59" s="44"/>
      <c r="P59" s="44"/>
      <c r="Q59" s="45"/>
      <c r="R59" s="46"/>
      <c r="S59" s="44"/>
      <c r="T59" s="111"/>
      <c r="U59" s="5"/>
      <c r="W59" s="47"/>
      <c r="X59" s="18"/>
      <c r="Y59" s="18"/>
      <c r="Z59" s="18"/>
      <c r="AA59" s="18"/>
      <c r="AB59" s="18"/>
      <c r="AC59" s="18"/>
      <c r="AD59" s="18"/>
      <c r="AE59" s="18"/>
      <c r="AF59" s="18"/>
      <c r="AG59" s="18"/>
    </row>
    <row r="60" spans="2:33" s="21" customFormat="1" x14ac:dyDescent="0.2">
      <c r="B60" s="18"/>
      <c r="C60" s="43"/>
      <c r="D60" s="43"/>
      <c r="E60" s="44"/>
      <c r="F60" s="44"/>
      <c r="G60" s="44"/>
      <c r="H60" s="44"/>
      <c r="I60" s="44"/>
      <c r="J60" s="44"/>
      <c r="K60" s="44"/>
      <c r="L60" s="44"/>
      <c r="M60" s="44"/>
      <c r="N60" s="44"/>
      <c r="O60" s="44"/>
      <c r="P60" s="44"/>
      <c r="Q60" s="45"/>
      <c r="R60" s="46"/>
      <c r="S60" s="44"/>
      <c r="T60" s="111"/>
      <c r="U60" s="5"/>
      <c r="W60" s="47"/>
      <c r="X60" s="18"/>
      <c r="Y60" s="18"/>
      <c r="Z60" s="18"/>
      <c r="AA60" s="18"/>
      <c r="AB60" s="18"/>
      <c r="AC60" s="18"/>
      <c r="AD60" s="18"/>
      <c r="AE60" s="18"/>
      <c r="AF60" s="18"/>
      <c r="AG60" s="18"/>
    </row>
    <row r="61" spans="2:33" s="21" customFormat="1" x14ac:dyDescent="0.2">
      <c r="B61" s="18"/>
      <c r="C61" s="43"/>
      <c r="D61" s="43"/>
      <c r="E61" s="44"/>
      <c r="F61" s="44"/>
      <c r="G61" s="44"/>
      <c r="H61" s="44"/>
      <c r="I61" s="44"/>
      <c r="J61" s="44"/>
      <c r="K61" s="44"/>
      <c r="L61" s="44"/>
      <c r="M61" s="44"/>
      <c r="N61" s="44"/>
      <c r="O61" s="44"/>
      <c r="P61" s="44"/>
      <c r="Q61" s="45"/>
      <c r="R61" s="46"/>
      <c r="S61" s="44"/>
      <c r="T61" s="111"/>
      <c r="U61" s="5"/>
      <c r="W61" s="47"/>
      <c r="X61" s="18"/>
      <c r="Y61" s="18"/>
      <c r="Z61" s="18"/>
      <c r="AA61" s="18"/>
      <c r="AB61" s="18"/>
      <c r="AC61" s="18"/>
      <c r="AD61" s="18"/>
      <c r="AE61" s="18"/>
      <c r="AF61" s="18"/>
      <c r="AG61" s="18"/>
    </row>
    <row r="62" spans="2:33" s="21" customFormat="1" x14ac:dyDescent="0.2">
      <c r="B62" s="18"/>
      <c r="C62" s="43"/>
      <c r="D62" s="43"/>
      <c r="E62" s="44"/>
      <c r="F62" s="44"/>
      <c r="G62" s="44"/>
      <c r="H62" s="44"/>
      <c r="I62" s="44"/>
      <c r="J62" s="44"/>
      <c r="K62" s="44"/>
      <c r="L62" s="44"/>
      <c r="M62" s="44"/>
      <c r="N62" s="44"/>
      <c r="O62" s="44"/>
      <c r="P62" s="44"/>
      <c r="Q62" s="45"/>
      <c r="R62" s="46"/>
      <c r="S62" s="44"/>
      <c r="T62" s="111"/>
      <c r="U62" s="5"/>
      <c r="W62" s="47"/>
      <c r="X62" s="18"/>
      <c r="Y62" s="18"/>
      <c r="Z62" s="18"/>
      <c r="AA62" s="18"/>
      <c r="AB62" s="18"/>
      <c r="AC62" s="18"/>
      <c r="AD62" s="18"/>
      <c r="AE62" s="18"/>
      <c r="AF62" s="18"/>
      <c r="AG62" s="18"/>
    </row>
    <row r="63" spans="2:33" s="21" customFormat="1" x14ac:dyDescent="0.2">
      <c r="B63" s="18"/>
      <c r="C63" s="43"/>
      <c r="D63" s="43"/>
      <c r="E63" s="44"/>
      <c r="F63" s="44"/>
      <c r="G63" s="44"/>
      <c r="H63" s="44"/>
      <c r="I63" s="44"/>
      <c r="J63" s="44"/>
      <c r="K63" s="44"/>
      <c r="L63" s="44"/>
      <c r="M63" s="44"/>
      <c r="N63" s="44"/>
      <c r="O63" s="44"/>
      <c r="P63" s="44"/>
      <c r="Q63" s="45"/>
      <c r="R63" s="46"/>
      <c r="S63" s="44"/>
      <c r="T63" s="111"/>
      <c r="U63" s="5"/>
      <c r="W63" s="47"/>
      <c r="X63" s="18"/>
      <c r="Y63" s="18"/>
      <c r="Z63" s="18"/>
      <c r="AA63" s="18"/>
      <c r="AB63" s="18"/>
      <c r="AC63" s="18"/>
      <c r="AD63" s="18"/>
      <c r="AE63" s="18"/>
      <c r="AF63" s="18"/>
      <c r="AG63" s="18"/>
    </row>
    <row r="64" spans="2:33" s="21" customFormat="1" x14ac:dyDescent="0.2">
      <c r="B64" s="18"/>
      <c r="C64" s="43"/>
      <c r="D64" s="43"/>
      <c r="E64" s="44"/>
      <c r="F64" s="44"/>
      <c r="G64" s="44"/>
      <c r="H64" s="44"/>
      <c r="I64" s="44"/>
      <c r="J64" s="44"/>
      <c r="K64" s="44"/>
      <c r="L64" s="44"/>
      <c r="M64" s="44"/>
      <c r="N64" s="44"/>
      <c r="O64" s="44"/>
      <c r="P64" s="44"/>
      <c r="Q64" s="45"/>
      <c r="R64" s="46"/>
      <c r="S64" s="44"/>
      <c r="T64" s="111"/>
      <c r="U64" s="5"/>
      <c r="W64" s="47"/>
      <c r="X64" s="18"/>
      <c r="Y64" s="18"/>
      <c r="Z64" s="18"/>
      <c r="AA64" s="18"/>
      <c r="AB64" s="18"/>
      <c r="AC64" s="18"/>
      <c r="AD64" s="18"/>
      <c r="AE64" s="18"/>
      <c r="AF64" s="18"/>
      <c r="AG64" s="18"/>
    </row>
    <row r="65" spans="2:33" s="21" customFormat="1" x14ac:dyDescent="0.2">
      <c r="B65" s="18"/>
      <c r="C65" s="43"/>
      <c r="D65" s="43"/>
      <c r="E65" s="44"/>
      <c r="F65" s="44"/>
      <c r="G65" s="44"/>
      <c r="H65" s="44"/>
      <c r="I65" s="44"/>
      <c r="J65" s="44"/>
      <c r="K65" s="44"/>
      <c r="L65" s="44"/>
      <c r="M65" s="44"/>
      <c r="N65" s="44"/>
      <c r="O65" s="44"/>
      <c r="P65" s="44"/>
      <c r="Q65" s="45"/>
      <c r="R65" s="46"/>
      <c r="S65" s="44"/>
      <c r="T65" s="111"/>
      <c r="U65" s="5"/>
      <c r="W65" s="47"/>
      <c r="X65" s="18"/>
      <c r="Y65" s="18"/>
      <c r="Z65" s="18"/>
      <c r="AA65" s="18"/>
      <c r="AB65" s="18"/>
      <c r="AC65" s="18"/>
      <c r="AD65" s="18"/>
      <c r="AE65" s="18"/>
      <c r="AF65" s="18"/>
      <c r="AG65" s="18"/>
    </row>
    <row r="66" spans="2:33" s="21" customFormat="1" x14ac:dyDescent="0.2">
      <c r="B66" s="18"/>
      <c r="C66" s="43"/>
      <c r="D66" s="43"/>
      <c r="E66" s="44"/>
      <c r="F66" s="44"/>
      <c r="G66" s="44"/>
      <c r="H66" s="44"/>
      <c r="I66" s="44"/>
      <c r="J66" s="44"/>
      <c r="K66" s="44"/>
      <c r="L66" s="44"/>
      <c r="M66" s="44"/>
      <c r="N66" s="44"/>
      <c r="O66" s="44"/>
      <c r="P66" s="44"/>
      <c r="Q66" s="45"/>
      <c r="R66" s="46"/>
      <c r="S66" s="44"/>
      <c r="T66" s="111"/>
      <c r="U66" s="5"/>
      <c r="W66" s="47"/>
      <c r="X66" s="18"/>
      <c r="Y66" s="18"/>
      <c r="Z66" s="18"/>
      <c r="AA66" s="18"/>
      <c r="AB66" s="18"/>
      <c r="AC66" s="18"/>
      <c r="AD66" s="18"/>
      <c r="AE66" s="18"/>
      <c r="AF66" s="18"/>
      <c r="AG66" s="18"/>
    </row>
    <row r="67" spans="2:33" s="21" customFormat="1" x14ac:dyDescent="0.2">
      <c r="B67" s="18"/>
      <c r="C67" s="43"/>
      <c r="D67" s="43"/>
      <c r="E67" s="44"/>
      <c r="F67" s="44"/>
      <c r="G67" s="44"/>
      <c r="H67" s="44"/>
      <c r="I67" s="44"/>
      <c r="J67" s="44"/>
      <c r="K67" s="44"/>
      <c r="L67" s="44"/>
      <c r="M67" s="44"/>
      <c r="N67" s="44"/>
      <c r="O67" s="44"/>
      <c r="P67" s="44"/>
      <c r="Q67" s="45"/>
      <c r="R67" s="46"/>
      <c r="S67" s="44"/>
      <c r="T67" s="111"/>
      <c r="U67" s="5"/>
      <c r="W67" s="47"/>
      <c r="X67" s="18"/>
      <c r="Y67" s="18"/>
      <c r="Z67" s="18"/>
      <c r="AA67" s="18"/>
      <c r="AB67" s="18"/>
      <c r="AC67" s="18"/>
      <c r="AD67" s="18"/>
      <c r="AE67" s="18"/>
      <c r="AF67" s="18"/>
      <c r="AG67" s="18"/>
    </row>
    <row r="68" spans="2:33" s="21" customFormat="1" x14ac:dyDescent="0.2">
      <c r="B68" s="18"/>
      <c r="C68" s="43"/>
      <c r="D68" s="43"/>
      <c r="E68" s="44"/>
      <c r="F68" s="44"/>
      <c r="G68" s="44"/>
      <c r="H68" s="44"/>
      <c r="I68" s="44"/>
      <c r="J68" s="44"/>
      <c r="K68" s="44"/>
      <c r="L68" s="44"/>
      <c r="M68" s="44"/>
      <c r="N68" s="44"/>
      <c r="O68" s="44"/>
      <c r="P68" s="44"/>
      <c r="Q68" s="45"/>
      <c r="R68" s="46"/>
      <c r="S68" s="44"/>
      <c r="T68" s="111"/>
      <c r="U68" s="5"/>
      <c r="W68" s="47"/>
      <c r="X68" s="18"/>
      <c r="Y68" s="18"/>
      <c r="Z68" s="18"/>
      <c r="AA68" s="18"/>
      <c r="AB68" s="18"/>
      <c r="AC68" s="18"/>
      <c r="AD68" s="18"/>
      <c r="AE68" s="18"/>
      <c r="AF68" s="18"/>
      <c r="AG68" s="18"/>
    </row>
    <row r="69" spans="2:33" s="21" customFormat="1" x14ac:dyDescent="0.2">
      <c r="B69" s="18"/>
      <c r="C69" s="43"/>
      <c r="D69" s="43"/>
      <c r="E69" s="44"/>
      <c r="F69" s="44"/>
      <c r="G69" s="44"/>
      <c r="H69" s="44"/>
      <c r="I69" s="44"/>
      <c r="J69" s="44"/>
      <c r="K69" s="44"/>
      <c r="L69" s="44"/>
      <c r="M69" s="44"/>
      <c r="N69" s="44"/>
      <c r="O69" s="44"/>
      <c r="P69" s="44"/>
      <c r="Q69" s="45"/>
      <c r="R69" s="46"/>
      <c r="S69" s="44"/>
      <c r="T69" s="111"/>
      <c r="U69" s="5"/>
      <c r="W69" s="47"/>
      <c r="X69" s="18"/>
      <c r="Y69" s="18"/>
      <c r="Z69" s="18"/>
      <c r="AA69" s="18"/>
      <c r="AB69" s="18"/>
      <c r="AC69" s="18"/>
      <c r="AD69" s="18"/>
      <c r="AE69" s="18"/>
      <c r="AF69" s="18"/>
      <c r="AG69" s="18"/>
    </row>
    <row r="70" spans="2:33" s="21" customFormat="1" x14ac:dyDescent="0.2">
      <c r="B70" s="18"/>
      <c r="C70" s="43"/>
      <c r="D70" s="43"/>
      <c r="E70" s="44"/>
      <c r="F70" s="44"/>
      <c r="G70" s="44"/>
      <c r="H70" s="44"/>
      <c r="I70" s="44"/>
      <c r="J70" s="44"/>
      <c r="K70" s="44"/>
      <c r="L70" s="44"/>
      <c r="M70" s="44"/>
      <c r="N70" s="44"/>
      <c r="O70" s="44"/>
      <c r="P70" s="44"/>
      <c r="Q70" s="45"/>
      <c r="R70" s="46"/>
      <c r="S70" s="44"/>
      <c r="T70" s="111"/>
      <c r="U70" s="5"/>
      <c r="W70" s="47"/>
      <c r="X70" s="18"/>
      <c r="Y70" s="18"/>
      <c r="Z70" s="18"/>
      <c r="AA70" s="18"/>
      <c r="AB70" s="18"/>
      <c r="AC70" s="18"/>
      <c r="AD70" s="18"/>
      <c r="AE70" s="18"/>
      <c r="AF70" s="18"/>
      <c r="AG70" s="18"/>
    </row>
    <row r="71" spans="2:33" s="21" customFormat="1" x14ac:dyDescent="0.2">
      <c r="B71" s="18"/>
      <c r="C71" s="43"/>
      <c r="D71" s="43"/>
      <c r="E71" s="44"/>
      <c r="F71" s="44"/>
      <c r="G71" s="44"/>
      <c r="H71" s="44"/>
      <c r="I71" s="44"/>
      <c r="J71" s="44"/>
      <c r="K71" s="44"/>
      <c r="L71" s="44"/>
      <c r="M71" s="44"/>
      <c r="N71" s="44"/>
      <c r="O71" s="44"/>
      <c r="P71" s="44"/>
      <c r="Q71" s="45"/>
      <c r="R71" s="46"/>
      <c r="S71" s="44"/>
      <c r="T71" s="111"/>
      <c r="U71" s="5"/>
      <c r="W71" s="47"/>
      <c r="X71" s="18"/>
      <c r="Y71" s="18"/>
      <c r="Z71" s="18"/>
      <c r="AA71" s="18"/>
      <c r="AB71" s="18"/>
      <c r="AC71" s="18"/>
      <c r="AD71" s="18"/>
      <c r="AE71" s="18"/>
      <c r="AF71" s="18"/>
      <c r="AG71" s="18"/>
    </row>
    <row r="72" spans="2:33" s="21" customFormat="1" x14ac:dyDescent="0.2">
      <c r="B72" s="18"/>
      <c r="C72" s="43"/>
      <c r="D72" s="43"/>
      <c r="E72" s="44"/>
      <c r="F72" s="44"/>
      <c r="G72" s="44"/>
      <c r="H72" s="44"/>
      <c r="I72" s="44"/>
      <c r="J72" s="44"/>
      <c r="K72" s="44"/>
      <c r="L72" s="44"/>
      <c r="M72" s="44"/>
      <c r="N72" s="44"/>
      <c r="O72" s="44"/>
      <c r="P72" s="44"/>
      <c r="Q72" s="45"/>
      <c r="R72" s="46"/>
      <c r="S72" s="44"/>
      <c r="T72" s="111"/>
      <c r="U72" s="5"/>
      <c r="W72" s="47"/>
      <c r="X72" s="18"/>
      <c r="Y72" s="18"/>
      <c r="Z72" s="18"/>
      <c r="AA72" s="18"/>
      <c r="AB72" s="18"/>
      <c r="AC72" s="18"/>
      <c r="AD72" s="18"/>
      <c r="AE72" s="18"/>
      <c r="AF72" s="18"/>
      <c r="AG72" s="18"/>
    </row>
    <row r="73" spans="2:33" s="21" customFormat="1" x14ac:dyDescent="0.2">
      <c r="B73" s="18"/>
      <c r="C73" s="43"/>
      <c r="D73" s="43"/>
      <c r="E73" s="44"/>
      <c r="F73" s="44"/>
      <c r="G73" s="44"/>
      <c r="H73" s="44"/>
      <c r="I73" s="44"/>
      <c r="J73" s="44"/>
      <c r="K73" s="44"/>
      <c r="L73" s="44"/>
      <c r="M73" s="44"/>
      <c r="N73" s="44"/>
      <c r="O73" s="44"/>
      <c r="P73" s="44"/>
      <c r="Q73" s="45"/>
      <c r="R73" s="46"/>
      <c r="S73" s="44"/>
      <c r="T73" s="111"/>
      <c r="U73" s="5"/>
      <c r="W73" s="47"/>
      <c r="X73" s="18"/>
      <c r="Y73" s="18"/>
      <c r="Z73" s="18"/>
      <c r="AA73" s="18"/>
      <c r="AB73" s="18"/>
      <c r="AC73" s="18"/>
      <c r="AD73" s="18"/>
      <c r="AE73" s="18"/>
      <c r="AF73" s="18"/>
      <c r="AG73" s="18"/>
    </row>
    <row r="74" spans="2:33" s="21" customFormat="1" x14ac:dyDescent="0.2">
      <c r="B74" s="18"/>
      <c r="C74" s="43"/>
      <c r="D74" s="43"/>
      <c r="E74" s="44"/>
      <c r="F74" s="44"/>
      <c r="G74" s="44"/>
      <c r="H74" s="44"/>
      <c r="I74" s="44"/>
      <c r="J74" s="44"/>
      <c r="K74" s="44"/>
      <c r="L74" s="44"/>
      <c r="M74" s="44"/>
      <c r="N74" s="44"/>
      <c r="O74" s="44"/>
      <c r="P74" s="44"/>
      <c r="Q74" s="45"/>
      <c r="R74" s="46"/>
      <c r="S74" s="44"/>
      <c r="T74" s="111"/>
      <c r="U74" s="5"/>
      <c r="W74" s="47"/>
      <c r="X74" s="18"/>
      <c r="Y74" s="18"/>
      <c r="Z74" s="18"/>
      <c r="AA74" s="18"/>
      <c r="AB74" s="18"/>
      <c r="AC74" s="18"/>
      <c r="AD74" s="18"/>
      <c r="AE74" s="18"/>
      <c r="AF74" s="18"/>
      <c r="AG74" s="18"/>
    </row>
    <row r="75" spans="2:33" s="21" customFormat="1" x14ac:dyDescent="0.2">
      <c r="B75" s="18"/>
      <c r="C75" s="43"/>
      <c r="D75" s="43"/>
      <c r="E75" s="44"/>
      <c r="F75" s="44"/>
      <c r="G75" s="44"/>
      <c r="H75" s="44"/>
      <c r="I75" s="44"/>
      <c r="J75" s="44"/>
      <c r="K75" s="44"/>
      <c r="L75" s="44"/>
      <c r="M75" s="44"/>
      <c r="N75" s="44"/>
      <c r="O75" s="44"/>
      <c r="P75" s="44"/>
      <c r="Q75" s="45"/>
      <c r="R75" s="46"/>
      <c r="S75" s="44"/>
      <c r="T75" s="111"/>
      <c r="U75" s="5"/>
      <c r="W75" s="47"/>
      <c r="X75" s="18"/>
      <c r="Y75" s="18"/>
      <c r="Z75" s="18"/>
      <c r="AA75" s="18"/>
      <c r="AB75" s="18"/>
      <c r="AC75" s="18"/>
      <c r="AD75" s="18"/>
      <c r="AE75" s="18"/>
      <c r="AF75" s="18"/>
      <c r="AG75" s="18"/>
    </row>
    <row r="76" spans="2:33" s="21" customFormat="1" x14ac:dyDescent="0.2">
      <c r="B76" s="18"/>
      <c r="C76" s="43"/>
      <c r="D76" s="43"/>
      <c r="E76" s="44"/>
      <c r="F76" s="44"/>
      <c r="G76" s="44"/>
      <c r="H76" s="44"/>
      <c r="I76" s="44"/>
      <c r="J76" s="44"/>
      <c r="K76" s="44"/>
      <c r="L76" s="44"/>
      <c r="M76" s="44"/>
      <c r="N76" s="44"/>
      <c r="O76" s="44"/>
      <c r="P76" s="44"/>
      <c r="Q76" s="45"/>
      <c r="R76" s="46"/>
      <c r="S76" s="44"/>
      <c r="T76" s="111"/>
      <c r="U76" s="5"/>
      <c r="W76" s="47"/>
      <c r="X76" s="18"/>
      <c r="Y76" s="18"/>
      <c r="Z76" s="18"/>
      <c r="AA76" s="18"/>
      <c r="AB76" s="18"/>
      <c r="AC76" s="18"/>
      <c r="AD76" s="18"/>
      <c r="AE76" s="18"/>
      <c r="AF76" s="18"/>
      <c r="AG76" s="18"/>
    </row>
    <row r="77" spans="2:33" s="21" customFormat="1" x14ac:dyDescent="0.2">
      <c r="B77" s="18"/>
      <c r="C77" s="43"/>
      <c r="D77" s="43"/>
      <c r="E77" s="44"/>
      <c r="F77" s="44"/>
      <c r="G77" s="44"/>
      <c r="H77" s="44"/>
      <c r="I77" s="44"/>
      <c r="J77" s="44"/>
      <c r="K77" s="44"/>
      <c r="L77" s="44"/>
      <c r="M77" s="44"/>
      <c r="N77" s="44"/>
      <c r="O77" s="44"/>
      <c r="P77" s="44"/>
      <c r="Q77" s="45"/>
      <c r="R77" s="46"/>
      <c r="S77" s="44"/>
      <c r="T77" s="111"/>
      <c r="U77" s="5"/>
      <c r="W77" s="47"/>
      <c r="X77" s="18"/>
      <c r="Y77" s="18"/>
      <c r="Z77" s="18"/>
      <c r="AA77" s="18"/>
      <c r="AB77" s="18"/>
      <c r="AC77" s="18"/>
      <c r="AD77" s="18"/>
      <c r="AE77" s="18"/>
      <c r="AF77" s="18"/>
      <c r="AG77" s="18"/>
    </row>
    <row r="78" spans="2:33" s="21" customFormat="1" x14ac:dyDescent="0.2">
      <c r="B78" s="18"/>
      <c r="C78" s="43"/>
      <c r="D78" s="43"/>
      <c r="E78" s="44"/>
      <c r="F78" s="44"/>
      <c r="G78" s="44"/>
      <c r="H78" s="44"/>
      <c r="I78" s="44"/>
      <c r="J78" s="44"/>
      <c r="K78" s="44"/>
      <c r="L78" s="44"/>
      <c r="M78" s="44"/>
      <c r="N78" s="44"/>
      <c r="O78" s="44"/>
      <c r="P78" s="44"/>
      <c r="Q78" s="45"/>
      <c r="R78" s="46"/>
      <c r="S78" s="44"/>
      <c r="T78" s="111"/>
      <c r="U78" s="5"/>
      <c r="W78" s="47"/>
      <c r="X78" s="18"/>
      <c r="Y78" s="18"/>
      <c r="Z78" s="18"/>
      <c r="AA78" s="18"/>
      <c r="AB78" s="18"/>
      <c r="AC78" s="18"/>
      <c r="AD78" s="18"/>
      <c r="AE78" s="18"/>
      <c r="AF78" s="18"/>
      <c r="AG78" s="18"/>
    </row>
    <row r="79" spans="2:33" s="21" customFormat="1" x14ac:dyDescent="0.2">
      <c r="B79" s="18"/>
      <c r="C79" s="43"/>
      <c r="D79" s="43"/>
      <c r="E79" s="44"/>
      <c r="F79" s="44"/>
      <c r="G79" s="44"/>
      <c r="H79" s="44"/>
      <c r="I79" s="44"/>
      <c r="J79" s="44"/>
      <c r="K79" s="44"/>
      <c r="L79" s="44"/>
      <c r="M79" s="44"/>
      <c r="N79" s="44"/>
      <c r="O79" s="44"/>
      <c r="P79" s="44"/>
      <c r="Q79" s="45"/>
      <c r="R79" s="46"/>
      <c r="S79" s="44"/>
      <c r="T79" s="111"/>
      <c r="U79" s="5"/>
      <c r="W79" s="47"/>
      <c r="X79" s="18"/>
      <c r="Y79" s="18"/>
      <c r="Z79" s="18"/>
      <c r="AA79" s="18"/>
      <c r="AB79" s="18"/>
      <c r="AC79" s="18"/>
      <c r="AD79" s="18"/>
      <c r="AE79" s="18"/>
      <c r="AF79" s="18"/>
      <c r="AG79" s="18"/>
    </row>
    <row r="80" spans="2:33" s="21" customFormat="1" x14ac:dyDescent="0.2">
      <c r="B80" s="18"/>
      <c r="C80" s="43"/>
      <c r="D80" s="43"/>
      <c r="E80" s="44"/>
      <c r="F80" s="44"/>
      <c r="G80" s="44"/>
      <c r="H80" s="44"/>
      <c r="I80" s="44"/>
      <c r="J80" s="44"/>
      <c r="K80" s="44"/>
      <c r="L80" s="44"/>
      <c r="M80" s="44"/>
      <c r="N80" s="44"/>
      <c r="O80" s="44"/>
      <c r="P80" s="44"/>
      <c r="Q80" s="45"/>
      <c r="R80" s="46"/>
      <c r="S80" s="44"/>
      <c r="T80" s="111"/>
      <c r="U80" s="5"/>
      <c r="W80" s="47"/>
      <c r="X80" s="18"/>
      <c r="Y80" s="18"/>
      <c r="Z80" s="18"/>
      <c r="AA80" s="18"/>
      <c r="AB80" s="18"/>
      <c r="AC80" s="18"/>
      <c r="AD80" s="18"/>
      <c r="AE80" s="18"/>
      <c r="AF80" s="18"/>
      <c r="AG80" s="18"/>
    </row>
    <row r="81" spans="2:33" s="21" customFormat="1" x14ac:dyDescent="0.2">
      <c r="B81" s="18"/>
      <c r="C81" s="43"/>
      <c r="D81" s="43"/>
      <c r="E81" s="44"/>
      <c r="F81" s="44"/>
      <c r="G81" s="44"/>
      <c r="H81" s="44"/>
      <c r="I81" s="44"/>
      <c r="J81" s="44"/>
      <c r="K81" s="44"/>
      <c r="L81" s="44"/>
      <c r="M81" s="44"/>
      <c r="N81" s="44"/>
      <c r="O81" s="44"/>
      <c r="P81" s="44"/>
      <c r="Q81" s="45"/>
      <c r="R81" s="46"/>
      <c r="S81" s="44"/>
      <c r="T81" s="111"/>
      <c r="U81" s="5"/>
      <c r="W81" s="47"/>
      <c r="X81" s="18"/>
      <c r="Y81" s="18"/>
      <c r="Z81" s="18"/>
      <c r="AA81" s="18"/>
      <c r="AB81" s="18"/>
      <c r="AC81" s="18"/>
      <c r="AD81" s="18"/>
      <c r="AE81" s="18"/>
      <c r="AF81" s="18"/>
      <c r="AG81" s="18"/>
    </row>
    <row r="82" spans="2:33" s="21" customFormat="1" x14ac:dyDescent="0.2">
      <c r="B82" s="18"/>
      <c r="C82" s="43"/>
      <c r="D82" s="43"/>
      <c r="E82" s="44"/>
      <c r="F82" s="44"/>
      <c r="G82" s="44"/>
      <c r="H82" s="44"/>
      <c r="I82" s="44"/>
      <c r="J82" s="44"/>
      <c r="K82" s="44"/>
      <c r="L82" s="44"/>
      <c r="M82" s="44"/>
      <c r="N82" s="44"/>
      <c r="O82" s="44"/>
      <c r="P82" s="44"/>
      <c r="Q82" s="45"/>
      <c r="R82" s="46"/>
      <c r="S82" s="44"/>
      <c r="T82" s="111"/>
      <c r="U82" s="5"/>
      <c r="W82" s="47"/>
      <c r="X82" s="18"/>
      <c r="Y82" s="18"/>
      <c r="Z82" s="18"/>
      <c r="AA82" s="18"/>
      <c r="AB82" s="18"/>
      <c r="AC82" s="18"/>
      <c r="AD82" s="18"/>
      <c r="AE82" s="18"/>
      <c r="AF82" s="18"/>
      <c r="AG82" s="18"/>
    </row>
    <row r="83" spans="2:33" s="21" customFormat="1" x14ac:dyDescent="0.2">
      <c r="B83" s="18"/>
      <c r="C83" s="43"/>
      <c r="D83" s="43"/>
      <c r="E83" s="44"/>
      <c r="F83" s="44"/>
      <c r="G83" s="44"/>
      <c r="H83" s="44"/>
      <c r="I83" s="44"/>
      <c r="J83" s="44"/>
      <c r="K83" s="44"/>
      <c r="L83" s="44"/>
      <c r="M83" s="44"/>
      <c r="N83" s="44"/>
      <c r="O83" s="44"/>
      <c r="P83" s="44"/>
      <c r="Q83" s="45"/>
      <c r="R83" s="46"/>
      <c r="S83" s="44"/>
      <c r="T83" s="111"/>
      <c r="U83" s="5"/>
      <c r="W83" s="47"/>
      <c r="X83" s="18"/>
      <c r="Y83" s="18"/>
      <c r="Z83" s="18"/>
      <c r="AA83" s="18"/>
      <c r="AB83" s="18"/>
      <c r="AC83" s="18"/>
      <c r="AD83" s="18"/>
      <c r="AE83" s="18"/>
      <c r="AF83" s="18"/>
      <c r="AG83" s="18"/>
    </row>
    <row r="84" spans="2:33" s="21" customFormat="1" x14ac:dyDescent="0.2">
      <c r="B84" s="18"/>
      <c r="C84" s="43"/>
      <c r="D84" s="43"/>
      <c r="E84" s="44"/>
      <c r="F84" s="44"/>
      <c r="G84" s="44"/>
      <c r="H84" s="44"/>
      <c r="I84" s="44"/>
      <c r="J84" s="44"/>
      <c r="K84" s="44"/>
      <c r="L84" s="44"/>
      <c r="M84" s="44"/>
      <c r="N84" s="44"/>
      <c r="O84" s="44"/>
      <c r="P84" s="44"/>
      <c r="Q84" s="45"/>
      <c r="R84" s="46"/>
      <c r="S84" s="44"/>
      <c r="T84" s="111"/>
      <c r="U84" s="5"/>
      <c r="W84" s="47"/>
      <c r="X84" s="18"/>
      <c r="Y84" s="18"/>
      <c r="Z84" s="18"/>
      <c r="AA84" s="18"/>
      <c r="AB84" s="18"/>
      <c r="AC84" s="18"/>
      <c r="AD84" s="18"/>
      <c r="AE84" s="18"/>
      <c r="AF84" s="18"/>
      <c r="AG84" s="18"/>
    </row>
    <row r="85" spans="2:33" s="21" customFormat="1" x14ac:dyDescent="0.2">
      <c r="B85" s="18"/>
      <c r="C85" s="43"/>
      <c r="D85" s="43"/>
      <c r="E85" s="44"/>
      <c r="F85" s="44"/>
      <c r="G85" s="44"/>
      <c r="H85" s="44"/>
      <c r="I85" s="44"/>
      <c r="J85" s="44"/>
      <c r="K85" s="44"/>
      <c r="L85" s="44"/>
      <c r="M85" s="44"/>
      <c r="N85" s="44"/>
      <c r="O85" s="44"/>
      <c r="P85" s="44"/>
      <c r="Q85" s="45"/>
      <c r="R85" s="46"/>
      <c r="S85" s="44"/>
      <c r="T85" s="111"/>
      <c r="U85" s="5"/>
      <c r="W85" s="47"/>
      <c r="X85" s="18"/>
      <c r="Y85" s="18"/>
      <c r="Z85" s="18"/>
      <c r="AA85" s="18"/>
      <c r="AB85" s="18"/>
      <c r="AC85" s="18"/>
      <c r="AD85" s="18"/>
      <c r="AE85" s="18"/>
      <c r="AF85" s="18"/>
      <c r="AG85" s="18"/>
    </row>
    <row r="86" spans="2:33" s="21" customFormat="1" x14ac:dyDescent="0.2">
      <c r="B86" s="18"/>
      <c r="C86" s="43"/>
      <c r="D86" s="43"/>
      <c r="E86" s="44"/>
      <c r="F86" s="44"/>
      <c r="G86" s="44"/>
      <c r="H86" s="44"/>
      <c r="I86" s="44"/>
      <c r="J86" s="44"/>
      <c r="K86" s="44"/>
      <c r="L86" s="44"/>
      <c r="M86" s="44"/>
      <c r="N86" s="44"/>
      <c r="O86" s="44"/>
      <c r="P86" s="44"/>
      <c r="Q86" s="45"/>
      <c r="R86" s="46"/>
      <c r="S86" s="44"/>
      <c r="T86" s="111"/>
      <c r="U86" s="5"/>
      <c r="W86" s="47"/>
      <c r="X86" s="18"/>
      <c r="Y86" s="18"/>
      <c r="Z86" s="18"/>
      <c r="AA86" s="18"/>
      <c r="AB86" s="18"/>
      <c r="AC86" s="18"/>
      <c r="AD86" s="18"/>
      <c r="AE86" s="18"/>
      <c r="AF86" s="18"/>
      <c r="AG86" s="18"/>
    </row>
    <row r="87" spans="2:33" s="21" customFormat="1" x14ac:dyDescent="0.2">
      <c r="B87" s="18"/>
      <c r="C87" s="43"/>
      <c r="D87" s="43"/>
      <c r="E87" s="44"/>
      <c r="F87" s="44"/>
      <c r="G87" s="44"/>
      <c r="H87" s="44"/>
      <c r="I87" s="44"/>
      <c r="J87" s="44"/>
      <c r="K87" s="44"/>
      <c r="L87" s="44"/>
      <c r="M87" s="44"/>
      <c r="N87" s="44"/>
      <c r="O87" s="44"/>
      <c r="P87" s="44"/>
      <c r="Q87" s="45"/>
      <c r="R87" s="46"/>
      <c r="S87" s="44"/>
      <c r="T87" s="111"/>
      <c r="U87" s="5"/>
      <c r="W87" s="47"/>
      <c r="X87" s="18"/>
      <c r="Y87" s="18"/>
      <c r="Z87" s="18"/>
      <c r="AA87" s="18"/>
      <c r="AB87" s="18"/>
      <c r="AC87" s="18"/>
      <c r="AD87" s="18"/>
      <c r="AE87" s="18"/>
      <c r="AF87" s="18"/>
      <c r="AG87" s="18"/>
    </row>
    <row r="88" spans="2:33" s="21" customFormat="1" x14ac:dyDescent="0.2">
      <c r="B88" s="18"/>
      <c r="C88" s="43"/>
      <c r="D88" s="43"/>
      <c r="E88" s="44"/>
      <c r="F88" s="44"/>
      <c r="G88" s="44"/>
      <c r="H88" s="44"/>
      <c r="I88" s="44"/>
      <c r="J88" s="44"/>
      <c r="K88" s="44"/>
      <c r="L88" s="44"/>
      <c r="M88" s="44"/>
      <c r="N88" s="44"/>
      <c r="O88" s="44"/>
      <c r="P88" s="44"/>
      <c r="Q88" s="45"/>
      <c r="R88" s="46"/>
      <c r="S88" s="44"/>
      <c r="T88" s="111"/>
      <c r="U88" s="5"/>
      <c r="W88" s="47"/>
      <c r="X88" s="18"/>
      <c r="Y88" s="18"/>
      <c r="Z88" s="18"/>
      <c r="AA88" s="18"/>
      <c r="AB88" s="18"/>
      <c r="AC88" s="18"/>
      <c r="AD88" s="18"/>
      <c r="AE88" s="18"/>
      <c r="AF88" s="18"/>
      <c r="AG88" s="18"/>
    </row>
    <row r="89" spans="2:33" s="21" customFormat="1" x14ac:dyDescent="0.2">
      <c r="B89" s="18"/>
      <c r="C89" s="43"/>
      <c r="D89" s="43"/>
      <c r="E89" s="44"/>
      <c r="F89" s="44"/>
      <c r="G89" s="44"/>
      <c r="H89" s="44"/>
      <c r="I89" s="44"/>
      <c r="J89" s="44"/>
      <c r="K89" s="44"/>
      <c r="L89" s="44"/>
      <c r="M89" s="44"/>
      <c r="N89" s="44"/>
      <c r="O89" s="44"/>
      <c r="P89" s="44"/>
      <c r="Q89" s="45"/>
      <c r="R89" s="46"/>
      <c r="S89" s="44"/>
      <c r="T89" s="111"/>
      <c r="U89" s="5"/>
      <c r="W89" s="47"/>
      <c r="X89" s="18"/>
      <c r="Y89" s="18"/>
      <c r="Z89" s="18"/>
      <c r="AA89" s="18"/>
      <c r="AB89" s="18"/>
      <c r="AC89" s="18"/>
      <c r="AD89" s="18"/>
      <c r="AE89" s="18"/>
      <c r="AF89" s="18"/>
      <c r="AG89" s="18"/>
    </row>
    <row r="90" spans="2:33" s="21" customFormat="1" x14ac:dyDescent="0.2">
      <c r="B90" s="18"/>
      <c r="C90" s="43"/>
      <c r="D90" s="43"/>
      <c r="E90" s="44"/>
      <c r="F90" s="44"/>
      <c r="G90" s="44"/>
      <c r="H90" s="44"/>
      <c r="I90" s="44"/>
      <c r="J90" s="44"/>
      <c r="K90" s="44"/>
      <c r="L90" s="44"/>
      <c r="M90" s="44"/>
      <c r="N90" s="44"/>
      <c r="O90" s="44"/>
      <c r="P90" s="44"/>
      <c r="Q90" s="45"/>
      <c r="R90" s="46"/>
      <c r="S90" s="44"/>
      <c r="T90" s="111"/>
      <c r="U90" s="5"/>
      <c r="W90" s="47"/>
      <c r="X90" s="18"/>
      <c r="Y90" s="18"/>
      <c r="Z90" s="18"/>
      <c r="AA90" s="18"/>
      <c r="AB90" s="18"/>
      <c r="AC90" s="18"/>
      <c r="AD90" s="18"/>
      <c r="AE90" s="18"/>
      <c r="AF90" s="18"/>
      <c r="AG90" s="18"/>
    </row>
    <row r="91" spans="2:33" s="21" customFormat="1" x14ac:dyDescent="0.2">
      <c r="B91" s="18"/>
      <c r="C91" s="43"/>
      <c r="D91" s="43"/>
      <c r="E91" s="44"/>
      <c r="F91" s="44"/>
      <c r="G91" s="44"/>
      <c r="H91" s="44"/>
      <c r="I91" s="44"/>
      <c r="J91" s="44"/>
      <c r="K91" s="44"/>
      <c r="L91" s="44"/>
      <c r="M91" s="44"/>
      <c r="N91" s="44"/>
      <c r="O91" s="44"/>
      <c r="P91" s="44"/>
      <c r="Q91" s="45"/>
      <c r="R91" s="46"/>
      <c r="S91" s="44"/>
      <c r="T91" s="111"/>
      <c r="U91" s="5"/>
      <c r="W91" s="47"/>
      <c r="X91" s="18"/>
      <c r="Y91" s="18"/>
      <c r="Z91" s="18"/>
      <c r="AA91" s="18"/>
      <c r="AB91" s="18"/>
      <c r="AC91" s="18"/>
      <c r="AD91" s="18"/>
      <c r="AE91" s="18"/>
      <c r="AF91" s="18"/>
      <c r="AG91" s="18"/>
    </row>
    <row r="92" spans="2:33" s="21" customFormat="1" x14ac:dyDescent="0.2">
      <c r="B92" s="18"/>
      <c r="C92" s="43"/>
      <c r="D92" s="43"/>
      <c r="E92" s="44"/>
      <c r="F92" s="44"/>
      <c r="G92" s="44"/>
      <c r="H92" s="44"/>
      <c r="I92" s="44"/>
      <c r="J92" s="44"/>
      <c r="K92" s="44"/>
      <c r="L92" s="44"/>
      <c r="M92" s="44"/>
      <c r="N92" s="44"/>
      <c r="O92" s="44"/>
      <c r="P92" s="44"/>
      <c r="Q92" s="45"/>
      <c r="R92" s="46"/>
      <c r="S92" s="44"/>
      <c r="T92" s="111"/>
      <c r="U92" s="5"/>
      <c r="W92" s="47"/>
      <c r="X92" s="18"/>
      <c r="Y92" s="18"/>
      <c r="Z92" s="18"/>
      <c r="AA92" s="18"/>
      <c r="AB92" s="18"/>
      <c r="AC92" s="18"/>
      <c r="AD92" s="18"/>
      <c r="AE92" s="18"/>
      <c r="AF92" s="18"/>
      <c r="AG92" s="18"/>
    </row>
    <row r="93" spans="2:33" s="21" customFormat="1" x14ac:dyDescent="0.2">
      <c r="B93" s="18"/>
      <c r="C93" s="43"/>
      <c r="D93" s="43"/>
      <c r="E93" s="44"/>
      <c r="F93" s="44"/>
      <c r="G93" s="44"/>
      <c r="H93" s="44"/>
      <c r="I93" s="44"/>
      <c r="J93" s="44"/>
      <c r="K93" s="44"/>
      <c r="L93" s="44"/>
      <c r="M93" s="44"/>
      <c r="N93" s="44"/>
      <c r="O93" s="44"/>
      <c r="P93" s="44"/>
      <c r="Q93" s="45"/>
      <c r="R93" s="46"/>
      <c r="S93" s="44"/>
      <c r="T93" s="111"/>
      <c r="U93" s="5"/>
      <c r="W93" s="47"/>
      <c r="X93" s="18"/>
      <c r="Y93" s="18"/>
      <c r="Z93" s="18"/>
      <c r="AA93" s="18"/>
      <c r="AB93" s="18"/>
      <c r="AC93" s="18"/>
      <c r="AD93" s="18"/>
      <c r="AE93" s="18"/>
      <c r="AF93" s="18"/>
      <c r="AG93" s="18"/>
    </row>
    <row r="94" spans="2:33" s="21" customFormat="1" x14ac:dyDescent="0.2">
      <c r="B94" s="18"/>
      <c r="C94" s="43"/>
      <c r="D94" s="43"/>
      <c r="E94" s="44"/>
      <c r="F94" s="44"/>
      <c r="G94" s="44"/>
      <c r="H94" s="44"/>
      <c r="I94" s="44"/>
      <c r="J94" s="44"/>
      <c r="K94" s="44"/>
      <c r="L94" s="44"/>
      <c r="M94" s="44"/>
      <c r="N94" s="44"/>
      <c r="O94" s="44"/>
      <c r="P94" s="44"/>
      <c r="Q94" s="45"/>
      <c r="R94" s="46"/>
      <c r="S94" s="44"/>
      <c r="T94" s="111"/>
      <c r="U94" s="5"/>
      <c r="W94" s="47"/>
      <c r="X94" s="18"/>
      <c r="Y94" s="18"/>
      <c r="Z94" s="18"/>
      <c r="AA94" s="18"/>
      <c r="AB94" s="18"/>
      <c r="AC94" s="18"/>
      <c r="AD94" s="18"/>
      <c r="AE94" s="18"/>
      <c r="AF94" s="18"/>
      <c r="AG94" s="18"/>
    </row>
    <row r="95" spans="2:33" s="21" customFormat="1" x14ac:dyDescent="0.2">
      <c r="B95" s="18"/>
      <c r="C95" s="43"/>
      <c r="D95" s="43"/>
      <c r="E95" s="44"/>
      <c r="F95" s="44"/>
      <c r="G95" s="44"/>
      <c r="H95" s="44"/>
      <c r="I95" s="44"/>
      <c r="J95" s="44"/>
      <c r="K95" s="44"/>
      <c r="L95" s="44"/>
      <c r="M95" s="44"/>
      <c r="N95" s="44"/>
      <c r="O95" s="44"/>
      <c r="P95" s="44"/>
      <c r="Q95" s="45"/>
      <c r="R95" s="46"/>
      <c r="S95" s="44"/>
      <c r="T95" s="111"/>
      <c r="U95" s="5"/>
      <c r="W95" s="47"/>
      <c r="X95" s="18"/>
      <c r="Y95" s="18"/>
      <c r="Z95" s="18"/>
      <c r="AA95" s="18"/>
      <c r="AB95" s="18"/>
      <c r="AC95" s="18"/>
      <c r="AD95" s="18"/>
      <c r="AE95" s="18"/>
      <c r="AF95" s="18"/>
      <c r="AG95" s="18"/>
    </row>
    <row r="96" spans="2:33" s="21" customFormat="1" x14ac:dyDescent="0.2">
      <c r="B96" s="18"/>
      <c r="C96" s="43"/>
      <c r="D96" s="43"/>
      <c r="E96" s="44"/>
      <c r="F96" s="44"/>
      <c r="G96" s="44"/>
      <c r="H96" s="44"/>
      <c r="I96" s="44"/>
      <c r="J96" s="44"/>
      <c r="K96" s="44"/>
      <c r="L96" s="44"/>
      <c r="M96" s="44"/>
      <c r="N96" s="44"/>
      <c r="O96" s="44"/>
      <c r="P96" s="44"/>
      <c r="Q96" s="45"/>
      <c r="R96" s="46"/>
      <c r="S96" s="44"/>
      <c r="T96" s="111"/>
      <c r="U96" s="5"/>
      <c r="W96" s="47"/>
      <c r="X96" s="18"/>
      <c r="Y96" s="18"/>
      <c r="Z96" s="18"/>
      <c r="AA96" s="18"/>
      <c r="AB96" s="18"/>
      <c r="AC96" s="18"/>
      <c r="AD96" s="18"/>
      <c r="AE96" s="18"/>
      <c r="AF96" s="18"/>
      <c r="AG96" s="18"/>
    </row>
    <row r="97" spans="2:33" s="21" customFormat="1" x14ac:dyDescent="0.2">
      <c r="B97" s="18"/>
      <c r="C97" s="43"/>
      <c r="D97" s="43"/>
      <c r="E97" s="44"/>
      <c r="F97" s="44"/>
      <c r="G97" s="44"/>
      <c r="H97" s="44"/>
      <c r="I97" s="44"/>
      <c r="J97" s="44"/>
      <c r="K97" s="44"/>
      <c r="L97" s="44"/>
      <c r="M97" s="44"/>
      <c r="N97" s="44"/>
      <c r="O97" s="44"/>
      <c r="P97" s="44"/>
      <c r="Q97" s="45"/>
      <c r="R97" s="46"/>
      <c r="S97" s="44"/>
      <c r="T97" s="111"/>
      <c r="U97" s="5"/>
      <c r="W97" s="47"/>
      <c r="X97" s="18"/>
      <c r="Y97" s="18"/>
      <c r="Z97" s="18"/>
      <c r="AA97" s="18"/>
      <c r="AB97" s="18"/>
      <c r="AC97" s="18"/>
      <c r="AD97" s="18"/>
      <c r="AE97" s="18"/>
      <c r="AF97" s="18"/>
      <c r="AG97" s="18"/>
    </row>
    <row r="98" spans="2:33" s="21" customFormat="1" x14ac:dyDescent="0.2">
      <c r="B98" s="18"/>
      <c r="C98" s="43"/>
      <c r="D98" s="43"/>
      <c r="E98" s="44"/>
      <c r="F98" s="44"/>
      <c r="G98" s="44"/>
      <c r="H98" s="44"/>
      <c r="I98" s="44"/>
      <c r="J98" s="44"/>
      <c r="K98" s="44"/>
      <c r="L98" s="44"/>
      <c r="M98" s="44"/>
      <c r="N98" s="44"/>
      <c r="O98" s="44"/>
      <c r="P98" s="44"/>
      <c r="Q98" s="45"/>
      <c r="R98" s="46"/>
      <c r="S98" s="44"/>
      <c r="T98" s="111"/>
      <c r="U98" s="5"/>
      <c r="W98" s="47"/>
      <c r="X98" s="18"/>
      <c r="Y98" s="18"/>
      <c r="Z98" s="18"/>
      <c r="AA98" s="18"/>
      <c r="AB98" s="18"/>
      <c r="AC98" s="18"/>
      <c r="AD98" s="18"/>
      <c r="AE98" s="18"/>
      <c r="AF98" s="18"/>
      <c r="AG98" s="18"/>
    </row>
    <row r="99" spans="2:33" s="21" customFormat="1" x14ac:dyDescent="0.2">
      <c r="B99" s="18"/>
      <c r="C99" s="43"/>
      <c r="D99" s="43"/>
      <c r="E99" s="44"/>
      <c r="F99" s="44"/>
      <c r="G99" s="44"/>
      <c r="H99" s="44"/>
      <c r="I99" s="44"/>
      <c r="J99" s="44"/>
      <c r="K99" s="44"/>
      <c r="L99" s="44"/>
      <c r="M99" s="44"/>
      <c r="N99" s="44"/>
      <c r="O99" s="44"/>
      <c r="P99" s="44"/>
      <c r="Q99" s="45"/>
      <c r="R99" s="46"/>
      <c r="S99" s="44"/>
      <c r="T99" s="111"/>
      <c r="U99" s="5"/>
      <c r="W99" s="47"/>
      <c r="X99" s="18"/>
      <c r="Y99" s="18"/>
      <c r="Z99" s="18"/>
      <c r="AA99" s="18"/>
      <c r="AB99" s="18"/>
      <c r="AC99" s="18"/>
      <c r="AD99" s="18"/>
      <c r="AE99" s="18"/>
      <c r="AF99" s="18"/>
      <c r="AG99" s="18"/>
    </row>
    <row r="100" spans="2:33" s="21" customFormat="1" x14ac:dyDescent="0.2">
      <c r="B100" s="18"/>
      <c r="C100" s="43"/>
      <c r="D100" s="43"/>
      <c r="E100" s="44"/>
      <c r="F100" s="44"/>
      <c r="G100" s="44"/>
      <c r="H100" s="44"/>
      <c r="I100" s="44"/>
      <c r="J100" s="44"/>
      <c r="K100" s="44"/>
      <c r="L100" s="44"/>
      <c r="M100" s="44"/>
      <c r="N100" s="44"/>
      <c r="O100" s="44"/>
      <c r="P100" s="44"/>
      <c r="Q100" s="45"/>
      <c r="R100" s="46"/>
      <c r="S100" s="44"/>
      <c r="T100" s="111"/>
      <c r="U100" s="5"/>
      <c r="W100" s="47"/>
      <c r="X100" s="18"/>
      <c r="Y100" s="18"/>
      <c r="Z100" s="18"/>
      <c r="AA100" s="18"/>
      <c r="AB100" s="18"/>
      <c r="AC100" s="18"/>
      <c r="AD100" s="18"/>
      <c r="AE100" s="18"/>
      <c r="AF100" s="18"/>
      <c r="AG100" s="18"/>
    </row>
    <row r="101" spans="2:33" s="21" customFormat="1" x14ac:dyDescent="0.2">
      <c r="B101" s="18"/>
      <c r="C101" s="43"/>
      <c r="D101" s="43"/>
      <c r="E101" s="44"/>
      <c r="F101" s="44"/>
      <c r="G101" s="44"/>
      <c r="H101" s="44"/>
      <c r="I101" s="44"/>
      <c r="J101" s="44"/>
      <c r="K101" s="44"/>
      <c r="L101" s="44"/>
      <c r="M101" s="44"/>
      <c r="N101" s="44"/>
      <c r="O101" s="44"/>
      <c r="P101" s="44"/>
      <c r="Q101" s="45"/>
      <c r="R101" s="46"/>
      <c r="S101" s="44"/>
      <c r="T101" s="111"/>
      <c r="U101" s="5"/>
      <c r="W101" s="47"/>
      <c r="X101" s="18"/>
      <c r="Y101" s="18"/>
      <c r="Z101" s="18"/>
      <c r="AA101" s="18"/>
      <c r="AB101" s="18"/>
      <c r="AC101" s="18"/>
      <c r="AD101" s="18"/>
      <c r="AE101" s="18"/>
      <c r="AF101" s="18"/>
      <c r="AG101" s="18"/>
    </row>
    <row r="102" spans="2:33" s="21" customFormat="1" x14ac:dyDescent="0.2">
      <c r="B102" s="18"/>
      <c r="C102" s="43"/>
      <c r="D102" s="43"/>
      <c r="E102" s="44"/>
      <c r="F102" s="44"/>
      <c r="G102" s="44"/>
      <c r="H102" s="44"/>
      <c r="I102" s="44"/>
      <c r="J102" s="44"/>
      <c r="K102" s="44"/>
      <c r="L102" s="44"/>
      <c r="M102" s="44"/>
      <c r="N102" s="44"/>
      <c r="O102" s="44"/>
      <c r="P102" s="44"/>
      <c r="Q102" s="45"/>
      <c r="R102" s="46"/>
      <c r="S102" s="44"/>
      <c r="T102" s="111"/>
      <c r="U102" s="5"/>
      <c r="W102" s="47"/>
      <c r="X102" s="18"/>
      <c r="Y102" s="18"/>
      <c r="Z102" s="18"/>
      <c r="AA102" s="18"/>
      <c r="AB102" s="18"/>
      <c r="AC102" s="18"/>
      <c r="AD102" s="18"/>
      <c r="AE102" s="18"/>
      <c r="AF102" s="18"/>
      <c r="AG102" s="18"/>
    </row>
    <row r="103" spans="2:33" s="21" customFormat="1" x14ac:dyDescent="0.2">
      <c r="B103" s="18"/>
      <c r="C103" s="43"/>
      <c r="D103" s="43"/>
      <c r="E103" s="44"/>
      <c r="F103" s="44"/>
      <c r="G103" s="44"/>
      <c r="H103" s="44"/>
      <c r="I103" s="44"/>
      <c r="J103" s="44"/>
      <c r="K103" s="44"/>
      <c r="L103" s="44"/>
      <c r="M103" s="44"/>
      <c r="N103" s="44"/>
      <c r="O103" s="44"/>
      <c r="P103" s="44"/>
      <c r="Q103" s="45"/>
      <c r="R103" s="46"/>
      <c r="S103" s="44"/>
      <c r="T103" s="111"/>
      <c r="U103" s="5"/>
      <c r="W103" s="47"/>
      <c r="X103" s="18"/>
      <c r="Y103" s="18"/>
      <c r="Z103" s="18"/>
      <c r="AA103" s="18"/>
      <c r="AB103" s="18"/>
      <c r="AC103" s="18"/>
      <c r="AD103" s="18"/>
      <c r="AE103" s="18"/>
      <c r="AF103" s="18"/>
      <c r="AG103" s="18"/>
    </row>
    <row r="104" spans="2:33" s="21" customFormat="1" x14ac:dyDescent="0.2">
      <c r="B104" s="18"/>
      <c r="C104" s="43"/>
      <c r="D104" s="43"/>
      <c r="E104" s="44"/>
      <c r="F104" s="44"/>
      <c r="G104" s="44"/>
      <c r="H104" s="44"/>
      <c r="I104" s="44"/>
      <c r="J104" s="44"/>
      <c r="K104" s="44"/>
      <c r="L104" s="44"/>
      <c r="M104" s="44"/>
      <c r="N104" s="44"/>
      <c r="O104" s="44"/>
      <c r="P104" s="44"/>
      <c r="Q104" s="45"/>
      <c r="R104" s="46"/>
      <c r="S104" s="44"/>
      <c r="T104" s="111"/>
      <c r="U104" s="5"/>
      <c r="W104" s="47"/>
      <c r="X104" s="18"/>
      <c r="Y104" s="18"/>
      <c r="Z104" s="18"/>
      <c r="AA104" s="18"/>
      <c r="AB104" s="18"/>
      <c r="AC104" s="18"/>
      <c r="AD104" s="18"/>
      <c r="AE104" s="18"/>
      <c r="AF104" s="18"/>
      <c r="AG104" s="18"/>
    </row>
    <row r="105" spans="2:33" s="21" customFormat="1" x14ac:dyDescent="0.2">
      <c r="B105" s="18"/>
      <c r="C105" s="43"/>
      <c r="D105" s="43"/>
      <c r="E105" s="44"/>
      <c r="F105" s="44"/>
      <c r="G105" s="44"/>
      <c r="H105" s="44"/>
      <c r="I105" s="44"/>
      <c r="J105" s="44"/>
      <c r="K105" s="44"/>
      <c r="L105" s="44"/>
      <c r="M105" s="44"/>
      <c r="N105" s="44"/>
      <c r="O105" s="44"/>
      <c r="P105" s="44"/>
      <c r="Q105" s="45"/>
      <c r="R105" s="46"/>
      <c r="S105" s="44"/>
      <c r="T105" s="111"/>
      <c r="U105" s="5"/>
      <c r="W105" s="47"/>
      <c r="X105" s="18"/>
      <c r="Y105" s="18"/>
      <c r="Z105" s="18"/>
      <c r="AA105" s="18"/>
      <c r="AB105" s="18"/>
      <c r="AC105" s="18"/>
      <c r="AD105" s="18"/>
      <c r="AE105" s="18"/>
      <c r="AF105" s="18"/>
      <c r="AG105" s="18"/>
    </row>
    <row r="106" spans="2:33" s="21" customFormat="1" x14ac:dyDescent="0.2">
      <c r="B106" s="18"/>
      <c r="C106" s="43"/>
      <c r="D106" s="43"/>
      <c r="E106" s="44"/>
      <c r="F106" s="44"/>
      <c r="G106" s="44"/>
      <c r="H106" s="44"/>
      <c r="I106" s="44"/>
      <c r="J106" s="44"/>
      <c r="K106" s="44"/>
      <c r="L106" s="44"/>
      <c r="M106" s="44"/>
      <c r="N106" s="44"/>
      <c r="O106" s="44"/>
      <c r="P106" s="44"/>
      <c r="Q106" s="45"/>
      <c r="R106" s="46"/>
      <c r="S106" s="44"/>
      <c r="T106" s="111"/>
      <c r="U106" s="5"/>
      <c r="W106" s="47"/>
      <c r="X106" s="18"/>
      <c r="Y106" s="18"/>
      <c r="Z106" s="18"/>
      <c r="AA106" s="18"/>
      <c r="AB106" s="18"/>
      <c r="AC106" s="18"/>
      <c r="AD106" s="18"/>
      <c r="AE106" s="18"/>
      <c r="AF106" s="18"/>
      <c r="AG106" s="18"/>
    </row>
    <row r="107" spans="2:33" s="21" customFormat="1" x14ac:dyDescent="0.2">
      <c r="B107" s="18"/>
      <c r="C107" s="43"/>
      <c r="D107" s="43"/>
      <c r="E107" s="44"/>
      <c r="F107" s="44"/>
      <c r="G107" s="44"/>
      <c r="H107" s="44"/>
      <c r="I107" s="44"/>
      <c r="J107" s="44"/>
      <c r="K107" s="44"/>
      <c r="L107" s="44"/>
      <c r="M107" s="44"/>
      <c r="N107" s="44"/>
      <c r="O107" s="44"/>
      <c r="P107" s="44"/>
      <c r="Q107" s="45"/>
      <c r="R107" s="46"/>
      <c r="S107" s="44"/>
      <c r="T107" s="111"/>
      <c r="U107" s="5"/>
      <c r="W107" s="47"/>
      <c r="X107" s="18"/>
      <c r="Y107" s="18"/>
      <c r="Z107" s="18"/>
      <c r="AA107" s="18"/>
      <c r="AB107" s="18"/>
      <c r="AC107" s="18"/>
      <c r="AD107" s="18"/>
      <c r="AE107" s="18"/>
      <c r="AF107" s="18"/>
      <c r="AG107" s="18"/>
    </row>
    <row r="108" spans="2:33" s="21" customFormat="1" x14ac:dyDescent="0.2">
      <c r="B108" s="18"/>
      <c r="C108" s="43"/>
      <c r="D108" s="43"/>
      <c r="E108" s="44"/>
      <c r="F108" s="44"/>
      <c r="G108" s="44"/>
      <c r="H108" s="44"/>
      <c r="I108" s="44"/>
      <c r="J108" s="44"/>
      <c r="K108" s="44"/>
      <c r="L108" s="44"/>
      <c r="M108" s="44"/>
      <c r="N108" s="44"/>
      <c r="O108" s="44"/>
      <c r="P108" s="44"/>
      <c r="Q108" s="45"/>
      <c r="R108" s="46"/>
      <c r="S108" s="44"/>
      <c r="T108" s="111"/>
      <c r="U108" s="5"/>
      <c r="W108" s="47"/>
      <c r="X108" s="18"/>
      <c r="Y108" s="18"/>
      <c r="Z108" s="18"/>
      <c r="AA108" s="18"/>
      <c r="AB108" s="18"/>
      <c r="AC108" s="18"/>
      <c r="AD108" s="18"/>
      <c r="AE108" s="18"/>
      <c r="AF108" s="18"/>
      <c r="AG108" s="18"/>
    </row>
    <row r="109" spans="2:33" s="21" customFormat="1" x14ac:dyDescent="0.2">
      <c r="B109" s="18"/>
      <c r="C109" s="43"/>
      <c r="D109" s="43"/>
      <c r="E109" s="44"/>
      <c r="F109" s="44"/>
      <c r="G109" s="44"/>
      <c r="H109" s="44"/>
      <c r="I109" s="44"/>
      <c r="J109" s="44"/>
      <c r="K109" s="44"/>
      <c r="L109" s="44"/>
      <c r="M109" s="44"/>
      <c r="N109" s="44"/>
      <c r="O109" s="44"/>
      <c r="P109" s="44"/>
      <c r="Q109" s="45"/>
      <c r="R109" s="46"/>
      <c r="S109" s="44"/>
      <c r="T109" s="111"/>
      <c r="U109" s="5"/>
      <c r="W109" s="47"/>
      <c r="X109" s="18"/>
      <c r="Y109" s="18"/>
      <c r="Z109" s="18"/>
      <c r="AA109" s="18"/>
      <c r="AB109" s="18"/>
      <c r="AC109" s="18"/>
      <c r="AD109" s="18"/>
      <c r="AE109" s="18"/>
      <c r="AF109" s="18"/>
      <c r="AG109" s="18"/>
    </row>
    <row r="110" spans="2:33" s="21" customFormat="1" x14ac:dyDescent="0.2">
      <c r="B110" s="18"/>
      <c r="C110" s="43"/>
      <c r="D110" s="43"/>
      <c r="E110" s="44"/>
      <c r="F110" s="44"/>
      <c r="G110" s="44"/>
      <c r="H110" s="44"/>
      <c r="I110" s="44"/>
      <c r="J110" s="44"/>
      <c r="K110" s="44"/>
      <c r="L110" s="44"/>
      <c r="M110" s="44"/>
      <c r="N110" s="44"/>
      <c r="O110" s="44"/>
      <c r="P110" s="44"/>
      <c r="Q110" s="45"/>
      <c r="R110" s="46"/>
      <c r="S110" s="44"/>
      <c r="T110" s="111"/>
      <c r="U110" s="5"/>
      <c r="W110" s="47"/>
      <c r="X110" s="18"/>
      <c r="Y110" s="18"/>
      <c r="Z110" s="18"/>
      <c r="AA110" s="18"/>
      <c r="AB110" s="18"/>
      <c r="AC110" s="18"/>
      <c r="AD110" s="18"/>
      <c r="AE110" s="18"/>
      <c r="AF110" s="18"/>
      <c r="AG110" s="18"/>
    </row>
    <row r="111" spans="2:33" s="21" customFormat="1" x14ac:dyDescent="0.2">
      <c r="B111" s="18"/>
      <c r="C111" s="43"/>
      <c r="D111" s="43"/>
      <c r="E111" s="44"/>
      <c r="F111" s="44"/>
      <c r="G111" s="44"/>
      <c r="H111" s="44"/>
      <c r="I111" s="44"/>
      <c r="J111" s="44"/>
      <c r="K111" s="44"/>
      <c r="L111" s="44"/>
      <c r="M111" s="44"/>
      <c r="N111" s="44"/>
      <c r="O111" s="44"/>
      <c r="P111" s="44"/>
      <c r="Q111" s="45"/>
      <c r="R111" s="46"/>
      <c r="S111" s="44"/>
      <c r="T111" s="111"/>
      <c r="U111" s="5"/>
      <c r="W111" s="47"/>
      <c r="X111" s="18"/>
      <c r="Y111" s="18"/>
      <c r="Z111" s="18"/>
      <c r="AA111" s="18"/>
      <c r="AB111" s="18"/>
      <c r="AC111" s="18"/>
      <c r="AD111" s="18"/>
      <c r="AE111" s="18"/>
      <c r="AF111" s="18"/>
      <c r="AG111" s="18"/>
    </row>
    <row r="112" spans="2:33" s="21" customFormat="1" x14ac:dyDescent="0.2">
      <c r="B112" s="18"/>
      <c r="C112" s="43"/>
      <c r="D112" s="43"/>
      <c r="E112" s="44"/>
      <c r="F112" s="44"/>
      <c r="G112" s="44"/>
      <c r="H112" s="44"/>
      <c r="I112" s="44"/>
      <c r="J112" s="44"/>
      <c r="K112" s="44"/>
      <c r="L112" s="44"/>
      <c r="M112" s="44"/>
      <c r="N112" s="44"/>
      <c r="O112" s="44"/>
      <c r="P112" s="44"/>
      <c r="Q112" s="45"/>
      <c r="R112" s="46"/>
      <c r="S112" s="44"/>
      <c r="T112" s="111"/>
      <c r="U112" s="5"/>
      <c r="W112" s="47"/>
      <c r="X112" s="18"/>
      <c r="Y112" s="18"/>
      <c r="Z112" s="18"/>
      <c r="AA112" s="18"/>
      <c r="AB112" s="18"/>
      <c r="AC112" s="18"/>
      <c r="AD112" s="18"/>
      <c r="AE112" s="18"/>
      <c r="AF112" s="18"/>
      <c r="AG112" s="18"/>
    </row>
    <row r="113" spans="2:33" s="21" customFormat="1" x14ac:dyDescent="0.2">
      <c r="B113" s="18"/>
      <c r="C113" s="43"/>
      <c r="D113" s="43"/>
      <c r="E113" s="44"/>
      <c r="F113" s="44"/>
      <c r="G113" s="44"/>
      <c r="H113" s="44"/>
      <c r="I113" s="44"/>
      <c r="J113" s="44"/>
      <c r="K113" s="44"/>
      <c r="L113" s="44"/>
      <c r="M113" s="44"/>
      <c r="N113" s="44"/>
      <c r="O113" s="44"/>
      <c r="P113" s="44"/>
      <c r="Q113" s="45"/>
      <c r="R113" s="46"/>
      <c r="S113" s="44"/>
      <c r="T113" s="111"/>
      <c r="U113" s="5"/>
      <c r="W113" s="47"/>
      <c r="X113" s="18"/>
      <c r="Y113" s="18"/>
      <c r="Z113" s="18"/>
      <c r="AA113" s="18"/>
      <c r="AB113" s="18"/>
      <c r="AC113" s="18"/>
      <c r="AD113" s="18"/>
      <c r="AE113" s="18"/>
      <c r="AF113" s="18"/>
      <c r="AG113" s="18"/>
    </row>
    <row r="114" spans="2:33" s="21" customFormat="1" x14ac:dyDescent="0.2">
      <c r="B114" s="18"/>
      <c r="C114" s="43"/>
      <c r="D114" s="43"/>
      <c r="E114" s="44"/>
      <c r="F114" s="44"/>
      <c r="G114" s="44"/>
      <c r="H114" s="44"/>
      <c r="I114" s="44"/>
      <c r="J114" s="44"/>
      <c r="K114" s="44"/>
      <c r="L114" s="44"/>
      <c r="M114" s="44"/>
      <c r="N114" s="44"/>
      <c r="O114" s="44"/>
      <c r="P114" s="44"/>
      <c r="Q114" s="45"/>
      <c r="R114" s="46"/>
      <c r="S114" s="44"/>
      <c r="T114" s="111"/>
      <c r="U114" s="5"/>
      <c r="W114" s="47"/>
      <c r="X114" s="18"/>
      <c r="Y114" s="18"/>
      <c r="Z114" s="18"/>
      <c r="AA114" s="18"/>
      <c r="AB114" s="18"/>
      <c r="AC114" s="18"/>
      <c r="AD114" s="18"/>
      <c r="AE114" s="18"/>
      <c r="AF114" s="18"/>
      <c r="AG114" s="18"/>
    </row>
    <row r="115" spans="2:33" s="21" customFormat="1" x14ac:dyDescent="0.2">
      <c r="B115" s="18"/>
      <c r="C115" s="43"/>
      <c r="D115" s="43"/>
      <c r="E115" s="44"/>
      <c r="F115" s="44"/>
      <c r="G115" s="44"/>
      <c r="H115" s="44"/>
      <c r="I115" s="44"/>
      <c r="J115" s="44"/>
      <c r="K115" s="44"/>
      <c r="L115" s="44"/>
      <c r="M115" s="44"/>
      <c r="N115" s="44"/>
      <c r="O115" s="44"/>
      <c r="P115" s="44"/>
      <c r="Q115" s="45"/>
      <c r="R115" s="46"/>
      <c r="S115" s="44"/>
      <c r="T115" s="111"/>
      <c r="U115" s="5"/>
      <c r="W115" s="47"/>
      <c r="X115" s="18"/>
      <c r="Y115" s="18"/>
      <c r="Z115" s="18"/>
      <c r="AA115" s="18"/>
      <c r="AB115" s="18"/>
      <c r="AC115" s="18"/>
      <c r="AD115" s="18"/>
      <c r="AE115" s="18"/>
      <c r="AF115" s="18"/>
      <c r="AG115" s="18"/>
    </row>
    <row r="116" spans="2:33" s="21" customFormat="1" x14ac:dyDescent="0.2">
      <c r="B116" s="18"/>
      <c r="C116" s="43"/>
      <c r="D116" s="43"/>
      <c r="E116" s="44"/>
      <c r="F116" s="44"/>
      <c r="G116" s="44"/>
      <c r="H116" s="44"/>
      <c r="I116" s="44"/>
      <c r="J116" s="44"/>
      <c r="K116" s="44"/>
      <c r="L116" s="44"/>
      <c r="M116" s="44"/>
      <c r="N116" s="44"/>
      <c r="O116" s="44"/>
      <c r="P116" s="44"/>
      <c r="Q116" s="45"/>
      <c r="R116" s="46"/>
      <c r="S116" s="44"/>
      <c r="T116" s="111"/>
      <c r="U116" s="5"/>
      <c r="W116" s="47"/>
      <c r="X116" s="18"/>
      <c r="Y116" s="18"/>
      <c r="Z116" s="18"/>
      <c r="AA116" s="18"/>
      <c r="AB116" s="18"/>
      <c r="AC116" s="18"/>
      <c r="AD116" s="18"/>
      <c r="AE116" s="18"/>
      <c r="AF116" s="18"/>
      <c r="AG116" s="18"/>
    </row>
    <row r="117" spans="2:33" s="21" customFormat="1" x14ac:dyDescent="0.2">
      <c r="B117" s="18"/>
      <c r="C117" s="43"/>
      <c r="D117" s="43"/>
      <c r="E117" s="44"/>
      <c r="F117" s="44"/>
      <c r="G117" s="44"/>
      <c r="H117" s="44"/>
      <c r="I117" s="44"/>
      <c r="J117" s="44"/>
      <c r="K117" s="44"/>
      <c r="L117" s="44"/>
      <c r="M117" s="44"/>
      <c r="N117" s="44"/>
      <c r="O117" s="44"/>
      <c r="P117" s="44"/>
      <c r="Q117" s="45"/>
      <c r="R117" s="46"/>
      <c r="S117" s="44"/>
      <c r="T117" s="111"/>
      <c r="U117" s="5"/>
      <c r="W117" s="47"/>
      <c r="X117" s="18"/>
      <c r="Y117" s="18"/>
      <c r="Z117" s="18"/>
      <c r="AA117" s="18"/>
      <c r="AB117" s="18"/>
      <c r="AC117" s="18"/>
      <c r="AD117" s="18"/>
      <c r="AE117" s="18"/>
      <c r="AF117" s="18"/>
      <c r="AG117" s="18"/>
    </row>
    <row r="118" spans="2:33" s="21" customFormat="1" x14ac:dyDescent="0.2">
      <c r="B118" s="18"/>
      <c r="C118" s="43"/>
      <c r="D118" s="43"/>
      <c r="E118" s="44"/>
      <c r="F118" s="44"/>
      <c r="G118" s="44"/>
      <c r="H118" s="44"/>
      <c r="I118" s="44"/>
      <c r="J118" s="44"/>
      <c r="K118" s="44"/>
      <c r="L118" s="44"/>
      <c r="M118" s="44"/>
      <c r="N118" s="44"/>
      <c r="O118" s="44"/>
      <c r="P118" s="44"/>
      <c r="Q118" s="45"/>
      <c r="R118" s="46"/>
      <c r="S118" s="44"/>
      <c r="T118" s="111"/>
      <c r="U118" s="5"/>
      <c r="W118" s="47"/>
      <c r="X118" s="18"/>
      <c r="Y118" s="18"/>
      <c r="Z118" s="18"/>
      <c r="AA118" s="18"/>
      <c r="AB118" s="18"/>
      <c r="AC118" s="18"/>
      <c r="AD118" s="18"/>
      <c r="AE118" s="18"/>
      <c r="AF118" s="18"/>
      <c r="AG118" s="18"/>
    </row>
    <row r="119" spans="2:33" s="21" customFormat="1" x14ac:dyDescent="0.2">
      <c r="B119" s="18"/>
      <c r="C119" s="43"/>
      <c r="D119" s="43"/>
      <c r="E119" s="44"/>
      <c r="F119" s="44"/>
      <c r="G119" s="44"/>
      <c r="H119" s="44"/>
      <c r="I119" s="44"/>
      <c r="J119" s="44"/>
      <c r="K119" s="44"/>
      <c r="L119" s="44"/>
      <c r="M119" s="44"/>
      <c r="N119" s="44"/>
      <c r="O119" s="44"/>
      <c r="P119" s="44"/>
      <c r="Q119" s="45"/>
      <c r="R119" s="46"/>
      <c r="S119" s="44"/>
      <c r="T119" s="111"/>
      <c r="U119" s="5"/>
      <c r="W119" s="47"/>
      <c r="X119" s="18"/>
      <c r="Y119" s="18"/>
      <c r="Z119" s="18"/>
      <c r="AA119" s="18"/>
      <c r="AB119" s="18"/>
      <c r="AC119" s="18"/>
      <c r="AD119" s="18"/>
      <c r="AE119" s="18"/>
      <c r="AF119" s="18"/>
      <c r="AG119" s="18"/>
    </row>
    <row r="120" spans="2:33" s="21" customFormat="1" x14ac:dyDescent="0.2">
      <c r="B120" s="18"/>
      <c r="C120" s="43"/>
      <c r="D120" s="43"/>
      <c r="E120" s="44"/>
      <c r="F120" s="44"/>
      <c r="G120" s="44"/>
      <c r="H120" s="44"/>
      <c r="I120" s="44"/>
      <c r="J120" s="44"/>
      <c r="K120" s="44"/>
      <c r="L120" s="44"/>
      <c r="M120" s="44"/>
      <c r="N120" s="44"/>
      <c r="O120" s="44"/>
      <c r="P120" s="44"/>
      <c r="Q120" s="45"/>
      <c r="R120" s="46"/>
      <c r="S120" s="44"/>
      <c r="T120" s="111"/>
      <c r="U120" s="5"/>
      <c r="W120" s="47"/>
      <c r="X120" s="18"/>
      <c r="Y120" s="18"/>
      <c r="Z120" s="18"/>
      <c r="AA120" s="18"/>
      <c r="AB120" s="18"/>
      <c r="AC120" s="18"/>
      <c r="AD120" s="18"/>
      <c r="AE120" s="18"/>
      <c r="AF120" s="18"/>
      <c r="AG120" s="18"/>
    </row>
    <row r="121" spans="2:33" s="21" customFormat="1" x14ac:dyDescent="0.2">
      <c r="B121" s="18"/>
      <c r="C121" s="43"/>
      <c r="D121" s="43"/>
      <c r="E121" s="44"/>
      <c r="F121" s="44"/>
      <c r="G121" s="44"/>
      <c r="H121" s="44"/>
      <c r="I121" s="44"/>
      <c r="J121" s="44"/>
      <c r="K121" s="44"/>
      <c r="L121" s="44"/>
      <c r="M121" s="44"/>
      <c r="N121" s="44"/>
      <c r="O121" s="44"/>
      <c r="P121" s="44"/>
      <c r="Q121" s="45"/>
      <c r="R121" s="46"/>
      <c r="S121" s="44"/>
      <c r="T121" s="111"/>
      <c r="U121" s="5"/>
      <c r="W121" s="47"/>
      <c r="X121" s="18"/>
      <c r="Y121" s="18"/>
      <c r="Z121" s="18"/>
      <c r="AA121" s="18"/>
      <c r="AB121" s="18"/>
      <c r="AC121" s="18"/>
      <c r="AD121" s="18"/>
      <c r="AE121" s="18"/>
      <c r="AF121" s="18"/>
      <c r="AG121" s="18"/>
    </row>
    <row r="122" spans="2:33" s="21" customFormat="1" x14ac:dyDescent="0.2">
      <c r="B122" s="18"/>
      <c r="C122" s="43"/>
      <c r="D122" s="43"/>
      <c r="E122" s="44"/>
      <c r="F122" s="44"/>
      <c r="G122" s="44"/>
      <c r="H122" s="44"/>
      <c r="I122" s="44"/>
      <c r="J122" s="44"/>
      <c r="K122" s="44"/>
      <c r="L122" s="44"/>
      <c r="M122" s="44"/>
      <c r="N122" s="44"/>
      <c r="O122" s="44"/>
      <c r="P122" s="44"/>
      <c r="Q122" s="45"/>
      <c r="R122" s="46"/>
      <c r="S122" s="44"/>
      <c r="T122" s="111"/>
      <c r="U122" s="5"/>
      <c r="W122" s="47"/>
      <c r="X122" s="18"/>
      <c r="Y122" s="18"/>
      <c r="Z122" s="18"/>
      <c r="AA122" s="18"/>
      <c r="AB122" s="18"/>
      <c r="AC122" s="18"/>
      <c r="AD122" s="18"/>
      <c r="AE122" s="18"/>
      <c r="AF122" s="18"/>
      <c r="AG122" s="18"/>
    </row>
    <row r="123" spans="2:33" s="21" customFormat="1" x14ac:dyDescent="0.2">
      <c r="B123" s="18"/>
      <c r="C123" s="43"/>
      <c r="D123" s="43"/>
      <c r="E123" s="44"/>
      <c r="F123" s="44"/>
      <c r="G123" s="44"/>
      <c r="H123" s="44"/>
      <c r="I123" s="44"/>
      <c r="J123" s="44"/>
      <c r="K123" s="44"/>
      <c r="L123" s="44"/>
      <c r="M123" s="44"/>
      <c r="N123" s="44"/>
      <c r="O123" s="44"/>
      <c r="P123" s="44"/>
      <c r="Q123" s="45"/>
      <c r="R123" s="46"/>
      <c r="S123" s="44"/>
      <c r="T123" s="111"/>
      <c r="U123" s="5"/>
      <c r="W123" s="47"/>
      <c r="X123" s="18"/>
      <c r="Y123" s="18"/>
      <c r="Z123" s="18"/>
      <c r="AA123" s="18"/>
      <c r="AB123" s="18"/>
      <c r="AC123" s="18"/>
      <c r="AD123" s="18"/>
      <c r="AE123" s="18"/>
      <c r="AF123" s="18"/>
      <c r="AG123" s="18"/>
    </row>
    <row r="124" spans="2:33" s="21" customFormat="1" x14ac:dyDescent="0.2">
      <c r="B124" s="18"/>
      <c r="C124" s="43"/>
      <c r="D124" s="43"/>
      <c r="E124" s="44"/>
      <c r="F124" s="44"/>
      <c r="G124" s="44"/>
      <c r="H124" s="44"/>
      <c r="I124" s="44"/>
      <c r="J124" s="44"/>
      <c r="K124" s="44"/>
      <c r="L124" s="44"/>
      <c r="M124" s="44"/>
      <c r="N124" s="44"/>
      <c r="O124" s="44"/>
      <c r="P124" s="44"/>
      <c r="Q124" s="45"/>
      <c r="R124" s="46"/>
      <c r="S124" s="44"/>
      <c r="T124" s="111"/>
      <c r="U124" s="5"/>
      <c r="W124" s="47"/>
      <c r="X124" s="18"/>
      <c r="Y124" s="18"/>
      <c r="Z124" s="18"/>
      <c r="AA124" s="18"/>
      <c r="AB124" s="18"/>
      <c r="AC124" s="18"/>
      <c r="AD124" s="18"/>
      <c r="AE124" s="18"/>
      <c r="AF124" s="18"/>
      <c r="AG124" s="18"/>
    </row>
    <row r="125" spans="2:33" s="21" customFormat="1" x14ac:dyDescent="0.2">
      <c r="B125" s="18"/>
      <c r="C125" s="43"/>
      <c r="D125" s="43"/>
      <c r="E125" s="44"/>
      <c r="F125" s="44"/>
      <c r="G125" s="44"/>
      <c r="H125" s="44"/>
      <c r="I125" s="44"/>
      <c r="J125" s="44"/>
      <c r="K125" s="44"/>
      <c r="L125" s="44"/>
      <c r="M125" s="44"/>
      <c r="N125" s="44"/>
      <c r="O125" s="44"/>
      <c r="P125" s="44"/>
      <c r="Q125" s="45"/>
      <c r="R125" s="46"/>
      <c r="S125" s="44"/>
      <c r="T125" s="111"/>
      <c r="U125" s="5"/>
      <c r="W125" s="47"/>
      <c r="X125" s="18"/>
      <c r="Y125" s="18"/>
      <c r="Z125" s="18"/>
      <c r="AA125" s="18"/>
      <c r="AB125" s="18"/>
      <c r="AC125" s="18"/>
      <c r="AD125" s="18"/>
      <c r="AE125" s="18"/>
      <c r="AF125" s="18"/>
      <c r="AG125" s="18"/>
    </row>
    <row r="126" spans="2:33" s="21" customFormat="1" x14ac:dyDescent="0.2">
      <c r="B126" s="18"/>
      <c r="C126" s="43"/>
      <c r="D126" s="43"/>
      <c r="E126" s="44"/>
      <c r="F126" s="44"/>
      <c r="G126" s="44"/>
      <c r="H126" s="44"/>
      <c r="I126" s="44"/>
      <c r="J126" s="44"/>
      <c r="K126" s="44"/>
      <c r="L126" s="44"/>
      <c r="M126" s="44"/>
      <c r="N126" s="44"/>
      <c r="O126" s="44"/>
      <c r="P126" s="44"/>
      <c r="Q126" s="45"/>
      <c r="R126" s="46"/>
      <c r="S126" s="44"/>
      <c r="T126" s="111"/>
      <c r="U126" s="5"/>
      <c r="W126" s="47"/>
      <c r="X126" s="18"/>
      <c r="Y126" s="18"/>
      <c r="Z126" s="18"/>
      <c r="AA126" s="18"/>
      <c r="AB126" s="18"/>
      <c r="AC126" s="18"/>
      <c r="AD126" s="18"/>
      <c r="AE126" s="18"/>
      <c r="AF126" s="18"/>
      <c r="AG126" s="18"/>
    </row>
    <row r="127" spans="2:33" s="21" customFormat="1" x14ac:dyDescent="0.2">
      <c r="B127" s="18"/>
      <c r="C127" s="43"/>
      <c r="D127" s="43"/>
      <c r="E127" s="44"/>
      <c r="F127" s="44"/>
      <c r="G127" s="44"/>
      <c r="H127" s="44"/>
      <c r="I127" s="44"/>
      <c r="J127" s="44"/>
      <c r="K127" s="44"/>
      <c r="L127" s="44"/>
      <c r="M127" s="44"/>
      <c r="N127" s="44"/>
      <c r="O127" s="44"/>
      <c r="P127" s="44"/>
      <c r="Q127" s="45"/>
      <c r="R127" s="46"/>
      <c r="S127" s="44"/>
      <c r="T127" s="111"/>
      <c r="U127" s="5"/>
      <c r="W127" s="47"/>
      <c r="X127" s="18"/>
      <c r="Y127" s="18"/>
      <c r="Z127" s="18"/>
      <c r="AA127" s="18"/>
      <c r="AB127" s="18"/>
      <c r="AC127" s="18"/>
      <c r="AD127" s="18"/>
      <c r="AE127" s="18"/>
      <c r="AF127" s="18"/>
      <c r="AG127" s="18"/>
    </row>
    <row r="128" spans="2:33" s="21" customFormat="1" x14ac:dyDescent="0.2">
      <c r="B128" s="18"/>
      <c r="C128" s="43"/>
      <c r="D128" s="43"/>
      <c r="E128" s="44"/>
      <c r="F128" s="44"/>
      <c r="G128" s="44"/>
      <c r="H128" s="44"/>
      <c r="I128" s="44"/>
      <c r="J128" s="44"/>
      <c r="K128" s="44"/>
      <c r="L128" s="44"/>
      <c r="M128" s="44"/>
      <c r="N128" s="44"/>
      <c r="O128" s="44"/>
      <c r="P128" s="44"/>
      <c r="Q128" s="45"/>
      <c r="R128" s="46"/>
      <c r="S128" s="44"/>
      <c r="T128" s="111"/>
      <c r="U128" s="5"/>
      <c r="W128" s="47"/>
      <c r="X128" s="18"/>
      <c r="Y128" s="18"/>
      <c r="Z128" s="18"/>
      <c r="AA128" s="18"/>
      <c r="AB128" s="18"/>
      <c r="AC128" s="18"/>
      <c r="AD128" s="18"/>
      <c r="AE128" s="18"/>
      <c r="AF128" s="18"/>
      <c r="AG128" s="18"/>
    </row>
    <row r="129" spans="2:33" s="21" customFormat="1" x14ac:dyDescent="0.2">
      <c r="B129" s="18"/>
      <c r="C129" s="43"/>
      <c r="D129" s="43"/>
      <c r="E129" s="44"/>
      <c r="F129" s="44"/>
      <c r="G129" s="44"/>
      <c r="H129" s="44"/>
      <c r="I129" s="44"/>
      <c r="J129" s="44"/>
      <c r="K129" s="44"/>
      <c r="L129" s="44"/>
      <c r="M129" s="44"/>
      <c r="N129" s="44"/>
      <c r="O129" s="44"/>
      <c r="P129" s="44"/>
      <c r="Q129" s="45"/>
      <c r="R129" s="46"/>
      <c r="S129" s="44"/>
      <c r="T129" s="111"/>
      <c r="U129" s="5"/>
      <c r="W129" s="47"/>
      <c r="X129" s="18"/>
      <c r="Y129" s="18"/>
      <c r="Z129" s="18"/>
      <c r="AA129" s="18"/>
      <c r="AB129" s="18"/>
      <c r="AC129" s="18"/>
      <c r="AD129" s="18"/>
      <c r="AE129" s="18"/>
      <c r="AF129" s="18"/>
      <c r="AG129" s="18"/>
    </row>
    <row r="130" spans="2:33" s="21" customFormat="1" x14ac:dyDescent="0.2">
      <c r="B130" s="18"/>
      <c r="C130" s="43"/>
      <c r="D130" s="43"/>
      <c r="E130" s="44"/>
      <c r="F130" s="44"/>
      <c r="G130" s="44"/>
      <c r="H130" s="44"/>
      <c r="I130" s="44"/>
      <c r="J130" s="44"/>
      <c r="K130" s="44"/>
      <c r="L130" s="44"/>
      <c r="M130" s="44"/>
      <c r="N130" s="44"/>
      <c r="O130" s="44"/>
      <c r="P130" s="44"/>
      <c r="Q130" s="45"/>
      <c r="R130" s="46"/>
      <c r="S130" s="44"/>
      <c r="T130" s="111"/>
      <c r="U130" s="5"/>
      <c r="W130" s="47"/>
      <c r="X130" s="18"/>
      <c r="Y130" s="18"/>
      <c r="Z130" s="18"/>
      <c r="AA130" s="18"/>
      <c r="AB130" s="18"/>
      <c r="AC130" s="18"/>
      <c r="AD130" s="18"/>
      <c r="AE130" s="18"/>
      <c r="AF130" s="18"/>
      <c r="AG130" s="18"/>
    </row>
    <row r="131" spans="2:33" s="21" customFormat="1" x14ac:dyDescent="0.2">
      <c r="B131" s="18"/>
      <c r="C131" s="43"/>
      <c r="D131" s="43"/>
      <c r="E131" s="44"/>
      <c r="F131" s="44"/>
      <c r="G131" s="44"/>
      <c r="H131" s="44"/>
      <c r="I131" s="44"/>
      <c r="J131" s="44"/>
      <c r="K131" s="44"/>
      <c r="L131" s="44"/>
      <c r="M131" s="44"/>
      <c r="N131" s="44"/>
      <c r="O131" s="44"/>
      <c r="P131" s="44"/>
      <c r="Q131" s="45"/>
      <c r="R131" s="46"/>
      <c r="S131" s="44"/>
      <c r="T131" s="111"/>
      <c r="U131" s="5"/>
      <c r="W131" s="47"/>
      <c r="X131" s="18"/>
      <c r="Y131" s="18"/>
      <c r="Z131" s="18"/>
      <c r="AA131" s="18"/>
      <c r="AB131" s="18"/>
      <c r="AC131" s="18"/>
      <c r="AD131" s="18"/>
      <c r="AE131" s="18"/>
      <c r="AF131" s="18"/>
      <c r="AG131" s="18"/>
    </row>
    <row r="132" spans="2:33" s="21" customFormat="1" x14ac:dyDescent="0.2">
      <c r="B132" s="18"/>
      <c r="C132" s="43"/>
      <c r="D132" s="43"/>
      <c r="E132" s="44"/>
      <c r="F132" s="44"/>
      <c r="G132" s="44"/>
      <c r="H132" s="44"/>
      <c r="I132" s="44"/>
      <c r="J132" s="44"/>
      <c r="K132" s="44"/>
      <c r="L132" s="44"/>
      <c r="M132" s="44"/>
      <c r="N132" s="44"/>
      <c r="O132" s="44"/>
      <c r="P132" s="44"/>
      <c r="Q132" s="45"/>
      <c r="R132" s="46"/>
      <c r="S132" s="44"/>
      <c r="T132" s="111"/>
      <c r="U132" s="5"/>
      <c r="W132" s="47"/>
      <c r="X132" s="18"/>
      <c r="Y132" s="18"/>
      <c r="Z132" s="18"/>
      <c r="AA132" s="18"/>
      <c r="AB132" s="18"/>
      <c r="AC132" s="18"/>
      <c r="AD132" s="18"/>
      <c r="AE132" s="18"/>
      <c r="AF132" s="18"/>
      <c r="AG132" s="18"/>
    </row>
    <row r="133" spans="2:33" s="21" customFormat="1" x14ac:dyDescent="0.2">
      <c r="B133" s="18"/>
      <c r="C133" s="43"/>
      <c r="D133" s="43"/>
      <c r="E133" s="44"/>
      <c r="F133" s="44"/>
      <c r="G133" s="44"/>
      <c r="H133" s="44"/>
      <c r="I133" s="44"/>
      <c r="J133" s="44"/>
      <c r="K133" s="44"/>
      <c r="L133" s="44"/>
      <c r="M133" s="44"/>
      <c r="N133" s="44"/>
      <c r="O133" s="44"/>
      <c r="P133" s="44"/>
      <c r="Q133" s="45"/>
      <c r="R133" s="46"/>
      <c r="S133" s="44"/>
      <c r="T133" s="111"/>
      <c r="U133" s="5"/>
      <c r="W133" s="47"/>
      <c r="X133" s="18"/>
      <c r="Y133" s="18"/>
      <c r="Z133" s="18"/>
      <c r="AA133" s="18"/>
      <c r="AB133" s="18"/>
      <c r="AC133" s="18"/>
      <c r="AD133" s="18"/>
      <c r="AE133" s="18"/>
      <c r="AF133" s="18"/>
      <c r="AG133" s="18"/>
    </row>
    <row r="134" spans="2:33" s="21" customFormat="1" x14ac:dyDescent="0.2">
      <c r="B134" s="18"/>
      <c r="C134" s="43"/>
      <c r="D134" s="43"/>
      <c r="E134" s="44"/>
      <c r="F134" s="44"/>
      <c r="G134" s="44"/>
      <c r="H134" s="44"/>
      <c r="I134" s="44"/>
      <c r="J134" s="44"/>
      <c r="K134" s="44"/>
      <c r="L134" s="44"/>
      <c r="M134" s="44"/>
      <c r="N134" s="44"/>
      <c r="O134" s="44"/>
      <c r="P134" s="44"/>
      <c r="Q134" s="45"/>
      <c r="R134" s="46"/>
      <c r="S134" s="44"/>
      <c r="T134" s="111"/>
      <c r="U134" s="5"/>
      <c r="W134" s="47"/>
      <c r="X134" s="18"/>
      <c r="Y134" s="18"/>
      <c r="Z134" s="18"/>
      <c r="AA134" s="18"/>
      <c r="AB134" s="18"/>
      <c r="AC134" s="18"/>
      <c r="AD134" s="18"/>
      <c r="AE134" s="18"/>
      <c r="AF134" s="18"/>
      <c r="AG134" s="18"/>
    </row>
    <row r="135" spans="2:33" s="21" customFormat="1" x14ac:dyDescent="0.2">
      <c r="B135" s="18"/>
      <c r="C135" s="43"/>
      <c r="D135" s="43"/>
      <c r="E135" s="44"/>
      <c r="F135" s="44"/>
      <c r="G135" s="44"/>
      <c r="H135" s="44"/>
      <c r="I135" s="44"/>
      <c r="J135" s="44"/>
      <c r="K135" s="44"/>
      <c r="L135" s="44"/>
      <c r="M135" s="44"/>
      <c r="N135" s="44"/>
      <c r="O135" s="44"/>
      <c r="P135" s="44"/>
      <c r="Q135" s="45"/>
      <c r="R135" s="46"/>
      <c r="S135" s="44"/>
      <c r="T135" s="111"/>
      <c r="U135" s="5"/>
      <c r="W135" s="47"/>
      <c r="X135" s="18"/>
      <c r="Y135" s="18"/>
      <c r="Z135" s="18"/>
      <c r="AA135" s="18"/>
      <c r="AB135" s="18"/>
      <c r="AC135" s="18"/>
      <c r="AD135" s="18"/>
      <c r="AE135" s="18"/>
      <c r="AF135" s="18"/>
      <c r="AG135" s="18"/>
    </row>
    <row r="136" spans="2:33" s="21" customFormat="1" x14ac:dyDescent="0.2">
      <c r="B136" s="18"/>
      <c r="C136" s="43"/>
      <c r="D136" s="43"/>
      <c r="E136" s="44"/>
      <c r="F136" s="44"/>
      <c r="G136" s="44"/>
      <c r="H136" s="44"/>
      <c r="I136" s="44"/>
      <c r="J136" s="44"/>
      <c r="K136" s="44"/>
      <c r="L136" s="44"/>
      <c r="M136" s="44"/>
      <c r="N136" s="44"/>
      <c r="O136" s="44"/>
      <c r="P136" s="44"/>
      <c r="Q136" s="45"/>
      <c r="R136" s="46"/>
      <c r="S136" s="44"/>
      <c r="T136" s="111"/>
      <c r="U136" s="5"/>
      <c r="W136" s="47"/>
      <c r="X136" s="18"/>
      <c r="Y136" s="18"/>
      <c r="Z136" s="18"/>
      <c r="AA136" s="18"/>
      <c r="AB136" s="18"/>
      <c r="AC136" s="18"/>
      <c r="AD136" s="18"/>
      <c r="AE136" s="18"/>
      <c r="AF136" s="18"/>
      <c r="AG136" s="18"/>
    </row>
    <row r="137" spans="2:33" s="21" customFormat="1" x14ac:dyDescent="0.2">
      <c r="B137" s="18"/>
      <c r="C137" s="43"/>
      <c r="D137" s="43"/>
      <c r="E137" s="44"/>
      <c r="F137" s="44"/>
      <c r="G137" s="44"/>
      <c r="H137" s="44"/>
      <c r="I137" s="44"/>
      <c r="J137" s="44"/>
      <c r="K137" s="44"/>
      <c r="L137" s="44"/>
      <c r="M137" s="44"/>
      <c r="N137" s="44"/>
      <c r="O137" s="44"/>
      <c r="P137" s="44"/>
      <c r="Q137" s="45"/>
      <c r="R137" s="46"/>
      <c r="S137" s="44"/>
      <c r="T137" s="111"/>
      <c r="U137" s="5"/>
      <c r="W137" s="47"/>
      <c r="X137" s="18"/>
      <c r="Y137" s="18"/>
      <c r="Z137" s="18"/>
      <c r="AA137" s="18"/>
      <c r="AB137" s="18"/>
      <c r="AC137" s="18"/>
      <c r="AD137" s="18"/>
      <c r="AE137" s="18"/>
      <c r="AF137" s="18"/>
      <c r="AG137" s="18"/>
    </row>
    <row r="138" spans="2:33" s="21" customFormat="1" x14ac:dyDescent="0.2">
      <c r="B138" s="18"/>
      <c r="C138" s="43"/>
      <c r="D138" s="43"/>
      <c r="E138" s="44"/>
      <c r="F138" s="44"/>
      <c r="G138" s="44"/>
      <c r="H138" s="44"/>
      <c r="I138" s="44"/>
      <c r="J138" s="44"/>
      <c r="K138" s="44"/>
      <c r="L138" s="44"/>
      <c r="M138" s="44"/>
      <c r="N138" s="44"/>
      <c r="O138" s="44"/>
      <c r="P138" s="44"/>
      <c r="Q138" s="45"/>
      <c r="R138" s="46"/>
      <c r="S138" s="44"/>
      <c r="T138" s="111"/>
      <c r="U138" s="5"/>
      <c r="W138" s="47"/>
      <c r="X138" s="18"/>
      <c r="Y138" s="18"/>
      <c r="Z138" s="18"/>
      <c r="AA138" s="18"/>
      <c r="AB138" s="18"/>
      <c r="AC138" s="18"/>
      <c r="AD138" s="18"/>
      <c r="AE138" s="18"/>
      <c r="AF138" s="18"/>
      <c r="AG138" s="18"/>
    </row>
    <row r="139" spans="2:33" s="21" customFormat="1" x14ac:dyDescent="0.2">
      <c r="B139" s="18"/>
      <c r="C139" s="43"/>
      <c r="D139" s="43"/>
      <c r="E139" s="44"/>
      <c r="F139" s="44"/>
      <c r="G139" s="44"/>
      <c r="H139" s="44"/>
      <c r="I139" s="44"/>
      <c r="J139" s="44"/>
      <c r="K139" s="44"/>
      <c r="L139" s="44"/>
      <c r="M139" s="44"/>
      <c r="N139" s="44"/>
      <c r="O139" s="44"/>
      <c r="P139" s="44"/>
      <c r="Q139" s="45"/>
      <c r="R139" s="46"/>
      <c r="S139" s="44"/>
      <c r="T139" s="111"/>
      <c r="U139" s="5"/>
      <c r="W139" s="47"/>
      <c r="X139" s="18"/>
      <c r="Y139" s="18"/>
      <c r="Z139" s="18"/>
      <c r="AA139" s="18"/>
      <c r="AB139" s="18"/>
      <c r="AC139" s="18"/>
      <c r="AD139" s="18"/>
      <c r="AE139" s="18"/>
      <c r="AF139" s="18"/>
      <c r="AG139" s="18"/>
    </row>
    <row r="140" spans="2:33" s="21" customFormat="1" x14ac:dyDescent="0.2">
      <c r="B140" s="18"/>
      <c r="C140" s="43"/>
      <c r="D140" s="43"/>
      <c r="E140" s="44"/>
      <c r="F140" s="44"/>
      <c r="G140" s="44"/>
      <c r="H140" s="44"/>
      <c r="I140" s="44"/>
      <c r="J140" s="44"/>
      <c r="K140" s="44"/>
      <c r="L140" s="44"/>
      <c r="M140" s="44"/>
      <c r="N140" s="44"/>
      <c r="O140" s="44"/>
      <c r="P140" s="44"/>
      <c r="Q140" s="45"/>
      <c r="R140" s="46"/>
      <c r="S140" s="44"/>
      <c r="T140" s="111"/>
      <c r="U140" s="5"/>
      <c r="W140" s="47"/>
      <c r="X140" s="18"/>
      <c r="Y140" s="18"/>
      <c r="Z140" s="18"/>
      <c r="AA140" s="18"/>
      <c r="AB140" s="18"/>
      <c r="AC140" s="18"/>
      <c r="AD140" s="18"/>
      <c r="AE140" s="18"/>
      <c r="AF140" s="18"/>
      <c r="AG140" s="18"/>
    </row>
    <row r="141" spans="2:33" s="21" customFormat="1" x14ac:dyDescent="0.2">
      <c r="B141" s="18"/>
      <c r="C141" s="43"/>
      <c r="D141" s="43"/>
      <c r="E141" s="44"/>
      <c r="F141" s="44"/>
      <c r="G141" s="44"/>
      <c r="H141" s="44"/>
      <c r="I141" s="44"/>
      <c r="J141" s="44"/>
      <c r="K141" s="44"/>
      <c r="L141" s="44"/>
      <c r="M141" s="44"/>
      <c r="N141" s="44"/>
      <c r="O141" s="44"/>
      <c r="P141" s="44"/>
      <c r="Q141" s="45"/>
      <c r="R141" s="46"/>
      <c r="S141" s="44"/>
      <c r="T141" s="111"/>
      <c r="U141" s="5"/>
      <c r="W141" s="47"/>
      <c r="X141" s="18"/>
      <c r="Y141" s="18"/>
      <c r="Z141" s="18"/>
      <c r="AA141" s="18"/>
      <c r="AB141" s="18"/>
      <c r="AC141" s="18"/>
      <c r="AD141" s="18"/>
      <c r="AE141" s="18"/>
      <c r="AF141" s="18"/>
      <c r="AG141" s="18"/>
    </row>
    <row r="142" spans="2:33" s="21" customFormat="1" x14ac:dyDescent="0.2">
      <c r="B142" s="18"/>
      <c r="C142" s="43"/>
      <c r="D142" s="43"/>
      <c r="E142" s="44"/>
      <c r="F142" s="44"/>
      <c r="G142" s="44"/>
      <c r="H142" s="44"/>
      <c r="I142" s="44"/>
      <c r="J142" s="44"/>
      <c r="K142" s="44"/>
      <c r="L142" s="44"/>
      <c r="M142" s="44"/>
      <c r="N142" s="44"/>
      <c r="O142" s="44"/>
      <c r="P142" s="44"/>
      <c r="Q142" s="45"/>
      <c r="R142" s="46"/>
      <c r="S142" s="44"/>
      <c r="T142" s="111"/>
      <c r="U142" s="5"/>
      <c r="W142" s="47"/>
      <c r="X142" s="18"/>
      <c r="Y142" s="18"/>
      <c r="Z142" s="18"/>
      <c r="AA142" s="18"/>
      <c r="AB142" s="18"/>
      <c r="AC142" s="18"/>
      <c r="AD142" s="18"/>
      <c r="AE142" s="18"/>
      <c r="AF142" s="18"/>
      <c r="AG142" s="18"/>
    </row>
    <row r="143" spans="2:33" s="21" customFormat="1" x14ac:dyDescent="0.2">
      <c r="B143" s="18"/>
      <c r="C143" s="43"/>
      <c r="D143" s="43"/>
      <c r="E143" s="44"/>
      <c r="F143" s="44"/>
      <c r="G143" s="44"/>
      <c r="H143" s="44"/>
      <c r="I143" s="44"/>
      <c r="J143" s="44"/>
      <c r="K143" s="44"/>
      <c r="L143" s="44"/>
      <c r="M143" s="44"/>
      <c r="N143" s="44"/>
      <c r="O143" s="44"/>
      <c r="P143" s="44"/>
      <c r="Q143" s="45"/>
      <c r="R143" s="46"/>
      <c r="S143" s="44"/>
      <c r="T143" s="111"/>
      <c r="U143" s="5"/>
      <c r="W143" s="47"/>
      <c r="X143" s="18"/>
      <c r="Y143" s="18"/>
      <c r="Z143" s="18"/>
      <c r="AA143" s="18"/>
      <c r="AB143" s="18"/>
      <c r="AC143" s="18"/>
      <c r="AD143" s="18"/>
      <c r="AE143" s="18"/>
      <c r="AF143" s="18"/>
      <c r="AG143" s="18"/>
    </row>
    <row r="144" spans="2:33" s="21" customFormat="1" x14ac:dyDescent="0.2">
      <c r="B144" s="18"/>
      <c r="C144" s="43"/>
      <c r="D144" s="43"/>
      <c r="E144" s="44"/>
      <c r="F144" s="44"/>
      <c r="G144" s="44"/>
      <c r="H144" s="44"/>
      <c r="I144" s="44"/>
      <c r="J144" s="44"/>
      <c r="K144" s="44"/>
      <c r="L144" s="44"/>
      <c r="M144" s="44"/>
      <c r="N144" s="44"/>
      <c r="O144" s="44"/>
      <c r="P144" s="44"/>
      <c r="Q144" s="45"/>
      <c r="R144" s="46"/>
      <c r="S144" s="44"/>
      <c r="T144" s="111"/>
      <c r="U144" s="5"/>
      <c r="W144" s="47"/>
      <c r="X144" s="18"/>
      <c r="Y144" s="18"/>
      <c r="Z144" s="18"/>
      <c r="AA144" s="18"/>
      <c r="AB144" s="18"/>
      <c r="AC144" s="18"/>
      <c r="AD144" s="18"/>
      <c r="AE144" s="18"/>
      <c r="AF144" s="18"/>
      <c r="AG144" s="18"/>
    </row>
    <row r="145" spans="2:33" s="21" customFormat="1" x14ac:dyDescent="0.2">
      <c r="B145" s="18"/>
      <c r="C145" s="43"/>
      <c r="D145" s="43"/>
      <c r="E145" s="44"/>
      <c r="F145" s="44"/>
      <c r="G145" s="44"/>
      <c r="H145" s="44"/>
      <c r="I145" s="44"/>
      <c r="J145" s="44"/>
      <c r="K145" s="44"/>
      <c r="L145" s="44"/>
      <c r="M145" s="44"/>
      <c r="N145" s="44"/>
      <c r="O145" s="44"/>
      <c r="P145" s="44"/>
      <c r="Q145" s="45"/>
      <c r="R145" s="46"/>
      <c r="S145" s="44"/>
      <c r="T145" s="111"/>
      <c r="U145" s="5"/>
      <c r="W145" s="47"/>
      <c r="X145" s="18"/>
      <c r="Y145" s="18"/>
      <c r="Z145" s="18"/>
      <c r="AA145" s="18"/>
      <c r="AB145" s="18"/>
      <c r="AC145" s="18"/>
      <c r="AD145" s="18"/>
      <c r="AE145" s="18"/>
      <c r="AF145" s="18"/>
      <c r="AG145" s="18"/>
    </row>
    <row r="146" spans="2:33" s="21" customFormat="1" x14ac:dyDescent="0.2">
      <c r="B146" s="18"/>
      <c r="C146" s="43"/>
      <c r="D146" s="43"/>
      <c r="E146" s="44"/>
      <c r="F146" s="44"/>
      <c r="G146" s="44"/>
      <c r="H146" s="44"/>
      <c r="I146" s="44"/>
      <c r="J146" s="44"/>
      <c r="K146" s="44"/>
      <c r="L146" s="44"/>
      <c r="M146" s="44"/>
      <c r="N146" s="44"/>
      <c r="O146" s="44"/>
      <c r="P146" s="44"/>
      <c r="Q146" s="45"/>
      <c r="R146" s="46"/>
      <c r="S146" s="44"/>
      <c r="T146" s="111"/>
      <c r="U146" s="5"/>
      <c r="W146" s="47"/>
      <c r="X146" s="18"/>
      <c r="Y146" s="18"/>
      <c r="Z146" s="18"/>
      <c r="AA146" s="18"/>
      <c r="AB146" s="18"/>
      <c r="AC146" s="18"/>
      <c r="AD146" s="18"/>
      <c r="AE146" s="18"/>
      <c r="AF146" s="18"/>
      <c r="AG146" s="18"/>
    </row>
    <row r="147" spans="2:33" s="21" customFormat="1" x14ac:dyDescent="0.2">
      <c r="B147" s="18"/>
      <c r="C147" s="43"/>
      <c r="D147" s="43"/>
      <c r="E147" s="44"/>
      <c r="F147" s="44"/>
      <c r="G147" s="44"/>
      <c r="H147" s="44"/>
      <c r="I147" s="44"/>
      <c r="J147" s="44"/>
      <c r="K147" s="44"/>
      <c r="L147" s="44"/>
      <c r="M147" s="44"/>
      <c r="N147" s="44"/>
      <c r="O147" s="44"/>
      <c r="P147" s="44"/>
      <c r="Q147" s="45"/>
      <c r="R147" s="46"/>
      <c r="S147" s="44"/>
      <c r="T147" s="111"/>
      <c r="U147" s="5"/>
      <c r="W147" s="47"/>
      <c r="X147" s="18"/>
      <c r="Y147" s="18"/>
      <c r="Z147" s="18"/>
      <c r="AA147" s="18"/>
      <c r="AB147" s="18"/>
      <c r="AC147" s="18"/>
      <c r="AD147" s="18"/>
      <c r="AE147" s="18"/>
      <c r="AF147" s="18"/>
      <c r="AG147" s="18"/>
    </row>
    <row r="148" spans="2:33" s="21" customFormat="1" x14ac:dyDescent="0.2">
      <c r="B148" s="18"/>
      <c r="C148" s="43"/>
      <c r="D148" s="43"/>
      <c r="E148" s="44"/>
      <c r="F148" s="44"/>
      <c r="G148" s="44"/>
      <c r="H148" s="44"/>
      <c r="I148" s="44"/>
      <c r="J148" s="44"/>
      <c r="K148" s="44"/>
      <c r="L148" s="44"/>
      <c r="M148" s="44"/>
      <c r="N148" s="44"/>
      <c r="O148" s="44"/>
      <c r="P148" s="44"/>
      <c r="Q148" s="45"/>
      <c r="R148" s="46"/>
      <c r="S148" s="44"/>
      <c r="T148" s="111"/>
      <c r="U148" s="5"/>
      <c r="W148" s="47"/>
      <c r="X148" s="18"/>
      <c r="Y148" s="18"/>
      <c r="Z148" s="18"/>
      <c r="AA148" s="18"/>
      <c r="AB148" s="18"/>
      <c r="AC148" s="18"/>
      <c r="AD148" s="18"/>
      <c r="AE148" s="18"/>
      <c r="AF148" s="18"/>
      <c r="AG148" s="18"/>
    </row>
    <row r="149" spans="2:33" s="21" customFormat="1" x14ac:dyDescent="0.2">
      <c r="B149" s="18"/>
      <c r="C149" s="43"/>
      <c r="D149" s="43"/>
      <c r="E149" s="44"/>
      <c r="F149" s="44"/>
      <c r="G149" s="44"/>
      <c r="H149" s="44"/>
      <c r="I149" s="44"/>
      <c r="J149" s="44"/>
      <c r="K149" s="44"/>
      <c r="L149" s="44"/>
      <c r="M149" s="44"/>
      <c r="N149" s="44"/>
      <c r="O149" s="44"/>
      <c r="P149" s="44"/>
      <c r="Q149" s="45"/>
      <c r="R149" s="46"/>
      <c r="S149" s="44"/>
      <c r="T149" s="111"/>
      <c r="U149" s="5"/>
      <c r="W149" s="47"/>
      <c r="X149" s="18"/>
      <c r="Y149" s="18"/>
      <c r="Z149" s="18"/>
      <c r="AA149" s="18"/>
      <c r="AB149" s="18"/>
      <c r="AC149" s="18"/>
      <c r="AD149" s="18"/>
      <c r="AE149" s="18"/>
      <c r="AF149" s="18"/>
      <c r="AG149" s="18"/>
    </row>
    <row r="150" spans="2:33" s="21" customFormat="1" x14ac:dyDescent="0.2">
      <c r="B150" s="18"/>
      <c r="C150" s="43"/>
      <c r="D150" s="43"/>
      <c r="E150" s="44"/>
      <c r="F150" s="44"/>
      <c r="G150" s="44"/>
      <c r="H150" s="44"/>
      <c r="I150" s="44"/>
      <c r="J150" s="44"/>
      <c r="K150" s="44"/>
      <c r="L150" s="44"/>
      <c r="M150" s="44"/>
      <c r="N150" s="44"/>
      <c r="O150" s="44"/>
      <c r="P150" s="44"/>
      <c r="Q150" s="45"/>
      <c r="R150" s="46"/>
      <c r="S150" s="44"/>
      <c r="T150" s="111"/>
      <c r="U150" s="5"/>
      <c r="W150" s="47"/>
      <c r="X150" s="18"/>
      <c r="Y150" s="18"/>
      <c r="Z150" s="18"/>
      <c r="AA150" s="18"/>
      <c r="AB150" s="18"/>
      <c r="AC150" s="18"/>
      <c r="AD150" s="18"/>
      <c r="AE150" s="18"/>
      <c r="AF150" s="18"/>
      <c r="AG150" s="18"/>
    </row>
    <row r="151" spans="2:33" s="21" customFormat="1" x14ac:dyDescent="0.2">
      <c r="B151" s="18"/>
      <c r="C151" s="43"/>
      <c r="D151" s="43"/>
      <c r="E151" s="44"/>
      <c r="F151" s="44"/>
      <c r="G151" s="44"/>
      <c r="H151" s="44"/>
      <c r="I151" s="44"/>
      <c r="J151" s="44"/>
      <c r="K151" s="44"/>
      <c r="L151" s="44"/>
      <c r="M151" s="44"/>
      <c r="N151" s="44"/>
      <c r="O151" s="44"/>
      <c r="P151" s="44"/>
      <c r="Q151" s="45"/>
      <c r="R151" s="46"/>
      <c r="S151" s="44"/>
      <c r="T151" s="111"/>
      <c r="U151" s="5"/>
      <c r="W151" s="47"/>
      <c r="X151" s="18"/>
      <c r="Y151" s="18"/>
      <c r="Z151" s="18"/>
      <c r="AA151" s="18"/>
      <c r="AB151" s="18"/>
      <c r="AC151" s="18"/>
      <c r="AD151" s="18"/>
      <c r="AE151" s="18"/>
      <c r="AF151" s="18"/>
      <c r="AG151" s="18"/>
    </row>
    <row r="152" spans="2:33" s="21" customFormat="1" x14ac:dyDescent="0.2">
      <c r="B152" s="18"/>
      <c r="C152" s="43"/>
      <c r="D152" s="43"/>
      <c r="E152" s="44"/>
      <c r="F152" s="44"/>
      <c r="G152" s="44"/>
      <c r="H152" s="44"/>
      <c r="I152" s="44"/>
      <c r="J152" s="44"/>
      <c r="K152" s="44"/>
      <c r="L152" s="44"/>
      <c r="M152" s="44"/>
      <c r="N152" s="44"/>
      <c r="O152" s="44"/>
      <c r="P152" s="44"/>
      <c r="Q152" s="45"/>
      <c r="R152" s="46"/>
      <c r="S152" s="44"/>
      <c r="T152" s="111"/>
      <c r="U152" s="5"/>
      <c r="W152" s="47"/>
      <c r="X152" s="18"/>
      <c r="Y152" s="18"/>
      <c r="Z152" s="18"/>
      <c r="AA152" s="18"/>
      <c r="AB152" s="18"/>
      <c r="AC152" s="18"/>
      <c r="AD152" s="18"/>
      <c r="AE152" s="18"/>
      <c r="AF152" s="18"/>
      <c r="AG152" s="18"/>
    </row>
    <row r="153" spans="2:33" s="21" customFormat="1" x14ac:dyDescent="0.2">
      <c r="B153" s="18"/>
      <c r="C153" s="43"/>
      <c r="D153" s="43"/>
      <c r="E153" s="44"/>
      <c r="F153" s="44"/>
      <c r="G153" s="44"/>
      <c r="H153" s="44"/>
      <c r="I153" s="44"/>
      <c r="J153" s="44"/>
      <c r="K153" s="44"/>
      <c r="L153" s="44"/>
      <c r="M153" s="44"/>
      <c r="N153" s="44"/>
      <c r="O153" s="44"/>
      <c r="P153" s="44"/>
      <c r="Q153" s="45"/>
      <c r="R153" s="46"/>
      <c r="S153" s="44"/>
      <c r="T153" s="111"/>
      <c r="U153" s="5"/>
      <c r="W153" s="47"/>
      <c r="X153" s="18"/>
      <c r="Y153" s="18"/>
      <c r="Z153" s="18"/>
      <c r="AA153" s="18"/>
      <c r="AB153" s="18"/>
      <c r="AC153" s="18"/>
      <c r="AD153" s="18"/>
      <c r="AE153" s="18"/>
      <c r="AF153" s="18"/>
      <c r="AG153" s="18"/>
    </row>
    <row r="154" spans="2:33" s="21" customFormat="1" x14ac:dyDescent="0.2">
      <c r="B154" s="18"/>
      <c r="C154" s="43"/>
      <c r="D154" s="43"/>
      <c r="E154" s="44"/>
      <c r="F154" s="44"/>
      <c r="G154" s="44"/>
      <c r="H154" s="44"/>
      <c r="I154" s="44"/>
      <c r="J154" s="44"/>
      <c r="K154" s="44"/>
      <c r="L154" s="44"/>
      <c r="M154" s="44"/>
      <c r="N154" s="44"/>
      <c r="O154" s="44"/>
      <c r="P154" s="44"/>
      <c r="Q154" s="45"/>
      <c r="R154" s="46"/>
      <c r="S154" s="44"/>
      <c r="T154" s="111"/>
      <c r="U154" s="5"/>
      <c r="W154" s="47"/>
      <c r="X154" s="18"/>
      <c r="Y154" s="18"/>
      <c r="Z154" s="18"/>
      <c r="AA154" s="18"/>
      <c r="AB154" s="18"/>
      <c r="AC154" s="18"/>
      <c r="AD154" s="18"/>
      <c r="AE154" s="18"/>
      <c r="AF154" s="18"/>
      <c r="AG154" s="18"/>
    </row>
    <row r="155" spans="2:33" s="21" customFormat="1" x14ac:dyDescent="0.2">
      <c r="B155" s="18"/>
      <c r="C155" s="43"/>
      <c r="D155" s="43"/>
      <c r="E155" s="44"/>
      <c r="F155" s="44"/>
      <c r="G155" s="44"/>
      <c r="H155" s="44"/>
      <c r="I155" s="44"/>
      <c r="J155" s="44"/>
      <c r="K155" s="44"/>
      <c r="L155" s="44"/>
      <c r="M155" s="44"/>
      <c r="N155" s="44"/>
      <c r="O155" s="44"/>
      <c r="P155" s="44"/>
      <c r="Q155" s="45"/>
      <c r="R155" s="46"/>
      <c r="S155" s="44"/>
      <c r="T155" s="111"/>
      <c r="U155" s="5"/>
      <c r="W155" s="47"/>
      <c r="X155" s="18"/>
      <c r="Y155" s="18"/>
      <c r="Z155" s="18"/>
      <c r="AA155" s="18"/>
      <c r="AB155" s="18"/>
      <c r="AC155" s="18"/>
      <c r="AD155" s="18"/>
      <c r="AE155" s="18"/>
      <c r="AF155" s="18"/>
      <c r="AG155" s="18"/>
    </row>
    <row r="156" spans="2:33" s="21" customFormat="1" x14ac:dyDescent="0.2">
      <c r="B156" s="18"/>
      <c r="C156" s="43"/>
      <c r="D156" s="43"/>
      <c r="E156" s="44"/>
      <c r="F156" s="44"/>
      <c r="G156" s="44"/>
      <c r="H156" s="44"/>
      <c r="I156" s="44"/>
      <c r="J156" s="44"/>
      <c r="K156" s="44"/>
      <c r="L156" s="44"/>
      <c r="M156" s="44"/>
      <c r="N156" s="44"/>
      <c r="O156" s="44"/>
      <c r="P156" s="44"/>
      <c r="Q156" s="45"/>
      <c r="R156" s="46"/>
      <c r="S156" s="44"/>
      <c r="T156" s="111"/>
      <c r="U156" s="5"/>
      <c r="W156" s="47"/>
      <c r="X156" s="18"/>
      <c r="Y156" s="18"/>
      <c r="Z156" s="18"/>
      <c r="AA156" s="18"/>
      <c r="AB156" s="18"/>
      <c r="AC156" s="18"/>
      <c r="AD156" s="18"/>
      <c r="AE156" s="18"/>
      <c r="AF156" s="18"/>
      <c r="AG156" s="18"/>
    </row>
    <row r="157" spans="2:33" s="21" customFormat="1" x14ac:dyDescent="0.2">
      <c r="B157" s="18"/>
      <c r="C157" s="43"/>
      <c r="D157" s="43"/>
      <c r="E157" s="44"/>
      <c r="F157" s="44"/>
      <c r="G157" s="44"/>
      <c r="H157" s="44"/>
      <c r="I157" s="44"/>
      <c r="J157" s="44"/>
      <c r="K157" s="44"/>
      <c r="L157" s="44"/>
      <c r="M157" s="44"/>
      <c r="N157" s="44"/>
      <c r="O157" s="44"/>
      <c r="P157" s="44"/>
      <c r="Q157" s="45"/>
      <c r="R157" s="46"/>
      <c r="S157" s="44"/>
      <c r="T157" s="111"/>
      <c r="U157" s="5"/>
      <c r="W157" s="47"/>
      <c r="X157" s="18"/>
      <c r="Y157" s="18"/>
      <c r="Z157" s="18"/>
      <c r="AA157" s="18"/>
      <c r="AB157" s="18"/>
      <c r="AC157" s="18"/>
      <c r="AD157" s="18"/>
      <c r="AE157" s="18"/>
      <c r="AF157" s="18"/>
      <c r="AG157" s="18"/>
    </row>
    <row r="158" spans="2:33" s="21" customFormat="1" x14ac:dyDescent="0.2">
      <c r="B158" s="18"/>
      <c r="C158" s="43"/>
      <c r="D158" s="43"/>
      <c r="E158" s="44"/>
      <c r="F158" s="44"/>
      <c r="G158" s="44"/>
      <c r="H158" s="44"/>
      <c r="I158" s="44"/>
      <c r="J158" s="44"/>
      <c r="K158" s="44"/>
      <c r="L158" s="44"/>
      <c r="M158" s="44"/>
      <c r="N158" s="44"/>
      <c r="O158" s="44"/>
      <c r="P158" s="44"/>
      <c r="Q158" s="45"/>
      <c r="R158" s="46"/>
      <c r="S158" s="44"/>
      <c r="T158" s="111"/>
      <c r="U158" s="5"/>
      <c r="W158" s="47"/>
      <c r="X158" s="18"/>
      <c r="Y158" s="18"/>
      <c r="Z158" s="18"/>
      <c r="AA158" s="18"/>
      <c r="AB158" s="18"/>
      <c r="AC158" s="18"/>
      <c r="AD158" s="18"/>
      <c r="AE158" s="18"/>
      <c r="AF158" s="18"/>
      <c r="AG158" s="18"/>
    </row>
    <row r="159" spans="2:33" s="21" customFormat="1" x14ac:dyDescent="0.2">
      <c r="B159" s="18"/>
      <c r="C159" s="43"/>
      <c r="D159" s="43"/>
      <c r="E159" s="44"/>
      <c r="F159" s="44"/>
      <c r="G159" s="44"/>
      <c r="H159" s="44"/>
      <c r="I159" s="44"/>
      <c r="J159" s="44"/>
      <c r="K159" s="44"/>
      <c r="L159" s="44"/>
      <c r="M159" s="44"/>
      <c r="N159" s="44"/>
      <c r="O159" s="44"/>
      <c r="P159" s="44"/>
      <c r="Q159" s="45"/>
      <c r="R159" s="46"/>
      <c r="S159" s="44"/>
      <c r="T159" s="111"/>
      <c r="U159" s="5"/>
      <c r="W159" s="47"/>
      <c r="X159" s="18"/>
      <c r="Y159" s="18"/>
      <c r="Z159" s="18"/>
      <c r="AA159" s="18"/>
      <c r="AB159" s="18"/>
      <c r="AC159" s="18"/>
      <c r="AD159" s="18"/>
      <c r="AE159" s="18"/>
      <c r="AF159" s="18"/>
      <c r="AG159" s="18"/>
    </row>
    <row r="160" spans="2:33" s="21" customFormat="1" x14ac:dyDescent="0.2">
      <c r="B160" s="18"/>
      <c r="C160" s="43"/>
      <c r="D160" s="43"/>
      <c r="E160" s="44"/>
      <c r="F160" s="44"/>
      <c r="G160" s="44"/>
      <c r="H160" s="44"/>
      <c r="I160" s="44"/>
      <c r="J160" s="44"/>
      <c r="K160" s="44"/>
      <c r="L160" s="44"/>
      <c r="M160" s="44"/>
      <c r="N160" s="44"/>
      <c r="O160" s="44"/>
      <c r="P160" s="44"/>
      <c r="Q160" s="45"/>
      <c r="R160" s="46"/>
      <c r="S160" s="44"/>
      <c r="T160" s="111"/>
      <c r="U160" s="5"/>
      <c r="W160" s="47"/>
      <c r="X160" s="18"/>
      <c r="Y160" s="18"/>
      <c r="Z160" s="18"/>
      <c r="AA160" s="18"/>
      <c r="AB160" s="18"/>
      <c r="AC160" s="18"/>
      <c r="AD160" s="18"/>
      <c r="AE160" s="18"/>
      <c r="AF160" s="18"/>
      <c r="AG160" s="18"/>
    </row>
  </sheetData>
  <autoFilter ref="C11:T13" xr:uid="{EE0EC967-D3A6-4DAC-BFBF-5FDAB9CE2026}"/>
  <mergeCells count="1">
    <mergeCell ref="Q2:R2"/>
  </mergeCells>
  <printOptions horizontalCentered="1"/>
  <pageMargins left="0.51181102362204722" right="0.51181102362204722" top="0.94488188976377963" bottom="0.59055118110236227" header="0.31496062992125984" footer="0.31496062992125984"/>
  <pageSetup paperSize="9" scale="45" fitToHeight="24" orientation="landscape" r:id="rId1"/>
  <headerFooter>
    <oddHeader>&amp;C&amp;"-,Negrito"&amp;26&amp;K08-004PREFEITURA MUNICIPAL DE ARARAQUARA&amp;R&amp;"Calibri,Regular"&amp;9   &amp;K00+000.&amp;K01+000
Página &amp;P de &amp;N          &amp;K00+000.&amp;K01+000
  &amp;K00+000.</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B13B5-0F72-4193-B15C-C2F68408AF4B}">
  <sheetPr>
    <pageSetUpPr fitToPage="1"/>
  </sheetPr>
  <dimension ref="A1:IR2831"/>
  <sheetViews>
    <sheetView showGridLines="0" tabSelected="1" view="pageBreakPreview" zoomScale="90" zoomScaleNormal="100" zoomScaleSheetLayoutView="90" workbookViewId="0">
      <pane ySplit="18" topLeftCell="A49" activePane="bottomLeft" state="frozen"/>
      <selection activeCell="A2" sqref="A2"/>
      <selection pane="bottomLeft" activeCell="A2" sqref="A2"/>
    </sheetView>
  </sheetViews>
  <sheetFormatPr defaultColWidth="4" defaultRowHeight="11.25" x14ac:dyDescent="0.2"/>
  <cols>
    <col min="1" max="1" width="4.85546875" style="522" customWidth="1"/>
    <col min="2" max="2" width="7.5703125" style="523" customWidth="1"/>
    <col min="3" max="3" width="14.7109375" style="562" customWidth="1"/>
    <col min="4" max="4" width="40" style="563" customWidth="1"/>
    <col min="5" max="5" width="9.7109375" style="523" customWidth="1"/>
    <col min="6" max="6" width="11.42578125" style="523" customWidth="1"/>
    <col min="7" max="7" width="9.7109375" style="523" customWidth="1"/>
    <col min="8" max="8" width="11.42578125" style="523" customWidth="1"/>
    <col min="9" max="9" width="9.7109375" style="522" customWidth="1"/>
    <col min="10" max="11" width="9.140625" style="523" hidden="1" customWidth="1"/>
    <col min="12" max="12" width="9.140625" style="523" customWidth="1"/>
    <col min="13" max="251" width="9.140625" style="522" customWidth="1"/>
    <col min="252" max="256" width="4" style="522"/>
    <col min="257" max="257" width="4.85546875" style="522" customWidth="1"/>
    <col min="258" max="258" width="7.5703125" style="522" customWidth="1"/>
    <col min="259" max="259" width="14.7109375" style="522" customWidth="1"/>
    <col min="260" max="260" width="40" style="522" customWidth="1"/>
    <col min="261" max="261" width="9.7109375" style="522" customWidth="1"/>
    <col min="262" max="262" width="11.42578125" style="522" customWidth="1"/>
    <col min="263" max="263" width="9.7109375" style="522" customWidth="1"/>
    <col min="264" max="264" width="11.42578125" style="522" customWidth="1"/>
    <col min="265" max="265" width="9.7109375" style="522" customWidth="1"/>
    <col min="266" max="267" width="0" style="522" hidden="1" customWidth="1"/>
    <col min="268" max="507" width="9.140625" style="522" customWidth="1"/>
    <col min="508" max="512" width="4" style="522"/>
    <col min="513" max="513" width="4.85546875" style="522" customWidth="1"/>
    <col min="514" max="514" width="7.5703125" style="522" customWidth="1"/>
    <col min="515" max="515" width="14.7109375" style="522" customWidth="1"/>
    <col min="516" max="516" width="40" style="522" customWidth="1"/>
    <col min="517" max="517" width="9.7109375" style="522" customWidth="1"/>
    <col min="518" max="518" width="11.42578125" style="522" customWidth="1"/>
    <col min="519" max="519" width="9.7109375" style="522" customWidth="1"/>
    <col min="520" max="520" width="11.42578125" style="522" customWidth="1"/>
    <col min="521" max="521" width="9.7109375" style="522" customWidth="1"/>
    <col min="522" max="523" width="0" style="522" hidden="1" customWidth="1"/>
    <col min="524" max="763" width="9.140625" style="522" customWidth="1"/>
    <col min="764" max="768" width="4" style="522"/>
    <col min="769" max="769" width="4.85546875" style="522" customWidth="1"/>
    <col min="770" max="770" width="7.5703125" style="522" customWidth="1"/>
    <col min="771" max="771" width="14.7109375" style="522" customWidth="1"/>
    <col min="772" max="772" width="40" style="522" customWidth="1"/>
    <col min="773" max="773" width="9.7109375" style="522" customWidth="1"/>
    <col min="774" max="774" width="11.42578125" style="522" customWidth="1"/>
    <col min="775" max="775" width="9.7109375" style="522" customWidth="1"/>
    <col min="776" max="776" width="11.42578125" style="522" customWidth="1"/>
    <col min="777" max="777" width="9.7109375" style="522" customWidth="1"/>
    <col min="778" max="779" width="0" style="522" hidden="1" customWidth="1"/>
    <col min="780" max="1019" width="9.140625" style="522" customWidth="1"/>
    <col min="1020" max="1024" width="4" style="522"/>
    <col min="1025" max="1025" width="4.85546875" style="522" customWidth="1"/>
    <col min="1026" max="1026" width="7.5703125" style="522" customWidth="1"/>
    <col min="1027" max="1027" width="14.7109375" style="522" customWidth="1"/>
    <col min="1028" max="1028" width="40" style="522" customWidth="1"/>
    <col min="1029" max="1029" width="9.7109375" style="522" customWidth="1"/>
    <col min="1030" max="1030" width="11.42578125" style="522" customWidth="1"/>
    <col min="1031" max="1031" width="9.7109375" style="522" customWidth="1"/>
    <col min="1032" max="1032" width="11.42578125" style="522" customWidth="1"/>
    <col min="1033" max="1033" width="9.7109375" style="522" customWidth="1"/>
    <col min="1034" max="1035" width="0" style="522" hidden="1" customWidth="1"/>
    <col min="1036" max="1275" width="9.140625" style="522" customWidth="1"/>
    <col min="1276" max="1280" width="4" style="522"/>
    <col min="1281" max="1281" width="4.85546875" style="522" customWidth="1"/>
    <col min="1282" max="1282" width="7.5703125" style="522" customWidth="1"/>
    <col min="1283" max="1283" width="14.7109375" style="522" customWidth="1"/>
    <col min="1284" max="1284" width="40" style="522" customWidth="1"/>
    <col min="1285" max="1285" width="9.7109375" style="522" customWidth="1"/>
    <col min="1286" max="1286" width="11.42578125" style="522" customWidth="1"/>
    <col min="1287" max="1287" width="9.7109375" style="522" customWidth="1"/>
    <col min="1288" max="1288" width="11.42578125" style="522" customWidth="1"/>
    <col min="1289" max="1289" width="9.7109375" style="522" customWidth="1"/>
    <col min="1290" max="1291" width="0" style="522" hidden="1" customWidth="1"/>
    <col min="1292" max="1531" width="9.140625" style="522" customWidth="1"/>
    <col min="1532" max="1536" width="4" style="522"/>
    <col min="1537" max="1537" width="4.85546875" style="522" customWidth="1"/>
    <col min="1538" max="1538" width="7.5703125" style="522" customWidth="1"/>
    <col min="1539" max="1539" width="14.7109375" style="522" customWidth="1"/>
    <col min="1540" max="1540" width="40" style="522" customWidth="1"/>
    <col min="1541" max="1541" width="9.7109375" style="522" customWidth="1"/>
    <col min="1542" max="1542" width="11.42578125" style="522" customWidth="1"/>
    <col min="1543" max="1543" width="9.7109375" style="522" customWidth="1"/>
    <col min="1544" max="1544" width="11.42578125" style="522" customWidth="1"/>
    <col min="1545" max="1545" width="9.7109375" style="522" customWidth="1"/>
    <col min="1546" max="1547" width="0" style="522" hidden="1" customWidth="1"/>
    <col min="1548" max="1787" width="9.140625" style="522" customWidth="1"/>
    <col min="1788" max="1792" width="4" style="522"/>
    <col min="1793" max="1793" width="4.85546875" style="522" customWidth="1"/>
    <col min="1794" max="1794" width="7.5703125" style="522" customWidth="1"/>
    <col min="1795" max="1795" width="14.7109375" style="522" customWidth="1"/>
    <col min="1796" max="1796" width="40" style="522" customWidth="1"/>
    <col min="1797" max="1797" width="9.7109375" style="522" customWidth="1"/>
    <col min="1798" max="1798" width="11.42578125" style="522" customWidth="1"/>
    <col min="1799" max="1799" width="9.7109375" style="522" customWidth="1"/>
    <col min="1800" max="1800" width="11.42578125" style="522" customWidth="1"/>
    <col min="1801" max="1801" width="9.7109375" style="522" customWidth="1"/>
    <col min="1802" max="1803" width="0" style="522" hidden="1" customWidth="1"/>
    <col min="1804" max="2043" width="9.140625" style="522" customWidth="1"/>
    <col min="2044" max="2048" width="4" style="522"/>
    <col min="2049" max="2049" width="4.85546875" style="522" customWidth="1"/>
    <col min="2050" max="2050" width="7.5703125" style="522" customWidth="1"/>
    <col min="2051" max="2051" width="14.7109375" style="522" customWidth="1"/>
    <col min="2052" max="2052" width="40" style="522" customWidth="1"/>
    <col min="2053" max="2053" width="9.7109375" style="522" customWidth="1"/>
    <col min="2054" max="2054" width="11.42578125" style="522" customWidth="1"/>
    <col min="2055" max="2055" width="9.7109375" style="522" customWidth="1"/>
    <col min="2056" max="2056" width="11.42578125" style="522" customWidth="1"/>
    <col min="2057" max="2057" width="9.7109375" style="522" customWidth="1"/>
    <col min="2058" max="2059" width="0" style="522" hidden="1" customWidth="1"/>
    <col min="2060" max="2299" width="9.140625" style="522" customWidth="1"/>
    <col min="2300" max="2304" width="4" style="522"/>
    <col min="2305" max="2305" width="4.85546875" style="522" customWidth="1"/>
    <col min="2306" max="2306" width="7.5703125" style="522" customWidth="1"/>
    <col min="2307" max="2307" width="14.7109375" style="522" customWidth="1"/>
    <col min="2308" max="2308" width="40" style="522" customWidth="1"/>
    <col min="2309" max="2309" width="9.7109375" style="522" customWidth="1"/>
    <col min="2310" max="2310" width="11.42578125" style="522" customWidth="1"/>
    <col min="2311" max="2311" width="9.7109375" style="522" customWidth="1"/>
    <col min="2312" max="2312" width="11.42578125" style="522" customWidth="1"/>
    <col min="2313" max="2313" width="9.7109375" style="522" customWidth="1"/>
    <col min="2314" max="2315" width="0" style="522" hidden="1" customWidth="1"/>
    <col min="2316" max="2555" width="9.140625" style="522" customWidth="1"/>
    <col min="2556" max="2560" width="4" style="522"/>
    <col min="2561" max="2561" width="4.85546875" style="522" customWidth="1"/>
    <col min="2562" max="2562" width="7.5703125" style="522" customWidth="1"/>
    <col min="2563" max="2563" width="14.7109375" style="522" customWidth="1"/>
    <col min="2564" max="2564" width="40" style="522" customWidth="1"/>
    <col min="2565" max="2565" width="9.7109375" style="522" customWidth="1"/>
    <col min="2566" max="2566" width="11.42578125" style="522" customWidth="1"/>
    <col min="2567" max="2567" width="9.7109375" style="522" customWidth="1"/>
    <col min="2568" max="2568" width="11.42578125" style="522" customWidth="1"/>
    <col min="2569" max="2569" width="9.7109375" style="522" customWidth="1"/>
    <col min="2570" max="2571" width="0" style="522" hidden="1" customWidth="1"/>
    <col min="2572" max="2811" width="9.140625" style="522" customWidth="1"/>
    <col min="2812" max="2816" width="4" style="522"/>
    <col min="2817" max="2817" width="4.85546875" style="522" customWidth="1"/>
    <col min="2818" max="2818" width="7.5703125" style="522" customWidth="1"/>
    <col min="2819" max="2819" width="14.7109375" style="522" customWidth="1"/>
    <col min="2820" max="2820" width="40" style="522" customWidth="1"/>
    <col min="2821" max="2821" width="9.7109375" style="522" customWidth="1"/>
    <col min="2822" max="2822" width="11.42578125" style="522" customWidth="1"/>
    <col min="2823" max="2823" width="9.7109375" style="522" customWidth="1"/>
    <col min="2824" max="2824" width="11.42578125" style="522" customWidth="1"/>
    <col min="2825" max="2825" width="9.7109375" style="522" customWidth="1"/>
    <col min="2826" max="2827" width="0" style="522" hidden="1" customWidth="1"/>
    <col min="2828" max="3067" width="9.140625" style="522" customWidth="1"/>
    <col min="3068" max="3072" width="4" style="522"/>
    <col min="3073" max="3073" width="4.85546875" style="522" customWidth="1"/>
    <col min="3074" max="3074" width="7.5703125" style="522" customWidth="1"/>
    <col min="3075" max="3075" width="14.7109375" style="522" customWidth="1"/>
    <col min="3076" max="3076" width="40" style="522" customWidth="1"/>
    <col min="3077" max="3077" width="9.7109375" style="522" customWidth="1"/>
    <col min="3078" max="3078" width="11.42578125" style="522" customWidth="1"/>
    <col min="3079" max="3079" width="9.7109375" style="522" customWidth="1"/>
    <col min="3080" max="3080" width="11.42578125" style="522" customWidth="1"/>
    <col min="3081" max="3081" width="9.7109375" style="522" customWidth="1"/>
    <col min="3082" max="3083" width="0" style="522" hidden="1" customWidth="1"/>
    <col min="3084" max="3323" width="9.140625" style="522" customWidth="1"/>
    <col min="3324" max="3328" width="4" style="522"/>
    <col min="3329" max="3329" width="4.85546875" style="522" customWidth="1"/>
    <col min="3330" max="3330" width="7.5703125" style="522" customWidth="1"/>
    <col min="3331" max="3331" width="14.7109375" style="522" customWidth="1"/>
    <col min="3332" max="3332" width="40" style="522" customWidth="1"/>
    <col min="3333" max="3333" width="9.7109375" style="522" customWidth="1"/>
    <col min="3334" max="3334" width="11.42578125" style="522" customWidth="1"/>
    <col min="3335" max="3335" width="9.7109375" style="522" customWidth="1"/>
    <col min="3336" max="3336" width="11.42578125" style="522" customWidth="1"/>
    <col min="3337" max="3337" width="9.7109375" style="522" customWidth="1"/>
    <col min="3338" max="3339" width="0" style="522" hidden="1" customWidth="1"/>
    <col min="3340" max="3579" width="9.140625" style="522" customWidth="1"/>
    <col min="3580" max="3584" width="4" style="522"/>
    <col min="3585" max="3585" width="4.85546875" style="522" customWidth="1"/>
    <col min="3586" max="3586" width="7.5703125" style="522" customWidth="1"/>
    <col min="3587" max="3587" width="14.7109375" style="522" customWidth="1"/>
    <col min="3588" max="3588" width="40" style="522" customWidth="1"/>
    <col min="3589" max="3589" width="9.7109375" style="522" customWidth="1"/>
    <col min="3590" max="3590" width="11.42578125" style="522" customWidth="1"/>
    <col min="3591" max="3591" width="9.7109375" style="522" customWidth="1"/>
    <col min="3592" max="3592" width="11.42578125" style="522" customWidth="1"/>
    <col min="3593" max="3593" width="9.7109375" style="522" customWidth="1"/>
    <col min="3594" max="3595" width="0" style="522" hidden="1" customWidth="1"/>
    <col min="3596" max="3835" width="9.140625" style="522" customWidth="1"/>
    <col min="3836" max="3840" width="4" style="522"/>
    <col min="3841" max="3841" width="4.85546875" style="522" customWidth="1"/>
    <col min="3842" max="3842" width="7.5703125" style="522" customWidth="1"/>
    <col min="3843" max="3843" width="14.7109375" style="522" customWidth="1"/>
    <col min="3844" max="3844" width="40" style="522" customWidth="1"/>
    <col min="3845" max="3845" width="9.7109375" style="522" customWidth="1"/>
    <col min="3846" max="3846" width="11.42578125" style="522" customWidth="1"/>
    <col min="3847" max="3847" width="9.7109375" style="522" customWidth="1"/>
    <col min="3848" max="3848" width="11.42578125" style="522" customWidth="1"/>
    <col min="3849" max="3849" width="9.7109375" style="522" customWidth="1"/>
    <col min="3850" max="3851" width="0" style="522" hidden="1" customWidth="1"/>
    <col min="3852" max="4091" width="9.140625" style="522" customWidth="1"/>
    <col min="4092" max="4096" width="4" style="522"/>
    <col min="4097" max="4097" width="4.85546875" style="522" customWidth="1"/>
    <col min="4098" max="4098" width="7.5703125" style="522" customWidth="1"/>
    <col min="4099" max="4099" width="14.7109375" style="522" customWidth="1"/>
    <col min="4100" max="4100" width="40" style="522" customWidth="1"/>
    <col min="4101" max="4101" width="9.7109375" style="522" customWidth="1"/>
    <col min="4102" max="4102" width="11.42578125" style="522" customWidth="1"/>
    <col min="4103" max="4103" width="9.7109375" style="522" customWidth="1"/>
    <col min="4104" max="4104" width="11.42578125" style="522" customWidth="1"/>
    <col min="4105" max="4105" width="9.7109375" style="522" customWidth="1"/>
    <col min="4106" max="4107" width="0" style="522" hidden="1" customWidth="1"/>
    <col min="4108" max="4347" width="9.140625" style="522" customWidth="1"/>
    <col min="4348" max="4352" width="4" style="522"/>
    <col min="4353" max="4353" width="4.85546875" style="522" customWidth="1"/>
    <col min="4354" max="4354" width="7.5703125" style="522" customWidth="1"/>
    <col min="4355" max="4355" width="14.7109375" style="522" customWidth="1"/>
    <col min="4356" max="4356" width="40" style="522" customWidth="1"/>
    <col min="4357" max="4357" width="9.7109375" style="522" customWidth="1"/>
    <col min="4358" max="4358" width="11.42578125" style="522" customWidth="1"/>
    <col min="4359" max="4359" width="9.7109375" style="522" customWidth="1"/>
    <col min="4360" max="4360" width="11.42578125" style="522" customWidth="1"/>
    <col min="4361" max="4361" width="9.7109375" style="522" customWidth="1"/>
    <col min="4362" max="4363" width="0" style="522" hidden="1" customWidth="1"/>
    <col min="4364" max="4603" width="9.140625" style="522" customWidth="1"/>
    <col min="4604" max="4608" width="4" style="522"/>
    <col min="4609" max="4609" width="4.85546875" style="522" customWidth="1"/>
    <col min="4610" max="4610" width="7.5703125" style="522" customWidth="1"/>
    <col min="4611" max="4611" width="14.7109375" style="522" customWidth="1"/>
    <col min="4612" max="4612" width="40" style="522" customWidth="1"/>
    <col min="4613" max="4613" width="9.7109375" style="522" customWidth="1"/>
    <col min="4614" max="4614" width="11.42578125" style="522" customWidth="1"/>
    <col min="4615" max="4615" width="9.7109375" style="522" customWidth="1"/>
    <col min="4616" max="4616" width="11.42578125" style="522" customWidth="1"/>
    <col min="4617" max="4617" width="9.7109375" style="522" customWidth="1"/>
    <col min="4618" max="4619" width="0" style="522" hidden="1" customWidth="1"/>
    <col min="4620" max="4859" width="9.140625" style="522" customWidth="1"/>
    <col min="4860" max="4864" width="4" style="522"/>
    <col min="4865" max="4865" width="4.85546875" style="522" customWidth="1"/>
    <col min="4866" max="4866" width="7.5703125" style="522" customWidth="1"/>
    <col min="4867" max="4867" width="14.7109375" style="522" customWidth="1"/>
    <col min="4868" max="4868" width="40" style="522" customWidth="1"/>
    <col min="4869" max="4869" width="9.7109375" style="522" customWidth="1"/>
    <col min="4870" max="4870" width="11.42578125" style="522" customWidth="1"/>
    <col min="4871" max="4871" width="9.7109375" style="522" customWidth="1"/>
    <col min="4872" max="4872" width="11.42578125" style="522" customWidth="1"/>
    <col min="4873" max="4873" width="9.7109375" style="522" customWidth="1"/>
    <col min="4874" max="4875" width="0" style="522" hidden="1" customWidth="1"/>
    <col min="4876" max="5115" width="9.140625" style="522" customWidth="1"/>
    <col min="5116" max="5120" width="4" style="522"/>
    <col min="5121" max="5121" width="4.85546875" style="522" customWidth="1"/>
    <col min="5122" max="5122" width="7.5703125" style="522" customWidth="1"/>
    <col min="5123" max="5123" width="14.7109375" style="522" customWidth="1"/>
    <col min="5124" max="5124" width="40" style="522" customWidth="1"/>
    <col min="5125" max="5125" width="9.7109375" style="522" customWidth="1"/>
    <col min="5126" max="5126" width="11.42578125" style="522" customWidth="1"/>
    <col min="5127" max="5127" width="9.7109375" style="522" customWidth="1"/>
    <col min="5128" max="5128" width="11.42578125" style="522" customWidth="1"/>
    <col min="5129" max="5129" width="9.7109375" style="522" customWidth="1"/>
    <col min="5130" max="5131" width="0" style="522" hidden="1" customWidth="1"/>
    <col min="5132" max="5371" width="9.140625" style="522" customWidth="1"/>
    <col min="5372" max="5376" width="4" style="522"/>
    <col min="5377" max="5377" width="4.85546875" style="522" customWidth="1"/>
    <col min="5378" max="5378" width="7.5703125" style="522" customWidth="1"/>
    <col min="5379" max="5379" width="14.7109375" style="522" customWidth="1"/>
    <col min="5380" max="5380" width="40" style="522" customWidth="1"/>
    <col min="5381" max="5381" width="9.7109375" style="522" customWidth="1"/>
    <col min="5382" max="5382" width="11.42578125" style="522" customWidth="1"/>
    <col min="5383" max="5383" width="9.7109375" style="522" customWidth="1"/>
    <col min="5384" max="5384" width="11.42578125" style="522" customWidth="1"/>
    <col min="5385" max="5385" width="9.7109375" style="522" customWidth="1"/>
    <col min="5386" max="5387" width="0" style="522" hidden="1" customWidth="1"/>
    <col min="5388" max="5627" width="9.140625" style="522" customWidth="1"/>
    <col min="5628" max="5632" width="4" style="522"/>
    <col min="5633" max="5633" width="4.85546875" style="522" customWidth="1"/>
    <col min="5634" max="5634" width="7.5703125" style="522" customWidth="1"/>
    <col min="5635" max="5635" width="14.7109375" style="522" customWidth="1"/>
    <col min="5636" max="5636" width="40" style="522" customWidth="1"/>
    <col min="5637" max="5637" width="9.7109375" style="522" customWidth="1"/>
    <col min="5638" max="5638" width="11.42578125" style="522" customWidth="1"/>
    <col min="5639" max="5639" width="9.7109375" style="522" customWidth="1"/>
    <col min="5640" max="5640" width="11.42578125" style="522" customWidth="1"/>
    <col min="5641" max="5641" width="9.7109375" style="522" customWidth="1"/>
    <col min="5642" max="5643" width="0" style="522" hidden="1" customWidth="1"/>
    <col min="5644" max="5883" width="9.140625" style="522" customWidth="1"/>
    <col min="5884" max="5888" width="4" style="522"/>
    <col min="5889" max="5889" width="4.85546875" style="522" customWidth="1"/>
    <col min="5890" max="5890" width="7.5703125" style="522" customWidth="1"/>
    <col min="5891" max="5891" width="14.7109375" style="522" customWidth="1"/>
    <col min="5892" max="5892" width="40" style="522" customWidth="1"/>
    <col min="5893" max="5893" width="9.7109375" style="522" customWidth="1"/>
    <col min="5894" max="5894" width="11.42578125" style="522" customWidth="1"/>
    <col min="5895" max="5895" width="9.7109375" style="522" customWidth="1"/>
    <col min="5896" max="5896" width="11.42578125" style="522" customWidth="1"/>
    <col min="5897" max="5897" width="9.7109375" style="522" customWidth="1"/>
    <col min="5898" max="5899" width="0" style="522" hidden="1" customWidth="1"/>
    <col min="5900" max="6139" width="9.140625" style="522" customWidth="1"/>
    <col min="6140" max="6144" width="4" style="522"/>
    <col min="6145" max="6145" width="4.85546875" style="522" customWidth="1"/>
    <col min="6146" max="6146" width="7.5703125" style="522" customWidth="1"/>
    <col min="6147" max="6147" width="14.7109375" style="522" customWidth="1"/>
    <col min="6148" max="6148" width="40" style="522" customWidth="1"/>
    <col min="6149" max="6149" width="9.7109375" style="522" customWidth="1"/>
    <col min="6150" max="6150" width="11.42578125" style="522" customWidth="1"/>
    <col min="6151" max="6151" width="9.7109375" style="522" customWidth="1"/>
    <col min="6152" max="6152" width="11.42578125" style="522" customWidth="1"/>
    <col min="6153" max="6153" width="9.7109375" style="522" customWidth="1"/>
    <col min="6154" max="6155" width="0" style="522" hidden="1" customWidth="1"/>
    <col min="6156" max="6395" width="9.140625" style="522" customWidth="1"/>
    <col min="6396" max="6400" width="4" style="522"/>
    <col min="6401" max="6401" width="4.85546875" style="522" customWidth="1"/>
    <col min="6402" max="6402" width="7.5703125" style="522" customWidth="1"/>
    <col min="6403" max="6403" width="14.7109375" style="522" customWidth="1"/>
    <col min="6404" max="6404" width="40" style="522" customWidth="1"/>
    <col min="6405" max="6405" width="9.7109375" style="522" customWidth="1"/>
    <col min="6406" max="6406" width="11.42578125" style="522" customWidth="1"/>
    <col min="6407" max="6407" width="9.7109375" style="522" customWidth="1"/>
    <col min="6408" max="6408" width="11.42578125" style="522" customWidth="1"/>
    <col min="6409" max="6409" width="9.7109375" style="522" customWidth="1"/>
    <col min="6410" max="6411" width="0" style="522" hidden="1" customWidth="1"/>
    <col min="6412" max="6651" width="9.140625" style="522" customWidth="1"/>
    <col min="6652" max="6656" width="4" style="522"/>
    <col min="6657" max="6657" width="4.85546875" style="522" customWidth="1"/>
    <col min="6658" max="6658" width="7.5703125" style="522" customWidth="1"/>
    <col min="6659" max="6659" width="14.7109375" style="522" customWidth="1"/>
    <col min="6660" max="6660" width="40" style="522" customWidth="1"/>
    <col min="6661" max="6661" width="9.7109375" style="522" customWidth="1"/>
    <col min="6662" max="6662" width="11.42578125" style="522" customWidth="1"/>
    <col min="6663" max="6663" width="9.7109375" style="522" customWidth="1"/>
    <col min="6664" max="6664" width="11.42578125" style="522" customWidth="1"/>
    <col min="6665" max="6665" width="9.7109375" style="522" customWidth="1"/>
    <col min="6666" max="6667" width="0" style="522" hidden="1" customWidth="1"/>
    <col min="6668" max="6907" width="9.140625" style="522" customWidth="1"/>
    <col min="6908" max="6912" width="4" style="522"/>
    <col min="6913" max="6913" width="4.85546875" style="522" customWidth="1"/>
    <col min="6914" max="6914" width="7.5703125" style="522" customWidth="1"/>
    <col min="6915" max="6915" width="14.7109375" style="522" customWidth="1"/>
    <col min="6916" max="6916" width="40" style="522" customWidth="1"/>
    <col min="6917" max="6917" width="9.7109375" style="522" customWidth="1"/>
    <col min="6918" max="6918" width="11.42578125" style="522" customWidth="1"/>
    <col min="6919" max="6919" width="9.7109375" style="522" customWidth="1"/>
    <col min="6920" max="6920" width="11.42578125" style="522" customWidth="1"/>
    <col min="6921" max="6921" width="9.7109375" style="522" customWidth="1"/>
    <col min="6922" max="6923" width="0" style="522" hidden="1" customWidth="1"/>
    <col min="6924" max="7163" width="9.140625" style="522" customWidth="1"/>
    <col min="7164" max="7168" width="4" style="522"/>
    <col min="7169" max="7169" width="4.85546875" style="522" customWidth="1"/>
    <col min="7170" max="7170" width="7.5703125" style="522" customWidth="1"/>
    <col min="7171" max="7171" width="14.7109375" style="522" customWidth="1"/>
    <col min="7172" max="7172" width="40" style="522" customWidth="1"/>
    <col min="7173" max="7173" width="9.7109375" style="522" customWidth="1"/>
    <col min="7174" max="7174" width="11.42578125" style="522" customWidth="1"/>
    <col min="7175" max="7175" width="9.7109375" style="522" customWidth="1"/>
    <col min="7176" max="7176" width="11.42578125" style="522" customWidth="1"/>
    <col min="7177" max="7177" width="9.7109375" style="522" customWidth="1"/>
    <col min="7178" max="7179" width="0" style="522" hidden="1" customWidth="1"/>
    <col min="7180" max="7419" width="9.140625" style="522" customWidth="1"/>
    <col min="7420" max="7424" width="4" style="522"/>
    <col min="7425" max="7425" width="4.85546875" style="522" customWidth="1"/>
    <col min="7426" max="7426" width="7.5703125" style="522" customWidth="1"/>
    <col min="7427" max="7427" width="14.7109375" style="522" customWidth="1"/>
    <col min="7428" max="7428" width="40" style="522" customWidth="1"/>
    <col min="7429" max="7429" width="9.7109375" style="522" customWidth="1"/>
    <col min="7430" max="7430" width="11.42578125" style="522" customWidth="1"/>
    <col min="7431" max="7431" width="9.7109375" style="522" customWidth="1"/>
    <col min="7432" max="7432" width="11.42578125" style="522" customWidth="1"/>
    <col min="7433" max="7433" width="9.7109375" style="522" customWidth="1"/>
    <col min="7434" max="7435" width="0" style="522" hidden="1" customWidth="1"/>
    <col min="7436" max="7675" width="9.140625" style="522" customWidth="1"/>
    <col min="7676" max="7680" width="4" style="522"/>
    <col min="7681" max="7681" width="4.85546875" style="522" customWidth="1"/>
    <col min="7682" max="7682" width="7.5703125" style="522" customWidth="1"/>
    <col min="7683" max="7683" width="14.7109375" style="522" customWidth="1"/>
    <col min="7684" max="7684" width="40" style="522" customWidth="1"/>
    <col min="7685" max="7685" width="9.7109375" style="522" customWidth="1"/>
    <col min="7686" max="7686" width="11.42578125" style="522" customWidth="1"/>
    <col min="7687" max="7687" width="9.7109375" style="522" customWidth="1"/>
    <col min="7688" max="7688" width="11.42578125" style="522" customWidth="1"/>
    <col min="7689" max="7689" width="9.7109375" style="522" customWidth="1"/>
    <col min="7690" max="7691" width="0" style="522" hidden="1" customWidth="1"/>
    <col min="7692" max="7931" width="9.140625" style="522" customWidth="1"/>
    <col min="7932" max="7936" width="4" style="522"/>
    <col min="7937" max="7937" width="4.85546875" style="522" customWidth="1"/>
    <col min="7938" max="7938" width="7.5703125" style="522" customWidth="1"/>
    <col min="7939" max="7939" width="14.7109375" style="522" customWidth="1"/>
    <col min="7940" max="7940" width="40" style="522" customWidth="1"/>
    <col min="7941" max="7941" width="9.7109375" style="522" customWidth="1"/>
    <col min="7942" max="7942" width="11.42578125" style="522" customWidth="1"/>
    <col min="7943" max="7943" width="9.7109375" style="522" customWidth="1"/>
    <col min="7944" max="7944" width="11.42578125" style="522" customWidth="1"/>
    <col min="7945" max="7945" width="9.7109375" style="522" customWidth="1"/>
    <col min="7946" max="7947" width="0" style="522" hidden="1" customWidth="1"/>
    <col min="7948" max="8187" width="9.140625" style="522" customWidth="1"/>
    <col min="8188" max="8192" width="4" style="522"/>
    <col min="8193" max="8193" width="4.85546875" style="522" customWidth="1"/>
    <col min="8194" max="8194" width="7.5703125" style="522" customWidth="1"/>
    <col min="8195" max="8195" width="14.7109375" style="522" customWidth="1"/>
    <col min="8196" max="8196" width="40" style="522" customWidth="1"/>
    <col min="8197" max="8197" width="9.7109375" style="522" customWidth="1"/>
    <col min="8198" max="8198" width="11.42578125" style="522" customWidth="1"/>
    <col min="8199" max="8199" width="9.7109375" style="522" customWidth="1"/>
    <col min="8200" max="8200" width="11.42578125" style="522" customWidth="1"/>
    <col min="8201" max="8201" width="9.7109375" style="522" customWidth="1"/>
    <col min="8202" max="8203" width="0" style="522" hidden="1" customWidth="1"/>
    <col min="8204" max="8443" width="9.140625" style="522" customWidth="1"/>
    <col min="8444" max="8448" width="4" style="522"/>
    <col min="8449" max="8449" width="4.85546875" style="522" customWidth="1"/>
    <col min="8450" max="8450" width="7.5703125" style="522" customWidth="1"/>
    <col min="8451" max="8451" width="14.7109375" style="522" customWidth="1"/>
    <col min="8452" max="8452" width="40" style="522" customWidth="1"/>
    <col min="8453" max="8453" width="9.7109375" style="522" customWidth="1"/>
    <col min="8454" max="8454" width="11.42578125" style="522" customWidth="1"/>
    <col min="8455" max="8455" width="9.7109375" style="522" customWidth="1"/>
    <col min="8456" max="8456" width="11.42578125" style="522" customWidth="1"/>
    <col min="8457" max="8457" width="9.7109375" style="522" customWidth="1"/>
    <col min="8458" max="8459" width="0" style="522" hidden="1" customWidth="1"/>
    <col min="8460" max="8699" width="9.140625" style="522" customWidth="1"/>
    <col min="8700" max="8704" width="4" style="522"/>
    <col min="8705" max="8705" width="4.85546875" style="522" customWidth="1"/>
    <col min="8706" max="8706" width="7.5703125" style="522" customWidth="1"/>
    <col min="8707" max="8707" width="14.7109375" style="522" customWidth="1"/>
    <col min="8708" max="8708" width="40" style="522" customWidth="1"/>
    <col min="8709" max="8709" width="9.7109375" style="522" customWidth="1"/>
    <col min="8710" max="8710" width="11.42578125" style="522" customWidth="1"/>
    <col min="8711" max="8711" width="9.7109375" style="522" customWidth="1"/>
    <col min="8712" max="8712" width="11.42578125" style="522" customWidth="1"/>
    <col min="8713" max="8713" width="9.7109375" style="522" customWidth="1"/>
    <col min="8714" max="8715" width="0" style="522" hidden="1" customWidth="1"/>
    <col min="8716" max="8955" width="9.140625" style="522" customWidth="1"/>
    <col min="8956" max="8960" width="4" style="522"/>
    <col min="8961" max="8961" width="4.85546875" style="522" customWidth="1"/>
    <col min="8962" max="8962" width="7.5703125" style="522" customWidth="1"/>
    <col min="8963" max="8963" width="14.7109375" style="522" customWidth="1"/>
    <col min="8964" max="8964" width="40" style="522" customWidth="1"/>
    <col min="8965" max="8965" width="9.7109375" style="522" customWidth="1"/>
    <col min="8966" max="8966" width="11.42578125" style="522" customWidth="1"/>
    <col min="8967" max="8967" width="9.7109375" style="522" customWidth="1"/>
    <col min="8968" max="8968" width="11.42578125" style="522" customWidth="1"/>
    <col min="8969" max="8969" width="9.7109375" style="522" customWidth="1"/>
    <col min="8970" max="8971" width="0" style="522" hidden="1" customWidth="1"/>
    <col min="8972" max="9211" width="9.140625" style="522" customWidth="1"/>
    <col min="9212" max="9216" width="4" style="522"/>
    <col min="9217" max="9217" width="4.85546875" style="522" customWidth="1"/>
    <col min="9218" max="9218" width="7.5703125" style="522" customWidth="1"/>
    <col min="9219" max="9219" width="14.7109375" style="522" customWidth="1"/>
    <col min="9220" max="9220" width="40" style="522" customWidth="1"/>
    <col min="9221" max="9221" width="9.7109375" style="522" customWidth="1"/>
    <col min="9222" max="9222" width="11.42578125" style="522" customWidth="1"/>
    <col min="9223" max="9223" width="9.7109375" style="522" customWidth="1"/>
    <col min="9224" max="9224" width="11.42578125" style="522" customWidth="1"/>
    <col min="9225" max="9225" width="9.7109375" style="522" customWidth="1"/>
    <col min="9226" max="9227" width="0" style="522" hidden="1" customWidth="1"/>
    <col min="9228" max="9467" width="9.140625" style="522" customWidth="1"/>
    <col min="9468" max="9472" width="4" style="522"/>
    <col min="9473" max="9473" width="4.85546875" style="522" customWidth="1"/>
    <col min="9474" max="9474" width="7.5703125" style="522" customWidth="1"/>
    <col min="9475" max="9475" width="14.7109375" style="522" customWidth="1"/>
    <col min="9476" max="9476" width="40" style="522" customWidth="1"/>
    <col min="9477" max="9477" width="9.7109375" style="522" customWidth="1"/>
    <col min="9478" max="9478" width="11.42578125" style="522" customWidth="1"/>
    <col min="9479" max="9479" width="9.7109375" style="522" customWidth="1"/>
    <col min="9480" max="9480" width="11.42578125" style="522" customWidth="1"/>
    <col min="9481" max="9481" width="9.7109375" style="522" customWidth="1"/>
    <col min="9482" max="9483" width="0" style="522" hidden="1" customWidth="1"/>
    <col min="9484" max="9723" width="9.140625" style="522" customWidth="1"/>
    <col min="9724" max="9728" width="4" style="522"/>
    <col min="9729" max="9729" width="4.85546875" style="522" customWidth="1"/>
    <col min="9730" max="9730" width="7.5703125" style="522" customWidth="1"/>
    <col min="9731" max="9731" width="14.7109375" style="522" customWidth="1"/>
    <col min="9732" max="9732" width="40" style="522" customWidth="1"/>
    <col min="9733" max="9733" width="9.7109375" style="522" customWidth="1"/>
    <col min="9734" max="9734" width="11.42578125" style="522" customWidth="1"/>
    <col min="9735" max="9735" width="9.7109375" style="522" customWidth="1"/>
    <col min="9736" max="9736" width="11.42578125" style="522" customWidth="1"/>
    <col min="9737" max="9737" width="9.7109375" style="522" customWidth="1"/>
    <col min="9738" max="9739" width="0" style="522" hidden="1" customWidth="1"/>
    <col min="9740" max="9979" width="9.140625" style="522" customWidth="1"/>
    <col min="9980" max="9984" width="4" style="522"/>
    <col min="9985" max="9985" width="4.85546875" style="522" customWidth="1"/>
    <col min="9986" max="9986" width="7.5703125" style="522" customWidth="1"/>
    <col min="9987" max="9987" width="14.7109375" style="522" customWidth="1"/>
    <col min="9988" max="9988" width="40" style="522" customWidth="1"/>
    <col min="9989" max="9989" width="9.7109375" style="522" customWidth="1"/>
    <col min="9990" max="9990" width="11.42578125" style="522" customWidth="1"/>
    <col min="9991" max="9991" width="9.7109375" style="522" customWidth="1"/>
    <col min="9992" max="9992" width="11.42578125" style="522" customWidth="1"/>
    <col min="9993" max="9993" width="9.7109375" style="522" customWidth="1"/>
    <col min="9994" max="9995" width="0" style="522" hidden="1" customWidth="1"/>
    <col min="9996" max="10235" width="9.140625" style="522" customWidth="1"/>
    <col min="10236" max="10240" width="4" style="522"/>
    <col min="10241" max="10241" width="4.85546875" style="522" customWidth="1"/>
    <col min="10242" max="10242" width="7.5703125" style="522" customWidth="1"/>
    <col min="10243" max="10243" width="14.7109375" style="522" customWidth="1"/>
    <col min="10244" max="10244" width="40" style="522" customWidth="1"/>
    <col min="10245" max="10245" width="9.7109375" style="522" customWidth="1"/>
    <col min="10246" max="10246" width="11.42578125" style="522" customWidth="1"/>
    <col min="10247" max="10247" width="9.7109375" style="522" customWidth="1"/>
    <col min="10248" max="10248" width="11.42578125" style="522" customWidth="1"/>
    <col min="10249" max="10249" width="9.7109375" style="522" customWidth="1"/>
    <col min="10250" max="10251" width="0" style="522" hidden="1" customWidth="1"/>
    <col min="10252" max="10491" width="9.140625" style="522" customWidth="1"/>
    <col min="10492" max="10496" width="4" style="522"/>
    <col min="10497" max="10497" width="4.85546875" style="522" customWidth="1"/>
    <col min="10498" max="10498" width="7.5703125" style="522" customWidth="1"/>
    <col min="10499" max="10499" width="14.7109375" style="522" customWidth="1"/>
    <col min="10500" max="10500" width="40" style="522" customWidth="1"/>
    <col min="10501" max="10501" width="9.7109375" style="522" customWidth="1"/>
    <col min="10502" max="10502" width="11.42578125" style="522" customWidth="1"/>
    <col min="10503" max="10503" width="9.7109375" style="522" customWidth="1"/>
    <col min="10504" max="10504" width="11.42578125" style="522" customWidth="1"/>
    <col min="10505" max="10505" width="9.7109375" style="522" customWidth="1"/>
    <col min="10506" max="10507" width="0" style="522" hidden="1" customWidth="1"/>
    <col min="10508" max="10747" width="9.140625" style="522" customWidth="1"/>
    <col min="10748" max="10752" width="4" style="522"/>
    <col min="10753" max="10753" width="4.85546875" style="522" customWidth="1"/>
    <col min="10754" max="10754" width="7.5703125" style="522" customWidth="1"/>
    <col min="10755" max="10755" width="14.7109375" style="522" customWidth="1"/>
    <col min="10756" max="10756" width="40" style="522" customWidth="1"/>
    <col min="10757" max="10757" width="9.7109375" style="522" customWidth="1"/>
    <col min="10758" max="10758" width="11.42578125" style="522" customWidth="1"/>
    <col min="10759" max="10759" width="9.7109375" style="522" customWidth="1"/>
    <col min="10760" max="10760" width="11.42578125" style="522" customWidth="1"/>
    <col min="10761" max="10761" width="9.7109375" style="522" customWidth="1"/>
    <col min="10762" max="10763" width="0" style="522" hidden="1" customWidth="1"/>
    <col min="10764" max="11003" width="9.140625" style="522" customWidth="1"/>
    <col min="11004" max="11008" width="4" style="522"/>
    <col min="11009" max="11009" width="4.85546875" style="522" customWidth="1"/>
    <col min="11010" max="11010" width="7.5703125" style="522" customWidth="1"/>
    <col min="11011" max="11011" width="14.7109375" style="522" customWidth="1"/>
    <col min="11012" max="11012" width="40" style="522" customWidth="1"/>
    <col min="11013" max="11013" width="9.7109375" style="522" customWidth="1"/>
    <col min="11014" max="11014" width="11.42578125" style="522" customWidth="1"/>
    <col min="11015" max="11015" width="9.7109375" style="522" customWidth="1"/>
    <col min="11016" max="11016" width="11.42578125" style="522" customWidth="1"/>
    <col min="11017" max="11017" width="9.7109375" style="522" customWidth="1"/>
    <col min="11018" max="11019" width="0" style="522" hidden="1" customWidth="1"/>
    <col min="11020" max="11259" width="9.140625" style="522" customWidth="1"/>
    <col min="11260" max="11264" width="4" style="522"/>
    <col min="11265" max="11265" width="4.85546875" style="522" customWidth="1"/>
    <col min="11266" max="11266" width="7.5703125" style="522" customWidth="1"/>
    <col min="11267" max="11267" width="14.7109375" style="522" customWidth="1"/>
    <col min="11268" max="11268" width="40" style="522" customWidth="1"/>
    <col min="11269" max="11269" width="9.7109375" style="522" customWidth="1"/>
    <col min="11270" max="11270" width="11.42578125" style="522" customWidth="1"/>
    <col min="11271" max="11271" width="9.7109375" style="522" customWidth="1"/>
    <col min="11272" max="11272" width="11.42578125" style="522" customWidth="1"/>
    <col min="11273" max="11273" width="9.7109375" style="522" customWidth="1"/>
    <col min="11274" max="11275" width="0" style="522" hidden="1" customWidth="1"/>
    <col min="11276" max="11515" width="9.140625" style="522" customWidth="1"/>
    <col min="11516" max="11520" width="4" style="522"/>
    <col min="11521" max="11521" width="4.85546875" style="522" customWidth="1"/>
    <col min="11522" max="11522" width="7.5703125" style="522" customWidth="1"/>
    <col min="11523" max="11523" width="14.7109375" style="522" customWidth="1"/>
    <col min="11524" max="11524" width="40" style="522" customWidth="1"/>
    <col min="11525" max="11525" width="9.7109375" style="522" customWidth="1"/>
    <col min="11526" max="11526" width="11.42578125" style="522" customWidth="1"/>
    <col min="11527" max="11527" width="9.7109375" style="522" customWidth="1"/>
    <col min="11528" max="11528" width="11.42578125" style="522" customWidth="1"/>
    <col min="11529" max="11529" width="9.7109375" style="522" customWidth="1"/>
    <col min="11530" max="11531" width="0" style="522" hidden="1" customWidth="1"/>
    <col min="11532" max="11771" width="9.140625" style="522" customWidth="1"/>
    <col min="11772" max="11776" width="4" style="522"/>
    <col min="11777" max="11777" width="4.85546875" style="522" customWidth="1"/>
    <col min="11778" max="11778" width="7.5703125" style="522" customWidth="1"/>
    <col min="11779" max="11779" width="14.7109375" style="522" customWidth="1"/>
    <col min="11780" max="11780" width="40" style="522" customWidth="1"/>
    <col min="11781" max="11781" width="9.7109375" style="522" customWidth="1"/>
    <col min="11782" max="11782" width="11.42578125" style="522" customWidth="1"/>
    <col min="11783" max="11783" width="9.7109375" style="522" customWidth="1"/>
    <col min="11784" max="11784" width="11.42578125" style="522" customWidth="1"/>
    <col min="11785" max="11785" width="9.7109375" style="522" customWidth="1"/>
    <col min="11786" max="11787" width="0" style="522" hidden="1" customWidth="1"/>
    <col min="11788" max="12027" width="9.140625" style="522" customWidth="1"/>
    <col min="12028" max="12032" width="4" style="522"/>
    <col min="12033" max="12033" width="4.85546875" style="522" customWidth="1"/>
    <col min="12034" max="12034" width="7.5703125" style="522" customWidth="1"/>
    <col min="12035" max="12035" width="14.7109375" style="522" customWidth="1"/>
    <col min="12036" max="12036" width="40" style="522" customWidth="1"/>
    <col min="12037" max="12037" width="9.7109375" style="522" customWidth="1"/>
    <col min="12038" max="12038" width="11.42578125" style="522" customWidth="1"/>
    <col min="12039" max="12039" width="9.7109375" style="522" customWidth="1"/>
    <col min="12040" max="12040" width="11.42578125" style="522" customWidth="1"/>
    <col min="12041" max="12041" width="9.7109375" style="522" customWidth="1"/>
    <col min="12042" max="12043" width="0" style="522" hidden="1" customWidth="1"/>
    <col min="12044" max="12283" width="9.140625" style="522" customWidth="1"/>
    <col min="12284" max="12288" width="4" style="522"/>
    <col min="12289" max="12289" width="4.85546875" style="522" customWidth="1"/>
    <col min="12290" max="12290" width="7.5703125" style="522" customWidth="1"/>
    <col min="12291" max="12291" width="14.7109375" style="522" customWidth="1"/>
    <col min="12292" max="12292" width="40" style="522" customWidth="1"/>
    <col min="12293" max="12293" width="9.7109375" style="522" customWidth="1"/>
    <col min="12294" max="12294" width="11.42578125" style="522" customWidth="1"/>
    <col min="12295" max="12295" width="9.7109375" style="522" customWidth="1"/>
    <col min="12296" max="12296" width="11.42578125" style="522" customWidth="1"/>
    <col min="12297" max="12297" width="9.7109375" style="522" customWidth="1"/>
    <col min="12298" max="12299" width="0" style="522" hidden="1" customWidth="1"/>
    <col min="12300" max="12539" width="9.140625" style="522" customWidth="1"/>
    <col min="12540" max="12544" width="4" style="522"/>
    <col min="12545" max="12545" width="4.85546875" style="522" customWidth="1"/>
    <col min="12546" max="12546" width="7.5703125" style="522" customWidth="1"/>
    <col min="12547" max="12547" width="14.7109375" style="522" customWidth="1"/>
    <col min="12548" max="12548" width="40" style="522" customWidth="1"/>
    <col min="12549" max="12549" width="9.7109375" style="522" customWidth="1"/>
    <col min="12550" max="12550" width="11.42578125" style="522" customWidth="1"/>
    <col min="12551" max="12551" width="9.7109375" style="522" customWidth="1"/>
    <col min="12552" max="12552" width="11.42578125" style="522" customWidth="1"/>
    <col min="12553" max="12553" width="9.7109375" style="522" customWidth="1"/>
    <col min="12554" max="12555" width="0" style="522" hidden="1" customWidth="1"/>
    <col min="12556" max="12795" width="9.140625" style="522" customWidth="1"/>
    <col min="12796" max="12800" width="4" style="522"/>
    <col min="12801" max="12801" width="4.85546875" style="522" customWidth="1"/>
    <col min="12802" max="12802" width="7.5703125" style="522" customWidth="1"/>
    <col min="12803" max="12803" width="14.7109375" style="522" customWidth="1"/>
    <col min="12804" max="12804" width="40" style="522" customWidth="1"/>
    <col min="12805" max="12805" width="9.7109375" style="522" customWidth="1"/>
    <col min="12806" max="12806" width="11.42578125" style="522" customWidth="1"/>
    <col min="12807" max="12807" width="9.7109375" style="522" customWidth="1"/>
    <col min="12808" max="12808" width="11.42578125" style="522" customWidth="1"/>
    <col min="12809" max="12809" width="9.7109375" style="522" customWidth="1"/>
    <col min="12810" max="12811" width="0" style="522" hidden="1" customWidth="1"/>
    <col min="12812" max="13051" width="9.140625" style="522" customWidth="1"/>
    <col min="13052" max="13056" width="4" style="522"/>
    <col min="13057" max="13057" width="4.85546875" style="522" customWidth="1"/>
    <col min="13058" max="13058" width="7.5703125" style="522" customWidth="1"/>
    <col min="13059" max="13059" width="14.7109375" style="522" customWidth="1"/>
    <col min="13060" max="13060" width="40" style="522" customWidth="1"/>
    <col min="13061" max="13061" width="9.7109375" style="522" customWidth="1"/>
    <col min="13062" max="13062" width="11.42578125" style="522" customWidth="1"/>
    <col min="13063" max="13063" width="9.7109375" style="522" customWidth="1"/>
    <col min="13064" max="13064" width="11.42578125" style="522" customWidth="1"/>
    <col min="13065" max="13065" width="9.7109375" style="522" customWidth="1"/>
    <col min="13066" max="13067" width="0" style="522" hidden="1" customWidth="1"/>
    <col min="13068" max="13307" width="9.140625" style="522" customWidth="1"/>
    <col min="13308" max="13312" width="4" style="522"/>
    <col min="13313" max="13313" width="4.85546875" style="522" customWidth="1"/>
    <col min="13314" max="13314" width="7.5703125" style="522" customWidth="1"/>
    <col min="13315" max="13315" width="14.7109375" style="522" customWidth="1"/>
    <col min="13316" max="13316" width="40" style="522" customWidth="1"/>
    <col min="13317" max="13317" width="9.7109375" style="522" customWidth="1"/>
    <col min="13318" max="13318" width="11.42578125" style="522" customWidth="1"/>
    <col min="13319" max="13319" width="9.7109375" style="522" customWidth="1"/>
    <col min="13320" max="13320" width="11.42578125" style="522" customWidth="1"/>
    <col min="13321" max="13321" width="9.7109375" style="522" customWidth="1"/>
    <col min="13322" max="13323" width="0" style="522" hidden="1" customWidth="1"/>
    <col min="13324" max="13563" width="9.140625" style="522" customWidth="1"/>
    <col min="13564" max="13568" width="4" style="522"/>
    <col min="13569" max="13569" width="4.85546875" style="522" customWidth="1"/>
    <col min="13570" max="13570" width="7.5703125" style="522" customWidth="1"/>
    <col min="13571" max="13571" width="14.7109375" style="522" customWidth="1"/>
    <col min="13572" max="13572" width="40" style="522" customWidth="1"/>
    <col min="13573" max="13573" width="9.7109375" style="522" customWidth="1"/>
    <col min="13574" max="13574" width="11.42578125" style="522" customWidth="1"/>
    <col min="13575" max="13575" width="9.7109375" style="522" customWidth="1"/>
    <col min="13576" max="13576" width="11.42578125" style="522" customWidth="1"/>
    <col min="13577" max="13577" width="9.7109375" style="522" customWidth="1"/>
    <col min="13578" max="13579" width="0" style="522" hidden="1" customWidth="1"/>
    <col min="13580" max="13819" width="9.140625" style="522" customWidth="1"/>
    <col min="13820" max="13824" width="4" style="522"/>
    <col min="13825" max="13825" width="4.85546875" style="522" customWidth="1"/>
    <col min="13826" max="13826" width="7.5703125" style="522" customWidth="1"/>
    <col min="13827" max="13827" width="14.7109375" style="522" customWidth="1"/>
    <col min="13828" max="13828" width="40" style="522" customWidth="1"/>
    <col min="13829" max="13829" width="9.7109375" style="522" customWidth="1"/>
    <col min="13830" max="13830" width="11.42578125" style="522" customWidth="1"/>
    <col min="13831" max="13831" width="9.7109375" style="522" customWidth="1"/>
    <col min="13832" max="13832" width="11.42578125" style="522" customWidth="1"/>
    <col min="13833" max="13833" width="9.7109375" style="522" customWidth="1"/>
    <col min="13834" max="13835" width="0" style="522" hidden="1" customWidth="1"/>
    <col min="13836" max="14075" width="9.140625" style="522" customWidth="1"/>
    <col min="14076" max="14080" width="4" style="522"/>
    <col min="14081" max="14081" width="4.85546875" style="522" customWidth="1"/>
    <col min="14082" max="14082" width="7.5703125" style="522" customWidth="1"/>
    <col min="14083" max="14083" width="14.7109375" style="522" customWidth="1"/>
    <col min="14084" max="14084" width="40" style="522" customWidth="1"/>
    <col min="14085" max="14085" width="9.7109375" style="522" customWidth="1"/>
    <col min="14086" max="14086" width="11.42578125" style="522" customWidth="1"/>
    <col min="14087" max="14087" width="9.7109375" style="522" customWidth="1"/>
    <col min="14088" max="14088" width="11.42578125" style="522" customWidth="1"/>
    <col min="14089" max="14089" width="9.7109375" style="522" customWidth="1"/>
    <col min="14090" max="14091" width="0" style="522" hidden="1" customWidth="1"/>
    <col min="14092" max="14331" width="9.140625" style="522" customWidth="1"/>
    <col min="14332" max="14336" width="4" style="522"/>
    <col min="14337" max="14337" width="4.85546875" style="522" customWidth="1"/>
    <col min="14338" max="14338" width="7.5703125" style="522" customWidth="1"/>
    <col min="14339" max="14339" width="14.7109375" style="522" customWidth="1"/>
    <col min="14340" max="14340" width="40" style="522" customWidth="1"/>
    <col min="14341" max="14341" width="9.7109375" style="522" customWidth="1"/>
    <col min="14342" max="14342" width="11.42578125" style="522" customWidth="1"/>
    <col min="14343" max="14343" width="9.7109375" style="522" customWidth="1"/>
    <col min="14344" max="14344" width="11.42578125" style="522" customWidth="1"/>
    <col min="14345" max="14345" width="9.7109375" style="522" customWidth="1"/>
    <col min="14346" max="14347" width="0" style="522" hidden="1" customWidth="1"/>
    <col min="14348" max="14587" width="9.140625" style="522" customWidth="1"/>
    <col min="14588" max="14592" width="4" style="522"/>
    <col min="14593" max="14593" width="4.85546875" style="522" customWidth="1"/>
    <col min="14594" max="14594" width="7.5703125" style="522" customWidth="1"/>
    <col min="14595" max="14595" width="14.7109375" style="522" customWidth="1"/>
    <col min="14596" max="14596" width="40" style="522" customWidth="1"/>
    <col min="14597" max="14597" width="9.7109375" style="522" customWidth="1"/>
    <col min="14598" max="14598" width="11.42578125" style="522" customWidth="1"/>
    <col min="14599" max="14599" width="9.7109375" style="522" customWidth="1"/>
    <col min="14600" max="14600" width="11.42578125" style="522" customWidth="1"/>
    <col min="14601" max="14601" width="9.7109375" style="522" customWidth="1"/>
    <col min="14602" max="14603" width="0" style="522" hidden="1" customWidth="1"/>
    <col min="14604" max="14843" width="9.140625" style="522" customWidth="1"/>
    <col min="14844" max="14848" width="4" style="522"/>
    <col min="14849" max="14849" width="4.85546875" style="522" customWidth="1"/>
    <col min="14850" max="14850" width="7.5703125" style="522" customWidth="1"/>
    <col min="14851" max="14851" width="14.7109375" style="522" customWidth="1"/>
    <col min="14852" max="14852" width="40" style="522" customWidth="1"/>
    <col min="14853" max="14853" width="9.7109375" style="522" customWidth="1"/>
    <col min="14854" max="14854" width="11.42578125" style="522" customWidth="1"/>
    <col min="14855" max="14855" width="9.7109375" style="522" customWidth="1"/>
    <col min="14856" max="14856" width="11.42578125" style="522" customWidth="1"/>
    <col min="14857" max="14857" width="9.7109375" style="522" customWidth="1"/>
    <col min="14858" max="14859" width="0" style="522" hidden="1" customWidth="1"/>
    <col min="14860" max="15099" width="9.140625" style="522" customWidth="1"/>
    <col min="15100" max="15104" width="4" style="522"/>
    <col min="15105" max="15105" width="4.85546875" style="522" customWidth="1"/>
    <col min="15106" max="15106" width="7.5703125" style="522" customWidth="1"/>
    <col min="15107" max="15107" width="14.7109375" style="522" customWidth="1"/>
    <col min="15108" max="15108" width="40" style="522" customWidth="1"/>
    <col min="15109" max="15109" width="9.7109375" style="522" customWidth="1"/>
    <col min="15110" max="15110" width="11.42578125" style="522" customWidth="1"/>
    <col min="15111" max="15111" width="9.7109375" style="522" customWidth="1"/>
    <col min="15112" max="15112" width="11.42578125" style="522" customWidth="1"/>
    <col min="15113" max="15113" width="9.7109375" style="522" customWidth="1"/>
    <col min="15114" max="15115" width="0" style="522" hidden="1" customWidth="1"/>
    <col min="15116" max="15355" width="9.140625" style="522" customWidth="1"/>
    <col min="15356" max="15360" width="4" style="522"/>
    <col min="15361" max="15361" width="4.85546875" style="522" customWidth="1"/>
    <col min="15362" max="15362" width="7.5703125" style="522" customWidth="1"/>
    <col min="15363" max="15363" width="14.7109375" style="522" customWidth="1"/>
    <col min="15364" max="15364" width="40" style="522" customWidth="1"/>
    <col min="15365" max="15365" width="9.7109375" style="522" customWidth="1"/>
    <col min="15366" max="15366" width="11.42578125" style="522" customWidth="1"/>
    <col min="15367" max="15367" width="9.7109375" style="522" customWidth="1"/>
    <col min="15368" max="15368" width="11.42578125" style="522" customWidth="1"/>
    <col min="15369" max="15369" width="9.7109375" style="522" customWidth="1"/>
    <col min="15370" max="15371" width="0" style="522" hidden="1" customWidth="1"/>
    <col min="15372" max="15611" width="9.140625" style="522" customWidth="1"/>
    <col min="15612" max="15616" width="4" style="522"/>
    <col min="15617" max="15617" width="4.85546875" style="522" customWidth="1"/>
    <col min="15618" max="15618" width="7.5703125" style="522" customWidth="1"/>
    <col min="15619" max="15619" width="14.7109375" style="522" customWidth="1"/>
    <col min="15620" max="15620" width="40" style="522" customWidth="1"/>
    <col min="15621" max="15621" width="9.7109375" style="522" customWidth="1"/>
    <col min="15622" max="15622" width="11.42578125" style="522" customWidth="1"/>
    <col min="15623" max="15623" width="9.7109375" style="522" customWidth="1"/>
    <col min="15624" max="15624" width="11.42578125" style="522" customWidth="1"/>
    <col min="15625" max="15625" width="9.7109375" style="522" customWidth="1"/>
    <col min="15626" max="15627" width="0" style="522" hidden="1" customWidth="1"/>
    <col min="15628" max="15867" width="9.140625" style="522" customWidth="1"/>
    <col min="15868" max="15872" width="4" style="522"/>
    <col min="15873" max="15873" width="4.85546875" style="522" customWidth="1"/>
    <col min="15874" max="15874" width="7.5703125" style="522" customWidth="1"/>
    <col min="15875" max="15875" width="14.7109375" style="522" customWidth="1"/>
    <col min="15876" max="15876" width="40" style="522" customWidth="1"/>
    <col min="15877" max="15877" width="9.7109375" style="522" customWidth="1"/>
    <col min="15878" max="15878" width="11.42578125" style="522" customWidth="1"/>
    <col min="15879" max="15879" width="9.7109375" style="522" customWidth="1"/>
    <col min="15880" max="15880" width="11.42578125" style="522" customWidth="1"/>
    <col min="15881" max="15881" width="9.7109375" style="522" customWidth="1"/>
    <col min="15882" max="15883" width="0" style="522" hidden="1" customWidth="1"/>
    <col min="15884" max="16123" width="9.140625" style="522" customWidth="1"/>
    <col min="16124" max="16128" width="4" style="522"/>
    <col min="16129" max="16129" width="4.85546875" style="522" customWidth="1"/>
    <col min="16130" max="16130" width="7.5703125" style="522" customWidth="1"/>
    <col min="16131" max="16131" width="14.7109375" style="522" customWidth="1"/>
    <col min="16132" max="16132" width="40" style="522" customWidth="1"/>
    <col min="16133" max="16133" width="9.7109375" style="522" customWidth="1"/>
    <col min="16134" max="16134" width="11.42578125" style="522" customWidth="1"/>
    <col min="16135" max="16135" width="9.7109375" style="522" customWidth="1"/>
    <col min="16136" max="16136" width="11.42578125" style="522" customWidth="1"/>
    <col min="16137" max="16137" width="9.7109375" style="522" customWidth="1"/>
    <col min="16138" max="16139" width="0" style="522" hidden="1" customWidth="1"/>
    <col min="16140" max="16379" width="9.140625" style="522" customWidth="1"/>
    <col min="16380" max="16384" width="4" style="522"/>
  </cols>
  <sheetData>
    <row r="1" spans="1:252" s="521" customFormat="1" ht="22.5" customHeight="1" x14ac:dyDescent="0.2">
      <c r="B1" s="723" t="s">
        <v>54889</v>
      </c>
      <c r="C1" s="723"/>
      <c r="D1" s="723"/>
      <c r="E1" s="723"/>
      <c r="F1" s="723"/>
      <c r="G1" s="723"/>
      <c r="H1" s="723"/>
      <c r="I1" s="522"/>
      <c r="K1" s="523" t="s">
        <v>54890</v>
      </c>
      <c r="L1" s="523"/>
      <c r="M1" s="522"/>
      <c r="N1" s="522"/>
      <c r="O1" s="522"/>
      <c r="P1" s="522"/>
      <c r="Q1" s="522"/>
      <c r="R1" s="522"/>
      <c r="S1" s="522"/>
      <c r="T1" s="522"/>
      <c r="U1" s="522"/>
      <c r="V1" s="522"/>
      <c r="W1" s="522"/>
      <c r="X1" s="522"/>
      <c r="Y1" s="522"/>
      <c r="Z1" s="522"/>
      <c r="AA1" s="522"/>
      <c r="AB1" s="522"/>
      <c r="AC1" s="522"/>
      <c r="AD1" s="522"/>
      <c r="AE1" s="522"/>
      <c r="AF1" s="522"/>
      <c r="AG1" s="522"/>
      <c r="AH1" s="522"/>
      <c r="AI1" s="522"/>
      <c r="AJ1" s="522"/>
      <c r="AK1" s="522"/>
      <c r="AL1" s="522"/>
      <c r="AM1" s="522"/>
      <c r="AN1" s="522"/>
      <c r="AO1" s="522"/>
      <c r="AP1" s="522"/>
      <c r="AQ1" s="522"/>
      <c r="AR1" s="522"/>
      <c r="AS1" s="522"/>
      <c r="AT1" s="522"/>
      <c r="AU1" s="522"/>
      <c r="AV1" s="522"/>
      <c r="AW1" s="522"/>
      <c r="AX1" s="522"/>
      <c r="AY1" s="522"/>
      <c r="AZ1" s="522"/>
      <c r="BA1" s="522"/>
      <c r="BB1" s="522"/>
      <c r="BC1" s="522"/>
      <c r="BD1" s="522"/>
      <c r="BE1" s="522"/>
      <c r="BF1" s="522"/>
      <c r="BG1" s="522"/>
      <c r="BH1" s="522"/>
      <c r="BI1" s="522"/>
      <c r="BJ1" s="522"/>
      <c r="BK1" s="522"/>
      <c r="BL1" s="522"/>
      <c r="BM1" s="522"/>
      <c r="BN1" s="522"/>
      <c r="BO1" s="522"/>
      <c r="BP1" s="522"/>
      <c r="BQ1" s="522"/>
      <c r="BR1" s="522"/>
      <c r="BS1" s="522"/>
      <c r="BT1" s="522"/>
      <c r="BU1" s="522"/>
      <c r="BV1" s="522"/>
      <c r="BW1" s="522"/>
      <c r="BX1" s="522"/>
      <c r="BY1" s="522"/>
      <c r="BZ1" s="522"/>
      <c r="CA1" s="522"/>
      <c r="CB1" s="522"/>
      <c r="CC1" s="522"/>
      <c r="CD1" s="522"/>
      <c r="CE1" s="522"/>
      <c r="CF1" s="522"/>
      <c r="CG1" s="522"/>
      <c r="CH1" s="522"/>
      <c r="CI1" s="522"/>
      <c r="CJ1" s="522"/>
      <c r="CK1" s="522"/>
      <c r="CL1" s="522"/>
      <c r="CM1" s="522"/>
      <c r="CN1" s="522"/>
      <c r="CO1" s="522"/>
      <c r="CP1" s="522"/>
      <c r="CQ1" s="522"/>
      <c r="CR1" s="522"/>
      <c r="CS1" s="522"/>
      <c r="CT1" s="522"/>
      <c r="CU1" s="522"/>
      <c r="CV1" s="522"/>
      <c r="CW1" s="522"/>
      <c r="CX1" s="522"/>
      <c r="CY1" s="522"/>
      <c r="CZ1" s="522"/>
      <c r="DA1" s="522"/>
      <c r="DB1" s="522"/>
      <c r="DC1" s="522"/>
      <c r="DD1" s="522"/>
      <c r="DE1" s="522"/>
      <c r="DF1" s="522"/>
      <c r="DG1" s="522"/>
      <c r="DH1" s="522"/>
      <c r="DI1" s="522"/>
      <c r="DJ1" s="522"/>
      <c r="DK1" s="522"/>
      <c r="DL1" s="522"/>
      <c r="DM1" s="522"/>
      <c r="DN1" s="522"/>
      <c r="DO1" s="522"/>
      <c r="DP1" s="522"/>
      <c r="DQ1" s="522"/>
      <c r="DR1" s="522"/>
      <c r="DS1" s="522"/>
      <c r="DT1" s="522"/>
      <c r="DU1" s="522"/>
      <c r="DV1" s="522"/>
      <c r="DW1" s="522"/>
      <c r="DX1" s="522"/>
      <c r="DY1" s="522"/>
      <c r="DZ1" s="522"/>
      <c r="EA1" s="522"/>
      <c r="EB1" s="522"/>
      <c r="EC1" s="522"/>
      <c r="ED1" s="522"/>
      <c r="EE1" s="522"/>
      <c r="EF1" s="522"/>
      <c r="EG1" s="522"/>
      <c r="EH1" s="522"/>
      <c r="EI1" s="522"/>
      <c r="EJ1" s="522"/>
      <c r="EK1" s="522"/>
      <c r="EL1" s="522"/>
      <c r="EM1" s="522"/>
      <c r="EN1" s="522"/>
      <c r="EO1" s="522"/>
      <c r="EP1" s="522"/>
      <c r="EQ1" s="522"/>
      <c r="ER1" s="522"/>
      <c r="ES1" s="522"/>
      <c r="ET1" s="522"/>
      <c r="EU1" s="522"/>
      <c r="EV1" s="522"/>
      <c r="EW1" s="522"/>
      <c r="EX1" s="522"/>
      <c r="EY1" s="522"/>
      <c r="EZ1" s="522"/>
      <c r="FA1" s="522"/>
      <c r="FB1" s="522"/>
      <c r="FC1" s="522"/>
      <c r="FD1" s="522"/>
      <c r="FE1" s="522"/>
      <c r="FF1" s="522"/>
      <c r="FG1" s="522"/>
      <c r="FH1" s="522"/>
      <c r="FI1" s="522"/>
      <c r="FJ1" s="522"/>
      <c r="FK1" s="522"/>
      <c r="FL1" s="522"/>
      <c r="FM1" s="522"/>
      <c r="FN1" s="522"/>
      <c r="FO1" s="522"/>
      <c r="FP1" s="522"/>
      <c r="FQ1" s="522"/>
      <c r="FR1" s="522"/>
      <c r="FS1" s="522"/>
      <c r="FT1" s="522"/>
      <c r="FU1" s="522"/>
      <c r="FV1" s="522"/>
      <c r="FW1" s="522"/>
      <c r="FX1" s="522"/>
      <c r="FY1" s="522"/>
      <c r="FZ1" s="522"/>
      <c r="GA1" s="522"/>
      <c r="GB1" s="522"/>
      <c r="GC1" s="522"/>
      <c r="GD1" s="522"/>
      <c r="GE1" s="522"/>
      <c r="GF1" s="522"/>
      <c r="GG1" s="522"/>
      <c r="GH1" s="522"/>
      <c r="GI1" s="522"/>
      <c r="GJ1" s="522"/>
      <c r="GK1" s="522"/>
      <c r="GL1" s="522"/>
      <c r="GM1" s="522"/>
      <c r="GN1" s="522"/>
      <c r="GO1" s="522"/>
      <c r="GP1" s="522"/>
      <c r="GQ1" s="522"/>
      <c r="GR1" s="522"/>
      <c r="GS1" s="522"/>
      <c r="GT1" s="522"/>
      <c r="GU1" s="522"/>
      <c r="GV1" s="522"/>
      <c r="GW1" s="522"/>
      <c r="GX1" s="522"/>
      <c r="GY1" s="522"/>
      <c r="GZ1" s="522"/>
      <c r="HA1" s="522"/>
      <c r="HB1" s="522"/>
      <c r="HC1" s="522"/>
      <c r="HD1" s="522"/>
      <c r="HE1" s="522"/>
      <c r="HF1" s="522"/>
      <c r="HG1" s="522"/>
      <c r="HH1" s="522"/>
      <c r="HI1" s="522"/>
      <c r="HJ1" s="522"/>
      <c r="HK1" s="522"/>
      <c r="HL1" s="522"/>
      <c r="HM1" s="522"/>
      <c r="HN1" s="522"/>
      <c r="HO1" s="522"/>
      <c r="HP1" s="522"/>
      <c r="HQ1" s="522"/>
      <c r="HR1" s="522"/>
      <c r="HS1" s="522"/>
      <c r="HT1" s="522"/>
      <c r="HU1" s="522"/>
      <c r="HV1" s="522"/>
      <c r="HW1" s="522"/>
      <c r="HX1" s="522"/>
      <c r="HY1" s="522"/>
      <c r="HZ1" s="522"/>
      <c r="IA1" s="522"/>
      <c r="IB1" s="522"/>
      <c r="IC1" s="522"/>
      <c r="ID1" s="522"/>
      <c r="IE1" s="522"/>
      <c r="IF1" s="522"/>
      <c r="IG1" s="522"/>
      <c r="IH1" s="522"/>
      <c r="II1" s="522"/>
      <c r="IJ1" s="522"/>
      <c r="IK1" s="522"/>
      <c r="IL1" s="522"/>
      <c r="IM1" s="522"/>
      <c r="IN1" s="522"/>
      <c r="IO1" s="522"/>
      <c r="IP1" s="522"/>
      <c r="IQ1" s="522"/>
      <c r="IR1" s="522"/>
    </row>
    <row r="2" spans="1:252" s="521" customFormat="1" x14ac:dyDescent="0.2">
      <c r="B2" s="524"/>
      <c r="C2" s="525"/>
      <c r="D2" s="525"/>
      <c r="E2" s="526"/>
      <c r="F2" s="526"/>
      <c r="G2" s="526"/>
      <c r="H2" s="526"/>
      <c r="I2" s="522"/>
      <c r="K2" s="523" t="s">
        <v>54891</v>
      </c>
      <c r="L2" s="523"/>
      <c r="M2" s="522"/>
      <c r="N2" s="522"/>
      <c r="O2" s="522"/>
      <c r="P2" s="522"/>
      <c r="Q2" s="522"/>
      <c r="R2" s="522"/>
      <c r="S2" s="522"/>
      <c r="T2" s="522"/>
      <c r="U2" s="522"/>
      <c r="V2" s="522"/>
      <c r="W2" s="522"/>
      <c r="X2" s="522"/>
      <c r="Y2" s="522"/>
      <c r="Z2" s="522"/>
      <c r="AA2" s="522"/>
      <c r="AB2" s="522"/>
      <c r="AC2" s="522"/>
      <c r="AD2" s="522"/>
      <c r="AE2" s="522"/>
      <c r="AF2" s="522"/>
      <c r="AG2" s="522"/>
      <c r="AH2" s="522"/>
      <c r="AI2" s="522"/>
      <c r="AJ2" s="522"/>
      <c r="AK2" s="522"/>
      <c r="AL2" s="522"/>
      <c r="AM2" s="522"/>
      <c r="AN2" s="522"/>
      <c r="AO2" s="522"/>
      <c r="AP2" s="522"/>
      <c r="AQ2" s="522"/>
      <c r="AR2" s="522"/>
      <c r="AS2" s="522"/>
      <c r="AT2" s="522"/>
      <c r="AU2" s="522"/>
      <c r="AV2" s="522"/>
      <c r="AW2" s="522"/>
      <c r="AX2" s="522"/>
      <c r="AY2" s="522"/>
      <c r="AZ2" s="522"/>
      <c r="BA2" s="522"/>
      <c r="BB2" s="522"/>
      <c r="BC2" s="522"/>
      <c r="BD2" s="522"/>
      <c r="BE2" s="522"/>
      <c r="BF2" s="522"/>
      <c r="BG2" s="522"/>
      <c r="BH2" s="522"/>
      <c r="BI2" s="522"/>
      <c r="BJ2" s="522"/>
      <c r="BK2" s="522"/>
      <c r="BL2" s="522"/>
      <c r="BM2" s="522"/>
      <c r="BN2" s="522"/>
      <c r="BO2" s="522"/>
      <c r="BP2" s="522"/>
      <c r="BQ2" s="522"/>
      <c r="BR2" s="522"/>
      <c r="BS2" s="522"/>
      <c r="BT2" s="522"/>
      <c r="BU2" s="522"/>
      <c r="BV2" s="522"/>
      <c r="BW2" s="522"/>
      <c r="BX2" s="522"/>
      <c r="BY2" s="522"/>
      <c r="BZ2" s="522"/>
      <c r="CA2" s="522"/>
      <c r="CB2" s="522"/>
      <c r="CC2" s="522"/>
      <c r="CD2" s="522"/>
      <c r="CE2" s="522"/>
      <c r="CF2" s="522"/>
      <c r="CG2" s="522"/>
      <c r="CH2" s="522"/>
      <c r="CI2" s="522"/>
      <c r="CJ2" s="522"/>
      <c r="CK2" s="522"/>
      <c r="CL2" s="522"/>
      <c r="CM2" s="522"/>
      <c r="CN2" s="522"/>
      <c r="CO2" s="522"/>
      <c r="CP2" s="522"/>
      <c r="CQ2" s="522"/>
      <c r="CR2" s="522"/>
      <c r="CS2" s="522"/>
      <c r="CT2" s="522"/>
      <c r="CU2" s="522"/>
      <c r="CV2" s="522"/>
      <c r="CW2" s="522"/>
      <c r="CX2" s="522"/>
      <c r="CY2" s="522"/>
      <c r="CZ2" s="522"/>
      <c r="DA2" s="522"/>
      <c r="DB2" s="522"/>
      <c r="DC2" s="522"/>
      <c r="DD2" s="522"/>
      <c r="DE2" s="522"/>
      <c r="DF2" s="522"/>
      <c r="DG2" s="522"/>
      <c r="DH2" s="522"/>
      <c r="DI2" s="522"/>
      <c r="DJ2" s="522"/>
      <c r="DK2" s="522"/>
      <c r="DL2" s="522"/>
      <c r="DM2" s="522"/>
      <c r="DN2" s="522"/>
      <c r="DO2" s="522"/>
      <c r="DP2" s="522"/>
      <c r="DQ2" s="522"/>
      <c r="DR2" s="522"/>
      <c r="DS2" s="522"/>
      <c r="DT2" s="522"/>
      <c r="DU2" s="522"/>
      <c r="DV2" s="522"/>
      <c r="DW2" s="522"/>
      <c r="DX2" s="522"/>
      <c r="DY2" s="522"/>
      <c r="DZ2" s="522"/>
      <c r="EA2" s="522"/>
      <c r="EB2" s="522"/>
      <c r="EC2" s="522"/>
      <c r="ED2" s="522"/>
      <c r="EE2" s="522"/>
      <c r="EF2" s="522"/>
      <c r="EG2" s="522"/>
      <c r="EH2" s="522"/>
      <c r="EI2" s="522"/>
      <c r="EJ2" s="522"/>
      <c r="EK2" s="522"/>
      <c r="EL2" s="522"/>
      <c r="EM2" s="522"/>
      <c r="EN2" s="522"/>
      <c r="EO2" s="522"/>
      <c r="EP2" s="522"/>
      <c r="EQ2" s="522"/>
      <c r="ER2" s="522"/>
      <c r="ES2" s="522"/>
      <c r="ET2" s="522"/>
      <c r="EU2" s="522"/>
      <c r="EV2" s="522"/>
      <c r="EW2" s="522"/>
      <c r="EX2" s="522"/>
      <c r="EY2" s="522"/>
      <c r="EZ2" s="522"/>
      <c r="FA2" s="522"/>
      <c r="FB2" s="522"/>
      <c r="FC2" s="522"/>
      <c r="FD2" s="522"/>
      <c r="FE2" s="522"/>
      <c r="FF2" s="522"/>
      <c r="FG2" s="522"/>
      <c r="FH2" s="522"/>
      <c r="FI2" s="522"/>
      <c r="FJ2" s="522"/>
      <c r="FK2" s="522"/>
      <c r="FL2" s="522"/>
      <c r="FM2" s="522"/>
      <c r="FN2" s="522"/>
      <c r="FO2" s="522"/>
      <c r="FP2" s="522"/>
      <c r="FQ2" s="522"/>
      <c r="FR2" s="522"/>
      <c r="FS2" s="522"/>
      <c r="FT2" s="522"/>
      <c r="FU2" s="522"/>
      <c r="FV2" s="522"/>
      <c r="FW2" s="522"/>
      <c r="FX2" s="522"/>
      <c r="FY2" s="522"/>
      <c r="FZ2" s="522"/>
      <c r="GA2" s="522"/>
      <c r="GB2" s="522"/>
      <c r="GC2" s="522"/>
      <c r="GD2" s="522"/>
      <c r="GE2" s="522"/>
      <c r="GF2" s="522"/>
      <c r="GG2" s="522"/>
      <c r="GH2" s="522"/>
      <c r="GI2" s="522"/>
      <c r="GJ2" s="522"/>
      <c r="GK2" s="522"/>
      <c r="GL2" s="522"/>
      <c r="GM2" s="522"/>
      <c r="GN2" s="522"/>
      <c r="GO2" s="522"/>
      <c r="GP2" s="522"/>
      <c r="GQ2" s="522"/>
      <c r="GR2" s="522"/>
      <c r="GS2" s="522"/>
      <c r="GT2" s="522"/>
      <c r="GU2" s="522"/>
      <c r="GV2" s="522"/>
      <c r="GW2" s="522"/>
      <c r="GX2" s="522"/>
      <c r="GY2" s="522"/>
      <c r="GZ2" s="522"/>
      <c r="HA2" s="522"/>
      <c r="HB2" s="522"/>
      <c r="HC2" s="522"/>
      <c r="HD2" s="522"/>
      <c r="HE2" s="522"/>
      <c r="HF2" s="522"/>
      <c r="HG2" s="522"/>
      <c r="HH2" s="522"/>
      <c r="HI2" s="522"/>
      <c r="HJ2" s="522"/>
      <c r="HK2" s="522"/>
      <c r="HL2" s="522"/>
      <c r="HM2" s="522"/>
      <c r="HN2" s="522"/>
      <c r="HO2" s="522"/>
      <c r="HP2" s="522"/>
      <c r="HQ2" s="522"/>
      <c r="HR2" s="522"/>
      <c r="HS2" s="522"/>
      <c r="HT2" s="522"/>
      <c r="HU2" s="522"/>
      <c r="HV2" s="522"/>
      <c r="HW2" s="522"/>
      <c r="HX2" s="522"/>
      <c r="HY2" s="522"/>
      <c r="HZ2" s="522"/>
      <c r="IA2" s="522"/>
      <c r="IB2" s="522"/>
      <c r="IC2" s="522"/>
      <c r="ID2" s="522"/>
      <c r="IE2" s="522"/>
      <c r="IF2" s="522"/>
      <c r="IG2" s="522"/>
      <c r="IH2" s="522"/>
      <c r="II2" s="522"/>
      <c r="IJ2" s="522"/>
      <c r="IK2" s="522"/>
      <c r="IL2" s="522"/>
      <c r="IM2" s="522"/>
      <c r="IN2" s="522"/>
      <c r="IO2" s="522"/>
      <c r="IP2" s="522"/>
      <c r="IQ2" s="522"/>
      <c r="IR2" s="522"/>
    </row>
    <row r="3" spans="1:252" s="521" customFormat="1" x14ac:dyDescent="0.2">
      <c r="B3" s="527"/>
      <c r="C3" s="528"/>
      <c r="D3" s="528"/>
      <c r="E3" s="526"/>
      <c r="F3" s="526"/>
      <c r="G3" s="526"/>
      <c r="H3" s="526"/>
      <c r="I3" s="522"/>
      <c r="K3" s="529">
        <v>2</v>
      </c>
      <c r="L3" s="523"/>
      <c r="M3" s="522"/>
      <c r="N3" s="522"/>
      <c r="O3" s="522"/>
      <c r="P3" s="522"/>
      <c r="Q3" s="522"/>
      <c r="R3" s="522"/>
      <c r="S3" s="522"/>
      <c r="T3" s="522"/>
      <c r="U3" s="522"/>
      <c r="V3" s="522"/>
      <c r="W3" s="522"/>
      <c r="X3" s="522"/>
      <c r="Y3" s="522"/>
      <c r="Z3" s="522"/>
      <c r="AA3" s="522"/>
      <c r="AB3" s="522"/>
      <c r="AC3" s="522"/>
      <c r="AD3" s="522"/>
      <c r="AE3" s="522"/>
      <c r="AF3" s="522"/>
      <c r="AG3" s="522"/>
      <c r="AH3" s="522"/>
      <c r="AI3" s="522"/>
      <c r="AJ3" s="522"/>
      <c r="AK3" s="522"/>
      <c r="AL3" s="522"/>
      <c r="AM3" s="522"/>
      <c r="AN3" s="522"/>
      <c r="AO3" s="522"/>
      <c r="AP3" s="522"/>
      <c r="AQ3" s="522"/>
      <c r="AR3" s="522"/>
      <c r="AS3" s="522"/>
      <c r="AT3" s="522"/>
      <c r="AU3" s="522"/>
      <c r="AV3" s="522"/>
      <c r="AW3" s="522"/>
      <c r="AX3" s="522"/>
      <c r="AY3" s="522"/>
      <c r="AZ3" s="522"/>
      <c r="BA3" s="522"/>
      <c r="BB3" s="522"/>
      <c r="BC3" s="522"/>
      <c r="BD3" s="522"/>
      <c r="BE3" s="522"/>
      <c r="BF3" s="522"/>
      <c r="BG3" s="522"/>
      <c r="BH3" s="522"/>
      <c r="BI3" s="522"/>
      <c r="BJ3" s="522"/>
      <c r="BK3" s="522"/>
      <c r="BL3" s="522"/>
      <c r="BM3" s="522"/>
      <c r="BN3" s="522"/>
      <c r="BO3" s="522"/>
      <c r="BP3" s="522"/>
      <c r="BQ3" s="522"/>
      <c r="BR3" s="522"/>
      <c r="BS3" s="522"/>
      <c r="BT3" s="522"/>
      <c r="BU3" s="522"/>
      <c r="BV3" s="522"/>
      <c r="BW3" s="522"/>
      <c r="BX3" s="522"/>
      <c r="BY3" s="522"/>
      <c r="BZ3" s="522"/>
      <c r="CA3" s="522"/>
      <c r="CB3" s="522"/>
      <c r="CC3" s="522"/>
      <c r="CD3" s="522"/>
      <c r="CE3" s="522"/>
      <c r="CF3" s="522"/>
      <c r="CG3" s="522"/>
      <c r="CH3" s="522"/>
      <c r="CI3" s="522"/>
      <c r="CJ3" s="522"/>
      <c r="CK3" s="522"/>
      <c r="CL3" s="522"/>
      <c r="CM3" s="522"/>
      <c r="CN3" s="522"/>
      <c r="CO3" s="522"/>
      <c r="CP3" s="522"/>
      <c r="CQ3" s="522"/>
      <c r="CR3" s="522"/>
      <c r="CS3" s="522"/>
      <c r="CT3" s="522"/>
      <c r="CU3" s="522"/>
      <c r="CV3" s="522"/>
      <c r="CW3" s="522"/>
      <c r="CX3" s="522"/>
      <c r="CY3" s="522"/>
      <c r="CZ3" s="522"/>
      <c r="DA3" s="522"/>
      <c r="DB3" s="522"/>
      <c r="DC3" s="522"/>
      <c r="DD3" s="522"/>
      <c r="DE3" s="522"/>
      <c r="DF3" s="522"/>
      <c r="DG3" s="522"/>
      <c r="DH3" s="522"/>
      <c r="DI3" s="522"/>
      <c r="DJ3" s="522"/>
      <c r="DK3" s="522"/>
      <c r="DL3" s="522"/>
      <c r="DM3" s="522"/>
      <c r="DN3" s="522"/>
      <c r="DO3" s="522"/>
      <c r="DP3" s="522"/>
      <c r="DQ3" s="522"/>
      <c r="DR3" s="522"/>
      <c r="DS3" s="522"/>
      <c r="DT3" s="522"/>
      <c r="DU3" s="522"/>
      <c r="DV3" s="522"/>
      <c r="DW3" s="522"/>
      <c r="DX3" s="522"/>
      <c r="DY3" s="522"/>
      <c r="DZ3" s="522"/>
      <c r="EA3" s="522"/>
      <c r="EB3" s="522"/>
      <c r="EC3" s="522"/>
      <c r="ED3" s="522"/>
      <c r="EE3" s="522"/>
      <c r="EF3" s="522"/>
      <c r="EG3" s="522"/>
      <c r="EH3" s="522"/>
      <c r="EI3" s="522"/>
      <c r="EJ3" s="522"/>
      <c r="EK3" s="522"/>
      <c r="EL3" s="522"/>
      <c r="EM3" s="522"/>
      <c r="EN3" s="522"/>
      <c r="EO3" s="522"/>
      <c r="EP3" s="522"/>
      <c r="EQ3" s="522"/>
      <c r="ER3" s="522"/>
      <c r="ES3" s="522"/>
      <c r="ET3" s="522"/>
      <c r="EU3" s="522"/>
      <c r="EV3" s="522"/>
      <c r="EW3" s="522"/>
      <c r="EX3" s="522"/>
      <c r="EY3" s="522"/>
      <c r="EZ3" s="522"/>
      <c r="FA3" s="522"/>
      <c r="FB3" s="522"/>
      <c r="FC3" s="522"/>
      <c r="FD3" s="522"/>
      <c r="FE3" s="522"/>
      <c r="FF3" s="522"/>
      <c r="FG3" s="522"/>
      <c r="FH3" s="522"/>
      <c r="FI3" s="522"/>
      <c r="FJ3" s="522"/>
      <c r="FK3" s="522"/>
      <c r="FL3" s="522"/>
      <c r="FM3" s="522"/>
      <c r="FN3" s="522"/>
      <c r="FO3" s="522"/>
      <c r="FP3" s="522"/>
      <c r="FQ3" s="522"/>
      <c r="FR3" s="522"/>
      <c r="FS3" s="522"/>
      <c r="FT3" s="522"/>
      <c r="FU3" s="522"/>
      <c r="FV3" s="522"/>
      <c r="FW3" s="522"/>
      <c r="FX3" s="522"/>
      <c r="FY3" s="522"/>
      <c r="FZ3" s="522"/>
      <c r="GA3" s="522"/>
      <c r="GB3" s="522"/>
      <c r="GC3" s="522"/>
      <c r="GD3" s="522"/>
      <c r="GE3" s="522"/>
      <c r="GF3" s="522"/>
      <c r="GG3" s="522"/>
      <c r="GH3" s="522"/>
      <c r="GI3" s="522"/>
      <c r="GJ3" s="522"/>
      <c r="GK3" s="522"/>
      <c r="GL3" s="522"/>
      <c r="GM3" s="522"/>
      <c r="GN3" s="522"/>
      <c r="GO3" s="522"/>
      <c r="GP3" s="522"/>
      <c r="GQ3" s="522"/>
      <c r="GR3" s="522"/>
      <c r="GS3" s="522"/>
      <c r="GT3" s="522"/>
      <c r="GU3" s="522"/>
      <c r="GV3" s="522"/>
      <c r="GW3" s="522"/>
      <c r="GX3" s="522"/>
      <c r="GY3" s="522"/>
      <c r="GZ3" s="522"/>
      <c r="HA3" s="522"/>
      <c r="HB3" s="522"/>
      <c r="HC3" s="522"/>
      <c r="HD3" s="522"/>
      <c r="HE3" s="522"/>
      <c r="HF3" s="522"/>
      <c r="HG3" s="522"/>
      <c r="HH3" s="522"/>
      <c r="HI3" s="522"/>
      <c r="HJ3" s="522"/>
      <c r="HK3" s="522"/>
      <c r="HL3" s="522"/>
      <c r="HM3" s="522"/>
      <c r="HN3" s="522"/>
      <c r="HO3" s="522"/>
      <c r="HP3" s="522"/>
      <c r="HQ3" s="522"/>
      <c r="HR3" s="522"/>
      <c r="HS3" s="522"/>
      <c r="HT3" s="522"/>
      <c r="HU3" s="522"/>
      <c r="HV3" s="522"/>
      <c r="HW3" s="522"/>
      <c r="HX3" s="522"/>
      <c r="HY3" s="522"/>
      <c r="HZ3" s="522"/>
      <c r="IA3" s="522"/>
      <c r="IB3" s="522"/>
      <c r="IC3" s="522"/>
      <c r="ID3" s="522"/>
      <c r="IE3" s="522"/>
      <c r="IF3" s="522"/>
      <c r="IG3" s="522"/>
      <c r="IH3" s="522"/>
      <c r="II3" s="522"/>
      <c r="IJ3" s="522"/>
      <c r="IK3" s="522"/>
      <c r="IL3" s="522"/>
      <c r="IM3" s="522"/>
      <c r="IN3" s="522"/>
      <c r="IO3" s="522"/>
      <c r="IP3" s="522"/>
      <c r="IQ3" s="522"/>
      <c r="IR3" s="522"/>
    </row>
    <row r="4" spans="1:252" s="521" customFormat="1" x14ac:dyDescent="0.2">
      <c r="B4" s="530"/>
      <c r="D4" s="531"/>
      <c r="E4" s="526"/>
      <c r="F4" s="526"/>
      <c r="G4" s="524"/>
      <c r="H4" s="524"/>
      <c r="I4" s="522"/>
      <c r="J4" s="523"/>
      <c r="K4" s="523"/>
      <c r="L4" s="523"/>
      <c r="M4" s="522"/>
      <c r="N4" s="522"/>
      <c r="O4" s="522"/>
      <c r="P4" s="522"/>
      <c r="Q4" s="522"/>
      <c r="R4" s="522"/>
      <c r="S4" s="522"/>
      <c r="T4" s="522"/>
      <c r="U4" s="522"/>
      <c r="V4" s="522"/>
      <c r="W4" s="522"/>
      <c r="X4" s="522"/>
      <c r="Y4" s="522"/>
      <c r="Z4" s="522"/>
      <c r="AA4" s="522"/>
      <c r="AB4" s="522"/>
      <c r="AC4" s="522"/>
      <c r="AD4" s="522"/>
      <c r="AE4" s="522"/>
      <c r="AF4" s="522"/>
      <c r="AG4" s="522"/>
      <c r="AH4" s="522"/>
      <c r="AI4" s="522"/>
      <c r="AJ4" s="522"/>
      <c r="AK4" s="522"/>
      <c r="AL4" s="522"/>
      <c r="AM4" s="522"/>
      <c r="AN4" s="522"/>
      <c r="AO4" s="522"/>
      <c r="AP4" s="522"/>
      <c r="AQ4" s="522"/>
      <c r="AR4" s="522"/>
      <c r="AS4" s="522"/>
      <c r="AT4" s="522"/>
      <c r="AU4" s="522"/>
      <c r="AV4" s="522"/>
      <c r="AW4" s="522"/>
      <c r="AX4" s="522"/>
      <c r="AY4" s="522"/>
      <c r="AZ4" s="522"/>
      <c r="BA4" s="522"/>
      <c r="BB4" s="522"/>
      <c r="BC4" s="522"/>
      <c r="BD4" s="522"/>
      <c r="BE4" s="522"/>
      <c r="BF4" s="522"/>
      <c r="BG4" s="522"/>
      <c r="BH4" s="522"/>
      <c r="BI4" s="522"/>
      <c r="BJ4" s="522"/>
      <c r="BK4" s="522"/>
      <c r="BL4" s="522"/>
      <c r="BM4" s="522"/>
      <c r="BN4" s="522"/>
      <c r="BO4" s="522"/>
      <c r="BP4" s="522"/>
      <c r="BQ4" s="522"/>
      <c r="BR4" s="522"/>
      <c r="BS4" s="522"/>
      <c r="BT4" s="522"/>
      <c r="BU4" s="522"/>
      <c r="BV4" s="522"/>
      <c r="BW4" s="522"/>
      <c r="BX4" s="522"/>
      <c r="BY4" s="522"/>
      <c r="BZ4" s="522"/>
      <c r="CA4" s="522"/>
      <c r="CB4" s="522"/>
      <c r="CC4" s="522"/>
      <c r="CD4" s="522"/>
      <c r="CE4" s="522"/>
      <c r="CF4" s="522"/>
      <c r="CG4" s="522"/>
      <c r="CH4" s="522"/>
      <c r="CI4" s="522"/>
      <c r="CJ4" s="522"/>
      <c r="CK4" s="522"/>
      <c r="CL4" s="522"/>
      <c r="CM4" s="522"/>
      <c r="CN4" s="522"/>
      <c r="CO4" s="522"/>
      <c r="CP4" s="522"/>
      <c r="CQ4" s="522"/>
      <c r="CR4" s="522"/>
      <c r="CS4" s="522"/>
      <c r="CT4" s="522"/>
      <c r="CU4" s="522"/>
      <c r="CV4" s="522"/>
      <c r="CW4" s="522"/>
      <c r="CX4" s="522"/>
      <c r="CY4" s="522"/>
      <c r="CZ4" s="522"/>
      <c r="DA4" s="522"/>
      <c r="DB4" s="522"/>
      <c r="DC4" s="522"/>
      <c r="DD4" s="522"/>
      <c r="DE4" s="522"/>
      <c r="DF4" s="522"/>
      <c r="DG4" s="522"/>
      <c r="DH4" s="522"/>
      <c r="DI4" s="522"/>
      <c r="DJ4" s="522"/>
      <c r="DK4" s="522"/>
      <c r="DL4" s="522"/>
      <c r="DM4" s="522"/>
      <c r="DN4" s="522"/>
      <c r="DO4" s="522"/>
      <c r="DP4" s="522"/>
      <c r="DQ4" s="522"/>
      <c r="DR4" s="522"/>
      <c r="DS4" s="522"/>
      <c r="DT4" s="522"/>
      <c r="DU4" s="522"/>
      <c r="DV4" s="522"/>
      <c r="DW4" s="522"/>
      <c r="DX4" s="522"/>
      <c r="DY4" s="522"/>
      <c r="DZ4" s="522"/>
      <c r="EA4" s="522"/>
      <c r="EB4" s="522"/>
      <c r="EC4" s="522"/>
      <c r="ED4" s="522"/>
      <c r="EE4" s="522"/>
      <c r="EF4" s="522"/>
      <c r="EG4" s="522"/>
      <c r="EH4" s="522"/>
      <c r="EI4" s="522"/>
      <c r="EJ4" s="522"/>
      <c r="EK4" s="522"/>
      <c r="EL4" s="522"/>
      <c r="EM4" s="522"/>
      <c r="EN4" s="522"/>
      <c r="EO4" s="522"/>
      <c r="EP4" s="522"/>
      <c r="EQ4" s="522"/>
      <c r="ER4" s="522"/>
      <c r="ES4" s="522"/>
      <c r="ET4" s="522"/>
      <c r="EU4" s="522"/>
      <c r="EV4" s="522"/>
      <c r="EW4" s="522"/>
      <c r="EX4" s="522"/>
      <c r="EY4" s="522"/>
      <c r="EZ4" s="522"/>
      <c r="FA4" s="522"/>
      <c r="FB4" s="522"/>
      <c r="FC4" s="522"/>
      <c r="FD4" s="522"/>
      <c r="FE4" s="522"/>
      <c r="FF4" s="522"/>
      <c r="FG4" s="522"/>
      <c r="FH4" s="522"/>
      <c r="FI4" s="522"/>
      <c r="FJ4" s="522"/>
      <c r="FK4" s="522"/>
      <c r="FL4" s="522"/>
      <c r="FM4" s="522"/>
      <c r="FN4" s="522"/>
      <c r="FO4" s="522"/>
      <c r="FP4" s="522"/>
      <c r="FQ4" s="522"/>
      <c r="FR4" s="522"/>
      <c r="FS4" s="522"/>
      <c r="FT4" s="522"/>
      <c r="FU4" s="522"/>
      <c r="FV4" s="522"/>
      <c r="FW4" s="522"/>
      <c r="FX4" s="522"/>
      <c r="FY4" s="522"/>
      <c r="FZ4" s="522"/>
      <c r="GA4" s="522"/>
      <c r="GB4" s="522"/>
      <c r="GC4" s="522"/>
      <c r="GD4" s="522"/>
      <c r="GE4" s="522"/>
      <c r="GF4" s="522"/>
      <c r="GG4" s="522"/>
      <c r="GH4" s="522"/>
      <c r="GI4" s="522"/>
      <c r="GJ4" s="522"/>
      <c r="GK4" s="522"/>
      <c r="GL4" s="522"/>
      <c r="GM4" s="522"/>
      <c r="GN4" s="522"/>
      <c r="GO4" s="522"/>
      <c r="GP4" s="522"/>
      <c r="GQ4" s="522"/>
      <c r="GR4" s="522"/>
      <c r="GS4" s="522"/>
      <c r="GT4" s="522"/>
      <c r="GU4" s="522"/>
      <c r="GV4" s="522"/>
      <c r="GW4" s="522"/>
      <c r="GX4" s="522"/>
      <c r="GY4" s="522"/>
      <c r="GZ4" s="522"/>
      <c r="HA4" s="522"/>
      <c r="HB4" s="522"/>
      <c r="HC4" s="522"/>
      <c r="HD4" s="522"/>
      <c r="HE4" s="522"/>
      <c r="HF4" s="522"/>
      <c r="HG4" s="522"/>
      <c r="HH4" s="522"/>
      <c r="HI4" s="522"/>
      <c r="HJ4" s="522"/>
      <c r="HK4" s="522"/>
      <c r="HL4" s="522"/>
      <c r="HM4" s="522"/>
      <c r="HN4" s="522"/>
      <c r="HO4" s="522"/>
      <c r="HP4" s="522"/>
      <c r="HQ4" s="522"/>
      <c r="HR4" s="522"/>
      <c r="HS4" s="522"/>
      <c r="HT4" s="522"/>
      <c r="HU4" s="522"/>
      <c r="HV4" s="522"/>
      <c r="HW4" s="522"/>
      <c r="HX4" s="522"/>
      <c r="HY4" s="522"/>
      <c r="HZ4" s="522"/>
      <c r="IA4" s="522"/>
      <c r="IB4" s="522"/>
      <c r="IC4" s="522"/>
      <c r="ID4" s="522"/>
      <c r="IE4" s="522"/>
      <c r="IF4" s="522"/>
      <c r="IG4" s="522"/>
      <c r="IH4" s="522"/>
      <c r="II4" s="522"/>
      <c r="IJ4" s="522"/>
      <c r="IK4" s="522"/>
      <c r="IL4" s="522"/>
      <c r="IM4" s="522"/>
      <c r="IN4" s="522"/>
      <c r="IO4" s="522"/>
      <c r="IP4" s="522"/>
      <c r="IQ4" s="522"/>
      <c r="IR4" s="522"/>
    </row>
    <row r="5" spans="1:252" s="521" customFormat="1" hidden="1" x14ac:dyDescent="0.2">
      <c r="B5" s="532"/>
      <c r="C5" s="533"/>
      <c r="D5" s="534"/>
      <c r="E5" s="532"/>
      <c r="F5" s="532"/>
      <c r="G5" s="535"/>
      <c r="H5" s="532"/>
      <c r="I5" s="522"/>
      <c r="J5" s="523"/>
      <c r="K5" s="523"/>
      <c r="L5" s="523"/>
      <c r="M5" s="522"/>
      <c r="N5" s="522"/>
      <c r="O5" s="522"/>
      <c r="P5" s="522"/>
      <c r="Q5" s="522"/>
      <c r="R5" s="522"/>
      <c r="S5" s="522"/>
      <c r="T5" s="522"/>
      <c r="U5" s="522"/>
      <c r="V5" s="522"/>
      <c r="W5" s="522"/>
      <c r="X5" s="522"/>
      <c r="Y5" s="522"/>
      <c r="Z5" s="522"/>
      <c r="AA5" s="522"/>
      <c r="AB5" s="522"/>
      <c r="AC5" s="522"/>
      <c r="AD5" s="522"/>
      <c r="AE5" s="522"/>
      <c r="AF5" s="522"/>
      <c r="AG5" s="522"/>
      <c r="AH5" s="522"/>
      <c r="AI5" s="522"/>
      <c r="AJ5" s="522"/>
      <c r="AK5" s="522"/>
      <c r="AL5" s="522"/>
      <c r="AM5" s="522"/>
      <c r="AN5" s="522"/>
      <c r="AO5" s="522"/>
      <c r="AP5" s="522"/>
      <c r="AQ5" s="522"/>
      <c r="AR5" s="522"/>
      <c r="AS5" s="522"/>
      <c r="AT5" s="522"/>
      <c r="AU5" s="522"/>
      <c r="AV5" s="522"/>
      <c r="AW5" s="522"/>
      <c r="AX5" s="522"/>
      <c r="AY5" s="522"/>
      <c r="AZ5" s="522"/>
      <c r="BA5" s="522"/>
      <c r="BB5" s="522"/>
      <c r="BC5" s="522"/>
      <c r="BD5" s="522"/>
      <c r="BE5" s="522"/>
      <c r="BF5" s="522"/>
      <c r="BG5" s="522"/>
      <c r="BH5" s="522"/>
      <c r="BI5" s="522"/>
      <c r="BJ5" s="522"/>
      <c r="BK5" s="522"/>
      <c r="BL5" s="522"/>
      <c r="BM5" s="522"/>
      <c r="BN5" s="522"/>
      <c r="BO5" s="522"/>
      <c r="BP5" s="522"/>
      <c r="BQ5" s="522"/>
      <c r="BR5" s="522"/>
      <c r="BS5" s="522"/>
      <c r="BT5" s="522"/>
      <c r="BU5" s="522"/>
      <c r="BV5" s="522"/>
      <c r="BW5" s="522"/>
      <c r="BX5" s="522"/>
      <c r="BY5" s="522"/>
      <c r="BZ5" s="522"/>
      <c r="CA5" s="522"/>
      <c r="CB5" s="522"/>
      <c r="CC5" s="522"/>
      <c r="CD5" s="522"/>
      <c r="CE5" s="522"/>
      <c r="CF5" s="522"/>
      <c r="CG5" s="522"/>
      <c r="CH5" s="522"/>
      <c r="CI5" s="522"/>
      <c r="CJ5" s="522"/>
      <c r="CK5" s="522"/>
      <c r="CL5" s="522"/>
      <c r="CM5" s="522"/>
      <c r="CN5" s="522"/>
      <c r="CO5" s="522"/>
      <c r="CP5" s="522"/>
      <c r="CQ5" s="522"/>
      <c r="CR5" s="522"/>
      <c r="CS5" s="522"/>
      <c r="CT5" s="522"/>
      <c r="CU5" s="522"/>
      <c r="CV5" s="522"/>
      <c r="CW5" s="522"/>
      <c r="CX5" s="522"/>
      <c r="CY5" s="522"/>
      <c r="CZ5" s="522"/>
      <c r="DA5" s="522"/>
      <c r="DB5" s="522"/>
      <c r="DC5" s="522"/>
      <c r="DD5" s="522"/>
      <c r="DE5" s="522"/>
      <c r="DF5" s="522"/>
      <c r="DG5" s="522"/>
      <c r="DH5" s="522"/>
      <c r="DI5" s="522"/>
      <c r="DJ5" s="522"/>
      <c r="DK5" s="522"/>
      <c r="DL5" s="522"/>
      <c r="DM5" s="522"/>
      <c r="DN5" s="522"/>
      <c r="DO5" s="522"/>
      <c r="DP5" s="522"/>
      <c r="DQ5" s="522"/>
      <c r="DR5" s="522"/>
      <c r="DS5" s="522"/>
      <c r="DT5" s="522"/>
      <c r="DU5" s="522"/>
      <c r="DV5" s="522"/>
      <c r="DW5" s="522"/>
      <c r="DX5" s="522"/>
      <c r="DY5" s="522"/>
      <c r="DZ5" s="522"/>
      <c r="EA5" s="522"/>
      <c r="EB5" s="522"/>
      <c r="EC5" s="522"/>
      <c r="ED5" s="522"/>
      <c r="EE5" s="522"/>
      <c r="EF5" s="522"/>
      <c r="EG5" s="522"/>
      <c r="EH5" s="522"/>
      <c r="EI5" s="522"/>
      <c r="EJ5" s="522"/>
      <c r="EK5" s="522"/>
      <c r="EL5" s="522"/>
      <c r="EM5" s="522"/>
      <c r="EN5" s="522"/>
      <c r="EO5" s="522"/>
      <c r="EP5" s="522"/>
      <c r="EQ5" s="522"/>
      <c r="ER5" s="522"/>
      <c r="ES5" s="522"/>
      <c r="ET5" s="522"/>
      <c r="EU5" s="522"/>
      <c r="EV5" s="522"/>
      <c r="EW5" s="522"/>
      <c r="EX5" s="522"/>
      <c r="EY5" s="522"/>
      <c r="EZ5" s="522"/>
      <c r="FA5" s="522"/>
      <c r="FB5" s="522"/>
      <c r="FC5" s="522"/>
      <c r="FD5" s="522"/>
      <c r="FE5" s="522"/>
      <c r="FF5" s="522"/>
      <c r="FG5" s="522"/>
      <c r="FH5" s="522"/>
      <c r="FI5" s="522"/>
      <c r="FJ5" s="522"/>
      <c r="FK5" s="522"/>
      <c r="FL5" s="522"/>
      <c r="FM5" s="522"/>
      <c r="FN5" s="522"/>
      <c r="FO5" s="522"/>
      <c r="FP5" s="522"/>
      <c r="FQ5" s="522"/>
      <c r="FR5" s="522"/>
      <c r="FS5" s="522"/>
      <c r="FT5" s="522"/>
      <c r="FU5" s="522"/>
      <c r="FV5" s="522"/>
      <c r="FW5" s="522"/>
      <c r="FX5" s="522"/>
      <c r="FY5" s="522"/>
      <c r="FZ5" s="522"/>
      <c r="GA5" s="522"/>
      <c r="GB5" s="522"/>
      <c r="GC5" s="522"/>
      <c r="GD5" s="522"/>
      <c r="GE5" s="522"/>
      <c r="GF5" s="522"/>
      <c r="GG5" s="522"/>
      <c r="GH5" s="522"/>
      <c r="GI5" s="522"/>
      <c r="GJ5" s="522"/>
      <c r="GK5" s="522"/>
      <c r="GL5" s="522"/>
      <c r="GM5" s="522"/>
      <c r="GN5" s="522"/>
      <c r="GO5" s="522"/>
      <c r="GP5" s="522"/>
      <c r="GQ5" s="522"/>
      <c r="GR5" s="522"/>
      <c r="GS5" s="522"/>
      <c r="GT5" s="522"/>
      <c r="GU5" s="522"/>
      <c r="GV5" s="522"/>
      <c r="GW5" s="522"/>
      <c r="GX5" s="522"/>
      <c r="GY5" s="522"/>
      <c r="GZ5" s="522"/>
      <c r="HA5" s="522"/>
      <c r="HB5" s="522"/>
      <c r="HC5" s="522"/>
      <c r="HD5" s="522"/>
      <c r="HE5" s="522"/>
      <c r="HF5" s="522"/>
      <c r="HG5" s="522"/>
      <c r="HH5" s="522"/>
      <c r="HI5" s="522"/>
      <c r="HJ5" s="522"/>
      <c r="HK5" s="522"/>
      <c r="HL5" s="522"/>
      <c r="HM5" s="522"/>
      <c r="HN5" s="522"/>
      <c r="HO5" s="522"/>
      <c r="HP5" s="522"/>
      <c r="HQ5" s="522"/>
      <c r="HR5" s="522"/>
      <c r="HS5" s="522"/>
      <c r="HT5" s="522"/>
      <c r="HU5" s="522"/>
      <c r="HV5" s="522"/>
      <c r="HW5" s="522"/>
      <c r="HX5" s="522"/>
      <c r="HY5" s="522"/>
      <c r="HZ5" s="522"/>
      <c r="IA5" s="522"/>
      <c r="IB5" s="522"/>
      <c r="IC5" s="522"/>
      <c r="ID5" s="522"/>
      <c r="IE5" s="522"/>
      <c r="IF5" s="522"/>
      <c r="IG5" s="522"/>
      <c r="IH5" s="522"/>
      <c r="II5" s="522"/>
      <c r="IJ5" s="522"/>
      <c r="IK5" s="522"/>
      <c r="IL5" s="522"/>
      <c r="IM5" s="522"/>
      <c r="IN5" s="522"/>
      <c r="IO5" s="522"/>
      <c r="IP5" s="522"/>
      <c r="IQ5" s="522"/>
      <c r="IR5" s="522"/>
    </row>
    <row r="6" spans="1:252" s="521" customFormat="1" hidden="1" x14ac:dyDescent="0.2">
      <c r="B6" s="536" t="str">
        <f ca="1">OFFSET('Cotações OUR'!$A$1,MATCH(COUNTIF($H$1:$H6,"Cotações"),'Cotações OUR'!$J$1:$J$65536,0)-1,COLUMN([6]Banco!B$6)-1)</f>
        <v>COTAÇÃO</v>
      </c>
      <c r="C6" s="537" t="str">
        <f ca="1">OFFSET('Cotações OUR'!$A$1,MATCH(COUNTIF($H$1:$H6,"Cotações"),'Cotações OUR'!$J$1:$J$65536,0)-1,COLUMN([6]Banco!C$6)-1)</f>
        <v>OUR01</v>
      </c>
      <c r="D6" s="538" t="e">
        <f ca="1">IF(COUNTIF(OFFSET([6]Banco!$A$6,1+NCOMPOSICOES,0,NCOTACOES),$A6)&gt;1,"CÓDIGO REPETIDO",OFFSET('Cotações OUR'!$A$1,MATCH(COUNTIF($H$1:$H6,"Cotações"),'Cotações OUR'!$J$1:$J$65536,0)-1,COLUMN([6]Banco!D$6)-1))</f>
        <v>#VALUE!</v>
      </c>
      <c r="E6" s="536" t="str">
        <f ca="1">OFFSET('Cotações OUR'!$A$1,MATCH(COUNTIF($H$1:$H6,"Cotações"),'Cotações OUR'!$J$1:$J$65536,0)-1,COLUMN([6]Banco!E$6)-1)</f>
        <v>CJ</v>
      </c>
      <c r="F6" s="536">
        <f ca="1">OFFSET('Cotações OUR'!$A$1,MATCH(COUNTIF($H$1:$H6,"Cotações"),'Cotações OUR'!$J$1:$J$65536,0)-1,COLUMN([6]Banco!F$6)-1)</f>
        <v>193.15333333333334</v>
      </c>
      <c r="G6" s="539">
        <f ca="1">OFFSET('Cotações OUR'!$A$1,MATCH(COUNTIF($H$1:$H6,"Cotações"),'Cotações OUR'!$J$1:$J$65536,0)-1,COLUMN([6]Banco!F$6)-1)</f>
        <v>193.15333333333334</v>
      </c>
      <c r="H6" s="536" t="s">
        <v>54892</v>
      </c>
      <c r="I6" s="522"/>
      <c r="J6" s="523"/>
      <c r="K6" s="523"/>
      <c r="L6" s="523"/>
      <c r="M6" s="522"/>
      <c r="N6" s="522"/>
      <c r="O6" s="522"/>
      <c r="P6" s="522"/>
      <c r="Q6" s="522"/>
      <c r="R6" s="522"/>
      <c r="S6" s="522"/>
      <c r="T6" s="522"/>
      <c r="U6" s="522"/>
      <c r="V6" s="522"/>
      <c r="W6" s="522"/>
      <c r="X6" s="522"/>
      <c r="Y6" s="522"/>
      <c r="Z6" s="522"/>
      <c r="AA6" s="522"/>
      <c r="AB6" s="522"/>
      <c r="AC6" s="522"/>
      <c r="AD6" s="522"/>
      <c r="AE6" s="522"/>
      <c r="AF6" s="522"/>
      <c r="AG6" s="522"/>
      <c r="AH6" s="522"/>
      <c r="AI6" s="522"/>
      <c r="AJ6" s="522"/>
      <c r="AK6" s="522"/>
      <c r="AL6" s="522"/>
      <c r="AM6" s="522"/>
      <c r="AN6" s="522"/>
      <c r="AO6" s="522"/>
      <c r="AP6" s="522"/>
      <c r="AQ6" s="522"/>
      <c r="AR6" s="522"/>
      <c r="AS6" s="522"/>
      <c r="AT6" s="522"/>
      <c r="AU6" s="522"/>
      <c r="AV6" s="522"/>
      <c r="AW6" s="522"/>
      <c r="AX6" s="522"/>
      <c r="AY6" s="522"/>
      <c r="AZ6" s="522"/>
      <c r="BA6" s="522"/>
      <c r="BB6" s="522"/>
      <c r="BC6" s="522"/>
      <c r="BD6" s="522"/>
      <c r="BE6" s="522"/>
      <c r="BF6" s="522"/>
      <c r="BG6" s="522"/>
      <c r="BH6" s="522"/>
      <c r="BI6" s="522"/>
      <c r="BJ6" s="522"/>
      <c r="BK6" s="522"/>
      <c r="BL6" s="522"/>
      <c r="BM6" s="522"/>
      <c r="BN6" s="522"/>
      <c r="BO6" s="522"/>
      <c r="BP6" s="522"/>
      <c r="BQ6" s="522"/>
      <c r="BR6" s="522"/>
      <c r="BS6" s="522"/>
      <c r="BT6" s="522"/>
      <c r="BU6" s="522"/>
      <c r="BV6" s="522"/>
      <c r="BW6" s="522"/>
      <c r="BX6" s="522"/>
      <c r="BY6" s="522"/>
      <c r="BZ6" s="522"/>
      <c r="CA6" s="522"/>
      <c r="CB6" s="522"/>
      <c r="CC6" s="522"/>
      <c r="CD6" s="522"/>
      <c r="CE6" s="522"/>
      <c r="CF6" s="522"/>
      <c r="CG6" s="522"/>
      <c r="CH6" s="522"/>
      <c r="CI6" s="522"/>
      <c r="CJ6" s="522"/>
      <c r="CK6" s="522"/>
      <c r="CL6" s="522"/>
      <c r="CM6" s="522"/>
      <c r="CN6" s="522"/>
      <c r="CO6" s="522"/>
      <c r="CP6" s="522"/>
      <c r="CQ6" s="522"/>
      <c r="CR6" s="522"/>
      <c r="CS6" s="522"/>
      <c r="CT6" s="522"/>
      <c r="CU6" s="522"/>
      <c r="CV6" s="522"/>
      <c r="CW6" s="522"/>
      <c r="CX6" s="522"/>
      <c r="CY6" s="522"/>
      <c r="CZ6" s="522"/>
      <c r="DA6" s="522"/>
      <c r="DB6" s="522"/>
      <c r="DC6" s="522"/>
      <c r="DD6" s="522"/>
      <c r="DE6" s="522"/>
      <c r="DF6" s="522"/>
      <c r="DG6" s="522"/>
      <c r="DH6" s="522"/>
      <c r="DI6" s="522"/>
      <c r="DJ6" s="522"/>
      <c r="DK6" s="522"/>
      <c r="DL6" s="522"/>
      <c r="DM6" s="522"/>
      <c r="DN6" s="522"/>
      <c r="DO6" s="522"/>
      <c r="DP6" s="522"/>
      <c r="DQ6" s="522"/>
      <c r="DR6" s="522"/>
      <c r="DS6" s="522"/>
      <c r="DT6" s="522"/>
      <c r="DU6" s="522"/>
      <c r="DV6" s="522"/>
      <c r="DW6" s="522"/>
      <c r="DX6" s="522"/>
      <c r="DY6" s="522"/>
      <c r="DZ6" s="522"/>
      <c r="EA6" s="522"/>
      <c r="EB6" s="522"/>
      <c r="EC6" s="522"/>
      <c r="ED6" s="522"/>
      <c r="EE6" s="522"/>
      <c r="EF6" s="522"/>
      <c r="EG6" s="522"/>
      <c r="EH6" s="522"/>
      <c r="EI6" s="522"/>
      <c r="EJ6" s="522"/>
      <c r="EK6" s="522"/>
      <c r="EL6" s="522"/>
      <c r="EM6" s="522"/>
      <c r="EN6" s="522"/>
      <c r="EO6" s="522"/>
      <c r="EP6" s="522"/>
      <c r="EQ6" s="522"/>
      <c r="ER6" s="522"/>
      <c r="ES6" s="522"/>
      <c r="ET6" s="522"/>
      <c r="EU6" s="522"/>
      <c r="EV6" s="522"/>
      <c r="EW6" s="522"/>
      <c r="EX6" s="522"/>
      <c r="EY6" s="522"/>
      <c r="EZ6" s="522"/>
      <c r="FA6" s="522"/>
      <c r="FB6" s="522"/>
      <c r="FC6" s="522"/>
      <c r="FD6" s="522"/>
      <c r="FE6" s="522"/>
      <c r="FF6" s="522"/>
      <c r="FG6" s="522"/>
      <c r="FH6" s="522"/>
      <c r="FI6" s="522"/>
      <c r="FJ6" s="522"/>
      <c r="FK6" s="522"/>
      <c r="FL6" s="522"/>
      <c r="FM6" s="522"/>
      <c r="FN6" s="522"/>
      <c r="FO6" s="522"/>
      <c r="FP6" s="522"/>
      <c r="FQ6" s="522"/>
      <c r="FR6" s="522"/>
      <c r="FS6" s="522"/>
      <c r="FT6" s="522"/>
      <c r="FU6" s="522"/>
      <c r="FV6" s="522"/>
      <c r="FW6" s="522"/>
      <c r="FX6" s="522"/>
      <c r="FY6" s="522"/>
      <c r="FZ6" s="522"/>
      <c r="GA6" s="522"/>
      <c r="GB6" s="522"/>
      <c r="GC6" s="522"/>
      <c r="GD6" s="522"/>
      <c r="GE6" s="522"/>
      <c r="GF6" s="522"/>
      <c r="GG6" s="522"/>
      <c r="GH6" s="522"/>
      <c r="GI6" s="522"/>
      <c r="GJ6" s="522"/>
      <c r="GK6" s="522"/>
      <c r="GL6" s="522"/>
      <c r="GM6" s="522"/>
      <c r="GN6" s="522"/>
      <c r="GO6" s="522"/>
      <c r="GP6" s="522"/>
      <c r="GQ6" s="522"/>
      <c r="GR6" s="522"/>
      <c r="GS6" s="522"/>
      <c r="GT6" s="522"/>
      <c r="GU6" s="522"/>
      <c r="GV6" s="522"/>
      <c r="GW6" s="522"/>
      <c r="GX6" s="522"/>
      <c r="GY6" s="522"/>
      <c r="GZ6" s="522"/>
      <c r="HA6" s="522"/>
      <c r="HB6" s="522"/>
      <c r="HC6" s="522"/>
      <c r="HD6" s="522"/>
      <c r="HE6" s="522"/>
      <c r="HF6" s="522"/>
      <c r="HG6" s="522"/>
      <c r="HH6" s="522"/>
      <c r="HI6" s="522"/>
      <c r="HJ6" s="522"/>
      <c r="HK6" s="522"/>
      <c r="HL6" s="522"/>
      <c r="HM6" s="522"/>
      <c r="HN6" s="522"/>
      <c r="HO6" s="522"/>
      <c r="HP6" s="522"/>
      <c r="HQ6" s="522"/>
      <c r="HR6" s="522"/>
      <c r="HS6" s="522"/>
      <c r="HT6" s="522"/>
      <c r="HU6" s="522"/>
      <c r="HV6" s="522"/>
      <c r="HW6" s="522"/>
      <c r="HX6" s="522"/>
      <c r="HY6" s="522"/>
      <c r="HZ6" s="522"/>
      <c r="IA6" s="522"/>
      <c r="IB6" s="522"/>
      <c r="IC6" s="522"/>
      <c r="ID6" s="522"/>
      <c r="IE6" s="522"/>
      <c r="IF6" s="522"/>
      <c r="IG6" s="522"/>
      <c r="IH6" s="522"/>
      <c r="II6" s="522"/>
      <c r="IJ6" s="522"/>
      <c r="IK6" s="522"/>
      <c r="IL6" s="522"/>
      <c r="IM6" s="522"/>
      <c r="IN6" s="522"/>
      <c r="IO6" s="522"/>
      <c r="IP6" s="522"/>
      <c r="IQ6" s="522"/>
      <c r="IR6" s="522"/>
    </row>
    <row r="7" spans="1:252" s="521" customFormat="1" hidden="1" x14ac:dyDescent="0.2">
      <c r="B7" s="532"/>
      <c r="C7" s="533"/>
      <c r="D7" s="534"/>
      <c r="E7" s="532"/>
      <c r="F7" s="532"/>
      <c r="G7" s="535"/>
      <c r="H7" s="532"/>
      <c r="I7" s="522"/>
      <c r="J7" s="523"/>
      <c r="K7" s="523"/>
      <c r="L7" s="523"/>
      <c r="M7" s="522"/>
      <c r="N7" s="522"/>
      <c r="O7" s="522"/>
      <c r="P7" s="522"/>
      <c r="Q7" s="522"/>
      <c r="R7" s="522"/>
      <c r="S7" s="522"/>
      <c r="T7" s="522"/>
      <c r="U7" s="522"/>
      <c r="V7" s="522"/>
      <c r="W7" s="522"/>
      <c r="X7" s="522"/>
      <c r="Y7" s="522"/>
      <c r="Z7" s="522"/>
      <c r="AA7" s="522"/>
      <c r="AB7" s="522"/>
      <c r="AC7" s="522"/>
      <c r="AD7" s="522"/>
      <c r="AE7" s="522"/>
      <c r="AF7" s="522"/>
      <c r="AG7" s="522"/>
      <c r="AH7" s="522"/>
      <c r="AI7" s="522"/>
      <c r="AJ7" s="522"/>
      <c r="AK7" s="522"/>
      <c r="AL7" s="522"/>
      <c r="AM7" s="522"/>
      <c r="AN7" s="522"/>
      <c r="AO7" s="522"/>
      <c r="AP7" s="522"/>
      <c r="AQ7" s="522"/>
      <c r="AR7" s="522"/>
      <c r="AS7" s="522"/>
      <c r="AT7" s="522"/>
      <c r="AU7" s="522"/>
      <c r="AV7" s="522"/>
      <c r="AW7" s="522"/>
      <c r="AX7" s="522"/>
      <c r="AY7" s="522"/>
      <c r="AZ7" s="522"/>
      <c r="BA7" s="522"/>
      <c r="BB7" s="522"/>
      <c r="BC7" s="522"/>
      <c r="BD7" s="522"/>
      <c r="BE7" s="522"/>
      <c r="BF7" s="522"/>
      <c r="BG7" s="522"/>
      <c r="BH7" s="522"/>
      <c r="BI7" s="522"/>
      <c r="BJ7" s="522"/>
      <c r="BK7" s="522"/>
      <c r="BL7" s="522"/>
      <c r="BM7" s="522"/>
      <c r="BN7" s="522"/>
      <c r="BO7" s="522"/>
      <c r="BP7" s="522"/>
      <c r="BQ7" s="522"/>
      <c r="BR7" s="522"/>
      <c r="BS7" s="522"/>
      <c r="BT7" s="522"/>
      <c r="BU7" s="522"/>
      <c r="BV7" s="522"/>
      <c r="BW7" s="522"/>
      <c r="BX7" s="522"/>
      <c r="BY7" s="522"/>
      <c r="BZ7" s="522"/>
      <c r="CA7" s="522"/>
      <c r="CB7" s="522"/>
      <c r="CC7" s="522"/>
      <c r="CD7" s="522"/>
      <c r="CE7" s="522"/>
      <c r="CF7" s="522"/>
      <c r="CG7" s="522"/>
      <c r="CH7" s="522"/>
      <c r="CI7" s="522"/>
      <c r="CJ7" s="522"/>
      <c r="CK7" s="522"/>
      <c r="CL7" s="522"/>
      <c r="CM7" s="522"/>
      <c r="CN7" s="522"/>
      <c r="CO7" s="522"/>
      <c r="CP7" s="522"/>
      <c r="CQ7" s="522"/>
      <c r="CR7" s="522"/>
      <c r="CS7" s="522"/>
      <c r="CT7" s="522"/>
      <c r="CU7" s="522"/>
      <c r="CV7" s="522"/>
      <c r="CW7" s="522"/>
      <c r="CX7" s="522"/>
      <c r="CY7" s="522"/>
      <c r="CZ7" s="522"/>
      <c r="DA7" s="522"/>
      <c r="DB7" s="522"/>
      <c r="DC7" s="522"/>
      <c r="DD7" s="522"/>
      <c r="DE7" s="522"/>
      <c r="DF7" s="522"/>
      <c r="DG7" s="522"/>
      <c r="DH7" s="522"/>
      <c r="DI7" s="522"/>
      <c r="DJ7" s="522"/>
      <c r="DK7" s="522"/>
      <c r="DL7" s="522"/>
      <c r="DM7" s="522"/>
      <c r="DN7" s="522"/>
      <c r="DO7" s="522"/>
      <c r="DP7" s="522"/>
      <c r="DQ7" s="522"/>
      <c r="DR7" s="522"/>
      <c r="DS7" s="522"/>
      <c r="DT7" s="522"/>
      <c r="DU7" s="522"/>
      <c r="DV7" s="522"/>
      <c r="DW7" s="522"/>
      <c r="DX7" s="522"/>
      <c r="DY7" s="522"/>
      <c r="DZ7" s="522"/>
      <c r="EA7" s="522"/>
      <c r="EB7" s="522"/>
      <c r="EC7" s="522"/>
      <c r="ED7" s="522"/>
      <c r="EE7" s="522"/>
      <c r="EF7" s="522"/>
      <c r="EG7" s="522"/>
      <c r="EH7" s="522"/>
      <c r="EI7" s="522"/>
      <c r="EJ7" s="522"/>
      <c r="EK7" s="522"/>
      <c r="EL7" s="522"/>
      <c r="EM7" s="522"/>
      <c r="EN7" s="522"/>
      <c r="EO7" s="522"/>
      <c r="EP7" s="522"/>
      <c r="EQ7" s="522"/>
      <c r="ER7" s="522"/>
      <c r="ES7" s="522"/>
      <c r="ET7" s="522"/>
      <c r="EU7" s="522"/>
      <c r="EV7" s="522"/>
      <c r="EW7" s="522"/>
      <c r="EX7" s="522"/>
      <c r="EY7" s="522"/>
      <c r="EZ7" s="522"/>
      <c r="FA7" s="522"/>
      <c r="FB7" s="522"/>
      <c r="FC7" s="522"/>
      <c r="FD7" s="522"/>
      <c r="FE7" s="522"/>
      <c r="FF7" s="522"/>
      <c r="FG7" s="522"/>
      <c r="FH7" s="522"/>
      <c r="FI7" s="522"/>
      <c r="FJ7" s="522"/>
      <c r="FK7" s="522"/>
      <c r="FL7" s="522"/>
      <c r="FM7" s="522"/>
      <c r="FN7" s="522"/>
      <c r="FO7" s="522"/>
      <c r="FP7" s="522"/>
      <c r="FQ7" s="522"/>
      <c r="FR7" s="522"/>
      <c r="FS7" s="522"/>
      <c r="FT7" s="522"/>
      <c r="FU7" s="522"/>
      <c r="FV7" s="522"/>
      <c r="FW7" s="522"/>
      <c r="FX7" s="522"/>
      <c r="FY7" s="522"/>
      <c r="FZ7" s="522"/>
      <c r="GA7" s="522"/>
      <c r="GB7" s="522"/>
      <c r="GC7" s="522"/>
      <c r="GD7" s="522"/>
      <c r="GE7" s="522"/>
      <c r="GF7" s="522"/>
      <c r="GG7" s="522"/>
      <c r="GH7" s="522"/>
      <c r="GI7" s="522"/>
      <c r="GJ7" s="522"/>
      <c r="GK7" s="522"/>
      <c r="GL7" s="522"/>
      <c r="GM7" s="522"/>
      <c r="GN7" s="522"/>
      <c r="GO7" s="522"/>
      <c r="GP7" s="522"/>
      <c r="GQ7" s="522"/>
      <c r="GR7" s="522"/>
      <c r="GS7" s="522"/>
      <c r="GT7" s="522"/>
      <c r="GU7" s="522"/>
      <c r="GV7" s="522"/>
      <c r="GW7" s="522"/>
      <c r="GX7" s="522"/>
      <c r="GY7" s="522"/>
      <c r="GZ7" s="522"/>
      <c r="HA7" s="522"/>
      <c r="HB7" s="522"/>
      <c r="HC7" s="522"/>
      <c r="HD7" s="522"/>
      <c r="HE7" s="522"/>
      <c r="HF7" s="522"/>
      <c r="HG7" s="522"/>
      <c r="HH7" s="522"/>
      <c r="HI7" s="522"/>
      <c r="HJ7" s="522"/>
      <c r="HK7" s="522"/>
      <c r="HL7" s="522"/>
      <c r="HM7" s="522"/>
      <c r="HN7" s="522"/>
      <c r="HO7" s="522"/>
      <c r="HP7" s="522"/>
      <c r="HQ7" s="522"/>
      <c r="HR7" s="522"/>
      <c r="HS7" s="522"/>
      <c r="HT7" s="522"/>
      <c r="HU7" s="522"/>
      <c r="HV7" s="522"/>
      <c r="HW7" s="522"/>
      <c r="HX7" s="522"/>
      <c r="HY7" s="522"/>
      <c r="HZ7" s="522"/>
      <c r="IA7" s="522"/>
      <c r="IB7" s="522"/>
      <c r="IC7" s="522"/>
      <c r="ID7" s="522"/>
      <c r="IE7" s="522"/>
      <c r="IF7" s="522"/>
      <c r="IG7" s="522"/>
      <c r="IH7" s="522"/>
      <c r="II7" s="522"/>
      <c r="IJ7" s="522"/>
      <c r="IK7" s="522"/>
      <c r="IL7" s="522"/>
      <c r="IM7" s="522"/>
      <c r="IN7" s="522"/>
      <c r="IO7" s="522"/>
      <c r="IP7" s="522"/>
      <c r="IQ7" s="522"/>
      <c r="IR7" s="522"/>
    </row>
    <row r="8" spans="1:252" hidden="1" x14ac:dyDescent="0.2">
      <c r="B8" s="540" t="s">
        <v>54893</v>
      </c>
      <c r="C8" s="541"/>
      <c r="D8" s="542"/>
      <c r="E8" s="543"/>
      <c r="F8" s="544"/>
      <c r="G8" s="543"/>
      <c r="H8" s="544"/>
      <c r="I8" s="545" t="e">
        <f>F8/H8</f>
        <v>#DIV/0!</v>
      </c>
      <c r="J8" s="523" t="s">
        <v>54894</v>
      </c>
      <c r="L8" s="523" t="str">
        <f>IF(ISNUMBER(I8),IF(I8&lt;&gt;0,"F",""),"")</f>
        <v/>
      </c>
    </row>
    <row r="9" spans="1:252" s="521" customFormat="1" hidden="1" x14ac:dyDescent="0.2">
      <c r="B9" s="532"/>
      <c r="C9" s="533"/>
      <c r="D9" s="534"/>
      <c r="E9" s="532"/>
      <c r="F9" s="532"/>
      <c r="G9" s="535"/>
      <c r="H9" s="532"/>
      <c r="I9" s="522"/>
      <c r="J9" s="523"/>
      <c r="K9" s="523"/>
      <c r="L9" s="523"/>
      <c r="M9" s="522"/>
      <c r="N9" s="522"/>
      <c r="O9" s="522"/>
      <c r="P9" s="522"/>
      <c r="Q9" s="522"/>
      <c r="R9" s="522"/>
      <c r="S9" s="522"/>
      <c r="T9" s="522"/>
      <c r="U9" s="522"/>
      <c r="V9" s="522"/>
      <c r="W9" s="522"/>
      <c r="X9" s="522"/>
      <c r="Y9" s="522"/>
      <c r="Z9" s="522"/>
      <c r="AA9" s="522"/>
      <c r="AB9" s="522"/>
      <c r="AC9" s="522"/>
      <c r="AD9" s="522"/>
      <c r="AE9" s="522"/>
      <c r="AF9" s="522"/>
      <c r="AG9" s="522"/>
      <c r="AH9" s="522"/>
      <c r="AI9" s="522"/>
      <c r="AJ9" s="522"/>
      <c r="AK9" s="522"/>
      <c r="AL9" s="522"/>
      <c r="AM9" s="522"/>
      <c r="AN9" s="522"/>
      <c r="AO9" s="522"/>
      <c r="AP9" s="522"/>
      <c r="AQ9" s="522"/>
      <c r="AR9" s="522"/>
      <c r="AS9" s="522"/>
      <c r="AT9" s="522"/>
      <c r="AU9" s="522"/>
      <c r="AV9" s="522"/>
      <c r="AW9" s="522"/>
      <c r="AX9" s="522"/>
      <c r="AY9" s="522"/>
      <c r="AZ9" s="522"/>
      <c r="BA9" s="522"/>
      <c r="BB9" s="522"/>
      <c r="BC9" s="522"/>
      <c r="BD9" s="522"/>
      <c r="BE9" s="522"/>
      <c r="BF9" s="522"/>
      <c r="BG9" s="522"/>
      <c r="BH9" s="522"/>
      <c r="BI9" s="522"/>
      <c r="BJ9" s="522"/>
      <c r="BK9" s="522"/>
      <c r="BL9" s="522"/>
      <c r="BM9" s="522"/>
      <c r="BN9" s="522"/>
      <c r="BO9" s="522"/>
      <c r="BP9" s="522"/>
      <c r="BQ9" s="522"/>
      <c r="BR9" s="522"/>
      <c r="BS9" s="522"/>
      <c r="BT9" s="522"/>
      <c r="BU9" s="522"/>
      <c r="BV9" s="522"/>
      <c r="BW9" s="522"/>
      <c r="BX9" s="522"/>
      <c r="BY9" s="522"/>
      <c r="BZ9" s="522"/>
      <c r="CA9" s="522"/>
      <c r="CB9" s="522"/>
      <c r="CC9" s="522"/>
      <c r="CD9" s="522"/>
      <c r="CE9" s="522"/>
      <c r="CF9" s="522"/>
      <c r="CG9" s="522"/>
      <c r="CH9" s="522"/>
      <c r="CI9" s="522"/>
      <c r="CJ9" s="522"/>
      <c r="CK9" s="522"/>
      <c r="CL9" s="522"/>
      <c r="CM9" s="522"/>
      <c r="CN9" s="522"/>
      <c r="CO9" s="522"/>
      <c r="CP9" s="522"/>
      <c r="CQ9" s="522"/>
      <c r="CR9" s="522"/>
      <c r="CS9" s="522"/>
      <c r="CT9" s="522"/>
      <c r="CU9" s="522"/>
      <c r="CV9" s="522"/>
      <c r="CW9" s="522"/>
      <c r="CX9" s="522"/>
      <c r="CY9" s="522"/>
      <c r="CZ9" s="522"/>
      <c r="DA9" s="522"/>
      <c r="DB9" s="522"/>
      <c r="DC9" s="522"/>
      <c r="DD9" s="522"/>
      <c r="DE9" s="522"/>
      <c r="DF9" s="522"/>
      <c r="DG9" s="522"/>
      <c r="DH9" s="522"/>
      <c r="DI9" s="522"/>
      <c r="DJ9" s="522"/>
      <c r="DK9" s="522"/>
      <c r="DL9" s="522"/>
      <c r="DM9" s="522"/>
      <c r="DN9" s="522"/>
      <c r="DO9" s="522"/>
      <c r="DP9" s="522"/>
      <c r="DQ9" s="522"/>
      <c r="DR9" s="522"/>
      <c r="DS9" s="522"/>
      <c r="DT9" s="522"/>
      <c r="DU9" s="522"/>
      <c r="DV9" s="522"/>
      <c r="DW9" s="522"/>
      <c r="DX9" s="522"/>
      <c r="DY9" s="522"/>
      <c r="DZ9" s="522"/>
      <c r="EA9" s="522"/>
      <c r="EB9" s="522"/>
      <c r="EC9" s="522"/>
      <c r="ED9" s="522"/>
      <c r="EE9" s="522"/>
      <c r="EF9" s="522"/>
      <c r="EG9" s="522"/>
      <c r="EH9" s="522"/>
      <c r="EI9" s="522"/>
      <c r="EJ9" s="522"/>
      <c r="EK9" s="522"/>
      <c r="EL9" s="522"/>
      <c r="EM9" s="522"/>
      <c r="EN9" s="522"/>
      <c r="EO9" s="522"/>
      <c r="EP9" s="522"/>
      <c r="EQ9" s="522"/>
      <c r="ER9" s="522"/>
      <c r="ES9" s="522"/>
      <c r="ET9" s="522"/>
      <c r="EU9" s="522"/>
      <c r="EV9" s="522"/>
      <c r="EW9" s="522"/>
      <c r="EX9" s="522"/>
      <c r="EY9" s="522"/>
      <c r="EZ9" s="522"/>
      <c r="FA9" s="522"/>
      <c r="FB9" s="522"/>
      <c r="FC9" s="522"/>
      <c r="FD9" s="522"/>
      <c r="FE9" s="522"/>
      <c r="FF9" s="522"/>
      <c r="FG9" s="522"/>
      <c r="FH9" s="522"/>
      <c r="FI9" s="522"/>
      <c r="FJ9" s="522"/>
      <c r="FK9" s="522"/>
      <c r="FL9" s="522"/>
      <c r="FM9" s="522"/>
      <c r="FN9" s="522"/>
      <c r="FO9" s="522"/>
      <c r="FP9" s="522"/>
      <c r="FQ9" s="522"/>
      <c r="FR9" s="522"/>
      <c r="FS9" s="522"/>
      <c r="FT9" s="522"/>
      <c r="FU9" s="522"/>
      <c r="FV9" s="522"/>
      <c r="FW9" s="522"/>
      <c r="FX9" s="522"/>
      <c r="FY9" s="522"/>
      <c r="FZ9" s="522"/>
      <c r="GA9" s="522"/>
      <c r="GB9" s="522"/>
      <c r="GC9" s="522"/>
      <c r="GD9" s="522"/>
      <c r="GE9" s="522"/>
      <c r="GF9" s="522"/>
      <c r="GG9" s="522"/>
      <c r="GH9" s="522"/>
      <c r="GI9" s="522"/>
      <c r="GJ9" s="522"/>
      <c r="GK9" s="522"/>
      <c r="GL9" s="522"/>
      <c r="GM9" s="522"/>
      <c r="GN9" s="522"/>
      <c r="GO9" s="522"/>
      <c r="GP9" s="522"/>
      <c r="GQ9" s="522"/>
      <c r="GR9" s="522"/>
      <c r="GS9" s="522"/>
      <c r="GT9" s="522"/>
      <c r="GU9" s="522"/>
      <c r="GV9" s="522"/>
      <c r="GW9" s="522"/>
      <c r="GX9" s="522"/>
      <c r="GY9" s="522"/>
      <c r="GZ9" s="522"/>
      <c r="HA9" s="522"/>
      <c r="HB9" s="522"/>
      <c r="HC9" s="522"/>
      <c r="HD9" s="522"/>
      <c r="HE9" s="522"/>
      <c r="HF9" s="522"/>
      <c r="HG9" s="522"/>
      <c r="HH9" s="522"/>
      <c r="HI9" s="522"/>
      <c r="HJ9" s="522"/>
      <c r="HK9" s="522"/>
      <c r="HL9" s="522"/>
      <c r="HM9" s="522"/>
      <c r="HN9" s="522"/>
      <c r="HO9" s="522"/>
      <c r="HP9" s="522"/>
      <c r="HQ9" s="522"/>
      <c r="HR9" s="522"/>
      <c r="HS9" s="522"/>
      <c r="HT9" s="522"/>
      <c r="HU9" s="522"/>
      <c r="HV9" s="522"/>
      <c r="HW9" s="522"/>
      <c r="HX9" s="522"/>
      <c r="HY9" s="522"/>
      <c r="HZ9" s="522"/>
      <c r="IA9" s="522"/>
      <c r="IB9" s="522"/>
      <c r="IC9" s="522"/>
      <c r="ID9" s="522"/>
      <c r="IE9" s="522"/>
      <c r="IF9" s="522"/>
      <c r="IG9" s="522"/>
      <c r="IH9" s="522"/>
      <c r="II9" s="522"/>
      <c r="IJ9" s="522"/>
      <c r="IK9" s="522"/>
      <c r="IL9" s="522"/>
      <c r="IM9" s="522"/>
      <c r="IN9" s="522"/>
      <c r="IO9" s="522"/>
      <c r="IP9" s="522"/>
      <c r="IQ9" s="522"/>
      <c r="IR9" s="522"/>
    </row>
    <row r="10" spans="1:252" hidden="1" x14ac:dyDescent="0.2">
      <c r="B10" s="540" t="s">
        <v>54895</v>
      </c>
      <c r="C10" s="541"/>
      <c r="D10" s="724"/>
      <c r="E10" s="724"/>
      <c r="F10" s="725"/>
      <c r="G10" s="725"/>
      <c r="H10" s="725"/>
      <c r="I10" s="725"/>
      <c r="J10" s="523" t="s">
        <v>18521</v>
      </c>
      <c r="L10" s="523" t="str">
        <f>IF(COUNTA(C10:I10)&gt;0,"F","")</f>
        <v/>
      </c>
    </row>
    <row r="11" spans="1:252" s="521" customFormat="1" hidden="1" x14ac:dyDescent="0.2">
      <c r="B11" s="532"/>
      <c r="C11" s="533"/>
      <c r="D11" s="534"/>
      <c r="E11" s="532"/>
      <c r="F11" s="532"/>
      <c r="G11" s="535"/>
      <c r="H11" s="532"/>
      <c r="I11" s="522"/>
      <c r="J11" s="523"/>
      <c r="K11" s="523"/>
      <c r="L11" s="523"/>
      <c r="M11" s="522"/>
      <c r="N11" s="522"/>
      <c r="O11" s="522"/>
      <c r="P11" s="522"/>
      <c r="Q11" s="522"/>
      <c r="R11" s="522"/>
      <c r="S11" s="522"/>
      <c r="T11" s="522"/>
      <c r="U11" s="522"/>
      <c r="V11" s="522"/>
      <c r="W11" s="522"/>
      <c r="X11" s="522"/>
      <c r="Y11" s="522"/>
      <c r="Z11" s="522"/>
      <c r="AA11" s="522"/>
      <c r="AB11" s="522"/>
      <c r="AC11" s="522"/>
      <c r="AD11" s="522"/>
      <c r="AE11" s="522"/>
      <c r="AF11" s="522"/>
      <c r="AG11" s="522"/>
      <c r="AH11" s="522"/>
      <c r="AI11" s="522"/>
      <c r="AJ11" s="522"/>
      <c r="AK11" s="522"/>
      <c r="AL11" s="522"/>
      <c r="AM11" s="522"/>
      <c r="AN11" s="522"/>
      <c r="AO11" s="522"/>
      <c r="AP11" s="522"/>
      <c r="AQ11" s="522"/>
      <c r="AR11" s="522"/>
      <c r="AS11" s="522"/>
      <c r="AT11" s="522"/>
      <c r="AU11" s="522"/>
      <c r="AV11" s="522"/>
      <c r="AW11" s="522"/>
      <c r="AX11" s="522"/>
      <c r="AY11" s="522"/>
      <c r="AZ11" s="522"/>
      <c r="BA11" s="522"/>
      <c r="BB11" s="522"/>
      <c r="BC11" s="522"/>
      <c r="BD11" s="522"/>
      <c r="BE11" s="522"/>
      <c r="BF11" s="522"/>
      <c r="BG11" s="522"/>
      <c r="BH11" s="522"/>
      <c r="BI11" s="522"/>
      <c r="BJ11" s="522"/>
      <c r="BK11" s="522"/>
      <c r="BL11" s="522"/>
      <c r="BM11" s="522"/>
      <c r="BN11" s="522"/>
      <c r="BO11" s="522"/>
      <c r="BP11" s="522"/>
      <c r="BQ11" s="522"/>
      <c r="BR11" s="522"/>
      <c r="BS11" s="522"/>
      <c r="BT11" s="522"/>
      <c r="BU11" s="522"/>
      <c r="BV11" s="522"/>
      <c r="BW11" s="522"/>
      <c r="BX11" s="522"/>
      <c r="BY11" s="522"/>
      <c r="BZ11" s="522"/>
      <c r="CA11" s="522"/>
      <c r="CB11" s="522"/>
      <c r="CC11" s="522"/>
      <c r="CD11" s="522"/>
      <c r="CE11" s="522"/>
      <c r="CF11" s="522"/>
      <c r="CG11" s="522"/>
      <c r="CH11" s="522"/>
      <c r="CI11" s="522"/>
      <c r="CJ11" s="522"/>
      <c r="CK11" s="522"/>
      <c r="CL11" s="522"/>
      <c r="CM11" s="522"/>
      <c r="CN11" s="522"/>
      <c r="CO11" s="522"/>
      <c r="CP11" s="522"/>
      <c r="CQ11" s="522"/>
      <c r="CR11" s="522"/>
      <c r="CS11" s="522"/>
      <c r="CT11" s="522"/>
      <c r="CU11" s="522"/>
      <c r="CV11" s="522"/>
      <c r="CW11" s="522"/>
      <c r="CX11" s="522"/>
      <c r="CY11" s="522"/>
      <c r="CZ11" s="522"/>
      <c r="DA11" s="522"/>
      <c r="DB11" s="522"/>
      <c r="DC11" s="522"/>
      <c r="DD11" s="522"/>
      <c r="DE11" s="522"/>
      <c r="DF11" s="522"/>
      <c r="DG11" s="522"/>
      <c r="DH11" s="522"/>
      <c r="DI11" s="522"/>
      <c r="DJ11" s="522"/>
      <c r="DK11" s="522"/>
      <c r="DL11" s="522"/>
      <c r="DM11" s="522"/>
      <c r="DN11" s="522"/>
      <c r="DO11" s="522"/>
      <c r="DP11" s="522"/>
      <c r="DQ11" s="522"/>
      <c r="DR11" s="522"/>
      <c r="DS11" s="522"/>
      <c r="DT11" s="522"/>
      <c r="DU11" s="522"/>
      <c r="DV11" s="522"/>
      <c r="DW11" s="522"/>
      <c r="DX11" s="522"/>
      <c r="DY11" s="522"/>
      <c r="DZ11" s="522"/>
      <c r="EA11" s="522"/>
      <c r="EB11" s="522"/>
      <c r="EC11" s="522"/>
      <c r="ED11" s="522"/>
      <c r="EE11" s="522"/>
      <c r="EF11" s="522"/>
      <c r="EG11" s="522"/>
      <c r="EH11" s="522"/>
      <c r="EI11" s="522"/>
      <c r="EJ11" s="522"/>
      <c r="EK11" s="522"/>
      <c r="EL11" s="522"/>
      <c r="EM11" s="522"/>
      <c r="EN11" s="522"/>
      <c r="EO11" s="522"/>
      <c r="EP11" s="522"/>
      <c r="EQ11" s="522"/>
      <c r="ER11" s="522"/>
      <c r="ES11" s="522"/>
      <c r="ET11" s="522"/>
      <c r="EU11" s="522"/>
      <c r="EV11" s="522"/>
      <c r="EW11" s="522"/>
      <c r="EX11" s="522"/>
      <c r="EY11" s="522"/>
      <c r="EZ11" s="522"/>
      <c r="FA11" s="522"/>
      <c r="FB11" s="522"/>
      <c r="FC11" s="522"/>
      <c r="FD11" s="522"/>
      <c r="FE11" s="522"/>
      <c r="FF11" s="522"/>
      <c r="FG11" s="522"/>
      <c r="FH11" s="522"/>
      <c r="FI11" s="522"/>
      <c r="FJ11" s="522"/>
      <c r="FK11" s="522"/>
      <c r="FL11" s="522"/>
      <c r="FM11" s="522"/>
      <c r="FN11" s="522"/>
      <c r="FO11" s="522"/>
      <c r="FP11" s="522"/>
      <c r="FQ11" s="522"/>
      <c r="FR11" s="522"/>
      <c r="FS11" s="522"/>
      <c r="FT11" s="522"/>
      <c r="FU11" s="522"/>
      <c r="FV11" s="522"/>
      <c r="FW11" s="522"/>
      <c r="FX11" s="522"/>
      <c r="FY11" s="522"/>
      <c r="FZ11" s="522"/>
      <c r="GA11" s="522"/>
      <c r="GB11" s="522"/>
      <c r="GC11" s="522"/>
      <c r="GD11" s="522"/>
      <c r="GE11" s="522"/>
      <c r="GF11" s="522"/>
      <c r="GG11" s="522"/>
      <c r="GH11" s="522"/>
      <c r="GI11" s="522"/>
      <c r="GJ11" s="522"/>
      <c r="GK11" s="522"/>
      <c r="GL11" s="522"/>
      <c r="GM11" s="522"/>
      <c r="GN11" s="522"/>
      <c r="GO11" s="522"/>
      <c r="GP11" s="522"/>
      <c r="GQ11" s="522"/>
      <c r="GR11" s="522"/>
      <c r="GS11" s="522"/>
      <c r="GT11" s="522"/>
      <c r="GU11" s="522"/>
      <c r="GV11" s="522"/>
      <c r="GW11" s="522"/>
      <c r="GX11" s="522"/>
      <c r="GY11" s="522"/>
      <c r="GZ11" s="522"/>
      <c r="HA11" s="522"/>
      <c r="HB11" s="522"/>
      <c r="HC11" s="522"/>
      <c r="HD11" s="522"/>
      <c r="HE11" s="522"/>
      <c r="HF11" s="522"/>
      <c r="HG11" s="522"/>
      <c r="HH11" s="522"/>
      <c r="HI11" s="522"/>
      <c r="HJ11" s="522"/>
      <c r="HK11" s="522"/>
      <c r="HL11" s="522"/>
      <c r="HM11" s="522"/>
      <c r="HN11" s="522"/>
      <c r="HO11" s="522"/>
      <c r="HP11" s="522"/>
      <c r="HQ11" s="522"/>
      <c r="HR11" s="522"/>
      <c r="HS11" s="522"/>
      <c r="HT11" s="522"/>
      <c r="HU11" s="522"/>
      <c r="HV11" s="522"/>
      <c r="HW11" s="522"/>
      <c r="HX11" s="522"/>
      <c r="HY11" s="522"/>
      <c r="HZ11" s="522"/>
      <c r="IA11" s="522"/>
      <c r="IB11" s="522"/>
      <c r="IC11" s="522"/>
      <c r="ID11" s="522"/>
      <c r="IE11" s="522"/>
      <c r="IF11" s="522"/>
      <c r="IG11" s="522"/>
      <c r="IH11" s="522"/>
      <c r="II11" s="522"/>
      <c r="IJ11" s="522"/>
      <c r="IK11" s="522"/>
      <c r="IL11" s="522"/>
      <c r="IM11" s="522"/>
      <c r="IN11" s="522"/>
      <c r="IO11" s="522"/>
      <c r="IP11" s="522"/>
      <c r="IQ11" s="522"/>
      <c r="IR11" s="522"/>
    </row>
    <row r="12" spans="1:252" hidden="1" x14ac:dyDescent="0.2">
      <c r="B12" s="546" t="s">
        <v>54896</v>
      </c>
      <c r="C12" s="546" t="s">
        <v>15</v>
      </c>
      <c r="D12" s="547" t="s">
        <v>33</v>
      </c>
      <c r="E12" s="546" t="s">
        <v>317</v>
      </c>
      <c r="F12" s="726" t="str">
        <f>CHOOSE($K$3,"MEDIANA","MÉDIA")&amp;IF(H13="",""," RETROAGIDA")</f>
        <v>MÉDIA</v>
      </c>
      <c r="G12" s="726"/>
      <c r="H12" s="726" t="s">
        <v>54897</v>
      </c>
      <c r="I12" s="726"/>
      <c r="L12" s="523" t="str">
        <f ca="1">IF(AND(ISNUMBER(F13),M13="Sim"),"F","")</f>
        <v/>
      </c>
    </row>
    <row r="13" spans="1:252" hidden="1" x14ac:dyDescent="0.2">
      <c r="A13" s="548" t="str">
        <f>CONCATENAR</f>
        <v xml:space="preserve">COTAÇÃO </v>
      </c>
      <c r="B13" s="546" t="s">
        <v>54898</v>
      </c>
      <c r="C13" s="549"/>
      <c r="D13" s="550"/>
      <c r="E13" s="551"/>
      <c r="F13" s="714" t="e">
        <f ca="1">CHOOSE($K$3,MEDIAN(OFFSET(F14,1,0,ROW(C16)-ROW(C14)-1)),AVERAGE(OFFSET(F14,1,0,ROW(C16)-ROW(C14)-1)))*IF(H13="",1,VLOOKUP(H13,INDICES,8))</f>
        <v>#DIV/0!</v>
      </c>
      <c r="G13" s="714"/>
      <c r="H13" s="715"/>
      <c r="I13" s="715"/>
      <c r="J13" s="523">
        <f>COUNTA($A$1:$A13)-1</f>
        <v>0</v>
      </c>
      <c r="K13" s="523">
        <f>ROW(C16)-ROW(C14)-1</f>
        <v>1</v>
      </c>
      <c r="L13" s="523" t="str">
        <f ca="1">IF(AND(ISNUMBER(F13),M13="Sim"),"F","")</f>
        <v/>
      </c>
      <c r="M13" s="552" t="s">
        <v>54899</v>
      </c>
    </row>
    <row r="14" spans="1:252" hidden="1" x14ac:dyDescent="0.2">
      <c r="C14" s="553" t="s">
        <v>54900</v>
      </c>
      <c r="D14" s="716" t="s">
        <v>54901</v>
      </c>
      <c r="E14" s="717"/>
      <c r="F14" s="718" t="s">
        <v>54889</v>
      </c>
      <c r="G14" s="718"/>
      <c r="H14" s="718" t="s">
        <v>54902</v>
      </c>
      <c r="I14" s="718"/>
      <c r="J14" s="523" t="s">
        <v>18515</v>
      </c>
      <c r="L14" s="523" t="str">
        <f ca="1">IF(AND(ISNUMBER(F13),M13="Sim"),"F","")</f>
        <v/>
      </c>
    </row>
    <row r="15" spans="1:252" hidden="1" x14ac:dyDescent="0.2">
      <c r="C15" s="554"/>
      <c r="D15" s="719" t="str">
        <f>IF(C15&lt;&gt;"",VLOOKUP(C15,EMPRESAS,3,FALSE),"")</f>
        <v/>
      </c>
      <c r="E15" s="720"/>
      <c r="F15" s="721"/>
      <c r="G15" s="721"/>
      <c r="H15" s="722"/>
      <c r="I15" s="722"/>
      <c r="J15" s="523" t="s">
        <v>18515</v>
      </c>
      <c r="L15" s="523" t="str">
        <f ca="1">IF(AND(ISNUMBER(OFFSET($F$1,MATCH(MAX($J$1:$J15),$J$1:$J15,0)-1,0)),ISNUMBER(F15),INDEX($M$1:$M15,MATCH("ZZZZ",$M$1:$M15))="Sim"),"F","")</f>
        <v/>
      </c>
    </row>
    <row r="16" spans="1:252" ht="12.75" hidden="1" customHeight="1" x14ac:dyDescent="0.2">
      <c r="C16" s="555" t="s">
        <v>54903</v>
      </c>
      <c r="D16" s="727"/>
      <c r="E16" s="727"/>
      <c r="F16" s="727"/>
      <c r="G16" s="727"/>
      <c r="H16" s="727"/>
      <c r="I16" s="727"/>
      <c r="L16" s="523" t="str">
        <f ca="1">IF(AND(ISNUMBER(F13),M13="Sim"),"F","")</f>
        <v/>
      </c>
    </row>
    <row r="17" spans="2:252" ht="12.75" hidden="1" customHeight="1" x14ac:dyDescent="0.2">
      <c r="C17" s="522"/>
      <c r="D17" s="522"/>
      <c r="E17" s="522"/>
      <c r="F17" s="522"/>
      <c r="G17" s="522"/>
      <c r="H17" s="522"/>
      <c r="J17" s="522"/>
      <c r="K17" s="522"/>
      <c r="L17" s="523" t="str">
        <f ca="1">IF(AND(ISNUMBER(F13),M13="Sim"),"F","")</f>
        <v/>
      </c>
    </row>
    <row r="18" spans="2:252" s="521" customFormat="1" x14ac:dyDescent="0.2">
      <c r="B18" s="532"/>
      <c r="C18" s="533"/>
      <c r="D18" s="534"/>
      <c r="E18" s="532"/>
      <c r="F18" s="532"/>
      <c r="G18" s="535"/>
      <c r="H18" s="532"/>
      <c r="I18" s="522"/>
      <c r="J18" s="523"/>
      <c r="K18" s="523"/>
      <c r="L18" s="556" t="s">
        <v>54755</v>
      </c>
      <c r="M18" s="556" t="s">
        <v>54904</v>
      </c>
      <c r="N18" s="522"/>
      <c r="O18" s="522"/>
      <c r="P18" s="522"/>
      <c r="Q18" s="522"/>
      <c r="R18" s="522"/>
      <c r="S18" s="522"/>
      <c r="T18" s="522"/>
      <c r="U18" s="522"/>
      <c r="V18" s="522"/>
      <c r="W18" s="522"/>
      <c r="X18" s="522"/>
      <c r="Y18" s="522"/>
      <c r="Z18" s="522"/>
      <c r="AA18" s="522"/>
      <c r="AB18" s="522"/>
      <c r="AC18" s="522"/>
      <c r="AD18" s="522"/>
      <c r="AE18" s="522"/>
      <c r="AF18" s="522"/>
      <c r="AG18" s="522"/>
      <c r="AH18" s="522"/>
      <c r="AI18" s="522"/>
      <c r="AJ18" s="522"/>
      <c r="AK18" s="522"/>
      <c r="AL18" s="522"/>
      <c r="AM18" s="522"/>
      <c r="AN18" s="522"/>
      <c r="AO18" s="522"/>
      <c r="AP18" s="522"/>
      <c r="AQ18" s="522"/>
      <c r="AR18" s="522"/>
      <c r="AS18" s="522"/>
      <c r="AT18" s="522"/>
      <c r="AU18" s="522"/>
      <c r="AV18" s="522"/>
      <c r="AW18" s="522"/>
      <c r="AX18" s="522"/>
      <c r="AY18" s="522"/>
      <c r="AZ18" s="522"/>
      <c r="BA18" s="522"/>
      <c r="BB18" s="522"/>
      <c r="BC18" s="522"/>
      <c r="BD18" s="522"/>
      <c r="BE18" s="522"/>
      <c r="BF18" s="522"/>
      <c r="BG18" s="522"/>
      <c r="BH18" s="522"/>
      <c r="BI18" s="522"/>
      <c r="BJ18" s="522"/>
      <c r="BK18" s="522"/>
      <c r="BL18" s="522"/>
      <c r="BM18" s="522"/>
      <c r="BN18" s="522"/>
      <c r="BO18" s="522"/>
      <c r="BP18" s="522"/>
      <c r="BQ18" s="522"/>
      <c r="BR18" s="522"/>
      <c r="BS18" s="522"/>
      <c r="BT18" s="522"/>
      <c r="BU18" s="522"/>
      <c r="BV18" s="522"/>
      <c r="BW18" s="522"/>
      <c r="BX18" s="522"/>
      <c r="BY18" s="522"/>
      <c r="BZ18" s="522"/>
      <c r="CA18" s="522"/>
      <c r="CB18" s="522"/>
      <c r="CC18" s="522"/>
      <c r="CD18" s="522"/>
      <c r="CE18" s="522"/>
      <c r="CF18" s="522"/>
      <c r="CG18" s="522"/>
      <c r="CH18" s="522"/>
      <c r="CI18" s="522"/>
      <c r="CJ18" s="522"/>
      <c r="CK18" s="522"/>
      <c r="CL18" s="522"/>
      <c r="CM18" s="522"/>
      <c r="CN18" s="522"/>
      <c r="CO18" s="522"/>
      <c r="CP18" s="522"/>
      <c r="CQ18" s="522"/>
      <c r="CR18" s="522"/>
      <c r="CS18" s="522"/>
      <c r="CT18" s="522"/>
      <c r="CU18" s="522"/>
      <c r="CV18" s="522"/>
      <c r="CW18" s="522"/>
      <c r="CX18" s="522"/>
      <c r="CY18" s="522"/>
      <c r="CZ18" s="522"/>
      <c r="DA18" s="522"/>
      <c r="DB18" s="522"/>
      <c r="DC18" s="522"/>
      <c r="DD18" s="522"/>
      <c r="DE18" s="522"/>
      <c r="DF18" s="522"/>
      <c r="DG18" s="522"/>
      <c r="DH18" s="522"/>
      <c r="DI18" s="522"/>
      <c r="DJ18" s="522"/>
      <c r="DK18" s="522"/>
      <c r="DL18" s="522"/>
      <c r="DM18" s="522"/>
      <c r="DN18" s="522"/>
      <c r="DO18" s="522"/>
      <c r="DP18" s="522"/>
      <c r="DQ18" s="522"/>
      <c r="DR18" s="522"/>
      <c r="DS18" s="522"/>
      <c r="DT18" s="522"/>
      <c r="DU18" s="522"/>
      <c r="DV18" s="522"/>
      <c r="DW18" s="522"/>
      <c r="DX18" s="522"/>
      <c r="DY18" s="522"/>
      <c r="DZ18" s="522"/>
      <c r="EA18" s="522"/>
      <c r="EB18" s="522"/>
      <c r="EC18" s="522"/>
      <c r="ED18" s="522"/>
      <c r="EE18" s="522"/>
      <c r="EF18" s="522"/>
      <c r="EG18" s="522"/>
      <c r="EH18" s="522"/>
      <c r="EI18" s="522"/>
      <c r="EJ18" s="522"/>
      <c r="EK18" s="522"/>
      <c r="EL18" s="522"/>
      <c r="EM18" s="522"/>
      <c r="EN18" s="522"/>
      <c r="EO18" s="522"/>
      <c r="EP18" s="522"/>
      <c r="EQ18" s="522"/>
      <c r="ER18" s="522"/>
      <c r="ES18" s="522"/>
      <c r="ET18" s="522"/>
      <c r="EU18" s="522"/>
      <c r="EV18" s="522"/>
      <c r="EW18" s="522"/>
      <c r="EX18" s="522"/>
      <c r="EY18" s="522"/>
      <c r="EZ18" s="522"/>
      <c r="FA18" s="522"/>
      <c r="FB18" s="522"/>
      <c r="FC18" s="522"/>
      <c r="FD18" s="522"/>
      <c r="FE18" s="522"/>
      <c r="FF18" s="522"/>
      <c r="FG18" s="522"/>
      <c r="FH18" s="522"/>
      <c r="FI18" s="522"/>
      <c r="FJ18" s="522"/>
      <c r="FK18" s="522"/>
      <c r="FL18" s="522"/>
      <c r="FM18" s="522"/>
      <c r="FN18" s="522"/>
      <c r="FO18" s="522"/>
      <c r="FP18" s="522"/>
      <c r="FQ18" s="522"/>
      <c r="FR18" s="522"/>
      <c r="FS18" s="522"/>
      <c r="FT18" s="522"/>
      <c r="FU18" s="522"/>
      <c r="FV18" s="522"/>
      <c r="FW18" s="522"/>
      <c r="FX18" s="522"/>
      <c r="FY18" s="522"/>
      <c r="FZ18" s="522"/>
      <c r="GA18" s="522"/>
      <c r="GB18" s="522"/>
      <c r="GC18" s="522"/>
      <c r="GD18" s="522"/>
      <c r="GE18" s="522"/>
      <c r="GF18" s="522"/>
      <c r="GG18" s="522"/>
      <c r="GH18" s="522"/>
      <c r="GI18" s="522"/>
      <c r="GJ18" s="522"/>
      <c r="GK18" s="522"/>
      <c r="GL18" s="522"/>
      <c r="GM18" s="522"/>
      <c r="GN18" s="522"/>
      <c r="GO18" s="522"/>
      <c r="GP18" s="522"/>
      <c r="GQ18" s="522"/>
      <c r="GR18" s="522"/>
      <c r="GS18" s="522"/>
      <c r="GT18" s="522"/>
      <c r="GU18" s="522"/>
      <c r="GV18" s="522"/>
      <c r="GW18" s="522"/>
      <c r="GX18" s="522"/>
      <c r="GY18" s="522"/>
      <c r="GZ18" s="522"/>
      <c r="HA18" s="522"/>
      <c r="HB18" s="522"/>
      <c r="HC18" s="522"/>
      <c r="HD18" s="522"/>
      <c r="HE18" s="522"/>
      <c r="HF18" s="522"/>
      <c r="HG18" s="522"/>
      <c r="HH18" s="522"/>
      <c r="HI18" s="522"/>
      <c r="HJ18" s="522"/>
      <c r="HK18" s="522"/>
      <c r="HL18" s="522"/>
      <c r="HM18" s="522"/>
      <c r="HN18" s="522"/>
      <c r="HO18" s="522"/>
      <c r="HP18" s="522"/>
      <c r="HQ18" s="522"/>
      <c r="HR18" s="522"/>
      <c r="HS18" s="522"/>
      <c r="HT18" s="522"/>
      <c r="HU18" s="522"/>
      <c r="HV18" s="522"/>
      <c r="HW18" s="522"/>
      <c r="HX18" s="522"/>
      <c r="HY18" s="522"/>
      <c r="HZ18" s="522"/>
      <c r="IA18" s="522"/>
      <c r="IB18" s="522"/>
      <c r="IC18" s="522"/>
      <c r="ID18" s="522"/>
      <c r="IE18" s="522"/>
      <c r="IF18" s="522"/>
      <c r="IG18" s="522"/>
      <c r="IH18" s="522"/>
      <c r="II18" s="522"/>
      <c r="IJ18" s="522"/>
      <c r="IK18" s="522"/>
      <c r="IL18" s="522"/>
      <c r="IM18" s="522"/>
      <c r="IN18" s="522"/>
      <c r="IO18" s="522"/>
      <c r="IP18" s="522"/>
      <c r="IQ18" s="522"/>
      <c r="IR18" s="522"/>
    </row>
    <row r="19" spans="2:252" s="521" customFormat="1" ht="15.75" x14ac:dyDescent="0.2">
      <c r="B19" s="557" t="s">
        <v>54905</v>
      </c>
      <c r="C19" s="533"/>
      <c r="D19" s="534"/>
      <c r="E19" s="532"/>
      <c r="F19" s="532"/>
      <c r="G19" s="535"/>
      <c r="H19" s="532"/>
      <c r="I19" s="522"/>
      <c r="J19" s="523"/>
      <c r="K19" s="523"/>
      <c r="L19" s="523" t="str">
        <f>IF(NINDICES&gt;0,"F","")</f>
        <v>F</v>
      </c>
      <c r="M19" s="522"/>
      <c r="N19" s="522"/>
      <c r="O19" s="522"/>
      <c r="P19" s="522"/>
      <c r="Q19" s="522"/>
      <c r="R19" s="522"/>
      <c r="S19" s="522"/>
      <c r="T19" s="522"/>
      <c r="U19" s="522"/>
      <c r="V19" s="522"/>
      <c r="W19" s="522"/>
      <c r="X19" s="522"/>
      <c r="Y19" s="522"/>
      <c r="Z19" s="522"/>
      <c r="AA19" s="522"/>
      <c r="AB19" s="522"/>
      <c r="AC19" s="522"/>
      <c r="AD19" s="522"/>
      <c r="AE19" s="522"/>
      <c r="AF19" s="522"/>
      <c r="AG19" s="522"/>
      <c r="AH19" s="522"/>
      <c r="AI19" s="522"/>
      <c r="AJ19" s="522"/>
      <c r="AK19" s="522"/>
      <c r="AL19" s="522"/>
      <c r="AM19" s="522"/>
      <c r="AN19" s="522"/>
      <c r="AO19" s="522"/>
      <c r="AP19" s="522"/>
      <c r="AQ19" s="522"/>
      <c r="AR19" s="522"/>
      <c r="AS19" s="522"/>
      <c r="AT19" s="522"/>
      <c r="AU19" s="522"/>
      <c r="AV19" s="522"/>
      <c r="AW19" s="522"/>
      <c r="AX19" s="522"/>
      <c r="AY19" s="522"/>
      <c r="AZ19" s="522"/>
      <c r="BA19" s="522"/>
      <c r="BB19" s="522"/>
      <c r="BC19" s="522"/>
      <c r="BD19" s="522"/>
      <c r="BE19" s="522"/>
      <c r="BF19" s="522"/>
      <c r="BG19" s="522"/>
      <c r="BH19" s="522"/>
      <c r="BI19" s="522"/>
      <c r="BJ19" s="522"/>
      <c r="BK19" s="522"/>
      <c r="BL19" s="522"/>
      <c r="BM19" s="522"/>
      <c r="BN19" s="522"/>
      <c r="BO19" s="522"/>
      <c r="BP19" s="522"/>
      <c r="BQ19" s="522"/>
      <c r="BR19" s="522"/>
      <c r="BS19" s="522"/>
      <c r="BT19" s="522"/>
      <c r="BU19" s="522"/>
      <c r="BV19" s="522"/>
      <c r="BW19" s="522"/>
      <c r="BX19" s="522"/>
      <c r="BY19" s="522"/>
      <c r="BZ19" s="522"/>
      <c r="CA19" s="522"/>
      <c r="CB19" s="522"/>
      <c r="CC19" s="522"/>
      <c r="CD19" s="522"/>
      <c r="CE19" s="522"/>
      <c r="CF19" s="522"/>
      <c r="CG19" s="522"/>
      <c r="CH19" s="522"/>
      <c r="CI19" s="522"/>
      <c r="CJ19" s="522"/>
      <c r="CK19" s="522"/>
      <c r="CL19" s="522"/>
      <c r="CM19" s="522"/>
      <c r="CN19" s="522"/>
      <c r="CO19" s="522"/>
      <c r="CP19" s="522"/>
      <c r="CQ19" s="522"/>
      <c r="CR19" s="522"/>
      <c r="CS19" s="522"/>
      <c r="CT19" s="522"/>
      <c r="CU19" s="522"/>
      <c r="CV19" s="522"/>
      <c r="CW19" s="522"/>
      <c r="CX19" s="522"/>
      <c r="CY19" s="522"/>
      <c r="CZ19" s="522"/>
      <c r="DA19" s="522"/>
      <c r="DB19" s="522"/>
      <c r="DC19" s="522"/>
      <c r="DD19" s="522"/>
      <c r="DE19" s="522"/>
      <c r="DF19" s="522"/>
      <c r="DG19" s="522"/>
      <c r="DH19" s="522"/>
      <c r="DI19" s="522"/>
      <c r="DJ19" s="522"/>
      <c r="DK19" s="522"/>
      <c r="DL19" s="522"/>
      <c r="DM19" s="522"/>
      <c r="DN19" s="522"/>
      <c r="DO19" s="522"/>
      <c r="DP19" s="522"/>
      <c r="DQ19" s="522"/>
      <c r="DR19" s="522"/>
      <c r="DS19" s="522"/>
      <c r="DT19" s="522"/>
      <c r="DU19" s="522"/>
      <c r="DV19" s="522"/>
      <c r="DW19" s="522"/>
      <c r="DX19" s="522"/>
      <c r="DY19" s="522"/>
      <c r="DZ19" s="522"/>
      <c r="EA19" s="522"/>
      <c r="EB19" s="522"/>
      <c r="EC19" s="522"/>
      <c r="ED19" s="522"/>
      <c r="EE19" s="522"/>
      <c r="EF19" s="522"/>
      <c r="EG19" s="522"/>
      <c r="EH19" s="522"/>
      <c r="EI19" s="522"/>
      <c r="EJ19" s="522"/>
      <c r="EK19" s="522"/>
      <c r="EL19" s="522"/>
      <c r="EM19" s="522"/>
      <c r="EN19" s="522"/>
      <c r="EO19" s="522"/>
      <c r="EP19" s="522"/>
      <c r="EQ19" s="522"/>
      <c r="ER19" s="522"/>
      <c r="ES19" s="522"/>
      <c r="ET19" s="522"/>
      <c r="EU19" s="522"/>
      <c r="EV19" s="522"/>
      <c r="EW19" s="522"/>
      <c r="EX19" s="522"/>
      <c r="EY19" s="522"/>
      <c r="EZ19" s="522"/>
      <c r="FA19" s="522"/>
      <c r="FB19" s="522"/>
      <c r="FC19" s="522"/>
      <c r="FD19" s="522"/>
      <c r="FE19" s="522"/>
      <c r="FF19" s="522"/>
      <c r="FG19" s="522"/>
      <c r="FH19" s="522"/>
      <c r="FI19" s="522"/>
      <c r="FJ19" s="522"/>
      <c r="FK19" s="522"/>
      <c r="FL19" s="522"/>
      <c r="FM19" s="522"/>
      <c r="FN19" s="522"/>
      <c r="FO19" s="522"/>
      <c r="FP19" s="522"/>
      <c r="FQ19" s="522"/>
      <c r="FR19" s="522"/>
      <c r="FS19" s="522"/>
      <c r="FT19" s="522"/>
      <c r="FU19" s="522"/>
      <c r="FV19" s="522"/>
      <c r="FW19" s="522"/>
      <c r="FX19" s="522"/>
      <c r="FY19" s="522"/>
      <c r="FZ19" s="522"/>
      <c r="GA19" s="522"/>
      <c r="GB19" s="522"/>
      <c r="GC19" s="522"/>
      <c r="GD19" s="522"/>
      <c r="GE19" s="522"/>
      <c r="GF19" s="522"/>
      <c r="GG19" s="522"/>
      <c r="GH19" s="522"/>
      <c r="GI19" s="522"/>
      <c r="GJ19" s="522"/>
      <c r="GK19" s="522"/>
      <c r="GL19" s="522"/>
      <c r="GM19" s="522"/>
      <c r="GN19" s="522"/>
      <c r="GO19" s="522"/>
      <c r="GP19" s="522"/>
      <c r="GQ19" s="522"/>
      <c r="GR19" s="522"/>
      <c r="GS19" s="522"/>
      <c r="GT19" s="522"/>
      <c r="GU19" s="522"/>
      <c r="GV19" s="522"/>
      <c r="GW19" s="522"/>
      <c r="GX19" s="522"/>
      <c r="GY19" s="522"/>
      <c r="GZ19" s="522"/>
      <c r="HA19" s="522"/>
      <c r="HB19" s="522"/>
      <c r="HC19" s="522"/>
      <c r="HD19" s="522"/>
      <c r="HE19" s="522"/>
      <c r="HF19" s="522"/>
      <c r="HG19" s="522"/>
      <c r="HH19" s="522"/>
      <c r="HI19" s="522"/>
      <c r="HJ19" s="522"/>
      <c r="HK19" s="522"/>
      <c r="HL19" s="522"/>
      <c r="HM19" s="522"/>
      <c r="HN19" s="522"/>
      <c r="HO19" s="522"/>
      <c r="HP19" s="522"/>
      <c r="HQ19" s="522"/>
      <c r="HR19" s="522"/>
      <c r="HS19" s="522"/>
      <c r="HT19" s="522"/>
      <c r="HU19" s="522"/>
      <c r="HV19" s="522"/>
      <c r="HW19" s="522"/>
      <c r="HX19" s="522"/>
      <c r="HY19" s="522"/>
      <c r="HZ19" s="522"/>
      <c r="IA19" s="522"/>
      <c r="IB19" s="522"/>
      <c r="IC19" s="522"/>
      <c r="ID19" s="522"/>
      <c r="IE19" s="522"/>
      <c r="IF19" s="522"/>
      <c r="IG19" s="522"/>
      <c r="IH19" s="522"/>
      <c r="II19" s="522"/>
      <c r="IJ19" s="522"/>
      <c r="IK19" s="522"/>
      <c r="IL19" s="522"/>
      <c r="IM19" s="522"/>
      <c r="IN19" s="522"/>
      <c r="IO19" s="522"/>
      <c r="IP19" s="522"/>
      <c r="IQ19" s="522"/>
      <c r="IR19" s="522"/>
    </row>
    <row r="20" spans="2:252" x14ac:dyDescent="0.2">
      <c r="B20" s="540" t="s">
        <v>54906</v>
      </c>
      <c r="C20" s="558" t="s">
        <v>54907</v>
      </c>
      <c r="D20" s="558" t="s">
        <v>33</v>
      </c>
      <c r="E20" s="540" t="s">
        <v>18469</v>
      </c>
      <c r="F20" s="540" t="s">
        <v>54908</v>
      </c>
      <c r="G20" s="540" t="s">
        <v>54909</v>
      </c>
      <c r="H20" s="540" t="s">
        <v>54910</v>
      </c>
      <c r="I20" s="540" t="s">
        <v>54911</v>
      </c>
      <c r="J20" s="523" t="s">
        <v>54894</v>
      </c>
      <c r="L20" s="523" t="str">
        <f>IF(NINDICES&gt;0,"F","")</f>
        <v>F</v>
      </c>
    </row>
    <row r="21" spans="2:252" x14ac:dyDescent="0.2">
      <c r="B21" s="540" t="s">
        <v>54893</v>
      </c>
      <c r="C21" s="541" t="s">
        <v>12</v>
      </c>
      <c r="D21" s="542" t="s">
        <v>12</v>
      </c>
      <c r="E21" s="543" t="s">
        <v>12</v>
      </c>
      <c r="F21" s="544"/>
      <c r="G21" s="543" t="s">
        <v>12</v>
      </c>
      <c r="H21" s="544"/>
      <c r="I21" s="545" t="e">
        <f>F21/H21</f>
        <v>#DIV/0!</v>
      </c>
      <c r="J21" s="523" t="s">
        <v>54894</v>
      </c>
      <c r="L21" s="523" t="str">
        <f>IF(ISNUMBER(I21),IF(I21&lt;&gt;0,"F",""),"")</f>
        <v/>
      </c>
    </row>
    <row r="22" spans="2:252" x14ac:dyDescent="0.2">
      <c r="B22" s="540" t="s">
        <v>54912</v>
      </c>
      <c r="C22" s="541" t="s">
        <v>12</v>
      </c>
      <c r="D22" s="542" t="s">
        <v>12</v>
      </c>
      <c r="E22" s="543" t="s">
        <v>12</v>
      </c>
      <c r="F22" s="544"/>
      <c r="G22" s="543" t="s">
        <v>12</v>
      </c>
      <c r="H22" s="544"/>
      <c r="I22" s="545" t="e">
        <f>F22/H22</f>
        <v>#DIV/0!</v>
      </c>
      <c r="J22" s="523" t="s">
        <v>54894</v>
      </c>
      <c r="L22" s="523" t="str">
        <f>IF(ISNUMBER(I22),IF(I22&lt;&gt;0,"F",""),"")</f>
        <v/>
      </c>
    </row>
    <row r="23" spans="2:252" x14ac:dyDescent="0.2">
      <c r="B23" s="540" t="s">
        <v>54913</v>
      </c>
      <c r="C23" s="541" t="s">
        <v>12</v>
      </c>
      <c r="D23" s="542" t="s">
        <v>12</v>
      </c>
      <c r="E23" s="543" t="s">
        <v>12</v>
      </c>
      <c r="F23" s="544"/>
      <c r="G23" s="543" t="s">
        <v>12</v>
      </c>
      <c r="H23" s="544"/>
      <c r="I23" s="545" t="e">
        <f>F23/H23</f>
        <v>#DIV/0!</v>
      </c>
      <c r="J23" s="523" t="s">
        <v>54894</v>
      </c>
      <c r="L23" s="523" t="str">
        <f>IF(ISNUMBER(I23),IF(I23&lt;&gt;0,"F",""),"")</f>
        <v/>
      </c>
    </row>
    <row r="24" spans="2:252" ht="15.75" x14ac:dyDescent="0.25">
      <c r="B24" s="559" t="s">
        <v>54914</v>
      </c>
      <c r="C24" s="522"/>
      <c r="D24" s="522"/>
      <c r="E24" s="522"/>
      <c r="F24" s="522"/>
      <c r="G24" s="522"/>
      <c r="H24" s="522"/>
      <c r="L24" s="523" t="str">
        <f>IF(NEMPRESAS&gt;0,"F","")</f>
        <v>F</v>
      </c>
    </row>
    <row r="25" spans="2:252" x14ac:dyDescent="0.2">
      <c r="B25" s="540" t="s">
        <v>54915</v>
      </c>
      <c r="C25" s="558" t="s">
        <v>54916</v>
      </c>
      <c r="D25" s="728" t="s">
        <v>54917</v>
      </c>
      <c r="E25" s="728"/>
      <c r="F25" s="728" t="s">
        <v>54918</v>
      </c>
      <c r="G25" s="728"/>
      <c r="H25" s="728" t="s">
        <v>54919</v>
      </c>
      <c r="I25" s="728"/>
      <c r="J25" s="523" t="s">
        <v>18521</v>
      </c>
      <c r="L25" s="523" t="str">
        <f>IF(NEMPRESAS&gt;0,"F","")</f>
        <v>F</v>
      </c>
    </row>
    <row r="26" spans="2:252" x14ac:dyDescent="0.2">
      <c r="B26" s="540" t="s">
        <v>54895</v>
      </c>
      <c r="C26" s="541" t="s">
        <v>54920</v>
      </c>
      <c r="D26" s="724" t="s">
        <v>54921</v>
      </c>
      <c r="E26" s="724"/>
      <c r="F26" s="725" t="s">
        <v>12</v>
      </c>
      <c r="G26" s="725"/>
      <c r="H26" s="725" t="s">
        <v>54922</v>
      </c>
      <c r="I26" s="725"/>
      <c r="J26" s="523" t="s">
        <v>18521</v>
      </c>
      <c r="L26" s="523" t="str">
        <f t="shared" ref="L26:L40" si="0">IF(COUNTA(C26:I26)&gt;0,"F","")</f>
        <v>F</v>
      </c>
    </row>
    <row r="27" spans="2:252" x14ac:dyDescent="0.2">
      <c r="B27" s="540" t="s">
        <v>54923</v>
      </c>
      <c r="C27" s="541" t="s">
        <v>54950</v>
      </c>
      <c r="D27" s="724" t="s">
        <v>54951</v>
      </c>
      <c r="E27" s="724"/>
      <c r="F27" s="725" t="s">
        <v>54952</v>
      </c>
      <c r="G27" s="725"/>
      <c r="H27" s="725" t="s">
        <v>54953</v>
      </c>
      <c r="I27" s="725"/>
      <c r="J27" s="523" t="s">
        <v>18521</v>
      </c>
      <c r="L27" s="523" t="str">
        <f t="shared" si="0"/>
        <v>F</v>
      </c>
    </row>
    <row r="28" spans="2:252" x14ac:dyDescent="0.2">
      <c r="B28" s="540" t="s">
        <v>54924</v>
      </c>
      <c r="C28" s="541" t="s">
        <v>54954</v>
      </c>
      <c r="D28" s="724" t="s">
        <v>54955</v>
      </c>
      <c r="E28" s="724"/>
      <c r="F28" s="725" t="s">
        <v>54925</v>
      </c>
      <c r="G28" s="725"/>
      <c r="H28" s="725" t="s">
        <v>54956</v>
      </c>
      <c r="I28" s="725"/>
      <c r="J28" s="523" t="s">
        <v>18521</v>
      </c>
      <c r="L28" s="523" t="str">
        <f t="shared" si="0"/>
        <v>F</v>
      </c>
    </row>
    <row r="29" spans="2:252" x14ac:dyDescent="0.2">
      <c r="B29" s="540" t="s">
        <v>54926</v>
      </c>
      <c r="C29" s="541" t="s">
        <v>54933</v>
      </c>
      <c r="D29" s="724" t="s">
        <v>54957</v>
      </c>
      <c r="E29" s="724"/>
      <c r="F29" s="725" t="s">
        <v>54958</v>
      </c>
      <c r="G29" s="725"/>
      <c r="H29" s="725" t="s">
        <v>54934</v>
      </c>
      <c r="I29" s="725"/>
      <c r="J29" s="523" t="s">
        <v>18521</v>
      </c>
      <c r="L29" s="523" t="str">
        <f t="shared" si="0"/>
        <v>F</v>
      </c>
    </row>
    <row r="30" spans="2:252" x14ac:dyDescent="0.2">
      <c r="B30" s="540" t="s">
        <v>54927</v>
      </c>
      <c r="C30" s="541" t="s">
        <v>54961</v>
      </c>
      <c r="D30" s="724" t="s">
        <v>54959</v>
      </c>
      <c r="E30" s="724"/>
      <c r="F30" s="725" t="s">
        <v>54960</v>
      </c>
      <c r="G30" s="725"/>
      <c r="H30" s="725" t="s">
        <v>54962</v>
      </c>
      <c r="I30" s="725"/>
      <c r="J30" s="523" t="s">
        <v>18521</v>
      </c>
      <c r="L30" s="523" t="str">
        <f t="shared" si="0"/>
        <v>F</v>
      </c>
    </row>
    <row r="31" spans="2:252" x14ac:dyDescent="0.2">
      <c r="B31" s="540" t="s">
        <v>54928</v>
      </c>
      <c r="C31" s="541" t="s">
        <v>54969</v>
      </c>
      <c r="D31" s="724" t="s">
        <v>54970</v>
      </c>
      <c r="E31" s="724"/>
      <c r="F31" s="725" t="s">
        <v>54968</v>
      </c>
      <c r="G31" s="725"/>
      <c r="H31" s="725" t="s">
        <v>54967</v>
      </c>
      <c r="I31" s="725"/>
      <c r="J31" s="523" t="s">
        <v>18521</v>
      </c>
      <c r="L31" s="523" t="str">
        <f t="shared" si="0"/>
        <v>F</v>
      </c>
    </row>
    <row r="32" spans="2:252" x14ac:dyDescent="0.2">
      <c r="B32" s="540" t="s">
        <v>54929</v>
      </c>
      <c r="C32" s="541" t="s">
        <v>54973</v>
      </c>
      <c r="D32" s="724" t="s">
        <v>54971</v>
      </c>
      <c r="E32" s="724"/>
      <c r="F32" s="725" t="s">
        <v>54974</v>
      </c>
      <c r="G32" s="725"/>
      <c r="H32" s="725" t="s">
        <v>54972</v>
      </c>
      <c r="I32" s="725"/>
      <c r="J32" s="523" t="s">
        <v>18521</v>
      </c>
      <c r="L32" s="523" t="str">
        <f t="shared" si="0"/>
        <v>F</v>
      </c>
    </row>
    <row r="33" spans="1:13" x14ac:dyDescent="0.2">
      <c r="B33" s="540" t="s">
        <v>54930</v>
      </c>
      <c r="C33" s="541"/>
      <c r="D33" s="724"/>
      <c r="E33" s="724"/>
      <c r="F33" s="725"/>
      <c r="G33" s="725"/>
      <c r="H33" s="725"/>
      <c r="I33" s="725"/>
      <c r="J33" s="523" t="s">
        <v>18521</v>
      </c>
      <c r="L33" s="523" t="str">
        <f t="shared" si="0"/>
        <v/>
      </c>
    </row>
    <row r="34" spans="1:13" x14ac:dyDescent="0.2">
      <c r="B34" s="540" t="s">
        <v>54931</v>
      </c>
      <c r="C34" s="541"/>
      <c r="D34" s="724"/>
      <c r="E34" s="724"/>
      <c r="F34" s="725"/>
      <c r="G34" s="725"/>
      <c r="H34" s="725"/>
      <c r="I34" s="725"/>
      <c r="J34" s="523" t="s">
        <v>18521</v>
      </c>
      <c r="L34" s="523" t="str">
        <f t="shared" si="0"/>
        <v/>
      </c>
    </row>
    <row r="35" spans="1:13" x14ac:dyDescent="0.2">
      <c r="B35" s="540" t="s">
        <v>54932</v>
      </c>
      <c r="C35" s="541"/>
      <c r="D35" s="724"/>
      <c r="E35" s="724"/>
      <c r="F35" s="725"/>
      <c r="G35" s="725"/>
      <c r="H35" s="725"/>
      <c r="I35" s="725"/>
      <c r="J35" s="523" t="s">
        <v>18521</v>
      </c>
      <c r="L35" s="523" t="str">
        <f t="shared" si="0"/>
        <v/>
      </c>
    </row>
    <row r="36" spans="1:13" x14ac:dyDescent="0.2">
      <c r="B36" s="540" t="s">
        <v>54935</v>
      </c>
      <c r="C36" s="541"/>
      <c r="D36" s="724"/>
      <c r="E36" s="724"/>
      <c r="F36" s="725"/>
      <c r="G36" s="725"/>
      <c r="H36" s="725"/>
      <c r="I36" s="725"/>
      <c r="J36" s="523" t="s">
        <v>18521</v>
      </c>
      <c r="L36" s="523" t="str">
        <f t="shared" si="0"/>
        <v/>
      </c>
    </row>
    <row r="37" spans="1:13" x14ac:dyDescent="0.2">
      <c r="B37" s="540" t="s">
        <v>54936</v>
      </c>
      <c r="C37" s="541"/>
      <c r="D37" s="724"/>
      <c r="E37" s="724"/>
      <c r="F37" s="725"/>
      <c r="G37" s="725"/>
      <c r="H37" s="725"/>
      <c r="I37" s="725"/>
      <c r="J37" s="523" t="s">
        <v>18521</v>
      </c>
      <c r="L37" s="523" t="str">
        <f t="shared" si="0"/>
        <v/>
      </c>
    </row>
    <row r="38" spans="1:13" x14ac:dyDescent="0.2">
      <c r="B38" s="540" t="s">
        <v>54937</v>
      </c>
      <c r="C38" s="541" t="s">
        <v>12</v>
      </c>
      <c r="D38" s="724" t="s">
        <v>12</v>
      </c>
      <c r="E38" s="724"/>
      <c r="F38" s="725" t="s">
        <v>12</v>
      </c>
      <c r="G38" s="725"/>
      <c r="H38" s="725" t="s">
        <v>12</v>
      </c>
      <c r="I38" s="725"/>
      <c r="J38" s="523" t="s">
        <v>18521</v>
      </c>
      <c r="L38" s="523" t="str">
        <f t="shared" si="0"/>
        <v>F</v>
      </c>
    </row>
    <row r="39" spans="1:13" x14ac:dyDescent="0.2">
      <c r="B39" s="540" t="s">
        <v>54938</v>
      </c>
      <c r="C39" s="541" t="s">
        <v>12</v>
      </c>
      <c r="D39" s="724" t="s">
        <v>12</v>
      </c>
      <c r="E39" s="724"/>
      <c r="F39" s="725" t="s">
        <v>12</v>
      </c>
      <c r="G39" s="725"/>
      <c r="H39" s="725" t="s">
        <v>12</v>
      </c>
      <c r="I39" s="725"/>
      <c r="J39" s="523" t="s">
        <v>18521</v>
      </c>
      <c r="L39" s="523" t="str">
        <f t="shared" si="0"/>
        <v>F</v>
      </c>
    </row>
    <row r="40" spans="1:13" x14ac:dyDescent="0.2">
      <c r="B40" s="540" t="s">
        <v>54939</v>
      </c>
      <c r="C40" s="541" t="s">
        <v>12</v>
      </c>
      <c r="D40" s="724" t="s">
        <v>12</v>
      </c>
      <c r="E40" s="724"/>
      <c r="F40" s="725" t="s">
        <v>12</v>
      </c>
      <c r="G40" s="725"/>
      <c r="H40" s="725" t="s">
        <v>12</v>
      </c>
      <c r="I40" s="725"/>
      <c r="J40" s="523" t="s">
        <v>18521</v>
      </c>
      <c r="L40" s="523" t="str">
        <f t="shared" si="0"/>
        <v>F</v>
      </c>
    </row>
    <row r="41" spans="1:13" ht="15.75" x14ac:dyDescent="0.25">
      <c r="B41" s="559" t="s">
        <v>54940</v>
      </c>
      <c r="C41" s="522"/>
      <c r="D41" s="522"/>
      <c r="E41" s="522"/>
      <c r="F41" s="522"/>
      <c r="G41" s="522"/>
      <c r="H41" s="522"/>
      <c r="L41" s="523" t="str">
        <f>IF(NCOTACOES&gt;0,"F","")</f>
        <v>F</v>
      </c>
    </row>
    <row r="42" spans="1:13" x14ac:dyDescent="0.2">
      <c r="B42" s="546" t="s">
        <v>54896</v>
      </c>
      <c r="C42" s="546" t="s">
        <v>15</v>
      </c>
      <c r="D42" s="547" t="s">
        <v>33</v>
      </c>
      <c r="E42" s="546" t="s">
        <v>317</v>
      </c>
      <c r="F42" s="726" t="str">
        <f>CHOOSE($K$3,"MEDIANA","MÉDIA")&amp;IF(H43="",""," RETROAGIDA")</f>
        <v>MÉDIA</v>
      </c>
      <c r="G42" s="726"/>
      <c r="H42" s="726" t="s">
        <v>54897</v>
      </c>
      <c r="I42" s="726"/>
      <c r="L42" s="523" t="str">
        <f ca="1">IF(AND(ISNUMBER(F43),M43="Sim"),"F","")</f>
        <v>F</v>
      </c>
    </row>
    <row r="43" spans="1:13" x14ac:dyDescent="0.2">
      <c r="A43" s="548" t="str">
        <f>CONCATENAR</f>
        <v>COTAÇÃO OUR01</v>
      </c>
      <c r="B43" s="546" t="s">
        <v>54898</v>
      </c>
      <c r="C43" s="551" t="s">
        <v>54963</v>
      </c>
      <c r="D43" s="550" t="s">
        <v>29521</v>
      </c>
      <c r="E43" s="551" t="s">
        <v>29847</v>
      </c>
      <c r="F43" s="714">
        <f ca="1">CHOOSE($K$3,MEDIAN(OFFSET(F44,1,0,ROW(C50)-ROW(C44)-1)),AVERAGE(OFFSET(F44,1,0,ROW(C50)-ROW(C44)-1)))*IF(H43="",1,VLOOKUP(H43,INDICES,8))</f>
        <v>193.15333333333334</v>
      </c>
      <c r="G43" s="714"/>
      <c r="H43" s="715" t="s">
        <v>12</v>
      </c>
      <c r="I43" s="715"/>
      <c r="J43" s="523">
        <f>COUNTA($A$1:$A43)-1</f>
        <v>1</v>
      </c>
      <c r="K43" s="523">
        <f>ROW(C50)-ROW(C44)-1</f>
        <v>5</v>
      </c>
      <c r="L43" s="523" t="str">
        <f ca="1">IF(AND(ISNUMBER(F43),M43="Sim"),"F","")</f>
        <v>F</v>
      </c>
      <c r="M43" s="552" t="s">
        <v>54899</v>
      </c>
    </row>
    <row r="44" spans="1:13" x14ac:dyDescent="0.2">
      <c r="C44" s="553" t="s">
        <v>54900</v>
      </c>
      <c r="D44" s="716" t="s">
        <v>54901</v>
      </c>
      <c r="E44" s="717"/>
      <c r="F44" s="718" t="s">
        <v>54889</v>
      </c>
      <c r="G44" s="718"/>
      <c r="H44" s="718" t="s">
        <v>54902</v>
      </c>
      <c r="I44" s="718"/>
      <c r="J44" s="523" t="s">
        <v>18515</v>
      </c>
      <c r="L44" s="523" t="str">
        <f ca="1">IF(AND(ISNUMBER(F43),M43="Sim"),"F","")</f>
        <v>F</v>
      </c>
    </row>
    <row r="45" spans="1:13" x14ac:dyDescent="0.2">
      <c r="C45" s="554" t="s">
        <v>54923</v>
      </c>
      <c r="D45" s="719" t="str">
        <f ca="1">IF(C45&lt;&gt;"",VLOOKUP(C45,EMPRESAS,3,FALSE),"")</f>
        <v>ARCELORMITTAL BRASIL S.A.</v>
      </c>
      <c r="E45" s="720"/>
      <c r="F45" s="721">
        <v>153.87</v>
      </c>
      <c r="G45" s="721"/>
      <c r="H45" s="722" t="s">
        <v>54941</v>
      </c>
      <c r="I45" s="722"/>
      <c r="J45" s="523" t="s">
        <v>18515</v>
      </c>
      <c r="L45" s="523" t="str">
        <f ca="1">IF(AND(ISNUMBER(OFFSET($F$1,MATCH(MAX($J$1:$J45),$J$1:$J45,0)-1,0)),ISNUMBER(F45),INDEX($M$1:$M45,MATCH("ZZZZ",$M$1:$M45))="Sim"),"F","")</f>
        <v>F</v>
      </c>
    </row>
    <row r="46" spans="1:13" x14ac:dyDescent="0.2">
      <c r="C46" s="554" t="s">
        <v>54928</v>
      </c>
      <c r="D46" s="719" t="str">
        <f ca="1">IF(C46&lt;&gt;"",VLOOKUP(C46,EMPRESAS,3,FALSE),"")</f>
        <v>Galvaço Coml de Ferro e Aço Ltda</v>
      </c>
      <c r="E46" s="720"/>
      <c r="F46" s="721">
        <v>266.58999999999997</v>
      </c>
      <c r="G46" s="721"/>
      <c r="H46" s="722" t="s">
        <v>54941</v>
      </c>
      <c r="I46" s="722"/>
      <c r="J46" s="523" t="s">
        <v>18515</v>
      </c>
      <c r="L46" s="523" t="str">
        <f ca="1">IF(AND(ISNUMBER(OFFSET($F$1,MATCH(MAX($J$1:$J46),$J$1:$J46,0)-1,0)),ISNUMBER(F46),INDEX($M$1:$M46,MATCH("ZZZZ",$M$1:$M46))="Sim"),"F","")</f>
        <v>F</v>
      </c>
    </row>
    <row r="47" spans="1:13" x14ac:dyDescent="0.2">
      <c r="C47" s="554" t="s">
        <v>54929</v>
      </c>
      <c r="D47" s="719" t="str">
        <f ca="1">IF(C47&lt;&gt;"",VLOOKUP(C47,EMPRESAS,3,FALSE),"")</f>
        <v>CATATAU ACO LTDA</v>
      </c>
      <c r="E47" s="720"/>
      <c r="F47" s="721">
        <v>159</v>
      </c>
      <c r="G47" s="721"/>
      <c r="H47" s="722" t="s">
        <v>54941</v>
      </c>
      <c r="I47" s="722"/>
      <c r="J47" s="523" t="s">
        <v>18515</v>
      </c>
      <c r="L47" s="523" t="str">
        <f ca="1">IF(AND(ISNUMBER(OFFSET($F$1,MATCH(MAX($J$1:$J47),$J$1:$J47,0)-1,0)),ISNUMBER(F47),INDEX($M$1:$M47,MATCH("ZZZZ",$M$1:$M47))="Sim"),"F","")</f>
        <v>F</v>
      </c>
    </row>
    <row r="48" spans="1:13" x14ac:dyDescent="0.2">
      <c r="C48" s="554" t="s">
        <v>12</v>
      </c>
      <c r="D48" s="719" t="str">
        <f>IF(C48&lt;&gt;"",VLOOKUP(C48,EMPRESAS,3,FALSE),"")</f>
        <v/>
      </c>
      <c r="E48" s="720"/>
      <c r="F48" s="721"/>
      <c r="G48" s="721"/>
      <c r="H48" s="722" t="s">
        <v>12</v>
      </c>
      <c r="I48" s="722"/>
      <c r="J48" s="523" t="s">
        <v>18515</v>
      </c>
      <c r="L48" s="523" t="str">
        <f ca="1">IF(AND(ISNUMBER(OFFSET($F$1,MATCH(MAX($J$1:$J48),$J$1:$J48,0)-1,0)),ISNUMBER(F48),INDEX($M$1:$M48,MATCH("ZZZZ",$M$1:$M48))="Sim"),"F","")</f>
        <v/>
      </c>
    </row>
    <row r="49" spans="1:13" x14ac:dyDescent="0.2">
      <c r="C49" s="554" t="s">
        <v>12</v>
      </c>
      <c r="D49" s="719" t="str">
        <f>IF(C49&lt;&gt;"",VLOOKUP(C49,EMPRESAS,3,FALSE),"")</f>
        <v/>
      </c>
      <c r="E49" s="720"/>
      <c r="F49" s="721"/>
      <c r="G49" s="721"/>
      <c r="H49" s="722" t="s">
        <v>12</v>
      </c>
      <c r="I49" s="722"/>
      <c r="J49" s="523" t="s">
        <v>18515</v>
      </c>
      <c r="L49" s="523" t="str">
        <f ca="1">IF(AND(ISNUMBER(OFFSET($F$1,MATCH(MAX($J$1:$J49),$J$1:$J49,0)-1,0)),ISNUMBER(F49),INDEX($M$1:$M49,MATCH("ZZZZ",$M$1:$M49))="Sim"),"F","")</f>
        <v/>
      </c>
    </row>
    <row r="50" spans="1:13" x14ac:dyDescent="0.2">
      <c r="C50" s="555" t="s">
        <v>54903</v>
      </c>
      <c r="D50" s="727" t="s">
        <v>12</v>
      </c>
      <c r="E50" s="727"/>
      <c r="F50" s="727"/>
      <c r="G50" s="727"/>
      <c r="H50" s="727"/>
      <c r="I50" s="727"/>
      <c r="L50" s="523" t="str">
        <f ca="1">IF(AND(ISNUMBER(F43),M43="Sim"),"F","")</f>
        <v>F</v>
      </c>
    </row>
    <row r="51" spans="1:13" x14ac:dyDescent="0.2">
      <c r="C51" s="522"/>
      <c r="D51" s="522"/>
      <c r="E51" s="522"/>
      <c r="F51" s="522"/>
      <c r="G51" s="522"/>
      <c r="H51" s="522"/>
      <c r="J51" s="522"/>
      <c r="K51" s="522"/>
      <c r="L51" s="523" t="str">
        <f ca="1">IF(AND(ISNUMBER(F43),M43="Sim"),"F","")</f>
        <v>F</v>
      </c>
    </row>
    <row r="52" spans="1:13" x14ac:dyDescent="0.2">
      <c r="B52" s="546" t="s">
        <v>54896</v>
      </c>
      <c r="C52" s="546" t="s">
        <v>15</v>
      </c>
      <c r="D52" s="547" t="s">
        <v>33</v>
      </c>
      <c r="E52" s="546" t="s">
        <v>317</v>
      </c>
      <c r="F52" s="726" t="str">
        <f>CHOOSE($K$3,"MEDIANA","MÉDIA")&amp;IF(H53="",""," RETROAGIDA")</f>
        <v>MÉDIA</v>
      </c>
      <c r="G52" s="726"/>
      <c r="H52" s="726" t="s">
        <v>54897</v>
      </c>
      <c r="I52" s="726"/>
      <c r="L52" s="523" t="str">
        <f ca="1">IF(AND(ISNUMBER(F53),M53="Sim"),"F","")</f>
        <v>F</v>
      </c>
    </row>
    <row r="53" spans="1:13" ht="33.75" x14ac:dyDescent="0.2">
      <c r="A53" s="548" t="str">
        <f>CONCATENAR</f>
        <v>COTAÇÃO OUR02</v>
      </c>
      <c r="B53" s="546" t="s">
        <v>54898</v>
      </c>
      <c r="C53" s="551" t="s">
        <v>54964</v>
      </c>
      <c r="D53" s="550" t="s">
        <v>54852</v>
      </c>
      <c r="E53" s="551" t="s">
        <v>29847</v>
      </c>
      <c r="F53" s="714">
        <f ca="1">CHOOSE($K$3,MEDIAN(OFFSET(F54,1,0,ROW(C60)-ROW(C54)-1)),AVERAGE(OFFSET(F54,1,0,ROW(C60)-ROW(C54)-1)))*IF(H53="",1,VLOOKUP(H53,INDICES,8))</f>
        <v>2732.78</v>
      </c>
      <c r="G53" s="714"/>
      <c r="H53" s="715" t="s">
        <v>12</v>
      </c>
      <c r="I53" s="715"/>
      <c r="J53" s="523">
        <f>COUNTA($A$1:$A53)-1</f>
        <v>2</v>
      </c>
      <c r="K53" s="523">
        <f>ROW(C60)-ROW(C54)-1</f>
        <v>5</v>
      </c>
      <c r="L53" s="523" t="str">
        <f ca="1">IF(AND(ISNUMBER(F53),M53="Sim"),"F","")</f>
        <v>F</v>
      </c>
      <c r="M53" s="552" t="s">
        <v>54899</v>
      </c>
    </row>
    <row r="54" spans="1:13" x14ac:dyDescent="0.2">
      <c r="C54" s="553" t="s">
        <v>54900</v>
      </c>
      <c r="D54" s="716" t="s">
        <v>54901</v>
      </c>
      <c r="E54" s="717"/>
      <c r="F54" s="718" t="s">
        <v>54889</v>
      </c>
      <c r="G54" s="718"/>
      <c r="H54" s="718" t="s">
        <v>54902</v>
      </c>
      <c r="I54" s="718"/>
      <c r="J54" s="523" t="s">
        <v>18515</v>
      </c>
      <c r="L54" s="523" t="str">
        <f ca="1">IF(AND(ISNUMBER(F53),M53="Sim"),"F","")</f>
        <v>F</v>
      </c>
    </row>
    <row r="55" spans="1:13" x14ac:dyDescent="0.2">
      <c r="C55" s="554" t="s">
        <v>54926</v>
      </c>
      <c r="D55" s="719" t="str">
        <f ca="1">IF(C55&lt;&gt;"",VLOOKUP(C55,EMPRESAS,3,FALSE),"")</f>
        <v>AUTEM ENGENHARIA LTDA</v>
      </c>
      <c r="E55" s="720"/>
      <c r="F55" s="721">
        <v>2732.78</v>
      </c>
      <c r="G55" s="721"/>
      <c r="H55" s="722" t="s">
        <v>54976</v>
      </c>
      <c r="I55" s="722"/>
      <c r="J55" s="523" t="s">
        <v>18515</v>
      </c>
      <c r="L55" s="523" t="str">
        <f ca="1">IF(AND(ISNUMBER(OFFSET($F$1,MATCH(MAX($J$1:$J55),$J$1:$J55,0)-1,0)),ISNUMBER(F55),INDEX($M$1:$M55,MATCH("ZZZZ",$M$1:$M55))="Sim"),"F","")</f>
        <v>F</v>
      </c>
    </row>
    <row r="56" spans="1:13" x14ac:dyDescent="0.2">
      <c r="C56" s="554"/>
      <c r="D56" s="719" t="str">
        <f>IF(C56&lt;&gt;"",VLOOKUP(C56,EMPRESAS,3,FALSE),"")</f>
        <v/>
      </c>
      <c r="E56" s="720"/>
      <c r="F56" s="721"/>
      <c r="G56" s="721"/>
      <c r="H56" s="722"/>
      <c r="I56" s="722"/>
      <c r="J56" s="523" t="s">
        <v>18515</v>
      </c>
      <c r="L56" s="523" t="str">
        <f ca="1">IF(AND(ISNUMBER(OFFSET($F$1,MATCH(MAX($J$1:$J56),$J$1:$J56,0)-1,0)),ISNUMBER(F56),INDEX($M$1:$M56,MATCH("ZZZZ",$M$1:$M56))="Sim"),"F","")</f>
        <v/>
      </c>
    </row>
    <row r="57" spans="1:13" x14ac:dyDescent="0.2">
      <c r="C57" s="554"/>
      <c r="D57" s="719" t="str">
        <f>IF(C57&lt;&gt;"",VLOOKUP(C57,EMPRESAS,3,FALSE),"")</f>
        <v/>
      </c>
      <c r="E57" s="720"/>
      <c r="F57" s="721"/>
      <c r="G57" s="721"/>
      <c r="H57" s="722"/>
      <c r="I57" s="722"/>
      <c r="J57" s="523" t="s">
        <v>18515</v>
      </c>
      <c r="L57" s="523" t="str">
        <f ca="1">IF(AND(ISNUMBER(OFFSET($F$1,MATCH(MAX($J$1:$J57),$J$1:$J57,0)-1,0)),ISNUMBER(F57),INDEX($M$1:$M57,MATCH("ZZZZ",$M$1:$M57))="Sim"),"F","")</f>
        <v/>
      </c>
    </row>
    <row r="58" spans="1:13" x14ac:dyDescent="0.2">
      <c r="C58" s="554" t="s">
        <v>12</v>
      </c>
      <c r="D58" s="719" t="str">
        <f>IF(C58&lt;&gt;"",VLOOKUP(C58,EMPRESAS,3,FALSE),"")</f>
        <v/>
      </c>
      <c r="E58" s="720"/>
      <c r="F58" s="721"/>
      <c r="G58" s="721"/>
      <c r="H58" s="722" t="s">
        <v>12</v>
      </c>
      <c r="I58" s="722"/>
      <c r="J58" s="523" t="s">
        <v>18515</v>
      </c>
      <c r="L58" s="523" t="str">
        <f ca="1">IF(AND(ISNUMBER(OFFSET($F$1,MATCH(MAX($J$1:$J58),$J$1:$J58,0)-1,0)),ISNUMBER(F58),INDEX($M$1:$M58,MATCH("ZZZZ",$M$1:$M58))="Sim"),"F","")</f>
        <v/>
      </c>
    </row>
    <row r="59" spans="1:13" x14ac:dyDescent="0.2">
      <c r="C59" s="554" t="s">
        <v>12</v>
      </c>
      <c r="D59" s="719" t="str">
        <f>IF(C59&lt;&gt;"",VLOOKUP(C59,EMPRESAS,3,FALSE),"")</f>
        <v/>
      </c>
      <c r="E59" s="720"/>
      <c r="F59" s="721"/>
      <c r="G59" s="721"/>
      <c r="H59" s="722" t="s">
        <v>12</v>
      </c>
      <c r="I59" s="722"/>
      <c r="J59" s="523" t="s">
        <v>18515</v>
      </c>
      <c r="L59" s="523" t="str">
        <f ca="1">IF(AND(ISNUMBER(OFFSET($F$1,MATCH(MAX($J$1:$J59),$J$1:$J59,0)-1,0)),ISNUMBER(F59),INDEX($M$1:$M59,MATCH("ZZZZ",$M$1:$M59))="Sim"),"F","")</f>
        <v/>
      </c>
    </row>
    <row r="60" spans="1:13" x14ac:dyDescent="0.2">
      <c r="C60" s="555" t="s">
        <v>54903</v>
      </c>
      <c r="D60" s="727" t="s">
        <v>12</v>
      </c>
      <c r="E60" s="727"/>
      <c r="F60" s="727"/>
      <c r="G60" s="727"/>
      <c r="H60" s="727"/>
      <c r="I60" s="727"/>
      <c r="L60" s="523" t="str">
        <f ca="1">IF(AND(ISNUMBER(F53),M53="Sim"),"F","")</f>
        <v>F</v>
      </c>
    </row>
    <row r="61" spans="1:13" x14ac:dyDescent="0.2">
      <c r="C61" s="522"/>
      <c r="D61" s="522"/>
      <c r="E61" s="522"/>
      <c r="F61" s="522"/>
      <c r="G61" s="522"/>
      <c r="H61" s="522"/>
      <c r="J61" s="522"/>
      <c r="K61" s="522"/>
      <c r="L61" s="523" t="str">
        <f ca="1">IF(AND(ISNUMBER(F53),M53="Sim"),"F","")</f>
        <v>F</v>
      </c>
    </row>
    <row r="62" spans="1:13" x14ac:dyDescent="0.2">
      <c r="B62" s="546" t="s">
        <v>54896</v>
      </c>
      <c r="C62" s="546" t="s">
        <v>15</v>
      </c>
      <c r="D62" s="547" t="s">
        <v>33</v>
      </c>
      <c r="E62" s="546" t="s">
        <v>317</v>
      </c>
      <c r="F62" s="726" t="str">
        <f>CHOOSE($K$3,"MEDIANA","MÉDIA")&amp;IF(H63="",""," RETROAGIDA")</f>
        <v>MÉDIA</v>
      </c>
      <c r="G62" s="726"/>
      <c r="H62" s="726" t="s">
        <v>54897</v>
      </c>
      <c r="I62" s="726"/>
      <c r="L62" s="523" t="str">
        <f ca="1">IF(AND(ISNUMBER(F63),M63="Sim"),"F","")</f>
        <v>F</v>
      </c>
    </row>
    <row r="63" spans="1:13" ht="22.5" x14ac:dyDescent="0.2">
      <c r="A63" s="548" t="str">
        <f>CONCATENAR</f>
        <v>COTAÇÃO OUR03</v>
      </c>
      <c r="B63" s="546" t="s">
        <v>54898</v>
      </c>
      <c r="C63" s="551" t="s">
        <v>54965</v>
      </c>
      <c r="D63" s="550" t="s">
        <v>54849</v>
      </c>
      <c r="E63" s="551" t="s">
        <v>29847</v>
      </c>
      <c r="F63" s="714">
        <f ca="1">CHOOSE($K$3,MEDIAN(OFFSET(F64,1,0,ROW(C70)-ROW(C64)-1)),AVERAGE(OFFSET(F64,1,0,ROW(C70)-ROW(C64)-1)))*IF(H63="",1,VLOOKUP(H63,INDICES,8))</f>
        <v>4453.8549999999996</v>
      </c>
      <c r="G63" s="714"/>
      <c r="H63" s="715" t="s">
        <v>12</v>
      </c>
      <c r="I63" s="715"/>
      <c r="J63" s="523">
        <f>COUNTA($A$1:$A63)-1</f>
        <v>3</v>
      </c>
      <c r="K63" s="523">
        <f>ROW(C70)-ROW(C64)-1</f>
        <v>5</v>
      </c>
      <c r="L63" s="523" t="str">
        <f ca="1">IF(AND(ISNUMBER(F63),M63="Sim"),"F","")</f>
        <v>F</v>
      </c>
      <c r="M63" s="552" t="s">
        <v>54899</v>
      </c>
    </row>
    <row r="64" spans="1:13" x14ac:dyDescent="0.2">
      <c r="C64" s="553" t="s">
        <v>54900</v>
      </c>
      <c r="D64" s="716" t="s">
        <v>54901</v>
      </c>
      <c r="E64" s="717"/>
      <c r="F64" s="718" t="s">
        <v>54889</v>
      </c>
      <c r="G64" s="718"/>
      <c r="H64" s="718" t="s">
        <v>54902</v>
      </c>
      <c r="I64" s="718"/>
      <c r="J64" s="523" t="s">
        <v>18515</v>
      </c>
      <c r="L64" s="523" t="str">
        <f ca="1">IF(AND(ISNUMBER(F63),M63="Sim"),"F","")</f>
        <v>F</v>
      </c>
    </row>
    <row r="65" spans="1:13" x14ac:dyDescent="0.2">
      <c r="C65" s="554" t="s">
        <v>54924</v>
      </c>
      <c r="D65" s="719" t="str">
        <f ca="1">IF(C65&lt;&gt;"",VLOOKUP(C65,EMPRESAS,3,FALSE),"")</f>
        <v>ARMCO STACO S.A. Indústria Metalúrgica</v>
      </c>
      <c r="E65" s="720"/>
      <c r="F65" s="721">
        <v>3554</v>
      </c>
      <c r="G65" s="721"/>
      <c r="H65" s="722" t="s">
        <v>54975</v>
      </c>
      <c r="I65" s="722"/>
      <c r="J65" s="523" t="s">
        <v>18515</v>
      </c>
      <c r="L65" s="523" t="str">
        <f ca="1">IF(AND(ISNUMBER(OFFSET($F$1,MATCH(MAX($J$1:$J65),$J$1:$J65,0)-1,0)),ISNUMBER(F65),INDEX($M$1:$M65,MATCH("ZZZZ",$M$1:$M65))="Sim"),"F","")</f>
        <v>F</v>
      </c>
    </row>
    <row r="66" spans="1:13" x14ac:dyDescent="0.2">
      <c r="C66" s="554" t="s">
        <v>54926</v>
      </c>
      <c r="D66" s="719" t="str">
        <f ca="1">IF(C66&lt;&gt;"",VLOOKUP(C66,EMPRESAS,3,FALSE),"")</f>
        <v>AUTEM ENGENHARIA LTDA</v>
      </c>
      <c r="E66" s="720"/>
      <c r="F66" s="721">
        <v>5353.71</v>
      </c>
      <c r="G66" s="721"/>
      <c r="H66" s="722" t="s">
        <v>54976</v>
      </c>
      <c r="I66" s="722"/>
      <c r="J66" s="523" t="s">
        <v>18515</v>
      </c>
      <c r="L66" s="523" t="str">
        <f ca="1">IF(AND(ISNUMBER(OFFSET($F$1,MATCH(MAX($J$1:$J66),$J$1:$J66,0)-1,0)),ISNUMBER(F66),INDEX($M$1:$M66,MATCH("ZZZZ",$M$1:$M66))="Sim"),"F","")</f>
        <v>F</v>
      </c>
    </row>
    <row r="67" spans="1:13" x14ac:dyDescent="0.2">
      <c r="C67" s="554"/>
      <c r="D67" s="719" t="str">
        <f>IF(C67&lt;&gt;"",VLOOKUP(C67,EMPRESAS,3,FALSE),"")</f>
        <v/>
      </c>
      <c r="E67" s="720"/>
      <c r="F67" s="721"/>
      <c r="G67" s="721"/>
      <c r="H67" s="722"/>
      <c r="I67" s="722"/>
      <c r="J67" s="523" t="s">
        <v>18515</v>
      </c>
      <c r="L67" s="523" t="str">
        <f ca="1">IF(AND(ISNUMBER(OFFSET($F$1,MATCH(MAX($J$1:$J67),$J$1:$J67,0)-1,0)),ISNUMBER(F67),INDEX($M$1:$M67,MATCH("ZZZZ",$M$1:$M67))="Sim"),"F","")</f>
        <v/>
      </c>
    </row>
    <row r="68" spans="1:13" x14ac:dyDescent="0.2">
      <c r="C68" s="554" t="s">
        <v>12</v>
      </c>
      <c r="D68" s="719" t="str">
        <f>IF(C68&lt;&gt;"",VLOOKUP(C68,EMPRESAS,3,FALSE),"")</f>
        <v/>
      </c>
      <c r="E68" s="720"/>
      <c r="F68" s="721"/>
      <c r="G68" s="721"/>
      <c r="H68" s="722" t="s">
        <v>12</v>
      </c>
      <c r="I68" s="722"/>
      <c r="J68" s="523" t="s">
        <v>18515</v>
      </c>
      <c r="L68" s="523" t="str">
        <f ca="1">IF(AND(ISNUMBER(OFFSET($F$1,MATCH(MAX($J$1:$J68),$J$1:$J68,0)-1,0)),ISNUMBER(F68),INDEX($M$1:$M68,MATCH("ZZZZ",$M$1:$M68))="Sim"),"F","")</f>
        <v/>
      </c>
    </row>
    <row r="69" spans="1:13" x14ac:dyDescent="0.2">
      <c r="C69" s="554" t="s">
        <v>12</v>
      </c>
      <c r="D69" s="719" t="str">
        <f>IF(C69&lt;&gt;"",VLOOKUP(C69,EMPRESAS,3,FALSE),"")</f>
        <v/>
      </c>
      <c r="E69" s="720"/>
      <c r="F69" s="721"/>
      <c r="G69" s="721"/>
      <c r="H69" s="722" t="s">
        <v>12</v>
      </c>
      <c r="I69" s="722"/>
      <c r="J69" s="523" t="s">
        <v>18515</v>
      </c>
      <c r="L69" s="523" t="str">
        <f ca="1">IF(AND(ISNUMBER(OFFSET($F$1,MATCH(MAX($J$1:$J69),$J$1:$J69,0)-1,0)),ISNUMBER(F69),INDEX($M$1:$M69,MATCH("ZZZZ",$M$1:$M69))="Sim"),"F","")</f>
        <v/>
      </c>
    </row>
    <row r="70" spans="1:13" x14ac:dyDescent="0.2">
      <c r="C70" s="555" t="s">
        <v>54903</v>
      </c>
      <c r="D70" s="727" t="s">
        <v>12</v>
      </c>
      <c r="E70" s="727"/>
      <c r="F70" s="727"/>
      <c r="G70" s="727"/>
      <c r="H70" s="727"/>
      <c r="I70" s="727"/>
      <c r="L70" s="523" t="str">
        <f ca="1">IF(AND(ISNUMBER(F63),M63="Sim"),"F","")</f>
        <v>F</v>
      </c>
    </row>
    <row r="71" spans="1:13" x14ac:dyDescent="0.2">
      <c r="C71" s="522"/>
      <c r="D71" s="522"/>
      <c r="E71" s="522"/>
      <c r="F71" s="522"/>
      <c r="G71" s="522"/>
      <c r="H71" s="522"/>
      <c r="J71" s="522"/>
      <c r="K71" s="522"/>
      <c r="L71" s="523" t="str">
        <f ca="1">IF(AND(ISNUMBER(F63),M63="Sim"),"F","")</f>
        <v>F</v>
      </c>
    </row>
    <row r="72" spans="1:13" x14ac:dyDescent="0.2">
      <c r="B72" s="546" t="s">
        <v>54896</v>
      </c>
      <c r="C72" s="546" t="s">
        <v>15</v>
      </c>
      <c r="D72" s="547" t="s">
        <v>33</v>
      </c>
      <c r="E72" s="546" t="s">
        <v>317</v>
      </c>
      <c r="F72" s="726" t="str">
        <f>CHOOSE($K$3,"MEDIANA","MÉDIA")&amp;IF(H73="",""," RETROAGIDA")</f>
        <v>MÉDIA</v>
      </c>
      <c r="G72" s="726"/>
      <c r="H72" s="726" t="s">
        <v>54897</v>
      </c>
      <c r="I72" s="726"/>
      <c r="L72" s="523" t="str">
        <f ca="1">IF(AND(ISNUMBER(F73),M73="Sim"),"F","")</f>
        <v>F</v>
      </c>
    </row>
    <row r="73" spans="1:13" ht="33.75" x14ac:dyDescent="0.2">
      <c r="A73" s="548" t="str">
        <f>CONCATENAR</f>
        <v>COTAÇÃO OUR04</v>
      </c>
      <c r="B73" s="546" t="s">
        <v>54898</v>
      </c>
      <c r="C73" s="551" t="s">
        <v>54966</v>
      </c>
      <c r="D73" s="550" t="s">
        <v>54851</v>
      </c>
      <c r="E73" s="551" t="s">
        <v>29847</v>
      </c>
      <c r="F73" s="714">
        <f ca="1">CHOOSE($K$3,MEDIAN(OFFSET(F74,1,0,ROW(C80)-ROW(C74)-1)),AVERAGE(OFFSET(F74,1,0,ROW(C80)-ROW(C74)-1)))*IF(H73="",1,VLOOKUP(H73,INDICES,8))</f>
        <v>4812.5146562433065</v>
      </c>
      <c r="G73" s="714"/>
      <c r="H73" s="715" t="s">
        <v>12</v>
      </c>
      <c r="I73" s="715"/>
      <c r="J73" s="523">
        <f>COUNTA($A$1:$A73)-1</f>
        <v>4</v>
      </c>
      <c r="K73" s="523">
        <f>ROW(C80)-ROW(C74)-1</f>
        <v>5</v>
      </c>
      <c r="L73" s="523" t="str">
        <f ca="1">IF(AND(ISNUMBER(F73),M73="Sim"),"F","")</f>
        <v>F</v>
      </c>
      <c r="M73" s="552" t="s">
        <v>54899</v>
      </c>
    </row>
    <row r="74" spans="1:13" x14ac:dyDescent="0.2">
      <c r="C74" s="553" t="s">
        <v>54900</v>
      </c>
      <c r="D74" s="716" t="s">
        <v>54901</v>
      </c>
      <c r="E74" s="717"/>
      <c r="F74" s="718" t="s">
        <v>54889</v>
      </c>
      <c r="G74" s="718"/>
      <c r="H74" s="718" t="s">
        <v>54902</v>
      </c>
      <c r="I74" s="718"/>
      <c r="J74" s="523" t="s">
        <v>18515</v>
      </c>
      <c r="L74" s="523" t="str">
        <f ca="1">IF(AND(ISNUMBER(F73),M73="Sim"),"F","")</f>
        <v>F</v>
      </c>
    </row>
    <row r="75" spans="1:13" x14ac:dyDescent="0.2">
      <c r="C75" s="554" t="s">
        <v>54926</v>
      </c>
      <c r="D75" s="719" t="str">
        <f ca="1">IF(C75&lt;&gt;"",VLOOKUP(C75,EMPRESAS,3,FALSE),"")</f>
        <v>AUTEM ENGENHARIA LTDA</v>
      </c>
      <c r="E75" s="720"/>
      <c r="F75" s="721">
        <v>6957.94</v>
      </c>
      <c r="G75" s="721"/>
      <c r="H75" s="722" t="s">
        <v>54976</v>
      </c>
      <c r="I75" s="722"/>
      <c r="J75" s="523" t="s">
        <v>18515</v>
      </c>
      <c r="L75" s="523" t="str">
        <f ca="1">IF(AND(ISNUMBER(OFFSET($F$1,MATCH(MAX($J$1:$J75),$J$1:$J75,0)-1,0)),ISNUMBER(F75),INDEX($M$1:$M75,MATCH("ZZZZ",$M$1:$M75))="Sim"),"F","")</f>
        <v>F</v>
      </c>
    </row>
    <row r="76" spans="1:13" x14ac:dyDescent="0.2">
      <c r="C76" s="554" t="s">
        <v>54927</v>
      </c>
      <c r="D76" s="719" t="str">
        <f ca="1">IF(C76&lt;&gt;"",VLOOKUP(C76,EMPRESAS,3,FALSE),"")</f>
        <v>TERRA MOVA ENGENHARIA</v>
      </c>
      <c r="E76" s="720"/>
      <c r="F76" s="721">
        <f>2560+(10000/93.38)</f>
        <v>2667.0893124866138</v>
      </c>
      <c r="G76" s="721"/>
      <c r="H76" s="722" t="s">
        <v>54977</v>
      </c>
      <c r="I76" s="722"/>
      <c r="J76" s="523" t="s">
        <v>18515</v>
      </c>
      <c r="L76" s="523" t="str">
        <f ca="1">IF(AND(ISNUMBER(OFFSET($F$1,MATCH(MAX($J$1:$J76),$J$1:$J76,0)-1,0)),ISNUMBER(F76),INDEX($M$1:$M76,MATCH("ZZZZ",$M$1:$M76))="Sim"),"F","")</f>
        <v>F</v>
      </c>
    </row>
    <row r="77" spans="1:13" x14ac:dyDescent="0.2">
      <c r="C77" s="554"/>
      <c r="D77" s="719" t="str">
        <f>IF(C77&lt;&gt;"",VLOOKUP(C77,EMPRESAS,3,FALSE),"")</f>
        <v/>
      </c>
      <c r="E77" s="720"/>
      <c r="F77" s="721"/>
      <c r="G77" s="721"/>
      <c r="H77" s="722"/>
      <c r="I77" s="722"/>
      <c r="J77" s="523" t="s">
        <v>18515</v>
      </c>
      <c r="L77" s="523" t="str">
        <f ca="1">IF(AND(ISNUMBER(OFFSET($F$1,MATCH(MAX($J$1:$J77),$J$1:$J77,0)-1,0)),ISNUMBER(F77),INDEX($M$1:$M77,MATCH("ZZZZ",$M$1:$M77))="Sim"),"F","")</f>
        <v/>
      </c>
    </row>
    <row r="78" spans="1:13" x14ac:dyDescent="0.2">
      <c r="C78" s="554" t="s">
        <v>12</v>
      </c>
      <c r="D78" s="719" t="str">
        <f>IF(C78&lt;&gt;"",VLOOKUP(C78,EMPRESAS,3,FALSE),"")</f>
        <v/>
      </c>
      <c r="E78" s="720"/>
      <c r="F78" s="721"/>
      <c r="G78" s="721"/>
      <c r="H78" s="722" t="s">
        <v>12</v>
      </c>
      <c r="I78" s="722"/>
      <c r="J78" s="523" t="s">
        <v>18515</v>
      </c>
      <c r="L78" s="523" t="str">
        <f ca="1">IF(AND(ISNUMBER(OFFSET($F$1,MATCH(MAX($J$1:$J78),$J$1:$J78,0)-1,0)),ISNUMBER(F78),INDEX($M$1:$M78,MATCH("ZZZZ",$M$1:$M78))="Sim"),"F","")</f>
        <v/>
      </c>
    </row>
    <row r="79" spans="1:13" x14ac:dyDescent="0.2">
      <c r="C79" s="554" t="s">
        <v>12</v>
      </c>
      <c r="D79" s="719" t="str">
        <f>IF(C79&lt;&gt;"",VLOOKUP(C79,EMPRESAS,3,FALSE),"")</f>
        <v/>
      </c>
      <c r="E79" s="720"/>
      <c r="F79" s="721"/>
      <c r="G79" s="721"/>
      <c r="H79" s="722" t="s">
        <v>12</v>
      </c>
      <c r="I79" s="722"/>
      <c r="J79" s="523" t="s">
        <v>18515</v>
      </c>
      <c r="L79" s="523" t="str">
        <f ca="1">IF(AND(ISNUMBER(OFFSET($F$1,MATCH(MAX($J$1:$J79),$J$1:$J79,0)-1,0)),ISNUMBER(F79),INDEX($M$1:$M79,MATCH("ZZZZ",$M$1:$M79))="Sim"),"F","")</f>
        <v/>
      </c>
    </row>
    <row r="80" spans="1:13" x14ac:dyDescent="0.2">
      <c r="C80" s="555" t="s">
        <v>54903</v>
      </c>
      <c r="D80" s="727" t="s">
        <v>12</v>
      </c>
      <c r="E80" s="727"/>
      <c r="F80" s="727"/>
      <c r="G80" s="727"/>
      <c r="H80" s="727"/>
      <c r="I80" s="727"/>
      <c r="L80" s="523" t="str">
        <f ca="1">IF(AND(ISNUMBER(F73),M73="Sim"),"F","")</f>
        <v>F</v>
      </c>
    </row>
    <row r="81" spans="1:13" x14ac:dyDescent="0.2">
      <c r="C81" s="522"/>
      <c r="D81" s="522"/>
      <c r="E81" s="522"/>
      <c r="F81" s="522"/>
      <c r="G81" s="522"/>
      <c r="H81" s="522"/>
      <c r="J81" s="522"/>
      <c r="K81" s="522"/>
      <c r="L81" s="523" t="str">
        <f ca="1">IF(AND(ISNUMBER(F73),M73="Sim"),"F","")</f>
        <v>F</v>
      </c>
    </row>
    <row r="82" spans="1:13" x14ac:dyDescent="0.2">
      <c r="B82" s="546" t="s">
        <v>54896</v>
      </c>
      <c r="C82" s="546" t="s">
        <v>15</v>
      </c>
      <c r="D82" s="547" t="s">
        <v>33</v>
      </c>
      <c r="E82" s="546" t="s">
        <v>317</v>
      </c>
      <c r="F82" s="726" t="str">
        <f>CHOOSE($K$3,"MEDIANA","MÉDIA")&amp;IF(H83="",""," RETROAGIDA")</f>
        <v>MÉDIA</v>
      </c>
      <c r="G82" s="726"/>
      <c r="H82" s="726" t="s">
        <v>54897</v>
      </c>
      <c r="I82" s="726"/>
      <c r="L82" s="523" t="str">
        <f ca="1">IF(AND(ISNUMBER(F83),M83="Sim"),"F","")</f>
        <v>F</v>
      </c>
    </row>
    <row r="83" spans="1:13" x14ac:dyDescent="0.2">
      <c r="A83" s="548" t="str">
        <f>CONCATENAR</f>
        <v>COTAÇÃO SERV05</v>
      </c>
      <c r="B83" s="546" t="s">
        <v>54898</v>
      </c>
      <c r="C83" s="551" t="s">
        <v>54942</v>
      </c>
      <c r="D83" s="550" t="s">
        <v>54978</v>
      </c>
      <c r="E83" s="551" t="s">
        <v>29847</v>
      </c>
      <c r="F83" s="714">
        <f ca="1">CHOOSE($K$3,MEDIAN(OFFSET(F84,1,0,ROW(C90)-ROW(C84)-1)),AVERAGE(OFFSET(F84,1,0,ROW(C90)-ROW(C84)-1)))*IF(H83="",1,VLOOKUP(H83,INDICES,8))</f>
        <v>40184.54</v>
      </c>
      <c r="G83" s="714"/>
      <c r="H83" s="715" t="s">
        <v>12</v>
      </c>
      <c r="I83" s="715"/>
      <c r="J83" s="523">
        <f>COUNTA($A$1:$A83)-1</f>
        <v>5</v>
      </c>
      <c r="K83" s="523">
        <f>ROW(C90)-ROW(C84)-1</f>
        <v>5</v>
      </c>
      <c r="L83" s="523" t="str">
        <f ca="1">IF(AND(ISNUMBER(F83),M83="Sim"),"F","")</f>
        <v>F</v>
      </c>
      <c r="M83" s="552" t="s">
        <v>54899</v>
      </c>
    </row>
    <row r="84" spans="1:13" x14ac:dyDescent="0.2">
      <c r="C84" s="553" t="s">
        <v>54900</v>
      </c>
      <c r="D84" s="716" t="s">
        <v>54901</v>
      </c>
      <c r="E84" s="717"/>
      <c r="F84" s="718" t="s">
        <v>54889</v>
      </c>
      <c r="G84" s="718"/>
      <c r="H84" s="718" t="s">
        <v>54902</v>
      </c>
      <c r="I84" s="718"/>
      <c r="J84" s="523" t="s">
        <v>18515</v>
      </c>
      <c r="L84" s="523" t="str">
        <f ca="1">IF(AND(ISNUMBER(F83),M83="Sim"),"F","")</f>
        <v>F</v>
      </c>
    </row>
    <row r="85" spans="1:13" x14ac:dyDescent="0.2">
      <c r="C85" s="554" t="s">
        <v>54926</v>
      </c>
      <c r="D85" s="719" t="str">
        <f ca="1">IF(C85&lt;&gt;"",VLOOKUP(C85,EMPRESAS,3,FALSE),"")</f>
        <v>AUTEM ENGENHARIA LTDA</v>
      </c>
      <c r="E85" s="720"/>
      <c r="F85" s="721">
        <v>40184.54</v>
      </c>
      <c r="G85" s="721"/>
      <c r="H85" s="722" t="s">
        <v>54976</v>
      </c>
      <c r="I85" s="722"/>
      <c r="J85" s="523" t="s">
        <v>18515</v>
      </c>
      <c r="L85" s="523" t="str">
        <f ca="1">IF(AND(ISNUMBER(OFFSET($F$1,MATCH(MAX($J$1:$J85),$J$1:$J85,0)-1,0)),ISNUMBER(F85),INDEX($M$1:$M85,MATCH("ZZZZ",$M$1:$M85))="Sim"),"F","")</f>
        <v>F</v>
      </c>
    </row>
    <row r="86" spans="1:13" x14ac:dyDescent="0.2">
      <c r="C86" s="554"/>
      <c r="D86" s="719" t="str">
        <f>IF(C86&lt;&gt;"",VLOOKUP(C86,EMPRESAS,3,FALSE),"")</f>
        <v/>
      </c>
      <c r="E86" s="720"/>
      <c r="F86" s="721"/>
      <c r="G86" s="721"/>
      <c r="H86" s="722"/>
      <c r="I86" s="722"/>
      <c r="J86" s="523" t="s">
        <v>18515</v>
      </c>
      <c r="L86" s="523" t="str">
        <f ca="1">IF(AND(ISNUMBER(OFFSET($F$1,MATCH(MAX($J$1:$J86),$J$1:$J86,0)-1,0)),ISNUMBER(F86),INDEX($M$1:$M86,MATCH("ZZZZ",$M$1:$M86))="Sim"),"F","")</f>
        <v/>
      </c>
    </row>
    <row r="87" spans="1:13" x14ac:dyDescent="0.2">
      <c r="C87" s="554"/>
      <c r="D87" s="719" t="str">
        <f>IF(C87&lt;&gt;"",VLOOKUP(C87,EMPRESAS,3,FALSE),"")</f>
        <v/>
      </c>
      <c r="E87" s="720"/>
      <c r="F87" s="721"/>
      <c r="G87" s="721"/>
      <c r="H87" s="722"/>
      <c r="I87" s="722"/>
      <c r="J87" s="523" t="s">
        <v>18515</v>
      </c>
      <c r="L87" s="523" t="str">
        <f ca="1">IF(AND(ISNUMBER(OFFSET($F$1,MATCH(MAX($J$1:$J87),$J$1:$J87,0)-1,0)),ISNUMBER(F87),INDEX($M$1:$M87,MATCH("ZZZZ",$M$1:$M87))="Sim"),"F","")</f>
        <v/>
      </c>
    </row>
    <row r="88" spans="1:13" x14ac:dyDescent="0.2">
      <c r="C88" s="554" t="s">
        <v>12</v>
      </c>
      <c r="D88" s="719" t="str">
        <f>IF(C88&lt;&gt;"",VLOOKUP(C88,EMPRESAS,3,FALSE),"")</f>
        <v/>
      </c>
      <c r="E88" s="720"/>
      <c r="F88" s="721"/>
      <c r="G88" s="721"/>
      <c r="H88" s="722" t="s">
        <v>12</v>
      </c>
      <c r="I88" s="722"/>
      <c r="J88" s="523" t="s">
        <v>18515</v>
      </c>
      <c r="L88" s="523" t="str">
        <f ca="1">IF(AND(ISNUMBER(OFFSET($F$1,MATCH(MAX($J$1:$J88),$J$1:$J88,0)-1,0)),ISNUMBER(F88),INDEX($M$1:$M88,MATCH("ZZZZ",$M$1:$M88))="Sim"),"F","")</f>
        <v/>
      </c>
    </row>
    <row r="89" spans="1:13" x14ac:dyDescent="0.2">
      <c r="C89" s="554" t="s">
        <v>12</v>
      </c>
      <c r="D89" s="719" t="str">
        <f>IF(C89&lt;&gt;"",VLOOKUP(C89,EMPRESAS,3,FALSE),"")</f>
        <v/>
      </c>
      <c r="E89" s="720"/>
      <c r="F89" s="721"/>
      <c r="G89" s="721"/>
      <c r="H89" s="722" t="s">
        <v>12</v>
      </c>
      <c r="I89" s="722"/>
      <c r="J89" s="523" t="s">
        <v>18515</v>
      </c>
      <c r="L89" s="523" t="str">
        <f ca="1">IF(AND(ISNUMBER(OFFSET($F$1,MATCH(MAX($J$1:$J89),$J$1:$J89,0)-1,0)),ISNUMBER(F89),INDEX($M$1:$M89,MATCH("ZZZZ",$M$1:$M89))="Sim"),"F","")</f>
        <v/>
      </c>
    </row>
    <row r="90" spans="1:13" x14ac:dyDescent="0.2">
      <c r="C90" s="555" t="s">
        <v>54903</v>
      </c>
      <c r="D90" s="727" t="s">
        <v>12</v>
      </c>
      <c r="E90" s="727"/>
      <c r="F90" s="727"/>
      <c r="G90" s="727"/>
      <c r="H90" s="727"/>
      <c r="I90" s="727"/>
      <c r="L90" s="523" t="str">
        <f ca="1">IF(AND(ISNUMBER(F83),M83="Sim"),"F","")</f>
        <v>F</v>
      </c>
    </row>
    <row r="91" spans="1:13" x14ac:dyDescent="0.2">
      <c r="C91" s="522"/>
      <c r="D91" s="522"/>
      <c r="E91" s="522"/>
      <c r="F91" s="522"/>
      <c r="G91" s="522"/>
      <c r="H91" s="522"/>
      <c r="J91" s="522"/>
      <c r="K91" s="522"/>
      <c r="L91" s="523" t="str">
        <f ca="1">IF(AND(ISNUMBER(F83),M83="Sim"),"F","")</f>
        <v>F</v>
      </c>
    </row>
    <row r="92" spans="1:13" x14ac:dyDescent="0.2">
      <c r="B92" s="546" t="s">
        <v>54896</v>
      </c>
      <c r="C92" s="546" t="s">
        <v>15</v>
      </c>
      <c r="D92" s="547" t="s">
        <v>33</v>
      </c>
      <c r="E92" s="546" t="s">
        <v>317</v>
      </c>
      <c r="F92" s="726" t="str">
        <f>CHOOSE($K$3,"MEDIANA","MÉDIA")&amp;IF(H93="",""," RETROAGIDA")</f>
        <v>MÉDIA</v>
      </c>
      <c r="G92" s="726"/>
      <c r="H92" s="726" t="s">
        <v>54897</v>
      </c>
      <c r="I92" s="726"/>
      <c r="L92" s="523" t="str">
        <f ca="1">IF(AND(ISNUMBER(F93),M93="Sim"),"F","")</f>
        <v>F</v>
      </c>
    </row>
    <row r="93" spans="1:13" x14ac:dyDescent="0.2">
      <c r="A93" s="548" t="str">
        <f>CONCATENAR</f>
        <v xml:space="preserve">COTAÇÃO </v>
      </c>
      <c r="B93" s="546" t="s">
        <v>54898</v>
      </c>
      <c r="C93" s="551" t="s">
        <v>12</v>
      </c>
      <c r="D93" s="550" t="s">
        <v>54397</v>
      </c>
      <c r="E93" s="551" t="s">
        <v>12</v>
      </c>
      <c r="F93" s="714">
        <f ca="1">CHOOSE($K$3,MEDIAN(OFFSET(F94,1,0,ROW(C100)-ROW(C94)-1)),AVERAGE(OFFSET(F94,1,0,ROW(C100)-ROW(C94)-1)))*IF(H93="",1,VLOOKUP(H93,INDICES,8))</f>
        <v>539.76</v>
      </c>
      <c r="G93" s="714"/>
      <c r="H93" s="715" t="s">
        <v>12</v>
      </c>
      <c r="I93" s="715"/>
      <c r="J93" s="523">
        <f>COUNTA($A$1:$A93)-1</f>
        <v>6</v>
      </c>
      <c r="K93" s="523">
        <f>ROW(C100)-ROW(C94)-1</f>
        <v>5</v>
      </c>
      <c r="L93" s="523" t="str">
        <f ca="1">IF(AND(ISNUMBER(F93),M93="Sim"),"F","")</f>
        <v>F</v>
      </c>
      <c r="M93" s="552" t="s">
        <v>54899</v>
      </c>
    </row>
    <row r="94" spans="1:13" x14ac:dyDescent="0.2">
      <c r="C94" s="553" t="s">
        <v>54900</v>
      </c>
      <c r="D94" s="716" t="s">
        <v>54901</v>
      </c>
      <c r="E94" s="717"/>
      <c r="F94" s="718" t="s">
        <v>54889</v>
      </c>
      <c r="G94" s="718"/>
      <c r="H94" s="718" t="s">
        <v>54902</v>
      </c>
      <c r="I94" s="718"/>
      <c r="J94" s="523" t="s">
        <v>18515</v>
      </c>
      <c r="L94" s="523" t="str">
        <f ca="1">IF(AND(ISNUMBER(F93),M93="Sim"),"F","")</f>
        <v>F</v>
      </c>
    </row>
    <row r="95" spans="1:13" x14ac:dyDescent="0.2">
      <c r="C95" s="554" t="s">
        <v>54926</v>
      </c>
      <c r="D95" s="719" t="str">
        <f ca="1">IF(C95&lt;&gt;"",VLOOKUP(C95,EMPRESAS,3,FALSE),"")</f>
        <v>AUTEM ENGENHARIA LTDA</v>
      </c>
      <c r="E95" s="720"/>
      <c r="F95" s="721">
        <v>539.76</v>
      </c>
      <c r="G95" s="721"/>
      <c r="H95" s="722" t="s">
        <v>54976</v>
      </c>
      <c r="I95" s="722"/>
      <c r="J95" s="523" t="s">
        <v>18515</v>
      </c>
      <c r="L95" s="523" t="str">
        <f ca="1">IF(AND(ISNUMBER(OFFSET($F$1,MATCH(MAX($J$1:$J95),$J$1:$J95,0)-1,0)),ISNUMBER(F95),INDEX($M$1:$M95,MATCH("ZZZZ",$M$1:$M95))="Sim"),"F","")</f>
        <v>F</v>
      </c>
    </row>
    <row r="96" spans="1:13" x14ac:dyDescent="0.2">
      <c r="C96" s="554"/>
      <c r="D96" s="719" t="str">
        <f>IF(C96&lt;&gt;"",VLOOKUP(C96,EMPRESAS,3,FALSE),"")</f>
        <v/>
      </c>
      <c r="E96" s="720"/>
      <c r="F96" s="721"/>
      <c r="G96" s="721"/>
      <c r="H96" s="722"/>
      <c r="I96" s="722"/>
      <c r="J96" s="523" t="s">
        <v>18515</v>
      </c>
      <c r="L96" s="523" t="str">
        <f ca="1">IF(AND(ISNUMBER(OFFSET($F$1,MATCH(MAX($J$1:$J96),$J$1:$J96,0)-1,0)),ISNUMBER(F96),INDEX($M$1:$M96,MATCH("ZZZZ",$M$1:$M96))="Sim"),"F","")</f>
        <v/>
      </c>
    </row>
    <row r="97" spans="1:12" x14ac:dyDescent="0.2">
      <c r="C97" s="554"/>
      <c r="D97" s="719" t="str">
        <f>IF(C97&lt;&gt;"",VLOOKUP(C97,EMPRESAS,3,FALSE),"")</f>
        <v/>
      </c>
      <c r="E97" s="720"/>
      <c r="F97" s="721"/>
      <c r="G97" s="721"/>
      <c r="H97" s="722"/>
      <c r="I97" s="722"/>
      <c r="J97" s="523" t="s">
        <v>18515</v>
      </c>
      <c r="L97" s="523" t="str">
        <f ca="1">IF(AND(ISNUMBER(OFFSET($F$1,MATCH(MAX($J$1:$J97),$J$1:$J97,0)-1,0)),ISNUMBER(F97),INDEX($M$1:$M97,MATCH("ZZZZ",$M$1:$M97))="Sim"),"F","")</f>
        <v/>
      </c>
    </row>
    <row r="98" spans="1:12" x14ac:dyDescent="0.2">
      <c r="C98" s="554" t="s">
        <v>12</v>
      </c>
      <c r="D98" s="719" t="str">
        <f>IF(C98&lt;&gt;"",VLOOKUP(C98,EMPRESAS,3,FALSE),"")</f>
        <v/>
      </c>
      <c r="E98" s="720"/>
      <c r="F98" s="721"/>
      <c r="G98" s="721"/>
      <c r="H98" s="722" t="s">
        <v>12</v>
      </c>
      <c r="I98" s="722"/>
      <c r="J98" s="523" t="s">
        <v>18515</v>
      </c>
      <c r="L98" s="523" t="str">
        <f ca="1">IF(AND(ISNUMBER(OFFSET($F$1,MATCH(MAX($J$1:$J98),$J$1:$J98,0)-1,0)),ISNUMBER(F98),INDEX($M$1:$M98,MATCH("ZZZZ",$M$1:$M98))="Sim"),"F","")</f>
        <v/>
      </c>
    </row>
    <row r="99" spans="1:12" x14ac:dyDescent="0.2">
      <c r="C99" s="554" t="s">
        <v>12</v>
      </c>
      <c r="D99" s="719" t="str">
        <f>IF(C99&lt;&gt;"",VLOOKUP(C99,EMPRESAS,3,FALSE),"")</f>
        <v/>
      </c>
      <c r="E99" s="720"/>
      <c r="F99" s="721"/>
      <c r="G99" s="721"/>
      <c r="H99" s="722" t="s">
        <v>12</v>
      </c>
      <c r="I99" s="722"/>
      <c r="J99" s="523" t="s">
        <v>18515</v>
      </c>
      <c r="L99" s="523" t="str">
        <f ca="1">IF(AND(ISNUMBER(OFFSET($F$1,MATCH(MAX($J$1:$J99),$J$1:$J99,0)-1,0)),ISNUMBER(F99),INDEX($M$1:$M99,MATCH("ZZZZ",$M$1:$M99))="Sim"),"F","")</f>
        <v/>
      </c>
    </row>
    <row r="100" spans="1:12" x14ac:dyDescent="0.2">
      <c r="C100" s="555" t="s">
        <v>54903</v>
      </c>
      <c r="D100" s="727" t="s">
        <v>12</v>
      </c>
      <c r="E100" s="727"/>
      <c r="F100" s="727"/>
      <c r="G100" s="727"/>
      <c r="H100" s="727"/>
      <c r="I100" s="727"/>
      <c r="L100" s="523" t="str">
        <f ca="1">IF(AND(ISNUMBER(F93),M93="Sim"),"F","")</f>
        <v>F</v>
      </c>
    </row>
    <row r="101" spans="1:12" x14ac:dyDescent="0.2">
      <c r="C101" s="522"/>
      <c r="D101" s="522"/>
      <c r="E101" s="522"/>
      <c r="F101" s="522"/>
      <c r="G101" s="522"/>
      <c r="H101" s="522"/>
      <c r="J101" s="522"/>
      <c r="K101" s="522"/>
      <c r="L101" s="523" t="str">
        <f ca="1">IF(AND(ISNUMBER(F93),M93="Sim"),"F","")</f>
        <v>F</v>
      </c>
    </row>
    <row r="102" spans="1:12" ht="27" customHeight="1" x14ac:dyDescent="0.2">
      <c r="A102" s="560" t="s">
        <v>54943</v>
      </c>
      <c r="B102" s="729">
        <v>45362</v>
      </c>
      <c r="C102" s="730"/>
      <c r="D102" s="522"/>
      <c r="E102" s="561"/>
      <c r="F102" s="561"/>
      <c r="G102" s="561"/>
      <c r="H102" s="561"/>
      <c r="I102" s="561"/>
      <c r="L102" s="523" t="s">
        <v>54762</v>
      </c>
    </row>
    <row r="103" spans="1:12" x14ac:dyDescent="0.2">
      <c r="B103" s="523" t="s">
        <v>54797</v>
      </c>
      <c r="C103" s="522"/>
      <c r="D103" s="522"/>
      <c r="E103" s="731" t="s">
        <v>54944</v>
      </c>
      <c r="F103" s="731"/>
      <c r="G103" s="732" t="s">
        <v>14597</v>
      </c>
      <c r="H103" s="732"/>
      <c r="I103" s="732"/>
      <c r="L103" s="523" t="s">
        <v>54762</v>
      </c>
    </row>
    <row r="104" spans="1:12" x14ac:dyDescent="0.2">
      <c r="C104" s="522"/>
      <c r="D104" s="522"/>
      <c r="E104" s="522"/>
      <c r="F104" s="522"/>
      <c r="G104" s="522"/>
      <c r="H104" s="522"/>
    </row>
    <row r="105" spans="1:12" x14ac:dyDescent="0.2">
      <c r="C105" s="522"/>
      <c r="D105" s="522"/>
      <c r="E105" s="522"/>
      <c r="F105" s="522"/>
      <c r="G105" s="522"/>
      <c r="H105" s="522"/>
    </row>
    <row r="106" spans="1:12" x14ac:dyDescent="0.2">
      <c r="C106" s="522"/>
      <c r="D106" s="522"/>
      <c r="E106" s="522"/>
      <c r="F106" s="522"/>
      <c r="G106" s="522"/>
      <c r="H106" s="522"/>
    </row>
    <row r="107" spans="1:12" x14ac:dyDescent="0.2">
      <c r="C107" s="522"/>
      <c r="D107" s="522"/>
      <c r="E107" s="522"/>
      <c r="F107" s="522"/>
      <c r="G107" s="522"/>
      <c r="H107" s="522"/>
    </row>
    <row r="108" spans="1:12" x14ac:dyDescent="0.2">
      <c r="C108" s="522"/>
      <c r="D108" s="522"/>
      <c r="E108" s="522"/>
      <c r="F108" s="522"/>
      <c r="G108" s="522"/>
      <c r="H108" s="522"/>
    </row>
    <row r="109" spans="1:12" x14ac:dyDescent="0.2">
      <c r="C109" s="522"/>
      <c r="D109" s="522"/>
      <c r="E109" s="522"/>
      <c r="F109" s="522"/>
      <c r="G109" s="522"/>
      <c r="H109" s="522"/>
    </row>
    <row r="110" spans="1:12" x14ac:dyDescent="0.2">
      <c r="C110" s="522"/>
      <c r="D110" s="522"/>
      <c r="E110" s="522"/>
      <c r="F110" s="522"/>
      <c r="G110" s="522"/>
      <c r="H110" s="522"/>
    </row>
    <row r="111" spans="1:12" x14ac:dyDescent="0.2">
      <c r="C111" s="522"/>
      <c r="D111" s="522"/>
      <c r="E111" s="522"/>
      <c r="F111" s="522"/>
      <c r="G111" s="522"/>
      <c r="H111" s="522"/>
    </row>
    <row r="112" spans="1:12" x14ac:dyDescent="0.2">
      <c r="C112" s="522"/>
      <c r="D112" s="522"/>
      <c r="E112" s="522"/>
      <c r="F112" s="522"/>
      <c r="G112" s="522"/>
      <c r="H112" s="522"/>
    </row>
    <row r="113" spans="3:8" x14ac:dyDescent="0.2">
      <c r="C113" s="522"/>
      <c r="D113" s="522"/>
      <c r="E113" s="522"/>
      <c r="F113" s="522"/>
      <c r="G113" s="522"/>
      <c r="H113" s="522"/>
    </row>
    <row r="114" spans="3:8" x14ac:dyDescent="0.2">
      <c r="C114" s="522"/>
      <c r="D114" s="522"/>
      <c r="E114" s="522"/>
      <c r="F114" s="522"/>
      <c r="G114" s="522"/>
      <c r="H114" s="522"/>
    </row>
    <row r="115" spans="3:8" x14ac:dyDescent="0.2">
      <c r="C115" s="522"/>
      <c r="D115" s="522"/>
      <c r="E115" s="522"/>
      <c r="F115" s="522"/>
      <c r="G115" s="522"/>
      <c r="H115" s="522"/>
    </row>
    <row r="116" spans="3:8" x14ac:dyDescent="0.2">
      <c r="C116" s="522"/>
      <c r="D116" s="522"/>
      <c r="E116" s="522"/>
      <c r="F116" s="522"/>
      <c r="G116" s="522"/>
      <c r="H116" s="522"/>
    </row>
    <row r="117" spans="3:8" x14ac:dyDescent="0.2">
      <c r="C117" s="522"/>
      <c r="D117" s="522"/>
      <c r="E117" s="522"/>
      <c r="F117" s="522"/>
      <c r="G117" s="522"/>
      <c r="H117" s="522"/>
    </row>
    <row r="118" spans="3:8" x14ac:dyDescent="0.2">
      <c r="C118" s="522"/>
      <c r="D118" s="522"/>
      <c r="E118" s="522"/>
      <c r="F118" s="522"/>
      <c r="G118" s="522"/>
      <c r="H118" s="522"/>
    </row>
    <row r="119" spans="3:8" x14ac:dyDescent="0.2">
      <c r="C119" s="522"/>
      <c r="D119" s="522"/>
      <c r="E119" s="522"/>
      <c r="F119" s="522"/>
      <c r="G119" s="522"/>
      <c r="H119" s="522"/>
    </row>
    <row r="120" spans="3:8" x14ac:dyDescent="0.2">
      <c r="C120" s="522"/>
      <c r="D120" s="522"/>
      <c r="E120" s="522"/>
      <c r="F120" s="522"/>
      <c r="G120" s="522"/>
      <c r="H120" s="522"/>
    </row>
    <row r="121" spans="3:8" x14ac:dyDescent="0.2">
      <c r="C121" s="522"/>
      <c r="D121" s="522"/>
      <c r="E121" s="522"/>
      <c r="F121" s="522"/>
      <c r="G121" s="522"/>
      <c r="H121" s="522"/>
    </row>
    <row r="122" spans="3:8" x14ac:dyDescent="0.2">
      <c r="C122" s="522"/>
      <c r="D122" s="522"/>
      <c r="E122" s="522"/>
      <c r="F122" s="522"/>
      <c r="G122" s="522"/>
      <c r="H122" s="522"/>
    </row>
    <row r="123" spans="3:8" x14ac:dyDescent="0.2">
      <c r="C123" s="522"/>
      <c r="D123" s="522"/>
      <c r="E123" s="522"/>
      <c r="F123" s="522"/>
      <c r="G123" s="522"/>
      <c r="H123" s="522"/>
    </row>
    <row r="124" spans="3:8" x14ac:dyDescent="0.2">
      <c r="C124" s="522"/>
      <c r="D124" s="522"/>
      <c r="E124" s="522"/>
      <c r="F124" s="522"/>
      <c r="G124" s="522"/>
      <c r="H124" s="522"/>
    </row>
    <row r="125" spans="3:8" x14ac:dyDescent="0.2">
      <c r="C125" s="522"/>
      <c r="D125" s="522"/>
      <c r="E125" s="522"/>
      <c r="F125" s="522"/>
      <c r="G125" s="522"/>
      <c r="H125" s="522"/>
    </row>
    <row r="126" spans="3:8" x14ac:dyDescent="0.2">
      <c r="C126" s="522"/>
      <c r="D126" s="522"/>
      <c r="E126" s="522"/>
      <c r="F126" s="522"/>
      <c r="G126" s="522"/>
      <c r="H126" s="522"/>
    </row>
    <row r="127" spans="3:8" x14ac:dyDescent="0.2">
      <c r="C127" s="522"/>
      <c r="D127" s="522"/>
      <c r="E127" s="522"/>
      <c r="F127" s="522"/>
      <c r="G127" s="522"/>
      <c r="H127" s="522"/>
    </row>
    <row r="128" spans="3:8" x14ac:dyDescent="0.2">
      <c r="C128" s="522"/>
      <c r="D128" s="522"/>
      <c r="E128" s="522"/>
      <c r="F128" s="522"/>
      <c r="G128" s="522"/>
      <c r="H128" s="522"/>
    </row>
    <row r="129" spans="3:8" x14ac:dyDescent="0.2">
      <c r="C129" s="522"/>
      <c r="D129" s="522"/>
      <c r="E129" s="522"/>
      <c r="F129" s="522"/>
      <c r="G129" s="522"/>
      <c r="H129" s="522"/>
    </row>
    <row r="130" spans="3:8" x14ac:dyDescent="0.2">
      <c r="C130" s="522"/>
      <c r="D130" s="522"/>
      <c r="E130" s="522"/>
      <c r="F130" s="522"/>
      <c r="G130" s="522"/>
      <c r="H130" s="522"/>
    </row>
    <row r="131" spans="3:8" x14ac:dyDescent="0.2">
      <c r="C131" s="522"/>
      <c r="D131" s="522"/>
      <c r="E131" s="522"/>
      <c r="F131" s="522"/>
      <c r="G131" s="522"/>
      <c r="H131" s="522"/>
    </row>
    <row r="132" spans="3:8" x14ac:dyDescent="0.2">
      <c r="C132" s="522"/>
      <c r="D132" s="522"/>
      <c r="E132" s="522"/>
      <c r="F132" s="522"/>
      <c r="G132" s="522"/>
      <c r="H132" s="522"/>
    </row>
    <row r="133" spans="3:8" x14ac:dyDescent="0.2">
      <c r="C133" s="522"/>
      <c r="D133" s="522"/>
      <c r="E133" s="522"/>
      <c r="F133" s="522"/>
      <c r="G133" s="522"/>
      <c r="H133" s="522"/>
    </row>
    <row r="134" spans="3:8" x14ac:dyDescent="0.2">
      <c r="C134" s="522"/>
      <c r="D134" s="522"/>
      <c r="E134" s="522"/>
      <c r="F134" s="522"/>
      <c r="G134" s="522"/>
      <c r="H134" s="522"/>
    </row>
    <row r="135" spans="3:8" x14ac:dyDescent="0.2">
      <c r="C135" s="522"/>
      <c r="D135" s="522"/>
      <c r="E135" s="522"/>
      <c r="F135" s="522"/>
      <c r="G135" s="522"/>
      <c r="H135" s="522"/>
    </row>
    <row r="136" spans="3:8" x14ac:dyDescent="0.2">
      <c r="C136" s="522"/>
      <c r="D136" s="522"/>
      <c r="E136" s="522"/>
      <c r="F136" s="522"/>
      <c r="G136" s="522"/>
      <c r="H136" s="522"/>
    </row>
    <row r="137" spans="3:8" x14ac:dyDescent="0.2">
      <c r="C137" s="522"/>
      <c r="D137" s="522"/>
      <c r="E137" s="522"/>
      <c r="F137" s="522"/>
      <c r="G137" s="522"/>
      <c r="H137" s="522"/>
    </row>
    <row r="138" spans="3:8" x14ac:dyDescent="0.2">
      <c r="C138" s="522"/>
      <c r="D138" s="522"/>
      <c r="E138" s="522"/>
      <c r="F138" s="522"/>
      <c r="G138" s="522"/>
      <c r="H138" s="522"/>
    </row>
    <row r="139" spans="3:8" x14ac:dyDescent="0.2">
      <c r="C139" s="522"/>
      <c r="D139" s="522"/>
      <c r="E139" s="522"/>
      <c r="F139" s="522"/>
      <c r="G139" s="522"/>
      <c r="H139" s="522"/>
    </row>
    <row r="140" spans="3:8" x14ac:dyDescent="0.2">
      <c r="C140" s="522"/>
      <c r="D140" s="522"/>
      <c r="E140" s="522"/>
      <c r="F140" s="522"/>
      <c r="G140" s="522"/>
      <c r="H140" s="522"/>
    </row>
    <row r="141" spans="3:8" x14ac:dyDescent="0.2">
      <c r="C141" s="522"/>
      <c r="D141" s="522"/>
      <c r="E141" s="522"/>
      <c r="F141" s="522"/>
      <c r="G141" s="522"/>
      <c r="H141" s="522"/>
    </row>
    <row r="142" spans="3:8" x14ac:dyDescent="0.2">
      <c r="C142" s="522"/>
      <c r="D142" s="522"/>
      <c r="E142" s="522"/>
      <c r="F142" s="522"/>
      <c r="G142" s="522"/>
      <c r="H142" s="522"/>
    </row>
    <row r="143" spans="3:8" x14ac:dyDescent="0.2">
      <c r="C143" s="522"/>
      <c r="D143" s="522"/>
      <c r="E143" s="522"/>
      <c r="F143" s="522"/>
      <c r="G143" s="522"/>
      <c r="H143" s="522"/>
    </row>
    <row r="144" spans="3:8" x14ac:dyDescent="0.2">
      <c r="C144" s="522"/>
      <c r="D144" s="522"/>
      <c r="E144" s="522"/>
      <c r="F144" s="522"/>
      <c r="G144" s="522"/>
      <c r="H144" s="522"/>
    </row>
    <row r="145" spans="3:8" x14ac:dyDescent="0.2">
      <c r="C145" s="522"/>
      <c r="D145" s="522"/>
      <c r="E145" s="522"/>
      <c r="F145" s="522"/>
      <c r="G145" s="522"/>
      <c r="H145" s="522"/>
    </row>
    <row r="146" spans="3:8" x14ac:dyDescent="0.2">
      <c r="C146" s="522"/>
      <c r="D146" s="522"/>
      <c r="E146" s="522"/>
      <c r="F146" s="522"/>
      <c r="G146" s="522"/>
      <c r="H146" s="522"/>
    </row>
    <row r="147" spans="3:8" x14ac:dyDescent="0.2">
      <c r="C147" s="522"/>
      <c r="D147" s="522"/>
      <c r="E147" s="522"/>
      <c r="F147" s="522"/>
      <c r="G147" s="522"/>
      <c r="H147" s="522"/>
    </row>
    <row r="148" spans="3:8" x14ac:dyDescent="0.2">
      <c r="C148" s="522"/>
      <c r="D148" s="522"/>
      <c r="E148" s="522"/>
      <c r="F148" s="522"/>
      <c r="G148" s="522"/>
      <c r="H148" s="522"/>
    </row>
    <row r="149" spans="3:8" x14ac:dyDescent="0.2">
      <c r="C149" s="522"/>
      <c r="D149" s="522"/>
      <c r="E149" s="522"/>
      <c r="F149" s="522"/>
      <c r="G149" s="522"/>
      <c r="H149" s="522"/>
    </row>
    <row r="150" spans="3:8" x14ac:dyDescent="0.2">
      <c r="C150" s="522"/>
      <c r="D150" s="522"/>
      <c r="E150" s="522"/>
      <c r="F150" s="522"/>
      <c r="G150" s="522"/>
      <c r="H150" s="522"/>
    </row>
    <row r="151" spans="3:8" x14ac:dyDescent="0.2">
      <c r="C151" s="522"/>
      <c r="D151" s="522"/>
      <c r="E151" s="522"/>
      <c r="F151" s="522"/>
      <c r="G151" s="522"/>
      <c r="H151" s="522"/>
    </row>
    <row r="152" spans="3:8" x14ac:dyDescent="0.2">
      <c r="C152" s="522"/>
      <c r="D152" s="522"/>
      <c r="E152" s="522"/>
      <c r="F152" s="522"/>
      <c r="G152" s="522"/>
      <c r="H152" s="522"/>
    </row>
    <row r="153" spans="3:8" x14ac:dyDescent="0.2">
      <c r="C153" s="522"/>
      <c r="D153" s="522"/>
      <c r="E153" s="522"/>
      <c r="F153" s="522"/>
      <c r="G153" s="522"/>
      <c r="H153" s="522"/>
    </row>
    <row r="154" spans="3:8" x14ac:dyDescent="0.2">
      <c r="C154" s="522"/>
      <c r="D154" s="522"/>
      <c r="E154" s="522"/>
      <c r="F154" s="522"/>
      <c r="G154" s="522"/>
      <c r="H154" s="522"/>
    </row>
    <row r="155" spans="3:8" x14ac:dyDescent="0.2">
      <c r="C155" s="522"/>
      <c r="D155" s="522"/>
      <c r="E155" s="522"/>
      <c r="F155" s="522"/>
      <c r="G155" s="522"/>
      <c r="H155" s="522"/>
    </row>
    <row r="156" spans="3:8" x14ac:dyDescent="0.2">
      <c r="C156" s="522"/>
      <c r="D156" s="522"/>
      <c r="E156" s="522"/>
      <c r="F156" s="522"/>
      <c r="G156" s="522"/>
      <c r="H156" s="522"/>
    </row>
    <row r="157" spans="3:8" x14ac:dyDescent="0.2">
      <c r="C157" s="522"/>
      <c r="D157" s="522"/>
      <c r="E157" s="522"/>
      <c r="F157" s="522"/>
      <c r="G157" s="522"/>
      <c r="H157" s="522"/>
    </row>
    <row r="158" spans="3:8" x14ac:dyDescent="0.2">
      <c r="C158" s="522"/>
      <c r="D158" s="522"/>
      <c r="E158" s="522"/>
      <c r="F158" s="522"/>
      <c r="G158" s="522"/>
      <c r="H158" s="522"/>
    </row>
    <row r="159" spans="3:8" x14ac:dyDescent="0.2">
      <c r="C159" s="522"/>
      <c r="D159" s="522"/>
      <c r="E159" s="522"/>
      <c r="F159" s="522"/>
      <c r="G159" s="522"/>
      <c r="H159" s="522"/>
    </row>
    <row r="160" spans="3:8" x14ac:dyDescent="0.2">
      <c r="C160" s="522"/>
      <c r="D160" s="522"/>
      <c r="E160" s="522"/>
      <c r="F160" s="522"/>
      <c r="G160" s="522"/>
      <c r="H160" s="522"/>
    </row>
    <row r="161" spans="3:8" x14ac:dyDescent="0.2">
      <c r="C161" s="522"/>
      <c r="D161" s="522"/>
      <c r="E161" s="522"/>
      <c r="F161" s="522"/>
      <c r="G161" s="522"/>
      <c r="H161" s="522"/>
    </row>
    <row r="162" spans="3:8" x14ac:dyDescent="0.2">
      <c r="C162" s="522"/>
      <c r="D162" s="522"/>
      <c r="E162" s="522"/>
      <c r="F162" s="522"/>
      <c r="G162" s="522"/>
      <c r="H162" s="522"/>
    </row>
    <row r="163" spans="3:8" x14ac:dyDescent="0.2">
      <c r="C163" s="522"/>
      <c r="D163" s="522"/>
      <c r="E163" s="522"/>
      <c r="F163" s="522"/>
      <c r="G163" s="522"/>
      <c r="H163" s="522"/>
    </row>
    <row r="164" spans="3:8" x14ac:dyDescent="0.2">
      <c r="C164" s="522"/>
      <c r="D164" s="522"/>
      <c r="E164" s="522"/>
      <c r="F164" s="522"/>
      <c r="G164" s="522"/>
      <c r="H164" s="522"/>
    </row>
    <row r="165" spans="3:8" x14ac:dyDescent="0.2">
      <c r="C165" s="522"/>
      <c r="D165" s="522"/>
      <c r="E165" s="522"/>
      <c r="F165" s="522"/>
      <c r="G165" s="522"/>
      <c r="H165" s="522"/>
    </row>
    <row r="166" spans="3:8" x14ac:dyDescent="0.2">
      <c r="C166" s="522"/>
      <c r="D166" s="522"/>
      <c r="E166" s="522"/>
      <c r="F166" s="522"/>
      <c r="G166" s="522"/>
      <c r="H166" s="522"/>
    </row>
    <row r="167" spans="3:8" x14ac:dyDescent="0.2">
      <c r="C167" s="522"/>
      <c r="D167" s="522"/>
      <c r="E167" s="522"/>
      <c r="F167" s="522"/>
      <c r="G167" s="522"/>
      <c r="H167" s="522"/>
    </row>
    <row r="168" spans="3:8" x14ac:dyDescent="0.2">
      <c r="C168" s="522"/>
      <c r="D168" s="522"/>
      <c r="E168" s="522"/>
      <c r="F168" s="522"/>
      <c r="G168" s="522"/>
      <c r="H168" s="522"/>
    </row>
    <row r="169" spans="3:8" x14ac:dyDescent="0.2">
      <c r="C169" s="522"/>
      <c r="D169" s="522"/>
      <c r="E169" s="522"/>
      <c r="F169" s="522"/>
      <c r="G169" s="522"/>
      <c r="H169" s="522"/>
    </row>
    <row r="170" spans="3:8" x14ac:dyDescent="0.2">
      <c r="C170" s="522"/>
      <c r="D170" s="522"/>
      <c r="E170" s="522"/>
      <c r="F170" s="522"/>
      <c r="G170" s="522"/>
      <c r="H170" s="522"/>
    </row>
    <row r="171" spans="3:8" x14ac:dyDescent="0.2">
      <c r="C171" s="522"/>
      <c r="D171" s="522"/>
      <c r="E171" s="522"/>
      <c r="F171" s="522"/>
      <c r="G171" s="522"/>
      <c r="H171" s="522"/>
    </row>
    <row r="172" spans="3:8" x14ac:dyDescent="0.2">
      <c r="C172" s="522"/>
      <c r="D172" s="522"/>
      <c r="E172" s="522"/>
      <c r="F172" s="522"/>
      <c r="G172" s="522"/>
      <c r="H172" s="522"/>
    </row>
    <row r="173" spans="3:8" x14ac:dyDescent="0.2">
      <c r="C173" s="522"/>
      <c r="D173" s="522"/>
      <c r="E173" s="522"/>
      <c r="F173" s="522"/>
      <c r="G173" s="522"/>
      <c r="H173" s="522"/>
    </row>
    <row r="174" spans="3:8" x14ac:dyDescent="0.2">
      <c r="C174" s="522"/>
      <c r="D174" s="522"/>
      <c r="E174" s="522"/>
      <c r="F174" s="522"/>
      <c r="G174" s="522"/>
      <c r="H174" s="522"/>
    </row>
    <row r="175" spans="3:8" x14ac:dyDescent="0.2">
      <c r="C175" s="522"/>
      <c r="D175" s="522"/>
      <c r="E175" s="522"/>
      <c r="F175" s="522"/>
      <c r="G175" s="522"/>
      <c r="H175" s="522"/>
    </row>
    <row r="176" spans="3:8" x14ac:dyDescent="0.2">
      <c r="C176" s="522"/>
      <c r="D176" s="522"/>
      <c r="E176" s="522"/>
      <c r="F176" s="522"/>
      <c r="G176" s="522"/>
      <c r="H176" s="522"/>
    </row>
    <row r="177" spans="3:8" x14ac:dyDescent="0.2">
      <c r="C177" s="522"/>
      <c r="D177" s="522"/>
      <c r="E177" s="522"/>
      <c r="F177" s="522"/>
      <c r="G177" s="522"/>
      <c r="H177" s="522"/>
    </row>
    <row r="178" spans="3:8" x14ac:dyDescent="0.2">
      <c r="C178" s="522"/>
      <c r="D178" s="522"/>
      <c r="E178" s="522"/>
      <c r="F178" s="522"/>
      <c r="G178" s="522"/>
      <c r="H178" s="522"/>
    </row>
    <row r="179" spans="3:8" x14ac:dyDescent="0.2">
      <c r="C179" s="522"/>
      <c r="D179" s="522"/>
      <c r="E179" s="522"/>
      <c r="F179" s="522"/>
      <c r="G179" s="522"/>
      <c r="H179" s="522"/>
    </row>
    <row r="180" spans="3:8" x14ac:dyDescent="0.2">
      <c r="C180" s="522"/>
      <c r="D180" s="522"/>
      <c r="E180" s="522"/>
      <c r="F180" s="522"/>
      <c r="G180" s="522"/>
      <c r="H180" s="522"/>
    </row>
    <row r="181" spans="3:8" x14ac:dyDescent="0.2">
      <c r="C181" s="522"/>
      <c r="D181" s="522"/>
      <c r="E181" s="522"/>
      <c r="F181" s="522"/>
      <c r="G181" s="522"/>
      <c r="H181" s="522"/>
    </row>
    <row r="182" spans="3:8" x14ac:dyDescent="0.2">
      <c r="C182" s="522"/>
      <c r="D182" s="522"/>
      <c r="E182" s="522"/>
      <c r="F182" s="522"/>
      <c r="G182" s="522"/>
      <c r="H182" s="522"/>
    </row>
    <row r="183" spans="3:8" x14ac:dyDescent="0.2">
      <c r="C183" s="522"/>
      <c r="D183" s="522"/>
      <c r="E183" s="522"/>
      <c r="F183" s="522"/>
      <c r="G183" s="522"/>
      <c r="H183" s="522"/>
    </row>
    <row r="184" spans="3:8" x14ac:dyDescent="0.2">
      <c r="C184" s="522"/>
      <c r="D184" s="522"/>
      <c r="E184" s="522"/>
      <c r="F184" s="522"/>
      <c r="G184" s="522"/>
      <c r="H184" s="522"/>
    </row>
    <row r="185" spans="3:8" x14ac:dyDescent="0.2">
      <c r="C185" s="522"/>
      <c r="D185" s="522"/>
      <c r="E185" s="522"/>
      <c r="F185" s="522"/>
      <c r="G185" s="522"/>
      <c r="H185" s="522"/>
    </row>
    <row r="186" spans="3:8" x14ac:dyDescent="0.2">
      <c r="C186" s="522"/>
      <c r="D186" s="522"/>
      <c r="E186" s="522"/>
      <c r="F186" s="522"/>
      <c r="G186" s="522"/>
      <c r="H186" s="522"/>
    </row>
    <row r="187" spans="3:8" x14ac:dyDescent="0.2">
      <c r="C187" s="522"/>
      <c r="D187" s="522"/>
      <c r="E187" s="522"/>
      <c r="F187" s="522"/>
      <c r="G187" s="522"/>
      <c r="H187" s="522"/>
    </row>
    <row r="188" spans="3:8" x14ac:dyDescent="0.2">
      <c r="C188" s="522"/>
      <c r="D188" s="522"/>
      <c r="E188" s="522"/>
      <c r="F188" s="522"/>
      <c r="G188" s="522"/>
      <c r="H188" s="522"/>
    </row>
    <row r="189" spans="3:8" x14ac:dyDescent="0.2">
      <c r="C189" s="522"/>
      <c r="D189" s="522"/>
      <c r="E189" s="522"/>
      <c r="F189" s="522"/>
      <c r="G189" s="522"/>
      <c r="H189" s="522"/>
    </row>
    <row r="190" spans="3:8" x14ac:dyDescent="0.2">
      <c r="C190" s="522"/>
      <c r="D190" s="522"/>
      <c r="E190" s="522"/>
      <c r="F190" s="522"/>
      <c r="G190" s="522"/>
      <c r="H190" s="522"/>
    </row>
    <row r="191" spans="3:8" x14ac:dyDescent="0.2">
      <c r="C191" s="522"/>
      <c r="D191" s="522"/>
      <c r="E191" s="522"/>
      <c r="F191" s="522"/>
      <c r="G191" s="522"/>
      <c r="H191" s="522"/>
    </row>
    <row r="192" spans="3:8" x14ac:dyDescent="0.2">
      <c r="C192" s="522"/>
      <c r="D192" s="522"/>
      <c r="E192" s="522"/>
      <c r="F192" s="522"/>
      <c r="G192" s="522"/>
      <c r="H192" s="522"/>
    </row>
    <row r="193" spans="3:8" x14ac:dyDescent="0.2">
      <c r="C193" s="522"/>
      <c r="D193" s="522"/>
      <c r="E193" s="522"/>
      <c r="F193" s="522"/>
      <c r="G193" s="522"/>
      <c r="H193" s="522"/>
    </row>
    <row r="194" spans="3:8" x14ac:dyDescent="0.2">
      <c r="C194" s="522"/>
      <c r="D194" s="522"/>
      <c r="E194" s="522"/>
      <c r="F194" s="522"/>
      <c r="G194" s="522"/>
      <c r="H194" s="522"/>
    </row>
    <row r="195" spans="3:8" x14ac:dyDescent="0.2">
      <c r="C195" s="522"/>
      <c r="D195" s="522"/>
      <c r="E195" s="522"/>
      <c r="F195" s="522"/>
      <c r="G195" s="522"/>
      <c r="H195" s="522"/>
    </row>
    <row r="196" spans="3:8" x14ac:dyDescent="0.2">
      <c r="C196" s="522"/>
      <c r="D196" s="522"/>
      <c r="E196" s="522"/>
      <c r="F196" s="522"/>
      <c r="G196" s="522"/>
      <c r="H196" s="522"/>
    </row>
    <row r="197" spans="3:8" x14ac:dyDescent="0.2">
      <c r="C197" s="522"/>
      <c r="D197" s="522"/>
      <c r="E197" s="522"/>
      <c r="F197" s="522"/>
      <c r="G197" s="522"/>
      <c r="H197" s="522"/>
    </row>
    <row r="198" spans="3:8" x14ac:dyDescent="0.2">
      <c r="C198" s="522"/>
      <c r="D198" s="522"/>
      <c r="E198" s="522"/>
      <c r="F198" s="522"/>
      <c r="G198" s="522"/>
      <c r="H198" s="522"/>
    </row>
    <row r="199" spans="3:8" x14ac:dyDescent="0.2">
      <c r="C199" s="522"/>
      <c r="D199" s="522"/>
      <c r="E199" s="522"/>
      <c r="F199" s="522"/>
      <c r="G199" s="522"/>
      <c r="H199" s="522"/>
    </row>
    <row r="200" spans="3:8" x14ac:dyDescent="0.2">
      <c r="C200" s="522"/>
      <c r="D200" s="522"/>
      <c r="E200" s="522"/>
      <c r="F200" s="522"/>
      <c r="G200" s="522"/>
      <c r="H200" s="522"/>
    </row>
    <row r="201" spans="3:8" x14ac:dyDescent="0.2">
      <c r="C201" s="522"/>
      <c r="D201" s="522"/>
      <c r="E201" s="522"/>
      <c r="F201" s="522"/>
      <c r="G201" s="522"/>
      <c r="H201" s="522"/>
    </row>
    <row r="202" spans="3:8" x14ac:dyDescent="0.2">
      <c r="C202" s="522"/>
      <c r="D202" s="522"/>
      <c r="E202" s="522"/>
      <c r="F202" s="522"/>
      <c r="G202" s="522"/>
      <c r="H202" s="522"/>
    </row>
    <row r="203" spans="3:8" x14ac:dyDescent="0.2">
      <c r="C203" s="522"/>
      <c r="D203" s="522"/>
      <c r="E203" s="522"/>
      <c r="F203" s="522"/>
      <c r="G203" s="522"/>
      <c r="H203" s="522"/>
    </row>
    <row r="204" spans="3:8" x14ac:dyDescent="0.2">
      <c r="C204" s="522"/>
      <c r="D204" s="522"/>
      <c r="E204" s="522"/>
      <c r="F204" s="522"/>
      <c r="G204" s="522"/>
      <c r="H204" s="522"/>
    </row>
    <row r="205" spans="3:8" x14ac:dyDescent="0.2">
      <c r="C205" s="522"/>
      <c r="D205" s="522"/>
      <c r="E205" s="522"/>
      <c r="F205" s="522"/>
      <c r="G205" s="522"/>
      <c r="H205" s="522"/>
    </row>
    <row r="206" spans="3:8" x14ac:dyDescent="0.2">
      <c r="C206" s="522"/>
      <c r="D206" s="522"/>
      <c r="E206" s="522"/>
      <c r="F206" s="522"/>
      <c r="G206" s="522"/>
      <c r="H206" s="522"/>
    </row>
    <row r="207" spans="3:8" x14ac:dyDescent="0.2">
      <c r="C207" s="522"/>
      <c r="D207" s="522"/>
      <c r="E207" s="522"/>
      <c r="F207" s="522"/>
      <c r="G207" s="522"/>
      <c r="H207" s="522"/>
    </row>
    <row r="208" spans="3:8" x14ac:dyDescent="0.2">
      <c r="C208" s="522"/>
      <c r="D208" s="522"/>
      <c r="E208" s="522"/>
      <c r="F208" s="522"/>
      <c r="G208" s="522"/>
      <c r="H208" s="522"/>
    </row>
    <row r="209" spans="3:8" x14ac:dyDescent="0.2">
      <c r="C209" s="522"/>
      <c r="D209" s="522"/>
      <c r="E209" s="522"/>
      <c r="F209" s="522"/>
      <c r="G209" s="522"/>
      <c r="H209" s="522"/>
    </row>
    <row r="210" spans="3:8" x14ac:dyDescent="0.2">
      <c r="C210" s="522"/>
      <c r="D210" s="522"/>
      <c r="E210" s="522"/>
      <c r="F210" s="522"/>
      <c r="G210" s="522"/>
      <c r="H210" s="522"/>
    </row>
    <row r="211" spans="3:8" x14ac:dyDescent="0.2">
      <c r="C211" s="522"/>
      <c r="D211" s="522"/>
      <c r="E211" s="522"/>
      <c r="F211" s="522"/>
      <c r="G211" s="522"/>
      <c r="H211" s="522"/>
    </row>
    <row r="212" spans="3:8" x14ac:dyDescent="0.2">
      <c r="C212" s="522"/>
      <c r="D212" s="522"/>
      <c r="E212" s="522"/>
      <c r="F212" s="522"/>
      <c r="G212" s="522"/>
      <c r="H212" s="522"/>
    </row>
    <row r="213" spans="3:8" x14ac:dyDescent="0.2">
      <c r="C213" s="522"/>
      <c r="D213" s="522"/>
      <c r="E213" s="522"/>
      <c r="F213" s="522"/>
      <c r="G213" s="522"/>
      <c r="H213" s="522"/>
    </row>
    <row r="214" spans="3:8" x14ac:dyDescent="0.2">
      <c r="C214" s="522"/>
      <c r="D214" s="522"/>
      <c r="E214" s="522"/>
      <c r="F214" s="522"/>
      <c r="G214" s="522"/>
      <c r="H214" s="522"/>
    </row>
    <row r="215" spans="3:8" x14ac:dyDescent="0.2">
      <c r="C215" s="522"/>
      <c r="D215" s="522"/>
      <c r="E215" s="522"/>
      <c r="F215" s="522"/>
      <c r="G215" s="522"/>
      <c r="H215" s="522"/>
    </row>
    <row r="216" spans="3:8" x14ac:dyDescent="0.2">
      <c r="C216" s="522"/>
      <c r="D216" s="522"/>
      <c r="E216" s="522"/>
      <c r="F216" s="522"/>
      <c r="G216" s="522"/>
      <c r="H216" s="522"/>
    </row>
    <row r="217" spans="3:8" x14ac:dyDescent="0.2">
      <c r="C217" s="522"/>
      <c r="D217" s="522"/>
      <c r="E217" s="522"/>
      <c r="F217" s="522"/>
      <c r="G217" s="522"/>
      <c r="H217" s="522"/>
    </row>
    <row r="218" spans="3:8" x14ac:dyDescent="0.2">
      <c r="C218" s="522"/>
      <c r="D218" s="522"/>
      <c r="E218" s="522"/>
      <c r="F218" s="522"/>
      <c r="G218" s="522"/>
      <c r="H218" s="522"/>
    </row>
    <row r="219" spans="3:8" x14ac:dyDescent="0.2">
      <c r="C219" s="522"/>
      <c r="D219" s="522"/>
      <c r="E219" s="522"/>
      <c r="F219" s="522"/>
      <c r="G219" s="522"/>
      <c r="H219" s="522"/>
    </row>
    <row r="220" spans="3:8" x14ac:dyDescent="0.2">
      <c r="C220" s="522"/>
      <c r="D220" s="522"/>
      <c r="E220" s="522"/>
      <c r="F220" s="522"/>
      <c r="G220" s="522"/>
      <c r="H220" s="522"/>
    </row>
    <row r="221" spans="3:8" x14ac:dyDescent="0.2">
      <c r="C221" s="522"/>
      <c r="D221" s="522"/>
      <c r="E221" s="522"/>
      <c r="F221" s="522"/>
      <c r="G221" s="522"/>
      <c r="H221" s="522"/>
    </row>
    <row r="222" spans="3:8" x14ac:dyDescent="0.2">
      <c r="C222" s="522"/>
      <c r="D222" s="522"/>
      <c r="E222" s="522"/>
      <c r="F222" s="522"/>
      <c r="G222" s="522"/>
      <c r="H222" s="522"/>
    </row>
    <row r="223" spans="3:8" x14ac:dyDescent="0.2">
      <c r="C223" s="522"/>
      <c r="D223" s="522"/>
      <c r="E223" s="522"/>
      <c r="F223" s="522"/>
      <c r="G223" s="522"/>
      <c r="H223" s="522"/>
    </row>
    <row r="224" spans="3:8" x14ac:dyDescent="0.2">
      <c r="C224" s="522"/>
      <c r="D224" s="522"/>
      <c r="E224" s="522"/>
      <c r="F224" s="522"/>
      <c r="G224" s="522"/>
      <c r="H224" s="522"/>
    </row>
    <row r="225" spans="3:8" x14ac:dyDescent="0.2">
      <c r="C225" s="522"/>
      <c r="D225" s="522"/>
      <c r="E225" s="522"/>
      <c r="F225" s="522"/>
      <c r="G225" s="522"/>
      <c r="H225" s="522"/>
    </row>
    <row r="226" spans="3:8" x14ac:dyDescent="0.2">
      <c r="C226" s="522"/>
      <c r="D226" s="522"/>
      <c r="E226" s="522"/>
      <c r="F226" s="522"/>
      <c r="G226" s="522"/>
      <c r="H226" s="522"/>
    </row>
    <row r="227" spans="3:8" x14ac:dyDescent="0.2">
      <c r="C227" s="522"/>
      <c r="D227" s="522"/>
      <c r="E227" s="522"/>
      <c r="F227" s="522"/>
      <c r="G227" s="522"/>
      <c r="H227" s="522"/>
    </row>
    <row r="228" spans="3:8" x14ac:dyDescent="0.2">
      <c r="C228" s="522"/>
      <c r="D228" s="522"/>
      <c r="E228" s="522"/>
      <c r="F228" s="522"/>
      <c r="G228" s="522"/>
      <c r="H228" s="522"/>
    </row>
    <row r="229" spans="3:8" x14ac:dyDescent="0.2">
      <c r="C229" s="522"/>
      <c r="D229" s="522"/>
      <c r="E229" s="522"/>
      <c r="F229" s="522"/>
      <c r="G229" s="522"/>
      <c r="H229" s="522"/>
    </row>
    <row r="230" spans="3:8" x14ac:dyDescent="0.2">
      <c r="C230" s="522"/>
      <c r="D230" s="522"/>
      <c r="E230" s="522"/>
      <c r="F230" s="522"/>
      <c r="G230" s="522"/>
      <c r="H230" s="522"/>
    </row>
    <row r="231" spans="3:8" x14ac:dyDescent="0.2">
      <c r="C231" s="522"/>
      <c r="D231" s="522"/>
      <c r="E231" s="522"/>
      <c r="F231" s="522"/>
      <c r="G231" s="522"/>
      <c r="H231" s="522"/>
    </row>
    <row r="232" spans="3:8" x14ac:dyDescent="0.2">
      <c r="C232" s="522"/>
      <c r="D232" s="522"/>
      <c r="E232" s="522"/>
      <c r="F232" s="522"/>
      <c r="G232" s="522"/>
      <c r="H232" s="522"/>
    </row>
    <row r="233" spans="3:8" x14ac:dyDescent="0.2">
      <c r="C233" s="522"/>
      <c r="D233" s="522"/>
      <c r="E233" s="522"/>
      <c r="F233" s="522"/>
      <c r="G233" s="522"/>
      <c r="H233" s="522"/>
    </row>
    <row r="234" spans="3:8" x14ac:dyDescent="0.2">
      <c r="C234" s="522"/>
      <c r="D234" s="522"/>
      <c r="E234" s="522"/>
      <c r="F234" s="522"/>
      <c r="G234" s="522"/>
      <c r="H234" s="522"/>
    </row>
    <row r="235" spans="3:8" x14ac:dyDescent="0.2">
      <c r="C235" s="522"/>
      <c r="D235" s="522"/>
      <c r="E235" s="522"/>
      <c r="F235" s="522"/>
      <c r="G235" s="522"/>
      <c r="H235" s="522"/>
    </row>
    <row r="236" spans="3:8" x14ac:dyDescent="0.2">
      <c r="C236" s="522"/>
      <c r="D236" s="522"/>
      <c r="E236" s="522"/>
      <c r="F236" s="522"/>
      <c r="G236" s="522"/>
      <c r="H236" s="522"/>
    </row>
    <row r="237" spans="3:8" x14ac:dyDescent="0.2">
      <c r="C237" s="522"/>
      <c r="D237" s="522"/>
      <c r="E237" s="522"/>
      <c r="F237" s="522"/>
      <c r="G237" s="522"/>
      <c r="H237" s="522"/>
    </row>
    <row r="238" spans="3:8" x14ac:dyDescent="0.2">
      <c r="C238" s="522"/>
      <c r="D238" s="522"/>
      <c r="E238" s="522"/>
      <c r="F238" s="522"/>
      <c r="G238" s="522"/>
      <c r="H238" s="522"/>
    </row>
    <row r="239" spans="3:8" x14ac:dyDescent="0.2">
      <c r="C239" s="522"/>
      <c r="D239" s="522"/>
      <c r="E239" s="522"/>
      <c r="F239" s="522"/>
      <c r="G239" s="522"/>
      <c r="H239" s="522"/>
    </row>
    <row r="240" spans="3:8" x14ac:dyDescent="0.2">
      <c r="C240" s="522"/>
      <c r="D240" s="522"/>
      <c r="E240" s="522"/>
      <c r="F240" s="522"/>
      <c r="G240" s="522"/>
      <c r="H240" s="522"/>
    </row>
    <row r="241" spans="3:8" x14ac:dyDescent="0.2">
      <c r="C241" s="522"/>
      <c r="D241" s="522"/>
      <c r="E241" s="522"/>
      <c r="F241" s="522"/>
      <c r="G241" s="522"/>
      <c r="H241" s="522"/>
    </row>
    <row r="242" spans="3:8" x14ac:dyDescent="0.2">
      <c r="C242" s="522"/>
      <c r="D242" s="522"/>
      <c r="E242" s="522"/>
      <c r="F242" s="522"/>
      <c r="G242" s="522"/>
      <c r="H242" s="522"/>
    </row>
    <row r="243" spans="3:8" x14ac:dyDescent="0.2">
      <c r="C243" s="522"/>
      <c r="D243" s="522"/>
      <c r="E243" s="522"/>
      <c r="F243" s="522"/>
      <c r="G243" s="522"/>
      <c r="H243" s="522"/>
    </row>
    <row r="244" spans="3:8" x14ac:dyDescent="0.2">
      <c r="C244" s="522"/>
      <c r="D244" s="522"/>
      <c r="E244" s="522"/>
      <c r="F244" s="522"/>
      <c r="G244" s="522"/>
      <c r="H244" s="522"/>
    </row>
    <row r="245" spans="3:8" x14ac:dyDescent="0.2">
      <c r="C245" s="522"/>
      <c r="D245" s="522"/>
      <c r="E245" s="522"/>
      <c r="F245" s="522"/>
      <c r="G245" s="522"/>
      <c r="H245" s="522"/>
    </row>
    <row r="246" spans="3:8" x14ac:dyDescent="0.2">
      <c r="C246" s="522"/>
      <c r="D246" s="522"/>
      <c r="E246" s="522"/>
      <c r="F246" s="522"/>
      <c r="G246" s="522"/>
      <c r="H246" s="522"/>
    </row>
    <row r="247" spans="3:8" x14ac:dyDescent="0.2">
      <c r="C247" s="522"/>
      <c r="D247" s="522"/>
      <c r="E247" s="522"/>
      <c r="F247" s="522"/>
      <c r="G247" s="522"/>
      <c r="H247" s="522"/>
    </row>
    <row r="248" spans="3:8" x14ac:dyDescent="0.2">
      <c r="C248" s="522"/>
      <c r="D248" s="522"/>
      <c r="E248" s="522"/>
      <c r="F248" s="522"/>
      <c r="G248" s="522"/>
      <c r="H248" s="522"/>
    </row>
    <row r="249" spans="3:8" x14ac:dyDescent="0.2">
      <c r="C249" s="522"/>
      <c r="D249" s="522"/>
      <c r="E249" s="522"/>
      <c r="F249" s="522"/>
      <c r="G249" s="522"/>
      <c r="H249" s="522"/>
    </row>
    <row r="250" spans="3:8" x14ac:dyDescent="0.2">
      <c r="C250" s="522"/>
      <c r="D250" s="522"/>
      <c r="E250" s="522"/>
      <c r="F250" s="522"/>
      <c r="G250" s="522"/>
      <c r="H250" s="522"/>
    </row>
    <row r="251" spans="3:8" x14ac:dyDescent="0.2">
      <c r="C251" s="522"/>
      <c r="D251" s="522"/>
      <c r="E251" s="522"/>
      <c r="F251" s="522"/>
      <c r="G251" s="522"/>
      <c r="H251" s="522"/>
    </row>
    <row r="252" spans="3:8" x14ac:dyDescent="0.2">
      <c r="C252" s="522"/>
      <c r="D252" s="522"/>
      <c r="E252" s="522"/>
      <c r="F252" s="522"/>
      <c r="G252" s="522"/>
      <c r="H252" s="522"/>
    </row>
    <row r="253" spans="3:8" x14ac:dyDescent="0.2">
      <c r="C253" s="522"/>
      <c r="D253" s="522"/>
      <c r="E253" s="522"/>
      <c r="F253" s="522"/>
      <c r="G253" s="522"/>
      <c r="H253" s="522"/>
    </row>
    <row r="254" spans="3:8" x14ac:dyDescent="0.2">
      <c r="C254" s="522"/>
      <c r="D254" s="522"/>
      <c r="E254" s="522"/>
      <c r="F254" s="522"/>
      <c r="G254" s="522"/>
      <c r="H254" s="522"/>
    </row>
    <row r="255" spans="3:8" x14ac:dyDescent="0.2">
      <c r="C255" s="522"/>
      <c r="D255" s="522"/>
      <c r="E255" s="522"/>
      <c r="F255" s="522"/>
      <c r="G255" s="522"/>
      <c r="H255" s="522"/>
    </row>
    <row r="256" spans="3:8" x14ac:dyDescent="0.2">
      <c r="C256" s="522"/>
      <c r="D256" s="522"/>
      <c r="E256" s="522"/>
      <c r="F256" s="522"/>
      <c r="G256" s="522"/>
      <c r="H256" s="522"/>
    </row>
    <row r="257" spans="3:8" x14ac:dyDescent="0.2">
      <c r="C257" s="522"/>
      <c r="D257" s="522"/>
      <c r="E257" s="522"/>
      <c r="F257" s="522"/>
      <c r="G257" s="522"/>
      <c r="H257" s="522"/>
    </row>
    <row r="258" spans="3:8" x14ac:dyDescent="0.2">
      <c r="C258" s="522"/>
      <c r="D258" s="522"/>
      <c r="E258" s="522"/>
      <c r="F258" s="522"/>
      <c r="G258" s="522"/>
      <c r="H258" s="522"/>
    </row>
    <row r="259" spans="3:8" x14ac:dyDescent="0.2">
      <c r="C259" s="522"/>
      <c r="D259" s="522"/>
      <c r="E259" s="522"/>
      <c r="F259" s="522"/>
      <c r="G259" s="522"/>
      <c r="H259" s="522"/>
    </row>
    <row r="260" spans="3:8" x14ac:dyDescent="0.2">
      <c r="C260" s="522"/>
      <c r="D260" s="522"/>
      <c r="E260" s="522"/>
      <c r="F260" s="522"/>
      <c r="G260" s="522"/>
      <c r="H260" s="522"/>
    </row>
    <row r="261" spans="3:8" x14ac:dyDescent="0.2">
      <c r="C261" s="522"/>
      <c r="D261" s="522"/>
      <c r="E261" s="522"/>
      <c r="F261" s="522"/>
      <c r="G261" s="522"/>
      <c r="H261" s="522"/>
    </row>
    <row r="262" spans="3:8" x14ac:dyDescent="0.2">
      <c r="C262" s="522"/>
      <c r="D262" s="522"/>
      <c r="E262" s="522"/>
      <c r="F262" s="522"/>
      <c r="G262" s="522"/>
      <c r="H262" s="522"/>
    </row>
    <row r="263" spans="3:8" x14ac:dyDescent="0.2">
      <c r="C263" s="522"/>
      <c r="D263" s="522"/>
      <c r="E263" s="522"/>
      <c r="F263" s="522"/>
      <c r="G263" s="522"/>
      <c r="H263" s="522"/>
    </row>
    <row r="264" spans="3:8" x14ac:dyDescent="0.2">
      <c r="C264" s="522"/>
      <c r="D264" s="522"/>
      <c r="E264" s="522"/>
      <c r="F264" s="522"/>
      <c r="G264" s="522"/>
      <c r="H264" s="522"/>
    </row>
    <row r="265" spans="3:8" x14ac:dyDescent="0.2">
      <c r="C265" s="522"/>
      <c r="D265" s="522"/>
      <c r="E265" s="522"/>
      <c r="F265" s="522"/>
      <c r="G265" s="522"/>
      <c r="H265" s="522"/>
    </row>
    <row r="266" spans="3:8" x14ac:dyDescent="0.2">
      <c r="C266" s="522"/>
      <c r="D266" s="522"/>
      <c r="E266" s="522"/>
      <c r="F266" s="522"/>
      <c r="G266" s="522"/>
      <c r="H266" s="522"/>
    </row>
    <row r="267" spans="3:8" x14ac:dyDescent="0.2">
      <c r="C267" s="522"/>
      <c r="D267" s="522"/>
      <c r="E267" s="522"/>
      <c r="F267" s="522"/>
      <c r="G267" s="522"/>
      <c r="H267" s="522"/>
    </row>
    <row r="268" spans="3:8" x14ac:dyDescent="0.2">
      <c r="C268" s="522"/>
      <c r="D268" s="522"/>
      <c r="E268" s="522"/>
      <c r="F268" s="522"/>
      <c r="G268" s="522"/>
      <c r="H268" s="522"/>
    </row>
    <row r="269" spans="3:8" x14ac:dyDescent="0.2">
      <c r="C269" s="522"/>
      <c r="D269" s="522"/>
      <c r="E269" s="522"/>
      <c r="F269" s="522"/>
      <c r="G269" s="522"/>
      <c r="H269" s="522"/>
    </row>
    <row r="270" spans="3:8" x14ac:dyDescent="0.2">
      <c r="C270" s="522"/>
      <c r="D270" s="522"/>
      <c r="E270" s="522"/>
      <c r="F270" s="522"/>
      <c r="G270" s="522"/>
      <c r="H270" s="522"/>
    </row>
    <row r="271" spans="3:8" x14ac:dyDescent="0.2">
      <c r="C271" s="522"/>
      <c r="D271" s="522"/>
      <c r="E271" s="522"/>
      <c r="F271" s="522"/>
      <c r="G271" s="522"/>
      <c r="H271" s="522"/>
    </row>
    <row r="272" spans="3:8" x14ac:dyDescent="0.2">
      <c r="C272" s="522"/>
      <c r="D272" s="522"/>
      <c r="E272" s="522"/>
      <c r="F272" s="522"/>
      <c r="G272" s="522"/>
      <c r="H272" s="522"/>
    </row>
    <row r="273" spans="3:8" x14ac:dyDescent="0.2">
      <c r="C273" s="522"/>
      <c r="D273" s="522"/>
      <c r="E273" s="522"/>
      <c r="F273" s="522"/>
      <c r="G273" s="522"/>
      <c r="H273" s="522"/>
    </row>
    <row r="274" spans="3:8" x14ac:dyDescent="0.2">
      <c r="C274" s="522"/>
      <c r="D274" s="522"/>
      <c r="E274" s="522"/>
      <c r="F274" s="522"/>
      <c r="G274" s="522"/>
      <c r="H274" s="522"/>
    </row>
    <row r="275" spans="3:8" x14ac:dyDescent="0.2">
      <c r="C275" s="522"/>
      <c r="D275" s="522"/>
      <c r="E275" s="522"/>
      <c r="F275" s="522"/>
      <c r="G275" s="522"/>
      <c r="H275" s="522"/>
    </row>
    <row r="276" spans="3:8" x14ac:dyDescent="0.2">
      <c r="C276" s="522"/>
      <c r="D276" s="522"/>
      <c r="E276" s="522"/>
      <c r="F276" s="522"/>
      <c r="G276" s="522"/>
      <c r="H276" s="522"/>
    </row>
    <row r="277" spans="3:8" x14ac:dyDescent="0.2">
      <c r="C277" s="522"/>
      <c r="D277" s="522"/>
      <c r="E277" s="522"/>
      <c r="F277" s="522"/>
      <c r="G277" s="522"/>
      <c r="H277" s="522"/>
    </row>
    <row r="278" spans="3:8" x14ac:dyDescent="0.2">
      <c r="C278" s="522"/>
      <c r="D278" s="522"/>
      <c r="E278" s="522"/>
      <c r="F278" s="522"/>
      <c r="G278" s="522"/>
      <c r="H278" s="522"/>
    </row>
    <row r="279" spans="3:8" x14ac:dyDescent="0.2">
      <c r="C279" s="522"/>
      <c r="D279" s="522"/>
      <c r="E279" s="522"/>
      <c r="F279" s="522"/>
      <c r="G279" s="522"/>
      <c r="H279" s="522"/>
    </row>
    <row r="280" spans="3:8" x14ac:dyDescent="0.2">
      <c r="C280" s="522"/>
      <c r="D280" s="522"/>
      <c r="E280" s="522"/>
      <c r="F280" s="522"/>
      <c r="G280" s="522"/>
      <c r="H280" s="522"/>
    </row>
    <row r="281" spans="3:8" x14ac:dyDescent="0.2">
      <c r="C281" s="522"/>
      <c r="D281" s="522"/>
      <c r="E281" s="522"/>
      <c r="F281" s="522"/>
      <c r="G281" s="522"/>
      <c r="H281" s="522"/>
    </row>
    <row r="282" spans="3:8" x14ac:dyDescent="0.2">
      <c r="C282" s="522"/>
      <c r="D282" s="522"/>
      <c r="E282" s="522"/>
      <c r="F282" s="522"/>
      <c r="G282" s="522"/>
      <c r="H282" s="522"/>
    </row>
    <row r="283" spans="3:8" x14ac:dyDescent="0.2">
      <c r="C283" s="522"/>
      <c r="D283" s="522"/>
      <c r="E283" s="522"/>
      <c r="F283" s="522"/>
      <c r="G283" s="522"/>
      <c r="H283" s="522"/>
    </row>
    <row r="284" spans="3:8" x14ac:dyDescent="0.2">
      <c r="C284" s="522"/>
      <c r="D284" s="522"/>
      <c r="E284" s="522"/>
      <c r="F284" s="522"/>
      <c r="G284" s="522"/>
      <c r="H284" s="522"/>
    </row>
    <row r="285" spans="3:8" x14ac:dyDescent="0.2">
      <c r="C285" s="522"/>
      <c r="D285" s="522"/>
      <c r="E285" s="522"/>
      <c r="F285" s="522"/>
      <c r="G285" s="522"/>
      <c r="H285" s="522"/>
    </row>
    <row r="286" spans="3:8" x14ac:dyDescent="0.2">
      <c r="C286" s="522"/>
      <c r="D286" s="522"/>
      <c r="E286" s="522"/>
      <c r="F286" s="522"/>
      <c r="G286" s="522"/>
      <c r="H286" s="522"/>
    </row>
    <row r="287" spans="3:8" x14ac:dyDescent="0.2">
      <c r="C287" s="522"/>
      <c r="D287" s="522"/>
      <c r="E287" s="522"/>
      <c r="F287" s="522"/>
      <c r="G287" s="522"/>
      <c r="H287" s="522"/>
    </row>
    <row r="288" spans="3:8" x14ac:dyDescent="0.2">
      <c r="C288" s="522"/>
      <c r="D288" s="522"/>
      <c r="E288" s="522"/>
      <c r="F288" s="522"/>
      <c r="G288" s="522"/>
      <c r="H288" s="522"/>
    </row>
    <row r="289" spans="3:8" x14ac:dyDescent="0.2">
      <c r="C289" s="522"/>
      <c r="D289" s="522"/>
      <c r="E289" s="522"/>
      <c r="F289" s="522"/>
      <c r="G289" s="522"/>
      <c r="H289" s="522"/>
    </row>
    <row r="290" spans="3:8" x14ac:dyDescent="0.2">
      <c r="C290" s="522"/>
      <c r="D290" s="522"/>
      <c r="E290" s="522"/>
      <c r="F290" s="522"/>
      <c r="G290" s="522"/>
      <c r="H290" s="522"/>
    </row>
    <row r="291" spans="3:8" x14ac:dyDescent="0.2">
      <c r="C291" s="522"/>
      <c r="D291" s="522"/>
      <c r="E291" s="522"/>
      <c r="F291" s="522"/>
      <c r="G291" s="522"/>
      <c r="H291" s="522"/>
    </row>
    <row r="292" spans="3:8" x14ac:dyDescent="0.2">
      <c r="C292" s="522"/>
      <c r="D292" s="522"/>
      <c r="E292" s="522"/>
      <c r="F292" s="522"/>
      <c r="G292" s="522"/>
      <c r="H292" s="522"/>
    </row>
    <row r="293" spans="3:8" x14ac:dyDescent="0.2">
      <c r="C293" s="522"/>
      <c r="D293" s="522"/>
      <c r="E293" s="522"/>
      <c r="F293" s="522"/>
      <c r="G293" s="522"/>
      <c r="H293" s="522"/>
    </row>
    <row r="294" spans="3:8" x14ac:dyDescent="0.2">
      <c r="C294" s="522"/>
      <c r="D294" s="522"/>
      <c r="E294" s="522"/>
      <c r="F294" s="522"/>
      <c r="G294" s="522"/>
      <c r="H294" s="522"/>
    </row>
    <row r="295" spans="3:8" x14ac:dyDescent="0.2">
      <c r="C295" s="522"/>
      <c r="D295" s="522"/>
      <c r="E295" s="522"/>
      <c r="F295" s="522"/>
      <c r="G295" s="522"/>
      <c r="H295" s="522"/>
    </row>
    <row r="296" spans="3:8" x14ac:dyDescent="0.2">
      <c r="C296" s="522"/>
      <c r="D296" s="522"/>
      <c r="E296" s="522"/>
      <c r="F296" s="522"/>
      <c r="G296" s="522"/>
      <c r="H296" s="522"/>
    </row>
    <row r="297" spans="3:8" x14ac:dyDescent="0.2">
      <c r="C297" s="522"/>
      <c r="D297" s="522"/>
      <c r="E297" s="522"/>
      <c r="F297" s="522"/>
      <c r="G297" s="522"/>
      <c r="H297" s="522"/>
    </row>
    <row r="298" spans="3:8" x14ac:dyDescent="0.2">
      <c r="C298" s="522"/>
      <c r="D298" s="522"/>
      <c r="E298" s="522"/>
      <c r="F298" s="522"/>
      <c r="G298" s="522"/>
      <c r="H298" s="522"/>
    </row>
    <row r="299" spans="3:8" x14ac:dyDescent="0.2">
      <c r="C299" s="522"/>
      <c r="D299" s="522"/>
      <c r="E299" s="522"/>
      <c r="F299" s="522"/>
      <c r="G299" s="522"/>
      <c r="H299" s="522"/>
    </row>
    <row r="300" spans="3:8" x14ac:dyDescent="0.2">
      <c r="C300" s="522"/>
      <c r="D300" s="522"/>
      <c r="E300" s="522"/>
      <c r="F300" s="522"/>
      <c r="G300" s="522"/>
      <c r="H300" s="522"/>
    </row>
    <row r="301" spans="3:8" x14ac:dyDescent="0.2">
      <c r="C301" s="522"/>
      <c r="D301" s="522"/>
      <c r="E301" s="522"/>
      <c r="F301" s="522"/>
      <c r="G301" s="522"/>
      <c r="H301" s="522"/>
    </row>
    <row r="302" spans="3:8" x14ac:dyDescent="0.2">
      <c r="C302" s="522"/>
      <c r="D302" s="522"/>
      <c r="E302" s="522"/>
      <c r="F302" s="522"/>
      <c r="G302" s="522"/>
      <c r="H302" s="522"/>
    </row>
    <row r="303" spans="3:8" x14ac:dyDescent="0.2">
      <c r="C303" s="522"/>
      <c r="D303" s="522"/>
      <c r="E303" s="522"/>
      <c r="F303" s="522"/>
      <c r="G303" s="522"/>
      <c r="H303" s="522"/>
    </row>
    <row r="304" spans="3:8" x14ac:dyDescent="0.2">
      <c r="C304" s="522"/>
      <c r="D304" s="522"/>
      <c r="E304" s="522"/>
      <c r="F304" s="522"/>
      <c r="G304" s="522"/>
      <c r="H304" s="522"/>
    </row>
    <row r="305" spans="3:8" x14ac:dyDescent="0.2">
      <c r="C305" s="522"/>
      <c r="D305" s="522"/>
      <c r="E305" s="522"/>
      <c r="F305" s="522"/>
      <c r="G305" s="522"/>
      <c r="H305" s="522"/>
    </row>
    <row r="306" spans="3:8" x14ac:dyDescent="0.2">
      <c r="C306" s="522"/>
      <c r="D306" s="522"/>
      <c r="E306" s="522"/>
      <c r="F306" s="522"/>
      <c r="G306" s="522"/>
      <c r="H306" s="522"/>
    </row>
    <row r="307" spans="3:8" x14ac:dyDescent="0.2">
      <c r="C307" s="522"/>
      <c r="D307" s="522"/>
      <c r="E307" s="522"/>
      <c r="F307" s="522"/>
      <c r="G307" s="522"/>
      <c r="H307" s="522"/>
    </row>
    <row r="308" spans="3:8" x14ac:dyDescent="0.2">
      <c r="C308" s="522"/>
      <c r="D308" s="522"/>
      <c r="E308" s="522"/>
      <c r="F308" s="522"/>
      <c r="G308" s="522"/>
      <c r="H308" s="522"/>
    </row>
    <row r="309" spans="3:8" x14ac:dyDescent="0.2">
      <c r="C309" s="522"/>
      <c r="D309" s="522"/>
      <c r="E309" s="522"/>
      <c r="F309" s="522"/>
      <c r="G309" s="522"/>
      <c r="H309" s="522"/>
    </row>
    <row r="310" spans="3:8" x14ac:dyDescent="0.2">
      <c r="C310" s="522"/>
      <c r="D310" s="522"/>
      <c r="E310" s="522"/>
      <c r="F310" s="522"/>
      <c r="G310" s="522"/>
      <c r="H310" s="522"/>
    </row>
    <row r="311" spans="3:8" x14ac:dyDescent="0.2">
      <c r="C311" s="522"/>
      <c r="D311" s="522"/>
      <c r="E311" s="522"/>
      <c r="F311" s="522"/>
      <c r="G311" s="522"/>
      <c r="H311" s="522"/>
    </row>
    <row r="312" spans="3:8" x14ac:dyDescent="0.2">
      <c r="C312" s="522"/>
      <c r="D312" s="522"/>
      <c r="E312" s="522"/>
      <c r="F312" s="522"/>
      <c r="G312" s="522"/>
      <c r="H312" s="522"/>
    </row>
    <row r="313" spans="3:8" x14ac:dyDescent="0.2">
      <c r="C313" s="522"/>
      <c r="D313" s="522"/>
      <c r="E313" s="522"/>
      <c r="F313" s="522"/>
      <c r="G313" s="522"/>
      <c r="H313" s="522"/>
    </row>
    <row r="314" spans="3:8" x14ac:dyDescent="0.2">
      <c r="C314" s="522"/>
      <c r="D314" s="522"/>
      <c r="E314" s="522"/>
      <c r="F314" s="522"/>
      <c r="G314" s="522"/>
      <c r="H314" s="522"/>
    </row>
    <row r="315" spans="3:8" x14ac:dyDescent="0.2">
      <c r="C315" s="522"/>
      <c r="D315" s="522"/>
      <c r="E315" s="522"/>
      <c r="F315" s="522"/>
      <c r="G315" s="522"/>
      <c r="H315" s="522"/>
    </row>
    <row r="316" spans="3:8" x14ac:dyDescent="0.2">
      <c r="C316" s="522"/>
      <c r="D316" s="522"/>
      <c r="E316" s="522"/>
      <c r="F316" s="522"/>
      <c r="G316" s="522"/>
      <c r="H316" s="522"/>
    </row>
    <row r="317" spans="3:8" x14ac:dyDescent="0.2">
      <c r="C317" s="522"/>
      <c r="D317" s="522"/>
      <c r="E317" s="522"/>
      <c r="F317" s="522"/>
      <c r="G317" s="522"/>
      <c r="H317" s="522"/>
    </row>
    <row r="318" spans="3:8" x14ac:dyDescent="0.2">
      <c r="C318" s="522"/>
      <c r="D318" s="522"/>
      <c r="E318" s="522"/>
      <c r="F318" s="522"/>
      <c r="G318" s="522"/>
      <c r="H318" s="522"/>
    </row>
    <row r="319" spans="3:8" x14ac:dyDescent="0.2">
      <c r="C319" s="522"/>
      <c r="D319" s="522"/>
      <c r="E319" s="522"/>
      <c r="F319" s="522"/>
      <c r="G319" s="522"/>
      <c r="H319" s="522"/>
    </row>
    <row r="320" spans="3:8" x14ac:dyDescent="0.2">
      <c r="C320" s="522"/>
      <c r="D320" s="522"/>
      <c r="E320" s="522"/>
      <c r="F320" s="522"/>
      <c r="G320" s="522"/>
      <c r="H320" s="522"/>
    </row>
    <row r="321" spans="3:8" x14ac:dyDescent="0.2">
      <c r="C321" s="522"/>
      <c r="D321" s="522"/>
      <c r="E321" s="522"/>
      <c r="F321" s="522"/>
      <c r="G321" s="522"/>
      <c r="H321" s="522"/>
    </row>
    <row r="322" spans="3:8" x14ac:dyDescent="0.2">
      <c r="C322" s="522"/>
      <c r="D322" s="522"/>
      <c r="E322" s="522"/>
      <c r="F322" s="522"/>
      <c r="G322" s="522"/>
      <c r="H322" s="522"/>
    </row>
    <row r="323" spans="3:8" x14ac:dyDescent="0.2">
      <c r="C323" s="522"/>
      <c r="D323" s="522"/>
      <c r="E323" s="522"/>
      <c r="F323" s="522"/>
      <c r="G323" s="522"/>
      <c r="H323" s="522"/>
    </row>
    <row r="324" spans="3:8" x14ac:dyDescent="0.2">
      <c r="C324" s="522"/>
      <c r="D324" s="522"/>
      <c r="E324" s="522"/>
      <c r="F324" s="522"/>
      <c r="G324" s="522"/>
      <c r="H324" s="522"/>
    </row>
    <row r="325" spans="3:8" x14ac:dyDescent="0.2">
      <c r="C325" s="522"/>
      <c r="D325" s="522"/>
      <c r="E325" s="522"/>
      <c r="F325" s="522"/>
      <c r="G325" s="522"/>
      <c r="H325" s="522"/>
    </row>
    <row r="326" spans="3:8" x14ac:dyDescent="0.2">
      <c r="C326" s="522"/>
      <c r="D326" s="522"/>
      <c r="E326" s="522"/>
      <c r="F326" s="522"/>
      <c r="G326" s="522"/>
      <c r="H326" s="522"/>
    </row>
    <row r="327" spans="3:8" x14ac:dyDescent="0.2">
      <c r="C327" s="522"/>
      <c r="D327" s="522"/>
      <c r="E327" s="522"/>
      <c r="F327" s="522"/>
      <c r="G327" s="522"/>
      <c r="H327" s="522"/>
    </row>
    <row r="328" spans="3:8" x14ac:dyDescent="0.2">
      <c r="C328" s="522"/>
      <c r="D328" s="522"/>
      <c r="E328" s="522"/>
      <c r="F328" s="522"/>
      <c r="G328" s="522"/>
      <c r="H328" s="522"/>
    </row>
    <row r="329" spans="3:8" x14ac:dyDescent="0.2">
      <c r="C329" s="522"/>
      <c r="D329" s="522"/>
      <c r="E329" s="522"/>
      <c r="F329" s="522"/>
      <c r="G329" s="522"/>
      <c r="H329" s="522"/>
    </row>
    <row r="330" spans="3:8" x14ac:dyDescent="0.2">
      <c r="C330" s="522"/>
      <c r="D330" s="522"/>
      <c r="E330" s="522"/>
      <c r="F330" s="522"/>
      <c r="G330" s="522"/>
      <c r="H330" s="522"/>
    </row>
    <row r="331" spans="3:8" x14ac:dyDescent="0.2">
      <c r="C331" s="522"/>
      <c r="D331" s="522"/>
      <c r="E331" s="522"/>
      <c r="F331" s="522"/>
      <c r="G331" s="522"/>
      <c r="H331" s="522"/>
    </row>
    <row r="332" spans="3:8" x14ac:dyDescent="0.2">
      <c r="C332" s="522"/>
      <c r="D332" s="522"/>
      <c r="E332" s="522"/>
      <c r="F332" s="522"/>
      <c r="G332" s="522"/>
      <c r="H332" s="522"/>
    </row>
    <row r="333" spans="3:8" x14ac:dyDescent="0.2">
      <c r="C333" s="522"/>
      <c r="D333" s="522"/>
      <c r="E333" s="522"/>
      <c r="F333" s="522"/>
      <c r="G333" s="522"/>
      <c r="H333" s="522"/>
    </row>
    <row r="334" spans="3:8" x14ac:dyDescent="0.2">
      <c r="C334" s="522"/>
      <c r="D334" s="522"/>
      <c r="E334" s="522"/>
      <c r="F334" s="522"/>
      <c r="G334" s="522"/>
      <c r="H334" s="522"/>
    </row>
    <row r="335" spans="3:8" x14ac:dyDescent="0.2">
      <c r="C335" s="522"/>
      <c r="D335" s="522"/>
      <c r="E335" s="522"/>
      <c r="F335" s="522"/>
      <c r="G335" s="522"/>
      <c r="H335" s="522"/>
    </row>
    <row r="336" spans="3:8" x14ac:dyDescent="0.2">
      <c r="C336" s="522"/>
      <c r="D336" s="522"/>
      <c r="E336" s="522"/>
      <c r="F336" s="522"/>
      <c r="G336" s="522"/>
      <c r="H336" s="522"/>
    </row>
    <row r="337" spans="3:8" x14ac:dyDescent="0.2">
      <c r="C337" s="522"/>
      <c r="D337" s="522"/>
      <c r="E337" s="522"/>
      <c r="F337" s="522"/>
      <c r="G337" s="522"/>
      <c r="H337" s="522"/>
    </row>
    <row r="338" spans="3:8" x14ac:dyDescent="0.2">
      <c r="C338" s="522"/>
      <c r="D338" s="522"/>
      <c r="E338" s="522"/>
      <c r="F338" s="522"/>
      <c r="G338" s="522"/>
      <c r="H338" s="522"/>
    </row>
    <row r="339" spans="3:8" x14ac:dyDescent="0.2">
      <c r="C339" s="522"/>
      <c r="D339" s="522"/>
      <c r="E339" s="522"/>
      <c r="F339" s="522"/>
      <c r="G339" s="522"/>
      <c r="H339" s="522"/>
    </row>
    <row r="340" spans="3:8" x14ac:dyDescent="0.2">
      <c r="C340" s="522"/>
      <c r="D340" s="522"/>
      <c r="E340" s="522"/>
      <c r="F340" s="522"/>
      <c r="G340" s="522"/>
      <c r="H340" s="522"/>
    </row>
    <row r="341" spans="3:8" x14ac:dyDescent="0.2">
      <c r="C341" s="522"/>
      <c r="D341" s="522"/>
      <c r="E341" s="522"/>
      <c r="F341" s="522"/>
      <c r="G341" s="522"/>
      <c r="H341" s="522"/>
    </row>
    <row r="342" spans="3:8" x14ac:dyDescent="0.2">
      <c r="C342" s="522"/>
      <c r="D342" s="522"/>
      <c r="E342" s="522"/>
      <c r="F342" s="522"/>
      <c r="G342" s="522"/>
      <c r="H342" s="522"/>
    </row>
    <row r="343" spans="3:8" x14ac:dyDescent="0.2">
      <c r="C343" s="522"/>
      <c r="D343" s="522"/>
      <c r="E343" s="522"/>
      <c r="F343" s="522"/>
      <c r="G343" s="522"/>
      <c r="H343" s="522"/>
    </row>
    <row r="344" spans="3:8" x14ac:dyDescent="0.2">
      <c r="C344" s="522"/>
      <c r="D344" s="522"/>
      <c r="E344" s="522"/>
      <c r="F344" s="522"/>
      <c r="G344" s="522"/>
      <c r="H344" s="522"/>
    </row>
    <row r="345" spans="3:8" x14ac:dyDescent="0.2">
      <c r="C345" s="522"/>
      <c r="D345" s="522"/>
      <c r="E345" s="522"/>
      <c r="F345" s="522"/>
      <c r="G345" s="522"/>
      <c r="H345" s="522"/>
    </row>
    <row r="346" spans="3:8" x14ac:dyDescent="0.2">
      <c r="C346" s="522"/>
      <c r="D346" s="522"/>
      <c r="E346" s="522"/>
      <c r="F346" s="522"/>
      <c r="G346" s="522"/>
      <c r="H346" s="522"/>
    </row>
    <row r="347" spans="3:8" x14ac:dyDescent="0.2">
      <c r="C347" s="522"/>
      <c r="D347" s="522"/>
      <c r="E347" s="522"/>
      <c r="F347" s="522"/>
      <c r="G347" s="522"/>
      <c r="H347" s="522"/>
    </row>
    <row r="348" spans="3:8" x14ac:dyDescent="0.2">
      <c r="C348" s="522"/>
      <c r="D348" s="522"/>
      <c r="E348" s="522"/>
      <c r="F348" s="522"/>
      <c r="G348" s="522"/>
      <c r="H348" s="522"/>
    </row>
    <row r="349" spans="3:8" x14ac:dyDescent="0.2">
      <c r="C349" s="522"/>
      <c r="D349" s="522"/>
      <c r="E349" s="522"/>
      <c r="F349" s="522"/>
      <c r="G349" s="522"/>
      <c r="H349" s="522"/>
    </row>
    <row r="350" spans="3:8" x14ac:dyDescent="0.2">
      <c r="C350" s="522"/>
      <c r="D350" s="522"/>
      <c r="E350" s="522"/>
      <c r="F350" s="522"/>
      <c r="G350" s="522"/>
      <c r="H350" s="522"/>
    </row>
    <row r="351" spans="3:8" x14ac:dyDescent="0.2">
      <c r="C351" s="522"/>
      <c r="D351" s="522"/>
      <c r="E351" s="522"/>
      <c r="F351" s="522"/>
      <c r="G351" s="522"/>
      <c r="H351" s="522"/>
    </row>
    <row r="352" spans="3:8" x14ac:dyDescent="0.2">
      <c r="C352" s="522"/>
      <c r="D352" s="522"/>
      <c r="E352" s="522"/>
      <c r="F352" s="522"/>
      <c r="G352" s="522"/>
      <c r="H352" s="522"/>
    </row>
    <row r="353" spans="3:8" x14ac:dyDescent="0.2">
      <c r="C353" s="522"/>
      <c r="D353" s="522"/>
      <c r="E353" s="522"/>
      <c r="F353" s="522"/>
      <c r="G353" s="522"/>
      <c r="H353" s="522"/>
    </row>
    <row r="354" spans="3:8" x14ac:dyDescent="0.2">
      <c r="C354" s="522"/>
      <c r="D354" s="522"/>
      <c r="E354" s="522"/>
      <c r="F354" s="522"/>
      <c r="G354" s="522"/>
      <c r="H354" s="522"/>
    </row>
    <row r="355" spans="3:8" x14ac:dyDescent="0.2">
      <c r="C355" s="522"/>
      <c r="D355" s="522"/>
      <c r="E355" s="522"/>
      <c r="F355" s="522"/>
      <c r="G355" s="522"/>
      <c r="H355" s="522"/>
    </row>
    <row r="356" spans="3:8" x14ac:dyDescent="0.2">
      <c r="C356" s="522"/>
      <c r="D356" s="522"/>
      <c r="E356" s="522"/>
      <c r="F356" s="522"/>
      <c r="G356" s="522"/>
      <c r="H356" s="522"/>
    </row>
    <row r="357" spans="3:8" x14ac:dyDescent="0.2">
      <c r="C357" s="522"/>
      <c r="D357" s="522"/>
      <c r="E357" s="522"/>
      <c r="F357" s="522"/>
      <c r="G357" s="522"/>
      <c r="H357" s="522"/>
    </row>
    <row r="358" spans="3:8" x14ac:dyDescent="0.2">
      <c r="C358" s="522"/>
      <c r="D358" s="522"/>
      <c r="E358" s="522"/>
      <c r="F358" s="522"/>
      <c r="G358" s="522"/>
      <c r="H358" s="522"/>
    </row>
    <row r="359" spans="3:8" x14ac:dyDescent="0.2">
      <c r="C359" s="522"/>
      <c r="D359" s="522"/>
      <c r="E359" s="522"/>
      <c r="F359" s="522"/>
      <c r="G359" s="522"/>
      <c r="H359" s="522"/>
    </row>
    <row r="360" spans="3:8" x14ac:dyDescent="0.2">
      <c r="C360" s="522"/>
      <c r="D360" s="522"/>
      <c r="E360" s="522"/>
      <c r="F360" s="522"/>
      <c r="G360" s="522"/>
      <c r="H360" s="522"/>
    </row>
    <row r="361" spans="3:8" x14ac:dyDescent="0.2">
      <c r="C361" s="522"/>
      <c r="D361" s="522"/>
      <c r="E361" s="522"/>
      <c r="F361" s="522"/>
      <c r="G361" s="522"/>
      <c r="H361" s="522"/>
    </row>
    <row r="362" spans="3:8" x14ac:dyDescent="0.2">
      <c r="C362" s="522"/>
      <c r="D362" s="522"/>
      <c r="E362" s="522"/>
      <c r="F362" s="522"/>
      <c r="G362" s="522"/>
      <c r="H362" s="522"/>
    </row>
    <row r="363" spans="3:8" x14ac:dyDescent="0.2">
      <c r="C363" s="522"/>
      <c r="D363" s="522"/>
      <c r="E363" s="522"/>
      <c r="F363" s="522"/>
      <c r="G363" s="522"/>
      <c r="H363" s="522"/>
    </row>
    <row r="364" spans="3:8" x14ac:dyDescent="0.2">
      <c r="C364" s="522"/>
      <c r="D364" s="522"/>
      <c r="E364" s="522"/>
      <c r="F364" s="522"/>
      <c r="G364" s="522"/>
      <c r="H364" s="522"/>
    </row>
    <row r="365" spans="3:8" x14ac:dyDescent="0.2">
      <c r="C365" s="522"/>
      <c r="D365" s="522"/>
      <c r="E365" s="522"/>
      <c r="F365" s="522"/>
      <c r="G365" s="522"/>
      <c r="H365" s="522"/>
    </row>
    <row r="366" spans="3:8" x14ac:dyDescent="0.2">
      <c r="C366" s="522"/>
      <c r="D366" s="522"/>
      <c r="E366" s="522"/>
      <c r="F366" s="522"/>
      <c r="G366" s="522"/>
      <c r="H366" s="522"/>
    </row>
    <row r="367" spans="3:8" x14ac:dyDescent="0.2">
      <c r="C367" s="522"/>
      <c r="D367" s="522"/>
      <c r="E367" s="522"/>
      <c r="F367" s="522"/>
      <c r="G367" s="522"/>
      <c r="H367" s="522"/>
    </row>
    <row r="368" spans="3:8" x14ac:dyDescent="0.2">
      <c r="C368" s="522"/>
      <c r="D368" s="522"/>
      <c r="E368" s="522"/>
      <c r="F368" s="522"/>
      <c r="G368" s="522"/>
      <c r="H368" s="522"/>
    </row>
    <row r="369" spans="3:8" x14ac:dyDescent="0.2">
      <c r="C369" s="522"/>
      <c r="D369" s="522"/>
      <c r="E369" s="522"/>
      <c r="F369" s="522"/>
      <c r="G369" s="522"/>
      <c r="H369" s="522"/>
    </row>
    <row r="370" spans="3:8" x14ac:dyDescent="0.2">
      <c r="C370" s="522"/>
      <c r="D370" s="522"/>
      <c r="E370" s="522"/>
      <c r="F370" s="522"/>
      <c r="G370" s="522"/>
      <c r="H370" s="522"/>
    </row>
    <row r="371" spans="3:8" x14ac:dyDescent="0.2">
      <c r="C371" s="522"/>
      <c r="D371" s="522"/>
      <c r="E371" s="522"/>
      <c r="F371" s="522"/>
      <c r="G371" s="522"/>
      <c r="H371" s="522"/>
    </row>
    <row r="372" spans="3:8" x14ac:dyDescent="0.2">
      <c r="C372" s="522"/>
      <c r="D372" s="522"/>
      <c r="E372" s="522"/>
      <c r="F372" s="522"/>
      <c r="G372" s="522"/>
      <c r="H372" s="522"/>
    </row>
    <row r="373" spans="3:8" x14ac:dyDescent="0.2">
      <c r="C373" s="522"/>
      <c r="D373" s="522"/>
      <c r="E373" s="522"/>
      <c r="F373" s="522"/>
      <c r="G373" s="522"/>
      <c r="H373" s="522"/>
    </row>
    <row r="374" spans="3:8" x14ac:dyDescent="0.2">
      <c r="C374" s="522"/>
      <c r="D374" s="522"/>
      <c r="E374" s="522"/>
      <c r="F374" s="522"/>
      <c r="G374" s="522"/>
      <c r="H374" s="522"/>
    </row>
    <row r="375" spans="3:8" x14ac:dyDescent="0.2">
      <c r="C375" s="522"/>
      <c r="D375" s="522"/>
      <c r="E375" s="522"/>
      <c r="F375" s="522"/>
      <c r="G375" s="522"/>
      <c r="H375" s="522"/>
    </row>
    <row r="376" spans="3:8" x14ac:dyDescent="0.2">
      <c r="C376" s="522"/>
      <c r="D376" s="522"/>
      <c r="E376" s="522"/>
      <c r="F376" s="522"/>
      <c r="G376" s="522"/>
      <c r="H376" s="522"/>
    </row>
    <row r="377" spans="3:8" x14ac:dyDescent="0.2">
      <c r="C377" s="522"/>
      <c r="D377" s="522"/>
      <c r="E377" s="522"/>
      <c r="F377" s="522"/>
      <c r="G377" s="522"/>
      <c r="H377" s="522"/>
    </row>
    <row r="378" spans="3:8" x14ac:dyDescent="0.2">
      <c r="C378" s="522"/>
      <c r="D378" s="522"/>
      <c r="E378" s="522"/>
      <c r="F378" s="522"/>
      <c r="G378" s="522"/>
      <c r="H378" s="522"/>
    </row>
    <row r="379" spans="3:8" x14ac:dyDescent="0.2">
      <c r="C379" s="522"/>
      <c r="D379" s="522"/>
      <c r="E379" s="522"/>
      <c r="F379" s="522"/>
      <c r="G379" s="522"/>
      <c r="H379" s="522"/>
    </row>
    <row r="380" spans="3:8" x14ac:dyDescent="0.2">
      <c r="C380" s="522"/>
      <c r="D380" s="522"/>
      <c r="E380" s="522"/>
      <c r="F380" s="522"/>
      <c r="G380" s="522"/>
      <c r="H380" s="522"/>
    </row>
    <row r="381" spans="3:8" x14ac:dyDescent="0.2">
      <c r="C381" s="522"/>
      <c r="D381" s="522"/>
      <c r="E381" s="522"/>
      <c r="F381" s="522"/>
      <c r="G381" s="522"/>
      <c r="H381" s="522"/>
    </row>
    <row r="382" spans="3:8" x14ac:dyDescent="0.2">
      <c r="C382" s="522"/>
      <c r="D382" s="522"/>
      <c r="E382" s="522"/>
      <c r="F382" s="522"/>
      <c r="G382" s="522"/>
      <c r="H382" s="522"/>
    </row>
    <row r="383" spans="3:8" x14ac:dyDescent="0.2">
      <c r="C383" s="522"/>
      <c r="D383" s="522"/>
      <c r="E383" s="522"/>
      <c r="F383" s="522"/>
      <c r="G383" s="522"/>
      <c r="H383" s="522"/>
    </row>
    <row r="384" spans="3:8" x14ac:dyDescent="0.2">
      <c r="C384" s="522"/>
      <c r="D384" s="522"/>
      <c r="E384" s="522"/>
      <c r="F384" s="522"/>
      <c r="G384" s="522"/>
      <c r="H384" s="522"/>
    </row>
    <row r="385" spans="3:8" x14ac:dyDescent="0.2">
      <c r="C385" s="522"/>
      <c r="D385" s="522"/>
      <c r="E385" s="522"/>
      <c r="F385" s="522"/>
      <c r="G385" s="522"/>
      <c r="H385" s="522"/>
    </row>
    <row r="386" spans="3:8" x14ac:dyDescent="0.2">
      <c r="C386" s="522"/>
      <c r="D386" s="522"/>
      <c r="E386" s="522"/>
      <c r="F386" s="522"/>
      <c r="G386" s="522"/>
      <c r="H386" s="522"/>
    </row>
    <row r="387" spans="3:8" x14ac:dyDescent="0.2">
      <c r="C387" s="522"/>
      <c r="D387" s="522"/>
      <c r="E387" s="522"/>
      <c r="F387" s="522"/>
      <c r="G387" s="522"/>
      <c r="H387" s="522"/>
    </row>
    <row r="388" spans="3:8" x14ac:dyDescent="0.2">
      <c r="C388" s="522"/>
      <c r="D388" s="522"/>
      <c r="E388" s="522"/>
      <c r="F388" s="522"/>
      <c r="G388" s="522"/>
      <c r="H388" s="522"/>
    </row>
    <row r="389" spans="3:8" x14ac:dyDescent="0.2">
      <c r="C389" s="522"/>
      <c r="D389" s="522"/>
      <c r="E389" s="522"/>
      <c r="F389" s="522"/>
      <c r="G389" s="522"/>
      <c r="H389" s="522"/>
    </row>
    <row r="390" spans="3:8" x14ac:dyDescent="0.2">
      <c r="C390" s="522"/>
      <c r="D390" s="522"/>
      <c r="E390" s="522"/>
      <c r="F390" s="522"/>
      <c r="G390" s="522"/>
      <c r="H390" s="522"/>
    </row>
    <row r="391" spans="3:8" x14ac:dyDescent="0.2">
      <c r="C391" s="522"/>
      <c r="D391" s="522"/>
      <c r="E391" s="522"/>
      <c r="F391" s="522"/>
      <c r="G391" s="522"/>
      <c r="H391" s="522"/>
    </row>
    <row r="392" spans="3:8" x14ac:dyDescent="0.2">
      <c r="C392" s="522"/>
      <c r="D392" s="522"/>
      <c r="E392" s="522"/>
      <c r="F392" s="522"/>
      <c r="G392" s="522"/>
      <c r="H392" s="522"/>
    </row>
    <row r="393" spans="3:8" x14ac:dyDescent="0.2">
      <c r="C393" s="522"/>
      <c r="D393" s="522"/>
      <c r="E393" s="522"/>
      <c r="F393" s="522"/>
      <c r="G393" s="522"/>
      <c r="H393" s="522"/>
    </row>
    <row r="394" spans="3:8" x14ac:dyDescent="0.2">
      <c r="C394" s="522"/>
      <c r="D394" s="522"/>
      <c r="E394" s="522"/>
      <c r="F394" s="522"/>
      <c r="G394" s="522"/>
      <c r="H394" s="522"/>
    </row>
    <row r="395" spans="3:8" x14ac:dyDescent="0.2">
      <c r="C395" s="522"/>
      <c r="D395" s="522"/>
      <c r="E395" s="522"/>
      <c r="F395" s="522"/>
      <c r="G395" s="522"/>
      <c r="H395" s="522"/>
    </row>
    <row r="396" spans="3:8" x14ac:dyDescent="0.2">
      <c r="C396" s="522"/>
      <c r="D396" s="522"/>
      <c r="E396" s="522"/>
      <c r="F396" s="522"/>
      <c r="G396" s="522"/>
      <c r="H396" s="522"/>
    </row>
    <row r="397" spans="3:8" x14ac:dyDescent="0.2">
      <c r="C397" s="522"/>
      <c r="D397" s="522"/>
      <c r="E397" s="522"/>
      <c r="F397" s="522"/>
      <c r="G397" s="522"/>
      <c r="H397" s="522"/>
    </row>
    <row r="398" spans="3:8" x14ac:dyDescent="0.2">
      <c r="C398" s="522"/>
      <c r="D398" s="522"/>
      <c r="E398" s="522"/>
      <c r="F398" s="522"/>
      <c r="G398" s="522"/>
      <c r="H398" s="522"/>
    </row>
    <row r="399" spans="3:8" x14ac:dyDescent="0.2">
      <c r="C399" s="522"/>
      <c r="D399" s="522"/>
      <c r="E399" s="522"/>
      <c r="F399" s="522"/>
      <c r="G399" s="522"/>
      <c r="H399" s="522"/>
    </row>
    <row r="400" spans="3:8" x14ac:dyDescent="0.2">
      <c r="C400" s="522"/>
      <c r="D400" s="522"/>
      <c r="E400" s="522"/>
      <c r="F400" s="522"/>
      <c r="G400" s="522"/>
      <c r="H400" s="522"/>
    </row>
    <row r="401" spans="3:8" x14ac:dyDescent="0.2">
      <c r="C401" s="522"/>
      <c r="D401" s="522"/>
      <c r="E401" s="522"/>
      <c r="F401" s="522"/>
      <c r="G401" s="522"/>
      <c r="H401" s="522"/>
    </row>
    <row r="402" spans="3:8" x14ac:dyDescent="0.2">
      <c r="C402" s="522"/>
      <c r="D402" s="522"/>
      <c r="E402" s="522"/>
      <c r="F402" s="522"/>
      <c r="G402" s="522"/>
      <c r="H402" s="522"/>
    </row>
    <row r="403" spans="3:8" x14ac:dyDescent="0.2">
      <c r="C403" s="522"/>
      <c r="D403" s="522"/>
      <c r="E403" s="522"/>
      <c r="F403" s="522"/>
      <c r="G403" s="522"/>
      <c r="H403" s="522"/>
    </row>
    <row r="404" spans="3:8" x14ac:dyDescent="0.2">
      <c r="C404" s="522"/>
      <c r="D404" s="522"/>
      <c r="E404" s="522"/>
      <c r="F404" s="522"/>
      <c r="G404" s="522"/>
      <c r="H404" s="522"/>
    </row>
    <row r="405" spans="3:8" x14ac:dyDescent="0.2">
      <c r="C405" s="522"/>
      <c r="D405" s="522"/>
      <c r="E405" s="522"/>
      <c r="F405" s="522"/>
      <c r="G405" s="522"/>
      <c r="H405" s="522"/>
    </row>
    <row r="406" spans="3:8" x14ac:dyDescent="0.2">
      <c r="C406" s="522"/>
      <c r="D406" s="522"/>
      <c r="E406" s="522"/>
      <c r="F406" s="522"/>
      <c r="G406" s="522"/>
      <c r="H406" s="522"/>
    </row>
    <row r="407" spans="3:8" x14ac:dyDescent="0.2">
      <c r="C407" s="522"/>
      <c r="D407" s="522"/>
      <c r="E407" s="522"/>
      <c r="F407" s="522"/>
      <c r="G407" s="522"/>
      <c r="H407" s="522"/>
    </row>
    <row r="408" spans="3:8" x14ac:dyDescent="0.2">
      <c r="C408" s="522"/>
      <c r="D408" s="522"/>
      <c r="E408" s="522"/>
      <c r="F408" s="522"/>
      <c r="G408" s="522"/>
      <c r="H408" s="522"/>
    </row>
    <row r="409" spans="3:8" x14ac:dyDescent="0.2">
      <c r="C409" s="522"/>
      <c r="D409" s="522"/>
      <c r="E409" s="522"/>
      <c r="F409" s="522"/>
      <c r="G409" s="522"/>
      <c r="H409" s="522"/>
    </row>
    <row r="410" spans="3:8" x14ac:dyDescent="0.2">
      <c r="C410" s="522"/>
      <c r="D410" s="522"/>
      <c r="E410" s="522"/>
      <c r="F410" s="522"/>
      <c r="G410" s="522"/>
      <c r="H410" s="522"/>
    </row>
    <row r="411" spans="3:8" x14ac:dyDescent="0.2">
      <c r="C411" s="522"/>
      <c r="D411" s="522"/>
      <c r="E411" s="522"/>
      <c r="F411" s="522"/>
      <c r="G411" s="522"/>
      <c r="H411" s="522"/>
    </row>
    <row r="412" spans="3:8" x14ac:dyDescent="0.2">
      <c r="C412" s="522"/>
      <c r="D412" s="522"/>
      <c r="E412" s="522"/>
      <c r="F412" s="522"/>
      <c r="G412" s="522"/>
      <c r="H412" s="522"/>
    </row>
    <row r="413" spans="3:8" x14ac:dyDescent="0.2">
      <c r="C413" s="522"/>
      <c r="D413" s="522"/>
      <c r="E413" s="522"/>
      <c r="F413" s="522"/>
      <c r="G413" s="522"/>
      <c r="H413" s="522"/>
    </row>
    <row r="414" spans="3:8" x14ac:dyDescent="0.2">
      <c r="C414" s="522"/>
      <c r="D414" s="522"/>
      <c r="E414" s="522"/>
      <c r="F414" s="522"/>
      <c r="G414" s="522"/>
      <c r="H414" s="522"/>
    </row>
    <row r="415" spans="3:8" x14ac:dyDescent="0.2">
      <c r="C415" s="522"/>
      <c r="D415" s="522"/>
      <c r="E415" s="522"/>
      <c r="F415" s="522"/>
      <c r="G415" s="522"/>
      <c r="H415" s="522"/>
    </row>
    <row r="416" spans="3:8" x14ac:dyDescent="0.2">
      <c r="C416" s="522"/>
      <c r="D416" s="522"/>
      <c r="E416" s="522"/>
      <c r="F416" s="522"/>
      <c r="G416" s="522"/>
      <c r="H416" s="522"/>
    </row>
    <row r="417" spans="3:8" x14ac:dyDescent="0.2">
      <c r="C417" s="522"/>
      <c r="D417" s="522"/>
      <c r="E417" s="522"/>
      <c r="F417" s="522"/>
      <c r="G417" s="522"/>
      <c r="H417" s="522"/>
    </row>
    <row r="418" spans="3:8" x14ac:dyDescent="0.2">
      <c r="C418" s="522"/>
      <c r="D418" s="522"/>
      <c r="E418" s="522"/>
      <c r="F418" s="522"/>
      <c r="G418" s="522"/>
      <c r="H418" s="522"/>
    </row>
    <row r="419" spans="3:8" x14ac:dyDescent="0.2">
      <c r="C419" s="522"/>
      <c r="D419" s="522"/>
      <c r="E419" s="522"/>
      <c r="F419" s="522"/>
      <c r="G419" s="522"/>
      <c r="H419" s="522"/>
    </row>
    <row r="420" spans="3:8" x14ac:dyDescent="0.2">
      <c r="C420" s="522"/>
      <c r="D420" s="522"/>
      <c r="E420" s="522"/>
      <c r="F420" s="522"/>
      <c r="G420" s="522"/>
      <c r="H420" s="522"/>
    </row>
    <row r="421" spans="3:8" x14ac:dyDescent="0.2">
      <c r="C421" s="522"/>
      <c r="D421" s="522"/>
      <c r="E421" s="522"/>
      <c r="F421" s="522"/>
      <c r="G421" s="522"/>
      <c r="H421" s="522"/>
    </row>
    <row r="422" spans="3:8" x14ac:dyDescent="0.2">
      <c r="C422" s="522"/>
      <c r="D422" s="522"/>
      <c r="E422" s="522"/>
      <c r="F422" s="522"/>
      <c r="G422" s="522"/>
      <c r="H422" s="522"/>
    </row>
    <row r="423" spans="3:8" x14ac:dyDescent="0.2">
      <c r="C423" s="522"/>
      <c r="D423" s="522"/>
      <c r="E423" s="522"/>
      <c r="F423" s="522"/>
      <c r="G423" s="522"/>
      <c r="H423" s="522"/>
    </row>
    <row r="424" spans="3:8" x14ac:dyDescent="0.2">
      <c r="C424" s="522"/>
      <c r="D424" s="522"/>
      <c r="E424" s="522"/>
      <c r="F424" s="522"/>
      <c r="G424" s="522"/>
      <c r="H424" s="522"/>
    </row>
    <row r="425" spans="3:8" x14ac:dyDescent="0.2">
      <c r="C425" s="522"/>
      <c r="D425" s="522"/>
      <c r="E425" s="522"/>
      <c r="F425" s="522"/>
      <c r="G425" s="522"/>
      <c r="H425" s="522"/>
    </row>
    <row r="426" spans="3:8" x14ac:dyDescent="0.2">
      <c r="C426" s="522"/>
      <c r="D426" s="522"/>
      <c r="E426" s="522"/>
      <c r="F426" s="522"/>
      <c r="G426" s="522"/>
      <c r="H426" s="522"/>
    </row>
    <row r="427" spans="3:8" x14ac:dyDescent="0.2">
      <c r="C427" s="522"/>
      <c r="D427" s="522"/>
      <c r="E427" s="522"/>
      <c r="F427" s="522"/>
      <c r="G427" s="522"/>
      <c r="H427" s="522"/>
    </row>
    <row r="428" spans="3:8" x14ac:dyDescent="0.2">
      <c r="C428" s="522"/>
      <c r="D428" s="522"/>
      <c r="E428" s="522"/>
      <c r="F428" s="522"/>
      <c r="G428" s="522"/>
      <c r="H428" s="522"/>
    </row>
    <row r="429" spans="3:8" x14ac:dyDescent="0.2">
      <c r="C429" s="522"/>
      <c r="D429" s="522"/>
      <c r="E429" s="522"/>
      <c r="F429" s="522"/>
      <c r="G429" s="522"/>
      <c r="H429" s="522"/>
    </row>
    <row r="430" spans="3:8" x14ac:dyDescent="0.2">
      <c r="C430" s="522"/>
      <c r="D430" s="522"/>
      <c r="E430" s="522"/>
      <c r="F430" s="522"/>
      <c r="G430" s="522"/>
      <c r="H430" s="522"/>
    </row>
    <row r="431" spans="3:8" x14ac:dyDescent="0.2">
      <c r="C431" s="522"/>
      <c r="D431" s="522"/>
      <c r="E431" s="522"/>
      <c r="F431" s="522"/>
      <c r="G431" s="522"/>
      <c r="H431" s="522"/>
    </row>
    <row r="432" spans="3:8" x14ac:dyDescent="0.2">
      <c r="C432" s="522"/>
      <c r="D432" s="522"/>
      <c r="E432" s="522"/>
      <c r="F432" s="522"/>
      <c r="G432" s="522"/>
      <c r="H432" s="522"/>
    </row>
    <row r="433" spans="3:8" x14ac:dyDescent="0.2">
      <c r="C433" s="522"/>
      <c r="D433" s="522"/>
      <c r="E433" s="522"/>
      <c r="F433" s="522"/>
      <c r="G433" s="522"/>
      <c r="H433" s="522"/>
    </row>
    <row r="434" spans="3:8" x14ac:dyDescent="0.2">
      <c r="C434" s="522"/>
      <c r="D434" s="522"/>
      <c r="E434" s="522"/>
      <c r="F434" s="522"/>
      <c r="G434" s="522"/>
      <c r="H434" s="522"/>
    </row>
    <row r="435" spans="3:8" x14ac:dyDescent="0.2">
      <c r="C435" s="522"/>
      <c r="D435" s="522"/>
      <c r="E435" s="522"/>
      <c r="F435" s="522"/>
      <c r="G435" s="522"/>
      <c r="H435" s="522"/>
    </row>
    <row r="436" spans="3:8" x14ac:dyDescent="0.2">
      <c r="C436" s="522"/>
      <c r="D436" s="522"/>
      <c r="E436" s="522"/>
      <c r="F436" s="522"/>
      <c r="G436" s="522"/>
      <c r="H436" s="522"/>
    </row>
    <row r="437" spans="3:8" x14ac:dyDescent="0.2">
      <c r="C437" s="522"/>
      <c r="D437" s="522"/>
      <c r="E437" s="522"/>
      <c r="F437" s="522"/>
      <c r="G437" s="522"/>
      <c r="H437" s="522"/>
    </row>
    <row r="438" spans="3:8" x14ac:dyDescent="0.2">
      <c r="C438" s="522"/>
      <c r="D438" s="522"/>
      <c r="E438" s="522"/>
      <c r="F438" s="522"/>
      <c r="G438" s="522"/>
      <c r="H438" s="522"/>
    </row>
    <row r="439" spans="3:8" x14ac:dyDescent="0.2">
      <c r="C439" s="522"/>
      <c r="D439" s="522"/>
      <c r="E439" s="522"/>
      <c r="F439" s="522"/>
      <c r="G439" s="522"/>
      <c r="H439" s="522"/>
    </row>
    <row r="440" spans="3:8" x14ac:dyDescent="0.2">
      <c r="C440" s="522"/>
      <c r="D440" s="522"/>
      <c r="E440" s="522"/>
      <c r="F440" s="522"/>
      <c r="G440" s="522"/>
      <c r="H440" s="522"/>
    </row>
    <row r="441" spans="3:8" x14ac:dyDescent="0.2">
      <c r="C441" s="522"/>
      <c r="D441" s="522"/>
      <c r="E441" s="522"/>
      <c r="F441" s="522"/>
      <c r="G441" s="522"/>
      <c r="H441" s="522"/>
    </row>
    <row r="442" spans="3:8" x14ac:dyDescent="0.2">
      <c r="C442" s="522"/>
      <c r="D442" s="522"/>
      <c r="E442" s="522"/>
      <c r="F442" s="522"/>
      <c r="G442" s="522"/>
      <c r="H442" s="522"/>
    </row>
    <row r="443" spans="3:8" x14ac:dyDescent="0.2">
      <c r="C443" s="522"/>
      <c r="D443" s="522"/>
      <c r="E443" s="522"/>
      <c r="F443" s="522"/>
      <c r="G443" s="522"/>
      <c r="H443" s="522"/>
    </row>
    <row r="444" spans="3:8" x14ac:dyDescent="0.2">
      <c r="C444" s="522"/>
      <c r="D444" s="522"/>
      <c r="E444" s="522"/>
      <c r="F444" s="522"/>
      <c r="G444" s="522"/>
      <c r="H444" s="522"/>
    </row>
    <row r="445" spans="3:8" x14ac:dyDescent="0.2">
      <c r="C445" s="522"/>
      <c r="D445" s="522"/>
      <c r="E445" s="522"/>
      <c r="F445" s="522"/>
      <c r="G445" s="522"/>
      <c r="H445" s="522"/>
    </row>
    <row r="446" spans="3:8" x14ac:dyDescent="0.2">
      <c r="C446" s="522"/>
      <c r="D446" s="522"/>
      <c r="E446" s="522"/>
      <c r="F446" s="522"/>
      <c r="G446" s="522"/>
      <c r="H446" s="522"/>
    </row>
    <row r="447" spans="3:8" x14ac:dyDescent="0.2">
      <c r="C447" s="522"/>
      <c r="D447" s="522"/>
      <c r="E447" s="522"/>
      <c r="F447" s="522"/>
      <c r="G447" s="522"/>
      <c r="H447" s="522"/>
    </row>
    <row r="448" spans="3:8" x14ac:dyDescent="0.2">
      <c r="C448" s="522"/>
      <c r="D448" s="522"/>
      <c r="E448" s="522"/>
      <c r="F448" s="522"/>
      <c r="G448" s="522"/>
      <c r="H448" s="522"/>
    </row>
    <row r="449" spans="3:8" x14ac:dyDescent="0.2">
      <c r="C449" s="522"/>
      <c r="D449" s="522"/>
      <c r="E449" s="522"/>
      <c r="F449" s="522"/>
      <c r="G449" s="522"/>
      <c r="H449" s="522"/>
    </row>
    <row r="450" spans="3:8" x14ac:dyDescent="0.2">
      <c r="C450" s="522"/>
      <c r="D450" s="522"/>
      <c r="E450" s="522"/>
      <c r="F450" s="522"/>
      <c r="G450" s="522"/>
      <c r="H450" s="522"/>
    </row>
    <row r="451" spans="3:8" x14ac:dyDescent="0.2">
      <c r="C451" s="522"/>
      <c r="D451" s="522"/>
      <c r="E451" s="522"/>
      <c r="F451" s="522"/>
      <c r="G451" s="522"/>
      <c r="H451" s="522"/>
    </row>
    <row r="452" spans="3:8" x14ac:dyDescent="0.2">
      <c r="C452" s="522"/>
      <c r="D452" s="522"/>
      <c r="E452" s="522"/>
      <c r="F452" s="522"/>
      <c r="G452" s="522"/>
      <c r="H452" s="522"/>
    </row>
    <row r="453" spans="3:8" x14ac:dyDescent="0.2">
      <c r="C453" s="522"/>
      <c r="D453" s="522"/>
      <c r="E453" s="522"/>
      <c r="F453" s="522"/>
      <c r="G453" s="522"/>
      <c r="H453" s="522"/>
    </row>
    <row r="454" spans="3:8" x14ac:dyDescent="0.2">
      <c r="C454" s="522"/>
      <c r="D454" s="522"/>
      <c r="E454" s="522"/>
      <c r="F454" s="522"/>
      <c r="G454" s="522"/>
      <c r="H454" s="522"/>
    </row>
    <row r="455" spans="3:8" x14ac:dyDescent="0.2">
      <c r="C455" s="522"/>
      <c r="D455" s="522"/>
      <c r="E455" s="522"/>
      <c r="F455" s="522"/>
      <c r="G455" s="522"/>
      <c r="H455" s="522"/>
    </row>
    <row r="456" spans="3:8" x14ac:dyDescent="0.2">
      <c r="C456" s="522"/>
      <c r="D456" s="522"/>
      <c r="E456" s="522"/>
      <c r="F456" s="522"/>
      <c r="G456" s="522"/>
      <c r="H456" s="522"/>
    </row>
    <row r="457" spans="3:8" x14ac:dyDescent="0.2">
      <c r="C457" s="522"/>
      <c r="D457" s="522"/>
      <c r="E457" s="522"/>
      <c r="F457" s="522"/>
      <c r="G457" s="522"/>
      <c r="H457" s="522"/>
    </row>
    <row r="458" spans="3:8" x14ac:dyDescent="0.2">
      <c r="C458" s="522"/>
      <c r="D458" s="522"/>
      <c r="E458" s="522"/>
      <c r="F458" s="522"/>
      <c r="G458" s="522"/>
      <c r="H458" s="522"/>
    </row>
    <row r="459" spans="3:8" x14ac:dyDescent="0.2">
      <c r="C459" s="522"/>
      <c r="D459" s="522"/>
      <c r="E459" s="522"/>
      <c r="F459" s="522"/>
      <c r="G459" s="522"/>
      <c r="H459" s="522"/>
    </row>
    <row r="460" spans="3:8" x14ac:dyDescent="0.2">
      <c r="C460" s="522"/>
      <c r="D460" s="522"/>
      <c r="E460" s="522"/>
      <c r="F460" s="522"/>
      <c r="G460" s="522"/>
      <c r="H460" s="522"/>
    </row>
    <row r="461" spans="3:8" x14ac:dyDescent="0.2">
      <c r="C461" s="522"/>
      <c r="D461" s="522"/>
      <c r="E461" s="522"/>
      <c r="F461" s="522"/>
      <c r="G461" s="522"/>
      <c r="H461" s="522"/>
    </row>
    <row r="462" spans="3:8" x14ac:dyDescent="0.2">
      <c r="C462" s="522"/>
      <c r="D462" s="522"/>
      <c r="E462" s="522"/>
      <c r="F462" s="522"/>
      <c r="G462" s="522"/>
      <c r="H462" s="522"/>
    </row>
    <row r="463" spans="3:8" x14ac:dyDescent="0.2">
      <c r="C463" s="522"/>
      <c r="D463" s="522"/>
      <c r="E463" s="522"/>
      <c r="F463" s="522"/>
      <c r="G463" s="522"/>
      <c r="H463" s="522"/>
    </row>
    <row r="464" spans="3:8" x14ac:dyDescent="0.2">
      <c r="C464" s="522"/>
      <c r="D464" s="522"/>
      <c r="E464" s="522"/>
      <c r="F464" s="522"/>
      <c r="G464" s="522"/>
      <c r="H464" s="522"/>
    </row>
    <row r="465" spans="3:8" x14ac:dyDescent="0.2">
      <c r="C465" s="522"/>
      <c r="D465" s="522"/>
      <c r="E465" s="522"/>
      <c r="F465" s="522"/>
      <c r="G465" s="522"/>
      <c r="H465" s="522"/>
    </row>
    <row r="466" spans="3:8" x14ac:dyDescent="0.2">
      <c r="C466" s="522"/>
      <c r="D466" s="522"/>
      <c r="E466" s="522"/>
      <c r="F466" s="522"/>
      <c r="G466" s="522"/>
      <c r="H466" s="522"/>
    </row>
    <row r="467" spans="3:8" x14ac:dyDescent="0.2">
      <c r="C467" s="522"/>
      <c r="D467" s="522"/>
      <c r="E467" s="522"/>
      <c r="F467" s="522"/>
      <c r="G467" s="522"/>
      <c r="H467" s="522"/>
    </row>
    <row r="468" spans="3:8" x14ac:dyDescent="0.2">
      <c r="C468" s="522"/>
      <c r="D468" s="522"/>
      <c r="E468" s="522"/>
      <c r="F468" s="522"/>
      <c r="G468" s="522"/>
      <c r="H468" s="522"/>
    </row>
    <row r="469" spans="3:8" x14ac:dyDescent="0.2">
      <c r="C469" s="522"/>
      <c r="D469" s="522"/>
      <c r="E469" s="522"/>
      <c r="F469" s="522"/>
      <c r="G469" s="522"/>
      <c r="H469" s="522"/>
    </row>
    <row r="470" spans="3:8" x14ac:dyDescent="0.2">
      <c r="C470" s="522"/>
      <c r="D470" s="522"/>
      <c r="E470" s="522"/>
      <c r="F470" s="522"/>
      <c r="G470" s="522"/>
      <c r="H470" s="522"/>
    </row>
    <row r="471" spans="3:8" x14ac:dyDescent="0.2">
      <c r="C471" s="522"/>
      <c r="D471" s="522"/>
      <c r="E471" s="522"/>
      <c r="F471" s="522"/>
      <c r="G471" s="522"/>
      <c r="H471" s="522"/>
    </row>
    <row r="472" spans="3:8" x14ac:dyDescent="0.2">
      <c r="C472" s="522"/>
      <c r="D472" s="522"/>
      <c r="E472" s="522"/>
      <c r="F472" s="522"/>
      <c r="G472" s="522"/>
      <c r="H472" s="522"/>
    </row>
    <row r="473" spans="3:8" x14ac:dyDescent="0.2">
      <c r="C473" s="522"/>
      <c r="D473" s="522"/>
      <c r="E473" s="522"/>
      <c r="F473" s="522"/>
      <c r="G473" s="522"/>
      <c r="H473" s="522"/>
    </row>
    <row r="474" spans="3:8" x14ac:dyDescent="0.2">
      <c r="C474" s="522"/>
      <c r="D474" s="522"/>
      <c r="E474" s="522"/>
      <c r="F474" s="522"/>
      <c r="G474" s="522"/>
      <c r="H474" s="522"/>
    </row>
    <row r="475" spans="3:8" x14ac:dyDescent="0.2">
      <c r="C475" s="522"/>
      <c r="D475" s="522"/>
      <c r="E475" s="522"/>
      <c r="F475" s="522"/>
      <c r="G475" s="522"/>
      <c r="H475" s="522"/>
    </row>
    <row r="476" spans="3:8" x14ac:dyDescent="0.2">
      <c r="C476" s="522"/>
      <c r="D476" s="522"/>
      <c r="E476" s="522"/>
      <c r="F476" s="522"/>
      <c r="G476" s="522"/>
      <c r="H476" s="522"/>
    </row>
    <row r="477" spans="3:8" x14ac:dyDescent="0.2">
      <c r="C477" s="522"/>
      <c r="D477" s="522"/>
      <c r="E477" s="522"/>
      <c r="F477" s="522"/>
      <c r="G477" s="522"/>
      <c r="H477" s="522"/>
    </row>
    <row r="478" spans="3:8" x14ac:dyDescent="0.2">
      <c r="C478" s="522"/>
      <c r="D478" s="522"/>
      <c r="E478" s="522"/>
      <c r="F478" s="522"/>
      <c r="G478" s="522"/>
      <c r="H478" s="522"/>
    </row>
    <row r="479" spans="3:8" x14ac:dyDescent="0.2">
      <c r="C479" s="522"/>
      <c r="D479" s="522"/>
      <c r="E479" s="522"/>
      <c r="F479" s="522"/>
      <c r="G479" s="522"/>
      <c r="H479" s="522"/>
    </row>
    <row r="480" spans="3:8" x14ac:dyDescent="0.2">
      <c r="C480" s="522"/>
      <c r="D480" s="522"/>
      <c r="E480" s="522"/>
      <c r="F480" s="522"/>
      <c r="G480" s="522"/>
      <c r="H480" s="522"/>
    </row>
    <row r="481" spans="3:8" x14ac:dyDescent="0.2">
      <c r="C481" s="522"/>
      <c r="D481" s="522"/>
      <c r="E481" s="522"/>
      <c r="F481" s="522"/>
      <c r="G481" s="522"/>
      <c r="H481" s="522"/>
    </row>
    <row r="482" spans="3:8" x14ac:dyDescent="0.2">
      <c r="C482" s="522"/>
      <c r="D482" s="522"/>
      <c r="E482" s="522"/>
      <c r="F482" s="522"/>
      <c r="G482" s="522"/>
      <c r="H482" s="522"/>
    </row>
    <row r="483" spans="3:8" x14ac:dyDescent="0.2">
      <c r="C483" s="522"/>
      <c r="D483" s="522"/>
      <c r="E483" s="522"/>
      <c r="F483" s="522"/>
      <c r="G483" s="522"/>
      <c r="H483" s="522"/>
    </row>
    <row r="484" spans="3:8" x14ac:dyDescent="0.2">
      <c r="C484" s="522"/>
      <c r="D484" s="522"/>
      <c r="E484" s="522"/>
      <c r="F484" s="522"/>
      <c r="G484" s="522"/>
      <c r="H484" s="522"/>
    </row>
    <row r="485" spans="3:8" x14ac:dyDescent="0.2">
      <c r="C485" s="522"/>
      <c r="D485" s="522"/>
      <c r="E485" s="522"/>
      <c r="F485" s="522"/>
      <c r="G485" s="522"/>
      <c r="H485" s="522"/>
    </row>
    <row r="486" spans="3:8" x14ac:dyDescent="0.2">
      <c r="C486" s="522"/>
      <c r="D486" s="522"/>
      <c r="E486" s="522"/>
      <c r="F486" s="522"/>
      <c r="G486" s="522"/>
      <c r="H486" s="522"/>
    </row>
    <row r="487" spans="3:8" x14ac:dyDescent="0.2">
      <c r="C487" s="522"/>
      <c r="D487" s="522"/>
      <c r="E487" s="522"/>
      <c r="F487" s="522"/>
      <c r="G487" s="522"/>
      <c r="H487" s="522"/>
    </row>
    <row r="488" spans="3:8" x14ac:dyDescent="0.2">
      <c r="C488" s="522"/>
      <c r="D488" s="522"/>
      <c r="E488" s="522"/>
      <c r="F488" s="522"/>
      <c r="G488" s="522"/>
      <c r="H488" s="522"/>
    </row>
    <row r="489" spans="3:8" x14ac:dyDescent="0.2">
      <c r="C489" s="522"/>
      <c r="D489" s="522"/>
      <c r="E489" s="522"/>
      <c r="F489" s="522"/>
      <c r="G489" s="522"/>
      <c r="H489" s="522"/>
    </row>
    <row r="490" spans="3:8" x14ac:dyDescent="0.2">
      <c r="C490" s="522"/>
      <c r="D490" s="522"/>
      <c r="E490" s="522"/>
      <c r="F490" s="522"/>
      <c r="G490" s="522"/>
      <c r="H490" s="522"/>
    </row>
    <row r="491" spans="3:8" x14ac:dyDescent="0.2">
      <c r="C491" s="522"/>
      <c r="D491" s="522"/>
      <c r="E491" s="522"/>
      <c r="F491" s="522"/>
      <c r="G491" s="522"/>
      <c r="H491" s="522"/>
    </row>
    <row r="492" spans="3:8" x14ac:dyDescent="0.2">
      <c r="C492" s="522"/>
      <c r="D492" s="522"/>
      <c r="E492" s="522"/>
      <c r="F492" s="522"/>
      <c r="G492" s="522"/>
      <c r="H492" s="522"/>
    </row>
    <row r="493" spans="3:8" x14ac:dyDescent="0.2">
      <c r="C493" s="522"/>
      <c r="D493" s="522"/>
      <c r="E493" s="522"/>
      <c r="F493" s="522"/>
      <c r="G493" s="522"/>
      <c r="H493" s="522"/>
    </row>
    <row r="494" spans="3:8" x14ac:dyDescent="0.2">
      <c r="C494" s="522"/>
      <c r="D494" s="522"/>
      <c r="E494" s="522"/>
      <c r="F494" s="522"/>
      <c r="G494" s="522"/>
      <c r="H494" s="522"/>
    </row>
    <row r="495" spans="3:8" x14ac:dyDescent="0.2">
      <c r="C495" s="522"/>
      <c r="D495" s="522"/>
      <c r="E495" s="522"/>
      <c r="F495" s="522"/>
      <c r="G495" s="522"/>
      <c r="H495" s="522"/>
    </row>
    <row r="496" spans="3:8" x14ac:dyDescent="0.2">
      <c r="C496" s="522"/>
      <c r="D496" s="522"/>
      <c r="E496" s="522"/>
      <c r="F496" s="522"/>
      <c r="G496" s="522"/>
      <c r="H496" s="522"/>
    </row>
    <row r="497" spans="3:8" x14ac:dyDescent="0.2">
      <c r="C497" s="522"/>
      <c r="D497" s="522"/>
      <c r="E497" s="522"/>
      <c r="F497" s="522"/>
      <c r="G497" s="522"/>
      <c r="H497" s="522"/>
    </row>
    <row r="498" spans="3:8" x14ac:dyDescent="0.2">
      <c r="C498" s="522"/>
      <c r="D498" s="522"/>
      <c r="E498" s="522"/>
      <c r="F498" s="522"/>
      <c r="G498" s="522"/>
      <c r="H498" s="522"/>
    </row>
    <row r="499" spans="3:8" x14ac:dyDescent="0.2">
      <c r="C499" s="522"/>
      <c r="D499" s="522"/>
      <c r="E499" s="522"/>
      <c r="F499" s="522"/>
      <c r="G499" s="522"/>
      <c r="H499" s="522"/>
    </row>
    <row r="500" spans="3:8" x14ac:dyDescent="0.2">
      <c r="C500" s="522"/>
      <c r="D500" s="522"/>
      <c r="E500" s="522"/>
      <c r="F500" s="522"/>
      <c r="G500" s="522"/>
      <c r="H500" s="522"/>
    </row>
    <row r="501" spans="3:8" x14ac:dyDescent="0.2">
      <c r="C501" s="522"/>
      <c r="D501" s="522"/>
      <c r="E501" s="522"/>
      <c r="F501" s="522"/>
      <c r="G501" s="522"/>
      <c r="H501" s="522"/>
    </row>
    <row r="502" spans="3:8" x14ac:dyDescent="0.2">
      <c r="C502" s="522"/>
      <c r="D502" s="522"/>
      <c r="E502" s="522"/>
      <c r="F502" s="522"/>
      <c r="G502" s="522"/>
      <c r="H502" s="522"/>
    </row>
    <row r="503" spans="3:8" x14ac:dyDescent="0.2">
      <c r="C503" s="522"/>
      <c r="D503" s="522"/>
      <c r="E503" s="522"/>
      <c r="F503" s="522"/>
      <c r="G503" s="522"/>
      <c r="H503" s="522"/>
    </row>
    <row r="504" spans="3:8" x14ac:dyDescent="0.2">
      <c r="C504" s="522"/>
      <c r="D504" s="522"/>
      <c r="E504" s="522"/>
      <c r="F504" s="522"/>
      <c r="G504" s="522"/>
      <c r="H504" s="522"/>
    </row>
    <row r="505" spans="3:8" x14ac:dyDescent="0.2">
      <c r="C505" s="522"/>
      <c r="D505" s="522"/>
      <c r="E505" s="522"/>
      <c r="F505" s="522"/>
      <c r="G505" s="522"/>
      <c r="H505" s="522"/>
    </row>
    <row r="506" spans="3:8" x14ac:dyDescent="0.2">
      <c r="C506" s="522"/>
      <c r="D506" s="522"/>
      <c r="E506" s="522"/>
      <c r="F506" s="522"/>
      <c r="G506" s="522"/>
      <c r="H506" s="522"/>
    </row>
    <row r="507" spans="3:8" x14ac:dyDescent="0.2">
      <c r="C507" s="522"/>
      <c r="D507" s="522"/>
      <c r="E507" s="522"/>
      <c r="F507" s="522"/>
      <c r="G507" s="522"/>
      <c r="H507" s="522"/>
    </row>
    <row r="508" spans="3:8" x14ac:dyDescent="0.2">
      <c r="C508" s="522"/>
      <c r="D508" s="522"/>
      <c r="E508" s="522"/>
      <c r="F508" s="522"/>
      <c r="G508" s="522"/>
      <c r="H508" s="522"/>
    </row>
    <row r="509" spans="3:8" x14ac:dyDescent="0.2">
      <c r="C509" s="522"/>
      <c r="D509" s="522"/>
      <c r="E509" s="522"/>
      <c r="F509" s="522"/>
      <c r="G509" s="522"/>
      <c r="H509" s="522"/>
    </row>
    <row r="510" spans="3:8" x14ac:dyDescent="0.2">
      <c r="C510" s="522"/>
      <c r="D510" s="522"/>
      <c r="E510" s="522"/>
      <c r="F510" s="522"/>
      <c r="G510" s="522"/>
      <c r="H510" s="522"/>
    </row>
    <row r="511" spans="3:8" x14ac:dyDescent="0.2">
      <c r="C511" s="522"/>
      <c r="D511" s="522"/>
      <c r="E511" s="522"/>
      <c r="F511" s="522"/>
      <c r="G511" s="522"/>
      <c r="H511" s="522"/>
    </row>
    <row r="512" spans="3:8" x14ac:dyDescent="0.2">
      <c r="C512" s="522"/>
      <c r="D512" s="522"/>
      <c r="E512" s="522"/>
      <c r="F512" s="522"/>
      <c r="G512" s="522"/>
      <c r="H512" s="522"/>
    </row>
    <row r="513" spans="3:8" x14ac:dyDescent="0.2">
      <c r="C513" s="522"/>
      <c r="D513" s="522"/>
      <c r="E513" s="522"/>
      <c r="F513" s="522"/>
      <c r="G513" s="522"/>
      <c r="H513" s="522"/>
    </row>
    <row r="514" spans="3:8" x14ac:dyDescent="0.2">
      <c r="C514" s="522"/>
      <c r="D514" s="522"/>
      <c r="E514" s="522"/>
      <c r="F514" s="522"/>
      <c r="G514" s="522"/>
      <c r="H514" s="522"/>
    </row>
    <row r="515" spans="3:8" x14ac:dyDescent="0.2">
      <c r="C515" s="522"/>
      <c r="D515" s="522"/>
      <c r="E515" s="522"/>
      <c r="F515" s="522"/>
      <c r="G515" s="522"/>
      <c r="H515" s="522"/>
    </row>
    <row r="516" spans="3:8" x14ac:dyDescent="0.2">
      <c r="C516" s="522"/>
      <c r="D516" s="522"/>
      <c r="E516" s="522"/>
      <c r="F516" s="522"/>
      <c r="G516" s="522"/>
      <c r="H516" s="522"/>
    </row>
    <row r="517" spans="3:8" x14ac:dyDescent="0.2">
      <c r="C517" s="522"/>
      <c r="D517" s="522"/>
      <c r="E517" s="522"/>
      <c r="F517" s="522"/>
      <c r="G517" s="522"/>
      <c r="H517" s="522"/>
    </row>
    <row r="518" spans="3:8" x14ac:dyDescent="0.2">
      <c r="C518" s="522"/>
      <c r="D518" s="522"/>
      <c r="E518" s="522"/>
      <c r="F518" s="522"/>
      <c r="G518" s="522"/>
      <c r="H518" s="522"/>
    </row>
    <row r="519" spans="3:8" x14ac:dyDescent="0.2">
      <c r="C519" s="522"/>
      <c r="D519" s="522"/>
      <c r="E519" s="522"/>
      <c r="F519" s="522"/>
      <c r="G519" s="522"/>
      <c r="H519" s="522"/>
    </row>
    <row r="520" spans="3:8" x14ac:dyDescent="0.2">
      <c r="C520" s="522"/>
      <c r="D520" s="522"/>
      <c r="E520" s="522"/>
      <c r="F520" s="522"/>
      <c r="G520" s="522"/>
      <c r="H520" s="522"/>
    </row>
    <row r="521" spans="3:8" x14ac:dyDescent="0.2">
      <c r="C521" s="522"/>
      <c r="D521" s="522"/>
      <c r="E521" s="522"/>
      <c r="F521" s="522"/>
      <c r="G521" s="522"/>
      <c r="H521" s="522"/>
    </row>
    <row r="522" spans="3:8" x14ac:dyDescent="0.2">
      <c r="C522" s="522"/>
      <c r="D522" s="522"/>
      <c r="E522" s="522"/>
      <c r="F522" s="522"/>
      <c r="G522" s="522"/>
      <c r="H522" s="522"/>
    </row>
    <row r="523" spans="3:8" x14ac:dyDescent="0.2">
      <c r="C523" s="522"/>
      <c r="D523" s="522"/>
      <c r="E523" s="522"/>
      <c r="F523" s="522"/>
      <c r="G523" s="522"/>
      <c r="H523" s="522"/>
    </row>
    <row r="524" spans="3:8" x14ac:dyDescent="0.2">
      <c r="C524" s="522"/>
      <c r="D524" s="522"/>
      <c r="E524" s="522"/>
      <c r="F524" s="522"/>
      <c r="G524" s="522"/>
      <c r="H524" s="522"/>
    </row>
    <row r="525" spans="3:8" x14ac:dyDescent="0.2">
      <c r="C525" s="522"/>
      <c r="D525" s="522"/>
      <c r="E525" s="522"/>
      <c r="F525" s="522"/>
      <c r="G525" s="522"/>
      <c r="H525" s="522"/>
    </row>
    <row r="526" spans="3:8" x14ac:dyDescent="0.2">
      <c r="C526" s="522"/>
      <c r="D526" s="522"/>
      <c r="E526" s="522"/>
      <c r="F526" s="522"/>
      <c r="G526" s="522"/>
      <c r="H526" s="522"/>
    </row>
    <row r="527" spans="3:8" x14ac:dyDescent="0.2">
      <c r="C527" s="522"/>
      <c r="D527" s="522"/>
      <c r="E527" s="522"/>
      <c r="F527" s="522"/>
      <c r="G527" s="522"/>
      <c r="H527" s="522"/>
    </row>
    <row r="528" spans="3:8" x14ac:dyDescent="0.2">
      <c r="C528" s="522"/>
      <c r="D528" s="522"/>
      <c r="E528" s="522"/>
      <c r="F528" s="522"/>
      <c r="G528" s="522"/>
      <c r="H528" s="522"/>
    </row>
    <row r="529" spans="3:8" x14ac:dyDescent="0.2">
      <c r="C529" s="522"/>
      <c r="D529" s="522"/>
      <c r="E529" s="522"/>
      <c r="F529" s="522"/>
      <c r="G529" s="522"/>
      <c r="H529" s="522"/>
    </row>
    <row r="530" spans="3:8" x14ac:dyDescent="0.2">
      <c r="C530" s="522"/>
      <c r="D530" s="522"/>
      <c r="E530" s="522"/>
      <c r="F530" s="522"/>
      <c r="G530" s="522"/>
      <c r="H530" s="522"/>
    </row>
    <row r="531" spans="3:8" x14ac:dyDescent="0.2">
      <c r="C531" s="522"/>
      <c r="D531" s="522"/>
      <c r="E531" s="522"/>
      <c r="F531" s="522"/>
      <c r="G531" s="522"/>
      <c r="H531" s="522"/>
    </row>
    <row r="532" spans="3:8" x14ac:dyDescent="0.2">
      <c r="C532" s="522"/>
      <c r="D532" s="522"/>
      <c r="E532" s="522"/>
      <c r="F532" s="522"/>
      <c r="G532" s="522"/>
      <c r="H532" s="522"/>
    </row>
    <row r="533" spans="3:8" x14ac:dyDescent="0.2">
      <c r="C533" s="522"/>
      <c r="D533" s="522"/>
      <c r="E533" s="522"/>
      <c r="F533" s="522"/>
      <c r="G533" s="522"/>
      <c r="H533" s="522"/>
    </row>
    <row r="534" spans="3:8" x14ac:dyDescent="0.2">
      <c r="C534" s="522"/>
      <c r="D534" s="522"/>
      <c r="E534" s="522"/>
      <c r="F534" s="522"/>
      <c r="G534" s="522"/>
      <c r="H534" s="522"/>
    </row>
    <row r="535" spans="3:8" x14ac:dyDescent="0.2">
      <c r="C535" s="522"/>
      <c r="D535" s="522"/>
      <c r="E535" s="522"/>
      <c r="F535" s="522"/>
      <c r="G535" s="522"/>
      <c r="H535" s="522"/>
    </row>
    <row r="536" spans="3:8" x14ac:dyDescent="0.2">
      <c r="C536" s="522"/>
      <c r="D536" s="522"/>
      <c r="E536" s="522"/>
      <c r="F536" s="522"/>
      <c r="G536" s="522"/>
      <c r="H536" s="522"/>
    </row>
    <row r="537" spans="3:8" x14ac:dyDescent="0.2">
      <c r="C537" s="522"/>
      <c r="D537" s="522"/>
      <c r="E537" s="522"/>
      <c r="F537" s="522"/>
      <c r="G537" s="522"/>
      <c r="H537" s="522"/>
    </row>
    <row r="538" spans="3:8" x14ac:dyDescent="0.2">
      <c r="C538" s="522"/>
      <c r="D538" s="522"/>
      <c r="E538" s="522"/>
      <c r="F538" s="522"/>
      <c r="G538" s="522"/>
      <c r="H538" s="522"/>
    </row>
    <row r="539" spans="3:8" x14ac:dyDescent="0.2">
      <c r="C539" s="522"/>
      <c r="D539" s="522"/>
      <c r="E539" s="522"/>
      <c r="F539" s="522"/>
      <c r="G539" s="522"/>
      <c r="H539" s="522"/>
    </row>
    <row r="540" spans="3:8" x14ac:dyDescent="0.2">
      <c r="C540" s="522"/>
      <c r="D540" s="522"/>
      <c r="E540" s="522"/>
      <c r="F540" s="522"/>
      <c r="G540" s="522"/>
      <c r="H540" s="522"/>
    </row>
    <row r="541" spans="3:8" x14ac:dyDescent="0.2">
      <c r="C541" s="522"/>
      <c r="D541" s="522"/>
      <c r="E541" s="522"/>
      <c r="F541" s="522"/>
      <c r="G541" s="522"/>
      <c r="H541" s="522"/>
    </row>
    <row r="542" spans="3:8" x14ac:dyDescent="0.2">
      <c r="C542" s="522"/>
      <c r="D542" s="522"/>
      <c r="E542" s="522"/>
      <c r="F542" s="522"/>
      <c r="G542" s="522"/>
      <c r="H542" s="522"/>
    </row>
    <row r="543" spans="3:8" x14ac:dyDescent="0.2">
      <c r="C543" s="522"/>
      <c r="D543" s="522"/>
      <c r="E543" s="522"/>
      <c r="F543" s="522"/>
      <c r="G543" s="522"/>
      <c r="H543" s="522"/>
    </row>
    <row r="544" spans="3:8" x14ac:dyDescent="0.2">
      <c r="C544" s="522"/>
      <c r="D544" s="522"/>
      <c r="E544" s="522"/>
      <c r="F544" s="522"/>
      <c r="G544" s="522"/>
      <c r="H544" s="522"/>
    </row>
    <row r="545" spans="3:8" x14ac:dyDescent="0.2">
      <c r="C545" s="522"/>
      <c r="D545" s="522"/>
      <c r="E545" s="522"/>
      <c r="F545" s="522"/>
      <c r="G545" s="522"/>
      <c r="H545" s="522"/>
    </row>
    <row r="546" spans="3:8" x14ac:dyDescent="0.2">
      <c r="C546" s="522"/>
      <c r="D546" s="522"/>
      <c r="E546" s="522"/>
      <c r="F546" s="522"/>
      <c r="G546" s="522"/>
      <c r="H546" s="522"/>
    </row>
    <row r="547" spans="3:8" x14ac:dyDescent="0.2">
      <c r="C547" s="522"/>
      <c r="D547" s="522"/>
      <c r="E547" s="522"/>
      <c r="F547" s="522"/>
      <c r="G547" s="522"/>
      <c r="H547" s="522"/>
    </row>
    <row r="548" spans="3:8" x14ac:dyDescent="0.2">
      <c r="C548" s="522"/>
      <c r="D548" s="522"/>
      <c r="E548" s="522"/>
      <c r="F548" s="522"/>
      <c r="G548" s="522"/>
      <c r="H548" s="522"/>
    </row>
    <row r="549" spans="3:8" x14ac:dyDescent="0.2">
      <c r="C549" s="522"/>
      <c r="D549" s="522"/>
      <c r="E549" s="522"/>
      <c r="F549" s="522"/>
      <c r="G549" s="522"/>
      <c r="H549" s="522"/>
    </row>
    <row r="550" spans="3:8" x14ac:dyDescent="0.2">
      <c r="C550" s="522"/>
      <c r="D550" s="522"/>
      <c r="E550" s="522"/>
      <c r="F550" s="522"/>
      <c r="G550" s="522"/>
      <c r="H550" s="522"/>
    </row>
    <row r="551" spans="3:8" x14ac:dyDescent="0.2">
      <c r="C551" s="522"/>
      <c r="D551" s="522"/>
      <c r="E551" s="522"/>
      <c r="F551" s="522"/>
      <c r="G551" s="522"/>
      <c r="H551" s="522"/>
    </row>
    <row r="552" spans="3:8" x14ac:dyDescent="0.2">
      <c r="C552" s="522"/>
      <c r="D552" s="522"/>
      <c r="E552" s="522"/>
      <c r="F552" s="522"/>
      <c r="G552" s="522"/>
      <c r="H552" s="522"/>
    </row>
    <row r="553" spans="3:8" x14ac:dyDescent="0.2">
      <c r="C553" s="522"/>
      <c r="D553" s="522"/>
      <c r="E553" s="522"/>
      <c r="F553" s="522"/>
      <c r="G553" s="522"/>
      <c r="H553" s="522"/>
    </row>
    <row r="554" spans="3:8" x14ac:dyDescent="0.2">
      <c r="C554" s="522"/>
      <c r="D554" s="522"/>
      <c r="E554" s="522"/>
      <c r="F554" s="522"/>
      <c r="G554" s="522"/>
      <c r="H554" s="522"/>
    </row>
    <row r="555" spans="3:8" x14ac:dyDescent="0.2">
      <c r="C555" s="522"/>
      <c r="D555" s="522"/>
      <c r="E555" s="522"/>
      <c r="F555" s="522"/>
      <c r="G555" s="522"/>
      <c r="H555" s="522"/>
    </row>
    <row r="556" spans="3:8" x14ac:dyDescent="0.2">
      <c r="C556" s="522"/>
      <c r="D556" s="522"/>
      <c r="E556" s="522"/>
      <c r="F556" s="522"/>
      <c r="G556" s="522"/>
      <c r="H556" s="522"/>
    </row>
    <row r="557" spans="3:8" x14ac:dyDescent="0.2">
      <c r="C557" s="522"/>
      <c r="D557" s="522"/>
      <c r="E557" s="522"/>
      <c r="F557" s="522"/>
      <c r="G557" s="522"/>
      <c r="H557" s="522"/>
    </row>
    <row r="558" spans="3:8" x14ac:dyDescent="0.2">
      <c r="C558" s="522"/>
      <c r="D558" s="522"/>
      <c r="E558" s="522"/>
      <c r="F558" s="522"/>
      <c r="G558" s="522"/>
      <c r="H558" s="522"/>
    </row>
    <row r="559" spans="3:8" x14ac:dyDescent="0.2">
      <c r="C559" s="522"/>
      <c r="D559" s="522"/>
      <c r="E559" s="522"/>
      <c r="F559" s="522"/>
      <c r="G559" s="522"/>
      <c r="H559" s="522"/>
    </row>
    <row r="560" spans="3:8" x14ac:dyDescent="0.2">
      <c r="C560" s="522"/>
      <c r="D560" s="522"/>
      <c r="E560" s="522"/>
      <c r="F560" s="522"/>
      <c r="G560" s="522"/>
      <c r="H560" s="522"/>
    </row>
    <row r="561" spans="3:8" x14ac:dyDescent="0.2">
      <c r="C561" s="522"/>
      <c r="D561" s="522"/>
      <c r="E561" s="522"/>
      <c r="F561" s="522"/>
      <c r="G561" s="522"/>
      <c r="H561" s="522"/>
    </row>
    <row r="562" spans="3:8" x14ac:dyDescent="0.2">
      <c r="C562" s="522"/>
      <c r="D562" s="522"/>
      <c r="E562" s="522"/>
      <c r="F562" s="522"/>
      <c r="G562" s="522"/>
      <c r="H562" s="522"/>
    </row>
    <row r="563" spans="3:8" x14ac:dyDescent="0.2">
      <c r="C563" s="522"/>
      <c r="D563" s="522"/>
      <c r="E563" s="522"/>
      <c r="F563" s="522"/>
      <c r="G563" s="522"/>
      <c r="H563" s="522"/>
    </row>
    <row r="564" spans="3:8" x14ac:dyDescent="0.2">
      <c r="C564" s="522"/>
      <c r="D564" s="522"/>
      <c r="E564" s="522"/>
      <c r="F564" s="522"/>
      <c r="G564" s="522"/>
      <c r="H564" s="522"/>
    </row>
    <row r="565" spans="3:8" x14ac:dyDescent="0.2">
      <c r="C565" s="522"/>
      <c r="D565" s="522"/>
      <c r="E565" s="522"/>
      <c r="F565" s="522"/>
      <c r="G565" s="522"/>
      <c r="H565" s="522"/>
    </row>
    <row r="566" spans="3:8" x14ac:dyDescent="0.2">
      <c r="C566" s="522"/>
      <c r="D566" s="522"/>
      <c r="E566" s="522"/>
      <c r="F566" s="522"/>
      <c r="G566" s="522"/>
      <c r="H566" s="522"/>
    </row>
    <row r="567" spans="3:8" x14ac:dyDescent="0.2">
      <c r="C567" s="522"/>
      <c r="D567" s="522"/>
      <c r="E567" s="522"/>
      <c r="F567" s="522"/>
      <c r="G567" s="522"/>
      <c r="H567" s="522"/>
    </row>
    <row r="568" spans="3:8" x14ac:dyDescent="0.2">
      <c r="C568" s="522"/>
      <c r="D568" s="522"/>
      <c r="E568" s="522"/>
      <c r="F568" s="522"/>
      <c r="G568" s="522"/>
      <c r="H568" s="522"/>
    </row>
    <row r="569" spans="3:8" x14ac:dyDescent="0.2">
      <c r="C569" s="522"/>
      <c r="D569" s="522"/>
      <c r="E569" s="522"/>
      <c r="F569" s="522"/>
      <c r="G569" s="522"/>
      <c r="H569" s="522"/>
    </row>
    <row r="570" spans="3:8" x14ac:dyDescent="0.2">
      <c r="C570" s="522"/>
      <c r="D570" s="522"/>
      <c r="E570" s="522"/>
      <c r="F570" s="522"/>
      <c r="G570" s="522"/>
      <c r="H570" s="522"/>
    </row>
    <row r="571" spans="3:8" x14ac:dyDescent="0.2">
      <c r="C571" s="522"/>
      <c r="D571" s="522"/>
      <c r="E571" s="522"/>
      <c r="F571" s="522"/>
      <c r="G571" s="522"/>
      <c r="H571" s="522"/>
    </row>
    <row r="572" spans="3:8" x14ac:dyDescent="0.2">
      <c r="C572" s="522"/>
      <c r="D572" s="522"/>
      <c r="E572" s="522"/>
      <c r="F572" s="522"/>
      <c r="G572" s="522"/>
      <c r="H572" s="522"/>
    </row>
    <row r="573" spans="3:8" x14ac:dyDescent="0.2">
      <c r="C573" s="522"/>
      <c r="D573" s="522"/>
      <c r="E573" s="522"/>
      <c r="F573" s="522"/>
      <c r="G573" s="522"/>
      <c r="H573" s="522"/>
    </row>
    <row r="574" spans="3:8" x14ac:dyDescent="0.2">
      <c r="C574" s="522"/>
      <c r="D574" s="522"/>
      <c r="E574" s="522"/>
      <c r="F574" s="522"/>
      <c r="G574" s="522"/>
      <c r="H574" s="522"/>
    </row>
    <row r="575" spans="3:8" x14ac:dyDescent="0.2">
      <c r="C575" s="522"/>
      <c r="D575" s="522"/>
      <c r="E575" s="522"/>
      <c r="F575" s="522"/>
      <c r="G575" s="522"/>
      <c r="H575" s="522"/>
    </row>
    <row r="576" spans="3:8" x14ac:dyDescent="0.2">
      <c r="C576" s="522"/>
      <c r="D576" s="522"/>
      <c r="E576" s="522"/>
      <c r="F576" s="522"/>
      <c r="G576" s="522"/>
      <c r="H576" s="522"/>
    </row>
    <row r="577" spans="3:8" x14ac:dyDescent="0.2">
      <c r="C577" s="522"/>
      <c r="D577" s="522"/>
      <c r="E577" s="522"/>
      <c r="F577" s="522"/>
      <c r="G577" s="522"/>
      <c r="H577" s="522"/>
    </row>
    <row r="578" spans="3:8" x14ac:dyDescent="0.2">
      <c r="C578" s="522"/>
      <c r="D578" s="522"/>
      <c r="E578" s="522"/>
      <c r="F578" s="522"/>
      <c r="G578" s="522"/>
      <c r="H578" s="522"/>
    </row>
    <row r="579" spans="3:8" x14ac:dyDescent="0.2">
      <c r="C579" s="522"/>
      <c r="D579" s="522"/>
      <c r="E579" s="522"/>
      <c r="F579" s="522"/>
      <c r="G579" s="522"/>
      <c r="H579" s="522"/>
    </row>
    <row r="580" spans="3:8" x14ac:dyDescent="0.2">
      <c r="C580" s="522"/>
      <c r="D580" s="522"/>
      <c r="E580" s="522"/>
      <c r="F580" s="522"/>
      <c r="G580" s="522"/>
      <c r="H580" s="522"/>
    </row>
    <row r="581" spans="3:8" x14ac:dyDescent="0.2">
      <c r="C581" s="522"/>
      <c r="D581" s="522"/>
      <c r="E581" s="522"/>
      <c r="F581" s="522"/>
      <c r="G581" s="522"/>
      <c r="H581" s="522"/>
    </row>
    <row r="582" spans="3:8" x14ac:dyDescent="0.2">
      <c r="C582" s="522"/>
      <c r="D582" s="522"/>
      <c r="E582" s="522"/>
      <c r="F582" s="522"/>
      <c r="G582" s="522"/>
      <c r="H582" s="522"/>
    </row>
    <row r="583" spans="3:8" x14ac:dyDescent="0.2">
      <c r="C583" s="522"/>
      <c r="D583" s="522"/>
      <c r="E583" s="522"/>
      <c r="F583" s="522"/>
      <c r="G583" s="522"/>
      <c r="H583" s="522"/>
    </row>
    <row r="584" spans="3:8" x14ac:dyDescent="0.2">
      <c r="C584" s="522"/>
      <c r="D584" s="522"/>
      <c r="E584" s="522"/>
      <c r="F584" s="522"/>
      <c r="G584" s="522"/>
      <c r="H584" s="522"/>
    </row>
    <row r="585" spans="3:8" x14ac:dyDescent="0.2">
      <c r="C585" s="522"/>
      <c r="D585" s="522"/>
      <c r="E585" s="522"/>
      <c r="F585" s="522"/>
      <c r="G585" s="522"/>
      <c r="H585" s="522"/>
    </row>
    <row r="586" spans="3:8" x14ac:dyDescent="0.2">
      <c r="C586" s="522"/>
      <c r="D586" s="522"/>
      <c r="E586" s="522"/>
      <c r="F586" s="522"/>
      <c r="G586" s="522"/>
      <c r="H586" s="522"/>
    </row>
    <row r="587" spans="3:8" x14ac:dyDescent="0.2">
      <c r="C587" s="522"/>
      <c r="D587" s="522"/>
      <c r="E587" s="522"/>
      <c r="F587" s="522"/>
      <c r="G587" s="522"/>
      <c r="H587" s="522"/>
    </row>
    <row r="588" spans="3:8" x14ac:dyDescent="0.2">
      <c r="C588" s="522"/>
      <c r="D588" s="522"/>
      <c r="E588" s="522"/>
      <c r="F588" s="522"/>
      <c r="G588" s="522"/>
      <c r="H588" s="522"/>
    </row>
    <row r="589" spans="3:8" x14ac:dyDescent="0.2">
      <c r="C589" s="522"/>
      <c r="D589" s="522"/>
      <c r="E589" s="522"/>
      <c r="F589" s="522"/>
      <c r="G589" s="522"/>
      <c r="H589" s="522"/>
    </row>
    <row r="590" spans="3:8" x14ac:dyDescent="0.2">
      <c r="C590" s="522"/>
      <c r="D590" s="522"/>
      <c r="E590" s="522"/>
      <c r="F590" s="522"/>
      <c r="G590" s="522"/>
      <c r="H590" s="522"/>
    </row>
    <row r="591" spans="3:8" x14ac:dyDescent="0.2">
      <c r="C591" s="522"/>
      <c r="D591" s="522"/>
      <c r="E591" s="522"/>
      <c r="F591" s="522"/>
      <c r="G591" s="522"/>
      <c r="H591" s="522"/>
    </row>
    <row r="592" spans="3:8" x14ac:dyDescent="0.2">
      <c r="C592" s="522"/>
      <c r="D592" s="522"/>
      <c r="E592" s="522"/>
      <c r="F592" s="522"/>
      <c r="G592" s="522"/>
      <c r="H592" s="522"/>
    </row>
    <row r="593" spans="3:8" x14ac:dyDescent="0.2">
      <c r="C593" s="522"/>
      <c r="D593" s="522"/>
      <c r="E593" s="522"/>
      <c r="F593" s="522"/>
      <c r="G593" s="522"/>
      <c r="H593" s="522"/>
    </row>
    <row r="594" spans="3:8" x14ac:dyDescent="0.2">
      <c r="C594" s="522"/>
      <c r="D594" s="522"/>
      <c r="E594" s="522"/>
      <c r="F594" s="522"/>
      <c r="G594" s="522"/>
      <c r="H594" s="522"/>
    </row>
    <row r="595" spans="3:8" x14ac:dyDescent="0.2">
      <c r="C595" s="522"/>
      <c r="D595" s="522"/>
      <c r="E595" s="522"/>
      <c r="F595" s="522"/>
      <c r="G595" s="522"/>
      <c r="H595" s="522"/>
    </row>
    <row r="596" spans="3:8" x14ac:dyDescent="0.2">
      <c r="C596" s="522"/>
      <c r="D596" s="522"/>
      <c r="E596" s="522"/>
      <c r="F596" s="522"/>
      <c r="G596" s="522"/>
      <c r="H596" s="522"/>
    </row>
    <row r="597" spans="3:8" x14ac:dyDescent="0.2">
      <c r="C597" s="522"/>
      <c r="D597" s="522"/>
      <c r="E597" s="522"/>
      <c r="F597" s="522"/>
      <c r="G597" s="522"/>
      <c r="H597" s="522"/>
    </row>
    <row r="598" spans="3:8" x14ac:dyDescent="0.2">
      <c r="C598" s="522"/>
      <c r="D598" s="522"/>
      <c r="E598" s="522"/>
      <c r="F598" s="522"/>
      <c r="G598" s="522"/>
      <c r="H598" s="522"/>
    </row>
    <row r="599" spans="3:8" x14ac:dyDescent="0.2">
      <c r="C599" s="522"/>
      <c r="D599" s="522"/>
      <c r="E599" s="522"/>
      <c r="F599" s="522"/>
      <c r="G599" s="522"/>
      <c r="H599" s="522"/>
    </row>
    <row r="600" spans="3:8" x14ac:dyDescent="0.2">
      <c r="C600" s="522"/>
      <c r="D600" s="522"/>
      <c r="E600" s="522"/>
      <c r="F600" s="522"/>
      <c r="G600" s="522"/>
      <c r="H600" s="522"/>
    </row>
    <row r="601" spans="3:8" x14ac:dyDescent="0.2">
      <c r="C601" s="522"/>
      <c r="D601" s="522"/>
      <c r="E601" s="522"/>
      <c r="F601" s="522"/>
      <c r="G601" s="522"/>
      <c r="H601" s="522"/>
    </row>
    <row r="602" spans="3:8" x14ac:dyDescent="0.2">
      <c r="C602" s="522"/>
      <c r="D602" s="522"/>
      <c r="E602" s="522"/>
      <c r="F602" s="522"/>
      <c r="G602" s="522"/>
      <c r="H602" s="522"/>
    </row>
    <row r="603" spans="3:8" x14ac:dyDescent="0.2">
      <c r="C603" s="522"/>
      <c r="D603" s="522"/>
      <c r="E603" s="522"/>
      <c r="F603" s="522"/>
      <c r="G603" s="522"/>
      <c r="H603" s="522"/>
    </row>
    <row r="604" spans="3:8" x14ac:dyDescent="0.2">
      <c r="C604" s="522"/>
      <c r="D604" s="522"/>
      <c r="E604" s="522"/>
      <c r="F604" s="522"/>
      <c r="G604" s="522"/>
      <c r="H604" s="522"/>
    </row>
    <row r="605" spans="3:8" x14ac:dyDescent="0.2">
      <c r="C605" s="522"/>
      <c r="D605" s="522"/>
      <c r="E605" s="522"/>
      <c r="F605" s="522"/>
      <c r="G605" s="522"/>
      <c r="H605" s="522"/>
    </row>
    <row r="606" spans="3:8" x14ac:dyDescent="0.2">
      <c r="C606" s="522"/>
      <c r="D606" s="522"/>
      <c r="E606" s="522"/>
      <c r="F606" s="522"/>
      <c r="G606" s="522"/>
      <c r="H606" s="522"/>
    </row>
    <row r="607" spans="3:8" x14ac:dyDescent="0.2">
      <c r="C607" s="522"/>
      <c r="D607" s="522"/>
      <c r="E607" s="522"/>
      <c r="F607" s="522"/>
      <c r="G607" s="522"/>
      <c r="H607" s="522"/>
    </row>
    <row r="608" spans="3:8" x14ac:dyDescent="0.2">
      <c r="C608" s="522"/>
      <c r="D608" s="522"/>
      <c r="E608" s="522"/>
      <c r="F608" s="522"/>
      <c r="G608" s="522"/>
      <c r="H608" s="522"/>
    </row>
    <row r="609" spans="3:8" x14ac:dyDescent="0.2">
      <c r="C609" s="522"/>
      <c r="D609" s="522"/>
      <c r="E609" s="522"/>
      <c r="F609" s="522"/>
      <c r="G609" s="522"/>
      <c r="H609" s="522"/>
    </row>
    <row r="610" spans="3:8" x14ac:dyDescent="0.2">
      <c r="C610" s="522"/>
      <c r="D610" s="522"/>
      <c r="E610" s="522"/>
      <c r="F610" s="522"/>
      <c r="G610" s="522"/>
      <c r="H610" s="522"/>
    </row>
    <row r="611" spans="3:8" x14ac:dyDescent="0.2">
      <c r="C611" s="522"/>
      <c r="D611" s="522"/>
      <c r="E611" s="522"/>
      <c r="F611" s="522"/>
      <c r="G611" s="522"/>
      <c r="H611" s="522"/>
    </row>
    <row r="612" spans="3:8" x14ac:dyDescent="0.2">
      <c r="C612" s="522"/>
      <c r="D612" s="522"/>
      <c r="E612" s="522"/>
      <c r="F612" s="522"/>
      <c r="G612" s="522"/>
      <c r="H612" s="522"/>
    </row>
    <row r="613" spans="3:8" x14ac:dyDescent="0.2">
      <c r="C613" s="522"/>
      <c r="D613" s="522"/>
      <c r="E613" s="522"/>
      <c r="F613" s="522"/>
      <c r="G613" s="522"/>
      <c r="H613" s="522"/>
    </row>
    <row r="614" spans="3:8" x14ac:dyDescent="0.2">
      <c r="C614" s="522"/>
      <c r="D614" s="522"/>
      <c r="E614" s="522"/>
      <c r="F614" s="522"/>
      <c r="G614" s="522"/>
      <c r="H614" s="522"/>
    </row>
    <row r="615" spans="3:8" x14ac:dyDescent="0.2">
      <c r="C615" s="522"/>
      <c r="D615" s="522"/>
      <c r="E615" s="522"/>
      <c r="F615" s="522"/>
      <c r="G615" s="522"/>
      <c r="H615" s="522"/>
    </row>
    <row r="616" spans="3:8" x14ac:dyDescent="0.2">
      <c r="C616" s="522"/>
      <c r="D616" s="522"/>
      <c r="E616" s="522"/>
      <c r="F616" s="522"/>
      <c r="G616" s="522"/>
      <c r="H616" s="522"/>
    </row>
    <row r="617" spans="3:8" x14ac:dyDescent="0.2">
      <c r="C617" s="522"/>
      <c r="D617" s="522"/>
      <c r="E617" s="522"/>
      <c r="F617" s="522"/>
      <c r="G617" s="522"/>
      <c r="H617" s="522"/>
    </row>
    <row r="618" spans="3:8" x14ac:dyDescent="0.2">
      <c r="C618" s="522"/>
      <c r="D618" s="522"/>
      <c r="E618" s="522"/>
      <c r="F618" s="522"/>
      <c r="G618" s="522"/>
      <c r="H618" s="522"/>
    </row>
    <row r="619" spans="3:8" x14ac:dyDescent="0.2">
      <c r="C619" s="522"/>
      <c r="D619" s="522"/>
      <c r="E619" s="522"/>
      <c r="F619" s="522"/>
      <c r="G619" s="522"/>
      <c r="H619" s="522"/>
    </row>
    <row r="620" spans="3:8" x14ac:dyDescent="0.2">
      <c r="C620" s="522"/>
      <c r="D620" s="522"/>
      <c r="E620" s="522"/>
      <c r="F620" s="522"/>
      <c r="G620" s="522"/>
      <c r="H620" s="522"/>
    </row>
    <row r="621" spans="3:8" x14ac:dyDescent="0.2">
      <c r="C621" s="522"/>
      <c r="D621" s="522"/>
      <c r="E621" s="522"/>
      <c r="F621" s="522"/>
      <c r="G621" s="522"/>
      <c r="H621" s="522"/>
    </row>
    <row r="622" spans="3:8" x14ac:dyDescent="0.2">
      <c r="C622" s="522"/>
      <c r="D622" s="522"/>
      <c r="E622" s="522"/>
      <c r="F622" s="522"/>
      <c r="G622" s="522"/>
      <c r="H622" s="522"/>
    </row>
    <row r="623" spans="3:8" x14ac:dyDescent="0.2">
      <c r="C623" s="522"/>
      <c r="D623" s="522"/>
      <c r="E623" s="522"/>
      <c r="F623" s="522"/>
      <c r="G623" s="522"/>
      <c r="H623" s="522"/>
    </row>
    <row r="624" spans="3:8" x14ac:dyDescent="0.2">
      <c r="C624" s="522"/>
      <c r="D624" s="522"/>
      <c r="E624" s="522"/>
      <c r="F624" s="522"/>
      <c r="G624" s="522"/>
      <c r="H624" s="522"/>
    </row>
    <row r="625" spans="3:8" x14ac:dyDescent="0.2">
      <c r="C625" s="522"/>
      <c r="D625" s="522"/>
      <c r="E625" s="522"/>
      <c r="F625" s="522"/>
      <c r="G625" s="522"/>
      <c r="H625" s="522"/>
    </row>
    <row r="626" spans="3:8" x14ac:dyDescent="0.2">
      <c r="C626" s="522"/>
      <c r="D626" s="522"/>
      <c r="E626" s="522"/>
      <c r="F626" s="522"/>
      <c r="G626" s="522"/>
      <c r="H626" s="522"/>
    </row>
    <row r="627" spans="3:8" x14ac:dyDescent="0.2">
      <c r="C627" s="522"/>
      <c r="D627" s="522"/>
      <c r="E627" s="522"/>
      <c r="F627" s="522"/>
      <c r="G627" s="522"/>
      <c r="H627" s="522"/>
    </row>
    <row r="628" spans="3:8" x14ac:dyDescent="0.2">
      <c r="C628" s="522"/>
      <c r="D628" s="522"/>
      <c r="E628" s="522"/>
      <c r="F628" s="522"/>
      <c r="G628" s="522"/>
      <c r="H628" s="522"/>
    </row>
    <row r="629" spans="3:8" x14ac:dyDescent="0.2">
      <c r="C629" s="522"/>
      <c r="D629" s="522"/>
      <c r="E629" s="522"/>
      <c r="F629" s="522"/>
      <c r="G629" s="522"/>
      <c r="H629" s="522"/>
    </row>
    <row r="630" spans="3:8" x14ac:dyDescent="0.2">
      <c r="C630" s="522"/>
      <c r="D630" s="522"/>
      <c r="E630" s="522"/>
      <c r="F630" s="522"/>
      <c r="G630" s="522"/>
      <c r="H630" s="522"/>
    </row>
    <row r="631" spans="3:8" x14ac:dyDescent="0.2">
      <c r="C631" s="522"/>
      <c r="D631" s="522"/>
      <c r="E631" s="522"/>
      <c r="F631" s="522"/>
      <c r="G631" s="522"/>
      <c r="H631" s="522"/>
    </row>
    <row r="632" spans="3:8" x14ac:dyDescent="0.2">
      <c r="C632" s="522"/>
      <c r="D632" s="522"/>
      <c r="E632" s="522"/>
      <c r="F632" s="522"/>
      <c r="G632" s="522"/>
      <c r="H632" s="522"/>
    </row>
    <row r="633" spans="3:8" x14ac:dyDescent="0.2">
      <c r="C633" s="522"/>
      <c r="D633" s="522"/>
      <c r="E633" s="522"/>
      <c r="F633" s="522"/>
      <c r="G633" s="522"/>
      <c r="H633" s="522"/>
    </row>
    <row r="634" spans="3:8" x14ac:dyDescent="0.2">
      <c r="C634" s="522"/>
      <c r="D634" s="522"/>
      <c r="E634" s="522"/>
      <c r="F634" s="522"/>
      <c r="G634" s="522"/>
      <c r="H634" s="522"/>
    </row>
    <row r="635" spans="3:8" x14ac:dyDescent="0.2">
      <c r="C635" s="522"/>
      <c r="D635" s="522"/>
      <c r="E635" s="522"/>
      <c r="F635" s="522"/>
      <c r="G635" s="522"/>
      <c r="H635" s="522"/>
    </row>
    <row r="636" spans="3:8" x14ac:dyDescent="0.2">
      <c r="C636" s="522"/>
      <c r="D636" s="522"/>
      <c r="E636" s="522"/>
      <c r="F636" s="522"/>
      <c r="G636" s="522"/>
      <c r="H636" s="522"/>
    </row>
    <row r="637" spans="3:8" x14ac:dyDescent="0.2">
      <c r="C637" s="522"/>
      <c r="D637" s="522"/>
      <c r="E637" s="522"/>
      <c r="F637" s="522"/>
      <c r="G637" s="522"/>
      <c r="H637" s="522"/>
    </row>
    <row r="638" spans="3:8" x14ac:dyDescent="0.2">
      <c r="C638" s="522"/>
      <c r="D638" s="522"/>
      <c r="E638" s="522"/>
      <c r="F638" s="522"/>
      <c r="G638" s="522"/>
      <c r="H638" s="522"/>
    </row>
    <row r="639" spans="3:8" x14ac:dyDescent="0.2">
      <c r="C639" s="522"/>
      <c r="D639" s="522"/>
      <c r="E639" s="522"/>
      <c r="F639" s="522"/>
      <c r="G639" s="522"/>
      <c r="H639" s="522"/>
    </row>
    <row r="640" spans="3:8" x14ac:dyDescent="0.2">
      <c r="C640" s="522"/>
      <c r="D640" s="522"/>
      <c r="E640" s="522"/>
      <c r="F640" s="522"/>
      <c r="G640" s="522"/>
      <c r="H640" s="522"/>
    </row>
    <row r="641" spans="3:8" x14ac:dyDescent="0.2">
      <c r="C641" s="522"/>
      <c r="D641" s="522"/>
      <c r="E641" s="522"/>
      <c r="F641" s="522"/>
      <c r="G641" s="522"/>
      <c r="H641" s="522"/>
    </row>
    <row r="642" spans="3:8" x14ac:dyDescent="0.2">
      <c r="C642" s="522"/>
      <c r="D642" s="522"/>
      <c r="E642" s="522"/>
      <c r="F642" s="522"/>
      <c r="G642" s="522"/>
      <c r="H642" s="522"/>
    </row>
    <row r="643" spans="3:8" x14ac:dyDescent="0.2">
      <c r="C643" s="522"/>
      <c r="D643" s="522"/>
      <c r="E643" s="522"/>
      <c r="F643" s="522"/>
      <c r="G643" s="522"/>
      <c r="H643" s="522"/>
    </row>
    <row r="644" spans="3:8" x14ac:dyDescent="0.2">
      <c r="C644" s="522"/>
      <c r="D644" s="522"/>
      <c r="E644" s="522"/>
      <c r="F644" s="522"/>
      <c r="G644" s="522"/>
      <c r="H644" s="522"/>
    </row>
    <row r="645" spans="3:8" x14ac:dyDescent="0.2">
      <c r="C645" s="522"/>
      <c r="D645" s="522"/>
      <c r="E645" s="522"/>
      <c r="F645" s="522"/>
      <c r="G645" s="522"/>
      <c r="H645" s="522"/>
    </row>
    <row r="646" spans="3:8" x14ac:dyDescent="0.2">
      <c r="C646" s="522"/>
      <c r="D646" s="522"/>
      <c r="E646" s="522"/>
      <c r="F646" s="522"/>
      <c r="G646" s="522"/>
      <c r="H646" s="522"/>
    </row>
    <row r="647" spans="3:8" x14ac:dyDescent="0.2">
      <c r="C647" s="522"/>
      <c r="D647" s="522"/>
      <c r="E647" s="522"/>
      <c r="F647" s="522"/>
      <c r="G647" s="522"/>
      <c r="H647" s="522"/>
    </row>
    <row r="648" spans="3:8" x14ac:dyDescent="0.2">
      <c r="C648" s="522"/>
      <c r="D648" s="522"/>
      <c r="E648" s="522"/>
      <c r="F648" s="522"/>
      <c r="G648" s="522"/>
      <c r="H648" s="522"/>
    </row>
    <row r="649" spans="3:8" x14ac:dyDescent="0.2">
      <c r="C649" s="522"/>
      <c r="D649" s="522"/>
      <c r="E649" s="522"/>
      <c r="F649" s="522"/>
      <c r="G649" s="522"/>
      <c r="H649" s="522"/>
    </row>
    <row r="650" spans="3:8" x14ac:dyDescent="0.2">
      <c r="C650" s="522"/>
      <c r="D650" s="522"/>
      <c r="E650" s="522"/>
      <c r="F650" s="522"/>
      <c r="G650" s="522"/>
      <c r="H650" s="522"/>
    </row>
    <row r="651" spans="3:8" x14ac:dyDescent="0.2">
      <c r="C651" s="522"/>
      <c r="D651" s="522"/>
      <c r="E651" s="522"/>
      <c r="F651" s="522"/>
      <c r="G651" s="522"/>
      <c r="H651" s="522"/>
    </row>
    <row r="652" spans="3:8" x14ac:dyDescent="0.2">
      <c r="C652" s="522"/>
      <c r="D652" s="522"/>
      <c r="E652" s="522"/>
      <c r="F652" s="522"/>
      <c r="G652" s="522"/>
      <c r="H652" s="522"/>
    </row>
    <row r="653" spans="3:8" x14ac:dyDescent="0.2">
      <c r="C653" s="522"/>
      <c r="D653" s="522"/>
      <c r="E653" s="522"/>
      <c r="F653" s="522"/>
      <c r="G653" s="522"/>
      <c r="H653" s="522"/>
    </row>
    <row r="654" spans="3:8" x14ac:dyDescent="0.2">
      <c r="C654" s="522"/>
      <c r="D654" s="522"/>
      <c r="E654" s="522"/>
      <c r="F654" s="522"/>
      <c r="G654" s="522"/>
      <c r="H654" s="522"/>
    </row>
    <row r="655" spans="3:8" x14ac:dyDescent="0.2">
      <c r="C655" s="522"/>
      <c r="D655" s="522"/>
      <c r="E655" s="522"/>
      <c r="F655" s="522"/>
      <c r="G655" s="522"/>
      <c r="H655" s="522"/>
    </row>
    <row r="656" spans="3:8" x14ac:dyDescent="0.2">
      <c r="C656" s="522"/>
      <c r="D656" s="522"/>
      <c r="E656" s="522"/>
      <c r="F656" s="522"/>
      <c r="G656" s="522"/>
      <c r="H656" s="522"/>
    </row>
    <row r="657" spans="3:8" x14ac:dyDescent="0.2">
      <c r="C657" s="522"/>
      <c r="D657" s="522"/>
      <c r="E657" s="522"/>
      <c r="F657" s="522"/>
      <c r="G657" s="522"/>
      <c r="H657" s="522"/>
    </row>
    <row r="658" spans="3:8" x14ac:dyDescent="0.2">
      <c r="C658" s="522"/>
      <c r="D658" s="522"/>
      <c r="E658" s="522"/>
      <c r="F658" s="522"/>
      <c r="G658" s="522"/>
      <c r="H658" s="522"/>
    </row>
    <row r="659" spans="3:8" x14ac:dyDescent="0.2">
      <c r="C659" s="522"/>
      <c r="D659" s="522"/>
      <c r="E659" s="522"/>
      <c r="F659" s="522"/>
      <c r="G659" s="522"/>
      <c r="H659" s="522"/>
    </row>
    <row r="660" spans="3:8" x14ac:dyDescent="0.2">
      <c r="C660" s="522"/>
      <c r="D660" s="522"/>
      <c r="E660" s="522"/>
      <c r="F660" s="522"/>
      <c r="G660" s="522"/>
      <c r="H660" s="522"/>
    </row>
    <row r="661" spans="3:8" x14ac:dyDescent="0.2">
      <c r="C661" s="522"/>
      <c r="D661" s="522"/>
      <c r="E661" s="522"/>
      <c r="F661" s="522"/>
      <c r="G661" s="522"/>
      <c r="H661" s="522"/>
    </row>
    <row r="662" spans="3:8" x14ac:dyDescent="0.2">
      <c r="C662" s="522"/>
      <c r="D662" s="522"/>
      <c r="E662" s="522"/>
      <c r="F662" s="522"/>
      <c r="G662" s="522"/>
      <c r="H662" s="522"/>
    </row>
    <row r="663" spans="3:8" x14ac:dyDescent="0.2">
      <c r="C663" s="522"/>
      <c r="D663" s="522"/>
      <c r="E663" s="522"/>
      <c r="F663" s="522"/>
      <c r="G663" s="522"/>
      <c r="H663" s="522"/>
    </row>
    <row r="664" spans="3:8" x14ac:dyDescent="0.2">
      <c r="C664" s="522"/>
      <c r="D664" s="522"/>
      <c r="E664" s="522"/>
      <c r="F664" s="522"/>
      <c r="G664" s="522"/>
      <c r="H664" s="522"/>
    </row>
    <row r="665" spans="3:8" x14ac:dyDescent="0.2">
      <c r="C665" s="522"/>
      <c r="D665" s="522"/>
      <c r="E665" s="522"/>
      <c r="F665" s="522"/>
      <c r="G665" s="522"/>
      <c r="H665" s="522"/>
    </row>
    <row r="666" spans="3:8" x14ac:dyDescent="0.2">
      <c r="C666" s="522"/>
      <c r="D666" s="522"/>
      <c r="E666" s="522"/>
      <c r="F666" s="522"/>
      <c r="G666" s="522"/>
      <c r="H666" s="522"/>
    </row>
    <row r="667" spans="3:8" x14ac:dyDescent="0.2">
      <c r="C667" s="522"/>
      <c r="D667" s="522"/>
      <c r="E667" s="522"/>
      <c r="F667" s="522"/>
      <c r="G667" s="522"/>
      <c r="H667" s="522"/>
    </row>
    <row r="668" spans="3:8" x14ac:dyDescent="0.2">
      <c r="C668" s="522"/>
      <c r="D668" s="522"/>
      <c r="E668" s="522"/>
      <c r="F668" s="522"/>
      <c r="G668" s="522"/>
      <c r="H668" s="522"/>
    </row>
    <row r="669" spans="3:8" x14ac:dyDescent="0.2">
      <c r="C669" s="522"/>
      <c r="D669" s="522"/>
      <c r="E669" s="522"/>
      <c r="F669" s="522"/>
      <c r="G669" s="522"/>
      <c r="H669" s="522"/>
    </row>
    <row r="670" spans="3:8" x14ac:dyDescent="0.2">
      <c r="C670" s="522"/>
      <c r="D670" s="522"/>
      <c r="E670" s="522"/>
      <c r="F670" s="522"/>
      <c r="G670" s="522"/>
      <c r="H670" s="522"/>
    </row>
    <row r="671" spans="3:8" x14ac:dyDescent="0.2">
      <c r="C671" s="522"/>
      <c r="D671" s="522"/>
      <c r="E671" s="522"/>
      <c r="F671" s="522"/>
      <c r="G671" s="522"/>
      <c r="H671" s="522"/>
    </row>
    <row r="672" spans="3:8" x14ac:dyDescent="0.2">
      <c r="C672" s="522"/>
      <c r="D672" s="522"/>
      <c r="E672" s="522"/>
      <c r="F672" s="522"/>
      <c r="G672" s="522"/>
      <c r="H672" s="522"/>
    </row>
    <row r="673" spans="3:8" x14ac:dyDescent="0.2">
      <c r="C673" s="522"/>
      <c r="D673" s="522"/>
      <c r="E673" s="522"/>
      <c r="F673" s="522"/>
      <c r="G673" s="522"/>
      <c r="H673" s="522"/>
    </row>
    <row r="674" spans="3:8" x14ac:dyDescent="0.2">
      <c r="C674" s="522"/>
      <c r="D674" s="522"/>
      <c r="E674" s="522"/>
      <c r="F674" s="522"/>
      <c r="G674" s="522"/>
      <c r="H674" s="522"/>
    </row>
    <row r="675" spans="3:8" x14ac:dyDescent="0.2">
      <c r="C675" s="522"/>
      <c r="D675" s="522"/>
      <c r="E675" s="522"/>
      <c r="F675" s="522"/>
      <c r="G675" s="522"/>
      <c r="H675" s="522"/>
    </row>
    <row r="676" spans="3:8" x14ac:dyDescent="0.2">
      <c r="C676" s="522"/>
      <c r="D676" s="522"/>
      <c r="E676" s="522"/>
      <c r="F676" s="522"/>
      <c r="G676" s="522"/>
      <c r="H676" s="522"/>
    </row>
    <row r="677" spans="3:8" x14ac:dyDescent="0.2">
      <c r="C677" s="522"/>
      <c r="D677" s="522"/>
      <c r="E677" s="522"/>
      <c r="F677" s="522"/>
      <c r="G677" s="522"/>
      <c r="H677" s="522"/>
    </row>
    <row r="678" spans="3:8" x14ac:dyDescent="0.2">
      <c r="C678" s="522"/>
      <c r="D678" s="522"/>
      <c r="E678" s="522"/>
      <c r="F678" s="522"/>
      <c r="G678" s="522"/>
      <c r="H678" s="522"/>
    </row>
    <row r="679" spans="3:8" x14ac:dyDescent="0.2">
      <c r="C679" s="522"/>
      <c r="D679" s="522"/>
      <c r="E679" s="522"/>
      <c r="F679" s="522"/>
      <c r="G679" s="522"/>
      <c r="H679" s="522"/>
    </row>
    <row r="680" spans="3:8" x14ac:dyDescent="0.2">
      <c r="C680" s="522"/>
      <c r="D680" s="522"/>
      <c r="E680" s="522"/>
      <c r="F680" s="522"/>
      <c r="G680" s="522"/>
      <c r="H680" s="522"/>
    </row>
    <row r="681" spans="3:8" x14ac:dyDescent="0.2">
      <c r="C681" s="522"/>
      <c r="D681" s="522"/>
      <c r="E681" s="522"/>
      <c r="F681" s="522"/>
      <c r="G681" s="522"/>
      <c r="H681" s="522"/>
    </row>
    <row r="682" spans="3:8" x14ac:dyDescent="0.2">
      <c r="C682" s="522"/>
      <c r="D682" s="522"/>
      <c r="E682" s="522"/>
      <c r="F682" s="522"/>
      <c r="G682" s="522"/>
      <c r="H682" s="522"/>
    </row>
    <row r="683" spans="3:8" x14ac:dyDescent="0.2">
      <c r="C683" s="522"/>
      <c r="D683" s="522"/>
      <c r="E683" s="522"/>
      <c r="F683" s="522"/>
      <c r="G683" s="522"/>
      <c r="H683" s="522"/>
    </row>
    <row r="684" spans="3:8" x14ac:dyDescent="0.2">
      <c r="C684" s="522"/>
      <c r="D684" s="522"/>
      <c r="E684" s="522"/>
      <c r="F684" s="522"/>
      <c r="G684" s="522"/>
      <c r="H684" s="522"/>
    </row>
    <row r="685" spans="3:8" x14ac:dyDescent="0.2">
      <c r="C685" s="522"/>
      <c r="D685" s="522"/>
      <c r="E685" s="522"/>
      <c r="F685" s="522"/>
      <c r="G685" s="522"/>
      <c r="H685" s="522"/>
    </row>
    <row r="686" spans="3:8" x14ac:dyDescent="0.2">
      <c r="C686" s="522"/>
      <c r="D686" s="522"/>
      <c r="E686" s="522"/>
      <c r="F686" s="522"/>
      <c r="G686" s="522"/>
      <c r="H686" s="522"/>
    </row>
    <row r="687" spans="3:8" x14ac:dyDescent="0.2">
      <c r="C687" s="522"/>
      <c r="D687" s="522"/>
      <c r="E687" s="522"/>
      <c r="F687" s="522"/>
      <c r="G687" s="522"/>
      <c r="H687" s="522"/>
    </row>
    <row r="688" spans="3:8" x14ac:dyDescent="0.2">
      <c r="C688" s="522"/>
      <c r="D688" s="522"/>
      <c r="E688" s="522"/>
      <c r="F688" s="522"/>
      <c r="G688" s="522"/>
      <c r="H688" s="522"/>
    </row>
    <row r="689" spans="3:8" x14ac:dyDescent="0.2">
      <c r="C689" s="522"/>
      <c r="D689" s="522"/>
      <c r="E689" s="522"/>
      <c r="F689" s="522"/>
      <c r="G689" s="522"/>
      <c r="H689" s="522"/>
    </row>
    <row r="690" spans="3:8" x14ac:dyDescent="0.2">
      <c r="C690" s="522"/>
      <c r="D690" s="522"/>
      <c r="E690" s="522"/>
      <c r="F690" s="522"/>
      <c r="G690" s="522"/>
      <c r="H690" s="522"/>
    </row>
    <row r="691" spans="3:8" x14ac:dyDescent="0.2">
      <c r="C691" s="522"/>
      <c r="D691" s="522"/>
      <c r="E691" s="522"/>
      <c r="F691" s="522"/>
      <c r="G691" s="522"/>
      <c r="H691" s="522"/>
    </row>
    <row r="692" spans="3:8" x14ac:dyDescent="0.2">
      <c r="C692" s="522"/>
      <c r="D692" s="522"/>
      <c r="E692" s="522"/>
      <c r="F692" s="522"/>
      <c r="G692" s="522"/>
      <c r="H692" s="522"/>
    </row>
    <row r="693" spans="3:8" x14ac:dyDescent="0.2">
      <c r="C693" s="522"/>
      <c r="D693" s="522"/>
      <c r="E693" s="522"/>
      <c r="F693" s="522"/>
      <c r="G693" s="522"/>
      <c r="H693" s="522"/>
    </row>
    <row r="694" spans="3:8" x14ac:dyDescent="0.2">
      <c r="C694" s="522"/>
      <c r="D694" s="522"/>
      <c r="E694" s="522"/>
      <c r="F694" s="522"/>
      <c r="G694" s="522"/>
      <c r="H694" s="522"/>
    </row>
    <row r="695" spans="3:8" x14ac:dyDescent="0.2">
      <c r="C695" s="522"/>
      <c r="D695" s="522"/>
      <c r="E695" s="522"/>
      <c r="F695" s="522"/>
      <c r="G695" s="522"/>
      <c r="H695" s="522"/>
    </row>
    <row r="696" spans="3:8" x14ac:dyDescent="0.2">
      <c r="C696" s="522"/>
      <c r="D696" s="522"/>
      <c r="E696" s="522"/>
      <c r="F696" s="522"/>
      <c r="G696" s="522"/>
      <c r="H696" s="522"/>
    </row>
    <row r="697" spans="3:8" x14ac:dyDescent="0.2">
      <c r="C697" s="522"/>
      <c r="D697" s="522"/>
      <c r="E697" s="522"/>
      <c r="F697" s="522"/>
      <c r="G697" s="522"/>
      <c r="H697" s="522"/>
    </row>
    <row r="698" spans="3:8" x14ac:dyDescent="0.2">
      <c r="C698" s="522"/>
      <c r="D698" s="522"/>
      <c r="E698" s="522"/>
      <c r="F698" s="522"/>
      <c r="G698" s="522"/>
      <c r="H698" s="522"/>
    </row>
    <row r="699" spans="3:8" x14ac:dyDescent="0.2">
      <c r="C699" s="522"/>
      <c r="D699" s="522"/>
      <c r="E699" s="522"/>
      <c r="F699" s="522"/>
      <c r="G699" s="522"/>
      <c r="H699" s="522"/>
    </row>
    <row r="700" spans="3:8" x14ac:dyDescent="0.2">
      <c r="C700" s="522"/>
      <c r="D700" s="522"/>
      <c r="E700" s="522"/>
      <c r="F700" s="522"/>
      <c r="G700" s="522"/>
      <c r="H700" s="522"/>
    </row>
    <row r="701" spans="3:8" x14ac:dyDescent="0.2">
      <c r="C701" s="522"/>
      <c r="D701" s="522"/>
      <c r="E701" s="522"/>
      <c r="F701" s="522"/>
      <c r="G701" s="522"/>
      <c r="H701" s="522"/>
    </row>
    <row r="702" spans="3:8" x14ac:dyDescent="0.2">
      <c r="C702" s="522"/>
      <c r="D702" s="522"/>
      <c r="E702" s="522"/>
      <c r="F702" s="522"/>
      <c r="G702" s="522"/>
      <c r="H702" s="522"/>
    </row>
    <row r="703" spans="3:8" x14ac:dyDescent="0.2">
      <c r="C703" s="522"/>
      <c r="D703" s="522"/>
      <c r="E703" s="522"/>
      <c r="F703" s="522"/>
      <c r="G703" s="522"/>
      <c r="H703" s="522"/>
    </row>
    <row r="704" spans="3:8" x14ac:dyDescent="0.2">
      <c r="C704" s="522"/>
      <c r="D704" s="522"/>
      <c r="E704" s="522"/>
      <c r="F704" s="522"/>
      <c r="G704" s="522"/>
      <c r="H704" s="522"/>
    </row>
    <row r="705" spans="3:8" x14ac:dyDescent="0.2">
      <c r="C705" s="522"/>
      <c r="D705" s="522"/>
      <c r="E705" s="522"/>
      <c r="F705" s="522"/>
      <c r="G705" s="522"/>
      <c r="H705" s="522"/>
    </row>
    <row r="706" spans="3:8" x14ac:dyDescent="0.2">
      <c r="C706" s="522"/>
      <c r="D706" s="522"/>
      <c r="E706" s="522"/>
      <c r="F706" s="522"/>
      <c r="G706" s="522"/>
      <c r="H706" s="522"/>
    </row>
    <row r="707" spans="3:8" x14ac:dyDescent="0.2">
      <c r="C707" s="522"/>
      <c r="D707" s="522"/>
      <c r="E707" s="522"/>
      <c r="F707" s="522"/>
      <c r="G707" s="522"/>
      <c r="H707" s="522"/>
    </row>
    <row r="708" spans="3:8" x14ac:dyDescent="0.2">
      <c r="C708" s="522"/>
      <c r="D708" s="522"/>
      <c r="E708" s="522"/>
      <c r="F708" s="522"/>
      <c r="G708" s="522"/>
      <c r="H708" s="522"/>
    </row>
    <row r="709" spans="3:8" x14ac:dyDescent="0.2">
      <c r="C709" s="522"/>
      <c r="D709" s="522"/>
      <c r="E709" s="522"/>
      <c r="F709" s="522"/>
      <c r="G709" s="522"/>
      <c r="H709" s="522"/>
    </row>
    <row r="710" spans="3:8" x14ac:dyDescent="0.2">
      <c r="C710" s="522"/>
      <c r="D710" s="522"/>
      <c r="E710" s="522"/>
      <c r="F710" s="522"/>
      <c r="G710" s="522"/>
      <c r="H710" s="522"/>
    </row>
    <row r="711" spans="3:8" x14ac:dyDescent="0.2">
      <c r="C711" s="522"/>
      <c r="D711" s="522"/>
      <c r="E711" s="522"/>
      <c r="F711" s="522"/>
      <c r="G711" s="522"/>
      <c r="H711" s="522"/>
    </row>
    <row r="712" spans="3:8" x14ac:dyDescent="0.2">
      <c r="C712" s="522"/>
      <c r="D712" s="522"/>
      <c r="E712" s="522"/>
      <c r="F712" s="522"/>
      <c r="G712" s="522"/>
      <c r="H712" s="522"/>
    </row>
    <row r="713" spans="3:8" x14ac:dyDescent="0.2">
      <c r="C713" s="522"/>
      <c r="D713" s="522"/>
      <c r="E713" s="522"/>
      <c r="F713" s="522"/>
      <c r="G713" s="522"/>
      <c r="H713" s="522"/>
    </row>
    <row r="714" spans="3:8" x14ac:dyDescent="0.2">
      <c r="C714" s="522"/>
      <c r="D714" s="522"/>
      <c r="E714" s="522"/>
      <c r="F714" s="522"/>
      <c r="G714" s="522"/>
      <c r="H714" s="522"/>
    </row>
    <row r="715" spans="3:8" x14ac:dyDescent="0.2">
      <c r="C715" s="522"/>
      <c r="D715" s="522"/>
      <c r="E715" s="522"/>
      <c r="F715" s="522"/>
      <c r="G715" s="522"/>
      <c r="H715" s="522"/>
    </row>
    <row r="716" spans="3:8" x14ac:dyDescent="0.2">
      <c r="C716" s="522"/>
      <c r="D716" s="522"/>
      <c r="E716" s="522"/>
      <c r="F716" s="522"/>
      <c r="G716" s="522"/>
      <c r="H716" s="522"/>
    </row>
    <row r="717" spans="3:8" x14ac:dyDescent="0.2">
      <c r="C717" s="522"/>
      <c r="D717" s="522"/>
      <c r="E717" s="522"/>
      <c r="F717" s="522"/>
      <c r="G717" s="522"/>
      <c r="H717" s="522"/>
    </row>
    <row r="718" spans="3:8" x14ac:dyDescent="0.2">
      <c r="C718" s="522"/>
      <c r="D718" s="522"/>
      <c r="E718" s="522"/>
      <c r="F718" s="522"/>
      <c r="G718" s="522"/>
      <c r="H718" s="522"/>
    </row>
    <row r="719" spans="3:8" x14ac:dyDescent="0.2">
      <c r="C719" s="522"/>
      <c r="D719" s="522"/>
      <c r="E719" s="522"/>
      <c r="F719" s="522"/>
      <c r="G719" s="522"/>
      <c r="H719" s="522"/>
    </row>
    <row r="720" spans="3:8" x14ac:dyDescent="0.2">
      <c r="C720" s="522"/>
      <c r="D720" s="522"/>
      <c r="E720" s="522"/>
      <c r="F720" s="522"/>
      <c r="G720" s="522"/>
      <c r="H720" s="522"/>
    </row>
    <row r="721" spans="3:8" x14ac:dyDescent="0.2">
      <c r="C721" s="522"/>
      <c r="D721" s="522"/>
      <c r="E721" s="522"/>
      <c r="F721" s="522"/>
      <c r="G721" s="522"/>
      <c r="H721" s="522"/>
    </row>
    <row r="722" spans="3:8" x14ac:dyDescent="0.2">
      <c r="C722" s="522"/>
      <c r="D722" s="522"/>
      <c r="E722" s="522"/>
      <c r="F722" s="522"/>
      <c r="G722" s="522"/>
      <c r="H722" s="522"/>
    </row>
    <row r="723" spans="3:8" x14ac:dyDescent="0.2">
      <c r="C723" s="522"/>
      <c r="D723" s="522"/>
      <c r="E723" s="522"/>
      <c r="F723" s="522"/>
      <c r="G723" s="522"/>
      <c r="H723" s="522"/>
    </row>
    <row r="724" spans="3:8" x14ac:dyDescent="0.2">
      <c r="C724" s="522"/>
      <c r="D724" s="522"/>
      <c r="E724" s="522"/>
      <c r="F724" s="522"/>
      <c r="G724" s="522"/>
      <c r="H724" s="522"/>
    </row>
    <row r="725" spans="3:8" x14ac:dyDescent="0.2">
      <c r="C725" s="522"/>
      <c r="D725" s="522"/>
      <c r="E725" s="522"/>
      <c r="F725" s="522"/>
      <c r="G725" s="522"/>
      <c r="H725" s="522"/>
    </row>
    <row r="726" spans="3:8" x14ac:dyDescent="0.2">
      <c r="C726" s="522"/>
      <c r="D726" s="522"/>
      <c r="E726" s="522"/>
      <c r="F726" s="522"/>
      <c r="G726" s="522"/>
      <c r="H726" s="522"/>
    </row>
    <row r="727" spans="3:8" x14ac:dyDescent="0.2">
      <c r="C727" s="522"/>
      <c r="D727" s="522"/>
      <c r="E727" s="522"/>
      <c r="F727" s="522"/>
      <c r="G727" s="522"/>
      <c r="H727" s="522"/>
    </row>
    <row r="728" spans="3:8" x14ac:dyDescent="0.2">
      <c r="C728" s="522"/>
      <c r="D728" s="522"/>
      <c r="E728" s="522"/>
      <c r="F728" s="522"/>
      <c r="G728" s="522"/>
      <c r="H728" s="522"/>
    </row>
    <row r="729" spans="3:8" x14ac:dyDescent="0.2">
      <c r="C729" s="522"/>
      <c r="D729" s="522"/>
      <c r="E729" s="522"/>
      <c r="F729" s="522"/>
      <c r="G729" s="522"/>
      <c r="H729" s="522"/>
    </row>
    <row r="730" spans="3:8" x14ac:dyDescent="0.2">
      <c r="C730" s="522"/>
      <c r="D730" s="522"/>
      <c r="E730" s="522"/>
      <c r="F730" s="522"/>
      <c r="G730" s="522"/>
      <c r="H730" s="522"/>
    </row>
    <row r="731" spans="3:8" x14ac:dyDescent="0.2">
      <c r="C731" s="522"/>
      <c r="D731" s="522"/>
      <c r="E731" s="522"/>
      <c r="F731" s="522"/>
      <c r="G731" s="522"/>
      <c r="H731" s="522"/>
    </row>
    <row r="732" spans="3:8" x14ac:dyDescent="0.2">
      <c r="C732" s="522"/>
      <c r="D732" s="522"/>
      <c r="E732" s="522"/>
      <c r="F732" s="522"/>
      <c r="G732" s="522"/>
      <c r="H732" s="522"/>
    </row>
    <row r="733" spans="3:8" x14ac:dyDescent="0.2">
      <c r="C733" s="522"/>
      <c r="D733" s="522"/>
      <c r="E733" s="522"/>
      <c r="F733" s="522"/>
      <c r="G733" s="522"/>
      <c r="H733" s="522"/>
    </row>
    <row r="734" spans="3:8" x14ac:dyDescent="0.2">
      <c r="C734" s="522"/>
      <c r="D734" s="522"/>
      <c r="E734" s="522"/>
      <c r="F734" s="522"/>
      <c r="G734" s="522"/>
      <c r="H734" s="522"/>
    </row>
    <row r="735" spans="3:8" x14ac:dyDescent="0.2">
      <c r="C735" s="522"/>
      <c r="D735" s="522"/>
      <c r="E735" s="522"/>
      <c r="F735" s="522"/>
      <c r="G735" s="522"/>
      <c r="H735" s="522"/>
    </row>
    <row r="736" spans="3:8" x14ac:dyDescent="0.2">
      <c r="C736" s="522"/>
      <c r="D736" s="522"/>
      <c r="E736" s="522"/>
      <c r="F736" s="522"/>
      <c r="G736" s="522"/>
      <c r="H736" s="522"/>
    </row>
    <row r="737" spans="3:8" x14ac:dyDescent="0.2">
      <c r="C737" s="522"/>
      <c r="D737" s="522"/>
      <c r="E737" s="522"/>
      <c r="F737" s="522"/>
      <c r="G737" s="522"/>
      <c r="H737" s="522"/>
    </row>
    <row r="738" spans="3:8" x14ac:dyDescent="0.2">
      <c r="C738" s="522"/>
      <c r="D738" s="522"/>
      <c r="E738" s="522"/>
      <c r="F738" s="522"/>
      <c r="G738" s="522"/>
      <c r="H738" s="522"/>
    </row>
    <row r="739" spans="3:8" x14ac:dyDescent="0.2">
      <c r="C739" s="522"/>
      <c r="D739" s="522"/>
      <c r="E739" s="522"/>
      <c r="F739" s="522"/>
      <c r="G739" s="522"/>
      <c r="H739" s="522"/>
    </row>
    <row r="740" spans="3:8" x14ac:dyDescent="0.2">
      <c r="C740" s="522"/>
      <c r="D740" s="522"/>
      <c r="E740" s="522"/>
      <c r="F740" s="522"/>
      <c r="G740" s="522"/>
      <c r="H740" s="522"/>
    </row>
    <row r="741" spans="3:8" x14ac:dyDescent="0.2">
      <c r="C741" s="522"/>
      <c r="D741" s="522"/>
      <c r="E741" s="522"/>
      <c r="F741" s="522"/>
      <c r="G741" s="522"/>
      <c r="H741" s="522"/>
    </row>
    <row r="742" spans="3:8" x14ac:dyDescent="0.2">
      <c r="C742" s="522"/>
      <c r="D742" s="522"/>
      <c r="E742" s="522"/>
      <c r="F742" s="522"/>
      <c r="G742" s="522"/>
      <c r="H742" s="522"/>
    </row>
    <row r="743" spans="3:8" x14ac:dyDescent="0.2">
      <c r="C743" s="522"/>
      <c r="D743" s="522"/>
      <c r="E743" s="522"/>
      <c r="F743" s="522"/>
      <c r="G743" s="522"/>
      <c r="H743" s="522"/>
    </row>
    <row r="744" spans="3:8" x14ac:dyDescent="0.2">
      <c r="C744" s="522"/>
      <c r="D744" s="522"/>
      <c r="E744" s="522"/>
      <c r="F744" s="522"/>
      <c r="G744" s="522"/>
      <c r="H744" s="522"/>
    </row>
    <row r="745" spans="3:8" x14ac:dyDescent="0.2">
      <c r="C745" s="522"/>
      <c r="D745" s="522"/>
      <c r="E745" s="522"/>
      <c r="F745" s="522"/>
      <c r="G745" s="522"/>
      <c r="H745" s="522"/>
    </row>
    <row r="746" spans="3:8" x14ac:dyDescent="0.2">
      <c r="C746" s="522"/>
      <c r="D746" s="522"/>
      <c r="E746" s="522"/>
      <c r="F746" s="522"/>
      <c r="G746" s="522"/>
      <c r="H746" s="522"/>
    </row>
    <row r="747" spans="3:8" x14ac:dyDescent="0.2">
      <c r="C747" s="522"/>
      <c r="D747" s="522"/>
      <c r="E747" s="522"/>
      <c r="F747" s="522"/>
      <c r="G747" s="522"/>
      <c r="H747" s="522"/>
    </row>
    <row r="748" spans="3:8" x14ac:dyDescent="0.2">
      <c r="C748" s="522"/>
      <c r="D748" s="522"/>
      <c r="E748" s="522"/>
      <c r="F748" s="522"/>
      <c r="G748" s="522"/>
      <c r="H748" s="522"/>
    </row>
    <row r="749" spans="3:8" x14ac:dyDescent="0.2">
      <c r="C749" s="522"/>
      <c r="D749" s="522"/>
      <c r="E749" s="522"/>
      <c r="F749" s="522"/>
      <c r="G749" s="522"/>
      <c r="H749" s="522"/>
    </row>
    <row r="750" spans="3:8" x14ac:dyDescent="0.2">
      <c r="C750" s="522"/>
      <c r="D750" s="522"/>
      <c r="E750" s="522"/>
      <c r="F750" s="522"/>
      <c r="G750" s="522"/>
      <c r="H750" s="522"/>
    </row>
    <row r="751" spans="3:8" x14ac:dyDescent="0.2">
      <c r="C751" s="522"/>
      <c r="D751" s="522"/>
      <c r="E751" s="522"/>
      <c r="F751" s="522"/>
      <c r="G751" s="522"/>
      <c r="H751" s="522"/>
    </row>
    <row r="752" spans="3:8" x14ac:dyDescent="0.2">
      <c r="C752" s="522"/>
      <c r="D752" s="522"/>
      <c r="E752" s="522"/>
      <c r="F752" s="522"/>
      <c r="G752" s="522"/>
      <c r="H752" s="522"/>
    </row>
    <row r="753" spans="3:8" x14ac:dyDescent="0.2">
      <c r="C753" s="522"/>
      <c r="D753" s="522"/>
      <c r="E753" s="522"/>
      <c r="F753" s="522"/>
      <c r="G753" s="522"/>
      <c r="H753" s="522"/>
    </row>
    <row r="754" spans="3:8" x14ac:dyDescent="0.2">
      <c r="C754" s="522"/>
      <c r="D754" s="522"/>
      <c r="E754" s="522"/>
      <c r="F754" s="522"/>
      <c r="G754" s="522"/>
      <c r="H754" s="522"/>
    </row>
    <row r="755" spans="3:8" x14ac:dyDescent="0.2">
      <c r="C755" s="522"/>
      <c r="D755" s="522"/>
      <c r="E755" s="522"/>
      <c r="F755" s="522"/>
      <c r="G755" s="522"/>
      <c r="H755" s="522"/>
    </row>
    <row r="756" spans="3:8" x14ac:dyDescent="0.2">
      <c r="C756" s="522"/>
      <c r="D756" s="522"/>
      <c r="E756" s="522"/>
      <c r="F756" s="522"/>
      <c r="G756" s="522"/>
      <c r="H756" s="522"/>
    </row>
    <row r="757" spans="3:8" x14ac:dyDescent="0.2">
      <c r="C757" s="522"/>
      <c r="D757" s="522"/>
      <c r="E757" s="522"/>
      <c r="F757" s="522"/>
      <c r="G757" s="522"/>
      <c r="H757" s="522"/>
    </row>
    <row r="758" spans="3:8" x14ac:dyDescent="0.2">
      <c r="C758" s="522"/>
      <c r="D758" s="522"/>
      <c r="E758" s="522"/>
      <c r="F758" s="522"/>
      <c r="G758" s="522"/>
      <c r="H758" s="522"/>
    </row>
    <row r="759" spans="3:8" x14ac:dyDescent="0.2">
      <c r="C759" s="522"/>
      <c r="D759" s="522"/>
      <c r="E759" s="522"/>
      <c r="F759" s="522"/>
      <c r="G759" s="522"/>
      <c r="H759" s="522"/>
    </row>
    <row r="760" spans="3:8" x14ac:dyDescent="0.2">
      <c r="C760" s="522"/>
      <c r="D760" s="522"/>
      <c r="E760" s="522"/>
      <c r="F760" s="522"/>
      <c r="G760" s="522"/>
      <c r="H760" s="522"/>
    </row>
    <row r="761" spans="3:8" x14ac:dyDescent="0.2">
      <c r="C761" s="522"/>
      <c r="D761" s="522"/>
      <c r="E761" s="522"/>
      <c r="F761" s="522"/>
      <c r="G761" s="522"/>
      <c r="H761" s="522"/>
    </row>
    <row r="762" spans="3:8" x14ac:dyDescent="0.2">
      <c r="C762" s="522"/>
      <c r="D762" s="522"/>
      <c r="E762" s="522"/>
      <c r="F762" s="522"/>
      <c r="G762" s="522"/>
      <c r="H762" s="522"/>
    </row>
    <row r="763" spans="3:8" x14ac:dyDescent="0.2">
      <c r="C763" s="522"/>
      <c r="D763" s="522"/>
      <c r="E763" s="522"/>
      <c r="F763" s="522"/>
      <c r="G763" s="522"/>
      <c r="H763" s="522"/>
    </row>
    <row r="764" spans="3:8" x14ac:dyDescent="0.2">
      <c r="C764" s="522"/>
      <c r="D764" s="522"/>
      <c r="E764" s="522"/>
      <c r="F764" s="522"/>
      <c r="G764" s="522"/>
      <c r="H764" s="522"/>
    </row>
    <row r="765" spans="3:8" x14ac:dyDescent="0.2">
      <c r="C765" s="522"/>
      <c r="D765" s="522"/>
      <c r="E765" s="522"/>
      <c r="F765" s="522"/>
      <c r="G765" s="522"/>
      <c r="H765" s="522"/>
    </row>
    <row r="766" spans="3:8" x14ac:dyDescent="0.2">
      <c r="C766" s="522"/>
      <c r="D766" s="522"/>
      <c r="E766" s="522"/>
      <c r="F766" s="522"/>
      <c r="G766" s="522"/>
      <c r="H766" s="522"/>
    </row>
    <row r="767" spans="3:8" x14ac:dyDescent="0.2">
      <c r="C767" s="522"/>
      <c r="D767" s="522"/>
      <c r="E767" s="522"/>
      <c r="F767" s="522"/>
      <c r="G767" s="522"/>
      <c r="H767" s="522"/>
    </row>
    <row r="768" spans="3:8" x14ac:dyDescent="0.2">
      <c r="C768" s="522"/>
      <c r="D768" s="522"/>
      <c r="E768" s="522"/>
      <c r="F768" s="522"/>
      <c r="G768" s="522"/>
      <c r="H768" s="522"/>
    </row>
    <row r="769" spans="3:8" x14ac:dyDescent="0.2">
      <c r="C769" s="522"/>
      <c r="D769" s="522"/>
      <c r="E769" s="522"/>
      <c r="F769" s="522"/>
      <c r="G769" s="522"/>
      <c r="H769" s="522"/>
    </row>
    <row r="770" spans="3:8" x14ac:dyDescent="0.2">
      <c r="C770" s="522"/>
      <c r="D770" s="522"/>
      <c r="E770" s="522"/>
      <c r="F770" s="522"/>
      <c r="G770" s="522"/>
      <c r="H770" s="522"/>
    </row>
    <row r="771" spans="3:8" x14ac:dyDescent="0.2">
      <c r="C771" s="522"/>
      <c r="D771" s="522"/>
      <c r="E771" s="522"/>
      <c r="F771" s="522"/>
      <c r="G771" s="522"/>
      <c r="H771" s="522"/>
    </row>
    <row r="772" spans="3:8" x14ac:dyDescent="0.2">
      <c r="C772" s="522"/>
      <c r="D772" s="522"/>
      <c r="E772" s="522"/>
      <c r="F772" s="522"/>
      <c r="G772" s="522"/>
      <c r="H772" s="522"/>
    </row>
    <row r="773" spans="3:8" x14ac:dyDescent="0.2">
      <c r="C773" s="522"/>
      <c r="D773" s="522"/>
      <c r="E773" s="522"/>
      <c r="F773" s="522"/>
      <c r="G773" s="522"/>
      <c r="H773" s="522"/>
    </row>
    <row r="774" spans="3:8" x14ac:dyDescent="0.2">
      <c r="C774" s="522"/>
      <c r="D774" s="522"/>
      <c r="E774" s="522"/>
      <c r="F774" s="522"/>
      <c r="G774" s="522"/>
      <c r="H774" s="522"/>
    </row>
    <row r="775" spans="3:8" x14ac:dyDescent="0.2">
      <c r="C775" s="522"/>
      <c r="D775" s="522"/>
      <c r="E775" s="522"/>
      <c r="F775" s="522"/>
      <c r="G775" s="522"/>
      <c r="H775" s="522"/>
    </row>
    <row r="776" spans="3:8" x14ac:dyDescent="0.2">
      <c r="C776" s="522"/>
      <c r="D776" s="522"/>
      <c r="E776" s="522"/>
      <c r="F776" s="522"/>
      <c r="G776" s="522"/>
      <c r="H776" s="522"/>
    </row>
    <row r="777" spans="3:8" x14ac:dyDescent="0.2">
      <c r="C777" s="522"/>
      <c r="D777" s="522"/>
      <c r="E777" s="522"/>
      <c r="F777" s="522"/>
      <c r="G777" s="522"/>
      <c r="H777" s="522"/>
    </row>
    <row r="778" spans="3:8" x14ac:dyDescent="0.2">
      <c r="C778" s="522"/>
      <c r="D778" s="522"/>
      <c r="E778" s="522"/>
      <c r="F778" s="522"/>
      <c r="G778" s="522"/>
      <c r="H778" s="522"/>
    </row>
    <row r="779" spans="3:8" x14ac:dyDescent="0.2">
      <c r="C779" s="522"/>
      <c r="D779" s="522"/>
      <c r="E779" s="522"/>
      <c r="F779" s="522"/>
      <c r="G779" s="522"/>
      <c r="H779" s="522"/>
    </row>
    <row r="780" spans="3:8" x14ac:dyDescent="0.2">
      <c r="C780" s="522"/>
      <c r="D780" s="522"/>
      <c r="E780" s="522"/>
      <c r="F780" s="522"/>
      <c r="G780" s="522"/>
      <c r="H780" s="522"/>
    </row>
    <row r="781" spans="3:8" x14ac:dyDescent="0.2">
      <c r="C781" s="522"/>
      <c r="D781" s="522"/>
      <c r="E781" s="522"/>
      <c r="F781" s="522"/>
      <c r="G781" s="522"/>
      <c r="H781" s="522"/>
    </row>
    <row r="782" spans="3:8" x14ac:dyDescent="0.2">
      <c r="C782" s="522"/>
      <c r="D782" s="522"/>
      <c r="E782" s="522"/>
      <c r="F782" s="522"/>
      <c r="G782" s="522"/>
      <c r="H782" s="522"/>
    </row>
    <row r="783" spans="3:8" x14ac:dyDescent="0.2">
      <c r="C783" s="522"/>
      <c r="D783" s="522"/>
      <c r="E783" s="522"/>
      <c r="F783" s="522"/>
      <c r="G783" s="522"/>
      <c r="H783" s="522"/>
    </row>
    <row r="784" spans="3:8" x14ac:dyDescent="0.2">
      <c r="C784" s="522"/>
      <c r="D784" s="522"/>
      <c r="E784" s="522"/>
      <c r="F784" s="522"/>
      <c r="G784" s="522"/>
      <c r="H784" s="522"/>
    </row>
    <row r="785" spans="3:8" x14ac:dyDescent="0.2">
      <c r="C785" s="522"/>
      <c r="D785" s="522"/>
      <c r="E785" s="522"/>
      <c r="F785" s="522"/>
      <c r="G785" s="522"/>
      <c r="H785" s="522"/>
    </row>
    <row r="786" spans="3:8" x14ac:dyDescent="0.2">
      <c r="C786" s="522"/>
      <c r="D786" s="522"/>
      <c r="E786" s="522"/>
      <c r="F786" s="522"/>
      <c r="G786" s="522"/>
      <c r="H786" s="522"/>
    </row>
    <row r="787" spans="3:8" x14ac:dyDescent="0.2">
      <c r="C787" s="522"/>
      <c r="D787" s="522"/>
      <c r="E787" s="522"/>
      <c r="F787" s="522"/>
      <c r="G787" s="522"/>
      <c r="H787" s="522"/>
    </row>
    <row r="788" spans="3:8" x14ac:dyDescent="0.2">
      <c r="C788" s="522"/>
      <c r="D788" s="522"/>
      <c r="E788" s="522"/>
      <c r="F788" s="522"/>
      <c r="G788" s="522"/>
      <c r="H788" s="522"/>
    </row>
    <row r="789" spans="3:8" x14ac:dyDescent="0.2">
      <c r="C789" s="522"/>
      <c r="D789" s="522"/>
      <c r="E789" s="522"/>
      <c r="F789" s="522"/>
      <c r="G789" s="522"/>
      <c r="H789" s="522"/>
    </row>
    <row r="790" spans="3:8" x14ac:dyDescent="0.2">
      <c r="C790" s="522"/>
      <c r="D790" s="522"/>
      <c r="E790" s="522"/>
      <c r="F790" s="522"/>
      <c r="G790" s="522"/>
      <c r="H790" s="522"/>
    </row>
    <row r="791" spans="3:8" x14ac:dyDescent="0.2">
      <c r="C791" s="522"/>
      <c r="D791" s="522"/>
      <c r="E791" s="522"/>
      <c r="F791" s="522"/>
      <c r="G791" s="522"/>
      <c r="H791" s="522"/>
    </row>
    <row r="792" spans="3:8" x14ac:dyDescent="0.2">
      <c r="C792" s="522"/>
      <c r="D792" s="522"/>
      <c r="E792" s="522"/>
      <c r="F792" s="522"/>
      <c r="G792" s="522"/>
      <c r="H792" s="522"/>
    </row>
    <row r="793" spans="3:8" x14ac:dyDescent="0.2">
      <c r="C793" s="522"/>
      <c r="D793" s="522"/>
      <c r="E793" s="522"/>
      <c r="F793" s="522"/>
      <c r="G793" s="522"/>
      <c r="H793" s="522"/>
    </row>
    <row r="794" spans="3:8" x14ac:dyDescent="0.2">
      <c r="C794" s="522"/>
      <c r="D794" s="522"/>
      <c r="E794" s="522"/>
      <c r="F794" s="522"/>
      <c r="G794" s="522"/>
      <c r="H794" s="522"/>
    </row>
    <row r="795" spans="3:8" x14ac:dyDescent="0.2">
      <c r="C795" s="522"/>
      <c r="D795" s="522"/>
      <c r="E795" s="522"/>
      <c r="F795" s="522"/>
      <c r="G795" s="522"/>
      <c r="H795" s="522"/>
    </row>
    <row r="796" spans="3:8" x14ac:dyDescent="0.2">
      <c r="C796" s="522"/>
      <c r="D796" s="522"/>
      <c r="E796" s="522"/>
      <c r="F796" s="522"/>
      <c r="G796" s="522"/>
      <c r="H796" s="522"/>
    </row>
    <row r="797" spans="3:8" x14ac:dyDescent="0.2">
      <c r="C797" s="522"/>
      <c r="D797" s="522"/>
      <c r="E797" s="522"/>
      <c r="F797" s="522"/>
      <c r="G797" s="522"/>
      <c r="H797" s="522"/>
    </row>
    <row r="798" spans="3:8" x14ac:dyDescent="0.2">
      <c r="C798" s="522"/>
      <c r="D798" s="522"/>
      <c r="E798" s="522"/>
      <c r="F798" s="522"/>
      <c r="G798" s="522"/>
      <c r="H798" s="522"/>
    </row>
    <row r="799" spans="3:8" x14ac:dyDescent="0.2">
      <c r="C799" s="522"/>
      <c r="D799" s="522"/>
      <c r="E799" s="522"/>
      <c r="F799" s="522"/>
      <c r="G799" s="522"/>
      <c r="H799" s="522"/>
    </row>
    <row r="800" spans="3:8" x14ac:dyDescent="0.2">
      <c r="C800" s="522"/>
      <c r="D800" s="522"/>
      <c r="E800" s="522"/>
      <c r="F800" s="522"/>
      <c r="G800" s="522"/>
      <c r="H800" s="522"/>
    </row>
    <row r="801" spans="3:8" x14ac:dyDescent="0.2">
      <c r="C801" s="522"/>
      <c r="D801" s="522"/>
      <c r="E801" s="522"/>
      <c r="F801" s="522"/>
      <c r="G801" s="522"/>
      <c r="H801" s="522"/>
    </row>
    <row r="802" spans="3:8" x14ac:dyDescent="0.2">
      <c r="C802" s="522"/>
      <c r="D802" s="522"/>
      <c r="E802" s="522"/>
      <c r="F802" s="522"/>
      <c r="G802" s="522"/>
      <c r="H802" s="522"/>
    </row>
    <row r="803" spans="3:8" x14ac:dyDescent="0.2">
      <c r="C803" s="522"/>
      <c r="D803" s="522"/>
      <c r="E803" s="522"/>
      <c r="F803" s="522"/>
      <c r="G803" s="522"/>
      <c r="H803" s="522"/>
    </row>
    <row r="804" spans="3:8" x14ac:dyDescent="0.2">
      <c r="C804" s="522"/>
      <c r="D804" s="522"/>
      <c r="E804" s="522"/>
      <c r="F804" s="522"/>
      <c r="G804" s="522"/>
      <c r="H804" s="522"/>
    </row>
    <row r="805" spans="3:8" x14ac:dyDescent="0.2">
      <c r="C805" s="522"/>
      <c r="D805" s="522"/>
      <c r="E805" s="522"/>
      <c r="F805" s="522"/>
      <c r="G805" s="522"/>
      <c r="H805" s="522"/>
    </row>
    <row r="806" spans="3:8" x14ac:dyDescent="0.2">
      <c r="C806" s="522"/>
      <c r="D806" s="522"/>
      <c r="E806" s="522"/>
      <c r="F806" s="522"/>
      <c r="G806" s="522"/>
      <c r="H806" s="522"/>
    </row>
    <row r="807" spans="3:8" x14ac:dyDescent="0.2">
      <c r="C807" s="522"/>
      <c r="D807" s="522"/>
      <c r="E807" s="522"/>
      <c r="F807" s="522"/>
      <c r="G807" s="522"/>
      <c r="H807" s="522"/>
    </row>
    <row r="808" spans="3:8" x14ac:dyDescent="0.2">
      <c r="C808" s="522"/>
      <c r="D808" s="522"/>
      <c r="E808" s="522"/>
      <c r="F808" s="522"/>
      <c r="G808" s="522"/>
      <c r="H808" s="522"/>
    </row>
    <row r="809" spans="3:8" x14ac:dyDescent="0.2">
      <c r="C809" s="522"/>
      <c r="D809" s="522"/>
      <c r="E809" s="522"/>
      <c r="F809" s="522"/>
      <c r="G809" s="522"/>
      <c r="H809" s="522"/>
    </row>
    <row r="810" spans="3:8" x14ac:dyDescent="0.2">
      <c r="C810" s="522"/>
      <c r="D810" s="522"/>
      <c r="E810" s="522"/>
      <c r="F810" s="522"/>
      <c r="G810" s="522"/>
      <c r="H810" s="522"/>
    </row>
    <row r="811" spans="3:8" x14ac:dyDescent="0.2">
      <c r="C811" s="522"/>
      <c r="D811" s="522"/>
      <c r="E811" s="522"/>
      <c r="F811" s="522"/>
      <c r="G811" s="522"/>
      <c r="H811" s="522"/>
    </row>
    <row r="812" spans="3:8" x14ac:dyDescent="0.2">
      <c r="C812" s="522"/>
      <c r="D812" s="522"/>
      <c r="E812" s="522"/>
      <c r="F812" s="522"/>
      <c r="G812" s="522"/>
      <c r="H812" s="522"/>
    </row>
    <row r="813" spans="3:8" x14ac:dyDescent="0.2">
      <c r="C813" s="522"/>
      <c r="D813" s="522"/>
      <c r="E813" s="522"/>
      <c r="F813" s="522"/>
      <c r="G813" s="522"/>
      <c r="H813" s="522"/>
    </row>
    <row r="814" spans="3:8" x14ac:dyDescent="0.2">
      <c r="C814" s="522"/>
      <c r="D814" s="522"/>
      <c r="E814" s="522"/>
      <c r="F814" s="522"/>
      <c r="G814" s="522"/>
      <c r="H814" s="522"/>
    </row>
    <row r="815" spans="3:8" x14ac:dyDescent="0.2">
      <c r="C815" s="522"/>
      <c r="D815" s="522"/>
      <c r="E815" s="522"/>
      <c r="F815" s="522"/>
      <c r="G815" s="522"/>
      <c r="H815" s="522"/>
    </row>
    <row r="816" spans="3:8" x14ac:dyDescent="0.2">
      <c r="C816" s="522"/>
      <c r="D816" s="522"/>
      <c r="E816" s="522"/>
      <c r="F816" s="522"/>
      <c r="G816" s="522"/>
      <c r="H816" s="522"/>
    </row>
    <row r="817" spans="3:8" x14ac:dyDescent="0.2">
      <c r="C817" s="522"/>
      <c r="D817" s="522"/>
      <c r="E817" s="522"/>
      <c r="F817" s="522"/>
      <c r="G817" s="522"/>
      <c r="H817" s="522"/>
    </row>
    <row r="818" spans="3:8" x14ac:dyDescent="0.2">
      <c r="C818" s="522"/>
      <c r="D818" s="522"/>
      <c r="E818" s="522"/>
      <c r="F818" s="522"/>
      <c r="G818" s="522"/>
      <c r="H818" s="522"/>
    </row>
    <row r="819" spans="3:8" x14ac:dyDescent="0.2">
      <c r="C819" s="522"/>
      <c r="D819" s="522"/>
      <c r="E819" s="522"/>
      <c r="F819" s="522"/>
      <c r="G819" s="522"/>
      <c r="H819" s="522"/>
    </row>
    <row r="820" spans="3:8" x14ac:dyDescent="0.2">
      <c r="C820" s="522"/>
      <c r="D820" s="522"/>
      <c r="E820" s="522"/>
      <c r="F820" s="522"/>
      <c r="G820" s="522"/>
      <c r="H820" s="522"/>
    </row>
    <row r="821" spans="3:8" x14ac:dyDescent="0.2">
      <c r="C821" s="522"/>
      <c r="D821" s="522"/>
      <c r="E821" s="522"/>
      <c r="F821" s="522"/>
      <c r="G821" s="522"/>
      <c r="H821" s="522"/>
    </row>
    <row r="822" spans="3:8" x14ac:dyDescent="0.2">
      <c r="C822" s="522"/>
      <c r="D822" s="522"/>
      <c r="E822" s="522"/>
      <c r="F822" s="522"/>
      <c r="G822" s="522"/>
      <c r="H822" s="522"/>
    </row>
    <row r="823" spans="3:8" x14ac:dyDescent="0.2">
      <c r="C823" s="522"/>
      <c r="D823" s="522"/>
      <c r="E823" s="522"/>
      <c r="F823" s="522"/>
      <c r="G823" s="522"/>
      <c r="H823" s="522"/>
    </row>
    <row r="824" spans="3:8" x14ac:dyDescent="0.2">
      <c r="C824" s="522"/>
      <c r="D824" s="522"/>
      <c r="E824" s="522"/>
      <c r="F824" s="522"/>
      <c r="G824" s="522"/>
      <c r="H824" s="522"/>
    </row>
    <row r="825" spans="3:8" x14ac:dyDescent="0.2">
      <c r="C825" s="522"/>
      <c r="D825" s="522"/>
      <c r="E825" s="522"/>
      <c r="F825" s="522"/>
      <c r="G825" s="522"/>
      <c r="H825" s="522"/>
    </row>
    <row r="826" spans="3:8" x14ac:dyDescent="0.2">
      <c r="C826" s="522"/>
      <c r="D826" s="522"/>
      <c r="E826" s="522"/>
      <c r="F826" s="522"/>
      <c r="G826" s="522"/>
      <c r="H826" s="522"/>
    </row>
    <row r="827" spans="3:8" x14ac:dyDescent="0.2">
      <c r="C827" s="522"/>
      <c r="D827" s="522"/>
      <c r="E827" s="522"/>
      <c r="F827" s="522"/>
      <c r="G827" s="522"/>
      <c r="H827" s="522"/>
    </row>
    <row r="828" spans="3:8" x14ac:dyDescent="0.2">
      <c r="C828" s="522"/>
      <c r="D828" s="522"/>
      <c r="E828" s="522"/>
      <c r="F828" s="522"/>
      <c r="G828" s="522"/>
      <c r="H828" s="522"/>
    </row>
    <row r="829" spans="3:8" x14ac:dyDescent="0.2">
      <c r="C829" s="522"/>
      <c r="D829" s="522"/>
      <c r="E829" s="522"/>
      <c r="F829" s="522"/>
      <c r="G829" s="522"/>
      <c r="H829" s="522"/>
    </row>
    <row r="830" spans="3:8" x14ac:dyDescent="0.2">
      <c r="C830" s="522"/>
      <c r="D830" s="522"/>
      <c r="E830" s="522"/>
      <c r="F830" s="522"/>
      <c r="G830" s="522"/>
      <c r="H830" s="522"/>
    </row>
    <row r="831" spans="3:8" x14ac:dyDescent="0.2">
      <c r="C831" s="522"/>
      <c r="D831" s="522"/>
      <c r="E831" s="522"/>
      <c r="F831" s="522"/>
      <c r="G831" s="522"/>
      <c r="H831" s="522"/>
    </row>
    <row r="832" spans="3:8" x14ac:dyDescent="0.2">
      <c r="C832" s="522"/>
      <c r="D832" s="522"/>
      <c r="E832" s="522"/>
      <c r="F832" s="522"/>
      <c r="G832" s="522"/>
      <c r="H832" s="522"/>
    </row>
    <row r="833" spans="3:8" x14ac:dyDescent="0.2">
      <c r="C833" s="522"/>
      <c r="D833" s="522"/>
      <c r="E833" s="522"/>
      <c r="F833" s="522"/>
      <c r="G833" s="522"/>
      <c r="H833" s="522"/>
    </row>
    <row r="834" spans="3:8" x14ac:dyDescent="0.2">
      <c r="C834" s="522"/>
      <c r="D834" s="522"/>
      <c r="E834" s="522"/>
      <c r="F834" s="522"/>
      <c r="G834" s="522"/>
      <c r="H834" s="522"/>
    </row>
    <row r="835" spans="3:8" x14ac:dyDescent="0.2">
      <c r="C835" s="522"/>
      <c r="D835" s="522"/>
      <c r="E835" s="522"/>
      <c r="F835" s="522"/>
      <c r="G835" s="522"/>
      <c r="H835" s="522"/>
    </row>
    <row r="836" spans="3:8" x14ac:dyDescent="0.2">
      <c r="C836" s="522"/>
      <c r="D836" s="522"/>
      <c r="E836" s="522"/>
      <c r="F836" s="522"/>
      <c r="G836" s="522"/>
      <c r="H836" s="522"/>
    </row>
    <row r="837" spans="3:8" x14ac:dyDescent="0.2">
      <c r="C837" s="522"/>
      <c r="D837" s="522"/>
      <c r="E837" s="522"/>
      <c r="F837" s="522"/>
      <c r="G837" s="522"/>
      <c r="H837" s="522"/>
    </row>
    <row r="838" spans="3:8" x14ac:dyDescent="0.2">
      <c r="C838" s="522"/>
      <c r="D838" s="522"/>
      <c r="E838" s="522"/>
      <c r="F838" s="522"/>
      <c r="G838" s="522"/>
      <c r="H838" s="522"/>
    </row>
    <row r="839" spans="3:8" x14ac:dyDescent="0.2">
      <c r="C839" s="522"/>
      <c r="D839" s="522"/>
      <c r="E839" s="522"/>
      <c r="F839" s="522"/>
      <c r="G839" s="522"/>
      <c r="H839" s="522"/>
    </row>
    <row r="840" spans="3:8" x14ac:dyDescent="0.2">
      <c r="C840" s="522"/>
      <c r="D840" s="522"/>
      <c r="E840" s="522"/>
      <c r="F840" s="522"/>
      <c r="G840" s="522"/>
      <c r="H840" s="522"/>
    </row>
    <row r="841" spans="3:8" x14ac:dyDescent="0.2">
      <c r="C841" s="522"/>
      <c r="D841" s="522"/>
      <c r="E841" s="522"/>
      <c r="F841" s="522"/>
      <c r="G841" s="522"/>
      <c r="H841" s="522"/>
    </row>
    <row r="842" spans="3:8" x14ac:dyDescent="0.2">
      <c r="C842" s="522"/>
      <c r="D842" s="522"/>
      <c r="E842" s="522"/>
      <c r="F842" s="522"/>
      <c r="G842" s="522"/>
      <c r="H842" s="522"/>
    </row>
    <row r="843" spans="3:8" x14ac:dyDescent="0.2">
      <c r="C843" s="522"/>
      <c r="D843" s="522"/>
      <c r="E843" s="522"/>
      <c r="F843" s="522"/>
      <c r="G843" s="522"/>
      <c r="H843" s="522"/>
    </row>
    <row r="844" spans="3:8" x14ac:dyDescent="0.2">
      <c r="C844" s="522"/>
      <c r="D844" s="522"/>
      <c r="E844" s="522"/>
      <c r="F844" s="522"/>
      <c r="G844" s="522"/>
      <c r="H844" s="522"/>
    </row>
    <row r="845" spans="3:8" x14ac:dyDescent="0.2">
      <c r="C845" s="522"/>
      <c r="D845" s="522"/>
      <c r="E845" s="522"/>
      <c r="F845" s="522"/>
      <c r="G845" s="522"/>
      <c r="H845" s="522"/>
    </row>
    <row r="846" spans="3:8" x14ac:dyDescent="0.2">
      <c r="C846" s="522"/>
      <c r="D846" s="522"/>
      <c r="E846" s="522"/>
      <c r="F846" s="522"/>
      <c r="G846" s="522"/>
      <c r="H846" s="522"/>
    </row>
    <row r="847" spans="3:8" x14ac:dyDescent="0.2">
      <c r="C847" s="522"/>
      <c r="D847" s="522"/>
      <c r="E847" s="522"/>
      <c r="F847" s="522"/>
      <c r="G847" s="522"/>
      <c r="H847" s="522"/>
    </row>
    <row r="848" spans="3:8" x14ac:dyDescent="0.2">
      <c r="C848" s="522"/>
      <c r="D848" s="522"/>
      <c r="E848" s="522"/>
      <c r="F848" s="522"/>
      <c r="G848" s="522"/>
      <c r="H848" s="522"/>
    </row>
    <row r="849" spans="3:8" x14ac:dyDescent="0.2">
      <c r="C849" s="522"/>
      <c r="D849" s="522"/>
      <c r="E849" s="522"/>
      <c r="F849" s="522"/>
      <c r="G849" s="522"/>
      <c r="H849" s="522"/>
    </row>
    <row r="850" spans="3:8" x14ac:dyDescent="0.2">
      <c r="C850" s="522"/>
      <c r="D850" s="522"/>
      <c r="E850" s="522"/>
      <c r="F850" s="522"/>
      <c r="G850" s="522"/>
      <c r="H850" s="522"/>
    </row>
    <row r="851" spans="3:8" x14ac:dyDescent="0.2">
      <c r="C851" s="522"/>
      <c r="D851" s="522"/>
      <c r="E851" s="522"/>
      <c r="F851" s="522"/>
      <c r="G851" s="522"/>
      <c r="H851" s="522"/>
    </row>
    <row r="852" spans="3:8" x14ac:dyDescent="0.2">
      <c r="C852" s="522"/>
      <c r="D852" s="522"/>
      <c r="E852" s="522"/>
      <c r="F852" s="522"/>
      <c r="G852" s="522"/>
      <c r="H852" s="522"/>
    </row>
    <row r="853" spans="3:8" x14ac:dyDescent="0.2">
      <c r="C853" s="522"/>
      <c r="D853" s="522"/>
      <c r="E853" s="522"/>
      <c r="F853" s="522"/>
      <c r="G853" s="522"/>
      <c r="H853" s="522"/>
    </row>
    <row r="854" spans="3:8" x14ac:dyDescent="0.2">
      <c r="C854" s="522"/>
      <c r="D854" s="522"/>
      <c r="E854" s="522"/>
      <c r="F854" s="522"/>
      <c r="G854" s="522"/>
      <c r="H854" s="522"/>
    </row>
    <row r="855" spans="3:8" x14ac:dyDescent="0.2">
      <c r="C855" s="522"/>
      <c r="D855" s="522"/>
      <c r="E855" s="522"/>
      <c r="F855" s="522"/>
      <c r="G855" s="522"/>
      <c r="H855" s="522"/>
    </row>
    <row r="856" spans="3:8" x14ac:dyDescent="0.2">
      <c r="C856" s="522"/>
      <c r="D856" s="522"/>
      <c r="E856" s="522"/>
      <c r="F856" s="522"/>
      <c r="G856" s="522"/>
      <c r="H856" s="522"/>
    </row>
    <row r="857" spans="3:8" x14ac:dyDescent="0.2">
      <c r="C857" s="522"/>
      <c r="D857" s="522"/>
      <c r="E857" s="522"/>
      <c r="F857" s="522"/>
      <c r="G857" s="522"/>
      <c r="H857" s="522"/>
    </row>
    <row r="858" spans="3:8" x14ac:dyDescent="0.2">
      <c r="C858" s="522"/>
      <c r="D858" s="522"/>
      <c r="E858" s="522"/>
      <c r="F858" s="522"/>
      <c r="G858" s="522"/>
      <c r="H858" s="522"/>
    </row>
    <row r="859" spans="3:8" x14ac:dyDescent="0.2">
      <c r="C859" s="522"/>
      <c r="D859" s="522"/>
      <c r="E859" s="522"/>
      <c r="F859" s="522"/>
      <c r="G859" s="522"/>
      <c r="H859" s="522"/>
    </row>
    <row r="860" spans="3:8" x14ac:dyDescent="0.2">
      <c r="C860" s="522"/>
      <c r="D860" s="522"/>
      <c r="E860" s="522"/>
      <c r="F860" s="522"/>
      <c r="G860" s="522"/>
      <c r="H860" s="522"/>
    </row>
    <row r="861" spans="3:8" x14ac:dyDescent="0.2">
      <c r="C861" s="522"/>
      <c r="D861" s="522"/>
      <c r="E861" s="522"/>
      <c r="F861" s="522"/>
      <c r="G861" s="522"/>
      <c r="H861" s="522"/>
    </row>
    <row r="862" spans="3:8" x14ac:dyDescent="0.2">
      <c r="C862" s="522"/>
      <c r="D862" s="522"/>
      <c r="E862" s="522"/>
      <c r="F862" s="522"/>
      <c r="G862" s="522"/>
      <c r="H862" s="522"/>
    </row>
    <row r="863" spans="3:8" x14ac:dyDescent="0.2">
      <c r="C863" s="522"/>
      <c r="D863" s="522"/>
      <c r="E863" s="522"/>
      <c r="F863" s="522"/>
      <c r="G863" s="522"/>
      <c r="H863" s="522"/>
    </row>
    <row r="864" spans="3:8" x14ac:dyDescent="0.2">
      <c r="C864" s="522"/>
      <c r="D864" s="522"/>
      <c r="E864" s="522"/>
      <c r="F864" s="522"/>
      <c r="G864" s="522"/>
      <c r="H864" s="522"/>
    </row>
    <row r="865" spans="3:8" x14ac:dyDescent="0.2">
      <c r="C865" s="522"/>
      <c r="D865" s="522"/>
      <c r="E865" s="522"/>
      <c r="F865" s="522"/>
      <c r="G865" s="522"/>
      <c r="H865" s="522"/>
    </row>
    <row r="866" spans="3:8" x14ac:dyDescent="0.2">
      <c r="C866" s="522"/>
      <c r="D866" s="522"/>
      <c r="E866" s="522"/>
      <c r="F866" s="522"/>
      <c r="G866" s="522"/>
      <c r="H866" s="522"/>
    </row>
    <row r="867" spans="3:8" x14ac:dyDescent="0.2">
      <c r="C867" s="522"/>
      <c r="D867" s="522"/>
      <c r="E867" s="522"/>
      <c r="F867" s="522"/>
      <c r="G867" s="522"/>
      <c r="H867" s="522"/>
    </row>
    <row r="868" spans="3:8" x14ac:dyDescent="0.2">
      <c r="C868" s="522"/>
      <c r="D868" s="522"/>
      <c r="E868" s="522"/>
      <c r="F868" s="522"/>
      <c r="G868" s="522"/>
      <c r="H868" s="522"/>
    </row>
    <row r="869" spans="3:8" x14ac:dyDescent="0.2">
      <c r="C869" s="522"/>
      <c r="D869" s="522"/>
      <c r="E869" s="522"/>
      <c r="F869" s="522"/>
      <c r="G869" s="522"/>
      <c r="H869" s="522"/>
    </row>
    <row r="870" spans="3:8" x14ac:dyDescent="0.2">
      <c r="C870" s="522"/>
      <c r="D870" s="522"/>
      <c r="E870" s="522"/>
      <c r="F870" s="522"/>
      <c r="G870" s="522"/>
      <c r="H870" s="522"/>
    </row>
    <row r="871" spans="3:8" x14ac:dyDescent="0.2">
      <c r="C871" s="522"/>
      <c r="D871" s="522"/>
      <c r="E871" s="522"/>
      <c r="F871" s="522"/>
      <c r="G871" s="522"/>
      <c r="H871" s="522"/>
    </row>
    <row r="872" spans="3:8" x14ac:dyDescent="0.2">
      <c r="C872" s="522"/>
      <c r="D872" s="522"/>
      <c r="E872" s="522"/>
      <c r="F872" s="522"/>
      <c r="G872" s="522"/>
      <c r="H872" s="522"/>
    </row>
    <row r="873" spans="3:8" x14ac:dyDescent="0.2">
      <c r="C873" s="522"/>
      <c r="D873" s="522"/>
      <c r="E873" s="522"/>
      <c r="F873" s="522"/>
      <c r="G873" s="522"/>
      <c r="H873" s="522"/>
    </row>
    <row r="874" spans="3:8" x14ac:dyDescent="0.2">
      <c r="C874" s="522"/>
      <c r="D874" s="522"/>
      <c r="E874" s="522"/>
      <c r="F874" s="522"/>
      <c r="G874" s="522"/>
      <c r="H874" s="522"/>
    </row>
    <row r="875" spans="3:8" x14ac:dyDescent="0.2">
      <c r="C875" s="522"/>
      <c r="D875" s="522"/>
      <c r="E875" s="522"/>
      <c r="F875" s="522"/>
      <c r="G875" s="522"/>
      <c r="H875" s="522"/>
    </row>
    <row r="876" spans="3:8" x14ac:dyDescent="0.2">
      <c r="C876" s="522"/>
      <c r="D876" s="522"/>
      <c r="E876" s="522"/>
      <c r="F876" s="522"/>
      <c r="G876" s="522"/>
      <c r="H876" s="522"/>
    </row>
    <row r="877" spans="3:8" x14ac:dyDescent="0.2">
      <c r="C877" s="522"/>
      <c r="D877" s="522"/>
      <c r="E877" s="522"/>
      <c r="F877" s="522"/>
      <c r="G877" s="522"/>
      <c r="H877" s="522"/>
    </row>
    <row r="878" spans="3:8" x14ac:dyDescent="0.2">
      <c r="C878" s="522"/>
      <c r="D878" s="522"/>
      <c r="E878" s="522"/>
      <c r="F878" s="522"/>
      <c r="G878" s="522"/>
      <c r="H878" s="522"/>
    </row>
    <row r="879" spans="3:8" x14ac:dyDescent="0.2">
      <c r="C879" s="522"/>
      <c r="D879" s="522"/>
      <c r="E879" s="522"/>
      <c r="F879" s="522"/>
      <c r="G879" s="522"/>
      <c r="H879" s="522"/>
    </row>
    <row r="880" spans="3:8" x14ac:dyDescent="0.2">
      <c r="C880" s="522"/>
      <c r="D880" s="522"/>
      <c r="E880" s="522"/>
      <c r="F880" s="522"/>
      <c r="G880" s="522"/>
      <c r="H880" s="522"/>
    </row>
    <row r="881" spans="3:8" x14ac:dyDescent="0.2">
      <c r="C881" s="522"/>
      <c r="D881" s="522"/>
      <c r="E881" s="522"/>
      <c r="F881" s="522"/>
      <c r="G881" s="522"/>
      <c r="H881" s="522"/>
    </row>
    <row r="882" spans="3:8" x14ac:dyDescent="0.2">
      <c r="C882" s="522"/>
      <c r="D882" s="522"/>
      <c r="E882" s="522"/>
      <c r="F882" s="522"/>
      <c r="G882" s="522"/>
      <c r="H882" s="522"/>
    </row>
    <row r="883" spans="3:8" x14ac:dyDescent="0.2">
      <c r="C883" s="522"/>
      <c r="D883" s="522"/>
      <c r="E883" s="522"/>
      <c r="F883" s="522"/>
      <c r="G883" s="522"/>
      <c r="H883" s="522"/>
    </row>
    <row r="884" spans="3:8" x14ac:dyDescent="0.2">
      <c r="C884" s="522"/>
      <c r="D884" s="522"/>
      <c r="E884" s="522"/>
      <c r="F884" s="522"/>
      <c r="G884" s="522"/>
      <c r="H884" s="522"/>
    </row>
    <row r="885" spans="3:8" x14ac:dyDescent="0.2">
      <c r="C885" s="522"/>
      <c r="D885" s="522"/>
      <c r="E885" s="522"/>
      <c r="F885" s="522"/>
      <c r="G885" s="522"/>
      <c r="H885" s="522"/>
    </row>
    <row r="886" spans="3:8" x14ac:dyDescent="0.2">
      <c r="C886" s="522"/>
      <c r="D886" s="522"/>
      <c r="E886" s="522"/>
      <c r="F886" s="522"/>
      <c r="G886" s="522"/>
      <c r="H886" s="522"/>
    </row>
    <row r="887" spans="3:8" x14ac:dyDescent="0.2">
      <c r="C887" s="522"/>
      <c r="D887" s="522"/>
      <c r="E887" s="522"/>
      <c r="F887" s="522"/>
      <c r="G887" s="522"/>
      <c r="H887" s="522"/>
    </row>
    <row r="888" spans="3:8" x14ac:dyDescent="0.2">
      <c r="C888" s="522"/>
      <c r="D888" s="522"/>
      <c r="E888" s="522"/>
      <c r="F888" s="522"/>
      <c r="G888" s="522"/>
      <c r="H888" s="522"/>
    </row>
    <row r="889" spans="3:8" x14ac:dyDescent="0.2">
      <c r="C889" s="522"/>
      <c r="D889" s="522"/>
      <c r="E889" s="522"/>
      <c r="F889" s="522"/>
      <c r="G889" s="522"/>
      <c r="H889" s="522"/>
    </row>
    <row r="890" spans="3:8" x14ac:dyDescent="0.2">
      <c r="C890" s="522"/>
      <c r="D890" s="522"/>
      <c r="E890" s="522"/>
      <c r="F890" s="522"/>
      <c r="G890" s="522"/>
      <c r="H890" s="522"/>
    </row>
    <row r="891" spans="3:8" x14ac:dyDescent="0.2">
      <c r="C891" s="522"/>
      <c r="D891" s="522"/>
      <c r="E891" s="522"/>
      <c r="F891" s="522"/>
      <c r="G891" s="522"/>
      <c r="H891" s="522"/>
    </row>
    <row r="892" spans="3:8" x14ac:dyDescent="0.2">
      <c r="C892" s="522"/>
      <c r="D892" s="522"/>
      <c r="E892" s="522"/>
      <c r="F892" s="522"/>
      <c r="G892" s="522"/>
      <c r="H892" s="522"/>
    </row>
    <row r="893" spans="3:8" x14ac:dyDescent="0.2">
      <c r="C893" s="522"/>
      <c r="D893" s="522"/>
      <c r="E893" s="522"/>
      <c r="F893" s="522"/>
      <c r="G893" s="522"/>
      <c r="H893" s="522"/>
    </row>
    <row r="894" spans="3:8" x14ac:dyDescent="0.2">
      <c r="C894" s="522"/>
      <c r="D894" s="522"/>
      <c r="E894" s="522"/>
      <c r="F894" s="522"/>
      <c r="G894" s="522"/>
      <c r="H894" s="522"/>
    </row>
    <row r="895" spans="3:8" x14ac:dyDescent="0.2">
      <c r="C895" s="522"/>
      <c r="D895" s="522"/>
      <c r="E895" s="522"/>
      <c r="F895" s="522"/>
      <c r="G895" s="522"/>
      <c r="H895" s="522"/>
    </row>
    <row r="896" spans="3:8" x14ac:dyDescent="0.2">
      <c r="C896" s="522"/>
      <c r="D896" s="522"/>
      <c r="E896" s="522"/>
      <c r="F896" s="522"/>
      <c r="G896" s="522"/>
      <c r="H896" s="522"/>
    </row>
    <row r="897" spans="3:8" x14ac:dyDescent="0.2">
      <c r="C897" s="522"/>
      <c r="D897" s="522"/>
      <c r="E897" s="522"/>
      <c r="F897" s="522"/>
      <c r="G897" s="522"/>
      <c r="H897" s="522"/>
    </row>
    <row r="898" spans="3:8" x14ac:dyDescent="0.2">
      <c r="C898" s="522"/>
      <c r="D898" s="522"/>
      <c r="E898" s="522"/>
      <c r="F898" s="522"/>
      <c r="G898" s="522"/>
      <c r="H898" s="522"/>
    </row>
    <row r="899" spans="3:8" x14ac:dyDescent="0.2">
      <c r="C899" s="522"/>
      <c r="D899" s="522"/>
      <c r="E899" s="522"/>
      <c r="F899" s="522"/>
      <c r="G899" s="522"/>
      <c r="H899" s="522"/>
    </row>
    <row r="900" spans="3:8" x14ac:dyDescent="0.2">
      <c r="C900" s="522"/>
      <c r="D900" s="522"/>
      <c r="E900" s="522"/>
      <c r="F900" s="522"/>
      <c r="G900" s="522"/>
      <c r="H900" s="522"/>
    </row>
    <row r="901" spans="3:8" x14ac:dyDescent="0.2">
      <c r="C901" s="522"/>
      <c r="D901" s="522"/>
      <c r="E901" s="522"/>
      <c r="F901" s="522"/>
      <c r="G901" s="522"/>
      <c r="H901" s="522"/>
    </row>
    <row r="902" spans="3:8" x14ac:dyDescent="0.2">
      <c r="C902" s="522"/>
      <c r="D902" s="522"/>
      <c r="E902" s="522"/>
      <c r="F902" s="522"/>
      <c r="G902" s="522"/>
      <c r="H902" s="522"/>
    </row>
    <row r="903" spans="3:8" x14ac:dyDescent="0.2">
      <c r="C903" s="522"/>
      <c r="D903" s="522"/>
      <c r="E903" s="522"/>
      <c r="F903" s="522"/>
      <c r="G903" s="522"/>
      <c r="H903" s="522"/>
    </row>
    <row r="904" spans="3:8" x14ac:dyDescent="0.2">
      <c r="C904" s="522"/>
      <c r="D904" s="522"/>
      <c r="E904" s="522"/>
      <c r="F904" s="522"/>
      <c r="G904" s="522"/>
      <c r="H904" s="522"/>
    </row>
    <row r="905" spans="3:8" x14ac:dyDescent="0.2">
      <c r="C905" s="522"/>
      <c r="D905" s="522"/>
      <c r="E905" s="522"/>
      <c r="F905" s="522"/>
      <c r="G905" s="522"/>
      <c r="H905" s="522"/>
    </row>
    <row r="906" spans="3:8" x14ac:dyDescent="0.2">
      <c r="C906" s="522"/>
      <c r="D906" s="522"/>
      <c r="E906" s="522"/>
      <c r="F906" s="522"/>
      <c r="G906" s="522"/>
      <c r="H906" s="522"/>
    </row>
    <row r="907" spans="3:8" x14ac:dyDescent="0.2">
      <c r="C907" s="522"/>
      <c r="D907" s="522"/>
      <c r="E907" s="522"/>
      <c r="F907" s="522"/>
      <c r="G907" s="522"/>
      <c r="H907" s="522"/>
    </row>
    <row r="908" spans="3:8" x14ac:dyDescent="0.2">
      <c r="C908" s="522"/>
      <c r="D908" s="522"/>
      <c r="E908" s="522"/>
      <c r="F908" s="522"/>
      <c r="G908" s="522"/>
      <c r="H908" s="522"/>
    </row>
    <row r="909" spans="3:8" x14ac:dyDescent="0.2">
      <c r="C909" s="522"/>
      <c r="D909" s="522"/>
      <c r="E909" s="522"/>
      <c r="F909" s="522"/>
      <c r="G909" s="522"/>
      <c r="H909" s="522"/>
    </row>
    <row r="910" spans="3:8" x14ac:dyDescent="0.2">
      <c r="C910" s="522"/>
      <c r="D910" s="522"/>
      <c r="E910" s="522"/>
      <c r="F910" s="522"/>
      <c r="G910" s="522"/>
      <c r="H910" s="522"/>
    </row>
    <row r="911" spans="3:8" x14ac:dyDescent="0.2">
      <c r="C911" s="522"/>
      <c r="D911" s="522"/>
      <c r="E911" s="522"/>
      <c r="F911" s="522"/>
      <c r="G911" s="522"/>
      <c r="H911" s="522"/>
    </row>
    <row r="912" spans="3:8" x14ac:dyDescent="0.2">
      <c r="C912" s="522"/>
      <c r="D912" s="522"/>
      <c r="E912" s="522"/>
      <c r="F912" s="522"/>
      <c r="G912" s="522"/>
      <c r="H912" s="522"/>
    </row>
    <row r="913" spans="3:8" x14ac:dyDescent="0.2">
      <c r="C913" s="522"/>
      <c r="D913" s="522"/>
      <c r="E913" s="522"/>
      <c r="F913" s="522"/>
      <c r="G913" s="522"/>
      <c r="H913" s="522"/>
    </row>
    <row r="914" spans="3:8" x14ac:dyDescent="0.2">
      <c r="C914" s="522"/>
      <c r="D914" s="522"/>
      <c r="E914" s="522"/>
      <c r="F914" s="522"/>
      <c r="G914" s="522"/>
      <c r="H914" s="522"/>
    </row>
    <row r="915" spans="3:8" x14ac:dyDescent="0.2">
      <c r="C915" s="522"/>
      <c r="D915" s="522"/>
      <c r="E915" s="522"/>
      <c r="F915" s="522"/>
      <c r="G915" s="522"/>
      <c r="H915" s="522"/>
    </row>
    <row r="916" spans="3:8" x14ac:dyDescent="0.2">
      <c r="C916" s="522"/>
      <c r="D916" s="522"/>
      <c r="E916" s="522"/>
      <c r="F916" s="522"/>
      <c r="G916" s="522"/>
      <c r="H916" s="522"/>
    </row>
    <row r="917" spans="3:8" x14ac:dyDescent="0.2">
      <c r="C917" s="522"/>
      <c r="D917" s="522"/>
      <c r="E917" s="522"/>
      <c r="F917" s="522"/>
      <c r="G917" s="522"/>
      <c r="H917" s="522"/>
    </row>
    <row r="918" spans="3:8" x14ac:dyDescent="0.2">
      <c r="C918" s="522"/>
      <c r="D918" s="522"/>
      <c r="E918" s="522"/>
      <c r="F918" s="522"/>
      <c r="G918" s="522"/>
      <c r="H918" s="522"/>
    </row>
    <row r="919" spans="3:8" x14ac:dyDescent="0.2">
      <c r="C919" s="522"/>
      <c r="D919" s="522"/>
      <c r="E919" s="522"/>
      <c r="F919" s="522"/>
      <c r="G919" s="522"/>
      <c r="H919" s="522"/>
    </row>
    <row r="920" spans="3:8" x14ac:dyDescent="0.2">
      <c r="C920" s="522"/>
      <c r="D920" s="522"/>
      <c r="E920" s="522"/>
      <c r="F920" s="522"/>
      <c r="G920" s="522"/>
      <c r="H920" s="522"/>
    </row>
    <row r="921" spans="3:8" x14ac:dyDescent="0.2">
      <c r="C921" s="522"/>
      <c r="D921" s="522"/>
      <c r="E921" s="522"/>
      <c r="F921" s="522"/>
      <c r="G921" s="522"/>
      <c r="H921" s="522"/>
    </row>
    <row r="922" spans="3:8" x14ac:dyDescent="0.2">
      <c r="C922" s="522"/>
      <c r="D922" s="522"/>
      <c r="E922" s="522"/>
      <c r="F922" s="522"/>
      <c r="G922" s="522"/>
      <c r="H922" s="522"/>
    </row>
    <row r="923" spans="3:8" x14ac:dyDescent="0.2">
      <c r="C923" s="522"/>
      <c r="D923" s="522"/>
      <c r="E923" s="522"/>
      <c r="F923" s="522"/>
      <c r="G923" s="522"/>
      <c r="H923" s="522"/>
    </row>
    <row r="924" spans="3:8" x14ac:dyDescent="0.2">
      <c r="C924" s="522"/>
      <c r="D924" s="522"/>
      <c r="E924" s="522"/>
      <c r="F924" s="522"/>
      <c r="G924" s="522"/>
      <c r="H924" s="522"/>
    </row>
    <row r="925" spans="3:8" x14ac:dyDescent="0.2">
      <c r="C925" s="522"/>
      <c r="D925" s="522"/>
      <c r="E925" s="522"/>
      <c r="F925" s="522"/>
      <c r="G925" s="522"/>
      <c r="H925" s="522"/>
    </row>
    <row r="926" spans="3:8" x14ac:dyDescent="0.2">
      <c r="C926" s="522"/>
      <c r="D926" s="522"/>
      <c r="E926" s="522"/>
      <c r="F926" s="522"/>
      <c r="G926" s="522"/>
      <c r="H926" s="522"/>
    </row>
    <row r="927" spans="3:8" x14ac:dyDescent="0.2">
      <c r="C927" s="522"/>
      <c r="D927" s="522"/>
      <c r="E927" s="522"/>
      <c r="F927" s="522"/>
      <c r="G927" s="522"/>
      <c r="H927" s="522"/>
    </row>
    <row r="928" spans="3:8" x14ac:dyDescent="0.2">
      <c r="C928" s="522"/>
      <c r="D928" s="522"/>
      <c r="E928" s="522"/>
      <c r="F928" s="522"/>
      <c r="G928" s="522"/>
      <c r="H928" s="522"/>
    </row>
    <row r="929" spans="3:8" x14ac:dyDescent="0.2">
      <c r="C929" s="522"/>
      <c r="D929" s="522"/>
      <c r="E929" s="522"/>
      <c r="F929" s="522"/>
      <c r="G929" s="522"/>
      <c r="H929" s="522"/>
    </row>
    <row r="930" spans="3:8" x14ac:dyDescent="0.2">
      <c r="C930" s="522"/>
      <c r="D930" s="522"/>
      <c r="E930" s="522"/>
      <c r="F930" s="522"/>
      <c r="G930" s="522"/>
      <c r="H930" s="522"/>
    </row>
    <row r="931" spans="3:8" x14ac:dyDescent="0.2">
      <c r="C931" s="522"/>
      <c r="D931" s="522"/>
      <c r="E931" s="522"/>
      <c r="F931" s="522"/>
      <c r="G931" s="522"/>
      <c r="H931" s="522"/>
    </row>
    <row r="932" spans="3:8" x14ac:dyDescent="0.2">
      <c r="C932" s="522"/>
      <c r="D932" s="522"/>
      <c r="E932" s="522"/>
      <c r="F932" s="522"/>
      <c r="G932" s="522"/>
      <c r="H932" s="522"/>
    </row>
    <row r="933" spans="3:8" x14ac:dyDescent="0.2">
      <c r="C933" s="522"/>
      <c r="D933" s="522"/>
      <c r="E933" s="522"/>
      <c r="F933" s="522"/>
      <c r="G933" s="522"/>
      <c r="H933" s="522"/>
    </row>
    <row r="934" spans="3:8" x14ac:dyDescent="0.2">
      <c r="C934" s="522"/>
      <c r="D934" s="522"/>
      <c r="E934" s="522"/>
      <c r="F934" s="522"/>
      <c r="G934" s="522"/>
      <c r="H934" s="522"/>
    </row>
    <row r="935" spans="3:8" x14ac:dyDescent="0.2">
      <c r="C935" s="522"/>
      <c r="D935" s="522"/>
      <c r="E935" s="522"/>
      <c r="F935" s="522"/>
      <c r="G935" s="522"/>
      <c r="H935" s="522"/>
    </row>
    <row r="936" spans="3:8" x14ac:dyDescent="0.2">
      <c r="C936" s="522"/>
      <c r="D936" s="522"/>
      <c r="E936" s="522"/>
      <c r="F936" s="522"/>
      <c r="G936" s="522"/>
      <c r="H936" s="522"/>
    </row>
    <row r="937" spans="3:8" x14ac:dyDescent="0.2">
      <c r="C937" s="522"/>
      <c r="D937" s="522"/>
      <c r="E937" s="522"/>
      <c r="F937" s="522"/>
      <c r="G937" s="522"/>
      <c r="H937" s="522"/>
    </row>
    <row r="938" spans="3:8" x14ac:dyDescent="0.2">
      <c r="C938" s="522"/>
      <c r="D938" s="522"/>
      <c r="E938" s="522"/>
      <c r="F938" s="522"/>
      <c r="G938" s="522"/>
      <c r="H938" s="522"/>
    </row>
    <row r="939" spans="3:8" x14ac:dyDescent="0.2">
      <c r="C939" s="522"/>
      <c r="D939" s="522"/>
      <c r="E939" s="522"/>
      <c r="F939" s="522"/>
      <c r="G939" s="522"/>
      <c r="H939" s="522"/>
    </row>
    <row r="940" spans="3:8" x14ac:dyDescent="0.2">
      <c r="C940" s="522"/>
      <c r="D940" s="522"/>
      <c r="E940" s="522"/>
      <c r="F940" s="522"/>
      <c r="G940" s="522"/>
      <c r="H940" s="522"/>
    </row>
    <row r="941" spans="3:8" x14ac:dyDescent="0.2">
      <c r="C941" s="522"/>
      <c r="D941" s="522"/>
      <c r="E941" s="522"/>
      <c r="F941" s="522"/>
      <c r="G941" s="522"/>
      <c r="H941" s="522"/>
    </row>
    <row r="942" spans="3:8" x14ac:dyDescent="0.2">
      <c r="C942" s="522"/>
      <c r="D942" s="522"/>
      <c r="E942" s="522"/>
      <c r="F942" s="522"/>
      <c r="G942" s="522"/>
      <c r="H942" s="522"/>
    </row>
    <row r="943" spans="3:8" x14ac:dyDescent="0.2">
      <c r="C943" s="522"/>
      <c r="D943" s="522"/>
      <c r="E943" s="522"/>
      <c r="F943" s="522"/>
      <c r="G943" s="522"/>
      <c r="H943" s="522"/>
    </row>
    <row r="944" spans="3:8" x14ac:dyDescent="0.2">
      <c r="C944" s="522"/>
      <c r="D944" s="522"/>
      <c r="E944" s="522"/>
      <c r="F944" s="522"/>
      <c r="G944" s="522"/>
      <c r="H944" s="522"/>
    </row>
    <row r="945" spans="3:8" x14ac:dyDescent="0.2">
      <c r="C945" s="522"/>
      <c r="D945" s="522"/>
      <c r="E945" s="522"/>
      <c r="F945" s="522"/>
      <c r="G945" s="522"/>
      <c r="H945" s="522"/>
    </row>
    <row r="946" spans="3:8" x14ac:dyDescent="0.2">
      <c r="C946" s="522"/>
      <c r="D946" s="522"/>
      <c r="E946" s="522"/>
      <c r="F946" s="522"/>
      <c r="G946" s="522"/>
      <c r="H946" s="522"/>
    </row>
    <row r="947" spans="3:8" x14ac:dyDescent="0.2">
      <c r="C947" s="522"/>
      <c r="D947" s="522"/>
      <c r="E947" s="522"/>
      <c r="F947" s="522"/>
      <c r="G947" s="522"/>
      <c r="H947" s="522"/>
    </row>
    <row r="948" spans="3:8" x14ac:dyDescent="0.2">
      <c r="C948" s="522"/>
      <c r="D948" s="522"/>
      <c r="E948" s="522"/>
      <c r="F948" s="522"/>
      <c r="G948" s="522"/>
      <c r="H948" s="522"/>
    </row>
    <row r="949" spans="3:8" x14ac:dyDescent="0.2">
      <c r="C949" s="522"/>
      <c r="D949" s="522"/>
      <c r="E949" s="522"/>
      <c r="F949" s="522"/>
      <c r="G949" s="522"/>
      <c r="H949" s="522"/>
    </row>
    <row r="950" spans="3:8" x14ac:dyDescent="0.2">
      <c r="C950" s="522"/>
      <c r="D950" s="522"/>
      <c r="E950" s="522"/>
      <c r="F950" s="522"/>
      <c r="G950" s="522"/>
      <c r="H950" s="522"/>
    </row>
    <row r="951" spans="3:8" x14ac:dyDescent="0.2">
      <c r="C951" s="522"/>
      <c r="D951" s="522"/>
      <c r="E951" s="522"/>
      <c r="F951" s="522"/>
      <c r="G951" s="522"/>
      <c r="H951" s="522"/>
    </row>
    <row r="952" spans="3:8" x14ac:dyDescent="0.2">
      <c r="C952" s="522"/>
      <c r="D952" s="522"/>
      <c r="E952" s="522"/>
      <c r="F952" s="522"/>
      <c r="G952" s="522"/>
      <c r="H952" s="522"/>
    </row>
    <row r="953" spans="3:8" x14ac:dyDescent="0.2">
      <c r="C953" s="522"/>
      <c r="D953" s="522"/>
      <c r="E953" s="522"/>
      <c r="F953" s="522"/>
      <c r="G953" s="522"/>
      <c r="H953" s="522"/>
    </row>
    <row r="954" spans="3:8" x14ac:dyDescent="0.2">
      <c r="C954" s="522"/>
      <c r="D954" s="522"/>
      <c r="E954" s="522"/>
      <c r="F954" s="522"/>
      <c r="G954" s="522"/>
      <c r="H954" s="522"/>
    </row>
    <row r="955" spans="3:8" x14ac:dyDescent="0.2">
      <c r="C955" s="522"/>
      <c r="D955" s="522"/>
      <c r="E955" s="522"/>
      <c r="F955" s="522"/>
      <c r="G955" s="522"/>
      <c r="H955" s="522"/>
    </row>
    <row r="956" spans="3:8" x14ac:dyDescent="0.2">
      <c r="C956" s="522"/>
      <c r="D956" s="522"/>
      <c r="E956" s="522"/>
      <c r="F956" s="522"/>
      <c r="G956" s="522"/>
      <c r="H956" s="522"/>
    </row>
    <row r="957" spans="3:8" x14ac:dyDescent="0.2">
      <c r="C957" s="522"/>
      <c r="D957" s="522"/>
      <c r="E957" s="522"/>
      <c r="F957" s="522"/>
      <c r="G957" s="522"/>
      <c r="H957" s="522"/>
    </row>
    <row r="958" spans="3:8" x14ac:dyDescent="0.2">
      <c r="C958" s="522"/>
      <c r="D958" s="522"/>
      <c r="E958" s="522"/>
      <c r="F958" s="522"/>
      <c r="G958" s="522"/>
      <c r="H958" s="522"/>
    </row>
    <row r="959" spans="3:8" x14ac:dyDescent="0.2">
      <c r="C959" s="522"/>
      <c r="D959" s="522"/>
      <c r="E959" s="522"/>
      <c r="F959" s="522"/>
      <c r="G959" s="522"/>
      <c r="H959" s="522"/>
    </row>
    <row r="960" spans="3:8" x14ac:dyDescent="0.2">
      <c r="C960" s="522"/>
      <c r="D960" s="522"/>
      <c r="E960" s="522"/>
      <c r="F960" s="522"/>
      <c r="G960" s="522"/>
      <c r="H960" s="522"/>
    </row>
    <row r="961" spans="3:8" x14ac:dyDescent="0.2">
      <c r="C961" s="522"/>
      <c r="D961" s="522"/>
      <c r="E961" s="522"/>
      <c r="F961" s="522"/>
      <c r="G961" s="522"/>
      <c r="H961" s="522"/>
    </row>
    <row r="962" spans="3:8" x14ac:dyDescent="0.2">
      <c r="C962" s="522"/>
      <c r="D962" s="522"/>
      <c r="E962" s="522"/>
      <c r="F962" s="522"/>
      <c r="G962" s="522"/>
      <c r="H962" s="522"/>
    </row>
    <row r="963" spans="3:8" x14ac:dyDescent="0.2">
      <c r="C963" s="522"/>
      <c r="D963" s="522"/>
      <c r="E963" s="522"/>
      <c r="F963" s="522"/>
      <c r="G963" s="522"/>
      <c r="H963" s="522"/>
    </row>
    <row r="964" spans="3:8" x14ac:dyDescent="0.2">
      <c r="C964" s="522"/>
      <c r="D964" s="522"/>
      <c r="E964" s="522"/>
      <c r="F964" s="522"/>
      <c r="G964" s="522"/>
      <c r="H964" s="522"/>
    </row>
    <row r="965" spans="3:8" x14ac:dyDescent="0.2">
      <c r="C965" s="522"/>
      <c r="D965" s="522"/>
      <c r="E965" s="522"/>
      <c r="F965" s="522"/>
      <c r="G965" s="522"/>
      <c r="H965" s="522"/>
    </row>
    <row r="966" spans="3:8" x14ac:dyDescent="0.2">
      <c r="C966" s="522"/>
      <c r="D966" s="522"/>
      <c r="E966" s="522"/>
      <c r="F966" s="522"/>
      <c r="G966" s="522"/>
      <c r="H966" s="522"/>
    </row>
    <row r="967" spans="3:8" x14ac:dyDescent="0.2">
      <c r="C967" s="522"/>
      <c r="D967" s="522"/>
      <c r="E967" s="522"/>
      <c r="F967" s="522"/>
      <c r="G967" s="522"/>
      <c r="H967" s="522"/>
    </row>
    <row r="968" spans="3:8" x14ac:dyDescent="0.2">
      <c r="C968" s="522"/>
      <c r="D968" s="522"/>
      <c r="E968" s="522"/>
      <c r="F968" s="522"/>
      <c r="G968" s="522"/>
      <c r="H968" s="522"/>
    </row>
    <row r="969" spans="3:8" x14ac:dyDescent="0.2">
      <c r="C969" s="522"/>
      <c r="D969" s="522"/>
      <c r="E969" s="522"/>
      <c r="F969" s="522"/>
      <c r="G969" s="522"/>
      <c r="H969" s="522"/>
    </row>
    <row r="970" spans="3:8" x14ac:dyDescent="0.2">
      <c r="C970" s="522"/>
      <c r="D970" s="522"/>
      <c r="E970" s="522"/>
      <c r="F970" s="522"/>
      <c r="G970" s="522"/>
      <c r="H970" s="522"/>
    </row>
    <row r="971" spans="3:8" x14ac:dyDescent="0.2">
      <c r="C971" s="522"/>
      <c r="D971" s="522"/>
      <c r="E971" s="522"/>
      <c r="F971" s="522"/>
      <c r="G971" s="522"/>
      <c r="H971" s="522"/>
    </row>
    <row r="972" spans="3:8" x14ac:dyDescent="0.2">
      <c r="C972" s="522"/>
      <c r="D972" s="522"/>
      <c r="E972" s="522"/>
      <c r="F972" s="522"/>
      <c r="G972" s="522"/>
      <c r="H972" s="522"/>
    </row>
    <row r="973" spans="3:8" x14ac:dyDescent="0.2">
      <c r="C973" s="522"/>
      <c r="D973" s="522"/>
      <c r="E973" s="522"/>
      <c r="F973" s="522"/>
      <c r="G973" s="522"/>
      <c r="H973" s="522"/>
    </row>
    <row r="974" spans="3:8" x14ac:dyDescent="0.2">
      <c r="C974" s="522"/>
      <c r="D974" s="522"/>
      <c r="E974" s="522"/>
      <c r="F974" s="522"/>
      <c r="G974" s="522"/>
      <c r="H974" s="522"/>
    </row>
    <row r="975" spans="3:8" x14ac:dyDescent="0.2">
      <c r="C975" s="522"/>
      <c r="D975" s="522"/>
      <c r="E975" s="522"/>
      <c r="F975" s="522"/>
      <c r="G975" s="522"/>
      <c r="H975" s="522"/>
    </row>
    <row r="976" spans="3:8" x14ac:dyDescent="0.2">
      <c r="C976" s="522"/>
      <c r="D976" s="522"/>
      <c r="E976" s="522"/>
      <c r="F976" s="522"/>
      <c r="G976" s="522"/>
      <c r="H976" s="522"/>
    </row>
    <row r="977" spans="3:8" x14ac:dyDescent="0.2">
      <c r="C977" s="522"/>
      <c r="D977" s="522"/>
      <c r="E977" s="522"/>
      <c r="F977" s="522"/>
      <c r="G977" s="522"/>
      <c r="H977" s="522"/>
    </row>
    <row r="978" spans="3:8" x14ac:dyDescent="0.2">
      <c r="C978" s="522"/>
      <c r="D978" s="522"/>
      <c r="E978" s="522"/>
      <c r="F978" s="522"/>
      <c r="G978" s="522"/>
      <c r="H978" s="522"/>
    </row>
    <row r="979" spans="3:8" x14ac:dyDescent="0.2">
      <c r="C979" s="522"/>
      <c r="D979" s="522"/>
      <c r="E979" s="522"/>
      <c r="F979" s="522"/>
      <c r="G979" s="522"/>
      <c r="H979" s="522"/>
    </row>
    <row r="980" spans="3:8" x14ac:dyDescent="0.2">
      <c r="C980" s="522"/>
      <c r="D980" s="522"/>
      <c r="E980" s="522"/>
      <c r="F980" s="522"/>
      <c r="G980" s="522"/>
      <c r="H980" s="522"/>
    </row>
    <row r="981" spans="3:8" x14ac:dyDescent="0.2">
      <c r="C981" s="522"/>
      <c r="D981" s="522"/>
      <c r="E981" s="522"/>
      <c r="F981" s="522"/>
      <c r="G981" s="522"/>
      <c r="H981" s="522"/>
    </row>
    <row r="982" spans="3:8" x14ac:dyDescent="0.2">
      <c r="C982" s="522"/>
      <c r="D982" s="522"/>
      <c r="E982" s="522"/>
      <c r="F982" s="522"/>
      <c r="G982" s="522"/>
      <c r="H982" s="522"/>
    </row>
    <row r="983" spans="3:8" x14ac:dyDescent="0.2">
      <c r="C983" s="522"/>
      <c r="D983" s="522"/>
      <c r="E983" s="522"/>
      <c r="F983" s="522"/>
      <c r="G983" s="522"/>
      <c r="H983" s="522"/>
    </row>
    <row r="984" spans="3:8" x14ac:dyDescent="0.2">
      <c r="C984" s="522"/>
      <c r="D984" s="522"/>
      <c r="E984" s="522"/>
      <c r="F984" s="522"/>
      <c r="G984" s="522"/>
      <c r="H984" s="522"/>
    </row>
    <row r="985" spans="3:8" x14ac:dyDescent="0.2">
      <c r="C985" s="522"/>
      <c r="D985" s="522"/>
      <c r="E985" s="522"/>
      <c r="F985" s="522"/>
      <c r="G985" s="522"/>
      <c r="H985" s="522"/>
    </row>
    <row r="986" spans="3:8" x14ac:dyDescent="0.2">
      <c r="C986" s="522"/>
      <c r="D986" s="522"/>
      <c r="E986" s="522"/>
      <c r="F986" s="522"/>
      <c r="G986" s="522"/>
      <c r="H986" s="522"/>
    </row>
    <row r="987" spans="3:8" x14ac:dyDescent="0.2">
      <c r="C987" s="522"/>
      <c r="D987" s="522"/>
      <c r="E987" s="522"/>
      <c r="F987" s="522"/>
      <c r="G987" s="522"/>
      <c r="H987" s="522"/>
    </row>
    <row r="988" spans="3:8" x14ac:dyDescent="0.2">
      <c r="C988" s="522"/>
      <c r="D988" s="522"/>
      <c r="E988" s="522"/>
      <c r="F988" s="522"/>
      <c r="G988" s="522"/>
      <c r="H988" s="522"/>
    </row>
    <row r="989" spans="3:8" x14ac:dyDescent="0.2">
      <c r="C989" s="522"/>
      <c r="D989" s="522"/>
      <c r="E989" s="522"/>
      <c r="F989" s="522"/>
      <c r="G989" s="522"/>
      <c r="H989" s="522"/>
    </row>
    <row r="990" spans="3:8" x14ac:dyDescent="0.2">
      <c r="C990" s="522"/>
      <c r="D990" s="522"/>
      <c r="E990" s="522"/>
      <c r="F990" s="522"/>
      <c r="G990" s="522"/>
      <c r="H990" s="522"/>
    </row>
    <row r="991" spans="3:8" x14ac:dyDescent="0.2">
      <c r="C991" s="522"/>
      <c r="D991" s="522"/>
      <c r="E991" s="522"/>
      <c r="F991" s="522"/>
      <c r="G991" s="522"/>
      <c r="H991" s="522"/>
    </row>
    <row r="992" spans="3:8" x14ac:dyDescent="0.2">
      <c r="C992" s="522"/>
      <c r="D992" s="522"/>
      <c r="E992" s="522"/>
      <c r="F992" s="522"/>
      <c r="G992" s="522"/>
      <c r="H992" s="522"/>
    </row>
    <row r="993" spans="3:8" x14ac:dyDescent="0.2">
      <c r="C993" s="522"/>
      <c r="D993" s="522"/>
      <c r="E993" s="522"/>
      <c r="F993" s="522"/>
      <c r="G993" s="522"/>
      <c r="H993" s="522"/>
    </row>
    <row r="994" spans="3:8" x14ac:dyDescent="0.2">
      <c r="C994" s="522"/>
      <c r="D994" s="522"/>
      <c r="E994" s="522"/>
      <c r="F994" s="522"/>
      <c r="G994" s="522"/>
      <c r="H994" s="522"/>
    </row>
    <row r="995" spans="3:8" x14ac:dyDescent="0.2">
      <c r="C995" s="522"/>
      <c r="D995" s="522"/>
      <c r="E995" s="522"/>
      <c r="F995" s="522"/>
      <c r="G995" s="522"/>
      <c r="H995" s="522"/>
    </row>
    <row r="996" spans="3:8" x14ac:dyDescent="0.2">
      <c r="C996" s="522"/>
      <c r="D996" s="522"/>
      <c r="E996" s="522"/>
      <c r="F996" s="522"/>
      <c r="G996" s="522"/>
      <c r="H996" s="522"/>
    </row>
    <row r="997" spans="3:8" x14ac:dyDescent="0.2">
      <c r="C997" s="522"/>
      <c r="D997" s="522"/>
      <c r="E997" s="522"/>
      <c r="F997" s="522"/>
      <c r="G997" s="522"/>
      <c r="H997" s="522"/>
    </row>
    <row r="998" spans="3:8" x14ac:dyDescent="0.2">
      <c r="C998" s="522"/>
      <c r="D998" s="522"/>
      <c r="E998" s="522"/>
      <c r="F998" s="522"/>
      <c r="G998" s="522"/>
      <c r="H998" s="522"/>
    </row>
    <row r="999" spans="3:8" x14ac:dyDescent="0.2">
      <c r="C999" s="522"/>
      <c r="D999" s="522"/>
      <c r="E999" s="522"/>
      <c r="F999" s="522"/>
      <c r="G999" s="522"/>
      <c r="H999" s="522"/>
    </row>
    <row r="1000" spans="3:8" x14ac:dyDescent="0.2">
      <c r="C1000" s="522"/>
      <c r="D1000" s="522"/>
      <c r="E1000" s="522"/>
      <c r="F1000" s="522"/>
      <c r="G1000" s="522"/>
      <c r="H1000" s="522"/>
    </row>
    <row r="1001" spans="3:8" x14ac:dyDescent="0.2">
      <c r="C1001" s="522"/>
      <c r="D1001" s="522"/>
      <c r="E1001" s="522"/>
      <c r="F1001" s="522"/>
      <c r="G1001" s="522"/>
      <c r="H1001" s="522"/>
    </row>
    <row r="1002" spans="3:8" x14ac:dyDescent="0.2">
      <c r="C1002" s="522"/>
      <c r="D1002" s="522"/>
      <c r="E1002" s="522"/>
      <c r="F1002" s="522"/>
      <c r="G1002" s="522"/>
      <c r="H1002" s="522"/>
    </row>
    <row r="1003" spans="3:8" x14ac:dyDescent="0.2">
      <c r="C1003" s="522"/>
      <c r="D1003" s="522"/>
      <c r="E1003" s="522"/>
      <c r="F1003" s="522"/>
      <c r="G1003" s="522"/>
      <c r="H1003" s="522"/>
    </row>
    <row r="1004" spans="3:8" x14ac:dyDescent="0.2">
      <c r="C1004" s="522"/>
      <c r="D1004" s="522"/>
      <c r="E1004" s="522"/>
      <c r="F1004" s="522"/>
      <c r="G1004" s="522"/>
      <c r="H1004" s="522"/>
    </row>
    <row r="1005" spans="3:8" x14ac:dyDescent="0.2">
      <c r="C1005" s="522"/>
      <c r="D1005" s="522"/>
      <c r="E1005" s="522"/>
      <c r="F1005" s="522"/>
      <c r="G1005" s="522"/>
      <c r="H1005" s="522"/>
    </row>
    <row r="1006" spans="3:8" x14ac:dyDescent="0.2">
      <c r="C1006" s="522"/>
      <c r="D1006" s="522"/>
      <c r="E1006" s="522"/>
      <c r="F1006" s="522"/>
      <c r="G1006" s="522"/>
      <c r="H1006" s="522"/>
    </row>
    <row r="1007" spans="3:8" x14ac:dyDescent="0.2">
      <c r="C1007" s="522"/>
      <c r="D1007" s="522"/>
      <c r="E1007" s="522"/>
      <c r="F1007" s="522"/>
      <c r="G1007" s="522"/>
      <c r="H1007" s="522"/>
    </row>
    <row r="1008" spans="3:8" x14ac:dyDescent="0.2">
      <c r="C1008" s="522"/>
      <c r="D1008" s="522"/>
      <c r="E1008" s="522"/>
      <c r="F1008" s="522"/>
      <c r="G1008" s="522"/>
      <c r="H1008" s="522"/>
    </row>
    <row r="1009" spans="3:8" x14ac:dyDescent="0.2">
      <c r="C1009" s="522"/>
      <c r="D1009" s="522"/>
      <c r="E1009" s="522"/>
      <c r="F1009" s="522"/>
      <c r="G1009" s="522"/>
      <c r="H1009" s="522"/>
    </row>
    <row r="1010" spans="3:8" x14ac:dyDescent="0.2">
      <c r="C1010" s="522"/>
      <c r="D1010" s="522"/>
      <c r="E1010" s="522"/>
      <c r="F1010" s="522"/>
      <c r="G1010" s="522"/>
      <c r="H1010" s="522"/>
    </row>
    <row r="1011" spans="3:8" x14ac:dyDescent="0.2">
      <c r="C1011" s="522"/>
      <c r="D1011" s="522"/>
      <c r="E1011" s="522"/>
      <c r="F1011" s="522"/>
      <c r="G1011" s="522"/>
      <c r="H1011" s="522"/>
    </row>
    <row r="1012" spans="3:8" x14ac:dyDescent="0.2">
      <c r="C1012" s="522"/>
      <c r="D1012" s="522"/>
      <c r="E1012" s="522"/>
      <c r="F1012" s="522"/>
      <c r="G1012" s="522"/>
      <c r="H1012" s="522"/>
    </row>
    <row r="1013" spans="3:8" x14ac:dyDescent="0.2">
      <c r="C1013" s="522"/>
      <c r="D1013" s="522"/>
      <c r="E1013" s="522"/>
      <c r="F1013" s="522"/>
      <c r="G1013" s="522"/>
      <c r="H1013" s="522"/>
    </row>
    <row r="1014" spans="3:8" x14ac:dyDescent="0.2">
      <c r="C1014" s="522"/>
      <c r="D1014" s="522"/>
      <c r="E1014" s="522"/>
      <c r="F1014" s="522"/>
      <c r="G1014" s="522"/>
      <c r="H1014" s="522"/>
    </row>
    <row r="1015" spans="3:8" x14ac:dyDescent="0.2">
      <c r="C1015" s="522"/>
      <c r="D1015" s="522"/>
      <c r="E1015" s="522"/>
      <c r="F1015" s="522"/>
      <c r="G1015" s="522"/>
      <c r="H1015" s="522"/>
    </row>
    <row r="1016" spans="3:8" x14ac:dyDescent="0.2">
      <c r="C1016" s="522"/>
      <c r="D1016" s="522"/>
      <c r="E1016" s="522"/>
      <c r="F1016" s="522"/>
      <c r="G1016" s="522"/>
      <c r="H1016" s="522"/>
    </row>
    <row r="1017" spans="3:8" x14ac:dyDescent="0.2">
      <c r="C1017" s="522"/>
      <c r="D1017" s="522"/>
      <c r="E1017" s="522"/>
      <c r="F1017" s="522"/>
      <c r="G1017" s="522"/>
      <c r="H1017" s="522"/>
    </row>
    <row r="1018" spans="3:8" x14ac:dyDescent="0.2">
      <c r="C1018" s="522"/>
      <c r="D1018" s="522"/>
      <c r="E1018" s="522"/>
      <c r="F1018" s="522"/>
      <c r="G1018" s="522"/>
      <c r="H1018" s="522"/>
    </row>
    <row r="1019" spans="3:8" x14ac:dyDescent="0.2">
      <c r="C1019" s="522"/>
      <c r="D1019" s="522"/>
      <c r="E1019" s="522"/>
      <c r="F1019" s="522"/>
      <c r="G1019" s="522"/>
      <c r="H1019" s="522"/>
    </row>
    <row r="1020" spans="3:8" x14ac:dyDescent="0.2">
      <c r="C1020" s="522"/>
      <c r="D1020" s="522"/>
      <c r="E1020" s="522"/>
      <c r="F1020" s="522"/>
      <c r="G1020" s="522"/>
      <c r="H1020" s="522"/>
    </row>
    <row r="1021" spans="3:8" x14ac:dyDescent="0.2">
      <c r="C1021" s="522"/>
      <c r="D1021" s="522"/>
      <c r="E1021" s="522"/>
      <c r="F1021" s="522"/>
      <c r="G1021" s="522"/>
      <c r="H1021" s="522"/>
    </row>
    <row r="1022" spans="3:8" x14ac:dyDescent="0.2">
      <c r="C1022" s="522"/>
      <c r="D1022" s="522"/>
      <c r="E1022" s="522"/>
      <c r="F1022" s="522"/>
      <c r="G1022" s="522"/>
      <c r="H1022" s="522"/>
    </row>
    <row r="1023" spans="3:8" x14ac:dyDescent="0.2">
      <c r="C1023" s="522"/>
      <c r="D1023" s="522"/>
      <c r="E1023" s="522"/>
      <c r="F1023" s="522"/>
      <c r="G1023" s="522"/>
      <c r="H1023" s="522"/>
    </row>
    <row r="1024" spans="3:8" x14ac:dyDescent="0.2">
      <c r="C1024" s="522"/>
      <c r="D1024" s="522"/>
      <c r="E1024" s="522"/>
      <c r="F1024" s="522"/>
      <c r="G1024" s="522"/>
      <c r="H1024" s="522"/>
    </row>
    <row r="1025" spans="3:8" x14ac:dyDescent="0.2">
      <c r="C1025" s="522"/>
      <c r="D1025" s="522"/>
      <c r="E1025" s="522"/>
      <c r="F1025" s="522"/>
      <c r="G1025" s="522"/>
      <c r="H1025" s="522"/>
    </row>
    <row r="1026" spans="3:8" x14ac:dyDescent="0.2">
      <c r="C1026" s="522"/>
      <c r="D1026" s="522"/>
      <c r="E1026" s="522"/>
      <c r="F1026" s="522"/>
      <c r="G1026" s="522"/>
      <c r="H1026" s="522"/>
    </row>
    <row r="1027" spans="3:8" x14ac:dyDescent="0.2">
      <c r="C1027" s="522"/>
      <c r="D1027" s="522"/>
      <c r="E1027" s="522"/>
      <c r="F1027" s="522"/>
      <c r="G1027" s="522"/>
      <c r="H1027" s="522"/>
    </row>
    <row r="1028" spans="3:8" x14ac:dyDescent="0.2">
      <c r="C1028" s="522"/>
      <c r="D1028" s="522"/>
      <c r="E1028" s="522"/>
      <c r="F1028" s="522"/>
      <c r="G1028" s="522"/>
      <c r="H1028" s="522"/>
    </row>
    <row r="1029" spans="3:8" x14ac:dyDescent="0.2">
      <c r="C1029" s="522"/>
      <c r="D1029" s="522"/>
      <c r="E1029" s="522"/>
      <c r="F1029" s="522"/>
      <c r="G1029" s="522"/>
      <c r="H1029" s="522"/>
    </row>
    <row r="1030" spans="3:8" x14ac:dyDescent="0.2">
      <c r="C1030" s="522"/>
      <c r="D1030" s="522"/>
      <c r="E1030" s="522"/>
      <c r="F1030" s="522"/>
      <c r="G1030" s="522"/>
      <c r="H1030" s="522"/>
    </row>
    <row r="1031" spans="3:8" x14ac:dyDescent="0.2">
      <c r="C1031" s="522"/>
      <c r="D1031" s="522"/>
      <c r="E1031" s="522"/>
      <c r="F1031" s="522"/>
      <c r="G1031" s="522"/>
      <c r="H1031" s="522"/>
    </row>
    <row r="1032" spans="3:8" x14ac:dyDescent="0.2">
      <c r="C1032" s="522"/>
      <c r="D1032" s="522"/>
      <c r="E1032" s="522"/>
      <c r="F1032" s="522"/>
      <c r="G1032" s="522"/>
      <c r="H1032" s="522"/>
    </row>
    <row r="1033" spans="3:8" x14ac:dyDescent="0.2">
      <c r="C1033" s="522"/>
      <c r="D1033" s="522"/>
      <c r="E1033" s="522"/>
      <c r="F1033" s="522"/>
      <c r="G1033" s="522"/>
      <c r="H1033" s="522"/>
    </row>
    <row r="1034" spans="3:8" x14ac:dyDescent="0.2">
      <c r="C1034" s="522"/>
      <c r="D1034" s="522"/>
      <c r="E1034" s="522"/>
      <c r="F1034" s="522"/>
      <c r="G1034" s="522"/>
      <c r="H1034" s="522"/>
    </row>
    <row r="1035" spans="3:8" x14ac:dyDescent="0.2">
      <c r="C1035" s="522"/>
      <c r="D1035" s="522"/>
      <c r="E1035" s="522"/>
      <c r="F1035" s="522"/>
      <c r="G1035" s="522"/>
      <c r="H1035" s="522"/>
    </row>
    <row r="1036" spans="3:8" x14ac:dyDescent="0.2">
      <c r="C1036" s="522"/>
      <c r="D1036" s="522"/>
      <c r="E1036" s="522"/>
      <c r="F1036" s="522"/>
      <c r="G1036" s="522"/>
      <c r="H1036" s="522"/>
    </row>
    <row r="1037" spans="3:8" x14ac:dyDescent="0.2">
      <c r="C1037" s="522"/>
      <c r="D1037" s="522"/>
      <c r="E1037" s="522"/>
      <c r="F1037" s="522"/>
      <c r="G1037" s="522"/>
      <c r="H1037" s="522"/>
    </row>
    <row r="1038" spans="3:8" x14ac:dyDescent="0.2">
      <c r="C1038" s="522"/>
      <c r="D1038" s="522"/>
      <c r="E1038" s="522"/>
      <c r="F1038" s="522"/>
      <c r="G1038" s="522"/>
      <c r="H1038" s="522"/>
    </row>
    <row r="1039" spans="3:8" x14ac:dyDescent="0.2">
      <c r="C1039" s="522"/>
      <c r="D1039" s="522"/>
      <c r="E1039" s="522"/>
      <c r="F1039" s="522"/>
      <c r="G1039" s="522"/>
      <c r="H1039" s="522"/>
    </row>
    <row r="1040" spans="3:8" x14ac:dyDescent="0.2">
      <c r="C1040" s="522"/>
      <c r="D1040" s="522"/>
      <c r="E1040" s="522"/>
      <c r="F1040" s="522"/>
      <c r="G1040" s="522"/>
      <c r="H1040" s="522"/>
    </row>
    <row r="1041" spans="3:8" x14ac:dyDescent="0.2">
      <c r="C1041" s="522"/>
      <c r="D1041" s="522"/>
      <c r="E1041" s="522"/>
      <c r="F1041" s="522"/>
      <c r="G1041" s="522"/>
      <c r="H1041" s="522"/>
    </row>
    <row r="1042" spans="3:8" x14ac:dyDescent="0.2">
      <c r="C1042" s="522"/>
      <c r="D1042" s="522"/>
      <c r="E1042" s="522"/>
      <c r="F1042" s="522"/>
      <c r="G1042" s="522"/>
      <c r="H1042" s="522"/>
    </row>
    <row r="1043" spans="3:8" x14ac:dyDescent="0.2">
      <c r="C1043" s="522"/>
      <c r="D1043" s="522"/>
      <c r="E1043" s="522"/>
      <c r="F1043" s="522"/>
      <c r="G1043" s="522"/>
      <c r="H1043" s="522"/>
    </row>
    <row r="1044" spans="3:8" x14ac:dyDescent="0.2">
      <c r="C1044" s="522"/>
      <c r="D1044" s="522"/>
      <c r="E1044" s="522"/>
      <c r="F1044" s="522"/>
      <c r="G1044" s="522"/>
      <c r="H1044" s="522"/>
    </row>
    <row r="1045" spans="3:8" x14ac:dyDescent="0.2">
      <c r="C1045" s="522"/>
      <c r="D1045" s="522"/>
      <c r="E1045" s="522"/>
      <c r="F1045" s="522"/>
      <c r="G1045" s="522"/>
      <c r="H1045" s="522"/>
    </row>
    <row r="1046" spans="3:8" x14ac:dyDescent="0.2">
      <c r="C1046" s="522"/>
      <c r="D1046" s="522"/>
      <c r="E1046" s="522"/>
      <c r="F1046" s="522"/>
      <c r="G1046" s="522"/>
      <c r="H1046" s="522"/>
    </row>
    <row r="1047" spans="3:8" x14ac:dyDescent="0.2">
      <c r="C1047" s="522"/>
      <c r="D1047" s="522"/>
      <c r="E1047" s="522"/>
      <c r="F1047" s="522"/>
      <c r="G1047" s="522"/>
      <c r="H1047" s="522"/>
    </row>
    <row r="1048" spans="3:8" x14ac:dyDescent="0.2">
      <c r="C1048" s="522"/>
      <c r="D1048" s="522"/>
      <c r="E1048" s="522"/>
      <c r="F1048" s="522"/>
      <c r="G1048" s="522"/>
      <c r="H1048" s="522"/>
    </row>
    <row r="1049" spans="3:8" x14ac:dyDescent="0.2">
      <c r="C1049" s="522"/>
      <c r="D1049" s="522"/>
      <c r="E1049" s="522"/>
      <c r="F1049" s="522"/>
      <c r="G1049" s="522"/>
      <c r="H1049" s="522"/>
    </row>
    <row r="1050" spans="3:8" x14ac:dyDescent="0.2">
      <c r="C1050" s="522"/>
      <c r="D1050" s="522"/>
      <c r="E1050" s="522"/>
      <c r="F1050" s="522"/>
      <c r="G1050" s="522"/>
      <c r="H1050" s="522"/>
    </row>
    <row r="1051" spans="3:8" x14ac:dyDescent="0.2">
      <c r="C1051" s="522"/>
      <c r="D1051" s="522"/>
      <c r="E1051" s="522"/>
      <c r="F1051" s="522"/>
      <c r="G1051" s="522"/>
      <c r="H1051" s="522"/>
    </row>
    <row r="1052" spans="3:8" x14ac:dyDescent="0.2">
      <c r="C1052" s="522"/>
      <c r="D1052" s="522"/>
      <c r="E1052" s="522"/>
      <c r="F1052" s="522"/>
      <c r="G1052" s="522"/>
      <c r="H1052" s="522"/>
    </row>
    <row r="1053" spans="3:8" x14ac:dyDescent="0.2">
      <c r="C1053" s="522"/>
      <c r="D1053" s="522"/>
      <c r="E1053" s="522"/>
      <c r="F1053" s="522"/>
      <c r="G1053" s="522"/>
      <c r="H1053" s="522"/>
    </row>
    <row r="1054" spans="3:8" x14ac:dyDescent="0.2">
      <c r="C1054" s="522"/>
      <c r="D1054" s="522"/>
      <c r="E1054" s="522"/>
      <c r="F1054" s="522"/>
      <c r="G1054" s="522"/>
      <c r="H1054" s="522"/>
    </row>
    <row r="1055" spans="3:8" x14ac:dyDescent="0.2">
      <c r="C1055" s="522"/>
      <c r="D1055" s="522"/>
      <c r="E1055" s="522"/>
      <c r="F1055" s="522"/>
      <c r="G1055" s="522"/>
      <c r="H1055" s="522"/>
    </row>
    <row r="1056" spans="3:8" x14ac:dyDescent="0.2">
      <c r="C1056" s="522"/>
      <c r="D1056" s="522"/>
      <c r="E1056" s="522"/>
      <c r="F1056" s="522"/>
      <c r="G1056" s="522"/>
      <c r="H1056" s="522"/>
    </row>
    <row r="1057" spans="3:8" x14ac:dyDescent="0.2">
      <c r="C1057" s="522"/>
      <c r="D1057" s="522"/>
      <c r="E1057" s="522"/>
      <c r="F1057" s="522"/>
      <c r="G1057" s="522"/>
      <c r="H1057" s="522"/>
    </row>
    <row r="1058" spans="3:8" x14ac:dyDescent="0.2">
      <c r="C1058" s="522"/>
      <c r="D1058" s="522"/>
      <c r="E1058" s="522"/>
      <c r="F1058" s="522"/>
      <c r="G1058" s="522"/>
      <c r="H1058" s="522"/>
    </row>
    <row r="1059" spans="3:8" x14ac:dyDescent="0.2">
      <c r="C1059" s="522"/>
      <c r="D1059" s="522"/>
      <c r="E1059" s="522"/>
      <c r="F1059" s="522"/>
      <c r="G1059" s="522"/>
      <c r="H1059" s="522"/>
    </row>
    <row r="1060" spans="3:8" x14ac:dyDescent="0.2">
      <c r="C1060" s="522"/>
      <c r="D1060" s="522"/>
      <c r="E1060" s="522"/>
      <c r="F1060" s="522"/>
      <c r="G1060" s="522"/>
      <c r="H1060" s="522"/>
    </row>
    <row r="1061" spans="3:8" x14ac:dyDescent="0.2">
      <c r="C1061" s="522"/>
      <c r="D1061" s="522"/>
      <c r="E1061" s="522"/>
      <c r="F1061" s="522"/>
      <c r="G1061" s="522"/>
      <c r="H1061" s="522"/>
    </row>
    <row r="1062" spans="3:8" x14ac:dyDescent="0.2">
      <c r="C1062" s="522"/>
      <c r="D1062" s="522"/>
      <c r="E1062" s="522"/>
      <c r="F1062" s="522"/>
      <c r="G1062" s="522"/>
      <c r="H1062" s="522"/>
    </row>
    <row r="1063" spans="3:8" x14ac:dyDescent="0.2">
      <c r="C1063" s="522"/>
      <c r="D1063" s="522"/>
      <c r="E1063" s="522"/>
      <c r="F1063" s="522"/>
      <c r="G1063" s="522"/>
      <c r="H1063" s="522"/>
    </row>
    <row r="1064" spans="3:8" x14ac:dyDescent="0.2">
      <c r="C1064" s="522"/>
      <c r="D1064" s="522"/>
      <c r="E1064" s="522"/>
      <c r="F1064" s="522"/>
      <c r="G1064" s="522"/>
      <c r="H1064" s="522"/>
    </row>
    <row r="1065" spans="3:8" x14ac:dyDescent="0.2">
      <c r="C1065" s="522"/>
      <c r="D1065" s="522"/>
      <c r="E1065" s="522"/>
      <c r="F1065" s="522"/>
      <c r="G1065" s="522"/>
      <c r="H1065" s="522"/>
    </row>
    <row r="1066" spans="3:8" x14ac:dyDescent="0.2">
      <c r="C1066" s="522"/>
      <c r="D1066" s="522"/>
      <c r="E1066" s="522"/>
      <c r="F1066" s="522"/>
      <c r="G1066" s="522"/>
      <c r="H1066" s="522"/>
    </row>
    <row r="1067" spans="3:8" x14ac:dyDescent="0.2">
      <c r="C1067" s="522"/>
      <c r="D1067" s="522"/>
      <c r="E1067" s="522"/>
      <c r="F1067" s="522"/>
      <c r="G1067" s="522"/>
      <c r="H1067" s="522"/>
    </row>
    <row r="1068" spans="3:8" x14ac:dyDescent="0.2">
      <c r="C1068" s="522"/>
      <c r="D1068" s="522"/>
      <c r="E1068" s="522"/>
      <c r="F1068" s="522"/>
      <c r="G1068" s="522"/>
      <c r="H1068" s="522"/>
    </row>
    <row r="1069" spans="3:8" x14ac:dyDescent="0.2">
      <c r="C1069" s="522"/>
      <c r="D1069" s="522"/>
      <c r="E1069" s="522"/>
      <c r="F1069" s="522"/>
      <c r="G1069" s="522"/>
      <c r="H1069" s="522"/>
    </row>
    <row r="1070" spans="3:8" x14ac:dyDescent="0.2">
      <c r="C1070" s="522"/>
      <c r="D1070" s="522"/>
      <c r="E1070" s="522"/>
      <c r="F1070" s="522"/>
      <c r="G1070" s="522"/>
      <c r="H1070" s="522"/>
    </row>
    <row r="1071" spans="3:8" x14ac:dyDescent="0.2">
      <c r="C1071" s="522"/>
      <c r="D1071" s="522"/>
      <c r="E1071" s="522"/>
      <c r="F1071" s="522"/>
      <c r="G1071" s="522"/>
      <c r="H1071" s="522"/>
    </row>
    <row r="1072" spans="3:8" x14ac:dyDescent="0.2">
      <c r="C1072" s="522"/>
      <c r="D1072" s="522"/>
      <c r="E1072" s="522"/>
      <c r="F1072" s="522"/>
      <c r="G1072" s="522"/>
      <c r="H1072" s="522"/>
    </row>
    <row r="1073" spans="3:8" x14ac:dyDescent="0.2">
      <c r="C1073" s="522"/>
      <c r="D1073" s="522"/>
      <c r="E1073" s="522"/>
      <c r="F1073" s="522"/>
      <c r="G1073" s="522"/>
      <c r="H1073" s="522"/>
    </row>
    <row r="1074" spans="3:8" x14ac:dyDescent="0.2">
      <c r="C1074" s="522"/>
      <c r="D1074" s="522"/>
      <c r="E1074" s="522"/>
      <c r="F1074" s="522"/>
      <c r="G1074" s="522"/>
      <c r="H1074" s="522"/>
    </row>
    <row r="1075" spans="3:8" x14ac:dyDescent="0.2">
      <c r="C1075" s="522"/>
      <c r="D1075" s="522"/>
      <c r="E1075" s="522"/>
      <c r="F1075" s="522"/>
      <c r="G1075" s="522"/>
      <c r="H1075" s="522"/>
    </row>
    <row r="1076" spans="3:8" x14ac:dyDescent="0.2">
      <c r="C1076" s="522"/>
      <c r="D1076" s="522"/>
      <c r="E1076" s="522"/>
      <c r="F1076" s="522"/>
      <c r="G1076" s="522"/>
      <c r="H1076" s="522"/>
    </row>
    <row r="1077" spans="3:8" x14ac:dyDescent="0.2">
      <c r="C1077" s="522"/>
      <c r="D1077" s="522"/>
      <c r="E1077" s="522"/>
      <c r="F1077" s="522"/>
      <c r="G1077" s="522"/>
      <c r="H1077" s="522"/>
    </row>
    <row r="1078" spans="3:8" x14ac:dyDescent="0.2">
      <c r="C1078" s="522"/>
      <c r="D1078" s="522"/>
      <c r="E1078" s="522"/>
      <c r="F1078" s="522"/>
      <c r="G1078" s="522"/>
      <c r="H1078" s="522"/>
    </row>
    <row r="1079" spans="3:8" x14ac:dyDescent="0.2">
      <c r="C1079" s="522"/>
      <c r="D1079" s="522"/>
      <c r="E1079" s="522"/>
      <c r="F1079" s="522"/>
      <c r="G1079" s="522"/>
      <c r="H1079" s="522"/>
    </row>
    <row r="1080" spans="3:8" x14ac:dyDescent="0.2">
      <c r="C1080" s="522"/>
      <c r="D1080" s="522"/>
      <c r="E1080" s="522"/>
      <c r="F1080" s="522"/>
      <c r="G1080" s="522"/>
      <c r="H1080" s="522"/>
    </row>
    <row r="1081" spans="3:8" x14ac:dyDescent="0.2">
      <c r="C1081" s="522"/>
      <c r="D1081" s="522"/>
      <c r="E1081" s="522"/>
      <c r="F1081" s="522"/>
      <c r="G1081" s="522"/>
      <c r="H1081" s="522"/>
    </row>
    <row r="1082" spans="3:8" x14ac:dyDescent="0.2">
      <c r="C1082" s="522"/>
      <c r="D1082" s="522"/>
      <c r="E1082" s="522"/>
      <c r="F1082" s="522"/>
      <c r="G1082" s="522"/>
      <c r="H1082" s="522"/>
    </row>
    <row r="1083" spans="3:8" x14ac:dyDescent="0.2">
      <c r="C1083" s="522"/>
      <c r="D1083" s="522"/>
      <c r="E1083" s="522"/>
      <c r="F1083" s="522"/>
      <c r="G1083" s="522"/>
      <c r="H1083" s="522"/>
    </row>
    <row r="1084" spans="3:8" x14ac:dyDescent="0.2">
      <c r="C1084" s="522"/>
      <c r="D1084" s="522"/>
      <c r="E1084" s="522"/>
      <c r="F1084" s="522"/>
      <c r="G1084" s="522"/>
      <c r="H1084" s="522"/>
    </row>
    <row r="1085" spans="3:8" x14ac:dyDescent="0.2">
      <c r="C1085" s="522"/>
      <c r="D1085" s="522"/>
      <c r="E1085" s="522"/>
      <c r="F1085" s="522"/>
      <c r="G1085" s="522"/>
      <c r="H1085" s="522"/>
    </row>
    <row r="1086" spans="3:8" x14ac:dyDescent="0.2">
      <c r="C1086" s="522"/>
      <c r="D1086" s="522"/>
      <c r="E1086" s="522"/>
      <c r="F1086" s="522"/>
      <c r="G1086" s="522"/>
      <c r="H1086" s="522"/>
    </row>
    <row r="1087" spans="3:8" x14ac:dyDescent="0.2">
      <c r="C1087" s="522"/>
      <c r="D1087" s="522"/>
      <c r="E1087" s="522"/>
      <c r="F1087" s="522"/>
      <c r="G1087" s="522"/>
      <c r="H1087" s="522"/>
    </row>
    <row r="1088" spans="3:8" x14ac:dyDescent="0.2">
      <c r="C1088" s="522"/>
      <c r="D1088" s="522"/>
      <c r="E1088" s="522"/>
      <c r="F1088" s="522"/>
      <c r="G1088" s="522"/>
      <c r="H1088" s="522"/>
    </row>
    <row r="1089" spans="3:8" x14ac:dyDescent="0.2">
      <c r="C1089" s="522"/>
      <c r="D1089" s="522"/>
      <c r="E1089" s="522"/>
      <c r="F1089" s="522"/>
      <c r="G1089" s="522"/>
      <c r="H1089" s="522"/>
    </row>
    <row r="1090" spans="3:8" x14ac:dyDescent="0.2">
      <c r="C1090" s="522"/>
      <c r="D1090" s="522"/>
      <c r="E1090" s="522"/>
      <c r="F1090" s="522"/>
      <c r="G1090" s="522"/>
      <c r="H1090" s="522"/>
    </row>
    <row r="1091" spans="3:8" x14ac:dyDescent="0.2">
      <c r="C1091" s="522"/>
      <c r="D1091" s="522"/>
      <c r="E1091" s="522"/>
      <c r="F1091" s="522"/>
      <c r="G1091" s="522"/>
      <c r="H1091" s="522"/>
    </row>
    <row r="1092" spans="3:8" x14ac:dyDescent="0.2">
      <c r="C1092" s="522"/>
      <c r="D1092" s="522"/>
      <c r="E1092" s="522"/>
      <c r="F1092" s="522"/>
      <c r="G1092" s="522"/>
      <c r="H1092" s="522"/>
    </row>
    <row r="1093" spans="3:8" x14ac:dyDescent="0.2">
      <c r="C1093" s="522"/>
      <c r="D1093" s="522"/>
      <c r="E1093" s="522"/>
      <c r="F1093" s="522"/>
      <c r="G1093" s="522"/>
      <c r="H1093" s="522"/>
    </row>
    <row r="1094" spans="3:8" x14ac:dyDescent="0.2">
      <c r="C1094" s="522"/>
      <c r="D1094" s="522"/>
      <c r="E1094" s="522"/>
      <c r="F1094" s="522"/>
      <c r="G1094" s="522"/>
      <c r="H1094" s="522"/>
    </row>
    <row r="1095" spans="3:8" x14ac:dyDescent="0.2">
      <c r="C1095" s="522"/>
      <c r="D1095" s="522"/>
      <c r="E1095" s="522"/>
      <c r="F1095" s="522"/>
      <c r="G1095" s="522"/>
      <c r="H1095" s="522"/>
    </row>
    <row r="1096" spans="3:8" x14ac:dyDescent="0.2">
      <c r="C1096" s="522"/>
      <c r="D1096" s="522"/>
      <c r="E1096" s="522"/>
      <c r="F1096" s="522"/>
      <c r="G1096" s="522"/>
      <c r="H1096" s="522"/>
    </row>
    <row r="1097" spans="3:8" x14ac:dyDescent="0.2">
      <c r="C1097" s="522"/>
      <c r="D1097" s="522"/>
      <c r="E1097" s="522"/>
      <c r="F1097" s="522"/>
      <c r="G1097" s="522"/>
      <c r="H1097" s="522"/>
    </row>
    <row r="1098" spans="3:8" x14ac:dyDescent="0.2">
      <c r="C1098" s="522"/>
      <c r="D1098" s="522"/>
      <c r="E1098" s="522"/>
      <c r="F1098" s="522"/>
      <c r="G1098" s="522"/>
      <c r="H1098" s="522"/>
    </row>
    <row r="1099" spans="3:8" x14ac:dyDescent="0.2">
      <c r="C1099" s="522"/>
      <c r="D1099" s="522"/>
      <c r="E1099" s="522"/>
      <c r="F1099" s="522"/>
      <c r="G1099" s="522"/>
      <c r="H1099" s="522"/>
    </row>
    <row r="1100" spans="3:8" x14ac:dyDescent="0.2">
      <c r="C1100" s="522"/>
      <c r="D1100" s="522"/>
      <c r="E1100" s="522"/>
      <c r="F1100" s="522"/>
      <c r="G1100" s="522"/>
      <c r="H1100" s="522"/>
    </row>
    <row r="1101" spans="3:8" x14ac:dyDescent="0.2">
      <c r="C1101" s="522"/>
      <c r="D1101" s="522"/>
      <c r="E1101" s="522"/>
      <c r="F1101" s="522"/>
      <c r="G1101" s="522"/>
      <c r="H1101" s="522"/>
    </row>
    <row r="1102" spans="3:8" x14ac:dyDescent="0.2">
      <c r="C1102" s="522"/>
      <c r="D1102" s="522"/>
      <c r="E1102" s="522"/>
      <c r="F1102" s="522"/>
      <c r="G1102" s="522"/>
      <c r="H1102" s="522"/>
    </row>
    <row r="1103" spans="3:8" x14ac:dyDescent="0.2">
      <c r="C1103" s="522"/>
      <c r="D1103" s="522"/>
      <c r="E1103" s="522"/>
      <c r="F1103" s="522"/>
      <c r="G1103" s="522"/>
      <c r="H1103" s="522"/>
    </row>
    <row r="1104" spans="3:8" x14ac:dyDescent="0.2">
      <c r="C1104" s="522"/>
      <c r="D1104" s="522"/>
      <c r="E1104" s="522"/>
      <c r="F1104" s="522"/>
      <c r="G1104" s="522"/>
      <c r="H1104" s="522"/>
    </row>
    <row r="1105" spans="3:8" x14ac:dyDescent="0.2">
      <c r="C1105" s="522"/>
      <c r="D1105" s="522"/>
      <c r="E1105" s="522"/>
      <c r="F1105" s="522"/>
      <c r="G1105" s="522"/>
      <c r="H1105" s="522"/>
    </row>
    <row r="1106" spans="3:8" x14ac:dyDescent="0.2">
      <c r="C1106" s="522"/>
      <c r="D1106" s="522"/>
      <c r="E1106" s="522"/>
      <c r="F1106" s="522"/>
      <c r="G1106" s="522"/>
      <c r="H1106" s="522"/>
    </row>
    <row r="1107" spans="3:8" x14ac:dyDescent="0.2">
      <c r="C1107" s="522"/>
      <c r="D1107" s="522"/>
      <c r="E1107" s="522"/>
      <c r="F1107" s="522"/>
      <c r="G1107" s="522"/>
      <c r="H1107" s="522"/>
    </row>
    <row r="1108" spans="3:8" x14ac:dyDescent="0.2">
      <c r="C1108" s="522"/>
      <c r="D1108" s="522"/>
      <c r="E1108" s="522"/>
      <c r="F1108" s="522"/>
      <c r="G1108" s="522"/>
      <c r="H1108" s="522"/>
    </row>
    <row r="1109" spans="3:8" x14ac:dyDescent="0.2">
      <c r="C1109" s="522"/>
      <c r="D1109" s="522"/>
      <c r="E1109" s="522"/>
      <c r="F1109" s="522"/>
      <c r="G1109" s="522"/>
      <c r="H1109" s="522"/>
    </row>
    <row r="1110" spans="3:8" x14ac:dyDescent="0.2">
      <c r="C1110" s="522"/>
      <c r="D1110" s="522"/>
      <c r="E1110" s="522"/>
      <c r="F1110" s="522"/>
      <c r="G1110" s="522"/>
      <c r="H1110" s="522"/>
    </row>
    <row r="1111" spans="3:8" x14ac:dyDescent="0.2">
      <c r="C1111" s="522"/>
      <c r="D1111" s="522"/>
      <c r="E1111" s="522"/>
      <c r="F1111" s="522"/>
      <c r="G1111" s="522"/>
      <c r="H1111" s="522"/>
    </row>
    <row r="1112" spans="3:8" x14ac:dyDescent="0.2">
      <c r="C1112" s="522"/>
      <c r="D1112" s="522"/>
      <c r="E1112" s="522"/>
      <c r="F1112" s="522"/>
      <c r="G1112" s="522"/>
      <c r="H1112" s="522"/>
    </row>
    <row r="1113" spans="3:8" x14ac:dyDescent="0.2">
      <c r="C1113" s="522"/>
      <c r="D1113" s="522"/>
      <c r="E1113" s="522"/>
      <c r="F1113" s="522"/>
      <c r="G1113" s="522"/>
      <c r="H1113" s="522"/>
    </row>
    <row r="1114" spans="3:8" x14ac:dyDescent="0.2">
      <c r="C1114" s="522"/>
      <c r="D1114" s="522"/>
      <c r="E1114" s="522"/>
      <c r="F1114" s="522"/>
      <c r="G1114" s="522"/>
      <c r="H1114" s="522"/>
    </row>
    <row r="1115" spans="3:8" x14ac:dyDescent="0.2">
      <c r="C1115" s="522"/>
      <c r="D1115" s="522"/>
      <c r="E1115" s="522"/>
      <c r="F1115" s="522"/>
      <c r="G1115" s="522"/>
      <c r="H1115" s="522"/>
    </row>
    <row r="1116" spans="3:8" x14ac:dyDescent="0.2">
      <c r="C1116" s="522"/>
      <c r="D1116" s="522"/>
      <c r="E1116" s="522"/>
      <c r="F1116" s="522"/>
      <c r="G1116" s="522"/>
      <c r="H1116" s="522"/>
    </row>
    <row r="1117" spans="3:8" x14ac:dyDescent="0.2">
      <c r="C1117" s="522"/>
      <c r="D1117" s="522"/>
      <c r="E1117" s="522"/>
      <c r="F1117" s="522"/>
      <c r="G1117" s="522"/>
      <c r="H1117" s="522"/>
    </row>
    <row r="1118" spans="3:8" x14ac:dyDescent="0.2">
      <c r="C1118" s="522"/>
      <c r="D1118" s="522"/>
      <c r="E1118" s="522"/>
      <c r="F1118" s="522"/>
      <c r="G1118" s="522"/>
      <c r="H1118" s="522"/>
    </row>
    <row r="1119" spans="3:8" x14ac:dyDescent="0.2">
      <c r="C1119" s="522"/>
      <c r="D1119" s="522"/>
      <c r="E1119" s="522"/>
      <c r="F1119" s="522"/>
      <c r="G1119" s="522"/>
      <c r="H1119" s="522"/>
    </row>
    <row r="1120" spans="3:8" x14ac:dyDescent="0.2">
      <c r="C1120" s="522"/>
      <c r="D1120" s="522"/>
      <c r="E1120" s="522"/>
      <c r="F1120" s="522"/>
      <c r="G1120" s="522"/>
      <c r="H1120" s="522"/>
    </row>
    <row r="1121" spans="3:8" x14ac:dyDescent="0.2">
      <c r="C1121" s="522"/>
      <c r="D1121" s="522"/>
      <c r="E1121" s="522"/>
      <c r="F1121" s="522"/>
      <c r="G1121" s="522"/>
      <c r="H1121" s="522"/>
    </row>
    <row r="1122" spans="3:8" x14ac:dyDescent="0.2">
      <c r="C1122" s="522"/>
      <c r="D1122" s="522"/>
      <c r="E1122" s="522"/>
      <c r="F1122" s="522"/>
      <c r="G1122" s="522"/>
      <c r="H1122" s="522"/>
    </row>
    <row r="1123" spans="3:8" x14ac:dyDescent="0.2">
      <c r="C1123" s="522"/>
      <c r="D1123" s="522"/>
      <c r="E1123" s="522"/>
      <c r="F1123" s="522"/>
      <c r="G1123" s="522"/>
      <c r="H1123" s="522"/>
    </row>
    <row r="1124" spans="3:8" x14ac:dyDescent="0.2">
      <c r="C1124" s="522"/>
      <c r="D1124" s="522"/>
      <c r="E1124" s="522"/>
      <c r="F1124" s="522"/>
      <c r="G1124" s="522"/>
      <c r="H1124" s="522"/>
    </row>
    <row r="1125" spans="3:8" x14ac:dyDescent="0.2">
      <c r="C1125" s="522"/>
      <c r="D1125" s="522"/>
      <c r="E1125" s="522"/>
      <c r="F1125" s="522"/>
      <c r="G1125" s="522"/>
      <c r="H1125" s="522"/>
    </row>
    <row r="1126" spans="3:8" x14ac:dyDescent="0.2">
      <c r="C1126" s="522"/>
      <c r="D1126" s="522"/>
      <c r="E1126" s="522"/>
      <c r="F1126" s="522"/>
      <c r="G1126" s="522"/>
      <c r="H1126" s="522"/>
    </row>
    <row r="1127" spans="3:8" x14ac:dyDescent="0.2">
      <c r="C1127" s="522"/>
      <c r="D1127" s="522"/>
      <c r="E1127" s="522"/>
      <c r="F1127" s="522"/>
      <c r="G1127" s="522"/>
      <c r="H1127" s="522"/>
    </row>
    <row r="1128" spans="3:8" x14ac:dyDescent="0.2">
      <c r="C1128" s="522"/>
      <c r="D1128" s="522"/>
      <c r="E1128" s="522"/>
      <c r="F1128" s="522"/>
      <c r="G1128" s="522"/>
      <c r="H1128" s="522"/>
    </row>
    <row r="1129" spans="3:8" x14ac:dyDescent="0.2">
      <c r="C1129" s="522"/>
      <c r="D1129" s="522"/>
      <c r="E1129" s="522"/>
      <c r="F1129" s="522"/>
      <c r="G1129" s="522"/>
      <c r="H1129" s="522"/>
    </row>
    <row r="1130" spans="3:8" x14ac:dyDescent="0.2">
      <c r="C1130" s="522"/>
      <c r="D1130" s="522"/>
      <c r="E1130" s="522"/>
      <c r="F1130" s="522"/>
      <c r="G1130" s="522"/>
      <c r="H1130" s="522"/>
    </row>
    <row r="1131" spans="3:8" x14ac:dyDescent="0.2">
      <c r="C1131" s="522"/>
      <c r="D1131" s="522"/>
      <c r="E1131" s="522"/>
      <c r="F1131" s="522"/>
      <c r="G1131" s="522"/>
      <c r="H1131" s="522"/>
    </row>
    <row r="1132" spans="3:8" x14ac:dyDescent="0.2">
      <c r="C1132" s="522"/>
      <c r="D1132" s="522"/>
      <c r="E1132" s="522"/>
      <c r="F1132" s="522"/>
      <c r="G1132" s="522"/>
      <c r="H1132" s="522"/>
    </row>
    <row r="1133" spans="3:8" x14ac:dyDescent="0.2">
      <c r="C1133" s="522"/>
      <c r="D1133" s="522"/>
      <c r="E1133" s="522"/>
      <c r="F1133" s="522"/>
      <c r="G1133" s="522"/>
      <c r="H1133" s="522"/>
    </row>
    <row r="1134" spans="3:8" x14ac:dyDescent="0.2">
      <c r="C1134" s="522"/>
      <c r="D1134" s="522"/>
      <c r="E1134" s="522"/>
      <c r="F1134" s="522"/>
      <c r="G1134" s="522"/>
      <c r="H1134" s="522"/>
    </row>
    <row r="1135" spans="3:8" x14ac:dyDescent="0.2">
      <c r="C1135" s="522"/>
      <c r="D1135" s="522"/>
      <c r="E1135" s="522"/>
      <c r="F1135" s="522"/>
      <c r="G1135" s="522"/>
      <c r="H1135" s="522"/>
    </row>
    <row r="1136" spans="3:8" x14ac:dyDescent="0.2">
      <c r="C1136" s="522"/>
      <c r="D1136" s="522"/>
      <c r="E1136" s="522"/>
      <c r="F1136" s="522"/>
      <c r="G1136" s="522"/>
      <c r="H1136" s="522"/>
    </row>
    <row r="1137" spans="3:8" x14ac:dyDescent="0.2">
      <c r="C1137" s="522"/>
      <c r="D1137" s="522"/>
      <c r="E1137" s="522"/>
      <c r="F1137" s="522"/>
      <c r="G1137" s="522"/>
      <c r="H1137" s="522"/>
    </row>
    <row r="1138" spans="3:8" x14ac:dyDescent="0.2">
      <c r="C1138" s="522"/>
      <c r="D1138" s="522"/>
      <c r="E1138" s="522"/>
      <c r="F1138" s="522"/>
      <c r="G1138" s="522"/>
      <c r="H1138" s="522"/>
    </row>
    <row r="1139" spans="3:8" x14ac:dyDescent="0.2">
      <c r="C1139" s="522"/>
      <c r="D1139" s="522"/>
      <c r="E1139" s="522"/>
      <c r="F1139" s="522"/>
      <c r="G1139" s="522"/>
      <c r="H1139" s="522"/>
    </row>
    <row r="1140" spans="3:8" x14ac:dyDescent="0.2">
      <c r="C1140" s="522"/>
      <c r="D1140" s="522"/>
      <c r="E1140" s="522"/>
      <c r="F1140" s="522"/>
      <c r="G1140" s="522"/>
      <c r="H1140" s="522"/>
    </row>
    <row r="1141" spans="3:8" x14ac:dyDescent="0.2">
      <c r="C1141" s="522"/>
      <c r="D1141" s="522"/>
      <c r="E1141" s="522"/>
      <c r="F1141" s="522"/>
      <c r="G1141" s="522"/>
      <c r="H1141" s="522"/>
    </row>
    <row r="1142" spans="3:8" x14ac:dyDescent="0.2">
      <c r="C1142" s="522"/>
      <c r="D1142" s="522"/>
      <c r="E1142" s="522"/>
      <c r="F1142" s="522"/>
      <c r="G1142" s="522"/>
      <c r="H1142" s="522"/>
    </row>
    <row r="1143" spans="3:8" x14ac:dyDescent="0.2">
      <c r="C1143" s="522"/>
      <c r="D1143" s="522"/>
      <c r="E1143" s="522"/>
      <c r="F1143" s="522"/>
      <c r="G1143" s="522"/>
      <c r="H1143" s="522"/>
    </row>
    <row r="1144" spans="3:8" x14ac:dyDescent="0.2">
      <c r="C1144" s="522"/>
      <c r="D1144" s="522"/>
      <c r="E1144" s="522"/>
      <c r="F1144" s="522"/>
      <c r="G1144" s="522"/>
      <c r="H1144" s="522"/>
    </row>
    <row r="1145" spans="3:8" x14ac:dyDescent="0.2">
      <c r="C1145" s="522"/>
      <c r="D1145" s="522"/>
      <c r="E1145" s="522"/>
      <c r="F1145" s="522"/>
      <c r="G1145" s="522"/>
      <c r="H1145" s="522"/>
    </row>
    <row r="1146" spans="3:8" x14ac:dyDescent="0.2">
      <c r="C1146" s="522"/>
      <c r="D1146" s="522"/>
      <c r="E1146" s="522"/>
      <c r="F1146" s="522"/>
      <c r="G1146" s="522"/>
      <c r="H1146" s="522"/>
    </row>
    <row r="1147" spans="3:8" x14ac:dyDescent="0.2">
      <c r="C1147" s="522"/>
      <c r="D1147" s="522"/>
      <c r="E1147" s="522"/>
      <c r="F1147" s="522"/>
      <c r="G1147" s="522"/>
      <c r="H1147" s="522"/>
    </row>
    <row r="1148" spans="3:8" x14ac:dyDescent="0.2">
      <c r="C1148" s="522"/>
      <c r="D1148" s="522"/>
      <c r="E1148" s="522"/>
      <c r="F1148" s="522"/>
      <c r="G1148" s="522"/>
      <c r="H1148" s="522"/>
    </row>
    <row r="1149" spans="3:8" x14ac:dyDescent="0.2">
      <c r="C1149" s="522"/>
      <c r="D1149" s="522"/>
      <c r="E1149" s="522"/>
      <c r="F1149" s="522"/>
      <c r="G1149" s="522"/>
      <c r="H1149" s="522"/>
    </row>
    <row r="1150" spans="3:8" x14ac:dyDescent="0.2">
      <c r="C1150" s="522"/>
      <c r="D1150" s="522"/>
      <c r="E1150" s="522"/>
      <c r="F1150" s="522"/>
      <c r="G1150" s="522"/>
      <c r="H1150" s="522"/>
    </row>
    <row r="1151" spans="3:8" x14ac:dyDescent="0.2">
      <c r="C1151" s="522"/>
      <c r="D1151" s="522"/>
      <c r="E1151" s="522"/>
      <c r="F1151" s="522"/>
      <c r="G1151" s="522"/>
      <c r="H1151" s="522"/>
    </row>
    <row r="1152" spans="3:8" x14ac:dyDescent="0.2">
      <c r="C1152" s="522"/>
      <c r="D1152" s="522"/>
      <c r="E1152" s="522"/>
      <c r="F1152" s="522"/>
      <c r="G1152" s="522"/>
      <c r="H1152" s="522"/>
    </row>
    <row r="1153" spans="3:8" x14ac:dyDescent="0.2">
      <c r="C1153" s="522"/>
      <c r="D1153" s="522"/>
      <c r="E1153" s="522"/>
      <c r="F1153" s="522"/>
      <c r="G1153" s="522"/>
      <c r="H1153" s="522"/>
    </row>
    <row r="1154" spans="3:8" x14ac:dyDescent="0.2">
      <c r="C1154" s="522"/>
      <c r="D1154" s="522"/>
      <c r="E1154" s="522"/>
      <c r="F1154" s="522"/>
      <c r="G1154" s="522"/>
      <c r="H1154" s="522"/>
    </row>
    <row r="1155" spans="3:8" x14ac:dyDescent="0.2">
      <c r="C1155" s="522"/>
      <c r="D1155" s="522"/>
      <c r="E1155" s="522"/>
      <c r="F1155" s="522"/>
      <c r="G1155" s="522"/>
      <c r="H1155" s="522"/>
    </row>
    <row r="1156" spans="3:8" x14ac:dyDescent="0.2">
      <c r="C1156" s="522"/>
      <c r="D1156" s="522"/>
      <c r="E1156" s="522"/>
      <c r="F1156" s="522"/>
      <c r="G1156" s="522"/>
      <c r="H1156" s="522"/>
    </row>
    <row r="1157" spans="3:8" x14ac:dyDescent="0.2">
      <c r="C1157" s="522"/>
      <c r="D1157" s="522"/>
      <c r="E1157" s="522"/>
      <c r="F1157" s="522"/>
      <c r="G1157" s="522"/>
      <c r="H1157" s="522"/>
    </row>
    <row r="1158" spans="3:8" x14ac:dyDescent="0.2">
      <c r="C1158" s="522"/>
      <c r="D1158" s="522"/>
      <c r="E1158" s="522"/>
      <c r="F1158" s="522"/>
      <c r="G1158" s="522"/>
      <c r="H1158" s="522"/>
    </row>
    <row r="1159" spans="3:8" x14ac:dyDescent="0.2">
      <c r="C1159" s="522"/>
      <c r="D1159" s="522"/>
      <c r="E1159" s="522"/>
      <c r="F1159" s="522"/>
      <c r="G1159" s="522"/>
      <c r="H1159" s="522"/>
    </row>
    <row r="1160" spans="3:8" x14ac:dyDescent="0.2">
      <c r="C1160" s="522"/>
      <c r="D1160" s="522"/>
      <c r="E1160" s="522"/>
      <c r="F1160" s="522"/>
      <c r="G1160" s="522"/>
      <c r="H1160" s="522"/>
    </row>
    <row r="1161" spans="3:8" x14ac:dyDescent="0.2">
      <c r="C1161" s="522"/>
      <c r="D1161" s="522"/>
      <c r="E1161" s="522"/>
      <c r="F1161" s="522"/>
      <c r="G1161" s="522"/>
      <c r="H1161" s="522"/>
    </row>
    <row r="1162" spans="3:8" x14ac:dyDescent="0.2">
      <c r="C1162" s="522"/>
      <c r="D1162" s="522"/>
      <c r="E1162" s="522"/>
      <c r="F1162" s="522"/>
      <c r="G1162" s="522"/>
      <c r="H1162" s="522"/>
    </row>
    <row r="1163" spans="3:8" x14ac:dyDescent="0.2">
      <c r="C1163" s="522"/>
      <c r="D1163" s="522"/>
      <c r="E1163" s="522"/>
      <c r="F1163" s="522"/>
      <c r="G1163" s="522"/>
      <c r="H1163" s="522"/>
    </row>
    <row r="1164" spans="3:8" x14ac:dyDescent="0.2">
      <c r="C1164" s="522"/>
      <c r="D1164" s="522"/>
      <c r="E1164" s="522"/>
      <c r="F1164" s="522"/>
      <c r="G1164" s="522"/>
      <c r="H1164" s="522"/>
    </row>
    <row r="1165" spans="3:8" x14ac:dyDescent="0.2">
      <c r="C1165" s="522"/>
      <c r="D1165" s="522"/>
      <c r="E1165" s="522"/>
      <c r="F1165" s="522"/>
      <c r="G1165" s="522"/>
      <c r="H1165" s="522"/>
    </row>
    <row r="1166" spans="3:8" x14ac:dyDescent="0.2">
      <c r="C1166" s="522"/>
      <c r="D1166" s="522"/>
      <c r="E1166" s="522"/>
      <c r="F1166" s="522"/>
      <c r="G1166" s="522"/>
      <c r="H1166" s="522"/>
    </row>
    <row r="1167" spans="3:8" x14ac:dyDescent="0.2">
      <c r="C1167" s="522"/>
      <c r="D1167" s="522"/>
      <c r="E1167" s="522"/>
      <c r="F1167" s="522"/>
      <c r="G1167" s="522"/>
      <c r="H1167" s="522"/>
    </row>
    <row r="1168" spans="3:8" x14ac:dyDescent="0.2">
      <c r="C1168" s="522"/>
      <c r="D1168" s="522"/>
      <c r="E1168" s="522"/>
      <c r="F1168" s="522"/>
      <c r="G1168" s="522"/>
      <c r="H1168" s="522"/>
    </row>
    <row r="1169" spans="3:8" x14ac:dyDescent="0.2">
      <c r="C1169" s="522"/>
      <c r="D1169" s="522"/>
      <c r="E1169" s="522"/>
      <c r="F1169" s="522"/>
      <c r="G1169" s="522"/>
      <c r="H1169" s="522"/>
    </row>
    <row r="1170" spans="3:8" x14ac:dyDescent="0.2">
      <c r="C1170" s="522"/>
      <c r="D1170" s="522"/>
      <c r="E1170" s="522"/>
      <c r="F1170" s="522"/>
      <c r="G1170" s="522"/>
      <c r="H1170" s="522"/>
    </row>
    <row r="1171" spans="3:8" x14ac:dyDescent="0.2">
      <c r="C1171" s="522"/>
      <c r="D1171" s="522"/>
      <c r="E1171" s="522"/>
      <c r="F1171" s="522"/>
      <c r="G1171" s="522"/>
      <c r="H1171" s="522"/>
    </row>
    <row r="1172" spans="3:8" x14ac:dyDescent="0.2">
      <c r="C1172" s="522"/>
      <c r="D1172" s="522"/>
      <c r="E1172" s="522"/>
      <c r="F1172" s="522"/>
      <c r="G1172" s="522"/>
      <c r="H1172" s="522"/>
    </row>
    <row r="1173" spans="3:8" x14ac:dyDescent="0.2">
      <c r="C1173" s="522"/>
      <c r="D1173" s="522"/>
      <c r="E1173" s="522"/>
      <c r="F1173" s="522"/>
      <c r="G1173" s="522"/>
      <c r="H1173" s="522"/>
    </row>
    <row r="1174" spans="3:8" x14ac:dyDescent="0.2">
      <c r="C1174" s="522"/>
      <c r="D1174" s="522"/>
      <c r="E1174" s="522"/>
      <c r="F1174" s="522"/>
      <c r="G1174" s="522"/>
      <c r="H1174" s="522"/>
    </row>
    <row r="1175" spans="3:8" x14ac:dyDescent="0.2">
      <c r="C1175" s="522"/>
      <c r="D1175" s="522"/>
      <c r="E1175" s="522"/>
      <c r="F1175" s="522"/>
      <c r="G1175" s="522"/>
      <c r="H1175" s="522"/>
    </row>
    <row r="1176" spans="3:8" x14ac:dyDescent="0.2">
      <c r="C1176" s="522"/>
      <c r="D1176" s="522"/>
      <c r="E1176" s="522"/>
      <c r="F1176" s="522"/>
      <c r="G1176" s="522"/>
      <c r="H1176" s="522"/>
    </row>
    <row r="1177" spans="3:8" x14ac:dyDescent="0.2">
      <c r="C1177" s="522"/>
      <c r="D1177" s="522"/>
      <c r="E1177" s="522"/>
      <c r="F1177" s="522"/>
      <c r="G1177" s="522"/>
      <c r="H1177" s="522"/>
    </row>
    <row r="1178" spans="3:8" x14ac:dyDescent="0.2">
      <c r="C1178" s="522"/>
      <c r="D1178" s="522"/>
      <c r="E1178" s="522"/>
      <c r="F1178" s="522"/>
      <c r="G1178" s="522"/>
      <c r="H1178" s="522"/>
    </row>
    <row r="1179" spans="3:8" x14ac:dyDescent="0.2">
      <c r="C1179" s="522"/>
      <c r="D1179" s="522"/>
      <c r="E1179" s="522"/>
      <c r="F1179" s="522"/>
      <c r="G1179" s="522"/>
      <c r="H1179" s="522"/>
    </row>
    <row r="1180" spans="3:8" x14ac:dyDescent="0.2">
      <c r="C1180" s="522"/>
      <c r="D1180" s="522"/>
      <c r="E1180" s="522"/>
      <c r="F1180" s="522"/>
      <c r="G1180" s="522"/>
      <c r="H1180" s="522"/>
    </row>
    <row r="1181" spans="3:8" x14ac:dyDescent="0.2">
      <c r="C1181" s="522"/>
      <c r="D1181" s="522"/>
      <c r="E1181" s="522"/>
      <c r="F1181" s="522"/>
      <c r="G1181" s="522"/>
      <c r="H1181" s="522"/>
    </row>
    <row r="1182" spans="3:8" x14ac:dyDescent="0.2">
      <c r="C1182" s="522"/>
      <c r="D1182" s="522"/>
      <c r="E1182" s="522"/>
      <c r="F1182" s="522"/>
      <c r="G1182" s="522"/>
      <c r="H1182" s="522"/>
    </row>
    <row r="1183" spans="3:8" x14ac:dyDescent="0.2">
      <c r="C1183" s="522"/>
      <c r="D1183" s="522"/>
      <c r="E1183" s="522"/>
      <c r="F1183" s="522"/>
      <c r="G1183" s="522"/>
      <c r="H1183" s="522"/>
    </row>
    <row r="1184" spans="3:8" x14ac:dyDescent="0.2">
      <c r="C1184" s="522"/>
      <c r="D1184" s="522"/>
      <c r="E1184" s="522"/>
      <c r="F1184" s="522"/>
      <c r="G1184" s="522"/>
      <c r="H1184" s="522"/>
    </row>
    <row r="1185" spans="3:8" x14ac:dyDescent="0.2">
      <c r="C1185" s="522"/>
      <c r="D1185" s="522"/>
      <c r="E1185" s="522"/>
      <c r="F1185" s="522"/>
      <c r="G1185" s="522"/>
      <c r="H1185" s="522"/>
    </row>
    <row r="1186" spans="3:8" x14ac:dyDescent="0.2">
      <c r="C1186" s="522"/>
      <c r="D1186" s="522"/>
      <c r="E1186" s="522"/>
      <c r="F1186" s="522"/>
      <c r="G1186" s="522"/>
      <c r="H1186" s="522"/>
    </row>
    <row r="1187" spans="3:8" x14ac:dyDescent="0.2">
      <c r="C1187" s="522"/>
      <c r="D1187" s="522"/>
      <c r="E1187" s="522"/>
      <c r="F1187" s="522"/>
      <c r="G1187" s="522"/>
      <c r="H1187" s="522"/>
    </row>
    <row r="1188" spans="3:8" x14ac:dyDescent="0.2">
      <c r="C1188" s="522"/>
      <c r="D1188" s="522"/>
      <c r="E1188" s="522"/>
      <c r="F1188" s="522"/>
      <c r="G1188" s="522"/>
      <c r="H1188" s="522"/>
    </row>
    <row r="1189" spans="3:8" x14ac:dyDescent="0.2">
      <c r="C1189" s="522"/>
      <c r="D1189" s="522"/>
      <c r="E1189" s="522"/>
      <c r="F1189" s="522"/>
      <c r="G1189" s="522"/>
      <c r="H1189" s="522"/>
    </row>
    <row r="1190" spans="3:8" x14ac:dyDescent="0.2">
      <c r="C1190" s="522"/>
      <c r="D1190" s="522"/>
      <c r="E1190" s="522"/>
      <c r="F1190" s="522"/>
      <c r="G1190" s="522"/>
      <c r="H1190" s="522"/>
    </row>
    <row r="1191" spans="3:8" x14ac:dyDescent="0.2">
      <c r="C1191" s="522"/>
      <c r="D1191" s="522"/>
      <c r="E1191" s="522"/>
      <c r="F1191" s="522"/>
      <c r="G1191" s="522"/>
      <c r="H1191" s="522"/>
    </row>
    <row r="1192" spans="3:8" x14ac:dyDescent="0.2">
      <c r="C1192" s="522"/>
      <c r="D1192" s="522"/>
      <c r="E1192" s="522"/>
      <c r="F1192" s="522"/>
      <c r="G1192" s="522"/>
      <c r="H1192" s="522"/>
    </row>
    <row r="1193" spans="3:8" x14ac:dyDescent="0.2">
      <c r="C1193" s="522"/>
      <c r="D1193" s="522"/>
      <c r="E1193" s="522"/>
      <c r="F1193" s="522"/>
      <c r="G1193" s="522"/>
      <c r="H1193" s="522"/>
    </row>
    <row r="1194" spans="3:8" x14ac:dyDescent="0.2">
      <c r="C1194" s="522"/>
      <c r="D1194" s="522"/>
      <c r="E1194" s="522"/>
      <c r="F1194" s="522"/>
      <c r="G1194" s="522"/>
      <c r="H1194" s="522"/>
    </row>
    <row r="1195" spans="3:8" x14ac:dyDescent="0.2">
      <c r="C1195" s="522"/>
      <c r="D1195" s="522"/>
      <c r="E1195" s="522"/>
      <c r="F1195" s="522"/>
      <c r="G1195" s="522"/>
      <c r="H1195" s="522"/>
    </row>
    <row r="1196" spans="3:8" x14ac:dyDescent="0.2">
      <c r="C1196" s="522"/>
      <c r="D1196" s="522"/>
      <c r="E1196" s="522"/>
      <c r="F1196" s="522"/>
      <c r="G1196" s="522"/>
      <c r="H1196" s="522"/>
    </row>
    <row r="1197" spans="3:8" x14ac:dyDescent="0.2">
      <c r="C1197" s="522"/>
      <c r="D1197" s="522"/>
      <c r="E1197" s="522"/>
      <c r="F1197" s="522"/>
      <c r="G1197" s="522"/>
      <c r="H1197" s="522"/>
    </row>
    <row r="1198" spans="3:8" x14ac:dyDescent="0.2">
      <c r="C1198" s="522"/>
      <c r="D1198" s="522"/>
      <c r="E1198" s="522"/>
      <c r="F1198" s="522"/>
      <c r="G1198" s="522"/>
      <c r="H1198" s="522"/>
    </row>
    <row r="1199" spans="3:8" x14ac:dyDescent="0.2">
      <c r="C1199" s="522"/>
      <c r="D1199" s="522"/>
      <c r="E1199" s="522"/>
      <c r="F1199" s="522"/>
      <c r="G1199" s="522"/>
      <c r="H1199" s="522"/>
    </row>
    <row r="1200" spans="3:8" x14ac:dyDescent="0.2">
      <c r="C1200" s="522"/>
      <c r="D1200" s="522"/>
      <c r="E1200" s="522"/>
      <c r="F1200" s="522"/>
      <c r="G1200" s="522"/>
      <c r="H1200" s="522"/>
    </row>
    <row r="1201" spans="3:8" x14ac:dyDescent="0.2">
      <c r="C1201" s="522"/>
      <c r="D1201" s="522"/>
      <c r="E1201" s="522"/>
      <c r="F1201" s="522"/>
      <c r="G1201" s="522"/>
      <c r="H1201" s="522"/>
    </row>
    <row r="1202" spans="3:8" x14ac:dyDescent="0.2">
      <c r="C1202" s="522"/>
      <c r="D1202" s="522"/>
      <c r="E1202" s="522"/>
      <c r="F1202" s="522"/>
      <c r="G1202" s="522"/>
      <c r="H1202" s="522"/>
    </row>
    <row r="1203" spans="3:8" x14ac:dyDescent="0.2">
      <c r="C1203" s="522"/>
      <c r="D1203" s="522"/>
      <c r="E1203" s="522"/>
      <c r="F1203" s="522"/>
      <c r="G1203" s="522"/>
      <c r="H1203" s="522"/>
    </row>
    <row r="1204" spans="3:8" x14ac:dyDescent="0.2">
      <c r="C1204" s="522"/>
      <c r="D1204" s="522"/>
      <c r="E1204" s="522"/>
      <c r="F1204" s="522"/>
      <c r="G1204" s="522"/>
      <c r="H1204" s="522"/>
    </row>
    <row r="1205" spans="3:8" x14ac:dyDescent="0.2">
      <c r="C1205" s="522"/>
      <c r="D1205" s="522"/>
      <c r="E1205" s="522"/>
      <c r="F1205" s="522"/>
      <c r="G1205" s="522"/>
      <c r="H1205" s="522"/>
    </row>
    <row r="1206" spans="3:8" x14ac:dyDescent="0.2">
      <c r="C1206" s="522"/>
      <c r="D1206" s="522"/>
      <c r="E1206" s="522"/>
      <c r="F1206" s="522"/>
      <c r="G1206" s="522"/>
      <c r="H1206" s="522"/>
    </row>
    <row r="1207" spans="3:8" x14ac:dyDescent="0.2">
      <c r="C1207" s="522"/>
      <c r="D1207" s="522"/>
      <c r="E1207" s="522"/>
      <c r="F1207" s="522"/>
      <c r="G1207" s="522"/>
      <c r="H1207" s="522"/>
    </row>
    <row r="1208" spans="3:8" x14ac:dyDescent="0.2">
      <c r="C1208" s="522"/>
      <c r="D1208" s="522"/>
      <c r="E1208" s="522"/>
      <c r="F1208" s="522"/>
      <c r="G1208" s="522"/>
      <c r="H1208" s="522"/>
    </row>
    <row r="1209" spans="3:8" x14ac:dyDescent="0.2">
      <c r="C1209" s="522"/>
      <c r="D1209" s="522"/>
      <c r="E1209" s="522"/>
      <c r="F1209" s="522"/>
      <c r="G1209" s="522"/>
      <c r="H1209" s="522"/>
    </row>
    <row r="1210" spans="3:8" x14ac:dyDescent="0.2">
      <c r="C1210" s="522"/>
      <c r="D1210" s="522"/>
      <c r="E1210" s="522"/>
      <c r="F1210" s="522"/>
      <c r="G1210" s="522"/>
      <c r="H1210" s="522"/>
    </row>
    <row r="1211" spans="3:8" x14ac:dyDescent="0.2">
      <c r="C1211" s="522"/>
      <c r="D1211" s="522"/>
      <c r="E1211" s="522"/>
      <c r="F1211" s="522"/>
      <c r="G1211" s="522"/>
      <c r="H1211" s="522"/>
    </row>
    <row r="1212" spans="3:8" x14ac:dyDescent="0.2">
      <c r="C1212" s="522"/>
      <c r="D1212" s="522"/>
      <c r="E1212" s="522"/>
      <c r="F1212" s="522"/>
      <c r="G1212" s="522"/>
      <c r="H1212" s="522"/>
    </row>
    <row r="1213" spans="3:8" x14ac:dyDescent="0.2">
      <c r="C1213" s="522"/>
      <c r="D1213" s="522"/>
      <c r="E1213" s="522"/>
      <c r="F1213" s="522"/>
      <c r="G1213" s="522"/>
      <c r="H1213" s="522"/>
    </row>
    <row r="1214" spans="3:8" x14ac:dyDescent="0.2">
      <c r="C1214" s="522"/>
      <c r="D1214" s="522"/>
      <c r="E1214" s="522"/>
      <c r="F1214" s="522"/>
      <c r="G1214" s="522"/>
      <c r="H1214" s="522"/>
    </row>
    <row r="1215" spans="3:8" x14ac:dyDescent="0.2">
      <c r="C1215" s="522"/>
      <c r="D1215" s="522"/>
      <c r="E1215" s="522"/>
      <c r="F1215" s="522"/>
      <c r="G1215" s="522"/>
      <c r="H1215" s="522"/>
    </row>
    <row r="1216" spans="3:8" x14ac:dyDescent="0.2">
      <c r="C1216" s="522"/>
      <c r="D1216" s="522"/>
      <c r="E1216" s="522"/>
      <c r="F1216" s="522"/>
      <c r="G1216" s="522"/>
      <c r="H1216" s="522"/>
    </row>
    <row r="1217" spans="3:8" x14ac:dyDescent="0.2">
      <c r="C1217" s="522"/>
      <c r="D1217" s="522"/>
      <c r="E1217" s="522"/>
      <c r="F1217" s="522"/>
      <c r="G1217" s="522"/>
      <c r="H1217" s="522"/>
    </row>
    <row r="1218" spans="3:8" x14ac:dyDescent="0.2">
      <c r="C1218" s="522"/>
      <c r="D1218" s="522"/>
      <c r="E1218" s="522"/>
      <c r="F1218" s="522"/>
      <c r="G1218" s="522"/>
      <c r="H1218" s="522"/>
    </row>
    <row r="1219" spans="3:8" x14ac:dyDescent="0.2">
      <c r="C1219" s="522"/>
      <c r="D1219" s="522"/>
      <c r="E1219" s="522"/>
      <c r="F1219" s="522"/>
      <c r="G1219" s="522"/>
      <c r="H1219" s="522"/>
    </row>
    <row r="1220" spans="3:8" x14ac:dyDescent="0.2">
      <c r="C1220" s="522"/>
      <c r="D1220" s="522"/>
      <c r="E1220" s="522"/>
      <c r="F1220" s="522"/>
      <c r="G1220" s="522"/>
      <c r="H1220" s="522"/>
    </row>
    <row r="1221" spans="3:8" x14ac:dyDescent="0.2">
      <c r="C1221" s="522"/>
      <c r="D1221" s="522"/>
      <c r="E1221" s="522"/>
      <c r="F1221" s="522"/>
      <c r="G1221" s="522"/>
      <c r="H1221" s="522"/>
    </row>
    <row r="1222" spans="3:8" x14ac:dyDescent="0.2">
      <c r="C1222" s="522"/>
      <c r="D1222" s="522"/>
      <c r="E1222" s="522"/>
      <c r="F1222" s="522"/>
      <c r="G1222" s="522"/>
      <c r="H1222" s="522"/>
    </row>
    <row r="1223" spans="3:8" x14ac:dyDescent="0.2">
      <c r="C1223" s="522"/>
      <c r="D1223" s="522"/>
      <c r="E1223" s="522"/>
      <c r="F1223" s="522"/>
      <c r="G1223" s="522"/>
      <c r="H1223" s="522"/>
    </row>
    <row r="1224" spans="3:8" x14ac:dyDescent="0.2">
      <c r="C1224" s="522"/>
      <c r="D1224" s="522"/>
      <c r="E1224" s="522"/>
      <c r="F1224" s="522"/>
      <c r="G1224" s="522"/>
      <c r="H1224" s="522"/>
    </row>
    <row r="1225" spans="3:8" x14ac:dyDescent="0.2">
      <c r="C1225" s="522"/>
      <c r="D1225" s="522"/>
      <c r="E1225" s="522"/>
      <c r="F1225" s="522"/>
      <c r="G1225" s="522"/>
      <c r="H1225" s="522"/>
    </row>
    <row r="1226" spans="3:8" x14ac:dyDescent="0.2">
      <c r="C1226" s="522"/>
      <c r="D1226" s="522"/>
      <c r="E1226" s="522"/>
      <c r="F1226" s="522"/>
      <c r="G1226" s="522"/>
      <c r="H1226" s="522"/>
    </row>
    <row r="1227" spans="3:8" x14ac:dyDescent="0.2">
      <c r="C1227" s="522"/>
      <c r="D1227" s="522"/>
      <c r="E1227" s="522"/>
      <c r="F1227" s="522"/>
      <c r="G1227" s="522"/>
      <c r="H1227" s="522"/>
    </row>
    <row r="1228" spans="3:8" x14ac:dyDescent="0.2">
      <c r="C1228" s="522"/>
      <c r="D1228" s="522"/>
      <c r="E1228" s="522"/>
      <c r="F1228" s="522"/>
      <c r="G1228" s="522"/>
      <c r="H1228" s="522"/>
    </row>
    <row r="1229" spans="3:8" x14ac:dyDescent="0.2">
      <c r="C1229" s="522"/>
      <c r="D1229" s="522"/>
      <c r="E1229" s="522"/>
      <c r="F1229" s="522"/>
      <c r="G1229" s="522"/>
      <c r="H1229" s="522"/>
    </row>
    <row r="1230" spans="3:8" x14ac:dyDescent="0.2">
      <c r="C1230" s="522"/>
      <c r="D1230" s="522"/>
      <c r="E1230" s="522"/>
      <c r="F1230" s="522"/>
      <c r="G1230" s="522"/>
      <c r="H1230" s="522"/>
    </row>
    <row r="1231" spans="3:8" x14ac:dyDescent="0.2">
      <c r="C1231" s="522"/>
      <c r="D1231" s="522"/>
      <c r="E1231" s="522"/>
      <c r="F1231" s="522"/>
      <c r="G1231" s="522"/>
      <c r="H1231" s="522"/>
    </row>
    <row r="1232" spans="3:8" x14ac:dyDescent="0.2">
      <c r="C1232" s="522"/>
      <c r="D1232" s="522"/>
      <c r="E1232" s="522"/>
      <c r="F1232" s="522"/>
      <c r="G1232" s="522"/>
      <c r="H1232" s="522"/>
    </row>
    <row r="1233" spans="3:8" x14ac:dyDescent="0.2">
      <c r="C1233" s="522"/>
      <c r="D1233" s="522"/>
      <c r="E1233" s="522"/>
      <c r="F1233" s="522"/>
      <c r="G1233" s="522"/>
      <c r="H1233" s="522"/>
    </row>
    <row r="1234" spans="3:8" x14ac:dyDescent="0.2">
      <c r="C1234" s="522"/>
      <c r="D1234" s="522"/>
      <c r="E1234" s="522"/>
      <c r="F1234" s="522"/>
      <c r="G1234" s="522"/>
      <c r="H1234" s="522"/>
    </row>
    <row r="1235" spans="3:8" x14ac:dyDescent="0.2">
      <c r="C1235" s="522"/>
      <c r="D1235" s="522"/>
      <c r="E1235" s="522"/>
      <c r="F1235" s="522"/>
      <c r="G1235" s="522"/>
      <c r="H1235" s="522"/>
    </row>
    <row r="1236" spans="3:8" x14ac:dyDescent="0.2">
      <c r="C1236" s="522"/>
      <c r="D1236" s="522"/>
      <c r="E1236" s="522"/>
      <c r="F1236" s="522"/>
      <c r="G1236" s="522"/>
      <c r="H1236" s="522"/>
    </row>
    <row r="1237" spans="3:8" x14ac:dyDescent="0.2">
      <c r="C1237" s="522"/>
      <c r="D1237" s="522"/>
      <c r="E1237" s="522"/>
      <c r="F1237" s="522"/>
      <c r="G1237" s="522"/>
      <c r="H1237" s="522"/>
    </row>
    <row r="1238" spans="3:8" x14ac:dyDescent="0.2">
      <c r="C1238" s="522"/>
      <c r="D1238" s="522"/>
      <c r="E1238" s="522"/>
      <c r="F1238" s="522"/>
      <c r="G1238" s="522"/>
      <c r="H1238" s="522"/>
    </row>
    <row r="1239" spans="3:8" x14ac:dyDescent="0.2">
      <c r="C1239" s="522"/>
      <c r="D1239" s="522"/>
      <c r="E1239" s="522"/>
      <c r="F1239" s="522"/>
      <c r="G1239" s="522"/>
      <c r="H1239" s="522"/>
    </row>
    <row r="1240" spans="3:8" x14ac:dyDescent="0.2">
      <c r="C1240" s="522"/>
      <c r="D1240" s="522"/>
      <c r="E1240" s="522"/>
      <c r="F1240" s="522"/>
      <c r="G1240" s="522"/>
      <c r="H1240" s="522"/>
    </row>
    <row r="1241" spans="3:8" x14ac:dyDescent="0.2">
      <c r="C1241" s="522"/>
      <c r="D1241" s="522"/>
      <c r="E1241" s="522"/>
      <c r="F1241" s="522"/>
      <c r="G1241" s="522"/>
      <c r="H1241" s="522"/>
    </row>
    <row r="1242" spans="3:8" x14ac:dyDescent="0.2">
      <c r="C1242" s="522"/>
      <c r="D1242" s="522"/>
      <c r="E1242" s="522"/>
      <c r="F1242" s="522"/>
      <c r="G1242" s="522"/>
      <c r="H1242" s="522"/>
    </row>
    <row r="1243" spans="3:8" x14ac:dyDescent="0.2">
      <c r="C1243" s="522"/>
      <c r="D1243" s="522"/>
      <c r="E1243" s="522"/>
      <c r="F1243" s="522"/>
      <c r="G1243" s="522"/>
      <c r="H1243" s="522"/>
    </row>
    <row r="1244" spans="3:8" x14ac:dyDescent="0.2">
      <c r="C1244" s="522"/>
      <c r="D1244" s="522"/>
      <c r="E1244" s="522"/>
      <c r="F1244" s="522"/>
      <c r="G1244" s="522"/>
      <c r="H1244" s="522"/>
    </row>
    <row r="1245" spans="3:8" x14ac:dyDescent="0.2">
      <c r="C1245" s="522"/>
      <c r="D1245" s="522"/>
      <c r="E1245" s="522"/>
      <c r="F1245" s="522"/>
      <c r="G1245" s="522"/>
      <c r="H1245" s="522"/>
    </row>
    <row r="1246" spans="3:8" x14ac:dyDescent="0.2">
      <c r="C1246" s="522"/>
      <c r="D1246" s="522"/>
      <c r="E1246" s="522"/>
      <c r="F1246" s="522"/>
      <c r="G1246" s="522"/>
      <c r="H1246" s="522"/>
    </row>
    <row r="1247" spans="3:8" x14ac:dyDescent="0.2">
      <c r="C1247" s="522"/>
      <c r="D1247" s="522"/>
      <c r="E1247" s="522"/>
      <c r="F1247" s="522"/>
      <c r="G1247" s="522"/>
      <c r="H1247" s="522"/>
    </row>
    <row r="1248" spans="3:8" x14ac:dyDescent="0.2">
      <c r="C1248" s="522"/>
      <c r="D1248" s="522"/>
      <c r="E1248" s="522"/>
      <c r="F1248" s="522"/>
      <c r="G1248" s="522"/>
      <c r="H1248" s="522"/>
    </row>
    <row r="1249" spans="3:8" x14ac:dyDescent="0.2">
      <c r="C1249" s="522"/>
      <c r="D1249" s="522"/>
      <c r="E1249" s="522"/>
      <c r="F1249" s="522"/>
      <c r="G1249" s="522"/>
      <c r="H1249" s="522"/>
    </row>
    <row r="1250" spans="3:8" x14ac:dyDescent="0.2">
      <c r="C1250" s="522"/>
      <c r="D1250" s="522"/>
      <c r="E1250" s="522"/>
      <c r="F1250" s="522"/>
      <c r="G1250" s="522"/>
      <c r="H1250" s="522"/>
    </row>
    <row r="1251" spans="3:8" x14ac:dyDescent="0.2">
      <c r="C1251" s="522"/>
      <c r="D1251" s="522"/>
      <c r="E1251" s="522"/>
      <c r="F1251" s="522"/>
      <c r="G1251" s="522"/>
      <c r="H1251" s="522"/>
    </row>
    <row r="1252" spans="3:8" x14ac:dyDescent="0.2">
      <c r="C1252" s="522"/>
      <c r="D1252" s="522"/>
      <c r="E1252" s="522"/>
      <c r="F1252" s="522"/>
      <c r="G1252" s="522"/>
      <c r="H1252" s="522"/>
    </row>
    <row r="1253" spans="3:8" x14ac:dyDescent="0.2">
      <c r="C1253" s="522"/>
      <c r="D1253" s="522"/>
      <c r="E1253" s="522"/>
      <c r="F1253" s="522"/>
      <c r="G1253" s="522"/>
      <c r="H1253" s="522"/>
    </row>
    <row r="1254" spans="3:8" x14ac:dyDescent="0.2">
      <c r="C1254" s="522"/>
      <c r="D1254" s="522"/>
      <c r="E1254" s="522"/>
      <c r="F1254" s="522"/>
      <c r="G1254" s="522"/>
      <c r="H1254" s="522"/>
    </row>
    <row r="1255" spans="3:8" x14ac:dyDescent="0.2">
      <c r="C1255" s="522"/>
      <c r="D1255" s="522"/>
      <c r="E1255" s="522"/>
      <c r="F1255" s="522"/>
      <c r="G1255" s="522"/>
      <c r="H1255" s="522"/>
    </row>
    <row r="1256" spans="3:8" x14ac:dyDescent="0.2">
      <c r="C1256" s="522"/>
      <c r="D1256" s="522"/>
      <c r="E1256" s="522"/>
      <c r="F1256" s="522"/>
      <c r="G1256" s="522"/>
      <c r="H1256" s="522"/>
    </row>
    <row r="1257" spans="3:8" x14ac:dyDescent="0.2">
      <c r="C1257" s="522"/>
      <c r="D1257" s="522"/>
      <c r="E1257" s="522"/>
      <c r="F1257" s="522"/>
      <c r="G1257" s="522"/>
      <c r="H1257" s="522"/>
    </row>
    <row r="1258" spans="3:8" x14ac:dyDescent="0.2">
      <c r="C1258" s="522"/>
      <c r="D1258" s="522"/>
      <c r="E1258" s="522"/>
      <c r="F1258" s="522"/>
      <c r="G1258" s="522"/>
      <c r="H1258" s="522"/>
    </row>
    <row r="1259" spans="3:8" x14ac:dyDescent="0.2">
      <c r="C1259" s="522"/>
      <c r="D1259" s="522"/>
      <c r="E1259" s="522"/>
      <c r="F1259" s="522"/>
      <c r="G1259" s="522"/>
      <c r="H1259" s="522"/>
    </row>
    <row r="1260" spans="3:8" x14ac:dyDescent="0.2">
      <c r="C1260" s="522"/>
      <c r="D1260" s="522"/>
      <c r="E1260" s="522"/>
      <c r="F1260" s="522"/>
      <c r="G1260" s="522"/>
      <c r="H1260" s="522"/>
    </row>
    <row r="1261" spans="3:8" x14ac:dyDescent="0.2">
      <c r="C1261" s="522"/>
      <c r="D1261" s="522"/>
      <c r="E1261" s="522"/>
      <c r="F1261" s="522"/>
      <c r="G1261" s="522"/>
      <c r="H1261" s="522"/>
    </row>
    <row r="1262" spans="3:8" x14ac:dyDescent="0.2">
      <c r="C1262" s="522"/>
      <c r="D1262" s="522"/>
      <c r="E1262" s="522"/>
      <c r="F1262" s="522"/>
      <c r="G1262" s="522"/>
      <c r="H1262" s="522"/>
    </row>
    <row r="1263" spans="3:8" x14ac:dyDescent="0.2">
      <c r="C1263" s="522"/>
      <c r="D1263" s="522"/>
      <c r="E1263" s="522"/>
      <c r="F1263" s="522"/>
      <c r="G1263" s="522"/>
      <c r="H1263" s="522"/>
    </row>
    <row r="1264" spans="3:8" x14ac:dyDescent="0.2">
      <c r="C1264" s="522"/>
      <c r="D1264" s="522"/>
      <c r="E1264" s="522"/>
      <c r="F1264" s="522"/>
      <c r="G1264" s="522"/>
      <c r="H1264" s="522"/>
    </row>
    <row r="1265" spans="3:8" x14ac:dyDescent="0.2">
      <c r="C1265" s="522"/>
      <c r="D1265" s="522"/>
      <c r="E1265" s="522"/>
      <c r="F1265" s="522"/>
      <c r="G1265" s="522"/>
      <c r="H1265" s="522"/>
    </row>
    <row r="1266" spans="3:8" x14ac:dyDescent="0.2">
      <c r="C1266" s="522"/>
      <c r="D1266" s="522"/>
      <c r="E1266" s="522"/>
      <c r="F1266" s="522"/>
      <c r="G1266" s="522"/>
      <c r="H1266" s="522"/>
    </row>
    <row r="1267" spans="3:8" x14ac:dyDescent="0.2">
      <c r="C1267" s="522"/>
      <c r="D1267" s="522"/>
      <c r="E1267" s="522"/>
      <c r="F1267" s="522"/>
      <c r="G1267" s="522"/>
      <c r="H1267" s="522"/>
    </row>
    <row r="1268" spans="3:8" x14ac:dyDescent="0.2">
      <c r="C1268" s="522"/>
      <c r="D1268" s="522"/>
      <c r="E1268" s="522"/>
      <c r="F1268" s="522"/>
      <c r="G1268" s="522"/>
      <c r="H1268" s="522"/>
    </row>
    <row r="1269" spans="3:8" x14ac:dyDescent="0.2">
      <c r="C1269" s="522"/>
      <c r="D1269" s="522"/>
      <c r="E1269" s="522"/>
      <c r="F1269" s="522"/>
      <c r="G1269" s="522"/>
      <c r="H1269" s="522"/>
    </row>
    <row r="1270" spans="3:8" x14ac:dyDescent="0.2">
      <c r="C1270" s="522"/>
      <c r="D1270" s="522"/>
      <c r="E1270" s="522"/>
      <c r="F1270" s="522"/>
      <c r="G1270" s="522"/>
      <c r="H1270" s="522"/>
    </row>
    <row r="1271" spans="3:8" x14ac:dyDescent="0.2">
      <c r="C1271" s="522"/>
      <c r="D1271" s="522"/>
      <c r="E1271" s="522"/>
      <c r="F1271" s="522"/>
      <c r="G1271" s="522"/>
      <c r="H1271" s="522"/>
    </row>
    <row r="1272" spans="3:8" x14ac:dyDescent="0.2">
      <c r="C1272" s="522"/>
      <c r="D1272" s="522"/>
      <c r="E1272" s="522"/>
      <c r="F1272" s="522"/>
      <c r="G1272" s="522"/>
      <c r="H1272" s="522"/>
    </row>
    <row r="1273" spans="3:8" x14ac:dyDescent="0.2">
      <c r="C1273" s="522"/>
      <c r="D1273" s="522"/>
      <c r="E1273" s="522"/>
      <c r="F1273" s="522"/>
      <c r="G1273" s="522"/>
      <c r="H1273" s="522"/>
    </row>
    <row r="1274" spans="3:8" x14ac:dyDescent="0.2">
      <c r="C1274" s="522"/>
      <c r="D1274" s="522"/>
      <c r="E1274" s="522"/>
      <c r="F1274" s="522"/>
      <c r="G1274" s="522"/>
      <c r="H1274" s="522"/>
    </row>
    <row r="1275" spans="3:8" x14ac:dyDescent="0.2">
      <c r="C1275" s="522"/>
      <c r="D1275" s="522"/>
      <c r="E1275" s="522"/>
      <c r="F1275" s="522"/>
      <c r="G1275" s="522"/>
      <c r="H1275" s="522"/>
    </row>
    <row r="1276" spans="3:8" x14ac:dyDescent="0.2">
      <c r="C1276" s="522"/>
      <c r="D1276" s="522"/>
      <c r="E1276" s="522"/>
      <c r="F1276" s="522"/>
      <c r="G1276" s="522"/>
      <c r="H1276" s="522"/>
    </row>
    <row r="1277" spans="3:8" x14ac:dyDescent="0.2">
      <c r="C1277" s="522"/>
      <c r="D1277" s="522"/>
      <c r="E1277" s="522"/>
      <c r="F1277" s="522"/>
      <c r="G1277" s="522"/>
      <c r="H1277" s="522"/>
    </row>
    <row r="1278" spans="3:8" x14ac:dyDescent="0.2">
      <c r="C1278" s="522"/>
      <c r="D1278" s="522"/>
      <c r="E1278" s="522"/>
      <c r="F1278" s="522"/>
      <c r="G1278" s="522"/>
      <c r="H1278" s="522"/>
    </row>
    <row r="1279" spans="3:8" x14ac:dyDescent="0.2">
      <c r="C1279" s="522"/>
      <c r="D1279" s="522"/>
      <c r="E1279" s="522"/>
      <c r="F1279" s="522"/>
      <c r="G1279" s="522"/>
      <c r="H1279" s="522"/>
    </row>
    <row r="1280" spans="3:8" x14ac:dyDescent="0.2">
      <c r="C1280" s="522"/>
      <c r="D1280" s="522"/>
      <c r="E1280" s="522"/>
      <c r="F1280" s="522"/>
      <c r="G1280" s="522"/>
      <c r="H1280" s="522"/>
    </row>
    <row r="1281" spans="3:8" x14ac:dyDescent="0.2">
      <c r="C1281" s="522"/>
      <c r="D1281" s="522"/>
      <c r="E1281" s="522"/>
      <c r="F1281" s="522"/>
      <c r="G1281" s="522"/>
      <c r="H1281" s="522"/>
    </row>
    <row r="1282" spans="3:8" x14ac:dyDescent="0.2">
      <c r="C1282" s="522"/>
      <c r="D1282" s="522"/>
      <c r="E1282" s="522"/>
      <c r="F1282" s="522"/>
      <c r="G1282" s="522"/>
      <c r="H1282" s="522"/>
    </row>
    <row r="1283" spans="3:8" x14ac:dyDescent="0.2">
      <c r="C1283" s="522"/>
      <c r="D1283" s="522"/>
      <c r="E1283" s="522"/>
      <c r="F1283" s="522"/>
      <c r="G1283" s="522"/>
      <c r="H1283" s="522"/>
    </row>
    <row r="1284" spans="3:8" x14ac:dyDescent="0.2">
      <c r="C1284" s="522"/>
      <c r="D1284" s="522"/>
      <c r="E1284" s="522"/>
      <c r="F1284" s="522"/>
      <c r="G1284" s="522"/>
      <c r="H1284" s="522"/>
    </row>
    <row r="1285" spans="3:8" x14ac:dyDescent="0.2">
      <c r="C1285" s="522"/>
      <c r="D1285" s="522"/>
      <c r="E1285" s="522"/>
      <c r="F1285" s="522"/>
      <c r="G1285" s="522"/>
      <c r="H1285" s="522"/>
    </row>
    <row r="1286" spans="3:8" x14ac:dyDescent="0.2">
      <c r="C1286" s="522"/>
      <c r="D1286" s="522"/>
      <c r="E1286" s="522"/>
      <c r="F1286" s="522"/>
      <c r="G1286" s="522"/>
      <c r="H1286" s="522"/>
    </row>
    <row r="1287" spans="3:8" x14ac:dyDescent="0.2">
      <c r="C1287" s="522"/>
      <c r="D1287" s="522"/>
      <c r="E1287" s="522"/>
      <c r="F1287" s="522"/>
      <c r="G1287" s="522"/>
      <c r="H1287" s="522"/>
    </row>
    <row r="1288" spans="3:8" x14ac:dyDescent="0.2">
      <c r="C1288" s="522"/>
      <c r="D1288" s="522"/>
      <c r="E1288" s="522"/>
      <c r="F1288" s="522"/>
      <c r="G1288" s="522"/>
      <c r="H1288" s="522"/>
    </row>
    <row r="1289" spans="3:8" x14ac:dyDescent="0.2">
      <c r="C1289" s="522"/>
      <c r="D1289" s="522"/>
      <c r="E1289" s="522"/>
      <c r="F1289" s="522"/>
      <c r="G1289" s="522"/>
      <c r="H1289" s="522"/>
    </row>
    <row r="1290" spans="3:8" x14ac:dyDescent="0.2">
      <c r="C1290" s="522"/>
      <c r="D1290" s="522"/>
      <c r="E1290" s="522"/>
      <c r="F1290" s="522"/>
      <c r="G1290" s="522"/>
      <c r="H1290" s="522"/>
    </row>
    <row r="1291" spans="3:8" x14ac:dyDescent="0.2">
      <c r="C1291" s="522"/>
      <c r="D1291" s="522"/>
      <c r="E1291" s="522"/>
      <c r="F1291" s="522"/>
      <c r="G1291" s="522"/>
      <c r="H1291" s="522"/>
    </row>
    <row r="1292" spans="3:8" x14ac:dyDescent="0.2">
      <c r="C1292" s="522"/>
      <c r="D1292" s="522"/>
      <c r="E1292" s="522"/>
      <c r="F1292" s="522"/>
      <c r="G1292" s="522"/>
      <c r="H1292" s="522"/>
    </row>
    <row r="1293" spans="3:8" x14ac:dyDescent="0.2">
      <c r="C1293" s="522"/>
      <c r="D1293" s="522"/>
      <c r="E1293" s="522"/>
      <c r="F1293" s="522"/>
      <c r="G1293" s="522"/>
      <c r="H1293" s="522"/>
    </row>
    <row r="1294" spans="3:8" x14ac:dyDescent="0.2">
      <c r="C1294" s="522"/>
      <c r="D1294" s="522"/>
      <c r="E1294" s="522"/>
      <c r="F1294" s="522"/>
      <c r="G1294" s="522"/>
      <c r="H1294" s="522"/>
    </row>
    <row r="1295" spans="3:8" x14ac:dyDescent="0.2">
      <c r="C1295" s="522"/>
      <c r="D1295" s="522"/>
      <c r="E1295" s="522"/>
      <c r="F1295" s="522"/>
      <c r="G1295" s="522"/>
      <c r="H1295" s="522"/>
    </row>
    <row r="1296" spans="3:8" x14ac:dyDescent="0.2">
      <c r="C1296" s="522"/>
      <c r="D1296" s="522"/>
      <c r="E1296" s="522"/>
      <c r="F1296" s="522"/>
      <c r="G1296" s="522"/>
      <c r="H1296" s="522"/>
    </row>
    <row r="1297" spans="3:8" x14ac:dyDescent="0.2">
      <c r="C1297" s="522"/>
      <c r="D1297" s="522"/>
      <c r="E1297" s="522"/>
      <c r="F1297" s="522"/>
      <c r="G1297" s="522"/>
      <c r="H1297" s="522"/>
    </row>
    <row r="1298" spans="3:8" x14ac:dyDescent="0.2">
      <c r="C1298" s="522"/>
      <c r="D1298" s="522"/>
      <c r="E1298" s="522"/>
      <c r="F1298" s="522"/>
      <c r="G1298" s="522"/>
      <c r="H1298" s="522"/>
    </row>
    <row r="1299" spans="3:8" x14ac:dyDescent="0.2">
      <c r="C1299" s="522"/>
      <c r="D1299" s="522"/>
      <c r="E1299" s="522"/>
      <c r="F1299" s="522"/>
      <c r="G1299" s="522"/>
      <c r="H1299" s="522"/>
    </row>
    <row r="1300" spans="3:8" x14ac:dyDescent="0.2">
      <c r="C1300" s="522"/>
      <c r="D1300" s="522"/>
      <c r="E1300" s="522"/>
      <c r="F1300" s="522"/>
      <c r="G1300" s="522"/>
      <c r="H1300" s="522"/>
    </row>
    <row r="1301" spans="3:8" x14ac:dyDescent="0.2">
      <c r="C1301" s="522"/>
      <c r="D1301" s="522"/>
      <c r="E1301" s="522"/>
      <c r="F1301" s="522"/>
      <c r="G1301" s="522"/>
      <c r="H1301" s="522"/>
    </row>
    <row r="1302" spans="3:8" x14ac:dyDescent="0.2">
      <c r="C1302" s="522"/>
      <c r="D1302" s="522"/>
      <c r="E1302" s="522"/>
      <c r="F1302" s="522"/>
      <c r="G1302" s="522"/>
      <c r="H1302" s="522"/>
    </row>
    <row r="1303" spans="3:8" x14ac:dyDescent="0.2">
      <c r="C1303" s="522"/>
      <c r="D1303" s="522"/>
      <c r="E1303" s="522"/>
      <c r="F1303" s="522"/>
      <c r="G1303" s="522"/>
      <c r="H1303" s="522"/>
    </row>
    <row r="1304" spans="3:8" x14ac:dyDescent="0.2">
      <c r="C1304" s="522"/>
      <c r="D1304" s="522"/>
      <c r="E1304" s="522"/>
      <c r="F1304" s="522"/>
      <c r="G1304" s="522"/>
      <c r="H1304" s="522"/>
    </row>
    <row r="1305" spans="3:8" x14ac:dyDescent="0.2">
      <c r="C1305" s="522"/>
      <c r="D1305" s="522"/>
      <c r="E1305" s="522"/>
      <c r="F1305" s="522"/>
      <c r="G1305" s="522"/>
      <c r="H1305" s="522"/>
    </row>
    <row r="1306" spans="3:8" x14ac:dyDescent="0.2">
      <c r="C1306" s="522"/>
      <c r="D1306" s="522"/>
      <c r="E1306" s="522"/>
      <c r="F1306" s="522"/>
      <c r="G1306" s="522"/>
      <c r="H1306" s="522"/>
    </row>
    <row r="1307" spans="3:8" x14ac:dyDescent="0.2">
      <c r="C1307" s="522"/>
      <c r="D1307" s="522"/>
      <c r="E1307" s="522"/>
      <c r="F1307" s="522"/>
      <c r="G1307" s="522"/>
      <c r="H1307" s="522"/>
    </row>
    <row r="1308" spans="3:8" x14ac:dyDescent="0.2">
      <c r="C1308" s="522"/>
      <c r="D1308" s="522"/>
      <c r="E1308" s="522"/>
      <c r="F1308" s="522"/>
      <c r="G1308" s="522"/>
      <c r="H1308" s="522"/>
    </row>
    <row r="1309" spans="3:8" x14ac:dyDescent="0.2">
      <c r="C1309" s="522"/>
      <c r="D1309" s="522"/>
      <c r="E1309" s="522"/>
      <c r="F1309" s="522"/>
      <c r="G1309" s="522"/>
      <c r="H1309" s="522"/>
    </row>
    <row r="1310" spans="3:8" x14ac:dyDescent="0.2">
      <c r="C1310" s="522"/>
      <c r="D1310" s="522"/>
      <c r="E1310" s="522"/>
      <c r="F1310" s="522"/>
      <c r="G1310" s="522"/>
      <c r="H1310" s="522"/>
    </row>
    <row r="1311" spans="3:8" x14ac:dyDescent="0.2">
      <c r="C1311" s="522"/>
      <c r="D1311" s="522"/>
      <c r="E1311" s="522"/>
      <c r="F1311" s="522"/>
      <c r="G1311" s="522"/>
      <c r="H1311" s="522"/>
    </row>
    <row r="1312" spans="3:8" x14ac:dyDescent="0.2">
      <c r="C1312" s="522"/>
      <c r="D1312" s="522"/>
      <c r="E1312" s="522"/>
      <c r="F1312" s="522"/>
      <c r="G1312" s="522"/>
      <c r="H1312" s="522"/>
    </row>
    <row r="1313" spans="3:8" x14ac:dyDescent="0.2">
      <c r="C1313" s="522"/>
      <c r="D1313" s="522"/>
      <c r="E1313" s="522"/>
      <c r="F1313" s="522"/>
      <c r="G1313" s="522"/>
      <c r="H1313" s="522"/>
    </row>
    <row r="1314" spans="3:8" x14ac:dyDescent="0.2">
      <c r="C1314" s="522"/>
      <c r="D1314" s="522"/>
      <c r="E1314" s="522"/>
      <c r="F1314" s="522"/>
      <c r="G1314" s="522"/>
      <c r="H1314" s="522"/>
    </row>
    <row r="1315" spans="3:8" x14ac:dyDescent="0.2">
      <c r="C1315" s="522"/>
      <c r="D1315" s="522"/>
      <c r="E1315" s="522"/>
      <c r="F1315" s="522"/>
      <c r="G1315" s="522"/>
      <c r="H1315" s="522"/>
    </row>
    <row r="1316" spans="3:8" x14ac:dyDescent="0.2">
      <c r="C1316" s="522"/>
      <c r="D1316" s="522"/>
      <c r="E1316" s="522"/>
      <c r="F1316" s="522"/>
      <c r="G1316" s="522"/>
      <c r="H1316" s="522"/>
    </row>
    <row r="1317" spans="3:8" x14ac:dyDescent="0.2">
      <c r="C1317" s="522"/>
      <c r="D1317" s="522"/>
      <c r="E1317" s="522"/>
      <c r="F1317" s="522"/>
      <c r="G1317" s="522"/>
      <c r="H1317" s="522"/>
    </row>
    <row r="1318" spans="3:8" x14ac:dyDescent="0.2">
      <c r="C1318" s="522"/>
      <c r="D1318" s="522"/>
      <c r="E1318" s="522"/>
      <c r="F1318" s="522"/>
      <c r="G1318" s="522"/>
      <c r="H1318" s="522"/>
    </row>
    <row r="1319" spans="3:8" x14ac:dyDescent="0.2">
      <c r="C1319" s="522"/>
      <c r="D1319" s="522"/>
      <c r="E1319" s="522"/>
      <c r="F1319" s="522"/>
      <c r="G1319" s="522"/>
      <c r="H1319" s="522"/>
    </row>
    <row r="1320" spans="3:8" x14ac:dyDescent="0.2">
      <c r="C1320" s="522"/>
      <c r="D1320" s="522"/>
      <c r="E1320" s="522"/>
      <c r="F1320" s="522"/>
      <c r="G1320" s="522"/>
      <c r="H1320" s="522"/>
    </row>
    <row r="1321" spans="3:8" x14ac:dyDescent="0.2">
      <c r="C1321" s="522"/>
      <c r="D1321" s="522"/>
      <c r="E1321" s="522"/>
      <c r="F1321" s="522"/>
      <c r="G1321" s="522"/>
      <c r="H1321" s="522"/>
    </row>
    <row r="1322" spans="3:8" x14ac:dyDescent="0.2">
      <c r="C1322" s="522"/>
      <c r="D1322" s="522"/>
      <c r="E1322" s="522"/>
      <c r="F1322" s="522"/>
      <c r="G1322" s="522"/>
      <c r="H1322" s="522"/>
    </row>
    <row r="1323" spans="3:8" x14ac:dyDescent="0.2">
      <c r="C1323" s="522"/>
      <c r="D1323" s="522"/>
      <c r="E1323" s="522"/>
      <c r="F1323" s="522"/>
      <c r="G1323" s="522"/>
      <c r="H1323" s="522"/>
    </row>
    <row r="1324" spans="3:8" x14ac:dyDescent="0.2">
      <c r="C1324" s="522"/>
      <c r="D1324" s="522"/>
      <c r="E1324" s="522"/>
      <c r="F1324" s="522"/>
      <c r="G1324" s="522"/>
      <c r="H1324" s="522"/>
    </row>
    <row r="1325" spans="3:8" x14ac:dyDescent="0.2">
      <c r="C1325" s="522"/>
      <c r="D1325" s="522"/>
      <c r="E1325" s="522"/>
      <c r="F1325" s="522"/>
      <c r="G1325" s="522"/>
      <c r="H1325" s="522"/>
    </row>
    <row r="1326" spans="3:8" x14ac:dyDescent="0.2">
      <c r="C1326" s="522"/>
      <c r="D1326" s="522"/>
      <c r="E1326" s="522"/>
      <c r="F1326" s="522"/>
      <c r="G1326" s="522"/>
      <c r="H1326" s="522"/>
    </row>
    <row r="1327" spans="3:8" x14ac:dyDescent="0.2">
      <c r="C1327" s="522"/>
      <c r="D1327" s="522"/>
      <c r="E1327" s="522"/>
      <c r="F1327" s="522"/>
      <c r="G1327" s="522"/>
      <c r="H1327" s="522"/>
    </row>
    <row r="1328" spans="3:8" x14ac:dyDescent="0.2">
      <c r="C1328" s="522"/>
      <c r="D1328" s="522"/>
      <c r="E1328" s="522"/>
      <c r="F1328" s="522"/>
      <c r="G1328" s="522"/>
      <c r="H1328" s="522"/>
    </row>
    <row r="1329" spans="3:8" x14ac:dyDescent="0.2">
      <c r="C1329" s="522"/>
      <c r="D1329" s="522"/>
      <c r="E1329" s="522"/>
      <c r="F1329" s="522"/>
      <c r="G1329" s="522"/>
      <c r="H1329" s="522"/>
    </row>
    <row r="1330" spans="3:8" x14ac:dyDescent="0.2">
      <c r="C1330" s="522"/>
      <c r="D1330" s="522"/>
      <c r="E1330" s="522"/>
      <c r="F1330" s="522"/>
      <c r="G1330" s="522"/>
      <c r="H1330" s="522"/>
    </row>
    <row r="1331" spans="3:8" x14ac:dyDescent="0.2">
      <c r="C1331" s="522"/>
      <c r="D1331" s="522"/>
      <c r="E1331" s="522"/>
      <c r="F1331" s="522"/>
      <c r="G1331" s="522"/>
      <c r="H1331" s="522"/>
    </row>
    <row r="1332" spans="3:8" x14ac:dyDescent="0.2">
      <c r="C1332" s="522"/>
      <c r="D1332" s="522"/>
      <c r="E1332" s="522"/>
      <c r="F1332" s="522"/>
      <c r="G1332" s="522"/>
      <c r="H1332" s="522"/>
    </row>
    <row r="1333" spans="3:8" x14ac:dyDescent="0.2">
      <c r="C1333" s="522"/>
      <c r="D1333" s="522"/>
      <c r="E1333" s="522"/>
      <c r="F1333" s="522"/>
      <c r="G1333" s="522"/>
      <c r="H1333" s="522"/>
    </row>
    <row r="1334" spans="3:8" x14ac:dyDescent="0.2">
      <c r="C1334" s="522"/>
      <c r="D1334" s="522"/>
      <c r="E1334" s="522"/>
      <c r="F1334" s="522"/>
      <c r="G1334" s="522"/>
      <c r="H1334" s="522"/>
    </row>
    <row r="1335" spans="3:8" x14ac:dyDescent="0.2">
      <c r="C1335" s="522"/>
      <c r="D1335" s="522"/>
      <c r="E1335" s="522"/>
      <c r="F1335" s="522"/>
      <c r="G1335" s="522"/>
      <c r="H1335" s="522"/>
    </row>
    <row r="1336" spans="3:8" x14ac:dyDescent="0.2">
      <c r="C1336" s="522"/>
      <c r="D1336" s="522"/>
      <c r="E1336" s="522"/>
      <c r="F1336" s="522"/>
      <c r="G1336" s="522"/>
      <c r="H1336" s="522"/>
    </row>
    <row r="1337" spans="3:8" x14ac:dyDescent="0.2">
      <c r="C1337" s="522"/>
      <c r="D1337" s="522"/>
      <c r="E1337" s="522"/>
      <c r="F1337" s="522"/>
      <c r="G1337" s="522"/>
      <c r="H1337" s="522"/>
    </row>
    <row r="1338" spans="3:8" x14ac:dyDescent="0.2">
      <c r="C1338" s="522"/>
      <c r="D1338" s="522"/>
      <c r="E1338" s="522"/>
      <c r="F1338" s="522"/>
      <c r="G1338" s="522"/>
      <c r="H1338" s="522"/>
    </row>
    <row r="1339" spans="3:8" x14ac:dyDescent="0.2">
      <c r="C1339" s="522"/>
      <c r="D1339" s="522"/>
      <c r="E1339" s="522"/>
      <c r="F1339" s="522"/>
      <c r="G1339" s="522"/>
      <c r="H1339" s="522"/>
    </row>
    <row r="1340" spans="3:8" x14ac:dyDescent="0.2">
      <c r="C1340" s="522"/>
      <c r="D1340" s="522"/>
      <c r="E1340" s="522"/>
      <c r="F1340" s="522"/>
      <c r="G1340" s="522"/>
      <c r="H1340" s="522"/>
    </row>
    <row r="1341" spans="3:8" x14ac:dyDescent="0.2">
      <c r="C1341" s="522"/>
      <c r="D1341" s="522"/>
      <c r="E1341" s="522"/>
      <c r="F1341" s="522"/>
      <c r="G1341" s="522"/>
      <c r="H1341" s="522"/>
    </row>
    <row r="1342" spans="3:8" x14ac:dyDescent="0.2">
      <c r="C1342" s="522"/>
      <c r="D1342" s="522"/>
      <c r="E1342" s="522"/>
      <c r="F1342" s="522"/>
      <c r="G1342" s="522"/>
      <c r="H1342" s="522"/>
    </row>
    <row r="1343" spans="3:8" x14ac:dyDescent="0.2">
      <c r="C1343" s="522"/>
      <c r="D1343" s="522"/>
      <c r="E1343" s="522"/>
      <c r="F1343" s="522"/>
      <c r="G1343" s="522"/>
      <c r="H1343" s="522"/>
    </row>
    <row r="1344" spans="3:8" x14ac:dyDescent="0.2">
      <c r="C1344" s="522"/>
      <c r="D1344" s="522"/>
      <c r="E1344" s="522"/>
      <c r="F1344" s="522"/>
      <c r="G1344" s="522"/>
      <c r="H1344" s="522"/>
    </row>
    <row r="1345" spans="3:8" x14ac:dyDescent="0.2">
      <c r="C1345" s="522"/>
      <c r="D1345" s="522"/>
      <c r="E1345" s="522"/>
      <c r="F1345" s="522"/>
      <c r="G1345" s="522"/>
      <c r="H1345" s="522"/>
    </row>
    <row r="1346" spans="3:8" x14ac:dyDescent="0.2">
      <c r="C1346" s="522"/>
      <c r="D1346" s="522"/>
      <c r="E1346" s="522"/>
      <c r="F1346" s="522"/>
      <c r="G1346" s="522"/>
      <c r="H1346" s="522"/>
    </row>
    <row r="1347" spans="3:8" x14ac:dyDescent="0.2">
      <c r="C1347" s="522"/>
      <c r="D1347" s="522"/>
      <c r="E1347" s="522"/>
      <c r="F1347" s="522"/>
      <c r="G1347" s="522"/>
      <c r="H1347" s="522"/>
    </row>
    <row r="1348" spans="3:8" x14ac:dyDescent="0.2">
      <c r="C1348" s="522"/>
      <c r="D1348" s="522"/>
      <c r="E1348" s="522"/>
      <c r="F1348" s="522"/>
      <c r="G1348" s="522"/>
      <c r="H1348" s="522"/>
    </row>
    <row r="1349" spans="3:8" x14ac:dyDescent="0.2">
      <c r="C1349" s="522"/>
      <c r="D1349" s="522"/>
      <c r="E1349" s="522"/>
      <c r="F1349" s="522"/>
      <c r="G1349" s="522"/>
      <c r="H1349" s="522"/>
    </row>
    <row r="1350" spans="3:8" x14ac:dyDescent="0.2">
      <c r="C1350" s="522"/>
      <c r="D1350" s="522"/>
      <c r="E1350" s="522"/>
      <c r="F1350" s="522"/>
      <c r="G1350" s="522"/>
      <c r="H1350" s="522"/>
    </row>
    <row r="1351" spans="3:8" x14ac:dyDescent="0.2">
      <c r="C1351" s="522"/>
      <c r="D1351" s="522"/>
      <c r="E1351" s="522"/>
      <c r="F1351" s="522"/>
      <c r="G1351" s="522"/>
      <c r="H1351" s="522"/>
    </row>
    <row r="1352" spans="3:8" x14ac:dyDescent="0.2">
      <c r="C1352" s="522"/>
      <c r="D1352" s="522"/>
      <c r="E1352" s="522"/>
      <c r="F1352" s="522"/>
      <c r="G1352" s="522"/>
      <c r="H1352" s="522"/>
    </row>
    <row r="1353" spans="3:8" x14ac:dyDescent="0.2">
      <c r="C1353" s="522"/>
      <c r="D1353" s="522"/>
      <c r="E1353" s="522"/>
      <c r="F1353" s="522"/>
      <c r="G1353" s="522"/>
      <c r="H1353" s="522"/>
    </row>
    <row r="1354" spans="3:8" x14ac:dyDescent="0.2">
      <c r="C1354" s="522"/>
      <c r="D1354" s="522"/>
      <c r="E1354" s="522"/>
      <c r="F1354" s="522"/>
      <c r="G1354" s="522"/>
      <c r="H1354" s="522"/>
    </row>
    <row r="1355" spans="3:8" x14ac:dyDescent="0.2">
      <c r="C1355" s="522"/>
      <c r="D1355" s="522"/>
      <c r="E1355" s="522"/>
      <c r="F1355" s="522"/>
      <c r="G1355" s="522"/>
      <c r="H1355" s="522"/>
    </row>
    <row r="1356" spans="3:8" x14ac:dyDescent="0.2">
      <c r="C1356" s="522"/>
      <c r="D1356" s="522"/>
      <c r="E1356" s="522"/>
      <c r="F1356" s="522"/>
      <c r="G1356" s="522"/>
      <c r="H1356" s="522"/>
    </row>
    <row r="1357" spans="3:8" x14ac:dyDescent="0.2">
      <c r="C1357" s="522"/>
      <c r="D1357" s="522"/>
      <c r="E1357" s="522"/>
      <c r="F1357" s="522"/>
      <c r="G1357" s="522"/>
      <c r="H1357" s="522"/>
    </row>
    <row r="1358" spans="3:8" x14ac:dyDescent="0.2">
      <c r="C1358" s="522"/>
      <c r="D1358" s="522"/>
      <c r="E1358" s="522"/>
      <c r="F1358" s="522"/>
      <c r="G1358" s="522"/>
      <c r="H1358" s="522"/>
    </row>
    <row r="1359" spans="3:8" x14ac:dyDescent="0.2">
      <c r="C1359" s="522"/>
      <c r="D1359" s="522"/>
      <c r="E1359" s="522"/>
      <c r="F1359" s="522"/>
      <c r="G1359" s="522"/>
      <c r="H1359" s="522"/>
    </row>
    <row r="1360" spans="3:8" x14ac:dyDescent="0.2">
      <c r="C1360" s="522"/>
      <c r="D1360" s="522"/>
      <c r="E1360" s="522"/>
      <c r="F1360" s="522"/>
      <c r="G1360" s="522"/>
      <c r="H1360" s="522"/>
    </row>
    <row r="1361" spans="3:8" x14ac:dyDescent="0.2">
      <c r="C1361" s="522"/>
      <c r="D1361" s="522"/>
      <c r="E1361" s="522"/>
      <c r="F1361" s="522"/>
      <c r="G1361" s="522"/>
      <c r="H1361" s="522"/>
    </row>
    <row r="1362" spans="3:8" x14ac:dyDescent="0.2">
      <c r="C1362" s="522"/>
      <c r="D1362" s="522"/>
      <c r="E1362" s="522"/>
      <c r="F1362" s="522"/>
      <c r="G1362" s="522"/>
      <c r="H1362" s="522"/>
    </row>
    <row r="1363" spans="3:8" x14ac:dyDescent="0.2">
      <c r="C1363" s="522"/>
      <c r="D1363" s="522"/>
      <c r="E1363" s="522"/>
      <c r="F1363" s="522"/>
      <c r="G1363" s="522"/>
      <c r="H1363" s="522"/>
    </row>
    <row r="1364" spans="3:8" x14ac:dyDescent="0.2">
      <c r="C1364" s="522"/>
      <c r="D1364" s="522"/>
      <c r="E1364" s="522"/>
      <c r="F1364" s="522"/>
      <c r="G1364" s="522"/>
      <c r="H1364" s="522"/>
    </row>
    <row r="1365" spans="3:8" x14ac:dyDescent="0.2">
      <c r="C1365" s="522"/>
      <c r="D1365" s="522"/>
      <c r="E1365" s="522"/>
      <c r="F1365" s="522"/>
      <c r="G1365" s="522"/>
      <c r="H1365" s="522"/>
    </row>
    <row r="1366" spans="3:8" x14ac:dyDescent="0.2">
      <c r="C1366" s="522"/>
      <c r="D1366" s="522"/>
      <c r="E1366" s="522"/>
      <c r="F1366" s="522"/>
      <c r="G1366" s="522"/>
      <c r="H1366" s="522"/>
    </row>
    <row r="1367" spans="3:8" x14ac:dyDescent="0.2">
      <c r="C1367" s="522"/>
      <c r="D1367" s="522"/>
      <c r="E1367" s="522"/>
      <c r="F1367" s="522"/>
      <c r="G1367" s="522"/>
      <c r="H1367" s="522"/>
    </row>
    <row r="1368" spans="3:8" x14ac:dyDescent="0.2">
      <c r="C1368" s="522"/>
      <c r="D1368" s="522"/>
      <c r="E1368" s="522"/>
      <c r="F1368" s="522"/>
      <c r="G1368" s="522"/>
      <c r="H1368" s="522"/>
    </row>
    <row r="1369" spans="3:8" x14ac:dyDescent="0.2">
      <c r="C1369" s="522"/>
      <c r="D1369" s="522"/>
      <c r="E1369" s="522"/>
      <c r="F1369" s="522"/>
      <c r="G1369" s="522"/>
      <c r="H1369" s="522"/>
    </row>
    <row r="1370" spans="3:8" x14ac:dyDescent="0.2">
      <c r="C1370" s="522"/>
      <c r="D1370" s="522"/>
      <c r="E1370" s="522"/>
      <c r="F1370" s="522"/>
      <c r="G1370" s="522"/>
      <c r="H1370" s="522"/>
    </row>
    <row r="1371" spans="3:8" x14ac:dyDescent="0.2">
      <c r="C1371" s="522"/>
      <c r="D1371" s="522"/>
      <c r="E1371" s="522"/>
      <c r="F1371" s="522"/>
      <c r="G1371" s="522"/>
      <c r="H1371" s="522"/>
    </row>
    <row r="1372" spans="3:8" x14ac:dyDescent="0.2">
      <c r="C1372" s="522"/>
      <c r="D1372" s="522"/>
      <c r="E1372" s="522"/>
      <c r="F1372" s="522"/>
      <c r="G1372" s="522"/>
      <c r="H1372" s="522"/>
    </row>
    <row r="1373" spans="3:8" x14ac:dyDescent="0.2">
      <c r="C1373" s="522"/>
      <c r="D1373" s="522"/>
      <c r="E1373" s="522"/>
      <c r="F1373" s="522"/>
      <c r="G1373" s="522"/>
      <c r="H1373" s="522"/>
    </row>
    <row r="1374" spans="3:8" x14ac:dyDescent="0.2">
      <c r="C1374" s="522"/>
      <c r="D1374" s="522"/>
      <c r="E1374" s="522"/>
      <c r="F1374" s="522"/>
      <c r="G1374" s="522"/>
      <c r="H1374" s="522"/>
    </row>
    <row r="1375" spans="3:8" x14ac:dyDescent="0.2">
      <c r="C1375" s="522"/>
      <c r="D1375" s="522"/>
      <c r="E1375" s="522"/>
      <c r="F1375" s="522"/>
      <c r="G1375" s="522"/>
      <c r="H1375" s="522"/>
    </row>
    <row r="1376" spans="3:8" x14ac:dyDescent="0.2">
      <c r="C1376" s="522"/>
      <c r="D1376" s="522"/>
      <c r="E1376" s="522"/>
      <c r="F1376" s="522"/>
      <c r="G1376" s="522"/>
      <c r="H1376" s="522"/>
    </row>
    <row r="1377" spans="3:8" x14ac:dyDescent="0.2">
      <c r="C1377" s="522"/>
      <c r="D1377" s="522"/>
      <c r="E1377" s="522"/>
      <c r="F1377" s="522"/>
      <c r="G1377" s="522"/>
      <c r="H1377" s="522"/>
    </row>
    <row r="1378" spans="3:8" x14ac:dyDescent="0.2">
      <c r="C1378" s="522"/>
      <c r="D1378" s="522"/>
      <c r="E1378" s="522"/>
      <c r="F1378" s="522"/>
      <c r="G1378" s="522"/>
      <c r="H1378" s="522"/>
    </row>
    <row r="1379" spans="3:8" x14ac:dyDescent="0.2">
      <c r="C1379" s="522"/>
      <c r="D1379" s="522"/>
      <c r="E1379" s="522"/>
      <c r="F1379" s="522"/>
      <c r="G1379" s="522"/>
      <c r="H1379" s="522"/>
    </row>
    <row r="1380" spans="3:8" x14ac:dyDescent="0.2">
      <c r="C1380" s="522"/>
      <c r="D1380" s="522"/>
      <c r="E1380" s="522"/>
      <c r="F1380" s="522"/>
      <c r="G1380" s="522"/>
      <c r="H1380" s="522"/>
    </row>
    <row r="1381" spans="3:8" x14ac:dyDescent="0.2">
      <c r="C1381" s="522"/>
      <c r="D1381" s="522"/>
      <c r="E1381" s="522"/>
      <c r="F1381" s="522"/>
      <c r="G1381" s="522"/>
      <c r="H1381" s="522"/>
    </row>
    <row r="1382" spans="3:8" x14ac:dyDescent="0.2">
      <c r="C1382" s="522"/>
      <c r="D1382" s="522"/>
      <c r="E1382" s="522"/>
      <c r="F1382" s="522"/>
      <c r="G1382" s="522"/>
      <c r="H1382" s="522"/>
    </row>
    <row r="1383" spans="3:8" x14ac:dyDescent="0.2">
      <c r="C1383" s="522"/>
      <c r="D1383" s="522"/>
      <c r="E1383" s="522"/>
      <c r="F1383" s="522"/>
      <c r="G1383" s="522"/>
      <c r="H1383" s="522"/>
    </row>
    <row r="1384" spans="3:8" x14ac:dyDescent="0.2">
      <c r="C1384" s="522"/>
      <c r="D1384" s="522"/>
      <c r="E1384" s="522"/>
      <c r="F1384" s="522"/>
      <c r="G1384" s="522"/>
      <c r="H1384" s="522"/>
    </row>
    <row r="1385" spans="3:8" x14ac:dyDescent="0.2">
      <c r="C1385" s="522"/>
      <c r="D1385" s="522"/>
      <c r="E1385" s="522"/>
      <c r="F1385" s="522"/>
      <c r="G1385" s="522"/>
      <c r="H1385" s="522"/>
    </row>
    <row r="1386" spans="3:8" x14ac:dyDescent="0.2">
      <c r="C1386" s="522"/>
      <c r="D1386" s="522"/>
      <c r="E1386" s="522"/>
      <c r="F1386" s="522"/>
      <c r="G1386" s="522"/>
      <c r="H1386" s="522"/>
    </row>
    <row r="1387" spans="3:8" x14ac:dyDescent="0.2">
      <c r="C1387" s="522"/>
      <c r="D1387" s="522"/>
      <c r="E1387" s="522"/>
      <c r="F1387" s="522"/>
      <c r="G1387" s="522"/>
      <c r="H1387" s="522"/>
    </row>
    <row r="1388" spans="3:8" x14ac:dyDescent="0.2">
      <c r="C1388" s="522"/>
      <c r="D1388" s="522"/>
      <c r="E1388" s="522"/>
      <c r="F1388" s="522"/>
      <c r="G1388" s="522"/>
      <c r="H1388" s="522"/>
    </row>
    <row r="1389" spans="3:8" x14ac:dyDescent="0.2">
      <c r="C1389" s="522"/>
      <c r="D1389" s="522"/>
      <c r="E1389" s="522"/>
      <c r="F1389" s="522"/>
      <c r="G1389" s="522"/>
      <c r="H1389" s="522"/>
    </row>
    <row r="1390" spans="3:8" x14ac:dyDescent="0.2">
      <c r="C1390" s="522"/>
      <c r="D1390" s="522"/>
      <c r="E1390" s="522"/>
      <c r="F1390" s="522"/>
      <c r="G1390" s="522"/>
      <c r="H1390" s="522"/>
    </row>
    <row r="1391" spans="3:8" x14ac:dyDescent="0.2">
      <c r="C1391" s="522"/>
      <c r="D1391" s="522"/>
      <c r="E1391" s="522"/>
      <c r="F1391" s="522"/>
      <c r="G1391" s="522"/>
      <c r="H1391" s="522"/>
    </row>
    <row r="1392" spans="3:8" x14ac:dyDescent="0.2">
      <c r="C1392" s="522"/>
      <c r="D1392" s="522"/>
      <c r="E1392" s="522"/>
      <c r="F1392" s="522"/>
      <c r="G1392" s="522"/>
      <c r="H1392" s="522"/>
    </row>
    <row r="1393" spans="3:8" x14ac:dyDescent="0.2">
      <c r="C1393" s="522"/>
      <c r="D1393" s="522"/>
      <c r="E1393" s="522"/>
      <c r="F1393" s="522"/>
      <c r="G1393" s="522"/>
      <c r="H1393" s="522"/>
    </row>
    <row r="1394" spans="3:8" x14ac:dyDescent="0.2">
      <c r="C1394" s="522"/>
      <c r="D1394" s="522"/>
      <c r="E1394" s="522"/>
      <c r="F1394" s="522"/>
      <c r="G1394" s="522"/>
      <c r="H1394" s="522"/>
    </row>
    <row r="1395" spans="3:8" x14ac:dyDescent="0.2">
      <c r="C1395" s="522"/>
      <c r="D1395" s="522"/>
      <c r="E1395" s="522"/>
      <c r="F1395" s="522"/>
      <c r="G1395" s="522"/>
      <c r="H1395" s="522"/>
    </row>
    <row r="1396" spans="3:8" x14ac:dyDescent="0.2">
      <c r="C1396" s="522"/>
      <c r="D1396" s="522"/>
      <c r="E1396" s="522"/>
      <c r="F1396" s="522"/>
      <c r="G1396" s="522"/>
      <c r="H1396" s="522"/>
    </row>
    <row r="1397" spans="3:8" x14ac:dyDescent="0.2">
      <c r="C1397" s="522"/>
      <c r="D1397" s="522"/>
      <c r="E1397" s="522"/>
      <c r="F1397" s="522"/>
      <c r="G1397" s="522"/>
      <c r="H1397" s="522"/>
    </row>
    <row r="1398" spans="3:8" x14ac:dyDescent="0.2">
      <c r="C1398" s="522"/>
      <c r="D1398" s="522"/>
      <c r="E1398" s="522"/>
      <c r="F1398" s="522"/>
      <c r="G1398" s="522"/>
      <c r="H1398" s="522"/>
    </row>
    <row r="1399" spans="3:8" x14ac:dyDescent="0.2">
      <c r="C1399" s="522"/>
      <c r="D1399" s="522"/>
      <c r="E1399" s="522"/>
      <c r="F1399" s="522"/>
      <c r="G1399" s="522"/>
      <c r="H1399" s="522"/>
    </row>
    <row r="1400" spans="3:8" x14ac:dyDescent="0.2">
      <c r="C1400" s="522"/>
      <c r="D1400" s="522"/>
      <c r="E1400" s="522"/>
      <c r="F1400" s="522"/>
      <c r="G1400" s="522"/>
      <c r="H1400" s="522"/>
    </row>
    <row r="1401" spans="3:8" x14ac:dyDescent="0.2">
      <c r="C1401" s="522"/>
      <c r="D1401" s="522"/>
      <c r="E1401" s="522"/>
      <c r="F1401" s="522"/>
      <c r="G1401" s="522"/>
      <c r="H1401" s="522"/>
    </row>
    <row r="1402" spans="3:8" x14ac:dyDescent="0.2">
      <c r="C1402" s="522"/>
      <c r="D1402" s="522"/>
      <c r="E1402" s="522"/>
      <c r="F1402" s="522"/>
      <c r="G1402" s="522"/>
      <c r="H1402" s="522"/>
    </row>
    <row r="1403" spans="3:8" x14ac:dyDescent="0.2">
      <c r="C1403" s="522"/>
      <c r="D1403" s="522"/>
      <c r="E1403" s="522"/>
      <c r="F1403" s="522"/>
      <c r="G1403" s="522"/>
      <c r="H1403" s="522"/>
    </row>
    <row r="1404" spans="3:8" x14ac:dyDescent="0.2">
      <c r="C1404" s="522"/>
      <c r="D1404" s="522"/>
      <c r="E1404" s="522"/>
      <c r="F1404" s="522"/>
      <c r="G1404" s="522"/>
      <c r="H1404" s="522"/>
    </row>
    <row r="1405" spans="3:8" x14ac:dyDescent="0.2">
      <c r="C1405" s="522"/>
      <c r="D1405" s="522"/>
      <c r="E1405" s="522"/>
      <c r="F1405" s="522"/>
      <c r="G1405" s="522"/>
      <c r="H1405" s="522"/>
    </row>
    <row r="1406" spans="3:8" x14ac:dyDescent="0.2">
      <c r="C1406" s="522"/>
      <c r="D1406" s="522"/>
      <c r="E1406" s="522"/>
      <c r="F1406" s="522"/>
      <c r="G1406" s="522"/>
      <c r="H1406" s="522"/>
    </row>
    <row r="1407" spans="3:8" x14ac:dyDescent="0.2">
      <c r="C1407" s="522"/>
      <c r="D1407" s="522"/>
      <c r="E1407" s="522"/>
      <c r="F1407" s="522"/>
      <c r="G1407" s="522"/>
      <c r="H1407" s="522"/>
    </row>
    <row r="1408" spans="3:8" x14ac:dyDescent="0.2">
      <c r="C1408" s="522"/>
      <c r="D1408" s="522"/>
      <c r="E1408" s="522"/>
      <c r="F1408" s="522"/>
      <c r="G1408" s="522"/>
      <c r="H1408" s="522"/>
    </row>
    <row r="1409" spans="3:8" x14ac:dyDescent="0.2">
      <c r="C1409" s="522"/>
      <c r="D1409" s="522"/>
      <c r="E1409" s="522"/>
      <c r="F1409" s="522"/>
      <c r="G1409" s="522"/>
      <c r="H1409" s="522"/>
    </row>
    <row r="1410" spans="3:8" x14ac:dyDescent="0.2">
      <c r="C1410" s="522"/>
      <c r="D1410" s="522"/>
      <c r="E1410" s="522"/>
      <c r="F1410" s="522"/>
      <c r="G1410" s="522"/>
      <c r="H1410" s="522"/>
    </row>
    <row r="1411" spans="3:8" x14ac:dyDescent="0.2">
      <c r="C1411" s="522"/>
      <c r="D1411" s="522"/>
      <c r="E1411" s="522"/>
      <c r="F1411" s="522"/>
      <c r="G1411" s="522"/>
      <c r="H1411" s="522"/>
    </row>
    <row r="1412" spans="3:8" x14ac:dyDescent="0.2">
      <c r="C1412" s="522"/>
      <c r="D1412" s="522"/>
      <c r="E1412" s="522"/>
      <c r="F1412" s="522"/>
      <c r="G1412" s="522"/>
      <c r="H1412" s="522"/>
    </row>
    <row r="1413" spans="3:8" x14ac:dyDescent="0.2">
      <c r="C1413" s="522"/>
      <c r="D1413" s="522"/>
      <c r="E1413" s="522"/>
      <c r="F1413" s="522"/>
      <c r="G1413" s="522"/>
      <c r="H1413" s="522"/>
    </row>
    <row r="1414" spans="3:8" x14ac:dyDescent="0.2">
      <c r="C1414" s="522"/>
      <c r="D1414" s="522"/>
      <c r="E1414" s="522"/>
      <c r="F1414" s="522"/>
      <c r="G1414" s="522"/>
      <c r="H1414" s="522"/>
    </row>
    <row r="1415" spans="3:8" x14ac:dyDescent="0.2">
      <c r="C1415" s="522"/>
      <c r="D1415" s="522"/>
      <c r="E1415" s="522"/>
      <c r="F1415" s="522"/>
      <c r="G1415" s="522"/>
      <c r="H1415" s="522"/>
    </row>
    <row r="1416" spans="3:8" x14ac:dyDescent="0.2">
      <c r="C1416" s="522"/>
      <c r="D1416" s="522"/>
      <c r="E1416" s="522"/>
      <c r="F1416" s="522"/>
      <c r="G1416" s="522"/>
      <c r="H1416" s="522"/>
    </row>
    <row r="1417" spans="3:8" x14ac:dyDescent="0.2">
      <c r="C1417" s="522"/>
      <c r="D1417" s="522"/>
      <c r="E1417" s="522"/>
      <c r="F1417" s="522"/>
      <c r="G1417" s="522"/>
      <c r="H1417" s="522"/>
    </row>
    <row r="1418" spans="3:8" x14ac:dyDescent="0.2">
      <c r="C1418" s="522"/>
      <c r="D1418" s="522"/>
      <c r="E1418" s="522"/>
      <c r="F1418" s="522"/>
      <c r="G1418" s="522"/>
      <c r="H1418" s="522"/>
    </row>
    <row r="1419" spans="3:8" x14ac:dyDescent="0.2">
      <c r="C1419" s="522"/>
      <c r="D1419" s="522"/>
      <c r="E1419" s="522"/>
      <c r="F1419" s="522"/>
      <c r="G1419" s="522"/>
      <c r="H1419" s="522"/>
    </row>
    <row r="1420" spans="3:8" x14ac:dyDescent="0.2">
      <c r="C1420" s="522"/>
      <c r="D1420" s="522"/>
      <c r="E1420" s="522"/>
      <c r="F1420" s="522"/>
      <c r="G1420" s="522"/>
      <c r="H1420" s="522"/>
    </row>
    <row r="1421" spans="3:8" x14ac:dyDescent="0.2">
      <c r="C1421" s="522"/>
      <c r="D1421" s="522"/>
      <c r="E1421" s="522"/>
      <c r="F1421" s="522"/>
      <c r="G1421" s="522"/>
      <c r="H1421" s="522"/>
    </row>
    <row r="1422" spans="3:8" x14ac:dyDescent="0.2">
      <c r="C1422" s="522"/>
      <c r="D1422" s="522"/>
      <c r="E1422" s="522"/>
      <c r="F1422" s="522"/>
      <c r="G1422" s="522"/>
      <c r="H1422" s="522"/>
    </row>
    <row r="1423" spans="3:8" x14ac:dyDescent="0.2">
      <c r="C1423" s="522"/>
      <c r="D1423" s="522"/>
      <c r="E1423" s="522"/>
      <c r="F1423" s="522"/>
      <c r="G1423" s="522"/>
      <c r="H1423" s="522"/>
    </row>
    <row r="1424" spans="3:8" x14ac:dyDescent="0.2">
      <c r="C1424" s="522"/>
      <c r="D1424" s="522"/>
      <c r="E1424" s="522"/>
      <c r="F1424" s="522"/>
      <c r="G1424" s="522"/>
      <c r="H1424" s="522"/>
    </row>
    <row r="1425" spans="3:8" x14ac:dyDescent="0.2">
      <c r="C1425" s="522"/>
      <c r="D1425" s="522"/>
      <c r="E1425" s="522"/>
      <c r="F1425" s="522"/>
      <c r="G1425" s="522"/>
      <c r="H1425" s="522"/>
    </row>
    <row r="1426" spans="3:8" x14ac:dyDescent="0.2">
      <c r="C1426" s="522"/>
      <c r="D1426" s="522"/>
      <c r="E1426" s="522"/>
      <c r="F1426" s="522"/>
      <c r="G1426" s="522"/>
      <c r="H1426" s="522"/>
    </row>
    <row r="1427" spans="3:8" x14ac:dyDescent="0.2">
      <c r="C1427" s="522"/>
      <c r="D1427" s="522"/>
      <c r="E1427" s="522"/>
      <c r="F1427" s="522"/>
      <c r="G1427" s="522"/>
      <c r="H1427" s="522"/>
    </row>
    <row r="1428" spans="3:8" x14ac:dyDescent="0.2">
      <c r="C1428" s="522"/>
      <c r="D1428" s="522"/>
      <c r="E1428" s="522"/>
      <c r="F1428" s="522"/>
      <c r="G1428" s="522"/>
      <c r="H1428" s="522"/>
    </row>
    <row r="1429" spans="3:8" x14ac:dyDescent="0.2">
      <c r="C1429" s="522"/>
      <c r="D1429" s="522"/>
      <c r="E1429" s="522"/>
      <c r="F1429" s="522"/>
      <c r="G1429" s="522"/>
      <c r="H1429" s="522"/>
    </row>
    <row r="1430" spans="3:8" x14ac:dyDescent="0.2">
      <c r="C1430" s="522"/>
      <c r="D1430" s="522"/>
      <c r="E1430" s="522"/>
      <c r="F1430" s="522"/>
      <c r="G1430" s="522"/>
      <c r="H1430" s="522"/>
    </row>
    <row r="1431" spans="3:8" x14ac:dyDescent="0.2">
      <c r="C1431" s="522"/>
      <c r="D1431" s="522"/>
      <c r="E1431" s="522"/>
      <c r="F1431" s="522"/>
      <c r="G1431" s="522"/>
      <c r="H1431" s="522"/>
    </row>
    <row r="1432" spans="3:8" x14ac:dyDescent="0.2">
      <c r="C1432" s="522"/>
      <c r="D1432" s="522"/>
      <c r="E1432" s="522"/>
      <c r="F1432" s="522"/>
      <c r="G1432" s="522"/>
      <c r="H1432" s="522"/>
    </row>
    <row r="1433" spans="3:8" x14ac:dyDescent="0.2">
      <c r="C1433" s="522"/>
      <c r="D1433" s="522"/>
      <c r="E1433" s="522"/>
      <c r="F1433" s="522"/>
      <c r="G1433" s="522"/>
      <c r="H1433" s="522"/>
    </row>
    <row r="1434" spans="3:8" x14ac:dyDescent="0.2">
      <c r="C1434" s="522"/>
      <c r="D1434" s="522"/>
      <c r="E1434" s="522"/>
      <c r="F1434" s="522"/>
      <c r="G1434" s="522"/>
      <c r="H1434" s="522"/>
    </row>
    <row r="1435" spans="3:8" x14ac:dyDescent="0.2">
      <c r="C1435" s="522"/>
      <c r="D1435" s="522"/>
      <c r="E1435" s="522"/>
      <c r="F1435" s="522"/>
      <c r="G1435" s="522"/>
      <c r="H1435" s="522"/>
    </row>
    <row r="1436" spans="3:8" x14ac:dyDescent="0.2">
      <c r="C1436" s="522"/>
      <c r="D1436" s="522"/>
      <c r="E1436" s="522"/>
      <c r="F1436" s="522"/>
      <c r="G1436" s="522"/>
      <c r="H1436" s="522"/>
    </row>
    <row r="1437" spans="3:8" x14ac:dyDescent="0.2">
      <c r="C1437" s="522"/>
      <c r="D1437" s="522"/>
      <c r="E1437" s="522"/>
      <c r="F1437" s="522"/>
      <c r="G1437" s="522"/>
      <c r="H1437" s="522"/>
    </row>
    <row r="1438" spans="3:8" x14ac:dyDescent="0.2">
      <c r="C1438" s="522"/>
      <c r="D1438" s="522"/>
      <c r="E1438" s="522"/>
      <c r="F1438" s="522"/>
      <c r="G1438" s="522"/>
      <c r="H1438" s="522"/>
    </row>
    <row r="1439" spans="3:8" x14ac:dyDescent="0.2">
      <c r="C1439" s="522"/>
      <c r="D1439" s="522"/>
      <c r="E1439" s="522"/>
      <c r="F1439" s="522"/>
      <c r="G1439" s="522"/>
      <c r="H1439" s="522"/>
    </row>
    <row r="1440" spans="3:8" x14ac:dyDescent="0.2">
      <c r="C1440" s="522"/>
      <c r="D1440" s="522"/>
      <c r="E1440" s="522"/>
      <c r="F1440" s="522"/>
      <c r="G1440" s="522"/>
      <c r="H1440" s="522"/>
    </row>
    <row r="1441" spans="3:8" x14ac:dyDescent="0.2">
      <c r="C1441" s="522"/>
      <c r="D1441" s="522"/>
      <c r="E1441" s="522"/>
      <c r="F1441" s="522"/>
      <c r="G1441" s="522"/>
      <c r="H1441" s="522"/>
    </row>
    <row r="1442" spans="3:8" x14ac:dyDescent="0.2">
      <c r="C1442" s="522"/>
      <c r="D1442" s="522"/>
      <c r="E1442" s="522"/>
      <c r="F1442" s="522"/>
      <c r="G1442" s="522"/>
      <c r="H1442" s="522"/>
    </row>
    <row r="1443" spans="3:8" x14ac:dyDescent="0.2">
      <c r="C1443" s="522"/>
      <c r="D1443" s="522"/>
      <c r="E1443" s="522"/>
      <c r="F1443" s="522"/>
      <c r="G1443" s="522"/>
      <c r="H1443" s="522"/>
    </row>
    <row r="1444" spans="3:8" x14ac:dyDescent="0.2">
      <c r="C1444" s="522"/>
      <c r="D1444" s="522"/>
      <c r="E1444" s="522"/>
      <c r="F1444" s="522"/>
      <c r="G1444" s="522"/>
      <c r="H1444" s="522"/>
    </row>
    <row r="1445" spans="3:8" x14ac:dyDescent="0.2">
      <c r="C1445" s="522"/>
      <c r="D1445" s="522"/>
      <c r="E1445" s="522"/>
      <c r="F1445" s="522"/>
      <c r="G1445" s="522"/>
      <c r="H1445" s="522"/>
    </row>
    <row r="1446" spans="3:8" x14ac:dyDescent="0.2">
      <c r="C1446" s="522"/>
      <c r="D1446" s="522"/>
      <c r="E1446" s="522"/>
      <c r="F1446" s="522"/>
      <c r="G1446" s="522"/>
      <c r="H1446" s="522"/>
    </row>
    <row r="1447" spans="3:8" x14ac:dyDescent="0.2">
      <c r="C1447" s="522"/>
      <c r="D1447" s="522"/>
      <c r="E1447" s="522"/>
      <c r="F1447" s="522"/>
      <c r="G1447" s="522"/>
      <c r="H1447" s="522"/>
    </row>
    <row r="1448" spans="3:8" x14ac:dyDescent="0.2">
      <c r="C1448" s="522"/>
      <c r="D1448" s="522"/>
      <c r="E1448" s="522"/>
      <c r="F1448" s="522"/>
      <c r="G1448" s="522"/>
      <c r="H1448" s="522"/>
    </row>
    <row r="1449" spans="3:8" x14ac:dyDescent="0.2">
      <c r="C1449" s="522"/>
      <c r="D1449" s="522"/>
      <c r="E1449" s="522"/>
      <c r="F1449" s="522"/>
      <c r="G1449" s="522"/>
      <c r="H1449" s="522"/>
    </row>
    <row r="1450" spans="3:8" x14ac:dyDescent="0.2">
      <c r="C1450" s="522"/>
      <c r="D1450" s="522"/>
      <c r="E1450" s="522"/>
      <c r="F1450" s="522"/>
      <c r="G1450" s="522"/>
      <c r="H1450" s="522"/>
    </row>
    <row r="1451" spans="3:8" x14ac:dyDescent="0.2">
      <c r="C1451" s="522"/>
      <c r="D1451" s="522"/>
      <c r="E1451" s="522"/>
      <c r="F1451" s="522"/>
      <c r="G1451" s="522"/>
      <c r="H1451" s="522"/>
    </row>
    <row r="1452" spans="3:8" x14ac:dyDescent="0.2">
      <c r="C1452" s="522"/>
      <c r="D1452" s="522"/>
      <c r="E1452" s="522"/>
      <c r="F1452" s="522"/>
      <c r="G1452" s="522"/>
      <c r="H1452" s="522"/>
    </row>
    <row r="1453" spans="3:8" x14ac:dyDescent="0.2">
      <c r="C1453" s="522"/>
      <c r="D1453" s="522"/>
      <c r="E1453" s="522"/>
      <c r="F1453" s="522"/>
      <c r="G1453" s="522"/>
      <c r="H1453" s="522"/>
    </row>
    <row r="1454" spans="3:8" x14ac:dyDescent="0.2">
      <c r="C1454" s="522"/>
      <c r="D1454" s="522"/>
      <c r="E1454" s="522"/>
      <c r="F1454" s="522"/>
      <c r="G1454" s="522"/>
      <c r="H1454" s="522"/>
    </row>
    <row r="1455" spans="3:8" x14ac:dyDescent="0.2">
      <c r="C1455" s="522"/>
      <c r="D1455" s="522"/>
      <c r="E1455" s="522"/>
      <c r="F1455" s="522"/>
      <c r="G1455" s="522"/>
      <c r="H1455" s="522"/>
    </row>
    <row r="1456" spans="3:8" x14ac:dyDescent="0.2">
      <c r="C1456" s="522"/>
      <c r="D1456" s="522"/>
      <c r="E1456" s="522"/>
      <c r="F1456" s="522"/>
      <c r="G1456" s="522"/>
      <c r="H1456" s="522"/>
    </row>
    <row r="1457" spans="3:8" x14ac:dyDescent="0.2">
      <c r="C1457" s="522"/>
      <c r="D1457" s="522"/>
      <c r="E1457" s="522"/>
      <c r="F1457" s="522"/>
      <c r="G1457" s="522"/>
      <c r="H1457" s="522"/>
    </row>
    <row r="1458" spans="3:8" x14ac:dyDescent="0.2">
      <c r="C1458" s="522"/>
      <c r="D1458" s="522"/>
      <c r="E1458" s="522"/>
      <c r="F1458" s="522"/>
      <c r="G1458" s="522"/>
      <c r="H1458" s="522"/>
    </row>
    <row r="1459" spans="3:8" x14ac:dyDescent="0.2">
      <c r="C1459" s="522"/>
      <c r="D1459" s="522"/>
      <c r="E1459" s="522"/>
      <c r="F1459" s="522"/>
      <c r="G1459" s="522"/>
      <c r="H1459" s="522"/>
    </row>
    <row r="1460" spans="3:8" x14ac:dyDescent="0.2">
      <c r="C1460" s="522"/>
      <c r="D1460" s="522"/>
      <c r="E1460" s="522"/>
      <c r="F1460" s="522"/>
      <c r="G1460" s="522"/>
      <c r="H1460" s="522"/>
    </row>
    <row r="1461" spans="3:8" x14ac:dyDescent="0.2">
      <c r="C1461" s="522"/>
      <c r="D1461" s="522"/>
      <c r="E1461" s="522"/>
      <c r="F1461" s="522"/>
      <c r="G1461" s="522"/>
      <c r="H1461" s="522"/>
    </row>
    <row r="1462" spans="3:8" x14ac:dyDescent="0.2">
      <c r="C1462" s="522"/>
      <c r="D1462" s="522"/>
      <c r="E1462" s="522"/>
      <c r="F1462" s="522"/>
      <c r="G1462" s="522"/>
      <c r="H1462" s="522"/>
    </row>
    <row r="1463" spans="3:8" x14ac:dyDescent="0.2">
      <c r="C1463" s="522"/>
      <c r="D1463" s="522"/>
      <c r="E1463" s="522"/>
      <c r="F1463" s="522"/>
      <c r="G1463" s="522"/>
      <c r="H1463" s="522"/>
    </row>
    <row r="1464" spans="3:8" x14ac:dyDescent="0.2">
      <c r="C1464" s="522"/>
      <c r="D1464" s="522"/>
      <c r="E1464" s="522"/>
      <c r="F1464" s="522"/>
      <c r="G1464" s="522"/>
      <c r="H1464" s="522"/>
    </row>
    <row r="1465" spans="3:8" x14ac:dyDescent="0.2">
      <c r="C1465" s="522"/>
      <c r="D1465" s="522"/>
      <c r="E1465" s="522"/>
      <c r="F1465" s="522"/>
      <c r="G1465" s="522"/>
      <c r="H1465" s="522"/>
    </row>
    <row r="1466" spans="3:8" x14ac:dyDescent="0.2">
      <c r="C1466" s="522"/>
      <c r="D1466" s="522"/>
      <c r="E1466" s="522"/>
      <c r="F1466" s="522"/>
      <c r="G1466" s="522"/>
      <c r="H1466" s="522"/>
    </row>
    <row r="1467" spans="3:8" x14ac:dyDescent="0.2">
      <c r="C1467" s="522"/>
      <c r="D1467" s="522"/>
      <c r="E1467" s="522"/>
      <c r="F1467" s="522"/>
      <c r="G1467" s="522"/>
      <c r="H1467" s="522"/>
    </row>
    <row r="1468" spans="3:8" x14ac:dyDescent="0.2">
      <c r="C1468" s="522"/>
      <c r="D1468" s="522"/>
      <c r="E1468" s="522"/>
      <c r="F1468" s="522"/>
      <c r="G1468" s="522"/>
      <c r="H1468" s="522"/>
    </row>
    <row r="1469" spans="3:8" x14ac:dyDescent="0.2">
      <c r="C1469" s="522"/>
      <c r="D1469" s="522"/>
      <c r="E1469" s="522"/>
      <c r="F1469" s="522"/>
      <c r="G1469" s="522"/>
      <c r="H1469" s="522"/>
    </row>
    <row r="1470" spans="3:8" x14ac:dyDescent="0.2">
      <c r="C1470" s="522"/>
      <c r="D1470" s="522"/>
      <c r="E1470" s="522"/>
      <c r="F1470" s="522"/>
      <c r="G1470" s="522"/>
      <c r="H1470" s="522"/>
    </row>
    <row r="1471" spans="3:8" x14ac:dyDescent="0.2">
      <c r="C1471" s="522"/>
      <c r="D1471" s="522"/>
      <c r="E1471" s="522"/>
      <c r="F1471" s="522"/>
      <c r="G1471" s="522"/>
      <c r="H1471" s="522"/>
    </row>
    <row r="1472" spans="3:8" x14ac:dyDescent="0.2">
      <c r="C1472" s="522"/>
      <c r="D1472" s="522"/>
      <c r="E1472" s="522"/>
      <c r="F1472" s="522"/>
      <c r="G1472" s="522"/>
      <c r="H1472" s="522"/>
    </row>
    <row r="1473" spans="3:8" x14ac:dyDescent="0.2">
      <c r="C1473" s="522"/>
      <c r="D1473" s="522"/>
      <c r="E1473" s="522"/>
      <c r="F1473" s="522"/>
      <c r="G1473" s="522"/>
      <c r="H1473" s="522"/>
    </row>
    <row r="1474" spans="3:8" x14ac:dyDescent="0.2">
      <c r="C1474" s="522"/>
      <c r="D1474" s="522"/>
      <c r="E1474" s="522"/>
      <c r="F1474" s="522"/>
      <c r="G1474" s="522"/>
      <c r="H1474" s="522"/>
    </row>
    <row r="1475" spans="3:8" x14ac:dyDescent="0.2">
      <c r="C1475" s="522"/>
      <c r="D1475" s="522"/>
      <c r="E1475" s="522"/>
      <c r="F1475" s="522"/>
      <c r="G1475" s="522"/>
      <c r="H1475" s="522"/>
    </row>
    <row r="1476" spans="3:8" x14ac:dyDescent="0.2">
      <c r="C1476" s="522"/>
      <c r="D1476" s="522"/>
      <c r="E1476" s="522"/>
      <c r="F1476" s="522"/>
      <c r="G1476" s="522"/>
      <c r="H1476" s="522"/>
    </row>
    <row r="1477" spans="3:8" x14ac:dyDescent="0.2">
      <c r="C1477" s="522"/>
      <c r="D1477" s="522"/>
      <c r="E1477" s="522"/>
      <c r="F1477" s="522"/>
      <c r="G1477" s="522"/>
      <c r="H1477" s="522"/>
    </row>
    <row r="1478" spans="3:8" x14ac:dyDescent="0.2">
      <c r="C1478" s="522"/>
      <c r="D1478" s="522"/>
      <c r="E1478" s="522"/>
      <c r="F1478" s="522"/>
      <c r="G1478" s="522"/>
      <c r="H1478" s="522"/>
    </row>
    <row r="1479" spans="3:8" x14ac:dyDescent="0.2">
      <c r="C1479" s="522"/>
      <c r="D1479" s="522"/>
      <c r="E1479" s="522"/>
      <c r="F1479" s="522"/>
      <c r="G1479" s="522"/>
      <c r="H1479" s="522"/>
    </row>
    <row r="1480" spans="3:8" x14ac:dyDescent="0.2">
      <c r="C1480" s="522"/>
      <c r="D1480" s="522"/>
      <c r="E1480" s="522"/>
      <c r="F1480" s="522"/>
      <c r="G1480" s="522"/>
      <c r="H1480" s="522"/>
    </row>
    <row r="1481" spans="3:8" x14ac:dyDescent="0.2">
      <c r="C1481" s="522"/>
      <c r="D1481" s="522"/>
      <c r="E1481" s="522"/>
      <c r="F1481" s="522"/>
      <c r="G1481" s="522"/>
      <c r="H1481" s="522"/>
    </row>
    <row r="1482" spans="3:8" x14ac:dyDescent="0.2">
      <c r="C1482" s="522"/>
      <c r="D1482" s="522"/>
      <c r="E1482" s="522"/>
      <c r="F1482" s="522"/>
      <c r="G1482" s="522"/>
      <c r="H1482" s="522"/>
    </row>
    <row r="1483" spans="3:8" x14ac:dyDescent="0.2">
      <c r="C1483" s="522"/>
      <c r="D1483" s="522"/>
      <c r="E1483" s="522"/>
      <c r="F1483" s="522"/>
      <c r="G1483" s="522"/>
      <c r="H1483" s="522"/>
    </row>
    <row r="1484" spans="3:8" x14ac:dyDescent="0.2">
      <c r="C1484" s="522"/>
      <c r="D1484" s="522"/>
      <c r="E1484" s="522"/>
      <c r="F1484" s="522"/>
      <c r="G1484" s="522"/>
      <c r="H1484" s="522"/>
    </row>
    <row r="1485" spans="3:8" x14ac:dyDescent="0.2">
      <c r="C1485" s="522"/>
      <c r="D1485" s="522"/>
      <c r="E1485" s="522"/>
      <c r="F1485" s="522"/>
      <c r="G1485" s="522"/>
      <c r="H1485" s="522"/>
    </row>
    <row r="1486" spans="3:8" x14ac:dyDescent="0.2">
      <c r="C1486" s="522"/>
      <c r="D1486" s="522"/>
      <c r="E1486" s="522"/>
      <c r="F1486" s="522"/>
      <c r="G1486" s="522"/>
      <c r="H1486" s="522"/>
    </row>
    <row r="1487" spans="3:8" x14ac:dyDescent="0.2">
      <c r="C1487" s="522"/>
      <c r="D1487" s="522"/>
      <c r="E1487" s="522"/>
      <c r="F1487" s="522"/>
      <c r="G1487" s="522"/>
      <c r="H1487" s="522"/>
    </row>
    <row r="1488" spans="3:8" x14ac:dyDescent="0.2">
      <c r="C1488" s="522"/>
      <c r="D1488" s="522"/>
      <c r="E1488" s="522"/>
      <c r="F1488" s="522"/>
      <c r="G1488" s="522"/>
      <c r="H1488" s="522"/>
    </row>
    <row r="1489" spans="3:8" x14ac:dyDescent="0.2">
      <c r="C1489" s="522"/>
      <c r="D1489" s="522"/>
      <c r="E1489" s="522"/>
      <c r="F1489" s="522"/>
      <c r="G1489" s="522"/>
      <c r="H1489" s="522"/>
    </row>
    <row r="1490" spans="3:8" x14ac:dyDescent="0.2">
      <c r="C1490" s="522"/>
      <c r="D1490" s="522"/>
      <c r="E1490" s="522"/>
      <c r="F1490" s="522"/>
      <c r="G1490" s="522"/>
      <c r="H1490" s="522"/>
    </row>
    <row r="1491" spans="3:8" x14ac:dyDescent="0.2">
      <c r="C1491" s="522"/>
      <c r="D1491" s="522"/>
      <c r="E1491" s="522"/>
      <c r="F1491" s="522"/>
      <c r="G1491" s="522"/>
      <c r="H1491" s="522"/>
    </row>
    <row r="1492" spans="3:8" x14ac:dyDescent="0.2">
      <c r="C1492" s="522"/>
      <c r="D1492" s="522"/>
      <c r="E1492" s="522"/>
      <c r="F1492" s="522"/>
      <c r="G1492" s="522"/>
      <c r="H1492" s="522"/>
    </row>
    <row r="1493" spans="3:8" x14ac:dyDescent="0.2">
      <c r="C1493" s="522"/>
      <c r="D1493" s="522"/>
      <c r="E1493" s="522"/>
      <c r="F1493" s="522"/>
      <c r="G1493" s="522"/>
      <c r="H1493" s="522"/>
    </row>
    <row r="1494" spans="3:8" x14ac:dyDescent="0.2">
      <c r="C1494" s="522"/>
      <c r="D1494" s="522"/>
      <c r="E1494" s="522"/>
      <c r="F1494" s="522"/>
      <c r="G1494" s="522"/>
      <c r="H1494" s="522"/>
    </row>
    <row r="1495" spans="3:8" x14ac:dyDescent="0.2">
      <c r="C1495" s="522"/>
      <c r="D1495" s="522"/>
      <c r="E1495" s="522"/>
      <c r="F1495" s="522"/>
      <c r="G1495" s="522"/>
      <c r="H1495" s="522"/>
    </row>
    <row r="1496" spans="3:8" x14ac:dyDescent="0.2">
      <c r="C1496" s="522"/>
      <c r="D1496" s="522"/>
      <c r="E1496" s="522"/>
      <c r="F1496" s="522"/>
      <c r="G1496" s="522"/>
      <c r="H1496" s="522"/>
    </row>
    <row r="1497" spans="3:8" x14ac:dyDescent="0.2">
      <c r="C1497" s="522"/>
      <c r="D1497" s="522"/>
      <c r="E1497" s="522"/>
      <c r="F1497" s="522"/>
      <c r="G1497" s="522"/>
      <c r="H1497" s="522"/>
    </row>
    <row r="1498" spans="3:8" x14ac:dyDescent="0.2">
      <c r="C1498" s="522"/>
      <c r="D1498" s="522"/>
      <c r="E1498" s="522"/>
      <c r="F1498" s="522"/>
      <c r="G1498" s="522"/>
      <c r="H1498" s="522"/>
    </row>
    <row r="1499" spans="3:8" x14ac:dyDescent="0.2">
      <c r="C1499" s="522"/>
      <c r="D1499" s="522"/>
      <c r="E1499" s="522"/>
      <c r="F1499" s="522"/>
      <c r="G1499" s="522"/>
      <c r="H1499" s="522"/>
    </row>
    <row r="1500" spans="3:8" x14ac:dyDescent="0.2">
      <c r="C1500" s="522"/>
      <c r="D1500" s="522"/>
      <c r="E1500" s="522"/>
      <c r="F1500" s="522"/>
      <c r="G1500" s="522"/>
      <c r="H1500" s="522"/>
    </row>
    <row r="1501" spans="3:8" x14ac:dyDescent="0.2">
      <c r="C1501" s="522"/>
      <c r="D1501" s="522"/>
      <c r="E1501" s="522"/>
      <c r="F1501" s="522"/>
      <c r="G1501" s="522"/>
      <c r="H1501" s="522"/>
    </row>
    <row r="1502" spans="3:8" x14ac:dyDescent="0.2">
      <c r="C1502" s="522"/>
      <c r="D1502" s="522"/>
      <c r="E1502" s="522"/>
      <c r="F1502" s="522"/>
      <c r="G1502" s="522"/>
      <c r="H1502" s="522"/>
    </row>
    <row r="1503" spans="3:8" x14ac:dyDescent="0.2">
      <c r="C1503" s="522"/>
      <c r="D1503" s="522"/>
      <c r="E1503" s="522"/>
      <c r="F1503" s="522"/>
      <c r="G1503" s="522"/>
      <c r="H1503" s="522"/>
    </row>
    <row r="1504" spans="3:8" x14ac:dyDescent="0.2">
      <c r="C1504" s="522"/>
      <c r="D1504" s="522"/>
      <c r="E1504" s="522"/>
      <c r="F1504" s="522"/>
      <c r="G1504" s="522"/>
      <c r="H1504" s="522"/>
    </row>
    <row r="1505" spans="3:8" x14ac:dyDescent="0.2">
      <c r="C1505" s="522"/>
      <c r="D1505" s="522"/>
      <c r="E1505" s="522"/>
      <c r="F1505" s="522"/>
      <c r="G1505" s="522"/>
      <c r="H1505" s="522"/>
    </row>
    <row r="1506" spans="3:8" x14ac:dyDescent="0.2">
      <c r="C1506" s="522"/>
      <c r="D1506" s="522"/>
      <c r="E1506" s="522"/>
      <c r="F1506" s="522"/>
      <c r="G1506" s="522"/>
      <c r="H1506" s="522"/>
    </row>
    <row r="1507" spans="3:8" x14ac:dyDescent="0.2">
      <c r="C1507" s="522"/>
      <c r="D1507" s="522"/>
      <c r="E1507" s="522"/>
      <c r="F1507" s="522"/>
      <c r="G1507" s="522"/>
      <c r="H1507" s="522"/>
    </row>
    <row r="1508" spans="3:8" x14ac:dyDescent="0.2">
      <c r="C1508" s="522"/>
      <c r="D1508" s="522"/>
      <c r="E1508" s="522"/>
      <c r="F1508" s="522"/>
      <c r="G1508" s="522"/>
      <c r="H1508" s="522"/>
    </row>
    <row r="1509" spans="3:8" x14ac:dyDescent="0.2">
      <c r="C1509" s="522"/>
      <c r="D1509" s="522"/>
      <c r="E1509" s="522"/>
      <c r="F1509" s="522"/>
      <c r="G1509" s="522"/>
      <c r="H1509" s="522"/>
    </row>
    <row r="1510" spans="3:8" x14ac:dyDescent="0.2">
      <c r="C1510" s="522"/>
      <c r="D1510" s="522"/>
      <c r="E1510" s="522"/>
      <c r="F1510" s="522"/>
      <c r="G1510" s="522"/>
      <c r="H1510" s="522"/>
    </row>
    <row r="1511" spans="3:8" x14ac:dyDescent="0.2">
      <c r="C1511" s="522"/>
      <c r="D1511" s="522"/>
      <c r="E1511" s="522"/>
      <c r="F1511" s="522"/>
      <c r="G1511" s="522"/>
      <c r="H1511" s="522"/>
    </row>
    <row r="1512" spans="3:8" x14ac:dyDescent="0.2">
      <c r="C1512" s="522"/>
      <c r="D1512" s="522"/>
      <c r="E1512" s="522"/>
      <c r="F1512" s="522"/>
      <c r="G1512" s="522"/>
      <c r="H1512" s="522"/>
    </row>
    <row r="1513" spans="3:8" x14ac:dyDescent="0.2">
      <c r="C1513" s="522"/>
      <c r="D1513" s="522"/>
      <c r="E1513" s="522"/>
      <c r="F1513" s="522"/>
      <c r="G1513" s="522"/>
      <c r="H1513" s="522"/>
    </row>
    <row r="1514" spans="3:8" x14ac:dyDescent="0.2">
      <c r="C1514" s="522"/>
      <c r="D1514" s="522"/>
      <c r="E1514" s="522"/>
      <c r="F1514" s="522"/>
      <c r="G1514" s="522"/>
      <c r="H1514" s="522"/>
    </row>
    <row r="1515" spans="3:8" x14ac:dyDescent="0.2">
      <c r="C1515" s="522"/>
      <c r="D1515" s="522"/>
      <c r="E1515" s="522"/>
      <c r="F1515" s="522"/>
      <c r="G1515" s="522"/>
      <c r="H1515" s="522"/>
    </row>
    <row r="1516" spans="3:8" x14ac:dyDescent="0.2">
      <c r="C1516" s="522"/>
      <c r="D1516" s="522"/>
      <c r="E1516" s="522"/>
      <c r="F1516" s="522"/>
      <c r="G1516" s="522"/>
      <c r="H1516" s="522"/>
    </row>
    <row r="1517" spans="3:8" x14ac:dyDescent="0.2">
      <c r="C1517" s="522"/>
      <c r="D1517" s="522"/>
      <c r="E1517" s="522"/>
      <c r="F1517" s="522"/>
      <c r="G1517" s="522"/>
      <c r="H1517" s="522"/>
    </row>
    <row r="1518" spans="3:8" x14ac:dyDescent="0.2">
      <c r="C1518" s="522"/>
      <c r="D1518" s="522"/>
      <c r="E1518" s="522"/>
      <c r="F1518" s="522"/>
      <c r="G1518" s="522"/>
      <c r="H1518" s="522"/>
    </row>
    <row r="1519" spans="3:8" x14ac:dyDescent="0.2">
      <c r="C1519" s="522"/>
      <c r="D1519" s="522"/>
      <c r="E1519" s="522"/>
      <c r="F1519" s="522"/>
      <c r="G1519" s="522"/>
      <c r="H1519" s="522"/>
    </row>
    <row r="1520" spans="3:8" x14ac:dyDescent="0.2">
      <c r="C1520" s="522"/>
      <c r="D1520" s="522"/>
      <c r="E1520" s="522"/>
      <c r="F1520" s="522"/>
      <c r="G1520" s="522"/>
      <c r="H1520" s="522"/>
    </row>
    <row r="1521" spans="3:8" x14ac:dyDescent="0.2">
      <c r="C1521" s="522"/>
      <c r="D1521" s="522"/>
      <c r="E1521" s="522"/>
      <c r="F1521" s="522"/>
      <c r="G1521" s="522"/>
      <c r="H1521" s="522"/>
    </row>
    <row r="1522" spans="3:8" x14ac:dyDescent="0.2">
      <c r="C1522" s="522"/>
      <c r="D1522" s="522"/>
      <c r="E1522" s="522"/>
      <c r="F1522" s="522"/>
      <c r="G1522" s="522"/>
      <c r="H1522" s="522"/>
    </row>
    <row r="1523" spans="3:8" x14ac:dyDescent="0.2">
      <c r="C1523" s="522"/>
      <c r="D1523" s="522"/>
      <c r="E1523" s="522"/>
      <c r="F1523" s="522"/>
      <c r="G1523" s="522"/>
      <c r="H1523" s="522"/>
    </row>
    <row r="1524" spans="3:8" x14ac:dyDescent="0.2">
      <c r="C1524" s="522"/>
      <c r="D1524" s="522"/>
      <c r="E1524" s="522"/>
      <c r="F1524" s="522"/>
      <c r="G1524" s="522"/>
      <c r="H1524" s="522"/>
    </row>
    <row r="1525" spans="3:8" x14ac:dyDescent="0.2">
      <c r="C1525" s="522"/>
      <c r="D1525" s="522"/>
      <c r="E1525" s="522"/>
      <c r="F1525" s="522"/>
      <c r="G1525" s="522"/>
      <c r="H1525" s="522"/>
    </row>
    <row r="1526" spans="3:8" x14ac:dyDescent="0.2">
      <c r="C1526" s="522"/>
      <c r="D1526" s="522"/>
      <c r="E1526" s="522"/>
      <c r="F1526" s="522"/>
      <c r="G1526" s="522"/>
      <c r="H1526" s="522"/>
    </row>
    <row r="1527" spans="3:8" x14ac:dyDescent="0.2">
      <c r="C1527" s="522"/>
      <c r="D1527" s="522"/>
      <c r="E1527" s="522"/>
      <c r="F1527" s="522"/>
      <c r="G1527" s="522"/>
      <c r="H1527" s="522"/>
    </row>
    <row r="1528" spans="3:8" x14ac:dyDescent="0.2">
      <c r="C1528" s="522"/>
      <c r="D1528" s="522"/>
      <c r="E1528" s="522"/>
      <c r="F1528" s="522"/>
      <c r="G1528" s="522"/>
      <c r="H1528" s="522"/>
    </row>
    <row r="1529" spans="3:8" x14ac:dyDescent="0.2">
      <c r="C1529" s="522"/>
      <c r="D1529" s="522"/>
      <c r="E1529" s="522"/>
      <c r="F1529" s="522"/>
      <c r="G1529" s="522"/>
      <c r="H1529" s="522"/>
    </row>
    <row r="1530" spans="3:8" x14ac:dyDescent="0.2">
      <c r="C1530" s="522"/>
      <c r="D1530" s="522"/>
      <c r="E1530" s="522"/>
      <c r="F1530" s="522"/>
      <c r="G1530" s="522"/>
      <c r="H1530" s="522"/>
    </row>
    <row r="1531" spans="3:8" x14ac:dyDescent="0.2">
      <c r="C1531" s="522"/>
      <c r="D1531" s="522"/>
      <c r="E1531" s="522"/>
      <c r="F1531" s="522"/>
      <c r="G1531" s="522"/>
      <c r="H1531" s="522"/>
    </row>
    <row r="1532" spans="3:8" x14ac:dyDescent="0.2">
      <c r="C1532" s="522"/>
      <c r="D1532" s="522"/>
      <c r="E1532" s="522"/>
      <c r="F1532" s="522"/>
      <c r="G1532" s="522"/>
      <c r="H1532" s="522"/>
    </row>
    <row r="1533" spans="3:8" x14ac:dyDescent="0.2">
      <c r="C1533" s="522"/>
      <c r="D1533" s="522"/>
      <c r="E1533" s="522"/>
      <c r="F1533" s="522"/>
      <c r="G1533" s="522"/>
      <c r="H1533" s="522"/>
    </row>
    <row r="1534" spans="3:8" x14ac:dyDescent="0.2">
      <c r="C1534" s="522"/>
      <c r="D1534" s="522"/>
      <c r="E1534" s="522"/>
      <c r="F1534" s="522"/>
      <c r="G1534" s="522"/>
      <c r="H1534" s="522"/>
    </row>
    <row r="1535" spans="3:8" x14ac:dyDescent="0.2">
      <c r="C1535" s="522"/>
      <c r="D1535" s="522"/>
      <c r="E1535" s="522"/>
      <c r="F1535" s="522"/>
      <c r="G1535" s="522"/>
      <c r="H1535" s="522"/>
    </row>
    <row r="1536" spans="3:8" x14ac:dyDescent="0.2">
      <c r="C1536" s="522"/>
      <c r="D1536" s="522"/>
      <c r="E1536" s="522"/>
      <c r="F1536" s="522"/>
      <c r="G1536" s="522"/>
      <c r="H1536" s="522"/>
    </row>
    <row r="1537" spans="3:8" x14ac:dyDescent="0.2">
      <c r="C1537" s="522"/>
      <c r="D1537" s="522"/>
      <c r="E1537" s="522"/>
      <c r="F1537" s="522"/>
      <c r="G1537" s="522"/>
      <c r="H1537" s="522"/>
    </row>
    <row r="1538" spans="3:8" x14ac:dyDescent="0.2">
      <c r="C1538" s="522"/>
      <c r="D1538" s="522"/>
      <c r="E1538" s="522"/>
      <c r="F1538" s="522"/>
      <c r="G1538" s="522"/>
      <c r="H1538" s="522"/>
    </row>
    <row r="1539" spans="3:8" x14ac:dyDescent="0.2">
      <c r="C1539" s="522"/>
      <c r="D1539" s="522"/>
      <c r="E1539" s="522"/>
      <c r="F1539" s="522"/>
      <c r="G1539" s="522"/>
      <c r="H1539" s="522"/>
    </row>
    <row r="1540" spans="3:8" x14ac:dyDescent="0.2">
      <c r="C1540" s="522"/>
      <c r="D1540" s="522"/>
      <c r="E1540" s="522"/>
      <c r="F1540" s="522"/>
      <c r="G1540" s="522"/>
      <c r="H1540" s="522"/>
    </row>
    <row r="1541" spans="3:8" x14ac:dyDescent="0.2">
      <c r="C1541" s="522"/>
      <c r="D1541" s="522"/>
      <c r="E1541" s="522"/>
      <c r="F1541" s="522"/>
      <c r="G1541" s="522"/>
      <c r="H1541" s="522"/>
    </row>
    <row r="1542" spans="3:8" x14ac:dyDescent="0.2">
      <c r="C1542" s="522"/>
      <c r="D1542" s="522"/>
      <c r="E1542" s="522"/>
      <c r="F1542" s="522"/>
      <c r="G1542" s="522"/>
      <c r="H1542" s="522"/>
    </row>
    <row r="1543" spans="3:8" x14ac:dyDescent="0.2">
      <c r="C1543" s="522"/>
      <c r="D1543" s="522"/>
      <c r="E1543" s="522"/>
      <c r="F1543" s="522"/>
      <c r="G1543" s="522"/>
      <c r="H1543" s="522"/>
    </row>
    <row r="1544" spans="3:8" x14ac:dyDescent="0.2">
      <c r="C1544" s="522"/>
      <c r="D1544" s="522"/>
      <c r="E1544" s="522"/>
      <c r="F1544" s="522"/>
      <c r="G1544" s="522"/>
      <c r="H1544" s="522"/>
    </row>
    <row r="1545" spans="3:8" x14ac:dyDescent="0.2">
      <c r="C1545" s="522"/>
      <c r="D1545" s="522"/>
      <c r="E1545" s="522"/>
      <c r="F1545" s="522"/>
      <c r="G1545" s="522"/>
      <c r="H1545" s="522"/>
    </row>
    <row r="1546" spans="3:8" x14ac:dyDescent="0.2">
      <c r="C1546" s="522"/>
      <c r="D1546" s="522"/>
      <c r="E1546" s="522"/>
      <c r="F1546" s="522"/>
      <c r="G1546" s="522"/>
      <c r="H1546" s="522"/>
    </row>
    <row r="1547" spans="3:8" x14ac:dyDescent="0.2">
      <c r="C1547" s="522"/>
      <c r="D1547" s="522"/>
      <c r="E1547" s="522"/>
      <c r="F1547" s="522"/>
      <c r="G1547" s="522"/>
      <c r="H1547" s="522"/>
    </row>
    <row r="1548" spans="3:8" x14ac:dyDescent="0.2">
      <c r="C1548" s="522"/>
      <c r="D1548" s="522"/>
      <c r="E1548" s="522"/>
      <c r="F1548" s="522"/>
      <c r="G1548" s="522"/>
      <c r="H1548" s="522"/>
    </row>
    <row r="1549" spans="3:8" x14ac:dyDescent="0.2">
      <c r="C1549" s="522"/>
      <c r="D1549" s="522"/>
      <c r="E1549" s="522"/>
      <c r="F1549" s="522"/>
      <c r="G1549" s="522"/>
      <c r="H1549" s="522"/>
    </row>
    <row r="1550" spans="3:8" x14ac:dyDescent="0.2">
      <c r="C1550" s="522"/>
      <c r="D1550" s="522"/>
      <c r="E1550" s="522"/>
      <c r="F1550" s="522"/>
      <c r="G1550" s="522"/>
      <c r="H1550" s="522"/>
    </row>
    <row r="1551" spans="3:8" x14ac:dyDescent="0.2">
      <c r="C1551" s="522"/>
      <c r="D1551" s="522"/>
      <c r="E1551" s="522"/>
      <c r="F1551" s="522"/>
      <c r="G1551" s="522"/>
      <c r="H1551" s="522"/>
    </row>
    <row r="1552" spans="3:8" x14ac:dyDescent="0.2">
      <c r="C1552" s="522"/>
      <c r="D1552" s="522"/>
      <c r="E1552" s="522"/>
      <c r="F1552" s="522"/>
      <c r="G1552" s="522"/>
      <c r="H1552" s="522"/>
    </row>
    <row r="1553" spans="3:8" x14ac:dyDescent="0.2">
      <c r="C1553" s="522"/>
      <c r="D1553" s="522"/>
      <c r="E1553" s="522"/>
      <c r="F1553" s="522"/>
      <c r="G1553" s="522"/>
      <c r="H1553" s="522"/>
    </row>
    <row r="1554" spans="3:8" x14ac:dyDescent="0.2">
      <c r="C1554" s="522"/>
      <c r="D1554" s="522"/>
      <c r="E1554" s="522"/>
      <c r="F1554" s="522"/>
      <c r="G1554" s="522"/>
      <c r="H1554" s="522"/>
    </row>
    <row r="1555" spans="3:8" x14ac:dyDescent="0.2">
      <c r="C1555" s="522"/>
      <c r="D1555" s="522"/>
      <c r="E1555" s="522"/>
      <c r="F1555" s="522"/>
      <c r="G1555" s="522"/>
      <c r="H1555" s="522"/>
    </row>
    <row r="1556" spans="3:8" x14ac:dyDescent="0.2">
      <c r="C1556" s="522"/>
      <c r="D1556" s="522"/>
      <c r="E1556" s="522"/>
      <c r="F1556" s="522"/>
      <c r="G1556" s="522"/>
      <c r="H1556" s="522"/>
    </row>
    <row r="1557" spans="3:8" x14ac:dyDescent="0.2">
      <c r="C1557" s="522"/>
      <c r="D1557" s="522"/>
      <c r="E1557" s="522"/>
      <c r="F1557" s="522"/>
      <c r="G1557" s="522"/>
      <c r="H1557" s="522"/>
    </row>
    <row r="1558" spans="3:8" x14ac:dyDescent="0.2">
      <c r="C1558" s="522"/>
      <c r="D1558" s="522"/>
      <c r="E1558" s="522"/>
      <c r="F1558" s="522"/>
      <c r="G1558" s="522"/>
      <c r="H1558" s="522"/>
    </row>
    <row r="1559" spans="3:8" x14ac:dyDescent="0.2">
      <c r="C1559" s="522"/>
      <c r="D1559" s="522"/>
      <c r="E1559" s="522"/>
      <c r="F1559" s="522"/>
      <c r="G1559" s="522"/>
      <c r="H1559" s="522"/>
    </row>
    <row r="1560" spans="3:8" x14ac:dyDescent="0.2">
      <c r="C1560" s="522"/>
      <c r="D1560" s="522"/>
      <c r="E1560" s="522"/>
      <c r="F1560" s="522"/>
      <c r="G1560" s="522"/>
      <c r="H1560" s="522"/>
    </row>
    <row r="1561" spans="3:8" x14ac:dyDescent="0.2">
      <c r="C1561" s="522"/>
      <c r="D1561" s="522"/>
      <c r="E1561" s="522"/>
      <c r="F1561" s="522"/>
      <c r="G1561" s="522"/>
      <c r="H1561" s="522"/>
    </row>
    <row r="1562" spans="3:8" x14ac:dyDescent="0.2">
      <c r="C1562" s="522"/>
      <c r="D1562" s="522"/>
      <c r="E1562" s="522"/>
      <c r="F1562" s="522"/>
      <c r="G1562" s="522"/>
      <c r="H1562" s="522"/>
    </row>
    <row r="1563" spans="3:8" x14ac:dyDescent="0.2">
      <c r="C1563" s="522"/>
      <c r="D1563" s="522"/>
      <c r="E1563" s="522"/>
      <c r="F1563" s="522"/>
      <c r="G1563" s="522"/>
      <c r="H1563" s="522"/>
    </row>
    <row r="1564" spans="3:8" x14ac:dyDescent="0.2">
      <c r="C1564" s="522"/>
      <c r="D1564" s="522"/>
      <c r="E1564" s="522"/>
      <c r="F1564" s="522"/>
      <c r="G1564" s="522"/>
      <c r="H1564" s="522"/>
    </row>
    <row r="1565" spans="3:8" x14ac:dyDescent="0.2">
      <c r="C1565" s="522"/>
      <c r="D1565" s="522"/>
      <c r="E1565" s="522"/>
      <c r="F1565" s="522"/>
      <c r="G1565" s="522"/>
      <c r="H1565" s="522"/>
    </row>
    <row r="1566" spans="3:8" x14ac:dyDescent="0.2">
      <c r="C1566" s="522"/>
      <c r="D1566" s="522"/>
      <c r="E1566" s="522"/>
      <c r="F1566" s="522"/>
      <c r="G1566" s="522"/>
      <c r="H1566" s="522"/>
    </row>
    <row r="1567" spans="3:8" x14ac:dyDescent="0.2">
      <c r="C1567" s="522"/>
      <c r="D1567" s="522"/>
      <c r="E1567" s="522"/>
      <c r="F1567" s="522"/>
      <c r="G1567" s="522"/>
      <c r="H1567" s="522"/>
    </row>
    <row r="1568" spans="3:8" x14ac:dyDescent="0.2">
      <c r="C1568" s="522"/>
      <c r="D1568" s="522"/>
      <c r="E1568" s="522"/>
      <c r="F1568" s="522"/>
      <c r="G1568" s="522"/>
      <c r="H1568" s="522"/>
    </row>
    <row r="1569" spans="3:8" x14ac:dyDescent="0.2">
      <c r="C1569" s="522"/>
      <c r="D1569" s="522"/>
      <c r="E1569" s="522"/>
      <c r="F1569" s="522"/>
      <c r="G1569" s="522"/>
      <c r="H1569" s="522"/>
    </row>
    <row r="1570" spans="3:8" x14ac:dyDescent="0.2">
      <c r="C1570" s="522"/>
      <c r="D1570" s="522"/>
      <c r="E1570" s="522"/>
      <c r="F1570" s="522"/>
      <c r="G1570" s="522"/>
      <c r="H1570" s="522"/>
    </row>
    <row r="1571" spans="3:8" x14ac:dyDescent="0.2">
      <c r="C1571" s="522"/>
      <c r="D1571" s="522"/>
      <c r="E1571" s="522"/>
      <c r="F1571" s="522"/>
      <c r="G1571" s="522"/>
      <c r="H1571" s="522"/>
    </row>
    <row r="1572" spans="3:8" x14ac:dyDescent="0.2">
      <c r="C1572" s="522"/>
      <c r="D1572" s="522"/>
      <c r="E1572" s="522"/>
      <c r="F1572" s="522"/>
      <c r="G1572" s="522"/>
      <c r="H1572" s="522"/>
    </row>
    <row r="1573" spans="3:8" x14ac:dyDescent="0.2">
      <c r="C1573" s="522"/>
      <c r="D1573" s="522"/>
      <c r="E1573" s="522"/>
      <c r="F1573" s="522"/>
      <c r="G1573" s="522"/>
      <c r="H1573" s="522"/>
    </row>
    <row r="1574" spans="3:8" x14ac:dyDescent="0.2">
      <c r="C1574" s="522"/>
      <c r="D1574" s="522"/>
      <c r="E1574" s="522"/>
      <c r="F1574" s="522"/>
      <c r="G1574" s="522"/>
      <c r="H1574" s="522"/>
    </row>
    <row r="1575" spans="3:8" x14ac:dyDescent="0.2">
      <c r="C1575" s="522"/>
      <c r="D1575" s="522"/>
      <c r="E1575" s="522"/>
      <c r="F1575" s="522"/>
      <c r="G1575" s="522"/>
      <c r="H1575" s="522"/>
    </row>
    <row r="1576" spans="3:8" x14ac:dyDescent="0.2">
      <c r="C1576" s="522"/>
      <c r="D1576" s="522"/>
      <c r="E1576" s="522"/>
      <c r="F1576" s="522"/>
      <c r="G1576" s="522"/>
      <c r="H1576" s="522"/>
    </row>
    <row r="1577" spans="3:8" x14ac:dyDescent="0.2">
      <c r="C1577" s="522"/>
      <c r="D1577" s="522"/>
      <c r="E1577" s="522"/>
      <c r="F1577" s="522"/>
      <c r="G1577" s="522"/>
      <c r="H1577" s="522"/>
    </row>
    <row r="1578" spans="3:8" x14ac:dyDescent="0.2">
      <c r="C1578" s="522"/>
      <c r="D1578" s="522"/>
      <c r="E1578" s="522"/>
      <c r="F1578" s="522"/>
      <c r="G1578" s="522"/>
      <c r="H1578" s="522"/>
    </row>
    <row r="1579" spans="3:8" x14ac:dyDescent="0.2">
      <c r="C1579" s="522"/>
      <c r="D1579" s="522"/>
      <c r="E1579" s="522"/>
      <c r="F1579" s="522"/>
      <c r="G1579" s="522"/>
      <c r="H1579" s="522"/>
    </row>
    <row r="1580" spans="3:8" x14ac:dyDescent="0.2">
      <c r="C1580" s="522"/>
      <c r="D1580" s="522"/>
      <c r="E1580" s="522"/>
      <c r="F1580" s="522"/>
      <c r="G1580" s="522"/>
      <c r="H1580" s="522"/>
    </row>
    <row r="1581" spans="3:8" x14ac:dyDescent="0.2">
      <c r="C1581" s="522"/>
      <c r="D1581" s="522"/>
      <c r="E1581" s="522"/>
      <c r="F1581" s="522"/>
      <c r="G1581" s="522"/>
      <c r="H1581" s="522"/>
    </row>
    <row r="1582" spans="3:8" x14ac:dyDescent="0.2">
      <c r="C1582" s="522"/>
      <c r="D1582" s="522"/>
      <c r="E1582" s="522"/>
      <c r="F1582" s="522"/>
      <c r="G1582" s="522"/>
      <c r="H1582" s="522"/>
    </row>
    <row r="1583" spans="3:8" x14ac:dyDescent="0.2">
      <c r="C1583" s="522"/>
      <c r="D1583" s="522"/>
      <c r="E1583" s="522"/>
      <c r="F1583" s="522"/>
      <c r="G1583" s="522"/>
      <c r="H1583" s="522"/>
    </row>
    <row r="1584" spans="3:8" x14ac:dyDescent="0.2">
      <c r="C1584" s="522"/>
      <c r="D1584" s="522"/>
      <c r="E1584" s="522"/>
      <c r="F1584" s="522"/>
      <c r="G1584" s="522"/>
      <c r="H1584" s="522"/>
    </row>
    <row r="1585" spans="3:8" x14ac:dyDescent="0.2">
      <c r="C1585" s="522"/>
      <c r="D1585" s="522"/>
      <c r="E1585" s="522"/>
      <c r="F1585" s="522"/>
      <c r="G1585" s="522"/>
      <c r="H1585" s="522"/>
    </row>
    <row r="1586" spans="3:8" x14ac:dyDescent="0.2">
      <c r="C1586" s="522"/>
      <c r="D1586" s="522"/>
      <c r="E1586" s="522"/>
      <c r="F1586" s="522"/>
      <c r="G1586" s="522"/>
      <c r="H1586" s="522"/>
    </row>
    <row r="1587" spans="3:8" x14ac:dyDescent="0.2">
      <c r="C1587" s="522"/>
      <c r="D1587" s="522"/>
      <c r="E1587" s="522"/>
      <c r="F1587" s="522"/>
      <c r="G1587" s="522"/>
      <c r="H1587" s="522"/>
    </row>
    <row r="1588" spans="3:8" x14ac:dyDescent="0.2">
      <c r="C1588" s="522"/>
      <c r="D1588" s="522"/>
      <c r="E1588" s="522"/>
      <c r="F1588" s="522"/>
      <c r="G1588" s="522"/>
      <c r="H1588" s="522"/>
    </row>
    <row r="1589" spans="3:8" x14ac:dyDescent="0.2">
      <c r="C1589" s="522"/>
      <c r="D1589" s="522"/>
      <c r="E1589" s="522"/>
      <c r="F1589" s="522"/>
      <c r="G1589" s="522"/>
      <c r="H1589" s="522"/>
    </row>
    <row r="1590" spans="3:8" x14ac:dyDescent="0.2">
      <c r="C1590" s="522"/>
      <c r="D1590" s="522"/>
      <c r="E1590" s="522"/>
      <c r="F1590" s="522"/>
      <c r="G1590" s="522"/>
      <c r="H1590" s="522"/>
    </row>
    <row r="1591" spans="3:8" x14ac:dyDescent="0.2">
      <c r="C1591" s="522"/>
      <c r="D1591" s="522"/>
      <c r="E1591" s="522"/>
      <c r="F1591" s="522"/>
      <c r="G1591" s="522"/>
      <c r="H1591" s="522"/>
    </row>
    <row r="1592" spans="3:8" x14ac:dyDescent="0.2">
      <c r="C1592" s="522"/>
      <c r="D1592" s="522"/>
      <c r="E1592" s="522"/>
      <c r="F1592" s="522"/>
      <c r="G1592" s="522"/>
      <c r="H1592" s="522"/>
    </row>
    <row r="1593" spans="3:8" x14ac:dyDescent="0.2">
      <c r="C1593" s="522"/>
      <c r="D1593" s="522"/>
      <c r="E1593" s="522"/>
      <c r="F1593" s="522"/>
      <c r="G1593" s="522"/>
      <c r="H1593" s="522"/>
    </row>
    <row r="1594" spans="3:8" x14ac:dyDescent="0.2">
      <c r="C1594" s="522"/>
      <c r="D1594" s="522"/>
      <c r="E1594" s="522"/>
      <c r="F1594" s="522"/>
      <c r="G1594" s="522"/>
      <c r="H1594" s="522"/>
    </row>
    <row r="1595" spans="3:8" x14ac:dyDescent="0.2">
      <c r="C1595" s="522"/>
      <c r="D1595" s="522"/>
      <c r="E1595" s="522"/>
      <c r="F1595" s="522"/>
      <c r="G1595" s="522"/>
      <c r="H1595" s="522"/>
    </row>
    <row r="1596" spans="3:8" x14ac:dyDescent="0.2">
      <c r="C1596" s="522"/>
      <c r="D1596" s="522"/>
      <c r="E1596" s="522"/>
      <c r="F1596" s="522"/>
      <c r="G1596" s="522"/>
      <c r="H1596" s="522"/>
    </row>
    <row r="1597" spans="3:8" x14ac:dyDescent="0.2">
      <c r="C1597" s="522"/>
      <c r="D1597" s="522"/>
      <c r="E1597" s="522"/>
      <c r="F1597" s="522"/>
      <c r="G1597" s="522"/>
      <c r="H1597" s="522"/>
    </row>
    <row r="1598" spans="3:8" x14ac:dyDescent="0.2">
      <c r="C1598" s="522"/>
      <c r="D1598" s="522"/>
      <c r="E1598" s="522"/>
      <c r="F1598" s="522"/>
      <c r="G1598" s="522"/>
      <c r="H1598" s="522"/>
    </row>
    <row r="1599" spans="3:8" x14ac:dyDescent="0.2">
      <c r="C1599" s="522"/>
      <c r="D1599" s="522"/>
      <c r="E1599" s="522"/>
      <c r="F1599" s="522"/>
      <c r="G1599" s="522"/>
      <c r="H1599" s="522"/>
    </row>
    <row r="1600" spans="3:8" x14ac:dyDescent="0.2">
      <c r="C1600" s="522"/>
      <c r="D1600" s="522"/>
      <c r="E1600" s="522"/>
      <c r="F1600" s="522"/>
      <c r="G1600" s="522"/>
      <c r="H1600" s="522"/>
    </row>
    <row r="1601" spans="3:8" x14ac:dyDescent="0.2">
      <c r="C1601" s="522"/>
      <c r="D1601" s="522"/>
      <c r="E1601" s="522"/>
      <c r="F1601" s="522"/>
      <c r="G1601" s="522"/>
      <c r="H1601" s="522"/>
    </row>
    <row r="1602" spans="3:8" x14ac:dyDescent="0.2">
      <c r="C1602" s="522"/>
      <c r="D1602" s="522"/>
      <c r="E1602" s="522"/>
      <c r="F1602" s="522"/>
      <c r="G1602" s="522"/>
      <c r="H1602" s="522"/>
    </row>
    <row r="1603" spans="3:8" x14ac:dyDescent="0.2">
      <c r="C1603" s="522"/>
      <c r="D1603" s="522"/>
      <c r="E1603" s="522"/>
      <c r="F1603" s="522"/>
      <c r="G1603" s="522"/>
      <c r="H1603" s="522"/>
    </row>
    <row r="1604" spans="3:8" x14ac:dyDescent="0.2">
      <c r="C1604" s="522"/>
      <c r="D1604" s="522"/>
      <c r="E1604" s="522"/>
      <c r="F1604" s="522"/>
      <c r="G1604" s="522"/>
      <c r="H1604" s="522"/>
    </row>
    <row r="1605" spans="3:8" x14ac:dyDescent="0.2">
      <c r="C1605" s="522"/>
      <c r="D1605" s="522"/>
      <c r="E1605" s="522"/>
      <c r="F1605" s="522"/>
      <c r="G1605" s="522"/>
      <c r="H1605" s="522"/>
    </row>
    <row r="1606" spans="3:8" x14ac:dyDescent="0.2">
      <c r="C1606" s="522"/>
      <c r="D1606" s="522"/>
      <c r="E1606" s="522"/>
      <c r="F1606" s="522"/>
      <c r="G1606" s="522"/>
      <c r="H1606" s="522"/>
    </row>
    <row r="1607" spans="3:8" x14ac:dyDescent="0.2">
      <c r="C1607" s="522"/>
      <c r="D1607" s="522"/>
      <c r="E1607" s="522"/>
      <c r="F1607" s="522"/>
      <c r="G1607" s="522"/>
      <c r="H1607" s="522"/>
    </row>
    <row r="1608" spans="3:8" x14ac:dyDescent="0.2">
      <c r="C1608" s="522"/>
      <c r="D1608" s="522"/>
      <c r="E1608" s="522"/>
      <c r="F1608" s="522"/>
      <c r="G1608" s="522"/>
      <c r="H1608" s="522"/>
    </row>
    <row r="1609" spans="3:8" x14ac:dyDescent="0.2">
      <c r="C1609" s="522"/>
      <c r="D1609" s="522"/>
      <c r="E1609" s="522"/>
      <c r="F1609" s="522"/>
      <c r="G1609" s="522"/>
      <c r="H1609" s="522"/>
    </row>
    <row r="1610" spans="3:8" x14ac:dyDescent="0.2">
      <c r="C1610" s="522"/>
      <c r="D1610" s="522"/>
      <c r="E1610" s="522"/>
      <c r="F1610" s="522"/>
      <c r="G1610" s="522"/>
      <c r="H1610" s="522"/>
    </row>
    <row r="1611" spans="3:8" x14ac:dyDescent="0.2">
      <c r="C1611" s="522"/>
      <c r="D1611" s="522"/>
      <c r="E1611" s="522"/>
      <c r="F1611" s="522"/>
      <c r="G1611" s="522"/>
      <c r="H1611" s="522"/>
    </row>
    <row r="1612" spans="3:8" x14ac:dyDescent="0.2">
      <c r="C1612" s="522"/>
      <c r="D1612" s="522"/>
      <c r="E1612" s="522"/>
      <c r="F1612" s="522"/>
      <c r="G1612" s="522"/>
      <c r="H1612" s="522"/>
    </row>
    <row r="1613" spans="3:8" x14ac:dyDescent="0.2">
      <c r="C1613" s="522"/>
      <c r="D1613" s="522"/>
      <c r="E1613" s="522"/>
      <c r="F1613" s="522"/>
      <c r="G1613" s="522"/>
      <c r="H1613" s="522"/>
    </row>
    <row r="1614" spans="3:8" x14ac:dyDescent="0.2">
      <c r="C1614" s="522"/>
      <c r="D1614" s="522"/>
      <c r="E1614" s="522"/>
      <c r="F1614" s="522"/>
      <c r="G1614" s="522"/>
      <c r="H1614" s="522"/>
    </row>
    <row r="1615" spans="3:8" x14ac:dyDescent="0.2">
      <c r="C1615" s="522"/>
      <c r="D1615" s="522"/>
      <c r="E1615" s="522"/>
      <c r="F1615" s="522"/>
      <c r="G1615" s="522"/>
      <c r="H1615" s="522"/>
    </row>
    <row r="1616" spans="3:8" x14ac:dyDescent="0.2">
      <c r="C1616" s="522"/>
      <c r="D1616" s="522"/>
      <c r="E1616" s="522"/>
      <c r="F1616" s="522"/>
      <c r="G1616" s="522"/>
      <c r="H1616" s="522"/>
    </row>
    <row r="1617" spans="3:8" x14ac:dyDescent="0.2">
      <c r="C1617" s="522"/>
      <c r="D1617" s="522"/>
      <c r="E1617" s="522"/>
      <c r="F1617" s="522"/>
      <c r="G1617" s="522"/>
      <c r="H1617" s="522"/>
    </row>
    <row r="1618" spans="3:8" x14ac:dyDescent="0.2">
      <c r="C1618" s="522"/>
      <c r="D1618" s="522"/>
      <c r="E1618" s="522"/>
      <c r="F1618" s="522"/>
      <c r="G1618" s="522"/>
      <c r="H1618" s="522"/>
    </row>
    <row r="1619" spans="3:8" x14ac:dyDescent="0.2">
      <c r="C1619" s="522"/>
      <c r="D1619" s="522"/>
      <c r="E1619" s="522"/>
      <c r="F1619" s="522"/>
      <c r="G1619" s="522"/>
      <c r="H1619" s="522"/>
    </row>
    <row r="1620" spans="3:8" x14ac:dyDescent="0.2">
      <c r="C1620" s="522"/>
      <c r="D1620" s="522"/>
      <c r="E1620" s="522"/>
      <c r="F1620" s="522"/>
      <c r="G1620" s="522"/>
      <c r="H1620" s="522"/>
    </row>
    <row r="1621" spans="3:8" x14ac:dyDescent="0.2">
      <c r="C1621" s="522"/>
      <c r="D1621" s="522"/>
      <c r="E1621" s="522"/>
      <c r="F1621" s="522"/>
      <c r="G1621" s="522"/>
      <c r="H1621" s="522"/>
    </row>
    <row r="1622" spans="3:8" x14ac:dyDescent="0.2">
      <c r="C1622" s="522"/>
      <c r="D1622" s="522"/>
      <c r="E1622" s="522"/>
      <c r="F1622" s="522"/>
      <c r="G1622" s="522"/>
      <c r="H1622" s="522"/>
    </row>
    <row r="1623" spans="3:8" x14ac:dyDescent="0.2">
      <c r="C1623" s="522"/>
      <c r="D1623" s="522"/>
      <c r="E1623" s="522"/>
      <c r="F1623" s="522"/>
      <c r="G1623" s="522"/>
      <c r="H1623" s="522"/>
    </row>
    <row r="1624" spans="3:8" x14ac:dyDescent="0.2">
      <c r="C1624" s="522"/>
      <c r="D1624" s="522"/>
      <c r="E1624" s="522"/>
      <c r="F1624" s="522"/>
      <c r="G1624" s="522"/>
      <c r="H1624" s="522"/>
    </row>
    <row r="1625" spans="3:8" x14ac:dyDescent="0.2">
      <c r="C1625" s="522"/>
      <c r="D1625" s="522"/>
      <c r="E1625" s="522"/>
      <c r="F1625" s="522"/>
      <c r="G1625" s="522"/>
      <c r="H1625" s="522"/>
    </row>
    <row r="1626" spans="3:8" x14ac:dyDescent="0.2">
      <c r="C1626" s="522"/>
      <c r="D1626" s="522"/>
      <c r="E1626" s="522"/>
      <c r="F1626" s="522"/>
      <c r="G1626" s="522"/>
      <c r="H1626" s="522"/>
    </row>
    <row r="1627" spans="3:8" x14ac:dyDescent="0.2">
      <c r="C1627" s="522"/>
      <c r="D1627" s="522"/>
      <c r="E1627" s="522"/>
      <c r="F1627" s="522"/>
      <c r="G1627" s="522"/>
      <c r="H1627" s="522"/>
    </row>
    <row r="1628" spans="3:8" x14ac:dyDescent="0.2">
      <c r="C1628" s="522"/>
      <c r="D1628" s="522"/>
      <c r="E1628" s="522"/>
      <c r="F1628" s="522"/>
      <c r="G1628" s="522"/>
      <c r="H1628" s="522"/>
    </row>
    <row r="1629" spans="3:8" x14ac:dyDescent="0.2">
      <c r="C1629" s="522"/>
      <c r="D1629" s="522"/>
      <c r="E1629" s="522"/>
      <c r="F1629" s="522"/>
      <c r="G1629" s="522"/>
      <c r="H1629" s="522"/>
    </row>
    <row r="1630" spans="3:8" x14ac:dyDescent="0.2">
      <c r="C1630" s="522"/>
      <c r="D1630" s="522"/>
      <c r="E1630" s="522"/>
      <c r="F1630" s="522"/>
      <c r="G1630" s="522"/>
      <c r="H1630" s="522"/>
    </row>
    <row r="1631" spans="3:8" x14ac:dyDescent="0.2">
      <c r="C1631" s="522"/>
      <c r="D1631" s="522"/>
      <c r="E1631" s="522"/>
      <c r="F1631" s="522"/>
      <c r="G1631" s="522"/>
      <c r="H1631" s="522"/>
    </row>
    <row r="1632" spans="3:8" x14ac:dyDescent="0.2">
      <c r="C1632" s="522"/>
      <c r="D1632" s="522"/>
      <c r="E1632" s="522"/>
      <c r="F1632" s="522"/>
      <c r="G1632" s="522"/>
      <c r="H1632" s="522"/>
    </row>
    <row r="1633" spans="3:8" x14ac:dyDescent="0.2">
      <c r="C1633" s="522"/>
      <c r="D1633" s="522"/>
      <c r="E1633" s="522"/>
      <c r="F1633" s="522"/>
      <c r="G1633" s="522"/>
      <c r="H1633" s="522"/>
    </row>
    <row r="1634" spans="3:8" x14ac:dyDescent="0.2">
      <c r="C1634" s="522"/>
      <c r="D1634" s="522"/>
      <c r="E1634" s="522"/>
      <c r="F1634" s="522"/>
      <c r="G1634" s="522"/>
      <c r="H1634" s="522"/>
    </row>
    <row r="1635" spans="3:8" x14ac:dyDescent="0.2">
      <c r="C1635" s="522"/>
      <c r="D1635" s="522"/>
      <c r="E1635" s="522"/>
      <c r="F1635" s="522"/>
      <c r="G1635" s="522"/>
      <c r="H1635" s="522"/>
    </row>
    <row r="1636" spans="3:8" x14ac:dyDescent="0.2">
      <c r="C1636" s="522"/>
      <c r="D1636" s="522"/>
      <c r="E1636" s="522"/>
      <c r="F1636" s="522"/>
      <c r="G1636" s="522"/>
      <c r="H1636" s="522"/>
    </row>
    <row r="1637" spans="3:8" x14ac:dyDescent="0.2">
      <c r="C1637" s="522"/>
      <c r="D1637" s="522"/>
      <c r="E1637" s="522"/>
      <c r="F1637" s="522"/>
      <c r="G1637" s="522"/>
      <c r="H1637" s="522"/>
    </row>
    <row r="1638" spans="3:8" x14ac:dyDescent="0.2">
      <c r="C1638" s="522"/>
      <c r="D1638" s="522"/>
      <c r="E1638" s="522"/>
      <c r="F1638" s="522"/>
      <c r="G1638" s="522"/>
      <c r="H1638" s="522"/>
    </row>
    <row r="1639" spans="3:8" x14ac:dyDescent="0.2">
      <c r="C1639" s="522"/>
      <c r="D1639" s="522"/>
      <c r="E1639" s="522"/>
      <c r="F1639" s="522"/>
      <c r="G1639" s="522"/>
      <c r="H1639" s="522"/>
    </row>
    <row r="1640" spans="3:8" x14ac:dyDescent="0.2">
      <c r="C1640" s="522"/>
      <c r="D1640" s="522"/>
      <c r="E1640" s="522"/>
      <c r="F1640" s="522"/>
      <c r="G1640" s="522"/>
      <c r="H1640" s="522"/>
    </row>
    <row r="1641" spans="3:8" x14ac:dyDescent="0.2">
      <c r="C1641" s="522"/>
      <c r="D1641" s="522"/>
      <c r="E1641" s="522"/>
      <c r="F1641" s="522"/>
      <c r="G1641" s="522"/>
      <c r="H1641" s="522"/>
    </row>
    <row r="1642" spans="3:8" x14ac:dyDescent="0.2">
      <c r="C1642" s="522"/>
      <c r="D1642" s="522"/>
      <c r="E1642" s="522"/>
      <c r="F1642" s="522"/>
      <c r="G1642" s="522"/>
      <c r="H1642" s="522"/>
    </row>
    <row r="1643" spans="3:8" x14ac:dyDescent="0.2">
      <c r="C1643" s="522"/>
      <c r="D1643" s="522"/>
      <c r="E1643" s="522"/>
      <c r="F1643" s="522"/>
      <c r="G1643" s="522"/>
      <c r="H1643" s="522"/>
    </row>
    <row r="1644" spans="3:8" x14ac:dyDescent="0.2">
      <c r="C1644" s="522"/>
      <c r="D1644" s="522"/>
      <c r="E1644" s="522"/>
      <c r="F1644" s="522"/>
      <c r="G1644" s="522"/>
      <c r="H1644" s="522"/>
    </row>
    <row r="1645" spans="3:8" x14ac:dyDescent="0.2">
      <c r="C1645" s="522"/>
      <c r="D1645" s="522"/>
      <c r="E1645" s="522"/>
      <c r="F1645" s="522"/>
      <c r="G1645" s="522"/>
      <c r="H1645" s="522"/>
    </row>
    <row r="1646" spans="3:8" x14ac:dyDescent="0.2">
      <c r="C1646" s="522"/>
      <c r="D1646" s="522"/>
      <c r="E1646" s="522"/>
      <c r="F1646" s="522"/>
      <c r="G1646" s="522"/>
      <c r="H1646" s="522"/>
    </row>
    <row r="1647" spans="3:8" x14ac:dyDescent="0.2">
      <c r="C1647" s="522"/>
      <c r="D1647" s="522"/>
      <c r="E1647" s="522"/>
      <c r="F1647" s="522"/>
      <c r="G1647" s="522"/>
      <c r="H1647" s="522"/>
    </row>
    <row r="1648" spans="3:8" x14ac:dyDescent="0.2">
      <c r="C1648" s="522"/>
      <c r="D1648" s="522"/>
      <c r="E1648" s="522"/>
      <c r="F1648" s="522"/>
      <c r="G1648" s="522"/>
      <c r="H1648" s="522"/>
    </row>
    <row r="1649" spans="3:8" x14ac:dyDescent="0.2">
      <c r="C1649" s="522"/>
      <c r="D1649" s="522"/>
      <c r="E1649" s="522"/>
      <c r="F1649" s="522"/>
      <c r="G1649" s="522"/>
      <c r="H1649" s="522"/>
    </row>
    <row r="1650" spans="3:8" x14ac:dyDescent="0.2">
      <c r="C1650" s="522"/>
      <c r="D1650" s="522"/>
      <c r="E1650" s="522"/>
      <c r="F1650" s="522"/>
      <c r="G1650" s="522"/>
      <c r="H1650" s="522"/>
    </row>
    <row r="1651" spans="3:8" x14ac:dyDescent="0.2">
      <c r="C1651" s="522"/>
      <c r="D1651" s="522"/>
      <c r="E1651" s="522"/>
      <c r="F1651" s="522"/>
      <c r="G1651" s="522"/>
      <c r="H1651" s="522"/>
    </row>
    <row r="1652" spans="3:8" x14ac:dyDescent="0.2">
      <c r="C1652" s="522"/>
      <c r="D1652" s="522"/>
      <c r="E1652" s="522"/>
      <c r="F1652" s="522"/>
      <c r="G1652" s="522"/>
      <c r="H1652" s="522"/>
    </row>
    <row r="1653" spans="3:8" x14ac:dyDescent="0.2">
      <c r="C1653" s="522"/>
      <c r="D1653" s="522"/>
      <c r="E1653" s="522"/>
      <c r="F1653" s="522"/>
      <c r="G1653" s="522"/>
      <c r="H1653" s="522"/>
    </row>
    <row r="1654" spans="3:8" x14ac:dyDescent="0.2">
      <c r="C1654" s="522"/>
      <c r="D1654" s="522"/>
      <c r="E1654" s="522"/>
      <c r="F1654" s="522"/>
      <c r="G1654" s="522"/>
      <c r="H1654" s="522"/>
    </row>
    <row r="1655" spans="3:8" x14ac:dyDescent="0.2">
      <c r="C1655" s="522"/>
      <c r="D1655" s="522"/>
      <c r="E1655" s="522"/>
      <c r="F1655" s="522"/>
      <c r="G1655" s="522"/>
      <c r="H1655" s="522"/>
    </row>
    <row r="1656" spans="3:8" x14ac:dyDescent="0.2">
      <c r="C1656" s="522"/>
      <c r="D1656" s="522"/>
      <c r="E1656" s="522"/>
      <c r="F1656" s="522"/>
      <c r="G1656" s="522"/>
      <c r="H1656" s="522"/>
    </row>
    <row r="1657" spans="3:8" x14ac:dyDescent="0.2">
      <c r="C1657" s="522"/>
      <c r="D1657" s="522"/>
      <c r="E1657" s="522"/>
      <c r="F1657" s="522"/>
      <c r="G1657" s="522"/>
      <c r="H1657" s="522"/>
    </row>
    <row r="1658" spans="3:8" x14ac:dyDescent="0.2">
      <c r="C1658" s="522"/>
      <c r="D1658" s="522"/>
      <c r="E1658" s="522"/>
      <c r="F1658" s="522"/>
      <c r="G1658" s="522"/>
      <c r="H1658" s="522"/>
    </row>
    <row r="1659" spans="3:8" x14ac:dyDescent="0.2">
      <c r="C1659" s="522"/>
      <c r="D1659" s="522"/>
      <c r="E1659" s="522"/>
      <c r="F1659" s="522"/>
      <c r="G1659" s="522"/>
      <c r="H1659" s="522"/>
    </row>
    <row r="1660" spans="3:8" x14ac:dyDescent="0.2">
      <c r="C1660" s="522"/>
      <c r="D1660" s="522"/>
      <c r="E1660" s="522"/>
      <c r="F1660" s="522"/>
      <c r="G1660" s="522"/>
      <c r="H1660" s="522"/>
    </row>
    <row r="1661" spans="3:8" x14ac:dyDescent="0.2">
      <c r="C1661" s="522"/>
      <c r="D1661" s="522"/>
      <c r="E1661" s="522"/>
      <c r="F1661" s="522"/>
      <c r="G1661" s="522"/>
      <c r="H1661" s="522"/>
    </row>
    <row r="1662" spans="3:8" x14ac:dyDescent="0.2">
      <c r="C1662" s="522"/>
      <c r="D1662" s="522"/>
      <c r="E1662" s="522"/>
      <c r="F1662" s="522"/>
      <c r="G1662" s="522"/>
      <c r="H1662" s="522"/>
    </row>
    <row r="1663" spans="3:8" x14ac:dyDescent="0.2">
      <c r="C1663" s="522"/>
      <c r="D1663" s="522"/>
      <c r="E1663" s="522"/>
      <c r="F1663" s="522"/>
      <c r="G1663" s="522"/>
      <c r="H1663" s="522"/>
    </row>
    <row r="1664" spans="3:8" x14ac:dyDescent="0.2">
      <c r="C1664" s="522"/>
      <c r="D1664" s="522"/>
      <c r="E1664" s="522"/>
      <c r="F1664" s="522"/>
      <c r="G1664" s="522"/>
      <c r="H1664" s="522"/>
    </row>
    <row r="1665" spans="3:8" x14ac:dyDescent="0.2">
      <c r="C1665" s="522"/>
      <c r="D1665" s="522"/>
      <c r="E1665" s="522"/>
      <c r="F1665" s="522"/>
      <c r="G1665" s="522"/>
      <c r="H1665" s="522"/>
    </row>
    <row r="1666" spans="3:8" x14ac:dyDescent="0.2">
      <c r="C1666" s="522"/>
      <c r="D1666" s="522"/>
      <c r="E1666" s="522"/>
      <c r="F1666" s="522"/>
      <c r="G1666" s="522"/>
      <c r="H1666" s="522"/>
    </row>
    <row r="1667" spans="3:8" x14ac:dyDescent="0.2">
      <c r="C1667" s="522"/>
      <c r="D1667" s="522"/>
      <c r="E1667" s="522"/>
      <c r="F1667" s="522"/>
      <c r="G1667" s="522"/>
      <c r="H1667" s="522"/>
    </row>
    <row r="1668" spans="3:8" x14ac:dyDescent="0.2">
      <c r="C1668" s="522"/>
      <c r="D1668" s="522"/>
      <c r="E1668" s="522"/>
      <c r="F1668" s="522"/>
      <c r="G1668" s="522"/>
      <c r="H1668" s="522"/>
    </row>
    <row r="1669" spans="3:8" x14ac:dyDescent="0.2">
      <c r="C1669" s="522"/>
      <c r="D1669" s="522"/>
      <c r="E1669" s="522"/>
      <c r="F1669" s="522"/>
      <c r="G1669" s="522"/>
      <c r="H1669" s="522"/>
    </row>
    <row r="1670" spans="3:8" x14ac:dyDescent="0.2">
      <c r="C1670" s="522"/>
      <c r="D1670" s="522"/>
      <c r="E1670" s="522"/>
      <c r="F1670" s="522"/>
      <c r="G1670" s="522"/>
      <c r="H1670" s="522"/>
    </row>
    <row r="1671" spans="3:8" x14ac:dyDescent="0.2">
      <c r="C1671" s="522"/>
      <c r="D1671" s="522"/>
      <c r="E1671" s="522"/>
      <c r="F1671" s="522"/>
      <c r="G1671" s="522"/>
      <c r="H1671" s="522"/>
    </row>
    <row r="1672" spans="3:8" x14ac:dyDescent="0.2">
      <c r="C1672" s="522"/>
      <c r="D1672" s="522"/>
      <c r="E1672" s="522"/>
      <c r="F1672" s="522"/>
      <c r="G1672" s="522"/>
      <c r="H1672" s="522"/>
    </row>
    <row r="1673" spans="3:8" x14ac:dyDescent="0.2">
      <c r="C1673" s="522"/>
      <c r="D1673" s="522"/>
      <c r="E1673" s="522"/>
      <c r="F1673" s="522"/>
      <c r="G1673" s="522"/>
      <c r="H1673" s="522"/>
    </row>
    <row r="1674" spans="3:8" x14ac:dyDescent="0.2">
      <c r="C1674" s="522"/>
      <c r="D1674" s="522"/>
      <c r="E1674" s="522"/>
      <c r="F1674" s="522"/>
      <c r="G1674" s="522"/>
      <c r="H1674" s="522"/>
    </row>
    <row r="1675" spans="3:8" x14ac:dyDescent="0.2">
      <c r="C1675" s="522"/>
      <c r="D1675" s="522"/>
      <c r="E1675" s="522"/>
      <c r="F1675" s="522"/>
      <c r="G1675" s="522"/>
      <c r="H1675" s="522"/>
    </row>
    <row r="1676" spans="3:8" x14ac:dyDescent="0.2">
      <c r="C1676" s="522"/>
      <c r="D1676" s="522"/>
      <c r="E1676" s="522"/>
      <c r="F1676" s="522"/>
      <c r="G1676" s="522"/>
      <c r="H1676" s="522"/>
    </row>
    <row r="1677" spans="3:8" x14ac:dyDescent="0.2">
      <c r="C1677" s="522"/>
      <c r="D1677" s="522"/>
      <c r="E1677" s="522"/>
      <c r="F1677" s="522"/>
      <c r="G1677" s="522"/>
      <c r="H1677" s="522"/>
    </row>
    <row r="1678" spans="3:8" x14ac:dyDescent="0.2">
      <c r="C1678" s="522"/>
      <c r="D1678" s="522"/>
      <c r="E1678" s="522"/>
      <c r="F1678" s="522"/>
      <c r="G1678" s="522"/>
      <c r="H1678" s="522"/>
    </row>
    <row r="1679" spans="3:8" x14ac:dyDescent="0.2">
      <c r="C1679" s="522"/>
      <c r="D1679" s="522"/>
      <c r="E1679" s="522"/>
      <c r="F1679" s="522"/>
      <c r="G1679" s="522"/>
      <c r="H1679" s="522"/>
    </row>
    <row r="1680" spans="3:8" x14ac:dyDescent="0.2">
      <c r="C1680" s="522"/>
      <c r="D1680" s="522"/>
      <c r="E1680" s="522"/>
      <c r="F1680" s="522"/>
      <c r="G1680" s="522"/>
      <c r="H1680" s="522"/>
    </row>
    <row r="1681" spans="3:8" x14ac:dyDescent="0.2">
      <c r="C1681" s="522"/>
      <c r="D1681" s="522"/>
      <c r="E1681" s="522"/>
      <c r="F1681" s="522"/>
      <c r="G1681" s="522"/>
      <c r="H1681" s="522"/>
    </row>
    <row r="1682" spans="3:8" x14ac:dyDescent="0.2">
      <c r="C1682" s="522"/>
      <c r="D1682" s="522"/>
      <c r="E1682" s="522"/>
      <c r="F1682" s="522"/>
      <c r="G1682" s="522"/>
      <c r="H1682" s="522"/>
    </row>
    <row r="1683" spans="3:8" x14ac:dyDescent="0.2">
      <c r="C1683" s="522"/>
      <c r="D1683" s="522"/>
      <c r="E1683" s="522"/>
      <c r="F1683" s="522"/>
      <c r="G1683" s="522"/>
      <c r="H1683" s="522"/>
    </row>
    <row r="1684" spans="3:8" x14ac:dyDescent="0.2">
      <c r="C1684" s="522"/>
      <c r="D1684" s="522"/>
      <c r="E1684" s="522"/>
      <c r="F1684" s="522"/>
      <c r="G1684" s="522"/>
      <c r="H1684" s="522"/>
    </row>
    <row r="1685" spans="3:8" x14ac:dyDescent="0.2">
      <c r="C1685" s="522"/>
      <c r="D1685" s="522"/>
      <c r="E1685" s="522"/>
      <c r="F1685" s="522"/>
      <c r="G1685" s="522"/>
      <c r="H1685" s="522"/>
    </row>
    <row r="1686" spans="3:8" x14ac:dyDescent="0.2">
      <c r="C1686" s="522"/>
      <c r="D1686" s="522"/>
      <c r="E1686" s="522"/>
      <c r="F1686" s="522"/>
      <c r="G1686" s="522"/>
      <c r="H1686" s="522"/>
    </row>
    <row r="1687" spans="3:8" x14ac:dyDescent="0.2">
      <c r="C1687" s="522"/>
      <c r="D1687" s="522"/>
      <c r="E1687" s="522"/>
      <c r="F1687" s="522"/>
      <c r="G1687" s="522"/>
      <c r="H1687" s="522"/>
    </row>
    <row r="1688" spans="3:8" x14ac:dyDescent="0.2">
      <c r="C1688" s="522"/>
      <c r="D1688" s="522"/>
      <c r="E1688" s="522"/>
      <c r="F1688" s="522"/>
      <c r="G1688" s="522"/>
      <c r="H1688" s="522"/>
    </row>
    <row r="1689" spans="3:8" x14ac:dyDescent="0.2">
      <c r="C1689" s="522"/>
      <c r="D1689" s="522"/>
      <c r="E1689" s="522"/>
      <c r="F1689" s="522"/>
      <c r="G1689" s="522"/>
      <c r="H1689" s="522"/>
    </row>
    <row r="1690" spans="3:8" x14ac:dyDescent="0.2">
      <c r="C1690" s="522"/>
      <c r="D1690" s="522"/>
      <c r="E1690" s="522"/>
      <c r="F1690" s="522"/>
      <c r="G1690" s="522"/>
      <c r="H1690" s="522"/>
    </row>
    <row r="1691" spans="3:8" x14ac:dyDescent="0.2">
      <c r="C1691" s="522"/>
      <c r="D1691" s="522"/>
      <c r="E1691" s="522"/>
      <c r="F1691" s="522"/>
      <c r="G1691" s="522"/>
      <c r="H1691" s="522"/>
    </row>
    <row r="1692" spans="3:8" x14ac:dyDescent="0.2">
      <c r="C1692" s="522"/>
      <c r="D1692" s="522"/>
      <c r="E1692" s="522"/>
      <c r="F1692" s="522"/>
      <c r="G1692" s="522"/>
      <c r="H1692" s="522"/>
    </row>
    <row r="1693" spans="3:8" x14ac:dyDescent="0.2">
      <c r="C1693" s="522"/>
      <c r="D1693" s="522"/>
      <c r="E1693" s="522"/>
      <c r="F1693" s="522"/>
      <c r="G1693" s="522"/>
      <c r="H1693" s="522"/>
    </row>
    <row r="1694" spans="3:8" x14ac:dyDescent="0.2">
      <c r="C1694" s="522"/>
      <c r="D1694" s="522"/>
      <c r="E1694" s="522"/>
      <c r="F1694" s="522"/>
      <c r="G1694" s="522"/>
      <c r="H1694" s="522"/>
    </row>
    <row r="1695" spans="3:8" x14ac:dyDescent="0.2">
      <c r="C1695" s="522"/>
      <c r="D1695" s="522"/>
      <c r="E1695" s="522"/>
      <c r="F1695" s="522"/>
      <c r="G1695" s="522"/>
      <c r="H1695" s="522"/>
    </row>
    <row r="1696" spans="3:8" x14ac:dyDescent="0.2">
      <c r="C1696" s="522"/>
      <c r="D1696" s="522"/>
      <c r="E1696" s="522"/>
      <c r="F1696" s="522"/>
      <c r="G1696" s="522"/>
      <c r="H1696" s="522"/>
    </row>
    <row r="1697" spans="3:8" x14ac:dyDescent="0.2">
      <c r="C1697" s="522"/>
      <c r="D1697" s="522"/>
      <c r="E1697" s="522"/>
      <c r="F1697" s="522"/>
      <c r="G1697" s="522"/>
      <c r="H1697" s="522"/>
    </row>
    <row r="1698" spans="3:8" x14ac:dyDescent="0.2">
      <c r="C1698" s="522"/>
      <c r="D1698" s="522"/>
      <c r="E1698" s="522"/>
      <c r="F1698" s="522"/>
      <c r="G1698" s="522"/>
      <c r="H1698" s="522"/>
    </row>
    <row r="1699" spans="3:8" x14ac:dyDescent="0.2">
      <c r="C1699" s="522"/>
      <c r="D1699" s="522"/>
      <c r="E1699" s="522"/>
      <c r="F1699" s="522"/>
      <c r="G1699" s="522"/>
      <c r="H1699" s="522"/>
    </row>
    <row r="1700" spans="3:8" x14ac:dyDescent="0.2">
      <c r="C1700" s="522"/>
      <c r="D1700" s="522"/>
      <c r="E1700" s="522"/>
      <c r="F1700" s="522"/>
      <c r="G1700" s="522"/>
      <c r="H1700" s="522"/>
    </row>
    <row r="1701" spans="3:8" x14ac:dyDescent="0.2">
      <c r="C1701" s="522"/>
      <c r="D1701" s="522"/>
      <c r="E1701" s="522"/>
      <c r="F1701" s="522"/>
      <c r="G1701" s="522"/>
      <c r="H1701" s="522"/>
    </row>
    <row r="1702" spans="3:8" x14ac:dyDescent="0.2">
      <c r="C1702" s="522"/>
      <c r="D1702" s="522"/>
      <c r="E1702" s="522"/>
      <c r="F1702" s="522"/>
      <c r="G1702" s="522"/>
      <c r="H1702" s="522"/>
    </row>
    <row r="1703" spans="3:8" x14ac:dyDescent="0.2">
      <c r="C1703" s="522"/>
      <c r="D1703" s="522"/>
      <c r="E1703" s="522"/>
      <c r="F1703" s="522"/>
      <c r="G1703" s="522"/>
      <c r="H1703" s="522"/>
    </row>
    <row r="1704" spans="3:8" x14ac:dyDescent="0.2">
      <c r="C1704" s="522"/>
      <c r="D1704" s="522"/>
      <c r="E1704" s="522"/>
      <c r="F1704" s="522"/>
      <c r="G1704" s="522"/>
      <c r="H1704" s="522"/>
    </row>
    <row r="1705" spans="3:8" x14ac:dyDescent="0.2">
      <c r="C1705" s="522"/>
      <c r="D1705" s="522"/>
      <c r="E1705" s="522"/>
      <c r="F1705" s="522"/>
      <c r="G1705" s="522"/>
      <c r="H1705" s="522"/>
    </row>
    <row r="1706" spans="3:8" x14ac:dyDescent="0.2">
      <c r="C1706" s="522"/>
      <c r="D1706" s="522"/>
      <c r="E1706" s="522"/>
      <c r="F1706" s="522"/>
      <c r="G1706" s="522"/>
      <c r="H1706" s="522"/>
    </row>
    <row r="1707" spans="3:8" x14ac:dyDescent="0.2">
      <c r="C1707" s="522"/>
      <c r="D1707" s="522"/>
      <c r="E1707" s="522"/>
      <c r="F1707" s="522"/>
      <c r="G1707" s="522"/>
      <c r="H1707" s="522"/>
    </row>
    <row r="1708" spans="3:8" x14ac:dyDescent="0.2">
      <c r="C1708" s="522"/>
      <c r="D1708" s="522"/>
      <c r="E1708" s="522"/>
      <c r="F1708" s="522"/>
      <c r="G1708" s="522"/>
      <c r="H1708" s="522"/>
    </row>
    <row r="1709" spans="3:8" x14ac:dyDescent="0.2">
      <c r="C1709" s="522"/>
      <c r="D1709" s="522"/>
      <c r="E1709" s="522"/>
      <c r="F1709" s="522"/>
      <c r="G1709" s="522"/>
      <c r="H1709" s="522"/>
    </row>
    <row r="1710" spans="3:8" x14ac:dyDescent="0.2">
      <c r="C1710" s="522"/>
      <c r="D1710" s="522"/>
      <c r="E1710" s="522"/>
      <c r="F1710" s="522"/>
      <c r="G1710" s="522"/>
      <c r="H1710" s="522"/>
    </row>
    <row r="1711" spans="3:8" x14ac:dyDescent="0.2">
      <c r="C1711" s="522"/>
      <c r="D1711" s="522"/>
      <c r="E1711" s="522"/>
      <c r="F1711" s="522"/>
      <c r="G1711" s="522"/>
      <c r="H1711" s="522"/>
    </row>
    <row r="1712" spans="3:8" x14ac:dyDescent="0.2">
      <c r="C1712" s="522"/>
      <c r="D1712" s="522"/>
      <c r="E1712" s="522"/>
      <c r="F1712" s="522"/>
      <c r="G1712" s="522"/>
      <c r="H1712" s="522"/>
    </row>
    <row r="1713" spans="3:8" x14ac:dyDescent="0.2">
      <c r="C1713" s="522"/>
      <c r="D1713" s="522"/>
      <c r="E1713" s="522"/>
      <c r="F1713" s="522"/>
      <c r="G1713" s="522"/>
      <c r="H1713" s="522"/>
    </row>
    <row r="1714" spans="3:8" x14ac:dyDescent="0.2">
      <c r="C1714" s="522"/>
      <c r="D1714" s="522"/>
      <c r="E1714" s="522"/>
      <c r="F1714" s="522"/>
      <c r="G1714" s="522"/>
      <c r="H1714" s="522"/>
    </row>
    <row r="1715" spans="3:8" x14ac:dyDescent="0.2">
      <c r="C1715" s="522"/>
      <c r="D1715" s="522"/>
      <c r="E1715" s="522"/>
      <c r="F1715" s="522"/>
      <c r="G1715" s="522"/>
      <c r="H1715" s="522"/>
    </row>
    <row r="1716" spans="3:8" x14ac:dyDescent="0.2">
      <c r="C1716" s="522"/>
      <c r="D1716" s="522"/>
      <c r="E1716" s="522"/>
      <c r="F1716" s="522"/>
      <c r="G1716" s="522"/>
      <c r="H1716" s="522"/>
    </row>
    <row r="1717" spans="3:8" x14ac:dyDescent="0.2">
      <c r="C1717" s="522"/>
      <c r="D1717" s="522"/>
      <c r="E1717" s="522"/>
      <c r="F1717" s="522"/>
      <c r="G1717" s="522"/>
      <c r="H1717" s="522"/>
    </row>
    <row r="1718" spans="3:8" x14ac:dyDescent="0.2">
      <c r="C1718" s="522"/>
      <c r="D1718" s="522"/>
      <c r="E1718" s="522"/>
      <c r="F1718" s="522"/>
      <c r="G1718" s="522"/>
      <c r="H1718" s="522"/>
    </row>
    <row r="1719" spans="3:8" x14ac:dyDescent="0.2">
      <c r="C1719" s="522"/>
      <c r="D1719" s="522"/>
      <c r="E1719" s="522"/>
      <c r="F1719" s="522"/>
      <c r="G1719" s="522"/>
      <c r="H1719" s="522"/>
    </row>
    <row r="1720" spans="3:8" x14ac:dyDescent="0.2">
      <c r="C1720" s="522"/>
      <c r="D1720" s="522"/>
      <c r="E1720" s="522"/>
      <c r="F1720" s="522"/>
      <c r="G1720" s="522"/>
      <c r="H1720" s="522"/>
    </row>
    <row r="1721" spans="3:8" x14ac:dyDescent="0.2">
      <c r="C1721" s="522"/>
      <c r="D1721" s="522"/>
      <c r="E1721" s="522"/>
      <c r="F1721" s="522"/>
      <c r="G1721" s="522"/>
      <c r="H1721" s="522"/>
    </row>
    <row r="1722" spans="3:8" x14ac:dyDescent="0.2">
      <c r="C1722" s="522"/>
      <c r="D1722" s="522"/>
      <c r="E1722" s="522"/>
      <c r="F1722" s="522"/>
      <c r="G1722" s="522"/>
      <c r="H1722" s="522"/>
    </row>
    <row r="1723" spans="3:8" x14ac:dyDescent="0.2">
      <c r="C1723" s="522"/>
      <c r="D1723" s="522"/>
      <c r="E1723" s="522"/>
      <c r="F1723" s="522"/>
      <c r="G1723" s="522"/>
      <c r="H1723" s="522"/>
    </row>
    <row r="1724" spans="3:8" x14ac:dyDescent="0.2">
      <c r="C1724" s="522"/>
      <c r="D1724" s="522"/>
      <c r="E1724" s="522"/>
      <c r="F1724" s="522"/>
      <c r="G1724" s="522"/>
      <c r="H1724" s="522"/>
    </row>
    <row r="1725" spans="3:8" x14ac:dyDescent="0.2">
      <c r="C1725" s="522"/>
      <c r="D1725" s="522"/>
      <c r="E1725" s="522"/>
      <c r="F1725" s="522"/>
      <c r="G1725" s="522"/>
      <c r="H1725" s="522"/>
    </row>
    <row r="1726" spans="3:8" x14ac:dyDescent="0.2">
      <c r="C1726" s="522"/>
      <c r="D1726" s="522"/>
      <c r="E1726" s="522"/>
      <c r="F1726" s="522"/>
      <c r="G1726" s="522"/>
      <c r="H1726" s="522"/>
    </row>
    <row r="1727" spans="3:8" x14ac:dyDescent="0.2">
      <c r="C1727" s="522"/>
      <c r="D1727" s="522"/>
      <c r="E1727" s="522"/>
      <c r="F1727" s="522"/>
      <c r="G1727" s="522"/>
      <c r="H1727" s="522"/>
    </row>
    <row r="1728" spans="3:8" x14ac:dyDescent="0.2">
      <c r="C1728" s="522"/>
      <c r="D1728" s="522"/>
      <c r="E1728" s="522"/>
      <c r="F1728" s="522"/>
      <c r="G1728" s="522"/>
      <c r="H1728" s="522"/>
    </row>
    <row r="1729" spans="3:8" x14ac:dyDescent="0.2">
      <c r="C1729" s="522"/>
      <c r="D1729" s="522"/>
      <c r="E1729" s="522"/>
      <c r="F1729" s="522"/>
      <c r="G1729" s="522"/>
      <c r="H1729" s="522"/>
    </row>
    <row r="1730" spans="3:8" x14ac:dyDescent="0.2">
      <c r="C1730" s="522"/>
      <c r="D1730" s="522"/>
      <c r="E1730" s="522"/>
      <c r="F1730" s="522"/>
      <c r="G1730" s="522"/>
      <c r="H1730" s="522"/>
    </row>
    <row r="1731" spans="3:8" x14ac:dyDescent="0.2">
      <c r="C1731" s="522"/>
      <c r="D1731" s="522"/>
      <c r="E1731" s="522"/>
      <c r="F1731" s="522"/>
      <c r="G1731" s="522"/>
      <c r="H1731" s="522"/>
    </row>
    <row r="1732" spans="3:8" x14ac:dyDescent="0.2">
      <c r="C1732" s="522"/>
      <c r="D1732" s="522"/>
      <c r="E1732" s="522"/>
      <c r="F1732" s="522"/>
      <c r="G1732" s="522"/>
      <c r="H1732" s="522"/>
    </row>
    <row r="1733" spans="3:8" x14ac:dyDescent="0.2">
      <c r="C1733" s="522"/>
      <c r="D1733" s="522"/>
      <c r="E1733" s="522"/>
      <c r="F1733" s="522"/>
      <c r="G1733" s="522"/>
      <c r="H1733" s="522"/>
    </row>
    <row r="1734" spans="3:8" x14ac:dyDescent="0.2">
      <c r="C1734" s="522"/>
      <c r="D1734" s="522"/>
      <c r="E1734" s="522"/>
      <c r="F1734" s="522"/>
      <c r="G1734" s="522"/>
      <c r="H1734" s="522"/>
    </row>
    <row r="1735" spans="3:8" x14ac:dyDescent="0.2">
      <c r="C1735" s="522"/>
      <c r="D1735" s="522"/>
      <c r="E1735" s="522"/>
      <c r="F1735" s="522"/>
      <c r="G1735" s="522"/>
      <c r="H1735" s="522"/>
    </row>
    <row r="1736" spans="3:8" x14ac:dyDescent="0.2">
      <c r="C1736" s="522"/>
      <c r="D1736" s="522"/>
      <c r="E1736" s="522"/>
      <c r="F1736" s="522"/>
      <c r="G1736" s="522"/>
      <c r="H1736" s="522"/>
    </row>
    <row r="1737" spans="3:8" x14ac:dyDescent="0.2">
      <c r="C1737" s="522"/>
      <c r="D1737" s="522"/>
      <c r="E1737" s="522"/>
      <c r="F1737" s="522"/>
      <c r="G1737" s="522"/>
      <c r="H1737" s="522"/>
    </row>
    <row r="1738" spans="3:8" x14ac:dyDescent="0.2">
      <c r="C1738" s="522"/>
      <c r="D1738" s="522"/>
      <c r="E1738" s="522"/>
      <c r="F1738" s="522"/>
      <c r="G1738" s="522"/>
      <c r="H1738" s="522"/>
    </row>
    <row r="1739" spans="3:8" x14ac:dyDescent="0.2">
      <c r="C1739" s="522"/>
      <c r="D1739" s="522"/>
      <c r="E1739" s="522"/>
      <c r="F1739" s="522"/>
      <c r="G1739" s="522"/>
      <c r="H1739" s="522"/>
    </row>
    <row r="1740" spans="3:8" x14ac:dyDescent="0.2">
      <c r="C1740" s="522"/>
      <c r="D1740" s="522"/>
      <c r="E1740" s="522"/>
      <c r="F1740" s="522"/>
      <c r="G1740" s="522"/>
      <c r="H1740" s="522"/>
    </row>
    <row r="1741" spans="3:8" x14ac:dyDescent="0.2">
      <c r="C1741" s="522"/>
      <c r="D1741" s="522"/>
      <c r="E1741" s="522"/>
      <c r="F1741" s="522"/>
      <c r="G1741" s="522"/>
      <c r="H1741" s="522"/>
    </row>
    <row r="1742" spans="3:8" x14ac:dyDescent="0.2">
      <c r="C1742" s="522"/>
      <c r="D1742" s="522"/>
      <c r="E1742" s="522"/>
      <c r="F1742" s="522"/>
      <c r="G1742" s="522"/>
      <c r="H1742" s="522"/>
    </row>
    <row r="1743" spans="3:8" x14ac:dyDescent="0.2">
      <c r="C1743" s="522"/>
      <c r="D1743" s="522"/>
      <c r="E1743" s="522"/>
      <c r="F1743" s="522"/>
      <c r="G1743" s="522"/>
      <c r="H1743" s="522"/>
    </row>
    <row r="1744" spans="3:8" x14ac:dyDescent="0.2">
      <c r="C1744" s="522"/>
      <c r="D1744" s="522"/>
      <c r="E1744" s="522"/>
      <c r="F1744" s="522"/>
      <c r="G1744" s="522"/>
      <c r="H1744" s="522"/>
    </row>
    <row r="1745" spans="3:8" x14ac:dyDescent="0.2">
      <c r="C1745" s="522"/>
      <c r="D1745" s="522"/>
      <c r="E1745" s="522"/>
      <c r="F1745" s="522"/>
      <c r="G1745" s="522"/>
      <c r="H1745" s="522"/>
    </row>
    <row r="1746" spans="3:8" x14ac:dyDescent="0.2">
      <c r="C1746" s="522"/>
      <c r="D1746" s="522"/>
      <c r="E1746" s="522"/>
      <c r="F1746" s="522"/>
      <c r="G1746" s="522"/>
      <c r="H1746" s="522"/>
    </row>
    <row r="1747" spans="3:8" x14ac:dyDescent="0.2">
      <c r="C1747" s="522"/>
      <c r="D1747" s="522"/>
      <c r="E1747" s="522"/>
      <c r="F1747" s="522"/>
      <c r="G1747" s="522"/>
      <c r="H1747" s="522"/>
    </row>
    <row r="1748" spans="3:8" x14ac:dyDescent="0.2">
      <c r="C1748" s="522"/>
      <c r="D1748" s="522"/>
      <c r="E1748" s="522"/>
      <c r="F1748" s="522"/>
      <c r="G1748" s="522"/>
      <c r="H1748" s="522"/>
    </row>
    <row r="1749" spans="3:8" x14ac:dyDescent="0.2">
      <c r="C1749" s="522"/>
      <c r="D1749" s="522"/>
      <c r="E1749" s="522"/>
      <c r="F1749" s="522"/>
      <c r="G1749" s="522"/>
      <c r="H1749" s="522"/>
    </row>
    <row r="1750" spans="3:8" x14ac:dyDescent="0.2">
      <c r="C1750" s="522"/>
      <c r="D1750" s="522"/>
      <c r="E1750" s="522"/>
      <c r="F1750" s="522"/>
      <c r="G1750" s="522"/>
      <c r="H1750" s="522"/>
    </row>
    <row r="1751" spans="3:8" x14ac:dyDescent="0.2">
      <c r="C1751" s="522"/>
      <c r="D1751" s="522"/>
      <c r="E1751" s="522"/>
      <c r="F1751" s="522"/>
      <c r="G1751" s="522"/>
      <c r="H1751" s="522"/>
    </row>
    <row r="1752" spans="3:8" x14ac:dyDescent="0.2">
      <c r="C1752" s="522"/>
      <c r="D1752" s="522"/>
      <c r="E1752" s="522"/>
      <c r="F1752" s="522"/>
      <c r="G1752" s="522"/>
      <c r="H1752" s="522"/>
    </row>
    <row r="1753" spans="3:8" x14ac:dyDescent="0.2">
      <c r="C1753" s="522"/>
      <c r="D1753" s="522"/>
      <c r="E1753" s="522"/>
      <c r="F1753" s="522"/>
      <c r="G1753" s="522"/>
      <c r="H1753" s="522"/>
    </row>
    <row r="1754" spans="3:8" x14ac:dyDescent="0.2">
      <c r="C1754" s="522"/>
      <c r="D1754" s="522"/>
      <c r="E1754" s="522"/>
      <c r="F1754" s="522"/>
      <c r="G1754" s="522"/>
      <c r="H1754" s="522"/>
    </row>
    <row r="1755" spans="3:8" x14ac:dyDescent="0.2">
      <c r="C1755" s="522"/>
      <c r="D1755" s="522"/>
      <c r="E1755" s="522"/>
      <c r="F1755" s="522"/>
      <c r="G1755" s="522"/>
      <c r="H1755" s="522"/>
    </row>
    <row r="1756" spans="3:8" x14ac:dyDescent="0.2">
      <c r="C1756" s="522"/>
      <c r="D1756" s="522"/>
      <c r="E1756" s="522"/>
      <c r="F1756" s="522"/>
      <c r="G1756" s="522"/>
      <c r="H1756" s="522"/>
    </row>
    <row r="1757" spans="3:8" x14ac:dyDescent="0.2">
      <c r="C1757" s="522"/>
      <c r="D1757" s="522"/>
      <c r="E1757" s="522"/>
      <c r="F1757" s="522"/>
      <c r="G1757" s="522"/>
      <c r="H1757" s="522"/>
    </row>
    <row r="1758" spans="3:8" x14ac:dyDescent="0.2">
      <c r="C1758" s="522"/>
      <c r="D1758" s="522"/>
      <c r="E1758" s="522"/>
      <c r="F1758" s="522"/>
      <c r="G1758" s="522"/>
      <c r="H1758" s="522"/>
    </row>
    <row r="1759" spans="3:8" x14ac:dyDescent="0.2">
      <c r="C1759" s="522"/>
      <c r="D1759" s="522"/>
      <c r="E1759" s="522"/>
      <c r="F1759" s="522"/>
      <c r="G1759" s="522"/>
      <c r="H1759" s="522"/>
    </row>
    <row r="1760" spans="3:8" x14ac:dyDescent="0.2">
      <c r="C1760" s="522"/>
      <c r="D1760" s="522"/>
      <c r="E1760" s="522"/>
      <c r="F1760" s="522"/>
      <c r="G1760" s="522"/>
      <c r="H1760" s="522"/>
    </row>
    <row r="1761" spans="3:8" x14ac:dyDescent="0.2">
      <c r="C1761" s="522"/>
      <c r="D1761" s="522"/>
      <c r="E1761" s="522"/>
      <c r="F1761" s="522"/>
      <c r="G1761" s="522"/>
      <c r="H1761" s="522"/>
    </row>
    <row r="1762" spans="3:8" x14ac:dyDescent="0.2">
      <c r="C1762" s="522"/>
      <c r="D1762" s="522"/>
      <c r="E1762" s="522"/>
      <c r="F1762" s="522"/>
      <c r="G1762" s="522"/>
      <c r="H1762" s="522"/>
    </row>
    <row r="1763" spans="3:8" x14ac:dyDescent="0.2">
      <c r="C1763" s="522"/>
      <c r="D1763" s="522"/>
      <c r="E1763" s="522"/>
      <c r="F1763" s="522"/>
      <c r="G1763" s="522"/>
      <c r="H1763" s="522"/>
    </row>
    <row r="1764" spans="3:8" x14ac:dyDescent="0.2">
      <c r="C1764" s="522"/>
      <c r="D1764" s="522"/>
      <c r="E1764" s="522"/>
      <c r="F1764" s="522"/>
      <c r="G1764" s="522"/>
      <c r="H1764" s="522"/>
    </row>
    <row r="1765" spans="3:8" x14ac:dyDescent="0.2">
      <c r="C1765" s="522"/>
      <c r="D1765" s="522"/>
      <c r="E1765" s="522"/>
      <c r="F1765" s="522"/>
      <c r="G1765" s="522"/>
      <c r="H1765" s="522"/>
    </row>
    <row r="1766" spans="3:8" x14ac:dyDescent="0.2">
      <c r="C1766" s="522"/>
      <c r="D1766" s="522"/>
      <c r="E1766" s="522"/>
      <c r="F1766" s="522"/>
      <c r="G1766" s="522"/>
      <c r="H1766" s="522"/>
    </row>
    <row r="1767" spans="3:8" x14ac:dyDescent="0.2">
      <c r="C1767" s="522"/>
      <c r="D1767" s="522"/>
      <c r="E1767" s="522"/>
      <c r="F1767" s="522"/>
      <c r="G1767" s="522"/>
      <c r="H1767" s="522"/>
    </row>
    <row r="1768" spans="3:8" x14ac:dyDescent="0.2">
      <c r="C1768" s="522"/>
      <c r="D1768" s="522"/>
      <c r="E1768" s="522"/>
      <c r="F1768" s="522"/>
      <c r="G1768" s="522"/>
      <c r="H1768" s="522"/>
    </row>
    <row r="1769" spans="3:8" x14ac:dyDescent="0.2">
      <c r="C1769" s="522"/>
      <c r="D1769" s="522"/>
      <c r="E1769" s="522"/>
      <c r="F1769" s="522"/>
      <c r="G1769" s="522"/>
      <c r="H1769" s="522"/>
    </row>
    <row r="1770" spans="3:8" x14ac:dyDescent="0.2">
      <c r="C1770" s="522"/>
      <c r="D1770" s="522"/>
      <c r="E1770" s="522"/>
      <c r="F1770" s="522"/>
      <c r="G1770" s="522"/>
      <c r="H1770" s="522"/>
    </row>
    <row r="1771" spans="3:8" x14ac:dyDescent="0.2">
      <c r="C1771" s="522"/>
      <c r="D1771" s="522"/>
      <c r="E1771" s="522"/>
      <c r="F1771" s="522"/>
      <c r="G1771" s="522"/>
      <c r="H1771" s="522"/>
    </row>
    <row r="1772" spans="3:8" x14ac:dyDescent="0.2">
      <c r="C1772" s="522"/>
      <c r="D1772" s="522"/>
      <c r="E1772" s="522"/>
      <c r="F1772" s="522"/>
      <c r="G1772" s="522"/>
      <c r="H1772" s="522"/>
    </row>
    <row r="1773" spans="3:8" x14ac:dyDescent="0.2">
      <c r="C1773" s="522"/>
      <c r="D1773" s="522"/>
      <c r="E1773" s="522"/>
      <c r="F1773" s="522"/>
      <c r="G1773" s="522"/>
      <c r="H1773" s="522"/>
    </row>
    <row r="1774" spans="3:8" x14ac:dyDescent="0.2">
      <c r="C1774" s="522"/>
      <c r="D1774" s="522"/>
      <c r="E1774" s="522"/>
      <c r="F1774" s="522"/>
      <c r="G1774" s="522"/>
      <c r="H1774" s="522"/>
    </row>
    <row r="1775" spans="3:8" x14ac:dyDescent="0.2">
      <c r="C1775" s="522"/>
      <c r="D1775" s="522"/>
      <c r="E1775" s="522"/>
      <c r="F1775" s="522"/>
      <c r="G1775" s="522"/>
      <c r="H1775" s="522"/>
    </row>
    <row r="1776" spans="3:8" x14ac:dyDescent="0.2">
      <c r="C1776" s="522"/>
      <c r="D1776" s="522"/>
      <c r="E1776" s="522"/>
      <c r="F1776" s="522"/>
      <c r="G1776" s="522"/>
      <c r="H1776" s="522"/>
    </row>
    <row r="1777" spans="3:8" x14ac:dyDescent="0.2">
      <c r="C1777" s="522"/>
      <c r="D1777" s="522"/>
      <c r="E1777" s="522"/>
      <c r="F1777" s="522"/>
      <c r="G1777" s="522"/>
      <c r="H1777" s="522"/>
    </row>
    <row r="1778" spans="3:8" x14ac:dyDescent="0.2">
      <c r="C1778" s="522"/>
      <c r="D1778" s="522"/>
      <c r="E1778" s="522"/>
      <c r="F1778" s="522"/>
      <c r="G1778" s="522"/>
      <c r="H1778" s="522"/>
    </row>
    <row r="1779" spans="3:8" x14ac:dyDescent="0.2">
      <c r="C1779" s="522"/>
      <c r="D1779" s="522"/>
      <c r="E1779" s="522"/>
      <c r="F1779" s="522"/>
      <c r="G1779" s="522"/>
      <c r="H1779" s="522"/>
    </row>
    <row r="1780" spans="3:8" x14ac:dyDescent="0.2">
      <c r="C1780" s="522"/>
      <c r="D1780" s="522"/>
      <c r="E1780" s="522"/>
      <c r="F1780" s="522"/>
      <c r="G1780" s="522"/>
      <c r="H1780" s="522"/>
    </row>
    <row r="1781" spans="3:8" x14ac:dyDescent="0.2">
      <c r="C1781" s="522"/>
      <c r="D1781" s="522"/>
      <c r="E1781" s="522"/>
      <c r="F1781" s="522"/>
      <c r="G1781" s="522"/>
      <c r="H1781" s="522"/>
    </row>
    <row r="1782" spans="3:8" x14ac:dyDescent="0.2">
      <c r="C1782" s="522"/>
      <c r="D1782" s="522"/>
      <c r="E1782" s="522"/>
      <c r="F1782" s="522"/>
      <c r="G1782" s="522"/>
      <c r="H1782" s="522"/>
    </row>
    <row r="1783" spans="3:8" x14ac:dyDescent="0.2">
      <c r="C1783" s="522"/>
      <c r="D1783" s="522"/>
      <c r="E1783" s="522"/>
      <c r="F1783" s="522"/>
      <c r="G1783" s="522"/>
      <c r="H1783" s="522"/>
    </row>
    <row r="1784" spans="3:8" x14ac:dyDescent="0.2">
      <c r="C1784" s="522"/>
      <c r="D1784" s="522"/>
      <c r="E1784" s="522"/>
      <c r="F1784" s="522"/>
      <c r="G1784" s="522"/>
      <c r="H1784" s="522"/>
    </row>
    <row r="1785" spans="3:8" x14ac:dyDescent="0.2">
      <c r="C1785" s="522"/>
      <c r="D1785" s="522"/>
      <c r="E1785" s="522"/>
      <c r="F1785" s="522"/>
      <c r="G1785" s="522"/>
      <c r="H1785" s="522"/>
    </row>
    <row r="1786" spans="3:8" x14ac:dyDescent="0.2">
      <c r="C1786" s="522"/>
      <c r="D1786" s="522"/>
      <c r="E1786" s="522"/>
      <c r="F1786" s="522"/>
      <c r="G1786" s="522"/>
      <c r="H1786" s="522"/>
    </row>
    <row r="1787" spans="3:8" x14ac:dyDescent="0.2">
      <c r="C1787" s="522"/>
      <c r="D1787" s="522"/>
      <c r="E1787" s="522"/>
      <c r="F1787" s="522"/>
      <c r="G1787" s="522"/>
      <c r="H1787" s="522"/>
    </row>
    <row r="1788" spans="3:8" x14ac:dyDescent="0.2">
      <c r="C1788" s="522"/>
      <c r="D1788" s="522"/>
      <c r="E1788" s="522"/>
      <c r="F1788" s="522"/>
      <c r="G1788" s="522"/>
      <c r="H1788" s="522"/>
    </row>
    <row r="1789" spans="3:8" x14ac:dyDescent="0.2">
      <c r="C1789" s="522"/>
      <c r="D1789" s="522"/>
      <c r="E1789" s="522"/>
      <c r="F1789" s="522"/>
      <c r="G1789" s="522"/>
      <c r="H1789" s="522"/>
    </row>
    <row r="1790" spans="3:8" x14ac:dyDescent="0.2">
      <c r="C1790" s="522"/>
      <c r="D1790" s="522"/>
      <c r="E1790" s="522"/>
      <c r="F1790" s="522"/>
      <c r="G1790" s="522"/>
      <c r="H1790" s="522"/>
    </row>
    <row r="1791" spans="3:8" x14ac:dyDescent="0.2">
      <c r="C1791" s="522"/>
      <c r="D1791" s="522"/>
      <c r="E1791" s="522"/>
      <c r="F1791" s="522"/>
      <c r="G1791" s="522"/>
      <c r="H1791" s="522"/>
    </row>
    <row r="1792" spans="3:8" x14ac:dyDescent="0.2">
      <c r="C1792" s="522"/>
      <c r="D1792" s="522"/>
      <c r="E1792" s="522"/>
      <c r="F1792" s="522"/>
      <c r="G1792" s="522"/>
      <c r="H1792" s="522"/>
    </row>
    <row r="1793" spans="3:8" x14ac:dyDescent="0.2">
      <c r="C1793" s="522"/>
      <c r="D1793" s="522"/>
      <c r="E1793" s="522"/>
      <c r="F1793" s="522"/>
      <c r="G1793" s="522"/>
      <c r="H1793" s="522"/>
    </row>
    <row r="1794" spans="3:8" x14ac:dyDescent="0.2">
      <c r="C1794" s="522"/>
      <c r="D1794" s="522"/>
      <c r="E1794" s="522"/>
      <c r="F1794" s="522"/>
      <c r="G1794" s="522"/>
      <c r="H1794" s="522"/>
    </row>
    <row r="1795" spans="3:8" x14ac:dyDescent="0.2">
      <c r="C1795" s="522"/>
      <c r="D1795" s="522"/>
      <c r="E1795" s="522"/>
      <c r="F1795" s="522"/>
      <c r="G1795" s="522"/>
      <c r="H1795" s="522"/>
    </row>
    <row r="1796" spans="3:8" x14ac:dyDescent="0.2">
      <c r="C1796" s="522"/>
      <c r="D1796" s="522"/>
      <c r="E1796" s="522"/>
      <c r="F1796" s="522"/>
      <c r="G1796" s="522"/>
      <c r="H1796" s="522"/>
    </row>
    <row r="1797" spans="3:8" x14ac:dyDescent="0.2">
      <c r="C1797" s="522"/>
      <c r="D1797" s="522"/>
      <c r="E1797" s="522"/>
      <c r="F1797" s="522"/>
      <c r="G1797" s="522"/>
      <c r="H1797" s="522"/>
    </row>
    <row r="1798" spans="3:8" x14ac:dyDescent="0.2">
      <c r="C1798" s="522"/>
      <c r="D1798" s="522"/>
      <c r="E1798" s="522"/>
      <c r="F1798" s="522"/>
      <c r="G1798" s="522"/>
      <c r="H1798" s="522"/>
    </row>
    <row r="1799" spans="3:8" x14ac:dyDescent="0.2">
      <c r="C1799" s="522"/>
      <c r="D1799" s="522"/>
      <c r="E1799" s="522"/>
      <c r="F1799" s="522"/>
      <c r="G1799" s="522"/>
      <c r="H1799" s="522"/>
    </row>
    <row r="1800" spans="3:8" x14ac:dyDescent="0.2">
      <c r="C1800" s="522"/>
      <c r="D1800" s="522"/>
      <c r="E1800" s="522"/>
      <c r="F1800" s="522"/>
      <c r="G1800" s="522"/>
      <c r="H1800" s="522"/>
    </row>
    <row r="1801" spans="3:8" x14ac:dyDescent="0.2">
      <c r="C1801" s="522"/>
      <c r="D1801" s="522"/>
      <c r="E1801" s="522"/>
      <c r="F1801" s="522"/>
      <c r="G1801" s="522"/>
      <c r="H1801" s="522"/>
    </row>
    <row r="1802" spans="3:8" x14ac:dyDescent="0.2">
      <c r="C1802" s="522"/>
      <c r="D1802" s="522"/>
      <c r="E1802" s="522"/>
      <c r="F1802" s="522"/>
      <c r="G1802" s="522"/>
      <c r="H1802" s="522"/>
    </row>
    <row r="1803" spans="3:8" x14ac:dyDescent="0.2">
      <c r="C1803" s="522"/>
      <c r="D1803" s="522"/>
      <c r="E1803" s="522"/>
      <c r="F1803" s="522"/>
      <c r="G1803" s="522"/>
      <c r="H1803" s="522"/>
    </row>
    <row r="1804" spans="3:8" x14ac:dyDescent="0.2">
      <c r="C1804" s="522"/>
      <c r="D1804" s="522"/>
      <c r="E1804" s="522"/>
      <c r="F1804" s="522"/>
      <c r="G1804" s="522"/>
      <c r="H1804" s="522"/>
    </row>
    <row r="1805" spans="3:8" x14ac:dyDescent="0.2">
      <c r="C1805" s="522"/>
      <c r="D1805" s="522"/>
      <c r="E1805" s="522"/>
      <c r="F1805" s="522"/>
      <c r="G1805" s="522"/>
      <c r="H1805" s="522"/>
    </row>
    <row r="1806" spans="3:8" x14ac:dyDescent="0.2">
      <c r="C1806" s="522"/>
      <c r="D1806" s="522"/>
      <c r="E1806" s="522"/>
      <c r="F1806" s="522"/>
      <c r="G1806" s="522"/>
      <c r="H1806" s="522"/>
    </row>
    <row r="1807" spans="3:8" x14ac:dyDescent="0.2">
      <c r="C1807" s="522"/>
      <c r="D1807" s="522"/>
      <c r="E1807" s="522"/>
      <c r="F1807" s="522"/>
      <c r="G1807" s="522"/>
      <c r="H1807" s="522"/>
    </row>
    <row r="1808" spans="3:8" x14ac:dyDescent="0.2">
      <c r="C1808" s="522"/>
      <c r="D1808" s="522"/>
      <c r="E1808" s="522"/>
      <c r="F1808" s="522"/>
      <c r="G1808" s="522"/>
      <c r="H1808" s="522"/>
    </row>
    <row r="1809" spans="3:8" x14ac:dyDescent="0.2">
      <c r="C1809" s="522"/>
      <c r="D1809" s="522"/>
      <c r="E1809" s="522"/>
      <c r="F1809" s="522"/>
      <c r="G1809" s="522"/>
      <c r="H1809" s="522"/>
    </row>
    <row r="1810" spans="3:8" x14ac:dyDescent="0.2">
      <c r="C1810" s="522"/>
      <c r="D1810" s="522"/>
      <c r="E1810" s="522"/>
      <c r="F1810" s="522"/>
      <c r="G1810" s="522"/>
      <c r="H1810" s="522"/>
    </row>
    <row r="1811" spans="3:8" x14ac:dyDescent="0.2">
      <c r="C1811" s="522"/>
      <c r="D1811" s="522"/>
      <c r="E1811" s="522"/>
      <c r="F1811" s="522"/>
      <c r="G1811" s="522"/>
      <c r="H1811" s="522"/>
    </row>
    <row r="1812" spans="3:8" x14ac:dyDescent="0.2">
      <c r="C1812" s="522"/>
      <c r="D1812" s="522"/>
      <c r="E1812" s="522"/>
      <c r="F1812" s="522"/>
      <c r="G1812" s="522"/>
      <c r="H1812" s="522"/>
    </row>
    <row r="1813" spans="3:8" x14ac:dyDescent="0.2">
      <c r="C1813" s="522"/>
      <c r="D1813" s="522"/>
      <c r="E1813" s="522"/>
      <c r="F1813" s="522"/>
      <c r="G1813" s="522"/>
      <c r="H1813" s="522"/>
    </row>
    <row r="1814" spans="3:8" x14ac:dyDescent="0.2">
      <c r="C1814" s="522"/>
      <c r="D1814" s="522"/>
      <c r="E1814" s="522"/>
      <c r="F1814" s="522"/>
      <c r="G1814" s="522"/>
      <c r="H1814" s="522"/>
    </row>
    <row r="1815" spans="3:8" x14ac:dyDescent="0.2">
      <c r="C1815" s="522"/>
      <c r="D1815" s="522"/>
      <c r="E1815" s="522"/>
      <c r="F1815" s="522"/>
      <c r="G1815" s="522"/>
      <c r="H1815" s="522"/>
    </row>
    <row r="1816" spans="3:8" x14ac:dyDescent="0.2">
      <c r="C1816" s="522"/>
      <c r="D1816" s="522"/>
      <c r="E1816" s="522"/>
      <c r="F1816" s="522"/>
      <c r="G1816" s="522"/>
      <c r="H1816" s="522"/>
    </row>
    <row r="1817" spans="3:8" x14ac:dyDescent="0.2">
      <c r="C1817" s="522"/>
      <c r="D1817" s="522"/>
      <c r="E1817" s="522"/>
      <c r="F1817" s="522"/>
      <c r="G1817" s="522"/>
      <c r="H1817" s="522"/>
    </row>
    <row r="1818" spans="3:8" x14ac:dyDescent="0.2">
      <c r="C1818" s="522"/>
      <c r="D1818" s="522"/>
      <c r="E1818" s="522"/>
      <c r="F1818" s="522"/>
      <c r="G1818" s="522"/>
      <c r="H1818" s="522"/>
    </row>
    <row r="1819" spans="3:8" x14ac:dyDescent="0.2">
      <c r="C1819" s="522"/>
      <c r="D1819" s="522"/>
      <c r="E1819" s="522"/>
      <c r="F1819" s="522"/>
      <c r="G1819" s="522"/>
      <c r="H1819" s="522"/>
    </row>
    <row r="1820" spans="3:8" x14ac:dyDescent="0.2">
      <c r="C1820" s="522"/>
      <c r="D1820" s="522"/>
      <c r="E1820" s="522"/>
      <c r="F1820" s="522"/>
      <c r="G1820" s="522"/>
      <c r="H1820" s="522"/>
    </row>
    <row r="1821" spans="3:8" x14ac:dyDescent="0.2">
      <c r="C1821" s="522"/>
      <c r="D1821" s="522"/>
      <c r="E1821" s="522"/>
      <c r="F1821" s="522"/>
      <c r="G1821" s="522"/>
      <c r="H1821" s="522"/>
    </row>
    <row r="1822" spans="3:8" x14ac:dyDescent="0.2">
      <c r="C1822" s="522"/>
      <c r="D1822" s="522"/>
      <c r="E1822" s="522"/>
      <c r="F1822" s="522"/>
      <c r="G1822" s="522"/>
      <c r="H1822" s="522"/>
    </row>
    <row r="1823" spans="3:8" x14ac:dyDescent="0.2">
      <c r="C1823" s="522"/>
      <c r="D1823" s="522"/>
      <c r="E1823" s="522"/>
      <c r="F1823" s="522"/>
      <c r="G1823" s="522"/>
      <c r="H1823" s="522"/>
    </row>
    <row r="1824" spans="3:8" x14ac:dyDescent="0.2">
      <c r="C1824" s="522"/>
      <c r="D1824" s="522"/>
      <c r="E1824" s="522"/>
      <c r="F1824" s="522"/>
      <c r="G1824" s="522"/>
      <c r="H1824" s="522"/>
    </row>
    <row r="1825" spans="3:8" x14ac:dyDescent="0.2">
      <c r="C1825" s="522"/>
      <c r="D1825" s="522"/>
      <c r="E1825" s="522"/>
      <c r="F1825" s="522"/>
      <c r="G1825" s="522"/>
      <c r="H1825" s="522"/>
    </row>
    <row r="1826" spans="3:8" x14ac:dyDescent="0.2">
      <c r="C1826" s="522"/>
      <c r="D1826" s="522"/>
      <c r="E1826" s="522"/>
      <c r="F1826" s="522"/>
      <c r="G1826" s="522"/>
      <c r="H1826" s="522"/>
    </row>
    <row r="1827" spans="3:8" x14ac:dyDescent="0.2">
      <c r="C1827" s="522"/>
      <c r="D1827" s="522"/>
      <c r="E1827" s="522"/>
      <c r="F1827" s="522"/>
      <c r="G1827" s="522"/>
      <c r="H1827" s="522"/>
    </row>
    <row r="1828" spans="3:8" x14ac:dyDescent="0.2">
      <c r="C1828" s="522"/>
      <c r="D1828" s="522"/>
      <c r="E1828" s="522"/>
      <c r="F1828" s="522"/>
      <c r="G1828" s="522"/>
      <c r="H1828" s="522"/>
    </row>
    <row r="1829" spans="3:8" x14ac:dyDescent="0.2">
      <c r="C1829" s="522"/>
      <c r="D1829" s="522"/>
      <c r="E1829" s="522"/>
      <c r="F1829" s="522"/>
      <c r="G1829" s="522"/>
      <c r="H1829" s="522"/>
    </row>
    <row r="1830" spans="3:8" x14ac:dyDescent="0.2">
      <c r="C1830" s="522"/>
      <c r="D1830" s="522"/>
      <c r="E1830" s="522"/>
      <c r="F1830" s="522"/>
      <c r="G1830" s="522"/>
      <c r="H1830" s="522"/>
    </row>
    <row r="1831" spans="3:8" x14ac:dyDescent="0.2">
      <c r="C1831" s="522"/>
      <c r="D1831" s="522"/>
      <c r="E1831" s="522"/>
      <c r="F1831" s="522"/>
      <c r="G1831" s="522"/>
      <c r="H1831" s="522"/>
    </row>
    <row r="1832" spans="3:8" x14ac:dyDescent="0.2">
      <c r="C1832" s="522"/>
      <c r="D1832" s="522"/>
      <c r="E1832" s="522"/>
      <c r="F1832" s="522"/>
      <c r="G1832" s="522"/>
      <c r="H1832" s="522"/>
    </row>
    <row r="1833" spans="3:8" x14ac:dyDescent="0.2">
      <c r="C1833" s="522"/>
      <c r="D1833" s="522"/>
      <c r="E1833" s="522"/>
      <c r="F1833" s="522"/>
      <c r="G1833" s="522"/>
      <c r="H1833" s="522"/>
    </row>
    <row r="1834" spans="3:8" x14ac:dyDescent="0.2">
      <c r="C1834" s="522"/>
      <c r="D1834" s="522"/>
      <c r="E1834" s="522"/>
      <c r="F1834" s="522"/>
      <c r="G1834" s="522"/>
      <c r="H1834" s="522"/>
    </row>
    <row r="1835" spans="3:8" x14ac:dyDescent="0.2">
      <c r="C1835" s="522"/>
      <c r="D1835" s="522"/>
      <c r="E1835" s="522"/>
      <c r="F1835" s="522"/>
      <c r="G1835" s="522"/>
      <c r="H1835" s="522"/>
    </row>
    <row r="1836" spans="3:8" x14ac:dyDescent="0.2">
      <c r="C1836" s="522"/>
      <c r="D1836" s="522"/>
      <c r="E1836" s="522"/>
      <c r="F1836" s="522"/>
      <c r="G1836" s="522"/>
      <c r="H1836" s="522"/>
    </row>
    <row r="1837" spans="3:8" x14ac:dyDescent="0.2">
      <c r="C1837" s="522"/>
      <c r="D1837" s="522"/>
      <c r="E1837" s="522"/>
      <c r="F1837" s="522"/>
      <c r="G1837" s="522"/>
      <c r="H1837" s="522"/>
    </row>
    <row r="1838" spans="3:8" x14ac:dyDescent="0.2">
      <c r="C1838" s="522"/>
      <c r="D1838" s="522"/>
      <c r="E1838" s="522"/>
      <c r="F1838" s="522"/>
      <c r="G1838" s="522"/>
      <c r="H1838" s="522"/>
    </row>
    <row r="1839" spans="3:8" x14ac:dyDescent="0.2">
      <c r="C1839" s="522"/>
      <c r="D1839" s="522"/>
      <c r="E1839" s="522"/>
      <c r="F1839" s="522"/>
      <c r="G1839" s="522"/>
      <c r="H1839" s="522"/>
    </row>
    <row r="1840" spans="3:8" x14ac:dyDescent="0.2">
      <c r="C1840" s="522"/>
      <c r="D1840" s="522"/>
      <c r="E1840" s="522"/>
      <c r="F1840" s="522"/>
      <c r="G1840" s="522"/>
      <c r="H1840" s="522"/>
    </row>
    <row r="1841" spans="3:8" x14ac:dyDescent="0.2">
      <c r="C1841" s="522"/>
      <c r="D1841" s="522"/>
      <c r="E1841" s="522"/>
      <c r="F1841" s="522"/>
      <c r="G1841" s="522"/>
      <c r="H1841" s="522"/>
    </row>
    <row r="1842" spans="3:8" x14ac:dyDescent="0.2">
      <c r="C1842" s="522"/>
      <c r="D1842" s="522"/>
      <c r="E1842" s="522"/>
      <c r="F1842" s="522"/>
      <c r="G1842" s="522"/>
      <c r="H1842" s="522"/>
    </row>
    <row r="1843" spans="3:8" x14ac:dyDescent="0.2">
      <c r="C1843" s="522"/>
      <c r="D1843" s="522"/>
      <c r="E1843" s="522"/>
      <c r="F1843" s="522"/>
      <c r="G1843" s="522"/>
      <c r="H1843" s="522"/>
    </row>
    <row r="1844" spans="3:8" x14ac:dyDescent="0.2">
      <c r="C1844" s="522"/>
      <c r="D1844" s="522"/>
      <c r="E1844" s="522"/>
      <c r="F1844" s="522"/>
      <c r="G1844" s="522"/>
      <c r="H1844" s="522"/>
    </row>
    <row r="1845" spans="3:8" x14ac:dyDescent="0.2">
      <c r="C1845" s="522"/>
      <c r="D1845" s="522"/>
      <c r="E1845" s="522"/>
      <c r="F1845" s="522"/>
      <c r="G1845" s="522"/>
      <c r="H1845" s="522"/>
    </row>
    <row r="1846" spans="3:8" x14ac:dyDescent="0.2">
      <c r="C1846" s="522"/>
      <c r="D1846" s="522"/>
      <c r="E1846" s="522"/>
      <c r="F1846" s="522"/>
      <c r="G1846" s="522"/>
      <c r="H1846" s="522"/>
    </row>
    <row r="1847" spans="3:8" x14ac:dyDescent="0.2">
      <c r="C1847" s="522"/>
      <c r="D1847" s="522"/>
      <c r="E1847" s="522"/>
      <c r="F1847" s="522"/>
      <c r="G1847" s="522"/>
      <c r="H1847" s="522"/>
    </row>
    <row r="1848" spans="3:8" x14ac:dyDescent="0.2">
      <c r="C1848" s="522"/>
      <c r="D1848" s="522"/>
      <c r="E1848" s="522"/>
      <c r="F1848" s="522"/>
      <c r="G1848" s="522"/>
      <c r="H1848" s="522"/>
    </row>
    <row r="1849" spans="3:8" x14ac:dyDescent="0.2">
      <c r="C1849" s="522"/>
      <c r="D1849" s="522"/>
      <c r="E1849" s="522"/>
      <c r="F1849" s="522"/>
      <c r="G1849" s="522"/>
      <c r="H1849" s="522"/>
    </row>
    <row r="1850" spans="3:8" x14ac:dyDescent="0.2">
      <c r="C1850" s="522"/>
      <c r="D1850" s="522"/>
      <c r="E1850" s="522"/>
      <c r="F1850" s="522"/>
      <c r="G1850" s="522"/>
      <c r="H1850" s="522"/>
    </row>
    <row r="1851" spans="3:8" x14ac:dyDescent="0.2">
      <c r="C1851" s="522"/>
      <c r="D1851" s="522"/>
      <c r="E1851" s="522"/>
      <c r="F1851" s="522"/>
      <c r="G1851" s="522"/>
      <c r="H1851" s="522"/>
    </row>
    <row r="1852" spans="3:8" x14ac:dyDescent="0.2">
      <c r="C1852" s="522"/>
      <c r="D1852" s="522"/>
      <c r="E1852" s="522"/>
      <c r="F1852" s="522"/>
      <c r="G1852" s="522"/>
      <c r="H1852" s="522"/>
    </row>
    <row r="1853" spans="3:8" x14ac:dyDescent="0.2">
      <c r="C1853" s="522"/>
      <c r="D1853" s="522"/>
      <c r="E1853" s="522"/>
      <c r="F1853" s="522"/>
      <c r="G1853" s="522"/>
      <c r="H1853" s="522"/>
    </row>
    <row r="1854" spans="3:8" x14ac:dyDescent="0.2">
      <c r="C1854" s="522"/>
      <c r="D1854" s="522"/>
      <c r="E1854" s="522"/>
      <c r="F1854" s="522"/>
      <c r="G1854" s="522"/>
      <c r="H1854" s="522"/>
    </row>
    <row r="1855" spans="3:8" x14ac:dyDescent="0.2">
      <c r="C1855" s="522"/>
      <c r="D1855" s="522"/>
      <c r="E1855" s="522"/>
      <c r="F1855" s="522"/>
      <c r="G1855" s="522"/>
      <c r="H1855" s="522"/>
    </row>
    <row r="1856" spans="3:8" x14ac:dyDescent="0.2">
      <c r="C1856" s="522"/>
      <c r="D1856" s="522"/>
      <c r="E1856" s="522"/>
      <c r="F1856" s="522"/>
      <c r="G1856" s="522"/>
      <c r="H1856" s="522"/>
    </row>
    <row r="1857" spans="3:8" x14ac:dyDescent="0.2">
      <c r="C1857" s="522"/>
      <c r="D1857" s="522"/>
      <c r="E1857" s="522"/>
      <c r="F1857" s="522"/>
      <c r="G1857" s="522"/>
      <c r="H1857" s="522"/>
    </row>
    <row r="1858" spans="3:8" x14ac:dyDescent="0.2">
      <c r="C1858" s="522"/>
      <c r="D1858" s="522"/>
      <c r="E1858" s="522"/>
      <c r="F1858" s="522"/>
      <c r="G1858" s="522"/>
      <c r="H1858" s="522"/>
    </row>
    <row r="1859" spans="3:8" x14ac:dyDescent="0.2">
      <c r="C1859" s="522"/>
      <c r="D1859" s="522"/>
      <c r="E1859" s="522"/>
      <c r="F1859" s="522"/>
      <c r="G1859" s="522"/>
      <c r="H1859" s="522"/>
    </row>
    <row r="1860" spans="3:8" x14ac:dyDescent="0.2">
      <c r="C1860" s="522"/>
      <c r="D1860" s="522"/>
      <c r="E1860" s="522"/>
      <c r="F1860" s="522"/>
      <c r="G1860" s="522"/>
      <c r="H1860" s="522"/>
    </row>
    <row r="1861" spans="3:8" x14ac:dyDescent="0.2">
      <c r="C1861" s="522"/>
      <c r="D1861" s="522"/>
      <c r="E1861" s="522"/>
      <c r="F1861" s="522"/>
      <c r="G1861" s="522"/>
      <c r="H1861" s="522"/>
    </row>
    <row r="1862" spans="3:8" x14ac:dyDescent="0.2">
      <c r="C1862" s="522"/>
      <c r="D1862" s="522"/>
      <c r="E1862" s="522"/>
      <c r="F1862" s="522"/>
      <c r="G1862" s="522"/>
      <c r="H1862" s="522"/>
    </row>
    <row r="1863" spans="3:8" x14ac:dyDescent="0.2">
      <c r="C1863" s="522"/>
      <c r="D1863" s="522"/>
      <c r="E1863" s="522"/>
      <c r="F1863" s="522"/>
      <c r="G1863" s="522"/>
      <c r="H1863" s="522"/>
    </row>
    <row r="1864" spans="3:8" x14ac:dyDescent="0.2">
      <c r="C1864" s="522"/>
      <c r="D1864" s="522"/>
      <c r="E1864" s="522"/>
      <c r="F1864" s="522"/>
      <c r="G1864" s="522"/>
      <c r="H1864" s="522"/>
    </row>
    <row r="1865" spans="3:8" x14ac:dyDescent="0.2">
      <c r="C1865" s="522"/>
      <c r="D1865" s="522"/>
      <c r="E1865" s="522"/>
      <c r="F1865" s="522"/>
      <c r="G1865" s="522"/>
      <c r="H1865" s="522"/>
    </row>
    <row r="1866" spans="3:8" x14ac:dyDescent="0.2">
      <c r="C1866" s="522"/>
      <c r="D1866" s="522"/>
      <c r="E1866" s="522"/>
      <c r="F1866" s="522"/>
      <c r="G1866" s="522"/>
      <c r="H1866" s="522"/>
    </row>
    <row r="1867" spans="3:8" x14ac:dyDescent="0.2">
      <c r="C1867" s="522"/>
      <c r="D1867" s="522"/>
      <c r="E1867" s="522"/>
      <c r="F1867" s="522"/>
      <c r="G1867" s="522"/>
      <c r="H1867" s="522"/>
    </row>
    <row r="1868" spans="3:8" x14ac:dyDescent="0.2">
      <c r="C1868" s="522"/>
      <c r="D1868" s="522"/>
      <c r="E1868" s="522"/>
      <c r="F1868" s="522"/>
      <c r="G1868" s="522"/>
      <c r="H1868" s="522"/>
    </row>
    <row r="1869" spans="3:8" x14ac:dyDescent="0.2">
      <c r="C1869" s="522"/>
      <c r="D1869" s="522"/>
      <c r="E1869" s="522"/>
      <c r="F1869" s="522"/>
      <c r="G1869" s="522"/>
      <c r="H1869" s="522"/>
    </row>
    <row r="1870" spans="3:8" x14ac:dyDescent="0.2">
      <c r="C1870" s="522"/>
      <c r="D1870" s="522"/>
      <c r="E1870" s="522"/>
      <c r="F1870" s="522"/>
      <c r="G1870" s="522"/>
      <c r="H1870" s="522"/>
    </row>
    <row r="1871" spans="3:8" x14ac:dyDescent="0.2">
      <c r="C1871" s="522"/>
      <c r="D1871" s="522"/>
      <c r="E1871" s="522"/>
      <c r="F1871" s="522"/>
      <c r="G1871" s="522"/>
      <c r="H1871" s="522"/>
    </row>
    <row r="1872" spans="3:8" x14ac:dyDescent="0.2">
      <c r="C1872" s="522"/>
      <c r="D1872" s="522"/>
      <c r="E1872" s="522"/>
      <c r="F1872" s="522"/>
      <c r="G1872" s="522"/>
      <c r="H1872" s="522"/>
    </row>
    <row r="1873" spans="3:8" x14ac:dyDescent="0.2">
      <c r="C1873" s="522"/>
      <c r="D1873" s="522"/>
      <c r="E1873" s="522"/>
      <c r="F1873" s="522"/>
      <c r="G1873" s="522"/>
      <c r="H1873" s="522"/>
    </row>
    <row r="1874" spans="3:8" x14ac:dyDescent="0.2">
      <c r="C1874" s="522"/>
      <c r="D1874" s="522"/>
      <c r="E1874" s="522"/>
      <c r="F1874" s="522"/>
      <c r="G1874" s="522"/>
      <c r="H1874" s="522"/>
    </row>
    <row r="1875" spans="3:8" x14ac:dyDescent="0.2">
      <c r="C1875" s="522"/>
      <c r="D1875" s="522"/>
      <c r="E1875" s="522"/>
      <c r="F1875" s="522"/>
      <c r="G1875" s="522"/>
      <c r="H1875" s="522"/>
    </row>
    <row r="1876" spans="3:8" x14ac:dyDescent="0.2">
      <c r="C1876" s="522"/>
      <c r="D1876" s="522"/>
      <c r="E1876" s="522"/>
      <c r="F1876" s="522"/>
      <c r="G1876" s="522"/>
      <c r="H1876" s="522"/>
    </row>
    <row r="1877" spans="3:8" x14ac:dyDescent="0.2">
      <c r="C1877" s="522"/>
      <c r="D1877" s="522"/>
      <c r="E1877" s="522"/>
      <c r="F1877" s="522"/>
      <c r="G1877" s="522"/>
      <c r="H1877" s="522"/>
    </row>
    <row r="1878" spans="3:8" x14ac:dyDescent="0.2">
      <c r="C1878" s="522"/>
      <c r="D1878" s="522"/>
      <c r="E1878" s="522"/>
      <c r="F1878" s="522"/>
      <c r="G1878" s="522"/>
      <c r="H1878" s="522"/>
    </row>
    <row r="1879" spans="3:8" x14ac:dyDescent="0.2">
      <c r="C1879" s="522"/>
      <c r="D1879" s="522"/>
      <c r="E1879" s="522"/>
      <c r="F1879" s="522"/>
      <c r="G1879" s="522"/>
      <c r="H1879" s="522"/>
    </row>
    <row r="1880" spans="3:8" x14ac:dyDescent="0.2">
      <c r="C1880" s="522"/>
      <c r="D1880" s="522"/>
      <c r="E1880" s="522"/>
      <c r="F1880" s="522"/>
      <c r="G1880" s="522"/>
      <c r="H1880" s="522"/>
    </row>
    <row r="1881" spans="3:8" x14ac:dyDescent="0.2">
      <c r="C1881" s="522"/>
      <c r="D1881" s="522"/>
      <c r="E1881" s="522"/>
      <c r="F1881" s="522"/>
      <c r="G1881" s="522"/>
      <c r="H1881" s="522"/>
    </row>
    <row r="1882" spans="3:8" x14ac:dyDescent="0.2">
      <c r="C1882" s="522"/>
      <c r="D1882" s="522"/>
      <c r="E1882" s="522"/>
      <c r="F1882" s="522"/>
      <c r="G1882" s="522"/>
      <c r="H1882" s="522"/>
    </row>
    <row r="1883" spans="3:8" x14ac:dyDescent="0.2">
      <c r="C1883" s="522"/>
      <c r="D1883" s="522"/>
      <c r="E1883" s="522"/>
      <c r="F1883" s="522"/>
      <c r="G1883" s="522"/>
      <c r="H1883" s="522"/>
    </row>
    <row r="1884" spans="3:8" x14ac:dyDescent="0.2">
      <c r="C1884" s="522"/>
      <c r="D1884" s="522"/>
      <c r="E1884" s="522"/>
      <c r="F1884" s="522"/>
      <c r="G1884" s="522"/>
      <c r="H1884" s="522"/>
    </row>
    <row r="1885" spans="3:8" x14ac:dyDescent="0.2">
      <c r="C1885" s="522"/>
      <c r="D1885" s="522"/>
      <c r="E1885" s="522"/>
      <c r="F1885" s="522"/>
      <c r="G1885" s="522"/>
      <c r="H1885" s="522"/>
    </row>
    <row r="1886" spans="3:8" x14ac:dyDescent="0.2">
      <c r="C1886" s="522"/>
      <c r="D1886" s="522"/>
      <c r="E1886" s="522"/>
      <c r="F1886" s="522"/>
      <c r="G1886" s="522"/>
      <c r="H1886" s="522"/>
    </row>
    <row r="1887" spans="3:8" x14ac:dyDescent="0.2">
      <c r="C1887" s="522"/>
      <c r="D1887" s="522"/>
      <c r="E1887" s="522"/>
      <c r="F1887" s="522"/>
      <c r="G1887" s="522"/>
      <c r="H1887" s="522"/>
    </row>
    <row r="1888" spans="3:8" x14ac:dyDescent="0.2">
      <c r="C1888" s="522"/>
      <c r="D1888" s="522"/>
      <c r="E1888" s="522"/>
      <c r="F1888" s="522"/>
      <c r="G1888" s="522"/>
      <c r="H1888" s="522"/>
    </row>
    <row r="1889" spans="3:8" x14ac:dyDescent="0.2">
      <c r="C1889" s="522"/>
      <c r="D1889" s="522"/>
      <c r="E1889" s="522"/>
      <c r="F1889" s="522"/>
      <c r="G1889" s="522"/>
      <c r="H1889" s="522"/>
    </row>
    <row r="1890" spans="3:8" x14ac:dyDescent="0.2">
      <c r="C1890" s="522"/>
      <c r="D1890" s="522"/>
      <c r="E1890" s="522"/>
      <c r="F1890" s="522"/>
      <c r="G1890" s="522"/>
      <c r="H1890" s="522"/>
    </row>
    <row r="1891" spans="3:8" x14ac:dyDescent="0.2">
      <c r="C1891" s="522"/>
      <c r="D1891" s="522"/>
      <c r="E1891" s="522"/>
      <c r="F1891" s="522"/>
      <c r="G1891" s="522"/>
      <c r="H1891" s="522"/>
    </row>
    <row r="1892" spans="3:8" x14ac:dyDescent="0.2">
      <c r="C1892" s="522"/>
      <c r="D1892" s="522"/>
      <c r="E1892" s="522"/>
      <c r="F1892" s="522"/>
      <c r="G1892" s="522"/>
      <c r="H1892" s="522"/>
    </row>
    <row r="1893" spans="3:8" x14ac:dyDescent="0.2">
      <c r="C1893" s="522"/>
      <c r="D1893" s="522"/>
      <c r="E1893" s="522"/>
      <c r="F1893" s="522"/>
      <c r="G1893" s="522"/>
      <c r="H1893" s="522"/>
    </row>
    <row r="1894" spans="3:8" x14ac:dyDescent="0.2">
      <c r="C1894" s="522"/>
      <c r="D1894" s="522"/>
      <c r="E1894" s="522"/>
      <c r="F1894" s="522"/>
      <c r="G1894" s="522"/>
      <c r="H1894" s="522"/>
    </row>
    <row r="1895" spans="3:8" x14ac:dyDescent="0.2">
      <c r="C1895" s="522"/>
      <c r="D1895" s="522"/>
      <c r="E1895" s="522"/>
      <c r="F1895" s="522"/>
      <c r="G1895" s="522"/>
      <c r="H1895" s="522"/>
    </row>
    <row r="1896" spans="3:8" x14ac:dyDescent="0.2">
      <c r="C1896" s="522"/>
      <c r="D1896" s="522"/>
      <c r="E1896" s="522"/>
      <c r="F1896" s="522"/>
      <c r="G1896" s="522"/>
      <c r="H1896" s="522"/>
    </row>
    <row r="1897" spans="3:8" x14ac:dyDescent="0.2">
      <c r="C1897" s="522"/>
      <c r="D1897" s="522"/>
      <c r="E1897" s="522"/>
      <c r="F1897" s="522"/>
      <c r="G1897" s="522"/>
      <c r="H1897" s="522"/>
    </row>
    <row r="1898" spans="3:8" x14ac:dyDescent="0.2">
      <c r="C1898" s="522"/>
      <c r="D1898" s="522"/>
      <c r="E1898" s="522"/>
      <c r="F1898" s="522"/>
      <c r="G1898" s="522"/>
      <c r="H1898" s="522"/>
    </row>
    <row r="1899" spans="3:8" x14ac:dyDescent="0.2">
      <c r="C1899" s="522"/>
      <c r="D1899" s="522"/>
      <c r="E1899" s="522"/>
      <c r="F1899" s="522"/>
      <c r="G1899" s="522"/>
      <c r="H1899" s="522"/>
    </row>
    <row r="1900" spans="3:8" x14ac:dyDescent="0.2">
      <c r="C1900" s="522"/>
      <c r="D1900" s="522"/>
      <c r="E1900" s="522"/>
      <c r="F1900" s="522"/>
      <c r="G1900" s="522"/>
      <c r="H1900" s="522"/>
    </row>
    <row r="1901" spans="3:8" x14ac:dyDescent="0.2">
      <c r="C1901" s="522"/>
      <c r="D1901" s="522"/>
      <c r="E1901" s="522"/>
      <c r="F1901" s="522"/>
      <c r="G1901" s="522"/>
      <c r="H1901" s="522"/>
    </row>
    <row r="1902" spans="3:8" x14ac:dyDescent="0.2">
      <c r="C1902" s="522"/>
      <c r="D1902" s="522"/>
      <c r="E1902" s="522"/>
      <c r="F1902" s="522"/>
      <c r="G1902" s="522"/>
      <c r="H1902" s="522"/>
    </row>
    <row r="1903" spans="3:8" x14ac:dyDescent="0.2">
      <c r="C1903" s="522"/>
      <c r="D1903" s="522"/>
      <c r="E1903" s="522"/>
      <c r="F1903" s="522"/>
      <c r="G1903" s="522"/>
      <c r="H1903" s="522"/>
    </row>
    <row r="1904" spans="3:8" x14ac:dyDescent="0.2">
      <c r="C1904" s="522"/>
      <c r="D1904" s="522"/>
      <c r="E1904" s="522"/>
      <c r="F1904" s="522"/>
      <c r="G1904" s="522"/>
      <c r="H1904" s="522"/>
    </row>
    <row r="1905" spans="3:8" x14ac:dyDescent="0.2">
      <c r="C1905" s="522"/>
      <c r="D1905" s="522"/>
      <c r="E1905" s="522"/>
      <c r="F1905" s="522"/>
      <c r="G1905" s="522"/>
      <c r="H1905" s="522"/>
    </row>
    <row r="1906" spans="3:8" x14ac:dyDescent="0.2">
      <c r="C1906" s="522"/>
      <c r="D1906" s="522"/>
      <c r="E1906" s="522"/>
      <c r="F1906" s="522"/>
      <c r="G1906" s="522"/>
      <c r="H1906" s="522"/>
    </row>
    <row r="1907" spans="3:8" x14ac:dyDescent="0.2">
      <c r="C1907" s="522"/>
      <c r="D1907" s="522"/>
      <c r="E1907" s="522"/>
      <c r="F1907" s="522"/>
      <c r="G1907" s="522"/>
      <c r="H1907" s="522"/>
    </row>
    <row r="1908" spans="3:8" x14ac:dyDescent="0.2">
      <c r="C1908" s="522"/>
      <c r="D1908" s="522"/>
      <c r="E1908" s="522"/>
      <c r="F1908" s="522"/>
      <c r="G1908" s="522"/>
      <c r="H1908" s="522"/>
    </row>
    <row r="1909" spans="3:8" x14ac:dyDescent="0.2">
      <c r="C1909" s="522"/>
      <c r="D1909" s="522"/>
      <c r="E1909" s="522"/>
      <c r="F1909" s="522"/>
      <c r="G1909" s="522"/>
      <c r="H1909" s="522"/>
    </row>
    <row r="1910" spans="3:8" x14ac:dyDescent="0.2">
      <c r="C1910" s="522"/>
      <c r="D1910" s="522"/>
      <c r="E1910" s="522"/>
      <c r="F1910" s="522"/>
      <c r="G1910" s="522"/>
      <c r="H1910" s="522"/>
    </row>
    <row r="1911" spans="3:8" x14ac:dyDescent="0.2">
      <c r="C1911" s="522"/>
      <c r="D1911" s="522"/>
      <c r="E1911" s="522"/>
      <c r="F1911" s="522"/>
      <c r="G1911" s="522"/>
      <c r="H1911" s="522"/>
    </row>
    <row r="1912" spans="3:8" x14ac:dyDescent="0.2">
      <c r="C1912" s="522"/>
      <c r="D1912" s="522"/>
      <c r="E1912" s="522"/>
      <c r="F1912" s="522"/>
      <c r="G1912" s="522"/>
      <c r="H1912" s="522"/>
    </row>
    <row r="1913" spans="3:8" x14ac:dyDescent="0.2">
      <c r="C1913" s="522"/>
      <c r="D1913" s="522"/>
      <c r="E1913" s="522"/>
      <c r="F1913" s="522"/>
      <c r="G1913" s="522"/>
      <c r="H1913" s="522"/>
    </row>
    <row r="1914" spans="3:8" x14ac:dyDescent="0.2">
      <c r="C1914" s="522"/>
      <c r="D1914" s="522"/>
      <c r="E1914" s="522"/>
      <c r="F1914" s="522"/>
      <c r="G1914" s="522"/>
      <c r="H1914" s="522"/>
    </row>
    <row r="1915" spans="3:8" x14ac:dyDescent="0.2">
      <c r="C1915" s="522"/>
      <c r="D1915" s="522"/>
      <c r="E1915" s="522"/>
      <c r="F1915" s="522"/>
      <c r="G1915" s="522"/>
      <c r="H1915" s="522"/>
    </row>
    <row r="1916" spans="3:8" x14ac:dyDescent="0.2">
      <c r="C1916" s="522"/>
      <c r="D1916" s="522"/>
      <c r="E1916" s="522"/>
      <c r="F1916" s="522"/>
      <c r="G1916" s="522"/>
      <c r="H1916" s="522"/>
    </row>
    <row r="1917" spans="3:8" x14ac:dyDescent="0.2">
      <c r="C1917" s="522"/>
      <c r="D1917" s="522"/>
      <c r="E1917" s="522"/>
      <c r="F1917" s="522"/>
      <c r="G1917" s="522"/>
      <c r="H1917" s="522"/>
    </row>
    <row r="1918" spans="3:8" x14ac:dyDescent="0.2">
      <c r="C1918" s="522"/>
      <c r="D1918" s="522"/>
      <c r="E1918" s="522"/>
      <c r="F1918" s="522"/>
      <c r="G1918" s="522"/>
      <c r="H1918" s="522"/>
    </row>
    <row r="1919" spans="3:8" x14ac:dyDescent="0.2">
      <c r="C1919" s="522"/>
      <c r="D1919" s="522"/>
      <c r="E1919" s="522"/>
      <c r="F1919" s="522"/>
      <c r="G1919" s="522"/>
      <c r="H1919" s="522"/>
    </row>
    <row r="1920" spans="3:8" x14ac:dyDescent="0.2">
      <c r="C1920" s="522"/>
      <c r="D1920" s="522"/>
      <c r="E1920" s="522"/>
      <c r="F1920" s="522"/>
      <c r="G1920" s="522"/>
      <c r="H1920" s="522"/>
    </row>
    <row r="1921" spans="3:8" x14ac:dyDescent="0.2">
      <c r="C1921" s="522"/>
      <c r="D1921" s="522"/>
      <c r="E1921" s="522"/>
      <c r="F1921" s="522"/>
      <c r="G1921" s="522"/>
      <c r="H1921" s="522"/>
    </row>
    <row r="1922" spans="3:8" x14ac:dyDescent="0.2">
      <c r="C1922" s="522"/>
      <c r="D1922" s="522"/>
      <c r="E1922" s="522"/>
      <c r="F1922" s="522"/>
      <c r="G1922" s="522"/>
      <c r="H1922" s="522"/>
    </row>
    <row r="1923" spans="3:8" x14ac:dyDescent="0.2">
      <c r="C1923" s="522"/>
      <c r="D1923" s="522"/>
      <c r="E1923" s="522"/>
      <c r="F1923" s="522"/>
      <c r="G1923" s="522"/>
      <c r="H1923" s="522"/>
    </row>
    <row r="1924" spans="3:8" x14ac:dyDescent="0.2">
      <c r="C1924" s="522"/>
      <c r="D1924" s="522"/>
      <c r="E1924" s="522"/>
      <c r="F1924" s="522"/>
      <c r="G1924" s="522"/>
      <c r="H1924" s="522"/>
    </row>
    <row r="1925" spans="3:8" x14ac:dyDescent="0.2">
      <c r="C1925" s="522"/>
      <c r="D1925" s="522"/>
      <c r="E1925" s="522"/>
      <c r="F1925" s="522"/>
      <c r="G1925" s="522"/>
      <c r="H1925" s="522"/>
    </row>
    <row r="1926" spans="3:8" x14ac:dyDescent="0.2">
      <c r="C1926" s="522"/>
      <c r="D1926" s="522"/>
      <c r="E1926" s="522"/>
      <c r="F1926" s="522"/>
      <c r="G1926" s="522"/>
      <c r="H1926" s="522"/>
    </row>
    <row r="1927" spans="3:8" x14ac:dyDescent="0.2">
      <c r="C1927" s="522"/>
      <c r="D1927" s="522"/>
      <c r="E1927" s="522"/>
      <c r="F1927" s="522"/>
      <c r="G1927" s="522"/>
      <c r="H1927" s="522"/>
    </row>
    <row r="1928" spans="3:8" x14ac:dyDescent="0.2">
      <c r="C1928" s="522"/>
      <c r="D1928" s="522"/>
      <c r="E1928" s="522"/>
      <c r="F1928" s="522"/>
      <c r="G1928" s="522"/>
      <c r="H1928" s="522"/>
    </row>
    <row r="1929" spans="3:8" x14ac:dyDescent="0.2">
      <c r="C1929" s="522"/>
      <c r="D1929" s="522"/>
      <c r="E1929" s="522"/>
      <c r="F1929" s="522"/>
      <c r="G1929" s="522"/>
      <c r="H1929" s="522"/>
    </row>
    <row r="1930" spans="3:8" x14ac:dyDescent="0.2">
      <c r="C1930" s="522"/>
      <c r="D1930" s="522"/>
      <c r="E1930" s="522"/>
      <c r="F1930" s="522"/>
      <c r="G1930" s="522"/>
      <c r="H1930" s="522"/>
    </row>
    <row r="1931" spans="3:8" x14ac:dyDescent="0.2">
      <c r="C1931" s="522"/>
      <c r="D1931" s="522"/>
      <c r="E1931" s="522"/>
      <c r="F1931" s="522"/>
      <c r="G1931" s="522"/>
      <c r="H1931" s="522"/>
    </row>
    <row r="1932" spans="3:8" x14ac:dyDescent="0.2">
      <c r="C1932" s="522"/>
      <c r="D1932" s="522"/>
      <c r="E1932" s="522"/>
      <c r="F1932" s="522"/>
      <c r="G1932" s="522"/>
      <c r="H1932" s="522"/>
    </row>
    <row r="1933" spans="3:8" x14ac:dyDescent="0.2">
      <c r="C1933" s="522"/>
      <c r="D1933" s="522"/>
      <c r="E1933" s="522"/>
      <c r="F1933" s="522"/>
      <c r="G1933" s="522"/>
      <c r="H1933" s="522"/>
    </row>
    <row r="1934" spans="3:8" x14ac:dyDescent="0.2">
      <c r="C1934" s="522"/>
      <c r="D1934" s="522"/>
      <c r="E1934" s="522"/>
      <c r="F1934" s="522"/>
      <c r="G1934" s="522"/>
      <c r="H1934" s="522"/>
    </row>
    <row r="1935" spans="3:8" x14ac:dyDescent="0.2">
      <c r="C1935" s="522"/>
      <c r="D1935" s="522"/>
      <c r="E1935" s="522"/>
      <c r="F1935" s="522"/>
      <c r="G1935" s="522"/>
      <c r="H1935" s="522"/>
    </row>
    <row r="1936" spans="3:8" x14ac:dyDescent="0.2">
      <c r="C1936" s="522"/>
      <c r="D1936" s="522"/>
      <c r="E1936" s="522"/>
      <c r="F1936" s="522"/>
      <c r="G1936" s="522"/>
      <c r="H1936" s="522"/>
    </row>
    <row r="1937" spans="3:8" x14ac:dyDescent="0.2">
      <c r="C1937" s="522"/>
      <c r="D1937" s="522"/>
      <c r="E1937" s="522"/>
      <c r="F1937" s="522"/>
      <c r="G1937" s="522"/>
      <c r="H1937" s="522"/>
    </row>
    <row r="1938" spans="3:8" x14ac:dyDescent="0.2">
      <c r="C1938" s="522"/>
      <c r="D1938" s="522"/>
      <c r="E1938" s="522"/>
      <c r="F1938" s="522"/>
      <c r="G1938" s="522"/>
      <c r="H1938" s="522"/>
    </row>
    <row r="1939" spans="3:8" x14ac:dyDescent="0.2">
      <c r="C1939" s="522"/>
      <c r="D1939" s="522"/>
      <c r="E1939" s="522"/>
      <c r="F1939" s="522"/>
      <c r="G1939" s="522"/>
      <c r="H1939" s="522"/>
    </row>
    <row r="1940" spans="3:8" x14ac:dyDescent="0.2">
      <c r="C1940" s="522"/>
      <c r="D1940" s="522"/>
      <c r="E1940" s="522"/>
      <c r="F1940" s="522"/>
      <c r="G1940" s="522"/>
      <c r="H1940" s="522"/>
    </row>
    <row r="1941" spans="3:8" x14ac:dyDescent="0.2">
      <c r="C1941" s="522"/>
      <c r="D1941" s="522"/>
      <c r="E1941" s="522"/>
      <c r="F1941" s="522"/>
      <c r="G1941" s="522"/>
      <c r="H1941" s="522"/>
    </row>
    <row r="1942" spans="3:8" x14ac:dyDescent="0.2">
      <c r="C1942" s="522"/>
      <c r="D1942" s="522"/>
      <c r="E1942" s="522"/>
      <c r="F1942" s="522"/>
      <c r="G1942" s="522"/>
      <c r="H1942" s="522"/>
    </row>
    <row r="1943" spans="3:8" x14ac:dyDescent="0.2">
      <c r="C1943" s="522"/>
      <c r="D1943" s="522"/>
      <c r="E1943" s="522"/>
      <c r="F1943" s="522"/>
      <c r="G1943" s="522"/>
      <c r="H1943" s="522"/>
    </row>
    <row r="1944" spans="3:8" x14ac:dyDescent="0.2">
      <c r="C1944" s="522"/>
      <c r="D1944" s="522"/>
      <c r="E1944" s="522"/>
      <c r="F1944" s="522"/>
      <c r="G1944" s="522"/>
      <c r="H1944" s="522"/>
    </row>
    <row r="1945" spans="3:8" x14ac:dyDescent="0.2">
      <c r="C1945" s="522"/>
      <c r="D1945" s="522"/>
      <c r="E1945" s="522"/>
      <c r="F1945" s="522"/>
      <c r="G1945" s="522"/>
      <c r="H1945" s="522"/>
    </row>
    <row r="1946" spans="3:8" x14ac:dyDescent="0.2">
      <c r="C1946" s="522"/>
      <c r="D1946" s="522"/>
      <c r="E1946" s="522"/>
      <c r="F1946" s="522"/>
      <c r="G1946" s="522"/>
      <c r="H1946" s="522"/>
    </row>
    <row r="1947" spans="3:8" x14ac:dyDescent="0.2">
      <c r="C1947" s="522"/>
      <c r="D1947" s="522"/>
      <c r="E1947" s="522"/>
      <c r="F1947" s="522"/>
      <c r="G1947" s="522"/>
      <c r="H1947" s="522"/>
    </row>
    <row r="1948" spans="3:8" x14ac:dyDescent="0.2">
      <c r="C1948" s="522"/>
      <c r="D1948" s="522"/>
      <c r="E1948" s="522"/>
      <c r="F1948" s="522"/>
      <c r="G1948" s="522"/>
      <c r="H1948" s="522"/>
    </row>
    <row r="1949" spans="3:8" x14ac:dyDescent="0.2">
      <c r="C1949" s="522"/>
      <c r="D1949" s="522"/>
      <c r="E1949" s="522"/>
      <c r="F1949" s="522"/>
      <c r="G1949" s="522"/>
      <c r="H1949" s="522"/>
    </row>
    <row r="1950" spans="3:8" x14ac:dyDescent="0.2">
      <c r="C1950" s="522"/>
      <c r="D1950" s="522"/>
      <c r="E1950" s="522"/>
      <c r="F1950" s="522"/>
      <c r="G1950" s="522"/>
      <c r="H1950" s="522"/>
    </row>
    <row r="1951" spans="3:8" x14ac:dyDescent="0.2">
      <c r="C1951" s="522"/>
      <c r="D1951" s="522"/>
      <c r="E1951" s="522"/>
      <c r="F1951" s="522"/>
      <c r="G1951" s="522"/>
      <c r="H1951" s="522"/>
    </row>
    <row r="1952" spans="3:8" x14ac:dyDescent="0.2">
      <c r="C1952" s="522"/>
      <c r="D1952" s="522"/>
      <c r="E1952" s="522"/>
      <c r="F1952" s="522"/>
      <c r="G1952" s="522"/>
      <c r="H1952" s="522"/>
    </row>
    <row r="1953" spans="3:8" x14ac:dyDescent="0.2">
      <c r="C1953" s="522"/>
      <c r="D1953" s="522"/>
      <c r="E1953" s="522"/>
      <c r="F1953" s="522"/>
      <c r="G1953" s="522"/>
      <c r="H1953" s="522"/>
    </row>
    <row r="1954" spans="3:8" x14ac:dyDescent="0.2">
      <c r="C1954" s="522"/>
      <c r="D1954" s="522"/>
      <c r="E1954" s="522"/>
      <c r="F1954" s="522"/>
      <c r="G1954" s="522"/>
      <c r="H1954" s="522"/>
    </row>
    <row r="1955" spans="3:8" x14ac:dyDescent="0.2">
      <c r="C1955" s="522"/>
      <c r="D1955" s="522"/>
      <c r="E1955" s="522"/>
      <c r="F1955" s="522"/>
      <c r="G1955" s="522"/>
      <c r="H1955" s="522"/>
    </row>
    <row r="1956" spans="3:8" x14ac:dyDescent="0.2">
      <c r="C1956" s="522"/>
      <c r="D1956" s="522"/>
      <c r="E1956" s="522"/>
      <c r="F1956" s="522"/>
      <c r="G1956" s="522"/>
      <c r="H1956" s="522"/>
    </row>
    <row r="1957" spans="3:8" x14ac:dyDescent="0.2">
      <c r="C1957" s="522"/>
      <c r="D1957" s="522"/>
      <c r="E1957" s="522"/>
      <c r="F1957" s="522"/>
      <c r="G1957" s="522"/>
      <c r="H1957" s="522"/>
    </row>
    <row r="1958" spans="3:8" x14ac:dyDescent="0.2">
      <c r="C1958" s="522"/>
      <c r="D1958" s="522"/>
      <c r="E1958" s="522"/>
      <c r="F1958" s="522"/>
      <c r="G1958" s="522"/>
      <c r="H1958" s="522"/>
    </row>
    <row r="1959" spans="3:8" x14ac:dyDescent="0.2">
      <c r="C1959" s="522"/>
      <c r="D1959" s="522"/>
      <c r="E1959" s="522"/>
      <c r="F1959" s="522"/>
      <c r="G1959" s="522"/>
      <c r="H1959" s="522"/>
    </row>
    <row r="1960" spans="3:8" x14ac:dyDescent="0.2">
      <c r="C1960" s="522"/>
      <c r="D1960" s="522"/>
      <c r="E1960" s="522"/>
      <c r="F1960" s="522"/>
      <c r="G1960" s="522"/>
      <c r="H1960" s="522"/>
    </row>
    <row r="1961" spans="3:8" x14ac:dyDescent="0.2">
      <c r="C1961" s="522"/>
      <c r="D1961" s="522"/>
      <c r="E1961" s="522"/>
      <c r="F1961" s="522"/>
      <c r="G1961" s="522"/>
      <c r="H1961" s="522"/>
    </row>
    <row r="1962" spans="3:8" x14ac:dyDescent="0.2">
      <c r="C1962" s="522"/>
      <c r="D1962" s="522"/>
      <c r="E1962" s="522"/>
      <c r="F1962" s="522"/>
      <c r="G1962" s="522"/>
      <c r="H1962" s="522"/>
    </row>
    <row r="1963" spans="3:8" x14ac:dyDescent="0.2">
      <c r="C1963" s="522"/>
      <c r="D1963" s="522"/>
      <c r="E1963" s="522"/>
      <c r="F1963" s="522"/>
      <c r="G1963" s="522"/>
      <c r="H1963" s="522"/>
    </row>
    <row r="1964" spans="3:8" x14ac:dyDescent="0.2">
      <c r="C1964" s="522"/>
      <c r="D1964" s="522"/>
      <c r="E1964" s="522"/>
      <c r="F1964" s="522"/>
      <c r="G1964" s="522"/>
      <c r="H1964" s="522"/>
    </row>
    <row r="1965" spans="3:8" x14ac:dyDescent="0.2">
      <c r="C1965" s="522"/>
      <c r="D1965" s="522"/>
      <c r="E1965" s="522"/>
      <c r="F1965" s="522"/>
      <c r="G1965" s="522"/>
      <c r="H1965" s="522"/>
    </row>
    <row r="1966" spans="3:8" x14ac:dyDescent="0.2">
      <c r="C1966" s="522"/>
      <c r="D1966" s="522"/>
      <c r="E1966" s="522"/>
      <c r="F1966" s="522"/>
      <c r="G1966" s="522"/>
      <c r="H1966" s="522"/>
    </row>
    <row r="1967" spans="3:8" x14ac:dyDescent="0.2">
      <c r="C1967" s="522"/>
      <c r="D1967" s="522"/>
      <c r="E1967" s="522"/>
      <c r="F1967" s="522"/>
      <c r="G1967" s="522"/>
      <c r="H1967" s="522"/>
    </row>
    <row r="1968" spans="3:8" x14ac:dyDescent="0.2">
      <c r="C1968" s="522"/>
      <c r="D1968" s="522"/>
      <c r="E1968" s="522"/>
      <c r="F1968" s="522"/>
      <c r="G1968" s="522"/>
      <c r="H1968" s="522"/>
    </row>
    <row r="1969" spans="3:8" x14ac:dyDescent="0.2">
      <c r="C1969" s="522"/>
      <c r="D1969" s="522"/>
      <c r="E1969" s="522"/>
      <c r="F1969" s="522"/>
      <c r="G1969" s="522"/>
      <c r="H1969" s="522"/>
    </row>
    <row r="1970" spans="3:8" x14ac:dyDescent="0.2">
      <c r="C1970" s="522"/>
      <c r="D1970" s="522"/>
      <c r="E1970" s="522"/>
      <c r="F1970" s="522"/>
      <c r="G1970" s="522"/>
      <c r="H1970" s="522"/>
    </row>
    <row r="1971" spans="3:8" x14ac:dyDescent="0.2">
      <c r="C1971" s="522"/>
      <c r="D1971" s="522"/>
      <c r="E1971" s="522"/>
      <c r="F1971" s="522"/>
      <c r="G1971" s="522"/>
      <c r="H1971" s="522"/>
    </row>
    <row r="1972" spans="3:8" x14ac:dyDescent="0.2">
      <c r="C1972" s="522"/>
      <c r="D1972" s="522"/>
      <c r="E1972" s="522"/>
      <c r="F1972" s="522"/>
      <c r="G1972" s="522"/>
      <c r="H1972" s="522"/>
    </row>
    <row r="1973" spans="3:8" x14ac:dyDescent="0.2">
      <c r="C1973" s="522"/>
      <c r="D1973" s="522"/>
      <c r="E1973" s="522"/>
      <c r="F1973" s="522"/>
      <c r="G1973" s="522"/>
      <c r="H1973" s="522"/>
    </row>
    <row r="1974" spans="3:8" x14ac:dyDescent="0.2">
      <c r="C1974" s="522"/>
      <c r="D1974" s="522"/>
      <c r="E1974" s="522"/>
      <c r="F1974" s="522"/>
      <c r="G1974" s="522"/>
      <c r="H1974" s="522"/>
    </row>
    <row r="1975" spans="3:8" x14ac:dyDescent="0.2">
      <c r="C1975" s="522"/>
      <c r="D1975" s="522"/>
      <c r="E1975" s="522"/>
      <c r="F1975" s="522"/>
      <c r="G1975" s="522"/>
      <c r="H1975" s="522"/>
    </row>
    <row r="1976" spans="3:8" x14ac:dyDescent="0.2">
      <c r="C1976" s="522"/>
      <c r="D1976" s="522"/>
      <c r="E1976" s="522"/>
      <c r="F1976" s="522"/>
      <c r="G1976" s="522"/>
      <c r="H1976" s="522"/>
    </row>
    <row r="1977" spans="3:8" x14ac:dyDescent="0.2">
      <c r="C1977" s="522"/>
      <c r="D1977" s="522"/>
      <c r="E1977" s="522"/>
      <c r="F1977" s="522"/>
      <c r="G1977" s="522"/>
      <c r="H1977" s="522"/>
    </row>
    <row r="1978" spans="3:8" x14ac:dyDescent="0.2">
      <c r="C1978" s="522"/>
      <c r="D1978" s="522"/>
      <c r="E1978" s="522"/>
      <c r="F1978" s="522"/>
      <c r="G1978" s="522"/>
      <c r="H1978" s="522"/>
    </row>
    <row r="1979" spans="3:8" x14ac:dyDescent="0.2">
      <c r="C1979" s="522"/>
      <c r="D1979" s="522"/>
      <c r="E1979" s="522"/>
      <c r="F1979" s="522"/>
      <c r="G1979" s="522"/>
      <c r="H1979" s="522"/>
    </row>
    <row r="1980" spans="3:8" x14ac:dyDescent="0.2">
      <c r="C1980" s="522"/>
      <c r="D1980" s="522"/>
      <c r="E1980" s="522"/>
      <c r="F1980" s="522"/>
      <c r="G1980" s="522"/>
      <c r="H1980" s="522"/>
    </row>
    <row r="1981" spans="3:8" x14ac:dyDescent="0.2">
      <c r="C1981" s="522"/>
      <c r="D1981" s="522"/>
      <c r="E1981" s="522"/>
      <c r="F1981" s="522"/>
      <c r="G1981" s="522"/>
      <c r="H1981" s="522"/>
    </row>
    <row r="1982" spans="3:8" x14ac:dyDescent="0.2">
      <c r="C1982" s="522"/>
      <c r="D1982" s="522"/>
      <c r="E1982" s="522"/>
      <c r="F1982" s="522"/>
      <c r="G1982" s="522"/>
      <c r="H1982" s="522"/>
    </row>
    <row r="1983" spans="3:8" x14ac:dyDescent="0.2">
      <c r="C1983" s="522"/>
      <c r="D1983" s="522"/>
      <c r="E1983" s="522"/>
      <c r="F1983" s="522"/>
      <c r="G1983" s="522"/>
      <c r="H1983" s="522"/>
    </row>
    <row r="1984" spans="3:8" x14ac:dyDescent="0.2">
      <c r="C1984" s="522"/>
      <c r="D1984" s="522"/>
      <c r="E1984" s="522"/>
      <c r="F1984" s="522"/>
      <c r="G1984" s="522"/>
      <c r="H1984" s="522"/>
    </row>
    <row r="1985" spans="3:8" x14ac:dyDescent="0.2">
      <c r="C1985" s="522"/>
      <c r="D1985" s="522"/>
      <c r="E1985" s="522"/>
      <c r="F1985" s="522"/>
      <c r="G1985" s="522"/>
      <c r="H1985" s="522"/>
    </row>
    <row r="1986" spans="3:8" x14ac:dyDescent="0.2">
      <c r="C1986" s="522"/>
      <c r="D1986" s="522"/>
      <c r="E1986" s="522"/>
      <c r="F1986" s="522"/>
      <c r="G1986" s="522"/>
      <c r="H1986" s="522"/>
    </row>
    <row r="1987" spans="3:8" x14ac:dyDescent="0.2">
      <c r="C1987" s="522"/>
      <c r="D1987" s="522"/>
      <c r="E1987" s="522"/>
      <c r="F1987" s="522"/>
      <c r="G1987" s="522"/>
      <c r="H1987" s="522"/>
    </row>
    <row r="1988" spans="3:8" x14ac:dyDescent="0.2">
      <c r="C1988" s="522"/>
      <c r="D1988" s="522"/>
      <c r="E1988" s="522"/>
      <c r="F1988" s="522"/>
      <c r="G1988" s="522"/>
      <c r="H1988" s="522"/>
    </row>
    <row r="1989" spans="3:8" x14ac:dyDescent="0.2">
      <c r="C1989" s="522"/>
      <c r="D1989" s="522"/>
      <c r="E1989" s="522"/>
      <c r="F1989" s="522"/>
      <c r="G1989" s="522"/>
      <c r="H1989" s="522"/>
    </row>
    <row r="1990" spans="3:8" x14ac:dyDescent="0.2">
      <c r="C1990" s="522"/>
      <c r="D1990" s="522"/>
      <c r="E1990" s="522"/>
      <c r="F1990" s="522"/>
      <c r="G1990" s="522"/>
      <c r="H1990" s="522"/>
    </row>
    <row r="1991" spans="3:8" x14ac:dyDescent="0.2">
      <c r="C1991" s="522"/>
      <c r="D1991" s="522"/>
      <c r="E1991" s="522"/>
      <c r="F1991" s="522"/>
      <c r="G1991" s="522"/>
      <c r="H1991" s="522"/>
    </row>
    <row r="1992" spans="3:8" x14ac:dyDescent="0.2">
      <c r="C1992" s="522"/>
      <c r="D1992" s="522"/>
      <c r="E1992" s="522"/>
      <c r="F1992" s="522"/>
      <c r="G1992" s="522"/>
      <c r="H1992" s="522"/>
    </row>
    <row r="1993" spans="3:8" x14ac:dyDescent="0.2">
      <c r="C1993" s="522"/>
      <c r="D1993" s="522"/>
      <c r="E1993" s="522"/>
      <c r="F1993" s="522"/>
      <c r="G1993" s="522"/>
      <c r="H1993" s="522"/>
    </row>
    <row r="1994" spans="3:8" x14ac:dyDescent="0.2">
      <c r="C1994" s="522"/>
      <c r="D1994" s="522"/>
      <c r="E1994" s="522"/>
      <c r="F1994" s="522"/>
      <c r="G1994" s="522"/>
      <c r="H1994" s="522"/>
    </row>
    <row r="1995" spans="3:8" x14ac:dyDescent="0.2">
      <c r="C1995" s="522"/>
      <c r="D1995" s="522"/>
      <c r="E1995" s="522"/>
      <c r="F1995" s="522"/>
      <c r="G1995" s="522"/>
      <c r="H1995" s="522"/>
    </row>
    <row r="1996" spans="3:8" x14ac:dyDescent="0.2">
      <c r="C1996" s="522"/>
      <c r="D1996" s="522"/>
      <c r="E1996" s="522"/>
      <c r="F1996" s="522"/>
      <c r="G1996" s="522"/>
      <c r="H1996" s="522"/>
    </row>
    <row r="1997" spans="3:8" x14ac:dyDescent="0.2">
      <c r="C1997" s="522"/>
      <c r="D1997" s="522"/>
      <c r="E1997" s="522"/>
      <c r="F1997" s="522"/>
      <c r="G1997" s="522"/>
      <c r="H1997" s="522"/>
    </row>
    <row r="1998" spans="3:8" x14ac:dyDescent="0.2">
      <c r="C1998" s="522"/>
      <c r="D1998" s="522"/>
      <c r="E1998" s="522"/>
      <c r="F1998" s="522"/>
      <c r="G1998" s="522"/>
      <c r="H1998" s="522"/>
    </row>
    <row r="1999" spans="3:8" x14ac:dyDescent="0.2">
      <c r="C1999" s="522"/>
      <c r="D1999" s="522"/>
      <c r="E1999" s="522"/>
      <c r="F1999" s="522"/>
      <c r="G1999" s="522"/>
      <c r="H1999" s="522"/>
    </row>
    <row r="2000" spans="3:8" x14ac:dyDescent="0.2">
      <c r="C2000" s="522"/>
      <c r="D2000" s="522"/>
      <c r="E2000" s="522"/>
      <c r="F2000" s="522"/>
      <c r="G2000" s="522"/>
      <c r="H2000" s="522"/>
    </row>
    <row r="2001" spans="3:8" x14ac:dyDescent="0.2">
      <c r="C2001" s="522"/>
      <c r="D2001" s="522"/>
      <c r="E2001" s="522"/>
      <c r="F2001" s="522"/>
      <c r="G2001" s="522"/>
      <c r="H2001" s="522"/>
    </row>
    <row r="2002" spans="3:8" x14ac:dyDescent="0.2">
      <c r="C2002" s="522"/>
      <c r="D2002" s="522"/>
      <c r="E2002" s="522"/>
      <c r="F2002" s="522"/>
      <c r="G2002" s="522"/>
      <c r="H2002" s="522"/>
    </row>
    <row r="2003" spans="3:8" x14ac:dyDescent="0.2">
      <c r="C2003" s="522"/>
      <c r="D2003" s="522"/>
      <c r="E2003" s="522"/>
      <c r="F2003" s="522"/>
      <c r="G2003" s="522"/>
      <c r="H2003" s="522"/>
    </row>
    <row r="2004" spans="3:8" x14ac:dyDescent="0.2">
      <c r="C2004" s="522"/>
      <c r="D2004" s="522"/>
      <c r="E2004" s="522"/>
      <c r="F2004" s="522"/>
      <c r="G2004" s="522"/>
      <c r="H2004" s="522"/>
    </row>
    <row r="2005" spans="3:8" x14ac:dyDescent="0.2">
      <c r="C2005" s="522"/>
      <c r="D2005" s="522"/>
      <c r="E2005" s="522"/>
      <c r="F2005" s="522"/>
      <c r="G2005" s="522"/>
      <c r="H2005" s="522"/>
    </row>
    <row r="2006" spans="3:8" x14ac:dyDescent="0.2">
      <c r="C2006" s="522"/>
      <c r="D2006" s="522"/>
      <c r="E2006" s="522"/>
      <c r="F2006" s="522"/>
      <c r="G2006" s="522"/>
      <c r="H2006" s="522"/>
    </row>
    <row r="2007" spans="3:8" x14ac:dyDescent="0.2">
      <c r="C2007" s="522"/>
      <c r="D2007" s="522"/>
      <c r="E2007" s="522"/>
      <c r="F2007" s="522"/>
      <c r="G2007" s="522"/>
      <c r="H2007" s="522"/>
    </row>
    <row r="2008" spans="3:8" x14ac:dyDescent="0.2">
      <c r="C2008" s="522"/>
      <c r="D2008" s="522"/>
      <c r="E2008" s="522"/>
      <c r="F2008" s="522"/>
      <c r="G2008" s="522"/>
      <c r="H2008" s="522"/>
    </row>
    <row r="2009" spans="3:8" x14ac:dyDescent="0.2">
      <c r="C2009" s="522"/>
      <c r="D2009" s="522"/>
      <c r="E2009" s="522"/>
      <c r="F2009" s="522"/>
      <c r="G2009" s="522"/>
      <c r="H2009" s="522"/>
    </row>
    <row r="2010" spans="3:8" x14ac:dyDescent="0.2">
      <c r="C2010" s="522"/>
      <c r="D2010" s="522"/>
      <c r="E2010" s="522"/>
      <c r="F2010" s="522"/>
      <c r="G2010" s="522"/>
      <c r="H2010" s="522"/>
    </row>
    <row r="2011" spans="3:8" x14ac:dyDescent="0.2">
      <c r="C2011" s="522"/>
      <c r="D2011" s="522"/>
      <c r="E2011" s="522"/>
      <c r="F2011" s="522"/>
      <c r="G2011" s="522"/>
      <c r="H2011" s="522"/>
    </row>
    <row r="2012" spans="3:8" x14ac:dyDescent="0.2">
      <c r="C2012" s="522"/>
      <c r="D2012" s="522"/>
      <c r="E2012" s="522"/>
      <c r="F2012" s="522"/>
      <c r="G2012" s="522"/>
      <c r="H2012" s="522"/>
    </row>
    <row r="2013" spans="3:8" x14ac:dyDescent="0.2">
      <c r="C2013" s="522"/>
      <c r="D2013" s="522"/>
      <c r="E2013" s="522"/>
      <c r="F2013" s="522"/>
      <c r="G2013" s="522"/>
      <c r="H2013" s="522"/>
    </row>
    <row r="2014" spans="3:8" x14ac:dyDescent="0.2">
      <c r="C2014" s="522"/>
      <c r="D2014" s="522"/>
      <c r="E2014" s="522"/>
      <c r="F2014" s="522"/>
      <c r="G2014" s="522"/>
      <c r="H2014" s="522"/>
    </row>
    <row r="2015" spans="3:8" x14ac:dyDescent="0.2">
      <c r="C2015" s="522"/>
      <c r="D2015" s="522"/>
      <c r="E2015" s="522"/>
      <c r="F2015" s="522"/>
      <c r="G2015" s="522"/>
      <c r="H2015" s="522"/>
    </row>
    <row r="2016" spans="3:8" x14ac:dyDescent="0.2">
      <c r="C2016" s="522"/>
      <c r="D2016" s="522"/>
      <c r="E2016" s="522"/>
      <c r="F2016" s="522"/>
      <c r="G2016" s="522"/>
      <c r="H2016" s="522"/>
    </row>
    <row r="2017" spans="3:8" x14ac:dyDescent="0.2">
      <c r="C2017" s="522"/>
      <c r="D2017" s="522"/>
      <c r="E2017" s="522"/>
      <c r="F2017" s="522"/>
      <c r="G2017" s="522"/>
      <c r="H2017" s="522"/>
    </row>
    <row r="2018" spans="3:8" x14ac:dyDescent="0.2">
      <c r="C2018" s="522"/>
      <c r="D2018" s="522"/>
      <c r="E2018" s="522"/>
      <c r="F2018" s="522"/>
      <c r="G2018" s="522"/>
      <c r="H2018" s="522"/>
    </row>
    <row r="2019" spans="3:8" x14ac:dyDescent="0.2">
      <c r="C2019" s="522"/>
      <c r="D2019" s="522"/>
      <c r="E2019" s="522"/>
      <c r="F2019" s="522"/>
      <c r="G2019" s="522"/>
      <c r="H2019" s="522"/>
    </row>
    <row r="2020" spans="3:8" x14ac:dyDescent="0.2">
      <c r="C2020" s="522"/>
      <c r="D2020" s="522"/>
      <c r="E2020" s="522"/>
      <c r="F2020" s="522"/>
      <c r="G2020" s="522"/>
      <c r="H2020" s="522"/>
    </row>
    <row r="2021" spans="3:8" x14ac:dyDescent="0.2">
      <c r="C2021" s="522"/>
      <c r="D2021" s="522"/>
      <c r="E2021" s="522"/>
      <c r="F2021" s="522"/>
      <c r="G2021" s="522"/>
      <c r="H2021" s="522"/>
    </row>
    <row r="2022" spans="3:8" x14ac:dyDescent="0.2">
      <c r="C2022" s="522"/>
      <c r="D2022" s="522"/>
      <c r="E2022" s="522"/>
      <c r="F2022" s="522"/>
      <c r="G2022" s="522"/>
      <c r="H2022" s="522"/>
    </row>
    <row r="2023" spans="3:8" x14ac:dyDescent="0.2">
      <c r="C2023" s="522"/>
      <c r="D2023" s="522"/>
      <c r="E2023" s="522"/>
      <c r="F2023" s="522"/>
      <c r="G2023" s="522"/>
      <c r="H2023" s="522"/>
    </row>
    <row r="2024" spans="3:8" x14ac:dyDescent="0.2">
      <c r="C2024" s="522"/>
      <c r="D2024" s="522"/>
      <c r="E2024" s="522"/>
      <c r="F2024" s="522"/>
      <c r="G2024" s="522"/>
      <c r="H2024" s="522"/>
    </row>
    <row r="2025" spans="3:8" x14ac:dyDescent="0.2">
      <c r="C2025" s="522"/>
      <c r="D2025" s="522"/>
      <c r="E2025" s="522"/>
      <c r="F2025" s="522"/>
      <c r="G2025" s="522"/>
      <c r="H2025" s="522"/>
    </row>
    <row r="2026" spans="3:8" x14ac:dyDescent="0.2">
      <c r="C2026" s="522"/>
      <c r="D2026" s="522"/>
      <c r="E2026" s="522"/>
      <c r="F2026" s="522"/>
      <c r="G2026" s="522"/>
      <c r="H2026" s="522"/>
    </row>
    <row r="2027" spans="3:8" x14ac:dyDescent="0.2">
      <c r="C2027" s="522"/>
      <c r="D2027" s="522"/>
      <c r="E2027" s="522"/>
      <c r="F2027" s="522"/>
      <c r="G2027" s="522"/>
      <c r="H2027" s="522"/>
    </row>
    <row r="2028" spans="3:8" x14ac:dyDescent="0.2">
      <c r="C2028" s="522"/>
      <c r="D2028" s="522"/>
      <c r="E2028" s="522"/>
      <c r="F2028" s="522"/>
      <c r="G2028" s="522"/>
      <c r="H2028" s="522"/>
    </row>
    <row r="2029" spans="3:8" x14ac:dyDescent="0.2">
      <c r="C2029" s="522"/>
      <c r="D2029" s="522"/>
      <c r="E2029" s="522"/>
      <c r="F2029" s="522"/>
      <c r="G2029" s="522"/>
      <c r="H2029" s="522"/>
    </row>
    <row r="2030" spans="3:8" x14ac:dyDescent="0.2">
      <c r="C2030" s="522"/>
      <c r="D2030" s="522"/>
      <c r="E2030" s="522"/>
      <c r="F2030" s="522"/>
      <c r="G2030" s="522"/>
      <c r="H2030" s="522"/>
    </row>
    <row r="2031" spans="3:8" x14ac:dyDescent="0.2">
      <c r="C2031" s="522"/>
      <c r="D2031" s="522"/>
      <c r="E2031" s="522"/>
      <c r="F2031" s="522"/>
      <c r="G2031" s="522"/>
      <c r="H2031" s="522"/>
    </row>
    <row r="2032" spans="3:8" x14ac:dyDescent="0.2">
      <c r="C2032" s="522"/>
      <c r="D2032" s="522"/>
      <c r="E2032" s="522"/>
      <c r="F2032" s="522"/>
      <c r="G2032" s="522"/>
      <c r="H2032" s="522"/>
    </row>
    <row r="2033" spans="3:8" x14ac:dyDescent="0.2">
      <c r="C2033" s="522"/>
      <c r="D2033" s="522"/>
      <c r="E2033" s="522"/>
      <c r="F2033" s="522"/>
      <c r="G2033" s="522"/>
      <c r="H2033" s="522"/>
    </row>
    <row r="2034" spans="3:8" x14ac:dyDescent="0.2">
      <c r="C2034" s="522"/>
      <c r="D2034" s="522"/>
      <c r="E2034" s="522"/>
      <c r="F2034" s="522"/>
      <c r="G2034" s="522"/>
      <c r="H2034" s="522"/>
    </row>
    <row r="2035" spans="3:8" x14ac:dyDescent="0.2">
      <c r="C2035" s="522"/>
      <c r="D2035" s="522"/>
      <c r="E2035" s="522"/>
      <c r="F2035" s="522"/>
      <c r="G2035" s="522"/>
      <c r="H2035" s="522"/>
    </row>
    <row r="2036" spans="3:8" x14ac:dyDescent="0.2">
      <c r="C2036" s="522"/>
      <c r="D2036" s="522"/>
      <c r="E2036" s="522"/>
      <c r="F2036" s="522"/>
      <c r="G2036" s="522"/>
      <c r="H2036" s="522"/>
    </row>
    <row r="2037" spans="3:8" x14ac:dyDescent="0.2">
      <c r="C2037" s="522"/>
      <c r="D2037" s="522"/>
      <c r="E2037" s="522"/>
      <c r="F2037" s="522"/>
      <c r="G2037" s="522"/>
      <c r="H2037" s="522"/>
    </row>
    <row r="2038" spans="3:8" x14ac:dyDescent="0.2">
      <c r="C2038" s="522"/>
      <c r="D2038" s="522"/>
      <c r="E2038" s="522"/>
      <c r="F2038" s="522"/>
      <c r="G2038" s="522"/>
      <c r="H2038" s="522"/>
    </row>
    <row r="2039" spans="3:8" x14ac:dyDescent="0.2">
      <c r="C2039" s="522"/>
      <c r="D2039" s="522"/>
      <c r="E2039" s="522"/>
      <c r="F2039" s="522"/>
      <c r="G2039" s="522"/>
      <c r="H2039" s="522"/>
    </row>
    <row r="2040" spans="3:8" x14ac:dyDescent="0.2">
      <c r="C2040" s="522"/>
      <c r="D2040" s="522"/>
      <c r="E2040" s="522"/>
      <c r="F2040" s="522"/>
      <c r="G2040" s="522"/>
      <c r="H2040" s="522"/>
    </row>
    <row r="2041" spans="3:8" x14ac:dyDescent="0.2">
      <c r="C2041" s="522"/>
      <c r="D2041" s="522"/>
      <c r="E2041" s="522"/>
      <c r="F2041" s="522"/>
      <c r="G2041" s="522"/>
      <c r="H2041" s="522"/>
    </row>
    <row r="2042" spans="3:8" x14ac:dyDescent="0.2">
      <c r="C2042" s="522"/>
      <c r="D2042" s="522"/>
      <c r="E2042" s="522"/>
      <c r="F2042" s="522"/>
      <c r="G2042" s="522"/>
      <c r="H2042" s="522"/>
    </row>
    <row r="2043" spans="3:8" x14ac:dyDescent="0.2">
      <c r="C2043" s="522"/>
      <c r="D2043" s="522"/>
      <c r="E2043" s="522"/>
      <c r="F2043" s="522"/>
      <c r="G2043" s="522"/>
      <c r="H2043" s="522"/>
    </row>
    <row r="2044" spans="3:8" x14ac:dyDescent="0.2">
      <c r="C2044" s="522"/>
      <c r="D2044" s="522"/>
      <c r="E2044" s="522"/>
      <c r="F2044" s="522"/>
      <c r="G2044" s="522"/>
      <c r="H2044" s="522"/>
    </row>
    <row r="2045" spans="3:8" x14ac:dyDescent="0.2">
      <c r="C2045" s="522"/>
      <c r="D2045" s="522"/>
      <c r="E2045" s="522"/>
      <c r="F2045" s="522"/>
      <c r="G2045" s="522"/>
      <c r="H2045" s="522"/>
    </row>
    <row r="2046" spans="3:8" x14ac:dyDescent="0.2">
      <c r="C2046" s="522"/>
      <c r="D2046" s="522"/>
      <c r="E2046" s="522"/>
      <c r="F2046" s="522"/>
      <c r="G2046" s="522"/>
      <c r="H2046" s="522"/>
    </row>
    <row r="2047" spans="3:8" x14ac:dyDescent="0.2">
      <c r="C2047" s="522"/>
      <c r="D2047" s="522"/>
      <c r="E2047" s="522"/>
      <c r="F2047" s="522"/>
      <c r="G2047" s="522"/>
      <c r="H2047" s="522"/>
    </row>
    <row r="2048" spans="3:8" x14ac:dyDescent="0.2">
      <c r="C2048" s="522"/>
      <c r="D2048" s="522"/>
      <c r="E2048" s="522"/>
      <c r="F2048" s="522"/>
      <c r="G2048" s="522"/>
      <c r="H2048" s="522"/>
    </row>
    <row r="2049" spans="3:8" x14ac:dyDescent="0.2">
      <c r="C2049" s="522"/>
      <c r="D2049" s="522"/>
      <c r="E2049" s="522"/>
      <c r="F2049" s="522"/>
      <c r="G2049" s="522"/>
      <c r="H2049" s="522"/>
    </row>
    <row r="2050" spans="3:8" x14ac:dyDescent="0.2">
      <c r="C2050" s="522"/>
      <c r="D2050" s="522"/>
      <c r="E2050" s="522"/>
      <c r="F2050" s="522"/>
      <c r="G2050" s="522"/>
      <c r="H2050" s="522"/>
    </row>
    <row r="2051" spans="3:8" x14ac:dyDescent="0.2">
      <c r="C2051" s="522"/>
      <c r="D2051" s="522"/>
      <c r="E2051" s="522"/>
      <c r="F2051" s="522"/>
      <c r="G2051" s="522"/>
      <c r="H2051" s="522"/>
    </row>
    <row r="2052" spans="3:8" x14ac:dyDescent="0.2">
      <c r="C2052" s="522"/>
      <c r="D2052" s="522"/>
      <c r="E2052" s="522"/>
      <c r="F2052" s="522"/>
      <c r="G2052" s="522"/>
      <c r="H2052" s="522"/>
    </row>
    <row r="2053" spans="3:8" x14ac:dyDescent="0.2">
      <c r="C2053" s="522"/>
      <c r="D2053" s="522"/>
      <c r="E2053" s="522"/>
      <c r="F2053" s="522"/>
      <c r="G2053" s="522"/>
      <c r="H2053" s="522"/>
    </row>
    <row r="2054" spans="3:8" x14ac:dyDescent="0.2">
      <c r="C2054" s="522"/>
      <c r="D2054" s="522"/>
      <c r="E2054" s="522"/>
      <c r="F2054" s="522"/>
      <c r="G2054" s="522"/>
      <c r="H2054" s="522"/>
    </row>
    <row r="2055" spans="3:8" x14ac:dyDescent="0.2">
      <c r="C2055" s="522"/>
      <c r="D2055" s="522"/>
      <c r="E2055" s="522"/>
      <c r="F2055" s="522"/>
      <c r="G2055" s="522"/>
      <c r="H2055" s="522"/>
    </row>
    <row r="2056" spans="3:8" x14ac:dyDescent="0.2">
      <c r="C2056" s="522"/>
      <c r="D2056" s="522"/>
      <c r="E2056" s="522"/>
      <c r="F2056" s="522"/>
      <c r="G2056" s="522"/>
      <c r="H2056" s="522"/>
    </row>
    <row r="2057" spans="3:8" x14ac:dyDescent="0.2">
      <c r="C2057" s="522"/>
      <c r="D2057" s="522"/>
      <c r="E2057" s="522"/>
      <c r="F2057" s="522"/>
      <c r="G2057" s="522"/>
      <c r="H2057" s="522"/>
    </row>
    <row r="2058" spans="3:8" x14ac:dyDescent="0.2">
      <c r="C2058" s="522"/>
      <c r="D2058" s="522"/>
      <c r="E2058" s="522"/>
      <c r="F2058" s="522"/>
      <c r="G2058" s="522"/>
      <c r="H2058" s="522"/>
    </row>
    <row r="2059" spans="3:8" x14ac:dyDescent="0.2">
      <c r="C2059" s="522"/>
      <c r="D2059" s="522"/>
      <c r="E2059" s="522"/>
      <c r="F2059" s="522"/>
      <c r="G2059" s="522"/>
      <c r="H2059" s="522"/>
    </row>
    <row r="2060" spans="3:8" x14ac:dyDescent="0.2">
      <c r="C2060" s="522"/>
      <c r="D2060" s="522"/>
      <c r="E2060" s="522"/>
      <c r="F2060" s="522"/>
      <c r="G2060" s="522"/>
      <c r="H2060" s="522"/>
    </row>
    <row r="2061" spans="3:8" x14ac:dyDescent="0.2">
      <c r="C2061" s="522"/>
      <c r="D2061" s="522"/>
      <c r="E2061" s="522"/>
      <c r="F2061" s="522"/>
      <c r="G2061" s="522"/>
      <c r="H2061" s="522"/>
    </row>
    <row r="2062" spans="3:8" x14ac:dyDescent="0.2">
      <c r="C2062" s="522"/>
      <c r="D2062" s="522"/>
      <c r="E2062" s="522"/>
      <c r="F2062" s="522"/>
      <c r="G2062" s="522"/>
      <c r="H2062" s="522"/>
    </row>
    <row r="2063" spans="3:8" x14ac:dyDescent="0.2">
      <c r="C2063" s="522"/>
      <c r="D2063" s="522"/>
      <c r="E2063" s="522"/>
      <c r="F2063" s="522"/>
      <c r="G2063" s="522"/>
      <c r="H2063" s="522"/>
    </row>
    <row r="2064" spans="3:8" x14ac:dyDescent="0.2">
      <c r="C2064" s="522"/>
      <c r="D2064" s="522"/>
      <c r="E2064" s="522"/>
      <c r="F2064" s="522"/>
      <c r="G2064" s="522"/>
      <c r="H2064" s="522"/>
    </row>
    <row r="2065" spans="3:8" x14ac:dyDescent="0.2">
      <c r="C2065" s="522"/>
      <c r="D2065" s="522"/>
      <c r="E2065" s="522"/>
      <c r="F2065" s="522"/>
      <c r="G2065" s="522"/>
      <c r="H2065" s="522"/>
    </row>
    <row r="2066" spans="3:8" x14ac:dyDescent="0.2">
      <c r="C2066" s="522"/>
      <c r="D2066" s="522"/>
      <c r="E2066" s="522"/>
      <c r="F2066" s="522"/>
      <c r="G2066" s="522"/>
      <c r="H2066" s="522"/>
    </row>
    <row r="2067" spans="3:8" x14ac:dyDescent="0.2">
      <c r="C2067" s="522"/>
      <c r="D2067" s="522"/>
      <c r="E2067" s="522"/>
      <c r="F2067" s="522"/>
      <c r="G2067" s="522"/>
      <c r="H2067" s="522"/>
    </row>
    <row r="2068" spans="3:8" x14ac:dyDescent="0.2">
      <c r="C2068" s="522"/>
      <c r="D2068" s="522"/>
      <c r="E2068" s="522"/>
      <c r="F2068" s="522"/>
      <c r="G2068" s="522"/>
      <c r="H2068" s="522"/>
    </row>
    <row r="2069" spans="3:8" x14ac:dyDescent="0.2">
      <c r="C2069" s="522"/>
      <c r="D2069" s="522"/>
      <c r="E2069" s="522"/>
      <c r="F2069" s="522"/>
      <c r="G2069" s="522"/>
      <c r="H2069" s="522"/>
    </row>
    <row r="2070" spans="3:8" x14ac:dyDescent="0.2">
      <c r="C2070" s="522"/>
      <c r="D2070" s="522"/>
      <c r="E2070" s="522"/>
      <c r="F2070" s="522"/>
      <c r="G2070" s="522"/>
      <c r="H2070" s="522"/>
    </row>
    <row r="2071" spans="3:8" x14ac:dyDescent="0.2">
      <c r="C2071" s="522"/>
      <c r="D2071" s="522"/>
      <c r="E2071" s="522"/>
      <c r="F2071" s="522"/>
      <c r="G2071" s="522"/>
      <c r="H2071" s="522"/>
    </row>
    <row r="2072" spans="3:8" x14ac:dyDescent="0.2">
      <c r="C2072" s="522"/>
      <c r="D2072" s="522"/>
      <c r="E2072" s="522"/>
      <c r="F2072" s="522"/>
      <c r="G2072" s="522"/>
      <c r="H2072" s="522"/>
    </row>
    <row r="2073" spans="3:8" x14ac:dyDescent="0.2">
      <c r="C2073" s="522"/>
      <c r="D2073" s="522"/>
      <c r="E2073" s="522"/>
      <c r="F2073" s="522"/>
      <c r="G2073" s="522"/>
      <c r="H2073" s="522"/>
    </row>
    <row r="2074" spans="3:8" x14ac:dyDescent="0.2">
      <c r="C2074" s="522"/>
      <c r="D2074" s="522"/>
      <c r="E2074" s="522"/>
      <c r="F2074" s="522"/>
      <c r="G2074" s="522"/>
      <c r="H2074" s="522"/>
    </row>
    <row r="2075" spans="3:8" x14ac:dyDescent="0.2">
      <c r="C2075" s="522"/>
      <c r="D2075" s="522"/>
      <c r="E2075" s="522"/>
      <c r="F2075" s="522"/>
      <c r="G2075" s="522"/>
      <c r="H2075" s="522"/>
    </row>
    <row r="2076" spans="3:8" x14ac:dyDescent="0.2">
      <c r="C2076" s="522"/>
      <c r="D2076" s="522"/>
      <c r="E2076" s="522"/>
      <c r="F2076" s="522"/>
      <c r="G2076" s="522"/>
      <c r="H2076" s="522"/>
    </row>
    <row r="2077" spans="3:8" x14ac:dyDescent="0.2">
      <c r="C2077" s="522"/>
      <c r="D2077" s="522"/>
      <c r="E2077" s="522"/>
      <c r="F2077" s="522"/>
      <c r="G2077" s="522"/>
      <c r="H2077" s="522"/>
    </row>
    <row r="2078" spans="3:8" x14ac:dyDescent="0.2">
      <c r="C2078" s="522"/>
      <c r="D2078" s="522"/>
      <c r="E2078" s="522"/>
      <c r="F2078" s="522"/>
      <c r="G2078" s="522"/>
      <c r="H2078" s="522"/>
    </row>
    <row r="2079" spans="3:8" x14ac:dyDescent="0.2">
      <c r="C2079" s="522"/>
      <c r="D2079" s="522"/>
      <c r="E2079" s="522"/>
      <c r="F2079" s="522"/>
      <c r="G2079" s="522"/>
      <c r="H2079" s="522"/>
    </row>
    <row r="2080" spans="3:8" x14ac:dyDescent="0.2">
      <c r="C2080" s="522"/>
      <c r="D2080" s="522"/>
      <c r="E2080" s="522"/>
      <c r="F2080" s="522"/>
      <c r="G2080" s="522"/>
      <c r="H2080" s="522"/>
    </row>
    <row r="2081" spans="3:8" x14ac:dyDescent="0.2">
      <c r="C2081" s="522"/>
      <c r="D2081" s="522"/>
      <c r="E2081" s="522"/>
      <c r="F2081" s="522"/>
      <c r="G2081" s="522"/>
      <c r="H2081" s="522"/>
    </row>
    <row r="2082" spans="3:8" x14ac:dyDescent="0.2">
      <c r="C2082" s="522"/>
      <c r="D2082" s="522"/>
      <c r="E2082" s="522"/>
      <c r="F2082" s="522"/>
      <c r="G2082" s="522"/>
      <c r="H2082" s="522"/>
    </row>
    <row r="2083" spans="3:8" x14ac:dyDescent="0.2">
      <c r="C2083" s="522"/>
      <c r="D2083" s="522"/>
      <c r="E2083" s="522"/>
      <c r="F2083" s="522"/>
      <c r="G2083" s="522"/>
      <c r="H2083" s="522"/>
    </row>
    <row r="2084" spans="3:8" x14ac:dyDescent="0.2">
      <c r="C2084" s="522"/>
      <c r="D2084" s="522"/>
      <c r="E2084" s="522"/>
      <c r="F2084" s="522"/>
      <c r="G2084" s="522"/>
      <c r="H2084" s="522"/>
    </row>
    <row r="2085" spans="3:8" x14ac:dyDescent="0.2">
      <c r="C2085" s="522"/>
      <c r="D2085" s="522"/>
      <c r="E2085" s="522"/>
      <c r="F2085" s="522"/>
      <c r="G2085" s="522"/>
      <c r="H2085" s="522"/>
    </row>
    <row r="2086" spans="3:8" x14ac:dyDescent="0.2">
      <c r="C2086" s="522"/>
      <c r="D2086" s="522"/>
      <c r="E2086" s="522"/>
      <c r="F2086" s="522"/>
      <c r="G2086" s="522"/>
      <c r="H2086" s="522"/>
    </row>
    <row r="2087" spans="3:8" x14ac:dyDescent="0.2">
      <c r="C2087" s="522"/>
      <c r="D2087" s="522"/>
      <c r="E2087" s="522"/>
      <c r="F2087" s="522"/>
      <c r="G2087" s="522"/>
      <c r="H2087" s="522"/>
    </row>
    <row r="2088" spans="3:8" x14ac:dyDescent="0.2">
      <c r="C2088" s="522"/>
      <c r="D2088" s="522"/>
      <c r="E2088" s="522"/>
      <c r="F2088" s="522"/>
      <c r="G2088" s="522"/>
      <c r="H2088" s="522"/>
    </row>
    <row r="2089" spans="3:8" x14ac:dyDescent="0.2">
      <c r="C2089" s="522"/>
      <c r="D2089" s="522"/>
      <c r="E2089" s="522"/>
      <c r="F2089" s="522"/>
      <c r="G2089" s="522"/>
      <c r="H2089" s="522"/>
    </row>
    <row r="2090" spans="3:8" x14ac:dyDescent="0.2">
      <c r="C2090" s="522"/>
      <c r="D2090" s="522"/>
      <c r="E2090" s="522"/>
      <c r="F2090" s="522"/>
      <c r="G2090" s="522"/>
      <c r="H2090" s="522"/>
    </row>
    <row r="2091" spans="3:8" x14ac:dyDescent="0.2">
      <c r="C2091" s="522"/>
      <c r="D2091" s="522"/>
      <c r="E2091" s="522"/>
      <c r="F2091" s="522"/>
      <c r="G2091" s="522"/>
      <c r="H2091" s="522"/>
    </row>
    <row r="2092" spans="3:8" x14ac:dyDescent="0.2">
      <c r="C2092" s="522"/>
      <c r="D2092" s="522"/>
      <c r="E2092" s="522"/>
      <c r="F2092" s="522"/>
      <c r="G2092" s="522"/>
      <c r="H2092" s="522"/>
    </row>
    <row r="2093" spans="3:8" x14ac:dyDescent="0.2">
      <c r="C2093" s="522"/>
      <c r="D2093" s="522"/>
      <c r="E2093" s="522"/>
      <c r="F2093" s="522"/>
      <c r="G2093" s="522"/>
      <c r="H2093" s="522"/>
    </row>
    <row r="2094" spans="3:8" x14ac:dyDescent="0.2">
      <c r="C2094" s="522"/>
      <c r="D2094" s="522"/>
      <c r="E2094" s="522"/>
      <c r="F2094" s="522"/>
      <c r="G2094" s="522"/>
      <c r="H2094" s="522"/>
    </row>
    <row r="2095" spans="3:8" x14ac:dyDescent="0.2">
      <c r="C2095" s="522"/>
      <c r="D2095" s="522"/>
      <c r="E2095" s="522"/>
      <c r="F2095" s="522"/>
      <c r="G2095" s="522"/>
      <c r="H2095" s="522"/>
    </row>
    <row r="2096" spans="3:8" x14ac:dyDescent="0.2">
      <c r="C2096" s="522"/>
      <c r="D2096" s="522"/>
      <c r="E2096" s="522"/>
      <c r="F2096" s="522"/>
      <c r="G2096" s="522"/>
      <c r="H2096" s="522"/>
    </row>
    <row r="2097" spans="3:8" x14ac:dyDescent="0.2">
      <c r="C2097" s="522"/>
      <c r="D2097" s="522"/>
      <c r="E2097" s="522"/>
      <c r="F2097" s="522"/>
      <c r="G2097" s="522"/>
      <c r="H2097" s="522"/>
    </row>
    <row r="2098" spans="3:8" x14ac:dyDescent="0.2">
      <c r="C2098" s="522"/>
      <c r="D2098" s="522"/>
      <c r="E2098" s="522"/>
      <c r="F2098" s="522"/>
      <c r="G2098" s="522"/>
      <c r="H2098" s="522"/>
    </row>
    <row r="2099" spans="3:8" x14ac:dyDescent="0.2">
      <c r="C2099" s="522"/>
      <c r="D2099" s="522"/>
      <c r="E2099" s="522"/>
      <c r="F2099" s="522"/>
      <c r="G2099" s="522"/>
      <c r="H2099" s="522"/>
    </row>
    <row r="2100" spans="3:8" x14ac:dyDescent="0.2">
      <c r="C2100" s="522"/>
      <c r="D2100" s="522"/>
      <c r="E2100" s="522"/>
      <c r="F2100" s="522"/>
      <c r="G2100" s="522"/>
      <c r="H2100" s="522"/>
    </row>
    <row r="2101" spans="3:8" x14ac:dyDescent="0.2">
      <c r="C2101" s="522"/>
      <c r="D2101" s="522"/>
      <c r="E2101" s="522"/>
      <c r="F2101" s="522"/>
      <c r="G2101" s="522"/>
      <c r="H2101" s="522"/>
    </row>
    <row r="2102" spans="3:8" x14ac:dyDescent="0.2">
      <c r="C2102" s="522"/>
      <c r="D2102" s="522"/>
      <c r="E2102" s="522"/>
      <c r="F2102" s="522"/>
      <c r="G2102" s="522"/>
      <c r="H2102" s="522"/>
    </row>
    <row r="2103" spans="3:8" x14ac:dyDescent="0.2">
      <c r="C2103" s="522"/>
      <c r="D2103" s="522"/>
      <c r="E2103" s="522"/>
      <c r="F2103" s="522"/>
      <c r="G2103" s="522"/>
      <c r="H2103" s="522"/>
    </row>
    <row r="2104" spans="3:8" x14ac:dyDescent="0.2">
      <c r="C2104" s="522"/>
      <c r="D2104" s="522"/>
      <c r="E2104" s="522"/>
      <c r="F2104" s="522"/>
      <c r="G2104" s="522"/>
      <c r="H2104" s="522"/>
    </row>
    <row r="2105" spans="3:8" x14ac:dyDescent="0.2">
      <c r="C2105" s="522"/>
      <c r="D2105" s="522"/>
      <c r="E2105" s="522"/>
      <c r="F2105" s="522"/>
      <c r="G2105" s="522"/>
      <c r="H2105" s="522"/>
    </row>
    <row r="2106" spans="3:8" x14ac:dyDescent="0.2">
      <c r="C2106" s="522"/>
      <c r="D2106" s="522"/>
      <c r="E2106" s="522"/>
      <c r="F2106" s="522"/>
      <c r="G2106" s="522"/>
      <c r="H2106" s="522"/>
    </row>
    <row r="2107" spans="3:8" x14ac:dyDescent="0.2">
      <c r="C2107" s="522"/>
      <c r="D2107" s="522"/>
      <c r="E2107" s="522"/>
      <c r="F2107" s="522"/>
      <c r="G2107" s="522"/>
      <c r="H2107" s="522"/>
    </row>
    <row r="2108" spans="3:8" x14ac:dyDescent="0.2">
      <c r="C2108" s="522"/>
      <c r="D2108" s="522"/>
      <c r="E2108" s="522"/>
      <c r="F2108" s="522"/>
      <c r="G2108" s="522"/>
      <c r="H2108" s="522"/>
    </row>
    <row r="2109" spans="3:8" x14ac:dyDescent="0.2">
      <c r="C2109" s="522"/>
      <c r="D2109" s="522"/>
      <c r="E2109" s="522"/>
      <c r="F2109" s="522"/>
      <c r="G2109" s="522"/>
      <c r="H2109" s="522"/>
    </row>
    <row r="2110" spans="3:8" x14ac:dyDescent="0.2">
      <c r="C2110" s="522"/>
      <c r="D2110" s="522"/>
      <c r="E2110" s="522"/>
      <c r="F2110" s="522"/>
      <c r="G2110" s="522"/>
      <c r="H2110" s="522"/>
    </row>
    <row r="2111" spans="3:8" x14ac:dyDescent="0.2">
      <c r="C2111" s="522"/>
      <c r="D2111" s="522"/>
      <c r="E2111" s="522"/>
      <c r="F2111" s="522"/>
      <c r="G2111" s="522"/>
      <c r="H2111" s="522"/>
    </row>
    <row r="2112" spans="3:8" x14ac:dyDescent="0.2">
      <c r="C2112" s="522"/>
      <c r="D2112" s="522"/>
      <c r="E2112" s="522"/>
      <c r="F2112" s="522"/>
      <c r="G2112" s="522"/>
      <c r="H2112" s="522"/>
    </row>
    <row r="2113" spans="3:8" x14ac:dyDescent="0.2">
      <c r="C2113" s="522"/>
      <c r="D2113" s="522"/>
      <c r="E2113" s="522"/>
      <c r="F2113" s="522"/>
      <c r="G2113" s="522"/>
      <c r="H2113" s="522"/>
    </row>
    <row r="2114" spans="3:8" x14ac:dyDescent="0.2">
      <c r="C2114" s="522"/>
      <c r="D2114" s="522"/>
      <c r="E2114" s="522"/>
      <c r="F2114" s="522"/>
      <c r="G2114" s="522"/>
      <c r="H2114" s="522"/>
    </row>
    <row r="2115" spans="3:8" x14ac:dyDescent="0.2">
      <c r="C2115" s="522"/>
      <c r="D2115" s="522"/>
      <c r="E2115" s="522"/>
      <c r="F2115" s="522"/>
      <c r="G2115" s="522"/>
      <c r="H2115" s="522"/>
    </row>
    <row r="2116" spans="3:8" x14ac:dyDescent="0.2">
      <c r="C2116" s="522"/>
      <c r="D2116" s="522"/>
      <c r="E2116" s="522"/>
      <c r="F2116" s="522"/>
      <c r="G2116" s="522"/>
      <c r="H2116" s="522"/>
    </row>
    <row r="2117" spans="3:8" x14ac:dyDescent="0.2">
      <c r="C2117" s="522"/>
      <c r="D2117" s="522"/>
      <c r="E2117" s="522"/>
      <c r="F2117" s="522"/>
      <c r="G2117" s="522"/>
      <c r="H2117" s="522"/>
    </row>
    <row r="2118" spans="3:8" x14ac:dyDescent="0.2">
      <c r="C2118" s="522"/>
      <c r="D2118" s="522"/>
      <c r="E2118" s="522"/>
      <c r="F2118" s="522"/>
      <c r="G2118" s="522"/>
      <c r="H2118" s="522"/>
    </row>
    <row r="2119" spans="3:8" x14ac:dyDescent="0.2">
      <c r="C2119" s="522"/>
      <c r="D2119" s="522"/>
      <c r="E2119" s="522"/>
      <c r="F2119" s="522"/>
      <c r="G2119" s="522"/>
      <c r="H2119" s="522"/>
    </row>
    <row r="2120" spans="3:8" x14ac:dyDescent="0.2">
      <c r="C2120" s="522"/>
      <c r="D2120" s="522"/>
      <c r="E2120" s="522"/>
      <c r="F2120" s="522"/>
      <c r="G2120" s="522"/>
      <c r="H2120" s="522"/>
    </row>
    <row r="2121" spans="3:8" x14ac:dyDescent="0.2">
      <c r="C2121" s="522"/>
      <c r="D2121" s="522"/>
      <c r="E2121" s="522"/>
      <c r="F2121" s="522"/>
      <c r="G2121" s="522"/>
      <c r="H2121" s="522"/>
    </row>
    <row r="2122" spans="3:8" x14ac:dyDescent="0.2">
      <c r="C2122" s="522"/>
      <c r="D2122" s="522"/>
      <c r="E2122" s="522"/>
      <c r="F2122" s="522"/>
      <c r="G2122" s="522"/>
      <c r="H2122" s="522"/>
    </row>
    <row r="2123" spans="3:8" x14ac:dyDescent="0.2">
      <c r="C2123" s="522"/>
      <c r="D2123" s="522"/>
      <c r="E2123" s="522"/>
      <c r="F2123" s="522"/>
      <c r="G2123" s="522"/>
      <c r="H2123" s="522"/>
    </row>
    <row r="2124" spans="3:8" x14ac:dyDescent="0.2">
      <c r="C2124" s="522"/>
      <c r="D2124" s="522"/>
      <c r="E2124" s="522"/>
      <c r="F2124" s="522"/>
      <c r="G2124" s="522"/>
      <c r="H2124" s="522"/>
    </row>
    <row r="2125" spans="3:8" x14ac:dyDescent="0.2">
      <c r="C2125" s="522"/>
      <c r="D2125" s="522"/>
      <c r="E2125" s="522"/>
      <c r="F2125" s="522"/>
      <c r="G2125" s="522"/>
      <c r="H2125" s="522"/>
    </row>
    <row r="2126" spans="3:8" x14ac:dyDescent="0.2">
      <c r="C2126" s="522"/>
      <c r="D2126" s="522"/>
      <c r="E2126" s="522"/>
      <c r="F2126" s="522"/>
      <c r="G2126" s="522"/>
      <c r="H2126" s="522"/>
    </row>
    <row r="2127" spans="3:8" x14ac:dyDescent="0.2">
      <c r="C2127" s="522"/>
      <c r="D2127" s="522"/>
      <c r="E2127" s="522"/>
      <c r="F2127" s="522"/>
      <c r="G2127" s="522"/>
      <c r="H2127" s="522"/>
    </row>
    <row r="2128" spans="3:8" x14ac:dyDescent="0.2">
      <c r="C2128" s="522"/>
      <c r="D2128" s="522"/>
      <c r="E2128" s="522"/>
      <c r="F2128" s="522"/>
      <c r="G2128" s="522"/>
      <c r="H2128" s="522"/>
    </row>
    <row r="2129" spans="3:8" x14ac:dyDescent="0.2">
      <c r="C2129" s="522"/>
      <c r="D2129" s="522"/>
      <c r="E2129" s="522"/>
      <c r="F2129" s="522"/>
      <c r="G2129" s="522"/>
      <c r="H2129" s="522"/>
    </row>
    <row r="2130" spans="3:8" x14ac:dyDescent="0.2">
      <c r="C2130" s="522"/>
      <c r="D2130" s="522"/>
      <c r="E2130" s="522"/>
      <c r="F2130" s="522"/>
      <c r="G2130" s="522"/>
      <c r="H2130" s="522"/>
    </row>
    <row r="2131" spans="3:8" x14ac:dyDescent="0.2">
      <c r="C2131" s="522"/>
      <c r="D2131" s="522"/>
      <c r="E2131" s="522"/>
      <c r="F2131" s="522"/>
      <c r="G2131" s="522"/>
      <c r="H2131" s="522"/>
    </row>
    <row r="2132" spans="3:8" x14ac:dyDescent="0.2">
      <c r="C2132" s="522"/>
      <c r="D2132" s="522"/>
      <c r="E2132" s="522"/>
      <c r="F2132" s="522"/>
      <c r="G2132" s="522"/>
      <c r="H2132" s="522"/>
    </row>
    <row r="2133" spans="3:8" x14ac:dyDescent="0.2">
      <c r="C2133" s="522"/>
      <c r="D2133" s="522"/>
      <c r="E2133" s="522"/>
      <c r="F2133" s="522"/>
      <c r="G2133" s="522"/>
      <c r="H2133" s="522"/>
    </row>
    <row r="2134" spans="3:8" x14ac:dyDescent="0.2">
      <c r="C2134" s="522"/>
      <c r="D2134" s="522"/>
      <c r="E2134" s="522"/>
      <c r="F2134" s="522"/>
      <c r="G2134" s="522"/>
      <c r="H2134" s="522"/>
    </row>
    <row r="2135" spans="3:8" x14ac:dyDescent="0.2">
      <c r="C2135" s="522"/>
      <c r="D2135" s="522"/>
      <c r="E2135" s="522"/>
      <c r="F2135" s="522"/>
      <c r="G2135" s="522"/>
      <c r="H2135" s="522"/>
    </row>
    <row r="2136" spans="3:8" x14ac:dyDescent="0.2">
      <c r="C2136" s="522"/>
      <c r="D2136" s="522"/>
      <c r="E2136" s="522"/>
      <c r="F2136" s="522"/>
      <c r="G2136" s="522"/>
      <c r="H2136" s="522"/>
    </row>
    <row r="2137" spans="3:8" x14ac:dyDescent="0.2">
      <c r="C2137" s="522"/>
      <c r="D2137" s="522"/>
      <c r="E2137" s="522"/>
      <c r="F2137" s="522"/>
      <c r="G2137" s="522"/>
      <c r="H2137" s="522"/>
    </row>
    <row r="2138" spans="3:8" x14ac:dyDescent="0.2">
      <c r="C2138" s="522"/>
      <c r="D2138" s="522"/>
      <c r="E2138" s="522"/>
      <c r="F2138" s="522"/>
      <c r="G2138" s="522"/>
      <c r="H2138" s="522"/>
    </row>
    <row r="2139" spans="3:8" x14ac:dyDescent="0.2">
      <c r="C2139" s="522"/>
      <c r="D2139" s="522"/>
      <c r="E2139" s="522"/>
      <c r="F2139" s="522"/>
      <c r="G2139" s="522"/>
      <c r="H2139" s="522"/>
    </row>
    <row r="2140" spans="3:8" x14ac:dyDescent="0.2">
      <c r="C2140" s="522"/>
      <c r="D2140" s="522"/>
      <c r="E2140" s="522"/>
      <c r="F2140" s="522"/>
      <c r="G2140" s="522"/>
      <c r="H2140" s="522"/>
    </row>
    <row r="2141" spans="3:8" x14ac:dyDescent="0.2">
      <c r="C2141" s="522"/>
      <c r="D2141" s="522"/>
      <c r="E2141" s="522"/>
      <c r="F2141" s="522"/>
      <c r="G2141" s="522"/>
      <c r="H2141" s="522"/>
    </row>
    <row r="2142" spans="3:8" x14ac:dyDescent="0.2">
      <c r="C2142" s="522"/>
      <c r="D2142" s="522"/>
      <c r="E2142" s="522"/>
      <c r="F2142" s="522"/>
      <c r="G2142" s="522"/>
      <c r="H2142" s="522"/>
    </row>
    <row r="2143" spans="3:8" x14ac:dyDescent="0.2">
      <c r="C2143" s="522"/>
      <c r="D2143" s="522"/>
      <c r="E2143" s="522"/>
      <c r="F2143" s="522"/>
      <c r="G2143" s="522"/>
      <c r="H2143" s="522"/>
    </row>
    <row r="2144" spans="3:8" x14ac:dyDescent="0.2">
      <c r="C2144" s="522"/>
      <c r="D2144" s="522"/>
      <c r="E2144" s="522"/>
      <c r="F2144" s="522"/>
      <c r="G2144" s="522"/>
      <c r="H2144" s="522"/>
    </row>
    <row r="2145" spans="3:8" x14ac:dyDescent="0.2">
      <c r="C2145" s="522"/>
      <c r="D2145" s="522"/>
      <c r="E2145" s="522"/>
      <c r="F2145" s="522"/>
      <c r="G2145" s="522"/>
      <c r="H2145" s="522"/>
    </row>
    <row r="2146" spans="3:8" x14ac:dyDescent="0.2">
      <c r="C2146" s="522"/>
      <c r="D2146" s="522"/>
      <c r="E2146" s="522"/>
      <c r="F2146" s="522"/>
      <c r="G2146" s="522"/>
      <c r="H2146" s="522"/>
    </row>
    <row r="2147" spans="3:8" x14ac:dyDescent="0.2">
      <c r="C2147" s="522"/>
      <c r="D2147" s="522"/>
      <c r="E2147" s="522"/>
      <c r="F2147" s="522"/>
      <c r="G2147" s="522"/>
      <c r="H2147" s="522"/>
    </row>
    <row r="2148" spans="3:8" x14ac:dyDescent="0.2">
      <c r="C2148" s="522"/>
      <c r="D2148" s="522"/>
      <c r="E2148" s="522"/>
      <c r="F2148" s="522"/>
      <c r="G2148" s="522"/>
      <c r="H2148" s="522"/>
    </row>
    <row r="2149" spans="3:8" x14ac:dyDescent="0.2">
      <c r="C2149" s="522"/>
      <c r="D2149" s="522"/>
      <c r="E2149" s="522"/>
      <c r="F2149" s="522"/>
      <c r="G2149" s="522"/>
      <c r="H2149" s="522"/>
    </row>
    <row r="2150" spans="3:8" x14ac:dyDescent="0.2">
      <c r="C2150" s="522"/>
      <c r="D2150" s="522"/>
      <c r="E2150" s="522"/>
      <c r="F2150" s="522"/>
      <c r="G2150" s="522"/>
      <c r="H2150" s="522"/>
    </row>
    <row r="2151" spans="3:8" x14ac:dyDescent="0.2">
      <c r="C2151" s="522"/>
      <c r="D2151" s="522"/>
      <c r="E2151" s="522"/>
      <c r="F2151" s="522"/>
      <c r="G2151" s="522"/>
      <c r="H2151" s="522"/>
    </row>
    <row r="2152" spans="3:8" x14ac:dyDescent="0.2">
      <c r="C2152" s="522"/>
      <c r="D2152" s="522"/>
      <c r="E2152" s="522"/>
      <c r="F2152" s="522"/>
      <c r="G2152" s="522"/>
      <c r="H2152" s="522"/>
    </row>
    <row r="2153" spans="3:8" x14ac:dyDescent="0.2">
      <c r="C2153" s="522"/>
      <c r="D2153" s="522"/>
      <c r="E2153" s="522"/>
      <c r="F2153" s="522"/>
      <c r="G2153" s="522"/>
      <c r="H2153" s="522"/>
    </row>
    <row r="2154" spans="3:8" x14ac:dyDescent="0.2">
      <c r="C2154" s="522"/>
      <c r="D2154" s="522"/>
      <c r="E2154" s="522"/>
      <c r="F2154" s="522"/>
      <c r="G2154" s="522"/>
      <c r="H2154" s="522"/>
    </row>
    <row r="2155" spans="3:8" x14ac:dyDescent="0.2">
      <c r="C2155" s="522"/>
      <c r="D2155" s="522"/>
      <c r="E2155" s="522"/>
      <c r="F2155" s="522"/>
      <c r="G2155" s="522"/>
      <c r="H2155" s="522"/>
    </row>
    <row r="2156" spans="3:8" x14ac:dyDescent="0.2">
      <c r="C2156" s="522"/>
      <c r="D2156" s="522"/>
      <c r="E2156" s="522"/>
      <c r="F2156" s="522"/>
      <c r="G2156" s="522"/>
      <c r="H2156" s="522"/>
    </row>
    <row r="2157" spans="3:8" x14ac:dyDescent="0.2">
      <c r="C2157" s="522"/>
      <c r="D2157" s="522"/>
      <c r="E2157" s="522"/>
      <c r="F2157" s="522"/>
      <c r="G2157" s="522"/>
      <c r="H2157" s="522"/>
    </row>
    <row r="2158" spans="3:8" x14ac:dyDescent="0.2">
      <c r="C2158" s="522"/>
      <c r="D2158" s="522"/>
      <c r="E2158" s="522"/>
      <c r="F2158" s="522"/>
      <c r="G2158" s="522"/>
      <c r="H2158" s="522"/>
    </row>
    <row r="2159" spans="3:8" x14ac:dyDescent="0.2">
      <c r="C2159" s="522"/>
      <c r="D2159" s="522"/>
      <c r="E2159" s="522"/>
      <c r="F2159" s="522"/>
      <c r="G2159" s="522"/>
      <c r="H2159" s="522"/>
    </row>
    <row r="2160" spans="3:8" x14ac:dyDescent="0.2">
      <c r="C2160" s="522"/>
      <c r="D2160" s="522"/>
      <c r="E2160" s="522"/>
      <c r="F2160" s="522"/>
      <c r="G2160" s="522"/>
      <c r="H2160" s="522"/>
    </row>
    <row r="2161" spans="3:8" x14ac:dyDescent="0.2">
      <c r="C2161" s="522"/>
      <c r="D2161" s="522"/>
      <c r="E2161" s="522"/>
      <c r="F2161" s="522"/>
      <c r="G2161" s="522"/>
      <c r="H2161" s="522"/>
    </row>
    <row r="2162" spans="3:8" x14ac:dyDescent="0.2">
      <c r="C2162" s="522"/>
      <c r="D2162" s="522"/>
      <c r="E2162" s="522"/>
      <c r="F2162" s="522"/>
      <c r="G2162" s="522"/>
      <c r="H2162" s="522"/>
    </row>
    <row r="2163" spans="3:8" x14ac:dyDescent="0.2">
      <c r="C2163" s="522"/>
      <c r="D2163" s="522"/>
      <c r="E2163" s="522"/>
      <c r="F2163" s="522"/>
      <c r="G2163" s="522"/>
      <c r="H2163" s="522"/>
    </row>
    <row r="2164" spans="3:8" x14ac:dyDescent="0.2">
      <c r="C2164" s="522"/>
      <c r="D2164" s="522"/>
      <c r="E2164" s="522"/>
      <c r="F2164" s="522"/>
      <c r="G2164" s="522"/>
      <c r="H2164" s="522"/>
    </row>
    <row r="2165" spans="3:8" x14ac:dyDescent="0.2">
      <c r="C2165" s="522"/>
      <c r="D2165" s="522"/>
      <c r="E2165" s="522"/>
      <c r="F2165" s="522"/>
      <c r="G2165" s="522"/>
      <c r="H2165" s="522"/>
    </row>
    <row r="2166" spans="3:8" x14ac:dyDescent="0.2">
      <c r="C2166" s="522"/>
      <c r="D2166" s="522"/>
      <c r="E2166" s="522"/>
      <c r="F2166" s="522"/>
      <c r="G2166" s="522"/>
      <c r="H2166" s="522"/>
    </row>
    <row r="2167" spans="3:8" x14ac:dyDescent="0.2">
      <c r="C2167" s="522"/>
      <c r="D2167" s="522"/>
      <c r="E2167" s="522"/>
      <c r="F2167" s="522"/>
      <c r="G2167" s="522"/>
      <c r="H2167" s="522"/>
    </row>
    <row r="2168" spans="3:8" x14ac:dyDescent="0.2">
      <c r="C2168" s="522"/>
      <c r="D2168" s="522"/>
      <c r="E2168" s="522"/>
      <c r="F2168" s="522"/>
      <c r="G2168" s="522"/>
      <c r="H2168" s="522"/>
    </row>
    <row r="2169" spans="3:8" x14ac:dyDescent="0.2">
      <c r="C2169" s="522"/>
      <c r="D2169" s="522"/>
      <c r="E2169" s="522"/>
      <c r="F2169" s="522"/>
      <c r="G2169" s="522"/>
      <c r="H2169" s="522"/>
    </row>
    <row r="2170" spans="3:8" x14ac:dyDescent="0.2">
      <c r="C2170" s="522"/>
      <c r="D2170" s="522"/>
      <c r="E2170" s="522"/>
      <c r="F2170" s="522"/>
      <c r="G2170" s="522"/>
      <c r="H2170" s="522"/>
    </row>
    <row r="2171" spans="3:8" x14ac:dyDescent="0.2">
      <c r="C2171" s="522"/>
      <c r="D2171" s="522"/>
      <c r="E2171" s="522"/>
      <c r="F2171" s="522"/>
      <c r="G2171" s="522"/>
      <c r="H2171" s="522"/>
    </row>
    <row r="2172" spans="3:8" x14ac:dyDescent="0.2">
      <c r="C2172" s="522"/>
      <c r="D2172" s="522"/>
      <c r="E2172" s="522"/>
      <c r="F2172" s="522"/>
      <c r="G2172" s="522"/>
      <c r="H2172" s="522"/>
    </row>
    <row r="2173" spans="3:8" x14ac:dyDescent="0.2">
      <c r="C2173" s="522"/>
      <c r="D2173" s="522"/>
      <c r="E2173" s="522"/>
      <c r="F2173" s="522"/>
      <c r="G2173" s="522"/>
      <c r="H2173" s="522"/>
    </row>
    <row r="2174" spans="3:8" x14ac:dyDescent="0.2">
      <c r="C2174" s="522"/>
      <c r="D2174" s="522"/>
      <c r="E2174" s="522"/>
      <c r="F2174" s="522"/>
      <c r="G2174" s="522"/>
      <c r="H2174" s="522"/>
    </row>
    <row r="2175" spans="3:8" x14ac:dyDescent="0.2">
      <c r="C2175" s="522"/>
      <c r="D2175" s="522"/>
      <c r="E2175" s="522"/>
      <c r="F2175" s="522"/>
      <c r="G2175" s="522"/>
      <c r="H2175" s="522"/>
    </row>
    <row r="2176" spans="3:8" x14ac:dyDescent="0.2">
      <c r="C2176" s="522"/>
      <c r="D2176" s="522"/>
      <c r="E2176" s="522"/>
      <c r="F2176" s="522"/>
      <c r="G2176" s="522"/>
      <c r="H2176" s="522"/>
    </row>
    <row r="2177" spans="3:8" x14ac:dyDescent="0.2">
      <c r="C2177" s="522"/>
      <c r="D2177" s="522"/>
      <c r="E2177" s="522"/>
      <c r="F2177" s="522"/>
      <c r="G2177" s="522"/>
      <c r="H2177" s="522"/>
    </row>
    <row r="2178" spans="3:8" x14ac:dyDescent="0.2">
      <c r="C2178" s="522"/>
      <c r="D2178" s="522"/>
      <c r="E2178" s="522"/>
      <c r="F2178" s="522"/>
      <c r="G2178" s="522"/>
      <c r="H2178" s="522"/>
    </row>
    <row r="2179" spans="3:8" x14ac:dyDescent="0.2">
      <c r="C2179" s="522"/>
      <c r="D2179" s="522"/>
      <c r="E2179" s="522"/>
      <c r="F2179" s="522"/>
      <c r="G2179" s="522"/>
      <c r="H2179" s="522"/>
    </row>
    <row r="2180" spans="3:8" x14ac:dyDescent="0.2">
      <c r="C2180" s="522"/>
      <c r="D2180" s="522"/>
      <c r="E2180" s="522"/>
      <c r="F2180" s="522"/>
      <c r="G2180" s="522"/>
      <c r="H2180" s="522"/>
    </row>
    <row r="2181" spans="3:8" x14ac:dyDescent="0.2">
      <c r="C2181" s="522"/>
      <c r="D2181" s="522"/>
      <c r="E2181" s="522"/>
      <c r="F2181" s="522"/>
      <c r="G2181" s="522"/>
      <c r="H2181" s="522"/>
    </row>
    <row r="2182" spans="3:8" x14ac:dyDescent="0.2">
      <c r="C2182" s="522"/>
      <c r="D2182" s="522"/>
      <c r="E2182" s="522"/>
      <c r="F2182" s="522"/>
      <c r="G2182" s="522"/>
      <c r="H2182" s="522"/>
    </row>
    <row r="2183" spans="3:8" x14ac:dyDescent="0.2">
      <c r="C2183" s="522"/>
      <c r="D2183" s="522"/>
      <c r="E2183" s="522"/>
      <c r="F2183" s="522"/>
      <c r="G2183" s="522"/>
      <c r="H2183" s="522"/>
    </row>
    <row r="2184" spans="3:8" x14ac:dyDescent="0.2">
      <c r="C2184" s="522"/>
      <c r="D2184" s="522"/>
      <c r="E2184" s="522"/>
      <c r="F2184" s="522"/>
      <c r="G2184" s="522"/>
      <c r="H2184" s="522"/>
    </row>
    <row r="2185" spans="3:8" x14ac:dyDescent="0.2">
      <c r="C2185" s="522"/>
      <c r="D2185" s="522"/>
      <c r="E2185" s="522"/>
      <c r="F2185" s="522"/>
      <c r="G2185" s="522"/>
      <c r="H2185" s="522"/>
    </row>
    <row r="2186" spans="3:8" x14ac:dyDescent="0.2">
      <c r="C2186" s="522"/>
      <c r="D2186" s="522"/>
      <c r="E2186" s="522"/>
      <c r="F2186" s="522"/>
      <c r="G2186" s="522"/>
      <c r="H2186" s="522"/>
    </row>
    <row r="2187" spans="3:8" x14ac:dyDescent="0.2">
      <c r="C2187" s="522"/>
      <c r="D2187" s="522"/>
      <c r="E2187" s="522"/>
      <c r="F2187" s="522"/>
      <c r="G2187" s="522"/>
      <c r="H2187" s="522"/>
    </row>
    <row r="2188" spans="3:8" x14ac:dyDescent="0.2">
      <c r="C2188" s="522"/>
      <c r="D2188" s="522"/>
      <c r="E2188" s="522"/>
      <c r="F2188" s="522"/>
      <c r="G2188" s="522"/>
      <c r="H2188" s="522"/>
    </row>
    <row r="2189" spans="3:8" x14ac:dyDescent="0.2">
      <c r="C2189" s="522"/>
      <c r="D2189" s="522"/>
      <c r="E2189" s="522"/>
      <c r="F2189" s="522"/>
      <c r="G2189" s="522"/>
      <c r="H2189" s="522"/>
    </row>
    <row r="2190" spans="3:8" x14ac:dyDescent="0.2">
      <c r="C2190" s="522"/>
      <c r="D2190" s="522"/>
      <c r="E2190" s="522"/>
      <c r="F2190" s="522"/>
      <c r="G2190" s="522"/>
      <c r="H2190" s="522"/>
    </row>
    <row r="2191" spans="3:8" x14ac:dyDescent="0.2">
      <c r="C2191" s="522"/>
      <c r="D2191" s="522"/>
      <c r="E2191" s="522"/>
      <c r="F2191" s="522"/>
      <c r="G2191" s="522"/>
      <c r="H2191" s="522"/>
    </row>
    <row r="2192" spans="3:8" x14ac:dyDescent="0.2">
      <c r="C2192" s="522"/>
      <c r="D2192" s="522"/>
      <c r="E2192" s="522"/>
      <c r="F2192" s="522"/>
      <c r="G2192" s="522"/>
      <c r="H2192" s="522"/>
    </row>
    <row r="2193" spans="3:8" x14ac:dyDescent="0.2">
      <c r="C2193" s="522"/>
      <c r="D2193" s="522"/>
      <c r="E2193" s="522"/>
      <c r="F2193" s="522"/>
      <c r="G2193" s="522"/>
      <c r="H2193" s="522"/>
    </row>
    <row r="2194" spans="3:8" x14ac:dyDescent="0.2">
      <c r="C2194" s="522"/>
      <c r="D2194" s="522"/>
      <c r="E2194" s="522"/>
      <c r="F2194" s="522"/>
      <c r="G2194" s="522"/>
      <c r="H2194" s="522"/>
    </row>
    <row r="2195" spans="3:8" x14ac:dyDescent="0.2">
      <c r="C2195" s="522"/>
      <c r="D2195" s="522"/>
      <c r="E2195" s="522"/>
      <c r="F2195" s="522"/>
      <c r="G2195" s="522"/>
      <c r="H2195" s="522"/>
    </row>
    <row r="2196" spans="3:8" x14ac:dyDescent="0.2">
      <c r="C2196" s="522"/>
      <c r="D2196" s="522"/>
      <c r="E2196" s="522"/>
      <c r="F2196" s="522"/>
      <c r="G2196" s="522"/>
      <c r="H2196" s="522"/>
    </row>
    <row r="2197" spans="3:8" x14ac:dyDescent="0.2">
      <c r="C2197" s="522"/>
      <c r="D2197" s="522"/>
      <c r="E2197" s="522"/>
      <c r="F2197" s="522"/>
      <c r="G2197" s="522"/>
      <c r="H2197" s="522"/>
    </row>
    <row r="2198" spans="3:8" x14ac:dyDescent="0.2">
      <c r="C2198" s="522"/>
      <c r="D2198" s="522"/>
      <c r="E2198" s="522"/>
      <c r="F2198" s="522"/>
      <c r="G2198" s="522"/>
      <c r="H2198" s="522"/>
    </row>
    <row r="2199" spans="3:8" x14ac:dyDescent="0.2">
      <c r="C2199" s="522"/>
      <c r="D2199" s="522"/>
      <c r="E2199" s="522"/>
      <c r="F2199" s="522"/>
      <c r="G2199" s="522"/>
      <c r="H2199" s="522"/>
    </row>
    <row r="2200" spans="3:8" x14ac:dyDescent="0.2">
      <c r="C2200" s="522"/>
      <c r="D2200" s="522"/>
      <c r="E2200" s="522"/>
      <c r="F2200" s="522"/>
      <c r="G2200" s="522"/>
      <c r="H2200" s="522"/>
    </row>
    <row r="2201" spans="3:8" x14ac:dyDescent="0.2">
      <c r="C2201" s="522"/>
      <c r="D2201" s="522"/>
      <c r="E2201" s="522"/>
      <c r="F2201" s="522"/>
      <c r="G2201" s="522"/>
      <c r="H2201" s="522"/>
    </row>
    <row r="2202" spans="3:8" x14ac:dyDescent="0.2">
      <c r="C2202" s="522"/>
      <c r="D2202" s="522"/>
      <c r="E2202" s="522"/>
      <c r="F2202" s="522"/>
      <c r="G2202" s="522"/>
      <c r="H2202" s="522"/>
    </row>
    <row r="2203" spans="3:8" x14ac:dyDescent="0.2">
      <c r="C2203" s="522"/>
      <c r="D2203" s="522"/>
      <c r="E2203" s="522"/>
      <c r="F2203" s="522"/>
      <c r="G2203" s="522"/>
      <c r="H2203" s="522"/>
    </row>
    <row r="2204" spans="3:8" x14ac:dyDescent="0.2">
      <c r="C2204" s="522"/>
      <c r="D2204" s="522"/>
      <c r="E2204" s="522"/>
      <c r="F2204" s="522"/>
      <c r="G2204" s="522"/>
      <c r="H2204" s="522"/>
    </row>
    <row r="2205" spans="3:8" x14ac:dyDescent="0.2">
      <c r="C2205" s="522"/>
      <c r="D2205" s="522"/>
      <c r="E2205" s="522"/>
      <c r="F2205" s="522"/>
      <c r="G2205" s="522"/>
      <c r="H2205" s="522"/>
    </row>
    <row r="2206" spans="3:8" x14ac:dyDescent="0.2">
      <c r="C2206" s="522"/>
      <c r="D2206" s="522"/>
      <c r="E2206" s="522"/>
      <c r="F2206" s="522"/>
      <c r="G2206" s="522"/>
      <c r="H2206" s="522"/>
    </row>
    <row r="2207" spans="3:8" x14ac:dyDescent="0.2">
      <c r="C2207" s="522"/>
      <c r="D2207" s="522"/>
      <c r="E2207" s="522"/>
      <c r="F2207" s="522"/>
      <c r="G2207" s="522"/>
      <c r="H2207" s="522"/>
    </row>
    <row r="2208" spans="3:8" x14ac:dyDescent="0.2">
      <c r="C2208" s="522"/>
      <c r="D2208" s="522"/>
      <c r="E2208" s="522"/>
      <c r="F2208" s="522"/>
      <c r="G2208" s="522"/>
      <c r="H2208" s="522"/>
    </row>
    <row r="2209" spans="3:8" x14ac:dyDescent="0.2">
      <c r="C2209" s="522"/>
      <c r="D2209" s="522"/>
      <c r="E2209" s="522"/>
      <c r="F2209" s="522"/>
      <c r="G2209" s="522"/>
      <c r="H2209" s="522"/>
    </row>
    <row r="2210" spans="3:8" x14ac:dyDescent="0.2">
      <c r="C2210" s="522"/>
      <c r="D2210" s="522"/>
      <c r="E2210" s="522"/>
      <c r="F2210" s="522"/>
      <c r="G2210" s="522"/>
      <c r="H2210" s="522"/>
    </row>
    <row r="2211" spans="3:8" x14ac:dyDescent="0.2">
      <c r="C2211" s="522"/>
      <c r="D2211" s="522"/>
      <c r="E2211" s="522"/>
      <c r="F2211" s="522"/>
      <c r="G2211" s="522"/>
      <c r="H2211" s="522"/>
    </row>
    <row r="2212" spans="3:8" x14ac:dyDescent="0.2">
      <c r="C2212" s="522"/>
      <c r="D2212" s="522"/>
      <c r="E2212" s="522"/>
      <c r="F2212" s="522"/>
      <c r="G2212" s="522"/>
      <c r="H2212" s="522"/>
    </row>
    <row r="2213" spans="3:8" x14ac:dyDescent="0.2">
      <c r="C2213" s="522"/>
      <c r="D2213" s="522"/>
      <c r="E2213" s="522"/>
      <c r="F2213" s="522"/>
      <c r="G2213" s="522"/>
      <c r="H2213" s="522"/>
    </row>
    <row r="2214" spans="3:8" x14ac:dyDescent="0.2">
      <c r="C2214" s="522"/>
      <c r="D2214" s="522"/>
      <c r="E2214" s="522"/>
      <c r="F2214" s="522"/>
      <c r="G2214" s="522"/>
      <c r="H2214" s="522"/>
    </row>
    <row r="2215" spans="3:8" x14ac:dyDescent="0.2">
      <c r="C2215" s="522"/>
      <c r="D2215" s="522"/>
      <c r="E2215" s="522"/>
      <c r="F2215" s="522"/>
      <c r="G2215" s="522"/>
      <c r="H2215" s="522"/>
    </row>
    <row r="2216" spans="3:8" x14ac:dyDescent="0.2">
      <c r="C2216" s="522"/>
      <c r="D2216" s="522"/>
      <c r="E2216" s="522"/>
      <c r="F2216" s="522"/>
      <c r="G2216" s="522"/>
      <c r="H2216" s="522"/>
    </row>
    <row r="2217" spans="3:8" x14ac:dyDescent="0.2">
      <c r="C2217" s="522"/>
      <c r="D2217" s="522"/>
      <c r="E2217" s="522"/>
      <c r="F2217" s="522"/>
      <c r="G2217" s="522"/>
      <c r="H2217" s="522"/>
    </row>
    <row r="2218" spans="3:8" x14ac:dyDescent="0.2">
      <c r="C2218" s="522"/>
      <c r="D2218" s="522"/>
      <c r="E2218" s="522"/>
      <c r="F2218" s="522"/>
      <c r="G2218" s="522"/>
      <c r="H2218" s="522"/>
    </row>
    <row r="2219" spans="3:8" x14ac:dyDescent="0.2">
      <c r="C2219" s="522"/>
      <c r="D2219" s="522"/>
      <c r="E2219" s="522"/>
      <c r="F2219" s="522"/>
      <c r="G2219" s="522"/>
      <c r="H2219" s="522"/>
    </row>
    <row r="2220" spans="3:8" x14ac:dyDescent="0.2">
      <c r="C2220" s="522"/>
      <c r="D2220" s="522"/>
      <c r="E2220" s="522"/>
      <c r="F2220" s="522"/>
      <c r="G2220" s="522"/>
      <c r="H2220" s="522"/>
    </row>
    <row r="2221" spans="3:8" x14ac:dyDescent="0.2">
      <c r="C2221" s="522"/>
      <c r="D2221" s="522"/>
      <c r="E2221" s="522"/>
      <c r="F2221" s="522"/>
      <c r="G2221" s="522"/>
      <c r="H2221" s="522"/>
    </row>
    <row r="2222" spans="3:8" x14ac:dyDescent="0.2">
      <c r="C2222" s="522"/>
      <c r="D2222" s="522"/>
      <c r="E2222" s="522"/>
      <c r="F2222" s="522"/>
      <c r="G2222" s="522"/>
      <c r="H2222" s="522"/>
    </row>
    <row r="2223" spans="3:8" x14ac:dyDescent="0.2">
      <c r="C2223" s="522"/>
      <c r="D2223" s="522"/>
      <c r="E2223" s="522"/>
      <c r="F2223" s="522"/>
      <c r="G2223" s="522"/>
      <c r="H2223" s="522"/>
    </row>
    <row r="2224" spans="3:8" x14ac:dyDescent="0.2">
      <c r="C2224" s="522"/>
      <c r="D2224" s="522"/>
      <c r="E2224" s="522"/>
      <c r="F2224" s="522"/>
      <c r="G2224" s="522"/>
      <c r="H2224" s="522"/>
    </row>
    <row r="2225" spans="3:8" x14ac:dyDescent="0.2">
      <c r="C2225" s="522"/>
      <c r="D2225" s="522"/>
      <c r="E2225" s="522"/>
      <c r="F2225" s="522"/>
      <c r="G2225" s="522"/>
      <c r="H2225" s="522"/>
    </row>
    <row r="2226" spans="3:8" x14ac:dyDescent="0.2">
      <c r="C2226" s="522"/>
      <c r="D2226" s="522"/>
      <c r="E2226" s="522"/>
      <c r="F2226" s="522"/>
      <c r="G2226" s="522"/>
      <c r="H2226" s="522"/>
    </row>
    <row r="2227" spans="3:8" x14ac:dyDescent="0.2">
      <c r="C2227" s="522"/>
      <c r="D2227" s="522"/>
      <c r="E2227" s="522"/>
      <c r="F2227" s="522"/>
      <c r="G2227" s="522"/>
      <c r="H2227" s="522"/>
    </row>
    <row r="2228" spans="3:8" x14ac:dyDescent="0.2">
      <c r="C2228" s="522"/>
      <c r="D2228" s="522"/>
      <c r="E2228" s="522"/>
      <c r="F2228" s="522"/>
      <c r="G2228" s="522"/>
      <c r="H2228" s="522"/>
    </row>
    <row r="2229" spans="3:8" x14ac:dyDescent="0.2">
      <c r="C2229" s="522"/>
      <c r="D2229" s="522"/>
      <c r="E2229" s="522"/>
      <c r="F2229" s="522"/>
      <c r="G2229" s="522"/>
      <c r="H2229" s="522"/>
    </row>
    <row r="2230" spans="3:8" x14ac:dyDescent="0.2">
      <c r="C2230" s="522"/>
      <c r="D2230" s="522"/>
      <c r="E2230" s="522"/>
      <c r="F2230" s="522"/>
      <c r="G2230" s="522"/>
      <c r="H2230" s="522"/>
    </row>
    <row r="2231" spans="3:8" x14ac:dyDescent="0.2">
      <c r="C2231" s="522"/>
      <c r="D2231" s="522"/>
      <c r="E2231" s="522"/>
      <c r="F2231" s="522"/>
      <c r="G2231" s="522"/>
      <c r="H2231" s="522"/>
    </row>
    <row r="2232" spans="3:8" x14ac:dyDescent="0.2">
      <c r="C2232" s="522"/>
      <c r="D2232" s="522"/>
      <c r="E2232" s="522"/>
      <c r="F2232" s="522"/>
      <c r="G2232" s="522"/>
      <c r="H2232" s="522"/>
    </row>
    <row r="2233" spans="3:8" x14ac:dyDescent="0.2">
      <c r="C2233" s="522"/>
      <c r="D2233" s="522"/>
      <c r="E2233" s="522"/>
      <c r="F2233" s="522"/>
      <c r="G2233" s="522"/>
      <c r="H2233" s="522"/>
    </row>
    <row r="2234" spans="3:8" x14ac:dyDescent="0.2">
      <c r="C2234" s="522"/>
      <c r="D2234" s="522"/>
      <c r="E2234" s="522"/>
      <c r="F2234" s="522"/>
      <c r="G2234" s="522"/>
      <c r="H2234" s="522"/>
    </row>
    <row r="2235" spans="3:8" x14ac:dyDescent="0.2">
      <c r="C2235" s="522"/>
      <c r="D2235" s="522"/>
      <c r="E2235" s="522"/>
      <c r="F2235" s="522"/>
      <c r="G2235" s="522"/>
      <c r="H2235" s="522"/>
    </row>
    <row r="2236" spans="3:8" x14ac:dyDescent="0.2">
      <c r="C2236" s="522"/>
      <c r="D2236" s="522"/>
      <c r="E2236" s="522"/>
      <c r="F2236" s="522"/>
      <c r="G2236" s="522"/>
      <c r="H2236" s="522"/>
    </row>
    <row r="2237" spans="3:8" x14ac:dyDescent="0.2">
      <c r="C2237" s="522"/>
      <c r="D2237" s="522"/>
      <c r="E2237" s="522"/>
      <c r="F2237" s="522"/>
      <c r="G2237" s="522"/>
      <c r="H2237" s="522"/>
    </row>
    <row r="2238" spans="3:8" x14ac:dyDescent="0.2">
      <c r="C2238" s="522"/>
      <c r="D2238" s="522"/>
      <c r="E2238" s="522"/>
      <c r="F2238" s="522"/>
      <c r="G2238" s="522"/>
      <c r="H2238" s="522"/>
    </row>
    <row r="2239" spans="3:8" x14ac:dyDescent="0.2">
      <c r="C2239" s="522"/>
      <c r="D2239" s="522"/>
      <c r="E2239" s="522"/>
      <c r="F2239" s="522"/>
      <c r="G2239" s="522"/>
      <c r="H2239" s="522"/>
    </row>
    <row r="2240" spans="3:8" x14ac:dyDescent="0.2">
      <c r="C2240" s="522"/>
      <c r="D2240" s="522"/>
      <c r="E2240" s="522"/>
      <c r="F2240" s="522"/>
      <c r="G2240" s="522"/>
      <c r="H2240" s="522"/>
    </row>
    <row r="2241" spans="3:8" x14ac:dyDescent="0.2">
      <c r="C2241" s="522"/>
      <c r="D2241" s="522"/>
      <c r="E2241" s="522"/>
      <c r="F2241" s="522"/>
      <c r="G2241" s="522"/>
      <c r="H2241" s="522"/>
    </row>
    <row r="2242" spans="3:8" x14ac:dyDescent="0.2">
      <c r="C2242" s="522"/>
      <c r="D2242" s="522"/>
      <c r="E2242" s="522"/>
      <c r="F2242" s="522"/>
      <c r="G2242" s="522"/>
      <c r="H2242" s="522"/>
    </row>
    <row r="2243" spans="3:8" x14ac:dyDescent="0.2">
      <c r="C2243" s="522"/>
      <c r="D2243" s="522"/>
      <c r="E2243" s="522"/>
      <c r="F2243" s="522"/>
      <c r="G2243" s="522"/>
      <c r="H2243" s="522"/>
    </row>
    <row r="2244" spans="3:8" x14ac:dyDescent="0.2">
      <c r="C2244" s="522"/>
      <c r="D2244" s="522"/>
      <c r="E2244" s="522"/>
      <c r="F2244" s="522"/>
      <c r="G2244" s="522"/>
      <c r="H2244" s="522"/>
    </row>
    <row r="2245" spans="3:8" x14ac:dyDescent="0.2">
      <c r="C2245" s="522"/>
      <c r="D2245" s="522"/>
      <c r="E2245" s="522"/>
      <c r="F2245" s="522"/>
      <c r="G2245" s="522"/>
      <c r="H2245" s="522"/>
    </row>
    <row r="2246" spans="3:8" x14ac:dyDescent="0.2">
      <c r="C2246" s="522"/>
      <c r="D2246" s="522"/>
      <c r="E2246" s="522"/>
      <c r="F2246" s="522"/>
      <c r="G2246" s="522"/>
      <c r="H2246" s="522"/>
    </row>
    <row r="2247" spans="3:8" x14ac:dyDescent="0.2">
      <c r="C2247" s="522"/>
      <c r="D2247" s="522"/>
      <c r="E2247" s="522"/>
      <c r="F2247" s="522"/>
      <c r="G2247" s="522"/>
      <c r="H2247" s="522"/>
    </row>
    <row r="2248" spans="3:8" x14ac:dyDescent="0.2">
      <c r="C2248" s="522"/>
      <c r="D2248" s="522"/>
      <c r="E2248" s="522"/>
      <c r="F2248" s="522"/>
      <c r="G2248" s="522"/>
      <c r="H2248" s="522"/>
    </row>
    <row r="2249" spans="3:8" x14ac:dyDescent="0.2">
      <c r="C2249" s="522"/>
      <c r="D2249" s="522"/>
      <c r="E2249" s="522"/>
      <c r="F2249" s="522"/>
      <c r="G2249" s="522"/>
      <c r="H2249" s="522"/>
    </row>
    <row r="2250" spans="3:8" x14ac:dyDescent="0.2">
      <c r="C2250" s="522"/>
      <c r="D2250" s="522"/>
      <c r="E2250" s="522"/>
      <c r="F2250" s="522"/>
      <c r="G2250" s="522"/>
      <c r="H2250" s="522"/>
    </row>
    <row r="2251" spans="3:8" x14ac:dyDescent="0.2">
      <c r="C2251" s="522"/>
      <c r="D2251" s="522"/>
      <c r="E2251" s="522"/>
      <c r="F2251" s="522"/>
      <c r="G2251" s="522"/>
      <c r="H2251" s="522"/>
    </row>
    <row r="2252" spans="3:8" x14ac:dyDescent="0.2">
      <c r="C2252" s="522"/>
      <c r="D2252" s="522"/>
      <c r="E2252" s="522"/>
      <c r="F2252" s="522"/>
      <c r="G2252" s="522"/>
      <c r="H2252" s="522"/>
    </row>
    <row r="2253" spans="3:8" x14ac:dyDescent="0.2">
      <c r="C2253" s="522"/>
      <c r="D2253" s="522"/>
      <c r="E2253" s="522"/>
      <c r="F2253" s="522"/>
      <c r="G2253" s="522"/>
      <c r="H2253" s="522"/>
    </row>
    <row r="2254" spans="3:8" x14ac:dyDescent="0.2">
      <c r="C2254" s="522"/>
      <c r="D2254" s="522"/>
      <c r="E2254" s="522"/>
      <c r="F2254" s="522"/>
      <c r="G2254" s="522"/>
      <c r="H2254" s="522"/>
    </row>
    <row r="2255" spans="3:8" x14ac:dyDescent="0.2">
      <c r="C2255" s="522"/>
      <c r="D2255" s="522"/>
      <c r="E2255" s="522"/>
      <c r="F2255" s="522"/>
      <c r="G2255" s="522"/>
      <c r="H2255" s="522"/>
    </row>
    <row r="2256" spans="3:8" x14ac:dyDescent="0.2">
      <c r="C2256" s="522"/>
      <c r="D2256" s="522"/>
      <c r="E2256" s="522"/>
      <c r="F2256" s="522"/>
      <c r="G2256" s="522"/>
      <c r="H2256" s="522"/>
    </row>
    <row r="2257" spans="3:8" x14ac:dyDescent="0.2">
      <c r="C2257" s="522"/>
      <c r="D2257" s="522"/>
      <c r="E2257" s="522"/>
      <c r="F2257" s="522"/>
      <c r="G2257" s="522"/>
      <c r="H2257" s="522"/>
    </row>
    <row r="2258" spans="3:8" x14ac:dyDescent="0.2">
      <c r="C2258" s="522"/>
      <c r="D2258" s="522"/>
      <c r="E2258" s="522"/>
      <c r="F2258" s="522"/>
      <c r="G2258" s="522"/>
      <c r="H2258" s="522"/>
    </row>
    <row r="2259" spans="3:8" x14ac:dyDescent="0.2">
      <c r="C2259" s="522"/>
      <c r="D2259" s="522"/>
      <c r="E2259" s="522"/>
      <c r="F2259" s="522"/>
      <c r="G2259" s="522"/>
      <c r="H2259" s="522"/>
    </row>
    <row r="2260" spans="3:8" x14ac:dyDescent="0.2">
      <c r="C2260" s="522"/>
      <c r="D2260" s="522"/>
      <c r="E2260" s="522"/>
      <c r="F2260" s="522"/>
      <c r="G2260" s="522"/>
      <c r="H2260" s="522"/>
    </row>
    <row r="2261" spans="3:8" x14ac:dyDescent="0.2">
      <c r="C2261" s="522"/>
      <c r="D2261" s="522"/>
      <c r="E2261" s="522"/>
      <c r="F2261" s="522"/>
      <c r="G2261" s="522"/>
      <c r="H2261" s="522"/>
    </row>
    <row r="2262" spans="3:8" x14ac:dyDescent="0.2">
      <c r="C2262" s="522"/>
      <c r="D2262" s="522"/>
      <c r="E2262" s="522"/>
      <c r="F2262" s="522"/>
      <c r="G2262" s="522"/>
      <c r="H2262" s="522"/>
    </row>
    <row r="2263" spans="3:8" x14ac:dyDescent="0.2">
      <c r="C2263" s="522"/>
      <c r="D2263" s="522"/>
      <c r="E2263" s="522"/>
      <c r="F2263" s="522"/>
      <c r="G2263" s="522"/>
      <c r="H2263" s="522"/>
    </row>
    <row r="2264" spans="3:8" x14ac:dyDescent="0.2">
      <c r="C2264" s="522"/>
      <c r="D2264" s="522"/>
      <c r="E2264" s="522"/>
      <c r="F2264" s="522"/>
      <c r="G2264" s="522"/>
      <c r="H2264" s="522"/>
    </row>
    <row r="2265" spans="3:8" x14ac:dyDescent="0.2">
      <c r="C2265" s="522"/>
      <c r="D2265" s="522"/>
      <c r="E2265" s="522"/>
      <c r="F2265" s="522"/>
      <c r="G2265" s="522"/>
      <c r="H2265" s="522"/>
    </row>
    <row r="2266" spans="3:8" x14ac:dyDescent="0.2">
      <c r="C2266" s="522"/>
      <c r="D2266" s="522"/>
      <c r="E2266" s="522"/>
      <c r="F2266" s="522"/>
      <c r="G2266" s="522"/>
      <c r="H2266" s="522"/>
    </row>
    <row r="2267" spans="3:8" x14ac:dyDescent="0.2">
      <c r="C2267" s="522"/>
      <c r="D2267" s="522"/>
      <c r="E2267" s="522"/>
      <c r="F2267" s="522"/>
      <c r="G2267" s="522"/>
      <c r="H2267" s="522"/>
    </row>
    <row r="2268" spans="3:8" x14ac:dyDescent="0.2">
      <c r="C2268" s="522"/>
      <c r="D2268" s="522"/>
      <c r="E2268" s="522"/>
      <c r="F2268" s="522"/>
      <c r="G2268" s="522"/>
      <c r="H2268" s="522"/>
    </row>
    <row r="2269" spans="3:8" x14ac:dyDescent="0.2">
      <c r="C2269" s="522"/>
      <c r="D2269" s="522"/>
      <c r="E2269" s="522"/>
      <c r="F2269" s="522"/>
      <c r="G2269" s="522"/>
      <c r="H2269" s="522"/>
    </row>
    <row r="2270" spans="3:8" x14ac:dyDescent="0.2">
      <c r="C2270" s="522"/>
      <c r="D2270" s="522"/>
      <c r="E2270" s="522"/>
      <c r="F2270" s="522"/>
      <c r="G2270" s="522"/>
      <c r="H2270" s="522"/>
    </row>
    <row r="2271" spans="3:8" x14ac:dyDescent="0.2">
      <c r="C2271" s="522"/>
      <c r="D2271" s="522"/>
      <c r="E2271" s="522"/>
      <c r="F2271" s="522"/>
      <c r="G2271" s="522"/>
      <c r="H2271" s="522"/>
    </row>
    <row r="2272" spans="3:8" x14ac:dyDescent="0.2">
      <c r="C2272" s="522"/>
      <c r="D2272" s="522"/>
      <c r="E2272" s="522"/>
      <c r="F2272" s="522"/>
      <c r="G2272" s="522"/>
      <c r="H2272" s="522"/>
    </row>
    <row r="2273" spans="3:8" x14ac:dyDescent="0.2">
      <c r="C2273" s="522"/>
      <c r="D2273" s="522"/>
      <c r="E2273" s="522"/>
      <c r="F2273" s="522"/>
      <c r="G2273" s="522"/>
      <c r="H2273" s="522"/>
    </row>
    <row r="2274" spans="3:8" x14ac:dyDescent="0.2">
      <c r="C2274" s="522"/>
      <c r="D2274" s="522"/>
      <c r="E2274" s="522"/>
      <c r="F2274" s="522"/>
      <c r="G2274" s="522"/>
      <c r="H2274" s="522"/>
    </row>
    <row r="2275" spans="3:8" x14ac:dyDescent="0.2">
      <c r="C2275" s="522"/>
      <c r="D2275" s="522"/>
      <c r="E2275" s="522"/>
      <c r="F2275" s="522"/>
      <c r="G2275" s="522"/>
      <c r="H2275" s="522"/>
    </row>
    <row r="2276" spans="3:8" x14ac:dyDescent="0.2">
      <c r="C2276" s="522"/>
      <c r="D2276" s="522"/>
      <c r="E2276" s="522"/>
      <c r="F2276" s="522"/>
      <c r="G2276" s="522"/>
      <c r="H2276" s="522"/>
    </row>
    <row r="2277" spans="3:8" x14ac:dyDescent="0.2">
      <c r="C2277" s="522"/>
      <c r="D2277" s="522"/>
      <c r="E2277" s="522"/>
      <c r="F2277" s="522"/>
      <c r="G2277" s="522"/>
      <c r="H2277" s="522"/>
    </row>
    <row r="2278" spans="3:8" x14ac:dyDescent="0.2">
      <c r="C2278" s="522"/>
      <c r="D2278" s="522"/>
      <c r="E2278" s="522"/>
      <c r="F2278" s="522"/>
      <c r="G2278" s="522"/>
      <c r="H2278" s="522"/>
    </row>
    <row r="2279" spans="3:8" x14ac:dyDescent="0.2">
      <c r="C2279" s="522"/>
      <c r="D2279" s="522"/>
      <c r="E2279" s="522"/>
      <c r="F2279" s="522"/>
      <c r="G2279" s="522"/>
      <c r="H2279" s="522"/>
    </row>
    <row r="2280" spans="3:8" x14ac:dyDescent="0.2">
      <c r="C2280" s="522"/>
      <c r="D2280" s="522"/>
      <c r="E2280" s="522"/>
      <c r="F2280" s="522"/>
      <c r="G2280" s="522"/>
      <c r="H2280" s="522"/>
    </row>
    <row r="2281" spans="3:8" x14ac:dyDescent="0.2">
      <c r="C2281" s="522"/>
      <c r="D2281" s="522"/>
      <c r="E2281" s="522"/>
      <c r="F2281" s="522"/>
      <c r="G2281" s="522"/>
      <c r="H2281" s="522"/>
    </row>
    <row r="2282" spans="3:8" x14ac:dyDescent="0.2">
      <c r="C2282" s="522"/>
      <c r="D2282" s="522"/>
      <c r="E2282" s="522"/>
      <c r="F2282" s="522"/>
      <c r="G2282" s="522"/>
      <c r="H2282" s="522"/>
    </row>
    <row r="2283" spans="3:8" x14ac:dyDescent="0.2">
      <c r="C2283" s="522"/>
      <c r="D2283" s="522"/>
      <c r="E2283" s="522"/>
      <c r="F2283" s="522"/>
      <c r="G2283" s="522"/>
      <c r="H2283" s="522"/>
    </row>
    <row r="2284" spans="3:8" x14ac:dyDescent="0.2">
      <c r="C2284" s="522"/>
      <c r="D2284" s="522"/>
      <c r="E2284" s="522"/>
      <c r="F2284" s="522"/>
      <c r="G2284" s="522"/>
      <c r="H2284" s="522"/>
    </row>
    <row r="2285" spans="3:8" x14ac:dyDescent="0.2">
      <c r="C2285" s="522"/>
      <c r="D2285" s="522"/>
      <c r="E2285" s="522"/>
      <c r="F2285" s="522"/>
      <c r="G2285" s="522"/>
      <c r="H2285" s="522"/>
    </row>
    <row r="2286" spans="3:8" x14ac:dyDescent="0.2">
      <c r="C2286" s="522"/>
      <c r="D2286" s="522"/>
      <c r="E2286" s="522"/>
      <c r="F2286" s="522"/>
      <c r="G2286" s="522"/>
      <c r="H2286" s="522"/>
    </row>
    <row r="2287" spans="3:8" x14ac:dyDescent="0.2">
      <c r="C2287" s="522"/>
      <c r="D2287" s="522"/>
      <c r="E2287" s="522"/>
      <c r="F2287" s="522"/>
      <c r="G2287" s="522"/>
      <c r="H2287" s="522"/>
    </row>
    <row r="2288" spans="3:8" x14ac:dyDescent="0.2">
      <c r="C2288" s="522"/>
      <c r="D2288" s="522"/>
      <c r="E2288" s="522"/>
      <c r="F2288" s="522"/>
      <c r="G2288" s="522"/>
      <c r="H2288" s="522"/>
    </row>
    <row r="2289" spans="3:8" x14ac:dyDescent="0.2">
      <c r="C2289" s="522"/>
      <c r="D2289" s="522"/>
      <c r="E2289" s="522"/>
      <c r="F2289" s="522"/>
      <c r="G2289" s="522"/>
      <c r="H2289" s="522"/>
    </row>
    <row r="2290" spans="3:8" x14ac:dyDescent="0.2">
      <c r="C2290" s="522"/>
      <c r="D2290" s="522"/>
      <c r="E2290" s="522"/>
      <c r="F2290" s="522"/>
      <c r="G2290" s="522"/>
      <c r="H2290" s="522"/>
    </row>
    <row r="2291" spans="3:8" x14ac:dyDescent="0.2">
      <c r="C2291" s="522"/>
      <c r="D2291" s="522"/>
      <c r="E2291" s="522"/>
      <c r="F2291" s="522"/>
      <c r="G2291" s="522"/>
      <c r="H2291" s="522"/>
    </row>
    <row r="2292" spans="3:8" x14ac:dyDescent="0.2">
      <c r="C2292" s="522"/>
      <c r="D2292" s="522"/>
      <c r="E2292" s="522"/>
      <c r="F2292" s="522"/>
      <c r="G2292" s="522"/>
      <c r="H2292" s="522"/>
    </row>
    <row r="2293" spans="3:8" x14ac:dyDescent="0.2">
      <c r="C2293" s="522"/>
      <c r="D2293" s="522"/>
      <c r="E2293" s="522"/>
      <c r="F2293" s="522"/>
      <c r="G2293" s="522"/>
      <c r="H2293" s="522"/>
    </row>
    <row r="2294" spans="3:8" x14ac:dyDescent="0.2">
      <c r="C2294" s="522"/>
      <c r="D2294" s="522"/>
      <c r="E2294" s="522"/>
      <c r="F2294" s="522"/>
      <c r="G2294" s="522"/>
      <c r="H2294" s="522"/>
    </row>
    <row r="2295" spans="3:8" x14ac:dyDescent="0.2">
      <c r="C2295" s="522"/>
      <c r="D2295" s="522"/>
      <c r="E2295" s="522"/>
      <c r="F2295" s="522"/>
      <c r="G2295" s="522"/>
      <c r="H2295" s="522"/>
    </row>
    <row r="2296" spans="3:8" x14ac:dyDescent="0.2">
      <c r="C2296" s="522"/>
      <c r="D2296" s="522"/>
      <c r="E2296" s="522"/>
      <c r="F2296" s="522"/>
      <c r="G2296" s="522"/>
      <c r="H2296" s="522"/>
    </row>
    <row r="2297" spans="3:8" x14ac:dyDescent="0.2">
      <c r="C2297" s="522"/>
      <c r="D2297" s="522"/>
      <c r="E2297" s="522"/>
      <c r="F2297" s="522"/>
      <c r="G2297" s="522"/>
      <c r="H2297" s="522"/>
    </row>
    <row r="2298" spans="3:8" x14ac:dyDescent="0.2">
      <c r="C2298" s="522"/>
      <c r="D2298" s="522"/>
      <c r="E2298" s="522"/>
      <c r="F2298" s="522"/>
      <c r="G2298" s="522"/>
      <c r="H2298" s="522"/>
    </row>
    <row r="2299" spans="3:8" x14ac:dyDescent="0.2">
      <c r="C2299" s="522"/>
      <c r="D2299" s="522"/>
      <c r="E2299" s="522"/>
      <c r="F2299" s="522"/>
      <c r="G2299" s="522"/>
      <c r="H2299" s="522"/>
    </row>
    <row r="2300" spans="3:8" x14ac:dyDescent="0.2">
      <c r="C2300" s="522"/>
      <c r="D2300" s="522"/>
      <c r="E2300" s="522"/>
      <c r="F2300" s="522"/>
      <c r="G2300" s="522"/>
      <c r="H2300" s="522"/>
    </row>
    <row r="2301" spans="3:8" x14ac:dyDescent="0.2">
      <c r="C2301" s="522"/>
      <c r="D2301" s="522"/>
      <c r="E2301" s="522"/>
      <c r="F2301" s="522"/>
      <c r="G2301" s="522"/>
      <c r="H2301" s="522"/>
    </row>
    <row r="2302" spans="3:8" x14ac:dyDescent="0.2">
      <c r="C2302" s="522"/>
      <c r="D2302" s="522"/>
      <c r="E2302" s="522"/>
      <c r="F2302" s="522"/>
      <c r="G2302" s="522"/>
      <c r="H2302" s="522"/>
    </row>
    <row r="2303" spans="3:8" x14ac:dyDescent="0.2">
      <c r="C2303" s="522"/>
      <c r="D2303" s="522"/>
      <c r="E2303" s="522"/>
      <c r="F2303" s="522"/>
      <c r="G2303" s="522"/>
      <c r="H2303" s="522"/>
    </row>
    <row r="2304" spans="3:8" x14ac:dyDescent="0.2">
      <c r="C2304" s="522"/>
      <c r="D2304" s="522"/>
      <c r="E2304" s="522"/>
      <c r="F2304" s="522"/>
      <c r="G2304" s="522"/>
      <c r="H2304" s="522"/>
    </row>
    <row r="2305" spans="3:8" x14ac:dyDescent="0.2">
      <c r="C2305" s="522"/>
      <c r="D2305" s="522"/>
      <c r="E2305" s="522"/>
      <c r="F2305" s="522"/>
      <c r="G2305" s="522"/>
      <c r="H2305" s="522"/>
    </row>
    <row r="2306" spans="3:8" x14ac:dyDescent="0.2">
      <c r="C2306" s="522"/>
      <c r="D2306" s="522"/>
      <c r="E2306" s="522"/>
      <c r="F2306" s="522"/>
      <c r="G2306" s="522"/>
      <c r="H2306" s="522"/>
    </row>
    <row r="2307" spans="3:8" x14ac:dyDescent="0.2">
      <c r="C2307" s="522"/>
      <c r="D2307" s="522"/>
      <c r="E2307" s="522"/>
      <c r="F2307" s="522"/>
      <c r="G2307" s="522"/>
      <c r="H2307" s="522"/>
    </row>
    <row r="2308" spans="3:8" x14ac:dyDescent="0.2">
      <c r="C2308" s="522"/>
      <c r="D2308" s="522"/>
      <c r="E2308" s="522"/>
      <c r="F2308" s="522"/>
      <c r="G2308" s="522"/>
      <c r="H2308" s="522"/>
    </row>
    <row r="2309" spans="3:8" x14ac:dyDescent="0.2">
      <c r="C2309" s="522"/>
      <c r="D2309" s="522"/>
      <c r="E2309" s="522"/>
      <c r="F2309" s="522"/>
      <c r="G2309" s="522"/>
      <c r="H2309" s="522"/>
    </row>
    <row r="2310" spans="3:8" x14ac:dyDescent="0.2">
      <c r="C2310" s="522"/>
      <c r="D2310" s="522"/>
      <c r="E2310" s="522"/>
      <c r="F2310" s="522"/>
      <c r="G2310" s="522"/>
      <c r="H2310" s="522"/>
    </row>
    <row r="2311" spans="3:8" x14ac:dyDescent="0.2">
      <c r="C2311" s="522"/>
      <c r="D2311" s="522"/>
      <c r="E2311" s="522"/>
      <c r="F2311" s="522"/>
      <c r="G2311" s="522"/>
      <c r="H2311" s="522"/>
    </row>
    <row r="2312" spans="3:8" x14ac:dyDescent="0.2">
      <c r="C2312" s="522"/>
      <c r="D2312" s="522"/>
      <c r="E2312" s="522"/>
      <c r="F2312" s="522"/>
      <c r="G2312" s="522"/>
      <c r="H2312" s="522"/>
    </row>
    <row r="2313" spans="3:8" x14ac:dyDescent="0.2">
      <c r="C2313" s="522"/>
      <c r="D2313" s="522"/>
      <c r="E2313" s="522"/>
      <c r="F2313" s="522"/>
      <c r="G2313" s="522"/>
      <c r="H2313" s="522"/>
    </row>
    <row r="2314" spans="3:8" x14ac:dyDescent="0.2">
      <c r="C2314" s="522"/>
      <c r="D2314" s="522"/>
      <c r="E2314" s="522"/>
      <c r="F2314" s="522"/>
      <c r="G2314" s="522"/>
      <c r="H2314" s="522"/>
    </row>
    <row r="2315" spans="3:8" x14ac:dyDescent="0.2">
      <c r="C2315" s="522"/>
      <c r="D2315" s="522"/>
      <c r="E2315" s="522"/>
      <c r="F2315" s="522"/>
      <c r="G2315" s="522"/>
      <c r="H2315" s="522"/>
    </row>
    <row r="2316" spans="3:8" x14ac:dyDescent="0.2">
      <c r="C2316" s="522"/>
      <c r="D2316" s="522"/>
      <c r="E2316" s="522"/>
      <c r="F2316" s="522"/>
      <c r="G2316" s="522"/>
      <c r="H2316" s="522"/>
    </row>
    <row r="2317" spans="3:8" x14ac:dyDescent="0.2">
      <c r="C2317" s="522"/>
      <c r="D2317" s="522"/>
      <c r="E2317" s="522"/>
      <c r="F2317" s="522"/>
      <c r="G2317" s="522"/>
      <c r="H2317" s="522"/>
    </row>
    <row r="2318" spans="3:8" x14ac:dyDescent="0.2">
      <c r="C2318" s="522"/>
      <c r="D2318" s="522"/>
      <c r="E2318" s="522"/>
      <c r="F2318" s="522"/>
      <c r="G2318" s="522"/>
      <c r="H2318" s="522"/>
    </row>
    <row r="2319" spans="3:8" x14ac:dyDescent="0.2">
      <c r="C2319" s="522"/>
      <c r="D2319" s="522"/>
      <c r="E2319" s="522"/>
      <c r="F2319" s="522"/>
      <c r="G2319" s="522"/>
      <c r="H2319" s="522"/>
    </row>
    <row r="2320" spans="3:8" x14ac:dyDescent="0.2">
      <c r="C2320" s="522"/>
      <c r="D2320" s="522"/>
      <c r="E2320" s="522"/>
      <c r="F2320" s="522"/>
      <c r="G2320" s="522"/>
      <c r="H2320" s="522"/>
    </row>
    <row r="2321" spans="3:8" x14ac:dyDescent="0.2">
      <c r="C2321" s="522"/>
      <c r="D2321" s="522"/>
      <c r="E2321" s="522"/>
      <c r="F2321" s="522"/>
      <c r="G2321" s="522"/>
      <c r="H2321" s="522"/>
    </row>
    <row r="2322" spans="3:8" x14ac:dyDescent="0.2">
      <c r="C2322" s="522"/>
      <c r="D2322" s="522"/>
      <c r="E2322" s="522"/>
      <c r="F2322" s="522"/>
      <c r="G2322" s="522"/>
      <c r="H2322" s="522"/>
    </row>
    <row r="2323" spans="3:8" x14ac:dyDescent="0.2">
      <c r="C2323" s="522"/>
      <c r="D2323" s="522"/>
      <c r="E2323" s="522"/>
      <c r="F2323" s="522"/>
      <c r="G2323" s="522"/>
      <c r="H2323" s="522"/>
    </row>
    <row r="2324" spans="3:8" x14ac:dyDescent="0.2">
      <c r="C2324" s="522"/>
      <c r="D2324" s="522"/>
      <c r="E2324" s="522"/>
      <c r="F2324" s="522"/>
      <c r="G2324" s="522"/>
      <c r="H2324" s="522"/>
    </row>
    <row r="2325" spans="3:8" x14ac:dyDescent="0.2">
      <c r="C2325" s="522"/>
      <c r="D2325" s="522"/>
      <c r="E2325" s="522"/>
      <c r="F2325" s="522"/>
      <c r="G2325" s="522"/>
      <c r="H2325" s="522"/>
    </row>
    <row r="2326" spans="3:8" x14ac:dyDescent="0.2">
      <c r="C2326" s="522"/>
      <c r="D2326" s="522"/>
      <c r="E2326" s="522"/>
      <c r="F2326" s="522"/>
      <c r="G2326" s="522"/>
      <c r="H2326" s="522"/>
    </row>
    <row r="2327" spans="3:8" x14ac:dyDescent="0.2">
      <c r="C2327" s="522"/>
      <c r="D2327" s="522"/>
      <c r="E2327" s="522"/>
      <c r="F2327" s="522"/>
      <c r="G2327" s="522"/>
      <c r="H2327" s="522"/>
    </row>
    <row r="2328" spans="3:8" x14ac:dyDescent="0.2">
      <c r="C2328" s="522"/>
      <c r="D2328" s="522"/>
      <c r="E2328" s="522"/>
      <c r="F2328" s="522"/>
      <c r="G2328" s="522"/>
      <c r="H2328" s="522"/>
    </row>
    <row r="2329" spans="3:8" x14ac:dyDescent="0.2">
      <c r="C2329" s="522"/>
      <c r="D2329" s="522"/>
      <c r="E2329" s="522"/>
      <c r="F2329" s="522"/>
      <c r="G2329" s="522"/>
      <c r="H2329" s="522"/>
    </row>
    <row r="2330" spans="3:8" x14ac:dyDescent="0.2">
      <c r="C2330" s="522"/>
      <c r="D2330" s="522"/>
      <c r="E2330" s="522"/>
      <c r="F2330" s="522"/>
      <c r="G2330" s="522"/>
      <c r="H2330" s="522"/>
    </row>
    <row r="2331" spans="3:8" x14ac:dyDescent="0.2">
      <c r="C2331" s="522"/>
      <c r="D2331" s="522"/>
      <c r="E2331" s="522"/>
      <c r="F2331" s="522"/>
      <c r="G2331" s="522"/>
      <c r="H2331" s="522"/>
    </row>
    <row r="2332" spans="3:8" x14ac:dyDescent="0.2">
      <c r="C2332" s="522"/>
      <c r="D2332" s="522"/>
      <c r="E2332" s="522"/>
      <c r="F2332" s="522"/>
      <c r="G2332" s="522"/>
      <c r="H2332" s="522"/>
    </row>
    <row r="2333" spans="3:8" x14ac:dyDescent="0.2">
      <c r="C2333" s="522"/>
      <c r="D2333" s="522"/>
      <c r="E2333" s="522"/>
      <c r="F2333" s="522"/>
      <c r="G2333" s="522"/>
      <c r="H2333" s="522"/>
    </row>
    <row r="2334" spans="3:8" x14ac:dyDescent="0.2">
      <c r="C2334" s="522"/>
      <c r="D2334" s="522"/>
      <c r="E2334" s="522"/>
      <c r="F2334" s="522"/>
      <c r="G2334" s="522"/>
      <c r="H2334" s="522"/>
    </row>
    <row r="2335" spans="3:8" x14ac:dyDescent="0.2">
      <c r="C2335" s="522"/>
      <c r="D2335" s="522"/>
      <c r="E2335" s="522"/>
      <c r="F2335" s="522"/>
      <c r="G2335" s="522"/>
      <c r="H2335" s="522"/>
    </row>
    <row r="2336" spans="3:8" x14ac:dyDescent="0.2">
      <c r="C2336" s="522"/>
      <c r="D2336" s="522"/>
      <c r="E2336" s="522"/>
      <c r="F2336" s="522"/>
      <c r="G2336" s="522"/>
      <c r="H2336" s="522"/>
    </row>
    <row r="2337" spans="3:8" x14ac:dyDescent="0.2">
      <c r="C2337" s="522"/>
      <c r="D2337" s="522"/>
      <c r="E2337" s="522"/>
      <c r="F2337" s="522"/>
      <c r="G2337" s="522"/>
      <c r="H2337" s="522"/>
    </row>
    <row r="2338" spans="3:8" x14ac:dyDescent="0.2">
      <c r="C2338" s="522"/>
      <c r="D2338" s="522"/>
      <c r="E2338" s="522"/>
      <c r="F2338" s="522"/>
      <c r="G2338" s="522"/>
      <c r="H2338" s="522"/>
    </row>
    <row r="2339" spans="3:8" x14ac:dyDescent="0.2">
      <c r="C2339" s="522"/>
      <c r="D2339" s="522"/>
      <c r="E2339" s="522"/>
      <c r="F2339" s="522"/>
      <c r="G2339" s="522"/>
      <c r="H2339" s="522"/>
    </row>
    <row r="2340" spans="3:8" x14ac:dyDescent="0.2">
      <c r="C2340" s="522"/>
      <c r="D2340" s="522"/>
      <c r="E2340" s="522"/>
      <c r="F2340" s="522"/>
      <c r="G2340" s="522"/>
      <c r="H2340" s="522"/>
    </row>
    <row r="2341" spans="3:8" x14ac:dyDescent="0.2">
      <c r="C2341" s="522"/>
      <c r="D2341" s="522"/>
      <c r="E2341" s="522"/>
      <c r="F2341" s="522"/>
      <c r="G2341" s="522"/>
      <c r="H2341" s="522"/>
    </row>
    <row r="2342" spans="3:8" x14ac:dyDescent="0.2">
      <c r="C2342" s="522"/>
      <c r="D2342" s="522"/>
      <c r="E2342" s="522"/>
      <c r="F2342" s="522"/>
      <c r="G2342" s="522"/>
      <c r="H2342" s="522"/>
    </row>
    <row r="2343" spans="3:8" x14ac:dyDescent="0.2">
      <c r="C2343" s="522"/>
      <c r="D2343" s="522"/>
      <c r="E2343" s="522"/>
      <c r="F2343" s="522"/>
      <c r="G2343" s="522"/>
      <c r="H2343" s="522"/>
    </row>
    <row r="2344" spans="3:8" x14ac:dyDescent="0.2">
      <c r="C2344" s="522"/>
      <c r="D2344" s="522"/>
      <c r="E2344" s="522"/>
      <c r="F2344" s="522"/>
      <c r="G2344" s="522"/>
      <c r="H2344" s="522"/>
    </row>
    <row r="2345" spans="3:8" x14ac:dyDescent="0.2">
      <c r="C2345" s="522"/>
      <c r="D2345" s="522"/>
      <c r="E2345" s="522"/>
      <c r="F2345" s="522"/>
      <c r="G2345" s="522"/>
      <c r="H2345" s="522"/>
    </row>
    <row r="2346" spans="3:8" x14ac:dyDescent="0.2">
      <c r="C2346" s="522"/>
      <c r="D2346" s="522"/>
      <c r="E2346" s="522"/>
      <c r="F2346" s="522"/>
      <c r="G2346" s="522"/>
      <c r="H2346" s="522"/>
    </row>
    <row r="2347" spans="3:8" x14ac:dyDescent="0.2">
      <c r="C2347" s="522"/>
      <c r="D2347" s="522"/>
      <c r="E2347" s="522"/>
      <c r="F2347" s="522"/>
      <c r="G2347" s="522"/>
      <c r="H2347" s="522"/>
    </row>
    <row r="2348" spans="3:8" x14ac:dyDescent="0.2">
      <c r="C2348" s="522"/>
      <c r="D2348" s="522"/>
      <c r="E2348" s="522"/>
      <c r="F2348" s="522"/>
      <c r="G2348" s="522"/>
      <c r="H2348" s="522"/>
    </row>
    <row r="2349" spans="3:8" x14ac:dyDescent="0.2">
      <c r="C2349" s="522"/>
      <c r="D2349" s="522"/>
      <c r="E2349" s="522"/>
      <c r="F2349" s="522"/>
      <c r="G2349" s="522"/>
      <c r="H2349" s="522"/>
    </row>
    <row r="2350" spans="3:8" x14ac:dyDescent="0.2">
      <c r="C2350" s="522"/>
      <c r="D2350" s="522"/>
      <c r="E2350" s="522"/>
      <c r="F2350" s="522"/>
      <c r="G2350" s="522"/>
      <c r="H2350" s="522"/>
    </row>
    <row r="2351" spans="3:8" x14ac:dyDescent="0.2">
      <c r="C2351" s="522"/>
      <c r="D2351" s="522"/>
      <c r="E2351" s="522"/>
      <c r="F2351" s="522"/>
      <c r="G2351" s="522"/>
      <c r="H2351" s="522"/>
    </row>
    <row r="2352" spans="3:8" x14ac:dyDescent="0.2">
      <c r="C2352" s="522"/>
      <c r="D2352" s="522"/>
      <c r="E2352" s="522"/>
      <c r="F2352" s="522"/>
      <c r="G2352" s="522"/>
      <c r="H2352" s="522"/>
    </row>
    <row r="2353" spans="3:8" x14ac:dyDescent="0.2">
      <c r="C2353" s="522"/>
      <c r="D2353" s="522"/>
      <c r="E2353" s="522"/>
      <c r="F2353" s="522"/>
      <c r="G2353" s="522"/>
      <c r="H2353" s="522"/>
    </row>
    <row r="2354" spans="3:8" x14ac:dyDescent="0.2">
      <c r="C2354" s="522"/>
      <c r="D2354" s="522"/>
      <c r="E2354" s="522"/>
      <c r="F2354" s="522"/>
      <c r="G2354" s="522"/>
      <c r="H2354" s="522"/>
    </row>
    <row r="2355" spans="3:8" x14ac:dyDescent="0.2">
      <c r="C2355" s="522"/>
      <c r="D2355" s="522"/>
      <c r="E2355" s="522"/>
      <c r="F2355" s="522"/>
      <c r="G2355" s="522"/>
      <c r="H2355" s="522"/>
    </row>
    <row r="2356" spans="3:8" x14ac:dyDescent="0.2">
      <c r="C2356" s="522"/>
      <c r="D2356" s="522"/>
      <c r="E2356" s="522"/>
      <c r="F2356" s="522"/>
      <c r="G2356" s="522"/>
      <c r="H2356" s="522"/>
    </row>
    <row r="2357" spans="3:8" x14ac:dyDescent="0.2">
      <c r="C2357" s="522"/>
      <c r="D2357" s="522"/>
      <c r="E2357" s="522"/>
      <c r="F2357" s="522"/>
      <c r="G2357" s="522"/>
      <c r="H2357" s="522"/>
    </row>
    <row r="2358" spans="3:8" x14ac:dyDescent="0.2">
      <c r="C2358" s="522"/>
      <c r="D2358" s="522"/>
      <c r="E2358" s="522"/>
      <c r="F2358" s="522"/>
      <c r="G2358" s="522"/>
      <c r="H2358" s="522"/>
    </row>
    <row r="2359" spans="3:8" x14ac:dyDescent="0.2">
      <c r="C2359" s="522"/>
      <c r="D2359" s="522"/>
      <c r="E2359" s="522"/>
      <c r="F2359" s="522"/>
      <c r="G2359" s="522"/>
      <c r="H2359" s="522"/>
    </row>
    <row r="2360" spans="3:8" x14ac:dyDescent="0.2">
      <c r="C2360" s="522"/>
      <c r="D2360" s="522"/>
      <c r="E2360" s="522"/>
      <c r="F2360" s="522"/>
      <c r="G2360" s="522"/>
      <c r="H2360" s="522"/>
    </row>
    <row r="2361" spans="3:8" x14ac:dyDescent="0.2">
      <c r="C2361" s="522"/>
      <c r="D2361" s="522"/>
      <c r="E2361" s="522"/>
      <c r="F2361" s="522"/>
      <c r="G2361" s="522"/>
      <c r="H2361" s="522"/>
    </row>
    <row r="2362" spans="3:8" x14ac:dyDescent="0.2">
      <c r="C2362" s="522"/>
      <c r="D2362" s="522"/>
      <c r="E2362" s="522"/>
      <c r="F2362" s="522"/>
      <c r="G2362" s="522"/>
      <c r="H2362" s="522"/>
    </row>
    <row r="2363" spans="3:8" x14ac:dyDescent="0.2">
      <c r="C2363" s="522"/>
      <c r="D2363" s="522"/>
      <c r="E2363" s="522"/>
      <c r="F2363" s="522"/>
      <c r="G2363" s="522"/>
      <c r="H2363" s="522"/>
    </row>
    <row r="2364" spans="3:8" x14ac:dyDescent="0.2">
      <c r="C2364" s="522"/>
      <c r="D2364" s="522"/>
      <c r="E2364" s="522"/>
      <c r="F2364" s="522"/>
      <c r="G2364" s="522"/>
      <c r="H2364" s="522"/>
    </row>
    <row r="2365" spans="3:8" x14ac:dyDescent="0.2">
      <c r="C2365" s="522"/>
      <c r="D2365" s="522"/>
      <c r="E2365" s="522"/>
      <c r="F2365" s="522"/>
      <c r="G2365" s="522"/>
      <c r="H2365" s="522"/>
    </row>
    <row r="2366" spans="3:8" x14ac:dyDescent="0.2">
      <c r="C2366" s="522"/>
      <c r="D2366" s="522"/>
      <c r="E2366" s="522"/>
      <c r="F2366" s="522"/>
      <c r="G2366" s="522"/>
      <c r="H2366" s="522"/>
    </row>
    <row r="2367" spans="3:8" x14ac:dyDescent="0.2">
      <c r="C2367" s="522"/>
      <c r="D2367" s="522"/>
      <c r="E2367" s="522"/>
      <c r="F2367" s="522"/>
      <c r="G2367" s="522"/>
      <c r="H2367" s="522"/>
    </row>
    <row r="2368" spans="3:8" x14ac:dyDescent="0.2">
      <c r="C2368" s="522"/>
      <c r="D2368" s="522"/>
      <c r="E2368" s="522"/>
      <c r="F2368" s="522"/>
      <c r="G2368" s="522"/>
      <c r="H2368" s="522"/>
    </row>
    <row r="2369" spans="3:8" x14ac:dyDescent="0.2">
      <c r="C2369" s="522"/>
      <c r="D2369" s="522"/>
      <c r="E2369" s="522"/>
      <c r="F2369" s="522"/>
      <c r="G2369" s="522"/>
      <c r="H2369" s="522"/>
    </row>
    <row r="2370" spans="3:8" x14ac:dyDescent="0.2">
      <c r="C2370" s="522"/>
      <c r="D2370" s="522"/>
      <c r="E2370" s="522"/>
      <c r="F2370" s="522"/>
      <c r="G2370" s="522"/>
      <c r="H2370" s="522"/>
    </row>
    <row r="2371" spans="3:8" x14ac:dyDescent="0.2">
      <c r="C2371" s="522"/>
      <c r="D2371" s="522"/>
      <c r="E2371" s="522"/>
      <c r="F2371" s="522"/>
      <c r="G2371" s="522"/>
      <c r="H2371" s="522"/>
    </row>
    <row r="2372" spans="3:8" x14ac:dyDescent="0.2">
      <c r="C2372" s="522"/>
      <c r="D2372" s="522"/>
      <c r="E2372" s="522"/>
      <c r="F2372" s="522"/>
      <c r="G2372" s="522"/>
      <c r="H2372" s="522"/>
    </row>
    <row r="2373" spans="3:8" x14ac:dyDescent="0.2">
      <c r="C2373" s="522"/>
      <c r="D2373" s="522"/>
      <c r="E2373" s="522"/>
      <c r="F2373" s="522"/>
      <c r="G2373" s="522"/>
      <c r="H2373" s="522"/>
    </row>
    <row r="2374" spans="3:8" x14ac:dyDescent="0.2">
      <c r="C2374" s="522"/>
      <c r="D2374" s="522"/>
      <c r="E2374" s="522"/>
      <c r="F2374" s="522"/>
      <c r="G2374" s="522"/>
      <c r="H2374" s="522"/>
    </row>
    <row r="2375" spans="3:8" x14ac:dyDescent="0.2">
      <c r="C2375" s="522"/>
      <c r="D2375" s="522"/>
      <c r="E2375" s="522"/>
      <c r="F2375" s="522"/>
      <c r="G2375" s="522"/>
      <c r="H2375" s="522"/>
    </row>
    <row r="2376" spans="3:8" x14ac:dyDescent="0.2">
      <c r="C2376" s="522"/>
      <c r="D2376" s="522"/>
      <c r="E2376" s="522"/>
      <c r="F2376" s="522"/>
      <c r="G2376" s="522"/>
      <c r="H2376" s="522"/>
    </row>
    <row r="2377" spans="3:8" x14ac:dyDescent="0.2">
      <c r="C2377" s="522"/>
      <c r="D2377" s="522"/>
      <c r="E2377" s="522"/>
      <c r="F2377" s="522"/>
      <c r="G2377" s="522"/>
      <c r="H2377" s="522"/>
    </row>
    <row r="2378" spans="3:8" x14ac:dyDescent="0.2">
      <c r="C2378" s="522"/>
      <c r="D2378" s="522"/>
      <c r="E2378" s="522"/>
      <c r="F2378" s="522"/>
      <c r="G2378" s="522"/>
      <c r="H2378" s="522"/>
    </row>
    <row r="2379" spans="3:8" x14ac:dyDescent="0.2">
      <c r="C2379" s="522"/>
      <c r="D2379" s="522"/>
      <c r="E2379" s="522"/>
      <c r="F2379" s="522"/>
      <c r="G2379" s="522"/>
      <c r="H2379" s="522"/>
    </row>
    <row r="2380" spans="3:8" x14ac:dyDescent="0.2">
      <c r="C2380" s="522"/>
      <c r="D2380" s="522"/>
      <c r="E2380" s="522"/>
      <c r="F2380" s="522"/>
      <c r="G2380" s="522"/>
      <c r="H2380" s="522"/>
    </row>
    <row r="2381" spans="3:8" x14ac:dyDescent="0.2">
      <c r="C2381" s="522"/>
      <c r="D2381" s="522"/>
      <c r="E2381" s="522"/>
      <c r="F2381" s="522"/>
      <c r="G2381" s="522"/>
      <c r="H2381" s="522"/>
    </row>
    <row r="2382" spans="3:8" x14ac:dyDescent="0.2">
      <c r="C2382" s="522"/>
      <c r="D2382" s="522"/>
      <c r="E2382" s="522"/>
      <c r="F2382" s="522"/>
      <c r="G2382" s="522"/>
      <c r="H2382" s="522"/>
    </row>
    <row r="2383" spans="3:8" x14ac:dyDescent="0.2">
      <c r="C2383" s="522"/>
      <c r="D2383" s="522"/>
      <c r="E2383" s="522"/>
      <c r="F2383" s="522"/>
      <c r="G2383" s="522"/>
      <c r="H2383" s="522"/>
    </row>
    <row r="2384" spans="3:8" x14ac:dyDescent="0.2">
      <c r="C2384" s="522"/>
      <c r="D2384" s="522"/>
      <c r="E2384" s="522"/>
      <c r="F2384" s="522"/>
      <c r="G2384" s="522"/>
      <c r="H2384" s="522"/>
    </row>
    <row r="2385" spans="3:8" x14ac:dyDescent="0.2">
      <c r="C2385" s="522"/>
      <c r="D2385" s="522"/>
      <c r="E2385" s="522"/>
      <c r="F2385" s="522"/>
      <c r="G2385" s="522"/>
      <c r="H2385" s="522"/>
    </row>
    <row r="2386" spans="3:8" x14ac:dyDescent="0.2">
      <c r="C2386" s="522"/>
      <c r="D2386" s="522"/>
      <c r="E2386" s="522"/>
      <c r="F2386" s="522"/>
      <c r="G2386" s="522"/>
      <c r="H2386" s="522"/>
    </row>
    <row r="2387" spans="3:8" x14ac:dyDescent="0.2">
      <c r="C2387" s="522"/>
      <c r="D2387" s="522"/>
      <c r="E2387" s="522"/>
      <c r="F2387" s="522"/>
      <c r="G2387" s="522"/>
      <c r="H2387" s="522"/>
    </row>
    <row r="2388" spans="3:8" x14ac:dyDescent="0.2">
      <c r="C2388" s="522"/>
      <c r="D2388" s="522"/>
      <c r="E2388" s="522"/>
      <c r="F2388" s="522"/>
      <c r="G2388" s="522"/>
      <c r="H2388" s="522"/>
    </row>
    <row r="2389" spans="3:8" x14ac:dyDescent="0.2">
      <c r="C2389" s="522"/>
      <c r="D2389" s="522"/>
      <c r="E2389" s="522"/>
      <c r="F2389" s="522"/>
      <c r="G2389" s="522"/>
      <c r="H2389" s="522"/>
    </row>
    <row r="2390" spans="3:8" x14ac:dyDescent="0.2">
      <c r="C2390" s="522"/>
      <c r="D2390" s="522"/>
      <c r="E2390" s="522"/>
      <c r="F2390" s="522"/>
      <c r="G2390" s="522"/>
      <c r="H2390" s="522"/>
    </row>
    <row r="2391" spans="3:8" x14ac:dyDescent="0.2">
      <c r="C2391" s="522"/>
      <c r="D2391" s="522"/>
      <c r="E2391" s="522"/>
      <c r="F2391" s="522"/>
      <c r="G2391" s="522"/>
      <c r="H2391" s="522"/>
    </row>
    <row r="2392" spans="3:8" x14ac:dyDescent="0.2">
      <c r="C2392" s="522"/>
      <c r="D2392" s="522"/>
      <c r="E2392" s="522"/>
      <c r="F2392" s="522"/>
      <c r="G2392" s="522"/>
      <c r="H2392" s="522"/>
    </row>
    <row r="2393" spans="3:8" x14ac:dyDescent="0.2">
      <c r="C2393" s="522"/>
      <c r="D2393" s="522"/>
      <c r="E2393" s="522"/>
      <c r="F2393" s="522"/>
      <c r="G2393" s="522"/>
      <c r="H2393" s="522"/>
    </row>
    <row r="2394" spans="3:8" x14ac:dyDescent="0.2">
      <c r="C2394" s="522"/>
      <c r="D2394" s="522"/>
      <c r="E2394" s="522"/>
      <c r="F2394" s="522"/>
      <c r="G2394" s="522"/>
      <c r="H2394" s="522"/>
    </row>
    <row r="2395" spans="3:8" x14ac:dyDescent="0.2">
      <c r="C2395" s="522"/>
      <c r="D2395" s="522"/>
      <c r="E2395" s="522"/>
      <c r="F2395" s="522"/>
      <c r="G2395" s="522"/>
      <c r="H2395" s="522"/>
    </row>
    <row r="2396" spans="3:8" x14ac:dyDescent="0.2">
      <c r="C2396" s="522"/>
      <c r="D2396" s="522"/>
      <c r="E2396" s="522"/>
      <c r="F2396" s="522"/>
      <c r="G2396" s="522"/>
      <c r="H2396" s="522"/>
    </row>
    <row r="2397" spans="3:8" x14ac:dyDescent="0.2">
      <c r="C2397" s="522"/>
      <c r="D2397" s="522"/>
      <c r="E2397" s="522"/>
      <c r="F2397" s="522"/>
      <c r="G2397" s="522"/>
      <c r="H2397" s="522"/>
    </row>
    <row r="2398" spans="3:8" x14ac:dyDescent="0.2">
      <c r="C2398" s="522"/>
      <c r="D2398" s="522"/>
      <c r="E2398" s="522"/>
      <c r="F2398" s="522"/>
      <c r="G2398" s="522"/>
      <c r="H2398" s="522"/>
    </row>
    <row r="2399" spans="3:8" x14ac:dyDescent="0.2">
      <c r="C2399" s="522"/>
      <c r="D2399" s="522"/>
      <c r="E2399" s="522"/>
      <c r="F2399" s="522"/>
      <c r="G2399" s="522"/>
      <c r="H2399" s="522"/>
    </row>
    <row r="2400" spans="3:8" x14ac:dyDescent="0.2">
      <c r="C2400" s="522"/>
      <c r="D2400" s="522"/>
      <c r="E2400" s="522"/>
      <c r="F2400" s="522"/>
      <c r="G2400" s="522"/>
      <c r="H2400" s="522"/>
    </row>
    <row r="2401" spans="3:8" x14ac:dyDescent="0.2">
      <c r="C2401" s="522"/>
      <c r="D2401" s="522"/>
      <c r="E2401" s="522"/>
      <c r="F2401" s="522"/>
      <c r="G2401" s="522"/>
      <c r="H2401" s="522"/>
    </row>
    <row r="2402" spans="3:8" x14ac:dyDescent="0.2">
      <c r="C2402" s="522"/>
      <c r="D2402" s="522"/>
      <c r="E2402" s="522"/>
      <c r="F2402" s="522"/>
      <c r="G2402" s="522"/>
      <c r="H2402" s="522"/>
    </row>
    <row r="2403" spans="3:8" x14ac:dyDescent="0.2">
      <c r="C2403" s="522"/>
      <c r="D2403" s="522"/>
      <c r="E2403" s="522"/>
      <c r="F2403" s="522"/>
      <c r="G2403" s="522"/>
      <c r="H2403" s="522"/>
    </row>
    <row r="2404" spans="3:8" x14ac:dyDescent="0.2">
      <c r="C2404" s="522"/>
      <c r="D2404" s="522"/>
      <c r="E2404" s="522"/>
      <c r="F2404" s="522"/>
      <c r="G2404" s="522"/>
      <c r="H2404" s="522"/>
    </row>
    <row r="2405" spans="3:8" x14ac:dyDescent="0.2">
      <c r="C2405" s="522"/>
      <c r="D2405" s="522"/>
      <c r="E2405" s="522"/>
      <c r="F2405" s="522"/>
      <c r="G2405" s="522"/>
      <c r="H2405" s="522"/>
    </row>
    <row r="2406" spans="3:8" x14ac:dyDescent="0.2">
      <c r="C2406" s="522"/>
      <c r="D2406" s="522"/>
      <c r="E2406" s="522"/>
      <c r="F2406" s="522"/>
      <c r="G2406" s="522"/>
      <c r="H2406" s="522"/>
    </row>
    <row r="2407" spans="3:8" x14ac:dyDescent="0.2">
      <c r="C2407" s="522"/>
      <c r="D2407" s="522"/>
      <c r="E2407" s="522"/>
      <c r="F2407" s="522"/>
      <c r="G2407" s="522"/>
      <c r="H2407" s="522"/>
    </row>
    <row r="2408" spans="3:8" x14ac:dyDescent="0.2">
      <c r="C2408" s="522"/>
      <c r="D2408" s="522"/>
      <c r="E2408" s="522"/>
      <c r="F2408" s="522"/>
      <c r="G2408" s="522"/>
      <c r="H2408" s="522"/>
    </row>
    <row r="2409" spans="3:8" x14ac:dyDescent="0.2">
      <c r="C2409" s="522"/>
      <c r="D2409" s="522"/>
      <c r="E2409" s="522"/>
      <c r="F2409" s="522"/>
      <c r="G2409" s="522"/>
      <c r="H2409" s="522"/>
    </row>
    <row r="2410" spans="3:8" x14ac:dyDescent="0.2">
      <c r="C2410" s="522"/>
      <c r="D2410" s="522"/>
      <c r="E2410" s="522"/>
      <c r="F2410" s="522"/>
      <c r="G2410" s="522"/>
      <c r="H2410" s="522"/>
    </row>
    <row r="2411" spans="3:8" x14ac:dyDescent="0.2">
      <c r="C2411" s="522"/>
      <c r="D2411" s="522"/>
      <c r="E2411" s="522"/>
      <c r="F2411" s="522"/>
      <c r="G2411" s="522"/>
      <c r="H2411" s="522"/>
    </row>
    <row r="2412" spans="3:8" x14ac:dyDescent="0.2">
      <c r="C2412" s="522"/>
      <c r="D2412" s="522"/>
      <c r="E2412" s="522"/>
      <c r="F2412" s="522"/>
      <c r="G2412" s="522"/>
      <c r="H2412" s="522"/>
    </row>
    <row r="2413" spans="3:8" x14ac:dyDescent="0.2">
      <c r="C2413" s="522"/>
      <c r="D2413" s="522"/>
      <c r="E2413" s="522"/>
      <c r="F2413" s="522"/>
      <c r="G2413" s="522"/>
      <c r="H2413" s="522"/>
    </row>
    <row r="2414" spans="3:8" x14ac:dyDescent="0.2">
      <c r="C2414" s="522"/>
      <c r="D2414" s="522"/>
      <c r="E2414" s="522"/>
      <c r="F2414" s="522"/>
      <c r="G2414" s="522"/>
      <c r="H2414" s="522"/>
    </row>
    <row r="2415" spans="3:8" x14ac:dyDescent="0.2">
      <c r="C2415" s="522"/>
      <c r="D2415" s="522"/>
      <c r="E2415" s="522"/>
      <c r="F2415" s="522"/>
      <c r="G2415" s="522"/>
      <c r="H2415" s="522"/>
    </row>
    <row r="2416" spans="3:8" x14ac:dyDescent="0.2">
      <c r="C2416" s="522"/>
      <c r="D2416" s="522"/>
      <c r="E2416" s="522"/>
      <c r="F2416" s="522"/>
      <c r="G2416" s="522"/>
      <c r="H2416" s="522"/>
    </row>
    <row r="2417" spans="3:8" x14ac:dyDescent="0.2">
      <c r="C2417" s="522"/>
      <c r="D2417" s="522"/>
      <c r="E2417" s="522"/>
      <c r="F2417" s="522"/>
      <c r="G2417" s="522"/>
      <c r="H2417" s="522"/>
    </row>
    <row r="2418" spans="3:8" x14ac:dyDescent="0.2">
      <c r="C2418" s="522"/>
      <c r="D2418" s="522"/>
      <c r="E2418" s="522"/>
      <c r="F2418" s="522"/>
      <c r="G2418" s="522"/>
      <c r="H2418" s="522"/>
    </row>
    <row r="2419" spans="3:8" x14ac:dyDescent="0.2">
      <c r="C2419" s="522"/>
      <c r="D2419" s="522"/>
      <c r="E2419" s="522"/>
      <c r="F2419" s="522"/>
      <c r="G2419" s="522"/>
      <c r="H2419" s="522"/>
    </row>
    <row r="2420" spans="3:8" x14ac:dyDescent="0.2">
      <c r="C2420" s="522"/>
      <c r="D2420" s="522"/>
      <c r="E2420" s="522"/>
      <c r="F2420" s="522"/>
      <c r="G2420" s="522"/>
      <c r="H2420" s="522"/>
    </row>
    <row r="2421" spans="3:8" x14ac:dyDescent="0.2">
      <c r="C2421" s="522"/>
      <c r="D2421" s="522"/>
      <c r="E2421" s="522"/>
      <c r="F2421" s="522"/>
      <c r="G2421" s="522"/>
      <c r="H2421" s="522"/>
    </row>
    <row r="2422" spans="3:8" x14ac:dyDescent="0.2">
      <c r="C2422" s="522"/>
      <c r="D2422" s="522"/>
      <c r="E2422" s="522"/>
      <c r="F2422" s="522"/>
      <c r="G2422" s="522"/>
      <c r="H2422" s="522"/>
    </row>
    <row r="2423" spans="3:8" x14ac:dyDescent="0.2">
      <c r="C2423" s="522"/>
      <c r="D2423" s="522"/>
      <c r="E2423" s="522"/>
      <c r="F2423" s="522"/>
      <c r="G2423" s="522"/>
      <c r="H2423" s="522"/>
    </row>
    <row r="2424" spans="3:8" x14ac:dyDescent="0.2">
      <c r="C2424" s="522"/>
      <c r="D2424" s="522"/>
      <c r="E2424" s="522"/>
      <c r="F2424" s="522"/>
      <c r="G2424" s="522"/>
      <c r="H2424" s="522"/>
    </row>
    <row r="2425" spans="3:8" x14ac:dyDescent="0.2">
      <c r="C2425" s="522"/>
      <c r="D2425" s="522"/>
      <c r="E2425" s="522"/>
      <c r="F2425" s="522"/>
      <c r="G2425" s="522"/>
      <c r="H2425" s="522"/>
    </row>
    <row r="2426" spans="3:8" x14ac:dyDescent="0.2">
      <c r="C2426" s="522"/>
      <c r="D2426" s="522"/>
      <c r="E2426" s="522"/>
      <c r="F2426" s="522"/>
      <c r="G2426" s="522"/>
      <c r="H2426" s="522"/>
    </row>
    <row r="2427" spans="3:8" x14ac:dyDescent="0.2">
      <c r="C2427" s="522"/>
      <c r="D2427" s="522"/>
      <c r="E2427" s="522"/>
      <c r="F2427" s="522"/>
      <c r="G2427" s="522"/>
      <c r="H2427" s="522"/>
    </row>
    <row r="2428" spans="3:8" x14ac:dyDescent="0.2">
      <c r="C2428" s="522"/>
      <c r="D2428" s="522"/>
      <c r="E2428" s="522"/>
      <c r="F2428" s="522"/>
      <c r="G2428" s="522"/>
      <c r="H2428" s="522"/>
    </row>
    <row r="2429" spans="3:8" x14ac:dyDescent="0.2">
      <c r="C2429" s="522"/>
      <c r="D2429" s="522"/>
      <c r="E2429" s="522"/>
      <c r="F2429" s="522"/>
      <c r="G2429" s="522"/>
      <c r="H2429" s="522"/>
    </row>
    <row r="2430" spans="3:8" x14ac:dyDescent="0.2">
      <c r="C2430" s="522"/>
      <c r="D2430" s="522"/>
      <c r="E2430" s="522"/>
      <c r="F2430" s="522"/>
      <c r="G2430" s="522"/>
      <c r="H2430" s="522"/>
    </row>
    <row r="2431" spans="3:8" x14ac:dyDescent="0.2">
      <c r="C2431" s="522"/>
      <c r="D2431" s="522"/>
      <c r="E2431" s="522"/>
      <c r="F2431" s="522"/>
      <c r="G2431" s="522"/>
      <c r="H2431" s="522"/>
    </row>
    <row r="2432" spans="3:8" x14ac:dyDescent="0.2">
      <c r="C2432" s="522"/>
      <c r="D2432" s="522"/>
      <c r="E2432" s="522"/>
      <c r="F2432" s="522"/>
      <c r="G2432" s="522"/>
      <c r="H2432" s="522"/>
    </row>
    <row r="2433" spans="3:8" x14ac:dyDescent="0.2">
      <c r="C2433" s="522"/>
      <c r="D2433" s="522"/>
      <c r="E2433" s="522"/>
      <c r="F2433" s="522"/>
      <c r="G2433" s="522"/>
      <c r="H2433" s="522"/>
    </row>
    <row r="2434" spans="3:8" x14ac:dyDescent="0.2">
      <c r="C2434" s="522"/>
      <c r="D2434" s="522"/>
      <c r="E2434" s="522"/>
      <c r="F2434" s="522"/>
      <c r="G2434" s="522"/>
      <c r="H2434" s="522"/>
    </row>
    <row r="2435" spans="3:8" x14ac:dyDescent="0.2">
      <c r="C2435" s="522"/>
      <c r="D2435" s="522"/>
      <c r="E2435" s="522"/>
      <c r="F2435" s="522"/>
      <c r="G2435" s="522"/>
      <c r="H2435" s="522"/>
    </row>
    <row r="2436" spans="3:8" x14ac:dyDescent="0.2">
      <c r="C2436" s="522"/>
      <c r="D2436" s="522"/>
      <c r="E2436" s="522"/>
      <c r="F2436" s="522"/>
      <c r="G2436" s="522"/>
      <c r="H2436" s="522"/>
    </row>
    <row r="2437" spans="3:8" x14ac:dyDescent="0.2">
      <c r="C2437" s="522"/>
      <c r="D2437" s="522"/>
      <c r="E2437" s="522"/>
      <c r="F2437" s="522"/>
      <c r="G2437" s="522"/>
      <c r="H2437" s="522"/>
    </row>
    <row r="2438" spans="3:8" x14ac:dyDescent="0.2">
      <c r="C2438" s="522"/>
      <c r="D2438" s="522"/>
      <c r="E2438" s="522"/>
      <c r="F2438" s="522"/>
      <c r="G2438" s="522"/>
      <c r="H2438" s="522"/>
    </row>
    <row r="2439" spans="3:8" x14ac:dyDescent="0.2">
      <c r="C2439" s="522"/>
      <c r="D2439" s="522"/>
      <c r="E2439" s="522"/>
      <c r="F2439" s="522"/>
      <c r="G2439" s="522"/>
      <c r="H2439" s="522"/>
    </row>
    <row r="2440" spans="3:8" x14ac:dyDescent="0.2">
      <c r="C2440" s="522"/>
      <c r="D2440" s="522"/>
      <c r="E2440" s="522"/>
      <c r="F2440" s="522"/>
      <c r="G2440" s="522"/>
      <c r="H2440" s="522"/>
    </row>
    <row r="2441" spans="3:8" x14ac:dyDescent="0.2">
      <c r="C2441" s="522"/>
      <c r="D2441" s="522"/>
      <c r="E2441" s="522"/>
      <c r="F2441" s="522"/>
      <c r="G2441" s="522"/>
      <c r="H2441" s="522"/>
    </row>
    <row r="2442" spans="3:8" x14ac:dyDescent="0.2">
      <c r="C2442" s="522"/>
      <c r="D2442" s="522"/>
      <c r="E2442" s="522"/>
      <c r="F2442" s="522"/>
      <c r="G2442" s="522"/>
      <c r="H2442" s="522"/>
    </row>
    <row r="2443" spans="3:8" x14ac:dyDescent="0.2">
      <c r="C2443" s="522"/>
      <c r="D2443" s="522"/>
      <c r="E2443" s="522"/>
      <c r="F2443" s="522"/>
      <c r="G2443" s="522"/>
      <c r="H2443" s="522"/>
    </row>
    <row r="2444" spans="3:8" x14ac:dyDescent="0.2">
      <c r="C2444" s="522"/>
      <c r="D2444" s="522"/>
      <c r="E2444" s="522"/>
      <c r="F2444" s="522"/>
      <c r="G2444" s="522"/>
      <c r="H2444" s="522"/>
    </row>
    <row r="2445" spans="3:8" x14ac:dyDescent="0.2">
      <c r="C2445" s="522"/>
      <c r="D2445" s="522"/>
      <c r="E2445" s="522"/>
      <c r="F2445" s="522"/>
      <c r="G2445" s="522"/>
      <c r="H2445" s="522"/>
    </row>
    <row r="2446" spans="3:8" x14ac:dyDescent="0.2">
      <c r="C2446" s="522"/>
      <c r="D2446" s="522"/>
      <c r="E2446" s="522"/>
      <c r="F2446" s="522"/>
      <c r="G2446" s="522"/>
      <c r="H2446" s="522"/>
    </row>
    <row r="2447" spans="3:8" x14ac:dyDescent="0.2">
      <c r="C2447" s="522"/>
      <c r="D2447" s="522"/>
      <c r="E2447" s="522"/>
      <c r="F2447" s="522"/>
      <c r="G2447" s="522"/>
      <c r="H2447" s="522"/>
    </row>
    <row r="2448" spans="3:8" x14ac:dyDescent="0.2">
      <c r="C2448" s="522"/>
      <c r="D2448" s="522"/>
      <c r="E2448" s="522"/>
      <c r="F2448" s="522"/>
      <c r="G2448" s="522"/>
      <c r="H2448" s="522"/>
    </row>
    <row r="2449" spans="3:8" x14ac:dyDescent="0.2">
      <c r="C2449" s="522"/>
      <c r="D2449" s="522"/>
      <c r="E2449" s="522"/>
      <c r="F2449" s="522"/>
      <c r="G2449" s="522"/>
      <c r="H2449" s="522"/>
    </row>
    <row r="2450" spans="3:8" x14ac:dyDescent="0.2">
      <c r="C2450" s="522"/>
      <c r="D2450" s="522"/>
      <c r="E2450" s="522"/>
      <c r="F2450" s="522"/>
      <c r="G2450" s="522"/>
      <c r="H2450" s="522"/>
    </row>
    <row r="2451" spans="3:8" x14ac:dyDescent="0.2">
      <c r="C2451" s="522"/>
      <c r="D2451" s="522"/>
      <c r="E2451" s="522"/>
      <c r="F2451" s="522"/>
      <c r="G2451" s="522"/>
      <c r="H2451" s="522"/>
    </row>
    <row r="2452" spans="3:8" x14ac:dyDescent="0.2">
      <c r="C2452" s="522"/>
      <c r="D2452" s="522"/>
      <c r="E2452" s="522"/>
      <c r="F2452" s="522"/>
      <c r="G2452" s="522"/>
      <c r="H2452" s="522"/>
    </row>
    <row r="2453" spans="3:8" x14ac:dyDescent="0.2">
      <c r="C2453" s="522"/>
      <c r="D2453" s="522"/>
      <c r="E2453" s="522"/>
      <c r="F2453" s="522"/>
      <c r="G2453" s="522"/>
      <c r="H2453" s="522"/>
    </row>
    <row r="2454" spans="3:8" x14ac:dyDescent="0.2">
      <c r="C2454" s="522"/>
      <c r="D2454" s="522"/>
      <c r="E2454" s="522"/>
      <c r="F2454" s="522"/>
      <c r="G2454" s="522"/>
      <c r="H2454" s="522"/>
    </row>
    <row r="2455" spans="3:8" x14ac:dyDescent="0.2">
      <c r="C2455" s="522"/>
      <c r="D2455" s="522"/>
      <c r="E2455" s="522"/>
      <c r="F2455" s="522"/>
      <c r="G2455" s="522"/>
      <c r="H2455" s="522"/>
    </row>
    <row r="2456" spans="3:8" x14ac:dyDescent="0.2">
      <c r="C2456" s="522"/>
      <c r="D2456" s="522"/>
      <c r="E2456" s="522"/>
      <c r="F2456" s="522"/>
      <c r="G2456" s="522"/>
      <c r="H2456" s="522"/>
    </row>
    <row r="2457" spans="3:8" x14ac:dyDescent="0.2">
      <c r="C2457" s="522"/>
      <c r="D2457" s="522"/>
      <c r="E2457" s="522"/>
      <c r="F2457" s="522"/>
      <c r="G2457" s="522"/>
      <c r="H2457" s="522"/>
    </row>
    <row r="2458" spans="3:8" x14ac:dyDescent="0.2">
      <c r="C2458" s="522"/>
      <c r="D2458" s="522"/>
      <c r="E2458" s="522"/>
      <c r="F2458" s="522"/>
      <c r="G2458" s="522"/>
      <c r="H2458" s="522"/>
    </row>
    <row r="2459" spans="3:8" x14ac:dyDescent="0.2">
      <c r="C2459" s="522"/>
      <c r="D2459" s="522"/>
      <c r="E2459" s="522"/>
      <c r="F2459" s="522"/>
      <c r="G2459" s="522"/>
      <c r="H2459" s="522"/>
    </row>
    <row r="2460" spans="3:8" x14ac:dyDescent="0.2">
      <c r="C2460" s="522"/>
      <c r="D2460" s="522"/>
      <c r="E2460" s="522"/>
      <c r="F2460" s="522"/>
      <c r="G2460" s="522"/>
      <c r="H2460" s="522"/>
    </row>
    <row r="2461" spans="3:8" x14ac:dyDescent="0.2">
      <c r="C2461" s="522"/>
      <c r="D2461" s="522"/>
      <c r="E2461" s="522"/>
      <c r="F2461" s="522"/>
      <c r="G2461" s="522"/>
      <c r="H2461" s="522"/>
    </row>
    <row r="2462" spans="3:8" x14ac:dyDescent="0.2">
      <c r="C2462" s="522"/>
      <c r="D2462" s="522"/>
      <c r="E2462" s="522"/>
      <c r="F2462" s="522"/>
      <c r="G2462" s="522"/>
      <c r="H2462" s="522"/>
    </row>
    <row r="2463" spans="3:8" x14ac:dyDescent="0.2">
      <c r="C2463" s="522"/>
      <c r="D2463" s="522"/>
      <c r="E2463" s="522"/>
      <c r="F2463" s="522"/>
      <c r="G2463" s="522"/>
      <c r="H2463" s="522"/>
    </row>
    <row r="2464" spans="3:8" x14ac:dyDescent="0.2">
      <c r="C2464" s="522"/>
      <c r="D2464" s="522"/>
      <c r="E2464" s="522"/>
      <c r="F2464" s="522"/>
      <c r="G2464" s="522"/>
      <c r="H2464" s="522"/>
    </row>
    <row r="2465" spans="3:8" x14ac:dyDescent="0.2">
      <c r="C2465" s="522"/>
      <c r="D2465" s="522"/>
      <c r="E2465" s="522"/>
      <c r="F2465" s="522"/>
      <c r="G2465" s="522"/>
      <c r="H2465" s="522"/>
    </row>
    <row r="2466" spans="3:8" x14ac:dyDescent="0.2">
      <c r="C2466" s="522"/>
      <c r="D2466" s="522"/>
      <c r="E2466" s="522"/>
      <c r="F2466" s="522"/>
      <c r="G2466" s="522"/>
      <c r="H2466" s="522"/>
    </row>
    <row r="2467" spans="3:8" x14ac:dyDescent="0.2">
      <c r="C2467" s="522"/>
      <c r="D2467" s="522"/>
      <c r="E2467" s="522"/>
      <c r="F2467" s="522"/>
      <c r="G2467" s="522"/>
      <c r="H2467" s="522"/>
    </row>
    <row r="2468" spans="3:8" x14ac:dyDescent="0.2">
      <c r="C2468" s="522"/>
      <c r="D2468" s="522"/>
      <c r="E2468" s="522"/>
      <c r="F2468" s="522"/>
      <c r="G2468" s="522"/>
      <c r="H2468" s="522"/>
    </row>
    <row r="2469" spans="3:8" x14ac:dyDescent="0.2">
      <c r="C2469" s="522"/>
      <c r="D2469" s="522"/>
      <c r="E2469" s="522"/>
      <c r="F2469" s="522"/>
      <c r="G2469" s="522"/>
      <c r="H2469" s="522"/>
    </row>
    <row r="2470" spans="3:8" x14ac:dyDescent="0.2">
      <c r="C2470" s="522"/>
      <c r="D2470" s="522"/>
      <c r="E2470" s="522"/>
      <c r="F2470" s="522"/>
      <c r="G2470" s="522"/>
      <c r="H2470" s="522"/>
    </row>
    <row r="2471" spans="3:8" x14ac:dyDescent="0.2">
      <c r="C2471" s="522"/>
      <c r="D2471" s="522"/>
      <c r="E2471" s="522"/>
      <c r="F2471" s="522"/>
      <c r="G2471" s="522"/>
      <c r="H2471" s="522"/>
    </row>
    <row r="2472" spans="3:8" x14ac:dyDescent="0.2">
      <c r="C2472" s="522"/>
      <c r="D2472" s="522"/>
      <c r="E2472" s="522"/>
      <c r="F2472" s="522"/>
      <c r="G2472" s="522"/>
      <c r="H2472" s="522"/>
    </row>
    <row r="2473" spans="3:8" x14ac:dyDescent="0.2">
      <c r="C2473" s="522"/>
      <c r="D2473" s="522"/>
      <c r="E2473" s="522"/>
      <c r="F2473" s="522"/>
      <c r="G2473" s="522"/>
      <c r="H2473" s="522"/>
    </row>
    <row r="2474" spans="3:8" x14ac:dyDescent="0.2">
      <c r="C2474" s="522"/>
      <c r="D2474" s="522"/>
      <c r="E2474" s="522"/>
      <c r="F2474" s="522"/>
      <c r="G2474" s="522"/>
      <c r="H2474" s="522"/>
    </row>
    <row r="2475" spans="3:8" x14ac:dyDescent="0.2">
      <c r="C2475" s="522"/>
      <c r="D2475" s="522"/>
      <c r="E2475" s="522"/>
      <c r="F2475" s="522"/>
      <c r="G2475" s="522"/>
      <c r="H2475" s="522"/>
    </row>
    <row r="2476" spans="3:8" x14ac:dyDescent="0.2">
      <c r="C2476" s="522"/>
      <c r="D2476" s="522"/>
      <c r="E2476" s="522"/>
      <c r="F2476" s="522"/>
      <c r="G2476" s="522"/>
      <c r="H2476" s="522"/>
    </row>
    <row r="2477" spans="3:8" x14ac:dyDescent="0.2">
      <c r="C2477" s="522"/>
      <c r="D2477" s="522"/>
      <c r="E2477" s="522"/>
      <c r="F2477" s="522"/>
      <c r="G2477" s="522"/>
      <c r="H2477" s="522"/>
    </row>
    <row r="2478" spans="3:8" x14ac:dyDescent="0.2">
      <c r="C2478" s="522"/>
      <c r="D2478" s="522"/>
      <c r="E2478" s="522"/>
      <c r="F2478" s="522"/>
      <c r="G2478" s="522"/>
      <c r="H2478" s="522"/>
    </row>
    <row r="2479" spans="3:8" x14ac:dyDescent="0.2">
      <c r="C2479" s="522"/>
      <c r="D2479" s="522"/>
      <c r="E2479" s="522"/>
      <c r="F2479" s="522"/>
      <c r="G2479" s="522"/>
      <c r="H2479" s="522"/>
    </row>
    <row r="2480" spans="3:8" x14ac:dyDescent="0.2">
      <c r="C2480" s="522"/>
      <c r="D2480" s="522"/>
      <c r="E2480" s="522"/>
      <c r="F2480" s="522"/>
      <c r="G2480" s="522"/>
      <c r="H2480" s="522"/>
    </row>
    <row r="2481" spans="3:8" x14ac:dyDescent="0.2">
      <c r="C2481" s="522"/>
      <c r="D2481" s="522"/>
      <c r="E2481" s="522"/>
      <c r="F2481" s="522"/>
      <c r="G2481" s="522"/>
      <c r="H2481" s="522"/>
    </row>
    <row r="2482" spans="3:8" x14ac:dyDescent="0.2">
      <c r="C2482" s="522"/>
      <c r="D2482" s="522"/>
      <c r="E2482" s="522"/>
      <c r="F2482" s="522"/>
      <c r="G2482" s="522"/>
      <c r="H2482" s="522"/>
    </row>
    <row r="2483" spans="3:8" x14ac:dyDescent="0.2">
      <c r="C2483" s="522"/>
      <c r="D2483" s="522"/>
      <c r="E2483" s="522"/>
      <c r="F2483" s="522"/>
      <c r="G2483" s="522"/>
      <c r="H2483" s="522"/>
    </row>
    <row r="2484" spans="3:8" x14ac:dyDescent="0.2">
      <c r="C2484" s="522"/>
      <c r="D2484" s="522"/>
      <c r="E2484" s="522"/>
      <c r="F2484" s="522"/>
      <c r="G2484" s="522"/>
      <c r="H2484" s="522"/>
    </row>
    <row r="2485" spans="3:8" x14ac:dyDescent="0.2">
      <c r="C2485" s="522"/>
      <c r="D2485" s="522"/>
      <c r="E2485" s="522"/>
      <c r="F2485" s="522"/>
      <c r="G2485" s="522"/>
      <c r="H2485" s="522"/>
    </row>
    <row r="2486" spans="3:8" x14ac:dyDescent="0.2">
      <c r="C2486" s="522"/>
      <c r="D2486" s="522"/>
      <c r="E2486" s="522"/>
      <c r="F2486" s="522"/>
      <c r="G2486" s="522"/>
      <c r="H2486" s="522"/>
    </row>
    <row r="2487" spans="3:8" x14ac:dyDescent="0.2">
      <c r="C2487" s="522"/>
      <c r="D2487" s="522"/>
      <c r="E2487" s="522"/>
      <c r="F2487" s="522"/>
      <c r="G2487" s="522"/>
      <c r="H2487" s="522"/>
    </row>
    <row r="2488" spans="3:8" x14ac:dyDescent="0.2">
      <c r="C2488" s="522"/>
      <c r="D2488" s="522"/>
      <c r="E2488" s="522"/>
      <c r="F2488" s="522"/>
      <c r="G2488" s="522"/>
      <c r="H2488" s="522"/>
    </row>
    <row r="2489" spans="3:8" x14ac:dyDescent="0.2">
      <c r="C2489" s="522"/>
      <c r="D2489" s="522"/>
      <c r="E2489" s="522"/>
      <c r="F2489" s="522"/>
      <c r="G2489" s="522"/>
      <c r="H2489" s="522"/>
    </row>
    <row r="2490" spans="3:8" x14ac:dyDescent="0.2">
      <c r="C2490" s="522"/>
      <c r="D2490" s="522"/>
      <c r="E2490" s="522"/>
      <c r="F2490" s="522"/>
      <c r="G2490" s="522"/>
      <c r="H2490" s="522"/>
    </row>
    <row r="2491" spans="3:8" x14ac:dyDescent="0.2">
      <c r="C2491" s="522"/>
      <c r="D2491" s="522"/>
      <c r="E2491" s="522"/>
      <c r="F2491" s="522"/>
      <c r="G2491" s="522"/>
      <c r="H2491" s="522"/>
    </row>
    <row r="2492" spans="3:8" x14ac:dyDescent="0.2">
      <c r="C2492" s="522"/>
      <c r="D2492" s="522"/>
      <c r="E2492" s="522"/>
      <c r="F2492" s="522"/>
      <c r="G2492" s="522"/>
      <c r="H2492" s="522"/>
    </row>
    <row r="2493" spans="3:8" x14ac:dyDescent="0.2">
      <c r="C2493" s="522"/>
      <c r="D2493" s="522"/>
      <c r="E2493" s="522"/>
      <c r="F2493" s="522"/>
      <c r="G2493" s="522"/>
      <c r="H2493" s="522"/>
    </row>
    <row r="2494" spans="3:8" x14ac:dyDescent="0.2">
      <c r="C2494" s="522"/>
      <c r="D2494" s="522"/>
      <c r="E2494" s="522"/>
      <c r="F2494" s="522"/>
      <c r="G2494" s="522"/>
      <c r="H2494" s="522"/>
    </row>
    <row r="2495" spans="3:8" x14ac:dyDescent="0.2">
      <c r="C2495" s="522"/>
      <c r="D2495" s="522"/>
      <c r="E2495" s="522"/>
      <c r="F2495" s="522"/>
      <c r="G2495" s="522"/>
      <c r="H2495" s="522"/>
    </row>
    <row r="2496" spans="3:8" x14ac:dyDescent="0.2">
      <c r="C2496" s="522"/>
      <c r="D2496" s="522"/>
      <c r="E2496" s="522"/>
      <c r="F2496" s="522"/>
      <c r="G2496" s="522"/>
      <c r="H2496" s="522"/>
    </row>
    <row r="2497" spans="3:8" x14ac:dyDescent="0.2">
      <c r="C2497" s="522"/>
      <c r="D2497" s="522"/>
      <c r="E2497" s="522"/>
      <c r="F2497" s="522"/>
      <c r="G2497" s="522"/>
      <c r="H2497" s="522"/>
    </row>
    <row r="2498" spans="3:8" x14ac:dyDescent="0.2">
      <c r="C2498" s="522"/>
      <c r="D2498" s="522"/>
      <c r="E2498" s="522"/>
      <c r="F2498" s="522"/>
      <c r="G2498" s="522"/>
      <c r="H2498" s="522"/>
    </row>
    <row r="2499" spans="3:8" x14ac:dyDescent="0.2">
      <c r="C2499" s="522"/>
      <c r="D2499" s="522"/>
      <c r="E2499" s="522"/>
      <c r="F2499" s="522"/>
      <c r="G2499" s="522"/>
      <c r="H2499" s="522"/>
    </row>
    <row r="2500" spans="3:8" x14ac:dyDescent="0.2">
      <c r="C2500" s="522"/>
      <c r="D2500" s="522"/>
      <c r="E2500" s="522"/>
      <c r="F2500" s="522"/>
      <c r="G2500" s="522"/>
      <c r="H2500" s="522"/>
    </row>
    <row r="2501" spans="3:8" x14ac:dyDescent="0.2">
      <c r="C2501" s="522"/>
      <c r="D2501" s="522"/>
      <c r="E2501" s="522"/>
      <c r="F2501" s="522"/>
      <c r="G2501" s="522"/>
      <c r="H2501" s="522"/>
    </row>
    <row r="2502" spans="3:8" x14ac:dyDescent="0.2">
      <c r="C2502" s="522"/>
      <c r="D2502" s="522"/>
      <c r="E2502" s="522"/>
      <c r="F2502" s="522"/>
      <c r="G2502" s="522"/>
      <c r="H2502" s="522"/>
    </row>
    <row r="2503" spans="3:8" x14ac:dyDescent="0.2">
      <c r="C2503" s="522"/>
      <c r="D2503" s="522"/>
      <c r="E2503" s="522"/>
      <c r="F2503" s="522"/>
      <c r="G2503" s="522"/>
      <c r="H2503" s="522"/>
    </row>
    <row r="2504" spans="3:8" x14ac:dyDescent="0.2">
      <c r="C2504" s="522"/>
      <c r="D2504" s="522"/>
      <c r="E2504" s="522"/>
      <c r="F2504" s="522"/>
      <c r="G2504" s="522"/>
      <c r="H2504" s="522"/>
    </row>
    <row r="2505" spans="3:8" x14ac:dyDescent="0.2">
      <c r="C2505" s="522"/>
      <c r="D2505" s="522"/>
      <c r="E2505" s="522"/>
      <c r="F2505" s="522"/>
      <c r="G2505" s="522"/>
      <c r="H2505" s="522"/>
    </row>
    <row r="2506" spans="3:8" x14ac:dyDescent="0.2">
      <c r="C2506" s="522"/>
      <c r="D2506" s="522"/>
      <c r="E2506" s="522"/>
      <c r="F2506" s="522"/>
      <c r="G2506" s="522"/>
      <c r="H2506" s="522"/>
    </row>
    <row r="2507" spans="3:8" x14ac:dyDescent="0.2">
      <c r="C2507" s="522"/>
      <c r="D2507" s="522"/>
      <c r="E2507" s="522"/>
      <c r="F2507" s="522"/>
      <c r="G2507" s="522"/>
      <c r="H2507" s="522"/>
    </row>
    <row r="2508" spans="3:8" x14ac:dyDescent="0.2">
      <c r="C2508" s="522"/>
      <c r="D2508" s="522"/>
      <c r="E2508" s="522"/>
      <c r="F2508" s="522"/>
      <c r="G2508" s="522"/>
      <c r="H2508" s="522"/>
    </row>
    <row r="2509" spans="3:8" x14ac:dyDescent="0.2">
      <c r="C2509" s="522"/>
      <c r="D2509" s="522"/>
      <c r="E2509" s="522"/>
      <c r="F2509" s="522"/>
      <c r="G2509" s="522"/>
      <c r="H2509" s="522"/>
    </row>
    <row r="2510" spans="3:8" x14ac:dyDescent="0.2">
      <c r="C2510" s="522"/>
      <c r="D2510" s="522"/>
      <c r="E2510" s="522"/>
      <c r="F2510" s="522"/>
      <c r="G2510" s="522"/>
      <c r="H2510" s="522"/>
    </row>
    <row r="2511" spans="3:8" x14ac:dyDescent="0.2">
      <c r="C2511" s="522"/>
      <c r="D2511" s="522"/>
      <c r="E2511" s="522"/>
      <c r="F2511" s="522"/>
      <c r="G2511" s="522"/>
      <c r="H2511" s="522"/>
    </row>
    <row r="2512" spans="3:8" x14ac:dyDescent="0.2">
      <c r="C2512" s="522"/>
      <c r="D2512" s="522"/>
      <c r="E2512" s="522"/>
      <c r="F2512" s="522"/>
      <c r="G2512" s="522"/>
      <c r="H2512" s="522"/>
    </row>
    <row r="2513" spans="3:8" x14ac:dyDescent="0.2">
      <c r="C2513" s="522"/>
      <c r="D2513" s="522"/>
      <c r="E2513" s="522"/>
      <c r="F2513" s="522"/>
      <c r="G2513" s="522"/>
      <c r="H2513" s="522"/>
    </row>
    <row r="2514" spans="3:8" x14ac:dyDescent="0.2">
      <c r="C2514" s="522"/>
      <c r="D2514" s="522"/>
      <c r="E2514" s="522"/>
      <c r="F2514" s="522"/>
      <c r="G2514" s="522"/>
      <c r="H2514" s="522"/>
    </row>
    <row r="2515" spans="3:8" x14ac:dyDescent="0.2">
      <c r="C2515" s="522"/>
      <c r="D2515" s="522"/>
      <c r="E2515" s="522"/>
      <c r="F2515" s="522"/>
      <c r="G2515" s="522"/>
      <c r="H2515" s="522"/>
    </row>
    <row r="2516" spans="3:8" x14ac:dyDescent="0.2">
      <c r="C2516" s="522"/>
      <c r="D2516" s="522"/>
      <c r="E2516" s="522"/>
      <c r="F2516" s="522"/>
      <c r="G2516" s="522"/>
      <c r="H2516" s="522"/>
    </row>
    <row r="2517" spans="3:8" x14ac:dyDescent="0.2">
      <c r="C2517" s="522"/>
      <c r="D2517" s="522"/>
      <c r="E2517" s="522"/>
      <c r="F2517" s="522"/>
      <c r="G2517" s="522"/>
      <c r="H2517" s="522"/>
    </row>
    <row r="2518" spans="3:8" x14ac:dyDescent="0.2">
      <c r="C2518" s="522"/>
      <c r="D2518" s="522"/>
      <c r="E2518" s="522"/>
      <c r="F2518" s="522"/>
      <c r="G2518" s="522"/>
      <c r="H2518" s="522"/>
    </row>
    <row r="2519" spans="3:8" x14ac:dyDescent="0.2">
      <c r="C2519" s="522"/>
      <c r="D2519" s="522"/>
      <c r="E2519" s="522"/>
      <c r="F2519" s="522"/>
      <c r="G2519" s="522"/>
      <c r="H2519" s="522"/>
    </row>
    <row r="2520" spans="3:8" x14ac:dyDescent="0.2">
      <c r="C2520" s="522"/>
      <c r="D2520" s="522"/>
      <c r="E2520" s="522"/>
      <c r="F2520" s="522"/>
      <c r="G2520" s="522"/>
      <c r="H2520" s="522"/>
    </row>
    <row r="2521" spans="3:8" x14ac:dyDescent="0.2">
      <c r="C2521" s="522"/>
      <c r="D2521" s="522"/>
      <c r="E2521" s="522"/>
      <c r="F2521" s="522"/>
      <c r="G2521" s="522"/>
      <c r="H2521" s="522"/>
    </row>
    <row r="2522" spans="3:8" x14ac:dyDescent="0.2">
      <c r="C2522" s="522"/>
      <c r="D2522" s="522"/>
      <c r="E2522" s="522"/>
      <c r="F2522" s="522"/>
      <c r="G2522" s="522"/>
      <c r="H2522" s="522"/>
    </row>
    <row r="2523" spans="3:8" x14ac:dyDescent="0.2">
      <c r="C2523" s="522"/>
      <c r="D2523" s="522"/>
      <c r="E2523" s="522"/>
      <c r="F2523" s="522"/>
      <c r="G2523" s="522"/>
      <c r="H2523" s="522"/>
    </row>
    <row r="2524" spans="3:8" x14ac:dyDescent="0.2">
      <c r="C2524" s="522"/>
      <c r="D2524" s="522"/>
      <c r="E2524" s="522"/>
      <c r="F2524" s="522"/>
      <c r="G2524" s="522"/>
      <c r="H2524" s="522"/>
    </row>
    <row r="2525" spans="3:8" x14ac:dyDescent="0.2">
      <c r="C2525" s="522"/>
      <c r="D2525" s="522"/>
      <c r="E2525" s="522"/>
      <c r="F2525" s="522"/>
      <c r="G2525" s="522"/>
      <c r="H2525" s="522"/>
    </row>
    <row r="2526" spans="3:8" x14ac:dyDescent="0.2">
      <c r="C2526" s="522"/>
      <c r="D2526" s="522"/>
      <c r="E2526" s="522"/>
      <c r="F2526" s="522"/>
      <c r="G2526" s="522"/>
      <c r="H2526" s="522"/>
    </row>
    <row r="2527" spans="3:8" x14ac:dyDescent="0.2">
      <c r="C2527" s="522"/>
      <c r="D2527" s="522"/>
      <c r="E2527" s="522"/>
      <c r="F2527" s="522"/>
      <c r="G2527" s="522"/>
      <c r="H2527" s="522"/>
    </row>
    <row r="2528" spans="3:8" x14ac:dyDescent="0.2">
      <c r="C2528" s="522"/>
      <c r="D2528" s="522"/>
      <c r="E2528" s="522"/>
      <c r="F2528" s="522"/>
      <c r="G2528" s="522"/>
      <c r="H2528" s="522"/>
    </row>
    <row r="2529" spans="3:8" x14ac:dyDescent="0.2">
      <c r="C2529" s="522"/>
      <c r="D2529" s="522"/>
      <c r="E2529" s="522"/>
      <c r="F2529" s="522"/>
      <c r="G2529" s="522"/>
      <c r="H2529" s="522"/>
    </row>
    <row r="2530" spans="3:8" x14ac:dyDescent="0.2">
      <c r="C2530" s="522"/>
      <c r="D2530" s="522"/>
      <c r="E2530" s="522"/>
      <c r="F2530" s="522"/>
      <c r="G2530" s="522"/>
      <c r="H2530" s="522"/>
    </row>
    <row r="2531" spans="3:8" x14ac:dyDescent="0.2">
      <c r="C2531" s="522"/>
      <c r="D2531" s="522"/>
      <c r="E2531" s="522"/>
      <c r="F2531" s="522"/>
      <c r="G2531" s="522"/>
      <c r="H2531" s="522"/>
    </row>
    <row r="2532" spans="3:8" x14ac:dyDescent="0.2">
      <c r="C2532" s="522"/>
      <c r="D2532" s="522"/>
      <c r="E2532" s="522"/>
      <c r="F2532" s="522"/>
      <c r="G2532" s="522"/>
      <c r="H2532" s="522"/>
    </row>
    <row r="2533" spans="3:8" x14ac:dyDescent="0.2">
      <c r="C2533" s="522"/>
      <c r="D2533" s="522"/>
      <c r="E2533" s="522"/>
      <c r="F2533" s="522"/>
      <c r="G2533" s="522"/>
      <c r="H2533" s="522"/>
    </row>
    <row r="2534" spans="3:8" x14ac:dyDescent="0.2">
      <c r="C2534" s="522"/>
      <c r="D2534" s="522"/>
      <c r="E2534" s="522"/>
      <c r="F2534" s="522"/>
      <c r="G2534" s="522"/>
      <c r="H2534" s="522"/>
    </row>
    <row r="2535" spans="3:8" x14ac:dyDescent="0.2">
      <c r="C2535" s="522"/>
      <c r="D2535" s="522"/>
      <c r="E2535" s="522"/>
      <c r="F2535" s="522"/>
      <c r="G2535" s="522"/>
      <c r="H2535" s="522"/>
    </row>
    <row r="2536" spans="3:8" x14ac:dyDescent="0.2">
      <c r="C2536" s="522"/>
      <c r="D2536" s="522"/>
      <c r="E2536" s="522"/>
      <c r="F2536" s="522"/>
      <c r="G2536" s="522"/>
      <c r="H2536" s="522"/>
    </row>
    <row r="2537" spans="3:8" x14ac:dyDescent="0.2">
      <c r="C2537" s="522"/>
      <c r="D2537" s="522"/>
      <c r="E2537" s="522"/>
      <c r="F2537" s="522"/>
      <c r="G2537" s="522"/>
      <c r="H2537" s="522"/>
    </row>
    <row r="2538" spans="3:8" x14ac:dyDescent="0.2">
      <c r="C2538" s="522"/>
      <c r="D2538" s="522"/>
      <c r="E2538" s="522"/>
      <c r="F2538" s="522"/>
      <c r="G2538" s="522"/>
      <c r="H2538" s="522"/>
    </row>
    <row r="2539" spans="3:8" x14ac:dyDescent="0.2">
      <c r="C2539" s="522"/>
      <c r="D2539" s="522"/>
      <c r="E2539" s="522"/>
      <c r="F2539" s="522"/>
      <c r="G2539" s="522"/>
      <c r="H2539" s="522"/>
    </row>
    <row r="2540" spans="3:8" x14ac:dyDescent="0.2">
      <c r="C2540" s="522"/>
      <c r="D2540" s="522"/>
      <c r="E2540" s="522"/>
      <c r="F2540" s="522"/>
      <c r="G2540" s="522"/>
      <c r="H2540" s="522"/>
    </row>
    <row r="2541" spans="3:8" x14ac:dyDescent="0.2">
      <c r="C2541" s="522"/>
      <c r="D2541" s="522"/>
      <c r="E2541" s="522"/>
      <c r="F2541" s="522"/>
      <c r="G2541" s="522"/>
      <c r="H2541" s="522"/>
    </row>
    <row r="2542" spans="3:8" x14ac:dyDescent="0.2">
      <c r="C2542" s="522"/>
      <c r="D2542" s="522"/>
      <c r="E2542" s="522"/>
      <c r="F2542" s="522"/>
      <c r="G2542" s="522"/>
      <c r="H2542" s="522"/>
    </row>
    <row r="2543" spans="3:8" x14ac:dyDescent="0.2">
      <c r="C2543" s="522"/>
      <c r="D2543" s="522"/>
      <c r="E2543" s="522"/>
      <c r="F2543" s="522"/>
      <c r="G2543" s="522"/>
      <c r="H2543" s="522"/>
    </row>
    <row r="2544" spans="3:8" x14ac:dyDescent="0.2">
      <c r="C2544" s="522"/>
      <c r="D2544" s="522"/>
      <c r="E2544" s="522"/>
      <c r="F2544" s="522"/>
      <c r="G2544" s="522"/>
      <c r="H2544" s="522"/>
    </row>
    <row r="2545" spans="3:8" x14ac:dyDescent="0.2">
      <c r="C2545" s="522"/>
      <c r="D2545" s="522"/>
      <c r="E2545" s="522"/>
      <c r="F2545" s="522"/>
      <c r="G2545" s="522"/>
      <c r="H2545" s="522"/>
    </row>
    <row r="2546" spans="3:8" x14ac:dyDescent="0.2">
      <c r="C2546" s="522"/>
      <c r="D2546" s="522"/>
      <c r="E2546" s="522"/>
      <c r="F2546" s="522"/>
      <c r="G2546" s="522"/>
      <c r="H2546" s="522"/>
    </row>
    <row r="2547" spans="3:8" x14ac:dyDescent="0.2">
      <c r="C2547" s="522"/>
      <c r="D2547" s="522"/>
      <c r="E2547" s="522"/>
      <c r="F2547" s="522"/>
      <c r="G2547" s="522"/>
      <c r="H2547" s="522"/>
    </row>
    <row r="2548" spans="3:8" x14ac:dyDescent="0.2">
      <c r="C2548" s="522"/>
      <c r="D2548" s="522"/>
      <c r="E2548" s="522"/>
      <c r="F2548" s="522"/>
      <c r="G2548" s="522"/>
      <c r="H2548" s="522"/>
    </row>
    <row r="2549" spans="3:8" x14ac:dyDescent="0.2">
      <c r="C2549" s="522"/>
      <c r="D2549" s="522"/>
      <c r="E2549" s="522"/>
      <c r="F2549" s="522"/>
      <c r="G2549" s="522"/>
      <c r="H2549" s="522"/>
    </row>
    <row r="2550" spans="3:8" x14ac:dyDescent="0.2">
      <c r="C2550" s="522"/>
      <c r="D2550" s="522"/>
      <c r="E2550" s="522"/>
      <c r="F2550" s="522"/>
      <c r="G2550" s="522"/>
      <c r="H2550" s="522"/>
    </row>
    <row r="2551" spans="3:8" x14ac:dyDescent="0.2">
      <c r="C2551" s="522"/>
      <c r="D2551" s="522"/>
      <c r="E2551" s="522"/>
      <c r="F2551" s="522"/>
      <c r="G2551" s="522"/>
      <c r="H2551" s="522"/>
    </row>
    <row r="2552" spans="3:8" x14ac:dyDescent="0.2">
      <c r="C2552" s="522"/>
      <c r="D2552" s="522"/>
      <c r="E2552" s="522"/>
      <c r="F2552" s="522"/>
      <c r="G2552" s="522"/>
      <c r="H2552" s="522"/>
    </row>
    <row r="2553" spans="3:8" x14ac:dyDescent="0.2">
      <c r="C2553" s="522"/>
      <c r="D2553" s="522"/>
      <c r="E2553" s="522"/>
      <c r="F2553" s="522"/>
      <c r="G2553" s="522"/>
      <c r="H2553" s="522"/>
    </row>
    <row r="2554" spans="3:8" x14ac:dyDescent="0.2">
      <c r="C2554" s="522"/>
      <c r="D2554" s="522"/>
      <c r="E2554" s="522"/>
      <c r="F2554" s="522"/>
      <c r="G2554" s="522"/>
      <c r="H2554" s="522"/>
    </row>
    <row r="2555" spans="3:8" x14ac:dyDescent="0.2">
      <c r="C2555" s="522"/>
      <c r="D2555" s="522"/>
      <c r="E2555" s="522"/>
      <c r="F2555" s="522"/>
      <c r="G2555" s="522"/>
      <c r="H2555" s="522"/>
    </row>
    <row r="2556" spans="3:8" x14ac:dyDescent="0.2">
      <c r="C2556" s="522"/>
      <c r="D2556" s="522"/>
      <c r="E2556" s="522"/>
      <c r="F2556" s="522"/>
      <c r="G2556" s="522"/>
      <c r="H2556" s="522"/>
    </row>
    <row r="2557" spans="3:8" x14ac:dyDescent="0.2">
      <c r="C2557" s="522"/>
      <c r="D2557" s="522"/>
      <c r="E2557" s="522"/>
      <c r="F2557" s="522"/>
      <c r="G2557" s="522"/>
      <c r="H2557" s="522"/>
    </row>
    <row r="2558" spans="3:8" x14ac:dyDescent="0.2">
      <c r="C2558" s="522"/>
      <c r="D2558" s="522"/>
      <c r="E2558" s="522"/>
      <c r="F2558" s="522"/>
      <c r="G2558" s="522"/>
      <c r="H2558" s="522"/>
    </row>
    <row r="2559" spans="3:8" x14ac:dyDescent="0.2">
      <c r="C2559" s="522"/>
      <c r="D2559" s="522"/>
      <c r="E2559" s="522"/>
      <c r="F2559" s="522"/>
      <c r="G2559" s="522"/>
      <c r="H2559" s="522"/>
    </row>
    <row r="2560" spans="3:8" x14ac:dyDescent="0.2">
      <c r="C2560" s="522"/>
      <c r="D2560" s="522"/>
      <c r="E2560" s="522"/>
      <c r="F2560" s="522"/>
      <c r="G2560" s="522"/>
      <c r="H2560" s="522"/>
    </row>
    <row r="2561" spans="3:8" x14ac:dyDescent="0.2">
      <c r="C2561" s="522"/>
      <c r="D2561" s="522"/>
      <c r="E2561" s="522"/>
      <c r="F2561" s="522"/>
      <c r="G2561" s="522"/>
      <c r="H2561" s="522"/>
    </row>
    <row r="2562" spans="3:8" x14ac:dyDescent="0.2">
      <c r="C2562" s="522"/>
      <c r="D2562" s="522"/>
      <c r="E2562" s="522"/>
      <c r="F2562" s="522"/>
      <c r="G2562" s="522"/>
      <c r="H2562" s="522"/>
    </row>
    <row r="2563" spans="3:8" x14ac:dyDescent="0.2">
      <c r="C2563" s="522"/>
      <c r="D2563" s="522"/>
      <c r="E2563" s="522"/>
      <c r="F2563" s="522"/>
      <c r="G2563" s="522"/>
      <c r="H2563" s="522"/>
    </row>
    <row r="2564" spans="3:8" x14ac:dyDescent="0.2">
      <c r="C2564" s="522"/>
      <c r="D2564" s="522"/>
      <c r="E2564" s="522"/>
      <c r="F2564" s="522"/>
      <c r="G2564" s="522"/>
      <c r="H2564" s="522"/>
    </row>
    <row r="2565" spans="3:8" x14ac:dyDescent="0.2">
      <c r="C2565" s="522"/>
      <c r="D2565" s="522"/>
      <c r="E2565" s="522"/>
      <c r="F2565" s="522"/>
      <c r="G2565" s="522"/>
      <c r="H2565" s="522"/>
    </row>
    <row r="2566" spans="3:8" x14ac:dyDescent="0.2">
      <c r="C2566" s="522"/>
      <c r="D2566" s="522"/>
      <c r="E2566" s="522"/>
      <c r="F2566" s="522"/>
      <c r="G2566" s="522"/>
      <c r="H2566" s="522"/>
    </row>
    <row r="2567" spans="3:8" x14ac:dyDescent="0.2">
      <c r="C2567" s="522"/>
      <c r="D2567" s="522"/>
      <c r="E2567" s="522"/>
      <c r="F2567" s="522"/>
      <c r="G2567" s="522"/>
      <c r="H2567" s="522"/>
    </row>
    <row r="2568" spans="3:8" x14ac:dyDescent="0.2">
      <c r="C2568" s="522"/>
      <c r="D2568" s="522"/>
      <c r="E2568" s="522"/>
      <c r="F2568" s="522"/>
      <c r="G2568" s="522"/>
      <c r="H2568" s="522"/>
    </row>
    <row r="2569" spans="3:8" x14ac:dyDescent="0.2">
      <c r="C2569" s="522"/>
      <c r="D2569" s="522"/>
      <c r="E2569" s="522"/>
      <c r="F2569" s="522"/>
      <c r="G2569" s="522"/>
      <c r="H2569" s="522"/>
    </row>
    <row r="2570" spans="3:8" x14ac:dyDescent="0.2">
      <c r="C2570" s="522"/>
      <c r="D2570" s="522"/>
      <c r="E2570" s="522"/>
      <c r="F2570" s="522"/>
      <c r="G2570" s="522"/>
      <c r="H2570" s="522"/>
    </row>
    <row r="2571" spans="3:8" x14ac:dyDescent="0.2">
      <c r="C2571" s="522"/>
      <c r="D2571" s="522"/>
      <c r="E2571" s="522"/>
      <c r="F2571" s="522"/>
      <c r="G2571" s="522"/>
      <c r="H2571" s="522"/>
    </row>
    <row r="2572" spans="3:8" x14ac:dyDescent="0.2">
      <c r="C2572" s="522"/>
      <c r="D2572" s="522"/>
      <c r="E2572" s="522"/>
      <c r="F2572" s="522"/>
      <c r="G2572" s="522"/>
      <c r="H2572" s="522"/>
    </row>
    <row r="2573" spans="3:8" x14ac:dyDescent="0.2">
      <c r="C2573" s="522"/>
      <c r="D2573" s="522"/>
      <c r="E2573" s="522"/>
      <c r="F2573" s="522"/>
      <c r="G2573" s="522"/>
      <c r="H2573" s="522"/>
    </row>
    <row r="2574" spans="3:8" x14ac:dyDescent="0.2">
      <c r="C2574" s="522"/>
      <c r="D2574" s="522"/>
      <c r="E2574" s="522"/>
      <c r="F2574" s="522"/>
      <c r="G2574" s="522"/>
      <c r="H2574" s="522"/>
    </row>
    <row r="2575" spans="3:8" x14ac:dyDescent="0.2">
      <c r="C2575" s="522"/>
      <c r="D2575" s="522"/>
      <c r="E2575" s="522"/>
      <c r="F2575" s="522"/>
      <c r="G2575" s="522"/>
      <c r="H2575" s="522"/>
    </row>
    <row r="2576" spans="3:8" x14ac:dyDescent="0.2">
      <c r="C2576" s="522"/>
      <c r="D2576" s="522"/>
      <c r="E2576" s="522"/>
      <c r="F2576" s="522"/>
      <c r="G2576" s="522"/>
      <c r="H2576" s="522"/>
    </row>
    <row r="2577" spans="3:8" x14ac:dyDescent="0.2">
      <c r="C2577" s="522"/>
      <c r="D2577" s="522"/>
      <c r="E2577" s="522"/>
      <c r="F2577" s="522"/>
      <c r="G2577" s="522"/>
      <c r="H2577" s="522"/>
    </row>
    <row r="2578" spans="3:8" x14ac:dyDescent="0.2">
      <c r="C2578" s="522"/>
      <c r="D2578" s="522"/>
      <c r="E2578" s="522"/>
      <c r="F2578" s="522"/>
      <c r="G2578" s="522"/>
      <c r="H2578" s="522"/>
    </row>
    <row r="2579" spans="3:8" x14ac:dyDescent="0.2">
      <c r="C2579" s="522"/>
      <c r="D2579" s="522"/>
      <c r="E2579" s="522"/>
      <c r="F2579" s="522"/>
      <c r="G2579" s="522"/>
      <c r="H2579" s="522"/>
    </row>
    <row r="2580" spans="3:8" x14ac:dyDescent="0.2">
      <c r="C2580" s="522"/>
      <c r="D2580" s="522"/>
      <c r="E2580" s="522"/>
      <c r="F2580" s="522"/>
      <c r="G2580" s="522"/>
      <c r="H2580" s="522"/>
    </row>
    <row r="2581" spans="3:8" x14ac:dyDescent="0.2">
      <c r="C2581" s="522"/>
      <c r="D2581" s="522"/>
      <c r="E2581" s="522"/>
      <c r="F2581" s="522"/>
      <c r="G2581" s="522"/>
      <c r="H2581" s="522"/>
    </row>
    <row r="2582" spans="3:8" x14ac:dyDescent="0.2">
      <c r="C2582" s="522"/>
      <c r="D2582" s="522"/>
      <c r="E2582" s="522"/>
      <c r="F2582" s="522"/>
      <c r="G2582" s="522"/>
      <c r="H2582" s="522"/>
    </row>
    <row r="2583" spans="3:8" x14ac:dyDescent="0.2">
      <c r="C2583" s="522"/>
      <c r="D2583" s="522"/>
      <c r="E2583" s="522"/>
      <c r="F2583" s="522"/>
      <c r="G2583" s="522"/>
      <c r="H2583" s="522"/>
    </row>
    <row r="2584" spans="3:8" x14ac:dyDescent="0.2">
      <c r="C2584" s="522"/>
      <c r="D2584" s="522"/>
      <c r="E2584" s="522"/>
      <c r="F2584" s="522"/>
      <c r="G2584" s="522"/>
      <c r="H2584" s="522"/>
    </row>
    <row r="2585" spans="3:8" x14ac:dyDescent="0.2">
      <c r="C2585" s="522"/>
      <c r="D2585" s="522"/>
      <c r="E2585" s="522"/>
      <c r="F2585" s="522"/>
      <c r="G2585" s="522"/>
      <c r="H2585" s="522"/>
    </row>
    <row r="2586" spans="3:8" x14ac:dyDescent="0.2">
      <c r="C2586" s="522"/>
      <c r="D2586" s="522"/>
      <c r="E2586" s="522"/>
      <c r="F2586" s="522"/>
      <c r="G2586" s="522"/>
      <c r="H2586" s="522"/>
    </row>
    <row r="2587" spans="3:8" x14ac:dyDescent="0.2">
      <c r="C2587" s="522"/>
      <c r="D2587" s="522"/>
      <c r="E2587" s="522"/>
      <c r="F2587" s="522"/>
      <c r="G2587" s="522"/>
      <c r="H2587" s="522"/>
    </row>
    <row r="2588" spans="3:8" x14ac:dyDescent="0.2">
      <c r="C2588" s="522"/>
      <c r="D2588" s="522"/>
      <c r="E2588" s="522"/>
      <c r="F2588" s="522"/>
      <c r="G2588" s="522"/>
      <c r="H2588" s="522"/>
    </row>
    <row r="2589" spans="3:8" x14ac:dyDescent="0.2">
      <c r="C2589" s="522"/>
      <c r="D2589" s="522"/>
      <c r="E2589" s="522"/>
      <c r="F2589" s="522"/>
      <c r="G2589" s="522"/>
      <c r="H2589" s="522"/>
    </row>
    <row r="2590" spans="3:8" x14ac:dyDescent="0.2">
      <c r="C2590" s="522"/>
      <c r="D2590" s="522"/>
      <c r="E2590" s="522"/>
      <c r="F2590" s="522"/>
      <c r="G2590" s="522"/>
      <c r="H2590" s="522"/>
    </row>
    <row r="2591" spans="3:8" x14ac:dyDescent="0.2">
      <c r="C2591" s="522"/>
      <c r="D2591" s="522"/>
      <c r="E2591" s="522"/>
      <c r="F2591" s="522"/>
      <c r="G2591" s="522"/>
      <c r="H2591" s="522"/>
    </row>
    <row r="2592" spans="3:8" x14ac:dyDescent="0.2">
      <c r="C2592" s="522"/>
      <c r="D2592" s="522"/>
      <c r="E2592" s="522"/>
      <c r="F2592" s="522"/>
      <c r="G2592" s="522"/>
      <c r="H2592" s="522"/>
    </row>
    <row r="2593" spans="3:8" x14ac:dyDescent="0.2">
      <c r="C2593" s="522"/>
      <c r="D2593" s="522"/>
      <c r="E2593" s="522"/>
      <c r="F2593" s="522"/>
      <c r="G2593" s="522"/>
      <c r="H2593" s="522"/>
    </row>
    <row r="2594" spans="3:8" x14ac:dyDescent="0.2">
      <c r="C2594" s="522"/>
      <c r="D2594" s="522"/>
      <c r="E2594" s="522"/>
      <c r="F2594" s="522"/>
      <c r="G2594" s="522"/>
      <c r="H2594" s="522"/>
    </row>
    <row r="2595" spans="3:8" x14ac:dyDescent="0.2">
      <c r="C2595" s="522"/>
      <c r="D2595" s="522"/>
      <c r="E2595" s="522"/>
      <c r="F2595" s="522"/>
      <c r="G2595" s="522"/>
      <c r="H2595" s="522"/>
    </row>
    <row r="2596" spans="3:8" x14ac:dyDescent="0.2">
      <c r="C2596" s="522"/>
      <c r="D2596" s="522"/>
      <c r="E2596" s="522"/>
      <c r="F2596" s="522"/>
      <c r="G2596" s="522"/>
      <c r="H2596" s="522"/>
    </row>
    <row r="2597" spans="3:8" x14ac:dyDescent="0.2">
      <c r="C2597" s="522"/>
      <c r="D2597" s="522"/>
      <c r="E2597" s="522"/>
      <c r="F2597" s="522"/>
      <c r="G2597" s="522"/>
      <c r="H2597" s="522"/>
    </row>
    <row r="2598" spans="3:8" x14ac:dyDescent="0.2">
      <c r="C2598" s="522"/>
      <c r="D2598" s="522"/>
      <c r="E2598" s="522"/>
      <c r="F2598" s="522"/>
      <c r="G2598" s="522"/>
      <c r="H2598" s="522"/>
    </row>
    <row r="2599" spans="3:8" x14ac:dyDescent="0.2">
      <c r="C2599" s="522"/>
      <c r="D2599" s="522"/>
      <c r="E2599" s="522"/>
      <c r="F2599" s="522"/>
      <c r="G2599" s="522"/>
      <c r="H2599" s="522"/>
    </row>
    <row r="2600" spans="3:8" x14ac:dyDescent="0.2">
      <c r="C2600" s="522"/>
      <c r="D2600" s="522"/>
      <c r="E2600" s="522"/>
      <c r="F2600" s="522"/>
      <c r="G2600" s="522"/>
      <c r="H2600" s="522"/>
    </row>
    <row r="2601" spans="3:8" x14ac:dyDescent="0.2">
      <c r="C2601" s="522"/>
      <c r="D2601" s="522"/>
      <c r="E2601" s="522"/>
      <c r="F2601" s="522"/>
      <c r="G2601" s="522"/>
      <c r="H2601" s="522"/>
    </row>
    <row r="2602" spans="3:8" x14ac:dyDescent="0.2">
      <c r="C2602" s="522"/>
      <c r="D2602" s="522"/>
      <c r="E2602" s="522"/>
      <c r="F2602" s="522"/>
      <c r="G2602" s="522"/>
      <c r="H2602" s="522"/>
    </row>
    <row r="2603" spans="3:8" x14ac:dyDescent="0.2">
      <c r="C2603" s="522"/>
      <c r="D2603" s="522"/>
      <c r="E2603" s="522"/>
      <c r="F2603" s="522"/>
      <c r="G2603" s="522"/>
      <c r="H2603" s="522"/>
    </row>
    <row r="2604" spans="3:8" x14ac:dyDescent="0.2">
      <c r="C2604" s="522"/>
      <c r="D2604" s="522"/>
      <c r="E2604" s="522"/>
      <c r="F2604" s="522"/>
      <c r="G2604" s="522"/>
      <c r="H2604" s="522"/>
    </row>
    <row r="2605" spans="3:8" x14ac:dyDescent="0.2">
      <c r="C2605" s="522"/>
      <c r="D2605" s="522"/>
      <c r="E2605" s="522"/>
      <c r="F2605" s="522"/>
      <c r="G2605" s="522"/>
      <c r="H2605" s="522"/>
    </row>
    <row r="2606" spans="3:8" x14ac:dyDescent="0.2">
      <c r="C2606" s="522"/>
      <c r="D2606" s="522"/>
      <c r="E2606" s="522"/>
      <c r="F2606" s="522"/>
      <c r="G2606" s="522"/>
      <c r="H2606" s="522"/>
    </row>
    <row r="2607" spans="3:8" x14ac:dyDescent="0.2">
      <c r="C2607" s="522"/>
      <c r="D2607" s="522"/>
      <c r="E2607" s="522"/>
      <c r="F2607" s="522"/>
      <c r="G2607" s="522"/>
      <c r="H2607" s="522"/>
    </row>
    <row r="2608" spans="3:8" x14ac:dyDescent="0.2">
      <c r="C2608" s="522"/>
      <c r="D2608" s="522"/>
      <c r="E2608" s="522"/>
      <c r="F2608" s="522"/>
      <c r="G2608" s="522"/>
      <c r="H2608" s="522"/>
    </row>
    <row r="2609" spans="3:8" x14ac:dyDescent="0.2">
      <c r="C2609" s="522"/>
      <c r="D2609" s="522"/>
      <c r="E2609" s="522"/>
      <c r="F2609" s="522"/>
      <c r="G2609" s="522"/>
      <c r="H2609" s="522"/>
    </row>
    <row r="2610" spans="3:8" x14ac:dyDescent="0.2">
      <c r="C2610" s="522"/>
      <c r="D2610" s="522"/>
      <c r="E2610" s="522"/>
      <c r="F2610" s="522"/>
      <c r="G2610" s="522"/>
      <c r="H2610" s="522"/>
    </row>
    <row r="2611" spans="3:8" x14ac:dyDescent="0.2">
      <c r="C2611" s="522"/>
      <c r="D2611" s="522"/>
      <c r="E2611" s="522"/>
      <c r="F2611" s="522"/>
      <c r="G2611" s="522"/>
      <c r="H2611" s="522"/>
    </row>
    <row r="2612" spans="3:8" x14ac:dyDescent="0.2">
      <c r="C2612" s="522"/>
      <c r="D2612" s="522"/>
      <c r="E2612" s="522"/>
      <c r="F2612" s="522"/>
      <c r="G2612" s="522"/>
      <c r="H2612" s="522"/>
    </row>
    <row r="2613" spans="3:8" x14ac:dyDescent="0.2">
      <c r="C2613" s="522"/>
      <c r="D2613" s="522"/>
      <c r="E2613" s="522"/>
      <c r="F2613" s="522"/>
      <c r="G2613" s="522"/>
      <c r="H2613" s="522"/>
    </row>
    <row r="2614" spans="3:8" x14ac:dyDescent="0.2">
      <c r="C2614" s="522"/>
      <c r="D2614" s="522"/>
      <c r="E2614" s="522"/>
      <c r="F2614" s="522"/>
      <c r="G2614" s="522"/>
      <c r="H2614" s="522"/>
    </row>
    <row r="2615" spans="3:8" x14ac:dyDescent="0.2">
      <c r="C2615" s="522"/>
      <c r="D2615" s="522"/>
      <c r="E2615" s="522"/>
      <c r="F2615" s="522"/>
      <c r="G2615" s="522"/>
      <c r="H2615" s="522"/>
    </row>
    <row r="2616" spans="3:8" x14ac:dyDescent="0.2">
      <c r="C2616" s="522"/>
      <c r="D2616" s="522"/>
      <c r="E2616" s="522"/>
      <c r="F2616" s="522"/>
      <c r="G2616" s="522"/>
      <c r="H2616" s="522"/>
    </row>
    <row r="2617" spans="3:8" x14ac:dyDescent="0.2">
      <c r="C2617" s="522"/>
      <c r="D2617" s="522"/>
      <c r="E2617" s="522"/>
      <c r="F2617" s="522"/>
      <c r="G2617" s="522"/>
      <c r="H2617" s="522"/>
    </row>
    <row r="2618" spans="3:8" x14ac:dyDescent="0.2">
      <c r="C2618" s="522"/>
      <c r="D2618" s="522"/>
      <c r="E2618" s="522"/>
      <c r="F2618" s="522"/>
      <c r="G2618" s="522"/>
      <c r="H2618" s="522"/>
    </row>
    <row r="2619" spans="3:8" x14ac:dyDescent="0.2">
      <c r="C2619" s="522"/>
      <c r="D2619" s="522"/>
      <c r="E2619" s="522"/>
      <c r="F2619" s="522"/>
      <c r="G2619" s="522"/>
      <c r="H2619" s="522"/>
    </row>
    <row r="2620" spans="3:8" x14ac:dyDescent="0.2">
      <c r="C2620" s="522"/>
      <c r="D2620" s="522"/>
      <c r="E2620" s="522"/>
      <c r="F2620" s="522"/>
      <c r="G2620" s="522"/>
      <c r="H2620" s="522"/>
    </row>
    <row r="2621" spans="3:8" x14ac:dyDescent="0.2">
      <c r="C2621" s="522"/>
      <c r="D2621" s="522"/>
      <c r="E2621" s="522"/>
      <c r="F2621" s="522"/>
      <c r="G2621" s="522"/>
      <c r="H2621" s="522"/>
    </row>
    <row r="2622" spans="3:8" x14ac:dyDescent="0.2">
      <c r="C2622" s="522"/>
      <c r="D2622" s="522"/>
      <c r="E2622" s="522"/>
      <c r="F2622" s="522"/>
      <c r="G2622" s="522"/>
      <c r="H2622" s="522"/>
    </row>
    <row r="2623" spans="3:8" x14ac:dyDescent="0.2">
      <c r="C2623" s="522"/>
      <c r="D2623" s="522"/>
      <c r="E2623" s="522"/>
      <c r="F2623" s="522"/>
      <c r="G2623" s="522"/>
      <c r="H2623" s="522"/>
    </row>
    <row r="2624" spans="3:8" x14ac:dyDescent="0.2">
      <c r="C2624" s="522"/>
      <c r="D2624" s="522"/>
      <c r="E2624" s="522"/>
      <c r="F2624" s="522"/>
      <c r="G2624" s="522"/>
      <c r="H2624" s="522"/>
    </row>
    <row r="2625" spans="3:8" x14ac:dyDescent="0.2">
      <c r="C2625" s="522"/>
      <c r="D2625" s="522"/>
      <c r="E2625" s="522"/>
      <c r="F2625" s="522"/>
      <c r="G2625" s="522"/>
      <c r="H2625" s="522"/>
    </row>
    <row r="2626" spans="3:8" x14ac:dyDescent="0.2">
      <c r="C2626" s="522"/>
      <c r="D2626" s="522"/>
      <c r="E2626" s="522"/>
      <c r="F2626" s="522"/>
      <c r="G2626" s="522"/>
      <c r="H2626" s="522"/>
    </row>
    <row r="2627" spans="3:8" x14ac:dyDescent="0.2">
      <c r="C2627" s="522"/>
      <c r="D2627" s="522"/>
      <c r="E2627" s="522"/>
      <c r="F2627" s="522"/>
      <c r="G2627" s="522"/>
      <c r="H2627" s="522"/>
    </row>
    <row r="2628" spans="3:8" x14ac:dyDescent="0.2">
      <c r="C2628" s="522"/>
      <c r="D2628" s="522"/>
      <c r="E2628" s="522"/>
      <c r="F2628" s="522"/>
      <c r="G2628" s="522"/>
      <c r="H2628" s="522"/>
    </row>
    <row r="2629" spans="3:8" x14ac:dyDescent="0.2">
      <c r="C2629" s="522"/>
      <c r="D2629" s="522"/>
      <c r="E2629" s="522"/>
      <c r="F2629" s="522"/>
      <c r="G2629" s="522"/>
      <c r="H2629" s="522"/>
    </row>
    <row r="2630" spans="3:8" x14ac:dyDescent="0.2">
      <c r="C2630" s="522"/>
      <c r="D2630" s="522"/>
      <c r="E2630" s="522"/>
      <c r="F2630" s="522"/>
      <c r="G2630" s="522"/>
      <c r="H2630" s="522"/>
    </row>
    <row r="2631" spans="3:8" x14ac:dyDescent="0.2">
      <c r="C2631" s="522"/>
      <c r="D2631" s="522"/>
      <c r="E2631" s="522"/>
      <c r="F2631" s="522"/>
      <c r="G2631" s="522"/>
      <c r="H2631" s="522"/>
    </row>
    <row r="2632" spans="3:8" x14ac:dyDescent="0.2">
      <c r="C2632" s="522"/>
      <c r="D2632" s="522"/>
      <c r="E2632" s="522"/>
      <c r="F2632" s="522"/>
      <c r="G2632" s="522"/>
      <c r="H2632" s="522"/>
    </row>
    <row r="2633" spans="3:8" x14ac:dyDescent="0.2">
      <c r="C2633" s="522"/>
      <c r="D2633" s="522"/>
      <c r="E2633" s="522"/>
      <c r="F2633" s="522"/>
      <c r="G2633" s="522"/>
      <c r="H2633" s="522"/>
    </row>
    <row r="2634" spans="3:8" x14ac:dyDescent="0.2">
      <c r="C2634" s="522"/>
      <c r="D2634" s="522"/>
      <c r="E2634" s="522"/>
      <c r="F2634" s="522"/>
      <c r="G2634" s="522"/>
      <c r="H2634" s="522"/>
    </row>
    <row r="2635" spans="3:8" x14ac:dyDescent="0.2">
      <c r="C2635" s="522"/>
      <c r="D2635" s="522"/>
      <c r="E2635" s="522"/>
      <c r="F2635" s="522"/>
      <c r="G2635" s="522"/>
      <c r="H2635" s="522"/>
    </row>
    <row r="2636" spans="3:8" x14ac:dyDescent="0.2">
      <c r="C2636" s="522"/>
      <c r="D2636" s="522"/>
      <c r="E2636" s="522"/>
      <c r="F2636" s="522"/>
      <c r="G2636" s="522"/>
      <c r="H2636" s="522"/>
    </row>
    <row r="2637" spans="3:8" x14ac:dyDescent="0.2">
      <c r="C2637" s="522"/>
      <c r="D2637" s="522"/>
      <c r="E2637" s="522"/>
      <c r="F2637" s="522"/>
      <c r="G2637" s="522"/>
      <c r="H2637" s="522"/>
    </row>
    <row r="2638" spans="3:8" x14ac:dyDescent="0.2">
      <c r="C2638" s="522"/>
      <c r="D2638" s="522"/>
      <c r="E2638" s="522"/>
      <c r="F2638" s="522"/>
      <c r="G2638" s="522"/>
      <c r="H2638" s="522"/>
    </row>
    <row r="2639" spans="3:8" x14ac:dyDescent="0.2">
      <c r="C2639" s="522"/>
      <c r="D2639" s="522"/>
      <c r="E2639" s="522"/>
      <c r="F2639" s="522"/>
      <c r="G2639" s="522"/>
      <c r="H2639" s="522"/>
    </row>
    <row r="2640" spans="3:8" x14ac:dyDescent="0.2">
      <c r="C2640" s="522"/>
      <c r="D2640" s="522"/>
      <c r="E2640" s="522"/>
      <c r="F2640" s="522"/>
      <c r="G2640" s="522"/>
      <c r="H2640" s="522"/>
    </row>
    <row r="2641" spans="3:8" x14ac:dyDescent="0.2">
      <c r="C2641" s="522"/>
      <c r="D2641" s="522"/>
      <c r="E2641" s="522"/>
      <c r="F2641" s="522"/>
      <c r="G2641" s="522"/>
      <c r="H2641" s="522"/>
    </row>
    <row r="2642" spans="3:8" x14ac:dyDescent="0.2">
      <c r="C2642" s="522"/>
      <c r="D2642" s="522"/>
      <c r="E2642" s="522"/>
      <c r="F2642" s="522"/>
      <c r="G2642" s="522"/>
      <c r="H2642" s="522"/>
    </row>
    <row r="2643" spans="3:8" x14ac:dyDescent="0.2">
      <c r="C2643" s="522"/>
      <c r="D2643" s="522"/>
      <c r="E2643" s="522"/>
      <c r="F2643" s="522"/>
      <c r="G2643" s="522"/>
      <c r="H2643" s="522"/>
    </row>
    <row r="2644" spans="3:8" x14ac:dyDescent="0.2">
      <c r="C2644" s="522"/>
      <c r="D2644" s="522"/>
      <c r="E2644" s="522"/>
      <c r="F2644" s="522"/>
      <c r="G2644" s="522"/>
      <c r="H2644" s="522"/>
    </row>
    <row r="2645" spans="3:8" x14ac:dyDescent="0.2">
      <c r="C2645" s="522"/>
      <c r="D2645" s="522"/>
      <c r="E2645" s="522"/>
      <c r="F2645" s="522"/>
      <c r="G2645" s="522"/>
      <c r="H2645" s="522"/>
    </row>
    <row r="2646" spans="3:8" x14ac:dyDescent="0.2">
      <c r="C2646" s="522"/>
      <c r="D2646" s="522"/>
      <c r="E2646" s="522"/>
      <c r="F2646" s="522"/>
      <c r="G2646" s="522"/>
      <c r="H2646" s="522"/>
    </row>
    <row r="2647" spans="3:8" x14ac:dyDescent="0.2">
      <c r="C2647" s="522"/>
      <c r="D2647" s="522"/>
      <c r="E2647" s="522"/>
      <c r="F2647" s="522"/>
      <c r="G2647" s="522"/>
      <c r="H2647" s="522"/>
    </row>
    <row r="2648" spans="3:8" x14ac:dyDescent="0.2">
      <c r="C2648" s="522"/>
      <c r="D2648" s="522"/>
      <c r="E2648" s="522"/>
      <c r="F2648" s="522"/>
      <c r="G2648" s="522"/>
      <c r="H2648" s="522"/>
    </row>
    <row r="2649" spans="3:8" x14ac:dyDescent="0.2">
      <c r="C2649" s="522"/>
      <c r="D2649" s="522"/>
      <c r="E2649" s="522"/>
      <c r="F2649" s="522"/>
      <c r="G2649" s="522"/>
      <c r="H2649" s="522"/>
    </row>
    <row r="2650" spans="3:8" x14ac:dyDescent="0.2">
      <c r="C2650" s="522"/>
      <c r="D2650" s="522"/>
      <c r="E2650" s="522"/>
      <c r="F2650" s="522"/>
      <c r="G2650" s="522"/>
      <c r="H2650" s="522"/>
    </row>
    <row r="2651" spans="3:8" x14ac:dyDescent="0.2">
      <c r="C2651" s="522"/>
      <c r="D2651" s="522"/>
      <c r="E2651" s="522"/>
      <c r="F2651" s="522"/>
      <c r="G2651" s="522"/>
      <c r="H2651" s="522"/>
    </row>
    <row r="2652" spans="3:8" x14ac:dyDescent="0.2">
      <c r="C2652" s="522"/>
      <c r="D2652" s="522"/>
      <c r="E2652" s="522"/>
      <c r="F2652" s="522"/>
      <c r="G2652" s="522"/>
      <c r="H2652" s="522"/>
    </row>
    <row r="2653" spans="3:8" x14ac:dyDescent="0.2">
      <c r="C2653" s="522"/>
      <c r="D2653" s="522"/>
      <c r="E2653" s="522"/>
      <c r="F2653" s="522"/>
      <c r="G2653" s="522"/>
      <c r="H2653" s="522"/>
    </row>
    <row r="2654" spans="3:8" x14ac:dyDescent="0.2">
      <c r="C2654" s="522"/>
      <c r="D2654" s="522"/>
      <c r="E2654" s="522"/>
      <c r="F2654" s="522"/>
      <c r="G2654" s="522"/>
      <c r="H2654" s="522"/>
    </row>
    <row r="2655" spans="3:8" x14ac:dyDescent="0.2">
      <c r="C2655" s="522"/>
      <c r="D2655" s="522"/>
      <c r="E2655" s="522"/>
      <c r="F2655" s="522"/>
      <c r="G2655" s="522"/>
      <c r="H2655" s="522"/>
    </row>
    <row r="2656" spans="3:8" x14ac:dyDescent="0.2">
      <c r="C2656" s="522"/>
      <c r="D2656" s="522"/>
      <c r="E2656" s="522"/>
      <c r="F2656" s="522"/>
      <c r="G2656" s="522"/>
      <c r="H2656" s="522"/>
    </row>
    <row r="2657" spans="3:8" x14ac:dyDescent="0.2">
      <c r="C2657" s="522"/>
      <c r="D2657" s="522"/>
      <c r="E2657" s="522"/>
      <c r="F2657" s="522"/>
      <c r="G2657" s="522"/>
      <c r="H2657" s="522"/>
    </row>
    <row r="2658" spans="3:8" x14ac:dyDescent="0.2">
      <c r="C2658" s="522"/>
      <c r="D2658" s="522"/>
      <c r="E2658" s="522"/>
      <c r="F2658" s="522"/>
      <c r="G2658" s="522"/>
      <c r="H2658" s="522"/>
    </row>
    <row r="2659" spans="3:8" x14ac:dyDescent="0.2">
      <c r="C2659" s="522"/>
      <c r="D2659" s="522"/>
      <c r="E2659" s="522"/>
      <c r="F2659" s="522"/>
      <c r="G2659" s="522"/>
      <c r="H2659" s="522"/>
    </row>
    <row r="2660" spans="3:8" x14ac:dyDescent="0.2">
      <c r="C2660" s="522"/>
      <c r="D2660" s="522"/>
      <c r="E2660" s="522"/>
      <c r="F2660" s="522"/>
      <c r="G2660" s="522"/>
      <c r="H2660" s="522"/>
    </row>
    <row r="2661" spans="3:8" x14ac:dyDescent="0.2">
      <c r="C2661" s="522"/>
      <c r="D2661" s="522"/>
      <c r="E2661" s="522"/>
      <c r="F2661" s="522"/>
      <c r="G2661" s="522"/>
      <c r="H2661" s="522"/>
    </row>
    <row r="2662" spans="3:8" x14ac:dyDescent="0.2">
      <c r="C2662" s="522"/>
      <c r="D2662" s="522"/>
      <c r="E2662" s="522"/>
      <c r="F2662" s="522"/>
      <c r="G2662" s="522"/>
      <c r="H2662" s="522"/>
    </row>
    <row r="2663" spans="3:8" x14ac:dyDescent="0.2">
      <c r="C2663" s="522"/>
      <c r="D2663" s="522"/>
      <c r="E2663" s="522"/>
      <c r="F2663" s="522"/>
      <c r="G2663" s="522"/>
      <c r="H2663" s="522"/>
    </row>
    <row r="2664" spans="3:8" x14ac:dyDescent="0.2">
      <c r="C2664" s="522"/>
      <c r="D2664" s="522"/>
      <c r="E2664" s="522"/>
      <c r="F2664" s="522"/>
      <c r="G2664" s="522"/>
      <c r="H2664" s="522"/>
    </row>
    <row r="2665" spans="3:8" x14ac:dyDescent="0.2">
      <c r="C2665" s="522"/>
      <c r="D2665" s="522"/>
      <c r="E2665" s="522"/>
      <c r="F2665" s="522"/>
      <c r="G2665" s="522"/>
      <c r="H2665" s="522"/>
    </row>
    <row r="2666" spans="3:8" x14ac:dyDescent="0.2">
      <c r="C2666" s="522"/>
      <c r="D2666" s="522"/>
      <c r="E2666" s="522"/>
      <c r="F2666" s="522"/>
      <c r="G2666" s="522"/>
      <c r="H2666" s="522"/>
    </row>
    <row r="2667" spans="3:8" x14ac:dyDescent="0.2">
      <c r="C2667" s="522"/>
      <c r="D2667" s="522"/>
      <c r="E2667" s="522"/>
      <c r="F2667" s="522"/>
      <c r="G2667" s="522"/>
      <c r="H2667" s="522"/>
    </row>
    <row r="2668" spans="3:8" x14ac:dyDescent="0.2">
      <c r="C2668" s="522"/>
      <c r="D2668" s="522"/>
      <c r="E2668" s="522"/>
      <c r="F2668" s="522"/>
      <c r="G2668" s="522"/>
      <c r="H2668" s="522"/>
    </row>
    <row r="2669" spans="3:8" x14ac:dyDescent="0.2">
      <c r="C2669" s="522"/>
      <c r="D2669" s="522"/>
      <c r="E2669" s="522"/>
      <c r="F2669" s="522"/>
      <c r="G2669" s="522"/>
      <c r="H2669" s="522"/>
    </row>
    <row r="2670" spans="3:8" x14ac:dyDescent="0.2">
      <c r="C2670" s="522"/>
      <c r="D2670" s="522"/>
      <c r="E2670" s="522"/>
      <c r="F2670" s="522"/>
      <c r="G2670" s="522"/>
      <c r="H2670" s="522"/>
    </row>
    <row r="2671" spans="3:8" x14ac:dyDescent="0.2">
      <c r="C2671" s="522"/>
      <c r="D2671" s="522"/>
      <c r="E2671" s="522"/>
      <c r="F2671" s="522"/>
      <c r="G2671" s="522"/>
      <c r="H2671" s="522"/>
    </row>
    <row r="2672" spans="3:8" x14ac:dyDescent="0.2">
      <c r="C2672" s="522"/>
      <c r="D2672" s="522"/>
      <c r="E2672" s="522"/>
      <c r="F2672" s="522"/>
      <c r="G2672" s="522"/>
      <c r="H2672" s="522"/>
    </row>
    <row r="2673" spans="3:8" x14ac:dyDescent="0.2">
      <c r="C2673" s="522"/>
      <c r="D2673" s="522"/>
      <c r="E2673" s="522"/>
      <c r="F2673" s="522"/>
      <c r="G2673" s="522"/>
      <c r="H2673" s="522"/>
    </row>
    <row r="2674" spans="3:8" x14ac:dyDescent="0.2">
      <c r="C2674" s="522"/>
      <c r="D2674" s="522"/>
      <c r="E2674" s="522"/>
      <c r="F2674" s="522"/>
      <c r="G2674" s="522"/>
      <c r="H2674" s="522"/>
    </row>
    <row r="2675" spans="3:8" x14ac:dyDescent="0.2">
      <c r="C2675" s="522"/>
      <c r="D2675" s="522"/>
      <c r="E2675" s="522"/>
      <c r="F2675" s="522"/>
      <c r="G2675" s="522"/>
      <c r="H2675" s="522"/>
    </row>
    <row r="2676" spans="3:8" x14ac:dyDescent="0.2">
      <c r="C2676" s="522"/>
      <c r="D2676" s="522"/>
      <c r="E2676" s="522"/>
      <c r="F2676" s="522"/>
      <c r="G2676" s="522"/>
      <c r="H2676" s="522"/>
    </row>
    <row r="2677" spans="3:8" x14ac:dyDescent="0.2">
      <c r="C2677" s="522"/>
      <c r="D2677" s="522"/>
      <c r="E2677" s="522"/>
      <c r="F2677" s="522"/>
      <c r="G2677" s="522"/>
      <c r="H2677" s="522"/>
    </row>
    <row r="2678" spans="3:8" x14ac:dyDescent="0.2">
      <c r="C2678" s="522"/>
      <c r="D2678" s="522"/>
      <c r="E2678" s="522"/>
      <c r="F2678" s="522"/>
      <c r="G2678" s="522"/>
      <c r="H2678" s="522"/>
    </row>
    <row r="2679" spans="3:8" x14ac:dyDescent="0.2">
      <c r="C2679" s="522"/>
      <c r="D2679" s="522"/>
      <c r="E2679" s="522"/>
      <c r="F2679" s="522"/>
      <c r="G2679" s="522"/>
      <c r="H2679" s="522"/>
    </row>
    <row r="2680" spans="3:8" x14ac:dyDescent="0.2">
      <c r="C2680" s="522"/>
      <c r="D2680" s="522"/>
      <c r="E2680" s="522"/>
      <c r="F2680" s="522"/>
      <c r="G2680" s="522"/>
      <c r="H2680" s="522"/>
    </row>
    <row r="2681" spans="3:8" x14ac:dyDescent="0.2">
      <c r="C2681" s="522"/>
      <c r="D2681" s="522"/>
      <c r="E2681" s="522"/>
      <c r="F2681" s="522"/>
      <c r="G2681" s="522"/>
      <c r="H2681" s="522"/>
    </row>
    <row r="2682" spans="3:8" x14ac:dyDescent="0.2">
      <c r="C2682" s="522"/>
      <c r="D2682" s="522"/>
      <c r="E2682" s="522"/>
      <c r="F2682" s="522"/>
      <c r="G2682" s="522"/>
      <c r="H2682" s="522"/>
    </row>
    <row r="2683" spans="3:8" x14ac:dyDescent="0.2">
      <c r="C2683" s="522"/>
      <c r="D2683" s="522"/>
      <c r="E2683" s="522"/>
      <c r="F2683" s="522"/>
      <c r="G2683" s="522"/>
      <c r="H2683" s="522"/>
    </row>
    <row r="2684" spans="3:8" x14ac:dyDescent="0.2">
      <c r="C2684" s="522"/>
      <c r="D2684" s="522"/>
      <c r="E2684" s="522"/>
      <c r="F2684" s="522"/>
      <c r="G2684" s="522"/>
      <c r="H2684" s="522"/>
    </row>
    <row r="2685" spans="3:8" x14ac:dyDescent="0.2">
      <c r="C2685" s="522"/>
      <c r="D2685" s="522"/>
      <c r="E2685" s="522"/>
      <c r="F2685" s="522"/>
      <c r="G2685" s="522"/>
      <c r="H2685" s="522"/>
    </row>
    <row r="2686" spans="3:8" x14ac:dyDescent="0.2">
      <c r="C2686" s="522"/>
      <c r="D2686" s="522"/>
      <c r="E2686" s="522"/>
      <c r="F2686" s="522"/>
      <c r="G2686" s="522"/>
      <c r="H2686" s="522"/>
    </row>
    <row r="2687" spans="3:8" x14ac:dyDescent="0.2">
      <c r="C2687" s="522"/>
      <c r="D2687" s="522"/>
      <c r="E2687" s="522"/>
      <c r="F2687" s="522"/>
      <c r="G2687" s="522"/>
      <c r="H2687" s="522"/>
    </row>
    <row r="2688" spans="3:8" x14ac:dyDescent="0.2">
      <c r="C2688" s="522"/>
      <c r="D2688" s="522"/>
      <c r="E2688" s="522"/>
      <c r="F2688" s="522"/>
      <c r="G2688" s="522"/>
      <c r="H2688" s="522"/>
    </row>
    <row r="2689" spans="3:8" x14ac:dyDescent="0.2">
      <c r="C2689" s="522"/>
      <c r="D2689" s="522"/>
      <c r="E2689" s="522"/>
      <c r="F2689" s="522"/>
      <c r="G2689" s="522"/>
      <c r="H2689" s="522"/>
    </row>
    <row r="2690" spans="3:8" x14ac:dyDescent="0.2">
      <c r="C2690" s="522"/>
      <c r="D2690" s="522"/>
      <c r="E2690" s="522"/>
      <c r="F2690" s="522"/>
      <c r="G2690" s="522"/>
      <c r="H2690" s="522"/>
    </row>
    <row r="2691" spans="3:8" x14ac:dyDescent="0.2">
      <c r="C2691" s="522"/>
      <c r="D2691" s="522"/>
      <c r="E2691" s="522"/>
      <c r="F2691" s="522"/>
      <c r="G2691" s="522"/>
      <c r="H2691" s="522"/>
    </row>
    <row r="2692" spans="3:8" x14ac:dyDescent="0.2">
      <c r="C2692" s="522"/>
      <c r="D2692" s="522"/>
      <c r="E2692" s="522"/>
      <c r="F2692" s="522"/>
      <c r="G2692" s="522"/>
      <c r="H2692" s="522"/>
    </row>
    <row r="2693" spans="3:8" x14ac:dyDescent="0.2">
      <c r="C2693" s="522"/>
      <c r="D2693" s="522"/>
      <c r="E2693" s="522"/>
      <c r="F2693" s="522"/>
      <c r="G2693" s="522"/>
      <c r="H2693" s="522"/>
    </row>
    <row r="2694" spans="3:8" x14ac:dyDescent="0.2">
      <c r="C2694" s="522"/>
      <c r="D2694" s="522"/>
      <c r="E2694" s="522"/>
      <c r="F2694" s="522"/>
      <c r="G2694" s="522"/>
      <c r="H2694" s="522"/>
    </row>
    <row r="2695" spans="3:8" x14ac:dyDescent="0.2">
      <c r="C2695" s="522"/>
      <c r="D2695" s="522"/>
      <c r="E2695" s="522"/>
      <c r="F2695" s="522"/>
      <c r="G2695" s="522"/>
      <c r="H2695" s="522"/>
    </row>
    <row r="2696" spans="3:8" x14ac:dyDescent="0.2">
      <c r="C2696" s="522"/>
      <c r="D2696" s="522"/>
      <c r="E2696" s="522"/>
      <c r="F2696" s="522"/>
      <c r="G2696" s="522"/>
      <c r="H2696" s="522"/>
    </row>
    <row r="2697" spans="3:8" x14ac:dyDescent="0.2">
      <c r="C2697" s="522"/>
      <c r="D2697" s="522"/>
      <c r="E2697" s="522"/>
      <c r="F2697" s="522"/>
      <c r="G2697" s="522"/>
      <c r="H2697" s="522"/>
    </row>
    <row r="2698" spans="3:8" x14ac:dyDescent="0.2">
      <c r="C2698" s="522"/>
      <c r="D2698" s="522"/>
      <c r="E2698" s="522"/>
      <c r="F2698" s="522"/>
      <c r="G2698" s="522"/>
      <c r="H2698" s="522"/>
    </row>
    <row r="2699" spans="3:8" x14ac:dyDescent="0.2">
      <c r="C2699" s="522"/>
      <c r="D2699" s="522"/>
      <c r="E2699" s="522"/>
      <c r="F2699" s="522"/>
      <c r="G2699" s="522"/>
      <c r="H2699" s="522"/>
    </row>
    <row r="2700" spans="3:8" x14ac:dyDescent="0.2">
      <c r="C2700" s="522"/>
      <c r="D2700" s="522"/>
      <c r="E2700" s="522"/>
      <c r="F2700" s="522"/>
      <c r="G2700" s="522"/>
      <c r="H2700" s="522"/>
    </row>
    <row r="2701" spans="3:8" x14ac:dyDescent="0.2">
      <c r="C2701" s="522"/>
      <c r="D2701" s="522"/>
      <c r="E2701" s="522"/>
      <c r="F2701" s="522"/>
      <c r="G2701" s="522"/>
      <c r="H2701" s="522"/>
    </row>
    <row r="2702" spans="3:8" x14ac:dyDescent="0.2">
      <c r="C2702" s="522"/>
      <c r="D2702" s="522"/>
      <c r="E2702" s="522"/>
      <c r="F2702" s="522"/>
      <c r="G2702" s="522"/>
      <c r="H2702" s="522"/>
    </row>
    <row r="2703" spans="3:8" x14ac:dyDescent="0.2">
      <c r="C2703" s="522"/>
      <c r="D2703" s="522"/>
      <c r="E2703" s="522"/>
      <c r="F2703" s="522"/>
      <c r="G2703" s="522"/>
      <c r="H2703" s="522"/>
    </row>
    <row r="2704" spans="3:8" x14ac:dyDescent="0.2">
      <c r="C2704" s="522"/>
      <c r="D2704" s="522"/>
      <c r="E2704" s="522"/>
      <c r="F2704" s="522"/>
      <c r="G2704" s="522"/>
      <c r="H2704" s="522"/>
    </row>
    <row r="2705" spans="3:8" x14ac:dyDescent="0.2">
      <c r="C2705" s="522"/>
      <c r="D2705" s="522"/>
      <c r="E2705" s="522"/>
      <c r="F2705" s="522"/>
      <c r="G2705" s="522"/>
      <c r="H2705" s="522"/>
    </row>
    <row r="2706" spans="3:8" x14ac:dyDescent="0.2">
      <c r="C2706" s="522"/>
      <c r="D2706" s="522"/>
      <c r="E2706" s="522"/>
      <c r="F2706" s="522"/>
      <c r="G2706" s="522"/>
      <c r="H2706" s="522"/>
    </row>
    <row r="2707" spans="3:8" x14ac:dyDescent="0.2">
      <c r="C2707" s="522"/>
      <c r="D2707" s="522"/>
      <c r="E2707" s="522"/>
      <c r="F2707" s="522"/>
      <c r="G2707" s="522"/>
      <c r="H2707" s="522"/>
    </row>
    <row r="2708" spans="3:8" x14ac:dyDescent="0.2">
      <c r="C2708" s="522"/>
      <c r="D2708" s="522"/>
      <c r="E2708" s="522"/>
      <c r="F2708" s="522"/>
      <c r="G2708" s="522"/>
      <c r="H2708" s="522"/>
    </row>
    <row r="2709" spans="3:8" x14ac:dyDescent="0.2">
      <c r="C2709" s="522"/>
      <c r="D2709" s="522"/>
      <c r="E2709" s="522"/>
      <c r="F2709" s="522"/>
      <c r="G2709" s="522"/>
      <c r="H2709" s="522"/>
    </row>
    <row r="2710" spans="3:8" x14ac:dyDescent="0.2">
      <c r="C2710" s="522"/>
      <c r="D2710" s="522"/>
      <c r="E2710" s="522"/>
      <c r="F2710" s="522"/>
      <c r="G2710" s="522"/>
      <c r="H2710" s="522"/>
    </row>
    <row r="2711" spans="3:8" x14ac:dyDescent="0.2">
      <c r="C2711" s="522"/>
      <c r="D2711" s="522"/>
      <c r="E2711" s="522"/>
      <c r="F2711" s="522"/>
      <c r="G2711" s="522"/>
      <c r="H2711" s="522"/>
    </row>
    <row r="2712" spans="3:8" x14ac:dyDescent="0.2">
      <c r="C2712" s="522"/>
      <c r="D2712" s="522"/>
      <c r="E2712" s="522"/>
      <c r="F2712" s="522"/>
      <c r="G2712" s="522"/>
      <c r="H2712" s="522"/>
    </row>
    <row r="2713" spans="3:8" x14ac:dyDescent="0.2">
      <c r="C2713" s="522"/>
      <c r="D2713" s="522"/>
      <c r="E2713" s="522"/>
      <c r="F2713" s="522"/>
      <c r="G2713" s="522"/>
      <c r="H2713" s="522"/>
    </row>
    <row r="2714" spans="3:8" x14ac:dyDescent="0.2">
      <c r="C2714" s="522"/>
      <c r="D2714" s="522"/>
      <c r="E2714" s="522"/>
      <c r="F2714" s="522"/>
      <c r="G2714" s="522"/>
      <c r="H2714" s="522"/>
    </row>
    <row r="2715" spans="3:8" x14ac:dyDescent="0.2">
      <c r="C2715" s="522"/>
      <c r="D2715" s="522"/>
      <c r="E2715" s="522"/>
      <c r="F2715" s="522"/>
      <c r="G2715" s="522"/>
      <c r="H2715" s="522"/>
    </row>
    <row r="2716" spans="3:8" x14ac:dyDescent="0.2">
      <c r="C2716" s="522"/>
      <c r="D2716" s="522"/>
      <c r="E2716" s="522"/>
      <c r="F2716" s="522"/>
      <c r="G2716" s="522"/>
      <c r="H2716" s="522"/>
    </row>
    <row r="2717" spans="3:8" x14ac:dyDescent="0.2">
      <c r="C2717" s="522"/>
      <c r="D2717" s="522"/>
      <c r="E2717" s="522"/>
      <c r="F2717" s="522"/>
      <c r="G2717" s="522"/>
      <c r="H2717" s="522"/>
    </row>
    <row r="2718" spans="3:8" x14ac:dyDescent="0.2">
      <c r="C2718" s="522"/>
      <c r="D2718" s="522"/>
      <c r="E2718" s="522"/>
      <c r="F2718" s="522"/>
      <c r="G2718" s="522"/>
      <c r="H2718" s="522"/>
    </row>
    <row r="2719" spans="3:8" x14ac:dyDescent="0.2">
      <c r="C2719" s="522"/>
      <c r="D2719" s="522"/>
      <c r="E2719" s="522"/>
      <c r="F2719" s="522"/>
      <c r="G2719" s="522"/>
      <c r="H2719" s="522"/>
    </row>
    <row r="2720" spans="3:8" x14ac:dyDescent="0.2">
      <c r="C2720" s="522"/>
      <c r="D2720" s="522"/>
      <c r="E2720" s="522"/>
      <c r="F2720" s="522"/>
      <c r="G2720" s="522"/>
      <c r="H2720" s="522"/>
    </row>
    <row r="2721" spans="3:8" x14ac:dyDescent="0.2">
      <c r="C2721" s="522"/>
      <c r="D2721" s="522"/>
      <c r="E2721" s="522"/>
      <c r="F2721" s="522"/>
      <c r="G2721" s="522"/>
      <c r="H2721" s="522"/>
    </row>
    <row r="2722" spans="3:8" x14ac:dyDescent="0.2">
      <c r="C2722" s="522"/>
      <c r="D2722" s="522"/>
      <c r="E2722" s="522"/>
      <c r="F2722" s="522"/>
      <c r="G2722" s="522"/>
      <c r="H2722" s="522"/>
    </row>
    <row r="2723" spans="3:8" x14ac:dyDescent="0.2">
      <c r="C2723" s="522"/>
      <c r="D2723" s="522"/>
      <c r="E2723" s="522"/>
      <c r="F2723" s="522"/>
      <c r="G2723" s="522"/>
      <c r="H2723" s="522"/>
    </row>
    <row r="2724" spans="3:8" x14ac:dyDescent="0.2">
      <c r="C2724" s="522"/>
      <c r="D2724" s="522"/>
      <c r="E2724" s="522"/>
      <c r="F2724" s="522"/>
      <c r="G2724" s="522"/>
      <c r="H2724" s="522"/>
    </row>
    <row r="2725" spans="3:8" x14ac:dyDescent="0.2">
      <c r="C2725" s="522"/>
      <c r="D2725" s="522"/>
      <c r="E2725" s="522"/>
      <c r="F2725" s="522"/>
      <c r="G2725" s="522"/>
      <c r="H2725" s="522"/>
    </row>
    <row r="2726" spans="3:8" x14ac:dyDescent="0.2">
      <c r="C2726" s="522"/>
      <c r="D2726" s="522"/>
      <c r="E2726" s="522"/>
      <c r="F2726" s="522"/>
      <c r="G2726" s="522"/>
      <c r="H2726" s="522"/>
    </row>
    <row r="2727" spans="3:8" x14ac:dyDescent="0.2">
      <c r="C2727" s="522"/>
      <c r="D2727" s="522"/>
      <c r="E2727" s="522"/>
      <c r="F2727" s="522"/>
      <c r="G2727" s="522"/>
      <c r="H2727" s="522"/>
    </row>
    <row r="2728" spans="3:8" x14ac:dyDescent="0.2">
      <c r="C2728" s="522"/>
      <c r="D2728" s="522"/>
      <c r="E2728" s="522"/>
      <c r="F2728" s="522"/>
      <c r="G2728" s="522"/>
      <c r="H2728" s="522"/>
    </row>
    <row r="2729" spans="3:8" x14ac:dyDescent="0.2">
      <c r="C2729" s="522"/>
      <c r="D2729" s="522"/>
      <c r="E2729" s="522"/>
      <c r="F2729" s="522"/>
      <c r="G2729" s="522"/>
      <c r="H2729" s="522"/>
    </row>
    <row r="2730" spans="3:8" x14ac:dyDescent="0.2">
      <c r="C2730" s="522"/>
      <c r="D2730" s="522"/>
      <c r="E2730" s="522"/>
      <c r="F2730" s="522"/>
      <c r="G2730" s="522"/>
      <c r="H2730" s="522"/>
    </row>
    <row r="2731" spans="3:8" x14ac:dyDescent="0.2">
      <c r="C2731" s="522"/>
      <c r="D2731" s="522"/>
      <c r="E2731" s="522"/>
      <c r="F2731" s="522"/>
      <c r="G2731" s="522"/>
      <c r="H2731" s="522"/>
    </row>
    <row r="2732" spans="3:8" x14ac:dyDescent="0.2">
      <c r="C2732" s="522"/>
      <c r="D2732" s="522"/>
      <c r="E2732" s="522"/>
      <c r="F2732" s="522"/>
      <c r="G2732" s="522"/>
      <c r="H2732" s="522"/>
    </row>
    <row r="2733" spans="3:8" x14ac:dyDescent="0.2">
      <c r="C2733" s="522"/>
      <c r="D2733" s="522"/>
      <c r="E2733" s="522"/>
      <c r="F2733" s="522"/>
      <c r="G2733" s="522"/>
      <c r="H2733" s="522"/>
    </row>
    <row r="2734" spans="3:8" x14ac:dyDescent="0.2">
      <c r="C2734" s="522"/>
      <c r="D2734" s="522"/>
      <c r="E2734" s="522"/>
      <c r="F2734" s="522"/>
      <c r="G2734" s="522"/>
      <c r="H2734" s="522"/>
    </row>
    <row r="2735" spans="3:8" x14ac:dyDescent="0.2">
      <c r="C2735" s="522"/>
      <c r="D2735" s="522"/>
      <c r="E2735" s="522"/>
      <c r="F2735" s="522"/>
      <c r="G2735" s="522"/>
      <c r="H2735" s="522"/>
    </row>
    <row r="2736" spans="3:8" x14ac:dyDescent="0.2">
      <c r="C2736" s="522"/>
      <c r="D2736" s="522"/>
      <c r="E2736" s="522"/>
      <c r="F2736" s="522"/>
      <c r="G2736" s="522"/>
      <c r="H2736" s="522"/>
    </row>
    <row r="2737" spans="3:8" x14ac:dyDescent="0.2">
      <c r="C2737" s="522"/>
      <c r="D2737" s="522"/>
      <c r="E2737" s="522"/>
      <c r="F2737" s="522"/>
      <c r="G2737" s="522"/>
      <c r="H2737" s="522"/>
    </row>
    <row r="2738" spans="3:8" x14ac:dyDescent="0.2">
      <c r="C2738" s="522"/>
      <c r="D2738" s="522"/>
      <c r="E2738" s="522"/>
      <c r="F2738" s="522"/>
      <c r="G2738" s="522"/>
      <c r="H2738" s="522"/>
    </row>
    <row r="2739" spans="3:8" x14ac:dyDescent="0.2">
      <c r="C2739" s="522"/>
      <c r="D2739" s="522"/>
      <c r="E2739" s="522"/>
      <c r="F2739" s="522"/>
      <c r="G2739" s="522"/>
      <c r="H2739" s="522"/>
    </row>
    <row r="2740" spans="3:8" x14ac:dyDescent="0.2">
      <c r="C2740" s="522"/>
      <c r="D2740" s="522"/>
      <c r="E2740" s="522"/>
      <c r="F2740" s="522"/>
      <c r="G2740" s="522"/>
      <c r="H2740" s="522"/>
    </row>
    <row r="2741" spans="3:8" x14ac:dyDescent="0.2">
      <c r="C2741" s="522"/>
      <c r="D2741" s="522"/>
      <c r="E2741" s="522"/>
      <c r="F2741" s="522"/>
      <c r="G2741" s="522"/>
      <c r="H2741" s="522"/>
    </row>
    <row r="2742" spans="3:8" x14ac:dyDescent="0.2">
      <c r="C2742" s="522"/>
      <c r="D2742" s="522"/>
      <c r="E2742" s="522"/>
      <c r="F2742" s="522"/>
      <c r="G2742" s="522"/>
      <c r="H2742" s="522"/>
    </row>
    <row r="2743" spans="3:8" x14ac:dyDescent="0.2">
      <c r="C2743" s="522"/>
      <c r="D2743" s="522"/>
      <c r="E2743" s="522"/>
      <c r="F2743" s="522"/>
      <c r="G2743" s="522"/>
      <c r="H2743" s="522"/>
    </row>
    <row r="2744" spans="3:8" x14ac:dyDescent="0.2">
      <c r="C2744" s="522"/>
      <c r="D2744" s="522"/>
      <c r="E2744" s="522"/>
      <c r="F2744" s="522"/>
      <c r="G2744" s="522"/>
      <c r="H2744" s="522"/>
    </row>
    <row r="2745" spans="3:8" x14ac:dyDescent="0.2">
      <c r="C2745" s="522"/>
      <c r="D2745" s="522"/>
      <c r="E2745" s="522"/>
      <c r="F2745" s="522"/>
      <c r="G2745" s="522"/>
      <c r="H2745" s="522"/>
    </row>
    <row r="2746" spans="3:8" x14ac:dyDescent="0.2">
      <c r="C2746" s="522"/>
      <c r="D2746" s="522"/>
      <c r="E2746" s="522"/>
      <c r="F2746" s="522"/>
      <c r="G2746" s="522"/>
      <c r="H2746" s="522"/>
    </row>
    <row r="2747" spans="3:8" x14ac:dyDescent="0.2">
      <c r="C2747" s="522"/>
      <c r="D2747" s="522"/>
      <c r="E2747" s="522"/>
      <c r="F2747" s="522"/>
      <c r="G2747" s="522"/>
      <c r="H2747" s="522"/>
    </row>
    <row r="2748" spans="3:8" x14ac:dyDescent="0.2">
      <c r="C2748" s="522"/>
      <c r="D2748" s="522"/>
      <c r="E2748" s="522"/>
      <c r="F2748" s="522"/>
      <c r="G2748" s="522"/>
      <c r="H2748" s="522"/>
    </row>
    <row r="2749" spans="3:8" x14ac:dyDescent="0.2">
      <c r="C2749" s="522"/>
      <c r="D2749" s="522"/>
      <c r="E2749" s="522"/>
      <c r="F2749" s="522"/>
      <c r="G2749" s="522"/>
      <c r="H2749" s="522"/>
    </row>
    <row r="2750" spans="3:8" x14ac:dyDescent="0.2">
      <c r="C2750" s="522"/>
      <c r="D2750" s="522"/>
      <c r="E2750" s="522"/>
      <c r="F2750" s="522"/>
      <c r="G2750" s="522"/>
      <c r="H2750" s="522"/>
    </row>
    <row r="2751" spans="3:8" x14ac:dyDescent="0.2">
      <c r="C2751" s="522"/>
      <c r="D2751" s="522"/>
      <c r="E2751" s="522"/>
      <c r="F2751" s="522"/>
      <c r="G2751" s="522"/>
      <c r="H2751" s="522"/>
    </row>
    <row r="2752" spans="3:8" x14ac:dyDescent="0.2">
      <c r="C2752" s="522"/>
      <c r="D2752" s="522"/>
      <c r="E2752" s="522"/>
      <c r="F2752" s="522"/>
      <c r="G2752" s="522"/>
      <c r="H2752" s="522"/>
    </row>
    <row r="2753" spans="3:8" x14ac:dyDescent="0.2">
      <c r="C2753" s="522"/>
      <c r="D2753" s="522"/>
      <c r="E2753" s="522"/>
      <c r="F2753" s="522"/>
      <c r="G2753" s="522"/>
      <c r="H2753" s="522"/>
    </row>
    <row r="2754" spans="3:8" x14ac:dyDescent="0.2">
      <c r="C2754" s="522"/>
      <c r="D2754" s="522"/>
      <c r="E2754" s="522"/>
      <c r="F2754" s="522"/>
      <c r="G2754" s="522"/>
      <c r="H2754" s="522"/>
    </row>
    <row r="2755" spans="3:8" x14ac:dyDescent="0.2">
      <c r="C2755" s="522"/>
      <c r="D2755" s="522"/>
      <c r="E2755" s="522"/>
      <c r="F2755" s="522"/>
      <c r="G2755" s="522"/>
      <c r="H2755" s="522"/>
    </row>
    <row r="2756" spans="3:8" x14ac:dyDescent="0.2">
      <c r="C2756" s="522"/>
      <c r="D2756" s="522"/>
      <c r="E2756" s="522"/>
      <c r="F2756" s="522"/>
      <c r="G2756" s="522"/>
      <c r="H2756" s="522"/>
    </row>
    <row r="2757" spans="3:8" x14ac:dyDescent="0.2">
      <c r="C2757" s="522"/>
      <c r="D2757" s="522"/>
      <c r="E2757" s="522"/>
      <c r="F2757" s="522"/>
      <c r="G2757" s="522"/>
      <c r="H2757" s="522"/>
    </row>
    <row r="2758" spans="3:8" x14ac:dyDescent="0.2">
      <c r="C2758" s="522"/>
      <c r="D2758" s="522"/>
      <c r="E2758" s="522"/>
      <c r="F2758" s="522"/>
      <c r="G2758" s="522"/>
      <c r="H2758" s="522"/>
    </row>
    <row r="2759" spans="3:8" x14ac:dyDescent="0.2">
      <c r="C2759" s="522"/>
      <c r="D2759" s="522"/>
      <c r="E2759" s="522"/>
      <c r="F2759" s="522"/>
      <c r="G2759" s="522"/>
      <c r="H2759" s="522"/>
    </row>
    <row r="2760" spans="3:8" x14ac:dyDescent="0.2">
      <c r="C2760" s="522"/>
      <c r="D2760" s="522"/>
      <c r="E2760" s="522"/>
      <c r="F2760" s="522"/>
      <c r="G2760" s="522"/>
      <c r="H2760" s="522"/>
    </row>
    <row r="2761" spans="3:8" x14ac:dyDescent="0.2">
      <c r="C2761" s="522"/>
      <c r="D2761" s="522"/>
      <c r="E2761" s="522"/>
      <c r="F2761" s="522"/>
      <c r="G2761" s="522"/>
      <c r="H2761" s="522"/>
    </row>
    <row r="2762" spans="3:8" x14ac:dyDescent="0.2">
      <c r="C2762" s="522"/>
      <c r="D2762" s="522"/>
      <c r="E2762" s="522"/>
      <c r="F2762" s="522"/>
      <c r="G2762" s="522"/>
      <c r="H2762" s="522"/>
    </row>
    <row r="2763" spans="3:8" x14ac:dyDescent="0.2">
      <c r="C2763" s="522"/>
      <c r="D2763" s="522"/>
      <c r="E2763" s="522"/>
      <c r="F2763" s="522"/>
      <c r="G2763" s="522"/>
      <c r="H2763" s="522"/>
    </row>
    <row r="2764" spans="3:8" x14ac:dyDescent="0.2">
      <c r="C2764" s="522"/>
      <c r="D2764" s="522"/>
      <c r="E2764" s="522"/>
      <c r="F2764" s="522"/>
      <c r="G2764" s="522"/>
      <c r="H2764" s="522"/>
    </row>
    <row r="2765" spans="3:8" x14ac:dyDescent="0.2">
      <c r="C2765" s="522"/>
      <c r="D2765" s="522"/>
      <c r="E2765" s="522"/>
      <c r="F2765" s="522"/>
      <c r="G2765" s="522"/>
      <c r="H2765" s="522"/>
    </row>
    <row r="2766" spans="3:8" x14ac:dyDescent="0.2">
      <c r="C2766" s="522"/>
      <c r="D2766" s="522"/>
      <c r="E2766" s="522"/>
      <c r="F2766" s="522"/>
      <c r="G2766" s="522"/>
      <c r="H2766" s="522"/>
    </row>
    <row r="2767" spans="3:8" x14ac:dyDescent="0.2">
      <c r="C2767" s="522"/>
      <c r="D2767" s="522"/>
      <c r="E2767" s="522"/>
      <c r="F2767" s="522"/>
      <c r="G2767" s="522"/>
      <c r="H2767" s="522"/>
    </row>
    <row r="2768" spans="3:8" x14ac:dyDescent="0.2">
      <c r="C2768" s="522"/>
      <c r="D2768" s="522"/>
      <c r="E2768" s="522"/>
      <c r="F2768" s="522"/>
      <c r="G2768" s="522"/>
      <c r="H2768" s="522"/>
    </row>
    <row r="2769" spans="3:8" x14ac:dyDescent="0.2">
      <c r="C2769" s="522"/>
      <c r="D2769" s="522"/>
      <c r="E2769" s="522"/>
      <c r="F2769" s="522"/>
      <c r="G2769" s="522"/>
      <c r="H2769" s="522"/>
    </row>
    <row r="2770" spans="3:8" x14ac:dyDescent="0.2">
      <c r="C2770" s="522"/>
      <c r="D2770" s="522"/>
      <c r="E2770" s="522"/>
      <c r="F2770" s="522"/>
      <c r="G2770" s="522"/>
      <c r="H2770" s="522"/>
    </row>
    <row r="2771" spans="3:8" x14ac:dyDescent="0.2">
      <c r="C2771" s="522"/>
      <c r="D2771" s="522"/>
      <c r="E2771" s="522"/>
      <c r="F2771" s="522"/>
      <c r="G2771" s="522"/>
      <c r="H2771" s="522"/>
    </row>
    <row r="2772" spans="3:8" x14ac:dyDescent="0.2">
      <c r="C2772" s="522"/>
      <c r="D2772" s="522"/>
      <c r="E2772" s="522"/>
      <c r="F2772" s="522"/>
      <c r="G2772" s="522"/>
      <c r="H2772" s="522"/>
    </row>
    <row r="2773" spans="3:8" x14ac:dyDescent="0.2">
      <c r="C2773" s="522"/>
      <c r="D2773" s="522"/>
      <c r="E2773" s="522"/>
      <c r="F2773" s="522"/>
      <c r="G2773" s="522"/>
      <c r="H2773" s="522"/>
    </row>
    <row r="2774" spans="3:8" x14ac:dyDescent="0.2">
      <c r="C2774" s="522"/>
      <c r="D2774" s="522"/>
      <c r="E2774" s="522"/>
      <c r="F2774" s="522"/>
      <c r="G2774" s="522"/>
      <c r="H2774" s="522"/>
    </row>
    <row r="2775" spans="3:8" x14ac:dyDescent="0.2">
      <c r="C2775" s="522"/>
      <c r="D2775" s="522"/>
      <c r="E2775" s="522"/>
      <c r="F2775" s="522"/>
      <c r="G2775" s="522"/>
      <c r="H2775" s="522"/>
    </row>
    <row r="2776" spans="3:8" x14ac:dyDescent="0.2">
      <c r="C2776" s="522"/>
      <c r="D2776" s="522"/>
      <c r="E2776" s="522"/>
      <c r="F2776" s="522"/>
      <c r="G2776" s="522"/>
      <c r="H2776" s="522"/>
    </row>
    <row r="2777" spans="3:8" x14ac:dyDescent="0.2">
      <c r="C2777" s="522"/>
      <c r="D2777" s="522"/>
      <c r="E2777" s="522"/>
      <c r="F2777" s="522"/>
      <c r="G2777" s="522"/>
      <c r="H2777" s="522"/>
    </row>
    <row r="2778" spans="3:8" x14ac:dyDescent="0.2">
      <c r="C2778" s="522"/>
      <c r="D2778" s="522"/>
      <c r="E2778" s="522"/>
      <c r="F2778" s="522"/>
      <c r="G2778" s="522"/>
      <c r="H2778" s="522"/>
    </row>
    <row r="2779" spans="3:8" x14ac:dyDescent="0.2">
      <c r="C2779" s="522"/>
      <c r="D2779" s="522"/>
      <c r="E2779" s="522"/>
      <c r="F2779" s="522"/>
      <c r="G2779" s="522"/>
      <c r="H2779" s="522"/>
    </row>
    <row r="2780" spans="3:8" x14ac:dyDescent="0.2">
      <c r="C2780" s="522"/>
      <c r="D2780" s="522"/>
      <c r="E2780" s="522"/>
      <c r="F2780" s="522"/>
      <c r="G2780" s="522"/>
      <c r="H2780" s="522"/>
    </row>
    <row r="2781" spans="3:8" x14ac:dyDescent="0.2">
      <c r="C2781" s="522"/>
      <c r="D2781" s="522"/>
      <c r="E2781" s="522"/>
      <c r="F2781" s="522"/>
      <c r="G2781" s="522"/>
      <c r="H2781" s="522"/>
    </row>
    <row r="2782" spans="3:8" x14ac:dyDescent="0.2">
      <c r="C2782" s="522"/>
      <c r="D2782" s="522"/>
      <c r="E2782" s="522"/>
      <c r="F2782" s="522"/>
      <c r="G2782" s="522"/>
      <c r="H2782" s="522"/>
    </row>
    <row r="2783" spans="3:8" x14ac:dyDescent="0.2">
      <c r="C2783" s="522"/>
      <c r="D2783" s="522"/>
      <c r="E2783" s="522"/>
      <c r="F2783" s="522"/>
      <c r="G2783" s="522"/>
      <c r="H2783" s="522"/>
    </row>
    <row r="2784" spans="3:8" x14ac:dyDescent="0.2">
      <c r="C2784" s="522"/>
      <c r="D2784" s="522"/>
      <c r="E2784" s="522"/>
      <c r="F2784" s="522"/>
      <c r="G2784" s="522"/>
      <c r="H2784" s="522"/>
    </row>
    <row r="2785" spans="3:8" x14ac:dyDescent="0.2">
      <c r="C2785" s="522"/>
      <c r="D2785" s="522"/>
      <c r="E2785" s="522"/>
      <c r="F2785" s="522"/>
      <c r="G2785" s="522"/>
      <c r="H2785" s="522"/>
    </row>
    <row r="2786" spans="3:8" x14ac:dyDescent="0.2">
      <c r="C2786" s="522"/>
      <c r="D2786" s="522"/>
      <c r="E2786" s="522"/>
      <c r="F2786" s="522"/>
      <c r="G2786" s="522"/>
      <c r="H2786" s="522"/>
    </row>
    <row r="2787" spans="3:8" x14ac:dyDescent="0.2">
      <c r="C2787" s="522"/>
      <c r="D2787" s="522"/>
      <c r="E2787" s="522"/>
      <c r="F2787" s="522"/>
      <c r="G2787" s="522"/>
      <c r="H2787" s="522"/>
    </row>
    <row r="2788" spans="3:8" x14ac:dyDescent="0.2">
      <c r="C2788" s="522"/>
      <c r="D2788" s="522"/>
      <c r="E2788" s="522"/>
      <c r="F2788" s="522"/>
      <c r="G2788" s="522"/>
      <c r="H2788" s="522"/>
    </row>
    <row r="2789" spans="3:8" x14ac:dyDescent="0.2">
      <c r="C2789" s="522"/>
      <c r="D2789" s="522"/>
      <c r="E2789" s="522"/>
      <c r="F2789" s="522"/>
      <c r="G2789" s="522"/>
      <c r="H2789" s="522"/>
    </row>
    <row r="2790" spans="3:8" x14ac:dyDescent="0.2">
      <c r="C2790" s="522"/>
      <c r="D2790" s="522"/>
      <c r="E2790" s="522"/>
      <c r="F2790" s="522"/>
      <c r="G2790" s="522"/>
      <c r="H2790" s="522"/>
    </row>
    <row r="2791" spans="3:8" x14ac:dyDescent="0.2">
      <c r="C2791" s="522"/>
      <c r="D2791" s="522"/>
      <c r="E2791" s="522"/>
      <c r="F2791" s="522"/>
      <c r="G2791" s="522"/>
      <c r="H2791" s="522"/>
    </row>
    <row r="2792" spans="3:8" x14ac:dyDescent="0.2">
      <c r="C2792" s="522"/>
      <c r="D2792" s="522"/>
      <c r="E2792" s="522"/>
      <c r="F2792" s="522"/>
      <c r="G2792" s="522"/>
      <c r="H2792" s="522"/>
    </row>
    <row r="2793" spans="3:8" x14ac:dyDescent="0.2">
      <c r="C2793" s="522"/>
      <c r="D2793" s="522"/>
      <c r="E2793" s="522"/>
      <c r="F2793" s="522"/>
      <c r="G2793" s="522"/>
      <c r="H2793" s="522"/>
    </row>
    <row r="2794" spans="3:8" x14ac:dyDescent="0.2">
      <c r="C2794" s="522"/>
      <c r="D2794" s="522"/>
      <c r="E2794" s="522"/>
      <c r="F2794" s="522"/>
      <c r="G2794" s="522"/>
      <c r="H2794" s="522"/>
    </row>
    <row r="2795" spans="3:8" x14ac:dyDescent="0.2">
      <c r="C2795" s="522"/>
      <c r="D2795" s="522"/>
      <c r="E2795" s="522"/>
      <c r="F2795" s="522"/>
      <c r="G2795" s="522"/>
      <c r="H2795" s="522"/>
    </row>
    <row r="2796" spans="3:8" x14ac:dyDescent="0.2">
      <c r="C2796" s="522"/>
      <c r="D2796" s="522"/>
      <c r="E2796" s="522"/>
      <c r="F2796" s="522"/>
      <c r="G2796" s="522"/>
      <c r="H2796" s="522"/>
    </row>
    <row r="2797" spans="3:8" x14ac:dyDescent="0.2">
      <c r="C2797" s="522"/>
      <c r="D2797" s="522"/>
      <c r="E2797" s="522"/>
      <c r="F2797" s="522"/>
      <c r="G2797" s="522"/>
      <c r="H2797" s="522"/>
    </row>
    <row r="2798" spans="3:8" x14ac:dyDescent="0.2">
      <c r="C2798" s="522"/>
      <c r="D2798" s="522"/>
      <c r="E2798" s="522"/>
      <c r="F2798" s="522"/>
      <c r="G2798" s="522"/>
      <c r="H2798" s="522"/>
    </row>
    <row r="2799" spans="3:8" x14ac:dyDescent="0.2">
      <c r="C2799" s="522"/>
      <c r="D2799" s="522"/>
      <c r="E2799" s="522"/>
      <c r="F2799" s="522"/>
      <c r="G2799" s="522"/>
      <c r="H2799" s="522"/>
    </row>
    <row r="2800" spans="3:8" x14ac:dyDescent="0.2">
      <c r="C2800" s="522"/>
      <c r="D2800" s="522"/>
      <c r="E2800" s="522"/>
      <c r="F2800" s="522"/>
      <c r="G2800" s="522"/>
      <c r="H2800" s="522"/>
    </row>
    <row r="2801" spans="3:8" x14ac:dyDescent="0.2">
      <c r="C2801" s="522"/>
      <c r="D2801" s="522"/>
      <c r="E2801" s="522"/>
      <c r="F2801" s="522"/>
      <c r="G2801" s="522"/>
      <c r="H2801" s="522"/>
    </row>
    <row r="2802" spans="3:8" x14ac:dyDescent="0.2">
      <c r="C2802" s="522"/>
      <c r="D2802" s="522"/>
      <c r="E2802" s="522"/>
      <c r="F2802" s="522"/>
      <c r="G2802" s="522"/>
      <c r="H2802" s="522"/>
    </row>
    <row r="2803" spans="3:8" x14ac:dyDescent="0.2">
      <c r="C2803" s="522"/>
      <c r="D2803" s="522"/>
      <c r="E2803" s="522"/>
      <c r="F2803" s="522"/>
      <c r="G2803" s="522"/>
      <c r="H2803" s="522"/>
    </row>
    <row r="2804" spans="3:8" x14ac:dyDescent="0.2">
      <c r="C2804" s="522"/>
      <c r="D2804" s="522"/>
      <c r="E2804" s="522"/>
      <c r="F2804" s="522"/>
      <c r="G2804" s="522"/>
      <c r="H2804" s="522"/>
    </row>
    <row r="2805" spans="3:8" x14ac:dyDescent="0.2">
      <c r="C2805" s="522"/>
      <c r="D2805" s="522"/>
      <c r="E2805" s="522"/>
      <c r="F2805" s="522"/>
      <c r="G2805" s="522"/>
      <c r="H2805" s="522"/>
    </row>
    <row r="2806" spans="3:8" x14ac:dyDescent="0.2">
      <c r="C2806" s="522"/>
      <c r="D2806" s="522"/>
      <c r="E2806" s="522"/>
      <c r="F2806" s="522"/>
      <c r="G2806" s="522"/>
      <c r="H2806" s="522"/>
    </row>
    <row r="2807" spans="3:8" x14ac:dyDescent="0.2">
      <c r="C2807" s="522"/>
      <c r="D2807" s="522"/>
      <c r="E2807" s="522"/>
      <c r="F2807" s="522"/>
      <c r="G2807" s="522"/>
      <c r="H2807" s="522"/>
    </row>
    <row r="2808" spans="3:8" x14ac:dyDescent="0.2">
      <c r="C2808" s="522"/>
      <c r="D2808" s="522"/>
      <c r="E2808" s="522"/>
      <c r="F2808" s="522"/>
      <c r="G2808" s="522"/>
      <c r="H2808" s="522"/>
    </row>
    <row r="2809" spans="3:8" x14ac:dyDescent="0.2">
      <c r="C2809" s="522"/>
      <c r="D2809" s="522"/>
      <c r="E2809" s="522"/>
      <c r="F2809" s="522"/>
      <c r="G2809" s="522"/>
      <c r="H2809" s="522"/>
    </row>
    <row r="2810" spans="3:8" x14ac:dyDescent="0.2">
      <c r="C2810" s="522"/>
      <c r="D2810" s="522"/>
      <c r="E2810" s="522"/>
      <c r="F2810" s="522"/>
      <c r="G2810" s="522"/>
      <c r="H2810" s="522"/>
    </row>
    <row r="2811" spans="3:8" x14ac:dyDescent="0.2">
      <c r="C2811" s="522"/>
      <c r="D2811" s="522"/>
      <c r="E2811" s="522"/>
      <c r="F2811" s="522"/>
      <c r="G2811" s="522"/>
      <c r="H2811" s="522"/>
    </row>
    <row r="2812" spans="3:8" x14ac:dyDescent="0.2">
      <c r="C2812" s="522"/>
      <c r="D2812" s="522"/>
      <c r="E2812" s="522"/>
      <c r="F2812" s="522"/>
      <c r="G2812" s="522"/>
      <c r="H2812" s="522"/>
    </row>
    <row r="2813" spans="3:8" x14ac:dyDescent="0.2">
      <c r="C2813" s="522"/>
      <c r="D2813" s="522"/>
      <c r="E2813" s="522"/>
      <c r="F2813" s="522"/>
      <c r="G2813" s="522"/>
      <c r="H2813" s="522"/>
    </row>
    <row r="2814" spans="3:8" x14ac:dyDescent="0.2">
      <c r="C2814" s="522"/>
      <c r="D2814" s="522"/>
      <c r="E2814" s="522"/>
      <c r="F2814" s="522"/>
      <c r="G2814" s="522"/>
      <c r="H2814" s="522"/>
    </row>
    <row r="2815" spans="3:8" x14ac:dyDescent="0.2">
      <c r="C2815" s="522"/>
      <c r="D2815" s="522"/>
      <c r="E2815" s="522"/>
      <c r="F2815" s="522"/>
      <c r="G2815" s="522"/>
      <c r="H2815" s="522"/>
    </row>
    <row r="2816" spans="3:8" x14ac:dyDescent="0.2">
      <c r="C2816" s="522"/>
      <c r="D2816" s="522"/>
      <c r="E2816" s="522"/>
      <c r="F2816" s="522"/>
      <c r="G2816" s="522"/>
      <c r="H2816" s="522"/>
    </row>
    <row r="2817" spans="3:8" x14ac:dyDescent="0.2">
      <c r="C2817" s="522"/>
      <c r="D2817" s="522"/>
      <c r="E2817" s="522"/>
      <c r="F2817" s="522"/>
      <c r="G2817" s="522"/>
      <c r="H2817" s="522"/>
    </row>
    <row r="2818" spans="3:8" x14ac:dyDescent="0.2">
      <c r="C2818" s="522"/>
      <c r="D2818" s="522"/>
      <c r="E2818" s="522"/>
      <c r="F2818" s="522"/>
      <c r="G2818" s="522"/>
      <c r="H2818" s="522"/>
    </row>
    <row r="2819" spans="3:8" x14ac:dyDescent="0.2">
      <c r="C2819" s="522"/>
      <c r="D2819" s="522"/>
      <c r="E2819" s="522"/>
      <c r="F2819" s="522"/>
      <c r="G2819" s="522"/>
      <c r="H2819" s="522"/>
    </row>
    <row r="2820" spans="3:8" x14ac:dyDescent="0.2">
      <c r="C2820" s="522"/>
      <c r="D2820" s="522"/>
      <c r="E2820" s="522"/>
      <c r="F2820" s="522"/>
      <c r="G2820" s="522"/>
      <c r="H2820" s="522"/>
    </row>
    <row r="2821" spans="3:8" x14ac:dyDescent="0.2">
      <c r="C2821" s="522"/>
      <c r="D2821" s="522"/>
      <c r="E2821" s="522"/>
      <c r="F2821" s="522"/>
      <c r="G2821" s="522"/>
      <c r="H2821" s="522"/>
    </row>
    <row r="2822" spans="3:8" x14ac:dyDescent="0.2">
      <c r="C2822" s="522"/>
      <c r="D2822" s="522"/>
      <c r="E2822" s="522"/>
      <c r="F2822" s="522"/>
      <c r="G2822" s="522"/>
      <c r="H2822" s="522"/>
    </row>
    <row r="2823" spans="3:8" x14ac:dyDescent="0.2">
      <c r="C2823" s="522"/>
      <c r="D2823" s="522"/>
      <c r="E2823" s="522"/>
      <c r="F2823" s="522"/>
      <c r="G2823" s="522"/>
      <c r="H2823" s="522"/>
    </row>
    <row r="2824" spans="3:8" x14ac:dyDescent="0.2">
      <c r="C2824" s="522"/>
      <c r="D2824" s="522"/>
      <c r="E2824" s="522"/>
      <c r="F2824" s="522"/>
      <c r="G2824" s="522"/>
      <c r="H2824" s="522"/>
    </row>
    <row r="2825" spans="3:8" x14ac:dyDescent="0.2">
      <c r="C2825" s="522"/>
      <c r="D2825" s="522"/>
      <c r="E2825" s="522"/>
      <c r="F2825" s="522"/>
      <c r="G2825" s="522"/>
      <c r="H2825" s="522"/>
    </row>
    <row r="2826" spans="3:8" x14ac:dyDescent="0.2">
      <c r="C2826" s="522"/>
      <c r="D2826" s="522"/>
      <c r="E2826" s="522"/>
      <c r="F2826" s="522"/>
      <c r="G2826" s="522"/>
      <c r="H2826" s="522"/>
    </row>
    <row r="2827" spans="3:8" x14ac:dyDescent="0.2">
      <c r="C2827" s="522"/>
      <c r="D2827" s="522"/>
      <c r="E2827" s="522"/>
      <c r="F2827" s="522"/>
      <c r="G2827" s="522"/>
      <c r="H2827" s="522"/>
    </row>
    <row r="2828" spans="3:8" x14ac:dyDescent="0.2">
      <c r="C2828" s="522"/>
      <c r="D2828" s="522"/>
      <c r="E2828" s="522"/>
      <c r="F2828" s="522"/>
      <c r="G2828" s="522"/>
      <c r="H2828" s="522"/>
    </row>
    <row r="2829" spans="3:8" x14ac:dyDescent="0.2">
      <c r="C2829" s="522"/>
      <c r="D2829" s="522"/>
      <c r="E2829" s="522"/>
      <c r="F2829" s="522"/>
      <c r="G2829" s="522"/>
      <c r="H2829" s="522"/>
    </row>
    <row r="2830" spans="3:8" x14ac:dyDescent="0.2">
      <c r="C2830" s="522"/>
      <c r="D2830" s="522"/>
      <c r="E2830" s="522"/>
      <c r="F2830" s="522"/>
      <c r="G2830" s="522"/>
      <c r="H2830" s="522"/>
    </row>
    <row r="2831" spans="3:8" x14ac:dyDescent="0.2">
      <c r="C2831" s="522"/>
      <c r="D2831" s="522"/>
      <c r="E2831" s="522"/>
      <c r="F2831" s="522"/>
      <c r="G2831" s="522"/>
      <c r="H2831" s="522"/>
    </row>
  </sheetData>
  <sheetProtection password="BD17" sheet="1" objects="1" scenarios="1" autoFilter="0"/>
  <mergeCells count="204">
    <mergeCell ref="D100:I100"/>
    <mergeCell ref="B102:C102"/>
    <mergeCell ref="E103:F103"/>
    <mergeCell ref="G103:I103"/>
    <mergeCell ref="D98:E98"/>
    <mergeCell ref="F98:G98"/>
    <mergeCell ref="H98:I98"/>
    <mergeCell ref="D99:E99"/>
    <mergeCell ref="F99:G99"/>
    <mergeCell ref="H99:I99"/>
    <mergeCell ref="D96:E96"/>
    <mergeCell ref="F96:G96"/>
    <mergeCell ref="H96:I96"/>
    <mergeCell ref="D97:E97"/>
    <mergeCell ref="F97:G97"/>
    <mergeCell ref="H97:I97"/>
    <mergeCell ref="F93:G93"/>
    <mergeCell ref="H93:I93"/>
    <mergeCell ref="D94:E94"/>
    <mergeCell ref="F94:G94"/>
    <mergeCell ref="H94:I94"/>
    <mergeCell ref="D95:E95"/>
    <mergeCell ref="F95:G95"/>
    <mergeCell ref="H95:I95"/>
    <mergeCell ref="D89:E89"/>
    <mergeCell ref="F89:G89"/>
    <mergeCell ref="H89:I89"/>
    <mergeCell ref="D90:I90"/>
    <mergeCell ref="F92:G92"/>
    <mergeCell ref="H92:I92"/>
    <mergeCell ref="D87:E87"/>
    <mergeCell ref="F87:G87"/>
    <mergeCell ref="H87:I87"/>
    <mergeCell ref="D88:E88"/>
    <mergeCell ref="F88:G88"/>
    <mergeCell ref="H88:I88"/>
    <mergeCell ref="D85:E85"/>
    <mergeCell ref="F85:G85"/>
    <mergeCell ref="H85:I85"/>
    <mergeCell ref="D86:E86"/>
    <mergeCell ref="F86:G86"/>
    <mergeCell ref="H86:I86"/>
    <mergeCell ref="D80:I80"/>
    <mergeCell ref="F82:G82"/>
    <mergeCell ref="H82:I82"/>
    <mergeCell ref="F83:G83"/>
    <mergeCell ref="H83:I83"/>
    <mergeCell ref="D84:E84"/>
    <mergeCell ref="F84:G84"/>
    <mergeCell ref="H84:I84"/>
    <mergeCell ref="D78:E78"/>
    <mergeCell ref="F78:G78"/>
    <mergeCell ref="H78:I78"/>
    <mergeCell ref="D79:E79"/>
    <mergeCell ref="F79:G79"/>
    <mergeCell ref="H79:I79"/>
    <mergeCell ref="D76:E76"/>
    <mergeCell ref="F76:G76"/>
    <mergeCell ref="H76:I76"/>
    <mergeCell ref="D77:E77"/>
    <mergeCell ref="F77:G77"/>
    <mergeCell ref="H77:I77"/>
    <mergeCell ref="F73:G73"/>
    <mergeCell ref="H73:I73"/>
    <mergeCell ref="D74:E74"/>
    <mergeCell ref="F74:G74"/>
    <mergeCell ref="H74:I74"/>
    <mergeCell ref="D75:E75"/>
    <mergeCell ref="F75:G75"/>
    <mergeCell ref="H75:I75"/>
    <mergeCell ref="D69:E69"/>
    <mergeCell ref="F69:G69"/>
    <mergeCell ref="H69:I69"/>
    <mergeCell ref="D70:I70"/>
    <mergeCell ref="F72:G72"/>
    <mergeCell ref="H72:I72"/>
    <mergeCell ref="D67:E67"/>
    <mergeCell ref="F67:G67"/>
    <mergeCell ref="H67:I67"/>
    <mergeCell ref="D68:E68"/>
    <mergeCell ref="F68:G68"/>
    <mergeCell ref="H68:I68"/>
    <mergeCell ref="D65:E65"/>
    <mergeCell ref="F65:G65"/>
    <mergeCell ref="H65:I65"/>
    <mergeCell ref="D66:E66"/>
    <mergeCell ref="F66:G66"/>
    <mergeCell ref="H66:I66"/>
    <mergeCell ref="D60:I60"/>
    <mergeCell ref="F62:G62"/>
    <mergeCell ref="H62:I62"/>
    <mergeCell ref="F63:G63"/>
    <mergeCell ref="H63:I63"/>
    <mergeCell ref="D64:E64"/>
    <mergeCell ref="F64:G64"/>
    <mergeCell ref="H64:I64"/>
    <mergeCell ref="D58:E58"/>
    <mergeCell ref="F58:G58"/>
    <mergeCell ref="H58:I58"/>
    <mergeCell ref="D59:E59"/>
    <mergeCell ref="F59:G59"/>
    <mergeCell ref="H59:I59"/>
    <mergeCell ref="D56:E56"/>
    <mergeCell ref="F56:G56"/>
    <mergeCell ref="H56:I56"/>
    <mergeCell ref="D57:E57"/>
    <mergeCell ref="F57:G57"/>
    <mergeCell ref="H57:I57"/>
    <mergeCell ref="F53:G53"/>
    <mergeCell ref="H53:I53"/>
    <mergeCell ref="D54:E54"/>
    <mergeCell ref="F54:G54"/>
    <mergeCell ref="H54:I54"/>
    <mergeCell ref="D55:E55"/>
    <mergeCell ref="F55:G55"/>
    <mergeCell ref="H55:I55"/>
    <mergeCell ref="D49:E49"/>
    <mergeCell ref="F49:G49"/>
    <mergeCell ref="H49:I49"/>
    <mergeCell ref="D50:I50"/>
    <mergeCell ref="F52:G52"/>
    <mergeCell ref="H52:I52"/>
    <mergeCell ref="D47:E47"/>
    <mergeCell ref="F47:G47"/>
    <mergeCell ref="H47:I47"/>
    <mergeCell ref="D48:E48"/>
    <mergeCell ref="F48:G48"/>
    <mergeCell ref="H48:I48"/>
    <mergeCell ref="D45:E45"/>
    <mergeCell ref="F45:G45"/>
    <mergeCell ref="H45:I45"/>
    <mergeCell ref="D46:E46"/>
    <mergeCell ref="F46:G46"/>
    <mergeCell ref="H46:I46"/>
    <mergeCell ref="F42:G42"/>
    <mergeCell ref="H42:I42"/>
    <mergeCell ref="F43:G43"/>
    <mergeCell ref="H43:I43"/>
    <mergeCell ref="D44:E44"/>
    <mergeCell ref="F44:G44"/>
    <mergeCell ref="H44:I44"/>
    <mergeCell ref="D39:E39"/>
    <mergeCell ref="F39:G39"/>
    <mergeCell ref="H39:I39"/>
    <mergeCell ref="D40:E40"/>
    <mergeCell ref="F40:G40"/>
    <mergeCell ref="H40:I40"/>
    <mergeCell ref="D37:E37"/>
    <mergeCell ref="F37:G37"/>
    <mergeCell ref="H37:I37"/>
    <mergeCell ref="D38:E38"/>
    <mergeCell ref="F38:G38"/>
    <mergeCell ref="H38:I38"/>
    <mergeCell ref="D35:E35"/>
    <mergeCell ref="F35:G35"/>
    <mergeCell ref="H35:I35"/>
    <mergeCell ref="D36:E36"/>
    <mergeCell ref="F36:G36"/>
    <mergeCell ref="H36:I36"/>
    <mergeCell ref="D33:E33"/>
    <mergeCell ref="F33:G33"/>
    <mergeCell ref="H33:I33"/>
    <mergeCell ref="D34:E34"/>
    <mergeCell ref="F34:G34"/>
    <mergeCell ref="H34:I34"/>
    <mergeCell ref="D31:E31"/>
    <mergeCell ref="F31:G31"/>
    <mergeCell ref="H31:I31"/>
    <mergeCell ref="D32:E32"/>
    <mergeCell ref="F32:G32"/>
    <mergeCell ref="H32:I32"/>
    <mergeCell ref="D29:E29"/>
    <mergeCell ref="F29:G29"/>
    <mergeCell ref="H29:I29"/>
    <mergeCell ref="D30:E30"/>
    <mergeCell ref="F30:G30"/>
    <mergeCell ref="H30:I30"/>
    <mergeCell ref="D27:E27"/>
    <mergeCell ref="F27:G27"/>
    <mergeCell ref="H27:I27"/>
    <mergeCell ref="D28:E28"/>
    <mergeCell ref="F28:G28"/>
    <mergeCell ref="H28:I28"/>
    <mergeCell ref="D16:I16"/>
    <mergeCell ref="D25:E25"/>
    <mergeCell ref="F25:G25"/>
    <mergeCell ref="H25:I25"/>
    <mergeCell ref="D26:E26"/>
    <mergeCell ref="F26:G26"/>
    <mergeCell ref="H26:I26"/>
    <mergeCell ref="F13:G13"/>
    <mergeCell ref="H13:I13"/>
    <mergeCell ref="D14:E14"/>
    <mergeCell ref="F14:G14"/>
    <mergeCell ref="H14:I14"/>
    <mergeCell ref="D15:E15"/>
    <mergeCell ref="F15:G15"/>
    <mergeCell ref="H15:I15"/>
    <mergeCell ref="B1:H1"/>
    <mergeCell ref="D10:E10"/>
    <mergeCell ref="F10:G10"/>
    <mergeCell ref="H10:I10"/>
    <mergeCell ref="F12:G12"/>
    <mergeCell ref="H12:I12"/>
  </mergeCells>
  <conditionalFormatting sqref="B102:C102">
    <cfRule type="expression" dxfId="4" priority="1" stopIfTrue="1">
      <formula>$B$102&lt;&gt;""</formula>
    </cfRule>
  </conditionalFormatting>
  <dataValidations disablePrompts="1" count="3">
    <dataValidation type="list" allowBlank="1" showInputMessage="1" showErrorMessage="1" sqref="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C45:C49 IY45:IY49 SU45:SU49 ACQ45:ACQ49 AMM45:AMM49 AWI45:AWI49 BGE45:BGE49 BQA45:BQA49 BZW45:BZW49 CJS45:CJS49 CTO45:CTO49 DDK45:DDK49 DNG45:DNG49 DXC45:DXC49 EGY45:EGY49 EQU45:EQU49 FAQ45:FAQ49 FKM45:FKM49 FUI45:FUI49 GEE45:GEE49 GOA45:GOA49 GXW45:GXW49 HHS45:HHS49 HRO45:HRO49 IBK45:IBK49 ILG45:ILG49 IVC45:IVC49 JEY45:JEY49 JOU45:JOU49 JYQ45:JYQ49 KIM45:KIM49 KSI45:KSI49 LCE45:LCE49 LMA45:LMA49 LVW45:LVW49 MFS45:MFS49 MPO45:MPO49 MZK45:MZK49 NJG45:NJG49 NTC45:NTC49 OCY45:OCY49 OMU45:OMU49 OWQ45:OWQ49 PGM45:PGM49 PQI45:PQI49 QAE45:QAE49 QKA45:QKA49 QTW45:QTW49 RDS45:RDS49 RNO45:RNO49 RXK45:RXK49 SHG45:SHG49 SRC45:SRC49 TAY45:TAY49 TKU45:TKU49 TUQ45:TUQ49 UEM45:UEM49 UOI45:UOI49 UYE45:UYE49 VIA45:VIA49 VRW45:VRW49 WBS45:WBS49 WLO45:WLO49 WVK45:WVK49 C65581:C65585 IY65581:IY65585 SU65581:SU65585 ACQ65581:ACQ65585 AMM65581:AMM65585 AWI65581:AWI65585 BGE65581:BGE65585 BQA65581:BQA65585 BZW65581:BZW65585 CJS65581:CJS65585 CTO65581:CTO65585 DDK65581:DDK65585 DNG65581:DNG65585 DXC65581:DXC65585 EGY65581:EGY65585 EQU65581:EQU65585 FAQ65581:FAQ65585 FKM65581:FKM65585 FUI65581:FUI65585 GEE65581:GEE65585 GOA65581:GOA65585 GXW65581:GXW65585 HHS65581:HHS65585 HRO65581:HRO65585 IBK65581:IBK65585 ILG65581:ILG65585 IVC65581:IVC65585 JEY65581:JEY65585 JOU65581:JOU65585 JYQ65581:JYQ65585 KIM65581:KIM65585 KSI65581:KSI65585 LCE65581:LCE65585 LMA65581:LMA65585 LVW65581:LVW65585 MFS65581:MFS65585 MPO65581:MPO65585 MZK65581:MZK65585 NJG65581:NJG65585 NTC65581:NTC65585 OCY65581:OCY65585 OMU65581:OMU65585 OWQ65581:OWQ65585 PGM65581:PGM65585 PQI65581:PQI65585 QAE65581:QAE65585 QKA65581:QKA65585 QTW65581:QTW65585 RDS65581:RDS65585 RNO65581:RNO65585 RXK65581:RXK65585 SHG65581:SHG65585 SRC65581:SRC65585 TAY65581:TAY65585 TKU65581:TKU65585 TUQ65581:TUQ65585 UEM65581:UEM65585 UOI65581:UOI65585 UYE65581:UYE65585 VIA65581:VIA65585 VRW65581:VRW65585 WBS65581:WBS65585 WLO65581:WLO65585 WVK65581:WVK65585 C131117:C131121 IY131117:IY131121 SU131117:SU131121 ACQ131117:ACQ131121 AMM131117:AMM131121 AWI131117:AWI131121 BGE131117:BGE131121 BQA131117:BQA131121 BZW131117:BZW131121 CJS131117:CJS131121 CTO131117:CTO131121 DDK131117:DDK131121 DNG131117:DNG131121 DXC131117:DXC131121 EGY131117:EGY131121 EQU131117:EQU131121 FAQ131117:FAQ131121 FKM131117:FKM131121 FUI131117:FUI131121 GEE131117:GEE131121 GOA131117:GOA131121 GXW131117:GXW131121 HHS131117:HHS131121 HRO131117:HRO131121 IBK131117:IBK131121 ILG131117:ILG131121 IVC131117:IVC131121 JEY131117:JEY131121 JOU131117:JOU131121 JYQ131117:JYQ131121 KIM131117:KIM131121 KSI131117:KSI131121 LCE131117:LCE131121 LMA131117:LMA131121 LVW131117:LVW131121 MFS131117:MFS131121 MPO131117:MPO131121 MZK131117:MZK131121 NJG131117:NJG131121 NTC131117:NTC131121 OCY131117:OCY131121 OMU131117:OMU131121 OWQ131117:OWQ131121 PGM131117:PGM131121 PQI131117:PQI131121 QAE131117:QAE131121 QKA131117:QKA131121 QTW131117:QTW131121 RDS131117:RDS131121 RNO131117:RNO131121 RXK131117:RXK131121 SHG131117:SHG131121 SRC131117:SRC131121 TAY131117:TAY131121 TKU131117:TKU131121 TUQ131117:TUQ131121 UEM131117:UEM131121 UOI131117:UOI131121 UYE131117:UYE131121 VIA131117:VIA131121 VRW131117:VRW131121 WBS131117:WBS131121 WLO131117:WLO131121 WVK131117:WVK131121 C196653:C196657 IY196653:IY196657 SU196653:SU196657 ACQ196653:ACQ196657 AMM196653:AMM196657 AWI196653:AWI196657 BGE196653:BGE196657 BQA196653:BQA196657 BZW196653:BZW196657 CJS196653:CJS196657 CTO196653:CTO196657 DDK196653:DDK196657 DNG196653:DNG196657 DXC196653:DXC196657 EGY196653:EGY196657 EQU196653:EQU196657 FAQ196653:FAQ196657 FKM196653:FKM196657 FUI196653:FUI196657 GEE196653:GEE196657 GOA196653:GOA196657 GXW196653:GXW196657 HHS196653:HHS196657 HRO196653:HRO196657 IBK196653:IBK196657 ILG196653:ILG196657 IVC196653:IVC196657 JEY196653:JEY196657 JOU196653:JOU196657 JYQ196653:JYQ196657 KIM196653:KIM196657 KSI196653:KSI196657 LCE196653:LCE196657 LMA196653:LMA196657 LVW196653:LVW196657 MFS196653:MFS196657 MPO196653:MPO196657 MZK196653:MZK196657 NJG196653:NJG196657 NTC196653:NTC196657 OCY196653:OCY196657 OMU196653:OMU196657 OWQ196653:OWQ196657 PGM196653:PGM196657 PQI196653:PQI196657 QAE196653:QAE196657 QKA196653:QKA196657 QTW196653:QTW196657 RDS196653:RDS196657 RNO196653:RNO196657 RXK196653:RXK196657 SHG196653:SHG196657 SRC196653:SRC196657 TAY196653:TAY196657 TKU196653:TKU196657 TUQ196653:TUQ196657 UEM196653:UEM196657 UOI196653:UOI196657 UYE196653:UYE196657 VIA196653:VIA196657 VRW196653:VRW196657 WBS196653:WBS196657 WLO196653:WLO196657 WVK196653:WVK196657 C262189:C262193 IY262189:IY262193 SU262189:SU262193 ACQ262189:ACQ262193 AMM262189:AMM262193 AWI262189:AWI262193 BGE262189:BGE262193 BQA262189:BQA262193 BZW262189:BZW262193 CJS262189:CJS262193 CTO262189:CTO262193 DDK262189:DDK262193 DNG262189:DNG262193 DXC262189:DXC262193 EGY262189:EGY262193 EQU262189:EQU262193 FAQ262189:FAQ262193 FKM262189:FKM262193 FUI262189:FUI262193 GEE262189:GEE262193 GOA262189:GOA262193 GXW262189:GXW262193 HHS262189:HHS262193 HRO262189:HRO262193 IBK262189:IBK262193 ILG262189:ILG262193 IVC262189:IVC262193 JEY262189:JEY262193 JOU262189:JOU262193 JYQ262189:JYQ262193 KIM262189:KIM262193 KSI262189:KSI262193 LCE262189:LCE262193 LMA262189:LMA262193 LVW262189:LVW262193 MFS262189:MFS262193 MPO262189:MPO262193 MZK262189:MZK262193 NJG262189:NJG262193 NTC262189:NTC262193 OCY262189:OCY262193 OMU262189:OMU262193 OWQ262189:OWQ262193 PGM262189:PGM262193 PQI262189:PQI262193 QAE262189:QAE262193 QKA262189:QKA262193 QTW262189:QTW262193 RDS262189:RDS262193 RNO262189:RNO262193 RXK262189:RXK262193 SHG262189:SHG262193 SRC262189:SRC262193 TAY262189:TAY262193 TKU262189:TKU262193 TUQ262189:TUQ262193 UEM262189:UEM262193 UOI262189:UOI262193 UYE262189:UYE262193 VIA262189:VIA262193 VRW262189:VRW262193 WBS262189:WBS262193 WLO262189:WLO262193 WVK262189:WVK262193 C327725:C327729 IY327725:IY327729 SU327725:SU327729 ACQ327725:ACQ327729 AMM327725:AMM327729 AWI327725:AWI327729 BGE327725:BGE327729 BQA327725:BQA327729 BZW327725:BZW327729 CJS327725:CJS327729 CTO327725:CTO327729 DDK327725:DDK327729 DNG327725:DNG327729 DXC327725:DXC327729 EGY327725:EGY327729 EQU327725:EQU327729 FAQ327725:FAQ327729 FKM327725:FKM327729 FUI327725:FUI327729 GEE327725:GEE327729 GOA327725:GOA327729 GXW327725:GXW327729 HHS327725:HHS327729 HRO327725:HRO327729 IBK327725:IBK327729 ILG327725:ILG327729 IVC327725:IVC327729 JEY327725:JEY327729 JOU327725:JOU327729 JYQ327725:JYQ327729 KIM327725:KIM327729 KSI327725:KSI327729 LCE327725:LCE327729 LMA327725:LMA327729 LVW327725:LVW327729 MFS327725:MFS327729 MPO327725:MPO327729 MZK327725:MZK327729 NJG327725:NJG327729 NTC327725:NTC327729 OCY327725:OCY327729 OMU327725:OMU327729 OWQ327725:OWQ327729 PGM327725:PGM327729 PQI327725:PQI327729 QAE327725:QAE327729 QKA327725:QKA327729 QTW327725:QTW327729 RDS327725:RDS327729 RNO327725:RNO327729 RXK327725:RXK327729 SHG327725:SHG327729 SRC327725:SRC327729 TAY327725:TAY327729 TKU327725:TKU327729 TUQ327725:TUQ327729 UEM327725:UEM327729 UOI327725:UOI327729 UYE327725:UYE327729 VIA327725:VIA327729 VRW327725:VRW327729 WBS327725:WBS327729 WLO327725:WLO327729 WVK327725:WVK327729 C393261:C393265 IY393261:IY393265 SU393261:SU393265 ACQ393261:ACQ393265 AMM393261:AMM393265 AWI393261:AWI393265 BGE393261:BGE393265 BQA393261:BQA393265 BZW393261:BZW393265 CJS393261:CJS393265 CTO393261:CTO393265 DDK393261:DDK393265 DNG393261:DNG393265 DXC393261:DXC393265 EGY393261:EGY393265 EQU393261:EQU393265 FAQ393261:FAQ393265 FKM393261:FKM393265 FUI393261:FUI393265 GEE393261:GEE393265 GOA393261:GOA393265 GXW393261:GXW393265 HHS393261:HHS393265 HRO393261:HRO393265 IBK393261:IBK393265 ILG393261:ILG393265 IVC393261:IVC393265 JEY393261:JEY393265 JOU393261:JOU393265 JYQ393261:JYQ393265 KIM393261:KIM393265 KSI393261:KSI393265 LCE393261:LCE393265 LMA393261:LMA393265 LVW393261:LVW393265 MFS393261:MFS393265 MPO393261:MPO393265 MZK393261:MZK393265 NJG393261:NJG393265 NTC393261:NTC393265 OCY393261:OCY393265 OMU393261:OMU393265 OWQ393261:OWQ393265 PGM393261:PGM393265 PQI393261:PQI393265 QAE393261:QAE393265 QKA393261:QKA393265 QTW393261:QTW393265 RDS393261:RDS393265 RNO393261:RNO393265 RXK393261:RXK393265 SHG393261:SHG393265 SRC393261:SRC393265 TAY393261:TAY393265 TKU393261:TKU393265 TUQ393261:TUQ393265 UEM393261:UEM393265 UOI393261:UOI393265 UYE393261:UYE393265 VIA393261:VIA393265 VRW393261:VRW393265 WBS393261:WBS393265 WLO393261:WLO393265 WVK393261:WVK393265 C458797:C458801 IY458797:IY458801 SU458797:SU458801 ACQ458797:ACQ458801 AMM458797:AMM458801 AWI458797:AWI458801 BGE458797:BGE458801 BQA458797:BQA458801 BZW458797:BZW458801 CJS458797:CJS458801 CTO458797:CTO458801 DDK458797:DDK458801 DNG458797:DNG458801 DXC458797:DXC458801 EGY458797:EGY458801 EQU458797:EQU458801 FAQ458797:FAQ458801 FKM458797:FKM458801 FUI458797:FUI458801 GEE458797:GEE458801 GOA458797:GOA458801 GXW458797:GXW458801 HHS458797:HHS458801 HRO458797:HRO458801 IBK458797:IBK458801 ILG458797:ILG458801 IVC458797:IVC458801 JEY458797:JEY458801 JOU458797:JOU458801 JYQ458797:JYQ458801 KIM458797:KIM458801 KSI458797:KSI458801 LCE458797:LCE458801 LMA458797:LMA458801 LVW458797:LVW458801 MFS458797:MFS458801 MPO458797:MPO458801 MZK458797:MZK458801 NJG458797:NJG458801 NTC458797:NTC458801 OCY458797:OCY458801 OMU458797:OMU458801 OWQ458797:OWQ458801 PGM458797:PGM458801 PQI458797:PQI458801 QAE458797:QAE458801 QKA458797:QKA458801 QTW458797:QTW458801 RDS458797:RDS458801 RNO458797:RNO458801 RXK458797:RXK458801 SHG458797:SHG458801 SRC458797:SRC458801 TAY458797:TAY458801 TKU458797:TKU458801 TUQ458797:TUQ458801 UEM458797:UEM458801 UOI458797:UOI458801 UYE458797:UYE458801 VIA458797:VIA458801 VRW458797:VRW458801 WBS458797:WBS458801 WLO458797:WLO458801 WVK458797:WVK458801 C524333:C524337 IY524333:IY524337 SU524333:SU524337 ACQ524333:ACQ524337 AMM524333:AMM524337 AWI524333:AWI524337 BGE524333:BGE524337 BQA524333:BQA524337 BZW524333:BZW524337 CJS524333:CJS524337 CTO524333:CTO524337 DDK524333:DDK524337 DNG524333:DNG524337 DXC524333:DXC524337 EGY524333:EGY524337 EQU524333:EQU524337 FAQ524333:FAQ524337 FKM524333:FKM524337 FUI524333:FUI524337 GEE524333:GEE524337 GOA524333:GOA524337 GXW524333:GXW524337 HHS524333:HHS524337 HRO524333:HRO524337 IBK524333:IBK524337 ILG524333:ILG524337 IVC524333:IVC524337 JEY524333:JEY524337 JOU524333:JOU524337 JYQ524333:JYQ524337 KIM524333:KIM524337 KSI524333:KSI524337 LCE524333:LCE524337 LMA524333:LMA524337 LVW524333:LVW524337 MFS524333:MFS524337 MPO524333:MPO524337 MZK524333:MZK524337 NJG524333:NJG524337 NTC524333:NTC524337 OCY524333:OCY524337 OMU524333:OMU524337 OWQ524333:OWQ524337 PGM524333:PGM524337 PQI524333:PQI524337 QAE524333:QAE524337 QKA524333:QKA524337 QTW524333:QTW524337 RDS524333:RDS524337 RNO524333:RNO524337 RXK524333:RXK524337 SHG524333:SHG524337 SRC524333:SRC524337 TAY524333:TAY524337 TKU524333:TKU524337 TUQ524333:TUQ524337 UEM524333:UEM524337 UOI524333:UOI524337 UYE524333:UYE524337 VIA524333:VIA524337 VRW524333:VRW524337 WBS524333:WBS524337 WLO524333:WLO524337 WVK524333:WVK524337 C589869:C589873 IY589869:IY589873 SU589869:SU589873 ACQ589869:ACQ589873 AMM589869:AMM589873 AWI589869:AWI589873 BGE589869:BGE589873 BQA589869:BQA589873 BZW589869:BZW589873 CJS589869:CJS589873 CTO589869:CTO589873 DDK589869:DDK589873 DNG589869:DNG589873 DXC589869:DXC589873 EGY589869:EGY589873 EQU589869:EQU589873 FAQ589869:FAQ589873 FKM589869:FKM589873 FUI589869:FUI589873 GEE589869:GEE589873 GOA589869:GOA589873 GXW589869:GXW589873 HHS589869:HHS589873 HRO589869:HRO589873 IBK589869:IBK589873 ILG589869:ILG589873 IVC589869:IVC589873 JEY589869:JEY589873 JOU589869:JOU589873 JYQ589869:JYQ589873 KIM589869:KIM589873 KSI589869:KSI589873 LCE589869:LCE589873 LMA589869:LMA589873 LVW589869:LVW589873 MFS589869:MFS589873 MPO589869:MPO589873 MZK589869:MZK589873 NJG589869:NJG589873 NTC589869:NTC589873 OCY589869:OCY589873 OMU589869:OMU589873 OWQ589869:OWQ589873 PGM589869:PGM589873 PQI589869:PQI589873 QAE589869:QAE589873 QKA589869:QKA589873 QTW589869:QTW589873 RDS589869:RDS589873 RNO589869:RNO589873 RXK589869:RXK589873 SHG589869:SHG589873 SRC589869:SRC589873 TAY589869:TAY589873 TKU589869:TKU589873 TUQ589869:TUQ589873 UEM589869:UEM589873 UOI589869:UOI589873 UYE589869:UYE589873 VIA589869:VIA589873 VRW589869:VRW589873 WBS589869:WBS589873 WLO589869:WLO589873 WVK589869:WVK589873 C655405:C655409 IY655405:IY655409 SU655405:SU655409 ACQ655405:ACQ655409 AMM655405:AMM655409 AWI655405:AWI655409 BGE655405:BGE655409 BQA655405:BQA655409 BZW655405:BZW655409 CJS655405:CJS655409 CTO655405:CTO655409 DDK655405:DDK655409 DNG655405:DNG655409 DXC655405:DXC655409 EGY655405:EGY655409 EQU655405:EQU655409 FAQ655405:FAQ655409 FKM655405:FKM655409 FUI655405:FUI655409 GEE655405:GEE655409 GOA655405:GOA655409 GXW655405:GXW655409 HHS655405:HHS655409 HRO655405:HRO655409 IBK655405:IBK655409 ILG655405:ILG655409 IVC655405:IVC655409 JEY655405:JEY655409 JOU655405:JOU655409 JYQ655405:JYQ655409 KIM655405:KIM655409 KSI655405:KSI655409 LCE655405:LCE655409 LMA655405:LMA655409 LVW655405:LVW655409 MFS655405:MFS655409 MPO655405:MPO655409 MZK655405:MZK655409 NJG655405:NJG655409 NTC655405:NTC655409 OCY655405:OCY655409 OMU655405:OMU655409 OWQ655405:OWQ655409 PGM655405:PGM655409 PQI655405:PQI655409 QAE655405:QAE655409 QKA655405:QKA655409 QTW655405:QTW655409 RDS655405:RDS655409 RNO655405:RNO655409 RXK655405:RXK655409 SHG655405:SHG655409 SRC655405:SRC655409 TAY655405:TAY655409 TKU655405:TKU655409 TUQ655405:TUQ655409 UEM655405:UEM655409 UOI655405:UOI655409 UYE655405:UYE655409 VIA655405:VIA655409 VRW655405:VRW655409 WBS655405:WBS655409 WLO655405:WLO655409 WVK655405:WVK655409 C720941:C720945 IY720941:IY720945 SU720941:SU720945 ACQ720941:ACQ720945 AMM720941:AMM720945 AWI720941:AWI720945 BGE720941:BGE720945 BQA720941:BQA720945 BZW720941:BZW720945 CJS720941:CJS720945 CTO720941:CTO720945 DDK720941:DDK720945 DNG720941:DNG720945 DXC720941:DXC720945 EGY720941:EGY720945 EQU720941:EQU720945 FAQ720941:FAQ720945 FKM720941:FKM720945 FUI720941:FUI720945 GEE720941:GEE720945 GOA720941:GOA720945 GXW720941:GXW720945 HHS720941:HHS720945 HRO720941:HRO720945 IBK720941:IBK720945 ILG720941:ILG720945 IVC720941:IVC720945 JEY720941:JEY720945 JOU720941:JOU720945 JYQ720941:JYQ720945 KIM720941:KIM720945 KSI720941:KSI720945 LCE720941:LCE720945 LMA720941:LMA720945 LVW720941:LVW720945 MFS720941:MFS720945 MPO720941:MPO720945 MZK720941:MZK720945 NJG720941:NJG720945 NTC720941:NTC720945 OCY720941:OCY720945 OMU720941:OMU720945 OWQ720941:OWQ720945 PGM720941:PGM720945 PQI720941:PQI720945 QAE720941:QAE720945 QKA720941:QKA720945 QTW720941:QTW720945 RDS720941:RDS720945 RNO720941:RNO720945 RXK720941:RXK720945 SHG720941:SHG720945 SRC720941:SRC720945 TAY720941:TAY720945 TKU720941:TKU720945 TUQ720941:TUQ720945 UEM720941:UEM720945 UOI720941:UOI720945 UYE720941:UYE720945 VIA720941:VIA720945 VRW720941:VRW720945 WBS720941:WBS720945 WLO720941:WLO720945 WVK720941:WVK720945 C786477:C786481 IY786477:IY786481 SU786477:SU786481 ACQ786477:ACQ786481 AMM786477:AMM786481 AWI786477:AWI786481 BGE786477:BGE786481 BQA786477:BQA786481 BZW786477:BZW786481 CJS786477:CJS786481 CTO786477:CTO786481 DDK786477:DDK786481 DNG786477:DNG786481 DXC786477:DXC786481 EGY786477:EGY786481 EQU786477:EQU786481 FAQ786477:FAQ786481 FKM786477:FKM786481 FUI786477:FUI786481 GEE786477:GEE786481 GOA786477:GOA786481 GXW786477:GXW786481 HHS786477:HHS786481 HRO786477:HRO786481 IBK786477:IBK786481 ILG786477:ILG786481 IVC786477:IVC786481 JEY786477:JEY786481 JOU786477:JOU786481 JYQ786477:JYQ786481 KIM786477:KIM786481 KSI786477:KSI786481 LCE786477:LCE786481 LMA786477:LMA786481 LVW786477:LVW786481 MFS786477:MFS786481 MPO786477:MPO786481 MZK786477:MZK786481 NJG786477:NJG786481 NTC786477:NTC786481 OCY786477:OCY786481 OMU786477:OMU786481 OWQ786477:OWQ786481 PGM786477:PGM786481 PQI786477:PQI786481 QAE786477:QAE786481 QKA786477:QKA786481 QTW786477:QTW786481 RDS786477:RDS786481 RNO786477:RNO786481 RXK786477:RXK786481 SHG786477:SHG786481 SRC786477:SRC786481 TAY786477:TAY786481 TKU786477:TKU786481 TUQ786477:TUQ786481 UEM786477:UEM786481 UOI786477:UOI786481 UYE786477:UYE786481 VIA786477:VIA786481 VRW786477:VRW786481 WBS786477:WBS786481 WLO786477:WLO786481 WVK786477:WVK786481 C852013:C852017 IY852013:IY852017 SU852013:SU852017 ACQ852013:ACQ852017 AMM852013:AMM852017 AWI852013:AWI852017 BGE852013:BGE852017 BQA852013:BQA852017 BZW852013:BZW852017 CJS852013:CJS852017 CTO852013:CTO852017 DDK852013:DDK852017 DNG852013:DNG852017 DXC852013:DXC852017 EGY852013:EGY852017 EQU852013:EQU852017 FAQ852013:FAQ852017 FKM852013:FKM852017 FUI852013:FUI852017 GEE852013:GEE852017 GOA852013:GOA852017 GXW852013:GXW852017 HHS852013:HHS852017 HRO852013:HRO852017 IBK852013:IBK852017 ILG852013:ILG852017 IVC852013:IVC852017 JEY852013:JEY852017 JOU852013:JOU852017 JYQ852013:JYQ852017 KIM852013:KIM852017 KSI852013:KSI852017 LCE852013:LCE852017 LMA852013:LMA852017 LVW852013:LVW852017 MFS852013:MFS852017 MPO852013:MPO852017 MZK852013:MZK852017 NJG852013:NJG852017 NTC852013:NTC852017 OCY852013:OCY852017 OMU852013:OMU852017 OWQ852013:OWQ852017 PGM852013:PGM852017 PQI852013:PQI852017 QAE852013:QAE852017 QKA852013:QKA852017 QTW852013:QTW852017 RDS852013:RDS852017 RNO852013:RNO852017 RXK852013:RXK852017 SHG852013:SHG852017 SRC852013:SRC852017 TAY852013:TAY852017 TKU852013:TKU852017 TUQ852013:TUQ852017 UEM852013:UEM852017 UOI852013:UOI852017 UYE852013:UYE852017 VIA852013:VIA852017 VRW852013:VRW852017 WBS852013:WBS852017 WLO852013:WLO852017 WVK852013:WVK852017 C917549:C917553 IY917549:IY917553 SU917549:SU917553 ACQ917549:ACQ917553 AMM917549:AMM917553 AWI917549:AWI917553 BGE917549:BGE917553 BQA917549:BQA917553 BZW917549:BZW917553 CJS917549:CJS917553 CTO917549:CTO917553 DDK917549:DDK917553 DNG917549:DNG917553 DXC917549:DXC917553 EGY917549:EGY917553 EQU917549:EQU917553 FAQ917549:FAQ917553 FKM917549:FKM917553 FUI917549:FUI917553 GEE917549:GEE917553 GOA917549:GOA917553 GXW917549:GXW917553 HHS917549:HHS917553 HRO917549:HRO917553 IBK917549:IBK917553 ILG917549:ILG917553 IVC917549:IVC917553 JEY917549:JEY917553 JOU917549:JOU917553 JYQ917549:JYQ917553 KIM917549:KIM917553 KSI917549:KSI917553 LCE917549:LCE917553 LMA917549:LMA917553 LVW917549:LVW917553 MFS917549:MFS917553 MPO917549:MPO917553 MZK917549:MZK917553 NJG917549:NJG917553 NTC917549:NTC917553 OCY917549:OCY917553 OMU917549:OMU917553 OWQ917549:OWQ917553 PGM917549:PGM917553 PQI917549:PQI917553 QAE917549:QAE917553 QKA917549:QKA917553 QTW917549:QTW917553 RDS917549:RDS917553 RNO917549:RNO917553 RXK917549:RXK917553 SHG917549:SHG917553 SRC917549:SRC917553 TAY917549:TAY917553 TKU917549:TKU917553 TUQ917549:TUQ917553 UEM917549:UEM917553 UOI917549:UOI917553 UYE917549:UYE917553 VIA917549:VIA917553 VRW917549:VRW917553 WBS917549:WBS917553 WLO917549:WLO917553 WVK917549:WVK917553 C983085:C983089 IY983085:IY983089 SU983085:SU983089 ACQ983085:ACQ983089 AMM983085:AMM983089 AWI983085:AWI983089 BGE983085:BGE983089 BQA983085:BQA983089 BZW983085:BZW983089 CJS983085:CJS983089 CTO983085:CTO983089 DDK983085:DDK983089 DNG983085:DNG983089 DXC983085:DXC983089 EGY983085:EGY983089 EQU983085:EQU983089 FAQ983085:FAQ983089 FKM983085:FKM983089 FUI983085:FUI983089 GEE983085:GEE983089 GOA983085:GOA983089 GXW983085:GXW983089 HHS983085:HHS983089 HRO983085:HRO983089 IBK983085:IBK983089 ILG983085:ILG983089 IVC983085:IVC983089 JEY983085:JEY983089 JOU983085:JOU983089 JYQ983085:JYQ983089 KIM983085:KIM983089 KSI983085:KSI983089 LCE983085:LCE983089 LMA983085:LMA983089 LVW983085:LVW983089 MFS983085:MFS983089 MPO983085:MPO983089 MZK983085:MZK983089 NJG983085:NJG983089 NTC983085:NTC983089 OCY983085:OCY983089 OMU983085:OMU983089 OWQ983085:OWQ983089 PGM983085:PGM983089 PQI983085:PQI983089 QAE983085:QAE983089 QKA983085:QKA983089 QTW983085:QTW983089 RDS983085:RDS983089 RNO983085:RNO983089 RXK983085:RXK983089 SHG983085:SHG983089 SRC983085:SRC983089 TAY983085:TAY983089 TKU983085:TKU983089 TUQ983085:TUQ983089 UEM983085:UEM983089 UOI983085:UOI983089 UYE983085:UYE983089 VIA983085:VIA983089 VRW983085:VRW983089 WBS983085:WBS983089 WLO983085:WLO983089 WVK983085:WVK983089 C55:C59 IY55:IY59 SU55:SU59 ACQ55:ACQ59 AMM55:AMM59 AWI55:AWI59 BGE55:BGE59 BQA55:BQA59 BZW55:BZW59 CJS55:CJS59 CTO55:CTO59 DDK55:DDK59 DNG55:DNG59 DXC55:DXC59 EGY55:EGY59 EQU55:EQU59 FAQ55:FAQ59 FKM55:FKM59 FUI55:FUI59 GEE55:GEE59 GOA55:GOA59 GXW55:GXW59 HHS55:HHS59 HRO55:HRO59 IBK55:IBK59 ILG55:ILG59 IVC55:IVC59 JEY55:JEY59 JOU55:JOU59 JYQ55:JYQ59 KIM55:KIM59 KSI55:KSI59 LCE55:LCE59 LMA55:LMA59 LVW55:LVW59 MFS55:MFS59 MPO55:MPO59 MZK55:MZK59 NJG55:NJG59 NTC55:NTC59 OCY55:OCY59 OMU55:OMU59 OWQ55:OWQ59 PGM55:PGM59 PQI55:PQI59 QAE55:QAE59 QKA55:QKA59 QTW55:QTW59 RDS55:RDS59 RNO55:RNO59 RXK55:RXK59 SHG55:SHG59 SRC55:SRC59 TAY55:TAY59 TKU55:TKU59 TUQ55:TUQ59 UEM55:UEM59 UOI55:UOI59 UYE55:UYE59 VIA55:VIA59 VRW55:VRW59 WBS55:WBS59 WLO55:WLO59 WVK55:WVK59 C65591:C65595 IY65591:IY65595 SU65591:SU65595 ACQ65591:ACQ65595 AMM65591:AMM65595 AWI65591:AWI65595 BGE65591:BGE65595 BQA65591:BQA65595 BZW65591:BZW65595 CJS65591:CJS65595 CTO65591:CTO65595 DDK65591:DDK65595 DNG65591:DNG65595 DXC65591:DXC65595 EGY65591:EGY65595 EQU65591:EQU65595 FAQ65591:FAQ65595 FKM65591:FKM65595 FUI65591:FUI65595 GEE65591:GEE65595 GOA65591:GOA65595 GXW65591:GXW65595 HHS65591:HHS65595 HRO65591:HRO65595 IBK65591:IBK65595 ILG65591:ILG65595 IVC65591:IVC65595 JEY65591:JEY65595 JOU65591:JOU65595 JYQ65591:JYQ65595 KIM65591:KIM65595 KSI65591:KSI65595 LCE65591:LCE65595 LMA65591:LMA65595 LVW65591:LVW65595 MFS65591:MFS65595 MPO65591:MPO65595 MZK65591:MZK65595 NJG65591:NJG65595 NTC65591:NTC65595 OCY65591:OCY65595 OMU65591:OMU65595 OWQ65591:OWQ65595 PGM65591:PGM65595 PQI65591:PQI65595 QAE65591:QAE65595 QKA65591:QKA65595 QTW65591:QTW65595 RDS65591:RDS65595 RNO65591:RNO65595 RXK65591:RXK65595 SHG65591:SHG65595 SRC65591:SRC65595 TAY65591:TAY65595 TKU65591:TKU65595 TUQ65591:TUQ65595 UEM65591:UEM65595 UOI65591:UOI65595 UYE65591:UYE65595 VIA65591:VIA65595 VRW65591:VRW65595 WBS65591:WBS65595 WLO65591:WLO65595 WVK65591:WVK65595 C131127:C131131 IY131127:IY131131 SU131127:SU131131 ACQ131127:ACQ131131 AMM131127:AMM131131 AWI131127:AWI131131 BGE131127:BGE131131 BQA131127:BQA131131 BZW131127:BZW131131 CJS131127:CJS131131 CTO131127:CTO131131 DDK131127:DDK131131 DNG131127:DNG131131 DXC131127:DXC131131 EGY131127:EGY131131 EQU131127:EQU131131 FAQ131127:FAQ131131 FKM131127:FKM131131 FUI131127:FUI131131 GEE131127:GEE131131 GOA131127:GOA131131 GXW131127:GXW131131 HHS131127:HHS131131 HRO131127:HRO131131 IBK131127:IBK131131 ILG131127:ILG131131 IVC131127:IVC131131 JEY131127:JEY131131 JOU131127:JOU131131 JYQ131127:JYQ131131 KIM131127:KIM131131 KSI131127:KSI131131 LCE131127:LCE131131 LMA131127:LMA131131 LVW131127:LVW131131 MFS131127:MFS131131 MPO131127:MPO131131 MZK131127:MZK131131 NJG131127:NJG131131 NTC131127:NTC131131 OCY131127:OCY131131 OMU131127:OMU131131 OWQ131127:OWQ131131 PGM131127:PGM131131 PQI131127:PQI131131 QAE131127:QAE131131 QKA131127:QKA131131 QTW131127:QTW131131 RDS131127:RDS131131 RNO131127:RNO131131 RXK131127:RXK131131 SHG131127:SHG131131 SRC131127:SRC131131 TAY131127:TAY131131 TKU131127:TKU131131 TUQ131127:TUQ131131 UEM131127:UEM131131 UOI131127:UOI131131 UYE131127:UYE131131 VIA131127:VIA131131 VRW131127:VRW131131 WBS131127:WBS131131 WLO131127:WLO131131 WVK131127:WVK131131 C196663:C196667 IY196663:IY196667 SU196663:SU196667 ACQ196663:ACQ196667 AMM196663:AMM196667 AWI196663:AWI196667 BGE196663:BGE196667 BQA196663:BQA196667 BZW196663:BZW196667 CJS196663:CJS196667 CTO196663:CTO196667 DDK196663:DDK196667 DNG196663:DNG196667 DXC196663:DXC196667 EGY196663:EGY196667 EQU196663:EQU196667 FAQ196663:FAQ196667 FKM196663:FKM196667 FUI196663:FUI196667 GEE196663:GEE196667 GOA196663:GOA196667 GXW196663:GXW196667 HHS196663:HHS196667 HRO196663:HRO196667 IBK196663:IBK196667 ILG196663:ILG196667 IVC196663:IVC196667 JEY196663:JEY196667 JOU196663:JOU196667 JYQ196663:JYQ196667 KIM196663:KIM196667 KSI196663:KSI196667 LCE196663:LCE196667 LMA196663:LMA196667 LVW196663:LVW196667 MFS196663:MFS196667 MPO196663:MPO196667 MZK196663:MZK196667 NJG196663:NJG196667 NTC196663:NTC196667 OCY196663:OCY196667 OMU196663:OMU196667 OWQ196663:OWQ196667 PGM196663:PGM196667 PQI196663:PQI196667 QAE196663:QAE196667 QKA196663:QKA196667 QTW196663:QTW196667 RDS196663:RDS196667 RNO196663:RNO196667 RXK196663:RXK196667 SHG196663:SHG196667 SRC196663:SRC196667 TAY196663:TAY196667 TKU196663:TKU196667 TUQ196663:TUQ196667 UEM196663:UEM196667 UOI196663:UOI196667 UYE196663:UYE196667 VIA196663:VIA196667 VRW196663:VRW196667 WBS196663:WBS196667 WLO196663:WLO196667 WVK196663:WVK196667 C262199:C262203 IY262199:IY262203 SU262199:SU262203 ACQ262199:ACQ262203 AMM262199:AMM262203 AWI262199:AWI262203 BGE262199:BGE262203 BQA262199:BQA262203 BZW262199:BZW262203 CJS262199:CJS262203 CTO262199:CTO262203 DDK262199:DDK262203 DNG262199:DNG262203 DXC262199:DXC262203 EGY262199:EGY262203 EQU262199:EQU262203 FAQ262199:FAQ262203 FKM262199:FKM262203 FUI262199:FUI262203 GEE262199:GEE262203 GOA262199:GOA262203 GXW262199:GXW262203 HHS262199:HHS262203 HRO262199:HRO262203 IBK262199:IBK262203 ILG262199:ILG262203 IVC262199:IVC262203 JEY262199:JEY262203 JOU262199:JOU262203 JYQ262199:JYQ262203 KIM262199:KIM262203 KSI262199:KSI262203 LCE262199:LCE262203 LMA262199:LMA262203 LVW262199:LVW262203 MFS262199:MFS262203 MPO262199:MPO262203 MZK262199:MZK262203 NJG262199:NJG262203 NTC262199:NTC262203 OCY262199:OCY262203 OMU262199:OMU262203 OWQ262199:OWQ262203 PGM262199:PGM262203 PQI262199:PQI262203 QAE262199:QAE262203 QKA262199:QKA262203 QTW262199:QTW262203 RDS262199:RDS262203 RNO262199:RNO262203 RXK262199:RXK262203 SHG262199:SHG262203 SRC262199:SRC262203 TAY262199:TAY262203 TKU262199:TKU262203 TUQ262199:TUQ262203 UEM262199:UEM262203 UOI262199:UOI262203 UYE262199:UYE262203 VIA262199:VIA262203 VRW262199:VRW262203 WBS262199:WBS262203 WLO262199:WLO262203 WVK262199:WVK262203 C327735:C327739 IY327735:IY327739 SU327735:SU327739 ACQ327735:ACQ327739 AMM327735:AMM327739 AWI327735:AWI327739 BGE327735:BGE327739 BQA327735:BQA327739 BZW327735:BZW327739 CJS327735:CJS327739 CTO327735:CTO327739 DDK327735:DDK327739 DNG327735:DNG327739 DXC327735:DXC327739 EGY327735:EGY327739 EQU327735:EQU327739 FAQ327735:FAQ327739 FKM327735:FKM327739 FUI327735:FUI327739 GEE327735:GEE327739 GOA327735:GOA327739 GXW327735:GXW327739 HHS327735:HHS327739 HRO327735:HRO327739 IBK327735:IBK327739 ILG327735:ILG327739 IVC327735:IVC327739 JEY327735:JEY327739 JOU327735:JOU327739 JYQ327735:JYQ327739 KIM327735:KIM327739 KSI327735:KSI327739 LCE327735:LCE327739 LMA327735:LMA327739 LVW327735:LVW327739 MFS327735:MFS327739 MPO327735:MPO327739 MZK327735:MZK327739 NJG327735:NJG327739 NTC327735:NTC327739 OCY327735:OCY327739 OMU327735:OMU327739 OWQ327735:OWQ327739 PGM327735:PGM327739 PQI327735:PQI327739 QAE327735:QAE327739 QKA327735:QKA327739 QTW327735:QTW327739 RDS327735:RDS327739 RNO327735:RNO327739 RXK327735:RXK327739 SHG327735:SHG327739 SRC327735:SRC327739 TAY327735:TAY327739 TKU327735:TKU327739 TUQ327735:TUQ327739 UEM327735:UEM327739 UOI327735:UOI327739 UYE327735:UYE327739 VIA327735:VIA327739 VRW327735:VRW327739 WBS327735:WBS327739 WLO327735:WLO327739 WVK327735:WVK327739 C393271:C393275 IY393271:IY393275 SU393271:SU393275 ACQ393271:ACQ393275 AMM393271:AMM393275 AWI393271:AWI393275 BGE393271:BGE393275 BQA393271:BQA393275 BZW393271:BZW393275 CJS393271:CJS393275 CTO393271:CTO393275 DDK393271:DDK393275 DNG393271:DNG393275 DXC393271:DXC393275 EGY393271:EGY393275 EQU393271:EQU393275 FAQ393271:FAQ393275 FKM393271:FKM393275 FUI393271:FUI393275 GEE393271:GEE393275 GOA393271:GOA393275 GXW393271:GXW393275 HHS393271:HHS393275 HRO393271:HRO393275 IBK393271:IBK393275 ILG393271:ILG393275 IVC393271:IVC393275 JEY393271:JEY393275 JOU393271:JOU393275 JYQ393271:JYQ393275 KIM393271:KIM393275 KSI393271:KSI393275 LCE393271:LCE393275 LMA393271:LMA393275 LVW393271:LVW393275 MFS393271:MFS393275 MPO393271:MPO393275 MZK393271:MZK393275 NJG393271:NJG393275 NTC393271:NTC393275 OCY393271:OCY393275 OMU393271:OMU393275 OWQ393271:OWQ393275 PGM393271:PGM393275 PQI393271:PQI393275 QAE393271:QAE393275 QKA393271:QKA393275 QTW393271:QTW393275 RDS393271:RDS393275 RNO393271:RNO393275 RXK393271:RXK393275 SHG393271:SHG393275 SRC393271:SRC393275 TAY393271:TAY393275 TKU393271:TKU393275 TUQ393271:TUQ393275 UEM393271:UEM393275 UOI393271:UOI393275 UYE393271:UYE393275 VIA393271:VIA393275 VRW393271:VRW393275 WBS393271:WBS393275 WLO393271:WLO393275 WVK393271:WVK393275 C458807:C458811 IY458807:IY458811 SU458807:SU458811 ACQ458807:ACQ458811 AMM458807:AMM458811 AWI458807:AWI458811 BGE458807:BGE458811 BQA458807:BQA458811 BZW458807:BZW458811 CJS458807:CJS458811 CTO458807:CTO458811 DDK458807:DDK458811 DNG458807:DNG458811 DXC458807:DXC458811 EGY458807:EGY458811 EQU458807:EQU458811 FAQ458807:FAQ458811 FKM458807:FKM458811 FUI458807:FUI458811 GEE458807:GEE458811 GOA458807:GOA458811 GXW458807:GXW458811 HHS458807:HHS458811 HRO458807:HRO458811 IBK458807:IBK458811 ILG458807:ILG458811 IVC458807:IVC458811 JEY458807:JEY458811 JOU458807:JOU458811 JYQ458807:JYQ458811 KIM458807:KIM458811 KSI458807:KSI458811 LCE458807:LCE458811 LMA458807:LMA458811 LVW458807:LVW458811 MFS458807:MFS458811 MPO458807:MPO458811 MZK458807:MZK458811 NJG458807:NJG458811 NTC458807:NTC458811 OCY458807:OCY458811 OMU458807:OMU458811 OWQ458807:OWQ458811 PGM458807:PGM458811 PQI458807:PQI458811 QAE458807:QAE458811 QKA458807:QKA458811 QTW458807:QTW458811 RDS458807:RDS458811 RNO458807:RNO458811 RXK458807:RXK458811 SHG458807:SHG458811 SRC458807:SRC458811 TAY458807:TAY458811 TKU458807:TKU458811 TUQ458807:TUQ458811 UEM458807:UEM458811 UOI458807:UOI458811 UYE458807:UYE458811 VIA458807:VIA458811 VRW458807:VRW458811 WBS458807:WBS458811 WLO458807:WLO458811 WVK458807:WVK458811 C524343:C524347 IY524343:IY524347 SU524343:SU524347 ACQ524343:ACQ524347 AMM524343:AMM524347 AWI524343:AWI524347 BGE524343:BGE524347 BQA524343:BQA524347 BZW524343:BZW524347 CJS524343:CJS524347 CTO524343:CTO524347 DDK524343:DDK524347 DNG524343:DNG524347 DXC524343:DXC524347 EGY524343:EGY524347 EQU524343:EQU524347 FAQ524343:FAQ524347 FKM524343:FKM524347 FUI524343:FUI524347 GEE524343:GEE524347 GOA524343:GOA524347 GXW524343:GXW524347 HHS524343:HHS524347 HRO524343:HRO524347 IBK524343:IBK524347 ILG524343:ILG524347 IVC524343:IVC524347 JEY524343:JEY524347 JOU524343:JOU524347 JYQ524343:JYQ524347 KIM524343:KIM524347 KSI524343:KSI524347 LCE524343:LCE524347 LMA524343:LMA524347 LVW524343:LVW524347 MFS524343:MFS524347 MPO524343:MPO524347 MZK524343:MZK524347 NJG524343:NJG524347 NTC524343:NTC524347 OCY524343:OCY524347 OMU524343:OMU524347 OWQ524343:OWQ524347 PGM524343:PGM524347 PQI524343:PQI524347 QAE524343:QAE524347 QKA524343:QKA524347 QTW524343:QTW524347 RDS524343:RDS524347 RNO524343:RNO524347 RXK524343:RXK524347 SHG524343:SHG524347 SRC524343:SRC524347 TAY524343:TAY524347 TKU524343:TKU524347 TUQ524343:TUQ524347 UEM524343:UEM524347 UOI524343:UOI524347 UYE524343:UYE524347 VIA524343:VIA524347 VRW524343:VRW524347 WBS524343:WBS524347 WLO524343:WLO524347 WVK524343:WVK524347 C589879:C589883 IY589879:IY589883 SU589879:SU589883 ACQ589879:ACQ589883 AMM589879:AMM589883 AWI589879:AWI589883 BGE589879:BGE589883 BQA589879:BQA589883 BZW589879:BZW589883 CJS589879:CJS589883 CTO589879:CTO589883 DDK589879:DDK589883 DNG589879:DNG589883 DXC589879:DXC589883 EGY589879:EGY589883 EQU589879:EQU589883 FAQ589879:FAQ589883 FKM589879:FKM589883 FUI589879:FUI589883 GEE589879:GEE589883 GOA589879:GOA589883 GXW589879:GXW589883 HHS589879:HHS589883 HRO589879:HRO589883 IBK589879:IBK589883 ILG589879:ILG589883 IVC589879:IVC589883 JEY589879:JEY589883 JOU589879:JOU589883 JYQ589879:JYQ589883 KIM589879:KIM589883 KSI589879:KSI589883 LCE589879:LCE589883 LMA589879:LMA589883 LVW589879:LVW589883 MFS589879:MFS589883 MPO589879:MPO589883 MZK589879:MZK589883 NJG589879:NJG589883 NTC589879:NTC589883 OCY589879:OCY589883 OMU589879:OMU589883 OWQ589879:OWQ589883 PGM589879:PGM589883 PQI589879:PQI589883 QAE589879:QAE589883 QKA589879:QKA589883 QTW589879:QTW589883 RDS589879:RDS589883 RNO589879:RNO589883 RXK589879:RXK589883 SHG589879:SHG589883 SRC589879:SRC589883 TAY589879:TAY589883 TKU589879:TKU589883 TUQ589879:TUQ589883 UEM589879:UEM589883 UOI589879:UOI589883 UYE589879:UYE589883 VIA589879:VIA589883 VRW589879:VRW589883 WBS589879:WBS589883 WLO589879:WLO589883 WVK589879:WVK589883 C655415:C655419 IY655415:IY655419 SU655415:SU655419 ACQ655415:ACQ655419 AMM655415:AMM655419 AWI655415:AWI655419 BGE655415:BGE655419 BQA655415:BQA655419 BZW655415:BZW655419 CJS655415:CJS655419 CTO655415:CTO655419 DDK655415:DDK655419 DNG655415:DNG655419 DXC655415:DXC655419 EGY655415:EGY655419 EQU655415:EQU655419 FAQ655415:FAQ655419 FKM655415:FKM655419 FUI655415:FUI655419 GEE655415:GEE655419 GOA655415:GOA655419 GXW655415:GXW655419 HHS655415:HHS655419 HRO655415:HRO655419 IBK655415:IBK655419 ILG655415:ILG655419 IVC655415:IVC655419 JEY655415:JEY655419 JOU655415:JOU655419 JYQ655415:JYQ655419 KIM655415:KIM655419 KSI655415:KSI655419 LCE655415:LCE655419 LMA655415:LMA655419 LVW655415:LVW655419 MFS655415:MFS655419 MPO655415:MPO655419 MZK655415:MZK655419 NJG655415:NJG655419 NTC655415:NTC655419 OCY655415:OCY655419 OMU655415:OMU655419 OWQ655415:OWQ655419 PGM655415:PGM655419 PQI655415:PQI655419 QAE655415:QAE655419 QKA655415:QKA655419 QTW655415:QTW655419 RDS655415:RDS655419 RNO655415:RNO655419 RXK655415:RXK655419 SHG655415:SHG655419 SRC655415:SRC655419 TAY655415:TAY655419 TKU655415:TKU655419 TUQ655415:TUQ655419 UEM655415:UEM655419 UOI655415:UOI655419 UYE655415:UYE655419 VIA655415:VIA655419 VRW655415:VRW655419 WBS655415:WBS655419 WLO655415:WLO655419 WVK655415:WVK655419 C720951:C720955 IY720951:IY720955 SU720951:SU720955 ACQ720951:ACQ720955 AMM720951:AMM720955 AWI720951:AWI720955 BGE720951:BGE720955 BQA720951:BQA720955 BZW720951:BZW720955 CJS720951:CJS720955 CTO720951:CTO720955 DDK720951:DDK720955 DNG720951:DNG720955 DXC720951:DXC720955 EGY720951:EGY720955 EQU720951:EQU720955 FAQ720951:FAQ720955 FKM720951:FKM720955 FUI720951:FUI720955 GEE720951:GEE720955 GOA720951:GOA720955 GXW720951:GXW720955 HHS720951:HHS720955 HRO720951:HRO720955 IBK720951:IBK720955 ILG720951:ILG720955 IVC720951:IVC720955 JEY720951:JEY720955 JOU720951:JOU720955 JYQ720951:JYQ720955 KIM720951:KIM720955 KSI720951:KSI720955 LCE720951:LCE720955 LMA720951:LMA720955 LVW720951:LVW720955 MFS720951:MFS720955 MPO720951:MPO720955 MZK720951:MZK720955 NJG720951:NJG720955 NTC720951:NTC720955 OCY720951:OCY720955 OMU720951:OMU720955 OWQ720951:OWQ720955 PGM720951:PGM720955 PQI720951:PQI720955 QAE720951:QAE720955 QKA720951:QKA720955 QTW720951:QTW720955 RDS720951:RDS720955 RNO720951:RNO720955 RXK720951:RXK720955 SHG720951:SHG720955 SRC720951:SRC720955 TAY720951:TAY720955 TKU720951:TKU720955 TUQ720951:TUQ720955 UEM720951:UEM720955 UOI720951:UOI720955 UYE720951:UYE720955 VIA720951:VIA720955 VRW720951:VRW720955 WBS720951:WBS720955 WLO720951:WLO720955 WVK720951:WVK720955 C786487:C786491 IY786487:IY786491 SU786487:SU786491 ACQ786487:ACQ786491 AMM786487:AMM786491 AWI786487:AWI786491 BGE786487:BGE786491 BQA786487:BQA786491 BZW786487:BZW786491 CJS786487:CJS786491 CTO786487:CTO786491 DDK786487:DDK786491 DNG786487:DNG786491 DXC786487:DXC786491 EGY786487:EGY786491 EQU786487:EQU786491 FAQ786487:FAQ786491 FKM786487:FKM786491 FUI786487:FUI786491 GEE786487:GEE786491 GOA786487:GOA786491 GXW786487:GXW786491 HHS786487:HHS786491 HRO786487:HRO786491 IBK786487:IBK786491 ILG786487:ILG786491 IVC786487:IVC786491 JEY786487:JEY786491 JOU786487:JOU786491 JYQ786487:JYQ786491 KIM786487:KIM786491 KSI786487:KSI786491 LCE786487:LCE786491 LMA786487:LMA786491 LVW786487:LVW786491 MFS786487:MFS786491 MPO786487:MPO786491 MZK786487:MZK786491 NJG786487:NJG786491 NTC786487:NTC786491 OCY786487:OCY786491 OMU786487:OMU786491 OWQ786487:OWQ786491 PGM786487:PGM786491 PQI786487:PQI786491 QAE786487:QAE786491 QKA786487:QKA786491 QTW786487:QTW786491 RDS786487:RDS786491 RNO786487:RNO786491 RXK786487:RXK786491 SHG786487:SHG786491 SRC786487:SRC786491 TAY786487:TAY786491 TKU786487:TKU786491 TUQ786487:TUQ786491 UEM786487:UEM786491 UOI786487:UOI786491 UYE786487:UYE786491 VIA786487:VIA786491 VRW786487:VRW786491 WBS786487:WBS786491 WLO786487:WLO786491 WVK786487:WVK786491 C852023:C852027 IY852023:IY852027 SU852023:SU852027 ACQ852023:ACQ852027 AMM852023:AMM852027 AWI852023:AWI852027 BGE852023:BGE852027 BQA852023:BQA852027 BZW852023:BZW852027 CJS852023:CJS852027 CTO852023:CTO852027 DDK852023:DDK852027 DNG852023:DNG852027 DXC852023:DXC852027 EGY852023:EGY852027 EQU852023:EQU852027 FAQ852023:FAQ852027 FKM852023:FKM852027 FUI852023:FUI852027 GEE852023:GEE852027 GOA852023:GOA852027 GXW852023:GXW852027 HHS852023:HHS852027 HRO852023:HRO852027 IBK852023:IBK852027 ILG852023:ILG852027 IVC852023:IVC852027 JEY852023:JEY852027 JOU852023:JOU852027 JYQ852023:JYQ852027 KIM852023:KIM852027 KSI852023:KSI852027 LCE852023:LCE852027 LMA852023:LMA852027 LVW852023:LVW852027 MFS852023:MFS852027 MPO852023:MPO852027 MZK852023:MZK852027 NJG852023:NJG852027 NTC852023:NTC852027 OCY852023:OCY852027 OMU852023:OMU852027 OWQ852023:OWQ852027 PGM852023:PGM852027 PQI852023:PQI852027 QAE852023:QAE852027 QKA852023:QKA852027 QTW852023:QTW852027 RDS852023:RDS852027 RNO852023:RNO852027 RXK852023:RXK852027 SHG852023:SHG852027 SRC852023:SRC852027 TAY852023:TAY852027 TKU852023:TKU852027 TUQ852023:TUQ852027 UEM852023:UEM852027 UOI852023:UOI852027 UYE852023:UYE852027 VIA852023:VIA852027 VRW852023:VRW852027 WBS852023:WBS852027 WLO852023:WLO852027 WVK852023:WVK852027 C917559:C917563 IY917559:IY917563 SU917559:SU917563 ACQ917559:ACQ917563 AMM917559:AMM917563 AWI917559:AWI917563 BGE917559:BGE917563 BQA917559:BQA917563 BZW917559:BZW917563 CJS917559:CJS917563 CTO917559:CTO917563 DDK917559:DDK917563 DNG917559:DNG917563 DXC917559:DXC917563 EGY917559:EGY917563 EQU917559:EQU917563 FAQ917559:FAQ917563 FKM917559:FKM917563 FUI917559:FUI917563 GEE917559:GEE917563 GOA917559:GOA917563 GXW917559:GXW917563 HHS917559:HHS917563 HRO917559:HRO917563 IBK917559:IBK917563 ILG917559:ILG917563 IVC917559:IVC917563 JEY917559:JEY917563 JOU917559:JOU917563 JYQ917559:JYQ917563 KIM917559:KIM917563 KSI917559:KSI917563 LCE917559:LCE917563 LMA917559:LMA917563 LVW917559:LVW917563 MFS917559:MFS917563 MPO917559:MPO917563 MZK917559:MZK917563 NJG917559:NJG917563 NTC917559:NTC917563 OCY917559:OCY917563 OMU917559:OMU917563 OWQ917559:OWQ917563 PGM917559:PGM917563 PQI917559:PQI917563 QAE917559:QAE917563 QKA917559:QKA917563 QTW917559:QTW917563 RDS917559:RDS917563 RNO917559:RNO917563 RXK917559:RXK917563 SHG917559:SHG917563 SRC917559:SRC917563 TAY917559:TAY917563 TKU917559:TKU917563 TUQ917559:TUQ917563 UEM917559:UEM917563 UOI917559:UOI917563 UYE917559:UYE917563 VIA917559:VIA917563 VRW917559:VRW917563 WBS917559:WBS917563 WLO917559:WLO917563 WVK917559:WVK917563 C983095:C983099 IY983095:IY983099 SU983095:SU983099 ACQ983095:ACQ983099 AMM983095:AMM983099 AWI983095:AWI983099 BGE983095:BGE983099 BQA983095:BQA983099 BZW983095:BZW983099 CJS983095:CJS983099 CTO983095:CTO983099 DDK983095:DDK983099 DNG983095:DNG983099 DXC983095:DXC983099 EGY983095:EGY983099 EQU983095:EQU983099 FAQ983095:FAQ983099 FKM983095:FKM983099 FUI983095:FUI983099 GEE983095:GEE983099 GOA983095:GOA983099 GXW983095:GXW983099 HHS983095:HHS983099 HRO983095:HRO983099 IBK983095:IBK983099 ILG983095:ILG983099 IVC983095:IVC983099 JEY983095:JEY983099 JOU983095:JOU983099 JYQ983095:JYQ983099 KIM983095:KIM983099 KSI983095:KSI983099 LCE983095:LCE983099 LMA983095:LMA983099 LVW983095:LVW983099 MFS983095:MFS983099 MPO983095:MPO983099 MZK983095:MZK983099 NJG983095:NJG983099 NTC983095:NTC983099 OCY983095:OCY983099 OMU983095:OMU983099 OWQ983095:OWQ983099 PGM983095:PGM983099 PQI983095:PQI983099 QAE983095:QAE983099 QKA983095:QKA983099 QTW983095:QTW983099 RDS983095:RDS983099 RNO983095:RNO983099 RXK983095:RXK983099 SHG983095:SHG983099 SRC983095:SRC983099 TAY983095:TAY983099 TKU983095:TKU983099 TUQ983095:TUQ983099 UEM983095:UEM983099 UOI983095:UOI983099 UYE983095:UYE983099 VIA983095:VIA983099 VRW983095:VRW983099 WBS983095:WBS983099 WLO983095:WLO983099 WVK983095:WVK983099 C65:C69 IY65:IY69 SU65:SU69 ACQ65:ACQ69 AMM65:AMM69 AWI65:AWI69 BGE65:BGE69 BQA65:BQA69 BZW65:BZW69 CJS65:CJS69 CTO65:CTO69 DDK65:DDK69 DNG65:DNG69 DXC65:DXC69 EGY65:EGY69 EQU65:EQU69 FAQ65:FAQ69 FKM65:FKM69 FUI65:FUI69 GEE65:GEE69 GOA65:GOA69 GXW65:GXW69 HHS65:HHS69 HRO65:HRO69 IBK65:IBK69 ILG65:ILG69 IVC65:IVC69 JEY65:JEY69 JOU65:JOU69 JYQ65:JYQ69 KIM65:KIM69 KSI65:KSI69 LCE65:LCE69 LMA65:LMA69 LVW65:LVW69 MFS65:MFS69 MPO65:MPO69 MZK65:MZK69 NJG65:NJG69 NTC65:NTC69 OCY65:OCY69 OMU65:OMU69 OWQ65:OWQ69 PGM65:PGM69 PQI65:PQI69 QAE65:QAE69 QKA65:QKA69 QTW65:QTW69 RDS65:RDS69 RNO65:RNO69 RXK65:RXK69 SHG65:SHG69 SRC65:SRC69 TAY65:TAY69 TKU65:TKU69 TUQ65:TUQ69 UEM65:UEM69 UOI65:UOI69 UYE65:UYE69 VIA65:VIA69 VRW65:VRW69 WBS65:WBS69 WLO65:WLO69 WVK65:WVK69 C65601:C65605 IY65601:IY65605 SU65601:SU65605 ACQ65601:ACQ65605 AMM65601:AMM65605 AWI65601:AWI65605 BGE65601:BGE65605 BQA65601:BQA65605 BZW65601:BZW65605 CJS65601:CJS65605 CTO65601:CTO65605 DDK65601:DDK65605 DNG65601:DNG65605 DXC65601:DXC65605 EGY65601:EGY65605 EQU65601:EQU65605 FAQ65601:FAQ65605 FKM65601:FKM65605 FUI65601:FUI65605 GEE65601:GEE65605 GOA65601:GOA65605 GXW65601:GXW65605 HHS65601:HHS65605 HRO65601:HRO65605 IBK65601:IBK65605 ILG65601:ILG65605 IVC65601:IVC65605 JEY65601:JEY65605 JOU65601:JOU65605 JYQ65601:JYQ65605 KIM65601:KIM65605 KSI65601:KSI65605 LCE65601:LCE65605 LMA65601:LMA65605 LVW65601:LVW65605 MFS65601:MFS65605 MPO65601:MPO65605 MZK65601:MZK65605 NJG65601:NJG65605 NTC65601:NTC65605 OCY65601:OCY65605 OMU65601:OMU65605 OWQ65601:OWQ65605 PGM65601:PGM65605 PQI65601:PQI65605 QAE65601:QAE65605 QKA65601:QKA65605 QTW65601:QTW65605 RDS65601:RDS65605 RNO65601:RNO65605 RXK65601:RXK65605 SHG65601:SHG65605 SRC65601:SRC65605 TAY65601:TAY65605 TKU65601:TKU65605 TUQ65601:TUQ65605 UEM65601:UEM65605 UOI65601:UOI65605 UYE65601:UYE65605 VIA65601:VIA65605 VRW65601:VRW65605 WBS65601:WBS65605 WLO65601:WLO65605 WVK65601:WVK65605 C131137:C131141 IY131137:IY131141 SU131137:SU131141 ACQ131137:ACQ131141 AMM131137:AMM131141 AWI131137:AWI131141 BGE131137:BGE131141 BQA131137:BQA131141 BZW131137:BZW131141 CJS131137:CJS131141 CTO131137:CTO131141 DDK131137:DDK131141 DNG131137:DNG131141 DXC131137:DXC131141 EGY131137:EGY131141 EQU131137:EQU131141 FAQ131137:FAQ131141 FKM131137:FKM131141 FUI131137:FUI131141 GEE131137:GEE131141 GOA131137:GOA131141 GXW131137:GXW131141 HHS131137:HHS131141 HRO131137:HRO131141 IBK131137:IBK131141 ILG131137:ILG131141 IVC131137:IVC131141 JEY131137:JEY131141 JOU131137:JOU131141 JYQ131137:JYQ131141 KIM131137:KIM131141 KSI131137:KSI131141 LCE131137:LCE131141 LMA131137:LMA131141 LVW131137:LVW131141 MFS131137:MFS131141 MPO131137:MPO131141 MZK131137:MZK131141 NJG131137:NJG131141 NTC131137:NTC131141 OCY131137:OCY131141 OMU131137:OMU131141 OWQ131137:OWQ131141 PGM131137:PGM131141 PQI131137:PQI131141 QAE131137:QAE131141 QKA131137:QKA131141 QTW131137:QTW131141 RDS131137:RDS131141 RNO131137:RNO131141 RXK131137:RXK131141 SHG131137:SHG131141 SRC131137:SRC131141 TAY131137:TAY131141 TKU131137:TKU131141 TUQ131137:TUQ131141 UEM131137:UEM131141 UOI131137:UOI131141 UYE131137:UYE131141 VIA131137:VIA131141 VRW131137:VRW131141 WBS131137:WBS131141 WLO131137:WLO131141 WVK131137:WVK131141 C196673:C196677 IY196673:IY196677 SU196673:SU196677 ACQ196673:ACQ196677 AMM196673:AMM196677 AWI196673:AWI196677 BGE196673:BGE196677 BQA196673:BQA196677 BZW196673:BZW196677 CJS196673:CJS196677 CTO196673:CTO196677 DDK196673:DDK196677 DNG196673:DNG196677 DXC196673:DXC196677 EGY196673:EGY196677 EQU196673:EQU196677 FAQ196673:FAQ196677 FKM196673:FKM196677 FUI196673:FUI196677 GEE196673:GEE196677 GOA196673:GOA196677 GXW196673:GXW196677 HHS196673:HHS196677 HRO196673:HRO196677 IBK196673:IBK196677 ILG196673:ILG196677 IVC196673:IVC196677 JEY196673:JEY196677 JOU196673:JOU196677 JYQ196673:JYQ196677 KIM196673:KIM196677 KSI196673:KSI196677 LCE196673:LCE196677 LMA196673:LMA196677 LVW196673:LVW196677 MFS196673:MFS196677 MPO196673:MPO196677 MZK196673:MZK196677 NJG196673:NJG196677 NTC196673:NTC196677 OCY196673:OCY196677 OMU196673:OMU196677 OWQ196673:OWQ196677 PGM196673:PGM196677 PQI196673:PQI196677 QAE196673:QAE196677 QKA196673:QKA196677 QTW196673:QTW196677 RDS196673:RDS196677 RNO196673:RNO196677 RXK196673:RXK196677 SHG196673:SHG196677 SRC196673:SRC196677 TAY196673:TAY196677 TKU196673:TKU196677 TUQ196673:TUQ196677 UEM196673:UEM196677 UOI196673:UOI196677 UYE196673:UYE196677 VIA196673:VIA196677 VRW196673:VRW196677 WBS196673:WBS196677 WLO196673:WLO196677 WVK196673:WVK196677 C262209:C262213 IY262209:IY262213 SU262209:SU262213 ACQ262209:ACQ262213 AMM262209:AMM262213 AWI262209:AWI262213 BGE262209:BGE262213 BQA262209:BQA262213 BZW262209:BZW262213 CJS262209:CJS262213 CTO262209:CTO262213 DDK262209:DDK262213 DNG262209:DNG262213 DXC262209:DXC262213 EGY262209:EGY262213 EQU262209:EQU262213 FAQ262209:FAQ262213 FKM262209:FKM262213 FUI262209:FUI262213 GEE262209:GEE262213 GOA262209:GOA262213 GXW262209:GXW262213 HHS262209:HHS262213 HRO262209:HRO262213 IBK262209:IBK262213 ILG262209:ILG262213 IVC262209:IVC262213 JEY262209:JEY262213 JOU262209:JOU262213 JYQ262209:JYQ262213 KIM262209:KIM262213 KSI262209:KSI262213 LCE262209:LCE262213 LMA262209:LMA262213 LVW262209:LVW262213 MFS262209:MFS262213 MPO262209:MPO262213 MZK262209:MZK262213 NJG262209:NJG262213 NTC262209:NTC262213 OCY262209:OCY262213 OMU262209:OMU262213 OWQ262209:OWQ262213 PGM262209:PGM262213 PQI262209:PQI262213 QAE262209:QAE262213 QKA262209:QKA262213 QTW262209:QTW262213 RDS262209:RDS262213 RNO262209:RNO262213 RXK262209:RXK262213 SHG262209:SHG262213 SRC262209:SRC262213 TAY262209:TAY262213 TKU262209:TKU262213 TUQ262209:TUQ262213 UEM262209:UEM262213 UOI262209:UOI262213 UYE262209:UYE262213 VIA262209:VIA262213 VRW262209:VRW262213 WBS262209:WBS262213 WLO262209:WLO262213 WVK262209:WVK262213 C327745:C327749 IY327745:IY327749 SU327745:SU327749 ACQ327745:ACQ327749 AMM327745:AMM327749 AWI327745:AWI327749 BGE327745:BGE327749 BQA327745:BQA327749 BZW327745:BZW327749 CJS327745:CJS327749 CTO327745:CTO327749 DDK327745:DDK327749 DNG327745:DNG327749 DXC327745:DXC327749 EGY327745:EGY327749 EQU327745:EQU327749 FAQ327745:FAQ327749 FKM327745:FKM327749 FUI327745:FUI327749 GEE327745:GEE327749 GOA327745:GOA327749 GXW327745:GXW327749 HHS327745:HHS327749 HRO327745:HRO327749 IBK327745:IBK327749 ILG327745:ILG327749 IVC327745:IVC327749 JEY327745:JEY327749 JOU327745:JOU327749 JYQ327745:JYQ327749 KIM327745:KIM327749 KSI327745:KSI327749 LCE327745:LCE327749 LMA327745:LMA327749 LVW327745:LVW327749 MFS327745:MFS327749 MPO327745:MPO327749 MZK327745:MZK327749 NJG327745:NJG327749 NTC327745:NTC327749 OCY327745:OCY327749 OMU327745:OMU327749 OWQ327745:OWQ327749 PGM327745:PGM327749 PQI327745:PQI327749 QAE327745:QAE327749 QKA327745:QKA327749 QTW327745:QTW327749 RDS327745:RDS327749 RNO327745:RNO327749 RXK327745:RXK327749 SHG327745:SHG327749 SRC327745:SRC327749 TAY327745:TAY327749 TKU327745:TKU327749 TUQ327745:TUQ327749 UEM327745:UEM327749 UOI327745:UOI327749 UYE327745:UYE327749 VIA327745:VIA327749 VRW327745:VRW327749 WBS327745:WBS327749 WLO327745:WLO327749 WVK327745:WVK327749 C393281:C393285 IY393281:IY393285 SU393281:SU393285 ACQ393281:ACQ393285 AMM393281:AMM393285 AWI393281:AWI393285 BGE393281:BGE393285 BQA393281:BQA393285 BZW393281:BZW393285 CJS393281:CJS393285 CTO393281:CTO393285 DDK393281:DDK393285 DNG393281:DNG393285 DXC393281:DXC393285 EGY393281:EGY393285 EQU393281:EQU393285 FAQ393281:FAQ393285 FKM393281:FKM393285 FUI393281:FUI393285 GEE393281:GEE393285 GOA393281:GOA393285 GXW393281:GXW393285 HHS393281:HHS393285 HRO393281:HRO393285 IBK393281:IBK393285 ILG393281:ILG393285 IVC393281:IVC393285 JEY393281:JEY393285 JOU393281:JOU393285 JYQ393281:JYQ393285 KIM393281:KIM393285 KSI393281:KSI393285 LCE393281:LCE393285 LMA393281:LMA393285 LVW393281:LVW393285 MFS393281:MFS393285 MPO393281:MPO393285 MZK393281:MZK393285 NJG393281:NJG393285 NTC393281:NTC393285 OCY393281:OCY393285 OMU393281:OMU393285 OWQ393281:OWQ393285 PGM393281:PGM393285 PQI393281:PQI393285 QAE393281:QAE393285 QKA393281:QKA393285 QTW393281:QTW393285 RDS393281:RDS393285 RNO393281:RNO393285 RXK393281:RXK393285 SHG393281:SHG393285 SRC393281:SRC393285 TAY393281:TAY393285 TKU393281:TKU393285 TUQ393281:TUQ393285 UEM393281:UEM393285 UOI393281:UOI393285 UYE393281:UYE393285 VIA393281:VIA393285 VRW393281:VRW393285 WBS393281:WBS393285 WLO393281:WLO393285 WVK393281:WVK393285 C458817:C458821 IY458817:IY458821 SU458817:SU458821 ACQ458817:ACQ458821 AMM458817:AMM458821 AWI458817:AWI458821 BGE458817:BGE458821 BQA458817:BQA458821 BZW458817:BZW458821 CJS458817:CJS458821 CTO458817:CTO458821 DDK458817:DDK458821 DNG458817:DNG458821 DXC458817:DXC458821 EGY458817:EGY458821 EQU458817:EQU458821 FAQ458817:FAQ458821 FKM458817:FKM458821 FUI458817:FUI458821 GEE458817:GEE458821 GOA458817:GOA458821 GXW458817:GXW458821 HHS458817:HHS458821 HRO458817:HRO458821 IBK458817:IBK458821 ILG458817:ILG458821 IVC458817:IVC458821 JEY458817:JEY458821 JOU458817:JOU458821 JYQ458817:JYQ458821 KIM458817:KIM458821 KSI458817:KSI458821 LCE458817:LCE458821 LMA458817:LMA458821 LVW458817:LVW458821 MFS458817:MFS458821 MPO458817:MPO458821 MZK458817:MZK458821 NJG458817:NJG458821 NTC458817:NTC458821 OCY458817:OCY458821 OMU458817:OMU458821 OWQ458817:OWQ458821 PGM458817:PGM458821 PQI458817:PQI458821 QAE458817:QAE458821 QKA458817:QKA458821 QTW458817:QTW458821 RDS458817:RDS458821 RNO458817:RNO458821 RXK458817:RXK458821 SHG458817:SHG458821 SRC458817:SRC458821 TAY458817:TAY458821 TKU458817:TKU458821 TUQ458817:TUQ458821 UEM458817:UEM458821 UOI458817:UOI458821 UYE458817:UYE458821 VIA458817:VIA458821 VRW458817:VRW458821 WBS458817:WBS458821 WLO458817:WLO458821 WVK458817:WVK458821 C524353:C524357 IY524353:IY524357 SU524353:SU524357 ACQ524353:ACQ524357 AMM524353:AMM524357 AWI524353:AWI524357 BGE524353:BGE524357 BQA524353:BQA524357 BZW524353:BZW524357 CJS524353:CJS524357 CTO524353:CTO524357 DDK524353:DDK524357 DNG524353:DNG524357 DXC524353:DXC524357 EGY524353:EGY524357 EQU524353:EQU524357 FAQ524353:FAQ524357 FKM524353:FKM524357 FUI524353:FUI524357 GEE524353:GEE524357 GOA524353:GOA524357 GXW524353:GXW524357 HHS524353:HHS524357 HRO524353:HRO524357 IBK524353:IBK524357 ILG524353:ILG524357 IVC524353:IVC524357 JEY524353:JEY524357 JOU524353:JOU524357 JYQ524353:JYQ524357 KIM524353:KIM524357 KSI524353:KSI524357 LCE524353:LCE524357 LMA524353:LMA524357 LVW524353:LVW524357 MFS524353:MFS524357 MPO524353:MPO524357 MZK524353:MZK524357 NJG524353:NJG524357 NTC524353:NTC524357 OCY524353:OCY524357 OMU524353:OMU524357 OWQ524353:OWQ524357 PGM524353:PGM524357 PQI524353:PQI524357 QAE524353:QAE524357 QKA524353:QKA524357 QTW524353:QTW524357 RDS524353:RDS524357 RNO524353:RNO524357 RXK524353:RXK524357 SHG524353:SHG524357 SRC524353:SRC524357 TAY524353:TAY524357 TKU524353:TKU524357 TUQ524353:TUQ524357 UEM524353:UEM524357 UOI524353:UOI524357 UYE524353:UYE524357 VIA524353:VIA524357 VRW524353:VRW524357 WBS524353:WBS524357 WLO524353:WLO524357 WVK524353:WVK524357 C589889:C589893 IY589889:IY589893 SU589889:SU589893 ACQ589889:ACQ589893 AMM589889:AMM589893 AWI589889:AWI589893 BGE589889:BGE589893 BQA589889:BQA589893 BZW589889:BZW589893 CJS589889:CJS589893 CTO589889:CTO589893 DDK589889:DDK589893 DNG589889:DNG589893 DXC589889:DXC589893 EGY589889:EGY589893 EQU589889:EQU589893 FAQ589889:FAQ589893 FKM589889:FKM589893 FUI589889:FUI589893 GEE589889:GEE589893 GOA589889:GOA589893 GXW589889:GXW589893 HHS589889:HHS589893 HRO589889:HRO589893 IBK589889:IBK589893 ILG589889:ILG589893 IVC589889:IVC589893 JEY589889:JEY589893 JOU589889:JOU589893 JYQ589889:JYQ589893 KIM589889:KIM589893 KSI589889:KSI589893 LCE589889:LCE589893 LMA589889:LMA589893 LVW589889:LVW589893 MFS589889:MFS589893 MPO589889:MPO589893 MZK589889:MZK589893 NJG589889:NJG589893 NTC589889:NTC589893 OCY589889:OCY589893 OMU589889:OMU589893 OWQ589889:OWQ589893 PGM589889:PGM589893 PQI589889:PQI589893 QAE589889:QAE589893 QKA589889:QKA589893 QTW589889:QTW589893 RDS589889:RDS589893 RNO589889:RNO589893 RXK589889:RXK589893 SHG589889:SHG589893 SRC589889:SRC589893 TAY589889:TAY589893 TKU589889:TKU589893 TUQ589889:TUQ589893 UEM589889:UEM589893 UOI589889:UOI589893 UYE589889:UYE589893 VIA589889:VIA589893 VRW589889:VRW589893 WBS589889:WBS589893 WLO589889:WLO589893 WVK589889:WVK589893 C655425:C655429 IY655425:IY655429 SU655425:SU655429 ACQ655425:ACQ655429 AMM655425:AMM655429 AWI655425:AWI655429 BGE655425:BGE655429 BQA655425:BQA655429 BZW655425:BZW655429 CJS655425:CJS655429 CTO655425:CTO655429 DDK655425:DDK655429 DNG655425:DNG655429 DXC655425:DXC655429 EGY655425:EGY655429 EQU655425:EQU655429 FAQ655425:FAQ655429 FKM655425:FKM655429 FUI655425:FUI655429 GEE655425:GEE655429 GOA655425:GOA655429 GXW655425:GXW655429 HHS655425:HHS655429 HRO655425:HRO655429 IBK655425:IBK655429 ILG655425:ILG655429 IVC655425:IVC655429 JEY655425:JEY655429 JOU655425:JOU655429 JYQ655425:JYQ655429 KIM655425:KIM655429 KSI655425:KSI655429 LCE655425:LCE655429 LMA655425:LMA655429 LVW655425:LVW655429 MFS655425:MFS655429 MPO655425:MPO655429 MZK655425:MZK655429 NJG655425:NJG655429 NTC655425:NTC655429 OCY655425:OCY655429 OMU655425:OMU655429 OWQ655425:OWQ655429 PGM655425:PGM655429 PQI655425:PQI655429 QAE655425:QAE655429 QKA655425:QKA655429 QTW655425:QTW655429 RDS655425:RDS655429 RNO655425:RNO655429 RXK655425:RXK655429 SHG655425:SHG655429 SRC655425:SRC655429 TAY655425:TAY655429 TKU655425:TKU655429 TUQ655425:TUQ655429 UEM655425:UEM655429 UOI655425:UOI655429 UYE655425:UYE655429 VIA655425:VIA655429 VRW655425:VRW655429 WBS655425:WBS655429 WLO655425:WLO655429 WVK655425:WVK655429 C720961:C720965 IY720961:IY720965 SU720961:SU720965 ACQ720961:ACQ720965 AMM720961:AMM720965 AWI720961:AWI720965 BGE720961:BGE720965 BQA720961:BQA720965 BZW720961:BZW720965 CJS720961:CJS720965 CTO720961:CTO720965 DDK720961:DDK720965 DNG720961:DNG720965 DXC720961:DXC720965 EGY720961:EGY720965 EQU720961:EQU720965 FAQ720961:FAQ720965 FKM720961:FKM720965 FUI720961:FUI720965 GEE720961:GEE720965 GOA720961:GOA720965 GXW720961:GXW720965 HHS720961:HHS720965 HRO720961:HRO720965 IBK720961:IBK720965 ILG720961:ILG720965 IVC720961:IVC720965 JEY720961:JEY720965 JOU720961:JOU720965 JYQ720961:JYQ720965 KIM720961:KIM720965 KSI720961:KSI720965 LCE720961:LCE720965 LMA720961:LMA720965 LVW720961:LVW720965 MFS720961:MFS720965 MPO720961:MPO720965 MZK720961:MZK720965 NJG720961:NJG720965 NTC720961:NTC720965 OCY720961:OCY720965 OMU720961:OMU720965 OWQ720961:OWQ720965 PGM720961:PGM720965 PQI720961:PQI720965 QAE720961:QAE720965 QKA720961:QKA720965 QTW720961:QTW720965 RDS720961:RDS720965 RNO720961:RNO720965 RXK720961:RXK720965 SHG720961:SHG720965 SRC720961:SRC720965 TAY720961:TAY720965 TKU720961:TKU720965 TUQ720961:TUQ720965 UEM720961:UEM720965 UOI720961:UOI720965 UYE720961:UYE720965 VIA720961:VIA720965 VRW720961:VRW720965 WBS720961:WBS720965 WLO720961:WLO720965 WVK720961:WVK720965 C786497:C786501 IY786497:IY786501 SU786497:SU786501 ACQ786497:ACQ786501 AMM786497:AMM786501 AWI786497:AWI786501 BGE786497:BGE786501 BQA786497:BQA786501 BZW786497:BZW786501 CJS786497:CJS786501 CTO786497:CTO786501 DDK786497:DDK786501 DNG786497:DNG786501 DXC786497:DXC786501 EGY786497:EGY786501 EQU786497:EQU786501 FAQ786497:FAQ786501 FKM786497:FKM786501 FUI786497:FUI786501 GEE786497:GEE786501 GOA786497:GOA786501 GXW786497:GXW786501 HHS786497:HHS786501 HRO786497:HRO786501 IBK786497:IBK786501 ILG786497:ILG786501 IVC786497:IVC786501 JEY786497:JEY786501 JOU786497:JOU786501 JYQ786497:JYQ786501 KIM786497:KIM786501 KSI786497:KSI786501 LCE786497:LCE786501 LMA786497:LMA786501 LVW786497:LVW786501 MFS786497:MFS786501 MPO786497:MPO786501 MZK786497:MZK786501 NJG786497:NJG786501 NTC786497:NTC786501 OCY786497:OCY786501 OMU786497:OMU786501 OWQ786497:OWQ786501 PGM786497:PGM786501 PQI786497:PQI786501 QAE786497:QAE786501 QKA786497:QKA786501 QTW786497:QTW786501 RDS786497:RDS786501 RNO786497:RNO786501 RXK786497:RXK786501 SHG786497:SHG786501 SRC786497:SRC786501 TAY786497:TAY786501 TKU786497:TKU786501 TUQ786497:TUQ786501 UEM786497:UEM786501 UOI786497:UOI786501 UYE786497:UYE786501 VIA786497:VIA786501 VRW786497:VRW786501 WBS786497:WBS786501 WLO786497:WLO786501 WVK786497:WVK786501 C852033:C852037 IY852033:IY852037 SU852033:SU852037 ACQ852033:ACQ852037 AMM852033:AMM852037 AWI852033:AWI852037 BGE852033:BGE852037 BQA852033:BQA852037 BZW852033:BZW852037 CJS852033:CJS852037 CTO852033:CTO852037 DDK852033:DDK852037 DNG852033:DNG852037 DXC852033:DXC852037 EGY852033:EGY852037 EQU852033:EQU852037 FAQ852033:FAQ852037 FKM852033:FKM852037 FUI852033:FUI852037 GEE852033:GEE852037 GOA852033:GOA852037 GXW852033:GXW852037 HHS852033:HHS852037 HRO852033:HRO852037 IBK852033:IBK852037 ILG852033:ILG852037 IVC852033:IVC852037 JEY852033:JEY852037 JOU852033:JOU852037 JYQ852033:JYQ852037 KIM852033:KIM852037 KSI852033:KSI852037 LCE852033:LCE852037 LMA852033:LMA852037 LVW852033:LVW852037 MFS852033:MFS852037 MPO852033:MPO852037 MZK852033:MZK852037 NJG852033:NJG852037 NTC852033:NTC852037 OCY852033:OCY852037 OMU852033:OMU852037 OWQ852033:OWQ852037 PGM852033:PGM852037 PQI852033:PQI852037 QAE852033:QAE852037 QKA852033:QKA852037 QTW852033:QTW852037 RDS852033:RDS852037 RNO852033:RNO852037 RXK852033:RXK852037 SHG852033:SHG852037 SRC852033:SRC852037 TAY852033:TAY852037 TKU852033:TKU852037 TUQ852033:TUQ852037 UEM852033:UEM852037 UOI852033:UOI852037 UYE852033:UYE852037 VIA852033:VIA852037 VRW852033:VRW852037 WBS852033:WBS852037 WLO852033:WLO852037 WVK852033:WVK852037 C917569:C917573 IY917569:IY917573 SU917569:SU917573 ACQ917569:ACQ917573 AMM917569:AMM917573 AWI917569:AWI917573 BGE917569:BGE917573 BQA917569:BQA917573 BZW917569:BZW917573 CJS917569:CJS917573 CTO917569:CTO917573 DDK917569:DDK917573 DNG917569:DNG917573 DXC917569:DXC917573 EGY917569:EGY917573 EQU917569:EQU917573 FAQ917569:FAQ917573 FKM917569:FKM917573 FUI917569:FUI917573 GEE917569:GEE917573 GOA917569:GOA917573 GXW917569:GXW917573 HHS917569:HHS917573 HRO917569:HRO917573 IBK917569:IBK917573 ILG917569:ILG917573 IVC917569:IVC917573 JEY917569:JEY917573 JOU917569:JOU917573 JYQ917569:JYQ917573 KIM917569:KIM917573 KSI917569:KSI917573 LCE917569:LCE917573 LMA917569:LMA917573 LVW917569:LVW917573 MFS917569:MFS917573 MPO917569:MPO917573 MZK917569:MZK917573 NJG917569:NJG917573 NTC917569:NTC917573 OCY917569:OCY917573 OMU917569:OMU917573 OWQ917569:OWQ917573 PGM917569:PGM917573 PQI917569:PQI917573 QAE917569:QAE917573 QKA917569:QKA917573 QTW917569:QTW917573 RDS917569:RDS917573 RNO917569:RNO917573 RXK917569:RXK917573 SHG917569:SHG917573 SRC917569:SRC917573 TAY917569:TAY917573 TKU917569:TKU917573 TUQ917569:TUQ917573 UEM917569:UEM917573 UOI917569:UOI917573 UYE917569:UYE917573 VIA917569:VIA917573 VRW917569:VRW917573 WBS917569:WBS917573 WLO917569:WLO917573 WVK917569:WVK917573 C983105:C983109 IY983105:IY983109 SU983105:SU983109 ACQ983105:ACQ983109 AMM983105:AMM983109 AWI983105:AWI983109 BGE983105:BGE983109 BQA983105:BQA983109 BZW983105:BZW983109 CJS983105:CJS983109 CTO983105:CTO983109 DDK983105:DDK983109 DNG983105:DNG983109 DXC983105:DXC983109 EGY983105:EGY983109 EQU983105:EQU983109 FAQ983105:FAQ983109 FKM983105:FKM983109 FUI983105:FUI983109 GEE983105:GEE983109 GOA983105:GOA983109 GXW983105:GXW983109 HHS983105:HHS983109 HRO983105:HRO983109 IBK983105:IBK983109 ILG983105:ILG983109 IVC983105:IVC983109 JEY983105:JEY983109 JOU983105:JOU983109 JYQ983105:JYQ983109 KIM983105:KIM983109 KSI983105:KSI983109 LCE983105:LCE983109 LMA983105:LMA983109 LVW983105:LVW983109 MFS983105:MFS983109 MPO983105:MPO983109 MZK983105:MZK983109 NJG983105:NJG983109 NTC983105:NTC983109 OCY983105:OCY983109 OMU983105:OMU983109 OWQ983105:OWQ983109 PGM983105:PGM983109 PQI983105:PQI983109 QAE983105:QAE983109 QKA983105:QKA983109 QTW983105:QTW983109 RDS983105:RDS983109 RNO983105:RNO983109 RXK983105:RXK983109 SHG983105:SHG983109 SRC983105:SRC983109 TAY983105:TAY983109 TKU983105:TKU983109 TUQ983105:TUQ983109 UEM983105:UEM983109 UOI983105:UOI983109 UYE983105:UYE983109 VIA983105:VIA983109 VRW983105:VRW983109 WBS983105:WBS983109 WLO983105:WLO983109 WVK983105:WVK983109 C75:C79 IY75:IY79 SU75:SU79 ACQ75:ACQ79 AMM75:AMM79 AWI75:AWI79 BGE75:BGE79 BQA75:BQA79 BZW75:BZW79 CJS75:CJS79 CTO75:CTO79 DDK75:DDK79 DNG75:DNG79 DXC75:DXC79 EGY75:EGY79 EQU75:EQU79 FAQ75:FAQ79 FKM75:FKM79 FUI75:FUI79 GEE75:GEE79 GOA75:GOA79 GXW75:GXW79 HHS75:HHS79 HRO75:HRO79 IBK75:IBK79 ILG75:ILG79 IVC75:IVC79 JEY75:JEY79 JOU75:JOU79 JYQ75:JYQ79 KIM75:KIM79 KSI75:KSI79 LCE75:LCE79 LMA75:LMA79 LVW75:LVW79 MFS75:MFS79 MPO75:MPO79 MZK75:MZK79 NJG75:NJG79 NTC75:NTC79 OCY75:OCY79 OMU75:OMU79 OWQ75:OWQ79 PGM75:PGM79 PQI75:PQI79 QAE75:QAE79 QKA75:QKA79 QTW75:QTW79 RDS75:RDS79 RNO75:RNO79 RXK75:RXK79 SHG75:SHG79 SRC75:SRC79 TAY75:TAY79 TKU75:TKU79 TUQ75:TUQ79 UEM75:UEM79 UOI75:UOI79 UYE75:UYE79 VIA75:VIA79 VRW75:VRW79 WBS75:WBS79 WLO75:WLO79 WVK75:WVK79 C65611:C65615 IY65611:IY65615 SU65611:SU65615 ACQ65611:ACQ65615 AMM65611:AMM65615 AWI65611:AWI65615 BGE65611:BGE65615 BQA65611:BQA65615 BZW65611:BZW65615 CJS65611:CJS65615 CTO65611:CTO65615 DDK65611:DDK65615 DNG65611:DNG65615 DXC65611:DXC65615 EGY65611:EGY65615 EQU65611:EQU65615 FAQ65611:FAQ65615 FKM65611:FKM65615 FUI65611:FUI65615 GEE65611:GEE65615 GOA65611:GOA65615 GXW65611:GXW65615 HHS65611:HHS65615 HRO65611:HRO65615 IBK65611:IBK65615 ILG65611:ILG65615 IVC65611:IVC65615 JEY65611:JEY65615 JOU65611:JOU65615 JYQ65611:JYQ65615 KIM65611:KIM65615 KSI65611:KSI65615 LCE65611:LCE65615 LMA65611:LMA65615 LVW65611:LVW65615 MFS65611:MFS65615 MPO65611:MPO65615 MZK65611:MZK65615 NJG65611:NJG65615 NTC65611:NTC65615 OCY65611:OCY65615 OMU65611:OMU65615 OWQ65611:OWQ65615 PGM65611:PGM65615 PQI65611:PQI65615 QAE65611:QAE65615 QKA65611:QKA65615 QTW65611:QTW65615 RDS65611:RDS65615 RNO65611:RNO65615 RXK65611:RXK65615 SHG65611:SHG65615 SRC65611:SRC65615 TAY65611:TAY65615 TKU65611:TKU65615 TUQ65611:TUQ65615 UEM65611:UEM65615 UOI65611:UOI65615 UYE65611:UYE65615 VIA65611:VIA65615 VRW65611:VRW65615 WBS65611:WBS65615 WLO65611:WLO65615 WVK65611:WVK65615 C131147:C131151 IY131147:IY131151 SU131147:SU131151 ACQ131147:ACQ131151 AMM131147:AMM131151 AWI131147:AWI131151 BGE131147:BGE131151 BQA131147:BQA131151 BZW131147:BZW131151 CJS131147:CJS131151 CTO131147:CTO131151 DDK131147:DDK131151 DNG131147:DNG131151 DXC131147:DXC131151 EGY131147:EGY131151 EQU131147:EQU131151 FAQ131147:FAQ131151 FKM131147:FKM131151 FUI131147:FUI131151 GEE131147:GEE131151 GOA131147:GOA131151 GXW131147:GXW131151 HHS131147:HHS131151 HRO131147:HRO131151 IBK131147:IBK131151 ILG131147:ILG131151 IVC131147:IVC131151 JEY131147:JEY131151 JOU131147:JOU131151 JYQ131147:JYQ131151 KIM131147:KIM131151 KSI131147:KSI131151 LCE131147:LCE131151 LMA131147:LMA131151 LVW131147:LVW131151 MFS131147:MFS131151 MPO131147:MPO131151 MZK131147:MZK131151 NJG131147:NJG131151 NTC131147:NTC131151 OCY131147:OCY131151 OMU131147:OMU131151 OWQ131147:OWQ131151 PGM131147:PGM131151 PQI131147:PQI131151 QAE131147:QAE131151 QKA131147:QKA131151 QTW131147:QTW131151 RDS131147:RDS131151 RNO131147:RNO131151 RXK131147:RXK131151 SHG131147:SHG131151 SRC131147:SRC131151 TAY131147:TAY131151 TKU131147:TKU131151 TUQ131147:TUQ131151 UEM131147:UEM131151 UOI131147:UOI131151 UYE131147:UYE131151 VIA131147:VIA131151 VRW131147:VRW131151 WBS131147:WBS131151 WLO131147:WLO131151 WVK131147:WVK131151 C196683:C196687 IY196683:IY196687 SU196683:SU196687 ACQ196683:ACQ196687 AMM196683:AMM196687 AWI196683:AWI196687 BGE196683:BGE196687 BQA196683:BQA196687 BZW196683:BZW196687 CJS196683:CJS196687 CTO196683:CTO196687 DDK196683:DDK196687 DNG196683:DNG196687 DXC196683:DXC196687 EGY196683:EGY196687 EQU196683:EQU196687 FAQ196683:FAQ196687 FKM196683:FKM196687 FUI196683:FUI196687 GEE196683:GEE196687 GOA196683:GOA196687 GXW196683:GXW196687 HHS196683:HHS196687 HRO196683:HRO196687 IBK196683:IBK196687 ILG196683:ILG196687 IVC196683:IVC196687 JEY196683:JEY196687 JOU196683:JOU196687 JYQ196683:JYQ196687 KIM196683:KIM196687 KSI196683:KSI196687 LCE196683:LCE196687 LMA196683:LMA196687 LVW196683:LVW196687 MFS196683:MFS196687 MPO196683:MPO196687 MZK196683:MZK196687 NJG196683:NJG196687 NTC196683:NTC196687 OCY196683:OCY196687 OMU196683:OMU196687 OWQ196683:OWQ196687 PGM196683:PGM196687 PQI196683:PQI196687 QAE196683:QAE196687 QKA196683:QKA196687 QTW196683:QTW196687 RDS196683:RDS196687 RNO196683:RNO196687 RXK196683:RXK196687 SHG196683:SHG196687 SRC196683:SRC196687 TAY196683:TAY196687 TKU196683:TKU196687 TUQ196683:TUQ196687 UEM196683:UEM196687 UOI196683:UOI196687 UYE196683:UYE196687 VIA196683:VIA196687 VRW196683:VRW196687 WBS196683:WBS196687 WLO196683:WLO196687 WVK196683:WVK196687 C262219:C262223 IY262219:IY262223 SU262219:SU262223 ACQ262219:ACQ262223 AMM262219:AMM262223 AWI262219:AWI262223 BGE262219:BGE262223 BQA262219:BQA262223 BZW262219:BZW262223 CJS262219:CJS262223 CTO262219:CTO262223 DDK262219:DDK262223 DNG262219:DNG262223 DXC262219:DXC262223 EGY262219:EGY262223 EQU262219:EQU262223 FAQ262219:FAQ262223 FKM262219:FKM262223 FUI262219:FUI262223 GEE262219:GEE262223 GOA262219:GOA262223 GXW262219:GXW262223 HHS262219:HHS262223 HRO262219:HRO262223 IBK262219:IBK262223 ILG262219:ILG262223 IVC262219:IVC262223 JEY262219:JEY262223 JOU262219:JOU262223 JYQ262219:JYQ262223 KIM262219:KIM262223 KSI262219:KSI262223 LCE262219:LCE262223 LMA262219:LMA262223 LVW262219:LVW262223 MFS262219:MFS262223 MPO262219:MPO262223 MZK262219:MZK262223 NJG262219:NJG262223 NTC262219:NTC262223 OCY262219:OCY262223 OMU262219:OMU262223 OWQ262219:OWQ262223 PGM262219:PGM262223 PQI262219:PQI262223 QAE262219:QAE262223 QKA262219:QKA262223 QTW262219:QTW262223 RDS262219:RDS262223 RNO262219:RNO262223 RXK262219:RXK262223 SHG262219:SHG262223 SRC262219:SRC262223 TAY262219:TAY262223 TKU262219:TKU262223 TUQ262219:TUQ262223 UEM262219:UEM262223 UOI262219:UOI262223 UYE262219:UYE262223 VIA262219:VIA262223 VRW262219:VRW262223 WBS262219:WBS262223 WLO262219:WLO262223 WVK262219:WVK262223 C327755:C327759 IY327755:IY327759 SU327755:SU327759 ACQ327755:ACQ327759 AMM327755:AMM327759 AWI327755:AWI327759 BGE327755:BGE327759 BQA327755:BQA327759 BZW327755:BZW327759 CJS327755:CJS327759 CTO327755:CTO327759 DDK327755:DDK327759 DNG327755:DNG327759 DXC327755:DXC327759 EGY327755:EGY327759 EQU327755:EQU327759 FAQ327755:FAQ327759 FKM327755:FKM327759 FUI327755:FUI327759 GEE327755:GEE327759 GOA327755:GOA327759 GXW327755:GXW327759 HHS327755:HHS327759 HRO327755:HRO327759 IBK327755:IBK327759 ILG327755:ILG327759 IVC327755:IVC327759 JEY327755:JEY327759 JOU327755:JOU327759 JYQ327755:JYQ327759 KIM327755:KIM327759 KSI327755:KSI327759 LCE327755:LCE327759 LMA327755:LMA327759 LVW327755:LVW327759 MFS327755:MFS327759 MPO327755:MPO327759 MZK327755:MZK327759 NJG327755:NJG327759 NTC327755:NTC327759 OCY327755:OCY327759 OMU327755:OMU327759 OWQ327755:OWQ327759 PGM327755:PGM327759 PQI327755:PQI327759 QAE327755:QAE327759 QKA327755:QKA327759 QTW327755:QTW327759 RDS327755:RDS327759 RNO327755:RNO327759 RXK327755:RXK327759 SHG327755:SHG327759 SRC327755:SRC327759 TAY327755:TAY327759 TKU327755:TKU327759 TUQ327755:TUQ327759 UEM327755:UEM327759 UOI327755:UOI327759 UYE327755:UYE327759 VIA327755:VIA327759 VRW327755:VRW327759 WBS327755:WBS327759 WLO327755:WLO327759 WVK327755:WVK327759 C393291:C393295 IY393291:IY393295 SU393291:SU393295 ACQ393291:ACQ393295 AMM393291:AMM393295 AWI393291:AWI393295 BGE393291:BGE393295 BQA393291:BQA393295 BZW393291:BZW393295 CJS393291:CJS393295 CTO393291:CTO393295 DDK393291:DDK393295 DNG393291:DNG393295 DXC393291:DXC393295 EGY393291:EGY393295 EQU393291:EQU393295 FAQ393291:FAQ393295 FKM393291:FKM393295 FUI393291:FUI393295 GEE393291:GEE393295 GOA393291:GOA393295 GXW393291:GXW393295 HHS393291:HHS393295 HRO393291:HRO393295 IBK393291:IBK393295 ILG393291:ILG393295 IVC393291:IVC393295 JEY393291:JEY393295 JOU393291:JOU393295 JYQ393291:JYQ393295 KIM393291:KIM393295 KSI393291:KSI393295 LCE393291:LCE393295 LMA393291:LMA393295 LVW393291:LVW393295 MFS393291:MFS393295 MPO393291:MPO393295 MZK393291:MZK393295 NJG393291:NJG393295 NTC393291:NTC393295 OCY393291:OCY393295 OMU393291:OMU393295 OWQ393291:OWQ393295 PGM393291:PGM393295 PQI393291:PQI393295 QAE393291:QAE393295 QKA393291:QKA393295 QTW393291:QTW393295 RDS393291:RDS393295 RNO393291:RNO393295 RXK393291:RXK393295 SHG393291:SHG393295 SRC393291:SRC393295 TAY393291:TAY393295 TKU393291:TKU393295 TUQ393291:TUQ393295 UEM393291:UEM393295 UOI393291:UOI393295 UYE393291:UYE393295 VIA393291:VIA393295 VRW393291:VRW393295 WBS393291:WBS393295 WLO393291:WLO393295 WVK393291:WVK393295 C458827:C458831 IY458827:IY458831 SU458827:SU458831 ACQ458827:ACQ458831 AMM458827:AMM458831 AWI458827:AWI458831 BGE458827:BGE458831 BQA458827:BQA458831 BZW458827:BZW458831 CJS458827:CJS458831 CTO458827:CTO458831 DDK458827:DDK458831 DNG458827:DNG458831 DXC458827:DXC458831 EGY458827:EGY458831 EQU458827:EQU458831 FAQ458827:FAQ458831 FKM458827:FKM458831 FUI458827:FUI458831 GEE458827:GEE458831 GOA458827:GOA458831 GXW458827:GXW458831 HHS458827:HHS458831 HRO458827:HRO458831 IBK458827:IBK458831 ILG458827:ILG458831 IVC458827:IVC458831 JEY458827:JEY458831 JOU458827:JOU458831 JYQ458827:JYQ458831 KIM458827:KIM458831 KSI458827:KSI458831 LCE458827:LCE458831 LMA458827:LMA458831 LVW458827:LVW458831 MFS458827:MFS458831 MPO458827:MPO458831 MZK458827:MZK458831 NJG458827:NJG458831 NTC458827:NTC458831 OCY458827:OCY458831 OMU458827:OMU458831 OWQ458827:OWQ458831 PGM458827:PGM458831 PQI458827:PQI458831 QAE458827:QAE458831 QKA458827:QKA458831 QTW458827:QTW458831 RDS458827:RDS458831 RNO458827:RNO458831 RXK458827:RXK458831 SHG458827:SHG458831 SRC458827:SRC458831 TAY458827:TAY458831 TKU458827:TKU458831 TUQ458827:TUQ458831 UEM458827:UEM458831 UOI458827:UOI458831 UYE458827:UYE458831 VIA458827:VIA458831 VRW458827:VRW458831 WBS458827:WBS458831 WLO458827:WLO458831 WVK458827:WVK458831 C524363:C524367 IY524363:IY524367 SU524363:SU524367 ACQ524363:ACQ524367 AMM524363:AMM524367 AWI524363:AWI524367 BGE524363:BGE524367 BQA524363:BQA524367 BZW524363:BZW524367 CJS524363:CJS524367 CTO524363:CTO524367 DDK524363:DDK524367 DNG524363:DNG524367 DXC524363:DXC524367 EGY524363:EGY524367 EQU524363:EQU524367 FAQ524363:FAQ524367 FKM524363:FKM524367 FUI524363:FUI524367 GEE524363:GEE524367 GOA524363:GOA524367 GXW524363:GXW524367 HHS524363:HHS524367 HRO524363:HRO524367 IBK524363:IBK524367 ILG524363:ILG524367 IVC524363:IVC524367 JEY524363:JEY524367 JOU524363:JOU524367 JYQ524363:JYQ524367 KIM524363:KIM524367 KSI524363:KSI524367 LCE524363:LCE524367 LMA524363:LMA524367 LVW524363:LVW524367 MFS524363:MFS524367 MPO524363:MPO524367 MZK524363:MZK524367 NJG524363:NJG524367 NTC524363:NTC524367 OCY524363:OCY524367 OMU524363:OMU524367 OWQ524363:OWQ524367 PGM524363:PGM524367 PQI524363:PQI524367 QAE524363:QAE524367 QKA524363:QKA524367 QTW524363:QTW524367 RDS524363:RDS524367 RNO524363:RNO524367 RXK524363:RXK524367 SHG524363:SHG524367 SRC524363:SRC524367 TAY524363:TAY524367 TKU524363:TKU524367 TUQ524363:TUQ524367 UEM524363:UEM524367 UOI524363:UOI524367 UYE524363:UYE524367 VIA524363:VIA524367 VRW524363:VRW524367 WBS524363:WBS524367 WLO524363:WLO524367 WVK524363:WVK524367 C589899:C589903 IY589899:IY589903 SU589899:SU589903 ACQ589899:ACQ589903 AMM589899:AMM589903 AWI589899:AWI589903 BGE589899:BGE589903 BQA589899:BQA589903 BZW589899:BZW589903 CJS589899:CJS589903 CTO589899:CTO589903 DDK589899:DDK589903 DNG589899:DNG589903 DXC589899:DXC589903 EGY589899:EGY589903 EQU589899:EQU589903 FAQ589899:FAQ589903 FKM589899:FKM589903 FUI589899:FUI589903 GEE589899:GEE589903 GOA589899:GOA589903 GXW589899:GXW589903 HHS589899:HHS589903 HRO589899:HRO589903 IBK589899:IBK589903 ILG589899:ILG589903 IVC589899:IVC589903 JEY589899:JEY589903 JOU589899:JOU589903 JYQ589899:JYQ589903 KIM589899:KIM589903 KSI589899:KSI589903 LCE589899:LCE589903 LMA589899:LMA589903 LVW589899:LVW589903 MFS589899:MFS589903 MPO589899:MPO589903 MZK589899:MZK589903 NJG589899:NJG589903 NTC589899:NTC589903 OCY589899:OCY589903 OMU589899:OMU589903 OWQ589899:OWQ589903 PGM589899:PGM589903 PQI589899:PQI589903 QAE589899:QAE589903 QKA589899:QKA589903 QTW589899:QTW589903 RDS589899:RDS589903 RNO589899:RNO589903 RXK589899:RXK589903 SHG589899:SHG589903 SRC589899:SRC589903 TAY589899:TAY589903 TKU589899:TKU589903 TUQ589899:TUQ589903 UEM589899:UEM589903 UOI589899:UOI589903 UYE589899:UYE589903 VIA589899:VIA589903 VRW589899:VRW589903 WBS589899:WBS589903 WLO589899:WLO589903 WVK589899:WVK589903 C655435:C655439 IY655435:IY655439 SU655435:SU655439 ACQ655435:ACQ655439 AMM655435:AMM655439 AWI655435:AWI655439 BGE655435:BGE655439 BQA655435:BQA655439 BZW655435:BZW655439 CJS655435:CJS655439 CTO655435:CTO655439 DDK655435:DDK655439 DNG655435:DNG655439 DXC655435:DXC655439 EGY655435:EGY655439 EQU655435:EQU655439 FAQ655435:FAQ655439 FKM655435:FKM655439 FUI655435:FUI655439 GEE655435:GEE655439 GOA655435:GOA655439 GXW655435:GXW655439 HHS655435:HHS655439 HRO655435:HRO655439 IBK655435:IBK655439 ILG655435:ILG655439 IVC655435:IVC655439 JEY655435:JEY655439 JOU655435:JOU655439 JYQ655435:JYQ655439 KIM655435:KIM655439 KSI655435:KSI655439 LCE655435:LCE655439 LMA655435:LMA655439 LVW655435:LVW655439 MFS655435:MFS655439 MPO655435:MPO655439 MZK655435:MZK655439 NJG655435:NJG655439 NTC655435:NTC655439 OCY655435:OCY655439 OMU655435:OMU655439 OWQ655435:OWQ655439 PGM655435:PGM655439 PQI655435:PQI655439 QAE655435:QAE655439 QKA655435:QKA655439 QTW655435:QTW655439 RDS655435:RDS655439 RNO655435:RNO655439 RXK655435:RXK655439 SHG655435:SHG655439 SRC655435:SRC655439 TAY655435:TAY655439 TKU655435:TKU655439 TUQ655435:TUQ655439 UEM655435:UEM655439 UOI655435:UOI655439 UYE655435:UYE655439 VIA655435:VIA655439 VRW655435:VRW655439 WBS655435:WBS655439 WLO655435:WLO655439 WVK655435:WVK655439 C720971:C720975 IY720971:IY720975 SU720971:SU720975 ACQ720971:ACQ720975 AMM720971:AMM720975 AWI720971:AWI720975 BGE720971:BGE720975 BQA720971:BQA720975 BZW720971:BZW720975 CJS720971:CJS720975 CTO720971:CTO720975 DDK720971:DDK720975 DNG720971:DNG720975 DXC720971:DXC720975 EGY720971:EGY720975 EQU720971:EQU720975 FAQ720971:FAQ720975 FKM720971:FKM720975 FUI720971:FUI720975 GEE720971:GEE720975 GOA720971:GOA720975 GXW720971:GXW720975 HHS720971:HHS720975 HRO720971:HRO720975 IBK720971:IBK720975 ILG720971:ILG720975 IVC720971:IVC720975 JEY720971:JEY720975 JOU720971:JOU720975 JYQ720971:JYQ720975 KIM720971:KIM720975 KSI720971:KSI720975 LCE720971:LCE720975 LMA720971:LMA720975 LVW720971:LVW720975 MFS720971:MFS720975 MPO720971:MPO720975 MZK720971:MZK720975 NJG720971:NJG720975 NTC720971:NTC720975 OCY720971:OCY720975 OMU720971:OMU720975 OWQ720971:OWQ720975 PGM720971:PGM720975 PQI720971:PQI720975 QAE720971:QAE720975 QKA720971:QKA720975 QTW720971:QTW720975 RDS720971:RDS720975 RNO720971:RNO720975 RXK720971:RXK720975 SHG720971:SHG720975 SRC720971:SRC720975 TAY720971:TAY720975 TKU720971:TKU720975 TUQ720971:TUQ720975 UEM720971:UEM720975 UOI720971:UOI720975 UYE720971:UYE720975 VIA720971:VIA720975 VRW720971:VRW720975 WBS720971:WBS720975 WLO720971:WLO720975 WVK720971:WVK720975 C786507:C786511 IY786507:IY786511 SU786507:SU786511 ACQ786507:ACQ786511 AMM786507:AMM786511 AWI786507:AWI786511 BGE786507:BGE786511 BQA786507:BQA786511 BZW786507:BZW786511 CJS786507:CJS786511 CTO786507:CTO786511 DDK786507:DDK786511 DNG786507:DNG786511 DXC786507:DXC786511 EGY786507:EGY786511 EQU786507:EQU786511 FAQ786507:FAQ786511 FKM786507:FKM786511 FUI786507:FUI786511 GEE786507:GEE786511 GOA786507:GOA786511 GXW786507:GXW786511 HHS786507:HHS786511 HRO786507:HRO786511 IBK786507:IBK786511 ILG786507:ILG786511 IVC786507:IVC786511 JEY786507:JEY786511 JOU786507:JOU786511 JYQ786507:JYQ786511 KIM786507:KIM786511 KSI786507:KSI786511 LCE786507:LCE786511 LMA786507:LMA786511 LVW786507:LVW786511 MFS786507:MFS786511 MPO786507:MPO786511 MZK786507:MZK786511 NJG786507:NJG786511 NTC786507:NTC786511 OCY786507:OCY786511 OMU786507:OMU786511 OWQ786507:OWQ786511 PGM786507:PGM786511 PQI786507:PQI786511 QAE786507:QAE786511 QKA786507:QKA786511 QTW786507:QTW786511 RDS786507:RDS786511 RNO786507:RNO786511 RXK786507:RXK786511 SHG786507:SHG786511 SRC786507:SRC786511 TAY786507:TAY786511 TKU786507:TKU786511 TUQ786507:TUQ786511 UEM786507:UEM786511 UOI786507:UOI786511 UYE786507:UYE786511 VIA786507:VIA786511 VRW786507:VRW786511 WBS786507:WBS786511 WLO786507:WLO786511 WVK786507:WVK786511 C852043:C852047 IY852043:IY852047 SU852043:SU852047 ACQ852043:ACQ852047 AMM852043:AMM852047 AWI852043:AWI852047 BGE852043:BGE852047 BQA852043:BQA852047 BZW852043:BZW852047 CJS852043:CJS852047 CTO852043:CTO852047 DDK852043:DDK852047 DNG852043:DNG852047 DXC852043:DXC852047 EGY852043:EGY852047 EQU852043:EQU852047 FAQ852043:FAQ852047 FKM852043:FKM852047 FUI852043:FUI852047 GEE852043:GEE852047 GOA852043:GOA852047 GXW852043:GXW852047 HHS852043:HHS852047 HRO852043:HRO852047 IBK852043:IBK852047 ILG852043:ILG852047 IVC852043:IVC852047 JEY852043:JEY852047 JOU852043:JOU852047 JYQ852043:JYQ852047 KIM852043:KIM852047 KSI852043:KSI852047 LCE852043:LCE852047 LMA852043:LMA852047 LVW852043:LVW852047 MFS852043:MFS852047 MPO852043:MPO852047 MZK852043:MZK852047 NJG852043:NJG852047 NTC852043:NTC852047 OCY852043:OCY852047 OMU852043:OMU852047 OWQ852043:OWQ852047 PGM852043:PGM852047 PQI852043:PQI852047 QAE852043:QAE852047 QKA852043:QKA852047 QTW852043:QTW852047 RDS852043:RDS852047 RNO852043:RNO852047 RXK852043:RXK852047 SHG852043:SHG852047 SRC852043:SRC852047 TAY852043:TAY852047 TKU852043:TKU852047 TUQ852043:TUQ852047 UEM852043:UEM852047 UOI852043:UOI852047 UYE852043:UYE852047 VIA852043:VIA852047 VRW852043:VRW852047 WBS852043:WBS852047 WLO852043:WLO852047 WVK852043:WVK852047 C917579:C917583 IY917579:IY917583 SU917579:SU917583 ACQ917579:ACQ917583 AMM917579:AMM917583 AWI917579:AWI917583 BGE917579:BGE917583 BQA917579:BQA917583 BZW917579:BZW917583 CJS917579:CJS917583 CTO917579:CTO917583 DDK917579:DDK917583 DNG917579:DNG917583 DXC917579:DXC917583 EGY917579:EGY917583 EQU917579:EQU917583 FAQ917579:FAQ917583 FKM917579:FKM917583 FUI917579:FUI917583 GEE917579:GEE917583 GOA917579:GOA917583 GXW917579:GXW917583 HHS917579:HHS917583 HRO917579:HRO917583 IBK917579:IBK917583 ILG917579:ILG917583 IVC917579:IVC917583 JEY917579:JEY917583 JOU917579:JOU917583 JYQ917579:JYQ917583 KIM917579:KIM917583 KSI917579:KSI917583 LCE917579:LCE917583 LMA917579:LMA917583 LVW917579:LVW917583 MFS917579:MFS917583 MPO917579:MPO917583 MZK917579:MZK917583 NJG917579:NJG917583 NTC917579:NTC917583 OCY917579:OCY917583 OMU917579:OMU917583 OWQ917579:OWQ917583 PGM917579:PGM917583 PQI917579:PQI917583 QAE917579:QAE917583 QKA917579:QKA917583 QTW917579:QTW917583 RDS917579:RDS917583 RNO917579:RNO917583 RXK917579:RXK917583 SHG917579:SHG917583 SRC917579:SRC917583 TAY917579:TAY917583 TKU917579:TKU917583 TUQ917579:TUQ917583 UEM917579:UEM917583 UOI917579:UOI917583 UYE917579:UYE917583 VIA917579:VIA917583 VRW917579:VRW917583 WBS917579:WBS917583 WLO917579:WLO917583 WVK917579:WVK917583 C983115:C983119 IY983115:IY983119 SU983115:SU983119 ACQ983115:ACQ983119 AMM983115:AMM983119 AWI983115:AWI983119 BGE983115:BGE983119 BQA983115:BQA983119 BZW983115:BZW983119 CJS983115:CJS983119 CTO983115:CTO983119 DDK983115:DDK983119 DNG983115:DNG983119 DXC983115:DXC983119 EGY983115:EGY983119 EQU983115:EQU983119 FAQ983115:FAQ983119 FKM983115:FKM983119 FUI983115:FUI983119 GEE983115:GEE983119 GOA983115:GOA983119 GXW983115:GXW983119 HHS983115:HHS983119 HRO983115:HRO983119 IBK983115:IBK983119 ILG983115:ILG983119 IVC983115:IVC983119 JEY983115:JEY983119 JOU983115:JOU983119 JYQ983115:JYQ983119 KIM983115:KIM983119 KSI983115:KSI983119 LCE983115:LCE983119 LMA983115:LMA983119 LVW983115:LVW983119 MFS983115:MFS983119 MPO983115:MPO983119 MZK983115:MZK983119 NJG983115:NJG983119 NTC983115:NTC983119 OCY983115:OCY983119 OMU983115:OMU983119 OWQ983115:OWQ983119 PGM983115:PGM983119 PQI983115:PQI983119 QAE983115:QAE983119 QKA983115:QKA983119 QTW983115:QTW983119 RDS983115:RDS983119 RNO983115:RNO983119 RXK983115:RXK983119 SHG983115:SHG983119 SRC983115:SRC983119 TAY983115:TAY983119 TKU983115:TKU983119 TUQ983115:TUQ983119 UEM983115:UEM983119 UOI983115:UOI983119 UYE983115:UYE983119 VIA983115:VIA983119 VRW983115:VRW983119 WBS983115:WBS983119 WLO983115:WLO983119 WVK983115:WVK983119 C85:C89 IY85:IY89 SU85:SU89 ACQ85:ACQ89 AMM85:AMM89 AWI85:AWI89 BGE85:BGE89 BQA85:BQA89 BZW85:BZW89 CJS85:CJS89 CTO85:CTO89 DDK85:DDK89 DNG85:DNG89 DXC85:DXC89 EGY85:EGY89 EQU85:EQU89 FAQ85:FAQ89 FKM85:FKM89 FUI85:FUI89 GEE85:GEE89 GOA85:GOA89 GXW85:GXW89 HHS85:HHS89 HRO85:HRO89 IBK85:IBK89 ILG85:ILG89 IVC85:IVC89 JEY85:JEY89 JOU85:JOU89 JYQ85:JYQ89 KIM85:KIM89 KSI85:KSI89 LCE85:LCE89 LMA85:LMA89 LVW85:LVW89 MFS85:MFS89 MPO85:MPO89 MZK85:MZK89 NJG85:NJG89 NTC85:NTC89 OCY85:OCY89 OMU85:OMU89 OWQ85:OWQ89 PGM85:PGM89 PQI85:PQI89 QAE85:QAE89 QKA85:QKA89 QTW85:QTW89 RDS85:RDS89 RNO85:RNO89 RXK85:RXK89 SHG85:SHG89 SRC85:SRC89 TAY85:TAY89 TKU85:TKU89 TUQ85:TUQ89 UEM85:UEM89 UOI85:UOI89 UYE85:UYE89 VIA85:VIA89 VRW85:VRW89 WBS85:WBS89 WLO85:WLO89 WVK85:WVK89 C65621:C65625 IY65621:IY65625 SU65621:SU65625 ACQ65621:ACQ65625 AMM65621:AMM65625 AWI65621:AWI65625 BGE65621:BGE65625 BQA65621:BQA65625 BZW65621:BZW65625 CJS65621:CJS65625 CTO65621:CTO65625 DDK65621:DDK65625 DNG65621:DNG65625 DXC65621:DXC65625 EGY65621:EGY65625 EQU65621:EQU65625 FAQ65621:FAQ65625 FKM65621:FKM65625 FUI65621:FUI65625 GEE65621:GEE65625 GOA65621:GOA65625 GXW65621:GXW65625 HHS65621:HHS65625 HRO65621:HRO65625 IBK65621:IBK65625 ILG65621:ILG65625 IVC65621:IVC65625 JEY65621:JEY65625 JOU65621:JOU65625 JYQ65621:JYQ65625 KIM65621:KIM65625 KSI65621:KSI65625 LCE65621:LCE65625 LMA65621:LMA65625 LVW65621:LVW65625 MFS65621:MFS65625 MPO65621:MPO65625 MZK65621:MZK65625 NJG65621:NJG65625 NTC65621:NTC65625 OCY65621:OCY65625 OMU65621:OMU65625 OWQ65621:OWQ65625 PGM65621:PGM65625 PQI65621:PQI65625 QAE65621:QAE65625 QKA65621:QKA65625 QTW65621:QTW65625 RDS65621:RDS65625 RNO65621:RNO65625 RXK65621:RXK65625 SHG65621:SHG65625 SRC65621:SRC65625 TAY65621:TAY65625 TKU65621:TKU65625 TUQ65621:TUQ65625 UEM65621:UEM65625 UOI65621:UOI65625 UYE65621:UYE65625 VIA65621:VIA65625 VRW65621:VRW65625 WBS65621:WBS65625 WLO65621:WLO65625 WVK65621:WVK65625 C131157:C131161 IY131157:IY131161 SU131157:SU131161 ACQ131157:ACQ131161 AMM131157:AMM131161 AWI131157:AWI131161 BGE131157:BGE131161 BQA131157:BQA131161 BZW131157:BZW131161 CJS131157:CJS131161 CTO131157:CTO131161 DDK131157:DDK131161 DNG131157:DNG131161 DXC131157:DXC131161 EGY131157:EGY131161 EQU131157:EQU131161 FAQ131157:FAQ131161 FKM131157:FKM131161 FUI131157:FUI131161 GEE131157:GEE131161 GOA131157:GOA131161 GXW131157:GXW131161 HHS131157:HHS131161 HRO131157:HRO131161 IBK131157:IBK131161 ILG131157:ILG131161 IVC131157:IVC131161 JEY131157:JEY131161 JOU131157:JOU131161 JYQ131157:JYQ131161 KIM131157:KIM131161 KSI131157:KSI131161 LCE131157:LCE131161 LMA131157:LMA131161 LVW131157:LVW131161 MFS131157:MFS131161 MPO131157:MPO131161 MZK131157:MZK131161 NJG131157:NJG131161 NTC131157:NTC131161 OCY131157:OCY131161 OMU131157:OMU131161 OWQ131157:OWQ131161 PGM131157:PGM131161 PQI131157:PQI131161 QAE131157:QAE131161 QKA131157:QKA131161 QTW131157:QTW131161 RDS131157:RDS131161 RNO131157:RNO131161 RXK131157:RXK131161 SHG131157:SHG131161 SRC131157:SRC131161 TAY131157:TAY131161 TKU131157:TKU131161 TUQ131157:TUQ131161 UEM131157:UEM131161 UOI131157:UOI131161 UYE131157:UYE131161 VIA131157:VIA131161 VRW131157:VRW131161 WBS131157:WBS131161 WLO131157:WLO131161 WVK131157:WVK131161 C196693:C196697 IY196693:IY196697 SU196693:SU196697 ACQ196693:ACQ196697 AMM196693:AMM196697 AWI196693:AWI196697 BGE196693:BGE196697 BQA196693:BQA196697 BZW196693:BZW196697 CJS196693:CJS196697 CTO196693:CTO196697 DDK196693:DDK196697 DNG196693:DNG196697 DXC196693:DXC196697 EGY196693:EGY196697 EQU196693:EQU196697 FAQ196693:FAQ196697 FKM196693:FKM196697 FUI196693:FUI196697 GEE196693:GEE196697 GOA196693:GOA196697 GXW196693:GXW196697 HHS196693:HHS196697 HRO196693:HRO196697 IBK196693:IBK196697 ILG196693:ILG196697 IVC196693:IVC196697 JEY196693:JEY196697 JOU196693:JOU196697 JYQ196693:JYQ196697 KIM196693:KIM196697 KSI196693:KSI196697 LCE196693:LCE196697 LMA196693:LMA196697 LVW196693:LVW196697 MFS196693:MFS196697 MPO196693:MPO196697 MZK196693:MZK196697 NJG196693:NJG196697 NTC196693:NTC196697 OCY196693:OCY196697 OMU196693:OMU196697 OWQ196693:OWQ196697 PGM196693:PGM196697 PQI196693:PQI196697 QAE196693:QAE196697 QKA196693:QKA196697 QTW196693:QTW196697 RDS196693:RDS196697 RNO196693:RNO196697 RXK196693:RXK196697 SHG196693:SHG196697 SRC196693:SRC196697 TAY196693:TAY196697 TKU196693:TKU196697 TUQ196693:TUQ196697 UEM196693:UEM196697 UOI196693:UOI196697 UYE196693:UYE196697 VIA196693:VIA196697 VRW196693:VRW196697 WBS196693:WBS196697 WLO196693:WLO196697 WVK196693:WVK196697 C262229:C262233 IY262229:IY262233 SU262229:SU262233 ACQ262229:ACQ262233 AMM262229:AMM262233 AWI262229:AWI262233 BGE262229:BGE262233 BQA262229:BQA262233 BZW262229:BZW262233 CJS262229:CJS262233 CTO262229:CTO262233 DDK262229:DDK262233 DNG262229:DNG262233 DXC262229:DXC262233 EGY262229:EGY262233 EQU262229:EQU262233 FAQ262229:FAQ262233 FKM262229:FKM262233 FUI262229:FUI262233 GEE262229:GEE262233 GOA262229:GOA262233 GXW262229:GXW262233 HHS262229:HHS262233 HRO262229:HRO262233 IBK262229:IBK262233 ILG262229:ILG262233 IVC262229:IVC262233 JEY262229:JEY262233 JOU262229:JOU262233 JYQ262229:JYQ262233 KIM262229:KIM262233 KSI262229:KSI262233 LCE262229:LCE262233 LMA262229:LMA262233 LVW262229:LVW262233 MFS262229:MFS262233 MPO262229:MPO262233 MZK262229:MZK262233 NJG262229:NJG262233 NTC262229:NTC262233 OCY262229:OCY262233 OMU262229:OMU262233 OWQ262229:OWQ262233 PGM262229:PGM262233 PQI262229:PQI262233 QAE262229:QAE262233 QKA262229:QKA262233 QTW262229:QTW262233 RDS262229:RDS262233 RNO262229:RNO262233 RXK262229:RXK262233 SHG262229:SHG262233 SRC262229:SRC262233 TAY262229:TAY262233 TKU262229:TKU262233 TUQ262229:TUQ262233 UEM262229:UEM262233 UOI262229:UOI262233 UYE262229:UYE262233 VIA262229:VIA262233 VRW262229:VRW262233 WBS262229:WBS262233 WLO262229:WLO262233 WVK262229:WVK262233 C327765:C327769 IY327765:IY327769 SU327765:SU327769 ACQ327765:ACQ327769 AMM327765:AMM327769 AWI327765:AWI327769 BGE327765:BGE327769 BQA327765:BQA327769 BZW327765:BZW327769 CJS327765:CJS327769 CTO327765:CTO327769 DDK327765:DDK327769 DNG327765:DNG327769 DXC327765:DXC327769 EGY327765:EGY327769 EQU327765:EQU327769 FAQ327765:FAQ327769 FKM327765:FKM327769 FUI327765:FUI327769 GEE327765:GEE327769 GOA327765:GOA327769 GXW327765:GXW327769 HHS327765:HHS327769 HRO327765:HRO327769 IBK327765:IBK327769 ILG327765:ILG327769 IVC327765:IVC327769 JEY327765:JEY327769 JOU327765:JOU327769 JYQ327765:JYQ327769 KIM327765:KIM327769 KSI327765:KSI327769 LCE327765:LCE327769 LMA327765:LMA327769 LVW327765:LVW327769 MFS327765:MFS327769 MPO327765:MPO327769 MZK327765:MZK327769 NJG327765:NJG327769 NTC327765:NTC327769 OCY327765:OCY327769 OMU327765:OMU327769 OWQ327765:OWQ327769 PGM327765:PGM327769 PQI327765:PQI327769 QAE327765:QAE327769 QKA327765:QKA327769 QTW327765:QTW327769 RDS327765:RDS327769 RNO327765:RNO327769 RXK327765:RXK327769 SHG327765:SHG327769 SRC327765:SRC327769 TAY327765:TAY327769 TKU327765:TKU327769 TUQ327765:TUQ327769 UEM327765:UEM327769 UOI327765:UOI327769 UYE327765:UYE327769 VIA327765:VIA327769 VRW327765:VRW327769 WBS327765:WBS327769 WLO327765:WLO327769 WVK327765:WVK327769 C393301:C393305 IY393301:IY393305 SU393301:SU393305 ACQ393301:ACQ393305 AMM393301:AMM393305 AWI393301:AWI393305 BGE393301:BGE393305 BQA393301:BQA393305 BZW393301:BZW393305 CJS393301:CJS393305 CTO393301:CTO393305 DDK393301:DDK393305 DNG393301:DNG393305 DXC393301:DXC393305 EGY393301:EGY393305 EQU393301:EQU393305 FAQ393301:FAQ393305 FKM393301:FKM393305 FUI393301:FUI393305 GEE393301:GEE393305 GOA393301:GOA393305 GXW393301:GXW393305 HHS393301:HHS393305 HRO393301:HRO393305 IBK393301:IBK393305 ILG393301:ILG393305 IVC393301:IVC393305 JEY393301:JEY393305 JOU393301:JOU393305 JYQ393301:JYQ393305 KIM393301:KIM393305 KSI393301:KSI393305 LCE393301:LCE393305 LMA393301:LMA393305 LVW393301:LVW393305 MFS393301:MFS393305 MPO393301:MPO393305 MZK393301:MZK393305 NJG393301:NJG393305 NTC393301:NTC393305 OCY393301:OCY393305 OMU393301:OMU393305 OWQ393301:OWQ393305 PGM393301:PGM393305 PQI393301:PQI393305 QAE393301:QAE393305 QKA393301:QKA393305 QTW393301:QTW393305 RDS393301:RDS393305 RNO393301:RNO393305 RXK393301:RXK393305 SHG393301:SHG393305 SRC393301:SRC393305 TAY393301:TAY393305 TKU393301:TKU393305 TUQ393301:TUQ393305 UEM393301:UEM393305 UOI393301:UOI393305 UYE393301:UYE393305 VIA393301:VIA393305 VRW393301:VRW393305 WBS393301:WBS393305 WLO393301:WLO393305 WVK393301:WVK393305 C458837:C458841 IY458837:IY458841 SU458837:SU458841 ACQ458837:ACQ458841 AMM458837:AMM458841 AWI458837:AWI458841 BGE458837:BGE458841 BQA458837:BQA458841 BZW458837:BZW458841 CJS458837:CJS458841 CTO458837:CTO458841 DDK458837:DDK458841 DNG458837:DNG458841 DXC458837:DXC458841 EGY458837:EGY458841 EQU458837:EQU458841 FAQ458837:FAQ458841 FKM458837:FKM458841 FUI458837:FUI458841 GEE458837:GEE458841 GOA458837:GOA458841 GXW458837:GXW458841 HHS458837:HHS458841 HRO458837:HRO458841 IBK458837:IBK458841 ILG458837:ILG458841 IVC458837:IVC458841 JEY458837:JEY458841 JOU458837:JOU458841 JYQ458837:JYQ458841 KIM458837:KIM458841 KSI458837:KSI458841 LCE458837:LCE458841 LMA458837:LMA458841 LVW458837:LVW458841 MFS458837:MFS458841 MPO458837:MPO458841 MZK458837:MZK458841 NJG458837:NJG458841 NTC458837:NTC458841 OCY458837:OCY458841 OMU458837:OMU458841 OWQ458837:OWQ458841 PGM458837:PGM458841 PQI458837:PQI458841 QAE458837:QAE458841 QKA458837:QKA458841 QTW458837:QTW458841 RDS458837:RDS458841 RNO458837:RNO458841 RXK458837:RXK458841 SHG458837:SHG458841 SRC458837:SRC458841 TAY458837:TAY458841 TKU458837:TKU458841 TUQ458837:TUQ458841 UEM458837:UEM458841 UOI458837:UOI458841 UYE458837:UYE458841 VIA458837:VIA458841 VRW458837:VRW458841 WBS458837:WBS458841 WLO458837:WLO458841 WVK458837:WVK458841 C524373:C524377 IY524373:IY524377 SU524373:SU524377 ACQ524373:ACQ524377 AMM524373:AMM524377 AWI524373:AWI524377 BGE524373:BGE524377 BQA524373:BQA524377 BZW524373:BZW524377 CJS524373:CJS524377 CTO524373:CTO524377 DDK524373:DDK524377 DNG524373:DNG524377 DXC524373:DXC524377 EGY524373:EGY524377 EQU524373:EQU524377 FAQ524373:FAQ524377 FKM524373:FKM524377 FUI524373:FUI524377 GEE524373:GEE524377 GOA524373:GOA524377 GXW524373:GXW524377 HHS524373:HHS524377 HRO524373:HRO524377 IBK524373:IBK524377 ILG524373:ILG524377 IVC524373:IVC524377 JEY524373:JEY524377 JOU524373:JOU524377 JYQ524373:JYQ524377 KIM524373:KIM524377 KSI524373:KSI524377 LCE524373:LCE524377 LMA524373:LMA524377 LVW524373:LVW524377 MFS524373:MFS524377 MPO524373:MPO524377 MZK524373:MZK524377 NJG524373:NJG524377 NTC524373:NTC524377 OCY524373:OCY524377 OMU524373:OMU524377 OWQ524373:OWQ524377 PGM524373:PGM524377 PQI524373:PQI524377 QAE524373:QAE524377 QKA524373:QKA524377 QTW524373:QTW524377 RDS524373:RDS524377 RNO524373:RNO524377 RXK524373:RXK524377 SHG524373:SHG524377 SRC524373:SRC524377 TAY524373:TAY524377 TKU524373:TKU524377 TUQ524373:TUQ524377 UEM524373:UEM524377 UOI524373:UOI524377 UYE524373:UYE524377 VIA524373:VIA524377 VRW524373:VRW524377 WBS524373:WBS524377 WLO524373:WLO524377 WVK524373:WVK524377 C589909:C589913 IY589909:IY589913 SU589909:SU589913 ACQ589909:ACQ589913 AMM589909:AMM589913 AWI589909:AWI589913 BGE589909:BGE589913 BQA589909:BQA589913 BZW589909:BZW589913 CJS589909:CJS589913 CTO589909:CTO589913 DDK589909:DDK589913 DNG589909:DNG589913 DXC589909:DXC589913 EGY589909:EGY589913 EQU589909:EQU589913 FAQ589909:FAQ589913 FKM589909:FKM589913 FUI589909:FUI589913 GEE589909:GEE589913 GOA589909:GOA589913 GXW589909:GXW589913 HHS589909:HHS589913 HRO589909:HRO589913 IBK589909:IBK589913 ILG589909:ILG589913 IVC589909:IVC589913 JEY589909:JEY589913 JOU589909:JOU589913 JYQ589909:JYQ589913 KIM589909:KIM589913 KSI589909:KSI589913 LCE589909:LCE589913 LMA589909:LMA589913 LVW589909:LVW589913 MFS589909:MFS589913 MPO589909:MPO589913 MZK589909:MZK589913 NJG589909:NJG589913 NTC589909:NTC589913 OCY589909:OCY589913 OMU589909:OMU589913 OWQ589909:OWQ589913 PGM589909:PGM589913 PQI589909:PQI589913 QAE589909:QAE589913 QKA589909:QKA589913 QTW589909:QTW589913 RDS589909:RDS589913 RNO589909:RNO589913 RXK589909:RXK589913 SHG589909:SHG589913 SRC589909:SRC589913 TAY589909:TAY589913 TKU589909:TKU589913 TUQ589909:TUQ589913 UEM589909:UEM589913 UOI589909:UOI589913 UYE589909:UYE589913 VIA589909:VIA589913 VRW589909:VRW589913 WBS589909:WBS589913 WLO589909:WLO589913 WVK589909:WVK589913 C655445:C655449 IY655445:IY655449 SU655445:SU655449 ACQ655445:ACQ655449 AMM655445:AMM655449 AWI655445:AWI655449 BGE655445:BGE655449 BQA655445:BQA655449 BZW655445:BZW655449 CJS655445:CJS655449 CTO655445:CTO655449 DDK655445:DDK655449 DNG655445:DNG655449 DXC655445:DXC655449 EGY655445:EGY655449 EQU655445:EQU655449 FAQ655445:FAQ655449 FKM655445:FKM655449 FUI655445:FUI655449 GEE655445:GEE655449 GOA655445:GOA655449 GXW655445:GXW655449 HHS655445:HHS655449 HRO655445:HRO655449 IBK655445:IBK655449 ILG655445:ILG655449 IVC655445:IVC655449 JEY655445:JEY655449 JOU655445:JOU655449 JYQ655445:JYQ655449 KIM655445:KIM655449 KSI655445:KSI655449 LCE655445:LCE655449 LMA655445:LMA655449 LVW655445:LVW655449 MFS655445:MFS655449 MPO655445:MPO655449 MZK655445:MZK655449 NJG655445:NJG655449 NTC655445:NTC655449 OCY655445:OCY655449 OMU655445:OMU655449 OWQ655445:OWQ655449 PGM655445:PGM655449 PQI655445:PQI655449 QAE655445:QAE655449 QKA655445:QKA655449 QTW655445:QTW655449 RDS655445:RDS655449 RNO655445:RNO655449 RXK655445:RXK655449 SHG655445:SHG655449 SRC655445:SRC655449 TAY655445:TAY655449 TKU655445:TKU655449 TUQ655445:TUQ655449 UEM655445:UEM655449 UOI655445:UOI655449 UYE655445:UYE655449 VIA655445:VIA655449 VRW655445:VRW655449 WBS655445:WBS655449 WLO655445:WLO655449 WVK655445:WVK655449 C720981:C720985 IY720981:IY720985 SU720981:SU720985 ACQ720981:ACQ720985 AMM720981:AMM720985 AWI720981:AWI720985 BGE720981:BGE720985 BQA720981:BQA720985 BZW720981:BZW720985 CJS720981:CJS720985 CTO720981:CTO720985 DDK720981:DDK720985 DNG720981:DNG720985 DXC720981:DXC720985 EGY720981:EGY720985 EQU720981:EQU720985 FAQ720981:FAQ720985 FKM720981:FKM720985 FUI720981:FUI720985 GEE720981:GEE720985 GOA720981:GOA720985 GXW720981:GXW720985 HHS720981:HHS720985 HRO720981:HRO720985 IBK720981:IBK720985 ILG720981:ILG720985 IVC720981:IVC720985 JEY720981:JEY720985 JOU720981:JOU720985 JYQ720981:JYQ720985 KIM720981:KIM720985 KSI720981:KSI720985 LCE720981:LCE720985 LMA720981:LMA720985 LVW720981:LVW720985 MFS720981:MFS720985 MPO720981:MPO720985 MZK720981:MZK720985 NJG720981:NJG720985 NTC720981:NTC720985 OCY720981:OCY720985 OMU720981:OMU720985 OWQ720981:OWQ720985 PGM720981:PGM720985 PQI720981:PQI720985 QAE720981:QAE720985 QKA720981:QKA720985 QTW720981:QTW720985 RDS720981:RDS720985 RNO720981:RNO720985 RXK720981:RXK720985 SHG720981:SHG720985 SRC720981:SRC720985 TAY720981:TAY720985 TKU720981:TKU720985 TUQ720981:TUQ720985 UEM720981:UEM720985 UOI720981:UOI720985 UYE720981:UYE720985 VIA720981:VIA720985 VRW720981:VRW720985 WBS720981:WBS720985 WLO720981:WLO720985 WVK720981:WVK720985 C786517:C786521 IY786517:IY786521 SU786517:SU786521 ACQ786517:ACQ786521 AMM786517:AMM786521 AWI786517:AWI786521 BGE786517:BGE786521 BQA786517:BQA786521 BZW786517:BZW786521 CJS786517:CJS786521 CTO786517:CTO786521 DDK786517:DDK786521 DNG786517:DNG786521 DXC786517:DXC786521 EGY786517:EGY786521 EQU786517:EQU786521 FAQ786517:FAQ786521 FKM786517:FKM786521 FUI786517:FUI786521 GEE786517:GEE786521 GOA786517:GOA786521 GXW786517:GXW786521 HHS786517:HHS786521 HRO786517:HRO786521 IBK786517:IBK786521 ILG786517:ILG786521 IVC786517:IVC786521 JEY786517:JEY786521 JOU786517:JOU786521 JYQ786517:JYQ786521 KIM786517:KIM786521 KSI786517:KSI786521 LCE786517:LCE786521 LMA786517:LMA786521 LVW786517:LVW786521 MFS786517:MFS786521 MPO786517:MPO786521 MZK786517:MZK786521 NJG786517:NJG786521 NTC786517:NTC786521 OCY786517:OCY786521 OMU786517:OMU786521 OWQ786517:OWQ786521 PGM786517:PGM786521 PQI786517:PQI786521 QAE786517:QAE786521 QKA786517:QKA786521 QTW786517:QTW786521 RDS786517:RDS786521 RNO786517:RNO786521 RXK786517:RXK786521 SHG786517:SHG786521 SRC786517:SRC786521 TAY786517:TAY786521 TKU786517:TKU786521 TUQ786517:TUQ786521 UEM786517:UEM786521 UOI786517:UOI786521 UYE786517:UYE786521 VIA786517:VIA786521 VRW786517:VRW786521 WBS786517:WBS786521 WLO786517:WLO786521 WVK786517:WVK786521 C852053:C852057 IY852053:IY852057 SU852053:SU852057 ACQ852053:ACQ852057 AMM852053:AMM852057 AWI852053:AWI852057 BGE852053:BGE852057 BQA852053:BQA852057 BZW852053:BZW852057 CJS852053:CJS852057 CTO852053:CTO852057 DDK852053:DDK852057 DNG852053:DNG852057 DXC852053:DXC852057 EGY852053:EGY852057 EQU852053:EQU852057 FAQ852053:FAQ852057 FKM852053:FKM852057 FUI852053:FUI852057 GEE852053:GEE852057 GOA852053:GOA852057 GXW852053:GXW852057 HHS852053:HHS852057 HRO852053:HRO852057 IBK852053:IBK852057 ILG852053:ILG852057 IVC852053:IVC852057 JEY852053:JEY852057 JOU852053:JOU852057 JYQ852053:JYQ852057 KIM852053:KIM852057 KSI852053:KSI852057 LCE852053:LCE852057 LMA852053:LMA852057 LVW852053:LVW852057 MFS852053:MFS852057 MPO852053:MPO852057 MZK852053:MZK852057 NJG852053:NJG852057 NTC852053:NTC852057 OCY852053:OCY852057 OMU852053:OMU852057 OWQ852053:OWQ852057 PGM852053:PGM852057 PQI852053:PQI852057 QAE852053:QAE852057 QKA852053:QKA852057 QTW852053:QTW852057 RDS852053:RDS852057 RNO852053:RNO852057 RXK852053:RXK852057 SHG852053:SHG852057 SRC852053:SRC852057 TAY852053:TAY852057 TKU852053:TKU852057 TUQ852053:TUQ852057 UEM852053:UEM852057 UOI852053:UOI852057 UYE852053:UYE852057 VIA852053:VIA852057 VRW852053:VRW852057 WBS852053:WBS852057 WLO852053:WLO852057 WVK852053:WVK852057 C917589:C917593 IY917589:IY917593 SU917589:SU917593 ACQ917589:ACQ917593 AMM917589:AMM917593 AWI917589:AWI917593 BGE917589:BGE917593 BQA917589:BQA917593 BZW917589:BZW917593 CJS917589:CJS917593 CTO917589:CTO917593 DDK917589:DDK917593 DNG917589:DNG917593 DXC917589:DXC917593 EGY917589:EGY917593 EQU917589:EQU917593 FAQ917589:FAQ917593 FKM917589:FKM917593 FUI917589:FUI917593 GEE917589:GEE917593 GOA917589:GOA917593 GXW917589:GXW917593 HHS917589:HHS917593 HRO917589:HRO917593 IBK917589:IBK917593 ILG917589:ILG917593 IVC917589:IVC917593 JEY917589:JEY917593 JOU917589:JOU917593 JYQ917589:JYQ917593 KIM917589:KIM917593 KSI917589:KSI917593 LCE917589:LCE917593 LMA917589:LMA917593 LVW917589:LVW917593 MFS917589:MFS917593 MPO917589:MPO917593 MZK917589:MZK917593 NJG917589:NJG917593 NTC917589:NTC917593 OCY917589:OCY917593 OMU917589:OMU917593 OWQ917589:OWQ917593 PGM917589:PGM917593 PQI917589:PQI917593 QAE917589:QAE917593 QKA917589:QKA917593 QTW917589:QTW917593 RDS917589:RDS917593 RNO917589:RNO917593 RXK917589:RXK917593 SHG917589:SHG917593 SRC917589:SRC917593 TAY917589:TAY917593 TKU917589:TKU917593 TUQ917589:TUQ917593 UEM917589:UEM917593 UOI917589:UOI917593 UYE917589:UYE917593 VIA917589:VIA917593 VRW917589:VRW917593 WBS917589:WBS917593 WLO917589:WLO917593 WVK917589:WVK917593 C983125:C983129 IY983125:IY983129 SU983125:SU983129 ACQ983125:ACQ983129 AMM983125:AMM983129 AWI983125:AWI983129 BGE983125:BGE983129 BQA983125:BQA983129 BZW983125:BZW983129 CJS983125:CJS983129 CTO983125:CTO983129 DDK983125:DDK983129 DNG983125:DNG983129 DXC983125:DXC983129 EGY983125:EGY983129 EQU983125:EQU983129 FAQ983125:FAQ983129 FKM983125:FKM983129 FUI983125:FUI983129 GEE983125:GEE983129 GOA983125:GOA983129 GXW983125:GXW983129 HHS983125:HHS983129 HRO983125:HRO983129 IBK983125:IBK983129 ILG983125:ILG983129 IVC983125:IVC983129 JEY983125:JEY983129 JOU983125:JOU983129 JYQ983125:JYQ983129 KIM983125:KIM983129 KSI983125:KSI983129 LCE983125:LCE983129 LMA983125:LMA983129 LVW983125:LVW983129 MFS983125:MFS983129 MPO983125:MPO983129 MZK983125:MZK983129 NJG983125:NJG983129 NTC983125:NTC983129 OCY983125:OCY983129 OMU983125:OMU983129 OWQ983125:OWQ983129 PGM983125:PGM983129 PQI983125:PQI983129 QAE983125:QAE983129 QKA983125:QKA983129 QTW983125:QTW983129 RDS983125:RDS983129 RNO983125:RNO983129 RXK983125:RXK983129 SHG983125:SHG983129 SRC983125:SRC983129 TAY983125:TAY983129 TKU983125:TKU983129 TUQ983125:TUQ983129 UEM983125:UEM983129 UOI983125:UOI983129 UYE983125:UYE983129 VIA983125:VIA983129 VRW983125:VRW983129 WBS983125:WBS983129 WLO983125:WLO983129 WVK983125:WVK983129 C95:C99 IY95:IY99 SU95:SU99 ACQ95:ACQ99 AMM95:AMM99 AWI95:AWI99 BGE95:BGE99 BQA95:BQA99 BZW95:BZW99 CJS95:CJS99 CTO95:CTO99 DDK95:DDK99 DNG95:DNG99 DXC95:DXC99 EGY95:EGY99 EQU95:EQU99 FAQ95:FAQ99 FKM95:FKM99 FUI95:FUI99 GEE95:GEE99 GOA95:GOA99 GXW95:GXW99 HHS95:HHS99 HRO95:HRO99 IBK95:IBK99 ILG95:ILG99 IVC95:IVC99 JEY95:JEY99 JOU95:JOU99 JYQ95:JYQ99 KIM95:KIM99 KSI95:KSI99 LCE95:LCE99 LMA95:LMA99 LVW95:LVW99 MFS95:MFS99 MPO95:MPO99 MZK95:MZK99 NJG95:NJG99 NTC95:NTC99 OCY95:OCY99 OMU95:OMU99 OWQ95:OWQ99 PGM95:PGM99 PQI95:PQI99 QAE95:QAE99 QKA95:QKA99 QTW95:QTW99 RDS95:RDS99 RNO95:RNO99 RXK95:RXK99 SHG95:SHG99 SRC95:SRC99 TAY95:TAY99 TKU95:TKU99 TUQ95:TUQ99 UEM95:UEM99 UOI95:UOI99 UYE95:UYE99 VIA95:VIA99 VRW95:VRW99 WBS95:WBS99 WLO95:WLO99 WVK95:WVK99 C65631:C65635 IY65631:IY65635 SU65631:SU65635 ACQ65631:ACQ65635 AMM65631:AMM65635 AWI65631:AWI65635 BGE65631:BGE65635 BQA65631:BQA65635 BZW65631:BZW65635 CJS65631:CJS65635 CTO65631:CTO65635 DDK65631:DDK65635 DNG65631:DNG65635 DXC65631:DXC65635 EGY65631:EGY65635 EQU65631:EQU65635 FAQ65631:FAQ65635 FKM65631:FKM65635 FUI65631:FUI65635 GEE65631:GEE65635 GOA65631:GOA65635 GXW65631:GXW65635 HHS65631:HHS65635 HRO65631:HRO65635 IBK65631:IBK65635 ILG65631:ILG65635 IVC65631:IVC65635 JEY65631:JEY65635 JOU65631:JOU65635 JYQ65631:JYQ65635 KIM65631:KIM65635 KSI65631:KSI65635 LCE65631:LCE65635 LMA65631:LMA65635 LVW65631:LVW65635 MFS65631:MFS65635 MPO65631:MPO65635 MZK65631:MZK65635 NJG65631:NJG65635 NTC65631:NTC65635 OCY65631:OCY65635 OMU65631:OMU65635 OWQ65631:OWQ65635 PGM65631:PGM65635 PQI65631:PQI65635 QAE65631:QAE65635 QKA65631:QKA65635 QTW65631:QTW65635 RDS65631:RDS65635 RNO65631:RNO65635 RXK65631:RXK65635 SHG65631:SHG65635 SRC65631:SRC65635 TAY65631:TAY65635 TKU65631:TKU65635 TUQ65631:TUQ65635 UEM65631:UEM65635 UOI65631:UOI65635 UYE65631:UYE65635 VIA65631:VIA65635 VRW65631:VRW65635 WBS65631:WBS65635 WLO65631:WLO65635 WVK65631:WVK65635 C131167:C131171 IY131167:IY131171 SU131167:SU131171 ACQ131167:ACQ131171 AMM131167:AMM131171 AWI131167:AWI131171 BGE131167:BGE131171 BQA131167:BQA131171 BZW131167:BZW131171 CJS131167:CJS131171 CTO131167:CTO131171 DDK131167:DDK131171 DNG131167:DNG131171 DXC131167:DXC131171 EGY131167:EGY131171 EQU131167:EQU131171 FAQ131167:FAQ131171 FKM131167:FKM131171 FUI131167:FUI131171 GEE131167:GEE131171 GOA131167:GOA131171 GXW131167:GXW131171 HHS131167:HHS131171 HRO131167:HRO131171 IBK131167:IBK131171 ILG131167:ILG131171 IVC131167:IVC131171 JEY131167:JEY131171 JOU131167:JOU131171 JYQ131167:JYQ131171 KIM131167:KIM131171 KSI131167:KSI131171 LCE131167:LCE131171 LMA131167:LMA131171 LVW131167:LVW131171 MFS131167:MFS131171 MPO131167:MPO131171 MZK131167:MZK131171 NJG131167:NJG131171 NTC131167:NTC131171 OCY131167:OCY131171 OMU131167:OMU131171 OWQ131167:OWQ131171 PGM131167:PGM131171 PQI131167:PQI131171 QAE131167:QAE131171 QKA131167:QKA131171 QTW131167:QTW131171 RDS131167:RDS131171 RNO131167:RNO131171 RXK131167:RXK131171 SHG131167:SHG131171 SRC131167:SRC131171 TAY131167:TAY131171 TKU131167:TKU131171 TUQ131167:TUQ131171 UEM131167:UEM131171 UOI131167:UOI131171 UYE131167:UYE131171 VIA131167:VIA131171 VRW131167:VRW131171 WBS131167:WBS131171 WLO131167:WLO131171 WVK131167:WVK131171 C196703:C196707 IY196703:IY196707 SU196703:SU196707 ACQ196703:ACQ196707 AMM196703:AMM196707 AWI196703:AWI196707 BGE196703:BGE196707 BQA196703:BQA196707 BZW196703:BZW196707 CJS196703:CJS196707 CTO196703:CTO196707 DDK196703:DDK196707 DNG196703:DNG196707 DXC196703:DXC196707 EGY196703:EGY196707 EQU196703:EQU196707 FAQ196703:FAQ196707 FKM196703:FKM196707 FUI196703:FUI196707 GEE196703:GEE196707 GOA196703:GOA196707 GXW196703:GXW196707 HHS196703:HHS196707 HRO196703:HRO196707 IBK196703:IBK196707 ILG196703:ILG196707 IVC196703:IVC196707 JEY196703:JEY196707 JOU196703:JOU196707 JYQ196703:JYQ196707 KIM196703:KIM196707 KSI196703:KSI196707 LCE196703:LCE196707 LMA196703:LMA196707 LVW196703:LVW196707 MFS196703:MFS196707 MPO196703:MPO196707 MZK196703:MZK196707 NJG196703:NJG196707 NTC196703:NTC196707 OCY196703:OCY196707 OMU196703:OMU196707 OWQ196703:OWQ196707 PGM196703:PGM196707 PQI196703:PQI196707 QAE196703:QAE196707 QKA196703:QKA196707 QTW196703:QTW196707 RDS196703:RDS196707 RNO196703:RNO196707 RXK196703:RXK196707 SHG196703:SHG196707 SRC196703:SRC196707 TAY196703:TAY196707 TKU196703:TKU196707 TUQ196703:TUQ196707 UEM196703:UEM196707 UOI196703:UOI196707 UYE196703:UYE196707 VIA196703:VIA196707 VRW196703:VRW196707 WBS196703:WBS196707 WLO196703:WLO196707 WVK196703:WVK196707 C262239:C262243 IY262239:IY262243 SU262239:SU262243 ACQ262239:ACQ262243 AMM262239:AMM262243 AWI262239:AWI262243 BGE262239:BGE262243 BQA262239:BQA262243 BZW262239:BZW262243 CJS262239:CJS262243 CTO262239:CTO262243 DDK262239:DDK262243 DNG262239:DNG262243 DXC262239:DXC262243 EGY262239:EGY262243 EQU262239:EQU262243 FAQ262239:FAQ262243 FKM262239:FKM262243 FUI262239:FUI262243 GEE262239:GEE262243 GOA262239:GOA262243 GXW262239:GXW262243 HHS262239:HHS262243 HRO262239:HRO262243 IBK262239:IBK262243 ILG262239:ILG262243 IVC262239:IVC262243 JEY262239:JEY262243 JOU262239:JOU262243 JYQ262239:JYQ262243 KIM262239:KIM262243 KSI262239:KSI262243 LCE262239:LCE262243 LMA262239:LMA262243 LVW262239:LVW262243 MFS262239:MFS262243 MPO262239:MPO262243 MZK262239:MZK262243 NJG262239:NJG262243 NTC262239:NTC262243 OCY262239:OCY262243 OMU262239:OMU262243 OWQ262239:OWQ262243 PGM262239:PGM262243 PQI262239:PQI262243 QAE262239:QAE262243 QKA262239:QKA262243 QTW262239:QTW262243 RDS262239:RDS262243 RNO262239:RNO262243 RXK262239:RXK262243 SHG262239:SHG262243 SRC262239:SRC262243 TAY262239:TAY262243 TKU262239:TKU262243 TUQ262239:TUQ262243 UEM262239:UEM262243 UOI262239:UOI262243 UYE262239:UYE262243 VIA262239:VIA262243 VRW262239:VRW262243 WBS262239:WBS262243 WLO262239:WLO262243 WVK262239:WVK262243 C327775:C327779 IY327775:IY327779 SU327775:SU327779 ACQ327775:ACQ327779 AMM327775:AMM327779 AWI327775:AWI327779 BGE327775:BGE327779 BQA327775:BQA327779 BZW327775:BZW327779 CJS327775:CJS327779 CTO327775:CTO327779 DDK327775:DDK327779 DNG327775:DNG327779 DXC327775:DXC327779 EGY327775:EGY327779 EQU327775:EQU327779 FAQ327775:FAQ327779 FKM327775:FKM327779 FUI327775:FUI327779 GEE327775:GEE327779 GOA327775:GOA327779 GXW327775:GXW327779 HHS327775:HHS327779 HRO327775:HRO327779 IBK327775:IBK327779 ILG327775:ILG327779 IVC327775:IVC327779 JEY327775:JEY327779 JOU327775:JOU327779 JYQ327775:JYQ327779 KIM327775:KIM327779 KSI327775:KSI327779 LCE327775:LCE327779 LMA327775:LMA327779 LVW327775:LVW327779 MFS327775:MFS327779 MPO327775:MPO327779 MZK327775:MZK327779 NJG327775:NJG327779 NTC327775:NTC327779 OCY327775:OCY327779 OMU327775:OMU327779 OWQ327775:OWQ327779 PGM327775:PGM327779 PQI327775:PQI327779 QAE327775:QAE327779 QKA327775:QKA327779 QTW327775:QTW327779 RDS327775:RDS327779 RNO327775:RNO327779 RXK327775:RXK327779 SHG327775:SHG327779 SRC327775:SRC327779 TAY327775:TAY327779 TKU327775:TKU327779 TUQ327775:TUQ327779 UEM327775:UEM327779 UOI327775:UOI327779 UYE327775:UYE327779 VIA327775:VIA327779 VRW327775:VRW327779 WBS327775:WBS327779 WLO327775:WLO327779 WVK327775:WVK327779 C393311:C393315 IY393311:IY393315 SU393311:SU393315 ACQ393311:ACQ393315 AMM393311:AMM393315 AWI393311:AWI393315 BGE393311:BGE393315 BQA393311:BQA393315 BZW393311:BZW393315 CJS393311:CJS393315 CTO393311:CTO393315 DDK393311:DDK393315 DNG393311:DNG393315 DXC393311:DXC393315 EGY393311:EGY393315 EQU393311:EQU393315 FAQ393311:FAQ393315 FKM393311:FKM393315 FUI393311:FUI393315 GEE393311:GEE393315 GOA393311:GOA393315 GXW393311:GXW393315 HHS393311:HHS393315 HRO393311:HRO393315 IBK393311:IBK393315 ILG393311:ILG393315 IVC393311:IVC393315 JEY393311:JEY393315 JOU393311:JOU393315 JYQ393311:JYQ393315 KIM393311:KIM393315 KSI393311:KSI393315 LCE393311:LCE393315 LMA393311:LMA393315 LVW393311:LVW393315 MFS393311:MFS393315 MPO393311:MPO393315 MZK393311:MZK393315 NJG393311:NJG393315 NTC393311:NTC393315 OCY393311:OCY393315 OMU393311:OMU393315 OWQ393311:OWQ393315 PGM393311:PGM393315 PQI393311:PQI393315 QAE393311:QAE393315 QKA393311:QKA393315 QTW393311:QTW393315 RDS393311:RDS393315 RNO393311:RNO393315 RXK393311:RXK393315 SHG393311:SHG393315 SRC393311:SRC393315 TAY393311:TAY393315 TKU393311:TKU393315 TUQ393311:TUQ393315 UEM393311:UEM393315 UOI393311:UOI393315 UYE393311:UYE393315 VIA393311:VIA393315 VRW393311:VRW393315 WBS393311:WBS393315 WLO393311:WLO393315 WVK393311:WVK393315 C458847:C458851 IY458847:IY458851 SU458847:SU458851 ACQ458847:ACQ458851 AMM458847:AMM458851 AWI458847:AWI458851 BGE458847:BGE458851 BQA458847:BQA458851 BZW458847:BZW458851 CJS458847:CJS458851 CTO458847:CTO458851 DDK458847:DDK458851 DNG458847:DNG458851 DXC458847:DXC458851 EGY458847:EGY458851 EQU458847:EQU458851 FAQ458847:FAQ458851 FKM458847:FKM458851 FUI458847:FUI458851 GEE458847:GEE458851 GOA458847:GOA458851 GXW458847:GXW458851 HHS458847:HHS458851 HRO458847:HRO458851 IBK458847:IBK458851 ILG458847:ILG458851 IVC458847:IVC458851 JEY458847:JEY458851 JOU458847:JOU458851 JYQ458847:JYQ458851 KIM458847:KIM458851 KSI458847:KSI458851 LCE458847:LCE458851 LMA458847:LMA458851 LVW458847:LVW458851 MFS458847:MFS458851 MPO458847:MPO458851 MZK458847:MZK458851 NJG458847:NJG458851 NTC458847:NTC458851 OCY458847:OCY458851 OMU458847:OMU458851 OWQ458847:OWQ458851 PGM458847:PGM458851 PQI458847:PQI458851 QAE458847:QAE458851 QKA458847:QKA458851 QTW458847:QTW458851 RDS458847:RDS458851 RNO458847:RNO458851 RXK458847:RXK458851 SHG458847:SHG458851 SRC458847:SRC458851 TAY458847:TAY458851 TKU458847:TKU458851 TUQ458847:TUQ458851 UEM458847:UEM458851 UOI458847:UOI458851 UYE458847:UYE458851 VIA458847:VIA458851 VRW458847:VRW458851 WBS458847:WBS458851 WLO458847:WLO458851 WVK458847:WVK458851 C524383:C524387 IY524383:IY524387 SU524383:SU524387 ACQ524383:ACQ524387 AMM524383:AMM524387 AWI524383:AWI524387 BGE524383:BGE524387 BQA524383:BQA524387 BZW524383:BZW524387 CJS524383:CJS524387 CTO524383:CTO524387 DDK524383:DDK524387 DNG524383:DNG524387 DXC524383:DXC524387 EGY524383:EGY524387 EQU524383:EQU524387 FAQ524383:FAQ524387 FKM524383:FKM524387 FUI524383:FUI524387 GEE524383:GEE524387 GOA524383:GOA524387 GXW524383:GXW524387 HHS524383:HHS524387 HRO524383:HRO524387 IBK524383:IBK524387 ILG524383:ILG524387 IVC524383:IVC524387 JEY524383:JEY524387 JOU524383:JOU524387 JYQ524383:JYQ524387 KIM524383:KIM524387 KSI524383:KSI524387 LCE524383:LCE524387 LMA524383:LMA524387 LVW524383:LVW524387 MFS524383:MFS524387 MPO524383:MPO524387 MZK524383:MZK524387 NJG524383:NJG524387 NTC524383:NTC524387 OCY524383:OCY524387 OMU524383:OMU524387 OWQ524383:OWQ524387 PGM524383:PGM524387 PQI524383:PQI524387 QAE524383:QAE524387 QKA524383:QKA524387 QTW524383:QTW524387 RDS524383:RDS524387 RNO524383:RNO524387 RXK524383:RXK524387 SHG524383:SHG524387 SRC524383:SRC524387 TAY524383:TAY524387 TKU524383:TKU524387 TUQ524383:TUQ524387 UEM524383:UEM524387 UOI524383:UOI524387 UYE524383:UYE524387 VIA524383:VIA524387 VRW524383:VRW524387 WBS524383:WBS524387 WLO524383:WLO524387 WVK524383:WVK524387 C589919:C589923 IY589919:IY589923 SU589919:SU589923 ACQ589919:ACQ589923 AMM589919:AMM589923 AWI589919:AWI589923 BGE589919:BGE589923 BQA589919:BQA589923 BZW589919:BZW589923 CJS589919:CJS589923 CTO589919:CTO589923 DDK589919:DDK589923 DNG589919:DNG589923 DXC589919:DXC589923 EGY589919:EGY589923 EQU589919:EQU589923 FAQ589919:FAQ589923 FKM589919:FKM589923 FUI589919:FUI589923 GEE589919:GEE589923 GOA589919:GOA589923 GXW589919:GXW589923 HHS589919:HHS589923 HRO589919:HRO589923 IBK589919:IBK589923 ILG589919:ILG589923 IVC589919:IVC589923 JEY589919:JEY589923 JOU589919:JOU589923 JYQ589919:JYQ589923 KIM589919:KIM589923 KSI589919:KSI589923 LCE589919:LCE589923 LMA589919:LMA589923 LVW589919:LVW589923 MFS589919:MFS589923 MPO589919:MPO589923 MZK589919:MZK589923 NJG589919:NJG589923 NTC589919:NTC589923 OCY589919:OCY589923 OMU589919:OMU589923 OWQ589919:OWQ589923 PGM589919:PGM589923 PQI589919:PQI589923 QAE589919:QAE589923 QKA589919:QKA589923 QTW589919:QTW589923 RDS589919:RDS589923 RNO589919:RNO589923 RXK589919:RXK589923 SHG589919:SHG589923 SRC589919:SRC589923 TAY589919:TAY589923 TKU589919:TKU589923 TUQ589919:TUQ589923 UEM589919:UEM589923 UOI589919:UOI589923 UYE589919:UYE589923 VIA589919:VIA589923 VRW589919:VRW589923 WBS589919:WBS589923 WLO589919:WLO589923 WVK589919:WVK589923 C655455:C655459 IY655455:IY655459 SU655455:SU655459 ACQ655455:ACQ655459 AMM655455:AMM655459 AWI655455:AWI655459 BGE655455:BGE655459 BQA655455:BQA655459 BZW655455:BZW655459 CJS655455:CJS655459 CTO655455:CTO655459 DDK655455:DDK655459 DNG655455:DNG655459 DXC655455:DXC655459 EGY655455:EGY655459 EQU655455:EQU655459 FAQ655455:FAQ655459 FKM655455:FKM655459 FUI655455:FUI655459 GEE655455:GEE655459 GOA655455:GOA655459 GXW655455:GXW655459 HHS655455:HHS655459 HRO655455:HRO655459 IBK655455:IBK655459 ILG655455:ILG655459 IVC655455:IVC655459 JEY655455:JEY655459 JOU655455:JOU655459 JYQ655455:JYQ655459 KIM655455:KIM655459 KSI655455:KSI655459 LCE655455:LCE655459 LMA655455:LMA655459 LVW655455:LVW655459 MFS655455:MFS655459 MPO655455:MPO655459 MZK655455:MZK655459 NJG655455:NJG655459 NTC655455:NTC655459 OCY655455:OCY655459 OMU655455:OMU655459 OWQ655455:OWQ655459 PGM655455:PGM655459 PQI655455:PQI655459 QAE655455:QAE655459 QKA655455:QKA655459 QTW655455:QTW655459 RDS655455:RDS655459 RNO655455:RNO655459 RXK655455:RXK655459 SHG655455:SHG655459 SRC655455:SRC655459 TAY655455:TAY655459 TKU655455:TKU655459 TUQ655455:TUQ655459 UEM655455:UEM655459 UOI655455:UOI655459 UYE655455:UYE655459 VIA655455:VIA655459 VRW655455:VRW655459 WBS655455:WBS655459 WLO655455:WLO655459 WVK655455:WVK655459 C720991:C720995 IY720991:IY720995 SU720991:SU720995 ACQ720991:ACQ720995 AMM720991:AMM720995 AWI720991:AWI720995 BGE720991:BGE720995 BQA720991:BQA720995 BZW720991:BZW720995 CJS720991:CJS720995 CTO720991:CTO720995 DDK720991:DDK720995 DNG720991:DNG720995 DXC720991:DXC720995 EGY720991:EGY720995 EQU720991:EQU720995 FAQ720991:FAQ720995 FKM720991:FKM720995 FUI720991:FUI720995 GEE720991:GEE720995 GOA720991:GOA720995 GXW720991:GXW720995 HHS720991:HHS720995 HRO720991:HRO720995 IBK720991:IBK720995 ILG720991:ILG720995 IVC720991:IVC720995 JEY720991:JEY720995 JOU720991:JOU720995 JYQ720991:JYQ720995 KIM720991:KIM720995 KSI720991:KSI720995 LCE720991:LCE720995 LMA720991:LMA720995 LVW720991:LVW720995 MFS720991:MFS720995 MPO720991:MPO720995 MZK720991:MZK720995 NJG720991:NJG720995 NTC720991:NTC720995 OCY720991:OCY720995 OMU720991:OMU720995 OWQ720991:OWQ720995 PGM720991:PGM720995 PQI720991:PQI720995 QAE720991:QAE720995 QKA720991:QKA720995 QTW720991:QTW720995 RDS720991:RDS720995 RNO720991:RNO720995 RXK720991:RXK720995 SHG720991:SHG720995 SRC720991:SRC720995 TAY720991:TAY720995 TKU720991:TKU720995 TUQ720991:TUQ720995 UEM720991:UEM720995 UOI720991:UOI720995 UYE720991:UYE720995 VIA720991:VIA720995 VRW720991:VRW720995 WBS720991:WBS720995 WLO720991:WLO720995 WVK720991:WVK720995 C786527:C786531 IY786527:IY786531 SU786527:SU786531 ACQ786527:ACQ786531 AMM786527:AMM786531 AWI786527:AWI786531 BGE786527:BGE786531 BQA786527:BQA786531 BZW786527:BZW786531 CJS786527:CJS786531 CTO786527:CTO786531 DDK786527:DDK786531 DNG786527:DNG786531 DXC786527:DXC786531 EGY786527:EGY786531 EQU786527:EQU786531 FAQ786527:FAQ786531 FKM786527:FKM786531 FUI786527:FUI786531 GEE786527:GEE786531 GOA786527:GOA786531 GXW786527:GXW786531 HHS786527:HHS786531 HRO786527:HRO786531 IBK786527:IBK786531 ILG786527:ILG786531 IVC786527:IVC786531 JEY786527:JEY786531 JOU786527:JOU786531 JYQ786527:JYQ786531 KIM786527:KIM786531 KSI786527:KSI786531 LCE786527:LCE786531 LMA786527:LMA786531 LVW786527:LVW786531 MFS786527:MFS786531 MPO786527:MPO786531 MZK786527:MZK786531 NJG786527:NJG786531 NTC786527:NTC786531 OCY786527:OCY786531 OMU786527:OMU786531 OWQ786527:OWQ786531 PGM786527:PGM786531 PQI786527:PQI786531 QAE786527:QAE786531 QKA786527:QKA786531 QTW786527:QTW786531 RDS786527:RDS786531 RNO786527:RNO786531 RXK786527:RXK786531 SHG786527:SHG786531 SRC786527:SRC786531 TAY786527:TAY786531 TKU786527:TKU786531 TUQ786527:TUQ786531 UEM786527:UEM786531 UOI786527:UOI786531 UYE786527:UYE786531 VIA786527:VIA786531 VRW786527:VRW786531 WBS786527:WBS786531 WLO786527:WLO786531 WVK786527:WVK786531 C852063:C852067 IY852063:IY852067 SU852063:SU852067 ACQ852063:ACQ852067 AMM852063:AMM852067 AWI852063:AWI852067 BGE852063:BGE852067 BQA852063:BQA852067 BZW852063:BZW852067 CJS852063:CJS852067 CTO852063:CTO852067 DDK852063:DDK852067 DNG852063:DNG852067 DXC852063:DXC852067 EGY852063:EGY852067 EQU852063:EQU852067 FAQ852063:FAQ852067 FKM852063:FKM852067 FUI852063:FUI852067 GEE852063:GEE852067 GOA852063:GOA852067 GXW852063:GXW852067 HHS852063:HHS852067 HRO852063:HRO852067 IBK852063:IBK852067 ILG852063:ILG852067 IVC852063:IVC852067 JEY852063:JEY852067 JOU852063:JOU852067 JYQ852063:JYQ852067 KIM852063:KIM852067 KSI852063:KSI852067 LCE852063:LCE852067 LMA852063:LMA852067 LVW852063:LVW852067 MFS852063:MFS852067 MPO852063:MPO852067 MZK852063:MZK852067 NJG852063:NJG852067 NTC852063:NTC852067 OCY852063:OCY852067 OMU852063:OMU852067 OWQ852063:OWQ852067 PGM852063:PGM852067 PQI852063:PQI852067 QAE852063:QAE852067 QKA852063:QKA852067 QTW852063:QTW852067 RDS852063:RDS852067 RNO852063:RNO852067 RXK852063:RXK852067 SHG852063:SHG852067 SRC852063:SRC852067 TAY852063:TAY852067 TKU852063:TKU852067 TUQ852063:TUQ852067 UEM852063:UEM852067 UOI852063:UOI852067 UYE852063:UYE852067 VIA852063:VIA852067 VRW852063:VRW852067 WBS852063:WBS852067 WLO852063:WLO852067 WVK852063:WVK852067 C917599:C917603 IY917599:IY917603 SU917599:SU917603 ACQ917599:ACQ917603 AMM917599:AMM917603 AWI917599:AWI917603 BGE917599:BGE917603 BQA917599:BQA917603 BZW917599:BZW917603 CJS917599:CJS917603 CTO917599:CTO917603 DDK917599:DDK917603 DNG917599:DNG917603 DXC917599:DXC917603 EGY917599:EGY917603 EQU917599:EQU917603 FAQ917599:FAQ917603 FKM917599:FKM917603 FUI917599:FUI917603 GEE917599:GEE917603 GOA917599:GOA917603 GXW917599:GXW917603 HHS917599:HHS917603 HRO917599:HRO917603 IBK917599:IBK917603 ILG917599:ILG917603 IVC917599:IVC917603 JEY917599:JEY917603 JOU917599:JOU917603 JYQ917599:JYQ917603 KIM917599:KIM917603 KSI917599:KSI917603 LCE917599:LCE917603 LMA917599:LMA917603 LVW917599:LVW917603 MFS917599:MFS917603 MPO917599:MPO917603 MZK917599:MZK917603 NJG917599:NJG917603 NTC917599:NTC917603 OCY917599:OCY917603 OMU917599:OMU917603 OWQ917599:OWQ917603 PGM917599:PGM917603 PQI917599:PQI917603 QAE917599:QAE917603 QKA917599:QKA917603 QTW917599:QTW917603 RDS917599:RDS917603 RNO917599:RNO917603 RXK917599:RXK917603 SHG917599:SHG917603 SRC917599:SRC917603 TAY917599:TAY917603 TKU917599:TKU917603 TUQ917599:TUQ917603 UEM917599:UEM917603 UOI917599:UOI917603 UYE917599:UYE917603 VIA917599:VIA917603 VRW917599:VRW917603 WBS917599:WBS917603 WLO917599:WLO917603 WVK917599:WVK917603 C983135:C983139 IY983135:IY983139 SU983135:SU983139 ACQ983135:ACQ983139 AMM983135:AMM983139 AWI983135:AWI983139 BGE983135:BGE983139 BQA983135:BQA983139 BZW983135:BZW983139 CJS983135:CJS983139 CTO983135:CTO983139 DDK983135:DDK983139 DNG983135:DNG983139 DXC983135:DXC983139 EGY983135:EGY983139 EQU983135:EQU983139 FAQ983135:FAQ983139 FKM983135:FKM983139 FUI983135:FUI983139 GEE983135:GEE983139 GOA983135:GOA983139 GXW983135:GXW983139 HHS983135:HHS983139 HRO983135:HRO983139 IBK983135:IBK983139 ILG983135:ILG983139 IVC983135:IVC983139 JEY983135:JEY983139 JOU983135:JOU983139 JYQ983135:JYQ983139 KIM983135:KIM983139 KSI983135:KSI983139 LCE983135:LCE983139 LMA983135:LMA983139 LVW983135:LVW983139 MFS983135:MFS983139 MPO983135:MPO983139 MZK983135:MZK983139 NJG983135:NJG983139 NTC983135:NTC983139 OCY983135:OCY983139 OMU983135:OMU983139 OWQ983135:OWQ983139 PGM983135:PGM983139 PQI983135:PQI983139 QAE983135:QAE983139 QKA983135:QKA983139 QTW983135:QTW983139 RDS983135:RDS983139 RNO983135:RNO983139 RXK983135:RXK983139 SHG983135:SHG983139 SRC983135:SRC983139 TAY983135:TAY983139 TKU983135:TKU983139 TUQ983135:TUQ983139 UEM983135:UEM983139 UOI983135:UOI983139 UYE983135:UYE983139 VIA983135:VIA983139 VRW983135:VRW983139 WBS983135:WBS983139 WLO983135:WLO983139 WVK983135:WVK983139" xr:uid="{83F98BF5-7DEA-4648-8523-D196B3CC576F}">
      <formula1>OFFSET(EMPRESAS,0,0,,1)</formula1>
    </dataValidation>
    <dataValidation type="list" allowBlank="1" showInputMessage="1" showErrorMessage="1" sqref="H13:I13 JD13:JE13 SZ13:TA13 ACV13:ACW13 AMR13:AMS13 AWN13:AWO13 BGJ13:BGK13 BQF13:BQG13 CAB13:CAC13 CJX13:CJY13 CTT13:CTU13 DDP13:DDQ13 DNL13:DNM13 DXH13:DXI13 EHD13:EHE13 EQZ13:ERA13 FAV13:FAW13 FKR13:FKS13 FUN13:FUO13 GEJ13:GEK13 GOF13:GOG13 GYB13:GYC13 HHX13:HHY13 HRT13:HRU13 IBP13:IBQ13 ILL13:ILM13 IVH13:IVI13 JFD13:JFE13 JOZ13:JPA13 JYV13:JYW13 KIR13:KIS13 KSN13:KSO13 LCJ13:LCK13 LMF13:LMG13 LWB13:LWC13 MFX13:MFY13 MPT13:MPU13 MZP13:MZQ13 NJL13:NJM13 NTH13:NTI13 ODD13:ODE13 OMZ13:ONA13 OWV13:OWW13 PGR13:PGS13 PQN13:PQO13 QAJ13:QAK13 QKF13:QKG13 QUB13:QUC13 RDX13:RDY13 RNT13:RNU13 RXP13:RXQ13 SHL13:SHM13 SRH13:SRI13 TBD13:TBE13 TKZ13:TLA13 TUV13:TUW13 UER13:UES13 UON13:UOO13 UYJ13:UYK13 VIF13:VIG13 VSB13:VSC13 WBX13:WBY13 WLT13:WLU13 WVP13:WVQ13 H65549:I65549 JD65549:JE65549 SZ65549:TA65549 ACV65549:ACW65549 AMR65549:AMS65549 AWN65549:AWO65549 BGJ65549:BGK65549 BQF65549:BQG65549 CAB65549:CAC65549 CJX65549:CJY65549 CTT65549:CTU65549 DDP65549:DDQ65549 DNL65549:DNM65549 DXH65549:DXI65549 EHD65549:EHE65549 EQZ65549:ERA65549 FAV65549:FAW65549 FKR65549:FKS65549 FUN65549:FUO65549 GEJ65549:GEK65549 GOF65549:GOG65549 GYB65549:GYC65549 HHX65549:HHY65549 HRT65549:HRU65549 IBP65549:IBQ65549 ILL65549:ILM65549 IVH65549:IVI65549 JFD65549:JFE65549 JOZ65549:JPA65549 JYV65549:JYW65549 KIR65549:KIS65549 KSN65549:KSO65549 LCJ65549:LCK65549 LMF65549:LMG65549 LWB65549:LWC65549 MFX65549:MFY65549 MPT65549:MPU65549 MZP65549:MZQ65549 NJL65549:NJM65549 NTH65549:NTI65549 ODD65549:ODE65549 OMZ65549:ONA65549 OWV65549:OWW65549 PGR65549:PGS65549 PQN65549:PQO65549 QAJ65549:QAK65549 QKF65549:QKG65549 QUB65549:QUC65549 RDX65549:RDY65549 RNT65549:RNU65549 RXP65549:RXQ65549 SHL65549:SHM65549 SRH65549:SRI65549 TBD65549:TBE65549 TKZ65549:TLA65549 TUV65549:TUW65549 UER65549:UES65549 UON65549:UOO65549 UYJ65549:UYK65549 VIF65549:VIG65549 VSB65549:VSC65549 WBX65549:WBY65549 WLT65549:WLU65549 WVP65549:WVQ65549 H131085:I131085 JD131085:JE131085 SZ131085:TA131085 ACV131085:ACW131085 AMR131085:AMS131085 AWN131085:AWO131085 BGJ131085:BGK131085 BQF131085:BQG131085 CAB131085:CAC131085 CJX131085:CJY131085 CTT131085:CTU131085 DDP131085:DDQ131085 DNL131085:DNM131085 DXH131085:DXI131085 EHD131085:EHE131085 EQZ131085:ERA131085 FAV131085:FAW131085 FKR131085:FKS131085 FUN131085:FUO131085 GEJ131085:GEK131085 GOF131085:GOG131085 GYB131085:GYC131085 HHX131085:HHY131085 HRT131085:HRU131085 IBP131085:IBQ131085 ILL131085:ILM131085 IVH131085:IVI131085 JFD131085:JFE131085 JOZ131085:JPA131085 JYV131085:JYW131085 KIR131085:KIS131085 KSN131085:KSO131085 LCJ131085:LCK131085 LMF131085:LMG131085 LWB131085:LWC131085 MFX131085:MFY131085 MPT131085:MPU131085 MZP131085:MZQ131085 NJL131085:NJM131085 NTH131085:NTI131085 ODD131085:ODE131085 OMZ131085:ONA131085 OWV131085:OWW131085 PGR131085:PGS131085 PQN131085:PQO131085 QAJ131085:QAK131085 QKF131085:QKG131085 QUB131085:QUC131085 RDX131085:RDY131085 RNT131085:RNU131085 RXP131085:RXQ131085 SHL131085:SHM131085 SRH131085:SRI131085 TBD131085:TBE131085 TKZ131085:TLA131085 TUV131085:TUW131085 UER131085:UES131085 UON131085:UOO131085 UYJ131085:UYK131085 VIF131085:VIG131085 VSB131085:VSC131085 WBX131085:WBY131085 WLT131085:WLU131085 WVP131085:WVQ131085 H196621:I196621 JD196621:JE196621 SZ196621:TA196621 ACV196621:ACW196621 AMR196621:AMS196621 AWN196621:AWO196621 BGJ196621:BGK196621 BQF196621:BQG196621 CAB196621:CAC196621 CJX196621:CJY196621 CTT196621:CTU196621 DDP196621:DDQ196621 DNL196621:DNM196621 DXH196621:DXI196621 EHD196621:EHE196621 EQZ196621:ERA196621 FAV196621:FAW196621 FKR196621:FKS196621 FUN196621:FUO196621 GEJ196621:GEK196621 GOF196621:GOG196621 GYB196621:GYC196621 HHX196621:HHY196621 HRT196621:HRU196621 IBP196621:IBQ196621 ILL196621:ILM196621 IVH196621:IVI196621 JFD196621:JFE196621 JOZ196621:JPA196621 JYV196621:JYW196621 KIR196621:KIS196621 KSN196621:KSO196621 LCJ196621:LCK196621 LMF196621:LMG196621 LWB196621:LWC196621 MFX196621:MFY196621 MPT196621:MPU196621 MZP196621:MZQ196621 NJL196621:NJM196621 NTH196621:NTI196621 ODD196621:ODE196621 OMZ196621:ONA196621 OWV196621:OWW196621 PGR196621:PGS196621 PQN196621:PQO196621 QAJ196621:QAK196621 QKF196621:QKG196621 QUB196621:QUC196621 RDX196621:RDY196621 RNT196621:RNU196621 RXP196621:RXQ196621 SHL196621:SHM196621 SRH196621:SRI196621 TBD196621:TBE196621 TKZ196621:TLA196621 TUV196621:TUW196621 UER196621:UES196621 UON196621:UOO196621 UYJ196621:UYK196621 VIF196621:VIG196621 VSB196621:VSC196621 WBX196621:WBY196621 WLT196621:WLU196621 WVP196621:WVQ196621 H262157:I262157 JD262157:JE262157 SZ262157:TA262157 ACV262157:ACW262157 AMR262157:AMS262157 AWN262157:AWO262157 BGJ262157:BGK262157 BQF262157:BQG262157 CAB262157:CAC262157 CJX262157:CJY262157 CTT262157:CTU262157 DDP262157:DDQ262157 DNL262157:DNM262157 DXH262157:DXI262157 EHD262157:EHE262157 EQZ262157:ERA262157 FAV262157:FAW262157 FKR262157:FKS262157 FUN262157:FUO262157 GEJ262157:GEK262157 GOF262157:GOG262157 GYB262157:GYC262157 HHX262157:HHY262157 HRT262157:HRU262157 IBP262157:IBQ262157 ILL262157:ILM262157 IVH262157:IVI262157 JFD262157:JFE262157 JOZ262157:JPA262157 JYV262157:JYW262157 KIR262157:KIS262157 KSN262157:KSO262157 LCJ262157:LCK262157 LMF262157:LMG262157 LWB262157:LWC262157 MFX262157:MFY262157 MPT262157:MPU262157 MZP262157:MZQ262157 NJL262157:NJM262157 NTH262157:NTI262157 ODD262157:ODE262157 OMZ262157:ONA262157 OWV262157:OWW262157 PGR262157:PGS262157 PQN262157:PQO262157 QAJ262157:QAK262157 QKF262157:QKG262157 QUB262157:QUC262157 RDX262157:RDY262157 RNT262157:RNU262157 RXP262157:RXQ262157 SHL262157:SHM262157 SRH262157:SRI262157 TBD262157:TBE262157 TKZ262157:TLA262157 TUV262157:TUW262157 UER262157:UES262157 UON262157:UOO262157 UYJ262157:UYK262157 VIF262157:VIG262157 VSB262157:VSC262157 WBX262157:WBY262157 WLT262157:WLU262157 WVP262157:WVQ262157 H327693:I327693 JD327693:JE327693 SZ327693:TA327693 ACV327693:ACW327693 AMR327693:AMS327693 AWN327693:AWO327693 BGJ327693:BGK327693 BQF327693:BQG327693 CAB327693:CAC327693 CJX327693:CJY327693 CTT327693:CTU327693 DDP327693:DDQ327693 DNL327693:DNM327693 DXH327693:DXI327693 EHD327693:EHE327693 EQZ327693:ERA327693 FAV327693:FAW327693 FKR327693:FKS327693 FUN327693:FUO327693 GEJ327693:GEK327693 GOF327693:GOG327693 GYB327693:GYC327693 HHX327693:HHY327693 HRT327693:HRU327693 IBP327693:IBQ327693 ILL327693:ILM327693 IVH327693:IVI327693 JFD327693:JFE327693 JOZ327693:JPA327693 JYV327693:JYW327693 KIR327693:KIS327693 KSN327693:KSO327693 LCJ327693:LCK327693 LMF327693:LMG327693 LWB327693:LWC327693 MFX327693:MFY327693 MPT327693:MPU327693 MZP327693:MZQ327693 NJL327693:NJM327693 NTH327693:NTI327693 ODD327693:ODE327693 OMZ327693:ONA327693 OWV327693:OWW327693 PGR327693:PGS327693 PQN327693:PQO327693 QAJ327693:QAK327693 QKF327693:QKG327693 QUB327693:QUC327693 RDX327693:RDY327693 RNT327693:RNU327693 RXP327693:RXQ327693 SHL327693:SHM327693 SRH327693:SRI327693 TBD327693:TBE327693 TKZ327693:TLA327693 TUV327693:TUW327693 UER327693:UES327693 UON327693:UOO327693 UYJ327693:UYK327693 VIF327693:VIG327693 VSB327693:VSC327693 WBX327693:WBY327693 WLT327693:WLU327693 WVP327693:WVQ327693 H393229:I393229 JD393229:JE393229 SZ393229:TA393229 ACV393229:ACW393229 AMR393229:AMS393229 AWN393229:AWO393229 BGJ393229:BGK393229 BQF393229:BQG393229 CAB393229:CAC393229 CJX393229:CJY393229 CTT393229:CTU393229 DDP393229:DDQ393229 DNL393229:DNM393229 DXH393229:DXI393229 EHD393229:EHE393229 EQZ393229:ERA393229 FAV393229:FAW393229 FKR393229:FKS393229 FUN393229:FUO393229 GEJ393229:GEK393229 GOF393229:GOG393229 GYB393229:GYC393229 HHX393229:HHY393229 HRT393229:HRU393229 IBP393229:IBQ393229 ILL393229:ILM393229 IVH393229:IVI393229 JFD393229:JFE393229 JOZ393229:JPA393229 JYV393229:JYW393229 KIR393229:KIS393229 KSN393229:KSO393229 LCJ393229:LCK393229 LMF393229:LMG393229 LWB393229:LWC393229 MFX393229:MFY393229 MPT393229:MPU393229 MZP393229:MZQ393229 NJL393229:NJM393229 NTH393229:NTI393229 ODD393229:ODE393229 OMZ393229:ONA393229 OWV393229:OWW393229 PGR393229:PGS393229 PQN393229:PQO393229 QAJ393229:QAK393229 QKF393229:QKG393229 QUB393229:QUC393229 RDX393229:RDY393229 RNT393229:RNU393229 RXP393229:RXQ393229 SHL393229:SHM393229 SRH393229:SRI393229 TBD393229:TBE393229 TKZ393229:TLA393229 TUV393229:TUW393229 UER393229:UES393229 UON393229:UOO393229 UYJ393229:UYK393229 VIF393229:VIG393229 VSB393229:VSC393229 WBX393229:WBY393229 WLT393229:WLU393229 WVP393229:WVQ393229 H458765:I458765 JD458765:JE458765 SZ458765:TA458765 ACV458765:ACW458765 AMR458765:AMS458765 AWN458765:AWO458765 BGJ458765:BGK458765 BQF458765:BQG458765 CAB458765:CAC458765 CJX458765:CJY458765 CTT458765:CTU458765 DDP458765:DDQ458765 DNL458765:DNM458765 DXH458765:DXI458765 EHD458765:EHE458765 EQZ458765:ERA458765 FAV458765:FAW458765 FKR458765:FKS458765 FUN458765:FUO458765 GEJ458765:GEK458765 GOF458765:GOG458765 GYB458765:GYC458765 HHX458765:HHY458765 HRT458765:HRU458765 IBP458765:IBQ458765 ILL458765:ILM458765 IVH458765:IVI458765 JFD458765:JFE458765 JOZ458765:JPA458765 JYV458765:JYW458765 KIR458765:KIS458765 KSN458765:KSO458765 LCJ458765:LCK458765 LMF458765:LMG458765 LWB458765:LWC458765 MFX458765:MFY458765 MPT458765:MPU458765 MZP458765:MZQ458765 NJL458765:NJM458765 NTH458765:NTI458765 ODD458765:ODE458765 OMZ458765:ONA458765 OWV458765:OWW458765 PGR458765:PGS458765 PQN458765:PQO458765 QAJ458765:QAK458765 QKF458765:QKG458765 QUB458765:QUC458765 RDX458765:RDY458765 RNT458765:RNU458765 RXP458765:RXQ458765 SHL458765:SHM458765 SRH458765:SRI458765 TBD458765:TBE458765 TKZ458765:TLA458765 TUV458765:TUW458765 UER458765:UES458765 UON458765:UOO458765 UYJ458765:UYK458765 VIF458765:VIG458765 VSB458765:VSC458765 WBX458765:WBY458765 WLT458765:WLU458765 WVP458765:WVQ458765 H524301:I524301 JD524301:JE524301 SZ524301:TA524301 ACV524301:ACW524301 AMR524301:AMS524301 AWN524301:AWO524301 BGJ524301:BGK524301 BQF524301:BQG524301 CAB524301:CAC524301 CJX524301:CJY524301 CTT524301:CTU524301 DDP524301:DDQ524301 DNL524301:DNM524301 DXH524301:DXI524301 EHD524301:EHE524301 EQZ524301:ERA524301 FAV524301:FAW524301 FKR524301:FKS524301 FUN524301:FUO524301 GEJ524301:GEK524301 GOF524301:GOG524301 GYB524301:GYC524301 HHX524301:HHY524301 HRT524301:HRU524301 IBP524301:IBQ524301 ILL524301:ILM524301 IVH524301:IVI524301 JFD524301:JFE524301 JOZ524301:JPA524301 JYV524301:JYW524301 KIR524301:KIS524301 KSN524301:KSO524301 LCJ524301:LCK524301 LMF524301:LMG524301 LWB524301:LWC524301 MFX524301:MFY524301 MPT524301:MPU524301 MZP524301:MZQ524301 NJL524301:NJM524301 NTH524301:NTI524301 ODD524301:ODE524301 OMZ524301:ONA524301 OWV524301:OWW524301 PGR524301:PGS524301 PQN524301:PQO524301 QAJ524301:QAK524301 QKF524301:QKG524301 QUB524301:QUC524301 RDX524301:RDY524301 RNT524301:RNU524301 RXP524301:RXQ524301 SHL524301:SHM524301 SRH524301:SRI524301 TBD524301:TBE524301 TKZ524301:TLA524301 TUV524301:TUW524301 UER524301:UES524301 UON524301:UOO524301 UYJ524301:UYK524301 VIF524301:VIG524301 VSB524301:VSC524301 WBX524301:WBY524301 WLT524301:WLU524301 WVP524301:WVQ524301 H589837:I589837 JD589837:JE589837 SZ589837:TA589837 ACV589837:ACW589837 AMR589837:AMS589837 AWN589837:AWO589837 BGJ589837:BGK589837 BQF589837:BQG589837 CAB589837:CAC589837 CJX589837:CJY589837 CTT589837:CTU589837 DDP589837:DDQ589837 DNL589837:DNM589837 DXH589837:DXI589837 EHD589837:EHE589837 EQZ589837:ERA589837 FAV589837:FAW589837 FKR589837:FKS589837 FUN589837:FUO589837 GEJ589837:GEK589837 GOF589837:GOG589837 GYB589837:GYC589837 HHX589837:HHY589837 HRT589837:HRU589837 IBP589837:IBQ589837 ILL589837:ILM589837 IVH589837:IVI589837 JFD589837:JFE589837 JOZ589837:JPA589837 JYV589837:JYW589837 KIR589837:KIS589837 KSN589837:KSO589837 LCJ589837:LCK589837 LMF589837:LMG589837 LWB589837:LWC589837 MFX589837:MFY589837 MPT589837:MPU589837 MZP589837:MZQ589837 NJL589837:NJM589837 NTH589837:NTI589837 ODD589837:ODE589837 OMZ589837:ONA589837 OWV589837:OWW589837 PGR589837:PGS589837 PQN589837:PQO589837 QAJ589837:QAK589837 QKF589837:QKG589837 QUB589837:QUC589837 RDX589837:RDY589837 RNT589837:RNU589837 RXP589837:RXQ589837 SHL589837:SHM589837 SRH589837:SRI589837 TBD589837:TBE589837 TKZ589837:TLA589837 TUV589837:TUW589837 UER589837:UES589837 UON589837:UOO589837 UYJ589837:UYK589837 VIF589837:VIG589837 VSB589837:VSC589837 WBX589837:WBY589837 WLT589837:WLU589837 WVP589837:WVQ589837 H655373:I655373 JD655373:JE655373 SZ655373:TA655373 ACV655373:ACW655373 AMR655373:AMS655373 AWN655373:AWO655373 BGJ655373:BGK655373 BQF655373:BQG655373 CAB655373:CAC655373 CJX655373:CJY655373 CTT655373:CTU655373 DDP655373:DDQ655373 DNL655373:DNM655373 DXH655373:DXI655373 EHD655373:EHE655373 EQZ655373:ERA655373 FAV655373:FAW655373 FKR655373:FKS655373 FUN655373:FUO655373 GEJ655373:GEK655373 GOF655373:GOG655373 GYB655373:GYC655373 HHX655373:HHY655373 HRT655373:HRU655373 IBP655373:IBQ655373 ILL655373:ILM655373 IVH655373:IVI655373 JFD655373:JFE655373 JOZ655373:JPA655373 JYV655373:JYW655373 KIR655373:KIS655373 KSN655373:KSO655373 LCJ655373:LCK655373 LMF655373:LMG655373 LWB655373:LWC655373 MFX655373:MFY655373 MPT655373:MPU655373 MZP655373:MZQ655373 NJL655373:NJM655373 NTH655373:NTI655373 ODD655373:ODE655373 OMZ655373:ONA655373 OWV655373:OWW655373 PGR655373:PGS655373 PQN655373:PQO655373 QAJ655373:QAK655373 QKF655373:QKG655373 QUB655373:QUC655373 RDX655373:RDY655373 RNT655373:RNU655373 RXP655373:RXQ655373 SHL655373:SHM655373 SRH655373:SRI655373 TBD655373:TBE655373 TKZ655373:TLA655373 TUV655373:TUW655373 UER655373:UES655373 UON655373:UOO655373 UYJ655373:UYK655373 VIF655373:VIG655373 VSB655373:VSC655373 WBX655373:WBY655373 WLT655373:WLU655373 WVP655373:WVQ655373 H720909:I720909 JD720909:JE720909 SZ720909:TA720909 ACV720909:ACW720909 AMR720909:AMS720909 AWN720909:AWO720909 BGJ720909:BGK720909 BQF720909:BQG720909 CAB720909:CAC720909 CJX720909:CJY720909 CTT720909:CTU720909 DDP720909:DDQ720909 DNL720909:DNM720909 DXH720909:DXI720909 EHD720909:EHE720909 EQZ720909:ERA720909 FAV720909:FAW720909 FKR720909:FKS720909 FUN720909:FUO720909 GEJ720909:GEK720909 GOF720909:GOG720909 GYB720909:GYC720909 HHX720909:HHY720909 HRT720909:HRU720909 IBP720909:IBQ720909 ILL720909:ILM720909 IVH720909:IVI720909 JFD720909:JFE720909 JOZ720909:JPA720909 JYV720909:JYW720909 KIR720909:KIS720909 KSN720909:KSO720909 LCJ720909:LCK720909 LMF720909:LMG720909 LWB720909:LWC720909 MFX720909:MFY720909 MPT720909:MPU720909 MZP720909:MZQ720909 NJL720909:NJM720909 NTH720909:NTI720909 ODD720909:ODE720909 OMZ720909:ONA720909 OWV720909:OWW720909 PGR720909:PGS720909 PQN720909:PQO720909 QAJ720909:QAK720909 QKF720909:QKG720909 QUB720909:QUC720909 RDX720909:RDY720909 RNT720909:RNU720909 RXP720909:RXQ720909 SHL720909:SHM720909 SRH720909:SRI720909 TBD720909:TBE720909 TKZ720909:TLA720909 TUV720909:TUW720909 UER720909:UES720909 UON720909:UOO720909 UYJ720909:UYK720909 VIF720909:VIG720909 VSB720909:VSC720909 WBX720909:WBY720909 WLT720909:WLU720909 WVP720909:WVQ720909 H786445:I786445 JD786445:JE786445 SZ786445:TA786445 ACV786445:ACW786445 AMR786445:AMS786445 AWN786445:AWO786445 BGJ786445:BGK786445 BQF786445:BQG786445 CAB786445:CAC786445 CJX786445:CJY786445 CTT786445:CTU786445 DDP786445:DDQ786445 DNL786445:DNM786445 DXH786445:DXI786445 EHD786445:EHE786445 EQZ786445:ERA786445 FAV786445:FAW786445 FKR786445:FKS786445 FUN786445:FUO786445 GEJ786445:GEK786445 GOF786445:GOG786445 GYB786445:GYC786445 HHX786445:HHY786445 HRT786445:HRU786445 IBP786445:IBQ786445 ILL786445:ILM786445 IVH786445:IVI786445 JFD786445:JFE786445 JOZ786445:JPA786445 JYV786445:JYW786445 KIR786445:KIS786445 KSN786445:KSO786445 LCJ786445:LCK786445 LMF786445:LMG786445 LWB786445:LWC786445 MFX786445:MFY786445 MPT786445:MPU786445 MZP786445:MZQ786445 NJL786445:NJM786445 NTH786445:NTI786445 ODD786445:ODE786445 OMZ786445:ONA786445 OWV786445:OWW786445 PGR786445:PGS786445 PQN786445:PQO786445 QAJ786445:QAK786445 QKF786445:QKG786445 QUB786445:QUC786445 RDX786445:RDY786445 RNT786445:RNU786445 RXP786445:RXQ786445 SHL786445:SHM786445 SRH786445:SRI786445 TBD786445:TBE786445 TKZ786445:TLA786445 TUV786445:TUW786445 UER786445:UES786445 UON786445:UOO786445 UYJ786445:UYK786445 VIF786445:VIG786445 VSB786445:VSC786445 WBX786445:WBY786445 WLT786445:WLU786445 WVP786445:WVQ786445 H851981:I851981 JD851981:JE851981 SZ851981:TA851981 ACV851981:ACW851981 AMR851981:AMS851981 AWN851981:AWO851981 BGJ851981:BGK851981 BQF851981:BQG851981 CAB851981:CAC851981 CJX851981:CJY851981 CTT851981:CTU851981 DDP851981:DDQ851981 DNL851981:DNM851981 DXH851981:DXI851981 EHD851981:EHE851981 EQZ851981:ERA851981 FAV851981:FAW851981 FKR851981:FKS851981 FUN851981:FUO851981 GEJ851981:GEK851981 GOF851981:GOG851981 GYB851981:GYC851981 HHX851981:HHY851981 HRT851981:HRU851981 IBP851981:IBQ851981 ILL851981:ILM851981 IVH851981:IVI851981 JFD851981:JFE851981 JOZ851981:JPA851981 JYV851981:JYW851981 KIR851981:KIS851981 KSN851981:KSO851981 LCJ851981:LCK851981 LMF851981:LMG851981 LWB851981:LWC851981 MFX851981:MFY851981 MPT851981:MPU851981 MZP851981:MZQ851981 NJL851981:NJM851981 NTH851981:NTI851981 ODD851981:ODE851981 OMZ851981:ONA851981 OWV851981:OWW851981 PGR851981:PGS851981 PQN851981:PQO851981 QAJ851981:QAK851981 QKF851981:QKG851981 QUB851981:QUC851981 RDX851981:RDY851981 RNT851981:RNU851981 RXP851981:RXQ851981 SHL851981:SHM851981 SRH851981:SRI851981 TBD851981:TBE851981 TKZ851981:TLA851981 TUV851981:TUW851981 UER851981:UES851981 UON851981:UOO851981 UYJ851981:UYK851981 VIF851981:VIG851981 VSB851981:VSC851981 WBX851981:WBY851981 WLT851981:WLU851981 WVP851981:WVQ851981 H917517:I917517 JD917517:JE917517 SZ917517:TA917517 ACV917517:ACW917517 AMR917517:AMS917517 AWN917517:AWO917517 BGJ917517:BGK917517 BQF917517:BQG917517 CAB917517:CAC917517 CJX917517:CJY917517 CTT917517:CTU917517 DDP917517:DDQ917517 DNL917517:DNM917517 DXH917517:DXI917517 EHD917517:EHE917517 EQZ917517:ERA917517 FAV917517:FAW917517 FKR917517:FKS917517 FUN917517:FUO917517 GEJ917517:GEK917517 GOF917517:GOG917517 GYB917517:GYC917517 HHX917517:HHY917517 HRT917517:HRU917517 IBP917517:IBQ917517 ILL917517:ILM917517 IVH917517:IVI917517 JFD917517:JFE917517 JOZ917517:JPA917517 JYV917517:JYW917517 KIR917517:KIS917517 KSN917517:KSO917517 LCJ917517:LCK917517 LMF917517:LMG917517 LWB917517:LWC917517 MFX917517:MFY917517 MPT917517:MPU917517 MZP917517:MZQ917517 NJL917517:NJM917517 NTH917517:NTI917517 ODD917517:ODE917517 OMZ917517:ONA917517 OWV917517:OWW917517 PGR917517:PGS917517 PQN917517:PQO917517 QAJ917517:QAK917517 QKF917517:QKG917517 QUB917517:QUC917517 RDX917517:RDY917517 RNT917517:RNU917517 RXP917517:RXQ917517 SHL917517:SHM917517 SRH917517:SRI917517 TBD917517:TBE917517 TKZ917517:TLA917517 TUV917517:TUW917517 UER917517:UES917517 UON917517:UOO917517 UYJ917517:UYK917517 VIF917517:VIG917517 VSB917517:VSC917517 WBX917517:WBY917517 WLT917517:WLU917517 WVP917517:WVQ917517 H983053:I983053 JD983053:JE983053 SZ983053:TA983053 ACV983053:ACW983053 AMR983053:AMS983053 AWN983053:AWO983053 BGJ983053:BGK983053 BQF983053:BQG983053 CAB983053:CAC983053 CJX983053:CJY983053 CTT983053:CTU983053 DDP983053:DDQ983053 DNL983053:DNM983053 DXH983053:DXI983053 EHD983053:EHE983053 EQZ983053:ERA983053 FAV983053:FAW983053 FKR983053:FKS983053 FUN983053:FUO983053 GEJ983053:GEK983053 GOF983053:GOG983053 GYB983053:GYC983053 HHX983053:HHY983053 HRT983053:HRU983053 IBP983053:IBQ983053 ILL983053:ILM983053 IVH983053:IVI983053 JFD983053:JFE983053 JOZ983053:JPA983053 JYV983053:JYW983053 KIR983053:KIS983053 KSN983053:KSO983053 LCJ983053:LCK983053 LMF983053:LMG983053 LWB983053:LWC983053 MFX983053:MFY983053 MPT983053:MPU983053 MZP983053:MZQ983053 NJL983053:NJM983053 NTH983053:NTI983053 ODD983053:ODE983053 OMZ983053:ONA983053 OWV983053:OWW983053 PGR983053:PGS983053 PQN983053:PQO983053 QAJ983053:QAK983053 QKF983053:QKG983053 QUB983053:QUC983053 RDX983053:RDY983053 RNT983053:RNU983053 RXP983053:RXQ983053 SHL983053:SHM983053 SRH983053:SRI983053 TBD983053:TBE983053 TKZ983053:TLA983053 TUV983053:TUW983053 UER983053:UES983053 UON983053:UOO983053 UYJ983053:UYK983053 VIF983053:VIG983053 VSB983053:VSC983053 WBX983053:WBY983053 WLT983053:WLU983053 WVP983053:WVQ983053 H43:I43 JD43:JE43 SZ43:TA43 ACV43:ACW43 AMR43:AMS43 AWN43:AWO43 BGJ43:BGK43 BQF43:BQG43 CAB43:CAC43 CJX43:CJY43 CTT43:CTU43 DDP43:DDQ43 DNL43:DNM43 DXH43:DXI43 EHD43:EHE43 EQZ43:ERA43 FAV43:FAW43 FKR43:FKS43 FUN43:FUO43 GEJ43:GEK43 GOF43:GOG43 GYB43:GYC43 HHX43:HHY43 HRT43:HRU43 IBP43:IBQ43 ILL43:ILM43 IVH43:IVI43 JFD43:JFE43 JOZ43:JPA43 JYV43:JYW43 KIR43:KIS43 KSN43:KSO43 LCJ43:LCK43 LMF43:LMG43 LWB43:LWC43 MFX43:MFY43 MPT43:MPU43 MZP43:MZQ43 NJL43:NJM43 NTH43:NTI43 ODD43:ODE43 OMZ43:ONA43 OWV43:OWW43 PGR43:PGS43 PQN43:PQO43 QAJ43:QAK43 QKF43:QKG43 QUB43:QUC43 RDX43:RDY43 RNT43:RNU43 RXP43:RXQ43 SHL43:SHM43 SRH43:SRI43 TBD43:TBE43 TKZ43:TLA43 TUV43:TUW43 UER43:UES43 UON43:UOO43 UYJ43:UYK43 VIF43:VIG43 VSB43:VSC43 WBX43:WBY43 WLT43:WLU43 WVP43:WVQ43 H65579:I65579 JD65579:JE65579 SZ65579:TA65579 ACV65579:ACW65579 AMR65579:AMS65579 AWN65579:AWO65579 BGJ65579:BGK65579 BQF65579:BQG65579 CAB65579:CAC65579 CJX65579:CJY65579 CTT65579:CTU65579 DDP65579:DDQ65579 DNL65579:DNM65579 DXH65579:DXI65579 EHD65579:EHE65579 EQZ65579:ERA65579 FAV65579:FAW65579 FKR65579:FKS65579 FUN65579:FUO65579 GEJ65579:GEK65579 GOF65579:GOG65579 GYB65579:GYC65579 HHX65579:HHY65579 HRT65579:HRU65579 IBP65579:IBQ65579 ILL65579:ILM65579 IVH65579:IVI65579 JFD65579:JFE65579 JOZ65579:JPA65579 JYV65579:JYW65579 KIR65579:KIS65579 KSN65579:KSO65579 LCJ65579:LCK65579 LMF65579:LMG65579 LWB65579:LWC65579 MFX65579:MFY65579 MPT65579:MPU65579 MZP65579:MZQ65579 NJL65579:NJM65579 NTH65579:NTI65579 ODD65579:ODE65579 OMZ65579:ONA65579 OWV65579:OWW65579 PGR65579:PGS65579 PQN65579:PQO65579 QAJ65579:QAK65579 QKF65579:QKG65579 QUB65579:QUC65579 RDX65579:RDY65579 RNT65579:RNU65579 RXP65579:RXQ65579 SHL65579:SHM65579 SRH65579:SRI65579 TBD65579:TBE65579 TKZ65579:TLA65579 TUV65579:TUW65579 UER65579:UES65579 UON65579:UOO65579 UYJ65579:UYK65579 VIF65579:VIG65579 VSB65579:VSC65579 WBX65579:WBY65579 WLT65579:WLU65579 WVP65579:WVQ65579 H131115:I131115 JD131115:JE131115 SZ131115:TA131115 ACV131115:ACW131115 AMR131115:AMS131115 AWN131115:AWO131115 BGJ131115:BGK131115 BQF131115:BQG131115 CAB131115:CAC131115 CJX131115:CJY131115 CTT131115:CTU131115 DDP131115:DDQ131115 DNL131115:DNM131115 DXH131115:DXI131115 EHD131115:EHE131115 EQZ131115:ERA131115 FAV131115:FAW131115 FKR131115:FKS131115 FUN131115:FUO131115 GEJ131115:GEK131115 GOF131115:GOG131115 GYB131115:GYC131115 HHX131115:HHY131115 HRT131115:HRU131115 IBP131115:IBQ131115 ILL131115:ILM131115 IVH131115:IVI131115 JFD131115:JFE131115 JOZ131115:JPA131115 JYV131115:JYW131115 KIR131115:KIS131115 KSN131115:KSO131115 LCJ131115:LCK131115 LMF131115:LMG131115 LWB131115:LWC131115 MFX131115:MFY131115 MPT131115:MPU131115 MZP131115:MZQ131115 NJL131115:NJM131115 NTH131115:NTI131115 ODD131115:ODE131115 OMZ131115:ONA131115 OWV131115:OWW131115 PGR131115:PGS131115 PQN131115:PQO131115 QAJ131115:QAK131115 QKF131115:QKG131115 QUB131115:QUC131115 RDX131115:RDY131115 RNT131115:RNU131115 RXP131115:RXQ131115 SHL131115:SHM131115 SRH131115:SRI131115 TBD131115:TBE131115 TKZ131115:TLA131115 TUV131115:TUW131115 UER131115:UES131115 UON131115:UOO131115 UYJ131115:UYK131115 VIF131115:VIG131115 VSB131115:VSC131115 WBX131115:WBY131115 WLT131115:WLU131115 WVP131115:WVQ131115 H196651:I196651 JD196651:JE196651 SZ196651:TA196651 ACV196651:ACW196651 AMR196651:AMS196651 AWN196651:AWO196651 BGJ196651:BGK196651 BQF196651:BQG196651 CAB196651:CAC196651 CJX196651:CJY196651 CTT196651:CTU196651 DDP196651:DDQ196651 DNL196651:DNM196651 DXH196651:DXI196651 EHD196651:EHE196651 EQZ196651:ERA196651 FAV196651:FAW196651 FKR196651:FKS196651 FUN196651:FUO196651 GEJ196651:GEK196651 GOF196651:GOG196651 GYB196651:GYC196651 HHX196651:HHY196651 HRT196651:HRU196651 IBP196651:IBQ196651 ILL196651:ILM196651 IVH196651:IVI196651 JFD196651:JFE196651 JOZ196651:JPA196651 JYV196651:JYW196651 KIR196651:KIS196651 KSN196651:KSO196651 LCJ196651:LCK196651 LMF196651:LMG196651 LWB196651:LWC196651 MFX196651:MFY196651 MPT196651:MPU196651 MZP196651:MZQ196651 NJL196651:NJM196651 NTH196651:NTI196651 ODD196651:ODE196651 OMZ196651:ONA196651 OWV196651:OWW196651 PGR196651:PGS196651 PQN196651:PQO196651 QAJ196651:QAK196651 QKF196651:QKG196651 QUB196651:QUC196651 RDX196651:RDY196651 RNT196651:RNU196651 RXP196651:RXQ196651 SHL196651:SHM196651 SRH196651:SRI196651 TBD196651:TBE196651 TKZ196651:TLA196651 TUV196651:TUW196651 UER196651:UES196651 UON196651:UOO196651 UYJ196651:UYK196651 VIF196651:VIG196651 VSB196651:VSC196651 WBX196651:WBY196651 WLT196651:WLU196651 WVP196651:WVQ196651 H262187:I262187 JD262187:JE262187 SZ262187:TA262187 ACV262187:ACW262187 AMR262187:AMS262187 AWN262187:AWO262187 BGJ262187:BGK262187 BQF262187:BQG262187 CAB262187:CAC262187 CJX262187:CJY262187 CTT262187:CTU262187 DDP262187:DDQ262187 DNL262187:DNM262187 DXH262187:DXI262187 EHD262187:EHE262187 EQZ262187:ERA262187 FAV262187:FAW262187 FKR262187:FKS262187 FUN262187:FUO262187 GEJ262187:GEK262187 GOF262187:GOG262187 GYB262187:GYC262187 HHX262187:HHY262187 HRT262187:HRU262187 IBP262187:IBQ262187 ILL262187:ILM262187 IVH262187:IVI262187 JFD262187:JFE262187 JOZ262187:JPA262187 JYV262187:JYW262187 KIR262187:KIS262187 KSN262187:KSO262187 LCJ262187:LCK262187 LMF262187:LMG262187 LWB262187:LWC262187 MFX262187:MFY262187 MPT262187:MPU262187 MZP262187:MZQ262187 NJL262187:NJM262187 NTH262187:NTI262187 ODD262187:ODE262187 OMZ262187:ONA262187 OWV262187:OWW262187 PGR262187:PGS262187 PQN262187:PQO262187 QAJ262187:QAK262187 QKF262187:QKG262187 QUB262187:QUC262187 RDX262187:RDY262187 RNT262187:RNU262187 RXP262187:RXQ262187 SHL262187:SHM262187 SRH262187:SRI262187 TBD262187:TBE262187 TKZ262187:TLA262187 TUV262187:TUW262187 UER262187:UES262187 UON262187:UOO262187 UYJ262187:UYK262187 VIF262187:VIG262187 VSB262187:VSC262187 WBX262187:WBY262187 WLT262187:WLU262187 WVP262187:WVQ262187 H327723:I327723 JD327723:JE327723 SZ327723:TA327723 ACV327723:ACW327723 AMR327723:AMS327723 AWN327723:AWO327723 BGJ327723:BGK327723 BQF327723:BQG327723 CAB327723:CAC327723 CJX327723:CJY327723 CTT327723:CTU327723 DDP327723:DDQ327723 DNL327723:DNM327723 DXH327723:DXI327723 EHD327723:EHE327723 EQZ327723:ERA327723 FAV327723:FAW327723 FKR327723:FKS327723 FUN327723:FUO327723 GEJ327723:GEK327723 GOF327723:GOG327723 GYB327723:GYC327723 HHX327723:HHY327723 HRT327723:HRU327723 IBP327723:IBQ327723 ILL327723:ILM327723 IVH327723:IVI327723 JFD327723:JFE327723 JOZ327723:JPA327723 JYV327723:JYW327723 KIR327723:KIS327723 KSN327723:KSO327723 LCJ327723:LCK327723 LMF327723:LMG327723 LWB327723:LWC327723 MFX327723:MFY327723 MPT327723:MPU327723 MZP327723:MZQ327723 NJL327723:NJM327723 NTH327723:NTI327723 ODD327723:ODE327723 OMZ327723:ONA327723 OWV327723:OWW327723 PGR327723:PGS327723 PQN327723:PQO327723 QAJ327723:QAK327723 QKF327723:QKG327723 QUB327723:QUC327723 RDX327723:RDY327723 RNT327723:RNU327723 RXP327723:RXQ327723 SHL327723:SHM327723 SRH327723:SRI327723 TBD327723:TBE327723 TKZ327723:TLA327723 TUV327723:TUW327723 UER327723:UES327723 UON327723:UOO327723 UYJ327723:UYK327723 VIF327723:VIG327723 VSB327723:VSC327723 WBX327723:WBY327723 WLT327723:WLU327723 WVP327723:WVQ327723 H393259:I393259 JD393259:JE393259 SZ393259:TA393259 ACV393259:ACW393259 AMR393259:AMS393259 AWN393259:AWO393259 BGJ393259:BGK393259 BQF393259:BQG393259 CAB393259:CAC393259 CJX393259:CJY393259 CTT393259:CTU393259 DDP393259:DDQ393259 DNL393259:DNM393259 DXH393259:DXI393259 EHD393259:EHE393259 EQZ393259:ERA393259 FAV393259:FAW393259 FKR393259:FKS393259 FUN393259:FUO393259 GEJ393259:GEK393259 GOF393259:GOG393259 GYB393259:GYC393259 HHX393259:HHY393259 HRT393259:HRU393259 IBP393259:IBQ393259 ILL393259:ILM393259 IVH393259:IVI393259 JFD393259:JFE393259 JOZ393259:JPA393259 JYV393259:JYW393259 KIR393259:KIS393259 KSN393259:KSO393259 LCJ393259:LCK393259 LMF393259:LMG393259 LWB393259:LWC393259 MFX393259:MFY393259 MPT393259:MPU393259 MZP393259:MZQ393259 NJL393259:NJM393259 NTH393259:NTI393259 ODD393259:ODE393259 OMZ393259:ONA393259 OWV393259:OWW393259 PGR393259:PGS393259 PQN393259:PQO393259 QAJ393259:QAK393259 QKF393259:QKG393259 QUB393259:QUC393259 RDX393259:RDY393259 RNT393259:RNU393259 RXP393259:RXQ393259 SHL393259:SHM393259 SRH393259:SRI393259 TBD393259:TBE393259 TKZ393259:TLA393259 TUV393259:TUW393259 UER393259:UES393259 UON393259:UOO393259 UYJ393259:UYK393259 VIF393259:VIG393259 VSB393259:VSC393259 WBX393259:WBY393259 WLT393259:WLU393259 WVP393259:WVQ393259 H458795:I458795 JD458795:JE458795 SZ458795:TA458795 ACV458795:ACW458795 AMR458795:AMS458795 AWN458795:AWO458795 BGJ458795:BGK458795 BQF458795:BQG458795 CAB458795:CAC458795 CJX458795:CJY458795 CTT458795:CTU458795 DDP458795:DDQ458795 DNL458795:DNM458795 DXH458795:DXI458795 EHD458795:EHE458795 EQZ458795:ERA458795 FAV458795:FAW458795 FKR458795:FKS458795 FUN458795:FUO458795 GEJ458795:GEK458795 GOF458795:GOG458795 GYB458795:GYC458795 HHX458795:HHY458795 HRT458795:HRU458795 IBP458795:IBQ458795 ILL458795:ILM458795 IVH458795:IVI458795 JFD458795:JFE458795 JOZ458795:JPA458795 JYV458795:JYW458795 KIR458795:KIS458795 KSN458795:KSO458795 LCJ458795:LCK458795 LMF458795:LMG458795 LWB458795:LWC458795 MFX458795:MFY458795 MPT458795:MPU458795 MZP458795:MZQ458795 NJL458795:NJM458795 NTH458795:NTI458795 ODD458795:ODE458795 OMZ458795:ONA458795 OWV458795:OWW458795 PGR458795:PGS458795 PQN458795:PQO458795 QAJ458795:QAK458795 QKF458795:QKG458795 QUB458795:QUC458795 RDX458795:RDY458795 RNT458795:RNU458795 RXP458795:RXQ458795 SHL458795:SHM458795 SRH458795:SRI458795 TBD458795:TBE458795 TKZ458795:TLA458795 TUV458795:TUW458795 UER458795:UES458795 UON458795:UOO458795 UYJ458795:UYK458795 VIF458795:VIG458795 VSB458795:VSC458795 WBX458795:WBY458795 WLT458795:WLU458795 WVP458795:WVQ458795 H524331:I524331 JD524331:JE524331 SZ524331:TA524331 ACV524331:ACW524331 AMR524331:AMS524331 AWN524331:AWO524331 BGJ524331:BGK524331 BQF524331:BQG524331 CAB524331:CAC524331 CJX524331:CJY524331 CTT524331:CTU524331 DDP524331:DDQ524331 DNL524331:DNM524331 DXH524331:DXI524331 EHD524331:EHE524331 EQZ524331:ERA524331 FAV524331:FAW524331 FKR524331:FKS524331 FUN524331:FUO524331 GEJ524331:GEK524331 GOF524331:GOG524331 GYB524331:GYC524331 HHX524331:HHY524331 HRT524331:HRU524331 IBP524331:IBQ524331 ILL524331:ILM524331 IVH524331:IVI524331 JFD524331:JFE524331 JOZ524331:JPA524331 JYV524331:JYW524331 KIR524331:KIS524331 KSN524331:KSO524331 LCJ524331:LCK524331 LMF524331:LMG524331 LWB524331:LWC524331 MFX524331:MFY524331 MPT524331:MPU524331 MZP524331:MZQ524331 NJL524331:NJM524331 NTH524331:NTI524331 ODD524331:ODE524331 OMZ524331:ONA524331 OWV524331:OWW524331 PGR524331:PGS524331 PQN524331:PQO524331 QAJ524331:QAK524331 QKF524331:QKG524331 QUB524331:QUC524331 RDX524331:RDY524331 RNT524331:RNU524331 RXP524331:RXQ524331 SHL524331:SHM524331 SRH524331:SRI524331 TBD524331:TBE524331 TKZ524331:TLA524331 TUV524331:TUW524331 UER524331:UES524331 UON524331:UOO524331 UYJ524331:UYK524331 VIF524331:VIG524331 VSB524331:VSC524331 WBX524331:WBY524331 WLT524331:WLU524331 WVP524331:WVQ524331 H589867:I589867 JD589867:JE589867 SZ589867:TA589867 ACV589867:ACW589867 AMR589867:AMS589867 AWN589867:AWO589867 BGJ589867:BGK589867 BQF589867:BQG589867 CAB589867:CAC589867 CJX589867:CJY589867 CTT589867:CTU589867 DDP589867:DDQ589867 DNL589867:DNM589867 DXH589867:DXI589867 EHD589867:EHE589867 EQZ589867:ERA589867 FAV589867:FAW589867 FKR589867:FKS589867 FUN589867:FUO589867 GEJ589867:GEK589867 GOF589867:GOG589867 GYB589867:GYC589867 HHX589867:HHY589867 HRT589867:HRU589867 IBP589867:IBQ589867 ILL589867:ILM589867 IVH589867:IVI589867 JFD589867:JFE589867 JOZ589867:JPA589867 JYV589867:JYW589867 KIR589867:KIS589867 KSN589867:KSO589867 LCJ589867:LCK589867 LMF589867:LMG589867 LWB589867:LWC589867 MFX589867:MFY589867 MPT589867:MPU589867 MZP589867:MZQ589867 NJL589867:NJM589867 NTH589867:NTI589867 ODD589867:ODE589867 OMZ589867:ONA589867 OWV589867:OWW589867 PGR589867:PGS589867 PQN589867:PQO589867 QAJ589867:QAK589867 QKF589867:QKG589867 QUB589867:QUC589867 RDX589867:RDY589867 RNT589867:RNU589867 RXP589867:RXQ589867 SHL589867:SHM589867 SRH589867:SRI589867 TBD589867:TBE589867 TKZ589867:TLA589867 TUV589867:TUW589867 UER589867:UES589867 UON589867:UOO589867 UYJ589867:UYK589867 VIF589867:VIG589867 VSB589867:VSC589867 WBX589867:WBY589867 WLT589867:WLU589867 WVP589867:WVQ589867 H655403:I655403 JD655403:JE655403 SZ655403:TA655403 ACV655403:ACW655403 AMR655403:AMS655403 AWN655403:AWO655403 BGJ655403:BGK655403 BQF655403:BQG655403 CAB655403:CAC655403 CJX655403:CJY655403 CTT655403:CTU655403 DDP655403:DDQ655403 DNL655403:DNM655403 DXH655403:DXI655403 EHD655403:EHE655403 EQZ655403:ERA655403 FAV655403:FAW655403 FKR655403:FKS655403 FUN655403:FUO655403 GEJ655403:GEK655403 GOF655403:GOG655403 GYB655403:GYC655403 HHX655403:HHY655403 HRT655403:HRU655403 IBP655403:IBQ655403 ILL655403:ILM655403 IVH655403:IVI655403 JFD655403:JFE655403 JOZ655403:JPA655403 JYV655403:JYW655403 KIR655403:KIS655403 KSN655403:KSO655403 LCJ655403:LCK655403 LMF655403:LMG655403 LWB655403:LWC655403 MFX655403:MFY655403 MPT655403:MPU655403 MZP655403:MZQ655403 NJL655403:NJM655403 NTH655403:NTI655403 ODD655403:ODE655403 OMZ655403:ONA655403 OWV655403:OWW655403 PGR655403:PGS655403 PQN655403:PQO655403 QAJ655403:QAK655403 QKF655403:QKG655403 QUB655403:QUC655403 RDX655403:RDY655403 RNT655403:RNU655403 RXP655403:RXQ655403 SHL655403:SHM655403 SRH655403:SRI655403 TBD655403:TBE655403 TKZ655403:TLA655403 TUV655403:TUW655403 UER655403:UES655403 UON655403:UOO655403 UYJ655403:UYK655403 VIF655403:VIG655403 VSB655403:VSC655403 WBX655403:WBY655403 WLT655403:WLU655403 WVP655403:WVQ655403 H720939:I720939 JD720939:JE720939 SZ720939:TA720939 ACV720939:ACW720939 AMR720939:AMS720939 AWN720939:AWO720939 BGJ720939:BGK720939 BQF720939:BQG720939 CAB720939:CAC720939 CJX720939:CJY720939 CTT720939:CTU720939 DDP720939:DDQ720939 DNL720939:DNM720939 DXH720939:DXI720939 EHD720939:EHE720939 EQZ720939:ERA720939 FAV720939:FAW720939 FKR720939:FKS720939 FUN720939:FUO720939 GEJ720939:GEK720939 GOF720939:GOG720939 GYB720939:GYC720939 HHX720939:HHY720939 HRT720939:HRU720939 IBP720939:IBQ720939 ILL720939:ILM720939 IVH720939:IVI720939 JFD720939:JFE720939 JOZ720939:JPA720939 JYV720939:JYW720939 KIR720939:KIS720939 KSN720939:KSO720939 LCJ720939:LCK720939 LMF720939:LMG720939 LWB720939:LWC720939 MFX720939:MFY720939 MPT720939:MPU720939 MZP720939:MZQ720939 NJL720939:NJM720939 NTH720939:NTI720939 ODD720939:ODE720939 OMZ720939:ONA720939 OWV720939:OWW720939 PGR720939:PGS720939 PQN720939:PQO720939 QAJ720939:QAK720939 QKF720939:QKG720939 QUB720939:QUC720939 RDX720939:RDY720939 RNT720939:RNU720939 RXP720939:RXQ720939 SHL720939:SHM720939 SRH720939:SRI720939 TBD720939:TBE720939 TKZ720939:TLA720939 TUV720939:TUW720939 UER720939:UES720939 UON720939:UOO720939 UYJ720939:UYK720939 VIF720939:VIG720939 VSB720939:VSC720939 WBX720939:WBY720939 WLT720939:WLU720939 WVP720939:WVQ720939 H786475:I786475 JD786475:JE786475 SZ786475:TA786475 ACV786475:ACW786475 AMR786475:AMS786475 AWN786475:AWO786475 BGJ786475:BGK786475 BQF786475:BQG786475 CAB786475:CAC786475 CJX786475:CJY786475 CTT786475:CTU786475 DDP786475:DDQ786475 DNL786475:DNM786475 DXH786475:DXI786475 EHD786475:EHE786475 EQZ786475:ERA786475 FAV786475:FAW786475 FKR786475:FKS786475 FUN786475:FUO786475 GEJ786475:GEK786475 GOF786475:GOG786475 GYB786475:GYC786475 HHX786475:HHY786475 HRT786475:HRU786475 IBP786475:IBQ786475 ILL786475:ILM786475 IVH786475:IVI786475 JFD786475:JFE786475 JOZ786475:JPA786475 JYV786475:JYW786475 KIR786475:KIS786475 KSN786475:KSO786475 LCJ786475:LCK786475 LMF786475:LMG786475 LWB786475:LWC786475 MFX786475:MFY786475 MPT786475:MPU786475 MZP786475:MZQ786475 NJL786475:NJM786475 NTH786475:NTI786475 ODD786475:ODE786475 OMZ786475:ONA786475 OWV786475:OWW786475 PGR786475:PGS786475 PQN786475:PQO786475 QAJ786475:QAK786475 QKF786475:QKG786475 QUB786475:QUC786475 RDX786475:RDY786475 RNT786475:RNU786475 RXP786475:RXQ786475 SHL786475:SHM786475 SRH786475:SRI786475 TBD786475:TBE786475 TKZ786475:TLA786475 TUV786475:TUW786475 UER786475:UES786475 UON786475:UOO786475 UYJ786475:UYK786475 VIF786475:VIG786475 VSB786475:VSC786475 WBX786475:WBY786475 WLT786475:WLU786475 WVP786475:WVQ786475 H852011:I852011 JD852011:JE852011 SZ852011:TA852011 ACV852011:ACW852011 AMR852011:AMS852011 AWN852011:AWO852011 BGJ852011:BGK852011 BQF852011:BQG852011 CAB852011:CAC852011 CJX852011:CJY852011 CTT852011:CTU852011 DDP852011:DDQ852011 DNL852011:DNM852011 DXH852011:DXI852011 EHD852011:EHE852011 EQZ852011:ERA852011 FAV852011:FAW852011 FKR852011:FKS852011 FUN852011:FUO852011 GEJ852011:GEK852011 GOF852011:GOG852011 GYB852011:GYC852011 HHX852011:HHY852011 HRT852011:HRU852011 IBP852011:IBQ852011 ILL852011:ILM852011 IVH852011:IVI852011 JFD852011:JFE852011 JOZ852011:JPA852011 JYV852011:JYW852011 KIR852011:KIS852011 KSN852011:KSO852011 LCJ852011:LCK852011 LMF852011:LMG852011 LWB852011:LWC852011 MFX852011:MFY852011 MPT852011:MPU852011 MZP852011:MZQ852011 NJL852011:NJM852011 NTH852011:NTI852011 ODD852011:ODE852011 OMZ852011:ONA852011 OWV852011:OWW852011 PGR852011:PGS852011 PQN852011:PQO852011 QAJ852011:QAK852011 QKF852011:QKG852011 QUB852011:QUC852011 RDX852011:RDY852011 RNT852011:RNU852011 RXP852011:RXQ852011 SHL852011:SHM852011 SRH852011:SRI852011 TBD852011:TBE852011 TKZ852011:TLA852011 TUV852011:TUW852011 UER852011:UES852011 UON852011:UOO852011 UYJ852011:UYK852011 VIF852011:VIG852011 VSB852011:VSC852011 WBX852011:WBY852011 WLT852011:WLU852011 WVP852011:WVQ852011 H917547:I917547 JD917547:JE917547 SZ917547:TA917547 ACV917547:ACW917547 AMR917547:AMS917547 AWN917547:AWO917547 BGJ917547:BGK917547 BQF917547:BQG917547 CAB917547:CAC917547 CJX917547:CJY917547 CTT917547:CTU917547 DDP917547:DDQ917547 DNL917547:DNM917547 DXH917547:DXI917547 EHD917547:EHE917547 EQZ917547:ERA917547 FAV917547:FAW917547 FKR917547:FKS917547 FUN917547:FUO917547 GEJ917547:GEK917547 GOF917547:GOG917547 GYB917547:GYC917547 HHX917547:HHY917547 HRT917547:HRU917547 IBP917547:IBQ917547 ILL917547:ILM917547 IVH917547:IVI917547 JFD917547:JFE917547 JOZ917547:JPA917547 JYV917547:JYW917547 KIR917547:KIS917547 KSN917547:KSO917547 LCJ917547:LCK917547 LMF917547:LMG917547 LWB917547:LWC917547 MFX917547:MFY917547 MPT917547:MPU917547 MZP917547:MZQ917547 NJL917547:NJM917547 NTH917547:NTI917547 ODD917547:ODE917547 OMZ917547:ONA917547 OWV917547:OWW917547 PGR917547:PGS917547 PQN917547:PQO917547 QAJ917547:QAK917547 QKF917547:QKG917547 QUB917547:QUC917547 RDX917547:RDY917547 RNT917547:RNU917547 RXP917547:RXQ917547 SHL917547:SHM917547 SRH917547:SRI917547 TBD917547:TBE917547 TKZ917547:TLA917547 TUV917547:TUW917547 UER917547:UES917547 UON917547:UOO917547 UYJ917547:UYK917547 VIF917547:VIG917547 VSB917547:VSC917547 WBX917547:WBY917547 WLT917547:WLU917547 WVP917547:WVQ917547 H983083:I983083 JD983083:JE983083 SZ983083:TA983083 ACV983083:ACW983083 AMR983083:AMS983083 AWN983083:AWO983083 BGJ983083:BGK983083 BQF983083:BQG983083 CAB983083:CAC983083 CJX983083:CJY983083 CTT983083:CTU983083 DDP983083:DDQ983083 DNL983083:DNM983083 DXH983083:DXI983083 EHD983083:EHE983083 EQZ983083:ERA983083 FAV983083:FAW983083 FKR983083:FKS983083 FUN983083:FUO983083 GEJ983083:GEK983083 GOF983083:GOG983083 GYB983083:GYC983083 HHX983083:HHY983083 HRT983083:HRU983083 IBP983083:IBQ983083 ILL983083:ILM983083 IVH983083:IVI983083 JFD983083:JFE983083 JOZ983083:JPA983083 JYV983083:JYW983083 KIR983083:KIS983083 KSN983083:KSO983083 LCJ983083:LCK983083 LMF983083:LMG983083 LWB983083:LWC983083 MFX983083:MFY983083 MPT983083:MPU983083 MZP983083:MZQ983083 NJL983083:NJM983083 NTH983083:NTI983083 ODD983083:ODE983083 OMZ983083:ONA983083 OWV983083:OWW983083 PGR983083:PGS983083 PQN983083:PQO983083 QAJ983083:QAK983083 QKF983083:QKG983083 QUB983083:QUC983083 RDX983083:RDY983083 RNT983083:RNU983083 RXP983083:RXQ983083 SHL983083:SHM983083 SRH983083:SRI983083 TBD983083:TBE983083 TKZ983083:TLA983083 TUV983083:TUW983083 UER983083:UES983083 UON983083:UOO983083 UYJ983083:UYK983083 VIF983083:VIG983083 VSB983083:VSC983083 WBX983083:WBY983083 WLT983083:WLU983083 WVP983083:WVQ983083 H53:I53 JD53:JE53 SZ53:TA53 ACV53:ACW53 AMR53:AMS53 AWN53:AWO53 BGJ53:BGK53 BQF53:BQG53 CAB53:CAC53 CJX53:CJY53 CTT53:CTU53 DDP53:DDQ53 DNL53:DNM53 DXH53:DXI53 EHD53:EHE53 EQZ53:ERA53 FAV53:FAW53 FKR53:FKS53 FUN53:FUO53 GEJ53:GEK53 GOF53:GOG53 GYB53:GYC53 HHX53:HHY53 HRT53:HRU53 IBP53:IBQ53 ILL53:ILM53 IVH53:IVI53 JFD53:JFE53 JOZ53:JPA53 JYV53:JYW53 KIR53:KIS53 KSN53:KSO53 LCJ53:LCK53 LMF53:LMG53 LWB53:LWC53 MFX53:MFY53 MPT53:MPU53 MZP53:MZQ53 NJL53:NJM53 NTH53:NTI53 ODD53:ODE53 OMZ53:ONA53 OWV53:OWW53 PGR53:PGS53 PQN53:PQO53 QAJ53:QAK53 QKF53:QKG53 QUB53:QUC53 RDX53:RDY53 RNT53:RNU53 RXP53:RXQ53 SHL53:SHM53 SRH53:SRI53 TBD53:TBE53 TKZ53:TLA53 TUV53:TUW53 UER53:UES53 UON53:UOO53 UYJ53:UYK53 VIF53:VIG53 VSB53:VSC53 WBX53:WBY53 WLT53:WLU53 WVP53:WVQ53 H65589:I65589 JD65589:JE65589 SZ65589:TA65589 ACV65589:ACW65589 AMR65589:AMS65589 AWN65589:AWO65589 BGJ65589:BGK65589 BQF65589:BQG65589 CAB65589:CAC65589 CJX65589:CJY65589 CTT65589:CTU65589 DDP65589:DDQ65589 DNL65589:DNM65589 DXH65589:DXI65589 EHD65589:EHE65589 EQZ65589:ERA65589 FAV65589:FAW65589 FKR65589:FKS65589 FUN65589:FUO65589 GEJ65589:GEK65589 GOF65589:GOG65589 GYB65589:GYC65589 HHX65589:HHY65589 HRT65589:HRU65589 IBP65589:IBQ65589 ILL65589:ILM65589 IVH65589:IVI65589 JFD65589:JFE65589 JOZ65589:JPA65589 JYV65589:JYW65589 KIR65589:KIS65589 KSN65589:KSO65589 LCJ65589:LCK65589 LMF65589:LMG65589 LWB65589:LWC65589 MFX65589:MFY65589 MPT65589:MPU65589 MZP65589:MZQ65589 NJL65589:NJM65589 NTH65589:NTI65589 ODD65589:ODE65589 OMZ65589:ONA65589 OWV65589:OWW65589 PGR65589:PGS65589 PQN65589:PQO65589 QAJ65589:QAK65589 QKF65589:QKG65589 QUB65589:QUC65589 RDX65589:RDY65589 RNT65589:RNU65589 RXP65589:RXQ65589 SHL65589:SHM65589 SRH65589:SRI65589 TBD65589:TBE65589 TKZ65589:TLA65589 TUV65589:TUW65589 UER65589:UES65589 UON65589:UOO65589 UYJ65589:UYK65589 VIF65589:VIG65589 VSB65589:VSC65589 WBX65589:WBY65589 WLT65589:WLU65589 WVP65589:WVQ65589 H131125:I131125 JD131125:JE131125 SZ131125:TA131125 ACV131125:ACW131125 AMR131125:AMS131125 AWN131125:AWO131125 BGJ131125:BGK131125 BQF131125:BQG131125 CAB131125:CAC131125 CJX131125:CJY131125 CTT131125:CTU131125 DDP131125:DDQ131125 DNL131125:DNM131125 DXH131125:DXI131125 EHD131125:EHE131125 EQZ131125:ERA131125 FAV131125:FAW131125 FKR131125:FKS131125 FUN131125:FUO131125 GEJ131125:GEK131125 GOF131125:GOG131125 GYB131125:GYC131125 HHX131125:HHY131125 HRT131125:HRU131125 IBP131125:IBQ131125 ILL131125:ILM131125 IVH131125:IVI131125 JFD131125:JFE131125 JOZ131125:JPA131125 JYV131125:JYW131125 KIR131125:KIS131125 KSN131125:KSO131125 LCJ131125:LCK131125 LMF131125:LMG131125 LWB131125:LWC131125 MFX131125:MFY131125 MPT131125:MPU131125 MZP131125:MZQ131125 NJL131125:NJM131125 NTH131125:NTI131125 ODD131125:ODE131125 OMZ131125:ONA131125 OWV131125:OWW131125 PGR131125:PGS131125 PQN131125:PQO131125 QAJ131125:QAK131125 QKF131125:QKG131125 QUB131125:QUC131125 RDX131125:RDY131125 RNT131125:RNU131125 RXP131125:RXQ131125 SHL131125:SHM131125 SRH131125:SRI131125 TBD131125:TBE131125 TKZ131125:TLA131125 TUV131125:TUW131125 UER131125:UES131125 UON131125:UOO131125 UYJ131125:UYK131125 VIF131125:VIG131125 VSB131125:VSC131125 WBX131125:WBY131125 WLT131125:WLU131125 WVP131125:WVQ131125 H196661:I196661 JD196661:JE196661 SZ196661:TA196661 ACV196661:ACW196661 AMR196661:AMS196661 AWN196661:AWO196661 BGJ196661:BGK196661 BQF196661:BQG196661 CAB196661:CAC196661 CJX196661:CJY196661 CTT196661:CTU196661 DDP196661:DDQ196661 DNL196661:DNM196661 DXH196661:DXI196661 EHD196661:EHE196661 EQZ196661:ERA196661 FAV196661:FAW196661 FKR196661:FKS196661 FUN196661:FUO196661 GEJ196661:GEK196661 GOF196661:GOG196661 GYB196661:GYC196661 HHX196661:HHY196661 HRT196661:HRU196661 IBP196661:IBQ196661 ILL196661:ILM196661 IVH196661:IVI196661 JFD196661:JFE196661 JOZ196661:JPA196661 JYV196661:JYW196661 KIR196661:KIS196661 KSN196661:KSO196661 LCJ196661:LCK196661 LMF196661:LMG196661 LWB196661:LWC196661 MFX196661:MFY196661 MPT196661:MPU196661 MZP196661:MZQ196661 NJL196661:NJM196661 NTH196661:NTI196661 ODD196661:ODE196661 OMZ196661:ONA196661 OWV196661:OWW196661 PGR196661:PGS196661 PQN196661:PQO196661 QAJ196661:QAK196661 QKF196661:QKG196661 QUB196661:QUC196661 RDX196661:RDY196661 RNT196661:RNU196661 RXP196661:RXQ196661 SHL196661:SHM196661 SRH196661:SRI196661 TBD196661:TBE196661 TKZ196661:TLA196661 TUV196661:TUW196661 UER196661:UES196661 UON196661:UOO196661 UYJ196661:UYK196661 VIF196661:VIG196661 VSB196661:VSC196661 WBX196661:WBY196661 WLT196661:WLU196661 WVP196661:WVQ196661 H262197:I262197 JD262197:JE262197 SZ262197:TA262197 ACV262197:ACW262197 AMR262197:AMS262197 AWN262197:AWO262197 BGJ262197:BGK262197 BQF262197:BQG262197 CAB262197:CAC262197 CJX262197:CJY262197 CTT262197:CTU262197 DDP262197:DDQ262197 DNL262197:DNM262197 DXH262197:DXI262197 EHD262197:EHE262197 EQZ262197:ERA262197 FAV262197:FAW262197 FKR262197:FKS262197 FUN262197:FUO262197 GEJ262197:GEK262197 GOF262197:GOG262197 GYB262197:GYC262197 HHX262197:HHY262197 HRT262197:HRU262197 IBP262197:IBQ262197 ILL262197:ILM262197 IVH262197:IVI262197 JFD262197:JFE262197 JOZ262197:JPA262197 JYV262197:JYW262197 KIR262197:KIS262197 KSN262197:KSO262197 LCJ262197:LCK262197 LMF262197:LMG262197 LWB262197:LWC262197 MFX262197:MFY262197 MPT262197:MPU262197 MZP262197:MZQ262197 NJL262197:NJM262197 NTH262197:NTI262197 ODD262197:ODE262197 OMZ262197:ONA262197 OWV262197:OWW262197 PGR262197:PGS262197 PQN262197:PQO262197 QAJ262197:QAK262197 QKF262197:QKG262197 QUB262197:QUC262197 RDX262197:RDY262197 RNT262197:RNU262197 RXP262197:RXQ262197 SHL262197:SHM262197 SRH262197:SRI262197 TBD262197:TBE262197 TKZ262197:TLA262197 TUV262197:TUW262197 UER262197:UES262197 UON262197:UOO262197 UYJ262197:UYK262197 VIF262197:VIG262197 VSB262197:VSC262197 WBX262197:WBY262197 WLT262197:WLU262197 WVP262197:WVQ262197 H327733:I327733 JD327733:JE327733 SZ327733:TA327733 ACV327733:ACW327733 AMR327733:AMS327733 AWN327733:AWO327733 BGJ327733:BGK327733 BQF327733:BQG327733 CAB327733:CAC327733 CJX327733:CJY327733 CTT327733:CTU327733 DDP327733:DDQ327733 DNL327733:DNM327733 DXH327733:DXI327733 EHD327733:EHE327733 EQZ327733:ERA327733 FAV327733:FAW327733 FKR327733:FKS327733 FUN327733:FUO327733 GEJ327733:GEK327733 GOF327733:GOG327733 GYB327733:GYC327733 HHX327733:HHY327733 HRT327733:HRU327733 IBP327733:IBQ327733 ILL327733:ILM327733 IVH327733:IVI327733 JFD327733:JFE327733 JOZ327733:JPA327733 JYV327733:JYW327733 KIR327733:KIS327733 KSN327733:KSO327733 LCJ327733:LCK327733 LMF327733:LMG327733 LWB327733:LWC327733 MFX327733:MFY327733 MPT327733:MPU327733 MZP327733:MZQ327733 NJL327733:NJM327733 NTH327733:NTI327733 ODD327733:ODE327733 OMZ327733:ONA327733 OWV327733:OWW327733 PGR327733:PGS327733 PQN327733:PQO327733 QAJ327733:QAK327733 QKF327733:QKG327733 QUB327733:QUC327733 RDX327733:RDY327733 RNT327733:RNU327733 RXP327733:RXQ327733 SHL327733:SHM327733 SRH327733:SRI327733 TBD327733:TBE327733 TKZ327733:TLA327733 TUV327733:TUW327733 UER327733:UES327733 UON327733:UOO327733 UYJ327733:UYK327733 VIF327733:VIG327733 VSB327733:VSC327733 WBX327733:WBY327733 WLT327733:WLU327733 WVP327733:WVQ327733 H393269:I393269 JD393269:JE393269 SZ393269:TA393269 ACV393269:ACW393269 AMR393269:AMS393269 AWN393269:AWO393269 BGJ393269:BGK393269 BQF393269:BQG393269 CAB393269:CAC393269 CJX393269:CJY393269 CTT393269:CTU393269 DDP393269:DDQ393269 DNL393269:DNM393269 DXH393269:DXI393269 EHD393269:EHE393269 EQZ393269:ERA393269 FAV393269:FAW393269 FKR393269:FKS393269 FUN393269:FUO393269 GEJ393269:GEK393269 GOF393269:GOG393269 GYB393269:GYC393269 HHX393269:HHY393269 HRT393269:HRU393269 IBP393269:IBQ393269 ILL393269:ILM393269 IVH393269:IVI393269 JFD393269:JFE393269 JOZ393269:JPA393269 JYV393269:JYW393269 KIR393269:KIS393269 KSN393269:KSO393269 LCJ393269:LCK393269 LMF393269:LMG393269 LWB393269:LWC393269 MFX393269:MFY393269 MPT393269:MPU393269 MZP393269:MZQ393269 NJL393269:NJM393269 NTH393269:NTI393269 ODD393269:ODE393269 OMZ393269:ONA393269 OWV393269:OWW393269 PGR393269:PGS393269 PQN393269:PQO393269 QAJ393269:QAK393269 QKF393269:QKG393269 QUB393269:QUC393269 RDX393269:RDY393269 RNT393269:RNU393269 RXP393269:RXQ393269 SHL393269:SHM393269 SRH393269:SRI393269 TBD393269:TBE393269 TKZ393269:TLA393269 TUV393269:TUW393269 UER393269:UES393269 UON393269:UOO393269 UYJ393269:UYK393269 VIF393269:VIG393269 VSB393269:VSC393269 WBX393269:WBY393269 WLT393269:WLU393269 WVP393269:WVQ393269 H458805:I458805 JD458805:JE458805 SZ458805:TA458805 ACV458805:ACW458805 AMR458805:AMS458805 AWN458805:AWO458805 BGJ458805:BGK458805 BQF458805:BQG458805 CAB458805:CAC458805 CJX458805:CJY458805 CTT458805:CTU458805 DDP458805:DDQ458805 DNL458805:DNM458805 DXH458805:DXI458805 EHD458805:EHE458805 EQZ458805:ERA458805 FAV458805:FAW458805 FKR458805:FKS458805 FUN458805:FUO458805 GEJ458805:GEK458805 GOF458805:GOG458805 GYB458805:GYC458805 HHX458805:HHY458805 HRT458805:HRU458805 IBP458805:IBQ458805 ILL458805:ILM458805 IVH458805:IVI458805 JFD458805:JFE458805 JOZ458805:JPA458805 JYV458805:JYW458805 KIR458805:KIS458805 KSN458805:KSO458805 LCJ458805:LCK458805 LMF458805:LMG458805 LWB458805:LWC458805 MFX458805:MFY458805 MPT458805:MPU458805 MZP458805:MZQ458805 NJL458805:NJM458805 NTH458805:NTI458805 ODD458805:ODE458805 OMZ458805:ONA458805 OWV458805:OWW458805 PGR458805:PGS458805 PQN458805:PQO458805 QAJ458805:QAK458805 QKF458805:QKG458805 QUB458805:QUC458805 RDX458805:RDY458805 RNT458805:RNU458805 RXP458805:RXQ458805 SHL458805:SHM458805 SRH458805:SRI458805 TBD458805:TBE458805 TKZ458805:TLA458805 TUV458805:TUW458805 UER458805:UES458805 UON458805:UOO458805 UYJ458805:UYK458805 VIF458805:VIG458805 VSB458805:VSC458805 WBX458805:WBY458805 WLT458805:WLU458805 WVP458805:WVQ458805 H524341:I524341 JD524341:JE524341 SZ524341:TA524341 ACV524341:ACW524341 AMR524341:AMS524341 AWN524341:AWO524341 BGJ524341:BGK524341 BQF524341:BQG524341 CAB524341:CAC524341 CJX524341:CJY524341 CTT524341:CTU524341 DDP524341:DDQ524341 DNL524341:DNM524341 DXH524341:DXI524341 EHD524341:EHE524341 EQZ524341:ERA524341 FAV524341:FAW524341 FKR524341:FKS524341 FUN524341:FUO524341 GEJ524341:GEK524341 GOF524341:GOG524341 GYB524341:GYC524341 HHX524341:HHY524341 HRT524341:HRU524341 IBP524341:IBQ524341 ILL524341:ILM524341 IVH524341:IVI524341 JFD524341:JFE524341 JOZ524341:JPA524341 JYV524341:JYW524341 KIR524341:KIS524341 KSN524341:KSO524341 LCJ524341:LCK524341 LMF524341:LMG524341 LWB524341:LWC524341 MFX524341:MFY524341 MPT524341:MPU524341 MZP524341:MZQ524341 NJL524341:NJM524341 NTH524341:NTI524341 ODD524341:ODE524341 OMZ524341:ONA524341 OWV524341:OWW524341 PGR524341:PGS524341 PQN524341:PQO524341 QAJ524341:QAK524341 QKF524341:QKG524341 QUB524341:QUC524341 RDX524341:RDY524341 RNT524341:RNU524341 RXP524341:RXQ524341 SHL524341:SHM524341 SRH524341:SRI524341 TBD524341:TBE524341 TKZ524341:TLA524341 TUV524341:TUW524341 UER524341:UES524341 UON524341:UOO524341 UYJ524341:UYK524341 VIF524341:VIG524341 VSB524341:VSC524341 WBX524341:WBY524341 WLT524341:WLU524341 WVP524341:WVQ524341 H589877:I589877 JD589877:JE589877 SZ589877:TA589877 ACV589877:ACW589877 AMR589877:AMS589877 AWN589877:AWO589877 BGJ589877:BGK589877 BQF589877:BQG589877 CAB589877:CAC589877 CJX589877:CJY589877 CTT589877:CTU589877 DDP589877:DDQ589877 DNL589877:DNM589877 DXH589877:DXI589877 EHD589877:EHE589877 EQZ589877:ERA589877 FAV589877:FAW589877 FKR589877:FKS589877 FUN589877:FUO589877 GEJ589877:GEK589877 GOF589877:GOG589877 GYB589877:GYC589877 HHX589877:HHY589877 HRT589877:HRU589877 IBP589877:IBQ589877 ILL589877:ILM589877 IVH589877:IVI589877 JFD589877:JFE589877 JOZ589877:JPA589877 JYV589877:JYW589877 KIR589877:KIS589877 KSN589877:KSO589877 LCJ589877:LCK589877 LMF589877:LMG589877 LWB589877:LWC589877 MFX589877:MFY589877 MPT589877:MPU589877 MZP589877:MZQ589877 NJL589877:NJM589877 NTH589877:NTI589877 ODD589877:ODE589877 OMZ589877:ONA589877 OWV589877:OWW589877 PGR589877:PGS589877 PQN589877:PQO589877 QAJ589877:QAK589877 QKF589877:QKG589877 QUB589877:QUC589877 RDX589877:RDY589877 RNT589877:RNU589877 RXP589877:RXQ589877 SHL589877:SHM589877 SRH589877:SRI589877 TBD589877:TBE589877 TKZ589877:TLA589877 TUV589877:TUW589877 UER589877:UES589877 UON589877:UOO589877 UYJ589877:UYK589877 VIF589877:VIG589877 VSB589877:VSC589877 WBX589877:WBY589877 WLT589877:WLU589877 WVP589877:WVQ589877 H655413:I655413 JD655413:JE655413 SZ655413:TA655413 ACV655413:ACW655413 AMR655413:AMS655413 AWN655413:AWO655413 BGJ655413:BGK655413 BQF655413:BQG655413 CAB655413:CAC655413 CJX655413:CJY655413 CTT655413:CTU655413 DDP655413:DDQ655413 DNL655413:DNM655413 DXH655413:DXI655413 EHD655413:EHE655413 EQZ655413:ERA655413 FAV655413:FAW655413 FKR655413:FKS655413 FUN655413:FUO655413 GEJ655413:GEK655413 GOF655413:GOG655413 GYB655413:GYC655413 HHX655413:HHY655413 HRT655413:HRU655413 IBP655413:IBQ655413 ILL655413:ILM655413 IVH655413:IVI655413 JFD655413:JFE655413 JOZ655413:JPA655413 JYV655413:JYW655413 KIR655413:KIS655413 KSN655413:KSO655413 LCJ655413:LCK655413 LMF655413:LMG655413 LWB655413:LWC655413 MFX655413:MFY655413 MPT655413:MPU655413 MZP655413:MZQ655413 NJL655413:NJM655413 NTH655413:NTI655413 ODD655413:ODE655413 OMZ655413:ONA655413 OWV655413:OWW655413 PGR655413:PGS655413 PQN655413:PQO655413 QAJ655413:QAK655413 QKF655413:QKG655413 QUB655413:QUC655413 RDX655413:RDY655413 RNT655413:RNU655413 RXP655413:RXQ655413 SHL655413:SHM655413 SRH655413:SRI655413 TBD655413:TBE655413 TKZ655413:TLA655413 TUV655413:TUW655413 UER655413:UES655413 UON655413:UOO655413 UYJ655413:UYK655413 VIF655413:VIG655413 VSB655413:VSC655413 WBX655413:WBY655413 WLT655413:WLU655413 WVP655413:WVQ655413 H720949:I720949 JD720949:JE720949 SZ720949:TA720949 ACV720949:ACW720949 AMR720949:AMS720949 AWN720949:AWO720949 BGJ720949:BGK720949 BQF720949:BQG720949 CAB720949:CAC720949 CJX720949:CJY720949 CTT720949:CTU720949 DDP720949:DDQ720949 DNL720949:DNM720949 DXH720949:DXI720949 EHD720949:EHE720949 EQZ720949:ERA720949 FAV720949:FAW720949 FKR720949:FKS720949 FUN720949:FUO720949 GEJ720949:GEK720949 GOF720949:GOG720949 GYB720949:GYC720949 HHX720949:HHY720949 HRT720949:HRU720949 IBP720949:IBQ720949 ILL720949:ILM720949 IVH720949:IVI720949 JFD720949:JFE720949 JOZ720949:JPA720949 JYV720949:JYW720949 KIR720949:KIS720949 KSN720949:KSO720949 LCJ720949:LCK720949 LMF720949:LMG720949 LWB720949:LWC720949 MFX720949:MFY720949 MPT720949:MPU720949 MZP720949:MZQ720949 NJL720949:NJM720949 NTH720949:NTI720949 ODD720949:ODE720949 OMZ720949:ONA720949 OWV720949:OWW720949 PGR720949:PGS720949 PQN720949:PQO720949 QAJ720949:QAK720949 QKF720949:QKG720949 QUB720949:QUC720949 RDX720949:RDY720949 RNT720949:RNU720949 RXP720949:RXQ720949 SHL720949:SHM720949 SRH720949:SRI720949 TBD720949:TBE720949 TKZ720949:TLA720949 TUV720949:TUW720949 UER720949:UES720949 UON720949:UOO720949 UYJ720949:UYK720949 VIF720949:VIG720949 VSB720949:VSC720949 WBX720949:WBY720949 WLT720949:WLU720949 WVP720949:WVQ720949 H786485:I786485 JD786485:JE786485 SZ786485:TA786485 ACV786485:ACW786485 AMR786485:AMS786485 AWN786485:AWO786485 BGJ786485:BGK786485 BQF786485:BQG786485 CAB786485:CAC786485 CJX786485:CJY786485 CTT786485:CTU786485 DDP786485:DDQ786485 DNL786485:DNM786485 DXH786485:DXI786485 EHD786485:EHE786485 EQZ786485:ERA786485 FAV786485:FAW786485 FKR786485:FKS786485 FUN786485:FUO786485 GEJ786485:GEK786485 GOF786485:GOG786485 GYB786485:GYC786485 HHX786485:HHY786485 HRT786485:HRU786485 IBP786485:IBQ786485 ILL786485:ILM786485 IVH786485:IVI786485 JFD786485:JFE786485 JOZ786485:JPA786485 JYV786485:JYW786485 KIR786485:KIS786485 KSN786485:KSO786485 LCJ786485:LCK786485 LMF786485:LMG786485 LWB786485:LWC786485 MFX786485:MFY786485 MPT786485:MPU786485 MZP786485:MZQ786485 NJL786485:NJM786485 NTH786485:NTI786485 ODD786485:ODE786485 OMZ786485:ONA786485 OWV786485:OWW786485 PGR786485:PGS786485 PQN786485:PQO786485 QAJ786485:QAK786485 QKF786485:QKG786485 QUB786485:QUC786485 RDX786485:RDY786485 RNT786485:RNU786485 RXP786485:RXQ786485 SHL786485:SHM786485 SRH786485:SRI786485 TBD786485:TBE786485 TKZ786485:TLA786485 TUV786485:TUW786485 UER786485:UES786485 UON786485:UOO786485 UYJ786485:UYK786485 VIF786485:VIG786485 VSB786485:VSC786485 WBX786485:WBY786485 WLT786485:WLU786485 WVP786485:WVQ786485 H852021:I852021 JD852021:JE852021 SZ852021:TA852021 ACV852021:ACW852021 AMR852021:AMS852021 AWN852021:AWO852021 BGJ852021:BGK852021 BQF852021:BQG852021 CAB852021:CAC852021 CJX852021:CJY852021 CTT852021:CTU852021 DDP852021:DDQ852021 DNL852021:DNM852021 DXH852021:DXI852021 EHD852021:EHE852021 EQZ852021:ERA852021 FAV852021:FAW852021 FKR852021:FKS852021 FUN852021:FUO852021 GEJ852021:GEK852021 GOF852021:GOG852021 GYB852021:GYC852021 HHX852021:HHY852021 HRT852021:HRU852021 IBP852021:IBQ852021 ILL852021:ILM852021 IVH852021:IVI852021 JFD852021:JFE852021 JOZ852021:JPA852021 JYV852021:JYW852021 KIR852021:KIS852021 KSN852021:KSO852021 LCJ852021:LCK852021 LMF852021:LMG852021 LWB852021:LWC852021 MFX852021:MFY852021 MPT852021:MPU852021 MZP852021:MZQ852021 NJL852021:NJM852021 NTH852021:NTI852021 ODD852021:ODE852021 OMZ852021:ONA852021 OWV852021:OWW852021 PGR852021:PGS852021 PQN852021:PQO852021 QAJ852021:QAK852021 QKF852021:QKG852021 QUB852021:QUC852021 RDX852021:RDY852021 RNT852021:RNU852021 RXP852021:RXQ852021 SHL852021:SHM852021 SRH852021:SRI852021 TBD852021:TBE852021 TKZ852021:TLA852021 TUV852021:TUW852021 UER852021:UES852021 UON852021:UOO852021 UYJ852021:UYK852021 VIF852021:VIG852021 VSB852021:VSC852021 WBX852021:WBY852021 WLT852021:WLU852021 WVP852021:WVQ852021 H917557:I917557 JD917557:JE917557 SZ917557:TA917557 ACV917557:ACW917557 AMR917557:AMS917557 AWN917557:AWO917557 BGJ917557:BGK917557 BQF917557:BQG917557 CAB917557:CAC917557 CJX917557:CJY917557 CTT917557:CTU917557 DDP917557:DDQ917557 DNL917557:DNM917557 DXH917557:DXI917557 EHD917557:EHE917557 EQZ917557:ERA917557 FAV917557:FAW917557 FKR917557:FKS917557 FUN917557:FUO917557 GEJ917557:GEK917557 GOF917557:GOG917557 GYB917557:GYC917557 HHX917557:HHY917557 HRT917557:HRU917557 IBP917557:IBQ917557 ILL917557:ILM917557 IVH917557:IVI917557 JFD917557:JFE917557 JOZ917557:JPA917557 JYV917557:JYW917557 KIR917557:KIS917557 KSN917557:KSO917557 LCJ917557:LCK917557 LMF917557:LMG917557 LWB917557:LWC917557 MFX917557:MFY917557 MPT917557:MPU917557 MZP917557:MZQ917557 NJL917557:NJM917557 NTH917557:NTI917557 ODD917557:ODE917557 OMZ917557:ONA917557 OWV917557:OWW917557 PGR917557:PGS917557 PQN917557:PQO917557 QAJ917557:QAK917557 QKF917557:QKG917557 QUB917557:QUC917557 RDX917557:RDY917557 RNT917557:RNU917557 RXP917557:RXQ917557 SHL917557:SHM917557 SRH917557:SRI917557 TBD917557:TBE917557 TKZ917557:TLA917557 TUV917557:TUW917557 UER917557:UES917557 UON917557:UOO917557 UYJ917557:UYK917557 VIF917557:VIG917557 VSB917557:VSC917557 WBX917557:WBY917557 WLT917557:WLU917557 WVP917557:WVQ917557 H983093:I983093 JD983093:JE983093 SZ983093:TA983093 ACV983093:ACW983093 AMR983093:AMS983093 AWN983093:AWO983093 BGJ983093:BGK983093 BQF983093:BQG983093 CAB983093:CAC983093 CJX983093:CJY983093 CTT983093:CTU983093 DDP983093:DDQ983093 DNL983093:DNM983093 DXH983093:DXI983093 EHD983093:EHE983093 EQZ983093:ERA983093 FAV983093:FAW983093 FKR983093:FKS983093 FUN983093:FUO983093 GEJ983093:GEK983093 GOF983093:GOG983093 GYB983093:GYC983093 HHX983093:HHY983093 HRT983093:HRU983093 IBP983093:IBQ983093 ILL983093:ILM983093 IVH983093:IVI983093 JFD983093:JFE983093 JOZ983093:JPA983093 JYV983093:JYW983093 KIR983093:KIS983093 KSN983093:KSO983093 LCJ983093:LCK983093 LMF983093:LMG983093 LWB983093:LWC983093 MFX983093:MFY983093 MPT983093:MPU983093 MZP983093:MZQ983093 NJL983093:NJM983093 NTH983093:NTI983093 ODD983093:ODE983093 OMZ983093:ONA983093 OWV983093:OWW983093 PGR983093:PGS983093 PQN983093:PQO983093 QAJ983093:QAK983093 QKF983093:QKG983093 QUB983093:QUC983093 RDX983093:RDY983093 RNT983093:RNU983093 RXP983093:RXQ983093 SHL983093:SHM983093 SRH983093:SRI983093 TBD983093:TBE983093 TKZ983093:TLA983093 TUV983093:TUW983093 UER983093:UES983093 UON983093:UOO983093 UYJ983093:UYK983093 VIF983093:VIG983093 VSB983093:VSC983093 WBX983093:WBY983093 WLT983093:WLU983093 WVP983093:WVQ983093 H63:I63 JD63:JE63 SZ63:TA63 ACV63:ACW63 AMR63:AMS63 AWN63:AWO63 BGJ63:BGK63 BQF63:BQG63 CAB63:CAC63 CJX63:CJY63 CTT63:CTU63 DDP63:DDQ63 DNL63:DNM63 DXH63:DXI63 EHD63:EHE63 EQZ63:ERA63 FAV63:FAW63 FKR63:FKS63 FUN63:FUO63 GEJ63:GEK63 GOF63:GOG63 GYB63:GYC63 HHX63:HHY63 HRT63:HRU63 IBP63:IBQ63 ILL63:ILM63 IVH63:IVI63 JFD63:JFE63 JOZ63:JPA63 JYV63:JYW63 KIR63:KIS63 KSN63:KSO63 LCJ63:LCK63 LMF63:LMG63 LWB63:LWC63 MFX63:MFY63 MPT63:MPU63 MZP63:MZQ63 NJL63:NJM63 NTH63:NTI63 ODD63:ODE63 OMZ63:ONA63 OWV63:OWW63 PGR63:PGS63 PQN63:PQO63 QAJ63:QAK63 QKF63:QKG63 QUB63:QUC63 RDX63:RDY63 RNT63:RNU63 RXP63:RXQ63 SHL63:SHM63 SRH63:SRI63 TBD63:TBE63 TKZ63:TLA63 TUV63:TUW63 UER63:UES63 UON63:UOO63 UYJ63:UYK63 VIF63:VIG63 VSB63:VSC63 WBX63:WBY63 WLT63:WLU63 WVP63:WVQ63 H65599:I65599 JD65599:JE65599 SZ65599:TA65599 ACV65599:ACW65599 AMR65599:AMS65599 AWN65599:AWO65599 BGJ65599:BGK65599 BQF65599:BQG65599 CAB65599:CAC65599 CJX65599:CJY65599 CTT65599:CTU65599 DDP65599:DDQ65599 DNL65599:DNM65599 DXH65599:DXI65599 EHD65599:EHE65599 EQZ65599:ERA65599 FAV65599:FAW65599 FKR65599:FKS65599 FUN65599:FUO65599 GEJ65599:GEK65599 GOF65599:GOG65599 GYB65599:GYC65599 HHX65599:HHY65599 HRT65599:HRU65599 IBP65599:IBQ65599 ILL65599:ILM65599 IVH65599:IVI65599 JFD65599:JFE65599 JOZ65599:JPA65599 JYV65599:JYW65599 KIR65599:KIS65599 KSN65599:KSO65599 LCJ65599:LCK65599 LMF65599:LMG65599 LWB65599:LWC65599 MFX65599:MFY65599 MPT65599:MPU65599 MZP65599:MZQ65599 NJL65599:NJM65599 NTH65599:NTI65599 ODD65599:ODE65599 OMZ65599:ONA65599 OWV65599:OWW65599 PGR65599:PGS65599 PQN65599:PQO65599 QAJ65599:QAK65599 QKF65599:QKG65599 QUB65599:QUC65599 RDX65599:RDY65599 RNT65599:RNU65599 RXP65599:RXQ65599 SHL65599:SHM65599 SRH65599:SRI65599 TBD65599:TBE65599 TKZ65599:TLA65599 TUV65599:TUW65599 UER65599:UES65599 UON65599:UOO65599 UYJ65599:UYK65599 VIF65599:VIG65599 VSB65599:VSC65599 WBX65599:WBY65599 WLT65599:WLU65599 WVP65599:WVQ65599 H131135:I131135 JD131135:JE131135 SZ131135:TA131135 ACV131135:ACW131135 AMR131135:AMS131135 AWN131135:AWO131135 BGJ131135:BGK131135 BQF131135:BQG131135 CAB131135:CAC131135 CJX131135:CJY131135 CTT131135:CTU131135 DDP131135:DDQ131135 DNL131135:DNM131135 DXH131135:DXI131135 EHD131135:EHE131135 EQZ131135:ERA131135 FAV131135:FAW131135 FKR131135:FKS131135 FUN131135:FUO131135 GEJ131135:GEK131135 GOF131135:GOG131135 GYB131135:GYC131135 HHX131135:HHY131135 HRT131135:HRU131135 IBP131135:IBQ131135 ILL131135:ILM131135 IVH131135:IVI131135 JFD131135:JFE131135 JOZ131135:JPA131135 JYV131135:JYW131135 KIR131135:KIS131135 KSN131135:KSO131135 LCJ131135:LCK131135 LMF131135:LMG131135 LWB131135:LWC131135 MFX131135:MFY131135 MPT131135:MPU131135 MZP131135:MZQ131135 NJL131135:NJM131135 NTH131135:NTI131135 ODD131135:ODE131135 OMZ131135:ONA131135 OWV131135:OWW131135 PGR131135:PGS131135 PQN131135:PQO131135 QAJ131135:QAK131135 QKF131135:QKG131135 QUB131135:QUC131135 RDX131135:RDY131135 RNT131135:RNU131135 RXP131135:RXQ131135 SHL131135:SHM131135 SRH131135:SRI131135 TBD131135:TBE131135 TKZ131135:TLA131135 TUV131135:TUW131135 UER131135:UES131135 UON131135:UOO131135 UYJ131135:UYK131135 VIF131135:VIG131135 VSB131135:VSC131135 WBX131135:WBY131135 WLT131135:WLU131135 WVP131135:WVQ131135 H196671:I196671 JD196671:JE196671 SZ196671:TA196671 ACV196671:ACW196671 AMR196671:AMS196671 AWN196671:AWO196671 BGJ196671:BGK196671 BQF196671:BQG196671 CAB196671:CAC196671 CJX196671:CJY196671 CTT196671:CTU196671 DDP196671:DDQ196671 DNL196671:DNM196671 DXH196671:DXI196671 EHD196671:EHE196671 EQZ196671:ERA196671 FAV196671:FAW196671 FKR196671:FKS196671 FUN196671:FUO196671 GEJ196671:GEK196671 GOF196671:GOG196671 GYB196671:GYC196671 HHX196671:HHY196671 HRT196671:HRU196671 IBP196671:IBQ196671 ILL196671:ILM196671 IVH196671:IVI196671 JFD196671:JFE196671 JOZ196671:JPA196671 JYV196671:JYW196671 KIR196671:KIS196671 KSN196671:KSO196671 LCJ196671:LCK196671 LMF196671:LMG196671 LWB196671:LWC196671 MFX196671:MFY196671 MPT196671:MPU196671 MZP196671:MZQ196671 NJL196671:NJM196671 NTH196671:NTI196671 ODD196671:ODE196671 OMZ196671:ONA196671 OWV196671:OWW196671 PGR196671:PGS196671 PQN196671:PQO196671 QAJ196671:QAK196671 QKF196671:QKG196671 QUB196671:QUC196671 RDX196671:RDY196671 RNT196671:RNU196671 RXP196671:RXQ196671 SHL196671:SHM196671 SRH196671:SRI196671 TBD196671:TBE196671 TKZ196671:TLA196671 TUV196671:TUW196671 UER196671:UES196671 UON196671:UOO196671 UYJ196671:UYK196671 VIF196671:VIG196671 VSB196671:VSC196671 WBX196671:WBY196671 WLT196671:WLU196671 WVP196671:WVQ196671 H262207:I262207 JD262207:JE262207 SZ262207:TA262207 ACV262207:ACW262207 AMR262207:AMS262207 AWN262207:AWO262207 BGJ262207:BGK262207 BQF262207:BQG262207 CAB262207:CAC262207 CJX262207:CJY262207 CTT262207:CTU262207 DDP262207:DDQ262207 DNL262207:DNM262207 DXH262207:DXI262207 EHD262207:EHE262207 EQZ262207:ERA262207 FAV262207:FAW262207 FKR262207:FKS262207 FUN262207:FUO262207 GEJ262207:GEK262207 GOF262207:GOG262207 GYB262207:GYC262207 HHX262207:HHY262207 HRT262207:HRU262207 IBP262207:IBQ262207 ILL262207:ILM262207 IVH262207:IVI262207 JFD262207:JFE262207 JOZ262207:JPA262207 JYV262207:JYW262207 KIR262207:KIS262207 KSN262207:KSO262207 LCJ262207:LCK262207 LMF262207:LMG262207 LWB262207:LWC262207 MFX262207:MFY262207 MPT262207:MPU262207 MZP262207:MZQ262207 NJL262207:NJM262207 NTH262207:NTI262207 ODD262207:ODE262207 OMZ262207:ONA262207 OWV262207:OWW262207 PGR262207:PGS262207 PQN262207:PQO262207 QAJ262207:QAK262207 QKF262207:QKG262207 QUB262207:QUC262207 RDX262207:RDY262207 RNT262207:RNU262207 RXP262207:RXQ262207 SHL262207:SHM262207 SRH262207:SRI262207 TBD262207:TBE262207 TKZ262207:TLA262207 TUV262207:TUW262207 UER262207:UES262207 UON262207:UOO262207 UYJ262207:UYK262207 VIF262207:VIG262207 VSB262207:VSC262207 WBX262207:WBY262207 WLT262207:WLU262207 WVP262207:WVQ262207 H327743:I327743 JD327743:JE327743 SZ327743:TA327743 ACV327743:ACW327743 AMR327743:AMS327743 AWN327743:AWO327743 BGJ327743:BGK327743 BQF327743:BQG327743 CAB327743:CAC327743 CJX327743:CJY327743 CTT327743:CTU327743 DDP327743:DDQ327743 DNL327743:DNM327743 DXH327743:DXI327743 EHD327743:EHE327743 EQZ327743:ERA327743 FAV327743:FAW327743 FKR327743:FKS327743 FUN327743:FUO327743 GEJ327743:GEK327743 GOF327743:GOG327743 GYB327743:GYC327743 HHX327743:HHY327743 HRT327743:HRU327743 IBP327743:IBQ327743 ILL327743:ILM327743 IVH327743:IVI327743 JFD327743:JFE327743 JOZ327743:JPA327743 JYV327743:JYW327743 KIR327743:KIS327743 KSN327743:KSO327743 LCJ327743:LCK327743 LMF327743:LMG327743 LWB327743:LWC327743 MFX327743:MFY327743 MPT327743:MPU327743 MZP327743:MZQ327743 NJL327743:NJM327743 NTH327743:NTI327743 ODD327743:ODE327743 OMZ327743:ONA327743 OWV327743:OWW327743 PGR327743:PGS327743 PQN327743:PQO327743 QAJ327743:QAK327743 QKF327743:QKG327743 QUB327743:QUC327743 RDX327743:RDY327743 RNT327743:RNU327743 RXP327743:RXQ327743 SHL327743:SHM327743 SRH327743:SRI327743 TBD327743:TBE327743 TKZ327743:TLA327743 TUV327743:TUW327743 UER327743:UES327743 UON327743:UOO327743 UYJ327743:UYK327743 VIF327743:VIG327743 VSB327743:VSC327743 WBX327743:WBY327743 WLT327743:WLU327743 WVP327743:WVQ327743 H393279:I393279 JD393279:JE393279 SZ393279:TA393279 ACV393279:ACW393279 AMR393279:AMS393279 AWN393279:AWO393279 BGJ393279:BGK393279 BQF393279:BQG393279 CAB393279:CAC393279 CJX393279:CJY393279 CTT393279:CTU393279 DDP393279:DDQ393279 DNL393279:DNM393279 DXH393279:DXI393279 EHD393279:EHE393279 EQZ393279:ERA393279 FAV393279:FAW393279 FKR393279:FKS393279 FUN393279:FUO393279 GEJ393279:GEK393279 GOF393279:GOG393279 GYB393279:GYC393279 HHX393279:HHY393279 HRT393279:HRU393279 IBP393279:IBQ393279 ILL393279:ILM393279 IVH393279:IVI393279 JFD393279:JFE393279 JOZ393279:JPA393279 JYV393279:JYW393279 KIR393279:KIS393279 KSN393279:KSO393279 LCJ393279:LCK393279 LMF393279:LMG393279 LWB393279:LWC393279 MFX393279:MFY393279 MPT393279:MPU393279 MZP393279:MZQ393279 NJL393279:NJM393279 NTH393279:NTI393279 ODD393279:ODE393279 OMZ393279:ONA393279 OWV393279:OWW393279 PGR393279:PGS393279 PQN393279:PQO393279 QAJ393279:QAK393279 QKF393279:QKG393279 QUB393279:QUC393279 RDX393279:RDY393279 RNT393279:RNU393279 RXP393279:RXQ393279 SHL393279:SHM393279 SRH393279:SRI393279 TBD393279:TBE393279 TKZ393279:TLA393279 TUV393279:TUW393279 UER393279:UES393279 UON393279:UOO393279 UYJ393279:UYK393279 VIF393279:VIG393279 VSB393279:VSC393279 WBX393279:WBY393279 WLT393279:WLU393279 WVP393279:WVQ393279 H458815:I458815 JD458815:JE458815 SZ458815:TA458815 ACV458815:ACW458815 AMR458815:AMS458815 AWN458815:AWO458815 BGJ458815:BGK458815 BQF458815:BQG458815 CAB458815:CAC458815 CJX458815:CJY458815 CTT458815:CTU458815 DDP458815:DDQ458815 DNL458815:DNM458815 DXH458815:DXI458815 EHD458815:EHE458815 EQZ458815:ERA458815 FAV458815:FAW458815 FKR458815:FKS458815 FUN458815:FUO458815 GEJ458815:GEK458815 GOF458815:GOG458815 GYB458815:GYC458815 HHX458815:HHY458815 HRT458815:HRU458815 IBP458815:IBQ458815 ILL458815:ILM458815 IVH458815:IVI458815 JFD458815:JFE458815 JOZ458815:JPA458815 JYV458815:JYW458815 KIR458815:KIS458815 KSN458815:KSO458815 LCJ458815:LCK458815 LMF458815:LMG458815 LWB458815:LWC458815 MFX458815:MFY458815 MPT458815:MPU458815 MZP458815:MZQ458815 NJL458815:NJM458815 NTH458815:NTI458815 ODD458815:ODE458815 OMZ458815:ONA458815 OWV458815:OWW458815 PGR458815:PGS458815 PQN458815:PQO458815 QAJ458815:QAK458815 QKF458815:QKG458815 QUB458815:QUC458815 RDX458815:RDY458815 RNT458815:RNU458815 RXP458815:RXQ458815 SHL458815:SHM458815 SRH458815:SRI458815 TBD458815:TBE458815 TKZ458815:TLA458815 TUV458815:TUW458815 UER458815:UES458815 UON458815:UOO458815 UYJ458815:UYK458815 VIF458815:VIG458815 VSB458815:VSC458815 WBX458815:WBY458815 WLT458815:WLU458815 WVP458815:WVQ458815 H524351:I524351 JD524351:JE524351 SZ524351:TA524351 ACV524351:ACW524351 AMR524351:AMS524351 AWN524351:AWO524351 BGJ524351:BGK524351 BQF524351:BQG524351 CAB524351:CAC524351 CJX524351:CJY524351 CTT524351:CTU524351 DDP524351:DDQ524351 DNL524351:DNM524351 DXH524351:DXI524351 EHD524351:EHE524351 EQZ524351:ERA524351 FAV524351:FAW524351 FKR524351:FKS524351 FUN524351:FUO524351 GEJ524351:GEK524351 GOF524351:GOG524351 GYB524351:GYC524351 HHX524351:HHY524351 HRT524351:HRU524351 IBP524351:IBQ524351 ILL524351:ILM524351 IVH524351:IVI524351 JFD524351:JFE524351 JOZ524351:JPA524351 JYV524351:JYW524351 KIR524351:KIS524351 KSN524351:KSO524351 LCJ524351:LCK524351 LMF524351:LMG524351 LWB524351:LWC524351 MFX524351:MFY524351 MPT524351:MPU524351 MZP524351:MZQ524351 NJL524351:NJM524351 NTH524351:NTI524351 ODD524351:ODE524351 OMZ524351:ONA524351 OWV524351:OWW524351 PGR524351:PGS524351 PQN524351:PQO524351 QAJ524351:QAK524351 QKF524351:QKG524351 QUB524351:QUC524351 RDX524351:RDY524351 RNT524351:RNU524351 RXP524351:RXQ524351 SHL524351:SHM524351 SRH524351:SRI524351 TBD524351:TBE524351 TKZ524351:TLA524351 TUV524351:TUW524351 UER524351:UES524351 UON524351:UOO524351 UYJ524351:UYK524351 VIF524351:VIG524351 VSB524351:VSC524351 WBX524351:WBY524351 WLT524351:WLU524351 WVP524351:WVQ524351 H589887:I589887 JD589887:JE589887 SZ589887:TA589887 ACV589887:ACW589887 AMR589887:AMS589887 AWN589887:AWO589887 BGJ589887:BGK589887 BQF589887:BQG589887 CAB589887:CAC589887 CJX589887:CJY589887 CTT589887:CTU589887 DDP589887:DDQ589887 DNL589887:DNM589887 DXH589887:DXI589887 EHD589887:EHE589887 EQZ589887:ERA589887 FAV589887:FAW589887 FKR589887:FKS589887 FUN589887:FUO589887 GEJ589887:GEK589887 GOF589887:GOG589887 GYB589887:GYC589887 HHX589887:HHY589887 HRT589887:HRU589887 IBP589887:IBQ589887 ILL589887:ILM589887 IVH589887:IVI589887 JFD589887:JFE589887 JOZ589887:JPA589887 JYV589887:JYW589887 KIR589887:KIS589887 KSN589887:KSO589887 LCJ589887:LCK589887 LMF589887:LMG589887 LWB589887:LWC589887 MFX589887:MFY589887 MPT589887:MPU589887 MZP589887:MZQ589887 NJL589887:NJM589887 NTH589887:NTI589887 ODD589887:ODE589887 OMZ589887:ONA589887 OWV589887:OWW589887 PGR589887:PGS589887 PQN589887:PQO589887 QAJ589887:QAK589887 QKF589887:QKG589887 QUB589887:QUC589887 RDX589887:RDY589887 RNT589887:RNU589887 RXP589887:RXQ589887 SHL589887:SHM589887 SRH589887:SRI589887 TBD589887:TBE589887 TKZ589887:TLA589887 TUV589887:TUW589887 UER589887:UES589887 UON589887:UOO589887 UYJ589887:UYK589887 VIF589887:VIG589887 VSB589887:VSC589887 WBX589887:WBY589887 WLT589887:WLU589887 WVP589887:WVQ589887 H655423:I655423 JD655423:JE655423 SZ655423:TA655423 ACV655423:ACW655423 AMR655423:AMS655423 AWN655423:AWO655423 BGJ655423:BGK655423 BQF655423:BQG655423 CAB655423:CAC655423 CJX655423:CJY655423 CTT655423:CTU655423 DDP655423:DDQ655423 DNL655423:DNM655423 DXH655423:DXI655423 EHD655423:EHE655423 EQZ655423:ERA655423 FAV655423:FAW655423 FKR655423:FKS655423 FUN655423:FUO655423 GEJ655423:GEK655423 GOF655423:GOG655423 GYB655423:GYC655423 HHX655423:HHY655423 HRT655423:HRU655423 IBP655423:IBQ655423 ILL655423:ILM655423 IVH655423:IVI655423 JFD655423:JFE655423 JOZ655423:JPA655423 JYV655423:JYW655423 KIR655423:KIS655423 KSN655423:KSO655423 LCJ655423:LCK655423 LMF655423:LMG655423 LWB655423:LWC655423 MFX655423:MFY655423 MPT655423:MPU655423 MZP655423:MZQ655423 NJL655423:NJM655423 NTH655423:NTI655423 ODD655423:ODE655423 OMZ655423:ONA655423 OWV655423:OWW655423 PGR655423:PGS655423 PQN655423:PQO655423 QAJ655423:QAK655423 QKF655423:QKG655423 QUB655423:QUC655423 RDX655423:RDY655423 RNT655423:RNU655423 RXP655423:RXQ655423 SHL655423:SHM655423 SRH655423:SRI655423 TBD655423:TBE655423 TKZ655423:TLA655423 TUV655423:TUW655423 UER655423:UES655423 UON655423:UOO655423 UYJ655423:UYK655423 VIF655423:VIG655423 VSB655423:VSC655423 WBX655423:WBY655423 WLT655423:WLU655423 WVP655423:WVQ655423 H720959:I720959 JD720959:JE720959 SZ720959:TA720959 ACV720959:ACW720959 AMR720959:AMS720959 AWN720959:AWO720959 BGJ720959:BGK720959 BQF720959:BQG720959 CAB720959:CAC720959 CJX720959:CJY720959 CTT720959:CTU720959 DDP720959:DDQ720959 DNL720959:DNM720959 DXH720959:DXI720959 EHD720959:EHE720959 EQZ720959:ERA720959 FAV720959:FAW720959 FKR720959:FKS720959 FUN720959:FUO720959 GEJ720959:GEK720959 GOF720959:GOG720959 GYB720959:GYC720959 HHX720959:HHY720959 HRT720959:HRU720959 IBP720959:IBQ720959 ILL720959:ILM720959 IVH720959:IVI720959 JFD720959:JFE720959 JOZ720959:JPA720959 JYV720959:JYW720959 KIR720959:KIS720959 KSN720959:KSO720959 LCJ720959:LCK720959 LMF720959:LMG720959 LWB720959:LWC720959 MFX720959:MFY720959 MPT720959:MPU720959 MZP720959:MZQ720959 NJL720959:NJM720959 NTH720959:NTI720959 ODD720959:ODE720959 OMZ720959:ONA720959 OWV720959:OWW720959 PGR720959:PGS720959 PQN720959:PQO720959 QAJ720959:QAK720959 QKF720959:QKG720959 QUB720959:QUC720959 RDX720959:RDY720959 RNT720959:RNU720959 RXP720959:RXQ720959 SHL720959:SHM720959 SRH720959:SRI720959 TBD720959:TBE720959 TKZ720959:TLA720959 TUV720959:TUW720959 UER720959:UES720959 UON720959:UOO720959 UYJ720959:UYK720959 VIF720959:VIG720959 VSB720959:VSC720959 WBX720959:WBY720959 WLT720959:WLU720959 WVP720959:WVQ720959 H786495:I786495 JD786495:JE786495 SZ786495:TA786495 ACV786495:ACW786495 AMR786495:AMS786495 AWN786495:AWO786495 BGJ786495:BGK786495 BQF786495:BQG786495 CAB786495:CAC786495 CJX786495:CJY786495 CTT786495:CTU786495 DDP786495:DDQ786495 DNL786495:DNM786495 DXH786495:DXI786495 EHD786495:EHE786495 EQZ786495:ERA786495 FAV786495:FAW786495 FKR786495:FKS786495 FUN786495:FUO786495 GEJ786495:GEK786495 GOF786495:GOG786495 GYB786495:GYC786495 HHX786495:HHY786495 HRT786495:HRU786495 IBP786495:IBQ786495 ILL786495:ILM786495 IVH786495:IVI786495 JFD786495:JFE786495 JOZ786495:JPA786495 JYV786495:JYW786495 KIR786495:KIS786495 KSN786495:KSO786495 LCJ786495:LCK786495 LMF786495:LMG786495 LWB786495:LWC786495 MFX786495:MFY786495 MPT786495:MPU786495 MZP786495:MZQ786495 NJL786495:NJM786495 NTH786495:NTI786495 ODD786495:ODE786495 OMZ786495:ONA786495 OWV786495:OWW786495 PGR786495:PGS786495 PQN786495:PQO786495 QAJ786495:QAK786495 QKF786495:QKG786495 QUB786495:QUC786495 RDX786495:RDY786495 RNT786495:RNU786495 RXP786495:RXQ786495 SHL786495:SHM786495 SRH786495:SRI786495 TBD786495:TBE786495 TKZ786495:TLA786495 TUV786495:TUW786495 UER786495:UES786495 UON786495:UOO786495 UYJ786495:UYK786495 VIF786495:VIG786495 VSB786495:VSC786495 WBX786495:WBY786495 WLT786495:WLU786495 WVP786495:WVQ786495 H852031:I852031 JD852031:JE852031 SZ852031:TA852031 ACV852031:ACW852031 AMR852031:AMS852031 AWN852031:AWO852031 BGJ852031:BGK852031 BQF852031:BQG852031 CAB852031:CAC852031 CJX852031:CJY852031 CTT852031:CTU852031 DDP852031:DDQ852031 DNL852031:DNM852031 DXH852031:DXI852031 EHD852031:EHE852031 EQZ852031:ERA852031 FAV852031:FAW852031 FKR852031:FKS852031 FUN852031:FUO852031 GEJ852031:GEK852031 GOF852031:GOG852031 GYB852031:GYC852031 HHX852031:HHY852031 HRT852031:HRU852031 IBP852031:IBQ852031 ILL852031:ILM852031 IVH852031:IVI852031 JFD852031:JFE852031 JOZ852031:JPA852031 JYV852031:JYW852031 KIR852031:KIS852031 KSN852031:KSO852031 LCJ852031:LCK852031 LMF852031:LMG852031 LWB852031:LWC852031 MFX852031:MFY852031 MPT852031:MPU852031 MZP852031:MZQ852031 NJL852031:NJM852031 NTH852031:NTI852031 ODD852031:ODE852031 OMZ852031:ONA852031 OWV852031:OWW852031 PGR852031:PGS852031 PQN852031:PQO852031 QAJ852031:QAK852031 QKF852031:QKG852031 QUB852031:QUC852031 RDX852031:RDY852031 RNT852031:RNU852031 RXP852031:RXQ852031 SHL852031:SHM852031 SRH852031:SRI852031 TBD852031:TBE852031 TKZ852031:TLA852031 TUV852031:TUW852031 UER852031:UES852031 UON852031:UOO852031 UYJ852031:UYK852031 VIF852031:VIG852031 VSB852031:VSC852031 WBX852031:WBY852031 WLT852031:WLU852031 WVP852031:WVQ852031 H917567:I917567 JD917567:JE917567 SZ917567:TA917567 ACV917567:ACW917567 AMR917567:AMS917567 AWN917567:AWO917567 BGJ917567:BGK917567 BQF917567:BQG917567 CAB917567:CAC917567 CJX917567:CJY917567 CTT917567:CTU917567 DDP917567:DDQ917567 DNL917567:DNM917567 DXH917567:DXI917567 EHD917567:EHE917567 EQZ917567:ERA917567 FAV917567:FAW917567 FKR917567:FKS917567 FUN917567:FUO917567 GEJ917567:GEK917567 GOF917567:GOG917567 GYB917567:GYC917567 HHX917567:HHY917567 HRT917567:HRU917567 IBP917567:IBQ917567 ILL917567:ILM917567 IVH917567:IVI917567 JFD917567:JFE917567 JOZ917567:JPA917567 JYV917567:JYW917567 KIR917567:KIS917567 KSN917567:KSO917567 LCJ917567:LCK917567 LMF917567:LMG917567 LWB917567:LWC917567 MFX917567:MFY917567 MPT917567:MPU917567 MZP917567:MZQ917567 NJL917567:NJM917567 NTH917567:NTI917567 ODD917567:ODE917567 OMZ917567:ONA917567 OWV917567:OWW917567 PGR917567:PGS917567 PQN917567:PQO917567 QAJ917567:QAK917567 QKF917567:QKG917567 QUB917567:QUC917567 RDX917567:RDY917567 RNT917567:RNU917567 RXP917567:RXQ917567 SHL917567:SHM917567 SRH917567:SRI917567 TBD917567:TBE917567 TKZ917567:TLA917567 TUV917567:TUW917567 UER917567:UES917567 UON917567:UOO917567 UYJ917567:UYK917567 VIF917567:VIG917567 VSB917567:VSC917567 WBX917567:WBY917567 WLT917567:WLU917567 WVP917567:WVQ917567 H983103:I983103 JD983103:JE983103 SZ983103:TA983103 ACV983103:ACW983103 AMR983103:AMS983103 AWN983103:AWO983103 BGJ983103:BGK983103 BQF983103:BQG983103 CAB983103:CAC983103 CJX983103:CJY983103 CTT983103:CTU983103 DDP983103:DDQ983103 DNL983103:DNM983103 DXH983103:DXI983103 EHD983103:EHE983103 EQZ983103:ERA983103 FAV983103:FAW983103 FKR983103:FKS983103 FUN983103:FUO983103 GEJ983103:GEK983103 GOF983103:GOG983103 GYB983103:GYC983103 HHX983103:HHY983103 HRT983103:HRU983103 IBP983103:IBQ983103 ILL983103:ILM983103 IVH983103:IVI983103 JFD983103:JFE983103 JOZ983103:JPA983103 JYV983103:JYW983103 KIR983103:KIS983103 KSN983103:KSO983103 LCJ983103:LCK983103 LMF983103:LMG983103 LWB983103:LWC983103 MFX983103:MFY983103 MPT983103:MPU983103 MZP983103:MZQ983103 NJL983103:NJM983103 NTH983103:NTI983103 ODD983103:ODE983103 OMZ983103:ONA983103 OWV983103:OWW983103 PGR983103:PGS983103 PQN983103:PQO983103 QAJ983103:QAK983103 QKF983103:QKG983103 QUB983103:QUC983103 RDX983103:RDY983103 RNT983103:RNU983103 RXP983103:RXQ983103 SHL983103:SHM983103 SRH983103:SRI983103 TBD983103:TBE983103 TKZ983103:TLA983103 TUV983103:TUW983103 UER983103:UES983103 UON983103:UOO983103 UYJ983103:UYK983103 VIF983103:VIG983103 VSB983103:VSC983103 WBX983103:WBY983103 WLT983103:WLU983103 WVP983103:WVQ983103 H73:I73 JD73:JE73 SZ73:TA73 ACV73:ACW73 AMR73:AMS73 AWN73:AWO73 BGJ73:BGK73 BQF73:BQG73 CAB73:CAC73 CJX73:CJY73 CTT73:CTU73 DDP73:DDQ73 DNL73:DNM73 DXH73:DXI73 EHD73:EHE73 EQZ73:ERA73 FAV73:FAW73 FKR73:FKS73 FUN73:FUO73 GEJ73:GEK73 GOF73:GOG73 GYB73:GYC73 HHX73:HHY73 HRT73:HRU73 IBP73:IBQ73 ILL73:ILM73 IVH73:IVI73 JFD73:JFE73 JOZ73:JPA73 JYV73:JYW73 KIR73:KIS73 KSN73:KSO73 LCJ73:LCK73 LMF73:LMG73 LWB73:LWC73 MFX73:MFY73 MPT73:MPU73 MZP73:MZQ73 NJL73:NJM73 NTH73:NTI73 ODD73:ODE73 OMZ73:ONA73 OWV73:OWW73 PGR73:PGS73 PQN73:PQO73 QAJ73:QAK73 QKF73:QKG73 QUB73:QUC73 RDX73:RDY73 RNT73:RNU73 RXP73:RXQ73 SHL73:SHM73 SRH73:SRI73 TBD73:TBE73 TKZ73:TLA73 TUV73:TUW73 UER73:UES73 UON73:UOO73 UYJ73:UYK73 VIF73:VIG73 VSB73:VSC73 WBX73:WBY73 WLT73:WLU73 WVP73:WVQ73 H65609:I65609 JD65609:JE65609 SZ65609:TA65609 ACV65609:ACW65609 AMR65609:AMS65609 AWN65609:AWO65609 BGJ65609:BGK65609 BQF65609:BQG65609 CAB65609:CAC65609 CJX65609:CJY65609 CTT65609:CTU65609 DDP65609:DDQ65609 DNL65609:DNM65609 DXH65609:DXI65609 EHD65609:EHE65609 EQZ65609:ERA65609 FAV65609:FAW65609 FKR65609:FKS65609 FUN65609:FUO65609 GEJ65609:GEK65609 GOF65609:GOG65609 GYB65609:GYC65609 HHX65609:HHY65609 HRT65609:HRU65609 IBP65609:IBQ65609 ILL65609:ILM65609 IVH65609:IVI65609 JFD65609:JFE65609 JOZ65609:JPA65609 JYV65609:JYW65609 KIR65609:KIS65609 KSN65609:KSO65609 LCJ65609:LCK65609 LMF65609:LMG65609 LWB65609:LWC65609 MFX65609:MFY65609 MPT65609:MPU65609 MZP65609:MZQ65609 NJL65609:NJM65609 NTH65609:NTI65609 ODD65609:ODE65609 OMZ65609:ONA65609 OWV65609:OWW65609 PGR65609:PGS65609 PQN65609:PQO65609 QAJ65609:QAK65609 QKF65609:QKG65609 QUB65609:QUC65609 RDX65609:RDY65609 RNT65609:RNU65609 RXP65609:RXQ65609 SHL65609:SHM65609 SRH65609:SRI65609 TBD65609:TBE65609 TKZ65609:TLA65609 TUV65609:TUW65609 UER65609:UES65609 UON65609:UOO65609 UYJ65609:UYK65609 VIF65609:VIG65609 VSB65609:VSC65609 WBX65609:WBY65609 WLT65609:WLU65609 WVP65609:WVQ65609 H131145:I131145 JD131145:JE131145 SZ131145:TA131145 ACV131145:ACW131145 AMR131145:AMS131145 AWN131145:AWO131145 BGJ131145:BGK131145 BQF131145:BQG131145 CAB131145:CAC131145 CJX131145:CJY131145 CTT131145:CTU131145 DDP131145:DDQ131145 DNL131145:DNM131145 DXH131145:DXI131145 EHD131145:EHE131145 EQZ131145:ERA131145 FAV131145:FAW131145 FKR131145:FKS131145 FUN131145:FUO131145 GEJ131145:GEK131145 GOF131145:GOG131145 GYB131145:GYC131145 HHX131145:HHY131145 HRT131145:HRU131145 IBP131145:IBQ131145 ILL131145:ILM131145 IVH131145:IVI131145 JFD131145:JFE131145 JOZ131145:JPA131145 JYV131145:JYW131145 KIR131145:KIS131145 KSN131145:KSO131145 LCJ131145:LCK131145 LMF131145:LMG131145 LWB131145:LWC131145 MFX131145:MFY131145 MPT131145:MPU131145 MZP131145:MZQ131145 NJL131145:NJM131145 NTH131145:NTI131145 ODD131145:ODE131145 OMZ131145:ONA131145 OWV131145:OWW131145 PGR131145:PGS131145 PQN131145:PQO131145 QAJ131145:QAK131145 QKF131145:QKG131145 QUB131145:QUC131145 RDX131145:RDY131145 RNT131145:RNU131145 RXP131145:RXQ131145 SHL131145:SHM131145 SRH131145:SRI131145 TBD131145:TBE131145 TKZ131145:TLA131145 TUV131145:TUW131145 UER131145:UES131145 UON131145:UOO131145 UYJ131145:UYK131145 VIF131145:VIG131145 VSB131145:VSC131145 WBX131145:WBY131145 WLT131145:WLU131145 WVP131145:WVQ131145 H196681:I196681 JD196681:JE196681 SZ196681:TA196681 ACV196681:ACW196681 AMR196681:AMS196681 AWN196681:AWO196681 BGJ196681:BGK196681 BQF196681:BQG196681 CAB196681:CAC196681 CJX196681:CJY196681 CTT196681:CTU196681 DDP196681:DDQ196681 DNL196681:DNM196681 DXH196681:DXI196681 EHD196681:EHE196681 EQZ196681:ERA196681 FAV196681:FAW196681 FKR196681:FKS196681 FUN196681:FUO196681 GEJ196681:GEK196681 GOF196681:GOG196681 GYB196681:GYC196681 HHX196681:HHY196681 HRT196681:HRU196681 IBP196681:IBQ196681 ILL196681:ILM196681 IVH196681:IVI196681 JFD196681:JFE196681 JOZ196681:JPA196681 JYV196681:JYW196681 KIR196681:KIS196681 KSN196681:KSO196681 LCJ196681:LCK196681 LMF196681:LMG196681 LWB196681:LWC196681 MFX196681:MFY196681 MPT196681:MPU196681 MZP196681:MZQ196681 NJL196681:NJM196681 NTH196681:NTI196681 ODD196681:ODE196681 OMZ196681:ONA196681 OWV196681:OWW196681 PGR196681:PGS196681 PQN196681:PQO196681 QAJ196681:QAK196681 QKF196681:QKG196681 QUB196681:QUC196681 RDX196681:RDY196681 RNT196681:RNU196681 RXP196681:RXQ196681 SHL196681:SHM196681 SRH196681:SRI196681 TBD196681:TBE196681 TKZ196681:TLA196681 TUV196681:TUW196681 UER196681:UES196681 UON196681:UOO196681 UYJ196681:UYK196681 VIF196681:VIG196681 VSB196681:VSC196681 WBX196681:WBY196681 WLT196681:WLU196681 WVP196681:WVQ196681 H262217:I262217 JD262217:JE262217 SZ262217:TA262217 ACV262217:ACW262217 AMR262217:AMS262217 AWN262217:AWO262217 BGJ262217:BGK262217 BQF262217:BQG262217 CAB262217:CAC262217 CJX262217:CJY262217 CTT262217:CTU262217 DDP262217:DDQ262217 DNL262217:DNM262217 DXH262217:DXI262217 EHD262217:EHE262217 EQZ262217:ERA262217 FAV262217:FAW262217 FKR262217:FKS262217 FUN262217:FUO262217 GEJ262217:GEK262217 GOF262217:GOG262217 GYB262217:GYC262217 HHX262217:HHY262217 HRT262217:HRU262217 IBP262217:IBQ262217 ILL262217:ILM262217 IVH262217:IVI262217 JFD262217:JFE262217 JOZ262217:JPA262217 JYV262217:JYW262217 KIR262217:KIS262217 KSN262217:KSO262217 LCJ262217:LCK262217 LMF262217:LMG262217 LWB262217:LWC262217 MFX262217:MFY262217 MPT262217:MPU262217 MZP262217:MZQ262217 NJL262217:NJM262217 NTH262217:NTI262217 ODD262217:ODE262217 OMZ262217:ONA262217 OWV262217:OWW262217 PGR262217:PGS262217 PQN262217:PQO262217 QAJ262217:QAK262217 QKF262217:QKG262217 QUB262217:QUC262217 RDX262217:RDY262217 RNT262217:RNU262217 RXP262217:RXQ262217 SHL262217:SHM262217 SRH262217:SRI262217 TBD262217:TBE262217 TKZ262217:TLA262217 TUV262217:TUW262217 UER262217:UES262217 UON262217:UOO262217 UYJ262217:UYK262217 VIF262217:VIG262217 VSB262217:VSC262217 WBX262217:WBY262217 WLT262217:WLU262217 WVP262217:WVQ262217 H327753:I327753 JD327753:JE327753 SZ327753:TA327753 ACV327753:ACW327753 AMR327753:AMS327753 AWN327753:AWO327753 BGJ327753:BGK327753 BQF327753:BQG327753 CAB327753:CAC327753 CJX327753:CJY327753 CTT327753:CTU327753 DDP327753:DDQ327753 DNL327753:DNM327753 DXH327753:DXI327753 EHD327753:EHE327753 EQZ327753:ERA327753 FAV327753:FAW327753 FKR327753:FKS327753 FUN327753:FUO327753 GEJ327753:GEK327753 GOF327753:GOG327753 GYB327753:GYC327753 HHX327753:HHY327753 HRT327753:HRU327753 IBP327753:IBQ327753 ILL327753:ILM327753 IVH327753:IVI327753 JFD327753:JFE327753 JOZ327753:JPA327753 JYV327753:JYW327753 KIR327753:KIS327753 KSN327753:KSO327753 LCJ327753:LCK327753 LMF327753:LMG327753 LWB327753:LWC327753 MFX327753:MFY327753 MPT327753:MPU327753 MZP327753:MZQ327753 NJL327753:NJM327753 NTH327753:NTI327753 ODD327753:ODE327753 OMZ327753:ONA327753 OWV327753:OWW327753 PGR327753:PGS327753 PQN327753:PQO327753 QAJ327753:QAK327753 QKF327753:QKG327753 QUB327753:QUC327753 RDX327753:RDY327753 RNT327753:RNU327753 RXP327753:RXQ327753 SHL327753:SHM327753 SRH327753:SRI327753 TBD327753:TBE327753 TKZ327753:TLA327753 TUV327753:TUW327753 UER327753:UES327753 UON327753:UOO327753 UYJ327753:UYK327753 VIF327753:VIG327753 VSB327753:VSC327753 WBX327753:WBY327753 WLT327753:WLU327753 WVP327753:WVQ327753 H393289:I393289 JD393289:JE393289 SZ393289:TA393289 ACV393289:ACW393289 AMR393289:AMS393289 AWN393289:AWO393289 BGJ393289:BGK393289 BQF393289:BQG393289 CAB393289:CAC393289 CJX393289:CJY393289 CTT393289:CTU393289 DDP393289:DDQ393289 DNL393289:DNM393289 DXH393289:DXI393289 EHD393289:EHE393289 EQZ393289:ERA393289 FAV393289:FAW393289 FKR393289:FKS393289 FUN393289:FUO393289 GEJ393289:GEK393289 GOF393289:GOG393289 GYB393289:GYC393289 HHX393289:HHY393289 HRT393289:HRU393289 IBP393289:IBQ393289 ILL393289:ILM393289 IVH393289:IVI393289 JFD393289:JFE393289 JOZ393289:JPA393289 JYV393289:JYW393289 KIR393289:KIS393289 KSN393289:KSO393289 LCJ393289:LCK393289 LMF393289:LMG393289 LWB393289:LWC393289 MFX393289:MFY393289 MPT393289:MPU393289 MZP393289:MZQ393289 NJL393289:NJM393289 NTH393289:NTI393289 ODD393289:ODE393289 OMZ393289:ONA393289 OWV393289:OWW393289 PGR393289:PGS393289 PQN393289:PQO393289 QAJ393289:QAK393289 QKF393289:QKG393289 QUB393289:QUC393289 RDX393289:RDY393289 RNT393289:RNU393289 RXP393289:RXQ393289 SHL393289:SHM393289 SRH393289:SRI393289 TBD393289:TBE393289 TKZ393289:TLA393289 TUV393289:TUW393289 UER393289:UES393289 UON393289:UOO393289 UYJ393289:UYK393289 VIF393289:VIG393289 VSB393289:VSC393289 WBX393289:WBY393289 WLT393289:WLU393289 WVP393289:WVQ393289 H458825:I458825 JD458825:JE458825 SZ458825:TA458825 ACV458825:ACW458825 AMR458825:AMS458825 AWN458825:AWO458825 BGJ458825:BGK458825 BQF458825:BQG458825 CAB458825:CAC458825 CJX458825:CJY458825 CTT458825:CTU458825 DDP458825:DDQ458825 DNL458825:DNM458825 DXH458825:DXI458825 EHD458825:EHE458825 EQZ458825:ERA458825 FAV458825:FAW458825 FKR458825:FKS458825 FUN458825:FUO458825 GEJ458825:GEK458825 GOF458825:GOG458825 GYB458825:GYC458825 HHX458825:HHY458825 HRT458825:HRU458825 IBP458825:IBQ458825 ILL458825:ILM458825 IVH458825:IVI458825 JFD458825:JFE458825 JOZ458825:JPA458825 JYV458825:JYW458825 KIR458825:KIS458825 KSN458825:KSO458825 LCJ458825:LCK458825 LMF458825:LMG458825 LWB458825:LWC458825 MFX458825:MFY458825 MPT458825:MPU458825 MZP458825:MZQ458825 NJL458825:NJM458825 NTH458825:NTI458825 ODD458825:ODE458825 OMZ458825:ONA458825 OWV458825:OWW458825 PGR458825:PGS458825 PQN458825:PQO458825 QAJ458825:QAK458825 QKF458825:QKG458825 QUB458825:QUC458825 RDX458825:RDY458825 RNT458825:RNU458825 RXP458825:RXQ458825 SHL458825:SHM458825 SRH458825:SRI458825 TBD458825:TBE458825 TKZ458825:TLA458825 TUV458825:TUW458825 UER458825:UES458825 UON458825:UOO458825 UYJ458825:UYK458825 VIF458825:VIG458825 VSB458825:VSC458825 WBX458825:WBY458825 WLT458825:WLU458825 WVP458825:WVQ458825 H524361:I524361 JD524361:JE524361 SZ524361:TA524361 ACV524361:ACW524361 AMR524361:AMS524361 AWN524361:AWO524361 BGJ524361:BGK524361 BQF524361:BQG524361 CAB524361:CAC524361 CJX524361:CJY524361 CTT524361:CTU524361 DDP524361:DDQ524361 DNL524361:DNM524361 DXH524361:DXI524361 EHD524361:EHE524361 EQZ524361:ERA524361 FAV524361:FAW524361 FKR524361:FKS524361 FUN524361:FUO524361 GEJ524361:GEK524361 GOF524361:GOG524361 GYB524361:GYC524361 HHX524361:HHY524361 HRT524361:HRU524361 IBP524361:IBQ524361 ILL524361:ILM524361 IVH524361:IVI524361 JFD524361:JFE524361 JOZ524361:JPA524361 JYV524361:JYW524361 KIR524361:KIS524361 KSN524361:KSO524361 LCJ524361:LCK524361 LMF524361:LMG524361 LWB524361:LWC524361 MFX524361:MFY524361 MPT524361:MPU524361 MZP524361:MZQ524361 NJL524361:NJM524361 NTH524361:NTI524361 ODD524361:ODE524361 OMZ524361:ONA524361 OWV524361:OWW524361 PGR524361:PGS524361 PQN524361:PQO524361 QAJ524361:QAK524361 QKF524361:QKG524361 QUB524361:QUC524361 RDX524361:RDY524361 RNT524361:RNU524361 RXP524361:RXQ524361 SHL524361:SHM524361 SRH524361:SRI524361 TBD524361:TBE524361 TKZ524361:TLA524361 TUV524361:TUW524361 UER524361:UES524361 UON524361:UOO524361 UYJ524361:UYK524361 VIF524361:VIG524361 VSB524361:VSC524361 WBX524361:WBY524361 WLT524361:WLU524361 WVP524361:WVQ524361 H589897:I589897 JD589897:JE589897 SZ589897:TA589897 ACV589897:ACW589897 AMR589897:AMS589897 AWN589897:AWO589897 BGJ589897:BGK589897 BQF589897:BQG589897 CAB589897:CAC589897 CJX589897:CJY589897 CTT589897:CTU589897 DDP589897:DDQ589897 DNL589897:DNM589897 DXH589897:DXI589897 EHD589897:EHE589897 EQZ589897:ERA589897 FAV589897:FAW589897 FKR589897:FKS589897 FUN589897:FUO589897 GEJ589897:GEK589897 GOF589897:GOG589897 GYB589897:GYC589897 HHX589897:HHY589897 HRT589897:HRU589897 IBP589897:IBQ589897 ILL589897:ILM589897 IVH589897:IVI589897 JFD589897:JFE589897 JOZ589897:JPA589897 JYV589897:JYW589897 KIR589897:KIS589897 KSN589897:KSO589897 LCJ589897:LCK589897 LMF589897:LMG589897 LWB589897:LWC589897 MFX589897:MFY589897 MPT589897:MPU589897 MZP589897:MZQ589897 NJL589897:NJM589897 NTH589897:NTI589897 ODD589897:ODE589897 OMZ589897:ONA589897 OWV589897:OWW589897 PGR589897:PGS589897 PQN589897:PQO589897 QAJ589897:QAK589897 QKF589897:QKG589897 QUB589897:QUC589897 RDX589897:RDY589897 RNT589897:RNU589897 RXP589897:RXQ589897 SHL589897:SHM589897 SRH589897:SRI589897 TBD589897:TBE589897 TKZ589897:TLA589897 TUV589897:TUW589897 UER589897:UES589897 UON589897:UOO589897 UYJ589897:UYK589897 VIF589897:VIG589897 VSB589897:VSC589897 WBX589897:WBY589897 WLT589897:WLU589897 WVP589897:WVQ589897 H655433:I655433 JD655433:JE655433 SZ655433:TA655433 ACV655433:ACW655433 AMR655433:AMS655433 AWN655433:AWO655433 BGJ655433:BGK655433 BQF655433:BQG655433 CAB655433:CAC655433 CJX655433:CJY655433 CTT655433:CTU655433 DDP655433:DDQ655433 DNL655433:DNM655433 DXH655433:DXI655433 EHD655433:EHE655433 EQZ655433:ERA655433 FAV655433:FAW655433 FKR655433:FKS655433 FUN655433:FUO655433 GEJ655433:GEK655433 GOF655433:GOG655433 GYB655433:GYC655433 HHX655433:HHY655433 HRT655433:HRU655433 IBP655433:IBQ655433 ILL655433:ILM655433 IVH655433:IVI655433 JFD655433:JFE655433 JOZ655433:JPA655433 JYV655433:JYW655433 KIR655433:KIS655433 KSN655433:KSO655433 LCJ655433:LCK655433 LMF655433:LMG655433 LWB655433:LWC655433 MFX655433:MFY655433 MPT655433:MPU655433 MZP655433:MZQ655433 NJL655433:NJM655433 NTH655433:NTI655433 ODD655433:ODE655433 OMZ655433:ONA655433 OWV655433:OWW655433 PGR655433:PGS655433 PQN655433:PQO655433 QAJ655433:QAK655433 QKF655433:QKG655433 QUB655433:QUC655433 RDX655433:RDY655433 RNT655433:RNU655433 RXP655433:RXQ655433 SHL655433:SHM655433 SRH655433:SRI655433 TBD655433:TBE655433 TKZ655433:TLA655433 TUV655433:TUW655433 UER655433:UES655433 UON655433:UOO655433 UYJ655433:UYK655433 VIF655433:VIG655433 VSB655433:VSC655433 WBX655433:WBY655433 WLT655433:WLU655433 WVP655433:WVQ655433 H720969:I720969 JD720969:JE720969 SZ720969:TA720969 ACV720969:ACW720969 AMR720969:AMS720969 AWN720969:AWO720969 BGJ720969:BGK720969 BQF720969:BQG720969 CAB720969:CAC720969 CJX720969:CJY720969 CTT720969:CTU720969 DDP720969:DDQ720969 DNL720969:DNM720969 DXH720969:DXI720969 EHD720969:EHE720969 EQZ720969:ERA720969 FAV720969:FAW720969 FKR720969:FKS720969 FUN720969:FUO720969 GEJ720969:GEK720969 GOF720969:GOG720969 GYB720969:GYC720969 HHX720969:HHY720969 HRT720969:HRU720969 IBP720969:IBQ720969 ILL720969:ILM720969 IVH720969:IVI720969 JFD720969:JFE720969 JOZ720969:JPA720969 JYV720969:JYW720969 KIR720969:KIS720969 KSN720969:KSO720969 LCJ720969:LCK720969 LMF720969:LMG720969 LWB720969:LWC720969 MFX720969:MFY720969 MPT720969:MPU720969 MZP720969:MZQ720969 NJL720969:NJM720969 NTH720969:NTI720969 ODD720969:ODE720969 OMZ720969:ONA720969 OWV720969:OWW720969 PGR720969:PGS720969 PQN720969:PQO720969 QAJ720969:QAK720969 QKF720969:QKG720969 QUB720969:QUC720969 RDX720969:RDY720969 RNT720969:RNU720969 RXP720969:RXQ720969 SHL720969:SHM720969 SRH720969:SRI720969 TBD720969:TBE720969 TKZ720969:TLA720969 TUV720969:TUW720969 UER720969:UES720969 UON720969:UOO720969 UYJ720969:UYK720969 VIF720969:VIG720969 VSB720969:VSC720969 WBX720969:WBY720969 WLT720969:WLU720969 WVP720969:WVQ720969 H786505:I786505 JD786505:JE786505 SZ786505:TA786505 ACV786505:ACW786505 AMR786505:AMS786505 AWN786505:AWO786505 BGJ786505:BGK786505 BQF786505:BQG786505 CAB786505:CAC786505 CJX786505:CJY786505 CTT786505:CTU786505 DDP786505:DDQ786505 DNL786505:DNM786505 DXH786505:DXI786505 EHD786505:EHE786505 EQZ786505:ERA786505 FAV786505:FAW786505 FKR786505:FKS786505 FUN786505:FUO786505 GEJ786505:GEK786505 GOF786505:GOG786505 GYB786505:GYC786505 HHX786505:HHY786505 HRT786505:HRU786505 IBP786505:IBQ786505 ILL786505:ILM786505 IVH786505:IVI786505 JFD786505:JFE786505 JOZ786505:JPA786505 JYV786505:JYW786505 KIR786505:KIS786505 KSN786505:KSO786505 LCJ786505:LCK786505 LMF786505:LMG786505 LWB786505:LWC786505 MFX786505:MFY786505 MPT786505:MPU786505 MZP786505:MZQ786505 NJL786505:NJM786505 NTH786505:NTI786505 ODD786505:ODE786505 OMZ786505:ONA786505 OWV786505:OWW786505 PGR786505:PGS786505 PQN786505:PQO786505 QAJ786505:QAK786505 QKF786505:QKG786505 QUB786505:QUC786505 RDX786505:RDY786505 RNT786505:RNU786505 RXP786505:RXQ786505 SHL786505:SHM786505 SRH786505:SRI786505 TBD786505:TBE786505 TKZ786505:TLA786505 TUV786505:TUW786505 UER786505:UES786505 UON786505:UOO786505 UYJ786505:UYK786505 VIF786505:VIG786505 VSB786505:VSC786505 WBX786505:WBY786505 WLT786505:WLU786505 WVP786505:WVQ786505 H852041:I852041 JD852041:JE852041 SZ852041:TA852041 ACV852041:ACW852041 AMR852041:AMS852041 AWN852041:AWO852041 BGJ852041:BGK852041 BQF852041:BQG852041 CAB852041:CAC852041 CJX852041:CJY852041 CTT852041:CTU852041 DDP852041:DDQ852041 DNL852041:DNM852041 DXH852041:DXI852041 EHD852041:EHE852041 EQZ852041:ERA852041 FAV852041:FAW852041 FKR852041:FKS852041 FUN852041:FUO852041 GEJ852041:GEK852041 GOF852041:GOG852041 GYB852041:GYC852041 HHX852041:HHY852041 HRT852041:HRU852041 IBP852041:IBQ852041 ILL852041:ILM852041 IVH852041:IVI852041 JFD852041:JFE852041 JOZ852041:JPA852041 JYV852041:JYW852041 KIR852041:KIS852041 KSN852041:KSO852041 LCJ852041:LCK852041 LMF852041:LMG852041 LWB852041:LWC852041 MFX852041:MFY852041 MPT852041:MPU852041 MZP852041:MZQ852041 NJL852041:NJM852041 NTH852041:NTI852041 ODD852041:ODE852041 OMZ852041:ONA852041 OWV852041:OWW852041 PGR852041:PGS852041 PQN852041:PQO852041 QAJ852041:QAK852041 QKF852041:QKG852041 QUB852041:QUC852041 RDX852041:RDY852041 RNT852041:RNU852041 RXP852041:RXQ852041 SHL852041:SHM852041 SRH852041:SRI852041 TBD852041:TBE852041 TKZ852041:TLA852041 TUV852041:TUW852041 UER852041:UES852041 UON852041:UOO852041 UYJ852041:UYK852041 VIF852041:VIG852041 VSB852041:VSC852041 WBX852041:WBY852041 WLT852041:WLU852041 WVP852041:WVQ852041 H917577:I917577 JD917577:JE917577 SZ917577:TA917577 ACV917577:ACW917577 AMR917577:AMS917577 AWN917577:AWO917577 BGJ917577:BGK917577 BQF917577:BQG917577 CAB917577:CAC917577 CJX917577:CJY917577 CTT917577:CTU917577 DDP917577:DDQ917577 DNL917577:DNM917577 DXH917577:DXI917577 EHD917577:EHE917577 EQZ917577:ERA917577 FAV917577:FAW917577 FKR917577:FKS917577 FUN917577:FUO917577 GEJ917577:GEK917577 GOF917577:GOG917577 GYB917577:GYC917577 HHX917577:HHY917577 HRT917577:HRU917577 IBP917577:IBQ917577 ILL917577:ILM917577 IVH917577:IVI917577 JFD917577:JFE917577 JOZ917577:JPA917577 JYV917577:JYW917577 KIR917577:KIS917577 KSN917577:KSO917577 LCJ917577:LCK917577 LMF917577:LMG917577 LWB917577:LWC917577 MFX917577:MFY917577 MPT917577:MPU917577 MZP917577:MZQ917577 NJL917577:NJM917577 NTH917577:NTI917577 ODD917577:ODE917577 OMZ917577:ONA917577 OWV917577:OWW917577 PGR917577:PGS917577 PQN917577:PQO917577 QAJ917577:QAK917577 QKF917577:QKG917577 QUB917577:QUC917577 RDX917577:RDY917577 RNT917577:RNU917577 RXP917577:RXQ917577 SHL917577:SHM917577 SRH917577:SRI917577 TBD917577:TBE917577 TKZ917577:TLA917577 TUV917577:TUW917577 UER917577:UES917577 UON917577:UOO917577 UYJ917577:UYK917577 VIF917577:VIG917577 VSB917577:VSC917577 WBX917577:WBY917577 WLT917577:WLU917577 WVP917577:WVQ917577 H983113:I983113 JD983113:JE983113 SZ983113:TA983113 ACV983113:ACW983113 AMR983113:AMS983113 AWN983113:AWO983113 BGJ983113:BGK983113 BQF983113:BQG983113 CAB983113:CAC983113 CJX983113:CJY983113 CTT983113:CTU983113 DDP983113:DDQ983113 DNL983113:DNM983113 DXH983113:DXI983113 EHD983113:EHE983113 EQZ983113:ERA983113 FAV983113:FAW983113 FKR983113:FKS983113 FUN983113:FUO983113 GEJ983113:GEK983113 GOF983113:GOG983113 GYB983113:GYC983113 HHX983113:HHY983113 HRT983113:HRU983113 IBP983113:IBQ983113 ILL983113:ILM983113 IVH983113:IVI983113 JFD983113:JFE983113 JOZ983113:JPA983113 JYV983113:JYW983113 KIR983113:KIS983113 KSN983113:KSO983113 LCJ983113:LCK983113 LMF983113:LMG983113 LWB983113:LWC983113 MFX983113:MFY983113 MPT983113:MPU983113 MZP983113:MZQ983113 NJL983113:NJM983113 NTH983113:NTI983113 ODD983113:ODE983113 OMZ983113:ONA983113 OWV983113:OWW983113 PGR983113:PGS983113 PQN983113:PQO983113 QAJ983113:QAK983113 QKF983113:QKG983113 QUB983113:QUC983113 RDX983113:RDY983113 RNT983113:RNU983113 RXP983113:RXQ983113 SHL983113:SHM983113 SRH983113:SRI983113 TBD983113:TBE983113 TKZ983113:TLA983113 TUV983113:TUW983113 UER983113:UES983113 UON983113:UOO983113 UYJ983113:UYK983113 VIF983113:VIG983113 VSB983113:VSC983113 WBX983113:WBY983113 WLT983113:WLU983113 WVP983113:WVQ983113 H83:I83 JD83:JE83 SZ83:TA83 ACV83:ACW83 AMR83:AMS83 AWN83:AWO83 BGJ83:BGK83 BQF83:BQG83 CAB83:CAC83 CJX83:CJY83 CTT83:CTU83 DDP83:DDQ83 DNL83:DNM83 DXH83:DXI83 EHD83:EHE83 EQZ83:ERA83 FAV83:FAW83 FKR83:FKS83 FUN83:FUO83 GEJ83:GEK83 GOF83:GOG83 GYB83:GYC83 HHX83:HHY83 HRT83:HRU83 IBP83:IBQ83 ILL83:ILM83 IVH83:IVI83 JFD83:JFE83 JOZ83:JPA83 JYV83:JYW83 KIR83:KIS83 KSN83:KSO83 LCJ83:LCK83 LMF83:LMG83 LWB83:LWC83 MFX83:MFY83 MPT83:MPU83 MZP83:MZQ83 NJL83:NJM83 NTH83:NTI83 ODD83:ODE83 OMZ83:ONA83 OWV83:OWW83 PGR83:PGS83 PQN83:PQO83 QAJ83:QAK83 QKF83:QKG83 QUB83:QUC83 RDX83:RDY83 RNT83:RNU83 RXP83:RXQ83 SHL83:SHM83 SRH83:SRI83 TBD83:TBE83 TKZ83:TLA83 TUV83:TUW83 UER83:UES83 UON83:UOO83 UYJ83:UYK83 VIF83:VIG83 VSB83:VSC83 WBX83:WBY83 WLT83:WLU83 WVP83:WVQ83 H65619:I65619 JD65619:JE65619 SZ65619:TA65619 ACV65619:ACW65619 AMR65619:AMS65619 AWN65619:AWO65619 BGJ65619:BGK65619 BQF65619:BQG65619 CAB65619:CAC65619 CJX65619:CJY65619 CTT65619:CTU65619 DDP65619:DDQ65619 DNL65619:DNM65619 DXH65619:DXI65619 EHD65619:EHE65619 EQZ65619:ERA65619 FAV65619:FAW65619 FKR65619:FKS65619 FUN65619:FUO65619 GEJ65619:GEK65619 GOF65619:GOG65619 GYB65619:GYC65619 HHX65619:HHY65619 HRT65619:HRU65619 IBP65619:IBQ65619 ILL65619:ILM65619 IVH65619:IVI65619 JFD65619:JFE65619 JOZ65619:JPA65619 JYV65619:JYW65619 KIR65619:KIS65619 KSN65619:KSO65619 LCJ65619:LCK65619 LMF65619:LMG65619 LWB65619:LWC65619 MFX65619:MFY65619 MPT65619:MPU65619 MZP65619:MZQ65619 NJL65619:NJM65619 NTH65619:NTI65619 ODD65619:ODE65619 OMZ65619:ONA65619 OWV65619:OWW65619 PGR65619:PGS65619 PQN65619:PQO65619 QAJ65619:QAK65619 QKF65619:QKG65619 QUB65619:QUC65619 RDX65619:RDY65619 RNT65619:RNU65619 RXP65619:RXQ65619 SHL65619:SHM65619 SRH65619:SRI65619 TBD65619:TBE65619 TKZ65619:TLA65619 TUV65619:TUW65619 UER65619:UES65619 UON65619:UOO65619 UYJ65619:UYK65619 VIF65619:VIG65619 VSB65619:VSC65619 WBX65619:WBY65619 WLT65619:WLU65619 WVP65619:WVQ65619 H131155:I131155 JD131155:JE131155 SZ131155:TA131155 ACV131155:ACW131155 AMR131155:AMS131155 AWN131155:AWO131155 BGJ131155:BGK131155 BQF131155:BQG131155 CAB131155:CAC131155 CJX131155:CJY131155 CTT131155:CTU131155 DDP131155:DDQ131155 DNL131155:DNM131155 DXH131155:DXI131155 EHD131155:EHE131155 EQZ131155:ERA131155 FAV131155:FAW131155 FKR131155:FKS131155 FUN131155:FUO131155 GEJ131155:GEK131155 GOF131155:GOG131155 GYB131155:GYC131155 HHX131155:HHY131155 HRT131155:HRU131155 IBP131155:IBQ131155 ILL131155:ILM131155 IVH131155:IVI131155 JFD131155:JFE131155 JOZ131155:JPA131155 JYV131155:JYW131155 KIR131155:KIS131155 KSN131155:KSO131155 LCJ131155:LCK131155 LMF131155:LMG131155 LWB131155:LWC131155 MFX131155:MFY131155 MPT131155:MPU131155 MZP131155:MZQ131155 NJL131155:NJM131155 NTH131155:NTI131155 ODD131155:ODE131155 OMZ131155:ONA131155 OWV131155:OWW131155 PGR131155:PGS131155 PQN131155:PQO131155 QAJ131155:QAK131155 QKF131155:QKG131155 QUB131155:QUC131155 RDX131155:RDY131155 RNT131155:RNU131155 RXP131155:RXQ131155 SHL131155:SHM131155 SRH131155:SRI131155 TBD131155:TBE131155 TKZ131155:TLA131155 TUV131155:TUW131155 UER131155:UES131155 UON131155:UOO131155 UYJ131155:UYK131155 VIF131155:VIG131155 VSB131155:VSC131155 WBX131155:WBY131155 WLT131155:WLU131155 WVP131155:WVQ131155 H196691:I196691 JD196691:JE196691 SZ196691:TA196691 ACV196691:ACW196691 AMR196691:AMS196691 AWN196691:AWO196691 BGJ196691:BGK196691 BQF196691:BQG196691 CAB196691:CAC196691 CJX196691:CJY196691 CTT196691:CTU196691 DDP196691:DDQ196691 DNL196691:DNM196691 DXH196691:DXI196691 EHD196691:EHE196691 EQZ196691:ERA196691 FAV196691:FAW196691 FKR196691:FKS196691 FUN196691:FUO196691 GEJ196691:GEK196691 GOF196691:GOG196691 GYB196691:GYC196691 HHX196691:HHY196691 HRT196691:HRU196691 IBP196691:IBQ196691 ILL196691:ILM196691 IVH196691:IVI196691 JFD196691:JFE196691 JOZ196691:JPA196691 JYV196691:JYW196691 KIR196691:KIS196691 KSN196691:KSO196691 LCJ196691:LCK196691 LMF196691:LMG196691 LWB196691:LWC196691 MFX196691:MFY196691 MPT196691:MPU196691 MZP196691:MZQ196691 NJL196691:NJM196691 NTH196691:NTI196691 ODD196691:ODE196691 OMZ196691:ONA196691 OWV196691:OWW196691 PGR196691:PGS196691 PQN196691:PQO196691 QAJ196691:QAK196691 QKF196691:QKG196691 QUB196691:QUC196691 RDX196691:RDY196691 RNT196691:RNU196691 RXP196691:RXQ196691 SHL196691:SHM196691 SRH196691:SRI196691 TBD196691:TBE196691 TKZ196691:TLA196691 TUV196691:TUW196691 UER196691:UES196691 UON196691:UOO196691 UYJ196691:UYK196691 VIF196691:VIG196691 VSB196691:VSC196691 WBX196691:WBY196691 WLT196691:WLU196691 WVP196691:WVQ196691 H262227:I262227 JD262227:JE262227 SZ262227:TA262227 ACV262227:ACW262227 AMR262227:AMS262227 AWN262227:AWO262227 BGJ262227:BGK262227 BQF262227:BQG262227 CAB262227:CAC262227 CJX262227:CJY262227 CTT262227:CTU262227 DDP262227:DDQ262227 DNL262227:DNM262227 DXH262227:DXI262227 EHD262227:EHE262227 EQZ262227:ERA262227 FAV262227:FAW262227 FKR262227:FKS262227 FUN262227:FUO262227 GEJ262227:GEK262227 GOF262227:GOG262227 GYB262227:GYC262227 HHX262227:HHY262227 HRT262227:HRU262227 IBP262227:IBQ262227 ILL262227:ILM262227 IVH262227:IVI262227 JFD262227:JFE262227 JOZ262227:JPA262227 JYV262227:JYW262227 KIR262227:KIS262227 KSN262227:KSO262227 LCJ262227:LCK262227 LMF262227:LMG262227 LWB262227:LWC262227 MFX262227:MFY262227 MPT262227:MPU262227 MZP262227:MZQ262227 NJL262227:NJM262227 NTH262227:NTI262227 ODD262227:ODE262227 OMZ262227:ONA262227 OWV262227:OWW262227 PGR262227:PGS262227 PQN262227:PQO262227 QAJ262227:QAK262227 QKF262227:QKG262227 QUB262227:QUC262227 RDX262227:RDY262227 RNT262227:RNU262227 RXP262227:RXQ262227 SHL262227:SHM262227 SRH262227:SRI262227 TBD262227:TBE262227 TKZ262227:TLA262227 TUV262227:TUW262227 UER262227:UES262227 UON262227:UOO262227 UYJ262227:UYK262227 VIF262227:VIG262227 VSB262227:VSC262227 WBX262227:WBY262227 WLT262227:WLU262227 WVP262227:WVQ262227 H327763:I327763 JD327763:JE327763 SZ327763:TA327763 ACV327763:ACW327763 AMR327763:AMS327763 AWN327763:AWO327763 BGJ327763:BGK327763 BQF327763:BQG327763 CAB327763:CAC327763 CJX327763:CJY327763 CTT327763:CTU327763 DDP327763:DDQ327763 DNL327763:DNM327763 DXH327763:DXI327763 EHD327763:EHE327763 EQZ327763:ERA327763 FAV327763:FAW327763 FKR327763:FKS327763 FUN327763:FUO327763 GEJ327763:GEK327763 GOF327763:GOG327763 GYB327763:GYC327763 HHX327763:HHY327763 HRT327763:HRU327763 IBP327763:IBQ327763 ILL327763:ILM327763 IVH327763:IVI327763 JFD327763:JFE327763 JOZ327763:JPA327763 JYV327763:JYW327763 KIR327763:KIS327763 KSN327763:KSO327763 LCJ327763:LCK327763 LMF327763:LMG327763 LWB327763:LWC327763 MFX327763:MFY327763 MPT327763:MPU327763 MZP327763:MZQ327763 NJL327763:NJM327763 NTH327763:NTI327763 ODD327763:ODE327763 OMZ327763:ONA327763 OWV327763:OWW327763 PGR327763:PGS327763 PQN327763:PQO327763 QAJ327763:QAK327763 QKF327763:QKG327763 QUB327763:QUC327763 RDX327763:RDY327763 RNT327763:RNU327763 RXP327763:RXQ327763 SHL327763:SHM327763 SRH327763:SRI327763 TBD327763:TBE327763 TKZ327763:TLA327763 TUV327763:TUW327763 UER327763:UES327763 UON327763:UOO327763 UYJ327763:UYK327763 VIF327763:VIG327763 VSB327763:VSC327763 WBX327763:WBY327763 WLT327763:WLU327763 WVP327763:WVQ327763 H393299:I393299 JD393299:JE393299 SZ393299:TA393299 ACV393299:ACW393299 AMR393299:AMS393299 AWN393299:AWO393299 BGJ393299:BGK393299 BQF393299:BQG393299 CAB393299:CAC393299 CJX393299:CJY393299 CTT393299:CTU393299 DDP393299:DDQ393299 DNL393299:DNM393299 DXH393299:DXI393299 EHD393299:EHE393299 EQZ393299:ERA393299 FAV393299:FAW393299 FKR393299:FKS393299 FUN393299:FUO393299 GEJ393299:GEK393299 GOF393299:GOG393299 GYB393299:GYC393299 HHX393299:HHY393299 HRT393299:HRU393299 IBP393299:IBQ393299 ILL393299:ILM393299 IVH393299:IVI393299 JFD393299:JFE393299 JOZ393299:JPA393299 JYV393299:JYW393299 KIR393299:KIS393299 KSN393299:KSO393299 LCJ393299:LCK393299 LMF393299:LMG393299 LWB393299:LWC393299 MFX393299:MFY393299 MPT393299:MPU393299 MZP393299:MZQ393299 NJL393299:NJM393299 NTH393299:NTI393299 ODD393299:ODE393299 OMZ393299:ONA393299 OWV393299:OWW393299 PGR393299:PGS393299 PQN393299:PQO393299 QAJ393299:QAK393299 QKF393299:QKG393299 QUB393299:QUC393299 RDX393299:RDY393299 RNT393299:RNU393299 RXP393299:RXQ393299 SHL393299:SHM393299 SRH393299:SRI393299 TBD393299:TBE393299 TKZ393299:TLA393299 TUV393299:TUW393299 UER393299:UES393299 UON393299:UOO393299 UYJ393299:UYK393299 VIF393299:VIG393299 VSB393299:VSC393299 WBX393299:WBY393299 WLT393299:WLU393299 WVP393299:WVQ393299 H458835:I458835 JD458835:JE458835 SZ458835:TA458835 ACV458835:ACW458835 AMR458835:AMS458835 AWN458835:AWO458835 BGJ458835:BGK458835 BQF458835:BQG458835 CAB458835:CAC458835 CJX458835:CJY458835 CTT458835:CTU458835 DDP458835:DDQ458835 DNL458835:DNM458835 DXH458835:DXI458835 EHD458835:EHE458835 EQZ458835:ERA458835 FAV458835:FAW458835 FKR458835:FKS458835 FUN458835:FUO458835 GEJ458835:GEK458835 GOF458835:GOG458835 GYB458835:GYC458835 HHX458835:HHY458835 HRT458835:HRU458835 IBP458835:IBQ458835 ILL458835:ILM458835 IVH458835:IVI458835 JFD458835:JFE458835 JOZ458835:JPA458835 JYV458835:JYW458835 KIR458835:KIS458835 KSN458835:KSO458835 LCJ458835:LCK458835 LMF458835:LMG458835 LWB458835:LWC458835 MFX458835:MFY458835 MPT458835:MPU458835 MZP458835:MZQ458835 NJL458835:NJM458835 NTH458835:NTI458835 ODD458835:ODE458835 OMZ458835:ONA458835 OWV458835:OWW458835 PGR458835:PGS458835 PQN458835:PQO458835 QAJ458835:QAK458835 QKF458835:QKG458835 QUB458835:QUC458835 RDX458835:RDY458835 RNT458835:RNU458835 RXP458835:RXQ458835 SHL458835:SHM458835 SRH458835:SRI458835 TBD458835:TBE458835 TKZ458835:TLA458835 TUV458835:TUW458835 UER458835:UES458835 UON458835:UOO458835 UYJ458835:UYK458835 VIF458835:VIG458835 VSB458835:VSC458835 WBX458835:WBY458835 WLT458835:WLU458835 WVP458835:WVQ458835 H524371:I524371 JD524371:JE524371 SZ524371:TA524371 ACV524371:ACW524371 AMR524371:AMS524371 AWN524371:AWO524371 BGJ524371:BGK524371 BQF524371:BQG524371 CAB524371:CAC524371 CJX524371:CJY524371 CTT524371:CTU524371 DDP524371:DDQ524371 DNL524371:DNM524371 DXH524371:DXI524371 EHD524371:EHE524371 EQZ524371:ERA524371 FAV524371:FAW524371 FKR524371:FKS524371 FUN524371:FUO524371 GEJ524371:GEK524371 GOF524371:GOG524371 GYB524371:GYC524371 HHX524371:HHY524371 HRT524371:HRU524371 IBP524371:IBQ524371 ILL524371:ILM524371 IVH524371:IVI524371 JFD524371:JFE524371 JOZ524371:JPA524371 JYV524371:JYW524371 KIR524371:KIS524371 KSN524371:KSO524371 LCJ524371:LCK524371 LMF524371:LMG524371 LWB524371:LWC524371 MFX524371:MFY524371 MPT524371:MPU524371 MZP524371:MZQ524371 NJL524371:NJM524371 NTH524371:NTI524371 ODD524371:ODE524371 OMZ524371:ONA524371 OWV524371:OWW524371 PGR524371:PGS524371 PQN524371:PQO524371 QAJ524371:QAK524371 QKF524371:QKG524371 QUB524371:QUC524371 RDX524371:RDY524371 RNT524371:RNU524371 RXP524371:RXQ524371 SHL524371:SHM524371 SRH524371:SRI524371 TBD524371:TBE524371 TKZ524371:TLA524371 TUV524371:TUW524371 UER524371:UES524371 UON524371:UOO524371 UYJ524371:UYK524371 VIF524371:VIG524371 VSB524371:VSC524371 WBX524371:WBY524371 WLT524371:WLU524371 WVP524371:WVQ524371 H589907:I589907 JD589907:JE589907 SZ589907:TA589907 ACV589907:ACW589907 AMR589907:AMS589907 AWN589907:AWO589907 BGJ589907:BGK589907 BQF589907:BQG589907 CAB589907:CAC589907 CJX589907:CJY589907 CTT589907:CTU589907 DDP589907:DDQ589907 DNL589907:DNM589907 DXH589907:DXI589907 EHD589907:EHE589907 EQZ589907:ERA589907 FAV589907:FAW589907 FKR589907:FKS589907 FUN589907:FUO589907 GEJ589907:GEK589907 GOF589907:GOG589907 GYB589907:GYC589907 HHX589907:HHY589907 HRT589907:HRU589907 IBP589907:IBQ589907 ILL589907:ILM589907 IVH589907:IVI589907 JFD589907:JFE589907 JOZ589907:JPA589907 JYV589907:JYW589907 KIR589907:KIS589907 KSN589907:KSO589907 LCJ589907:LCK589907 LMF589907:LMG589907 LWB589907:LWC589907 MFX589907:MFY589907 MPT589907:MPU589907 MZP589907:MZQ589907 NJL589907:NJM589907 NTH589907:NTI589907 ODD589907:ODE589907 OMZ589907:ONA589907 OWV589907:OWW589907 PGR589907:PGS589907 PQN589907:PQO589907 QAJ589907:QAK589907 QKF589907:QKG589907 QUB589907:QUC589907 RDX589907:RDY589907 RNT589907:RNU589907 RXP589907:RXQ589907 SHL589907:SHM589907 SRH589907:SRI589907 TBD589907:TBE589907 TKZ589907:TLA589907 TUV589907:TUW589907 UER589907:UES589907 UON589907:UOO589907 UYJ589907:UYK589907 VIF589907:VIG589907 VSB589907:VSC589907 WBX589907:WBY589907 WLT589907:WLU589907 WVP589907:WVQ589907 H655443:I655443 JD655443:JE655443 SZ655443:TA655443 ACV655443:ACW655443 AMR655443:AMS655443 AWN655443:AWO655443 BGJ655443:BGK655443 BQF655443:BQG655443 CAB655443:CAC655443 CJX655443:CJY655443 CTT655443:CTU655443 DDP655443:DDQ655443 DNL655443:DNM655443 DXH655443:DXI655443 EHD655443:EHE655443 EQZ655443:ERA655443 FAV655443:FAW655443 FKR655443:FKS655443 FUN655443:FUO655443 GEJ655443:GEK655443 GOF655443:GOG655443 GYB655443:GYC655443 HHX655443:HHY655443 HRT655443:HRU655443 IBP655443:IBQ655443 ILL655443:ILM655443 IVH655443:IVI655443 JFD655443:JFE655443 JOZ655443:JPA655443 JYV655443:JYW655443 KIR655443:KIS655443 KSN655443:KSO655443 LCJ655443:LCK655443 LMF655443:LMG655443 LWB655443:LWC655443 MFX655443:MFY655443 MPT655443:MPU655443 MZP655443:MZQ655443 NJL655443:NJM655443 NTH655443:NTI655443 ODD655443:ODE655443 OMZ655443:ONA655443 OWV655443:OWW655443 PGR655443:PGS655443 PQN655443:PQO655443 QAJ655443:QAK655443 QKF655443:QKG655443 QUB655443:QUC655443 RDX655443:RDY655443 RNT655443:RNU655443 RXP655443:RXQ655443 SHL655443:SHM655443 SRH655443:SRI655443 TBD655443:TBE655443 TKZ655443:TLA655443 TUV655443:TUW655443 UER655443:UES655443 UON655443:UOO655443 UYJ655443:UYK655443 VIF655443:VIG655443 VSB655443:VSC655443 WBX655443:WBY655443 WLT655443:WLU655443 WVP655443:WVQ655443 H720979:I720979 JD720979:JE720979 SZ720979:TA720979 ACV720979:ACW720979 AMR720979:AMS720979 AWN720979:AWO720979 BGJ720979:BGK720979 BQF720979:BQG720979 CAB720979:CAC720979 CJX720979:CJY720979 CTT720979:CTU720979 DDP720979:DDQ720979 DNL720979:DNM720979 DXH720979:DXI720979 EHD720979:EHE720979 EQZ720979:ERA720979 FAV720979:FAW720979 FKR720979:FKS720979 FUN720979:FUO720979 GEJ720979:GEK720979 GOF720979:GOG720979 GYB720979:GYC720979 HHX720979:HHY720979 HRT720979:HRU720979 IBP720979:IBQ720979 ILL720979:ILM720979 IVH720979:IVI720979 JFD720979:JFE720979 JOZ720979:JPA720979 JYV720979:JYW720979 KIR720979:KIS720979 KSN720979:KSO720979 LCJ720979:LCK720979 LMF720979:LMG720979 LWB720979:LWC720979 MFX720979:MFY720979 MPT720979:MPU720979 MZP720979:MZQ720979 NJL720979:NJM720979 NTH720979:NTI720979 ODD720979:ODE720979 OMZ720979:ONA720979 OWV720979:OWW720979 PGR720979:PGS720979 PQN720979:PQO720979 QAJ720979:QAK720979 QKF720979:QKG720979 QUB720979:QUC720979 RDX720979:RDY720979 RNT720979:RNU720979 RXP720979:RXQ720979 SHL720979:SHM720979 SRH720979:SRI720979 TBD720979:TBE720979 TKZ720979:TLA720979 TUV720979:TUW720979 UER720979:UES720979 UON720979:UOO720979 UYJ720979:UYK720979 VIF720979:VIG720979 VSB720979:VSC720979 WBX720979:WBY720979 WLT720979:WLU720979 WVP720979:WVQ720979 H786515:I786515 JD786515:JE786515 SZ786515:TA786515 ACV786515:ACW786515 AMR786515:AMS786515 AWN786515:AWO786515 BGJ786515:BGK786515 BQF786515:BQG786515 CAB786515:CAC786515 CJX786515:CJY786515 CTT786515:CTU786515 DDP786515:DDQ786515 DNL786515:DNM786515 DXH786515:DXI786515 EHD786515:EHE786515 EQZ786515:ERA786515 FAV786515:FAW786515 FKR786515:FKS786515 FUN786515:FUO786515 GEJ786515:GEK786515 GOF786515:GOG786515 GYB786515:GYC786515 HHX786515:HHY786515 HRT786515:HRU786515 IBP786515:IBQ786515 ILL786515:ILM786515 IVH786515:IVI786515 JFD786515:JFE786515 JOZ786515:JPA786515 JYV786515:JYW786515 KIR786515:KIS786515 KSN786515:KSO786515 LCJ786515:LCK786515 LMF786515:LMG786515 LWB786515:LWC786515 MFX786515:MFY786515 MPT786515:MPU786515 MZP786515:MZQ786515 NJL786515:NJM786515 NTH786515:NTI786515 ODD786515:ODE786515 OMZ786515:ONA786515 OWV786515:OWW786515 PGR786515:PGS786515 PQN786515:PQO786515 QAJ786515:QAK786515 QKF786515:QKG786515 QUB786515:QUC786515 RDX786515:RDY786515 RNT786515:RNU786515 RXP786515:RXQ786515 SHL786515:SHM786515 SRH786515:SRI786515 TBD786515:TBE786515 TKZ786515:TLA786515 TUV786515:TUW786515 UER786515:UES786515 UON786515:UOO786515 UYJ786515:UYK786515 VIF786515:VIG786515 VSB786515:VSC786515 WBX786515:WBY786515 WLT786515:WLU786515 WVP786515:WVQ786515 H852051:I852051 JD852051:JE852051 SZ852051:TA852051 ACV852051:ACW852051 AMR852051:AMS852051 AWN852051:AWO852051 BGJ852051:BGK852051 BQF852051:BQG852051 CAB852051:CAC852051 CJX852051:CJY852051 CTT852051:CTU852051 DDP852051:DDQ852051 DNL852051:DNM852051 DXH852051:DXI852051 EHD852051:EHE852051 EQZ852051:ERA852051 FAV852051:FAW852051 FKR852051:FKS852051 FUN852051:FUO852051 GEJ852051:GEK852051 GOF852051:GOG852051 GYB852051:GYC852051 HHX852051:HHY852051 HRT852051:HRU852051 IBP852051:IBQ852051 ILL852051:ILM852051 IVH852051:IVI852051 JFD852051:JFE852051 JOZ852051:JPA852051 JYV852051:JYW852051 KIR852051:KIS852051 KSN852051:KSO852051 LCJ852051:LCK852051 LMF852051:LMG852051 LWB852051:LWC852051 MFX852051:MFY852051 MPT852051:MPU852051 MZP852051:MZQ852051 NJL852051:NJM852051 NTH852051:NTI852051 ODD852051:ODE852051 OMZ852051:ONA852051 OWV852051:OWW852051 PGR852051:PGS852051 PQN852051:PQO852051 QAJ852051:QAK852051 QKF852051:QKG852051 QUB852051:QUC852051 RDX852051:RDY852051 RNT852051:RNU852051 RXP852051:RXQ852051 SHL852051:SHM852051 SRH852051:SRI852051 TBD852051:TBE852051 TKZ852051:TLA852051 TUV852051:TUW852051 UER852051:UES852051 UON852051:UOO852051 UYJ852051:UYK852051 VIF852051:VIG852051 VSB852051:VSC852051 WBX852051:WBY852051 WLT852051:WLU852051 WVP852051:WVQ852051 H917587:I917587 JD917587:JE917587 SZ917587:TA917587 ACV917587:ACW917587 AMR917587:AMS917587 AWN917587:AWO917587 BGJ917587:BGK917587 BQF917587:BQG917587 CAB917587:CAC917587 CJX917587:CJY917587 CTT917587:CTU917587 DDP917587:DDQ917587 DNL917587:DNM917587 DXH917587:DXI917587 EHD917587:EHE917587 EQZ917587:ERA917587 FAV917587:FAW917587 FKR917587:FKS917587 FUN917587:FUO917587 GEJ917587:GEK917587 GOF917587:GOG917587 GYB917587:GYC917587 HHX917587:HHY917587 HRT917587:HRU917587 IBP917587:IBQ917587 ILL917587:ILM917587 IVH917587:IVI917587 JFD917587:JFE917587 JOZ917587:JPA917587 JYV917587:JYW917587 KIR917587:KIS917587 KSN917587:KSO917587 LCJ917587:LCK917587 LMF917587:LMG917587 LWB917587:LWC917587 MFX917587:MFY917587 MPT917587:MPU917587 MZP917587:MZQ917587 NJL917587:NJM917587 NTH917587:NTI917587 ODD917587:ODE917587 OMZ917587:ONA917587 OWV917587:OWW917587 PGR917587:PGS917587 PQN917587:PQO917587 QAJ917587:QAK917587 QKF917587:QKG917587 QUB917587:QUC917587 RDX917587:RDY917587 RNT917587:RNU917587 RXP917587:RXQ917587 SHL917587:SHM917587 SRH917587:SRI917587 TBD917587:TBE917587 TKZ917587:TLA917587 TUV917587:TUW917587 UER917587:UES917587 UON917587:UOO917587 UYJ917587:UYK917587 VIF917587:VIG917587 VSB917587:VSC917587 WBX917587:WBY917587 WLT917587:WLU917587 WVP917587:WVQ917587 H983123:I983123 JD983123:JE983123 SZ983123:TA983123 ACV983123:ACW983123 AMR983123:AMS983123 AWN983123:AWO983123 BGJ983123:BGK983123 BQF983123:BQG983123 CAB983123:CAC983123 CJX983123:CJY983123 CTT983123:CTU983123 DDP983123:DDQ983123 DNL983123:DNM983123 DXH983123:DXI983123 EHD983123:EHE983123 EQZ983123:ERA983123 FAV983123:FAW983123 FKR983123:FKS983123 FUN983123:FUO983123 GEJ983123:GEK983123 GOF983123:GOG983123 GYB983123:GYC983123 HHX983123:HHY983123 HRT983123:HRU983123 IBP983123:IBQ983123 ILL983123:ILM983123 IVH983123:IVI983123 JFD983123:JFE983123 JOZ983123:JPA983123 JYV983123:JYW983123 KIR983123:KIS983123 KSN983123:KSO983123 LCJ983123:LCK983123 LMF983123:LMG983123 LWB983123:LWC983123 MFX983123:MFY983123 MPT983123:MPU983123 MZP983123:MZQ983123 NJL983123:NJM983123 NTH983123:NTI983123 ODD983123:ODE983123 OMZ983123:ONA983123 OWV983123:OWW983123 PGR983123:PGS983123 PQN983123:PQO983123 QAJ983123:QAK983123 QKF983123:QKG983123 QUB983123:QUC983123 RDX983123:RDY983123 RNT983123:RNU983123 RXP983123:RXQ983123 SHL983123:SHM983123 SRH983123:SRI983123 TBD983123:TBE983123 TKZ983123:TLA983123 TUV983123:TUW983123 UER983123:UES983123 UON983123:UOO983123 UYJ983123:UYK983123 VIF983123:VIG983123 VSB983123:VSC983123 WBX983123:WBY983123 WLT983123:WLU983123 WVP983123:WVQ983123 H93:I93 JD93:JE93 SZ93:TA93 ACV93:ACW93 AMR93:AMS93 AWN93:AWO93 BGJ93:BGK93 BQF93:BQG93 CAB93:CAC93 CJX93:CJY93 CTT93:CTU93 DDP93:DDQ93 DNL93:DNM93 DXH93:DXI93 EHD93:EHE93 EQZ93:ERA93 FAV93:FAW93 FKR93:FKS93 FUN93:FUO93 GEJ93:GEK93 GOF93:GOG93 GYB93:GYC93 HHX93:HHY93 HRT93:HRU93 IBP93:IBQ93 ILL93:ILM93 IVH93:IVI93 JFD93:JFE93 JOZ93:JPA93 JYV93:JYW93 KIR93:KIS93 KSN93:KSO93 LCJ93:LCK93 LMF93:LMG93 LWB93:LWC93 MFX93:MFY93 MPT93:MPU93 MZP93:MZQ93 NJL93:NJM93 NTH93:NTI93 ODD93:ODE93 OMZ93:ONA93 OWV93:OWW93 PGR93:PGS93 PQN93:PQO93 QAJ93:QAK93 QKF93:QKG93 QUB93:QUC93 RDX93:RDY93 RNT93:RNU93 RXP93:RXQ93 SHL93:SHM93 SRH93:SRI93 TBD93:TBE93 TKZ93:TLA93 TUV93:TUW93 UER93:UES93 UON93:UOO93 UYJ93:UYK93 VIF93:VIG93 VSB93:VSC93 WBX93:WBY93 WLT93:WLU93 WVP93:WVQ93 H65629:I65629 JD65629:JE65629 SZ65629:TA65629 ACV65629:ACW65629 AMR65629:AMS65629 AWN65629:AWO65629 BGJ65629:BGK65629 BQF65629:BQG65629 CAB65629:CAC65629 CJX65629:CJY65629 CTT65629:CTU65629 DDP65629:DDQ65629 DNL65629:DNM65629 DXH65629:DXI65629 EHD65629:EHE65629 EQZ65629:ERA65629 FAV65629:FAW65629 FKR65629:FKS65629 FUN65629:FUO65629 GEJ65629:GEK65629 GOF65629:GOG65629 GYB65629:GYC65629 HHX65629:HHY65629 HRT65629:HRU65629 IBP65629:IBQ65629 ILL65629:ILM65629 IVH65629:IVI65629 JFD65629:JFE65629 JOZ65629:JPA65629 JYV65629:JYW65629 KIR65629:KIS65629 KSN65629:KSO65629 LCJ65629:LCK65629 LMF65629:LMG65629 LWB65629:LWC65629 MFX65629:MFY65629 MPT65629:MPU65629 MZP65629:MZQ65629 NJL65629:NJM65629 NTH65629:NTI65629 ODD65629:ODE65629 OMZ65629:ONA65629 OWV65629:OWW65629 PGR65629:PGS65629 PQN65629:PQO65629 QAJ65629:QAK65629 QKF65629:QKG65629 QUB65629:QUC65629 RDX65629:RDY65629 RNT65629:RNU65629 RXP65629:RXQ65629 SHL65629:SHM65629 SRH65629:SRI65629 TBD65629:TBE65629 TKZ65629:TLA65629 TUV65629:TUW65629 UER65629:UES65629 UON65629:UOO65629 UYJ65629:UYK65629 VIF65629:VIG65629 VSB65629:VSC65629 WBX65629:WBY65629 WLT65629:WLU65629 WVP65629:WVQ65629 H131165:I131165 JD131165:JE131165 SZ131165:TA131165 ACV131165:ACW131165 AMR131165:AMS131165 AWN131165:AWO131165 BGJ131165:BGK131165 BQF131165:BQG131165 CAB131165:CAC131165 CJX131165:CJY131165 CTT131165:CTU131165 DDP131165:DDQ131165 DNL131165:DNM131165 DXH131165:DXI131165 EHD131165:EHE131165 EQZ131165:ERA131165 FAV131165:FAW131165 FKR131165:FKS131165 FUN131165:FUO131165 GEJ131165:GEK131165 GOF131165:GOG131165 GYB131165:GYC131165 HHX131165:HHY131165 HRT131165:HRU131165 IBP131165:IBQ131165 ILL131165:ILM131165 IVH131165:IVI131165 JFD131165:JFE131165 JOZ131165:JPA131165 JYV131165:JYW131165 KIR131165:KIS131165 KSN131165:KSO131165 LCJ131165:LCK131165 LMF131165:LMG131165 LWB131165:LWC131165 MFX131165:MFY131165 MPT131165:MPU131165 MZP131165:MZQ131165 NJL131165:NJM131165 NTH131165:NTI131165 ODD131165:ODE131165 OMZ131165:ONA131165 OWV131165:OWW131165 PGR131165:PGS131165 PQN131165:PQO131165 QAJ131165:QAK131165 QKF131165:QKG131165 QUB131165:QUC131165 RDX131165:RDY131165 RNT131165:RNU131165 RXP131165:RXQ131165 SHL131165:SHM131165 SRH131165:SRI131165 TBD131165:TBE131165 TKZ131165:TLA131165 TUV131165:TUW131165 UER131165:UES131165 UON131165:UOO131165 UYJ131165:UYK131165 VIF131165:VIG131165 VSB131165:VSC131165 WBX131165:WBY131165 WLT131165:WLU131165 WVP131165:WVQ131165 H196701:I196701 JD196701:JE196701 SZ196701:TA196701 ACV196701:ACW196701 AMR196701:AMS196701 AWN196701:AWO196701 BGJ196701:BGK196701 BQF196701:BQG196701 CAB196701:CAC196701 CJX196701:CJY196701 CTT196701:CTU196701 DDP196701:DDQ196701 DNL196701:DNM196701 DXH196701:DXI196701 EHD196701:EHE196701 EQZ196701:ERA196701 FAV196701:FAW196701 FKR196701:FKS196701 FUN196701:FUO196701 GEJ196701:GEK196701 GOF196701:GOG196701 GYB196701:GYC196701 HHX196701:HHY196701 HRT196701:HRU196701 IBP196701:IBQ196701 ILL196701:ILM196701 IVH196701:IVI196701 JFD196701:JFE196701 JOZ196701:JPA196701 JYV196701:JYW196701 KIR196701:KIS196701 KSN196701:KSO196701 LCJ196701:LCK196701 LMF196701:LMG196701 LWB196701:LWC196701 MFX196701:MFY196701 MPT196701:MPU196701 MZP196701:MZQ196701 NJL196701:NJM196701 NTH196701:NTI196701 ODD196701:ODE196701 OMZ196701:ONA196701 OWV196701:OWW196701 PGR196701:PGS196701 PQN196701:PQO196701 QAJ196701:QAK196701 QKF196701:QKG196701 QUB196701:QUC196701 RDX196701:RDY196701 RNT196701:RNU196701 RXP196701:RXQ196701 SHL196701:SHM196701 SRH196701:SRI196701 TBD196701:TBE196701 TKZ196701:TLA196701 TUV196701:TUW196701 UER196701:UES196701 UON196701:UOO196701 UYJ196701:UYK196701 VIF196701:VIG196701 VSB196701:VSC196701 WBX196701:WBY196701 WLT196701:WLU196701 WVP196701:WVQ196701 H262237:I262237 JD262237:JE262237 SZ262237:TA262237 ACV262237:ACW262237 AMR262237:AMS262237 AWN262237:AWO262237 BGJ262237:BGK262237 BQF262237:BQG262237 CAB262237:CAC262237 CJX262237:CJY262237 CTT262237:CTU262237 DDP262237:DDQ262237 DNL262237:DNM262237 DXH262237:DXI262237 EHD262237:EHE262237 EQZ262237:ERA262237 FAV262237:FAW262237 FKR262237:FKS262237 FUN262237:FUO262237 GEJ262237:GEK262237 GOF262237:GOG262237 GYB262237:GYC262237 HHX262237:HHY262237 HRT262237:HRU262237 IBP262237:IBQ262237 ILL262237:ILM262237 IVH262237:IVI262237 JFD262237:JFE262237 JOZ262237:JPA262237 JYV262237:JYW262237 KIR262237:KIS262237 KSN262237:KSO262237 LCJ262237:LCK262237 LMF262237:LMG262237 LWB262237:LWC262237 MFX262237:MFY262237 MPT262237:MPU262237 MZP262237:MZQ262237 NJL262237:NJM262237 NTH262237:NTI262237 ODD262237:ODE262237 OMZ262237:ONA262237 OWV262237:OWW262237 PGR262237:PGS262237 PQN262237:PQO262237 QAJ262237:QAK262237 QKF262237:QKG262237 QUB262237:QUC262237 RDX262237:RDY262237 RNT262237:RNU262237 RXP262237:RXQ262237 SHL262237:SHM262237 SRH262237:SRI262237 TBD262237:TBE262237 TKZ262237:TLA262237 TUV262237:TUW262237 UER262237:UES262237 UON262237:UOO262237 UYJ262237:UYK262237 VIF262237:VIG262237 VSB262237:VSC262237 WBX262237:WBY262237 WLT262237:WLU262237 WVP262237:WVQ262237 H327773:I327773 JD327773:JE327773 SZ327773:TA327773 ACV327773:ACW327773 AMR327773:AMS327773 AWN327773:AWO327773 BGJ327773:BGK327773 BQF327773:BQG327773 CAB327773:CAC327773 CJX327773:CJY327773 CTT327773:CTU327773 DDP327773:DDQ327773 DNL327773:DNM327773 DXH327773:DXI327773 EHD327773:EHE327773 EQZ327773:ERA327773 FAV327773:FAW327773 FKR327773:FKS327773 FUN327773:FUO327773 GEJ327773:GEK327773 GOF327773:GOG327773 GYB327773:GYC327773 HHX327773:HHY327773 HRT327773:HRU327773 IBP327773:IBQ327773 ILL327773:ILM327773 IVH327773:IVI327773 JFD327773:JFE327773 JOZ327773:JPA327773 JYV327773:JYW327773 KIR327773:KIS327773 KSN327773:KSO327773 LCJ327773:LCK327773 LMF327773:LMG327773 LWB327773:LWC327773 MFX327773:MFY327773 MPT327773:MPU327773 MZP327773:MZQ327773 NJL327773:NJM327773 NTH327773:NTI327773 ODD327773:ODE327773 OMZ327773:ONA327773 OWV327773:OWW327773 PGR327773:PGS327773 PQN327773:PQO327773 QAJ327773:QAK327773 QKF327773:QKG327773 QUB327773:QUC327773 RDX327773:RDY327773 RNT327773:RNU327773 RXP327773:RXQ327773 SHL327773:SHM327773 SRH327773:SRI327773 TBD327773:TBE327773 TKZ327773:TLA327773 TUV327773:TUW327773 UER327773:UES327773 UON327773:UOO327773 UYJ327773:UYK327773 VIF327773:VIG327773 VSB327773:VSC327773 WBX327773:WBY327773 WLT327773:WLU327773 WVP327773:WVQ327773 H393309:I393309 JD393309:JE393309 SZ393309:TA393309 ACV393309:ACW393309 AMR393309:AMS393309 AWN393309:AWO393309 BGJ393309:BGK393309 BQF393309:BQG393309 CAB393309:CAC393309 CJX393309:CJY393309 CTT393309:CTU393309 DDP393309:DDQ393309 DNL393309:DNM393309 DXH393309:DXI393309 EHD393309:EHE393309 EQZ393309:ERA393309 FAV393309:FAW393309 FKR393309:FKS393309 FUN393309:FUO393309 GEJ393309:GEK393309 GOF393309:GOG393309 GYB393309:GYC393309 HHX393309:HHY393309 HRT393309:HRU393309 IBP393309:IBQ393309 ILL393309:ILM393309 IVH393309:IVI393309 JFD393309:JFE393309 JOZ393309:JPA393309 JYV393309:JYW393309 KIR393309:KIS393309 KSN393309:KSO393309 LCJ393309:LCK393309 LMF393309:LMG393309 LWB393309:LWC393309 MFX393309:MFY393309 MPT393309:MPU393309 MZP393309:MZQ393309 NJL393309:NJM393309 NTH393309:NTI393309 ODD393309:ODE393309 OMZ393309:ONA393309 OWV393309:OWW393309 PGR393309:PGS393309 PQN393309:PQO393309 QAJ393309:QAK393309 QKF393309:QKG393309 QUB393309:QUC393309 RDX393309:RDY393309 RNT393309:RNU393309 RXP393309:RXQ393309 SHL393309:SHM393309 SRH393309:SRI393309 TBD393309:TBE393309 TKZ393309:TLA393309 TUV393309:TUW393309 UER393309:UES393309 UON393309:UOO393309 UYJ393309:UYK393309 VIF393309:VIG393309 VSB393309:VSC393309 WBX393309:WBY393309 WLT393309:WLU393309 WVP393309:WVQ393309 H458845:I458845 JD458845:JE458845 SZ458845:TA458845 ACV458845:ACW458845 AMR458845:AMS458845 AWN458845:AWO458845 BGJ458845:BGK458845 BQF458845:BQG458845 CAB458845:CAC458845 CJX458845:CJY458845 CTT458845:CTU458845 DDP458845:DDQ458845 DNL458845:DNM458845 DXH458845:DXI458845 EHD458845:EHE458845 EQZ458845:ERA458845 FAV458845:FAW458845 FKR458845:FKS458845 FUN458845:FUO458845 GEJ458845:GEK458845 GOF458845:GOG458845 GYB458845:GYC458845 HHX458845:HHY458845 HRT458845:HRU458845 IBP458845:IBQ458845 ILL458845:ILM458845 IVH458845:IVI458845 JFD458845:JFE458845 JOZ458845:JPA458845 JYV458845:JYW458845 KIR458845:KIS458845 KSN458845:KSO458845 LCJ458845:LCK458845 LMF458845:LMG458845 LWB458845:LWC458845 MFX458845:MFY458845 MPT458845:MPU458845 MZP458845:MZQ458845 NJL458845:NJM458845 NTH458845:NTI458845 ODD458845:ODE458845 OMZ458845:ONA458845 OWV458845:OWW458845 PGR458845:PGS458845 PQN458845:PQO458845 QAJ458845:QAK458845 QKF458845:QKG458845 QUB458845:QUC458845 RDX458845:RDY458845 RNT458845:RNU458845 RXP458845:RXQ458845 SHL458845:SHM458845 SRH458845:SRI458845 TBD458845:TBE458845 TKZ458845:TLA458845 TUV458845:TUW458845 UER458845:UES458845 UON458845:UOO458845 UYJ458845:UYK458845 VIF458845:VIG458845 VSB458845:VSC458845 WBX458845:WBY458845 WLT458845:WLU458845 WVP458845:WVQ458845 H524381:I524381 JD524381:JE524381 SZ524381:TA524381 ACV524381:ACW524381 AMR524381:AMS524381 AWN524381:AWO524381 BGJ524381:BGK524381 BQF524381:BQG524381 CAB524381:CAC524381 CJX524381:CJY524381 CTT524381:CTU524381 DDP524381:DDQ524381 DNL524381:DNM524381 DXH524381:DXI524381 EHD524381:EHE524381 EQZ524381:ERA524381 FAV524381:FAW524381 FKR524381:FKS524381 FUN524381:FUO524381 GEJ524381:GEK524381 GOF524381:GOG524381 GYB524381:GYC524381 HHX524381:HHY524381 HRT524381:HRU524381 IBP524381:IBQ524381 ILL524381:ILM524381 IVH524381:IVI524381 JFD524381:JFE524381 JOZ524381:JPA524381 JYV524381:JYW524381 KIR524381:KIS524381 KSN524381:KSO524381 LCJ524381:LCK524381 LMF524381:LMG524381 LWB524381:LWC524381 MFX524381:MFY524381 MPT524381:MPU524381 MZP524381:MZQ524381 NJL524381:NJM524381 NTH524381:NTI524381 ODD524381:ODE524381 OMZ524381:ONA524381 OWV524381:OWW524381 PGR524381:PGS524381 PQN524381:PQO524381 QAJ524381:QAK524381 QKF524381:QKG524381 QUB524381:QUC524381 RDX524381:RDY524381 RNT524381:RNU524381 RXP524381:RXQ524381 SHL524381:SHM524381 SRH524381:SRI524381 TBD524381:TBE524381 TKZ524381:TLA524381 TUV524381:TUW524381 UER524381:UES524381 UON524381:UOO524381 UYJ524381:UYK524381 VIF524381:VIG524381 VSB524381:VSC524381 WBX524381:WBY524381 WLT524381:WLU524381 WVP524381:WVQ524381 H589917:I589917 JD589917:JE589917 SZ589917:TA589917 ACV589917:ACW589917 AMR589917:AMS589917 AWN589917:AWO589917 BGJ589917:BGK589917 BQF589917:BQG589917 CAB589917:CAC589917 CJX589917:CJY589917 CTT589917:CTU589917 DDP589917:DDQ589917 DNL589917:DNM589917 DXH589917:DXI589917 EHD589917:EHE589917 EQZ589917:ERA589917 FAV589917:FAW589917 FKR589917:FKS589917 FUN589917:FUO589917 GEJ589917:GEK589917 GOF589917:GOG589917 GYB589917:GYC589917 HHX589917:HHY589917 HRT589917:HRU589917 IBP589917:IBQ589917 ILL589917:ILM589917 IVH589917:IVI589917 JFD589917:JFE589917 JOZ589917:JPA589917 JYV589917:JYW589917 KIR589917:KIS589917 KSN589917:KSO589917 LCJ589917:LCK589917 LMF589917:LMG589917 LWB589917:LWC589917 MFX589917:MFY589917 MPT589917:MPU589917 MZP589917:MZQ589917 NJL589917:NJM589917 NTH589917:NTI589917 ODD589917:ODE589917 OMZ589917:ONA589917 OWV589917:OWW589917 PGR589917:PGS589917 PQN589917:PQO589917 QAJ589917:QAK589917 QKF589917:QKG589917 QUB589917:QUC589917 RDX589917:RDY589917 RNT589917:RNU589917 RXP589917:RXQ589917 SHL589917:SHM589917 SRH589917:SRI589917 TBD589917:TBE589917 TKZ589917:TLA589917 TUV589917:TUW589917 UER589917:UES589917 UON589917:UOO589917 UYJ589917:UYK589917 VIF589917:VIG589917 VSB589917:VSC589917 WBX589917:WBY589917 WLT589917:WLU589917 WVP589917:WVQ589917 H655453:I655453 JD655453:JE655453 SZ655453:TA655453 ACV655453:ACW655453 AMR655453:AMS655453 AWN655453:AWO655453 BGJ655453:BGK655453 BQF655453:BQG655453 CAB655453:CAC655453 CJX655453:CJY655453 CTT655453:CTU655453 DDP655453:DDQ655453 DNL655453:DNM655453 DXH655453:DXI655453 EHD655453:EHE655453 EQZ655453:ERA655453 FAV655453:FAW655453 FKR655453:FKS655453 FUN655453:FUO655453 GEJ655453:GEK655453 GOF655453:GOG655453 GYB655453:GYC655453 HHX655453:HHY655453 HRT655453:HRU655453 IBP655453:IBQ655453 ILL655453:ILM655453 IVH655453:IVI655453 JFD655453:JFE655453 JOZ655453:JPA655453 JYV655453:JYW655453 KIR655453:KIS655453 KSN655453:KSO655453 LCJ655453:LCK655453 LMF655453:LMG655453 LWB655453:LWC655453 MFX655453:MFY655453 MPT655453:MPU655453 MZP655453:MZQ655453 NJL655453:NJM655453 NTH655453:NTI655453 ODD655453:ODE655453 OMZ655453:ONA655453 OWV655453:OWW655453 PGR655453:PGS655453 PQN655453:PQO655453 QAJ655453:QAK655453 QKF655453:QKG655453 QUB655453:QUC655453 RDX655453:RDY655453 RNT655453:RNU655453 RXP655453:RXQ655453 SHL655453:SHM655453 SRH655453:SRI655453 TBD655453:TBE655453 TKZ655453:TLA655453 TUV655453:TUW655453 UER655453:UES655453 UON655453:UOO655453 UYJ655453:UYK655453 VIF655453:VIG655453 VSB655453:VSC655453 WBX655453:WBY655453 WLT655453:WLU655453 WVP655453:WVQ655453 H720989:I720989 JD720989:JE720989 SZ720989:TA720989 ACV720989:ACW720989 AMR720989:AMS720989 AWN720989:AWO720989 BGJ720989:BGK720989 BQF720989:BQG720989 CAB720989:CAC720989 CJX720989:CJY720989 CTT720989:CTU720989 DDP720989:DDQ720989 DNL720989:DNM720989 DXH720989:DXI720989 EHD720989:EHE720989 EQZ720989:ERA720989 FAV720989:FAW720989 FKR720989:FKS720989 FUN720989:FUO720989 GEJ720989:GEK720989 GOF720989:GOG720989 GYB720989:GYC720989 HHX720989:HHY720989 HRT720989:HRU720989 IBP720989:IBQ720989 ILL720989:ILM720989 IVH720989:IVI720989 JFD720989:JFE720989 JOZ720989:JPA720989 JYV720989:JYW720989 KIR720989:KIS720989 KSN720989:KSO720989 LCJ720989:LCK720989 LMF720989:LMG720989 LWB720989:LWC720989 MFX720989:MFY720989 MPT720989:MPU720989 MZP720989:MZQ720989 NJL720989:NJM720989 NTH720989:NTI720989 ODD720989:ODE720989 OMZ720989:ONA720989 OWV720989:OWW720989 PGR720989:PGS720989 PQN720989:PQO720989 QAJ720989:QAK720989 QKF720989:QKG720989 QUB720989:QUC720989 RDX720989:RDY720989 RNT720989:RNU720989 RXP720989:RXQ720989 SHL720989:SHM720989 SRH720989:SRI720989 TBD720989:TBE720989 TKZ720989:TLA720989 TUV720989:TUW720989 UER720989:UES720989 UON720989:UOO720989 UYJ720989:UYK720989 VIF720989:VIG720989 VSB720989:VSC720989 WBX720989:WBY720989 WLT720989:WLU720989 WVP720989:WVQ720989 H786525:I786525 JD786525:JE786525 SZ786525:TA786525 ACV786525:ACW786525 AMR786525:AMS786525 AWN786525:AWO786525 BGJ786525:BGK786525 BQF786525:BQG786525 CAB786525:CAC786525 CJX786525:CJY786525 CTT786525:CTU786525 DDP786525:DDQ786525 DNL786525:DNM786525 DXH786525:DXI786525 EHD786525:EHE786525 EQZ786525:ERA786525 FAV786525:FAW786525 FKR786525:FKS786525 FUN786525:FUO786525 GEJ786525:GEK786525 GOF786525:GOG786525 GYB786525:GYC786525 HHX786525:HHY786525 HRT786525:HRU786525 IBP786525:IBQ786525 ILL786525:ILM786525 IVH786525:IVI786525 JFD786525:JFE786525 JOZ786525:JPA786525 JYV786525:JYW786525 KIR786525:KIS786525 KSN786525:KSO786525 LCJ786525:LCK786525 LMF786525:LMG786525 LWB786525:LWC786525 MFX786525:MFY786525 MPT786525:MPU786525 MZP786525:MZQ786525 NJL786525:NJM786525 NTH786525:NTI786525 ODD786525:ODE786525 OMZ786525:ONA786525 OWV786525:OWW786525 PGR786525:PGS786525 PQN786525:PQO786525 QAJ786525:QAK786525 QKF786525:QKG786525 QUB786525:QUC786525 RDX786525:RDY786525 RNT786525:RNU786525 RXP786525:RXQ786525 SHL786525:SHM786525 SRH786525:SRI786525 TBD786525:TBE786525 TKZ786525:TLA786525 TUV786525:TUW786525 UER786525:UES786525 UON786525:UOO786525 UYJ786525:UYK786525 VIF786525:VIG786525 VSB786525:VSC786525 WBX786525:WBY786525 WLT786525:WLU786525 WVP786525:WVQ786525 H852061:I852061 JD852061:JE852061 SZ852061:TA852061 ACV852061:ACW852061 AMR852061:AMS852061 AWN852061:AWO852061 BGJ852061:BGK852061 BQF852061:BQG852061 CAB852061:CAC852061 CJX852061:CJY852061 CTT852061:CTU852061 DDP852061:DDQ852061 DNL852061:DNM852061 DXH852061:DXI852061 EHD852061:EHE852061 EQZ852061:ERA852061 FAV852061:FAW852061 FKR852061:FKS852061 FUN852061:FUO852061 GEJ852061:GEK852061 GOF852061:GOG852061 GYB852061:GYC852061 HHX852061:HHY852061 HRT852061:HRU852061 IBP852061:IBQ852061 ILL852061:ILM852061 IVH852061:IVI852061 JFD852061:JFE852061 JOZ852061:JPA852061 JYV852061:JYW852061 KIR852061:KIS852061 KSN852061:KSO852061 LCJ852061:LCK852061 LMF852061:LMG852061 LWB852061:LWC852061 MFX852061:MFY852061 MPT852061:MPU852061 MZP852061:MZQ852061 NJL852061:NJM852061 NTH852061:NTI852061 ODD852061:ODE852061 OMZ852061:ONA852061 OWV852061:OWW852061 PGR852061:PGS852061 PQN852061:PQO852061 QAJ852061:QAK852061 QKF852061:QKG852061 QUB852061:QUC852061 RDX852061:RDY852061 RNT852061:RNU852061 RXP852061:RXQ852061 SHL852061:SHM852061 SRH852061:SRI852061 TBD852061:TBE852061 TKZ852061:TLA852061 TUV852061:TUW852061 UER852061:UES852061 UON852061:UOO852061 UYJ852061:UYK852061 VIF852061:VIG852061 VSB852061:VSC852061 WBX852061:WBY852061 WLT852061:WLU852061 WVP852061:WVQ852061 H917597:I917597 JD917597:JE917597 SZ917597:TA917597 ACV917597:ACW917597 AMR917597:AMS917597 AWN917597:AWO917597 BGJ917597:BGK917597 BQF917597:BQG917597 CAB917597:CAC917597 CJX917597:CJY917597 CTT917597:CTU917597 DDP917597:DDQ917597 DNL917597:DNM917597 DXH917597:DXI917597 EHD917597:EHE917597 EQZ917597:ERA917597 FAV917597:FAW917597 FKR917597:FKS917597 FUN917597:FUO917597 GEJ917597:GEK917597 GOF917597:GOG917597 GYB917597:GYC917597 HHX917597:HHY917597 HRT917597:HRU917597 IBP917597:IBQ917597 ILL917597:ILM917597 IVH917597:IVI917597 JFD917597:JFE917597 JOZ917597:JPA917597 JYV917597:JYW917597 KIR917597:KIS917597 KSN917597:KSO917597 LCJ917597:LCK917597 LMF917597:LMG917597 LWB917597:LWC917597 MFX917597:MFY917597 MPT917597:MPU917597 MZP917597:MZQ917597 NJL917597:NJM917597 NTH917597:NTI917597 ODD917597:ODE917597 OMZ917597:ONA917597 OWV917597:OWW917597 PGR917597:PGS917597 PQN917597:PQO917597 QAJ917597:QAK917597 QKF917597:QKG917597 QUB917597:QUC917597 RDX917597:RDY917597 RNT917597:RNU917597 RXP917597:RXQ917597 SHL917597:SHM917597 SRH917597:SRI917597 TBD917597:TBE917597 TKZ917597:TLA917597 TUV917597:TUW917597 UER917597:UES917597 UON917597:UOO917597 UYJ917597:UYK917597 VIF917597:VIG917597 VSB917597:VSC917597 WBX917597:WBY917597 WLT917597:WLU917597 WVP917597:WVQ917597 H983133:I983133 JD983133:JE983133 SZ983133:TA983133 ACV983133:ACW983133 AMR983133:AMS983133 AWN983133:AWO983133 BGJ983133:BGK983133 BQF983133:BQG983133 CAB983133:CAC983133 CJX983133:CJY983133 CTT983133:CTU983133 DDP983133:DDQ983133 DNL983133:DNM983133 DXH983133:DXI983133 EHD983133:EHE983133 EQZ983133:ERA983133 FAV983133:FAW983133 FKR983133:FKS983133 FUN983133:FUO983133 GEJ983133:GEK983133 GOF983133:GOG983133 GYB983133:GYC983133 HHX983133:HHY983133 HRT983133:HRU983133 IBP983133:IBQ983133 ILL983133:ILM983133 IVH983133:IVI983133 JFD983133:JFE983133 JOZ983133:JPA983133 JYV983133:JYW983133 KIR983133:KIS983133 KSN983133:KSO983133 LCJ983133:LCK983133 LMF983133:LMG983133 LWB983133:LWC983133 MFX983133:MFY983133 MPT983133:MPU983133 MZP983133:MZQ983133 NJL983133:NJM983133 NTH983133:NTI983133 ODD983133:ODE983133 OMZ983133:ONA983133 OWV983133:OWW983133 PGR983133:PGS983133 PQN983133:PQO983133 QAJ983133:QAK983133 QKF983133:QKG983133 QUB983133:QUC983133 RDX983133:RDY983133 RNT983133:RNU983133 RXP983133:RXQ983133 SHL983133:SHM983133 SRH983133:SRI983133 TBD983133:TBE983133 TKZ983133:TLA983133 TUV983133:TUW983133 UER983133:UES983133 UON983133:UOO983133 UYJ983133:UYK983133 VIF983133:VIG983133 VSB983133:VSC983133 WBX983133:WBY983133 WLT983133:WLU983133 WVP983133:WVQ983133" xr:uid="{C0EF62F8-6A89-4FB3-A923-AC36E20A0F08}">
      <formula1>OFFSET(INDICES,0,0,,1)</formula1>
    </dataValidation>
    <dataValidation type="list" allowBlank="1" showInputMessage="1" showErrorMessage="1" sqref="M13 JI13 TE13 ADA13 AMW13 AWS13 BGO13 BQK13 CAG13 CKC13 CTY13 DDU13 DNQ13 DXM13 EHI13 ERE13 FBA13 FKW13 FUS13 GEO13 GOK13 GYG13 HIC13 HRY13 IBU13 ILQ13 IVM13 JFI13 JPE13 JZA13 KIW13 KSS13 LCO13 LMK13 LWG13 MGC13 MPY13 MZU13 NJQ13 NTM13 ODI13 ONE13 OXA13 PGW13 PQS13 QAO13 QKK13 QUG13 REC13 RNY13 RXU13 SHQ13 SRM13 TBI13 TLE13 TVA13 UEW13 UOS13 UYO13 VIK13 VSG13 WCC13 WLY13 WVU13 M65549 JI65549 TE65549 ADA65549 AMW65549 AWS65549 BGO65549 BQK65549 CAG65549 CKC65549 CTY65549 DDU65549 DNQ65549 DXM65549 EHI65549 ERE65549 FBA65549 FKW65549 FUS65549 GEO65549 GOK65549 GYG65549 HIC65549 HRY65549 IBU65549 ILQ65549 IVM65549 JFI65549 JPE65549 JZA65549 KIW65549 KSS65549 LCO65549 LMK65549 LWG65549 MGC65549 MPY65549 MZU65549 NJQ65549 NTM65549 ODI65549 ONE65549 OXA65549 PGW65549 PQS65549 QAO65549 QKK65549 QUG65549 REC65549 RNY65549 RXU65549 SHQ65549 SRM65549 TBI65549 TLE65549 TVA65549 UEW65549 UOS65549 UYO65549 VIK65549 VSG65549 WCC65549 WLY65549 WVU65549 M131085 JI131085 TE131085 ADA131085 AMW131085 AWS131085 BGO131085 BQK131085 CAG131085 CKC131085 CTY131085 DDU131085 DNQ131085 DXM131085 EHI131085 ERE131085 FBA131085 FKW131085 FUS131085 GEO131085 GOK131085 GYG131085 HIC131085 HRY131085 IBU131085 ILQ131085 IVM131085 JFI131085 JPE131085 JZA131085 KIW131085 KSS131085 LCO131085 LMK131085 LWG131085 MGC131085 MPY131085 MZU131085 NJQ131085 NTM131085 ODI131085 ONE131085 OXA131085 PGW131085 PQS131085 QAO131085 QKK131085 QUG131085 REC131085 RNY131085 RXU131085 SHQ131085 SRM131085 TBI131085 TLE131085 TVA131085 UEW131085 UOS131085 UYO131085 VIK131085 VSG131085 WCC131085 WLY131085 WVU131085 M196621 JI196621 TE196621 ADA196621 AMW196621 AWS196621 BGO196621 BQK196621 CAG196621 CKC196621 CTY196621 DDU196621 DNQ196621 DXM196621 EHI196621 ERE196621 FBA196621 FKW196621 FUS196621 GEO196621 GOK196621 GYG196621 HIC196621 HRY196621 IBU196621 ILQ196621 IVM196621 JFI196621 JPE196621 JZA196621 KIW196621 KSS196621 LCO196621 LMK196621 LWG196621 MGC196621 MPY196621 MZU196621 NJQ196621 NTM196621 ODI196621 ONE196621 OXA196621 PGW196621 PQS196621 QAO196621 QKK196621 QUG196621 REC196621 RNY196621 RXU196621 SHQ196621 SRM196621 TBI196621 TLE196621 TVA196621 UEW196621 UOS196621 UYO196621 VIK196621 VSG196621 WCC196621 WLY196621 WVU196621 M262157 JI262157 TE262157 ADA262157 AMW262157 AWS262157 BGO262157 BQK262157 CAG262157 CKC262157 CTY262157 DDU262157 DNQ262157 DXM262157 EHI262157 ERE262157 FBA262157 FKW262157 FUS262157 GEO262157 GOK262157 GYG262157 HIC262157 HRY262157 IBU262157 ILQ262157 IVM262157 JFI262157 JPE262157 JZA262157 KIW262157 KSS262157 LCO262157 LMK262157 LWG262157 MGC262157 MPY262157 MZU262157 NJQ262157 NTM262157 ODI262157 ONE262157 OXA262157 PGW262157 PQS262157 QAO262157 QKK262157 QUG262157 REC262157 RNY262157 RXU262157 SHQ262157 SRM262157 TBI262157 TLE262157 TVA262157 UEW262157 UOS262157 UYO262157 VIK262157 VSG262157 WCC262157 WLY262157 WVU262157 M327693 JI327693 TE327693 ADA327693 AMW327693 AWS327693 BGO327693 BQK327693 CAG327693 CKC327693 CTY327693 DDU327693 DNQ327693 DXM327693 EHI327693 ERE327693 FBA327693 FKW327693 FUS327693 GEO327693 GOK327693 GYG327693 HIC327693 HRY327693 IBU327693 ILQ327693 IVM327693 JFI327693 JPE327693 JZA327693 KIW327693 KSS327693 LCO327693 LMK327693 LWG327693 MGC327693 MPY327693 MZU327693 NJQ327693 NTM327693 ODI327693 ONE327693 OXA327693 PGW327693 PQS327693 QAO327693 QKK327693 QUG327693 REC327693 RNY327693 RXU327693 SHQ327693 SRM327693 TBI327693 TLE327693 TVA327693 UEW327693 UOS327693 UYO327693 VIK327693 VSG327693 WCC327693 WLY327693 WVU327693 M393229 JI393229 TE393229 ADA393229 AMW393229 AWS393229 BGO393229 BQK393229 CAG393229 CKC393229 CTY393229 DDU393229 DNQ393229 DXM393229 EHI393229 ERE393229 FBA393229 FKW393229 FUS393229 GEO393229 GOK393229 GYG393229 HIC393229 HRY393229 IBU393229 ILQ393229 IVM393229 JFI393229 JPE393229 JZA393229 KIW393229 KSS393229 LCO393229 LMK393229 LWG393229 MGC393229 MPY393229 MZU393229 NJQ393229 NTM393229 ODI393229 ONE393229 OXA393229 PGW393229 PQS393229 QAO393229 QKK393229 QUG393229 REC393229 RNY393229 RXU393229 SHQ393229 SRM393229 TBI393229 TLE393229 TVA393229 UEW393229 UOS393229 UYO393229 VIK393229 VSG393229 WCC393229 WLY393229 WVU393229 M458765 JI458765 TE458765 ADA458765 AMW458765 AWS458765 BGO458765 BQK458765 CAG458765 CKC458765 CTY458765 DDU458765 DNQ458765 DXM458765 EHI458765 ERE458765 FBA458765 FKW458765 FUS458765 GEO458765 GOK458765 GYG458765 HIC458765 HRY458765 IBU458765 ILQ458765 IVM458765 JFI458765 JPE458765 JZA458765 KIW458765 KSS458765 LCO458765 LMK458765 LWG458765 MGC458765 MPY458765 MZU458765 NJQ458765 NTM458765 ODI458765 ONE458765 OXA458765 PGW458765 PQS458765 QAO458765 QKK458765 QUG458765 REC458765 RNY458765 RXU458765 SHQ458765 SRM458765 TBI458765 TLE458765 TVA458765 UEW458765 UOS458765 UYO458765 VIK458765 VSG458765 WCC458765 WLY458765 WVU458765 M524301 JI524301 TE524301 ADA524301 AMW524301 AWS524301 BGO524301 BQK524301 CAG524301 CKC524301 CTY524301 DDU524301 DNQ524301 DXM524301 EHI524301 ERE524301 FBA524301 FKW524301 FUS524301 GEO524301 GOK524301 GYG524301 HIC524301 HRY524301 IBU524301 ILQ524301 IVM524301 JFI524301 JPE524301 JZA524301 KIW524301 KSS524301 LCO524301 LMK524301 LWG524301 MGC524301 MPY524301 MZU524301 NJQ524301 NTM524301 ODI524301 ONE524301 OXA524301 PGW524301 PQS524301 QAO524301 QKK524301 QUG524301 REC524301 RNY524301 RXU524301 SHQ524301 SRM524301 TBI524301 TLE524301 TVA524301 UEW524301 UOS524301 UYO524301 VIK524301 VSG524301 WCC524301 WLY524301 WVU524301 M589837 JI589837 TE589837 ADA589837 AMW589837 AWS589837 BGO589837 BQK589837 CAG589837 CKC589837 CTY589837 DDU589837 DNQ589837 DXM589837 EHI589837 ERE589837 FBA589837 FKW589837 FUS589837 GEO589837 GOK589837 GYG589837 HIC589837 HRY589837 IBU589837 ILQ589837 IVM589837 JFI589837 JPE589837 JZA589837 KIW589837 KSS589837 LCO589837 LMK589837 LWG589837 MGC589837 MPY589837 MZU589837 NJQ589837 NTM589837 ODI589837 ONE589837 OXA589837 PGW589837 PQS589837 QAO589837 QKK589837 QUG589837 REC589837 RNY589837 RXU589837 SHQ589837 SRM589837 TBI589837 TLE589837 TVA589837 UEW589837 UOS589837 UYO589837 VIK589837 VSG589837 WCC589837 WLY589837 WVU589837 M655373 JI655373 TE655373 ADA655373 AMW655373 AWS655373 BGO655373 BQK655373 CAG655373 CKC655373 CTY655373 DDU655373 DNQ655373 DXM655373 EHI655373 ERE655373 FBA655373 FKW655373 FUS655373 GEO655373 GOK655373 GYG655373 HIC655373 HRY655373 IBU655373 ILQ655373 IVM655373 JFI655373 JPE655373 JZA655373 KIW655373 KSS655373 LCO655373 LMK655373 LWG655373 MGC655373 MPY655373 MZU655373 NJQ655373 NTM655373 ODI655373 ONE655373 OXA655373 PGW655373 PQS655373 QAO655373 QKK655373 QUG655373 REC655373 RNY655373 RXU655373 SHQ655373 SRM655373 TBI655373 TLE655373 TVA655373 UEW655373 UOS655373 UYO655373 VIK655373 VSG655373 WCC655373 WLY655373 WVU655373 M720909 JI720909 TE720909 ADA720909 AMW720909 AWS720909 BGO720909 BQK720909 CAG720909 CKC720909 CTY720909 DDU720909 DNQ720909 DXM720909 EHI720909 ERE720909 FBA720909 FKW720909 FUS720909 GEO720909 GOK720909 GYG720909 HIC720909 HRY720909 IBU720909 ILQ720909 IVM720909 JFI720909 JPE720909 JZA720909 KIW720909 KSS720909 LCO720909 LMK720909 LWG720909 MGC720909 MPY720909 MZU720909 NJQ720909 NTM720909 ODI720909 ONE720909 OXA720909 PGW720909 PQS720909 QAO720909 QKK720909 QUG720909 REC720909 RNY720909 RXU720909 SHQ720909 SRM720909 TBI720909 TLE720909 TVA720909 UEW720909 UOS720909 UYO720909 VIK720909 VSG720909 WCC720909 WLY720909 WVU720909 M786445 JI786445 TE786445 ADA786445 AMW786445 AWS786445 BGO786445 BQK786445 CAG786445 CKC786445 CTY786445 DDU786445 DNQ786445 DXM786445 EHI786445 ERE786445 FBA786445 FKW786445 FUS786445 GEO786445 GOK786445 GYG786445 HIC786445 HRY786445 IBU786445 ILQ786445 IVM786445 JFI786445 JPE786445 JZA786445 KIW786445 KSS786445 LCO786445 LMK786445 LWG786445 MGC786445 MPY786445 MZU786445 NJQ786445 NTM786445 ODI786445 ONE786445 OXA786445 PGW786445 PQS786445 QAO786445 QKK786445 QUG786445 REC786445 RNY786445 RXU786445 SHQ786445 SRM786445 TBI786445 TLE786445 TVA786445 UEW786445 UOS786445 UYO786445 VIK786445 VSG786445 WCC786445 WLY786445 WVU786445 M851981 JI851981 TE851981 ADA851981 AMW851981 AWS851981 BGO851981 BQK851981 CAG851981 CKC851981 CTY851981 DDU851981 DNQ851981 DXM851981 EHI851981 ERE851981 FBA851981 FKW851981 FUS851981 GEO851981 GOK851981 GYG851981 HIC851981 HRY851981 IBU851981 ILQ851981 IVM851981 JFI851981 JPE851981 JZA851981 KIW851981 KSS851981 LCO851981 LMK851981 LWG851981 MGC851981 MPY851981 MZU851981 NJQ851981 NTM851981 ODI851981 ONE851981 OXA851981 PGW851981 PQS851981 QAO851981 QKK851981 QUG851981 REC851981 RNY851981 RXU851981 SHQ851981 SRM851981 TBI851981 TLE851981 TVA851981 UEW851981 UOS851981 UYO851981 VIK851981 VSG851981 WCC851981 WLY851981 WVU851981 M917517 JI917517 TE917517 ADA917517 AMW917517 AWS917517 BGO917517 BQK917517 CAG917517 CKC917517 CTY917517 DDU917517 DNQ917517 DXM917517 EHI917517 ERE917517 FBA917517 FKW917517 FUS917517 GEO917517 GOK917517 GYG917517 HIC917517 HRY917517 IBU917517 ILQ917517 IVM917517 JFI917517 JPE917517 JZA917517 KIW917517 KSS917517 LCO917517 LMK917517 LWG917517 MGC917517 MPY917517 MZU917517 NJQ917517 NTM917517 ODI917517 ONE917517 OXA917517 PGW917517 PQS917517 QAO917517 QKK917517 QUG917517 REC917517 RNY917517 RXU917517 SHQ917517 SRM917517 TBI917517 TLE917517 TVA917517 UEW917517 UOS917517 UYO917517 VIK917517 VSG917517 WCC917517 WLY917517 WVU917517 M983053 JI983053 TE983053 ADA983053 AMW983053 AWS983053 BGO983053 BQK983053 CAG983053 CKC983053 CTY983053 DDU983053 DNQ983053 DXM983053 EHI983053 ERE983053 FBA983053 FKW983053 FUS983053 GEO983053 GOK983053 GYG983053 HIC983053 HRY983053 IBU983053 ILQ983053 IVM983053 JFI983053 JPE983053 JZA983053 KIW983053 KSS983053 LCO983053 LMK983053 LWG983053 MGC983053 MPY983053 MZU983053 NJQ983053 NTM983053 ODI983053 ONE983053 OXA983053 PGW983053 PQS983053 QAO983053 QKK983053 QUG983053 REC983053 RNY983053 RXU983053 SHQ983053 SRM983053 TBI983053 TLE983053 TVA983053 UEW983053 UOS983053 UYO983053 VIK983053 VSG983053 WCC983053 WLY983053 WVU983053 M43 JI43 TE43 ADA43 AMW43 AWS43 BGO43 BQK43 CAG43 CKC43 CTY43 DDU43 DNQ43 DXM43 EHI43 ERE43 FBA43 FKW43 FUS43 GEO43 GOK43 GYG43 HIC43 HRY43 IBU43 ILQ43 IVM43 JFI43 JPE43 JZA43 KIW43 KSS43 LCO43 LMK43 LWG43 MGC43 MPY43 MZU43 NJQ43 NTM43 ODI43 ONE43 OXA43 PGW43 PQS43 QAO43 QKK43 QUG43 REC43 RNY43 RXU43 SHQ43 SRM43 TBI43 TLE43 TVA43 UEW43 UOS43 UYO43 VIK43 VSG43 WCC43 WLY43 WVU43 M65579 JI65579 TE65579 ADA65579 AMW65579 AWS65579 BGO65579 BQK65579 CAG65579 CKC65579 CTY65579 DDU65579 DNQ65579 DXM65579 EHI65579 ERE65579 FBA65579 FKW65579 FUS65579 GEO65579 GOK65579 GYG65579 HIC65579 HRY65579 IBU65579 ILQ65579 IVM65579 JFI65579 JPE65579 JZA65579 KIW65579 KSS65579 LCO65579 LMK65579 LWG65579 MGC65579 MPY65579 MZU65579 NJQ65579 NTM65579 ODI65579 ONE65579 OXA65579 PGW65579 PQS65579 QAO65579 QKK65579 QUG65579 REC65579 RNY65579 RXU65579 SHQ65579 SRM65579 TBI65579 TLE65579 TVA65579 UEW65579 UOS65579 UYO65579 VIK65579 VSG65579 WCC65579 WLY65579 WVU65579 M131115 JI131115 TE131115 ADA131115 AMW131115 AWS131115 BGO131115 BQK131115 CAG131115 CKC131115 CTY131115 DDU131115 DNQ131115 DXM131115 EHI131115 ERE131115 FBA131115 FKW131115 FUS131115 GEO131115 GOK131115 GYG131115 HIC131115 HRY131115 IBU131115 ILQ131115 IVM131115 JFI131115 JPE131115 JZA131115 KIW131115 KSS131115 LCO131115 LMK131115 LWG131115 MGC131115 MPY131115 MZU131115 NJQ131115 NTM131115 ODI131115 ONE131115 OXA131115 PGW131115 PQS131115 QAO131115 QKK131115 QUG131115 REC131115 RNY131115 RXU131115 SHQ131115 SRM131115 TBI131115 TLE131115 TVA131115 UEW131115 UOS131115 UYO131115 VIK131115 VSG131115 WCC131115 WLY131115 WVU131115 M196651 JI196651 TE196651 ADA196651 AMW196651 AWS196651 BGO196651 BQK196651 CAG196651 CKC196651 CTY196651 DDU196651 DNQ196651 DXM196651 EHI196651 ERE196651 FBA196651 FKW196651 FUS196651 GEO196651 GOK196651 GYG196651 HIC196651 HRY196651 IBU196651 ILQ196651 IVM196651 JFI196651 JPE196651 JZA196651 KIW196651 KSS196651 LCO196651 LMK196651 LWG196651 MGC196651 MPY196651 MZU196651 NJQ196651 NTM196651 ODI196651 ONE196651 OXA196651 PGW196651 PQS196651 QAO196651 QKK196651 QUG196651 REC196651 RNY196651 RXU196651 SHQ196651 SRM196651 TBI196651 TLE196651 TVA196651 UEW196651 UOS196651 UYO196651 VIK196651 VSG196651 WCC196651 WLY196651 WVU196651 M262187 JI262187 TE262187 ADA262187 AMW262187 AWS262187 BGO262187 BQK262187 CAG262187 CKC262187 CTY262187 DDU262187 DNQ262187 DXM262187 EHI262187 ERE262187 FBA262187 FKW262187 FUS262187 GEO262187 GOK262187 GYG262187 HIC262187 HRY262187 IBU262187 ILQ262187 IVM262187 JFI262187 JPE262187 JZA262187 KIW262187 KSS262187 LCO262187 LMK262187 LWG262187 MGC262187 MPY262187 MZU262187 NJQ262187 NTM262187 ODI262187 ONE262187 OXA262187 PGW262187 PQS262187 QAO262187 QKK262187 QUG262187 REC262187 RNY262187 RXU262187 SHQ262187 SRM262187 TBI262187 TLE262187 TVA262187 UEW262187 UOS262187 UYO262187 VIK262187 VSG262187 WCC262187 WLY262187 WVU262187 M327723 JI327723 TE327723 ADA327723 AMW327723 AWS327723 BGO327723 BQK327723 CAG327723 CKC327723 CTY327723 DDU327723 DNQ327723 DXM327723 EHI327723 ERE327723 FBA327723 FKW327723 FUS327723 GEO327723 GOK327723 GYG327723 HIC327723 HRY327723 IBU327723 ILQ327723 IVM327723 JFI327723 JPE327723 JZA327723 KIW327723 KSS327723 LCO327723 LMK327723 LWG327723 MGC327723 MPY327723 MZU327723 NJQ327723 NTM327723 ODI327723 ONE327723 OXA327723 PGW327723 PQS327723 QAO327723 QKK327723 QUG327723 REC327723 RNY327723 RXU327723 SHQ327723 SRM327723 TBI327723 TLE327723 TVA327723 UEW327723 UOS327723 UYO327723 VIK327723 VSG327723 WCC327723 WLY327723 WVU327723 M393259 JI393259 TE393259 ADA393259 AMW393259 AWS393259 BGO393259 BQK393259 CAG393259 CKC393259 CTY393259 DDU393259 DNQ393259 DXM393259 EHI393259 ERE393259 FBA393259 FKW393259 FUS393259 GEO393259 GOK393259 GYG393259 HIC393259 HRY393259 IBU393259 ILQ393259 IVM393259 JFI393259 JPE393259 JZA393259 KIW393259 KSS393259 LCO393259 LMK393259 LWG393259 MGC393259 MPY393259 MZU393259 NJQ393259 NTM393259 ODI393259 ONE393259 OXA393259 PGW393259 PQS393259 QAO393259 QKK393259 QUG393259 REC393259 RNY393259 RXU393259 SHQ393259 SRM393259 TBI393259 TLE393259 TVA393259 UEW393259 UOS393259 UYO393259 VIK393259 VSG393259 WCC393259 WLY393259 WVU393259 M458795 JI458795 TE458795 ADA458795 AMW458795 AWS458795 BGO458795 BQK458795 CAG458795 CKC458795 CTY458795 DDU458795 DNQ458795 DXM458795 EHI458795 ERE458795 FBA458795 FKW458795 FUS458795 GEO458795 GOK458795 GYG458795 HIC458795 HRY458795 IBU458795 ILQ458795 IVM458795 JFI458795 JPE458795 JZA458795 KIW458795 KSS458795 LCO458795 LMK458795 LWG458795 MGC458795 MPY458795 MZU458795 NJQ458795 NTM458795 ODI458795 ONE458795 OXA458795 PGW458795 PQS458795 QAO458795 QKK458795 QUG458795 REC458795 RNY458795 RXU458795 SHQ458795 SRM458795 TBI458795 TLE458795 TVA458795 UEW458795 UOS458795 UYO458795 VIK458795 VSG458795 WCC458795 WLY458795 WVU458795 M524331 JI524331 TE524331 ADA524331 AMW524331 AWS524331 BGO524331 BQK524331 CAG524331 CKC524331 CTY524331 DDU524331 DNQ524331 DXM524331 EHI524331 ERE524331 FBA524331 FKW524331 FUS524331 GEO524331 GOK524331 GYG524331 HIC524331 HRY524331 IBU524331 ILQ524331 IVM524331 JFI524331 JPE524331 JZA524331 KIW524331 KSS524331 LCO524331 LMK524331 LWG524331 MGC524331 MPY524331 MZU524331 NJQ524331 NTM524331 ODI524331 ONE524331 OXA524331 PGW524331 PQS524331 QAO524331 QKK524331 QUG524331 REC524331 RNY524331 RXU524331 SHQ524331 SRM524331 TBI524331 TLE524331 TVA524331 UEW524331 UOS524331 UYO524331 VIK524331 VSG524331 WCC524331 WLY524331 WVU524331 M589867 JI589867 TE589867 ADA589867 AMW589867 AWS589867 BGO589867 BQK589867 CAG589867 CKC589867 CTY589867 DDU589867 DNQ589867 DXM589867 EHI589867 ERE589867 FBA589867 FKW589867 FUS589867 GEO589867 GOK589867 GYG589867 HIC589867 HRY589867 IBU589867 ILQ589867 IVM589867 JFI589867 JPE589867 JZA589867 KIW589867 KSS589867 LCO589867 LMK589867 LWG589867 MGC589867 MPY589867 MZU589867 NJQ589867 NTM589867 ODI589867 ONE589867 OXA589867 PGW589867 PQS589867 QAO589867 QKK589867 QUG589867 REC589867 RNY589867 RXU589867 SHQ589867 SRM589867 TBI589867 TLE589867 TVA589867 UEW589867 UOS589867 UYO589867 VIK589867 VSG589867 WCC589867 WLY589867 WVU589867 M655403 JI655403 TE655403 ADA655403 AMW655403 AWS655403 BGO655403 BQK655403 CAG655403 CKC655403 CTY655403 DDU655403 DNQ655403 DXM655403 EHI655403 ERE655403 FBA655403 FKW655403 FUS655403 GEO655403 GOK655403 GYG655403 HIC655403 HRY655403 IBU655403 ILQ655403 IVM655403 JFI655403 JPE655403 JZA655403 KIW655403 KSS655403 LCO655403 LMK655403 LWG655403 MGC655403 MPY655403 MZU655403 NJQ655403 NTM655403 ODI655403 ONE655403 OXA655403 PGW655403 PQS655403 QAO655403 QKK655403 QUG655403 REC655403 RNY655403 RXU655403 SHQ655403 SRM655403 TBI655403 TLE655403 TVA655403 UEW655403 UOS655403 UYO655403 VIK655403 VSG655403 WCC655403 WLY655403 WVU655403 M720939 JI720939 TE720939 ADA720939 AMW720939 AWS720939 BGO720939 BQK720939 CAG720939 CKC720939 CTY720939 DDU720939 DNQ720939 DXM720939 EHI720939 ERE720939 FBA720939 FKW720939 FUS720939 GEO720939 GOK720939 GYG720939 HIC720939 HRY720939 IBU720939 ILQ720939 IVM720939 JFI720939 JPE720939 JZA720939 KIW720939 KSS720939 LCO720939 LMK720939 LWG720939 MGC720939 MPY720939 MZU720939 NJQ720939 NTM720939 ODI720939 ONE720939 OXA720939 PGW720939 PQS720939 QAO720939 QKK720939 QUG720939 REC720939 RNY720939 RXU720939 SHQ720939 SRM720939 TBI720939 TLE720939 TVA720939 UEW720939 UOS720939 UYO720939 VIK720939 VSG720939 WCC720939 WLY720939 WVU720939 M786475 JI786475 TE786475 ADA786475 AMW786475 AWS786475 BGO786475 BQK786475 CAG786475 CKC786475 CTY786475 DDU786475 DNQ786475 DXM786475 EHI786475 ERE786475 FBA786475 FKW786475 FUS786475 GEO786475 GOK786475 GYG786475 HIC786475 HRY786475 IBU786475 ILQ786475 IVM786475 JFI786475 JPE786475 JZA786475 KIW786475 KSS786475 LCO786475 LMK786475 LWG786475 MGC786475 MPY786475 MZU786475 NJQ786475 NTM786475 ODI786475 ONE786475 OXA786475 PGW786475 PQS786475 QAO786475 QKK786475 QUG786475 REC786475 RNY786475 RXU786475 SHQ786475 SRM786475 TBI786475 TLE786475 TVA786475 UEW786475 UOS786475 UYO786475 VIK786475 VSG786475 WCC786475 WLY786475 WVU786475 M852011 JI852011 TE852011 ADA852011 AMW852011 AWS852011 BGO852011 BQK852011 CAG852011 CKC852011 CTY852011 DDU852011 DNQ852011 DXM852011 EHI852011 ERE852011 FBA852011 FKW852011 FUS852011 GEO852011 GOK852011 GYG852011 HIC852011 HRY852011 IBU852011 ILQ852011 IVM852011 JFI852011 JPE852011 JZA852011 KIW852011 KSS852011 LCO852011 LMK852011 LWG852011 MGC852011 MPY852011 MZU852011 NJQ852011 NTM852011 ODI852011 ONE852011 OXA852011 PGW852011 PQS852011 QAO852011 QKK852011 QUG852011 REC852011 RNY852011 RXU852011 SHQ852011 SRM852011 TBI852011 TLE852011 TVA852011 UEW852011 UOS852011 UYO852011 VIK852011 VSG852011 WCC852011 WLY852011 WVU852011 M917547 JI917547 TE917547 ADA917547 AMW917547 AWS917547 BGO917547 BQK917547 CAG917547 CKC917547 CTY917547 DDU917547 DNQ917547 DXM917547 EHI917547 ERE917547 FBA917547 FKW917547 FUS917547 GEO917547 GOK917547 GYG917547 HIC917547 HRY917547 IBU917547 ILQ917547 IVM917547 JFI917547 JPE917547 JZA917547 KIW917547 KSS917547 LCO917547 LMK917547 LWG917547 MGC917547 MPY917547 MZU917547 NJQ917547 NTM917547 ODI917547 ONE917547 OXA917547 PGW917547 PQS917547 QAO917547 QKK917547 QUG917547 REC917547 RNY917547 RXU917547 SHQ917547 SRM917547 TBI917547 TLE917547 TVA917547 UEW917547 UOS917547 UYO917547 VIK917547 VSG917547 WCC917547 WLY917547 WVU917547 M983083 JI983083 TE983083 ADA983083 AMW983083 AWS983083 BGO983083 BQK983083 CAG983083 CKC983083 CTY983083 DDU983083 DNQ983083 DXM983083 EHI983083 ERE983083 FBA983083 FKW983083 FUS983083 GEO983083 GOK983083 GYG983083 HIC983083 HRY983083 IBU983083 ILQ983083 IVM983083 JFI983083 JPE983083 JZA983083 KIW983083 KSS983083 LCO983083 LMK983083 LWG983083 MGC983083 MPY983083 MZU983083 NJQ983083 NTM983083 ODI983083 ONE983083 OXA983083 PGW983083 PQS983083 QAO983083 QKK983083 QUG983083 REC983083 RNY983083 RXU983083 SHQ983083 SRM983083 TBI983083 TLE983083 TVA983083 UEW983083 UOS983083 UYO983083 VIK983083 VSG983083 WCC983083 WLY983083 WVU983083 M53 JI53 TE53 ADA53 AMW53 AWS53 BGO53 BQK53 CAG53 CKC53 CTY53 DDU53 DNQ53 DXM53 EHI53 ERE53 FBA53 FKW53 FUS53 GEO53 GOK53 GYG53 HIC53 HRY53 IBU53 ILQ53 IVM53 JFI53 JPE53 JZA53 KIW53 KSS53 LCO53 LMK53 LWG53 MGC53 MPY53 MZU53 NJQ53 NTM53 ODI53 ONE53 OXA53 PGW53 PQS53 QAO53 QKK53 QUG53 REC53 RNY53 RXU53 SHQ53 SRM53 TBI53 TLE53 TVA53 UEW53 UOS53 UYO53 VIK53 VSG53 WCC53 WLY53 WVU53 M65589 JI65589 TE65589 ADA65589 AMW65589 AWS65589 BGO65589 BQK65589 CAG65589 CKC65589 CTY65589 DDU65589 DNQ65589 DXM65589 EHI65589 ERE65589 FBA65589 FKW65589 FUS65589 GEO65589 GOK65589 GYG65589 HIC65589 HRY65589 IBU65589 ILQ65589 IVM65589 JFI65589 JPE65589 JZA65589 KIW65589 KSS65589 LCO65589 LMK65589 LWG65589 MGC65589 MPY65589 MZU65589 NJQ65589 NTM65589 ODI65589 ONE65589 OXA65589 PGW65589 PQS65589 QAO65589 QKK65589 QUG65589 REC65589 RNY65589 RXU65589 SHQ65589 SRM65589 TBI65589 TLE65589 TVA65589 UEW65589 UOS65589 UYO65589 VIK65589 VSG65589 WCC65589 WLY65589 WVU65589 M131125 JI131125 TE131125 ADA131125 AMW131125 AWS131125 BGO131125 BQK131125 CAG131125 CKC131125 CTY131125 DDU131125 DNQ131125 DXM131125 EHI131125 ERE131125 FBA131125 FKW131125 FUS131125 GEO131125 GOK131125 GYG131125 HIC131125 HRY131125 IBU131125 ILQ131125 IVM131125 JFI131125 JPE131125 JZA131125 KIW131125 KSS131125 LCO131125 LMK131125 LWG131125 MGC131125 MPY131125 MZU131125 NJQ131125 NTM131125 ODI131125 ONE131125 OXA131125 PGW131125 PQS131125 QAO131125 QKK131125 QUG131125 REC131125 RNY131125 RXU131125 SHQ131125 SRM131125 TBI131125 TLE131125 TVA131125 UEW131125 UOS131125 UYO131125 VIK131125 VSG131125 WCC131125 WLY131125 WVU131125 M196661 JI196661 TE196661 ADA196661 AMW196661 AWS196661 BGO196661 BQK196661 CAG196661 CKC196661 CTY196661 DDU196661 DNQ196661 DXM196661 EHI196661 ERE196661 FBA196661 FKW196661 FUS196661 GEO196661 GOK196661 GYG196661 HIC196661 HRY196661 IBU196661 ILQ196661 IVM196661 JFI196661 JPE196661 JZA196661 KIW196661 KSS196661 LCO196661 LMK196661 LWG196661 MGC196661 MPY196661 MZU196661 NJQ196661 NTM196661 ODI196661 ONE196661 OXA196661 PGW196661 PQS196661 QAO196661 QKK196661 QUG196661 REC196661 RNY196661 RXU196661 SHQ196661 SRM196661 TBI196661 TLE196661 TVA196661 UEW196661 UOS196661 UYO196661 VIK196661 VSG196661 WCC196661 WLY196661 WVU196661 M262197 JI262197 TE262197 ADA262197 AMW262197 AWS262197 BGO262197 BQK262197 CAG262197 CKC262197 CTY262197 DDU262197 DNQ262197 DXM262197 EHI262197 ERE262197 FBA262197 FKW262197 FUS262197 GEO262197 GOK262197 GYG262197 HIC262197 HRY262197 IBU262197 ILQ262197 IVM262197 JFI262197 JPE262197 JZA262197 KIW262197 KSS262197 LCO262197 LMK262197 LWG262197 MGC262197 MPY262197 MZU262197 NJQ262197 NTM262197 ODI262197 ONE262197 OXA262197 PGW262197 PQS262197 QAO262197 QKK262197 QUG262197 REC262197 RNY262197 RXU262197 SHQ262197 SRM262197 TBI262197 TLE262197 TVA262197 UEW262197 UOS262197 UYO262197 VIK262197 VSG262197 WCC262197 WLY262197 WVU262197 M327733 JI327733 TE327733 ADA327733 AMW327733 AWS327733 BGO327733 BQK327733 CAG327733 CKC327733 CTY327733 DDU327733 DNQ327733 DXM327733 EHI327733 ERE327733 FBA327733 FKW327733 FUS327733 GEO327733 GOK327733 GYG327733 HIC327733 HRY327733 IBU327733 ILQ327733 IVM327733 JFI327733 JPE327733 JZA327733 KIW327733 KSS327733 LCO327733 LMK327733 LWG327733 MGC327733 MPY327733 MZU327733 NJQ327733 NTM327733 ODI327733 ONE327733 OXA327733 PGW327733 PQS327733 QAO327733 QKK327733 QUG327733 REC327733 RNY327733 RXU327733 SHQ327733 SRM327733 TBI327733 TLE327733 TVA327733 UEW327733 UOS327733 UYO327733 VIK327733 VSG327733 WCC327733 WLY327733 WVU327733 M393269 JI393269 TE393269 ADA393269 AMW393269 AWS393269 BGO393269 BQK393269 CAG393269 CKC393269 CTY393269 DDU393269 DNQ393269 DXM393269 EHI393269 ERE393269 FBA393269 FKW393269 FUS393269 GEO393269 GOK393269 GYG393269 HIC393269 HRY393269 IBU393269 ILQ393269 IVM393269 JFI393269 JPE393269 JZA393269 KIW393269 KSS393269 LCO393269 LMK393269 LWG393269 MGC393269 MPY393269 MZU393269 NJQ393269 NTM393269 ODI393269 ONE393269 OXA393269 PGW393269 PQS393269 QAO393269 QKK393269 QUG393269 REC393269 RNY393269 RXU393269 SHQ393269 SRM393269 TBI393269 TLE393269 TVA393269 UEW393269 UOS393269 UYO393269 VIK393269 VSG393269 WCC393269 WLY393269 WVU393269 M458805 JI458805 TE458805 ADA458805 AMW458805 AWS458805 BGO458805 BQK458805 CAG458805 CKC458805 CTY458805 DDU458805 DNQ458805 DXM458805 EHI458805 ERE458805 FBA458805 FKW458805 FUS458805 GEO458805 GOK458805 GYG458805 HIC458805 HRY458805 IBU458805 ILQ458805 IVM458805 JFI458805 JPE458805 JZA458805 KIW458805 KSS458805 LCO458805 LMK458805 LWG458805 MGC458805 MPY458805 MZU458805 NJQ458805 NTM458805 ODI458805 ONE458805 OXA458805 PGW458805 PQS458805 QAO458805 QKK458805 QUG458805 REC458805 RNY458805 RXU458805 SHQ458805 SRM458805 TBI458805 TLE458805 TVA458805 UEW458805 UOS458805 UYO458805 VIK458805 VSG458805 WCC458805 WLY458805 WVU458805 M524341 JI524341 TE524341 ADA524341 AMW524341 AWS524341 BGO524341 BQK524341 CAG524341 CKC524341 CTY524341 DDU524341 DNQ524341 DXM524341 EHI524341 ERE524341 FBA524341 FKW524341 FUS524341 GEO524341 GOK524341 GYG524341 HIC524341 HRY524341 IBU524341 ILQ524341 IVM524341 JFI524341 JPE524341 JZA524341 KIW524341 KSS524341 LCO524341 LMK524341 LWG524341 MGC524341 MPY524341 MZU524341 NJQ524341 NTM524341 ODI524341 ONE524341 OXA524341 PGW524341 PQS524341 QAO524341 QKK524341 QUG524341 REC524341 RNY524341 RXU524341 SHQ524341 SRM524341 TBI524341 TLE524341 TVA524341 UEW524341 UOS524341 UYO524341 VIK524341 VSG524341 WCC524341 WLY524341 WVU524341 M589877 JI589877 TE589877 ADA589877 AMW589877 AWS589877 BGO589877 BQK589877 CAG589877 CKC589877 CTY589877 DDU589877 DNQ589877 DXM589877 EHI589877 ERE589877 FBA589877 FKW589877 FUS589877 GEO589877 GOK589877 GYG589877 HIC589877 HRY589877 IBU589877 ILQ589877 IVM589877 JFI589877 JPE589877 JZA589877 KIW589877 KSS589877 LCO589877 LMK589877 LWG589877 MGC589877 MPY589877 MZU589877 NJQ589877 NTM589877 ODI589877 ONE589877 OXA589877 PGW589877 PQS589877 QAO589877 QKK589877 QUG589877 REC589877 RNY589877 RXU589877 SHQ589877 SRM589877 TBI589877 TLE589877 TVA589877 UEW589877 UOS589877 UYO589877 VIK589877 VSG589877 WCC589877 WLY589877 WVU589877 M655413 JI655413 TE655413 ADA655413 AMW655413 AWS655413 BGO655413 BQK655413 CAG655413 CKC655413 CTY655413 DDU655413 DNQ655413 DXM655413 EHI655413 ERE655413 FBA655413 FKW655413 FUS655413 GEO655413 GOK655413 GYG655413 HIC655413 HRY655413 IBU655413 ILQ655413 IVM655413 JFI655413 JPE655413 JZA655413 KIW655413 KSS655413 LCO655413 LMK655413 LWG655413 MGC655413 MPY655413 MZU655413 NJQ655413 NTM655413 ODI655413 ONE655413 OXA655413 PGW655413 PQS655413 QAO655413 QKK655413 QUG655413 REC655413 RNY655413 RXU655413 SHQ655413 SRM655413 TBI655413 TLE655413 TVA655413 UEW655413 UOS655413 UYO655413 VIK655413 VSG655413 WCC655413 WLY655413 WVU655413 M720949 JI720949 TE720949 ADA720949 AMW720949 AWS720949 BGO720949 BQK720949 CAG720949 CKC720949 CTY720949 DDU720949 DNQ720949 DXM720949 EHI720949 ERE720949 FBA720949 FKW720949 FUS720949 GEO720949 GOK720949 GYG720949 HIC720949 HRY720949 IBU720949 ILQ720949 IVM720949 JFI720949 JPE720949 JZA720949 KIW720949 KSS720949 LCO720949 LMK720949 LWG720949 MGC720949 MPY720949 MZU720949 NJQ720949 NTM720949 ODI720949 ONE720949 OXA720949 PGW720949 PQS720949 QAO720949 QKK720949 QUG720949 REC720949 RNY720949 RXU720949 SHQ720949 SRM720949 TBI720949 TLE720949 TVA720949 UEW720949 UOS720949 UYO720949 VIK720949 VSG720949 WCC720949 WLY720949 WVU720949 M786485 JI786485 TE786485 ADA786485 AMW786485 AWS786485 BGO786485 BQK786485 CAG786485 CKC786485 CTY786485 DDU786485 DNQ786485 DXM786485 EHI786485 ERE786485 FBA786485 FKW786485 FUS786485 GEO786485 GOK786485 GYG786485 HIC786485 HRY786485 IBU786485 ILQ786485 IVM786485 JFI786485 JPE786485 JZA786485 KIW786485 KSS786485 LCO786485 LMK786485 LWG786485 MGC786485 MPY786485 MZU786485 NJQ786485 NTM786485 ODI786485 ONE786485 OXA786485 PGW786485 PQS786485 QAO786485 QKK786485 QUG786485 REC786485 RNY786485 RXU786485 SHQ786485 SRM786485 TBI786485 TLE786485 TVA786485 UEW786485 UOS786485 UYO786485 VIK786485 VSG786485 WCC786485 WLY786485 WVU786485 M852021 JI852021 TE852021 ADA852021 AMW852021 AWS852021 BGO852021 BQK852021 CAG852021 CKC852021 CTY852021 DDU852021 DNQ852021 DXM852021 EHI852021 ERE852021 FBA852021 FKW852021 FUS852021 GEO852021 GOK852021 GYG852021 HIC852021 HRY852021 IBU852021 ILQ852021 IVM852021 JFI852021 JPE852021 JZA852021 KIW852021 KSS852021 LCO852021 LMK852021 LWG852021 MGC852021 MPY852021 MZU852021 NJQ852021 NTM852021 ODI852021 ONE852021 OXA852021 PGW852021 PQS852021 QAO852021 QKK852021 QUG852021 REC852021 RNY852021 RXU852021 SHQ852021 SRM852021 TBI852021 TLE852021 TVA852021 UEW852021 UOS852021 UYO852021 VIK852021 VSG852021 WCC852021 WLY852021 WVU852021 M917557 JI917557 TE917557 ADA917557 AMW917557 AWS917557 BGO917557 BQK917557 CAG917557 CKC917557 CTY917557 DDU917557 DNQ917557 DXM917557 EHI917557 ERE917557 FBA917557 FKW917557 FUS917557 GEO917557 GOK917557 GYG917557 HIC917557 HRY917557 IBU917557 ILQ917557 IVM917557 JFI917557 JPE917557 JZA917557 KIW917557 KSS917557 LCO917557 LMK917557 LWG917557 MGC917557 MPY917557 MZU917557 NJQ917557 NTM917557 ODI917557 ONE917557 OXA917557 PGW917557 PQS917557 QAO917557 QKK917557 QUG917557 REC917557 RNY917557 RXU917557 SHQ917557 SRM917557 TBI917557 TLE917557 TVA917557 UEW917557 UOS917557 UYO917557 VIK917557 VSG917557 WCC917557 WLY917557 WVU917557 M983093 JI983093 TE983093 ADA983093 AMW983093 AWS983093 BGO983093 BQK983093 CAG983093 CKC983093 CTY983093 DDU983093 DNQ983093 DXM983093 EHI983093 ERE983093 FBA983093 FKW983093 FUS983093 GEO983093 GOK983093 GYG983093 HIC983093 HRY983093 IBU983093 ILQ983093 IVM983093 JFI983093 JPE983093 JZA983093 KIW983093 KSS983093 LCO983093 LMK983093 LWG983093 MGC983093 MPY983093 MZU983093 NJQ983093 NTM983093 ODI983093 ONE983093 OXA983093 PGW983093 PQS983093 QAO983093 QKK983093 QUG983093 REC983093 RNY983093 RXU983093 SHQ983093 SRM983093 TBI983093 TLE983093 TVA983093 UEW983093 UOS983093 UYO983093 VIK983093 VSG983093 WCC983093 WLY983093 WVU983093 M6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WVU63 M65599 JI65599 TE65599 ADA65599 AMW65599 AWS65599 BGO65599 BQK65599 CAG65599 CKC65599 CTY65599 DDU65599 DNQ65599 DXM65599 EHI65599 ERE65599 FBA65599 FKW65599 FUS65599 GEO65599 GOK65599 GYG65599 HIC65599 HRY65599 IBU65599 ILQ65599 IVM65599 JFI65599 JPE65599 JZA65599 KIW65599 KSS65599 LCO65599 LMK65599 LWG65599 MGC65599 MPY65599 MZU65599 NJQ65599 NTM65599 ODI65599 ONE65599 OXA65599 PGW65599 PQS65599 QAO65599 QKK65599 QUG65599 REC65599 RNY65599 RXU65599 SHQ65599 SRM65599 TBI65599 TLE65599 TVA65599 UEW65599 UOS65599 UYO65599 VIK65599 VSG65599 WCC65599 WLY65599 WVU65599 M131135 JI131135 TE131135 ADA131135 AMW131135 AWS131135 BGO131135 BQK131135 CAG131135 CKC131135 CTY131135 DDU131135 DNQ131135 DXM131135 EHI131135 ERE131135 FBA131135 FKW131135 FUS131135 GEO131135 GOK131135 GYG131135 HIC131135 HRY131135 IBU131135 ILQ131135 IVM131135 JFI131135 JPE131135 JZA131135 KIW131135 KSS131135 LCO131135 LMK131135 LWG131135 MGC131135 MPY131135 MZU131135 NJQ131135 NTM131135 ODI131135 ONE131135 OXA131135 PGW131135 PQS131135 QAO131135 QKK131135 QUG131135 REC131135 RNY131135 RXU131135 SHQ131135 SRM131135 TBI131135 TLE131135 TVA131135 UEW131135 UOS131135 UYO131135 VIK131135 VSG131135 WCC131135 WLY131135 WVU131135 M196671 JI196671 TE196671 ADA196671 AMW196671 AWS196671 BGO196671 BQK196671 CAG196671 CKC196671 CTY196671 DDU196671 DNQ196671 DXM196671 EHI196671 ERE196671 FBA196671 FKW196671 FUS196671 GEO196671 GOK196671 GYG196671 HIC196671 HRY196671 IBU196671 ILQ196671 IVM196671 JFI196671 JPE196671 JZA196671 KIW196671 KSS196671 LCO196671 LMK196671 LWG196671 MGC196671 MPY196671 MZU196671 NJQ196671 NTM196671 ODI196671 ONE196671 OXA196671 PGW196671 PQS196671 QAO196671 QKK196671 QUG196671 REC196671 RNY196671 RXU196671 SHQ196671 SRM196671 TBI196671 TLE196671 TVA196671 UEW196671 UOS196671 UYO196671 VIK196671 VSG196671 WCC196671 WLY196671 WVU196671 M262207 JI262207 TE262207 ADA262207 AMW262207 AWS262207 BGO262207 BQK262207 CAG262207 CKC262207 CTY262207 DDU262207 DNQ262207 DXM262207 EHI262207 ERE262207 FBA262207 FKW262207 FUS262207 GEO262207 GOK262207 GYG262207 HIC262207 HRY262207 IBU262207 ILQ262207 IVM262207 JFI262207 JPE262207 JZA262207 KIW262207 KSS262207 LCO262207 LMK262207 LWG262207 MGC262207 MPY262207 MZU262207 NJQ262207 NTM262207 ODI262207 ONE262207 OXA262207 PGW262207 PQS262207 QAO262207 QKK262207 QUG262207 REC262207 RNY262207 RXU262207 SHQ262207 SRM262207 TBI262207 TLE262207 TVA262207 UEW262207 UOS262207 UYO262207 VIK262207 VSG262207 WCC262207 WLY262207 WVU262207 M327743 JI327743 TE327743 ADA327743 AMW327743 AWS327743 BGO327743 BQK327743 CAG327743 CKC327743 CTY327743 DDU327743 DNQ327743 DXM327743 EHI327743 ERE327743 FBA327743 FKW327743 FUS327743 GEO327743 GOK327743 GYG327743 HIC327743 HRY327743 IBU327743 ILQ327743 IVM327743 JFI327743 JPE327743 JZA327743 KIW327743 KSS327743 LCO327743 LMK327743 LWG327743 MGC327743 MPY327743 MZU327743 NJQ327743 NTM327743 ODI327743 ONE327743 OXA327743 PGW327743 PQS327743 QAO327743 QKK327743 QUG327743 REC327743 RNY327743 RXU327743 SHQ327743 SRM327743 TBI327743 TLE327743 TVA327743 UEW327743 UOS327743 UYO327743 VIK327743 VSG327743 WCC327743 WLY327743 WVU327743 M393279 JI393279 TE393279 ADA393279 AMW393279 AWS393279 BGO393279 BQK393279 CAG393279 CKC393279 CTY393279 DDU393279 DNQ393279 DXM393279 EHI393279 ERE393279 FBA393279 FKW393279 FUS393279 GEO393279 GOK393279 GYG393279 HIC393279 HRY393279 IBU393279 ILQ393279 IVM393279 JFI393279 JPE393279 JZA393279 KIW393279 KSS393279 LCO393279 LMK393279 LWG393279 MGC393279 MPY393279 MZU393279 NJQ393279 NTM393279 ODI393279 ONE393279 OXA393279 PGW393279 PQS393279 QAO393279 QKK393279 QUG393279 REC393279 RNY393279 RXU393279 SHQ393279 SRM393279 TBI393279 TLE393279 TVA393279 UEW393279 UOS393279 UYO393279 VIK393279 VSG393279 WCC393279 WLY393279 WVU393279 M458815 JI458815 TE458815 ADA458815 AMW458815 AWS458815 BGO458815 BQK458815 CAG458815 CKC458815 CTY458815 DDU458815 DNQ458815 DXM458815 EHI458815 ERE458815 FBA458815 FKW458815 FUS458815 GEO458815 GOK458815 GYG458815 HIC458815 HRY458815 IBU458815 ILQ458815 IVM458815 JFI458815 JPE458815 JZA458815 KIW458815 KSS458815 LCO458815 LMK458815 LWG458815 MGC458815 MPY458815 MZU458815 NJQ458815 NTM458815 ODI458815 ONE458815 OXA458815 PGW458815 PQS458815 QAO458815 QKK458815 QUG458815 REC458815 RNY458815 RXU458815 SHQ458815 SRM458815 TBI458815 TLE458815 TVA458815 UEW458815 UOS458815 UYO458815 VIK458815 VSG458815 WCC458815 WLY458815 WVU458815 M524351 JI524351 TE524351 ADA524351 AMW524351 AWS524351 BGO524351 BQK524351 CAG524351 CKC524351 CTY524351 DDU524351 DNQ524351 DXM524351 EHI524351 ERE524351 FBA524351 FKW524351 FUS524351 GEO524351 GOK524351 GYG524351 HIC524351 HRY524351 IBU524351 ILQ524351 IVM524351 JFI524351 JPE524351 JZA524351 KIW524351 KSS524351 LCO524351 LMK524351 LWG524351 MGC524351 MPY524351 MZU524351 NJQ524351 NTM524351 ODI524351 ONE524351 OXA524351 PGW524351 PQS524351 QAO524351 QKK524351 QUG524351 REC524351 RNY524351 RXU524351 SHQ524351 SRM524351 TBI524351 TLE524351 TVA524351 UEW524351 UOS524351 UYO524351 VIK524351 VSG524351 WCC524351 WLY524351 WVU524351 M589887 JI589887 TE589887 ADA589887 AMW589887 AWS589887 BGO589887 BQK589887 CAG589887 CKC589887 CTY589887 DDU589887 DNQ589887 DXM589887 EHI589887 ERE589887 FBA589887 FKW589887 FUS589887 GEO589887 GOK589887 GYG589887 HIC589887 HRY589887 IBU589887 ILQ589887 IVM589887 JFI589887 JPE589887 JZA589887 KIW589887 KSS589887 LCO589887 LMK589887 LWG589887 MGC589887 MPY589887 MZU589887 NJQ589887 NTM589887 ODI589887 ONE589887 OXA589887 PGW589887 PQS589887 QAO589887 QKK589887 QUG589887 REC589887 RNY589887 RXU589887 SHQ589887 SRM589887 TBI589887 TLE589887 TVA589887 UEW589887 UOS589887 UYO589887 VIK589887 VSG589887 WCC589887 WLY589887 WVU589887 M655423 JI655423 TE655423 ADA655423 AMW655423 AWS655423 BGO655423 BQK655423 CAG655423 CKC655423 CTY655423 DDU655423 DNQ655423 DXM655423 EHI655423 ERE655423 FBA655423 FKW655423 FUS655423 GEO655423 GOK655423 GYG655423 HIC655423 HRY655423 IBU655423 ILQ655423 IVM655423 JFI655423 JPE655423 JZA655423 KIW655423 KSS655423 LCO655423 LMK655423 LWG655423 MGC655423 MPY655423 MZU655423 NJQ655423 NTM655423 ODI655423 ONE655423 OXA655423 PGW655423 PQS655423 QAO655423 QKK655423 QUG655423 REC655423 RNY655423 RXU655423 SHQ655423 SRM655423 TBI655423 TLE655423 TVA655423 UEW655423 UOS655423 UYO655423 VIK655423 VSG655423 WCC655423 WLY655423 WVU655423 M720959 JI720959 TE720959 ADA720959 AMW720959 AWS720959 BGO720959 BQK720959 CAG720959 CKC720959 CTY720959 DDU720959 DNQ720959 DXM720959 EHI720959 ERE720959 FBA720959 FKW720959 FUS720959 GEO720959 GOK720959 GYG720959 HIC720959 HRY720959 IBU720959 ILQ720959 IVM720959 JFI720959 JPE720959 JZA720959 KIW720959 KSS720959 LCO720959 LMK720959 LWG720959 MGC720959 MPY720959 MZU720959 NJQ720959 NTM720959 ODI720959 ONE720959 OXA720959 PGW720959 PQS720959 QAO720959 QKK720959 QUG720959 REC720959 RNY720959 RXU720959 SHQ720959 SRM720959 TBI720959 TLE720959 TVA720959 UEW720959 UOS720959 UYO720959 VIK720959 VSG720959 WCC720959 WLY720959 WVU720959 M786495 JI786495 TE786495 ADA786495 AMW786495 AWS786495 BGO786495 BQK786495 CAG786495 CKC786495 CTY786495 DDU786495 DNQ786495 DXM786495 EHI786495 ERE786495 FBA786495 FKW786495 FUS786495 GEO786495 GOK786495 GYG786495 HIC786495 HRY786495 IBU786495 ILQ786495 IVM786495 JFI786495 JPE786495 JZA786495 KIW786495 KSS786495 LCO786495 LMK786495 LWG786495 MGC786495 MPY786495 MZU786495 NJQ786495 NTM786495 ODI786495 ONE786495 OXA786495 PGW786495 PQS786495 QAO786495 QKK786495 QUG786495 REC786495 RNY786495 RXU786495 SHQ786495 SRM786495 TBI786495 TLE786495 TVA786495 UEW786495 UOS786495 UYO786495 VIK786495 VSG786495 WCC786495 WLY786495 WVU786495 M852031 JI852031 TE852031 ADA852031 AMW852031 AWS852031 BGO852031 BQK852031 CAG852031 CKC852031 CTY852031 DDU852031 DNQ852031 DXM852031 EHI852031 ERE852031 FBA852031 FKW852031 FUS852031 GEO852031 GOK852031 GYG852031 HIC852031 HRY852031 IBU852031 ILQ852031 IVM852031 JFI852031 JPE852031 JZA852031 KIW852031 KSS852031 LCO852031 LMK852031 LWG852031 MGC852031 MPY852031 MZU852031 NJQ852031 NTM852031 ODI852031 ONE852031 OXA852031 PGW852031 PQS852031 QAO852031 QKK852031 QUG852031 REC852031 RNY852031 RXU852031 SHQ852031 SRM852031 TBI852031 TLE852031 TVA852031 UEW852031 UOS852031 UYO852031 VIK852031 VSG852031 WCC852031 WLY852031 WVU852031 M917567 JI917567 TE917567 ADA917567 AMW917567 AWS917567 BGO917567 BQK917567 CAG917567 CKC917567 CTY917567 DDU917567 DNQ917567 DXM917567 EHI917567 ERE917567 FBA917567 FKW917567 FUS917567 GEO917567 GOK917567 GYG917567 HIC917567 HRY917567 IBU917567 ILQ917567 IVM917567 JFI917567 JPE917567 JZA917567 KIW917567 KSS917567 LCO917567 LMK917567 LWG917567 MGC917567 MPY917567 MZU917567 NJQ917567 NTM917567 ODI917567 ONE917567 OXA917567 PGW917567 PQS917567 QAO917567 QKK917567 QUG917567 REC917567 RNY917567 RXU917567 SHQ917567 SRM917567 TBI917567 TLE917567 TVA917567 UEW917567 UOS917567 UYO917567 VIK917567 VSG917567 WCC917567 WLY917567 WVU917567 M983103 JI983103 TE983103 ADA983103 AMW983103 AWS983103 BGO983103 BQK983103 CAG983103 CKC983103 CTY983103 DDU983103 DNQ983103 DXM983103 EHI983103 ERE983103 FBA983103 FKW983103 FUS983103 GEO983103 GOK983103 GYG983103 HIC983103 HRY983103 IBU983103 ILQ983103 IVM983103 JFI983103 JPE983103 JZA983103 KIW983103 KSS983103 LCO983103 LMK983103 LWG983103 MGC983103 MPY983103 MZU983103 NJQ983103 NTM983103 ODI983103 ONE983103 OXA983103 PGW983103 PQS983103 QAO983103 QKK983103 QUG983103 REC983103 RNY983103 RXU983103 SHQ983103 SRM983103 TBI983103 TLE983103 TVA983103 UEW983103 UOS983103 UYO983103 VIK983103 VSG983103 WCC983103 WLY983103 WVU983103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65609 JI65609 TE65609 ADA65609 AMW65609 AWS65609 BGO65609 BQK65609 CAG65609 CKC65609 CTY65609 DDU65609 DNQ65609 DXM65609 EHI65609 ERE65609 FBA65609 FKW65609 FUS65609 GEO65609 GOK65609 GYG65609 HIC65609 HRY65609 IBU65609 ILQ65609 IVM65609 JFI65609 JPE65609 JZA65609 KIW65609 KSS65609 LCO65609 LMK65609 LWG65609 MGC65609 MPY65609 MZU65609 NJQ65609 NTM65609 ODI65609 ONE65609 OXA65609 PGW65609 PQS65609 QAO65609 QKK65609 QUG65609 REC65609 RNY65609 RXU65609 SHQ65609 SRM65609 TBI65609 TLE65609 TVA65609 UEW65609 UOS65609 UYO65609 VIK65609 VSG65609 WCC65609 WLY65609 WVU65609 M131145 JI131145 TE131145 ADA131145 AMW131145 AWS131145 BGO131145 BQK131145 CAG131145 CKC131145 CTY131145 DDU131145 DNQ131145 DXM131145 EHI131145 ERE131145 FBA131145 FKW131145 FUS131145 GEO131145 GOK131145 GYG131145 HIC131145 HRY131145 IBU131145 ILQ131145 IVM131145 JFI131145 JPE131145 JZA131145 KIW131145 KSS131145 LCO131145 LMK131145 LWG131145 MGC131145 MPY131145 MZU131145 NJQ131145 NTM131145 ODI131145 ONE131145 OXA131145 PGW131145 PQS131145 QAO131145 QKK131145 QUG131145 REC131145 RNY131145 RXU131145 SHQ131145 SRM131145 TBI131145 TLE131145 TVA131145 UEW131145 UOS131145 UYO131145 VIK131145 VSG131145 WCC131145 WLY131145 WVU131145 M196681 JI196681 TE196681 ADA196681 AMW196681 AWS196681 BGO196681 BQK196681 CAG196681 CKC196681 CTY196681 DDU196681 DNQ196681 DXM196681 EHI196681 ERE196681 FBA196681 FKW196681 FUS196681 GEO196681 GOK196681 GYG196681 HIC196681 HRY196681 IBU196681 ILQ196681 IVM196681 JFI196681 JPE196681 JZA196681 KIW196681 KSS196681 LCO196681 LMK196681 LWG196681 MGC196681 MPY196681 MZU196681 NJQ196681 NTM196681 ODI196681 ONE196681 OXA196681 PGW196681 PQS196681 QAO196681 QKK196681 QUG196681 REC196681 RNY196681 RXU196681 SHQ196681 SRM196681 TBI196681 TLE196681 TVA196681 UEW196681 UOS196681 UYO196681 VIK196681 VSG196681 WCC196681 WLY196681 WVU196681 M262217 JI262217 TE262217 ADA262217 AMW262217 AWS262217 BGO262217 BQK262217 CAG262217 CKC262217 CTY262217 DDU262217 DNQ262217 DXM262217 EHI262217 ERE262217 FBA262217 FKW262217 FUS262217 GEO262217 GOK262217 GYG262217 HIC262217 HRY262217 IBU262217 ILQ262217 IVM262217 JFI262217 JPE262217 JZA262217 KIW262217 KSS262217 LCO262217 LMK262217 LWG262217 MGC262217 MPY262217 MZU262217 NJQ262217 NTM262217 ODI262217 ONE262217 OXA262217 PGW262217 PQS262217 QAO262217 QKK262217 QUG262217 REC262217 RNY262217 RXU262217 SHQ262217 SRM262217 TBI262217 TLE262217 TVA262217 UEW262217 UOS262217 UYO262217 VIK262217 VSG262217 WCC262217 WLY262217 WVU262217 M327753 JI327753 TE327753 ADA327753 AMW327753 AWS327753 BGO327753 BQK327753 CAG327753 CKC327753 CTY327753 DDU327753 DNQ327753 DXM327753 EHI327753 ERE327753 FBA327753 FKW327753 FUS327753 GEO327753 GOK327753 GYG327753 HIC327753 HRY327753 IBU327753 ILQ327753 IVM327753 JFI327753 JPE327753 JZA327753 KIW327753 KSS327753 LCO327753 LMK327753 LWG327753 MGC327753 MPY327753 MZU327753 NJQ327753 NTM327753 ODI327753 ONE327753 OXA327753 PGW327753 PQS327753 QAO327753 QKK327753 QUG327753 REC327753 RNY327753 RXU327753 SHQ327753 SRM327753 TBI327753 TLE327753 TVA327753 UEW327753 UOS327753 UYO327753 VIK327753 VSG327753 WCC327753 WLY327753 WVU327753 M393289 JI393289 TE393289 ADA393289 AMW393289 AWS393289 BGO393289 BQK393289 CAG393289 CKC393289 CTY393289 DDU393289 DNQ393289 DXM393289 EHI393289 ERE393289 FBA393289 FKW393289 FUS393289 GEO393289 GOK393289 GYG393289 HIC393289 HRY393289 IBU393289 ILQ393289 IVM393289 JFI393289 JPE393289 JZA393289 KIW393289 KSS393289 LCO393289 LMK393289 LWG393289 MGC393289 MPY393289 MZU393289 NJQ393289 NTM393289 ODI393289 ONE393289 OXA393289 PGW393289 PQS393289 QAO393289 QKK393289 QUG393289 REC393289 RNY393289 RXU393289 SHQ393289 SRM393289 TBI393289 TLE393289 TVA393289 UEW393289 UOS393289 UYO393289 VIK393289 VSG393289 WCC393289 WLY393289 WVU393289 M458825 JI458825 TE458825 ADA458825 AMW458825 AWS458825 BGO458825 BQK458825 CAG458825 CKC458825 CTY458825 DDU458825 DNQ458825 DXM458825 EHI458825 ERE458825 FBA458825 FKW458825 FUS458825 GEO458825 GOK458825 GYG458825 HIC458825 HRY458825 IBU458825 ILQ458825 IVM458825 JFI458825 JPE458825 JZA458825 KIW458825 KSS458825 LCO458825 LMK458825 LWG458825 MGC458825 MPY458825 MZU458825 NJQ458825 NTM458825 ODI458825 ONE458825 OXA458825 PGW458825 PQS458825 QAO458825 QKK458825 QUG458825 REC458825 RNY458825 RXU458825 SHQ458825 SRM458825 TBI458825 TLE458825 TVA458825 UEW458825 UOS458825 UYO458825 VIK458825 VSG458825 WCC458825 WLY458825 WVU458825 M524361 JI524361 TE524361 ADA524361 AMW524361 AWS524361 BGO524361 BQK524361 CAG524361 CKC524361 CTY524361 DDU524361 DNQ524361 DXM524361 EHI524361 ERE524361 FBA524361 FKW524361 FUS524361 GEO524361 GOK524361 GYG524361 HIC524361 HRY524361 IBU524361 ILQ524361 IVM524361 JFI524361 JPE524361 JZA524361 KIW524361 KSS524361 LCO524361 LMK524361 LWG524361 MGC524361 MPY524361 MZU524361 NJQ524361 NTM524361 ODI524361 ONE524361 OXA524361 PGW524361 PQS524361 QAO524361 QKK524361 QUG524361 REC524361 RNY524361 RXU524361 SHQ524361 SRM524361 TBI524361 TLE524361 TVA524361 UEW524361 UOS524361 UYO524361 VIK524361 VSG524361 WCC524361 WLY524361 WVU524361 M589897 JI589897 TE589897 ADA589897 AMW589897 AWS589897 BGO589897 BQK589897 CAG589897 CKC589897 CTY589897 DDU589897 DNQ589897 DXM589897 EHI589897 ERE589897 FBA589897 FKW589897 FUS589897 GEO589897 GOK589897 GYG589897 HIC589897 HRY589897 IBU589897 ILQ589897 IVM589897 JFI589897 JPE589897 JZA589897 KIW589897 KSS589897 LCO589897 LMK589897 LWG589897 MGC589897 MPY589897 MZU589897 NJQ589897 NTM589897 ODI589897 ONE589897 OXA589897 PGW589897 PQS589897 QAO589897 QKK589897 QUG589897 REC589897 RNY589897 RXU589897 SHQ589897 SRM589897 TBI589897 TLE589897 TVA589897 UEW589897 UOS589897 UYO589897 VIK589897 VSG589897 WCC589897 WLY589897 WVU589897 M655433 JI655433 TE655433 ADA655433 AMW655433 AWS655433 BGO655433 BQK655433 CAG655433 CKC655433 CTY655433 DDU655433 DNQ655433 DXM655433 EHI655433 ERE655433 FBA655433 FKW655433 FUS655433 GEO655433 GOK655433 GYG655433 HIC655433 HRY655433 IBU655433 ILQ655433 IVM655433 JFI655433 JPE655433 JZA655433 KIW655433 KSS655433 LCO655433 LMK655433 LWG655433 MGC655433 MPY655433 MZU655433 NJQ655433 NTM655433 ODI655433 ONE655433 OXA655433 PGW655433 PQS655433 QAO655433 QKK655433 QUG655433 REC655433 RNY655433 RXU655433 SHQ655433 SRM655433 TBI655433 TLE655433 TVA655433 UEW655433 UOS655433 UYO655433 VIK655433 VSG655433 WCC655433 WLY655433 WVU655433 M720969 JI720969 TE720969 ADA720969 AMW720969 AWS720969 BGO720969 BQK720969 CAG720969 CKC720969 CTY720969 DDU720969 DNQ720969 DXM720969 EHI720969 ERE720969 FBA720969 FKW720969 FUS720969 GEO720969 GOK720969 GYG720969 HIC720969 HRY720969 IBU720969 ILQ720969 IVM720969 JFI720969 JPE720969 JZA720969 KIW720969 KSS720969 LCO720969 LMK720969 LWG720969 MGC720969 MPY720969 MZU720969 NJQ720969 NTM720969 ODI720969 ONE720969 OXA720969 PGW720969 PQS720969 QAO720969 QKK720969 QUG720969 REC720969 RNY720969 RXU720969 SHQ720969 SRM720969 TBI720969 TLE720969 TVA720969 UEW720969 UOS720969 UYO720969 VIK720969 VSG720969 WCC720969 WLY720969 WVU720969 M786505 JI786505 TE786505 ADA786505 AMW786505 AWS786505 BGO786505 BQK786505 CAG786505 CKC786505 CTY786505 DDU786505 DNQ786505 DXM786505 EHI786505 ERE786505 FBA786505 FKW786505 FUS786505 GEO786505 GOK786505 GYG786505 HIC786505 HRY786505 IBU786505 ILQ786505 IVM786505 JFI786505 JPE786505 JZA786505 KIW786505 KSS786505 LCO786505 LMK786505 LWG786505 MGC786505 MPY786505 MZU786505 NJQ786505 NTM786505 ODI786505 ONE786505 OXA786505 PGW786505 PQS786505 QAO786505 QKK786505 QUG786505 REC786505 RNY786505 RXU786505 SHQ786505 SRM786505 TBI786505 TLE786505 TVA786505 UEW786505 UOS786505 UYO786505 VIK786505 VSG786505 WCC786505 WLY786505 WVU786505 M852041 JI852041 TE852041 ADA852041 AMW852041 AWS852041 BGO852041 BQK852041 CAG852041 CKC852041 CTY852041 DDU852041 DNQ852041 DXM852041 EHI852041 ERE852041 FBA852041 FKW852041 FUS852041 GEO852041 GOK852041 GYG852041 HIC852041 HRY852041 IBU852041 ILQ852041 IVM852041 JFI852041 JPE852041 JZA852041 KIW852041 KSS852041 LCO852041 LMK852041 LWG852041 MGC852041 MPY852041 MZU852041 NJQ852041 NTM852041 ODI852041 ONE852041 OXA852041 PGW852041 PQS852041 QAO852041 QKK852041 QUG852041 REC852041 RNY852041 RXU852041 SHQ852041 SRM852041 TBI852041 TLE852041 TVA852041 UEW852041 UOS852041 UYO852041 VIK852041 VSG852041 WCC852041 WLY852041 WVU852041 M917577 JI917577 TE917577 ADA917577 AMW917577 AWS917577 BGO917577 BQK917577 CAG917577 CKC917577 CTY917577 DDU917577 DNQ917577 DXM917577 EHI917577 ERE917577 FBA917577 FKW917577 FUS917577 GEO917577 GOK917577 GYG917577 HIC917577 HRY917577 IBU917577 ILQ917577 IVM917577 JFI917577 JPE917577 JZA917577 KIW917577 KSS917577 LCO917577 LMK917577 LWG917577 MGC917577 MPY917577 MZU917577 NJQ917577 NTM917577 ODI917577 ONE917577 OXA917577 PGW917577 PQS917577 QAO917577 QKK917577 QUG917577 REC917577 RNY917577 RXU917577 SHQ917577 SRM917577 TBI917577 TLE917577 TVA917577 UEW917577 UOS917577 UYO917577 VIK917577 VSG917577 WCC917577 WLY917577 WVU917577 M983113 JI983113 TE983113 ADA983113 AMW983113 AWS983113 BGO983113 BQK983113 CAG983113 CKC983113 CTY983113 DDU983113 DNQ983113 DXM983113 EHI983113 ERE983113 FBA983113 FKW983113 FUS983113 GEO983113 GOK983113 GYG983113 HIC983113 HRY983113 IBU983113 ILQ983113 IVM983113 JFI983113 JPE983113 JZA983113 KIW983113 KSS983113 LCO983113 LMK983113 LWG983113 MGC983113 MPY983113 MZU983113 NJQ983113 NTM983113 ODI983113 ONE983113 OXA983113 PGW983113 PQS983113 QAO983113 QKK983113 QUG983113 REC983113 RNY983113 RXU983113 SHQ983113 SRM983113 TBI983113 TLE983113 TVA983113 UEW983113 UOS983113 UYO983113 VIK983113 VSG983113 WCC983113 WLY983113 WVU983113 M83 JI83 TE83 ADA83 AMW83 AWS83 BGO83 BQK83 CAG83 CKC83 CTY83 DDU83 DNQ83 DXM83 EHI83 ERE83 FBA83 FKW83 FUS83 GEO83 GOK83 GYG83 HIC83 HRY83 IBU83 ILQ83 IVM83 JFI83 JPE83 JZA83 KIW83 KSS83 LCO83 LMK83 LWG83 MGC83 MPY83 MZU83 NJQ83 NTM83 ODI83 ONE83 OXA83 PGW83 PQS83 QAO83 QKK83 QUG83 REC83 RNY83 RXU83 SHQ83 SRM83 TBI83 TLE83 TVA83 UEW83 UOS83 UYO83 VIK83 VSG83 WCC83 WLY83 WVU83 M65619 JI65619 TE65619 ADA65619 AMW65619 AWS65619 BGO65619 BQK65619 CAG65619 CKC65619 CTY65619 DDU65619 DNQ65619 DXM65619 EHI65619 ERE65619 FBA65619 FKW65619 FUS65619 GEO65619 GOK65619 GYG65619 HIC65619 HRY65619 IBU65619 ILQ65619 IVM65619 JFI65619 JPE65619 JZA65619 KIW65619 KSS65619 LCO65619 LMK65619 LWG65619 MGC65619 MPY65619 MZU65619 NJQ65619 NTM65619 ODI65619 ONE65619 OXA65619 PGW65619 PQS65619 QAO65619 QKK65619 QUG65619 REC65619 RNY65619 RXU65619 SHQ65619 SRM65619 TBI65619 TLE65619 TVA65619 UEW65619 UOS65619 UYO65619 VIK65619 VSG65619 WCC65619 WLY65619 WVU65619 M131155 JI131155 TE131155 ADA131155 AMW131155 AWS131155 BGO131155 BQK131155 CAG131155 CKC131155 CTY131155 DDU131155 DNQ131155 DXM131155 EHI131155 ERE131155 FBA131155 FKW131155 FUS131155 GEO131155 GOK131155 GYG131155 HIC131155 HRY131155 IBU131155 ILQ131155 IVM131155 JFI131155 JPE131155 JZA131155 KIW131155 KSS131155 LCO131155 LMK131155 LWG131155 MGC131155 MPY131155 MZU131155 NJQ131155 NTM131155 ODI131155 ONE131155 OXA131155 PGW131155 PQS131155 QAO131155 QKK131155 QUG131155 REC131155 RNY131155 RXU131155 SHQ131155 SRM131155 TBI131155 TLE131155 TVA131155 UEW131155 UOS131155 UYO131155 VIK131155 VSG131155 WCC131155 WLY131155 WVU131155 M196691 JI196691 TE196691 ADA196691 AMW196691 AWS196691 BGO196691 BQK196691 CAG196691 CKC196691 CTY196691 DDU196691 DNQ196691 DXM196691 EHI196691 ERE196691 FBA196691 FKW196691 FUS196691 GEO196691 GOK196691 GYG196691 HIC196691 HRY196691 IBU196691 ILQ196691 IVM196691 JFI196691 JPE196691 JZA196691 KIW196691 KSS196691 LCO196691 LMK196691 LWG196691 MGC196691 MPY196691 MZU196691 NJQ196691 NTM196691 ODI196691 ONE196691 OXA196691 PGW196691 PQS196691 QAO196691 QKK196691 QUG196691 REC196691 RNY196691 RXU196691 SHQ196691 SRM196691 TBI196691 TLE196691 TVA196691 UEW196691 UOS196691 UYO196691 VIK196691 VSG196691 WCC196691 WLY196691 WVU196691 M262227 JI262227 TE262227 ADA262227 AMW262227 AWS262227 BGO262227 BQK262227 CAG262227 CKC262227 CTY262227 DDU262227 DNQ262227 DXM262227 EHI262227 ERE262227 FBA262227 FKW262227 FUS262227 GEO262227 GOK262227 GYG262227 HIC262227 HRY262227 IBU262227 ILQ262227 IVM262227 JFI262227 JPE262227 JZA262227 KIW262227 KSS262227 LCO262227 LMK262227 LWG262227 MGC262227 MPY262227 MZU262227 NJQ262227 NTM262227 ODI262227 ONE262227 OXA262227 PGW262227 PQS262227 QAO262227 QKK262227 QUG262227 REC262227 RNY262227 RXU262227 SHQ262227 SRM262227 TBI262227 TLE262227 TVA262227 UEW262227 UOS262227 UYO262227 VIK262227 VSG262227 WCC262227 WLY262227 WVU262227 M327763 JI327763 TE327763 ADA327763 AMW327763 AWS327763 BGO327763 BQK327763 CAG327763 CKC327763 CTY327763 DDU327763 DNQ327763 DXM327763 EHI327763 ERE327763 FBA327763 FKW327763 FUS327763 GEO327763 GOK327763 GYG327763 HIC327763 HRY327763 IBU327763 ILQ327763 IVM327763 JFI327763 JPE327763 JZA327763 KIW327763 KSS327763 LCO327763 LMK327763 LWG327763 MGC327763 MPY327763 MZU327763 NJQ327763 NTM327763 ODI327763 ONE327763 OXA327763 PGW327763 PQS327763 QAO327763 QKK327763 QUG327763 REC327763 RNY327763 RXU327763 SHQ327763 SRM327763 TBI327763 TLE327763 TVA327763 UEW327763 UOS327763 UYO327763 VIK327763 VSG327763 WCC327763 WLY327763 WVU327763 M393299 JI393299 TE393299 ADA393299 AMW393299 AWS393299 BGO393299 BQK393299 CAG393299 CKC393299 CTY393299 DDU393299 DNQ393299 DXM393299 EHI393299 ERE393299 FBA393299 FKW393299 FUS393299 GEO393299 GOK393299 GYG393299 HIC393299 HRY393299 IBU393299 ILQ393299 IVM393299 JFI393299 JPE393299 JZA393299 KIW393299 KSS393299 LCO393299 LMK393299 LWG393299 MGC393299 MPY393299 MZU393299 NJQ393299 NTM393299 ODI393299 ONE393299 OXA393299 PGW393299 PQS393299 QAO393299 QKK393299 QUG393299 REC393299 RNY393299 RXU393299 SHQ393299 SRM393299 TBI393299 TLE393299 TVA393299 UEW393299 UOS393299 UYO393299 VIK393299 VSG393299 WCC393299 WLY393299 WVU393299 M458835 JI458835 TE458835 ADA458835 AMW458835 AWS458835 BGO458835 BQK458835 CAG458835 CKC458835 CTY458835 DDU458835 DNQ458835 DXM458835 EHI458835 ERE458835 FBA458835 FKW458835 FUS458835 GEO458835 GOK458835 GYG458835 HIC458835 HRY458835 IBU458835 ILQ458835 IVM458835 JFI458835 JPE458835 JZA458835 KIW458835 KSS458835 LCO458835 LMK458835 LWG458835 MGC458835 MPY458835 MZU458835 NJQ458835 NTM458835 ODI458835 ONE458835 OXA458835 PGW458835 PQS458835 QAO458835 QKK458835 QUG458835 REC458835 RNY458835 RXU458835 SHQ458835 SRM458835 TBI458835 TLE458835 TVA458835 UEW458835 UOS458835 UYO458835 VIK458835 VSG458835 WCC458835 WLY458835 WVU458835 M524371 JI524371 TE524371 ADA524371 AMW524371 AWS524371 BGO524371 BQK524371 CAG524371 CKC524371 CTY524371 DDU524371 DNQ524371 DXM524371 EHI524371 ERE524371 FBA524371 FKW524371 FUS524371 GEO524371 GOK524371 GYG524371 HIC524371 HRY524371 IBU524371 ILQ524371 IVM524371 JFI524371 JPE524371 JZA524371 KIW524371 KSS524371 LCO524371 LMK524371 LWG524371 MGC524371 MPY524371 MZU524371 NJQ524371 NTM524371 ODI524371 ONE524371 OXA524371 PGW524371 PQS524371 QAO524371 QKK524371 QUG524371 REC524371 RNY524371 RXU524371 SHQ524371 SRM524371 TBI524371 TLE524371 TVA524371 UEW524371 UOS524371 UYO524371 VIK524371 VSG524371 WCC524371 WLY524371 WVU524371 M589907 JI589907 TE589907 ADA589907 AMW589907 AWS589907 BGO589907 BQK589907 CAG589907 CKC589907 CTY589907 DDU589907 DNQ589907 DXM589907 EHI589907 ERE589907 FBA589907 FKW589907 FUS589907 GEO589907 GOK589907 GYG589907 HIC589907 HRY589907 IBU589907 ILQ589907 IVM589907 JFI589907 JPE589907 JZA589907 KIW589907 KSS589907 LCO589907 LMK589907 LWG589907 MGC589907 MPY589907 MZU589907 NJQ589907 NTM589907 ODI589907 ONE589907 OXA589907 PGW589907 PQS589907 QAO589907 QKK589907 QUG589907 REC589907 RNY589907 RXU589907 SHQ589907 SRM589907 TBI589907 TLE589907 TVA589907 UEW589907 UOS589907 UYO589907 VIK589907 VSG589907 WCC589907 WLY589907 WVU589907 M655443 JI655443 TE655443 ADA655443 AMW655443 AWS655443 BGO655443 BQK655443 CAG655443 CKC655443 CTY655443 DDU655443 DNQ655443 DXM655443 EHI655443 ERE655443 FBA655443 FKW655443 FUS655443 GEO655443 GOK655443 GYG655443 HIC655443 HRY655443 IBU655443 ILQ655443 IVM655443 JFI655443 JPE655443 JZA655443 KIW655443 KSS655443 LCO655443 LMK655443 LWG655443 MGC655443 MPY655443 MZU655443 NJQ655443 NTM655443 ODI655443 ONE655443 OXA655443 PGW655443 PQS655443 QAO655443 QKK655443 QUG655443 REC655443 RNY655443 RXU655443 SHQ655443 SRM655443 TBI655443 TLE655443 TVA655443 UEW655443 UOS655443 UYO655443 VIK655443 VSG655443 WCC655443 WLY655443 WVU655443 M720979 JI720979 TE720979 ADA720979 AMW720979 AWS720979 BGO720979 BQK720979 CAG720979 CKC720979 CTY720979 DDU720979 DNQ720979 DXM720979 EHI720979 ERE720979 FBA720979 FKW720979 FUS720979 GEO720979 GOK720979 GYG720979 HIC720979 HRY720979 IBU720979 ILQ720979 IVM720979 JFI720979 JPE720979 JZA720979 KIW720979 KSS720979 LCO720979 LMK720979 LWG720979 MGC720979 MPY720979 MZU720979 NJQ720979 NTM720979 ODI720979 ONE720979 OXA720979 PGW720979 PQS720979 QAO720979 QKK720979 QUG720979 REC720979 RNY720979 RXU720979 SHQ720979 SRM720979 TBI720979 TLE720979 TVA720979 UEW720979 UOS720979 UYO720979 VIK720979 VSG720979 WCC720979 WLY720979 WVU720979 M786515 JI786515 TE786515 ADA786515 AMW786515 AWS786515 BGO786515 BQK786515 CAG786515 CKC786515 CTY786515 DDU786515 DNQ786515 DXM786515 EHI786515 ERE786515 FBA786515 FKW786515 FUS786515 GEO786515 GOK786515 GYG786515 HIC786515 HRY786515 IBU786515 ILQ786515 IVM786515 JFI786515 JPE786515 JZA786515 KIW786515 KSS786515 LCO786515 LMK786515 LWG786515 MGC786515 MPY786515 MZU786515 NJQ786515 NTM786515 ODI786515 ONE786515 OXA786515 PGW786515 PQS786515 QAO786515 QKK786515 QUG786515 REC786515 RNY786515 RXU786515 SHQ786515 SRM786515 TBI786515 TLE786515 TVA786515 UEW786515 UOS786515 UYO786515 VIK786515 VSG786515 WCC786515 WLY786515 WVU786515 M852051 JI852051 TE852051 ADA852051 AMW852051 AWS852051 BGO852051 BQK852051 CAG852051 CKC852051 CTY852051 DDU852051 DNQ852051 DXM852051 EHI852051 ERE852051 FBA852051 FKW852051 FUS852051 GEO852051 GOK852051 GYG852051 HIC852051 HRY852051 IBU852051 ILQ852051 IVM852051 JFI852051 JPE852051 JZA852051 KIW852051 KSS852051 LCO852051 LMK852051 LWG852051 MGC852051 MPY852051 MZU852051 NJQ852051 NTM852051 ODI852051 ONE852051 OXA852051 PGW852051 PQS852051 QAO852051 QKK852051 QUG852051 REC852051 RNY852051 RXU852051 SHQ852051 SRM852051 TBI852051 TLE852051 TVA852051 UEW852051 UOS852051 UYO852051 VIK852051 VSG852051 WCC852051 WLY852051 WVU852051 M917587 JI917587 TE917587 ADA917587 AMW917587 AWS917587 BGO917587 BQK917587 CAG917587 CKC917587 CTY917587 DDU917587 DNQ917587 DXM917587 EHI917587 ERE917587 FBA917587 FKW917587 FUS917587 GEO917587 GOK917587 GYG917587 HIC917587 HRY917587 IBU917587 ILQ917587 IVM917587 JFI917587 JPE917587 JZA917587 KIW917587 KSS917587 LCO917587 LMK917587 LWG917587 MGC917587 MPY917587 MZU917587 NJQ917587 NTM917587 ODI917587 ONE917587 OXA917587 PGW917587 PQS917587 QAO917587 QKK917587 QUG917587 REC917587 RNY917587 RXU917587 SHQ917587 SRM917587 TBI917587 TLE917587 TVA917587 UEW917587 UOS917587 UYO917587 VIK917587 VSG917587 WCC917587 WLY917587 WVU917587 M983123 JI983123 TE983123 ADA983123 AMW983123 AWS983123 BGO983123 BQK983123 CAG983123 CKC983123 CTY983123 DDU983123 DNQ983123 DXM983123 EHI983123 ERE983123 FBA983123 FKW983123 FUS983123 GEO983123 GOK983123 GYG983123 HIC983123 HRY983123 IBU983123 ILQ983123 IVM983123 JFI983123 JPE983123 JZA983123 KIW983123 KSS983123 LCO983123 LMK983123 LWG983123 MGC983123 MPY983123 MZU983123 NJQ983123 NTM983123 ODI983123 ONE983123 OXA983123 PGW983123 PQS983123 QAO983123 QKK983123 QUG983123 REC983123 RNY983123 RXU983123 SHQ983123 SRM983123 TBI983123 TLE983123 TVA983123 UEW983123 UOS983123 UYO983123 VIK983123 VSG983123 WCC983123 WLY983123 WVU983123 M93 JI93 TE93 ADA93 AMW93 AWS93 BGO93 BQK93 CAG93 CKC93 CTY93 DDU93 DNQ93 DXM93 EHI93 ERE93 FBA93 FKW93 FUS93 GEO93 GOK93 GYG93 HIC93 HRY93 IBU93 ILQ93 IVM93 JFI93 JPE93 JZA93 KIW93 KSS93 LCO93 LMK93 LWG93 MGC93 MPY93 MZU93 NJQ93 NTM93 ODI93 ONE93 OXA93 PGW93 PQS93 QAO93 QKK93 QUG93 REC93 RNY93 RXU93 SHQ93 SRM93 TBI93 TLE93 TVA93 UEW93 UOS93 UYO93 VIK93 VSG93 WCC93 WLY93 WVU93 M65629 JI65629 TE65629 ADA65629 AMW65629 AWS65629 BGO65629 BQK65629 CAG65629 CKC65629 CTY65629 DDU65629 DNQ65629 DXM65629 EHI65629 ERE65629 FBA65629 FKW65629 FUS65629 GEO65629 GOK65629 GYG65629 HIC65629 HRY65629 IBU65629 ILQ65629 IVM65629 JFI65629 JPE65629 JZA65629 KIW65629 KSS65629 LCO65629 LMK65629 LWG65629 MGC65629 MPY65629 MZU65629 NJQ65629 NTM65629 ODI65629 ONE65629 OXA65629 PGW65629 PQS65629 QAO65629 QKK65629 QUG65629 REC65629 RNY65629 RXU65629 SHQ65629 SRM65629 TBI65629 TLE65629 TVA65629 UEW65629 UOS65629 UYO65629 VIK65629 VSG65629 WCC65629 WLY65629 WVU65629 M131165 JI131165 TE131165 ADA131165 AMW131165 AWS131165 BGO131165 BQK131165 CAG131165 CKC131165 CTY131165 DDU131165 DNQ131165 DXM131165 EHI131165 ERE131165 FBA131165 FKW131165 FUS131165 GEO131165 GOK131165 GYG131165 HIC131165 HRY131165 IBU131165 ILQ131165 IVM131165 JFI131165 JPE131165 JZA131165 KIW131165 KSS131165 LCO131165 LMK131165 LWG131165 MGC131165 MPY131165 MZU131165 NJQ131165 NTM131165 ODI131165 ONE131165 OXA131165 PGW131165 PQS131165 QAO131165 QKK131165 QUG131165 REC131165 RNY131165 RXU131165 SHQ131165 SRM131165 TBI131165 TLE131165 TVA131165 UEW131165 UOS131165 UYO131165 VIK131165 VSG131165 WCC131165 WLY131165 WVU131165 M196701 JI196701 TE196701 ADA196701 AMW196701 AWS196701 BGO196701 BQK196701 CAG196701 CKC196701 CTY196701 DDU196701 DNQ196701 DXM196701 EHI196701 ERE196701 FBA196701 FKW196701 FUS196701 GEO196701 GOK196701 GYG196701 HIC196701 HRY196701 IBU196701 ILQ196701 IVM196701 JFI196701 JPE196701 JZA196701 KIW196701 KSS196701 LCO196701 LMK196701 LWG196701 MGC196701 MPY196701 MZU196701 NJQ196701 NTM196701 ODI196701 ONE196701 OXA196701 PGW196701 PQS196701 QAO196701 QKK196701 QUG196701 REC196701 RNY196701 RXU196701 SHQ196701 SRM196701 TBI196701 TLE196701 TVA196701 UEW196701 UOS196701 UYO196701 VIK196701 VSG196701 WCC196701 WLY196701 WVU196701 M262237 JI262237 TE262237 ADA262237 AMW262237 AWS262237 BGO262237 BQK262237 CAG262237 CKC262237 CTY262237 DDU262237 DNQ262237 DXM262237 EHI262237 ERE262237 FBA262237 FKW262237 FUS262237 GEO262237 GOK262237 GYG262237 HIC262237 HRY262237 IBU262237 ILQ262237 IVM262237 JFI262237 JPE262237 JZA262237 KIW262237 KSS262237 LCO262237 LMK262237 LWG262237 MGC262237 MPY262237 MZU262237 NJQ262237 NTM262237 ODI262237 ONE262237 OXA262237 PGW262237 PQS262237 QAO262237 QKK262237 QUG262237 REC262237 RNY262237 RXU262237 SHQ262237 SRM262237 TBI262237 TLE262237 TVA262237 UEW262237 UOS262237 UYO262237 VIK262237 VSG262237 WCC262237 WLY262237 WVU262237 M327773 JI327773 TE327773 ADA327773 AMW327773 AWS327773 BGO327773 BQK327773 CAG327773 CKC327773 CTY327773 DDU327773 DNQ327773 DXM327773 EHI327773 ERE327773 FBA327773 FKW327773 FUS327773 GEO327773 GOK327773 GYG327773 HIC327773 HRY327773 IBU327773 ILQ327773 IVM327773 JFI327773 JPE327773 JZA327773 KIW327773 KSS327773 LCO327773 LMK327773 LWG327773 MGC327773 MPY327773 MZU327773 NJQ327773 NTM327773 ODI327773 ONE327773 OXA327773 PGW327773 PQS327773 QAO327773 QKK327773 QUG327773 REC327773 RNY327773 RXU327773 SHQ327773 SRM327773 TBI327773 TLE327773 TVA327773 UEW327773 UOS327773 UYO327773 VIK327773 VSG327773 WCC327773 WLY327773 WVU327773 M393309 JI393309 TE393309 ADA393309 AMW393309 AWS393309 BGO393309 BQK393309 CAG393309 CKC393309 CTY393309 DDU393309 DNQ393309 DXM393309 EHI393309 ERE393309 FBA393309 FKW393309 FUS393309 GEO393309 GOK393309 GYG393309 HIC393309 HRY393309 IBU393309 ILQ393309 IVM393309 JFI393309 JPE393309 JZA393309 KIW393309 KSS393309 LCO393309 LMK393309 LWG393309 MGC393309 MPY393309 MZU393309 NJQ393309 NTM393309 ODI393309 ONE393309 OXA393309 PGW393309 PQS393309 QAO393309 QKK393309 QUG393309 REC393309 RNY393309 RXU393309 SHQ393309 SRM393309 TBI393309 TLE393309 TVA393309 UEW393309 UOS393309 UYO393309 VIK393309 VSG393309 WCC393309 WLY393309 WVU393309 M458845 JI458845 TE458845 ADA458845 AMW458845 AWS458845 BGO458845 BQK458845 CAG458845 CKC458845 CTY458845 DDU458845 DNQ458845 DXM458845 EHI458845 ERE458845 FBA458845 FKW458845 FUS458845 GEO458845 GOK458845 GYG458845 HIC458845 HRY458845 IBU458845 ILQ458845 IVM458845 JFI458845 JPE458845 JZA458845 KIW458845 KSS458845 LCO458845 LMK458845 LWG458845 MGC458845 MPY458845 MZU458845 NJQ458845 NTM458845 ODI458845 ONE458845 OXA458845 PGW458845 PQS458845 QAO458845 QKK458845 QUG458845 REC458845 RNY458845 RXU458845 SHQ458845 SRM458845 TBI458845 TLE458845 TVA458845 UEW458845 UOS458845 UYO458845 VIK458845 VSG458845 WCC458845 WLY458845 WVU458845 M524381 JI524381 TE524381 ADA524381 AMW524381 AWS524381 BGO524381 BQK524381 CAG524381 CKC524381 CTY524381 DDU524381 DNQ524381 DXM524381 EHI524381 ERE524381 FBA524381 FKW524381 FUS524381 GEO524381 GOK524381 GYG524381 HIC524381 HRY524381 IBU524381 ILQ524381 IVM524381 JFI524381 JPE524381 JZA524381 KIW524381 KSS524381 LCO524381 LMK524381 LWG524381 MGC524381 MPY524381 MZU524381 NJQ524381 NTM524381 ODI524381 ONE524381 OXA524381 PGW524381 PQS524381 QAO524381 QKK524381 QUG524381 REC524381 RNY524381 RXU524381 SHQ524381 SRM524381 TBI524381 TLE524381 TVA524381 UEW524381 UOS524381 UYO524381 VIK524381 VSG524381 WCC524381 WLY524381 WVU524381 M589917 JI589917 TE589917 ADA589917 AMW589917 AWS589917 BGO589917 BQK589917 CAG589917 CKC589917 CTY589917 DDU589917 DNQ589917 DXM589917 EHI589917 ERE589917 FBA589917 FKW589917 FUS589917 GEO589917 GOK589917 GYG589917 HIC589917 HRY589917 IBU589917 ILQ589917 IVM589917 JFI589917 JPE589917 JZA589917 KIW589917 KSS589917 LCO589917 LMK589917 LWG589917 MGC589917 MPY589917 MZU589917 NJQ589917 NTM589917 ODI589917 ONE589917 OXA589917 PGW589917 PQS589917 QAO589917 QKK589917 QUG589917 REC589917 RNY589917 RXU589917 SHQ589917 SRM589917 TBI589917 TLE589917 TVA589917 UEW589917 UOS589917 UYO589917 VIK589917 VSG589917 WCC589917 WLY589917 WVU589917 M655453 JI655453 TE655453 ADA655453 AMW655453 AWS655453 BGO655453 BQK655453 CAG655453 CKC655453 CTY655453 DDU655453 DNQ655453 DXM655453 EHI655453 ERE655453 FBA655453 FKW655453 FUS655453 GEO655453 GOK655453 GYG655453 HIC655453 HRY655453 IBU655453 ILQ655453 IVM655453 JFI655453 JPE655453 JZA655453 KIW655453 KSS655453 LCO655453 LMK655453 LWG655453 MGC655453 MPY655453 MZU655453 NJQ655453 NTM655453 ODI655453 ONE655453 OXA655453 PGW655453 PQS655453 QAO655453 QKK655453 QUG655453 REC655453 RNY655453 RXU655453 SHQ655453 SRM655453 TBI655453 TLE655453 TVA655453 UEW655453 UOS655453 UYO655453 VIK655453 VSG655453 WCC655453 WLY655453 WVU655453 M720989 JI720989 TE720989 ADA720989 AMW720989 AWS720989 BGO720989 BQK720989 CAG720989 CKC720989 CTY720989 DDU720989 DNQ720989 DXM720989 EHI720989 ERE720989 FBA720989 FKW720989 FUS720989 GEO720989 GOK720989 GYG720989 HIC720989 HRY720989 IBU720989 ILQ720989 IVM720989 JFI720989 JPE720989 JZA720989 KIW720989 KSS720989 LCO720989 LMK720989 LWG720989 MGC720989 MPY720989 MZU720989 NJQ720989 NTM720989 ODI720989 ONE720989 OXA720989 PGW720989 PQS720989 QAO720989 QKK720989 QUG720989 REC720989 RNY720989 RXU720989 SHQ720989 SRM720989 TBI720989 TLE720989 TVA720989 UEW720989 UOS720989 UYO720989 VIK720989 VSG720989 WCC720989 WLY720989 WVU720989 M786525 JI786525 TE786525 ADA786525 AMW786525 AWS786525 BGO786525 BQK786525 CAG786525 CKC786525 CTY786525 DDU786525 DNQ786525 DXM786525 EHI786525 ERE786525 FBA786525 FKW786525 FUS786525 GEO786525 GOK786525 GYG786525 HIC786525 HRY786525 IBU786525 ILQ786525 IVM786525 JFI786525 JPE786525 JZA786525 KIW786525 KSS786525 LCO786525 LMK786525 LWG786525 MGC786525 MPY786525 MZU786525 NJQ786525 NTM786525 ODI786525 ONE786525 OXA786525 PGW786525 PQS786525 QAO786525 QKK786525 QUG786525 REC786525 RNY786525 RXU786525 SHQ786525 SRM786525 TBI786525 TLE786525 TVA786525 UEW786525 UOS786525 UYO786525 VIK786525 VSG786525 WCC786525 WLY786525 WVU786525 M852061 JI852061 TE852061 ADA852061 AMW852061 AWS852061 BGO852061 BQK852061 CAG852061 CKC852061 CTY852061 DDU852061 DNQ852061 DXM852061 EHI852061 ERE852061 FBA852061 FKW852061 FUS852061 GEO852061 GOK852061 GYG852061 HIC852061 HRY852061 IBU852061 ILQ852061 IVM852061 JFI852061 JPE852061 JZA852061 KIW852061 KSS852061 LCO852061 LMK852061 LWG852061 MGC852061 MPY852061 MZU852061 NJQ852061 NTM852061 ODI852061 ONE852061 OXA852061 PGW852061 PQS852061 QAO852061 QKK852061 QUG852061 REC852061 RNY852061 RXU852061 SHQ852061 SRM852061 TBI852061 TLE852061 TVA852061 UEW852061 UOS852061 UYO852061 VIK852061 VSG852061 WCC852061 WLY852061 WVU852061 M917597 JI917597 TE917597 ADA917597 AMW917597 AWS917597 BGO917597 BQK917597 CAG917597 CKC917597 CTY917597 DDU917597 DNQ917597 DXM917597 EHI917597 ERE917597 FBA917597 FKW917597 FUS917597 GEO917597 GOK917597 GYG917597 HIC917597 HRY917597 IBU917597 ILQ917597 IVM917597 JFI917597 JPE917597 JZA917597 KIW917597 KSS917597 LCO917597 LMK917597 LWG917597 MGC917597 MPY917597 MZU917597 NJQ917597 NTM917597 ODI917597 ONE917597 OXA917597 PGW917597 PQS917597 QAO917597 QKK917597 QUG917597 REC917597 RNY917597 RXU917597 SHQ917597 SRM917597 TBI917597 TLE917597 TVA917597 UEW917597 UOS917597 UYO917597 VIK917597 VSG917597 WCC917597 WLY917597 WVU917597 M983133 JI983133 TE983133 ADA983133 AMW983133 AWS983133 BGO983133 BQK983133 CAG983133 CKC983133 CTY983133 DDU983133 DNQ983133 DXM983133 EHI983133 ERE983133 FBA983133 FKW983133 FUS983133 GEO983133 GOK983133 GYG983133 HIC983133 HRY983133 IBU983133 ILQ983133 IVM983133 JFI983133 JPE983133 JZA983133 KIW983133 KSS983133 LCO983133 LMK983133 LWG983133 MGC983133 MPY983133 MZU983133 NJQ983133 NTM983133 ODI983133 ONE983133 OXA983133 PGW983133 PQS983133 QAO983133 QKK983133 QUG983133 REC983133 RNY983133 RXU983133 SHQ983133 SRM983133 TBI983133 TLE983133 TVA983133 UEW983133 UOS983133 UYO983133 VIK983133 VSG983133 WCC983133 WLY983133 WVU983133" xr:uid="{938E48CC-42DA-4921-B5DB-2920A7281837}">
      <formula1>"Sim,Não"</formula1>
    </dataValidation>
  </dataValidations>
  <pageMargins left="0.78740157480314965" right="0.78740157480314965" top="0.78740157480314965" bottom="0.78740157480314965" header="5.7086614173228352" footer="0.59055118110236227"/>
  <pageSetup paperSize="9" scale="68" orientation="portrait" r:id="rId1"/>
  <headerFooter>
    <oddHeader>&amp;L_</oddHeader>
    <oddFooter>&amp;R&amp;P&amp;LPlanilha Referência.xls versão 1.8 - Desenvolvido por Caixa Econômica Federal - Conteúdo sob responsabilidade do usuário</oddFooter>
  </headerFooter>
  <drawing r:id="rId2"/>
  <legacyDrawing r:id="rId3"/>
  <oleObjects>
    <mc:AlternateContent xmlns:mc="http://schemas.openxmlformats.org/markup-compatibility/2006">
      <mc:Choice Requires="x14">
        <oleObject shapeId="22532" r:id="rId4">
          <objectPr defaultSize="0" autoPict="0" r:id="rId5">
            <anchor moveWithCells="1" sizeWithCells="1">
              <from>
                <xdr:col>1</xdr:col>
                <xdr:colOff>0</xdr:colOff>
                <xdr:row>0</xdr:row>
                <xdr:rowOff>0</xdr:rowOff>
              </from>
              <to>
                <xdr:col>2</xdr:col>
                <xdr:colOff>685800</xdr:colOff>
                <xdr:row>1</xdr:row>
                <xdr:rowOff>0</xdr:rowOff>
              </to>
            </anchor>
          </objectPr>
        </oleObject>
      </mc:Choice>
      <mc:Fallback>
        <oleObject shapeId="22532" r:id="rId4"/>
      </mc:Fallback>
    </mc:AlternateContent>
  </oleObjects>
  <mc:AlternateContent xmlns:mc="http://schemas.openxmlformats.org/markup-compatibility/2006">
    <mc:Choice Requires="x14">
      <controls>
        <mc:AlternateContent xmlns:mc="http://schemas.openxmlformats.org/markup-compatibility/2006">
          <mc:Choice Requires="x14">
            <control shapeId="22529" r:id="rId6" name="Button 1">
              <controlPr defaultSize="0" print="0" autoFill="0" autoPict="0">
                <anchor moveWithCells="1">
                  <from>
                    <xdr:col>1</xdr:col>
                    <xdr:colOff>19050</xdr:colOff>
                    <xdr:row>1</xdr:row>
                    <xdr:rowOff>57150</xdr:rowOff>
                  </from>
                  <to>
                    <xdr:col>3</xdr:col>
                    <xdr:colOff>104775</xdr:colOff>
                    <xdr:row>3</xdr:row>
                    <xdr:rowOff>57150</xdr:rowOff>
                  </to>
                </anchor>
              </controlPr>
            </control>
          </mc:Choice>
        </mc:AlternateContent>
        <mc:AlternateContent xmlns:mc="http://schemas.openxmlformats.org/markup-compatibility/2006">
          <mc:Choice Requires="x14">
            <control shapeId="22530" r:id="rId7" name="Button 2">
              <controlPr defaultSize="0" print="0" autoFill="0" autoPict="0">
                <anchor moveWithCells="1">
                  <from>
                    <xdr:col>3</xdr:col>
                    <xdr:colOff>285750</xdr:colOff>
                    <xdr:row>1</xdr:row>
                    <xdr:rowOff>57150</xdr:rowOff>
                  </from>
                  <to>
                    <xdr:col>3</xdr:col>
                    <xdr:colOff>1238250</xdr:colOff>
                    <xdr:row>3</xdr:row>
                    <xdr:rowOff>57150</xdr:rowOff>
                  </to>
                </anchor>
              </controlPr>
            </control>
          </mc:Choice>
        </mc:AlternateContent>
        <mc:AlternateContent xmlns:mc="http://schemas.openxmlformats.org/markup-compatibility/2006">
          <mc:Choice Requires="x14">
            <control shapeId="22531" r:id="rId8" name="Button 3">
              <controlPr defaultSize="0" print="0" autoFill="0" autoPict="0">
                <anchor moveWithCells="1">
                  <from>
                    <xdr:col>3</xdr:col>
                    <xdr:colOff>1295400</xdr:colOff>
                    <xdr:row>1</xdr:row>
                    <xdr:rowOff>57150</xdr:rowOff>
                  </from>
                  <to>
                    <xdr:col>4</xdr:col>
                    <xdr:colOff>57150</xdr:colOff>
                    <xdr:row>3</xdr:row>
                    <xdr:rowOff>57150</xdr:rowOff>
                  </to>
                </anchor>
              </controlPr>
            </control>
          </mc:Choice>
        </mc:AlternateContent>
        <mc:AlternateContent xmlns:mc="http://schemas.openxmlformats.org/markup-compatibility/2006">
          <mc:Choice Requires="x14">
            <control shapeId="22533" r:id="rId9" name="Drop Down 5">
              <controlPr defaultSize="0" print="0" autoLine="0" autoPict="0">
                <anchor moveWithCells="1">
                  <from>
                    <xdr:col>7</xdr:col>
                    <xdr:colOff>47625</xdr:colOff>
                    <xdr:row>2</xdr:row>
                    <xdr:rowOff>19050</xdr:rowOff>
                  </from>
                  <to>
                    <xdr:col>8</xdr:col>
                    <xdr:colOff>485775</xdr:colOff>
                    <xdr:row>3</xdr:row>
                    <xdr:rowOff>57150</xdr:rowOff>
                  </to>
                </anchor>
              </controlPr>
            </control>
          </mc:Choice>
        </mc:AlternateContent>
        <mc:AlternateContent xmlns:mc="http://schemas.openxmlformats.org/markup-compatibility/2006">
          <mc:Choice Requires="x14">
            <control shapeId="22534" r:id="rId10" name="Label 6">
              <controlPr defaultSize="0" print="0" autoFill="0" autoLine="0" autoPict="0">
                <anchor moveWithCells="1" sizeWithCells="1">
                  <from>
                    <xdr:col>7</xdr:col>
                    <xdr:colOff>47625</xdr:colOff>
                    <xdr:row>0</xdr:row>
                    <xdr:rowOff>209550</xdr:rowOff>
                  </from>
                  <to>
                    <xdr:col>9</xdr:col>
                    <xdr:colOff>190500</xdr:colOff>
                    <xdr:row>1</xdr:row>
                    <xdr:rowOff>95250</xdr:rowOff>
                  </to>
                </anchor>
              </controlPr>
            </control>
          </mc:Choice>
        </mc:AlternateContent>
        <mc:AlternateContent xmlns:mc="http://schemas.openxmlformats.org/markup-compatibility/2006">
          <mc:Choice Requires="x14">
            <control shapeId="22535" r:id="rId11" name="Button 7">
              <controlPr defaultSize="0" print="0" autoFill="0" autoPict="0">
                <anchor moveWithCells="1">
                  <from>
                    <xdr:col>4</xdr:col>
                    <xdr:colOff>219075</xdr:colOff>
                    <xdr:row>1</xdr:row>
                    <xdr:rowOff>57150</xdr:rowOff>
                  </from>
                  <to>
                    <xdr:col>6</xdr:col>
                    <xdr:colOff>361950</xdr:colOff>
                    <xdr:row>3</xdr:row>
                    <xdr:rowOff>57150</xdr:rowOff>
                  </to>
                </anchor>
              </controlPr>
            </control>
          </mc:Choice>
        </mc:AlternateContent>
        <mc:AlternateContent xmlns:mc="http://schemas.openxmlformats.org/markup-compatibility/2006">
          <mc:Choice Requires="x14">
            <control shapeId="22536" r:id="rId12" name="Button 8">
              <controlPr defaultSize="0" print="0" autoFill="0" autoPict="0">
                <anchor moveWithCells="1">
                  <from>
                    <xdr:col>12</xdr:col>
                    <xdr:colOff>95250</xdr:colOff>
                    <xdr:row>0</xdr:row>
                    <xdr:rowOff>95250</xdr:rowOff>
                  </from>
                  <to>
                    <xdr:col>13</xdr:col>
                    <xdr:colOff>485775</xdr:colOff>
                    <xdr:row>1</xdr:row>
                    <xdr:rowOff>38100</xdr:rowOff>
                  </to>
                </anchor>
              </controlPr>
            </control>
          </mc:Choice>
        </mc:AlternateContent>
        <mc:AlternateContent xmlns:mc="http://schemas.openxmlformats.org/markup-compatibility/2006">
          <mc:Choice Requires="x14">
            <control shapeId="22537" r:id="rId13" name="Button 9">
              <controlPr defaultSize="0" print="0" autoFill="0" autoPict="0">
                <anchor moveWithCells="1">
                  <from>
                    <xdr:col>12</xdr:col>
                    <xdr:colOff>95250</xdr:colOff>
                    <xdr:row>1</xdr:row>
                    <xdr:rowOff>95250</xdr:rowOff>
                  </from>
                  <to>
                    <xdr:col>13</xdr:col>
                    <xdr:colOff>485775</xdr:colOff>
                    <xdr:row>3</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34990-B96D-457A-8E7C-4FF200CC1913}">
  <sheetPr codeName="Planilha6"/>
  <dimension ref="A1:E21020"/>
  <sheetViews>
    <sheetView topLeftCell="A11123" zoomScale="85" zoomScaleNormal="85" workbookViewId="0">
      <selection activeCell="A11185" sqref="A11185"/>
    </sheetView>
  </sheetViews>
  <sheetFormatPr defaultRowHeight="15" x14ac:dyDescent="0.25"/>
  <cols>
    <col min="1" max="1" width="11.140625" style="189" customWidth="1"/>
    <col min="2" max="2" width="211.7109375" style="1" customWidth="1"/>
    <col min="4" max="4" width="13.28515625" style="118" customWidth="1"/>
    <col min="256" max="256" width="24.5703125" customWidth="1"/>
    <col min="257" max="257" width="48.7109375" customWidth="1"/>
    <col min="258" max="258" width="8.140625" customWidth="1"/>
    <col min="259" max="259" width="21.140625" customWidth="1"/>
    <col min="512" max="512" width="24.5703125" customWidth="1"/>
    <col min="513" max="513" width="48.7109375" customWidth="1"/>
    <col min="514" max="514" width="8.140625" customWidth="1"/>
    <col min="515" max="515" width="21.140625" customWidth="1"/>
    <col min="768" max="768" width="24.5703125" customWidth="1"/>
    <col min="769" max="769" width="48.7109375" customWidth="1"/>
    <col min="770" max="770" width="8.140625" customWidth="1"/>
    <col min="771" max="771" width="21.140625" customWidth="1"/>
    <col min="1024" max="1024" width="24.5703125" customWidth="1"/>
    <col min="1025" max="1025" width="48.7109375" customWidth="1"/>
    <col min="1026" max="1026" width="8.140625" customWidth="1"/>
    <col min="1027" max="1027" width="21.140625" customWidth="1"/>
    <col min="1280" max="1280" width="24.5703125" customWidth="1"/>
    <col min="1281" max="1281" width="48.7109375" customWidth="1"/>
    <col min="1282" max="1282" width="8.140625" customWidth="1"/>
    <col min="1283" max="1283" width="21.140625" customWidth="1"/>
    <col min="1536" max="1536" width="24.5703125" customWidth="1"/>
    <col min="1537" max="1537" width="48.7109375" customWidth="1"/>
    <col min="1538" max="1538" width="8.140625" customWidth="1"/>
    <col min="1539" max="1539" width="21.140625" customWidth="1"/>
    <col min="1792" max="1792" width="24.5703125" customWidth="1"/>
    <col min="1793" max="1793" width="48.7109375" customWidth="1"/>
    <col min="1794" max="1794" width="8.140625" customWidth="1"/>
    <col min="1795" max="1795" width="21.140625" customWidth="1"/>
    <col min="2048" max="2048" width="24.5703125" customWidth="1"/>
    <col min="2049" max="2049" width="48.7109375" customWidth="1"/>
    <col min="2050" max="2050" width="8.140625" customWidth="1"/>
    <col min="2051" max="2051" width="21.140625" customWidth="1"/>
    <col min="2304" max="2304" width="24.5703125" customWidth="1"/>
    <col min="2305" max="2305" width="48.7109375" customWidth="1"/>
    <col min="2306" max="2306" width="8.140625" customWidth="1"/>
    <col min="2307" max="2307" width="21.140625" customWidth="1"/>
    <col min="2560" max="2560" width="24.5703125" customWidth="1"/>
    <col min="2561" max="2561" width="48.7109375" customWidth="1"/>
    <col min="2562" max="2562" width="8.140625" customWidth="1"/>
    <col min="2563" max="2563" width="21.140625" customWidth="1"/>
    <col min="2816" max="2816" width="24.5703125" customWidth="1"/>
    <col min="2817" max="2817" width="48.7109375" customWidth="1"/>
    <col min="2818" max="2818" width="8.140625" customWidth="1"/>
    <col min="2819" max="2819" width="21.140625" customWidth="1"/>
    <col min="3072" max="3072" width="24.5703125" customWidth="1"/>
    <col min="3073" max="3073" width="48.7109375" customWidth="1"/>
    <col min="3074" max="3074" width="8.140625" customWidth="1"/>
    <col min="3075" max="3075" width="21.140625" customWidth="1"/>
    <col min="3328" max="3328" width="24.5703125" customWidth="1"/>
    <col min="3329" max="3329" width="48.7109375" customWidth="1"/>
    <col min="3330" max="3330" width="8.140625" customWidth="1"/>
    <col min="3331" max="3331" width="21.140625" customWidth="1"/>
    <col min="3584" max="3584" width="24.5703125" customWidth="1"/>
    <col min="3585" max="3585" width="48.7109375" customWidth="1"/>
    <col min="3586" max="3586" width="8.140625" customWidth="1"/>
    <col min="3587" max="3587" width="21.140625" customWidth="1"/>
    <col min="3840" max="3840" width="24.5703125" customWidth="1"/>
    <col min="3841" max="3841" width="48.7109375" customWidth="1"/>
    <col min="3842" max="3842" width="8.140625" customWidth="1"/>
    <col min="3843" max="3843" width="21.140625" customWidth="1"/>
    <col min="4096" max="4096" width="24.5703125" customWidth="1"/>
    <col min="4097" max="4097" width="48.7109375" customWidth="1"/>
    <col min="4098" max="4098" width="8.140625" customWidth="1"/>
    <col min="4099" max="4099" width="21.140625" customWidth="1"/>
    <col min="4352" max="4352" width="24.5703125" customWidth="1"/>
    <col min="4353" max="4353" width="48.7109375" customWidth="1"/>
    <col min="4354" max="4354" width="8.140625" customWidth="1"/>
    <col min="4355" max="4355" width="21.140625" customWidth="1"/>
    <col min="4608" max="4608" width="24.5703125" customWidth="1"/>
    <col min="4609" max="4609" width="48.7109375" customWidth="1"/>
    <col min="4610" max="4610" width="8.140625" customWidth="1"/>
    <col min="4611" max="4611" width="21.140625" customWidth="1"/>
    <col min="4864" max="4864" width="24.5703125" customWidth="1"/>
    <col min="4865" max="4865" width="48.7109375" customWidth="1"/>
    <col min="4866" max="4866" width="8.140625" customWidth="1"/>
    <col min="4867" max="4867" width="21.140625" customWidth="1"/>
    <col min="5120" max="5120" width="24.5703125" customWidth="1"/>
    <col min="5121" max="5121" width="48.7109375" customWidth="1"/>
    <col min="5122" max="5122" width="8.140625" customWidth="1"/>
    <col min="5123" max="5123" width="21.140625" customWidth="1"/>
    <col min="5376" max="5376" width="24.5703125" customWidth="1"/>
    <col min="5377" max="5377" width="48.7109375" customWidth="1"/>
    <col min="5378" max="5378" width="8.140625" customWidth="1"/>
    <col min="5379" max="5379" width="21.140625" customWidth="1"/>
    <col min="5632" max="5632" width="24.5703125" customWidth="1"/>
    <col min="5633" max="5633" width="48.7109375" customWidth="1"/>
    <col min="5634" max="5634" width="8.140625" customWidth="1"/>
    <col min="5635" max="5635" width="21.140625" customWidth="1"/>
    <col min="5888" max="5888" width="24.5703125" customWidth="1"/>
    <col min="5889" max="5889" width="48.7109375" customWidth="1"/>
    <col min="5890" max="5890" width="8.140625" customWidth="1"/>
    <col min="5891" max="5891" width="21.140625" customWidth="1"/>
    <col min="6144" max="6144" width="24.5703125" customWidth="1"/>
    <col min="6145" max="6145" width="48.7109375" customWidth="1"/>
    <col min="6146" max="6146" width="8.140625" customWidth="1"/>
    <col min="6147" max="6147" width="21.140625" customWidth="1"/>
    <col min="6400" max="6400" width="24.5703125" customWidth="1"/>
    <col min="6401" max="6401" width="48.7109375" customWidth="1"/>
    <col min="6402" max="6402" width="8.140625" customWidth="1"/>
    <col min="6403" max="6403" width="21.140625" customWidth="1"/>
    <col min="6656" max="6656" width="24.5703125" customWidth="1"/>
    <col min="6657" max="6657" width="48.7109375" customWidth="1"/>
    <col min="6658" max="6658" width="8.140625" customWidth="1"/>
    <col min="6659" max="6659" width="21.140625" customWidth="1"/>
    <col min="6912" max="6912" width="24.5703125" customWidth="1"/>
    <col min="6913" max="6913" width="48.7109375" customWidth="1"/>
    <col min="6914" max="6914" width="8.140625" customWidth="1"/>
    <col min="6915" max="6915" width="21.140625" customWidth="1"/>
    <col min="7168" max="7168" width="24.5703125" customWidth="1"/>
    <col min="7169" max="7169" width="48.7109375" customWidth="1"/>
    <col min="7170" max="7170" width="8.140625" customWidth="1"/>
    <col min="7171" max="7171" width="21.140625" customWidth="1"/>
    <col min="7424" max="7424" width="24.5703125" customWidth="1"/>
    <col min="7425" max="7425" width="48.7109375" customWidth="1"/>
    <col min="7426" max="7426" width="8.140625" customWidth="1"/>
    <col min="7427" max="7427" width="21.140625" customWidth="1"/>
    <col min="7680" max="7680" width="24.5703125" customWidth="1"/>
    <col min="7681" max="7681" width="48.7109375" customWidth="1"/>
    <col min="7682" max="7682" width="8.140625" customWidth="1"/>
    <col min="7683" max="7683" width="21.140625" customWidth="1"/>
    <col min="7936" max="7936" width="24.5703125" customWidth="1"/>
    <col min="7937" max="7937" width="48.7109375" customWidth="1"/>
    <col min="7938" max="7938" width="8.140625" customWidth="1"/>
    <col min="7939" max="7939" width="21.140625" customWidth="1"/>
    <col min="8192" max="8192" width="24.5703125" customWidth="1"/>
    <col min="8193" max="8193" width="48.7109375" customWidth="1"/>
    <col min="8194" max="8194" width="8.140625" customWidth="1"/>
    <col min="8195" max="8195" width="21.140625" customWidth="1"/>
    <col min="8448" max="8448" width="24.5703125" customWidth="1"/>
    <col min="8449" max="8449" width="48.7109375" customWidth="1"/>
    <col min="8450" max="8450" width="8.140625" customWidth="1"/>
    <col min="8451" max="8451" width="21.140625" customWidth="1"/>
    <col min="8704" max="8704" width="24.5703125" customWidth="1"/>
    <col min="8705" max="8705" width="48.7109375" customWidth="1"/>
    <col min="8706" max="8706" width="8.140625" customWidth="1"/>
    <col min="8707" max="8707" width="21.140625" customWidth="1"/>
    <col min="8960" max="8960" width="24.5703125" customWidth="1"/>
    <col min="8961" max="8961" width="48.7109375" customWidth="1"/>
    <col min="8962" max="8962" width="8.140625" customWidth="1"/>
    <col min="8963" max="8963" width="21.140625" customWidth="1"/>
    <col min="9216" max="9216" width="24.5703125" customWidth="1"/>
    <col min="9217" max="9217" width="48.7109375" customWidth="1"/>
    <col min="9218" max="9218" width="8.140625" customWidth="1"/>
    <col min="9219" max="9219" width="21.140625" customWidth="1"/>
    <col min="9472" max="9472" width="24.5703125" customWidth="1"/>
    <col min="9473" max="9473" width="48.7109375" customWidth="1"/>
    <col min="9474" max="9474" width="8.140625" customWidth="1"/>
    <col min="9475" max="9475" width="21.140625" customWidth="1"/>
    <col min="9728" max="9728" width="24.5703125" customWidth="1"/>
    <col min="9729" max="9729" width="48.7109375" customWidth="1"/>
    <col min="9730" max="9730" width="8.140625" customWidth="1"/>
    <col min="9731" max="9731" width="21.140625" customWidth="1"/>
    <col min="9984" max="9984" width="24.5703125" customWidth="1"/>
    <col min="9985" max="9985" width="48.7109375" customWidth="1"/>
    <col min="9986" max="9986" width="8.140625" customWidth="1"/>
    <col min="9987" max="9987" width="21.140625" customWidth="1"/>
    <col min="10240" max="10240" width="24.5703125" customWidth="1"/>
    <col min="10241" max="10241" width="48.7109375" customWidth="1"/>
    <col min="10242" max="10242" width="8.140625" customWidth="1"/>
    <col min="10243" max="10243" width="21.140625" customWidth="1"/>
    <col min="10496" max="10496" width="24.5703125" customWidth="1"/>
    <col min="10497" max="10497" width="48.7109375" customWidth="1"/>
    <col min="10498" max="10498" width="8.140625" customWidth="1"/>
    <col min="10499" max="10499" width="21.140625" customWidth="1"/>
    <col min="10752" max="10752" width="24.5703125" customWidth="1"/>
    <col min="10753" max="10753" width="48.7109375" customWidth="1"/>
    <col min="10754" max="10754" width="8.140625" customWidth="1"/>
    <col min="10755" max="10755" width="21.140625" customWidth="1"/>
    <col min="11008" max="11008" width="24.5703125" customWidth="1"/>
    <col min="11009" max="11009" width="48.7109375" customWidth="1"/>
    <col min="11010" max="11010" width="8.140625" customWidth="1"/>
    <col min="11011" max="11011" width="21.140625" customWidth="1"/>
    <col min="11264" max="11264" width="24.5703125" customWidth="1"/>
    <col min="11265" max="11265" width="48.7109375" customWidth="1"/>
    <col min="11266" max="11266" width="8.140625" customWidth="1"/>
    <col min="11267" max="11267" width="21.140625" customWidth="1"/>
    <col min="11520" max="11520" width="24.5703125" customWidth="1"/>
    <col min="11521" max="11521" width="48.7109375" customWidth="1"/>
    <col min="11522" max="11522" width="8.140625" customWidth="1"/>
    <col min="11523" max="11523" width="21.140625" customWidth="1"/>
    <col min="11776" max="11776" width="24.5703125" customWidth="1"/>
    <col min="11777" max="11777" width="48.7109375" customWidth="1"/>
    <col min="11778" max="11778" width="8.140625" customWidth="1"/>
    <col min="11779" max="11779" width="21.140625" customWidth="1"/>
    <col min="12032" max="12032" width="24.5703125" customWidth="1"/>
    <col min="12033" max="12033" width="48.7109375" customWidth="1"/>
    <col min="12034" max="12034" width="8.140625" customWidth="1"/>
    <col min="12035" max="12035" width="21.140625" customWidth="1"/>
    <col min="12288" max="12288" width="24.5703125" customWidth="1"/>
    <col min="12289" max="12289" width="48.7109375" customWidth="1"/>
    <col min="12290" max="12290" width="8.140625" customWidth="1"/>
    <col min="12291" max="12291" width="21.140625" customWidth="1"/>
    <col min="12544" max="12544" width="24.5703125" customWidth="1"/>
    <col min="12545" max="12545" width="48.7109375" customWidth="1"/>
    <col min="12546" max="12546" width="8.140625" customWidth="1"/>
    <col min="12547" max="12547" width="21.140625" customWidth="1"/>
    <col min="12800" max="12800" width="24.5703125" customWidth="1"/>
    <col min="12801" max="12801" width="48.7109375" customWidth="1"/>
    <col min="12802" max="12802" width="8.140625" customWidth="1"/>
    <col min="12803" max="12803" width="21.140625" customWidth="1"/>
    <col min="13056" max="13056" width="24.5703125" customWidth="1"/>
    <col min="13057" max="13057" width="48.7109375" customWidth="1"/>
    <col min="13058" max="13058" width="8.140625" customWidth="1"/>
    <col min="13059" max="13059" width="21.140625" customWidth="1"/>
    <col min="13312" max="13312" width="24.5703125" customWidth="1"/>
    <col min="13313" max="13313" width="48.7109375" customWidth="1"/>
    <col min="13314" max="13314" width="8.140625" customWidth="1"/>
    <col min="13315" max="13315" width="21.140625" customWidth="1"/>
    <col min="13568" max="13568" width="24.5703125" customWidth="1"/>
    <col min="13569" max="13569" width="48.7109375" customWidth="1"/>
    <col min="13570" max="13570" width="8.140625" customWidth="1"/>
    <col min="13571" max="13571" width="21.140625" customWidth="1"/>
    <col min="13824" max="13824" width="24.5703125" customWidth="1"/>
    <col min="13825" max="13825" width="48.7109375" customWidth="1"/>
    <col min="13826" max="13826" width="8.140625" customWidth="1"/>
    <col min="13827" max="13827" width="21.140625" customWidth="1"/>
    <col min="14080" max="14080" width="24.5703125" customWidth="1"/>
    <col min="14081" max="14081" width="48.7109375" customWidth="1"/>
    <col min="14082" max="14082" width="8.140625" customWidth="1"/>
    <col min="14083" max="14083" width="21.140625" customWidth="1"/>
    <col min="14336" max="14336" width="24.5703125" customWidth="1"/>
    <col min="14337" max="14337" width="48.7109375" customWidth="1"/>
    <col min="14338" max="14338" width="8.140625" customWidth="1"/>
    <col min="14339" max="14339" width="21.140625" customWidth="1"/>
    <col min="14592" max="14592" width="24.5703125" customWidth="1"/>
    <col min="14593" max="14593" width="48.7109375" customWidth="1"/>
    <col min="14594" max="14594" width="8.140625" customWidth="1"/>
    <col min="14595" max="14595" width="21.140625" customWidth="1"/>
    <col min="14848" max="14848" width="24.5703125" customWidth="1"/>
    <col min="14849" max="14849" width="48.7109375" customWidth="1"/>
    <col min="14850" max="14850" width="8.140625" customWidth="1"/>
    <col min="14851" max="14851" width="21.140625" customWidth="1"/>
    <col min="15104" max="15104" width="24.5703125" customWidth="1"/>
    <col min="15105" max="15105" width="48.7109375" customWidth="1"/>
    <col min="15106" max="15106" width="8.140625" customWidth="1"/>
    <col min="15107" max="15107" width="21.140625" customWidth="1"/>
    <col min="15360" max="15360" width="24.5703125" customWidth="1"/>
    <col min="15361" max="15361" width="48.7109375" customWidth="1"/>
    <col min="15362" max="15362" width="8.140625" customWidth="1"/>
    <col min="15363" max="15363" width="21.140625" customWidth="1"/>
    <col min="15616" max="15616" width="24.5703125" customWidth="1"/>
    <col min="15617" max="15617" width="48.7109375" customWidth="1"/>
    <col min="15618" max="15618" width="8.140625" customWidth="1"/>
    <col min="15619" max="15619" width="21.140625" customWidth="1"/>
    <col min="15872" max="15872" width="24.5703125" customWidth="1"/>
    <col min="15873" max="15873" width="48.7109375" customWidth="1"/>
    <col min="15874" max="15874" width="8.140625" customWidth="1"/>
    <col min="15875" max="15875" width="21.140625" customWidth="1"/>
    <col min="16128" max="16128" width="24.5703125" customWidth="1"/>
    <col min="16129" max="16129" width="48.7109375" customWidth="1"/>
    <col min="16130" max="16130" width="8.140625" customWidth="1"/>
    <col min="16131" max="16131" width="21.140625" customWidth="1"/>
  </cols>
  <sheetData>
    <row r="1" spans="1:5" x14ac:dyDescent="0.25">
      <c r="A1" t="s">
        <v>18749</v>
      </c>
      <c r="B1"/>
      <c r="D1"/>
    </row>
    <row r="2" spans="1:5" x14ac:dyDescent="0.25">
      <c r="A2" t="s">
        <v>12539</v>
      </c>
      <c r="B2"/>
      <c r="D2"/>
    </row>
    <row r="3" spans="1:5" x14ac:dyDescent="0.25">
      <c r="A3" t="s">
        <v>18750</v>
      </c>
      <c r="B3"/>
      <c r="D3"/>
    </row>
    <row r="4" spans="1:5" x14ac:dyDescent="0.25">
      <c r="A4" t="s">
        <v>12</v>
      </c>
      <c r="B4"/>
      <c r="D4"/>
    </row>
    <row r="5" spans="1:5" x14ac:dyDescent="0.25">
      <c r="A5" t="s">
        <v>7830</v>
      </c>
      <c r="B5" t="s">
        <v>7831</v>
      </c>
      <c r="C5" t="s">
        <v>18751</v>
      </c>
      <c r="D5" t="s">
        <v>18752</v>
      </c>
    </row>
    <row r="6" spans="1:5" x14ac:dyDescent="0.25">
      <c r="A6">
        <v>38605</v>
      </c>
      <c r="B6" t="s">
        <v>18753</v>
      </c>
      <c r="C6" t="s">
        <v>1533</v>
      </c>
      <c r="D6" s="109" t="s">
        <v>18754</v>
      </c>
    </row>
    <row r="7" spans="1:5" s="190" customFormat="1" ht="11.65" customHeight="1" x14ac:dyDescent="0.25">
      <c r="A7">
        <v>11270</v>
      </c>
      <c r="B7" t="s">
        <v>18755</v>
      </c>
      <c r="C7" t="s">
        <v>1533</v>
      </c>
      <c r="D7" s="109" t="s">
        <v>18756</v>
      </c>
      <c r="E7"/>
    </row>
    <row r="8" spans="1:5" s="190" customFormat="1" ht="12.75" customHeight="1" x14ac:dyDescent="0.25">
      <c r="A8">
        <v>412</v>
      </c>
      <c r="B8" t="s">
        <v>18757</v>
      </c>
      <c r="C8" t="s">
        <v>1533</v>
      </c>
      <c r="D8" s="109" t="s">
        <v>7179</v>
      </c>
      <c r="E8"/>
    </row>
    <row r="9" spans="1:5" s="190" customFormat="1" ht="12.75" customHeight="1" x14ac:dyDescent="0.25">
      <c r="A9">
        <v>414</v>
      </c>
      <c r="B9" t="s">
        <v>18758</v>
      </c>
      <c r="C9" t="s">
        <v>1533</v>
      </c>
      <c r="D9" s="109" t="s">
        <v>6337</v>
      </c>
      <c r="E9"/>
    </row>
    <row r="10" spans="1:5" s="190" customFormat="1" ht="25.5" customHeight="1" x14ac:dyDescent="0.25">
      <c r="A10">
        <v>410</v>
      </c>
      <c r="B10" t="s">
        <v>18759</v>
      </c>
      <c r="C10" t="s">
        <v>1533</v>
      </c>
      <c r="D10" s="109" t="s">
        <v>6348</v>
      </c>
      <c r="E10"/>
    </row>
    <row r="11" spans="1:5" s="190" customFormat="1" ht="25.5" customHeight="1" x14ac:dyDescent="0.25">
      <c r="A11">
        <v>411</v>
      </c>
      <c r="B11" t="s">
        <v>18760</v>
      </c>
      <c r="C11" t="s">
        <v>1533</v>
      </c>
      <c r="D11" s="109" t="s">
        <v>6352</v>
      </c>
      <c r="E11"/>
    </row>
    <row r="12" spans="1:5" s="190" customFormat="1" ht="25.5" customHeight="1" x14ac:dyDescent="0.25">
      <c r="A12">
        <v>408</v>
      </c>
      <c r="B12" t="s">
        <v>18761</v>
      </c>
      <c r="C12" t="s">
        <v>1533</v>
      </c>
      <c r="D12" s="109" t="s">
        <v>7721</v>
      </c>
      <c r="E12"/>
    </row>
    <row r="13" spans="1:5" s="190" customFormat="1" ht="12.75" customHeight="1" x14ac:dyDescent="0.25">
      <c r="A13">
        <v>39131</v>
      </c>
      <c r="B13" t="s">
        <v>18762</v>
      </c>
      <c r="C13" t="s">
        <v>1533</v>
      </c>
      <c r="D13" s="109" t="s">
        <v>16845</v>
      </c>
      <c r="E13"/>
    </row>
    <row r="14" spans="1:5" s="190" customFormat="1" ht="12.75" customHeight="1" x14ac:dyDescent="0.25">
      <c r="A14">
        <v>394</v>
      </c>
      <c r="B14" t="s">
        <v>18763</v>
      </c>
      <c r="C14" t="s">
        <v>1533</v>
      </c>
      <c r="D14" s="109" t="s">
        <v>18764</v>
      </c>
      <c r="E14"/>
    </row>
    <row r="15" spans="1:5" s="190" customFormat="1" ht="12.75" customHeight="1" x14ac:dyDescent="0.25">
      <c r="A15">
        <v>39130</v>
      </c>
      <c r="B15" t="s">
        <v>18765</v>
      </c>
      <c r="C15" t="s">
        <v>1533</v>
      </c>
      <c r="D15" s="109" t="s">
        <v>6301</v>
      </c>
      <c r="E15"/>
    </row>
    <row r="16" spans="1:5" s="190" customFormat="1" ht="25.5" customHeight="1" x14ac:dyDescent="0.25">
      <c r="A16">
        <v>395</v>
      </c>
      <c r="B16" t="s">
        <v>18766</v>
      </c>
      <c r="C16" t="s">
        <v>1533</v>
      </c>
      <c r="D16" s="109" t="s">
        <v>14684</v>
      </c>
      <c r="E16"/>
    </row>
    <row r="17" spans="1:5" s="190" customFormat="1" ht="25.5" customHeight="1" x14ac:dyDescent="0.25">
      <c r="A17">
        <v>39127</v>
      </c>
      <c r="B17" t="s">
        <v>18767</v>
      </c>
      <c r="C17" t="s">
        <v>1533</v>
      </c>
      <c r="D17" s="109" t="s">
        <v>7183</v>
      </c>
      <c r="E17"/>
    </row>
    <row r="18" spans="1:5" s="190" customFormat="1" ht="22.9" customHeight="1" x14ac:dyDescent="0.25">
      <c r="A18">
        <v>392</v>
      </c>
      <c r="B18" t="s">
        <v>18768</v>
      </c>
      <c r="C18" t="s">
        <v>1533</v>
      </c>
      <c r="D18" s="109" t="s">
        <v>18769</v>
      </c>
      <c r="E18"/>
    </row>
    <row r="19" spans="1:5" s="190" customFormat="1" ht="25.5" customHeight="1" x14ac:dyDescent="0.25">
      <c r="A19">
        <v>39129</v>
      </c>
      <c r="B19" t="s">
        <v>18770</v>
      </c>
      <c r="C19" t="s">
        <v>1533</v>
      </c>
      <c r="D19" s="109" t="s">
        <v>6312</v>
      </c>
      <c r="E19"/>
    </row>
    <row r="20" spans="1:5" s="190" customFormat="1" ht="12.75" customHeight="1" x14ac:dyDescent="0.25">
      <c r="A20">
        <v>393</v>
      </c>
      <c r="B20" t="s">
        <v>18771</v>
      </c>
      <c r="C20" t="s">
        <v>1533</v>
      </c>
      <c r="D20" s="109" t="s">
        <v>6401</v>
      </c>
      <c r="E20"/>
    </row>
    <row r="21" spans="1:5" s="190" customFormat="1" ht="12.75" customHeight="1" x14ac:dyDescent="0.25">
      <c r="A21">
        <v>39133</v>
      </c>
      <c r="B21" t="s">
        <v>18772</v>
      </c>
      <c r="C21" t="s">
        <v>1533</v>
      </c>
      <c r="D21" s="109" t="s">
        <v>6968</v>
      </c>
      <c r="E21"/>
    </row>
    <row r="22" spans="1:5" s="190" customFormat="1" ht="25.5" customHeight="1" x14ac:dyDescent="0.25">
      <c r="A22">
        <v>397</v>
      </c>
      <c r="B22" t="s">
        <v>18773</v>
      </c>
      <c r="C22" t="s">
        <v>1533</v>
      </c>
      <c r="D22" s="109" t="s">
        <v>16225</v>
      </c>
      <c r="E22"/>
    </row>
    <row r="23" spans="1:5" s="190" customFormat="1" ht="25.5" customHeight="1" x14ac:dyDescent="0.25">
      <c r="A23">
        <v>39132</v>
      </c>
      <c r="B23" t="s">
        <v>18774</v>
      </c>
      <c r="C23" t="s">
        <v>1533</v>
      </c>
      <c r="D23" s="109" t="s">
        <v>7877</v>
      </c>
      <c r="E23"/>
    </row>
    <row r="24" spans="1:5" s="190" customFormat="1" ht="22.9" customHeight="1" x14ac:dyDescent="0.25">
      <c r="A24">
        <v>396</v>
      </c>
      <c r="B24" t="s">
        <v>18775</v>
      </c>
      <c r="C24" t="s">
        <v>1533</v>
      </c>
      <c r="D24" s="109" t="s">
        <v>18776</v>
      </c>
      <c r="E24"/>
    </row>
    <row r="25" spans="1:5" s="190" customFormat="1" ht="25.5" customHeight="1" x14ac:dyDescent="0.25">
      <c r="A25">
        <v>39135</v>
      </c>
      <c r="B25" t="s">
        <v>18777</v>
      </c>
      <c r="C25" t="s">
        <v>1533</v>
      </c>
      <c r="D25" s="109" t="s">
        <v>7254</v>
      </c>
      <c r="E25"/>
    </row>
    <row r="26" spans="1:5" s="190" customFormat="1" ht="25.5" customHeight="1" x14ac:dyDescent="0.25">
      <c r="A26">
        <v>39128</v>
      </c>
      <c r="B26" t="s">
        <v>18778</v>
      </c>
      <c r="C26" t="s">
        <v>1533</v>
      </c>
      <c r="D26" s="109" t="s">
        <v>17047</v>
      </c>
      <c r="E26"/>
    </row>
    <row r="27" spans="1:5" s="190" customFormat="1" ht="12.75" customHeight="1" x14ac:dyDescent="0.25">
      <c r="A27">
        <v>400</v>
      </c>
      <c r="B27" t="s">
        <v>18779</v>
      </c>
      <c r="C27" t="s">
        <v>1533</v>
      </c>
      <c r="D27" s="109" t="s">
        <v>7864</v>
      </c>
      <c r="E27"/>
    </row>
    <row r="28" spans="1:5" s="190" customFormat="1" ht="25.5" customHeight="1" x14ac:dyDescent="0.25">
      <c r="A28">
        <v>39125</v>
      </c>
      <c r="B28" t="s">
        <v>18780</v>
      </c>
      <c r="C28" t="s">
        <v>1533</v>
      </c>
      <c r="D28" s="109" t="s">
        <v>17047</v>
      </c>
      <c r="E28"/>
    </row>
    <row r="29" spans="1:5" s="190" customFormat="1" ht="25.5" customHeight="1" x14ac:dyDescent="0.25">
      <c r="A29">
        <v>39134</v>
      </c>
      <c r="B29" t="s">
        <v>18781</v>
      </c>
      <c r="C29" t="s">
        <v>1533</v>
      </c>
      <c r="D29" s="109" t="s">
        <v>7296</v>
      </c>
      <c r="E29"/>
    </row>
    <row r="30" spans="1:5" s="190" customFormat="1" ht="12.75" customHeight="1" x14ac:dyDescent="0.25">
      <c r="A30">
        <v>398</v>
      </c>
      <c r="B30" t="s">
        <v>18782</v>
      </c>
      <c r="C30" t="s">
        <v>1533</v>
      </c>
      <c r="D30" s="109" t="s">
        <v>7033</v>
      </c>
      <c r="E30"/>
    </row>
    <row r="31" spans="1:5" s="190" customFormat="1" ht="12.75" customHeight="1" x14ac:dyDescent="0.25">
      <c r="A31">
        <v>39126</v>
      </c>
      <c r="B31" t="s">
        <v>18783</v>
      </c>
      <c r="C31" t="s">
        <v>1533</v>
      </c>
      <c r="D31" s="109" t="s">
        <v>6991</v>
      </c>
      <c r="E31"/>
    </row>
    <row r="32" spans="1:5" s="190" customFormat="1" ht="12.75" customHeight="1" x14ac:dyDescent="0.25">
      <c r="A32">
        <v>399</v>
      </c>
      <c r="B32" t="s">
        <v>18784</v>
      </c>
      <c r="C32" t="s">
        <v>1533</v>
      </c>
      <c r="D32" s="109" t="s">
        <v>17236</v>
      </c>
      <c r="E32"/>
    </row>
    <row r="33" spans="1:5" s="190" customFormat="1" ht="12.75" customHeight="1" x14ac:dyDescent="0.25">
      <c r="A33">
        <v>39158</v>
      </c>
      <c r="B33" t="s">
        <v>18785</v>
      </c>
      <c r="C33" t="s">
        <v>1533</v>
      </c>
      <c r="D33" s="109" t="s">
        <v>12398</v>
      </c>
      <c r="E33"/>
    </row>
    <row r="34" spans="1:5" s="190" customFormat="1" ht="22.9" customHeight="1" x14ac:dyDescent="0.25">
      <c r="A34">
        <v>39141</v>
      </c>
      <c r="B34" t="s">
        <v>18786</v>
      </c>
      <c r="C34" t="s">
        <v>1533</v>
      </c>
      <c r="D34" s="109" t="s">
        <v>6311</v>
      </c>
      <c r="E34"/>
    </row>
    <row r="35" spans="1:5" s="190" customFormat="1" ht="25.5" customHeight="1" x14ac:dyDescent="0.25">
      <c r="A35">
        <v>39140</v>
      </c>
      <c r="B35" t="s">
        <v>18787</v>
      </c>
      <c r="C35" t="s">
        <v>1533</v>
      </c>
      <c r="D35" s="109" t="s">
        <v>12698</v>
      </c>
      <c r="E35"/>
    </row>
    <row r="36" spans="1:5" s="190" customFormat="1" ht="12.75" customHeight="1" x14ac:dyDescent="0.25">
      <c r="A36">
        <v>39137</v>
      </c>
      <c r="B36" t="s">
        <v>18788</v>
      </c>
      <c r="C36" t="s">
        <v>1533</v>
      </c>
      <c r="D36" s="109" t="s">
        <v>6393</v>
      </c>
      <c r="E36"/>
    </row>
    <row r="37" spans="1:5" s="190" customFormat="1" ht="22.9" customHeight="1" x14ac:dyDescent="0.25">
      <c r="A37">
        <v>39139</v>
      </c>
      <c r="B37" t="s">
        <v>18789</v>
      </c>
      <c r="C37" t="s">
        <v>1533</v>
      </c>
      <c r="D37" s="109" t="s">
        <v>7838</v>
      </c>
      <c r="E37"/>
    </row>
    <row r="38" spans="1:5" s="190" customFormat="1" ht="22.9" customHeight="1" x14ac:dyDescent="0.25">
      <c r="A38">
        <v>39143</v>
      </c>
      <c r="B38" t="s">
        <v>18790</v>
      </c>
      <c r="C38" t="s">
        <v>1533</v>
      </c>
      <c r="D38" s="109" t="s">
        <v>18791</v>
      </c>
      <c r="E38"/>
    </row>
    <row r="39" spans="1:5" s="190" customFormat="1" ht="12.75" customHeight="1" x14ac:dyDescent="0.25">
      <c r="A39">
        <v>39142</v>
      </c>
      <c r="B39" t="s">
        <v>18792</v>
      </c>
      <c r="C39" t="s">
        <v>1533</v>
      </c>
      <c r="D39" s="109" t="s">
        <v>7311</v>
      </c>
      <c r="E39"/>
    </row>
    <row r="40" spans="1:5" s="190" customFormat="1" ht="25.5" customHeight="1" x14ac:dyDescent="0.25">
      <c r="A40">
        <v>39138</v>
      </c>
      <c r="B40" t="s">
        <v>18793</v>
      </c>
      <c r="C40" t="s">
        <v>1533</v>
      </c>
      <c r="D40" s="109" t="s">
        <v>6422</v>
      </c>
      <c r="E40"/>
    </row>
    <row r="41" spans="1:5" s="190" customFormat="1" ht="25.5" customHeight="1" x14ac:dyDescent="0.25">
      <c r="A41">
        <v>39136</v>
      </c>
      <c r="B41" t="s">
        <v>18794</v>
      </c>
      <c r="C41" t="s">
        <v>1533</v>
      </c>
      <c r="D41" s="109" t="s">
        <v>6406</v>
      </c>
      <c r="E41"/>
    </row>
    <row r="42" spans="1:5" s="190" customFormat="1" ht="22.9" customHeight="1" x14ac:dyDescent="0.25">
      <c r="A42">
        <v>39144</v>
      </c>
      <c r="B42" t="s">
        <v>18795</v>
      </c>
      <c r="C42" t="s">
        <v>1533</v>
      </c>
      <c r="D42" s="109" t="s">
        <v>14684</v>
      </c>
      <c r="E42"/>
    </row>
    <row r="43" spans="1:5" s="190" customFormat="1" ht="12.75" customHeight="1" x14ac:dyDescent="0.25">
      <c r="A43">
        <v>39145</v>
      </c>
      <c r="B43" t="s">
        <v>18796</v>
      </c>
      <c r="C43" t="s">
        <v>1533</v>
      </c>
      <c r="D43" s="109" t="s">
        <v>14991</v>
      </c>
      <c r="E43"/>
    </row>
    <row r="44" spans="1:5" s="190" customFormat="1" ht="11.65" customHeight="1" x14ac:dyDescent="0.25">
      <c r="A44">
        <v>12615</v>
      </c>
      <c r="B44" t="s">
        <v>18797</v>
      </c>
      <c r="C44" t="s">
        <v>1533</v>
      </c>
      <c r="D44" s="109" t="s">
        <v>12061</v>
      </c>
      <c r="E44"/>
    </row>
    <row r="45" spans="1:5" s="190" customFormat="1" ht="12.75" customHeight="1" x14ac:dyDescent="0.25">
      <c r="A45">
        <v>11927</v>
      </c>
      <c r="B45" t="s">
        <v>18798</v>
      </c>
      <c r="C45" t="s">
        <v>1533</v>
      </c>
      <c r="D45" s="109" t="s">
        <v>14747</v>
      </c>
      <c r="E45"/>
    </row>
    <row r="46" spans="1:5" s="190" customFormat="1" ht="12.75" customHeight="1" x14ac:dyDescent="0.25">
      <c r="A46">
        <v>11928</v>
      </c>
      <c r="B46" t="s">
        <v>18799</v>
      </c>
      <c r="C46" t="s">
        <v>1533</v>
      </c>
      <c r="D46" s="109" t="s">
        <v>18800</v>
      </c>
      <c r="E46"/>
    </row>
    <row r="47" spans="1:5" s="190" customFormat="1" ht="12.75" customHeight="1" x14ac:dyDescent="0.25">
      <c r="A47">
        <v>11929</v>
      </c>
      <c r="B47" t="s">
        <v>18801</v>
      </c>
      <c r="C47" t="s">
        <v>1533</v>
      </c>
      <c r="D47" s="109" t="s">
        <v>15405</v>
      </c>
      <c r="E47"/>
    </row>
    <row r="48" spans="1:5" s="190" customFormat="1" ht="12.75" customHeight="1" x14ac:dyDescent="0.25">
      <c r="A48">
        <v>36801</v>
      </c>
      <c r="B48" t="s">
        <v>18802</v>
      </c>
      <c r="C48" t="s">
        <v>1533</v>
      </c>
      <c r="D48" s="109" t="s">
        <v>14949</v>
      </c>
      <c r="E48"/>
    </row>
    <row r="49" spans="1:5" s="190" customFormat="1" ht="12.75" customHeight="1" x14ac:dyDescent="0.25">
      <c r="A49">
        <v>36246</v>
      </c>
      <c r="B49" t="s">
        <v>18803</v>
      </c>
      <c r="C49" t="s">
        <v>1536</v>
      </c>
      <c r="D49" s="109" t="s">
        <v>17071</v>
      </c>
      <c r="E49"/>
    </row>
    <row r="50" spans="1:5" s="190" customFormat="1" ht="12.75" customHeight="1" x14ac:dyDescent="0.25">
      <c r="A50">
        <v>37600</v>
      </c>
      <c r="B50" t="s">
        <v>18804</v>
      </c>
      <c r="C50" t="s">
        <v>1533</v>
      </c>
      <c r="D50" s="109" t="s">
        <v>16699</v>
      </c>
      <c r="E50"/>
    </row>
    <row r="51" spans="1:5" s="190" customFormat="1" ht="12.75" customHeight="1" x14ac:dyDescent="0.25">
      <c r="A51">
        <v>37599</v>
      </c>
      <c r="B51" t="s">
        <v>18805</v>
      </c>
      <c r="C51" t="s">
        <v>1533</v>
      </c>
      <c r="D51" s="109" t="s">
        <v>15895</v>
      </c>
      <c r="E51"/>
    </row>
    <row r="52" spans="1:5" s="190" customFormat="1" ht="12.75" customHeight="1" x14ac:dyDescent="0.25">
      <c r="A52">
        <v>1</v>
      </c>
      <c r="B52" t="s">
        <v>18806</v>
      </c>
      <c r="C52" t="s">
        <v>1537</v>
      </c>
      <c r="D52" s="109" t="s">
        <v>18807</v>
      </c>
      <c r="E52"/>
    </row>
    <row r="53" spans="1:5" s="190" customFormat="1" ht="12.75" customHeight="1" x14ac:dyDescent="0.25">
      <c r="A53">
        <v>3</v>
      </c>
      <c r="B53" t="s">
        <v>18808</v>
      </c>
      <c r="C53" t="s">
        <v>1538</v>
      </c>
      <c r="D53" s="109" t="s">
        <v>7962</v>
      </c>
      <c r="E53"/>
    </row>
    <row r="54" spans="1:5" s="190" customFormat="1" ht="22.9" customHeight="1" x14ac:dyDescent="0.25">
      <c r="A54">
        <v>43054</v>
      </c>
      <c r="B54" t="s">
        <v>18809</v>
      </c>
      <c r="C54" t="s">
        <v>1537</v>
      </c>
      <c r="D54" s="109" t="s">
        <v>14962</v>
      </c>
      <c r="E54"/>
    </row>
    <row r="55" spans="1:5" s="190" customFormat="1" ht="22.9" customHeight="1" x14ac:dyDescent="0.25">
      <c r="A55">
        <v>42402</v>
      </c>
      <c r="B55" t="s">
        <v>18810</v>
      </c>
      <c r="C55" t="s">
        <v>1537</v>
      </c>
      <c r="D55" s="109" t="s">
        <v>12080</v>
      </c>
      <c r="E55"/>
    </row>
    <row r="56" spans="1:5" s="190" customFormat="1" ht="22.9" customHeight="1" x14ac:dyDescent="0.25">
      <c r="A56">
        <v>42403</v>
      </c>
      <c r="B56" t="s">
        <v>18811</v>
      </c>
      <c r="C56" t="s">
        <v>1537</v>
      </c>
      <c r="D56" s="109" t="s">
        <v>12521</v>
      </c>
      <c r="E56"/>
    </row>
    <row r="57" spans="1:5" s="190" customFormat="1" ht="25.5" customHeight="1" x14ac:dyDescent="0.25">
      <c r="A57">
        <v>42404</v>
      </c>
      <c r="B57" t="s">
        <v>18812</v>
      </c>
      <c r="C57" t="s">
        <v>1537</v>
      </c>
      <c r="D57" s="109" t="s">
        <v>7375</v>
      </c>
      <c r="E57"/>
    </row>
    <row r="58" spans="1:5" s="190" customFormat="1" ht="12.75" customHeight="1" x14ac:dyDescent="0.25">
      <c r="A58">
        <v>42405</v>
      </c>
      <c r="B58" t="s">
        <v>18813</v>
      </c>
      <c r="C58" t="s">
        <v>1537</v>
      </c>
      <c r="D58" s="109" t="s">
        <v>14662</v>
      </c>
      <c r="E58"/>
    </row>
    <row r="59" spans="1:5" s="190" customFormat="1" ht="12.75" customHeight="1" x14ac:dyDescent="0.25">
      <c r="A59">
        <v>34341</v>
      </c>
      <c r="B59" t="s">
        <v>18814</v>
      </c>
      <c r="C59" t="s">
        <v>1537</v>
      </c>
      <c r="D59" s="109" t="s">
        <v>7949</v>
      </c>
      <c r="E59"/>
    </row>
    <row r="60" spans="1:5" s="190" customFormat="1" ht="12.75" customHeight="1" x14ac:dyDescent="0.25">
      <c r="A60">
        <v>43053</v>
      </c>
      <c r="B60" t="s">
        <v>18815</v>
      </c>
      <c r="C60" t="s">
        <v>1537</v>
      </c>
      <c r="D60" s="109" t="s">
        <v>6969</v>
      </c>
      <c r="E60"/>
    </row>
    <row r="61" spans="1:5" s="190" customFormat="1" ht="12.75" customHeight="1" x14ac:dyDescent="0.25">
      <c r="A61">
        <v>43058</v>
      </c>
      <c r="B61" t="s">
        <v>18816</v>
      </c>
      <c r="C61" t="s">
        <v>1537</v>
      </c>
      <c r="D61" s="109" t="s">
        <v>6963</v>
      </c>
      <c r="E61"/>
    </row>
    <row r="62" spans="1:5" s="190" customFormat="1" ht="12.75" customHeight="1" x14ac:dyDescent="0.25">
      <c r="A62">
        <v>34</v>
      </c>
      <c r="B62" t="s">
        <v>18817</v>
      </c>
      <c r="C62" t="s">
        <v>1537</v>
      </c>
      <c r="D62" s="109" t="s">
        <v>14726</v>
      </c>
      <c r="E62"/>
    </row>
    <row r="63" spans="1:5" s="190" customFormat="1" ht="12.75" customHeight="1" x14ac:dyDescent="0.25">
      <c r="A63">
        <v>43055</v>
      </c>
      <c r="B63" t="s">
        <v>18818</v>
      </c>
      <c r="C63" t="s">
        <v>1537</v>
      </c>
      <c r="D63" s="109" t="s">
        <v>12614</v>
      </c>
      <c r="E63"/>
    </row>
    <row r="64" spans="1:5" s="190" customFormat="1" ht="12.75" customHeight="1" x14ac:dyDescent="0.25">
      <c r="A64">
        <v>43056</v>
      </c>
      <c r="B64" t="s">
        <v>18819</v>
      </c>
      <c r="C64" t="s">
        <v>1537</v>
      </c>
      <c r="D64" s="109" t="s">
        <v>14778</v>
      </c>
      <c r="E64"/>
    </row>
    <row r="65" spans="1:5" s="190" customFormat="1" ht="25.5" customHeight="1" x14ac:dyDescent="0.25">
      <c r="A65">
        <v>43057</v>
      </c>
      <c r="B65" t="s">
        <v>18820</v>
      </c>
      <c r="C65" t="s">
        <v>1537</v>
      </c>
      <c r="D65" s="109" t="s">
        <v>18821</v>
      </c>
      <c r="E65"/>
    </row>
    <row r="66" spans="1:5" s="190" customFormat="1" ht="12.75" customHeight="1" x14ac:dyDescent="0.25">
      <c r="A66">
        <v>34449</v>
      </c>
      <c r="B66" t="s">
        <v>18822</v>
      </c>
      <c r="C66" t="s">
        <v>1537</v>
      </c>
      <c r="D66" s="109" t="s">
        <v>8534</v>
      </c>
      <c r="E66"/>
    </row>
    <row r="67" spans="1:5" s="190" customFormat="1" ht="12.75" customHeight="1" x14ac:dyDescent="0.25">
      <c r="A67">
        <v>32</v>
      </c>
      <c r="B67" t="s">
        <v>18823</v>
      </c>
      <c r="C67" t="s">
        <v>1537</v>
      </c>
      <c r="D67" s="109" t="s">
        <v>18824</v>
      </c>
      <c r="E67"/>
    </row>
    <row r="68" spans="1:5" s="190" customFormat="1" ht="12.75" customHeight="1" x14ac:dyDescent="0.25">
      <c r="A68">
        <v>33</v>
      </c>
      <c r="B68" t="s">
        <v>18825</v>
      </c>
      <c r="C68" t="s">
        <v>1537</v>
      </c>
      <c r="D68" s="109" t="s">
        <v>18826</v>
      </c>
      <c r="E68"/>
    </row>
    <row r="69" spans="1:5" s="190" customFormat="1" ht="12.75" customHeight="1" x14ac:dyDescent="0.25">
      <c r="A69">
        <v>43061</v>
      </c>
      <c r="B69" t="s">
        <v>18827</v>
      </c>
      <c r="C69" t="s">
        <v>1537</v>
      </c>
      <c r="D69" s="109" t="s">
        <v>12203</v>
      </c>
      <c r="E69"/>
    </row>
    <row r="70" spans="1:5" s="190" customFormat="1" ht="12.75" customHeight="1" x14ac:dyDescent="0.25">
      <c r="A70">
        <v>43059</v>
      </c>
      <c r="B70" t="s">
        <v>18828</v>
      </c>
      <c r="C70" t="s">
        <v>1537</v>
      </c>
      <c r="D70" s="109" t="s">
        <v>8043</v>
      </c>
      <c r="E70"/>
    </row>
    <row r="71" spans="1:5" s="190" customFormat="1" ht="12.75" customHeight="1" x14ac:dyDescent="0.25">
      <c r="A71">
        <v>43062</v>
      </c>
      <c r="B71" t="s">
        <v>18829</v>
      </c>
      <c r="C71" t="s">
        <v>1537</v>
      </c>
      <c r="D71" s="109" t="s">
        <v>7026</v>
      </c>
      <c r="E71"/>
    </row>
    <row r="72" spans="1:5" s="190" customFormat="1" ht="12.75" customHeight="1" x14ac:dyDescent="0.25">
      <c r="A72">
        <v>43060</v>
      </c>
      <c r="B72" t="s">
        <v>18830</v>
      </c>
      <c r="C72" t="s">
        <v>1537</v>
      </c>
      <c r="D72" s="109" t="s">
        <v>16695</v>
      </c>
      <c r="E72"/>
    </row>
    <row r="73" spans="1:5" s="190" customFormat="1" ht="12.75" customHeight="1" x14ac:dyDescent="0.25">
      <c r="A73">
        <v>40410</v>
      </c>
      <c r="B73" t="s">
        <v>18831</v>
      </c>
      <c r="C73" t="s">
        <v>1533</v>
      </c>
      <c r="D73" s="109" t="s">
        <v>14608</v>
      </c>
      <c r="E73"/>
    </row>
    <row r="74" spans="1:5" s="190" customFormat="1" ht="12.75" customHeight="1" x14ac:dyDescent="0.25">
      <c r="A74">
        <v>40411</v>
      </c>
      <c r="B74" t="s">
        <v>18832</v>
      </c>
      <c r="C74" t="s">
        <v>1533</v>
      </c>
      <c r="D74" s="109" t="s">
        <v>14609</v>
      </c>
      <c r="E74"/>
    </row>
    <row r="75" spans="1:5" s="190" customFormat="1" ht="12.75" customHeight="1" x14ac:dyDescent="0.25">
      <c r="A75">
        <v>40412</v>
      </c>
      <c r="B75" t="s">
        <v>18833</v>
      </c>
      <c r="C75" t="s">
        <v>1533</v>
      </c>
      <c r="D75" s="109" t="s">
        <v>14610</v>
      </c>
      <c r="E75"/>
    </row>
    <row r="76" spans="1:5" s="190" customFormat="1" ht="12.75" customHeight="1" x14ac:dyDescent="0.25">
      <c r="A76">
        <v>44254</v>
      </c>
      <c r="B76" t="s">
        <v>18834</v>
      </c>
      <c r="C76" t="s">
        <v>1533</v>
      </c>
      <c r="D76" s="109" t="s">
        <v>16702</v>
      </c>
      <c r="E76"/>
    </row>
    <row r="77" spans="1:5" s="190" customFormat="1" ht="12.75" customHeight="1" x14ac:dyDescent="0.25">
      <c r="A77">
        <v>44255</v>
      </c>
      <c r="B77" t="s">
        <v>18835</v>
      </c>
      <c r="C77" t="s">
        <v>1533</v>
      </c>
      <c r="D77" s="109" t="s">
        <v>16703</v>
      </c>
      <c r="E77"/>
    </row>
    <row r="78" spans="1:5" s="190" customFormat="1" ht="12.75" customHeight="1" x14ac:dyDescent="0.25">
      <c r="A78">
        <v>44256</v>
      </c>
      <c r="B78" t="s">
        <v>18836</v>
      </c>
      <c r="C78" t="s">
        <v>1533</v>
      </c>
      <c r="D78" s="109" t="s">
        <v>14185</v>
      </c>
      <c r="E78"/>
    </row>
    <row r="79" spans="1:5" s="190" customFormat="1" ht="22.9" customHeight="1" x14ac:dyDescent="0.25">
      <c r="A79">
        <v>44257</v>
      </c>
      <c r="B79" t="s">
        <v>18837</v>
      </c>
      <c r="C79" t="s">
        <v>1533</v>
      </c>
      <c r="D79" s="109" t="s">
        <v>16704</v>
      </c>
      <c r="E79"/>
    </row>
    <row r="80" spans="1:5" s="190" customFormat="1" ht="12.75" customHeight="1" x14ac:dyDescent="0.25">
      <c r="A80">
        <v>44258</v>
      </c>
      <c r="B80" t="s">
        <v>18838</v>
      </c>
      <c r="C80" t="s">
        <v>1533</v>
      </c>
      <c r="D80" s="109" t="s">
        <v>16705</v>
      </c>
      <c r="E80"/>
    </row>
    <row r="81" spans="1:5" s="190" customFormat="1" ht="12.75" customHeight="1" x14ac:dyDescent="0.25">
      <c r="A81">
        <v>44259</v>
      </c>
      <c r="B81" t="s">
        <v>18839</v>
      </c>
      <c r="C81" t="s">
        <v>1533</v>
      </c>
      <c r="D81" s="109" t="s">
        <v>16706</v>
      </c>
      <c r="E81"/>
    </row>
    <row r="82" spans="1:5" s="190" customFormat="1" ht="12.75" customHeight="1" x14ac:dyDescent="0.25">
      <c r="A82">
        <v>37997</v>
      </c>
      <c r="B82" t="s">
        <v>18840</v>
      </c>
      <c r="C82" t="s">
        <v>1533</v>
      </c>
      <c r="D82" s="109" t="s">
        <v>16707</v>
      </c>
      <c r="E82"/>
    </row>
    <row r="83" spans="1:5" s="190" customFormat="1" ht="12.75" customHeight="1" x14ac:dyDescent="0.25">
      <c r="A83">
        <v>37998</v>
      </c>
      <c r="B83" t="s">
        <v>18841</v>
      </c>
      <c r="C83" t="s">
        <v>1533</v>
      </c>
      <c r="D83" s="109" t="s">
        <v>16708</v>
      </c>
      <c r="E83"/>
    </row>
    <row r="84" spans="1:5" s="190" customFormat="1" ht="12.75" customHeight="1" x14ac:dyDescent="0.25">
      <c r="A84">
        <v>55</v>
      </c>
      <c r="B84" t="s">
        <v>18842</v>
      </c>
      <c r="C84" t="s">
        <v>1533</v>
      </c>
      <c r="D84" s="109" t="s">
        <v>18843</v>
      </c>
      <c r="E84"/>
    </row>
    <row r="85" spans="1:5" s="190" customFormat="1" ht="12.75" customHeight="1" x14ac:dyDescent="0.25">
      <c r="A85">
        <v>61</v>
      </c>
      <c r="B85" t="s">
        <v>18844</v>
      </c>
      <c r="C85" t="s">
        <v>1533</v>
      </c>
      <c r="D85" s="109" t="s">
        <v>10792</v>
      </c>
      <c r="E85"/>
    </row>
    <row r="86" spans="1:5" s="190" customFormat="1" ht="12.75" customHeight="1" x14ac:dyDescent="0.25">
      <c r="A86">
        <v>62</v>
      </c>
      <c r="B86" t="s">
        <v>18845</v>
      </c>
      <c r="C86" t="s">
        <v>1533</v>
      </c>
      <c r="D86" s="109" t="s">
        <v>18846</v>
      </c>
      <c r="E86"/>
    </row>
    <row r="87" spans="1:5" s="190" customFormat="1" ht="12.75" customHeight="1" x14ac:dyDescent="0.25">
      <c r="A87">
        <v>10899</v>
      </c>
      <c r="B87" t="s">
        <v>18847</v>
      </c>
      <c r="C87" t="s">
        <v>1533</v>
      </c>
      <c r="D87" s="109" t="s">
        <v>18848</v>
      </c>
      <c r="E87"/>
    </row>
    <row r="88" spans="1:5" s="190" customFormat="1" ht="12.75" customHeight="1" x14ac:dyDescent="0.25">
      <c r="A88">
        <v>10900</v>
      </c>
      <c r="B88" t="s">
        <v>18849</v>
      </c>
      <c r="C88" t="s">
        <v>1533</v>
      </c>
      <c r="D88" s="109" t="s">
        <v>18850</v>
      </c>
      <c r="E88"/>
    </row>
    <row r="89" spans="1:5" s="190" customFormat="1" ht="12.75" customHeight="1" x14ac:dyDescent="0.25">
      <c r="A89">
        <v>103</v>
      </c>
      <c r="B89" t="s">
        <v>18851</v>
      </c>
      <c r="C89" t="s">
        <v>1533</v>
      </c>
      <c r="D89" s="109" t="s">
        <v>18852</v>
      </c>
      <c r="E89"/>
    </row>
    <row r="90" spans="1:5" s="190" customFormat="1" ht="12.75" customHeight="1" x14ac:dyDescent="0.25">
      <c r="A90">
        <v>107</v>
      </c>
      <c r="B90" t="s">
        <v>18853</v>
      </c>
      <c r="C90" t="s">
        <v>1533</v>
      </c>
      <c r="D90" s="109" t="s">
        <v>7942</v>
      </c>
      <c r="E90"/>
    </row>
    <row r="91" spans="1:5" s="190" customFormat="1" ht="12.75" customHeight="1" x14ac:dyDescent="0.25">
      <c r="A91">
        <v>65</v>
      </c>
      <c r="B91" t="s">
        <v>18854</v>
      </c>
      <c r="C91" t="s">
        <v>1533</v>
      </c>
      <c r="D91" s="109" t="s">
        <v>14576</v>
      </c>
      <c r="E91"/>
    </row>
    <row r="92" spans="1:5" s="190" customFormat="1" ht="22.9" customHeight="1" x14ac:dyDescent="0.25">
      <c r="A92">
        <v>108</v>
      </c>
      <c r="B92" t="s">
        <v>18855</v>
      </c>
      <c r="C92" t="s">
        <v>1533</v>
      </c>
      <c r="D92" s="109" t="s">
        <v>6329</v>
      </c>
      <c r="E92"/>
    </row>
    <row r="93" spans="1:5" s="190" customFormat="1" ht="12.75" customHeight="1" x14ac:dyDescent="0.25">
      <c r="A93">
        <v>110</v>
      </c>
      <c r="B93" t="s">
        <v>18856</v>
      </c>
      <c r="C93" t="s">
        <v>1533</v>
      </c>
      <c r="D93" s="109" t="s">
        <v>14614</v>
      </c>
      <c r="E93"/>
    </row>
    <row r="94" spans="1:5" s="190" customFormat="1" ht="12.75" customHeight="1" x14ac:dyDescent="0.25">
      <c r="A94">
        <v>109</v>
      </c>
      <c r="B94" t="s">
        <v>18857</v>
      </c>
      <c r="C94" t="s">
        <v>1533</v>
      </c>
      <c r="D94" s="109" t="s">
        <v>17424</v>
      </c>
      <c r="E94"/>
    </row>
    <row r="95" spans="1:5" s="190" customFormat="1" ht="11.65" customHeight="1" x14ac:dyDescent="0.25">
      <c r="A95">
        <v>111</v>
      </c>
      <c r="B95" t="s">
        <v>18858</v>
      </c>
      <c r="C95" t="s">
        <v>1533</v>
      </c>
      <c r="D95" s="109" t="s">
        <v>12080</v>
      </c>
      <c r="E95"/>
    </row>
    <row r="96" spans="1:5" s="190" customFormat="1" ht="12.75" customHeight="1" x14ac:dyDescent="0.25">
      <c r="A96">
        <v>112</v>
      </c>
      <c r="B96" t="s">
        <v>18859</v>
      </c>
      <c r="C96" t="s">
        <v>1533</v>
      </c>
      <c r="D96" s="109" t="s">
        <v>6397</v>
      </c>
      <c r="E96"/>
    </row>
    <row r="97" spans="1:5" s="190" customFormat="1" ht="34.5" customHeight="1" x14ac:dyDescent="0.25">
      <c r="A97">
        <v>113</v>
      </c>
      <c r="B97" t="s">
        <v>18860</v>
      </c>
      <c r="C97" t="s">
        <v>1533</v>
      </c>
      <c r="D97" s="109" t="s">
        <v>7832</v>
      </c>
      <c r="E97"/>
    </row>
    <row r="98" spans="1:5" s="190" customFormat="1" ht="25.5" customHeight="1" x14ac:dyDescent="0.25">
      <c r="A98">
        <v>104</v>
      </c>
      <c r="B98" t="s">
        <v>18861</v>
      </c>
      <c r="C98" t="s">
        <v>1533</v>
      </c>
      <c r="D98" s="109" t="s">
        <v>17219</v>
      </c>
      <c r="E98"/>
    </row>
    <row r="99" spans="1:5" s="190" customFormat="1" ht="12.75" customHeight="1" x14ac:dyDescent="0.25">
      <c r="A99">
        <v>102</v>
      </c>
      <c r="B99" t="s">
        <v>18862</v>
      </c>
      <c r="C99" t="s">
        <v>1533</v>
      </c>
      <c r="D99" s="109" t="s">
        <v>18863</v>
      </c>
      <c r="E99"/>
    </row>
    <row r="100" spans="1:5" s="190" customFormat="1" ht="25.5" customHeight="1" x14ac:dyDescent="0.25">
      <c r="A100">
        <v>95</v>
      </c>
      <c r="B100" t="s">
        <v>18864</v>
      </c>
      <c r="C100" t="s">
        <v>1533</v>
      </c>
      <c r="D100" s="109" t="s">
        <v>18418</v>
      </c>
      <c r="E100"/>
    </row>
    <row r="101" spans="1:5" s="190" customFormat="1" ht="25.5" customHeight="1" x14ac:dyDescent="0.25">
      <c r="A101">
        <v>96</v>
      </c>
      <c r="B101" t="s">
        <v>18865</v>
      </c>
      <c r="C101" t="s">
        <v>1533</v>
      </c>
      <c r="D101" s="109" t="s">
        <v>12048</v>
      </c>
      <c r="E101"/>
    </row>
    <row r="102" spans="1:5" s="190" customFormat="1" ht="25.5" customHeight="1" x14ac:dyDescent="0.25">
      <c r="A102">
        <v>97</v>
      </c>
      <c r="B102" t="s">
        <v>18866</v>
      </c>
      <c r="C102" t="s">
        <v>1533</v>
      </c>
      <c r="D102" s="109" t="s">
        <v>12580</v>
      </c>
      <c r="E102"/>
    </row>
    <row r="103" spans="1:5" s="190" customFormat="1" ht="12.75" customHeight="1" x14ac:dyDescent="0.25">
      <c r="A103">
        <v>98</v>
      </c>
      <c r="B103" t="s">
        <v>18867</v>
      </c>
      <c r="C103" t="s">
        <v>1533</v>
      </c>
      <c r="D103" s="109" t="s">
        <v>10359</v>
      </c>
      <c r="E103"/>
    </row>
    <row r="104" spans="1:5" s="190" customFormat="1" ht="25.5" customHeight="1" x14ac:dyDescent="0.25">
      <c r="A104">
        <v>99</v>
      </c>
      <c r="B104" t="s">
        <v>18868</v>
      </c>
      <c r="C104" t="s">
        <v>1533</v>
      </c>
      <c r="D104" s="109" t="s">
        <v>18869</v>
      </c>
      <c r="E104"/>
    </row>
    <row r="105" spans="1:5" s="190" customFormat="1" ht="25.5" customHeight="1" x14ac:dyDescent="0.25">
      <c r="A105">
        <v>100</v>
      </c>
      <c r="B105" t="s">
        <v>18870</v>
      </c>
      <c r="C105" t="s">
        <v>1533</v>
      </c>
      <c r="D105" s="109" t="s">
        <v>18871</v>
      </c>
      <c r="E105"/>
    </row>
    <row r="106" spans="1:5" s="190" customFormat="1" ht="25.5" customHeight="1" x14ac:dyDescent="0.25">
      <c r="A106">
        <v>75</v>
      </c>
      <c r="B106" t="s">
        <v>18872</v>
      </c>
      <c r="C106" t="s">
        <v>1533</v>
      </c>
      <c r="D106" s="109" t="s">
        <v>18873</v>
      </c>
      <c r="E106"/>
    </row>
    <row r="107" spans="1:5" s="190" customFormat="1" ht="25.5" customHeight="1" x14ac:dyDescent="0.25">
      <c r="A107">
        <v>83</v>
      </c>
      <c r="B107" t="s">
        <v>18874</v>
      </c>
      <c r="C107" t="s">
        <v>1533</v>
      </c>
      <c r="D107" s="109" t="s">
        <v>18875</v>
      </c>
      <c r="E107"/>
    </row>
    <row r="108" spans="1:5" s="190" customFormat="1" ht="25.5" customHeight="1" x14ac:dyDescent="0.25">
      <c r="A108">
        <v>74</v>
      </c>
      <c r="B108" t="s">
        <v>18876</v>
      </c>
      <c r="C108" t="s">
        <v>1533</v>
      </c>
      <c r="D108" s="109" t="s">
        <v>18877</v>
      </c>
      <c r="E108"/>
    </row>
    <row r="109" spans="1:5" s="190" customFormat="1" ht="25.5" customHeight="1" x14ac:dyDescent="0.25">
      <c r="A109">
        <v>106</v>
      </c>
      <c r="B109" t="s">
        <v>18878</v>
      </c>
      <c r="C109" t="s">
        <v>1533</v>
      </c>
      <c r="D109" s="109" t="s">
        <v>18879</v>
      </c>
      <c r="E109"/>
    </row>
    <row r="110" spans="1:5" s="190" customFormat="1" ht="25.5" customHeight="1" x14ac:dyDescent="0.25">
      <c r="A110">
        <v>88</v>
      </c>
      <c r="B110" t="s">
        <v>18880</v>
      </c>
      <c r="C110" t="s">
        <v>1533</v>
      </c>
      <c r="D110" s="109" t="s">
        <v>6950</v>
      </c>
      <c r="E110"/>
    </row>
    <row r="111" spans="1:5" s="190" customFormat="1" ht="25.5" customHeight="1" x14ac:dyDescent="0.25">
      <c r="A111">
        <v>82</v>
      </c>
      <c r="B111" t="s">
        <v>18881</v>
      </c>
      <c r="C111" t="s">
        <v>1533</v>
      </c>
      <c r="D111" s="109" t="s">
        <v>18882</v>
      </c>
      <c r="E111"/>
    </row>
    <row r="112" spans="1:5" s="190" customFormat="1" ht="22.9" customHeight="1" x14ac:dyDescent="0.25">
      <c r="A112">
        <v>105</v>
      </c>
      <c r="B112" t="s">
        <v>18883</v>
      </c>
      <c r="C112" t="s">
        <v>1533</v>
      </c>
      <c r="D112" s="109" t="s">
        <v>18884</v>
      </c>
      <c r="E112"/>
    </row>
    <row r="113" spans="1:5" s="190" customFormat="1" ht="22.9" customHeight="1" x14ac:dyDescent="0.25">
      <c r="A113">
        <v>60</v>
      </c>
      <c r="B113" t="s">
        <v>18885</v>
      </c>
      <c r="C113" t="s">
        <v>1533</v>
      </c>
      <c r="D113" s="109" t="s">
        <v>6967</v>
      </c>
      <c r="E113"/>
    </row>
    <row r="114" spans="1:5" s="190" customFormat="1" ht="22.9" customHeight="1" x14ac:dyDescent="0.25">
      <c r="A114">
        <v>72</v>
      </c>
      <c r="B114" t="s">
        <v>18886</v>
      </c>
      <c r="C114" t="s">
        <v>1533</v>
      </c>
      <c r="D114" s="109" t="s">
        <v>18887</v>
      </c>
      <c r="E114"/>
    </row>
    <row r="115" spans="1:5" s="190" customFormat="1" ht="25.5" customHeight="1" x14ac:dyDescent="0.25">
      <c r="A115">
        <v>67</v>
      </c>
      <c r="B115" t="s">
        <v>18888</v>
      </c>
      <c r="C115" t="s">
        <v>1533</v>
      </c>
      <c r="D115" s="109" t="s">
        <v>7729</v>
      </c>
      <c r="E115"/>
    </row>
    <row r="116" spans="1:5" s="190" customFormat="1" ht="25.5" customHeight="1" x14ac:dyDescent="0.25">
      <c r="A116">
        <v>71</v>
      </c>
      <c r="B116" t="s">
        <v>18889</v>
      </c>
      <c r="C116" t="s">
        <v>1533</v>
      </c>
      <c r="D116" s="109" t="s">
        <v>18890</v>
      </c>
      <c r="E116"/>
    </row>
    <row r="117" spans="1:5" s="190" customFormat="1" ht="25.5" customHeight="1" x14ac:dyDescent="0.25">
      <c r="A117">
        <v>73</v>
      </c>
      <c r="B117" t="s">
        <v>18891</v>
      </c>
      <c r="C117" t="s">
        <v>1533</v>
      </c>
      <c r="D117" s="109" t="s">
        <v>7379</v>
      </c>
      <c r="E117"/>
    </row>
    <row r="118" spans="1:5" s="190" customFormat="1" ht="25.5" customHeight="1" x14ac:dyDescent="0.25">
      <c r="A118">
        <v>46</v>
      </c>
      <c r="B118" t="s">
        <v>18892</v>
      </c>
      <c r="C118" t="s">
        <v>1533</v>
      </c>
      <c r="D118" s="109" t="s">
        <v>16713</v>
      </c>
      <c r="E118"/>
    </row>
    <row r="119" spans="1:5" s="190" customFormat="1" ht="25.5" customHeight="1" x14ac:dyDescent="0.25">
      <c r="A119">
        <v>47</v>
      </c>
      <c r="B119" t="s">
        <v>18893</v>
      </c>
      <c r="C119" t="s">
        <v>1533</v>
      </c>
      <c r="D119" s="109" t="s">
        <v>16714</v>
      </c>
      <c r="E119"/>
    </row>
    <row r="120" spans="1:5" s="190" customFormat="1" ht="25.5" customHeight="1" x14ac:dyDescent="0.25">
      <c r="A120">
        <v>48</v>
      </c>
      <c r="B120" t="s">
        <v>18894</v>
      </c>
      <c r="C120" t="s">
        <v>1533</v>
      </c>
      <c r="D120" s="109" t="s">
        <v>6470</v>
      </c>
      <c r="E120"/>
    </row>
    <row r="121" spans="1:5" s="190" customFormat="1" ht="25.5" customHeight="1" x14ac:dyDescent="0.25">
      <c r="A121">
        <v>52</v>
      </c>
      <c r="B121" t="s">
        <v>18895</v>
      </c>
      <c r="C121" t="s">
        <v>1533</v>
      </c>
      <c r="D121" s="109" t="s">
        <v>11964</v>
      </c>
      <c r="E121"/>
    </row>
    <row r="122" spans="1:5" s="190" customFormat="1" ht="25.5" customHeight="1" x14ac:dyDescent="0.25">
      <c r="A122">
        <v>43</v>
      </c>
      <c r="B122" t="s">
        <v>18896</v>
      </c>
      <c r="C122" t="s">
        <v>1533</v>
      </c>
      <c r="D122" s="109" t="s">
        <v>16715</v>
      </c>
      <c r="E122"/>
    </row>
    <row r="123" spans="1:5" s="190" customFormat="1" ht="22.9" customHeight="1" x14ac:dyDescent="0.25">
      <c r="A123">
        <v>39719</v>
      </c>
      <c r="B123" t="s">
        <v>18897</v>
      </c>
      <c r="C123" t="s">
        <v>1538</v>
      </c>
      <c r="D123" s="109" t="s">
        <v>18898</v>
      </c>
      <c r="E123"/>
    </row>
    <row r="124" spans="1:5" s="190" customFormat="1" ht="25.5" customHeight="1" x14ac:dyDescent="0.25">
      <c r="A124">
        <v>3410</v>
      </c>
      <c r="B124" t="s">
        <v>18899</v>
      </c>
      <c r="C124" t="s">
        <v>1537</v>
      </c>
      <c r="D124" s="109" t="s">
        <v>14870</v>
      </c>
      <c r="E124"/>
    </row>
    <row r="125" spans="1:5" s="190" customFormat="1" ht="11.65" customHeight="1" x14ac:dyDescent="0.25">
      <c r="A125">
        <v>4791</v>
      </c>
      <c r="B125" t="s">
        <v>18900</v>
      </c>
      <c r="C125" t="s">
        <v>1537</v>
      </c>
      <c r="D125" s="109" t="s">
        <v>18315</v>
      </c>
      <c r="E125"/>
    </row>
    <row r="126" spans="1:5" s="190" customFormat="1" ht="22.9" customHeight="1" x14ac:dyDescent="0.25">
      <c r="A126">
        <v>157</v>
      </c>
      <c r="B126" t="s">
        <v>18901</v>
      </c>
      <c r="C126" t="s">
        <v>1537</v>
      </c>
      <c r="D126" s="109" t="s">
        <v>16717</v>
      </c>
      <c r="E126"/>
    </row>
    <row r="127" spans="1:5" s="190" customFormat="1" ht="25.5" customHeight="1" x14ac:dyDescent="0.25">
      <c r="A127">
        <v>156</v>
      </c>
      <c r="B127" t="s">
        <v>18902</v>
      </c>
      <c r="C127" t="s">
        <v>1537</v>
      </c>
      <c r="D127" s="109" t="s">
        <v>16718</v>
      </c>
      <c r="E127"/>
    </row>
    <row r="128" spans="1:5" s="190" customFormat="1" ht="12.75" customHeight="1" x14ac:dyDescent="0.25">
      <c r="A128">
        <v>131</v>
      </c>
      <c r="B128" t="s">
        <v>18903</v>
      </c>
      <c r="C128" t="s">
        <v>1537</v>
      </c>
      <c r="D128" s="109" t="s">
        <v>16654</v>
      </c>
      <c r="E128"/>
    </row>
    <row r="129" spans="1:5" s="190" customFormat="1" ht="25.5" customHeight="1" x14ac:dyDescent="0.25">
      <c r="A129">
        <v>21114</v>
      </c>
      <c r="B129" t="s">
        <v>18904</v>
      </c>
      <c r="C129" t="s">
        <v>1533</v>
      </c>
      <c r="D129" s="109" t="s">
        <v>14053</v>
      </c>
      <c r="E129"/>
    </row>
    <row r="130" spans="1:5" s="190" customFormat="1" ht="25.5" customHeight="1" x14ac:dyDescent="0.25">
      <c r="A130">
        <v>119</v>
      </c>
      <c r="B130" t="s">
        <v>18905</v>
      </c>
      <c r="C130" t="s">
        <v>1533</v>
      </c>
      <c r="D130" s="109" t="s">
        <v>12752</v>
      </c>
      <c r="E130"/>
    </row>
    <row r="131" spans="1:5" s="190" customFormat="1" ht="25.5" customHeight="1" x14ac:dyDescent="0.25">
      <c r="A131">
        <v>122</v>
      </c>
      <c r="B131" t="s">
        <v>18906</v>
      </c>
      <c r="C131" t="s">
        <v>1533</v>
      </c>
      <c r="D131" s="109" t="s">
        <v>18907</v>
      </c>
      <c r="E131"/>
    </row>
    <row r="132" spans="1:5" s="190" customFormat="1" ht="22.9" customHeight="1" x14ac:dyDescent="0.25">
      <c r="A132">
        <v>20080</v>
      </c>
      <c r="B132" t="s">
        <v>18908</v>
      </c>
      <c r="C132" t="s">
        <v>1533</v>
      </c>
      <c r="D132" s="109" t="s">
        <v>12580</v>
      </c>
      <c r="E132"/>
    </row>
    <row r="133" spans="1:5" s="190" customFormat="1" ht="25.5" customHeight="1" x14ac:dyDescent="0.25">
      <c r="A133">
        <v>124</v>
      </c>
      <c r="B133" t="s">
        <v>18909</v>
      </c>
      <c r="C133" t="s">
        <v>1538</v>
      </c>
      <c r="D133" s="109" t="s">
        <v>11978</v>
      </c>
      <c r="E133"/>
    </row>
    <row r="134" spans="1:5" s="190" customFormat="1" ht="25.5" customHeight="1" x14ac:dyDescent="0.25">
      <c r="A134">
        <v>7334</v>
      </c>
      <c r="B134" t="s">
        <v>18910</v>
      </c>
      <c r="C134" t="s">
        <v>1538</v>
      </c>
      <c r="D134" s="109" t="s">
        <v>12485</v>
      </c>
      <c r="E134"/>
    </row>
    <row r="135" spans="1:5" s="190" customFormat="1" ht="25.5" customHeight="1" x14ac:dyDescent="0.25">
      <c r="A135">
        <v>45146</v>
      </c>
      <c r="B135" t="s">
        <v>18911</v>
      </c>
      <c r="C135" t="s">
        <v>1537</v>
      </c>
      <c r="D135" s="109" t="s">
        <v>18912</v>
      </c>
      <c r="E135"/>
    </row>
    <row r="136" spans="1:5" s="190" customFormat="1" ht="22.9" customHeight="1" x14ac:dyDescent="0.25">
      <c r="A136">
        <v>123</v>
      </c>
      <c r="B136" t="s">
        <v>18913</v>
      </c>
      <c r="C136" t="s">
        <v>1538</v>
      </c>
      <c r="D136" s="109" t="s">
        <v>7231</v>
      </c>
      <c r="E136"/>
    </row>
    <row r="137" spans="1:5" s="190" customFormat="1" ht="25.5" customHeight="1" x14ac:dyDescent="0.25">
      <c r="A137">
        <v>127</v>
      </c>
      <c r="B137" t="s">
        <v>18914</v>
      </c>
      <c r="C137" t="s">
        <v>1538</v>
      </c>
      <c r="D137" s="109" t="s">
        <v>6470</v>
      </c>
      <c r="E137"/>
    </row>
    <row r="138" spans="1:5" s="190" customFormat="1" ht="34.5" customHeight="1" x14ac:dyDescent="0.25">
      <c r="A138">
        <v>133</v>
      </c>
      <c r="B138" t="s">
        <v>18915</v>
      </c>
      <c r="C138" t="s">
        <v>1538</v>
      </c>
      <c r="D138" s="109" t="s">
        <v>7019</v>
      </c>
      <c r="E138"/>
    </row>
    <row r="139" spans="1:5" s="190" customFormat="1" ht="34.5" customHeight="1" x14ac:dyDescent="0.25">
      <c r="A139">
        <v>43617</v>
      </c>
      <c r="B139" t="s">
        <v>18916</v>
      </c>
      <c r="C139" t="s">
        <v>1538</v>
      </c>
      <c r="D139" s="109" t="s">
        <v>6380</v>
      </c>
      <c r="E139"/>
    </row>
    <row r="140" spans="1:5" s="190" customFormat="1" ht="25.5" customHeight="1" x14ac:dyDescent="0.25">
      <c r="A140">
        <v>132</v>
      </c>
      <c r="B140" t="s">
        <v>18917</v>
      </c>
      <c r="C140" t="s">
        <v>1538</v>
      </c>
      <c r="D140" s="109" t="s">
        <v>12581</v>
      </c>
      <c r="E140"/>
    </row>
    <row r="141" spans="1:5" s="190" customFormat="1" ht="25.5" customHeight="1" x14ac:dyDescent="0.25">
      <c r="A141">
        <v>43618</v>
      </c>
      <c r="B141" t="s">
        <v>18918</v>
      </c>
      <c r="C141" t="s">
        <v>1537</v>
      </c>
      <c r="D141" s="109" t="s">
        <v>16719</v>
      </c>
      <c r="E141"/>
    </row>
    <row r="142" spans="1:5" s="190" customFormat="1" ht="25.5" customHeight="1" x14ac:dyDescent="0.25">
      <c r="A142">
        <v>37476</v>
      </c>
      <c r="B142" t="s">
        <v>18919</v>
      </c>
      <c r="C142" t="s">
        <v>1533</v>
      </c>
      <c r="D142" s="109" t="s">
        <v>18920</v>
      </c>
      <c r="E142"/>
    </row>
    <row r="143" spans="1:5" s="190" customFormat="1" ht="25.5" customHeight="1" x14ac:dyDescent="0.25">
      <c r="A143">
        <v>37478</v>
      </c>
      <c r="B143" t="s">
        <v>18921</v>
      </c>
      <c r="C143" t="s">
        <v>1533</v>
      </c>
      <c r="D143" s="109" t="s">
        <v>18922</v>
      </c>
      <c r="E143"/>
    </row>
    <row r="144" spans="1:5" s="190" customFormat="1" ht="25.5" customHeight="1" x14ac:dyDescent="0.25">
      <c r="A144">
        <v>37477</v>
      </c>
      <c r="B144" t="s">
        <v>18923</v>
      </c>
      <c r="C144" t="s">
        <v>1533</v>
      </c>
      <c r="D144" s="109" t="s">
        <v>18924</v>
      </c>
      <c r="E144"/>
    </row>
    <row r="145" spans="1:5" s="190" customFormat="1" ht="25.5" customHeight="1" x14ac:dyDescent="0.25">
      <c r="A145">
        <v>37479</v>
      </c>
      <c r="B145" t="s">
        <v>18925</v>
      </c>
      <c r="C145" t="s">
        <v>1533</v>
      </c>
      <c r="D145" s="109" t="s">
        <v>18926</v>
      </c>
      <c r="E145"/>
    </row>
    <row r="146" spans="1:5" s="190" customFormat="1" ht="25.5" customHeight="1" x14ac:dyDescent="0.25">
      <c r="A146">
        <v>4319</v>
      </c>
      <c r="B146" t="s">
        <v>18927</v>
      </c>
      <c r="C146" t="s">
        <v>1533</v>
      </c>
      <c r="D146" s="109" t="s">
        <v>7370</v>
      </c>
      <c r="E146"/>
    </row>
    <row r="147" spans="1:5" s="190" customFormat="1" ht="22.9" customHeight="1" x14ac:dyDescent="0.25">
      <c r="A147">
        <v>42409</v>
      </c>
      <c r="B147" t="s">
        <v>18928</v>
      </c>
      <c r="C147" t="s">
        <v>1537</v>
      </c>
      <c r="D147" s="109" t="s">
        <v>16720</v>
      </c>
      <c r="E147"/>
    </row>
    <row r="148" spans="1:5" s="190" customFormat="1" ht="12.75" customHeight="1" x14ac:dyDescent="0.25">
      <c r="A148">
        <v>40553</v>
      </c>
      <c r="B148" t="s">
        <v>18929</v>
      </c>
      <c r="C148" t="s">
        <v>1535</v>
      </c>
      <c r="D148" s="109" t="s">
        <v>18930</v>
      </c>
      <c r="E148"/>
    </row>
    <row r="149" spans="1:5" s="190" customFormat="1" ht="12.75" customHeight="1" x14ac:dyDescent="0.25">
      <c r="A149">
        <v>6114</v>
      </c>
      <c r="B149" t="s">
        <v>18931</v>
      </c>
      <c r="C149" t="s">
        <v>1532</v>
      </c>
      <c r="D149" s="109" t="s">
        <v>16746</v>
      </c>
      <c r="E149"/>
    </row>
    <row r="150" spans="1:5" s="190" customFormat="1" ht="25.5" customHeight="1" x14ac:dyDescent="0.25">
      <c r="A150">
        <v>40912</v>
      </c>
      <c r="B150" t="s">
        <v>18932</v>
      </c>
      <c r="C150" t="s">
        <v>1539</v>
      </c>
      <c r="D150" s="109" t="s">
        <v>18933</v>
      </c>
      <c r="E150"/>
    </row>
    <row r="151" spans="1:5" s="190" customFormat="1" ht="25.5" customHeight="1" x14ac:dyDescent="0.25">
      <c r="A151">
        <v>247</v>
      </c>
      <c r="B151" t="s">
        <v>18934</v>
      </c>
      <c r="C151" t="s">
        <v>1532</v>
      </c>
      <c r="D151" s="109" t="s">
        <v>16746</v>
      </c>
      <c r="E151"/>
    </row>
    <row r="152" spans="1:5" s="190" customFormat="1" ht="12.75" customHeight="1" x14ac:dyDescent="0.25">
      <c r="A152">
        <v>40919</v>
      </c>
      <c r="B152" t="s">
        <v>18935</v>
      </c>
      <c r="C152" t="s">
        <v>1539</v>
      </c>
      <c r="D152" s="109" t="s">
        <v>18933</v>
      </c>
      <c r="E152"/>
    </row>
    <row r="153" spans="1:5" s="190" customFormat="1" ht="12.75" customHeight="1" x14ac:dyDescent="0.25">
      <c r="A153">
        <v>44499</v>
      </c>
      <c r="B153" t="s">
        <v>18936</v>
      </c>
      <c r="C153" t="s">
        <v>1532</v>
      </c>
      <c r="D153" s="109" t="s">
        <v>16746</v>
      </c>
      <c r="E153"/>
    </row>
    <row r="154" spans="1:5" s="190" customFormat="1" ht="12.75" customHeight="1" x14ac:dyDescent="0.25">
      <c r="A154">
        <v>40984</v>
      </c>
      <c r="B154" t="s">
        <v>18937</v>
      </c>
      <c r="C154" t="s">
        <v>1539</v>
      </c>
      <c r="D154" s="109" t="s">
        <v>18933</v>
      </c>
      <c r="E154"/>
    </row>
    <row r="155" spans="1:5" s="190" customFormat="1" ht="12.75" customHeight="1" x14ac:dyDescent="0.25">
      <c r="A155">
        <v>248</v>
      </c>
      <c r="B155" t="s">
        <v>18938</v>
      </c>
      <c r="C155" t="s">
        <v>1532</v>
      </c>
      <c r="D155" s="109" t="s">
        <v>10783</v>
      </c>
      <c r="E155"/>
    </row>
    <row r="156" spans="1:5" s="190" customFormat="1" ht="25.5" customHeight="1" x14ac:dyDescent="0.25">
      <c r="A156">
        <v>41086</v>
      </c>
      <c r="B156" t="s">
        <v>18939</v>
      </c>
      <c r="C156" t="s">
        <v>1539</v>
      </c>
      <c r="D156" s="109" t="s">
        <v>18940</v>
      </c>
      <c r="E156"/>
    </row>
    <row r="157" spans="1:5" s="190" customFormat="1" ht="11.65" customHeight="1" x14ac:dyDescent="0.25">
      <c r="A157">
        <v>34466</v>
      </c>
      <c r="B157" t="s">
        <v>18941</v>
      </c>
      <c r="C157" t="s">
        <v>1532</v>
      </c>
      <c r="D157" s="109" t="s">
        <v>16746</v>
      </c>
      <c r="E157"/>
    </row>
    <row r="158" spans="1:5" s="190" customFormat="1" ht="34.5" customHeight="1" x14ac:dyDescent="0.25">
      <c r="A158">
        <v>41083</v>
      </c>
      <c r="B158" t="s">
        <v>18942</v>
      </c>
      <c r="C158" t="s">
        <v>1539</v>
      </c>
      <c r="D158" s="109" t="s">
        <v>18933</v>
      </c>
      <c r="E158"/>
    </row>
    <row r="159" spans="1:5" s="190" customFormat="1" ht="34.5" customHeight="1" x14ac:dyDescent="0.25">
      <c r="A159">
        <v>252</v>
      </c>
      <c r="B159" t="s">
        <v>18943</v>
      </c>
      <c r="C159" t="s">
        <v>1532</v>
      </c>
      <c r="D159" s="109" t="s">
        <v>16746</v>
      </c>
      <c r="E159"/>
    </row>
    <row r="160" spans="1:5" s="190" customFormat="1" ht="25.5" customHeight="1" x14ac:dyDescent="0.25">
      <c r="A160">
        <v>40909</v>
      </c>
      <c r="B160" t="s">
        <v>18944</v>
      </c>
      <c r="C160" t="s">
        <v>1539</v>
      </c>
      <c r="D160" s="109" t="s">
        <v>18933</v>
      </c>
      <c r="E160"/>
    </row>
    <row r="161" spans="1:5" s="190" customFormat="1" ht="25.5" customHeight="1" x14ac:dyDescent="0.25">
      <c r="A161">
        <v>242</v>
      </c>
      <c r="B161" t="s">
        <v>18945</v>
      </c>
      <c r="C161" t="s">
        <v>1532</v>
      </c>
      <c r="D161" s="109" t="s">
        <v>7389</v>
      </c>
      <c r="E161"/>
    </row>
    <row r="162" spans="1:5" s="190" customFormat="1" ht="12.75" customHeight="1" x14ac:dyDescent="0.25">
      <c r="A162">
        <v>41085</v>
      </c>
      <c r="B162" t="s">
        <v>18946</v>
      </c>
      <c r="C162" t="s">
        <v>1539</v>
      </c>
      <c r="D162" s="109" t="s">
        <v>18947</v>
      </c>
      <c r="E162"/>
    </row>
    <row r="163" spans="1:5" s="190" customFormat="1" ht="25.5" customHeight="1" x14ac:dyDescent="0.25">
      <c r="A163">
        <v>427</v>
      </c>
      <c r="B163" t="s">
        <v>18948</v>
      </c>
      <c r="C163" t="s">
        <v>1533</v>
      </c>
      <c r="D163" s="109" t="s">
        <v>16695</v>
      </c>
      <c r="E163"/>
    </row>
    <row r="164" spans="1:5" s="190" customFormat="1" ht="25.5" customHeight="1" x14ac:dyDescent="0.25">
      <c r="A164">
        <v>417</v>
      </c>
      <c r="B164" t="s">
        <v>18949</v>
      </c>
      <c r="C164" t="s">
        <v>1533</v>
      </c>
      <c r="D164" s="109" t="s">
        <v>16721</v>
      </c>
      <c r="E164"/>
    </row>
    <row r="165" spans="1:5" s="190" customFormat="1" ht="25.5" customHeight="1" x14ac:dyDescent="0.25">
      <c r="A165">
        <v>11273</v>
      </c>
      <c r="B165" t="s">
        <v>18950</v>
      </c>
      <c r="C165" t="s">
        <v>1533</v>
      </c>
      <c r="D165" s="109" t="s">
        <v>8070</v>
      </c>
      <c r="E165"/>
    </row>
    <row r="166" spans="1:5" s="190" customFormat="1" ht="25.5" customHeight="1" x14ac:dyDescent="0.25">
      <c r="A166">
        <v>11272</v>
      </c>
      <c r="B166" t="s">
        <v>18951</v>
      </c>
      <c r="C166" t="s">
        <v>1533</v>
      </c>
      <c r="D166" s="109" t="s">
        <v>7950</v>
      </c>
      <c r="E166"/>
    </row>
    <row r="167" spans="1:5" s="190" customFormat="1" ht="25.5" customHeight="1" x14ac:dyDescent="0.25">
      <c r="A167">
        <v>11275</v>
      </c>
      <c r="B167" t="s">
        <v>18952</v>
      </c>
      <c r="C167" t="s">
        <v>1533</v>
      </c>
      <c r="D167" s="109" t="s">
        <v>16697</v>
      </c>
      <c r="E167"/>
    </row>
    <row r="168" spans="1:5" s="190" customFormat="1" ht="34.5" customHeight="1" x14ac:dyDescent="0.25">
      <c r="A168">
        <v>11274</v>
      </c>
      <c r="B168" t="s">
        <v>18953</v>
      </c>
      <c r="C168" t="s">
        <v>1533</v>
      </c>
      <c r="D168" s="109" t="s">
        <v>14652</v>
      </c>
      <c r="E168"/>
    </row>
    <row r="169" spans="1:5" s="190" customFormat="1" ht="25.5" customHeight="1" x14ac:dyDescent="0.25">
      <c r="A169">
        <v>38470</v>
      </c>
      <c r="B169" t="s">
        <v>18954</v>
      </c>
      <c r="C169" t="s">
        <v>1533</v>
      </c>
      <c r="D169" s="109" t="s">
        <v>17812</v>
      </c>
      <c r="E169"/>
    </row>
    <row r="170" spans="1:5" s="190" customFormat="1" ht="12.75" customHeight="1" x14ac:dyDescent="0.25">
      <c r="A170">
        <v>38547</v>
      </c>
      <c r="B170" t="s">
        <v>18955</v>
      </c>
      <c r="C170" t="s">
        <v>1533</v>
      </c>
      <c r="D170" s="109" t="s">
        <v>18956</v>
      </c>
      <c r="E170"/>
    </row>
    <row r="171" spans="1:5" s="190" customFormat="1" ht="25.5" customHeight="1" x14ac:dyDescent="0.25">
      <c r="A171">
        <v>38469</v>
      </c>
      <c r="B171" t="s">
        <v>18957</v>
      </c>
      <c r="C171" t="s">
        <v>1533</v>
      </c>
      <c r="D171" s="109" t="s">
        <v>18958</v>
      </c>
      <c r="E171"/>
    </row>
    <row r="172" spans="1:5" s="190" customFormat="1" ht="12.75" customHeight="1" x14ac:dyDescent="0.25">
      <c r="A172">
        <v>38467</v>
      </c>
      <c r="B172" t="s">
        <v>18959</v>
      </c>
      <c r="C172" t="s">
        <v>1533</v>
      </c>
      <c r="D172" s="109" t="s">
        <v>18960</v>
      </c>
      <c r="E172"/>
    </row>
    <row r="173" spans="1:5" s="190" customFormat="1" ht="12.75" customHeight="1" x14ac:dyDescent="0.25">
      <c r="A173">
        <v>38468</v>
      </c>
      <c r="B173" t="s">
        <v>18961</v>
      </c>
      <c r="C173" t="s">
        <v>1533</v>
      </c>
      <c r="D173" s="109" t="s">
        <v>18962</v>
      </c>
      <c r="E173"/>
    </row>
    <row r="174" spans="1:5" s="190" customFormat="1" ht="12.75" customHeight="1" x14ac:dyDescent="0.25">
      <c r="A174">
        <v>38471</v>
      </c>
      <c r="B174" t="s">
        <v>18963</v>
      </c>
      <c r="C174" t="s">
        <v>1533</v>
      </c>
      <c r="D174" s="109" t="s">
        <v>15151</v>
      </c>
      <c r="E174"/>
    </row>
    <row r="175" spans="1:5" s="190" customFormat="1" ht="12.75" customHeight="1" x14ac:dyDescent="0.25">
      <c r="A175">
        <v>37370</v>
      </c>
      <c r="B175" t="s">
        <v>18964</v>
      </c>
      <c r="C175" t="s">
        <v>1532</v>
      </c>
      <c r="D175" s="109" t="s">
        <v>6409</v>
      </c>
      <c r="E175"/>
    </row>
    <row r="176" spans="1:5" s="190" customFormat="1" ht="12.75" customHeight="1" x14ac:dyDescent="0.25">
      <c r="A176">
        <v>40862</v>
      </c>
      <c r="B176" t="s">
        <v>18965</v>
      </c>
      <c r="C176" t="s">
        <v>1539</v>
      </c>
      <c r="D176" s="109" t="s">
        <v>18966</v>
      </c>
      <c r="E176"/>
    </row>
    <row r="177" spans="1:5" s="190" customFormat="1" ht="12.75" customHeight="1" x14ac:dyDescent="0.25">
      <c r="A177">
        <v>10658</v>
      </c>
      <c r="B177" t="s">
        <v>18967</v>
      </c>
      <c r="C177" t="s">
        <v>1533</v>
      </c>
      <c r="D177" s="109" t="s">
        <v>16722</v>
      </c>
      <c r="E177"/>
    </row>
    <row r="178" spans="1:5" s="190" customFormat="1" ht="12.75" customHeight="1" x14ac:dyDescent="0.25">
      <c r="A178">
        <v>253</v>
      </c>
      <c r="B178" t="s">
        <v>18968</v>
      </c>
      <c r="C178" t="s">
        <v>1532</v>
      </c>
      <c r="D178" s="109" t="s">
        <v>18969</v>
      </c>
      <c r="E178"/>
    </row>
    <row r="179" spans="1:5" s="190" customFormat="1" ht="12.75" customHeight="1" x14ac:dyDescent="0.25">
      <c r="A179">
        <v>40809</v>
      </c>
      <c r="B179" t="s">
        <v>18970</v>
      </c>
      <c r="C179" t="s">
        <v>1539</v>
      </c>
      <c r="D179" s="109" t="s">
        <v>18971</v>
      </c>
      <c r="E179"/>
    </row>
    <row r="180" spans="1:5" s="190" customFormat="1" ht="12.75" customHeight="1" x14ac:dyDescent="0.25">
      <c r="A180">
        <v>42428</v>
      </c>
      <c r="B180" t="s">
        <v>18972</v>
      </c>
      <c r="C180" t="s">
        <v>1533</v>
      </c>
      <c r="D180" s="109" t="s">
        <v>14621</v>
      </c>
      <c r="E180"/>
    </row>
    <row r="181" spans="1:5" s="190" customFormat="1" ht="12.75" customHeight="1" x14ac:dyDescent="0.25">
      <c r="A181">
        <v>301</v>
      </c>
      <c r="B181" t="s">
        <v>18973</v>
      </c>
      <c r="C181" t="s">
        <v>1533</v>
      </c>
      <c r="D181" s="109" t="s">
        <v>18974</v>
      </c>
      <c r="E181"/>
    </row>
    <row r="182" spans="1:5" s="190" customFormat="1" ht="12.75" customHeight="1" x14ac:dyDescent="0.25">
      <c r="A182">
        <v>296</v>
      </c>
      <c r="B182" t="s">
        <v>18975</v>
      </c>
      <c r="C182" t="s">
        <v>1533</v>
      </c>
      <c r="D182" s="109" t="s">
        <v>7836</v>
      </c>
      <c r="E182"/>
    </row>
    <row r="183" spans="1:5" s="190" customFormat="1" ht="12.75" customHeight="1" x14ac:dyDescent="0.25">
      <c r="A183">
        <v>297</v>
      </c>
      <c r="B183" t="s">
        <v>18976</v>
      </c>
      <c r="C183" t="s">
        <v>1533</v>
      </c>
      <c r="D183" s="109" t="s">
        <v>17047</v>
      </c>
      <c r="E183"/>
    </row>
    <row r="184" spans="1:5" s="190" customFormat="1" ht="12.75" customHeight="1" x14ac:dyDescent="0.25">
      <c r="A184">
        <v>299</v>
      </c>
      <c r="B184" t="s">
        <v>18977</v>
      </c>
      <c r="C184" t="s">
        <v>1533</v>
      </c>
      <c r="D184" s="109" t="s">
        <v>6351</v>
      </c>
      <c r="E184"/>
    </row>
    <row r="185" spans="1:5" s="190" customFormat="1" ht="12.75" customHeight="1" x14ac:dyDescent="0.25">
      <c r="A185">
        <v>300</v>
      </c>
      <c r="B185" t="s">
        <v>18978</v>
      </c>
      <c r="C185" t="s">
        <v>1533</v>
      </c>
      <c r="D185" s="109" t="s">
        <v>18979</v>
      </c>
      <c r="E185"/>
    </row>
    <row r="186" spans="1:5" s="190" customFormat="1" ht="12.75" customHeight="1" x14ac:dyDescent="0.25">
      <c r="A186">
        <v>20085</v>
      </c>
      <c r="B186" t="s">
        <v>18980</v>
      </c>
      <c r="C186" t="s">
        <v>1533</v>
      </c>
      <c r="D186" s="109" t="s">
        <v>8518</v>
      </c>
      <c r="E186"/>
    </row>
    <row r="187" spans="1:5" s="190" customFormat="1" ht="12.75" customHeight="1" x14ac:dyDescent="0.25">
      <c r="A187">
        <v>298</v>
      </c>
      <c r="B187" t="s">
        <v>18981</v>
      </c>
      <c r="C187" t="s">
        <v>1533</v>
      </c>
      <c r="D187" s="109" t="s">
        <v>6494</v>
      </c>
      <c r="E187"/>
    </row>
    <row r="188" spans="1:5" s="190" customFormat="1" ht="12.75" customHeight="1" x14ac:dyDescent="0.25">
      <c r="A188">
        <v>311</v>
      </c>
      <c r="B188" t="s">
        <v>18982</v>
      </c>
      <c r="C188" t="s">
        <v>1533</v>
      </c>
      <c r="D188" s="109" t="s">
        <v>18983</v>
      </c>
      <c r="E188"/>
    </row>
    <row r="189" spans="1:5" s="190" customFormat="1" ht="12.75" customHeight="1" x14ac:dyDescent="0.25">
      <c r="A189">
        <v>318</v>
      </c>
      <c r="B189" t="s">
        <v>18984</v>
      </c>
      <c r="C189" t="s">
        <v>1533</v>
      </c>
      <c r="D189" s="109" t="s">
        <v>18985</v>
      </c>
      <c r="E189"/>
    </row>
    <row r="190" spans="1:5" s="190" customFormat="1" ht="12.75" customHeight="1" x14ac:dyDescent="0.25">
      <c r="A190">
        <v>319</v>
      </c>
      <c r="B190" t="s">
        <v>18986</v>
      </c>
      <c r="C190" t="s">
        <v>1533</v>
      </c>
      <c r="D190" s="109" t="s">
        <v>18987</v>
      </c>
      <c r="E190"/>
    </row>
    <row r="191" spans="1:5" s="190" customFormat="1" ht="12.75" customHeight="1" x14ac:dyDescent="0.25">
      <c r="A191">
        <v>303</v>
      </c>
      <c r="B191" t="s">
        <v>18988</v>
      </c>
      <c r="C191" t="s">
        <v>1533</v>
      </c>
      <c r="D191" s="109" t="s">
        <v>18989</v>
      </c>
      <c r="E191"/>
    </row>
    <row r="192" spans="1:5" s="190" customFormat="1" ht="12.75" customHeight="1" x14ac:dyDescent="0.25">
      <c r="A192">
        <v>305</v>
      </c>
      <c r="B192" t="s">
        <v>18990</v>
      </c>
      <c r="C192" t="s">
        <v>1533</v>
      </c>
      <c r="D192" s="109" t="s">
        <v>7377</v>
      </c>
      <c r="E192"/>
    </row>
    <row r="193" spans="1:5" s="190" customFormat="1" ht="12.75" customHeight="1" x14ac:dyDescent="0.25">
      <c r="A193">
        <v>306</v>
      </c>
      <c r="B193" t="s">
        <v>18991</v>
      </c>
      <c r="C193" t="s">
        <v>1533</v>
      </c>
      <c r="D193" s="109" t="s">
        <v>7247</v>
      </c>
      <c r="E193"/>
    </row>
    <row r="194" spans="1:5" s="190" customFormat="1" ht="12.75" customHeight="1" x14ac:dyDescent="0.25">
      <c r="A194">
        <v>307</v>
      </c>
      <c r="B194" t="s">
        <v>18992</v>
      </c>
      <c r="C194" t="s">
        <v>1533</v>
      </c>
      <c r="D194" s="109" t="s">
        <v>17146</v>
      </c>
      <c r="E194"/>
    </row>
    <row r="195" spans="1:5" s="190" customFormat="1" ht="12.75" customHeight="1" x14ac:dyDescent="0.25">
      <c r="A195">
        <v>309</v>
      </c>
      <c r="B195" t="s">
        <v>18993</v>
      </c>
      <c r="C195" t="s">
        <v>1533</v>
      </c>
      <c r="D195" s="109" t="s">
        <v>17580</v>
      </c>
      <c r="E195"/>
    </row>
    <row r="196" spans="1:5" s="190" customFormat="1" ht="12.75" customHeight="1" x14ac:dyDescent="0.25">
      <c r="A196">
        <v>310</v>
      </c>
      <c r="B196" t="s">
        <v>18994</v>
      </c>
      <c r="C196" t="s">
        <v>1533</v>
      </c>
      <c r="D196" s="109" t="s">
        <v>17995</v>
      </c>
      <c r="E196"/>
    </row>
    <row r="197" spans="1:5" s="190" customFormat="1" ht="12.75" customHeight="1" x14ac:dyDescent="0.25">
      <c r="A197">
        <v>328</v>
      </c>
      <c r="B197" t="s">
        <v>18995</v>
      </c>
      <c r="C197" t="s">
        <v>1533</v>
      </c>
      <c r="D197" s="109" t="s">
        <v>12178</v>
      </c>
      <c r="E197"/>
    </row>
    <row r="198" spans="1:5" s="190" customFormat="1" ht="12.75" customHeight="1" x14ac:dyDescent="0.25">
      <c r="A198">
        <v>325</v>
      </c>
      <c r="B198" t="s">
        <v>18996</v>
      </c>
      <c r="C198" t="s">
        <v>1533</v>
      </c>
      <c r="D198" s="109" t="s">
        <v>7001</v>
      </c>
      <c r="E198"/>
    </row>
    <row r="199" spans="1:5" s="190" customFormat="1" ht="12.75" customHeight="1" x14ac:dyDescent="0.25">
      <c r="A199">
        <v>20326</v>
      </c>
      <c r="B199" t="s">
        <v>18997</v>
      </c>
      <c r="C199" t="s">
        <v>1533</v>
      </c>
      <c r="D199" s="109" t="s">
        <v>14714</v>
      </c>
      <c r="E199"/>
    </row>
    <row r="200" spans="1:5" s="190" customFormat="1" ht="11.65" customHeight="1" x14ac:dyDescent="0.25">
      <c r="A200">
        <v>329</v>
      </c>
      <c r="B200" t="s">
        <v>18998</v>
      </c>
      <c r="C200" t="s">
        <v>1533</v>
      </c>
      <c r="D200" s="109" t="s">
        <v>18999</v>
      </c>
      <c r="E200"/>
    </row>
    <row r="201" spans="1:5" s="190" customFormat="1" ht="12.75" customHeight="1" x14ac:dyDescent="0.25">
      <c r="A201">
        <v>308</v>
      </c>
      <c r="B201" t="s">
        <v>19000</v>
      </c>
      <c r="C201" t="s">
        <v>1533</v>
      </c>
      <c r="D201" s="109" t="s">
        <v>19001</v>
      </c>
      <c r="E201"/>
    </row>
    <row r="202" spans="1:5" s="190" customFormat="1" ht="12.75" customHeight="1" x14ac:dyDescent="0.25">
      <c r="A202">
        <v>39642</v>
      </c>
      <c r="B202" t="s">
        <v>19002</v>
      </c>
      <c r="C202" t="s">
        <v>1533</v>
      </c>
      <c r="D202" s="109" t="s">
        <v>16786</v>
      </c>
      <c r="E202"/>
    </row>
    <row r="203" spans="1:5" s="190" customFormat="1" ht="12.75" customHeight="1" x14ac:dyDescent="0.25">
      <c r="A203">
        <v>39641</v>
      </c>
      <c r="B203" t="s">
        <v>19003</v>
      </c>
      <c r="C203" t="s">
        <v>1533</v>
      </c>
      <c r="D203" s="109" t="s">
        <v>14854</v>
      </c>
      <c r="E203"/>
    </row>
    <row r="204" spans="1:5" s="190" customFormat="1" ht="12.75" customHeight="1" x14ac:dyDescent="0.25">
      <c r="A204">
        <v>39643</v>
      </c>
      <c r="B204" t="s">
        <v>19004</v>
      </c>
      <c r="C204" t="s">
        <v>1533</v>
      </c>
      <c r="D204" s="109" t="s">
        <v>12626</v>
      </c>
      <c r="E204"/>
    </row>
    <row r="205" spans="1:5" s="190" customFormat="1" ht="12.75" customHeight="1" x14ac:dyDescent="0.25">
      <c r="A205">
        <v>39644</v>
      </c>
      <c r="B205" t="s">
        <v>19005</v>
      </c>
      <c r="C205" t="s">
        <v>1533</v>
      </c>
      <c r="D205" s="109" t="s">
        <v>14930</v>
      </c>
      <c r="E205"/>
    </row>
    <row r="206" spans="1:5" s="190" customFormat="1" ht="12.75" customHeight="1" x14ac:dyDescent="0.25">
      <c r="A206">
        <v>39645</v>
      </c>
      <c r="B206" t="s">
        <v>19006</v>
      </c>
      <c r="C206" t="s">
        <v>1533</v>
      </c>
      <c r="D206" s="109" t="s">
        <v>7997</v>
      </c>
      <c r="E206"/>
    </row>
    <row r="207" spans="1:5" s="190" customFormat="1" ht="12.75" customHeight="1" x14ac:dyDescent="0.25">
      <c r="A207">
        <v>41610</v>
      </c>
      <c r="B207" t="s">
        <v>19007</v>
      </c>
      <c r="C207" t="s">
        <v>1533</v>
      </c>
      <c r="D207" s="109" t="s">
        <v>19008</v>
      </c>
      <c r="E207"/>
    </row>
    <row r="208" spans="1:5" s="190" customFormat="1" ht="12.75" customHeight="1" x14ac:dyDescent="0.25">
      <c r="A208">
        <v>41611</v>
      </c>
      <c r="B208" t="s">
        <v>19009</v>
      </c>
      <c r="C208" t="s">
        <v>1533</v>
      </c>
      <c r="D208" s="109" t="s">
        <v>19010</v>
      </c>
      <c r="E208"/>
    </row>
    <row r="209" spans="1:5" s="190" customFormat="1" ht="12.75" customHeight="1" x14ac:dyDescent="0.25">
      <c r="A209">
        <v>41612</v>
      </c>
      <c r="B209" t="s">
        <v>19011</v>
      </c>
      <c r="C209" t="s">
        <v>1533</v>
      </c>
      <c r="D209" s="109" t="s">
        <v>19012</v>
      </c>
      <c r="E209"/>
    </row>
    <row r="210" spans="1:5" s="190" customFormat="1" ht="12.75" customHeight="1" x14ac:dyDescent="0.25">
      <c r="A210">
        <v>41637</v>
      </c>
      <c r="B210" t="s">
        <v>19013</v>
      </c>
      <c r="C210" t="s">
        <v>1533</v>
      </c>
      <c r="D210" s="109" t="s">
        <v>17630</v>
      </c>
      <c r="E210"/>
    </row>
    <row r="211" spans="1:5" s="190" customFormat="1" ht="12.75" customHeight="1" x14ac:dyDescent="0.25">
      <c r="A211">
        <v>41638</v>
      </c>
      <c r="B211" t="s">
        <v>19014</v>
      </c>
      <c r="C211" t="s">
        <v>1533</v>
      </c>
      <c r="D211" s="109" t="s">
        <v>19015</v>
      </c>
      <c r="E211"/>
    </row>
    <row r="212" spans="1:5" s="190" customFormat="1" ht="12.75" customHeight="1" x14ac:dyDescent="0.25">
      <c r="A212">
        <v>41639</v>
      </c>
      <c r="B212" t="s">
        <v>19016</v>
      </c>
      <c r="C212" t="s">
        <v>1533</v>
      </c>
      <c r="D212" s="109" t="s">
        <v>19017</v>
      </c>
      <c r="E212"/>
    </row>
    <row r="213" spans="1:5" s="190" customFormat="1" ht="12.75" customHeight="1" x14ac:dyDescent="0.25">
      <c r="A213">
        <v>11789</v>
      </c>
      <c r="B213" t="s">
        <v>19018</v>
      </c>
      <c r="C213" t="s">
        <v>1533</v>
      </c>
      <c r="D213" s="109" t="s">
        <v>6319</v>
      </c>
      <c r="E213"/>
    </row>
    <row r="214" spans="1:5" s="190" customFormat="1" ht="12.75" customHeight="1" x14ac:dyDescent="0.25">
      <c r="A214">
        <v>20975</v>
      </c>
      <c r="B214" t="s">
        <v>19019</v>
      </c>
      <c r="C214" t="s">
        <v>1533</v>
      </c>
      <c r="D214" s="109" t="s">
        <v>8513</v>
      </c>
      <c r="E214"/>
    </row>
    <row r="215" spans="1:5" s="190" customFormat="1" ht="12.75" customHeight="1" x14ac:dyDescent="0.25">
      <c r="A215">
        <v>20976</v>
      </c>
      <c r="B215" t="s">
        <v>19020</v>
      </c>
      <c r="C215" t="s">
        <v>1533</v>
      </c>
      <c r="D215" s="109" t="s">
        <v>19021</v>
      </c>
      <c r="E215"/>
    </row>
    <row r="216" spans="1:5" s="190" customFormat="1" ht="12.75" customHeight="1" x14ac:dyDescent="0.25">
      <c r="A216">
        <v>40340</v>
      </c>
      <c r="B216" t="s">
        <v>19022</v>
      </c>
      <c r="C216" t="s">
        <v>1533</v>
      </c>
      <c r="D216" s="109" t="s">
        <v>17101</v>
      </c>
      <c r="E216"/>
    </row>
    <row r="217" spans="1:5" s="190" customFormat="1" ht="12.75" customHeight="1" x14ac:dyDescent="0.25">
      <c r="A217">
        <v>40341</v>
      </c>
      <c r="B217" t="s">
        <v>19023</v>
      </c>
      <c r="C217" t="s">
        <v>1533</v>
      </c>
      <c r="D217" s="109" t="s">
        <v>17849</v>
      </c>
      <c r="E217"/>
    </row>
    <row r="218" spans="1:5" s="190" customFormat="1" ht="12.75" customHeight="1" x14ac:dyDescent="0.25">
      <c r="A218">
        <v>40342</v>
      </c>
      <c r="B218" t="s">
        <v>19024</v>
      </c>
      <c r="C218" t="s">
        <v>1533</v>
      </c>
      <c r="D218" s="109" t="s">
        <v>19025</v>
      </c>
      <c r="E218"/>
    </row>
    <row r="219" spans="1:5" s="190" customFormat="1" ht="12.75" customHeight="1" x14ac:dyDescent="0.25">
      <c r="A219">
        <v>40343</v>
      </c>
      <c r="B219" t="s">
        <v>19026</v>
      </c>
      <c r="C219" t="s">
        <v>1533</v>
      </c>
      <c r="D219" s="109" t="s">
        <v>13103</v>
      </c>
      <c r="E219"/>
    </row>
    <row r="220" spans="1:5" s="190" customFormat="1" ht="12.75" customHeight="1" x14ac:dyDescent="0.25">
      <c r="A220">
        <v>40344</v>
      </c>
      <c r="B220" t="s">
        <v>19027</v>
      </c>
      <c r="C220" t="s">
        <v>1533</v>
      </c>
      <c r="D220" s="109" t="s">
        <v>19028</v>
      </c>
      <c r="E220"/>
    </row>
    <row r="221" spans="1:5" s="190" customFormat="1" ht="25.5" customHeight="1" x14ac:dyDescent="0.25">
      <c r="A221">
        <v>40345</v>
      </c>
      <c r="B221" t="s">
        <v>19029</v>
      </c>
      <c r="C221" t="s">
        <v>1533</v>
      </c>
      <c r="D221" s="109" t="s">
        <v>16882</v>
      </c>
      <c r="E221"/>
    </row>
    <row r="222" spans="1:5" s="190" customFormat="1" ht="12.75" customHeight="1" x14ac:dyDescent="0.25">
      <c r="A222">
        <v>40346</v>
      </c>
      <c r="B222" t="s">
        <v>19030</v>
      </c>
      <c r="C222" t="s">
        <v>1533</v>
      </c>
      <c r="D222" s="109" t="s">
        <v>18366</v>
      </c>
      <c r="E222"/>
    </row>
    <row r="223" spans="1:5" s="190" customFormat="1" ht="25.5" customHeight="1" x14ac:dyDescent="0.25">
      <c r="A223">
        <v>40347</v>
      </c>
      <c r="B223" t="s">
        <v>19031</v>
      </c>
      <c r="C223" t="s">
        <v>1533</v>
      </c>
      <c r="D223" s="109" t="s">
        <v>19032</v>
      </c>
      <c r="E223"/>
    </row>
    <row r="224" spans="1:5" s="190" customFormat="1" ht="12.75" customHeight="1" x14ac:dyDescent="0.25">
      <c r="A224">
        <v>6138</v>
      </c>
      <c r="B224" t="s">
        <v>19033</v>
      </c>
      <c r="C224" t="s">
        <v>1533</v>
      </c>
      <c r="D224" s="109" t="s">
        <v>7273</v>
      </c>
      <c r="E224"/>
    </row>
    <row r="225" spans="1:5" s="190" customFormat="1" ht="12.75" customHeight="1" x14ac:dyDescent="0.25">
      <c r="A225">
        <v>43424</v>
      </c>
      <c r="B225" t="s">
        <v>19034</v>
      </c>
      <c r="C225" t="s">
        <v>1533</v>
      </c>
      <c r="D225" s="109" t="s">
        <v>19035</v>
      </c>
      <c r="E225"/>
    </row>
    <row r="226" spans="1:5" s="190" customFormat="1" ht="25.5" customHeight="1" x14ac:dyDescent="0.25">
      <c r="A226">
        <v>43426</v>
      </c>
      <c r="B226" t="s">
        <v>19036</v>
      </c>
      <c r="C226" t="s">
        <v>1533</v>
      </c>
      <c r="D226" s="109" t="s">
        <v>19037</v>
      </c>
      <c r="E226"/>
    </row>
    <row r="227" spans="1:5" s="190" customFormat="1" ht="25.5" customHeight="1" x14ac:dyDescent="0.25">
      <c r="A227">
        <v>12565</v>
      </c>
      <c r="B227" t="s">
        <v>19038</v>
      </c>
      <c r="C227" t="s">
        <v>1533</v>
      </c>
      <c r="D227" s="109" t="s">
        <v>19039</v>
      </c>
      <c r="E227"/>
    </row>
    <row r="228" spans="1:5" s="190" customFormat="1" ht="25.5" customHeight="1" x14ac:dyDescent="0.25">
      <c r="A228">
        <v>12567</v>
      </c>
      <c r="B228" t="s">
        <v>19040</v>
      </c>
      <c r="C228" t="s">
        <v>1533</v>
      </c>
      <c r="D228" s="109" t="s">
        <v>19041</v>
      </c>
      <c r="E228"/>
    </row>
    <row r="229" spans="1:5" s="190" customFormat="1" ht="22.9" customHeight="1" x14ac:dyDescent="0.25">
      <c r="A229">
        <v>12568</v>
      </c>
      <c r="B229" t="s">
        <v>19042</v>
      </c>
      <c r="C229" t="s">
        <v>1533</v>
      </c>
      <c r="D229" s="109" t="s">
        <v>19043</v>
      </c>
      <c r="E229"/>
    </row>
    <row r="230" spans="1:5" s="190" customFormat="1" ht="34.5" customHeight="1" x14ac:dyDescent="0.25">
      <c r="A230">
        <v>43441</v>
      </c>
      <c r="B230" t="s">
        <v>19044</v>
      </c>
      <c r="C230" t="s">
        <v>1533</v>
      </c>
      <c r="D230" s="109" t="s">
        <v>19045</v>
      </c>
      <c r="E230"/>
    </row>
    <row r="231" spans="1:5" s="190" customFormat="1" ht="22.9" customHeight="1" x14ac:dyDescent="0.25">
      <c r="A231">
        <v>43423</v>
      </c>
      <c r="B231" t="s">
        <v>19046</v>
      </c>
      <c r="C231" t="s">
        <v>1533</v>
      </c>
      <c r="D231" s="109" t="s">
        <v>18370</v>
      </c>
      <c r="E231"/>
    </row>
    <row r="232" spans="1:5" s="190" customFormat="1" ht="34.5" customHeight="1" x14ac:dyDescent="0.25">
      <c r="A232">
        <v>12532</v>
      </c>
      <c r="B232" t="s">
        <v>19047</v>
      </c>
      <c r="C232" t="s">
        <v>1533</v>
      </c>
      <c r="D232" s="109" t="s">
        <v>19048</v>
      </c>
      <c r="E232"/>
    </row>
    <row r="233" spans="1:5" s="190" customFormat="1" ht="25.5" customHeight="1" x14ac:dyDescent="0.25">
      <c r="A233">
        <v>43444</v>
      </c>
      <c r="B233" t="s">
        <v>19049</v>
      </c>
      <c r="C233" t="s">
        <v>1533</v>
      </c>
      <c r="D233" s="109" t="s">
        <v>19050</v>
      </c>
      <c r="E233"/>
    </row>
    <row r="234" spans="1:5" s="190" customFormat="1" ht="34.5" customHeight="1" x14ac:dyDescent="0.25">
      <c r="A234">
        <v>12551</v>
      </c>
      <c r="B234" t="s">
        <v>19051</v>
      </c>
      <c r="C234" t="s">
        <v>1533</v>
      </c>
      <c r="D234" s="109" t="s">
        <v>19052</v>
      </c>
      <c r="E234"/>
    </row>
    <row r="235" spans="1:5" s="190" customFormat="1" ht="25.5" customHeight="1" x14ac:dyDescent="0.25">
      <c r="A235">
        <v>43442</v>
      </c>
      <c r="B235" t="s">
        <v>19053</v>
      </c>
      <c r="C235" t="s">
        <v>1533</v>
      </c>
      <c r="D235" s="109" t="s">
        <v>19054</v>
      </c>
      <c r="E235"/>
    </row>
    <row r="236" spans="1:5" s="190" customFormat="1" ht="34.5" customHeight="1" x14ac:dyDescent="0.25">
      <c r="A236">
        <v>43443</v>
      </c>
      <c r="B236" t="s">
        <v>19055</v>
      </c>
      <c r="C236" t="s">
        <v>1533</v>
      </c>
      <c r="D236" s="109" t="s">
        <v>19056</v>
      </c>
      <c r="E236"/>
    </row>
    <row r="237" spans="1:5" s="190" customFormat="1" ht="12.75" customHeight="1" x14ac:dyDescent="0.25">
      <c r="A237">
        <v>12544</v>
      </c>
      <c r="B237" t="s">
        <v>19057</v>
      </c>
      <c r="C237" t="s">
        <v>1533</v>
      </c>
      <c r="D237" s="109" t="s">
        <v>19058</v>
      </c>
      <c r="E237"/>
    </row>
    <row r="238" spans="1:5" s="190" customFormat="1" ht="25.5" customHeight="1" x14ac:dyDescent="0.25">
      <c r="A238">
        <v>12547</v>
      </c>
      <c r="B238" t="s">
        <v>19059</v>
      </c>
      <c r="C238" t="s">
        <v>1533</v>
      </c>
      <c r="D238" s="109" t="s">
        <v>19060</v>
      </c>
      <c r="E238"/>
    </row>
    <row r="239" spans="1:5" s="190" customFormat="1" ht="11.65" customHeight="1" x14ac:dyDescent="0.25">
      <c r="A239">
        <v>43445</v>
      </c>
      <c r="B239" t="s">
        <v>19061</v>
      </c>
      <c r="C239" t="s">
        <v>1533</v>
      </c>
      <c r="D239" s="109" t="s">
        <v>19062</v>
      </c>
      <c r="E239"/>
    </row>
    <row r="240" spans="1:5" s="190" customFormat="1" ht="25.5" customHeight="1" x14ac:dyDescent="0.25">
      <c r="A240">
        <v>12563</v>
      </c>
      <c r="B240" t="s">
        <v>19063</v>
      </c>
      <c r="C240" t="s">
        <v>1533</v>
      </c>
      <c r="D240" s="109" t="s">
        <v>19064</v>
      </c>
      <c r="E240"/>
    </row>
    <row r="241" spans="1:5" s="190" customFormat="1" ht="12.75" customHeight="1" x14ac:dyDescent="0.25">
      <c r="A241">
        <v>43425</v>
      </c>
      <c r="B241" t="s">
        <v>19065</v>
      </c>
      <c r="C241" t="s">
        <v>1533</v>
      </c>
      <c r="D241" s="109" t="s">
        <v>19066</v>
      </c>
      <c r="E241"/>
    </row>
    <row r="242" spans="1:5" s="190" customFormat="1" ht="22.9" customHeight="1" x14ac:dyDescent="0.25">
      <c r="A242">
        <v>43446</v>
      </c>
      <c r="B242" t="s">
        <v>19067</v>
      </c>
      <c r="C242" t="s">
        <v>1533</v>
      </c>
      <c r="D242" s="109" t="s">
        <v>19068</v>
      </c>
      <c r="E242"/>
    </row>
    <row r="243" spans="1:5" s="190" customFormat="1" ht="25.5" customHeight="1" x14ac:dyDescent="0.25">
      <c r="A243">
        <v>43447</v>
      </c>
      <c r="B243" t="s">
        <v>19069</v>
      </c>
      <c r="C243" t="s">
        <v>1533</v>
      </c>
      <c r="D243" s="109" t="s">
        <v>19070</v>
      </c>
      <c r="E243"/>
    </row>
    <row r="244" spans="1:5" s="190" customFormat="1" ht="12.75" customHeight="1" x14ac:dyDescent="0.25">
      <c r="A244">
        <v>43448</v>
      </c>
      <c r="B244" t="s">
        <v>19071</v>
      </c>
      <c r="C244" t="s">
        <v>1533</v>
      </c>
      <c r="D244" s="109" t="s">
        <v>19072</v>
      </c>
      <c r="E244"/>
    </row>
    <row r="245" spans="1:5" s="190" customFormat="1" ht="12.75" customHeight="1" x14ac:dyDescent="0.25">
      <c r="A245">
        <v>13761</v>
      </c>
      <c r="B245" t="s">
        <v>19073</v>
      </c>
      <c r="C245" t="s">
        <v>1533</v>
      </c>
      <c r="D245" s="109" t="s">
        <v>19074</v>
      </c>
      <c r="E245"/>
    </row>
    <row r="246" spans="1:5" s="190" customFormat="1" ht="12.75" customHeight="1" x14ac:dyDescent="0.25">
      <c r="A246">
        <v>4814</v>
      </c>
      <c r="B246" t="s">
        <v>19075</v>
      </c>
      <c r="C246" t="s">
        <v>1533</v>
      </c>
      <c r="D246" s="109" t="s">
        <v>19076</v>
      </c>
      <c r="E246"/>
    </row>
    <row r="247" spans="1:5" s="190" customFormat="1" ht="12.75" customHeight="1" x14ac:dyDescent="0.25">
      <c r="A247">
        <v>44473</v>
      </c>
      <c r="B247" t="s">
        <v>19077</v>
      </c>
      <c r="C247" t="s">
        <v>1533</v>
      </c>
      <c r="D247" s="109" t="s">
        <v>19078</v>
      </c>
      <c r="E247"/>
    </row>
    <row r="248" spans="1:5" s="190" customFormat="1" ht="12.75" customHeight="1" x14ac:dyDescent="0.25">
      <c r="A248">
        <v>6122</v>
      </c>
      <c r="B248" t="s">
        <v>19079</v>
      </c>
      <c r="C248" t="s">
        <v>1532</v>
      </c>
      <c r="D248" s="109" t="s">
        <v>19080</v>
      </c>
      <c r="E248"/>
    </row>
    <row r="249" spans="1:5" s="190" customFormat="1" ht="12.75" customHeight="1" x14ac:dyDescent="0.25">
      <c r="A249">
        <v>40810</v>
      </c>
      <c r="B249" t="s">
        <v>19081</v>
      </c>
      <c r="C249" t="s">
        <v>1539</v>
      </c>
      <c r="D249" s="109" t="s">
        <v>19082</v>
      </c>
      <c r="E249"/>
    </row>
    <row r="250" spans="1:5" s="190" customFormat="1" ht="12.75" customHeight="1" x14ac:dyDescent="0.25">
      <c r="A250">
        <v>21100</v>
      </c>
      <c r="B250" t="s">
        <v>19083</v>
      </c>
      <c r="C250" t="s">
        <v>1533</v>
      </c>
      <c r="D250" s="109" t="s">
        <v>16732</v>
      </c>
      <c r="E250"/>
    </row>
    <row r="251" spans="1:5" s="190" customFormat="1" ht="12.75" customHeight="1" x14ac:dyDescent="0.25">
      <c r="A251">
        <v>11816</v>
      </c>
      <c r="B251" t="s">
        <v>19084</v>
      </c>
      <c r="C251" t="s">
        <v>1533</v>
      </c>
      <c r="D251" s="109" t="s">
        <v>16733</v>
      </c>
      <c r="E251"/>
    </row>
    <row r="252" spans="1:5" s="190" customFormat="1" ht="12.75" customHeight="1" x14ac:dyDescent="0.25">
      <c r="A252">
        <v>11814</v>
      </c>
      <c r="B252" t="s">
        <v>19085</v>
      </c>
      <c r="C252" t="s">
        <v>1533</v>
      </c>
      <c r="D252" s="109" t="s">
        <v>16734</v>
      </c>
      <c r="E252"/>
    </row>
    <row r="253" spans="1:5" s="190" customFormat="1" ht="12.75" customHeight="1" x14ac:dyDescent="0.25">
      <c r="A253">
        <v>14186</v>
      </c>
      <c r="B253" t="s">
        <v>19086</v>
      </c>
      <c r="C253" t="s">
        <v>1533</v>
      </c>
      <c r="D253" s="109" t="s">
        <v>16735</v>
      </c>
      <c r="E253"/>
    </row>
    <row r="254" spans="1:5" s="190" customFormat="1" ht="12.75" customHeight="1" x14ac:dyDescent="0.25">
      <c r="A254">
        <v>14185</v>
      </c>
      <c r="B254" t="s">
        <v>19087</v>
      </c>
      <c r="C254" t="s">
        <v>1533</v>
      </c>
      <c r="D254" s="109" t="s">
        <v>16736</v>
      </c>
      <c r="E254"/>
    </row>
    <row r="255" spans="1:5" s="190" customFormat="1" ht="12.75" customHeight="1" x14ac:dyDescent="0.25">
      <c r="A255">
        <v>11811</v>
      </c>
      <c r="B255" t="s">
        <v>19088</v>
      </c>
      <c r="C255" t="s">
        <v>1533</v>
      </c>
      <c r="D255" s="109" t="s">
        <v>16737</v>
      </c>
      <c r="E255"/>
    </row>
    <row r="256" spans="1:5" s="190" customFormat="1" ht="12.75" customHeight="1" x14ac:dyDescent="0.25">
      <c r="A256">
        <v>44498</v>
      </c>
      <c r="B256" t="s">
        <v>19089</v>
      </c>
      <c r="C256" t="s">
        <v>1533</v>
      </c>
      <c r="D256" s="109" t="s">
        <v>14625</v>
      </c>
      <c r="E256"/>
    </row>
    <row r="257" spans="1:5" s="190" customFormat="1" ht="12.75" customHeight="1" x14ac:dyDescent="0.25">
      <c r="A257">
        <v>34469</v>
      </c>
      <c r="B257" t="s">
        <v>19090</v>
      </c>
      <c r="C257" t="s">
        <v>1533</v>
      </c>
      <c r="D257" s="109" t="s">
        <v>19091</v>
      </c>
      <c r="E257"/>
    </row>
    <row r="258" spans="1:5" s="190" customFormat="1" ht="12.75" customHeight="1" x14ac:dyDescent="0.25">
      <c r="A258">
        <v>34476</v>
      </c>
      <c r="B258" t="s">
        <v>19092</v>
      </c>
      <c r="C258" t="s">
        <v>1533</v>
      </c>
      <c r="D258" s="109" t="s">
        <v>19093</v>
      </c>
      <c r="E258"/>
    </row>
    <row r="259" spans="1:5" s="190" customFormat="1" ht="12.75" customHeight="1" x14ac:dyDescent="0.25">
      <c r="A259">
        <v>34477</v>
      </c>
      <c r="B259" t="s">
        <v>19094</v>
      </c>
      <c r="C259" t="s">
        <v>1533</v>
      </c>
      <c r="D259" s="109" t="s">
        <v>19095</v>
      </c>
      <c r="E259"/>
    </row>
    <row r="260" spans="1:5" s="190" customFormat="1" ht="12.75" customHeight="1" x14ac:dyDescent="0.25">
      <c r="A260">
        <v>34482</v>
      </c>
      <c r="B260" t="s">
        <v>19096</v>
      </c>
      <c r="C260" t="s">
        <v>1533</v>
      </c>
      <c r="D260" s="109" t="s">
        <v>19097</v>
      </c>
      <c r="E260"/>
    </row>
    <row r="261" spans="1:5" s="190" customFormat="1" ht="12.75" customHeight="1" x14ac:dyDescent="0.25">
      <c r="A261">
        <v>34472</v>
      </c>
      <c r="B261" t="s">
        <v>19098</v>
      </c>
      <c r="C261" t="s">
        <v>1533</v>
      </c>
      <c r="D261" s="109" t="s">
        <v>19099</v>
      </c>
      <c r="E261"/>
    </row>
    <row r="262" spans="1:5" s="190" customFormat="1" ht="12.75" customHeight="1" x14ac:dyDescent="0.25">
      <c r="A262">
        <v>42425</v>
      </c>
      <c r="B262" t="s">
        <v>19100</v>
      </c>
      <c r="C262" t="s">
        <v>1533</v>
      </c>
      <c r="D262" s="109" t="s">
        <v>19101</v>
      </c>
      <c r="E262"/>
    </row>
    <row r="263" spans="1:5" s="190" customFormat="1" ht="25.5" customHeight="1" x14ac:dyDescent="0.25">
      <c r="A263">
        <v>42422</v>
      </c>
      <c r="B263" t="s">
        <v>19102</v>
      </c>
      <c r="C263" t="s">
        <v>1533</v>
      </c>
      <c r="D263" s="109" t="s">
        <v>19103</v>
      </c>
      <c r="E263"/>
    </row>
    <row r="264" spans="1:5" s="190" customFormat="1" ht="12.75" customHeight="1" x14ac:dyDescent="0.25">
      <c r="A264">
        <v>43184</v>
      </c>
      <c r="B264" t="s">
        <v>19104</v>
      </c>
      <c r="C264" t="s">
        <v>1533</v>
      </c>
      <c r="D264" s="109" t="s">
        <v>19105</v>
      </c>
      <c r="E264"/>
    </row>
    <row r="265" spans="1:5" s="190" customFormat="1" ht="46.15" customHeight="1" x14ac:dyDescent="0.25">
      <c r="A265">
        <v>42424</v>
      </c>
      <c r="B265" t="s">
        <v>19106</v>
      </c>
      <c r="C265" t="s">
        <v>1533</v>
      </c>
      <c r="D265" s="109" t="s">
        <v>19107</v>
      </c>
      <c r="E265"/>
    </row>
    <row r="266" spans="1:5" s="190" customFormat="1" ht="34.5" customHeight="1" x14ac:dyDescent="0.25">
      <c r="A266">
        <v>42421</v>
      </c>
      <c r="B266" t="s">
        <v>19108</v>
      </c>
      <c r="C266" t="s">
        <v>1533</v>
      </c>
      <c r="D266" s="109" t="s">
        <v>19109</v>
      </c>
      <c r="E266"/>
    </row>
    <row r="267" spans="1:5" s="190" customFormat="1" ht="12.75" customHeight="1" x14ac:dyDescent="0.25">
      <c r="A267">
        <v>42416</v>
      </c>
      <c r="B267" t="s">
        <v>19110</v>
      </c>
      <c r="C267" t="s">
        <v>1533</v>
      </c>
      <c r="D267" s="109" t="s">
        <v>19111</v>
      </c>
      <c r="E267"/>
    </row>
    <row r="268" spans="1:5" s="190" customFormat="1" ht="25.5" customHeight="1" x14ac:dyDescent="0.25">
      <c r="A268">
        <v>42417</v>
      </c>
      <c r="B268" t="s">
        <v>19112</v>
      </c>
      <c r="C268" t="s">
        <v>1533</v>
      </c>
      <c r="D268" s="109" t="s">
        <v>19113</v>
      </c>
      <c r="E268"/>
    </row>
    <row r="269" spans="1:5" s="190" customFormat="1" ht="12.75" customHeight="1" x14ac:dyDescent="0.25">
      <c r="A269">
        <v>42419</v>
      </c>
      <c r="B269" t="s">
        <v>19114</v>
      </c>
      <c r="C269" t="s">
        <v>1533</v>
      </c>
      <c r="D269" s="109" t="s">
        <v>19115</v>
      </c>
      <c r="E269"/>
    </row>
    <row r="270" spans="1:5" s="190" customFormat="1" ht="12.75" customHeight="1" x14ac:dyDescent="0.25">
      <c r="A270">
        <v>42420</v>
      </c>
      <c r="B270" t="s">
        <v>19116</v>
      </c>
      <c r="C270" t="s">
        <v>1533</v>
      </c>
      <c r="D270" s="109" t="s">
        <v>19117</v>
      </c>
      <c r="E270"/>
    </row>
    <row r="271" spans="1:5" s="190" customFormat="1" ht="12.75" customHeight="1" x14ac:dyDescent="0.25">
      <c r="A271">
        <v>43195</v>
      </c>
      <c r="B271" t="s">
        <v>19118</v>
      </c>
      <c r="C271" t="s">
        <v>1533</v>
      </c>
      <c r="D271" s="109" t="s">
        <v>19119</v>
      </c>
      <c r="E271"/>
    </row>
    <row r="272" spans="1:5" s="190" customFormat="1" ht="12.75" customHeight="1" x14ac:dyDescent="0.25">
      <c r="A272">
        <v>43196</v>
      </c>
      <c r="B272" t="s">
        <v>19120</v>
      </c>
      <c r="C272" t="s">
        <v>1533</v>
      </c>
      <c r="D272" s="109" t="s">
        <v>19121</v>
      </c>
      <c r="E272"/>
    </row>
    <row r="273" spans="1:5" s="190" customFormat="1" ht="12.75" customHeight="1" x14ac:dyDescent="0.25">
      <c r="A273">
        <v>43198</v>
      </c>
      <c r="B273" t="s">
        <v>19122</v>
      </c>
      <c r="C273" t="s">
        <v>1533</v>
      </c>
      <c r="D273" s="109" t="s">
        <v>19123</v>
      </c>
      <c r="E273"/>
    </row>
    <row r="274" spans="1:5" s="190" customFormat="1" ht="12.75" customHeight="1" x14ac:dyDescent="0.25">
      <c r="A274">
        <v>43199</v>
      </c>
      <c r="B274" t="s">
        <v>19124</v>
      </c>
      <c r="C274" t="s">
        <v>1533</v>
      </c>
      <c r="D274" s="109" t="s">
        <v>19125</v>
      </c>
      <c r="E274"/>
    </row>
    <row r="275" spans="1:5" s="190" customFormat="1" ht="12.75" customHeight="1" x14ac:dyDescent="0.25">
      <c r="A275">
        <v>43200</v>
      </c>
      <c r="B275" t="s">
        <v>19126</v>
      </c>
      <c r="C275" t="s">
        <v>1533</v>
      </c>
      <c r="D275" s="109" t="s">
        <v>19127</v>
      </c>
      <c r="E275"/>
    </row>
    <row r="276" spans="1:5" s="190" customFormat="1" ht="12.75" customHeight="1" x14ac:dyDescent="0.25">
      <c r="A276">
        <v>39556</v>
      </c>
      <c r="B276" t="s">
        <v>19128</v>
      </c>
      <c r="C276" t="s">
        <v>1533</v>
      </c>
      <c r="D276" s="109" t="s">
        <v>19129</v>
      </c>
      <c r="E276"/>
    </row>
    <row r="277" spans="1:5" s="190" customFormat="1" ht="12.75" customHeight="1" x14ac:dyDescent="0.25">
      <c r="A277">
        <v>39557</v>
      </c>
      <c r="B277" t="s">
        <v>19130</v>
      </c>
      <c r="C277" t="s">
        <v>1533</v>
      </c>
      <c r="D277" s="109" t="s">
        <v>19131</v>
      </c>
      <c r="E277"/>
    </row>
    <row r="278" spans="1:5" s="190" customFormat="1" ht="25.5" customHeight="1" x14ac:dyDescent="0.25">
      <c r="A278">
        <v>39559</v>
      </c>
      <c r="B278" t="s">
        <v>19132</v>
      </c>
      <c r="C278" t="s">
        <v>1533</v>
      </c>
      <c r="D278" s="109" t="s">
        <v>19133</v>
      </c>
      <c r="E278"/>
    </row>
    <row r="279" spans="1:5" s="190" customFormat="1" ht="12.75" customHeight="1" x14ac:dyDescent="0.25">
      <c r="A279">
        <v>39560</v>
      </c>
      <c r="B279" t="s">
        <v>19134</v>
      </c>
      <c r="C279" t="s">
        <v>1533</v>
      </c>
      <c r="D279" s="109" t="s">
        <v>19135</v>
      </c>
      <c r="E279"/>
    </row>
    <row r="280" spans="1:5" s="190" customFormat="1" ht="25.5" customHeight="1" x14ac:dyDescent="0.25">
      <c r="A280">
        <v>39561</v>
      </c>
      <c r="B280" t="s">
        <v>19136</v>
      </c>
      <c r="C280" t="s">
        <v>1533</v>
      </c>
      <c r="D280" s="109" t="s">
        <v>19137</v>
      </c>
      <c r="E280"/>
    </row>
    <row r="281" spans="1:5" s="190" customFormat="1" ht="12.75" customHeight="1" x14ac:dyDescent="0.25">
      <c r="A281">
        <v>43190</v>
      </c>
      <c r="B281" t="s">
        <v>19138</v>
      </c>
      <c r="C281" t="s">
        <v>1533</v>
      </c>
      <c r="D281" s="109" t="s">
        <v>19139</v>
      </c>
      <c r="E281"/>
    </row>
    <row r="282" spans="1:5" s="190" customFormat="1" ht="12.75" customHeight="1" x14ac:dyDescent="0.25">
      <c r="A282">
        <v>39555</v>
      </c>
      <c r="B282" t="s">
        <v>19140</v>
      </c>
      <c r="C282" t="s">
        <v>1533</v>
      </c>
      <c r="D282" s="109" t="s">
        <v>19141</v>
      </c>
      <c r="E282"/>
    </row>
    <row r="283" spans="1:5" s="190" customFormat="1" ht="25.5" customHeight="1" x14ac:dyDescent="0.25">
      <c r="A283">
        <v>43191</v>
      </c>
      <c r="B283" t="s">
        <v>19142</v>
      </c>
      <c r="C283" t="s">
        <v>1533</v>
      </c>
      <c r="D283" s="109" t="s">
        <v>19143</v>
      </c>
      <c r="E283"/>
    </row>
    <row r="284" spans="1:5" s="190" customFormat="1" ht="11.65" customHeight="1" x14ac:dyDescent="0.25">
      <c r="A284">
        <v>39548</v>
      </c>
      <c r="B284" t="s">
        <v>19144</v>
      </c>
      <c r="C284" t="s">
        <v>1533</v>
      </c>
      <c r="D284" s="109" t="s">
        <v>19145</v>
      </c>
      <c r="E284"/>
    </row>
    <row r="285" spans="1:5" s="190" customFormat="1" ht="12.75" customHeight="1" x14ac:dyDescent="0.25">
      <c r="A285">
        <v>43192</v>
      </c>
      <c r="B285" t="s">
        <v>19146</v>
      </c>
      <c r="C285" t="s">
        <v>1533</v>
      </c>
      <c r="D285" s="109" t="s">
        <v>19147</v>
      </c>
      <c r="E285"/>
    </row>
    <row r="286" spans="1:5" s="190" customFormat="1" ht="12.75" customHeight="1" x14ac:dyDescent="0.25">
      <c r="A286">
        <v>39554</v>
      </c>
      <c r="B286" t="s">
        <v>19148</v>
      </c>
      <c r="C286" t="s">
        <v>1533</v>
      </c>
      <c r="D286" s="109" t="s">
        <v>19149</v>
      </c>
      <c r="E286"/>
    </row>
    <row r="287" spans="1:5" s="190" customFormat="1" ht="12.75" customHeight="1" x14ac:dyDescent="0.25">
      <c r="A287">
        <v>43194</v>
      </c>
      <c r="B287" t="s">
        <v>19150</v>
      </c>
      <c r="C287" t="s">
        <v>1533</v>
      </c>
      <c r="D287" s="109" t="s">
        <v>19151</v>
      </c>
      <c r="E287"/>
    </row>
    <row r="288" spans="1:5" s="190" customFormat="1" ht="12.75" customHeight="1" x14ac:dyDescent="0.25">
      <c r="A288">
        <v>39551</v>
      </c>
      <c r="B288" t="s">
        <v>19152</v>
      </c>
      <c r="C288" t="s">
        <v>1533</v>
      </c>
      <c r="D288" s="109" t="s">
        <v>19153</v>
      </c>
      <c r="E288"/>
    </row>
    <row r="289" spans="1:5" s="190" customFormat="1" ht="12.75" customHeight="1" x14ac:dyDescent="0.25">
      <c r="A289">
        <v>43185</v>
      </c>
      <c r="B289" t="s">
        <v>19154</v>
      </c>
      <c r="C289" t="s">
        <v>1533</v>
      </c>
      <c r="D289" s="109" t="s">
        <v>19155</v>
      </c>
      <c r="E289"/>
    </row>
    <row r="290" spans="1:5" s="190" customFormat="1" ht="12.75" customHeight="1" x14ac:dyDescent="0.25">
      <c r="A290">
        <v>43186</v>
      </c>
      <c r="B290" t="s">
        <v>19156</v>
      </c>
      <c r="C290" t="s">
        <v>1533</v>
      </c>
      <c r="D290" s="109" t="s">
        <v>19157</v>
      </c>
      <c r="E290"/>
    </row>
    <row r="291" spans="1:5" s="190" customFormat="1" ht="12.75" customHeight="1" x14ac:dyDescent="0.25">
      <c r="A291">
        <v>43187</v>
      </c>
      <c r="B291" t="s">
        <v>19158</v>
      </c>
      <c r="C291" t="s">
        <v>1533</v>
      </c>
      <c r="D291" s="109" t="s">
        <v>19159</v>
      </c>
      <c r="E291"/>
    </row>
    <row r="292" spans="1:5" s="190" customFormat="1" ht="25.5" customHeight="1" x14ac:dyDescent="0.25">
      <c r="A292">
        <v>43188</v>
      </c>
      <c r="B292" t="s">
        <v>19160</v>
      </c>
      <c r="C292" t="s">
        <v>1533</v>
      </c>
      <c r="D292" s="109" t="s">
        <v>19161</v>
      </c>
      <c r="E292"/>
    </row>
    <row r="293" spans="1:5" s="190" customFormat="1" ht="25.5" customHeight="1" x14ac:dyDescent="0.25">
      <c r="A293">
        <v>43189</v>
      </c>
      <c r="B293" t="s">
        <v>19162</v>
      </c>
      <c r="C293" t="s">
        <v>1533</v>
      </c>
      <c r="D293" s="109" t="s">
        <v>19163</v>
      </c>
      <c r="E293"/>
    </row>
    <row r="294" spans="1:5" s="190" customFormat="1" ht="25.5" customHeight="1" x14ac:dyDescent="0.25">
      <c r="A294">
        <v>39580</v>
      </c>
      <c r="B294" t="s">
        <v>19164</v>
      </c>
      <c r="C294" t="s">
        <v>1533</v>
      </c>
      <c r="D294" s="109" t="s">
        <v>19165</v>
      </c>
      <c r="E294"/>
    </row>
    <row r="295" spans="1:5" s="190" customFormat="1" ht="25.5" customHeight="1" x14ac:dyDescent="0.25">
      <c r="A295">
        <v>39577</v>
      </c>
      <c r="B295" t="s">
        <v>19166</v>
      </c>
      <c r="C295" t="s">
        <v>1533</v>
      </c>
      <c r="D295" s="109" t="s">
        <v>19167</v>
      </c>
      <c r="E295"/>
    </row>
    <row r="296" spans="1:5" s="190" customFormat="1" ht="25.5" customHeight="1" x14ac:dyDescent="0.25">
      <c r="A296">
        <v>39578</v>
      </c>
      <c r="B296" t="s">
        <v>19168</v>
      </c>
      <c r="C296" t="s">
        <v>1533</v>
      </c>
      <c r="D296" s="109" t="s">
        <v>19169</v>
      </c>
      <c r="E296"/>
    </row>
    <row r="297" spans="1:5" s="190" customFormat="1" ht="25.5" customHeight="1" x14ac:dyDescent="0.25">
      <c r="A297">
        <v>39579</v>
      </c>
      <c r="B297" t="s">
        <v>19170</v>
      </c>
      <c r="C297" t="s">
        <v>1533</v>
      </c>
      <c r="D297" s="109" t="s">
        <v>19171</v>
      </c>
      <c r="E297"/>
    </row>
    <row r="298" spans="1:5" s="190" customFormat="1" ht="25.5" customHeight="1" x14ac:dyDescent="0.25">
      <c r="A298">
        <v>39826</v>
      </c>
      <c r="B298" t="s">
        <v>19172</v>
      </c>
      <c r="C298" t="s">
        <v>1533</v>
      </c>
      <c r="D298" s="109" t="s">
        <v>19173</v>
      </c>
      <c r="E298"/>
    </row>
    <row r="299" spans="1:5" s="190" customFormat="1" ht="25.5" customHeight="1" x14ac:dyDescent="0.25">
      <c r="A299">
        <v>10700</v>
      </c>
      <c r="B299" t="s">
        <v>19174</v>
      </c>
      <c r="C299" t="s">
        <v>1533</v>
      </c>
      <c r="D299" s="109" t="s">
        <v>19175</v>
      </c>
      <c r="E299"/>
    </row>
    <row r="300" spans="1:5" s="190" customFormat="1" ht="25.5" customHeight="1" x14ac:dyDescent="0.25">
      <c r="A300">
        <v>346</v>
      </c>
      <c r="B300" t="s">
        <v>19176</v>
      </c>
      <c r="C300" t="s">
        <v>1537</v>
      </c>
      <c r="D300" s="109" t="s">
        <v>19177</v>
      </c>
      <c r="E300"/>
    </row>
    <row r="301" spans="1:5" s="190" customFormat="1" ht="25.5" customHeight="1" x14ac:dyDescent="0.25">
      <c r="A301">
        <v>3312</v>
      </c>
      <c r="B301" t="s">
        <v>19178</v>
      </c>
      <c r="C301" t="s">
        <v>1537</v>
      </c>
      <c r="D301" s="109" t="s">
        <v>16805</v>
      </c>
      <c r="E301"/>
    </row>
    <row r="302" spans="1:5" s="190" customFormat="1" ht="25.5" customHeight="1" x14ac:dyDescent="0.25">
      <c r="A302">
        <v>339</v>
      </c>
      <c r="B302" t="s">
        <v>19179</v>
      </c>
      <c r="C302" t="s">
        <v>1536</v>
      </c>
      <c r="D302" s="109" t="s">
        <v>19180</v>
      </c>
      <c r="E302"/>
    </row>
    <row r="303" spans="1:5" s="190" customFormat="1" ht="22.9" customHeight="1" x14ac:dyDescent="0.25">
      <c r="A303">
        <v>340</v>
      </c>
      <c r="B303" t="s">
        <v>19181</v>
      </c>
      <c r="C303" t="s">
        <v>1536</v>
      </c>
      <c r="D303" s="109" t="s">
        <v>6377</v>
      </c>
      <c r="E303"/>
    </row>
    <row r="304" spans="1:5" s="190" customFormat="1" ht="22.9" customHeight="1" x14ac:dyDescent="0.25">
      <c r="A304">
        <v>43130</v>
      </c>
      <c r="B304" t="s">
        <v>19182</v>
      </c>
      <c r="C304" t="s">
        <v>1537</v>
      </c>
      <c r="D304" s="109" t="s">
        <v>19183</v>
      </c>
      <c r="E304"/>
    </row>
    <row r="305" spans="1:5" s="190" customFormat="1" ht="12.75" customHeight="1" x14ac:dyDescent="0.25">
      <c r="A305">
        <v>344</v>
      </c>
      <c r="B305" t="s">
        <v>19184</v>
      </c>
      <c r="C305" t="s">
        <v>1537</v>
      </c>
      <c r="D305" s="109" t="s">
        <v>14818</v>
      </c>
      <c r="E305"/>
    </row>
    <row r="306" spans="1:5" s="190" customFormat="1" ht="12.75" customHeight="1" x14ac:dyDescent="0.25">
      <c r="A306">
        <v>345</v>
      </c>
      <c r="B306" t="s">
        <v>19185</v>
      </c>
      <c r="C306" t="s">
        <v>1537</v>
      </c>
      <c r="D306" s="109" t="s">
        <v>19186</v>
      </c>
      <c r="E306"/>
    </row>
    <row r="307" spans="1:5" s="190" customFormat="1" ht="12.75" customHeight="1" x14ac:dyDescent="0.25">
      <c r="A307">
        <v>43131</v>
      </c>
      <c r="B307" t="s">
        <v>19187</v>
      </c>
      <c r="C307" t="s">
        <v>1537</v>
      </c>
      <c r="D307" s="109" t="s">
        <v>14873</v>
      </c>
      <c r="E307"/>
    </row>
    <row r="308" spans="1:5" s="190" customFormat="1" ht="12.75" customHeight="1" x14ac:dyDescent="0.25">
      <c r="A308">
        <v>3313</v>
      </c>
      <c r="B308" t="s">
        <v>19188</v>
      </c>
      <c r="C308" t="s">
        <v>1537</v>
      </c>
      <c r="D308" s="109" t="s">
        <v>17467</v>
      </c>
      <c r="E308"/>
    </row>
    <row r="309" spans="1:5" s="190" customFormat="1" ht="25.5" customHeight="1" x14ac:dyDescent="0.25">
      <c r="A309">
        <v>43132</v>
      </c>
      <c r="B309" t="s">
        <v>19189</v>
      </c>
      <c r="C309" t="s">
        <v>1537</v>
      </c>
      <c r="D309" s="109" t="s">
        <v>19183</v>
      </c>
      <c r="E309"/>
    </row>
    <row r="310" spans="1:5" s="190" customFormat="1" ht="25.5" customHeight="1" x14ac:dyDescent="0.25">
      <c r="A310">
        <v>366</v>
      </c>
      <c r="B310" t="s">
        <v>19190</v>
      </c>
      <c r="C310" t="s">
        <v>1535</v>
      </c>
      <c r="D310" s="109" t="s">
        <v>17600</v>
      </c>
      <c r="E310"/>
    </row>
    <row r="311" spans="1:5" s="190" customFormat="1" ht="12.75" customHeight="1" x14ac:dyDescent="0.25">
      <c r="A311">
        <v>367</v>
      </c>
      <c r="B311" t="s">
        <v>19191</v>
      </c>
      <c r="C311" t="s">
        <v>1535</v>
      </c>
      <c r="D311" s="109" t="s">
        <v>19192</v>
      </c>
      <c r="E311"/>
    </row>
    <row r="312" spans="1:5" s="190" customFormat="1" ht="25.5" customHeight="1" x14ac:dyDescent="0.25">
      <c r="A312">
        <v>370</v>
      </c>
      <c r="B312" t="s">
        <v>19193</v>
      </c>
      <c r="C312" t="s">
        <v>1535</v>
      </c>
      <c r="D312" s="109" t="s">
        <v>17600</v>
      </c>
      <c r="E312"/>
    </row>
    <row r="313" spans="1:5" s="190" customFormat="1" ht="12.75" customHeight="1" x14ac:dyDescent="0.25">
      <c r="A313">
        <v>368</v>
      </c>
      <c r="B313" t="s">
        <v>19194</v>
      </c>
      <c r="C313" t="s">
        <v>1535</v>
      </c>
      <c r="D313" s="109" t="s">
        <v>14881</v>
      </c>
      <c r="E313"/>
    </row>
    <row r="314" spans="1:5" s="190" customFormat="1" ht="12.75" customHeight="1" x14ac:dyDescent="0.25">
      <c r="A314">
        <v>11075</v>
      </c>
      <c r="B314" t="s">
        <v>19195</v>
      </c>
      <c r="C314" t="s">
        <v>1535</v>
      </c>
      <c r="D314" s="109" t="s">
        <v>19196</v>
      </c>
      <c r="E314"/>
    </row>
    <row r="315" spans="1:5" s="190" customFormat="1" ht="12.75" customHeight="1" x14ac:dyDescent="0.25">
      <c r="A315">
        <v>1381</v>
      </c>
      <c r="B315" t="s">
        <v>19197</v>
      </c>
      <c r="C315" t="s">
        <v>1537</v>
      </c>
      <c r="D315" s="109" t="s">
        <v>6464</v>
      </c>
      <c r="E315"/>
    </row>
    <row r="316" spans="1:5" s="190" customFormat="1" ht="25.5" customHeight="1" x14ac:dyDescent="0.25">
      <c r="A316">
        <v>34353</v>
      </c>
      <c r="B316" t="s">
        <v>19198</v>
      </c>
      <c r="C316" t="s">
        <v>1537</v>
      </c>
      <c r="D316" s="109" t="s">
        <v>19199</v>
      </c>
      <c r="E316"/>
    </row>
    <row r="317" spans="1:5" s="190" customFormat="1" ht="25.5" customHeight="1" x14ac:dyDescent="0.25">
      <c r="A317">
        <v>37595</v>
      </c>
      <c r="B317" t="s">
        <v>19200</v>
      </c>
      <c r="C317" t="s">
        <v>1537</v>
      </c>
      <c r="D317" s="109" t="s">
        <v>7597</v>
      </c>
      <c r="E317"/>
    </row>
    <row r="318" spans="1:5" s="190" customFormat="1" ht="34.5" customHeight="1" x14ac:dyDescent="0.25">
      <c r="A318">
        <v>37596</v>
      </c>
      <c r="B318" t="s">
        <v>19201</v>
      </c>
      <c r="C318" t="s">
        <v>1537</v>
      </c>
      <c r="D318" s="109" t="s">
        <v>7311</v>
      </c>
      <c r="E318"/>
    </row>
    <row r="319" spans="1:5" s="190" customFormat="1" ht="34.5" customHeight="1" x14ac:dyDescent="0.25">
      <c r="A319">
        <v>371</v>
      </c>
      <c r="B319" t="s">
        <v>19202</v>
      </c>
      <c r="C319" t="s">
        <v>1537</v>
      </c>
      <c r="D319" s="109" t="s">
        <v>19203</v>
      </c>
      <c r="E319"/>
    </row>
    <row r="320" spans="1:5" s="190" customFormat="1" ht="11.65" customHeight="1" x14ac:dyDescent="0.25">
      <c r="A320">
        <v>37553</v>
      </c>
      <c r="B320" t="s">
        <v>19204</v>
      </c>
      <c r="C320" t="s">
        <v>1537</v>
      </c>
      <c r="D320" s="109" t="s">
        <v>8516</v>
      </c>
      <c r="E320"/>
    </row>
    <row r="321" spans="1:5" s="190" customFormat="1" ht="12.75" customHeight="1" x14ac:dyDescent="0.25">
      <c r="A321">
        <v>37552</v>
      </c>
      <c r="B321" t="s">
        <v>19205</v>
      </c>
      <c r="C321" t="s">
        <v>1537</v>
      </c>
      <c r="D321" s="109" t="s">
        <v>12467</v>
      </c>
      <c r="E321"/>
    </row>
    <row r="322" spans="1:5" s="190" customFormat="1" ht="12.75" customHeight="1" x14ac:dyDescent="0.25">
      <c r="A322">
        <v>36880</v>
      </c>
      <c r="B322" t="s">
        <v>19206</v>
      </c>
      <c r="C322" t="s">
        <v>1537</v>
      </c>
      <c r="D322" s="109" t="s">
        <v>7955</v>
      </c>
      <c r="E322"/>
    </row>
    <row r="323" spans="1:5" s="190" customFormat="1" ht="12.75" customHeight="1" x14ac:dyDescent="0.25">
      <c r="A323">
        <v>34355</v>
      </c>
      <c r="B323" t="s">
        <v>19207</v>
      </c>
      <c r="C323" t="s">
        <v>1537</v>
      </c>
      <c r="D323" s="109" t="s">
        <v>11805</v>
      </c>
      <c r="E323"/>
    </row>
    <row r="324" spans="1:5" s="190" customFormat="1" ht="12.75" customHeight="1" x14ac:dyDescent="0.25">
      <c r="A324">
        <v>130</v>
      </c>
      <c r="B324" t="s">
        <v>19208</v>
      </c>
      <c r="C324" t="s">
        <v>1537</v>
      </c>
      <c r="D324" s="109" t="s">
        <v>14622</v>
      </c>
      <c r="E324"/>
    </row>
    <row r="325" spans="1:5" s="190" customFormat="1" ht="12.75" customHeight="1" x14ac:dyDescent="0.25">
      <c r="A325">
        <v>135</v>
      </c>
      <c r="B325" t="s">
        <v>19209</v>
      </c>
      <c r="C325" t="s">
        <v>1537</v>
      </c>
      <c r="D325" s="109" t="s">
        <v>14619</v>
      </c>
      <c r="E325"/>
    </row>
    <row r="326" spans="1:5" s="190" customFormat="1" ht="12.75" customHeight="1" x14ac:dyDescent="0.25">
      <c r="A326">
        <v>36886</v>
      </c>
      <c r="B326" t="s">
        <v>19210</v>
      </c>
      <c r="C326" t="s">
        <v>1537</v>
      </c>
      <c r="D326" s="109" t="s">
        <v>19211</v>
      </c>
      <c r="E326"/>
    </row>
    <row r="327" spans="1:5" s="190" customFormat="1" ht="12.75" customHeight="1" x14ac:dyDescent="0.25">
      <c r="A327">
        <v>38546</v>
      </c>
      <c r="B327" t="s">
        <v>19212</v>
      </c>
      <c r="C327" t="s">
        <v>1535</v>
      </c>
      <c r="D327" s="109" t="s">
        <v>19213</v>
      </c>
      <c r="E327"/>
    </row>
    <row r="328" spans="1:5" s="190" customFormat="1" ht="12.75" customHeight="1" x14ac:dyDescent="0.25">
      <c r="A328">
        <v>34549</v>
      </c>
      <c r="B328" t="s">
        <v>19214</v>
      </c>
      <c r="C328" t="s">
        <v>1535</v>
      </c>
      <c r="D328" s="109" t="s">
        <v>14627</v>
      </c>
      <c r="E328"/>
    </row>
    <row r="329" spans="1:5" s="190" customFormat="1" ht="12.75" customHeight="1" x14ac:dyDescent="0.25">
      <c r="A329">
        <v>6081</v>
      </c>
      <c r="B329" t="s">
        <v>19215</v>
      </c>
      <c r="C329" t="s">
        <v>1535</v>
      </c>
      <c r="D329" s="109" t="s">
        <v>14628</v>
      </c>
      <c r="E329"/>
    </row>
    <row r="330" spans="1:5" s="190" customFormat="1" ht="12.75" customHeight="1" x14ac:dyDescent="0.25">
      <c r="A330">
        <v>6077</v>
      </c>
      <c r="B330" t="s">
        <v>19216</v>
      </c>
      <c r="C330" t="s">
        <v>1535</v>
      </c>
      <c r="D330" s="109" t="s">
        <v>14629</v>
      </c>
      <c r="E330"/>
    </row>
    <row r="331" spans="1:5" s="190" customFormat="1" ht="12.75" customHeight="1" x14ac:dyDescent="0.25">
      <c r="A331">
        <v>6079</v>
      </c>
      <c r="B331" t="s">
        <v>19217</v>
      </c>
      <c r="C331" t="s">
        <v>1535</v>
      </c>
      <c r="D331" s="109" t="s">
        <v>14629</v>
      </c>
      <c r="E331"/>
    </row>
    <row r="332" spans="1:5" s="190" customFormat="1" ht="12.75" customHeight="1" x14ac:dyDescent="0.25">
      <c r="A332">
        <v>1091</v>
      </c>
      <c r="B332" t="s">
        <v>19218</v>
      </c>
      <c r="C332" t="s">
        <v>1533</v>
      </c>
      <c r="D332" s="109" t="s">
        <v>12177</v>
      </c>
      <c r="E332"/>
    </row>
    <row r="333" spans="1:5" s="190" customFormat="1" ht="12.75" customHeight="1" x14ac:dyDescent="0.25">
      <c r="A333">
        <v>1094</v>
      </c>
      <c r="B333" t="s">
        <v>19219</v>
      </c>
      <c r="C333" t="s">
        <v>1533</v>
      </c>
      <c r="D333" s="109" t="s">
        <v>16738</v>
      </c>
      <c r="E333"/>
    </row>
    <row r="334" spans="1:5" s="190" customFormat="1" ht="12.75" customHeight="1" x14ac:dyDescent="0.25">
      <c r="A334">
        <v>1095</v>
      </c>
      <c r="B334" t="s">
        <v>19220</v>
      </c>
      <c r="C334" t="s">
        <v>1533</v>
      </c>
      <c r="D334" s="109" t="s">
        <v>16739</v>
      </c>
      <c r="E334"/>
    </row>
    <row r="335" spans="1:5" s="190" customFormat="1" ht="12.75" customHeight="1" x14ac:dyDescent="0.25">
      <c r="A335">
        <v>1092</v>
      </c>
      <c r="B335" t="s">
        <v>19221</v>
      </c>
      <c r="C335" t="s">
        <v>1533</v>
      </c>
      <c r="D335" s="109" t="s">
        <v>16740</v>
      </c>
      <c r="E335"/>
    </row>
    <row r="336" spans="1:5" s="190" customFormat="1" ht="12.75" customHeight="1" x14ac:dyDescent="0.25">
      <c r="A336">
        <v>1093</v>
      </c>
      <c r="B336" t="s">
        <v>19222</v>
      </c>
      <c r="C336" t="s">
        <v>1533</v>
      </c>
      <c r="D336" s="109" t="s">
        <v>16741</v>
      </c>
      <c r="E336"/>
    </row>
    <row r="337" spans="1:5" s="190" customFormat="1" ht="12.75" customHeight="1" x14ac:dyDescent="0.25">
      <c r="A337">
        <v>1090</v>
      </c>
      <c r="B337" t="s">
        <v>19223</v>
      </c>
      <c r="C337" t="s">
        <v>1533</v>
      </c>
      <c r="D337" s="109" t="s">
        <v>14189</v>
      </c>
      <c r="E337"/>
    </row>
    <row r="338" spans="1:5" s="190" customFormat="1" ht="12.75" customHeight="1" x14ac:dyDescent="0.25">
      <c r="A338">
        <v>1096</v>
      </c>
      <c r="B338" t="s">
        <v>19224</v>
      </c>
      <c r="C338" t="s">
        <v>1533</v>
      </c>
      <c r="D338" s="109" t="s">
        <v>16742</v>
      </c>
      <c r="E338"/>
    </row>
    <row r="339" spans="1:5" s="190" customFormat="1" ht="22.9" customHeight="1" x14ac:dyDescent="0.25">
      <c r="A339">
        <v>1097</v>
      </c>
      <c r="B339" t="s">
        <v>19225</v>
      </c>
      <c r="C339" t="s">
        <v>1533</v>
      </c>
      <c r="D339" s="109" t="s">
        <v>16743</v>
      </c>
      <c r="E339"/>
    </row>
    <row r="340" spans="1:5" s="190" customFormat="1" ht="22.9" customHeight="1" x14ac:dyDescent="0.25">
      <c r="A340">
        <v>378</v>
      </c>
      <c r="B340" t="s">
        <v>19226</v>
      </c>
      <c r="C340" t="s">
        <v>1532</v>
      </c>
      <c r="D340" s="109" t="s">
        <v>17785</v>
      </c>
      <c r="E340"/>
    </row>
    <row r="341" spans="1:5" s="190" customFormat="1" ht="22.9" customHeight="1" x14ac:dyDescent="0.25">
      <c r="A341">
        <v>40911</v>
      </c>
      <c r="B341" t="s">
        <v>19227</v>
      </c>
      <c r="C341" t="s">
        <v>1539</v>
      </c>
      <c r="D341" s="109" t="s">
        <v>19228</v>
      </c>
      <c r="E341"/>
    </row>
    <row r="342" spans="1:5" s="190" customFormat="1" ht="22.9" customHeight="1" x14ac:dyDescent="0.25">
      <c r="A342">
        <v>33939</v>
      </c>
      <c r="B342" t="s">
        <v>19229</v>
      </c>
      <c r="C342" t="s">
        <v>1532</v>
      </c>
      <c r="D342" s="109" t="s">
        <v>19230</v>
      </c>
      <c r="E342"/>
    </row>
    <row r="343" spans="1:5" s="190" customFormat="1" ht="22.9" customHeight="1" x14ac:dyDescent="0.25">
      <c r="A343">
        <v>40815</v>
      </c>
      <c r="B343" t="s">
        <v>19231</v>
      </c>
      <c r="C343" t="s">
        <v>1539</v>
      </c>
      <c r="D343" s="109" t="s">
        <v>19232</v>
      </c>
      <c r="E343"/>
    </row>
    <row r="344" spans="1:5" s="190" customFormat="1" ht="22.9" customHeight="1" x14ac:dyDescent="0.25">
      <c r="A344">
        <v>33952</v>
      </c>
      <c r="B344" t="s">
        <v>19233</v>
      </c>
      <c r="C344" t="s">
        <v>1532</v>
      </c>
      <c r="D344" s="109" t="s">
        <v>19234</v>
      </c>
      <c r="E344"/>
    </row>
    <row r="345" spans="1:5" s="190" customFormat="1" ht="22.9" customHeight="1" x14ac:dyDescent="0.25">
      <c r="A345">
        <v>40816</v>
      </c>
      <c r="B345" t="s">
        <v>19235</v>
      </c>
      <c r="C345" t="s">
        <v>1539</v>
      </c>
      <c r="D345" s="109" t="s">
        <v>19236</v>
      </c>
      <c r="E345"/>
    </row>
    <row r="346" spans="1:5" s="190" customFormat="1" ht="25.5" customHeight="1" x14ac:dyDescent="0.25">
      <c r="A346">
        <v>33953</v>
      </c>
      <c r="B346" t="s">
        <v>19237</v>
      </c>
      <c r="C346" t="s">
        <v>1532</v>
      </c>
      <c r="D346" s="109" t="s">
        <v>19238</v>
      </c>
      <c r="E346"/>
    </row>
    <row r="347" spans="1:5" s="190" customFormat="1" ht="25.5" customHeight="1" x14ac:dyDescent="0.25">
      <c r="A347">
        <v>40817</v>
      </c>
      <c r="B347" t="s">
        <v>19239</v>
      </c>
      <c r="C347" t="s">
        <v>1539</v>
      </c>
      <c r="D347" s="109" t="s">
        <v>19240</v>
      </c>
      <c r="E347"/>
    </row>
    <row r="348" spans="1:5" s="190" customFormat="1" ht="25.5" customHeight="1" x14ac:dyDescent="0.25">
      <c r="A348">
        <v>13348</v>
      </c>
      <c r="B348" t="s">
        <v>19241</v>
      </c>
      <c r="C348" t="s">
        <v>1533</v>
      </c>
      <c r="D348" s="109" t="s">
        <v>6311</v>
      </c>
      <c r="E348"/>
    </row>
    <row r="349" spans="1:5" s="190" customFormat="1" ht="25.5" customHeight="1" x14ac:dyDescent="0.25">
      <c r="A349">
        <v>39211</v>
      </c>
      <c r="B349" t="s">
        <v>19242</v>
      </c>
      <c r="C349" t="s">
        <v>1533</v>
      </c>
      <c r="D349" s="109" t="s">
        <v>6404</v>
      </c>
      <c r="E349"/>
    </row>
    <row r="350" spans="1:5" s="190" customFormat="1" ht="22.9" customHeight="1" x14ac:dyDescent="0.25">
      <c r="A350">
        <v>39212</v>
      </c>
      <c r="B350" t="s">
        <v>19243</v>
      </c>
      <c r="C350" t="s">
        <v>1533</v>
      </c>
      <c r="D350" s="109" t="s">
        <v>16744</v>
      </c>
      <c r="E350"/>
    </row>
    <row r="351" spans="1:5" s="190" customFormat="1" ht="22.9" customHeight="1" x14ac:dyDescent="0.25">
      <c r="A351">
        <v>39208</v>
      </c>
      <c r="B351" t="s">
        <v>19244</v>
      </c>
      <c r="C351" t="s">
        <v>1533</v>
      </c>
      <c r="D351" s="109" t="s">
        <v>6402</v>
      </c>
      <c r="E351"/>
    </row>
    <row r="352" spans="1:5" s="190" customFormat="1" ht="22.9" customHeight="1" x14ac:dyDescent="0.25">
      <c r="A352">
        <v>39210</v>
      </c>
      <c r="B352" t="s">
        <v>19245</v>
      </c>
      <c r="C352" t="s">
        <v>1533</v>
      </c>
      <c r="D352" s="109" t="s">
        <v>11810</v>
      </c>
      <c r="E352"/>
    </row>
    <row r="353" spans="1:5" s="190" customFormat="1" ht="22.9" customHeight="1" x14ac:dyDescent="0.25">
      <c r="A353">
        <v>39214</v>
      </c>
      <c r="B353" t="s">
        <v>19246</v>
      </c>
      <c r="C353" t="s">
        <v>1533</v>
      </c>
      <c r="D353" s="109" t="s">
        <v>14772</v>
      </c>
      <c r="E353"/>
    </row>
    <row r="354" spans="1:5" s="190" customFormat="1" ht="22.9" customHeight="1" x14ac:dyDescent="0.25">
      <c r="A354">
        <v>39213</v>
      </c>
      <c r="B354" t="s">
        <v>19247</v>
      </c>
      <c r="C354" t="s">
        <v>1533</v>
      </c>
      <c r="D354" s="109" t="s">
        <v>7310</v>
      </c>
      <c r="E354"/>
    </row>
    <row r="355" spans="1:5" s="190" customFormat="1" ht="22.9" customHeight="1" x14ac:dyDescent="0.25">
      <c r="A355">
        <v>39209</v>
      </c>
      <c r="B355" t="s">
        <v>19248</v>
      </c>
      <c r="C355" t="s">
        <v>1533</v>
      </c>
      <c r="D355" s="109" t="s">
        <v>6406</v>
      </c>
      <c r="E355"/>
    </row>
    <row r="356" spans="1:5" s="190" customFormat="1" ht="22.9" customHeight="1" x14ac:dyDescent="0.25">
      <c r="A356">
        <v>39207</v>
      </c>
      <c r="B356" t="s">
        <v>19249</v>
      </c>
      <c r="C356" t="s">
        <v>1533</v>
      </c>
      <c r="D356" s="109" t="s">
        <v>11810</v>
      </c>
      <c r="E356"/>
    </row>
    <row r="357" spans="1:5" s="190" customFormat="1" ht="22.9" customHeight="1" x14ac:dyDescent="0.25">
      <c r="A357">
        <v>39215</v>
      </c>
      <c r="B357" t="s">
        <v>19250</v>
      </c>
      <c r="C357" t="s">
        <v>1533</v>
      </c>
      <c r="D357" s="109" t="s">
        <v>7031</v>
      </c>
      <c r="E357"/>
    </row>
    <row r="358" spans="1:5" s="190" customFormat="1" ht="11.65" customHeight="1" x14ac:dyDescent="0.25">
      <c r="A358">
        <v>39216</v>
      </c>
      <c r="B358" t="s">
        <v>19251</v>
      </c>
      <c r="C358" t="s">
        <v>1533</v>
      </c>
      <c r="D358" s="109" t="s">
        <v>6480</v>
      </c>
      <c r="E358"/>
    </row>
    <row r="359" spans="1:5" s="190" customFormat="1" ht="22.9" customHeight="1" x14ac:dyDescent="0.25">
      <c r="A359">
        <v>11267</v>
      </c>
      <c r="B359" t="s">
        <v>19252</v>
      </c>
      <c r="C359" t="s">
        <v>1533</v>
      </c>
      <c r="D359" s="109" t="s">
        <v>7181</v>
      </c>
      <c r="E359"/>
    </row>
    <row r="360" spans="1:5" s="190" customFormat="1" ht="25.5" customHeight="1" x14ac:dyDescent="0.25">
      <c r="A360">
        <v>379</v>
      </c>
      <c r="B360" t="s">
        <v>19253</v>
      </c>
      <c r="C360" t="s">
        <v>1533</v>
      </c>
      <c r="D360" s="109" t="s">
        <v>7836</v>
      </c>
      <c r="E360"/>
    </row>
    <row r="361" spans="1:5" s="190" customFormat="1" ht="25.5" customHeight="1" x14ac:dyDescent="0.25">
      <c r="A361">
        <v>510</v>
      </c>
      <c r="B361" t="s">
        <v>19254</v>
      </c>
      <c r="C361" t="s">
        <v>1537</v>
      </c>
      <c r="D361" s="109" t="s">
        <v>6448</v>
      </c>
      <c r="E361"/>
    </row>
    <row r="362" spans="1:5" s="190" customFormat="1" ht="25.5" customHeight="1" x14ac:dyDescent="0.25">
      <c r="A362">
        <v>516</v>
      </c>
      <c r="B362" t="s">
        <v>19255</v>
      </c>
      <c r="C362" t="s">
        <v>1537</v>
      </c>
      <c r="D362" s="109" t="s">
        <v>17238</v>
      </c>
      <c r="E362"/>
    </row>
    <row r="363" spans="1:5" s="190" customFormat="1" ht="12.75" customHeight="1" x14ac:dyDescent="0.25">
      <c r="A363">
        <v>509</v>
      </c>
      <c r="B363" t="s">
        <v>19256</v>
      </c>
      <c r="C363" t="s">
        <v>1537</v>
      </c>
      <c r="D363" s="109" t="s">
        <v>8793</v>
      </c>
      <c r="E363"/>
    </row>
    <row r="364" spans="1:5" s="190" customFormat="1" ht="12.75" customHeight="1" x14ac:dyDescent="0.25">
      <c r="A364">
        <v>40331</v>
      </c>
      <c r="B364" t="s">
        <v>19257</v>
      </c>
      <c r="C364" t="s">
        <v>1532</v>
      </c>
      <c r="D364" s="109" t="s">
        <v>11987</v>
      </c>
      <c r="E364"/>
    </row>
    <row r="365" spans="1:5" s="190" customFormat="1" ht="12.75" customHeight="1" x14ac:dyDescent="0.25">
      <c r="A365">
        <v>40930</v>
      </c>
      <c r="B365" t="s">
        <v>19258</v>
      </c>
      <c r="C365" t="s">
        <v>1539</v>
      </c>
      <c r="D365" s="109" t="s">
        <v>19259</v>
      </c>
      <c r="E365"/>
    </row>
    <row r="366" spans="1:5" s="190" customFormat="1" ht="12.75" customHeight="1" x14ac:dyDescent="0.25">
      <c r="A366">
        <v>11761</v>
      </c>
      <c r="B366" t="s">
        <v>19260</v>
      </c>
      <c r="C366" t="s">
        <v>1533</v>
      </c>
      <c r="D366" s="109" t="s">
        <v>19261</v>
      </c>
      <c r="E366"/>
    </row>
    <row r="367" spans="1:5" s="190" customFormat="1" ht="12.75" customHeight="1" x14ac:dyDescent="0.25">
      <c r="A367">
        <v>377</v>
      </c>
      <c r="B367" t="s">
        <v>19262</v>
      </c>
      <c r="C367" t="s">
        <v>1533</v>
      </c>
      <c r="D367" s="109" t="s">
        <v>19263</v>
      </c>
      <c r="E367"/>
    </row>
    <row r="368" spans="1:5" s="190" customFormat="1" ht="12.75" customHeight="1" x14ac:dyDescent="0.25">
      <c r="A368">
        <v>7588</v>
      </c>
      <c r="B368" t="s">
        <v>19264</v>
      </c>
      <c r="C368" t="s">
        <v>1533</v>
      </c>
      <c r="D368" s="109" t="s">
        <v>17603</v>
      </c>
      <c r="E368"/>
    </row>
    <row r="369" spans="1:5" s="190" customFormat="1" ht="12.75" customHeight="1" x14ac:dyDescent="0.25">
      <c r="A369">
        <v>34392</v>
      </c>
      <c r="B369" t="s">
        <v>19265</v>
      </c>
      <c r="C369" t="s">
        <v>1532</v>
      </c>
      <c r="D369" s="109" t="s">
        <v>18869</v>
      </c>
      <c r="E369"/>
    </row>
    <row r="370" spans="1:5" s="190" customFormat="1" ht="25.5" customHeight="1" x14ac:dyDescent="0.25">
      <c r="A370">
        <v>40908</v>
      </c>
      <c r="B370" t="s">
        <v>19266</v>
      </c>
      <c r="C370" t="s">
        <v>1539</v>
      </c>
      <c r="D370" s="109" t="s">
        <v>19267</v>
      </c>
      <c r="E370"/>
    </row>
    <row r="371" spans="1:5" s="190" customFormat="1" ht="25.5" customHeight="1" x14ac:dyDescent="0.25">
      <c r="A371">
        <v>34551</v>
      </c>
      <c r="B371" t="s">
        <v>19268</v>
      </c>
      <c r="C371" t="s">
        <v>1532</v>
      </c>
      <c r="D371" s="109" t="s">
        <v>8520</v>
      </c>
      <c r="E371"/>
    </row>
    <row r="372" spans="1:5" s="190" customFormat="1" ht="25.5" customHeight="1" x14ac:dyDescent="0.25">
      <c r="A372">
        <v>41078</v>
      </c>
      <c r="B372" t="s">
        <v>19269</v>
      </c>
      <c r="C372" t="s">
        <v>1539</v>
      </c>
      <c r="D372" s="109" t="s">
        <v>19270</v>
      </c>
      <c r="E372"/>
    </row>
    <row r="373" spans="1:5" s="190" customFormat="1" ht="25.5" customHeight="1" x14ac:dyDescent="0.25">
      <c r="A373">
        <v>246</v>
      </c>
      <c r="B373" t="s">
        <v>19271</v>
      </c>
      <c r="C373" t="s">
        <v>1532</v>
      </c>
      <c r="D373" s="109" t="s">
        <v>16746</v>
      </c>
      <c r="E373"/>
    </row>
    <row r="374" spans="1:5" s="190" customFormat="1" ht="25.5" customHeight="1" x14ac:dyDescent="0.25">
      <c r="A374">
        <v>40927</v>
      </c>
      <c r="B374" t="s">
        <v>19272</v>
      </c>
      <c r="C374" t="s">
        <v>1539</v>
      </c>
      <c r="D374" s="109" t="s">
        <v>18933</v>
      </c>
      <c r="E374"/>
    </row>
    <row r="375" spans="1:5" s="190" customFormat="1" ht="25.5" customHeight="1" x14ac:dyDescent="0.25">
      <c r="A375">
        <v>2350</v>
      </c>
      <c r="B375" t="s">
        <v>19273</v>
      </c>
      <c r="C375" t="s">
        <v>1532</v>
      </c>
      <c r="D375" s="109" t="s">
        <v>19177</v>
      </c>
      <c r="E375"/>
    </row>
    <row r="376" spans="1:5" s="190" customFormat="1" ht="34.5" customHeight="1" x14ac:dyDescent="0.25">
      <c r="A376">
        <v>40812</v>
      </c>
      <c r="B376" t="s">
        <v>19274</v>
      </c>
      <c r="C376" t="s">
        <v>1539</v>
      </c>
      <c r="D376" s="109" t="s">
        <v>19275</v>
      </c>
      <c r="E376"/>
    </row>
    <row r="377" spans="1:5" s="190" customFormat="1" ht="12.75" customHeight="1" x14ac:dyDescent="0.25">
      <c r="A377">
        <v>245</v>
      </c>
      <c r="B377" t="s">
        <v>19276</v>
      </c>
      <c r="C377" t="s">
        <v>1532</v>
      </c>
      <c r="D377" s="109" t="s">
        <v>15520</v>
      </c>
      <c r="E377"/>
    </row>
    <row r="378" spans="1:5" s="190" customFormat="1" ht="12.75" customHeight="1" x14ac:dyDescent="0.25">
      <c r="A378">
        <v>41090</v>
      </c>
      <c r="B378" t="s">
        <v>19277</v>
      </c>
      <c r="C378" t="s">
        <v>1539</v>
      </c>
      <c r="D378" s="109" t="s">
        <v>19278</v>
      </c>
      <c r="E378"/>
    </row>
    <row r="379" spans="1:5" s="190" customFormat="1" ht="12.75" customHeight="1" x14ac:dyDescent="0.25">
      <c r="A379">
        <v>251</v>
      </c>
      <c r="B379" t="s">
        <v>19279</v>
      </c>
      <c r="C379" t="s">
        <v>1532</v>
      </c>
      <c r="D379" s="109" t="s">
        <v>16746</v>
      </c>
      <c r="E379"/>
    </row>
    <row r="380" spans="1:5" s="190" customFormat="1" ht="25.5" customHeight="1" x14ac:dyDescent="0.25">
      <c r="A380">
        <v>40975</v>
      </c>
      <c r="B380" t="s">
        <v>19280</v>
      </c>
      <c r="C380" t="s">
        <v>1539</v>
      </c>
      <c r="D380" s="109" t="s">
        <v>18933</v>
      </c>
      <c r="E380"/>
    </row>
    <row r="381" spans="1:5" s="190" customFormat="1" ht="25.5" customHeight="1" x14ac:dyDescent="0.25">
      <c r="A381">
        <v>6127</v>
      </c>
      <c r="B381" t="s">
        <v>19281</v>
      </c>
      <c r="C381" t="s">
        <v>1532</v>
      </c>
      <c r="D381" s="109" t="s">
        <v>16746</v>
      </c>
      <c r="E381"/>
    </row>
    <row r="382" spans="1:5" s="190" customFormat="1" ht="25.5" customHeight="1" x14ac:dyDescent="0.25">
      <c r="A382">
        <v>41072</v>
      </c>
      <c r="B382" t="s">
        <v>19282</v>
      </c>
      <c r="C382" t="s">
        <v>1539</v>
      </c>
      <c r="D382" s="109" t="s">
        <v>18933</v>
      </c>
      <c r="E382"/>
    </row>
    <row r="383" spans="1:5" s="190" customFormat="1" ht="12.75" customHeight="1" x14ac:dyDescent="0.25">
      <c r="A383">
        <v>6121</v>
      </c>
      <c r="B383" t="s">
        <v>19283</v>
      </c>
      <c r="C383" t="s">
        <v>1532</v>
      </c>
      <c r="D383" s="109" t="s">
        <v>10783</v>
      </c>
      <c r="E383"/>
    </row>
    <row r="384" spans="1:5" s="190" customFormat="1" ht="12.75" customHeight="1" x14ac:dyDescent="0.25">
      <c r="A384">
        <v>41071</v>
      </c>
      <c r="B384" t="s">
        <v>19284</v>
      </c>
      <c r="C384" t="s">
        <v>1539</v>
      </c>
      <c r="D384" s="109" t="s">
        <v>19285</v>
      </c>
      <c r="E384"/>
    </row>
    <row r="385" spans="1:5" s="190" customFormat="1" ht="12.75" customHeight="1" x14ac:dyDescent="0.25">
      <c r="A385">
        <v>244</v>
      </c>
      <c r="B385" t="s">
        <v>19286</v>
      </c>
      <c r="C385" t="s">
        <v>1532</v>
      </c>
      <c r="D385" s="109" t="s">
        <v>14660</v>
      </c>
      <c r="E385"/>
    </row>
    <row r="386" spans="1:5" s="190" customFormat="1" ht="12.75" customHeight="1" x14ac:dyDescent="0.25">
      <c r="A386">
        <v>41093</v>
      </c>
      <c r="B386" t="s">
        <v>19287</v>
      </c>
      <c r="C386" t="s">
        <v>1539</v>
      </c>
      <c r="D386" s="109" t="s">
        <v>19288</v>
      </c>
      <c r="E386"/>
    </row>
    <row r="387" spans="1:5" s="190" customFormat="1" ht="12.75" customHeight="1" x14ac:dyDescent="0.25">
      <c r="A387">
        <v>532</v>
      </c>
      <c r="B387" t="s">
        <v>19289</v>
      </c>
      <c r="C387" t="s">
        <v>1532</v>
      </c>
      <c r="D387" s="109" t="s">
        <v>19290</v>
      </c>
      <c r="E387"/>
    </row>
    <row r="388" spans="1:5" s="190" customFormat="1" ht="12.75" customHeight="1" x14ac:dyDescent="0.25">
      <c r="A388">
        <v>40931</v>
      </c>
      <c r="B388" t="s">
        <v>19291</v>
      </c>
      <c r="C388" t="s">
        <v>1539</v>
      </c>
      <c r="D388" s="109" t="s">
        <v>19292</v>
      </c>
      <c r="E388"/>
    </row>
    <row r="389" spans="1:5" s="190" customFormat="1" ht="25.5" customHeight="1" x14ac:dyDescent="0.25">
      <c r="A389">
        <v>36150</v>
      </c>
      <c r="B389" t="s">
        <v>19293</v>
      </c>
      <c r="C389" t="s">
        <v>1533</v>
      </c>
      <c r="D389" s="109" t="s">
        <v>19294</v>
      </c>
      <c r="E389"/>
    </row>
    <row r="390" spans="1:5" s="190" customFormat="1" ht="25.5" customHeight="1" x14ac:dyDescent="0.25">
      <c r="A390">
        <v>4760</v>
      </c>
      <c r="B390" t="s">
        <v>19295</v>
      </c>
      <c r="C390" t="s">
        <v>1532</v>
      </c>
      <c r="D390" s="109" t="s">
        <v>17785</v>
      </c>
      <c r="E390"/>
    </row>
    <row r="391" spans="1:5" s="190" customFormat="1" ht="12.75" customHeight="1" x14ac:dyDescent="0.25">
      <c r="A391">
        <v>41069</v>
      </c>
      <c r="B391" t="s">
        <v>19296</v>
      </c>
      <c r="C391" t="s">
        <v>1539</v>
      </c>
      <c r="D391" s="109" t="s">
        <v>19228</v>
      </c>
      <c r="E391"/>
    </row>
    <row r="392" spans="1:5" s="190" customFormat="1" ht="12.75" customHeight="1" x14ac:dyDescent="0.25">
      <c r="A392">
        <v>10422</v>
      </c>
      <c r="B392" t="s">
        <v>19297</v>
      </c>
      <c r="C392" t="s">
        <v>1533</v>
      </c>
      <c r="D392" s="109" t="s">
        <v>16748</v>
      </c>
      <c r="E392"/>
    </row>
    <row r="393" spans="1:5" s="190" customFormat="1" ht="25.5" customHeight="1" x14ac:dyDescent="0.25">
      <c r="A393">
        <v>44019</v>
      </c>
      <c r="B393" t="s">
        <v>19298</v>
      </c>
      <c r="C393" t="s">
        <v>1533</v>
      </c>
      <c r="D393" s="109" t="s">
        <v>16749</v>
      </c>
      <c r="E393"/>
    </row>
    <row r="394" spans="1:5" s="190" customFormat="1" ht="12.75" customHeight="1" x14ac:dyDescent="0.25">
      <c r="A394">
        <v>36520</v>
      </c>
      <c r="B394" t="s">
        <v>19299</v>
      </c>
      <c r="C394" t="s">
        <v>1533</v>
      </c>
      <c r="D394" s="109" t="s">
        <v>16750</v>
      </c>
      <c r="E394"/>
    </row>
    <row r="395" spans="1:5" s="190" customFormat="1" ht="25.5" customHeight="1" x14ac:dyDescent="0.25">
      <c r="A395">
        <v>42319</v>
      </c>
      <c r="B395" t="s">
        <v>19300</v>
      </c>
      <c r="C395" t="s">
        <v>1533</v>
      </c>
      <c r="D395" s="109" t="s">
        <v>16751</v>
      </c>
      <c r="E395"/>
    </row>
    <row r="396" spans="1:5" s="190" customFormat="1" ht="12.75" customHeight="1" x14ac:dyDescent="0.25">
      <c r="A396">
        <v>10420</v>
      </c>
      <c r="B396" t="s">
        <v>19301</v>
      </c>
      <c r="C396" t="s">
        <v>1533</v>
      </c>
      <c r="D396" s="109" t="s">
        <v>16752</v>
      </c>
      <c r="E396"/>
    </row>
    <row r="397" spans="1:5" s="190" customFormat="1" ht="11.65" customHeight="1" x14ac:dyDescent="0.25">
      <c r="A397">
        <v>10421</v>
      </c>
      <c r="B397" t="s">
        <v>19302</v>
      </c>
      <c r="C397" t="s">
        <v>1533</v>
      </c>
      <c r="D397" s="109" t="s">
        <v>16753</v>
      </c>
      <c r="E397"/>
    </row>
    <row r="398" spans="1:5" s="190" customFormat="1" ht="12.75" customHeight="1" x14ac:dyDescent="0.25">
      <c r="A398">
        <v>11786</v>
      </c>
      <c r="B398" t="s">
        <v>19303</v>
      </c>
      <c r="C398" t="s">
        <v>1533</v>
      </c>
      <c r="D398" s="109" t="s">
        <v>15467</v>
      </c>
      <c r="E398"/>
    </row>
    <row r="399" spans="1:5" s="190" customFormat="1" ht="12.75" customHeight="1" x14ac:dyDescent="0.25">
      <c r="A399">
        <v>10</v>
      </c>
      <c r="B399" t="s">
        <v>19304</v>
      </c>
      <c r="C399" t="s">
        <v>1533</v>
      </c>
      <c r="D399" s="109" t="s">
        <v>11839</v>
      </c>
      <c r="E399"/>
    </row>
    <row r="400" spans="1:5" s="190" customFormat="1" ht="25.5" customHeight="1" x14ac:dyDescent="0.25">
      <c r="A400">
        <v>4815</v>
      </c>
      <c r="B400" t="s">
        <v>19305</v>
      </c>
      <c r="C400" t="s">
        <v>1533</v>
      </c>
      <c r="D400" s="109" t="s">
        <v>12663</v>
      </c>
      <c r="E400"/>
    </row>
    <row r="401" spans="1:5" s="190" customFormat="1" ht="25.5" customHeight="1" x14ac:dyDescent="0.25">
      <c r="A401">
        <v>541</v>
      </c>
      <c r="B401" t="s">
        <v>19306</v>
      </c>
      <c r="C401" t="s">
        <v>1533</v>
      </c>
      <c r="D401" s="109" t="s">
        <v>19307</v>
      </c>
      <c r="E401"/>
    </row>
    <row r="402" spans="1:5" s="190" customFormat="1" ht="12.75" customHeight="1" x14ac:dyDescent="0.25">
      <c r="A402">
        <v>542</v>
      </c>
      <c r="B402" t="s">
        <v>19308</v>
      </c>
      <c r="C402" t="s">
        <v>1533</v>
      </c>
      <c r="D402" s="109" t="s">
        <v>19309</v>
      </c>
      <c r="E402"/>
    </row>
    <row r="403" spans="1:5" s="190" customFormat="1" ht="12.75" customHeight="1" x14ac:dyDescent="0.25">
      <c r="A403">
        <v>540</v>
      </c>
      <c r="B403" t="s">
        <v>19310</v>
      </c>
      <c r="C403" t="s">
        <v>1533</v>
      </c>
      <c r="D403" s="109" t="s">
        <v>19311</v>
      </c>
      <c r="E403"/>
    </row>
    <row r="404" spans="1:5" s="190" customFormat="1" ht="12.75" customHeight="1" x14ac:dyDescent="0.25">
      <c r="A404">
        <v>38364</v>
      </c>
      <c r="B404" t="s">
        <v>19312</v>
      </c>
      <c r="C404" t="s">
        <v>1533</v>
      </c>
      <c r="D404" s="109" t="s">
        <v>16754</v>
      </c>
      <c r="E404"/>
    </row>
    <row r="405" spans="1:5" s="190" customFormat="1" ht="12.75" customHeight="1" x14ac:dyDescent="0.25">
      <c r="A405">
        <v>11692</v>
      </c>
      <c r="B405" t="s">
        <v>19313</v>
      </c>
      <c r="C405" t="s">
        <v>1534</v>
      </c>
      <c r="D405" s="109" t="s">
        <v>19314</v>
      </c>
      <c r="E405"/>
    </row>
    <row r="406" spans="1:5" s="190" customFormat="1" ht="12.75" customHeight="1" x14ac:dyDescent="0.25">
      <c r="A406">
        <v>1746</v>
      </c>
      <c r="B406" t="s">
        <v>19315</v>
      </c>
      <c r="C406" t="s">
        <v>1533</v>
      </c>
      <c r="D406" s="109" t="s">
        <v>19316</v>
      </c>
      <c r="E406"/>
    </row>
    <row r="407" spans="1:5" s="190" customFormat="1" ht="12.75" customHeight="1" x14ac:dyDescent="0.25">
      <c r="A407">
        <v>1748</v>
      </c>
      <c r="B407" t="s">
        <v>19317</v>
      </c>
      <c r="C407" t="s">
        <v>1533</v>
      </c>
      <c r="D407" s="109" t="s">
        <v>19318</v>
      </c>
      <c r="E407"/>
    </row>
    <row r="408" spans="1:5" s="190" customFormat="1" ht="12.75" customHeight="1" x14ac:dyDescent="0.25">
      <c r="A408">
        <v>1749</v>
      </c>
      <c r="B408" t="s">
        <v>19319</v>
      </c>
      <c r="C408" t="s">
        <v>1533</v>
      </c>
      <c r="D408" s="109" t="s">
        <v>19320</v>
      </c>
      <c r="E408"/>
    </row>
    <row r="409" spans="1:5" s="190" customFormat="1" ht="25.5" customHeight="1" x14ac:dyDescent="0.25">
      <c r="A409">
        <v>37412</v>
      </c>
      <c r="B409" t="s">
        <v>19321</v>
      </c>
      <c r="C409" t="s">
        <v>1533</v>
      </c>
      <c r="D409" s="109" t="s">
        <v>19322</v>
      </c>
      <c r="E409"/>
    </row>
    <row r="410" spans="1:5" s="190" customFormat="1" ht="12.75" customHeight="1" x14ac:dyDescent="0.25">
      <c r="A410">
        <v>1745</v>
      </c>
      <c r="B410" t="s">
        <v>19323</v>
      </c>
      <c r="C410" t="s">
        <v>1533</v>
      </c>
      <c r="D410" s="109" t="s">
        <v>19324</v>
      </c>
      <c r="E410"/>
    </row>
    <row r="411" spans="1:5" s="190" customFormat="1" ht="12.75" customHeight="1" x14ac:dyDescent="0.25">
      <c r="A411">
        <v>1750</v>
      </c>
      <c r="B411" t="s">
        <v>19325</v>
      </c>
      <c r="C411" t="s">
        <v>1533</v>
      </c>
      <c r="D411" s="109" t="s">
        <v>19326</v>
      </c>
      <c r="E411"/>
    </row>
    <row r="412" spans="1:5" s="190" customFormat="1" ht="12.75" customHeight="1" x14ac:dyDescent="0.25">
      <c r="A412">
        <v>11687</v>
      </c>
      <c r="B412" t="s">
        <v>19327</v>
      </c>
      <c r="C412" t="s">
        <v>1536</v>
      </c>
      <c r="D412" s="109" t="s">
        <v>19328</v>
      </c>
      <c r="E412"/>
    </row>
    <row r="413" spans="1:5" s="190" customFormat="1" ht="25.5" customHeight="1" x14ac:dyDescent="0.25">
      <c r="A413">
        <v>11689</v>
      </c>
      <c r="B413" t="s">
        <v>19329</v>
      </c>
      <c r="C413" t="s">
        <v>1536</v>
      </c>
      <c r="D413" s="109" t="s">
        <v>19330</v>
      </c>
      <c r="E413"/>
    </row>
    <row r="414" spans="1:5" s="190" customFormat="1" ht="25.5" customHeight="1" x14ac:dyDescent="0.25">
      <c r="A414">
        <v>11693</v>
      </c>
      <c r="B414" t="s">
        <v>19331</v>
      </c>
      <c r="C414" t="s">
        <v>1534</v>
      </c>
      <c r="D414" s="109" t="s">
        <v>19332</v>
      </c>
      <c r="E414"/>
    </row>
    <row r="415" spans="1:5" s="190" customFormat="1" ht="12.75" customHeight="1" x14ac:dyDescent="0.25">
      <c r="A415">
        <v>36215</v>
      </c>
      <c r="B415" t="s">
        <v>19333</v>
      </c>
      <c r="C415" t="s">
        <v>1533</v>
      </c>
      <c r="D415" s="109" t="s">
        <v>19334</v>
      </c>
      <c r="E415"/>
    </row>
    <row r="416" spans="1:5" s="190" customFormat="1" ht="12.75" customHeight="1" x14ac:dyDescent="0.25">
      <c r="A416">
        <v>42439</v>
      </c>
      <c r="B416" t="s">
        <v>19335</v>
      </c>
      <c r="C416" t="s">
        <v>1533</v>
      </c>
      <c r="D416" s="109" t="s">
        <v>14634</v>
      </c>
      <c r="E416"/>
    </row>
    <row r="417" spans="1:5" s="190" customFormat="1" ht="12.75" customHeight="1" x14ac:dyDescent="0.25">
      <c r="A417">
        <v>38381</v>
      </c>
      <c r="B417" t="s">
        <v>19336</v>
      </c>
      <c r="C417" t="s">
        <v>1533</v>
      </c>
      <c r="D417" s="109" t="s">
        <v>8538</v>
      </c>
      <c r="E417"/>
    </row>
    <row r="418" spans="1:5" s="190" customFormat="1" ht="12.75" customHeight="1" x14ac:dyDescent="0.25">
      <c r="A418">
        <v>39621</v>
      </c>
      <c r="B418" t="s">
        <v>19337</v>
      </c>
      <c r="C418" t="s">
        <v>1540</v>
      </c>
      <c r="D418" s="109" t="s">
        <v>14635</v>
      </c>
      <c r="E418"/>
    </row>
    <row r="419" spans="1:5" s="190" customFormat="1" ht="12.75" customHeight="1" x14ac:dyDescent="0.25">
      <c r="A419">
        <v>39624</v>
      </c>
      <c r="B419" t="s">
        <v>19338</v>
      </c>
      <c r="C419" t="s">
        <v>1540</v>
      </c>
      <c r="D419" s="109" t="s">
        <v>14636</v>
      </c>
      <c r="E419"/>
    </row>
    <row r="420" spans="1:5" s="190" customFormat="1" ht="12.75" customHeight="1" x14ac:dyDescent="0.25">
      <c r="A420">
        <v>39615</v>
      </c>
      <c r="B420" t="s">
        <v>19339</v>
      </c>
      <c r="C420" t="s">
        <v>1533</v>
      </c>
      <c r="D420" s="109" t="s">
        <v>14637</v>
      </c>
      <c r="E420"/>
    </row>
    <row r="421" spans="1:5" s="190" customFormat="1" ht="12.75" customHeight="1" x14ac:dyDescent="0.25">
      <c r="A421">
        <v>39620</v>
      </c>
      <c r="B421" t="s">
        <v>19340</v>
      </c>
      <c r="C421" t="s">
        <v>1533</v>
      </c>
      <c r="D421" s="109" t="s">
        <v>14638</v>
      </c>
      <c r="E421"/>
    </row>
    <row r="422" spans="1:5" s="190" customFormat="1" ht="22.9" customHeight="1" x14ac:dyDescent="0.25">
      <c r="A422">
        <v>39623</v>
      </c>
      <c r="B422" t="s">
        <v>19341</v>
      </c>
      <c r="C422" t="s">
        <v>1533</v>
      </c>
      <c r="D422" s="109" t="s">
        <v>14639</v>
      </c>
      <c r="E422"/>
    </row>
    <row r="423" spans="1:5" s="190" customFormat="1" ht="25.5" customHeight="1" x14ac:dyDescent="0.25">
      <c r="A423">
        <v>546</v>
      </c>
      <c r="B423" t="s">
        <v>19342</v>
      </c>
      <c r="C423" t="s">
        <v>1537</v>
      </c>
      <c r="D423" s="109" t="s">
        <v>7319</v>
      </c>
      <c r="E423"/>
    </row>
    <row r="424" spans="1:5" s="190" customFormat="1" ht="22.9" customHeight="1" x14ac:dyDescent="0.25">
      <c r="A424">
        <v>566</v>
      </c>
      <c r="B424" t="s">
        <v>19343</v>
      </c>
      <c r="C424" t="s">
        <v>1536</v>
      </c>
      <c r="D424" s="109" t="s">
        <v>7947</v>
      </c>
      <c r="E424"/>
    </row>
    <row r="425" spans="1:5" s="190" customFormat="1" ht="12.75" customHeight="1" x14ac:dyDescent="0.25">
      <c r="A425">
        <v>565</v>
      </c>
      <c r="B425" t="s">
        <v>19344</v>
      </c>
      <c r="C425" t="s">
        <v>1536</v>
      </c>
      <c r="D425" s="109" t="s">
        <v>6573</v>
      </c>
      <c r="E425"/>
    </row>
    <row r="426" spans="1:5" s="190" customFormat="1" ht="34.5" customHeight="1" x14ac:dyDescent="0.25">
      <c r="A426">
        <v>555</v>
      </c>
      <c r="B426" t="s">
        <v>19345</v>
      </c>
      <c r="C426" t="s">
        <v>1536</v>
      </c>
      <c r="D426" s="109" t="s">
        <v>17695</v>
      </c>
      <c r="E426"/>
    </row>
    <row r="427" spans="1:5" s="190" customFormat="1" ht="34.5" customHeight="1" x14ac:dyDescent="0.25">
      <c r="A427">
        <v>557</v>
      </c>
      <c r="B427" t="s">
        <v>19346</v>
      </c>
      <c r="C427" t="s">
        <v>1536</v>
      </c>
      <c r="D427" s="109" t="s">
        <v>15213</v>
      </c>
      <c r="E427"/>
    </row>
    <row r="428" spans="1:5" s="190" customFormat="1" ht="34.5" customHeight="1" x14ac:dyDescent="0.25">
      <c r="A428">
        <v>552</v>
      </c>
      <c r="B428" t="s">
        <v>19347</v>
      </c>
      <c r="C428" t="s">
        <v>1536</v>
      </c>
      <c r="D428" s="109" t="s">
        <v>15463</v>
      </c>
      <c r="E428"/>
    </row>
    <row r="429" spans="1:5" s="190" customFormat="1" ht="34.5" customHeight="1" x14ac:dyDescent="0.25">
      <c r="A429">
        <v>563</v>
      </c>
      <c r="B429" t="s">
        <v>19348</v>
      </c>
      <c r="C429" t="s">
        <v>1536</v>
      </c>
      <c r="D429" s="109" t="s">
        <v>12796</v>
      </c>
      <c r="E429"/>
    </row>
    <row r="430" spans="1:5" s="190" customFormat="1" ht="34.5" customHeight="1" x14ac:dyDescent="0.25">
      <c r="A430">
        <v>549</v>
      </c>
      <c r="B430" t="s">
        <v>19349</v>
      </c>
      <c r="C430" t="s">
        <v>1536</v>
      </c>
      <c r="D430" s="109" t="s">
        <v>19350</v>
      </c>
      <c r="E430"/>
    </row>
    <row r="431" spans="1:5" s="190" customFormat="1" ht="34.5" customHeight="1" x14ac:dyDescent="0.25">
      <c r="A431">
        <v>551</v>
      </c>
      <c r="B431" t="s">
        <v>19351</v>
      </c>
      <c r="C431" t="s">
        <v>1536</v>
      </c>
      <c r="D431" s="109" t="s">
        <v>17730</v>
      </c>
      <c r="E431"/>
    </row>
    <row r="432" spans="1:5" s="190" customFormat="1" ht="34.5" customHeight="1" x14ac:dyDescent="0.25">
      <c r="A432">
        <v>559</v>
      </c>
      <c r="B432" t="s">
        <v>19352</v>
      </c>
      <c r="C432" t="s">
        <v>1536</v>
      </c>
      <c r="D432" s="109" t="s">
        <v>19353</v>
      </c>
      <c r="E432"/>
    </row>
    <row r="433" spans="1:5" s="190" customFormat="1" ht="11.65" customHeight="1" x14ac:dyDescent="0.25">
      <c r="A433">
        <v>560</v>
      </c>
      <c r="B433" t="s">
        <v>19354</v>
      </c>
      <c r="C433" t="s">
        <v>1536</v>
      </c>
      <c r="D433" s="109" t="s">
        <v>14938</v>
      </c>
      <c r="E433"/>
    </row>
    <row r="434" spans="1:5" s="190" customFormat="1" ht="12.75" customHeight="1" x14ac:dyDescent="0.25">
      <c r="A434">
        <v>547</v>
      </c>
      <c r="B434" t="s">
        <v>19355</v>
      </c>
      <c r="C434" t="s">
        <v>1536</v>
      </c>
      <c r="D434" s="109" t="s">
        <v>19356</v>
      </c>
      <c r="E434"/>
    </row>
    <row r="435" spans="1:5" s="190" customFormat="1" ht="12.75" customHeight="1" x14ac:dyDescent="0.25">
      <c r="A435">
        <v>36207</v>
      </c>
      <c r="B435" t="s">
        <v>19357</v>
      </c>
      <c r="C435" t="s">
        <v>1533</v>
      </c>
      <c r="D435" s="109" t="s">
        <v>19358</v>
      </c>
      <c r="E435"/>
    </row>
    <row r="436" spans="1:5" s="190" customFormat="1" ht="12.75" customHeight="1" x14ac:dyDescent="0.25">
      <c r="A436">
        <v>36209</v>
      </c>
      <c r="B436" t="s">
        <v>19359</v>
      </c>
      <c r="C436" t="s">
        <v>1533</v>
      </c>
      <c r="D436" s="109" t="s">
        <v>19360</v>
      </c>
      <c r="E436"/>
    </row>
    <row r="437" spans="1:5" s="190" customFormat="1" ht="12.75" customHeight="1" x14ac:dyDescent="0.25">
      <c r="A437">
        <v>36210</v>
      </c>
      <c r="B437" t="s">
        <v>19361</v>
      </c>
      <c r="C437" t="s">
        <v>1533</v>
      </c>
      <c r="D437" s="109" t="s">
        <v>19362</v>
      </c>
      <c r="E437"/>
    </row>
    <row r="438" spans="1:5" s="190" customFormat="1" ht="12.75" customHeight="1" x14ac:dyDescent="0.25">
      <c r="A438">
        <v>36204</v>
      </c>
      <c r="B438" t="s">
        <v>19363</v>
      </c>
      <c r="C438" t="s">
        <v>1533</v>
      </c>
      <c r="D438" s="109" t="s">
        <v>19364</v>
      </c>
      <c r="E438"/>
    </row>
    <row r="439" spans="1:5" s="190" customFormat="1" ht="12.75" customHeight="1" x14ac:dyDescent="0.25">
      <c r="A439">
        <v>36205</v>
      </c>
      <c r="B439" t="s">
        <v>19365</v>
      </c>
      <c r="C439" t="s">
        <v>1533</v>
      </c>
      <c r="D439" s="109" t="s">
        <v>19366</v>
      </c>
      <c r="E439"/>
    </row>
    <row r="440" spans="1:5" s="190" customFormat="1" ht="12.75" customHeight="1" x14ac:dyDescent="0.25">
      <c r="A440">
        <v>36081</v>
      </c>
      <c r="B440" t="s">
        <v>19367</v>
      </c>
      <c r="C440" t="s">
        <v>1533</v>
      </c>
      <c r="D440" s="109" t="s">
        <v>17501</v>
      </c>
      <c r="E440"/>
    </row>
    <row r="441" spans="1:5" s="190" customFormat="1" ht="12.75" customHeight="1" x14ac:dyDescent="0.25">
      <c r="A441">
        <v>36206</v>
      </c>
      <c r="B441" t="s">
        <v>19368</v>
      </c>
      <c r="C441" t="s">
        <v>1533</v>
      </c>
      <c r="D441" s="109" t="s">
        <v>16753</v>
      </c>
      <c r="E441"/>
    </row>
    <row r="442" spans="1:5" s="190" customFormat="1" ht="12.75" customHeight="1" x14ac:dyDescent="0.25">
      <c r="A442">
        <v>36218</v>
      </c>
      <c r="B442" t="s">
        <v>19369</v>
      </c>
      <c r="C442" t="s">
        <v>1533</v>
      </c>
      <c r="D442" s="109" t="s">
        <v>19370</v>
      </c>
      <c r="E442"/>
    </row>
    <row r="443" spans="1:5" s="190" customFormat="1" ht="12.75" customHeight="1" x14ac:dyDescent="0.25">
      <c r="A443">
        <v>36220</v>
      </c>
      <c r="B443" t="s">
        <v>19371</v>
      </c>
      <c r="C443" t="s">
        <v>1533</v>
      </c>
      <c r="D443" s="109" t="s">
        <v>19372</v>
      </c>
      <c r="E443"/>
    </row>
    <row r="444" spans="1:5" s="190" customFormat="1" ht="12.75" customHeight="1" x14ac:dyDescent="0.25">
      <c r="A444">
        <v>36080</v>
      </c>
      <c r="B444" t="s">
        <v>19373</v>
      </c>
      <c r="C444" t="s">
        <v>1533</v>
      </c>
      <c r="D444" s="109" t="s">
        <v>19374</v>
      </c>
      <c r="E444"/>
    </row>
    <row r="445" spans="1:5" s="190" customFormat="1" ht="12.75" customHeight="1" x14ac:dyDescent="0.25">
      <c r="A445">
        <v>36223</v>
      </c>
      <c r="B445" t="s">
        <v>19375</v>
      </c>
      <c r="C445" t="s">
        <v>1533</v>
      </c>
      <c r="D445" s="109" t="s">
        <v>19376</v>
      </c>
      <c r="E445"/>
    </row>
    <row r="446" spans="1:5" s="190" customFormat="1" ht="12.75" customHeight="1" x14ac:dyDescent="0.25">
      <c r="A446">
        <v>38127</v>
      </c>
      <c r="B446" t="s">
        <v>19377</v>
      </c>
      <c r="C446" t="s">
        <v>1533</v>
      </c>
      <c r="D446" s="109" t="s">
        <v>19378</v>
      </c>
      <c r="E446"/>
    </row>
    <row r="447" spans="1:5" s="190" customFormat="1" ht="12.75" customHeight="1" x14ac:dyDescent="0.25">
      <c r="A447">
        <v>38060</v>
      </c>
      <c r="B447" t="s">
        <v>19379</v>
      </c>
      <c r="C447" t="s">
        <v>1533</v>
      </c>
      <c r="D447" s="109" t="s">
        <v>19380</v>
      </c>
      <c r="E447"/>
    </row>
    <row r="448" spans="1:5" s="190" customFormat="1" ht="12.75" customHeight="1" x14ac:dyDescent="0.25">
      <c r="A448">
        <v>10956</v>
      </c>
      <c r="B448" t="s">
        <v>19381</v>
      </c>
      <c r="C448" t="s">
        <v>1533</v>
      </c>
      <c r="D448" s="109" t="s">
        <v>19382</v>
      </c>
      <c r="E448"/>
    </row>
    <row r="449" spans="1:5" s="190" customFormat="1" ht="12.75" customHeight="1" x14ac:dyDescent="0.25">
      <c r="A449">
        <v>39380</v>
      </c>
      <c r="B449" t="s">
        <v>19383</v>
      </c>
      <c r="C449" t="s">
        <v>1533</v>
      </c>
      <c r="D449" s="109" t="s">
        <v>19384</v>
      </c>
      <c r="E449"/>
    </row>
    <row r="450" spans="1:5" s="190" customFormat="1" ht="12.75" customHeight="1" x14ac:dyDescent="0.25">
      <c r="A450">
        <v>44172</v>
      </c>
      <c r="B450" t="s">
        <v>19385</v>
      </c>
      <c r="C450" t="s">
        <v>1533</v>
      </c>
      <c r="D450" s="109" t="s">
        <v>17780</v>
      </c>
      <c r="E450"/>
    </row>
    <row r="451" spans="1:5" s="190" customFormat="1" ht="12.75" customHeight="1" x14ac:dyDescent="0.25">
      <c r="A451">
        <v>37597</v>
      </c>
      <c r="B451" t="s">
        <v>19386</v>
      </c>
      <c r="C451" t="s">
        <v>1533</v>
      </c>
      <c r="D451" s="109" t="s">
        <v>19387</v>
      </c>
      <c r="E451"/>
    </row>
    <row r="452" spans="1:5" s="190" customFormat="1" ht="12.75" customHeight="1" x14ac:dyDescent="0.25">
      <c r="A452">
        <v>183</v>
      </c>
      <c r="B452" t="s">
        <v>19388</v>
      </c>
      <c r="C452" t="s">
        <v>1541</v>
      </c>
      <c r="D452" s="109" t="s">
        <v>14646</v>
      </c>
      <c r="E452"/>
    </row>
    <row r="453" spans="1:5" s="190" customFormat="1" ht="12.75" customHeight="1" x14ac:dyDescent="0.25">
      <c r="A453">
        <v>184</v>
      </c>
      <c r="B453" t="s">
        <v>19389</v>
      </c>
      <c r="C453" t="s">
        <v>1541</v>
      </c>
      <c r="D453" s="109" t="s">
        <v>14647</v>
      </c>
      <c r="E453"/>
    </row>
    <row r="454" spans="1:5" s="190" customFormat="1" ht="12.75" customHeight="1" x14ac:dyDescent="0.25">
      <c r="A454">
        <v>181</v>
      </c>
      <c r="B454" t="s">
        <v>19390</v>
      </c>
      <c r="C454" t="s">
        <v>1541</v>
      </c>
      <c r="D454" s="109" t="s">
        <v>14648</v>
      </c>
      <c r="E454"/>
    </row>
    <row r="455" spans="1:5" s="190" customFormat="1" ht="22.9" customHeight="1" x14ac:dyDescent="0.25">
      <c r="A455">
        <v>20001</v>
      </c>
      <c r="B455" t="s">
        <v>19391</v>
      </c>
      <c r="C455" t="s">
        <v>1541</v>
      </c>
      <c r="D455" s="109" t="s">
        <v>14649</v>
      </c>
      <c r="E455"/>
    </row>
    <row r="456" spans="1:5" s="190" customFormat="1" ht="25.5" customHeight="1" x14ac:dyDescent="0.25">
      <c r="A456">
        <v>39837</v>
      </c>
      <c r="B456" t="s">
        <v>19392</v>
      </c>
      <c r="C456" t="s">
        <v>1541</v>
      </c>
      <c r="D456" s="109" t="s">
        <v>19393</v>
      </c>
      <c r="E456"/>
    </row>
    <row r="457" spans="1:5" s="190" customFormat="1" ht="12.75" customHeight="1" x14ac:dyDescent="0.25">
      <c r="A457">
        <v>43366</v>
      </c>
      <c r="B457" t="s">
        <v>19394</v>
      </c>
      <c r="C457" t="s">
        <v>1537</v>
      </c>
      <c r="D457" s="109" t="s">
        <v>11968</v>
      </c>
      <c r="E457"/>
    </row>
    <row r="458" spans="1:5" s="190" customFormat="1" ht="25.5" customHeight="1" x14ac:dyDescent="0.25">
      <c r="A458">
        <v>10535</v>
      </c>
      <c r="B458" t="s">
        <v>19395</v>
      </c>
      <c r="C458" t="s">
        <v>1533</v>
      </c>
      <c r="D458" s="109" t="s">
        <v>16759</v>
      </c>
      <c r="E458"/>
    </row>
    <row r="459" spans="1:5" s="190" customFormat="1" ht="12.75" customHeight="1" x14ac:dyDescent="0.25">
      <c r="A459">
        <v>10537</v>
      </c>
      <c r="B459" t="s">
        <v>19396</v>
      </c>
      <c r="C459" t="s">
        <v>1533</v>
      </c>
      <c r="D459" s="109" t="s">
        <v>16760</v>
      </c>
      <c r="E459"/>
    </row>
    <row r="460" spans="1:5" s="190" customFormat="1" ht="22.9" customHeight="1" x14ac:dyDescent="0.25">
      <c r="A460">
        <v>13891</v>
      </c>
      <c r="B460" t="s">
        <v>19397</v>
      </c>
      <c r="C460" t="s">
        <v>1533</v>
      </c>
      <c r="D460" s="109" t="s">
        <v>16761</v>
      </c>
      <c r="E460"/>
    </row>
    <row r="461" spans="1:5" s="190" customFormat="1" ht="25.5" customHeight="1" x14ac:dyDescent="0.25">
      <c r="A461">
        <v>44492</v>
      </c>
      <c r="B461" t="s">
        <v>19398</v>
      </c>
      <c r="C461" t="s">
        <v>1533</v>
      </c>
      <c r="D461" s="109" t="s">
        <v>16762</v>
      </c>
      <c r="E461"/>
    </row>
    <row r="462" spans="1:5" s="190" customFormat="1" ht="12.75" customHeight="1" x14ac:dyDescent="0.25">
      <c r="A462">
        <v>36396</v>
      </c>
      <c r="B462" t="s">
        <v>19399</v>
      </c>
      <c r="C462" t="s">
        <v>1533</v>
      </c>
      <c r="D462" s="109" t="s">
        <v>16763</v>
      </c>
      <c r="E462"/>
    </row>
    <row r="463" spans="1:5" s="190" customFormat="1" ht="12.75" customHeight="1" x14ac:dyDescent="0.25">
      <c r="A463">
        <v>36397</v>
      </c>
      <c r="B463" t="s">
        <v>19400</v>
      </c>
      <c r="C463" t="s">
        <v>1533</v>
      </c>
      <c r="D463" s="109" t="s">
        <v>16764</v>
      </c>
      <c r="E463"/>
    </row>
    <row r="464" spans="1:5" s="190" customFormat="1" ht="25.5" customHeight="1" x14ac:dyDescent="0.25">
      <c r="A464">
        <v>36398</v>
      </c>
      <c r="B464" t="s">
        <v>19401</v>
      </c>
      <c r="C464" t="s">
        <v>1533</v>
      </c>
      <c r="D464" s="109" t="s">
        <v>16765</v>
      </c>
      <c r="E464"/>
    </row>
    <row r="465" spans="1:5" s="190" customFormat="1" ht="12.75" customHeight="1" x14ac:dyDescent="0.25">
      <c r="A465">
        <v>647</v>
      </c>
      <c r="B465" t="s">
        <v>19402</v>
      </c>
      <c r="C465" t="s">
        <v>1532</v>
      </c>
      <c r="D465" s="109" t="s">
        <v>12733</v>
      </c>
      <c r="E465"/>
    </row>
    <row r="466" spans="1:5" s="190" customFormat="1" ht="12.75" customHeight="1" x14ac:dyDescent="0.25">
      <c r="A466">
        <v>40920</v>
      </c>
      <c r="B466" t="s">
        <v>19403</v>
      </c>
      <c r="C466" t="s">
        <v>1539</v>
      </c>
      <c r="D466" s="109" t="s">
        <v>19404</v>
      </c>
      <c r="E466"/>
    </row>
    <row r="467" spans="1:5" s="190" customFormat="1" ht="25.5" customHeight="1" x14ac:dyDescent="0.25">
      <c r="A467">
        <v>715</v>
      </c>
      <c r="B467" t="s">
        <v>19405</v>
      </c>
      <c r="C467" t="s">
        <v>1533</v>
      </c>
      <c r="D467" s="109" t="s">
        <v>7264</v>
      </c>
      <c r="E467"/>
    </row>
    <row r="468" spans="1:5" s="190" customFormat="1" ht="25.5" customHeight="1" x14ac:dyDescent="0.25">
      <c r="A468">
        <v>716</v>
      </c>
      <c r="B468" t="s">
        <v>19406</v>
      </c>
      <c r="C468" t="s">
        <v>1533</v>
      </c>
      <c r="D468" s="109" t="s">
        <v>8553</v>
      </c>
      <c r="E468"/>
    </row>
    <row r="469" spans="1:5" s="190" customFormat="1" ht="25.5" customHeight="1" x14ac:dyDescent="0.25">
      <c r="A469">
        <v>38783</v>
      </c>
      <c r="B469" t="s">
        <v>19407</v>
      </c>
      <c r="C469" t="s">
        <v>1533</v>
      </c>
      <c r="D469" s="109" t="s">
        <v>11810</v>
      </c>
      <c r="E469"/>
    </row>
    <row r="470" spans="1:5" s="190" customFormat="1" ht="12.75" customHeight="1" x14ac:dyDescent="0.25">
      <c r="A470">
        <v>37593</v>
      </c>
      <c r="B470" t="s">
        <v>19408</v>
      </c>
      <c r="C470" t="s">
        <v>1533</v>
      </c>
      <c r="D470" s="109" t="s">
        <v>19409</v>
      </c>
      <c r="E470"/>
    </row>
    <row r="471" spans="1:5" s="190" customFormat="1" ht="12.75" customHeight="1" x14ac:dyDescent="0.25">
      <c r="A471">
        <v>37594</v>
      </c>
      <c r="B471" t="s">
        <v>19410</v>
      </c>
      <c r="C471" t="s">
        <v>1533</v>
      </c>
      <c r="D471" s="109" t="s">
        <v>19411</v>
      </c>
      <c r="E471"/>
    </row>
    <row r="472" spans="1:5" s="190" customFormat="1" ht="22.9" customHeight="1" x14ac:dyDescent="0.25">
      <c r="A472">
        <v>37592</v>
      </c>
      <c r="B472" t="s">
        <v>19412</v>
      </c>
      <c r="C472" t="s">
        <v>1533</v>
      </c>
      <c r="D472" s="109" t="s">
        <v>12542</v>
      </c>
      <c r="E472"/>
    </row>
    <row r="473" spans="1:5" s="190" customFormat="1" ht="25.5" customHeight="1" x14ac:dyDescent="0.25">
      <c r="A473">
        <v>7270</v>
      </c>
      <c r="B473" t="s">
        <v>19413</v>
      </c>
      <c r="C473" t="s">
        <v>1533</v>
      </c>
      <c r="D473" s="109" t="s">
        <v>15076</v>
      </c>
      <c r="E473"/>
    </row>
    <row r="474" spans="1:5" s="190" customFormat="1" ht="12.75" customHeight="1" x14ac:dyDescent="0.25">
      <c r="A474">
        <v>7267</v>
      </c>
      <c r="B474" t="s">
        <v>19414</v>
      </c>
      <c r="C474" t="s">
        <v>1533</v>
      </c>
      <c r="D474" s="109" t="s">
        <v>6403</v>
      </c>
      <c r="E474"/>
    </row>
    <row r="475" spans="1:5" s="190" customFormat="1" ht="12.75" customHeight="1" x14ac:dyDescent="0.25">
      <c r="A475">
        <v>7271</v>
      </c>
      <c r="B475" t="s">
        <v>19415</v>
      </c>
      <c r="C475" t="s">
        <v>1533</v>
      </c>
      <c r="D475" s="109" t="s">
        <v>19211</v>
      </c>
      <c r="E475"/>
    </row>
    <row r="476" spans="1:5" s="190" customFormat="1" ht="12.75" customHeight="1" x14ac:dyDescent="0.25">
      <c r="A476">
        <v>7268</v>
      </c>
      <c r="B476" t="s">
        <v>19416</v>
      </c>
      <c r="C476" t="s">
        <v>1533</v>
      </c>
      <c r="D476" s="109" t="s">
        <v>6495</v>
      </c>
      <c r="E476"/>
    </row>
    <row r="477" spans="1:5" s="190" customFormat="1" ht="12.75" customHeight="1" x14ac:dyDescent="0.25">
      <c r="A477">
        <v>41372</v>
      </c>
      <c r="B477" t="s">
        <v>19417</v>
      </c>
      <c r="C477" t="s">
        <v>1534</v>
      </c>
      <c r="D477" s="109" t="s">
        <v>16768</v>
      </c>
      <c r="E477"/>
    </row>
    <row r="478" spans="1:5" s="190" customFormat="1" ht="12.75" customHeight="1" x14ac:dyDescent="0.25">
      <c r="A478">
        <v>41371</v>
      </c>
      <c r="B478" t="s">
        <v>19418</v>
      </c>
      <c r="C478" t="s">
        <v>1534</v>
      </c>
      <c r="D478" s="109" t="s">
        <v>16769</v>
      </c>
      <c r="E478"/>
    </row>
    <row r="479" spans="1:5" s="190" customFormat="1" ht="12.75" customHeight="1" x14ac:dyDescent="0.25">
      <c r="A479">
        <v>34556</v>
      </c>
      <c r="B479" t="s">
        <v>19419</v>
      </c>
      <c r="C479" t="s">
        <v>1533</v>
      </c>
      <c r="D479" s="109" t="s">
        <v>12185</v>
      </c>
      <c r="E479"/>
    </row>
    <row r="480" spans="1:5" s="190" customFormat="1" ht="11.65" customHeight="1" x14ac:dyDescent="0.25">
      <c r="A480">
        <v>37873</v>
      </c>
      <c r="B480" t="s">
        <v>19420</v>
      </c>
      <c r="C480" t="s">
        <v>1533</v>
      </c>
      <c r="D480" s="109" t="s">
        <v>7312</v>
      </c>
      <c r="E480"/>
    </row>
    <row r="481" spans="1:5" s="190" customFormat="1" ht="12.75" customHeight="1" x14ac:dyDescent="0.25">
      <c r="A481">
        <v>34564</v>
      </c>
      <c r="B481" t="s">
        <v>19421</v>
      </c>
      <c r="C481" t="s">
        <v>1533</v>
      </c>
      <c r="D481" s="109" t="s">
        <v>12563</v>
      </c>
      <c r="E481"/>
    </row>
    <row r="482" spans="1:5" s="190" customFormat="1" ht="12.75" customHeight="1" x14ac:dyDescent="0.25">
      <c r="A482">
        <v>34565</v>
      </c>
      <c r="B482" t="s">
        <v>19422</v>
      </c>
      <c r="C482" t="s">
        <v>1533</v>
      </c>
      <c r="D482" s="109" t="s">
        <v>10164</v>
      </c>
      <c r="E482"/>
    </row>
    <row r="483" spans="1:5" s="190" customFormat="1" ht="12.75" customHeight="1" x14ac:dyDescent="0.25">
      <c r="A483">
        <v>38590</v>
      </c>
      <c r="B483" t="s">
        <v>19423</v>
      </c>
      <c r="C483" t="s">
        <v>1533</v>
      </c>
      <c r="D483" s="109" t="s">
        <v>12588</v>
      </c>
      <c r="E483"/>
    </row>
    <row r="484" spans="1:5" s="190" customFormat="1" ht="12.75" customHeight="1" x14ac:dyDescent="0.25">
      <c r="A484">
        <v>34566</v>
      </c>
      <c r="B484" t="s">
        <v>19424</v>
      </c>
      <c r="C484" t="s">
        <v>1533</v>
      </c>
      <c r="D484" s="109" t="s">
        <v>14685</v>
      </c>
      <c r="E484"/>
    </row>
    <row r="485" spans="1:5" s="190" customFormat="1" ht="12.75" customHeight="1" x14ac:dyDescent="0.25">
      <c r="A485">
        <v>34567</v>
      </c>
      <c r="B485" t="s">
        <v>19425</v>
      </c>
      <c r="C485" t="s">
        <v>1533</v>
      </c>
      <c r="D485" s="109" t="s">
        <v>7840</v>
      </c>
      <c r="E485"/>
    </row>
    <row r="486" spans="1:5" s="190" customFormat="1" ht="12.75" customHeight="1" x14ac:dyDescent="0.25">
      <c r="A486">
        <v>38591</v>
      </c>
      <c r="B486" t="s">
        <v>19426</v>
      </c>
      <c r="C486" t="s">
        <v>1533</v>
      </c>
      <c r="D486" s="109" t="s">
        <v>10792</v>
      </c>
      <c r="E486"/>
    </row>
    <row r="487" spans="1:5" s="190" customFormat="1" ht="12.75" customHeight="1" x14ac:dyDescent="0.25">
      <c r="A487">
        <v>34568</v>
      </c>
      <c r="B487" t="s">
        <v>19427</v>
      </c>
      <c r="C487" t="s">
        <v>1533</v>
      </c>
      <c r="D487" s="109" t="s">
        <v>7385</v>
      </c>
      <c r="E487"/>
    </row>
    <row r="488" spans="1:5" s="190" customFormat="1" ht="25.5" customHeight="1" x14ac:dyDescent="0.25">
      <c r="A488">
        <v>34569</v>
      </c>
      <c r="B488" t="s">
        <v>19428</v>
      </c>
      <c r="C488" t="s">
        <v>1533</v>
      </c>
      <c r="D488" s="109" t="s">
        <v>10164</v>
      </c>
      <c r="E488"/>
    </row>
    <row r="489" spans="1:5" s="190" customFormat="1" ht="12.75" customHeight="1" x14ac:dyDescent="0.25">
      <c r="A489">
        <v>34570</v>
      </c>
      <c r="B489" t="s">
        <v>19429</v>
      </c>
      <c r="C489" t="s">
        <v>1533</v>
      </c>
      <c r="D489" s="109" t="s">
        <v>17177</v>
      </c>
      <c r="E489"/>
    </row>
    <row r="490" spans="1:5" s="190" customFormat="1" ht="12.75" customHeight="1" x14ac:dyDescent="0.25">
      <c r="A490">
        <v>25070</v>
      </c>
      <c r="B490" t="s">
        <v>19430</v>
      </c>
      <c r="C490" t="s">
        <v>1533</v>
      </c>
      <c r="D490" s="109" t="s">
        <v>7012</v>
      </c>
      <c r="E490"/>
    </row>
    <row r="491" spans="1:5" s="190" customFormat="1" ht="12.75" customHeight="1" x14ac:dyDescent="0.25">
      <c r="A491">
        <v>34571</v>
      </c>
      <c r="B491" t="s">
        <v>19431</v>
      </c>
      <c r="C491" t="s">
        <v>1533</v>
      </c>
      <c r="D491" s="109" t="s">
        <v>6367</v>
      </c>
      <c r="E491"/>
    </row>
    <row r="492" spans="1:5" s="190" customFormat="1" ht="25.5" customHeight="1" x14ac:dyDescent="0.25">
      <c r="A492">
        <v>34573</v>
      </c>
      <c r="B492" t="s">
        <v>19432</v>
      </c>
      <c r="C492" t="s">
        <v>1533</v>
      </c>
      <c r="D492" s="109" t="s">
        <v>7839</v>
      </c>
      <c r="E492"/>
    </row>
    <row r="493" spans="1:5" s="190" customFormat="1" ht="12.75" customHeight="1" x14ac:dyDescent="0.25">
      <c r="A493">
        <v>37107</v>
      </c>
      <c r="B493" t="s">
        <v>19433</v>
      </c>
      <c r="C493" t="s">
        <v>1533</v>
      </c>
      <c r="D493" s="109" t="s">
        <v>12962</v>
      </c>
      <c r="E493"/>
    </row>
    <row r="494" spans="1:5" s="190" customFormat="1" ht="12.75" customHeight="1" x14ac:dyDescent="0.25">
      <c r="A494">
        <v>34576</v>
      </c>
      <c r="B494" t="s">
        <v>19434</v>
      </c>
      <c r="C494" t="s">
        <v>1533</v>
      </c>
      <c r="D494" s="109" t="s">
        <v>19435</v>
      </c>
      <c r="E494"/>
    </row>
    <row r="495" spans="1:5" s="190" customFormat="1" ht="12.75" customHeight="1" x14ac:dyDescent="0.25">
      <c r="A495">
        <v>34577</v>
      </c>
      <c r="B495" t="s">
        <v>19436</v>
      </c>
      <c r="C495" t="s">
        <v>1533</v>
      </c>
      <c r="D495" s="109" t="s">
        <v>12667</v>
      </c>
      <c r="E495"/>
    </row>
    <row r="496" spans="1:5" s="190" customFormat="1" ht="12.75" customHeight="1" x14ac:dyDescent="0.25">
      <c r="A496">
        <v>34578</v>
      </c>
      <c r="B496" t="s">
        <v>19437</v>
      </c>
      <c r="C496" t="s">
        <v>1533</v>
      </c>
      <c r="D496" s="109" t="s">
        <v>8630</v>
      </c>
      <c r="E496"/>
    </row>
    <row r="497" spans="1:5" s="190" customFormat="1" ht="12.75" customHeight="1" x14ac:dyDescent="0.25">
      <c r="A497">
        <v>34579</v>
      </c>
      <c r="B497" t="s">
        <v>19438</v>
      </c>
      <c r="C497" t="s">
        <v>1533</v>
      </c>
      <c r="D497" s="109" t="s">
        <v>12240</v>
      </c>
      <c r="E497"/>
    </row>
    <row r="498" spans="1:5" s="190" customFormat="1" ht="12.75" customHeight="1" x14ac:dyDescent="0.25">
      <c r="A498">
        <v>25067</v>
      </c>
      <c r="B498" t="s">
        <v>19439</v>
      </c>
      <c r="C498" t="s">
        <v>1533</v>
      </c>
      <c r="D498" s="109" t="s">
        <v>11985</v>
      </c>
      <c r="E498"/>
    </row>
    <row r="499" spans="1:5" s="190" customFormat="1" ht="12.75" customHeight="1" x14ac:dyDescent="0.25">
      <c r="A499">
        <v>34580</v>
      </c>
      <c r="B499" t="s">
        <v>19440</v>
      </c>
      <c r="C499" t="s">
        <v>1533</v>
      </c>
      <c r="D499" s="109" t="s">
        <v>12708</v>
      </c>
      <c r="E499"/>
    </row>
    <row r="500" spans="1:5" s="190" customFormat="1" ht="12.75" customHeight="1" x14ac:dyDescent="0.25">
      <c r="A500">
        <v>25071</v>
      </c>
      <c r="B500" t="s">
        <v>19441</v>
      </c>
      <c r="C500" t="s">
        <v>1533</v>
      </c>
      <c r="D500" s="109" t="s">
        <v>7149</v>
      </c>
      <c r="E500"/>
    </row>
    <row r="501" spans="1:5" s="190" customFormat="1" ht="12.75" customHeight="1" x14ac:dyDescent="0.25">
      <c r="A501">
        <v>44171</v>
      </c>
      <c r="B501" t="s">
        <v>19442</v>
      </c>
      <c r="C501" t="s">
        <v>1533</v>
      </c>
      <c r="D501" s="109" t="s">
        <v>16788</v>
      </c>
      <c r="E501"/>
    </row>
    <row r="502" spans="1:5" s="190" customFormat="1" ht="12.75" customHeight="1" x14ac:dyDescent="0.25">
      <c r="A502">
        <v>38395</v>
      </c>
      <c r="B502" t="s">
        <v>19443</v>
      </c>
      <c r="C502" t="s">
        <v>1533</v>
      </c>
      <c r="D502" s="109" t="s">
        <v>11965</v>
      </c>
      <c r="E502"/>
    </row>
    <row r="503" spans="1:5" s="190" customFormat="1" ht="12.75" customHeight="1" x14ac:dyDescent="0.25">
      <c r="A503">
        <v>34583</v>
      </c>
      <c r="B503" t="s">
        <v>19444</v>
      </c>
      <c r="C503" t="s">
        <v>1534</v>
      </c>
      <c r="D503" s="109" t="s">
        <v>19445</v>
      </c>
      <c r="E503"/>
    </row>
    <row r="504" spans="1:5" s="190" customFormat="1" ht="12.75" customHeight="1" x14ac:dyDescent="0.25">
      <c r="A504">
        <v>34584</v>
      </c>
      <c r="B504" t="s">
        <v>19446</v>
      </c>
      <c r="C504" t="s">
        <v>1534</v>
      </c>
      <c r="D504" s="109" t="s">
        <v>19447</v>
      </c>
      <c r="E504"/>
    </row>
    <row r="505" spans="1:5" s="190" customFormat="1" ht="25.5" customHeight="1" x14ac:dyDescent="0.25">
      <c r="A505">
        <v>709</v>
      </c>
      <c r="B505" t="s">
        <v>19448</v>
      </c>
      <c r="C505" t="s">
        <v>1534</v>
      </c>
      <c r="D505" s="109" t="s">
        <v>19449</v>
      </c>
      <c r="E505"/>
    </row>
    <row r="506" spans="1:5" s="190" customFormat="1" ht="25.5" customHeight="1" x14ac:dyDescent="0.25">
      <c r="A506">
        <v>34599</v>
      </c>
      <c r="B506" t="s">
        <v>19450</v>
      </c>
      <c r="C506" t="s">
        <v>1533</v>
      </c>
      <c r="D506" s="109" t="s">
        <v>15903</v>
      </c>
      <c r="E506"/>
    </row>
    <row r="507" spans="1:5" s="190" customFormat="1" ht="25.5" customHeight="1" x14ac:dyDescent="0.25">
      <c r="A507">
        <v>34592</v>
      </c>
      <c r="B507" t="s">
        <v>19451</v>
      </c>
      <c r="C507" t="s">
        <v>1533</v>
      </c>
      <c r="D507" s="109" t="s">
        <v>19452</v>
      </c>
      <c r="E507"/>
    </row>
    <row r="508" spans="1:5" s="190" customFormat="1" ht="25.5" customHeight="1" x14ac:dyDescent="0.25">
      <c r="A508">
        <v>37103</v>
      </c>
      <c r="B508" t="s">
        <v>19453</v>
      </c>
      <c r="C508" t="s">
        <v>1533</v>
      </c>
      <c r="D508" s="109" t="s">
        <v>17239</v>
      </c>
      <c r="E508"/>
    </row>
    <row r="509" spans="1:5" s="190" customFormat="1" ht="12.75" customHeight="1" x14ac:dyDescent="0.25">
      <c r="A509">
        <v>34555</v>
      </c>
      <c r="B509" t="s">
        <v>19454</v>
      </c>
      <c r="C509" t="s">
        <v>1533</v>
      </c>
      <c r="D509" s="109" t="s">
        <v>12180</v>
      </c>
      <c r="E509"/>
    </row>
    <row r="510" spans="1:5" s="190" customFormat="1" ht="22.9" customHeight="1" x14ac:dyDescent="0.25">
      <c r="A510">
        <v>674</v>
      </c>
      <c r="B510" t="s">
        <v>19455</v>
      </c>
      <c r="C510" t="s">
        <v>1534</v>
      </c>
      <c r="D510" s="109" t="s">
        <v>16774</v>
      </c>
      <c r="E510"/>
    </row>
    <row r="511" spans="1:5" s="190" customFormat="1" ht="12.75" customHeight="1" x14ac:dyDescent="0.25">
      <c r="A511">
        <v>34600</v>
      </c>
      <c r="B511" t="s">
        <v>19456</v>
      </c>
      <c r="C511" t="s">
        <v>1534</v>
      </c>
      <c r="D511" s="109" t="s">
        <v>16374</v>
      </c>
      <c r="E511"/>
    </row>
    <row r="512" spans="1:5" s="190" customFormat="1" ht="12.75" customHeight="1" x14ac:dyDescent="0.25">
      <c r="A512">
        <v>652</v>
      </c>
      <c r="B512" t="s">
        <v>19457</v>
      </c>
      <c r="C512" t="s">
        <v>1534</v>
      </c>
      <c r="D512" s="109" t="s">
        <v>16775</v>
      </c>
      <c r="E512"/>
    </row>
    <row r="513" spans="1:5" s="190" customFormat="1" ht="25.5" customHeight="1" x14ac:dyDescent="0.25">
      <c r="A513">
        <v>651</v>
      </c>
      <c r="B513" t="s">
        <v>19458</v>
      </c>
      <c r="C513" t="s">
        <v>1533</v>
      </c>
      <c r="D513" s="109" t="s">
        <v>14772</v>
      </c>
      <c r="E513"/>
    </row>
    <row r="514" spans="1:5" s="190" customFormat="1" ht="12.75" customHeight="1" x14ac:dyDescent="0.25">
      <c r="A514">
        <v>654</v>
      </c>
      <c r="B514" t="s">
        <v>19459</v>
      </c>
      <c r="C514" t="s">
        <v>1533</v>
      </c>
      <c r="D514" s="109" t="s">
        <v>12185</v>
      </c>
      <c r="E514"/>
    </row>
    <row r="515" spans="1:5" s="190" customFormat="1" ht="12.75" customHeight="1" x14ac:dyDescent="0.25">
      <c r="A515">
        <v>650</v>
      </c>
      <c r="B515" t="s">
        <v>19460</v>
      </c>
      <c r="C515" t="s">
        <v>1533</v>
      </c>
      <c r="D515" s="109" t="s">
        <v>15131</v>
      </c>
      <c r="E515"/>
    </row>
    <row r="516" spans="1:5" s="190" customFormat="1" ht="12.75" customHeight="1" x14ac:dyDescent="0.25">
      <c r="A516">
        <v>718</v>
      </c>
      <c r="B516" t="s">
        <v>19461</v>
      </c>
      <c r="C516" t="s">
        <v>1533</v>
      </c>
      <c r="D516" s="109" t="s">
        <v>10783</v>
      </c>
      <c r="E516"/>
    </row>
    <row r="517" spans="1:5" s="190" customFormat="1" ht="12.75" customHeight="1" x14ac:dyDescent="0.25">
      <c r="A517">
        <v>11981</v>
      </c>
      <c r="B517" t="s">
        <v>19462</v>
      </c>
      <c r="C517" t="s">
        <v>1533</v>
      </c>
      <c r="D517" s="109" t="s">
        <v>12063</v>
      </c>
      <c r="E517"/>
    </row>
    <row r="518" spans="1:5" s="190" customFormat="1" ht="25.5" customHeight="1" x14ac:dyDescent="0.25">
      <c r="A518">
        <v>34586</v>
      </c>
      <c r="B518" t="s">
        <v>19463</v>
      </c>
      <c r="C518" t="s">
        <v>1533</v>
      </c>
      <c r="D518" s="109" t="s">
        <v>6339</v>
      </c>
      <c r="E518"/>
    </row>
    <row r="519" spans="1:5" s="190" customFormat="1" ht="12.75" customHeight="1" x14ac:dyDescent="0.25">
      <c r="A519">
        <v>38603</v>
      </c>
      <c r="B519" t="s">
        <v>19464</v>
      </c>
      <c r="C519" t="s">
        <v>1533</v>
      </c>
      <c r="D519" s="109" t="s">
        <v>12555</v>
      </c>
      <c r="E519"/>
    </row>
    <row r="520" spans="1:5" s="190" customFormat="1" ht="12.75" customHeight="1" x14ac:dyDescent="0.25">
      <c r="A520">
        <v>34588</v>
      </c>
      <c r="B520" t="s">
        <v>19465</v>
      </c>
      <c r="C520" t="s">
        <v>1533</v>
      </c>
      <c r="D520" s="109" t="s">
        <v>11970</v>
      </c>
      <c r="E520"/>
    </row>
    <row r="521" spans="1:5" s="190" customFormat="1" ht="12.75" customHeight="1" x14ac:dyDescent="0.25">
      <c r="A521">
        <v>34590</v>
      </c>
      <c r="B521" t="s">
        <v>19466</v>
      </c>
      <c r="C521" t="s">
        <v>1533</v>
      </c>
      <c r="D521" s="109" t="s">
        <v>7780</v>
      </c>
      <c r="E521"/>
    </row>
    <row r="522" spans="1:5" s="190" customFormat="1" ht="12.75" customHeight="1" x14ac:dyDescent="0.25">
      <c r="A522">
        <v>34591</v>
      </c>
      <c r="B522" t="s">
        <v>19467</v>
      </c>
      <c r="C522" t="s">
        <v>1533</v>
      </c>
      <c r="D522" s="109" t="s">
        <v>6414</v>
      </c>
      <c r="E522"/>
    </row>
    <row r="523" spans="1:5" s="190" customFormat="1" ht="12.75" customHeight="1" x14ac:dyDescent="0.25">
      <c r="A523">
        <v>40517</v>
      </c>
      <c r="B523" t="s">
        <v>19468</v>
      </c>
      <c r="C523" t="s">
        <v>1534</v>
      </c>
      <c r="D523" s="109" t="s">
        <v>19469</v>
      </c>
      <c r="E523"/>
    </row>
    <row r="524" spans="1:5" s="190" customFormat="1" ht="12.75" customHeight="1" x14ac:dyDescent="0.25">
      <c r="A524">
        <v>40515</v>
      </c>
      <c r="B524" t="s">
        <v>19470</v>
      </c>
      <c r="C524" t="s">
        <v>1534</v>
      </c>
      <c r="D524" s="109" t="s">
        <v>19471</v>
      </c>
      <c r="E524"/>
    </row>
    <row r="525" spans="1:5" s="190" customFormat="1" ht="12.75" customHeight="1" x14ac:dyDescent="0.25">
      <c r="A525">
        <v>40529</v>
      </c>
      <c r="B525" t="s">
        <v>19472</v>
      </c>
      <c r="C525" t="s">
        <v>1534</v>
      </c>
      <c r="D525" s="109" t="s">
        <v>19473</v>
      </c>
      <c r="E525"/>
    </row>
    <row r="526" spans="1:5" s="190" customFormat="1" ht="12.75" customHeight="1" x14ac:dyDescent="0.25">
      <c r="A526">
        <v>36170</v>
      </c>
      <c r="B526" t="s">
        <v>19474</v>
      </c>
      <c r="C526" t="s">
        <v>1534</v>
      </c>
      <c r="D526" s="109" t="s">
        <v>19475</v>
      </c>
      <c r="E526"/>
    </row>
    <row r="527" spans="1:5" s="190" customFormat="1" ht="22.9" customHeight="1" x14ac:dyDescent="0.25">
      <c r="A527">
        <v>40524</v>
      </c>
      <c r="B527" t="s">
        <v>19476</v>
      </c>
      <c r="C527" t="s">
        <v>1534</v>
      </c>
      <c r="D527" s="109" t="s">
        <v>19477</v>
      </c>
      <c r="E527"/>
    </row>
    <row r="528" spans="1:5" s="190" customFormat="1" ht="11.65" customHeight="1" x14ac:dyDescent="0.25">
      <c r="A528">
        <v>36156</v>
      </c>
      <c r="B528" t="s">
        <v>19478</v>
      </c>
      <c r="C528" t="s">
        <v>1534</v>
      </c>
      <c r="D528" s="109" t="s">
        <v>19479</v>
      </c>
      <c r="E528"/>
    </row>
    <row r="529" spans="1:5" s="190" customFormat="1" ht="22.9" customHeight="1" x14ac:dyDescent="0.25">
      <c r="A529">
        <v>36155</v>
      </c>
      <c r="B529" t="s">
        <v>19480</v>
      </c>
      <c r="C529" t="s">
        <v>1534</v>
      </c>
      <c r="D529" s="109" t="s">
        <v>19481</v>
      </c>
      <c r="E529"/>
    </row>
    <row r="530" spans="1:5" s="190" customFormat="1" ht="12.75" customHeight="1" x14ac:dyDescent="0.25">
      <c r="A530">
        <v>36154</v>
      </c>
      <c r="B530" t="s">
        <v>19482</v>
      </c>
      <c r="C530" t="s">
        <v>1534</v>
      </c>
      <c r="D530" s="109" t="s">
        <v>19483</v>
      </c>
      <c r="E530"/>
    </row>
    <row r="531" spans="1:5" s="190" customFormat="1" ht="12.75" customHeight="1" x14ac:dyDescent="0.25">
      <c r="A531">
        <v>695</v>
      </c>
      <c r="B531" t="s">
        <v>19484</v>
      </c>
      <c r="C531" t="s">
        <v>1534</v>
      </c>
      <c r="D531" s="109" t="s">
        <v>19485</v>
      </c>
      <c r="E531"/>
    </row>
    <row r="532" spans="1:5" s="190" customFormat="1" ht="12.75" customHeight="1" x14ac:dyDescent="0.25">
      <c r="A532">
        <v>679</v>
      </c>
      <c r="B532" t="s">
        <v>19486</v>
      </c>
      <c r="C532" t="s">
        <v>1534</v>
      </c>
      <c r="D532" s="109" t="s">
        <v>19473</v>
      </c>
      <c r="E532"/>
    </row>
    <row r="533" spans="1:5" s="190" customFormat="1" ht="12.75" customHeight="1" x14ac:dyDescent="0.25">
      <c r="A533">
        <v>711</v>
      </c>
      <c r="B533" t="s">
        <v>19487</v>
      </c>
      <c r="C533" t="s">
        <v>1534</v>
      </c>
      <c r="D533" s="109" t="s">
        <v>15394</v>
      </c>
      <c r="E533"/>
    </row>
    <row r="534" spans="1:5" s="190" customFormat="1" ht="12.75" customHeight="1" x14ac:dyDescent="0.25">
      <c r="A534">
        <v>712</v>
      </c>
      <c r="B534" t="s">
        <v>19488</v>
      </c>
      <c r="C534" t="s">
        <v>1534</v>
      </c>
      <c r="D534" s="109" t="s">
        <v>19489</v>
      </c>
      <c r="E534"/>
    </row>
    <row r="535" spans="1:5" s="190" customFormat="1" ht="12.75" customHeight="1" x14ac:dyDescent="0.25">
      <c r="A535">
        <v>12614</v>
      </c>
      <c r="B535" t="s">
        <v>19490</v>
      </c>
      <c r="C535" t="s">
        <v>1533</v>
      </c>
      <c r="D535" s="109" t="s">
        <v>16777</v>
      </c>
      <c r="E535"/>
    </row>
    <row r="536" spans="1:5" s="190" customFormat="1" ht="12.75" customHeight="1" x14ac:dyDescent="0.25">
      <c r="A536">
        <v>6140</v>
      </c>
      <c r="B536" t="s">
        <v>19491</v>
      </c>
      <c r="C536" t="s">
        <v>1533</v>
      </c>
      <c r="D536" s="109" t="s">
        <v>7839</v>
      </c>
      <c r="E536"/>
    </row>
    <row r="537" spans="1:5" s="190" customFormat="1" ht="25.5" customHeight="1" x14ac:dyDescent="0.25">
      <c r="A537">
        <v>38399</v>
      </c>
      <c r="B537" t="s">
        <v>19492</v>
      </c>
      <c r="C537" t="s">
        <v>1533</v>
      </c>
      <c r="D537" s="109" t="s">
        <v>19493</v>
      </c>
      <c r="E537"/>
    </row>
    <row r="538" spans="1:5" s="190" customFormat="1" ht="12.75" customHeight="1" x14ac:dyDescent="0.25">
      <c r="A538">
        <v>735</v>
      </c>
      <c r="B538" t="s">
        <v>19494</v>
      </c>
      <c r="C538" t="s">
        <v>1533</v>
      </c>
      <c r="D538" s="109" t="s">
        <v>19495</v>
      </c>
      <c r="E538"/>
    </row>
    <row r="539" spans="1:5" s="190" customFormat="1" ht="25.5" customHeight="1" x14ac:dyDescent="0.25">
      <c r="A539">
        <v>736</v>
      </c>
      <c r="B539" t="s">
        <v>19496</v>
      </c>
      <c r="C539" t="s">
        <v>1533</v>
      </c>
      <c r="D539" s="109" t="s">
        <v>19497</v>
      </c>
      <c r="E539"/>
    </row>
    <row r="540" spans="1:5" s="190" customFormat="1" ht="12.75" customHeight="1" x14ac:dyDescent="0.25">
      <c r="A540">
        <v>729</v>
      </c>
      <c r="B540" t="s">
        <v>19498</v>
      </c>
      <c r="C540" t="s">
        <v>1533</v>
      </c>
      <c r="D540" s="109" t="s">
        <v>19499</v>
      </c>
      <c r="E540"/>
    </row>
    <row r="541" spans="1:5" s="190" customFormat="1" ht="25.5" customHeight="1" x14ac:dyDescent="0.25">
      <c r="A541">
        <v>39925</v>
      </c>
      <c r="B541" t="s">
        <v>19500</v>
      </c>
      <c r="C541" t="s">
        <v>1533</v>
      </c>
      <c r="D541" s="109" t="s">
        <v>19501</v>
      </c>
      <c r="E541"/>
    </row>
    <row r="542" spans="1:5" s="190" customFormat="1" ht="12.75" customHeight="1" x14ac:dyDescent="0.25">
      <c r="A542">
        <v>731</v>
      </c>
      <c r="B542" t="s">
        <v>19502</v>
      </c>
      <c r="C542" t="s">
        <v>1533</v>
      </c>
      <c r="D542" s="109" t="s">
        <v>19503</v>
      </c>
      <c r="E542"/>
    </row>
    <row r="543" spans="1:5" s="190" customFormat="1" ht="12.75" customHeight="1" x14ac:dyDescent="0.25">
      <c r="A543">
        <v>10575</v>
      </c>
      <c r="B543" t="s">
        <v>19504</v>
      </c>
      <c r="C543" t="s">
        <v>1533</v>
      </c>
      <c r="D543" s="109" t="s">
        <v>19505</v>
      </c>
      <c r="E543"/>
    </row>
    <row r="544" spans="1:5" s="190" customFormat="1" ht="12.75" customHeight="1" x14ac:dyDescent="0.25">
      <c r="A544">
        <v>733</v>
      </c>
      <c r="B544" t="s">
        <v>19506</v>
      </c>
      <c r="C544" t="s">
        <v>1533</v>
      </c>
      <c r="D544" s="109" t="s">
        <v>19507</v>
      </c>
      <c r="E544"/>
    </row>
    <row r="545" spans="1:5" s="190" customFormat="1" ht="12.75" customHeight="1" x14ac:dyDescent="0.25">
      <c r="A545">
        <v>732</v>
      </c>
      <c r="B545" t="s">
        <v>19508</v>
      </c>
      <c r="C545" t="s">
        <v>1533</v>
      </c>
      <c r="D545" s="109" t="s">
        <v>19509</v>
      </c>
      <c r="E545"/>
    </row>
    <row r="546" spans="1:5" s="190" customFormat="1" ht="34.5" customHeight="1" x14ac:dyDescent="0.25">
      <c r="A546">
        <v>737</v>
      </c>
      <c r="B546" t="s">
        <v>19510</v>
      </c>
      <c r="C546" t="s">
        <v>1533</v>
      </c>
      <c r="D546" s="109" t="s">
        <v>19511</v>
      </c>
      <c r="E546"/>
    </row>
    <row r="547" spans="1:5" s="190" customFormat="1" ht="25.5" customHeight="1" x14ac:dyDescent="0.25">
      <c r="A547">
        <v>738</v>
      </c>
      <c r="B547" t="s">
        <v>19512</v>
      </c>
      <c r="C547" t="s">
        <v>1533</v>
      </c>
      <c r="D547" s="109" t="s">
        <v>19513</v>
      </c>
      <c r="E547"/>
    </row>
    <row r="548" spans="1:5" s="190" customFormat="1" ht="25.5" customHeight="1" x14ac:dyDescent="0.25">
      <c r="A548">
        <v>740</v>
      </c>
      <c r="B548" t="s">
        <v>19514</v>
      </c>
      <c r="C548" t="s">
        <v>1533</v>
      </c>
      <c r="D548" s="109" t="s">
        <v>19515</v>
      </c>
      <c r="E548"/>
    </row>
    <row r="549" spans="1:5" s="190" customFormat="1" ht="25.5" customHeight="1" x14ac:dyDescent="0.25">
      <c r="A549">
        <v>734</v>
      </c>
      <c r="B549" t="s">
        <v>19516</v>
      </c>
      <c r="C549" t="s">
        <v>1533</v>
      </c>
      <c r="D549" s="109" t="s">
        <v>19517</v>
      </c>
      <c r="E549"/>
    </row>
    <row r="550" spans="1:5" s="190" customFormat="1" ht="12.75" customHeight="1" x14ac:dyDescent="0.25">
      <c r="A550">
        <v>39008</v>
      </c>
      <c r="B550" t="s">
        <v>19518</v>
      </c>
      <c r="C550" t="s">
        <v>1533</v>
      </c>
      <c r="D550" s="109" t="s">
        <v>16778</v>
      </c>
      <c r="E550"/>
    </row>
    <row r="551" spans="1:5" s="190" customFormat="1" ht="22.9" customHeight="1" x14ac:dyDescent="0.25">
      <c r="A551">
        <v>39009</v>
      </c>
      <c r="B551" t="s">
        <v>19519</v>
      </c>
      <c r="C551" t="s">
        <v>1533</v>
      </c>
      <c r="D551" s="109" t="s">
        <v>16779</v>
      </c>
      <c r="E551"/>
    </row>
    <row r="552" spans="1:5" s="190" customFormat="1" ht="12.75" customHeight="1" x14ac:dyDescent="0.25">
      <c r="A552">
        <v>10587</v>
      </c>
      <c r="B552" t="s">
        <v>19520</v>
      </c>
      <c r="C552" t="s">
        <v>1533</v>
      </c>
      <c r="D552" s="109" t="s">
        <v>19521</v>
      </c>
      <c r="E552"/>
    </row>
    <row r="553" spans="1:5" s="190" customFormat="1" ht="12.75" customHeight="1" x14ac:dyDescent="0.25">
      <c r="A553">
        <v>759</v>
      </c>
      <c r="B553" t="s">
        <v>19522</v>
      </c>
      <c r="C553" t="s">
        <v>1533</v>
      </c>
      <c r="D553" s="109" t="s">
        <v>19523</v>
      </c>
      <c r="E553"/>
    </row>
    <row r="554" spans="1:5" s="190" customFormat="1" ht="12.75" customHeight="1" x14ac:dyDescent="0.25">
      <c r="A554">
        <v>761</v>
      </c>
      <c r="B554" t="s">
        <v>19524</v>
      </c>
      <c r="C554" t="s">
        <v>1533</v>
      </c>
      <c r="D554" s="109" t="s">
        <v>19525</v>
      </c>
      <c r="E554"/>
    </row>
    <row r="555" spans="1:5" s="190" customFormat="1" ht="46.15" customHeight="1" x14ac:dyDescent="0.25">
      <c r="A555">
        <v>750</v>
      </c>
      <c r="B555" t="s">
        <v>19526</v>
      </c>
      <c r="C555" t="s">
        <v>1533</v>
      </c>
      <c r="D555" s="109" t="s">
        <v>19527</v>
      </c>
      <c r="E555"/>
    </row>
    <row r="556" spans="1:5" s="190" customFormat="1" ht="46.15" customHeight="1" x14ac:dyDescent="0.25">
      <c r="A556">
        <v>755</v>
      </c>
      <c r="B556" t="s">
        <v>19528</v>
      </c>
      <c r="C556" t="s">
        <v>1533</v>
      </c>
      <c r="D556" s="109" t="s">
        <v>19529</v>
      </c>
      <c r="E556"/>
    </row>
    <row r="557" spans="1:5" s="190" customFormat="1" ht="12.75" customHeight="1" x14ac:dyDescent="0.25">
      <c r="A557">
        <v>749</v>
      </c>
      <c r="B557" t="s">
        <v>19530</v>
      </c>
      <c r="C557" t="s">
        <v>1533</v>
      </c>
      <c r="D557" s="109" t="s">
        <v>19531</v>
      </c>
      <c r="E557"/>
    </row>
    <row r="558" spans="1:5" s="190" customFormat="1" ht="12.75" customHeight="1" x14ac:dyDescent="0.25">
      <c r="A558">
        <v>756</v>
      </c>
      <c r="B558" t="s">
        <v>19532</v>
      </c>
      <c r="C558" t="s">
        <v>1533</v>
      </c>
      <c r="D558" s="109" t="s">
        <v>19533</v>
      </c>
      <c r="E558"/>
    </row>
    <row r="559" spans="1:5" s="190" customFormat="1" ht="12.75" customHeight="1" x14ac:dyDescent="0.25">
      <c r="A559">
        <v>757</v>
      </c>
      <c r="B559" t="s">
        <v>19534</v>
      </c>
      <c r="C559" t="s">
        <v>1533</v>
      </c>
      <c r="D559" s="109" t="s">
        <v>19535</v>
      </c>
      <c r="E559"/>
    </row>
    <row r="560" spans="1:5" s="190" customFormat="1" ht="12.75" customHeight="1" x14ac:dyDescent="0.25">
      <c r="A560">
        <v>10588</v>
      </c>
      <c r="B560" t="s">
        <v>19536</v>
      </c>
      <c r="C560" t="s">
        <v>1533</v>
      </c>
      <c r="D560" s="109" t="s">
        <v>19537</v>
      </c>
      <c r="E560"/>
    </row>
    <row r="561" spans="1:5" s="190" customFormat="1" ht="12.75" customHeight="1" x14ac:dyDescent="0.25">
      <c r="A561">
        <v>10592</v>
      </c>
      <c r="B561" t="s">
        <v>19538</v>
      </c>
      <c r="C561" t="s">
        <v>1533</v>
      </c>
      <c r="D561" s="109" t="s">
        <v>19539</v>
      </c>
      <c r="E561"/>
    </row>
    <row r="562" spans="1:5" s="190" customFormat="1" ht="22.9" customHeight="1" x14ac:dyDescent="0.25">
      <c r="A562">
        <v>10589</v>
      </c>
      <c r="B562" t="s">
        <v>19540</v>
      </c>
      <c r="C562" t="s">
        <v>1533</v>
      </c>
      <c r="D562" s="109" t="s">
        <v>19541</v>
      </c>
      <c r="E562"/>
    </row>
    <row r="563" spans="1:5" s="190" customFormat="1" ht="12.75" customHeight="1" x14ac:dyDescent="0.25">
      <c r="A563">
        <v>760</v>
      </c>
      <c r="B563" t="s">
        <v>19542</v>
      </c>
      <c r="C563" t="s">
        <v>1533</v>
      </c>
      <c r="D563" s="109" t="s">
        <v>19543</v>
      </c>
      <c r="E563"/>
    </row>
    <row r="564" spans="1:5" s="190" customFormat="1" ht="12.75" customHeight="1" x14ac:dyDescent="0.25">
      <c r="A564">
        <v>751</v>
      </c>
      <c r="B564" t="s">
        <v>19544</v>
      </c>
      <c r="C564" t="s">
        <v>1533</v>
      </c>
      <c r="D564" s="109" t="s">
        <v>19545</v>
      </c>
      <c r="E564"/>
    </row>
    <row r="565" spans="1:5" s="190" customFormat="1" ht="12.75" customHeight="1" x14ac:dyDescent="0.25">
      <c r="A565">
        <v>754</v>
      </c>
      <c r="B565" t="s">
        <v>19546</v>
      </c>
      <c r="C565" t="s">
        <v>1533</v>
      </c>
      <c r="D565" s="109" t="s">
        <v>19547</v>
      </c>
      <c r="E565"/>
    </row>
    <row r="566" spans="1:5" s="190" customFormat="1" ht="25.5" customHeight="1" x14ac:dyDescent="0.25">
      <c r="A566">
        <v>44489</v>
      </c>
      <c r="B566" t="s">
        <v>19548</v>
      </c>
      <c r="C566" t="s">
        <v>1533</v>
      </c>
      <c r="D566" s="109" t="s">
        <v>19549</v>
      </c>
      <c r="E566"/>
    </row>
    <row r="567" spans="1:5" s="190" customFormat="1" ht="12.75" customHeight="1" x14ac:dyDescent="0.25">
      <c r="A567">
        <v>39917</v>
      </c>
      <c r="B567" t="s">
        <v>19550</v>
      </c>
      <c r="C567" t="s">
        <v>1533</v>
      </c>
      <c r="D567" s="109" t="s">
        <v>16780</v>
      </c>
      <c r="E567"/>
    </row>
    <row r="568" spans="1:5" s="190" customFormat="1" ht="11.65" customHeight="1" x14ac:dyDescent="0.25">
      <c r="A568">
        <v>38167</v>
      </c>
      <c r="B568" t="s">
        <v>19551</v>
      </c>
      <c r="C568" t="s">
        <v>1540</v>
      </c>
      <c r="D568" s="109" t="s">
        <v>19552</v>
      </c>
      <c r="E568"/>
    </row>
    <row r="569" spans="1:5" s="190" customFormat="1" ht="25.5" customHeight="1" x14ac:dyDescent="0.25">
      <c r="A569">
        <v>36145</v>
      </c>
      <c r="B569" t="s">
        <v>19553</v>
      </c>
      <c r="C569" t="s">
        <v>1540</v>
      </c>
      <c r="D569" s="109" t="s">
        <v>19554</v>
      </c>
      <c r="E569"/>
    </row>
    <row r="570" spans="1:5" s="190" customFormat="1" ht="25.5" customHeight="1" x14ac:dyDescent="0.25">
      <c r="A570">
        <v>12893</v>
      </c>
      <c r="B570" t="s">
        <v>19555</v>
      </c>
      <c r="C570" t="s">
        <v>1540</v>
      </c>
      <c r="D570" s="109" t="s">
        <v>13003</v>
      </c>
      <c r="E570"/>
    </row>
    <row r="571" spans="1:5" s="190" customFormat="1" ht="12.75" customHeight="1" x14ac:dyDescent="0.25">
      <c r="A571">
        <v>11685</v>
      </c>
      <c r="B571" t="s">
        <v>19556</v>
      </c>
      <c r="C571" t="s">
        <v>1533</v>
      </c>
      <c r="D571" s="109" t="s">
        <v>12044</v>
      </c>
      <c r="E571"/>
    </row>
    <row r="572" spans="1:5" s="190" customFormat="1" ht="25.5" customHeight="1" x14ac:dyDescent="0.25">
      <c r="A572">
        <v>11680</v>
      </c>
      <c r="B572" t="s">
        <v>19557</v>
      </c>
      <c r="C572" t="s">
        <v>1533</v>
      </c>
      <c r="D572" s="109" t="s">
        <v>10780</v>
      </c>
      <c r="E572"/>
    </row>
    <row r="573" spans="1:5" s="190" customFormat="1" ht="22.9" customHeight="1" x14ac:dyDescent="0.25">
      <c r="A573">
        <v>11679</v>
      </c>
      <c r="B573" t="s">
        <v>19558</v>
      </c>
      <c r="C573" t="s">
        <v>1533</v>
      </c>
      <c r="D573" s="109" t="s">
        <v>14966</v>
      </c>
      <c r="E573"/>
    </row>
    <row r="574" spans="1:5" s="190" customFormat="1" ht="22.9" customHeight="1" x14ac:dyDescent="0.25">
      <c r="A574">
        <v>2512</v>
      </c>
      <c r="B574" t="s">
        <v>19559</v>
      </c>
      <c r="C574" t="s">
        <v>1533</v>
      </c>
      <c r="D574" s="109" t="s">
        <v>15979</v>
      </c>
      <c r="E574"/>
    </row>
    <row r="575" spans="1:5" s="190" customFormat="1" ht="25.5" customHeight="1" x14ac:dyDescent="0.25">
      <c r="A575">
        <v>4374</v>
      </c>
      <c r="B575" t="s">
        <v>19560</v>
      </c>
      <c r="C575" t="s">
        <v>1533</v>
      </c>
      <c r="D575" s="109" t="s">
        <v>7309</v>
      </c>
      <c r="E575"/>
    </row>
    <row r="576" spans="1:5" s="190" customFormat="1" ht="34.5" customHeight="1" x14ac:dyDescent="0.25">
      <c r="A576">
        <v>7568</v>
      </c>
      <c r="B576" t="s">
        <v>19561</v>
      </c>
      <c r="C576" t="s">
        <v>1533</v>
      </c>
      <c r="D576" s="109" t="s">
        <v>6441</v>
      </c>
      <c r="E576"/>
    </row>
    <row r="577" spans="1:5" s="190" customFormat="1" ht="25.5" customHeight="1" x14ac:dyDescent="0.25">
      <c r="A577">
        <v>7584</v>
      </c>
      <c r="B577" t="s">
        <v>19562</v>
      </c>
      <c r="C577" t="s">
        <v>1533</v>
      </c>
      <c r="D577" s="109" t="s">
        <v>6319</v>
      </c>
      <c r="E577"/>
    </row>
    <row r="578" spans="1:5" s="190" customFormat="1" ht="25.5" customHeight="1" x14ac:dyDescent="0.25">
      <c r="A578">
        <v>11945</v>
      </c>
      <c r="B578" t="s">
        <v>19563</v>
      </c>
      <c r="C578" t="s">
        <v>1533</v>
      </c>
      <c r="D578" s="109" t="s">
        <v>6457</v>
      </c>
      <c r="E578"/>
    </row>
    <row r="579" spans="1:5" s="190" customFormat="1" ht="25.5" customHeight="1" x14ac:dyDescent="0.25">
      <c r="A579">
        <v>11946</v>
      </c>
      <c r="B579" t="s">
        <v>19564</v>
      </c>
      <c r="C579" t="s">
        <v>1533</v>
      </c>
      <c r="D579" s="109" t="s">
        <v>6337</v>
      </c>
      <c r="E579"/>
    </row>
    <row r="580" spans="1:5" s="190" customFormat="1" ht="25.5" customHeight="1" x14ac:dyDescent="0.25">
      <c r="A580">
        <v>4375</v>
      </c>
      <c r="B580" t="s">
        <v>19565</v>
      </c>
      <c r="C580" t="s">
        <v>1533</v>
      </c>
      <c r="D580" s="109" t="s">
        <v>7778</v>
      </c>
      <c r="E580"/>
    </row>
    <row r="581" spans="1:5" s="190" customFormat="1" ht="12.75" customHeight="1" x14ac:dyDescent="0.25">
      <c r="A581">
        <v>11950</v>
      </c>
      <c r="B581" t="s">
        <v>19566</v>
      </c>
      <c r="C581" t="s">
        <v>1533</v>
      </c>
      <c r="D581" s="109" t="s">
        <v>6399</v>
      </c>
      <c r="E581"/>
    </row>
    <row r="582" spans="1:5" s="190" customFormat="1" ht="25.5" customHeight="1" x14ac:dyDescent="0.25">
      <c r="A582">
        <v>4376</v>
      </c>
      <c r="B582" t="s">
        <v>19567</v>
      </c>
      <c r="C582" t="s">
        <v>1533</v>
      </c>
      <c r="D582" s="109" t="s">
        <v>6365</v>
      </c>
      <c r="E582"/>
    </row>
    <row r="583" spans="1:5" s="190" customFormat="1" ht="25.5" customHeight="1" x14ac:dyDescent="0.25">
      <c r="A583">
        <v>7583</v>
      </c>
      <c r="B583" t="s">
        <v>19568</v>
      </c>
      <c r="C583" t="s">
        <v>1533</v>
      </c>
      <c r="D583" s="109" t="s">
        <v>6490</v>
      </c>
      <c r="E583"/>
    </row>
    <row r="584" spans="1:5" s="190" customFormat="1" ht="25.5" customHeight="1" x14ac:dyDescent="0.25">
      <c r="A584">
        <v>4350</v>
      </c>
      <c r="B584" t="s">
        <v>19569</v>
      </c>
      <c r="C584" t="s">
        <v>1533</v>
      </c>
      <c r="D584" s="109" t="s">
        <v>6431</v>
      </c>
      <c r="E584"/>
    </row>
    <row r="585" spans="1:5" s="190" customFormat="1" ht="25.5" customHeight="1" x14ac:dyDescent="0.25">
      <c r="A585">
        <v>44400</v>
      </c>
      <c r="B585" t="s">
        <v>19570</v>
      </c>
      <c r="C585" t="s">
        <v>1533</v>
      </c>
      <c r="D585" s="109" t="s">
        <v>16781</v>
      </c>
      <c r="E585"/>
    </row>
    <row r="586" spans="1:5" s="190" customFormat="1" ht="34.5" customHeight="1" x14ac:dyDescent="0.25">
      <c r="A586">
        <v>39886</v>
      </c>
      <c r="B586" t="s">
        <v>19571</v>
      </c>
      <c r="C586" t="s">
        <v>1533</v>
      </c>
      <c r="D586" s="109" t="s">
        <v>16770</v>
      </c>
      <c r="E586"/>
    </row>
    <row r="587" spans="1:5" s="190" customFormat="1" ht="34.5" customHeight="1" x14ac:dyDescent="0.25">
      <c r="A587">
        <v>39887</v>
      </c>
      <c r="B587" t="s">
        <v>19572</v>
      </c>
      <c r="C587" t="s">
        <v>1533</v>
      </c>
      <c r="D587" s="109" t="s">
        <v>18821</v>
      </c>
      <c r="E587"/>
    </row>
    <row r="588" spans="1:5" s="190" customFormat="1" ht="12.75" customHeight="1" x14ac:dyDescent="0.25">
      <c r="A588">
        <v>39888</v>
      </c>
      <c r="B588" t="s">
        <v>19573</v>
      </c>
      <c r="C588" t="s">
        <v>1533</v>
      </c>
      <c r="D588" s="109" t="s">
        <v>19574</v>
      </c>
      <c r="E588"/>
    </row>
    <row r="589" spans="1:5" s="190" customFormat="1" ht="12.75" customHeight="1" x14ac:dyDescent="0.25">
      <c r="A589">
        <v>39890</v>
      </c>
      <c r="B589" t="s">
        <v>19575</v>
      </c>
      <c r="C589" t="s">
        <v>1533</v>
      </c>
      <c r="D589" s="109" t="s">
        <v>17216</v>
      </c>
      <c r="E589"/>
    </row>
    <row r="590" spans="1:5" s="190" customFormat="1" ht="25.5" customHeight="1" x14ac:dyDescent="0.25">
      <c r="A590">
        <v>39891</v>
      </c>
      <c r="B590" t="s">
        <v>19576</v>
      </c>
      <c r="C590" t="s">
        <v>1533</v>
      </c>
      <c r="D590" s="109" t="s">
        <v>19577</v>
      </c>
      <c r="E590"/>
    </row>
    <row r="591" spans="1:5" s="190" customFormat="1" ht="12.75" customHeight="1" x14ac:dyDescent="0.25">
      <c r="A591">
        <v>39892</v>
      </c>
      <c r="B591" t="s">
        <v>19578</v>
      </c>
      <c r="C591" t="s">
        <v>1533</v>
      </c>
      <c r="D591" s="109" t="s">
        <v>16509</v>
      </c>
      <c r="E591"/>
    </row>
    <row r="592" spans="1:5" s="190" customFormat="1" ht="22.9" customHeight="1" x14ac:dyDescent="0.25">
      <c r="A592">
        <v>790</v>
      </c>
      <c r="B592" t="s">
        <v>19579</v>
      </c>
      <c r="C592" t="s">
        <v>1533</v>
      </c>
      <c r="D592" s="109" t="s">
        <v>7219</v>
      </c>
      <c r="E592"/>
    </row>
    <row r="593" spans="1:5" s="190" customFormat="1" ht="25.5" customHeight="1" x14ac:dyDescent="0.25">
      <c r="A593">
        <v>766</v>
      </c>
      <c r="B593" t="s">
        <v>19580</v>
      </c>
      <c r="C593" t="s">
        <v>1533</v>
      </c>
      <c r="D593" s="109" t="s">
        <v>7219</v>
      </c>
      <c r="E593"/>
    </row>
    <row r="594" spans="1:5" s="190" customFormat="1" ht="25.5" customHeight="1" x14ac:dyDescent="0.25">
      <c r="A594">
        <v>791</v>
      </c>
      <c r="B594" t="s">
        <v>19581</v>
      </c>
      <c r="C594" t="s">
        <v>1533</v>
      </c>
      <c r="D594" s="109" t="s">
        <v>7219</v>
      </c>
      <c r="E594"/>
    </row>
    <row r="595" spans="1:5" s="190" customFormat="1" ht="34.5" customHeight="1" x14ac:dyDescent="0.25">
      <c r="A595">
        <v>767</v>
      </c>
      <c r="B595" t="s">
        <v>19582</v>
      </c>
      <c r="C595" t="s">
        <v>1533</v>
      </c>
      <c r="D595" s="109" t="s">
        <v>7219</v>
      </c>
      <c r="E595"/>
    </row>
    <row r="596" spans="1:5" s="190" customFormat="1" ht="34.5" customHeight="1" x14ac:dyDescent="0.25">
      <c r="A596">
        <v>768</v>
      </c>
      <c r="B596" t="s">
        <v>19583</v>
      </c>
      <c r="C596" t="s">
        <v>1533</v>
      </c>
      <c r="D596" s="109" t="s">
        <v>7993</v>
      </c>
      <c r="E596"/>
    </row>
    <row r="597" spans="1:5" s="190" customFormat="1" ht="11.65" customHeight="1" x14ac:dyDescent="0.25">
      <c r="A597">
        <v>789</v>
      </c>
      <c r="B597" t="s">
        <v>19584</v>
      </c>
      <c r="C597" t="s">
        <v>1533</v>
      </c>
      <c r="D597" s="109" t="s">
        <v>12769</v>
      </c>
      <c r="E597"/>
    </row>
    <row r="598" spans="1:5" s="190" customFormat="1" ht="34.5" customHeight="1" x14ac:dyDescent="0.25">
      <c r="A598">
        <v>769</v>
      </c>
      <c r="B598" t="s">
        <v>19585</v>
      </c>
      <c r="C598" t="s">
        <v>1533</v>
      </c>
      <c r="D598" s="109" t="s">
        <v>7993</v>
      </c>
      <c r="E598"/>
    </row>
    <row r="599" spans="1:5" s="190" customFormat="1" ht="25.5" customHeight="1" x14ac:dyDescent="0.25">
      <c r="A599">
        <v>770</v>
      </c>
      <c r="B599" t="s">
        <v>19586</v>
      </c>
      <c r="C599" t="s">
        <v>1533</v>
      </c>
      <c r="D599" s="109" t="s">
        <v>7940</v>
      </c>
      <c r="E599"/>
    </row>
    <row r="600" spans="1:5" s="190" customFormat="1" ht="25.5" customHeight="1" x14ac:dyDescent="0.25">
      <c r="A600">
        <v>12394</v>
      </c>
      <c r="B600" t="s">
        <v>19587</v>
      </c>
      <c r="C600" t="s">
        <v>1533</v>
      </c>
      <c r="D600" s="109" t="s">
        <v>7940</v>
      </c>
      <c r="E600"/>
    </row>
    <row r="601" spans="1:5" s="190" customFormat="1" ht="22.9" customHeight="1" x14ac:dyDescent="0.25">
      <c r="A601">
        <v>764</v>
      </c>
      <c r="B601" t="s">
        <v>19588</v>
      </c>
      <c r="C601" t="s">
        <v>1533</v>
      </c>
      <c r="D601" s="109" t="s">
        <v>7846</v>
      </c>
      <c r="E601"/>
    </row>
    <row r="602" spans="1:5" s="190" customFormat="1" ht="25.5" customHeight="1" x14ac:dyDescent="0.25">
      <c r="A602">
        <v>765</v>
      </c>
      <c r="B602" t="s">
        <v>19589</v>
      </c>
      <c r="C602" t="s">
        <v>1533</v>
      </c>
      <c r="D602" s="109" t="s">
        <v>7846</v>
      </c>
      <c r="E602"/>
    </row>
    <row r="603" spans="1:5" s="190" customFormat="1" ht="25.5" customHeight="1" x14ac:dyDescent="0.25">
      <c r="A603">
        <v>787</v>
      </c>
      <c r="B603" t="s">
        <v>19590</v>
      </c>
      <c r="C603" t="s">
        <v>1533</v>
      </c>
      <c r="D603" s="109" t="s">
        <v>19591</v>
      </c>
      <c r="E603"/>
    </row>
    <row r="604" spans="1:5" s="190" customFormat="1" ht="12.75" customHeight="1" x14ac:dyDescent="0.25">
      <c r="A604">
        <v>774</v>
      </c>
      <c r="B604" t="s">
        <v>19592</v>
      </c>
      <c r="C604" t="s">
        <v>1533</v>
      </c>
      <c r="D604" s="109" t="s">
        <v>19591</v>
      </c>
      <c r="E604"/>
    </row>
    <row r="605" spans="1:5" s="190" customFormat="1" ht="12.75" customHeight="1" x14ac:dyDescent="0.25">
      <c r="A605">
        <v>773</v>
      </c>
      <c r="B605" t="s">
        <v>19593</v>
      </c>
      <c r="C605" t="s">
        <v>1533</v>
      </c>
      <c r="D605" s="109" t="s">
        <v>19591</v>
      </c>
      <c r="E605"/>
    </row>
    <row r="606" spans="1:5" s="190" customFormat="1" ht="12.75" customHeight="1" x14ac:dyDescent="0.25">
      <c r="A606">
        <v>775</v>
      </c>
      <c r="B606" t="s">
        <v>19594</v>
      </c>
      <c r="C606" t="s">
        <v>1533</v>
      </c>
      <c r="D606" s="109" t="s">
        <v>19591</v>
      </c>
      <c r="E606"/>
    </row>
    <row r="607" spans="1:5" s="190" customFormat="1" ht="25.5" customHeight="1" x14ac:dyDescent="0.25">
      <c r="A607">
        <v>788</v>
      </c>
      <c r="B607" t="s">
        <v>19595</v>
      </c>
      <c r="C607" t="s">
        <v>1533</v>
      </c>
      <c r="D607" s="109" t="s">
        <v>17405</v>
      </c>
      <c r="E607"/>
    </row>
    <row r="608" spans="1:5" s="190" customFormat="1" ht="25.5" customHeight="1" x14ac:dyDescent="0.25">
      <c r="A608">
        <v>772</v>
      </c>
      <c r="B608" t="s">
        <v>19596</v>
      </c>
      <c r="C608" t="s">
        <v>1533</v>
      </c>
      <c r="D608" s="109" t="s">
        <v>17405</v>
      </c>
      <c r="E608"/>
    </row>
    <row r="609" spans="1:5" s="190" customFormat="1" ht="25.5" customHeight="1" x14ac:dyDescent="0.25">
      <c r="A609">
        <v>771</v>
      </c>
      <c r="B609" t="s">
        <v>19597</v>
      </c>
      <c r="C609" t="s">
        <v>1533</v>
      </c>
      <c r="D609" s="109" t="s">
        <v>17405</v>
      </c>
      <c r="E609"/>
    </row>
    <row r="610" spans="1:5" s="190" customFormat="1" ht="12.75" customHeight="1" x14ac:dyDescent="0.25">
      <c r="A610">
        <v>779</v>
      </c>
      <c r="B610" t="s">
        <v>19598</v>
      </c>
      <c r="C610" t="s">
        <v>1533</v>
      </c>
      <c r="D610" s="109" t="s">
        <v>7296</v>
      </c>
      <c r="E610"/>
    </row>
    <row r="611" spans="1:5" s="190" customFormat="1" ht="12.75" customHeight="1" x14ac:dyDescent="0.25">
      <c r="A611">
        <v>776</v>
      </c>
      <c r="B611" t="s">
        <v>19599</v>
      </c>
      <c r="C611" t="s">
        <v>1533</v>
      </c>
      <c r="D611" s="109" t="s">
        <v>19600</v>
      </c>
      <c r="E611"/>
    </row>
    <row r="612" spans="1:5" s="190" customFormat="1" ht="12.75" customHeight="1" x14ac:dyDescent="0.25">
      <c r="A612">
        <v>777</v>
      </c>
      <c r="B612" t="s">
        <v>19601</v>
      </c>
      <c r="C612" t="s">
        <v>1533</v>
      </c>
      <c r="D612" s="109" t="s">
        <v>19602</v>
      </c>
      <c r="E612"/>
    </row>
    <row r="613" spans="1:5" s="190" customFormat="1" ht="12.75" customHeight="1" x14ac:dyDescent="0.25">
      <c r="A613">
        <v>780</v>
      </c>
      <c r="B613" t="s">
        <v>19603</v>
      </c>
      <c r="C613" t="s">
        <v>1533</v>
      </c>
      <c r="D613" s="109" t="s">
        <v>19604</v>
      </c>
      <c r="E613"/>
    </row>
    <row r="614" spans="1:5" s="190" customFormat="1" ht="34.5" customHeight="1" x14ac:dyDescent="0.25">
      <c r="A614">
        <v>778</v>
      </c>
      <c r="B614" t="s">
        <v>19605</v>
      </c>
      <c r="C614" t="s">
        <v>1533</v>
      </c>
      <c r="D614" s="109" t="s">
        <v>19600</v>
      </c>
      <c r="E614"/>
    </row>
    <row r="615" spans="1:5" s="190" customFormat="1" ht="12.75" customHeight="1" x14ac:dyDescent="0.25">
      <c r="A615">
        <v>781</v>
      </c>
      <c r="B615" t="s">
        <v>19606</v>
      </c>
      <c r="C615" t="s">
        <v>1533</v>
      </c>
      <c r="D615" s="109" t="s">
        <v>17672</v>
      </c>
      <c r="E615"/>
    </row>
    <row r="616" spans="1:5" s="190" customFormat="1" ht="12.75" customHeight="1" x14ac:dyDescent="0.25">
      <c r="A616">
        <v>786</v>
      </c>
      <c r="B616" t="s">
        <v>19607</v>
      </c>
      <c r="C616" t="s">
        <v>1533</v>
      </c>
      <c r="D616" s="109" t="s">
        <v>17672</v>
      </c>
      <c r="E616"/>
    </row>
    <row r="617" spans="1:5" s="190" customFormat="1" ht="12.75" customHeight="1" x14ac:dyDescent="0.25">
      <c r="A617">
        <v>782</v>
      </c>
      <c r="B617" t="s">
        <v>19608</v>
      </c>
      <c r="C617" t="s">
        <v>1533</v>
      </c>
      <c r="D617" s="109" t="s">
        <v>17672</v>
      </c>
      <c r="E617"/>
    </row>
    <row r="618" spans="1:5" s="190" customFormat="1" ht="12.75" customHeight="1" x14ac:dyDescent="0.25">
      <c r="A618">
        <v>783</v>
      </c>
      <c r="B618" t="s">
        <v>19609</v>
      </c>
      <c r="C618" t="s">
        <v>1533</v>
      </c>
      <c r="D618" s="109" t="s">
        <v>19610</v>
      </c>
      <c r="E618"/>
    </row>
    <row r="619" spans="1:5" s="190" customFormat="1" ht="12.75" customHeight="1" x14ac:dyDescent="0.25">
      <c r="A619">
        <v>785</v>
      </c>
      <c r="B619" t="s">
        <v>19611</v>
      </c>
      <c r="C619" t="s">
        <v>1533</v>
      </c>
      <c r="D619" s="109" t="s">
        <v>19612</v>
      </c>
      <c r="E619"/>
    </row>
    <row r="620" spans="1:5" s="190" customFormat="1" ht="12.75" customHeight="1" x14ac:dyDescent="0.25">
      <c r="A620">
        <v>784</v>
      </c>
      <c r="B620" t="s">
        <v>19613</v>
      </c>
      <c r="C620" t="s">
        <v>1533</v>
      </c>
      <c r="D620" s="109" t="s">
        <v>19614</v>
      </c>
      <c r="E620"/>
    </row>
    <row r="621" spans="1:5" s="190" customFormat="1" ht="25.5" customHeight="1" x14ac:dyDescent="0.25">
      <c r="A621">
        <v>828</v>
      </c>
      <c r="B621" t="s">
        <v>19615</v>
      </c>
      <c r="C621" t="s">
        <v>1533</v>
      </c>
      <c r="D621" s="109" t="s">
        <v>6441</v>
      </c>
      <c r="E621"/>
    </row>
    <row r="622" spans="1:5" s="190" customFormat="1" ht="12.75" customHeight="1" x14ac:dyDescent="0.25">
      <c r="A622">
        <v>829</v>
      </c>
      <c r="B622" t="s">
        <v>19616</v>
      </c>
      <c r="C622" t="s">
        <v>1533</v>
      </c>
      <c r="D622" s="109" t="s">
        <v>15076</v>
      </c>
      <c r="E622"/>
    </row>
    <row r="623" spans="1:5" s="190" customFormat="1" ht="12.75" customHeight="1" x14ac:dyDescent="0.25">
      <c r="A623">
        <v>812</v>
      </c>
      <c r="B623" t="s">
        <v>19617</v>
      </c>
      <c r="C623" t="s">
        <v>1533</v>
      </c>
      <c r="D623" s="109" t="s">
        <v>14791</v>
      </c>
      <c r="E623"/>
    </row>
    <row r="624" spans="1:5" s="190" customFormat="1" ht="12.75" customHeight="1" x14ac:dyDescent="0.25">
      <c r="A624">
        <v>819</v>
      </c>
      <c r="B624" t="s">
        <v>19618</v>
      </c>
      <c r="C624" t="s">
        <v>1533</v>
      </c>
      <c r="D624" s="109" t="s">
        <v>16804</v>
      </c>
      <c r="E624"/>
    </row>
    <row r="625" spans="1:5" s="190" customFormat="1" ht="25.5" customHeight="1" x14ac:dyDescent="0.25">
      <c r="A625">
        <v>818</v>
      </c>
      <c r="B625" t="s">
        <v>19619</v>
      </c>
      <c r="C625" t="s">
        <v>1533</v>
      </c>
      <c r="D625" s="109" t="s">
        <v>7969</v>
      </c>
      <c r="E625"/>
    </row>
    <row r="626" spans="1:5" s="190" customFormat="1" ht="25.5" customHeight="1" x14ac:dyDescent="0.25">
      <c r="A626">
        <v>832</v>
      </c>
      <c r="B626" t="s">
        <v>19620</v>
      </c>
      <c r="C626" t="s">
        <v>1533</v>
      </c>
      <c r="D626" s="109" t="s">
        <v>7953</v>
      </c>
      <c r="E626"/>
    </row>
    <row r="627" spans="1:5" s="190" customFormat="1" ht="25.5" customHeight="1" x14ac:dyDescent="0.25">
      <c r="A627">
        <v>834</v>
      </c>
      <c r="B627" t="s">
        <v>19621</v>
      </c>
      <c r="C627" t="s">
        <v>1533</v>
      </c>
      <c r="D627" s="109" t="s">
        <v>12394</v>
      </c>
      <c r="E627"/>
    </row>
    <row r="628" spans="1:5" s="190" customFormat="1" ht="25.5" customHeight="1" x14ac:dyDescent="0.25">
      <c r="A628">
        <v>813</v>
      </c>
      <c r="B628" t="s">
        <v>19622</v>
      </c>
      <c r="C628" t="s">
        <v>1533</v>
      </c>
      <c r="D628" s="109" t="s">
        <v>7867</v>
      </c>
      <c r="E628"/>
    </row>
    <row r="629" spans="1:5" s="190" customFormat="1" ht="25.5" customHeight="1" x14ac:dyDescent="0.25">
      <c r="A629">
        <v>820</v>
      </c>
      <c r="B629" t="s">
        <v>19623</v>
      </c>
      <c r="C629" t="s">
        <v>1533</v>
      </c>
      <c r="D629" s="109" t="s">
        <v>19624</v>
      </c>
      <c r="E629"/>
    </row>
    <row r="630" spans="1:5" s="190" customFormat="1" ht="25.5" customHeight="1" x14ac:dyDescent="0.25">
      <c r="A630">
        <v>816</v>
      </c>
      <c r="B630" t="s">
        <v>19625</v>
      </c>
      <c r="C630" t="s">
        <v>1533</v>
      </c>
      <c r="D630" s="109" t="s">
        <v>19626</v>
      </c>
      <c r="E630"/>
    </row>
    <row r="631" spans="1:5" s="190" customFormat="1" ht="25.5" customHeight="1" x14ac:dyDescent="0.25">
      <c r="A631">
        <v>814</v>
      </c>
      <c r="B631" t="s">
        <v>19627</v>
      </c>
      <c r="C631" t="s">
        <v>1533</v>
      </c>
      <c r="D631" s="109" t="s">
        <v>12507</v>
      </c>
      <c r="E631"/>
    </row>
    <row r="632" spans="1:5" s="190" customFormat="1" ht="25.5" customHeight="1" x14ac:dyDescent="0.25">
      <c r="A632">
        <v>822</v>
      </c>
      <c r="B632" t="s">
        <v>19628</v>
      </c>
      <c r="C632" t="s">
        <v>1533</v>
      </c>
      <c r="D632" s="109" t="s">
        <v>12694</v>
      </c>
      <c r="E632"/>
    </row>
    <row r="633" spans="1:5" s="190" customFormat="1" ht="11.65" customHeight="1" x14ac:dyDescent="0.25">
      <c r="A633">
        <v>821</v>
      </c>
      <c r="B633" t="s">
        <v>19629</v>
      </c>
      <c r="C633" t="s">
        <v>1533</v>
      </c>
      <c r="D633" s="109" t="s">
        <v>17940</v>
      </c>
      <c r="E633"/>
    </row>
    <row r="634" spans="1:5" s="190" customFormat="1" ht="25.5" customHeight="1" x14ac:dyDescent="0.25">
      <c r="A634">
        <v>20086</v>
      </c>
      <c r="B634" t="s">
        <v>19630</v>
      </c>
      <c r="C634" t="s">
        <v>1533</v>
      </c>
      <c r="D634" s="109" t="s">
        <v>16729</v>
      </c>
      <c r="E634"/>
    </row>
    <row r="635" spans="1:5" s="190" customFormat="1" ht="25.5" customHeight="1" x14ac:dyDescent="0.25">
      <c r="A635">
        <v>39191</v>
      </c>
      <c r="B635" t="s">
        <v>19631</v>
      </c>
      <c r="C635" t="s">
        <v>1533</v>
      </c>
      <c r="D635" s="109" t="s">
        <v>16789</v>
      </c>
      <c r="E635"/>
    </row>
    <row r="636" spans="1:5" s="190" customFormat="1" ht="25.5" customHeight="1" x14ac:dyDescent="0.25">
      <c r="A636">
        <v>39190</v>
      </c>
      <c r="B636" t="s">
        <v>19632</v>
      </c>
      <c r="C636" t="s">
        <v>1533</v>
      </c>
      <c r="D636" s="109" t="s">
        <v>7984</v>
      </c>
      <c r="E636"/>
    </row>
    <row r="637" spans="1:5" s="190" customFormat="1" ht="25.5" customHeight="1" x14ac:dyDescent="0.25">
      <c r="A637">
        <v>39189</v>
      </c>
      <c r="B637" t="s">
        <v>19633</v>
      </c>
      <c r="C637" t="s">
        <v>1533</v>
      </c>
      <c r="D637" s="109" t="s">
        <v>16790</v>
      </c>
      <c r="E637"/>
    </row>
    <row r="638" spans="1:5" s="190" customFormat="1" ht="25.5" customHeight="1" x14ac:dyDescent="0.25">
      <c r="A638">
        <v>39186</v>
      </c>
      <c r="B638" t="s">
        <v>19634</v>
      </c>
      <c r="C638" t="s">
        <v>1533</v>
      </c>
      <c r="D638" s="109" t="s">
        <v>16791</v>
      </c>
      <c r="E638"/>
    </row>
    <row r="639" spans="1:5" s="190" customFormat="1" ht="34.5" customHeight="1" x14ac:dyDescent="0.25">
      <c r="A639">
        <v>39188</v>
      </c>
      <c r="B639" t="s">
        <v>19635</v>
      </c>
      <c r="C639" t="s">
        <v>1533</v>
      </c>
      <c r="D639" s="109" t="s">
        <v>11005</v>
      </c>
      <c r="E639"/>
    </row>
    <row r="640" spans="1:5" s="190" customFormat="1" ht="12.75" customHeight="1" x14ac:dyDescent="0.25">
      <c r="A640">
        <v>39187</v>
      </c>
      <c r="B640" t="s">
        <v>19636</v>
      </c>
      <c r="C640" t="s">
        <v>1533</v>
      </c>
      <c r="D640" s="109" t="s">
        <v>12234</v>
      </c>
      <c r="E640"/>
    </row>
    <row r="641" spans="1:5" s="190" customFormat="1" ht="12.75" customHeight="1" x14ac:dyDescent="0.25">
      <c r="A641">
        <v>39184</v>
      </c>
      <c r="B641" t="s">
        <v>19637</v>
      </c>
      <c r="C641" t="s">
        <v>1533</v>
      </c>
      <c r="D641" s="109" t="s">
        <v>7031</v>
      </c>
      <c r="E641"/>
    </row>
    <row r="642" spans="1:5" s="190" customFormat="1" ht="22.9" customHeight="1" x14ac:dyDescent="0.25">
      <c r="A642">
        <v>39185</v>
      </c>
      <c r="B642" t="s">
        <v>19638</v>
      </c>
      <c r="C642" t="s">
        <v>1533</v>
      </c>
      <c r="D642" s="109" t="s">
        <v>16695</v>
      </c>
      <c r="E642"/>
    </row>
    <row r="643" spans="1:5" s="190" customFormat="1" ht="34.5" customHeight="1" x14ac:dyDescent="0.25">
      <c r="A643">
        <v>39198</v>
      </c>
      <c r="B643" t="s">
        <v>19639</v>
      </c>
      <c r="C643" t="s">
        <v>1533</v>
      </c>
      <c r="D643" s="109" t="s">
        <v>16792</v>
      </c>
      <c r="E643"/>
    </row>
    <row r="644" spans="1:5" s="190" customFormat="1" ht="25.5" customHeight="1" x14ac:dyDescent="0.25">
      <c r="A644">
        <v>39197</v>
      </c>
      <c r="B644" t="s">
        <v>19640</v>
      </c>
      <c r="C644" t="s">
        <v>1533</v>
      </c>
      <c r="D644" s="109" t="s">
        <v>16793</v>
      </c>
      <c r="E644"/>
    </row>
    <row r="645" spans="1:5" s="190" customFormat="1" ht="34.5" customHeight="1" x14ac:dyDescent="0.25">
      <c r="A645">
        <v>39196</v>
      </c>
      <c r="B645" t="s">
        <v>19641</v>
      </c>
      <c r="C645" t="s">
        <v>1533</v>
      </c>
      <c r="D645" s="109" t="s">
        <v>16794</v>
      </c>
      <c r="E645"/>
    </row>
    <row r="646" spans="1:5" s="190" customFormat="1" ht="34.5" customHeight="1" x14ac:dyDescent="0.25">
      <c r="A646">
        <v>39199</v>
      </c>
      <c r="B646" t="s">
        <v>19642</v>
      </c>
      <c r="C646" t="s">
        <v>1533</v>
      </c>
      <c r="D646" s="109" t="s">
        <v>16795</v>
      </c>
      <c r="E646"/>
    </row>
    <row r="647" spans="1:5" s="190" customFormat="1" ht="25.5" customHeight="1" x14ac:dyDescent="0.25">
      <c r="A647">
        <v>39195</v>
      </c>
      <c r="B647" t="s">
        <v>19643</v>
      </c>
      <c r="C647" t="s">
        <v>1533</v>
      </c>
      <c r="D647" s="109" t="s">
        <v>16796</v>
      </c>
      <c r="E647"/>
    </row>
    <row r="648" spans="1:5" s="190" customFormat="1" ht="12.75" customHeight="1" x14ac:dyDescent="0.25">
      <c r="A648">
        <v>39194</v>
      </c>
      <c r="B648" t="s">
        <v>19644</v>
      </c>
      <c r="C648" t="s">
        <v>1533</v>
      </c>
      <c r="D648" s="109" t="s">
        <v>16797</v>
      </c>
      <c r="E648"/>
    </row>
    <row r="649" spans="1:5" s="190" customFormat="1" ht="12.75" customHeight="1" x14ac:dyDescent="0.25">
      <c r="A649">
        <v>39193</v>
      </c>
      <c r="B649" t="s">
        <v>19645</v>
      </c>
      <c r="C649" t="s">
        <v>1533</v>
      </c>
      <c r="D649" s="109" t="s">
        <v>16798</v>
      </c>
      <c r="E649"/>
    </row>
    <row r="650" spans="1:5" s="190" customFormat="1" ht="12.75" customHeight="1" x14ac:dyDescent="0.25">
      <c r="A650">
        <v>39192</v>
      </c>
      <c r="B650" t="s">
        <v>19646</v>
      </c>
      <c r="C650" t="s">
        <v>1533</v>
      </c>
      <c r="D650" s="109" t="s">
        <v>15549</v>
      </c>
      <c r="E650"/>
    </row>
    <row r="651" spans="1:5" s="190" customFormat="1" ht="12.75" customHeight="1" x14ac:dyDescent="0.25">
      <c r="A651">
        <v>39920</v>
      </c>
      <c r="B651" t="s">
        <v>19647</v>
      </c>
      <c r="C651" t="s">
        <v>1533</v>
      </c>
      <c r="D651" s="109" t="s">
        <v>6982</v>
      </c>
      <c r="E651"/>
    </row>
    <row r="652" spans="1:5" s="190" customFormat="1" ht="12.75" customHeight="1" x14ac:dyDescent="0.25">
      <c r="A652">
        <v>39201</v>
      </c>
      <c r="B652" t="s">
        <v>19648</v>
      </c>
      <c r="C652" t="s">
        <v>1533</v>
      </c>
      <c r="D652" s="109" t="s">
        <v>15466</v>
      </c>
      <c r="E652"/>
    </row>
    <row r="653" spans="1:5" s="190" customFormat="1" ht="12.75" customHeight="1" x14ac:dyDescent="0.25">
      <c r="A653">
        <v>39200</v>
      </c>
      <c r="B653" t="s">
        <v>19649</v>
      </c>
      <c r="C653" t="s">
        <v>1533</v>
      </c>
      <c r="D653" s="109" t="s">
        <v>15069</v>
      </c>
      <c r="E653"/>
    </row>
    <row r="654" spans="1:5" s="190" customFormat="1" ht="12.75" customHeight="1" x14ac:dyDescent="0.25">
      <c r="A654">
        <v>39203</v>
      </c>
      <c r="B654" t="s">
        <v>19650</v>
      </c>
      <c r="C654" t="s">
        <v>1533</v>
      </c>
      <c r="D654" s="109" t="s">
        <v>16799</v>
      </c>
      <c r="E654"/>
    </row>
    <row r="655" spans="1:5" s="190" customFormat="1" ht="12.75" customHeight="1" x14ac:dyDescent="0.25">
      <c r="A655">
        <v>39202</v>
      </c>
      <c r="B655" t="s">
        <v>19651</v>
      </c>
      <c r="C655" t="s">
        <v>1533</v>
      </c>
      <c r="D655" s="109" t="s">
        <v>16800</v>
      </c>
      <c r="E655"/>
    </row>
    <row r="656" spans="1:5" s="190" customFormat="1" ht="12.75" customHeight="1" x14ac:dyDescent="0.25">
      <c r="A656">
        <v>39205</v>
      </c>
      <c r="B656" t="s">
        <v>19652</v>
      </c>
      <c r="C656" t="s">
        <v>1533</v>
      </c>
      <c r="D656" s="109" t="s">
        <v>16801</v>
      </c>
      <c r="E656"/>
    </row>
    <row r="657" spans="1:5" s="190" customFormat="1" ht="25.5" customHeight="1" x14ac:dyDescent="0.25">
      <c r="A657">
        <v>39204</v>
      </c>
      <c r="B657" t="s">
        <v>19653</v>
      </c>
      <c r="C657" t="s">
        <v>1533</v>
      </c>
      <c r="D657" s="109" t="s">
        <v>16802</v>
      </c>
      <c r="E657"/>
    </row>
    <row r="658" spans="1:5" s="190" customFormat="1" ht="25.5" customHeight="1" x14ac:dyDescent="0.25">
      <c r="A658">
        <v>39206</v>
      </c>
      <c r="B658" t="s">
        <v>19654</v>
      </c>
      <c r="C658" t="s">
        <v>1533</v>
      </c>
      <c r="D658" s="109" t="s">
        <v>16369</v>
      </c>
      <c r="E658"/>
    </row>
    <row r="659" spans="1:5" s="190" customFormat="1" ht="25.5" customHeight="1" x14ac:dyDescent="0.25">
      <c r="A659">
        <v>798</v>
      </c>
      <c r="B659" t="s">
        <v>19655</v>
      </c>
      <c r="C659" t="s">
        <v>1533</v>
      </c>
      <c r="D659" s="109" t="s">
        <v>6314</v>
      </c>
      <c r="E659"/>
    </row>
    <row r="660" spans="1:5" s="190" customFormat="1" ht="12.75" customHeight="1" x14ac:dyDescent="0.25">
      <c r="A660">
        <v>797</v>
      </c>
      <c r="B660" t="s">
        <v>19656</v>
      </c>
      <c r="C660" t="s">
        <v>1533</v>
      </c>
      <c r="D660" s="109" t="s">
        <v>11493</v>
      </c>
      <c r="E660"/>
    </row>
    <row r="661" spans="1:5" s="190" customFormat="1" ht="25.5" customHeight="1" x14ac:dyDescent="0.25">
      <c r="A661">
        <v>796</v>
      </c>
      <c r="B661" t="s">
        <v>19657</v>
      </c>
      <c r="C661" t="s">
        <v>1533</v>
      </c>
      <c r="D661" s="109" t="s">
        <v>7842</v>
      </c>
      <c r="E661"/>
    </row>
    <row r="662" spans="1:5" s="190" customFormat="1" ht="34.5" customHeight="1" x14ac:dyDescent="0.25">
      <c r="A662">
        <v>799</v>
      </c>
      <c r="B662" t="s">
        <v>19658</v>
      </c>
      <c r="C662" t="s">
        <v>1533</v>
      </c>
      <c r="D662" s="109" t="s">
        <v>19659</v>
      </c>
      <c r="E662"/>
    </row>
    <row r="663" spans="1:5" s="190" customFormat="1" ht="34.5" customHeight="1" x14ac:dyDescent="0.25">
      <c r="A663">
        <v>792</v>
      </c>
      <c r="B663" t="s">
        <v>19660</v>
      </c>
      <c r="C663" t="s">
        <v>1533</v>
      </c>
      <c r="D663" s="109" t="s">
        <v>8517</v>
      </c>
      <c r="E663"/>
    </row>
    <row r="664" spans="1:5" s="190" customFormat="1" ht="12.75" customHeight="1" x14ac:dyDescent="0.25">
      <c r="A664">
        <v>38001</v>
      </c>
      <c r="B664" t="s">
        <v>19661</v>
      </c>
      <c r="C664" t="s">
        <v>1533</v>
      </c>
      <c r="D664" s="109" t="s">
        <v>7328</v>
      </c>
      <c r="E664"/>
    </row>
    <row r="665" spans="1:5" s="190" customFormat="1" ht="12.75" customHeight="1" x14ac:dyDescent="0.25">
      <c r="A665">
        <v>38002</v>
      </c>
      <c r="B665" t="s">
        <v>19662</v>
      </c>
      <c r="C665" t="s">
        <v>1533</v>
      </c>
      <c r="D665" s="109" t="s">
        <v>6486</v>
      </c>
      <c r="E665"/>
    </row>
    <row r="666" spans="1:5" s="190" customFormat="1" ht="12.75" customHeight="1" x14ac:dyDescent="0.25">
      <c r="A666">
        <v>38003</v>
      </c>
      <c r="B666" t="s">
        <v>19663</v>
      </c>
      <c r="C666" t="s">
        <v>1533</v>
      </c>
      <c r="D666" s="109" t="s">
        <v>16805</v>
      </c>
      <c r="E666"/>
    </row>
    <row r="667" spans="1:5" s="190" customFormat="1" ht="11.65" customHeight="1" x14ac:dyDescent="0.25">
      <c r="A667">
        <v>38004</v>
      </c>
      <c r="B667" t="s">
        <v>19664</v>
      </c>
      <c r="C667" t="s">
        <v>1533</v>
      </c>
      <c r="D667" s="109" t="s">
        <v>16806</v>
      </c>
      <c r="E667"/>
    </row>
    <row r="668" spans="1:5" s="190" customFormat="1" ht="25.5" customHeight="1" x14ac:dyDescent="0.25">
      <c r="A668">
        <v>44263</v>
      </c>
      <c r="B668" t="s">
        <v>19665</v>
      </c>
      <c r="C668" t="s">
        <v>1533</v>
      </c>
      <c r="D668" s="109" t="s">
        <v>16807</v>
      </c>
      <c r="E668"/>
    </row>
    <row r="669" spans="1:5" s="190" customFormat="1" ht="12.75" customHeight="1" x14ac:dyDescent="0.25">
      <c r="A669">
        <v>36327</v>
      </c>
      <c r="B669" t="s">
        <v>19666</v>
      </c>
      <c r="C669" t="s">
        <v>1533</v>
      </c>
      <c r="D669" s="109" t="s">
        <v>6444</v>
      </c>
      <c r="E669"/>
    </row>
    <row r="670" spans="1:5" s="190" customFormat="1" ht="12.75" customHeight="1" x14ac:dyDescent="0.25">
      <c r="A670">
        <v>38992</v>
      </c>
      <c r="B670" t="s">
        <v>19667</v>
      </c>
      <c r="C670" t="s">
        <v>1533</v>
      </c>
      <c r="D670" s="109" t="s">
        <v>12640</v>
      </c>
      <c r="E670"/>
    </row>
    <row r="671" spans="1:5" s="190" customFormat="1" ht="25.5" customHeight="1" x14ac:dyDescent="0.25">
      <c r="A671">
        <v>38993</v>
      </c>
      <c r="B671" t="s">
        <v>19668</v>
      </c>
      <c r="C671" t="s">
        <v>1533</v>
      </c>
      <c r="D671" s="109" t="s">
        <v>7958</v>
      </c>
      <c r="E671"/>
    </row>
    <row r="672" spans="1:5" s="190" customFormat="1" ht="25.5" customHeight="1" x14ac:dyDescent="0.25">
      <c r="A672">
        <v>44175</v>
      </c>
      <c r="B672" t="s">
        <v>19669</v>
      </c>
      <c r="C672" t="s">
        <v>1533</v>
      </c>
      <c r="D672" s="109" t="s">
        <v>12603</v>
      </c>
      <c r="E672"/>
    </row>
    <row r="673" spans="1:5" s="190" customFormat="1" ht="12.75" customHeight="1" x14ac:dyDescent="0.25">
      <c r="A673">
        <v>44177</v>
      </c>
      <c r="B673" t="s">
        <v>19670</v>
      </c>
      <c r="C673" t="s">
        <v>1533</v>
      </c>
      <c r="D673" s="109" t="s">
        <v>8156</v>
      </c>
      <c r="E673"/>
    </row>
    <row r="674" spans="1:5" s="190" customFormat="1" ht="12.75" customHeight="1" x14ac:dyDescent="0.25">
      <c r="A674">
        <v>38418</v>
      </c>
      <c r="B674" t="s">
        <v>19671</v>
      </c>
      <c r="C674" t="s">
        <v>1533</v>
      </c>
      <c r="D674" s="109" t="s">
        <v>12079</v>
      </c>
      <c r="E674"/>
    </row>
    <row r="675" spans="1:5" s="190" customFormat="1" ht="12.75" customHeight="1" x14ac:dyDescent="0.25">
      <c r="A675">
        <v>39178</v>
      </c>
      <c r="B675" t="s">
        <v>19672</v>
      </c>
      <c r="C675" t="s">
        <v>1533</v>
      </c>
      <c r="D675" s="109" t="s">
        <v>6450</v>
      </c>
      <c r="E675"/>
    </row>
    <row r="676" spans="1:5" s="190" customFormat="1" ht="12.75" customHeight="1" x14ac:dyDescent="0.25">
      <c r="A676">
        <v>39177</v>
      </c>
      <c r="B676" t="s">
        <v>19673</v>
      </c>
      <c r="C676" t="s">
        <v>1533</v>
      </c>
      <c r="D676" s="109" t="s">
        <v>7985</v>
      </c>
      <c r="E676"/>
    </row>
    <row r="677" spans="1:5" s="190" customFormat="1" ht="12.75" customHeight="1" x14ac:dyDescent="0.25">
      <c r="A677">
        <v>39174</v>
      </c>
      <c r="B677" t="s">
        <v>19674</v>
      </c>
      <c r="C677" t="s">
        <v>1533</v>
      </c>
      <c r="D677" s="109" t="s">
        <v>15204</v>
      </c>
      <c r="E677"/>
    </row>
    <row r="678" spans="1:5" s="190" customFormat="1" ht="12.75" customHeight="1" x14ac:dyDescent="0.25">
      <c r="A678">
        <v>39176</v>
      </c>
      <c r="B678" t="s">
        <v>19675</v>
      </c>
      <c r="C678" t="s">
        <v>1533</v>
      </c>
      <c r="D678" s="109" t="s">
        <v>7853</v>
      </c>
      <c r="E678"/>
    </row>
    <row r="679" spans="1:5" s="190" customFormat="1" ht="12.75" customHeight="1" x14ac:dyDescent="0.25">
      <c r="A679">
        <v>39180</v>
      </c>
      <c r="B679" t="s">
        <v>19676</v>
      </c>
      <c r="C679" t="s">
        <v>1533</v>
      </c>
      <c r="D679" s="109" t="s">
        <v>12756</v>
      </c>
      <c r="E679"/>
    </row>
    <row r="680" spans="1:5" s="190" customFormat="1" ht="12.75" customHeight="1" x14ac:dyDescent="0.25">
      <c r="A680">
        <v>39179</v>
      </c>
      <c r="B680" t="s">
        <v>19677</v>
      </c>
      <c r="C680" t="s">
        <v>1533</v>
      </c>
      <c r="D680" s="109" t="s">
        <v>16770</v>
      </c>
      <c r="E680"/>
    </row>
    <row r="681" spans="1:5" s="190" customFormat="1" ht="12.75" customHeight="1" x14ac:dyDescent="0.25">
      <c r="A681">
        <v>39175</v>
      </c>
      <c r="B681" t="s">
        <v>19678</v>
      </c>
      <c r="C681" t="s">
        <v>1533</v>
      </c>
      <c r="D681" s="109" t="s">
        <v>7892</v>
      </c>
      <c r="E681"/>
    </row>
    <row r="682" spans="1:5" s="190" customFormat="1" ht="12.75" customHeight="1" x14ac:dyDescent="0.25">
      <c r="A682">
        <v>39217</v>
      </c>
      <c r="B682" t="s">
        <v>19679</v>
      </c>
      <c r="C682" t="s">
        <v>1533</v>
      </c>
      <c r="D682" s="109" t="s">
        <v>6422</v>
      </c>
      <c r="E682"/>
    </row>
    <row r="683" spans="1:5" s="190" customFormat="1" ht="12.75" customHeight="1" x14ac:dyDescent="0.25">
      <c r="A683">
        <v>39181</v>
      </c>
      <c r="B683" t="s">
        <v>19680</v>
      </c>
      <c r="C683" t="s">
        <v>1533</v>
      </c>
      <c r="D683" s="109" t="s">
        <v>7271</v>
      </c>
      <c r="E683"/>
    </row>
    <row r="684" spans="1:5" s="190" customFormat="1" ht="12.75" customHeight="1" x14ac:dyDescent="0.25">
      <c r="A684">
        <v>39182</v>
      </c>
      <c r="B684" t="s">
        <v>19681</v>
      </c>
      <c r="C684" t="s">
        <v>1533</v>
      </c>
      <c r="D684" s="109" t="s">
        <v>7833</v>
      </c>
      <c r="E684"/>
    </row>
    <row r="685" spans="1:5" s="190" customFormat="1" ht="25.5" customHeight="1" x14ac:dyDescent="0.25">
      <c r="A685">
        <v>12616</v>
      </c>
      <c r="B685" t="s">
        <v>19682</v>
      </c>
      <c r="C685" t="s">
        <v>1533</v>
      </c>
      <c r="D685" s="109" t="s">
        <v>7886</v>
      </c>
      <c r="E685"/>
    </row>
    <row r="686" spans="1:5" s="190" customFormat="1" ht="25.5" customHeight="1" x14ac:dyDescent="0.25">
      <c r="A686">
        <v>1049</v>
      </c>
      <c r="B686" t="s">
        <v>19683</v>
      </c>
      <c r="C686" t="s">
        <v>1533</v>
      </c>
      <c r="D686" s="109" t="s">
        <v>7918</v>
      </c>
      <c r="E686"/>
    </row>
    <row r="687" spans="1:5" s="190" customFormat="1" ht="25.5" customHeight="1" x14ac:dyDescent="0.25">
      <c r="A687">
        <v>1099</v>
      </c>
      <c r="B687" t="s">
        <v>19684</v>
      </c>
      <c r="C687" t="s">
        <v>1533</v>
      </c>
      <c r="D687" s="109" t="s">
        <v>14778</v>
      </c>
      <c r="E687"/>
    </row>
    <row r="688" spans="1:5" s="190" customFormat="1" ht="25.5" customHeight="1" x14ac:dyDescent="0.25">
      <c r="A688">
        <v>39678</v>
      </c>
      <c r="B688" t="s">
        <v>19685</v>
      </c>
      <c r="C688" t="s">
        <v>1533</v>
      </c>
      <c r="D688" s="109" t="s">
        <v>7872</v>
      </c>
      <c r="E688"/>
    </row>
    <row r="689" spans="1:5" s="190" customFormat="1" ht="34.5" customHeight="1" x14ac:dyDescent="0.25">
      <c r="A689">
        <v>1050</v>
      </c>
      <c r="B689" t="s">
        <v>19686</v>
      </c>
      <c r="C689" t="s">
        <v>1533</v>
      </c>
      <c r="D689" s="109" t="s">
        <v>10327</v>
      </c>
      <c r="E689"/>
    </row>
    <row r="690" spans="1:5" s="190" customFormat="1" ht="25.5" customHeight="1" x14ac:dyDescent="0.25">
      <c r="A690">
        <v>1101</v>
      </c>
      <c r="B690" t="s">
        <v>19687</v>
      </c>
      <c r="C690" t="s">
        <v>1533</v>
      </c>
      <c r="D690" s="109" t="s">
        <v>16808</v>
      </c>
      <c r="E690"/>
    </row>
    <row r="691" spans="1:5" s="190" customFormat="1" ht="25.5" customHeight="1" x14ac:dyDescent="0.25">
      <c r="A691">
        <v>1100</v>
      </c>
      <c r="B691" t="s">
        <v>19688</v>
      </c>
      <c r="C691" t="s">
        <v>1533</v>
      </c>
      <c r="D691" s="109" t="s">
        <v>14825</v>
      </c>
      <c r="E691"/>
    </row>
    <row r="692" spans="1:5" s="190" customFormat="1" ht="25.5" customHeight="1" x14ac:dyDescent="0.25">
      <c r="A692">
        <v>39679</v>
      </c>
      <c r="B692" t="s">
        <v>19689</v>
      </c>
      <c r="C692" t="s">
        <v>1533</v>
      </c>
      <c r="D692" s="109" t="s">
        <v>16809</v>
      </c>
      <c r="E692"/>
    </row>
    <row r="693" spans="1:5" s="190" customFormat="1" ht="12.75" customHeight="1" x14ac:dyDescent="0.25">
      <c r="A693">
        <v>1098</v>
      </c>
      <c r="B693" t="s">
        <v>19690</v>
      </c>
      <c r="C693" t="s">
        <v>1533</v>
      </c>
      <c r="D693" s="109" t="s">
        <v>7305</v>
      </c>
      <c r="E693"/>
    </row>
    <row r="694" spans="1:5" s="190" customFormat="1" ht="12.75" customHeight="1" x14ac:dyDescent="0.25">
      <c r="A694">
        <v>1102</v>
      </c>
      <c r="B694" t="s">
        <v>19691</v>
      </c>
      <c r="C694" t="s">
        <v>1533</v>
      </c>
      <c r="D694" s="109" t="s">
        <v>16810</v>
      </c>
      <c r="E694"/>
    </row>
    <row r="695" spans="1:5" s="190" customFormat="1" ht="12.75" customHeight="1" x14ac:dyDescent="0.25">
      <c r="A695">
        <v>1051</v>
      </c>
      <c r="B695" t="s">
        <v>19692</v>
      </c>
      <c r="C695" t="s">
        <v>1533</v>
      </c>
      <c r="D695" s="109" t="s">
        <v>16811</v>
      </c>
      <c r="E695"/>
    </row>
    <row r="696" spans="1:5" s="190" customFormat="1" ht="12.75" customHeight="1" x14ac:dyDescent="0.25">
      <c r="A696">
        <v>37399</v>
      </c>
      <c r="B696" t="s">
        <v>19693</v>
      </c>
      <c r="C696" t="s">
        <v>1533</v>
      </c>
      <c r="D696" s="109" t="s">
        <v>19694</v>
      </c>
      <c r="E696"/>
    </row>
    <row r="697" spans="1:5" s="190" customFormat="1" ht="12.75" customHeight="1" x14ac:dyDescent="0.25">
      <c r="A697">
        <v>43834</v>
      </c>
      <c r="B697" t="s">
        <v>19695</v>
      </c>
      <c r="C697" t="s">
        <v>1536</v>
      </c>
      <c r="D697" s="109" t="s">
        <v>19696</v>
      </c>
      <c r="E697"/>
    </row>
    <row r="698" spans="1:5" s="190" customFormat="1" ht="34.5" customHeight="1" x14ac:dyDescent="0.25">
      <c r="A698">
        <v>43835</v>
      </c>
      <c r="B698" t="s">
        <v>19697</v>
      </c>
      <c r="C698" t="s">
        <v>1536</v>
      </c>
      <c r="D698" s="109" t="s">
        <v>14791</v>
      </c>
      <c r="E698"/>
    </row>
    <row r="699" spans="1:5" s="190" customFormat="1" ht="34.5" customHeight="1" x14ac:dyDescent="0.25">
      <c r="A699">
        <v>43833</v>
      </c>
      <c r="B699" t="s">
        <v>19698</v>
      </c>
      <c r="C699" t="s">
        <v>1536</v>
      </c>
      <c r="D699" s="109" t="s">
        <v>17232</v>
      </c>
      <c r="E699"/>
    </row>
    <row r="700" spans="1:5" s="190" customFormat="1" ht="12.75" customHeight="1" x14ac:dyDescent="0.25">
      <c r="A700">
        <v>41955</v>
      </c>
      <c r="B700" t="s">
        <v>19699</v>
      </c>
      <c r="C700" t="s">
        <v>1537</v>
      </c>
      <c r="D700" s="109" t="s">
        <v>19700</v>
      </c>
      <c r="E700"/>
    </row>
    <row r="701" spans="1:5" s="190" customFormat="1" ht="12.75" customHeight="1" x14ac:dyDescent="0.25">
      <c r="A701">
        <v>41953</v>
      </c>
      <c r="B701" t="s">
        <v>19701</v>
      </c>
      <c r="C701" t="s">
        <v>1537</v>
      </c>
      <c r="D701" s="109" t="s">
        <v>19702</v>
      </c>
      <c r="E701"/>
    </row>
    <row r="702" spans="1:5" s="190" customFormat="1" ht="12.75" customHeight="1" x14ac:dyDescent="0.25">
      <c r="A702">
        <v>41954</v>
      </c>
      <c r="B702" t="s">
        <v>19703</v>
      </c>
      <c r="C702" t="s">
        <v>1537</v>
      </c>
      <c r="D702" s="109" t="s">
        <v>18205</v>
      </c>
      <c r="E702"/>
    </row>
    <row r="703" spans="1:5" s="190" customFormat="1" ht="12.75" customHeight="1" x14ac:dyDescent="0.25">
      <c r="A703">
        <v>25004</v>
      </c>
      <c r="B703" t="s">
        <v>19704</v>
      </c>
      <c r="C703" t="s">
        <v>1537</v>
      </c>
      <c r="D703" s="109" t="s">
        <v>15951</v>
      </c>
      <c r="E703"/>
    </row>
    <row r="704" spans="1:5" s="190" customFormat="1" ht="12.75" customHeight="1" x14ac:dyDescent="0.25">
      <c r="A704">
        <v>25002</v>
      </c>
      <c r="B704" t="s">
        <v>19705</v>
      </c>
      <c r="C704" t="s">
        <v>1537</v>
      </c>
      <c r="D704" s="109" t="s">
        <v>15951</v>
      </c>
      <c r="E704"/>
    </row>
    <row r="705" spans="1:5" s="190" customFormat="1" ht="12.75" customHeight="1" x14ac:dyDescent="0.25">
      <c r="A705">
        <v>37409</v>
      </c>
      <c r="B705" t="s">
        <v>19706</v>
      </c>
      <c r="C705" t="s">
        <v>1537</v>
      </c>
      <c r="D705" s="109" t="s">
        <v>15951</v>
      </c>
      <c r="E705"/>
    </row>
    <row r="706" spans="1:5" s="190" customFormat="1" ht="12.75" customHeight="1" x14ac:dyDescent="0.25">
      <c r="A706">
        <v>841</v>
      </c>
      <c r="B706" t="s">
        <v>19707</v>
      </c>
      <c r="C706" t="s">
        <v>1537</v>
      </c>
      <c r="D706" s="109" t="s">
        <v>13619</v>
      </c>
      <c r="E706"/>
    </row>
    <row r="707" spans="1:5" s="190" customFormat="1" ht="12.75" customHeight="1" x14ac:dyDescent="0.25">
      <c r="A707">
        <v>25005</v>
      </c>
      <c r="B707" t="s">
        <v>19708</v>
      </c>
      <c r="C707" t="s">
        <v>1537</v>
      </c>
      <c r="D707" s="109" t="s">
        <v>16813</v>
      </c>
      <c r="E707"/>
    </row>
    <row r="708" spans="1:5" s="190" customFormat="1" ht="12.75" customHeight="1" x14ac:dyDescent="0.25">
      <c r="A708">
        <v>25003</v>
      </c>
      <c r="B708" t="s">
        <v>19709</v>
      </c>
      <c r="C708" t="s">
        <v>1537</v>
      </c>
      <c r="D708" s="109" t="s">
        <v>16145</v>
      </c>
      <c r="E708"/>
    </row>
    <row r="709" spans="1:5" s="190" customFormat="1" ht="11.65" customHeight="1" x14ac:dyDescent="0.25">
      <c r="A709">
        <v>37410</v>
      </c>
      <c r="B709" t="s">
        <v>19710</v>
      </c>
      <c r="C709" t="s">
        <v>1537</v>
      </c>
      <c r="D709" s="109" t="s">
        <v>16813</v>
      </c>
      <c r="E709"/>
    </row>
    <row r="710" spans="1:5" s="190" customFormat="1" ht="12.75" customHeight="1" x14ac:dyDescent="0.25">
      <c r="A710">
        <v>842</v>
      </c>
      <c r="B710" t="s">
        <v>19711</v>
      </c>
      <c r="C710" t="s">
        <v>1537</v>
      </c>
      <c r="D710" s="109" t="s">
        <v>16814</v>
      </c>
      <c r="E710"/>
    </row>
    <row r="711" spans="1:5" s="190" customFormat="1" ht="12.75" customHeight="1" x14ac:dyDescent="0.25">
      <c r="A711">
        <v>44391</v>
      </c>
      <c r="B711" t="s">
        <v>19712</v>
      </c>
      <c r="C711" t="s">
        <v>1536</v>
      </c>
      <c r="D711" s="109" t="s">
        <v>16815</v>
      </c>
      <c r="E711"/>
    </row>
    <row r="712" spans="1:5" s="190" customFormat="1" ht="12.75" customHeight="1" x14ac:dyDescent="0.25">
      <c r="A712">
        <v>44388</v>
      </c>
      <c r="B712" t="s">
        <v>19713</v>
      </c>
      <c r="C712" t="s">
        <v>1536</v>
      </c>
      <c r="D712" s="109" t="s">
        <v>6347</v>
      </c>
      <c r="E712"/>
    </row>
    <row r="713" spans="1:5" s="190" customFormat="1" ht="12.75" customHeight="1" x14ac:dyDescent="0.25">
      <c r="A713">
        <v>44392</v>
      </c>
      <c r="B713" t="s">
        <v>19714</v>
      </c>
      <c r="C713" t="s">
        <v>1536</v>
      </c>
      <c r="D713" s="109" t="s">
        <v>16816</v>
      </c>
      <c r="E713"/>
    </row>
    <row r="714" spans="1:5" s="190" customFormat="1" ht="12.75" customHeight="1" x14ac:dyDescent="0.25">
      <c r="A714">
        <v>44390</v>
      </c>
      <c r="B714" t="s">
        <v>19715</v>
      </c>
      <c r="C714" t="s">
        <v>1536</v>
      </c>
      <c r="D714" s="109" t="s">
        <v>15969</v>
      </c>
      <c r="E714"/>
    </row>
    <row r="715" spans="1:5" s="190" customFormat="1" ht="12.75" customHeight="1" x14ac:dyDescent="0.25">
      <c r="A715">
        <v>44389</v>
      </c>
      <c r="B715" t="s">
        <v>19716</v>
      </c>
      <c r="C715" t="s">
        <v>1536</v>
      </c>
      <c r="D715" s="109" t="s">
        <v>7925</v>
      </c>
      <c r="E715"/>
    </row>
    <row r="716" spans="1:5" s="190" customFormat="1" ht="12.75" customHeight="1" x14ac:dyDescent="0.25">
      <c r="A716">
        <v>862</v>
      </c>
      <c r="B716" t="s">
        <v>19717</v>
      </c>
      <c r="C716" t="s">
        <v>1536</v>
      </c>
      <c r="D716" s="109" t="s">
        <v>7324</v>
      </c>
      <c r="E716"/>
    </row>
    <row r="717" spans="1:5" s="190" customFormat="1" ht="12.75" customHeight="1" x14ac:dyDescent="0.25">
      <c r="A717">
        <v>866</v>
      </c>
      <c r="B717" t="s">
        <v>19718</v>
      </c>
      <c r="C717" t="s">
        <v>1536</v>
      </c>
      <c r="D717" s="109" t="s">
        <v>16817</v>
      </c>
      <c r="E717"/>
    </row>
    <row r="718" spans="1:5" s="190" customFormat="1" ht="34.5" customHeight="1" x14ac:dyDescent="0.25">
      <c r="A718">
        <v>892</v>
      </c>
      <c r="B718" t="s">
        <v>19719</v>
      </c>
      <c r="C718" t="s">
        <v>1536</v>
      </c>
      <c r="D718" s="109" t="s">
        <v>16818</v>
      </c>
      <c r="E718"/>
    </row>
    <row r="719" spans="1:5" s="190" customFormat="1" ht="34.5" customHeight="1" x14ac:dyDescent="0.25">
      <c r="A719">
        <v>857</v>
      </c>
      <c r="B719" t="s">
        <v>19720</v>
      </c>
      <c r="C719" t="s">
        <v>1536</v>
      </c>
      <c r="D719" s="109" t="s">
        <v>15596</v>
      </c>
      <c r="E719"/>
    </row>
    <row r="720" spans="1:5" s="190" customFormat="1" ht="25.5" customHeight="1" x14ac:dyDescent="0.25">
      <c r="A720">
        <v>37404</v>
      </c>
      <c r="B720" t="s">
        <v>19721</v>
      </c>
      <c r="C720" t="s">
        <v>1536</v>
      </c>
      <c r="D720" s="109" t="s">
        <v>16819</v>
      </c>
      <c r="E720"/>
    </row>
    <row r="721" spans="1:5" s="190" customFormat="1" ht="34.5" customHeight="1" x14ac:dyDescent="0.25">
      <c r="A721">
        <v>868</v>
      </c>
      <c r="B721" t="s">
        <v>19722</v>
      </c>
      <c r="C721" t="s">
        <v>1536</v>
      </c>
      <c r="D721" s="109" t="s">
        <v>8071</v>
      </c>
      <c r="E721"/>
    </row>
    <row r="722" spans="1:5" s="190" customFormat="1" ht="34.5" customHeight="1" x14ac:dyDescent="0.25">
      <c r="A722">
        <v>863</v>
      </c>
      <c r="B722" t="s">
        <v>19723</v>
      </c>
      <c r="C722" t="s">
        <v>1536</v>
      </c>
      <c r="D722" s="109" t="s">
        <v>16140</v>
      </c>
      <c r="E722"/>
    </row>
    <row r="723" spans="1:5" s="190" customFormat="1" ht="25.5" customHeight="1" x14ac:dyDescent="0.25">
      <c r="A723">
        <v>867</v>
      </c>
      <c r="B723" t="s">
        <v>19724</v>
      </c>
      <c r="C723" t="s">
        <v>1536</v>
      </c>
      <c r="D723" s="109" t="s">
        <v>14737</v>
      </c>
      <c r="E723"/>
    </row>
    <row r="724" spans="1:5" s="190" customFormat="1" ht="34.5" customHeight="1" x14ac:dyDescent="0.25">
      <c r="A724">
        <v>864</v>
      </c>
      <c r="B724" t="s">
        <v>19725</v>
      </c>
      <c r="C724" t="s">
        <v>1536</v>
      </c>
      <c r="D724" s="109" t="s">
        <v>16820</v>
      </c>
      <c r="E724"/>
    </row>
    <row r="725" spans="1:5" s="190" customFormat="1" ht="25.5" customHeight="1" x14ac:dyDescent="0.25">
      <c r="A725">
        <v>865</v>
      </c>
      <c r="B725" t="s">
        <v>19726</v>
      </c>
      <c r="C725" t="s">
        <v>1536</v>
      </c>
      <c r="D725" s="109" t="s">
        <v>16821</v>
      </c>
      <c r="E725"/>
    </row>
    <row r="726" spans="1:5" s="190" customFormat="1" ht="25.5" customHeight="1" x14ac:dyDescent="0.25">
      <c r="A726">
        <v>993</v>
      </c>
      <c r="B726" t="s">
        <v>19727</v>
      </c>
      <c r="C726" t="s">
        <v>1536</v>
      </c>
      <c r="D726" s="109" t="s">
        <v>14626</v>
      </c>
      <c r="E726"/>
    </row>
    <row r="727" spans="1:5" s="190" customFormat="1" ht="25.5" customHeight="1" x14ac:dyDescent="0.25">
      <c r="A727">
        <v>1020</v>
      </c>
      <c r="B727" t="s">
        <v>19728</v>
      </c>
      <c r="C727" t="s">
        <v>1536</v>
      </c>
      <c r="D727" s="109" t="s">
        <v>12203</v>
      </c>
      <c r="E727"/>
    </row>
    <row r="728" spans="1:5" s="190" customFormat="1" ht="34.5" customHeight="1" x14ac:dyDescent="0.25">
      <c r="A728">
        <v>1017</v>
      </c>
      <c r="B728" t="s">
        <v>19729</v>
      </c>
      <c r="C728" t="s">
        <v>1536</v>
      </c>
      <c r="D728" s="109" t="s">
        <v>16822</v>
      </c>
      <c r="E728"/>
    </row>
    <row r="729" spans="1:5" s="190" customFormat="1" ht="34.5" customHeight="1" x14ac:dyDescent="0.25">
      <c r="A729">
        <v>999</v>
      </c>
      <c r="B729" t="s">
        <v>19730</v>
      </c>
      <c r="C729" t="s">
        <v>1536</v>
      </c>
      <c r="D729" s="109" t="s">
        <v>16823</v>
      </c>
      <c r="E729"/>
    </row>
    <row r="730" spans="1:5" s="190" customFormat="1" ht="25.5" customHeight="1" x14ac:dyDescent="0.25">
      <c r="A730">
        <v>995</v>
      </c>
      <c r="B730" t="s">
        <v>19731</v>
      </c>
      <c r="C730" t="s">
        <v>1536</v>
      </c>
      <c r="D730" s="109" t="s">
        <v>16755</v>
      </c>
      <c r="E730"/>
    </row>
    <row r="731" spans="1:5" s="190" customFormat="1" ht="34.5" customHeight="1" x14ac:dyDescent="0.25">
      <c r="A731">
        <v>1000</v>
      </c>
      <c r="B731" t="s">
        <v>19732</v>
      </c>
      <c r="C731" t="s">
        <v>1536</v>
      </c>
      <c r="D731" s="109" t="s">
        <v>13767</v>
      </c>
      <c r="E731"/>
    </row>
    <row r="732" spans="1:5" s="190" customFormat="1" ht="25.5" customHeight="1" x14ac:dyDescent="0.25">
      <c r="A732">
        <v>1022</v>
      </c>
      <c r="B732" t="s">
        <v>19733</v>
      </c>
      <c r="C732" t="s">
        <v>1536</v>
      </c>
      <c r="D732" s="109" t="s">
        <v>8518</v>
      </c>
      <c r="E732"/>
    </row>
    <row r="733" spans="1:5" s="190" customFormat="1" ht="34.5" customHeight="1" x14ac:dyDescent="0.25">
      <c r="A733">
        <v>1015</v>
      </c>
      <c r="B733" t="s">
        <v>19734</v>
      </c>
      <c r="C733" t="s">
        <v>1536</v>
      </c>
      <c r="D733" s="109" t="s">
        <v>16824</v>
      </c>
      <c r="E733"/>
    </row>
    <row r="734" spans="1:5" s="190" customFormat="1" ht="34.5" customHeight="1" x14ac:dyDescent="0.25">
      <c r="A734">
        <v>996</v>
      </c>
      <c r="B734" t="s">
        <v>19735</v>
      </c>
      <c r="C734" t="s">
        <v>1536</v>
      </c>
      <c r="D734" s="109" t="s">
        <v>7996</v>
      </c>
      <c r="E734"/>
    </row>
    <row r="735" spans="1:5" s="190" customFormat="1" ht="34.5" customHeight="1" x14ac:dyDescent="0.25">
      <c r="A735">
        <v>1001</v>
      </c>
      <c r="B735" t="s">
        <v>19736</v>
      </c>
      <c r="C735" t="s">
        <v>1536</v>
      </c>
      <c r="D735" s="109" t="s">
        <v>16825</v>
      </c>
      <c r="E735"/>
    </row>
    <row r="736" spans="1:5" s="190" customFormat="1" ht="11.65" customHeight="1" x14ac:dyDescent="0.25">
      <c r="A736">
        <v>1019</v>
      </c>
      <c r="B736" t="s">
        <v>19737</v>
      </c>
      <c r="C736" t="s">
        <v>1536</v>
      </c>
      <c r="D736" s="109" t="s">
        <v>6462</v>
      </c>
      <c r="E736"/>
    </row>
    <row r="737" spans="1:5" s="190" customFormat="1" ht="34.5" customHeight="1" x14ac:dyDescent="0.25">
      <c r="A737">
        <v>1021</v>
      </c>
      <c r="B737" t="s">
        <v>19738</v>
      </c>
      <c r="C737" t="s">
        <v>1536</v>
      </c>
      <c r="D737" s="109" t="s">
        <v>8517</v>
      </c>
      <c r="E737"/>
    </row>
    <row r="738" spans="1:5" s="190" customFormat="1" ht="34.5" customHeight="1" x14ac:dyDescent="0.25">
      <c r="A738">
        <v>39249</v>
      </c>
      <c r="B738" t="s">
        <v>19739</v>
      </c>
      <c r="C738" t="s">
        <v>1536</v>
      </c>
      <c r="D738" s="109" t="s">
        <v>14974</v>
      </c>
      <c r="E738"/>
    </row>
    <row r="739" spans="1:5" s="190" customFormat="1" ht="25.5" customHeight="1" x14ac:dyDescent="0.25">
      <c r="A739">
        <v>1018</v>
      </c>
      <c r="B739" t="s">
        <v>19740</v>
      </c>
      <c r="C739" t="s">
        <v>1536</v>
      </c>
      <c r="D739" s="109" t="s">
        <v>14819</v>
      </c>
      <c r="E739"/>
    </row>
    <row r="740" spans="1:5" s="190" customFormat="1" ht="25.5" customHeight="1" x14ac:dyDescent="0.25">
      <c r="A740">
        <v>39250</v>
      </c>
      <c r="B740" t="s">
        <v>19741</v>
      </c>
      <c r="C740" t="s">
        <v>1536</v>
      </c>
      <c r="D740" s="109" t="s">
        <v>16826</v>
      </c>
      <c r="E740"/>
    </row>
    <row r="741" spans="1:5" s="190" customFormat="1" ht="34.5" customHeight="1" x14ac:dyDescent="0.25">
      <c r="A741">
        <v>994</v>
      </c>
      <c r="B741" t="s">
        <v>19742</v>
      </c>
      <c r="C741" t="s">
        <v>1536</v>
      </c>
      <c r="D741" s="109" t="s">
        <v>6455</v>
      </c>
      <c r="E741"/>
    </row>
    <row r="742" spans="1:5" s="190" customFormat="1" ht="34.5" customHeight="1" x14ac:dyDescent="0.25">
      <c r="A742">
        <v>977</v>
      </c>
      <c r="B742" t="s">
        <v>19743</v>
      </c>
      <c r="C742" t="s">
        <v>1536</v>
      </c>
      <c r="D742" s="109" t="s">
        <v>15984</v>
      </c>
      <c r="E742"/>
    </row>
    <row r="743" spans="1:5" s="190" customFormat="1" ht="34.5" customHeight="1" x14ac:dyDescent="0.25">
      <c r="A743">
        <v>998</v>
      </c>
      <c r="B743" t="s">
        <v>19744</v>
      </c>
      <c r="C743" t="s">
        <v>1536</v>
      </c>
      <c r="D743" s="109" t="s">
        <v>16827</v>
      </c>
      <c r="E743"/>
    </row>
    <row r="744" spans="1:5" s="190" customFormat="1" ht="34.5" customHeight="1" x14ac:dyDescent="0.25">
      <c r="A744">
        <v>39251</v>
      </c>
      <c r="B744" t="s">
        <v>19745</v>
      </c>
      <c r="C744" t="s">
        <v>1536</v>
      </c>
      <c r="D744" s="109" t="s">
        <v>6454</v>
      </c>
      <c r="E744"/>
    </row>
    <row r="745" spans="1:5" s="190" customFormat="1" ht="34.5" customHeight="1" x14ac:dyDescent="0.25">
      <c r="A745">
        <v>1011</v>
      </c>
      <c r="B745" t="s">
        <v>19746</v>
      </c>
      <c r="C745" t="s">
        <v>1536</v>
      </c>
      <c r="D745" s="109" t="s">
        <v>6403</v>
      </c>
      <c r="E745"/>
    </row>
    <row r="746" spans="1:5" s="190" customFormat="1" ht="34.5" customHeight="1" x14ac:dyDescent="0.25">
      <c r="A746">
        <v>39252</v>
      </c>
      <c r="B746" t="s">
        <v>19747</v>
      </c>
      <c r="C746" t="s">
        <v>1536</v>
      </c>
      <c r="D746" s="109" t="s">
        <v>14624</v>
      </c>
      <c r="E746"/>
    </row>
    <row r="747" spans="1:5" s="190" customFormat="1" ht="25.5" customHeight="1" x14ac:dyDescent="0.25">
      <c r="A747">
        <v>1013</v>
      </c>
      <c r="B747" t="s">
        <v>19748</v>
      </c>
      <c r="C747" t="s">
        <v>1536</v>
      </c>
      <c r="D747" s="109" t="s">
        <v>6314</v>
      </c>
      <c r="E747"/>
    </row>
    <row r="748" spans="1:5" s="190" customFormat="1" ht="25.5" customHeight="1" x14ac:dyDescent="0.25">
      <c r="A748">
        <v>980</v>
      </c>
      <c r="B748" t="s">
        <v>19749</v>
      </c>
      <c r="C748" t="s">
        <v>1536</v>
      </c>
      <c r="D748" s="109" t="s">
        <v>12771</v>
      </c>
      <c r="E748"/>
    </row>
    <row r="749" spans="1:5" s="190" customFormat="1" ht="25.5" customHeight="1" x14ac:dyDescent="0.25">
      <c r="A749">
        <v>39237</v>
      </c>
      <c r="B749" t="s">
        <v>19750</v>
      </c>
      <c r="C749" t="s">
        <v>1536</v>
      </c>
      <c r="D749" s="109" t="s">
        <v>16828</v>
      </c>
      <c r="E749"/>
    </row>
    <row r="750" spans="1:5" s="190" customFormat="1" ht="25.5" customHeight="1" x14ac:dyDescent="0.25">
      <c r="A750">
        <v>39238</v>
      </c>
      <c r="B750" t="s">
        <v>19751</v>
      </c>
      <c r="C750" t="s">
        <v>1536</v>
      </c>
      <c r="D750" s="109" t="s">
        <v>16829</v>
      </c>
      <c r="E750"/>
    </row>
    <row r="751" spans="1:5" s="190" customFormat="1" ht="25.5" customHeight="1" x14ac:dyDescent="0.25">
      <c r="A751">
        <v>979</v>
      </c>
      <c r="B751" t="s">
        <v>19752</v>
      </c>
      <c r="C751" t="s">
        <v>1536</v>
      </c>
      <c r="D751" s="109" t="s">
        <v>14859</v>
      </c>
      <c r="E751"/>
    </row>
    <row r="752" spans="1:5" s="190" customFormat="1" ht="25.5" customHeight="1" x14ac:dyDescent="0.25">
      <c r="A752">
        <v>39239</v>
      </c>
      <c r="B752" t="s">
        <v>19753</v>
      </c>
      <c r="C752" t="s">
        <v>1536</v>
      </c>
      <c r="D752" s="109" t="s">
        <v>16830</v>
      </c>
      <c r="E752"/>
    </row>
    <row r="753" spans="1:5" s="190" customFormat="1" ht="25.5" customHeight="1" x14ac:dyDescent="0.25">
      <c r="A753">
        <v>1014</v>
      </c>
      <c r="B753" t="s">
        <v>19754</v>
      </c>
      <c r="C753" t="s">
        <v>1536</v>
      </c>
      <c r="D753" s="109" t="s">
        <v>7759</v>
      </c>
      <c r="E753"/>
    </row>
    <row r="754" spans="1:5" s="190" customFormat="1" ht="25.5" customHeight="1" x14ac:dyDescent="0.25">
      <c r="A754">
        <v>39240</v>
      </c>
      <c r="B754" t="s">
        <v>19755</v>
      </c>
      <c r="C754" t="s">
        <v>1536</v>
      </c>
      <c r="D754" s="109" t="s">
        <v>16831</v>
      </c>
      <c r="E754"/>
    </row>
    <row r="755" spans="1:5" s="190" customFormat="1" ht="25.5" customHeight="1" x14ac:dyDescent="0.25">
      <c r="A755">
        <v>39232</v>
      </c>
      <c r="B755" t="s">
        <v>19756</v>
      </c>
      <c r="C755" t="s">
        <v>1536</v>
      </c>
      <c r="D755" s="109" t="s">
        <v>16832</v>
      </c>
      <c r="E755"/>
    </row>
    <row r="756" spans="1:5" s="190" customFormat="1" ht="12.75" customHeight="1" x14ac:dyDescent="0.25">
      <c r="A756">
        <v>39233</v>
      </c>
      <c r="B756" t="s">
        <v>19757</v>
      </c>
      <c r="C756" t="s">
        <v>1536</v>
      </c>
      <c r="D756" s="109" t="s">
        <v>14394</v>
      </c>
      <c r="E756"/>
    </row>
    <row r="757" spans="1:5" s="190" customFormat="1" ht="34.5" customHeight="1" x14ac:dyDescent="0.25">
      <c r="A757">
        <v>981</v>
      </c>
      <c r="B757" t="s">
        <v>19758</v>
      </c>
      <c r="C757" t="s">
        <v>1536</v>
      </c>
      <c r="D757" s="109" t="s">
        <v>12499</v>
      </c>
      <c r="E757"/>
    </row>
    <row r="758" spans="1:5" s="190" customFormat="1" ht="34.5" customHeight="1" x14ac:dyDescent="0.25">
      <c r="A758">
        <v>39234</v>
      </c>
      <c r="B758" t="s">
        <v>19759</v>
      </c>
      <c r="C758" t="s">
        <v>1536</v>
      </c>
      <c r="D758" s="109" t="s">
        <v>16833</v>
      </c>
      <c r="E758"/>
    </row>
    <row r="759" spans="1:5" s="190" customFormat="1" ht="12.75" customHeight="1" x14ac:dyDescent="0.25">
      <c r="A759">
        <v>982</v>
      </c>
      <c r="B759" t="s">
        <v>19760</v>
      </c>
      <c r="C759" t="s">
        <v>1536</v>
      </c>
      <c r="D759" s="109" t="s">
        <v>6397</v>
      </c>
      <c r="E759"/>
    </row>
    <row r="760" spans="1:5" s="190" customFormat="1" ht="12.75" customHeight="1" x14ac:dyDescent="0.25">
      <c r="A760">
        <v>39235</v>
      </c>
      <c r="B760" t="s">
        <v>19761</v>
      </c>
      <c r="C760" t="s">
        <v>1536</v>
      </c>
      <c r="D760" s="109" t="s">
        <v>16834</v>
      </c>
      <c r="E760"/>
    </row>
    <row r="761" spans="1:5" s="190" customFormat="1" ht="12.75" customHeight="1" x14ac:dyDescent="0.25">
      <c r="A761">
        <v>39236</v>
      </c>
      <c r="B761" t="s">
        <v>19762</v>
      </c>
      <c r="C761" t="s">
        <v>1536</v>
      </c>
      <c r="D761" s="109" t="s">
        <v>16835</v>
      </c>
      <c r="E761"/>
    </row>
    <row r="762" spans="1:5" s="190" customFormat="1" ht="11.65" customHeight="1" x14ac:dyDescent="0.25">
      <c r="A762">
        <v>990</v>
      </c>
      <c r="B762" t="s">
        <v>19763</v>
      </c>
      <c r="C762" t="s">
        <v>1536</v>
      </c>
      <c r="D762" s="109" t="s">
        <v>16836</v>
      </c>
      <c r="E762"/>
    </row>
    <row r="763" spans="1:5" s="190" customFormat="1" ht="25.5" customHeight="1" x14ac:dyDescent="0.25">
      <c r="A763">
        <v>39241</v>
      </c>
      <c r="B763" t="s">
        <v>19764</v>
      </c>
      <c r="C763" t="s">
        <v>1536</v>
      </c>
      <c r="D763" s="109" t="s">
        <v>7894</v>
      </c>
      <c r="E763"/>
    </row>
    <row r="764" spans="1:5" s="190" customFormat="1" ht="22.9" customHeight="1" x14ac:dyDescent="0.25">
      <c r="A764">
        <v>1005</v>
      </c>
      <c r="B764" t="s">
        <v>19765</v>
      </c>
      <c r="C764" t="s">
        <v>1536</v>
      </c>
      <c r="D764" s="109" t="s">
        <v>16837</v>
      </c>
      <c r="E764"/>
    </row>
    <row r="765" spans="1:5" s="190" customFormat="1" ht="25.5" customHeight="1" x14ac:dyDescent="0.25">
      <c r="A765">
        <v>991</v>
      </c>
      <c r="B765" t="s">
        <v>19766</v>
      </c>
      <c r="C765" t="s">
        <v>1536</v>
      </c>
      <c r="D765" s="109" t="s">
        <v>16838</v>
      </c>
      <c r="E765"/>
    </row>
    <row r="766" spans="1:5" s="190" customFormat="1" ht="25.5" customHeight="1" x14ac:dyDescent="0.25">
      <c r="A766">
        <v>986</v>
      </c>
      <c r="B766" t="s">
        <v>19767</v>
      </c>
      <c r="C766" t="s">
        <v>1536</v>
      </c>
      <c r="D766" s="109" t="s">
        <v>16839</v>
      </c>
      <c r="E766"/>
    </row>
    <row r="767" spans="1:5" s="190" customFormat="1" ht="25.5" customHeight="1" x14ac:dyDescent="0.25">
      <c r="A767">
        <v>987</v>
      </c>
      <c r="B767" t="s">
        <v>19768</v>
      </c>
      <c r="C767" t="s">
        <v>1536</v>
      </c>
      <c r="D767" s="109" t="s">
        <v>16840</v>
      </c>
      <c r="E767"/>
    </row>
    <row r="768" spans="1:5" s="190" customFormat="1" ht="25.5" customHeight="1" x14ac:dyDescent="0.25">
      <c r="A768">
        <v>1007</v>
      </c>
      <c r="B768" t="s">
        <v>19769</v>
      </c>
      <c r="C768" t="s">
        <v>1536</v>
      </c>
      <c r="D768" s="109" t="s">
        <v>15718</v>
      </c>
      <c r="E768"/>
    </row>
    <row r="769" spans="1:5" s="190" customFormat="1" ht="25.5" customHeight="1" x14ac:dyDescent="0.25">
      <c r="A769">
        <v>1008</v>
      </c>
      <c r="B769" t="s">
        <v>19770</v>
      </c>
      <c r="C769" t="s">
        <v>1536</v>
      </c>
      <c r="D769" s="109" t="s">
        <v>6338</v>
      </c>
      <c r="E769"/>
    </row>
    <row r="770" spans="1:5" s="190" customFormat="1" ht="12.75" customHeight="1" x14ac:dyDescent="0.25">
      <c r="A770">
        <v>988</v>
      </c>
      <c r="B770" t="s">
        <v>19771</v>
      </c>
      <c r="C770" t="s">
        <v>1536</v>
      </c>
      <c r="D770" s="109" t="s">
        <v>16841</v>
      </c>
      <c r="E770"/>
    </row>
    <row r="771" spans="1:5" s="190" customFormat="1" ht="12.75" customHeight="1" x14ac:dyDescent="0.25">
      <c r="A771">
        <v>989</v>
      </c>
      <c r="B771" t="s">
        <v>19772</v>
      </c>
      <c r="C771" t="s">
        <v>1536</v>
      </c>
      <c r="D771" s="109" t="s">
        <v>16842</v>
      </c>
      <c r="E771"/>
    </row>
    <row r="772" spans="1:5" s="190" customFormat="1" ht="25.5" customHeight="1" x14ac:dyDescent="0.25">
      <c r="A772">
        <v>1006</v>
      </c>
      <c r="B772" t="s">
        <v>19773</v>
      </c>
      <c r="C772" t="s">
        <v>1536</v>
      </c>
      <c r="D772" s="109" t="s">
        <v>16843</v>
      </c>
      <c r="E772"/>
    </row>
    <row r="773" spans="1:5" s="190" customFormat="1" ht="34.5" customHeight="1" x14ac:dyDescent="0.25">
      <c r="A773">
        <v>43972</v>
      </c>
      <c r="B773" t="s">
        <v>19774</v>
      </c>
      <c r="C773" t="s">
        <v>1536</v>
      </c>
      <c r="D773" s="109" t="s">
        <v>6397</v>
      </c>
      <c r="E773"/>
    </row>
    <row r="774" spans="1:5" s="190" customFormat="1" ht="25.5" customHeight="1" x14ac:dyDescent="0.25">
      <c r="A774">
        <v>43971</v>
      </c>
      <c r="B774" t="s">
        <v>19775</v>
      </c>
      <c r="C774" t="s">
        <v>1536</v>
      </c>
      <c r="D774" s="109" t="s">
        <v>14691</v>
      </c>
      <c r="E774"/>
    </row>
    <row r="775" spans="1:5" s="190" customFormat="1" ht="12.75" customHeight="1" x14ac:dyDescent="0.25">
      <c r="A775">
        <v>39598</v>
      </c>
      <c r="B775" t="s">
        <v>19776</v>
      </c>
      <c r="C775" t="s">
        <v>1536</v>
      </c>
      <c r="D775" s="109" t="s">
        <v>14683</v>
      </c>
      <c r="E775"/>
    </row>
    <row r="776" spans="1:5" s="190" customFormat="1" ht="12.75" customHeight="1" x14ac:dyDescent="0.25">
      <c r="A776">
        <v>43973</v>
      </c>
      <c r="B776" t="s">
        <v>19777</v>
      </c>
      <c r="C776" t="s">
        <v>1536</v>
      </c>
      <c r="D776" s="109" t="s">
        <v>7840</v>
      </c>
      <c r="E776"/>
    </row>
    <row r="777" spans="1:5" s="190" customFormat="1" ht="12.75" customHeight="1" x14ac:dyDescent="0.25">
      <c r="A777">
        <v>39599</v>
      </c>
      <c r="B777" t="s">
        <v>19778</v>
      </c>
      <c r="C777" t="s">
        <v>1536</v>
      </c>
      <c r="D777" s="109" t="s">
        <v>16137</v>
      </c>
      <c r="E777"/>
    </row>
    <row r="778" spans="1:5" s="190" customFormat="1" ht="12.75" customHeight="1" x14ac:dyDescent="0.25">
      <c r="A778">
        <v>43832</v>
      </c>
      <c r="B778" t="s">
        <v>19779</v>
      </c>
      <c r="C778" t="s">
        <v>1536</v>
      </c>
      <c r="D778" s="109" t="s">
        <v>12408</v>
      </c>
      <c r="E778"/>
    </row>
    <row r="779" spans="1:5" s="190" customFormat="1" ht="25.5" customHeight="1" x14ac:dyDescent="0.25">
      <c r="A779">
        <v>34602</v>
      </c>
      <c r="B779" t="s">
        <v>19780</v>
      </c>
      <c r="C779" t="s">
        <v>1536</v>
      </c>
      <c r="D779" s="109" t="s">
        <v>7982</v>
      </c>
      <c r="E779"/>
    </row>
    <row r="780" spans="1:5" s="190" customFormat="1" ht="12.75" customHeight="1" x14ac:dyDescent="0.25">
      <c r="A780">
        <v>34607</v>
      </c>
      <c r="B780" t="s">
        <v>19781</v>
      </c>
      <c r="C780" t="s">
        <v>1536</v>
      </c>
      <c r="D780" s="109" t="s">
        <v>14606</v>
      </c>
      <c r="E780"/>
    </row>
    <row r="781" spans="1:5" s="190" customFormat="1" ht="12.75" customHeight="1" x14ac:dyDescent="0.25">
      <c r="A781">
        <v>34609</v>
      </c>
      <c r="B781" t="s">
        <v>19782</v>
      </c>
      <c r="C781" t="s">
        <v>1536</v>
      </c>
      <c r="D781" s="109" t="s">
        <v>7924</v>
      </c>
      <c r="E781"/>
    </row>
    <row r="782" spans="1:5" s="190" customFormat="1" ht="12.75" customHeight="1" x14ac:dyDescent="0.25">
      <c r="A782">
        <v>34618</v>
      </c>
      <c r="B782" t="s">
        <v>19783</v>
      </c>
      <c r="C782" t="s">
        <v>1536</v>
      </c>
      <c r="D782" s="109" t="s">
        <v>16845</v>
      </c>
      <c r="E782"/>
    </row>
    <row r="783" spans="1:5" s="190" customFormat="1" ht="12.75" customHeight="1" x14ac:dyDescent="0.25">
      <c r="A783">
        <v>34621</v>
      </c>
      <c r="B783" t="s">
        <v>19784</v>
      </c>
      <c r="C783" t="s">
        <v>1536</v>
      </c>
      <c r="D783" s="109" t="s">
        <v>12600</v>
      </c>
      <c r="E783"/>
    </row>
    <row r="784" spans="1:5" s="190" customFormat="1" ht="12.75" customHeight="1" x14ac:dyDescent="0.25">
      <c r="A784">
        <v>34622</v>
      </c>
      <c r="B784" t="s">
        <v>19785</v>
      </c>
      <c r="C784" t="s">
        <v>1536</v>
      </c>
      <c r="D784" s="109" t="s">
        <v>7245</v>
      </c>
      <c r="E784"/>
    </row>
    <row r="785" spans="1:5" s="190" customFormat="1" ht="22.9" customHeight="1" x14ac:dyDescent="0.25">
      <c r="A785">
        <v>34624</v>
      </c>
      <c r="B785" t="s">
        <v>19786</v>
      </c>
      <c r="C785" t="s">
        <v>1536</v>
      </c>
      <c r="D785" s="109" t="s">
        <v>6992</v>
      </c>
      <c r="E785"/>
    </row>
    <row r="786" spans="1:5" s="190" customFormat="1" ht="12.75" customHeight="1" x14ac:dyDescent="0.25">
      <c r="A786">
        <v>34627</v>
      </c>
      <c r="B786" t="s">
        <v>19787</v>
      </c>
      <c r="C786" t="s">
        <v>1536</v>
      </c>
      <c r="D786" s="109" t="s">
        <v>16846</v>
      </c>
      <c r="E786"/>
    </row>
    <row r="787" spans="1:5" s="190" customFormat="1" ht="12.75" customHeight="1" x14ac:dyDescent="0.25">
      <c r="A787">
        <v>34629</v>
      </c>
      <c r="B787" t="s">
        <v>19788</v>
      </c>
      <c r="C787" t="s">
        <v>1536</v>
      </c>
      <c r="D787" s="109" t="s">
        <v>8536</v>
      </c>
      <c r="E787"/>
    </row>
    <row r="788" spans="1:5" s="190" customFormat="1" ht="12.75" customHeight="1" x14ac:dyDescent="0.25">
      <c r="A788">
        <v>39257</v>
      </c>
      <c r="B788" t="s">
        <v>19789</v>
      </c>
      <c r="C788" t="s">
        <v>1536</v>
      </c>
      <c r="D788" s="109" t="s">
        <v>16845</v>
      </c>
      <c r="E788"/>
    </row>
    <row r="789" spans="1:5" s="190" customFormat="1" ht="12.75" customHeight="1" x14ac:dyDescent="0.25">
      <c r="A789">
        <v>39261</v>
      </c>
      <c r="B789" t="s">
        <v>19790</v>
      </c>
      <c r="C789" t="s">
        <v>1536</v>
      </c>
      <c r="D789" s="109" t="s">
        <v>16847</v>
      </c>
      <c r="E789"/>
    </row>
    <row r="790" spans="1:5" s="190" customFormat="1" ht="25.5" customHeight="1" x14ac:dyDescent="0.25">
      <c r="A790">
        <v>39268</v>
      </c>
      <c r="B790" t="s">
        <v>19791</v>
      </c>
      <c r="C790" t="s">
        <v>1536</v>
      </c>
      <c r="D790" s="109" t="s">
        <v>16848</v>
      </c>
      <c r="E790"/>
    </row>
    <row r="791" spans="1:5" s="190" customFormat="1" ht="22.9" customHeight="1" x14ac:dyDescent="0.25">
      <c r="A791">
        <v>39262</v>
      </c>
      <c r="B791" t="s">
        <v>19792</v>
      </c>
      <c r="C791" t="s">
        <v>1536</v>
      </c>
      <c r="D791" s="109" t="s">
        <v>16849</v>
      </c>
      <c r="E791"/>
    </row>
    <row r="792" spans="1:5" s="190" customFormat="1" ht="12.75" customHeight="1" x14ac:dyDescent="0.25">
      <c r="A792">
        <v>39258</v>
      </c>
      <c r="B792" t="s">
        <v>19793</v>
      </c>
      <c r="C792" t="s">
        <v>1536</v>
      </c>
      <c r="D792" s="109" t="s">
        <v>12544</v>
      </c>
      <c r="E792"/>
    </row>
    <row r="793" spans="1:5" s="190" customFormat="1" ht="25.5" customHeight="1" x14ac:dyDescent="0.25">
      <c r="A793">
        <v>39263</v>
      </c>
      <c r="B793" t="s">
        <v>19794</v>
      </c>
      <c r="C793" t="s">
        <v>1536</v>
      </c>
      <c r="D793" s="109" t="s">
        <v>16850</v>
      </c>
      <c r="E793"/>
    </row>
    <row r="794" spans="1:5" s="190" customFormat="1" ht="25.5" customHeight="1" x14ac:dyDescent="0.25">
      <c r="A794">
        <v>39264</v>
      </c>
      <c r="B794" t="s">
        <v>19795</v>
      </c>
      <c r="C794" t="s">
        <v>1536</v>
      </c>
      <c r="D794" s="109" t="s">
        <v>16851</v>
      </c>
      <c r="E794"/>
    </row>
    <row r="795" spans="1:5" s="190" customFormat="1" ht="25.5" customHeight="1" x14ac:dyDescent="0.25">
      <c r="A795">
        <v>39259</v>
      </c>
      <c r="B795" t="s">
        <v>19796</v>
      </c>
      <c r="C795" t="s">
        <v>1536</v>
      </c>
      <c r="D795" s="109" t="s">
        <v>8544</v>
      </c>
      <c r="E795"/>
    </row>
    <row r="796" spans="1:5" s="190" customFormat="1" ht="12.75" customHeight="1" x14ac:dyDescent="0.25">
      <c r="A796">
        <v>39265</v>
      </c>
      <c r="B796" t="s">
        <v>19797</v>
      </c>
      <c r="C796" t="s">
        <v>1536</v>
      </c>
      <c r="D796" s="109" t="s">
        <v>16852</v>
      </c>
      <c r="E796"/>
    </row>
    <row r="797" spans="1:5" s="190" customFormat="1" ht="25.5" customHeight="1" x14ac:dyDescent="0.25">
      <c r="A797">
        <v>39260</v>
      </c>
      <c r="B797" t="s">
        <v>19798</v>
      </c>
      <c r="C797" t="s">
        <v>1536</v>
      </c>
      <c r="D797" s="109" t="s">
        <v>16853</v>
      </c>
      <c r="E797"/>
    </row>
    <row r="798" spans="1:5" s="190" customFormat="1" ht="12.75" customHeight="1" x14ac:dyDescent="0.25">
      <c r="A798">
        <v>39266</v>
      </c>
      <c r="B798" t="s">
        <v>19799</v>
      </c>
      <c r="C798" t="s">
        <v>1536</v>
      </c>
      <c r="D798" s="109" t="s">
        <v>16854</v>
      </c>
      <c r="E798"/>
    </row>
    <row r="799" spans="1:5" s="190" customFormat="1" ht="25.5" customHeight="1" x14ac:dyDescent="0.25">
      <c r="A799">
        <v>39267</v>
      </c>
      <c r="B799" t="s">
        <v>19800</v>
      </c>
      <c r="C799" t="s">
        <v>1536</v>
      </c>
      <c r="D799" s="109" t="s">
        <v>16855</v>
      </c>
      <c r="E799"/>
    </row>
    <row r="800" spans="1:5" s="190" customFormat="1" ht="11.65" customHeight="1" x14ac:dyDescent="0.25">
      <c r="A800">
        <v>11901</v>
      </c>
      <c r="B800" t="s">
        <v>19801</v>
      </c>
      <c r="C800" t="s">
        <v>1536</v>
      </c>
      <c r="D800" s="109" t="s">
        <v>7942</v>
      </c>
      <c r="E800"/>
    </row>
    <row r="801" spans="1:5" s="190" customFormat="1" ht="12.75" customHeight="1" x14ac:dyDescent="0.25">
      <c r="A801">
        <v>11902</v>
      </c>
      <c r="B801" t="s">
        <v>19802</v>
      </c>
      <c r="C801" t="s">
        <v>1536</v>
      </c>
      <c r="D801" s="109" t="s">
        <v>12595</v>
      </c>
      <c r="E801"/>
    </row>
    <row r="802" spans="1:5" s="190" customFormat="1" ht="25.5" customHeight="1" x14ac:dyDescent="0.25">
      <c r="A802">
        <v>11903</v>
      </c>
      <c r="B802" t="s">
        <v>19803</v>
      </c>
      <c r="C802" t="s">
        <v>1536</v>
      </c>
      <c r="D802" s="109" t="s">
        <v>7327</v>
      </c>
      <c r="E802"/>
    </row>
    <row r="803" spans="1:5" s="190" customFormat="1" ht="12.75" customHeight="1" x14ac:dyDescent="0.25">
      <c r="A803">
        <v>11904</v>
      </c>
      <c r="B803" t="s">
        <v>19804</v>
      </c>
      <c r="C803" t="s">
        <v>1536</v>
      </c>
      <c r="D803" s="109" t="s">
        <v>12502</v>
      </c>
      <c r="E803"/>
    </row>
    <row r="804" spans="1:5" s="190" customFormat="1" ht="12.75" customHeight="1" x14ac:dyDescent="0.25">
      <c r="A804">
        <v>11905</v>
      </c>
      <c r="B804" t="s">
        <v>19805</v>
      </c>
      <c r="C804" t="s">
        <v>1536</v>
      </c>
      <c r="D804" s="109" t="s">
        <v>6478</v>
      </c>
      <c r="E804"/>
    </row>
    <row r="805" spans="1:5" s="190" customFormat="1" ht="25.5" customHeight="1" x14ac:dyDescent="0.25">
      <c r="A805">
        <v>11906</v>
      </c>
      <c r="B805" t="s">
        <v>19806</v>
      </c>
      <c r="C805" t="s">
        <v>1536</v>
      </c>
      <c r="D805" s="109" t="s">
        <v>7878</v>
      </c>
      <c r="E805"/>
    </row>
    <row r="806" spans="1:5" s="190" customFormat="1" ht="25.5" customHeight="1" x14ac:dyDescent="0.25">
      <c r="A806">
        <v>11919</v>
      </c>
      <c r="B806" t="s">
        <v>19807</v>
      </c>
      <c r="C806" t="s">
        <v>1536</v>
      </c>
      <c r="D806" s="109" t="s">
        <v>14332</v>
      </c>
      <c r="E806"/>
    </row>
    <row r="807" spans="1:5" s="190" customFormat="1" ht="12.75" customHeight="1" x14ac:dyDescent="0.25">
      <c r="A807">
        <v>11920</v>
      </c>
      <c r="B807" t="s">
        <v>19808</v>
      </c>
      <c r="C807" t="s">
        <v>1536</v>
      </c>
      <c r="D807" s="109" t="s">
        <v>7995</v>
      </c>
      <c r="E807"/>
    </row>
    <row r="808" spans="1:5" s="190" customFormat="1" ht="12.75" customHeight="1" x14ac:dyDescent="0.25">
      <c r="A808">
        <v>11924</v>
      </c>
      <c r="B808" t="s">
        <v>19809</v>
      </c>
      <c r="C808" t="s">
        <v>1536</v>
      </c>
      <c r="D808" s="109" t="s">
        <v>19810</v>
      </c>
      <c r="E808"/>
    </row>
    <row r="809" spans="1:5" s="190" customFormat="1" ht="25.5" customHeight="1" x14ac:dyDescent="0.25">
      <c r="A809">
        <v>11921</v>
      </c>
      <c r="B809" t="s">
        <v>19811</v>
      </c>
      <c r="C809" t="s">
        <v>1536</v>
      </c>
      <c r="D809" s="109" t="s">
        <v>19812</v>
      </c>
      <c r="E809"/>
    </row>
    <row r="810" spans="1:5" s="190" customFormat="1" ht="25.5" customHeight="1" x14ac:dyDescent="0.25">
      <c r="A810">
        <v>11922</v>
      </c>
      <c r="B810" t="s">
        <v>19813</v>
      </c>
      <c r="C810" t="s">
        <v>1536</v>
      </c>
      <c r="D810" s="109" t="s">
        <v>16653</v>
      </c>
      <c r="E810"/>
    </row>
    <row r="811" spans="1:5" s="190" customFormat="1" ht="12.75" customHeight="1" x14ac:dyDescent="0.25">
      <c r="A811">
        <v>11923</v>
      </c>
      <c r="B811" t="s">
        <v>19814</v>
      </c>
      <c r="C811" t="s">
        <v>1536</v>
      </c>
      <c r="D811" s="109" t="s">
        <v>19815</v>
      </c>
      <c r="E811"/>
    </row>
    <row r="812" spans="1:5" s="190" customFormat="1" ht="12.75" customHeight="1" x14ac:dyDescent="0.25">
      <c r="A812">
        <v>11916</v>
      </c>
      <c r="B812" t="s">
        <v>19816</v>
      </c>
      <c r="C812" t="s">
        <v>1536</v>
      </c>
      <c r="D812" s="109" t="s">
        <v>16696</v>
      </c>
      <c r="E812"/>
    </row>
    <row r="813" spans="1:5" s="190" customFormat="1" ht="12.75" customHeight="1" x14ac:dyDescent="0.25">
      <c r="A813">
        <v>11914</v>
      </c>
      <c r="B813" t="s">
        <v>19817</v>
      </c>
      <c r="C813" t="s">
        <v>1536</v>
      </c>
      <c r="D813" s="109" t="s">
        <v>19818</v>
      </c>
      <c r="E813"/>
    </row>
    <row r="814" spans="1:5" s="190" customFormat="1" ht="22.9" customHeight="1" x14ac:dyDescent="0.25">
      <c r="A814">
        <v>11917</v>
      </c>
      <c r="B814" t="s">
        <v>19819</v>
      </c>
      <c r="C814" t="s">
        <v>1536</v>
      </c>
      <c r="D814" s="109" t="s">
        <v>19820</v>
      </c>
      <c r="E814"/>
    </row>
    <row r="815" spans="1:5" s="190" customFormat="1" ht="12.75" customHeight="1" x14ac:dyDescent="0.25">
      <c r="A815">
        <v>11918</v>
      </c>
      <c r="B815" t="s">
        <v>19821</v>
      </c>
      <c r="C815" t="s">
        <v>1536</v>
      </c>
      <c r="D815" s="109" t="s">
        <v>14618</v>
      </c>
      <c r="E815"/>
    </row>
    <row r="816" spans="1:5" s="190" customFormat="1" ht="12.75" customHeight="1" x14ac:dyDescent="0.25">
      <c r="A816">
        <v>37734</v>
      </c>
      <c r="B816" t="s">
        <v>19822</v>
      </c>
      <c r="C816" t="s">
        <v>1533</v>
      </c>
      <c r="D816" s="109" t="s">
        <v>16858</v>
      </c>
      <c r="E816"/>
    </row>
    <row r="817" spans="1:5" s="190" customFormat="1" ht="12.75" customHeight="1" x14ac:dyDescent="0.25">
      <c r="A817">
        <v>42251</v>
      </c>
      <c r="B817" t="s">
        <v>19823</v>
      </c>
      <c r="C817" t="s">
        <v>1533</v>
      </c>
      <c r="D817" s="109" t="s">
        <v>16859</v>
      </c>
      <c r="E817"/>
    </row>
    <row r="818" spans="1:5" s="190" customFormat="1" ht="25.5" customHeight="1" x14ac:dyDescent="0.25">
      <c r="A818">
        <v>37733</v>
      </c>
      <c r="B818" t="s">
        <v>19824</v>
      </c>
      <c r="C818" t="s">
        <v>1533</v>
      </c>
      <c r="D818" s="109" t="s">
        <v>16860</v>
      </c>
      <c r="E818"/>
    </row>
    <row r="819" spans="1:5" s="190" customFormat="1" ht="25.5" customHeight="1" x14ac:dyDescent="0.25">
      <c r="A819">
        <v>37735</v>
      </c>
      <c r="B819" t="s">
        <v>19825</v>
      </c>
      <c r="C819" t="s">
        <v>1533</v>
      </c>
      <c r="D819" s="109" t="s">
        <v>16861</v>
      </c>
      <c r="E819"/>
    </row>
    <row r="820" spans="1:5" s="190" customFormat="1" ht="25.5" customHeight="1" x14ac:dyDescent="0.25">
      <c r="A820">
        <v>5090</v>
      </c>
      <c r="B820" t="s">
        <v>19826</v>
      </c>
      <c r="C820" t="s">
        <v>1533</v>
      </c>
      <c r="D820" s="109" t="s">
        <v>8548</v>
      </c>
      <c r="E820"/>
    </row>
    <row r="821" spans="1:5" s="190" customFormat="1" ht="25.5" customHeight="1" x14ac:dyDescent="0.25">
      <c r="A821">
        <v>5085</v>
      </c>
      <c r="B821" t="s">
        <v>19827</v>
      </c>
      <c r="C821" t="s">
        <v>1533</v>
      </c>
      <c r="D821" s="109" t="s">
        <v>19828</v>
      </c>
      <c r="E821"/>
    </row>
    <row r="822" spans="1:5" s="190" customFormat="1" ht="25.5" customHeight="1" x14ac:dyDescent="0.25">
      <c r="A822">
        <v>43603</v>
      </c>
      <c r="B822" t="s">
        <v>19829</v>
      </c>
      <c r="C822" t="s">
        <v>1533</v>
      </c>
      <c r="D822" s="109" t="s">
        <v>18852</v>
      </c>
      <c r="E822"/>
    </row>
    <row r="823" spans="1:5" s="190" customFormat="1" ht="25.5" customHeight="1" x14ac:dyDescent="0.25">
      <c r="A823">
        <v>38374</v>
      </c>
      <c r="B823" t="s">
        <v>19830</v>
      </c>
      <c r="C823" t="s">
        <v>1533</v>
      </c>
      <c r="D823" s="109" t="s">
        <v>19831</v>
      </c>
      <c r="E823"/>
    </row>
    <row r="824" spans="1:5" s="190" customFormat="1" ht="25.5" customHeight="1" x14ac:dyDescent="0.25">
      <c r="A824">
        <v>20212</v>
      </c>
      <c r="B824" t="s">
        <v>19832</v>
      </c>
      <c r="C824" t="s">
        <v>1536</v>
      </c>
      <c r="D824" s="109" t="s">
        <v>13000</v>
      </c>
      <c r="E824"/>
    </row>
    <row r="825" spans="1:5" s="190" customFormat="1" ht="12.75" customHeight="1" x14ac:dyDescent="0.25">
      <c r="A825">
        <v>20209</v>
      </c>
      <c r="B825" t="s">
        <v>19833</v>
      </c>
      <c r="C825" t="s">
        <v>1536</v>
      </c>
      <c r="D825" s="109" t="s">
        <v>7882</v>
      </c>
      <c r="E825"/>
    </row>
    <row r="826" spans="1:5" s="190" customFormat="1" ht="25.5" customHeight="1" x14ac:dyDescent="0.25">
      <c r="A826">
        <v>4430</v>
      </c>
      <c r="B826" t="s">
        <v>19834</v>
      </c>
      <c r="C826" t="s">
        <v>1536</v>
      </c>
      <c r="D826" s="109" t="s">
        <v>10173</v>
      </c>
      <c r="E826"/>
    </row>
    <row r="827" spans="1:5" s="190" customFormat="1" ht="25.5" customHeight="1" x14ac:dyDescent="0.25">
      <c r="A827">
        <v>4433</v>
      </c>
      <c r="B827" t="s">
        <v>19835</v>
      </c>
      <c r="C827" t="s">
        <v>1536</v>
      </c>
      <c r="D827" s="109" t="s">
        <v>14595</v>
      </c>
      <c r="E827"/>
    </row>
    <row r="828" spans="1:5" s="190" customFormat="1" ht="25.5" customHeight="1" x14ac:dyDescent="0.25">
      <c r="A828">
        <v>4400</v>
      </c>
      <c r="B828" t="s">
        <v>19836</v>
      </c>
      <c r="C828" t="s">
        <v>1536</v>
      </c>
      <c r="D828" s="109" t="s">
        <v>12800</v>
      </c>
      <c r="E828"/>
    </row>
    <row r="829" spans="1:5" s="190" customFormat="1" ht="25.5" customHeight="1" x14ac:dyDescent="0.25">
      <c r="A829">
        <v>2729</v>
      </c>
      <c r="B829" t="s">
        <v>19837</v>
      </c>
      <c r="C829" t="s">
        <v>1533</v>
      </c>
      <c r="D829" s="109" t="s">
        <v>17074</v>
      </c>
      <c r="E829"/>
    </row>
    <row r="830" spans="1:5" s="190" customFormat="1" ht="25.5" customHeight="1" x14ac:dyDescent="0.25">
      <c r="A830">
        <v>4513</v>
      </c>
      <c r="B830" t="s">
        <v>19838</v>
      </c>
      <c r="C830" t="s">
        <v>1536</v>
      </c>
      <c r="D830" s="109" t="s">
        <v>17612</v>
      </c>
      <c r="E830"/>
    </row>
    <row r="831" spans="1:5" s="190" customFormat="1" ht="12.75" customHeight="1" x14ac:dyDescent="0.25">
      <c r="A831">
        <v>37106</v>
      </c>
      <c r="B831" t="s">
        <v>19839</v>
      </c>
      <c r="C831" t="s">
        <v>1533</v>
      </c>
      <c r="D831" s="109" t="s">
        <v>19840</v>
      </c>
      <c r="E831"/>
    </row>
    <row r="832" spans="1:5" s="190" customFormat="1" ht="12.75" customHeight="1" x14ac:dyDescent="0.25">
      <c r="A832">
        <v>11869</v>
      </c>
      <c r="B832" t="s">
        <v>19841</v>
      </c>
      <c r="C832" t="s">
        <v>1533</v>
      </c>
      <c r="D832" s="109" t="s">
        <v>19842</v>
      </c>
      <c r="E832"/>
    </row>
    <row r="833" spans="1:5" s="190" customFormat="1" ht="22.9" customHeight="1" x14ac:dyDescent="0.25">
      <c r="A833">
        <v>43981</v>
      </c>
      <c r="B833" t="s">
        <v>19843</v>
      </c>
      <c r="C833" t="s">
        <v>1533</v>
      </c>
      <c r="D833" s="109" t="s">
        <v>19844</v>
      </c>
      <c r="E833"/>
    </row>
    <row r="834" spans="1:5" s="190" customFormat="1" ht="12.75" customHeight="1" x14ac:dyDescent="0.25">
      <c r="A834">
        <v>37104</v>
      </c>
      <c r="B834" t="s">
        <v>19845</v>
      </c>
      <c r="C834" t="s">
        <v>1533</v>
      </c>
      <c r="D834" s="109" t="s">
        <v>19846</v>
      </c>
      <c r="E834"/>
    </row>
    <row r="835" spans="1:5" s="190" customFormat="1" ht="22.9" customHeight="1" x14ac:dyDescent="0.25">
      <c r="A835">
        <v>43982</v>
      </c>
      <c r="B835" t="s">
        <v>19847</v>
      </c>
      <c r="C835" t="s">
        <v>1533</v>
      </c>
      <c r="D835" s="109" t="s">
        <v>19848</v>
      </c>
      <c r="E835"/>
    </row>
    <row r="836" spans="1:5" s="190" customFormat="1" ht="12.75" customHeight="1" x14ac:dyDescent="0.25">
      <c r="A836">
        <v>43978</v>
      </c>
      <c r="B836" t="s">
        <v>19849</v>
      </c>
      <c r="C836" t="s">
        <v>1533</v>
      </c>
      <c r="D836" s="109" t="s">
        <v>19850</v>
      </c>
      <c r="E836"/>
    </row>
    <row r="837" spans="1:5" s="190" customFormat="1" ht="12.75" customHeight="1" x14ac:dyDescent="0.25">
      <c r="A837">
        <v>11871</v>
      </c>
      <c r="B837" t="s">
        <v>19851</v>
      </c>
      <c r="C837" t="s">
        <v>1533</v>
      </c>
      <c r="D837" s="109" t="s">
        <v>19852</v>
      </c>
      <c r="E837"/>
    </row>
    <row r="838" spans="1:5" s="190" customFormat="1" ht="11.65" customHeight="1" x14ac:dyDescent="0.25">
      <c r="A838">
        <v>37105</v>
      </c>
      <c r="B838" t="s">
        <v>19853</v>
      </c>
      <c r="C838" t="s">
        <v>1533</v>
      </c>
      <c r="D838" s="109" t="s">
        <v>19854</v>
      </c>
      <c r="E838"/>
    </row>
    <row r="839" spans="1:5" s="190" customFormat="1" ht="12.75" customHeight="1" x14ac:dyDescent="0.25">
      <c r="A839">
        <v>43980</v>
      </c>
      <c r="B839" t="s">
        <v>19855</v>
      </c>
      <c r="C839" t="s">
        <v>1533</v>
      </c>
      <c r="D839" s="109" t="s">
        <v>19856</v>
      </c>
      <c r="E839"/>
    </row>
    <row r="840" spans="1:5" s="190" customFormat="1" ht="12.75" customHeight="1" x14ac:dyDescent="0.25">
      <c r="A840">
        <v>43979</v>
      </c>
      <c r="B840" t="s">
        <v>19857</v>
      </c>
      <c r="C840" t="s">
        <v>1533</v>
      </c>
      <c r="D840" s="109" t="s">
        <v>19858</v>
      </c>
      <c r="E840"/>
    </row>
    <row r="841" spans="1:5" s="190" customFormat="1" ht="22.9" customHeight="1" x14ac:dyDescent="0.25">
      <c r="A841">
        <v>11868</v>
      </c>
      <c r="B841" t="s">
        <v>19859</v>
      </c>
      <c r="C841" t="s">
        <v>1533</v>
      </c>
      <c r="D841" s="109" t="s">
        <v>19860</v>
      </c>
      <c r="E841"/>
    </row>
    <row r="842" spans="1:5" s="190" customFormat="1" ht="22.9" customHeight="1" x14ac:dyDescent="0.25">
      <c r="A842">
        <v>34636</v>
      </c>
      <c r="B842" t="s">
        <v>19861</v>
      </c>
      <c r="C842" t="s">
        <v>1533</v>
      </c>
      <c r="D842" s="109" t="s">
        <v>19862</v>
      </c>
      <c r="E842"/>
    </row>
    <row r="843" spans="1:5" s="190" customFormat="1" ht="22.9" customHeight="1" x14ac:dyDescent="0.25">
      <c r="A843">
        <v>34639</v>
      </c>
      <c r="B843" t="s">
        <v>19863</v>
      </c>
      <c r="C843" t="s">
        <v>1533</v>
      </c>
      <c r="D843" s="109" t="s">
        <v>19864</v>
      </c>
      <c r="E843"/>
    </row>
    <row r="844" spans="1:5" s="190" customFormat="1" ht="25.5" customHeight="1" x14ac:dyDescent="0.25">
      <c r="A844">
        <v>34640</v>
      </c>
      <c r="B844" t="s">
        <v>19865</v>
      </c>
      <c r="C844" t="s">
        <v>1533</v>
      </c>
      <c r="D844" s="109" t="s">
        <v>19866</v>
      </c>
      <c r="E844"/>
    </row>
    <row r="845" spans="1:5" s="190" customFormat="1" ht="12.75" customHeight="1" x14ac:dyDescent="0.25">
      <c r="A845">
        <v>43977</v>
      </c>
      <c r="B845" t="s">
        <v>19867</v>
      </c>
      <c r="C845" t="s">
        <v>1533</v>
      </c>
      <c r="D845" s="109" t="s">
        <v>19868</v>
      </c>
      <c r="E845"/>
    </row>
    <row r="846" spans="1:5" s="190" customFormat="1" ht="22.9" customHeight="1" x14ac:dyDescent="0.25">
      <c r="A846">
        <v>34637</v>
      </c>
      <c r="B846" t="s">
        <v>19869</v>
      </c>
      <c r="C846" t="s">
        <v>1533</v>
      </c>
      <c r="D846" s="109" t="s">
        <v>19870</v>
      </c>
      <c r="E846"/>
    </row>
    <row r="847" spans="1:5" s="190" customFormat="1" ht="12.75" customHeight="1" x14ac:dyDescent="0.25">
      <c r="A847">
        <v>34638</v>
      </c>
      <c r="B847" t="s">
        <v>19871</v>
      </c>
      <c r="C847" t="s">
        <v>1533</v>
      </c>
      <c r="D847" s="109" t="s">
        <v>19872</v>
      </c>
      <c r="E847"/>
    </row>
    <row r="848" spans="1:5" s="190" customFormat="1" ht="12.75" customHeight="1" x14ac:dyDescent="0.25">
      <c r="A848">
        <v>34641</v>
      </c>
      <c r="B848" t="s">
        <v>19873</v>
      </c>
      <c r="C848" t="s">
        <v>1533</v>
      </c>
      <c r="D848" s="109" t="s">
        <v>19874</v>
      </c>
      <c r="E848"/>
    </row>
    <row r="849" spans="1:5" s="190" customFormat="1" ht="25.5" customHeight="1" x14ac:dyDescent="0.25">
      <c r="A849">
        <v>43434</v>
      </c>
      <c r="B849" t="s">
        <v>19875</v>
      </c>
      <c r="C849" t="s">
        <v>1533</v>
      </c>
      <c r="D849" s="109" t="s">
        <v>19876</v>
      </c>
      <c r="E849"/>
    </row>
    <row r="850" spans="1:5" s="190" customFormat="1" ht="12.75" customHeight="1" x14ac:dyDescent="0.25">
      <c r="A850">
        <v>43435</v>
      </c>
      <c r="B850" t="s">
        <v>19877</v>
      </c>
      <c r="C850" t="s">
        <v>1533</v>
      </c>
      <c r="D850" s="109" t="s">
        <v>19878</v>
      </c>
      <c r="E850"/>
    </row>
    <row r="851" spans="1:5" s="190" customFormat="1" ht="12.75" customHeight="1" x14ac:dyDescent="0.25">
      <c r="A851">
        <v>43436</v>
      </c>
      <c r="B851" t="s">
        <v>19879</v>
      </c>
      <c r="C851" t="s">
        <v>1533</v>
      </c>
      <c r="D851" s="109" t="s">
        <v>19880</v>
      </c>
      <c r="E851"/>
    </row>
    <row r="852" spans="1:5" s="190" customFormat="1" ht="12.75" customHeight="1" x14ac:dyDescent="0.25">
      <c r="A852">
        <v>43437</v>
      </c>
      <c r="B852" t="s">
        <v>19881</v>
      </c>
      <c r="C852" t="s">
        <v>1533</v>
      </c>
      <c r="D852" s="109" t="s">
        <v>19882</v>
      </c>
      <c r="E852"/>
    </row>
    <row r="853" spans="1:5" s="190" customFormat="1" ht="12.75" customHeight="1" x14ac:dyDescent="0.25">
      <c r="A853">
        <v>43438</v>
      </c>
      <c r="B853" t="s">
        <v>19883</v>
      </c>
      <c r="C853" t="s">
        <v>1533</v>
      </c>
      <c r="D853" s="109" t="s">
        <v>19884</v>
      </c>
      <c r="E853"/>
    </row>
    <row r="854" spans="1:5" s="190" customFormat="1" ht="25.5" customHeight="1" x14ac:dyDescent="0.25">
      <c r="A854">
        <v>41627</v>
      </c>
      <c r="B854" t="s">
        <v>19885</v>
      </c>
      <c r="C854" t="s">
        <v>1533</v>
      </c>
      <c r="D854" s="109" t="s">
        <v>19886</v>
      </c>
      <c r="E854"/>
    </row>
    <row r="855" spans="1:5" s="190" customFormat="1" ht="12.75" customHeight="1" x14ac:dyDescent="0.25">
      <c r="A855">
        <v>41628</v>
      </c>
      <c r="B855" t="s">
        <v>19887</v>
      </c>
      <c r="C855" t="s">
        <v>1533</v>
      </c>
      <c r="D855" s="109" t="s">
        <v>17231</v>
      </c>
      <c r="E855"/>
    </row>
    <row r="856" spans="1:5" s="190" customFormat="1" ht="12.75" customHeight="1" x14ac:dyDescent="0.25">
      <c r="A856">
        <v>41629</v>
      </c>
      <c r="B856" t="s">
        <v>19888</v>
      </c>
      <c r="C856" t="s">
        <v>1533</v>
      </c>
      <c r="D856" s="109" t="s">
        <v>19889</v>
      </c>
      <c r="E856"/>
    </row>
    <row r="857" spans="1:5" s="190" customFormat="1" ht="22.9" customHeight="1" x14ac:dyDescent="0.25">
      <c r="A857">
        <v>43429</v>
      </c>
      <c r="B857" t="s">
        <v>19890</v>
      </c>
      <c r="C857" t="s">
        <v>1533</v>
      </c>
      <c r="D857" s="109" t="s">
        <v>19891</v>
      </c>
      <c r="E857"/>
    </row>
    <row r="858" spans="1:5" s="190" customFormat="1" ht="25.5" customHeight="1" x14ac:dyDescent="0.25">
      <c r="A858">
        <v>43430</v>
      </c>
      <c r="B858" t="s">
        <v>19892</v>
      </c>
      <c r="C858" t="s">
        <v>1533</v>
      </c>
      <c r="D858" s="109" t="s">
        <v>17971</v>
      </c>
      <c r="E858"/>
    </row>
    <row r="859" spans="1:5" s="190" customFormat="1" ht="25.5" customHeight="1" x14ac:dyDescent="0.25">
      <c r="A859">
        <v>43431</v>
      </c>
      <c r="B859" t="s">
        <v>19893</v>
      </c>
      <c r="C859" t="s">
        <v>1533</v>
      </c>
      <c r="D859" s="109" t="s">
        <v>19894</v>
      </c>
      <c r="E859"/>
    </row>
    <row r="860" spans="1:5" s="190" customFormat="1" ht="25.5" customHeight="1" x14ac:dyDescent="0.25">
      <c r="A860">
        <v>43432</v>
      </c>
      <c r="B860" t="s">
        <v>19895</v>
      </c>
      <c r="C860" t="s">
        <v>1533</v>
      </c>
      <c r="D860" s="109" t="s">
        <v>19896</v>
      </c>
      <c r="E860"/>
    </row>
    <row r="861" spans="1:5" s="190" customFormat="1" ht="12.75" customHeight="1" x14ac:dyDescent="0.25">
      <c r="A861">
        <v>43433</v>
      </c>
      <c r="B861" t="s">
        <v>19897</v>
      </c>
      <c r="C861" t="s">
        <v>1533</v>
      </c>
      <c r="D861" s="109" t="s">
        <v>19898</v>
      </c>
      <c r="E861"/>
    </row>
    <row r="862" spans="1:5" s="190" customFormat="1" ht="12.75" customHeight="1" x14ac:dyDescent="0.25">
      <c r="A862">
        <v>43094</v>
      </c>
      <c r="B862" t="s">
        <v>19899</v>
      </c>
      <c r="C862" t="s">
        <v>1533</v>
      </c>
      <c r="D862" s="109" t="s">
        <v>16863</v>
      </c>
      <c r="E862"/>
    </row>
    <row r="863" spans="1:5" s="190" customFormat="1" ht="12.75" customHeight="1" x14ac:dyDescent="0.25">
      <c r="A863">
        <v>43093</v>
      </c>
      <c r="B863" t="s">
        <v>19900</v>
      </c>
      <c r="C863" t="s">
        <v>1533</v>
      </c>
      <c r="D863" s="109" t="s">
        <v>16864</v>
      </c>
      <c r="E863"/>
    </row>
    <row r="864" spans="1:5" s="190" customFormat="1" ht="12.75" customHeight="1" x14ac:dyDescent="0.25">
      <c r="A864">
        <v>11694</v>
      </c>
      <c r="B864" t="s">
        <v>19901</v>
      </c>
      <c r="C864" t="s">
        <v>1533</v>
      </c>
      <c r="D864" s="109" t="s">
        <v>19902</v>
      </c>
      <c r="E864"/>
    </row>
    <row r="865" spans="1:5" s="190" customFormat="1" ht="34.5" customHeight="1" x14ac:dyDescent="0.25">
      <c r="A865">
        <v>1030</v>
      </c>
      <c r="B865" t="s">
        <v>19903</v>
      </c>
      <c r="C865" t="s">
        <v>1533</v>
      </c>
      <c r="D865" s="109" t="s">
        <v>19904</v>
      </c>
      <c r="E865"/>
    </row>
    <row r="866" spans="1:5" s="190" customFormat="1" ht="25.5" customHeight="1" x14ac:dyDescent="0.25">
      <c r="A866">
        <v>11881</v>
      </c>
      <c r="B866" t="s">
        <v>19905</v>
      </c>
      <c r="C866" t="s">
        <v>1533</v>
      </c>
      <c r="D866" s="109" t="s">
        <v>19058</v>
      </c>
      <c r="E866"/>
    </row>
    <row r="867" spans="1:5" s="190" customFormat="1" ht="25.5" customHeight="1" x14ac:dyDescent="0.25">
      <c r="A867">
        <v>35277</v>
      </c>
      <c r="B867" t="s">
        <v>19906</v>
      </c>
      <c r="C867" t="s">
        <v>1533</v>
      </c>
      <c r="D867" s="109" t="s">
        <v>16865</v>
      </c>
      <c r="E867"/>
    </row>
    <row r="868" spans="1:5" s="190" customFormat="1" ht="25.5" customHeight="1" x14ac:dyDescent="0.25">
      <c r="A868">
        <v>10521</v>
      </c>
      <c r="B868" t="s">
        <v>19907</v>
      </c>
      <c r="C868" t="s">
        <v>1533</v>
      </c>
      <c r="D868" s="109" t="s">
        <v>19908</v>
      </c>
      <c r="E868"/>
    </row>
    <row r="869" spans="1:5" s="190" customFormat="1" ht="25.5" customHeight="1" x14ac:dyDescent="0.25">
      <c r="A869">
        <v>10885</v>
      </c>
      <c r="B869" t="s">
        <v>19909</v>
      </c>
      <c r="C869" t="s">
        <v>1533</v>
      </c>
      <c r="D869" s="109" t="s">
        <v>19910</v>
      </c>
      <c r="E869"/>
    </row>
    <row r="870" spans="1:5" s="190" customFormat="1" ht="12.75" customHeight="1" x14ac:dyDescent="0.25">
      <c r="A870">
        <v>20962</v>
      </c>
      <c r="B870" t="s">
        <v>19911</v>
      </c>
      <c r="C870" t="s">
        <v>1533</v>
      </c>
      <c r="D870" s="109" t="s">
        <v>19912</v>
      </c>
      <c r="E870"/>
    </row>
    <row r="871" spans="1:5" s="190" customFormat="1" ht="12.75" customHeight="1" x14ac:dyDescent="0.25">
      <c r="A871">
        <v>20963</v>
      </c>
      <c r="B871" t="s">
        <v>19913</v>
      </c>
      <c r="C871" t="s">
        <v>1533</v>
      </c>
      <c r="D871" s="109" t="s">
        <v>19914</v>
      </c>
      <c r="E871"/>
    </row>
    <row r="872" spans="1:5" s="190" customFormat="1" ht="22.9" customHeight="1" x14ac:dyDescent="0.25">
      <c r="A872">
        <v>34643</v>
      </c>
      <c r="B872" t="s">
        <v>19915</v>
      </c>
      <c r="C872" t="s">
        <v>1533</v>
      </c>
      <c r="D872" s="109" t="s">
        <v>15550</v>
      </c>
      <c r="E872"/>
    </row>
    <row r="873" spans="1:5" s="190" customFormat="1" ht="25.5" customHeight="1" x14ac:dyDescent="0.25">
      <c r="A873">
        <v>41480</v>
      </c>
      <c r="B873" t="s">
        <v>19916</v>
      </c>
      <c r="C873" t="s">
        <v>1533</v>
      </c>
      <c r="D873" s="109" t="s">
        <v>16866</v>
      </c>
      <c r="E873"/>
    </row>
    <row r="874" spans="1:5" s="190" customFormat="1" ht="34.5" customHeight="1" x14ac:dyDescent="0.25">
      <c r="A874">
        <v>41474</v>
      </c>
      <c r="B874" t="s">
        <v>19917</v>
      </c>
      <c r="C874" t="s">
        <v>1533</v>
      </c>
      <c r="D874" s="109" t="s">
        <v>16867</v>
      </c>
      <c r="E874"/>
    </row>
    <row r="875" spans="1:5" s="190" customFormat="1" ht="11.65" customHeight="1" x14ac:dyDescent="0.25">
      <c r="A875">
        <v>41475</v>
      </c>
      <c r="B875" t="s">
        <v>19918</v>
      </c>
      <c r="C875" t="s">
        <v>1533</v>
      </c>
      <c r="D875" s="109" t="s">
        <v>12567</v>
      </c>
      <c r="E875"/>
    </row>
    <row r="876" spans="1:5" s="190" customFormat="1" ht="34.5" customHeight="1" x14ac:dyDescent="0.25">
      <c r="A876">
        <v>41476</v>
      </c>
      <c r="B876" t="s">
        <v>19919</v>
      </c>
      <c r="C876" t="s">
        <v>1533</v>
      </c>
      <c r="D876" s="109" t="s">
        <v>16868</v>
      </c>
      <c r="E876"/>
    </row>
    <row r="877" spans="1:5" s="190" customFormat="1" ht="12.75" customHeight="1" x14ac:dyDescent="0.25">
      <c r="A877">
        <v>2555</v>
      </c>
      <c r="B877" t="s">
        <v>19920</v>
      </c>
      <c r="C877" t="s">
        <v>1533</v>
      </c>
      <c r="D877" s="109" t="s">
        <v>16869</v>
      </c>
      <c r="E877"/>
    </row>
    <row r="878" spans="1:5" s="190" customFormat="1" ht="25.5" customHeight="1" x14ac:dyDescent="0.25">
      <c r="A878">
        <v>2556</v>
      </c>
      <c r="B878" t="s">
        <v>19921</v>
      </c>
      <c r="C878" t="s">
        <v>1533</v>
      </c>
      <c r="D878" s="109" t="s">
        <v>7920</v>
      </c>
      <c r="E878"/>
    </row>
    <row r="879" spans="1:5" s="190" customFormat="1" ht="25.5" customHeight="1" x14ac:dyDescent="0.25">
      <c r="A879">
        <v>2557</v>
      </c>
      <c r="B879" t="s">
        <v>19922</v>
      </c>
      <c r="C879" t="s">
        <v>1533</v>
      </c>
      <c r="D879" s="109" t="s">
        <v>8517</v>
      </c>
      <c r="E879"/>
    </row>
    <row r="880" spans="1:5" s="190" customFormat="1" ht="25.5" customHeight="1" x14ac:dyDescent="0.25">
      <c r="A880">
        <v>10569</v>
      </c>
      <c r="B880" t="s">
        <v>19923</v>
      </c>
      <c r="C880" t="s">
        <v>1533</v>
      </c>
      <c r="D880" s="109" t="s">
        <v>8517</v>
      </c>
      <c r="E880"/>
    </row>
    <row r="881" spans="1:5" s="190" customFormat="1" ht="22.9" customHeight="1" x14ac:dyDescent="0.25">
      <c r="A881">
        <v>39810</v>
      </c>
      <c r="B881" t="s">
        <v>19924</v>
      </c>
      <c r="C881" t="s">
        <v>1533</v>
      </c>
      <c r="D881" s="109" t="s">
        <v>15118</v>
      </c>
      <c r="E881"/>
    </row>
    <row r="882" spans="1:5" s="190" customFormat="1" ht="34.5" customHeight="1" x14ac:dyDescent="0.25">
      <c r="A882">
        <v>39811</v>
      </c>
      <c r="B882" t="s">
        <v>19925</v>
      </c>
      <c r="C882" t="s">
        <v>1533</v>
      </c>
      <c r="D882" s="109" t="s">
        <v>11976</v>
      </c>
      <c r="E882"/>
    </row>
    <row r="883" spans="1:5" s="190" customFormat="1" ht="12.75" customHeight="1" x14ac:dyDescent="0.25">
      <c r="A883">
        <v>39812</v>
      </c>
      <c r="B883" t="s">
        <v>19926</v>
      </c>
      <c r="C883" t="s">
        <v>1533</v>
      </c>
      <c r="D883" s="109" t="s">
        <v>14721</v>
      </c>
      <c r="E883"/>
    </row>
    <row r="884" spans="1:5" s="190" customFormat="1" ht="12.75" customHeight="1" x14ac:dyDescent="0.25">
      <c r="A884">
        <v>43096</v>
      </c>
      <c r="B884" t="s">
        <v>19927</v>
      </c>
      <c r="C884" t="s">
        <v>1533</v>
      </c>
      <c r="D884" s="109" t="s">
        <v>16870</v>
      </c>
      <c r="E884"/>
    </row>
    <row r="885" spans="1:5" s="190" customFormat="1" ht="12.75" customHeight="1" x14ac:dyDescent="0.25">
      <c r="A885">
        <v>43102</v>
      </c>
      <c r="B885" t="s">
        <v>19928</v>
      </c>
      <c r="C885" t="s">
        <v>1533</v>
      </c>
      <c r="D885" s="109" t="s">
        <v>15996</v>
      </c>
      <c r="E885"/>
    </row>
    <row r="886" spans="1:5" s="190" customFormat="1" ht="12.75" customHeight="1" x14ac:dyDescent="0.25">
      <c r="A886">
        <v>43103</v>
      </c>
      <c r="B886" t="s">
        <v>19929</v>
      </c>
      <c r="C886" t="s">
        <v>1533</v>
      </c>
      <c r="D886" s="109" t="s">
        <v>16871</v>
      </c>
      <c r="E886"/>
    </row>
    <row r="887" spans="1:5" s="190" customFormat="1" ht="25.5" customHeight="1" x14ac:dyDescent="0.25">
      <c r="A887">
        <v>43098</v>
      </c>
      <c r="B887" t="s">
        <v>19930</v>
      </c>
      <c r="C887" t="s">
        <v>1533</v>
      </c>
      <c r="D887" s="109" t="s">
        <v>16872</v>
      </c>
      <c r="E887"/>
    </row>
    <row r="888" spans="1:5" s="190" customFormat="1" ht="12.75" customHeight="1" x14ac:dyDescent="0.25">
      <c r="A888">
        <v>43097</v>
      </c>
      <c r="B888" t="s">
        <v>19931</v>
      </c>
      <c r="C888" t="s">
        <v>1533</v>
      </c>
      <c r="D888" s="109" t="s">
        <v>16873</v>
      </c>
      <c r="E888"/>
    </row>
    <row r="889" spans="1:5" s="190" customFormat="1" ht="25.5" customHeight="1" x14ac:dyDescent="0.25">
      <c r="A889">
        <v>43104</v>
      </c>
      <c r="B889" t="s">
        <v>19932</v>
      </c>
      <c r="C889" t="s">
        <v>1533</v>
      </c>
      <c r="D889" s="109" t="s">
        <v>16874</v>
      </c>
      <c r="E889"/>
    </row>
    <row r="890" spans="1:5" s="190" customFormat="1" ht="12.75" customHeight="1" x14ac:dyDescent="0.25">
      <c r="A890">
        <v>39771</v>
      </c>
      <c r="B890" t="s">
        <v>19933</v>
      </c>
      <c r="C890" t="s">
        <v>1533</v>
      </c>
      <c r="D890" s="109" t="s">
        <v>12996</v>
      </c>
      <c r="E890"/>
    </row>
    <row r="891" spans="1:5" s="190" customFormat="1" ht="25.5" customHeight="1" x14ac:dyDescent="0.25">
      <c r="A891">
        <v>39772</v>
      </c>
      <c r="B891" t="s">
        <v>19934</v>
      </c>
      <c r="C891" t="s">
        <v>1533</v>
      </c>
      <c r="D891" s="109" t="s">
        <v>16875</v>
      </c>
      <c r="E891"/>
    </row>
    <row r="892" spans="1:5" s="190" customFormat="1" ht="12.75" customHeight="1" x14ac:dyDescent="0.25">
      <c r="A892">
        <v>39773</v>
      </c>
      <c r="B892" t="s">
        <v>19935</v>
      </c>
      <c r="C892" t="s">
        <v>1533</v>
      </c>
      <c r="D892" s="109" t="s">
        <v>16876</v>
      </c>
      <c r="E892"/>
    </row>
    <row r="893" spans="1:5" s="190" customFormat="1" ht="12.75" customHeight="1" x14ac:dyDescent="0.25">
      <c r="A893">
        <v>39774</v>
      </c>
      <c r="B893" t="s">
        <v>19936</v>
      </c>
      <c r="C893" t="s">
        <v>1533</v>
      </c>
      <c r="D893" s="109" t="s">
        <v>15465</v>
      </c>
      <c r="E893"/>
    </row>
    <row r="894" spans="1:5" s="190" customFormat="1" ht="25.5" customHeight="1" x14ac:dyDescent="0.25">
      <c r="A894">
        <v>39775</v>
      </c>
      <c r="B894" t="s">
        <v>19937</v>
      </c>
      <c r="C894" t="s">
        <v>1533</v>
      </c>
      <c r="D894" s="109" t="s">
        <v>16877</v>
      </c>
      <c r="E894"/>
    </row>
    <row r="895" spans="1:5" s="190" customFormat="1" ht="12.75" customHeight="1" x14ac:dyDescent="0.25">
      <c r="A895">
        <v>39776</v>
      </c>
      <c r="B895" t="s">
        <v>19938</v>
      </c>
      <c r="C895" t="s">
        <v>1533</v>
      </c>
      <c r="D895" s="109" t="s">
        <v>16878</v>
      </c>
      <c r="E895"/>
    </row>
    <row r="896" spans="1:5" s="190" customFormat="1" ht="12.75" customHeight="1" x14ac:dyDescent="0.25">
      <c r="A896">
        <v>39777</v>
      </c>
      <c r="B896" t="s">
        <v>19939</v>
      </c>
      <c r="C896" t="s">
        <v>1533</v>
      </c>
      <c r="D896" s="109" t="s">
        <v>16879</v>
      </c>
      <c r="E896"/>
    </row>
    <row r="897" spans="1:5" s="190" customFormat="1" ht="12.75" customHeight="1" x14ac:dyDescent="0.25">
      <c r="A897">
        <v>20254</v>
      </c>
      <c r="B897" t="s">
        <v>19940</v>
      </c>
      <c r="C897" t="s">
        <v>1533</v>
      </c>
      <c r="D897" s="109" t="s">
        <v>16880</v>
      </c>
      <c r="E897"/>
    </row>
    <row r="898" spans="1:5" s="190" customFormat="1" ht="12.75" customHeight="1" x14ac:dyDescent="0.25">
      <c r="A898">
        <v>20253</v>
      </c>
      <c r="B898" t="s">
        <v>19941</v>
      </c>
      <c r="C898" t="s">
        <v>1533</v>
      </c>
      <c r="D898" s="109" t="s">
        <v>15972</v>
      </c>
      <c r="E898"/>
    </row>
    <row r="899" spans="1:5" s="190" customFormat="1" ht="12.75" customHeight="1" x14ac:dyDescent="0.25">
      <c r="A899">
        <v>11247</v>
      </c>
      <c r="B899" t="s">
        <v>19942</v>
      </c>
      <c r="C899" t="s">
        <v>1533</v>
      </c>
      <c r="D899" s="109" t="s">
        <v>16881</v>
      </c>
      <c r="E899"/>
    </row>
    <row r="900" spans="1:5" s="190" customFormat="1" ht="12.75" customHeight="1" x14ac:dyDescent="0.25">
      <c r="A900">
        <v>11250</v>
      </c>
      <c r="B900" t="s">
        <v>19943</v>
      </c>
      <c r="C900" t="s">
        <v>1533</v>
      </c>
      <c r="D900" s="109" t="s">
        <v>16882</v>
      </c>
      <c r="E900"/>
    </row>
    <row r="901" spans="1:5" s="190" customFormat="1" ht="12.75" customHeight="1" x14ac:dyDescent="0.25">
      <c r="A901">
        <v>11249</v>
      </c>
      <c r="B901" t="s">
        <v>19944</v>
      </c>
      <c r="C901" t="s">
        <v>1533</v>
      </c>
      <c r="D901" s="109" t="s">
        <v>16883</v>
      </c>
      <c r="E901"/>
    </row>
    <row r="902" spans="1:5" s="190" customFormat="1" ht="12.75" customHeight="1" x14ac:dyDescent="0.25">
      <c r="A902">
        <v>11251</v>
      </c>
      <c r="B902" t="s">
        <v>19945</v>
      </c>
      <c r="C902" t="s">
        <v>1533</v>
      </c>
      <c r="D902" s="109" t="s">
        <v>16884</v>
      </c>
      <c r="E902"/>
    </row>
    <row r="903" spans="1:5" s="190" customFormat="1" ht="12.75" customHeight="1" x14ac:dyDescent="0.25">
      <c r="A903">
        <v>11253</v>
      </c>
      <c r="B903" t="s">
        <v>19946</v>
      </c>
      <c r="C903" t="s">
        <v>1533</v>
      </c>
      <c r="D903" s="109" t="s">
        <v>16885</v>
      </c>
      <c r="E903"/>
    </row>
    <row r="904" spans="1:5" s="190" customFormat="1" ht="12.75" customHeight="1" x14ac:dyDescent="0.25">
      <c r="A904">
        <v>11255</v>
      </c>
      <c r="B904" t="s">
        <v>19947</v>
      </c>
      <c r="C904" t="s">
        <v>1533</v>
      </c>
      <c r="D904" s="109" t="s">
        <v>16886</v>
      </c>
      <c r="E904"/>
    </row>
    <row r="905" spans="1:5" s="190" customFormat="1" ht="12.75" customHeight="1" x14ac:dyDescent="0.25">
      <c r="A905">
        <v>14055</v>
      </c>
      <c r="B905" t="s">
        <v>19948</v>
      </c>
      <c r="C905" t="s">
        <v>1533</v>
      </c>
      <c r="D905" s="109" t="s">
        <v>16887</v>
      </c>
      <c r="E905"/>
    </row>
    <row r="906" spans="1:5" s="190" customFormat="1" ht="12.75" customHeight="1" x14ac:dyDescent="0.25">
      <c r="A906">
        <v>11256</v>
      </c>
      <c r="B906" t="s">
        <v>19949</v>
      </c>
      <c r="C906" t="s">
        <v>1533</v>
      </c>
      <c r="D906" s="109" t="s">
        <v>16888</v>
      </c>
      <c r="E906"/>
    </row>
    <row r="907" spans="1:5" s="190" customFormat="1" ht="12.75" customHeight="1" x14ac:dyDescent="0.25">
      <c r="A907">
        <v>1872</v>
      </c>
      <c r="B907" t="s">
        <v>19950</v>
      </c>
      <c r="C907" t="s">
        <v>1533</v>
      </c>
      <c r="D907" s="109" t="s">
        <v>17039</v>
      </c>
      <c r="E907"/>
    </row>
    <row r="908" spans="1:5" s="190" customFormat="1" ht="12.75" customHeight="1" x14ac:dyDescent="0.25">
      <c r="A908">
        <v>1873</v>
      </c>
      <c r="B908" t="s">
        <v>19951</v>
      </c>
      <c r="C908" t="s">
        <v>1533</v>
      </c>
      <c r="D908" s="109" t="s">
        <v>7925</v>
      </c>
      <c r="E908"/>
    </row>
    <row r="909" spans="1:5" s="190" customFormat="1" ht="12.75" customHeight="1" x14ac:dyDescent="0.25">
      <c r="A909">
        <v>39693</v>
      </c>
      <c r="B909" t="s">
        <v>19952</v>
      </c>
      <c r="C909" t="s">
        <v>1533</v>
      </c>
      <c r="D909" s="109" t="s">
        <v>16889</v>
      </c>
      <c r="E909"/>
    </row>
    <row r="910" spans="1:5" s="190" customFormat="1" ht="12.75" customHeight="1" x14ac:dyDescent="0.25">
      <c r="A910">
        <v>39692</v>
      </c>
      <c r="B910" t="s">
        <v>19953</v>
      </c>
      <c r="C910" t="s">
        <v>1533</v>
      </c>
      <c r="D910" s="109" t="s">
        <v>16890</v>
      </c>
      <c r="E910"/>
    </row>
    <row r="911" spans="1:5" s="190" customFormat="1" ht="34.5" customHeight="1" x14ac:dyDescent="0.25">
      <c r="A911">
        <v>1062</v>
      </c>
      <c r="B911" t="s">
        <v>19954</v>
      </c>
      <c r="C911" t="s">
        <v>1533</v>
      </c>
      <c r="D911" s="109" t="s">
        <v>16891</v>
      </c>
      <c r="E911"/>
    </row>
    <row r="912" spans="1:5" s="190" customFormat="1" ht="12.75" customHeight="1" x14ac:dyDescent="0.25">
      <c r="A912">
        <v>39686</v>
      </c>
      <c r="B912" t="s">
        <v>19955</v>
      </c>
      <c r="C912" t="s">
        <v>1533</v>
      </c>
      <c r="D912" s="109" t="s">
        <v>16892</v>
      </c>
      <c r="E912"/>
    </row>
    <row r="913" spans="1:5" s="190" customFormat="1" ht="25.5" customHeight="1" x14ac:dyDescent="0.25">
      <c r="A913">
        <v>43095</v>
      </c>
      <c r="B913" t="s">
        <v>19956</v>
      </c>
      <c r="C913" t="s">
        <v>1533</v>
      </c>
      <c r="D913" s="109" t="s">
        <v>16893</v>
      </c>
      <c r="E913"/>
    </row>
    <row r="914" spans="1:5" s="190" customFormat="1" ht="25.5" customHeight="1" x14ac:dyDescent="0.25">
      <c r="A914">
        <v>1871</v>
      </c>
      <c r="B914" t="s">
        <v>19957</v>
      </c>
      <c r="C914" t="s">
        <v>1533</v>
      </c>
      <c r="D914" s="109" t="s">
        <v>14622</v>
      </c>
      <c r="E914"/>
    </row>
    <row r="915" spans="1:5" s="190" customFormat="1" ht="12.75" customHeight="1" x14ac:dyDescent="0.25">
      <c r="A915">
        <v>12001</v>
      </c>
      <c r="B915" t="s">
        <v>19958</v>
      </c>
      <c r="C915" t="s">
        <v>1533</v>
      </c>
      <c r="D915" s="109" t="s">
        <v>12565</v>
      </c>
      <c r="E915"/>
    </row>
    <row r="916" spans="1:5" s="190" customFormat="1" ht="11.65" customHeight="1" x14ac:dyDescent="0.25">
      <c r="A916">
        <v>11882</v>
      </c>
      <c r="B916" t="s">
        <v>19959</v>
      </c>
      <c r="C916" t="s">
        <v>1533</v>
      </c>
      <c r="D916" s="109" t="s">
        <v>17692</v>
      </c>
      <c r="E916"/>
    </row>
    <row r="917" spans="1:5" s="190" customFormat="1" ht="25.5" customHeight="1" x14ac:dyDescent="0.25">
      <c r="A917">
        <v>1068</v>
      </c>
      <c r="B917" t="s">
        <v>19960</v>
      </c>
      <c r="C917" t="s">
        <v>1533</v>
      </c>
      <c r="D917" s="109" t="s">
        <v>16894</v>
      </c>
      <c r="E917"/>
    </row>
    <row r="918" spans="1:5" s="190" customFormat="1" ht="12.75" customHeight="1" x14ac:dyDescent="0.25">
      <c r="A918">
        <v>39690</v>
      </c>
      <c r="B918" t="s">
        <v>19961</v>
      </c>
      <c r="C918" t="s">
        <v>1533</v>
      </c>
      <c r="D918" s="109" t="s">
        <v>16895</v>
      </c>
      <c r="E918"/>
    </row>
    <row r="919" spans="1:5" s="190" customFormat="1" ht="22.9" customHeight="1" x14ac:dyDescent="0.25">
      <c r="A919">
        <v>39691</v>
      </c>
      <c r="B919" t="s">
        <v>19962</v>
      </c>
      <c r="C919" t="s">
        <v>1533</v>
      </c>
      <c r="D919" s="109" t="s">
        <v>16896</v>
      </c>
      <c r="E919"/>
    </row>
    <row r="920" spans="1:5" s="190" customFormat="1" ht="25.5" customHeight="1" x14ac:dyDescent="0.25">
      <c r="A920">
        <v>39808</v>
      </c>
      <c r="B920" t="s">
        <v>19963</v>
      </c>
      <c r="C920" t="s">
        <v>1533</v>
      </c>
      <c r="D920" s="109" t="s">
        <v>16897</v>
      </c>
      <c r="E920"/>
    </row>
    <row r="921" spans="1:5" s="190" customFormat="1" ht="25.5" customHeight="1" x14ac:dyDescent="0.25">
      <c r="A921">
        <v>39809</v>
      </c>
      <c r="B921" t="s">
        <v>19964</v>
      </c>
      <c r="C921" t="s">
        <v>1533</v>
      </c>
      <c r="D921" s="109" t="s">
        <v>16898</v>
      </c>
      <c r="E921"/>
    </row>
    <row r="922" spans="1:5" s="190" customFormat="1" ht="25.5" customHeight="1" x14ac:dyDescent="0.25">
      <c r="A922">
        <v>43439</v>
      </c>
      <c r="B922" t="s">
        <v>19965</v>
      </c>
      <c r="C922" t="s">
        <v>1533</v>
      </c>
      <c r="D922" s="109" t="s">
        <v>19966</v>
      </c>
      <c r="E922"/>
    </row>
    <row r="923" spans="1:5" s="190" customFormat="1" ht="25.5" customHeight="1" x14ac:dyDescent="0.25">
      <c r="A923">
        <v>5103</v>
      </c>
      <c r="B923" t="s">
        <v>19967</v>
      </c>
      <c r="C923" t="s">
        <v>1533</v>
      </c>
      <c r="D923" s="109" t="s">
        <v>14875</v>
      </c>
      <c r="E923"/>
    </row>
    <row r="924" spans="1:5" s="190" customFormat="1" ht="25.5" customHeight="1" x14ac:dyDescent="0.25">
      <c r="A924">
        <v>11880</v>
      </c>
      <c r="B924" t="s">
        <v>19968</v>
      </c>
      <c r="C924" t="s">
        <v>1533</v>
      </c>
      <c r="D924" s="109" t="s">
        <v>16899</v>
      </c>
      <c r="E924"/>
    </row>
    <row r="925" spans="1:5" s="190" customFormat="1" ht="25.5" customHeight="1" x14ac:dyDescent="0.25">
      <c r="A925">
        <v>11714</v>
      </c>
      <c r="B925" t="s">
        <v>19969</v>
      </c>
      <c r="C925" t="s">
        <v>1533</v>
      </c>
      <c r="D925" s="109" t="s">
        <v>14678</v>
      </c>
      <c r="E925"/>
    </row>
    <row r="926" spans="1:5" s="190" customFormat="1" ht="25.5" customHeight="1" x14ac:dyDescent="0.25">
      <c r="A926">
        <v>11712</v>
      </c>
      <c r="B926" t="s">
        <v>19970</v>
      </c>
      <c r="C926" t="s">
        <v>1533</v>
      </c>
      <c r="D926" s="109" t="s">
        <v>14745</v>
      </c>
      <c r="E926"/>
    </row>
    <row r="927" spans="1:5" s="190" customFormat="1" ht="25.5" customHeight="1" x14ac:dyDescent="0.25">
      <c r="A927">
        <v>11717</v>
      </c>
      <c r="B927" t="s">
        <v>19971</v>
      </c>
      <c r="C927" t="s">
        <v>1533</v>
      </c>
      <c r="D927" s="109" t="s">
        <v>12216</v>
      </c>
      <c r="E927"/>
    </row>
    <row r="928" spans="1:5" s="190" customFormat="1" ht="25.5" customHeight="1" x14ac:dyDescent="0.25">
      <c r="A928">
        <v>1106</v>
      </c>
      <c r="B928" t="s">
        <v>19972</v>
      </c>
      <c r="C928" t="s">
        <v>1537</v>
      </c>
      <c r="D928" s="109" t="s">
        <v>6476</v>
      </c>
      <c r="E928"/>
    </row>
    <row r="929" spans="1:5" s="190" customFormat="1" ht="25.5" customHeight="1" x14ac:dyDescent="0.25">
      <c r="A929">
        <v>11161</v>
      </c>
      <c r="B929" t="s">
        <v>19973</v>
      </c>
      <c r="C929" t="s">
        <v>1537</v>
      </c>
      <c r="D929" s="109" t="s">
        <v>16869</v>
      </c>
      <c r="E929"/>
    </row>
    <row r="930" spans="1:5" s="190" customFormat="1" ht="22.9" customHeight="1" x14ac:dyDescent="0.25">
      <c r="A930">
        <v>1107</v>
      </c>
      <c r="B930" t="s">
        <v>19974</v>
      </c>
      <c r="C930" t="s">
        <v>1537</v>
      </c>
      <c r="D930" s="109" t="s">
        <v>6354</v>
      </c>
      <c r="E930"/>
    </row>
    <row r="931" spans="1:5" s="190" customFormat="1" ht="12.75" customHeight="1" x14ac:dyDescent="0.25">
      <c r="A931">
        <v>44479</v>
      </c>
      <c r="B931" t="s">
        <v>19975</v>
      </c>
      <c r="C931" t="s">
        <v>1537</v>
      </c>
      <c r="D931" s="109" t="s">
        <v>6429</v>
      </c>
      <c r="E931"/>
    </row>
    <row r="932" spans="1:5" s="190" customFormat="1" ht="25.5" customHeight="1" x14ac:dyDescent="0.25">
      <c r="A932">
        <v>4759</v>
      </c>
      <c r="B932" t="s">
        <v>19976</v>
      </c>
      <c r="C932" t="s">
        <v>1532</v>
      </c>
      <c r="D932" s="109" t="s">
        <v>12201</v>
      </c>
      <c r="E932"/>
    </row>
    <row r="933" spans="1:5" s="190" customFormat="1" ht="12.75" customHeight="1" x14ac:dyDescent="0.25">
      <c r="A933">
        <v>41068</v>
      </c>
      <c r="B933" t="s">
        <v>19977</v>
      </c>
      <c r="C933" t="s">
        <v>1539</v>
      </c>
      <c r="D933" s="109" t="s">
        <v>19978</v>
      </c>
      <c r="E933"/>
    </row>
    <row r="934" spans="1:5" s="190" customFormat="1" ht="12.75" customHeight="1" x14ac:dyDescent="0.25">
      <c r="A934">
        <v>12618</v>
      </c>
      <c r="B934" t="s">
        <v>19979</v>
      </c>
      <c r="C934" t="s">
        <v>1533</v>
      </c>
      <c r="D934" s="109" t="s">
        <v>16900</v>
      </c>
      <c r="E934"/>
    </row>
    <row r="935" spans="1:5" s="190" customFormat="1" ht="12.75" customHeight="1" x14ac:dyDescent="0.25">
      <c r="A935">
        <v>1108</v>
      </c>
      <c r="B935" t="s">
        <v>19980</v>
      </c>
      <c r="C935" t="s">
        <v>1536</v>
      </c>
      <c r="D935" s="109" t="s">
        <v>12652</v>
      </c>
      <c r="E935"/>
    </row>
    <row r="936" spans="1:5" s="190" customFormat="1" ht="12.75" customHeight="1" x14ac:dyDescent="0.25">
      <c r="A936">
        <v>1117</v>
      </c>
      <c r="B936" t="s">
        <v>19981</v>
      </c>
      <c r="C936" t="s">
        <v>1536</v>
      </c>
      <c r="D936" s="109" t="s">
        <v>14934</v>
      </c>
      <c r="E936"/>
    </row>
    <row r="937" spans="1:5" s="190" customFormat="1" ht="25.5" customHeight="1" x14ac:dyDescent="0.25">
      <c r="A937">
        <v>1118</v>
      </c>
      <c r="B937" t="s">
        <v>19982</v>
      </c>
      <c r="C937" t="s">
        <v>1536</v>
      </c>
      <c r="D937" s="109" t="s">
        <v>8161</v>
      </c>
      <c r="E937"/>
    </row>
    <row r="938" spans="1:5" s="190" customFormat="1" ht="25.5" customHeight="1" x14ac:dyDescent="0.25">
      <c r="A938">
        <v>1110</v>
      </c>
      <c r="B938" t="s">
        <v>19983</v>
      </c>
      <c r="C938" t="s">
        <v>1536</v>
      </c>
      <c r="D938" s="109" t="s">
        <v>8161</v>
      </c>
      <c r="E938"/>
    </row>
    <row r="939" spans="1:5" s="190" customFormat="1" ht="25.5" customHeight="1" x14ac:dyDescent="0.25">
      <c r="A939">
        <v>40784</v>
      </c>
      <c r="B939" t="s">
        <v>19984</v>
      </c>
      <c r="C939" t="s">
        <v>1536</v>
      </c>
      <c r="D939" s="109" t="s">
        <v>15276</v>
      </c>
      <c r="E939"/>
    </row>
    <row r="940" spans="1:5" s="190" customFormat="1" ht="12.75" customHeight="1" x14ac:dyDescent="0.25">
      <c r="A940">
        <v>40782</v>
      </c>
      <c r="B940" t="s">
        <v>19985</v>
      </c>
      <c r="C940" t="s">
        <v>1536</v>
      </c>
      <c r="D940" s="109" t="s">
        <v>16901</v>
      </c>
      <c r="E940"/>
    </row>
    <row r="941" spans="1:5" s="190" customFormat="1" ht="12.75" customHeight="1" x14ac:dyDescent="0.25">
      <c r="A941">
        <v>40783</v>
      </c>
      <c r="B941" t="s">
        <v>19986</v>
      </c>
      <c r="C941" t="s">
        <v>1536</v>
      </c>
      <c r="D941" s="109" t="s">
        <v>16902</v>
      </c>
      <c r="E941"/>
    </row>
    <row r="942" spans="1:5" s="190" customFormat="1" ht="12.75" customHeight="1" x14ac:dyDescent="0.25">
      <c r="A942">
        <v>1109</v>
      </c>
      <c r="B942" t="s">
        <v>19987</v>
      </c>
      <c r="C942" t="s">
        <v>1536</v>
      </c>
      <c r="D942" s="109" t="s">
        <v>12652</v>
      </c>
      <c r="E942"/>
    </row>
    <row r="943" spans="1:5" s="190" customFormat="1" ht="12.75" customHeight="1" x14ac:dyDescent="0.25">
      <c r="A943">
        <v>1119</v>
      </c>
      <c r="B943" t="s">
        <v>19988</v>
      </c>
      <c r="C943" t="s">
        <v>1536</v>
      </c>
      <c r="D943" s="109" t="s">
        <v>7294</v>
      </c>
      <c r="E943"/>
    </row>
    <row r="944" spans="1:5" s="190" customFormat="1" ht="25.5" customHeight="1" x14ac:dyDescent="0.25">
      <c r="A944">
        <v>13115</v>
      </c>
      <c r="B944" t="s">
        <v>19989</v>
      </c>
      <c r="C944" t="s">
        <v>1536</v>
      </c>
      <c r="D944" s="109" t="s">
        <v>14675</v>
      </c>
      <c r="E944"/>
    </row>
    <row r="945" spans="1:5" s="190" customFormat="1" ht="12.75" customHeight="1" x14ac:dyDescent="0.25">
      <c r="A945">
        <v>10541</v>
      </c>
      <c r="B945" t="s">
        <v>19990</v>
      </c>
      <c r="C945" t="s">
        <v>1536</v>
      </c>
      <c r="D945" s="109" t="s">
        <v>12617</v>
      </c>
      <c r="E945"/>
    </row>
    <row r="946" spans="1:5" s="190" customFormat="1" ht="25.5" customHeight="1" x14ac:dyDescent="0.25">
      <c r="A946">
        <v>10542</v>
      </c>
      <c r="B946" t="s">
        <v>19991</v>
      </c>
      <c r="C946" t="s">
        <v>1536</v>
      </c>
      <c r="D946" s="109" t="s">
        <v>16849</v>
      </c>
      <c r="E946"/>
    </row>
    <row r="947" spans="1:5" s="190" customFormat="1" ht="25.5" customHeight="1" x14ac:dyDescent="0.25">
      <c r="A947">
        <v>10543</v>
      </c>
      <c r="B947" t="s">
        <v>19992</v>
      </c>
      <c r="C947" t="s">
        <v>1536</v>
      </c>
      <c r="D947" s="109" t="s">
        <v>16903</v>
      </c>
      <c r="E947"/>
    </row>
    <row r="948" spans="1:5" s="190" customFormat="1" ht="25.5" customHeight="1" x14ac:dyDescent="0.25">
      <c r="A948">
        <v>10544</v>
      </c>
      <c r="B948" t="s">
        <v>19993</v>
      </c>
      <c r="C948" t="s">
        <v>1536</v>
      </c>
      <c r="D948" s="109" t="s">
        <v>16904</v>
      </c>
      <c r="E948"/>
    </row>
    <row r="949" spans="1:5" s="190" customFormat="1" ht="25.5" customHeight="1" x14ac:dyDescent="0.25">
      <c r="A949">
        <v>10545</v>
      </c>
      <c r="B949" t="s">
        <v>19994</v>
      </c>
      <c r="C949" t="s">
        <v>1536</v>
      </c>
      <c r="D949" s="109" t="s">
        <v>16905</v>
      </c>
      <c r="E949"/>
    </row>
    <row r="950" spans="1:5" s="190" customFormat="1" ht="25.5" customHeight="1" x14ac:dyDescent="0.25">
      <c r="A950">
        <v>38365</v>
      </c>
      <c r="B950" t="s">
        <v>19995</v>
      </c>
      <c r="C950" t="s">
        <v>1534</v>
      </c>
      <c r="D950" s="109" t="s">
        <v>14854</v>
      </c>
      <c r="E950"/>
    </row>
    <row r="951" spans="1:5" s="190" customFormat="1" ht="11.65" customHeight="1" x14ac:dyDescent="0.25">
      <c r="A951">
        <v>44056</v>
      </c>
      <c r="B951" t="s">
        <v>19996</v>
      </c>
      <c r="C951" t="s">
        <v>1533</v>
      </c>
      <c r="D951" s="109" t="s">
        <v>19997</v>
      </c>
      <c r="E951"/>
    </row>
    <row r="952" spans="1:5" s="190" customFormat="1" ht="25.5" customHeight="1" x14ac:dyDescent="0.25">
      <c r="A952">
        <v>44057</v>
      </c>
      <c r="B952" t="s">
        <v>19998</v>
      </c>
      <c r="C952" t="s">
        <v>1533</v>
      </c>
      <c r="D952" s="109" t="s">
        <v>19999</v>
      </c>
      <c r="E952"/>
    </row>
    <row r="953" spans="1:5" s="190" customFormat="1" ht="12.75" customHeight="1" x14ac:dyDescent="0.25">
      <c r="A953">
        <v>37754</v>
      </c>
      <c r="B953" t="s">
        <v>20000</v>
      </c>
      <c r="C953" t="s">
        <v>1533</v>
      </c>
      <c r="D953" s="109" t="s">
        <v>20001</v>
      </c>
      <c r="E953"/>
    </row>
    <row r="954" spans="1:5" s="190" customFormat="1" ht="25.5" customHeight="1" x14ac:dyDescent="0.25">
      <c r="A954">
        <v>37757</v>
      </c>
      <c r="B954" t="s">
        <v>20002</v>
      </c>
      <c r="C954" t="s">
        <v>1533</v>
      </c>
      <c r="D954" s="109" t="s">
        <v>20003</v>
      </c>
      <c r="E954"/>
    </row>
    <row r="955" spans="1:5" s="190" customFormat="1" ht="25.5" customHeight="1" x14ac:dyDescent="0.25">
      <c r="A955">
        <v>44058</v>
      </c>
      <c r="B955" t="s">
        <v>20004</v>
      </c>
      <c r="C955" t="s">
        <v>1533</v>
      </c>
      <c r="D955" s="109" t="s">
        <v>20005</v>
      </c>
      <c r="E955"/>
    </row>
    <row r="956" spans="1:5" s="190" customFormat="1" ht="25.5" customHeight="1" x14ac:dyDescent="0.25">
      <c r="A956">
        <v>37752</v>
      </c>
      <c r="B956" t="s">
        <v>20006</v>
      </c>
      <c r="C956" t="s">
        <v>1533</v>
      </c>
      <c r="D956" s="109" t="s">
        <v>20007</v>
      </c>
      <c r="E956"/>
    </row>
    <row r="957" spans="1:5" s="190" customFormat="1" ht="34.5" customHeight="1" x14ac:dyDescent="0.25">
      <c r="A957">
        <v>44059</v>
      </c>
      <c r="B957" t="s">
        <v>20008</v>
      </c>
      <c r="C957" t="s">
        <v>1533</v>
      </c>
      <c r="D957" s="109" t="s">
        <v>20009</v>
      </c>
      <c r="E957"/>
    </row>
    <row r="958" spans="1:5" s="190" customFormat="1" ht="25.5" customHeight="1" x14ac:dyDescent="0.25">
      <c r="A958">
        <v>37750</v>
      </c>
      <c r="B958" t="s">
        <v>20010</v>
      </c>
      <c r="C958" t="s">
        <v>1533</v>
      </c>
      <c r="D958" s="109" t="s">
        <v>20011</v>
      </c>
      <c r="E958"/>
    </row>
    <row r="959" spans="1:5" s="190" customFormat="1" ht="25.5" customHeight="1" x14ac:dyDescent="0.25">
      <c r="A959">
        <v>37758</v>
      </c>
      <c r="B959" t="s">
        <v>20012</v>
      </c>
      <c r="C959" t="s">
        <v>1533</v>
      </c>
      <c r="D959" s="109" t="s">
        <v>20013</v>
      </c>
      <c r="E959"/>
    </row>
    <row r="960" spans="1:5" s="190" customFormat="1" ht="12.75" customHeight="1" x14ac:dyDescent="0.25">
      <c r="A960">
        <v>44060</v>
      </c>
      <c r="B960" t="s">
        <v>20014</v>
      </c>
      <c r="C960" t="s">
        <v>1533</v>
      </c>
      <c r="D960" s="109" t="s">
        <v>20015</v>
      </c>
      <c r="E960"/>
    </row>
    <row r="961" spans="1:5" s="190" customFormat="1" ht="12.75" customHeight="1" x14ac:dyDescent="0.25">
      <c r="A961">
        <v>37749</v>
      </c>
      <c r="B961" t="s">
        <v>20016</v>
      </c>
      <c r="C961" t="s">
        <v>1533</v>
      </c>
      <c r="D961" s="109" t="s">
        <v>20017</v>
      </c>
      <c r="E961"/>
    </row>
    <row r="962" spans="1:5" s="190" customFormat="1" ht="22.9" customHeight="1" x14ac:dyDescent="0.25">
      <c r="A962">
        <v>44061</v>
      </c>
      <c r="B962" t="s">
        <v>20018</v>
      </c>
      <c r="C962" t="s">
        <v>1533</v>
      </c>
      <c r="D962" s="109" t="s">
        <v>20019</v>
      </c>
      <c r="E962"/>
    </row>
    <row r="963" spans="1:5" s="190" customFormat="1" ht="25.5" customHeight="1" x14ac:dyDescent="0.25">
      <c r="A963">
        <v>1159</v>
      </c>
      <c r="B963" t="s">
        <v>20020</v>
      </c>
      <c r="C963" t="s">
        <v>1533</v>
      </c>
      <c r="D963" s="109" t="s">
        <v>20021</v>
      </c>
      <c r="E963"/>
    </row>
    <row r="964" spans="1:5" s="190" customFormat="1" ht="25.5" customHeight="1" x14ac:dyDescent="0.25">
      <c r="A964">
        <v>12114</v>
      </c>
      <c r="B964" t="s">
        <v>20022</v>
      </c>
      <c r="C964" t="s">
        <v>1533</v>
      </c>
      <c r="D964" s="109" t="s">
        <v>20023</v>
      </c>
      <c r="E964"/>
    </row>
    <row r="965" spans="1:5" s="190" customFormat="1" ht="25.5" customHeight="1" x14ac:dyDescent="0.25">
      <c r="A965">
        <v>38106</v>
      </c>
      <c r="B965" t="s">
        <v>20024</v>
      </c>
      <c r="C965" t="s">
        <v>1533</v>
      </c>
      <c r="D965" s="109" t="s">
        <v>12995</v>
      </c>
      <c r="E965"/>
    </row>
    <row r="966" spans="1:5" s="190" customFormat="1" ht="25.5" customHeight="1" x14ac:dyDescent="0.25">
      <c r="A966">
        <v>38085</v>
      </c>
      <c r="B966" t="s">
        <v>20025</v>
      </c>
      <c r="C966" t="s">
        <v>1533</v>
      </c>
      <c r="D966" s="109" t="s">
        <v>7259</v>
      </c>
      <c r="E966"/>
    </row>
    <row r="967" spans="1:5" s="190" customFormat="1" ht="22.9" customHeight="1" x14ac:dyDescent="0.25">
      <c r="A967">
        <v>38599</v>
      </c>
      <c r="B967" t="s">
        <v>20026</v>
      </c>
      <c r="C967" t="s">
        <v>1533</v>
      </c>
      <c r="D967" s="109" t="s">
        <v>12565</v>
      </c>
      <c r="E967"/>
    </row>
    <row r="968" spans="1:5" s="190" customFormat="1" ht="12.75" customHeight="1" x14ac:dyDescent="0.25">
      <c r="A968">
        <v>38596</v>
      </c>
      <c r="B968" t="s">
        <v>20027</v>
      </c>
      <c r="C968" t="s">
        <v>1533</v>
      </c>
      <c r="D968" s="109" t="s">
        <v>18324</v>
      </c>
      <c r="E968"/>
    </row>
    <row r="969" spans="1:5" s="190" customFormat="1" ht="25.5" customHeight="1" x14ac:dyDescent="0.25">
      <c r="A969">
        <v>38600</v>
      </c>
      <c r="B969" t="s">
        <v>20028</v>
      </c>
      <c r="C969" t="s">
        <v>1533</v>
      </c>
      <c r="D969" s="109" t="s">
        <v>6975</v>
      </c>
      <c r="E969"/>
    </row>
    <row r="970" spans="1:5" s="190" customFormat="1" ht="22.9" customHeight="1" x14ac:dyDescent="0.25">
      <c r="A970">
        <v>38597</v>
      </c>
      <c r="B970" t="s">
        <v>20029</v>
      </c>
      <c r="C970" t="s">
        <v>1533</v>
      </c>
      <c r="D970" s="109" t="s">
        <v>6500</v>
      </c>
      <c r="E970"/>
    </row>
    <row r="971" spans="1:5" s="190" customFormat="1" ht="25.5" customHeight="1" x14ac:dyDescent="0.25">
      <c r="A971">
        <v>659</v>
      </c>
      <c r="B971" t="s">
        <v>20030</v>
      </c>
      <c r="C971" t="s">
        <v>1533</v>
      </c>
      <c r="D971" s="109" t="s">
        <v>14820</v>
      </c>
      <c r="E971"/>
    </row>
    <row r="972" spans="1:5" s="190" customFormat="1" ht="25.5" customHeight="1" x14ac:dyDescent="0.25">
      <c r="A972">
        <v>660</v>
      </c>
      <c r="B972" t="s">
        <v>20031</v>
      </c>
      <c r="C972" t="s">
        <v>1533</v>
      </c>
      <c r="D972" s="109" t="s">
        <v>20032</v>
      </c>
      <c r="E972"/>
    </row>
    <row r="973" spans="1:5" s="190" customFormat="1" ht="25.5" customHeight="1" x14ac:dyDescent="0.25">
      <c r="A973">
        <v>658</v>
      </c>
      <c r="B973" t="s">
        <v>20033</v>
      </c>
      <c r="C973" t="s">
        <v>1533</v>
      </c>
      <c r="D973" s="109" t="s">
        <v>20034</v>
      </c>
      <c r="E973"/>
    </row>
    <row r="974" spans="1:5" s="190" customFormat="1" ht="25.5" customHeight="1" x14ac:dyDescent="0.25">
      <c r="A974">
        <v>38548</v>
      </c>
      <c r="B974" t="s">
        <v>20035</v>
      </c>
      <c r="C974" t="s">
        <v>1533</v>
      </c>
      <c r="D974" s="109" t="s">
        <v>12685</v>
      </c>
      <c r="E974"/>
    </row>
    <row r="975" spans="1:5" s="190" customFormat="1" ht="25.5" customHeight="1" x14ac:dyDescent="0.25">
      <c r="A975">
        <v>34649</v>
      </c>
      <c r="B975" t="s">
        <v>20036</v>
      </c>
      <c r="C975" t="s">
        <v>1533</v>
      </c>
      <c r="D975" s="109" t="s">
        <v>7185</v>
      </c>
      <c r="E975"/>
    </row>
    <row r="976" spans="1:5" s="190" customFormat="1" ht="25.5" customHeight="1" x14ac:dyDescent="0.25">
      <c r="A976">
        <v>34655</v>
      </c>
      <c r="B976" t="s">
        <v>20037</v>
      </c>
      <c r="C976" t="s">
        <v>1533</v>
      </c>
      <c r="D976" s="109" t="s">
        <v>20032</v>
      </c>
      <c r="E976"/>
    </row>
    <row r="977" spans="1:5" s="190" customFormat="1" ht="25.5" customHeight="1" x14ac:dyDescent="0.25">
      <c r="A977">
        <v>40607</v>
      </c>
      <c r="B977" t="s">
        <v>20038</v>
      </c>
      <c r="C977" t="s">
        <v>1533</v>
      </c>
      <c r="D977" s="109" t="s">
        <v>7845</v>
      </c>
      <c r="E977"/>
    </row>
    <row r="978" spans="1:5" s="190" customFormat="1" ht="25.5" customHeight="1" x14ac:dyDescent="0.25">
      <c r="A978">
        <v>567</v>
      </c>
      <c r="B978" t="s">
        <v>20039</v>
      </c>
      <c r="C978" t="s">
        <v>1536</v>
      </c>
      <c r="D978" s="109" t="s">
        <v>6390</v>
      </c>
      <c r="E978"/>
    </row>
    <row r="979" spans="1:5" s="190" customFormat="1" ht="22.9" customHeight="1" x14ac:dyDescent="0.25">
      <c r="A979">
        <v>574</v>
      </c>
      <c r="B979" t="s">
        <v>20040</v>
      </c>
      <c r="C979" t="s">
        <v>1536</v>
      </c>
      <c r="D979" s="109" t="s">
        <v>16135</v>
      </c>
      <c r="E979"/>
    </row>
    <row r="980" spans="1:5" s="190" customFormat="1" ht="22.9" customHeight="1" x14ac:dyDescent="0.25">
      <c r="A980">
        <v>568</v>
      </c>
      <c r="B980" t="s">
        <v>20041</v>
      </c>
      <c r="C980" t="s">
        <v>1536</v>
      </c>
      <c r="D980" s="109" t="s">
        <v>16677</v>
      </c>
      <c r="E980"/>
    </row>
    <row r="981" spans="1:5" s="190" customFormat="1" ht="12.75" customHeight="1" x14ac:dyDescent="0.25">
      <c r="A981">
        <v>4777</v>
      </c>
      <c r="B981" t="s">
        <v>20042</v>
      </c>
      <c r="C981" t="s">
        <v>1537</v>
      </c>
      <c r="D981" s="109" t="s">
        <v>14796</v>
      </c>
      <c r="E981"/>
    </row>
    <row r="982" spans="1:5" s="190" customFormat="1" ht="11.65" customHeight="1" x14ac:dyDescent="0.25">
      <c r="A982">
        <v>592</v>
      </c>
      <c r="B982" t="s">
        <v>20043</v>
      </c>
      <c r="C982" t="s">
        <v>1537</v>
      </c>
      <c r="D982" s="109" t="s">
        <v>20044</v>
      </c>
      <c r="E982"/>
    </row>
    <row r="983" spans="1:5" s="190" customFormat="1" ht="25.5" customHeight="1" x14ac:dyDescent="0.25">
      <c r="A983">
        <v>586</v>
      </c>
      <c r="B983" t="s">
        <v>20045</v>
      </c>
      <c r="C983" t="s">
        <v>1536</v>
      </c>
      <c r="D983" s="109" t="s">
        <v>6706</v>
      </c>
      <c r="E983"/>
    </row>
    <row r="984" spans="1:5" s="190" customFormat="1" ht="25.5" customHeight="1" x14ac:dyDescent="0.25">
      <c r="A984">
        <v>588</v>
      </c>
      <c r="B984" t="s">
        <v>20046</v>
      </c>
      <c r="C984" t="s">
        <v>1536</v>
      </c>
      <c r="D984" s="109" t="s">
        <v>20047</v>
      </c>
      <c r="E984"/>
    </row>
    <row r="985" spans="1:5" s="190" customFormat="1" ht="25.5" customHeight="1" x14ac:dyDescent="0.25">
      <c r="A985">
        <v>591</v>
      </c>
      <c r="B985" t="s">
        <v>20048</v>
      </c>
      <c r="C985" t="s">
        <v>1537</v>
      </c>
      <c r="D985" s="109" t="s">
        <v>17979</v>
      </c>
      <c r="E985"/>
    </row>
    <row r="986" spans="1:5" s="190" customFormat="1" ht="25.5" customHeight="1" x14ac:dyDescent="0.25">
      <c r="A986">
        <v>584</v>
      </c>
      <c r="B986" t="s">
        <v>20049</v>
      </c>
      <c r="C986" t="s">
        <v>1536</v>
      </c>
      <c r="D986" s="109" t="s">
        <v>20050</v>
      </c>
      <c r="E986"/>
    </row>
    <row r="987" spans="1:5" s="190" customFormat="1" ht="22.9" customHeight="1" x14ac:dyDescent="0.25">
      <c r="A987">
        <v>589</v>
      </c>
      <c r="B987" t="s">
        <v>20051</v>
      </c>
      <c r="C987" t="s">
        <v>1536</v>
      </c>
      <c r="D987" s="109" t="s">
        <v>11827</v>
      </c>
      <c r="E987"/>
    </row>
    <row r="988" spans="1:5" s="190" customFormat="1" ht="12.75" customHeight="1" x14ac:dyDescent="0.25">
      <c r="A988">
        <v>1165</v>
      </c>
      <c r="B988" t="s">
        <v>20052</v>
      </c>
      <c r="C988" t="s">
        <v>1533</v>
      </c>
      <c r="D988" s="109" t="s">
        <v>17082</v>
      </c>
      <c r="E988"/>
    </row>
    <row r="989" spans="1:5" s="190" customFormat="1" ht="12.75" customHeight="1" x14ac:dyDescent="0.25">
      <c r="A989">
        <v>1164</v>
      </c>
      <c r="B989" t="s">
        <v>20053</v>
      </c>
      <c r="C989" t="s">
        <v>1533</v>
      </c>
      <c r="D989" s="109" t="s">
        <v>6735</v>
      </c>
      <c r="E989"/>
    </row>
    <row r="990" spans="1:5" s="190" customFormat="1" ht="22.9" customHeight="1" x14ac:dyDescent="0.25">
      <c r="A990">
        <v>1162</v>
      </c>
      <c r="B990" t="s">
        <v>20054</v>
      </c>
      <c r="C990" t="s">
        <v>1533</v>
      </c>
      <c r="D990" s="109" t="s">
        <v>7051</v>
      </c>
      <c r="E990"/>
    </row>
    <row r="991" spans="1:5" s="190" customFormat="1" ht="25.5" customHeight="1" x14ac:dyDescent="0.25">
      <c r="A991">
        <v>12395</v>
      </c>
      <c r="B991" t="s">
        <v>20055</v>
      </c>
      <c r="C991" t="s">
        <v>1533</v>
      </c>
      <c r="D991" s="109" t="s">
        <v>15203</v>
      </c>
      <c r="E991"/>
    </row>
    <row r="992" spans="1:5" s="190" customFormat="1" ht="25.5" customHeight="1" x14ac:dyDescent="0.25">
      <c r="A992">
        <v>1170</v>
      </c>
      <c r="B992" t="s">
        <v>20056</v>
      </c>
      <c r="C992" t="s">
        <v>1533</v>
      </c>
      <c r="D992" s="109" t="s">
        <v>20057</v>
      </c>
      <c r="E992"/>
    </row>
    <row r="993" spans="1:5" s="190" customFormat="1" ht="25.5" customHeight="1" x14ac:dyDescent="0.25">
      <c r="A993">
        <v>1169</v>
      </c>
      <c r="B993" t="s">
        <v>20058</v>
      </c>
      <c r="C993" t="s">
        <v>1533</v>
      </c>
      <c r="D993" s="109" t="s">
        <v>20059</v>
      </c>
      <c r="E993"/>
    </row>
    <row r="994" spans="1:5" s="190" customFormat="1" ht="25.5" customHeight="1" x14ac:dyDescent="0.25">
      <c r="A994">
        <v>1166</v>
      </c>
      <c r="B994" t="s">
        <v>20060</v>
      </c>
      <c r="C994" t="s">
        <v>1533</v>
      </c>
      <c r="D994" s="109" t="s">
        <v>14736</v>
      </c>
      <c r="E994"/>
    </row>
    <row r="995" spans="1:5" s="190" customFormat="1" ht="12.75" customHeight="1" x14ac:dyDescent="0.25">
      <c r="A995">
        <v>1163</v>
      </c>
      <c r="B995" t="s">
        <v>20061</v>
      </c>
      <c r="C995" t="s">
        <v>1533</v>
      </c>
      <c r="D995" s="109" t="s">
        <v>17611</v>
      </c>
      <c r="E995"/>
    </row>
    <row r="996" spans="1:5" s="190" customFormat="1" ht="12.75" customHeight="1" x14ac:dyDescent="0.25">
      <c r="A996">
        <v>12396</v>
      </c>
      <c r="B996" t="s">
        <v>20062</v>
      </c>
      <c r="C996" t="s">
        <v>1533</v>
      </c>
      <c r="D996" s="109" t="s">
        <v>15203</v>
      </c>
      <c r="E996"/>
    </row>
    <row r="997" spans="1:5" s="190" customFormat="1" ht="12.75" customHeight="1" x14ac:dyDescent="0.25">
      <c r="A997">
        <v>1168</v>
      </c>
      <c r="B997" t="s">
        <v>20063</v>
      </c>
      <c r="C997" t="s">
        <v>1533</v>
      </c>
      <c r="D997" s="109" t="s">
        <v>20064</v>
      </c>
      <c r="E997"/>
    </row>
    <row r="998" spans="1:5" s="190" customFormat="1" ht="12.75" customHeight="1" x14ac:dyDescent="0.25">
      <c r="A998">
        <v>1167</v>
      </c>
      <c r="B998" t="s">
        <v>20065</v>
      </c>
      <c r="C998" t="s">
        <v>1533</v>
      </c>
      <c r="D998" s="109" t="s">
        <v>20066</v>
      </c>
      <c r="E998"/>
    </row>
    <row r="999" spans="1:5" s="190" customFormat="1" ht="12.75" customHeight="1" x14ac:dyDescent="0.25">
      <c r="A999">
        <v>36331</v>
      </c>
      <c r="B999" t="s">
        <v>20067</v>
      </c>
      <c r="C999" t="s">
        <v>1533</v>
      </c>
      <c r="D999" s="109" t="s">
        <v>7980</v>
      </c>
      <c r="E999"/>
    </row>
    <row r="1000" spans="1:5" s="190" customFormat="1" ht="12.75" customHeight="1" x14ac:dyDescent="0.25">
      <c r="A1000">
        <v>36346</v>
      </c>
      <c r="B1000" t="s">
        <v>20068</v>
      </c>
      <c r="C1000" t="s">
        <v>1533</v>
      </c>
      <c r="D1000" s="109" t="s">
        <v>6486</v>
      </c>
      <c r="E1000"/>
    </row>
    <row r="1001" spans="1:5" s="190" customFormat="1" ht="12.75" customHeight="1" x14ac:dyDescent="0.25">
      <c r="A1001">
        <v>1197</v>
      </c>
      <c r="B1001" t="s">
        <v>20069</v>
      </c>
      <c r="C1001" t="s">
        <v>1533</v>
      </c>
      <c r="D1001" s="109" t="s">
        <v>12553</v>
      </c>
      <c r="E1001"/>
    </row>
    <row r="1002" spans="1:5" s="190" customFormat="1" ht="12.75" customHeight="1" x14ac:dyDescent="0.25">
      <c r="A1002">
        <v>1202</v>
      </c>
      <c r="B1002" t="s">
        <v>20070</v>
      </c>
      <c r="C1002" t="s">
        <v>1533</v>
      </c>
      <c r="D1002" s="109" t="s">
        <v>6391</v>
      </c>
      <c r="E1002"/>
    </row>
    <row r="1003" spans="1:5" s="190" customFormat="1" ht="12.75" customHeight="1" x14ac:dyDescent="0.25">
      <c r="A1003">
        <v>1198</v>
      </c>
      <c r="B1003" t="s">
        <v>20071</v>
      </c>
      <c r="C1003" t="s">
        <v>1533</v>
      </c>
      <c r="D1003" s="109" t="s">
        <v>7606</v>
      </c>
      <c r="E1003"/>
    </row>
    <row r="1004" spans="1:5" s="190" customFormat="1" ht="34.5" customHeight="1" x14ac:dyDescent="0.25">
      <c r="A1004">
        <v>20088</v>
      </c>
      <c r="B1004" t="s">
        <v>20072</v>
      </c>
      <c r="C1004" t="s">
        <v>1533</v>
      </c>
      <c r="D1004" s="109" t="s">
        <v>16348</v>
      </c>
      <c r="E1004"/>
    </row>
    <row r="1005" spans="1:5" s="190" customFormat="1" ht="25.5" customHeight="1" x14ac:dyDescent="0.25">
      <c r="A1005">
        <v>20089</v>
      </c>
      <c r="B1005" t="s">
        <v>20073</v>
      </c>
      <c r="C1005" t="s">
        <v>1533</v>
      </c>
      <c r="D1005" s="109" t="s">
        <v>16911</v>
      </c>
      <c r="E1005"/>
    </row>
    <row r="1006" spans="1:5" s="190" customFormat="1" ht="12.75" customHeight="1" x14ac:dyDescent="0.25">
      <c r="A1006">
        <v>20087</v>
      </c>
      <c r="B1006" t="s">
        <v>20074</v>
      </c>
      <c r="C1006" t="s">
        <v>1533</v>
      </c>
      <c r="D1006" s="109" t="s">
        <v>7935</v>
      </c>
      <c r="E1006"/>
    </row>
    <row r="1007" spans="1:5" s="190" customFormat="1" ht="12.75" customHeight="1" x14ac:dyDescent="0.25">
      <c r="A1007">
        <v>1200</v>
      </c>
      <c r="B1007" t="s">
        <v>20075</v>
      </c>
      <c r="C1007" t="s">
        <v>1533</v>
      </c>
      <c r="D1007" s="109" t="s">
        <v>12056</v>
      </c>
      <c r="E1007"/>
    </row>
    <row r="1008" spans="1:5" s="190" customFormat="1" ht="12.75" customHeight="1" x14ac:dyDescent="0.25">
      <c r="A1008">
        <v>12909</v>
      </c>
      <c r="B1008" t="s">
        <v>20076</v>
      </c>
      <c r="C1008" t="s">
        <v>1533</v>
      </c>
      <c r="D1008" s="109" t="s">
        <v>12709</v>
      </c>
      <c r="E1008"/>
    </row>
    <row r="1009" spans="1:5" s="190" customFormat="1" ht="12.75" customHeight="1" x14ac:dyDescent="0.25">
      <c r="A1009">
        <v>12910</v>
      </c>
      <c r="B1009" t="s">
        <v>20077</v>
      </c>
      <c r="C1009" t="s">
        <v>1533</v>
      </c>
      <c r="D1009" s="109" t="s">
        <v>7271</v>
      </c>
      <c r="E1009"/>
    </row>
    <row r="1010" spans="1:5" s="190" customFormat="1" ht="12.75" customHeight="1" x14ac:dyDescent="0.25">
      <c r="A1010">
        <v>1191</v>
      </c>
      <c r="B1010" t="s">
        <v>20078</v>
      </c>
      <c r="C1010" t="s">
        <v>1533</v>
      </c>
      <c r="D1010" s="109" t="s">
        <v>14577</v>
      </c>
      <c r="E1010"/>
    </row>
    <row r="1011" spans="1:5" s="190" customFormat="1" ht="34.5" customHeight="1" x14ac:dyDescent="0.25">
      <c r="A1011">
        <v>1185</v>
      </c>
      <c r="B1011" t="s">
        <v>20079</v>
      </c>
      <c r="C1011" t="s">
        <v>1533</v>
      </c>
      <c r="D1011" s="109" t="s">
        <v>14577</v>
      </c>
      <c r="E1011"/>
    </row>
    <row r="1012" spans="1:5" s="190" customFormat="1" ht="25.5" customHeight="1" x14ac:dyDescent="0.25">
      <c r="A1012">
        <v>1189</v>
      </c>
      <c r="B1012" t="s">
        <v>20080</v>
      </c>
      <c r="C1012" t="s">
        <v>1533</v>
      </c>
      <c r="D1012" s="109" t="s">
        <v>20081</v>
      </c>
      <c r="E1012"/>
    </row>
    <row r="1013" spans="1:5" s="190" customFormat="1" ht="25.5" customHeight="1" x14ac:dyDescent="0.25">
      <c r="A1013">
        <v>1193</v>
      </c>
      <c r="B1013" t="s">
        <v>20082</v>
      </c>
      <c r="C1013" t="s">
        <v>1533</v>
      </c>
      <c r="D1013" s="109" t="s">
        <v>14950</v>
      </c>
      <c r="E1013"/>
    </row>
    <row r="1014" spans="1:5" s="190" customFormat="1" ht="25.5" customHeight="1" x14ac:dyDescent="0.25">
      <c r="A1014">
        <v>1194</v>
      </c>
      <c r="B1014" t="s">
        <v>20083</v>
      </c>
      <c r="C1014" t="s">
        <v>1533</v>
      </c>
      <c r="D1014" s="109" t="s">
        <v>12614</v>
      </c>
      <c r="E1014"/>
    </row>
    <row r="1015" spans="1:5" s="190" customFormat="1" ht="25.5" customHeight="1" x14ac:dyDescent="0.25">
      <c r="A1015">
        <v>1195</v>
      </c>
      <c r="B1015" t="s">
        <v>20084</v>
      </c>
      <c r="C1015" t="s">
        <v>1533</v>
      </c>
      <c r="D1015" s="109" t="s">
        <v>7318</v>
      </c>
      <c r="E1015"/>
    </row>
    <row r="1016" spans="1:5" s="190" customFormat="1" ht="25.5" customHeight="1" x14ac:dyDescent="0.25">
      <c r="A1016">
        <v>1204</v>
      </c>
      <c r="B1016" t="s">
        <v>20085</v>
      </c>
      <c r="C1016" t="s">
        <v>1533</v>
      </c>
      <c r="D1016" s="109" t="s">
        <v>16839</v>
      </c>
      <c r="E1016"/>
    </row>
    <row r="1017" spans="1:5" s="190" customFormat="1" ht="25.5" customHeight="1" x14ac:dyDescent="0.25">
      <c r="A1017">
        <v>1207</v>
      </c>
      <c r="B1017" t="s">
        <v>20086</v>
      </c>
      <c r="C1017" t="s">
        <v>1533</v>
      </c>
      <c r="D1017" s="109" t="s">
        <v>12464</v>
      </c>
      <c r="E1017"/>
    </row>
    <row r="1018" spans="1:5" s="190" customFormat="1" ht="11.65" customHeight="1" x14ac:dyDescent="0.25">
      <c r="A1018">
        <v>1206</v>
      </c>
      <c r="B1018" t="s">
        <v>20087</v>
      </c>
      <c r="C1018" t="s">
        <v>1533</v>
      </c>
      <c r="D1018" s="109" t="s">
        <v>12632</v>
      </c>
      <c r="E1018"/>
    </row>
    <row r="1019" spans="1:5" s="190" customFormat="1" ht="25.5" customHeight="1" x14ac:dyDescent="0.25">
      <c r="A1019">
        <v>1183</v>
      </c>
      <c r="B1019" t="s">
        <v>20088</v>
      </c>
      <c r="C1019" t="s">
        <v>1533</v>
      </c>
      <c r="D1019" s="109" t="s">
        <v>12738</v>
      </c>
      <c r="E1019"/>
    </row>
    <row r="1020" spans="1:5" s="190" customFormat="1" ht="34.5" customHeight="1" x14ac:dyDescent="0.25">
      <c r="A1020">
        <v>42685</v>
      </c>
      <c r="B1020" t="s">
        <v>20089</v>
      </c>
      <c r="C1020" t="s">
        <v>1533</v>
      </c>
      <c r="D1020" s="109" t="s">
        <v>14665</v>
      </c>
      <c r="E1020"/>
    </row>
    <row r="1021" spans="1:5" s="190" customFormat="1" ht="12.75" customHeight="1" x14ac:dyDescent="0.25">
      <c r="A1021">
        <v>42686</v>
      </c>
      <c r="B1021" t="s">
        <v>20090</v>
      </c>
      <c r="C1021" t="s">
        <v>1533</v>
      </c>
      <c r="D1021" s="109" t="s">
        <v>16912</v>
      </c>
      <c r="E1021"/>
    </row>
    <row r="1022" spans="1:5" s="190" customFormat="1" ht="25.5" customHeight="1" x14ac:dyDescent="0.25">
      <c r="A1022">
        <v>12894</v>
      </c>
      <c r="B1022" t="s">
        <v>20091</v>
      </c>
      <c r="C1022" t="s">
        <v>1533</v>
      </c>
      <c r="D1022" s="109" t="s">
        <v>13764</v>
      </c>
      <c r="E1022"/>
    </row>
    <row r="1023" spans="1:5" s="190" customFormat="1" ht="22.9" customHeight="1" x14ac:dyDescent="0.25">
      <c r="A1023">
        <v>12895</v>
      </c>
      <c r="B1023" t="s">
        <v>20092</v>
      </c>
      <c r="C1023" t="s">
        <v>1533</v>
      </c>
      <c r="D1023" s="109" t="s">
        <v>12586</v>
      </c>
      <c r="E1023"/>
    </row>
    <row r="1024" spans="1:5" s="190" customFormat="1" ht="25.5" customHeight="1" x14ac:dyDescent="0.25">
      <c r="A1024">
        <v>1631</v>
      </c>
      <c r="B1024" t="s">
        <v>20093</v>
      </c>
      <c r="C1024" t="s">
        <v>1533</v>
      </c>
      <c r="D1024" s="109" t="s">
        <v>20094</v>
      </c>
      <c r="E1024"/>
    </row>
    <row r="1025" spans="1:5" s="190" customFormat="1" ht="12.75" customHeight="1" x14ac:dyDescent="0.25">
      <c r="A1025">
        <v>1633</v>
      </c>
      <c r="B1025" t="s">
        <v>20095</v>
      </c>
      <c r="C1025" t="s">
        <v>1533</v>
      </c>
      <c r="D1025" s="109" t="s">
        <v>20096</v>
      </c>
      <c r="E1025"/>
    </row>
    <row r="1026" spans="1:5" s="190" customFormat="1" ht="25.5" customHeight="1" x14ac:dyDescent="0.25">
      <c r="A1026">
        <v>10818</v>
      </c>
      <c r="B1026" t="s">
        <v>20097</v>
      </c>
      <c r="C1026" t="s">
        <v>1537</v>
      </c>
      <c r="D1026" s="109" t="s">
        <v>20098</v>
      </c>
      <c r="E1026"/>
    </row>
    <row r="1027" spans="1:5" s="190" customFormat="1" ht="12.75" customHeight="1" x14ac:dyDescent="0.25">
      <c r="A1027">
        <v>41410</v>
      </c>
      <c r="B1027" t="s">
        <v>20099</v>
      </c>
      <c r="C1027" t="s">
        <v>1533</v>
      </c>
      <c r="D1027" s="109" t="s">
        <v>17217</v>
      </c>
      <c r="E1027"/>
    </row>
    <row r="1028" spans="1:5" s="190" customFormat="1" ht="25.5" customHeight="1" x14ac:dyDescent="0.25">
      <c r="A1028">
        <v>41411</v>
      </c>
      <c r="B1028" t="s">
        <v>20100</v>
      </c>
      <c r="C1028" t="s">
        <v>1533</v>
      </c>
      <c r="D1028" s="109" t="s">
        <v>20101</v>
      </c>
      <c r="E1028"/>
    </row>
    <row r="1029" spans="1:5" s="190" customFormat="1" ht="25.5" customHeight="1" x14ac:dyDescent="0.25">
      <c r="A1029">
        <v>41412</v>
      </c>
      <c r="B1029" t="s">
        <v>20102</v>
      </c>
      <c r="C1029" t="s">
        <v>1533</v>
      </c>
      <c r="D1029" s="109" t="s">
        <v>20103</v>
      </c>
      <c r="E1029"/>
    </row>
    <row r="1030" spans="1:5" s="190" customFormat="1" ht="25.5" customHeight="1" x14ac:dyDescent="0.25">
      <c r="A1030">
        <v>41413</v>
      </c>
      <c r="B1030" t="s">
        <v>20104</v>
      </c>
      <c r="C1030" t="s">
        <v>1533</v>
      </c>
      <c r="D1030" s="109" t="s">
        <v>20105</v>
      </c>
      <c r="E1030"/>
    </row>
    <row r="1031" spans="1:5" s="190" customFormat="1" ht="34.5" customHeight="1" x14ac:dyDescent="0.25">
      <c r="A1031">
        <v>39359</v>
      </c>
      <c r="B1031" t="s">
        <v>20106</v>
      </c>
      <c r="C1031" t="s">
        <v>1533</v>
      </c>
      <c r="D1031" s="109" t="s">
        <v>16913</v>
      </c>
      <c r="E1031"/>
    </row>
    <row r="1032" spans="1:5" s="190" customFormat="1" ht="12.75" customHeight="1" x14ac:dyDescent="0.25">
      <c r="A1032">
        <v>39360</v>
      </c>
      <c r="B1032" t="s">
        <v>20107</v>
      </c>
      <c r="C1032" t="s">
        <v>1533</v>
      </c>
      <c r="D1032" s="109" t="s">
        <v>16913</v>
      </c>
      <c r="E1032"/>
    </row>
    <row r="1033" spans="1:5" s="190" customFormat="1" ht="25.5" customHeight="1" x14ac:dyDescent="0.25">
      <c r="A1033">
        <v>10710</v>
      </c>
      <c r="B1033" t="s">
        <v>20108</v>
      </c>
      <c r="C1033" t="s">
        <v>1534</v>
      </c>
      <c r="D1033" s="109" t="s">
        <v>20109</v>
      </c>
      <c r="E1033"/>
    </row>
    <row r="1034" spans="1:5" s="190" customFormat="1" ht="12.75" customHeight="1" x14ac:dyDescent="0.25">
      <c r="A1034">
        <v>10709</v>
      </c>
      <c r="B1034" t="s">
        <v>20110</v>
      </c>
      <c r="C1034" t="s">
        <v>1534</v>
      </c>
      <c r="D1034" s="109" t="s">
        <v>20111</v>
      </c>
      <c r="E1034"/>
    </row>
    <row r="1035" spans="1:5" s="190" customFormat="1" ht="25.5" customHeight="1" x14ac:dyDescent="0.25">
      <c r="A1035">
        <v>39636</v>
      </c>
      <c r="B1035" t="s">
        <v>20112</v>
      </c>
      <c r="C1035" t="s">
        <v>1534</v>
      </c>
      <c r="D1035" s="109" t="s">
        <v>20113</v>
      </c>
      <c r="E1035"/>
    </row>
    <row r="1036" spans="1:5" s="190" customFormat="1" ht="25.5" customHeight="1" x14ac:dyDescent="0.25">
      <c r="A1036">
        <v>10708</v>
      </c>
      <c r="B1036" t="s">
        <v>20114</v>
      </c>
      <c r="C1036" t="s">
        <v>1534</v>
      </c>
      <c r="D1036" s="109" t="s">
        <v>20115</v>
      </c>
      <c r="E1036"/>
    </row>
    <row r="1037" spans="1:5" s="190" customFormat="1" ht="12.75" customHeight="1" x14ac:dyDescent="0.25">
      <c r="A1037">
        <v>39635</v>
      </c>
      <c r="B1037" t="s">
        <v>20116</v>
      </c>
      <c r="C1037" t="s">
        <v>1534</v>
      </c>
      <c r="D1037" s="109" t="s">
        <v>20117</v>
      </c>
      <c r="E1037"/>
    </row>
    <row r="1038" spans="1:5" s="190" customFormat="1" ht="12.75" customHeight="1" x14ac:dyDescent="0.25">
      <c r="A1038">
        <v>6117</v>
      </c>
      <c r="B1038" t="s">
        <v>20118</v>
      </c>
      <c r="C1038" t="s">
        <v>1532</v>
      </c>
      <c r="D1038" s="109" t="s">
        <v>16746</v>
      </c>
      <c r="E1038"/>
    </row>
    <row r="1039" spans="1:5" s="190" customFormat="1" ht="25.5" customHeight="1" x14ac:dyDescent="0.25">
      <c r="A1039">
        <v>40913</v>
      </c>
      <c r="B1039" t="s">
        <v>20119</v>
      </c>
      <c r="C1039" t="s">
        <v>1539</v>
      </c>
      <c r="D1039" s="109" t="s">
        <v>18933</v>
      </c>
      <c r="E1039"/>
    </row>
    <row r="1040" spans="1:5" s="190" customFormat="1" ht="12.75" customHeight="1" x14ac:dyDescent="0.25">
      <c r="A1040">
        <v>1214</v>
      </c>
      <c r="B1040" t="s">
        <v>20120</v>
      </c>
      <c r="C1040" t="s">
        <v>1532</v>
      </c>
      <c r="D1040" s="109" t="s">
        <v>17785</v>
      </c>
      <c r="E1040"/>
    </row>
    <row r="1041" spans="1:5" s="190" customFormat="1" ht="34.5" customHeight="1" x14ac:dyDescent="0.25">
      <c r="A1041">
        <v>40915</v>
      </c>
      <c r="B1041" t="s">
        <v>20121</v>
      </c>
      <c r="C1041" t="s">
        <v>1539</v>
      </c>
      <c r="D1041" s="109" t="s">
        <v>19228</v>
      </c>
      <c r="E1041"/>
    </row>
    <row r="1042" spans="1:5" s="190" customFormat="1" ht="25.5" customHeight="1" x14ac:dyDescent="0.25">
      <c r="A1042">
        <v>1213</v>
      </c>
      <c r="B1042" t="s">
        <v>20122</v>
      </c>
      <c r="C1042" t="s">
        <v>1532</v>
      </c>
      <c r="D1042" s="109" t="s">
        <v>17785</v>
      </c>
      <c r="E1042"/>
    </row>
    <row r="1043" spans="1:5" s="190" customFormat="1" ht="25.5" customHeight="1" x14ac:dyDescent="0.25">
      <c r="A1043">
        <v>40914</v>
      </c>
      <c r="B1043" t="s">
        <v>20123</v>
      </c>
      <c r="C1043" t="s">
        <v>1539</v>
      </c>
      <c r="D1043" s="109" t="s">
        <v>19228</v>
      </c>
      <c r="E1043"/>
    </row>
    <row r="1044" spans="1:5" s="190" customFormat="1" ht="12.75" customHeight="1" x14ac:dyDescent="0.25">
      <c r="A1044">
        <v>5091</v>
      </c>
      <c r="B1044" t="s">
        <v>20124</v>
      </c>
      <c r="C1044" t="s">
        <v>1533</v>
      </c>
      <c r="D1044" s="109" t="s">
        <v>14740</v>
      </c>
      <c r="E1044"/>
    </row>
    <row r="1045" spans="1:5" s="190" customFormat="1" ht="12.75" customHeight="1" x14ac:dyDescent="0.25">
      <c r="A1045">
        <v>14615</v>
      </c>
      <c r="B1045" t="s">
        <v>20125</v>
      </c>
      <c r="C1045" t="s">
        <v>1533</v>
      </c>
      <c r="D1045" s="109" t="s">
        <v>20126</v>
      </c>
      <c r="E1045"/>
    </row>
    <row r="1046" spans="1:5" s="190" customFormat="1" ht="12.75" customHeight="1" x14ac:dyDescent="0.25">
      <c r="A1046">
        <v>2711</v>
      </c>
      <c r="B1046" t="s">
        <v>20127</v>
      </c>
      <c r="C1046" t="s">
        <v>1533</v>
      </c>
      <c r="D1046" s="109" t="s">
        <v>20128</v>
      </c>
      <c r="E1046"/>
    </row>
    <row r="1047" spans="1:5" s="190" customFormat="1" ht="25.5" customHeight="1" x14ac:dyDescent="0.25">
      <c r="A1047">
        <v>37727</v>
      </c>
      <c r="B1047" t="s">
        <v>20129</v>
      </c>
      <c r="C1047" t="s">
        <v>1533</v>
      </c>
      <c r="D1047" s="109" t="s">
        <v>16915</v>
      </c>
      <c r="E1047"/>
    </row>
    <row r="1048" spans="1:5" s="190" customFormat="1" ht="12.75" customHeight="1" x14ac:dyDescent="0.25">
      <c r="A1048">
        <v>37728</v>
      </c>
      <c r="B1048" t="s">
        <v>20130</v>
      </c>
      <c r="C1048" t="s">
        <v>1533</v>
      </c>
      <c r="D1048" s="109" t="s">
        <v>16916</v>
      </c>
      <c r="E1048"/>
    </row>
    <row r="1049" spans="1:5" s="190" customFormat="1" ht="12.75" customHeight="1" x14ac:dyDescent="0.25">
      <c r="A1049">
        <v>37729</v>
      </c>
      <c r="B1049" t="s">
        <v>20131</v>
      </c>
      <c r="C1049" t="s">
        <v>1533</v>
      </c>
      <c r="D1049" s="109" t="s">
        <v>16917</v>
      </c>
      <c r="E1049"/>
    </row>
    <row r="1050" spans="1:5" s="190" customFormat="1" ht="12.75" customHeight="1" x14ac:dyDescent="0.25">
      <c r="A1050">
        <v>37730</v>
      </c>
      <c r="B1050" t="s">
        <v>20132</v>
      </c>
      <c r="C1050" t="s">
        <v>1533</v>
      </c>
      <c r="D1050" s="109" t="s">
        <v>16918</v>
      </c>
      <c r="E1050"/>
    </row>
    <row r="1051" spans="1:5" s="190" customFormat="1" ht="12.75" customHeight="1" x14ac:dyDescent="0.25">
      <c r="A1051">
        <v>37731</v>
      </c>
      <c r="B1051" t="s">
        <v>20133</v>
      </c>
      <c r="C1051" t="s">
        <v>1533</v>
      </c>
      <c r="D1051" s="109" t="s">
        <v>16919</v>
      </c>
      <c r="E1051"/>
    </row>
    <row r="1052" spans="1:5" s="190" customFormat="1" ht="12.75" customHeight="1" x14ac:dyDescent="0.25">
      <c r="A1052">
        <v>37732</v>
      </c>
      <c r="B1052" t="s">
        <v>20134</v>
      </c>
      <c r="C1052" t="s">
        <v>1533</v>
      </c>
      <c r="D1052" s="109" t="s">
        <v>16920</v>
      </c>
      <c r="E1052"/>
    </row>
    <row r="1053" spans="1:5" s="190" customFormat="1" ht="25.5" customHeight="1" x14ac:dyDescent="0.25">
      <c r="A1053">
        <v>42256</v>
      </c>
      <c r="B1053" t="s">
        <v>20135</v>
      </c>
      <c r="C1053" t="s">
        <v>1537</v>
      </c>
      <c r="D1053" s="109" t="s">
        <v>6386</v>
      </c>
      <c r="E1053"/>
    </row>
    <row r="1054" spans="1:5" s="190" customFormat="1" ht="11.65" customHeight="1" x14ac:dyDescent="0.25">
      <c r="A1054">
        <v>42250</v>
      </c>
      <c r="B1054" t="s">
        <v>20136</v>
      </c>
      <c r="C1054" t="s">
        <v>1543</v>
      </c>
      <c r="D1054" s="109" t="s">
        <v>12596</v>
      </c>
      <c r="E1054"/>
    </row>
    <row r="1055" spans="1:5" s="190" customFormat="1" ht="22.9" customHeight="1" x14ac:dyDescent="0.25">
      <c r="A1055">
        <v>4743</v>
      </c>
      <c r="B1055" t="s">
        <v>20137</v>
      </c>
      <c r="C1055" t="s">
        <v>1535</v>
      </c>
      <c r="D1055" s="109" t="s">
        <v>12597</v>
      </c>
      <c r="E1055"/>
    </row>
    <row r="1056" spans="1:5" s="190" customFormat="1" ht="25.5" customHeight="1" x14ac:dyDescent="0.25">
      <c r="A1056">
        <v>4744</v>
      </c>
      <c r="B1056" t="s">
        <v>20138</v>
      </c>
      <c r="C1056" t="s">
        <v>1535</v>
      </c>
      <c r="D1056" s="109" t="s">
        <v>12411</v>
      </c>
      <c r="E1056"/>
    </row>
    <row r="1057" spans="1:5" s="190" customFormat="1" ht="25.5" customHeight="1" x14ac:dyDescent="0.25">
      <c r="A1057">
        <v>4745</v>
      </c>
      <c r="B1057" t="s">
        <v>20139</v>
      </c>
      <c r="C1057" t="s">
        <v>1535</v>
      </c>
      <c r="D1057" s="109" t="s">
        <v>12598</v>
      </c>
      <c r="E1057"/>
    </row>
    <row r="1058" spans="1:5" s="190" customFormat="1" ht="12.75" customHeight="1" x14ac:dyDescent="0.25">
      <c r="A1058">
        <v>36496</v>
      </c>
      <c r="B1058" t="s">
        <v>20140</v>
      </c>
      <c r="C1058" t="s">
        <v>1533</v>
      </c>
      <c r="D1058" s="109" t="s">
        <v>20141</v>
      </c>
      <c r="E1058"/>
    </row>
    <row r="1059" spans="1:5" s="190" customFormat="1" ht="22.9" customHeight="1" x14ac:dyDescent="0.25">
      <c r="A1059">
        <v>10630</v>
      </c>
      <c r="B1059" t="s">
        <v>20142</v>
      </c>
      <c r="C1059" t="s">
        <v>1533</v>
      </c>
      <c r="D1059" s="109" t="s">
        <v>20143</v>
      </c>
      <c r="E1059"/>
    </row>
    <row r="1060" spans="1:5" s="190" customFormat="1" ht="25.5" customHeight="1" x14ac:dyDescent="0.25">
      <c r="A1060">
        <v>37762</v>
      </c>
      <c r="B1060" t="s">
        <v>20144</v>
      </c>
      <c r="C1060" t="s">
        <v>1533</v>
      </c>
      <c r="D1060" s="109" t="s">
        <v>20145</v>
      </c>
      <c r="E1060"/>
    </row>
    <row r="1061" spans="1:5" s="190" customFormat="1" ht="25.5" customHeight="1" x14ac:dyDescent="0.25">
      <c r="A1061">
        <v>37763</v>
      </c>
      <c r="B1061" t="s">
        <v>20146</v>
      </c>
      <c r="C1061" t="s">
        <v>1533</v>
      </c>
      <c r="D1061" s="109" t="s">
        <v>20147</v>
      </c>
      <c r="E1061"/>
    </row>
    <row r="1062" spans="1:5" s="190" customFormat="1" ht="25.5" customHeight="1" x14ac:dyDescent="0.25">
      <c r="A1062">
        <v>41992</v>
      </c>
      <c r="B1062" t="s">
        <v>20148</v>
      </c>
      <c r="C1062" t="s">
        <v>1533</v>
      </c>
      <c r="D1062" s="109" t="s">
        <v>20149</v>
      </c>
      <c r="E1062"/>
    </row>
    <row r="1063" spans="1:5" s="190" customFormat="1" ht="25.5" customHeight="1" x14ac:dyDescent="0.25">
      <c r="A1063">
        <v>13215</v>
      </c>
      <c r="B1063" t="s">
        <v>20150</v>
      </c>
      <c r="C1063" t="s">
        <v>1533</v>
      </c>
      <c r="D1063" s="109" t="s">
        <v>20151</v>
      </c>
      <c r="E1063"/>
    </row>
    <row r="1064" spans="1:5" s="190" customFormat="1" ht="12.75" customHeight="1" x14ac:dyDescent="0.25">
      <c r="A1064">
        <v>4235</v>
      </c>
      <c r="B1064" t="s">
        <v>20152</v>
      </c>
      <c r="C1064" t="s">
        <v>1532</v>
      </c>
      <c r="D1064" s="109" t="s">
        <v>20153</v>
      </c>
      <c r="E1064"/>
    </row>
    <row r="1065" spans="1:5" s="190" customFormat="1" ht="25.5" customHeight="1" x14ac:dyDescent="0.25">
      <c r="A1065">
        <v>40976</v>
      </c>
      <c r="B1065" t="s">
        <v>20154</v>
      </c>
      <c r="C1065" t="s">
        <v>1539</v>
      </c>
      <c r="D1065" s="109" t="s">
        <v>20155</v>
      </c>
      <c r="E1065"/>
    </row>
    <row r="1066" spans="1:5" s="190" customFormat="1" ht="25.5" customHeight="1" x14ac:dyDescent="0.25">
      <c r="A1066">
        <v>43091</v>
      </c>
      <c r="B1066" t="s">
        <v>20156</v>
      </c>
      <c r="C1066" t="s">
        <v>1533</v>
      </c>
      <c r="D1066" s="109" t="s">
        <v>16921</v>
      </c>
      <c r="E1066"/>
    </row>
    <row r="1067" spans="1:5" s="190" customFormat="1" ht="25.5" customHeight="1" x14ac:dyDescent="0.25">
      <c r="A1067">
        <v>43092</v>
      </c>
      <c r="B1067" t="s">
        <v>20157</v>
      </c>
      <c r="C1067" t="s">
        <v>1533</v>
      </c>
      <c r="D1067" s="109" t="s">
        <v>16922</v>
      </c>
      <c r="E1067"/>
    </row>
    <row r="1068" spans="1:5" s="190" customFormat="1" ht="34.5" customHeight="1" x14ac:dyDescent="0.25">
      <c r="A1068">
        <v>43089</v>
      </c>
      <c r="B1068" t="s">
        <v>20158</v>
      </c>
      <c r="C1068" t="s">
        <v>1533</v>
      </c>
      <c r="D1068" s="109" t="s">
        <v>16923</v>
      </c>
      <c r="E1068"/>
    </row>
    <row r="1069" spans="1:5" s="190" customFormat="1" ht="34.5" customHeight="1" x14ac:dyDescent="0.25">
      <c r="A1069">
        <v>43090</v>
      </c>
      <c r="B1069" t="s">
        <v>20159</v>
      </c>
      <c r="C1069" t="s">
        <v>1533</v>
      </c>
      <c r="D1069" s="109" t="s">
        <v>16924</v>
      </c>
      <c r="E1069"/>
    </row>
    <row r="1070" spans="1:5" s="190" customFormat="1" ht="34.5" customHeight="1" x14ac:dyDescent="0.25">
      <c r="A1070">
        <v>41967</v>
      </c>
      <c r="B1070" t="s">
        <v>20160</v>
      </c>
      <c r="C1070" t="s">
        <v>1538</v>
      </c>
      <c r="D1070" s="109" t="s">
        <v>20161</v>
      </c>
      <c r="E1070"/>
    </row>
    <row r="1071" spans="1:5" s="190" customFormat="1" ht="34.5" customHeight="1" x14ac:dyDescent="0.25">
      <c r="A1071">
        <v>12760</v>
      </c>
      <c r="B1071" t="s">
        <v>20162</v>
      </c>
      <c r="C1071" t="s">
        <v>1534</v>
      </c>
      <c r="D1071" s="109" t="s">
        <v>20163</v>
      </c>
      <c r="E1071"/>
    </row>
    <row r="1072" spans="1:5" s="190" customFormat="1" ht="25.5" customHeight="1" x14ac:dyDescent="0.25">
      <c r="A1072">
        <v>12759</v>
      </c>
      <c r="B1072" t="s">
        <v>20164</v>
      </c>
      <c r="C1072" t="s">
        <v>1534</v>
      </c>
      <c r="D1072" s="109" t="s">
        <v>20165</v>
      </c>
      <c r="E1072"/>
    </row>
    <row r="1073" spans="1:5" s="190" customFormat="1" ht="34.5" customHeight="1" x14ac:dyDescent="0.25">
      <c r="A1073">
        <v>43105</v>
      </c>
      <c r="B1073" t="s">
        <v>20166</v>
      </c>
      <c r="C1073" t="s">
        <v>1537</v>
      </c>
      <c r="D1073" s="109" t="s">
        <v>11963</v>
      </c>
      <c r="E1073"/>
    </row>
    <row r="1074" spans="1:5" s="190" customFormat="1" ht="25.5" customHeight="1" x14ac:dyDescent="0.25">
      <c r="A1074">
        <v>40424</v>
      </c>
      <c r="B1074" t="s">
        <v>20167</v>
      </c>
      <c r="C1074" t="s">
        <v>1537</v>
      </c>
      <c r="D1074" s="109" t="s">
        <v>7859</v>
      </c>
      <c r="E1074"/>
    </row>
    <row r="1075" spans="1:5" s="190" customFormat="1" ht="25.5" customHeight="1" x14ac:dyDescent="0.25">
      <c r="A1075">
        <v>1325</v>
      </c>
      <c r="B1075" t="s">
        <v>20168</v>
      </c>
      <c r="C1075" t="s">
        <v>1537</v>
      </c>
      <c r="D1075" s="109" t="s">
        <v>6453</v>
      </c>
      <c r="E1075"/>
    </row>
    <row r="1076" spans="1:5" s="190" customFormat="1" ht="25.5" customHeight="1" x14ac:dyDescent="0.25">
      <c r="A1076">
        <v>1327</v>
      </c>
      <c r="B1076" t="s">
        <v>20169</v>
      </c>
      <c r="C1076" t="s">
        <v>1537</v>
      </c>
      <c r="D1076" s="109" t="s">
        <v>7257</v>
      </c>
      <c r="E1076"/>
    </row>
    <row r="1077" spans="1:5" s="190" customFormat="1" ht="22.9" customHeight="1" x14ac:dyDescent="0.25">
      <c r="A1077">
        <v>1328</v>
      </c>
      <c r="B1077" t="s">
        <v>20170</v>
      </c>
      <c r="C1077" t="s">
        <v>1537</v>
      </c>
      <c r="D1077" s="109" t="s">
        <v>10827</v>
      </c>
      <c r="E1077"/>
    </row>
    <row r="1078" spans="1:5" s="190" customFormat="1" ht="22.9" customHeight="1" x14ac:dyDescent="0.25">
      <c r="A1078">
        <v>1321</v>
      </c>
      <c r="B1078" t="s">
        <v>20171</v>
      </c>
      <c r="C1078" t="s">
        <v>1537</v>
      </c>
      <c r="D1078" s="109" t="s">
        <v>14640</v>
      </c>
      <c r="E1078"/>
    </row>
    <row r="1079" spans="1:5" s="190" customFormat="1" ht="12.75" customHeight="1" x14ac:dyDescent="0.25">
      <c r="A1079">
        <v>1318</v>
      </c>
      <c r="B1079" t="s">
        <v>20172</v>
      </c>
      <c r="C1079" t="s">
        <v>1537</v>
      </c>
      <c r="D1079" s="109" t="s">
        <v>11842</v>
      </c>
      <c r="E1079"/>
    </row>
    <row r="1080" spans="1:5" s="190" customFormat="1" ht="12.75" customHeight="1" x14ac:dyDescent="0.25">
      <c r="A1080">
        <v>1322</v>
      </c>
      <c r="B1080" t="s">
        <v>20173</v>
      </c>
      <c r="C1080" t="s">
        <v>1537</v>
      </c>
      <c r="D1080" s="109" t="s">
        <v>7286</v>
      </c>
      <c r="E1080"/>
    </row>
    <row r="1081" spans="1:5" s="190" customFormat="1" ht="12.75" customHeight="1" x14ac:dyDescent="0.25">
      <c r="A1081">
        <v>1323</v>
      </c>
      <c r="B1081" t="s">
        <v>20174</v>
      </c>
      <c r="C1081" t="s">
        <v>1537</v>
      </c>
      <c r="D1081" s="109" t="s">
        <v>7286</v>
      </c>
      <c r="E1081"/>
    </row>
    <row r="1082" spans="1:5" s="190" customFormat="1" ht="12.75" customHeight="1" x14ac:dyDescent="0.25">
      <c r="A1082">
        <v>1319</v>
      </c>
      <c r="B1082" t="s">
        <v>20175</v>
      </c>
      <c r="C1082" t="s">
        <v>1537</v>
      </c>
      <c r="D1082" s="109" t="s">
        <v>7937</v>
      </c>
      <c r="E1082"/>
    </row>
    <row r="1083" spans="1:5" s="190" customFormat="1" ht="25.5" customHeight="1" x14ac:dyDescent="0.25">
      <c r="A1083">
        <v>11026</v>
      </c>
      <c r="B1083" t="s">
        <v>20176</v>
      </c>
      <c r="C1083" t="s">
        <v>1537</v>
      </c>
      <c r="D1083" s="109" t="s">
        <v>11979</v>
      </c>
      <c r="E1083"/>
    </row>
    <row r="1084" spans="1:5" s="190" customFormat="1" ht="11.65" customHeight="1" x14ac:dyDescent="0.25">
      <c r="A1084">
        <v>11027</v>
      </c>
      <c r="B1084" t="s">
        <v>20177</v>
      </c>
      <c r="C1084" t="s">
        <v>1537</v>
      </c>
      <c r="D1084" s="109" t="s">
        <v>15976</v>
      </c>
      <c r="E1084"/>
    </row>
    <row r="1085" spans="1:5" s="190" customFormat="1" ht="22.9" customHeight="1" x14ac:dyDescent="0.25">
      <c r="A1085">
        <v>11046</v>
      </c>
      <c r="B1085" t="s">
        <v>20178</v>
      </c>
      <c r="C1085" t="s">
        <v>1537</v>
      </c>
      <c r="D1085" s="109" t="s">
        <v>12397</v>
      </c>
      <c r="E1085"/>
    </row>
    <row r="1086" spans="1:5" s="190" customFormat="1" ht="12.75" customHeight="1" x14ac:dyDescent="0.25">
      <c r="A1086">
        <v>11047</v>
      </c>
      <c r="B1086" t="s">
        <v>20179</v>
      </c>
      <c r="C1086" t="s">
        <v>1537</v>
      </c>
      <c r="D1086" s="109" t="s">
        <v>12599</v>
      </c>
      <c r="E1086"/>
    </row>
    <row r="1087" spans="1:5" s="190" customFormat="1" ht="12.75" customHeight="1" x14ac:dyDescent="0.25">
      <c r="A1087">
        <v>43668</v>
      </c>
      <c r="B1087" t="s">
        <v>20180</v>
      </c>
      <c r="C1087" t="s">
        <v>1537</v>
      </c>
      <c r="D1087" s="109" t="s">
        <v>16002</v>
      </c>
      <c r="E1087"/>
    </row>
    <row r="1088" spans="1:5" s="190" customFormat="1" ht="12.75" customHeight="1" x14ac:dyDescent="0.25">
      <c r="A1088">
        <v>11049</v>
      </c>
      <c r="B1088" t="s">
        <v>20181</v>
      </c>
      <c r="C1088" t="s">
        <v>1537</v>
      </c>
      <c r="D1088" s="109" t="s">
        <v>7038</v>
      </c>
      <c r="E1088"/>
    </row>
    <row r="1089" spans="1:5" s="190" customFormat="1" ht="12.75" customHeight="1" x14ac:dyDescent="0.25">
      <c r="A1089">
        <v>43106</v>
      </c>
      <c r="B1089" t="s">
        <v>20182</v>
      </c>
      <c r="C1089" t="s">
        <v>1537</v>
      </c>
      <c r="D1089" s="109" t="s">
        <v>11875</v>
      </c>
      <c r="E1089"/>
    </row>
    <row r="1090" spans="1:5" s="190" customFormat="1" ht="12.75" customHeight="1" x14ac:dyDescent="0.25">
      <c r="A1090">
        <v>11051</v>
      </c>
      <c r="B1090" t="s">
        <v>20183</v>
      </c>
      <c r="C1090" t="s">
        <v>1537</v>
      </c>
      <c r="D1090" s="109" t="s">
        <v>14674</v>
      </c>
      <c r="E1090"/>
    </row>
    <row r="1091" spans="1:5" s="190" customFormat="1" ht="12.75" customHeight="1" x14ac:dyDescent="0.25">
      <c r="A1091">
        <v>11061</v>
      </c>
      <c r="B1091" t="s">
        <v>20184</v>
      </c>
      <c r="C1091" t="s">
        <v>1537</v>
      </c>
      <c r="D1091" s="109" t="s">
        <v>7218</v>
      </c>
      <c r="E1091"/>
    </row>
    <row r="1092" spans="1:5" s="190" customFormat="1" ht="12.75" customHeight="1" x14ac:dyDescent="0.25">
      <c r="A1092">
        <v>43667</v>
      </c>
      <c r="B1092" t="s">
        <v>20185</v>
      </c>
      <c r="C1092" t="s">
        <v>1537</v>
      </c>
      <c r="D1092" s="109" t="s">
        <v>6390</v>
      </c>
      <c r="E1092"/>
    </row>
    <row r="1093" spans="1:5" s="190" customFormat="1" ht="12.75" customHeight="1" x14ac:dyDescent="0.25">
      <c r="A1093">
        <v>1333</v>
      </c>
      <c r="B1093" t="s">
        <v>20186</v>
      </c>
      <c r="C1093" t="s">
        <v>1537</v>
      </c>
      <c r="D1093" s="109" t="s">
        <v>14399</v>
      </c>
      <c r="E1093"/>
    </row>
    <row r="1094" spans="1:5" s="190" customFormat="1" ht="25.5" customHeight="1" x14ac:dyDescent="0.25">
      <c r="A1094">
        <v>1330</v>
      </c>
      <c r="B1094" t="s">
        <v>20187</v>
      </c>
      <c r="C1094" t="s">
        <v>1537</v>
      </c>
      <c r="D1094" s="109" t="s">
        <v>7957</v>
      </c>
      <c r="E1094"/>
    </row>
    <row r="1095" spans="1:5" s="190" customFormat="1" ht="25.5" customHeight="1" x14ac:dyDescent="0.25">
      <c r="A1095">
        <v>10957</v>
      </c>
      <c r="B1095" t="s">
        <v>20188</v>
      </c>
      <c r="C1095" t="s">
        <v>1537</v>
      </c>
      <c r="D1095" s="109" t="s">
        <v>7917</v>
      </c>
      <c r="E1095"/>
    </row>
    <row r="1096" spans="1:5" s="190" customFormat="1" ht="25.5" customHeight="1" x14ac:dyDescent="0.25">
      <c r="A1096">
        <v>1332</v>
      </c>
      <c r="B1096" t="s">
        <v>20189</v>
      </c>
      <c r="C1096" t="s">
        <v>1537</v>
      </c>
      <c r="D1096" s="109" t="s">
        <v>12660</v>
      </c>
      <c r="E1096"/>
    </row>
    <row r="1097" spans="1:5" s="190" customFormat="1" ht="25.5" customHeight="1" x14ac:dyDescent="0.25">
      <c r="A1097">
        <v>1334</v>
      </c>
      <c r="B1097" t="s">
        <v>20190</v>
      </c>
      <c r="C1097" t="s">
        <v>1537</v>
      </c>
      <c r="D1097" s="109" t="s">
        <v>7908</v>
      </c>
      <c r="E1097"/>
    </row>
    <row r="1098" spans="1:5" s="190" customFormat="1" ht="25.5" customHeight="1" x14ac:dyDescent="0.25">
      <c r="A1098">
        <v>1335</v>
      </c>
      <c r="B1098" t="s">
        <v>20191</v>
      </c>
      <c r="C1098" t="s">
        <v>1537</v>
      </c>
      <c r="D1098" s="109" t="s">
        <v>11977</v>
      </c>
      <c r="E1098"/>
    </row>
    <row r="1099" spans="1:5" s="190" customFormat="1" ht="25.5" customHeight="1" x14ac:dyDescent="0.25">
      <c r="A1099">
        <v>40425</v>
      </c>
      <c r="B1099" t="s">
        <v>20192</v>
      </c>
      <c r="C1099" t="s">
        <v>1537</v>
      </c>
      <c r="D1099" s="109" t="s">
        <v>12223</v>
      </c>
      <c r="E1099"/>
    </row>
    <row r="1100" spans="1:5" s="190" customFormat="1" ht="25.5" customHeight="1" x14ac:dyDescent="0.25">
      <c r="A1100">
        <v>1337</v>
      </c>
      <c r="B1100" t="s">
        <v>20193</v>
      </c>
      <c r="C1100" t="s">
        <v>1537</v>
      </c>
      <c r="D1100" s="109" t="s">
        <v>7917</v>
      </c>
      <c r="E1100"/>
    </row>
    <row r="1101" spans="1:5" s="190" customFormat="1" ht="25.5" customHeight="1" x14ac:dyDescent="0.25">
      <c r="A1101">
        <v>1338</v>
      </c>
      <c r="B1101" t="s">
        <v>20194</v>
      </c>
      <c r="C1101" t="s">
        <v>1534</v>
      </c>
      <c r="D1101" s="109" t="s">
        <v>20195</v>
      </c>
      <c r="E1101"/>
    </row>
    <row r="1102" spans="1:5" s="190" customFormat="1" ht="34.5" customHeight="1" x14ac:dyDescent="0.25">
      <c r="A1102">
        <v>1340</v>
      </c>
      <c r="B1102" t="s">
        <v>20196</v>
      </c>
      <c r="C1102" t="s">
        <v>1534</v>
      </c>
      <c r="D1102" s="109" t="s">
        <v>20197</v>
      </c>
      <c r="E1102"/>
    </row>
    <row r="1103" spans="1:5" s="190" customFormat="1" ht="25.5" customHeight="1" x14ac:dyDescent="0.25">
      <c r="A1103">
        <v>1341</v>
      </c>
      <c r="B1103" t="s">
        <v>20198</v>
      </c>
      <c r="C1103" t="s">
        <v>1534</v>
      </c>
      <c r="D1103" s="109" t="s">
        <v>20199</v>
      </c>
      <c r="E1103"/>
    </row>
    <row r="1104" spans="1:5" s="190" customFormat="1" ht="25.5" customHeight="1" x14ac:dyDescent="0.25">
      <c r="A1104">
        <v>34659</v>
      </c>
      <c r="B1104" t="s">
        <v>20200</v>
      </c>
      <c r="C1104" t="s">
        <v>1534</v>
      </c>
      <c r="D1104" s="109" t="s">
        <v>20201</v>
      </c>
      <c r="E1104"/>
    </row>
    <row r="1105" spans="1:5" s="190" customFormat="1" ht="25.5" customHeight="1" x14ac:dyDescent="0.25">
      <c r="A1105">
        <v>34514</v>
      </c>
      <c r="B1105" t="s">
        <v>20202</v>
      </c>
      <c r="C1105" t="s">
        <v>1534</v>
      </c>
      <c r="D1105" s="109" t="s">
        <v>20203</v>
      </c>
      <c r="E1105"/>
    </row>
    <row r="1106" spans="1:5" s="190" customFormat="1" ht="25.5" customHeight="1" x14ac:dyDescent="0.25">
      <c r="A1106">
        <v>34660</v>
      </c>
      <c r="B1106" t="s">
        <v>20204</v>
      </c>
      <c r="C1106" t="s">
        <v>1534</v>
      </c>
      <c r="D1106" s="109" t="s">
        <v>20205</v>
      </c>
      <c r="E1106"/>
    </row>
    <row r="1107" spans="1:5" s="190" customFormat="1" ht="25.5" customHeight="1" x14ac:dyDescent="0.25">
      <c r="A1107">
        <v>34661</v>
      </c>
      <c r="B1107" t="s">
        <v>20206</v>
      </c>
      <c r="C1107" t="s">
        <v>1534</v>
      </c>
      <c r="D1107" s="109" t="s">
        <v>20207</v>
      </c>
      <c r="E1107"/>
    </row>
    <row r="1108" spans="1:5" s="190" customFormat="1" ht="25.5" customHeight="1" x14ac:dyDescent="0.25">
      <c r="A1108">
        <v>34667</v>
      </c>
      <c r="B1108" t="s">
        <v>20208</v>
      </c>
      <c r="C1108" t="s">
        <v>1534</v>
      </c>
      <c r="D1108" s="109" t="s">
        <v>17253</v>
      </c>
      <c r="E1108"/>
    </row>
    <row r="1109" spans="1:5" s="190" customFormat="1" ht="12.75" customHeight="1" x14ac:dyDescent="0.25">
      <c r="A1109">
        <v>34668</v>
      </c>
      <c r="B1109" t="s">
        <v>20209</v>
      </c>
      <c r="C1109" t="s">
        <v>1534</v>
      </c>
      <c r="D1109" s="109" t="s">
        <v>20210</v>
      </c>
      <c r="E1109"/>
    </row>
    <row r="1110" spans="1:5" s="190" customFormat="1" ht="25.5" customHeight="1" x14ac:dyDescent="0.25">
      <c r="A1110">
        <v>34741</v>
      </c>
      <c r="B1110" t="s">
        <v>20211</v>
      </c>
      <c r="C1110" t="s">
        <v>1534</v>
      </c>
      <c r="D1110" s="109" t="s">
        <v>15973</v>
      </c>
      <c r="E1110"/>
    </row>
    <row r="1111" spans="1:5" s="190" customFormat="1" ht="12.75" customHeight="1" x14ac:dyDescent="0.25">
      <c r="A1111">
        <v>34664</v>
      </c>
      <c r="B1111" t="s">
        <v>20212</v>
      </c>
      <c r="C1111" t="s">
        <v>1534</v>
      </c>
      <c r="D1111" s="109" t="s">
        <v>20213</v>
      </c>
      <c r="E1111"/>
    </row>
    <row r="1112" spans="1:5" s="190" customFormat="1" ht="12.75" customHeight="1" x14ac:dyDescent="0.25">
      <c r="A1112">
        <v>34665</v>
      </c>
      <c r="B1112" t="s">
        <v>20214</v>
      </c>
      <c r="C1112" t="s">
        <v>1534</v>
      </c>
      <c r="D1112" s="109" t="s">
        <v>17626</v>
      </c>
      <c r="E1112"/>
    </row>
    <row r="1113" spans="1:5" s="190" customFormat="1" ht="22.9" customHeight="1" x14ac:dyDescent="0.25">
      <c r="A1113">
        <v>34666</v>
      </c>
      <c r="B1113" t="s">
        <v>20215</v>
      </c>
      <c r="C1113" t="s">
        <v>1534</v>
      </c>
      <c r="D1113" s="109" t="s">
        <v>20216</v>
      </c>
      <c r="E1113"/>
    </row>
    <row r="1114" spans="1:5" s="190" customFormat="1" ht="34.5" customHeight="1" x14ac:dyDescent="0.25">
      <c r="A1114">
        <v>34669</v>
      </c>
      <c r="B1114" t="s">
        <v>20217</v>
      </c>
      <c r="C1114" t="s">
        <v>1534</v>
      </c>
      <c r="D1114" s="109" t="s">
        <v>13766</v>
      </c>
      <c r="E1114"/>
    </row>
    <row r="1115" spans="1:5" s="190" customFormat="1" ht="34.5" customHeight="1" x14ac:dyDescent="0.25">
      <c r="A1115">
        <v>34670</v>
      </c>
      <c r="B1115" t="s">
        <v>20218</v>
      </c>
      <c r="C1115" t="s">
        <v>1534</v>
      </c>
      <c r="D1115" s="109" t="s">
        <v>20219</v>
      </c>
      <c r="E1115"/>
    </row>
    <row r="1116" spans="1:5" s="190" customFormat="1" ht="12.75" customHeight="1" x14ac:dyDescent="0.25">
      <c r="A1116">
        <v>34671</v>
      </c>
      <c r="B1116" t="s">
        <v>20220</v>
      </c>
      <c r="C1116" t="s">
        <v>1534</v>
      </c>
      <c r="D1116" s="109" t="s">
        <v>12197</v>
      </c>
      <c r="E1116"/>
    </row>
    <row r="1117" spans="1:5" s="190" customFormat="1" ht="22.9" customHeight="1" x14ac:dyDescent="0.25">
      <c r="A1117">
        <v>34672</v>
      </c>
      <c r="B1117" t="s">
        <v>20221</v>
      </c>
      <c r="C1117" t="s">
        <v>1534</v>
      </c>
      <c r="D1117" s="109" t="s">
        <v>20222</v>
      </c>
      <c r="E1117"/>
    </row>
    <row r="1118" spans="1:5" s="190" customFormat="1" ht="11.65" customHeight="1" x14ac:dyDescent="0.25">
      <c r="A1118">
        <v>34673</v>
      </c>
      <c r="B1118" t="s">
        <v>20223</v>
      </c>
      <c r="C1118" t="s">
        <v>1534</v>
      </c>
      <c r="D1118" s="109" t="s">
        <v>20224</v>
      </c>
      <c r="E1118"/>
    </row>
    <row r="1119" spans="1:5" s="190" customFormat="1" ht="12.75" customHeight="1" x14ac:dyDescent="0.25">
      <c r="A1119">
        <v>34674</v>
      </c>
      <c r="B1119" t="s">
        <v>20225</v>
      </c>
      <c r="C1119" t="s">
        <v>1534</v>
      </c>
      <c r="D1119" s="109" t="s">
        <v>14405</v>
      </c>
      <c r="E1119"/>
    </row>
    <row r="1120" spans="1:5" s="190" customFormat="1" ht="25.5" customHeight="1" x14ac:dyDescent="0.25">
      <c r="A1120">
        <v>34675</v>
      </c>
      <c r="B1120" t="s">
        <v>20226</v>
      </c>
      <c r="C1120" t="s">
        <v>1534</v>
      </c>
      <c r="D1120" s="109" t="s">
        <v>18010</v>
      </c>
      <c r="E1120"/>
    </row>
    <row r="1121" spans="1:5" s="190" customFormat="1" ht="34.5" customHeight="1" x14ac:dyDescent="0.25">
      <c r="A1121">
        <v>34676</v>
      </c>
      <c r="B1121" t="s">
        <v>20227</v>
      </c>
      <c r="C1121" t="s">
        <v>1534</v>
      </c>
      <c r="D1121" s="109" t="s">
        <v>7269</v>
      </c>
      <c r="E1121"/>
    </row>
    <row r="1122" spans="1:5" s="190" customFormat="1" ht="25.5" customHeight="1" x14ac:dyDescent="0.25">
      <c r="A1122">
        <v>34677</v>
      </c>
      <c r="B1122" t="s">
        <v>20228</v>
      </c>
      <c r="C1122" t="s">
        <v>1534</v>
      </c>
      <c r="D1122" s="109" t="s">
        <v>12173</v>
      </c>
      <c r="E1122"/>
    </row>
    <row r="1123" spans="1:5" s="190" customFormat="1" ht="25.5" customHeight="1" x14ac:dyDescent="0.25">
      <c r="A1123">
        <v>43126</v>
      </c>
      <c r="B1123" t="s">
        <v>20229</v>
      </c>
      <c r="C1123" t="s">
        <v>1534</v>
      </c>
      <c r="D1123" s="109" t="s">
        <v>20230</v>
      </c>
      <c r="E1123"/>
    </row>
    <row r="1124" spans="1:5" s="190" customFormat="1" ht="25.5" customHeight="1" x14ac:dyDescent="0.25">
      <c r="A1124">
        <v>43124</v>
      </c>
      <c r="B1124" t="s">
        <v>20231</v>
      </c>
      <c r="C1124" t="s">
        <v>1534</v>
      </c>
      <c r="D1124" s="109" t="s">
        <v>20232</v>
      </c>
      <c r="E1124"/>
    </row>
    <row r="1125" spans="1:5" s="190" customFormat="1" ht="12.75" customHeight="1" x14ac:dyDescent="0.25">
      <c r="A1125">
        <v>43125</v>
      </c>
      <c r="B1125" t="s">
        <v>20233</v>
      </c>
      <c r="C1125" t="s">
        <v>1534</v>
      </c>
      <c r="D1125" s="109" t="s">
        <v>20234</v>
      </c>
      <c r="E1125"/>
    </row>
    <row r="1126" spans="1:5" s="190" customFormat="1" ht="25.5" customHeight="1" x14ac:dyDescent="0.25">
      <c r="A1126">
        <v>40623</v>
      </c>
      <c r="B1126" t="s">
        <v>20235</v>
      </c>
      <c r="C1126" t="s">
        <v>1540</v>
      </c>
      <c r="D1126" s="109" t="s">
        <v>16932</v>
      </c>
      <c r="E1126"/>
    </row>
    <row r="1127" spans="1:5" s="190" customFormat="1" ht="25.5" customHeight="1" x14ac:dyDescent="0.25">
      <c r="A1127">
        <v>43701</v>
      </c>
      <c r="B1127" t="s">
        <v>20236</v>
      </c>
      <c r="C1127" t="s">
        <v>1537</v>
      </c>
      <c r="D1127" s="109" t="s">
        <v>14716</v>
      </c>
      <c r="E1127"/>
    </row>
    <row r="1128" spans="1:5" s="190" customFormat="1" ht="25.5" customHeight="1" x14ac:dyDescent="0.25">
      <c r="A1128">
        <v>1345</v>
      </c>
      <c r="B1128" t="s">
        <v>20237</v>
      </c>
      <c r="C1128" t="s">
        <v>1534</v>
      </c>
      <c r="D1128" s="109" t="s">
        <v>20238</v>
      </c>
      <c r="E1128"/>
    </row>
    <row r="1129" spans="1:5" s="190" customFormat="1" ht="25.5" customHeight="1" x14ac:dyDescent="0.25">
      <c r="A1129">
        <v>1346</v>
      </c>
      <c r="B1129" t="s">
        <v>20239</v>
      </c>
      <c r="C1129" t="s">
        <v>1534</v>
      </c>
      <c r="D1129" s="109" t="s">
        <v>14654</v>
      </c>
      <c r="E1129"/>
    </row>
    <row r="1130" spans="1:5" s="190" customFormat="1" ht="25.5" customHeight="1" x14ac:dyDescent="0.25">
      <c r="A1130">
        <v>1347</v>
      </c>
      <c r="B1130" t="s">
        <v>20240</v>
      </c>
      <c r="C1130" t="s">
        <v>1534</v>
      </c>
      <c r="D1130" s="109" t="s">
        <v>14704</v>
      </c>
      <c r="E1130"/>
    </row>
    <row r="1131" spans="1:5" s="190" customFormat="1" ht="25.5" customHeight="1" x14ac:dyDescent="0.25">
      <c r="A1131">
        <v>43678</v>
      </c>
      <c r="B1131" t="s">
        <v>20241</v>
      </c>
      <c r="C1131" t="s">
        <v>1534</v>
      </c>
      <c r="D1131" s="109" t="s">
        <v>20242</v>
      </c>
      <c r="E1131"/>
    </row>
    <row r="1132" spans="1:5" s="190" customFormat="1" ht="34.5" customHeight="1" x14ac:dyDescent="0.25">
      <c r="A1132">
        <v>43680</v>
      </c>
      <c r="B1132" t="s">
        <v>20243</v>
      </c>
      <c r="C1132" t="s">
        <v>1534</v>
      </c>
      <c r="D1132" s="109" t="s">
        <v>20244</v>
      </c>
      <c r="E1132"/>
    </row>
    <row r="1133" spans="1:5" s="190" customFormat="1" ht="25.5" customHeight="1" x14ac:dyDescent="0.25">
      <c r="A1133">
        <v>43679</v>
      </c>
      <c r="B1133" t="s">
        <v>20245</v>
      </c>
      <c r="C1133" t="s">
        <v>1534</v>
      </c>
      <c r="D1133" s="109" t="s">
        <v>20246</v>
      </c>
      <c r="E1133"/>
    </row>
    <row r="1134" spans="1:5" s="190" customFormat="1" ht="25.5" customHeight="1" x14ac:dyDescent="0.25">
      <c r="A1134">
        <v>1355</v>
      </c>
      <c r="B1134" t="s">
        <v>20247</v>
      </c>
      <c r="C1134" t="s">
        <v>1534</v>
      </c>
      <c r="D1134" s="109" t="s">
        <v>20248</v>
      </c>
      <c r="E1134"/>
    </row>
    <row r="1135" spans="1:5" s="190" customFormat="1" ht="25.5" customHeight="1" x14ac:dyDescent="0.25">
      <c r="A1135">
        <v>1358</v>
      </c>
      <c r="B1135" t="s">
        <v>20249</v>
      </c>
      <c r="C1135" t="s">
        <v>1534</v>
      </c>
      <c r="D1135" s="109" t="s">
        <v>14957</v>
      </c>
      <c r="E1135"/>
    </row>
    <row r="1136" spans="1:5" s="190" customFormat="1" ht="25.5" customHeight="1" x14ac:dyDescent="0.25">
      <c r="A1136">
        <v>43681</v>
      </c>
      <c r="B1136" t="s">
        <v>20250</v>
      </c>
      <c r="C1136" t="s">
        <v>1534</v>
      </c>
      <c r="D1136" s="109" t="s">
        <v>20251</v>
      </c>
      <c r="E1136"/>
    </row>
    <row r="1137" spans="1:5" s="190" customFormat="1" ht="25.5" customHeight="1" x14ac:dyDescent="0.25">
      <c r="A1137">
        <v>43677</v>
      </c>
      <c r="B1137" t="s">
        <v>20252</v>
      </c>
      <c r="C1137" t="s">
        <v>1534</v>
      </c>
      <c r="D1137" s="109" t="s">
        <v>20253</v>
      </c>
      <c r="E1137"/>
    </row>
    <row r="1138" spans="1:5" s="190" customFormat="1" ht="25.5" customHeight="1" x14ac:dyDescent="0.25">
      <c r="A1138">
        <v>43682</v>
      </c>
      <c r="B1138" t="s">
        <v>20254</v>
      </c>
      <c r="C1138" t="s">
        <v>1534</v>
      </c>
      <c r="D1138" s="109" t="s">
        <v>20255</v>
      </c>
      <c r="E1138"/>
    </row>
    <row r="1139" spans="1:5" s="190" customFormat="1" ht="25.5" customHeight="1" x14ac:dyDescent="0.25">
      <c r="A1139">
        <v>20971</v>
      </c>
      <c r="B1139" t="s">
        <v>20256</v>
      </c>
      <c r="C1139" t="s">
        <v>1533</v>
      </c>
      <c r="D1139" s="109" t="s">
        <v>7972</v>
      </c>
      <c r="E1139"/>
    </row>
    <row r="1140" spans="1:5" s="190" customFormat="1" ht="34.5" customHeight="1" x14ac:dyDescent="0.25">
      <c r="A1140">
        <v>39746</v>
      </c>
      <c r="B1140" t="s">
        <v>20257</v>
      </c>
      <c r="C1140" t="s">
        <v>1533</v>
      </c>
      <c r="D1140" s="109" t="s">
        <v>20258</v>
      </c>
      <c r="E1140"/>
    </row>
    <row r="1141" spans="1:5" s="190" customFormat="1" ht="25.5" customHeight="1" x14ac:dyDescent="0.25">
      <c r="A1141">
        <v>13279</v>
      </c>
      <c r="B1141" t="s">
        <v>20259</v>
      </c>
      <c r="C1141" t="s">
        <v>1537</v>
      </c>
      <c r="D1141" s="109" t="s">
        <v>15152</v>
      </c>
      <c r="E1141"/>
    </row>
    <row r="1142" spans="1:5" s="190" customFormat="1" ht="25.5" customHeight="1" x14ac:dyDescent="0.25">
      <c r="A1142">
        <v>11977</v>
      </c>
      <c r="B1142" t="s">
        <v>20260</v>
      </c>
      <c r="C1142" t="s">
        <v>1533</v>
      </c>
      <c r="D1142" s="109" t="s">
        <v>11840</v>
      </c>
      <c r="E1142"/>
    </row>
    <row r="1143" spans="1:5" s="190" customFormat="1" ht="25.5" customHeight="1" x14ac:dyDescent="0.25">
      <c r="A1143">
        <v>11975</v>
      </c>
      <c r="B1143" t="s">
        <v>20261</v>
      </c>
      <c r="C1143" t="s">
        <v>1533</v>
      </c>
      <c r="D1143" s="109" t="s">
        <v>20262</v>
      </c>
      <c r="E1143"/>
    </row>
    <row r="1144" spans="1:5" s="190" customFormat="1" ht="12.75" customHeight="1" x14ac:dyDescent="0.25">
      <c r="A1144">
        <v>11976</v>
      </c>
      <c r="B1144" t="s">
        <v>20263</v>
      </c>
      <c r="C1144" t="s">
        <v>1533</v>
      </c>
      <c r="D1144" s="109" t="s">
        <v>6377</v>
      </c>
      <c r="E1144"/>
    </row>
    <row r="1145" spans="1:5" s="190" customFormat="1" ht="22.9" customHeight="1" x14ac:dyDescent="0.25">
      <c r="A1145">
        <v>1368</v>
      </c>
      <c r="B1145" t="s">
        <v>20264</v>
      </c>
      <c r="C1145" t="s">
        <v>1533</v>
      </c>
      <c r="D1145" s="109" t="s">
        <v>20265</v>
      </c>
      <c r="E1145"/>
    </row>
    <row r="1146" spans="1:5" s="190" customFormat="1" ht="25.5" customHeight="1" x14ac:dyDescent="0.25">
      <c r="A1146">
        <v>1367</v>
      </c>
      <c r="B1146" t="s">
        <v>20266</v>
      </c>
      <c r="C1146" t="s">
        <v>1533</v>
      </c>
      <c r="D1146" s="109" t="s">
        <v>20267</v>
      </c>
      <c r="E1146"/>
    </row>
    <row r="1147" spans="1:5" s="190" customFormat="1" ht="11.65" customHeight="1" x14ac:dyDescent="0.25">
      <c r="A1147">
        <v>1380</v>
      </c>
      <c r="B1147" t="s">
        <v>20268</v>
      </c>
      <c r="C1147" t="s">
        <v>1537</v>
      </c>
      <c r="D1147" s="109" t="s">
        <v>7947</v>
      </c>
      <c r="E1147"/>
    </row>
    <row r="1148" spans="1:5" s="190" customFormat="1" ht="25.5" customHeight="1" x14ac:dyDescent="0.25">
      <c r="A1148">
        <v>1375</v>
      </c>
      <c r="B1148" t="s">
        <v>20269</v>
      </c>
      <c r="C1148" t="s">
        <v>1537</v>
      </c>
      <c r="D1148" s="109" t="s">
        <v>16933</v>
      </c>
      <c r="E1148"/>
    </row>
    <row r="1149" spans="1:5" s="190" customFormat="1" ht="22.9" customHeight="1" x14ac:dyDescent="0.25">
      <c r="A1149">
        <v>1379</v>
      </c>
      <c r="B1149" t="s">
        <v>20270</v>
      </c>
      <c r="C1149" t="s">
        <v>1537</v>
      </c>
      <c r="D1149" s="109" t="s">
        <v>6442</v>
      </c>
      <c r="E1149"/>
    </row>
    <row r="1150" spans="1:5" s="190" customFormat="1" ht="25.5" customHeight="1" x14ac:dyDescent="0.25">
      <c r="A1150">
        <v>13284</v>
      </c>
      <c r="B1150" t="s">
        <v>20271</v>
      </c>
      <c r="C1150" t="s">
        <v>1537</v>
      </c>
      <c r="D1150" s="109" t="s">
        <v>6408</v>
      </c>
      <c r="E1150"/>
    </row>
    <row r="1151" spans="1:5" s="190" customFormat="1" ht="25.5" customHeight="1" x14ac:dyDescent="0.25">
      <c r="A1151">
        <v>44528</v>
      </c>
      <c r="B1151" t="s">
        <v>20272</v>
      </c>
      <c r="C1151" t="s">
        <v>1537</v>
      </c>
      <c r="D1151" s="109" t="s">
        <v>14691</v>
      </c>
      <c r="E1151"/>
    </row>
    <row r="1152" spans="1:5" s="190" customFormat="1" ht="25.5" customHeight="1" x14ac:dyDescent="0.25">
      <c r="A1152">
        <v>34753</v>
      </c>
      <c r="B1152" t="s">
        <v>20273</v>
      </c>
      <c r="C1152" t="s">
        <v>1537</v>
      </c>
      <c r="D1152" s="109" t="s">
        <v>7326</v>
      </c>
      <c r="E1152"/>
    </row>
    <row r="1153" spans="1:5" s="190" customFormat="1" ht="25.5" customHeight="1" x14ac:dyDescent="0.25">
      <c r="A1153">
        <v>420</v>
      </c>
      <c r="B1153" t="s">
        <v>20274</v>
      </c>
      <c r="C1153" t="s">
        <v>1533</v>
      </c>
      <c r="D1153" s="109" t="s">
        <v>13718</v>
      </c>
      <c r="E1153"/>
    </row>
    <row r="1154" spans="1:5" s="190" customFormat="1" ht="25.5" customHeight="1" x14ac:dyDescent="0.25">
      <c r="A1154">
        <v>12327</v>
      </c>
      <c r="B1154" t="s">
        <v>20275</v>
      </c>
      <c r="C1154" t="s">
        <v>1533</v>
      </c>
      <c r="D1154" s="109" t="s">
        <v>14390</v>
      </c>
      <c r="E1154"/>
    </row>
    <row r="1155" spans="1:5" s="190" customFormat="1" ht="25.5" customHeight="1" x14ac:dyDescent="0.25">
      <c r="A1155">
        <v>36148</v>
      </c>
      <c r="B1155" t="s">
        <v>20276</v>
      </c>
      <c r="C1155" t="s">
        <v>1533</v>
      </c>
      <c r="D1155" s="109" t="s">
        <v>13003</v>
      </c>
      <c r="E1155"/>
    </row>
    <row r="1156" spans="1:5" s="190" customFormat="1" ht="25.5" customHeight="1" x14ac:dyDescent="0.25">
      <c r="A1156">
        <v>12329</v>
      </c>
      <c r="B1156" t="s">
        <v>20277</v>
      </c>
      <c r="C1156" t="s">
        <v>1537</v>
      </c>
      <c r="D1156" s="109" t="s">
        <v>16934</v>
      </c>
      <c r="E1156"/>
    </row>
    <row r="1157" spans="1:5" s="190" customFormat="1" ht="25.5" customHeight="1" x14ac:dyDescent="0.25">
      <c r="A1157">
        <v>1339</v>
      </c>
      <c r="B1157" t="s">
        <v>20278</v>
      </c>
      <c r="C1157" t="s">
        <v>1537</v>
      </c>
      <c r="D1157" s="109" t="s">
        <v>20279</v>
      </c>
      <c r="E1157"/>
    </row>
    <row r="1158" spans="1:5" s="190" customFormat="1" ht="25.5" customHeight="1" x14ac:dyDescent="0.25">
      <c r="A1158">
        <v>44396</v>
      </c>
      <c r="B1158" t="s">
        <v>20280</v>
      </c>
      <c r="C1158" t="s">
        <v>1537</v>
      </c>
      <c r="D1158" s="109" t="s">
        <v>15110</v>
      </c>
      <c r="E1158"/>
    </row>
    <row r="1159" spans="1:5" s="190" customFormat="1" ht="25.5" customHeight="1" x14ac:dyDescent="0.25">
      <c r="A1159">
        <v>44327</v>
      </c>
      <c r="B1159" t="s">
        <v>20281</v>
      </c>
      <c r="C1159" t="s">
        <v>1538</v>
      </c>
      <c r="D1159" s="109" t="s">
        <v>20282</v>
      </c>
      <c r="E1159"/>
    </row>
    <row r="1160" spans="1:5" s="190" customFormat="1" ht="25.5" customHeight="1" x14ac:dyDescent="0.25">
      <c r="A1160">
        <v>37418</v>
      </c>
      <c r="B1160" t="s">
        <v>20283</v>
      </c>
      <c r="C1160" t="s">
        <v>1533</v>
      </c>
      <c r="D1160" s="109" t="s">
        <v>20284</v>
      </c>
      <c r="E1160"/>
    </row>
    <row r="1161" spans="1:5" s="190" customFormat="1" ht="25.5" customHeight="1" x14ac:dyDescent="0.25">
      <c r="A1161">
        <v>37419</v>
      </c>
      <c r="B1161" t="s">
        <v>20285</v>
      </c>
      <c r="C1161" t="s">
        <v>1533</v>
      </c>
      <c r="D1161" s="109" t="s">
        <v>16700</v>
      </c>
      <c r="E1161"/>
    </row>
    <row r="1162" spans="1:5" s="190" customFormat="1" ht="25.5" customHeight="1" x14ac:dyDescent="0.25">
      <c r="A1162">
        <v>1427</v>
      </c>
      <c r="B1162" t="s">
        <v>20286</v>
      </c>
      <c r="C1162" t="s">
        <v>1533</v>
      </c>
      <c r="D1162" s="109" t="s">
        <v>7041</v>
      </c>
      <c r="E1162"/>
    </row>
    <row r="1163" spans="1:5" s="190" customFormat="1" ht="25.5" customHeight="1" x14ac:dyDescent="0.25">
      <c r="A1163">
        <v>1402</v>
      </c>
      <c r="B1163" t="s">
        <v>20287</v>
      </c>
      <c r="C1163" t="s">
        <v>1533</v>
      </c>
      <c r="D1163" s="109" t="s">
        <v>11985</v>
      </c>
      <c r="E1163"/>
    </row>
    <row r="1164" spans="1:5" s="190" customFormat="1" ht="25.5" customHeight="1" x14ac:dyDescent="0.25">
      <c r="A1164">
        <v>1420</v>
      </c>
      <c r="B1164" t="s">
        <v>20288</v>
      </c>
      <c r="C1164" t="s">
        <v>1533</v>
      </c>
      <c r="D1164" s="109" t="s">
        <v>16935</v>
      </c>
      <c r="E1164"/>
    </row>
    <row r="1165" spans="1:5" s="190" customFormat="1" ht="34.5" customHeight="1" x14ac:dyDescent="0.25">
      <c r="A1165">
        <v>1419</v>
      </c>
      <c r="B1165" t="s">
        <v>20289</v>
      </c>
      <c r="C1165" t="s">
        <v>1533</v>
      </c>
      <c r="D1165" s="109" t="s">
        <v>10163</v>
      </c>
      <c r="E1165"/>
    </row>
    <row r="1166" spans="1:5" s="190" customFormat="1" ht="25.5" customHeight="1" x14ac:dyDescent="0.25">
      <c r="A1166">
        <v>1414</v>
      </c>
      <c r="B1166" t="s">
        <v>20290</v>
      </c>
      <c r="C1166" t="s">
        <v>1533</v>
      </c>
      <c r="D1166" s="109" t="s">
        <v>7324</v>
      </c>
      <c r="E1166"/>
    </row>
    <row r="1167" spans="1:5" s="190" customFormat="1" ht="34.5" customHeight="1" x14ac:dyDescent="0.25">
      <c r="A1167">
        <v>1413</v>
      </c>
      <c r="B1167" t="s">
        <v>20291</v>
      </c>
      <c r="C1167" t="s">
        <v>1533</v>
      </c>
      <c r="D1167" s="109" t="s">
        <v>12571</v>
      </c>
      <c r="E1167"/>
    </row>
    <row r="1168" spans="1:5" s="190" customFormat="1" ht="46.15" customHeight="1" x14ac:dyDescent="0.25">
      <c r="A1168">
        <v>1412</v>
      </c>
      <c r="B1168" t="s">
        <v>20292</v>
      </c>
      <c r="C1168" t="s">
        <v>1533</v>
      </c>
      <c r="D1168" s="109" t="s">
        <v>12214</v>
      </c>
      <c r="E1168"/>
    </row>
    <row r="1169" spans="1:5" s="190" customFormat="1" ht="25.5" customHeight="1" x14ac:dyDescent="0.25">
      <c r="A1169">
        <v>1406</v>
      </c>
      <c r="B1169" t="s">
        <v>20293</v>
      </c>
      <c r="C1169" t="s">
        <v>1533</v>
      </c>
      <c r="D1169" s="109" t="s">
        <v>16936</v>
      </c>
      <c r="E1169"/>
    </row>
    <row r="1170" spans="1:5" s="190" customFormat="1" ht="12.75" customHeight="1" x14ac:dyDescent="0.25">
      <c r="A1170">
        <v>11281</v>
      </c>
      <c r="B1170" t="s">
        <v>20294</v>
      </c>
      <c r="C1170" t="s">
        <v>1533</v>
      </c>
      <c r="D1170" s="109" t="s">
        <v>20295</v>
      </c>
      <c r="E1170"/>
    </row>
    <row r="1171" spans="1:5" s="190" customFormat="1" ht="25.5" customHeight="1" x14ac:dyDescent="0.25">
      <c r="A1171">
        <v>1442</v>
      </c>
      <c r="B1171" t="s">
        <v>20296</v>
      </c>
      <c r="C1171" t="s">
        <v>1533</v>
      </c>
      <c r="D1171" s="109" t="s">
        <v>20297</v>
      </c>
      <c r="E1171"/>
    </row>
    <row r="1172" spans="1:5" s="190" customFormat="1" ht="25.5" customHeight="1" x14ac:dyDescent="0.25">
      <c r="A1172">
        <v>13457</v>
      </c>
      <c r="B1172" t="s">
        <v>20298</v>
      </c>
      <c r="C1172" t="s">
        <v>1533</v>
      </c>
      <c r="D1172" s="109" t="s">
        <v>20299</v>
      </c>
      <c r="E1172"/>
    </row>
    <row r="1173" spans="1:5" s="190" customFormat="1" ht="25.5" customHeight="1" x14ac:dyDescent="0.25">
      <c r="A1173">
        <v>40699</v>
      </c>
      <c r="B1173" t="s">
        <v>20300</v>
      </c>
      <c r="C1173" t="s">
        <v>1533</v>
      </c>
      <c r="D1173" s="109" t="s">
        <v>20301</v>
      </c>
      <c r="E1173"/>
    </row>
    <row r="1174" spans="1:5" s="190" customFormat="1" ht="25.5" customHeight="1" x14ac:dyDescent="0.25">
      <c r="A1174">
        <v>40701</v>
      </c>
      <c r="B1174" t="s">
        <v>20302</v>
      </c>
      <c r="C1174" t="s">
        <v>1533</v>
      </c>
      <c r="D1174" s="109" t="s">
        <v>20303</v>
      </c>
      <c r="E1174"/>
    </row>
    <row r="1175" spans="1:5" s="190" customFormat="1" ht="11.65" customHeight="1" x14ac:dyDescent="0.25">
      <c r="A1175">
        <v>40700</v>
      </c>
      <c r="B1175" t="s">
        <v>20304</v>
      </c>
      <c r="C1175" t="s">
        <v>1533</v>
      </c>
      <c r="D1175" s="109" t="s">
        <v>20305</v>
      </c>
      <c r="E1175"/>
    </row>
    <row r="1176" spans="1:5" s="190" customFormat="1" ht="25.5" customHeight="1" x14ac:dyDescent="0.25">
      <c r="A1176">
        <v>13458</v>
      </c>
      <c r="B1176" t="s">
        <v>20306</v>
      </c>
      <c r="C1176" t="s">
        <v>1533</v>
      </c>
      <c r="D1176" s="109" t="s">
        <v>20307</v>
      </c>
      <c r="E1176"/>
    </row>
    <row r="1177" spans="1:5" s="190" customFormat="1" ht="12.75" customHeight="1" x14ac:dyDescent="0.25">
      <c r="A1177">
        <v>11134</v>
      </c>
      <c r="B1177" t="s">
        <v>20308</v>
      </c>
      <c r="C1177" t="s">
        <v>1534</v>
      </c>
      <c r="D1177" s="109" t="s">
        <v>20309</v>
      </c>
      <c r="E1177"/>
    </row>
    <row r="1178" spans="1:5" s="190" customFormat="1" ht="12.75" customHeight="1" x14ac:dyDescent="0.25">
      <c r="A1178">
        <v>11135</v>
      </c>
      <c r="B1178" t="s">
        <v>20310</v>
      </c>
      <c r="C1178" t="s">
        <v>1534</v>
      </c>
      <c r="D1178" s="109" t="s">
        <v>20311</v>
      </c>
      <c r="E1178"/>
    </row>
    <row r="1179" spans="1:5" s="190" customFormat="1" ht="12.75" customHeight="1" x14ac:dyDescent="0.25">
      <c r="A1179">
        <v>11136</v>
      </c>
      <c r="B1179" t="s">
        <v>20312</v>
      </c>
      <c r="C1179" t="s">
        <v>1534</v>
      </c>
      <c r="D1179" s="109" t="s">
        <v>20313</v>
      </c>
      <c r="E1179"/>
    </row>
    <row r="1180" spans="1:5" s="190" customFormat="1" ht="12.75" customHeight="1" x14ac:dyDescent="0.25">
      <c r="A1180">
        <v>34743</v>
      </c>
      <c r="B1180" t="s">
        <v>20314</v>
      </c>
      <c r="C1180" t="s">
        <v>1534</v>
      </c>
      <c r="D1180" s="109" t="s">
        <v>20315</v>
      </c>
      <c r="E1180"/>
    </row>
    <row r="1181" spans="1:5" s="190" customFormat="1" ht="12.75" customHeight="1" x14ac:dyDescent="0.25">
      <c r="A1181">
        <v>11137</v>
      </c>
      <c r="B1181" t="s">
        <v>20316</v>
      </c>
      <c r="C1181" t="s">
        <v>1534</v>
      </c>
      <c r="D1181" s="109" t="s">
        <v>20317</v>
      </c>
      <c r="E1181"/>
    </row>
    <row r="1182" spans="1:5" s="190" customFormat="1" ht="12.75" customHeight="1" x14ac:dyDescent="0.25">
      <c r="A1182">
        <v>34745</v>
      </c>
      <c r="B1182" t="s">
        <v>20318</v>
      </c>
      <c r="C1182" t="s">
        <v>1534</v>
      </c>
      <c r="D1182" s="109" t="s">
        <v>20319</v>
      </c>
      <c r="E1182"/>
    </row>
    <row r="1183" spans="1:5" s="190" customFormat="1" ht="12.75" customHeight="1" x14ac:dyDescent="0.25">
      <c r="A1183">
        <v>34746</v>
      </c>
      <c r="B1183" t="s">
        <v>20320</v>
      </c>
      <c r="C1183" t="s">
        <v>1534</v>
      </c>
      <c r="D1183" s="109" t="s">
        <v>20321</v>
      </c>
      <c r="E1183"/>
    </row>
    <row r="1184" spans="1:5" s="190" customFormat="1" ht="12.75" customHeight="1" x14ac:dyDescent="0.25">
      <c r="A1184">
        <v>1360</v>
      </c>
      <c r="B1184" t="s">
        <v>20322</v>
      </c>
      <c r="C1184" t="s">
        <v>1534</v>
      </c>
      <c r="D1184" s="109" t="s">
        <v>20323</v>
      </c>
      <c r="E1184"/>
    </row>
    <row r="1185" spans="1:5" s="190" customFormat="1" ht="12.75" customHeight="1" x14ac:dyDescent="0.25">
      <c r="A1185">
        <v>36524</v>
      </c>
      <c r="B1185" t="s">
        <v>20324</v>
      </c>
      <c r="C1185" t="s">
        <v>1533</v>
      </c>
      <c r="D1185" s="109" t="s">
        <v>20325</v>
      </c>
      <c r="E1185"/>
    </row>
    <row r="1186" spans="1:5" s="190" customFormat="1" ht="12.75" customHeight="1" x14ac:dyDescent="0.25">
      <c r="A1186">
        <v>36526</v>
      </c>
      <c r="B1186" t="s">
        <v>20326</v>
      </c>
      <c r="C1186" t="s">
        <v>1533</v>
      </c>
      <c r="D1186" s="109" t="s">
        <v>20327</v>
      </c>
      <c r="E1186"/>
    </row>
    <row r="1187" spans="1:5" s="190" customFormat="1" ht="12.75" customHeight="1" x14ac:dyDescent="0.25">
      <c r="A1187">
        <v>36523</v>
      </c>
      <c r="B1187" t="s">
        <v>20328</v>
      </c>
      <c r="C1187" t="s">
        <v>1533</v>
      </c>
      <c r="D1187" s="109" t="s">
        <v>20329</v>
      </c>
      <c r="E1187"/>
    </row>
    <row r="1188" spans="1:5" s="190" customFormat="1" ht="12.75" customHeight="1" x14ac:dyDescent="0.25">
      <c r="A1188">
        <v>36527</v>
      </c>
      <c r="B1188" t="s">
        <v>20330</v>
      </c>
      <c r="C1188" t="s">
        <v>1533</v>
      </c>
      <c r="D1188" s="109" t="s">
        <v>20331</v>
      </c>
      <c r="E1188"/>
    </row>
    <row r="1189" spans="1:5" s="190" customFormat="1" ht="12.75" customHeight="1" x14ac:dyDescent="0.25">
      <c r="A1189">
        <v>38642</v>
      </c>
      <c r="B1189" t="s">
        <v>20332</v>
      </c>
      <c r="C1189" t="s">
        <v>1533</v>
      </c>
      <c r="D1189" s="109" t="s">
        <v>20333</v>
      </c>
      <c r="E1189"/>
    </row>
    <row r="1190" spans="1:5" s="190" customFormat="1" ht="12.75" customHeight="1" x14ac:dyDescent="0.25">
      <c r="A1190">
        <v>36522</v>
      </c>
      <c r="B1190" t="s">
        <v>20334</v>
      </c>
      <c r="C1190" t="s">
        <v>1533</v>
      </c>
      <c r="D1190" s="109" t="s">
        <v>20335</v>
      </c>
      <c r="E1190"/>
    </row>
    <row r="1191" spans="1:5" s="190" customFormat="1" ht="12.75" customHeight="1" x14ac:dyDescent="0.25">
      <c r="A1191">
        <v>36525</v>
      </c>
      <c r="B1191" t="s">
        <v>20336</v>
      </c>
      <c r="C1191" t="s">
        <v>1533</v>
      </c>
      <c r="D1191" s="109" t="s">
        <v>20337</v>
      </c>
      <c r="E1191"/>
    </row>
    <row r="1192" spans="1:5" s="190" customFormat="1" ht="12.75" customHeight="1" x14ac:dyDescent="0.25">
      <c r="A1192">
        <v>13803</v>
      </c>
      <c r="B1192" t="s">
        <v>20338</v>
      </c>
      <c r="C1192" t="s">
        <v>1533</v>
      </c>
      <c r="D1192" s="109" t="s">
        <v>20339</v>
      </c>
      <c r="E1192"/>
    </row>
    <row r="1193" spans="1:5" s="190" customFormat="1" ht="12.75" customHeight="1" x14ac:dyDescent="0.25">
      <c r="A1193">
        <v>34348</v>
      </c>
      <c r="B1193" t="s">
        <v>20340</v>
      </c>
      <c r="C1193" t="s">
        <v>1536</v>
      </c>
      <c r="D1193" s="109" t="s">
        <v>20341</v>
      </c>
      <c r="E1193"/>
    </row>
    <row r="1194" spans="1:5" s="190" customFormat="1" ht="12.75" customHeight="1" x14ac:dyDescent="0.25">
      <c r="A1194">
        <v>34347</v>
      </c>
      <c r="B1194" t="s">
        <v>20342</v>
      </c>
      <c r="C1194" t="s">
        <v>1536</v>
      </c>
      <c r="D1194" s="109" t="s">
        <v>20343</v>
      </c>
      <c r="E1194"/>
    </row>
    <row r="1195" spans="1:5" s="190" customFormat="1" ht="12.75" customHeight="1" x14ac:dyDescent="0.25">
      <c r="A1195">
        <v>11146</v>
      </c>
      <c r="B1195" t="s">
        <v>20344</v>
      </c>
      <c r="C1195" t="s">
        <v>1535</v>
      </c>
      <c r="D1195" s="109" t="s">
        <v>20345</v>
      </c>
      <c r="E1195"/>
    </row>
    <row r="1196" spans="1:5" s="190" customFormat="1" ht="12.75" customHeight="1" x14ac:dyDescent="0.25">
      <c r="A1196">
        <v>11147</v>
      </c>
      <c r="B1196" t="s">
        <v>20346</v>
      </c>
      <c r="C1196" t="s">
        <v>1535</v>
      </c>
      <c r="D1196" s="109" t="s">
        <v>20347</v>
      </c>
      <c r="E1196"/>
    </row>
    <row r="1197" spans="1:5" s="190" customFormat="1" ht="12.75" customHeight="1" x14ac:dyDescent="0.25">
      <c r="A1197">
        <v>34872</v>
      </c>
      <c r="B1197" t="s">
        <v>20348</v>
      </c>
      <c r="C1197" t="s">
        <v>1535</v>
      </c>
      <c r="D1197" s="109" t="s">
        <v>20349</v>
      </c>
      <c r="E1197"/>
    </row>
    <row r="1198" spans="1:5" s="190" customFormat="1" ht="12.75" customHeight="1" x14ac:dyDescent="0.25">
      <c r="A1198">
        <v>34491</v>
      </c>
      <c r="B1198" t="s">
        <v>20350</v>
      </c>
      <c r="C1198" t="s">
        <v>1535</v>
      </c>
      <c r="D1198" s="109" t="s">
        <v>20351</v>
      </c>
      <c r="E1198"/>
    </row>
    <row r="1199" spans="1:5" s="190" customFormat="1" ht="22.9" customHeight="1" x14ac:dyDescent="0.25">
      <c r="A1199">
        <v>34770</v>
      </c>
      <c r="B1199" t="s">
        <v>20352</v>
      </c>
      <c r="C1199" t="s">
        <v>1543</v>
      </c>
      <c r="D1199" s="109" t="s">
        <v>20353</v>
      </c>
      <c r="E1199"/>
    </row>
    <row r="1200" spans="1:5" s="190" customFormat="1" ht="25.5" customHeight="1" x14ac:dyDescent="0.25">
      <c r="A1200">
        <v>1518</v>
      </c>
      <c r="B1200" t="s">
        <v>20354</v>
      </c>
      <c r="C1200" t="s">
        <v>1543</v>
      </c>
      <c r="D1200" s="109" t="s">
        <v>20355</v>
      </c>
      <c r="E1200"/>
    </row>
    <row r="1201" spans="1:5" s="190" customFormat="1" ht="25.5" customHeight="1" x14ac:dyDescent="0.25">
      <c r="A1201">
        <v>41965</v>
      </c>
      <c r="B1201" t="s">
        <v>20356</v>
      </c>
      <c r="C1201" t="s">
        <v>1543</v>
      </c>
      <c r="D1201" s="109" t="s">
        <v>20357</v>
      </c>
      <c r="E1201"/>
    </row>
    <row r="1202" spans="1:5" s="190" customFormat="1" ht="12.75" customHeight="1" x14ac:dyDescent="0.25">
      <c r="A1202">
        <v>1524</v>
      </c>
      <c r="B1202" t="s">
        <v>20358</v>
      </c>
      <c r="C1202" t="s">
        <v>1535</v>
      </c>
      <c r="D1202" s="109" t="s">
        <v>20359</v>
      </c>
      <c r="E1202"/>
    </row>
    <row r="1203" spans="1:5" s="190" customFormat="1" ht="25.5" customHeight="1" x14ac:dyDescent="0.25">
      <c r="A1203">
        <v>34492</v>
      </c>
      <c r="B1203" t="s">
        <v>20360</v>
      </c>
      <c r="C1203" t="s">
        <v>1535</v>
      </c>
      <c r="D1203" s="109" t="s">
        <v>20361</v>
      </c>
      <c r="E1203"/>
    </row>
    <row r="1204" spans="1:5" s="190" customFormat="1" ht="25.5" customHeight="1" x14ac:dyDescent="0.25">
      <c r="A1204">
        <v>38404</v>
      </c>
      <c r="B1204" t="s">
        <v>20362</v>
      </c>
      <c r="C1204" t="s">
        <v>1535</v>
      </c>
      <c r="D1204" s="109" t="s">
        <v>20363</v>
      </c>
      <c r="E1204"/>
    </row>
    <row r="1205" spans="1:5" s="190" customFormat="1" ht="34.5" customHeight="1" x14ac:dyDescent="0.25">
      <c r="A1205">
        <v>39849</v>
      </c>
      <c r="B1205" t="s">
        <v>20364</v>
      </c>
      <c r="C1205" t="s">
        <v>1535</v>
      </c>
      <c r="D1205" s="109" t="s">
        <v>20365</v>
      </c>
      <c r="E1205"/>
    </row>
    <row r="1206" spans="1:5" s="190" customFormat="1" ht="34.5" customHeight="1" x14ac:dyDescent="0.25">
      <c r="A1206">
        <v>38464</v>
      </c>
      <c r="B1206" t="s">
        <v>20366</v>
      </c>
      <c r="C1206" t="s">
        <v>1535</v>
      </c>
      <c r="D1206" s="109" t="s">
        <v>20367</v>
      </c>
      <c r="E1206"/>
    </row>
    <row r="1207" spans="1:5" s="190" customFormat="1" ht="34.5" customHeight="1" x14ac:dyDescent="0.25">
      <c r="A1207">
        <v>1527</v>
      </c>
      <c r="B1207" t="s">
        <v>20368</v>
      </c>
      <c r="C1207" t="s">
        <v>1535</v>
      </c>
      <c r="D1207" s="109" t="s">
        <v>20369</v>
      </c>
      <c r="E1207"/>
    </row>
    <row r="1208" spans="1:5" s="190" customFormat="1" ht="34.5" customHeight="1" x14ac:dyDescent="0.25">
      <c r="A1208">
        <v>34493</v>
      </c>
      <c r="B1208" t="s">
        <v>20370</v>
      </c>
      <c r="C1208" t="s">
        <v>1535</v>
      </c>
      <c r="D1208" s="109" t="s">
        <v>20371</v>
      </c>
      <c r="E1208"/>
    </row>
    <row r="1209" spans="1:5" s="190" customFormat="1" ht="25.5" customHeight="1" x14ac:dyDescent="0.25">
      <c r="A1209">
        <v>38405</v>
      </c>
      <c r="B1209" t="s">
        <v>20372</v>
      </c>
      <c r="C1209" t="s">
        <v>1535</v>
      </c>
      <c r="D1209" s="109" t="s">
        <v>20373</v>
      </c>
      <c r="E1209"/>
    </row>
    <row r="1210" spans="1:5" s="190" customFormat="1" ht="25.5" customHeight="1" x14ac:dyDescent="0.25">
      <c r="A1210">
        <v>38408</v>
      </c>
      <c r="B1210" t="s">
        <v>20374</v>
      </c>
      <c r="C1210" t="s">
        <v>1535</v>
      </c>
      <c r="D1210" s="109" t="s">
        <v>20375</v>
      </c>
      <c r="E1210"/>
    </row>
    <row r="1211" spans="1:5" s="190" customFormat="1" ht="25.5" customHeight="1" x14ac:dyDescent="0.25">
      <c r="A1211">
        <v>1525</v>
      </c>
      <c r="B1211" t="s">
        <v>20376</v>
      </c>
      <c r="C1211" t="s">
        <v>1535</v>
      </c>
      <c r="D1211" s="109" t="s">
        <v>20377</v>
      </c>
      <c r="E1211"/>
    </row>
    <row r="1212" spans="1:5" s="190" customFormat="1" ht="34.5" customHeight="1" x14ac:dyDescent="0.25">
      <c r="A1212">
        <v>34494</v>
      </c>
      <c r="B1212" t="s">
        <v>20378</v>
      </c>
      <c r="C1212" t="s">
        <v>1535</v>
      </c>
      <c r="D1212" s="109" t="s">
        <v>20379</v>
      </c>
      <c r="E1212"/>
    </row>
    <row r="1213" spans="1:5" s="190" customFormat="1" ht="11.65" customHeight="1" x14ac:dyDescent="0.25">
      <c r="A1213">
        <v>38406</v>
      </c>
      <c r="B1213" t="s">
        <v>20380</v>
      </c>
      <c r="C1213" t="s">
        <v>1535</v>
      </c>
      <c r="D1213" s="109" t="s">
        <v>20381</v>
      </c>
      <c r="E1213"/>
    </row>
    <row r="1214" spans="1:5" s="190" customFormat="1" ht="25.5" customHeight="1" x14ac:dyDescent="0.25">
      <c r="A1214">
        <v>38409</v>
      </c>
      <c r="B1214" t="s">
        <v>20382</v>
      </c>
      <c r="C1214" t="s">
        <v>1535</v>
      </c>
      <c r="D1214" s="109" t="s">
        <v>20383</v>
      </c>
      <c r="E1214"/>
    </row>
    <row r="1215" spans="1:5" s="190" customFormat="1" ht="12.75" customHeight="1" x14ac:dyDescent="0.25">
      <c r="A1215">
        <v>43360</v>
      </c>
      <c r="B1215" t="s">
        <v>20384</v>
      </c>
      <c r="C1215" t="s">
        <v>1535</v>
      </c>
      <c r="D1215" s="109" t="s">
        <v>20385</v>
      </c>
      <c r="E1215"/>
    </row>
    <row r="1216" spans="1:5" s="190" customFormat="1" ht="25.5" customHeight="1" x14ac:dyDescent="0.25">
      <c r="A1216">
        <v>11145</v>
      </c>
      <c r="B1216" t="s">
        <v>20386</v>
      </c>
      <c r="C1216" t="s">
        <v>1535</v>
      </c>
      <c r="D1216" s="109" t="s">
        <v>20349</v>
      </c>
      <c r="E1216"/>
    </row>
    <row r="1217" spans="1:5" s="190" customFormat="1" ht="12.75" customHeight="1" x14ac:dyDescent="0.25">
      <c r="A1217">
        <v>34495</v>
      </c>
      <c r="B1217" t="s">
        <v>20387</v>
      </c>
      <c r="C1217" t="s">
        <v>1535</v>
      </c>
      <c r="D1217" s="109" t="s">
        <v>20388</v>
      </c>
      <c r="E1217"/>
    </row>
    <row r="1218" spans="1:5" s="190" customFormat="1" ht="12.75" customHeight="1" x14ac:dyDescent="0.25">
      <c r="A1218">
        <v>34479</v>
      </c>
      <c r="B1218" t="s">
        <v>20389</v>
      </c>
      <c r="C1218" t="s">
        <v>1535</v>
      </c>
      <c r="D1218" s="109" t="s">
        <v>20351</v>
      </c>
      <c r="E1218"/>
    </row>
    <row r="1219" spans="1:5" s="190" customFormat="1" ht="12.75" customHeight="1" x14ac:dyDescent="0.25">
      <c r="A1219">
        <v>34496</v>
      </c>
      <c r="B1219" t="s">
        <v>20390</v>
      </c>
      <c r="C1219" t="s">
        <v>1535</v>
      </c>
      <c r="D1219" s="109" t="s">
        <v>20391</v>
      </c>
      <c r="E1219"/>
    </row>
    <row r="1220" spans="1:5" s="190" customFormat="1" ht="34.5" customHeight="1" x14ac:dyDescent="0.25">
      <c r="A1220">
        <v>34481</v>
      </c>
      <c r="B1220" t="s">
        <v>20392</v>
      </c>
      <c r="C1220" t="s">
        <v>1535</v>
      </c>
      <c r="D1220" s="109" t="s">
        <v>20393</v>
      </c>
      <c r="E1220"/>
    </row>
    <row r="1221" spans="1:5" s="190" customFormat="1" ht="12.75" customHeight="1" x14ac:dyDescent="0.25">
      <c r="A1221">
        <v>34483</v>
      </c>
      <c r="B1221" t="s">
        <v>20394</v>
      </c>
      <c r="C1221" t="s">
        <v>1535</v>
      </c>
      <c r="D1221" s="109" t="s">
        <v>20395</v>
      </c>
      <c r="E1221"/>
    </row>
    <row r="1222" spans="1:5" s="190" customFormat="1" ht="12.75" customHeight="1" x14ac:dyDescent="0.25">
      <c r="A1222">
        <v>34485</v>
      </c>
      <c r="B1222" t="s">
        <v>20396</v>
      </c>
      <c r="C1222" t="s">
        <v>1535</v>
      </c>
      <c r="D1222" s="109" t="s">
        <v>20397</v>
      </c>
      <c r="E1222"/>
    </row>
    <row r="1223" spans="1:5" s="190" customFormat="1" ht="12.75" customHeight="1" x14ac:dyDescent="0.25">
      <c r="A1223">
        <v>14041</v>
      </c>
      <c r="B1223" t="s">
        <v>20398</v>
      </c>
      <c r="C1223" t="s">
        <v>1535</v>
      </c>
      <c r="D1223" s="109" t="s">
        <v>20399</v>
      </c>
      <c r="E1223"/>
    </row>
    <row r="1224" spans="1:5" s="190" customFormat="1" ht="12.75" customHeight="1" x14ac:dyDescent="0.25">
      <c r="A1224">
        <v>1523</v>
      </c>
      <c r="B1224" t="s">
        <v>20400</v>
      </c>
      <c r="C1224" t="s">
        <v>1535</v>
      </c>
      <c r="D1224" s="109" t="s">
        <v>20401</v>
      </c>
      <c r="E1224"/>
    </row>
    <row r="1225" spans="1:5" s="190" customFormat="1" ht="12.75" customHeight="1" x14ac:dyDescent="0.25">
      <c r="A1225">
        <v>14052</v>
      </c>
      <c r="B1225" t="s">
        <v>20402</v>
      </c>
      <c r="C1225" t="s">
        <v>1533</v>
      </c>
      <c r="D1225" s="109" t="s">
        <v>7901</v>
      </c>
      <c r="E1225"/>
    </row>
    <row r="1226" spans="1:5" s="190" customFormat="1" ht="12.75" customHeight="1" x14ac:dyDescent="0.25">
      <c r="A1226">
        <v>14054</v>
      </c>
      <c r="B1226" t="s">
        <v>20403</v>
      </c>
      <c r="C1226" t="s">
        <v>1533</v>
      </c>
      <c r="D1226" s="109" t="s">
        <v>7216</v>
      </c>
      <c r="E1226"/>
    </row>
    <row r="1227" spans="1:5" s="190" customFormat="1" ht="12.75" customHeight="1" x14ac:dyDescent="0.25">
      <c r="A1227">
        <v>14053</v>
      </c>
      <c r="B1227" t="s">
        <v>20404</v>
      </c>
      <c r="C1227" t="s">
        <v>1533</v>
      </c>
      <c r="D1227" s="109" t="s">
        <v>16939</v>
      </c>
      <c r="E1227"/>
    </row>
    <row r="1228" spans="1:5" s="190" customFormat="1" ht="25.5" customHeight="1" x14ac:dyDescent="0.25">
      <c r="A1228">
        <v>2558</v>
      </c>
      <c r="B1228" t="s">
        <v>20405</v>
      </c>
      <c r="C1228" t="s">
        <v>1533</v>
      </c>
      <c r="D1228" s="109" t="s">
        <v>7314</v>
      </c>
      <c r="E1228"/>
    </row>
    <row r="1229" spans="1:5" s="190" customFormat="1" ht="12.75" customHeight="1" x14ac:dyDescent="0.25">
      <c r="A1229">
        <v>2560</v>
      </c>
      <c r="B1229" t="s">
        <v>20406</v>
      </c>
      <c r="C1229" t="s">
        <v>1533</v>
      </c>
      <c r="D1229" s="109" t="s">
        <v>14701</v>
      </c>
      <c r="E1229"/>
    </row>
    <row r="1230" spans="1:5" s="190" customFormat="1" ht="34.5" customHeight="1" x14ac:dyDescent="0.25">
      <c r="A1230">
        <v>2559</v>
      </c>
      <c r="B1230" t="s">
        <v>20407</v>
      </c>
      <c r="C1230" t="s">
        <v>1533</v>
      </c>
      <c r="D1230" s="109" t="s">
        <v>6597</v>
      </c>
      <c r="E1230"/>
    </row>
    <row r="1231" spans="1:5" s="190" customFormat="1" ht="34.5" customHeight="1" x14ac:dyDescent="0.25">
      <c r="A1231">
        <v>2592</v>
      </c>
      <c r="B1231" t="s">
        <v>20408</v>
      </c>
      <c r="C1231" t="s">
        <v>1533</v>
      </c>
      <c r="D1231" s="109" t="s">
        <v>16940</v>
      </c>
      <c r="E1231"/>
    </row>
    <row r="1232" spans="1:5" s="190" customFormat="1" ht="34.5" customHeight="1" x14ac:dyDescent="0.25">
      <c r="A1232">
        <v>2566</v>
      </c>
      <c r="B1232" t="s">
        <v>20409</v>
      </c>
      <c r="C1232" t="s">
        <v>1533</v>
      </c>
      <c r="D1232" s="109" t="s">
        <v>16941</v>
      </c>
      <c r="E1232"/>
    </row>
    <row r="1233" spans="1:5" s="190" customFormat="1" ht="34.5" customHeight="1" x14ac:dyDescent="0.25">
      <c r="A1233">
        <v>2589</v>
      </c>
      <c r="B1233" t="s">
        <v>20410</v>
      </c>
      <c r="C1233" t="s">
        <v>1533</v>
      </c>
      <c r="D1233" s="109" t="s">
        <v>12668</v>
      </c>
      <c r="E1233"/>
    </row>
    <row r="1234" spans="1:5" s="190" customFormat="1" ht="34.5" customHeight="1" x14ac:dyDescent="0.25">
      <c r="A1234">
        <v>2591</v>
      </c>
      <c r="B1234" t="s">
        <v>20411</v>
      </c>
      <c r="C1234" t="s">
        <v>1533</v>
      </c>
      <c r="D1234" s="109" t="s">
        <v>16942</v>
      </c>
      <c r="E1234"/>
    </row>
    <row r="1235" spans="1:5" s="190" customFormat="1" ht="38.25" customHeight="1" x14ac:dyDescent="0.25">
      <c r="A1235">
        <v>2590</v>
      </c>
      <c r="B1235" t="s">
        <v>20412</v>
      </c>
      <c r="C1235" t="s">
        <v>1533</v>
      </c>
      <c r="D1235" s="109" t="s">
        <v>12827</v>
      </c>
      <c r="E1235"/>
    </row>
    <row r="1236" spans="1:5" s="190" customFormat="1" ht="38.25" customHeight="1" x14ac:dyDescent="0.25">
      <c r="A1236">
        <v>2567</v>
      </c>
      <c r="B1236" t="s">
        <v>20413</v>
      </c>
      <c r="C1236" t="s">
        <v>1533</v>
      </c>
      <c r="D1236" s="109" t="s">
        <v>16943</v>
      </c>
      <c r="E1236"/>
    </row>
    <row r="1237" spans="1:5" s="190" customFormat="1" ht="34.5" customHeight="1" x14ac:dyDescent="0.25">
      <c r="A1237">
        <v>2565</v>
      </c>
      <c r="B1237" t="s">
        <v>20414</v>
      </c>
      <c r="C1237" t="s">
        <v>1533</v>
      </c>
      <c r="D1237" s="109" t="s">
        <v>7847</v>
      </c>
      <c r="E1237"/>
    </row>
    <row r="1238" spans="1:5" s="190" customFormat="1" ht="25.5" customHeight="1" x14ac:dyDescent="0.25">
      <c r="A1238">
        <v>2568</v>
      </c>
      <c r="B1238" t="s">
        <v>20415</v>
      </c>
      <c r="C1238" t="s">
        <v>1533</v>
      </c>
      <c r="D1238" s="109" t="s">
        <v>16944</v>
      </c>
      <c r="E1238"/>
    </row>
    <row r="1239" spans="1:5" s="190" customFormat="1" ht="25.5" customHeight="1" x14ac:dyDescent="0.25">
      <c r="A1239">
        <v>2594</v>
      </c>
      <c r="B1239" t="s">
        <v>20416</v>
      </c>
      <c r="C1239" t="s">
        <v>1533</v>
      </c>
      <c r="D1239" s="109" t="s">
        <v>16945</v>
      </c>
      <c r="E1239"/>
    </row>
    <row r="1240" spans="1:5" s="190" customFormat="1" ht="34.5" customHeight="1" x14ac:dyDescent="0.25">
      <c r="A1240">
        <v>2587</v>
      </c>
      <c r="B1240" t="s">
        <v>20417</v>
      </c>
      <c r="C1240" t="s">
        <v>1533</v>
      </c>
      <c r="D1240" s="109" t="s">
        <v>15951</v>
      </c>
      <c r="E1240"/>
    </row>
    <row r="1241" spans="1:5" s="190" customFormat="1" ht="25.5" customHeight="1" x14ac:dyDescent="0.25">
      <c r="A1241">
        <v>2588</v>
      </c>
      <c r="B1241" t="s">
        <v>20418</v>
      </c>
      <c r="C1241" t="s">
        <v>1533</v>
      </c>
      <c r="D1241" s="109" t="s">
        <v>16946</v>
      </c>
      <c r="E1241"/>
    </row>
    <row r="1242" spans="1:5" s="190" customFormat="1" ht="34.5" customHeight="1" x14ac:dyDescent="0.25">
      <c r="A1242">
        <v>2569</v>
      </c>
      <c r="B1242" t="s">
        <v>20419</v>
      </c>
      <c r="C1242" t="s">
        <v>1533</v>
      </c>
      <c r="D1242" s="109" t="s">
        <v>12909</v>
      </c>
      <c r="E1242"/>
    </row>
    <row r="1243" spans="1:5" s="190" customFormat="1" ht="11.65" customHeight="1" x14ac:dyDescent="0.25">
      <c r="A1243">
        <v>2570</v>
      </c>
      <c r="B1243" t="s">
        <v>20420</v>
      </c>
      <c r="C1243" t="s">
        <v>1533</v>
      </c>
      <c r="D1243" s="109" t="s">
        <v>14334</v>
      </c>
      <c r="E1243"/>
    </row>
    <row r="1244" spans="1:5" s="190" customFormat="1" ht="22.9" customHeight="1" x14ac:dyDescent="0.25">
      <c r="A1244">
        <v>2571</v>
      </c>
      <c r="B1244" t="s">
        <v>20421</v>
      </c>
      <c r="C1244" t="s">
        <v>1533</v>
      </c>
      <c r="D1244" s="109" t="s">
        <v>16446</v>
      </c>
      <c r="E1244"/>
    </row>
    <row r="1245" spans="1:5" s="190" customFormat="1" ht="25.5" customHeight="1" x14ac:dyDescent="0.25">
      <c r="A1245">
        <v>2593</v>
      </c>
      <c r="B1245" t="s">
        <v>20422</v>
      </c>
      <c r="C1245" t="s">
        <v>1533</v>
      </c>
      <c r="D1245" s="109" t="s">
        <v>12670</v>
      </c>
      <c r="E1245"/>
    </row>
    <row r="1246" spans="1:5" s="190" customFormat="1" ht="22.9" customHeight="1" x14ac:dyDescent="0.25">
      <c r="A1246">
        <v>2572</v>
      </c>
      <c r="B1246" t="s">
        <v>20423</v>
      </c>
      <c r="C1246" t="s">
        <v>1533</v>
      </c>
      <c r="D1246" s="109" t="s">
        <v>16947</v>
      </c>
      <c r="E1246"/>
    </row>
    <row r="1247" spans="1:5" s="190" customFormat="1" ht="12.75" customHeight="1" x14ac:dyDescent="0.25">
      <c r="A1247">
        <v>2595</v>
      </c>
      <c r="B1247" t="s">
        <v>20424</v>
      </c>
      <c r="C1247" t="s">
        <v>1533</v>
      </c>
      <c r="D1247" s="109" t="s">
        <v>16948</v>
      </c>
      <c r="E1247"/>
    </row>
    <row r="1248" spans="1:5" s="190" customFormat="1" ht="34.5" customHeight="1" x14ac:dyDescent="0.25">
      <c r="A1248">
        <v>2576</v>
      </c>
      <c r="B1248" t="s">
        <v>20425</v>
      </c>
      <c r="C1248" t="s">
        <v>1533</v>
      </c>
      <c r="D1248" s="109" t="s">
        <v>16949</v>
      </c>
      <c r="E1248"/>
    </row>
    <row r="1249" spans="1:5" s="190" customFormat="1" ht="25.5" customHeight="1" x14ac:dyDescent="0.25">
      <c r="A1249">
        <v>2575</v>
      </c>
      <c r="B1249" t="s">
        <v>20426</v>
      </c>
      <c r="C1249" t="s">
        <v>1533</v>
      </c>
      <c r="D1249" s="109" t="s">
        <v>14909</v>
      </c>
      <c r="E1249"/>
    </row>
    <row r="1250" spans="1:5" s="190" customFormat="1" ht="12.75" customHeight="1" x14ac:dyDescent="0.25">
      <c r="A1250">
        <v>2573</v>
      </c>
      <c r="B1250" t="s">
        <v>20427</v>
      </c>
      <c r="C1250" t="s">
        <v>1533</v>
      </c>
      <c r="D1250" s="109" t="s">
        <v>6321</v>
      </c>
      <c r="E1250"/>
    </row>
    <row r="1251" spans="1:5" s="190" customFormat="1" ht="12.75" customHeight="1" x14ac:dyDescent="0.25">
      <c r="A1251">
        <v>2586</v>
      </c>
      <c r="B1251" t="s">
        <v>20428</v>
      </c>
      <c r="C1251" t="s">
        <v>1533</v>
      </c>
      <c r="D1251" s="109" t="s">
        <v>11980</v>
      </c>
      <c r="E1251"/>
    </row>
    <row r="1252" spans="1:5" s="190" customFormat="1" ht="12.75" customHeight="1" x14ac:dyDescent="0.25">
      <c r="A1252">
        <v>2577</v>
      </c>
      <c r="B1252" t="s">
        <v>20429</v>
      </c>
      <c r="C1252" t="s">
        <v>1533</v>
      </c>
      <c r="D1252" s="109" t="s">
        <v>16950</v>
      </c>
      <c r="E1252"/>
    </row>
    <row r="1253" spans="1:5" s="190" customFormat="1" ht="12.75" customHeight="1" x14ac:dyDescent="0.25">
      <c r="A1253">
        <v>2574</v>
      </c>
      <c r="B1253" t="s">
        <v>20430</v>
      </c>
      <c r="C1253" t="s">
        <v>1533</v>
      </c>
      <c r="D1253" s="109" t="s">
        <v>16951</v>
      </c>
      <c r="E1253"/>
    </row>
    <row r="1254" spans="1:5" s="190" customFormat="1" ht="12.75" customHeight="1" x14ac:dyDescent="0.25">
      <c r="A1254">
        <v>2578</v>
      </c>
      <c r="B1254" t="s">
        <v>20431</v>
      </c>
      <c r="C1254" t="s">
        <v>1533</v>
      </c>
      <c r="D1254" s="109" t="s">
        <v>16952</v>
      </c>
      <c r="E1254"/>
    </row>
    <row r="1255" spans="1:5" s="190" customFormat="1" ht="12.75" customHeight="1" x14ac:dyDescent="0.25">
      <c r="A1255">
        <v>2585</v>
      </c>
      <c r="B1255" t="s">
        <v>20432</v>
      </c>
      <c r="C1255" t="s">
        <v>1533</v>
      </c>
      <c r="D1255" s="109" t="s">
        <v>16953</v>
      </c>
      <c r="E1255"/>
    </row>
    <row r="1256" spans="1:5" s="190" customFormat="1" ht="12.75" customHeight="1" x14ac:dyDescent="0.25">
      <c r="A1256">
        <v>12008</v>
      </c>
      <c r="B1256" t="s">
        <v>20433</v>
      </c>
      <c r="C1256" t="s">
        <v>1533</v>
      </c>
      <c r="D1256" s="109" t="s">
        <v>16954</v>
      </c>
      <c r="E1256"/>
    </row>
    <row r="1257" spans="1:5" s="190" customFormat="1" ht="12.75" customHeight="1" x14ac:dyDescent="0.25">
      <c r="A1257">
        <v>2582</v>
      </c>
      <c r="B1257" t="s">
        <v>20434</v>
      </c>
      <c r="C1257" t="s">
        <v>1533</v>
      </c>
      <c r="D1257" s="109" t="s">
        <v>16955</v>
      </c>
      <c r="E1257"/>
    </row>
    <row r="1258" spans="1:5" s="190" customFormat="1" ht="12.75" customHeight="1" x14ac:dyDescent="0.25">
      <c r="A1258">
        <v>2597</v>
      </c>
      <c r="B1258" t="s">
        <v>20435</v>
      </c>
      <c r="C1258" t="s">
        <v>1533</v>
      </c>
      <c r="D1258" s="109" t="s">
        <v>16956</v>
      </c>
      <c r="E1258"/>
    </row>
    <row r="1259" spans="1:5" s="190" customFormat="1" ht="12.75" customHeight="1" x14ac:dyDescent="0.25">
      <c r="A1259">
        <v>2579</v>
      </c>
      <c r="B1259" t="s">
        <v>20436</v>
      </c>
      <c r="C1259" t="s">
        <v>1533</v>
      </c>
      <c r="D1259" s="109" t="s">
        <v>7886</v>
      </c>
      <c r="E1259"/>
    </row>
    <row r="1260" spans="1:5" s="190" customFormat="1" ht="12.75" customHeight="1" x14ac:dyDescent="0.25">
      <c r="A1260">
        <v>2581</v>
      </c>
      <c r="B1260" t="s">
        <v>20437</v>
      </c>
      <c r="C1260" t="s">
        <v>1533</v>
      </c>
      <c r="D1260" s="109" t="s">
        <v>16957</v>
      </c>
      <c r="E1260"/>
    </row>
    <row r="1261" spans="1:5" s="190" customFormat="1" ht="12.75" customHeight="1" x14ac:dyDescent="0.25">
      <c r="A1261">
        <v>2596</v>
      </c>
      <c r="B1261" t="s">
        <v>20438</v>
      </c>
      <c r="C1261" t="s">
        <v>1533</v>
      </c>
      <c r="D1261" s="109" t="s">
        <v>16958</v>
      </c>
      <c r="E1261"/>
    </row>
    <row r="1262" spans="1:5" s="190" customFormat="1" ht="12.75" customHeight="1" x14ac:dyDescent="0.25">
      <c r="A1262">
        <v>2580</v>
      </c>
      <c r="B1262" t="s">
        <v>20439</v>
      </c>
      <c r="C1262" t="s">
        <v>1533</v>
      </c>
      <c r="D1262" s="109" t="s">
        <v>8533</v>
      </c>
      <c r="E1262"/>
    </row>
    <row r="1263" spans="1:5" s="190" customFormat="1" ht="12.75" customHeight="1" x14ac:dyDescent="0.25">
      <c r="A1263">
        <v>2583</v>
      </c>
      <c r="B1263" t="s">
        <v>20440</v>
      </c>
      <c r="C1263" t="s">
        <v>1533</v>
      </c>
      <c r="D1263" s="109" t="s">
        <v>16959</v>
      </c>
      <c r="E1263"/>
    </row>
    <row r="1264" spans="1:5" s="190" customFormat="1" ht="12.75" customHeight="1" x14ac:dyDescent="0.25">
      <c r="A1264">
        <v>2584</v>
      </c>
      <c r="B1264" t="s">
        <v>20441</v>
      </c>
      <c r="C1264" t="s">
        <v>1533</v>
      </c>
      <c r="D1264" s="109" t="s">
        <v>16960</v>
      </c>
      <c r="E1264"/>
    </row>
    <row r="1265" spans="1:5" s="190" customFormat="1" ht="12.75" customHeight="1" x14ac:dyDescent="0.25">
      <c r="A1265">
        <v>12010</v>
      </c>
      <c r="B1265" t="s">
        <v>20442</v>
      </c>
      <c r="C1265" t="s">
        <v>1533</v>
      </c>
      <c r="D1265" s="109" t="s">
        <v>19626</v>
      </c>
      <c r="E1265"/>
    </row>
    <row r="1266" spans="1:5" s="190" customFormat="1" ht="12.75" customHeight="1" x14ac:dyDescent="0.25">
      <c r="A1266">
        <v>39329</v>
      </c>
      <c r="B1266" t="s">
        <v>20443</v>
      </c>
      <c r="C1266" t="s">
        <v>1533</v>
      </c>
      <c r="D1266" s="109" t="s">
        <v>14239</v>
      </c>
      <c r="E1266"/>
    </row>
    <row r="1267" spans="1:5" s="190" customFormat="1" ht="12.75" customHeight="1" x14ac:dyDescent="0.25">
      <c r="A1267">
        <v>39330</v>
      </c>
      <c r="B1267" t="s">
        <v>20444</v>
      </c>
      <c r="C1267" t="s">
        <v>1533</v>
      </c>
      <c r="D1267" s="109" t="s">
        <v>16994</v>
      </c>
      <c r="E1267"/>
    </row>
    <row r="1268" spans="1:5" s="190" customFormat="1" ht="12.75" customHeight="1" x14ac:dyDescent="0.25">
      <c r="A1268">
        <v>39332</v>
      </c>
      <c r="B1268" t="s">
        <v>20445</v>
      </c>
      <c r="C1268" t="s">
        <v>1533</v>
      </c>
      <c r="D1268" s="109" t="s">
        <v>14821</v>
      </c>
      <c r="E1268"/>
    </row>
    <row r="1269" spans="1:5" s="190" customFormat="1" ht="12.75" customHeight="1" x14ac:dyDescent="0.25">
      <c r="A1269">
        <v>39331</v>
      </c>
      <c r="B1269" t="s">
        <v>20446</v>
      </c>
      <c r="C1269" t="s">
        <v>1533</v>
      </c>
      <c r="D1269" s="109" t="s">
        <v>20447</v>
      </c>
      <c r="E1269"/>
    </row>
    <row r="1270" spans="1:5" s="190" customFormat="1" ht="12.75" customHeight="1" x14ac:dyDescent="0.25">
      <c r="A1270">
        <v>39333</v>
      </c>
      <c r="B1270" t="s">
        <v>20448</v>
      </c>
      <c r="C1270" t="s">
        <v>1533</v>
      </c>
      <c r="D1270" s="109" t="s">
        <v>12660</v>
      </c>
      <c r="E1270"/>
    </row>
    <row r="1271" spans="1:5" s="190" customFormat="1" ht="12.75" customHeight="1" x14ac:dyDescent="0.25">
      <c r="A1271">
        <v>39335</v>
      </c>
      <c r="B1271" t="s">
        <v>20449</v>
      </c>
      <c r="C1271" t="s">
        <v>1533</v>
      </c>
      <c r="D1271" s="109" t="s">
        <v>15476</v>
      </c>
      <c r="E1271"/>
    </row>
    <row r="1272" spans="1:5" s="190" customFormat="1" ht="12.75" customHeight="1" x14ac:dyDescent="0.25">
      <c r="A1272">
        <v>39334</v>
      </c>
      <c r="B1272" t="s">
        <v>20450</v>
      </c>
      <c r="C1272" t="s">
        <v>1533</v>
      </c>
      <c r="D1272" s="109" t="s">
        <v>7244</v>
      </c>
      <c r="E1272"/>
    </row>
    <row r="1273" spans="1:5" s="190" customFormat="1" ht="12.75" customHeight="1" x14ac:dyDescent="0.25">
      <c r="A1273">
        <v>12016</v>
      </c>
      <c r="B1273" t="s">
        <v>20451</v>
      </c>
      <c r="C1273" t="s">
        <v>1533</v>
      </c>
      <c r="D1273" s="109" t="s">
        <v>12546</v>
      </c>
      <c r="E1273"/>
    </row>
    <row r="1274" spans="1:5" s="190" customFormat="1" ht="12.75" customHeight="1" x14ac:dyDescent="0.25">
      <c r="A1274">
        <v>12015</v>
      </c>
      <c r="B1274" t="s">
        <v>20452</v>
      </c>
      <c r="C1274" t="s">
        <v>1533</v>
      </c>
      <c r="D1274" s="109" t="s">
        <v>12383</v>
      </c>
      <c r="E1274"/>
    </row>
    <row r="1275" spans="1:5" s="190" customFormat="1" ht="12.75" customHeight="1" x14ac:dyDescent="0.25">
      <c r="A1275">
        <v>12020</v>
      </c>
      <c r="B1275" t="s">
        <v>20453</v>
      </c>
      <c r="C1275" t="s">
        <v>1533</v>
      </c>
      <c r="D1275" s="109" t="s">
        <v>12546</v>
      </c>
      <c r="E1275"/>
    </row>
    <row r="1276" spans="1:5" s="190" customFormat="1" ht="12.75" customHeight="1" x14ac:dyDescent="0.25">
      <c r="A1276">
        <v>12019</v>
      </c>
      <c r="B1276" t="s">
        <v>20454</v>
      </c>
      <c r="C1276" t="s">
        <v>1533</v>
      </c>
      <c r="D1276" s="109" t="s">
        <v>12383</v>
      </c>
      <c r="E1276"/>
    </row>
    <row r="1277" spans="1:5" s="190" customFormat="1" ht="12.75" customHeight="1" x14ac:dyDescent="0.25">
      <c r="A1277">
        <v>39336</v>
      </c>
      <c r="B1277" t="s">
        <v>20455</v>
      </c>
      <c r="C1277" t="s">
        <v>1533</v>
      </c>
      <c r="D1277" s="109" t="s">
        <v>16994</v>
      </c>
      <c r="E1277"/>
    </row>
    <row r="1278" spans="1:5" s="190" customFormat="1" ht="12.75" customHeight="1" x14ac:dyDescent="0.25">
      <c r="A1278">
        <v>39338</v>
      </c>
      <c r="B1278" t="s">
        <v>20456</v>
      </c>
      <c r="C1278" t="s">
        <v>1533</v>
      </c>
      <c r="D1278" s="109" t="s">
        <v>14821</v>
      </c>
      <c r="E1278"/>
    </row>
    <row r="1279" spans="1:5" s="190" customFormat="1" ht="12.75" customHeight="1" x14ac:dyDescent="0.25">
      <c r="A1279">
        <v>39337</v>
      </c>
      <c r="B1279" t="s">
        <v>20457</v>
      </c>
      <c r="C1279" t="s">
        <v>1533</v>
      </c>
      <c r="D1279" s="109" t="s">
        <v>20447</v>
      </c>
      <c r="E1279"/>
    </row>
    <row r="1280" spans="1:5" s="190" customFormat="1" ht="12.75" customHeight="1" x14ac:dyDescent="0.25">
      <c r="A1280">
        <v>39341</v>
      </c>
      <c r="B1280" t="s">
        <v>20458</v>
      </c>
      <c r="C1280" t="s">
        <v>1533</v>
      </c>
      <c r="D1280" s="109" t="s">
        <v>20459</v>
      </c>
      <c r="E1280"/>
    </row>
    <row r="1281" spans="1:5" s="190" customFormat="1" ht="12.75" customHeight="1" x14ac:dyDescent="0.25">
      <c r="A1281">
        <v>39340</v>
      </c>
      <c r="B1281" t="s">
        <v>20460</v>
      </c>
      <c r="C1281" t="s">
        <v>1533</v>
      </c>
      <c r="D1281" s="109" t="s">
        <v>20461</v>
      </c>
      <c r="E1281"/>
    </row>
    <row r="1282" spans="1:5" s="190" customFormat="1" ht="12.75" customHeight="1" x14ac:dyDescent="0.25">
      <c r="A1282">
        <v>12025</v>
      </c>
      <c r="B1282" t="s">
        <v>20462</v>
      </c>
      <c r="C1282" t="s">
        <v>1533</v>
      </c>
      <c r="D1282" s="109" t="s">
        <v>7851</v>
      </c>
      <c r="E1282"/>
    </row>
    <row r="1283" spans="1:5" s="190" customFormat="1" ht="12.75" customHeight="1" x14ac:dyDescent="0.25">
      <c r="A1283">
        <v>39342</v>
      </c>
      <c r="B1283" t="s">
        <v>20463</v>
      </c>
      <c r="C1283" t="s">
        <v>1533</v>
      </c>
      <c r="D1283" s="109" t="s">
        <v>20459</v>
      </c>
      <c r="E1283"/>
    </row>
    <row r="1284" spans="1:5" s="190" customFormat="1" ht="25.5" customHeight="1" x14ac:dyDescent="0.25">
      <c r="A1284">
        <v>39343</v>
      </c>
      <c r="B1284" t="s">
        <v>20464</v>
      </c>
      <c r="C1284" t="s">
        <v>1533</v>
      </c>
      <c r="D1284" s="109" t="s">
        <v>18021</v>
      </c>
      <c r="E1284"/>
    </row>
    <row r="1285" spans="1:5" s="190" customFormat="1" ht="12.75" customHeight="1" x14ac:dyDescent="0.25">
      <c r="A1285">
        <v>39345</v>
      </c>
      <c r="B1285" t="s">
        <v>20465</v>
      </c>
      <c r="C1285" t="s">
        <v>1533</v>
      </c>
      <c r="D1285" s="109" t="s">
        <v>20466</v>
      </c>
      <c r="E1285"/>
    </row>
    <row r="1286" spans="1:5" s="190" customFormat="1" ht="12.75" customHeight="1" x14ac:dyDescent="0.25">
      <c r="A1286">
        <v>39344</v>
      </c>
      <c r="B1286" t="s">
        <v>20467</v>
      </c>
      <c r="C1286" t="s">
        <v>1533</v>
      </c>
      <c r="D1286" s="109" t="s">
        <v>16936</v>
      </c>
      <c r="E1286"/>
    </row>
    <row r="1287" spans="1:5" s="190" customFormat="1" ht="12.75" customHeight="1" x14ac:dyDescent="0.25">
      <c r="A1287">
        <v>12623</v>
      </c>
      <c r="B1287" t="s">
        <v>20468</v>
      </c>
      <c r="C1287" t="s">
        <v>1536</v>
      </c>
      <c r="D1287" s="109" t="s">
        <v>12843</v>
      </c>
      <c r="E1287"/>
    </row>
    <row r="1288" spans="1:5" s="190" customFormat="1" ht="12.75" customHeight="1" x14ac:dyDescent="0.25">
      <c r="A1288">
        <v>34498</v>
      </c>
      <c r="B1288" t="s">
        <v>20469</v>
      </c>
      <c r="C1288" t="s">
        <v>1533</v>
      </c>
      <c r="D1288" s="109" t="s">
        <v>20470</v>
      </c>
      <c r="E1288"/>
    </row>
    <row r="1289" spans="1:5" s="190" customFormat="1" ht="12.75" customHeight="1" x14ac:dyDescent="0.25">
      <c r="A1289">
        <v>13244</v>
      </c>
      <c r="B1289" t="s">
        <v>20471</v>
      </c>
      <c r="C1289" t="s">
        <v>1533</v>
      </c>
      <c r="D1289" s="109" t="s">
        <v>20472</v>
      </c>
      <c r="E1289"/>
    </row>
    <row r="1290" spans="1:5" s="190" customFormat="1" ht="12.75" customHeight="1" x14ac:dyDescent="0.25">
      <c r="A1290">
        <v>38998</v>
      </c>
      <c r="B1290" t="s">
        <v>20473</v>
      </c>
      <c r="C1290" t="s">
        <v>1533</v>
      </c>
      <c r="D1290" s="109" t="s">
        <v>11965</v>
      </c>
      <c r="E1290"/>
    </row>
    <row r="1291" spans="1:5" s="190" customFormat="1" ht="12.75" customHeight="1" x14ac:dyDescent="0.25">
      <c r="A1291">
        <v>38999</v>
      </c>
      <c r="B1291" t="s">
        <v>20474</v>
      </c>
      <c r="C1291" t="s">
        <v>1533</v>
      </c>
      <c r="D1291" s="109" t="s">
        <v>14702</v>
      </c>
      <c r="E1291"/>
    </row>
    <row r="1292" spans="1:5" s="190" customFormat="1" ht="12.75" customHeight="1" x14ac:dyDescent="0.25">
      <c r="A1292">
        <v>38996</v>
      </c>
      <c r="B1292" t="s">
        <v>20475</v>
      </c>
      <c r="C1292" t="s">
        <v>1533</v>
      </c>
      <c r="D1292" s="109" t="s">
        <v>12847</v>
      </c>
      <c r="E1292"/>
    </row>
    <row r="1293" spans="1:5" s="190" customFormat="1" ht="12.75" customHeight="1" x14ac:dyDescent="0.25">
      <c r="A1293">
        <v>44173</v>
      </c>
      <c r="B1293" t="s">
        <v>20476</v>
      </c>
      <c r="C1293" t="s">
        <v>1533</v>
      </c>
      <c r="D1293" s="109" t="s">
        <v>12580</v>
      </c>
      <c r="E1293"/>
    </row>
    <row r="1294" spans="1:5" s="190" customFormat="1" ht="11.65" customHeight="1" x14ac:dyDescent="0.25">
      <c r="A1294">
        <v>44174</v>
      </c>
      <c r="B1294" t="s">
        <v>20477</v>
      </c>
      <c r="C1294" t="s">
        <v>1533</v>
      </c>
      <c r="D1294" s="109" t="s">
        <v>14589</v>
      </c>
      <c r="E1294"/>
    </row>
    <row r="1295" spans="1:5" s="190" customFormat="1" ht="12.75" customHeight="1" x14ac:dyDescent="0.25">
      <c r="A1295">
        <v>38997</v>
      </c>
      <c r="B1295" t="s">
        <v>20478</v>
      </c>
      <c r="C1295" t="s">
        <v>1533</v>
      </c>
      <c r="D1295" s="109" t="s">
        <v>11235</v>
      </c>
      <c r="E1295"/>
    </row>
    <row r="1296" spans="1:5" s="190" customFormat="1" ht="12.75" customHeight="1" x14ac:dyDescent="0.25">
      <c r="A1296">
        <v>39600</v>
      </c>
      <c r="B1296" t="s">
        <v>20479</v>
      </c>
      <c r="C1296" t="s">
        <v>1533</v>
      </c>
      <c r="D1296" s="109" t="s">
        <v>17073</v>
      </c>
      <c r="E1296"/>
    </row>
    <row r="1297" spans="1:5" s="190" customFormat="1" ht="25.5" customHeight="1" x14ac:dyDescent="0.25">
      <c r="A1297">
        <v>39601</v>
      </c>
      <c r="B1297" t="s">
        <v>20480</v>
      </c>
      <c r="C1297" t="s">
        <v>1533</v>
      </c>
      <c r="D1297" s="109" t="s">
        <v>20481</v>
      </c>
      <c r="E1297"/>
    </row>
    <row r="1298" spans="1:5" s="190" customFormat="1" ht="12.75" customHeight="1" x14ac:dyDescent="0.25">
      <c r="A1298">
        <v>39862</v>
      </c>
      <c r="B1298" t="s">
        <v>20482</v>
      </c>
      <c r="C1298" t="s">
        <v>1533</v>
      </c>
      <c r="D1298" s="109" t="s">
        <v>12116</v>
      </c>
      <c r="E1298"/>
    </row>
    <row r="1299" spans="1:5" s="190" customFormat="1" ht="12.75" customHeight="1" x14ac:dyDescent="0.25">
      <c r="A1299">
        <v>39863</v>
      </c>
      <c r="B1299" t="s">
        <v>20483</v>
      </c>
      <c r="C1299" t="s">
        <v>1533</v>
      </c>
      <c r="D1299" s="109" t="s">
        <v>20484</v>
      </c>
      <c r="E1299"/>
    </row>
    <row r="1300" spans="1:5" s="190" customFormat="1" ht="12.75" customHeight="1" x14ac:dyDescent="0.25">
      <c r="A1300">
        <v>39864</v>
      </c>
      <c r="B1300" t="s">
        <v>20485</v>
      </c>
      <c r="C1300" t="s">
        <v>1533</v>
      </c>
      <c r="D1300" s="109" t="s">
        <v>11814</v>
      </c>
      <c r="E1300"/>
    </row>
    <row r="1301" spans="1:5" s="190" customFormat="1" ht="12.75" customHeight="1" x14ac:dyDescent="0.25">
      <c r="A1301">
        <v>39865</v>
      </c>
      <c r="B1301" t="s">
        <v>20486</v>
      </c>
      <c r="C1301" t="s">
        <v>1533</v>
      </c>
      <c r="D1301" s="109" t="s">
        <v>12690</v>
      </c>
      <c r="E1301"/>
    </row>
    <row r="1302" spans="1:5" s="190" customFormat="1" ht="12.75" customHeight="1" x14ac:dyDescent="0.25">
      <c r="A1302">
        <v>2517</v>
      </c>
      <c r="B1302" t="s">
        <v>20487</v>
      </c>
      <c r="C1302" t="s">
        <v>1533</v>
      </c>
      <c r="D1302" s="109" t="s">
        <v>13378</v>
      </c>
      <c r="E1302"/>
    </row>
    <row r="1303" spans="1:5" s="190" customFormat="1" ht="12.75" customHeight="1" x14ac:dyDescent="0.25">
      <c r="A1303">
        <v>2522</v>
      </c>
      <c r="B1303" t="s">
        <v>20488</v>
      </c>
      <c r="C1303" t="s">
        <v>1533</v>
      </c>
      <c r="D1303" s="109" t="s">
        <v>16962</v>
      </c>
      <c r="E1303"/>
    </row>
    <row r="1304" spans="1:5" s="190" customFormat="1" ht="12.75" customHeight="1" x14ac:dyDescent="0.25">
      <c r="A1304">
        <v>2548</v>
      </c>
      <c r="B1304" t="s">
        <v>20489</v>
      </c>
      <c r="C1304" t="s">
        <v>1533</v>
      </c>
      <c r="D1304" s="109" t="s">
        <v>12546</v>
      </c>
      <c r="E1304"/>
    </row>
    <row r="1305" spans="1:5" s="190" customFormat="1" ht="12.75" customHeight="1" x14ac:dyDescent="0.25">
      <c r="A1305">
        <v>2516</v>
      </c>
      <c r="B1305" t="s">
        <v>20490</v>
      </c>
      <c r="C1305" t="s">
        <v>1533</v>
      </c>
      <c r="D1305" s="109" t="s">
        <v>14895</v>
      </c>
      <c r="E1305"/>
    </row>
    <row r="1306" spans="1:5" s="190" customFormat="1" ht="12.75" customHeight="1" x14ac:dyDescent="0.25">
      <c r="A1306">
        <v>2518</v>
      </c>
      <c r="B1306" t="s">
        <v>20491</v>
      </c>
      <c r="C1306" t="s">
        <v>1533</v>
      </c>
      <c r="D1306" s="109" t="s">
        <v>16963</v>
      </c>
      <c r="E1306"/>
    </row>
    <row r="1307" spans="1:5" s="190" customFormat="1" ht="12.75" customHeight="1" x14ac:dyDescent="0.25">
      <c r="A1307">
        <v>2521</v>
      </c>
      <c r="B1307" t="s">
        <v>20492</v>
      </c>
      <c r="C1307" t="s">
        <v>1533</v>
      </c>
      <c r="D1307" s="109" t="s">
        <v>16141</v>
      </c>
      <c r="E1307"/>
    </row>
    <row r="1308" spans="1:5" s="190" customFormat="1" ht="25.5" customHeight="1" x14ac:dyDescent="0.25">
      <c r="A1308">
        <v>2515</v>
      </c>
      <c r="B1308" t="s">
        <v>20493</v>
      </c>
      <c r="C1308" t="s">
        <v>1533</v>
      </c>
      <c r="D1308" s="109" t="s">
        <v>14859</v>
      </c>
      <c r="E1308"/>
    </row>
    <row r="1309" spans="1:5" s="190" customFormat="1" ht="25.5" customHeight="1" x14ac:dyDescent="0.25">
      <c r="A1309">
        <v>2519</v>
      </c>
      <c r="B1309" t="s">
        <v>20494</v>
      </c>
      <c r="C1309" t="s">
        <v>1533</v>
      </c>
      <c r="D1309" s="109" t="s">
        <v>16964</v>
      </c>
      <c r="E1309"/>
    </row>
    <row r="1310" spans="1:5" s="190" customFormat="1" ht="25.5" customHeight="1" x14ac:dyDescent="0.25">
      <c r="A1310">
        <v>2520</v>
      </c>
      <c r="B1310" t="s">
        <v>20495</v>
      </c>
      <c r="C1310" t="s">
        <v>1533</v>
      </c>
      <c r="D1310" s="109" t="s">
        <v>16965</v>
      </c>
      <c r="E1310"/>
    </row>
    <row r="1311" spans="1:5" s="190" customFormat="1" ht="25.5" customHeight="1" x14ac:dyDescent="0.25">
      <c r="A1311">
        <v>1602</v>
      </c>
      <c r="B1311" t="s">
        <v>20496</v>
      </c>
      <c r="C1311" t="s">
        <v>1533</v>
      </c>
      <c r="D1311" s="109" t="s">
        <v>20497</v>
      </c>
      <c r="E1311"/>
    </row>
    <row r="1312" spans="1:5" s="190" customFormat="1" ht="25.5" customHeight="1" x14ac:dyDescent="0.25">
      <c r="A1312">
        <v>1601</v>
      </c>
      <c r="B1312" t="s">
        <v>20498</v>
      </c>
      <c r="C1312" t="s">
        <v>1533</v>
      </c>
      <c r="D1312" s="109" t="s">
        <v>17403</v>
      </c>
      <c r="E1312"/>
    </row>
    <row r="1313" spans="1:5" s="190" customFormat="1" ht="25.5" customHeight="1" x14ac:dyDescent="0.25">
      <c r="A1313">
        <v>1598</v>
      </c>
      <c r="B1313" t="s">
        <v>20499</v>
      </c>
      <c r="C1313" t="s">
        <v>1533</v>
      </c>
      <c r="D1313" s="109" t="s">
        <v>20500</v>
      </c>
      <c r="E1313"/>
    </row>
    <row r="1314" spans="1:5" s="190" customFormat="1" ht="25.5" customHeight="1" x14ac:dyDescent="0.25">
      <c r="A1314">
        <v>1600</v>
      </c>
      <c r="B1314" t="s">
        <v>20501</v>
      </c>
      <c r="C1314" t="s">
        <v>1533</v>
      </c>
      <c r="D1314" s="109" t="s">
        <v>8535</v>
      </c>
      <c r="E1314"/>
    </row>
    <row r="1315" spans="1:5" s="190" customFormat="1" ht="25.5" customHeight="1" x14ac:dyDescent="0.25">
      <c r="A1315">
        <v>1603</v>
      </c>
      <c r="B1315" t="s">
        <v>20502</v>
      </c>
      <c r="C1315" t="s">
        <v>1533</v>
      </c>
      <c r="D1315" s="109" t="s">
        <v>20503</v>
      </c>
      <c r="E1315"/>
    </row>
    <row r="1316" spans="1:5" s="190" customFormat="1" ht="12.75" customHeight="1" x14ac:dyDescent="0.25">
      <c r="A1316">
        <v>1599</v>
      </c>
      <c r="B1316" t="s">
        <v>20504</v>
      </c>
      <c r="C1316" t="s">
        <v>1533</v>
      </c>
      <c r="D1316" s="109" t="s">
        <v>20505</v>
      </c>
      <c r="E1316"/>
    </row>
    <row r="1317" spans="1:5" s="190" customFormat="1" ht="12.75" customHeight="1" x14ac:dyDescent="0.25">
      <c r="A1317">
        <v>1597</v>
      </c>
      <c r="B1317" t="s">
        <v>20506</v>
      </c>
      <c r="C1317" t="s">
        <v>1533</v>
      </c>
      <c r="D1317" s="109" t="s">
        <v>12188</v>
      </c>
      <c r="E1317"/>
    </row>
    <row r="1318" spans="1:5" s="190" customFormat="1" ht="12.75" customHeight="1" x14ac:dyDescent="0.25">
      <c r="A1318">
        <v>39602</v>
      </c>
      <c r="B1318" t="s">
        <v>20507</v>
      </c>
      <c r="C1318" t="s">
        <v>1533</v>
      </c>
      <c r="D1318" s="109" t="s">
        <v>14739</v>
      </c>
      <c r="E1318"/>
    </row>
    <row r="1319" spans="1:5" s="190" customFormat="1" ht="12.75" customHeight="1" x14ac:dyDescent="0.25">
      <c r="A1319">
        <v>39603</v>
      </c>
      <c r="B1319" t="s">
        <v>20508</v>
      </c>
      <c r="C1319" t="s">
        <v>1533</v>
      </c>
      <c r="D1319" s="109" t="s">
        <v>12564</v>
      </c>
      <c r="E1319"/>
    </row>
    <row r="1320" spans="1:5" s="190" customFormat="1" ht="12.75" customHeight="1" x14ac:dyDescent="0.25">
      <c r="A1320">
        <v>11821</v>
      </c>
      <c r="B1320" t="s">
        <v>20509</v>
      </c>
      <c r="C1320" t="s">
        <v>1533</v>
      </c>
      <c r="D1320" s="109" t="s">
        <v>17470</v>
      </c>
      <c r="E1320"/>
    </row>
    <row r="1321" spans="1:5" s="190" customFormat="1" ht="12.75" customHeight="1" x14ac:dyDescent="0.25">
      <c r="A1321">
        <v>1562</v>
      </c>
      <c r="B1321" t="s">
        <v>20510</v>
      </c>
      <c r="C1321" t="s">
        <v>1533</v>
      </c>
      <c r="D1321" s="109" t="s">
        <v>7245</v>
      </c>
      <c r="E1321"/>
    </row>
    <row r="1322" spans="1:5" s="190" customFormat="1" ht="12.75" customHeight="1" x14ac:dyDescent="0.25">
      <c r="A1322">
        <v>1563</v>
      </c>
      <c r="B1322" t="s">
        <v>20511</v>
      </c>
      <c r="C1322" t="s">
        <v>1533</v>
      </c>
      <c r="D1322" s="109" t="s">
        <v>7290</v>
      </c>
      <c r="E1322"/>
    </row>
    <row r="1323" spans="1:5" s="190" customFormat="1" ht="12.75" customHeight="1" x14ac:dyDescent="0.25">
      <c r="A1323">
        <v>11856</v>
      </c>
      <c r="B1323" t="s">
        <v>20512</v>
      </c>
      <c r="C1323" t="s">
        <v>1533</v>
      </c>
      <c r="D1323" s="109" t="s">
        <v>17259</v>
      </c>
      <c r="E1323"/>
    </row>
    <row r="1324" spans="1:5" s="190" customFormat="1" ht="12.75" customHeight="1" x14ac:dyDescent="0.25">
      <c r="A1324">
        <v>11857</v>
      </c>
      <c r="B1324" t="s">
        <v>20513</v>
      </c>
      <c r="C1324" t="s">
        <v>1533</v>
      </c>
      <c r="D1324" s="109" t="s">
        <v>17377</v>
      </c>
      <c r="E1324"/>
    </row>
    <row r="1325" spans="1:5" s="190" customFormat="1" ht="12.75" customHeight="1" x14ac:dyDescent="0.25">
      <c r="A1325">
        <v>11858</v>
      </c>
      <c r="B1325" t="s">
        <v>20514</v>
      </c>
      <c r="C1325" t="s">
        <v>1533</v>
      </c>
      <c r="D1325" s="109" t="s">
        <v>17494</v>
      </c>
      <c r="E1325"/>
    </row>
    <row r="1326" spans="1:5" s="190" customFormat="1" ht="12.75" customHeight="1" x14ac:dyDescent="0.25">
      <c r="A1326">
        <v>1539</v>
      </c>
      <c r="B1326" t="s">
        <v>20515</v>
      </c>
      <c r="C1326" t="s">
        <v>1533</v>
      </c>
      <c r="D1326" s="109" t="s">
        <v>6963</v>
      </c>
      <c r="E1326"/>
    </row>
    <row r="1327" spans="1:5" s="190" customFormat="1" ht="12.75" customHeight="1" x14ac:dyDescent="0.25">
      <c r="A1327">
        <v>11859</v>
      </c>
      <c r="B1327" t="s">
        <v>20516</v>
      </c>
      <c r="C1327" t="s">
        <v>1533</v>
      </c>
      <c r="D1327" s="109" t="s">
        <v>20517</v>
      </c>
      <c r="E1327"/>
    </row>
    <row r="1328" spans="1:5" s="190" customFormat="1" ht="12.75" customHeight="1" x14ac:dyDescent="0.25">
      <c r="A1328">
        <v>1550</v>
      </c>
      <c r="B1328" t="s">
        <v>20518</v>
      </c>
      <c r="C1328" t="s">
        <v>1533</v>
      </c>
      <c r="D1328" s="109" t="s">
        <v>7026</v>
      </c>
      <c r="E1328"/>
    </row>
    <row r="1329" spans="1:5" s="190" customFormat="1" ht="25.5" customHeight="1" x14ac:dyDescent="0.25">
      <c r="A1329">
        <v>11854</v>
      </c>
      <c r="B1329" t="s">
        <v>20519</v>
      </c>
      <c r="C1329" t="s">
        <v>1533</v>
      </c>
      <c r="D1329" s="109" t="s">
        <v>12190</v>
      </c>
      <c r="E1329"/>
    </row>
    <row r="1330" spans="1:5" s="190" customFormat="1" ht="34.5" customHeight="1" x14ac:dyDescent="0.25">
      <c r="A1330">
        <v>11862</v>
      </c>
      <c r="B1330" t="s">
        <v>20520</v>
      </c>
      <c r="C1330" t="s">
        <v>1533</v>
      </c>
      <c r="D1330" s="109" t="s">
        <v>7963</v>
      </c>
      <c r="E1330"/>
    </row>
    <row r="1331" spans="1:5" s="190" customFormat="1" ht="25.5" customHeight="1" x14ac:dyDescent="0.25">
      <c r="A1331">
        <v>11863</v>
      </c>
      <c r="B1331" t="s">
        <v>20521</v>
      </c>
      <c r="C1331" t="s">
        <v>1533</v>
      </c>
      <c r="D1331" s="109" t="s">
        <v>20522</v>
      </c>
      <c r="E1331"/>
    </row>
    <row r="1332" spans="1:5" s="190" customFormat="1" ht="25.5" customHeight="1" x14ac:dyDescent="0.25">
      <c r="A1332">
        <v>11855</v>
      </c>
      <c r="B1332" t="s">
        <v>20523</v>
      </c>
      <c r="C1332" t="s">
        <v>1533</v>
      </c>
      <c r="D1332" s="109" t="s">
        <v>17571</v>
      </c>
      <c r="E1332"/>
    </row>
    <row r="1333" spans="1:5" s="190" customFormat="1" ht="25.5" customHeight="1" x14ac:dyDescent="0.25">
      <c r="A1333">
        <v>11864</v>
      </c>
      <c r="B1333" t="s">
        <v>20524</v>
      </c>
      <c r="C1333" t="s">
        <v>1533</v>
      </c>
      <c r="D1333" s="109" t="s">
        <v>20525</v>
      </c>
      <c r="E1333"/>
    </row>
    <row r="1334" spans="1:5" s="190" customFormat="1" ht="25.5" customHeight="1" x14ac:dyDescent="0.25">
      <c r="A1334">
        <v>2527</v>
      </c>
      <c r="B1334" t="s">
        <v>20526</v>
      </c>
      <c r="C1334" t="s">
        <v>1533</v>
      </c>
      <c r="D1334" s="109" t="s">
        <v>7266</v>
      </c>
      <c r="E1334"/>
    </row>
    <row r="1335" spans="1:5" s="190" customFormat="1" ht="11.65" customHeight="1" x14ac:dyDescent="0.25">
      <c r="A1335">
        <v>2526</v>
      </c>
      <c r="B1335" t="s">
        <v>20527</v>
      </c>
      <c r="C1335" t="s">
        <v>1533</v>
      </c>
      <c r="D1335" s="109" t="s">
        <v>16970</v>
      </c>
      <c r="E1335"/>
    </row>
    <row r="1336" spans="1:5" s="190" customFormat="1" ht="25.5" customHeight="1" x14ac:dyDescent="0.25">
      <c r="A1336">
        <v>2487</v>
      </c>
      <c r="B1336" t="s">
        <v>20528</v>
      </c>
      <c r="C1336" t="s">
        <v>1533</v>
      </c>
      <c r="D1336" s="109" t="s">
        <v>7852</v>
      </c>
      <c r="E1336"/>
    </row>
    <row r="1337" spans="1:5" s="190" customFormat="1" ht="25.5" customHeight="1" x14ac:dyDescent="0.25">
      <c r="A1337">
        <v>2483</v>
      </c>
      <c r="B1337" t="s">
        <v>20529</v>
      </c>
      <c r="C1337" t="s">
        <v>1533</v>
      </c>
      <c r="D1337" s="109" t="s">
        <v>7954</v>
      </c>
      <c r="E1337"/>
    </row>
    <row r="1338" spans="1:5" s="190" customFormat="1" ht="25.5" customHeight="1" x14ac:dyDescent="0.25">
      <c r="A1338">
        <v>2528</v>
      </c>
      <c r="B1338" t="s">
        <v>20530</v>
      </c>
      <c r="C1338" t="s">
        <v>1533</v>
      </c>
      <c r="D1338" s="109" t="s">
        <v>10066</v>
      </c>
      <c r="E1338"/>
    </row>
    <row r="1339" spans="1:5" s="190" customFormat="1" ht="25.5" customHeight="1" x14ac:dyDescent="0.25">
      <c r="A1339">
        <v>2489</v>
      </c>
      <c r="B1339" t="s">
        <v>20531</v>
      </c>
      <c r="C1339" t="s">
        <v>1533</v>
      </c>
      <c r="D1339" s="109" t="s">
        <v>6326</v>
      </c>
      <c r="E1339"/>
    </row>
    <row r="1340" spans="1:5" s="190" customFormat="1" ht="22.9" customHeight="1" x14ac:dyDescent="0.25">
      <c r="A1340">
        <v>2488</v>
      </c>
      <c r="B1340" t="s">
        <v>20532</v>
      </c>
      <c r="C1340" t="s">
        <v>1533</v>
      </c>
      <c r="D1340" s="109" t="s">
        <v>12554</v>
      </c>
      <c r="E1340"/>
    </row>
    <row r="1341" spans="1:5" s="190" customFormat="1" ht="22.9" customHeight="1" x14ac:dyDescent="0.25">
      <c r="A1341">
        <v>2484</v>
      </c>
      <c r="B1341" t="s">
        <v>20533</v>
      </c>
      <c r="C1341" t="s">
        <v>1533</v>
      </c>
      <c r="D1341" s="109" t="s">
        <v>16971</v>
      </c>
      <c r="E1341"/>
    </row>
    <row r="1342" spans="1:5" s="190" customFormat="1" ht="12.75" customHeight="1" x14ac:dyDescent="0.25">
      <c r="A1342">
        <v>2485</v>
      </c>
      <c r="B1342" t="s">
        <v>20534</v>
      </c>
      <c r="C1342" t="s">
        <v>1533</v>
      </c>
      <c r="D1342" s="109" t="s">
        <v>16972</v>
      </c>
      <c r="E1342"/>
    </row>
    <row r="1343" spans="1:5" s="190" customFormat="1" ht="25.5" customHeight="1" x14ac:dyDescent="0.25">
      <c r="A1343">
        <v>39279</v>
      </c>
      <c r="B1343" t="s">
        <v>20535</v>
      </c>
      <c r="C1343" t="s">
        <v>1533</v>
      </c>
      <c r="D1343" s="109" t="s">
        <v>7244</v>
      </c>
      <c r="E1343"/>
    </row>
    <row r="1344" spans="1:5" s="190" customFormat="1" ht="25.5" customHeight="1" x14ac:dyDescent="0.25">
      <c r="A1344">
        <v>39280</v>
      </c>
      <c r="B1344" t="s">
        <v>20536</v>
      </c>
      <c r="C1344" t="s">
        <v>1533</v>
      </c>
      <c r="D1344" s="109" t="s">
        <v>7897</v>
      </c>
      <c r="E1344"/>
    </row>
    <row r="1345" spans="1:5" s="190" customFormat="1" ht="12.75" customHeight="1" x14ac:dyDescent="0.25">
      <c r="A1345">
        <v>39281</v>
      </c>
      <c r="B1345" t="s">
        <v>20537</v>
      </c>
      <c r="C1345" t="s">
        <v>1533</v>
      </c>
      <c r="D1345" s="109" t="s">
        <v>16973</v>
      </c>
      <c r="E1345"/>
    </row>
    <row r="1346" spans="1:5" s="190" customFormat="1" ht="12.75" customHeight="1" x14ac:dyDescent="0.25">
      <c r="A1346">
        <v>39282</v>
      </c>
      <c r="B1346" t="s">
        <v>20538</v>
      </c>
      <c r="C1346" t="s">
        <v>1533</v>
      </c>
      <c r="D1346" s="109" t="s">
        <v>7886</v>
      </c>
      <c r="E1346"/>
    </row>
    <row r="1347" spans="1:5" s="190" customFormat="1" ht="12.75" customHeight="1" x14ac:dyDescent="0.25">
      <c r="A1347">
        <v>38844</v>
      </c>
      <c r="B1347" t="s">
        <v>20539</v>
      </c>
      <c r="C1347" t="s">
        <v>1533</v>
      </c>
      <c r="D1347" s="109" t="s">
        <v>16974</v>
      </c>
      <c r="E1347"/>
    </row>
    <row r="1348" spans="1:5" s="190" customFormat="1" ht="25.5" customHeight="1" x14ac:dyDescent="0.25">
      <c r="A1348">
        <v>38846</v>
      </c>
      <c r="B1348" t="s">
        <v>20540</v>
      </c>
      <c r="C1348" t="s">
        <v>1533</v>
      </c>
      <c r="D1348" s="109" t="s">
        <v>6459</v>
      </c>
      <c r="E1348"/>
    </row>
    <row r="1349" spans="1:5" s="190" customFormat="1" ht="22.9" customHeight="1" x14ac:dyDescent="0.25">
      <c r="A1349">
        <v>38847</v>
      </c>
      <c r="B1349" t="s">
        <v>20541</v>
      </c>
      <c r="C1349" t="s">
        <v>1533</v>
      </c>
      <c r="D1349" s="109" t="s">
        <v>12574</v>
      </c>
      <c r="E1349"/>
    </row>
    <row r="1350" spans="1:5" s="190" customFormat="1" ht="22.9" customHeight="1" x14ac:dyDescent="0.25">
      <c r="A1350">
        <v>38850</v>
      </c>
      <c r="B1350" t="s">
        <v>20542</v>
      </c>
      <c r="C1350" t="s">
        <v>1533</v>
      </c>
      <c r="D1350" s="109" t="s">
        <v>12669</v>
      </c>
      <c r="E1350"/>
    </row>
    <row r="1351" spans="1:5" s="190" customFormat="1" ht="22.9" customHeight="1" x14ac:dyDescent="0.25">
      <c r="A1351">
        <v>38848</v>
      </c>
      <c r="B1351" t="s">
        <v>20543</v>
      </c>
      <c r="C1351" t="s">
        <v>1533</v>
      </c>
      <c r="D1351" s="109" t="s">
        <v>7868</v>
      </c>
      <c r="E1351"/>
    </row>
    <row r="1352" spans="1:5" s="190" customFormat="1" ht="22.9" customHeight="1" x14ac:dyDescent="0.25">
      <c r="A1352">
        <v>38851</v>
      </c>
      <c r="B1352" t="s">
        <v>20544</v>
      </c>
      <c r="C1352" t="s">
        <v>1533</v>
      </c>
      <c r="D1352" s="109" t="s">
        <v>8513</v>
      </c>
      <c r="E1352"/>
    </row>
    <row r="1353" spans="1:5" s="190" customFormat="1" ht="25.5" customHeight="1" x14ac:dyDescent="0.25">
      <c r="A1353">
        <v>38854</v>
      </c>
      <c r="B1353" t="s">
        <v>20545</v>
      </c>
      <c r="C1353" t="s">
        <v>1533</v>
      </c>
      <c r="D1353" s="109" t="s">
        <v>12846</v>
      </c>
      <c r="E1353"/>
    </row>
    <row r="1354" spans="1:5" s="190" customFormat="1" ht="25.5" customHeight="1" x14ac:dyDescent="0.25">
      <c r="A1354">
        <v>44247</v>
      </c>
      <c r="B1354" t="s">
        <v>20546</v>
      </c>
      <c r="C1354" t="s">
        <v>1533</v>
      </c>
      <c r="D1354" s="109" t="s">
        <v>16975</v>
      </c>
      <c r="E1354"/>
    </row>
    <row r="1355" spans="1:5" s="190" customFormat="1" ht="34.5" customHeight="1" x14ac:dyDescent="0.25">
      <c r="A1355">
        <v>38005</v>
      </c>
      <c r="B1355" t="s">
        <v>20547</v>
      </c>
      <c r="C1355" t="s">
        <v>1533</v>
      </c>
      <c r="D1355" s="109" t="s">
        <v>7298</v>
      </c>
      <c r="E1355"/>
    </row>
    <row r="1356" spans="1:5" s="190" customFormat="1" ht="25.5" customHeight="1" x14ac:dyDescent="0.25">
      <c r="A1356">
        <v>38006</v>
      </c>
      <c r="B1356" t="s">
        <v>20548</v>
      </c>
      <c r="C1356" t="s">
        <v>1533</v>
      </c>
      <c r="D1356" s="109" t="s">
        <v>7297</v>
      </c>
      <c r="E1356"/>
    </row>
    <row r="1357" spans="1:5" s="190" customFormat="1" ht="25.5" customHeight="1" x14ac:dyDescent="0.25">
      <c r="A1357">
        <v>38428</v>
      </c>
      <c r="B1357" t="s">
        <v>20549</v>
      </c>
      <c r="C1357" t="s">
        <v>1533</v>
      </c>
      <c r="D1357" s="109" t="s">
        <v>16976</v>
      </c>
      <c r="E1357"/>
    </row>
    <row r="1358" spans="1:5" s="190" customFormat="1" ht="25.5" customHeight="1" x14ac:dyDescent="0.25">
      <c r="A1358">
        <v>38007</v>
      </c>
      <c r="B1358" t="s">
        <v>20550</v>
      </c>
      <c r="C1358" t="s">
        <v>1533</v>
      </c>
      <c r="D1358" s="109" t="s">
        <v>16977</v>
      </c>
      <c r="E1358"/>
    </row>
    <row r="1359" spans="1:5" s="190" customFormat="1" ht="12.75" customHeight="1" x14ac:dyDescent="0.25">
      <c r="A1359">
        <v>38008</v>
      </c>
      <c r="B1359" t="s">
        <v>20551</v>
      </c>
      <c r="C1359" t="s">
        <v>1533</v>
      </c>
      <c r="D1359" s="109" t="s">
        <v>16978</v>
      </c>
      <c r="E1359"/>
    </row>
    <row r="1360" spans="1:5" s="190" customFormat="1" ht="12.75" customHeight="1" x14ac:dyDescent="0.25">
      <c r="A1360">
        <v>38009</v>
      </c>
      <c r="B1360" t="s">
        <v>20552</v>
      </c>
      <c r="C1360" t="s">
        <v>1533</v>
      </c>
      <c r="D1360" s="109" t="s">
        <v>16979</v>
      </c>
      <c r="E1360"/>
    </row>
    <row r="1361" spans="1:5" s="190" customFormat="1" ht="12.75" customHeight="1" x14ac:dyDescent="0.25">
      <c r="A1361">
        <v>44248</v>
      </c>
      <c r="B1361" t="s">
        <v>20553</v>
      </c>
      <c r="C1361" t="s">
        <v>1533</v>
      </c>
      <c r="D1361" s="109" t="s">
        <v>16980</v>
      </c>
      <c r="E1361"/>
    </row>
    <row r="1362" spans="1:5" s="190" customFormat="1" ht="12.75" customHeight="1" x14ac:dyDescent="0.25">
      <c r="A1362">
        <v>44249</v>
      </c>
      <c r="B1362" t="s">
        <v>20554</v>
      </c>
      <c r="C1362" t="s">
        <v>1533</v>
      </c>
      <c r="D1362" s="109" t="s">
        <v>16981</v>
      </c>
      <c r="E1362"/>
    </row>
    <row r="1363" spans="1:5" s="190" customFormat="1" ht="12.75" customHeight="1" x14ac:dyDescent="0.25">
      <c r="A1363">
        <v>44250</v>
      </c>
      <c r="B1363" t="s">
        <v>20555</v>
      </c>
      <c r="C1363" t="s">
        <v>1533</v>
      </c>
      <c r="D1363" s="109" t="s">
        <v>16982</v>
      </c>
      <c r="E1363"/>
    </row>
    <row r="1364" spans="1:5" s="190" customFormat="1" ht="12.75" customHeight="1" x14ac:dyDescent="0.25">
      <c r="A1364">
        <v>3104</v>
      </c>
      <c r="B1364" t="s">
        <v>20556</v>
      </c>
      <c r="C1364" t="s">
        <v>1544</v>
      </c>
      <c r="D1364" s="109" t="s">
        <v>14708</v>
      </c>
      <c r="E1364"/>
    </row>
    <row r="1365" spans="1:5" s="190" customFormat="1" ht="12.75" customHeight="1" x14ac:dyDescent="0.25">
      <c r="A1365">
        <v>1607</v>
      </c>
      <c r="B1365" t="s">
        <v>20557</v>
      </c>
      <c r="C1365" t="s">
        <v>1544</v>
      </c>
      <c r="D1365" s="109" t="s">
        <v>6359</v>
      </c>
      <c r="E1365"/>
    </row>
    <row r="1366" spans="1:5" s="190" customFormat="1" ht="25.5" customHeight="1" x14ac:dyDescent="0.25">
      <c r="A1366">
        <v>38169</v>
      </c>
      <c r="B1366" t="s">
        <v>20558</v>
      </c>
      <c r="C1366" t="s">
        <v>1544</v>
      </c>
      <c r="D1366" s="109" t="s">
        <v>20559</v>
      </c>
      <c r="E1366"/>
    </row>
    <row r="1367" spans="1:5" s="190" customFormat="1" ht="25.5" customHeight="1" x14ac:dyDescent="0.25">
      <c r="A1367">
        <v>6142</v>
      </c>
      <c r="B1367" t="s">
        <v>20560</v>
      </c>
      <c r="C1367" t="s">
        <v>1533</v>
      </c>
      <c r="D1367" s="109" t="s">
        <v>17521</v>
      </c>
      <c r="E1367"/>
    </row>
    <row r="1368" spans="1:5" s="190" customFormat="1" ht="25.5" customHeight="1" x14ac:dyDescent="0.25">
      <c r="A1368">
        <v>11686</v>
      </c>
      <c r="B1368" t="s">
        <v>20561</v>
      </c>
      <c r="C1368" t="s">
        <v>1533</v>
      </c>
      <c r="D1368" s="109" t="s">
        <v>20562</v>
      </c>
      <c r="E1368"/>
    </row>
    <row r="1369" spans="1:5" s="190" customFormat="1" ht="11.65" customHeight="1" x14ac:dyDescent="0.25">
      <c r="A1369">
        <v>37598</v>
      </c>
      <c r="B1369" t="s">
        <v>20563</v>
      </c>
      <c r="C1369" t="s">
        <v>1533</v>
      </c>
      <c r="D1369" s="109" t="s">
        <v>16983</v>
      </c>
      <c r="E1369"/>
    </row>
    <row r="1370" spans="1:5" s="190" customFormat="1" ht="25.5" customHeight="1" x14ac:dyDescent="0.25">
      <c r="A1370">
        <v>25398</v>
      </c>
      <c r="B1370" t="s">
        <v>20564</v>
      </c>
      <c r="C1370" t="s">
        <v>1533</v>
      </c>
      <c r="D1370" s="109" t="s">
        <v>20565</v>
      </c>
      <c r="E1370"/>
    </row>
    <row r="1371" spans="1:5" s="190" customFormat="1" ht="12.75" customHeight="1" x14ac:dyDescent="0.25">
      <c r="A1371">
        <v>25399</v>
      </c>
      <c r="B1371" t="s">
        <v>20566</v>
      </c>
      <c r="C1371" t="s">
        <v>1533</v>
      </c>
      <c r="D1371" s="109" t="s">
        <v>20567</v>
      </c>
      <c r="E1371"/>
    </row>
    <row r="1372" spans="1:5" s="190" customFormat="1" ht="12.75" customHeight="1" x14ac:dyDescent="0.25">
      <c r="A1372">
        <v>43440</v>
      </c>
      <c r="B1372" t="s">
        <v>20568</v>
      </c>
      <c r="C1372" t="s">
        <v>1533</v>
      </c>
      <c r="D1372" s="109" t="s">
        <v>20569</v>
      </c>
      <c r="E1372"/>
    </row>
    <row r="1373" spans="1:5" s="190" customFormat="1" ht="12.75" customHeight="1" x14ac:dyDescent="0.25">
      <c r="A1373">
        <v>10667</v>
      </c>
      <c r="B1373" t="s">
        <v>20570</v>
      </c>
      <c r="C1373" t="s">
        <v>1533</v>
      </c>
      <c r="D1373" s="109" t="s">
        <v>20571</v>
      </c>
      <c r="E1373"/>
    </row>
    <row r="1374" spans="1:5" s="190" customFormat="1" ht="12.75" customHeight="1" x14ac:dyDescent="0.25">
      <c r="A1374">
        <v>1613</v>
      </c>
      <c r="B1374" t="s">
        <v>20572</v>
      </c>
      <c r="C1374" t="s">
        <v>1533</v>
      </c>
      <c r="D1374" s="109" t="s">
        <v>20573</v>
      </c>
      <c r="E1374"/>
    </row>
    <row r="1375" spans="1:5" s="190" customFormat="1" ht="12.75" customHeight="1" x14ac:dyDescent="0.25">
      <c r="A1375">
        <v>1626</v>
      </c>
      <c r="B1375" t="s">
        <v>20574</v>
      </c>
      <c r="C1375" t="s">
        <v>1533</v>
      </c>
      <c r="D1375" s="109" t="s">
        <v>20575</v>
      </c>
      <c r="E1375"/>
    </row>
    <row r="1376" spans="1:5" s="190" customFormat="1" ht="12.75" customHeight="1" x14ac:dyDescent="0.25">
      <c r="A1376">
        <v>1625</v>
      </c>
      <c r="B1376" t="s">
        <v>20576</v>
      </c>
      <c r="C1376" t="s">
        <v>1533</v>
      </c>
      <c r="D1376" s="109" t="s">
        <v>20577</v>
      </c>
      <c r="E1376"/>
    </row>
    <row r="1377" spans="1:5" s="190" customFormat="1" ht="12.75" customHeight="1" x14ac:dyDescent="0.25">
      <c r="A1377">
        <v>1622</v>
      </c>
      <c r="B1377" t="s">
        <v>20578</v>
      </c>
      <c r="C1377" t="s">
        <v>1533</v>
      </c>
      <c r="D1377" s="109" t="s">
        <v>20579</v>
      </c>
      <c r="E1377"/>
    </row>
    <row r="1378" spans="1:5" s="190" customFormat="1" ht="25.5" customHeight="1" x14ac:dyDescent="0.25">
      <c r="A1378">
        <v>1620</v>
      </c>
      <c r="B1378" t="s">
        <v>20580</v>
      </c>
      <c r="C1378" t="s">
        <v>1533</v>
      </c>
      <c r="D1378" s="109" t="s">
        <v>20581</v>
      </c>
      <c r="E1378"/>
    </row>
    <row r="1379" spans="1:5" s="190" customFormat="1" ht="25.5" customHeight="1" x14ac:dyDescent="0.25">
      <c r="A1379">
        <v>1629</v>
      </c>
      <c r="B1379" t="s">
        <v>20582</v>
      </c>
      <c r="C1379" t="s">
        <v>1533</v>
      </c>
      <c r="D1379" s="109" t="s">
        <v>20583</v>
      </c>
      <c r="E1379"/>
    </row>
    <row r="1380" spans="1:5" s="190" customFormat="1" ht="25.5" customHeight="1" x14ac:dyDescent="0.25">
      <c r="A1380">
        <v>1627</v>
      </c>
      <c r="B1380" t="s">
        <v>20584</v>
      </c>
      <c r="C1380" t="s">
        <v>1533</v>
      </c>
      <c r="D1380" s="109" t="s">
        <v>20585</v>
      </c>
      <c r="E1380"/>
    </row>
    <row r="1381" spans="1:5" s="190" customFormat="1" ht="12.75" customHeight="1" x14ac:dyDescent="0.25">
      <c r="A1381">
        <v>1623</v>
      </c>
      <c r="B1381" t="s">
        <v>20586</v>
      </c>
      <c r="C1381" t="s">
        <v>1533</v>
      </c>
      <c r="D1381" s="109" t="s">
        <v>20587</v>
      </c>
      <c r="E1381"/>
    </row>
    <row r="1382" spans="1:5" s="190" customFormat="1" ht="12.75" customHeight="1" x14ac:dyDescent="0.25">
      <c r="A1382">
        <v>1619</v>
      </c>
      <c r="B1382" t="s">
        <v>20588</v>
      </c>
      <c r="C1382" t="s">
        <v>1533</v>
      </c>
      <c r="D1382" s="109" t="s">
        <v>17589</v>
      </c>
      <c r="E1382"/>
    </row>
    <row r="1383" spans="1:5" s="190" customFormat="1" ht="12.75" customHeight="1" x14ac:dyDescent="0.25">
      <c r="A1383">
        <v>1630</v>
      </c>
      <c r="B1383" t="s">
        <v>20589</v>
      </c>
      <c r="C1383" t="s">
        <v>1533</v>
      </c>
      <c r="D1383" s="109" t="s">
        <v>20590</v>
      </c>
      <c r="E1383"/>
    </row>
    <row r="1384" spans="1:5" s="190" customFormat="1" ht="12.75" customHeight="1" x14ac:dyDescent="0.25">
      <c r="A1384">
        <v>1616</v>
      </c>
      <c r="B1384" t="s">
        <v>20591</v>
      </c>
      <c r="C1384" t="s">
        <v>1533</v>
      </c>
      <c r="D1384" s="109" t="s">
        <v>20592</v>
      </c>
      <c r="E1384"/>
    </row>
    <row r="1385" spans="1:5" s="190" customFormat="1" ht="12.75" customHeight="1" x14ac:dyDescent="0.25">
      <c r="A1385">
        <v>1614</v>
      </c>
      <c r="B1385" t="s">
        <v>20593</v>
      </c>
      <c r="C1385" t="s">
        <v>1533</v>
      </c>
      <c r="D1385" s="109" t="s">
        <v>20594</v>
      </c>
      <c r="E1385"/>
    </row>
    <row r="1386" spans="1:5" s="190" customFormat="1" ht="12.75" customHeight="1" x14ac:dyDescent="0.25">
      <c r="A1386">
        <v>1617</v>
      </c>
      <c r="B1386" t="s">
        <v>20595</v>
      </c>
      <c r="C1386" t="s">
        <v>1533</v>
      </c>
      <c r="D1386" s="109" t="s">
        <v>20596</v>
      </c>
      <c r="E1386"/>
    </row>
    <row r="1387" spans="1:5" s="190" customFormat="1" ht="12.75" customHeight="1" x14ac:dyDescent="0.25">
      <c r="A1387">
        <v>1621</v>
      </c>
      <c r="B1387" t="s">
        <v>20597</v>
      </c>
      <c r="C1387" t="s">
        <v>1533</v>
      </c>
      <c r="D1387" s="109" t="s">
        <v>20598</v>
      </c>
      <c r="E1387"/>
    </row>
    <row r="1388" spans="1:5" s="190" customFormat="1" ht="25.5" customHeight="1" x14ac:dyDescent="0.25">
      <c r="A1388">
        <v>1624</v>
      </c>
      <c r="B1388" t="s">
        <v>20599</v>
      </c>
      <c r="C1388" t="s">
        <v>1533</v>
      </c>
      <c r="D1388" s="109" t="s">
        <v>20600</v>
      </c>
      <c r="E1388"/>
    </row>
    <row r="1389" spans="1:5" s="190" customFormat="1" ht="25.5" customHeight="1" x14ac:dyDescent="0.25">
      <c r="A1389">
        <v>1615</v>
      </c>
      <c r="B1389" t="s">
        <v>20601</v>
      </c>
      <c r="C1389" t="s">
        <v>1533</v>
      </c>
      <c r="D1389" s="109" t="s">
        <v>20602</v>
      </c>
      <c r="E1389"/>
    </row>
    <row r="1390" spans="1:5" s="190" customFormat="1" ht="25.5" customHeight="1" x14ac:dyDescent="0.25">
      <c r="A1390">
        <v>1612</v>
      </c>
      <c r="B1390" t="s">
        <v>20603</v>
      </c>
      <c r="C1390" t="s">
        <v>1533</v>
      </c>
      <c r="D1390" s="109" t="s">
        <v>20604</v>
      </c>
      <c r="E1390"/>
    </row>
    <row r="1391" spans="1:5" s="190" customFormat="1" ht="25.5" customHeight="1" x14ac:dyDescent="0.25">
      <c r="A1391">
        <v>1618</v>
      </c>
      <c r="B1391" t="s">
        <v>20605</v>
      </c>
      <c r="C1391" t="s">
        <v>1533</v>
      </c>
      <c r="D1391" s="109" t="s">
        <v>20606</v>
      </c>
      <c r="E1391"/>
    </row>
    <row r="1392" spans="1:5" s="190" customFormat="1" ht="25.5" customHeight="1" x14ac:dyDescent="0.25">
      <c r="A1392">
        <v>14211</v>
      </c>
      <c r="B1392" t="s">
        <v>20607</v>
      </c>
      <c r="C1392" t="s">
        <v>1533</v>
      </c>
      <c r="D1392" s="109" t="s">
        <v>17944</v>
      </c>
      <c r="E1392"/>
    </row>
    <row r="1393" spans="1:5" s="190" customFormat="1" ht="25.5" customHeight="1" x14ac:dyDescent="0.25">
      <c r="A1393">
        <v>43657</v>
      </c>
      <c r="B1393" t="s">
        <v>20608</v>
      </c>
      <c r="C1393" t="s">
        <v>1536</v>
      </c>
      <c r="D1393" s="109" t="s">
        <v>7387</v>
      </c>
      <c r="E1393"/>
    </row>
    <row r="1394" spans="1:5" s="190" customFormat="1" ht="25.5" customHeight="1" x14ac:dyDescent="0.25">
      <c r="A1394">
        <v>38200</v>
      </c>
      <c r="B1394" t="s">
        <v>20609</v>
      </c>
      <c r="C1394" t="s">
        <v>1545</v>
      </c>
      <c r="D1394" s="109" t="s">
        <v>20610</v>
      </c>
      <c r="E1394"/>
    </row>
    <row r="1395" spans="1:5" s="190" customFormat="1" ht="25.5" customHeight="1" x14ac:dyDescent="0.25">
      <c r="A1395">
        <v>39269</v>
      </c>
      <c r="B1395" t="s">
        <v>20611</v>
      </c>
      <c r="C1395" t="s">
        <v>1536</v>
      </c>
      <c r="D1395" s="109" t="s">
        <v>15204</v>
      </c>
      <c r="E1395"/>
    </row>
    <row r="1396" spans="1:5" s="190" customFormat="1" ht="25.5" customHeight="1" x14ac:dyDescent="0.25">
      <c r="A1396">
        <v>11889</v>
      </c>
      <c r="B1396" t="s">
        <v>20612</v>
      </c>
      <c r="C1396" t="s">
        <v>1536</v>
      </c>
      <c r="D1396" s="109" t="s">
        <v>16985</v>
      </c>
      <c r="E1396"/>
    </row>
    <row r="1397" spans="1:5" s="190" customFormat="1" ht="25.5" customHeight="1" x14ac:dyDescent="0.25">
      <c r="A1397">
        <v>39270</v>
      </c>
      <c r="B1397" t="s">
        <v>20613</v>
      </c>
      <c r="C1397" t="s">
        <v>1536</v>
      </c>
      <c r="D1397" s="109" t="s">
        <v>12685</v>
      </c>
      <c r="E1397"/>
    </row>
    <row r="1398" spans="1:5" s="190" customFormat="1" ht="25.5" customHeight="1" x14ac:dyDescent="0.25">
      <c r="A1398">
        <v>11890</v>
      </c>
      <c r="B1398" t="s">
        <v>20614</v>
      </c>
      <c r="C1398" t="s">
        <v>1536</v>
      </c>
      <c r="D1398" s="109" t="s">
        <v>12468</v>
      </c>
      <c r="E1398"/>
    </row>
    <row r="1399" spans="1:5" s="190" customFormat="1" ht="25.5" customHeight="1" x14ac:dyDescent="0.25">
      <c r="A1399">
        <v>11891</v>
      </c>
      <c r="B1399" t="s">
        <v>20615</v>
      </c>
      <c r="C1399" t="s">
        <v>1536</v>
      </c>
      <c r="D1399" s="109" t="s">
        <v>6471</v>
      </c>
      <c r="E1399"/>
    </row>
    <row r="1400" spans="1:5" s="190" customFormat="1" ht="25.5" customHeight="1" x14ac:dyDescent="0.25">
      <c r="A1400">
        <v>11892</v>
      </c>
      <c r="B1400" t="s">
        <v>20616</v>
      </c>
      <c r="C1400" t="s">
        <v>1536</v>
      </c>
      <c r="D1400" s="109" t="s">
        <v>14719</v>
      </c>
      <c r="E1400"/>
    </row>
    <row r="1401" spans="1:5" s="190" customFormat="1" ht="25.5" customHeight="1" x14ac:dyDescent="0.25">
      <c r="A1401">
        <v>37601</v>
      </c>
      <c r="B1401" t="s">
        <v>20617</v>
      </c>
      <c r="C1401" t="s">
        <v>1536</v>
      </c>
      <c r="D1401" s="109" t="s">
        <v>16974</v>
      </c>
      <c r="E1401"/>
    </row>
    <row r="1402" spans="1:5" s="190" customFormat="1" ht="25.5" customHeight="1" x14ac:dyDescent="0.25">
      <c r="A1402">
        <v>1634</v>
      </c>
      <c r="B1402" t="s">
        <v>20618</v>
      </c>
      <c r="C1402" t="s">
        <v>1536</v>
      </c>
      <c r="D1402" s="109" t="s">
        <v>12643</v>
      </c>
      <c r="E1402"/>
    </row>
    <row r="1403" spans="1:5" s="190" customFormat="1" ht="25.5" customHeight="1" x14ac:dyDescent="0.25">
      <c r="A1403">
        <v>5086</v>
      </c>
      <c r="B1403" t="s">
        <v>20619</v>
      </c>
      <c r="C1403" t="s">
        <v>1537</v>
      </c>
      <c r="D1403" s="109" t="s">
        <v>12639</v>
      </c>
      <c r="E1403"/>
    </row>
    <row r="1404" spans="1:5" s="190" customFormat="1" ht="25.5" customHeight="1" x14ac:dyDescent="0.25">
      <c r="A1404">
        <v>11280</v>
      </c>
      <c r="B1404" t="s">
        <v>20620</v>
      </c>
      <c r="C1404" t="s">
        <v>1533</v>
      </c>
      <c r="D1404" s="109" t="s">
        <v>20621</v>
      </c>
      <c r="E1404"/>
    </row>
    <row r="1405" spans="1:5" s="190" customFormat="1" ht="11.65" customHeight="1" x14ac:dyDescent="0.25">
      <c r="A1405">
        <v>40519</v>
      </c>
      <c r="B1405" t="s">
        <v>20622</v>
      </c>
      <c r="C1405" t="s">
        <v>1533</v>
      </c>
      <c r="D1405" s="109" t="s">
        <v>20623</v>
      </c>
      <c r="E1405"/>
    </row>
    <row r="1406" spans="1:5" s="190" customFormat="1" ht="25.5" customHeight="1" x14ac:dyDescent="0.25">
      <c r="A1406">
        <v>39869</v>
      </c>
      <c r="B1406" t="s">
        <v>20624</v>
      </c>
      <c r="C1406" t="s">
        <v>1533</v>
      </c>
      <c r="D1406" s="109" t="s">
        <v>7944</v>
      </c>
      <c r="E1406"/>
    </row>
    <row r="1407" spans="1:5" s="190" customFormat="1" ht="25.5" customHeight="1" x14ac:dyDescent="0.25">
      <c r="A1407">
        <v>39870</v>
      </c>
      <c r="B1407" t="s">
        <v>20625</v>
      </c>
      <c r="C1407" t="s">
        <v>1533</v>
      </c>
      <c r="D1407" s="109" t="s">
        <v>20626</v>
      </c>
      <c r="E1407"/>
    </row>
    <row r="1408" spans="1:5" s="190" customFormat="1" ht="25.5" customHeight="1" x14ac:dyDescent="0.25">
      <c r="A1408">
        <v>39871</v>
      </c>
      <c r="B1408" t="s">
        <v>20627</v>
      </c>
      <c r="C1408" t="s">
        <v>1533</v>
      </c>
      <c r="D1408" s="109" t="s">
        <v>20628</v>
      </c>
      <c r="E1408"/>
    </row>
    <row r="1409" spans="1:5" s="190" customFormat="1" ht="25.5" customHeight="1" x14ac:dyDescent="0.25">
      <c r="A1409">
        <v>12722</v>
      </c>
      <c r="B1409" t="s">
        <v>20629</v>
      </c>
      <c r="C1409" t="s">
        <v>1533</v>
      </c>
      <c r="D1409" s="109" t="s">
        <v>20630</v>
      </c>
      <c r="E1409"/>
    </row>
    <row r="1410" spans="1:5" s="190" customFormat="1" ht="25.5" customHeight="1" x14ac:dyDescent="0.25">
      <c r="A1410">
        <v>12714</v>
      </c>
      <c r="B1410" t="s">
        <v>20631</v>
      </c>
      <c r="C1410" t="s">
        <v>1533</v>
      </c>
      <c r="D1410" s="109" t="s">
        <v>20632</v>
      </c>
      <c r="E1410"/>
    </row>
    <row r="1411" spans="1:5" s="190" customFormat="1" ht="25.5" customHeight="1" x14ac:dyDescent="0.25">
      <c r="A1411">
        <v>12715</v>
      </c>
      <c r="B1411" t="s">
        <v>20633</v>
      </c>
      <c r="C1411" t="s">
        <v>1533</v>
      </c>
      <c r="D1411" s="109" t="s">
        <v>7910</v>
      </c>
      <c r="E1411"/>
    </row>
    <row r="1412" spans="1:5" s="190" customFormat="1" ht="25.5" customHeight="1" x14ac:dyDescent="0.25">
      <c r="A1412">
        <v>12716</v>
      </c>
      <c r="B1412" t="s">
        <v>20634</v>
      </c>
      <c r="C1412" t="s">
        <v>1533</v>
      </c>
      <c r="D1412" s="109" t="s">
        <v>17914</v>
      </c>
      <c r="E1412"/>
    </row>
    <row r="1413" spans="1:5" s="190" customFormat="1" ht="25.5" customHeight="1" x14ac:dyDescent="0.25">
      <c r="A1413">
        <v>12717</v>
      </c>
      <c r="B1413" t="s">
        <v>20635</v>
      </c>
      <c r="C1413" t="s">
        <v>1533</v>
      </c>
      <c r="D1413" s="109" t="s">
        <v>20636</v>
      </c>
      <c r="E1413"/>
    </row>
    <row r="1414" spans="1:5" s="190" customFormat="1" ht="25.5" customHeight="1" x14ac:dyDescent="0.25">
      <c r="A1414">
        <v>12718</v>
      </c>
      <c r="B1414" t="s">
        <v>20637</v>
      </c>
      <c r="C1414" t="s">
        <v>1533</v>
      </c>
      <c r="D1414" s="109" t="s">
        <v>20638</v>
      </c>
      <c r="E1414"/>
    </row>
    <row r="1415" spans="1:5" s="190" customFormat="1" ht="25.5" customHeight="1" x14ac:dyDescent="0.25">
      <c r="A1415">
        <v>12719</v>
      </c>
      <c r="B1415" t="s">
        <v>20639</v>
      </c>
      <c r="C1415" t="s">
        <v>1533</v>
      </c>
      <c r="D1415" s="109" t="s">
        <v>20640</v>
      </c>
      <c r="E1415"/>
    </row>
    <row r="1416" spans="1:5" s="190" customFormat="1" ht="25.5" customHeight="1" x14ac:dyDescent="0.25">
      <c r="A1416">
        <v>12720</v>
      </c>
      <c r="B1416" t="s">
        <v>20641</v>
      </c>
      <c r="C1416" t="s">
        <v>1533</v>
      </c>
      <c r="D1416" s="109" t="s">
        <v>20642</v>
      </c>
      <c r="E1416"/>
    </row>
    <row r="1417" spans="1:5" s="190" customFormat="1" ht="25.5" customHeight="1" x14ac:dyDescent="0.25">
      <c r="A1417">
        <v>12721</v>
      </c>
      <c r="B1417" t="s">
        <v>20643</v>
      </c>
      <c r="C1417" t="s">
        <v>1533</v>
      </c>
      <c r="D1417" s="109" t="s">
        <v>20644</v>
      </c>
      <c r="E1417"/>
    </row>
    <row r="1418" spans="1:5" s="190" customFormat="1" ht="25.5" customHeight="1" x14ac:dyDescent="0.25">
      <c r="A1418">
        <v>3468</v>
      </c>
      <c r="B1418" t="s">
        <v>20645</v>
      </c>
      <c r="C1418" t="s">
        <v>1533</v>
      </c>
      <c r="D1418" s="109" t="s">
        <v>20646</v>
      </c>
      <c r="E1418"/>
    </row>
    <row r="1419" spans="1:5" s="190" customFormat="1" ht="25.5" customHeight="1" x14ac:dyDescent="0.25">
      <c r="A1419">
        <v>3465</v>
      </c>
      <c r="B1419" t="s">
        <v>20647</v>
      </c>
      <c r="C1419" t="s">
        <v>1533</v>
      </c>
      <c r="D1419" s="109" t="s">
        <v>20648</v>
      </c>
      <c r="E1419"/>
    </row>
    <row r="1420" spans="1:5" s="190" customFormat="1" ht="25.5" customHeight="1" x14ac:dyDescent="0.25">
      <c r="A1420">
        <v>12403</v>
      </c>
      <c r="B1420" t="s">
        <v>20649</v>
      </c>
      <c r="C1420" t="s">
        <v>1533</v>
      </c>
      <c r="D1420" s="109" t="s">
        <v>12784</v>
      </c>
      <c r="E1420"/>
    </row>
    <row r="1421" spans="1:5" s="190" customFormat="1" ht="25.5" customHeight="1" x14ac:dyDescent="0.25">
      <c r="A1421">
        <v>3463</v>
      </c>
      <c r="B1421" t="s">
        <v>20650</v>
      </c>
      <c r="C1421" t="s">
        <v>1533</v>
      </c>
      <c r="D1421" s="109" t="s">
        <v>14676</v>
      </c>
      <c r="E1421"/>
    </row>
    <row r="1422" spans="1:5" s="190" customFormat="1" ht="25.5" customHeight="1" x14ac:dyDescent="0.25">
      <c r="A1422">
        <v>3464</v>
      </c>
      <c r="B1422" t="s">
        <v>20651</v>
      </c>
      <c r="C1422" t="s">
        <v>1533</v>
      </c>
      <c r="D1422" s="109" t="s">
        <v>14676</v>
      </c>
      <c r="E1422"/>
    </row>
    <row r="1423" spans="1:5" s="190" customFormat="1" ht="25.5" customHeight="1" x14ac:dyDescent="0.25">
      <c r="A1423">
        <v>3466</v>
      </c>
      <c r="B1423" t="s">
        <v>20652</v>
      </c>
      <c r="C1423" t="s">
        <v>1533</v>
      </c>
      <c r="D1423" s="109" t="s">
        <v>16673</v>
      </c>
      <c r="E1423"/>
    </row>
    <row r="1424" spans="1:5" s="190" customFormat="1" ht="25.5" customHeight="1" x14ac:dyDescent="0.25">
      <c r="A1424">
        <v>3467</v>
      </c>
      <c r="B1424" t="s">
        <v>20653</v>
      </c>
      <c r="C1424" t="s">
        <v>1533</v>
      </c>
      <c r="D1424" s="109" t="s">
        <v>20654</v>
      </c>
      <c r="E1424"/>
    </row>
    <row r="1425" spans="1:5" s="190" customFormat="1" ht="25.5" customHeight="1" x14ac:dyDescent="0.25">
      <c r="A1425">
        <v>3462</v>
      </c>
      <c r="B1425" t="s">
        <v>20655</v>
      </c>
      <c r="C1425" t="s">
        <v>1533</v>
      </c>
      <c r="D1425" s="109" t="s">
        <v>17711</v>
      </c>
      <c r="E1425"/>
    </row>
    <row r="1426" spans="1:5" s="190" customFormat="1" ht="25.5" customHeight="1" x14ac:dyDescent="0.25">
      <c r="A1426">
        <v>3446</v>
      </c>
      <c r="B1426" t="s">
        <v>20656</v>
      </c>
      <c r="C1426" t="s">
        <v>1533</v>
      </c>
      <c r="D1426" s="109" t="s">
        <v>20657</v>
      </c>
      <c r="E1426"/>
    </row>
    <row r="1427" spans="1:5" s="190" customFormat="1" ht="25.5" customHeight="1" x14ac:dyDescent="0.25">
      <c r="A1427">
        <v>3445</v>
      </c>
      <c r="B1427" t="s">
        <v>20658</v>
      </c>
      <c r="C1427" t="s">
        <v>1533</v>
      </c>
      <c r="D1427" s="109" t="s">
        <v>16667</v>
      </c>
      <c r="E1427"/>
    </row>
    <row r="1428" spans="1:5" s="190" customFormat="1" ht="25.5" customHeight="1" x14ac:dyDescent="0.25">
      <c r="A1428">
        <v>3441</v>
      </c>
      <c r="B1428" t="s">
        <v>20659</v>
      </c>
      <c r="C1428" t="s">
        <v>1533</v>
      </c>
      <c r="D1428" s="109" t="s">
        <v>6719</v>
      </c>
      <c r="E1428"/>
    </row>
    <row r="1429" spans="1:5" s="190" customFormat="1" ht="25.5" customHeight="1" x14ac:dyDescent="0.25">
      <c r="A1429">
        <v>3444</v>
      </c>
      <c r="B1429" t="s">
        <v>20660</v>
      </c>
      <c r="C1429" t="s">
        <v>1533</v>
      </c>
      <c r="D1429" s="109" t="s">
        <v>12560</v>
      </c>
      <c r="E1429"/>
    </row>
    <row r="1430" spans="1:5" s="190" customFormat="1" ht="25.5" customHeight="1" x14ac:dyDescent="0.25">
      <c r="A1430">
        <v>12402</v>
      </c>
      <c r="B1430" t="s">
        <v>20661</v>
      </c>
      <c r="C1430" t="s">
        <v>1533</v>
      </c>
      <c r="D1430" s="109" t="s">
        <v>20662</v>
      </c>
      <c r="E1430"/>
    </row>
    <row r="1431" spans="1:5" s="190" customFormat="1" ht="25.5" customHeight="1" x14ac:dyDescent="0.25">
      <c r="A1431">
        <v>3447</v>
      </c>
      <c r="B1431" t="s">
        <v>20663</v>
      </c>
      <c r="C1431" t="s">
        <v>1533</v>
      </c>
      <c r="D1431" s="109" t="s">
        <v>20664</v>
      </c>
      <c r="E1431"/>
    </row>
    <row r="1432" spans="1:5" s="190" customFormat="1" ht="25.5" customHeight="1" x14ac:dyDescent="0.25">
      <c r="A1432">
        <v>3442</v>
      </c>
      <c r="B1432" t="s">
        <v>20665</v>
      </c>
      <c r="C1432" t="s">
        <v>1533</v>
      </c>
      <c r="D1432" s="109" t="s">
        <v>7901</v>
      </c>
      <c r="E1432"/>
    </row>
    <row r="1433" spans="1:5" s="190" customFormat="1" ht="25.5" customHeight="1" x14ac:dyDescent="0.25">
      <c r="A1433">
        <v>3448</v>
      </c>
      <c r="B1433" t="s">
        <v>20666</v>
      </c>
      <c r="C1433" t="s">
        <v>1533</v>
      </c>
      <c r="D1433" s="109" t="s">
        <v>20667</v>
      </c>
      <c r="E1433"/>
    </row>
    <row r="1434" spans="1:5" s="190" customFormat="1" ht="11.65" customHeight="1" x14ac:dyDescent="0.25">
      <c r="A1434">
        <v>3449</v>
      </c>
      <c r="B1434" t="s">
        <v>20668</v>
      </c>
      <c r="C1434" t="s">
        <v>1533</v>
      </c>
      <c r="D1434" s="109" t="s">
        <v>20669</v>
      </c>
      <c r="E1434"/>
    </row>
    <row r="1435" spans="1:5" s="190" customFormat="1" ht="25.5" customHeight="1" x14ac:dyDescent="0.25">
      <c r="A1435">
        <v>37438</v>
      </c>
      <c r="B1435" t="s">
        <v>20670</v>
      </c>
      <c r="C1435" t="s">
        <v>1533</v>
      </c>
      <c r="D1435" s="109" t="s">
        <v>20671</v>
      </c>
      <c r="E1435"/>
    </row>
    <row r="1436" spans="1:5" s="190" customFormat="1" ht="25.5" customHeight="1" x14ac:dyDescent="0.25">
      <c r="A1436">
        <v>37439</v>
      </c>
      <c r="B1436" t="s">
        <v>20672</v>
      </c>
      <c r="C1436" t="s">
        <v>1533</v>
      </c>
      <c r="D1436" s="109" t="s">
        <v>20673</v>
      </c>
      <c r="E1436"/>
    </row>
    <row r="1437" spans="1:5" s="190" customFormat="1" ht="25.5" customHeight="1" x14ac:dyDescent="0.25">
      <c r="A1437">
        <v>37435</v>
      </c>
      <c r="B1437" t="s">
        <v>20674</v>
      </c>
      <c r="C1437" t="s">
        <v>1533</v>
      </c>
      <c r="D1437" s="109" t="s">
        <v>17376</v>
      </c>
      <c r="E1437"/>
    </row>
    <row r="1438" spans="1:5" s="190" customFormat="1" ht="25.5" customHeight="1" x14ac:dyDescent="0.25">
      <c r="A1438">
        <v>37436</v>
      </c>
      <c r="B1438" t="s">
        <v>20675</v>
      </c>
      <c r="C1438" t="s">
        <v>1533</v>
      </c>
      <c r="D1438" s="109" t="s">
        <v>18004</v>
      </c>
      <c r="E1438"/>
    </row>
    <row r="1439" spans="1:5" s="190" customFormat="1" ht="25.5" customHeight="1" x14ac:dyDescent="0.25">
      <c r="A1439">
        <v>37437</v>
      </c>
      <c r="B1439" t="s">
        <v>20676</v>
      </c>
      <c r="C1439" t="s">
        <v>1533</v>
      </c>
      <c r="D1439" s="109" t="s">
        <v>20677</v>
      </c>
      <c r="E1439"/>
    </row>
    <row r="1440" spans="1:5" s="190" customFormat="1" ht="25.5" customHeight="1" x14ac:dyDescent="0.25">
      <c r="A1440">
        <v>3473</v>
      </c>
      <c r="B1440" t="s">
        <v>20678</v>
      </c>
      <c r="C1440" t="s">
        <v>1533</v>
      </c>
      <c r="D1440" s="109" t="s">
        <v>18321</v>
      </c>
      <c r="E1440"/>
    </row>
    <row r="1441" spans="1:5" s="190" customFormat="1" ht="25.5" customHeight="1" x14ac:dyDescent="0.25">
      <c r="A1441">
        <v>3474</v>
      </c>
      <c r="B1441" t="s">
        <v>20679</v>
      </c>
      <c r="C1441" t="s">
        <v>1533</v>
      </c>
      <c r="D1441" s="109" t="s">
        <v>17366</v>
      </c>
      <c r="E1441"/>
    </row>
    <row r="1442" spans="1:5" s="190" customFormat="1" ht="25.5" customHeight="1" x14ac:dyDescent="0.25">
      <c r="A1442">
        <v>3450</v>
      </c>
      <c r="B1442" t="s">
        <v>20680</v>
      </c>
      <c r="C1442" t="s">
        <v>1533</v>
      </c>
      <c r="D1442" s="109" t="s">
        <v>16002</v>
      </c>
      <c r="E1442"/>
    </row>
    <row r="1443" spans="1:5" s="190" customFormat="1" ht="25.5" customHeight="1" x14ac:dyDescent="0.25">
      <c r="A1443">
        <v>3443</v>
      </c>
      <c r="B1443" t="s">
        <v>20681</v>
      </c>
      <c r="C1443" t="s">
        <v>1533</v>
      </c>
      <c r="D1443" s="109" t="s">
        <v>17824</v>
      </c>
      <c r="E1443"/>
    </row>
    <row r="1444" spans="1:5" s="190" customFormat="1" ht="25.5" customHeight="1" x14ac:dyDescent="0.25">
      <c r="A1444">
        <v>3453</v>
      </c>
      <c r="B1444" t="s">
        <v>20682</v>
      </c>
      <c r="C1444" t="s">
        <v>1533</v>
      </c>
      <c r="D1444" s="109" t="s">
        <v>20683</v>
      </c>
      <c r="E1444"/>
    </row>
    <row r="1445" spans="1:5" s="190" customFormat="1" ht="25.5" customHeight="1" x14ac:dyDescent="0.25">
      <c r="A1445">
        <v>3452</v>
      </c>
      <c r="B1445" t="s">
        <v>20684</v>
      </c>
      <c r="C1445" t="s">
        <v>1533</v>
      </c>
      <c r="D1445" s="109" t="s">
        <v>20685</v>
      </c>
      <c r="E1445"/>
    </row>
    <row r="1446" spans="1:5" s="190" customFormat="1" ht="25.5" customHeight="1" x14ac:dyDescent="0.25">
      <c r="A1446">
        <v>3451</v>
      </c>
      <c r="B1446" t="s">
        <v>20686</v>
      </c>
      <c r="C1446" t="s">
        <v>1533</v>
      </c>
      <c r="D1446" s="109" t="s">
        <v>18195</v>
      </c>
      <c r="E1446"/>
    </row>
    <row r="1447" spans="1:5" s="190" customFormat="1" ht="25.5" customHeight="1" x14ac:dyDescent="0.25">
      <c r="A1447">
        <v>3454</v>
      </c>
      <c r="B1447" t="s">
        <v>20687</v>
      </c>
      <c r="C1447" t="s">
        <v>1533</v>
      </c>
      <c r="D1447" s="109" t="s">
        <v>20688</v>
      </c>
      <c r="E1447"/>
    </row>
    <row r="1448" spans="1:5" s="190" customFormat="1" ht="25.5" customHeight="1" x14ac:dyDescent="0.25">
      <c r="A1448">
        <v>3458</v>
      </c>
      <c r="B1448" t="s">
        <v>20689</v>
      </c>
      <c r="C1448" t="s">
        <v>1533</v>
      </c>
      <c r="D1448" s="109" t="s">
        <v>20690</v>
      </c>
      <c r="E1448"/>
    </row>
    <row r="1449" spans="1:5" s="190" customFormat="1" ht="25.5" customHeight="1" x14ac:dyDescent="0.25">
      <c r="A1449">
        <v>3457</v>
      </c>
      <c r="B1449" t="s">
        <v>20691</v>
      </c>
      <c r="C1449" t="s">
        <v>1533</v>
      </c>
      <c r="D1449" s="109" t="s">
        <v>15997</v>
      </c>
      <c r="E1449"/>
    </row>
    <row r="1450" spans="1:5" s="190" customFormat="1" ht="25.5" customHeight="1" x14ac:dyDescent="0.25">
      <c r="A1450">
        <v>3455</v>
      </c>
      <c r="B1450" t="s">
        <v>20692</v>
      </c>
      <c r="C1450" t="s">
        <v>1533</v>
      </c>
      <c r="D1450" s="109" t="s">
        <v>7304</v>
      </c>
      <c r="E1450"/>
    </row>
    <row r="1451" spans="1:5" s="190" customFormat="1" ht="25.5" customHeight="1" x14ac:dyDescent="0.25">
      <c r="A1451">
        <v>3472</v>
      </c>
      <c r="B1451" t="s">
        <v>20693</v>
      </c>
      <c r="C1451" t="s">
        <v>1533</v>
      </c>
      <c r="D1451" s="109" t="s">
        <v>20694</v>
      </c>
      <c r="E1451"/>
    </row>
    <row r="1452" spans="1:5" s="190" customFormat="1" ht="25.5" customHeight="1" x14ac:dyDescent="0.25">
      <c r="A1452">
        <v>3470</v>
      </c>
      <c r="B1452" t="s">
        <v>20695</v>
      </c>
      <c r="C1452" t="s">
        <v>1533</v>
      </c>
      <c r="D1452" s="109" t="s">
        <v>20696</v>
      </c>
      <c r="E1452"/>
    </row>
    <row r="1453" spans="1:5" s="190" customFormat="1" ht="25.5" customHeight="1" x14ac:dyDescent="0.25">
      <c r="A1453">
        <v>3471</v>
      </c>
      <c r="B1453" t="s">
        <v>20697</v>
      </c>
      <c r="C1453" t="s">
        <v>1533</v>
      </c>
      <c r="D1453" s="109" t="s">
        <v>20698</v>
      </c>
      <c r="E1453"/>
    </row>
    <row r="1454" spans="1:5" s="190" customFormat="1" ht="25.5" customHeight="1" x14ac:dyDescent="0.25">
      <c r="A1454">
        <v>3456</v>
      </c>
      <c r="B1454" t="s">
        <v>20699</v>
      </c>
      <c r="C1454" t="s">
        <v>1533</v>
      </c>
      <c r="D1454" s="109" t="s">
        <v>16720</v>
      </c>
      <c r="E1454"/>
    </row>
    <row r="1455" spans="1:5" s="190" customFormat="1" ht="25.5" customHeight="1" x14ac:dyDescent="0.25">
      <c r="A1455">
        <v>3459</v>
      </c>
      <c r="B1455" t="s">
        <v>20700</v>
      </c>
      <c r="C1455" t="s">
        <v>1533</v>
      </c>
      <c r="D1455" s="109" t="s">
        <v>20701</v>
      </c>
      <c r="E1455"/>
    </row>
    <row r="1456" spans="1:5" s="190" customFormat="1" ht="12.75" customHeight="1" x14ac:dyDescent="0.25">
      <c r="A1456">
        <v>3469</v>
      </c>
      <c r="B1456" t="s">
        <v>20702</v>
      </c>
      <c r="C1456" t="s">
        <v>1533</v>
      </c>
      <c r="D1456" s="109" t="s">
        <v>20703</v>
      </c>
      <c r="E1456"/>
    </row>
    <row r="1457" spans="1:5" s="190" customFormat="1" ht="25.5" customHeight="1" x14ac:dyDescent="0.25">
      <c r="A1457">
        <v>3460</v>
      </c>
      <c r="B1457" t="s">
        <v>20704</v>
      </c>
      <c r="C1457" t="s">
        <v>1533</v>
      </c>
      <c r="D1457" s="109" t="s">
        <v>20705</v>
      </c>
      <c r="E1457"/>
    </row>
    <row r="1458" spans="1:5" s="190" customFormat="1" ht="25.5" customHeight="1" x14ac:dyDescent="0.25">
      <c r="A1458">
        <v>3461</v>
      </c>
      <c r="B1458" t="s">
        <v>20706</v>
      </c>
      <c r="C1458" t="s">
        <v>1533</v>
      </c>
      <c r="D1458" s="109" t="s">
        <v>20707</v>
      </c>
      <c r="E1458"/>
    </row>
    <row r="1459" spans="1:5" s="190" customFormat="1" ht="25.5" customHeight="1" x14ac:dyDescent="0.25">
      <c r="A1459">
        <v>37433</v>
      </c>
      <c r="B1459" t="s">
        <v>20708</v>
      </c>
      <c r="C1459" t="s">
        <v>1533</v>
      </c>
      <c r="D1459" s="109" t="s">
        <v>20671</v>
      </c>
      <c r="E1459"/>
    </row>
    <row r="1460" spans="1:5" s="190" customFormat="1" ht="25.5" customHeight="1" x14ac:dyDescent="0.25">
      <c r="A1460">
        <v>37430</v>
      </c>
      <c r="B1460" t="s">
        <v>20709</v>
      </c>
      <c r="C1460" t="s">
        <v>1533</v>
      </c>
      <c r="D1460" s="109" t="s">
        <v>12053</v>
      </c>
      <c r="E1460"/>
    </row>
    <row r="1461" spans="1:5" s="190" customFormat="1" ht="25.5" customHeight="1" x14ac:dyDescent="0.25">
      <c r="A1461">
        <v>37434</v>
      </c>
      <c r="B1461" t="s">
        <v>20710</v>
      </c>
      <c r="C1461" t="s">
        <v>1533</v>
      </c>
      <c r="D1461" s="109" t="s">
        <v>20711</v>
      </c>
      <c r="E1461"/>
    </row>
    <row r="1462" spans="1:5" s="190" customFormat="1" ht="25.5" customHeight="1" x14ac:dyDescent="0.25">
      <c r="A1462">
        <v>37431</v>
      </c>
      <c r="B1462" t="s">
        <v>20712</v>
      </c>
      <c r="C1462" t="s">
        <v>1533</v>
      </c>
      <c r="D1462" s="109" t="s">
        <v>20713</v>
      </c>
      <c r="E1462"/>
    </row>
    <row r="1463" spans="1:5" s="190" customFormat="1" ht="25.5" customHeight="1" x14ac:dyDescent="0.25">
      <c r="A1463">
        <v>37432</v>
      </c>
      <c r="B1463" t="s">
        <v>20714</v>
      </c>
      <c r="C1463" t="s">
        <v>1533</v>
      </c>
      <c r="D1463" s="109" t="s">
        <v>16127</v>
      </c>
      <c r="E1463"/>
    </row>
    <row r="1464" spans="1:5" s="190" customFormat="1" ht="11.65" customHeight="1" x14ac:dyDescent="0.25">
      <c r="A1464">
        <v>37413</v>
      </c>
      <c r="B1464" t="s">
        <v>20715</v>
      </c>
      <c r="C1464" t="s">
        <v>1533</v>
      </c>
      <c r="D1464" s="109" t="s">
        <v>14620</v>
      </c>
      <c r="E1464"/>
    </row>
    <row r="1465" spans="1:5" s="190" customFormat="1" ht="25.5" customHeight="1" x14ac:dyDescent="0.25">
      <c r="A1465">
        <v>37414</v>
      </c>
      <c r="B1465" t="s">
        <v>20716</v>
      </c>
      <c r="C1465" t="s">
        <v>1533</v>
      </c>
      <c r="D1465" s="109" t="s">
        <v>7012</v>
      </c>
      <c r="E1465"/>
    </row>
    <row r="1466" spans="1:5" s="190" customFormat="1" ht="25.5" customHeight="1" x14ac:dyDescent="0.25">
      <c r="A1466">
        <v>37415</v>
      </c>
      <c r="B1466" t="s">
        <v>20717</v>
      </c>
      <c r="C1466" t="s">
        <v>1533</v>
      </c>
      <c r="D1466" s="109" t="s">
        <v>8042</v>
      </c>
      <c r="E1466"/>
    </row>
    <row r="1467" spans="1:5" s="190" customFormat="1" ht="25.5" customHeight="1" x14ac:dyDescent="0.25">
      <c r="A1467">
        <v>37416</v>
      </c>
      <c r="B1467" t="s">
        <v>20718</v>
      </c>
      <c r="C1467" t="s">
        <v>1533</v>
      </c>
      <c r="D1467" s="109" t="s">
        <v>17547</v>
      </c>
      <c r="E1467"/>
    </row>
    <row r="1468" spans="1:5" s="190" customFormat="1" ht="25.5" customHeight="1" x14ac:dyDescent="0.25">
      <c r="A1468">
        <v>37417</v>
      </c>
      <c r="B1468" t="s">
        <v>20719</v>
      </c>
      <c r="C1468" t="s">
        <v>1533</v>
      </c>
      <c r="D1468" s="109" t="s">
        <v>17165</v>
      </c>
      <c r="E1468"/>
    </row>
    <row r="1469" spans="1:5" s="190" customFormat="1" ht="25.5" customHeight="1" x14ac:dyDescent="0.25">
      <c r="A1469">
        <v>43590</v>
      </c>
      <c r="B1469" t="s">
        <v>20720</v>
      </c>
      <c r="C1469" t="s">
        <v>1533</v>
      </c>
      <c r="D1469" s="109" t="s">
        <v>20721</v>
      </c>
      <c r="E1469"/>
    </row>
    <row r="1470" spans="1:5" s="190" customFormat="1" ht="25.5" customHeight="1" x14ac:dyDescent="0.25">
      <c r="A1470">
        <v>43589</v>
      </c>
      <c r="B1470" t="s">
        <v>20722</v>
      </c>
      <c r="C1470" t="s">
        <v>1533</v>
      </c>
      <c r="D1470" s="109" t="s">
        <v>20723</v>
      </c>
      <c r="E1470"/>
    </row>
    <row r="1471" spans="1:5" s="190" customFormat="1" ht="25.5" customHeight="1" x14ac:dyDescent="0.25">
      <c r="A1471">
        <v>34519</v>
      </c>
      <c r="B1471" t="s">
        <v>20724</v>
      </c>
      <c r="C1471" t="s">
        <v>1533</v>
      </c>
      <c r="D1471" s="109" t="s">
        <v>16992</v>
      </c>
      <c r="E1471"/>
    </row>
    <row r="1472" spans="1:5" s="190" customFormat="1" ht="25.5" customHeight="1" x14ac:dyDescent="0.25">
      <c r="A1472">
        <v>1649</v>
      </c>
      <c r="B1472" t="s">
        <v>20725</v>
      </c>
      <c r="C1472" t="s">
        <v>1533</v>
      </c>
      <c r="D1472" s="109" t="s">
        <v>20726</v>
      </c>
      <c r="E1472"/>
    </row>
    <row r="1473" spans="1:5" s="190" customFormat="1" ht="25.5" customHeight="1" x14ac:dyDescent="0.25">
      <c r="A1473">
        <v>1653</v>
      </c>
      <c r="B1473" t="s">
        <v>20727</v>
      </c>
      <c r="C1473" t="s">
        <v>1533</v>
      </c>
      <c r="D1473" s="109" t="s">
        <v>17581</v>
      </c>
      <c r="E1473"/>
    </row>
    <row r="1474" spans="1:5" s="190" customFormat="1" ht="25.5" customHeight="1" x14ac:dyDescent="0.25">
      <c r="A1474">
        <v>1647</v>
      </c>
      <c r="B1474" t="s">
        <v>20728</v>
      </c>
      <c r="C1474" t="s">
        <v>1533</v>
      </c>
      <c r="D1474" s="109" t="s">
        <v>20729</v>
      </c>
      <c r="E1474"/>
    </row>
    <row r="1475" spans="1:5" s="190" customFormat="1" ht="25.5" customHeight="1" x14ac:dyDescent="0.25">
      <c r="A1475">
        <v>1648</v>
      </c>
      <c r="B1475" t="s">
        <v>20730</v>
      </c>
      <c r="C1475" t="s">
        <v>1533</v>
      </c>
      <c r="D1475" s="109" t="s">
        <v>20731</v>
      </c>
      <c r="E1475"/>
    </row>
    <row r="1476" spans="1:5" s="190" customFormat="1" ht="25.5" customHeight="1" x14ac:dyDescent="0.25">
      <c r="A1476">
        <v>1651</v>
      </c>
      <c r="B1476" t="s">
        <v>20732</v>
      </c>
      <c r="C1476" t="s">
        <v>1533</v>
      </c>
      <c r="D1476" s="109" t="s">
        <v>20733</v>
      </c>
      <c r="E1476"/>
    </row>
    <row r="1477" spans="1:5" s="190" customFormat="1" ht="12.75" customHeight="1" x14ac:dyDescent="0.25">
      <c r="A1477">
        <v>1650</v>
      </c>
      <c r="B1477" t="s">
        <v>20734</v>
      </c>
      <c r="C1477" t="s">
        <v>1533</v>
      </c>
      <c r="D1477" s="109" t="s">
        <v>20735</v>
      </c>
      <c r="E1477"/>
    </row>
    <row r="1478" spans="1:5" s="190" customFormat="1" ht="12.75" customHeight="1" x14ac:dyDescent="0.25">
      <c r="A1478">
        <v>1654</v>
      </c>
      <c r="B1478" t="s">
        <v>20736</v>
      </c>
      <c r="C1478" t="s">
        <v>1533</v>
      </c>
      <c r="D1478" s="109" t="s">
        <v>16808</v>
      </c>
      <c r="E1478"/>
    </row>
    <row r="1479" spans="1:5" s="190" customFormat="1" ht="12.75" customHeight="1" x14ac:dyDescent="0.25">
      <c r="A1479">
        <v>1652</v>
      </c>
      <c r="B1479" t="s">
        <v>20737</v>
      </c>
      <c r="C1479" t="s">
        <v>1533</v>
      </c>
      <c r="D1479" s="109" t="s">
        <v>17261</v>
      </c>
      <c r="E1479"/>
    </row>
    <row r="1480" spans="1:5" s="190" customFormat="1" ht="12.75" customHeight="1" x14ac:dyDescent="0.25">
      <c r="A1480">
        <v>10510</v>
      </c>
      <c r="B1480" t="s">
        <v>20738</v>
      </c>
      <c r="C1480" t="s">
        <v>1533</v>
      </c>
      <c r="D1480" s="109" t="s">
        <v>20739</v>
      </c>
      <c r="E1480"/>
    </row>
    <row r="1481" spans="1:5" s="190" customFormat="1" ht="12.75" customHeight="1" x14ac:dyDescent="0.25">
      <c r="A1481">
        <v>1747</v>
      </c>
      <c r="B1481" t="s">
        <v>20740</v>
      </c>
      <c r="C1481" t="s">
        <v>1533</v>
      </c>
      <c r="D1481" s="109" t="s">
        <v>20741</v>
      </c>
      <c r="E1481"/>
    </row>
    <row r="1482" spans="1:5" s="190" customFormat="1" ht="12.75" customHeight="1" x14ac:dyDescent="0.25">
      <c r="A1482">
        <v>1744</v>
      </c>
      <c r="B1482" t="s">
        <v>20742</v>
      </c>
      <c r="C1482" t="s">
        <v>1533</v>
      </c>
      <c r="D1482" s="109" t="s">
        <v>20743</v>
      </c>
      <c r="E1482"/>
    </row>
    <row r="1483" spans="1:5" s="190" customFormat="1" ht="12.75" customHeight="1" x14ac:dyDescent="0.25">
      <c r="A1483">
        <v>1743</v>
      </c>
      <c r="B1483" t="s">
        <v>20744</v>
      </c>
      <c r="C1483" t="s">
        <v>1533</v>
      </c>
      <c r="D1483" s="109" t="s">
        <v>20745</v>
      </c>
      <c r="E1483"/>
    </row>
    <row r="1484" spans="1:5" s="190" customFormat="1" ht="12.75" customHeight="1" x14ac:dyDescent="0.25">
      <c r="A1484">
        <v>39640</v>
      </c>
      <c r="B1484" t="s">
        <v>20746</v>
      </c>
      <c r="C1484" t="s">
        <v>1533</v>
      </c>
      <c r="D1484" s="109" t="s">
        <v>14686</v>
      </c>
      <c r="E1484"/>
    </row>
    <row r="1485" spans="1:5" s="190" customFormat="1" ht="12.75" customHeight="1" x14ac:dyDescent="0.25">
      <c r="A1485">
        <v>7216</v>
      </c>
      <c r="B1485" t="s">
        <v>20747</v>
      </c>
      <c r="C1485" t="s">
        <v>1533</v>
      </c>
      <c r="D1485" s="109" t="s">
        <v>14656</v>
      </c>
      <c r="E1485"/>
    </row>
    <row r="1486" spans="1:5" s="190" customFormat="1" ht="12.75" customHeight="1" x14ac:dyDescent="0.25">
      <c r="A1486">
        <v>20235</v>
      </c>
      <c r="B1486" t="s">
        <v>20748</v>
      </c>
      <c r="C1486" t="s">
        <v>1533</v>
      </c>
      <c r="D1486" s="109" t="s">
        <v>16993</v>
      </c>
      <c r="E1486"/>
    </row>
    <row r="1487" spans="1:5" s="190" customFormat="1" ht="25.5" customHeight="1" x14ac:dyDescent="0.25">
      <c r="A1487">
        <v>7181</v>
      </c>
      <c r="B1487" t="s">
        <v>20749</v>
      </c>
      <c r="C1487" t="s">
        <v>1533</v>
      </c>
      <c r="D1487" s="109" t="s">
        <v>7316</v>
      </c>
      <c r="E1487"/>
    </row>
    <row r="1488" spans="1:5" s="190" customFormat="1" ht="12.75" customHeight="1" x14ac:dyDescent="0.25">
      <c r="A1488">
        <v>40742</v>
      </c>
      <c r="B1488" t="s">
        <v>20750</v>
      </c>
      <c r="C1488" t="s">
        <v>1533</v>
      </c>
      <c r="D1488" s="109" t="s">
        <v>20057</v>
      </c>
      <c r="E1488"/>
    </row>
    <row r="1489" spans="1:5" s="190" customFormat="1" ht="25.5" customHeight="1" x14ac:dyDescent="0.25">
      <c r="A1489">
        <v>7214</v>
      </c>
      <c r="B1489" t="s">
        <v>20751</v>
      </c>
      <c r="C1489" t="s">
        <v>1533</v>
      </c>
      <c r="D1489" s="109" t="s">
        <v>16995</v>
      </c>
      <c r="E1489"/>
    </row>
    <row r="1490" spans="1:5" s="190" customFormat="1" ht="25.5" customHeight="1" x14ac:dyDescent="0.25">
      <c r="A1490">
        <v>7219</v>
      </c>
      <c r="B1490" t="s">
        <v>20752</v>
      </c>
      <c r="C1490" t="s">
        <v>1533</v>
      </c>
      <c r="D1490" s="109" t="s">
        <v>12587</v>
      </c>
      <c r="E1490"/>
    </row>
    <row r="1491" spans="1:5" s="190" customFormat="1" ht="25.5" customHeight="1" x14ac:dyDescent="0.25">
      <c r="A1491">
        <v>37971</v>
      </c>
      <c r="B1491" t="s">
        <v>20753</v>
      </c>
      <c r="C1491" t="s">
        <v>1533</v>
      </c>
      <c r="D1491" s="109" t="s">
        <v>6471</v>
      </c>
      <c r="E1491"/>
    </row>
    <row r="1492" spans="1:5" s="190" customFormat="1" ht="25.5" customHeight="1" x14ac:dyDescent="0.25">
      <c r="A1492">
        <v>37972</v>
      </c>
      <c r="B1492" t="s">
        <v>20754</v>
      </c>
      <c r="C1492" t="s">
        <v>1533</v>
      </c>
      <c r="D1492" s="109" t="s">
        <v>15203</v>
      </c>
      <c r="E1492"/>
    </row>
    <row r="1493" spans="1:5" s="190" customFormat="1" ht="25.5" customHeight="1" x14ac:dyDescent="0.25">
      <c r="A1493">
        <v>37973</v>
      </c>
      <c r="B1493" t="s">
        <v>20755</v>
      </c>
      <c r="C1493" t="s">
        <v>1533</v>
      </c>
      <c r="D1493" s="109" t="s">
        <v>7291</v>
      </c>
      <c r="E1493"/>
    </row>
    <row r="1494" spans="1:5" s="190" customFormat="1" ht="25.5" customHeight="1" x14ac:dyDescent="0.25">
      <c r="A1494">
        <v>1926</v>
      </c>
      <c r="B1494" t="s">
        <v>20756</v>
      </c>
      <c r="C1494" t="s">
        <v>1533</v>
      </c>
      <c r="D1494" s="109" t="s">
        <v>17232</v>
      </c>
      <c r="E1494"/>
    </row>
    <row r="1495" spans="1:5" s="190" customFormat="1" ht="12.75" customHeight="1" x14ac:dyDescent="0.25">
      <c r="A1495">
        <v>1927</v>
      </c>
      <c r="B1495" t="s">
        <v>20757</v>
      </c>
      <c r="C1495" t="s">
        <v>1533</v>
      </c>
      <c r="D1495" s="109" t="s">
        <v>7865</v>
      </c>
      <c r="E1495"/>
    </row>
    <row r="1496" spans="1:5" s="190" customFormat="1" ht="25.5" customHeight="1" x14ac:dyDescent="0.25">
      <c r="A1496">
        <v>1923</v>
      </c>
      <c r="B1496" t="s">
        <v>20758</v>
      </c>
      <c r="C1496" t="s">
        <v>1533</v>
      </c>
      <c r="D1496" s="109" t="s">
        <v>6397</v>
      </c>
      <c r="E1496"/>
    </row>
    <row r="1497" spans="1:5" s="190" customFormat="1" ht="12.75" customHeight="1" x14ac:dyDescent="0.25">
      <c r="A1497">
        <v>1929</v>
      </c>
      <c r="B1497" t="s">
        <v>20759</v>
      </c>
      <c r="C1497" t="s">
        <v>1533</v>
      </c>
      <c r="D1497" s="109" t="s">
        <v>14623</v>
      </c>
      <c r="E1497"/>
    </row>
    <row r="1498" spans="1:5" s="190" customFormat="1" ht="12.75" customHeight="1" x14ac:dyDescent="0.25">
      <c r="A1498">
        <v>1930</v>
      </c>
      <c r="B1498" t="s">
        <v>20760</v>
      </c>
      <c r="C1498" t="s">
        <v>1533</v>
      </c>
      <c r="D1498" s="109" t="s">
        <v>14775</v>
      </c>
      <c r="E1498"/>
    </row>
    <row r="1499" spans="1:5" s="190" customFormat="1" ht="25.5" customHeight="1" x14ac:dyDescent="0.25">
      <c r="A1499">
        <v>1924</v>
      </c>
      <c r="B1499" t="s">
        <v>20761</v>
      </c>
      <c r="C1499" t="s">
        <v>1533</v>
      </c>
      <c r="D1499" s="109" t="s">
        <v>12311</v>
      </c>
      <c r="E1499"/>
    </row>
    <row r="1500" spans="1:5" s="190" customFormat="1" ht="11.65" customHeight="1" x14ac:dyDescent="0.25">
      <c r="A1500">
        <v>1922</v>
      </c>
      <c r="B1500" t="s">
        <v>20762</v>
      </c>
      <c r="C1500" t="s">
        <v>1533</v>
      </c>
      <c r="D1500" s="109" t="s">
        <v>12584</v>
      </c>
      <c r="E1500"/>
    </row>
    <row r="1501" spans="1:5" s="190" customFormat="1" ht="25.5" customHeight="1" x14ac:dyDescent="0.25">
      <c r="A1501">
        <v>1953</v>
      </c>
      <c r="B1501" t="s">
        <v>20763</v>
      </c>
      <c r="C1501" t="s">
        <v>1533</v>
      </c>
      <c r="D1501" s="109" t="s">
        <v>20764</v>
      </c>
      <c r="E1501"/>
    </row>
    <row r="1502" spans="1:5" s="190" customFormat="1" ht="12.75" customHeight="1" x14ac:dyDescent="0.25">
      <c r="A1502">
        <v>1962</v>
      </c>
      <c r="B1502" t="s">
        <v>20765</v>
      </c>
      <c r="C1502" t="s">
        <v>1533</v>
      </c>
      <c r="D1502" s="109" t="s">
        <v>16947</v>
      </c>
      <c r="E1502"/>
    </row>
    <row r="1503" spans="1:5" s="190" customFormat="1" ht="12.75" customHeight="1" x14ac:dyDescent="0.25">
      <c r="A1503">
        <v>1955</v>
      </c>
      <c r="B1503" t="s">
        <v>20766</v>
      </c>
      <c r="C1503" t="s">
        <v>1533</v>
      </c>
      <c r="D1503" s="109" t="s">
        <v>20767</v>
      </c>
      <c r="E1503"/>
    </row>
    <row r="1504" spans="1:5" s="190" customFormat="1" ht="12.75" customHeight="1" x14ac:dyDescent="0.25">
      <c r="A1504">
        <v>1956</v>
      </c>
      <c r="B1504" t="s">
        <v>20768</v>
      </c>
      <c r="C1504" t="s">
        <v>1533</v>
      </c>
      <c r="D1504" s="109" t="s">
        <v>18974</v>
      </c>
      <c r="E1504"/>
    </row>
    <row r="1505" spans="1:5" s="190" customFormat="1" ht="22.9" customHeight="1" x14ac:dyDescent="0.25">
      <c r="A1505">
        <v>1957</v>
      </c>
      <c r="B1505" t="s">
        <v>20769</v>
      </c>
      <c r="C1505" t="s">
        <v>1533</v>
      </c>
      <c r="D1505" s="109" t="s">
        <v>7051</v>
      </c>
      <c r="E1505"/>
    </row>
    <row r="1506" spans="1:5" s="190" customFormat="1" ht="25.5" customHeight="1" x14ac:dyDescent="0.25">
      <c r="A1506">
        <v>1958</v>
      </c>
      <c r="B1506" t="s">
        <v>20770</v>
      </c>
      <c r="C1506" t="s">
        <v>1533</v>
      </c>
      <c r="D1506" s="109" t="s">
        <v>9749</v>
      </c>
      <c r="E1506"/>
    </row>
    <row r="1507" spans="1:5" s="190" customFormat="1" ht="12.75" customHeight="1" x14ac:dyDescent="0.25">
      <c r="A1507">
        <v>1959</v>
      </c>
      <c r="B1507" t="s">
        <v>20771</v>
      </c>
      <c r="C1507" t="s">
        <v>1533</v>
      </c>
      <c r="D1507" s="109" t="s">
        <v>7880</v>
      </c>
      <c r="E1507"/>
    </row>
    <row r="1508" spans="1:5" s="190" customFormat="1" ht="25.5" customHeight="1" x14ac:dyDescent="0.25">
      <c r="A1508">
        <v>1925</v>
      </c>
      <c r="B1508" t="s">
        <v>20772</v>
      </c>
      <c r="C1508" t="s">
        <v>1533</v>
      </c>
      <c r="D1508" s="109" t="s">
        <v>19694</v>
      </c>
      <c r="E1508"/>
    </row>
    <row r="1509" spans="1:5" s="190" customFormat="1" ht="25.5" customHeight="1" x14ac:dyDescent="0.25">
      <c r="A1509">
        <v>1960</v>
      </c>
      <c r="B1509" t="s">
        <v>20773</v>
      </c>
      <c r="C1509" t="s">
        <v>1533</v>
      </c>
      <c r="D1509" s="109" t="s">
        <v>20774</v>
      </c>
      <c r="E1509"/>
    </row>
    <row r="1510" spans="1:5" s="190" customFormat="1" ht="25.5" customHeight="1" x14ac:dyDescent="0.25">
      <c r="A1510">
        <v>1961</v>
      </c>
      <c r="B1510" t="s">
        <v>20775</v>
      </c>
      <c r="C1510" t="s">
        <v>1533</v>
      </c>
      <c r="D1510" s="109" t="s">
        <v>12120</v>
      </c>
      <c r="E1510"/>
    </row>
    <row r="1511" spans="1:5" s="190" customFormat="1" ht="25.5" customHeight="1" x14ac:dyDescent="0.25">
      <c r="A1511">
        <v>38423</v>
      </c>
      <c r="B1511" t="s">
        <v>20776</v>
      </c>
      <c r="C1511" t="s">
        <v>1533</v>
      </c>
      <c r="D1511" s="109" t="s">
        <v>15989</v>
      </c>
      <c r="E1511"/>
    </row>
    <row r="1512" spans="1:5" s="190" customFormat="1" ht="25.5" customHeight="1" x14ac:dyDescent="0.25">
      <c r="A1512">
        <v>39866</v>
      </c>
      <c r="B1512" t="s">
        <v>20777</v>
      </c>
      <c r="C1512" t="s">
        <v>1533</v>
      </c>
      <c r="D1512" s="109" t="s">
        <v>8551</v>
      </c>
      <c r="E1512"/>
    </row>
    <row r="1513" spans="1:5" s="190" customFormat="1" ht="25.5" customHeight="1" x14ac:dyDescent="0.25">
      <c r="A1513">
        <v>39867</v>
      </c>
      <c r="B1513" t="s">
        <v>20778</v>
      </c>
      <c r="C1513" t="s">
        <v>1533</v>
      </c>
      <c r="D1513" s="109" t="s">
        <v>20779</v>
      </c>
      <c r="E1513"/>
    </row>
    <row r="1514" spans="1:5" s="190" customFormat="1" ht="12.75" customHeight="1" x14ac:dyDescent="0.25">
      <c r="A1514">
        <v>39868</v>
      </c>
      <c r="B1514" t="s">
        <v>20780</v>
      </c>
      <c r="C1514" t="s">
        <v>1533</v>
      </c>
      <c r="D1514" s="109" t="s">
        <v>17066</v>
      </c>
      <c r="E1514"/>
    </row>
    <row r="1515" spans="1:5" s="190" customFormat="1" ht="25.5" customHeight="1" x14ac:dyDescent="0.25">
      <c r="A1515">
        <v>37999</v>
      </c>
      <c r="B1515" t="s">
        <v>20781</v>
      </c>
      <c r="C1515" t="s">
        <v>1533</v>
      </c>
      <c r="D1515" s="109" t="s">
        <v>6305</v>
      </c>
      <c r="E1515"/>
    </row>
    <row r="1516" spans="1:5" s="190" customFormat="1" ht="25.5" customHeight="1" x14ac:dyDescent="0.25">
      <c r="A1516">
        <v>38000</v>
      </c>
      <c r="B1516" t="s">
        <v>20782</v>
      </c>
      <c r="C1516" t="s">
        <v>1533</v>
      </c>
      <c r="D1516" s="109" t="s">
        <v>16996</v>
      </c>
      <c r="E1516"/>
    </row>
    <row r="1517" spans="1:5" s="190" customFormat="1" ht="25.5" customHeight="1" x14ac:dyDescent="0.25">
      <c r="A1517">
        <v>38129</v>
      </c>
      <c r="B1517" t="s">
        <v>20783</v>
      </c>
      <c r="C1517" t="s">
        <v>1533</v>
      </c>
      <c r="D1517" s="109" t="s">
        <v>6977</v>
      </c>
      <c r="E1517"/>
    </row>
    <row r="1518" spans="1:5" s="190" customFormat="1" ht="12.75" customHeight="1" x14ac:dyDescent="0.25">
      <c r="A1518">
        <v>38025</v>
      </c>
      <c r="B1518" t="s">
        <v>20784</v>
      </c>
      <c r="C1518" t="s">
        <v>1533</v>
      </c>
      <c r="D1518" s="109" t="s">
        <v>14680</v>
      </c>
      <c r="E1518"/>
    </row>
    <row r="1519" spans="1:5" s="190" customFormat="1" ht="25.5" customHeight="1" x14ac:dyDescent="0.25">
      <c r="A1519">
        <v>38026</v>
      </c>
      <c r="B1519" t="s">
        <v>20785</v>
      </c>
      <c r="C1519" t="s">
        <v>1533</v>
      </c>
      <c r="D1519" s="109" t="s">
        <v>20786</v>
      </c>
      <c r="E1519"/>
    </row>
    <row r="1520" spans="1:5" s="190" customFormat="1" ht="25.5" customHeight="1" x14ac:dyDescent="0.25">
      <c r="A1520">
        <v>1858</v>
      </c>
      <c r="B1520" t="s">
        <v>20787</v>
      </c>
      <c r="C1520" t="s">
        <v>1533</v>
      </c>
      <c r="D1520" s="109" t="s">
        <v>16997</v>
      </c>
      <c r="E1520"/>
    </row>
    <row r="1521" spans="1:5" s="190" customFormat="1" ht="25.5" customHeight="1" x14ac:dyDescent="0.25">
      <c r="A1521">
        <v>1844</v>
      </c>
      <c r="B1521" t="s">
        <v>20788</v>
      </c>
      <c r="C1521" t="s">
        <v>1533</v>
      </c>
      <c r="D1521" s="109" t="s">
        <v>13009</v>
      </c>
      <c r="E1521"/>
    </row>
    <row r="1522" spans="1:5" s="190" customFormat="1" ht="25.5" customHeight="1" x14ac:dyDescent="0.25">
      <c r="A1522">
        <v>1863</v>
      </c>
      <c r="B1522" t="s">
        <v>20789</v>
      </c>
      <c r="C1522" t="s">
        <v>1533</v>
      </c>
      <c r="D1522" s="109" t="s">
        <v>16727</v>
      </c>
      <c r="E1522"/>
    </row>
    <row r="1523" spans="1:5" s="190" customFormat="1" ht="22.9" customHeight="1" x14ac:dyDescent="0.25">
      <c r="A1523">
        <v>1865</v>
      </c>
      <c r="B1523" t="s">
        <v>20790</v>
      </c>
      <c r="C1523" t="s">
        <v>1533</v>
      </c>
      <c r="D1523" s="109" t="s">
        <v>16998</v>
      </c>
      <c r="E1523"/>
    </row>
    <row r="1524" spans="1:5" s="190" customFormat="1" ht="25.5" customHeight="1" x14ac:dyDescent="0.25">
      <c r="A1524">
        <v>36355</v>
      </c>
      <c r="B1524" t="s">
        <v>20791</v>
      </c>
      <c r="C1524" t="s">
        <v>1533</v>
      </c>
      <c r="D1524" s="109" t="s">
        <v>12774</v>
      </c>
      <c r="E1524"/>
    </row>
    <row r="1525" spans="1:5" s="190" customFormat="1" ht="25.5" customHeight="1" x14ac:dyDescent="0.25">
      <c r="A1525">
        <v>36356</v>
      </c>
      <c r="B1525" t="s">
        <v>20792</v>
      </c>
      <c r="C1525" t="s">
        <v>1533</v>
      </c>
      <c r="D1525" s="109" t="s">
        <v>7239</v>
      </c>
      <c r="E1525"/>
    </row>
    <row r="1526" spans="1:5" s="190" customFormat="1" ht="25.5" customHeight="1" x14ac:dyDescent="0.25">
      <c r="A1526">
        <v>1966</v>
      </c>
      <c r="B1526" t="s">
        <v>20793</v>
      </c>
      <c r="C1526" t="s">
        <v>1533</v>
      </c>
      <c r="D1526" s="109" t="s">
        <v>8537</v>
      </c>
      <c r="E1526"/>
    </row>
    <row r="1527" spans="1:5" s="190" customFormat="1" ht="12.75" customHeight="1" x14ac:dyDescent="0.25">
      <c r="A1527">
        <v>1933</v>
      </c>
      <c r="B1527" t="s">
        <v>20794</v>
      </c>
      <c r="C1527" t="s">
        <v>1533</v>
      </c>
      <c r="D1527" s="109" t="s">
        <v>6496</v>
      </c>
      <c r="E1527"/>
    </row>
    <row r="1528" spans="1:5" s="190" customFormat="1" ht="25.5" customHeight="1" x14ac:dyDescent="0.25">
      <c r="A1528">
        <v>1932</v>
      </c>
      <c r="B1528" t="s">
        <v>20795</v>
      </c>
      <c r="C1528" t="s">
        <v>1533</v>
      </c>
      <c r="D1528" s="109" t="s">
        <v>16999</v>
      </c>
      <c r="E1528"/>
    </row>
    <row r="1529" spans="1:5" s="190" customFormat="1" ht="12.75" customHeight="1" x14ac:dyDescent="0.25">
      <c r="A1529">
        <v>1951</v>
      </c>
      <c r="B1529" t="s">
        <v>20796</v>
      </c>
      <c r="C1529" t="s">
        <v>1533</v>
      </c>
      <c r="D1529" s="109" t="s">
        <v>12681</v>
      </c>
      <c r="E1529"/>
    </row>
    <row r="1530" spans="1:5" s="190" customFormat="1" ht="12.75" customHeight="1" x14ac:dyDescent="0.25">
      <c r="A1530">
        <v>1970</v>
      </c>
      <c r="B1530" t="s">
        <v>20797</v>
      </c>
      <c r="C1530" t="s">
        <v>1533</v>
      </c>
      <c r="D1530" s="109" t="s">
        <v>12575</v>
      </c>
      <c r="E1530"/>
    </row>
    <row r="1531" spans="1:5" s="190" customFormat="1" ht="12.75" customHeight="1" x14ac:dyDescent="0.25">
      <c r="A1531">
        <v>1967</v>
      </c>
      <c r="B1531" t="s">
        <v>20798</v>
      </c>
      <c r="C1531" t="s">
        <v>1533</v>
      </c>
      <c r="D1531" s="109" t="s">
        <v>14847</v>
      </c>
      <c r="E1531"/>
    </row>
    <row r="1532" spans="1:5" s="190" customFormat="1" ht="22.9" customHeight="1" x14ac:dyDescent="0.25">
      <c r="A1532">
        <v>1968</v>
      </c>
      <c r="B1532" t="s">
        <v>20799</v>
      </c>
      <c r="C1532" t="s">
        <v>1533</v>
      </c>
      <c r="D1532" s="109" t="s">
        <v>12688</v>
      </c>
      <c r="E1532"/>
    </row>
    <row r="1533" spans="1:5" s="190" customFormat="1" ht="22.9" customHeight="1" x14ac:dyDescent="0.25">
      <c r="A1533">
        <v>1969</v>
      </c>
      <c r="B1533" t="s">
        <v>20800</v>
      </c>
      <c r="C1533" t="s">
        <v>1533</v>
      </c>
      <c r="D1533" s="109" t="s">
        <v>17000</v>
      </c>
      <c r="E1533"/>
    </row>
    <row r="1534" spans="1:5" s="190" customFormat="1" ht="11.65" customHeight="1" x14ac:dyDescent="0.25">
      <c r="A1534">
        <v>1827</v>
      </c>
      <c r="B1534" t="s">
        <v>20801</v>
      </c>
      <c r="C1534" t="s">
        <v>1533</v>
      </c>
      <c r="D1534" s="109" t="s">
        <v>16266</v>
      </c>
      <c r="E1534"/>
    </row>
    <row r="1535" spans="1:5" s="190" customFormat="1" ht="22.9" customHeight="1" x14ac:dyDescent="0.25">
      <c r="A1535">
        <v>1831</v>
      </c>
      <c r="B1535" t="s">
        <v>20802</v>
      </c>
      <c r="C1535" t="s">
        <v>1533</v>
      </c>
      <c r="D1535" s="109" t="s">
        <v>7788</v>
      </c>
      <c r="E1535"/>
    </row>
    <row r="1536" spans="1:5" s="190" customFormat="1" ht="12.75" customHeight="1" x14ac:dyDescent="0.25">
      <c r="A1536">
        <v>1825</v>
      </c>
      <c r="B1536" t="s">
        <v>20803</v>
      </c>
      <c r="C1536" t="s">
        <v>1533</v>
      </c>
      <c r="D1536" s="109" t="s">
        <v>17001</v>
      </c>
      <c r="E1536"/>
    </row>
    <row r="1537" spans="1:5" s="190" customFormat="1" ht="25.5" customHeight="1" x14ac:dyDescent="0.25">
      <c r="A1537">
        <v>1828</v>
      </c>
      <c r="B1537" t="s">
        <v>20804</v>
      </c>
      <c r="C1537" t="s">
        <v>1533</v>
      </c>
      <c r="D1537" s="109" t="s">
        <v>17002</v>
      </c>
      <c r="E1537"/>
    </row>
    <row r="1538" spans="1:5" s="190" customFormat="1" ht="25.5" customHeight="1" x14ac:dyDescent="0.25">
      <c r="A1538">
        <v>1845</v>
      </c>
      <c r="B1538" t="s">
        <v>20805</v>
      </c>
      <c r="C1538" t="s">
        <v>1533</v>
      </c>
      <c r="D1538" s="109" t="s">
        <v>10326</v>
      </c>
      <c r="E1538"/>
    </row>
    <row r="1539" spans="1:5" s="190" customFormat="1" ht="12.75" customHeight="1" x14ac:dyDescent="0.25">
      <c r="A1539">
        <v>1824</v>
      </c>
      <c r="B1539" t="s">
        <v>20806</v>
      </c>
      <c r="C1539" t="s">
        <v>1533</v>
      </c>
      <c r="D1539" s="109" t="s">
        <v>14659</v>
      </c>
      <c r="E1539"/>
    </row>
    <row r="1540" spans="1:5" s="190" customFormat="1" ht="12.75" customHeight="1" x14ac:dyDescent="0.25">
      <c r="A1540">
        <v>1940</v>
      </c>
      <c r="B1540" t="s">
        <v>20807</v>
      </c>
      <c r="C1540" t="s">
        <v>1533</v>
      </c>
      <c r="D1540" s="109" t="s">
        <v>20808</v>
      </c>
      <c r="E1540"/>
    </row>
    <row r="1541" spans="1:5" s="190" customFormat="1" ht="12.75" customHeight="1" x14ac:dyDescent="0.25">
      <c r="A1541">
        <v>1937</v>
      </c>
      <c r="B1541" t="s">
        <v>20809</v>
      </c>
      <c r="C1541" t="s">
        <v>1533</v>
      </c>
      <c r="D1541" s="109" t="s">
        <v>17661</v>
      </c>
      <c r="E1541"/>
    </row>
    <row r="1542" spans="1:5" s="190" customFormat="1" ht="12.75" customHeight="1" x14ac:dyDescent="0.25">
      <c r="A1542">
        <v>1939</v>
      </c>
      <c r="B1542" t="s">
        <v>20810</v>
      </c>
      <c r="C1542" t="s">
        <v>1533</v>
      </c>
      <c r="D1542" s="109" t="s">
        <v>18450</v>
      </c>
      <c r="E1542"/>
    </row>
    <row r="1543" spans="1:5" s="190" customFormat="1" ht="25.5" customHeight="1" x14ac:dyDescent="0.25">
      <c r="A1543">
        <v>1938</v>
      </c>
      <c r="B1543" t="s">
        <v>20811</v>
      </c>
      <c r="C1543" t="s">
        <v>1533</v>
      </c>
      <c r="D1543" s="109" t="s">
        <v>18306</v>
      </c>
      <c r="E1543"/>
    </row>
    <row r="1544" spans="1:5" s="190" customFormat="1" ht="12.75" customHeight="1" x14ac:dyDescent="0.25">
      <c r="A1544">
        <v>42693</v>
      </c>
      <c r="B1544" t="s">
        <v>20812</v>
      </c>
      <c r="C1544" t="s">
        <v>1533</v>
      </c>
      <c r="D1544" s="109" t="s">
        <v>17004</v>
      </c>
      <c r="E1544"/>
    </row>
    <row r="1545" spans="1:5" s="190" customFormat="1" ht="12.75" customHeight="1" x14ac:dyDescent="0.25">
      <c r="A1545">
        <v>42695</v>
      </c>
      <c r="B1545" t="s">
        <v>20813</v>
      </c>
      <c r="C1545" t="s">
        <v>1533</v>
      </c>
      <c r="D1545" s="109" t="s">
        <v>17005</v>
      </c>
      <c r="E1545"/>
    </row>
    <row r="1546" spans="1:5" s="190" customFormat="1" ht="12.75" customHeight="1" x14ac:dyDescent="0.25">
      <c r="A1546">
        <v>42694</v>
      </c>
      <c r="B1546" t="s">
        <v>20814</v>
      </c>
      <c r="C1546" t="s">
        <v>1533</v>
      </c>
      <c r="D1546" s="109" t="s">
        <v>17006</v>
      </c>
      <c r="E1546"/>
    </row>
    <row r="1547" spans="1:5" s="190" customFormat="1" ht="12.75" customHeight="1" x14ac:dyDescent="0.25">
      <c r="A1547">
        <v>20097</v>
      </c>
      <c r="B1547" t="s">
        <v>20815</v>
      </c>
      <c r="C1547" t="s">
        <v>1533</v>
      </c>
      <c r="D1547" s="109" t="s">
        <v>17007</v>
      </c>
      <c r="E1547"/>
    </row>
    <row r="1548" spans="1:5" s="190" customFormat="1" ht="12.75" customHeight="1" x14ac:dyDescent="0.25">
      <c r="A1548">
        <v>20098</v>
      </c>
      <c r="B1548" t="s">
        <v>20816</v>
      </c>
      <c r="C1548" t="s">
        <v>1533</v>
      </c>
      <c r="D1548" s="109" t="s">
        <v>17008</v>
      </c>
      <c r="E1548"/>
    </row>
    <row r="1549" spans="1:5" s="190" customFormat="1" ht="12.75" customHeight="1" x14ac:dyDescent="0.25">
      <c r="A1549">
        <v>20096</v>
      </c>
      <c r="B1549" t="s">
        <v>20817</v>
      </c>
      <c r="C1549" t="s">
        <v>1533</v>
      </c>
      <c r="D1549" s="109" t="s">
        <v>16420</v>
      </c>
      <c r="E1549"/>
    </row>
    <row r="1550" spans="1:5" s="190" customFormat="1" ht="12.75" customHeight="1" x14ac:dyDescent="0.25">
      <c r="A1550">
        <v>1880</v>
      </c>
      <c r="B1550" t="s">
        <v>20818</v>
      </c>
      <c r="C1550" t="s">
        <v>1533</v>
      </c>
      <c r="D1550" s="109" t="s">
        <v>14327</v>
      </c>
      <c r="E1550"/>
    </row>
    <row r="1551" spans="1:5" s="190" customFormat="1" ht="12.75" customHeight="1" x14ac:dyDescent="0.25">
      <c r="A1551">
        <v>39274</v>
      </c>
      <c r="B1551" t="s">
        <v>20819</v>
      </c>
      <c r="C1551" t="s">
        <v>1533</v>
      </c>
      <c r="D1551" s="109" t="s">
        <v>12554</v>
      </c>
      <c r="E1551"/>
    </row>
    <row r="1552" spans="1:5" s="190" customFormat="1" ht="12.75" customHeight="1" x14ac:dyDescent="0.25">
      <c r="A1552">
        <v>2628</v>
      </c>
      <c r="B1552" t="s">
        <v>20820</v>
      </c>
      <c r="C1552" t="s">
        <v>1533</v>
      </c>
      <c r="D1552" s="109" t="s">
        <v>20821</v>
      </c>
      <c r="E1552"/>
    </row>
    <row r="1553" spans="1:5" s="190" customFormat="1" ht="12.75" customHeight="1" x14ac:dyDescent="0.25">
      <c r="A1553">
        <v>2622</v>
      </c>
      <c r="B1553" t="s">
        <v>20822</v>
      </c>
      <c r="C1553" t="s">
        <v>1533</v>
      </c>
      <c r="D1553" s="109" t="s">
        <v>17569</v>
      </c>
      <c r="E1553"/>
    </row>
    <row r="1554" spans="1:5" s="190" customFormat="1" ht="12.75" customHeight="1" x14ac:dyDescent="0.25">
      <c r="A1554">
        <v>2623</v>
      </c>
      <c r="B1554" t="s">
        <v>20823</v>
      </c>
      <c r="C1554" t="s">
        <v>1533</v>
      </c>
      <c r="D1554" s="109" t="s">
        <v>18306</v>
      </c>
      <c r="E1554"/>
    </row>
    <row r="1555" spans="1:5" s="190" customFormat="1" ht="12.75" customHeight="1" x14ac:dyDescent="0.25">
      <c r="A1555">
        <v>2624</v>
      </c>
      <c r="B1555" t="s">
        <v>20824</v>
      </c>
      <c r="C1555" t="s">
        <v>1533</v>
      </c>
      <c r="D1555" s="109" t="s">
        <v>12176</v>
      </c>
      <c r="E1555"/>
    </row>
    <row r="1556" spans="1:5" s="190" customFormat="1" ht="12.75" customHeight="1" x14ac:dyDescent="0.25">
      <c r="A1556">
        <v>2625</v>
      </c>
      <c r="B1556" t="s">
        <v>20825</v>
      </c>
      <c r="C1556" t="s">
        <v>1533</v>
      </c>
      <c r="D1556" s="109" t="s">
        <v>20826</v>
      </c>
      <c r="E1556"/>
    </row>
    <row r="1557" spans="1:5" s="190" customFormat="1" ht="12.75" customHeight="1" x14ac:dyDescent="0.25">
      <c r="A1557">
        <v>2626</v>
      </c>
      <c r="B1557" t="s">
        <v>20827</v>
      </c>
      <c r="C1557" t="s">
        <v>1533</v>
      </c>
      <c r="D1557" s="109" t="s">
        <v>20828</v>
      </c>
      <c r="E1557"/>
    </row>
    <row r="1558" spans="1:5" s="190" customFormat="1" ht="12.75" customHeight="1" x14ac:dyDescent="0.25">
      <c r="A1558">
        <v>2630</v>
      </c>
      <c r="B1558" t="s">
        <v>20829</v>
      </c>
      <c r="C1558" t="s">
        <v>1533</v>
      </c>
      <c r="D1558" s="109" t="s">
        <v>20830</v>
      </c>
      <c r="E1558"/>
    </row>
    <row r="1559" spans="1:5" s="190" customFormat="1" ht="12.75" customHeight="1" x14ac:dyDescent="0.25">
      <c r="A1559">
        <v>2627</v>
      </c>
      <c r="B1559" t="s">
        <v>20831</v>
      </c>
      <c r="C1559" t="s">
        <v>1533</v>
      </c>
      <c r="D1559" s="109" t="s">
        <v>20832</v>
      </c>
      <c r="E1559"/>
    </row>
    <row r="1560" spans="1:5" s="190" customFormat="1" ht="12.75" customHeight="1" x14ac:dyDescent="0.25">
      <c r="A1560">
        <v>2629</v>
      </c>
      <c r="B1560" t="s">
        <v>20833</v>
      </c>
      <c r="C1560" t="s">
        <v>1533</v>
      </c>
      <c r="D1560" s="109" t="s">
        <v>20834</v>
      </c>
      <c r="E1560"/>
    </row>
    <row r="1561" spans="1:5" s="190" customFormat="1" ht="12.75" customHeight="1" x14ac:dyDescent="0.25">
      <c r="A1561">
        <v>12033</v>
      </c>
      <c r="B1561" t="s">
        <v>20835</v>
      </c>
      <c r="C1561" t="s">
        <v>1533</v>
      </c>
      <c r="D1561" s="109" t="s">
        <v>20836</v>
      </c>
      <c r="E1561"/>
    </row>
    <row r="1562" spans="1:5" s="190" customFormat="1" ht="12.75" customHeight="1" x14ac:dyDescent="0.25">
      <c r="A1562">
        <v>40408</v>
      </c>
      <c r="B1562" t="s">
        <v>20837</v>
      </c>
      <c r="C1562" t="s">
        <v>1533</v>
      </c>
      <c r="D1562" s="109" t="s">
        <v>12127</v>
      </c>
      <c r="E1562"/>
    </row>
    <row r="1563" spans="1:5" s="190" customFormat="1" ht="12.75" customHeight="1" x14ac:dyDescent="0.25">
      <c r="A1563">
        <v>40409</v>
      </c>
      <c r="B1563" t="s">
        <v>20838</v>
      </c>
      <c r="C1563" t="s">
        <v>1533</v>
      </c>
      <c r="D1563" s="109" t="s">
        <v>17047</v>
      </c>
      <c r="E1563"/>
    </row>
    <row r="1564" spans="1:5" s="190" customFormat="1" ht="12.75" customHeight="1" x14ac:dyDescent="0.25">
      <c r="A1564">
        <v>39276</v>
      </c>
      <c r="B1564" t="s">
        <v>20839</v>
      </c>
      <c r="C1564" t="s">
        <v>1533</v>
      </c>
      <c r="D1564" s="109" t="s">
        <v>6987</v>
      </c>
      <c r="E1564"/>
    </row>
    <row r="1565" spans="1:5" s="190" customFormat="1" ht="12.75" customHeight="1" x14ac:dyDescent="0.25">
      <c r="A1565">
        <v>39277</v>
      </c>
      <c r="B1565" t="s">
        <v>20840</v>
      </c>
      <c r="C1565" t="s">
        <v>1533</v>
      </c>
      <c r="D1565" s="109" t="s">
        <v>20841</v>
      </c>
      <c r="E1565"/>
    </row>
    <row r="1566" spans="1:5" s="190" customFormat="1" ht="25.5" customHeight="1" x14ac:dyDescent="0.25">
      <c r="A1566">
        <v>12034</v>
      </c>
      <c r="B1566" t="s">
        <v>20842</v>
      </c>
      <c r="C1566" t="s">
        <v>1533</v>
      </c>
      <c r="D1566" s="109" t="s">
        <v>7925</v>
      </c>
      <c r="E1566"/>
    </row>
    <row r="1567" spans="1:5" s="190" customFormat="1" ht="25.5" customHeight="1" x14ac:dyDescent="0.25">
      <c r="A1567">
        <v>39879</v>
      </c>
      <c r="B1567" t="s">
        <v>20843</v>
      </c>
      <c r="C1567" t="s">
        <v>1533</v>
      </c>
      <c r="D1567" s="109" t="s">
        <v>6306</v>
      </c>
      <c r="E1567"/>
    </row>
    <row r="1568" spans="1:5" s="190" customFormat="1" ht="12.75" customHeight="1" x14ac:dyDescent="0.25">
      <c r="A1568">
        <v>39880</v>
      </c>
      <c r="B1568" t="s">
        <v>20844</v>
      </c>
      <c r="C1568" t="s">
        <v>1533</v>
      </c>
      <c r="D1568" s="109" t="s">
        <v>12547</v>
      </c>
      <c r="E1568"/>
    </row>
    <row r="1569" spans="1:5" s="190" customFormat="1" ht="12.75" customHeight="1" x14ac:dyDescent="0.25">
      <c r="A1569">
        <v>39881</v>
      </c>
      <c r="B1569" t="s">
        <v>20845</v>
      </c>
      <c r="C1569" t="s">
        <v>1533</v>
      </c>
      <c r="D1569" s="109" t="s">
        <v>13002</v>
      </c>
      <c r="E1569"/>
    </row>
    <row r="1570" spans="1:5" s="190" customFormat="1" ht="25.5" customHeight="1" x14ac:dyDescent="0.25">
      <c r="A1570">
        <v>39882</v>
      </c>
      <c r="B1570" t="s">
        <v>20846</v>
      </c>
      <c r="C1570" t="s">
        <v>1533</v>
      </c>
      <c r="D1570" s="109" t="s">
        <v>20847</v>
      </c>
      <c r="E1570"/>
    </row>
    <row r="1571" spans="1:5" s="190" customFormat="1" ht="25.5" customHeight="1" x14ac:dyDescent="0.25">
      <c r="A1571">
        <v>39883</v>
      </c>
      <c r="B1571" t="s">
        <v>20848</v>
      </c>
      <c r="C1571" t="s">
        <v>1533</v>
      </c>
      <c r="D1571" s="109" t="s">
        <v>20849</v>
      </c>
      <c r="E1571"/>
    </row>
    <row r="1572" spans="1:5" s="190" customFormat="1" ht="12.75" customHeight="1" x14ac:dyDescent="0.25">
      <c r="A1572">
        <v>39884</v>
      </c>
      <c r="B1572" t="s">
        <v>20850</v>
      </c>
      <c r="C1572" t="s">
        <v>1533</v>
      </c>
      <c r="D1572" s="109" t="s">
        <v>17438</v>
      </c>
      <c r="E1572"/>
    </row>
    <row r="1573" spans="1:5" s="190" customFormat="1" ht="12.75" customHeight="1" x14ac:dyDescent="0.25">
      <c r="A1573">
        <v>39885</v>
      </c>
      <c r="B1573" t="s">
        <v>20851</v>
      </c>
      <c r="C1573" t="s">
        <v>1533</v>
      </c>
      <c r="D1573" s="109" t="s">
        <v>20852</v>
      </c>
      <c r="E1573"/>
    </row>
    <row r="1574" spans="1:5" s="190" customFormat="1" ht="12.75" customHeight="1" x14ac:dyDescent="0.25">
      <c r="A1574">
        <v>1777</v>
      </c>
      <c r="B1574" t="s">
        <v>20853</v>
      </c>
      <c r="C1574" t="s">
        <v>1533</v>
      </c>
      <c r="D1574" s="109" t="s">
        <v>20854</v>
      </c>
      <c r="E1574"/>
    </row>
    <row r="1575" spans="1:5" s="190" customFormat="1" ht="12.75" customHeight="1" x14ac:dyDescent="0.25">
      <c r="A1575">
        <v>1819</v>
      </c>
      <c r="B1575" t="s">
        <v>20855</v>
      </c>
      <c r="C1575" t="s">
        <v>1533</v>
      </c>
      <c r="D1575" s="109" t="s">
        <v>20856</v>
      </c>
      <c r="E1575"/>
    </row>
    <row r="1576" spans="1:5" s="190" customFormat="1" ht="12.75" customHeight="1" x14ac:dyDescent="0.25">
      <c r="A1576">
        <v>1775</v>
      </c>
      <c r="B1576" t="s">
        <v>20857</v>
      </c>
      <c r="C1576" t="s">
        <v>1533</v>
      </c>
      <c r="D1576" s="109" t="s">
        <v>20858</v>
      </c>
      <c r="E1576"/>
    </row>
    <row r="1577" spans="1:5" s="190" customFormat="1" ht="12.75" customHeight="1" x14ac:dyDescent="0.25">
      <c r="A1577">
        <v>1776</v>
      </c>
      <c r="B1577" t="s">
        <v>20859</v>
      </c>
      <c r="C1577" t="s">
        <v>1533</v>
      </c>
      <c r="D1577" s="109" t="s">
        <v>14426</v>
      </c>
      <c r="E1577"/>
    </row>
    <row r="1578" spans="1:5" s="190" customFormat="1" ht="12.75" customHeight="1" x14ac:dyDescent="0.25">
      <c r="A1578">
        <v>1778</v>
      </c>
      <c r="B1578" t="s">
        <v>20860</v>
      </c>
      <c r="C1578" t="s">
        <v>1533</v>
      </c>
      <c r="D1578" s="109" t="s">
        <v>16945</v>
      </c>
      <c r="E1578"/>
    </row>
    <row r="1579" spans="1:5" s="190" customFormat="1" ht="12.75" customHeight="1" x14ac:dyDescent="0.25">
      <c r="A1579">
        <v>1818</v>
      </c>
      <c r="B1579" t="s">
        <v>20861</v>
      </c>
      <c r="C1579" t="s">
        <v>1533</v>
      </c>
      <c r="D1579" s="109" t="s">
        <v>20862</v>
      </c>
      <c r="E1579"/>
    </row>
    <row r="1580" spans="1:5" s="190" customFormat="1" ht="12.75" customHeight="1" x14ac:dyDescent="0.25">
      <c r="A1580">
        <v>1820</v>
      </c>
      <c r="B1580" t="s">
        <v>20863</v>
      </c>
      <c r="C1580" t="s">
        <v>1533</v>
      </c>
      <c r="D1580" s="109" t="s">
        <v>20864</v>
      </c>
      <c r="E1580"/>
    </row>
    <row r="1581" spans="1:5" s="190" customFormat="1" ht="12.75" customHeight="1" x14ac:dyDescent="0.25">
      <c r="A1581">
        <v>1779</v>
      </c>
      <c r="B1581" t="s">
        <v>20865</v>
      </c>
      <c r="C1581" t="s">
        <v>1533</v>
      </c>
      <c r="D1581" s="109" t="s">
        <v>20866</v>
      </c>
      <c r="E1581"/>
    </row>
    <row r="1582" spans="1:5" s="190" customFormat="1" ht="12.75" customHeight="1" x14ac:dyDescent="0.25">
      <c r="A1582">
        <v>1780</v>
      </c>
      <c r="B1582" t="s">
        <v>20867</v>
      </c>
      <c r="C1582" t="s">
        <v>1533</v>
      </c>
      <c r="D1582" s="109" t="s">
        <v>20868</v>
      </c>
      <c r="E1582"/>
    </row>
    <row r="1583" spans="1:5" s="190" customFormat="1" ht="12.75" customHeight="1" x14ac:dyDescent="0.25">
      <c r="A1583">
        <v>1783</v>
      </c>
      <c r="B1583" t="s">
        <v>20869</v>
      </c>
      <c r="C1583" t="s">
        <v>1533</v>
      </c>
      <c r="D1583" s="109" t="s">
        <v>12723</v>
      </c>
      <c r="E1583"/>
    </row>
    <row r="1584" spans="1:5" s="190" customFormat="1" ht="11.65" customHeight="1" x14ac:dyDescent="0.25">
      <c r="A1584">
        <v>1782</v>
      </c>
      <c r="B1584" t="s">
        <v>20870</v>
      </c>
      <c r="C1584" t="s">
        <v>1533</v>
      </c>
      <c r="D1584" s="109" t="s">
        <v>17663</v>
      </c>
      <c r="E1584"/>
    </row>
    <row r="1585" spans="1:5" s="190" customFormat="1" ht="12.75" customHeight="1" x14ac:dyDescent="0.25">
      <c r="A1585">
        <v>1817</v>
      </c>
      <c r="B1585" t="s">
        <v>20871</v>
      </c>
      <c r="C1585" t="s">
        <v>1533</v>
      </c>
      <c r="D1585" s="109" t="s">
        <v>17911</v>
      </c>
      <c r="E1585"/>
    </row>
    <row r="1586" spans="1:5" s="190" customFormat="1" ht="12.75" customHeight="1" x14ac:dyDescent="0.25">
      <c r="A1586">
        <v>1781</v>
      </c>
      <c r="B1586" t="s">
        <v>20872</v>
      </c>
      <c r="C1586" t="s">
        <v>1533</v>
      </c>
      <c r="D1586" s="109" t="s">
        <v>20873</v>
      </c>
      <c r="E1586"/>
    </row>
    <row r="1587" spans="1:5" s="190" customFormat="1" ht="25.5" customHeight="1" x14ac:dyDescent="0.25">
      <c r="A1587">
        <v>1784</v>
      </c>
      <c r="B1587" t="s">
        <v>20874</v>
      </c>
      <c r="C1587" t="s">
        <v>1533</v>
      </c>
      <c r="D1587" s="109" t="s">
        <v>20875</v>
      </c>
      <c r="E1587"/>
    </row>
    <row r="1588" spans="1:5" s="190" customFormat="1" ht="12.75" customHeight="1" x14ac:dyDescent="0.25">
      <c r="A1588">
        <v>1810</v>
      </c>
      <c r="B1588" t="s">
        <v>20876</v>
      </c>
      <c r="C1588" t="s">
        <v>1533</v>
      </c>
      <c r="D1588" s="109" t="s">
        <v>20877</v>
      </c>
      <c r="E1588"/>
    </row>
    <row r="1589" spans="1:5" s="190" customFormat="1" ht="12.75" customHeight="1" x14ac:dyDescent="0.25">
      <c r="A1589">
        <v>1811</v>
      </c>
      <c r="B1589" t="s">
        <v>20878</v>
      </c>
      <c r="C1589" t="s">
        <v>1533</v>
      </c>
      <c r="D1589" s="109" t="s">
        <v>20879</v>
      </c>
      <c r="E1589"/>
    </row>
    <row r="1590" spans="1:5" s="190" customFormat="1" ht="25.5" customHeight="1" x14ac:dyDescent="0.25">
      <c r="A1590">
        <v>1812</v>
      </c>
      <c r="B1590" t="s">
        <v>20880</v>
      </c>
      <c r="C1590" t="s">
        <v>1533</v>
      </c>
      <c r="D1590" s="109" t="s">
        <v>20881</v>
      </c>
      <c r="E1590"/>
    </row>
    <row r="1591" spans="1:5" s="190" customFormat="1" ht="12.75" customHeight="1" x14ac:dyDescent="0.25">
      <c r="A1591">
        <v>40386</v>
      </c>
      <c r="B1591" t="s">
        <v>20882</v>
      </c>
      <c r="C1591" t="s">
        <v>1533</v>
      </c>
      <c r="D1591" s="109" t="s">
        <v>20883</v>
      </c>
      <c r="E1591"/>
    </row>
    <row r="1592" spans="1:5" s="190" customFormat="1" ht="25.5" customHeight="1" x14ac:dyDescent="0.25">
      <c r="A1592">
        <v>40384</v>
      </c>
      <c r="B1592" t="s">
        <v>20884</v>
      </c>
      <c r="C1592" t="s">
        <v>1533</v>
      </c>
      <c r="D1592" s="109" t="s">
        <v>20885</v>
      </c>
      <c r="E1592"/>
    </row>
    <row r="1593" spans="1:5" s="190" customFormat="1" ht="25.5" customHeight="1" x14ac:dyDescent="0.25">
      <c r="A1593">
        <v>40379</v>
      </c>
      <c r="B1593" t="s">
        <v>20886</v>
      </c>
      <c r="C1593" t="s">
        <v>1533</v>
      </c>
      <c r="D1593" s="109" t="s">
        <v>16679</v>
      </c>
      <c r="E1593"/>
    </row>
    <row r="1594" spans="1:5" s="190" customFormat="1" ht="25.5" customHeight="1" x14ac:dyDescent="0.25">
      <c r="A1594">
        <v>40423</v>
      </c>
      <c r="B1594" t="s">
        <v>20887</v>
      </c>
      <c r="C1594" t="s">
        <v>1533</v>
      </c>
      <c r="D1594" s="109" t="s">
        <v>20888</v>
      </c>
      <c r="E1594"/>
    </row>
    <row r="1595" spans="1:5" s="190" customFormat="1" ht="25.5" customHeight="1" x14ac:dyDescent="0.25">
      <c r="A1595">
        <v>40389</v>
      </c>
      <c r="B1595" t="s">
        <v>20889</v>
      </c>
      <c r="C1595" t="s">
        <v>1533</v>
      </c>
      <c r="D1595" s="109" t="s">
        <v>20890</v>
      </c>
      <c r="E1595"/>
    </row>
    <row r="1596" spans="1:5" s="190" customFormat="1" ht="12.75" customHeight="1" x14ac:dyDescent="0.25">
      <c r="A1596">
        <v>40388</v>
      </c>
      <c r="B1596" t="s">
        <v>20891</v>
      </c>
      <c r="C1596" t="s">
        <v>1533</v>
      </c>
      <c r="D1596" s="109" t="s">
        <v>20892</v>
      </c>
      <c r="E1596"/>
    </row>
    <row r="1597" spans="1:5" s="190" customFormat="1" ht="12.75" customHeight="1" x14ac:dyDescent="0.25">
      <c r="A1597">
        <v>40381</v>
      </c>
      <c r="B1597" t="s">
        <v>20893</v>
      </c>
      <c r="C1597" t="s">
        <v>1533</v>
      </c>
      <c r="D1597" s="109" t="s">
        <v>17554</v>
      </c>
      <c r="E1597"/>
    </row>
    <row r="1598" spans="1:5" s="190" customFormat="1" ht="25.5" customHeight="1" x14ac:dyDescent="0.25">
      <c r="A1598">
        <v>40391</v>
      </c>
      <c r="B1598" t="s">
        <v>20894</v>
      </c>
      <c r="C1598" t="s">
        <v>1533</v>
      </c>
      <c r="D1598" s="109" t="s">
        <v>20895</v>
      </c>
      <c r="E1598"/>
    </row>
    <row r="1599" spans="1:5" s="190" customFormat="1" ht="25.5" customHeight="1" x14ac:dyDescent="0.25">
      <c r="A1599">
        <v>40414</v>
      </c>
      <c r="B1599" t="s">
        <v>20896</v>
      </c>
      <c r="C1599" t="s">
        <v>1533</v>
      </c>
      <c r="D1599" s="109" t="s">
        <v>14722</v>
      </c>
      <c r="E1599"/>
    </row>
    <row r="1600" spans="1:5" s="190" customFormat="1" ht="25.5" customHeight="1" x14ac:dyDescent="0.25">
      <c r="A1600">
        <v>40416</v>
      </c>
      <c r="B1600" t="s">
        <v>20897</v>
      </c>
      <c r="C1600" t="s">
        <v>1533</v>
      </c>
      <c r="D1600" s="109" t="s">
        <v>8163</v>
      </c>
      <c r="E1600"/>
    </row>
    <row r="1601" spans="1:5" s="190" customFormat="1" ht="25.5" customHeight="1" x14ac:dyDescent="0.25">
      <c r="A1601">
        <v>40418</v>
      </c>
      <c r="B1601" t="s">
        <v>20898</v>
      </c>
      <c r="C1601" t="s">
        <v>1533</v>
      </c>
      <c r="D1601" s="109" t="s">
        <v>12545</v>
      </c>
      <c r="E1601"/>
    </row>
    <row r="1602" spans="1:5" s="190" customFormat="1" ht="25.5" customHeight="1" x14ac:dyDescent="0.25">
      <c r="A1602">
        <v>2609</v>
      </c>
      <c r="B1602" t="s">
        <v>20899</v>
      </c>
      <c r="C1602" t="s">
        <v>1533</v>
      </c>
      <c r="D1602" s="109" t="s">
        <v>7390</v>
      </c>
      <c r="E1602"/>
    </row>
    <row r="1603" spans="1:5" s="190" customFormat="1" ht="25.5" customHeight="1" x14ac:dyDescent="0.25">
      <c r="A1603">
        <v>2634</v>
      </c>
      <c r="B1603" t="s">
        <v>20900</v>
      </c>
      <c r="C1603" t="s">
        <v>1533</v>
      </c>
      <c r="D1603" s="109" t="s">
        <v>7284</v>
      </c>
      <c r="E1603"/>
    </row>
    <row r="1604" spans="1:5" s="190" customFormat="1" ht="25.5" customHeight="1" x14ac:dyDescent="0.25">
      <c r="A1604">
        <v>2611</v>
      </c>
      <c r="B1604" t="s">
        <v>20901</v>
      </c>
      <c r="C1604" t="s">
        <v>1533</v>
      </c>
      <c r="D1604" s="109" t="s">
        <v>20902</v>
      </c>
      <c r="E1604"/>
    </row>
    <row r="1605" spans="1:5" s="190" customFormat="1" ht="12.75" customHeight="1" x14ac:dyDescent="0.25">
      <c r="A1605">
        <v>34359</v>
      </c>
      <c r="B1605" t="s">
        <v>20903</v>
      </c>
      <c r="C1605" t="s">
        <v>1533</v>
      </c>
      <c r="D1605" s="109" t="s">
        <v>6302</v>
      </c>
      <c r="E1605"/>
    </row>
    <row r="1606" spans="1:5" s="190" customFormat="1" ht="12.75" customHeight="1" x14ac:dyDescent="0.25">
      <c r="A1606">
        <v>1789</v>
      </c>
      <c r="B1606" t="s">
        <v>20904</v>
      </c>
      <c r="C1606" t="s">
        <v>1533</v>
      </c>
      <c r="D1606" s="109" t="s">
        <v>20905</v>
      </c>
      <c r="E1606"/>
    </row>
    <row r="1607" spans="1:5" s="190" customFormat="1" ht="12.75" customHeight="1" x14ac:dyDescent="0.25">
      <c r="A1607">
        <v>1788</v>
      </c>
      <c r="B1607" t="s">
        <v>20906</v>
      </c>
      <c r="C1607" t="s">
        <v>1533</v>
      </c>
      <c r="D1607" s="109" t="s">
        <v>20907</v>
      </c>
      <c r="E1607"/>
    </row>
    <row r="1608" spans="1:5" s="190" customFormat="1" ht="12.75" customHeight="1" x14ac:dyDescent="0.25">
      <c r="A1608">
        <v>1786</v>
      </c>
      <c r="B1608" t="s">
        <v>20908</v>
      </c>
      <c r="C1608" t="s">
        <v>1533</v>
      </c>
      <c r="D1608" s="109" t="s">
        <v>17940</v>
      </c>
      <c r="E1608"/>
    </row>
    <row r="1609" spans="1:5" s="190" customFormat="1" ht="12.75" customHeight="1" x14ac:dyDescent="0.25">
      <c r="A1609">
        <v>1787</v>
      </c>
      <c r="B1609" t="s">
        <v>20909</v>
      </c>
      <c r="C1609" t="s">
        <v>1533</v>
      </c>
      <c r="D1609" s="109" t="s">
        <v>17901</v>
      </c>
      <c r="E1609"/>
    </row>
    <row r="1610" spans="1:5" s="190" customFormat="1" ht="12.75" customHeight="1" x14ac:dyDescent="0.25">
      <c r="A1610">
        <v>1791</v>
      </c>
      <c r="B1610" t="s">
        <v>20910</v>
      </c>
      <c r="C1610" t="s">
        <v>1533</v>
      </c>
      <c r="D1610" s="109" t="s">
        <v>20911</v>
      </c>
      <c r="E1610"/>
    </row>
    <row r="1611" spans="1:5" s="190" customFormat="1" ht="12.75" customHeight="1" x14ac:dyDescent="0.25">
      <c r="A1611">
        <v>1790</v>
      </c>
      <c r="B1611" t="s">
        <v>20912</v>
      </c>
      <c r="C1611" t="s">
        <v>1533</v>
      </c>
      <c r="D1611" s="109" t="s">
        <v>20913</v>
      </c>
      <c r="E1611"/>
    </row>
    <row r="1612" spans="1:5" s="190" customFormat="1" ht="12.75" customHeight="1" x14ac:dyDescent="0.25">
      <c r="A1612">
        <v>1813</v>
      </c>
      <c r="B1612" t="s">
        <v>20914</v>
      </c>
      <c r="C1612" t="s">
        <v>1533</v>
      </c>
      <c r="D1612" s="109" t="s">
        <v>18467</v>
      </c>
      <c r="E1612"/>
    </row>
    <row r="1613" spans="1:5" s="190" customFormat="1" ht="12.75" customHeight="1" x14ac:dyDescent="0.25">
      <c r="A1613">
        <v>1792</v>
      </c>
      <c r="B1613" t="s">
        <v>20915</v>
      </c>
      <c r="C1613" t="s">
        <v>1533</v>
      </c>
      <c r="D1613" s="109" t="s">
        <v>20916</v>
      </c>
      <c r="E1613"/>
    </row>
    <row r="1614" spans="1:5" s="190" customFormat="1" ht="12.75" customHeight="1" x14ac:dyDescent="0.25">
      <c r="A1614">
        <v>1793</v>
      </c>
      <c r="B1614" t="s">
        <v>20917</v>
      </c>
      <c r="C1614" t="s">
        <v>1533</v>
      </c>
      <c r="D1614" s="109" t="s">
        <v>20918</v>
      </c>
      <c r="E1614"/>
    </row>
    <row r="1615" spans="1:5" s="190" customFormat="1" ht="12.75" customHeight="1" x14ac:dyDescent="0.25">
      <c r="A1615">
        <v>1809</v>
      </c>
      <c r="B1615" t="s">
        <v>20919</v>
      </c>
      <c r="C1615" t="s">
        <v>1533</v>
      </c>
      <c r="D1615" s="109" t="s">
        <v>20920</v>
      </c>
      <c r="E1615"/>
    </row>
    <row r="1616" spans="1:5" s="190" customFormat="1" ht="12.75" customHeight="1" x14ac:dyDescent="0.25">
      <c r="A1616">
        <v>1814</v>
      </c>
      <c r="B1616" t="s">
        <v>20921</v>
      </c>
      <c r="C1616" t="s">
        <v>1533</v>
      </c>
      <c r="D1616" s="109" t="s">
        <v>20922</v>
      </c>
      <c r="E1616"/>
    </row>
    <row r="1617" spans="1:5" s="190" customFormat="1" ht="12.75" customHeight="1" x14ac:dyDescent="0.25">
      <c r="A1617">
        <v>1803</v>
      </c>
      <c r="B1617" t="s">
        <v>20923</v>
      </c>
      <c r="C1617" t="s">
        <v>1533</v>
      </c>
      <c r="D1617" s="109" t="s">
        <v>11974</v>
      </c>
      <c r="E1617"/>
    </row>
    <row r="1618" spans="1:5" s="190" customFormat="1" ht="12.75" customHeight="1" x14ac:dyDescent="0.25">
      <c r="A1618">
        <v>1805</v>
      </c>
      <c r="B1618" t="s">
        <v>20924</v>
      </c>
      <c r="C1618" t="s">
        <v>1533</v>
      </c>
      <c r="D1618" s="109" t="s">
        <v>20925</v>
      </c>
      <c r="E1618"/>
    </row>
    <row r="1619" spans="1:5" s="190" customFormat="1" ht="12.75" customHeight="1" x14ac:dyDescent="0.25">
      <c r="A1619">
        <v>1821</v>
      </c>
      <c r="B1619" t="s">
        <v>20926</v>
      </c>
      <c r="C1619" t="s">
        <v>1533</v>
      </c>
      <c r="D1619" s="109" t="s">
        <v>20927</v>
      </c>
      <c r="E1619"/>
    </row>
    <row r="1620" spans="1:5" s="190" customFormat="1" ht="12.75" customHeight="1" x14ac:dyDescent="0.25">
      <c r="A1620">
        <v>1806</v>
      </c>
      <c r="B1620" t="s">
        <v>20928</v>
      </c>
      <c r="C1620" t="s">
        <v>1533</v>
      </c>
      <c r="D1620" s="109" t="s">
        <v>20929</v>
      </c>
      <c r="E1620"/>
    </row>
    <row r="1621" spans="1:5" s="190" customFormat="1" ht="12.75" customHeight="1" x14ac:dyDescent="0.25">
      <c r="A1621">
        <v>1804</v>
      </c>
      <c r="B1621" t="s">
        <v>20930</v>
      </c>
      <c r="C1621" t="s">
        <v>1533</v>
      </c>
      <c r="D1621" s="109" t="s">
        <v>20931</v>
      </c>
      <c r="E1621"/>
    </row>
    <row r="1622" spans="1:5" s="190" customFormat="1" ht="12.75" customHeight="1" x14ac:dyDescent="0.25">
      <c r="A1622">
        <v>1807</v>
      </c>
      <c r="B1622" t="s">
        <v>20932</v>
      </c>
      <c r="C1622" t="s">
        <v>1533</v>
      </c>
      <c r="D1622" s="109" t="s">
        <v>20933</v>
      </c>
      <c r="E1622"/>
    </row>
    <row r="1623" spans="1:5" s="190" customFormat="1" ht="12.75" customHeight="1" x14ac:dyDescent="0.25">
      <c r="A1623">
        <v>1808</v>
      </c>
      <c r="B1623" t="s">
        <v>20934</v>
      </c>
      <c r="C1623" t="s">
        <v>1533</v>
      </c>
      <c r="D1623" s="109" t="s">
        <v>20935</v>
      </c>
      <c r="E1623"/>
    </row>
    <row r="1624" spans="1:5" s="190" customFormat="1" ht="12.75" customHeight="1" x14ac:dyDescent="0.25">
      <c r="A1624">
        <v>1797</v>
      </c>
      <c r="B1624" t="s">
        <v>20936</v>
      </c>
      <c r="C1624" t="s">
        <v>1533</v>
      </c>
      <c r="D1624" s="109" t="s">
        <v>20937</v>
      </c>
      <c r="E1624"/>
    </row>
    <row r="1625" spans="1:5" s="190" customFormat="1" ht="12.75" customHeight="1" x14ac:dyDescent="0.25">
      <c r="A1625">
        <v>1796</v>
      </c>
      <c r="B1625" t="s">
        <v>20938</v>
      </c>
      <c r="C1625" t="s">
        <v>1533</v>
      </c>
      <c r="D1625" s="109" t="s">
        <v>18063</v>
      </c>
      <c r="E1625"/>
    </row>
    <row r="1626" spans="1:5" s="190" customFormat="1" ht="12.75" customHeight="1" x14ac:dyDescent="0.25">
      <c r="A1626">
        <v>1794</v>
      </c>
      <c r="B1626" t="s">
        <v>20939</v>
      </c>
      <c r="C1626" t="s">
        <v>1533</v>
      </c>
      <c r="D1626" s="109" t="s">
        <v>17046</v>
      </c>
      <c r="E1626"/>
    </row>
    <row r="1627" spans="1:5" s="190" customFormat="1" ht="12.75" customHeight="1" x14ac:dyDescent="0.25">
      <c r="A1627">
        <v>1816</v>
      </c>
      <c r="B1627" t="s">
        <v>20940</v>
      </c>
      <c r="C1627" t="s">
        <v>1533</v>
      </c>
      <c r="D1627" s="109" t="s">
        <v>20941</v>
      </c>
      <c r="E1627"/>
    </row>
    <row r="1628" spans="1:5" s="190" customFormat="1" ht="12.75" customHeight="1" x14ac:dyDescent="0.25">
      <c r="A1628">
        <v>1815</v>
      </c>
      <c r="B1628" t="s">
        <v>20942</v>
      </c>
      <c r="C1628" t="s">
        <v>1533</v>
      </c>
      <c r="D1628" s="109" t="s">
        <v>20943</v>
      </c>
      <c r="E1628"/>
    </row>
    <row r="1629" spans="1:5" s="190" customFormat="1" ht="11.65" customHeight="1" x14ac:dyDescent="0.25">
      <c r="A1629">
        <v>1798</v>
      </c>
      <c r="B1629" t="s">
        <v>20944</v>
      </c>
      <c r="C1629" t="s">
        <v>1533</v>
      </c>
      <c r="D1629" s="109" t="s">
        <v>20945</v>
      </c>
      <c r="E1629"/>
    </row>
    <row r="1630" spans="1:5" s="190" customFormat="1" ht="12.75" customHeight="1" x14ac:dyDescent="0.25">
      <c r="A1630">
        <v>1795</v>
      </c>
      <c r="B1630" t="s">
        <v>20946</v>
      </c>
      <c r="C1630" t="s">
        <v>1533</v>
      </c>
      <c r="D1630" s="109" t="s">
        <v>15950</v>
      </c>
      <c r="E1630"/>
    </row>
    <row r="1631" spans="1:5" s="190" customFormat="1" ht="12.75" customHeight="1" x14ac:dyDescent="0.25">
      <c r="A1631">
        <v>1799</v>
      </c>
      <c r="B1631" t="s">
        <v>20947</v>
      </c>
      <c r="C1631" t="s">
        <v>1533</v>
      </c>
      <c r="D1631" s="109" t="s">
        <v>20948</v>
      </c>
      <c r="E1631"/>
    </row>
    <row r="1632" spans="1:5" s="190" customFormat="1" ht="12.75" customHeight="1" x14ac:dyDescent="0.25">
      <c r="A1632">
        <v>1800</v>
      </c>
      <c r="B1632" t="s">
        <v>20949</v>
      </c>
      <c r="C1632" t="s">
        <v>1533</v>
      </c>
      <c r="D1632" s="109" t="s">
        <v>20950</v>
      </c>
      <c r="E1632"/>
    </row>
    <row r="1633" spans="1:5" s="190" customFormat="1" ht="12.75" customHeight="1" x14ac:dyDescent="0.25">
      <c r="A1633">
        <v>1802</v>
      </c>
      <c r="B1633" t="s">
        <v>20951</v>
      </c>
      <c r="C1633" t="s">
        <v>1533</v>
      </c>
      <c r="D1633" s="109" t="s">
        <v>20952</v>
      </c>
      <c r="E1633"/>
    </row>
    <row r="1634" spans="1:5" s="190" customFormat="1" ht="12.75" customHeight="1" x14ac:dyDescent="0.25">
      <c r="A1634">
        <v>40385</v>
      </c>
      <c r="B1634" t="s">
        <v>20953</v>
      </c>
      <c r="C1634" t="s">
        <v>1533</v>
      </c>
      <c r="D1634" s="109" t="s">
        <v>20883</v>
      </c>
      <c r="E1634"/>
    </row>
    <row r="1635" spans="1:5" s="190" customFormat="1" ht="12.75" customHeight="1" x14ac:dyDescent="0.25">
      <c r="A1635">
        <v>40383</v>
      </c>
      <c r="B1635" t="s">
        <v>20954</v>
      </c>
      <c r="C1635" t="s">
        <v>1533</v>
      </c>
      <c r="D1635" s="109" t="s">
        <v>20885</v>
      </c>
      <c r="E1635"/>
    </row>
    <row r="1636" spans="1:5" s="190" customFormat="1" ht="12.75" customHeight="1" x14ac:dyDescent="0.25">
      <c r="A1636">
        <v>40378</v>
      </c>
      <c r="B1636" t="s">
        <v>20955</v>
      </c>
      <c r="C1636" t="s">
        <v>1533</v>
      </c>
      <c r="D1636" s="109" t="s">
        <v>16679</v>
      </c>
      <c r="E1636"/>
    </row>
    <row r="1637" spans="1:5" s="190" customFormat="1" ht="12.75" customHeight="1" x14ac:dyDescent="0.25">
      <c r="A1637">
        <v>40382</v>
      </c>
      <c r="B1637" t="s">
        <v>20956</v>
      </c>
      <c r="C1637" t="s">
        <v>1533</v>
      </c>
      <c r="D1637" s="109" t="s">
        <v>20888</v>
      </c>
      <c r="E1637"/>
    </row>
    <row r="1638" spans="1:5" s="190" customFormat="1" ht="25.5" customHeight="1" x14ac:dyDescent="0.25">
      <c r="A1638">
        <v>40422</v>
      </c>
      <c r="B1638" t="s">
        <v>20957</v>
      </c>
      <c r="C1638" t="s">
        <v>1533</v>
      </c>
      <c r="D1638" s="109" t="s">
        <v>20958</v>
      </c>
      <c r="E1638"/>
    </row>
    <row r="1639" spans="1:5" s="190" customFormat="1" ht="25.5" customHeight="1" x14ac:dyDescent="0.25">
      <c r="A1639">
        <v>40387</v>
      </c>
      <c r="B1639" t="s">
        <v>20959</v>
      </c>
      <c r="C1639" t="s">
        <v>1533</v>
      </c>
      <c r="D1639" s="109" t="s">
        <v>20960</v>
      </c>
      <c r="E1639"/>
    </row>
    <row r="1640" spans="1:5" s="190" customFormat="1" ht="25.5" customHeight="1" x14ac:dyDescent="0.25">
      <c r="A1640">
        <v>40380</v>
      </c>
      <c r="B1640" t="s">
        <v>20961</v>
      </c>
      <c r="C1640" t="s">
        <v>1533</v>
      </c>
      <c r="D1640" s="109" t="s">
        <v>17554</v>
      </c>
      <c r="E1640"/>
    </row>
    <row r="1641" spans="1:5" s="190" customFormat="1" ht="25.5" customHeight="1" x14ac:dyDescent="0.25">
      <c r="A1641">
        <v>40390</v>
      </c>
      <c r="B1641" t="s">
        <v>20962</v>
      </c>
      <c r="C1641" t="s">
        <v>1533</v>
      </c>
      <c r="D1641" s="109" t="s">
        <v>20963</v>
      </c>
      <c r="E1641"/>
    </row>
    <row r="1642" spans="1:5" s="190" customFormat="1" ht="25.5" customHeight="1" x14ac:dyDescent="0.25">
      <c r="A1642">
        <v>40413</v>
      </c>
      <c r="B1642" t="s">
        <v>20964</v>
      </c>
      <c r="C1642" t="s">
        <v>1533</v>
      </c>
      <c r="D1642" s="109" t="s">
        <v>12623</v>
      </c>
      <c r="E1642"/>
    </row>
    <row r="1643" spans="1:5" s="190" customFormat="1" ht="25.5" customHeight="1" x14ac:dyDescent="0.25">
      <c r="A1643">
        <v>40415</v>
      </c>
      <c r="B1643" t="s">
        <v>20965</v>
      </c>
      <c r="C1643" t="s">
        <v>1533</v>
      </c>
      <c r="D1643" s="109" t="s">
        <v>12184</v>
      </c>
      <c r="E1643"/>
    </row>
    <row r="1644" spans="1:5" s="190" customFormat="1" ht="25.5" customHeight="1" x14ac:dyDescent="0.25">
      <c r="A1644">
        <v>40417</v>
      </c>
      <c r="B1644" t="s">
        <v>20966</v>
      </c>
      <c r="C1644" t="s">
        <v>1533</v>
      </c>
      <c r="D1644" s="109" t="s">
        <v>14724</v>
      </c>
      <c r="E1644"/>
    </row>
    <row r="1645" spans="1:5" s="190" customFormat="1" ht="25.5" customHeight="1" x14ac:dyDescent="0.25">
      <c r="A1645">
        <v>39271</v>
      </c>
      <c r="B1645" t="s">
        <v>20967</v>
      </c>
      <c r="C1645" t="s">
        <v>1533</v>
      </c>
      <c r="D1645" s="109" t="s">
        <v>7881</v>
      </c>
      <c r="E1645"/>
    </row>
    <row r="1646" spans="1:5" s="190" customFormat="1" ht="12.75" customHeight="1" x14ac:dyDescent="0.25">
      <c r="A1646">
        <v>39273</v>
      </c>
      <c r="B1646" t="s">
        <v>20968</v>
      </c>
      <c r="C1646" t="s">
        <v>1533</v>
      </c>
      <c r="D1646" s="109" t="s">
        <v>12394</v>
      </c>
      <c r="E1646"/>
    </row>
    <row r="1647" spans="1:5" s="190" customFormat="1" ht="12.75" customHeight="1" x14ac:dyDescent="0.25">
      <c r="A1647">
        <v>39272</v>
      </c>
      <c r="B1647" t="s">
        <v>20969</v>
      </c>
      <c r="C1647" t="s">
        <v>1533</v>
      </c>
      <c r="D1647" s="109" t="s">
        <v>12467</v>
      </c>
      <c r="E1647"/>
    </row>
    <row r="1648" spans="1:5" s="190" customFormat="1" ht="25.5" customHeight="1" x14ac:dyDescent="0.25">
      <c r="A1648">
        <v>1875</v>
      </c>
      <c r="B1648" t="s">
        <v>20970</v>
      </c>
      <c r="C1648" t="s">
        <v>1533</v>
      </c>
      <c r="D1648" s="109" t="s">
        <v>20971</v>
      </c>
      <c r="E1648"/>
    </row>
    <row r="1649" spans="1:5" s="190" customFormat="1" ht="25.5" customHeight="1" x14ac:dyDescent="0.25">
      <c r="A1649">
        <v>1874</v>
      </c>
      <c r="B1649" t="s">
        <v>20972</v>
      </c>
      <c r="C1649" t="s">
        <v>1533</v>
      </c>
      <c r="D1649" s="109" t="s">
        <v>6320</v>
      </c>
      <c r="E1649"/>
    </row>
    <row r="1650" spans="1:5" s="190" customFormat="1" ht="25.5" customHeight="1" x14ac:dyDescent="0.25">
      <c r="A1650">
        <v>1870</v>
      </c>
      <c r="B1650" t="s">
        <v>20973</v>
      </c>
      <c r="C1650" t="s">
        <v>1533</v>
      </c>
      <c r="D1650" s="109" t="s">
        <v>6401</v>
      </c>
      <c r="E1650"/>
    </row>
    <row r="1651" spans="1:5" s="190" customFormat="1" ht="12.75" customHeight="1" x14ac:dyDescent="0.25">
      <c r="A1651">
        <v>1884</v>
      </c>
      <c r="B1651" t="s">
        <v>20974</v>
      </c>
      <c r="C1651" t="s">
        <v>1533</v>
      </c>
      <c r="D1651" s="109" t="s">
        <v>10792</v>
      </c>
      <c r="E1651"/>
    </row>
    <row r="1652" spans="1:5" s="190" customFormat="1" ht="12.75" customHeight="1" x14ac:dyDescent="0.25">
      <c r="A1652">
        <v>1887</v>
      </c>
      <c r="B1652" t="s">
        <v>20975</v>
      </c>
      <c r="C1652" t="s">
        <v>1533</v>
      </c>
      <c r="D1652" s="109" t="s">
        <v>7984</v>
      </c>
      <c r="E1652"/>
    </row>
    <row r="1653" spans="1:5" s="190" customFormat="1" ht="12.75" customHeight="1" x14ac:dyDescent="0.25">
      <c r="A1653">
        <v>1876</v>
      </c>
      <c r="B1653" t="s">
        <v>20976</v>
      </c>
      <c r="C1653" t="s">
        <v>1533</v>
      </c>
      <c r="D1653" s="109" t="s">
        <v>18800</v>
      </c>
      <c r="E1653"/>
    </row>
    <row r="1654" spans="1:5" s="190" customFormat="1" ht="12.75" customHeight="1" x14ac:dyDescent="0.25">
      <c r="A1654">
        <v>1879</v>
      </c>
      <c r="B1654" t="s">
        <v>20977</v>
      </c>
      <c r="C1654" t="s">
        <v>1533</v>
      </c>
      <c r="D1654" s="109" t="s">
        <v>6433</v>
      </c>
      <c r="E1654"/>
    </row>
    <row r="1655" spans="1:5" s="190" customFormat="1" ht="12.75" customHeight="1" x14ac:dyDescent="0.25">
      <c r="A1655">
        <v>1877</v>
      </c>
      <c r="B1655" t="s">
        <v>20978</v>
      </c>
      <c r="C1655" t="s">
        <v>1533</v>
      </c>
      <c r="D1655" s="109" t="s">
        <v>12623</v>
      </c>
      <c r="E1655"/>
    </row>
    <row r="1656" spans="1:5" s="190" customFormat="1" ht="12.75" customHeight="1" x14ac:dyDescent="0.25">
      <c r="A1656">
        <v>1878</v>
      </c>
      <c r="B1656" t="s">
        <v>20979</v>
      </c>
      <c r="C1656" t="s">
        <v>1533</v>
      </c>
      <c r="D1656" s="109" t="s">
        <v>20847</v>
      </c>
      <c r="E1656"/>
    </row>
    <row r="1657" spans="1:5" s="190" customFormat="1" ht="12.75" customHeight="1" x14ac:dyDescent="0.25">
      <c r="A1657">
        <v>2621</v>
      </c>
      <c r="B1657" t="s">
        <v>20980</v>
      </c>
      <c r="C1657" t="s">
        <v>1533</v>
      </c>
      <c r="D1657" s="109" t="s">
        <v>20981</v>
      </c>
      <c r="E1657"/>
    </row>
    <row r="1658" spans="1:5" s="190" customFormat="1" ht="12.75" customHeight="1" x14ac:dyDescent="0.25">
      <c r="A1658">
        <v>2616</v>
      </c>
      <c r="B1658" t="s">
        <v>20982</v>
      </c>
      <c r="C1658" t="s">
        <v>1533</v>
      </c>
      <c r="D1658" s="109" t="s">
        <v>6397</v>
      </c>
      <c r="E1658"/>
    </row>
    <row r="1659" spans="1:5" s="190" customFormat="1" ht="25.5" customHeight="1" x14ac:dyDescent="0.25">
      <c r="A1659">
        <v>2633</v>
      </c>
      <c r="B1659" t="s">
        <v>20983</v>
      </c>
      <c r="C1659" t="s">
        <v>1533</v>
      </c>
      <c r="D1659" s="109" t="s">
        <v>12709</v>
      </c>
      <c r="E1659"/>
    </row>
    <row r="1660" spans="1:5" s="190" customFormat="1" ht="12.75" customHeight="1" x14ac:dyDescent="0.25">
      <c r="A1660">
        <v>2617</v>
      </c>
      <c r="B1660" t="s">
        <v>20984</v>
      </c>
      <c r="C1660" t="s">
        <v>1533</v>
      </c>
      <c r="D1660" s="109" t="s">
        <v>20985</v>
      </c>
      <c r="E1660"/>
    </row>
    <row r="1661" spans="1:5" s="190" customFormat="1" ht="12.75" customHeight="1" x14ac:dyDescent="0.25">
      <c r="A1661">
        <v>2618</v>
      </c>
      <c r="B1661" t="s">
        <v>20986</v>
      </c>
      <c r="C1661" t="s">
        <v>1533</v>
      </c>
      <c r="D1661" s="109" t="s">
        <v>12604</v>
      </c>
      <c r="E1661"/>
    </row>
    <row r="1662" spans="1:5" s="190" customFormat="1" ht="12.75" customHeight="1" x14ac:dyDescent="0.25">
      <c r="A1662">
        <v>2632</v>
      </c>
      <c r="B1662" t="s">
        <v>20987</v>
      </c>
      <c r="C1662" t="s">
        <v>1533</v>
      </c>
      <c r="D1662" s="109" t="s">
        <v>12703</v>
      </c>
      <c r="E1662"/>
    </row>
    <row r="1663" spans="1:5" s="190" customFormat="1" ht="12.75" customHeight="1" x14ac:dyDescent="0.25">
      <c r="A1663">
        <v>2631</v>
      </c>
      <c r="B1663" t="s">
        <v>20988</v>
      </c>
      <c r="C1663" t="s">
        <v>1533</v>
      </c>
      <c r="D1663" s="109" t="s">
        <v>20989</v>
      </c>
      <c r="E1663"/>
    </row>
    <row r="1664" spans="1:5" s="190" customFormat="1" ht="12.75" customHeight="1" x14ac:dyDescent="0.25">
      <c r="A1664">
        <v>2619</v>
      </c>
      <c r="B1664" t="s">
        <v>20990</v>
      </c>
      <c r="C1664" t="s">
        <v>1533</v>
      </c>
      <c r="D1664" s="109" t="s">
        <v>15409</v>
      </c>
      <c r="E1664"/>
    </row>
    <row r="1665" spans="1:5" s="190" customFormat="1" ht="12.75" customHeight="1" x14ac:dyDescent="0.25">
      <c r="A1665">
        <v>2620</v>
      </c>
      <c r="B1665" t="s">
        <v>20991</v>
      </c>
      <c r="C1665" t="s">
        <v>1533</v>
      </c>
      <c r="D1665" s="109" t="s">
        <v>20992</v>
      </c>
      <c r="E1665"/>
    </row>
    <row r="1666" spans="1:5" s="190" customFormat="1" ht="25.5" customHeight="1" x14ac:dyDescent="0.25">
      <c r="A1666">
        <v>44472</v>
      </c>
      <c r="B1666" t="s">
        <v>20993</v>
      </c>
      <c r="C1666" t="s">
        <v>1533</v>
      </c>
      <c r="D1666" s="109" t="s">
        <v>20994</v>
      </c>
      <c r="E1666"/>
    </row>
    <row r="1667" spans="1:5" s="190" customFormat="1" ht="12.75" customHeight="1" x14ac:dyDescent="0.25">
      <c r="A1667">
        <v>38369</v>
      </c>
      <c r="B1667" t="s">
        <v>20995</v>
      </c>
      <c r="C1667" t="s">
        <v>1533</v>
      </c>
      <c r="D1667" s="109" t="s">
        <v>18187</v>
      </c>
      <c r="E1667"/>
    </row>
    <row r="1668" spans="1:5" s="190" customFormat="1" ht="25.5" customHeight="1" x14ac:dyDescent="0.25">
      <c r="A1668">
        <v>38370</v>
      </c>
      <c r="B1668" t="s">
        <v>20996</v>
      </c>
      <c r="C1668" t="s">
        <v>1533</v>
      </c>
      <c r="D1668" s="109" t="s">
        <v>18187</v>
      </c>
      <c r="E1668"/>
    </row>
    <row r="1669" spans="1:5" s="190" customFormat="1" ht="25.5" customHeight="1" x14ac:dyDescent="0.25">
      <c r="A1669">
        <v>38372</v>
      </c>
      <c r="B1669" t="s">
        <v>20997</v>
      </c>
      <c r="C1669" t="s">
        <v>1533</v>
      </c>
      <c r="D1669" s="109" t="s">
        <v>6477</v>
      </c>
      <c r="E1669"/>
    </row>
    <row r="1670" spans="1:5" s="190" customFormat="1" ht="25.5" customHeight="1" x14ac:dyDescent="0.25">
      <c r="A1670">
        <v>2357</v>
      </c>
      <c r="B1670" t="s">
        <v>20998</v>
      </c>
      <c r="C1670" t="s">
        <v>1532</v>
      </c>
      <c r="D1670" s="109" t="s">
        <v>12713</v>
      </c>
      <c r="E1670"/>
    </row>
    <row r="1671" spans="1:5" s="190" customFormat="1" ht="11.65" customHeight="1" x14ac:dyDescent="0.25">
      <c r="A1671">
        <v>40806</v>
      </c>
      <c r="B1671" t="s">
        <v>20999</v>
      </c>
      <c r="C1671" t="s">
        <v>1539</v>
      </c>
      <c r="D1671" s="109" t="s">
        <v>21000</v>
      </c>
      <c r="E1671"/>
    </row>
    <row r="1672" spans="1:5" s="190" customFormat="1" ht="25.5" customHeight="1" x14ac:dyDescent="0.25">
      <c r="A1672">
        <v>2355</v>
      </c>
      <c r="B1672" t="s">
        <v>21001</v>
      </c>
      <c r="C1672" t="s">
        <v>1532</v>
      </c>
      <c r="D1672" s="109" t="s">
        <v>21002</v>
      </c>
      <c r="E1672"/>
    </row>
    <row r="1673" spans="1:5" s="190" customFormat="1" ht="25.5" customHeight="1" x14ac:dyDescent="0.25">
      <c r="A1673">
        <v>40805</v>
      </c>
      <c r="B1673" t="s">
        <v>21003</v>
      </c>
      <c r="C1673" t="s">
        <v>1539</v>
      </c>
      <c r="D1673" s="109" t="s">
        <v>21004</v>
      </c>
      <c r="E1673"/>
    </row>
    <row r="1674" spans="1:5" s="190" customFormat="1" ht="12.75" customHeight="1" x14ac:dyDescent="0.25">
      <c r="A1674">
        <v>2358</v>
      </c>
      <c r="B1674" t="s">
        <v>21005</v>
      </c>
      <c r="C1674" t="s">
        <v>1532</v>
      </c>
      <c r="D1674" s="109" t="s">
        <v>8774</v>
      </c>
      <c r="E1674"/>
    </row>
    <row r="1675" spans="1:5" s="190" customFormat="1" ht="12.75" customHeight="1" x14ac:dyDescent="0.25">
      <c r="A1675">
        <v>40807</v>
      </c>
      <c r="B1675" t="s">
        <v>21006</v>
      </c>
      <c r="C1675" t="s">
        <v>1539</v>
      </c>
      <c r="D1675" s="109" t="s">
        <v>21007</v>
      </c>
      <c r="E1675"/>
    </row>
    <row r="1676" spans="1:5" s="190" customFormat="1" ht="12.75" customHeight="1" x14ac:dyDescent="0.25">
      <c r="A1676">
        <v>2359</v>
      </c>
      <c r="B1676" t="s">
        <v>21008</v>
      </c>
      <c r="C1676" t="s">
        <v>1532</v>
      </c>
      <c r="D1676" s="109" t="s">
        <v>17620</v>
      </c>
      <c r="E1676"/>
    </row>
    <row r="1677" spans="1:5" s="190" customFormat="1" ht="12.75" customHeight="1" x14ac:dyDescent="0.25">
      <c r="A1677">
        <v>40808</v>
      </c>
      <c r="B1677" t="s">
        <v>21009</v>
      </c>
      <c r="C1677" t="s">
        <v>1539</v>
      </c>
      <c r="D1677" s="109" t="s">
        <v>21010</v>
      </c>
      <c r="E1677"/>
    </row>
    <row r="1678" spans="1:5" s="190" customFormat="1" ht="12.75" customHeight="1" x14ac:dyDescent="0.25">
      <c r="A1678">
        <v>44330</v>
      </c>
      <c r="B1678" t="s">
        <v>21011</v>
      </c>
      <c r="C1678" t="s">
        <v>1538</v>
      </c>
      <c r="D1678" s="109" t="s">
        <v>21012</v>
      </c>
      <c r="E1678"/>
    </row>
    <row r="1679" spans="1:5" s="190" customFormat="1" ht="12.75" customHeight="1" x14ac:dyDescent="0.25">
      <c r="A1679">
        <v>43144</v>
      </c>
      <c r="B1679" t="s">
        <v>21013</v>
      </c>
      <c r="C1679" t="s">
        <v>1537</v>
      </c>
      <c r="D1679" s="109" t="s">
        <v>17023</v>
      </c>
      <c r="E1679"/>
    </row>
    <row r="1680" spans="1:5" s="190" customFormat="1" ht="12.75" customHeight="1" x14ac:dyDescent="0.25">
      <c r="A1680">
        <v>39397</v>
      </c>
      <c r="B1680" t="s">
        <v>21014</v>
      </c>
      <c r="C1680" t="s">
        <v>1538</v>
      </c>
      <c r="D1680" s="109" t="s">
        <v>14959</v>
      </c>
      <c r="E1680"/>
    </row>
    <row r="1681" spans="1:5" s="190" customFormat="1" ht="25.5" customHeight="1" x14ac:dyDescent="0.25">
      <c r="A1681">
        <v>2692</v>
      </c>
      <c r="B1681" t="s">
        <v>21015</v>
      </c>
      <c r="C1681" t="s">
        <v>1538</v>
      </c>
      <c r="D1681" s="109" t="s">
        <v>14840</v>
      </c>
      <c r="E1681"/>
    </row>
    <row r="1682" spans="1:5" s="190" customFormat="1" ht="22.9" customHeight="1" x14ac:dyDescent="0.25">
      <c r="A1682">
        <v>44329</v>
      </c>
      <c r="B1682" t="s">
        <v>21016</v>
      </c>
      <c r="C1682" t="s">
        <v>1538</v>
      </c>
      <c r="D1682" s="109" t="s">
        <v>12571</v>
      </c>
      <c r="E1682"/>
    </row>
    <row r="1683" spans="1:5" s="190" customFormat="1" ht="22.9" customHeight="1" x14ac:dyDescent="0.25">
      <c r="A1683">
        <v>5318</v>
      </c>
      <c r="B1683" t="s">
        <v>21017</v>
      </c>
      <c r="C1683" t="s">
        <v>1538</v>
      </c>
      <c r="D1683" s="109" t="s">
        <v>21018</v>
      </c>
      <c r="E1683"/>
    </row>
    <row r="1684" spans="1:5" s="190" customFormat="1" ht="22.9" customHeight="1" x14ac:dyDescent="0.25">
      <c r="A1684">
        <v>5330</v>
      </c>
      <c r="B1684" t="s">
        <v>21019</v>
      </c>
      <c r="C1684" t="s">
        <v>1538</v>
      </c>
      <c r="D1684" s="109" t="s">
        <v>12749</v>
      </c>
      <c r="E1684"/>
    </row>
    <row r="1685" spans="1:5" s="190" customFormat="1" ht="22.9" customHeight="1" x14ac:dyDescent="0.25">
      <c r="A1685">
        <v>44532</v>
      </c>
      <c r="B1685" t="s">
        <v>21020</v>
      </c>
      <c r="C1685" t="s">
        <v>1533</v>
      </c>
      <c r="D1685" s="109" t="s">
        <v>17670</v>
      </c>
      <c r="E1685"/>
    </row>
    <row r="1686" spans="1:5" s="190" customFormat="1" ht="25.5" customHeight="1" x14ac:dyDescent="0.25">
      <c r="A1686">
        <v>44531</v>
      </c>
      <c r="B1686" t="s">
        <v>21021</v>
      </c>
      <c r="C1686" t="s">
        <v>1533</v>
      </c>
      <c r="D1686" s="109" t="s">
        <v>21022</v>
      </c>
      <c r="E1686"/>
    </row>
    <row r="1687" spans="1:5" s="190" customFormat="1" ht="25.5" customHeight="1" x14ac:dyDescent="0.25">
      <c r="A1687">
        <v>38140</v>
      </c>
      <c r="B1687" t="s">
        <v>21023</v>
      </c>
      <c r="C1687" t="s">
        <v>1533</v>
      </c>
      <c r="D1687" s="109" t="s">
        <v>21024</v>
      </c>
      <c r="E1687"/>
    </row>
    <row r="1688" spans="1:5" s="190" customFormat="1" ht="12.75" customHeight="1" x14ac:dyDescent="0.25">
      <c r="A1688">
        <v>13887</v>
      </c>
      <c r="B1688" t="s">
        <v>21025</v>
      </c>
      <c r="C1688" t="s">
        <v>1533</v>
      </c>
      <c r="D1688" s="109" t="s">
        <v>21026</v>
      </c>
      <c r="E1688"/>
    </row>
    <row r="1689" spans="1:5" s="190" customFormat="1" ht="12.75" customHeight="1" x14ac:dyDescent="0.25">
      <c r="A1689">
        <v>44495</v>
      </c>
      <c r="B1689" t="s">
        <v>21027</v>
      </c>
      <c r="C1689" t="s">
        <v>1533</v>
      </c>
      <c r="D1689" s="109" t="s">
        <v>21028</v>
      </c>
      <c r="E1689"/>
    </row>
    <row r="1690" spans="1:5" s="190" customFormat="1" ht="12.75" customHeight="1" x14ac:dyDescent="0.25">
      <c r="A1690">
        <v>44533</v>
      </c>
      <c r="B1690" t="s">
        <v>21029</v>
      </c>
      <c r="C1690" t="s">
        <v>1533</v>
      </c>
      <c r="D1690" s="109" t="s">
        <v>13152</v>
      </c>
      <c r="E1690"/>
    </row>
    <row r="1691" spans="1:5" s="190" customFormat="1" ht="12.75" customHeight="1" x14ac:dyDescent="0.25">
      <c r="A1691">
        <v>44534</v>
      </c>
      <c r="B1691" t="s">
        <v>21030</v>
      </c>
      <c r="C1691" t="s">
        <v>1533</v>
      </c>
      <c r="D1691" s="109" t="s">
        <v>18193</v>
      </c>
      <c r="E1691"/>
    </row>
    <row r="1692" spans="1:5" s="190" customFormat="1" ht="25.5" customHeight="1" x14ac:dyDescent="0.25">
      <c r="A1692">
        <v>34544</v>
      </c>
      <c r="B1692" t="s">
        <v>21031</v>
      </c>
      <c r="C1692" t="s">
        <v>1533</v>
      </c>
      <c r="D1692" s="109" t="s">
        <v>21032</v>
      </c>
      <c r="E1692"/>
    </row>
    <row r="1693" spans="1:5" s="190" customFormat="1" ht="25.5" customHeight="1" x14ac:dyDescent="0.25">
      <c r="A1693">
        <v>34729</v>
      </c>
      <c r="B1693" t="s">
        <v>21033</v>
      </c>
      <c r="C1693" t="s">
        <v>1533</v>
      </c>
      <c r="D1693" s="109" t="s">
        <v>21034</v>
      </c>
      <c r="E1693"/>
    </row>
    <row r="1694" spans="1:5" s="190" customFormat="1" ht="12.75" customHeight="1" x14ac:dyDescent="0.25">
      <c r="A1694">
        <v>34734</v>
      </c>
      <c r="B1694" t="s">
        <v>21035</v>
      </c>
      <c r="C1694" t="s">
        <v>1533</v>
      </c>
      <c r="D1694" s="109" t="s">
        <v>21036</v>
      </c>
      <c r="E1694"/>
    </row>
    <row r="1695" spans="1:5" s="190" customFormat="1" ht="25.5" customHeight="1" x14ac:dyDescent="0.25">
      <c r="A1695">
        <v>34738</v>
      </c>
      <c r="B1695" t="s">
        <v>21037</v>
      </c>
      <c r="C1695" t="s">
        <v>1533</v>
      </c>
      <c r="D1695" s="109" t="s">
        <v>21038</v>
      </c>
      <c r="E1695"/>
    </row>
    <row r="1696" spans="1:5" s="190" customFormat="1" ht="25.5" customHeight="1" x14ac:dyDescent="0.25">
      <c r="A1696">
        <v>34623</v>
      </c>
      <c r="B1696" t="s">
        <v>21039</v>
      </c>
      <c r="C1696" t="s">
        <v>1533</v>
      </c>
      <c r="D1696" s="109" t="s">
        <v>17973</v>
      </c>
      <c r="E1696"/>
    </row>
    <row r="1697" spans="1:5" s="190" customFormat="1" ht="25.5" customHeight="1" x14ac:dyDescent="0.25">
      <c r="A1697">
        <v>34616</v>
      </c>
      <c r="B1697" t="s">
        <v>21040</v>
      </c>
      <c r="C1697" t="s">
        <v>1533</v>
      </c>
      <c r="D1697" s="109" t="s">
        <v>12310</v>
      </c>
      <c r="E1697"/>
    </row>
    <row r="1698" spans="1:5" s="190" customFormat="1" ht="25.5" customHeight="1" x14ac:dyDescent="0.25">
      <c r="A1698">
        <v>34628</v>
      </c>
      <c r="B1698" t="s">
        <v>21041</v>
      </c>
      <c r="C1698" t="s">
        <v>1533</v>
      </c>
      <c r="D1698" s="109" t="s">
        <v>16776</v>
      </c>
      <c r="E1698"/>
    </row>
    <row r="1699" spans="1:5" s="190" customFormat="1" ht="22.9" customHeight="1" x14ac:dyDescent="0.25">
      <c r="A1699">
        <v>34686</v>
      </c>
      <c r="B1699" t="s">
        <v>21042</v>
      </c>
      <c r="C1699" t="s">
        <v>1533</v>
      </c>
      <c r="D1699" s="109" t="s">
        <v>21043</v>
      </c>
      <c r="E1699"/>
    </row>
    <row r="1700" spans="1:5" s="190" customFormat="1" ht="25.5" customHeight="1" x14ac:dyDescent="0.25">
      <c r="A1700">
        <v>34653</v>
      </c>
      <c r="B1700" t="s">
        <v>21044</v>
      </c>
      <c r="C1700" t="s">
        <v>1533</v>
      </c>
      <c r="D1700" s="109" t="s">
        <v>14778</v>
      </c>
      <c r="E1700"/>
    </row>
    <row r="1701" spans="1:5" s="190" customFormat="1" ht="12.75" customHeight="1" x14ac:dyDescent="0.25">
      <c r="A1701">
        <v>34688</v>
      </c>
      <c r="B1701" t="s">
        <v>21045</v>
      </c>
      <c r="C1701" t="s">
        <v>1533</v>
      </c>
      <c r="D1701" s="109" t="s">
        <v>12058</v>
      </c>
      <c r="E1701"/>
    </row>
    <row r="1702" spans="1:5" s="190" customFormat="1" ht="25.5" customHeight="1" x14ac:dyDescent="0.25">
      <c r="A1702">
        <v>34709</v>
      </c>
      <c r="B1702" t="s">
        <v>21046</v>
      </c>
      <c r="C1702" t="s">
        <v>1533</v>
      </c>
      <c r="D1702" s="109" t="s">
        <v>21047</v>
      </c>
      <c r="E1702"/>
    </row>
    <row r="1703" spans="1:5" s="190" customFormat="1" ht="25.5" customHeight="1" x14ac:dyDescent="0.25">
      <c r="A1703">
        <v>34714</v>
      </c>
      <c r="B1703" t="s">
        <v>21048</v>
      </c>
      <c r="C1703" t="s">
        <v>1533</v>
      </c>
      <c r="D1703" s="109" t="s">
        <v>21049</v>
      </c>
      <c r="E1703"/>
    </row>
    <row r="1704" spans="1:5" s="190" customFormat="1" ht="22.9" customHeight="1" x14ac:dyDescent="0.25">
      <c r="A1704">
        <v>2391</v>
      </c>
      <c r="B1704" t="s">
        <v>21050</v>
      </c>
      <c r="C1704" t="s">
        <v>1533</v>
      </c>
      <c r="D1704" s="109" t="s">
        <v>21051</v>
      </c>
      <c r="E1704"/>
    </row>
    <row r="1705" spans="1:5" s="190" customFormat="1" ht="12.75" customHeight="1" x14ac:dyDescent="0.25">
      <c r="A1705">
        <v>2374</v>
      </c>
      <c r="B1705" t="s">
        <v>21052</v>
      </c>
      <c r="C1705" t="s">
        <v>1533</v>
      </c>
      <c r="D1705" s="109" t="s">
        <v>21053</v>
      </c>
      <c r="E1705"/>
    </row>
    <row r="1706" spans="1:5" s="190" customFormat="1" ht="12.75" customHeight="1" x14ac:dyDescent="0.25">
      <c r="A1706">
        <v>2377</v>
      </c>
      <c r="B1706" t="s">
        <v>21054</v>
      </c>
      <c r="C1706" t="s">
        <v>1533</v>
      </c>
      <c r="D1706" s="109" t="s">
        <v>21055</v>
      </c>
      <c r="E1706"/>
    </row>
    <row r="1707" spans="1:5" s="190" customFormat="1" ht="12.75" customHeight="1" x14ac:dyDescent="0.25">
      <c r="A1707">
        <v>2393</v>
      </c>
      <c r="B1707" t="s">
        <v>21056</v>
      </c>
      <c r="C1707" t="s">
        <v>1533</v>
      </c>
      <c r="D1707" s="109" t="s">
        <v>21057</v>
      </c>
      <c r="E1707"/>
    </row>
    <row r="1708" spans="1:5" s="190" customFormat="1" ht="12.75" customHeight="1" x14ac:dyDescent="0.25">
      <c r="A1708">
        <v>34705</v>
      </c>
      <c r="B1708" t="s">
        <v>21058</v>
      </c>
      <c r="C1708" t="s">
        <v>1533</v>
      </c>
      <c r="D1708" s="109" t="s">
        <v>21059</v>
      </c>
      <c r="E1708"/>
    </row>
    <row r="1709" spans="1:5" s="190" customFormat="1" ht="11.65" customHeight="1" x14ac:dyDescent="0.25">
      <c r="A1709">
        <v>34707</v>
      </c>
      <c r="B1709" t="s">
        <v>21060</v>
      </c>
      <c r="C1709" t="s">
        <v>1533</v>
      </c>
      <c r="D1709" s="109" t="s">
        <v>21061</v>
      </c>
      <c r="E1709"/>
    </row>
    <row r="1710" spans="1:5" s="190" customFormat="1" ht="12.75" customHeight="1" x14ac:dyDescent="0.25">
      <c r="A1710">
        <v>2378</v>
      </c>
      <c r="B1710" t="s">
        <v>21062</v>
      </c>
      <c r="C1710" t="s">
        <v>1533</v>
      </c>
      <c r="D1710" s="109" t="s">
        <v>21063</v>
      </c>
      <c r="E1710"/>
    </row>
    <row r="1711" spans="1:5" s="190" customFormat="1" ht="25.5" customHeight="1" x14ac:dyDescent="0.25">
      <c r="A1711">
        <v>2379</v>
      </c>
      <c r="B1711" t="s">
        <v>21064</v>
      </c>
      <c r="C1711" t="s">
        <v>1533</v>
      </c>
      <c r="D1711" s="109" t="s">
        <v>21063</v>
      </c>
      <c r="E1711"/>
    </row>
    <row r="1712" spans="1:5" s="190" customFormat="1" ht="12.75" customHeight="1" x14ac:dyDescent="0.25">
      <c r="A1712">
        <v>2376</v>
      </c>
      <c r="B1712" t="s">
        <v>21065</v>
      </c>
      <c r="C1712" t="s">
        <v>1533</v>
      </c>
      <c r="D1712" s="109" t="s">
        <v>21066</v>
      </c>
      <c r="E1712"/>
    </row>
    <row r="1713" spans="1:5" s="190" customFormat="1" ht="22.9" customHeight="1" x14ac:dyDescent="0.25">
      <c r="A1713">
        <v>2394</v>
      </c>
      <c r="B1713" t="s">
        <v>21067</v>
      </c>
      <c r="C1713" t="s">
        <v>1533</v>
      </c>
      <c r="D1713" s="109" t="s">
        <v>21068</v>
      </c>
      <c r="E1713"/>
    </row>
    <row r="1714" spans="1:5" s="190" customFormat="1" ht="25.5" customHeight="1" x14ac:dyDescent="0.25">
      <c r="A1714">
        <v>2388</v>
      </c>
      <c r="B1714" t="s">
        <v>21069</v>
      </c>
      <c r="C1714" t="s">
        <v>1533</v>
      </c>
      <c r="D1714" s="109" t="s">
        <v>21070</v>
      </c>
      <c r="E1714"/>
    </row>
    <row r="1715" spans="1:5" s="190" customFormat="1" ht="12.75" customHeight="1" x14ac:dyDescent="0.25">
      <c r="A1715">
        <v>34606</v>
      </c>
      <c r="B1715" t="s">
        <v>21071</v>
      </c>
      <c r="C1715" t="s">
        <v>1533</v>
      </c>
      <c r="D1715" s="109" t="s">
        <v>21072</v>
      </c>
      <c r="E1715"/>
    </row>
    <row r="1716" spans="1:5" s="190" customFormat="1" ht="25.5" customHeight="1" x14ac:dyDescent="0.25">
      <c r="A1716">
        <v>34689</v>
      </c>
      <c r="B1716" t="s">
        <v>21073</v>
      </c>
      <c r="C1716" t="s">
        <v>1533</v>
      </c>
      <c r="D1716" s="109" t="s">
        <v>18461</v>
      </c>
      <c r="E1716"/>
    </row>
    <row r="1717" spans="1:5" s="190" customFormat="1" ht="22.9" customHeight="1" x14ac:dyDescent="0.25">
      <c r="A1717">
        <v>2370</v>
      </c>
      <c r="B1717" t="s">
        <v>21074</v>
      </c>
      <c r="C1717" t="s">
        <v>1533</v>
      </c>
      <c r="D1717" s="109" t="s">
        <v>7315</v>
      </c>
      <c r="E1717"/>
    </row>
    <row r="1718" spans="1:5" s="190" customFormat="1" ht="25.5" customHeight="1" x14ac:dyDescent="0.25">
      <c r="A1718">
        <v>2386</v>
      </c>
      <c r="B1718" t="s">
        <v>21075</v>
      </c>
      <c r="C1718" t="s">
        <v>1533</v>
      </c>
      <c r="D1718" s="109" t="s">
        <v>12193</v>
      </c>
      <c r="E1718"/>
    </row>
    <row r="1719" spans="1:5" s="190" customFormat="1" ht="25.5" customHeight="1" x14ac:dyDescent="0.25">
      <c r="A1719">
        <v>2392</v>
      </c>
      <c r="B1719" t="s">
        <v>21076</v>
      </c>
      <c r="C1719" t="s">
        <v>1533</v>
      </c>
      <c r="D1719" s="109" t="s">
        <v>21077</v>
      </c>
      <c r="E1719"/>
    </row>
    <row r="1720" spans="1:5" s="190" customFormat="1" ht="25.5" customHeight="1" x14ac:dyDescent="0.25">
      <c r="A1720">
        <v>2373</v>
      </c>
      <c r="B1720" t="s">
        <v>21078</v>
      </c>
      <c r="C1720" t="s">
        <v>1533</v>
      </c>
      <c r="D1720" s="109" t="s">
        <v>17721</v>
      </c>
      <c r="E1720"/>
    </row>
    <row r="1721" spans="1:5" s="190" customFormat="1" ht="25.5" customHeight="1" x14ac:dyDescent="0.25">
      <c r="A1721">
        <v>39465</v>
      </c>
      <c r="B1721" t="s">
        <v>21079</v>
      </c>
      <c r="C1721" t="s">
        <v>1533</v>
      </c>
      <c r="D1721" s="109" t="s">
        <v>17809</v>
      </c>
      <c r="E1721"/>
    </row>
    <row r="1722" spans="1:5" s="190" customFormat="1" ht="25.5" customHeight="1" x14ac:dyDescent="0.25">
      <c r="A1722">
        <v>39466</v>
      </c>
      <c r="B1722" t="s">
        <v>21080</v>
      </c>
      <c r="C1722" t="s">
        <v>1533</v>
      </c>
      <c r="D1722" s="109" t="s">
        <v>12768</v>
      </c>
      <c r="E1722"/>
    </row>
    <row r="1723" spans="1:5" s="190" customFormat="1" ht="25.5" customHeight="1" x14ac:dyDescent="0.25">
      <c r="A1723">
        <v>39467</v>
      </c>
      <c r="B1723" t="s">
        <v>21081</v>
      </c>
      <c r="C1723" t="s">
        <v>1533</v>
      </c>
      <c r="D1723" s="109" t="s">
        <v>21082</v>
      </c>
      <c r="E1723"/>
    </row>
    <row r="1724" spans="1:5" s="190" customFormat="1" ht="25.5" customHeight="1" x14ac:dyDescent="0.25">
      <c r="A1724">
        <v>39468</v>
      </c>
      <c r="B1724" t="s">
        <v>21083</v>
      </c>
      <c r="C1724" t="s">
        <v>1533</v>
      </c>
      <c r="D1724" s="109" t="s">
        <v>21084</v>
      </c>
      <c r="E1724"/>
    </row>
    <row r="1725" spans="1:5" s="190" customFormat="1" ht="12.75" customHeight="1" x14ac:dyDescent="0.25">
      <c r="A1725">
        <v>39469</v>
      </c>
      <c r="B1725" t="s">
        <v>21085</v>
      </c>
      <c r="C1725" t="s">
        <v>1533</v>
      </c>
      <c r="D1725" s="109" t="s">
        <v>21086</v>
      </c>
      <c r="E1725"/>
    </row>
    <row r="1726" spans="1:5" s="190" customFormat="1" ht="25.5" customHeight="1" x14ac:dyDescent="0.25">
      <c r="A1726">
        <v>39470</v>
      </c>
      <c r="B1726" t="s">
        <v>21087</v>
      </c>
      <c r="C1726" t="s">
        <v>1533</v>
      </c>
      <c r="D1726" s="109" t="s">
        <v>17953</v>
      </c>
      <c r="E1726"/>
    </row>
    <row r="1727" spans="1:5" s="190" customFormat="1" ht="25.5" customHeight="1" x14ac:dyDescent="0.25">
      <c r="A1727">
        <v>39471</v>
      </c>
      <c r="B1727" t="s">
        <v>21088</v>
      </c>
      <c r="C1727" t="s">
        <v>1533</v>
      </c>
      <c r="D1727" s="109" t="s">
        <v>21089</v>
      </c>
      <c r="E1727"/>
    </row>
    <row r="1728" spans="1:5" s="190" customFormat="1" ht="25.5" customHeight="1" x14ac:dyDescent="0.25">
      <c r="A1728">
        <v>39472</v>
      </c>
      <c r="B1728" t="s">
        <v>21090</v>
      </c>
      <c r="C1728" t="s">
        <v>1533</v>
      </c>
      <c r="D1728" s="109" t="s">
        <v>21091</v>
      </c>
      <c r="E1728"/>
    </row>
    <row r="1729" spans="1:5" s="190" customFormat="1" ht="25.5" customHeight="1" x14ac:dyDescent="0.25">
      <c r="A1729">
        <v>39473</v>
      </c>
      <c r="B1729" t="s">
        <v>21092</v>
      </c>
      <c r="C1729" t="s">
        <v>1533</v>
      </c>
      <c r="D1729" s="109" t="s">
        <v>21093</v>
      </c>
      <c r="E1729"/>
    </row>
    <row r="1730" spans="1:5" s="190" customFormat="1" ht="25.5" customHeight="1" x14ac:dyDescent="0.25">
      <c r="A1730">
        <v>39474</v>
      </c>
      <c r="B1730" t="s">
        <v>21094</v>
      </c>
      <c r="C1730" t="s">
        <v>1533</v>
      </c>
      <c r="D1730" s="109" t="s">
        <v>21095</v>
      </c>
      <c r="E1730"/>
    </row>
    <row r="1731" spans="1:5" s="190" customFormat="1" ht="25.5" customHeight="1" x14ac:dyDescent="0.25">
      <c r="A1731">
        <v>39475</v>
      </c>
      <c r="B1731" t="s">
        <v>21096</v>
      </c>
      <c r="C1731" t="s">
        <v>1533</v>
      </c>
      <c r="D1731" s="109" t="s">
        <v>21097</v>
      </c>
      <c r="E1731"/>
    </row>
    <row r="1732" spans="1:5" s="190" customFormat="1" ht="22.9" customHeight="1" x14ac:dyDescent="0.25">
      <c r="A1732">
        <v>39476</v>
      </c>
      <c r="B1732" t="s">
        <v>21098</v>
      </c>
      <c r="C1732" t="s">
        <v>1533</v>
      </c>
      <c r="D1732" s="109" t="s">
        <v>21099</v>
      </c>
      <c r="E1732"/>
    </row>
    <row r="1733" spans="1:5" s="190" customFormat="1" ht="25.5" customHeight="1" x14ac:dyDescent="0.25">
      <c r="A1733">
        <v>39477</v>
      </c>
      <c r="B1733" t="s">
        <v>21100</v>
      </c>
      <c r="C1733" t="s">
        <v>1533</v>
      </c>
      <c r="D1733" s="109" t="s">
        <v>21101</v>
      </c>
      <c r="E1733"/>
    </row>
    <row r="1734" spans="1:5" s="190" customFormat="1" ht="25.5" customHeight="1" x14ac:dyDescent="0.25">
      <c r="A1734">
        <v>39478</v>
      </c>
      <c r="B1734" t="s">
        <v>21102</v>
      </c>
      <c r="C1734" t="s">
        <v>1533</v>
      </c>
      <c r="D1734" s="109" t="s">
        <v>21103</v>
      </c>
      <c r="E1734"/>
    </row>
    <row r="1735" spans="1:5" s="190" customFormat="1" ht="22.9" customHeight="1" x14ac:dyDescent="0.25">
      <c r="A1735">
        <v>39479</v>
      </c>
      <c r="B1735" t="s">
        <v>21104</v>
      </c>
      <c r="C1735" t="s">
        <v>1533</v>
      </c>
      <c r="D1735" s="109" t="s">
        <v>21105</v>
      </c>
      <c r="E1735"/>
    </row>
    <row r="1736" spans="1:5" s="190" customFormat="1" ht="25.5" customHeight="1" x14ac:dyDescent="0.25">
      <c r="A1736">
        <v>39480</v>
      </c>
      <c r="B1736" t="s">
        <v>21106</v>
      </c>
      <c r="C1736" t="s">
        <v>1533</v>
      </c>
      <c r="D1736" s="109" t="s">
        <v>21107</v>
      </c>
      <c r="E1736"/>
    </row>
    <row r="1737" spans="1:5" s="190" customFormat="1" ht="25.5" customHeight="1" x14ac:dyDescent="0.25">
      <c r="A1737">
        <v>39459</v>
      </c>
      <c r="B1737" t="s">
        <v>21108</v>
      </c>
      <c r="C1737" t="s">
        <v>1533</v>
      </c>
      <c r="D1737" s="109" t="s">
        <v>21109</v>
      </c>
      <c r="E1737"/>
    </row>
    <row r="1738" spans="1:5" s="190" customFormat="1" ht="25.5" customHeight="1" x14ac:dyDescent="0.25">
      <c r="A1738">
        <v>39445</v>
      </c>
      <c r="B1738" t="s">
        <v>21110</v>
      </c>
      <c r="C1738" t="s">
        <v>1533</v>
      </c>
      <c r="D1738" s="109" t="s">
        <v>21111</v>
      </c>
      <c r="E1738"/>
    </row>
    <row r="1739" spans="1:5" s="190" customFormat="1" ht="34.5" customHeight="1" x14ac:dyDescent="0.25">
      <c r="A1739">
        <v>39446</v>
      </c>
      <c r="B1739" t="s">
        <v>21112</v>
      </c>
      <c r="C1739" t="s">
        <v>1533</v>
      </c>
      <c r="D1739" s="109" t="s">
        <v>21113</v>
      </c>
      <c r="E1739"/>
    </row>
    <row r="1740" spans="1:5" s="190" customFormat="1" ht="11.65" customHeight="1" x14ac:dyDescent="0.25">
      <c r="A1740">
        <v>39447</v>
      </c>
      <c r="B1740" t="s">
        <v>21114</v>
      </c>
      <c r="C1740" t="s">
        <v>1533</v>
      </c>
      <c r="D1740" s="109" t="s">
        <v>21115</v>
      </c>
      <c r="E1740"/>
    </row>
    <row r="1741" spans="1:5" s="190" customFormat="1" ht="22.9" customHeight="1" x14ac:dyDescent="0.25">
      <c r="A1741">
        <v>39448</v>
      </c>
      <c r="B1741" t="s">
        <v>21116</v>
      </c>
      <c r="C1741" t="s">
        <v>1533</v>
      </c>
      <c r="D1741" s="109" t="s">
        <v>21117</v>
      </c>
      <c r="E1741"/>
    </row>
    <row r="1742" spans="1:5" s="190" customFormat="1" ht="22.9" customHeight="1" x14ac:dyDescent="0.25">
      <c r="A1742">
        <v>39450</v>
      </c>
      <c r="B1742" t="s">
        <v>21118</v>
      </c>
      <c r="C1742" t="s">
        <v>1533</v>
      </c>
      <c r="D1742" s="109" t="s">
        <v>21119</v>
      </c>
      <c r="E1742"/>
    </row>
    <row r="1743" spans="1:5" s="190" customFormat="1" ht="22.9" customHeight="1" x14ac:dyDescent="0.25">
      <c r="A1743">
        <v>39451</v>
      </c>
      <c r="B1743" t="s">
        <v>21120</v>
      </c>
      <c r="C1743" t="s">
        <v>1533</v>
      </c>
      <c r="D1743" s="109" t="s">
        <v>21121</v>
      </c>
      <c r="E1743"/>
    </row>
    <row r="1744" spans="1:5" s="190" customFormat="1" ht="12.75" customHeight="1" x14ac:dyDescent="0.25">
      <c r="A1744">
        <v>39452</v>
      </c>
      <c r="B1744" t="s">
        <v>21122</v>
      </c>
      <c r="C1744" t="s">
        <v>1533</v>
      </c>
      <c r="D1744" s="109" t="s">
        <v>21123</v>
      </c>
      <c r="E1744"/>
    </row>
    <row r="1745" spans="1:5" s="190" customFormat="1" ht="25.5" customHeight="1" x14ac:dyDescent="0.25">
      <c r="A1745">
        <v>39523</v>
      </c>
      <c r="B1745" t="s">
        <v>21124</v>
      </c>
      <c r="C1745" t="s">
        <v>1533</v>
      </c>
      <c r="D1745" s="109" t="s">
        <v>21125</v>
      </c>
      <c r="E1745"/>
    </row>
    <row r="1746" spans="1:5" s="190" customFormat="1" ht="12.75" customHeight="1" x14ac:dyDescent="0.25">
      <c r="A1746">
        <v>39449</v>
      </c>
      <c r="B1746" t="s">
        <v>21126</v>
      </c>
      <c r="C1746" t="s">
        <v>1533</v>
      </c>
      <c r="D1746" s="109" t="s">
        <v>21127</v>
      </c>
      <c r="E1746"/>
    </row>
    <row r="1747" spans="1:5" s="190" customFormat="1" ht="25.5" customHeight="1" x14ac:dyDescent="0.25">
      <c r="A1747">
        <v>39455</v>
      </c>
      <c r="B1747" t="s">
        <v>21128</v>
      </c>
      <c r="C1747" t="s">
        <v>1533</v>
      </c>
      <c r="D1747" s="109" t="s">
        <v>21129</v>
      </c>
      <c r="E1747"/>
    </row>
    <row r="1748" spans="1:5" s="190" customFormat="1" ht="25.5" customHeight="1" x14ac:dyDescent="0.25">
      <c r="A1748">
        <v>39456</v>
      </c>
      <c r="B1748" t="s">
        <v>21130</v>
      </c>
      <c r="C1748" t="s">
        <v>1533</v>
      </c>
      <c r="D1748" s="109" t="s">
        <v>21131</v>
      </c>
      <c r="E1748"/>
    </row>
    <row r="1749" spans="1:5" s="190" customFormat="1" ht="25.5" customHeight="1" x14ac:dyDescent="0.25">
      <c r="A1749">
        <v>39457</v>
      </c>
      <c r="B1749" t="s">
        <v>21132</v>
      </c>
      <c r="C1749" t="s">
        <v>1533</v>
      </c>
      <c r="D1749" s="109" t="s">
        <v>21084</v>
      </c>
      <c r="E1749"/>
    </row>
    <row r="1750" spans="1:5" s="190" customFormat="1" ht="25.5" customHeight="1" x14ac:dyDescent="0.25">
      <c r="A1750">
        <v>39458</v>
      </c>
      <c r="B1750" t="s">
        <v>21133</v>
      </c>
      <c r="C1750" t="s">
        <v>1533</v>
      </c>
      <c r="D1750" s="109" t="s">
        <v>21134</v>
      </c>
      <c r="E1750"/>
    </row>
    <row r="1751" spans="1:5" s="190" customFormat="1" ht="12.75" customHeight="1" x14ac:dyDescent="0.25">
      <c r="A1751">
        <v>39464</v>
      </c>
      <c r="B1751" t="s">
        <v>21135</v>
      </c>
      <c r="C1751" t="s">
        <v>1533</v>
      </c>
      <c r="D1751" s="109" t="s">
        <v>21136</v>
      </c>
      <c r="E1751"/>
    </row>
    <row r="1752" spans="1:5" s="190" customFormat="1" ht="25.5" customHeight="1" x14ac:dyDescent="0.25">
      <c r="A1752">
        <v>39460</v>
      </c>
      <c r="B1752" t="s">
        <v>21137</v>
      </c>
      <c r="C1752" t="s">
        <v>1533</v>
      </c>
      <c r="D1752" s="109" t="s">
        <v>21138</v>
      </c>
      <c r="E1752"/>
    </row>
    <row r="1753" spans="1:5" s="190" customFormat="1" ht="25.5" customHeight="1" x14ac:dyDescent="0.25">
      <c r="A1753">
        <v>39461</v>
      </c>
      <c r="B1753" t="s">
        <v>21139</v>
      </c>
      <c r="C1753" t="s">
        <v>1533</v>
      </c>
      <c r="D1753" s="109" t="s">
        <v>21140</v>
      </c>
      <c r="E1753"/>
    </row>
    <row r="1754" spans="1:5" s="190" customFormat="1" ht="25.5" customHeight="1" x14ac:dyDescent="0.25">
      <c r="A1754">
        <v>39462</v>
      </c>
      <c r="B1754" t="s">
        <v>21141</v>
      </c>
      <c r="C1754" t="s">
        <v>1533</v>
      </c>
      <c r="D1754" s="109" t="s">
        <v>21142</v>
      </c>
      <c r="E1754"/>
    </row>
    <row r="1755" spans="1:5" s="190" customFormat="1" ht="25.5" customHeight="1" x14ac:dyDescent="0.25">
      <c r="A1755">
        <v>39463</v>
      </c>
      <c r="B1755" t="s">
        <v>21143</v>
      </c>
      <c r="C1755" t="s">
        <v>1533</v>
      </c>
      <c r="D1755" s="109" t="s">
        <v>21144</v>
      </c>
      <c r="E1755"/>
    </row>
    <row r="1756" spans="1:5" s="190" customFormat="1" ht="25.5" customHeight="1" x14ac:dyDescent="0.25">
      <c r="A1756">
        <v>26039</v>
      </c>
      <c r="B1756" t="s">
        <v>21145</v>
      </c>
      <c r="C1756" t="s">
        <v>1533</v>
      </c>
      <c r="D1756" s="109" t="s">
        <v>14729</v>
      </c>
      <c r="E1756"/>
    </row>
    <row r="1757" spans="1:5" s="190" customFormat="1" ht="25.5" customHeight="1" x14ac:dyDescent="0.25">
      <c r="A1757">
        <v>2401</v>
      </c>
      <c r="B1757" t="s">
        <v>21146</v>
      </c>
      <c r="C1757" t="s">
        <v>1533</v>
      </c>
      <c r="D1757" s="109" t="s">
        <v>14730</v>
      </c>
      <c r="E1757"/>
    </row>
    <row r="1758" spans="1:5" s="190" customFormat="1" ht="25.5" customHeight="1" x14ac:dyDescent="0.25">
      <c r="A1758">
        <v>38870</v>
      </c>
      <c r="B1758" t="s">
        <v>21147</v>
      </c>
      <c r="C1758" t="s">
        <v>1533</v>
      </c>
      <c r="D1758" s="109" t="s">
        <v>14578</v>
      </c>
      <c r="E1758"/>
    </row>
    <row r="1759" spans="1:5" s="190" customFormat="1" ht="25.5" customHeight="1" x14ac:dyDescent="0.25">
      <c r="A1759">
        <v>38869</v>
      </c>
      <c r="B1759" t="s">
        <v>21148</v>
      </c>
      <c r="C1759" t="s">
        <v>1533</v>
      </c>
      <c r="D1759" s="109" t="s">
        <v>7939</v>
      </c>
      <c r="E1759"/>
    </row>
    <row r="1760" spans="1:5" s="190" customFormat="1" ht="25.5" customHeight="1" x14ac:dyDescent="0.25">
      <c r="A1760">
        <v>38872</v>
      </c>
      <c r="B1760" t="s">
        <v>21149</v>
      </c>
      <c r="C1760" t="s">
        <v>1533</v>
      </c>
      <c r="D1760" s="109" t="s">
        <v>17031</v>
      </c>
      <c r="E1760"/>
    </row>
    <row r="1761" spans="1:5" s="190" customFormat="1" ht="25.5" customHeight="1" x14ac:dyDescent="0.25">
      <c r="A1761">
        <v>38871</v>
      </c>
      <c r="B1761" t="s">
        <v>21150</v>
      </c>
      <c r="C1761" t="s">
        <v>1533</v>
      </c>
      <c r="D1761" s="109" t="s">
        <v>14919</v>
      </c>
      <c r="E1761"/>
    </row>
    <row r="1762" spans="1:5" s="190" customFormat="1" ht="25.5" customHeight="1" x14ac:dyDescent="0.25">
      <c r="A1762">
        <v>39283</v>
      </c>
      <c r="B1762" t="s">
        <v>21151</v>
      </c>
      <c r="C1762" t="s">
        <v>1533</v>
      </c>
      <c r="D1762" s="109" t="s">
        <v>14779</v>
      </c>
      <c r="E1762"/>
    </row>
    <row r="1763" spans="1:5" s="190" customFormat="1" ht="25.5" customHeight="1" x14ac:dyDescent="0.25">
      <c r="A1763">
        <v>39285</v>
      </c>
      <c r="B1763" t="s">
        <v>21152</v>
      </c>
      <c r="C1763" t="s">
        <v>1533</v>
      </c>
      <c r="D1763" s="109" t="s">
        <v>17032</v>
      </c>
      <c r="E1763"/>
    </row>
    <row r="1764" spans="1:5" s="190" customFormat="1" ht="25.5" customHeight="1" x14ac:dyDescent="0.25">
      <c r="A1764">
        <v>39286</v>
      </c>
      <c r="B1764" t="s">
        <v>21153</v>
      </c>
      <c r="C1764" t="s">
        <v>1533</v>
      </c>
      <c r="D1764" s="109" t="s">
        <v>17033</v>
      </c>
      <c r="E1764"/>
    </row>
    <row r="1765" spans="1:5" s="190" customFormat="1" ht="25.5" customHeight="1" x14ac:dyDescent="0.25">
      <c r="A1765">
        <v>39288</v>
      </c>
      <c r="B1765" t="s">
        <v>21154</v>
      </c>
      <c r="C1765" t="s">
        <v>1533</v>
      </c>
      <c r="D1765" s="109" t="s">
        <v>17034</v>
      </c>
      <c r="E1765"/>
    </row>
    <row r="1766" spans="1:5" s="190" customFormat="1" ht="25.5" customHeight="1" x14ac:dyDescent="0.25">
      <c r="A1766">
        <v>44476</v>
      </c>
      <c r="B1766" t="s">
        <v>21155</v>
      </c>
      <c r="C1766" t="s">
        <v>1534</v>
      </c>
      <c r="D1766" s="109" t="s">
        <v>17035</v>
      </c>
      <c r="E1766"/>
    </row>
    <row r="1767" spans="1:5" s="190" customFormat="1" ht="34.5" customHeight="1" x14ac:dyDescent="0.25">
      <c r="A1767">
        <v>10629</v>
      </c>
      <c r="B1767" t="s">
        <v>21156</v>
      </c>
      <c r="C1767" t="s">
        <v>1534</v>
      </c>
      <c r="D1767" s="109" t="s">
        <v>21157</v>
      </c>
      <c r="E1767"/>
    </row>
    <row r="1768" spans="1:5" s="190" customFormat="1" ht="25.5" customHeight="1" x14ac:dyDescent="0.25">
      <c r="A1768">
        <v>10698</v>
      </c>
      <c r="B1768" t="s">
        <v>21158</v>
      </c>
      <c r="C1768" t="s">
        <v>1534</v>
      </c>
      <c r="D1768" s="109" t="s">
        <v>21159</v>
      </c>
      <c r="E1768"/>
    </row>
    <row r="1769" spans="1:5" s="190" customFormat="1" ht="25.5" customHeight="1" x14ac:dyDescent="0.25">
      <c r="A1769">
        <v>40521</v>
      </c>
      <c r="B1769" t="s">
        <v>21160</v>
      </c>
      <c r="C1769" t="s">
        <v>1533</v>
      </c>
      <c r="D1769" s="109" t="s">
        <v>21161</v>
      </c>
      <c r="E1769"/>
    </row>
    <row r="1770" spans="1:5" s="190" customFormat="1" ht="12.75" customHeight="1" x14ac:dyDescent="0.25">
      <c r="A1770">
        <v>2432</v>
      </c>
      <c r="B1770" t="s">
        <v>21162</v>
      </c>
      <c r="C1770" t="s">
        <v>1533</v>
      </c>
      <c r="D1770" s="109" t="s">
        <v>12198</v>
      </c>
      <c r="E1770"/>
    </row>
    <row r="1771" spans="1:5" s="190" customFormat="1" ht="11.65" customHeight="1" x14ac:dyDescent="0.25">
      <c r="A1771">
        <v>2433</v>
      </c>
      <c r="B1771" t="s">
        <v>21163</v>
      </c>
      <c r="C1771" t="s">
        <v>1533</v>
      </c>
      <c r="D1771" s="109" t="s">
        <v>12664</v>
      </c>
      <c r="E1771"/>
    </row>
    <row r="1772" spans="1:5" s="190" customFormat="1" ht="25.5" customHeight="1" x14ac:dyDescent="0.25">
      <c r="A1772">
        <v>2418</v>
      </c>
      <c r="B1772" t="s">
        <v>21164</v>
      </c>
      <c r="C1772" t="s">
        <v>1533</v>
      </c>
      <c r="D1772" s="109" t="s">
        <v>12213</v>
      </c>
      <c r="E1772"/>
    </row>
    <row r="1773" spans="1:5" s="190" customFormat="1" ht="34.5" customHeight="1" x14ac:dyDescent="0.25">
      <c r="A1773">
        <v>2420</v>
      </c>
      <c r="B1773" t="s">
        <v>21165</v>
      </c>
      <c r="C1773" t="s">
        <v>1533</v>
      </c>
      <c r="D1773" s="109" t="s">
        <v>9847</v>
      </c>
      <c r="E1773"/>
    </row>
    <row r="1774" spans="1:5" s="190" customFormat="1" ht="12.75" customHeight="1" x14ac:dyDescent="0.25">
      <c r="A1774">
        <v>11447</v>
      </c>
      <c r="B1774" t="s">
        <v>21166</v>
      </c>
      <c r="C1774" t="s">
        <v>1533</v>
      </c>
      <c r="D1774" s="109" t="s">
        <v>18316</v>
      </c>
      <c r="E1774"/>
    </row>
    <row r="1775" spans="1:5" s="190" customFormat="1" ht="12.75" customHeight="1" x14ac:dyDescent="0.25">
      <c r="A1775">
        <v>11451</v>
      </c>
      <c r="B1775" t="s">
        <v>21167</v>
      </c>
      <c r="C1775" t="s">
        <v>1533</v>
      </c>
      <c r="D1775" s="109" t="s">
        <v>21168</v>
      </c>
      <c r="E1775"/>
    </row>
    <row r="1776" spans="1:5" s="190" customFormat="1" ht="12.75" customHeight="1" x14ac:dyDescent="0.25">
      <c r="A1776">
        <v>11116</v>
      </c>
      <c r="B1776" t="s">
        <v>21169</v>
      </c>
      <c r="C1776" t="s">
        <v>1533</v>
      </c>
      <c r="D1776" s="109" t="s">
        <v>21170</v>
      </c>
      <c r="E1776"/>
    </row>
    <row r="1777" spans="1:5" s="190" customFormat="1" ht="12.75" customHeight="1" x14ac:dyDescent="0.25">
      <c r="A1777">
        <v>38411</v>
      </c>
      <c r="B1777" t="s">
        <v>21171</v>
      </c>
      <c r="C1777" t="s">
        <v>1533</v>
      </c>
      <c r="D1777" s="109" t="s">
        <v>17036</v>
      </c>
      <c r="E1777"/>
    </row>
    <row r="1778" spans="1:5" s="190" customFormat="1" ht="12.75" customHeight="1" x14ac:dyDescent="0.25">
      <c r="A1778">
        <v>38189</v>
      </c>
      <c r="B1778" t="s">
        <v>21172</v>
      </c>
      <c r="C1778" t="s">
        <v>1533</v>
      </c>
      <c r="D1778" s="109" t="s">
        <v>21173</v>
      </c>
      <c r="E1778"/>
    </row>
    <row r="1779" spans="1:5" s="190" customFormat="1" ht="25.5" customHeight="1" x14ac:dyDescent="0.25">
      <c r="A1779">
        <v>38190</v>
      </c>
      <c r="B1779" t="s">
        <v>21174</v>
      </c>
      <c r="C1779" t="s">
        <v>1533</v>
      </c>
      <c r="D1779" s="109" t="s">
        <v>21175</v>
      </c>
      <c r="E1779"/>
    </row>
    <row r="1780" spans="1:5" s="190" customFormat="1" ht="22.9" customHeight="1" x14ac:dyDescent="0.25">
      <c r="A1780">
        <v>7608</v>
      </c>
      <c r="B1780" t="s">
        <v>21176</v>
      </c>
      <c r="C1780" t="s">
        <v>1533</v>
      </c>
      <c r="D1780" s="109" t="s">
        <v>7333</v>
      </c>
      <c r="E1780"/>
    </row>
    <row r="1781" spans="1:5" s="190" customFormat="1" ht="25.5" customHeight="1" x14ac:dyDescent="0.25">
      <c r="A1781">
        <v>1370</v>
      </c>
      <c r="B1781" t="s">
        <v>21177</v>
      </c>
      <c r="C1781" t="s">
        <v>1533</v>
      </c>
      <c r="D1781" s="109" t="s">
        <v>15968</v>
      </c>
      <c r="E1781"/>
    </row>
    <row r="1782" spans="1:5" s="190" customFormat="1" ht="34.5" customHeight="1" x14ac:dyDescent="0.25">
      <c r="A1782">
        <v>36516</v>
      </c>
      <c r="B1782" t="s">
        <v>21178</v>
      </c>
      <c r="C1782" t="s">
        <v>1533</v>
      </c>
      <c r="D1782" s="109" t="s">
        <v>21179</v>
      </c>
      <c r="E1782"/>
    </row>
    <row r="1783" spans="1:5" s="190" customFormat="1" ht="12.75" customHeight="1" x14ac:dyDescent="0.25">
      <c r="A1783">
        <v>34777</v>
      </c>
      <c r="B1783" t="s">
        <v>21180</v>
      </c>
      <c r="C1783" t="s">
        <v>1533</v>
      </c>
      <c r="D1783" s="109" t="s">
        <v>6478</v>
      </c>
      <c r="E1783"/>
    </row>
    <row r="1784" spans="1:5" s="190" customFormat="1" ht="12.75" customHeight="1" x14ac:dyDescent="0.25">
      <c r="A1784">
        <v>7272</v>
      </c>
      <c r="B1784" t="s">
        <v>21181</v>
      </c>
      <c r="C1784" t="s">
        <v>1533</v>
      </c>
      <c r="D1784" s="109" t="s">
        <v>7866</v>
      </c>
      <c r="E1784"/>
    </row>
    <row r="1785" spans="1:5" s="190" customFormat="1" ht="12.75" customHeight="1" x14ac:dyDescent="0.25">
      <c r="A1785">
        <v>10605</v>
      </c>
      <c r="B1785" t="s">
        <v>21182</v>
      </c>
      <c r="C1785" t="s">
        <v>1533</v>
      </c>
      <c r="D1785" s="109" t="s">
        <v>6980</v>
      </c>
      <c r="E1785"/>
    </row>
    <row r="1786" spans="1:5" s="190" customFormat="1" ht="12.75" customHeight="1" x14ac:dyDescent="0.25">
      <c r="A1786">
        <v>10604</v>
      </c>
      <c r="B1786" t="s">
        <v>21183</v>
      </c>
      <c r="C1786" t="s">
        <v>1533</v>
      </c>
      <c r="D1786" s="109" t="s">
        <v>7293</v>
      </c>
      <c r="E1786"/>
    </row>
    <row r="1787" spans="1:5" s="190" customFormat="1" ht="12.75" customHeight="1" x14ac:dyDescent="0.25">
      <c r="A1787">
        <v>672</v>
      </c>
      <c r="B1787" t="s">
        <v>21184</v>
      </c>
      <c r="C1787" t="s">
        <v>1533</v>
      </c>
      <c r="D1787" s="109" t="s">
        <v>7787</v>
      </c>
      <c r="E1787"/>
    </row>
    <row r="1788" spans="1:5" s="190" customFormat="1" ht="22.9" customHeight="1" x14ac:dyDescent="0.25">
      <c r="A1788">
        <v>668</v>
      </c>
      <c r="B1788" t="s">
        <v>21185</v>
      </c>
      <c r="C1788" t="s">
        <v>1533</v>
      </c>
      <c r="D1788" s="109" t="s">
        <v>17414</v>
      </c>
      <c r="E1788"/>
    </row>
    <row r="1789" spans="1:5" s="190" customFormat="1" ht="22.9" customHeight="1" x14ac:dyDescent="0.25">
      <c r="A1789">
        <v>10578</v>
      </c>
      <c r="B1789" t="s">
        <v>21186</v>
      </c>
      <c r="C1789" t="s">
        <v>1533</v>
      </c>
      <c r="D1789" s="109" t="s">
        <v>12732</v>
      </c>
      <c r="E1789"/>
    </row>
    <row r="1790" spans="1:5" s="190" customFormat="1" ht="22.9" customHeight="1" x14ac:dyDescent="0.25">
      <c r="A1790">
        <v>666</v>
      </c>
      <c r="B1790" t="s">
        <v>21187</v>
      </c>
      <c r="C1790" t="s">
        <v>1533</v>
      </c>
      <c r="D1790" s="109" t="s">
        <v>14591</v>
      </c>
      <c r="E1790"/>
    </row>
    <row r="1791" spans="1:5" s="190" customFormat="1" ht="12.75" customHeight="1" x14ac:dyDescent="0.25">
      <c r="A1791">
        <v>665</v>
      </c>
      <c r="B1791" t="s">
        <v>21188</v>
      </c>
      <c r="C1791" t="s">
        <v>1533</v>
      </c>
      <c r="D1791" s="109" t="s">
        <v>21189</v>
      </c>
      <c r="E1791"/>
    </row>
    <row r="1792" spans="1:5" s="190" customFormat="1" ht="12.75" customHeight="1" x14ac:dyDescent="0.25">
      <c r="A1792">
        <v>10577</v>
      </c>
      <c r="B1792" t="s">
        <v>21190</v>
      </c>
      <c r="C1792" t="s">
        <v>1533</v>
      </c>
      <c r="D1792" s="109" t="s">
        <v>17240</v>
      </c>
      <c r="E1792"/>
    </row>
    <row r="1793" spans="1:5" s="190" customFormat="1" ht="12.75" customHeight="1" x14ac:dyDescent="0.25">
      <c r="A1793">
        <v>10583</v>
      </c>
      <c r="B1793" t="s">
        <v>21191</v>
      </c>
      <c r="C1793" t="s">
        <v>1533</v>
      </c>
      <c r="D1793" s="109" t="s">
        <v>7332</v>
      </c>
      <c r="E1793"/>
    </row>
    <row r="1794" spans="1:5" s="190" customFormat="1" ht="12.75" customHeight="1" x14ac:dyDescent="0.25">
      <c r="A1794">
        <v>10579</v>
      </c>
      <c r="B1794" t="s">
        <v>21192</v>
      </c>
      <c r="C1794" t="s">
        <v>1533</v>
      </c>
      <c r="D1794" s="109" t="s">
        <v>21193</v>
      </c>
      <c r="E1794"/>
    </row>
    <row r="1795" spans="1:5" s="190" customFormat="1" ht="12.75" customHeight="1" x14ac:dyDescent="0.25">
      <c r="A1795">
        <v>10582</v>
      </c>
      <c r="B1795" t="s">
        <v>21194</v>
      </c>
      <c r="C1795" t="s">
        <v>1533</v>
      </c>
      <c r="D1795" s="109" t="s">
        <v>17782</v>
      </c>
      <c r="E1795"/>
    </row>
    <row r="1796" spans="1:5" s="190" customFormat="1" ht="12.75" customHeight="1" x14ac:dyDescent="0.25">
      <c r="A1796">
        <v>2436</v>
      </c>
      <c r="B1796" t="s">
        <v>21195</v>
      </c>
      <c r="C1796" t="s">
        <v>1532</v>
      </c>
      <c r="D1796" s="109" t="s">
        <v>13873</v>
      </c>
      <c r="E1796"/>
    </row>
    <row r="1797" spans="1:5" s="190" customFormat="1" ht="12.75" customHeight="1" x14ac:dyDescent="0.25">
      <c r="A1797">
        <v>40918</v>
      </c>
      <c r="B1797" t="s">
        <v>21196</v>
      </c>
      <c r="C1797" t="s">
        <v>1539</v>
      </c>
      <c r="D1797" s="109" t="s">
        <v>21197</v>
      </c>
      <c r="E1797"/>
    </row>
    <row r="1798" spans="1:5" s="190" customFormat="1" ht="12.75" customHeight="1" x14ac:dyDescent="0.25">
      <c r="A1798">
        <v>2439</v>
      </c>
      <c r="B1798" t="s">
        <v>21198</v>
      </c>
      <c r="C1798" t="s">
        <v>1532</v>
      </c>
      <c r="D1798" s="109" t="s">
        <v>16139</v>
      </c>
      <c r="E1798"/>
    </row>
    <row r="1799" spans="1:5" s="190" customFormat="1" ht="22.9" customHeight="1" x14ac:dyDescent="0.25">
      <c r="A1799">
        <v>40923</v>
      </c>
      <c r="B1799" t="s">
        <v>21199</v>
      </c>
      <c r="C1799" t="s">
        <v>1539</v>
      </c>
      <c r="D1799" s="109" t="s">
        <v>21200</v>
      </c>
      <c r="E1799"/>
    </row>
    <row r="1800" spans="1:5" s="190" customFormat="1" ht="34.5" customHeight="1" x14ac:dyDescent="0.25">
      <c r="A1800">
        <v>10998</v>
      </c>
      <c r="B1800" t="s">
        <v>21201</v>
      </c>
      <c r="C1800" t="s">
        <v>1537</v>
      </c>
      <c r="D1800" s="109" t="s">
        <v>21202</v>
      </c>
      <c r="E1800"/>
    </row>
    <row r="1801" spans="1:5" s="190" customFormat="1" ht="22.9" customHeight="1" x14ac:dyDescent="0.25">
      <c r="A1801">
        <v>11002</v>
      </c>
      <c r="B1801" t="s">
        <v>21203</v>
      </c>
      <c r="C1801" t="s">
        <v>1537</v>
      </c>
      <c r="D1801" s="109" t="s">
        <v>16704</v>
      </c>
      <c r="E1801"/>
    </row>
    <row r="1802" spans="1:5" s="190" customFormat="1" ht="12.75" customHeight="1" x14ac:dyDescent="0.25">
      <c r="A1802">
        <v>10999</v>
      </c>
      <c r="B1802" t="s">
        <v>21204</v>
      </c>
      <c r="C1802" t="s">
        <v>1537</v>
      </c>
      <c r="D1802" s="109" t="s">
        <v>21205</v>
      </c>
      <c r="E1802"/>
    </row>
    <row r="1803" spans="1:5" s="190" customFormat="1" ht="25.5" customHeight="1" x14ac:dyDescent="0.25">
      <c r="A1803">
        <v>10997</v>
      </c>
      <c r="B1803" t="s">
        <v>21206</v>
      </c>
      <c r="C1803" t="s">
        <v>1537</v>
      </c>
      <c r="D1803" s="109" t="s">
        <v>21207</v>
      </c>
      <c r="E1803"/>
    </row>
    <row r="1804" spans="1:5" s="190" customFormat="1" ht="25.5" customHeight="1" x14ac:dyDescent="0.25">
      <c r="A1804">
        <v>2685</v>
      </c>
      <c r="B1804" t="s">
        <v>21208</v>
      </c>
      <c r="C1804" t="s">
        <v>1536</v>
      </c>
      <c r="D1804" s="109" t="s">
        <v>12782</v>
      </c>
      <c r="E1804"/>
    </row>
    <row r="1805" spans="1:5" s="190" customFormat="1" ht="12.75" customHeight="1" x14ac:dyDescent="0.25">
      <c r="A1805">
        <v>2680</v>
      </c>
      <c r="B1805" t="s">
        <v>21209</v>
      </c>
      <c r="C1805" t="s">
        <v>1536</v>
      </c>
      <c r="D1805" s="109" t="s">
        <v>11988</v>
      </c>
      <c r="E1805"/>
    </row>
    <row r="1806" spans="1:5" s="190" customFormat="1" ht="12.75" customHeight="1" x14ac:dyDescent="0.25">
      <c r="A1806">
        <v>2684</v>
      </c>
      <c r="B1806" t="s">
        <v>21210</v>
      </c>
      <c r="C1806" t="s">
        <v>1536</v>
      </c>
      <c r="D1806" s="109" t="s">
        <v>17042</v>
      </c>
      <c r="E1806"/>
    </row>
    <row r="1807" spans="1:5" s="190" customFormat="1" ht="12.75" customHeight="1" x14ac:dyDescent="0.25">
      <c r="A1807">
        <v>2673</v>
      </c>
      <c r="B1807" t="s">
        <v>21211</v>
      </c>
      <c r="C1807" t="s">
        <v>1536</v>
      </c>
      <c r="D1807" s="109" t="s">
        <v>7946</v>
      </c>
      <c r="E1807"/>
    </row>
    <row r="1808" spans="1:5" s="190" customFormat="1" ht="25.5" customHeight="1" x14ac:dyDescent="0.25">
      <c r="A1808">
        <v>2681</v>
      </c>
      <c r="B1808" t="s">
        <v>21212</v>
      </c>
      <c r="C1808" t="s">
        <v>1536</v>
      </c>
      <c r="D1808" s="109" t="s">
        <v>6562</v>
      </c>
      <c r="E1808"/>
    </row>
    <row r="1809" spans="1:5" s="190" customFormat="1" ht="25.5" customHeight="1" x14ac:dyDescent="0.25">
      <c r="A1809">
        <v>2682</v>
      </c>
      <c r="B1809" t="s">
        <v>21213</v>
      </c>
      <c r="C1809" t="s">
        <v>1536</v>
      </c>
      <c r="D1809" s="109" t="s">
        <v>8475</v>
      </c>
      <c r="E1809"/>
    </row>
    <row r="1810" spans="1:5" s="190" customFormat="1" ht="11.65" customHeight="1" x14ac:dyDescent="0.25">
      <c r="A1810">
        <v>2686</v>
      </c>
      <c r="B1810" t="s">
        <v>21214</v>
      </c>
      <c r="C1810" t="s">
        <v>1536</v>
      </c>
      <c r="D1810" s="109" t="s">
        <v>11973</v>
      </c>
      <c r="E1810"/>
    </row>
    <row r="1811" spans="1:5" s="190" customFormat="1" ht="25.5" customHeight="1" x14ac:dyDescent="0.25">
      <c r="A1811">
        <v>2674</v>
      </c>
      <c r="B1811" t="s">
        <v>21215</v>
      </c>
      <c r="C1811" t="s">
        <v>1536</v>
      </c>
      <c r="D1811" s="109" t="s">
        <v>6481</v>
      </c>
      <c r="E1811"/>
    </row>
    <row r="1812" spans="1:5" s="190" customFormat="1" ht="25.5" customHeight="1" x14ac:dyDescent="0.25">
      <c r="A1812">
        <v>2683</v>
      </c>
      <c r="B1812" t="s">
        <v>21216</v>
      </c>
      <c r="C1812" t="s">
        <v>1536</v>
      </c>
      <c r="D1812" s="109" t="s">
        <v>12047</v>
      </c>
      <c r="E1812"/>
    </row>
    <row r="1813" spans="1:5" s="190" customFormat="1" ht="12.75" customHeight="1" x14ac:dyDescent="0.25">
      <c r="A1813">
        <v>2676</v>
      </c>
      <c r="B1813" t="s">
        <v>21217</v>
      </c>
      <c r="C1813" t="s">
        <v>1536</v>
      </c>
      <c r="D1813" s="109" t="s">
        <v>16744</v>
      </c>
      <c r="E1813"/>
    </row>
    <row r="1814" spans="1:5" s="190" customFormat="1" ht="12.75" customHeight="1" x14ac:dyDescent="0.25">
      <c r="A1814">
        <v>2678</v>
      </c>
      <c r="B1814" t="s">
        <v>21218</v>
      </c>
      <c r="C1814" t="s">
        <v>1536</v>
      </c>
      <c r="D1814" s="109" t="s">
        <v>7780</v>
      </c>
      <c r="E1814"/>
    </row>
    <row r="1815" spans="1:5" s="190" customFormat="1" ht="12.75" customHeight="1" x14ac:dyDescent="0.25">
      <c r="A1815">
        <v>2679</v>
      </c>
      <c r="B1815" t="s">
        <v>21219</v>
      </c>
      <c r="C1815" t="s">
        <v>1536</v>
      </c>
      <c r="D1815" s="109" t="s">
        <v>7867</v>
      </c>
      <c r="E1815"/>
    </row>
    <row r="1816" spans="1:5" s="190" customFormat="1" ht="12.75" customHeight="1" x14ac:dyDescent="0.25">
      <c r="A1816">
        <v>12070</v>
      </c>
      <c r="B1816" t="s">
        <v>21220</v>
      </c>
      <c r="C1816" t="s">
        <v>1536</v>
      </c>
      <c r="D1816" s="109" t="s">
        <v>6479</v>
      </c>
      <c r="E1816"/>
    </row>
    <row r="1817" spans="1:5" s="190" customFormat="1" ht="12.75" customHeight="1" x14ac:dyDescent="0.25">
      <c r="A1817">
        <v>2675</v>
      </c>
      <c r="B1817" t="s">
        <v>21221</v>
      </c>
      <c r="C1817" t="s">
        <v>1536</v>
      </c>
      <c r="D1817" s="109" t="s">
        <v>12707</v>
      </c>
      <c r="E1817"/>
    </row>
    <row r="1818" spans="1:5" s="190" customFormat="1" ht="25.5" customHeight="1" x14ac:dyDescent="0.25">
      <c r="A1818">
        <v>12067</v>
      </c>
      <c r="B1818" t="s">
        <v>21222</v>
      </c>
      <c r="C1818" t="s">
        <v>1536</v>
      </c>
      <c r="D1818" s="109" t="s">
        <v>7286</v>
      </c>
      <c r="E1818"/>
    </row>
    <row r="1819" spans="1:5" s="190" customFormat="1" ht="25.5" customHeight="1" x14ac:dyDescent="0.25">
      <c r="A1819">
        <v>21136</v>
      </c>
      <c r="B1819" t="s">
        <v>21223</v>
      </c>
      <c r="C1819" t="s">
        <v>1536</v>
      </c>
      <c r="D1819" s="109" t="s">
        <v>21224</v>
      </c>
      <c r="E1819"/>
    </row>
    <row r="1820" spans="1:5" s="190" customFormat="1" ht="12.75" customHeight="1" x14ac:dyDescent="0.25">
      <c r="A1820">
        <v>21128</v>
      </c>
      <c r="B1820" t="s">
        <v>21225</v>
      </c>
      <c r="C1820" t="s">
        <v>1536</v>
      </c>
      <c r="D1820" s="109" t="s">
        <v>7229</v>
      </c>
      <c r="E1820"/>
    </row>
    <row r="1821" spans="1:5" s="190" customFormat="1" ht="34.5" customHeight="1" x14ac:dyDescent="0.25">
      <c r="A1821">
        <v>21130</v>
      </c>
      <c r="B1821" t="s">
        <v>21226</v>
      </c>
      <c r="C1821" t="s">
        <v>1536</v>
      </c>
      <c r="D1821" s="109" t="s">
        <v>7242</v>
      </c>
      <c r="E1821"/>
    </row>
    <row r="1822" spans="1:5" s="190" customFormat="1" ht="25.5" customHeight="1" x14ac:dyDescent="0.25">
      <c r="A1822">
        <v>21135</v>
      </c>
      <c r="B1822" t="s">
        <v>21227</v>
      </c>
      <c r="C1822" t="s">
        <v>1536</v>
      </c>
      <c r="D1822" s="109" t="s">
        <v>12711</v>
      </c>
      <c r="E1822"/>
    </row>
    <row r="1823" spans="1:5" s="190" customFormat="1" ht="25.5" customHeight="1" x14ac:dyDescent="0.25">
      <c r="A1823">
        <v>40401</v>
      </c>
      <c r="B1823" t="s">
        <v>21228</v>
      </c>
      <c r="C1823" t="s">
        <v>1536</v>
      </c>
      <c r="D1823" s="109" t="s">
        <v>18974</v>
      </c>
      <c r="E1823"/>
    </row>
    <row r="1824" spans="1:5" s="190" customFormat="1" ht="12.75" customHeight="1" x14ac:dyDescent="0.25">
      <c r="A1824">
        <v>40402</v>
      </c>
      <c r="B1824" t="s">
        <v>21229</v>
      </c>
      <c r="C1824" t="s">
        <v>1536</v>
      </c>
      <c r="D1824" s="109" t="s">
        <v>17547</v>
      </c>
      <c r="E1824"/>
    </row>
    <row r="1825" spans="1:5" s="190" customFormat="1" ht="12.75" customHeight="1" x14ac:dyDescent="0.25">
      <c r="A1825">
        <v>40400</v>
      </c>
      <c r="B1825" t="s">
        <v>21230</v>
      </c>
      <c r="C1825" t="s">
        <v>1536</v>
      </c>
      <c r="D1825" s="109" t="s">
        <v>20034</v>
      </c>
      <c r="E1825"/>
    </row>
    <row r="1826" spans="1:5" s="190" customFormat="1" ht="12.75" customHeight="1" x14ac:dyDescent="0.25">
      <c r="A1826">
        <v>2504</v>
      </c>
      <c r="B1826" t="s">
        <v>21231</v>
      </c>
      <c r="C1826" t="s">
        <v>1536</v>
      </c>
      <c r="D1826" s="109" t="s">
        <v>6390</v>
      </c>
      <c r="E1826"/>
    </row>
    <row r="1827" spans="1:5" s="190" customFormat="1" ht="12.75" customHeight="1" x14ac:dyDescent="0.25">
      <c r="A1827">
        <v>2501</v>
      </c>
      <c r="B1827" t="s">
        <v>21232</v>
      </c>
      <c r="C1827" t="s">
        <v>1536</v>
      </c>
      <c r="D1827" s="109" t="s">
        <v>12232</v>
      </c>
      <c r="E1827"/>
    </row>
    <row r="1828" spans="1:5" s="190" customFormat="1" ht="12.75" customHeight="1" x14ac:dyDescent="0.25">
      <c r="A1828">
        <v>2502</v>
      </c>
      <c r="B1828" t="s">
        <v>21233</v>
      </c>
      <c r="C1828" t="s">
        <v>1536</v>
      </c>
      <c r="D1828" s="109" t="s">
        <v>18189</v>
      </c>
      <c r="E1828"/>
    </row>
    <row r="1829" spans="1:5" s="190" customFormat="1" ht="12.75" customHeight="1" x14ac:dyDescent="0.25">
      <c r="A1829">
        <v>2503</v>
      </c>
      <c r="B1829" t="s">
        <v>21234</v>
      </c>
      <c r="C1829" t="s">
        <v>1536</v>
      </c>
      <c r="D1829" s="109" t="s">
        <v>13001</v>
      </c>
      <c r="E1829"/>
    </row>
    <row r="1830" spans="1:5" s="190" customFormat="1" ht="12.75" customHeight="1" x14ac:dyDescent="0.25">
      <c r="A1830">
        <v>2500</v>
      </c>
      <c r="B1830" t="s">
        <v>21235</v>
      </c>
      <c r="C1830" t="s">
        <v>1536</v>
      </c>
      <c r="D1830" s="109" t="s">
        <v>20323</v>
      </c>
      <c r="E1830"/>
    </row>
    <row r="1831" spans="1:5" s="190" customFormat="1" ht="12.75" customHeight="1" x14ac:dyDescent="0.25">
      <c r="A1831">
        <v>2505</v>
      </c>
      <c r="B1831" t="s">
        <v>21236</v>
      </c>
      <c r="C1831" t="s">
        <v>1536</v>
      </c>
      <c r="D1831" s="109" t="s">
        <v>16564</v>
      </c>
      <c r="E1831"/>
    </row>
    <row r="1832" spans="1:5" s="190" customFormat="1" ht="12.75" customHeight="1" x14ac:dyDescent="0.25">
      <c r="A1832">
        <v>12056</v>
      </c>
      <c r="B1832" t="s">
        <v>21237</v>
      </c>
      <c r="C1832" t="s">
        <v>1536</v>
      </c>
      <c r="D1832" s="109" t="s">
        <v>21238</v>
      </c>
      <c r="E1832"/>
    </row>
    <row r="1833" spans="1:5" s="190" customFormat="1" ht="12.75" customHeight="1" x14ac:dyDescent="0.25">
      <c r="A1833">
        <v>12057</v>
      </c>
      <c r="B1833" t="s">
        <v>21239</v>
      </c>
      <c r="C1833" t="s">
        <v>1536</v>
      </c>
      <c r="D1833" s="109" t="s">
        <v>17752</v>
      </c>
      <c r="E1833"/>
    </row>
    <row r="1834" spans="1:5" s="190" customFormat="1" ht="12.75" customHeight="1" x14ac:dyDescent="0.25">
      <c r="A1834">
        <v>12059</v>
      </c>
      <c r="B1834" t="s">
        <v>21240</v>
      </c>
      <c r="C1834" t="s">
        <v>1536</v>
      </c>
      <c r="D1834" s="109" t="s">
        <v>14840</v>
      </c>
      <c r="E1834"/>
    </row>
    <row r="1835" spans="1:5" s="190" customFormat="1" ht="12.75" customHeight="1" x14ac:dyDescent="0.25">
      <c r="A1835">
        <v>12058</v>
      </c>
      <c r="B1835" t="s">
        <v>21241</v>
      </c>
      <c r="C1835" t="s">
        <v>1536</v>
      </c>
      <c r="D1835" s="109" t="s">
        <v>16999</v>
      </c>
      <c r="E1835"/>
    </row>
    <row r="1836" spans="1:5" s="190" customFormat="1" ht="12.75" customHeight="1" x14ac:dyDescent="0.25">
      <c r="A1836">
        <v>12060</v>
      </c>
      <c r="B1836" t="s">
        <v>21242</v>
      </c>
      <c r="C1836" t="s">
        <v>1536</v>
      </c>
      <c r="D1836" s="109" t="s">
        <v>14720</v>
      </c>
      <c r="E1836"/>
    </row>
    <row r="1837" spans="1:5" s="190" customFormat="1" ht="12.75" customHeight="1" x14ac:dyDescent="0.25">
      <c r="A1837">
        <v>12061</v>
      </c>
      <c r="B1837" t="s">
        <v>21243</v>
      </c>
      <c r="C1837" t="s">
        <v>1536</v>
      </c>
      <c r="D1837" s="109" t="s">
        <v>21244</v>
      </c>
      <c r="E1837"/>
    </row>
    <row r="1838" spans="1:5" s="190" customFormat="1" ht="12.75" customHeight="1" x14ac:dyDescent="0.25">
      <c r="A1838">
        <v>12062</v>
      </c>
      <c r="B1838" t="s">
        <v>21245</v>
      </c>
      <c r="C1838" t="s">
        <v>1536</v>
      </c>
      <c r="D1838" s="109" t="s">
        <v>16173</v>
      </c>
      <c r="E1838"/>
    </row>
    <row r="1839" spans="1:5" s="190" customFormat="1" ht="12.75" customHeight="1" x14ac:dyDescent="0.25">
      <c r="A1839">
        <v>21137</v>
      </c>
      <c r="B1839" t="s">
        <v>21246</v>
      </c>
      <c r="C1839" t="s">
        <v>1536</v>
      </c>
      <c r="D1839" s="109" t="s">
        <v>7315</v>
      </c>
      <c r="E1839"/>
    </row>
    <row r="1840" spans="1:5" s="190" customFormat="1" ht="12.75" customHeight="1" x14ac:dyDescent="0.25">
      <c r="A1840">
        <v>2687</v>
      </c>
      <c r="B1840" t="s">
        <v>21247</v>
      </c>
      <c r="C1840" t="s">
        <v>1536</v>
      </c>
      <c r="D1840" s="109" t="s">
        <v>6311</v>
      </c>
      <c r="E1840"/>
    </row>
    <row r="1841" spans="1:5" s="190" customFormat="1" ht="12.75" customHeight="1" x14ac:dyDescent="0.25">
      <c r="A1841">
        <v>2689</v>
      </c>
      <c r="B1841" t="s">
        <v>21248</v>
      </c>
      <c r="C1841" t="s">
        <v>1536</v>
      </c>
      <c r="D1841" s="109" t="s">
        <v>6425</v>
      </c>
      <c r="E1841"/>
    </row>
    <row r="1842" spans="1:5" s="190" customFormat="1" ht="12.75" customHeight="1" x14ac:dyDescent="0.25">
      <c r="A1842">
        <v>2688</v>
      </c>
      <c r="B1842" t="s">
        <v>21249</v>
      </c>
      <c r="C1842" t="s">
        <v>1536</v>
      </c>
      <c r="D1842" s="109" t="s">
        <v>17047</v>
      </c>
      <c r="E1842"/>
    </row>
    <row r="1843" spans="1:5" s="190" customFormat="1" ht="12.75" customHeight="1" x14ac:dyDescent="0.25">
      <c r="A1843">
        <v>2690</v>
      </c>
      <c r="B1843" t="s">
        <v>21250</v>
      </c>
      <c r="C1843" t="s">
        <v>1536</v>
      </c>
      <c r="D1843" s="109" t="s">
        <v>14801</v>
      </c>
      <c r="E1843"/>
    </row>
    <row r="1844" spans="1:5" s="190" customFormat="1" ht="12.75" customHeight="1" x14ac:dyDescent="0.25">
      <c r="A1844">
        <v>39243</v>
      </c>
      <c r="B1844" t="s">
        <v>21251</v>
      </c>
      <c r="C1844" t="s">
        <v>1536</v>
      </c>
      <c r="D1844" s="109" t="s">
        <v>12691</v>
      </c>
      <c r="E1844"/>
    </row>
    <row r="1845" spans="1:5" s="190" customFormat="1" ht="12.75" customHeight="1" x14ac:dyDescent="0.25">
      <c r="A1845">
        <v>39244</v>
      </c>
      <c r="B1845" t="s">
        <v>21252</v>
      </c>
      <c r="C1845" t="s">
        <v>1536</v>
      </c>
      <c r="D1845" s="109" t="s">
        <v>8474</v>
      </c>
      <c r="E1845"/>
    </row>
    <row r="1846" spans="1:5" s="190" customFormat="1" ht="12.75" customHeight="1" x14ac:dyDescent="0.25">
      <c r="A1846">
        <v>39245</v>
      </c>
      <c r="B1846" t="s">
        <v>21253</v>
      </c>
      <c r="C1846" t="s">
        <v>1536</v>
      </c>
      <c r="D1846" s="109" t="s">
        <v>7842</v>
      </c>
      <c r="E1846"/>
    </row>
    <row r="1847" spans="1:5" s="190" customFormat="1" ht="12.75" customHeight="1" x14ac:dyDescent="0.25">
      <c r="A1847">
        <v>39254</v>
      </c>
      <c r="B1847" t="s">
        <v>21254</v>
      </c>
      <c r="C1847" t="s">
        <v>1536</v>
      </c>
      <c r="D1847" s="109" t="s">
        <v>6950</v>
      </c>
      <c r="E1847"/>
    </row>
    <row r="1848" spans="1:5" s="190" customFormat="1" ht="12.75" customHeight="1" x14ac:dyDescent="0.25">
      <c r="A1848">
        <v>39255</v>
      </c>
      <c r="B1848" t="s">
        <v>21255</v>
      </c>
      <c r="C1848" t="s">
        <v>1536</v>
      </c>
      <c r="D1848" s="109" t="s">
        <v>7996</v>
      </c>
      <c r="E1848"/>
    </row>
    <row r="1849" spans="1:5" s="190" customFormat="1" ht="12.75" customHeight="1" x14ac:dyDescent="0.25">
      <c r="A1849">
        <v>39253</v>
      </c>
      <c r="B1849" t="s">
        <v>21256</v>
      </c>
      <c r="C1849" t="s">
        <v>1536</v>
      </c>
      <c r="D1849" s="109" t="s">
        <v>17048</v>
      </c>
      <c r="E1849"/>
    </row>
    <row r="1850" spans="1:5" s="190" customFormat="1" ht="12.75" customHeight="1" x14ac:dyDescent="0.25">
      <c r="A1850">
        <v>39246</v>
      </c>
      <c r="B1850" t="s">
        <v>21257</v>
      </c>
      <c r="C1850" t="s">
        <v>1536</v>
      </c>
      <c r="D1850" s="109" t="s">
        <v>18324</v>
      </c>
      <c r="E1850"/>
    </row>
    <row r="1851" spans="1:5" s="190" customFormat="1" ht="12.75" customHeight="1" x14ac:dyDescent="0.25">
      <c r="A1851">
        <v>39247</v>
      </c>
      <c r="B1851" t="s">
        <v>21258</v>
      </c>
      <c r="C1851" t="s">
        <v>1536</v>
      </c>
      <c r="D1851" s="109" t="s">
        <v>12592</v>
      </c>
      <c r="E1851"/>
    </row>
    <row r="1852" spans="1:5" s="190" customFormat="1" ht="12.75" customHeight="1" x14ac:dyDescent="0.25">
      <c r="A1852">
        <v>2446</v>
      </c>
      <c r="B1852" t="s">
        <v>21259</v>
      </c>
      <c r="C1852" t="s">
        <v>1536</v>
      </c>
      <c r="D1852" s="109" t="s">
        <v>16935</v>
      </c>
      <c r="E1852"/>
    </row>
    <row r="1853" spans="1:5" s="190" customFormat="1" ht="12.75" customHeight="1" x14ac:dyDescent="0.25">
      <c r="A1853">
        <v>2442</v>
      </c>
      <c r="B1853" t="s">
        <v>21260</v>
      </c>
      <c r="C1853" t="s">
        <v>1536</v>
      </c>
      <c r="D1853" s="109" t="s">
        <v>21261</v>
      </c>
      <c r="E1853"/>
    </row>
    <row r="1854" spans="1:5" s="190" customFormat="1" ht="12.75" customHeight="1" x14ac:dyDescent="0.25">
      <c r="A1854">
        <v>39248</v>
      </c>
      <c r="B1854" t="s">
        <v>21262</v>
      </c>
      <c r="C1854" t="s">
        <v>1536</v>
      </c>
      <c r="D1854" s="109" t="s">
        <v>12082</v>
      </c>
      <c r="E1854"/>
    </row>
    <row r="1855" spans="1:5" s="190" customFormat="1" ht="25.5" customHeight="1" x14ac:dyDescent="0.25">
      <c r="A1855">
        <v>2438</v>
      </c>
      <c r="B1855" t="s">
        <v>21263</v>
      </c>
      <c r="C1855" t="s">
        <v>1532</v>
      </c>
      <c r="D1855" s="109" t="s">
        <v>12634</v>
      </c>
      <c r="E1855"/>
    </row>
    <row r="1856" spans="1:5" s="190" customFormat="1" ht="12.75" customHeight="1" x14ac:dyDescent="0.25">
      <c r="A1856">
        <v>40922</v>
      </c>
      <c r="B1856" t="s">
        <v>21264</v>
      </c>
      <c r="C1856" t="s">
        <v>1539</v>
      </c>
      <c r="D1856" s="109" t="s">
        <v>21265</v>
      </c>
      <c r="E1856"/>
    </row>
    <row r="1857" spans="1:5" s="190" customFormat="1" ht="12.75" customHeight="1" x14ac:dyDescent="0.25">
      <c r="A1857">
        <v>36486</v>
      </c>
      <c r="B1857" t="s">
        <v>21266</v>
      </c>
      <c r="C1857" t="s">
        <v>1533</v>
      </c>
      <c r="D1857" s="109" t="s">
        <v>21267</v>
      </c>
      <c r="E1857"/>
    </row>
    <row r="1858" spans="1:5" s="190" customFormat="1" ht="12.75" customHeight="1" x14ac:dyDescent="0.25">
      <c r="A1858">
        <v>37777</v>
      </c>
      <c r="B1858" t="s">
        <v>21268</v>
      </c>
      <c r="C1858" t="s">
        <v>1533</v>
      </c>
      <c r="D1858" s="109" t="s">
        <v>21269</v>
      </c>
      <c r="E1858"/>
    </row>
    <row r="1859" spans="1:5" s="190" customFormat="1" ht="11.65" customHeight="1" x14ac:dyDescent="0.25">
      <c r="A1859">
        <v>12624</v>
      </c>
      <c r="B1859" t="s">
        <v>21270</v>
      </c>
      <c r="C1859" t="s">
        <v>1533</v>
      </c>
      <c r="D1859" s="109" t="s">
        <v>12199</v>
      </c>
      <c r="E1859"/>
    </row>
    <row r="1860" spans="1:5" s="190" customFormat="1" ht="12.75" customHeight="1" x14ac:dyDescent="0.25">
      <c r="A1860">
        <v>517</v>
      </c>
      <c r="B1860" t="s">
        <v>21271</v>
      </c>
      <c r="C1860" t="s">
        <v>1538</v>
      </c>
      <c r="D1860" s="109" t="s">
        <v>17695</v>
      </c>
      <c r="E1860"/>
    </row>
    <row r="1861" spans="1:5" s="190" customFormat="1" ht="12.75" customHeight="1" x14ac:dyDescent="0.25">
      <c r="A1861">
        <v>37534</v>
      </c>
      <c r="B1861" t="s">
        <v>21272</v>
      </c>
      <c r="C1861" t="s">
        <v>1537</v>
      </c>
      <c r="D1861" s="109" t="s">
        <v>10848</v>
      </c>
      <c r="E1861"/>
    </row>
    <row r="1862" spans="1:5" s="190" customFormat="1" ht="12.75" customHeight="1" x14ac:dyDescent="0.25">
      <c r="A1862">
        <v>37535</v>
      </c>
      <c r="B1862" t="s">
        <v>21273</v>
      </c>
      <c r="C1862" t="s">
        <v>1537</v>
      </c>
      <c r="D1862" s="109" t="s">
        <v>10848</v>
      </c>
      <c r="E1862"/>
    </row>
    <row r="1863" spans="1:5" s="190" customFormat="1" ht="12.75" customHeight="1" x14ac:dyDescent="0.25">
      <c r="A1863">
        <v>37533</v>
      </c>
      <c r="B1863" t="s">
        <v>21274</v>
      </c>
      <c r="C1863" t="s">
        <v>1537</v>
      </c>
      <c r="D1863" s="109" t="s">
        <v>10848</v>
      </c>
      <c r="E1863"/>
    </row>
    <row r="1864" spans="1:5" s="190" customFormat="1" ht="12.75" customHeight="1" x14ac:dyDescent="0.25">
      <c r="A1864">
        <v>37537</v>
      </c>
      <c r="B1864" t="s">
        <v>21275</v>
      </c>
      <c r="C1864" t="s">
        <v>1537</v>
      </c>
      <c r="D1864" s="109" t="s">
        <v>20841</v>
      </c>
      <c r="E1864"/>
    </row>
    <row r="1865" spans="1:5" s="190" customFormat="1" ht="12.75" customHeight="1" x14ac:dyDescent="0.25">
      <c r="A1865">
        <v>37536</v>
      </c>
      <c r="B1865" t="s">
        <v>21276</v>
      </c>
      <c r="C1865" t="s">
        <v>1537</v>
      </c>
      <c r="D1865" s="109" t="s">
        <v>20841</v>
      </c>
      <c r="E1865"/>
    </row>
    <row r="1866" spans="1:5" s="190" customFormat="1" ht="12.75" customHeight="1" x14ac:dyDescent="0.25">
      <c r="A1866">
        <v>37532</v>
      </c>
      <c r="B1866" t="s">
        <v>21277</v>
      </c>
      <c r="C1866" t="s">
        <v>1537</v>
      </c>
      <c r="D1866" s="109" t="s">
        <v>20841</v>
      </c>
      <c r="E1866"/>
    </row>
    <row r="1867" spans="1:5" s="190" customFormat="1" ht="12.75" customHeight="1" x14ac:dyDescent="0.25">
      <c r="A1867">
        <v>2696</v>
      </c>
      <c r="B1867" t="s">
        <v>21278</v>
      </c>
      <c r="C1867" t="s">
        <v>1532</v>
      </c>
      <c r="D1867" s="109" t="s">
        <v>7991</v>
      </c>
      <c r="E1867"/>
    </row>
    <row r="1868" spans="1:5" s="190" customFormat="1" ht="25.5" customHeight="1" x14ac:dyDescent="0.25">
      <c r="A1868">
        <v>40928</v>
      </c>
      <c r="B1868" t="s">
        <v>21279</v>
      </c>
      <c r="C1868" t="s">
        <v>1539</v>
      </c>
      <c r="D1868" s="109" t="s">
        <v>21280</v>
      </c>
      <c r="E1868"/>
    </row>
    <row r="1869" spans="1:5" s="190" customFormat="1" ht="25.5" customHeight="1" x14ac:dyDescent="0.25">
      <c r="A1869">
        <v>4083</v>
      </c>
      <c r="B1869" t="s">
        <v>21281</v>
      </c>
      <c r="C1869" t="s">
        <v>1532</v>
      </c>
      <c r="D1869" s="109" t="s">
        <v>14911</v>
      </c>
      <c r="E1869"/>
    </row>
    <row r="1870" spans="1:5" s="190" customFormat="1" ht="22.9" customHeight="1" x14ac:dyDescent="0.25">
      <c r="A1870">
        <v>40818</v>
      </c>
      <c r="B1870" t="s">
        <v>21282</v>
      </c>
      <c r="C1870" t="s">
        <v>1539</v>
      </c>
      <c r="D1870" s="109" t="s">
        <v>21283</v>
      </c>
      <c r="E1870"/>
    </row>
    <row r="1871" spans="1:5" s="190" customFormat="1" ht="12.75" customHeight="1" x14ac:dyDescent="0.25">
      <c r="A1871">
        <v>43146</v>
      </c>
      <c r="B1871" t="s">
        <v>21284</v>
      </c>
      <c r="C1871" t="s">
        <v>1537</v>
      </c>
      <c r="D1871" s="109" t="s">
        <v>12643</v>
      </c>
      <c r="E1871"/>
    </row>
    <row r="1872" spans="1:5" s="190" customFormat="1" ht="12.75" customHeight="1" x14ac:dyDescent="0.25">
      <c r="A1872">
        <v>2705</v>
      </c>
      <c r="B1872" t="s">
        <v>21285</v>
      </c>
      <c r="C1872" t="s">
        <v>12645</v>
      </c>
      <c r="D1872" s="109" t="s">
        <v>6464</v>
      </c>
      <c r="E1872"/>
    </row>
    <row r="1873" spans="1:5" s="190" customFormat="1" ht="34.5" customHeight="1" x14ac:dyDescent="0.25">
      <c r="A1873">
        <v>14250</v>
      </c>
      <c r="B1873" t="s">
        <v>21286</v>
      </c>
      <c r="C1873" t="s">
        <v>12645</v>
      </c>
      <c r="D1873" s="109" t="s">
        <v>19211</v>
      </c>
      <c r="E1873"/>
    </row>
    <row r="1874" spans="1:5" s="190" customFormat="1" ht="34.5" customHeight="1" x14ac:dyDescent="0.25">
      <c r="A1874">
        <v>11683</v>
      </c>
      <c r="B1874" t="s">
        <v>21287</v>
      </c>
      <c r="C1874" t="s">
        <v>1533</v>
      </c>
      <c r="D1874" s="109" t="s">
        <v>21288</v>
      </c>
      <c r="E1874"/>
    </row>
    <row r="1875" spans="1:5" s="190" customFormat="1" ht="34.5" customHeight="1" x14ac:dyDescent="0.25">
      <c r="A1875">
        <v>11684</v>
      </c>
      <c r="B1875" t="s">
        <v>21289</v>
      </c>
      <c r="C1875" t="s">
        <v>1533</v>
      </c>
      <c r="D1875" s="109" t="s">
        <v>12722</v>
      </c>
      <c r="E1875"/>
    </row>
    <row r="1876" spans="1:5" s="190" customFormat="1" ht="34.5" customHeight="1" x14ac:dyDescent="0.25">
      <c r="A1876">
        <v>6141</v>
      </c>
      <c r="B1876" t="s">
        <v>21290</v>
      </c>
      <c r="C1876" t="s">
        <v>1533</v>
      </c>
      <c r="D1876" s="109" t="s">
        <v>12544</v>
      </c>
      <c r="E1876"/>
    </row>
    <row r="1877" spans="1:5" s="190" customFormat="1" ht="25.5" customHeight="1" x14ac:dyDescent="0.25">
      <c r="A1877">
        <v>11681</v>
      </c>
      <c r="B1877" t="s">
        <v>21291</v>
      </c>
      <c r="C1877" t="s">
        <v>1533</v>
      </c>
      <c r="D1877" s="109" t="s">
        <v>21292</v>
      </c>
      <c r="E1877"/>
    </row>
    <row r="1878" spans="1:5" s="190" customFormat="1" ht="12.75" customHeight="1" x14ac:dyDescent="0.25">
      <c r="A1878">
        <v>2706</v>
      </c>
      <c r="B1878" t="s">
        <v>21293</v>
      </c>
      <c r="C1878" t="s">
        <v>1532</v>
      </c>
      <c r="D1878" s="109" t="s">
        <v>12753</v>
      </c>
      <c r="E1878"/>
    </row>
    <row r="1879" spans="1:5" s="190" customFormat="1" ht="12.75" customHeight="1" x14ac:dyDescent="0.25">
      <c r="A1879">
        <v>40811</v>
      </c>
      <c r="B1879" t="s">
        <v>21294</v>
      </c>
      <c r="C1879" t="s">
        <v>1539</v>
      </c>
      <c r="D1879" s="109" t="s">
        <v>21295</v>
      </c>
      <c r="E1879"/>
    </row>
    <row r="1880" spans="1:5" s="190" customFormat="1" ht="22.9" customHeight="1" x14ac:dyDescent="0.25">
      <c r="A1880">
        <v>2707</v>
      </c>
      <c r="B1880" t="s">
        <v>21296</v>
      </c>
      <c r="C1880" t="s">
        <v>1532</v>
      </c>
      <c r="D1880" s="109" t="s">
        <v>21297</v>
      </c>
      <c r="E1880"/>
    </row>
    <row r="1881" spans="1:5" s="190" customFormat="1" ht="12.75" customHeight="1" x14ac:dyDescent="0.25">
      <c r="A1881">
        <v>40813</v>
      </c>
      <c r="B1881" t="s">
        <v>21298</v>
      </c>
      <c r="C1881" t="s">
        <v>1539</v>
      </c>
      <c r="D1881" s="109" t="s">
        <v>21299</v>
      </c>
      <c r="E1881"/>
    </row>
    <row r="1882" spans="1:5" s="190" customFormat="1" ht="12.75" customHeight="1" x14ac:dyDescent="0.25">
      <c r="A1882">
        <v>2708</v>
      </c>
      <c r="B1882" t="s">
        <v>21300</v>
      </c>
      <c r="C1882" t="s">
        <v>1532</v>
      </c>
      <c r="D1882" s="109" t="s">
        <v>21301</v>
      </c>
      <c r="E1882"/>
    </row>
    <row r="1883" spans="1:5" s="190" customFormat="1" ht="12.75" customHeight="1" x14ac:dyDescent="0.25">
      <c r="A1883">
        <v>40814</v>
      </c>
      <c r="B1883" t="s">
        <v>21302</v>
      </c>
      <c r="C1883" t="s">
        <v>1539</v>
      </c>
      <c r="D1883" s="109" t="s">
        <v>21303</v>
      </c>
      <c r="E1883"/>
    </row>
    <row r="1884" spans="1:5" s="190" customFormat="1" ht="12.75" customHeight="1" x14ac:dyDescent="0.25">
      <c r="A1884">
        <v>38403</v>
      </c>
      <c r="B1884" t="s">
        <v>21304</v>
      </c>
      <c r="C1884" t="s">
        <v>1533</v>
      </c>
      <c r="D1884" s="109" t="s">
        <v>21305</v>
      </c>
      <c r="E1884"/>
    </row>
    <row r="1885" spans="1:5" s="190" customFormat="1" ht="12.75" customHeight="1" x14ac:dyDescent="0.25">
      <c r="A1885">
        <v>43482</v>
      </c>
      <c r="B1885" t="s">
        <v>21306</v>
      </c>
      <c r="C1885" t="s">
        <v>1532</v>
      </c>
      <c r="D1885" s="109" t="s">
        <v>6466</v>
      </c>
      <c r="E1885"/>
    </row>
    <row r="1886" spans="1:5" s="190" customFormat="1" ht="12.75" customHeight="1" x14ac:dyDescent="0.25">
      <c r="A1886">
        <v>43494</v>
      </c>
      <c r="B1886" t="s">
        <v>21307</v>
      </c>
      <c r="C1886" t="s">
        <v>1539</v>
      </c>
      <c r="D1886" s="109" t="s">
        <v>21308</v>
      </c>
      <c r="E1886"/>
    </row>
    <row r="1887" spans="1:5" s="190" customFormat="1" ht="12.75" customHeight="1" x14ac:dyDescent="0.25">
      <c r="A1887">
        <v>43483</v>
      </c>
      <c r="B1887" t="s">
        <v>21309</v>
      </c>
      <c r="C1887" t="s">
        <v>1532</v>
      </c>
      <c r="D1887" s="109" t="s">
        <v>21310</v>
      </c>
      <c r="E1887"/>
    </row>
    <row r="1888" spans="1:5" s="190" customFormat="1" ht="12.75" customHeight="1" x14ac:dyDescent="0.25">
      <c r="A1888">
        <v>43495</v>
      </c>
      <c r="B1888" t="s">
        <v>21311</v>
      </c>
      <c r="C1888" t="s">
        <v>1539</v>
      </c>
      <c r="D1888" s="109" t="s">
        <v>21312</v>
      </c>
      <c r="E1888"/>
    </row>
    <row r="1889" spans="1:5" s="190" customFormat="1" ht="12.75" customHeight="1" x14ac:dyDescent="0.25">
      <c r="A1889">
        <v>43484</v>
      </c>
      <c r="B1889" t="s">
        <v>21313</v>
      </c>
      <c r="C1889" t="s">
        <v>1532</v>
      </c>
      <c r="D1889" s="109" t="s">
        <v>11234</v>
      </c>
      <c r="E1889"/>
    </row>
    <row r="1890" spans="1:5" s="190" customFormat="1" ht="25.5" customHeight="1" x14ac:dyDescent="0.25">
      <c r="A1890">
        <v>43496</v>
      </c>
      <c r="B1890" t="s">
        <v>21314</v>
      </c>
      <c r="C1890" t="s">
        <v>1539</v>
      </c>
      <c r="D1890" s="109" t="s">
        <v>21315</v>
      </c>
      <c r="E1890"/>
    </row>
    <row r="1891" spans="1:5" s="190" customFormat="1" ht="12.75" customHeight="1" x14ac:dyDescent="0.25">
      <c r="A1891">
        <v>43485</v>
      </c>
      <c r="B1891" t="s">
        <v>21316</v>
      </c>
      <c r="C1891" t="s">
        <v>1532</v>
      </c>
      <c r="D1891" s="109" t="s">
        <v>6394</v>
      </c>
      <c r="E1891"/>
    </row>
    <row r="1892" spans="1:5" s="190" customFormat="1" ht="12.75" customHeight="1" x14ac:dyDescent="0.25">
      <c r="A1892">
        <v>43497</v>
      </c>
      <c r="B1892" t="s">
        <v>21317</v>
      </c>
      <c r="C1892" t="s">
        <v>1539</v>
      </c>
      <c r="D1892" s="109" t="s">
        <v>21318</v>
      </c>
      <c r="E1892"/>
    </row>
    <row r="1893" spans="1:5" s="190" customFormat="1" ht="12.75" customHeight="1" x14ac:dyDescent="0.25">
      <c r="A1893">
        <v>43487</v>
      </c>
      <c r="B1893" t="s">
        <v>21319</v>
      </c>
      <c r="C1893" t="s">
        <v>1532</v>
      </c>
      <c r="D1893" s="109" t="s">
        <v>12471</v>
      </c>
      <c r="E1893"/>
    </row>
    <row r="1894" spans="1:5" s="190" customFormat="1" ht="25.5" customHeight="1" x14ac:dyDescent="0.25">
      <c r="A1894">
        <v>43499</v>
      </c>
      <c r="B1894" t="s">
        <v>21320</v>
      </c>
      <c r="C1894" t="s">
        <v>1539</v>
      </c>
      <c r="D1894" s="109" t="s">
        <v>21321</v>
      </c>
      <c r="E1894"/>
    </row>
    <row r="1895" spans="1:5" s="190" customFormat="1" ht="25.5" customHeight="1" x14ac:dyDescent="0.25">
      <c r="A1895">
        <v>43486</v>
      </c>
      <c r="B1895" t="s">
        <v>21322</v>
      </c>
      <c r="C1895" t="s">
        <v>1532</v>
      </c>
      <c r="D1895" s="109" t="s">
        <v>6354</v>
      </c>
      <c r="E1895"/>
    </row>
    <row r="1896" spans="1:5" s="190" customFormat="1" ht="12.75" customHeight="1" x14ac:dyDescent="0.25">
      <c r="A1896">
        <v>43498</v>
      </c>
      <c r="B1896" t="s">
        <v>21323</v>
      </c>
      <c r="C1896" t="s">
        <v>1539</v>
      </c>
      <c r="D1896" s="109" t="s">
        <v>21324</v>
      </c>
      <c r="E1896"/>
    </row>
    <row r="1897" spans="1:5" s="190" customFormat="1" ht="12.75" customHeight="1" x14ac:dyDescent="0.25">
      <c r="A1897">
        <v>43488</v>
      </c>
      <c r="B1897" t="s">
        <v>21325</v>
      </c>
      <c r="C1897" t="s">
        <v>1532</v>
      </c>
      <c r="D1897" s="109" t="s">
        <v>6428</v>
      </c>
      <c r="E1897"/>
    </row>
    <row r="1898" spans="1:5" s="190" customFormat="1" ht="22.9" customHeight="1" x14ac:dyDescent="0.25">
      <c r="A1898">
        <v>43500</v>
      </c>
      <c r="B1898" t="s">
        <v>21326</v>
      </c>
      <c r="C1898" t="s">
        <v>1539</v>
      </c>
      <c r="D1898" s="109" t="s">
        <v>18287</v>
      </c>
      <c r="E1898"/>
    </row>
    <row r="1899" spans="1:5" s="190" customFormat="1" ht="11.65" customHeight="1" x14ac:dyDescent="0.25">
      <c r="A1899">
        <v>43489</v>
      </c>
      <c r="B1899" t="s">
        <v>21327</v>
      </c>
      <c r="C1899" t="s">
        <v>1532</v>
      </c>
      <c r="D1899" s="109" t="s">
        <v>12540</v>
      </c>
      <c r="E1899"/>
    </row>
    <row r="1900" spans="1:5" s="190" customFormat="1" ht="22.9" customHeight="1" x14ac:dyDescent="0.25">
      <c r="A1900">
        <v>43501</v>
      </c>
      <c r="B1900" t="s">
        <v>21328</v>
      </c>
      <c r="C1900" t="s">
        <v>1539</v>
      </c>
      <c r="D1900" s="109" t="s">
        <v>21329</v>
      </c>
      <c r="E1900"/>
    </row>
    <row r="1901" spans="1:5" s="190" customFormat="1" ht="25.5" customHeight="1" x14ac:dyDescent="0.25">
      <c r="A1901">
        <v>43490</v>
      </c>
      <c r="B1901" t="s">
        <v>21330</v>
      </c>
      <c r="C1901" t="s">
        <v>1532</v>
      </c>
      <c r="D1901" s="109" t="s">
        <v>21331</v>
      </c>
      <c r="E1901"/>
    </row>
    <row r="1902" spans="1:5" s="190" customFormat="1" ht="12.75" customHeight="1" x14ac:dyDescent="0.25">
      <c r="A1902">
        <v>43502</v>
      </c>
      <c r="B1902" t="s">
        <v>21332</v>
      </c>
      <c r="C1902" t="s">
        <v>1539</v>
      </c>
      <c r="D1902" s="109" t="s">
        <v>21333</v>
      </c>
      <c r="E1902"/>
    </row>
    <row r="1903" spans="1:5" s="190" customFormat="1" ht="25.5" customHeight="1" x14ac:dyDescent="0.25">
      <c r="A1903">
        <v>43491</v>
      </c>
      <c r="B1903" t="s">
        <v>21334</v>
      </c>
      <c r="C1903" t="s">
        <v>1532</v>
      </c>
      <c r="D1903" s="109" t="s">
        <v>14884</v>
      </c>
      <c r="E1903"/>
    </row>
    <row r="1904" spans="1:5" s="190" customFormat="1" ht="12.75" customHeight="1" x14ac:dyDescent="0.25">
      <c r="A1904">
        <v>43503</v>
      </c>
      <c r="B1904" t="s">
        <v>21335</v>
      </c>
      <c r="C1904" t="s">
        <v>1539</v>
      </c>
      <c r="D1904" s="109" t="s">
        <v>21336</v>
      </c>
      <c r="E1904"/>
    </row>
    <row r="1905" spans="1:5" s="190" customFormat="1" ht="12.75" customHeight="1" x14ac:dyDescent="0.25">
      <c r="A1905">
        <v>43492</v>
      </c>
      <c r="B1905" t="s">
        <v>21337</v>
      </c>
      <c r="C1905" t="s">
        <v>1532</v>
      </c>
      <c r="D1905" s="109" t="s">
        <v>6311</v>
      </c>
      <c r="E1905"/>
    </row>
    <row r="1906" spans="1:5" s="190" customFormat="1" ht="12.75" customHeight="1" x14ac:dyDescent="0.25">
      <c r="A1906">
        <v>43504</v>
      </c>
      <c r="B1906" t="s">
        <v>21338</v>
      </c>
      <c r="C1906" t="s">
        <v>1539</v>
      </c>
      <c r="D1906" s="109" t="s">
        <v>21339</v>
      </c>
      <c r="E1906"/>
    </row>
    <row r="1907" spans="1:5" s="190" customFormat="1" ht="12.75" customHeight="1" x14ac:dyDescent="0.25">
      <c r="A1907">
        <v>43493</v>
      </c>
      <c r="B1907" t="s">
        <v>21340</v>
      </c>
      <c r="C1907" t="s">
        <v>1532</v>
      </c>
      <c r="D1907" s="109" t="s">
        <v>6488</v>
      </c>
      <c r="E1907"/>
    </row>
    <row r="1908" spans="1:5" s="190" customFormat="1" ht="12.75" customHeight="1" x14ac:dyDescent="0.25">
      <c r="A1908">
        <v>43505</v>
      </c>
      <c r="B1908" t="s">
        <v>21341</v>
      </c>
      <c r="C1908" t="s">
        <v>1539</v>
      </c>
      <c r="D1908" s="109" t="s">
        <v>21342</v>
      </c>
      <c r="E1908"/>
    </row>
    <row r="1909" spans="1:5" s="190" customFormat="1" ht="12.75" customHeight="1" x14ac:dyDescent="0.25">
      <c r="A1909">
        <v>37774</v>
      </c>
      <c r="B1909" t="s">
        <v>21343</v>
      </c>
      <c r="C1909" t="s">
        <v>1533</v>
      </c>
      <c r="D1909" s="109" t="s">
        <v>21344</v>
      </c>
      <c r="E1909"/>
    </row>
    <row r="1910" spans="1:5" s="190" customFormat="1" ht="12.75" customHeight="1" x14ac:dyDescent="0.25">
      <c r="A1910">
        <v>38629</v>
      </c>
      <c r="B1910" t="s">
        <v>21345</v>
      </c>
      <c r="C1910" t="s">
        <v>1533</v>
      </c>
      <c r="D1910" s="109" t="s">
        <v>17052</v>
      </c>
      <c r="E1910"/>
    </row>
    <row r="1911" spans="1:5" s="190" customFormat="1" ht="12.75" customHeight="1" x14ac:dyDescent="0.25">
      <c r="A1911">
        <v>38630</v>
      </c>
      <c r="B1911" t="s">
        <v>21346</v>
      </c>
      <c r="C1911" t="s">
        <v>1533</v>
      </c>
      <c r="D1911" s="109" t="s">
        <v>17053</v>
      </c>
      <c r="E1911"/>
    </row>
    <row r="1912" spans="1:5" s="190" customFormat="1" ht="12.75" customHeight="1" x14ac:dyDescent="0.25">
      <c r="A1912">
        <v>38476</v>
      </c>
      <c r="B1912" t="s">
        <v>21347</v>
      </c>
      <c r="C1912" t="s">
        <v>1533</v>
      </c>
      <c r="D1912" s="109" t="s">
        <v>21348</v>
      </c>
      <c r="E1912"/>
    </row>
    <row r="1913" spans="1:5" s="190" customFormat="1" ht="12.75" customHeight="1" x14ac:dyDescent="0.25">
      <c r="A1913">
        <v>38477</v>
      </c>
      <c r="B1913" t="s">
        <v>21349</v>
      </c>
      <c r="C1913" t="s">
        <v>1533</v>
      </c>
      <c r="D1913" s="109" t="s">
        <v>21350</v>
      </c>
      <c r="E1913"/>
    </row>
    <row r="1914" spans="1:5" s="190" customFormat="1" ht="12.75" customHeight="1" x14ac:dyDescent="0.25">
      <c r="A1914">
        <v>40635</v>
      </c>
      <c r="B1914" t="s">
        <v>21351</v>
      </c>
      <c r="C1914" t="s">
        <v>1533</v>
      </c>
      <c r="D1914" s="109" t="s">
        <v>21352</v>
      </c>
      <c r="E1914"/>
    </row>
    <row r="1915" spans="1:5" s="190" customFormat="1" ht="12.75" customHeight="1" x14ac:dyDescent="0.25">
      <c r="A1915">
        <v>36483</v>
      </c>
      <c r="B1915" t="s">
        <v>21353</v>
      </c>
      <c r="C1915" t="s">
        <v>1533</v>
      </c>
      <c r="D1915" s="109" t="s">
        <v>21354</v>
      </c>
      <c r="E1915"/>
    </row>
    <row r="1916" spans="1:5" s="190" customFormat="1" ht="25.5" customHeight="1" x14ac:dyDescent="0.25">
      <c r="A1916">
        <v>14525</v>
      </c>
      <c r="B1916" t="s">
        <v>21355</v>
      </c>
      <c r="C1916" t="s">
        <v>1533</v>
      </c>
      <c r="D1916" s="109" t="s">
        <v>21356</v>
      </c>
      <c r="E1916"/>
    </row>
    <row r="1917" spans="1:5" s="190" customFormat="1" ht="25.5" customHeight="1" x14ac:dyDescent="0.25">
      <c r="A1917">
        <v>36482</v>
      </c>
      <c r="B1917" t="s">
        <v>21357</v>
      </c>
      <c r="C1917" t="s">
        <v>1533</v>
      </c>
      <c r="D1917" s="109" t="s">
        <v>21358</v>
      </c>
      <c r="E1917"/>
    </row>
    <row r="1918" spans="1:5" s="190" customFormat="1" ht="25.5" customHeight="1" x14ac:dyDescent="0.25">
      <c r="A1918">
        <v>36408</v>
      </c>
      <c r="B1918" t="s">
        <v>21359</v>
      </c>
      <c r="C1918" t="s">
        <v>1533</v>
      </c>
      <c r="D1918" s="109" t="s">
        <v>21360</v>
      </c>
      <c r="E1918"/>
    </row>
    <row r="1919" spans="1:5" s="190" customFormat="1" ht="25.5" customHeight="1" x14ac:dyDescent="0.25">
      <c r="A1919">
        <v>2723</v>
      </c>
      <c r="B1919" t="s">
        <v>21361</v>
      </c>
      <c r="C1919" t="s">
        <v>1533</v>
      </c>
      <c r="D1919" s="109" t="s">
        <v>21362</v>
      </c>
      <c r="E1919"/>
    </row>
    <row r="1920" spans="1:5" s="190" customFormat="1" ht="25.5" customHeight="1" x14ac:dyDescent="0.25">
      <c r="A1920">
        <v>36481</v>
      </c>
      <c r="B1920" t="s">
        <v>21363</v>
      </c>
      <c r="C1920" t="s">
        <v>1533</v>
      </c>
      <c r="D1920" s="109" t="s">
        <v>21364</v>
      </c>
      <c r="E1920"/>
    </row>
    <row r="1921" spans="1:5" s="190" customFormat="1" ht="12.75" customHeight="1" x14ac:dyDescent="0.25">
      <c r="A1921">
        <v>10685</v>
      </c>
      <c r="B1921" t="s">
        <v>21365</v>
      </c>
      <c r="C1921" t="s">
        <v>1533</v>
      </c>
      <c r="D1921" s="109" t="s">
        <v>21366</v>
      </c>
      <c r="E1921"/>
    </row>
    <row r="1922" spans="1:5" s="190" customFormat="1" ht="25.5" customHeight="1" x14ac:dyDescent="0.25">
      <c r="A1922">
        <v>40636</v>
      </c>
      <c r="B1922" t="s">
        <v>21367</v>
      </c>
      <c r="C1922" t="s">
        <v>1533</v>
      </c>
      <c r="D1922" s="109" t="s">
        <v>21368</v>
      </c>
      <c r="E1922"/>
    </row>
    <row r="1923" spans="1:5" s="190" customFormat="1" ht="12.75" customHeight="1" x14ac:dyDescent="0.25">
      <c r="A1923">
        <v>4111</v>
      </c>
      <c r="B1923" t="s">
        <v>21369</v>
      </c>
      <c r="C1923" t="s">
        <v>1533</v>
      </c>
      <c r="D1923" s="109" t="s">
        <v>14745</v>
      </c>
      <c r="E1923"/>
    </row>
    <row r="1924" spans="1:5" s="190" customFormat="1" ht="12.75" customHeight="1" x14ac:dyDescent="0.25">
      <c r="A1924">
        <v>44538</v>
      </c>
      <c r="B1924" t="s">
        <v>21370</v>
      </c>
      <c r="C1924" t="s">
        <v>1533</v>
      </c>
      <c r="D1924" s="109" t="s">
        <v>20216</v>
      </c>
      <c r="E1924"/>
    </row>
    <row r="1925" spans="1:5" s="190" customFormat="1" ht="12.75" customHeight="1" x14ac:dyDescent="0.25">
      <c r="A1925">
        <v>12</v>
      </c>
      <c r="B1925" t="s">
        <v>21371</v>
      </c>
      <c r="C1925" t="s">
        <v>1533</v>
      </c>
      <c r="D1925" s="109" t="s">
        <v>12223</v>
      </c>
      <c r="E1925"/>
    </row>
    <row r="1926" spans="1:5" s="190" customFormat="1" ht="12.75" customHeight="1" x14ac:dyDescent="0.25">
      <c r="A1926">
        <v>37554</v>
      </c>
      <c r="B1926" t="s">
        <v>21372</v>
      </c>
      <c r="C1926" t="s">
        <v>1533</v>
      </c>
      <c r="D1926" s="109" t="s">
        <v>21373</v>
      </c>
      <c r="E1926"/>
    </row>
    <row r="1927" spans="1:5" s="190" customFormat="1" ht="12.75" customHeight="1" x14ac:dyDescent="0.25">
      <c r="A1927">
        <v>37555</v>
      </c>
      <c r="B1927" t="s">
        <v>21374</v>
      </c>
      <c r="C1927" t="s">
        <v>1533</v>
      </c>
      <c r="D1927" s="109" t="s">
        <v>21375</v>
      </c>
      <c r="E1927"/>
    </row>
    <row r="1928" spans="1:5" s="190" customFormat="1" ht="12.75" customHeight="1" x14ac:dyDescent="0.25">
      <c r="A1928">
        <v>10902</v>
      </c>
      <c r="B1928" t="s">
        <v>21376</v>
      </c>
      <c r="C1928" t="s">
        <v>1533</v>
      </c>
      <c r="D1928" s="109" t="s">
        <v>21377</v>
      </c>
      <c r="E1928"/>
    </row>
    <row r="1929" spans="1:5" s="190" customFormat="1" ht="12.75" customHeight="1" x14ac:dyDescent="0.25">
      <c r="A1929">
        <v>20965</v>
      </c>
      <c r="B1929" t="s">
        <v>21378</v>
      </c>
      <c r="C1929" t="s">
        <v>1533</v>
      </c>
      <c r="D1929" s="109" t="s">
        <v>21379</v>
      </c>
      <c r="E1929"/>
    </row>
    <row r="1930" spans="1:5" s="190" customFormat="1" ht="25.5" customHeight="1" x14ac:dyDescent="0.25">
      <c r="A1930">
        <v>20966</v>
      </c>
      <c r="B1930" t="s">
        <v>21380</v>
      </c>
      <c r="C1930" t="s">
        <v>1533</v>
      </c>
      <c r="D1930" s="109" t="s">
        <v>21381</v>
      </c>
      <c r="E1930"/>
    </row>
    <row r="1931" spans="1:5" s="190" customFormat="1" ht="25.5" customHeight="1" x14ac:dyDescent="0.25">
      <c r="A1931">
        <v>10903</v>
      </c>
      <c r="B1931" t="s">
        <v>21382</v>
      </c>
      <c r="C1931" t="s">
        <v>1533</v>
      </c>
      <c r="D1931" s="109" t="s">
        <v>21383</v>
      </c>
      <c r="E1931"/>
    </row>
    <row r="1932" spans="1:5" s="190" customFormat="1" ht="25.5" customHeight="1" x14ac:dyDescent="0.25">
      <c r="A1932">
        <v>20967</v>
      </c>
      <c r="B1932" t="s">
        <v>21384</v>
      </c>
      <c r="C1932" t="s">
        <v>1533</v>
      </c>
      <c r="D1932" s="109" t="s">
        <v>21383</v>
      </c>
      <c r="E1932"/>
    </row>
    <row r="1933" spans="1:5" s="190" customFormat="1" ht="12.75" customHeight="1" x14ac:dyDescent="0.25">
      <c r="A1933">
        <v>20968</v>
      </c>
      <c r="B1933" t="s">
        <v>21385</v>
      </c>
      <c r="C1933" t="s">
        <v>1533</v>
      </c>
      <c r="D1933" s="109" t="s">
        <v>21386</v>
      </c>
      <c r="E1933"/>
    </row>
    <row r="1934" spans="1:5" s="190" customFormat="1" ht="25.5" customHeight="1" x14ac:dyDescent="0.25">
      <c r="A1934">
        <v>11359</v>
      </c>
      <c r="B1934" t="s">
        <v>21387</v>
      </c>
      <c r="C1934" t="s">
        <v>1533</v>
      </c>
      <c r="D1934" s="109" t="s">
        <v>21388</v>
      </c>
      <c r="E1934"/>
    </row>
    <row r="1935" spans="1:5" s="190" customFormat="1" ht="34.5" customHeight="1" x14ac:dyDescent="0.25">
      <c r="A1935">
        <v>39017</v>
      </c>
      <c r="B1935" t="s">
        <v>21389</v>
      </c>
      <c r="C1935" t="s">
        <v>1533</v>
      </c>
      <c r="D1935" s="109" t="s">
        <v>7988</v>
      </c>
      <c r="E1935"/>
    </row>
    <row r="1936" spans="1:5" s="190" customFormat="1" ht="25.5" customHeight="1" x14ac:dyDescent="0.25">
      <c r="A1936">
        <v>39315</v>
      </c>
      <c r="B1936" t="s">
        <v>21390</v>
      </c>
      <c r="C1936" t="s">
        <v>1533</v>
      </c>
      <c r="D1936" s="109" t="s">
        <v>6493</v>
      </c>
      <c r="E1936"/>
    </row>
    <row r="1937" spans="1:5" s="190" customFormat="1" ht="25.5" customHeight="1" x14ac:dyDescent="0.25">
      <c r="A1937">
        <v>39016</v>
      </c>
      <c r="B1937" t="s">
        <v>21391</v>
      </c>
      <c r="C1937" t="s">
        <v>1533</v>
      </c>
      <c r="D1937" s="109" t="s">
        <v>6492</v>
      </c>
      <c r="E1937"/>
    </row>
    <row r="1938" spans="1:5" s="190" customFormat="1" ht="11.65" customHeight="1" x14ac:dyDescent="0.25">
      <c r="A1938">
        <v>39481</v>
      </c>
      <c r="B1938" t="s">
        <v>21392</v>
      </c>
      <c r="C1938" t="s">
        <v>1533</v>
      </c>
      <c r="D1938" s="109" t="s">
        <v>7208</v>
      </c>
      <c r="E1938"/>
    </row>
    <row r="1939" spans="1:5" s="190" customFormat="1" ht="34.5" customHeight="1" x14ac:dyDescent="0.25">
      <c r="A1939">
        <v>39013</v>
      </c>
      <c r="B1939" t="s">
        <v>21393</v>
      </c>
      <c r="C1939" t="s">
        <v>1533</v>
      </c>
      <c r="D1939" s="109" t="s">
        <v>7329</v>
      </c>
      <c r="E1939"/>
    </row>
    <row r="1940" spans="1:5" s="190" customFormat="1" ht="25.5" customHeight="1" x14ac:dyDescent="0.25">
      <c r="A1940">
        <v>44919</v>
      </c>
      <c r="B1940" t="s">
        <v>21394</v>
      </c>
      <c r="C1940" t="s">
        <v>1533</v>
      </c>
      <c r="D1940" s="109" t="s">
        <v>6445</v>
      </c>
      <c r="E1940"/>
    </row>
    <row r="1941" spans="1:5" s="190" customFormat="1" ht="25.5" customHeight="1" x14ac:dyDescent="0.25">
      <c r="A1941">
        <v>40433</v>
      </c>
      <c r="B1941" t="s">
        <v>21395</v>
      </c>
      <c r="C1941" t="s">
        <v>1533</v>
      </c>
      <c r="D1941" s="109" t="s">
        <v>8516</v>
      </c>
      <c r="E1941"/>
    </row>
    <row r="1942" spans="1:5" s="190" customFormat="1" ht="34.5" customHeight="1" x14ac:dyDescent="0.25">
      <c r="A1942">
        <v>20219</v>
      </c>
      <c r="B1942" t="s">
        <v>21396</v>
      </c>
      <c r="C1942" t="s">
        <v>1533</v>
      </c>
      <c r="D1942" s="109" t="s">
        <v>14748</v>
      </c>
      <c r="E1942"/>
    </row>
    <row r="1943" spans="1:5" s="190" customFormat="1" ht="25.5" customHeight="1" x14ac:dyDescent="0.25">
      <c r="A1943">
        <v>36484</v>
      </c>
      <c r="B1943" t="s">
        <v>21397</v>
      </c>
      <c r="C1943" t="s">
        <v>1533</v>
      </c>
      <c r="D1943" s="109" t="s">
        <v>14749</v>
      </c>
      <c r="E1943"/>
    </row>
    <row r="1944" spans="1:5" s="190" customFormat="1" ht="25.5" customHeight="1" x14ac:dyDescent="0.25">
      <c r="A1944">
        <v>38367</v>
      </c>
      <c r="B1944" t="s">
        <v>21398</v>
      </c>
      <c r="C1944" t="s">
        <v>1533</v>
      </c>
      <c r="D1944" s="109" t="s">
        <v>17779</v>
      </c>
      <c r="E1944"/>
    </row>
    <row r="1945" spans="1:5" s="190" customFormat="1" ht="25.5" customHeight="1" x14ac:dyDescent="0.25">
      <c r="A1945">
        <v>38368</v>
      </c>
      <c r="B1945" t="s">
        <v>21399</v>
      </c>
      <c r="C1945" t="s">
        <v>1533</v>
      </c>
      <c r="D1945" s="109" t="s">
        <v>6309</v>
      </c>
      <c r="E1945"/>
    </row>
    <row r="1946" spans="1:5" s="190" customFormat="1" ht="22.9" customHeight="1" x14ac:dyDescent="0.25">
      <c r="A1946">
        <v>38091</v>
      </c>
      <c r="B1946" t="s">
        <v>21400</v>
      </c>
      <c r="C1946" t="s">
        <v>1533</v>
      </c>
      <c r="D1946" s="109" t="s">
        <v>12555</v>
      </c>
      <c r="E1946"/>
    </row>
    <row r="1947" spans="1:5" s="190" customFormat="1" ht="22.9" customHeight="1" x14ac:dyDescent="0.25">
      <c r="A1947">
        <v>38095</v>
      </c>
      <c r="B1947" t="s">
        <v>21401</v>
      </c>
      <c r="C1947" t="s">
        <v>1533</v>
      </c>
      <c r="D1947" s="109" t="s">
        <v>7860</v>
      </c>
      <c r="E1947"/>
    </row>
    <row r="1948" spans="1:5" s="190" customFormat="1" ht="25.5" customHeight="1" x14ac:dyDescent="0.25">
      <c r="A1948">
        <v>38092</v>
      </c>
      <c r="B1948" t="s">
        <v>21402</v>
      </c>
      <c r="C1948" t="s">
        <v>1533</v>
      </c>
      <c r="D1948" s="109" t="s">
        <v>6312</v>
      </c>
      <c r="E1948"/>
    </row>
    <row r="1949" spans="1:5" s="190" customFormat="1" ht="12.75" customHeight="1" x14ac:dyDescent="0.25">
      <c r="A1949">
        <v>38093</v>
      </c>
      <c r="B1949" t="s">
        <v>21403</v>
      </c>
      <c r="C1949" t="s">
        <v>1533</v>
      </c>
      <c r="D1949" s="109" t="s">
        <v>7862</v>
      </c>
      <c r="E1949"/>
    </row>
    <row r="1950" spans="1:5" s="190" customFormat="1" ht="25.5" customHeight="1" x14ac:dyDescent="0.25">
      <c r="A1950">
        <v>38096</v>
      </c>
      <c r="B1950" t="s">
        <v>21404</v>
      </c>
      <c r="C1950" t="s">
        <v>1533</v>
      </c>
      <c r="D1950" s="109" t="s">
        <v>6497</v>
      </c>
      <c r="E1950"/>
    </row>
    <row r="1951" spans="1:5" s="190" customFormat="1" ht="46.15" customHeight="1" x14ac:dyDescent="0.25">
      <c r="A1951">
        <v>38094</v>
      </c>
      <c r="B1951" t="s">
        <v>21405</v>
      </c>
      <c r="C1951" t="s">
        <v>1533</v>
      </c>
      <c r="D1951" s="109" t="s">
        <v>19411</v>
      </c>
      <c r="E1951"/>
    </row>
    <row r="1952" spans="1:5" s="190" customFormat="1" ht="25.5" customHeight="1" x14ac:dyDescent="0.25">
      <c r="A1952">
        <v>38097</v>
      </c>
      <c r="B1952" t="s">
        <v>21406</v>
      </c>
      <c r="C1952" t="s">
        <v>1533</v>
      </c>
      <c r="D1952" s="109" t="s">
        <v>7969</v>
      </c>
      <c r="E1952"/>
    </row>
    <row r="1953" spans="1:5" s="190" customFormat="1" ht="25.5" customHeight="1" x14ac:dyDescent="0.25">
      <c r="A1953">
        <v>38098</v>
      </c>
      <c r="B1953" t="s">
        <v>21407</v>
      </c>
      <c r="C1953" t="s">
        <v>1533</v>
      </c>
      <c r="D1953" s="109" t="s">
        <v>7969</v>
      </c>
      <c r="E1953"/>
    </row>
    <row r="1954" spans="1:5" s="190" customFormat="1" ht="25.5" customHeight="1" x14ac:dyDescent="0.25">
      <c r="A1954">
        <v>11186</v>
      </c>
      <c r="B1954" t="s">
        <v>21408</v>
      </c>
      <c r="C1954" t="s">
        <v>1534</v>
      </c>
      <c r="D1954" s="109" t="s">
        <v>21409</v>
      </c>
      <c r="E1954"/>
    </row>
    <row r="1955" spans="1:5" s="190" customFormat="1" ht="12.75" customHeight="1" x14ac:dyDescent="0.25">
      <c r="A1955">
        <v>11558</v>
      </c>
      <c r="B1955" t="s">
        <v>21410</v>
      </c>
      <c r="C1955" t="s">
        <v>1540</v>
      </c>
      <c r="D1955" s="109" t="s">
        <v>17319</v>
      </c>
      <c r="E1955"/>
    </row>
    <row r="1956" spans="1:5" s="190" customFormat="1" ht="12.75" customHeight="1" x14ac:dyDescent="0.25">
      <c r="A1956">
        <v>11557</v>
      </c>
      <c r="B1956" t="s">
        <v>21411</v>
      </c>
      <c r="C1956" t="s">
        <v>1540</v>
      </c>
      <c r="D1956" s="109" t="s">
        <v>16971</v>
      </c>
      <c r="E1956"/>
    </row>
    <row r="1957" spans="1:5" s="190" customFormat="1" ht="25.5" customHeight="1" x14ac:dyDescent="0.25">
      <c r="A1957">
        <v>2759</v>
      </c>
      <c r="B1957" t="s">
        <v>21412</v>
      </c>
      <c r="C1957" t="s">
        <v>1533</v>
      </c>
      <c r="D1957" s="109" t="s">
        <v>7936</v>
      </c>
      <c r="E1957"/>
    </row>
    <row r="1958" spans="1:5" s="190" customFormat="1" ht="25.5" customHeight="1" x14ac:dyDescent="0.25">
      <c r="A1958">
        <v>38124</v>
      </c>
      <c r="B1958" t="s">
        <v>21413</v>
      </c>
      <c r="C1958" t="s">
        <v>1533</v>
      </c>
      <c r="D1958" s="109" t="s">
        <v>21414</v>
      </c>
      <c r="E1958"/>
    </row>
    <row r="1959" spans="1:5" s="190" customFormat="1" ht="25.5" customHeight="1" x14ac:dyDescent="0.25">
      <c r="A1959">
        <v>38380</v>
      </c>
      <c r="B1959" t="s">
        <v>21415</v>
      </c>
      <c r="C1959" t="s">
        <v>1533</v>
      </c>
      <c r="D1959" s="109" t="s">
        <v>8639</v>
      </c>
      <c r="E1959"/>
    </row>
    <row r="1960" spans="1:5" s="190" customFormat="1" ht="25.5" customHeight="1" x14ac:dyDescent="0.25">
      <c r="A1960">
        <v>42429</v>
      </c>
      <c r="B1960" t="s">
        <v>21416</v>
      </c>
      <c r="C1960" t="s">
        <v>1533</v>
      </c>
      <c r="D1960" s="109" t="s">
        <v>14750</v>
      </c>
      <c r="E1960"/>
    </row>
    <row r="1961" spans="1:5" s="190" customFormat="1" ht="25.5" customHeight="1" x14ac:dyDescent="0.25">
      <c r="A1961">
        <v>39616</v>
      </c>
      <c r="B1961" t="s">
        <v>21417</v>
      </c>
      <c r="C1961" t="s">
        <v>1533</v>
      </c>
      <c r="D1961" s="109" t="s">
        <v>21418</v>
      </c>
      <c r="E1961"/>
    </row>
    <row r="1962" spans="1:5" s="190" customFormat="1" ht="34.5" customHeight="1" x14ac:dyDescent="0.25">
      <c r="A1962">
        <v>39618</v>
      </c>
      <c r="B1962" t="s">
        <v>21419</v>
      </c>
      <c r="C1962" t="s">
        <v>1533</v>
      </c>
      <c r="D1962" s="109" t="s">
        <v>21420</v>
      </c>
      <c r="E1962"/>
    </row>
    <row r="1963" spans="1:5" s="190" customFormat="1" ht="25.5" customHeight="1" x14ac:dyDescent="0.25">
      <c r="A1963">
        <v>39619</v>
      </c>
      <c r="B1963" t="s">
        <v>21421</v>
      </c>
      <c r="C1963" t="s">
        <v>1533</v>
      </c>
      <c r="D1963" s="109" t="s">
        <v>21422</v>
      </c>
      <c r="E1963"/>
    </row>
    <row r="1964" spans="1:5" s="190" customFormat="1" ht="25.5" customHeight="1" x14ac:dyDescent="0.25">
      <c r="A1964">
        <v>39613</v>
      </c>
      <c r="B1964" t="s">
        <v>21423</v>
      </c>
      <c r="C1964" t="s">
        <v>1533</v>
      </c>
      <c r="D1964" s="109" t="s">
        <v>21424</v>
      </c>
      <c r="E1964"/>
    </row>
    <row r="1965" spans="1:5" s="190" customFormat="1" ht="34.5" customHeight="1" x14ac:dyDescent="0.25">
      <c r="A1965">
        <v>39614</v>
      </c>
      <c r="B1965" t="s">
        <v>21425</v>
      </c>
      <c r="C1965" t="s">
        <v>1533</v>
      </c>
      <c r="D1965" s="109" t="s">
        <v>21426</v>
      </c>
      <c r="E1965"/>
    </row>
    <row r="1966" spans="1:5" s="190" customFormat="1" ht="11.65" customHeight="1" x14ac:dyDescent="0.25">
      <c r="A1966">
        <v>38538</v>
      </c>
      <c r="B1966" t="s">
        <v>21427</v>
      </c>
      <c r="C1966" t="s">
        <v>1536</v>
      </c>
      <c r="D1966" s="109" t="s">
        <v>21428</v>
      </c>
      <c r="E1966"/>
    </row>
    <row r="1967" spans="1:5" s="190" customFormat="1" ht="34.5" customHeight="1" x14ac:dyDescent="0.25">
      <c r="A1967">
        <v>38539</v>
      </c>
      <c r="B1967" t="s">
        <v>21429</v>
      </c>
      <c r="C1967" t="s">
        <v>1536</v>
      </c>
      <c r="D1967" s="109" t="s">
        <v>12755</v>
      </c>
      <c r="E1967"/>
    </row>
    <row r="1968" spans="1:5" s="190" customFormat="1" ht="34.5" customHeight="1" x14ac:dyDescent="0.25">
      <c r="A1968">
        <v>38540</v>
      </c>
      <c r="B1968" t="s">
        <v>21430</v>
      </c>
      <c r="C1968" t="s">
        <v>1536</v>
      </c>
      <c r="D1968" s="109" t="s">
        <v>21431</v>
      </c>
      <c r="E1968"/>
    </row>
    <row r="1969" spans="1:5" s="190" customFormat="1" ht="34.5" customHeight="1" x14ac:dyDescent="0.25">
      <c r="A1969">
        <v>38384</v>
      </c>
      <c r="B1969" t="s">
        <v>21432</v>
      </c>
      <c r="C1969" t="s">
        <v>1533</v>
      </c>
      <c r="D1969" s="109" t="s">
        <v>14751</v>
      </c>
      <c r="E1969"/>
    </row>
    <row r="1970" spans="1:5" s="190" customFormat="1" ht="25.5" customHeight="1" x14ac:dyDescent="0.25">
      <c r="A1970">
        <v>13</v>
      </c>
      <c r="B1970" t="s">
        <v>21433</v>
      </c>
      <c r="C1970" t="s">
        <v>1537</v>
      </c>
      <c r="D1970" s="109" t="s">
        <v>7280</v>
      </c>
      <c r="E1970"/>
    </row>
    <row r="1971" spans="1:5" s="190" customFormat="1" ht="25.5" customHeight="1" x14ac:dyDescent="0.25">
      <c r="A1971">
        <v>2762</v>
      </c>
      <c r="B1971" t="s">
        <v>21434</v>
      </c>
      <c r="C1971" t="s">
        <v>1536</v>
      </c>
      <c r="D1971" s="109" t="s">
        <v>17055</v>
      </c>
      <c r="E1971"/>
    </row>
    <row r="1972" spans="1:5" s="190" customFormat="1" ht="25.5" customHeight="1" x14ac:dyDescent="0.25">
      <c r="A1972">
        <v>21142</v>
      </c>
      <c r="B1972" t="s">
        <v>21435</v>
      </c>
      <c r="C1972" t="s">
        <v>1533</v>
      </c>
      <c r="D1972" s="109" t="s">
        <v>21436</v>
      </c>
      <c r="E1972"/>
    </row>
    <row r="1973" spans="1:5" s="190" customFormat="1" ht="25.5" customHeight="1" x14ac:dyDescent="0.25">
      <c r="A1973">
        <v>4223</v>
      </c>
      <c r="B1973" t="s">
        <v>21437</v>
      </c>
      <c r="C1973" t="s">
        <v>1538</v>
      </c>
      <c r="D1973" s="109" t="s">
        <v>16729</v>
      </c>
      <c r="E1973"/>
    </row>
    <row r="1974" spans="1:5" s="190" customFormat="1" ht="25.5" customHeight="1" x14ac:dyDescent="0.25">
      <c r="A1974">
        <v>37372</v>
      </c>
      <c r="B1974" t="s">
        <v>21438</v>
      </c>
      <c r="C1974" t="s">
        <v>1532</v>
      </c>
      <c r="D1974" s="109" t="s">
        <v>6392</v>
      </c>
      <c r="E1974"/>
    </row>
    <row r="1975" spans="1:5" s="190" customFormat="1" ht="25.5" customHeight="1" x14ac:dyDescent="0.25">
      <c r="A1975">
        <v>40863</v>
      </c>
      <c r="B1975" t="s">
        <v>21439</v>
      </c>
      <c r="C1975" t="s">
        <v>1539</v>
      </c>
      <c r="D1975" s="109" t="s">
        <v>21440</v>
      </c>
      <c r="E1975"/>
    </row>
    <row r="1976" spans="1:5" s="190" customFormat="1" ht="25.5" customHeight="1" x14ac:dyDescent="0.25">
      <c r="A1976">
        <v>38475</v>
      </c>
      <c r="B1976" t="s">
        <v>21441</v>
      </c>
      <c r="C1976" t="s">
        <v>1533</v>
      </c>
      <c r="D1976" s="109" t="s">
        <v>14985</v>
      </c>
      <c r="E1976"/>
    </row>
    <row r="1977" spans="1:5" s="190" customFormat="1" ht="25.5" customHeight="1" x14ac:dyDescent="0.25">
      <c r="A1977">
        <v>38474</v>
      </c>
      <c r="B1977" t="s">
        <v>21442</v>
      </c>
      <c r="C1977" t="s">
        <v>1533</v>
      </c>
      <c r="D1977" s="109" t="s">
        <v>21443</v>
      </c>
      <c r="E1977"/>
    </row>
    <row r="1978" spans="1:5" s="190" customFormat="1" ht="25.5" customHeight="1" x14ac:dyDescent="0.25">
      <c r="A1978">
        <v>10886</v>
      </c>
      <c r="B1978" t="s">
        <v>21444</v>
      </c>
      <c r="C1978" t="s">
        <v>1533</v>
      </c>
      <c r="D1978" s="109" t="s">
        <v>14752</v>
      </c>
      <c r="E1978"/>
    </row>
    <row r="1979" spans="1:5" s="190" customFormat="1" ht="25.5" customHeight="1" x14ac:dyDescent="0.25">
      <c r="A1979">
        <v>10888</v>
      </c>
      <c r="B1979" t="s">
        <v>21445</v>
      </c>
      <c r="C1979" t="s">
        <v>1533</v>
      </c>
      <c r="D1979" s="109" t="s">
        <v>14753</v>
      </c>
      <c r="E1979"/>
    </row>
    <row r="1980" spans="1:5" s="190" customFormat="1" ht="25.5" customHeight="1" x14ac:dyDescent="0.25">
      <c r="A1980">
        <v>10889</v>
      </c>
      <c r="B1980" t="s">
        <v>21446</v>
      </c>
      <c r="C1980" t="s">
        <v>1533</v>
      </c>
      <c r="D1980" s="109" t="s">
        <v>14754</v>
      </c>
      <c r="E1980"/>
    </row>
    <row r="1981" spans="1:5" s="190" customFormat="1" ht="25.5" customHeight="1" x14ac:dyDescent="0.25">
      <c r="A1981">
        <v>10890</v>
      </c>
      <c r="B1981" t="s">
        <v>21447</v>
      </c>
      <c r="C1981" t="s">
        <v>1533</v>
      </c>
      <c r="D1981" s="109" t="s">
        <v>14755</v>
      </c>
      <c r="E1981"/>
    </row>
    <row r="1982" spans="1:5" s="190" customFormat="1" ht="25.5" customHeight="1" x14ac:dyDescent="0.25">
      <c r="A1982">
        <v>10891</v>
      </c>
      <c r="B1982" t="s">
        <v>21448</v>
      </c>
      <c r="C1982" t="s">
        <v>1533</v>
      </c>
      <c r="D1982" s="109" t="s">
        <v>14756</v>
      </c>
      <c r="E1982"/>
    </row>
    <row r="1983" spans="1:5" s="190" customFormat="1" ht="25.5" customHeight="1" x14ac:dyDescent="0.25">
      <c r="A1983">
        <v>10892</v>
      </c>
      <c r="B1983" t="s">
        <v>21449</v>
      </c>
      <c r="C1983" t="s">
        <v>1533</v>
      </c>
      <c r="D1983" s="109" t="s">
        <v>14757</v>
      </c>
      <c r="E1983"/>
    </row>
    <row r="1984" spans="1:5" s="190" customFormat="1" ht="25.5" customHeight="1" x14ac:dyDescent="0.25">
      <c r="A1984">
        <v>20977</v>
      </c>
      <c r="B1984" t="s">
        <v>21450</v>
      </c>
      <c r="C1984" t="s">
        <v>1533</v>
      </c>
      <c r="D1984" s="109" t="s">
        <v>14758</v>
      </c>
      <c r="E1984"/>
    </row>
    <row r="1985" spans="1:5" s="190" customFormat="1" ht="12.75" customHeight="1" x14ac:dyDescent="0.25">
      <c r="A1985">
        <v>3073</v>
      </c>
      <c r="B1985" t="s">
        <v>21451</v>
      </c>
      <c r="C1985" t="s">
        <v>1533</v>
      </c>
      <c r="D1985" s="109" t="s">
        <v>17057</v>
      </c>
      <c r="E1985"/>
    </row>
    <row r="1986" spans="1:5" s="190" customFormat="1" ht="12.75" customHeight="1" x14ac:dyDescent="0.25">
      <c r="A1986">
        <v>3074</v>
      </c>
      <c r="B1986" t="s">
        <v>21452</v>
      </c>
      <c r="C1986" t="s">
        <v>1533</v>
      </c>
      <c r="D1986" s="109" t="s">
        <v>17058</v>
      </c>
      <c r="E1986"/>
    </row>
    <row r="1987" spans="1:5" s="190" customFormat="1" ht="12.75" customHeight="1" x14ac:dyDescent="0.25">
      <c r="A1987">
        <v>3076</v>
      </c>
      <c r="B1987" t="s">
        <v>21453</v>
      </c>
      <c r="C1987" t="s">
        <v>1533</v>
      </c>
      <c r="D1987" s="109" t="s">
        <v>17059</v>
      </c>
      <c r="E1987"/>
    </row>
    <row r="1988" spans="1:5" s="190" customFormat="1" ht="22.9" customHeight="1" x14ac:dyDescent="0.25">
      <c r="A1988">
        <v>3075</v>
      </c>
      <c r="B1988" t="s">
        <v>21454</v>
      </c>
      <c r="C1988" t="s">
        <v>1533</v>
      </c>
      <c r="D1988" s="109" t="s">
        <v>17060</v>
      </c>
      <c r="E1988"/>
    </row>
    <row r="1989" spans="1:5" s="190" customFormat="1" ht="12.75" customHeight="1" x14ac:dyDescent="0.25">
      <c r="A1989">
        <v>10781</v>
      </c>
      <c r="B1989" t="s">
        <v>21455</v>
      </c>
      <c r="C1989" t="s">
        <v>1533</v>
      </c>
      <c r="D1989" s="109" t="s">
        <v>17061</v>
      </c>
      <c r="E1989"/>
    </row>
    <row r="1990" spans="1:5" s="190" customFormat="1" ht="12.75" customHeight="1" x14ac:dyDescent="0.25">
      <c r="A1990">
        <v>43612</v>
      </c>
      <c r="B1990" t="s">
        <v>21456</v>
      </c>
      <c r="C1990" t="s">
        <v>1544</v>
      </c>
      <c r="D1990" s="109" t="s">
        <v>12836</v>
      </c>
      <c r="E1990"/>
    </row>
    <row r="1991" spans="1:5" s="190" customFormat="1" ht="12.75" customHeight="1" x14ac:dyDescent="0.25">
      <c r="A1991">
        <v>43613</v>
      </c>
      <c r="B1991" t="s">
        <v>21457</v>
      </c>
      <c r="C1991" t="s">
        <v>1544</v>
      </c>
      <c r="D1991" s="109" t="s">
        <v>14759</v>
      </c>
      <c r="E1991"/>
    </row>
    <row r="1992" spans="1:5" s="190" customFormat="1" ht="22.9" customHeight="1" x14ac:dyDescent="0.25">
      <c r="A1992">
        <v>11480</v>
      </c>
      <c r="B1992" t="s">
        <v>21458</v>
      </c>
      <c r="C1992" t="s">
        <v>1544</v>
      </c>
      <c r="D1992" s="109" t="s">
        <v>14760</v>
      </c>
      <c r="E1992"/>
    </row>
    <row r="1993" spans="1:5" s="190" customFormat="1" ht="22.9" customHeight="1" x14ac:dyDescent="0.25">
      <c r="A1993">
        <v>11469</v>
      </c>
      <c r="B1993" t="s">
        <v>21459</v>
      </c>
      <c r="C1993" t="s">
        <v>1533</v>
      </c>
      <c r="D1993" s="109" t="s">
        <v>12758</v>
      </c>
      <c r="E1993"/>
    </row>
    <row r="1994" spans="1:5" s="190" customFormat="1" ht="22.9" customHeight="1" x14ac:dyDescent="0.25">
      <c r="A1994">
        <v>11468</v>
      </c>
      <c r="B1994" t="s">
        <v>21460</v>
      </c>
      <c r="C1994" t="s">
        <v>1533</v>
      </c>
      <c r="D1994" s="109" t="s">
        <v>12683</v>
      </c>
      <c r="E1994"/>
    </row>
    <row r="1995" spans="1:5" s="190" customFormat="1" ht="12.75" customHeight="1" x14ac:dyDescent="0.25">
      <c r="A1995">
        <v>11484</v>
      </c>
      <c r="B1995" t="s">
        <v>21461</v>
      </c>
      <c r="C1995" t="s">
        <v>1533</v>
      </c>
      <c r="D1995" s="109" t="s">
        <v>12522</v>
      </c>
      <c r="E1995"/>
    </row>
    <row r="1996" spans="1:5" s="190" customFormat="1" ht="12.75" customHeight="1" x14ac:dyDescent="0.25">
      <c r="A1996">
        <v>38155</v>
      </c>
      <c r="B1996" t="s">
        <v>21462</v>
      </c>
      <c r="C1996" t="s">
        <v>1533</v>
      </c>
      <c r="D1996" s="109" t="s">
        <v>14761</v>
      </c>
      <c r="E1996"/>
    </row>
    <row r="1997" spans="1:5" s="190" customFormat="1" ht="22.9" customHeight="1" x14ac:dyDescent="0.25">
      <c r="A1997">
        <v>11467</v>
      </c>
      <c r="B1997" t="s">
        <v>21463</v>
      </c>
      <c r="C1997" t="s">
        <v>1533</v>
      </c>
      <c r="D1997" s="109" t="s">
        <v>12405</v>
      </c>
      <c r="E1997"/>
    </row>
    <row r="1998" spans="1:5" s="190" customFormat="1" ht="11.65" customHeight="1" x14ac:dyDescent="0.25">
      <c r="A1998">
        <v>38153</v>
      </c>
      <c r="B1998" t="s">
        <v>21464</v>
      </c>
      <c r="C1998" t="s">
        <v>1544</v>
      </c>
      <c r="D1998" s="109" t="s">
        <v>13082</v>
      </c>
      <c r="E1998"/>
    </row>
    <row r="1999" spans="1:5" s="190" customFormat="1" ht="12.75" customHeight="1" x14ac:dyDescent="0.25">
      <c r="A1999">
        <v>43607</v>
      </c>
      <c r="B1999" t="s">
        <v>21465</v>
      </c>
      <c r="C1999" t="s">
        <v>1544</v>
      </c>
      <c r="D1999" s="109" t="s">
        <v>14762</v>
      </c>
      <c r="E1999"/>
    </row>
    <row r="2000" spans="1:5" s="190" customFormat="1" ht="12.75" customHeight="1" x14ac:dyDescent="0.25">
      <c r="A2000">
        <v>3080</v>
      </c>
      <c r="B2000" t="s">
        <v>21466</v>
      </c>
      <c r="C2000" t="s">
        <v>1544</v>
      </c>
      <c r="D2000" s="109" t="s">
        <v>14763</v>
      </c>
      <c r="E2000"/>
    </row>
    <row r="2001" spans="1:5" s="190" customFormat="1" ht="22.9" customHeight="1" x14ac:dyDescent="0.25">
      <c r="A2001">
        <v>3081</v>
      </c>
      <c r="B2001" t="s">
        <v>21467</v>
      </c>
      <c r="C2001" t="s">
        <v>1544</v>
      </c>
      <c r="D2001" s="109" t="s">
        <v>14764</v>
      </c>
      <c r="E2001"/>
    </row>
    <row r="2002" spans="1:5" s="190" customFormat="1" ht="12.75" customHeight="1" x14ac:dyDescent="0.25">
      <c r="A2002">
        <v>3090</v>
      </c>
      <c r="B2002" t="s">
        <v>21468</v>
      </c>
      <c r="C2002" t="s">
        <v>1544</v>
      </c>
      <c r="D2002" s="109" t="s">
        <v>9229</v>
      </c>
      <c r="E2002"/>
    </row>
    <row r="2003" spans="1:5" s="190" customFormat="1" ht="12.75" customHeight="1" x14ac:dyDescent="0.25">
      <c r="A2003">
        <v>43611</v>
      </c>
      <c r="B2003" t="s">
        <v>21469</v>
      </c>
      <c r="C2003" t="s">
        <v>1544</v>
      </c>
      <c r="D2003" s="109" t="s">
        <v>13617</v>
      </c>
      <c r="E2003"/>
    </row>
    <row r="2004" spans="1:5" s="190" customFormat="1" ht="12.75" customHeight="1" x14ac:dyDescent="0.25">
      <c r="A2004">
        <v>3103</v>
      </c>
      <c r="B2004" t="s">
        <v>21470</v>
      </c>
      <c r="C2004" t="s">
        <v>1533</v>
      </c>
      <c r="D2004" s="109" t="s">
        <v>14765</v>
      </c>
      <c r="E2004"/>
    </row>
    <row r="2005" spans="1:5" s="190" customFormat="1" ht="25.5" customHeight="1" x14ac:dyDescent="0.25">
      <c r="A2005">
        <v>3097</v>
      </c>
      <c r="B2005" t="s">
        <v>21471</v>
      </c>
      <c r="C2005" t="s">
        <v>1544</v>
      </c>
      <c r="D2005" s="109" t="s">
        <v>14766</v>
      </c>
      <c r="E2005"/>
    </row>
    <row r="2006" spans="1:5" s="190" customFormat="1" ht="12.75" customHeight="1" x14ac:dyDescent="0.25">
      <c r="A2006">
        <v>3099</v>
      </c>
      <c r="B2006" t="s">
        <v>21472</v>
      </c>
      <c r="C2006" t="s">
        <v>1544</v>
      </c>
      <c r="D2006" s="109" t="s">
        <v>14767</v>
      </c>
      <c r="E2006"/>
    </row>
    <row r="2007" spans="1:5" s="190" customFormat="1" ht="12.75" customHeight="1" x14ac:dyDescent="0.25">
      <c r="A2007">
        <v>38151</v>
      </c>
      <c r="B2007" t="s">
        <v>21473</v>
      </c>
      <c r="C2007" t="s">
        <v>1544</v>
      </c>
      <c r="D2007" s="109" t="s">
        <v>14768</v>
      </c>
      <c r="E2007"/>
    </row>
    <row r="2008" spans="1:5" s="190" customFormat="1" ht="12.75" customHeight="1" x14ac:dyDescent="0.25">
      <c r="A2008">
        <v>38152</v>
      </c>
      <c r="B2008" t="s">
        <v>21474</v>
      </c>
      <c r="C2008" t="s">
        <v>1544</v>
      </c>
      <c r="D2008" s="109" t="s">
        <v>14769</v>
      </c>
      <c r="E2008"/>
    </row>
    <row r="2009" spans="1:5" s="190" customFormat="1" ht="12.75" customHeight="1" x14ac:dyDescent="0.25">
      <c r="A2009">
        <v>43610</v>
      </c>
      <c r="B2009" t="s">
        <v>21475</v>
      </c>
      <c r="C2009" t="s">
        <v>1544</v>
      </c>
      <c r="D2009" s="109" t="s">
        <v>14770</v>
      </c>
      <c r="E2009"/>
    </row>
    <row r="2010" spans="1:5" s="190" customFormat="1" ht="12.75" customHeight="1" x14ac:dyDescent="0.25">
      <c r="A2010">
        <v>3093</v>
      </c>
      <c r="B2010" t="s">
        <v>21476</v>
      </c>
      <c r="C2010" t="s">
        <v>1544</v>
      </c>
      <c r="D2010" s="109" t="s">
        <v>14767</v>
      </c>
      <c r="E2010"/>
    </row>
    <row r="2011" spans="1:5" s="190" customFormat="1" ht="12.75" customHeight="1" x14ac:dyDescent="0.25">
      <c r="A2011">
        <v>38165</v>
      </c>
      <c r="B2011" t="s">
        <v>21477</v>
      </c>
      <c r="C2011" t="s">
        <v>1544</v>
      </c>
      <c r="D2011" s="109" t="s">
        <v>21478</v>
      </c>
      <c r="E2011"/>
    </row>
    <row r="2012" spans="1:5" s="190" customFormat="1" ht="12.75" customHeight="1" x14ac:dyDescent="0.25">
      <c r="A2012">
        <v>38177</v>
      </c>
      <c r="B2012" t="s">
        <v>21479</v>
      </c>
      <c r="C2012" t="s">
        <v>1533</v>
      </c>
      <c r="D2012" s="109" t="s">
        <v>17752</v>
      </c>
      <c r="E2012"/>
    </row>
    <row r="2013" spans="1:5" s="190" customFormat="1" ht="12.75" customHeight="1" x14ac:dyDescent="0.25">
      <c r="A2013">
        <v>11458</v>
      </c>
      <c r="B2013" t="s">
        <v>21480</v>
      </c>
      <c r="C2013" t="s">
        <v>1533</v>
      </c>
      <c r="D2013" s="109" t="s">
        <v>13435</v>
      </c>
      <c r="E2013"/>
    </row>
    <row r="2014" spans="1:5" s="190" customFormat="1" ht="12.75" customHeight="1" x14ac:dyDescent="0.25">
      <c r="A2014">
        <v>3108</v>
      </c>
      <c r="B2014" t="s">
        <v>21481</v>
      </c>
      <c r="C2014" t="s">
        <v>1533</v>
      </c>
      <c r="D2014" s="109" t="s">
        <v>21482</v>
      </c>
      <c r="E2014"/>
    </row>
    <row r="2015" spans="1:5" s="190" customFormat="1" ht="12.75" customHeight="1" x14ac:dyDescent="0.25">
      <c r="A2015">
        <v>3105</v>
      </c>
      <c r="B2015" t="s">
        <v>21483</v>
      </c>
      <c r="C2015" t="s">
        <v>1533</v>
      </c>
      <c r="D2015" s="109" t="s">
        <v>21484</v>
      </c>
      <c r="E2015"/>
    </row>
    <row r="2016" spans="1:5" s="190" customFormat="1" ht="12.75" customHeight="1" x14ac:dyDescent="0.25">
      <c r="A2016">
        <v>38178</v>
      </c>
      <c r="B2016" t="s">
        <v>21485</v>
      </c>
      <c r="C2016" t="s">
        <v>1533</v>
      </c>
      <c r="D2016" s="109" t="s">
        <v>17082</v>
      </c>
      <c r="E2016"/>
    </row>
    <row r="2017" spans="1:5" s="190" customFormat="1" ht="12.75" customHeight="1" x14ac:dyDescent="0.25">
      <c r="A2017">
        <v>43575</v>
      </c>
      <c r="B2017" t="s">
        <v>21486</v>
      </c>
      <c r="C2017" t="s">
        <v>1533</v>
      </c>
      <c r="D2017" s="109" t="s">
        <v>17912</v>
      </c>
      <c r="E2017"/>
    </row>
    <row r="2018" spans="1:5" s="190" customFormat="1" ht="12.75" customHeight="1" x14ac:dyDescent="0.25">
      <c r="A2018">
        <v>43577</v>
      </c>
      <c r="B2018" t="s">
        <v>21487</v>
      </c>
      <c r="C2018" t="s">
        <v>1533</v>
      </c>
      <c r="D2018" s="109" t="s">
        <v>21488</v>
      </c>
      <c r="E2018"/>
    </row>
    <row r="2019" spans="1:5" s="190" customFormat="1" ht="12.75" customHeight="1" x14ac:dyDescent="0.25">
      <c r="A2019">
        <v>43458</v>
      </c>
      <c r="B2019" t="s">
        <v>21489</v>
      </c>
      <c r="C2019" t="s">
        <v>1532</v>
      </c>
      <c r="D2019" s="109" t="s">
        <v>6337</v>
      </c>
      <c r="E2019"/>
    </row>
    <row r="2020" spans="1:5" s="190" customFormat="1" ht="12.75" customHeight="1" x14ac:dyDescent="0.25">
      <c r="A2020">
        <v>43470</v>
      </c>
      <c r="B2020" t="s">
        <v>21490</v>
      </c>
      <c r="C2020" t="s">
        <v>1539</v>
      </c>
      <c r="D2020" s="109" t="s">
        <v>12043</v>
      </c>
      <c r="E2020"/>
    </row>
    <row r="2021" spans="1:5" s="190" customFormat="1" ht="25.5" customHeight="1" x14ac:dyDescent="0.25">
      <c r="A2021">
        <v>43459</v>
      </c>
      <c r="B2021" t="s">
        <v>21491</v>
      </c>
      <c r="C2021" t="s">
        <v>1532</v>
      </c>
      <c r="D2021" s="109" t="s">
        <v>7837</v>
      </c>
      <c r="E2021"/>
    </row>
    <row r="2022" spans="1:5" s="190" customFormat="1" ht="25.5" customHeight="1" x14ac:dyDescent="0.25">
      <c r="A2022">
        <v>43471</v>
      </c>
      <c r="B2022" t="s">
        <v>21492</v>
      </c>
      <c r="C2022" t="s">
        <v>1539</v>
      </c>
      <c r="D2022" s="109" t="s">
        <v>21493</v>
      </c>
      <c r="E2022"/>
    </row>
    <row r="2023" spans="1:5" s="190" customFormat="1" ht="25.5" customHeight="1" x14ac:dyDescent="0.25">
      <c r="A2023">
        <v>43460</v>
      </c>
      <c r="B2023" t="s">
        <v>21494</v>
      </c>
      <c r="C2023" t="s">
        <v>1532</v>
      </c>
      <c r="D2023" s="109" t="s">
        <v>6465</v>
      </c>
      <c r="E2023"/>
    </row>
    <row r="2024" spans="1:5" s="190" customFormat="1" ht="25.5" customHeight="1" x14ac:dyDescent="0.25">
      <c r="A2024">
        <v>43472</v>
      </c>
      <c r="B2024" t="s">
        <v>21495</v>
      </c>
      <c r="C2024" t="s">
        <v>1539</v>
      </c>
      <c r="D2024" s="109" t="s">
        <v>18263</v>
      </c>
      <c r="E2024"/>
    </row>
    <row r="2025" spans="1:5" s="190" customFormat="1" ht="25.5" customHeight="1" x14ac:dyDescent="0.25">
      <c r="A2025">
        <v>43461</v>
      </c>
      <c r="B2025" t="s">
        <v>21496</v>
      </c>
      <c r="C2025" t="s">
        <v>1532</v>
      </c>
      <c r="D2025" s="109" t="s">
        <v>6353</v>
      </c>
      <c r="E2025"/>
    </row>
    <row r="2026" spans="1:5" s="190" customFormat="1" ht="25.5" customHeight="1" x14ac:dyDescent="0.25">
      <c r="A2026">
        <v>43473</v>
      </c>
      <c r="B2026" t="s">
        <v>21497</v>
      </c>
      <c r="C2026" t="s">
        <v>1539</v>
      </c>
      <c r="D2026" s="109" t="s">
        <v>12763</v>
      </c>
      <c r="E2026"/>
    </row>
    <row r="2027" spans="1:5" s="190" customFormat="1" ht="12.75" customHeight="1" x14ac:dyDescent="0.25">
      <c r="A2027">
        <v>43463</v>
      </c>
      <c r="B2027" t="s">
        <v>21498</v>
      </c>
      <c r="C2027" t="s">
        <v>1532</v>
      </c>
      <c r="D2027" s="109" t="s">
        <v>6429</v>
      </c>
      <c r="E2027"/>
    </row>
    <row r="2028" spans="1:5" s="190" customFormat="1" ht="25.5" customHeight="1" x14ac:dyDescent="0.25">
      <c r="A2028">
        <v>43475</v>
      </c>
      <c r="B2028" t="s">
        <v>21499</v>
      </c>
      <c r="C2028" t="s">
        <v>1539</v>
      </c>
      <c r="D2028" s="109" t="s">
        <v>17578</v>
      </c>
      <c r="E2028"/>
    </row>
    <row r="2029" spans="1:5" s="190" customFormat="1" ht="12.75" customHeight="1" x14ac:dyDescent="0.25">
      <c r="A2029">
        <v>43462</v>
      </c>
      <c r="B2029" t="s">
        <v>21500</v>
      </c>
      <c r="C2029" t="s">
        <v>1532</v>
      </c>
      <c r="D2029" s="109" t="s">
        <v>6410</v>
      </c>
      <c r="E2029"/>
    </row>
    <row r="2030" spans="1:5" s="190" customFormat="1" ht="12.75" customHeight="1" x14ac:dyDescent="0.25">
      <c r="A2030">
        <v>43474</v>
      </c>
      <c r="B2030" t="s">
        <v>21501</v>
      </c>
      <c r="C2030" t="s">
        <v>1539</v>
      </c>
      <c r="D2030" s="109" t="s">
        <v>7865</v>
      </c>
      <c r="E2030"/>
    </row>
    <row r="2031" spans="1:5" s="190" customFormat="1" ht="12.75" customHeight="1" x14ac:dyDescent="0.25">
      <c r="A2031">
        <v>43464</v>
      </c>
      <c r="B2031" t="s">
        <v>21502</v>
      </c>
      <c r="C2031" t="s">
        <v>1532</v>
      </c>
      <c r="D2031" s="109" t="s">
        <v>6410</v>
      </c>
      <c r="E2031"/>
    </row>
    <row r="2032" spans="1:5" s="190" customFormat="1" ht="12.75" customHeight="1" x14ac:dyDescent="0.25">
      <c r="A2032">
        <v>43476</v>
      </c>
      <c r="B2032" t="s">
        <v>21503</v>
      </c>
      <c r="C2032" t="s">
        <v>1539</v>
      </c>
      <c r="D2032" s="109" t="s">
        <v>6410</v>
      </c>
      <c r="E2032"/>
    </row>
    <row r="2033" spans="1:5" s="190" customFormat="1" ht="12.75" customHeight="1" x14ac:dyDescent="0.25">
      <c r="A2033">
        <v>43465</v>
      </c>
      <c r="B2033" t="s">
        <v>21504</v>
      </c>
      <c r="C2033" t="s">
        <v>1532</v>
      </c>
      <c r="D2033" s="109" t="s">
        <v>7331</v>
      </c>
      <c r="E2033"/>
    </row>
    <row r="2034" spans="1:5" s="190" customFormat="1" ht="12.75" customHeight="1" x14ac:dyDescent="0.25">
      <c r="A2034">
        <v>43477</v>
      </c>
      <c r="B2034" t="s">
        <v>21505</v>
      </c>
      <c r="C2034" t="s">
        <v>1539</v>
      </c>
      <c r="D2034" s="109" t="s">
        <v>21506</v>
      </c>
      <c r="E2034"/>
    </row>
    <row r="2035" spans="1:5" s="190" customFormat="1" ht="12.75" customHeight="1" x14ac:dyDescent="0.25">
      <c r="A2035">
        <v>43466</v>
      </c>
      <c r="B2035" t="s">
        <v>21507</v>
      </c>
      <c r="C2035" t="s">
        <v>1532</v>
      </c>
      <c r="D2035" s="109" t="s">
        <v>20767</v>
      </c>
      <c r="E2035"/>
    </row>
    <row r="2036" spans="1:5" s="190" customFormat="1" ht="25.5" customHeight="1" x14ac:dyDescent="0.25">
      <c r="A2036">
        <v>43478</v>
      </c>
      <c r="B2036" t="s">
        <v>21508</v>
      </c>
      <c r="C2036" t="s">
        <v>1539</v>
      </c>
      <c r="D2036" s="109" t="s">
        <v>21509</v>
      </c>
      <c r="E2036"/>
    </row>
    <row r="2037" spans="1:5" s="190" customFormat="1" ht="25.5" customHeight="1" x14ac:dyDescent="0.25">
      <c r="A2037">
        <v>43467</v>
      </c>
      <c r="B2037" t="s">
        <v>21510</v>
      </c>
      <c r="C2037" t="s">
        <v>1532</v>
      </c>
      <c r="D2037" s="109" t="s">
        <v>6360</v>
      </c>
      <c r="E2037"/>
    </row>
    <row r="2038" spans="1:5" s="190" customFormat="1" ht="12.75" customHeight="1" x14ac:dyDescent="0.25">
      <c r="A2038">
        <v>43479</v>
      </c>
      <c r="B2038" t="s">
        <v>21511</v>
      </c>
      <c r="C2038" t="s">
        <v>1539</v>
      </c>
      <c r="D2038" s="109" t="s">
        <v>21512</v>
      </c>
      <c r="E2038"/>
    </row>
    <row r="2039" spans="1:5" s="190" customFormat="1" ht="12.75" customHeight="1" x14ac:dyDescent="0.25">
      <c r="A2039">
        <v>43468</v>
      </c>
      <c r="B2039" t="s">
        <v>21513</v>
      </c>
      <c r="C2039" t="s">
        <v>1532</v>
      </c>
      <c r="D2039" s="109" t="s">
        <v>6499</v>
      </c>
      <c r="E2039"/>
    </row>
    <row r="2040" spans="1:5" s="190" customFormat="1" ht="12.75" customHeight="1" x14ac:dyDescent="0.25">
      <c r="A2040">
        <v>43480</v>
      </c>
      <c r="B2040" t="s">
        <v>21514</v>
      </c>
      <c r="C2040" t="s">
        <v>1539</v>
      </c>
      <c r="D2040" s="109" t="s">
        <v>21515</v>
      </c>
      <c r="E2040"/>
    </row>
    <row r="2041" spans="1:5" s="190" customFormat="1" ht="25.5" customHeight="1" x14ac:dyDescent="0.25">
      <c r="A2041">
        <v>43469</v>
      </c>
      <c r="B2041" t="s">
        <v>21516</v>
      </c>
      <c r="C2041" t="s">
        <v>1532</v>
      </c>
      <c r="D2041" s="109" t="s">
        <v>6364</v>
      </c>
      <c r="E2041"/>
    </row>
    <row r="2042" spans="1:5" s="190" customFormat="1" ht="12.75" customHeight="1" x14ac:dyDescent="0.25">
      <c r="A2042">
        <v>43481</v>
      </c>
      <c r="B2042" t="s">
        <v>21517</v>
      </c>
      <c r="C2042" t="s">
        <v>1539</v>
      </c>
      <c r="D2042" s="109" t="s">
        <v>21518</v>
      </c>
      <c r="E2042"/>
    </row>
    <row r="2043" spans="1:5" s="190" customFormat="1" ht="12.75" customHeight="1" x14ac:dyDescent="0.25">
      <c r="A2043">
        <v>3119</v>
      </c>
      <c r="B2043" t="s">
        <v>21519</v>
      </c>
      <c r="C2043" t="s">
        <v>1533</v>
      </c>
      <c r="D2043" s="109" t="s">
        <v>6494</v>
      </c>
      <c r="E2043"/>
    </row>
    <row r="2044" spans="1:5" s="190" customFormat="1" ht="11.65" customHeight="1" x14ac:dyDescent="0.25">
      <c r="A2044">
        <v>3122</v>
      </c>
      <c r="B2044" t="s">
        <v>21520</v>
      </c>
      <c r="C2044" t="s">
        <v>1533</v>
      </c>
      <c r="D2044" s="109" t="s">
        <v>7154</v>
      </c>
      <c r="E2044"/>
    </row>
    <row r="2045" spans="1:5" s="190" customFormat="1" ht="12.75" customHeight="1" x14ac:dyDescent="0.25">
      <c r="A2045">
        <v>3121</v>
      </c>
      <c r="B2045" t="s">
        <v>21521</v>
      </c>
      <c r="C2045" t="s">
        <v>1533</v>
      </c>
      <c r="D2045" s="109" t="s">
        <v>6982</v>
      </c>
      <c r="E2045"/>
    </row>
    <row r="2046" spans="1:5" s="190" customFormat="1" ht="12.75" customHeight="1" x14ac:dyDescent="0.25">
      <c r="A2046">
        <v>3120</v>
      </c>
      <c r="B2046" t="s">
        <v>21522</v>
      </c>
      <c r="C2046" t="s">
        <v>1533</v>
      </c>
      <c r="D2046" s="109" t="s">
        <v>14899</v>
      </c>
      <c r="E2046"/>
    </row>
    <row r="2047" spans="1:5" s="190" customFormat="1" ht="12.75" customHeight="1" x14ac:dyDescent="0.25">
      <c r="A2047">
        <v>11455</v>
      </c>
      <c r="B2047" t="s">
        <v>21523</v>
      </c>
      <c r="C2047" t="s">
        <v>1533</v>
      </c>
      <c r="D2047" s="109" t="s">
        <v>14641</v>
      </c>
      <c r="E2047"/>
    </row>
    <row r="2048" spans="1:5" s="190" customFormat="1" ht="12.75" customHeight="1" x14ac:dyDescent="0.25">
      <c r="A2048">
        <v>11456</v>
      </c>
      <c r="B2048" t="s">
        <v>21524</v>
      </c>
      <c r="C2048" t="s">
        <v>1533</v>
      </c>
      <c r="D2048" s="109" t="s">
        <v>12633</v>
      </c>
      <c r="E2048"/>
    </row>
    <row r="2049" spans="1:5" s="190" customFormat="1" ht="12.75" customHeight="1" x14ac:dyDescent="0.25">
      <c r="A2049">
        <v>3107</v>
      </c>
      <c r="B2049" t="s">
        <v>21525</v>
      </c>
      <c r="C2049" t="s">
        <v>1533</v>
      </c>
      <c r="D2049" s="109" t="s">
        <v>14796</v>
      </c>
      <c r="E2049"/>
    </row>
    <row r="2050" spans="1:5" s="190" customFormat="1" ht="12.75" customHeight="1" x14ac:dyDescent="0.25">
      <c r="A2050">
        <v>43583</v>
      </c>
      <c r="B2050" t="s">
        <v>21526</v>
      </c>
      <c r="C2050" t="s">
        <v>1533</v>
      </c>
      <c r="D2050" s="109" t="s">
        <v>7859</v>
      </c>
      <c r="E2050"/>
    </row>
    <row r="2051" spans="1:5" s="190" customFormat="1" ht="12.75" customHeight="1" x14ac:dyDescent="0.25">
      <c r="A2051">
        <v>43586</v>
      </c>
      <c r="B2051" t="s">
        <v>21527</v>
      </c>
      <c r="C2051" t="s">
        <v>1533</v>
      </c>
      <c r="D2051" s="109" t="s">
        <v>7949</v>
      </c>
      <c r="E2051"/>
    </row>
    <row r="2052" spans="1:5" s="190" customFormat="1" ht="12.75" customHeight="1" x14ac:dyDescent="0.25">
      <c r="A2052">
        <v>11461</v>
      </c>
      <c r="B2052" t="s">
        <v>21528</v>
      </c>
      <c r="C2052" t="s">
        <v>1533</v>
      </c>
      <c r="D2052" s="109" t="s">
        <v>12233</v>
      </c>
      <c r="E2052"/>
    </row>
    <row r="2053" spans="1:5" s="190" customFormat="1" ht="12.75" customHeight="1" x14ac:dyDescent="0.25">
      <c r="A2053">
        <v>43587</v>
      </c>
      <c r="B2053" t="s">
        <v>21529</v>
      </c>
      <c r="C2053" t="s">
        <v>1533</v>
      </c>
      <c r="D2053" s="109" t="s">
        <v>12997</v>
      </c>
      <c r="E2053"/>
    </row>
    <row r="2054" spans="1:5" s="190" customFormat="1" ht="12.75" customHeight="1" x14ac:dyDescent="0.25">
      <c r="A2054">
        <v>3106</v>
      </c>
      <c r="B2054" t="s">
        <v>21530</v>
      </c>
      <c r="C2054" t="s">
        <v>1533</v>
      </c>
      <c r="D2054" s="109" t="s">
        <v>21531</v>
      </c>
      <c r="E2054"/>
    </row>
    <row r="2055" spans="1:5" s="190" customFormat="1" ht="12.75" customHeight="1" x14ac:dyDescent="0.25">
      <c r="A2055">
        <v>44539</v>
      </c>
      <c r="B2055" t="s">
        <v>21532</v>
      </c>
      <c r="C2055" t="s">
        <v>1537</v>
      </c>
      <c r="D2055" s="109" t="s">
        <v>18974</v>
      </c>
      <c r="E2055"/>
    </row>
    <row r="2056" spans="1:5" s="190" customFormat="1" ht="12.75" customHeight="1" x14ac:dyDescent="0.25">
      <c r="A2056">
        <v>3123</v>
      </c>
      <c r="B2056" t="s">
        <v>21533</v>
      </c>
      <c r="C2056" t="s">
        <v>1537</v>
      </c>
      <c r="D2056" s="109" t="s">
        <v>12691</v>
      </c>
      <c r="E2056"/>
    </row>
    <row r="2057" spans="1:5" s="190" customFormat="1" ht="12.75" customHeight="1" x14ac:dyDescent="0.25">
      <c r="A2057">
        <v>38125</v>
      </c>
      <c r="B2057" t="s">
        <v>21534</v>
      </c>
      <c r="C2057" t="s">
        <v>1537</v>
      </c>
      <c r="D2057" s="109" t="s">
        <v>6411</v>
      </c>
      <c r="E2057"/>
    </row>
    <row r="2058" spans="1:5" s="190" customFormat="1" ht="12.75" customHeight="1" x14ac:dyDescent="0.25">
      <c r="A2058">
        <v>39014</v>
      </c>
      <c r="B2058" t="s">
        <v>21535</v>
      </c>
      <c r="C2058" t="s">
        <v>1537</v>
      </c>
      <c r="D2058" s="109" t="s">
        <v>7897</v>
      </c>
      <c r="E2058"/>
    </row>
    <row r="2059" spans="1:5" s="190" customFormat="1" ht="12.75" customHeight="1" x14ac:dyDescent="0.25">
      <c r="A2059">
        <v>39365</v>
      </c>
      <c r="B2059" t="s">
        <v>21536</v>
      </c>
      <c r="C2059" t="s">
        <v>1533</v>
      </c>
      <c r="D2059" s="109" t="s">
        <v>21537</v>
      </c>
      <c r="E2059"/>
    </row>
    <row r="2060" spans="1:5" s="190" customFormat="1" ht="12.75" customHeight="1" x14ac:dyDescent="0.25">
      <c r="A2060">
        <v>39366</v>
      </c>
      <c r="B2060" t="s">
        <v>21538</v>
      </c>
      <c r="C2060" t="s">
        <v>1533</v>
      </c>
      <c r="D2060" s="109" t="s">
        <v>21539</v>
      </c>
      <c r="E2060"/>
    </row>
    <row r="2061" spans="1:5" s="190" customFormat="1" ht="12.75" customHeight="1" x14ac:dyDescent="0.25">
      <c r="A2061">
        <v>39367</v>
      </c>
      <c r="B2061" t="s">
        <v>21540</v>
      </c>
      <c r="C2061" t="s">
        <v>1533</v>
      </c>
      <c r="D2061" s="109" t="s">
        <v>21541</v>
      </c>
      <c r="E2061"/>
    </row>
    <row r="2062" spans="1:5" s="190" customFormat="1" ht="12.75" customHeight="1" x14ac:dyDescent="0.25">
      <c r="A2062">
        <v>37394</v>
      </c>
      <c r="B2062" t="s">
        <v>21542</v>
      </c>
      <c r="C2062" t="s">
        <v>1546</v>
      </c>
      <c r="D2062" s="109" t="s">
        <v>21543</v>
      </c>
      <c r="E2062"/>
    </row>
    <row r="2063" spans="1:5" s="190" customFormat="1" ht="12.75" customHeight="1" x14ac:dyDescent="0.25">
      <c r="A2063">
        <v>14146</v>
      </c>
      <c r="B2063" t="s">
        <v>21544</v>
      </c>
      <c r="C2063" t="s">
        <v>1546</v>
      </c>
      <c r="D2063" s="109" t="s">
        <v>21545</v>
      </c>
      <c r="E2063"/>
    </row>
    <row r="2064" spans="1:5" s="190" customFormat="1" ht="12.75" customHeight="1" x14ac:dyDescent="0.25">
      <c r="A2064">
        <v>938</v>
      </c>
      <c r="B2064" t="s">
        <v>21546</v>
      </c>
      <c r="C2064" t="s">
        <v>1536</v>
      </c>
      <c r="D2064" s="109" t="s">
        <v>11234</v>
      </c>
      <c r="E2064"/>
    </row>
    <row r="2065" spans="1:5" s="190" customFormat="1" ht="12.75" customHeight="1" x14ac:dyDescent="0.25">
      <c r="A2065">
        <v>937</v>
      </c>
      <c r="B2065" t="s">
        <v>21547</v>
      </c>
      <c r="C2065" t="s">
        <v>1536</v>
      </c>
      <c r="D2065" s="109" t="s">
        <v>17063</v>
      </c>
      <c r="E2065"/>
    </row>
    <row r="2066" spans="1:5" s="190" customFormat="1" ht="12.75" customHeight="1" x14ac:dyDescent="0.25">
      <c r="A2066">
        <v>939</v>
      </c>
      <c r="B2066" t="s">
        <v>21548</v>
      </c>
      <c r="C2066" t="s">
        <v>1536</v>
      </c>
      <c r="D2066" s="109" t="s">
        <v>6347</v>
      </c>
      <c r="E2066"/>
    </row>
    <row r="2067" spans="1:5" s="190" customFormat="1" ht="12.75" customHeight="1" x14ac:dyDescent="0.25">
      <c r="A2067">
        <v>944</v>
      </c>
      <c r="B2067" t="s">
        <v>21549</v>
      </c>
      <c r="C2067" t="s">
        <v>1536</v>
      </c>
      <c r="D2067" s="109" t="s">
        <v>7872</v>
      </c>
      <c r="E2067"/>
    </row>
    <row r="2068" spans="1:5" s="190" customFormat="1" ht="12.75" customHeight="1" x14ac:dyDescent="0.25">
      <c r="A2068">
        <v>940</v>
      </c>
      <c r="B2068" t="s">
        <v>21550</v>
      </c>
      <c r="C2068" t="s">
        <v>1536</v>
      </c>
      <c r="D2068" s="109" t="s">
        <v>7916</v>
      </c>
      <c r="E2068"/>
    </row>
    <row r="2069" spans="1:5" s="190" customFormat="1" ht="12.75" customHeight="1" x14ac:dyDescent="0.25">
      <c r="A2069">
        <v>44397</v>
      </c>
      <c r="B2069" t="s">
        <v>21551</v>
      </c>
      <c r="C2069" t="s">
        <v>1536</v>
      </c>
      <c r="D2069" s="109" t="s">
        <v>7927</v>
      </c>
      <c r="E2069"/>
    </row>
    <row r="2070" spans="1:5" s="190" customFormat="1" ht="22.9" customHeight="1" x14ac:dyDescent="0.25">
      <c r="A2070">
        <v>406</v>
      </c>
      <c r="B2070" t="s">
        <v>21552</v>
      </c>
      <c r="C2070" t="s">
        <v>1533</v>
      </c>
      <c r="D2070" s="109" t="s">
        <v>21553</v>
      </c>
      <c r="E2070"/>
    </row>
    <row r="2071" spans="1:5" s="190" customFormat="1" ht="12.75" customHeight="1" x14ac:dyDescent="0.25">
      <c r="A2071">
        <v>42529</v>
      </c>
      <c r="B2071" t="s">
        <v>21554</v>
      </c>
      <c r="C2071" t="s">
        <v>1536</v>
      </c>
      <c r="D2071" s="109" t="s">
        <v>7838</v>
      </c>
      <c r="E2071"/>
    </row>
    <row r="2072" spans="1:5" s="190" customFormat="1" ht="12.75" customHeight="1" x14ac:dyDescent="0.25">
      <c r="A2072">
        <v>39634</v>
      </c>
      <c r="B2072" t="s">
        <v>21555</v>
      </c>
      <c r="C2072" t="s">
        <v>1536</v>
      </c>
      <c r="D2072" s="109" t="s">
        <v>16845</v>
      </c>
      <c r="E2072"/>
    </row>
    <row r="2073" spans="1:5" s="190" customFormat="1" ht="12.75" customHeight="1" x14ac:dyDescent="0.25">
      <c r="A2073">
        <v>39701</v>
      </c>
      <c r="B2073" t="s">
        <v>21556</v>
      </c>
      <c r="C2073" t="s">
        <v>1533</v>
      </c>
      <c r="D2073" s="109" t="s">
        <v>21557</v>
      </c>
      <c r="E2073"/>
    </row>
    <row r="2074" spans="1:5" s="190" customFormat="1" ht="12.75" customHeight="1" x14ac:dyDescent="0.25">
      <c r="A2074">
        <v>12815</v>
      </c>
      <c r="B2074" t="s">
        <v>21558</v>
      </c>
      <c r="C2074" t="s">
        <v>1533</v>
      </c>
      <c r="D2074" s="109" t="s">
        <v>6484</v>
      </c>
      <c r="E2074"/>
    </row>
    <row r="2075" spans="1:5" s="190" customFormat="1" ht="12.75" customHeight="1" x14ac:dyDescent="0.25">
      <c r="A2075">
        <v>39431</v>
      </c>
      <c r="B2075" t="s">
        <v>21559</v>
      </c>
      <c r="C2075" t="s">
        <v>1536</v>
      </c>
      <c r="D2075" s="109" t="s">
        <v>6366</v>
      </c>
      <c r="E2075"/>
    </row>
    <row r="2076" spans="1:5" s="190" customFormat="1" ht="25.5" customHeight="1" x14ac:dyDescent="0.25">
      <c r="A2076">
        <v>39432</v>
      </c>
      <c r="B2076" t="s">
        <v>21560</v>
      </c>
      <c r="C2076" t="s">
        <v>1536</v>
      </c>
      <c r="D2076" s="109" t="s">
        <v>6433</v>
      </c>
      <c r="E2076"/>
    </row>
    <row r="2077" spans="1:5" s="190" customFormat="1" ht="25.5" customHeight="1" x14ac:dyDescent="0.25">
      <c r="A2077">
        <v>20111</v>
      </c>
      <c r="B2077" t="s">
        <v>21561</v>
      </c>
      <c r="C2077" t="s">
        <v>1533</v>
      </c>
      <c r="D2077" s="109" t="s">
        <v>21562</v>
      </c>
      <c r="E2077"/>
    </row>
    <row r="2078" spans="1:5" s="190" customFormat="1" ht="25.5" customHeight="1" x14ac:dyDescent="0.25">
      <c r="A2078">
        <v>21127</v>
      </c>
      <c r="B2078" t="s">
        <v>21563</v>
      </c>
      <c r="C2078" t="s">
        <v>1533</v>
      </c>
      <c r="D2078" s="109" t="s">
        <v>7025</v>
      </c>
      <c r="E2078"/>
    </row>
    <row r="2079" spans="1:5" s="190" customFormat="1" ht="25.5" customHeight="1" x14ac:dyDescent="0.25">
      <c r="A2079">
        <v>404</v>
      </c>
      <c r="B2079" t="s">
        <v>21564</v>
      </c>
      <c r="C2079" t="s">
        <v>1536</v>
      </c>
      <c r="D2079" s="109" t="s">
        <v>6312</v>
      </c>
      <c r="E2079"/>
    </row>
    <row r="2080" spans="1:5" s="190" customFormat="1" ht="12.75" customHeight="1" x14ac:dyDescent="0.25">
      <c r="A2080">
        <v>14151</v>
      </c>
      <c r="B2080" t="s">
        <v>21565</v>
      </c>
      <c r="C2080" t="s">
        <v>1533</v>
      </c>
      <c r="D2080" s="109" t="s">
        <v>12649</v>
      </c>
      <c r="E2080"/>
    </row>
    <row r="2081" spans="1:5" s="190" customFormat="1" ht="12.75" customHeight="1" x14ac:dyDescent="0.25">
      <c r="A2081">
        <v>14153</v>
      </c>
      <c r="B2081" t="s">
        <v>21566</v>
      </c>
      <c r="C2081" t="s">
        <v>1533</v>
      </c>
      <c r="D2081" s="109" t="s">
        <v>21567</v>
      </c>
      <c r="E2081"/>
    </row>
    <row r="2082" spans="1:5" s="190" customFormat="1" ht="12.75" customHeight="1" x14ac:dyDescent="0.25">
      <c r="A2082">
        <v>14152</v>
      </c>
      <c r="B2082" t="s">
        <v>21568</v>
      </c>
      <c r="C2082" t="s">
        <v>1533</v>
      </c>
      <c r="D2082" s="109" t="s">
        <v>12650</v>
      </c>
      <c r="E2082"/>
    </row>
    <row r="2083" spans="1:5" s="190" customFormat="1" ht="12.75" customHeight="1" x14ac:dyDescent="0.25">
      <c r="A2083">
        <v>14154</v>
      </c>
      <c r="B2083" t="s">
        <v>21569</v>
      </c>
      <c r="C2083" t="s">
        <v>1533</v>
      </c>
      <c r="D2083" s="109" t="s">
        <v>21570</v>
      </c>
      <c r="E2083"/>
    </row>
    <row r="2084" spans="1:5" s="190" customFormat="1" ht="12.75" customHeight="1" x14ac:dyDescent="0.25">
      <c r="A2084">
        <v>3146</v>
      </c>
      <c r="B2084" t="s">
        <v>21571</v>
      </c>
      <c r="C2084" t="s">
        <v>1533</v>
      </c>
      <c r="D2084" s="109" t="s">
        <v>17039</v>
      </c>
      <c r="E2084"/>
    </row>
    <row r="2085" spans="1:5" s="190" customFormat="1" ht="12.75" customHeight="1" x14ac:dyDescent="0.25">
      <c r="A2085">
        <v>3143</v>
      </c>
      <c r="B2085" t="s">
        <v>21572</v>
      </c>
      <c r="C2085" t="s">
        <v>1533</v>
      </c>
      <c r="D2085" s="109" t="s">
        <v>6959</v>
      </c>
      <c r="E2085"/>
    </row>
    <row r="2086" spans="1:5" s="190" customFormat="1" ht="12.75" customHeight="1" x14ac:dyDescent="0.25">
      <c r="A2086">
        <v>3148</v>
      </c>
      <c r="B2086" t="s">
        <v>21573</v>
      </c>
      <c r="C2086" t="s">
        <v>1533</v>
      </c>
      <c r="D2086" s="109" t="s">
        <v>11839</v>
      </c>
      <c r="E2086"/>
    </row>
    <row r="2087" spans="1:5" s="190" customFormat="1" ht="12.75" customHeight="1" x14ac:dyDescent="0.25">
      <c r="A2087">
        <v>4310</v>
      </c>
      <c r="B2087" t="s">
        <v>21574</v>
      </c>
      <c r="C2087" t="s">
        <v>1533</v>
      </c>
      <c r="D2087" s="109" t="s">
        <v>16907</v>
      </c>
      <c r="E2087"/>
    </row>
    <row r="2088" spans="1:5" s="190" customFormat="1" ht="12.75" customHeight="1" x14ac:dyDescent="0.25">
      <c r="A2088">
        <v>4311</v>
      </c>
      <c r="B2088" t="s">
        <v>21575</v>
      </c>
      <c r="C2088" t="s">
        <v>1533</v>
      </c>
      <c r="D2088" s="109" t="s">
        <v>14717</v>
      </c>
      <c r="E2088"/>
    </row>
    <row r="2089" spans="1:5" s="190" customFormat="1" ht="12.75" customHeight="1" x14ac:dyDescent="0.25">
      <c r="A2089">
        <v>4312</v>
      </c>
      <c r="B2089" t="s">
        <v>21576</v>
      </c>
      <c r="C2089" t="s">
        <v>1533</v>
      </c>
      <c r="D2089" s="109" t="s">
        <v>14327</v>
      </c>
      <c r="E2089"/>
    </row>
    <row r="2090" spans="1:5" s="190" customFormat="1" ht="12.75" customHeight="1" x14ac:dyDescent="0.25">
      <c r="A2090">
        <v>13261</v>
      </c>
      <c r="B2090" t="s">
        <v>21577</v>
      </c>
      <c r="C2090" t="s">
        <v>1533</v>
      </c>
      <c r="D2090" s="109" t="s">
        <v>7854</v>
      </c>
      <c r="E2090"/>
    </row>
    <row r="2091" spans="1:5" s="190" customFormat="1" ht="12.75" customHeight="1" x14ac:dyDescent="0.25">
      <c r="A2091">
        <v>3272</v>
      </c>
      <c r="B2091" t="s">
        <v>21578</v>
      </c>
      <c r="C2091" t="s">
        <v>1533</v>
      </c>
      <c r="D2091" s="109" t="s">
        <v>21579</v>
      </c>
      <c r="E2091"/>
    </row>
    <row r="2092" spans="1:5" s="190" customFormat="1" ht="12.75" customHeight="1" x14ac:dyDescent="0.25">
      <c r="A2092">
        <v>3265</v>
      </c>
      <c r="B2092" t="s">
        <v>21580</v>
      </c>
      <c r="C2092" t="s">
        <v>1533</v>
      </c>
      <c r="D2092" s="109" t="s">
        <v>21581</v>
      </c>
      <c r="E2092"/>
    </row>
    <row r="2093" spans="1:5" s="190" customFormat="1" ht="12.75" customHeight="1" x14ac:dyDescent="0.25">
      <c r="A2093">
        <v>3262</v>
      </c>
      <c r="B2093" t="s">
        <v>21582</v>
      </c>
      <c r="C2093" t="s">
        <v>1533</v>
      </c>
      <c r="D2093" s="109" t="s">
        <v>21583</v>
      </c>
      <c r="E2093"/>
    </row>
    <row r="2094" spans="1:5" s="190" customFormat="1" ht="12.75" customHeight="1" x14ac:dyDescent="0.25">
      <c r="A2094">
        <v>3264</v>
      </c>
      <c r="B2094" t="s">
        <v>21584</v>
      </c>
      <c r="C2094" t="s">
        <v>1533</v>
      </c>
      <c r="D2094" s="109" t="s">
        <v>21585</v>
      </c>
      <c r="E2094"/>
    </row>
    <row r="2095" spans="1:5" s="190" customFormat="1" ht="12.75" customHeight="1" x14ac:dyDescent="0.25">
      <c r="A2095">
        <v>3267</v>
      </c>
      <c r="B2095" t="s">
        <v>21586</v>
      </c>
      <c r="C2095" t="s">
        <v>1533</v>
      </c>
      <c r="D2095" s="109" t="s">
        <v>21587</v>
      </c>
      <c r="E2095"/>
    </row>
    <row r="2096" spans="1:5" s="190" customFormat="1" ht="12.75" customHeight="1" x14ac:dyDescent="0.25">
      <c r="A2096">
        <v>3266</v>
      </c>
      <c r="B2096" t="s">
        <v>21588</v>
      </c>
      <c r="C2096" t="s">
        <v>1533</v>
      </c>
      <c r="D2096" s="109" t="s">
        <v>21589</v>
      </c>
      <c r="E2096"/>
    </row>
    <row r="2097" spans="1:5" s="190" customFormat="1" ht="11.65" customHeight="1" x14ac:dyDescent="0.25">
      <c r="A2097">
        <v>3263</v>
      </c>
      <c r="B2097" t="s">
        <v>21590</v>
      </c>
      <c r="C2097" t="s">
        <v>1533</v>
      </c>
      <c r="D2097" s="109" t="s">
        <v>7278</v>
      </c>
      <c r="E2097"/>
    </row>
    <row r="2098" spans="1:5" s="190" customFormat="1" ht="12.75" customHeight="1" x14ac:dyDescent="0.25">
      <c r="A2098">
        <v>3268</v>
      </c>
      <c r="B2098" t="s">
        <v>21591</v>
      </c>
      <c r="C2098" t="s">
        <v>1533</v>
      </c>
      <c r="D2098" s="109" t="s">
        <v>21592</v>
      </c>
      <c r="E2098"/>
    </row>
    <row r="2099" spans="1:5" s="190" customFormat="1" ht="12.75" customHeight="1" x14ac:dyDescent="0.25">
      <c r="A2099">
        <v>3271</v>
      </c>
      <c r="B2099" t="s">
        <v>21593</v>
      </c>
      <c r="C2099" t="s">
        <v>1533</v>
      </c>
      <c r="D2099" s="109" t="s">
        <v>21594</v>
      </c>
      <c r="E2099"/>
    </row>
    <row r="2100" spans="1:5" s="190" customFormat="1" ht="12.75" customHeight="1" x14ac:dyDescent="0.25">
      <c r="A2100">
        <v>3270</v>
      </c>
      <c r="B2100" t="s">
        <v>21595</v>
      </c>
      <c r="C2100" t="s">
        <v>1533</v>
      </c>
      <c r="D2100" s="109" t="s">
        <v>21596</v>
      </c>
      <c r="E2100"/>
    </row>
    <row r="2101" spans="1:5" s="190" customFormat="1" ht="12.75" customHeight="1" x14ac:dyDescent="0.25">
      <c r="A2101">
        <v>3275</v>
      </c>
      <c r="B2101" t="s">
        <v>21597</v>
      </c>
      <c r="C2101" t="s">
        <v>1534</v>
      </c>
      <c r="D2101" s="109" t="s">
        <v>21598</v>
      </c>
      <c r="E2101"/>
    </row>
    <row r="2102" spans="1:5" s="190" customFormat="1" ht="12.75" customHeight="1" x14ac:dyDescent="0.25">
      <c r="A2102">
        <v>39512</v>
      </c>
      <c r="B2102" t="s">
        <v>21599</v>
      </c>
      <c r="C2102" t="s">
        <v>1534</v>
      </c>
      <c r="D2102" s="109" t="s">
        <v>21600</v>
      </c>
      <c r="E2102"/>
    </row>
    <row r="2103" spans="1:5" s="190" customFormat="1" ht="12.75" customHeight="1" x14ac:dyDescent="0.25">
      <c r="A2103">
        <v>39511</v>
      </c>
      <c r="B2103" t="s">
        <v>21601</v>
      </c>
      <c r="C2103" t="s">
        <v>1534</v>
      </c>
      <c r="D2103" s="109" t="s">
        <v>17691</v>
      </c>
      <c r="E2103"/>
    </row>
    <row r="2104" spans="1:5" s="190" customFormat="1" ht="12.75" customHeight="1" x14ac:dyDescent="0.25">
      <c r="A2104">
        <v>39513</v>
      </c>
      <c r="B2104" t="s">
        <v>21602</v>
      </c>
      <c r="C2104" t="s">
        <v>1534</v>
      </c>
      <c r="D2104" s="109" t="s">
        <v>21603</v>
      </c>
      <c r="E2104"/>
    </row>
    <row r="2105" spans="1:5" s="190" customFormat="1" ht="12.75" customHeight="1" x14ac:dyDescent="0.25">
      <c r="A2105">
        <v>3286</v>
      </c>
      <c r="B2105" t="s">
        <v>21604</v>
      </c>
      <c r="C2105" t="s">
        <v>1534</v>
      </c>
      <c r="D2105" s="109" t="s">
        <v>21605</v>
      </c>
      <c r="E2105"/>
    </row>
    <row r="2106" spans="1:5" s="190" customFormat="1" ht="12.75" customHeight="1" x14ac:dyDescent="0.25">
      <c r="A2106">
        <v>3287</v>
      </c>
      <c r="B2106" t="s">
        <v>21606</v>
      </c>
      <c r="C2106" t="s">
        <v>1534</v>
      </c>
      <c r="D2106" s="109" t="s">
        <v>21607</v>
      </c>
      <c r="E2106"/>
    </row>
    <row r="2107" spans="1:5" s="190" customFormat="1" ht="12.75" customHeight="1" x14ac:dyDescent="0.25">
      <c r="A2107">
        <v>3283</v>
      </c>
      <c r="B2107" t="s">
        <v>21608</v>
      </c>
      <c r="C2107" t="s">
        <v>1534</v>
      </c>
      <c r="D2107" s="109" t="s">
        <v>14702</v>
      </c>
      <c r="E2107"/>
    </row>
    <row r="2108" spans="1:5" s="190" customFormat="1" ht="12.75" customHeight="1" x14ac:dyDescent="0.25">
      <c r="A2108">
        <v>11587</v>
      </c>
      <c r="B2108" t="s">
        <v>21609</v>
      </c>
      <c r="C2108" t="s">
        <v>1534</v>
      </c>
      <c r="D2108" s="109" t="s">
        <v>21610</v>
      </c>
      <c r="E2108"/>
    </row>
    <row r="2109" spans="1:5" s="190" customFormat="1" ht="12.75" customHeight="1" x14ac:dyDescent="0.25">
      <c r="A2109">
        <v>36225</v>
      </c>
      <c r="B2109" t="s">
        <v>21611</v>
      </c>
      <c r="C2109" t="s">
        <v>1534</v>
      </c>
      <c r="D2109" s="109" t="s">
        <v>12475</v>
      </c>
      <c r="E2109"/>
    </row>
    <row r="2110" spans="1:5" s="190" customFormat="1" ht="12.75" customHeight="1" x14ac:dyDescent="0.25">
      <c r="A2110">
        <v>36230</v>
      </c>
      <c r="B2110" t="s">
        <v>21612</v>
      </c>
      <c r="C2110" t="s">
        <v>1534</v>
      </c>
      <c r="D2110" s="109" t="s">
        <v>17179</v>
      </c>
      <c r="E2110"/>
    </row>
    <row r="2111" spans="1:5" s="190" customFormat="1" ht="12.75" customHeight="1" x14ac:dyDescent="0.25">
      <c r="A2111">
        <v>36238</v>
      </c>
      <c r="B2111" t="s">
        <v>21613</v>
      </c>
      <c r="C2111" t="s">
        <v>1534</v>
      </c>
      <c r="D2111" s="109" t="s">
        <v>12801</v>
      </c>
      <c r="E2111"/>
    </row>
    <row r="2112" spans="1:5" s="190" customFormat="1" ht="12.75" customHeight="1" x14ac:dyDescent="0.25">
      <c r="A2112">
        <v>39363</v>
      </c>
      <c r="B2112" t="s">
        <v>21614</v>
      </c>
      <c r="C2112" t="s">
        <v>1533</v>
      </c>
      <c r="D2112" s="109" t="s">
        <v>21615</v>
      </c>
      <c r="E2112"/>
    </row>
    <row r="2113" spans="1:5" s="190" customFormat="1" ht="12.75" customHeight="1" x14ac:dyDescent="0.25">
      <c r="A2113">
        <v>39361</v>
      </c>
      <c r="B2113" t="s">
        <v>21616</v>
      </c>
      <c r="C2113" t="s">
        <v>1533</v>
      </c>
      <c r="D2113" s="109" t="s">
        <v>21617</v>
      </c>
      <c r="E2113"/>
    </row>
    <row r="2114" spans="1:5" s="190" customFormat="1" ht="12.75" customHeight="1" x14ac:dyDescent="0.25">
      <c r="A2114">
        <v>39362</v>
      </c>
      <c r="B2114" t="s">
        <v>21618</v>
      </c>
      <c r="C2114" t="s">
        <v>1533</v>
      </c>
      <c r="D2114" s="109" t="s">
        <v>21619</v>
      </c>
      <c r="E2114"/>
    </row>
    <row r="2115" spans="1:5" s="190" customFormat="1" ht="12.75" customHeight="1" x14ac:dyDescent="0.25">
      <c r="A2115">
        <v>39364</v>
      </c>
      <c r="B2115" t="s">
        <v>21620</v>
      </c>
      <c r="C2115" t="s">
        <v>1533</v>
      </c>
      <c r="D2115" s="109" t="s">
        <v>21621</v>
      </c>
      <c r="E2115"/>
    </row>
    <row r="2116" spans="1:5" s="190" customFormat="1" ht="12.75" customHeight="1" x14ac:dyDescent="0.25">
      <c r="A2116">
        <v>14576</v>
      </c>
      <c r="B2116" t="s">
        <v>21622</v>
      </c>
      <c r="C2116" t="s">
        <v>1533</v>
      </c>
      <c r="D2116" s="109" t="s">
        <v>21623</v>
      </c>
      <c r="E2116"/>
    </row>
    <row r="2117" spans="1:5" s="190" customFormat="1" ht="12.75" customHeight="1" x14ac:dyDescent="0.25">
      <c r="A2117">
        <v>13877</v>
      </c>
      <c r="B2117" t="s">
        <v>21624</v>
      </c>
      <c r="C2117" t="s">
        <v>1533</v>
      </c>
      <c r="D2117" s="109" t="s">
        <v>21625</v>
      </c>
      <c r="E2117"/>
    </row>
    <row r="2118" spans="1:5" s="190" customFormat="1" ht="12.75" customHeight="1" x14ac:dyDescent="0.25">
      <c r="A2118">
        <v>7307</v>
      </c>
      <c r="B2118" t="s">
        <v>21626</v>
      </c>
      <c r="C2118" t="s">
        <v>1538</v>
      </c>
      <c r="D2118" s="109" t="s">
        <v>21627</v>
      </c>
      <c r="E2118"/>
    </row>
    <row r="2119" spans="1:5" s="190" customFormat="1" ht="12.75" customHeight="1" x14ac:dyDescent="0.25">
      <c r="A2119">
        <v>38122</v>
      </c>
      <c r="B2119" t="s">
        <v>21628</v>
      </c>
      <c r="C2119" t="s">
        <v>1538</v>
      </c>
      <c r="D2119" s="109" t="s">
        <v>12407</v>
      </c>
      <c r="E2119"/>
    </row>
    <row r="2120" spans="1:5" s="190" customFormat="1" ht="12.75" customHeight="1" x14ac:dyDescent="0.25">
      <c r="A2120">
        <v>43653</v>
      </c>
      <c r="B2120" t="s">
        <v>21629</v>
      </c>
      <c r="C2120" t="s">
        <v>1538</v>
      </c>
      <c r="D2120" s="109" t="s">
        <v>16134</v>
      </c>
      <c r="E2120"/>
    </row>
    <row r="2121" spans="1:5" s="190" customFormat="1" ht="12.75" customHeight="1" x14ac:dyDescent="0.25">
      <c r="A2121">
        <v>38633</v>
      </c>
      <c r="B2121" t="s">
        <v>21630</v>
      </c>
      <c r="C2121" t="s">
        <v>1533</v>
      </c>
      <c r="D2121" s="109" t="s">
        <v>21631</v>
      </c>
      <c r="E2121"/>
    </row>
    <row r="2122" spans="1:5" s="190" customFormat="1" ht="12.75" customHeight="1" x14ac:dyDescent="0.25">
      <c r="A2122">
        <v>12344</v>
      </c>
      <c r="B2122" t="s">
        <v>21632</v>
      </c>
      <c r="C2122" t="s">
        <v>1533</v>
      </c>
      <c r="D2122" s="109" t="s">
        <v>7012</v>
      </c>
      <c r="E2122"/>
    </row>
    <row r="2123" spans="1:5" s="190" customFormat="1" ht="12.75" customHeight="1" x14ac:dyDescent="0.25">
      <c r="A2123">
        <v>12343</v>
      </c>
      <c r="B2123" t="s">
        <v>21633</v>
      </c>
      <c r="C2123" t="s">
        <v>1533</v>
      </c>
      <c r="D2123" s="109" t="s">
        <v>19435</v>
      </c>
      <c r="E2123"/>
    </row>
    <row r="2124" spans="1:5" s="190" customFormat="1" ht="12.75" customHeight="1" x14ac:dyDescent="0.25">
      <c r="A2124">
        <v>3295</v>
      </c>
      <c r="B2124" t="s">
        <v>21634</v>
      </c>
      <c r="C2124" t="s">
        <v>1533</v>
      </c>
      <c r="D2124" s="109" t="s">
        <v>21635</v>
      </c>
      <c r="E2124"/>
    </row>
    <row r="2125" spans="1:5" s="190" customFormat="1" ht="12.75" customHeight="1" x14ac:dyDescent="0.25">
      <c r="A2125">
        <v>3302</v>
      </c>
      <c r="B2125" t="s">
        <v>21636</v>
      </c>
      <c r="C2125" t="s">
        <v>1533</v>
      </c>
      <c r="D2125" s="109" t="s">
        <v>17701</v>
      </c>
      <c r="E2125"/>
    </row>
    <row r="2126" spans="1:5" s="190" customFormat="1" ht="12.75" customHeight="1" x14ac:dyDescent="0.25">
      <c r="A2126">
        <v>3297</v>
      </c>
      <c r="B2126" t="s">
        <v>21637</v>
      </c>
      <c r="C2126" t="s">
        <v>1533</v>
      </c>
      <c r="D2126" s="109" t="s">
        <v>12736</v>
      </c>
      <c r="E2126"/>
    </row>
    <row r="2127" spans="1:5" s="190" customFormat="1" ht="12.75" customHeight="1" x14ac:dyDescent="0.25">
      <c r="A2127">
        <v>3294</v>
      </c>
      <c r="B2127" t="s">
        <v>21638</v>
      </c>
      <c r="C2127" t="s">
        <v>1533</v>
      </c>
      <c r="D2127" s="109" t="s">
        <v>8565</v>
      </c>
      <c r="E2127"/>
    </row>
    <row r="2128" spans="1:5" s="190" customFormat="1" ht="12.75" customHeight="1" x14ac:dyDescent="0.25">
      <c r="A2128">
        <v>3292</v>
      </c>
      <c r="B2128" t="s">
        <v>21639</v>
      </c>
      <c r="C2128" t="s">
        <v>1533</v>
      </c>
      <c r="D2128" s="109" t="s">
        <v>17179</v>
      </c>
      <c r="E2128"/>
    </row>
    <row r="2129" spans="1:5" s="190" customFormat="1" ht="12.75" customHeight="1" x14ac:dyDescent="0.25">
      <c r="A2129">
        <v>3298</v>
      </c>
      <c r="B2129" t="s">
        <v>21640</v>
      </c>
      <c r="C2129" t="s">
        <v>1533</v>
      </c>
      <c r="D2129" s="109" t="s">
        <v>21641</v>
      </c>
      <c r="E2129"/>
    </row>
    <row r="2130" spans="1:5" s="190" customFormat="1" ht="12.75" customHeight="1" x14ac:dyDescent="0.25">
      <c r="A2130">
        <v>11596</v>
      </c>
      <c r="B2130" t="s">
        <v>21642</v>
      </c>
      <c r="C2130" t="s">
        <v>1533</v>
      </c>
      <c r="D2130" s="109" t="s">
        <v>21643</v>
      </c>
      <c r="E2130"/>
    </row>
    <row r="2131" spans="1:5" s="190" customFormat="1" ht="12.75" customHeight="1" x14ac:dyDescent="0.25">
      <c r="A2131">
        <v>34802</v>
      </c>
      <c r="B2131" t="s">
        <v>21644</v>
      </c>
      <c r="C2131" t="s">
        <v>1533</v>
      </c>
      <c r="D2131" s="109" t="s">
        <v>21645</v>
      </c>
      <c r="E2131"/>
    </row>
    <row r="2132" spans="1:5" s="190" customFormat="1" ht="12.75" customHeight="1" x14ac:dyDescent="0.25">
      <c r="A2132">
        <v>11588</v>
      </c>
      <c r="B2132" t="s">
        <v>21646</v>
      </c>
      <c r="C2132" t="s">
        <v>1533</v>
      </c>
      <c r="D2132" s="109" t="s">
        <v>21647</v>
      </c>
      <c r="E2132"/>
    </row>
    <row r="2133" spans="1:5" s="190" customFormat="1" ht="12.75" customHeight="1" x14ac:dyDescent="0.25">
      <c r="A2133">
        <v>34383</v>
      </c>
      <c r="B2133" t="s">
        <v>21648</v>
      </c>
      <c r="C2133" t="s">
        <v>1533</v>
      </c>
      <c r="D2133" s="109" t="s">
        <v>21649</v>
      </c>
      <c r="E2133"/>
    </row>
    <row r="2134" spans="1:5" s="190" customFormat="1" ht="12.75" customHeight="1" x14ac:dyDescent="0.25">
      <c r="A2134">
        <v>40451</v>
      </c>
      <c r="B2134" t="s">
        <v>21650</v>
      </c>
      <c r="C2134" t="s">
        <v>1534</v>
      </c>
      <c r="D2134" s="109" t="s">
        <v>21651</v>
      </c>
      <c r="E2134"/>
    </row>
    <row r="2135" spans="1:5" s="190" customFormat="1" ht="12.75" customHeight="1" x14ac:dyDescent="0.25">
      <c r="A2135">
        <v>40453</v>
      </c>
      <c r="B2135" t="s">
        <v>21652</v>
      </c>
      <c r="C2135" t="s">
        <v>1534</v>
      </c>
      <c r="D2135" s="109" t="s">
        <v>17458</v>
      </c>
      <c r="E2135"/>
    </row>
    <row r="2136" spans="1:5" s="190" customFormat="1" ht="12.75" customHeight="1" x14ac:dyDescent="0.25">
      <c r="A2136">
        <v>40452</v>
      </c>
      <c r="B2136" t="s">
        <v>21653</v>
      </c>
      <c r="C2136" t="s">
        <v>1534</v>
      </c>
      <c r="D2136" s="109" t="s">
        <v>21654</v>
      </c>
      <c r="E2136"/>
    </row>
    <row r="2137" spans="1:5" s="190" customFormat="1" ht="25.5" customHeight="1" x14ac:dyDescent="0.25">
      <c r="A2137">
        <v>11594</v>
      </c>
      <c r="B2137" t="s">
        <v>21655</v>
      </c>
      <c r="C2137" t="s">
        <v>1533</v>
      </c>
      <c r="D2137" s="109" t="s">
        <v>21656</v>
      </c>
      <c r="E2137"/>
    </row>
    <row r="2138" spans="1:5" s="190" customFormat="1" ht="25.5" customHeight="1" x14ac:dyDescent="0.25">
      <c r="A2138">
        <v>3311</v>
      </c>
      <c r="B2138" t="s">
        <v>21657</v>
      </c>
      <c r="C2138" t="s">
        <v>1535</v>
      </c>
      <c r="D2138" s="109" t="s">
        <v>21656</v>
      </c>
      <c r="E2138"/>
    </row>
    <row r="2139" spans="1:5" s="190" customFormat="1" ht="12.75" customHeight="1" x14ac:dyDescent="0.25">
      <c r="A2139">
        <v>11599</v>
      </c>
      <c r="B2139" t="s">
        <v>21658</v>
      </c>
      <c r="C2139" t="s">
        <v>1533</v>
      </c>
      <c r="D2139" s="109" t="s">
        <v>21659</v>
      </c>
      <c r="E2139"/>
    </row>
    <row r="2140" spans="1:5" s="190" customFormat="1" ht="25.5" customHeight="1" x14ac:dyDescent="0.25">
      <c r="A2140">
        <v>11593</v>
      </c>
      <c r="B2140" t="s">
        <v>21660</v>
      </c>
      <c r="C2140" t="s">
        <v>1533</v>
      </c>
      <c r="D2140" s="109" t="s">
        <v>21661</v>
      </c>
      <c r="E2140"/>
    </row>
    <row r="2141" spans="1:5" s="190" customFormat="1" ht="25.5" customHeight="1" x14ac:dyDescent="0.25">
      <c r="A2141">
        <v>3314</v>
      </c>
      <c r="B2141" t="s">
        <v>21662</v>
      </c>
      <c r="C2141" t="s">
        <v>1535</v>
      </c>
      <c r="D2141" s="109" t="s">
        <v>21663</v>
      </c>
      <c r="E2141"/>
    </row>
    <row r="2142" spans="1:5" s="190" customFormat="1" ht="25.5" customHeight="1" x14ac:dyDescent="0.25">
      <c r="A2142">
        <v>11597</v>
      </c>
      <c r="B2142" t="s">
        <v>21664</v>
      </c>
      <c r="C2142" t="s">
        <v>1533</v>
      </c>
      <c r="D2142" s="109" t="s">
        <v>21665</v>
      </c>
      <c r="E2142"/>
    </row>
    <row r="2143" spans="1:5" s="190" customFormat="1" ht="25.5" customHeight="1" x14ac:dyDescent="0.25">
      <c r="A2143">
        <v>3309</v>
      </c>
      <c r="B2143" t="s">
        <v>21666</v>
      </c>
      <c r="C2143" t="s">
        <v>1535</v>
      </c>
      <c r="D2143" s="109" t="s">
        <v>21643</v>
      </c>
      <c r="E2143"/>
    </row>
    <row r="2144" spans="1:5" s="190" customFormat="1" ht="25.5" customHeight="1" x14ac:dyDescent="0.25">
      <c r="A2144">
        <v>34612</v>
      </c>
      <c r="B2144" t="s">
        <v>21667</v>
      </c>
      <c r="C2144" t="s">
        <v>1533</v>
      </c>
      <c r="D2144" s="109" t="s">
        <v>21668</v>
      </c>
      <c r="E2144"/>
    </row>
    <row r="2145" spans="1:5" s="190" customFormat="1" ht="25.5" customHeight="1" x14ac:dyDescent="0.25">
      <c r="A2145">
        <v>34635</v>
      </c>
      <c r="B2145" t="s">
        <v>21669</v>
      </c>
      <c r="C2145" t="s">
        <v>1533</v>
      </c>
      <c r="D2145" s="109" t="s">
        <v>21670</v>
      </c>
      <c r="E2145"/>
    </row>
    <row r="2146" spans="1:5" s="190" customFormat="1" ht="11.65" customHeight="1" x14ac:dyDescent="0.25">
      <c r="A2146">
        <v>34633</v>
      </c>
      <c r="B2146" t="s">
        <v>21671</v>
      </c>
      <c r="C2146" t="s">
        <v>1533</v>
      </c>
      <c r="D2146" s="109" t="s">
        <v>21672</v>
      </c>
      <c r="E2146"/>
    </row>
    <row r="2147" spans="1:5" s="190" customFormat="1" ht="25.5" customHeight="1" x14ac:dyDescent="0.25">
      <c r="A2147">
        <v>40440</v>
      </c>
      <c r="B2147" t="s">
        <v>21673</v>
      </c>
      <c r="C2147" t="s">
        <v>1535</v>
      </c>
      <c r="D2147" s="109" t="s">
        <v>21674</v>
      </c>
      <c r="E2147"/>
    </row>
    <row r="2148" spans="1:5" s="190" customFormat="1" ht="25.5" customHeight="1" x14ac:dyDescent="0.25">
      <c r="A2148">
        <v>40441</v>
      </c>
      <c r="B2148" t="s">
        <v>21675</v>
      </c>
      <c r="C2148" t="s">
        <v>1535</v>
      </c>
      <c r="D2148" s="109" t="s">
        <v>21676</v>
      </c>
      <c r="E2148"/>
    </row>
    <row r="2149" spans="1:5" s="190" customFormat="1" ht="25.5" customHeight="1" x14ac:dyDescent="0.25">
      <c r="A2149">
        <v>40449</v>
      </c>
      <c r="B2149" t="s">
        <v>21677</v>
      </c>
      <c r="C2149" t="s">
        <v>1535</v>
      </c>
      <c r="D2149" s="109" t="s">
        <v>21678</v>
      </c>
      <c r="E2149"/>
    </row>
    <row r="2150" spans="1:5" s="190" customFormat="1" ht="12.75" customHeight="1" x14ac:dyDescent="0.25">
      <c r="A2150">
        <v>34800</v>
      </c>
      <c r="B2150" t="s">
        <v>21679</v>
      </c>
      <c r="C2150" t="s">
        <v>1535</v>
      </c>
      <c r="D2150" s="109" t="s">
        <v>21680</v>
      </c>
      <c r="E2150"/>
    </row>
    <row r="2151" spans="1:5" s="190" customFormat="1" ht="22.9" customHeight="1" x14ac:dyDescent="0.25">
      <c r="A2151">
        <v>11592</v>
      </c>
      <c r="B2151" t="s">
        <v>21681</v>
      </c>
      <c r="C2151" t="s">
        <v>1533</v>
      </c>
      <c r="D2151" s="109" t="s">
        <v>21663</v>
      </c>
      <c r="E2151"/>
    </row>
    <row r="2152" spans="1:5" s="190" customFormat="1" ht="25.5" customHeight="1" x14ac:dyDescent="0.25">
      <c r="A2152">
        <v>40438</v>
      </c>
      <c r="B2152" t="s">
        <v>21682</v>
      </c>
      <c r="C2152" t="s">
        <v>1535</v>
      </c>
      <c r="D2152" s="109" t="s">
        <v>21683</v>
      </c>
      <c r="E2152"/>
    </row>
    <row r="2153" spans="1:5" s="190" customFormat="1" ht="12.75" customHeight="1" x14ac:dyDescent="0.25">
      <c r="A2153">
        <v>40436</v>
      </c>
      <c r="B2153" t="s">
        <v>21684</v>
      </c>
      <c r="C2153" t="s">
        <v>1535</v>
      </c>
      <c r="D2153" s="109" t="s">
        <v>21685</v>
      </c>
      <c r="E2153"/>
    </row>
    <row r="2154" spans="1:5" s="190" customFormat="1" ht="12.75" customHeight="1" x14ac:dyDescent="0.25">
      <c r="A2154">
        <v>4315</v>
      </c>
      <c r="B2154" t="s">
        <v>21686</v>
      </c>
      <c r="C2154" t="s">
        <v>1533</v>
      </c>
      <c r="D2154" s="109" t="s">
        <v>6419</v>
      </c>
      <c r="E2154"/>
    </row>
    <row r="2155" spans="1:5" s="190" customFormat="1" ht="12.75" customHeight="1" x14ac:dyDescent="0.25">
      <c r="A2155">
        <v>402</v>
      </c>
      <c r="B2155" t="s">
        <v>21687</v>
      </c>
      <c r="C2155" t="s">
        <v>1533</v>
      </c>
      <c r="D2155" s="109" t="s">
        <v>12609</v>
      </c>
      <c r="E2155"/>
    </row>
    <row r="2156" spans="1:5" s="190" customFormat="1" ht="25.5" customHeight="1" x14ac:dyDescent="0.25">
      <c r="A2156">
        <v>4226</v>
      </c>
      <c r="B2156" t="s">
        <v>21688</v>
      </c>
      <c r="C2156" t="s">
        <v>1537</v>
      </c>
      <c r="D2156" s="109" t="s">
        <v>17361</v>
      </c>
      <c r="E2156"/>
    </row>
    <row r="2157" spans="1:5" s="190" customFormat="1" ht="12.75" customHeight="1" x14ac:dyDescent="0.25">
      <c r="A2157">
        <v>4222</v>
      </c>
      <c r="B2157" t="s">
        <v>21689</v>
      </c>
      <c r="C2157" t="s">
        <v>1538</v>
      </c>
      <c r="D2157" s="109" t="s">
        <v>16782</v>
      </c>
      <c r="E2157"/>
    </row>
    <row r="2158" spans="1:5" s="190" customFormat="1" ht="12.75" customHeight="1" x14ac:dyDescent="0.25">
      <c r="A2158">
        <v>34804</v>
      </c>
      <c r="B2158" t="s">
        <v>21690</v>
      </c>
      <c r="C2158" t="s">
        <v>1534</v>
      </c>
      <c r="D2158" s="109" t="s">
        <v>15980</v>
      </c>
      <c r="E2158"/>
    </row>
    <row r="2159" spans="1:5" s="190" customFormat="1" ht="25.5" customHeight="1" x14ac:dyDescent="0.25">
      <c r="A2159">
        <v>4013</v>
      </c>
      <c r="B2159" t="s">
        <v>21691</v>
      </c>
      <c r="C2159" t="s">
        <v>1534</v>
      </c>
      <c r="D2159" s="109" t="s">
        <v>12080</v>
      </c>
      <c r="E2159"/>
    </row>
    <row r="2160" spans="1:5" s="190" customFormat="1" ht="12.75" customHeight="1" x14ac:dyDescent="0.25">
      <c r="A2160">
        <v>4011</v>
      </c>
      <c r="B2160" t="s">
        <v>21692</v>
      </c>
      <c r="C2160" t="s">
        <v>1534</v>
      </c>
      <c r="D2160" s="109" t="s">
        <v>8561</v>
      </c>
      <c r="E2160"/>
    </row>
    <row r="2161" spans="1:5" s="190" customFormat="1" ht="12.75" customHeight="1" x14ac:dyDescent="0.25">
      <c r="A2161">
        <v>4021</v>
      </c>
      <c r="B2161" t="s">
        <v>21693</v>
      </c>
      <c r="C2161" t="s">
        <v>1534</v>
      </c>
      <c r="D2161" s="109" t="s">
        <v>14687</v>
      </c>
      <c r="E2161"/>
    </row>
    <row r="2162" spans="1:5" s="190" customFormat="1" ht="12.75" customHeight="1" x14ac:dyDescent="0.25">
      <c r="A2162">
        <v>4019</v>
      </c>
      <c r="B2162" t="s">
        <v>21694</v>
      </c>
      <c r="C2162" t="s">
        <v>1534</v>
      </c>
      <c r="D2162" s="109" t="s">
        <v>21695</v>
      </c>
      <c r="E2162"/>
    </row>
    <row r="2163" spans="1:5" s="190" customFormat="1" ht="12.75" customHeight="1" x14ac:dyDescent="0.25">
      <c r="A2163">
        <v>4012</v>
      </c>
      <c r="B2163" t="s">
        <v>21696</v>
      </c>
      <c r="C2163" t="s">
        <v>1534</v>
      </c>
      <c r="D2163" s="109" t="s">
        <v>14942</v>
      </c>
      <c r="E2163"/>
    </row>
    <row r="2164" spans="1:5" s="190" customFormat="1" ht="25.5" customHeight="1" x14ac:dyDescent="0.25">
      <c r="A2164">
        <v>4020</v>
      </c>
      <c r="B2164" t="s">
        <v>21697</v>
      </c>
      <c r="C2164" t="s">
        <v>1534</v>
      </c>
      <c r="D2164" s="109" t="s">
        <v>14738</v>
      </c>
      <c r="E2164"/>
    </row>
    <row r="2165" spans="1:5" s="190" customFormat="1" ht="12.75" customHeight="1" x14ac:dyDescent="0.25">
      <c r="A2165">
        <v>4018</v>
      </c>
      <c r="B2165" t="s">
        <v>21698</v>
      </c>
      <c r="C2165" t="s">
        <v>1534</v>
      </c>
      <c r="D2165" s="109" t="s">
        <v>21699</v>
      </c>
      <c r="E2165"/>
    </row>
    <row r="2166" spans="1:5" s="190" customFormat="1" ht="12.75" customHeight="1" x14ac:dyDescent="0.25">
      <c r="A2166">
        <v>36498</v>
      </c>
      <c r="B2166" t="s">
        <v>21700</v>
      </c>
      <c r="C2166" t="s">
        <v>1533</v>
      </c>
      <c r="D2166" s="109" t="s">
        <v>21701</v>
      </c>
      <c r="E2166"/>
    </row>
    <row r="2167" spans="1:5" s="190" customFormat="1" ht="12.75" customHeight="1" x14ac:dyDescent="0.25">
      <c r="A2167">
        <v>12872</v>
      </c>
      <c r="B2167" t="s">
        <v>21702</v>
      </c>
      <c r="C2167" t="s">
        <v>1532</v>
      </c>
      <c r="D2167" s="109" t="s">
        <v>17785</v>
      </c>
      <c r="E2167"/>
    </row>
    <row r="2168" spans="1:5" s="190" customFormat="1" ht="12.75" customHeight="1" x14ac:dyDescent="0.25">
      <c r="A2168">
        <v>41075</v>
      </c>
      <c r="B2168" t="s">
        <v>21703</v>
      </c>
      <c r="C2168" t="s">
        <v>1539</v>
      </c>
      <c r="D2168" s="109" t="s">
        <v>19228</v>
      </c>
      <c r="E2168"/>
    </row>
    <row r="2169" spans="1:5" s="190" customFormat="1" ht="25.5" customHeight="1" x14ac:dyDescent="0.25">
      <c r="A2169">
        <v>44324</v>
      </c>
      <c r="B2169" t="s">
        <v>21704</v>
      </c>
      <c r="C2169" t="s">
        <v>1537</v>
      </c>
      <c r="D2169" s="109" t="s">
        <v>6401</v>
      </c>
      <c r="E2169"/>
    </row>
    <row r="2170" spans="1:5" s="190" customFormat="1" ht="25.5" customHeight="1" x14ac:dyDescent="0.25">
      <c r="A2170">
        <v>3315</v>
      </c>
      <c r="B2170" t="s">
        <v>21705</v>
      </c>
      <c r="C2170" t="s">
        <v>1537</v>
      </c>
      <c r="D2170" s="109" t="s">
        <v>6464</v>
      </c>
      <c r="E2170"/>
    </row>
    <row r="2171" spans="1:5" s="190" customFormat="1" ht="12.75" customHeight="1" x14ac:dyDescent="0.25">
      <c r="A2171">
        <v>36870</v>
      </c>
      <c r="B2171" t="s">
        <v>21706</v>
      </c>
      <c r="C2171" t="s">
        <v>1537</v>
      </c>
      <c r="D2171" s="109" t="s">
        <v>7326</v>
      </c>
      <c r="E2171"/>
    </row>
    <row r="2172" spans="1:5" s="190" customFormat="1" ht="12.75" customHeight="1" x14ac:dyDescent="0.25">
      <c r="A2172">
        <v>5092</v>
      </c>
      <c r="B2172" t="s">
        <v>21707</v>
      </c>
      <c r="C2172" t="s">
        <v>1540</v>
      </c>
      <c r="D2172" s="109" t="s">
        <v>7786</v>
      </c>
      <c r="E2172"/>
    </row>
    <row r="2173" spans="1:5" s="190" customFormat="1" ht="12.75" customHeight="1" x14ac:dyDescent="0.25">
      <c r="A2173">
        <v>11462</v>
      </c>
      <c r="B2173" t="s">
        <v>21708</v>
      </c>
      <c r="C2173" t="s">
        <v>1540</v>
      </c>
      <c r="D2173" s="109" t="s">
        <v>17742</v>
      </c>
      <c r="E2173"/>
    </row>
    <row r="2174" spans="1:5" s="190" customFormat="1" ht="12.75" customHeight="1" x14ac:dyDescent="0.25">
      <c r="A2174">
        <v>36529</v>
      </c>
      <c r="B2174" t="s">
        <v>21709</v>
      </c>
      <c r="C2174" t="s">
        <v>1533</v>
      </c>
      <c r="D2174" s="109" t="s">
        <v>21710</v>
      </c>
      <c r="E2174"/>
    </row>
    <row r="2175" spans="1:5" s="190" customFormat="1" ht="12.75" customHeight="1" x14ac:dyDescent="0.25">
      <c r="A2175">
        <v>3318</v>
      </c>
      <c r="B2175" t="s">
        <v>21711</v>
      </c>
      <c r="C2175" t="s">
        <v>1533</v>
      </c>
      <c r="D2175" s="109" t="s">
        <v>21712</v>
      </c>
      <c r="E2175"/>
    </row>
    <row r="2176" spans="1:5" s="190" customFormat="1" ht="12.75" customHeight="1" x14ac:dyDescent="0.25">
      <c r="A2176">
        <v>3324</v>
      </c>
      <c r="B2176" t="s">
        <v>21713</v>
      </c>
      <c r="C2176" t="s">
        <v>1534</v>
      </c>
      <c r="D2176" s="109" t="s">
        <v>17925</v>
      </c>
      <c r="E2176"/>
    </row>
    <row r="2177" spans="1:5" s="190" customFormat="1" ht="12.75" customHeight="1" x14ac:dyDescent="0.25">
      <c r="A2177">
        <v>3322</v>
      </c>
      <c r="B2177" t="s">
        <v>21714</v>
      </c>
      <c r="C2177" t="s">
        <v>1534</v>
      </c>
      <c r="D2177" s="109" t="s">
        <v>7264</v>
      </c>
      <c r="E2177"/>
    </row>
    <row r="2178" spans="1:5" s="190" customFormat="1" ht="34.5" customHeight="1" x14ac:dyDescent="0.25">
      <c r="A2178">
        <v>5076</v>
      </c>
      <c r="B2178" t="s">
        <v>21715</v>
      </c>
      <c r="C2178" t="s">
        <v>1537</v>
      </c>
      <c r="D2178" s="109" t="s">
        <v>21716</v>
      </c>
      <c r="E2178"/>
    </row>
    <row r="2179" spans="1:5" s="190" customFormat="1" ht="25.5" customHeight="1" x14ac:dyDescent="0.25">
      <c r="A2179">
        <v>5077</v>
      </c>
      <c r="B2179" t="s">
        <v>21717</v>
      </c>
      <c r="C2179" t="s">
        <v>1537</v>
      </c>
      <c r="D2179" s="109" t="s">
        <v>21718</v>
      </c>
      <c r="E2179"/>
    </row>
    <row r="2180" spans="1:5" s="190" customFormat="1" ht="25.5" customHeight="1" x14ac:dyDescent="0.25">
      <c r="A2180">
        <v>11837</v>
      </c>
      <c r="B2180" t="s">
        <v>21719</v>
      </c>
      <c r="C2180" t="s">
        <v>1533</v>
      </c>
      <c r="D2180" s="109" t="s">
        <v>18319</v>
      </c>
      <c r="E2180"/>
    </row>
    <row r="2181" spans="1:5" s="190" customFormat="1" ht="34.5" customHeight="1" x14ac:dyDescent="0.25">
      <c r="A2181">
        <v>38055</v>
      </c>
      <c r="B2181" t="s">
        <v>21720</v>
      </c>
      <c r="C2181" t="s">
        <v>1533</v>
      </c>
      <c r="D2181" s="109" t="s">
        <v>8541</v>
      </c>
      <c r="E2181"/>
    </row>
    <row r="2182" spans="1:5" s="190" customFormat="1" ht="25.5" customHeight="1" x14ac:dyDescent="0.25">
      <c r="A2182">
        <v>415</v>
      </c>
      <c r="B2182" t="s">
        <v>21721</v>
      </c>
      <c r="C2182" t="s">
        <v>1533</v>
      </c>
      <c r="D2182" s="109" t="s">
        <v>18300</v>
      </c>
      <c r="E2182"/>
    </row>
    <row r="2183" spans="1:5" s="190" customFormat="1" ht="34.5" customHeight="1" x14ac:dyDescent="0.25">
      <c r="A2183">
        <v>416</v>
      </c>
      <c r="B2183" t="s">
        <v>21722</v>
      </c>
      <c r="C2183" t="s">
        <v>1533</v>
      </c>
      <c r="D2183" s="109" t="s">
        <v>8521</v>
      </c>
      <c r="E2183"/>
    </row>
    <row r="2184" spans="1:5" s="190" customFormat="1" ht="11.65" customHeight="1" x14ac:dyDescent="0.25">
      <c r="A2184">
        <v>425</v>
      </c>
      <c r="B2184" t="s">
        <v>21723</v>
      </c>
      <c r="C2184" t="s">
        <v>1533</v>
      </c>
      <c r="D2184" s="109" t="s">
        <v>16996</v>
      </c>
      <c r="E2184"/>
    </row>
    <row r="2185" spans="1:5" s="190" customFormat="1" ht="25.5" customHeight="1" x14ac:dyDescent="0.25">
      <c r="A2185">
        <v>426</v>
      </c>
      <c r="B2185" t="s">
        <v>21724</v>
      </c>
      <c r="C2185" t="s">
        <v>1533</v>
      </c>
      <c r="D2185" s="109" t="s">
        <v>21725</v>
      </c>
      <c r="E2185"/>
    </row>
    <row r="2186" spans="1:5" s="190" customFormat="1" ht="25.5" customHeight="1" x14ac:dyDescent="0.25">
      <c r="A2186">
        <v>38056</v>
      </c>
      <c r="B2186" t="s">
        <v>21726</v>
      </c>
      <c r="C2186" t="s">
        <v>1533</v>
      </c>
      <c r="D2186" s="109" t="s">
        <v>21727</v>
      </c>
      <c r="E2186"/>
    </row>
    <row r="2187" spans="1:5" s="190" customFormat="1" ht="25.5" customHeight="1" x14ac:dyDescent="0.25">
      <c r="A2187">
        <v>1564</v>
      </c>
      <c r="B2187" t="s">
        <v>21728</v>
      </c>
      <c r="C2187" t="s">
        <v>1533</v>
      </c>
      <c r="D2187" s="109" t="s">
        <v>8520</v>
      </c>
      <c r="E2187"/>
    </row>
    <row r="2188" spans="1:5" s="190" customFormat="1" ht="25.5" customHeight="1" x14ac:dyDescent="0.25">
      <c r="A2188">
        <v>11032</v>
      </c>
      <c r="B2188" t="s">
        <v>21729</v>
      </c>
      <c r="C2188" t="s">
        <v>1533</v>
      </c>
      <c r="D2188" s="109" t="s">
        <v>18021</v>
      </c>
      <c r="E2188"/>
    </row>
    <row r="2189" spans="1:5" s="190" customFormat="1" ht="25.5" customHeight="1" x14ac:dyDescent="0.25">
      <c r="A2189">
        <v>36786</v>
      </c>
      <c r="B2189" t="s">
        <v>21730</v>
      </c>
      <c r="C2189" t="s">
        <v>19</v>
      </c>
      <c r="D2189" s="109" t="s">
        <v>21731</v>
      </c>
      <c r="E2189"/>
    </row>
    <row r="2190" spans="1:5" s="190" customFormat="1" ht="34.5" customHeight="1" x14ac:dyDescent="0.25">
      <c r="A2190">
        <v>36785</v>
      </c>
      <c r="B2190" t="s">
        <v>21732</v>
      </c>
      <c r="C2190" t="s">
        <v>19</v>
      </c>
      <c r="D2190" s="109" t="s">
        <v>21733</v>
      </c>
      <c r="E2190"/>
    </row>
    <row r="2191" spans="1:5" s="190" customFormat="1" ht="34.5" customHeight="1" x14ac:dyDescent="0.25">
      <c r="A2191">
        <v>36782</v>
      </c>
      <c r="B2191" t="s">
        <v>21734</v>
      </c>
      <c r="C2191" t="s">
        <v>19</v>
      </c>
      <c r="D2191" s="109" t="s">
        <v>21735</v>
      </c>
      <c r="E2191"/>
    </row>
    <row r="2192" spans="1:5" s="190" customFormat="1" ht="12.75" customHeight="1" x14ac:dyDescent="0.25">
      <c r="A2192">
        <v>44481</v>
      </c>
      <c r="B2192" t="s">
        <v>21736</v>
      </c>
      <c r="C2192" t="s">
        <v>19</v>
      </c>
      <c r="D2192" s="109" t="s">
        <v>21737</v>
      </c>
      <c r="E2192"/>
    </row>
    <row r="2193" spans="1:5" s="190" customFormat="1" ht="12.75" customHeight="1" x14ac:dyDescent="0.25">
      <c r="A2193">
        <v>4824</v>
      </c>
      <c r="B2193" t="s">
        <v>21738</v>
      </c>
      <c r="C2193" t="s">
        <v>1537</v>
      </c>
      <c r="D2193" s="109" t="s">
        <v>16767</v>
      </c>
      <c r="E2193"/>
    </row>
    <row r="2194" spans="1:5" s="190" customFormat="1" ht="12.75" customHeight="1" x14ac:dyDescent="0.25">
      <c r="A2194">
        <v>11795</v>
      </c>
      <c r="B2194" t="s">
        <v>21739</v>
      </c>
      <c r="C2194" t="s">
        <v>1534</v>
      </c>
      <c r="D2194" s="109" t="s">
        <v>17077</v>
      </c>
      <c r="E2194"/>
    </row>
    <row r="2195" spans="1:5" s="190" customFormat="1" ht="12.75" customHeight="1" x14ac:dyDescent="0.25">
      <c r="A2195">
        <v>134</v>
      </c>
      <c r="B2195" t="s">
        <v>21740</v>
      </c>
      <c r="C2195" t="s">
        <v>1537</v>
      </c>
      <c r="D2195" s="109" t="s">
        <v>6329</v>
      </c>
      <c r="E2195"/>
    </row>
    <row r="2196" spans="1:5" s="190" customFormat="1" ht="12.75" customHeight="1" x14ac:dyDescent="0.25">
      <c r="A2196">
        <v>4229</v>
      </c>
      <c r="B2196" t="s">
        <v>21741</v>
      </c>
      <c r="C2196" t="s">
        <v>1537</v>
      </c>
      <c r="D2196" s="109" t="s">
        <v>21727</v>
      </c>
      <c r="E2196"/>
    </row>
    <row r="2197" spans="1:5" s="190" customFormat="1" ht="12.75" customHeight="1" x14ac:dyDescent="0.25">
      <c r="A2197">
        <v>11731</v>
      </c>
      <c r="B2197" t="s">
        <v>21742</v>
      </c>
      <c r="C2197" t="s">
        <v>1533</v>
      </c>
      <c r="D2197" s="109" t="s">
        <v>14331</v>
      </c>
      <c r="E2197"/>
    </row>
    <row r="2198" spans="1:5" s="190" customFormat="1" ht="25.5" customHeight="1" x14ac:dyDescent="0.25">
      <c r="A2198">
        <v>11732</v>
      </c>
      <c r="B2198" t="s">
        <v>21743</v>
      </c>
      <c r="C2198" t="s">
        <v>1533</v>
      </c>
      <c r="D2198" s="109" t="s">
        <v>16442</v>
      </c>
      <c r="E2198"/>
    </row>
    <row r="2199" spans="1:5" s="190" customFormat="1" ht="25.5" customHeight="1" x14ac:dyDescent="0.25">
      <c r="A2199">
        <v>11244</v>
      </c>
      <c r="B2199" t="s">
        <v>21744</v>
      </c>
      <c r="C2199" t="s">
        <v>1533</v>
      </c>
      <c r="D2199" s="109" t="s">
        <v>21745</v>
      </c>
      <c r="E2199"/>
    </row>
    <row r="2200" spans="1:5" s="190" customFormat="1" ht="25.5" customHeight="1" x14ac:dyDescent="0.25">
      <c r="A2200">
        <v>11245</v>
      </c>
      <c r="B2200" t="s">
        <v>21746</v>
      </c>
      <c r="C2200" t="s">
        <v>1533</v>
      </c>
      <c r="D2200" s="109" t="s">
        <v>21747</v>
      </c>
      <c r="E2200"/>
    </row>
    <row r="2201" spans="1:5" s="190" customFormat="1" ht="22.9" customHeight="1" x14ac:dyDescent="0.25">
      <c r="A2201">
        <v>11235</v>
      </c>
      <c r="B2201" t="s">
        <v>21748</v>
      </c>
      <c r="C2201" t="s">
        <v>1533</v>
      </c>
      <c r="D2201" s="109" t="s">
        <v>21749</v>
      </c>
      <c r="E2201"/>
    </row>
    <row r="2202" spans="1:5" s="190" customFormat="1" ht="22.9" customHeight="1" x14ac:dyDescent="0.25">
      <c r="A2202">
        <v>11236</v>
      </c>
      <c r="B2202" t="s">
        <v>21750</v>
      </c>
      <c r="C2202" t="s">
        <v>1533</v>
      </c>
      <c r="D2202" s="109" t="s">
        <v>21751</v>
      </c>
      <c r="E2202"/>
    </row>
    <row r="2203" spans="1:5" s="190" customFormat="1" ht="12.75" customHeight="1" x14ac:dyDescent="0.25">
      <c r="A2203">
        <v>36494</v>
      </c>
      <c r="B2203" t="s">
        <v>21752</v>
      </c>
      <c r="C2203" t="s">
        <v>1533</v>
      </c>
      <c r="D2203" s="109" t="s">
        <v>21753</v>
      </c>
      <c r="E2203"/>
    </row>
    <row r="2204" spans="1:5" s="190" customFormat="1" ht="12.75" customHeight="1" x14ac:dyDescent="0.25">
      <c r="A2204">
        <v>36493</v>
      </c>
      <c r="B2204" t="s">
        <v>21754</v>
      </c>
      <c r="C2204" t="s">
        <v>1533</v>
      </c>
      <c r="D2204" s="109" t="s">
        <v>21755</v>
      </c>
      <c r="E2204"/>
    </row>
    <row r="2205" spans="1:5" s="190" customFormat="1" ht="12.75" customHeight="1" x14ac:dyDescent="0.25">
      <c r="A2205">
        <v>36492</v>
      </c>
      <c r="B2205" t="s">
        <v>21756</v>
      </c>
      <c r="C2205" t="s">
        <v>1533</v>
      </c>
      <c r="D2205" s="109" t="s">
        <v>21757</v>
      </c>
      <c r="E2205"/>
    </row>
    <row r="2206" spans="1:5" s="190" customFormat="1" ht="12.75" customHeight="1" x14ac:dyDescent="0.25">
      <c r="A2206">
        <v>36499</v>
      </c>
      <c r="B2206" t="s">
        <v>21758</v>
      </c>
      <c r="C2206" t="s">
        <v>1533</v>
      </c>
      <c r="D2206" s="109" t="s">
        <v>21759</v>
      </c>
      <c r="E2206"/>
    </row>
    <row r="2207" spans="1:5" s="190" customFormat="1" ht="12.75" customHeight="1" x14ac:dyDescent="0.25">
      <c r="A2207">
        <v>13533</v>
      </c>
      <c r="B2207" t="s">
        <v>21760</v>
      </c>
      <c r="C2207" t="s">
        <v>1533</v>
      </c>
      <c r="D2207" s="109" t="s">
        <v>21761</v>
      </c>
      <c r="E2207"/>
    </row>
    <row r="2208" spans="1:5" s="190" customFormat="1" ht="12.75" customHeight="1" x14ac:dyDescent="0.25">
      <c r="A2208">
        <v>13333</v>
      </c>
      <c r="B2208" t="s">
        <v>21762</v>
      </c>
      <c r="C2208" t="s">
        <v>1533</v>
      </c>
      <c r="D2208" s="109" t="s">
        <v>21763</v>
      </c>
      <c r="E2208"/>
    </row>
    <row r="2209" spans="1:5" s="190" customFormat="1" ht="12.75" customHeight="1" x14ac:dyDescent="0.25">
      <c r="A2209">
        <v>39585</v>
      </c>
      <c r="B2209" t="s">
        <v>21764</v>
      </c>
      <c r="C2209" t="s">
        <v>1533</v>
      </c>
      <c r="D2209" s="109" t="s">
        <v>21765</v>
      </c>
      <c r="E2209"/>
    </row>
    <row r="2210" spans="1:5" s="190" customFormat="1" ht="12.75" customHeight="1" x14ac:dyDescent="0.25">
      <c r="A2210">
        <v>39586</v>
      </c>
      <c r="B2210" t="s">
        <v>21766</v>
      </c>
      <c r="C2210" t="s">
        <v>1533</v>
      </c>
      <c r="D2210" s="109" t="s">
        <v>21767</v>
      </c>
      <c r="E2210"/>
    </row>
    <row r="2211" spans="1:5" s="190" customFormat="1" ht="25.5" customHeight="1" x14ac:dyDescent="0.25">
      <c r="A2211">
        <v>39587</v>
      </c>
      <c r="B2211" t="s">
        <v>21768</v>
      </c>
      <c r="C2211" t="s">
        <v>1533</v>
      </c>
      <c r="D2211" s="109" t="s">
        <v>21769</v>
      </c>
      <c r="E2211"/>
    </row>
    <row r="2212" spans="1:5" s="190" customFormat="1" ht="25.5" customHeight="1" x14ac:dyDescent="0.25">
      <c r="A2212">
        <v>39588</v>
      </c>
      <c r="B2212" t="s">
        <v>21770</v>
      </c>
      <c r="C2212" t="s">
        <v>1533</v>
      </c>
      <c r="D2212" s="109" t="s">
        <v>21771</v>
      </c>
      <c r="E2212"/>
    </row>
    <row r="2213" spans="1:5" s="190" customFormat="1" ht="25.5" customHeight="1" x14ac:dyDescent="0.25">
      <c r="A2213">
        <v>39584</v>
      </c>
      <c r="B2213" t="s">
        <v>21772</v>
      </c>
      <c r="C2213" t="s">
        <v>1533</v>
      </c>
      <c r="D2213" s="109" t="s">
        <v>21773</v>
      </c>
      <c r="E2213"/>
    </row>
    <row r="2214" spans="1:5" s="190" customFormat="1" ht="25.5" customHeight="1" x14ac:dyDescent="0.25">
      <c r="A2214">
        <v>39590</v>
      </c>
      <c r="B2214" t="s">
        <v>21774</v>
      </c>
      <c r="C2214" t="s">
        <v>1533</v>
      </c>
      <c r="D2214" s="109" t="s">
        <v>21775</v>
      </c>
      <c r="E2214"/>
    </row>
    <row r="2215" spans="1:5" s="190" customFormat="1" ht="25.5" customHeight="1" x14ac:dyDescent="0.25">
      <c r="A2215">
        <v>39592</v>
      </c>
      <c r="B2215" t="s">
        <v>21776</v>
      </c>
      <c r="C2215" t="s">
        <v>1533</v>
      </c>
      <c r="D2215" s="109" t="s">
        <v>21777</v>
      </c>
      <c r="E2215"/>
    </row>
    <row r="2216" spans="1:5" s="190" customFormat="1" ht="25.5" customHeight="1" x14ac:dyDescent="0.25">
      <c r="A2216">
        <v>39593</v>
      </c>
      <c r="B2216" t="s">
        <v>21778</v>
      </c>
      <c r="C2216" t="s">
        <v>1533</v>
      </c>
      <c r="D2216" s="109" t="s">
        <v>21769</v>
      </c>
      <c r="E2216"/>
    </row>
    <row r="2217" spans="1:5" s="190" customFormat="1" ht="12.75" customHeight="1" x14ac:dyDescent="0.25">
      <c r="A2217">
        <v>14254</v>
      </c>
      <c r="B2217" t="s">
        <v>21779</v>
      </c>
      <c r="C2217" t="s">
        <v>1533</v>
      </c>
      <c r="D2217" s="109" t="s">
        <v>21780</v>
      </c>
      <c r="E2217"/>
    </row>
    <row r="2218" spans="1:5" s="190" customFormat="1" ht="25.5" customHeight="1" x14ac:dyDescent="0.25">
      <c r="A2218">
        <v>44494</v>
      </c>
      <c r="B2218" t="s">
        <v>21781</v>
      </c>
      <c r="C2218" t="s">
        <v>1533</v>
      </c>
      <c r="D2218" s="109" t="s">
        <v>21782</v>
      </c>
      <c r="E2218"/>
    </row>
    <row r="2219" spans="1:5" s="190" customFormat="1" ht="12.75" customHeight="1" x14ac:dyDescent="0.25">
      <c r="A2219">
        <v>25019</v>
      </c>
      <c r="B2219" t="s">
        <v>21783</v>
      </c>
      <c r="C2219" t="s">
        <v>1533</v>
      </c>
      <c r="D2219" s="109" t="s">
        <v>21784</v>
      </c>
      <c r="E2219"/>
    </row>
    <row r="2220" spans="1:5" s="190" customFormat="1" ht="12.75" customHeight="1" x14ac:dyDescent="0.25">
      <c r="A2220">
        <v>36501</v>
      </c>
      <c r="B2220" t="s">
        <v>21785</v>
      </c>
      <c r="C2220" t="s">
        <v>1533</v>
      </c>
      <c r="D2220" s="109" t="s">
        <v>21786</v>
      </c>
      <c r="E2220"/>
    </row>
    <row r="2221" spans="1:5" s="190" customFormat="1" ht="11.65" customHeight="1" x14ac:dyDescent="0.25">
      <c r="A2221">
        <v>44493</v>
      </c>
      <c r="B2221" t="s">
        <v>21787</v>
      </c>
      <c r="C2221" t="s">
        <v>1533</v>
      </c>
      <c r="D2221" s="109" t="s">
        <v>21788</v>
      </c>
      <c r="E2221"/>
    </row>
    <row r="2222" spans="1:5" s="190" customFormat="1" ht="12.75" customHeight="1" x14ac:dyDescent="0.25">
      <c r="A2222">
        <v>36500</v>
      </c>
      <c r="B2222" t="s">
        <v>21789</v>
      </c>
      <c r="C2222" t="s">
        <v>1533</v>
      </c>
      <c r="D2222" s="109" t="s">
        <v>21790</v>
      </c>
      <c r="E2222"/>
    </row>
    <row r="2223" spans="1:5" s="190" customFormat="1" ht="12.75" customHeight="1" x14ac:dyDescent="0.25">
      <c r="A2223">
        <v>20017</v>
      </c>
      <c r="B2223" t="s">
        <v>21791</v>
      </c>
      <c r="C2223" t="s">
        <v>1536</v>
      </c>
      <c r="D2223" s="109" t="s">
        <v>12056</v>
      </c>
      <c r="E2223"/>
    </row>
    <row r="2224" spans="1:5" s="190" customFormat="1" ht="12.75" customHeight="1" x14ac:dyDescent="0.25">
      <c r="A2224">
        <v>20007</v>
      </c>
      <c r="B2224" t="s">
        <v>21792</v>
      </c>
      <c r="C2224" t="s">
        <v>1536</v>
      </c>
      <c r="D2224" s="109" t="s">
        <v>6705</v>
      </c>
      <c r="E2224"/>
    </row>
    <row r="2225" spans="1:5" s="190" customFormat="1" ht="34.5" customHeight="1" x14ac:dyDescent="0.25">
      <c r="A2225">
        <v>39831</v>
      </c>
      <c r="B2225" t="s">
        <v>21793</v>
      </c>
      <c r="C2225" t="s">
        <v>1541</v>
      </c>
      <c r="D2225" s="109" t="s">
        <v>21794</v>
      </c>
      <c r="E2225"/>
    </row>
    <row r="2226" spans="1:5" s="190" customFormat="1" ht="34.5" customHeight="1" x14ac:dyDescent="0.25">
      <c r="A2226">
        <v>36888</v>
      </c>
      <c r="B2226" t="s">
        <v>21795</v>
      </c>
      <c r="C2226" t="s">
        <v>1536</v>
      </c>
      <c r="D2226" s="109" t="s">
        <v>17078</v>
      </c>
      <c r="E2226"/>
    </row>
    <row r="2227" spans="1:5" s="190" customFormat="1" ht="34.5" customHeight="1" x14ac:dyDescent="0.25">
      <c r="A2227">
        <v>39836</v>
      </c>
      <c r="B2227" t="s">
        <v>21796</v>
      </c>
      <c r="C2227" t="s">
        <v>1541</v>
      </c>
      <c r="D2227" s="109" t="s">
        <v>21797</v>
      </c>
      <c r="E2227"/>
    </row>
    <row r="2228" spans="1:5" s="190" customFormat="1" ht="34.5" customHeight="1" x14ac:dyDescent="0.25">
      <c r="A2228">
        <v>39830</v>
      </c>
      <c r="B2228" t="s">
        <v>21798</v>
      </c>
      <c r="C2228" t="s">
        <v>1541</v>
      </c>
      <c r="D2228" s="109" t="s">
        <v>21799</v>
      </c>
      <c r="E2228"/>
    </row>
    <row r="2229" spans="1:5" s="190" customFormat="1" ht="34.5" customHeight="1" x14ac:dyDescent="0.25">
      <c r="A2229">
        <v>40527</v>
      </c>
      <c r="B2229" t="s">
        <v>21800</v>
      </c>
      <c r="C2229" t="s">
        <v>1533</v>
      </c>
      <c r="D2229" s="109" t="s">
        <v>21801</v>
      </c>
      <c r="E2229"/>
    </row>
    <row r="2230" spans="1:5" s="190" customFormat="1" ht="34.5" customHeight="1" x14ac:dyDescent="0.25">
      <c r="A2230">
        <v>36497</v>
      </c>
      <c r="B2230" t="s">
        <v>21802</v>
      </c>
      <c r="C2230" t="s">
        <v>1533</v>
      </c>
      <c r="D2230" s="109" t="s">
        <v>21803</v>
      </c>
      <c r="E2230"/>
    </row>
    <row r="2231" spans="1:5" s="190" customFormat="1" ht="34.5" customHeight="1" x14ac:dyDescent="0.25">
      <c r="A2231">
        <v>36487</v>
      </c>
      <c r="B2231" t="s">
        <v>21804</v>
      </c>
      <c r="C2231" t="s">
        <v>1533</v>
      </c>
      <c r="D2231" s="109" t="s">
        <v>21805</v>
      </c>
      <c r="E2231"/>
    </row>
    <row r="2232" spans="1:5" s="190" customFormat="1" ht="34.5" customHeight="1" x14ac:dyDescent="0.25">
      <c r="A2232">
        <v>44475</v>
      </c>
      <c r="B2232" t="s">
        <v>21806</v>
      </c>
      <c r="C2232" t="s">
        <v>1533</v>
      </c>
      <c r="D2232" s="109" t="s">
        <v>21807</v>
      </c>
      <c r="E2232"/>
    </row>
    <row r="2233" spans="1:5" s="190" customFormat="1" ht="34.5" customHeight="1" x14ac:dyDescent="0.25">
      <c r="A2233">
        <v>44474</v>
      </c>
      <c r="B2233" t="s">
        <v>21808</v>
      </c>
      <c r="C2233" t="s">
        <v>1533</v>
      </c>
      <c r="D2233" s="109" t="s">
        <v>21809</v>
      </c>
      <c r="E2233"/>
    </row>
    <row r="2234" spans="1:5" s="190" customFormat="1" ht="34.5" customHeight="1" x14ac:dyDescent="0.25">
      <c r="A2234">
        <v>44490</v>
      </c>
      <c r="B2234" t="s">
        <v>21810</v>
      </c>
      <c r="C2234" t="s">
        <v>1533</v>
      </c>
      <c r="D2234" s="109" t="s">
        <v>21811</v>
      </c>
      <c r="E2234"/>
    </row>
    <row r="2235" spans="1:5" s="190" customFormat="1" ht="34.5" customHeight="1" x14ac:dyDescent="0.25">
      <c r="A2235">
        <v>37776</v>
      </c>
      <c r="B2235" t="s">
        <v>21812</v>
      </c>
      <c r="C2235" t="s">
        <v>1533</v>
      </c>
      <c r="D2235" s="109" t="s">
        <v>21813</v>
      </c>
      <c r="E2235"/>
    </row>
    <row r="2236" spans="1:5" s="190" customFormat="1" ht="34.5" customHeight="1" x14ac:dyDescent="0.25">
      <c r="A2236">
        <v>37775</v>
      </c>
      <c r="B2236" t="s">
        <v>21814</v>
      </c>
      <c r="C2236" t="s">
        <v>1533</v>
      </c>
      <c r="D2236" s="109" t="s">
        <v>21815</v>
      </c>
      <c r="E2236"/>
    </row>
    <row r="2237" spans="1:5" s="190" customFormat="1" ht="34.5" customHeight="1" x14ac:dyDescent="0.25">
      <c r="A2237">
        <v>36491</v>
      </c>
      <c r="B2237" t="s">
        <v>21816</v>
      </c>
      <c r="C2237" t="s">
        <v>1533</v>
      </c>
      <c r="D2237" s="109" t="s">
        <v>21817</v>
      </c>
      <c r="E2237"/>
    </row>
    <row r="2238" spans="1:5" s="190" customFormat="1" ht="34.5" customHeight="1" x14ac:dyDescent="0.25">
      <c r="A2238">
        <v>10712</v>
      </c>
      <c r="B2238" t="s">
        <v>21818</v>
      </c>
      <c r="C2238" t="s">
        <v>1533</v>
      </c>
      <c r="D2238" s="109" t="s">
        <v>21819</v>
      </c>
      <c r="E2238"/>
    </row>
    <row r="2239" spans="1:5" s="190" customFormat="1" ht="34.5" customHeight="1" x14ac:dyDescent="0.25">
      <c r="A2239">
        <v>3363</v>
      </c>
      <c r="B2239" t="s">
        <v>21820</v>
      </c>
      <c r="C2239" t="s">
        <v>1533</v>
      </c>
      <c r="D2239" s="109" t="s">
        <v>21821</v>
      </c>
      <c r="E2239"/>
    </row>
    <row r="2240" spans="1:5" s="190" customFormat="1" ht="12.75" customHeight="1" x14ac:dyDescent="0.25">
      <c r="A2240">
        <v>3365</v>
      </c>
      <c r="B2240" t="s">
        <v>21822</v>
      </c>
      <c r="C2240" t="s">
        <v>1533</v>
      </c>
      <c r="D2240" s="109" t="s">
        <v>21823</v>
      </c>
      <c r="E2240"/>
    </row>
    <row r="2241" spans="1:5" s="190" customFormat="1" ht="12.75" customHeight="1" x14ac:dyDescent="0.25">
      <c r="A2241">
        <v>7569</v>
      </c>
      <c r="B2241" t="s">
        <v>21824</v>
      </c>
      <c r="C2241" t="s">
        <v>1533</v>
      </c>
      <c r="D2241" s="109" t="s">
        <v>17079</v>
      </c>
      <c r="E2241"/>
    </row>
    <row r="2242" spans="1:5" s="190" customFormat="1" ht="12.75" customHeight="1" x14ac:dyDescent="0.25">
      <c r="A2242">
        <v>34349</v>
      </c>
      <c r="B2242" t="s">
        <v>21825</v>
      </c>
      <c r="C2242" t="s">
        <v>1533</v>
      </c>
      <c r="D2242" s="109" t="s">
        <v>17358</v>
      </c>
      <c r="E2242"/>
    </row>
    <row r="2243" spans="1:5" s="190" customFormat="1" ht="12.75" customHeight="1" x14ac:dyDescent="0.25">
      <c r="A2243">
        <v>3378</v>
      </c>
      <c r="B2243" t="s">
        <v>21826</v>
      </c>
      <c r="C2243" t="s">
        <v>1533</v>
      </c>
      <c r="D2243" s="109" t="s">
        <v>21827</v>
      </c>
      <c r="E2243"/>
    </row>
    <row r="2244" spans="1:5" s="190" customFormat="1" ht="12.75" customHeight="1" x14ac:dyDescent="0.25">
      <c r="A2244">
        <v>3380</v>
      </c>
      <c r="B2244" t="s">
        <v>21828</v>
      </c>
      <c r="C2244" t="s">
        <v>1533</v>
      </c>
      <c r="D2244" s="109" t="s">
        <v>21829</v>
      </c>
      <c r="E2244"/>
    </row>
    <row r="2245" spans="1:5" s="190" customFormat="1" ht="12.75" customHeight="1" x14ac:dyDescent="0.25">
      <c r="A2245">
        <v>3379</v>
      </c>
      <c r="B2245" t="s">
        <v>21830</v>
      </c>
      <c r="C2245" t="s">
        <v>1533</v>
      </c>
      <c r="D2245" s="109" t="s">
        <v>17615</v>
      </c>
      <c r="E2245"/>
    </row>
    <row r="2246" spans="1:5" s="190" customFormat="1" ht="12.75" customHeight="1" x14ac:dyDescent="0.25">
      <c r="A2246">
        <v>11991</v>
      </c>
      <c r="B2246" t="s">
        <v>21831</v>
      </c>
      <c r="C2246" t="s">
        <v>1533</v>
      </c>
      <c r="D2246" s="109" t="s">
        <v>21832</v>
      </c>
      <c r="E2246"/>
    </row>
    <row r="2247" spans="1:5" s="190" customFormat="1" ht="12.75" customHeight="1" x14ac:dyDescent="0.25">
      <c r="A2247">
        <v>11029</v>
      </c>
      <c r="B2247" t="s">
        <v>21833</v>
      </c>
      <c r="C2247" t="s">
        <v>1544</v>
      </c>
      <c r="D2247" s="109" t="s">
        <v>20767</v>
      </c>
      <c r="E2247"/>
    </row>
    <row r="2248" spans="1:5" s="190" customFormat="1" ht="12.75" customHeight="1" x14ac:dyDescent="0.25">
      <c r="A2248">
        <v>4316</v>
      </c>
      <c r="B2248" t="s">
        <v>21834</v>
      </c>
      <c r="C2248" t="s">
        <v>1533</v>
      </c>
      <c r="D2248" s="109" t="s">
        <v>12542</v>
      </c>
      <c r="E2248"/>
    </row>
    <row r="2249" spans="1:5" s="190" customFormat="1" ht="11.65" customHeight="1" x14ac:dyDescent="0.25">
      <c r="A2249">
        <v>4313</v>
      </c>
      <c r="B2249" t="s">
        <v>21835</v>
      </c>
      <c r="C2249" t="s">
        <v>1544</v>
      </c>
      <c r="D2249" s="109" t="s">
        <v>12790</v>
      </c>
      <c r="E2249"/>
    </row>
    <row r="2250" spans="1:5" s="190" customFormat="1" ht="12.75" customHeight="1" x14ac:dyDescent="0.25">
      <c r="A2250">
        <v>4317</v>
      </c>
      <c r="B2250" t="s">
        <v>21836</v>
      </c>
      <c r="C2250" t="s">
        <v>1533</v>
      </c>
      <c r="D2250" s="109" t="s">
        <v>14619</v>
      </c>
      <c r="E2250"/>
    </row>
    <row r="2251" spans="1:5" s="190" customFormat="1" ht="12.75" customHeight="1" x14ac:dyDescent="0.25">
      <c r="A2251">
        <v>4314</v>
      </c>
      <c r="B2251" t="s">
        <v>21837</v>
      </c>
      <c r="C2251" t="s">
        <v>1544</v>
      </c>
      <c r="D2251" s="109" t="s">
        <v>11990</v>
      </c>
      <c r="E2251"/>
    </row>
    <row r="2252" spans="1:5" s="190" customFormat="1" ht="12.75" customHeight="1" x14ac:dyDescent="0.25">
      <c r="A2252">
        <v>10921</v>
      </c>
      <c r="B2252" t="s">
        <v>21838</v>
      </c>
      <c r="C2252" t="s">
        <v>1533</v>
      </c>
      <c r="D2252" s="109" t="s">
        <v>21839</v>
      </c>
      <c r="E2252"/>
    </row>
    <row r="2253" spans="1:5" s="190" customFormat="1" ht="12.75" customHeight="1" x14ac:dyDescent="0.25">
      <c r="A2253">
        <v>10922</v>
      </c>
      <c r="B2253" t="s">
        <v>21840</v>
      </c>
      <c r="C2253" t="s">
        <v>1533</v>
      </c>
      <c r="D2253" s="109" t="s">
        <v>21841</v>
      </c>
      <c r="E2253"/>
    </row>
    <row r="2254" spans="1:5" s="190" customFormat="1" ht="12.75" customHeight="1" x14ac:dyDescent="0.25">
      <c r="A2254">
        <v>10923</v>
      </c>
      <c r="B2254" t="s">
        <v>21842</v>
      </c>
      <c r="C2254" t="s">
        <v>1533</v>
      </c>
      <c r="D2254" s="109" t="s">
        <v>21843</v>
      </c>
      <c r="E2254"/>
    </row>
    <row r="2255" spans="1:5" s="190" customFormat="1" ht="12.75" customHeight="1" x14ac:dyDescent="0.25">
      <c r="A2255">
        <v>10924</v>
      </c>
      <c r="B2255" t="s">
        <v>21844</v>
      </c>
      <c r="C2255" t="s">
        <v>1533</v>
      </c>
      <c r="D2255" s="109" t="s">
        <v>21845</v>
      </c>
      <c r="E2255"/>
    </row>
    <row r="2256" spans="1:5" s="190" customFormat="1" ht="12.75" customHeight="1" x14ac:dyDescent="0.25">
      <c r="A2256">
        <v>37772</v>
      </c>
      <c r="B2256" t="s">
        <v>21846</v>
      </c>
      <c r="C2256" t="s">
        <v>1533</v>
      </c>
      <c r="D2256" s="109" t="s">
        <v>21847</v>
      </c>
      <c r="E2256"/>
    </row>
    <row r="2257" spans="1:5" s="190" customFormat="1" ht="12.75" customHeight="1" x14ac:dyDescent="0.25">
      <c r="A2257">
        <v>37771</v>
      </c>
      <c r="B2257" t="s">
        <v>21848</v>
      </c>
      <c r="C2257" t="s">
        <v>1533</v>
      </c>
      <c r="D2257" s="109" t="s">
        <v>21849</v>
      </c>
      <c r="E2257"/>
    </row>
    <row r="2258" spans="1:5" s="190" customFormat="1" ht="12.75" customHeight="1" x14ac:dyDescent="0.25">
      <c r="A2258">
        <v>12772</v>
      </c>
      <c r="B2258" t="s">
        <v>21850</v>
      </c>
      <c r="C2258" t="s">
        <v>1533</v>
      </c>
      <c r="D2258" s="109" t="s">
        <v>21851</v>
      </c>
      <c r="E2258"/>
    </row>
    <row r="2259" spans="1:5" s="190" customFormat="1" ht="12.75" customHeight="1" x14ac:dyDescent="0.25">
      <c r="A2259">
        <v>12770</v>
      </c>
      <c r="B2259" t="s">
        <v>21852</v>
      </c>
      <c r="C2259" t="s">
        <v>1533</v>
      </c>
      <c r="D2259" s="109" t="s">
        <v>21853</v>
      </c>
      <c r="E2259"/>
    </row>
    <row r="2260" spans="1:5" s="190" customFormat="1" ht="12.75" customHeight="1" x14ac:dyDescent="0.25">
      <c r="A2260">
        <v>12775</v>
      </c>
      <c r="B2260" t="s">
        <v>21854</v>
      </c>
      <c r="C2260" t="s">
        <v>1533</v>
      </c>
      <c r="D2260" s="109" t="s">
        <v>21855</v>
      </c>
      <c r="E2260"/>
    </row>
    <row r="2261" spans="1:5" s="190" customFormat="1" ht="12.75" customHeight="1" x14ac:dyDescent="0.25">
      <c r="A2261">
        <v>12768</v>
      </c>
      <c r="B2261" t="s">
        <v>21856</v>
      </c>
      <c r="C2261" t="s">
        <v>1533</v>
      </c>
      <c r="D2261" s="109" t="s">
        <v>21857</v>
      </c>
      <c r="E2261"/>
    </row>
    <row r="2262" spans="1:5" s="190" customFormat="1" ht="12.75" customHeight="1" x14ac:dyDescent="0.25">
      <c r="A2262">
        <v>12769</v>
      </c>
      <c r="B2262" t="s">
        <v>21858</v>
      </c>
      <c r="C2262" t="s">
        <v>1533</v>
      </c>
      <c r="D2262" s="109" t="s">
        <v>21859</v>
      </c>
      <c r="E2262"/>
    </row>
    <row r="2263" spans="1:5" s="190" customFormat="1" ht="12.75" customHeight="1" x14ac:dyDescent="0.25">
      <c r="A2263">
        <v>12773</v>
      </c>
      <c r="B2263" t="s">
        <v>21860</v>
      </c>
      <c r="C2263" t="s">
        <v>1533</v>
      </c>
      <c r="D2263" s="109" t="s">
        <v>21861</v>
      </c>
      <c r="E2263"/>
    </row>
    <row r="2264" spans="1:5" s="190" customFormat="1" ht="12.75" customHeight="1" x14ac:dyDescent="0.25">
      <c r="A2264">
        <v>12774</v>
      </c>
      <c r="B2264" t="s">
        <v>21862</v>
      </c>
      <c r="C2264" t="s">
        <v>1533</v>
      </c>
      <c r="D2264" s="109" t="s">
        <v>21863</v>
      </c>
      <c r="E2264"/>
    </row>
    <row r="2265" spans="1:5" s="190" customFormat="1" ht="12.75" customHeight="1" x14ac:dyDescent="0.25">
      <c r="A2265">
        <v>12776</v>
      </c>
      <c r="B2265" t="s">
        <v>21864</v>
      </c>
      <c r="C2265" t="s">
        <v>1533</v>
      </c>
      <c r="D2265" s="109" t="s">
        <v>21865</v>
      </c>
      <c r="E2265"/>
    </row>
    <row r="2266" spans="1:5" s="190" customFormat="1" ht="12.75" customHeight="1" x14ac:dyDescent="0.25">
      <c r="A2266">
        <v>12777</v>
      </c>
      <c r="B2266" t="s">
        <v>21866</v>
      </c>
      <c r="C2266" t="s">
        <v>1533</v>
      </c>
      <c r="D2266" s="109" t="s">
        <v>21867</v>
      </c>
      <c r="E2266"/>
    </row>
    <row r="2267" spans="1:5" s="190" customFormat="1" ht="12.75" customHeight="1" x14ac:dyDescent="0.25">
      <c r="A2267">
        <v>3391</v>
      </c>
      <c r="B2267" t="s">
        <v>21868</v>
      </c>
      <c r="C2267" t="s">
        <v>1533</v>
      </c>
      <c r="D2267" s="109" t="s">
        <v>21869</v>
      </c>
      <c r="E2267"/>
    </row>
    <row r="2268" spans="1:5" s="190" customFormat="1" ht="34.5" customHeight="1" x14ac:dyDescent="0.25">
      <c r="A2268">
        <v>3389</v>
      </c>
      <c r="B2268" t="s">
        <v>21870</v>
      </c>
      <c r="C2268" t="s">
        <v>1533</v>
      </c>
      <c r="D2268" s="109" t="s">
        <v>13675</v>
      </c>
      <c r="E2268"/>
    </row>
    <row r="2269" spans="1:5" s="190" customFormat="1" ht="34.5" customHeight="1" x14ac:dyDescent="0.25">
      <c r="A2269">
        <v>3390</v>
      </c>
      <c r="B2269" t="s">
        <v>21871</v>
      </c>
      <c r="C2269" t="s">
        <v>1533</v>
      </c>
      <c r="D2269" s="109" t="s">
        <v>14857</v>
      </c>
      <c r="E2269"/>
    </row>
    <row r="2270" spans="1:5" s="190" customFormat="1" ht="34.5" customHeight="1" x14ac:dyDescent="0.25">
      <c r="A2270">
        <v>12873</v>
      </c>
      <c r="B2270" t="s">
        <v>21872</v>
      </c>
      <c r="C2270" t="s">
        <v>1532</v>
      </c>
      <c r="D2270" s="109" t="s">
        <v>17785</v>
      </c>
      <c r="E2270"/>
    </row>
    <row r="2271" spans="1:5" s="190" customFormat="1" ht="34.5" customHeight="1" x14ac:dyDescent="0.25">
      <c r="A2271">
        <v>41076</v>
      </c>
      <c r="B2271" t="s">
        <v>21873</v>
      </c>
      <c r="C2271" t="s">
        <v>1539</v>
      </c>
      <c r="D2271" s="109" t="s">
        <v>19228</v>
      </c>
      <c r="E2271"/>
    </row>
    <row r="2272" spans="1:5" s="190" customFormat="1" ht="34.5" customHeight="1" x14ac:dyDescent="0.25">
      <c r="A2272">
        <v>140</v>
      </c>
      <c r="B2272" t="s">
        <v>21874</v>
      </c>
      <c r="C2272" t="s">
        <v>1537</v>
      </c>
      <c r="D2272" s="109" t="s">
        <v>12653</v>
      </c>
      <c r="E2272"/>
    </row>
    <row r="2273" spans="1:5" s="190" customFormat="1" ht="34.5" customHeight="1" x14ac:dyDescent="0.25">
      <c r="A2273">
        <v>151</v>
      </c>
      <c r="B2273" t="s">
        <v>21875</v>
      </c>
      <c r="C2273" t="s">
        <v>1538</v>
      </c>
      <c r="D2273" s="109" t="s">
        <v>12118</v>
      </c>
      <c r="E2273"/>
    </row>
    <row r="2274" spans="1:5" s="190" customFormat="1" ht="12.75" customHeight="1" x14ac:dyDescent="0.25">
      <c r="A2274">
        <v>7340</v>
      </c>
      <c r="B2274" t="s">
        <v>21876</v>
      </c>
      <c r="C2274" t="s">
        <v>1538</v>
      </c>
      <c r="D2274" s="109" t="s">
        <v>18912</v>
      </c>
      <c r="E2274"/>
    </row>
    <row r="2275" spans="1:5" s="190" customFormat="1" ht="12.75" customHeight="1" x14ac:dyDescent="0.25">
      <c r="A2275">
        <v>40929</v>
      </c>
      <c r="B2275" t="s">
        <v>21877</v>
      </c>
      <c r="C2275" t="s">
        <v>1539</v>
      </c>
      <c r="D2275" s="109" t="s">
        <v>21878</v>
      </c>
      <c r="E2275"/>
    </row>
    <row r="2276" spans="1:5" s="190" customFormat="1" ht="25.5" customHeight="1" x14ac:dyDescent="0.25">
      <c r="A2276">
        <v>2701</v>
      </c>
      <c r="B2276" t="s">
        <v>21879</v>
      </c>
      <c r="C2276" t="s">
        <v>1532</v>
      </c>
      <c r="D2276" s="109" t="s">
        <v>14661</v>
      </c>
      <c r="E2276"/>
    </row>
    <row r="2277" spans="1:5" s="190" customFormat="1" ht="12.75" customHeight="1" x14ac:dyDescent="0.25">
      <c r="A2277">
        <v>38114</v>
      </c>
      <c r="B2277" t="s">
        <v>21880</v>
      </c>
      <c r="C2277" t="s">
        <v>1533</v>
      </c>
      <c r="D2277" s="109" t="s">
        <v>21881</v>
      </c>
      <c r="E2277"/>
    </row>
    <row r="2278" spans="1:5" s="190" customFormat="1" ht="12.75" customHeight="1" x14ac:dyDescent="0.25">
      <c r="A2278">
        <v>38064</v>
      </c>
      <c r="B2278" t="s">
        <v>21882</v>
      </c>
      <c r="C2278" t="s">
        <v>1533</v>
      </c>
      <c r="D2278" s="109" t="s">
        <v>21883</v>
      </c>
      <c r="E2278"/>
    </row>
    <row r="2279" spans="1:5" s="190" customFormat="1" ht="12.75" customHeight="1" x14ac:dyDescent="0.25">
      <c r="A2279">
        <v>38115</v>
      </c>
      <c r="B2279" t="s">
        <v>21884</v>
      </c>
      <c r="C2279" t="s">
        <v>1533</v>
      </c>
      <c r="D2279" s="109" t="s">
        <v>21885</v>
      </c>
      <c r="E2279"/>
    </row>
    <row r="2280" spans="1:5" s="190" customFormat="1" ht="12.75" customHeight="1" x14ac:dyDescent="0.25">
      <c r="A2280">
        <v>38065</v>
      </c>
      <c r="B2280" t="s">
        <v>21886</v>
      </c>
      <c r="C2280" t="s">
        <v>1533</v>
      </c>
      <c r="D2280" s="109" t="s">
        <v>10326</v>
      </c>
      <c r="E2280"/>
    </row>
    <row r="2281" spans="1:5" s="190" customFormat="1" ht="12.75" customHeight="1" x14ac:dyDescent="0.25">
      <c r="A2281">
        <v>38078</v>
      </c>
      <c r="B2281" t="s">
        <v>21887</v>
      </c>
      <c r="C2281" t="s">
        <v>1533</v>
      </c>
      <c r="D2281" s="109" t="s">
        <v>21888</v>
      </c>
      <c r="E2281"/>
    </row>
    <row r="2282" spans="1:5" s="190" customFormat="1" ht="25.5" customHeight="1" x14ac:dyDescent="0.25">
      <c r="A2282">
        <v>38113</v>
      </c>
      <c r="B2282" t="s">
        <v>21889</v>
      </c>
      <c r="C2282" t="s">
        <v>1533</v>
      </c>
      <c r="D2282" s="109" t="s">
        <v>12400</v>
      </c>
      <c r="E2282"/>
    </row>
    <row r="2283" spans="1:5" s="190" customFormat="1" ht="12.75" customHeight="1" x14ac:dyDescent="0.25">
      <c r="A2283">
        <v>38063</v>
      </c>
      <c r="B2283" t="s">
        <v>21890</v>
      </c>
      <c r="C2283" t="s">
        <v>1533</v>
      </c>
      <c r="D2283" s="109" t="s">
        <v>15477</v>
      </c>
      <c r="E2283"/>
    </row>
    <row r="2284" spans="1:5" s="190" customFormat="1" ht="25.5" customHeight="1" x14ac:dyDescent="0.25">
      <c r="A2284">
        <v>38080</v>
      </c>
      <c r="B2284" t="s">
        <v>21891</v>
      </c>
      <c r="C2284" t="s">
        <v>1533</v>
      </c>
      <c r="D2284" s="109" t="s">
        <v>16856</v>
      </c>
      <c r="E2284"/>
    </row>
    <row r="2285" spans="1:5" s="190" customFormat="1" ht="12.75" customHeight="1" x14ac:dyDescent="0.25">
      <c r="A2285">
        <v>38069</v>
      </c>
      <c r="B2285" t="s">
        <v>21892</v>
      </c>
      <c r="C2285" t="s">
        <v>1533</v>
      </c>
      <c r="D2285" s="109" t="s">
        <v>12678</v>
      </c>
      <c r="E2285"/>
    </row>
    <row r="2286" spans="1:5" s="190" customFormat="1" ht="12.75" customHeight="1" x14ac:dyDescent="0.25">
      <c r="A2286">
        <v>38077</v>
      </c>
      <c r="B2286" t="s">
        <v>21893</v>
      </c>
      <c r="C2286" t="s">
        <v>1533</v>
      </c>
      <c r="D2286" s="109" t="s">
        <v>16048</v>
      </c>
      <c r="E2286"/>
    </row>
    <row r="2287" spans="1:5" s="190" customFormat="1" ht="25.5" customHeight="1" x14ac:dyDescent="0.25">
      <c r="A2287">
        <v>38073</v>
      </c>
      <c r="B2287" t="s">
        <v>21894</v>
      </c>
      <c r="C2287" t="s">
        <v>1533</v>
      </c>
      <c r="D2287" s="109" t="s">
        <v>16756</v>
      </c>
      <c r="E2287"/>
    </row>
    <row r="2288" spans="1:5" s="190" customFormat="1" ht="12.75" customHeight="1" x14ac:dyDescent="0.25">
      <c r="A2288">
        <v>38112</v>
      </c>
      <c r="B2288" t="s">
        <v>21895</v>
      </c>
      <c r="C2288" t="s">
        <v>1533</v>
      </c>
      <c r="D2288" s="109" t="s">
        <v>7387</v>
      </c>
      <c r="E2288"/>
    </row>
    <row r="2289" spans="1:5" s="190" customFormat="1" ht="25.5" customHeight="1" x14ac:dyDescent="0.25">
      <c r="A2289">
        <v>38062</v>
      </c>
      <c r="B2289" t="s">
        <v>21896</v>
      </c>
      <c r="C2289" t="s">
        <v>1533</v>
      </c>
      <c r="D2289" s="109" t="s">
        <v>8630</v>
      </c>
      <c r="E2289"/>
    </row>
    <row r="2290" spans="1:5" s="190" customFormat="1" ht="11.65" customHeight="1" x14ac:dyDescent="0.25">
      <c r="A2290">
        <v>12128</v>
      </c>
      <c r="B2290" t="s">
        <v>21897</v>
      </c>
      <c r="C2290" t="s">
        <v>1533</v>
      </c>
      <c r="D2290" s="109" t="s">
        <v>8783</v>
      </c>
      <c r="E2290"/>
    </row>
    <row r="2291" spans="1:5" s="190" customFormat="1" ht="25.5" customHeight="1" x14ac:dyDescent="0.25">
      <c r="A2291">
        <v>12129</v>
      </c>
      <c r="B2291" t="s">
        <v>21898</v>
      </c>
      <c r="C2291" t="s">
        <v>1533</v>
      </c>
      <c r="D2291" s="109" t="s">
        <v>7220</v>
      </c>
      <c r="E2291"/>
    </row>
    <row r="2292" spans="1:5" s="190" customFormat="1" ht="25.5" customHeight="1" x14ac:dyDescent="0.25">
      <c r="A2292">
        <v>38081</v>
      </c>
      <c r="B2292" t="s">
        <v>21899</v>
      </c>
      <c r="C2292" t="s">
        <v>1533</v>
      </c>
      <c r="D2292" s="109" t="s">
        <v>21900</v>
      </c>
      <c r="E2292"/>
    </row>
    <row r="2293" spans="1:5" s="190" customFormat="1" ht="25.5" customHeight="1" x14ac:dyDescent="0.25">
      <c r="A2293">
        <v>38070</v>
      </c>
      <c r="B2293" t="s">
        <v>21901</v>
      </c>
      <c r="C2293" t="s">
        <v>1533</v>
      </c>
      <c r="D2293" s="109" t="s">
        <v>15992</v>
      </c>
      <c r="E2293"/>
    </row>
    <row r="2294" spans="1:5" s="190" customFormat="1" ht="22.9" customHeight="1" x14ac:dyDescent="0.25">
      <c r="A2294">
        <v>38074</v>
      </c>
      <c r="B2294" t="s">
        <v>21902</v>
      </c>
      <c r="C2294" t="s">
        <v>1533</v>
      </c>
      <c r="D2294" s="109" t="s">
        <v>12652</v>
      </c>
      <c r="E2294"/>
    </row>
    <row r="2295" spans="1:5" s="190" customFormat="1" ht="12.75" customHeight="1" x14ac:dyDescent="0.25">
      <c r="A2295">
        <v>38079</v>
      </c>
      <c r="B2295" t="s">
        <v>21903</v>
      </c>
      <c r="C2295" t="s">
        <v>1533</v>
      </c>
      <c r="D2295" s="109" t="s">
        <v>17573</v>
      </c>
      <c r="E2295"/>
    </row>
    <row r="2296" spans="1:5" s="190" customFormat="1" ht="25.5" customHeight="1" x14ac:dyDescent="0.25">
      <c r="A2296">
        <v>38072</v>
      </c>
      <c r="B2296" t="s">
        <v>21904</v>
      </c>
      <c r="C2296" t="s">
        <v>1533</v>
      </c>
      <c r="D2296" s="109" t="s">
        <v>7043</v>
      </c>
      <c r="E2296"/>
    </row>
    <row r="2297" spans="1:5" s="190" customFormat="1" ht="34.5" customHeight="1" x14ac:dyDescent="0.25">
      <c r="A2297">
        <v>38068</v>
      </c>
      <c r="B2297" t="s">
        <v>21905</v>
      </c>
      <c r="C2297" t="s">
        <v>1533</v>
      </c>
      <c r="D2297" s="109" t="s">
        <v>7233</v>
      </c>
      <c r="E2297"/>
    </row>
    <row r="2298" spans="1:5" s="190" customFormat="1" ht="34.5" customHeight="1" x14ac:dyDescent="0.25">
      <c r="A2298">
        <v>38071</v>
      </c>
      <c r="B2298" t="s">
        <v>21906</v>
      </c>
      <c r="C2298" t="s">
        <v>1533</v>
      </c>
      <c r="D2298" s="109" t="s">
        <v>21907</v>
      </c>
      <c r="E2298"/>
    </row>
    <row r="2299" spans="1:5" s="190" customFormat="1" ht="34.5" customHeight="1" x14ac:dyDescent="0.25">
      <c r="A2299">
        <v>38412</v>
      </c>
      <c r="B2299" t="s">
        <v>21908</v>
      </c>
      <c r="C2299" t="s">
        <v>1533</v>
      </c>
      <c r="D2299" s="109" t="s">
        <v>21909</v>
      </c>
      <c r="E2299"/>
    </row>
    <row r="2300" spans="1:5" s="190" customFormat="1" ht="34.5" customHeight="1" x14ac:dyDescent="0.25">
      <c r="A2300">
        <v>3405</v>
      </c>
      <c r="B2300" t="s">
        <v>21910</v>
      </c>
      <c r="C2300" t="s">
        <v>1533</v>
      </c>
      <c r="D2300" s="109" t="s">
        <v>17086</v>
      </c>
      <c r="E2300"/>
    </row>
    <row r="2301" spans="1:5" s="190" customFormat="1" ht="34.5" customHeight="1" x14ac:dyDescent="0.25">
      <c r="A2301">
        <v>3394</v>
      </c>
      <c r="B2301" t="s">
        <v>21911</v>
      </c>
      <c r="C2301" t="s">
        <v>1533</v>
      </c>
      <c r="D2301" s="109" t="s">
        <v>17087</v>
      </c>
      <c r="E2301"/>
    </row>
    <row r="2302" spans="1:5" s="190" customFormat="1" ht="25.5" customHeight="1" x14ac:dyDescent="0.25">
      <c r="A2302">
        <v>3393</v>
      </c>
      <c r="B2302" t="s">
        <v>21912</v>
      </c>
      <c r="C2302" t="s">
        <v>1533</v>
      </c>
      <c r="D2302" s="109" t="s">
        <v>17088</v>
      </c>
      <c r="E2302"/>
    </row>
    <row r="2303" spans="1:5" s="190" customFormat="1" ht="12.75" customHeight="1" x14ac:dyDescent="0.25">
      <c r="A2303">
        <v>3406</v>
      </c>
      <c r="B2303" t="s">
        <v>21913</v>
      </c>
      <c r="C2303" t="s">
        <v>1533</v>
      </c>
      <c r="D2303" s="109" t="s">
        <v>16342</v>
      </c>
      <c r="E2303"/>
    </row>
    <row r="2304" spans="1:5" s="190" customFormat="1" ht="12.75" customHeight="1" x14ac:dyDescent="0.25">
      <c r="A2304">
        <v>3395</v>
      </c>
      <c r="B2304" t="s">
        <v>21914</v>
      </c>
      <c r="C2304" t="s">
        <v>1533</v>
      </c>
      <c r="D2304" s="109" t="s">
        <v>17089</v>
      </c>
      <c r="E2304"/>
    </row>
    <row r="2305" spans="1:5" s="190" customFormat="1" ht="34.5" customHeight="1" x14ac:dyDescent="0.25">
      <c r="A2305">
        <v>3398</v>
      </c>
      <c r="B2305" t="s">
        <v>21915</v>
      </c>
      <c r="C2305" t="s">
        <v>1533</v>
      </c>
      <c r="D2305" s="109" t="s">
        <v>7262</v>
      </c>
      <c r="E2305"/>
    </row>
    <row r="2306" spans="1:5" s="190" customFormat="1" ht="34.5" customHeight="1" x14ac:dyDescent="0.25">
      <c r="A2306">
        <v>40662</v>
      </c>
      <c r="B2306" t="s">
        <v>21916</v>
      </c>
      <c r="C2306" t="s">
        <v>1533</v>
      </c>
      <c r="D2306" s="109" t="s">
        <v>14781</v>
      </c>
      <c r="E2306"/>
    </row>
    <row r="2307" spans="1:5" s="190" customFormat="1" ht="34.5" customHeight="1" x14ac:dyDescent="0.25">
      <c r="A2307">
        <v>3437</v>
      </c>
      <c r="B2307" t="s">
        <v>21917</v>
      </c>
      <c r="C2307" t="s">
        <v>1534</v>
      </c>
      <c r="D2307" s="109" t="s">
        <v>14782</v>
      </c>
      <c r="E2307"/>
    </row>
    <row r="2308" spans="1:5" s="190" customFormat="1" ht="34.5" customHeight="1" x14ac:dyDescent="0.25">
      <c r="A2308">
        <v>11190</v>
      </c>
      <c r="B2308" t="s">
        <v>21918</v>
      </c>
      <c r="C2308" t="s">
        <v>1533</v>
      </c>
      <c r="D2308" s="109" t="s">
        <v>16868</v>
      </c>
      <c r="E2308"/>
    </row>
    <row r="2309" spans="1:5" s="190" customFormat="1" ht="25.5" customHeight="1" x14ac:dyDescent="0.25">
      <c r="A2309">
        <v>34377</v>
      </c>
      <c r="B2309" t="s">
        <v>21919</v>
      </c>
      <c r="C2309" t="s">
        <v>1533</v>
      </c>
      <c r="D2309" s="109" t="s">
        <v>17090</v>
      </c>
      <c r="E2309"/>
    </row>
    <row r="2310" spans="1:5" s="190" customFormat="1" ht="25.5" customHeight="1" x14ac:dyDescent="0.25">
      <c r="A2310">
        <v>3428</v>
      </c>
      <c r="B2310" t="s">
        <v>21920</v>
      </c>
      <c r="C2310" t="s">
        <v>1534</v>
      </c>
      <c r="D2310" s="109" t="s">
        <v>14783</v>
      </c>
      <c r="E2310"/>
    </row>
    <row r="2311" spans="1:5" s="190" customFormat="1" ht="25.5" customHeight="1" x14ac:dyDescent="0.25">
      <c r="A2311">
        <v>3429</v>
      </c>
      <c r="B2311" t="s">
        <v>21921</v>
      </c>
      <c r="C2311" t="s">
        <v>1534</v>
      </c>
      <c r="D2311" s="109" t="s">
        <v>14784</v>
      </c>
      <c r="E2311"/>
    </row>
    <row r="2312" spans="1:5" s="190" customFormat="1" ht="34.5" customHeight="1" x14ac:dyDescent="0.25">
      <c r="A2312">
        <v>11199</v>
      </c>
      <c r="B2312" t="s">
        <v>21922</v>
      </c>
      <c r="C2312" t="s">
        <v>1533</v>
      </c>
      <c r="D2312" s="109" t="s">
        <v>21923</v>
      </c>
      <c r="E2312"/>
    </row>
    <row r="2313" spans="1:5" s="190" customFormat="1" ht="25.5" customHeight="1" x14ac:dyDescent="0.25">
      <c r="A2313">
        <v>34369</v>
      </c>
      <c r="B2313" t="s">
        <v>21924</v>
      </c>
      <c r="C2313" t="s">
        <v>1533</v>
      </c>
      <c r="D2313" s="109" t="s">
        <v>17091</v>
      </c>
      <c r="E2313"/>
    </row>
    <row r="2314" spans="1:5" s="190" customFormat="1" ht="25.5" customHeight="1" x14ac:dyDescent="0.25">
      <c r="A2314">
        <v>36896</v>
      </c>
      <c r="B2314" t="s">
        <v>21925</v>
      </c>
      <c r="C2314" t="s">
        <v>1533</v>
      </c>
      <c r="D2314" s="109" t="s">
        <v>17092</v>
      </c>
      <c r="E2314"/>
    </row>
    <row r="2315" spans="1:5" s="190" customFormat="1" ht="11.65" customHeight="1" x14ac:dyDescent="0.25">
      <c r="A2315">
        <v>34367</v>
      </c>
      <c r="B2315" t="s">
        <v>21926</v>
      </c>
      <c r="C2315" t="s">
        <v>1533</v>
      </c>
      <c r="D2315" s="109" t="s">
        <v>17093</v>
      </c>
      <c r="E2315"/>
    </row>
    <row r="2316" spans="1:5" s="190" customFormat="1" ht="34.5" customHeight="1" x14ac:dyDescent="0.25">
      <c r="A2316">
        <v>36897</v>
      </c>
      <c r="B2316" t="s">
        <v>21927</v>
      </c>
      <c r="C2316" t="s">
        <v>1533</v>
      </c>
      <c r="D2316" s="109" t="s">
        <v>17094</v>
      </c>
      <c r="E2316"/>
    </row>
    <row r="2317" spans="1:5" s="190" customFormat="1" ht="34.5" customHeight="1" x14ac:dyDescent="0.25">
      <c r="A2317">
        <v>34364</v>
      </c>
      <c r="B2317" t="s">
        <v>21928</v>
      </c>
      <c r="C2317" t="s">
        <v>1533</v>
      </c>
      <c r="D2317" s="109" t="s">
        <v>17095</v>
      </c>
      <c r="E2317"/>
    </row>
    <row r="2318" spans="1:5" s="190" customFormat="1" ht="34.5" customHeight="1" x14ac:dyDescent="0.25">
      <c r="A2318">
        <v>40659</v>
      </c>
      <c r="B2318" t="s">
        <v>21929</v>
      </c>
      <c r="C2318" t="s">
        <v>1534</v>
      </c>
      <c r="D2318" s="109" t="s">
        <v>14785</v>
      </c>
      <c r="E2318"/>
    </row>
    <row r="2319" spans="1:5" s="190" customFormat="1" ht="34.5" customHeight="1" x14ac:dyDescent="0.25">
      <c r="A2319">
        <v>40660</v>
      </c>
      <c r="B2319" t="s">
        <v>21930</v>
      </c>
      <c r="C2319" t="s">
        <v>1534</v>
      </c>
      <c r="D2319" s="109" t="s">
        <v>14786</v>
      </c>
      <c r="E2319"/>
    </row>
    <row r="2320" spans="1:5" s="190" customFormat="1" ht="34.5" customHeight="1" x14ac:dyDescent="0.25">
      <c r="A2320">
        <v>40661</v>
      </c>
      <c r="B2320" t="s">
        <v>21931</v>
      </c>
      <c r="C2320" t="s">
        <v>1534</v>
      </c>
      <c r="D2320" s="109" t="s">
        <v>14787</v>
      </c>
      <c r="E2320"/>
    </row>
    <row r="2321" spans="1:5" s="190" customFormat="1" ht="34.5" customHeight="1" x14ac:dyDescent="0.25">
      <c r="A2321">
        <v>3421</v>
      </c>
      <c r="B2321" t="s">
        <v>21932</v>
      </c>
      <c r="C2321" t="s">
        <v>1534</v>
      </c>
      <c r="D2321" s="109" t="s">
        <v>14788</v>
      </c>
      <c r="E2321"/>
    </row>
    <row r="2322" spans="1:5" s="190" customFormat="1" ht="25.5" customHeight="1" x14ac:dyDescent="0.25">
      <c r="A2322">
        <v>599</v>
      </c>
      <c r="B2322" t="s">
        <v>21933</v>
      </c>
      <c r="C2322" t="s">
        <v>1534</v>
      </c>
      <c r="D2322" s="109" t="s">
        <v>17096</v>
      </c>
      <c r="E2322"/>
    </row>
    <row r="2323" spans="1:5" s="190" customFormat="1" ht="25.5" customHeight="1" x14ac:dyDescent="0.25">
      <c r="A2323">
        <v>44053</v>
      </c>
      <c r="B2323" t="s">
        <v>21934</v>
      </c>
      <c r="C2323" t="s">
        <v>1533</v>
      </c>
      <c r="D2323" s="109" t="s">
        <v>17097</v>
      </c>
      <c r="E2323"/>
    </row>
    <row r="2324" spans="1:5" s="190" customFormat="1" ht="25.5" customHeight="1" x14ac:dyDescent="0.25">
      <c r="A2324">
        <v>3423</v>
      </c>
      <c r="B2324" t="s">
        <v>21935</v>
      </c>
      <c r="C2324" t="s">
        <v>1534</v>
      </c>
      <c r="D2324" s="109" t="s">
        <v>14789</v>
      </c>
      <c r="E2324"/>
    </row>
    <row r="2325" spans="1:5" s="190" customFormat="1" ht="25.5" customHeight="1" x14ac:dyDescent="0.25">
      <c r="A2325">
        <v>34381</v>
      </c>
      <c r="B2325" t="s">
        <v>21936</v>
      </c>
      <c r="C2325" t="s">
        <v>1533</v>
      </c>
      <c r="D2325" s="109" t="s">
        <v>17098</v>
      </c>
      <c r="E2325"/>
    </row>
    <row r="2326" spans="1:5" s="190" customFormat="1" ht="25.5" customHeight="1" x14ac:dyDescent="0.25">
      <c r="A2326">
        <v>34797</v>
      </c>
      <c r="B2326" t="s">
        <v>21937</v>
      </c>
      <c r="C2326" t="s">
        <v>1533</v>
      </c>
      <c r="D2326" s="109" t="s">
        <v>21938</v>
      </c>
      <c r="E2326"/>
    </row>
    <row r="2327" spans="1:5" s="190" customFormat="1" ht="25.5" customHeight="1" x14ac:dyDescent="0.25">
      <c r="A2327">
        <v>44054</v>
      </c>
      <c r="B2327" t="s">
        <v>21939</v>
      </c>
      <c r="C2327" t="s">
        <v>1533</v>
      </c>
      <c r="D2327" s="109" t="s">
        <v>17099</v>
      </c>
      <c r="E2327"/>
    </row>
    <row r="2328" spans="1:5" s="190" customFormat="1" ht="25.5" customHeight="1" x14ac:dyDescent="0.25">
      <c r="A2328">
        <v>44399</v>
      </c>
      <c r="B2328" t="s">
        <v>21940</v>
      </c>
      <c r="C2328" t="s">
        <v>1533</v>
      </c>
      <c r="D2328" s="109" t="s">
        <v>17100</v>
      </c>
      <c r="E2328"/>
    </row>
    <row r="2329" spans="1:5" s="190" customFormat="1" ht="25.5" customHeight="1" x14ac:dyDescent="0.25">
      <c r="A2329">
        <v>44503</v>
      </c>
      <c r="B2329" t="s">
        <v>21941</v>
      </c>
      <c r="C2329" t="s">
        <v>1532</v>
      </c>
      <c r="D2329" s="109" t="s">
        <v>8780</v>
      </c>
      <c r="E2329"/>
    </row>
    <row r="2330" spans="1:5" s="190" customFormat="1" ht="25.5" customHeight="1" x14ac:dyDescent="0.25">
      <c r="A2330">
        <v>41077</v>
      </c>
      <c r="B2330" t="s">
        <v>21942</v>
      </c>
      <c r="C2330" t="s">
        <v>1539</v>
      </c>
      <c r="D2330" s="109" t="s">
        <v>21943</v>
      </c>
      <c r="E2330"/>
    </row>
    <row r="2331" spans="1:5" s="190" customFormat="1" ht="25.5" customHeight="1" x14ac:dyDescent="0.25">
      <c r="A2331">
        <v>37963</v>
      </c>
      <c r="B2331" t="s">
        <v>21944</v>
      </c>
      <c r="C2331" t="s">
        <v>1533</v>
      </c>
      <c r="D2331" s="109" t="s">
        <v>14826</v>
      </c>
      <c r="E2331"/>
    </row>
    <row r="2332" spans="1:5" s="190" customFormat="1" ht="25.5" customHeight="1" x14ac:dyDescent="0.25">
      <c r="A2332">
        <v>37964</v>
      </c>
      <c r="B2332" t="s">
        <v>21945</v>
      </c>
      <c r="C2332" t="s">
        <v>1533</v>
      </c>
      <c r="D2332" s="109" t="s">
        <v>11824</v>
      </c>
      <c r="E2332"/>
    </row>
    <row r="2333" spans="1:5" s="190" customFormat="1" ht="25.5" customHeight="1" x14ac:dyDescent="0.25">
      <c r="A2333">
        <v>37965</v>
      </c>
      <c r="B2333" t="s">
        <v>21946</v>
      </c>
      <c r="C2333" t="s">
        <v>1533</v>
      </c>
      <c r="D2333" s="109" t="s">
        <v>6340</v>
      </c>
      <c r="E2333"/>
    </row>
    <row r="2334" spans="1:5" s="190" customFormat="1" ht="25.5" customHeight="1" x14ac:dyDescent="0.25">
      <c r="A2334">
        <v>37966</v>
      </c>
      <c r="B2334" t="s">
        <v>21947</v>
      </c>
      <c r="C2334" t="s">
        <v>1533</v>
      </c>
      <c r="D2334" s="109" t="s">
        <v>7227</v>
      </c>
      <c r="E2334"/>
    </row>
    <row r="2335" spans="1:5" s="190" customFormat="1" ht="25.5" customHeight="1" x14ac:dyDescent="0.25">
      <c r="A2335">
        <v>37967</v>
      </c>
      <c r="B2335" t="s">
        <v>21948</v>
      </c>
      <c r="C2335" t="s">
        <v>1533</v>
      </c>
      <c r="D2335" s="109" t="s">
        <v>17101</v>
      </c>
      <c r="E2335"/>
    </row>
    <row r="2336" spans="1:5" s="190" customFormat="1" ht="25.5" customHeight="1" x14ac:dyDescent="0.25">
      <c r="A2336">
        <v>37968</v>
      </c>
      <c r="B2336" t="s">
        <v>21949</v>
      </c>
      <c r="C2336" t="s">
        <v>1533</v>
      </c>
      <c r="D2336" s="109" t="s">
        <v>12591</v>
      </c>
      <c r="E2336"/>
    </row>
    <row r="2337" spans="1:5" s="190" customFormat="1" ht="25.5" customHeight="1" x14ac:dyDescent="0.25">
      <c r="A2337">
        <v>37969</v>
      </c>
      <c r="B2337" t="s">
        <v>21950</v>
      </c>
      <c r="C2337" t="s">
        <v>1533</v>
      </c>
      <c r="D2337" s="109" t="s">
        <v>9224</v>
      </c>
      <c r="E2337"/>
    </row>
    <row r="2338" spans="1:5" s="190" customFormat="1" ht="12.75" customHeight="1" x14ac:dyDescent="0.25">
      <c r="A2338">
        <v>37970</v>
      </c>
      <c r="B2338" t="s">
        <v>21951</v>
      </c>
      <c r="C2338" t="s">
        <v>1533</v>
      </c>
      <c r="D2338" s="109" t="s">
        <v>17102</v>
      </c>
      <c r="E2338"/>
    </row>
    <row r="2339" spans="1:5" s="190" customFormat="1" ht="12.75" customHeight="1" x14ac:dyDescent="0.25">
      <c r="A2339">
        <v>44251</v>
      </c>
      <c r="B2339" t="s">
        <v>21952</v>
      </c>
      <c r="C2339" t="s">
        <v>1533</v>
      </c>
      <c r="D2339" s="109" t="s">
        <v>17103</v>
      </c>
      <c r="E2339"/>
    </row>
    <row r="2340" spans="1:5" s="190" customFormat="1" ht="12.75" customHeight="1" x14ac:dyDescent="0.25">
      <c r="A2340">
        <v>21118</v>
      </c>
      <c r="B2340" t="s">
        <v>21953</v>
      </c>
      <c r="C2340" t="s">
        <v>1533</v>
      </c>
      <c r="D2340" s="109" t="s">
        <v>12790</v>
      </c>
      <c r="E2340"/>
    </row>
    <row r="2341" spans="1:5" s="190" customFormat="1" ht="12.75" customHeight="1" x14ac:dyDescent="0.25">
      <c r="A2341">
        <v>37956</v>
      </c>
      <c r="B2341" t="s">
        <v>21954</v>
      </c>
      <c r="C2341" t="s">
        <v>1533</v>
      </c>
      <c r="D2341" s="109" t="s">
        <v>8474</v>
      </c>
      <c r="E2341"/>
    </row>
    <row r="2342" spans="1:5" s="190" customFormat="1" ht="12.75" customHeight="1" x14ac:dyDescent="0.25">
      <c r="A2342">
        <v>37957</v>
      </c>
      <c r="B2342" t="s">
        <v>21955</v>
      </c>
      <c r="C2342" t="s">
        <v>1533</v>
      </c>
      <c r="D2342" s="109" t="s">
        <v>7287</v>
      </c>
      <c r="E2342"/>
    </row>
    <row r="2343" spans="1:5" s="190" customFormat="1" ht="12.75" customHeight="1" x14ac:dyDescent="0.25">
      <c r="A2343">
        <v>37958</v>
      </c>
      <c r="B2343" t="s">
        <v>21956</v>
      </c>
      <c r="C2343" t="s">
        <v>1533</v>
      </c>
      <c r="D2343" s="109" t="s">
        <v>13242</v>
      </c>
      <c r="E2343"/>
    </row>
    <row r="2344" spans="1:5" s="190" customFormat="1" ht="12.75" customHeight="1" x14ac:dyDescent="0.25">
      <c r="A2344">
        <v>37959</v>
      </c>
      <c r="B2344" t="s">
        <v>21957</v>
      </c>
      <c r="C2344" t="s">
        <v>1533</v>
      </c>
      <c r="D2344" s="109" t="s">
        <v>12671</v>
      </c>
      <c r="E2344"/>
    </row>
    <row r="2345" spans="1:5" s="190" customFormat="1" ht="11.65" customHeight="1" x14ac:dyDescent="0.25">
      <c r="A2345">
        <v>37960</v>
      </c>
      <c r="B2345" t="s">
        <v>21958</v>
      </c>
      <c r="C2345" t="s">
        <v>1533</v>
      </c>
      <c r="D2345" s="109" t="s">
        <v>17104</v>
      </c>
      <c r="E2345"/>
    </row>
    <row r="2346" spans="1:5" s="190" customFormat="1" ht="12.75" customHeight="1" x14ac:dyDescent="0.25">
      <c r="A2346">
        <v>37961</v>
      </c>
      <c r="B2346" t="s">
        <v>21959</v>
      </c>
      <c r="C2346" t="s">
        <v>1533</v>
      </c>
      <c r="D2346" s="109" t="s">
        <v>15499</v>
      </c>
      <c r="E2346"/>
    </row>
    <row r="2347" spans="1:5" s="190" customFormat="1" ht="12.75" customHeight="1" x14ac:dyDescent="0.25">
      <c r="A2347">
        <v>37962</v>
      </c>
      <c r="B2347" t="s">
        <v>21960</v>
      </c>
      <c r="C2347" t="s">
        <v>1533</v>
      </c>
      <c r="D2347" s="109" t="s">
        <v>17105</v>
      </c>
      <c r="E2347"/>
    </row>
    <row r="2348" spans="1:5" s="190" customFormat="1" ht="12.75" customHeight="1" x14ac:dyDescent="0.25">
      <c r="A2348">
        <v>3533</v>
      </c>
      <c r="B2348" t="s">
        <v>21961</v>
      </c>
      <c r="C2348" t="s">
        <v>1533</v>
      </c>
      <c r="D2348" s="109" t="s">
        <v>7862</v>
      </c>
      <c r="E2348"/>
    </row>
    <row r="2349" spans="1:5" s="190" customFormat="1" ht="12.75" customHeight="1" x14ac:dyDescent="0.25">
      <c r="A2349">
        <v>3538</v>
      </c>
      <c r="B2349" t="s">
        <v>21962</v>
      </c>
      <c r="C2349" t="s">
        <v>1533</v>
      </c>
      <c r="D2349" s="109" t="s">
        <v>6306</v>
      </c>
      <c r="E2349"/>
    </row>
    <row r="2350" spans="1:5" s="190" customFormat="1" ht="12.75" customHeight="1" x14ac:dyDescent="0.25">
      <c r="A2350">
        <v>3498</v>
      </c>
      <c r="B2350" t="s">
        <v>21963</v>
      </c>
      <c r="C2350" t="s">
        <v>1533</v>
      </c>
      <c r="D2350" s="109" t="s">
        <v>6338</v>
      </c>
      <c r="E2350"/>
    </row>
    <row r="2351" spans="1:5" s="190" customFormat="1" ht="12.75" customHeight="1" x14ac:dyDescent="0.25">
      <c r="A2351">
        <v>3496</v>
      </c>
      <c r="B2351" t="s">
        <v>21964</v>
      </c>
      <c r="C2351" t="s">
        <v>1533</v>
      </c>
      <c r="D2351" s="109" t="s">
        <v>19411</v>
      </c>
      <c r="E2351"/>
    </row>
    <row r="2352" spans="1:5" s="190" customFormat="1" ht="22.9" customHeight="1" x14ac:dyDescent="0.25">
      <c r="A2352">
        <v>38429</v>
      </c>
      <c r="B2352" t="s">
        <v>21965</v>
      </c>
      <c r="C2352" t="s">
        <v>1533</v>
      </c>
      <c r="D2352" s="109" t="s">
        <v>7240</v>
      </c>
      <c r="E2352"/>
    </row>
    <row r="2353" spans="1:5" s="190" customFormat="1" ht="25.5" customHeight="1" x14ac:dyDescent="0.25">
      <c r="A2353">
        <v>38431</v>
      </c>
      <c r="B2353" t="s">
        <v>21966</v>
      </c>
      <c r="C2353" t="s">
        <v>1533</v>
      </c>
      <c r="D2353" s="109" t="s">
        <v>10165</v>
      </c>
      <c r="E2353"/>
    </row>
    <row r="2354" spans="1:5" s="190" customFormat="1" ht="25.5" customHeight="1" x14ac:dyDescent="0.25">
      <c r="A2354">
        <v>38430</v>
      </c>
      <c r="B2354" t="s">
        <v>21967</v>
      </c>
      <c r="C2354" t="s">
        <v>1533</v>
      </c>
      <c r="D2354" s="109" t="s">
        <v>15048</v>
      </c>
      <c r="E2354"/>
    </row>
    <row r="2355" spans="1:5" s="190" customFormat="1" ht="25.5" customHeight="1" x14ac:dyDescent="0.25">
      <c r="A2355">
        <v>36348</v>
      </c>
      <c r="B2355" t="s">
        <v>21968</v>
      </c>
      <c r="C2355" t="s">
        <v>1533</v>
      </c>
      <c r="D2355" s="109" t="s">
        <v>14791</v>
      </c>
      <c r="E2355"/>
    </row>
    <row r="2356" spans="1:5" s="190" customFormat="1" ht="25.5" customHeight="1" x14ac:dyDescent="0.25">
      <c r="A2356">
        <v>36349</v>
      </c>
      <c r="B2356" t="s">
        <v>21969</v>
      </c>
      <c r="C2356" t="s">
        <v>1533</v>
      </c>
      <c r="D2356" s="109" t="s">
        <v>12566</v>
      </c>
      <c r="E2356"/>
    </row>
    <row r="2357" spans="1:5" s="190" customFormat="1" ht="25.5" customHeight="1" x14ac:dyDescent="0.25">
      <c r="A2357">
        <v>38987</v>
      </c>
      <c r="B2357" t="s">
        <v>21970</v>
      </c>
      <c r="C2357" t="s">
        <v>1533</v>
      </c>
      <c r="D2357" s="109" t="s">
        <v>7919</v>
      </c>
      <c r="E2357"/>
    </row>
    <row r="2358" spans="1:5" s="190" customFormat="1" ht="25.5" customHeight="1" x14ac:dyDescent="0.25">
      <c r="A2358">
        <v>38988</v>
      </c>
      <c r="B2358" t="s">
        <v>21971</v>
      </c>
      <c r="C2358" t="s">
        <v>1533</v>
      </c>
      <c r="D2358" s="109" t="s">
        <v>14792</v>
      </c>
      <c r="E2358"/>
    </row>
    <row r="2359" spans="1:5" s="190" customFormat="1" ht="25.5" customHeight="1" x14ac:dyDescent="0.25">
      <c r="A2359">
        <v>38989</v>
      </c>
      <c r="B2359" t="s">
        <v>21972</v>
      </c>
      <c r="C2359" t="s">
        <v>1533</v>
      </c>
      <c r="D2359" s="109" t="s">
        <v>11834</v>
      </c>
      <c r="E2359"/>
    </row>
    <row r="2360" spans="1:5" s="190" customFormat="1" ht="22.9" customHeight="1" x14ac:dyDescent="0.25">
      <c r="A2360">
        <v>38990</v>
      </c>
      <c r="B2360" t="s">
        <v>21973</v>
      </c>
      <c r="C2360" t="s">
        <v>1533</v>
      </c>
      <c r="D2360" s="109" t="s">
        <v>14793</v>
      </c>
      <c r="E2360"/>
    </row>
    <row r="2361" spans="1:5" s="190" customFormat="1" ht="25.5" customHeight="1" x14ac:dyDescent="0.25">
      <c r="A2361">
        <v>38991</v>
      </c>
      <c r="B2361" t="s">
        <v>21974</v>
      </c>
      <c r="C2361" t="s">
        <v>1533</v>
      </c>
      <c r="D2361" s="109" t="s">
        <v>14794</v>
      </c>
      <c r="E2361"/>
    </row>
    <row r="2362" spans="1:5" s="190" customFormat="1" ht="22.9" customHeight="1" x14ac:dyDescent="0.25">
      <c r="A2362">
        <v>38433</v>
      </c>
      <c r="B2362" t="s">
        <v>21975</v>
      </c>
      <c r="C2362" t="s">
        <v>1533</v>
      </c>
      <c r="D2362" s="109" t="s">
        <v>7320</v>
      </c>
      <c r="E2362"/>
    </row>
    <row r="2363" spans="1:5" s="190" customFormat="1" ht="12.75" customHeight="1" x14ac:dyDescent="0.25">
      <c r="A2363">
        <v>38440</v>
      </c>
      <c r="B2363" t="s">
        <v>21976</v>
      </c>
      <c r="C2363" t="s">
        <v>1533</v>
      </c>
      <c r="D2363" s="109" t="s">
        <v>14795</v>
      </c>
      <c r="E2363"/>
    </row>
    <row r="2364" spans="1:5" s="190" customFormat="1" ht="12.75" customHeight="1" x14ac:dyDescent="0.25">
      <c r="A2364">
        <v>36359</v>
      </c>
      <c r="B2364" t="s">
        <v>21977</v>
      </c>
      <c r="C2364" t="s">
        <v>1533</v>
      </c>
      <c r="D2364" s="109" t="s">
        <v>7208</v>
      </c>
      <c r="E2364"/>
    </row>
    <row r="2365" spans="1:5" s="190" customFormat="1" ht="22.9" customHeight="1" x14ac:dyDescent="0.25">
      <c r="A2365">
        <v>36360</v>
      </c>
      <c r="B2365" t="s">
        <v>21978</v>
      </c>
      <c r="C2365" t="s">
        <v>1533</v>
      </c>
      <c r="D2365" s="109" t="s">
        <v>6485</v>
      </c>
      <c r="E2365"/>
    </row>
    <row r="2366" spans="1:5" s="190" customFormat="1" ht="22.9" customHeight="1" x14ac:dyDescent="0.25">
      <c r="A2366">
        <v>38434</v>
      </c>
      <c r="B2366" t="s">
        <v>21979</v>
      </c>
      <c r="C2366" t="s">
        <v>1533</v>
      </c>
      <c r="D2366" s="109" t="s">
        <v>7928</v>
      </c>
      <c r="E2366"/>
    </row>
    <row r="2367" spans="1:5" s="190" customFormat="1" ht="12.75" customHeight="1" x14ac:dyDescent="0.25">
      <c r="A2367">
        <v>38435</v>
      </c>
      <c r="B2367" t="s">
        <v>21980</v>
      </c>
      <c r="C2367" t="s">
        <v>1533</v>
      </c>
      <c r="D2367" s="109" t="s">
        <v>14796</v>
      </c>
      <c r="E2367"/>
    </row>
    <row r="2368" spans="1:5" s="190" customFormat="1" ht="12.75" customHeight="1" x14ac:dyDescent="0.25">
      <c r="A2368">
        <v>38436</v>
      </c>
      <c r="B2368" t="s">
        <v>21981</v>
      </c>
      <c r="C2368" t="s">
        <v>1533</v>
      </c>
      <c r="D2368" s="109" t="s">
        <v>14797</v>
      </c>
      <c r="E2368"/>
    </row>
    <row r="2369" spans="1:5" s="190" customFormat="1" ht="22.9" customHeight="1" x14ac:dyDescent="0.25">
      <c r="A2369">
        <v>38437</v>
      </c>
      <c r="B2369" t="s">
        <v>21982</v>
      </c>
      <c r="C2369" t="s">
        <v>1533</v>
      </c>
      <c r="D2369" s="109" t="s">
        <v>8641</v>
      </c>
      <c r="E2369"/>
    </row>
    <row r="2370" spans="1:5" s="190" customFormat="1" ht="12.75" customHeight="1" x14ac:dyDescent="0.25">
      <c r="A2370">
        <v>38438</v>
      </c>
      <c r="B2370" t="s">
        <v>21983</v>
      </c>
      <c r="C2370" t="s">
        <v>1533</v>
      </c>
      <c r="D2370" s="109" t="s">
        <v>14798</v>
      </c>
      <c r="E2370"/>
    </row>
    <row r="2371" spans="1:5" s="190" customFormat="1" ht="25.5" customHeight="1" x14ac:dyDescent="0.25">
      <c r="A2371">
        <v>38439</v>
      </c>
      <c r="B2371" t="s">
        <v>21984</v>
      </c>
      <c r="C2371" t="s">
        <v>1533</v>
      </c>
      <c r="D2371" s="109" t="s">
        <v>14799</v>
      </c>
      <c r="E2371"/>
    </row>
    <row r="2372" spans="1:5" s="190" customFormat="1" ht="34.5" customHeight="1" x14ac:dyDescent="0.25">
      <c r="A2372">
        <v>10836</v>
      </c>
      <c r="B2372" t="s">
        <v>21985</v>
      </c>
      <c r="C2372" t="s">
        <v>1533</v>
      </c>
      <c r="D2372" s="109" t="s">
        <v>17082</v>
      </c>
      <c r="E2372"/>
    </row>
    <row r="2373" spans="1:5" s="190" customFormat="1" ht="12.75" customHeight="1" x14ac:dyDescent="0.25">
      <c r="A2373">
        <v>10835</v>
      </c>
      <c r="B2373" t="s">
        <v>21986</v>
      </c>
      <c r="C2373" t="s">
        <v>1533</v>
      </c>
      <c r="D2373" s="109" t="s">
        <v>6990</v>
      </c>
      <c r="E2373"/>
    </row>
    <row r="2374" spans="1:5" s="190" customFormat="1" ht="12.75" customHeight="1" x14ac:dyDescent="0.25">
      <c r="A2374">
        <v>3475</v>
      </c>
      <c r="B2374" t="s">
        <v>21987</v>
      </c>
      <c r="C2374" t="s">
        <v>1533</v>
      </c>
      <c r="D2374" s="109" t="s">
        <v>6320</v>
      </c>
      <c r="E2374"/>
    </row>
    <row r="2375" spans="1:5" s="190" customFormat="1" ht="12.75" customHeight="1" x14ac:dyDescent="0.25">
      <c r="A2375">
        <v>3485</v>
      </c>
      <c r="B2375" t="s">
        <v>21988</v>
      </c>
      <c r="C2375" t="s">
        <v>1533</v>
      </c>
      <c r="D2375" s="109" t="s">
        <v>8527</v>
      </c>
      <c r="E2375"/>
    </row>
    <row r="2376" spans="1:5" s="190" customFormat="1" ht="12.75" customHeight="1" x14ac:dyDescent="0.25">
      <c r="A2376">
        <v>3534</v>
      </c>
      <c r="B2376" t="s">
        <v>21989</v>
      </c>
      <c r="C2376" t="s">
        <v>1533</v>
      </c>
      <c r="D2376" s="109" t="s">
        <v>7033</v>
      </c>
      <c r="E2376"/>
    </row>
    <row r="2377" spans="1:5" s="190" customFormat="1" ht="12.75" customHeight="1" x14ac:dyDescent="0.25">
      <c r="A2377">
        <v>3543</v>
      </c>
      <c r="B2377" t="s">
        <v>21990</v>
      </c>
      <c r="C2377" t="s">
        <v>1533</v>
      </c>
      <c r="D2377" s="109" t="s">
        <v>7858</v>
      </c>
      <c r="E2377"/>
    </row>
    <row r="2378" spans="1:5" s="190" customFormat="1" ht="25.5" customHeight="1" x14ac:dyDescent="0.25">
      <c r="A2378">
        <v>3482</v>
      </c>
      <c r="B2378" t="s">
        <v>21991</v>
      </c>
      <c r="C2378" t="s">
        <v>1533</v>
      </c>
      <c r="D2378" s="109" t="s">
        <v>16138</v>
      </c>
      <c r="E2378"/>
    </row>
    <row r="2379" spans="1:5" s="190" customFormat="1" ht="12.75" customHeight="1" x14ac:dyDescent="0.25">
      <c r="A2379">
        <v>3505</v>
      </c>
      <c r="B2379" t="s">
        <v>21992</v>
      </c>
      <c r="C2379" t="s">
        <v>1533</v>
      </c>
      <c r="D2379" s="109" t="s">
        <v>6324</v>
      </c>
      <c r="E2379"/>
    </row>
    <row r="2380" spans="1:5" s="190" customFormat="1" ht="25.5" customHeight="1" x14ac:dyDescent="0.25">
      <c r="A2380">
        <v>3521</v>
      </c>
      <c r="B2380" t="s">
        <v>21993</v>
      </c>
      <c r="C2380" t="s">
        <v>1533</v>
      </c>
      <c r="D2380" s="109" t="s">
        <v>6413</v>
      </c>
      <c r="E2380"/>
    </row>
    <row r="2381" spans="1:5" s="190" customFormat="1" ht="25.5" customHeight="1" x14ac:dyDescent="0.25">
      <c r="A2381">
        <v>3531</v>
      </c>
      <c r="B2381" t="s">
        <v>21994</v>
      </c>
      <c r="C2381" t="s">
        <v>1533</v>
      </c>
      <c r="D2381" s="109" t="s">
        <v>8474</v>
      </c>
      <c r="E2381"/>
    </row>
    <row r="2382" spans="1:5" s="190" customFormat="1" ht="12.75" customHeight="1" x14ac:dyDescent="0.25">
      <c r="A2382">
        <v>3522</v>
      </c>
      <c r="B2382" t="s">
        <v>21995</v>
      </c>
      <c r="C2382" t="s">
        <v>1533</v>
      </c>
      <c r="D2382" s="109" t="s">
        <v>21996</v>
      </c>
      <c r="E2382"/>
    </row>
    <row r="2383" spans="1:5" s="190" customFormat="1" ht="11.65" customHeight="1" x14ac:dyDescent="0.25">
      <c r="A2383">
        <v>3527</v>
      </c>
      <c r="B2383" t="s">
        <v>21997</v>
      </c>
      <c r="C2383" t="s">
        <v>1533</v>
      </c>
      <c r="D2383" s="109" t="s">
        <v>8538</v>
      </c>
      <c r="E2383"/>
    </row>
    <row r="2384" spans="1:5" s="190" customFormat="1" ht="25.5" customHeight="1" x14ac:dyDescent="0.25">
      <c r="A2384">
        <v>3516</v>
      </c>
      <c r="B2384" t="s">
        <v>21998</v>
      </c>
      <c r="C2384" t="s">
        <v>1533</v>
      </c>
      <c r="D2384" s="109" t="s">
        <v>6312</v>
      </c>
      <c r="E2384"/>
    </row>
    <row r="2385" spans="1:5" s="190" customFormat="1" ht="12.75" customHeight="1" x14ac:dyDescent="0.25">
      <c r="A2385">
        <v>3517</v>
      </c>
      <c r="B2385" t="s">
        <v>21999</v>
      </c>
      <c r="C2385" t="s">
        <v>1533</v>
      </c>
      <c r="D2385" s="109" t="s">
        <v>16697</v>
      </c>
      <c r="E2385"/>
    </row>
    <row r="2386" spans="1:5" s="190" customFormat="1" ht="12.75" customHeight="1" x14ac:dyDescent="0.25">
      <c r="A2386">
        <v>3515</v>
      </c>
      <c r="B2386" t="s">
        <v>22000</v>
      </c>
      <c r="C2386" t="s">
        <v>1533</v>
      </c>
      <c r="D2386" s="109" t="s">
        <v>15167</v>
      </c>
      <c r="E2386"/>
    </row>
    <row r="2387" spans="1:5" s="190" customFormat="1" ht="25.5" customHeight="1" x14ac:dyDescent="0.25">
      <c r="A2387">
        <v>20147</v>
      </c>
      <c r="B2387" t="s">
        <v>22001</v>
      </c>
      <c r="C2387" t="s">
        <v>1533</v>
      </c>
      <c r="D2387" s="109" t="s">
        <v>6418</v>
      </c>
      <c r="E2387"/>
    </row>
    <row r="2388" spans="1:5" s="190" customFormat="1" ht="12.75" customHeight="1" x14ac:dyDescent="0.25">
      <c r="A2388">
        <v>3524</v>
      </c>
      <c r="B2388" t="s">
        <v>22002</v>
      </c>
      <c r="C2388" t="s">
        <v>1533</v>
      </c>
      <c r="D2388" s="109" t="s">
        <v>11967</v>
      </c>
      <c r="E2388"/>
    </row>
    <row r="2389" spans="1:5" s="190" customFormat="1" ht="25.5" customHeight="1" x14ac:dyDescent="0.25">
      <c r="A2389">
        <v>3532</v>
      </c>
      <c r="B2389" t="s">
        <v>22003</v>
      </c>
      <c r="C2389" t="s">
        <v>1533</v>
      </c>
      <c r="D2389" s="109" t="s">
        <v>22004</v>
      </c>
      <c r="E2389"/>
    </row>
    <row r="2390" spans="1:5" s="190" customFormat="1" ht="12.75" customHeight="1" x14ac:dyDescent="0.25">
      <c r="A2390">
        <v>3528</v>
      </c>
      <c r="B2390" t="s">
        <v>22005</v>
      </c>
      <c r="C2390" t="s">
        <v>1533</v>
      </c>
      <c r="D2390" s="109" t="s">
        <v>12400</v>
      </c>
      <c r="E2390"/>
    </row>
    <row r="2391" spans="1:5" s="190" customFormat="1" ht="12.75" customHeight="1" x14ac:dyDescent="0.25">
      <c r="A2391">
        <v>37952</v>
      </c>
      <c r="B2391" t="s">
        <v>22006</v>
      </c>
      <c r="C2391" t="s">
        <v>1533</v>
      </c>
      <c r="D2391" s="109" t="s">
        <v>17107</v>
      </c>
      <c r="E2391"/>
    </row>
    <row r="2392" spans="1:5" s="190" customFormat="1" ht="12.75" customHeight="1" x14ac:dyDescent="0.25">
      <c r="A2392">
        <v>37951</v>
      </c>
      <c r="B2392" t="s">
        <v>22007</v>
      </c>
      <c r="C2392" t="s">
        <v>1533</v>
      </c>
      <c r="D2392" s="109" t="s">
        <v>12691</v>
      </c>
      <c r="E2392"/>
    </row>
    <row r="2393" spans="1:5" s="190" customFormat="1" ht="12.75" customHeight="1" x14ac:dyDescent="0.25">
      <c r="A2393">
        <v>3518</v>
      </c>
      <c r="B2393" t="s">
        <v>22008</v>
      </c>
      <c r="C2393" t="s">
        <v>1533</v>
      </c>
      <c r="D2393" s="109" t="s">
        <v>16991</v>
      </c>
      <c r="E2393"/>
    </row>
    <row r="2394" spans="1:5" s="190" customFormat="1" ht="25.5" customHeight="1" x14ac:dyDescent="0.25">
      <c r="A2394">
        <v>3519</v>
      </c>
      <c r="B2394" t="s">
        <v>22009</v>
      </c>
      <c r="C2394" t="s">
        <v>1533</v>
      </c>
      <c r="D2394" s="109" t="s">
        <v>12666</v>
      </c>
      <c r="E2394"/>
    </row>
    <row r="2395" spans="1:5" s="190" customFormat="1" ht="25.5" customHeight="1" x14ac:dyDescent="0.25">
      <c r="A2395">
        <v>3520</v>
      </c>
      <c r="B2395" t="s">
        <v>22010</v>
      </c>
      <c r="C2395" t="s">
        <v>1533</v>
      </c>
      <c r="D2395" s="109" t="s">
        <v>6961</v>
      </c>
      <c r="E2395"/>
    </row>
    <row r="2396" spans="1:5" s="190" customFormat="1" ht="25.5" customHeight="1" x14ac:dyDescent="0.25">
      <c r="A2396">
        <v>37950</v>
      </c>
      <c r="B2396" t="s">
        <v>22011</v>
      </c>
      <c r="C2396" t="s">
        <v>1533</v>
      </c>
      <c r="D2396" s="109" t="s">
        <v>17108</v>
      </c>
      <c r="E2396"/>
    </row>
    <row r="2397" spans="1:5" s="190" customFormat="1" ht="12.75" customHeight="1" x14ac:dyDescent="0.25">
      <c r="A2397">
        <v>37949</v>
      </c>
      <c r="B2397" t="s">
        <v>22012</v>
      </c>
      <c r="C2397" t="s">
        <v>1533</v>
      </c>
      <c r="D2397" s="109" t="s">
        <v>6485</v>
      </c>
      <c r="E2397"/>
    </row>
    <row r="2398" spans="1:5" s="190" customFormat="1" ht="12.75" customHeight="1" x14ac:dyDescent="0.25">
      <c r="A2398">
        <v>3526</v>
      </c>
      <c r="B2398" t="s">
        <v>22013</v>
      </c>
      <c r="C2398" t="s">
        <v>1533</v>
      </c>
      <c r="D2398" s="109" t="s">
        <v>7982</v>
      </c>
      <c r="E2398"/>
    </row>
    <row r="2399" spans="1:5" s="190" customFormat="1" ht="25.5" customHeight="1" x14ac:dyDescent="0.25">
      <c r="A2399">
        <v>3509</v>
      </c>
      <c r="B2399" t="s">
        <v>22014</v>
      </c>
      <c r="C2399" t="s">
        <v>1533</v>
      </c>
      <c r="D2399" s="109" t="s">
        <v>17109</v>
      </c>
      <c r="E2399"/>
    </row>
    <row r="2400" spans="1:5" s="190" customFormat="1" ht="25.5" customHeight="1" x14ac:dyDescent="0.25">
      <c r="A2400">
        <v>3530</v>
      </c>
      <c r="B2400" t="s">
        <v>22015</v>
      </c>
      <c r="C2400" t="s">
        <v>1533</v>
      </c>
      <c r="D2400" s="109" t="s">
        <v>22016</v>
      </c>
      <c r="E2400"/>
    </row>
    <row r="2401" spans="1:5" s="190" customFormat="1" ht="25.5" customHeight="1" x14ac:dyDescent="0.25">
      <c r="A2401">
        <v>3542</v>
      </c>
      <c r="B2401" t="s">
        <v>22017</v>
      </c>
      <c r="C2401" t="s">
        <v>1533</v>
      </c>
      <c r="D2401" s="109" t="s">
        <v>6441</v>
      </c>
      <c r="E2401"/>
    </row>
    <row r="2402" spans="1:5" s="190" customFormat="1" ht="34.5" customHeight="1" x14ac:dyDescent="0.25">
      <c r="A2402">
        <v>3529</v>
      </c>
      <c r="B2402" t="s">
        <v>22018</v>
      </c>
      <c r="C2402" t="s">
        <v>1533</v>
      </c>
      <c r="D2402" s="109" t="s">
        <v>7783</v>
      </c>
      <c r="E2402"/>
    </row>
    <row r="2403" spans="1:5" s="190" customFormat="1" ht="34.5" customHeight="1" x14ac:dyDescent="0.25">
      <c r="A2403">
        <v>3536</v>
      </c>
      <c r="B2403" t="s">
        <v>22019</v>
      </c>
      <c r="C2403" t="s">
        <v>1533</v>
      </c>
      <c r="D2403" s="109" t="s">
        <v>17039</v>
      </c>
      <c r="E2403"/>
    </row>
    <row r="2404" spans="1:5" s="190" customFormat="1" ht="34.5" customHeight="1" x14ac:dyDescent="0.25">
      <c r="A2404">
        <v>3535</v>
      </c>
      <c r="B2404" t="s">
        <v>22020</v>
      </c>
      <c r="C2404" t="s">
        <v>1533</v>
      </c>
      <c r="D2404" s="109" t="s">
        <v>6479</v>
      </c>
      <c r="E2404"/>
    </row>
    <row r="2405" spans="1:5" s="190" customFormat="1" ht="46.15" customHeight="1" x14ac:dyDescent="0.25">
      <c r="A2405">
        <v>3540</v>
      </c>
      <c r="B2405" t="s">
        <v>22021</v>
      </c>
      <c r="C2405" t="s">
        <v>1533</v>
      </c>
      <c r="D2405" s="109" t="s">
        <v>7390</v>
      </c>
      <c r="E2405"/>
    </row>
    <row r="2406" spans="1:5" s="190" customFormat="1" ht="22.9" customHeight="1" x14ac:dyDescent="0.25">
      <c r="A2406">
        <v>3539</v>
      </c>
      <c r="B2406" t="s">
        <v>22022</v>
      </c>
      <c r="C2406" t="s">
        <v>1533</v>
      </c>
      <c r="D2406" s="109" t="s">
        <v>14907</v>
      </c>
      <c r="E2406"/>
    </row>
    <row r="2407" spans="1:5" s="190" customFormat="1" ht="12.75" customHeight="1" x14ac:dyDescent="0.25">
      <c r="A2407">
        <v>3513</v>
      </c>
      <c r="B2407" t="s">
        <v>22023</v>
      </c>
      <c r="C2407" t="s">
        <v>1533</v>
      </c>
      <c r="D2407" s="109" t="s">
        <v>22024</v>
      </c>
      <c r="E2407"/>
    </row>
    <row r="2408" spans="1:5" s="190" customFormat="1" ht="34.5" customHeight="1" x14ac:dyDescent="0.25">
      <c r="A2408">
        <v>3510</v>
      </c>
      <c r="B2408" t="s">
        <v>22025</v>
      </c>
      <c r="C2408" t="s">
        <v>1533</v>
      </c>
      <c r="D2408" s="109" t="s">
        <v>7870</v>
      </c>
      <c r="E2408"/>
    </row>
    <row r="2409" spans="1:5" s="190" customFormat="1" ht="34.5" customHeight="1" x14ac:dyDescent="0.25">
      <c r="A2409">
        <v>38913</v>
      </c>
      <c r="B2409" t="s">
        <v>22026</v>
      </c>
      <c r="C2409" t="s">
        <v>1533</v>
      </c>
      <c r="D2409" s="109" t="s">
        <v>12182</v>
      </c>
      <c r="E2409"/>
    </row>
    <row r="2410" spans="1:5" s="190" customFormat="1" ht="12.75" customHeight="1" x14ac:dyDescent="0.25">
      <c r="A2410">
        <v>38914</v>
      </c>
      <c r="B2410" t="s">
        <v>22027</v>
      </c>
      <c r="C2410" t="s">
        <v>1533</v>
      </c>
      <c r="D2410" s="109" t="s">
        <v>12624</v>
      </c>
      <c r="E2410"/>
    </row>
    <row r="2411" spans="1:5" s="190" customFormat="1" ht="12.75" customHeight="1" x14ac:dyDescent="0.25">
      <c r="A2411">
        <v>38915</v>
      </c>
      <c r="B2411" t="s">
        <v>22028</v>
      </c>
      <c r="C2411" t="s">
        <v>1533</v>
      </c>
      <c r="D2411" s="109" t="s">
        <v>8512</v>
      </c>
      <c r="E2411"/>
    </row>
    <row r="2412" spans="1:5" s="190" customFormat="1" ht="12.75" customHeight="1" x14ac:dyDescent="0.25">
      <c r="A2412">
        <v>38916</v>
      </c>
      <c r="B2412" t="s">
        <v>22029</v>
      </c>
      <c r="C2412" t="s">
        <v>1533</v>
      </c>
      <c r="D2412" s="109" t="s">
        <v>12197</v>
      </c>
      <c r="E2412"/>
    </row>
    <row r="2413" spans="1:5" s="190" customFormat="1" ht="25.5" customHeight="1" x14ac:dyDescent="0.25">
      <c r="A2413">
        <v>39300</v>
      </c>
      <c r="B2413" t="s">
        <v>22030</v>
      </c>
      <c r="C2413" t="s">
        <v>1533</v>
      </c>
      <c r="D2413" s="109" t="s">
        <v>7047</v>
      </c>
      <c r="E2413"/>
    </row>
    <row r="2414" spans="1:5" s="190" customFormat="1" ht="12.75" customHeight="1" x14ac:dyDescent="0.25">
      <c r="A2414">
        <v>39301</v>
      </c>
      <c r="B2414" t="s">
        <v>22031</v>
      </c>
      <c r="C2414" t="s">
        <v>1533</v>
      </c>
      <c r="D2414" s="109" t="s">
        <v>7228</v>
      </c>
      <c r="E2414"/>
    </row>
    <row r="2415" spans="1:5" s="190" customFormat="1" ht="12.75" customHeight="1" x14ac:dyDescent="0.25">
      <c r="A2415">
        <v>39302</v>
      </c>
      <c r="B2415" t="s">
        <v>22032</v>
      </c>
      <c r="C2415" t="s">
        <v>1533</v>
      </c>
      <c r="D2415" s="109" t="s">
        <v>15999</v>
      </c>
      <c r="E2415"/>
    </row>
    <row r="2416" spans="1:5" s="190" customFormat="1" ht="11.65" customHeight="1" x14ac:dyDescent="0.25">
      <c r="A2416">
        <v>38923</v>
      </c>
      <c r="B2416" t="s">
        <v>22033</v>
      </c>
      <c r="C2416" t="s">
        <v>1533</v>
      </c>
      <c r="D2416" s="109" t="s">
        <v>12521</v>
      </c>
      <c r="E2416"/>
    </row>
    <row r="2417" spans="1:5" s="190" customFormat="1" ht="22.9" customHeight="1" x14ac:dyDescent="0.25">
      <c r="A2417">
        <v>38925</v>
      </c>
      <c r="B2417" t="s">
        <v>22034</v>
      </c>
      <c r="C2417" t="s">
        <v>1533</v>
      </c>
      <c r="D2417" s="109" t="s">
        <v>14821</v>
      </c>
      <c r="E2417"/>
    </row>
    <row r="2418" spans="1:5" s="190" customFormat="1" ht="12.75" customHeight="1" x14ac:dyDescent="0.25">
      <c r="A2418">
        <v>38926</v>
      </c>
      <c r="B2418" t="s">
        <v>22035</v>
      </c>
      <c r="C2418" t="s">
        <v>1533</v>
      </c>
      <c r="D2418" s="109" t="s">
        <v>16707</v>
      </c>
      <c r="E2418"/>
    </row>
    <row r="2419" spans="1:5" s="190" customFormat="1" ht="22.9" customHeight="1" x14ac:dyDescent="0.25">
      <c r="A2419">
        <v>38927</v>
      </c>
      <c r="B2419" t="s">
        <v>22036</v>
      </c>
      <c r="C2419" t="s">
        <v>1533</v>
      </c>
      <c r="D2419" s="109" t="s">
        <v>12476</v>
      </c>
      <c r="E2419"/>
    </row>
    <row r="2420" spans="1:5" s="190" customFormat="1" ht="25.5" customHeight="1" x14ac:dyDescent="0.25">
      <c r="A2420">
        <v>39304</v>
      </c>
      <c r="B2420" t="s">
        <v>22037</v>
      </c>
      <c r="C2420" t="s">
        <v>1533</v>
      </c>
      <c r="D2420" s="109" t="s">
        <v>14239</v>
      </c>
      <c r="E2420"/>
    </row>
    <row r="2421" spans="1:5" s="190" customFormat="1" ht="25.5" customHeight="1" x14ac:dyDescent="0.25">
      <c r="A2421">
        <v>39305</v>
      </c>
      <c r="B2421" t="s">
        <v>22038</v>
      </c>
      <c r="C2421" t="s">
        <v>1533</v>
      </c>
      <c r="D2421" s="109" t="s">
        <v>7277</v>
      </c>
      <c r="E2421"/>
    </row>
    <row r="2422" spans="1:5" s="190" customFormat="1" ht="12.75" customHeight="1" x14ac:dyDescent="0.25">
      <c r="A2422">
        <v>39306</v>
      </c>
      <c r="B2422" t="s">
        <v>22039</v>
      </c>
      <c r="C2422" t="s">
        <v>1533</v>
      </c>
      <c r="D2422" s="109" t="s">
        <v>14632</v>
      </c>
      <c r="E2422"/>
    </row>
    <row r="2423" spans="1:5" s="190" customFormat="1" ht="34.5" customHeight="1" x14ac:dyDescent="0.25">
      <c r="A2423">
        <v>38928</v>
      </c>
      <c r="B2423" t="s">
        <v>22040</v>
      </c>
      <c r="C2423" t="s">
        <v>1533</v>
      </c>
      <c r="D2423" s="109" t="s">
        <v>12399</v>
      </c>
      <c r="E2423"/>
    </row>
    <row r="2424" spans="1:5" s="190" customFormat="1" ht="22.9" customHeight="1" x14ac:dyDescent="0.25">
      <c r="A2424">
        <v>38941</v>
      </c>
      <c r="B2424" t="s">
        <v>22041</v>
      </c>
      <c r="C2424" t="s">
        <v>1533</v>
      </c>
      <c r="D2424" s="109" t="s">
        <v>7298</v>
      </c>
      <c r="E2424"/>
    </row>
    <row r="2425" spans="1:5" s="190" customFormat="1" ht="25.5" customHeight="1" x14ac:dyDescent="0.25">
      <c r="A2425">
        <v>38917</v>
      </c>
      <c r="B2425" t="s">
        <v>22042</v>
      </c>
      <c r="C2425" t="s">
        <v>1533</v>
      </c>
      <c r="D2425" s="109" t="s">
        <v>14831</v>
      </c>
      <c r="E2425"/>
    </row>
    <row r="2426" spans="1:5" s="190" customFormat="1" ht="25.5" customHeight="1" x14ac:dyDescent="0.25">
      <c r="A2426">
        <v>38919</v>
      </c>
      <c r="B2426" t="s">
        <v>22043</v>
      </c>
      <c r="C2426" t="s">
        <v>1533</v>
      </c>
      <c r="D2426" s="109" t="s">
        <v>16421</v>
      </c>
      <c r="E2426"/>
    </row>
    <row r="2427" spans="1:5" s="190" customFormat="1" ht="12.75" customHeight="1" x14ac:dyDescent="0.25">
      <c r="A2427">
        <v>38922</v>
      </c>
      <c r="B2427" t="s">
        <v>22044</v>
      </c>
      <c r="C2427" t="s">
        <v>1533</v>
      </c>
      <c r="D2427" s="109" t="s">
        <v>8129</v>
      </c>
      <c r="E2427"/>
    </row>
    <row r="2428" spans="1:5" s="190" customFormat="1" ht="12.75" customHeight="1" x14ac:dyDescent="0.25">
      <c r="A2428">
        <v>20151</v>
      </c>
      <c r="B2428" t="s">
        <v>22045</v>
      </c>
      <c r="C2428" t="s">
        <v>1533</v>
      </c>
      <c r="D2428" s="109" t="s">
        <v>16789</v>
      </c>
      <c r="E2428"/>
    </row>
    <row r="2429" spans="1:5" s="190" customFormat="1" ht="12.75" customHeight="1" x14ac:dyDescent="0.25">
      <c r="A2429">
        <v>20152</v>
      </c>
      <c r="B2429" t="s">
        <v>22046</v>
      </c>
      <c r="C2429" t="s">
        <v>1533</v>
      </c>
      <c r="D2429" s="109" t="s">
        <v>17111</v>
      </c>
      <c r="E2429"/>
    </row>
    <row r="2430" spans="1:5" s="190" customFormat="1" ht="12.75" customHeight="1" x14ac:dyDescent="0.25">
      <c r="A2430">
        <v>20148</v>
      </c>
      <c r="B2430" t="s">
        <v>22047</v>
      </c>
      <c r="C2430" t="s">
        <v>1533</v>
      </c>
      <c r="D2430" s="109" t="s">
        <v>7241</v>
      </c>
      <c r="E2430"/>
    </row>
    <row r="2431" spans="1:5" s="190" customFormat="1" ht="12.75" customHeight="1" x14ac:dyDescent="0.25">
      <c r="A2431">
        <v>20149</v>
      </c>
      <c r="B2431" t="s">
        <v>22048</v>
      </c>
      <c r="C2431" t="s">
        <v>1533</v>
      </c>
      <c r="D2431" s="109" t="s">
        <v>14991</v>
      </c>
      <c r="E2431"/>
    </row>
    <row r="2432" spans="1:5" s="190" customFormat="1" ht="12.75" customHeight="1" x14ac:dyDescent="0.25">
      <c r="A2432">
        <v>20150</v>
      </c>
      <c r="B2432" t="s">
        <v>22049</v>
      </c>
      <c r="C2432" t="s">
        <v>1533</v>
      </c>
      <c r="D2432" s="109" t="s">
        <v>14830</v>
      </c>
      <c r="E2432"/>
    </row>
    <row r="2433" spans="1:5" s="190" customFormat="1" ht="12.75" customHeight="1" x14ac:dyDescent="0.25">
      <c r="A2433">
        <v>20157</v>
      </c>
      <c r="B2433" t="s">
        <v>22050</v>
      </c>
      <c r="C2433" t="s">
        <v>1533</v>
      </c>
      <c r="D2433" s="109" t="s">
        <v>15999</v>
      </c>
      <c r="E2433"/>
    </row>
    <row r="2434" spans="1:5" s="190" customFormat="1" ht="12.75" customHeight="1" x14ac:dyDescent="0.25">
      <c r="A2434">
        <v>20158</v>
      </c>
      <c r="B2434" t="s">
        <v>22051</v>
      </c>
      <c r="C2434" t="s">
        <v>1533</v>
      </c>
      <c r="D2434" s="109" t="s">
        <v>17112</v>
      </c>
      <c r="E2434"/>
    </row>
    <row r="2435" spans="1:5" s="190" customFormat="1" ht="25.5" customHeight="1" x14ac:dyDescent="0.25">
      <c r="A2435">
        <v>20154</v>
      </c>
      <c r="B2435" t="s">
        <v>22052</v>
      </c>
      <c r="C2435" t="s">
        <v>1533</v>
      </c>
      <c r="D2435" s="109" t="s">
        <v>7313</v>
      </c>
      <c r="E2435"/>
    </row>
    <row r="2436" spans="1:5" s="190" customFormat="1" ht="25.5" customHeight="1" x14ac:dyDescent="0.25">
      <c r="A2436">
        <v>20155</v>
      </c>
      <c r="B2436" t="s">
        <v>22053</v>
      </c>
      <c r="C2436" t="s">
        <v>1533</v>
      </c>
      <c r="D2436" s="109" t="s">
        <v>15078</v>
      </c>
      <c r="E2436"/>
    </row>
    <row r="2437" spans="1:5" s="190" customFormat="1" ht="25.5" customHeight="1" x14ac:dyDescent="0.25">
      <c r="A2437">
        <v>20156</v>
      </c>
      <c r="B2437" t="s">
        <v>22054</v>
      </c>
      <c r="C2437" t="s">
        <v>1533</v>
      </c>
      <c r="D2437" s="109" t="s">
        <v>12769</v>
      </c>
      <c r="E2437"/>
    </row>
    <row r="2438" spans="1:5" s="190" customFormat="1" ht="12.75" customHeight="1" x14ac:dyDescent="0.25">
      <c r="A2438">
        <v>3499</v>
      </c>
      <c r="B2438" t="s">
        <v>22055</v>
      </c>
      <c r="C2438" t="s">
        <v>1533</v>
      </c>
      <c r="D2438" s="109" t="s">
        <v>6394</v>
      </c>
      <c r="E2438"/>
    </row>
    <row r="2439" spans="1:5" s="190" customFormat="1" ht="12.75" customHeight="1" x14ac:dyDescent="0.25">
      <c r="A2439">
        <v>3500</v>
      </c>
      <c r="B2439" t="s">
        <v>22056</v>
      </c>
      <c r="C2439" t="s">
        <v>1533</v>
      </c>
      <c r="D2439" s="109" t="s">
        <v>12674</v>
      </c>
      <c r="E2439"/>
    </row>
    <row r="2440" spans="1:5" s="190" customFormat="1" ht="25.5" customHeight="1" x14ac:dyDescent="0.25">
      <c r="A2440">
        <v>3501</v>
      </c>
      <c r="B2440" t="s">
        <v>22057</v>
      </c>
      <c r="C2440" t="s">
        <v>1533</v>
      </c>
      <c r="D2440" s="109" t="s">
        <v>6355</v>
      </c>
      <c r="E2440"/>
    </row>
    <row r="2441" spans="1:5" s="190" customFormat="1" ht="25.5" customHeight="1" x14ac:dyDescent="0.25">
      <c r="A2441">
        <v>3502</v>
      </c>
      <c r="B2441" t="s">
        <v>22058</v>
      </c>
      <c r="C2441" t="s">
        <v>1533</v>
      </c>
      <c r="D2441" s="109" t="s">
        <v>7950</v>
      </c>
      <c r="E2441"/>
    </row>
    <row r="2442" spans="1:5" s="190" customFormat="1" ht="12.75" customHeight="1" x14ac:dyDescent="0.25">
      <c r="A2442">
        <v>3503</v>
      </c>
      <c r="B2442" t="s">
        <v>22059</v>
      </c>
      <c r="C2442" t="s">
        <v>1533</v>
      </c>
      <c r="D2442" s="109" t="s">
        <v>16698</v>
      </c>
      <c r="E2442"/>
    </row>
    <row r="2443" spans="1:5" s="190" customFormat="1" ht="12.75" customHeight="1" x14ac:dyDescent="0.25">
      <c r="A2443">
        <v>3477</v>
      </c>
      <c r="B2443" t="s">
        <v>22060</v>
      </c>
      <c r="C2443" t="s">
        <v>1533</v>
      </c>
      <c r="D2443" s="109" t="s">
        <v>8552</v>
      </c>
      <c r="E2443"/>
    </row>
    <row r="2444" spans="1:5" s="190" customFormat="1" ht="25.5" customHeight="1" x14ac:dyDescent="0.25">
      <c r="A2444">
        <v>3478</v>
      </c>
      <c r="B2444" t="s">
        <v>22061</v>
      </c>
      <c r="C2444" t="s">
        <v>1533</v>
      </c>
      <c r="D2444" s="109" t="s">
        <v>22062</v>
      </c>
      <c r="E2444"/>
    </row>
    <row r="2445" spans="1:5" s="190" customFormat="1" ht="12.75" customHeight="1" x14ac:dyDescent="0.25">
      <c r="A2445">
        <v>3525</v>
      </c>
      <c r="B2445" t="s">
        <v>22063</v>
      </c>
      <c r="C2445" t="s">
        <v>1533</v>
      </c>
      <c r="D2445" s="109" t="s">
        <v>22064</v>
      </c>
      <c r="E2445"/>
    </row>
    <row r="2446" spans="1:5" s="190" customFormat="1" ht="12.75" customHeight="1" x14ac:dyDescent="0.25">
      <c r="A2446">
        <v>3511</v>
      </c>
      <c r="B2446" t="s">
        <v>22065</v>
      </c>
      <c r="C2446" t="s">
        <v>1533</v>
      </c>
      <c r="D2446" s="109" t="s">
        <v>22066</v>
      </c>
      <c r="E2446"/>
    </row>
    <row r="2447" spans="1:5" s="190" customFormat="1" ht="12.75" customHeight="1" x14ac:dyDescent="0.25">
      <c r="A2447">
        <v>12032</v>
      </c>
      <c r="B2447" t="s">
        <v>22067</v>
      </c>
      <c r="C2447" t="s">
        <v>1541</v>
      </c>
      <c r="D2447" s="109" t="s">
        <v>17455</v>
      </c>
      <c r="E2447"/>
    </row>
    <row r="2448" spans="1:5" s="190" customFormat="1" ht="12.75" customHeight="1" x14ac:dyDescent="0.25">
      <c r="A2448">
        <v>12030</v>
      </c>
      <c r="B2448" t="s">
        <v>22068</v>
      </c>
      <c r="C2448" t="s">
        <v>1541</v>
      </c>
      <c r="D2448" s="109" t="s">
        <v>15980</v>
      </c>
      <c r="E2448"/>
    </row>
    <row r="2449" spans="1:5" s="190" customFormat="1" ht="12.75" customHeight="1" x14ac:dyDescent="0.25">
      <c r="A2449">
        <v>10908</v>
      </c>
      <c r="B2449" t="s">
        <v>22069</v>
      </c>
      <c r="C2449" t="s">
        <v>1533</v>
      </c>
      <c r="D2449" s="109" t="s">
        <v>8564</v>
      </c>
      <c r="E2449"/>
    </row>
    <row r="2450" spans="1:5" s="190" customFormat="1" ht="12.75" customHeight="1" x14ac:dyDescent="0.25">
      <c r="A2450">
        <v>10909</v>
      </c>
      <c r="B2450" t="s">
        <v>22070</v>
      </c>
      <c r="C2450" t="s">
        <v>1533</v>
      </c>
      <c r="D2450" s="109" t="s">
        <v>16906</v>
      </c>
      <c r="E2450"/>
    </row>
    <row r="2451" spans="1:5" s="190" customFormat="1" ht="12.75" customHeight="1" x14ac:dyDescent="0.25">
      <c r="A2451">
        <v>3669</v>
      </c>
      <c r="B2451" t="s">
        <v>22071</v>
      </c>
      <c r="C2451" t="s">
        <v>1533</v>
      </c>
      <c r="D2451" s="109" t="s">
        <v>7300</v>
      </c>
      <c r="E2451"/>
    </row>
    <row r="2452" spans="1:5" s="190" customFormat="1" ht="12.75" customHeight="1" x14ac:dyDescent="0.25">
      <c r="A2452">
        <v>20139</v>
      </c>
      <c r="B2452" t="s">
        <v>22072</v>
      </c>
      <c r="C2452" t="s">
        <v>1533</v>
      </c>
      <c r="D2452" s="109" t="s">
        <v>14814</v>
      </c>
      <c r="E2452"/>
    </row>
    <row r="2453" spans="1:5" s="190" customFormat="1" ht="12.75" customHeight="1" x14ac:dyDescent="0.25">
      <c r="A2453">
        <v>3668</v>
      </c>
      <c r="B2453" t="s">
        <v>22073</v>
      </c>
      <c r="C2453" t="s">
        <v>1533</v>
      </c>
      <c r="D2453" s="109" t="s">
        <v>14988</v>
      </c>
      <c r="E2453"/>
    </row>
    <row r="2454" spans="1:5" s="190" customFormat="1" ht="12.75" customHeight="1" x14ac:dyDescent="0.25">
      <c r="A2454">
        <v>10911</v>
      </c>
      <c r="B2454" t="s">
        <v>22074</v>
      </c>
      <c r="C2454" t="s">
        <v>1533</v>
      </c>
      <c r="D2454" s="109" t="s">
        <v>17113</v>
      </c>
      <c r="E2454"/>
    </row>
    <row r="2455" spans="1:5" s="190" customFormat="1" ht="12.75" customHeight="1" x14ac:dyDescent="0.25">
      <c r="A2455">
        <v>3659</v>
      </c>
      <c r="B2455" t="s">
        <v>22075</v>
      </c>
      <c r="C2455" t="s">
        <v>1533</v>
      </c>
      <c r="D2455" s="109" t="s">
        <v>14676</v>
      </c>
      <c r="E2455"/>
    </row>
    <row r="2456" spans="1:5" s="190" customFormat="1" ht="12.75" customHeight="1" x14ac:dyDescent="0.25">
      <c r="A2456">
        <v>3660</v>
      </c>
      <c r="B2456" t="s">
        <v>22076</v>
      </c>
      <c r="C2456" t="s">
        <v>1533</v>
      </c>
      <c r="D2456" s="109" t="s">
        <v>6502</v>
      </c>
      <c r="E2456"/>
    </row>
    <row r="2457" spans="1:5" s="190" customFormat="1" ht="12.75" customHeight="1" x14ac:dyDescent="0.25">
      <c r="A2457">
        <v>20144</v>
      </c>
      <c r="B2457" t="s">
        <v>22077</v>
      </c>
      <c r="C2457" t="s">
        <v>1533</v>
      </c>
      <c r="D2457" s="109" t="s">
        <v>17114</v>
      </c>
      <c r="E2457"/>
    </row>
    <row r="2458" spans="1:5" s="190" customFormat="1" ht="12.75" customHeight="1" x14ac:dyDescent="0.25">
      <c r="A2458">
        <v>20143</v>
      </c>
      <c r="B2458" t="s">
        <v>22078</v>
      </c>
      <c r="C2458" t="s">
        <v>1533</v>
      </c>
      <c r="D2458" s="109" t="s">
        <v>14335</v>
      </c>
      <c r="E2458"/>
    </row>
    <row r="2459" spans="1:5" s="190" customFormat="1" ht="11.65" customHeight="1" x14ac:dyDescent="0.25">
      <c r="A2459">
        <v>20145</v>
      </c>
      <c r="B2459" t="s">
        <v>22079</v>
      </c>
      <c r="C2459" t="s">
        <v>1533</v>
      </c>
      <c r="D2459" s="109" t="s">
        <v>17115</v>
      </c>
      <c r="E2459"/>
    </row>
    <row r="2460" spans="1:5" s="190" customFormat="1" ht="25.5" customHeight="1" x14ac:dyDescent="0.25">
      <c r="A2460">
        <v>20146</v>
      </c>
      <c r="B2460" t="s">
        <v>22080</v>
      </c>
      <c r="C2460" t="s">
        <v>1533</v>
      </c>
      <c r="D2460" s="109" t="s">
        <v>17116</v>
      </c>
      <c r="E2460"/>
    </row>
    <row r="2461" spans="1:5" s="190" customFormat="1" ht="25.5" customHeight="1" x14ac:dyDescent="0.25">
      <c r="A2461">
        <v>20140</v>
      </c>
      <c r="B2461" t="s">
        <v>22081</v>
      </c>
      <c r="C2461" t="s">
        <v>1533</v>
      </c>
      <c r="D2461" s="109" t="s">
        <v>6468</v>
      </c>
      <c r="E2461"/>
    </row>
    <row r="2462" spans="1:5" s="190" customFormat="1" ht="34.5" customHeight="1" x14ac:dyDescent="0.25">
      <c r="A2462">
        <v>20141</v>
      </c>
      <c r="B2462" t="s">
        <v>22082</v>
      </c>
      <c r="C2462" t="s">
        <v>1533</v>
      </c>
      <c r="D2462" s="109" t="s">
        <v>14800</v>
      </c>
      <c r="E2462"/>
    </row>
    <row r="2463" spans="1:5" s="190" customFormat="1" ht="25.5" customHeight="1" x14ac:dyDescent="0.25">
      <c r="A2463">
        <v>20142</v>
      </c>
      <c r="B2463" t="s">
        <v>22083</v>
      </c>
      <c r="C2463" t="s">
        <v>1533</v>
      </c>
      <c r="D2463" s="109" t="s">
        <v>17020</v>
      </c>
      <c r="E2463"/>
    </row>
    <row r="2464" spans="1:5" s="190" customFormat="1" ht="12.75" customHeight="1" x14ac:dyDescent="0.25">
      <c r="A2464">
        <v>3670</v>
      </c>
      <c r="B2464" t="s">
        <v>22084</v>
      </c>
      <c r="C2464" t="s">
        <v>1533</v>
      </c>
      <c r="D2464" s="109" t="s">
        <v>16139</v>
      </c>
      <c r="E2464"/>
    </row>
    <row r="2465" spans="1:5" s="190" customFormat="1" ht="12.75" customHeight="1" x14ac:dyDescent="0.25">
      <c r="A2465">
        <v>3666</v>
      </c>
      <c r="B2465" t="s">
        <v>22085</v>
      </c>
      <c r="C2465" t="s">
        <v>1533</v>
      </c>
      <c r="D2465" s="109" t="s">
        <v>14714</v>
      </c>
      <c r="E2465"/>
    </row>
    <row r="2466" spans="1:5" s="190" customFormat="1" ht="12.75" customHeight="1" x14ac:dyDescent="0.25">
      <c r="A2466">
        <v>3662</v>
      </c>
      <c r="B2466" t="s">
        <v>22086</v>
      </c>
      <c r="C2466" t="s">
        <v>1533</v>
      </c>
      <c r="D2466" s="109" t="s">
        <v>11977</v>
      </c>
      <c r="E2466"/>
    </row>
    <row r="2467" spans="1:5" s="190" customFormat="1" ht="25.5" customHeight="1" x14ac:dyDescent="0.25">
      <c r="A2467">
        <v>3658</v>
      </c>
      <c r="B2467" t="s">
        <v>22087</v>
      </c>
      <c r="C2467" t="s">
        <v>1533</v>
      </c>
      <c r="D2467" s="109" t="s">
        <v>17117</v>
      </c>
      <c r="E2467"/>
    </row>
    <row r="2468" spans="1:5" s="190" customFormat="1" ht="25.5" customHeight="1" x14ac:dyDescent="0.25">
      <c r="A2468">
        <v>14157</v>
      </c>
      <c r="B2468" t="s">
        <v>22088</v>
      </c>
      <c r="C2468" t="s">
        <v>1533</v>
      </c>
      <c r="D2468" s="109" t="s">
        <v>22089</v>
      </c>
      <c r="E2468"/>
    </row>
    <row r="2469" spans="1:5" s="190" customFormat="1" ht="25.5" customHeight="1" x14ac:dyDescent="0.25">
      <c r="A2469">
        <v>42696</v>
      </c>
      <c r="B2469" t="s">
        <v>22090</v>
      </c>
      <c r="C2469" t="s">
        <v>1533</v>
      </c>
      <c r="D2469" s="109" t="s">
        <v>17118</v>
      </c>
      <c r="E2469"/>
    </row>
    <row r="2470" spans="1:5" s="190" customFormat="1" ht="25.5" customHeight="1" x14ac:dyDescent="0.25">
      <c r="A2470">
        <v>39875</v>
      </c>
      <c r="B2470" t="s">
        <v>22091</v>
      </c>
      <c r="C2470" t="s">
        <v>1533</v>
      </c>
      <c r="D2470" s="109" t="s">
        <v>22092</v>
      </c>
      <c r="E2470"/>
    </row>
    <row r="2471" spans="1:5" s="190" customFormat="1" ht="25.5" customHeight="1" x14ac:dyDescent="0.25">
      <c r="A2471">
        <v>39876</v>
      </c>
      <c r="B2471" t="s">
        <v>22093</v>
      </c>
      <c r="C2471" t="s">
        <v>1533</v>
      </c>
      <c r="D2471" s="109" t="s">
        <v>22094</v>
      </c>
      <c r="E2471"/>
    </row>
    <row r="2472" spans="1:5" s="190" customFormat="1" ht="34.5" customHeight="1" x14ac:dyDescent="0.25">
      <c r="A2472">
        <v>39877</v>
      </c>
      <c r="B2472" t="s">
        <v>22095</v>
      </c>
      <c r="C2472" t="s">
        <v>1533</v>
      </c>
      <c r="D2472" s="109" t="s">
        <v>22096</v>
      </c>
      <c r="E2472"/>
    </row>
    <row r="2473" spans="1:5" s="190" customFormat="1" ht="12.75" customHeight="1" x14ac:dyDescent="0.25">
      <c r="A2473">
        <v>39878</v>
      </c>
      <c r="B2473" t="s">
        <v>22097</v>
      </c>
      <c r="C2473" t="s">
        <v>1533</v>
      </c>
      <c r="D2473" s="109" t="s">
        <v>22098</v>
      </c>
      <c r="E2473"/>
    </row>
    <row r="2474" spans="1:5" s="190" customFormat="1" ht="25.5" customHeight="1" x14ac:dyDescent="0.25">
      <c r="A2474">
        <v>39872</v>
      </c>
      <c r="B2474" t="s">
        <v>22099</v>
      </c>
      <c r="C2474" t="s">
        <v>1533</v>
      </c>
      <c r="D2474" s="109" t="s">
        <v>22100</v>
      </c>
      <c r="E2474"/>
    </row>
    <row r="2475" spans="1:5" s="190" customFormat="1" ht="12.75" customHeight="1" x14ac:dyDescent="0.25">
      <c r="A2475">
        <v>39873</v>
      </c>
      <c r="B2475" t="s">
        <v>22101</v>
      </c>
      <c r="C2475" t="s">
        <v>1533</v>
      </c>
      <c r="D2475" s="109" t="s">
        <v>22102</v>
      </c>
      <c r="E2475"/>
    </row>
    <row r="2476" spans="1:5" s="190" customFormat="1" ht="25.5" customHeight="1" x14ac:dyDescent="0.25">
      <c r="A2476">
        <v>39874</v>
      </c>
      <c r="B2476" t="s">
        <v>22103</v>
      </c>
      <c r="C2476" t="s">
        <v>1533</v>
      </c>
      <c r="D2476" s="109" t="s">
        <v>22104</v>
      </c>
      <c r="E2476"/>
    </row>
    <row r="2477" spans="1:5" s="190" customFormat="1" ht="22.9" customHeight="1" x14ac:dyDescent="0.25">
      <c r="A2477">
        <v>3674</v>
      </c>
      <c r="B2477" t="s">
        <v>22105</v>
      </c>
      <c r="C2477" t="s">
        <v>1536</v>
      </c>
      <c r="D2477" s="109" t="s">
        <v>12837</v>
      </c>
      <c r="E2477"/>
    </row>
    <row r="2478" spans="1:5" s="190" customFormat="1" ht="25.5" customHeight="1" x14ac:dyDescent="0.25">
      <c r="A2478">
        <v>3681</v>
      </c>
      <c r="B2478" t="s">
        <v>22106</v>
      </c>
      <c r="C2478" t="s">
        <v>1536</v>
      </c>
      <c r="D2478" s="109" t="s">
        <v>14811</v>
      </c>
      <c r="E2478"/>
    </row>
    <row r="2479" spans="1:5" s="190" customFormat="1" ht="25.5" customHeight="1" x14ac:dyDescent="0.25">
      <c r="A2479">
        <v>3676</v>
      </c>
      <c r="B2479" t="s">
        <v>22107</v>
      </c>
      <c r="C2479" t="s">
        <v>1536</v>
      </c>
      <c r="D2479" s="109" t="s">
        <v>14812</v>
      </c>
      <c r="E2479"/>
    </row>
    <row r="2480" spans="1:5" s="190" customFormat="1" ht="25.5" customHeight="1" x14ac:dyDescent="0.25">
      <c r="A2480">
        <v>3679</v>
      </c>
      <c r="B2480" t="s">
        <v>22108</v>
      </c>
      <c r="C2480" t="s">
        <v>1536</v>
      </c>
      <c r="D2480" s="109" t="s">
        <v>14813</v>
      </c>
      <c r="E2480"/>
    </row>
    <row r="2481" spans="1:5" s="190" customFormat="1" ht="25.5" customHeight="1" x14ac:dyDescent="0.25">
      <c r="A2481">
        <v>3672</v>
      </c>
      <c r="B2481" t="s">
        <v>22109</v>
      </c>
      <c r="C2481" t="s">
        <v>1536</v>
      </c>
      <c r="D2481" s="109" t="s">
        <v>12793</v>
      </c>
      <c r="E2481"/>
    </row>
    <row r="2482" spans="1:5" s="190" customFormat="1" ht="25.5" customHeight="1" x14ac:dyDescent="0.25">
      <c r="A2482">
        <v>3671</v>
      </c>
      <c r="B2482" t="s">
        <v>22110</v>
      </c>
      <c r="C2482" t="s">
        <v>1536</v>
      </c>
      <c r="D2482" s="109" t="s">
        <v>7892</v>
      </c>
      <c r="E2482"/>
    </row>
    <row r="2483" spans="1:5" s="190" customFormat="1" ht="25.5" customHeight="1" x14ac:dyDescent="0.25">
      <c r="A2483">
        <v>3673</v>
      </c>
      <c r="B2483" t="s">
        <v>22111</v>
      </c>
      <c r="C2483" t="s">
        <v>1536</v>
      </c>
      <c r="D2483" s="109" t="s">
        <v>8524</v>
      </c>
      <c r="E2483"/>
    </row>
    <row r="2484" spans="1:5" s="190" customFormat="1" ht="25.5" customHeight="1" x14ac:dyDescent="0.25">
      <c r="A2484">
        <v>38394</v>
      </c>
      <c r="B2484" t="s">
        <v>22112</v>
      </c>
      <c r="C2484" t="s">
        <v>1533</v>
      </c>
      <c r="D2484" s="109" t="s">
        <v>22113</v>
      </c>
      <c r="E2484"/>
    </row>
    <row r="2485" spans="1:5" s="190" customFormat="1" ht="25.5" customHeight="1" x14ac:dyDescent="0.25">
      <c r="A2485">
        <v>3729</v>
      </c>
      <c r="B2485" t="s">
        <v>22114</v>
      </c>
      <c r="C2485" t="s">
        <v>1533</v>
      </c>
      <c r="D2485" s="109" t="s">
        <v>22115</v>
      </c>
      <c r="E2485"/>
    </row>
    <row r="2486" spans="1:5" s="190" customFormat="1" ht="25.5" customHeight="1" x14ac:dyDescent="0.25">
      <c r="A2486">
        <v>39357</v>
      </c>
      <c r="B2486" t="s">
        <v>22116</v>
      </c>
      <c r="C2486" t="s">
        <v>1533</v>
      </c>
      <c r="D2486" s="109" t="s">
        <v>17119</v>
      </c>
      <c r="E2486"/>
    </row>
    <row r="2487" spans="1:5" s="190" customFormat="1" ht="25.5" customHeight="1" x14ac:dyDescent="0.25">
      <c r="A2487">
        <v>39358</v>
      </c>
      <c r="B2487" t="s">
        <v>22117</v>
      </c>
      <c r="C2487" t="s">
        <v>1533</v>
      </c>
      <c r="D2487" s="109" t="s">
        <v>17119</v>
      </c>
      <c r="E2487"/>
    </row>
    <row r="2488" spans="1:5" s="190" customFormat="1" ht="25.5" customHeight="1" x14ac:dyDescent="0.25">
      <c r="A2488">
        <v>39355</v>
      </c>
      <c r="B2488" t="s">
        <v>22118</v>
      </c>
      <c r="C2488" t="s">
        <v>1533</v>
      </c>
      <c r="D2488" s="109" t="s">
        <v>17120</v>
      </c>
      <c r="E2488"/>
    </row>
    <row r="2489" spans="1:5" s="190" customFormat="1" ht="25.5" customHeight="1" x14ac:dyDescent="0.25">
      <c r="A2489">
        <v>39356</v>
      </c>
      <c r="B2489" t="s">
        <v>22119</v>
      </c>
      <c r="C2489" t="s">
        <v>1533</v>
      </c>
      <c r="D2489" s="109" t="s">
        <v>17121</v>
      </c>
      <c r="E2489"/>
    </row>
    <row r="2490" spans="1:5" s="190" customFormat="1" ht="11.65" customHeight="1" x14ac:dyDescent="0.25">
      <c r="A2490">
        <v>39353</v>
      </c>
      <c r="B2490" t="s">
        <v>22120</v>
      </c>
      <c r="C2490" t="s">
        <v>1533</v>
      </c>
      <c r="D2490" s="109" t="s">
        <v>17122</v>
      </c>
      <c r="E2490"/>
    </row>
    <row r="2491" spans="1:5" s="190" customFormat="1" ht="25.5" customHeight="1" x14ac:dyDescent="0.25">
      <c r="A2491">
        <v>39354</v>
      </c>
      <c r="B2491" t="s">
        <v>22121</v>
      </c>
      <c r="C2491" t="s">
        <v>1533</v>
      </c>
      <c r="D2491" s="109" t="s">
        <v>17123</v>
      </c>
      <c r="E2491"/>
    </row>
    <row r="2492" spans="1:5" s="190" customFormat="1" ht="25.5" customHeight="1" x14ac:dyDescent="0.25">
      <c r="A2492">
        <v>39398</v>
      </c>
      <c r="B2492" t="s">
        <v>22122</v>
      </c>
      <c r="C2492" t="s">
        <v>1533</v>
      </c>
      <c r="D2492" s="109" t="s">
        <v>22123</v>
      </c>
      <c r="E2492"/>
    </row>
    <row r="2493" spans="1:5" s="190" customFormat="1" ht="34.5" customHeight="1" x14ac:dyDescent="0.25">
      <c r="A2493">
        <v>13343</v>
      </c>
      <c r="B2493" t="s">
        <v>22124</v>
      </c>
      <c r="C2493" t="s">
        <v>1533</v>
      </c>
      <c r="D2493" s="109" t="s">
        <v>22125</v>
      </c>
      <c r="E2493"/>
    </row>
    <row r="2494" spans="1:5" s="190" customFormat="1" ht="25.5" customHeight="1" x14ac:dyDescent="0.25">
      <c r="A2494">
        <v>12118</v>
      </c>
      <c r="B2494" t="s">
        <v>22126</v>
      </c>
      <c r="C2494" t="s">
        <v>1533</v>
      </c>
      <c r="D2494" s="109" t="s">
        <v>18031</v>
      </c>
      <c r="E2494"/>
    </row>
    <row r="2495" spans="1:5" s="190" customFormat="1" ht="25.5" customHeight="1" x14ac:dyDescent="0.25">
      <c r="A2495">
        <v>39482</v>
      </c>
      <c r="B2495" t="s">
        <v>22127</v>
      </c>
      <c r="C2495" t="s">
        <v>1533</v>
      </c>
      <c r="D2495" s="109" t="s">
        <v>22128</v>
      </c>
      <c r="E2495"/>
    </row>
    <row r="2496" spans="1:5" s="190" customFormat="1" ht="34.5" customHeight="1" x14ac:dyDescent="0.25">
      <c r="A2496">
        <v>39486</v>
      </c>
      <c r="B2496" t="s">
        <v>22129</v>
      </c>
      <c r="C2496" t="s">
        <v>1533</v>
      </c>
      <c r="D2496" s="109" t="s">
        <v>22130</v>
      </c>
      <c r="E2496"/>
    </row>
    <row r="2497" spans="1:5" s="190" customFormat="1" ht="38.25" customHeight="1" x14ac:dyDescent="0.25">
      <c r="A2497">
        <v>39484</v>
      </c>
      <c r="B2497" t="s">
        <v>22131</v>
      </c>
      <c r="C2497" t="s">
        <v>1533</v>
      </c>
      <c r="D2497" s="109" t="s">
        <v>22128</v>
      </c>
      <c r="E2497"/>
    </row>
    <row r="2498" spans="1:5" s="190" customFormat="1" ht="25.5" customHeight="1" x14ac:dyDescent="0.25">
      <c r="A2498">
        <v>39488</v>
      </c>
      <c r="B2498" t="s">
        <v>22132</v>
      </c>
      <c r="C2498" t="s">
        <v>1533</v>
      </c>
      <c r="D2498" s="109" t="s">
        <v>22133</v>
      </c>
      <c r="E2498"/>
    </row>
    <row r="2499" spans="1:5" s="190" customFormat="1" ht="25.5" customHeight="1" x14ac:dyDescent="0.25">
      <c r="A2499">
        <v>39485</v>
      </c>
      <c r="B2499" t="s">
        <v>22134</v>
      </c>
      <c r="C2499" t="s">
        <v>1533</v>
      </c>
      <c r="D2499" s="109" t="s">
        <v>22128</v>
      </c>
      <c r="E2499"/>
    </row>
    <row r="2500" spans="1:5" s="190" customFormat="1" ht="34.5" customHeight="1" x14ac:dyDescent="0.25">
      <c r="A2500">
        <v>39489</v>
      </c>
      <c r="B2500" t="s">
        <v>22135</v>
      </c>
      <c r="C2500" t="s">
        <v>1533</v>
      </c>
      <c r="D2500" s="109" t="s">
        <v>22136</v>
      </c>
      <c r="E2500"/>
    </row>
    <row r="2501" spans="1:5" s="190" customFormat="1" ht="34.5" customHeight="1" x14ac:dyDescent="0.25">
      <c r="A2501">
        <v>39490</v>
      </c>
      <c r="B2501" t="s">
        <v>22137</v>
      </c>
      <c r="C2501" t="s">
        <v>1533</v>
      </c>
      <c r="D2501" s="109" t="s">
        <v>22138</v>
      </c>
      <c r="E2501"/>
    </row>
    <row r="2502" spans="1:5" s="190" customFormat="1" ht="25.5" customHeight="1" x14ac:dyDescent="0.25">
      <c r="A2502">
        <v>39494</v>
      </c>
      <c r="B2502" t="s">
        <v>22139</v>
      </c>
      <c r="C2502" t="s">
        <v>1533</v>
      </c>
      <c r="D2502" s="109" t="s">
        <v>22140</v>
      </c>
      <c r="E2502"/>
    </row>
    <row r="2503" spans="1:5" s="190" customFormat="1" ht="25.5" customHeight="1" x14ac:dyDescent="0.25">
      <c r="A2503">
        <v>39495</v>
      </c>
      <c r="B2503" t="s">
        <v>22141</v>
      </c>
      <c r="C2503" t="s">
        <v>1533</v>
      </c>
      <c r="D2503" s="109" t="s">
        <v>22142</v>
      </c>
      <c r="E2503"/>
    </row>
    <row r="2504" spans="1:5" s="190" customFormat="1" ht="34.5" customHeight="1" x14ac:dyDescent="0.25">
      <c r="A2504">
        <v>39496</v>
      </c>
      <c r="B2504" t="s">
        <v>22143</v>
      </c>
      <c r="C2504" t="s">
        <v>1533</v>
      </c>
      <c r="D2504" s="109" t="s">
        <v>22144</v>
      </c>
      <c r="E2504"/>
    </row>
    <row r="2505" spans="1:5" s="190" customFormat="1" ht="25.5" customHeight="1" x14ac:dyDescent="0.25">
      <c r="A2505">
        <v>39492</v>
      </c>
      <c r="B2505" t="s">
        <v>22145</v>
      </c>
      <c r="C2505" t="s">
        <v>1533</v>
      </c>
      <c r="D2505" s="109" t="s">
        <v>22146</v>
      </c>
      <c r="E2505"/>
    </row>
    <row r="2506" spans="1:5" s="190" customFormat="1" ht="46.15" customHeight="1" x14ac:dyDescent="0.25">
      <c r="A2506">
        <v>39497</v>
      </c>
      <c r="B2506" t="s">
        <v>22147</v>
      </c>
      <c r="C2506" t="s">
        <v>1533</v>
      </c>
      <c r="D2506" s="109" t="s">
        <v>22148</v>
      </c>
      <c r="E2506"/>
    </row>
    <row r="2507" spans="1:5" s="190" customFormat="1" ht="25.5" customHeight="1" x14ac:dyDescent="0.25">
      <c r="A2507">
        <v>39493</v>
      </c>
      <c r="B2507" t="s">
        <v>22149</v>
      </c>
      <c r="C2507" t="s">
        <v>1533</v>
      </c>
      <c r="D2507" s="109" t="s">
        <v>22150</v>
      </c>
      <c r="E2507"/>
    </row>
    <row r="2508" spans="1:5" s="190" customFormat="1" ht="34.5" customHeight="1" x14ac:dyDescent="0.25">
      <c r="A2508">
        <v>39500</v>
      </c>
      <c r="B2508" t="s">
        <v>22151</v>
      </c>
      <c r="C2508" t="s">
        <v>1533</v>
      </c>
      <c r="D2508" s="109" t="s">
        <v>22152</v>
      </c>
      <c r="E2508"/>
    </row>
    <row r="2509" spans="1:5" s="190" customFormat="1" ht="34.5" customHeight="1" x14ac:dyDescent="0.25">
      <c r="A2509">
        <v>39498</v>
      </c>
      <c r="B2509" t="s">
        <v>22153</v>
      </c>
      <c r="C2509" t="s">
        <v>1533</v>
      </c>
      <c r="D2509" s="109" t="s">
        <v>22154</v>
      </c>
      <c r="E2509"/>
    </row>
    <row r="2510" spans="1:5" s="190" customFormat="1" ht="34.5" customHeight="1" x14ac:dyDescent="0.25">
      <c r="A2510">
        <v>43628</v>
      </c>
      <c r="B2510" t="s">
        <v>22155</v>
      </c>
      <c r="C2510" t="s">
        <v>1533</v>
      </c>
      <c r="D2510" s="109" t="s">
        <v>22156</v>
      </c>
      <c r="E2510"/>
    </row>
    <row r="2511" spans="1:5" s="190" customFormat="1" ht="34.5" customHeight="1" x14ac:dyDescent="0.25">
      <c r="A2511">
        <v>39501</v>
      </c>
      <c r="B2511" t="s">
        <v>22157</v>
      </c>
      <c r="C2511" t="s">
        <v>1533</v>
      </c>
      <c r="D2511" s="109" t="s">
        <v>22158</v>
      </c>
      <c r="E2511"/>
    </row>
    <row r="2512" spans="1:5" s="190" customFormat="1" ht="34.5" customHeight="1" x14ac:dyDescent="0.25">
      <c r="A2512">
        <v>39499</v>
      </c>
      <c r="B2512" t="s">
        <v>22159</v>
      </c>
      <c r="C2512" t="s">
        <v>1533</v>
      </c>
      <c r="D2512" s="109" t="s">
        <v>22160</v>
      </c>
      <c r="E2512"/>
    </row>
    <row r="2513" spans="1:5" s="190" customFormat="1" ht="11.65" customHeight="1" x14ac:dyDescent="0.25">
      <c r="A2513">
        <v>43621</v>
      </c>
      <c r="B2513" t="s">
        <v>22161</v>
      </c>
      <c r="C2513" t="s">
        <v>1533</v>
      </c>
      <c r="D2513" s="109" t="s">
        <v>22162</v>
      </c>
      <c r="E2513"/>
    </row>
    <row r="2514" spans="1:5" s="190" customFormat="1" ht="34.5" customHeight="1" x14ac:dyDescent="0.25">
      <c r="A2514">
        <v>3733</v>
      </c>
      <c r="B2514" t="s">
        <v>22163</v>
      </c>
      <c r="C2514" t="s">
        <v>1534</v>
      </c>
      <c r="D2514" s="109" t="s">
        <v>22164</v>
      </c>
      <c r="E2514"/>
    </row>
    <row r="2515" spans="1:5" s="190" customFormat="1" ht="34.5" customHeight="1" x14ac:dyDescent="0.25">
      <c r="A2515">
        <v>3731</v>
      </c>
      <c r="B2515" t="s">
        <v>22165</v>
      </c>
      <c r="C2515" t="s">
        <v>1534</v>
      </c>
      <c r="D2515" s="109" t="s">
        <v>14914</v>
      </c>
      <c r="E2515"/>
    </row>
    <row r="2516" spans="1:5" s="190" customFormat="1" ht="34.5" customHeight="1" x14ac:dyDescent="0.25">
      <c r="A2516">
        <v>38137</v>
      </c>
      <c r="B2516" t="s">
        <v>22166</v>
      </c>
      <c r="C2516" t="s">
        <v>1534</v>
      </c>
      <c r="D2516" s="109" t="s">
        <v>22167</v>
      </c>
      <c r="E2516"/>
    </row>
    <row r="2517" spans="1:5" s="190" customFormat="1" ht="34.5" customHeight="1" x14ac:dyDescent="0.25">
      <c r="A2517">
        <v>38135</v>
      </c>
      <c r="B2517" t="s">
        <v>22168</v>
      </c>
      <c r="C2517" t="s">
        <v>1534</v>
      </c>
      <c r="D2517" s="109" t="s">
        <v>22169</v>
      </c>
      <c r="E2517"/>
    </row>
    <row r="2518" spans="1:5" s="190" customFormat="1" ht="34.5" customHeight="1" x14ac:dyDescent="0.25">
      <c r="A2518">
        <v>38138</v>
      </c>
      <c r="B2518" t="s">
        <v>22170</v>
      </c>
      <c r="C2518" t="s">
        <v>1534</v>
      </c>
      <c r="D2518" s="109" t="s">
        <v>15180</v>
      </c>
      <c r="E2518"/>
    </row>
    <row r="2519" spans="1:5" s="190" customFormat="1" ht="34.5" customHeight="1" x14ac:dyDescent="0.25">
      <c r="A2519">
        <v>3736</v>
      </c>
      <c r="B2519" t="s">
        <v>22171</v>
      </c>
      <c r="C2519" t="s">
        <v>1534</v>
      </c>
      <c r="D2519" s="109" t="s">
        <v>17124</v>
      </c>
      <c r="E2519"/>
    </row>
    <row r="2520" spans="1:5" s="190" customFormat="1" ht="25.5" customHeight="1" x14ac:dyDescent="0.25">
      <c r="A2520">
        <v>3741</v>
      </c>
      <c r="B2520" t="s">
        <v>22172</v>
      </c>
      <c r="C2520" t="s">
        <v>1534</v>
      </c>
      <c r="D2520" s="109" t="s">
        <v>14953</v>
      </c>
      <c r="E2520"/>
    </row>
    <row r="2521" spans="1:5" s="190" customFormat="1" ht="34.5" customHeight="1" x14ac:dyDescent="0.25">
      <c r="A2521">
        <v>3745</v>
      </c>
      <c r="B2521" t="s">
        <v>22173</v>
      </c>
      <c r="C2521" t="s">
        <v>1534</v>
      </c>
      <c r="D2521" s="109" t="s">
        <v>15788</v>
      </c>
      <c r="E2521"/>
    </row>
    <row r="2522" spans="1:5" s="190" customFormat="1" ht="34.5" customHeight="1" x14ac:dyDescent="0.25">
      <c r="A2522">
        <v>3743</v>
      </c>
      <c r="B2522" t="s">
        <v>22174</v>
      </c>
      <c r="C2522" t="s">
        <v>1534</v>
      </c>
      <c r="D2522" s="109" t="s">
        <v>17125</v>
      </c>
      <c r="E2522"/>
    </row>
    <row r="2523" spans="1:5" s="190" customFormat="1" ht="34.5" customHeight="1" x14ac:dyDescent="0.25">
      <c r="A2523">
        <v>3744</v>
      </c>
      <c r="B2523" t="s">
        <v>22175</v>
      </c>
      <c r="C2523" t="s">
        <v>1534</v>
      </c>
      <c r="D2523" s="109" t="s">
        <v>17126</v>
      </c>
      <c r="E2523"/>
    </row>
    <row r="2524" spans="1:5" s="190" customFormat="1" ht="25.5" customHeight="1" x14ac:dyDescent="0.25">
      <c r="A2524">
        <v>3739</v>
      </c>
      <c r="B2524" t="s">
        <v>22176</v>
      </c>
      <c r="C2524" t="s">
        <v>1534</v>
      </c>
      <c r="D2524" s="109" t="s">
        <v>17127</v>
      </c>
      <c r="E2524"/>
    </row>
    <row r="2525" spans="1:5" s="190" customFormat="1" ht="25.5" customHeight="1" x14ac:dyDescent="0.25">
      <c r="A2525">
        <v>3737</v>
      </c>
      <c r="B2525" t="s">
        <v>22177</v>
      </c>
      <c r="C2525" t="s">
        <v>1534</v>
      </c>
      <c r="D2525" s="109" t="s">
        <v>17128</v>
      </c>
      <c r="E2525"/>
    </row>
    <row r="2526" spans="1:5" s="190" customFormat="1" ht="25.5" customHeight="1" x14ac:dyDescent="0.25">
      <c r="A2526">
        <v>3738</v>
      </c>
      <c r="B2526" t="s">
        <v>22178</v>
      </c>
      <c r="C2526" t="s">
        <v>1534</v>
      </c>
      <c r="D2526" s="109" t="s">
        <v>17129</v>
      </c>
      <c r="E2526"/>
    </row>
    <row r="2527" spans="1:5" s="190" customFormat="1" ht="25.5" customHeight="1" x14ac:dyDescent="0.25">
      <c r="A2527">
        <v>3747</v>
      </c>
      <c r="B2527" t="s">
        <v>22179</v>
      </c>
      <c r="C2527" t="s">
        <v>1534</v>
      </c>
      <c r="D2527" s="109" t="s">
        <v>17126</v>
      </c>
      <c r="E2527"/>
    </row>
    <row r="2528" spans="1:5" s="190" customFormat="1" ht="34.5" customHeight="1" x14ac:dyDescent="0.25">
      <c r="A2528">
        <v>11649</v>
      </c>
      <c r="B2528" t="s">
        <v>22180</v>
      </c>
      <c r="C2528" t="s">
        <v>1533</v>
      </c>
      <c r="D2528" s="109" t="s">
        <v>17130</v>
      </c>
      <c r="E2528"/>
    </row>
    <row r="2529" spans="1:5" s="190" customFormat="1" ht="12.75" customHeight="1" x14ac:dyDescent="0.25">
      <c r="A2529">
        <v>11650</v>
      </c>
      <c r="B2529" t="s">
        <v>22181</v>
      </c>
      <c r="C2529" t="s">
        <v>1533</v>
      </c>
      <c r="D2529" s="109" t="s">
        <v>17131</v>
      </c>
      <c r="E2529"/>
    </row>
    <row r="2530" spans="1:5" s="190" customFormat="1" ht="34.5" customHeight="1" x14ac:dyDescent="0.25">
      <c r="A2530">
        <v>3742</v>
      </c>
      <c r="B2530" t="s">
        <v>22182</v>
      </c>
      <c r="C2530" t="s">
        <v>1534</v>
      </c>
      <c r="D2530" s="109" t="s">
        <v>17132</v>
      </c>
      <c r="E2530"/>
    </row>
    <row r="2531" spans="1:5" s="190" customFormat="1" ht="25.5" customHeight="1" x14ac:dyDescent="0.25">
      <c r="A2531">
        <v>3746</v>
      </c>
      <c r="B2531" t="s">
        <v>22183</v>
      </c>
      <c r="C2531" t="s">
        <v>1534</v>
      </c>
      <c r="D2531" s="109" t="s">
        <v>17133</v>
      </c>
      <c r="E2531"/>
    </row>
    <row r="2532" spans="1:5" s="190" customFormat="1" ht="25.5" customHeight="1" x14ac:dyDescent="0.25">
      <c r="A2532">
        <v>21106</v>
      </c>
      <c r="B2532" t="s">
        <v>22184</v>
      </c>
      <c r="C2532" t="s">
        <v>1537</v>
      </c>
      <c r="D2532" s="109" t="s">
        <v>12608</v>
      </c>
      <c r="E2532"/>
    </row>
    <row r="2533" spans="1:5" s="190" customFormat="1" ht="34.5" customHeight="1" x14ac:dyDescent="0.25">
      <c r="A2533">
        <v>39377</v>
      </c>
      <c r="B2533" t="s">
        <v>22185</v>
      </c>
      <c r="C2533" t="s">
        <v>1533</v>
      </c>
      <c r="D2533" s="109" t="s">
        <v>22186</v>
      </c>
      <c r="E2533"/>
    </row>
    <row r="2534" spans="1:5" s="190" customFormat="1" ht="25.5" customHeight="1" x14ac:dyDescent="0.25">
      <c r="A2534">
        <v>38191</v>
      </c>
      <c r="B2534" t="s">
        <v>22187</v>
      </c>
      <c r="C2534" t="s">
        <v>1533</v>
      </c>
      <c r="D2534" s="109" t="s">
        <v>7786</v>
      </c>
      <c r="E2534"/>
    </row>
    <row r="2535" spans="1:5" s="190" customFormat="1" ht="12.75" customHeight="1" x14ac:dyDescent="0.25">
      <c r="A2535">
        <v>39381</v>
      </c>
      <c r="B2535" t="s">
        <v>22188</v>
      </c>
      <c r="C2535" t="s">
        <v>1533</v>
      </c>
      <c r="D2535" s="109" t="s">
        <v>22189</v>
      </c>
      <c r="E2535"/>
    </row>
    <row r="2536" spans="1:5" s="190" customFormat="1" ht="25.5" customHeight="1" x14ac:dyDescent="0.25">
      <c r="A2536">
        <v>38780</v>
      </c>
      <c r="B2536" t="s">
        <v>22190</v>
      </c>
      <c r="C2536" t="s">
        <v>1533</v>
      </c>
      <c r="D2536" s="109" t="s">
        <v>12633</v>
      </c>
      <c r="E2536"/>
    </row>
    <row r="2537" spans="1:5" s="190" customFormat="1" ht="11.65" customHeight="1" x14ac:dyDescent="0.25">
      <c r="A2537">
        <v>38781</v>
      </c>
      <c r="B2537" t="s">
        <v>22191</v>
      </c>
      <c r="C2537" t="s">
        <v>1533</v>
      </c>
      <c r="D2537" s="109" t="s">
        <v>22192</v>
      </c>
      <c r="E2537"/>
    </row>
    <row r="2538" spans="1:5" s="190" customFormat="1" ht="25.5" customHeight="1" x14ac:dyDescent="0.25">
      <c r="A2538">
        <v>38192</v>
      </c>
      <c r="B2538" t="s">
        <v>22193</v>
      </c>
      <c r="C2538" t="s">
        <v>1533</v>
      </c>
      <c r="D2538" s="109" t="s">
        <v>22194</v>
      </c>
      <c r="E2538"/>
    </row>
    <row r="2539" spans="1:5" s="190" customFormat="1" ht="25.5" customHeight="1" x14ac:dyDescent="0.25">
      <c r="A2539">
        <v>3753</v>
      </c>
      <c r="B2539" t="s">
        <v>22195</v>
      </c>
      <c r="C2539" t="s">
        <v>1533</v>
      </c>
      <c r="D2539" s="109" t="s">
        <v>14902</v>
      </c>
      <c r="E2539"/>
    </row>
    <row r="2540" spans="1:5" s="190" customFormat="1" ht="25.5" customHeight="1" x14ac:dyDescent="0.25">
      <c r="A2540">
        <v>38782</v>
      </c>
      <c r="B2540" t="s">
        <v>22196</v>
      </c>
      <c r="C2540" t="s">
        <v>1533</v>
      </c>
      <c r="D2540" s="109" t="s">
        <v>22197</v>
      </c>
      <c r="E2540"/>
    </row>
    <row r="2541" spans="1:5" s="190" customFormat="1" ht="34.5" customHeight="1" x14ac:dyDescent="0.25">
      <c r="A2541">
        <v>38778</v>
      </c>
      <c r="B2541" t="s">
        <v>22198</v>
      </c>
      <c r="C2541" t="s">
        <v>1533</v>
      </c>
      <c r="D2541" s="109" t="s">
        <v>10827</v>
      </c>
      <c r="E2541"/>
    </row>
    <row r="2542" spans="1:5" s="190" customFormat="1" ht="34.5" customHeight="1" x14ac:dyDescent="0.25">
      <c r="A2542">
        <v>38779</v>
      </c>
      <c r="B2542" t="s">
        <v>22199</v>
      </c>
      <c r="C2542" t="s">
        <v>1533</v>
      </c>
      <c r="D2542" s="109" t="s">
        <v>15580</v>
      </c>
      <c r="E2542"/>
    </row>
    <row r="2543" spans="1:5" s="190" customFormat="1" ht="25.5" customHeight="1" x14ac:dyDescent="0.25">
      <c r="A2543">
        <v>39388</v>
      </c>
      <c r="B2543" t="s">
        <v>22200</v>
      </c>
      <c r="C2543" t="s">
        <v>1533</v>
      </c>
      <c r="D2543" s="109" t="s">
        <v>22201</v>
      </c>
      <c r="E2543"/>
    </row>
    <row r="2544" spans="1:5" s="190" customFormat="1" ht="25.5" customHeight="1" x14ac:dyDescent="0.25">
      <c r="A2544">
        <v>39387</v>
      </c>
      <c r="B2544" t="s">
        <v>22202</v>
      </c>
      <c r="C2544" t="s">
        <v>1533</v>
      </c>
      <c r="D2544" s="109" t="s">
        <v>7924</v>
      </c>
      <c r="E2544"/>
    </row>
    <row r="2545" spans="1:5" s="190" customFormat="1" ht="25.5" customHeight="1" x14ac:dyDescent="0.25">
      <c r="A2545">
        <v>39386</v>
      </c>
      <c r="B2545" t="s">
        <v>22203</v>
      </c>
      <c r="C2545" t="s">
        <v>1533</v>
      </c>
      <c r="D2545" s="109" t="s">
        <v>14796</v>
      </c>
      <c r="E2545"/>
    </row>
    <row r="2546" spans="1:5" s="190" customFormat="1" ht="34.5" customHeight="1" x14ac:dyDescent="0.25">
      <c r="A2546">
        <v>38194</v>
      </c>
      <c r="B2546" t="s">
        <v>22204</v>
      </c>
      <c r="C2546" t="s">
        <v>1533</v>
      </c>
      <c r="D2546" s="109" t="s">
        <v>18451</v>
      </c>
      <c r="E2546"/>
    </row>
    <row r="2547" spans="1:5" s="190" customFormat="1" ht="34.5" customHeight="1" x14ac:dyDescent="0.25">
      <c r="A2547">
        <v>38193</v>
      </c>
      <c r="B2547" t="s">
        <v>22205</v>
      </c>
      <c r="C2547" t="s">
        <v>1533</v>
      </c>
      <c r="D2547" s="109" t="s">
        <v>12665</v>
      </c>
      <c r="E2547"/>
    </row>
    <row r="2548" spans="1:5" s="190" customFormat="1" ht="34.5" customHeight="1" x14ac:dyDescent="0.25">
      <c r="A2548">
        <v>12216</v>
      </c>
      <c r="B2548" t="s">
        <v>22206</v>
      </c>
      <c r="C2548" t="s">
        <v>1533</v>
      </c>
      <c r="D2548" s="109" t="s">
        <v>22207</v>
      </c>
      <c r="E2548"/>
    </row>
    <row r="2549" spans="1:5" s="190" customFormat="1" ht="34.5" customHeight="1" x14ac:dyDescent="0.25">
      <c r="A2549">
        <v>3757</v>
      </c>
      <c r="B2549" t="s">
        <v>22208</v>
      </c>
      <c r="C2549" t="s">
        <v>1533</v>
      </c>
      <c r="D2549" s="109" t="s">
        <v>17799</v>
      </c>
      <c r="E2549"/>
    </row>
    <row r="2550" spans="1:5" s="190" customFormat="1" ht="25.5" customHeight="1" x14ac:dyDescent="0.25">
      <c r="A2550">
        <v>3758</v>
      </c>
      <c r="B2550" t="s">
        <v>22209</v>
      </c>
      <c r="C2550" t="s">
        <v>1533</v>
      </c>
      <c r="D2550" s="109" t="s">
        <v>22210</v>
      </c>
      <c r="E2550"/>
    </row>
    <row r="2551" spans="1:5" s="190" customFormat="1" ht="34.5" customHeight="1" x14ac:dyDescent="0.25">
      <c r="A2551">
        <v>12214</v>
      </c>
      <c r="B2551" t="s">
        <v>22211</v>
      </c>
      <c r="C2551" t="s">
        <v>1533</v>
      </c>
      <c r="D2551" s="109" t="s">
        <v>17597</v>
      </c>
      <c r="E2551"/>
    </row>
    <row r="2552" spans="1:5" s="190" customFormat="1" ht="34.5" customHeight="1" x14ac:dyDescent="0.25">
      <c r="A2552">
        <v>3749</v>
      </c>
      <c r="B2552" t="s">
        <v>22212</v>
      </c>
      <c r="C2552" t="s">
        <v>1533</v>
      </c>
      <c r="D2552" s="109" t="s">
        <v>17981</v>
      </c>
      <c r="E2552"/>
    </row>
    <row r="2553" spans="1:5" s="190" customFormat="1" ht="25.5" customHeight="1" x14ac:dyDescent="0.25">
      <c r="A2553">
        <v>3751</v>
      </c>
      <c r="B2553" t="s">
        <v>22213</v>
      </c>
      <c r="C2553" t="s">
        <v>1533</v>
      </c>
      <c r="D2553" s="109" t="s">
        <v>22214</v>
      </c>
      <c r="E2553"/>
    </row>
    <row r="2554" spans="1:5" s="190" customFormat="1" ht="12.75" customHeight="1" x14ac:dyDescent="0.25">
      <c r="A2554">
        <v>39376</v>
      </c>
      <c r="B2554" t="s">
        <v>22215</v>
      </c>
      <c r="C2554" t="s">
        <v>1533</v>
      </c>
      <c r="D2554" s="109" t="s">
        <v>22216</v>
      </c>
      <c r="E2554"/>
    </row>
    <row r="2555" spans="1:5" s="190" customFormat="1" ht="12.75" customHeight="1" x14ac:dyDescent="0.25">
      <c r="A2555">
        <v>3752</v>
      </c>
      <c r="B2555" t="s">
        <v>22217</v>
      </c>
      <c r="C2555" t="s">
        <v>1533</v>
      </c>
      <c r="D2555" s="109" t="s">
        <v>22218</v>
      </c>
      <c r="E2555"/>
    </row>
    <row r="2556" spans="1:5" s="190" customFormat="1" ht="34.5" customHeight="1" x14ac:dyDescent="0.25">
      <c r="A2556">
        <v>746</v>
      </c>
      <c r="B2556" t="s">
        <v>22219</v>
      </c>
      <c r="C2556" t="s">
        <v>1533</v>
      </c>
      <c r="D2556" s="109" t="s">
        <v>22220</v>
      </c>
      <c r="E2556"/>
    </row>
    <row r="2557" spans="1:5" s="190" customFormat="1" ht="25.5" customHeight="1" x14ac:dyDescent="0.25">
      <c r="A2557">
        <v>20269</v>
      </c>
      <c r="B2557" t="s">
        <v>22221</v>
      </c>
      <c r="C2557" t="s">
        <v>1533</v>
      </c>
      <c r="D2557" s="109" t="s">
        <v>17135</v>
      </c>
      <c r="E2557"/>
    </row>
    <row r="2558" spans="1:5" s="190" customFormat="1" ht="25.5" customHeight="1" x14ac:dyDescent="0.25">
      <c r="A2558">
        <v>20270</v>
      </c>
      <c r="B2558" t="s">
        <v>22222</v>
      </c>
      <c r="C2558" t="s">
        <v>1533</v>
      </c>
      <c r="D2558" s="109" t="s">
        <v>17136</v>
      </c>
      <c r="E2558"/>
    </row>
    <row r="2559" spans="1:5" s="190" customFormat="1" ht="25.5" customHeight="1" x14ac:dyDescent="0.25">
      <c r="A2559">
        <v>11696</v>
      </c>
      <c r="B2559" t="s">
        <v>22223</v>
      </c>
      <c r="C2559" t="s">
        <v>1533</v>
      </c>
      <c r="D2559" s="109" t="s">
        <v>17137</v>
      </c>
      <c r="E2559"/>
    </row>
    <row r="2560" spans="1:5" s="190" customFormat="1" ht="25.5" customHeight="1" x14ac:dyDescent="0.25">
      <c r="A2560">
        <v>10427</v>
      </c>
      <c r="B2560" t="s">
        <v>22224</v>
      </c>
      <c r="C2560" t="s">
        <v>1533</v>
      </c>
      <c r="D2560" s="109" t="s">
        <v>17138</v>
      </c>
      <c r="E2560"/>
    </row>
    <row r="2561" spans="1:5" s="190" customFormat="1" ht="34.5" customHeight="1" x14ac:dyDescent="0.25">
      <c r="A2561">
        <v>10428</v>
      </c>
      <c r="B2561" t="s">
        <v>22225</v>
      </c>
      <c r="C2561" t="s">
        <v>1533</v>
      </c>
      <c r="D2561" s="109" t="s">
        <v>14965</v>
      </c>
      <c r="E2561"/>
    </row>
    <row r="2562" spans="1:5" s="190" customFormat="1" ht="11.65" customHeight="1" x14ac:dyDescent="0.25">
      <c r="A2562">
        <v>36521</v>
      </c>
      <c r="B2562" t="s">
        <v>22226</v>
      </c>
      <c r="C2562" t="s">
        <v>1533</v>
      </c>
      <c r="D2562" s="109" t="s">
        <v>17139</v>
      </c>
      <c r="E2562"/>
    </row>
    <row r="2563" spans="1:5" s="190" customFormat="1" ht="34.5" customHeight="1" x14ac:dyDescent="0.25">
      <c r="A2563">
        <v>36794</v>
      </c>
      <c r="B2563" t="s">
        <v>22227</v>
      </c>
      <c r="C2563" t="s">
        <v>1533</v>
      </c>
      <c r="D2563" s="109" t="s">
        <v>17140</v>
      </c>
      <c r="E2563"/>
    </row>
    <row r="2564" spans="1:5" s="190" customFormat="1" ht="25.5" customHeight="1" x14ac:dyDescent="0.25">
      <c r="A2564">
        <v>10426</v>
      </c>
      <c r="B2564" t="s">
        <v>22228</v>
      </c>
      <c r="C2564" t="s">
        <v>1533</v>
      </c>
      <c r="D2564" s="109" t="s">
        <v>17141</v>
      </c>
      <c r="E2564"/>
    </row>
    <row r="2565" spans="1:5" s="190" customFormat="1" ht="34.5" customHeight="1" x14ac:dyDescent="0.25">
      <c r="A2565">
        <v>10425</v>
      </c>
      <c r="B2565" t="s">
        <v>22229</v>
      </c>
      <c r="C2565" t="s">
        <v>1533</v>
      </c>
      <c r="D2565" s="109" t="s">
        <v>15500</v>
      </c>
      <c r="E2565"/>
    </row>
    <row r="2566" spans="1:5" s="190" customFormat="1" ht="34.5" customHeight="1" x14ac:dyDescent="0.25">
      <c r="A2566">
        <v>10431</v>
      </c>
      <c r="B2566" t="s">
        <v>22230</v>
      </c>
      <c r="C2566" t="s">
        <v>1533</v>
      </c>
      <c r="D2566" s="109" t="s">
        <v>17142</v>
      </c>
      <c r="E2566"/>
    </row>
    <row r="2567" spans="1:5" s="190" customFormat="1" ht="34.5" customHeight="1" x14ac:dyDescent="0.25">
      <c r="A2567">
        <v>10429</v>
      </c>
      <c r="B2567" t="s">
        <v>22231</v>
      </c>
      <c r="C2567" t="s">
        <v>1533</v>
      </c>
      <c r="D2567" s="109" t="s">
        <v>17143</v>
      </c>
      <c r="E2567"/>
    </row>
    <row r="2568" spans="1:5" s="190" customFormat="1" ht="34.5" customHeight="1" x14ac:dyDescent="0.25">
      <c r="A2568">
        <v>2354</v>
      </c>
      <c r="B2568" t="s">
        <v>22232</v>
      </c>
      <c r="C2568" t="s">
        <v>1532</v>
      </c>
      <c r="D2568" s="109" t="s">
        <v>16372</v>
      </c>
      <c r="E2568"/>
    </row>
    <row r="2569" spans="1:5" s="190" customFormat="1" ht="25.5" customHeight="1" x14ac:dyDescent="0.25">
      <c r="A2569">
        <v>40932</v>
      </c>
      <c r="B2569" t="s">
        <v>22233</v>
      </c>
      <c r="C2569" t="s">
        <v>1539</v>
      </c>
      <c r="D2569" s="109" t="s">
        <v>22234</v>
      </c>
      <c r="E2569"/>
    </row>
    <row r="2570" spans="1:5" s="190" customFormat="1" ht="12.75" customHeight="1" x14ac:dyDescent="0.25">
      <c r="A2570">
        <v>10853</v>
      </c>
      <c r="B2570" t="s">
        <v>22235</v>
      </c>
      <c r="C2570" t="s">
        <v>1533</v>
      </c>
      <c r="D2570" s="109" t="s">
        <v>17602</v>
      </c>
      <c r="E2570"/>
    </row>
    <row r="2571" spans="1:5" s="190" customFormat="1" ht="25.5" customHeight="1" x14ac:dyDescent="0.25">
      <c r="A2571">
        <v>5093</v>
      </c>
      <c r="B2571" t="s">
        <v>22236</v>
      </c>
      <c r="C2571" t="s">
        <v>1540</v>
      </c>
      <c r="D2571" s="109" t="s">
        <v>17740</v>
      </c>
      <c r="E2571"/>
    </row>
    <row r="2572" spans="1:5" s="190" customFormat="1" ht="25.5" customHeight="1" x14ac:dyDescent="0.25">
      <c r="A2572">
        <v>44331</v>
      </c>
      <c r="B2572" t="s">
        <v>22237</v>
      </c>
      <c r="C2572" t="s">
        <v>1538</v>
      </c>
      <c r="D2572" s="109" t="s">
        <v>22238</v>
      </c>
      <c r="E2572"/>
    </row>
    <row r="2573" spans="1:5" s="190" customFormat="1" ht="25.5" customHeight="1" x14ac:dyDescent="0.25">
      <c r="A2573">
        <v>37768</v>
      </c>
      <c r="B2573" t="s">
        <v>22239</v>
      </c>
      <c r="C2573" t="s">
        <v>1533</v>
      </c>
      <c r="D2573" s="109" t="s">
        <v>22240</v>
      </c>
      <c r="E2573"/>
    </row>
    <row r="2574" spans="1:5" s="190" customFormat="1" ht="34.5" customHeight="1" x14ac:dyDescent="0.25">
      <c r="A2574">
        <v>37773</v>
      </c>
      <c r="B2574" t="s">
        <v>22241</v>
      </c>
      <c r="C2574" t="s">
        <v>1533</v>
      </c>
      <c r="D2574" s="109" t="s">
        <v>22242</v>
      </c>
      <c r="E2574"/>
    </row>
    <row r="2575" spans="1:5" s="190" customFormat="1" ht="34.5" customHeight="1" x14ac:dyDescent="0.25">
      <c r="A2575">
        <v>37769</v>
      </c>
      <c r="B2575" t="s">
        <v>22243</v>
      </c>
      <c r="C2575" t="s">
        <v>1533</v>
      </c>
      <c r="D2575" s="109" t="s">
        <v>22244</v>
      </c>
      <c r="E2575"/>
    </row>
    <row r="2576" spans="1:5" s="190" customFormat="1" ht="34.5" customHeight="1" x14ac:dyDescent="0.25">
      <c r="A2576">
        <v>37770</v>
      </c>
      <c r="B2576" t="s">
        <v>22245</v>
      </c>
      <c r="C2576" t="s">
        <v>1533</v>
      </c>
      <c r="D2576" s="109" t="s">
        <v>22246</v>
      </c>
      <c r="E2576"/>
    </row>
    <row r="2577" spans="1:5" s="190" customFormat="1" ht="25.5" customHeight="1" x14ac:dyDescent="0.25">
      <c r="A2577">
        <v>38382</v>
      </c>
      <c r="B2577" t="s">
        <v>22247</v>
      </c>
      <c r="C2577" t="s">
        <v>1533</v>
      </c>
      <c r="D2577" s="109" t="s">
        <v>12311</v>
      </c>
      <c r="E2577"/>
    </row>
    <row r="2578" spans="1:5" s="190" customFormat="1" ht="12.75" customHeight="1" x14ac:dyDescent="0.25">
      <c r="A2578">
        <v>38383</v>
      </c>
      <c r="B2578" t="s">
        <v>22248</v>
      </c>
      <c r="C2578" t="s">
        <v>1533</v>
      </c>
      <c r="D2578" s="109" t="s">
        <v>6433</v>
      </c>
      <c r="E2578"/>
    </row>
    <row r="2579" spans="1:5" s="190" customFormat="1" ht="12.75" customHeight="1" x14ac:dyDescent="0.25">
      <c r="A2579">
        <v>3768</v>
      </c>
      <c r="B2579" t="s">
        <v>22249</v>
      </c>
      <c r="C2579" t="s">
        <v>1533</v>
      </c>
      <c r="D2579" s="109" t="s">
        <v>16773</v>
      </c>
      <c r="E2579"/>
    </row>
    <row r="2580" spans="1:5" s="190" customFormat="1" ht="12.75" customHeight="1" x14ac:dyDescent="0.25">
      <c r="A2580">
        <v>3767</v>
      </c>
      <c r="B2580" t="s">
        <v>22250</v>
      </c>
      <c r="C2580" t="s">
        <v>1533</v>
      </c>
      <c r="D2580" s="109" t="s">
        <v>12417</v>
      </c>
      <c r="E2580"/>
    </row>
    <row r="2581" spans="1:5" s="190" customFormat="1" ht="12.75" customHeight="1" x14ac:dyDescent="0.25">
      <c r="A2581">
        <v>13192</v>
      </c>
      <c r="B2581" t="s">
        <v>22251</v>
      </c>
      <c r="C2581" t="s">
        <v>1533</v>
      </c>
      <c r="D2581" s="109" t="s">
        <v>22252</v>
      </c>
      <c r="E2581"/>
    </row>
    <row r="2582" spans="1:5" s="190" customFormat="1" ht="12.75" customHeight="1" x14ac:dyDescent="0.25">
      <c r="A2582">
        <v>38413</v>
      </c>
      <c r="B2582" t="s">
        <v>22253</v>
      </c>
      <c r="C2582" t="s">
        <v>1533</v>
      </c>
      <c r="D2582" s="109" t="s">
        <v>22254</v>
      </c>
      <c r="E2582"/>
    </row>
    <row r="2583" spans="1:5" s="190" customFormat="1" ht="12.75" customHeight="1" x14ac:dyDescent="0.25">
      <c r="A2583">
        <v>42440</v>
      </c>
      <c r="B2583" t="s">
        <v>22255</v>
      </c>
      <c r="C2583" t="s">
        <v>1533</v>
      </c>
      <c r="D2583" s="109" t="s">
        <v>14816</v>
      </c>
      <c r="E2583"/>
    </row>
    <row r="2584" spans="1:5" s="190" customFormat="1" ht="12.75" customHeight="1" x14ac:dyDescent="0.25">
      <c r="A2584">
        <v>20193</v>
      </c>
      <c r="B2584" t="s">
        <v>22256</v>
      </c>
      <c r="C2584" t="s">
        <v>6294</v>
      </c>
      <c r="D2584" s="109" t="s">
        <v>22257</v>
      </c>
      <c r="E2584"/>
    </row>
    <row r="2585" spans="1:5" s="190" customFormat="1" ht="12.75" customHeight="1" x14ac:dyDescent="0.25">
      <c r="A2585">
        <v>10527</v>
      </c>
      <c r="B2585" t="s">
        <v>22258</v>
      </c>
      <c r="C2585" t="s">
        <v>6295</v>
      </c>
      <c r="D2585" s="109" t="s">
        <v>17179</v>
      </c>
      <c r="E2585"/>
    </row>
    <row r="2586" spans="1:5" s="190" customFormat="1" ht="34.5" customHeight="1" x14ac:dyDescent="0.25">
      <c r="A2586">
        <v>41805</v>
      </c>
      <c r="B2586" t="s">
        <v>22259</v>
      </c>
      <c r="C2586" t="s">
        <v>1539</v>
      </c>
      <c r="D2586" s="109" t="s">
        <v>18129</v>
      </c>
      <c r="E2586"/>
    </row>
    <row r="2587" spans="1:5" s="190" customFormat="1" ht="12.75" customHeight="1" x14ac:dyDescent="0.25">
      <c r="A2587">
        <v>40271</v>
      </c>
      <c r="B2587" t="s">
        <v>22260</v>
      </c>
      <c r="C2587" t="s">
        <v>12679</v>
      </c>
      <c r="D2587" s="109" t="s">
        <v>14618</v>
      </c>
      <c r="E2587"/>
    </row>
    <row r="2588" spans="1:5" s="190" customFormat="1" ht="25.5" customHeight="1" x14ac:dyDescent="0.25">
      <c r="A2588">
        <v>40287</v>
      </c>
      <c r="B2588" t="s">
        <v>22261</v>
      </c>
      <c r="C2588" t="s">
        <v>1539</v>
      </c>
      <c r="D2588" s="109" t="s">
        <v>17890</v>
      </c>
      <c r="E2588"/>
    </row>
    <row r="2589" spans="1:5" s="190" customFormat="1" ht="25.5" customHeight="1" x14ac:dyDescent="0.25">
      <c r="A2589">
        <v>4084</v>
      </c>
      <c r="B2589" t="s">
        <v>22262</v>
      </c>
      <c r="C2589" t="s">
        <v>1532</v>
      </c>
      <c r="D2589" s="109" t="s">
        <v>7370</v>
      </c>
      <c r="E2589"/>
    </row>
    <row r="2590" spans="1:5" s="190" customFormat="1" ht="34.5" customHeight="1" x14ac:dyDescent="0.25">
      <c r="A2590">
        <v>743</v>
      </c>
      <c r="B2590" t="s">
        <v>22263</v>
      </c>
      <c r="C2590" t="s">
        <v>1532</v>
      </c>
      <c r="D2590" s="109" t="s">
        <v>7370</v>
      </c>
      <c r="E2590"/>
    </row>
    <row r="2591" spans="1:5" s="190" customFormat="1" ht="11.65" customHeight="1" x14ac:dyDescent="0.25">
      <c r="A2591">
        <v>40293</v>
      </c>
      <c r="B2591" t="s">
        <v>22264</v>
      </c>
      <c r="C2591" t="s">
        <v>1532</v>
      </c>
      <c r="D2591" s="109" t="s">
        <v>6339</v>
      </c>
      <c r="E2591"/>
    </row>
    <row r="2592" spans="1:5" s="190" customFormat="1" ht="34.5" customHeight="1" x14ac:dyDescent="0.25">
      <c r="A2592">
        <v>40294</v>
      </c>
      <c r="B2592" t="s">
        <v>22265</v>
      </c>
      <c r="C2592" t="s">
        <v>1532</v>
      </c>
      <c r="D2592" s="109" t="s">
        <v>7370</v>
      </c>
      <c r="E2592"/>
    </row>
    <row r="2593" spans="1:5" s="190" customFormat="1" ht="25.5" customHeight="1" x14ac:dyDescent="0.25">
      <c r="A2593">
        <v>4085</v>
      </c>
      <c r="B2593" t="s">
        <v>22266</v>
      </c>
      <c r="C2593" t="s">
        <v>1532</v>
      </c>
      <c r="D2593" s="109" t="s">
        <v>12651</v>
      </c>
      <c r="E2593"/>
    </row>
    <row r="2594" spans="1:5" s="190" customFormat="1" ht="34.5" customHeight="1" x14ac:dyDescent="0.25">
      <c r="A2594">
        <v>10779</v>
      </c>
      <c r="B2594" t="s">
        <v>22267</v>
      </c>
      <c r="C2594" t="s">
        <v>1539</v>
      </c>
      <c r="D2594" s="109" t="s">
        <v>22268</v>
      </c>
      <c r="E2594"/>
    </row>
    <row r="2595" spans="1:5" s="190" customFormat="1" ht="12.75" customHeight="1" x14ac:dyDescent="0.25">
      <c r="A2595">
        <v>10777</v>
      </c>
      <c r="B2595" t="s">
        <v>22269</v>
      </c>
      <c r="C2595" t="s">
        <v>1539</v>
      </c>
      <c r="D2595" s="109" t="s">
        <v>22270</v>
      </c>
      <c r="E2595"/>
    </row>
    <row r="2596" spans="1:5" s="190" customFormat="1" ht="12.75" customHeight="1" x14ac:dyDescent="0.25">
      <c r="A2596">
        <v>10775</v>
      </c>
      <c r="B2596" t="s">
        <v>22271</v>
      </c>
      <c r="C2596" t="s">
        <v>1539</v>
      </c>
      <c r="D2596" s="109" t="s">
        <v>17181</v>
      </c>
      <c r="E2596"/>
    </row>
    <row r="2597" spans="1:5" s="190" customFormat="1" ht="25.5" customHeight="1" x14ac:dyDescent="0.25">
      <c r="A2597">
        <v>10776</v>
      </c>
      <c r="B2597" t="s">
        <v>22272</v>
      </c>
      <c r="C2597" t="s">
        <v>1539</v>
      </c>
      <c r="D2597" s="109" t="s">
        <v>22273</v>
      </c>
      <c r="E2597"/>
    </row>
    <row r="2598" spans="1:5" s="190" customFormat="1" ht="34.5" customHeight="1" x14ac:dyDescent="0.25">
      <c r="A2598">
        <v>10778</v>
      </c>
      <c r="B2598" t="s">
        <v>22274</v>
      </c>
      <c r="C2598" t="s">
        <v>1539</v>
      </c>
      <c r="D2598" s="109" t="s">
        <v>22268</v>
      </c>
      <c r="E2598"/>
    </row>
    <row r="2599" spans="1:5" s="190" customFormat="1" ht="25.5" customHeight="1" x14ac:dyDescent="0.25">
      <c r="A2599">
        <v>40339</v>
      </c>
      <c r="B2599" t="s">
        <v>22275</v>
      </c>
      <c r="C2599" t="s">
        <v>12679</v>
      </c>
      <c r="D2599" s="109" t="s">
        <v>22276</v>
      </c>
      <c r="E2599"/>
    </row>
    <row r="2600" spans="1:5" s="190" customFormat="1" ht="25.5" customHeight="1" x14ac:dyDescent="0.25">
      <c r="A2600">
        <v>10749</v>
      </c>
      <c r="B2600" t="s">
        <v>22277</v>
      </c>
      <c r="C2600" t="s">
        <v>12679</v>
      </c>
      <c r="D2600" s="109" t="s">
        <v>18185</v>
      </c>
      <c r="E2600"/>
    </row>
    <row r="2601" spans="1:5" s="190" customFormat="1" ht="25.5" customHeight="1" x14ac:dyDescent="0.25">
      <c r="A2601">
        <v>40290</v>
      </c>
      <c r="B2601" t="s">
        <v>22278</v>
      </c>
      <c r="C2601" t="s">
        <v>12679</v>
      </c>
      <c r="D2601" s="109" t="s">
        <v>7873</v>
      </c>
      <c r="E2601"/>
    </row>
    <row r="2602" spans="1:5" s="190" customFormat="1" ht="25.5" customHeight="1" x14ac:dyDescent="0.25">
      <c r="A2602">
        <v>3346</v>
      </c>
      <c r="B2602" t="s">
        <v>22279</v>
      </c>
      <c r="C2602" t="s">
        <v>1532</v>
      </c>
      <c r="D2602" s="109" t="s">
        <v>22280</v>
      </c>
      <c r="E2602"/>
    </row>
    <row r="2603" spans="1:5" s="190" customFormat="1" ht="25.5" customHeight="1" x14ac:dyDescent="0.25">
      <c r="A2603">
        <v>3348</v>
      </c>
      <c r="B2603" t="s">
        <v>22281</v>
      </c>
      <c r="C2603" t="s">
        <v>1532</v>
      </c>
      <c r="D2603" s="109" t="s">
        <v>22282</v>
      </c>
      <c r="E2603"/>
    </row>
    <row r="2604" spans="1:5" s="190" customFormat="1" ht="12.75" customHeight="1" x14ac:dyDescent="0.25">
      <c r="A2604">
        <v>39833</v>
      </c>
      <c r="B2604" t="s">
        <v>22283</v>
      </c>
      <c r="C2604" t="s">
        <v>1532</v>
      </c>
      <c r="D2604" s="109" t="s">
        <v>10105</v>
      </c>
      <c r="E2604"/>
    </row>
    <row r="2605" spans="1:5" s="190" customFormat="1" ht="12.75" customHeight="1" x14ac:dyDescent="0.25">
      <c r="A2605">
        <v>7252</v>
      </c>
      <c r="B2605" t="s">
        <v>22284</v>
      </c>
      <c r="C2605" t="s">
        <v>1532</v>
      </c>
      <c r="D2605" s="109" t="s">
        <v>6485</v>
      </c>
      <c r="E2605"/>
    </row>
    <row r="2606" spans="1:5" s="190" customFormat="1" ht="12.75" customHeight="1" x14ac:dyDescent="0.25">
      <c r="A2606">
        <v>7247</v>
      </c>
      <c r="B2606" t="s">
        <v>22285</v>
      </c>
      <c r="C2606" t="s">
        <v>1532</v>
      </c>
      <c r="D2606" s="109" t="s">
        <v>6485</v>
      </c>
      <c r="E2606"/>
    </row>
    <row r="2607" spans="1:5" s="190" customFormat="1" ht="12.75" customHeight="1" x14ac:dyDescent="0.25">
      <c r="A2607">
        <v>40291</v>
      </c>
      <c r="B2607" t="s">
        <v>22286</v>
      </c>
      <c r="C2607" t="s">
        <v>12679</v>
      </c>
      <c r="D2607" s="109" t="s">
        <v>22287</v>
      </c>
      <c r="E2607"/>
    </row>
    <row r="2608" spans="1:5" s="190" customFormat="1" ht="12.75" customHeight="1" x14ac:dyDescent="0.25">
      <c r="A2608">
        <v>40275</v>
      </c>
      <c r="B2608" t="s">
        <v>22288</v>
      </c>
      <c r="C2608" t="s">
        <v>12679</v>
      </c>
      <c r="D2608" s="109" t="s">
        <v>22289</v>
      </c>
      <c r="E2608"/>
    </row>
    <row r="2609" spans="1:5" s="190" customFormat="1" ht="12.75" customHeight="1" x14ac:dyDescent="0.25">
      <c r="A2609">
        <v>42408</v>
      </c>
      <c r="B2609" t="s">
        <v>22290</v>
      </c>
      <c r="C2609" t="s">
        <v>1534</v>
      </c>
      <c r="D2609" s="109" t="s">
        <v>6328</v>
      </c>
      <c r="E2609"/>
    </row>
    <row r="2610" spans="1:5" s="190" customFormat="1" ht="12.75" customHeight="1" x14ac:dyDescent="0.25">
      <c r="A2610">
        <v>3777</v>
      </c>
      <c r="B2610" t="s">
        <v>22291</v>
      </c>
      <c r="C2610" t="s">
        <v>1534</v>
      </c>
      <c r="D2610" s="109" t="s">
        <v>14576</v>
      </c>
      <c r="E2610"/>
    </row>
    <row r="2611" spans="1:5" s="190" customFormat="1" ht="12.75" customHeight="1" x14ac:dyDescent="0.25">
      <c r="A2611">
        <v>44699</v>
      </c>
      <c r="B2611" t="s">
        <v>22292</v>
      </c>
      <c r="C2611" t="s">
        <v>1537</v>
      </c>
      <c r="D2611" s="109" t="s">
        <v>13004</v>
      </c>
      <c r="E2611"/>
    </row>
    <row r="2612" spans="1:5" s="190" customFormat="1" ht="25.5" customHeight="1" x14ac:dyDescent="0.25">
      <c r="A2612">
        <v>3798</v>
      </c>
      <c r="B2612" t="s">
        <v>22293</v>
      </c>
      <c r="C2612" t="s">
        <v>1533</v>
      </c>
      <c r="D2612" s="109" t="s">
        <v>22294</v>
      </c>
      <c r="E2612"/>
    </row>
    <row r="2613" spans="1:5" s="190" customFormat="1" ht="25.5" customHeight="1" x14ac:dyDescent="0.25">
      <c r="A2613">
        <v>38769</v>
      </c>
      <c r="B2613" t="s">
        <v>22295</v>
      </c>
      <c r="C2613" t="s">
        <v>1533</v>
      </c>
      <c r="D2613" s="109" t="s">
        <v>17325</v>
      </c>
      <c r="E2613"/>
    </row>
    <row r="2614" spans="1:5" s="190" customFormat="1" ht="25.5" customHeight="1" x14ac:dyDescent="0.25">
      <c r="A2614">
        <v>39510</v>
      </c>
      <c r="B2614" t="s">
        <v>22296</v>
      </c>
      <c r="C2614" t="s">
        <v>1533</v>
      </c>
      <c r="D2614" s="109" t="s">
        <v>22297</v>
      </c>
      <c r="E2614"/>
    </row>
    <row r="2615" spans="1:5" s="190" customFormat="1" ht="25.5" customHeight="1" x14ac:dyDescent="0.25">
      <c r="A2615">
        <v>38776</v>
      </c>
      <c r="B2615" t="s">
        <v>22298</v>
      </c>
      <c r="C2615" t="s">
        <v>1533</v>
      </c>
      <c r="D2615" s="109" t="s">
        <v>22299</v>
      </c>
      <c r="E2615"/>
    </row>
    <row r="2616" spans="1:5" s="190" customFormat="1" ht="25.5" customHeight="1" x14ac:dyDescent="0.25">
      <c r="A2616">
        <v>38774</v>
      </c>
      <c r="B2616" t="s">
        <v>22300</v>
      </c>
      <c r="C2616" t="s">
        <v>1533</v>
      </c>
      <c r="D2616" s="109" t="s">
        <v>17062</v>
      </c>
      <c r="E2616"/>
    </row>
    <row r="2617" spans="1:5" s="190" customFormat="1" ht="25.5" customHeight="1" x14ac:dyDescent="0.25">
      <c r="A2617">
        <v>42247</v>
      </c>
      <c r="B2617" t="s">
        <v>22301</v>
      </c>
      <c r="C2617" t="s">
        <v>1533</v>
      </c>
      <c r="D2617" s="109" t="s">
        <v>22302</v>
      </c>
      <c r="E2617"/>
    </row>
    <row r="2618" spans="1:5" s="190" customFormat="1" ht="25.5" customHeight="1" x14ac:dyDescent="0.25">
      <c r="A2618">
        <v>42248</v>
      </c>
      <c r="B2618" t="s">
        <v>22303</v>
      </c>
      <c r="C2618" t="s">
        <v>1533</v>
      </c>
      <c r="D2618" s="109" t="s">
        <v>22304</v>
      </c>
      <c r="E2618"/>
    </row>
    <row r="2619" spans="1:5" s="190" customFormat="1" ht="22.9" customHeight="1" x14ac:dyDescent="0.25">
      <c r="A2619">
        <v>42249</v>
      </c>
      <c r="B2619" t="s">
        <v>22305</v>
      </c>
      <c r="C2619" t="s">
        <v>1533</v>
      </c>
      <c r="D2619" s="109" t="s">
        <v>22306</v>
      </c>
      <c r="E2619"/>
    </row>
    <row r="2620" spans="1:5" s="190" customFormat="1" ht="25.5" customHeight="1" x14ac:dyDescent="0.25">
      <c r="A2620">
        <v>42244</v>
      </c>
      <c r="B2620" t="s">
        <v>22307</v>
      </c>
      <c r="C2620" t="s">
        <v>1533</v>
      </c>
      <c r="D2620" s="109" t="s">
        <v>22308</v>
      </c>
      <c r="E2620"/>
    </row>
    <row r="2621" spans="1:5" s="190" customFormat="1" ht="12.75" customHeight="1" x14ac:dyDescent="0.25">
      <c r="A2621">
        <v>42245</v>
      </c>
      <c r="B2621" t="s">
        <v>22309</v>
      </c>
      <c r="C2621" t="s">
        <v>1533</v>
      </c>
      <c r="D2621" s="109" t="s">
        <v>22310</v>
      </c>
      <c r="E2621"/>
    </row>
    <row r="2622" spans="1:5" s="190" customFormat="1" ht="34.5" customHeight="1" x14ac:dyDescent="0.25">
      <c r="A2622">
        <v>42246</v>
      </c>
      <c r="B2622" t="s">
        <v>22311</v>
      </c>
      <c r="C2622" t="s">
        <v>1533</v>
      </c>
      <c r="D2622" s="109" t="s">
        <v>22312</v>
      </c>
      <c r="E2622"/>
    </row>
    <row r="2623" spans="1:5" s="190" customFormat="1" ht="11.65" customHeight="1" x14ac:dyDescent="0.25">
      <c r="A2623">
        <v>42243</v>
      </c>
      <c r="B2623" t="s">
        <v>22313</v>
      </c>
      <c r="C2623" t="s">
        <v>1533</v>
      </c>
      <c r="D2623" s="109" t="s">
        <v>22314</v>
      </c>
      <c r="E2623"/>
    </row>
    <row r="2624" spans="1:5" s="190" customFormat="1" ht="34.5" customHeight="1" x14ac:dyDescent="0.25">
      <c r="A2624">
        <v>38889</v>
      </c>
      <c r="B2624" t="s">
        <v>22315</v>
      </c>
      <c r="C2624" t="s">
        <v>1533</v>
      </c>
      <c r="D2624" s="109" t="s">
        <v>22316</v>
      </c>
      <c r="E2624"/>
    </row>
    <row r="2625" spans="1:5" s="190" customFormat="1" ht="34.5" customHeight="1" x14ac:dyDescent="0.25">
      <c r="A2625">
        <v>38784</v>
      </c>
      <c r="B2625" t="s">
        <v>22317</v>
      </c>
      <c r="C2625" t="s">
        <v>1533</v>
      </c>
      <c r="D2625" s="109" t="s">
        <v>17610</v>
      </c>
      <c r="E2625"/>
    </row>
    <row r="2626" spans="1:5" s="190" customFormat="1" ht="34.5" customHeight="1" x14ac:dyDescent="0.25">
      <c r="A2626">
        <v>3788</v>
      </c>
      <c r="B2626" t="s">
        <v>22318</v>
      </c>
      <c r="C2626" t="s">
        <v>1533</v>
      </c>
      <c r="D2626" s="109" t="s">
        <v>18011</v>
      </c>
      <c r="E2626"/>
    </row>
    <row r="2627" spans="1:5" s="190" customFormat="1" ht="22.9" customHeight="1" x14ac:dyDescent="0.25">
      <c r="A2627">
        <v>12230</v>
      </c>
      <c r="B2627" t="s">
        <v>22319</v>
      </c>
      <c r="C2627" t="s">
        <v>1533</v>
      </c>
      <c r="D2627" s="109" t="s">
        <v>11035</v>
      </c>
      <c r="E2627"/>
    </row>
    <row r="2628" spans="1:5" s="190" customFormat="1" ht="12.75" customHeight="1" x14ac:dyDescent="0.25">
      <c r="A2628">
        <v>3780</v>
      </c>
      <c r="B2628" t="s">
        <v>22320</v>
      </c>
      <c r="C2628" t="s">
        <v>1533</v>
      </c>
      <c r="D2628" s="109" t="s">
        <v>17963</v>
      </c>
      <c r="E2628"/>
    </row>
    <row r="2629" spans="1:5" s="190" customFormat="1" ht="25.5" customHeight="1" x14ac:dyDescent="0.25">
      <c r="A2629">
        <v>12231</v>
      </c>
      <c r="B2629" t="s">
        <v>22321</v>
      </c>
      <c r="C2629" t="s">
        <v>1533</v>
      </c>
      <c r="D2629" s="109" t="s">
        <v>18326</v>
      </c>
      <c r="E2629"/>
    </row>
    <row r="2630" spans="1:5" s="190" customFormat="1" ht="25.5" customHeight="1" x14ac:dyDescent="0.25">
      <c r="A2630">
        <v>3811</v>
      </c>
      <c r="B2630" t="s">
        <v>22322</v>
      </c>
      <c r="C2630" t="s">
        <v>1533</v>
      </c>
      <c r="D2630" s="109" t="s">
        <v>22323</v>
      </c>
      <c r="E2630"/>
    </row>
    <row r="2631" spans="1:5" s="190" customFormat="1" ht="25.5" customHeight="1" x14ac:dyDescent="0.25">
      <c r="A2631">
        <v>12232</v>
      </c>
      <c r="B2631" t="s">
        <v>22324</v>
      </c>
      <c r="C2631" t="s">
        <v>1533</v>
      </c>
      <c r="D2631" s="109" t="s">
        <v>22325</v>
      </c>
      <c r="E2631"/>
    </row>
    <row r="2632" spans="1:5" s="190" customFormat="1" ht="25.5" customHeight="1" x14ac:dyDescent="0.25">
      <c r="A2632">
        <v>3799</v>
      </c>
      <c r="B2632" t="s">
        <v>22326</v>
      </c>
      <c r="C2632" t="s">
        <v>1533</v>
      </c>
      <c r="D2632" s="109" t="s">
        <v>22327</v>
      </c>
      <c r="E2632"/>
    </row>
    <row r="2633" spans="1:5" s="190" customFormat="1" ht="25.5" customHeight="1" x14ac:dyDescent="0.25">
      <c r="A2633">
        <v>12239</v>
      </c>
      <c r="B2633" t="s">
        <v>22328</v>
      </c>
      <c r="C2633" t="s">
        <v>1533</v>
      </c>
      <c r="D2633" s="109" t="s">
        <v>17622</v>
      </c>
      <c r="E2633"/>
    </row>
    <row r="2634" spans="1:5" s="190" customFormat="1" ht="25.5" customHeight="1" x14ac:dyDescent="0.25">
      <c r="A2634">
        <v>38773</v>
      </c>
      <c r="B2634" t="s">
        <v>22329</v>
      </c>
      <c r="C2634" t="s">
        <v>1533</v>
      </c>
      <c r="D2634" s="109" t="s">
        <v>12477</v>
      </c>
      <c r="E2634"/>
    </row>
    <row r="2635" spans="1:5" s="190" customFormat="1" ht="12.75" customHeight="1" x14ac:dyDescent="0.25">
      <c r="A2635">
        <v>12271</v>
      </c>
      <c r="B2635" t="s">
        <v>22330</v>
      </c>
      <c r="C2635" t="s">
        <v>1533</v>
      </c>
      <c r="D2635" s="109" t="s">
        <v>22331</v>
      </c>
      <c r="E2635"/>
    </row>
    <row r="2636" spans="1:5" s="190" customFormat="1" ht="25.5" customHeight="1" x14ac:dyDescent="0.25">
      <c r="A2636">
        <v>13382</v>
      </c>
      <c r="B2636" t="s">
        <v>22332</v>
      </c>
      <c r="C2636" t="s">
        <v>1533</v>
      </c>
      <c r="D2636" s="109" t="s">
        <v>22333</v>
      </c>
      <c r="E2636"/>
    </row>
    <row r="2637" spans="1:5" s="190" customFormat="1" ht="25.5" customHeight="1" x14ac:dyDescent="0.25">
      <c r="A2637">
        <v>38785</v>
      </c>
      <c r="B2637" t="s">
        <v>22334</v>
      </c>
      <c r="C2637" t="s">
        <v>1533</v>
      </c>
      <c r="D2637" s="109" t="s">
        <v>22335</v>
      </c>
      <c r="E2637"/>
    </row>
    <row r="2638" spans="1:5" s="190" customFormat="1" ht="12.75" customHeight="1" x14ac:dyDescent="0.25">
      <c r="A2638">
        <v>38786</v>
      </c>
      <c r="B2638" t="s">
        <v>22336</v>
      </c>
      <c r="C2638" t="s">
        <v>1533</v>
      </c>
      <c r="D2638" s="109" t="s">
        <v>22337</v>
      </c>
      <c r="E2638"/>
    </row>
    <row r="2639" spans="1:5" s="190" customFormat="1" ht="12.75" customHeight="1" x14ac:dyDescent="0.25">
      <c r="A2639">
        <v>39385</v>
      </c>
      <c r="B2639" t="s">
        <v>22338</v>
      </c>
      <c r="C2639" t="s">
        <v>1533</v>
      </c>
      <c r="D2639" s="109" t="s">
        <v>15596</v>
      </c>
      <c r="E2639"/>
    </row>
    <row r="2640" spans="1:5" s="190" customFormat="1" ht="25.5" customHeight="1" x14ac:dyDescent="0.25">
      <c r="A2640">
        <v>39389</v>
      </c>
      <c r="B2640" t="s">
        <v>22339</v>
      </c>
      <c r="C2640" t="s">
        <v>1533</v>
      </c>
      <c r="D2640" s="109" t="s">
        <v>17927</v>
      </c>
      <c r="E2640"/>
    </row>
    <row r="2641" spans="1:5" s="190" customFormat="1" ht="25.5" customHeight="1" x14ac:dyDescent="0.25">
      <c r="A2641">
        <v>39390</v>
      </c>
      <c r="B2641" t="s">
        <v>22340</v>
      </c>
      <c r="C2641" t="s">
        <v>1533</v>
      </c>
      <c r="D2641" s="109" t="s">
        <v>22341</v>
      </c>
      <c r="E2641"/>
    </row>
    <row r="2642" spans="1:5" s="190" customFormat="1" ht="25.5" customHeight="1" x14ac:dyDescent="0.25">
      <c r="A2642">
        <v>39391</v>
      </c>
      <c r="B2642" t="s">
        <v>22342</v>
      </c>
      <c r="C2642" t="s">
        <v>1533</v>
      </c>
      <c r="D2642" s="109" t="s">
        <v>22343</v>
      </c>
      <c r="E2642"/>
    </row>
    <row r="2643" spans="1:5" s="190" customFormat="1" ht="34.5" customHeight="1" x14ac:dyDescent="0.25">
      <c r="A2643">
        <v>3803</v>
      </c>
      <c r="B2643" t="s">
        <v>22344</v>
      </c>
      <c r="C2643" t="s">
        <v>1533</v>
      </c>
      <c r="D2643" s="109" t="s">
        <v>14914</v>
      </c>
      <c r="E2643"/>
    </row>
    <row r="2644" spans="1:5" s="190" customFormat="1" ht="25.5" customHeight="1" x14ac:dyDescent="0.25">
      <c r="A2644">
        <v>38770</v>
      </c>
      <c r="B2644" t="s">
        <v>22345</v>
      </c>
      <c r="C2644" t="s">
        <v>1533</v>
      </c>
      <c r="D2644" s="109" t="s">
        <v>22346</v>
      </c>
      <c r="E2644"/>
    </row>
    <row r="2645" spans="1:5" s="190" customFormat="1" ht="12.75" customHeight="1" x14ac:dyDescent="0.25">
      <c r="A2645">
        <v>12267</v>
      </c>
      <c r="B2645" t="s">
        <v>22347</v>
      </c>
      <c r="C2645" t="s">
        <v>1533</v>
      </c>
      <c r="D2645" s="109" t="s">
        <v>22348</v>
      </c>
      <c r="E2645"/>
    </row>
    <row r="2646" spans="1:5" s="190" customFormat="1" ht="25.5" customHeight="1" x14ac:dyDescent="0.25">
      <c r="A2646">
        <v>43265</v>
      </c>
      <c r="B2646" t="s">
        <v>22349</v>
      </c>
      <c r="C2646" t="s">
        <v>1533</v>
      </c>
      <c r="D2646" s="109" t="s">
        <v>22350</v>
      </c>
      <c r="E2646"/>
    </row>
    <row r="2647" spans="1:5" s="190" customFormat="1" ht="25.5" customHeight="1" x14ac:dyDescent="0.25">
      <c r="A2647">
        <v>12266</v>
      </c>
      <c r="B2647" t="s">
        <v>22351</v>
      </c>
      <c r="C2647" t="s">
        <v>1533</v>
      </c>
      <c r="D2647" s="109" t="s">
        <v>18296</v>
      </c>
      <c r="E2647"/>
    </row>
    <row r="2648" spans="1:5" s="190" customFormat="1" ht="22.9" customHeight="1" x14ac:dyDescent="0.25">
      <c r="A2648">
        <v>39378</v>
      </c>
      <c r="B2648" t="s">
        <v>22352</v>
      </c>
      <c r="C2648" t="s">
        <v>1533</v>
      </c>
      <c r="D2648" s="109" t="s">
        <v>17801</v>
      </c>
      <c r="E2648"/>
    </row>
    <row r="2649" spans="1:5" s="190" customFormat="1" ht="25.5" customHeight="1" x14ac:dyDescent="0.25">
      <c r="A2649">
        <v>43543</v>
      </c>
      <c r="B2649" t="s">
        <v>22353</v>
      </c>
      <c r="C2649" t="s">
        <v>1533</v>
      </c>
      <c r="D2649" s="109" t="s">
        <v>22354</v>
      </c>
      <c r="E2649"/>
    </row>
    <row r="2650" spans="1:5" s="190" customFormat="1" ht="22.9" customHeight="1" x14ac:dyDescent="0.25">
      <c r="A2650">
        <v>38775</v>
      </c>
      <c r="B2650" t="s">
        <v>22355</v>
      </c>
      <c r="C2650" t="s">
        <v>1533</v>
      </c>
      <c r="D2650" s="109" t="s">
        <v>22356</v>
      </c>
      <c r="E2650"/>
    </row>
    <row r="2651" spans="1:5" s="190" customFormat="1" ht="12.75" customHeight="1" x14ac:dyDescent="0.25">
      <c r="A2651">
        <v>44252</v>
      </c>
      <c r="B2651" t="s">
        <v>22357</v>
      </c>
      <c r="C2651" t="s">
        <v>1533</v>
      </c>
      <c r="D2651" s="109" t="s">
        <v>17149</v>
      </c>
      <c r="E2651"/>
    </row>
    <row r="2652" spans="1:5" s="190" customFormat="1" ht="22.9" customHeight="1" x14ac:dyDescent="0.25">
      <c r="A2652">
        <v>21119</v>
      </c>
      <c r="B2652" t="s">
        <v>22358</v>
      </c>
      <c r="C2652" t="s">
        <v>1533</v>
      </c>
      <c r="D2652" s="109" t="s">
        <v>6434</v>
      </c>
      <c r="E2652"/>
    </row>
    <row r="2653" spans="1:5" s="190" customFormat="1" ht="11.65" customHeight="1" x14ac:dyDescent="0.25">
      <c r="A2653">
        <v>37974</v>
      </c>
      <c r="B2653" t="s">
        <v>22359</v>
      </c>
      <c r="C2653" t="s">
        <v>1533</v>
      </c>
      <c r="D2653" s="109" t="s">
        <v>6347</v>
      </c>
      <c r="E2653"/>
    </row>
    <row r="2654" spans="1:5" s="190" customFormat="1" ht="22.9" customHeight="1" x14ac:dyDescent="0.25">
      <c r="A2654">
        <v>37975</v>
      </c>
      <c r="B2654" t="s">
        <v>22360</v>
      </c>
      <c r="C2654" t="s">
        <v>1533</v>
      </c>
      <c r="D2654" s="109" t="s">
        <v>14808</v>
      </c>
      <c r="E2654"/>
    </row>
    <row r="2655" spans="1:5" s="190" customFormat="1" ht="25.5" customHeight="1" x14ac:dyDescent="0.25">
      <c r="A2655">
        <v>37976</v>
      </c>
      <c r="B2655" t="s">
        <v>22361</v>
      </c>
      <c r="C2655" t="s">
        <v>1533</v>
      </c>
      <c r="D2655" s="109" t="s">
        <v>7936</v>
      </c>
      <c r="E2655"/>
    </row>
    <row r="2656" spans="1:5" s="190" customFormat="1" ht="25.5" customHeight="1" x14ac:dyDescent="0.25">
      <c r="A2656">
        <v>37977</v>
      </c>
      <c r="B2656" t="s">
        <v>22362</v>
      </c>
      <c r="C2656" t="s">
        <v>1533</v>
      </c>
      <c r="D2656" s="109" t="s">
        <v>12594</v>
      </c>
      <c r="E2656"/>
    </row>
    <row r="2657" spans="1:5" s="190" customFormat="1" ht="12.75" customHeight="1" x14ac:dyDescent="0.25">
      <c r="A2657">
        <v>37978</v>
      </c>
      <c r="B2657" t="s">
        <v>22363</v>
      </c>
      <c r="C2657" t="s">
        <v>1533</v>
      </c>
      <c r="D2657" s="109" t="s">
        <v>12739</v>
      </c>
      <c r="E2657"/>
    </row>
    <row r="2658" spans="1:5" s="190" customFormat="1" ht="12.75" customHeight="1" x14ac:dyDescent="0.25">
      <c r="A2658">
        <v>37979</v>
      </c>
      <c r="B2658" t="s">
        <v>22364</v>
      </c>
      <c r="C2658" t="s">
        <v>1533</v>
      </c>
      <c r="D2658" s="109" t="s">
        <v>17150</v>
      </c>
      <c r="E2658"/>
    </row>
    <row r="2659" spans="1:5" s="190" customFormat="1" ht="22.9" customHeight="1" x14ac:dyDescent="0.25">
      <c r="A2659">
        <v>37980</v>
      </c>
      <c r="B2659" t="s">
        <v>22365</v>
      </c>
      <c r="C2659" t="s">
        <v>1533</v>
      </c>
      <c r="D2659" s="109" t="s">
        <v>16129</v>
      </c>
      <c r="E2659"/>
    </row>
    <row r="2660" spans="1:5" s="190" customFormat="1" ht="22.9" customHeight="1" x14ac:dyDescent="0.25">
      <c r="A2660">
        <v>36147</v>
      </c>
      <c r="B2660" t="s">
        <v>22366</v>
      </c>
      <c r="C2660" t="s">
        <v>1540</v>
      </c>
      <c r="D2660" s="109" t="s">
        <v>22367</v>
      </c>
      <c r="E2660"/>
    </row>
    <row r="2661" spans="1:5" s="190" customFormat="1" ht="22.9" customHeight="1" x14ac:dyDescent="0.25">
      <c r="A2661">
        <v>12731</v>
      </c>
      <c r="B2661" t="s">
        <v>22368</v>
      </c>
      <c r="C2661" t="s">
        <v>1533</v>
      </c>
      <c r="D2661" s="109" t="s">
        <v>22369</v>
      </c>
      <c r="E2661"/>
    </row>
    <row r="2662" spans="1:5" s="190" customFormat="1" ht="25.5" customHeight="1" x14ac:dyDescent="0.25">
      <c r="A2662">
        <v>12723</v>
      </c>
      <c r="B2662" t="s">
        <v>22370</v>
      </c>
      <c r="C2662" t="s">
        <v>1533</v>
      </c>
      <c r="D2662" s="109" t="s">
        <v>12566</v>
      </c>
      <c r="E2662"/>
    </row>
    <row r="2663" spans="1:5" s="190" customFormat="1" ht="25.5" customHeight="1" x14ac:dyDescent="0.25">
      <c r="A2663">
        <v>12724</v>
      </c>
      <c r="B2663" t="s">
        <v>22371</v>
      </c>
      <c r="C2663" t="s">
        <v>1533</v>
      </c>
      <c r="D2663" s="109" t="s">
        <v>22372</v>
      </c>
      <c r="E2663"/>
    </row>
    <row r="2664" spans="1:5" s="190" customFormat="1" ht="25.5" customHeight="1" x14ac:dyDescent="0.25">
      <c r="A2664">
        <v>12725</v>
      </c>
      <c r="B2664" t="s">
        <v>22373</v>
      </c>
      <c r="C2664" t="s">
        <v>1533</v>
      </c>
      <c r="D2664" s="109" t="s">
        <v>7032</v>
      </c>
      <c r="E2664"/>
    </row>
    <row r="2665" spans="1:5" s="190" customFormat="1" ht="25.5" customHeight="1" x14ac:dyDescent="0.25">
      <c r="A2665">
        <v>12726</v>
      </c>
      <c r="B2665" t="s">
        <v>22374</v>
      </c>
      <c r="C2665" t="s">
        <v>1533</v>
      </c>
      <c r="D2665" s="109" t="s">
        <v>12629</v>
      </c>
      <c r="E2665"/>
    </row>
    <row r="2666" spans="1:5" s="190" customFormat="1" ht="25.5" customHeight="1" x14ac:dyDescent="0.25">
      <c r="A2666">
        <v>12727</v>
      </c>
      <c r="B2666" t="s">
        <v>22375</v>
      </c>
      <c r="C2666" t="s">
        <v>1533</v>
      </c>
      <c r="D2666" s="109" t="s">
        <v>11819</v>
      </c>
      <c r="E2666"/>
    </row>
    <row r="2667" spans="1:5" s="190" customFormat="1" ht="34.5" customHeight="1" x14ac:dyDescent="0.25">
      <c r="A2667">
        <v>12728</v>
      </c>
      <c r="B2667" t="s">
        <v>22376</v>
      </c>
      <c r="C2667" t="s">
        <v>1533</v>
      </c>
      <c r="D2667" s="109" t="s">
        <v>8774</v>
      </c>
      <c r="E2667"/>
    </row>
    <row r="2668" spans="1:5" s="190" customFormat="1" ht="12.75" customHeight="1" x14ac:dyDescent="0.25">
      <c r="A2668">
        <v>12729</v>
      </c>
      <c r="B2668" t="s">
        <v>22377</v>
      </c>
      <c r="C2668" t="s">
        <v>1533</v>
      </c>
      <c r="D2668" s="109" t="s">
        <v>22378</v>
      </c>
      <c r="E2668"/>
    </row>
    <row r="2669" spans="1:5" s="190" customFormat="1" ht="25.5" customHeight="1" x14ac:dyDescent="0.25">
      <c r="A2669">
        <v>12730</v>
      </c>
      <c r="B2669" t="s">
        <v>22379</v>
      </c>
      <c r="C2669" t="s">
        <v>1533</v>
      </c>
      <c r="D2669" s="109" t="s">
        <v>22380</v>
      </c>
      <c r="E2669"/>
    </row>
    <row r="2670" spans="1:5" s="190" customFormat="1" ht="12.75" customHeight="1" x14ac:dyDescent="0.25">
      <c r="A2670">
        <v>3840</v>
      </c>
      <c r="B2670" t="s">
        <v>22381</v>
      </c>
      <c r="C2670" t="s">
        <v>1533</v>
      </c>
      <c r="D2670" s="109" t="s">
        <v>17152</v>
      </c>
      <c r="E2670"/>
    </row>
    <row r="2671" spans="1:5" s="190" customFormat="1" ht="25.5" customHeight="1" x14ac:dyDescent="0.25">
      <c r="A2671">
        <v>3838</v>
      </c>
      <c r="B2671" t="s">
        <v>22382</v>
      </c>
      <c r="C2671" t="s">
        <v>1533</v>
      </c>
      <c r="D2671" s="109" t="s">
        <v>17153</v>
      </c>
      <c r="E2671"/>
    </row>
    <row r="2672" spans="1:5" s="190" customFormat="1" ht="25.5" customHeight="1" x14ac:dyDescent="0.25">
      <c r="A2672">
        <v>3844</v>
      </c>
      <c r="B2672" t="s">
        <v>22383</v>
      </c>
      <c r="C2672" t="s">
        <v>1533</v>
      </c>
      <c r="D2672" s="109" t="s">
        <v>17154</v>
      </c>
      <c r="E2672"/>
    </row>
    <row r="2673" spans="1:5" s="190" customFormat="1" ht="25.5" customHeight="1" x14ac:dyDescent="0.25">
      <c r="A2673">
        <v>3839</v>
      </c>
      <c r="B2673" t="s">
        <v>22384</v>
      </c>
      <c r="C2673" t="s">
        <v>1533</v>
      </c>
      <c r="D2673" s="109" t="s">
        <v>17155</v>
      </c>
      <c r="E2673"/>
    </row>
    <row r="2674" spans="1:5" s="190" customFormat="1" ht="25.5" customHeight="1" x14ac:dyDescent="0.25">
      <c r="A2674">
        <v>3843</v>
      </c>
      <c r="B2674" t="s">
        <v>22385</v>
      </c>
      <c r="C2674" t="s">
        <v>1533</v>
      </c>
      <c r="D2674" s="109" t="s">
        <v>17156</v>
      </c>
      <c r="E2674"/>
    </row>
    <row r="2675" spans="1:5" s="190" customFormat="1" ht="12.75" customHeight="1" x14ac:dyDescent="0.25">
      <c r="A2675">
        <v>3900</v>
      </c>
      <c r="B2675" t="s">
        <v>22386</v>
      </c>
      <c r="C2675" t="s">
        <v>1533</v>
      </c>
      <c r="D2675" s="109" t="s">
        <v>22387</v>
      </c>
      <c r="E2675"/>
    </row>
    <row r="2676" spans="1:5" s="190" customFormat="1" ht="34.5" customHeight="1" x14ac:dyDescent="0.25">
      <c r="A2676">
        <v>3846</v>
      </c>
      <c r="B2676" t="s">
        <v>22388</v>
      </c>
      <c r="C2676" t="s">
        <v>1533</v>
      </c>
      <c r="D2676" s="109" t="s">
        <v>12116</v>
      </c>
      <c r="E2676"/>
    </row>
    <row r="2677" spans="1:5" s="190" customFormat="1" ht="12.75" customHeight="1" x14ac:dyDescent="0.25">
      <c r="A2677">
        <v>3886</v>
      </c>
      <c r="B2677" t="s">
        <v>22389</v>
      </c>
      <c r="C2677" t="s">
        <v>1533</v>
      </c>
      <c r="D2677" s="109" t="s">
        <v>11978</v>
      </c>
      <c r="E2677"/>
    </row>
    <row r="2678" spans="1:5" s="190" customFormat="1" ht="12.75" customHeight="1" x14ac:dyDescent="0.25">
      <c r="A2678">
        <v>3854</v>
      </c>
      <c r="B2678" t="s">
        <v>22390</v>
      </c>
      <c r="C2678" t="s">
        <v>1533</v>
      </c>
      <c r="D2678" s="109" t="s">
        <v>7315</v>
      </c>
      <c r="E2678"/>
    </row>
    <row r="2679" spans="1:5" s="190" customFormat="1" ht="25.5" customHeight="1" x14ac:dyDescent="0.25">
      <c r="A2679">
        <v>3873</v>
      </c>
      <c r="B2679" t="s">
        <v>22391</v>
      </c>
      <c r="C2679" t="s">
        <v>1533</v>
      </c>
      <c r="D2679" s="109" t="s">
        <v>17061</v>
      </c>
      <c r="E2679"/>
    </row>
    <row r="2680" spans="1:5" s="190" customFormat="1" ht="22.9" customHeight="1" x14ac:dyDescent="0.25">
      <c r="A2680">
        <v>38021</v>
      </c>
      <c r="B2680" t="s">
        <v>22392</v>
      </c>
      <c r="C2680" t="s">
        <v>1533</v>
      </c>
      <c r="D2680" s="109" t="s">
        <v>15999</v>
      </c>
      <c r="E2680"/>
    </row>
    <row r="2681" spans="1:5" s="190" customFormat="1" ht="12.75" customHeight="1" x14ac:dyDescent="0.25">
      <c r="A2681">
        <v>43838</v>
      </c>
      <c r="B2681" t="s">
        <v>22393</v>
      </c>
      <c r="C2681" t="s">
        <v>1533</v>
      </c>
      <c r="D2681" s="109" t="s">
        <v>17070</v>
      </c>
      <c r="E2681"/>
    </row>
    <row r="2682" spans="1:5" s="190" customFormat="1" ht="25.5" customHeight="1" x14ac:dyDescent="0.25">
      <c r="A2682">
        <v>3847</v>
      </c>
      <c r="B2682" t="s">
        <v>22394</v>
      </c>
      <c r="C2682" t="s">
        <v>1533</v>
      </c>
      <c r="D2682" s="109" t="s">
        <v>14660</v>
      </c>
      <c r="E2682"/>
    </row>
    <row r="2683" spans="1:5" s="190" customFormat="1" ht="12.75" customHeight="1" x14ac:dyDescent="0.25">
      <c r="A2683">
        <v>38022</v>
      </c>
      <c r="B2683" t="s">
        <v>22395</v>
      </c>
      <c r="C2683" t="s">
        <v>1533</v>
      </c>
      <c r="D2683" s="109" t="s">
        <v>22396</v>
      </c>
      <c r="E2683"/>
    </row>
    <row r="2684" spans="1:5" s="190" customFormat="1" ht="12.75" customHeight="1" x14ac:dyDescent="0.25">
      <c r="A2684">
        <v>3830</v>
      </c>
      <c r="B2684" t="s">
        <v>22397</v>
      </c>
      <c r="C2684" t="s">
        <v>1533</v>
      </c>
      <c r="D2684" s="109" t="s">
        <v>17159</v>
      </c>
      <c r="E2684"/>
    </row>
    <row r="2685" spans="1:5" s="190" customFormat="1" ht="12.75" customHeight="1" x14ac:dyDescent="0.25">
      <c r="A2685">
        <v>37981</v>
      </c>
      <c r="B2685" t="s">
        <v>22398</v>
      </c>
      <c r="C2685" t="s">
        <v>1533</v>
      </c>
      <c r="D2685" s="109" t="s">
        <v>12570</v>
      </c>
      <c r="E2685"/>
    </row>
    <row r="2686" spans="1:5" s="190" customFormat="1" ht="12.75" customHeight="1" x14ac:dyDescent="0.25">
      <c r="A2686">
        <v>37982</v>
      </c>
      <c r="B2686" t="s">
        <v>22399</v>
      </c>
      <c r="C2686" t="s">
        <v>1533</v>
      </c>
      <c r="D2686" s="109" t="s">
        <v>12998</v>
      </c>
      <c r="E2686"/>
    </row>
    <row r="2687" spans="1:5" s="190" customFormat="1" ht="12.75" customHeight="1" x14ac:dyDescent="0.25">
      <c r="A2687">
        <v>37983</v>
      </c>
      <c r="B2687" t="s">
        <v>22400</v>
      </c>
      <c r="C2687" t="s">
        <v>1533</v>
      </c>
      <c r="D2687" s="109" t="s">
        <v>17055</v>
      </c>
      <c r="E2687"/>
    </row>
    <row r="2688" spans="1:5" s="190" customFormat="1" ht="11.65" customHeight="1" x14ac:dyDescent="0.25">
      <c r="A2688">
        <v>37984</v>
      </c>
      <c r="B2688" t="s">
        <v>22401</v>
      </c>
      <c r="C2688" t="s">
        <v>1533</v>
      </c>
      <c r="D2688" s="109" t="s">
        <v>14825</v>
      </c>
      <c r="E2688"/>
    </row>
    <row r="2689" spans="1:5" s="190" customFormat="1" ht="12.75" customHeight="1" x14ac:dyDescent="0.25">
      <c r="A2689">
        <v>37985</v>
      </c>
      <c r="B2689" t="s">
        <v>22402</v>
      </c>
      <c r="C2689" t="s">
        <v>1533</v>
      </c>
      <c r="D2689" s="109" t="s">
        <v>12850</v>
      </c>
      <c r="E2689"/>
    </row>
    <row r="2690" spans="1:5" s="190" customFormat="1" ht="12.75" customHeight="1" x14ac:dyDescent="0.25">
      <c r="A2690">
        <v>3826</v>
      </c>
      <c r="B2690" t="s">
        <v>22403</v>
      </c>
      <c r="C2690" t="s">
        <v>1533</v>
      </c>
      <c r="D2690" s="109" t="s">
        <v>16966</v>
      </c>
      <c r="E2690"/>
    </row>
    <row r="2691" spans="1:5" s="190" customFormat="1" ht="12.75" customHeight="1" x14ac:dyDescent="0.25">
      <c r="A2691">
        <v>3825</v>
      </c>
      <c r="B2691" t="s">
        <v>22404</v>
      </c>
      <c r="C2691" t="s">
        <v>1533</v>
      </c>
      <c r="D2691" s="109" t="s">
        <v>8547</v>
      </c>
      <c r="E2691"/>
    </row>
    <row r="2692" spans="1:5" s="190" customFormat="1" ht="12.75" customHeight="1" x14ac:dyDescent="0.25">
      <c r="A2692">
        <v>3827</v>
      </c>
      <c r="B2692" t="s">
        <v>22405</v>
      </c>
      <c r="C2692" t="s">
        <v>1533</v>
      </c>
      <c r="D2692" s="109" t="s">
        <v>14922</v>
      </c>
      <c r="E2692"/>
    </row>
    <row r="2693" spans="1:5" s="190" customFormat="1" ht="12.75" customHeight="1" x14ac:dyDescent="0.25">
      <c r="A2693">
        <v>20165</v>
      </c>
      <c r="B2693" t="s">
        <v>22406</v>
      </c>
      <c r="C2693" t="s">
        <v>1533</v>
      </c>
      <c r="D2693" s="109" t="s">
        <v>14964</v>
      </c>
      <c r="E2693"/>
    </row>
    <row r="2694" spans="1:5" s="190" customFormat="1" ht="12.75" customHeight="1" x14ac:dyDescent="0.25">
      <c r="A2694">
        <v>20166</v>
      </c>
      <c r="B2694" t="s">
        <v>22407</v>
      </c>
      <c r="C2694" t="s">
        <v>1533</v>
      </c>
      <c r="D2694" s="109" t="s">
        <v>17160</v>
      </c>
      <c r="E2694"/>
    </row>
    <row r="2695" spans="1:5" s="190" customFormat="1" ht="22.9" customHeight="1" x14ac:dyDescent="0.25">
      <c r="A2695">
        <v>20164</v>
      </c>
      <c r="B2695" t="s">
        <v>22408</v>
      </c>
      <c r="C2695" t="s">
        <v>1533</v>
      </c>
      <c r="D2695" s="109" t="s">
        <v>17106</v>
      </c>
      <c r="E2695"/>
    </row>
    <row r="2696" spans="1:5" s="190" customFormat="1" ht="12.75" customHeight="1" x14ac:dyDescent="0.25">
      <c r="A2696">
        <v>3893</v>
      </c>
      <c r="B2696" t="s">
        <v>22409</v>
      </c>
      <c r="C2696" t="s">
        <v>1533</v>
      </c>
      <c r="D2696" s="109" t="s">
        <v>14613</v>
      </c>
      <c r="E2696"/>
    </row>
    <row r="2697" spans="1:5" s="190" customFormat="1" ht="12.75" customHeight="1" x14ac:dyDescent="0.25">
      <c r="A2697">
        <v>3848</v>
      </c>
      <c r="B2697" t="s">
        <v>22410</v>
      </c>
      <c r="C2697" t="s">
        <v>1533</v>
      </c>
      <c r="D2697" s="109" t="s">
        <v>16967</v>
      </c>
      <c r="E2697"/>
    </row>
    <row r="2698" spans="1:5" s="190" customFormat="1" ht="25.5" customHeight="1" x14ac:dyDescent="0.25">
      <c r="A2698">
        <v>3895</v>
      </c>
      <c r="B2698" t="s">
        <v>22411</v>
      </c>
      <c r="C2698" t="s">
        <v>1533</v>
      </c>
      <c r="D2698" s="109" t="s">
        <v>15971</v>
      </c>
      <c r="E2698"/>
    </row>
    <row r="2699" spans="1:5" s="190" customFormat="1" ht="25.5" customHeight="1" x14ac:dyDescent="0.25">
      <c r="A2699">
        <v>12404</v>
      </c>
      <c r="B2699" t="s">
        <v>22412</v>
      </c>
      <c r="C2699" t="s">
        <v>1533</v>
      </c>
      <c r="D2699" s="109" t="s">
        <v>12670</v>
      </c>
      <c r="E2699"/>
    </row>
    <row r="2700" spans="1:5" s="190" customFormat="1" ht="25.5" customHeight="1" x14ac:dyDescent="0.25">
      <c r="A2700">
        <v>3939</v>
      </c>
      <c r="B2700" t="s">
        <v>22413</v>
      </c>
      <c r="C2700" t="s">
        <v>1533</v>
      </c>
      <c r="D2700" s="109" t="s">
        <v>13675</v>
      </c>
      <c r="E2700"/>
    </row>
    <row r="2701" spans="1:5" s="190" customFormat="1" ht="25.5" customHeight="1" x14ac:dyDescent="0.25">
      <c r="A2701">
        <v>3911</v>
      </c>
      <c r="B2701" t="s">
        <v>22414</v>
      </c>
      <c r="C2701" t="s">
        <v>1533</v>
      </c>
      <c r="D2701" s="109" t="s">
        <v>22415</v>
      </c>
      <c r="E2701"/>
    </row>
    <row r="2702" spans="1:5" s="190" customFormat="1" ht="25.5" customHeight="1" x14ac:dyDescent="0.25">
      <c r="A2702">
        <v>3908</v>
      </c>
      <c r="B2702" t="s">
        <v>22416</v>
      </c>
      <c r="C2702" t="s">
        <v>1533</v>
      </c>
      <c r="D2702" s="109" t="s">
        <v>14719</v>
      </c>
      <c r="E2702"/>
    </row>
    <row r="2703" spans="1:5" s="190" customFormat="1" ht="25.5" customHeight="1" x14ac:dyDescent="0.25">
      <c r="A2703">
        <v>3910</v>
      </c>
      <c r="B2703" t="s">
        <v>22417</v>
      </c>
      <c r="C2703" t="s">
        <v>1533</v>
      </c>
      <c r="D2703" s="109" t="s">
        <v>17927</v>
      </c>
      <c r="E2703"/>
    </row>
    <row r="2704" spans="1:5" s="190" customFormat="1" ht="25.5" customHeight="1" x14ac:dyDescent="0.25">
      <c r="A2704">
        <v>3913</v>
      </c>
      <c r="B2704" t="s">
        <v>22418</v>
      </c>
      <c r="C2704" t="s">
        <v>1533</v>
      </c>
      <c r="D2704" s="109" t="s">
        <v>22419</v>
      </c>
      <c r="E2704"/>
    </row>
    <row r="2705" spans="1:5" s="190" customFormat="1" ht="25.5" customHeight="1" x14ac:dyDescent="0.25">
      <c r="A2705">
        <v>3912</v>
      </c>
      <c r="B2705" t="s">
        <v>22420</v>
      </c>
      <c r="C2705" t="s">
        <v>1533</v>
      </c>
      <c r="D2705" s="109" t="s">
        <v>22421</v>
      </c>
      <c r="E2705"/>
    </row>
    <row r="2706" spans="1:5" s="190" customFormat="1" ht="25.5" customHeight="1" x14ac:dyDescent="0.25">
      <c r="A2706">
        <v>3909</v>
      </c>
      <c r="B2706" t="s">
        <v>22422</v>
      </c>
      <c r="C2706" t="s">
        <v>1533</v>
      </c>
      <c r="D2706" s="109" t="s">
        <v>14640</v>
      </c>
      <c r="E2706"/>
    </row>
    <row r="2707" spans="1:5" s="190" customFormat="1" ht="34.5" customHeight="1" x14ac:dyDescent="0.25">
      <c r="A2707">
        <v>3914</v>
      </c>
      <c r="B2707" t="s">
        <v>22423</v>
      </c>
      <c r="C2707" t="s">
        <v>1533</v>
      </c>
      <c r="D2707" s="109" t="s">
        <v>22424</v>
      </c>
      <c r="E2707"/>
    </row>
    <row r="2708" spans="1:5" s="190" customFormat="1" ht="25.5" customHeight="1" x14ac:dyDescent="0.25">
      <c r="A2708">
        <v>3915</v>
      </c>
      <c r="B2708" t="s">
        <v>22425</v>
      </c>
      <c r="C2708" t="s">
        <v>1533</v>
      </c>
      <c r="D2708" s="109" t="s">
        <v>22426</v>
      </c>
      <c r="E2708"/>
    </row>
    <row r="2709" spans="1:5" s="190" customFormat="1" ht="25.5" customHeight="1" x14ac:dyDescent="0.25">
      <c r="A2709">
        <v>3916</v>
      </c>
      <c r="B2709" t="s">
        <v>22427</v>
      </c>
      <c r="C2709" t="s">
        <v>1533</v>
      </c>
      <c r="D2709" s="109" t="s">
        <v>22428</v>
      </c>
      <c r="E2709"/>
    </row>
    <row r="2710" spans="1:5" s="190" customFormat="1" ht="25.5" customHeight="1" x14ac:dyDescent="0.25">
      <c r="A2710">
        <v>3917</v>
      </c>
      <c r="B2710" t="s">
        <v>22429</v>
      </c>
      <c r="C2710" t="s">
        <v>1533</v>
      </c>
      <c r="D2710" s="109" t="s">
        <v>22430</v>
      </c>
      <c r="E2710"/>
    </row>
    <row r="2711" spans="1:5" s="190" customFormat="1" ht="25.5" customHeight="1" x14ac:dyDescent="0.25">
      <c r="A2711">
        <v>1904</v>
      </c>
      <c r="B2711" t="s">
        <v>22431</v>
      </c>
      <c r="C2711" t="s">
        <v>1533</v>
      </c>
      <c r="D2711" s="109" t="s">
        <v>6456</v>
      </c>
      <c r="E2711"/>
    </row>
    <row r="2712" spans="1:5" s="190" customFormat="1" ht="25.5" customHeight="1" x14ac:dyDescent="0.25">
      <c r="A2712">
        <v>1899</v>
      </c>
      <c r="B2712" t="s">
        <v>22432</v>
      </c>
      <c r="C2712" t="s">
        <v>1533</v>
      </c>
      <c r="D2712" s="109" t="s">
        <v>6310</v>
      </c>
      <c r="E2712"/>
    </row>
    <row r="2713" spans="1:5" s="190" customFormat="1" ht="25.5" customHeight="1" x14ac:dyDescent="0.25">
      <c r="A2713">
        <v>1900</v>
      </c>
      <c r="B2713" t="s">
        <v>22433</v>
      </c>
      <c r="C2713" t="s">
        <v>1533</v>
      </c>
      <c r="D2713" s="109" t="s">
        <v>7858</v>
      </c>
      <c r="E2713"/>
    </row>
    <row r="2714" spans="1:5" s="190" customFormat="1" ht="25.5" customHeight="1" x14ac:dyDescent="0.25">
      <c r="A2714">
        <v>12407</v>
      </c>
      <c r="B2714" t="s">
        <v>22434</v>
      </c>
      <c r="C2714" t="s">
        <v>1533</v>
      </c>
      <c r="D2714" s="109" t="s">
        <v>22435</v>
      </c>
      <c r="E2714"/>
    </row>
    <row r="2715" spans="1:5" s="190" customFormat="1" ht="25.5" customHeight="1" x14ac:dyDescent="0.25">
      <c r="A2715">
        <v>12408</v>
      </c>
      <c r="B2715" t="s">
        <v>22436</v>
      </c>
      <c r="C2715" t="s">
        <v>1533</v>
      </c>
      <c r="D2715" s="109" t="s">
        <v>12725</v>
      </c>
      <c r="E2715"/>
    </row>
    <row r="2716" spans="1:5" s="190" customFormat="1" ht="25.5" customHeight="1" x14ac:dyDescent="0.25">
      <c r="A2716">
        <v>12409</v>
      </c>
      <c r="B2716" t="s">
        <v>22437</v>
      </c>
      <c r="C2716" t="s">
        <v>1533</v>
      </c>
      <c r="D2716" s="109" t="s">
        <v>12725</v>
      </c>
      <c r="E2716"/>
    </row>
    <row r="2717" spans="1:5" s="190" customFormat="1" ht="25.5" customHeight="1" x14ac:dyDescent="0.25">
      <c r="A2717">
        <v>12410</v>
      </c>
      <c r="B2717" t="s">
        <v>22438</v>
      </c>
      <c r="C2717" t="s">
        <v>1533</v>
      </c>
      <c r="D2717" s="109" t="s">
        <v>8381</v>
      </c>
      <c r="E2717"/>
    </row>
    <row r="2718" spans="1:5" s="190" customFormat="1" ht="25.5" customHeight="1" x14ac:dyDescent="0.25">
      <c r="A2718">
        <v>3936</v>
      </c>
      <c r="B2718" t="s">
        <v>22439</v>
      </c>
      <c r="C2718" t="s">
        <v>1533</v>
      </c>
      <c r="D2718" s="109" t="s">
        <v>12483</v>
      </c>
      <c r="E2718"/>
    </row>
    <row r="2719" spans="1:5" s="190" customFormat="1" ht="25.5" customHeight="1" x14ac:dyDescent="0.25">
      <c r="A2719">
        <v>3922</v>
      </c>
      <c r="B2719" t="s">
        <v>22440</v>
      </c>
      <c r="C2719" t="s">
        <v>1533</v>
      </c>
      <c r="D2719" s="109" t="s">
        <v>7214</v>
      </c>
      <c r="E2719"/>
    </row>
    <row r="2720" spans="1:5" s="190" customFormat="1" ht="11.65" customHeight="1" x14ac:dyDescent="0.25">
      <c r="A2720">
        <v>3924</v>
      </c>
      <c r="B2720" t="s">
        <v>22441</v>
      </c>
      <c r="C2720" t="s">
        <v>1533</v>
      </c>
      <c r="D2720" s="109" t="s">
        <v>12483</v>
      </c>
      <c r="E2720"/>
    </row>
    <row r="2721" spans="1:5" s="190" customFormat="1" ht="34.5" customHeight="1" x14ac:dyDescent="0.25">
      <c r="A2721">
        <v>3923</v>
      </c>
      <c r="B2721" t="s">
        <v>22442</v>
      </c>
      <c r="C2721" t="s">
        <v>1533</v>
      </c>
      <c r="D2721" s="109" t="s">
        <v>12483</v>
      </c>
      <c r="E2721"/>
    </row>
    <row r="2722" spans="1:5" s="190" customFormat="1" ht="25.5" customHeight="1" x14ac:dyDescent="0.25">
      <c r="A2722">
        <v>3937</v>
      </c>
      <c r="B2722" t="s">
        <v>22443</v>
      </c>
      <c r="C2722" t="s">
        <v>1533</v>
      </c>
      <c r="D2722" s="109" t="s">
        <v>12658</v>
      </c>
      <c r="E2722"/>
    </row>
    <row r="2723" spans="1:5" s="190" customFormat="1" ht="25.5" customHeight="1" x14ac:dyDescent="0.25">
      <c r="A2723">
        <v>3921</v>
      </c>
      <c r="B2723" t="s">
        <v>22444</v>
      </c>
      <c r="C2723" t="s">
        <v>1533</v>
      </c>
      <c r="D2723" s="109" t="s">
        <v>14849</v>
      </c>
      <c r="E2723"/>
    </row>
    <row r="2724" spans="1:5" s="190" customFormat="1" ht="12.75" customHeight="1" x14ac:dyDescent="0.25">
      <c r="A2724">
        <v>3920</v>
      </c>
      <c r="B2724" t="s">
        <v>22445</v>
      </c>
      <c r="C2724" t="s">
        <v>1533</v>
      </c>
      <c r="D2724" s="109" t="s">
        <v>12658</v>
      </c>
      <c r="E2724"/>
    </row>
    <row r="2725" spans="1:5" s="190" customFormat="1" ht="25.5" customHeight="1" x14ac:dyDescent="0.25">
      <c r="A2725">
        <v>3938</v>
      </c>
      <c r="B2725" t="s">
        <v>22446</v>
      </c>
      <c r="C2725" t="s">
        <v>1533</v>
      </c>
      <c r="D2725" s="109" t="s">
        <v>21531</v>
      </c>
      <c r="E2725"/>
    </row>
    <row r="2726" spans="1:5" s="190" customFormat="1" ht="12.75" customHeight="1" x14ac:dyDescent="0.25">
      <c r="A2726">
        <v>3919</v>
      </c>
      <c r="B2726" t="s">
        <v>22447</v>
      </c>
      <c r="C2726" t="s">
        <v>1533</v>
      </c>
      <c r="D2726" s="109" t="s">
        <v>17471</v>
      </c>
      <c r="E2726"/>
    </row>
    <row r="2727" spans="1:5" s="190" customFormat="1" ht="12.75" customHeight="1" x14ac:dyDescent="0.25">
      <c r="A2727">
        <v>3927</v>
      </c>
      <c r="B2727" t="s">
        <v>22448</v>
      </c>
      <c r="C2727" t="s">
        <v>1533</v>
      </c>
      <c r="D2727" s="109" t="s">
        <v>22449</v>
      </c>
      <c r="E2727"/>
    </row>
    <row r="2728" spans="1:5" s="190" customFormat="1" ht="25.5" customHeight="1" x14ac:dyDescent="0.25">
      <c r="A2728">
        <v>3928</v>
      </c>
      <c r="B2728" t="s">
        <v>22450</v>
      </c>
      <c r="C2728" t="s">
        <v>1533</v>
      </c>
      <c r="D2728" s="109" t="s">
        <v>22449</v>
      </c>
      <c r="E2728"/>
    </row>
    <row r="2729" spans="1:5" s="190" customFormat="1" ht="25.5" customHeight="1" x14ac:dyDescent="0.25">
      <c r="A2729">
        <v>3926</v>
      </c>
      <c r="B2729" t="s">
        <v>22451</v>
      </c>
      <c r="C2729" t="s">
        <v>1533</v>
      </c>
      <c r="D2729" s="109" t="s">
        <v>22452</v>
      </c>
      <c r="E2729"/>
    </row>
    <row r="2730" spans="1:5" s="190" customFormat="1" ht="25.5" customHeight="1" x14ac:dyDescent="0.25">
      <c r="A2730">
        <v>3935</v>
      </c>
      <c r="B2730" t="s">
        <v>22453</v>
      </c>
      <c r="C2730" t="s">
        <v>1533</v>
      </c>
      <c r="D2730" s="109" t="s">
        <v>22452</v>
      </c>
      <c r="E2730"/>
    </row>
    <row r="2731" spans="1:5" s="190" customFormat="1" ht="25.5" customHeight="1" x14ac:dyDescent="0.25">
      <c r="A2731">
        <v>3925</v>
      </c>
      <c r="B2731" t="s">
        <v>22454</v>
      </c>
      <c r="C2731" t="s">
        <v>1533</v>
      </c>
      <c r="D2731" s="109" t="s">
        <v>22452</v>
      </c>
      <c r="E2731"/>
    </row>
    <row r="2732" spans="1:5" s="190" customFormat="1" ht="12.75" customHeight="1" x14ac:dyDescent="0.25">
      <c r="A2732">
        <v>12406</v>
      </c>
      <c r="B2732" t="s">
        <v>22455</v>
      </c>
      <c r="C2732" t="s">
        <v>1533</v>
      </c>
      <c r="D2732" s="109" t="s">
        <v>22456</v>
      </c>
      <c r="E2732"/>
    </row>
    <row r="2733" spans="1:5" s="190" customFormat="1" ht="12.75" customHeight="1" x14ac:dyDescent="0.25">
      <c r="A2733">
        <v>3929</v>
      </c>
      <c r="B2733" t="s">
        <v>22457</v>
      </c>
      <c r="C2733" t="s">
        <v>1533</v>
      </c>
      <c r="D2733" s="109" t="s">
        <v>22458</v>
      </c>
      <c r="E2733"/>
    </row>
    <row r="2734" spans="1:5" s="190" customFormat="1" ht="12.75" customHeight="1" x14ac:dyDescent="0.25">
      <c r="A2734">
        <v>3931</v>
      </c>
      <c r="B2734" t="s">
        <v>22459</v>
      </c>
      <c r="C2734" t="s">
        <v>1533</v>
      </c>
      <c r="D2734" s="109" t="s">
        <v>22458</v>
      </c>
      <c r="E2734"/>
    </row>
    <row r="2735" spans="1:5" s="190" customFormat="1" ht="12.75" customHeight="1" x14ac:dyDescent="0.25">
      <c r="A2735">
        <v>3930</v>
      </c>
      <c r="B2735" t="s">
        <v>22460</v>
      </c>
      <c r="C2735" t="s">
        <v>1533</v>
      </c>
      <c r="D2735" s="109" t="s">
        <v>22458</v>
      </c>
      <c r="E2735"/>
    </row>
    <row r="2736" spans="1:5" s="190" customFormat="1" ht="12.75" customHeight="1" x14ac:dyDescent="0.25">
      <c r="A2736">
        <v>3932</v>
      </c>
      <c r="B2736" t="s">
        <v>22461</v>
      </c>
      <c r="C2736" t="s">
        <v>1533</v>
      </c>
      <c r="D2736" s="109" t="s">
        <v>22462</v>
      </c>
      <c r="E2736"/>
    </row>
    <row r="2737" spans="1:5" s="190" customFormat="1" ht="12.75" customHeight="1" x14ac:dyDescent="0.25">
      <c r="A2737">
        <v>3933</v>
      </c>
      <c r="B2737" t="s">
        <v>22463</v>
      </c>
      <c r="C2737" t="s">
        <v>1533</v>
      </c>
      <c r="D2737" s="109" t="s">
        <v>22462</v>
      </c>
      <c r="E2737"/>
    </row>
    <row r="2738" spans="1:5" s="190" customFormat="1" ht="12.75" customHeight="1" x14ac:dyDescent="0.25">
      <c r="A2738">
        <v>3934</v>
      </c>
      <c r="B2738" t="s">
        <v>22464</v>
      </c>
      <c r="C2738" t="s">
        <v>1533</v>
      </c>
      <c r="D2738" s="109" t="s">
        <v>22462</v>
      </c>
      <c r="E2738"/>
    </row>
    <row r="2739" spans="1:5" s="190" customFormat="1" ht="12.75" customHeight="1" x14ac:dyDescent="0.25">
      <c r="A2739">
        <v>40355</v>
      </c>
      <c r="B2739" t="s">
        <v>22465</v>
      </c>
      <c r="C2739" t="s">
        <v>1533</v>
      </c>
      <c r="D2739" s="109" t="s">
        <v>22466</v>
      </c>
      <c r="E2739"/>
    </row>
    <row r="2740" spans="1:5" s="190" customFormat="1" ht="12.75" customHeight="1" x14ac:dyDescent="0.25">
      <c r="A2740">
        <v>40364</v>
      </c>
      <c r="B2740" t="s">
        <v>22467</v>
      </c>
      <c r="C2740" t="s">
        <v>1533</v>
      </c>
      <c r="D2740" s="109" t="s">
        <v>15096</v>
      </c>
      <c r="E2740"/>
    </row>
    <row r="2741" spans="1:5" s="190" customFormat="1" ht="12.75" customHeight="1" x14ac:dyDescent="0.25">
      <c r="A2741">
        <v>40361</v>
      </c>
      <c r="B2741" t="s">
        <v>22468</v>
      </c>
      <c r="C2741" t="s">
        <v>1533</v>
      </c>
      <c r="D2741" s="109" t="s">
        <v>22469</v>
      </c>
      <c r="E2741"/>
    </row>
    <row r="2742" spans="1:5" s="190" customFormat="1" ht="12.75" customHeight="1" x14ac:dyDescent="0.25">
      <c r="A2742">
        <v>40358</v>
      </c>
      <c r="B2742" t="s">
        <v>22470</v>
      </c>
      <c r="C2742" t="s">
        <v>1533</v>
      </c>
      <c r="D2742" s="109" t="s">
        <v>22471</v>
      </c>
      <c r="E2742"/>
    </row>
    <row r="2743" spans="1:5" s="190" customFormat="1" ht="12.75" customHeight="1" x14ac:dyDescent="0.25">
      <c r="A2743">
        <v>40370</v>
      </c>
      <c r="B2743" t="s">
        <v>22472</v>
      </c>
      <c r="C2743" t="s">
        <v>1533</v>
      </c>
      <c r="D2743" s="109" t="s">
        <v>22473</v>
      </c>
      <c r="E2743"/>
    </row>
    <row r="2744" spans="1:5" s="190" customFormat="1" ht="12.75" customHeight="1" x14ac:dyDescent="0.25">
      <c r="A2744">
        <v>40367</v>
      </c>
      <c r="B2744" t="s">
        <v>22474</v>
      </c>
      <c r="C2744" t="s">
        <v>1533</v>
      </c>
      <c r="D2744" s="109" t="s">
        <v>22475</v>
      </c>
      <c r="E2744"/>
    </row>
    <row r="2745" spans="1:5" s="190" customFormat="1" ht="25.5" customHeight="1" x14ac:dyDescent="0.25">
      <c r="A2745">
        <v>40373</v>
      </c>
      <c r="B2745" t="s">
        <v>22476</v>
      </c>
      <c r="C2745" t="s">
        <v>1533</v>
      </c>
      <c r="D2745" s="109" t="s">
        <v>22477</v>
      </c>
      <c r="E2745"/>
    </row>
    <row r="2746" spans="1:5" s="190" customFormat="1" ht="12.75" customHeight="1" x14ac:dyDescent="0.25">
      <c r="A2746">
        <v>3907</v>
      </c>
      <c r="B2746" t="s">
        <v>22478</v>
      </c>
      <c r="C2746" t="s">
        <v>1533</v>
      </c>
      <c r="D2746" s="109" t="s">
        <v>12563</v>
      </c>
      <c r="E2746"/>
    </row>
    <row r="2747" spans="1:5" s="190" customFormat="1" ht="12.75" customHeight="1" x14ac:dyDescent="0.25">
      <c r="A2747">
        <v>3889</v>
      </c>
      <c r="B2747" t="s">
        <v>22479</v>
      </c>
      <c r="C2747" t="s">
        <v>1533</v>
      </c>
      <c r="D2747" s="109" t="s">
        <v>22480</v>
      </c>
      <c r="E2747"/>
    </row>
    <row r="2748" spans="1:5" s="190" customFormat="1" ht="12.75" customHeight="1" x14ac:dyDescent="0.25">
      <c r="A2748">
        <v>3868</v>
      </c>
      <c r="B2748" t="s">
        <v>22481</v>
      </c>
      <c r="C2748" t="s">
        <v>1533</v>
      </c>
      <c r="D2748" s="109" t="s">
        <v>7921</v>
      </c>
      <c r="E2748"/>
    </row>
    <row r="2749" spans="1:5" s="190" customFormat="1" ht="12.75" customHeight="1" x14ac:dyDescent="0.25">
      <c r="A2749">
        <v>3869</v>
      </c>
      <c r="B2749" t="s">
        <v>22482</v>
      </c>
      <c r="C2749" t="s">
        <v>1533</v>
      </c>
      <c r="D2749" s="109" t="s">
        <v>12499</v>
      </c>
      <c r="E2749"/>
    </row>
    <row r="2750" spans="1:5" s="190" customFormat="1" ht="34.5" customHeight="1" x14ac:dyDescent="0.25">
      <c r="A2750">
        <v>3872</v>
      </c>
      <c r="B2750" t="s">
        <v>22483</v>
      </c>
      <c r="C2750" t="s">
        <v>1533</v>
      </c>
      <c r="D2750" s="109" t="s">
        <v>18776</v>
      </c>
      <c r="E2750"/>
    </row>
    <row r="2751" spans="1:5" s="190" customFormat="1" ht="34.5" customHeight="1" x14ac:dyDescent="0.25">
      <c r="A2751">
        <v>3850</v>
      </c>
      <c r="B2751" t="s">
        <v>22484</v>
      </c>
      <c r="C2751" t="s">
        <v>1533</v>
      </c>
      <c r="D2751" s="109" t="s">
        <v>14709</v>
      </c>
      <c r="E2751"/>
    </row>
    <row r="2752" spans="1:5" s="190" customFormat="1" ht="25.5" customHeight="1" x14ac:dyDescent="0.25">
      <c r="A2752">
        <v>38023</v>
      </c>
      <c r="B2752" t="s">
        <v>22485</v>
      </c>
      <c r="C2752" t="s">
        <v>1533</v>
      </c>
      <c r="D2752" s="109" t="s">
        <v>14614</v>
      </c>
      <c r="E2752"/>
    </row>
    <row r="2753" spans="1:5" s="190" customFormat="1" ht="12.75" customHeight="1" x14ac:dyDescent="0.25">
      <c r="A2753">
        <v>37986</v>
      </c>
      <c r="B2753" t="s">
        <v>22486</v>
      </c>
      <c r="C2753" t="s">
        <v>1533</v>
      </c>
      <c r="D2753" s="109" t="s">
        <v>6382</v>
      </c>
      <c r="E2753"/>
    </row>
    <row r="2754" spans="1:5" s="190" customFormat="1" ht="12.75" customHeight="1" x14ac:dyDescent="0.25">
      <c r="A2754">
        <v>37987</v>
      </c>
      <c r="B2754" t="s">
        <v>22487</v>
      </c>
      <c r="C2754" t="s">
        <v>1533</v>
      </c>
      <c r="D2754" s="109" t="s">
        <v>17166</v>
      </c>
      <c r="E2754"/>
    </row>
    <row r="2755" spans="1:5" s="190" customFormat="1" ht="12.75" customHeight="1" x14ac:dyDescent="0.25">
      <c r="A2755">
        <v>37988</v>
      </c>
      <c r="B2755" t="s">
        <v>22488</v>
      </c>
      <c r="C2755" t="s">
        <v>1533</v>
      </c>
      <c r="D2755" s="109" t="s">
        <v>17167</v>
      </c>
      <c r="E2755"/>
    </row>
    <row r="2756" spans="1:5" s="190" customFormat="1" ht="12.75" customHeight="1" x14ac:dyDescent="0.25">
      <c r="A2756">
        <v>21120</v>
      </c>
      <c r="B2756" t="s">
        <v>22489</v>
      </c>
      <c r="C2756" t="s">
        <v>1533</v>
      </c>
      <c r="D2756" s="109" t="s">
        <v>16726</v>
      </c>
      <c r="E2756"/>
    </row>
    <row r="2757" spans="1:5" s="190" customFormat="1" ht="25.5" customHeight="1" x14ac:dyDescent="0.25">
      <c r="A2757">
        <v>39318</v>
      </c>
      <c r="B2757" t="s">
        <v>22490</v>
      </c>
      <c r="C2757" t="s">
        <v>1533</v>
      </c>
      <c r="D2757" s="109" t="s">
        <v>17168</v>
      </c>
      <c r="E2757"/>
    </row>
    <row r="2758" spans="1:5" s="190" customFormat="1" ht="25.5" customHeight="1" x14ac:dyDescent="0.25">
      <c r="A2758">
        <v>40366</v>
      </c>
      <c r="B2758" t="s">
        <v>22491</v>
      </c>
      <c r="C2758" t="s">
        <v>1533</v>
      </c>
      <c r="D2758" s="109" t="s">
        <v>22492</v>
      </c>
      <c r="E2758"/>
    </row>
    <row r="2759" spans="1:5" s="190" customFormat="1" ht="12.75" customHeight="1" x14ac:dyDescent="0.25">
      <c r="A2759">
        <v>40363</v>
      </c>
      <c r="B2759" t="s">
        <v>22493</v>
      </c>
      <c r="C2759" t="s">
        <v>1533</v>
      </c>
      <c r="D2759" s="109" t="s">
        <v>16666</v>
      </c>
      <c r="E2759"/>
    </row>
    <row r="2760" spans="1:5" s="190" customFormat="1" ht="12.75" customHeight="1" x14ac:dyDescent="0.25">
      <c r="A2760">
        <v>40354</v>
      </c>
      <c r="B2760" t="s">
        <v>22494</v>
      </c>
      <c r="C2760" t="s">
        <v>1533</v>
      </c>
      <c r="D2760" s="109" t="s">
        <v>11223</v>
      </c>
      <c r="E2760"/>
    </row>
    <row r="2761" spans="1:5" s="190" customFormat="1" ht="11.65" customHeight="1" x14ac:dyDescent="0.25">
      <c r="A2761">
        <v>40360</v>
      </c>
      <c r="B2761" t="s">
        <v>22495</v>
      </c>
      <c r="C2761" t="s">
        <v>1533</v>
      </c>
      <c r="D2761" s="109" t="s">
        <v>17796</v>
      </c>
      <c r="E2761"/>
    </row>
    <row r="2762" spans="1:5" s="190" customFormat="1" ht="12.75" customHeight="1" x14ac:dyDescent="0.25">
      <c r="A2762">
        <v>40372</v>
      </c>
      <c r="B2762" t="s">
        <v>22496</v>
      </c>
      <c r="C2762" t="s">
        <v>1533</v>
      </c>
      <c r="D2762" s="109" t="s">
        <v>22497</v>
      </c>
      <c r="E2762"/>
    </row>
    <row r="2763" spans="1:5" s="190" customFormat="1" ht="12.75" customHeight="1" x14ac:dyDescent="0.25">
      <c r="A2763">
        <v>40369</v>
      </c>
      <c r="B2763" t="s">
        <v>22498</v>
      </c>
      <c r="C2763" t="s">
        <v>1533</v>
      </c>
      <c r="D2763" s="109" t="s">
        <v>22499</v>
      </c>
      <c r="E2763"/>
    </row>
    <row r="2764" spans="1:5" s="190" customFormat="1" ht="12.75" customHeight="1" x14ac:dyDescent="0.25">
      <c r="A2764">
        <v>40357</v>
      </c>
      <c r="B2764" t="s">
        <v>22500</v>
      </c>
      <c r="C2764" t="s">
        <v>1533</v>
      </c>
      <c r="D2764" s="109" t="s">
        <v>22471</v>
      </c>
      <c r="E2764"/>
    </row>
    <row r="2765" spans="1:5" s="190" customFormat="1" ht="12.75" customHeight="1" x14ac:dyDescent="0.25">
      <c r="A2765">
        <v>40375</v>
      </c>
      <c r="B2765" t="s">
        <v>22501</v>
      </c>
      <c r="C2765" t="s">
        <v>1533</v>
      </c>
      <c r="D2765" s="109" t="s">
        <v>22502</v>
      </c>
      <c r="E2765"/>
    </row>
    <row r="2766" spans="1:5" s="190" customFormat="1" ht="12.75" customHeight="1" x14ac:dyDescent="0.25">
      <c r="A2766">
        <v>1893</v>
      </c>
      <c r="B2766" t="s">
        <v>22503</v>
      </c>
      <c r="C2766" t="s">
        <v>1533</v>
      </c>
      <c r="D2766" s="109" t="s">
        <v>15171</v>
      </c>
      <c r="E2766"/>
    </row>
    <row r="2767" spans="1:5" s="190" customFormat="1" ht="12.75" customHeight="1" x14ac:dyDescent="0.25">
      <c r="A2767">
        <v>1902</v>
      </c>
      <c r="B2767" t="s">
        <v>22504</v>
      </c>
      <c r="C2767" t="s">
        <v>1533</v>
      </c>
      <c r="D2767" s="109" t="s">
        <v>12467</v>
      </c>
      <c r="E2767"/>
    </row>
    <row r="2768" spans="1:5" s="190" customFormat="1" ht="22.9" customHeight="1" x14ac:dyDescent="0.25">
      <c r="A2768">
        <v>1901</v>
      </c>
      <c r="B2768" t="s">
        <v>22505</v>
      </c>
      <c r="C2768" t="s">
        <v>1533</v>
      </c>
      <c r="D2768" s="109" t="s">
        <v>19211</v>
      </c>
      <c r="E2768"/>
    </row>
    <row r="2769" spans="1:5" s="190" customFormat="1" ht="34.5" customHeight="1" x14ac:dyDescent="0.25">
      <c r="A2769">
        <v>1892</v>
      </c>
      <c r="B2769" t="s">
        <v>22506</v>
      </c>
      <c r="C2769" t="s">
        <v>1533</v>
      </c>
      <c r="D2769" s="109" t="s">
        <v>7336</v>
      </c>
      <c r="E2769"/>
    </row>
    <row r="2770" spans="1:5" s="190" customFormat="1" ht="34.5" customHeight="1" x14ac:dyDescent="0.25">
      <c r="A2770">
        <v>1907</v>
      </c>
      <c r="B2770" t="s">
        <v>22507</v>
      </c>
      <c r="C2770" t="s">
        <v>1533</v>
      </c>
      <c r="D2770" s="109" t="s">
        <v>7277</v>
      </c>
      <c r="E2770"/>
    </row>
    <row r="2771" spans="1:5" s="190" customFormat="1" ht="12.75" customHeight="1" x14ac:dyDescent="0.25">
      <c r="A2771">
        <v>1894</v>
      </c>
      <c r="B2771" t="s">
        <v>22508</v>
      </c>
      <c r="C2771" t="s">
        <v>1533</v>
      </c>
      <c r="D2771" s="109" t="s">
        <v>12211</v>
      </c>
      <c r="E2771"/>
    </row>
    <row r="2772" spans="1:5" s="190" customFormat="1" ht="22.9" customHeight="1" x14ac:dyDescent="0.25">
      <c r="A2772">
        <v>1891</v>
      </c>
      <c r="B2772" t="s">
        <v>22509</v>
      </c>
      <c r="C2772" t="s">
        <v>1533</v>
      </c>
      <c r="D2772" s="109" t="s">
        <v>6473</v>
      </c>
      <c r="E2772"/>
    </row>
    <row r="2773" spans="1:5" s="190" customFormat="1" ht="25.5" customHeight="1" x14ac:dyDescent="0.25">
      <c r="A2773">
        <v>1896</v>
      </c>
      <c r="B2773" t="s">
        <v>22510</v>
      </c>
      <c r="C2773" t="s">
        <v>1533</v>
      </c>
      <c r="D2773" s="109" t="s">
        <v>6379</v>
      </c>
      <c r="E2773"/>
    </row>
    <row r="2774" spans="1:5" s="190" customFormat="1" ht="12.75" customHeight="1" x14ac:dyDescent="0.25">
      <c r="A2774">
        <v>1895</v>
      </c>
      <c r="B2774" t="s">
        <v>22511</v>
      </c>
      <c r="C2774" t="s">
        <v>1533</v>
      </c>
      <c r="D2774" s="109" t="s">
        <v>22512</v>
      </c>
      <c r="E2774"/>
    </row>
    <row r="2775" spans="1:5" s="190" customFormat="1" ht="12.75" customHeight="1" x14ac:dyDescent="0.25">
      <c r="A2775">
        <v>2641</v>
      </c>
      <c r="B2775" t="s">
        <v>22513</v>
      </c>
      <c r="C2775" t="s">
        <v>1533</v>
      </c>
      <c r="D2775" s="109" t="s">
        <v>14919</v>
      </c>
      <c r="E2775"/>
    </row>
    <row r="2776" spans="1:5" s="190" customFormat="1" ht="25.5" customHeight="1" x14ac:dyDescent="0.25">
      <c r="A2776">
        <v>2636</v>
      </c>
      <c r="B2776" t="s">
        <v>22514</v>
      </c>
      <c r="C2776" t="s">
        <v>1533</v>
      </c>
      <c r="D2776" s="109" t="s">
        <v>6329</v>
      </c>
      <c r="E2776"/>
    </row>
    <row r="2777" spans="1:5" s="190" customFormat="1" ht="25.5" customHeight="1" x14ac:dyDescent="0.25">
      <c r="A2777">
        <v>2637</v>
      </c>
      <c r="B2777" t="s">
        <v>22515</v>
      </c>
      <c r="C2777" t="s">
        <v>1533</v>
      </c>
      <c r="D2777" s="109" t="s">
        <v>6417</v>
      </c>
      <c r="E2777"/>
    </row>
    <row r="2778" spans="1:5" s="190" customFormat="1" ht="25.5" customHeight="1" x14ac:dyDescent="0.25">
      <c r="A2778">
        <v>2638</v>
      </c>
      <c r="B2778" t="s">
        <v>22516</v>
      </c>
      <c r="C2778" t="s">
        <v>1533</v>
      </c>
      <c r="D2778" s="109" t="s">
        <v>8518</v>
      </c>
      <c r="E2778"/>
    </row>
    <row r="2779" spans="1:5" s="190" customFormat="1" ht="25.5" customHeight="1" x14ac:dyDescent="0.25">
      <c r="A2779">
        <v>2639</v>
      </c>
      <c r="B2779" t="s">
        <v>22517</v>
      </c>
      <c r="C2779" t="s">
        <v>1533</v>
      </c>
      <c r="D2779" s="109" t="s">
        <v>14950</v>
      </c>
      <c r="E2779"/>
    </row>
    <row r="2780" spans="1:5" s="190" customFormat="1" ht="25.5" customHeight="1" x14ac:dyDescent="0.25">
      <c r="A2780">
        <v>2644</v>
      </c>
      <c r="B2780" t="s">
        <v>22518</v>
      </c>
      <c r="C2780" t="s">
        <v>1533</v>
      </c>
      <c r="D2780" s="109" t="s">
        <v>10164</v>
      </c>
      <c r="E2780"/>
    </row>
    <row r="2781" spans="1:5" s="190" customFormat="1" ht="25.5" customHeight="1" x14ac:dyDescent="0.25">
      <c r="A2781">
        <v>2643</v>
      </c>
      <c r="B2781" t="s">
        <v>22519</v>
      </c>
      <c r="C2781" t="s">
        <v>1533</v>
      </c>
      <c r="D2781" s="109" t="s">
        <v>22520</v>
      </c>
      <c r="E2781"/>
    </row>
    <row r="2782" spans="1:5" s="190" customFormat="1" ht="25.5" customHeight="1" x14ac:dyDescent="0.25">
      <c r="A2782">
        <v>2640</v>
      </c>
      <c r="B2782" t="s">
        <v>22521</v>
      </c>
      <c r="C2782" t="s">
        <v>1533</v>
      </c>
      <c r="D2782" s="109" t="s">
        <v>8288</v>
      </c>
      <c r="E2782"/>
    </row>
    <row r="2783" spans="1:5" s="190" customFormat="1" ht="25.5" customHeight="1" x14ac:dyDescent="0.25">
      <c r="A2783">
        <v>2642</v>
      </c>
      <c r="B2783" t="s">
        <v>22522</v>
      </c>
      <c r="C2783" t="s">
        <v>1533</v>
      </c>
      <c r="D2783" s="109" t="s">
        <v>11814</v>
      </c>
      <c r="E2783"/>
    </row>
    <row r="2784" spans="1:5" s="190" customFormat="1" ht="25.5" customHeight="1" x14ac:dyDescent="0.25">
      <c r="A2784">
        <v>39855</v>
      </c>
      <c r="B2784" t="s">
        <v>22523</v>
      </c>
      <c r="C2784" t="s">
        <v>1533</v>
      </c>
      <c r="D2784" s="109" t="s">
        <v>7909</v>
      </c>
      <c r="E2784"/>
    </row>
    <row r="2785" spans="1:5" s="190" customFormat="1" ht="25.5" customHeight="1" x14ac:dyDescent="0.25">
      <c r="A2785">
        <v>39856</v>
      </c>
      <c r="B2785" t="s">
        <v>22524</v>
      </c>
      <c r="C2785" t="s">
        <v>1533</v>
      </c>
      <c r="D2785" s="109" t="s">
        <v>16351</v>
      </c>
      <c r="E2785"/>
    </row>
    <row r="2786" spans="1:5" s="190" customFormat="1" ht="25.5" customHeight="1" x14ac:dyDescent="0.25">
      <c r="A2786">
        <v>39857</v>
      </c>
      <c r="B2786" t="s">
        <v>22525</v>
      </c>
      <c r="C2786" t="s">
        <v>1533</v>
      </c>
      <c r="D2786" s="109" t="s">
        <v>7032</v>
      </c>
      <c r="E2786"/>
    </row>
    <row r="2787" spans="1:5" s="190" customFormat="1" ht="25.5" customHeight="1" x14ac:dyDescent="0.25">
      <c r="A2787">
        <v>39858</v>
      </c>
      <c r="B2787" t="s">
        <v>22526</v>
      </c>
      <c r="C2787" t="s">
        <v>1533</v>
      </c>
      <c r="D2787" s="109" t="s">
        <v>12204</v>
      </c>
      <c r="E2787"/>
    </row>
    <row r="2788" spans="1:5" s="190" customFormat="1" ht="25.5" customHeight="1" x14ac:dyDescent="0.25">
      <c r="A2788">
        <v>39859</v>
      </c>
      <c r="B2788" t="s">
        <v>22527</v>
      </c>
      <c r="C2788" t="s">
        <v>1533</v>
      </c>
      <c r="D2788" s="109" t="s">
        <v>22528</v>
      </c>
      <c r="E2788"/>
    </row>
    <row r="2789" spans="1:5" s="190" customFormat="1" ht="25.5" customHeight="1" x14ac:dyDescent="0.25">
      <c r="A2789">
        <v>39860</v>
      </c>
      <c r="B2789" t="s">
        <v>22529</v>
      </c>
      <c r="C2789" t="s">
        <v>1533</v>
      </c>
      <c r="D2789" s="109" t="s">
        <v>22530</v>
      </c>
      <c r="E2789"/>
    </row>
    <row r="2790" spans="1:5" s="190" customFormat="1" ht="22.9" customHeight="1" x14ac:dyDescent="0.25">
      <c r="A2790">
        <v>39861</v>
      </c>
      <c r="B2790" t="s">
        <v>22531</v>
      </c>
      <c r="C2790" t="s">
        <v>1533</v>
      </c>
      <c r="D2790" s="109" t="s">
        <v>22378</v>
      </c>
      <c r="E2790"/>
    </row>
    <row r="2791" spans="1:5" s="190" customFormat="1" ht="12.75" customHeight="1" x14ac:dyDescent="0.25">
      <c r="A2791">
        <v>3867</v>
      </c>
      <c r="B2791" t="s">
        <v>22532</v>
      </c>
      <c r="C2791" t="s">
        <v>1533</v>
      </c>
      <c r="D2791" s="109" t="s">
        <v>22533</v>
      </c>
      <c r="E2791"/>
    </row>
    <row r="2792" spans="1:5" s="190" customFormat="1" ht="12.75" customHeight="1" x14ac:dyDescent="0.25">
      <c r="A2792">
        <v>3861</v>
      </c>
      <c r="B2792" t="s">
        <v>22534</v>
      </c>
      <c r="C2792" t="s">
        <v>1533</v>
      </c>
      <c r="D2792" s="109" t="s">
        <v>16767</v>
      </c>
      <c r="E2792"/>
    </row>
    <row r="2793" spans="1:5" s="190" customFormat="1" ht="12.75" customHeight="1" x14ac:dyDescent="0.25">
      <c r="A2793">
        <v>3904</v>
      </c>
      <c r="B2793" t="s">
        <v>22535</v>
      </c>
      <c r="C2793" t="s">
        <v>1533</v>
      </c>
      <c r="D2793" s="109" t="s">
        <v>7942</v>
      </c>
      <c r="E2793"/>
    </row>
    <row r="2794" spans="1:5" s="190" customFormat="1" ht="12.75" customHeight="1" x14ac:dyDescent="0.25">
      <c r="A2794">
        <v>3903</v>
      </c>
      <c r="B2794" t="s">
        <v>22536</v>
      </c>
      <c r="C2794" t="s">
        <v>1533</v>
      </c>
      <c r="D2794" s="109" t="s">
        <v>12685</v>
      </c>
      <c r="E2794"/>
    </row>
    <row r="2795" spans="1:5" s="190" customFormat="1" ht="12.75" customHeight="1" x14ac:dyDescent="0.25">
      <c r="A2795">
        <v>3862</v>
      </c>
      <c r="B2795" t="s">
        <v>22537</v>
      </c>
      <c r="C2795" t="s">
        <v>1533</v>
      </c>
      <c r="D2795" s="109" t="s">
        <v>10792</v>
      </c>
      <c r="E2795"/>
    </row>
    <row r="2796" spans="1:5" s="190" customFormat="1" ht="11.65" customHeight="1" x14ac:dyDescent="0.25">
      <c r="A2796">
        <v>3863</v>
      </c>
      <c r="B2796" t="s">
        <v>22538</v>
      </c>
      <c r="C2796" t="s">
        <v>1533</v>
      </c>
      <c r="D2796" s="109" t="s">
        <v>14841</v>
      </c>
      <c r="E2796"/>
    </row>
    <row r="2797" spans="1:5" s="190" customFormat="1" ht="25.5" customHeight="1" x14ac:dyDescent="0.25">
      <c r="A2797">
        <v>3864</v>
      </c>
      <c r="B2797" t="s">
        <v>22539</v>
      </c>
      <c r="C2797" t="s">
        <v>1533</v>
      </c>
      <c r="D2797" s="109" t="s">
        <v>8128</v>
      </c>
      <c r="E2797"/>
    </row>
    <row r="2798" spans="1:5" s="190" customFormat="1" ht="25.5" customHeight="1" x14ac:dyDescent="0.25">
      <c r="A2798">
        <v>3865</v>
      </c>
      <c r="B2798" t="s">
        <v>22540</v>
      </c>
      <c r="C2798" t="s">
        <v>1533</v>
      </c>
      <c r="D2798" s="109" t="s">
        <v>7321</v>
      </c>
      <c r="E2798"/>
    </row>
    <row r="2799" spans="1:5" s="190" customFormat="1" ht="25.5" customHeight="1" x14ac:dyDescent="0.25">
      <c r="A2799">
        <v>3866</v>
      </c>
      <c r="B2799" t="s">
        <v>22541</v>
      </c>
      <c r="C2799" t="s">
        <v>1533</v>
      </c>
      <c r="D2799" s="109" t="s">
        <v>17349</v>
      </c>
      <c r="E2799"/>
    </row>
    <row r="2800" spans="1:5" s="190" customFormat="1" ht="25.5" customHeight="1" x14ac:dyDescent="0.25">
      <c r="A2800">
        <v>3878</v>
      </c>
      <c r="B2800" t="s">
        <v>22542</v>
      </c>
      <c r="C2800" t="s">
        <v>1533</v>
      </c>
      <c r="D2800" s="109" t="s">
        <v>7846</v>
      </c>
      <c r="E2800"/>
    </row>
    <row r="2801" spans="1:5" s="190" customFormat="1" ht="25.5" customHeight="1" x14ac:dyDescent="0.25">
      <c r="A2801">
        <v>3883</v>
      </c>
      <c r="B2801" t="s">
        <v>22543</v>
      </c>
      <c r="C2801" t="s">
        <v>1533</v>
      </c>
      <c r="D2801" s="109" t="s">
        <v>21310</v>
      </c>
      <c r="E2801"/>
    </row>
    <row r="2802" spans="1:5" s="190" customFormat="1" ht="25.5" customHeight="1" x14ac:dyDescent="0.25">
      <c r="A2802">
        <v>3876</v>
      </c>
      <c r="B2802" t="s">
        <v>22544</v>
      </c>
      <c r="C2802" t="s">
        <v>1533</v>
      </c>
      <c r="D2802" s="109" t="s">
        <v>7916</v>
      </c>
      <c r="E2802"/>
    </row>
    <row r="2803" spans="1:5" s="190" customFormat="1" ht="25.5" customHeight="1" x14ac:dyDescent="0.25">
      <c r="A2803">
        <v>3884</v>
      </c>
      <c r="B2803" t="s">
        <v>22545</v>
      </c>
      <c r="C2803" t="s">
        <v>1533</v>
      </c>
      <c r="D2803" s="109" t="s">
        <v>17039</v>
      </c>
      <c r="E2803"/>
    </row>
    <row r="2804" spans="1:5" s="190" customFormat="1" ht="25.5" customHeight="1" x14ac:dyDescent="0.25">
      <c r="A2804">
        <v>12892</v>
      </c>
      <c r="B2804" t="s">
        <v>22546</v>
      </c>
      <c r="C2804" t="s">
        <v>1540</v>
      </c>
      <c r="D2804" s="109" t="s">
        <v>12798</v>
      </c>
      <c r="E2804"/>
    </row>
    <row r="2805" spans="1:5" s="190" customFormat="1" ht="25.5" customHeight="1" x14ac:dyDescent="0.25">
      <c r="A2805">
        <v>38447</v>
      </c>
      <c r="B2805" t="s">
        <v>22547</v>
      </c>
      <c r="C2805" t="s">
        <v>1533</v>
      </c>
      <c r="D2805" s="109" t="s">
        <v>14822</v>
      </c>
      <c r="E2805"/>
    </row>
    <row r="2806" spans="1:5" s="190" customFormat="1" ht="25.5" customHeight="1" x14ac:dyDescent="0.25">
      <c r="A2806">
        <v>36320</v>
      </c>
      <c r="B2806" t="s">
        <v>22548</v>
      </c>
      <c r="C2806" t="s">
        <v>1533</v>
      </c>
      <c r="D2806" s="109" t="s">
        <v>14828</v>
      </c>
      <c r="E2806"/>
    </row>
    <row r="2807" spans="1:5" s="190" customFormat="1" ht="25.5" customHeight="1" x14ac:dyDescent="0.25">
      <c r="A2807">
        <v>36324</v>
      </c>
      <c r="B2807" t="s">
        <v>22549</v>
      </c>
      <c r="C2807" t="s">
        <v>1533</v>
      </c>
      <c r="D2807" s="109" t="s">
        <v>7881</v>
      </c>
      <c r="E2807"/>
    </row>
    <row r="2808" spans="1:5" s="190" customFormat="1" ht="25.5" customHeight="1" x14ac:dyDescent="0.25">
      <c r="A2808">
        <v>38441</v>
      </c>
      <c r="B2808" t="s">
        <v>22550</v>
      </c>
      <c r="C2808" t="s">
        <v>1533</v>
      </c>
      <c r="D2808" s="109" t="s">
        <v>7306</v>
      </c>
      <c r="E2808"/>
    </row>
    <row r="2809" spans="1:5" s="190" customFormat="1" ht="25.5" customHeight="1" x14ac:dyDescent="0.25">
      <c r="A2809">
        <v>38442</v>
      </c>
      <c r="B2809" t="s">
        <v>22551</v>
      </c>
      <c r="C2809" t="s">
        <v>1533</v>
      </c>
      <c r="D2809" s="109" t="s">
        <v>8560</v>
      </c>
      <c r="E2809"/>
    </row>
    <row r="2810" spans="1:5" s="190" customFormat="1" ht="25.5" customHeight="1" x14ac:dyDescent="0.25">
      <c r="A2810">
        <v>38443</v>
      </c>
      <c r="B2810" t="s">
        <v>22552</v>
      </c>
      <c r="C2810" t="s">
        <v>1533</v>
      </c>
      <c r="D2810" s="109" t="s">
        <v>8527</v>
      </c>
      <c r="E2810"/>
    </row>
    <row r="2811" spans="1:5" s="190" customFormat="1" ht="25.5" customHeight="1" x14ac:dyDescent="0.25">
      <c r="A2811">
        <v>38444</v>
      </c>
      <c r="B2811" t="s">
        <v>22553</v>
      </c>
      <c r="C2811" t="s">
        <v>1533</v>
      </c>
      <c r="D2811" s="109" t="s">
        <v>14829</v>
      </c>
      <c r="E2811"/>
    </row>
    <row r="2812" spans="1:5" s="190" customFormat="1" ht="25.5" customHeight="1" x14ac:dyDescent="0.25">
      <c r="A2812">
        <v>38445</v>
      </c>
      <c r="B2812" t="s">
        <v>22554</v>
      </c>
      <c r="C2812" t="s">
        <v>1533</v>
      </c>
      <c r="D2812" s="109" t="s">
        <v>13619</v>
      </c>
      <c r="E2812"/>
    </row>
    <row r="2813" spans="1:5" s="190" customFormat="1" ht="25.5" customHeight="1" x14ac:dyDescent="0.25">
      <c r="A2813">
        <v>38446</v>
      </c>
      <c r="B2813" t="s">
        <v>22555</v>
      </c>
      <c r="C2813" t="s">
        <v>1533</v>
      </c>
      <c r="D2813" s="109" t="s">
        <v>12744</v>
      </c>
      <c r="E2813"/>
    </row>
    <row r="2814" spans="1:5" s="190" customFormat="1" ht="25.5" customHeight="1" x14ac:dyDescent="0.25">
      <c r="A2814">
        <v>3837</v>
      </c>
      <c r="B2814" t="s">
        <v>22556</v>
      </c>
      <c r="C2814" t="s">
        <v>1533</v>
      </c>
      <c r="D2814" s="109" t="s">
        <v>17170</v>
      </c>
      <c r="E2814"/>
    </row>
    <row r="2815" spans="1:5" s="190" customFormat="1" ht="25.5" customHeight="1" x14ac:dyDescent="0.25">
      <c r="A2815">
        <v>3845</v>
      </c>
      <c r="B2815" t="s">
        <v>22557</v>
      </c>
      <c r="C2815" t="s">
        <v>1533</v>
      </c>
      <c r="D2815" s="109" t="s">
        <v>8519</v>
      </c>
      <c r="E2815"/>
    </row>
    <row r="2816" spans="1:5" s="190" customFormat="1" ht="25.5" customHeight="1" x14ac:dyDescent="0.25">
      <c r="A2816">
        <v>11045</v>
      </c>
      <c r="B2816" t="s">
        <v>22558</v>
      </c>
      <c r="C2816" t="s">
        <v>1533</v>
      </c>
      <c r="D2816" s="109" t="s">
        <v>14681</v>
      </c>
      <c r="E2816"/>
    </row>
    <row r="2817" spans="1:5" s="190" customFormat="1" ht="22.9" customHeight="1" x14ac:dyDescent="0.25">
      <c r="A2817">
        <v>20170</v>
      </c>
      <c r="B2817" t="s">
        <v>22559</v>
      </c>
      <c r="C2817" t="s">
        <v>1533</v>
      </c>
      <c r="D2817" s="109" t="s">
        <v>14706</v>
      </c>
      <c r="E2817"/>
    </row>
    <row r="2818" spans="1:5" s="190" customFormat="1" ht="12.75" customHeight="1" x14ac:dyDescent="0.25">
      <c r="A2818">
        <v>20171</v>
      </c>
      <c r="B2818" t="s">
        <v>22560</v>
      </c>
      <c r="C2818" t="s">
        <v>1533</v>
      </c>
      <c r="D2818" s="109" t="s">
        <v>17171</v>
      </c>
      <c r="E2818"/>
    </row>
    <row r="2819" spans="1:5" s="190" customFormat="1" ht="12.75" customHeight="1" x14ac:dyDescent="0.25">
      <c r="A2819">
        <v>20167</v>
      </c>
      <c r="B2819" t="s">
        <v>22561</v>
      </c>
      <c r="C2819" t="s">
        <v>1533</v>
      </c>
      <c r="D2819" s="109" t="s">
        <v>17172</v>
      </c>
      <c r="E2819"/>
    </row>
    <row r="2820" spans="1:5" s="190" customFormat="1" ht="25.5" customHeight="1" x14ac:dyDescent="0.25">
      <c r="A2820">
        <v>20168</v>
      </c>
      <c r="B2820" t="s">
        <v>22562</v>
      </c>
      <c r="C2820" t="s">
        <v>1533</v>
      </c>
      <c r="D2820" s="109" t="s">
        <v>14662</v>
      </c>
      <c r="E2820"/>
    </row>
    <row r="2821" spans="1:5" s="190" customFormat="1" ht="12.75" customHeight="1" x14ac:dyDescent="0.25">
      <c r="A2821">
        <v>20169</v>
      </c>
      <c r="B2821" t="s">
        <v>22563</v>
      </c>
      <c r="C2821" t="s">
        <v>1533</v>
      </c>
      <c r="D2821" s="109" t="s">
        <v>14695</v>
      </c>
      <c r="E2821"/>
    </row>
    <row r="2822" spans="1:5" s="190" customFormat="1" ht="12.75" customHeight="1" x14ac:dyDescent="0.25">
      <c r="A2822">
        <v>3899</v>
      </c>
      <c r="B2822" t="s">
        <v>22564</v>
      </c>
      <c r="C2822" t="s">
        <v>1533</v>
      </c>
      <c r="D2822" s="109" t="s">
        <v>7031</v>
      </c>
      <c r="E2822"/>
    </row>
    <row r="2823" spans="1:5" s="190" customFormat="1" ht="12.75" customHeight="1" x14ac:dyDescent="0.25">
      <c r="A2823">
        <v>38676</v>
      </c>
      <c r="B2823" t="s">
        <v>22565</v>
      </c>
      <c r="C2823" t="s">
        <v>1533</v>
      </c>
      <c r="D2823" s="109" t="s">
        <v>17173</v>
      </c>
      <c r="E2823"/>
    </row>
    <row r="2824" spans="1:5" s="190" customFormat="1" ht="12.75" customHeight="1" x14ac:dyDescent="0.25">
      <c r="A2824">
        <v>3897</v>
      </c>
      <c r="B2824" t="s">
        <v>22566</v>
      </c>
      <c r="C2824" t="s">
        <v>1533</v>
      </c>
      <c r="D2824" s="109" t="s">
        <v>12392</v>
      </c>
      <c r="E2824"/>
    </row>
    <row r="2825" spans="1:5" s="190" customFormat="1" ht="12.75" customHeight="1" x14ac:dyDescent="0.25">
      <c r="A2825">
        <v>3875</v>
      </c>
      <c r="B2825" t="s">
        <v>22567</v>
      </c>
      <c r="C2825" t="s">
        <v>1533</v>
      </c>
      <c r="D2825" s="109" t="s">
        <v>6414</v>
      </c>
      <c r="E2825"/>
    </row>
    <row r="2826" spans="1:5" s="190" customFormat="1" ht="12.75" customHeight="1" x14ac:dyDescent="0.25">
      <c r="A2826">
        <v>3898</v>
      </c>
      <c r="B2826" t="s">
        <v>22568</v>
      </c>
      <c r="C2826" t="s">
        <v>1533</v>
      </c>
      <c r="D2826" s="109" t="s">
        <v>14991</v>
      </c>
      <c r="E2826"/>
    </row>
    <row r="2827" spans="1:5" s="190" customFormat="1" ht="12.75" customHeight="1" x14ac:dyDescent="0.25">
      <c r="A2827">
        <v>3855</v>
      </c>
      <c r="B2827" t="s">
        <v>22569</v>
      </c>
      <c r="C2827" t="s">
        <v>1533</v>
      </c>
      <c r="D2827" s="109" t="s">
        <v>11824</v>
      </c>
      <c r="E2827"/>
    </row>
    <row r="2828" spans="1:5" s="190" customFormat="1" ht="12.75" customHeight="1" x14ac:dyDescent="0.25">
      <c r="A2828">
        <v>3874</v>
      </c>
      <c r="B2828" t="s">
        <v>22570</v>
      </c>
      <c r="C2828" t="s">
        <v>1533</v>
      </c>
      <c r="D2828" s="109" t="s">
        <v>12079</v>
      </c>
      <c r="E2828"/>
    </row>
    <row r="2829" spans="1:5" s="190" customFormat="1" ht="25.5" customHeight="1" x14ac:dyDescent="0.25">
      <c r="A2829">
        <v>3870</v>
      </c>
      <c r="B2829" t="s">
        <v>22571</v>
      </c>
      <c r="C2829" t="s">
        <v>1533</v>
      </c>
      <c r="D2829" s="109" t="s">
        <v>6378</v>
      </c>
      <c r="E2829"/>
    </row>
    <row r="2830" spans="1:5" s="190" customFormat="1" ht="12.75" customHeight="1" x14ac:dyDescent="0.25">
      <c r="A2830">
        <v>38678</v>
      </c>
      <c r="B2830" t="s">
        <v>22572</v>
      </c>
      <c r="C2830" t="s">
        <v>1533</v>
      </c>
      <c r="D2830" s="109" t="s">
        <v>18188</v>
      </c>
      <c r="E2830"/>
    </row>
    <row r="2831" spans="1:5" s="190" customFormat="1" ht="11.65" customHeight="1" x14ac:dyDescent="0.25">
      <c r="A2831">
        <v>3859</v>
      </c>
      <c r="B2831" t="s">
        <v>22573</v>
      </c>
      <c r="C2831" t="s">
        <v>1533</v>
      </c>
      <c r="D2831" s="109" t="s">
        <v>12540</v>
      </c>
      <c r="E2831"/>
    </row>
    <row r="2832" spans="1:5" s="190" customFormat="1" ht="12.75" customHeight="1" x14ac:dyDescent="0.25">
      <c r="A2832">
        <v>3856</v>
      </c>
      <c r="B2832" t="s">
        <v>22574</v>
      </c>
      <c r="C2832" t="s">
        <v>1533</v>
      </c>
      <c r="D2832" s="109" t="s">
        <v>6411</v>
      </c>
      <c r="E2832"/>
    </row>
    <row r="2833" spans="1:5" s="190" customFormat="1" ht="22.9" customHeight="1" x14ac:dyDescent="0.25">
      <c r="A2833">
        <v>3906</v>
      </c>
      <c r="B2833" t="s">
        <v>22575</v>
      </c>
      <c r="C2833" t="s">
        <v>1533</v>
      </c>
      <c r="D2833" s="109" t="s">
        <v>6436</v>
      </c>
      <c r="E2833"/>
    </row>
    <row r="2834" spans="1:5" s="190" customFormat="1" ht="12.75" customHeight="1" x14ac:dyDescent="0.25">
      <c r="A2834">
        <v>3860</v>
      </c>
      <c r="B2834" t="s">
        <v>22576</v>
      </c>
      <c r="C2834" t="s">
        <v>1533</v>
      </c>
      <c r="D2834" s="109" t="s">
        <v>12088</v>
      </c>
      <c r="E2834"/>
    </row>
    <row r="2835" spans="1:5" s="190" customFormat="1" ht="25.5" customHeight="1" x14ac:dyDescent="0.25">
      <c r="A2835">
        <v>3905</v>
      </c>
      <c r="B2835" t="s">
        <v>22577</v>
      </c>
      <c r="C2835" t="s">
        <v>1533</v>
      </c>
      <c r="D2835" s="109" t="s">
        <v>6480</v>
      </c>
      <c r="E2835"/>
    </row>
    <row r="2836" spans="1:5" s="190" customFormat="1" ht="12.75" customHeight="1" x14ac:dyDescent="0.25">
      <c r="A2836">
        <v>3871</v>
      </c>
      <c r="B2836" t="s">
        <v>22578</v>
      </c>
      <c r="C2836" t="s">
        <v>1533</v>
      </c>
      <c r="D2836" s="109" t="s">
        <v>8129</v>
      </c>
      <c r="E2836"/>
    </row>
    <row r="2837" spans="1:5" s="190" customFormat="1" ht="12.75" customHeight="1" x14ac:dyDescent="0.25">
      <c r="A2837">
        <v>39292</v>
      </c>
      <c r="B2837" t="s">
        <v>22579</v>
      </c>
      <c r="C2837" t="s">
        <v>1533</v>
      </c>
      <c r="D2837" s="109" t="s">
        <v>16709</v>
      </c>
      <c r="E2837"/>
    </row>
    <row r="2838" spans="1:5" s="190" customFormat="1" ht="34.5" customHeight="1" x14ac:dyDescent="0.25">
      <c r="A2838">
        <v>39293</v>
      </c>
      <c r="B2838" t="s">
        <v>22580</v>
      </c>
      <c r="C2838" t="s">
        <v>1533</v>
      </c>
      <c r="D2838" s="109" t="s">
        <v>17174</v>
      </c>
      <c r="E2838"/>
    </row>
    <row r="2839" spans="1:5" s="190" customFormat="1" ht="12.75" customHeight="1" x14ac:dyDescent="0.25">
      <c r="A2839">
        <v>39294</v>
      </c>
      <c r="B2839" t="s">
        <v>22581</v>
      </c>
      <c r="C2839" t="s">
        <v>1533</v>
      </c>
      <c r="D2839" s="109" t="s">
        <v>17175</v>
      </c>
      <c r="E2839"/>
    </row>
    <row r="2840" spans="1:5" s="190" customFormat="1" ht="12.75" customHeight="1" x14ac:dyDescent="0.25">
      <c r="A2840">
        <v>39295</v>
      </c>
      <c r="B2840" t="s">
        <v>22582</v>
      </c>
      <c r="C2840" t="s">
        <v>1533</v>
      </c>
      <c r="D2840" s="109" t="s">
        <v>12580</v>
      </c>
      <c r="E2840"/>
    </row>
    <row r="2841" spans="1:5" s="190" customFormat="1" ht="22.9" customHeight="1" x14ac:dyDescent="0.25">
      <c r="A2841">
        <v>39312</v>
      </c>
      <c r="B2841" t="s">
        <v>22583</v>
      </c>
      <c r="C2841" t="s">
        <v>1533</v>
      </c>
      <c r="D2841" s="109" t="s">
        <v>12994</v>
      </c>
      <c r="E2841"/>
    </row>
    <row r="2842" spans="1:5" s="190" customFormat="1" ht="22.9" customHeight="1" x14ac:dyDescent="0.25">
      <c r="A2842">
        <v>39313</v>
      </c>
      <c r="B2842" t="s">
        <v>22584</v>
      </c>
      <c r="C2842" t="s">
        <v>1533</v>
      </c>
      <c r="D2842" s="109" t="s">
        <v>7302</v>
      </c>
      <c r="E2842"/>
    </row>
    <row r="2843" spans="1:5" s="190" customFormat="1" ht="25.5" customHeight="1" x14ac:dyDescent="0.25">
      <c r="A2843">
        <v>39314</v>
      </c>
      <c r="B2843" t="s">
        <v>22585</v>
      </c>
      <c r="C2843" t="s">
        <v>1533</v>
      </c>
      <c r="D2843" s="109" t="s">
        <v>17176</v>
      </c>
      <c r="E2843"/>
    </row>
    <row r="2844" spans="1:5" s="190" customFormat="1" ht="25.5" customHeight="1" x14ac:dyDescent="0.25">
      <c r="A2844">
        <v>39296</v>
      </c>
      <c r="B2844" t="s">
        <v>22586</v>
      </c>
      <c r="C2844" t="s">
        <v>1533</v>
      </c>
      <c r="D2844" s="109" t="s">
        <v>14668</v>
      </c>
      <c r="E2844"/>
    </row>
    <row r="2845" spans="1:5" s="190" customFormat="1" ht="25.5" customHeight="1" x14ac:dyDescent="0.25">
      <c r="A2845">
        <v>39297</v>
      </c>
      <c r="B2845" t="s">
        <v>22587</v>
      </c>
      <c r="C2845" t="s">
        <v>1533</v>
      </c>
      <c r="D2845" s="109" t="s">
        <v>14258</v>
      </c>
      <c r="E2845"/>
    </row>
    <row r="2846" spans="1:5" s="190" customFormat="1" ht="25.5" customHeight="1" x14ac:dyDescent="0.25">
      <c r="A2846">
        <v>39298</v>
      </c>
      <c r="B2846" t="s">
        <v>22588</v>
      </c>
      <c r="C2846" t="s">
        <v>1533</v>
      </c>
      <c r="D2846" s="109" t="s">
        <v>14650</v>
      </c>
      <c r="E2846"/>
    </row>
    <row r="2847" spans="1:5" s="190" customFormat="1" ht="34.5" customHeight="1" x14ac:dyDescent="0.25">
      <c r="A2847">
        <v>39299</v>
      </c>
      <c r="B2847" t="s">
        <v>22589</v>
      </c>
      <c r="C2847" t="s">
        <v>1533</v>
      </c>
      <c r="D2847" s="109" t="s">
        <v>16791</v>
      </c>
      <c r="E2847"/>
    </row>
    <row r="2848" spans="1:5" s="190" customFormat="1" ht="34.5" customHeight="1" x14ac:dyDescent="0.25">
      <c r="A2848">
        <v>39308</v>
      </c>
      <c r="B2848" t="s">
        <v>22590</v>
      </c>
      <c r="C2848" t="s">
        <v>1533</v>
      </c>
      <c r="D2848" s="109" t="s">
        <v>17177</v>
      </c>
      <c r="E2848"/>
    </row>
    <row r="2849" spans="1:5" s="190" customFormat="1" ht="34.5" customHeight="1" x14ac:dyDescent="0.25">
      <c r="A2849">
        <v>39309</v>
      </c>
      <c r="B2849" t="s">
        <v>22591</v>
      </c>
      <c r="C2849" t="s">
        <v>1533</v>
      </c>
      <c r="D2849" s="109" t="s">
        <v>17178</v>
      </c>
      <c r="E2849"/>
    </row>
    <row r="2850" spans="1:5" s="190" customFormat="1" ht="12.75" customHeight="1" x14ac:dyDescent="0.25">
      <c r="A2850">
        <v>39310</v>
      </c>
      <c r="B2850" t="s">
        <v>22592</v>
      </c>
      <c r="C2850" t="s">
        <v>1533</v>
      </c>
      <c r="D2850" s="109" t="s">
        <v>8547</v>
      </c>
      <c r="E2850"/>
    </row>
    <row r="2851" spans="1:5" s="190" customFormat="1" ht="12.75" customHeight="1" x14ac:dyDescent="0.25">
      <c r="A2851">
        <v>39311</v>
      </c>
      <c r="B2851" t="s">
        <v>22593</v>
      </c>
      <c r="C2851" t="s">
        <v>1533</v>
      </c>
      <c r="D2851" s="109" t="s">
        <v>12516</v>
      </c>
      <c r="E2851"/>
    </row>
    <row r="2852" spans="1:5" s="190" customFormat="1" ht="12.75" customHeight="1" x14ac:dyDescent="0.25">
      <c r="A2852">
        <v>37429</v>
      </c>
      <c r="B2852" t="s">
        <v>22594</v>
      </c>
      <c r="C2852" t="s">
        <v>1533</v>
      </c>
      <c r="D2852" s="109" t="s">
        <v>22595</v>
      </c>
      <c r="E2852"/>
    </row>
    <row r="2853" spans="1:5" s="190" customFormat="1" ht="12.75" customHeight="1" x14ac:dyDescent="0.25">
      <c r="A2853">
        <v>37426</v>
      </c>
      <c r="B2853" t="s">
        <v>22596</v>
      </c>
      <c r="C2853" t="s">
        <v>1533</v>
      </c>
      <c r="D2853" s="109" t="s">
        <v>6303</v>
      </c>
      <c r="E2853"/>
    </row>
    <row r="2854" spans="1:5" s="190" customFormat="1" ht="12.75" customHeight="1" x14ac:dyDescent="0.25">
      <c r="A2854">
        <v>37427</v>
      </c>
      <c r="B2854" t="s">
        <v>22597</v>
      </c>
      <c r="C2854" t="s">
        <v>1533</v>
      </c>
      <c r="D2854" s="109" t="s">
        <v>22598</v>
      </c>
      <c r="E2854"/>
    </row>
    <row r="2855" spans="1:5" s="190" customFormat="1" ht="12.75" customHeight="1" x14ac:dyDescent="0.25">
      <c r="A2855">
        <v>37424</v>
      </c>
      <c r="B2855" t="s">
        <v>22599</v>
      </c>
      <c r="C2855" t="s">
        <v>1533</v>
      </c>
      <c r="D2855" s="109" t="s">
        <v>17174</v>
      </c>
      <c r="E2855"/>
    </row>
    <row r="2856" spans="1:5" s="190" customFormat="1" ht="12.75" customHeight="1" x14ac:dyDescent="0.25">
      <c r="A2856">
        <v>37428</v>
      </c>
      <c r="B2856" t="s">
        <v>22600</v>
      </c>
      <c r="C2856" t="s">
        <v>1533</v>
      </c>
      <c r="D2856" s="109" t="s">
        <v>22601</v>
      </c>
      <c r="E2856"/>
    </row>
    <row r="2857" spans="1:5" s="190" customFormat="1" ht="12.75" customHeight="1" x14ac:dyDescent="0.25">
      <c r="A2857">
        <v>37425</v>
      </c>
      <c r="B2857" t="s">
        <v>22602</v>
      </c>
      <c r="C2857" t="s">
        <v>1533</v>
      </c>
      <c r="D2857" s="109" t="s">
        <v>7899</v>
      </c>
      <c r="E2857"/>
    </row>
    <row r="2858" spans="1:5" s="190" customFormat="1" ht="12.75" customHeight="1" x14ac:dyDescent="0.25">
      <c r="A2858">
        <v>11519</v>
      </c>
      <c r="B2858" t="s">
        <v>22603</v>
      </c>
      <c r="C2858" t="s">
        <v>1540</v>
      </c>
      <c r="D2858" s="109" t="s">
        <v>14832</v>
      </c>
      <c r="E2858"/>
    </row>
    <row r="2859" spans="1:5" s="190" customFormat="1" ht="12.75" customHeight="1" x14ac:dyDescent="0.25">
      <c r="A2859">
        <v>11520</v>
      </c>
      <c r="B2859" t="s">
        <v>22604</v>
      </c>
      <c r="C2859" t="s">
        <v>1540</v>
      </c>
      <c r="D2859" s="109" t="s">
        <v>11963</v>
      </c>
      <c r="E2859"/>
    </row>
    <row r="2860" spans="1:5" s="190" customFormat="1" ht="12.75" customHeight="1" x14ac:dyDescent="0.25">
      <c r="A2860">
        <v>11518</v>
      </c>
      <c r="B2860" t="s">
        <v>22605</v>
      </c>
      <c r="C2860" t="s">
        <v>1540</v>
      </c>
      <c r="D2860" s="109" t="s">
        <v>14833</v>
      </c>
      <c r="E2860"/>
    </row>
    <row r="2861" spans="1:5" s="190" customFormat="1" ht="12.75" customHeight="1" x14ac:dyDescent="0.25">
      <c r="A2861">
        <v>38473</v>
      </c>
      <c r="B2861" t="s">
        <v>22606</v>
      </c>
      <c r="C2861" t="s">
        <v>1533</v>
      </c>
      <c r="D2861" s="109" t="s">
        <v>22607</v>
      </c>
      <c r="E2861"/>
    </row>
    <row r="2862" spans="1:5" s="190" customFormat="1" ht="25.5" customHeight="1" x14ac:dyDescent="0.25">
      <c r="A2862">
        <v>4244</v>
      </c>
      <c r="B2862" t="s">
        <v>22608</v>
      </c>
      <c r="C2862" t="s">
        <v>1532</v>
      </c>
      <c r="D2862" s="109" t="s">
        <v>7219</v>
      </c>
      <c r="E2862"/>
    </row>
    <row r="2863" spans="1:5" s="190" customFormat="1" ht="25.5" customHeight="1" x14ac:dyDescent="0.25">
      <c r="A2863">
        <v>40977</v>
      </c>
      <c r="B2863" t="s">
        <v>22609</v>
      </c>
      <c r="C2863" t="s">
        <v>1539</v>
      </c>
      <c r="D2863" s="109" t="s">
        <v>22610</v>
      </c>
      <c r="E2863"/>
    </row>
    <row r="2864" spans="1:5" s="190" customFormat="1" ht="25.5" customHeight="1" x14ac:dyDescent="0.25">
      <c r="A2864">
        <v>4115</v>
      </c>
      <c r="B2864" t="s">
        <v>22611</v>
      </c>
      <c r="C2864" t="s">
        <v>1536</v>
      </c>
      <c r="D2864" s="109" t="s">
        <v>17701</v>
      </c>
      <c r="E2864"/>
    </row>
    <row r="2865" spans="1:5" s="190" customFormat="1" ht="34.5" customHeight="1" x14ac:dyDescent="0.25">
      <c r="A2865">
        <v>4119</v>
      </c>
      <c r="B2865" t="s">
        <v>22612</v>
      </c>
      <c r="C2865" t="s">
        <v>1536</v>
      </c>
      <c r="D2865" s="109" t="s">
        <v>14644</v>
      </c>
      <c r="E2865"/>
    </row>
    <row r="2866" spans="1:5" s="190" customFormat="1" ht="12.75" customHeight="1" x14ac:dyDescent="0.25">
      <c r="A2866">
        <v>2794</v>
      </c>
      <c r="B2866" t="s">
        <v>22613</v>
      </c>
      <c r="C2866" t="s">
        <v>1536</v>
      </c>
      <c r="D2866" s="109" t="s">
        <v>22614</v>
      </c>
      <c r="E2866"/>
    </row>
    <row r="2867" spans="1:5" s="190" customFormat="1" ht="12.75" customHeight="1" x14ac:dyDescent="0.25">
      <c r="A2867">
        <v>2788</v>
      </c>
      <c r="B2867" t="s">
        <v>22615</v>
      </c>
      <c r="C2867" t="s">
        <v>1536</v>
      </c>
      <c r="D2867" s="109" t="s">
        <v>22616</v>
      </c>
      <c r="E2867"/>
    </row>
    <row r="2868" spans="1:5" s="190" customFormat="1" ht="11.65" customHeight="1" x14ac:dyDescent="0.25">
      <c r="A2868">
        <v>4006</v>
      </c>
      <c r="B2868" t="s">
        <v>22617</v>
      </c>
      <c r="C2868" t="s">
        <v>1535</v>
      </c>
      <c r="D2868" s="109" t="s">
        <v>22618</v>
      </c>
      <c r="E2868"/>
    </row>
    <row r="2869" spans="1:5" s="190" customFormat="1" ht="22.9" customHeight="1" x14ac:dyDescent="0.25">
      <c r="A2869">
        <v>36151</v>
      </c>
      <c r="B2869" t="s">
        <v>22619</v>
      </c>
      <c r="C2869" t="s">
        <v>1533</v>
      </c>
      <c r="D2869" s="109" t="s">
        <v>12498</v>
      </c>
      <c r="E2869"/>
    </row>
    <row r="2870" spans="1:5" s="190" customFormat="1" ht="22.9" customHeight="1" x14ac:dyDescent="0.25">
      <c r="A2870">
        <v>37457</v>
      </c>
      <c r="B2870" t="s">
        <v>22620</v>
      </c>
      <c r="C2870" t="s">
        <v>1536</v>
      </c>
      <c r="D2870" s="109" t="s">
        <v>15171</v>
      </c>
      <c r="E2870"/>
    </row>
    <row r="2871" spans="1:5" s="190" customFormat="1" ht="12.75" customHeight="1" x14ac:dyDescent="0.25">
      <c r="A2871">
        <v>37456</v>
      </c>
      <c r="B2871" t="s">
        <v>22621</v>
      </c>
      <c r="C2871" t="s">
        <v>1536</v>
      </c>
      <c r="D2871" s="109" t="s">
        <v>6311</v>
      </c>
      <c r="E2871"/>
    </row>
    <row r="2872" spans="1:5" s="190" customFormat="1" ht="12.75" customHeight="1" x14ac:dyDescent="0.25">
      <c r="A2872">
        <v>37461</v>
      </c>
      <c r="B2872" t="s">
        <v>22622</v>
      </c>
      <c r="C2872" t="s">
        <v>1536</v>
      </c>
      <c r="D2872" s="109" t="s">
        <v>17175</v>
      </c>
      <c r="E2872"/>
    </row>
    <row r="2873" spans="1:5" s="190" customFormat="1" ht="12.75" customHeight="1" x14ac:dyDescent="0.25">
      <c r="A2873">
        <v>37460</v>
      </c>
      <c r="B2873" t="s">
        <v>22623</v>
      </c>
      <c r="C2873" t="s">
        <v>1536</v>
      </c>
      <c r="D2873" s="109" t="s">
        <v>8563</v>
      </c>
      <c r="E2873"/>
    </row>
    <row r="2874" spans="1:5" s="190" customFormat="1" ht="25.5" customHeight="1" x14ac:dyDescent="0.25">
      <c r="A2874">
        <v>37458</v>
      </c>
      <c r="B2874" t="s">
        <v>22624</v>
      </c>
      <c r="C2874" t="s">
        <v>1536</v>
      </c>
      <c r="D2874" s="109" t="s">
        <v>6416</v>
      </c>
      <c r="E2874"/>
    </row>
    <row r="2875" spans="1:5" s="190" customFormat="1" ht="12.75" customHeight="1" x14ac:dyDescent="0.25">
      <c r="A2875">
        <v>37454</v>
      </c>
      <c r="B2875" t="s">
        <v>22625</v>
      </c>
      <c r="C2875" t="s">
        <v>1536</v>
      </c>
      <c r="D2875" s="109" t="s">
        <v>19180</v>
      </c>
      <c r="E2875"/>
    </row>
    <row r="2876" spans="1:5" s="190" customFormat="1" ht="12.75" customHeight="1" x14ac:dyDescent="0.25">
      <c r="A2876">
        <v>37455</v>
      </c>
      <c r="B2876" t="s">
        <v>22626</v>
      </c>
      <c r="C2876" t="s">
        <v>1536</v>
      </c>
      <c r="D2876" s="109" t="s">
        <v>14717</v>
      </c>
      <c r="E2876"/>
    </row>
    <row r="2877" spans="1:5" s="190" customFormat="1" ht="12.75" customHeight="1" x14ac:dyDescent="0.25">
      <c r="A2877">
        <v>37459</v>
      </c>
      <c r="B2877" t="s">
        <v>22627</v>
      </c>
      <c r="C2877" t="s">
        <v>1536</v>
      </c>
      <c r="D2877" s="109" t="s">
        <v>22628</v>
      </c>
      <c r="E2877"/>
    </row>
    <row r="2878" spans="1:5" s="190" customFormat="1" ht="25.5" customHeight="1" x14ac:dyDescent="0.25">
      <c r="A2878">
        <v>21029</v>
      </c>
      <c r="B2878" t="s">
        <v>22629</v>
      </c>
      <c r="C2878" t="s">
        <v>1533</v>
      </c>
      <c r="D2878" s="109" t="s">
        <v>22630</v>
      </c>
      <c r="E2878"/>
    </row>
    <row r="2879" spans="1:5" s="190" customFormat="1" ht="22.9" customHeight="1" x14ac:dyDescent="0.25">
      <c r="A2879">
        <v>21030</v>
      </c>
      <c r="B2879" t="s">
        <v>22631</v>
      </c>
      <c r="C2879" t="s">
        <v>1533</v>
      </c>
      <c r="D2879" s="109" t="s">
        <v>22632</v>
      </c>
      <c r="E2879"/>
    </row>
    <row r="2880" spans="1:5" s="190" customFormat="1" ht="25.5" customHeight="1" x14ac:dyDescent="0.25">
      <c r="A2880">
        <v>21031</v>
      </c>
      <c r="B2880" t="s">
        <v>22633</v>
      </c>
      <c r="C2880" t="s">
        <v>1533</v>
      </c>
      <c r="D2880" s="109" t="s">
        <v>22634</v>
      </c>
      <c r="E2880"/>
    </row>
    <row r="2881" spans="1:5" s="190" customFormat="1" ht="25.5" customHeight="1" x14ac:dyDescent="0.25">
      <c r="A2881">
        <v>21032</v>
      </c>
      <c r="B2881" t="s">
        <v>22635</v>
      </c>
      <c r="C2881" t="s">
        <v>1533</v>
      </c>
      <c r="D2881" s="109" t="s">
        <v>22636</v>
      </c>
      <c r="E2881"/>
    </row>
    <row r="2882" spans="1:5" s="190" customFormat="1" ht="25.5" customHeight="1" x14ac:dyDescent="0.25">
      <c r="A2882">
        <v>37527</v>
      </c>
      <c r="B2882" t="s">
        <v>22637</v>
      </c>
      <c r="C2882" t="s">
        <v>1533</v>
      </c>
      <c r="D2882" s="109" t="s">
        <v>22638</v>
      </c>
      <c r="E2882"/>
    </row>
    <row r="2883" spans="1:5" s="190" customFormat="1" ht="25.5" customHeight="1" x14ac:dyDescent="0.25">
      <c r="A2883">
        <v>37528</v>
      </c>
      <c r="B2883" t="s">
        <v>22639</v>
      </c>
      <c r="C2883" t="s">
        <v>1533</v>
      </c>
      <c r="D2883" s="109" t="s">
        <v>22640</v>
      </c>
      <c r="E2883"/>
    </row>
    <row r="2884" spans="1:5" s="190" customFormat="1" ht="25.5" customHeight="1" x14ac:dyDescent="0.25">
      <c r="A2884">
        <v>37529</v>
      </c>
      <c r="B2884" t="s">
        <v>22641</v>
      </c>
      <c r="C2884" t="s">
        <v>1533</v>
      </c>
      <c r="D2884" s="109" t="s">
        <v>22642</v>
      </c>
      <c r="E2884"/>
    </row>
    <row r="2885" spans="1:5" s="190" customFormat="1" ht="25.5" customHeight="1" x14ac:dyDescent="0.25">
      <c r="A2885">
        <v>37530</v>
      </c>
      <c r="B2885" t="s">
        <v>22643</v>
      </c>
      <c r="C2885" t="s">
        <v>1533</v>
      </c>
      <c r="D2885" s="109" t="s">
        <v>22644</v>
      </c>
      <c r="E2885"/>
    </row>
    <row r="2886" spans="1:5" s="190" customFormat="1" ht="25.5" customHeight="1" x14ac:dyDescent="0.25">
      <c r="A2886">
        <v>21034</v>
      </c>
      <c r="B2886" t="s">
        <v>22645</v>
      </c>
      <c r="C2886" t="s">
        <v>1533</v>
      </c>
      <c r="D2886" s="109" t="s">
        <v>22646</v>
      </c>
      <c r="E2886"/>
    </row>
    <row r="2887" spans="1:5" s="190" customFormat="1" ht="25.5" customHeight="1" x14ac:dyDescent="0.25">
      <c r="A2887">
        <v>37531</v>
      </c>
      <c r="B2887" t="s">
        <v>22647</v>
      </c>
      <c r="C2887" t="s">
        <v>1533</v>
      </c>
      <c r="D2887" s="109" t="s">
        <v>22648</v>
      </c>
      <c r="E2887"/>
    </row>
    <row r="2888" spans="1:5" s="190" customFormat="1" ht="22.9" customHeight="1" x14ac:dyDescent="0.25">
      <c r="A2888">
        <v>21036</v>
      </c>
      <c r="B2888" t="s">
        <v>22649</v>
      </c>
      <c r="C2888" t="s">
        <v>1533</v>
      </c>
      <c r="D2888" s="109" t="s">
        <v>22650</v>
      </c>
      <c r="E2888"/>
    </row>
    <row r="2889" spans="1:5" s="190" customFormat="1" ht="22.9" customHeight="1" x14ac:dyDescent="0.25">
      <c r="A2889">
        <v>21037</v>
      </c>
      <c r="B2889" t="s">
        <v>22651</v>
      </c>
      <c r="C2889" t="s">
        <v>1533</v>
      </c>
      <c r="D2889" s="109" t="s">
        <v>22652</v>
      </c>
      <c r="E2889"/>
    </row>
    <row r="2890" spans="1:5" s="190" customFormat="1" ht="34.5" customHeight="1" x14ac:dyDescent="0.25">
      <c r="A2890">
        <v>20185</v>
      </c>
      <c r="B2890" t="s">
        <v>22653</v>
      </c>
      <c r="C2890" t="s">
        <v>1536</v>
      </c>
      <c r="D2890" s="109" t="s">
        <v>15999</v>
      </c>
      <c r="E2890"/>
    </row>
    <row r="2891" spans="1:5" s="190" customFormat="1" ht="34.5" customHeight="1" x14ac:dyDescent="0.25">
      <c r="A2891">
        <v>20260</v>
      </c>
      <c r="B2891" t="s">
        <v>22654</v>
      </c>
      <c r="C2891" t="s">
        <v>1533</v>
      </c>
      <c r="D2891" s="109" t="s">
        <v>7779</v>
      </c>
      <c r="E2891"/>
    </row>
    <row r="2892" spans="1:5" s="190" customFormat="1" ht="25.5" customHeight="1" x14ac:dyDescent="0.25">
      <c r="A2892">
        <v>37523</v>
      </c>
      <c r="B2892" t="s">
        <v>22655</v>
      </c>
      <c r="C2892" t="s">
        <v>1533</v>
      </c>
      <c r="D2892" s="109" t="s">
        <v>17182</v>
      </c>
      <c r="E2892"/>
    </row>
    <row r="2893" spans="1:5" s="190" customFormat="1" ht="25.5" customHeight="1" x14ac:dyDescent="0.25">
      <c r="A2893">
        <v>37515</v>
      </c>
      <c r="B2893" t="s">
        <v>22656</v>
      </c>
      <c r="C2893" t="s">
        <v>1533</v>
      </c>
      <c r="D2893" s="109" t="s">
        <v>17183</v>
      </c>
      <c r="E2893"/>
    </row>
    <row r="2894" spans="1:5" s="190" customFormat="1" ht="25.5" customHeight="1" x14ac:dyDescent="0.25">
      <c r="A2894">
        <v>12899</v>
      </c>
      <c r="B2894" t="s">
        <v>22657</v>
      </c>
      <c r="C2894" t="s">
        <v>1533</v>
      </c>
      <c r="D2894" s="109" t="s">
        <v>22658</v>
      </c>
      <c r="E2894"/>
    </row>
    <row r="2895" spans="1:5" s="190" customFormat="1" ht="25.5" customHeight="1" x14ac:dyDescent="0.25">
      <c r="A2895">
        <v>12898</v>
      </c>
      <c r="B2895" t="s">
        <v>22659</v>
      </c>
      <c r="C2895" t="s">
        <v>1533</v>
      </c>
      <c r="D2895" s="109" t="s">
        <v>22660</v>
      </c>
      <c r="E2895"/>
    </row>
    <row r="2896" spans="1:5" s="190" customFormat="1" ht="25.5" customHeight="1" x14ac:dyDescent="0.25">
      <c r="A2896">
        <v>39699</v>
      </c>
      <c r="B2896" t="s">
        <v>22661</v>
      </c>
      <c r="C2896" t="s">
        <v>1534</v>
      </c>
      <c r="D2896" s="109" t="s">
        <v>7234</v>
      </c>
      <c r="E2896"/>
    </row>
    <row r="2897" spans="1:5" s="190" customFormat="1" ht="25.5" customHeight="1" x14ac:dyDescent="0.25">
      <c r="A2897">
        <v>42528</v>
      </c>
      <c r="B2897" t="s">
        <v>22662</v>
      </c>
      <c r="C2897" t="s">
        <v>1534</v>
      </c>
      <c r="D2897" s="109" t="s">
        <v>7270</v>
      </c>
      <c r="E2897"/>
    </row>
    <row r="2898" spans="1:5" s="190" customFormat="1" ht="25.5" customHeight="1" x14ac:dyDescent="0.25">
      <c r="A2898">
        <v>39696</v>
      </c>
      <c r="B2898" t="s">
        <v>22663</v>
      </c>
      <c r="C2898" t="s">
        <v>1534</v>
      </c>
      <c r="D2898" s="109" t="s">
        <v>7940</v>
      </c>
      <c r="E2898"/>
    </row>
    <row r="2899" spans="1:5" s="190" customFormat="1" ht="11.65" customHeight="1" x14ac:dyDescent="0.25">
      <c r="A2899">
        <v>39700</v>
      </c>
      <c r="B2899" t="s">
        <v>22664</v>
      </c>
      <c r="C2899" t="s">
        <v>1534</v>
      </c>
      <c r="D2899" s="109" t="s">
        <v>22665</v>
      </c>
      <c r="E2899"/>
    </row>
    <row r="2900" spans="1:5" s="190" customFormat="1" ht="25.5" customHeight="1" x14ac:dyDescent="0.25">
      <c r="A2900">
        <v>11621</v>
      </c>
      <c r="B2900" t="s">
        <v>22666</v>
      </c>
      <c r="C2900" t="s">
        <v>1534</v>
      </c>
      <c r="D2900" s="109" t="s">
        <v>22667</v>
      </c>
      <c r="E2900"/>
    </row>
    <row r="2901" spans="1:5" s="190" customFormat="1" ht="25.5" customHeight="1" x14ac:dyDescent="0.25">
      <c r="A2901">
        <v>4014</v>
      </c>
      <c r="B2901" t="s">
        <v>22668</v>
      </c>
      <c r="C2901" t="s">
        <v>1534</v>
      </c>
      <c r="D2901" s="109" t="s">
        <v>22669</v>
      </c>
      <c r="E2901"/>
    </row>
    <row r="2902" spans="1:5" s="190" customFormat="1" ht="25.5" customHeight="1" x14ac:dyDescent="0.25">
      <c r="A2902">
        <v>4015</v>
      </c>
      <c r="B2902" t="s">
        <v>22670</v>
      </c>
      <c r="C2902" t="s">
        <v>1534</v>
      </c>
      <c r="D2902" s="109" t="s">
        <v>22671</v>
      </c>
      <c r="E2902"/>
    </row>
    <row r="2903" spans="1:5" s="190" customFormat="1" ht="34.5" customHeight="1" x14ac:dyDescent="0.25">
      <c r="A2903">
        <v>4017</v>
      </c>
      <c r="B2903" t="s">
        <v>22672</v>
      </c>
      <c r="C2903" t="s">
        <v>1534</v>
      </c>
      <c r="D2903" s="109" t="s">
        <v>22673</v>
      </c>
      <c r="E2903"/>
    </row>
    <row r="2904" spans="1:5" s="190" customFormat="1" ht="34.5" customHeight="1" x14ac:dyDescent="0.25">
      <c r="A2904">
        <v>4016</v>
      </c>
      <c r="B2904" t="s">
        <v>22674</v>
      </c>
      <c r="C2904" t="s">
        <v>1534</v>
      </c>
      <c r="D2904" s="109" t="s">
        <v>18452</v>
      </c>
      <c r="E2904"/>
    </row>
    <row r="2905" spans="1:5" s="190" customFormat="1" ht="34.5" customHeight="1" x14ac:dyDescent="0.25">
      <c r="A2905">
        <v>38544</v>
      </c>
      <c r="B2905" t="s">
        <v>22675</v>
      </c>
      <c r="C2905" t="s">
        <v>1534</v>
      </c>
      <c r="D2905" s="109" t="s">
        <v>12397</v>
      </c>
      <c r="E2905"/>
    </row>
    <row r="2906" spans="1:5" s="190" customFormat="1" ht="34.5" customHeight="1" x14ac:dyDescent="0.25">
      <c r="A2906">
        <v>38545</v>
      </c>
      <c r="B2906" t="s">
        <v>22676</v>
      </c>
      <c r="C2906" t="s">
        <v>1534</v>
      </c>
      <c r="D2906" s="109" t="s">
        <v>12543</v>
      </c>
      <c r="E2906"/>
    </row>
    <row r="2907" spans="1:5" s="190" customFormat="1" ht="34.5" customHeight="1" x14ac:dyDescent="0.25">
      <c r="A2907">
        <v>42527</v>
      </c>
      <c r="B2907" t="s">
        <v>22677</v>
      </c>
      <c r="C2907" t="s">
        <v>1534</v>
      </c>
      <c r="D2907" s="109" t="s">
        <v>12684</v>
      </c>
      <c r="E2907"/>
    </row>
    <row r="2908" spans="1:5" s="190" customFormat="1" ht="34.5" customHeight="1" x14ac:dyDescent="0.25">
      <c r="A2908">
        <v>39323</v>
      </c>
      <c r="B2908" t="s">
        <v>22678</v>
      </c>
      <c r="C2908" t="s">
        <v>1534</v>
      </c>
      <c r="D2908" s="109" t="s">
        <v>12118</v>
      </c>
      <c r="E2908"/>
    </row>
    <row r="2909" spans="1:5" s="190" customFormat="1" ht="25.5" customHeight="1" x14ac:dyDescent="0.25">
      <c r="A2909">
        <v>626</v>
      </c>
      <c r="B2909" t="s">
        <v>22679</v>
      </c>
      <c r="C2909" t="s">
        <v>1537</v>
      </c>
      <c r="D2909" s="109" t="s">
        <v>14738</v>
      </c>
      <c r="E2909"/>
    </row>
    <row r="2910" spans="1:5" s="190" customFormat="1" ht="25.5" customHeight="1" x14ac:dyDescent="0.25">
      <c r="A2910">
        <v>44504</v>
      </c>
      <c r="B2910" t="s">
        <v>22680</v>
      </c>
      <c r="C2910" t="s">
        <v>1534</v>
      </c>
      <c r="D2910" s="109" t="s">
        <v>12195</v>
      </c>
      <c r="E2910"/>
    </row>
    <row r="2911" spans="1:5" s="190" customFormat="1" ht="34.5" customHeight="1" x14ac:dyDescent="0.25">
      <c r="A2911">
        <v>44505</v>
      </c>
      <c r="B2911" t="s">
        <v>22681</v>
      </c>
      <c r="C2911" t="s">
        <v>1534</v>
      </c>
      <c r="D2911" s="109" t="s">
        <v>17785</v>
      </c>
      <c r="E2911"/>
    </row>
    <row r="2912" spans="1:5" s="190" customFormat="1" ht="46.15" customHeight="1" x14ac:dyDescent="0.25">
      <c r="A2912">
        <v>44506</v>
      </c>
      <c r="B2912" t="s">
        <v>22682</v>
      </c>
      <c r="C2912" t="s">
        <v>1534</v>
      </c>
      <c r="D2912" s="109" t="s">
        <v>16789</v>
      </c>
      <c r="E2912"/>
    </row>
    <row r="2913" spans="1:5" s="190" customFormat="1" ht="34.5" customHeight="1" x14ac:dyDescent="0.25">
      <c r="A2913">
        <v>44507</v>
      </c>
      <c r="B2913" t="s">
        <v>22683</v>
      </c>
      <c r="C2913" t="s">
        <v>1534</v>
      </c>
      <c r="D2913" s="109" t="s">
        <v>12704</v>
      </c>
      <c r="E2913"/>
    </row>
    <row r="2914" spans="1:5" s="190" customFormat="1" ht="12.75" customHeight="1" x14ac:dyDescent="0.25">
      <c r="A2914">
        <v>44508</v>
      </c>
      <c r="B2914" t="s">
        <v>22684</v>
      </c>
      <c r="C2914" t="s">
        <v>1534</v>
      </c>
      <c r="D2914" s="109" t="s">
        <v>22685</v>
      </c>
      <c r="E2914"/>
    </row>
    <row r="2915" spans="1:5" s="190" customFormat="1" ht="12.75" customHeight="1" x14ac:dyDescent="0.25">
      <c r="A2915">
        <v>44509</v>
      </c>
      <c r="B2915" t="s">
        <v>22686</v>
      </c>
      <c r="C2915" t="s">
        <v>1534</v>
      </c>
      <c r="D2915" s="109" t="s">
        <v>17655</v>
      </c>
      <c r="E2915"/>
    </row>
    <row r="2916" spans="1:5" s="190" customFormat="1" ht="12.75" customHeight="1" x14ac:dyDescent="0.25">
      <c r="A2916">
        <v>44510</v>
      </c>
      <c r="B2916" t="s">
        <v>22687</v>
      </c>
      <c r="C2916" t="s">
        <v>1534</v>
      </c>
      <c r="D2916" s="109" t="s">
        <v>18337</v>
      </c>
      <c r="E2916"/>
    </row>
    <row r="2917" spans="1:5" s="190" customFormat="1" ht="25.5" customHeight="1" x14ac:dyDescent="0.25">
      <c r="A2917">
        <v>44512</v>
      </c>
      <c r="B2917" t="s">
        <v>22688</v>
      </c>
      <c r="C2917" t="s">
        <v>1534</v>
      </c>
      <c r="D2917" s="109" t="s">
        <v>13654</v>
      </c>
      <c r="E2917"/>
    </row>
    <row r="2918" spans="1:5" s="190" customFormat="1" ht="12.75" customHeight="1" x14ac:dyDescent="0.25">
      <c r="A2918">
        <v>44513</v>
      </c>
      <c r="B2918" t="s">
        <v>22689</v>
      </c>
      <c r="C2918" t="s">
        <v>1534</v>
      </c>
      <c r="D2918" s="109" t="s">
        <v>8771</v>
      </c>
      <c r="E2918"/>
    </row>
    <row r="2919" spans="1:5" s="190" customFormat="1" ht="12.75" customHeight="1" x14ac:dyDescent="0.25">
      <c r="A2919">
        <v>44514</v>
      </c>
      <c r="B2919" t="s">
        <v>22690</v>
      </c>
      <c r="C2919" t="s">
        <v>1534</v>
      </c>
      <c r="D2919" s="109" t="s">
        <v>22691</v>
      </c>
      <c r="E2919"/>
    </row>
    <row r="2920" spans="1:5" s="190" customFormat="1" ht="25.5" customHeight="1" x14ac:dyDescent="0.25">
      <c r="A2920">
        <v>44515</v>
      </c>
      <c r="B2920" t="s">
        <v>22692</v>
      </c>
      <c r="C2920" t="s">
        <v>1534</v>
      </c>
      <c r="D2920" s="109" t="s">
        <v>11837</v>
      </c>
      <c r="E2920"/>
    </row>
    <row r="2921" spans="1:5" s="190" customFormat="1" ht="12.75" customHeight="1" x14ac:dyDescent="0.25">
      <c r="A2921">
        <v>44511</v>
      </c>
      <c r="B2921" t="s">
        <v>22693</v>
      </c>
      <c r="C2921" t="s">
        <v>1534</v>
      </c>
      <c r="D2921" s="109" t="s">
        <v>17544</v>
      </c>
      <c r="E2921"/>
    </row>
    <row r="2922" spans="1:5" s="190" customFormat="1" ht="12.75" customHeight="1" x14ac:dyDescent="0.25">
      <c r="A2922">
        <v>44516</v>
      </c>
      <c r="B2922" t="s">
        <v>22694</v>
      </c>
      <c r="C2922" t="s">
        <v>1534</v>
      </c>
      <c r="D2922" s="109" t="s">
        <v>22695</v>
      </c>
      <c r="E2922"/>
    </row>
    <row r="2923" spans="1:5" s="190" customFormat="1" ht="12.75" customHeight="1" x14ac:dyDescent="0.25">
      <c r="A2923">
        <v>44517</v>
      </c>
      <c r="B2923" t="s">
        <v>22696</v>
      </c>
      <c r="C2923" t="s">
        <v>1534</v>
      </c>
      <c r="D2923" s="109" t="s">
        <v>12391</v>
      </c>
      <c r="E2923"/>
    </row>
    <row r="2924" spans="1:5" s="190" customFormat="1" ht="25.5" customHeight="1" x14ac:dyDescent="0.25">
      <c r="A2924">
        <v>11479</v>
      </c>
      <c r="B2924" t="s">
        <v>22697</v>
      </c>
      <c r="C2924" t="s">
        <v>1533</v>
      </c>
      <c r="D2924" s="109" t="s">
        <v>14837</v>
      </c>
      <c r="E2924"/>
    </row>
    <row r="2925" spans="1:5" s="190" customFormat="1" ht="25.5" customHeight="1" x14ac:dyDescent="0.25">
      <c r="A2925">
        <v>11481</v>
      </c>
      <c r="B2925" t="s">
        <v>22698</v>
      </c>
      <c r="C2925" t="s">
        <v>1533</v>
      </c>
      <c r="D2925" s="109" t="s">
        <v>14838</v>
      </c>
      <c r="E2925"/>
    </row>
    <row r="2926" spans="1:5" s="190" customFormat="1" ht="22.9" customHeight="1" x14ac:dyDescent="0.25">
      <c r="A2926">
        <v>43609</v>
      </c>
      <c r="B2926" t="s">
        <v>22699</v>
      </c>
      <c r="C2926" t="s">
        <v>1533</v>
      </c>
      <c r="D2926" s="109" t="s">
        <v>14838</v>
      </c>
      <c r="E2926"/>
    </row>
    <row r="2927" spans="1:5" s="190" customFormat="1" ht="12.75" customHeight="1" x14ac:dyDescent="0.25">
      <c r="A2927">
        <v>11478</v>
      </c>
      <c r="B2927" t="s">
        <v>22700</v>
      </c>
      <c r="C2927" t="s">
        <v>1533</v>
      </c>
      <c r="D2927" s="109" t="s">
        <v>14824</v>
      </c>
      <c r="E2927"/>
    </row>
    <row r="2928" spans="1:5" s="190" customFormat="1" ht="11.65" customHeight="1" x14ac:dyDescent="0.25">
      <c r="A2928">
        <v>43608</v>
      </c>
      <c r="B2928" t="s">
        <v>22701</v>
      </c>
      <c r="C2928" t="s">
        <v>1533</v>
      </c>
      <c r="D2928" s="109" t="s">
        <v>12515</v>
      </c>
      <c r="E2928"/>
    </row>
    <row r="2929" spans="1:5" s="190" customFormat="1" ht="12.75" customHeight="1" x14ac:dyDescent="0.25">
      <c r="A2929">
        <v>11476</v>
      </c>
      <c r="B2929" t="s">
        <v>22702</v>
      </c>
      <c r="C2929" t="s">
        <v>1533</v>
      </c>
      <c r="D2929" s="109" t="s">
        <v>12515</v>
      </c>
      <c r="E2929"/>
    </row>
    <row r="2930" spans="1:5" s="190" customFormat="1" ht="12.75" customHeight="1" x14ac:dyDescent="0.25">
      <c r="A2930">
        <v>40637</v>
      </c>
      <c r="B2930" t="s">
        <v>22703</v>
      </c>
      <c r="C2930" t="s">
        <v>1533</v>
      </c>
      <c r="D2930" s="109" t="s">
        <v>14839</v>
      </c>
      <c r="E2930"/>
    </row>
    <row r="2931" spans="1:5" s="190" customFormat="1" ht="12.75" customHeight="1" x14ac:dyDescent="0.25">
      <c r="A2931">
        <v>13836</v>
      </c>
      <c r="B2931" t="s">
        <v>22704</v>
      </c>
      <c r="C2931" t="s">
        <v>1533</v>
      </c>
      <c r="D2931" s="109" t="s">
        <v>17188</v>
      </c>
      <c r="E2931"/>
    </row>
    <row r="2932" spans="1:5" s="190" customFormat="1" ht="12.75" customHeight="1" x14ac:dyDescent="0.25">
      <c r="A2932">
        <v>14534</v>
      </c>
      <c r="B2932" t="s">
        <v>22705</v>
      </c>
      <c r="C2932" t="s">
        <v>1533</v>
      </c>
      <c r="D2932" s="109" t="s">
        <v>17189</v>
      </c>
      <c r="E2932"/>
    </row>
    <row r="2933" spans="1:5" s="190" customFormat="1" ht="12.75" customHeight="1" x14ac:dyDescent="0.25">
      <c r="A2933">
        <v>14619</v>
      </c>
      <c r="B2933" t="s">
        <v>22706</v>
      </c>
      <c r="C2933" t="s">
        <v>1533</v>
      </c>
      <c r="D2933" s="109" t="s">
        <v>22707</v>
      </c>
      <c r="E2933"/>
    </row>
    <row r="2934" spans="1:5" s="190" customFormat="1" ht="12.75" customHeight="1" x14ac:dyDescent="0.25">
      <c r="A2934">
        <v>14535</v>
      </c>
      <c r="B2934" t="s">
        <v>22708</v>
      </c>
      <c r="C2934" t="s">
        <v>1533</v>
      </c>
      <c r="D2934" s="109" t="s">
        <v>17190</v>
      </c>
      <c r="E2934"/>
    </row>
    <row r="2935" spans="1:5" s="190" customFormat="1" ht="12.75" customHeight="1" x14ac:dyDescent="0.25">
      <c r="A2935">
        <v>39813</v>
      </c>
      <c r="B2935" t="s">
        <v>22709</v>
      </c>
      <c r="C2935" t="s">
        <v>1533</v>
      </c>
      <c r="D2935" s="109" t="s">
        <v>22710</v>
      </c>
      <c r="E2935"/>
    </row>
    <row r="2936" spans="1:5" s="190" customFormat="1" ht="25.5" customHeight="1" x14ac:dyDescent="0.25">
      <c r="A2936">
        <v>40403</v>
      </c>
      <c r="B2936" t="s">
        <v>22711</v>
      </c>
      <c r="C2936" t="s">
        <v>1533</v>
      </c>
      <c r="D2936" s="109" t="s">
        <v>22712</v>
      </c>
      <c r="E2936"/>
    </row>
    <row r="2937" spans="1:5" s="190" customFormat="1" ht="25.5" customHeight="1" x14ac:dyDescent="0.25">
      <c r="A2937">
        <v>12868</v>
      </c>
      <c r="B2937" t="s">
        <v>22713</v>
      </c>
      <c r="C2937" t="s">
        <v>1532</v>
      </c>
      <c r="D2937" s="109" t="s">
        <v>17785</v>
      </c>
      <c r="E2937"/>
    </row>
    <row r="2938" spans="1:5" s="190" customFormat="1" ht="25.5" customHeight="1" x14ac:dyDescent="0.25">
      <c r="A2938">
        <v>40916</v>
      </c>
      <c r="B2938" t="s">
        <v>22714</v>
      </c>
      <c r="C2938" t="s">
        <v>1539</v>
      </c>
      <c r="D2938" s="109" t="s">
        <v>19228</v>
      </c>
      <c r="E2938"/>
    </row>
    <row r="2939" spans="1:5" s="190" customFormat="1" ht="25.5" customHeight="1" x14ac:dyDescent="0.25">
      <c r="A2939">
        <v>4755</v>
      </c>
      <c r="B2939" t="s">
        <v>22715</v>
      </c>
      <c r="C2939" t="s">
        <v>1532</v>
      </c>
      <c r="D2939" s="109" t="s">
        <v>12747</v>
      </c>
      <c r="E2939"/>
    </row>
    <row r="2940" spans="1:5" s="190" customFormat="1" ht="12.75" customHeight="1" x14ac:dyDescent="0.25">
      <c r="A2940">
        <v>41067</v>
      </c>
      <c r="B2940" t="s">
        <v>22716</v>
      </c>
      <c r="C2940" t="s">
        <v>1539</v>
      </c>
      <c r="D2940" s="109" t="s">
        <v>22717</v>
      </c>
      <c r="E2940"/>
    </row>
    <row r="2941" spans="1:5" s="190" customFormat="1" ht="25.5" customHeight="1" x14ac:dyDescent="0.25">
      <c r="A2941">
        <v>38463</v>
      </c>
      <c r="B2941" t="s">
        <v>22718</v>
      </c>
      <c r="C2941" t="s">
        <v>1533</v>
      </c>
      <c r="D2941" s="109" t="s">
        <v>17794</v>
      </c>
      <c r="E2941"/>
    </row>
    <row r="2942" spans="1:5" s="190" customFormat="1" ht="25.5" customHeight="1" x14ac:dyDescent="0.25">
      <c r="A2942">
        <v>40703</v>
      </c>
      <c r="B2942" t="s">
        <v>22719</v>
      </c>
      <c r="C2942" t="s">
        <v>1533</v>
      </c>
      <c r="D2942" s="109" t="s">
        <v>22720</v>
      </c>
      <c r="E2942"/>
    </row>
    <row r="2943" spans="1:5" s="190" customFormat="1" ht="12.75" customHeight="1" x14ac:dyDescent="0.25">
      <c r="A2943">
        <v>14531</v>
      </c>
      <c r="B2943" t="s">
        <v>22721</v>
      </c>
      <c r="C2943" t="s">
        <v>1533</v>
      </c>
      <c r="D2943" s="109" t="s">
        <v>22722</v>
      </c>
      <c r="E2943"/>
    </row>
    <row r="2944" spans="1:5" s="190" customFormat="1" ht="12.75" customHeight="1" x14ac:dyDescent="0.25">
      <c r="A2944">
        <v>36533</v>
      </c>
      <c r="B2944" t="s">
        <v>22723</v>
      </c>
      <c r="C2944" t="s">
        <v>1533</v>
      </c>
      <c r="D2944" s="109" t="s">
        <v>22724</v>
      </c>
      <c r="E2944"/>
    </row>
    <row r="2945" spans="1:5" s="190" customFormat="1" ht="25.5" customHeight="1" x14ac:dyDescent="0.25">
      <c r="A2945">
        <v>11616</v>
      </c>
      <c r="B2945" t="s">
        <v>22725</v>
      </c>
      <c r="C2945" t="s">
        <v>1533</v>
      </c>
      <c r="D2945" s="109" t="s">
        <v>22726</v>
      </c>
      <c r="E2945"/>
    </row>
    <row r="2946" spans="1:5" s="190" customFormat="1" ht="25.5" customHeight="1" x14ac:dyDescent="0.25">
      <c r="A2946">
        <v>41898</v>
      </c>
      <c r="B2946" t="s">
        <v>22727</v>
      </c>
      <c r="C2946" t="s">
        <v>1533</v>
      </c>
      <c r="D2946" s="109" t="s">
        <v>22728</v>
      </c>
      <c r="E2946"/>
    </row>
    <row r="2947" spans="1:5" s="190" customFormat="1" ht="25.5" customHeight="1" x14ac:dyDescent="0.25">
      <c r="A2947">
        <v>13447</v>
      </c>
      <c r="B2947" t="s">
        <v>22729</v>
      </c>
      <c r="C2947" t="s">
        <v>1533</v>
      </c>
      <c r="D2947" s="109" t="s">
        <v>22730</v>
      </c>
      <c r="E2947"/>
    </row>
    <row r="2948" spans="1:5" s="190" customFormat="1" ht="25.5" customHeight="1" x14ac:dyDescent="0.25">
      <c r="A2948">
        <v>14529</v>
      </c>
      <c r="B2948" t="s">
        <v>22731</v>
      </c>
      <c r="C2948" t="s">
        <v>1533</v>
      </c>
      <c r="D2948" s="109" t="s">
        <v>22732</v>
      </c>
      <c r="E2948"/>
    </row>
    <row r="2949" spans="1:5" s="190" customFormat="1" ht="25.5" customHeight="1" x14ac:dyDescent="0.25">
      <c r="A2949">
        <v>10747</v>
      </c>
      <c r="B2949" t="s">
        <v>22733</v>
      </c>
      <c r="C2949" t="s">
        <v>1533</v>
      </c>
      <c r="D2949" s="109" t="s">
        <v>22734</v>
      </c>
      <c r="E2949"/>
    </row>
    <row r="2950" spans="1:5" s="190" customFormat="1" ht="25.5" customHeight="1" x14ac:dyDescent="0.25">
      <c r="A2950">
        <v>36141</v>
      </c>
      <c r="B2950" t="s">
        <v>22735</v>
      </c>
      <c r="C2950" t="s">
        <v>1533</v>
      </c>
      <c r="D2950" s="109" t="s">
        <v>22736</v>
      </c>
      <c r="E2950"/>
    </row>
    <row r="2951" spans="1:5" s="190" customFormat="1" ht="25.5" customHeight="1" x14ac:dyDescent="0.25">
      <c r="A2951">
        <v>43651</v>
      </c>
      <c r="B2951" t="s">
        <v>22737</v>
      </c>
      <c r="C2951" t="s">
        <v>1537</v>
      </c>
      <c r="D2951" s="109" t="s">
        <v>7243</v>
      </c>
      <c r="E2951"/>
    </row>
    <row r="2952" spans="1:5" s="190" customFormat="1" ht="25.5" customHeight="1" x14ac:dyDescent="0.25">
      <c r="A2952">
        <v>43626</v>
      </c>
      <c r="B2952" t="s">
        <v>22738</v>
      </c>
      <c r="C2952" t="s">
        <v>1537</v>
      </c>
      <c r="D2952" s="109" t="s">
        <v>16710</v>
      </c>
      <c r="E2952"/>
    </row>
    <row r="2953" spans="1:5" s="190" customFormat="1" ht="34.5" customHeight="1" x14ac:dyDescent="0.25">
      <c r="A2953">
        <v>39434</v>
      </c>
      <c r="B2953" t="s">
        <v>22739</v>
      </c>
      <c r="C2953" t="s">
        <v>1537</v>
      </c>
      <c r="D2953" s="109" t="s">
        <v>19659</v>
      </c>
      <c r="E2953"/>
    </row>
    <row r="2954" spans="1:5" s="190" customFormat="1" ht="12.75" customHeight="1" x14ac:dyDescent="0.25">
      <c r="A2954">
        <v>39433</v>
      </c>
      <c r="B2954" t="s">
        <v>22740</v>
      </c>
      <c r="C2954" t="s">
        <v>1537</v>
      </c>
      <c r="D2954" s="109" t="s">
        <v>12691</v>
      </c>
      <c r="E2954"/>
    </row>
    <row r="2955" spans="1:5" s="190" customFormat="1" ht="12.75" customHeight="1" x14ac:dyDescent="0.25">
      <c r="A2955">
        <v>4049</v>
      </c>
      <c r="B2955" t="s">
        <v>22741</v>
      </c>
      <c r="C2955" t="s">
        <v>1538</v>
      </c>
      <c r="D2955" s="109" t="s">
        <v>17191</v>
      </c>
      <c r="E2955"/>
    </row>
    <row r="2956" spans="1:5" s="190" customFormat="1" ht="12.75" customHeight="1" x14ac:dyDescent="0.25">
      <c r="A2956">
        <v>38120</v>
      </c>
      <c r="B2956" t="s">
        <v>22742</v>
      </c>
      <c r="C2956" t="s">
        <v>1537</v>
      </c>
      <c r="D2956" s="109" t="s">
        <v>22743</v>
      </c>
      <c r="E2956"/>
    </row>
    <row r="2957" spans="1:5" s="190" customFormat="1" ht="25.5" customHeight="1" x14ac:dyDescent="0.25">
      <c r="A2957">
        <v>43652</v>
      </c>
      <c r="B2957" t="s">
        <v>22744</v>
      </c>
      <c r="C2957" t="s">
        <v>1537</v>
      </c>
      <c r="D2957" s="109" t="s">
        <v>7933</v>
      </c>
      <c r="E2957"/>
    </row>
    <row r="2958" spans="1:5" s="190" customFormat="1" ht="25.5" customHeight="1" x14ac:dyDescent="0.25">
      <c r="A2958">
        <v>10498</v>
      </c>
      <c r="B2958" t="s">
        <v>22745</v>
      </c>
      <c r="C2958" t="s">
        <v>1537</v>
      </c>
      <c r="D2958" s="109" t="s">
        <v>7375</v>
      </c>
      <c r="E2958"/>
    </row>
    <row r="2959" spans="1:5" s="190" customFormat="1" ht="25.5" customHeight="1" x14ac:dyDescent="0.25">
      <c r="A2959">
        <v>4823</v>
      </c>
      <c r="B2959" t="s">
        <v>22746</v>
      </c>
      <c r="C2959" t="s">
        <v>1537</v>
      </c>
      <c r="D2959" s="109" t="s">
        <v>22747</v>
      </c>
      <c r="E2959"/>
    </row>
    <row r="2960" spans="1:5" s="190" customFormat="1" ht="25.5" customHeight="1" x14ac:dyDescent="0.25">
      <c r="A2960">
        <v>38877</v>
      </c>
      <c r="B2960" t="s">
        <v>22748</v>
      </c>
      <c r="C2960" t="s">
        <v>1537</v>
      </c>
      <c r="D2960" s="109" t="s">
        <v>17192</v>
      </c>
      <c r="E2960"/>
    </row>
    <row r="2961" spans="1:5" s="190" customFormat="1" ht="25.5" customHeight="1" x14ac:dyDescent="0.25">
      <c r="A2961">
        <v>34546</v>
      </c>
      <c r="B2961" t="s">
        <v>22749</v>
      </c>
      <c r="C2961" t="s">
        <v>1537</v>
      </c>
      <c r="D2961" s="109" t="s">
        <v>6986</v>
      </c>
      <c r="E2961"/>
    </row>
    <row r="2962" spans="1:5" s="190" customFormat="1" ht="25.5" customHeight="1" x14ac:dyDescent="0.25">
      <c r="A2962">
        <v>41387</v>
      </c>
      <c r="B2962" t="s">
        <v>22750</v>
      </c>
      <c r="C2962" t="s">
        <v>1536</v>
      </c>
      <c r="D2962" s="109" t="s">
        <v>17185</v>
      </c>
      <c r="E2962"/>
    </row>
    <row r="2963" spans="1:5" s="190" customFormat="1" ht="11.65" customHeight="1" x14ac:dyDescent="0.25">
      <c r="A2963">
        <v>41388</v>
      </c>
      <c r="B2963" t="s">
        <v>22751</v>
      </c>
      <c r="C2963" t="s">
        <v>1536</v>
      </c>
      <c r="D2963" s="109" t="s">
        <v>22752</v>
      </c>
      <c r="E2963"/>
    </row>
    <row r="2964" spans="1:5" s="190" customFormat="1" ht="25.5" customHeight="1" x14ac:dyDescent="0.25">
      <c r="A2964">
        <v>41380</v>
      </c>
      <c r="B2964" t="s">
        <v>22753</v>
      </c>
      <c r="C2964" t="s">
        <v>1533</v>
      </c>
      <c r="D2964" s="109" t="s">
        <v>22754</v>
      </c>
      <c r="E2964"/>
    </row>
    <row r="2965" spans="1:5" s="190" customFormat="1" ht="25.5" customHeight="1" x14ac:dyDescent="0.25">
      <c r="A2965">
        <v>41381</v>
      </c>
      <c r="B2965" t="s">
        <v>22755</v>
      </c>
      <c r="C2965" t="s">
        <v>1533</v>
      </c>
      <c r="D2965" s="109" t="s">
        <v>22756</v>
      </c>
      <c r="E2965"/>
    </row>
    <row r="2966" spans="1:5" s="190" customFormat="1" ht="12.75" customHeight="1" x14ac:dyDescent="0.25">
      <c r="A2966">
        <v>41382</v>
      </c>
      <c r="B2966" t="s">
        <v>22757</v>
      </c>
      <c r="C2966" t="s">
        <v>1533</v>
      </c>
      <c r="D2966" s="109" t="s">
        <v>22758</v>
      </c>
      <c r="E2966"/>
    </row>
    <row r="2967" spans="1:5" s="190" customFormat="1" ht="12.75" customHeight="1" x14ac:dyDescent="0.25">
      <c r="A2967">
        <v>41383</v>
      </c>
      <c r="B2967" t="s">
        <v>22759</v>
      </c>
      <c r="C2967" t="s">
        <v>1533</v>
      </c>
      <c r="D2967" s="109" t="s">
        <v>22760</v>
      </c>
      <c r="E2967"/>
    </row>
    <row r="2968" spans="1:5" s="190" customFormat="1" ht="12.75" customHeight="1" x14ac:dyDescent="0.25">
      <c r="A2968">
        <v>41385</v>
      </c>
      <c r="B2968" t="s">
        <v>22761</v>
      </c>
      <c r="C2968" t="s">
        <v>1533</v>
      </c>
      <c r="D2968" s="109" t="s">
        <v>22762</v>
      </c>
      <c r="E2968"/>
    </row>
    <row r="2969" spans="1:5" s="190" customFormat="1" ht="12.75" customHeight="1" x14ac:dyDescent="0.25">
      <c r="A2969">
        <v>11079</v>
      </c>
      <c r="B2969" t="s">
        <v>22763</v>
      </c>
      <c r="C2969" t="s">
        <v>1535</v>
      </c>
      <c r="D2969" s="109" t="s">
        <v>12697</v>
      </c>
      <c r="E2969"/>
    </row>
    <row r="2970" spans="1:5" s="190" customFormat="1" ht="12.75" customHeight="1" x14ac:dyDescent="0.25">
      <c r="A2970">
        <v>11082</v>
      </c>
      <c r="B2970" t="s">
        <v>22764</v>
      </c>
      <c r="C2970" t="s">
        <v>1535</v>
      </c>
      <c r="D2970" s="109" t="s">
        <v>12697</v>
      </c>
      <c r="E2970"/>
    </row>
    <row r="2971" spans="1:5" s="190" customFormat="1" ht="25.5" customHeight="1" x14ac:dyDescent="0.25">
      <c r="A2971">
        <v>4058</v>
      </c>
      <c r="B2971" t="s">
        <v>22765</v>
      </c>
      <c r="C2971" t="s">
        <v>1532</v>
      </c>
      <c r="D2971" s="109" t="s">
        <v>22766</v>
      </c>
      <c r="E2971"/>
    </row>
    <row r="2972" spans="1:5" s="190" customFormat="1" ht="12.75" customHeight="1" x14ac:dyDescent="0.25">
      <c r="A2972">
        <v>40974</v>
      </c>
      <c r="B2972" t="s">
        <v>22767</v>
      </c>
      <c r="C2972" t="s">
        <v>1539</v>
      </c>
      <c r="D2972" s="109" t="s">
        <v>22768</v>
      </c>
      <c r="E2972"/>
    </row>
    <row r="2973" spans="1:5" s="190" customFormat="1" ht="25.5" customHeight="1" x14ac:dyDescent="0.25">
      <c r="A2973">
        <v>34794</v>
      </c>
      <c r="B2973" t="s">
        <v>22769</v>
      </c>
      <c r="C2973" t="s">
        <v>1532</v>
      </c>
      <c r="D2973" s="109" t="s">
        <v>12483</v>
      </c>
      <c r="E2973"/>
    </row>
    <row r="2974" spans="1:5" s="190" customFormat="1" ht="25.5" customHeight="1" x14ac:dyDescent="0.25">
      <c r="A2974">
        <v>40925</v>
      </c>
      <c r="B2974" t="s">
        <v>22770</v>
      </c>
      <c r="C2974" t="s">
        <v>1539</v>
      </c>
      <c r="D2974" s="109" t="s">
        <v>22771</v>
      </c>
      <c r="E2974"/>
    </row>
    <row r="2975" spans="1:5" s="190" customFormat="1" ht="25.5" customHeight="1" x14ac:dyDescent="0.25">
      <c r="A2975">
        <v>13741</v>
      </c>
      <c r="B2975" t="s">
        <v>22772</v>
      </c>
      <c r="C2975" t="s">
        <v>1533</v>
      </c>
      <c r="D2975" s="109" t="s">
        <v>22773</v>
      </c>
      <c r="E2975"/>
    </row>
    <row r="2976" spans="1:5" s="190" customFormat="1" ht="12.75" customHeight="1" x14ac:dyDescent="0.25">
      <c r="A2976">
        <v>3288</v>
      </c>
      <c r="B2976" t="s">
        <v>22774</v>
      </c>
      <c r="C2976" t="s">
        <v>1536</v>
      </c>
      <c r="D2976" s="109" t="s">
        <v>18451</v>
      </c>
      <c r="E2976"/>
    </row>
    <row r="2977" spans="1:5" s="190" customFormat="1" ht="12.75" customHeight="1" x14ac:dyDescent="0.25">
      <c r="A2977">
        <v>13587</v>
      </c>
      <c r="B2977" t="s">
        <v>22775</v>
      </c>
      <c r="C2977" t="s">
        <v>1536</v>
      </c>
      <c r="D2977" s="109" t="s">
        <v>22776</v>
      </c>
      <c r="E2977"/>
    </row>
    <row r="2978" spans="1:5" s="190" customFormat="1" ht="22.9" customHeight="1" x14ac:dyDescent="0.25">
      <c r="A2978">
        <v>38598</v>
      </c>
      <c r="B2978" t="s">
        <v>22777</v>
      </c>
      <c r="C2978" t="s">
        <v>1533</v>
      </c>
      <c r="D2978" s="109" t="s">
        <v>19452</v>
      </c>
      <c r="E2978"/>
    </row>
    <row r="2979" spans="1:5" s="190" customFormat="1" ht="25.5" customHeight="1" x14ac:dyDescent="0.25">
      <c r="A2979">
        <v>38595</v>
      </c>
      <c r="B2979" t="s">
        <v>22778</v>
      </c>
      <c r="C2979" t="s">
        <v>1533</v>
      </c>
      <c r="D2979" s="109" t="s">
        <v>6383</v>
      </c>
      <c r="E2979"/>
    </row>
    <row r="2980" spans="1:5" s="190" customFormat="1" ht="34.5" customHeight="1" x14ac:dyDescent="0.25">
      <c r="A2980">
        <v>38592</v>
      </c>
      <c r="B2980" t="s">
        <v>22779</v>
      </c>
      <c r="C2980" t="s">
        <v>1533</v>
      </c>
      <c r="D2980" s="109" t="s">
        <v>6472</v>
      </c>
      <c r="E2980"/>
    </row>
    <row r="2981" spans="1:5" s="190" customFormat="1" ht="25.5" customHeight="1" x14ac:dyDescent="0.25">
      <c r="A2981">
        <v>38588</v>
      </c>
      <c r="B2981" t="s">
        <v>22780</v>
      </c>
      <c r="C2981" t="s">
        <v>1533</v>
      </c>
      <c r="D2981" s="109" t="s">
        <v>7965</v>
      </c>
      <c r="E2981"/>
    </row>
    <row r="2982" spans="1:5" s="190" customFormat="1" ht="25.5" customHeight="1" x14ac:dyDescent="0.25">
      <c r="A2982">
        <v>38593</v>
      </c>
      <c r="B2982" t="s">
        <v>22781</v>
      </c>
      <c r="C2982" t="s">
        <v>1533</v>
      </c>
      <c r="D2982" s="109" t="s">
        <v>14619</v>
      </c>
      <c r="E2982"/>
    </row>
    <row r="2983" spans="1:5" s="190" customFormat="1" ht="25.5" customHeight="1" x14ac:dyDescent="0.25">
      <c r="A2983">
        <v>38589</v>
      </c>
      <c r="B2983" t="s">
        <v>22782</v>
      </c>
      <c r="C2983" t="s">
        <v>1533</v>
      </c>
      <c r="D2983" s="109" t="s">
        <v>6449</v>
      </c>
      <c r="E2983"/>
    </row>
    <row r="2984" spans="1:5" s="190" customFormat="1" ht="25.5" customHeight="1" x14ac:dyDescent="0.25">
      <c r="A2984">
        <v>38594</v>
      </c>
      <c r="B2984" t="s">
        <v>22783</v>
      </c>
      <c r="C2984" t="s">
        <v>1533</v>
      </c>
      <c r="D2984" s="109" t="s">
        <v>6959</v>
      </c>
      <c r="E2984"/>
    </row>
    <row r="2985" spans="1:5" s="190" customFormat="1" ht="25.5" customHeight="1" x14ac:dyDescent="0.25">
      <c r="A2985">
        <v>34773</v>
      </c>
      <c r="B2985" t="s">
        <v>22784</v>
      </c>
      <c r="C2985" t="s">
        <v>1533</v>
      </c>
      <c r="D2985" s="109" t="s">
        <v>7376</v>
      </c>
      <c r="E2985"/>
    </row>
    <row r="2986" spans="1:5" s="190" customFormat="1" ht="25.5" customHeight="1" x14ac:dyDescent="0.25">
      <c r="A2986">
        <v>34769</v>
      </c>
      <c r="B2986" t="s">
        <v>22785</v>
      </c>
      <c r="C2986" t="s">
        <v>1533</v>
      </c>
      <c r="D2986" s="109" t="s">
        <v>7149</v>
      </c>
      <c r="E2986"/>
    </row>
    <row r="2987" spans="1:5" s="190" customFormat="1" ht="25.5" customHeight="1" x14ac:dyDescent="0.25">
      <c r="A2987">
        <v>34763</v>
      </c>
      <c r="B2987" t="s">
        <v>22786</v>
      </c>
      <c r="C2987" t="s">
        <v>1533</v>
      </c>
      <c r="D2987" s="109" t="s">
        <v>7966</v>
      </c>
      <c r="E2987"/>
    </row>
    <row r="2988" spans="1:5" s="190" customFormat="1" ht="25.5" customHeight="1" x14ac:dyDescent="0.25">
      <c r="A2988">
        <v>34774</v>
      </c>
      <c r="B2988" t="s">
        <v>22787</v>
      </c>
      <c r="C2988" t="s">
        <v>1533</v>
      </c>
      <c r="D2988" s="109" t="s">
        <v>17047</v>
      </c>
      <c r="E2988"/>
    </row>
    <row r="2989" spans="1:5" s="190" customFormat="1" ht="25.5" customHeight="1" x14ac:dyDescent="0.25">
      <c r="A2989">
        <v>34771</v>
      </c>
      <c r="B2989" t="s">
        <v>22788</v>
      </c>
      <c r="C2989" t="s">
        <v>1533</v>
      </c>
      <c r="D2989" s="109" t="s">
        <v>18974</v>
      </c>
      <c r="E2989"/>
    </row>
    <row r="2990" spans="1:5" s="190" customFormat="1" ht="25.5" customHeight="1" x14ac:dyDescent="0.25">
      <c r="A2990">
        <v>34764</v>
      </c>
      <c r="B2990" t="s">
        <v>22789</v>
      </c>
      <c r="C2990" t="s">
        <v>1533</v>
      </c>
      <c r="D2990" s="109" t="s">
        <v>7863</v>
      </c>
      <c r="E2990"/>
    </row>
    <row r="2991" spans="1:5" s="190" customFormat="1" ht="25.5" customHeight="1" x14ac:dyDescent="0.25">
      <c r="A2991">
        <v>34788</v>
      </c>
      <c r="B2991" t="s">
        <v>22790</v>
      </c>
      <c r="C2991" t="s">
        <v>1533</v>
      </c>
      <c r="D2991" s="109" t="s">
        <v>7871</v>
      </c>
      <c r="E2991"/>
    </row>
    <row r="2992" spans="1:5" s="190" customFormat="1" ht="25.5" customHeight="1" x14ac:dyDescent="0.25">
      <c r="A2992">
        <v>34781</v>
      </c>
      <c r="B2992" t="s">
        <v>22791</v>
      </c>
      <c r="C2992" t="s">
        <v>1533</v>
      </c>
      <c r="D2992" s="109" t="s">
        <v>7835</v>
      </c>
      <c r="E2992"/>
    </row>
    <row r="2993" spans="1:5" s="190" customFormat="1" ht="25.5" customHeight="1" x14ac:dyDescent="0.25">
      <c r="A2993">
        <v>41682</v>
      </c>
      <c r="B2993" t="s">
        <v>22792</v>
      </c>
      <c r="C2993" t="s">
        <v>1533</v>
      </c>
      <c r="D2993" s="109" t="s">
        <v>11519</v>
      </c>
      <c r="E2993"/>
    </row>
    <row r="2994" spans="1:5" s="190" customFormat="1" ht="25.5" customHeight="1" x14ac:dyDescent="0.25">
      <c r="A2994">
        <v>41683</v>
      </c>
      <c r="B2994" t="s">
        <v>22793</v>
      </c>
      <c r="C2994" t="s">
        <v>1533</v>
      </c>
      <c r="D2994" s="109" t="s">
        <v>14843</v>
      </c>
      <c r="E2994"/>
    </row>
    <row r="2995" spans="1:5" s="190" customFormat="1" ht="25.5" customHeight="1" x14ac:dyDescent="0.25">
      <c r="A2995">
        <v>41680</v>
      </c>
      <c r="B2995" t="s">
        <v>22794</v>
      </c>
      <c r="C2995" t="s">
        <v>1533</v>
      </c>
      <c r="D2995" s="109" t="s">
        <v>7870</v>
      </c>
      <c r="E2995"/>
    </row>
    <row r="2996" spans="1:5" s="190" customFormat="1" ht="11.65" customHeight="1" x14ac:dyDescent="0.25">
      <c r="A2996">
        <v>41679</v>
      </c>
      <c r="B2996" t="s">
        <v>22795</v>
      </c>
      <c r="C2996" t="s">
        <v>1533</v>
      </c>
      <c r="D2996" s="109" t="s">
        <v>12689</v>
      </c>
      <c r="E2996"/>
    </row>
    <row r="2997" spans="1:5" s="190" customFormat="1" ht="25.5" customHeight="1" x14ac:dyDescent="0.25">
      <c r="A2997">
        <v>41681</v>
      </c>
      <c r="B2997" t="s">
        <v>22796</v>
      </c>
      <c r="C2997" t="s">
        <v>1533</v>
      </c>
      <c r="D2997" s="109" t="s">
        <v>14844</v>
      </c>
      <c r="E2997"/>
    </row>
    <row r="2998" spans="1:5" s="190" customFormat="1" ht="25.5" customHeight="1" x14ac:dyDescent="0.25">
      <c r="A2998">
        <v>43386</v>
      </c>
      <c r="B2998" t="s">
        <v>22797</v>
      </c>
      <c r="C2998" t="s">
        <v>1533</v>
      </c>
      <c r="D2998" s="109" t="s">
        <v>14845</v>
      </c>
      <c r="E2998"/>
    </row>
    <row r="2999" spans="1:5" s="190" customFormat="1" ht="12.75" customHeight="1" x14ac:dyDescent="0.25">
      <c r="A2999">
        <v>4059</v>
      </c>
      <c r="B2999" t="s">
        <v>22798</v>
      </c>
      <c r="C2999" t="s">
        <v>1536</v>
      </c>
      <c r="D2999" s="109" t="s">
        <v>11519</v>
      </c>
      <c r="E2999"/>
    </row>
    <row r="3000" spans="1:5" s="190" customFormat="1" ht="12.75" customHeight="1" x14ac:dyDescent="0.25">
      <c r="A3000">
        <v>4062</v>
      </c>
      <c r="B3000" t="s">
        <v>22799</v>
      </c>
      <c r="C3000" t="s">
        <v>1533</v>
      </c>
      <c r="D3000" s="109" t="s">
        <v>11519</v>
      </c>
      <c r="E3000"/>
    </row>
    <row r="3001" spans="1:5" s="190" customFormat="1" ht="25.5" customHeight="1" x14ac:dyDescent="0.25">
      <c r="A3001">
        <v>4061</v>
      </c>
      <c r="B3001" t="s">
        <v>22800</v>
      </c>
      <c r="C3001" t="s">
        <v>1533</v>
      </c>
      <c r="D3001" s="109" t="s">
        <v>14846</v>
      </c>
      <c r="E3001"/>
    </row>
    <row r="3002" spans="1:5" s="190" customFormat="1" ht="12.75" customHeight="1" x14ac:dyDescent="0.25">
      <c r="A3002">
        <v>41315</v>
      </c>
      <c r="B3002" t="s">
        <v>22801</v>
      </c>
      <c r="C3002" t="s">
        <v>1537</v>
      </c>
      <c r="D3002" s="109" t="s">
        <v>17193</v>
      </c>
      <c r="E3002"/>
    </row>
    <row r="3003" spans="1:5" s="190" customFormat="1" ht="25.5" customHeight="1" x14ac:dyDescent="0.25">
      <c r="A3003">
        <v>43148</v>
      </c>
      <c r="B3003" t="s">
        <v>22802</v>
      </c>
      <c r="C3003" t="s">
        <v>1537</v>
      </c>
      <c r="D3003" s="109" t="s">
        <v>14713</v>
      </c>
      <c r="E3003"/>
    </row>
    <row r="3004" spans="1:5" s="190" customFormat="1" ht="12.75" customHeight="1" x14ac:dyDescent="0.25">
      <c r="A3004">
        <v>43147</v>
      </c>
      <c r="B3004" t="s">
        <v>22803</v>
      </c>
      <c r="C3004" t="s">
        <v>1537</v>
      </c>
      <c r="D3004" s="109" t="s">
        <v>17194</v>
      </c>
      <c r="E3004"/>
    </row>
    <row r="3005" spans="1:5" s="190" customFormat="1" ht="12.75" customHeight="1" x14ac:dyDescent="0.25">
      <c r="A3005">
        <v>10608</v>
      </c>
      <c r="B3005" t="s">
        <v>22804</v>
      </c>
      <c r="C3005" t="s">
        <v>1533</v>
      </c>
      <c r="D3005" s="109" t="s">
        <v>17195</v>
      </c>
      <c r="E3005"/>
    </row>
    <row r="3006" spans="1:5" s="190" customFormat="1" ht="12.75" customHeight="1" x14ac:dyDescent="0.25">
      <c r="A3006">
        <v>4069</v>
      </c>
      <c r="B3006" t="s">
        <v>22805</v>
      </c>
      <c r="C3006" t="s">
        <v>1532</v>
      </c>
      <c r="D3006" s="109" t="s">
        <v>17543</v>
      </c>
      <c r="E3006"/>
    </row>
    <row r="3007" spans="1:5" s="190" customFormat="1" ht="12.75" customHeight="1" x14ac:dyDescent="0.25">
      <c r="A3007">
        <v>40819</v>
      </c>
      <c r="B3007" t="s">
        <v>22806</v>
      </c>
      <c r="C3007" t="s">
        <v>1539</v>
      </c>
      <c r="D3007" s="109" t="s">
        <v>22807</v>
      </c>
      <c r="E3007"/>
    </row>
    <row r="3008" spans="1:5" s="190" customFormat="1" ht="12.75" customHeight="1" x14ac:dyDescent="0.25">
      <c r="A3008">
        <v>34361</v>
      </c>
      <c r="B3008" t="s">
        <v>22808</v>
      </c>
      <c r="C3008" t="s">
        <v>1537</v>
      </c>
      <c r="D3008" s="109" t="s">
        <v>7786</v>
      </c>
      <c r="E3008"/>
    </row>
    <row r="3009" spans="1:5" s="190" customFormat="1" ht="25.5" customHeight="1" x14ac:dyDescent="0.25">
      <c r="A3009">
        <v>36512</v>
      </c>
      <c r="B3009" t="s">
        <v>22809</v>
      </c>
      <c r="C3009" t="s">
        <v>1533</v>
      </c>
      <c r="D3009" s="109" t="s">
        <v>22810</v>
      </c>
      <c r="E3009"/>
    </row>
    <row r="3010" spans="1:5" s="190" customFormat="1" ht="25.5" customHeight="1" x14ac:dyDescent="0.25">
      <c r="A3010">
        <v>44478</v>
      </c>
      <c r="B3010" t="s">
        <v>22811</v>
      </c>
      <c r="C3010" t="s">
        <v>1537</v>
      </c>
      <c r="D3010" s="109" t="s">
        <v>13017</v>
      </c>
      <c r="E3010"/>
    </row>
    <row r="3011" spans="1:5" s="190" customFormat="1" ht="25.5" customHeight="1" x14ac:dyDescent="0.25">
      <c r="A3011">
        <v>44477</v>
      </c>
      <c r="B3011" t="s">
        <v>22812</v>
      </c>
      <c r="C3011" t="s">
        <v>1537</v>
      </c>
      <c r="D3011" s="109" t="s">
        <v>13017</v>
      </c>
      <c r="E3011"/>
    </row>
    <row r="3012" spans="1:5" s="190" customFormat="1" ht="12.75" customHeight="1" x14ac:dyDescent="0.25">
      <c r="A3012">
        <v>11697</v>
      </c>
      <c r="B3012" t="s">
        <v>22813</v>
      </c>
      <c r="C3012" t="s">
        <v>1533</v>
      </c>
      <c r="D3012" s="109" t="s">
        <v>22814</v>
      </c>
      <c r="E3012"/>
    </row>
    <row r="3013" spans="1:5" s="190" customFormat="1" ht="25.5" customHeight="1" x14ac:dyDescent="0.25">
      <c r="A3013">
        <v>11698</v>
      </c>
      <c r="B3013" t="s">
        <v>22815</v>
      </c>
      <c r="C3013" t="s">
        <v>1533</v>
      </c>
      <c r="D3013" s="109" t="s">
        <v>22816</v>
      </c>
      <c r="E3013"/>
    </row>
    <row r="3014" spans="1:5" s="190" customFormat="1" ht="25.5" customHeight="1" x14ac:dyDescent="0.25">
      <c r="A3014">
        <v>11699</v>
      </c>
      <c r="B3014" t="s">
        <v>22817</v>
      </c>
      <c r="C3014" t="s">
        <v>1533</v>
      </c>
      <c r="D3014" s="109" t="s">
        <v>22818</v>
      </c>
      <c r="E3014"/>
    </row>
    <row r="3015" spans="1:5" s="190" customFormat="1" ht="25.5" customHeight="1" x14ac:dyDescent="0.25">
      <c r="A3015">
        <v>10432</v>
      </c>
      <c r="B3015" t="s">
        <v>22819</v>
      </c>
      <c r="C3015" t="s">
        <v>1533</v>
      </c>
      <c r="D3015" s="109" t="s">
        <v>17196</v>
      </c>
      <c r="E3015"/>
    </row>
    <row r="3016" spans="1:5" s="190" customFormat="1" ht="25.5" customHeight="1" x14ac:dyDescent="0.25">
      <c r="A3016">
        <v>44020</v>
      </c>
      <c r="B3016" t="s">
        <v>22820</v>
      </c>
      <c r="C3016" t="s">
        <v>1533</v>
      </c>
      <c r="D3016" s="109" t="s">
        <v>17197</v>
      </c>
      <c r="E3016"/>
    </row>
    <row r="3017" spans="1:5" s="190" customFormat="1" ht="12.75" customHeight="1" x14ac:dyDescent="0.25">
      <c r="A3017">
        <v>41420</v>
      </c>
      <c r="B3017" t="s">
        <v>22821</v>
      </c>
      <c r="C3017" t="s">
        <v>1533</v>
      </c>
      <c r="D3017" s="109" t="s">
        <v>7035</v>
      </c>
      <c r="E3017"/>
    </row>
    <row r="3018" spans="1:5" s="190" customFormat="1" ht="22.9" customHeight="1" x14ac:dyDescent="0.25">
      <c r="A3018">
        <v>41422</v>
      </c>
      <c r="B3018" t="s">
        <v>22822</v>
      </c>
      <c r="C3018" t="s">
        <v>1533</v>
      </c>
      <c r="D3018" s="109" t="s">
        <v>22823</v>
      </c>
      <c r="E3018"/>
    </row>
    <row r="3019" spans="1:5" s="190" customFormat="1" ht="12.75" customHeight="1" x14ac:dyDescent="0.25">
      <c r="A3019">
        <v>41425</v>
      </c>
      <c r="B3019" t="s">
        <v>22824</v>
      </c>
      <c r="C3019" t="s">
        <v>1533</v>
      </c>
      <c r="D3019" s="109" t="s">
        <v>22825</v>
      </c>
      <c r="E3019"/>
    </row>
    <row r="3020" spans="1:5" s="190" customFormat="1" ht="12.75" customHeight="1" x14ac:dyDescent="0.25">
      <c r="A3020">
        <v>41426</v>
      </c>
      <c r="B3020" t="s">
        <v>22826</v>
      </c>
      <c r="C3020" t="s">
        <v>1533</v>
      </c>
      <c r="D3020" s="109" t="s">
        <v>6573</v>
      </c>
      <c r="E3020"/>
    </row>
    <row r="3021" spans="1:5" s="190" customFormat="1" ht="25.5" customHeight="1" x14ac:dyDescent="0.25">
      <c r="A3021">
        <v>41419</v>
      </c>
      <c r="B3021" t="s">
        <v>22827</v>
      </c>
      <c r="C3021" t="s">
        <v>1533</v>
      </c>
      <c r="D3021" s="109" t="s">
        <v>18450</v>
      </c>
      <c r="E3021"/>
    </row>
    <row r="3022" spans="1:5" s="190" customFormat="1" ht="25.5" customHeight="1" x14ac:dyDescent="0.25">
      <c r="A3022">
        <v>41421</v>
      </c>
      <c r="B3022" t="s">
        <v>22828</v>
      </c>
      <c r="C3022" t="s">
        <v>1533</v>
      </c>
      <c r="D3022" s="109" t="s">
        <v>16720</v>
      </c>
      <c r="E3022"/>
    </row>
    <row r="3023" spans="1:5" s="190" customFormat="1" ht="12.75" customHeight="1" x14ac:dyDescent="0.25">
      <c r="A3023">
        <v>41414</v>
      </c>
      <c r="B3023" t="s">
        <v>22829</v>
      </c>
      <c r="C3023" t="s">
        <v>1533</v>
      </c>
      <c r="D3023" s="109" t="s">
        <v>22830</v>
      </c>
      <c r="E3023"/>
    </row>
    <row r="3024" spans="1:5" s="190" customFormat="1" ht="12.75" customHeight="1" x14ac:dyDescent="0.25">
      <c r="A3024">
        <v>41415</v>
      </c>
      <c r="B3024" t="s">
        <v>22831</v>
      </c>
      <c r="C3024" t="s">
        <v>1533</v>
      </c>
      <c r="D3024" s="109" t="s">
        <v>20050</v>
      </c>
      <c r="E3024"/>
    </row>
    <row r="3025" spans="1:5" s="190" customFormat="1" ht="25.5" customHeight="1" x14ac:dyDescent="0.25">
      <c r="A3025">
        <v>37514</v>
      </c>
      <c r="B3025" t="s">
        <v>22832</v>
      </c>
      <c r="C3025" t="s">
        <v>1533</v>
      </c>
      <c r="D3025" s="109" t="s">
        <v>17199</v>
      </c>
      <c r="E3025"/>
    </row>
    <row r="3026" spans="1:5" s="190" customFormat="1" ht="25.5" customHeight="1" x14ac:dyDescent="0.25">
      <c r="A3026">
        <v>37519</v>
      </c>
      <c r="B3026" t="s">
        <v>22833</v>
      </c>
      <c r="C3026" t="s">
        <v>1533</v>
      </c>
      <c r="D3026" s="109" t="s">
        <v>17200</v>
      </c>
      <c r="E3026"/>
    </row>
    <row r="3027" spans="1:5" s="190" customFormat="1" ht="12.75" customHeight="1" x14ac:dyDescent="0.25">
      <c r="A3027">
        <v>37520</v>
      </c>
      <c r="B3027" t="s">
        <v>22834</v>
      </c>
      <c r="C3027" t="s">
        <v>1533</v>
      </c>
      <c r="D3027" s="109" t="s">
        <v>17201</v>
      </c>
      <c r="E3027"/>
    </row>
    <row r="3028" spans="1:5" s="190" customFormat="1" ht="12.75" customHeight="1" x14ac:dyDescent="0.25">
      <c r="A3028">
        <v>37521</v>
      </c>
      <c r="B3028" t="s">
        <v>22835</v>
      </c>
      <c r="C3028" t="s">
        <v>1533</v>
      </c>
      <c r="D3028" s="109" t="s">
        <v>17202</v>
      </c>
      <c r="E3028"/>
    </row>
    <row r="3029" spans="1:5" s="190" customFormat="1" ht="12.75" customHeight="1" x14ac:dyDescent="0.25">
      <c r="A3029">
        <v>37522</v>
      </c>
      <c r="B3029" t="s">
        <v>22836</v>
      </c>
      <c r="C3029" t="s">
        <v>1533</v>
      </c>
      <c r="D3029" s="109" t="s">
        <v>17203</v>
      </c>
      <c r="E3029"/>
    </row>
    <row r="3030" spans="1:5" s="190" customFormat="1" ht="12.75" customHeight="1" x14ac:dyDescent="0.25">
      <c r="A3030">
        <v>21109</v>
      </c>
      <c r="B3030" t="s">
        <v>22837</v>
      </c>
      <c r="C3030" t="s">
        <v>1533</v>
      </c>
      <c r="D3030" s="109" t="s">
        <v>22838</v>
      </c>
      <c r="E3030"/>
    </row>
    <row r="3031" spans="1:5" s="190" customFormat="1" ht="12.75" customHeight="1" x14ac:dyDescent="0.25">
      <c r="A3031">
        <v>37546</v>
      </c>
      <c r="B3031" t="s">
        <v>22839</v>
      </c>
      <c r="C3031" t="s">
        <v>1533</v>
      </c>
      <c r="D3031" s="109" t="s">
        <v>17204</v>
      </c>
      <c r="E3031"/>
    </row>
    <row r="3032" spans="1:5" s="190" customFormat="1" ht="12.75" customHeight="1" x14ac:dyDescent="0.25">
      <c r="A3032">
        <v>37544</v>
      </c>
      <c r="B3032" t="s">
        <v>22840</v>
      </c>
      <c r="C3032" t="s">
        <v>1533</v>
      </c>
      <c r="D3032" s="109" t="s">
        <v>17205</v>
      </c>
      <c r="E3032"/>
    </row>
    <row r="3033" spans="1:5" s="190" customFormat="1" ht="12.75" customHeight="1" x14ac:dyDescent="0.25">
      <c r="A3033">
        <v>37545</v>
      </c>
      <c r="B3033" t="s">
        <v>22841</v>
      </c>
      <c r="C3033" t="s">
        <v>1533</v>
      </c>
      <c r="D3033" s="109" t="s">
        <v>17206</v>
      </c>
      <c r="E3033"/>
    </row>
    <row r="3034" spans="1:5" s="190" customFormat="1" ht="12.75" customHeight="1" x14ac:dyDescent="0.25">
      <c r="A3034">
        <v>36793</v>
      </c>
      <c r="B3034" t="s">
        <v>22842</v>
      </c>
      <c r="C3034" t="s">
        <v>1533</v>
      </c>
      <c r="D3034" s="109" t="s">
        <v>22843</v>
      </c>
      <c r="E3034"/>
    </row>
    <row r="3035" spans="1:5" s="190" customFormat="1" ht="12.75" customHeight="1" x14ac:dyDescent="0.25">
      <c r="A3035">
        <v>11769</v>
      </c>
      <c r="B3035" t="s">
        <v>22844</v>
      </c>
      <c r="C3035" t="s">
        <v>1533</v>
      </c>
      <c r="D3035" s="109" t="s">
        <v>22845</v>
      </c>
      <c r="E3035"/>
    </row>
    <row r="3036" spans="1:5" s="190" customFormat="1" ht="12.75" customHeight="1" x14ac:dyDescent="0.25">
      <c r="A3036">
        <v>11771</v>
      </c>
      <c r="B3036" t="s">
        <v>22846</v>
      </c>
      <c r="C3036" t="s">
        <v>1533</v>
      </c>
      <c r="D3036" s="109" t="s">
        <v>22847</v>
      </c>
      <c r="E3036"/>
    </row>
    <row r="3037" spans="1:5" s="190" customFormat="1" ht="12.75" customHeight="1" x14ac:dyDescent="0.25">
      <c r="A3037">
        <v>39919</v>
      </c>
      <c r="B3037" t="s">
        <v>22848</v>
      </c>
      <c r="C3037" t="s">
        <v>1533</v>
      </c>
      <c r="D3037" s="109" t="s">
        <v>17208</v>
      </c>
      <c r="E3037"/>
    </row>
    <row r="3038" spans="1:5" s="190" customFormat="1" ht="11.65" customHeight="1" x14ac:dyDescent="0.25">
      <c r="A3038">
        <v>38385</v>
      </c>
      <c r="B3038" t="s">
        <v>22849</v>
      </c>
      <c r="C3038" t="s">
        <v>1533</v>
      </c>
      <c r="D3038" s="109" t="s">
        <v>22850</v>
      </c>
      <c r="E3038"/>
    </row>
    <row r="3039" spans="1:5" s="190" customFormat="1" ht="12.75" customHeight="1" x14ac:dyDescent="0.25">
      <c r="A3039">
        <v>36800</v>
      </c>
      <c r="B3039" t="s">
        <v>22851</v>
      </c>
      <c r="C3039" t="s">
        <v>1533</v>
      </c>
      <c r="D3039" s="109" t="s">
        <v>22852</v>
      </c>
      <c r="E3039"/>
    </row>
    <row r="3040" spans="1:5" s="190" customFormat="1" ht="12.75" customHeight="1" x14ac:dyDescent="0.25">
      <c r="A3040">
        <v>37587</v>
      </c>
      <c r="B3040" t="s">
        <v>22853</v>
      </c>
      <c r="C3040" t="s">
        <v>1533</v>
      </c>
      <c r="D3040" s="109" t="s">
        <v>22854</v>
      </c>
      <c r="E3040"/>
    </row>
    <row r="3041" spans="1:5" s="190" customFormat="1" ht="12.75" customHeight="1" x14ac:dyDescent="0.25">
      <c r="A3041">
        <v>11561</v>
      </c>
      <c r="B3041" t="s">
        <v>22855</v>
      </c>
      <c r="C3041" t="s">
        <v>1533</v>
      </c>
      <c r="D3041" s="109" t="s">
        <v>22856</v>
      </c>
      <c r="E3041"/>
    </row>
    <row r="3042" spans="1:5" s="190" customFormat="1" ht="12.75" customHeight="1" x14ac:dyDescent="0.25">
      <c r="A3042">
        <v>43604</v>
      </c>
      <c r="B3042" t="s">
        <v>22857</v>
      </c>
      <c r="C3042" t="s">
        <v>1533</v>
      </c>
      <c r="D3042" s="109" t="s">
        <v>15298</v>
      </c>
      <c r="E3042"/>
    </row>
    <row r="3043" spans="1:5" s="190" customFormat="1" ht="12.75" customHeight="1" x14ac:dyDescent="0.25">
      <c r="A3043">
        <v>11560</v>
      </c>
      <c r="B3043" t="s">
        <v>22858</v>
      </c>
      <c r="C3043" t="s">
        <v>1533</v>
      </c>
      <c r="D3043" s="109" t="s">
        <v>22859</v>
      </c>
      <c r="E3043"/>
    </row>
    <row r="3044" spans="1:5" s="190" customFormat="1" ht="12.75" customHeight="1" x14ac:dyDescent="0.25">
      <c r="A3044">
        <v>11499</v>
      </c>
      <c r="B3044" t="s">
        <v>22860</v>
      </c>
      <c r="C3044" t="s">
        <v>1533</v>
      </c>
      <c r="D3044" s="109" t="s">
        <v>14848</v>
      </c>
      <c r="E3044"/>
    </row>
    <row r="3045" spans="1:5" s="190" customFormat="1" ht="25.5" customHeight="1" x14ac:dyDescent="0.25">
      <c r="A3045">
        <v>34761</v>
      </c>
      <c r="B3045" t="s">
        <v>22861</v>
      </c>
      <c r="C3045" t="s">
        <v>1532</v>
      </c>
      <c r="D3045" s="109" t="s">
        <v>22862</v>
      </c>
      <c r="E3045"/>
    </row>
    <row r="3046" spans="1:5" s="190" customFormat="1" ht="34.5" customHeight="1" x14ac:dyDescent="0.25">
      <c r="A3046">
        <v>40924</v>
      </c>
      <c r="B3046" t="s">
        <v>22863</v>
      </c>
      <c r="C3046" t="s">
        <v>1539</v>
      </c>
      <c r="D3046" s="109" t="s">
        <v>22864</v>
      </c>
      <c r="E3046"/>
    </row>
    <row r="3047" spans="1:5" s="190" customFormat="1" ht="12.75" customHeight="1" x14ac:dyDescent="0.25">
      <c r="A3047">
        <v>40983</v>
      </c>
      <c r="B3047" t="s">
        <v>22865</v>
      </c>
      <c r="C3047" t="s">
        <v>1539</v>
      </c>
      <c r="D3047" s="109" t="s">
        <v>22866</v>
      </c>
      <c r="E3047"/>
    </row>
    <row r="3048" spans="1:5" s="190" customFormat="1" ht="12.75" customHeight="1" x14ac:dyDescent="0.25">
      <c r="A3048">
        <v>44497</v>
      </c>
      <c r="B3048" t="s">
        <v>22867</v>
      </c>
      <c r="C3048" t="s">
        <v>1532</v>
      </c>
      <c r="D3048" s="109" t="s">
        <v>22868</v>
      </c>
      <c r="E3048"/>
    </row>
    <row r="3049" spans="1:5" s="190" customFormat="1" ht="12.75" customHeight="1" x14ac:dyDescent="0.25">
      <c r="A3049">
        <v>2437</v>
      </c>
      <c r="B3049" t="s">
        <v>22869</v>
      </c>
      <c r="C3049" t="s">
        <v>1532</v>
      </c>
      <c r="D3049" s="109" t="s">
        <v>15140</v>
      </c>
      <c r="E3049"/>
    </row>
    <row r="3050" spans="1:5" s="190" customFormat="1" ht="12.75" customHeight="1" x14ac:dyDescent="0.25">
      <c r="A3050">
        <v>40921</v>
      </c>
      <c r="B3050" t="s">
        <v>22870</v>
      </c>
      <c r="C3050" t="s">
        <v>1539</v>
      </c>
      <c r="D3050" s="109" t="s">
        <v>22871</v>
      </c>
      <c r="E3050"/>
    </row>
    <row r="3051" spans="1:5" s="190" customFormat="1" ht="12.75" customHeight="1" x14ac:dyDescent="0.25">
      <c r="A3051">
        <v>14252</v>
      </c>
      <c r="B3051" t="s">
        <v>22872</v>
      </c>
      <c r="C3051" t="s">
        <v>1533</v>
      </c>
      <c r="D3051" s="109" t="s">
        <v>22873</v>
      </c>
      <c r="E3051"/>
    </row>
    <row r="3052" spans="1:5" s="190" customFormat="1" ht="12.75" customHeight="1" x14ac:dyDescent="0.25">
      <c r="A3052">
        <v>730</v>
      </c>
      <c r="B3052" t="s">
        <v>22874</v>
      </c>
      <c r="C3052" t="s">
        <v>1533</v>
      </c>
      <c r="D3052" s="109" t="s">
        <v>22875</v>
      </c>
      <c r="E3052"/>
    </row>
    <row r="3053" spans="1:5" s="190" customFormat="1" ht="12.75" customHeight="1" x14ac:dyDescent="0.25">
      <c r="A3053">
        <v>723</v>
      </c>
      <c r="B3053" t="s">
        <v>22876</v>
      </c>
      <c r="C3053" t="s">
        <v>1533</v>
      </c>
      <c r="D3053" s="109" t="s">
        <v>22877</v>
      </c>
      <c r="E3053"/>
    </row>
    <row r="3054" spans="1:5" s="190" customFormat="1" ht="12.75" customHeight="1" x14ac:dyDescent="0.25">
      <c r="A3054">
        <v>36502</v>
      </c>
      <c r="B3054" t="s">
        <v>22878</v>
      </c>
      <c r="C3054" t="s">
        <v>1533</v>
      </c>
      <c r="D3054" s="109" t="s">
        <v>22879</v>
      </c>
      <c r="E3054"/>
    </row>
    <row r="3055" spans="1:5" s="190" customFormat="1" ht="12.75" customHeight="1" x14ac:dyDescent="0.25">
      <c r="A3055">
        <v>36503</v>
      </c>
      <c r="B3055" t="s">
        <v>22880</v>
      </c>
      <c r="C3055" t="s">
        <v>1533</v>
      </c>
      <c r="D3055" s="109" t="s">
        <v>22881</v>
      </c>
      <c r="E3055"/>
    </row>
    <row r="3056" spans="1:5" s="190" customFormat="1" ht="12.75" customHeight="1" x14ac:dyDescent="0.25">
      <c r="A3056">
        <v>4090</v>
      </c>
      <c r="B3056" t="s">
        <v>22882</v>
      </c>
      <c r="C3056" t="s">
        <v>1533</v>
      </c>
      <c r="D3056" s="109" t="s">
        <v>22883</v>
      </c>
      <c r="E3056"/>
    </row>
    <row r="3057" spans="1:5" s="190" customFormat="1" ht="12.75" customHeight="1" x14ac:dyDescent="0.25">
      <c r="A3057">
        <v>13227</v>
      </c>
      <c r="B3057" t="s">
        <v>22884</v>
      </c>
      <c r="C3057" t="s">
        <v>1533</v>
      </c>
      <c r="D3057" s="109" t="s">
        <v>22885</v>
      </c>
      <c r="E3057"/>
    </row>
    <row r="3058" spans="1:5" s="190" customFormat="1" ht="25.5" customHeight="1" x14ac:dyDescent="0.25">
      <c r="A3058">
        <v>10597</v>
      </c>
      <c r="B3058" t="s">
        <v>22886</v>
      </c>
      <c r="C3058" t="s">
        <v>1533</v>
      </c>
      <c r="D3058" s="109" t="s">
        <v>22887</v>
      </c>
      <c r="E3058"/>
    </row>
    <row r="3059" spans="1:5" s="190" customFormat="1" ht="25.5" customHeight="1" x14ac:dyDescent="0.25">
      <c r="A3059">
        <v>39628</v>
      </c>
      <c r="B3059" t="s">
        <v>22888</v>
      </c>
      <c r="C3059" t="s">
        <v>1533</v>
      </c>
      <c r="D3059" s="109" t="s">
        <v>17209</v>
      </c>
      <c r="E3059"/>
    </row>
    <row r="3060" spans="1:5" s="190" customFormat="1" ht="25.5" customHeight="1" x14ac:dyDescent="0.25">
      <c r="A3060">
        <v>39404</v>
      </c>
      <c r="B3060" t="s">
        <v>22889</v>
      </c>
      <c r="C3060" t="s">
        <v>1533</v>
      </c>
      <c r="D3060" s="109" t="s">
        <v>17210</v>
      </c>
      <c r="E3060"/>
    </row>
    <row r="3061" spans="1:5" s="190" customFormat="1" ht="25.5" customHeight="1" x14ac:dyDescent="0.25">
      <c r="A3061">
        <v>39402</v>
      </c>
      <c r="B3061" t="s">
        <v>22890</v>
      </c>
      <c r="C3061" t="s">
        <v>1533</v>
      </c>
      <c r="D3061" s="109" t="s">
        <v>17211</v>
      </c>
      <c r="E3061"/>
    </row>
    <row r="3062" spans="1:5" s="190" customFormat="1" ht="25.5" customHeight="1" x14ac:dyDescent="0.25">
      <c r="A3062">
        <v>39403</v>
      </c>
      <c r="B3062" t="s">
        <v>22891</v>
      </c>
      <c r="C3062" t="s">
        <v>1533</v>
      </c>
      <c r="D3062" s="109" t="s">
        <v>17212</v>
      </c>
      <c r="E3062"/>
    </row>
    <row r="3063" spans="1:5" s="190" customFormat="1" ht="25.5" customHeight="1" x14ac:dyDescent="0.25">
      <c r="A3063">
        <v>4093</v>
      </c>
      <c r="B3063" t="s">
        <v>22892</v>
      </c>
      <c r="C3063" t="s">
        <v>1532</v>
      </c>
      <c r="D3063" s="109" t="s">
        <v>22893</v>
      </c>
      <c r="E3063"/>
    </row>
    <row r="3064" spans="1:5" s="190" customFormat="1" ht="25.5" customHeight="1" x14ac:dyDescent="0.25">
      <c r="A3064">
        <v>10512</v>
      </c>
      <c r="B3064" t="s">
        <v>22894</v>
      </c>
      <c r="C3064" t="s">
        <v>1539</v>
      </c>
      <c r="D3064" s="109" t="s">
        <v>22895</v>
      </c>
      <c r="E3064"/>
    </row>
    <row r="3065" spans="1:5" s="190" customFormat="1" ht="25.5" customHeight="1" x14ac:dyDescent="0.25">
      <c r="A3065">
        <v>4243</v>
      </c>
      <c r="B3065" t="s">
        <v>22896</v>
      </c>
      <c r="C3065" t="s">
        <v>1532</v>
      </c>
      <c r="D3065" s="109" t="s">
        <v>17948</v>
      </c>
      <c r="E3065"/>
    </row>
    <row r="3066" spans="1:5" s="190" customFormat="1" ht="34.5" customHeight="1" x14ac:dyDescent="0.25">
      <c r="A3066">
        <v>20020</v>
      </c>
      <c r="B3066" t="s">
        <v>22897</v>
      </c>
      <c r="C3066" t="s">
        <v>1532</v>
      </c>
      <c r="D3066" s="109" t="s">
        <v>16790</v>
      </c>
      <c r="E3066"/>
    </row>
    <row r="3067" spans="1:5" s="190" customFormat="1" ht="34.5" customHeight="1" x14ac:dyDescent="0.25">
      <c r="A3067">
        <v>41038</v>
      </c>
      <c r="B3067" t="s">
        <v>22898</v>
      </c>
      <c r="C3067" t="s">
        <v>1539</v>
      </c>
      <c r="D3067" s="109" t="s">
        <v>22899</v>
      </c>
      <c r="E3067"/>
    </row>
    <row r="3068" spans="1:5" s="190" customFormat="1" ht="25.5" customHeight="1" x14ac:dyDescent="0.25">
      <c r="A3068">
        <v>4094</v>
      </c>
      <c r="B3068" t="s">
        <v>22900</v>
      </c>
      <c r="C3068" t="s">
        <v>1532</v>
      </c>
      <c r="D3068" s="109" t="s">
        <v>11815</v>
      </c>
      <c r="E3068"/>
    </row>
    <row r="3069" spans="1:5" s="190" customFormat="1" ht="25.5" customHeight="1" x14ac:dyDescent="0.25">
      <c r="A3069">
        <v>40988</v>
      </c>
      <c r="B3069" t="s">
        <v>22901</v>
      </c>
      <c r="C3069" t="s">
        <v>1539</v>
      </c>
      <c r="D3069" s="109" t="s">
        <v>22902</v>
      </c>
      <c r="E3069"/>
    </row>
    <row r="3070" spans="1:5" s="190" customFormat="1" ht="25.5" customHeight="1" x14ac:dyDescent="0.25">
      <c r="A3070">
        <v>4095</v>
      </c>
      <c r="B3070" t="s">
        <v>22903</v>
      </c>
      <c r="C3070" t="s">
        <v>1532</v>
      </c>
      <c r="D3070" s="109" t="s">
        <v>13065</v>
      </c>
      <c r="E3070"/>
    </row>
    <row r="3071" spans="1:5" s="190" customFormat="1" ht="25.5" customHeight="1" x14ac:dyDescent="0.25">
      <c r="A3071">
        <v>40990</v>
      </c>
      <c r="B3071" t="s">
        <v>22904</v>
      </c>
      <c r="C3071" t="s">
        <v>1539</v>
      </c>
      <c r="D3071" s="109" t="s">
        <v>22905</v>
      </c>
      <c r="E3071"/>
    </row>
    <row r="3072" spans="1:5" s="190" customFormat="1" ht="25.5" customHeight="1" x14ac:dyDescent="0.25">
      <c r="A3072">
        <v>4096</v>
      </c>
      <c r="B3072" t="s">
        <v>22906</v>
      </c>
      <c r="C3072" t="s">
        <v>1532</v>
      </c>
      <c r="D3072" s="109" t="s">
        <v>18072</v>
      </c>
      <c r="E3072"/>
    </row>
    <row r="3073" spans="1:5" s="190" customFormat="1" ht="25.5" customHeight="1" x14ac:dyDescent="0.25">
      <c r="A3073">
        <v>40992</v>
      </c>
      <c r="B3073" t="s">
        <v>22907</v>
      </c>
      <c r="C3073" t="s">
        <v>1539</v>
      </c>
      <c r="D3073" s="109" t="s">
        <v>22908</v>
      </c>
      <c r="E3073"/>
    </row>
    <row r="3074" spans="1:5" s="190" customFormat="1" ht="11.65" customHeight="1" x14ac:dyDescent="0.25">
      <c r="A3074">
        <v>4114</v>
      </c>
      <c r="B3074" t="s">
        <v>22909</v>
      </c>
      <c r="C3074" t="s">
        <v>1533</v>
      </c>
      <c r="D3074" s="109" t="s">
        <v>6335</v>
      </c>
      <c r="E3074"/>
    </row>
    <row r="3075" spans="1:5" s="190" customFormat="1" ht="25.5" customHeight="1" x14ac:dyDescent="0.25">
      <c r="A3075">
        <v>36797</v>
      </c>
      <c r="B3075" t="s">
        <v>22910</v>
      </c>
      <c r="C3075" t="s">
        <v>1533</v>
      </c>
      <c r="D3075" s="109" t="s">
        <v>14694</v>
      </c>
      <c r="E3075"/>
    </row>
    <row r="3076" spans="1:5" s="190" customFormat="1" ht="12.75" customHeight="1" x14ac:dyDescent="0.25">
      <c r="A3076">
        <v>4107</v>
      </c>
      <c r="B3076" t="s">
        <v>22911</v>
      </c>
      <c r="C3076" t="s">
        <v>1533</v>
      </c>
      <c r="D3076" s="109" t="s">
        <v>14852</v>
      </c>
      <c r="E3076"/>
    </row>
    <row r="3077" spans="1:5" s="190" customFormat="1" ht="12.75" customHeight="1" x14ac:dyDescent="0.25">
      <c r="A3077">
        <v>4102</v>
      </c>
      <c r="B3077" t="s">
        <v>22912</v>
      </c>
      <c r="C3077" t="s">
        <v>1533</v>
      </c>
      <c r="D3077" s="109" t="s">
        <v>12505</v>
      </c>
      <c r="E3077"/>
    </row>
    <row r="3078" spans="1:5" s="190" customFormat="1" ht="12.75" customHeight="1" x14ac:dyDescent="0.25">
      <c r="A3078">
        <v>36799</v>
      </c>
      <c r="B3078" t="s">
        <v>22913</v>
      </c>
      <c r="C3078" t="s">
        <v>1533</v>
      </c>
      <c r="D3078" s="109" t="s">
        <v>13016</v>
      </c>
      <c r="E3078"/>
    </row>
    <row r="3079" spans="1:5" s="190" customFormat="1" ht="12.75" customHeight="1" x14ac:dyDescent="0.25">
      <c r="A3079">
        <v>2747</v>
      </c>
      <c r="B3079" t="s">
        <v>22914</v>
      </c>
      <c r="C3079" t="s">
        <v>1536</v>
      </c>
      <c r="D3079" s="109" t="s">
        <v>17459</v>
      </c>
      <c r="E3079"/>
    </row>
    <row r="3080" spans="1:5" s="190" customFormat="1" ht="25.5" customHeight="1" x14ac:dyDescent="0.25">
      <c r="A3080">
        <v>21138</v>
      </c>
      <c r="B3080" t="s">
        <v>22915</v>
      </c>
      <c r="C3080" t="s">
        <v>1536</v>
      </c>
      <c r="D3080" s="109" t="s">
        <v>18800</v>
      </c>
      <c r="E3080"/>
    </row>
    <row r="3081" spans="1:5" s="190" customFormat="1" ht="12.75" customHeight="1" x14ac:dyDescent="0.25">
      <c r="A3081">
        <v>10826</v>
      </c>
      <c r="B3081" t="s">
        <v>22916</v>
      </c>
      <c r="C3081" t="s">
        <v>1533</v>
      </c>
      <c r="D3081" s="109" t="s">
        <v>22917</v>
      </c>
      <c r="E3081"/>
    </row>
    <row r="3082" spans="1:5" s="190" customFormat="1" ht="12.75" customHeight="1" x14ac:dyDescent="0.25">
      <c r="A3082">
        <v>365</v>
      </c>
      <c r="B3082" t="s">
        <v>22918</v>
      </c>
      <c r="C3082" t="s">
        <v>1533</v>
      </c>
      <c r="D3082" s="109" t="s">
        <v>22919</v>
      </c>
      <c r="E3082"/>
    </row>
    <row r="3083" spans="1:5" s="190" customFormat="1" ht="22.9" customHeight="1" x14ac:dyDescent="0.25">
      <c r="A3083">
        <v>38639</v>
      </c>
      <c r="B3083" t="s">
        <v>22920</v>
      </c>
      <c r="C3083" t="s">
        <v>1533</v>
      </c>
      <c r="D3083" s="109" t="s">
        <v>22921</v>
      </c>
      <c r="E3083"/>
    </row>
    <row r="3084" spans="1:5" s="190" customFormat="1" ht="22.9" customHeight="1" x14ac:dyDescent="0.25">
      <c r="A3084">
        <v>38640</v>
      </c>
      <c r="B3084" t="s">
        <v>22922</v>
      </c>
      <c r="C3084" t="s">
        <v>1533</v>
      </c>
      <c r="D3084" s="109" t="s">
        <v>12554</v>
      </c>
      <c r="E3084"/>
    </row>
    <row r="3085" spans="1:5" s="190" customFormat="1" ht="34.5" customHeight="1" x14ac:dyDescent="0.25">
      <c r="A3085">
        <v>358</v>
      </c>
      <c r="B3085" t="s">
        <v>22923</v>
      </c>
      <c r="C3085" t="s">
        <v>1533</v>
      </c>
      <c r="D3085" s="109" t="s">
        <v>16993</v>
      </c>
      <c r="E3085"/>
    </row>
    <row r="3086" spans="1:5" s="190" customFormat="1" ht="22.9" customHeight="1" x14ac:dyDescent="0.25">
      <c r="A3086">
        <v>359</v>
      </c>
      <c r="B3086" t="s">
        <v>22924</v>
      </c>
      <c r="C3086" t="s">
        <v>1533</v>
      </c>
      <c r="D3086" s="109" t="s">
        <v>22925</v>
      </c>
      <c r="E3086"/>
    </row>
    <row r="3087" spans="1:5" s="190" customFormat="1" ht="34.5" customHeight="1" x14ac:dyDescent="0.25">
      <c r="A3087">
        <v>38641</v>
      </c>
      <c r="B3087" t="s">
        <v>22926</v>
      </c>
      <c r="C3087" t="s">
        <v>1533</v>
      </c>
      <c r="D3087" s="109" t="s">
        <v>22927</v>
      </c>
      <c r="E3087"/>
    </row>
    <row r="3088" spans="1:5" s="190" customFormat="1" ht="22.9" customHeight="1" x14ac:dyDescent="0.25">
      <c r="A3088">
        <v>360</v>
      </c>
      <c r="B3088" t="s">
        <v>22928</v>
      </c>
      <c r="C3088" t="s">
        <v>1533</v>
      </c>
      <c r="D3088" s="109" t="s">
        <v>6450</v>
      </c>
      <c r="E3088"/>
    </row>
    <row r="3089" spans="1:5" s="190" customFormat="1" ht="22.9" customHeight="1" x14ac:dyDescent="0.25">
      <c r="A3089">
        <v>42430</v>
      </c>
      <c r="B3089" t="s">
        <v>22929</v>
      </c>
      <c r="C3089" t="s">
        <v>1533</v>
      </c>
      <c r="D3089" s="109" t="s">
        <v>14855</v>
      </c>
      <c r="E3089"/>
    </row>
    <row r="3090" spans="1:5" s="190" customFormat="1" ht="22.9" customHeight="1" x14ac:dyDescent="0.25">
      <c r="A3090">
        <v>4209</v>
      </c>
      <c r="B3090" t="s">
        <v>22930</v>
      </c>
      <c r="C3090" t="s">
        <v>1533</v>
      </c>
      <c r="D3090" s="109" t="s">
        <v>16372</v>
      </c>
      <c r="E3090"/>
    </row>
    <row r="3091" spans="1:5" s="190" customFormat="1" ht="22.9" customHeight="1" x14ac:dyDescent="0.25">
      <c r="A3091">
        <v>4180</v>
      </c>
      <c r="B3091" t="s">
        <v>22931</v>
      </c>
      <c r="C3091" t="s">
        <v>1533</v>
      </c>
      <c r="D3091" s="109" t="s">
        <v>7388</v>
      </c>
      <c r="E3091"/>
    </row>
    <row r="3092" spans="1:5" s="190" customFormat="1" ht="22.9" customHeight="1" x14ac:dyDescent="0.25">
      <c r="A3092">
        <v>4177</v>
      </c>
      <c r="B3092" t="s">
        <v>22932</v>
      </c>
      <c r="C3092" t="s">
        <v>1533</v>
      </c>
      <c r="D3092" s="109" t="s">
        <v>12663</v>
      </c>
      <c r="E3092"/>
    </row>
    <row r="3093" spans="1:5" s="190" customFormat="1" ht="22.9" customHeight="1" x14ac:dyDescent="0.25">
      <c r="A3093">
        <v>4179</v>
      </c>
      <c r="B3093" t="s">
        <v>22933</v>
      </c>
      <c r="C3093" t="s">
        <v>1533</v>
      </c>
      <c r="D3093" s="109" t="s">
        <v>12486</v>
      </c>
      <c r="E3093"/>
    </row>
    <row r="3094" spans="1:5" s="190" customFormat="1" ht="22.9" customHeight="1" x14ac:dyDescent="0.25">
      <c r="A3094">
        <v>4208</v>
      </c>
      <c r="B3094" t="s">
        <v>22934</v>
      </c>
      <c r="C3094" t="s">
        <v>1533</v>
      </c>
      <c r="D3094" s="109" t="s">
        <v>22935</v>
      </c>
      <c r="E3094"/>
    </row>
    <row r="3095" spans="1:5" s="190" customFormat="1" ht="22.9" customHeight="1" x14ac:dyDescent="0.25">
      <c r="A3095">
        <v>4181</v>
      </c>
      <c r="B3095" t="s">
        <v>22936</v>
      </c>
      <c r="C3095" t="s">
        <v>1533</v>
      </c>
      <c r="D3095" s="109" t="s">
        <v>17921</v>
      </c>
      <c r="E3095"/>
    </row>
    <row r="3096" spans="1:5" s="190" customFormat="1" ht="22.9" customHeight="1" x14ac:dyDescent="0.25">
      <c r="A3096">
        <v>4178</v>
      </c>
      <c r="B3096" t="s">
        <v>22937</v>
      </c>
      <c r="C3096" t="s">
        <v>1533</v>
      </c>
      <c r="D3096" s="109" t="s">
        <v>14972</v>
      </c>
      <c r="E3096"/>
    </row>
    <row r="3097" spans="1:5" s="190" customFormat="1" ht="22.9" customHeight="1" x14ac:dyDescent="0.25">
      <c r="A3097">
        <v>4182</v>
      </c>
      <c r="B3097" t="s">
        <v>22938</v>
      </c>
      <c r="C3097" t="s">
        <v>1533</v>
      </c>
      <c r="D3097" s="109" t="s">
        <v>17134</v>
      </c>
      <c r="E3097"/>
    </row>
    <row r="3098" spans="1:5" s="190" customFormat="1" ht="22.9" customHeight="1" x14ac:dyDescent="0.25">
      <c r="A3098">
        <v>4183</v>
      </c>
      <c r="B3098" t="s">
        <v>22939</v>
      </c>
      <c r="C3098" t="s">
        <v>1533</v>
      </c>
      <c r="D3098" s="109" t="s">
        <v>22940</v>
      </c>
      <c r="E3098"/>
    </row>
    <row r="3099" spans="1:5" s="190" customFormat="1" ht="25.5" customHeight="1" x14ac:dyDescent="0.25">
      <c r="A3099">
        <v>4184</v>
      </c>
      <c r="B3099" t="s">
        <v>22941</v>
      </c>
      <c r="C3099" t="s">
        <v>1533</v>
      </c>
      <c r="D3099" s="109" t="s">
        <v>17207</v>
      </c>
      <c r="E3099"/>
    </row>
    <row r="3100" spans="1:5" s="190" customFormat="1" ht="25.5" customHeight="1" x14ac:dyDescent="0.25">
      <c r="A3100">
        <v>4185</v>
      </c>
      <c r="B3100" t="s">
        <v>22942</v>
      </c>
      <c r="C3100" t="s">
        <v>1533</v>
      </c>
      <c r="D3100" s="109" t="s">
        <v>22943</v>
      </c>
      <c r="E3100"/>
    </row>
    <row r="3101" spans="1:5" s="190" customFormat="1" ht="25.5" customHeight="1" x14ac:dyDescent="0.25">
      <c r="A3101">
        <v>4205</v>
      </c>
      <c r="B3101" t="s">
        <v>22944</v>
      </c>
      <c r="C3101" t="s">
        <v>1533</v>
      </c>
      <c r="D3101" s="109" t="s">
        <v>18912</v>
      </c>
      <c r="E3101"/>
    </row>
    <row r="3102" spans="1:5" s="190" customFormat="1" ht="25.5" customHeight="1" x14ac:dyDescent="0.25">
      <c r="A3102">
        <v>4192</v>
      </c>
      <c r="B3102" t="s">
        <v>22945</v>
      </c>
      <c r="C3102" t="s">
        <v>1533</v>
      </c>
      <c r="D3102" s="109" t="s">
        <v>18912</v>
      </c>
      <c r="E3102"/>
    </row>
    <row r="3103" spans="1:5" s="190" customFormat="1" ht="34.5" customHeight="1" x14ac:dyDescent="0.25">
      <c r="A3103">
        <v>4191</v>
      </c>
      <c r="B3103" t="s">
        <v>22946</v>
      </c>
      <c r="C3103" t="s">
        <v>1533</v>
      </c>
      <c r="D3103" s="109" t="s">
        <v>18912</v>
      </c>
      <c r="E3103"/>
    </row>
    <row r="3104" spans="1:5" s="190" customFormat="1" ht="11.65" customHeight="1" x14ac:dyDescent="0.25">
      <c r="A3104">
        <v>4207</v>
      </c>
      <c r="B3104" t="s">
        <v>22947</v>
      </c>
      <c r="C3104" t="s">
        <v>1533</v>
      </c>
      <c r="D3104" s="109" t="s">
        <v>8583</v>
      </c>
      <c r="E3104"/>
    </row>
    <row r="3105" spans="1:5" s="190" customFormat="1" ht="34.5" customHeight="1" x14ac:dyDescent="0.25">
      <c r="A3105">
        <v>4206</v>
      </c>
      <c r="B3105" t="s">
        <v>22948</v>
      </c>
      <c r="C3105" t="s">
        <v>1533</v>
      </c>
      <c r="D3105" s="109" t="s">
        <v>17810</v>
      </c>
      <c r="E3105"/>
    </row>
    <row r="3106" spans="1:5" s="190" customFormat="1" ht="25.5" customHeight="1" x14ac:dyDescent="0.25">
      <c r="A3106">
        <v>4190</v>
      </c>
      <c r="B3106" t="s">
        <v>22949</v>
      </c>
      <c r="C3106" t="s">
        <v>1533</v>
      </c>
      <c r="D3106" s="109" t="s">
        <v>17810</v>
      </c>
      <c r="E3106"/>
    </row>
    <row r="3107" spans="1:5" s="190" customFormat="1" ht="34.5" customHeight="1" x14ac:dyDescent="0.25">
      <c r="A3107">
        <v>4186</v>
      </c>
      <c r="B3107" t="s">
        <v>22950</v>
      </c>
      <c r="C3107" t="s">
        <v>1533</v>
      </c>
      <c r="D3107" s="109" t="s">
        <v>22951</v>
      </c>
      <c r="E3107"/>
    </row>
    <row r="3108" spans="1:5" s="190" customFormat="1" ht="34.5" customHeight="1" x14ac:dyDescent="0.25">
      <c r="A3108">
        <v>4188</v>
      </c>
      <c r="B3108" t="s">
        <v>22952</v>
      </c>
      <c r="C3108" t="s">
        <v>1533</v>
      </c>
      <c r="D3108" s="109" t="s">
        <v>14715</v>
      </c>
      <c r="E3108"/>
    </row>
    <row r="3109" spans="1:5" s="190" customFormat="1" ht="25.5" customHeight="1" x14ac:dyDescent="0.25">
      <c r="A3109">
        <v>4189</v>
      </c>
      <c r="B3109" t="s">
        <v>22953</v>
      </c>
      <c r="C3109" t="s">
        <v>1533</v>
      </c>
      <c r="D3109" s="109" t="s">
        <v>14715</v>
      </c>
      <c r="E3109"/>
    </row>
    <row r="3110" spans="1:5" s="190" customFormat="1" ht="22.9" customHeight="1" x14ac:dyDescent="0.25">
      <c r="A3110">
        <v>4197</v>
      </c>
      <c r="B3110" t="s">
        <v>22954</v>
      </c>
      <c r="C3110" t="s">
        <v>1533</v>
      </c>
      <c r="D3110" s="109" t="s">
        <v>22955</v>
      </c>
      <c r="E3110"/>
    </row>
    <row r="3111" spans="1:5" s="190" customFormat="1" ht="25.5" customHeight="1" x14ac:dyDescent="0.25">
      <c r="A3111">
        <v>4194</v>
      </c>
      <c r="B3111" t="s">
        <v>22956</v>
      </c>
      <c r="C3111" t="s">
        <v>1533</v>
      </c>
      <c r="D3111" s="109" t="s">
        <v>12828</v>
      </c>
      <c r="E3111"/>
    </row>
    <row r="3112" spans="1:5" s="190" customFormat="1" ht="25.5" customHeight="1" x14ac:dyDescent="0.25">
      <c r="A3112">
        <v>4193</v>
      </c>
      <c r="B3112" t="s">
        <v>22957</v>
      </c>
      <c r="C3112" t="s">
        <v>1533</v>
      </c>
      <c r="D3112" s="109" t="s">
        <v>12828</v>
      </c>
      <c r="E3112"/>
    </row>
    <row r="3113" spans="1:5" s="190" customFormat="1" ht="25.5" customHeight="1" x14ac:dyDescent="0.25">
      <c r="A3113">
        <v>4204</v>
      </c>
      <c r="B3113" t="s">
        <v>22958</v>
      </c>
      <c r="C3113" t="s">
        <v>1533</v>
      </c>
      <c r="D3113" s="109" t="s">
        <v>12828</v>
      </c>
      <c r="E3113"/>
    </row>
    <row r="3114" spans="1:5" s="190" customFormat="1" ht="25.5" customHeight="1" x14ac:dyDescent="0.25">
      <c r="A3114">
        <v>4187</v>
      </c>
      <c r="B3114" t="s">
        <v>22959</v>
      </c>
      <c r="C3114" t="s">
        <v>1533</v>
      </c>
      <c r="D3114" s="109" t="s">
        <v>7375</v>
      </c>
      <c r="E3114"/>
    </row>
    <row r="3115" spans="1:5" s="190" customFormat="1" ht="12.75" customHeight="1" x14ac:dyDescent="0.25">
      <c r="A3115">
        <v>4202</v>
      </c>
      <c r="B3115" t="s">
        <v>22960</v>
      </c>
      <c r="C3115" t="s">
        <v>1533</v>
      </c>
      <c r="D3115" s="109" t="s">
        <v>22961</v>
      </c>
      <c r="E3115"/>
    </row>
    <row r="3116" spans="1:5" s="190" customFormat="1" ht="12.75" customHeight="1" x14ac:dyDescent="0.25">
      <c r="A3116">
        <v>4203</v>
      </c>
      <c r="B3116" t="s">
        <v>22962</v>
      </c>
      <c r="C3116" t="s">
        <v>1533</v>
      </c>
      <c r="D3116" s="109" t="s">
        <v>22963</v>
      </c>
      <c r="E3116"/>
    </row>
    <row r="3117" spans="1:5" s="190" customFormat="1" ht="12.75" customHeight="1" x14ac:dyDescent="0.25">
      <c r="A3117">
        <v>40368</v>
      </c>
      <c r="B3117" t="s">
        <v>22964</v>
      </c>
      <c r="C3117" t="s">
        <v>1533</v>
      </c>
      <c r="D3117" s="109" t="s">
        <v>17653</v>
      </c>
      <c r="E3117"/>
    </row>
    <row r="3118" spans="1:5" s="190" customFormat="1" ht="12.75" customHeight="1" x14ac:dyDescent="0.25">
      <c r="A3118">
        <v>40365</v>
      </c>
      <c r="B3118" t="s">
        <v>22965</v>
      </c>
      <c r="C3118" t="s">
        <v>1533</v>
      </c>
      <c r="D3118" s="109" t="s">
        <v>22966</v>
      </c>
      <c r="E3118"/>
    </row>
    <row r="3119" spans="1:5" s="190" customFormat="1" ht="12.75" customHeight="1" x14ac:dyDescent="0.25">
      <c r="A3119">
        <v>40356</v>
      </c>
      <c r="B3119" t="s">
        <v>22967</v>
      </c>
      <c r="C3119" t="s">
        <v>1533</v>
      </c>
      <c r="D3119" s="109" t="s">
        <v>22968</v>
      </c>
      <c r="E3119"/>
    </row>
    <row r="3120" spans="1:5" s="190" customFormat="1" ht="12.75" customHeight="1" x14ac:dyDescent="0.25">
      <c r="A3120">
        <v>40362</v>
      </c>
      <c r="B3120" t="s">
        <v>22969</v>
      </c>
      <c r="C3120" t="s">
        <v>1533</v>
      </c>
      <c r="D3120" s="109" t="s">
        <v>22970</v>
      </c>
      <c r="E3120"/>
    </row>
    <row r="3121" spans="1:5" s="190" customFormat="1" ht="12.75" customHeight="1" x14ac:dyDescent="0.25">
      <c r="A3121">
        <v>40374</v>
      </c>
      <c r="B3121" t="s">
        <v>22971</v>
      </c>
      <c r="C3121" t="s">
        <v>1533</v>
      </c>
      <c r="D3121" s="109" t="s">
        <v>22972</v>
      </c>
      <c r="E3121"/>
    </row>
    <row r="3122" spans="1:5" s="190" customFormat="1" ht="12.75" customHeight="1" x14ac:dyDescent="0.25">
      <c r="A3122">
        <v>40371</v>
      </c>
      <c r="B3122" t="s">
        <v>22973</v>
      </c>
      <c r="C3122" t="s">
        <v>1533</v>
      </c>
      <c r="D3122" s="109" t="s">
        <v>22974</v>
      </c>
      <c r="E3122"/>
    </row>
    <row r="3123" spans="1:5" s="190" customFormat="1" ht="12.75" customHeight="1" x14ac:dyDescent="0.25">
      <c r="A3123">
        <v>40359</v>
      </c>
      <c r="B3123" t="s">
        <v>22975</v>
      </c>
      <c r="C3123" t="s">
        <v>1533</v>
      </c>
      <c r="D3123" s="109" t="s">
        <v>15048</v>
      </c>
      <c r="E3123"/>
    </row>
    <row r="3124" spans="1:5" s="190" customFormat="1" ht="12.75" customHeight="1" x14ac:dyDescent="0.25">
      <c r="A3124">
        <v>7595</v>
      </c>
      <c r="B3124" t="s">
        <v>22976</v>
      </c>
      <c r="C3124" t="s">
        <v>1532</v>
      </c>
      <c r="D3124" s="109" t="s">
        <v>16746</v>
      </c>
      <c r="E3124"/>
    </row>
    <row r="3125" spans="1:5" s="190" customFormat="1" ht="34.5" customHeight="1" x14ac:dyDescent="0.25">
      <c r="A3125">
        <v>41094</v>
      </c>
      <c r="B3125" t="s">
        <v>22977</v>
      </c>
      <c r="C3125" t="s">
        <v>1539</v>
      </c>
      <c r="D3125" s="109" t="s">
        <v>18933</v>
      </c>
      <c r="E3125"/>
    </row>
    <row r="3126" spans="1:5" s="190" customFormat="1" ht="34.5" customHeight="1" x14ac:dyDescent="0.25">
      <c r="A3126">
        <v>39609</v>
      </c>
      <c r="B3126" t="s">
        <v>22978</v>
      </c>
      <c r="C3126" t="s">
        <v>1533</v>
      </c>
      <c r="D3126" s="109" t="s">
        <v>22979</v>
      </c>
      <c r="E3126"/>
    </row>
    <row r="3127" spans="1:5" s="190" customFormat="1" ht="34.5" customHeight="1" x14ac:dyDescent="0.25">
      <c r="A3127">
        <v>39610</v>
      </c>
      <c r="B3127" t="s">
        <v>22980</v>
      </c>
      <c r="C3127" t="s">
        <v>1533</v>
      </c>
      <c r="D3127" s="109" t="s">
        <v>22981</v>
      </c>
      <c r="E3127"/>
    </row>
    <row r="3128" spans="1:5" s="190" customFormat="1" ht="34.5" customHeight="1" x14ac:dyDescent="0.25">
      <c r="A3128">
        <v>39611</v>
      </c>
      <c r="B3128" t="s">
        <v>22982</v>
      </c>
      <c r="C3128" t="s">
        <v>1533</v>
      </c>
      <c r="D3128" s="109" t="s">
        <v>22983</v>
      </c>
      <c r="E3128"/>
    </row>
    <row r="3129" spans="1:5" s="190" customFormat="1" ht="34.5" customHeight="1" x14ac:dyDescent="0.25">
      <c r="A3129">
        <v>39612</v>
      </c>
      <c r="B3129" t="s">
        <v>22984</v>
      </c>
      <c r="C3129" t="s">
        <v>1533</v>
      </c>
      <c r="D3129" s="109" t="s">
        <v>22985</v>
      </c>
      <c r="E3129"/>
    </row>
    <row r="3130" spans="1:5" s="190" customFormat="1" ht="34.5" customHeight="1" x14ac:dyDescent="0.25">
      <c r="A3130">
        <v>39608</v>
      </c>
      <c r="B3130" t="s">
        <v>22986</v>
      </c>
      <c r="C3130" t="s">
        <v>1533</v>
      </c>
      <c r="D3130" s="109" t="s">
        <v>22987</v>
      </c>
      <c r="E3130"/>
    </row>
    <row r="3131" spans="1:5" s="190" customFormat="1" ht="46.15" customHeight="1" x14ac:dyDescent="0.25">
      <c r="A3131">
        <v>38175</v>
      </c>
      <c r="B3131" t="s">
        <v>22988</v>
      </c>
      <c r="C3131" t="s">
        <v>1533</v>
      </c>
      <c r="D3131" s="109" t="s">
        <v>16693</v>
      </c>
      <c r="E3131"/>
    </row>
    <row r="3132" spans="1:5" s="190" customFormat="1" ht="25.5" customHeight="1" x14ac:dyDescent="0.25">
      <c r="A3132">
        <v>38176</v>
      </c>
      <c r="B3132" t="s">
        <v>22989</v>
      </c>
      <c r="C3132" t="s">
        <v>1533</v>
      </c>
      <c r="D3132" s="109" t="s">
        <v>7919</v>
      </c>
      <c r="E3132"/>
    </row>
    <row r="3133" spans="1:5" s="190" customFormat="1" ht="11.65" customHeight="1" x14ac:dyDescent="0.25">
      <c r="A3133">
        <v>36152</v>
      </c>
      <c r="B3133" t="s">
        <v>22990</v>
      </c>
      <c r="C3133" t="s">
        <v>1533</v>
      </c>
      <c r="D3133" s="109" t="s">
        <v>12565</v>
      </c>
      <c r="E3133"/>
    </row>
    <row r="3134" spans="1:5" s="190" customFormat="1" ht="25.5" customHeight="1" x14ac:dyDescent="0.25">
      <c r="A3134">
        <v>4221</v>
      </c>
      <c r="B3134" t="s">
        <v>22991</v>
      </c>
      <c r="C3134" t="s">
        <v>1538</v>
      </c>
      <c r="D3134" s="109" t="s">
        <v>6992</v>
      </c>
      <c r="E3134"/>
    </row>
    <row r="3135" spans="1:5" s="190" customFormat="1" ht="25.5" customHeight="1" x14ac:dyDescent="0.25">
      <c r="A3135">
        <v>4227</v>
      </c>
      <c r="B3135" t="s">
        <v>22992</v>
      </c>
      <c r="C3135" t="s">
        <v>1538</v>
      </c>
      <c r="D3135" s="109" t="s">
        <v>11809</v>
      </c>
      <c r="E3135"/>
    </row>
    <row r="3136" spans="1:5" s="190" customFormat="1" ht="34.5" customHeight="1" x14ac:dyDescent="0.25">
      <c r="A3136">
        <v>38170</v>
      </c>
      <c r="B3136" t="s">
        <v>22993</v>
      </c>
      <c r="C3136" t="s">
        <v>1533</v>
      </c>
      <c r="D3136" s="109" t="s">
        <v>22994</v>
      </c>
      <c r="E3136"/>
    </row>
    <row r="3137" spans="1:5" s="190" customFormat="1" ht="34.5" customHeight="1" x14ac:dyDescent="0.25">
      <c r="A3137">
        <v>4252</v>
      </c>
      <c r="B3137" t="s">
        <v>22995</v>
      </c>
      <c r="C3137" t="s">
        <v>1532</v>
      </c>
      <c r="D3137" s="109" t="s">
        <v>17542</v>
      </c>
      <c r="E3137"/>
    </row>
    <row r="3138" spans="1:5" s="190" customFormat="1" ht="34.5" customHeight="1" x14ac:dyDescent="0.25">
      <c r="A3138">
        <v>40980</v>
      </c>
      <c r="B3138" t="s">
        <v>22996</v>
      </c>
      <c r="C3138" t="s">
        <v>1539</v>
      </c>
      <c r="D3138" s="109" t="s">
        <v>22997</v>
      </c>
      <c r="E3138"/>
    </row>
    <row r="3139" spans="1:5" s="190" customFormat="1" ht="34.5" customHeight="1" x14ac:dyDescent="0.25">
      <c r="A3139">
        <v>41031</v>
      </c>
      <c r="B3139" t="s">
        <v>22998</v>
      </c>
      <c r="C3139" t="s">
        <v>1539</v>
      </c>
      <c r="D3139" s="109" t="s">
        <v>22999</v>
      </c>
      <c r="E3139"/>
    </row>
    <row r="3140" spans="1:5" s="190" customFormat="1" ht="34.5" customHeight="1" x14ac:dyDescent="0.25">
      <c r="A3140">
        <v>37666</v>
      </c>
      <c r="B3140" t="s">
        <v>23000</v>
      </c>
      <c r="C3140" t="s">
        <v>1532</v>
      </c>
      <c r="D3140" s="109" t="s">
        <v>6421</v>
      </c>
      <c r="E3140"/>
    </row>
    <row r="3141" spans="1:5" s="190" customFormat="1" ht="34.5" customHeight="1" x14ac:dyDescent="0.25">
      <c r="A3141">
        <v>40986</v>
      </c>
      <c r="B3141" t="s">
        <v>23001</v>
      </c>
      <c r="C3141" t="s">
        <v>1539</v>
      </c>
      <c r="D3141" s="109" t="s">
        <v>23002</v>
      </c>
      <c r="E3141"/>
    </row>
    <row r="3142" spans="1:5" s="190" customFormat="1" ht="34.5" customHeight="1" x14ac:dyDescent="0.25">
      <c r="A3142">
        <v>4250</v>
      </c>
      <c r="B3142" t="s">
        <v>23003</v>
      </c>
      <c r="C3142" t="s">
        <v>1532</v>
      </c>
      <c r="D3142" s="109" t="s">
        <v>14806</v>
      </c>
      <c r="E3142"/>
    </row>
    <row r="3143" spans="1:5" s="190" customFormat="1" ht="34.5" customHeight="1" x14ac:dyDescent="0.25">
      <c r="A3143">
        <v>40978</v>
      </c>
      <c r="B3143" t="s">
        <v>23004</v>
      </c>
      <c r="C3143" t="s">
        <v>1539</v>
      </c>
      <c r="D3143" s="109" t="s">
        <v>23005</v>
      </c>
      <c r="E3143"/>
    </row>
    <row r="3144" spans="1:5" s="190" customFormat="1" ht="25.5" customHeight="1" x14ac:dyDescent="0.25">
      <c r="A3144">
        <v>44501</v>
      </c>
      <c r="B3144" t="s">
        <v>23006</v>
      </c>
      <c r="C3144" t="s">
        <v>1532</v>
      </c>
      <c r="D3144" s="109" t="s">
        <v>17948</v>
      </c>
      <c r="E3144"/>
    </row>
    <row r="3145" spans="1:5" s="190" customFormat="1" ht="25.5" customHeight="1" x14ac:dyDescent="0.25">
      <c r="A3145">
        <v>41043</v>
      </c>
      <c r="B3145" t="s">
        <v>23007</v>
      </c>
      <c r="C3145" t="s">
        <v>1539</v>
      </c>
      <c r="D3145" s="109" t="s">
        <v>22999</v>
      </c>
      <c r="E3145"/>
    </row>
    <row r="3146" spans="1:5" s="190" customFormat="1" ht="34.5" customHeight="1" x14ac:dyDescent="0.25">
      <c r="A3146">
        <v>4234</v>
      </c>
      <c r="B3146" t="s">
        <v>23008</v>
      </c>
      <c r="C3146" t="s">
        <v>1532</v>
      </c>
      <c r="D3146" s="109" t="s">
        <v>23009</v>
      </c>
      <c r="E3146"/>
    </row>
    <row r="3147" spans="1:5" s="190" customFormat="1" ht="25.5" customHeight="1" x14ac:dyDescent="0.25">
      <c r="A3147">
        <v>40987</v>
      </c>
      <c r="B3147" t="s">
        <v>23010</v>
      </c>
      <c r="C3147" t="s">
        <v>1539</v>
      </c>
      <c r="D3147" s="109" t="s">
        <v>23011</v>
      </c>
      <c r="E3147"/>
    </row>
    <row r="3148" spans="1:5" s="190" customFormat="1" ht="12.75" customHeight="1" x14ac:dyDescent="0.25">
      <c r="A3148">
        <v>4253</v>
      </c>
      <c r="B3148" t="s">
        <v>23012</v>
      </c>
      <c r="C3148" t="s">
        <v>1532</v>
      </c>
      <c r="D3148" s="109" t="s">
        <v>22868</v>
      </c>
      <c r="E3148"/>
    </row>
    <row r="3149" spans="1:5" s="190" customFormat="1" ht="12.75" customHeight="1" x14ac:dyDescent="0.25">
      <c r="A3149">
        <v>40981</v>
      </c>
      <c r="B3149" t="s">
        <v>23013</v>
      </c>
      <c r="C3149" t="s">
        <v>1539</v>
      </c>
      <c r="D3149" s="109" t="s">
        <v>22866</v>
      </c>
      <c r="E3149"/>
    </row>
    <row r="3150" spans="1:5" s="190" customFormat="1" ht="22.9" customHeight="1" x14ac:dyDescent="0.25">
      <c r="A3150">
        <v>4254</v>
      </c>
      <c r="B3150" t="s">
        <v>23014</v>
      </c>
      <c r="C3150" t="s">
        <v>1532</v>
      </c>
      <c r="D3150" s="109" t="s">
        <v>23015</v>
      </c>
      <c r="E3150"/>
    </row>
    <row r="3151" spans="1:5" s="190" customFormat="1" ht="34.5" customHeight="1" x14ac:dyDescent="0.25">
      <c r="A3151">
        <v>41036</v>
      </c>
      <c r="B3151" t="s">
        <v>23016</v>
      </c>
      <c r="C3151" t="s">
        <v>1539</v>
      </c>
      <c r="D3151" s="109" t="s">
        <v>23017</v>
      </c>
      <c r="E3151"/>
    </row>
    <row r="3152" spans="1:5" s="190" customFormat="1" ht="25.5" customHeight="1" x14ac:dyDescent="0.25">
      <c r="A3152">
        <v>4251</v>
      </c>
      <c r="B3152" t="s">
        <v>23018</v>
      </c>
      <c r="C3152" t="s">
        <v>1532</v>
      </c>
      <c r="D3152" s="109" t="s">
        <v>7941</v>
      </c>
      <c r="E3152"/>
    </row>
    <row r="3153" spans="1:5" s="190" customFormat="1" ht="12.75" customHeight="1" x14ac:dyDescent="0.25">
      <c r="A3153">
        <v>40979</v>
      </c>
      <c r="B3153" t="s">
        <v>23019</v>
      </c>
      <c r="C3153" t="s">
        <v>1539</v>
      </c>
      <c r="D3153" s="109" t="s">
        <v>23020</v>
      </c>
      <c r="E3153"/>
    </row>
    <row r="3154" spans="1:5" s="190" customFormat="1" ht="12.75" customHeight="1" x14ac:dyDescent="0.25">
      <c r="A3154">
        <v>4230</v>
      </c>
      <c r="B3154" t="s">
        <v>23021</v>
      </c>
      <c r="C3154" t="s">
        <v>1532</v>
      </c>
      <c r="D3154" s="109" t="s">
        <v>12175</v>
      </c>
      <c r="E3154"/>
    </row>
    <row r="3155" spans="1:5" s="190" customFormat="1" ht="12.75" customHeight="1" x14ac:dyDescent="0.25">
      <c r="A3155">
        <v>40998</v>
      </c>
      <c r="B3155" t="s">
        <v>23022</v>
      </c>
      <c r="C3155" t="s">
        <v>1539</v>
      </c>
      <c r="D3155" s="109" t="s">
        <v>23023</v>
      </c>
      <c r="E3155"/>
    </row>
    <row r="3156" spans="1:5" s="190" customFormat="1" ht="25.5" customHeight="1" x14ac:dyDescent="0.25">
      <c r="A3156">
        <v>4257</v>
      </c>
      <c r="B3156" t="s">
        <v>23024</v>
      </c>
      <c r="C3156" t="s">
        <v>1532</v>
      </c>
      <c r="D3156" s="109" t="s">
        <v>22868</v>
      </c>
      <c r="E3156"/>
    </row>
    <row r="3157" spans="1:5" s="190" customFormat="1" ht="12.75" customHeight="1" x14ac:dyDescent="0.25">
      <c r="A3157">
        <v>40982</v>
      </c>
      <c r="B3157" t="s">
        <v>23025</v>
      </c>
      <c r="C3157" t="s">
        <v>1539</v>
      </c>
      <c r="D3157" s="109" t="s">
        <v>22866</v>
      </c>
      <c r="E3157"/>
    </row>
    <row r="3158" spans="1:5" s="190" customFormat="1" ht="25.5" customHeight="1" x14ac:dyDescent="0.25">
      <c r="A3158">
        <v>4240</v>
      </c>
      <c r="B3158" t="s">
        <v>23026</v>
      </c>
      <c r="C3158" t="s">
        <v>1532</v>
      </c>
      <c r="D3158" s="109" t="s">
        <v>17685</v>
      </c>
      <c r="E3158"/>
    </row>
    <row r="3159" spans="1:5" s="190" customFormat="1" ht="25.5" customHeight="1" x14ac:dyDescent="0.25">
      <c r="A3159">
        <v>41026</v>
      </c>
      <c r="B3159" t="s">
        <v>23027</v>
      </c>
      <c r="C3159" t="s">
        <v>1539</v>
      </c>
      <c r="D3159" s="109" t="s">
        <v>23028</v>
      </c>
      <c r="E3159"/>
    </row>
    <row r="3160" spans="1:5" s="190" customFormat="1" ht="12.75" customHeight="1" x14ac:dyDescent="0.25">
      <c r="A3160">
        <v>4239</v>
      </c>
      <c r="B3160" t="s">
        <v>23029</v>
      </c>
      <c r="C3160" t="s">
        <v>1532</v>
      </c>
      <c r="D3160" s="109" t="s">
        <v>17685</v>
      </c>
      <c r="E3160"/>
    </row>
    <row r="3161" spans="1:5" s="190" customFormat="1" ht="11.65" customHeight="1" x14ac:dyDescent="0.25">
      <c r="A3161">
        <v>41024</v>
      </c>
      <c r="B3161" t="s">
        <v>23030</v>
      </c>
      <c r="C3161" t="s">
        <v>1539</v>
      </c>
      <c r="D3161" s="109" t="s">
        <v>23028</v>
      </c>
      <c r="E3161"/>
    </row>
    <row r="3162" spans="1:5" s="190" customFormat="1" ht="12.75" customHeight="1" x14ac:dyDescent="0.25">
      <c r="A3162">
        <v>4248</v>
      </c>
      <c r="B3162" t="s">
        <v>23031</v>
      </c>
      <c r="C3162" t="s">
        <v>1532</v>
      </c>
      <c r="D3162" s="109" t="s">
        <v>17948</v>
      </c>
      <c r="E3162"/>
    </row>
    <row r="3163" spans="1:5" s="190" customFormat="1" ht="25.5" customHeight="1" x14ac:dyDescent="0.25">
      <c r="A3163">
        <v>41033</v>
      </c>
      <c r="B3163" t="s">
        <v>23032</v>
      </c>
      <c r="C3163" t="s">
        <v>1539</v>
      </c>
      <c r="D3163" s="109" t="s">
        <v>22999</v>
      </c>
      <c r="E3163"/>
    </row>
    <row r="3164" spans="1:5" s="190" customFormat="1" ht="25.5" customHeight="1" x14ac:dyDescent="0.25">
      <c r="A3164">
        <v>44500</v>
      </c>
      <c r="B3164" t="s">
        <v>23033</v>
      </c>
      <c r="C3164" t="s">
        <v>1532</v>
      </c>
      <c r="D3164" s="109" t="s">
        <v>17948</v>
      </c>
      <c r="E3164"/>
    </row>
    <row r="3165" spans="1:5" s="190" customFormat="1" ht="25.5" customHeight="1" x14ac:dyDescent="0.25">
      <c r="A3165">
        <v>41040</v>
      </c>
      <c r="B3165" t="s">
        <v>23034</v>
      </c>
      <c r="C3165" t="s">
        <v>1539</v>
      </c>
      <c r="D3165" s="109" t="s">
        <v>22999</v>
      </c>
      <c r="E3165"/>
    </row>
    <row r="3166" spans="1:5" s="190" customFormat="1" ht="12.75" customHeight="1" x14ac:dyDescent="0.25">
      <c r="A3166">
        <v>4238</v>
      </c>
      <c r="B3166" t="s">
        <v>23035</v>
      </c>
      <c r="C3166" t="s">
        <v>1532</v>
      </c>
      <c r="D3166" s="109" t="s">
        <v>12399</v>
      </c>
      <c r="E3166"/>
    </row>
    <row r="3167" spans="1:5" s="190" customFormat="1" ht="25.5" customHeight="1" x14ac:dyDescent="0.25">
      <c r="A3167">
        <v>41012</v>
      </c>
      <c r="B3167" t="s">
        <v>23036</v>
      </c>
      <c r="C3167" t="s">
        <v>1539</v>
      </c>
      <c r="D3167" s="109" t="s">
        <v>23037</v>
      </c>
      <c r="E3167"/>
    </row>
    <row r="3168" spans="1:5" s="190" customFormat="1" ht="12.75" customHeight="1" x14ac:dyDescent="0.25">
      <c r="A3168">
        <v>4233</v>
      </c>
      <c r="B3168" t="s">
        <v>23038</v>
      </c>
      <c r="C3168" t="s">
        <v>1532</v>
      </c>
      <c r="D3168" s="109" t="s">
        <v>17685</v>
      </c>
      <c r="E3168"/>
    </row>
    <row r="3169" spans="1:5" s="190" customFormat="1" ht="12.75" customHeight="1" x14ac:dyDescent="0.25">
      <c r="A3169">
        <v>41001</v>
      </c>
      <c r="B3169" t="s">
        <v>23039</v>
      </c>
      <c r="C3169" t="s">
        <v>1539</v>
      </c>
      <c r="D3169" s="109" t="s">
        <v>23028</v>
      </c>
      <c r="E3169"/>
    </row>
    <row r="3170" spans="1:5" s="190" customFormat="1" ht="12.75" customHeight="1" x14ac:dyDescent="0.25">
      <c r="A3170">
        <v>2</v>
      </c>
      <c r="B3170" t="s">
        <v>23040</v>
      </c>
      <c r="C3170" t="s">
        <v>1535</v>
      </c>
      <c r="D3170" s="109" t="s">
        <v>17948</v>
      </c>
      <c r="E3170"/>
    </row>
    <row r="3171" spans="1:5" s="190" customFormat="1" ht="12.75" customHeight="1" x14ac:dyDescent="0.25">
      <c r="A3171">
        <v>36517</v>
      </c>
      <c r="B3171" t="s">
        <v>23041</v>
      </c>
      <c r="C3171" t="s">
        <v>1533</v>
      </c>
      <c r="D3171" s="109" t="s">
        <v>17223</v>
      </c>
      <c r="E3171"/>
    </row>
    <row r="3172" spans="1:5" s="190" customFormat="1" ht="12.75" customHeight="1" x14ac:dyDescent="0.25">
      <c r="A3172">
        <v>4262</v>
      </c>
      <c r="B3172" t="s">
        <v>23042</v>
      </c>
      <c r="C3172" t="s">
        <v>1533</v>
      </c>
      <c r="D3172" s="109" t="s">
        <v>17224</v>
      </c>
      <c r="E3172"/>
    </row>
    <row r="3173" spans="1:5" s="190" customFormat="1" ht="12.75" customHeight="1" x14ac:dyDescent="0.25">
      <c r="A3173">
        <v>4263</v>
      </c>
      <c r="B3173" t="s">
        <v>23043</v>
      </c>
      <c r="C3173" t="s">
        <v>1533</v>
      </c>
      <c r="D3173" s="109" t="s">
        <v>17225</v>
      </c>
      <c r="E3173"/>
    </row>
    <row r="3174" spans="1:5" s="190" customFormat="1" ht="25.5" customHeight="1" x14ac:dyDescent="0.25">
      <c r="A3174">
        <v>36518</v>
      </c>
      <c r="B3174" t="s">
        <v>23044</v>
      </c>
      <c r="C3174" t="s">
        <v>1533</v>
      </c>
      <c r="D3174" s="109" t="s">
        <v>17226</v>
      </c>
      <c r="E3174"/>
    </row>
    <row r="3175" spans="1:5" s="190" customFormat="1" ht="12.75" customHeight="1" x14ac:dyDescent="0.25">
      <c r="A3175">
        <v>14221</v>
      </c>
      <c r="B3175" t="s">
        <v>23045</v>
      </c>
      <c r="C3175" t="s">
        <v>1533</v>
      </c>
      <c r="D3175" s="109" t="s">
        <v>17227</v>
      </c>
      <c r="E3175"/>
    </row>
    <row r="3176" spans="1:5" s="190" customFormat="1" ht="12.75" customHeight="1" x14ac:dyDescent="0.25">
      <c r="A3176">
        <v>38402</v>
      </c>
      <c r="B3176" t="s">
        <v>23046</v>
      </c>
      <c r="C3176" t="s">
        <v>1533</v>
      </c>
      <c r="D3176" s="109" t="s">
        <v>8150</v>
      </c>
      <c r="E3176"/>
    </row>
    <row r="3177" spans="1:5" s="190" customFormat="1" ht="12.75" customHeight="1" x14ac:dyDescent="0.25">
      <c r="A3177">
        <v>3412</v>
      </c>
      <c r="B3177" t="s">
        <v>23047</v>
      </c>
      <c r="C3177" t="s">
        <v>1534</v>
      </c>
      <c r="D3177" s="109" t="s">
        <v>13873</v>
      </c>
      <c r="E3177"/>
    </row>
    <row r="3178" spans="1:5" s="190" customFormat="1" ht="12.75" customHeight="1" x14ac:dyDescent="0.25">
      <c r="A3178">
        <v>3413</v>
      </c>
      <c r="B3178" t="s">
        <v>23048</v>
      </c>
      <c r="C3178" t="s">
        <v>1534</v>
      </c>
      <c r="D3178" s="109" t="s">
        <v>17648</v>
      </c>
      <c r="E3178"/>
    </row>
    <row r="3179" spans="1:5" s="190" customFormat="1" ht="12.75" customHeight="1" x14ac:dyDescent="0.25">
      <c r="A3179">
        <v>39744</v>
      </c>
      <c r="B3179" t="s">
        <v>23049</v>
      </c>
      <c r="C3179" t="s">
        <v>1534</v>
      </c>
      <c r="D3179" s="109" t="s">
        <v>12465</v>
      </c>
      <c r="E3179"/>
    </row>
    <row r="3180" spans="1:5" s="190" customFormat="1" ht="12.75" customHeight="1" x14ac:dyDescent="0.25">
      <c r="A3180">
        <v>39745</v>
      </c>
      <c r="B3180" t="s">
        <v>23050</v>
      </c>
      <c r="C3180" t="s">
        <v>1534</v>
      </c>
      <c r="D3180" s="109" t="s">
        <v>18331</v>
      </c>
      <c r="E3180"/>
    </row>
    <row r="3181" spans="1:5" s="190" customFormat="1" ht="12.75" customHeight="1" x14ac:dyDescent="0.25">
      <c r="A3181">
        <v>39637</v>
      </c>
      <c r="B3181" t="s">
        <v>23051</v>
      </c>
      <c r="C3181" t="s">
        <v>1534</v>
      </c>
      <c r="D3181" s="109" t="s">
        <v>17228</v>
      </c>
      <c r="E3181"/>
    </row>
    <row r="3182" spans="1:5" s="190" customFormat="1" ht="12.75" customHeight="1" x14ac:dyDescent="0.25">
      <c r="A3182">
        <v>39638</v>
      </c>
      <c r="B3182" t="s">
        <v>23052</v>
      </c>
      <c r="C3182" t="s">
        <v>1534</v>
      </c>
      <c r="D3182" s="109" t="s">
        <v>17229</v>
      </c>
      <c r="E3182"/>
    </row>
    <row r="3183" spans="1:5" s="190" customFormat="1" ht="12.75" customHeight="1" x14ac:dyDescent="0.25">
      <c r="A3183">
        <v>39639</v>
      </c>
      <c r="B3183" t="s">
        <v>23053</v>
      </c>
      <c r="C3183" t="s">
        <v>1534</v>
      </c>
      <c r="D3183" s="109" t="s">
        <v>17230</v>
      </c>
      <c r="E3183"/>
    </row>
    <row r="3184" spans="1:5" s="190" customFormat="1" ht="12.75" customHeight="1" x14ac:dyDescent="0.25">
      <c r="A3184">
        <v>39517</v>
      </c>
      <c r="B3184" t="s">
        <v>23054</v>
      </c>
      <c r="C3184" t="s">
        <v>1534</v>
      </c>
      <c r="D3184" s="109" t="s">
        <v>23055</v>
      </c>
      <c r="E3184"/>
    </row>
    <row r="3185" spans="1:5" s="190" customFormat="1" ht="12.75" customHeight="1" x14ac:dyDescent="0.25">
      <c r="A3185">
        <v>39518</v>
      </c>
      <c r="B3185" t="s">
        <v>23056</v>
      </c>
      <c r="C3185" t="s">
        <v>1534</v>
      </c>
      <c r="D3185" s="109" t="s">
        <v>23057</v>
      </c>
      <c r="E3185"/>
    </row>
    <row r="3186" spans="1:5" s="190" customFormat="1" ht="12.75" customHeight="1" x14ac:dyDescent="0.25">
      <c r="A3186">
        <v>38366</v>
      </c>
      <c r="B3186" t="s">
        <v>23058</v>
      </c>
      <c r="C3186" t="s">
        <v>1534</v>
      </c>
      <c r="D3186" s="109" t="s">
        <v>7969</v>
      </c>
      <c r="E3186"/>
    </row>
    <row r="3187" spans="1:5" s="190" customFormat="1" ht="25.5" customHeight="1" x14ac:dyDescent="0.25">
      <c r="A3187">
        <v>11703</v>
      </c>
      <c r="B3187" t="s">
        <v>23059</v>
      </c>
      <c r="C3187" t="s">
        <v>1533</v>
      </c>
      <c r="D3187" s="109" t="s">
        <v>23060</v>
      </c>
      <c r="E3187"/>
    </row>
    <row r="3188" spans="1:5" s="190" customFormat="1" ht="22.9" customHeight="1" x14ac:dyDescent="0.25">
      <c r="A3188">
        <v>37400</v>
      </c>
      <c r="B3188" t="s">
        <v>23061</v>
      </c>
      <c r="C3188" t="s">
        <v>1533</v>
      </c>
      <c r="D3188" s="109" t="s">
        <v>12772</v>
      </c>
      <c r="E3188"/>
    </row>
    <row r="3189" spans="1:5" s="190" customFormat="1" ht="25.5" customHeight="1" x14ac:dyDescent="0.25">
      <c r="A3189">
        <v>25400</v>
      </c>
      <c r="B3189" t="s">
        <v>23062</v>
      </c>
      <c r="C3189" t="s">
        <v>1533</v>
      </c>
      <c r="D3189" s="109" t="s">
        <v>23063</v>
      </c>
      <c r="E3189"/>
    </row>
    <row r="3190" spans="1:5" s="190" customFormat="1" ht="25.5" customHeight="1" x14ac:dyDescent="0.25">
      <c r="A3190">
        <v>4276</v>
      </c>
      <c r="B3190" t="s">
        <v>23064</v>
      </c>
      <c r="C3190" t="s">
        <v>1533</v>
      </c>
      <c r="D3190" s="109" t="s">
        <v>23065</v>
      </c>
      <c r="E3190"/>
    </row>
    <row r="3191" spans="1:5" s="190" customFormat="1" ht="12.75" customHeight="1" x14ac:dyDescent="0.25">
      <c r="A3191">
        <v>4273</v>
      </c>
      <c r="B3191" t="s">
        <v>23066</v>
      </c>
      <c r="C3191" t="s">
        <v>1533</v>
      </c>
      <c r="D3191" s="109" t="s">
        <v>23067</v>
      </c>
      <c r="E3191"/>
    </row>
    <row r="3192" spans="1:5" s="190" customFormat="1" ht="12.75" customHeight="1" x14ac:dyDescent="0.25">
      <c r="A3192">
        <v>4274</v>
      </c>
      <c r="B3192" t="s">
        <v>23068</v>
      </c>
      <c r="C3192" t="s">
        <v>1533</v>
      </c>
      <c r="D3192" s="109" t="s">
        <v>20103</v>
      </c>
      <c r="E3192"/>
    </row>
    <row r="3193" spans="1:5" s="190" customFormat="1" ht="12.75" customHeight="1" x14ac:dyDescent="0.25">
      <c r="A3193">
        <v>39438</v>
      </c>
      <c r="B3193" t="s">
        <v>23069</v>
      </c>
      <c r="C3193" t="s">
        <v>1533</v>
      </c>
      <c r="D3193" s="109" t="s">
        <v>6359</v>
      </c>
      <c r="E3193"/>
    </row>
    <row r="3194" spans="1:5" s="190" customFormat="1" ht="12.75" customHeight="1" x14ac:dyDescent="0.25">
      <c r="A3194">
        <v>11963</v>
      </c>
      <c r="B3194" t="s">
        <v>23070</v>
      </c>
      <c r="C3194" t="s">
        <v>1533</v>
      </c>
      <c r="D3194" s="109" t="s">
        <v>6309</v>
      </c>
      <c r="E3194"/>
    </row>
    <row r="3195" spans="1:5" s="190" customFormat="1" ht="12.75" customHeight="1" x14ac:dyDescent="0.25">
      <c r="A3195">
        <v>11964</v>
      </c>
      <c r="B3195" t="s">
        <v>23071</v>
      </c>
      <c r="C3195" t="s">
        <v>1533</v>
      </c>
      <c r="D3195" s="109" t="s">
        <v>14682</v>
      </c>
      <c r="E3195"/>
    </row>
    <row r="3196" spans="1:5" s="190" customFormat="1" ht="12.75" customHeight="1" x14ac:dyDescent="0.25">
      <c r="A3196">
        <v>4379</v>
      </c>
      <c r="B3196" t="s">
        <v>23072</v>
      </c>
      <c r="C3196" t="s">
        <v>1533</v>
      </c>
      <c r="D3196" s="109" t="s">
        <v>6457</v>
      </c>
      <c r="E3196"/>
    </row>
    <row r="3197" spans="1:5" s="190" customFormat="1" ht="12.75" customHeight="1" x14ac:dyDescent="0.25">
      <c r="A3197">
        <v>4377</v>
      </c>
      <c r="B3197" t="s">
        <v>23073</v>
      </c>
      <c r="C3197" t="s">
        <v>1533</v>
      </c>
      <c r="D3197" s="109" t="s">
        <v>6399</v>
      </c>
      <c r="E3197"/>
    </row>
    <row r="3198" spans="1:5" s="190" customFormat="1" ht="12.75" customHeight="1" x14ac:dyDescent="0.25">
      <c r="A3198">
        <v>4356</v>
      </c>
      <c r="B3198" t="s">
        <v>23074</v>
      </c>
      <c r="C3198" t="s">
        <v>1533</v>
      </c>
      <c r="D3198" s="109" t="s">
        <v>6359</v>
      </c>
      <c r="E3198"/>
    </row>
    <row r="3199" spans="1:5" s="190" customFormat="1" ht="12.75" customHeight="1" x14ac:dyDescent="0.25">
      <c r="A3199">
        <v>13246</v>
      </c>
      <c r="B3199" t="s">
        <v>23075</v>
      </c>
      <c r="C3199" t="s">
        <v>1533</v>
      </c>
      <c r="D3199" s="109" t="s">
        <v>6482</v>
      </c>
      <c r="E3199"/>
    </row>
    <row r="3200" spans="1:5" s="190" customFormat="1" ht="12.75" customHeight="1" x14ac:dyDescent="0.25">
      <c r="A3200">
        <v>4346</v>
      </c>
      <c r="B3200" t="s">
        <v>23076</v>
      </c>
      <c r="C3200" t="s">
        <v>1533</v>
      </c>
      <c r="D3200" s="109" t="s">
        <v>7908</v>
      </c>
      <c r="E3200"/>
    </row>
    <row r="3201" spans="1:5" s="190" customFormat="1" ht="12.75" customHeight="1" x14ac:dyDescent="0.25">
      <c r="A3201">
        <v>11955</v>
      </c>
      <c r="B3201" t="s">
        <v>23077</v>
      </c>
      <c r="C3201" t="s">
        <v>1533</v>
      </c>
      <c r="D3201" s="109" t="s">
        <v>16693</v>
      </c>
      <c r="E3201"/>
    </row>
    <row r="3202" spans="1:5" s="190" customFormat="1" ht="12.75" customHeight="1" x14ac:dyDescent="0.25">
      <c r="A3202">
        <v>11960</v>
      </c>
      <c r="B3202" t="s">
        <v>23078</v>
      </c>
      <c r="C3202" t="s">
        <v>1533</v>
      </c>
      <c r="D3202" s="109" t="s">
        <v>6372</v>
      </c>
      <c r="E3202"/>
    </row>
    <row r="3203" spans="1:5" s="190" customFormat="1" ht="12.75" customHeight="1" x14ac:dyDescent="0.25">
      <c r="A3203">
        <v>4333</v>
      </c>
      <c r="B3203" t="s">
        <v>23079</v>
      </c>
      <c r="C3203" t="s">
        <v>1533</v>
      </c>
      <c r="D3203" s="109" t="s">
        <v>6359</v>
      </c>
      <c r="E3203"/>
    </row>
    <row r="3204" spans="1:5" s="190" customFormat="1" ht="12.75" customHeight="1" x14ac:dyDescent="0.25">
      <c r="A3204">
        <v>4358</v>
      </c>
      <c r="B3204" t="s">
        <v>23080</v>
      </c>
      <c r="C3204" t="s">
        <v>1533</v>
      </c>
      <c r="D3204" s="109" t="s">
        <v>12312</v>
      </c>
      <c r="E3204"/>
    </row>
    <row r="3205" spans="1:5" s="190" customFormat="1" ht="12.75" customHeight="1" x14ac:dyDescent="0.25">
      <c r="A3205">
        <v>39435</v>
      </c>
      <c r="B3205" t="s">
        <v>23081</v>
      </c>
      <c r="C3205" t="s">
        <v>1533</v>
      </c>
      <c r="D3205" s="109" t="s">
        <v>6429</v>
      </c>
      <c r="E3205"/>
    </row>
    <row r="3206" spans="1:5" s="190" customFormat="1" ht="12.75" customHeight="1" x14ac:dyDescent="0.25">
      <c r="A3206">
        <v>39436</v>
      </c>
      <c r="B3206" t="s">
        <v>23082</v>
      </c>
      <c r="C3206" t="s">
        <v>1533</v>
      </c>
      <c r="D3206" s="109" t="s">
        <v>6365</v>
      </c>
      <c r="E3206"/>
    </row>
    <row r="3207" spans="1:5" s="190" customFormat="1" ht="12.75" customHeight="1" x14ac:dyDescent="0.25">
      <c r="A3207">
        <v>39437</v>
      </c>
      <c r="B3207" t="s">
        <v>23083</v>
      </c>
      <c r="C3207" t="s">
        <v>1533</v>
      </c>
      <c r="D3207" s="109" t="s">
        <v>7988</v>
      </c>
      <c r="E3207"/>
    </row>
    <row r="3208" spans="1:5" s="190" customFormat="1" ht="12.75" customHeight="1" x14ac:dyDescent="0.25">
      <c r="A3208">
        <v>39439</v>
      </c>
      <c r="B3208" t="s">
        <v>23084</v>
      </c>
      <c r="C3208" t="s">
        <v>1533</v>
      </c>
      <c r="D3208" s="109" t="s">
        <v>6332</v>
      </c>
      <c r="E3208"/>
    </row>
    <row r="3209" spans="1:5" s="190" customFormat="1" ht="12.75" customHeight="1" x14ac:dyDescent="0.25">
      <c r="A3209">
        <v>39440</v>
      </c>
      <c r="B3209" t="s">
        <v>23085</v>
      </c>
      <c r="C3209" t="s">
        <v>1533</v>
      </c>
      <c r="D3209" s="109" t="s">
        <v>6483</v>
      </c>
      <c r="E3209"/>
    </row>
    <row r="3210" spans="1:5" s="190" customFormat="1" ht="11.65" customHeight="1" x14ac:dyDescent="0.25">
      <c r="A3210">
        <v>39441</v>
      </c>
      <c r="B3210" t="s">
        <v>23086</v>
      </c>
      <c r="C3210" t="s">
        <v>1533</v>
      </c>
      <c r="D3210" s="109" t="s">
        <v>8779</v>
      </c>
      <c r="E3210"/>
    </row>
    <row r="3211" spans="1:5" s="190" customFormat="1" ht="22.9" customHeight="1" x14ac:dyDescent="0.25">
      <c r="A3211">
        <v>39442</v>
      </c>
      <c r="B3211" t="s">
        <v>23087</v>
      </c>
      <c r="C3211" t="s">
        <v>1533</v>
      </c>
      <c r="D3211" s="109" t="s">
        <v>6399</v>
      </c>
      <c r="E3211"/>
    </row>
    <row r="3212" spans="1:5" s="190" customFormat="1" ht="12.75" customHeight="1" x14ac:dyDescent="0.25">
      <c r="A3212">
        <v>39443</v>
      </c>
      <c r="B3212" t="s">
        <v>23088</v>
      </c>
      <c r="C3212" t="s">
        <v>1533</v>
      </c>
      <c r="D3212" s="109" t="s">
        <v>6412</v>
      </c>
      <c r="E3212"/>
    </row>
    <row r="3213" spans="1:5" s="190" customFormat="1" ht="22.9" customHeight="1" x14ac:dyDescent="0.25">
      <c r="A3213">
        <v>4329</v>
      </c>
      <c r="B3213" t="s">
        <v>23089</v>
      </c>
      <c r="C3213" t="s">
        <v>1533</v>
      </c>
      <c r="D3213" s="109" t="s">
        <v>11805</v>
      </c>
      <c r="E3213"/>
    </row>
    <row r="3214" spans="1:5" s="190" customFormat="1" ht="12.75" customHeight="1" x14ac:dyDescent="0.25">
      <c r="A3214">
        <v>4383</v>
      </c>
      <c r="B3214" t="s">
        <v>23090</v>
      </c>
      <c r="C3214" t="s">
        <v>1533</v>
      </c>
      <c r="D3214" s="109" t="s">
        <v>7986</v>
      </c>
      <c r="E3214"/>
    </row>
    <row r="3215" spans="1:5" s="190" customFormat="1" ht="12.75" customHeight="1" x14ac:dyDescent="0.25">
      <c r="A3215">
        <v>4344</v>
      </c>
      <c r="B3215" t="s">
        <v>23091</v>
      </c>
      <c r="C3215" t="s">
        <v>1533</v>
      </c>
      <c r="D3215" s="109" t="s">
        <v>23092</v>
      </c>
      <c r="E3215"/>
    </row>
    <row r="3216" spans="1:5" s="190" customFormat="1" ht="12.75" customHeight="1" x14ac:dyDescent="0.25">
      <c r="A3216">
        <v>436</v>
      </c>
      <c r="B3216" t="s">
        <v>23093</v>
      </c>
      <c r="C3216" t="s">
        <v>1533</v>
      </c>
      <c r="D3216" s="109" t="s">
        <v>7932</v>
      </c>
      <c r="E3216"/>
    </row>
    <row r="3217" spans="1:5" s="190" customFormat="1" ht="12.75" customHeight="1" x14ac:dyDescent="0.25">
      <c r="A3217">
        <v>442</v>
      </c>
      <c r="B3217" t="s">
        <v>23094</v>
      </c>
      <c r="C3217" t="s">
        <v>1533</v>
      </c>
      <c r="D3217" s="109" t="s">
        <v>14398</v>
      </c>
      <c r="E3217"/>
    </row>
    <row r="3218" spans="1:5" s="190" customFormat="1" ht="12.75" customHeight="1" x14ac:dyDescent="0.25">
      <c r="A3218">
        <v>11953</v>
      </c>
      <c r="B3218" t="s">
        <v>23095</v>
      </c>
      <c r="C3218" t="s">
        <v>1533</v>
      </c>
      <c r="D3218" s="109" t="s">
        <v>7982</v>
      </c>
      <c r="E3218"/>
    </row>
    <row r="3219" spans="1:5" s="190" customFormat="1" ht="12.75" customHeight="1" x14ac:dyDescent="0.25">
      <c r="A3219">
        <v>4335</v>
      </c>
      <c r="B3219" t="s">
        <v>23096</v>
      </c>
      <c r="C3219" t="s">
        <v>1533</v>
      </c>
      <c r="D3219" s="109" t="s">
        <v>14895</v>
      </c>
      <c r="E3219"/>
    </row>
    <row r="3220" spans="1:5" s="190" customFormat="1" ht="12.75" customHeight="1" x14ac:dyDescent="0.25">
      <c r="A3220">
        <v>4334</v>
      </c>
      <c r="B3220" t="s">
        <v>23097</v>
      </c>
      <c r="C3220" t="s">
        <v>1533</v>
      </c>
      <c r="D3220" s="109" t="s">
        <v>12039</v>
      </c>
      <c r="E3220"/>
    </row>
    <row r="3221" spans="1:5" s="190" customFormat="1" ht="12.75" customHeight="1" x14ac:dyDescent="0.25">
      <c r="A3221">
        <v>4343</v>
      </c>
      <c r="B3221" t="s">
        <v>23098</v>
      </c>
      <c r="C3221" t="s">
        <v>1533</v>
      </c>
      <c r="D3221" s="109" t="s">
        <v>7839</v>
      </c>
      <c r="E3221"/>
    </row>
    <row r="3222" spans="1:5" s="190" customFormat="1" ht="12.75" customHeight="1" x14ac:dyDescent="0.25">
      <c r="A3222">
        <v>430</v>
      </c>
      <c r="B3222" t="s">
        <v>23099</v>
      </c>
      <c r="C3222" t="s">
        <v>1533</v>
      </c>
      <c r="D3222" s="109" t="s">
        <v>7958</v>
      </c>
      <c r="E3222"/>
    </row>
    <row r="3223" spans="1:5" s="190" customFormat="1" ht="12.75" customHeight="1" x14ac:dyDescent="0.25">
      <c r="A3223">
        <v>441</v>
      </c>
      <c r="B3223" t="s">
        <v>23100</v>
      </c>
      <c r="C3223" t="s">
        <v>1533</v>
      </c>
      <c r="D3223" s="109" t="s">
        <v>7895</v>
      </c>
      <c r="E3223"/>
    </row>
    <row r="3224" spans="1:5" s="190" customFormat="1" ht="25.5" customHeight="1" x14ac:dyDescent="0.25">
      <c r="A3224">
        <v>431</v>
      </c>
      <c r="B3224" t="s">
        <v>23101</v>
      </c>
      <c r="C3224" t="s">
        <v>1533</v>
      </c>
      <c r="D3224" s="109" t="s">
        <v>7943</v>
      </c>
      <c r="E3224"/>
    </row>
    <row r="3225" spans="1:5" s="190" customFormat="1" ht="34.5" customHeight="1" x14ac:dyDescent="0.25">
      <c r="A3225">
        <v>432</v>
      </c>
      <c r="B3225" t="s">
        <v>23102</v>
      </c>
      <c r="C3225" t="s">
        <v>1533</v>
      </c>
      <c r="D3225" s="109" t="s">
        <v>11978</v>
      </c>
      <c r="E3225"/>
    </row>
    <row r="3226" spans="1:5" s="190" customFormat="1" ht="12.75" customHeight="1" x14ac:dyDescent="0.25">
      <c r="A3226">
        <v>429</v>
      </c>
      <c r="B3226" t="s">
        <v>23103</v>
      </c>
      <c r="C3226" t="s">
        <v>1533</v>
      </c>
      <c r="D3226" s="109" t="s">
        <v>7259</v>
      </c>
      <c r="E3226"/>
    </row>
    <row r="3227" spans="1:5" s="190" customFormat="1" ht="12.75" customHeight="1" x14ac:dyDescent="0.25">
      <c r="A3227">
        <v>439</v>
      </c>
      <c r="B3227" t="s">
        <v>23104</v>
      </c>
      <c r="C3227" t="s">
        <v>1533</v>
      </c>
      <c r="D3227" s="109" t="s">
        <v>8793</v>
      </c>
      <c r="E3227"/>
    </row>
    <row r="3228" spans="1:5" s="190" customFormat="1" ht="12.75" customHeight="1" x14ac:dyDescent="0.25">
      <c r="A3228">
        <v>433</v>
      </c>
      <c r="B3228" t="s">
        <v>23105</v>
      </c>
      <c r="C3228" t="s">
        <v>1533</v>
      </c>
      <c r="D3228" s="109" t="s">
        <v>8162</v>
      </c>
      <c r="E3228"/>
    </row>
    <row r="3229" spans="1:5" s="190" customFormat="1" ht="25.5" customHeight="1" x14ac:dyDescent="0.25">
      <c r="A3229">
        <v>437</v>
      </c>
      <c r="B3229" t="s">
        <v>23106</v>
      </c>
      <c r="C3229" t="s">
        <v>1533</v>
      </c>
      <c r="D3229" s="109" t="s">
        <v>14595</v>
      </c>
      <c r="E3229"/>
    </row>
    <row r="3230" spans="1:5" s="190" customFormat="1" ht="12.75" customHeight="1" x14ac:dyDescent="0.25">
      <c r="A3230">
        <v>11790</v>
      </c>
      <c r="B3230" t="s">
        <v>23107</v>
      </c>
      <c r="C3230" t="s">
        <v>1533</v>
      </c>
      <c r="D3230" s="109" t="s">
        <v>8566</v>
      </c>
      <c r="E3230"/>
    </row>
    <row r="3231" spans="1:5" s="190" customFormat="1" ht="12.75" customHeight="1" x14ac:dyDescent="0.25">
      <c r="A3231">
        <v>428</v>
      </c>
      <c r="B3231" t="s">
        <v>23108</v>
      </c>
      <c r="C3231" t="s">
        <v>1533</v>
      </c>
      <c r="D3231" s="109" t="s">
        <v>11820</v>
      </c>
      <c r="E3231"/>
    </row>
    <row r="3232" spans="1:5" s="190" customFormat="1" ht="12.75" customHeight="1" x14ac:dyDescent="0.25">
      <c r="A3232">
        <v>4384</v>
      </c>
      <c r="B3232" t="s">
        <v>23109</v>
      </c>
      <c r="C3232" t="s">
        <v>1533</v>
      </c>
      <c r="D3232" s="109" t="s">
        <v>23110</v>
      </c>
      <c r="E3232"/>
    </row>
    <row r="3233" spans="1:5" s="190" customFormat="1" ht="25.5" customHeight="1" x14ac:dyDescent="0.25">
      <c r="A3233">
        <v>4351</v>
      </c>
      <c r="B3233" t="s">
        <v>23111</v>
      </c>
      <c r="C3233" t="s">
        <v>1533</v>
      </c>
      <c r="D3233" s="109" t="s">
        <v>23112</v>
      </c>
      <c r="E3233"/>
    </row>
    <row r="3234" spans="1:5" s="190" customFormat="1" ht="12.75" customHeight="1" x14ac:dyDescent="0.25">
      <c r="A3234">
        <v>11054</v>
      </c>
      <c r="B3234" t="s">
        <v>23113</v>
      </c>
      <c r="C3234" t="s">
        <v>1533</v>
      </c>
      <c r="D3234" s="109" t="s">
        <v>6457</v>
      </c>
      <c r="E3234"/>
    </row>
    <row r="3235" spans="1:5" s="190" customFormat="1" ht="12.75" customHeight="1" x14ac:dyDescent="0.25">
      <c r="A3235">
        <v>11055</v>
      </c>
      <c r="B3235" t="s">
        <v>23114</v>
      </c>
      <c r="C3235" t="s">
        <v>1533</v>
      </c>
      <c r="D3235" s="109" t="s">
        <v>6467</v>
      </c>
      <c r="E3235"/>
    </row>
    <row r="3236" spans="1:5" s="190" customFormat="1" ht="12.75" customHeight="1" x14ac:dyDescent="0.25">
      <c r="A3236">
        <v>11056</v>
      </c>
      <c r="B3236" t="s">
        <v>23115</v>
      </c>
      <c r="C3236" t="s">
        <v>1533</v>
      </c>
      <c r="D3236" s="109" t="s">
        <v>6467</v>
      </c>
      <c r="E3236"/>
    </row>
    <row r="3237" spans="1:5" s="190" customFormat="1" ht="12.75" customHeight="1" x14ac:dyDescent="0.25">
      <c r="A3237">
        <v>11057</v>
      </c>
      <c r="B3237" t="s">
        <v>23116</v>
      </c>
      <c r="C3237" t="s">
        <v>1533</v>
      </c>
      <c r="D3237" s="109" t="s">
        <v>6365</v>
      </c>
      <c r="E3237"/>
    </row>
    <row r="3238" spans="1:5" s="190" customFormat="1" ht="12.75" customHeight="1" x14ac:dyDescent="0.25">
      <c r="A3238">
        <v>11059</v>
      </c>
      <c r="B3238" t="s">
        <v>23117</v>
      </c>
      <c r="C3238" t="s">
        <v>1533</v>
      </c>
      <c r="D3238" s="109" t="s">
        <v>7569</v>
      </c>
      <c r="E3238"/>
    </row>
    <row r="3239" spans="1:5" s="190" customFormat="1" ht="12.75" customHeight="1" x14ac:dyDescent="0.25">
      <c r="A3239">
        <v>11058</v>
      </c>
      <c r="B3239" t="s">
        <v>23118</v>
      </c>
      <c r="C3239" t="s">
        <v>1533</v>
      </c>
      <c r="D3239" s="109" t="s">
        <v>6482</v>
      </c>
      <c r="E3239"/>
    </row>
    <row r="3240" spans="1:5" s="190" customFormat="1" ht="12.75" customHeight="1" x14ac:dyDescent="0.25">
      <c r="A3240">
        <v>4380</v>
      </c>
      <c r="B3240" t="s">
        <v>23119</v>
      </c>
      <c r="C3240" t="s">
        <v>1533</v>
      </c>
      <c r="D3240" s="109" t="s">
        <v>7329</v>
      </c>
      <c r="E3240"/>
    </row>
    <row r="3241" spans="1:5" s="190" customFormat="1" ht="25.5" customHeight="1" x14ac:dyDescent="0.25">
      <c r="A3241">
        <v>4299</v>
      </c>
      <c r="B3241" t="s">
        <v>23120</v>
      </c>
      <c r="C3241" t="s">
        <v>1533</v>
      </c>
      <c r="D3241" s="109" t="s">
        <v>12674</v>
      </c>
      <c r="E3241"/>
    </row>
    <row r="3242" spans="1:5" s="190" customFormat="1" ht="12.75" customHeight="1" x14ac:dyDescent="0.25">
      <c r="A3242">
        <v>4304</v>
      </c>
      <c r="B3242" t="s">
        <v>23121</v>
      </c>
      <c r="C3242" t="s">
        <v>1533</v>
      </c>
      <c r="D3242" s="109" t="s">
        <v>20081</v>
      </c>
      <c r="E3242"/>
    </row>
    <row r="3243" spans="1:5" s="190" customFormat="1" ht="12.75" customHeight="1" x14ac:dyDescent="0.25">
      <c r="A3243">
        <v>4305</v>
      </c>
      <c r="B3243" t="s">
        <v>23122</v>
      </c>
      <c r="C3243" t="s">
        <v>1533</v>
      </c>
      <c r="D3243" s="109" t="s">
        <v>14717</v>
      </c>
      <c r="E3243"/>
    </row>
    <row r="3244" spans="1:5" s="190" customFormat="1" ht="12.75" customHeight="1" x14ac:dyDescent="0.25">
      <c r="A3244">
        <v>4306</v>
      </c>
      <c r="B3244" t="s">
        <v>23123</v>
      </c>
      <c r="C3244" t="s">
        <v>1533</v>
      </c>
      <c r="D3244" s="109" t="s">
        <v>7780</v>
      </c>
      <c r="E3244"/>
    </row>
    <row r="3245" spans="1:5" s="190" customFormat="1" ht="12.75" customHeight="1" x14ac:dyDescent="0.25">
      <c r="A3245">
        <v>4308</v>
      </c>
      <c r="B3245" t="s">
        <v>23124</v>
      </c>
      <c r="C3245" t="s">
        <v>1533</v>
      </c>
      <c r="D3245" s="109" t="s">
        <v>19624</v>
      </c>
      <c r="E3245"/>
    </row>
    <row r="3246" spans="1:5" s="190" customFormat="1" ht="12.75" customHeight="1" x14ac:dyDescent="0.25">
      <c r="A3246">
        <v>4302</v>
      </c>
      <c r="B3246" t="s">
        <v>23125</v>
      </c>
      <c r="C3246" t="s">
        <v>1533</v>
      </c>
      <c r="D3246" s="109" t="s">
        <v>16991</v>
      </c>
      <c r="E3246"/>
    </row>
    <row r="3247" spans="1:5" s="190" customFormat="1" ht="22.9" customHeight="1" x14ac:dyDescent="0.25">
      <c r="A3247">
        <v>4300</v>
      </c>
      <c r="B3247" t="s">
        <v>23126</v>
      </c>
      <c r="C3247" t="s">
        <v>1533</v>
      </c>
      <c r="D3247" s="109" t="s">
        <v>7328</v>
      </c>
      <c r="E3247"/>
    </row>
    <row r="3248" spans="1:5" s="190" customFormat="1" ht="12.75" customHeight="1" x14ac:dyDescent="0.25">
      <c r="A3248">
        <v>4301</v>
      </c>
      <c r="B3248" t="s">
        <v>23127</v>
      </c>
      <c r="C3248" t="s">
        <v>1533</v>
      </c>
      <c r="D3248" s="109" t="s">
        <v>12648</v>
      </c>
      <c r="E3248"/>
    </row>
    <row r="3249" spans="1:5" s="190" customFormat="1" ht="12.75" customHeight="1" x14ac:dyDescent="0.25">
      <c r="A3249">
        <v>4320</v>
      </c>
      <c r="B3249" t="s">
        <v>23128</v>
      </c>
      <c r="C3249" t="s">
        <v>1533</v>
      </c>
      <c r="D3249" s="109" t="s">
        <v>7946</v>
      </c>
      <c r="E3249"/>
    </row>
    <row r="3250" spans="1:5" s="190" customFormat="1" ht="12.75" customHeight="1" x14ac:dyDescent="0.25">
      <c r="A3250">
        <v>4318</v>
      </c>
      <c r="B3250" t="s">
        <v>23129</v>
      </c>
      <c r="C3250" t="s">
        <v>1533</v>
      </c>
      <c r="D3250" s="109" t="s">
        <v>7330</v>
      </c>
      <c r="E3250"/>
    </row>
    <row r="3251" spans="1:5" s="190" customFormat="1" ht="12.75" customHeight="1" x14ac:dyDescent="0.25">
      <c r="A3251">
        <v>40547</v>
      </c>
      <c r="B3251" t="s">
        <v>23130</v>
      </c>
      <c r="C3251" t="s">
        <v>1546</v>
      </c>
      <c r="D3251" s="109" t="s">
        <v>12191</v>
      </c>
      <c r="E3251"/>
    </row>
    <row r="3252" spans="1:5" s="190" customFormat="1" ht="22.9" customHeight="1" x14ac:dyDescent="0.25">
      <c r="A3252">
        <v>11962</v>
      </c>
      <c r="B3252" t="s">
        <v>23131</v>
      </c>
      <c r="C3252" t="s">
        <v>1533</v>
      </c>
      <c r="D3252" s="109" t="s">
        <v>7988</v>
      </c>
      <c r="E3252"/>
    </row>
    <row r="3253" spans="1:5" s="190" customFormat="1" ht="12.75" customHeight="1" x14ac:dyDescent="0.25">
      <c r="A3253">
        <v>4332</v>
      </c>
      <c r="B3253" t="s">
        <v>23132</v>
      </c>
      <c r="C3253" t="s">
        <v>1533</v>
      </c>
      <c r="D3253" s="109" t="s">
        <v>7179</v>
      </c>
      <c r="E3253"/>
    </row>
    <row r="3254" spans="1:5" s="190" customFormat="1" ht="25.5" customHeight="1" x14ac:dyDescent="0.25">
      <c r="A3254">
        <v>4331</v>
      </c>
      <c r="B3254" t="s">
        <v>23133</v>
      </c>
      <c r="C3254" t="s">
        <v>1533</v>
      </c>
      <c r="D3254" s="109" t="s">
        <v>14841</v>
      </c>
      <c r="E3254"/>
    </row>
    <row r="3255" spans="1:5" s="190" customFormat="1" ht="25.5" customHeight="1" x14ac:dyDescent="0.25">
      <c r="A3255">
        <v>4336</v>
      </c>
      <c r="B3255" t="s">
        <v>23134</v>
      </c>
      <c r="C3255" t="s">
        <v>1533</v>
      </c>
      <c r="D3255" s="109" t="s">
        <v>12665</v>
      </c>
      <c r="E3255"/>
    </row>
    <row r="3256" spans="1:5" s="190" customFormat="1" ht="11.65" customHeight="1" x14ac:dyDescent="0.25">
      <c r="A3256">
        <v>13294</v>
      </c>
      <c r="B3256" t="s">
        <v>23135</v>
      </c>
      <c r="C3256" t="s">
        <v>1533</v>
      </c>
      <c r="D3256" s="109" t="s">
        <v>14626</v>
      </c>
      <c r="E3256"/>
    </row>
    <row r="3257" spans="1:5" s="190" customFormat="1" ht="25.5" customHeight="1" x14ac:dyDescent="0.25">
      <c r="A3257">
        <v>11948</v>
      </c>
      <c r="B3257" t="s">
        <v>23136</v>
      </c>
      <c r="C3257" t="s">
        <v>1533</v>
      </c>
      <c r="D3257" s="109" t="s">
        <v>6405</v>
      </c>
      <c r="E3257"/>
    </row>
    <row r="3258" spans="1:5" s="190" customFormat="1" ht="25.5" customHeight="1" x14ac:dyDescent="0.25">
      <c r="A3258">
        <v>4382</v>
      </c>
      <c r="B3258" t="s">
        <v>23137</v>
      </c>
      <c r="C3258" t="s">
        <v>1533</v>
      </c>
      <c r="D3258" s="109" t="s">
        <v>6395</v>
      </c>
      <c r="E3258"/>
    </row>
    <row r="3259" spans="1:5" s="190" customFormat="1" ht="25.5" customHeight="1" x14ac:dyDescent="0.25">
      <c r="A3259">
        <v>4354</v>
      </c>
      <c r="B3259" t="s">
        <v>23138</v>
      </c>
      <c r="C3259" t="s">
        <v>1533</v>
      </c>
      <c r="D3259" s="109" t="s">
        <v>17026</v>
      </c>
      <c r="E3259"/>
    </row>
    <row r="3260" spans="1:5" s="190" customFormat="1" ht="12.75" customHeight="1" x14ac:dyDescent="0.25">
      <c r="A3260">
        <v>40839</v>
      </c>
      <c r="B3260" t="s">
        <v>23139</v>
      </c>
      <c r="C3260" t="s">
        <v>1546</v>
      </c>
      <c r="D3260" s="109" t="s">
        <v>23140</v>
      </c>
      <c r="E3260"/>
    </row>
    <row r="3261" spans="1:5" s="190" customFormat="1" ht="12.75" customHeight="1" x14ac:dyDescent="0.25">
      <c r="A3261">
        <v>40552</v>
      </c>
      <c r="B3261" t="s">
        <v>23141</v>
      </c>
      <c r="C3261" t="s">
        <v>1546</v>
      </c>
      <c r="D3261" s="109" t="s">
        <v>16559</v>
      </c>
      <c r="E3261"/>
    </row>
    <row r="3262" spans="1:5" s="190" customFormat="1" ht="12.75" customHeight="1" x14ac:dyDescent="0.25">
      <c r="A3262">
        <v>40549</v>
      </c>
      <c r="B3262" t="s">
        <v>23142</v>
      </c>
      <c r="C3262" t="s">
        <v>1546</v>
      </c>
      <c r="D3262" s="109" t="s">
        <v>23143</v>
      </c>
      <c r="E3262"/>
    </row>
    <row r="3263" spans="1:5" s="190" customFormat="1" ht="12.75" customHeight="1" x14ac:dyDescent="0.25">
      <c r="A3263">
        <v>4385</v>
      </c>
      <c r="B3263" t="s">
        <v>23144</v>
      </c>
      <c r="C3263" t="s">
        <v>1542</v>
      </c>
      <c r="D3263" s="109" t="s">
        <v>12710</v>
      </c>
      <c r="E3263"/>
    </row>
    <row r="3264" spans="1:5" s="190" customFormat="1" ht="12.75" customHeight="1" x14ac:dyDescent="0.25">
      <c r="A3264">
        <v>20078</v>
      </c>
      <c r="B3264" t="s">
        <v>23145</v>
      </c>
      <c r="C3264" t="s">
        <v>1533</v>
      </c>
      <c r="D3264" s="109" t="s">
        <v>23146</v>
      </c>
      <c r="E3264"/>
    </row>
    <row r="3265" spans="1:5" s="190" customFormat="1" ht="12.75" customHeight="1" x14ac:dyDescent="0.25">
      <c r="A3265">
        <v>39897</v>
      </c>
      <c r="B3265" t="s">
        <v>23147</v>
      </c>
      <c r="C3265" t="s">
        <v>1533</v>
      </c>
      <c r="D3265" s="109" t="s">
        <v>18367</v>
      </c>
      <c r="E3265"/>
    </row>
    <row r="3266" spans="1:5" s="190" customFormat="1" ht="12.75" customHeight="1" x14ac:dyDescent="0.25">
      <c r="A3266">
        <v>118</v>
      </c>
      <c r="B3266" t="s">
        <v>23148</v>
      </c>
      <c r="C3266" t="s">
        <v>1533</v>
      </c>
      <c r="D3266" s="109" t="s">
        <v>17503</v>
      </c>
      <c r="E3266"/>
    </row>
    <row r="3267" spans="1:5" s="190" customFormat="1" ht="12.75" customHeight="1" x14ac:dyDescent="0.25">
      <c r="A3267">
        <v>4396</v>
      </c>
      <c r="B3267" t="s">
        <v>23149</v>
      </c>
      <c r="C3267" t="s">
        <v>1534</v>
      </c>
      <c r="D3267" s="109" t="s">
        <v>23150</v>
      </c>
      <c r="E3267"/>
    </row>
    <row r="3268" spans="1:5" s="190" customFormat="1" ht="12.75" customHeight="1" x14ac:dyDescent="0.25">
      <c r="A3268">
        <v>36881</v>
      </c>
      <c r="B3268" t="s">
        <v>23151</v>
      </c>
      <c r="C3268" t="s">
        <v>1534</v>
      </c>
      <c r="D3268" s="109" t="s">
        <v>23152</v>
      </c>
      <c r="E3268"/>
    </row>
    <row r="3269" spans="1:5" s="190" customFormat="1" ht="34.5" customHeight="1" x14ac:dyDescent="0.25">
      <c r="A3269">
        <v>4397</v>
      </c>
      <c r="B3269" t="s">
        <v>23153</v>
      </c>
      <c r="C3269" t="s">
        <v>1534</v>
      </c>
      <c r="D3269" s="109" t="s">
        <v>17720</v>
      </c>
      <c r="E3269"/>
    </row>
    <row r="3270" spans="1:5" s="190" customFormat="1" ht="34.5" customHeight="1" x14ac:dyDescent="0.25">
      <c r="A3270">
        <v>36882</v>
      </c>
      <c r="B3270" t="s">
        <v>23154</v>
      </c>
      <c r="C3270" t="s">
        <v>1534</v>
      </c>
      <c r="D3270" s="109" t="s">
        <v>23155</v>
      </c>
      <c r="E3270"/>
    </row>
    <row r="3271" spans="1:5" s="190" customFormat="1" ht="12.75" customHeight="1" x14ac:dyDescent="0.25">
      <c r="A3271">
        <v>4751</v>
      </c>
      <c r="B3271" t="s">
        <v>23156</v>
      </c>
      <c r="C3271" t="s">
        <v>1532</v>
      </c>
      <c r="D3271" s="109" t="s">
        <v>17785</v>
      </c>
      <c r="E3271"/>
    </row>
    <row r="3272" spans="1:5" s="190" customFormat="1" ht="12.75" customHeight="1" x14ac:dyDescent="0.25">
      <c r="A3272">
        <v>41066</v>
      </c>
      <c r="B3272" t="s">
        <v>23157</v>
      </c>
      <c r="C3272" t="s">
        <v>1539</v>
      </c>
      <c r="D3272" s="109" t="s">
        <v>19228</v>
      </c>
      <c r="E3272"/>
    </row>
    <row r="3273" spans="1:5" s="190" customFormat="1" ht="25.5" customHeight="1" x14ac:dyDescent="0.25">
      <c r="A3273">
        <v>39604</v>
      </c>
      <c r="B3273" t="s">
        <v>23158</v>
      </c>
      <c r="C3273" t="s">
        <v>1533</v>
      </c>
      <c r="D3273" s="109" t="s">
        <v>13202</v>
      </c>
      <c r="E3273"/>
    </row>
    <row r="3274" spans="1:5" s="190" customFormat="1" ht="12.75" customHeight="1" x14ac:dyDescent="0.25">
      <c r="A3274">
        <v>39605</v>
      </c>
      <c r="B3274" t="s">
        <v>23159</v>
      </c>
      <c r="C3274" t="s">
        <v>1533</v>
      </c>
      <c r="D3274" s="109" t="s">
        <v>23160</v>
      </c>
      <c r="E3274"/>
    </row>
    <row r="3275" spans="1:5" s="190" customFormat="1" ht="12.75" customHeight="1" x14ac:dyDescent="0.25">
      <c r="A3275">
        <v>39606</v>
      </c>
      <c r="B3275" t="s">
        <v>23161</v>
      </c>
      <c r="C3275" t="s">
        <v>1533</v>
      </c>
      <c r="D3275" s="109" t="s">
        <v>17426</v>
      </c>
      <c r="E3275"/>
    </row>
    <row r="3276" spans="1:5" s="190" customFormat="1" ht="12.75" customHeight="1" x14ac:dyDescent="0.25">
      <c r="A3276">
        <v>39607</v>
      </c>
      <c r="B3276" t="s">
        <v>23162</v>
      </c>
      <c r="C3276" t="s">
        <v>1533</v>
      </c>
      <c r="D3276" s="109" t="s">
        <v>12589</v>
      </c>
      <c r="E3276"/>
    </row>
    <row r="3277" spans="1:5" s="190" customFormat="1" ht="25.5" customHeight="1" x14ac:dyDescent="0.25">
      <c r="A3277">
        <v>39594</v>
      </c>
      <c r="B3277" t="s">
        <v>23163</v>
      </c>
      <c r="C3277" t="s">
        <v>1533</v>
      </c>
      <c r="D3277" s="109" t="s">
        <v>23164</v>
      </c>
      <c r="E3277"/>
    </row>
    <row r="3278" spans="1:5" s="190" customFormat="1" ht="25.5" customHeight="1" x14ac:dyDescent="0.25">
      <c r="A3278">
        <v>39596</v>
      </c>
      <c r="B3278" t="s">
        <v>23165</v>
      </c>
      <c r="C3278" t="s">
        <v>1533</v>
      </c>
      <c r="D3278" s="109" t="s">
        <v>23166</v>
      </c>
      <c r="E3278"/>
    </row>
    <row r="3279" spans="1:5" s="190" customFormat="1" ht="12.75" customHeight="1" x14ac:dyDescent="0.25">
      <c r="A3279">
        <v>39595</v>
      </c>
      <c r="B3279" t="s">
        <v>23167</v>
      </c>
      <c r="C3279" t="s">
        <v>1533</v>
      </c>
      <c r="D3279" s="109" t="s">
        <v>23168</v>
      </c>
      <c r="E3279"/>
    </row>
    <row r="3280" spans="1:5" s="190" customFormat="1" ht="12.75" customHeight="1" x14ac:dyDescent="0.25">
      <c r="A3280">
        <v>39597</v>
      </c>
      <c r="B3280" t="s">
        <v>23169</v>
      </c>
      <c r="C3280" t="s">
        <v>1533</v>
      </c>
      <c r="D3280" s="109" t="s">
        <v>23170</v>
      </c>
      <c r="E3280"/>
    </row>
    <row r="3281" spans="1:5" s="190" customFormat="1" ht="12.75" customHeight="1" x14ac:dyDescent="0.25">
      <c r="A3281">
        <v>10731</v>
      </c>
      <c r="B3281" t="s">
        <v>23171</v>
      </c>
      <c r="C3281" t="s">
        <v>1534</v>
      </c>
      <c r="D3281" s="109" t="s">
        <v>23172</v>
      </c>
      <c r="E3281"/>
    </row>
    <row r="3282" spans="1:5" s="190" customFormat="1" ht="25.5" customHeight="1" x14ac:dyDescent="0.25">
      <c r="A3282">
        <v>4704</v>
      </c>
      <c r="B3282" t="s">
        <v>23173</v>
      </c>
      <c r="C3282" t="s">
        <v>1534</v>
      </c>
      <c r="D3282" s="109" t="s">
        <v>23174</v>
      </c>
      <c r="E3282"/>
    </row>
    <row r="3283" spans="1:5" s="190" customFormat="1" ht="12.75" customHeight="1" x14ac:dyDescent="0.25">
      <c r="A3283">
        <v>10730</v>
      </c>
      <c r="B3283" t="s">
        <v>23175</v>
      </c>
      <c r="C3283" t="s">
        <v>1534</v>
      </c>
      <c r="D3283" s="109" t="s">
        <v>15673</v>
      </c>
      <c r="E3283"/>
    </row>
    <row r="3284" spans="1:5" s="190" customFormat="1" ht="12.75" customHeight="1" x14ac:dyDescent="0.25">
      <c r="A3284">
        <v>4729</v>
      </c>
      <c r="B3284" t="s">
        <v>23176</v>
      </c>
      <c r="C3284" t="s">
        <v>1535</v>
      </c>
      <c r="D3284" s="109" t="s">
        <v>12714</v>
      </c>
      <c r="E3284"/>
    </row>
    <row r="3285" spans="1:5" s="190" customFormat="1" ht="12.75" customHeight="1" x14ac:dyDescent="0.25">
      <c r="A3285">
        <v>4720</v>
      </c>
      <c r="B3285" t="s">
        <v>23177</v>
      </c>
      <c r="C3285" t="s">
        <v>1535</v>
      </c>
      <c r="D3285" s="109" t="s">
        <v>12576</v>
      </c>
      <c r="E3285"/>
    </row>
    <row r="3286" spans="1:5" s="190" customFormat="1" ht="12.75" customHeight="1" x14ac:dyDescent="0.25">
      <c r="A3286">
        <v>4721</v>
      </c>
      <c r="B3286" t="s">
        <v>23178</v>
      </c>
      <c r="C3286" t="s">
        <v>1535</v>
      </c>
      <c r="D3286" s="109" t="s">
        <v>12715</v>
      </c>
      <c r="E3286"/>
    </row>
    <row r="3287" spans="1:5" s="190" customFormat="1" ht="12.75" customHeight="1" x14ac:dyDescent="0.25">
      <c r="A3287">
        <v>4718</v>
      </c>
      <c r="B3287" t="s">
        <v>23179</v>
      </c>
      <c r="C3287" t="s">
        <v>1535</v>
      </c>
      <c r="D3287" s="109" t="s">
        <v>12716</v>
      </c>
      <c r="E3287"/>
    </row>
    <row r="3288" spans="1:5" s="190" customFormat="1" ht="25.5" customHeight="1" x14ac:dyDescent="0.25">
      <c r="A3288">
        <v>4722</v>
      </c>
      <c r="B3288" t="s">
        <v>23180</v>
      </c>
      <c r="C3288" t="s">
        <v>1535</v>
      </c>
      <c r="D3288" s="109" t="s">
        <v>12717</v>
      </c>
      <c r="E3288"/>
    </row>
    <row r="3289" spans="1:5" s="190" customFormat="1" ht="12.75" customHeight="1" x14ac:dyDescent="0.25">
      <c r="A3289">
        <v>4723</v>
      </c>
      <c r="B3289" t="s">
        <v>23181</v>
      </c>
      <c r="C3289" t="s">
        <v>1535</v>
      </c>
      <c r="D3289" s="109" t="s">
        <v>12384</v>
      </c>
      <c r="E3289"/>
    </row>
    <row r="3290" spans="1:5" s="190" customFormat="1" ht="12.75" customHeight="1" x14ac:dyDescent="0.25">
      <c r="A3290">
        <v>4727</v>
      </c>
      <c r="B3290" t="s">
        <v>23182</v>
      </c>
      <c r="C3290" t="s">
        <v>1535</v>
      </c>
      <c r="D3290" s="109" t="s">
        <v>12718</v>
      </c>
      <c r="E3290"/>
    </row>
    <row r="3291" spans="1:5" s="190" customFormat="1" ht="12.75" customHeight="1" x14ac:dyDescent="0.25">
      <c r="A3291">
        <v>4748</v>
      </c>
      <c r="B3291" t="s">
        <v>23183</v>
      </c>
      <c r="C3291" t="s">
        <v>1535</v>
      </c>
      <c r="D3291" s="109" t="s">
        <v>12350</v>
      </c>
      <c r="E3291"/>
    </row>
    <row r="3292" spans="1:5" s="190" customFormat="1" ht="12.75" customHeight="1" x14ac:dyDescent="0.25">
      <c r="A3292">
        <v>4730</v>
      </c>
      <c r="B3292" t="s">
        <v>23184</v>
      </c>
      <c r="C3292" t="s">
        <v>1535</v>
      </c>
      <c r="D3292" s="109" t="s">
        <v>12719</v>
      </c>
      <c r="E3292"/>
    </row>
    <row r="3293" spans="1:5" s="190" customFormat="1" ht="12.75" customHeight="1" x14ac:dyDescent="0.25">
      <c r="A3293">
        <v>13186</v>
      </c>
      <c r="B3293" t="s">
        <v>23185</v>
      </c>
      <c r="C3293" t="s">
        <v>1535</v>
      </c>
      <c r="D3293" s="109" t="s">
        <v>12720</v>
      </c>
      <c r="E3293"/>
    </row>
    <row r="3294" spans="1:5" s="190" customFormat="1" ht="12.75" customHeight="1" x14ac:dyDescent="0.25">
      <c r="A3294">
        <v>10737</v>
      </c>
      <c r="B3294" t="s">
        <v>23186</v>
      </c>
      <c r="C3294" t="s">
        <v>1534</v>
      </c>
      <c r="D3294" s="109" t="s">
        <v>23187</v>
      </c>
      <c r="E3294"/>
    </row>
    <row r="3295" spans="1:5" s="190" customFormat="1" ht="12.75" customHeight="1" x14ac:dyDescent="0.25">
      <c r="A3295">
        <v>10734</v>
      </c>
      <c r="B3295" t="s">
        <v>23188</v>
      </c>
      <c r="C3295" t="s">
        <v>1534</v>
      </c>
      <c r="D3295" s="109" t="s">
        <v>23189</v>
      </c>
      <c r="E3295"/>
    </row>
    <row r="3296" spans="1:5" s="190" customFormat="1" ht="22.9" customHeight="1" x14ac:dyDescent="0.25">
      <c r="A3296">
        <v>4708</v>
      </c>
      <c r="B3296" t="s">
        <v>23190</v>
      </c>
      <c r="C3296" t="s">
        <v>1534</v>
      </c>
      <c r="D3296" s="109" t="s">
        <v>17587</v>
      </c>
      <c r="E3296"/>
    </row>
    <row r="3297" spans="1:5" s="190" customFormat="1" ht="12.75" customHeight="1" x14ac:dyDescent="0.25">
      <c r="A3297">
        <v>4712</v>
      </c>
      <c r="B3297" t="s">
        <v>23191</v>
      </c>
      <c r="C3297" t="s">
        <v>1534</v>
      </c>
      <c r="D3297" s="109" t="s">
        <v>23192</v>
      </c>
      <c r="E3297"/>
    </row>
    <row r="3298" spans="1:5" s="190" customFormat="1" ht="12.75" customHeight="1" x14ac:dyDescent="0.25">
      <c r="A3298">
        <v>4710</v>
      </c>
      <c r="B3298" t="s">
        <v>23193</v>
      </c>
      <c r="C3298" t="s">
        <v>1534</v>
      </c>
      <c r="D3298" s="109" t="s">
        <v>23194</v>
      </c>
      <c r="E3298"/>
    </row>
    <row r="3299" spans="1:5" s="190" customFormat="1" ht="12.75" customHeight="1" x14ac:dyDescent="0.25">
      <c r="A3299">
        <v>4746</v>
      </c>
      <c r="B3299" t="s">
        <v>23195</v>
      </c>
      <c r="C3299" t="s">
        <v>1535</v>
      </c>
      <c r="D3299" s="109" t="s">
        <v>11972</v>
      </c>
      <c r="E3299"/>
    </row>
    <row r="3300" spans="1:5" s="190" customFormat="1" ht="12.75" customHeight="1" x14ac:dyDescent="0.25">
      <c r="A3300">
        <v>4750</v>
      </c>
      <c r="B3300" t="s">
        <v>23196</v>
      </c>
      <c r="C3300" t="s">
        <v>1532</v>
      </c>
      <c r="D3300" s="109" t="s">
        <v>17785</v>
      </c>
      <c r="E3300"/>
    </row>
    <row r="3301" spans="1:5" s="190" customFormat="1" ht="11.65" customHeight="1" x14ac:dyDescent="0.25">
      <c r="A3301">
        <v>41065</v>
      </c>
      <c r="B3301" t="s">
        <v>23197</v>
      </c>
      <c r="C3301" t="s">
        <v>1539</v>
      </c>
      <c r="D3301" s="109" t="s">
        <v>19228</v>
      </c>
      <c r="E3301"/>
    </row>
    <row r="3302" spans="1:5" s="190" customFormat="1" ht="25.5" customHeight="1" x14ac:dyDescent="0.25">
      <c r="A3302">
        <v>34747</v>
      </c>
      <c r="B3302" t="s">
        <v>23198</v>
      </c>
      <c r="C3302" t="s">
        <v>1536</v>
      </c>
      <c r="D3302" s="109" t="s">
        <v>23199</v>
      </c>
      <c r="E3302"/>
    </row>
    <row r="3303" spans="1:5" s="190" customFormat="1" ht="12.75" customHeight="1" x14ac:dyDescent="0.25">
      <c r="A3303">
        <v>4826</v>
      </c>
      <c r="B3303" t="s">
        <v>23200</v>
      </c>
      <c r="C3303" t="s">
        <v>1536</v>
      </c>
      <c r="D3303" s="109" t="s">
        <v>23201</v>
      </c>
      <c r="E3303"/>
    </row>
    <row r="3304" spans="1:5" s="190" customFormat="1" ht="25.5" customHeight="1" x14ac:dyDescent="0.25">
      <c r="A3304">
        <v>41975</v>
      </c>
      <c r="B3304" t="s">
        <v>23202</v>
      </c>
      <c r="C3304" t="s">
        <v>1534</v>
      </c>
      <c r="D3304" s="109" t="s">
        <v>23203</v>
      </c>
      <c r="E3304"/>
    </row>
    <row r="3305" spans="1:5" s="190" customFormat="1" ht="12.75" customHeight="1" x14ac:dyDescent="0.25">
      <c r="A3305">
        <v>4825</v>
      </c>
      <c r="B3305" t="s">
        <v>23204</v>
      </c>
      <c r="C3305" t="s">
        <v>1536</v>
      </c>
      <c r="D3305" s="109" t="s">
        <v>23205</v>
      </c>
      <c r="E3305"/>
    </row>
    <row r="3306" spans="1:5" s="190" customFormat="1" ht="12.75" customHeight="1" x14ac:dyDescent="0.25">
      <c r="A3306">
        <v>34744</v>
      </c>
      <c r="B3306" t="s">
        <v>23206</v>
      </c>
      <c r="C3306" t="s">
        <v>1534</v>
      </c>
      <c r="D3306" s="109" t="s">
        <v>11966</v>
      </c>
      <c r="E3306"/>
    </row>
    <row r="3307" spans="1:5" s="190" customFormat="1" ht="12.75" customHeight="1" x14ac:dyDescent="0.25">
      <c r="A3307">
        <v>39430</v>
      </c>
      <c r="B3307" t="s">
        <v>23207</v>
      </c>
      <c r="C3307" t="s">
        <v>1533</v>
      </c>
      <c r="D3307" s="109" t="s">
        <v>6329</v>
      </c>
      <c r="E3307"/>
    </row>
    <row r="3308" spans="1:5" s="190" customFormat="1" ht="12.75" customHeight="1" x14ac:dyDescent="0.25">
      <c r="A3308">
        <v>39573</v>
      </c>
      <c r="B3308" t="s">
        <v>23208</v>
      </c>
      <c r="C3308" t="s">
        <v>1533</v>
      </c>
      <c r="D3308" s="109" t="s">
        <v>12553</v>
      </c>
      <c r="E3308"/>
    </row>
    <row r="3309" spans="1:5" s="190" customFormat="1" ht="12.75" customHeight="1" x14ac:dyDescent="0.25">
      <c r="A3309">
        <v>38410</v>
      </c>
      <c r="B3309" t="s">
        <v>23209</v>
      </c>
      <c r="C3309" t="s">
        <v>1533</v>
      </c>
      <c r="D3309" s="109" t="s">
        <v>17234</v>
      </c>
      <c r="E3309"/>
    </row>
    <row r="3310" spans="1:5" s="190" customFormat="1" ht="12.75" customHeight="1" x14ac:dyDescent="0.25">
      <c r="A3310">
        <v>4766</v>
      </c>
      <c r="B3310" t="s">
        <v>23210</v>
      </c>
      <c r="C3310" t="s">
        <v>1537</v>
      </c>
      <c r="D3310" s="109" t="s">
        <v>7237</v>
      </c>
      <c r="E3310"/>
    </row>
    <row r="3311" spans="1:5" s="190" customFormat="1" ht="12.75" customHeight="1" x14ac:dyDescent="0.25">
      <c r="A3311">
        <v>43082</v>
      </c>
      <c r="B3311" t="s">
        <v>23211</v>
      </c>
      <c r="C3311" t="s">
        <v>1537</v>
      </c>
      <c r="D3311" s="109" t="s">
        <v>7275</v>
      </c>
      <c r="E3311"/>
    </row>
    <row r="3312" spans="1:5" s="190" customFormat="1" ht="12.75" customHeight="1" x14ac:dyDescent="0.25">
      <c r="A3312">
        <v>43664</v>
      </c>
      <c r="B3312" t="s">
        <v>23212</v>
      </c>
      <c r="C3312" t="s">
        <v>1537</v>
      </c>
      <c r="D3312" s="109" t="s">
        <v>17236</v>
      </c>
      <c r="E3312"/>
    </row>
    <row r="3313" spans="1:5" s="190" customFormat="1" ht="12.75" customHeight="1" x14ac:dyDescent="0.25">
      <c r="A3313">
        <v>43663</v>
      </c>
      <c r="B3313" t="s">
        <v>23213</v>
      </c>
      <c r="C3313" t="s">
        <v>1537</v>
      </c>
      <c r="D3313" s="109" t="s">
        <v>6447</v>
      </c>
      <c r="E3313"/>
    </row>
    <row r="3314" spans="1:5" s="190" customFormat="1" ht="12.75" customHeight="1" x14ac:dyDescent="0.25">
      <c r="A3314">
        <v>43083</v>
      </c>
      <c r="B3314" t="s">
        <v>23214</v>
      </c>
      <c r="C3314" t="s">
        <v>1537</v>
      </c>
      <c r="D3314" s="109" t="s">
        <v>14775</v>
      </c>
      <c r="E3314"/>
    </row>
    <row r="3315" spans="1:5" s="190" customFormat="1" ht="25.5" customHeight="1" x14ac:dyDescent="0.25">
      <c r="A3315">
        <v>40535</v>
      </c>
      <c r="B3315" t="s">
        <v>23215</v>
      </c>
      <c r="C3315" t="s">
        <v>1537</v>
      </c>
      <c r="D3315" s="109" t="s">
        <v>14775</v>
      </c>
      <c r="E3315"/>
    </row>
    <row r="3316" spans="1:5" s="190" customFormat="1" ht="12.75" customHeight="1" x14ac:dyDescent="0.25">
      <c r="A3316">
        <v>40598</v>
      </c>
      <c r="B3316" t="s">
        <v>23216</v>
      </c>
      <c r="C3316" t="s">
        <v>1537</v>
      </c>
      <c r="D3316" s="109" t="s">
        <v>8545</v>
      </c>
      <c r="E3316"/>
    </row>
    <row r="3317" spans="1:5" s="190" customFormat="1" ht="12.75" customHeight="1" x14ac:dyDescent="0.25">
      <c r="A3317">
        <v>43692</v>
      </c>
      <c r="B3317" t="s">
        <v>23217</v>
      </c>
      <c r="C3317" t="s">
        <v>1537</v>
      </c>
      <c r="D3317" s="109" t="s">
        <v>6447</v>
      </c>
      <c r="E3317"/>
    </row>
    <row r="3318" spans="1:5" s="190" customFormat="1" ht="25.5" customHeight="1" x14ac:dyDescent="0.25">
      <c r="A3318">
        <v>43665</v>
      </c>
      <c r="B3318" t="s">
        <v>23218</v>
      </c>
      <c r="C3318" t="s">
        <v>1537</v>
      </c>
      <c r="D3318" s="109" t="s">
        <v>7237</v>
      </c>
      <c r="E3318"/>
    </row>
    <row r="3319" spans="1:5" s="190" customFormat="1" ht="12.75" customHeight="1" x14ac:dyDescent="0.25">
      <c r="A3319">
        <v>10966</v>
      </c>
      <c r="B3319" t="s">
        <v>23219</v>
      </c>
      <c r="C3319" t="s">
        <v>1537</v>
      </c>
      <c r="D3319" s="109" t="s">
        <v>6447</v>
      </c>
      <c r="E3319"/>
    </row>
    <row r="3320" spans="1:5" s="190" customFormat="1" ht="12.75" customHeight="1" x14ac:dyDescent="0.25">
      <c r="A3320">
        <v>41594</v>
      </c>
      <c r="B3320" t="s">
        <v>23220</v>
      </c>
      <c r="C3320" t="s">
        <v>1537</v>
      </c>
      <c r="D3320" s="109" t="s">
        <v>17235</v>
      </c>
      <c r="E3320"/>
    </row>
    <row r="3321" spans="1:5" s="190" customFormat="1" ht="12.75" customHeight="1" x14ac:dyDescent="0.25">
      <c r="A3321">
        <v>41596</v>
      </c>
      <c r="B3321" t="s">
        <v>23221</v>
      </c>
      <c r="C3321" t="s">
        <v>1537</v>
      </c>
      <c r="D3321" s="109" t="s">
        <v>12600</v>
      </c>
      <c r="E3321"/>
    </row>
    <row r="3322" spans="1:5" s="190" customFormat="1" ht="25.5" customHeight="1" x14ac:dyDescent="0.25">
      <c r="A3322">
        <v>41598</v>
      </c>
      <c r="B3322" t="s">
        <v>23222</v>
      </c>
      <c r="C3322" t="s">
        <v>1537</v>
      </c>
      <c r="D3322" s="109" t="s">
        <v>12600</v>
      </c>
      <c r="E3322"/>
    </row>
    <row r="3323" spans="1:5" s="190" customFormat="1" ht="22.9" customHeight="1" x14ac:dyDescent="0.25">
      <c r="A3323">
        <v>39427</v>
      </c>
      <c r="B3323" t="s">
        <v>23223</v>
      </c>
      <c r="C3323" t="s">
        <v>1536</v>
      </c>
      <c r="D3323" s="109" t="s">
        <v>17931</v>
      </c>
      <c r="E3323"/>
    </row>
    <row r="3324" spans="1:5" s="190" customFormat="1" ht="12.75" customHeight="1" x14ac:dyDescent="0.25">
      <c r="A3324">
        <v>39424</v>
      </c>
      <c r="B3324" t="s">
        <v>23224</v>
      </c>
      <c r="C3324" t="s">
        <v>1536</v>
      </c>
      <c r="D3324" s="109" t="s">
        <v>7311</v>
      </c>
      <c r="E3324"/>
    </row>
    <row r="3325" spans="1:5" s="190" customFormat="1" ht="12.75" customHeight="1" x14ac:dyDescent="0.25">
      <c r="A3325">
        <v>39425</v>
      </c>
      <c r="B3325" t="s">
        <v>23225</v>
      </c>
      <c r="C3325" t="s">
        <v>1536</v>
      </c>
      <c r="D3325" s="109" t="s">
        <v>12691</v>
      </c>
      <c r="E3325"/>
    </row>
    <row r="3326" spans="1:5" s="190" customFormat="1" ht="12.75" customHeight="1" x14ac:dyDescent="0.25">
      <c r="A3326">
        <v>40664</v>
      </c>
      <c r="B3326" t="s">
        <v>23226</v>
      </c>
      <c r="C3326" t="s">
        <v>1537</v>
      </c>
      <c r="D3326" s="109" t="s">
        <v>14655</v>
      </c>
      <c r="E3326"/>
    </row>
    <row r="3327" spans="1:5" s="190" customFormat="1" ht="12.75" customHeight="1" x14ac:dyDescent="0.25">
      <c r="A3327">
        <v>34360</v>
      </c>
      <c r="B3327" t="s">
        <v>23227</v>
      </c>
      <c r="C3327" t="s">
        <v>1537</v>
      </c>
      <c r="D3327" s="109" t="s">
        <v>12759</v>
      </c>
      <c r="E3327"/>
    </row>
    <row r="3328" spans="1:5" s="190" customFormat="1" ht="12.75" customHeight="1" x14ac:dyDescent="0.25">
      <c r="A3328">
        <v>20259</v>
      </c>
      <c r="B3328" t="s">
        <v>23228</v>
      </c>
      <c r="C3328" t="s">
        <v>1536</v>
      </c>
      <c r="D3328" s="109" t="s">
        <v>12486</v>
      </c>
      <c r="E3328"/>
    </row>
    <row r="3329" spans="1:5" s="190" customFormat="1" ht="12.75" customHeight="1" x14ac:dyDescent="0.25">
      <c r="A3329">
        <v>14077</v>
      </c>
      <c r="B3329" t="s">
        <v>23229</v>
      </c>
      <c r="C3329" t="s">
        <v>1536</v>
      </c>
      <c r="D3329" s="109" t="s">
        <v>14863</v>
      </c>
      <c r="E3329"/>
    </row>
    <row r="3330" spans="1:5" s="190" customFormat="1" ht="12.75" customHeight="1" x14ac:dyDescent="0.25">
      <c r="A3330">
        <v>3678</v>
      </c>
      <c r="B3330" t="s">
        <v>23230</v>
      </c>
      <c r="C3330" t="s">
        <v>1536</v>
      </c>
      <c r="D3330" s="109" t="s">
        <v>14864</v>
      </c>
      <c r="E3330"/>
    </row>
    <row r="3331" spans="1:5" s="190" customFormat="1" ht="25.5" customHeight="1" x14ac:dyDescent="0.25">
      <c r="A3331">
        <v>585</v>
      </c>
      <c r="B3331" t="s">
        <v>23231</v>
      </c>
      <c r="C3331" t="s">
        <v>1537</v>
      </c>
      <c r="D3331" s="109" t="s">
        <v>17979</v>
      </c>
      <c r="E3331"/>
    </row>
    <row r="3332" spans="1:5" s="190" customFormat="1" ht="25.5" customHeight="1" x14ac:dyDescent="0.25">
      <c r="A3332">
        <v>39418</v>
      </c>
      <c r="B3332" t="s">
        <v>23232</v>
      </c>
      <c r="C3332" t="s">
        <v>1536</v>
      </c>
      <c r="D3332" s="109" t="s">
        <v>18776</v>
      </c>
      <c r="E3332"/>
    </row>
    <row r="3333" spans="1:5" s="190" customFormat="1" ht="12.75" customHeight="1" x14ac:dyDescent="0.25">
      <c r="A3333">
        <v>39419</v>
      </c>
      <c r="B3333" t="s">
        <v>23233</v>
      </c>
      <c r="C3333" t="s">
        <v>1536</v>
      </c>
      <c r="D3333" s="109" t="s">
        <v>7051</v>
      </c>
      <c r="E3333"/>
    </row>
    <row r="3334" spans="1:5" s="190" customFormat="1" ht="25.5" customHeight="1" x14ac:dyDescent="0.25">
      <c r="A3334">
        <v>39420</v>
      </c>
      <c r="B3334" t="s">
        <v>23234</v>
      </c>
      <c r="C3334" t="s">
        <v>1536</v>
      </c>
      <c r="D3334" s="109" t="s">
        <v>17161</v>
      </c>
      <c r="E3334"/>
    </row>
    <row r="3335" spans="1:5" s="190" customFormat="1" ht="12.75" customHeight="1" x14ac:dyDescent="0.25">
      <c r="A3335">
        <v>39571</v>
      </c>
      <c r="B3335" t="s">
        <v>23235</v>
      </c>
      <c r="C3335" t="s">
        <v>1536</v>
      </c>
      <c r="D3335" s="109" t="s">
        <v>6301</v>
      </c>
      <c r="E3335"/>
    </row>
    <row r="3336" spans="1:5" s="190" customFormat="1" ht="25.5" customHeight="1" x14ac:dyDescent="0.25">
      <c r="A3336">
        <v>39421</v>
      </c>
      <c r="B3336" t="s">
        <v>23236</v>
      </c>
      <c r="C3336" t="s">
        <v>1536</v>
      </c>
      <c r="D3336" s="109" t="s">
        <v>15203</v>
      </c>
      <c r="E3336"/>
    </row>
    <row r="3337" spans="1:5" s="190" customFormat="1" ht="12.75" customHeight="1" x14ac:dyDescent="0.25">
      <c r="A3337">
        <v>39422</v>
      </c>
      <c r="B3337" t="s">
        <v>23237</v>
      </c>
      <c r="C3337" t="s">
        <v>1536</v>
      </c>
      <c r="D3337" s="109" t="s">
        <v>14802</v>
      </c>
      <c r="E3337"/>
    </row>
    <row r="3338" spans="1:5" s="190" customFormat="1" ht="12.75" customHeight="1" x14ac:dyDescent="0.25">
      <c r="A3338">
        <v>39423</v>
      </c>
      <c r="B3338" t="s">
        <v>23238</v>
      </c>
      <c r="C3338" t="s">
        <v>1536</v>
      </c>
      <c r="D3338" s="109" t="s">
        <v>23239</v>
      </c>
      <c r="E3338"/>
    </row>
    <row r="3339" spans="1:5" s="190" customFormat="1" ht="12.75" customHeight="1" x14ac:dyDescent="0.25">
      <c r="A3339">
        <v>39426</v>
      </c>
      <c r="B3339" t="s">
        <v>23240</v>
      </c>
      <c r="C3339" t="s">
        <v>1536</v>
      </c>
      <c r="D3339" s="109" t="s">
        <v>12485</v>
      </c>
      <c r="E3339"/>
    </row>
    <row r="3340" spans="1:5" s="190" customFormat="1" ht="12.75" customHeight="1" x14ac:dyDescent="0.25">
      <c r="A3340">
        <v>39429</v>
      </c>
      <c r="B3340" t="s">
        <v>23241</v>
      </c>
      <c r="C3340" t="s">
        <v>1536</v>
      </c>
      <c r="D3340" s="109" t="s">
        <v>17072</v>
      </c>
      <c r="E3340"/>
    </row>
    <row r="3341" spans="1:5" s="190" customFormat="1" ht="12.75" customHeight="1" x14ac:dyDescent="0.25">
      <c r="A3341">
        <v>39428</v>
      </c>
      <c r="B3341" t="s">
        <v>23242</v>
      </c>
      <c r="C3341" t="s">
        <v>1536</v>
      </c>
      <c r="D3341" s="109" t="s">
        <v>7954</v>
      </c>
      <c r="E3341"/>
    </row>
    <row r="3342" spans="1:5" s="190" customFormat="1" ht="12.75" customHeight="1" x14ac:dyDescent="0.25">
      <c r="A3342">
        <v>39572</v>
      </c>
      <c r="B3342" t="s">
        <v>23243</v>
      </c>
      <c r="C3342" t="s">
        <v>1536</v>
      </c>
      <c r="D3342" s="109" t="s">
        <v>17413</v>
      </c>
      <c r="E3342"/>
    </row>
    <row r="3343" spans="1:5" s="190" customFormat="1" ht="12.75" customHeight="1" x14ac:dyDescent="0.25">
      <c r="A3343">
        <v>39570</v>
      </c>
      <c r="B3343" t="s">
        <v>23244</v>
      </c>
      <c r="C3343" t="s">
        <v>1536</v>
      </c>
      <c r="D3343" s="109" t="s">
        <v>14801</v>
      </c>
      <c r="E3343"/>
    </row>
    <row r="3344" spans="1:5" s="190" customFormat="1" ht="12.75" customHeight="1" x14ac:dyDescent="0.25">
      <c r="A3344">
        <v>39569</v>
      </c>
      <c r="B3344" t="s">
        <v>23245</v>
      </c>
      <c r="C3344" t="s">
        <v>1536</v>
      </c>
      <c r="D3344" s="109" t="s">
        <v>23246</v>
      </c>
      <c r="E3344"/>
    </row>
    <row r="3345" spans="1:5" s="190" customFormat="1" ht="12.75" customHeight="1" x14ac:dyDescent="0.25">
      <c r="A3345">
        <v>11552</v>
      </c>
      <c r="B3345" t="s">
        <v>23247</v>
      </c>
      <c r="C3345" t="s">
        <v>1536</v>
      </c>
      <c r="D3345" s="109" t="s">
        <v>23248</v>
      </c>
      <c r="E3345"/>
    </row>
    <row r="3346" spans="1:5" s="190" customFormat="1" ht="12.75" customHeight="1" x14ac:dyDescent="0.25">
      <c r="A3346">
        <v>39029</v>
      </c>
      <c r="B3346" t="s">
        <v>23249</v>
      </c>
      <c r="C3346" t="s">
        <v>1536</v>
      </c>
      <c r="D3346" s="109" t="s">
        <v>12062</v>
      </c>
      <c r="E3346"/>
    </row>
    <row r="3347" spans="1:5" s="190" customFormat="1" ht="12.75" customHeight="1" x14ac:dyDescent="0.25">
      <c r="A3347">
        <v>39028</v>
      </c>
      <c r="B3347" t="s">
        <v>23250</v>
      </c>
      <c r="C3347" t="s">
        <v>1536</v>
      </c>
      <c r="D3347" s="109" t="s">
        <v>6969</v>
      </c>
      <c r="E3347"/>
    </row>
    <row r="3348" spans="1:5" s="190" customFormat="1" ht="12.75" customHeight="1" x14ac:dyDescent="0.25">
      <c r="A3348">
        <v>39328</v>
      </c>
      <c r="B3348" t="s">
        <v>23251</v>
      </c>
      <c r="C3348" t="s">
        <v>1536</v>
      </c>
      <c r="D3348" s="109" t="s">
        <v>12541</v>
      </c>
      <c r="E3348"/>
    </row>
    <row r="3349" spans="1:5" s="190" customFormat="1" ht="11.65" customHeight="1" x14ac:dyDescent="0.25">
      <c r="A3349">
        <v>38541</v>
      </c>
      <c r="B3349" t="s">
        <v>23252</v>
      </c>
      <c r="C3349" t="s">
        <v>1533</v>
      </c>
      <c r="D3349" s="109" t="s">
        <v>23253</v>
      </c>
      <c r="E3349"/>
    </row>
    <row r="3350" spans="1:5" s="190" customFormat="1" ht="12.75" customHeight="1" x14ac:dyDescent="0.25">
      <c r="A3350">
        <v>38542</v>
      </c>
      <c r="B3350" t="s">
        <v>23254</v>
      </c>
      <c r="C3350" t="s">
        <v>1533</v>
      </c>
      <c r="D3350" s="109" t="s">
        <v>23255</v>
      </c>
      <c r="E3350"/>
    </row>
    <row r="3351" spans="1:5" s="190" customFormat="1" ht="12.75" customHeight="1" x14ac:dyDescent="0.25">
      <c r="A3351">
        <v>38543</v>
      </c>
      <c r="B3351" t="s">
        <v>23256</v>
      </c>
      <c r="C3351" t="s">
        <v>1533</v>
      </c>
      <c r="D3351" s="109" t="s">
        <v>23257</v>
      </c>
      <c r="E3351"/>
    </row>
    <row r="3352" spans="1:5" s="190" customFormat="1" ht="12.75" customHeight="1" x14ac:dyDescent="0.25">
      <c r="A3352">
        <v>40406</v>
      </c>
      <c r="B3352" t="s">
        <v>23258</v>
      </c>
      <c r="C3352" t="s">
        <v>1533</v>
      </c>
      <c r="D3352" s="109" t="s">
        <v>23259</v>
      </c>
      <c r="E3352"/>
    </row>
    <row r="3353" spans="1:5" s="190" customFormat="1" ht="12.75" customHeight="1" x14ac:dyDescent="0.25">
      <c r="A3353">
        <v>40789</v>
      </c>
      <c r="B3353" t="s">
        <v>23260</v>
      </c>
      <c r="C3353" t="s">
        <v>1533</v>
      </c>
      <c r="D3353" s="109" t="s">
        <v>23261</v>
      </c>
      <c r="E3353"/>
    </row>
    <row r="3354" spans="1:5" s="190" customFormat="1" ht="12.75" customHeight="1" x14ac:dyDescent="0.25">
      <c r="A3354">
        <v>40791</v>
      </c>
      <c r="B3354" t="s">
        <v>23262</v>
      </c>
      <c r="C3354" t="s">
        <v>1533</v>
      </c>
      <c r="D3354" s="109" t="s">
        <v>23263</v>
      </c>
      <c r="E3354"/>
    </row>
    <row r="3355" spans="1:5" s="190" customFormat="1" ht="12.75" customHeight="1" x14ac:dyDescent="0.25">
      <c r="A3355">
        <v>11651</v>
      </c>
      <c r="B3355" t="s">
        <v>23264</v>
      </c>
      <c r="C3355" t="s">
        <v>1533</v>
      </c>
      <c r="D3355" s="109" t="s">
        <v>23265</v>
      </c>
      <c r="E3355"/>
    </row>
    <row r="3356" spans="1:5" s="190" customFormat="1" ht="12.75" customHeight="1" x14ac:dyDescent="0.25">
      <c r="A3356">
        <v>40435</v>
      </c>
      <c r="B3356" t="s">
        <v>23266</v>
      </c>
      <c r="C3356" t="s">
        <v>1533</v>
      </c>
      <c r="D3356" s="109" t="s">
        <v>23267</v>
      </c>
      <c r="E3356"/>
    </row>
    <row r="3357" spans="1:5" s="190" customFormat="1" ht="12.75" customHeight="1" x14ac:dyDescent="0.25">
      <c r="A3357">
        <v>39012</v>
      </c>
      <c r="B3357" t="s">
        <v>23268</v>
      </c>
      <c r="C3357" t="s">
        <v>1533</v>
      </c>
      <c r="D3357" s="109" t="s">
        <v>23269</v>
      </c>
      <c r="E3357"/>
    </row>
    <row r="3358" spans="1:5" s="190" customFormat="1" ht="12.75" customHeight="1" x14ac:dyDescent="0.25">
      <c r="A3358">
        <v>13617</v>
      </c>
      <c r="B3358" t="s">
        <v>23270</v>
      </c>
      <c r="C3358" t="s">
        <v>1533</v>
      </c>
      <c r="D3358" s="109" t="s">
        <v>23271</v>
      </c>
      <c r="E3358"/>
    </row>
    <row r="3359" spans="1:5" s="190" customFormat="1" ht="12.75" customHeight="1" x14ac:dyDescent="0.25">
      <c r="A3359">
        <v>35274</v>
      </c>
      <c r="B3359" t="s">
        <v>23272</v>
      </c>
      <c r="C3359" t="s">
        <v>1536</v>
      </c>
      <c r="D3359" s="109" t="s">
        <v>14865</v>
      </c>
      <c r="E3359"/>
    </row>
    <row r="3360" spans="1:5" s="190" customFormat="1" ht="25.5" customHeight="1" x14ac:dyDescent="0.25">
      <c r="A3360">
        <v>35275</v>
      </c>
      <c r="B3360" t="s">
        <v>23273</v>
      </c>
      <c r="C3360" t="s">
        <v>1536</v>
      </c>
      <c r="D3360" s="109" t="s">
        <v>14866</v>
      </c>
      <c r="E3360"/>
    </row>
    <row r="3361" spans="1:5" s="190" customFormat="1" ht="25.5" customHeight="1" x14ac:dyDescent="0.25">
      <c r="A3361">
        <v>35276</v>
      </c>
      <c r="B3361" t="s">
        <v>23274</v>
      </c>
      <c r="C3361" t="s">
        <v>1536</v>
      </c>
      <c r="D3361" s="109" t="s">
        <v>14867</v>
      </c>
      <c r="E3361"/>
    </row>
    <row r="3362" spans="1:5" s="190" customFormat="1" ht="25.5" customHeight="1" x14ac:dyDescent="0.25">
      <c r="A3362">
        <v>38386</v>
      </c>
      <c r="B3362" t="s">
        <v>23275</v>
      </c>
      <c r="C3362" t="s">
        <v>1533</v>
      </c>
      <c r="D3362" s="109" t="s">
        <v>6988</v>
      </c>
      <c r="E3362"/>
    </row>
    <row r="3363" spans="1:5" s="190" customFormat="1" x14ac:dyDescent="0.25">
      <c r="A3363">
        <v>11091</v>
      </c>
      <c r="B3363" t="s">
        <v>23276</v>
      </c>
      <c r="C3363" t="s">
        <v>1533</v>
      </c>
      <c r="D3363" s="109" t="s">
        <v>6411</v>
      </c>
      <c r="E3363"/>
    </row>
    <row r="3364" spans="1:5" s="190" customFormat="1" x14ac:dyDescent="0.25">
      <c r="A3364">
        <v>37586</v>
      </c>
      <c r="B3364" t="s">
        <v>23277</v>
      </c>
      <c r="C3364" t="s">
        <v>1546</v>
      </c>
      <c r="D3364" s="109" t="s">
        <v>12721</v>
      </c>
      <c r="E3364"/>
    </row>
    <row r="3365" spans="1:5" s="190" customFormat="1" x14ac:dyDescent="0.25">
      <c r="A3365">
        <v>37395</v>
      </c>
      <c r="B3365" t="s">
        <v>23278</v>
      </c>
      <c r="C3365" t="s">
        <v>1546</v>
      </c>
      <c r="D3365" s="109" t="s">
        <v>17964</v>
      </c>
      <c r="E3365"/>
    </row>
    <row r="3366" spans="1:5" s="190" customFormat="1" x14ac:dyDescent="0.25">
      <c r="A3366">
        <v>14147</v>
      </c>
      <c r="B3366" t="s">
        <v>23279</v>
      </c>
      <c r="C3366" t="s">
        <v>1546</v>
      </c>
      <c r="D3366" s="109" t="s">
        <v>23280</v>
      </c>
      <c r="E3366"/>
    </row>
    <row r="3367" spans="1:5" s="190" customFormat="1" x14ac:dyDescent="0.25">
      <c r="A3367">
        <v>37396</v>
      </c>
      <c r="B3367" t="s">
        <v>23281</v>
      </c>
      <c r="C3367" t="s">
        <v>1546</v>
      </c>
      <c r="D3367" s="109" t="s">
        <v>21436</v>
      </c>
      <c r="E3367"/>
    </row>
    <row r="3368" spans="1:5" s="190" customFormat="1" x14ac:dyDescent="0.25">
      <c r="A3368">
        <v>37397</v>
      </c>
      <c r="B3368" t="s">
        <v>23282</v>
      </c>
      <c r="C3368" t="s">
        <v>1546</v>
      </c>
      <c r="D3368" s="109" t="s">
        <v>23283</v>
      </c>
      <c r="E3368"/>
    </row>
    <row r="3369" spans="1:5" s="190" customFormat="1" x14ac:dyDescent="0.25">
      <c r="A3369">
        <v>43606</v>
      </c>
      <c r="B3369" t="s">
        <v>23284</v>
      </c>
      <c r="C3369" t="s">
        <v>1533</v>
      </c>
      <c r="D3369" s="109" t="s">
        <v>6993</v>
      </c>
      <c r="E3369"/>
    </row>
    <row r="3370" spans="1:5" s="190" customFormat="1" x14ac:dyDescent="0.25">
      <c r="A3370">
        <v>444</v>
      </c>
      <c r="B3370" t="s">
        <v>23285</v>
      </c>
      <c r="C3370" t="s">
        <v>1533</v>
      </c>
      <c r="D3370" s="109" t="s">
        <v>8549</v>
      </c>
      <c r="E3370"/>
    </row>
    <row r="3371" spans="1:5" s="190" customFormat="1" x14ac:dyDescent="0.25">
      <c r="A3371">
        <v>445</v>
      </c>
      <c r="B3371" t="s">
        <v>23286</v>
      </c>
      <c r="C3371" t="s">
        <v>1533</v>
      </c>
      <c r="D3371" s="109" t="s">
        <v>17240</v>
      </c>
      <c r="E3371"/>
    </row>
    <row r="3372" spans="1:5" s="190" customFormat="1" x14ac:dyDescent="0.25">
      <c r="A3372">
        <v>4783</v>
      </c>
      <c r="B3372" t="s">
        <v>23287</v>
      </c>
      <c r="C3372" t="s">
        <v>1532</v>
      </c>
      <c r="D3372" s="109" t="s">
        <v>8162</v>
      </c>
      <c r="E3372"/>
    </row>
    <row r="3373" spans="1:5" s="190" customFormat="1" x14ac:dyDescent="0.25">
      <c r="A3373">
        <v>41079</v>
      </c>
      <c r="B3373" t="s">
        <v>23288</v>
      </c>
      <c r="C3373" t="s">
        <v>1539</v>
      </c>
      <c r="D3373" s="109" t="s">
        <v>23289</v>
      </c>
      <c r="E3373"/>
    </row>
    <row r="3374" spans="1:5" s="190" customFormat="1" x14ac:dyDescent="0.25">
      <c r="A3374">
        <v>12874</v>
      </c>
      <c r="B3374" t="s">
        <v>23290</v>
      </c>
      <c r="C3374" t="s">
        <v>1532</v>
      </c>
      <c r="D3374" s="109" t="s">
        <v>13382</v>
      </c>
      <c r="E3374"/>
    </row>
    <row r="3375" spans="1:5" s="190" customFormat="1" x14ac:dyDescent="0.25">
      <c r="A3375">
        <v>41082</v>
      </c>
      <c r="B3375" t="s">
        <v>23291</v>
      </c>
      <c r="C3375" t="s">
        <v>1539</v>
      </c>
      <c r="D3375" s="109" t="s">
        <v>23292</v>
      </c>
      <c r="E3375"/>
    </row>
    <row r="3376" spans="1:5" s="190" customFormat="1" x14ac:dyDescent="0.25">
      <c r="A3376">
        <v>4785</v>
      </c>
      <c r="B3376" t="s">
        <v>23293</v>
      </c>
      <c r="C3376" t="s">
        <v>1532</v>
      </c>
      <c r="D3376" s="109" t="s">
        <v>8162</v>
      </c>
      <c r="E3376"/>
    </row>
    <row r="3377" spans="1:5" s="190" customFormat="1" x14ac:dyDescent="0.25">
      <c r="A3377">
        <v>41081</v>
      </c>
      <c r="B3377" t="s">
        <v>23294</v>
      </c>
      <c r="C3377" t="s">
        <v>1539</v>
      </c>
      <c r="D3377" s="109" t="s">
        <v>23289</v>
      </c>
      <c r="E3377"/>
    </row>
    <row r="3378" spans="1:5" s="190" customFormat="1" x14ac:dyDescent="0.25">
      <c r="A3378">
        <v>4801</v>
      </c>
      <c r="B3378" t="s">
        <v>23295</v>
      </c>
      <c r="C3378" t="s">
        <v>1534</v>
      </c>
      <c r="D3378" s="109" t="s">
        <v>23296</v>
      </c>
      <c r="E3378"/>
    </row>
    <row r="3379" spans="1:5" s="190" customFormat="1" x14ac:dyDescent="0.25">
      <c r="A3379">
        <v>4794</v>
      </c>
      <c r="B3379" t="s">
        <v>23297</v>
      </c>
      <c r="C3379" t="s">
        <v>1534</v>
      </c>
      <c r="D3379" s="109" t="s">
        <v>23298</v>
      </c>
      <c r="E3379"/>
    </row>
    <row r="3380" spans="1:5" s="190" customFormat="1" x14ac:dyDescent="0.25">
      <c r="A3380">
        <v>4796</v>
      </c>
      <c r="B3380" t="s">
        <v>23299</v>
      </c>
      <c r="C3380" t="s">
        <v>1534</v>
      </c>
      <c r="D3380" s="109" t="s">
        <v>23300</v>
      </c>
      <c r="E3380"/>
    </row>
    <row r="3381" spans="1:5" s="190" customFormat="1" x14ac:dyDescent="0.25">
      <c r="A3381">
        <v>4800</v>
      </c>
      <c r="B3381" t="s">
        <v>23301</v>
      </c>
      <c r="C3381" t="s">
        <v>1534</v>
      </c>
      <c r="D3381" s="109" t="s">
        <v>23302</v>
      </c>
      <c r="E3381"/>
    </row>
    <row r="3382" spans="1:5" s="190" customFormat="1" x14ac:dyDescent="0.25">
      <c r="A3382">
        <v>4795</v>
      </c>
      <c r="B3382" t="s">
        <v>23303</v>
      </c>
      <c r="C3382" t="s">
        <v>1534</v>
      </c>
      <c r="D3382" s="109" t="s">
        <v>23304</v>
      </c>
      <c r="E3382"/>
    </row>
    <row r="3383" spans="1:5" s="190" customFormat="1" x14ac:dyDescent="0.25">
      <c r="A3383">
        <v>39694</v>
      </c>
      <c r="B3383" t="s">
        <v>23305</v>
      </c>
      <c r="C3383" t="s">
        <v>1534</v>
      </c>
      <c r="D3383" s="109" t="s">
        <v>23306</v>
      </c>
      <c r="E3383"/>
    </row>
    <row r="3384" spans="1:5" s="190" customFormat="1" x14ac:dyDescent="0.25">
      <c r="A3384">
        <v>1292</v>
      </c>
      <c r="B3384" t="s">
        <v>23307</v>
      </c>
      <c r="C3384" t="s">
        <v>1534</v>
      </c>
      <c r="D3384" s="109" t="s">
        <v>17242</v>
      </c>
      <c r="E3384"/>
    </row>
    <row r="3385" spans="1:5" s="190" customFormat="1" x14ac:dyDescent="0.25">
      <c r="A3385">
        <v>1287</v>
      </c>
      <c r="B3385" t="s">
        <v>23308</v>
      </c>
      <c r="C3385" t="s">
        <v>1534</v>
      </c>
      <c r="D3385" s="109" t="s">
        <v>17243</v>
      </c>
      <c r="E3385"/>
    </row>
    <row r="3386" spans="1:5" s="190" customFormat="1" x14ac:dyDescent="0.25">
      <c r="A3386">
        <v>1297</v>
      </c>
      <c r="B3386" t="s">
        <v>23309</v>
      </c>
      <c r="C3386" t="s">
        <v>1534</v>
      </c>
      <c r="D3386" s="109" t="s">
        <v>17244</v>
      </c>
      <c r="E3386"/>
    </row>
    <row r="3387" spans="1:5" s="190" customFormat="1" x14ac:dyDescent="0.25">
      <c r="A3387">
        <v>4786</v>
      </c>
      <c r="B3387" t="s">
        <v>23310</v>
      </c>
      <c r="C3387" t="s">
        <v>1534</v>
      </c>
      <c r="D3387" s="109" t="s">
        <v>21607</v>
      </c>
      <c r="E3387"/>
    </row>
    <row r="3388" spans="1:5" s="190" customFormat="1" x14ac:dyDescent="0.25">
      <c r="A3388">
        <v>10840</v>
      </c>
      <c r="B3388" t="s">
        <v>23311</v>
      </c>
      <c r="C3388" t="s">
        <v>1534</v>
      </c>
      <c r="D3388" s="109" t="s">
        <v>17245</v>
      </c>
      <c r="E3388"/>
    </row>
    <row r="3389" spans="1:5" s="190" customFormat="1" x14ac:dyDescent="0.25">
      <c r="A3389">
        <v>10841</v>
      </c>
      <c r="B3389" t="s">
        <v>23312</v>
      </c>
      <c r="C3389" t="s">
        <v>1534</v>
      </c>
      <c r="D3389" s="109" t="s">
        <v>17246</v>
      </c>
      <c r="E3389"/>
    </row>
    <row r="3390" spans="1:5" s="190" customFormat="1" x14ac:dyDescent="0.25">
      <c r="A3390">
        <v>44540</v>
      </c>
      <c r="B3390" t="s">
        <v>23313</v>
      </c>
      <c r="C3390" t="s">
        <v>1534</v>
      </c>
      <c r="D3390" s="109" t="s">
        <v>17247</v>
      </c>
      <c r="E3390"/>
    </row>
    <row r="3391" spans="1:5" s="190" customFormat="1" x14ac:dyDescent="0.25">
      <c r="A3391">
        <v>10842</v>
      </c>
      <c r="B3391" t="s">
        <v>23314</v>
      </c>
      <c r="C3391" t="s">
        <v>1534</v>
      </c>
      <c r="D3391" s="109" t="s">
        <v>17248</v>
      </c>
      <c r="E3391"/>
    </row>
    <row r="3392" spans="1:5" s="190" customFormat="1" x14ac:dyDescent="0.25">
      <c r="A3392">
        <v>21108</v>
      </c>
      <c r="B3392" t="s">
        <v>23315</v>
      </c>
      <c r="C3392" t="s">
        <v>1534</v>
      </c>
      <c r="D3392" s="109" t="s">
        <v>17249</v>
      </c>
      <c r="E3392"/>
    </row>
    <row r="3393" spans="1:5" s="190" customFormat="1" x14ac:dyDescent="0.25">
      <c r="A3393">
        <v>38195</v>
      </c>
      <c r="B3393" t="s">
        <v>23316</v>
      </c>
      <c r="C3393" t="s">
        <v>1534</v>
      </c>
      <c r="D3393" s="109" t="s">
        <v>17250</v>
      </c>
      <c r="E3393"/>
    </row>
    <row r="3394" spans="1:5" s="190" customFormat="1" x14ac:dyDescent="0.25">
      <c r="A3394">
        <v>38180</v>
      </c>
      <c r="B3394" t="s">
        <v>23317</v>
      </c>
      <c r="C3394" t="s">
        <v>1534</v>
      </c>
      <c r="D3394" s="109" t="s">
        <v>23318</v>
      </c>
      <c r="E3394"/>
    </row>
    <row r="3395" spans="1:5" s="190" customFormat="1" x14ac:dyDescent="0.25">
      <c r="A3395">
        <v>40648</v>
      </c>
      <c r="B3395" t="s">
        <v>23319</v>
      </c>
      <c r="C3395" t="s">
        <v>1534</v>
      </c>
      <c r="D3395" s="109" t="s">
        <v>23320</v>
      </c>
      <c r="E3395"/>
    </row>
    <row r="3396" spans="1:5" s="190" customFormat="1" x14ac:dyDescent="0.25">
      <c r="A3396">
        <v>40649</v>
      </c>
      <c r="B3396" t="s">
        <v>23321</v>
      </c>
      <c r="C3396" t="s">
        <v>1534</v>
      </c>
      <c r="D3396" s="109" t="s">
        <v>21131</v>
      </c>
      <c r="E3396"/>
    </row>
    <row r="3397" spans="1:5" s="190" customFormat="1" x14ac:dyDescent="0.25">
      <c r="A3397">
        <v>40650</v>
      </c>
      <c r="B3397" t="s">
        <v>23322</v>
      </c>
      <c r="C3397" t="s">
        <v>1534</v>
      </c>
      <c r="D3397" s="109" t="s">
        <v>23323</v>
      </c>
      <c r="E3397"/>
    </row>
    <row r="3398" spans="1:5" s="190" customFormat="1" x14ac:dyDescent="0.25">
      <c r="A3398">
        <v>40651</v>
      </c>
      <c r="B3398" t="s">
        <v>23324</v>
      </c>
      <c r="C3398" t="s">
        <v>1534</v>
      </c>
      <c r="D3398" s="109" t="s">
        <v>17510</v>
      </c>
      <c r="E3398"/>
    </row>
    <row r="3399" spans="1:5" s="190" customFormat="1" x14ac:dyDescent="0.25">
      <c r="A3399">
        <v>40652</v>
      </c>
      <c r="B3399" t="s">
        <v>23325</v>
      </c>
      <c r="C3399" t="s">
        <v>1534</v>
      </c>
      <c r="D3399" s="109" t="s">
        <v>23326</v>
      </c>
      <c r="E3399"/>
    </row>
    <row r="3400" spans="1:5" s="190" customFormat="1" x14ac:dyDescent="0.25">
      <c r="A3400">
        <v>40647</v>
      </c>
      <c r="B3400" t="s">
        <v>23327</v>
      </c>
      <c r="C3400" t="s">
        <v>1534</v>
      </c>
      <c r="D3400" s="109" t="s">
        <v>23328</v>
      </c>
      <c r="E3400"/>
    </row>
    <row r="3401" spans="1:5" s="190" customFormat="1" x14ac:dyDescent="0.25">
      <c r="A3401">
        <v>40653</v>
      </c>
      <c r="B3401" t="s">
        <v>23329</v>
      </c>
      <c r="C3401" t="s">
        <v>1534</v>
      </c>
      <c r="D3401" s="109" t="s">
        <v>23330</v>
      </c>
      <c r="E3401"/>
    </row>
    <row r="3402" spans="1:5" s="190" customFormat="1" x14ac:dyDescent="0.25">
      <c r="A3402">
        <v>36178</v>
      </c>
      <c r="B3402" t="s">
        <v>23331</v>
      </c>
      <c r="C3402" t="s">
        <v>1533</v>
      </c>
      <c r="D3402" s="109" t="s">
        <v>14942</v>
      </c>
      <c r="E3402"/>
    </row>
    <row r="3403" spans="1:5" s="190" customFormat="1" x14ac:dyDescent="0.25">
      <c r="A3403">
        <v>38181</v>
      </c>
      <c r="B3403" t="s">
        <v>23332</v>
      </c>
      <c r="C3403" t="s">
        <v>1534</v>
      </c>
      <c r="D3403" s="109" t="s">
        <v>23333</v>
      </c>
      <c r="E3403"/>
    </row>
    <row r="3404" spans="1:5" s="190" customFormat="1" x14ac:dyDescent="0.25">
      <c r="A3404">
        <v>38182</v>
      </c>
      <c r="B3404" t="s">
        <v>23334</v>
      </c>
      <c r="C3404" t="s">
        <v>1534</v>
      </c>
      <c r="D3404" s="109" t="s">
        <v>23335</v>
      </c>
      <c r="E3404"/>
    </row>
    <row r="3405" spans="1:5" s="190" customFormat="1" x14ac:dyDescent="0.25">
      <c r="A3405">
        <v>38186</v>
      </c>
      <c r="B3405" t="s">
        <v>23336</v>
      </c>
      <c r="C3405" t="s">
        <v>1534</v>
      </c>
      <c r="D3405" s="109" t="s">
        <v>23337</v>
      </c>
      <c r="E3405"/>
    </row>
    <row r="3406" spans="1:5" s="190" customFormat="1" x14ac:dyDescent="0.25">
      <c r="A3406">
        <v>38185</v>
      </c>
      <c r="B3406" t="s">
        <v>23338</v>
      </c>
      <c r="C3406" t="s">
        <v>1534</v>
      </c>
      <c r="D3406" s="109" t="s">
        <v>23339</v>
      </c>
      <c r="E3406"/>
    </row>
    <row r="3407" spans="1:5" s="190" customFormat="1" x14ac:dyDescent="0.25">
      <c r="A3407">
        <v>40654</v>
      </c>
      <c r="B3407" t="s">
        <v>23340</v>
      </c>
      <c r="C3407" t="s">
        <v>1534</v>
      </c>
      <c r="D3407" s="109" t="s">
        <v>23341</v>
      </c>
      <c r="E3407"/>
    </row>
    <row r="3408" spans="1:5" s="190" customFormat="1" x14ac:dyDescent="0.25">
      <c r="A3408">
        <v>44541</v>
      </c>
      <c r="B3408" t="s">
        <v>23342</v>
      </c>
      <c r="C3408" t="s">
        <v>1534</v>
      </c>
      <c r="D3408" s="109" t="s">
        <v>17251</v>
      </c>
      <c r="E3408"/>
    </row>
    <row r="3409" spans="1:5" s="190" customFormat="1" x14ac:dyDescent="0.25">
      <c r="A3409">
        <v>4822</v>
      </c>
      <c r="B3409" t="s">
        <v>23343</v>
      </c>
      <c r="C3409" t="s">
        <v>1534</v>
      </c>
      <c r="D3409" s="109" t="s">
        <v>23344</v>
      </c>
      <c r="E3409"/>
    </row>
    <row r="3410" spans="1:5" s="190" customFormat="1" x14ac:dyDescent="0.25">
      <c r="A3410">
        <v>4818</v>
      </c>
      <c r="B3410" t="s">
        <v>23345</v>
      </c>
      <c r="C3410" t="s">
        <v>1534</v>
      </c>
      <c r="D3410" s="109" t="s">
        <v>23346</v>
      </c>
      <c r="E3410"/>
    </row>
    <row r="3411" spans="1:5" s="190" customFormat="1" x14ac:dyDescent="0.25">
      <c r="A3411">
        <v>39567</v>
      </c>
      <c r="B3411" t="s">
        <v>23347</v>
      </c>
      <c r="C3411" t="s">
        <v>1534</v>
      </c>
      <c r="D3411" s="109" t="s">
        <v>23348</v>
      </c>
      <c r="E3411"/>
    </row>
    <row r="3412" spans="1:5" s="190" customFormat="1" x14ac:dyDescent="0.25">
      <c r="A3412">
        <v>39566</v>
      </c>
      <c r="B3412" t="s">
        <v>23349</v>
      </c>
      <c r="C3412" t="s">
        <v>1534</v>
      </c>
      <c r="D3412" s="109" t="s">
        <v>15035</v>
      </c>
      <c r="E3412"/>
    </row>
    <row r="3413" spans="1:5" s="190" customFormat="1" x14ac:dyDescent="0.25">
      <c r="A3413">
        <v>39416</v>
      </c>
      <c r="B3413" t="s">
        <v>23350</v>
      </c>
      <c r="C3413" t="s">
        <v>1534</v>
      </c>
      <c r="D3413" s="109" t="s">
        <v>7959</v>
      </c>
      <c r="E3413"/>
    </row>
    <row r="3414" spans="1:5" s="190" customFormat="1" x14ac:dyDescent="0.25">
      <c r="A3414">
        <v>39417</v>
      </c>
      <c r="B3414" t="s">
        <v>23351</v>
      </c>
      <c r="C3414" t="s">
        <v>1534</v>
      </c>
      <c r="D3414" s="109" t="s">
        <v>8550</v>
      </c>
      <c r="E3414"/>
    </row>
    <row r="3415" spans="1:5" s="190" customFormat="1" x14ac:dyDescent="0.25">
      <c r="A3415">
        <v>43742</v>
      </c>
      <c r="B3415" t="s">
        <v>23352</v>
      </c>
      <c r="C3415" t="s">
        <v>1534</v>
      </c>
      <c r="D3415" s="109" t="s">
        <v>8526</v>
      </c>
      <c r="E3415"/>
    </row>
    <row r="3416" spans="1:5" s="190" customFormat="1" x14ac:dyDescent="0.25">
      <c r="A3416">
        <v>39414</v>
      </c>
      <c r="B3416" t="s">
        <v>23353</v>
      </c>
      <c r="C3416" t="s">
        <v>1534</v>
      </c>
      <c r="D3416" s="109" t="s">
        <v>7948</v>
      </c>
      <c r="E3416"/>
    </row>
    <row r="3417" spans="1:5" s="190" customFormat="1" x14ac:dyDescent="0.25">
      <c r="A3417">
        <v>39415</v>
      </c>
      <c r="B3417" t="s">
        <v>23354</v>
      </c>
      <c r="C3417" t="s">
        <v>1534</v>
      </c>
      <c r="D3417" s="109" t="s">
        <v>17221</v>
      </c>
      <c r="E3417"/>
    </row>
    <row r="3418" spans="1:5" s="190" customFormat="1" x14ac:dyDescent="0.25">
      <c r="A3418">
        <v>43740</v>
      </c>
      <c r="B3418" t="s">
        <v>23355</v>
      </c>
      <c r="C3418" t="s">
        <v>1534</v>
      </c>
      <c r="D3418" s="109" t="s">
        <v>15950</v>
      </c>
      <c r="E3418"/>
    </row>
    <row r="3419" spans="1:5" s="190" customFormat="1" x14ac:dyDescent="0.25">
      <c r="A3419">
        <v>39412</v>
      </c>
      <c r="B3419" t="s">
        <v>23356</v>
      </c>
      <c r="C3419" t="s">
        <v>1534</v>
      </c>
      <c r="D3419" s="109" t="s">
        <v>22280</v>
      </c>
      <c r="E3419"/>
    </row>
    <row r="3420" spans="1:5" s="190" customFormat="1" x14ac:dyDescent="0.25">
      <c r="A3420">
        <v>39413</v>
      </c>
      <c r="B3420" t="s">
        <v>23357</v>
      </c>
      <c r="C3420" t="s">
        <v>1534</v>
      </c>
      <c r="D3420" s="109" t="s">
        <v>8533</v>
      </c>
      <c r="E3420"/>
    </row>
    <row r="3421" spans="1:5" s="190" customFormat="1" x14ac:dyDescent="0.25">
      <c r="A3421">
        <v>43741</v>
      </c>
      <c r="B3421" t="s">
        <v>23358</v>
      </c>
      <c r="C3421" t="s">
        <v>1534</v>
      </c>
      <c r="D3421" s="109" t="s">
        <v>23359</v>
      </c>
      <c r="E3421"/>
    </row>
    <row r="3422" spans="1:5" s="190" customFormat="1" x14ac:dyDescent="0.25">
      <c r="A3422">
        <v>11062</v>
      </c>
      <c r="B3422" t="s">
        <v>23360</v>
      </c>
      <c r="C3422" t="s">
        <v>1534</v>
      </c>
      <c r="D3422" s="109" t="s">
        <v>17252</v>
      </c>
      <c r="E3422"/>
    </row>
    <row r="3423" spans="1:5" s="190" customFormat="1" x14ac:dyDescent="0.25">
      <c r="A3423">
        <v>11063</v>
      </c>
      <c r="B3423" t="s">
        <v>23361</v>
      </c>
      <c r="C3423" t="s">
        <v>1534</v>
      </c>
      <c r="D3423" s="109" t="s">
        <v>17253</v>
      </c>
      <c r="E3423"/>
    </row>
    <row r="3424" spans="1:5" s="190" customFormat="1" x14ac:dyDescent="0.25">
      <c r="A3424">
        <v>13521</v>
      </c>
      <c r="B3424" t="s">
        <v>23362</v>
      </c>
      <c r="C3424" t="s">
        <v>1533</v>
      </c>
      <c r="D3424" s="109" t="s">
        <v>14876</v>
      </c>
      <c r="E3424"/>
    </row>
    <row r="3425" spans="1:5" s="190" customFormat="1" x14ac:dyDescent="0.25">
      <c r="A3425">
        <v>10851</v>
      </c>
      <c r="B3425" t="s">
        <v>23363</v>
      </c>
      <c r="C3425" t="s">
        <v>1533</v>
      </c>
      <c r="D3425" s="109" t="s">
        <v>23364</v>
      </c>
      <c r="E3425"/>
    </row>
    <row r="3426" spans="1:5" s="190" customFormat="1" x14ac:dyDescent="0.25">
      <c r="A3426">
        <v>39515</v>
      </c>
      <c r="B3426" t="s">
        <v>23365</v>
      </c>
      <c r="C3426" t="s">
        <v>1533</v>
      </c>
      <c r="D3426" s="109" t="s">
        <v>17697</v>
      </c>
      <c r="E3426"/>
    </row>
    <row r="3427" spans="1:5" s="190" customFormat="1" x14ac:dyDescent="0.25">
      <c r="A3427">
        <v>39516</v>
      </c>
      <c r="B3427" t="s">
        <v>23366</v>
      </c>
      <c r="C3427" t="s">
        <v>1533</v>
      </c>
      <c r="D3427" s="109" t="s">
        <v>23367</v>
      </c>
      <c r="E3427"/>
    </row>
    <row r="3428" spans="1:5" s="190" customFormat="1" x14ac:dyDescent="0.25">
      <c r="A3428">
        <v>39514</v>
      </c>
      <c r="B3428" t="s">
        <v>23368</v>
      </c>
      <c r="C3428" t="s">
        <v>1533</v>
      </c>
      <c r="D3428" s="109" t="s">
        <v>23369</v>
      </c>
      <c r="E3428"/>
    </row>
    <row r="3429" spans="1:5" s="190" customFormat="1" x14ac:dyDescent="0.25">
      <c r="A3429">
        <v>4812</v>
      </c>
      <c r="B3429" t="s">
        <v>23370</v>
      </c>
      <c r="C3429" t="s">
        <v>1534</v>
      </c>
      <c r="D3429" s="109" t="s">
        <v>23371</v>
      </c>
      <c r="E3429"/>
    </row>
    <row r="3430" spans="1:5" s="190" customFormat="1" x14ac:dyDescent="0.25">
      <c r="A3430">
        <v>10849</v>
      </c>
      <c r="B3430" t="s">
        <v>23372</v>
      </c>
      <c r="C3430" t="s">
        <v>1533</v>
      </c>
      <c r="D3430" s="109" t="s">
        <v>14877</v>
      </c>
      <c r="E3430"/>
    </row>
    <row r="3431" spans="1:5" s="190" customFormat="1" x14ac:dyDescent="0.25">
      <c r="A3431">
        <v>10848</v>
      </c>
      <c r="B3431" t="s">
        <v>23373</v>
      </c>
      <c r="C3431" t="s">
        <v>1533</v>
      </c>
      <c r="D3431" s="109" t="s">
        <v>14878</v>
      </c>
      <c r="E3431"/>
    </row>
    <row r="3432" spans="1:5" s="190" customFormat="1" x14ac:dyDescent="0.25">
      <c r="A3432">
        <v>4813</v>
      </c>
      <c r="B3432" t="s">
        <v>23374</v>
      </c>
      <c r="C3432" t="s">
        <v>1534</v>
      </c>
      <c r="D3432" s="109" t="s">
        <v>12561</v>
      </c>
      <c r="E3432"/>
    </row>
    <row r="3433" spans="1:5" s="190" customFormat="1" x14ac:dyDescent="0.25">
      <c r="A3433">
        <v>37560</v>
      </c>
      <c r="B3433" t="s">
        <v>23375</v>
      </c>
      <c r="C3433" t="s">
        <v>1533</v>
      </c>
      <c r="D3433" s="109" t="s">
        <v>23376</v>
      </c>
      <c r="E3433"/>
    </row>
    <row r="3434" spans="1:5" s="190" customFormat="1" x14ac:dyDescent="0.25">
      <c r="A3434">
        <v>37557</v>
      </c>
      <c r="B3434" t="s">
        <v>23377</v>
      </c>
      <c r="C3434" t="s">
        <v>1533</v>
      </c>
      <c r="D3434" s="109" t="s">
        <v>23378</v>
      </c>
      <c r="E3434"/>
    </row>
    <row r="3435" spans="1:5" s="190" customFormat="1" x14ac:dyDescent="0.25">
      <c r="A3435">
        <v>37556</v>
      </c>
      <c r="B3435" t="s">
        <v>23379</v>
      </c>
      <c r="C3435" t="s">
        <v>1533</v>
      </c>
      <c r="D3435" s="109" t="s">
        <v>23380</v>
      </c>
      <c r="E3435"/>
    </row>
    <row r="3436" spans="1:5" s="190" customFormat="1" x14ac:dyDescent="0.25">
      <c r="A3436">
        <v>37559</v>
      </c>
      <c r="B3436" t="s">
        <v>23381</v>
      </c>
      <c r="C3436" t="s">
        <v>1533</v>
      </c>
      <c r="D3436" s="109" t="s">
        <v>11821</v>
      </c>
      <c r="E3436"/>
    </row>
    <row r="3437" spans="1:5" s="190" customFormat="1" x14ac:dyDescent="0.25">
      <c r="A3437">
        <v>37539</v>
      </c>
      <c r="B3437" t="s">
        <v>23382</v>
      </c>
      <c r="C3437" t="s">
        <v>1533</v>
      </c>
      <c r="D3437" s="109" t="s">
        <v>14777</v>
      </c>
      <c r="E3437"/>
    </row>
    <row r="3438" spans="1:5" s="190" customFormat="1" x14ac:dyDescent="0.25">
      <c r="A3438">
        <v>37558</v>
      </c>
      <c r="B3438" t="s">
        <v>23383</v>
      </c>
      <c r="C3438" t="s">
        <v>1533</v>
      </c>
      <c r="D3438" s="109" t="s">
        <v>23384</v>
      </c>
      <c r="E3438"/>
    </row>
    <row r="3439" spans="1:5" s="190" customFormat="1" x14ac:dyDescent="0.25">
      <c r="A3439">
        <v>34723</v>
      </c>
      <c r="B3439" t="s">
        <v>23385</v>
      </c>
      <c r="C3439" t="s">
        <v>1534</v>
      </c>
      <c r="D3439" s="109" t="s">
        <v>14879</v>
      </c>
      <c r="E3439"/>
    </row>
    <row r="3440" spans="1:5" s="190" customFormat="1" x14ac:dyDescent="0.25">
      <c r="A3440">
        <v>34721</v>
      </c>
      <c r="B3440" t="s">
        <v>23386</v>
      </c>
      <c r="C3440" t="s">
        <v>1534</v>
      </c>
      <c r="D3440" s="109" t="s">
        <v>14880</v>
      </c>
      <c r="E3440"/>
    </row>
    <row r="3441" spans="1:5" s="190" customFormat="1" x14ac:dyDescent="0.25">
      <c r="A3441">
        <v>4309</v>
      </c>
      <c r="B3441" t="s">
        <v>23387</v>
      </c>
      <c r="C3441" t="s">
        <v>1533</v>
      </c>
      <c r="D3441" s="109" t="s">
        <v>17562</v>
      </c>
      <c r="E3441"/>
    </row>
    <row r="3442" spans="1:5" s="190" customFormat="1" x14ac:dyDescent="0.25">
      <c r="A3442">
        <v>4307</v>
      </c>
      <c r="B3442" t="s">
        <v>23388</v>
      </c>
      <c r="C3442" t="s">
        <v>1533</v>
      </c>
      <c r="D3442" s="109" t="s">
        <v>8521</v>
      </c>
      <c r="E3442"/>
    </row>
    <row r="3443" spans="1:5" s="190" customFormat="1" x14ac:dyDescent="0.25">
      <c r="A3443">
        <v>10850</v>
      </c>
      <c r="B3443" t="s">
        <v>23389</v>
      </c>
      <c r="C3443" t="s">
        <v>1533</v>
      </c>
      <c r="D3443" s="109" t="s">
        <v>14881</v>
      </c>
      <c r="E3443"/>
    </row>
    <row r="3444" spans="1:5" s="190" customFormat="1" x14ac:dyDescent="0.25">
      <c r="A3444">
        <v>42438</v>
      </c>
      <c r="B3444" t="s">
        <v>23390</v>
      </c>
      <c r="C3444" t="s">
        <v>1533</v>
      </c>
      <c r="D3444" s="109" t="s">
        <v>14882</v>
      </c>
      <c r="E3444"/>
    </row>
    <row r="3445" spans="1:5" s="190" customFormat="1" x14ac:dyDescent="0.25">
      <c r="A3445">
        <v>4792</v>
      </c>
      <c r="B3445" t="s">
        <v>23391</v>
      </c>
      <c r="C3445" t="s">
        <v>1534</v>
      </c>
      <c r="D3445" s="109" t="s">
        <v>23392</v>
      </c>
      <c r="E3445"/>
    </row>
    <row r="3446" spans="1:5" s="190" customFormat="1" x14ac:dyDescent="0.25">
      <c r="A3446">
        <v>4790</v>
      </c>
      <c r="B3446" t="s">
        <v>23393</v>
      </c>
      <c r="C3446" t="s">
        <v>1534</v>
      </c>
      <c r="D3446" s="109" t="s">
        <v>23394</v>
      </c>
      <c r="E3446"/>
    </row>
    <row r="3447" spans="1:5" s="190" customFormat="1" x14ac:dyDescent="0.25">
      <c r="A3447">
        <v>40671</v>
      </c>
      <c r="B3447" t="s">
        <v>23395</v>
      </c>
      <c r="C3447" t="s">
        <v>1534</v>
      </c>
      <c r="D3447" s="109" t="s">
        <v>23396</v>
      </c>
      <c r="E3447"/>
    </row>
    <row r="3448" spans="1:5" s="190" customFormat="1" x14ac:dyDescent="0.25">
      <c r="A3448">
        <v>7552</v>
      </c>
      <c r="B3448" t="s">
        <v>23397</v>
      </c>
      <c r="C3448" t="s">
        <v>1533</v>
      </c>
      <c r="D3448" s="109" t="s">
        <v>6477</v>
      </c>
      <c r="E3448"/>
    </row>
    <row r="3449" spans="1:5" s="190" customFormat="1" x14ac:dyDescent="0.25">
      <c r="A3449">
        <v>4893</v>
      </c>
      <c r="B3449" t="s">
        <v>23398</v>
      </c>
      <c r="C3449" t="s">
        <v>1533</v>
      </c>
      <c r="D3449" s="109" t="s">
        <v>16144</v>
      </c>
      <c r="E3449"/>
    </row>
    <row r="3450" spans="1:5" s="190" customFormat="1" x14ac:dyDescent="0.25">
      <c r="A3450">
        <v>4894</v>
      </c>
      <c r="B3450" t="s">
        <v>23399</v>
      </c>
      <c r="C3450" t="s">
        <v>1533</v>
      </c>
      <c r="D3450" s="109" t="s">
        <v>12798</v>
      </c>
      <c r="E3450"/>
    </row>
    <row r="3451" spans="1:5" s="190" customFormat="1" x14ac:dyDescent="0.25">
      <c r="A3451">
        <v>4888</v>
      </c>
      <c r="B3451" t="s">
        <v>23400</v>
      </c>
      <c r="C3451" t="s">
        <v>1533</v>
      </c>
      <c r="D3451" s="109" t="s">
        <v>6977</v>
      </c>
      <c r="E3451"/>
    </row>
    <row r="3452" spans="1:5" s="190" customFormat="1" x14ac:dyDescent="0.25">
      <c r="A3452">
        <v>4890</v>
      </c>
      <c r="B3452" t="s">
        <v>23401</v>
      </c>
      <c r="C3452" t="s">
        <v>1533</v>
      </c>
      <c r="D3452" s="109" t="s">
        <v>12257</v>
      </c>
      <c r="E3452"/>
    </row>
    <row r="3453" spans="1:5" s="190" customFormat="1" x14ac:dyDescent="0.25">
      <c r="A3453">
        <v>12411</v>
      </c>
      <c r="B3453" t="s">
        <v>23402</v>
      </c>
      <c r="C3453" t="s">
        <v>1533</v>
      </c>
      <c r="D3453" s="109" t="s">
        <v>17469</v>
      </c>
      <c r="E3453"/>
    </row>
    <row r="3454" spans="1:5" s="190" customFormat="1" x14ac:dyDescent="0.25">
      <c r="A3454">
        <v>4891</v>
      </c>
      <c r="B3454" t="s">
        <v>23403</v>
      </c>
      <c r="C3454" t="s">
        <v>1533</v>
      </c>
      <c r="D3454" s="109" t="s">
        <v>16702</v>
      </c>
      <c r="E3454"/>
    </row>
    <row r="3455" spans="1:5" s="190" customFormat="1" x14ac:dyDescent="0.25">
      <c r="A3455">
        <v>4889</v>
      </c>
      <c r="B3455" t="s">
        <v>23404</v>
      </c>
      <c r="C3455" t="s">
        <v>1533</v>
      </c>
      <c r="D3455" s="109" t="s">
        <v>17003</v>
      </c>
      <c r="E3455"/>
    </row>
    <row r="3456" spans="1:5" s="190" customFormat="1" x14ac:dyDescent="0.25">
      <c r="A3456">
        <v>4892</v>
      </c>
      <c r="B3456" t="s">
        <v>23405</v>
      </c>
      <c r="C3456" t="s">
        <v>1533</v>
      </c>
      <c r="D3456" s="109" t="s">
        <v>23406</v>
      </c>
      <c r="E3456"/>
    </row>
    <row r="3457" spans="1:5" s="190" customFormat="1" x14ac:dyDescent="0.25">
      <c r="A3457">
        <v>12412</v>
      </c>
      <c r="B3457" t="s">
        <v>23407</v>
      </c>
      <c r="C3457" t="s">
        <v>1533</v>
      </c>
      <c r="D3457" s="109" t="s">
        <v>23408</v>
      </c>
      <c r="E3457"/>
    </row>
    <row r="3458" spans="1:5" s="190" customFormat="1" x14ac:dyDescent="0.25">
      <c r="A3458">
        <v>4907</v>
      </c>
      <c r="B3458" t="s">
        <v>23409</v>
      </c>
      <c r="C3458" t="s">
        <v>1533</v>
      </c>
      <c r="D3458" s="109" t="s">
        <v>17256</v>
      </c>
      <c r="E3458"/>
    </row>
    <row r="3459" spans="1:5" s="190" customFormat="1" x14ac:dyDescent="0.25">
      <c r="A3459">
        <v>4902</v>
      </c>
      <c r="B3459" t="s">
        <v>23410</v>
      </c>
      <c r="C3459" t="s">
        <v>1533</v>
      </c>
      <c r="D3459" s="109" t="s">
        <v>15993</v>
      </c>
      <c r="E3459"/>
    </row>
    <row r="3460" spans="1:5" s="190" customFormat="1" x14ac:dyDescent="0.25">
      <c r="A3460">
        <v>11096</v>
      </c>
      <c r="B3460" t="s">
        <v>23411</v>
      </c>
      <c r="C3460" t="s">
        <v>1537</v>
      </c>
      <c r="D3460" s="109" t="s">
        <v>7328</v>
      </c>
      <c r="E3460"/>
    </row>
    <row r="3461" spans="1:5" s="190" customFormat="1" x14ac:dyDescent="0.25">
      <c r="A3461">
        <v>4741</v>
      </c>
      <c r="B3461" t="s">
        <v>23412</v>
      </c>
      <c r="C3461" t="s">
        <v>1535</v>
      </c>
      <c r="D3461" s="109" t="s">
        <v>12717</v>
      </c>
      <c r="E3461"/>
    </row>
    <row r="3462" spans="1:5" s="190" customFormat="1" x14ac:dyDescent="0.25">
      <c r="A3462">
        <v>4752</v>
      </c>
      <c r="B3462" t="s">
        <v>23413</v>
      </c>
      <c r="C3462" t="s">
        <v>1532</v>
      </c>
      <c r="D3462" s="109" t="s">
        <v>22868</v>
      </c>
      <c r="E3462"/>
    </row>
    <row r="3463" spans="1:5" s="190" customFormat="1" x14ac:dyDescent="0.25">
      <c r="A3463">
        <v>41091</v>
      </c>
      <c r="B3463" t="s">
        <v>23414</v>
      </c>
      <c r="C3463" t="s">
        <v>1539</v>
      </c>
      <c r="D3463" s="109" t="s">
        <v>22866</v>
      </c>
      <c r="E3463"/>
    </row>
    <row r="3464" spans="1:5" s="190" customFormat="1" x14ac:dyDescent="0.25">
      <c r="A3464">
        <v>13954</v>
      </c>
      <c r="B3464" t="s">
        <v>23415</v>
      </c>
      <c r="C3464" t="s">
        <v>1533</v>
      </c>
      <c r="D3464" s="109" t="s">
        <v>17257</v>
      </c>
      <c r="E3464"/>
    </row>
    <row r="3465" spans="1:5" s="190" customFormat="1" x14ac:dyDescent="0.25">
      <c r="A3465">
        <v>3411</v>
      </c>
      <c r="B3465" t="s">
        <v>23416</v>
      </c>
      <c r="C3465" t="s">
        <v>1537</v>
      </c>
      <c r="D3465" s="109" t="s">
        <v>23417</v>
      </c>
      <c r="E3465"/>
    </row>
    <row r="3466" spans="1:5" s="190" customFormat="1" x14ac:dyDescent="0.25">
      <c r="A3466">
        <v>39995</v>
      </c>
      <c r="B3466" t="s">
        <v>23418</v>
      </c>
      <c r="C3466" t="s">
        <v>1535</v>
      </c>
      <c r="D3466" s="109" t="s">
        <v>23419</v>
      </c>
      <c r="E3466"/>
    </row>
    <row r="3467" spans="1:5" s="190" customFormat="1" x14ac:dyDescent="0.25">
      <c r="A3467">
        <v>11615</v>
      </c>
      <c r="B3467" t="s">
        <v>23420</v>
      </c>
      <c r="C3467" t="s">
        <v>1534</v>
      </c>
      <c r="D3467" s="109" t="s">
        <v>14860</v>
      </c>
      <c r="E3467"/>
    </row>
    <row r="3468" spans="1:5" s="190" customFormat="1" x14ac:dyDescent="0.25">
      <c r="A3468">
        <v>3408</v>
      </c>
      <c r="B3468" t="s">
        <v>23421</v>
      </c>
      <c r="C3468" t="s">
        <v>1534</v>
      </c>
      <c r="D3468" s="109" t="s">
        <v>7250</v>
      </c>
      <c r="E3468"/>
    </row>
    <row r="3469" spans="1:5" s="190" customFormat="1" x14ac:dyDescent="0.25">
      <c r="A3469">
        <v>3409</v>
      </c>
      <c r="B3469" t="s">
        <v>23422</v>
      </c>
      <c r="C3469" t="s">
        <v>1534</v>
      </c>
      <c r="D3469" s="109" t="s">
        <v>17540</v>
      </c>
      <c r="E3469"/>
    </row>
    <row r="3470" spans="1:5" s="190" customFormat="1" x14ac:dyDescent="0.25">
      <c r="A3470">
        <v>11427</v>
      </c>
      <c r="B3470" t="s">
        <v>23423</v>
      </c>
      <c r="C3470" t="s">
        <v>1537</v>
      </c>
      <c r="D3470" s="109" t="s">
        <v>23424</v>
      </c>
      <c r="E3470"/>
    </row>
    <row r="3471" spans="1:5" s="190" customFormat="1" x14ac:dyDescent="0.25">
      <c r="A3471">
        <v>4491</v>
      </c>
      <c r="B3471" t="s">
        <v>23425</v>
      </c>
      <c r="C3471" t="s">
        <v>1536</v>
      </c>
      <c r="D3471" s="109" t="s">
        <v>23426</v>
      </c>
      <c r="E3471"/>
    </row>
    <row r="3472" spans="1:5" s="190" customFormat="1" x14ac:dyDescent="0.25">
      <c r="A3472">
        <v>2745</v>
      </c>
      <c r="B3472" t="s">
        <v>23427</v>
      </c>
      <c r="C3472" t="s">
        <v>1536</v>
      </c>
      <c r="D3472" s="109" t="s">
        <v>23428</v>
      </c>
      <c r="E3472"/>
    </row>
    <row r="3473" spans="1:5" s="190" customFormat="1" x14ac:dyDescent="0.25">
      <c r="A3473">
        <v>14439</v>
      </c>
      <c r="B3473" t="s">
        <v>23429</v>
      </c>
      <c r="C3473" t="s">
        <v>1536</v>
      </c>
      <c r="D3473" s="109" t="s">
        <v>6301</v>
      </c>
      <c r="E3473"/>
    </row>
    <row r="3474" spans="1:5" s="190" customFormat="1" x14ac:dyDescent="0.25">
      <c r="A3474">
        <v>44496</v>
      </c>
      <c r="B3474" t="s">
        <v>23430</v>
      </c>
      <c r="C3474" t="s">
        <v>1533</v>
      </c>
      <c r="D3474" s="109" t="s">
        <v>23431</v>
      </c>
      <c r="E3474"/>
    </row>
    <row r="3475" spans="1:5" s="190" customFormat="1" x14ac:dyDescent="0.25">
      <c r="A3475">
        <v>12362</v>
      </c>
      <c r="B3475" t="s">
        <v>23432</v>
      </c>
      <c r="C3475" t="s">
        <v>1533</v>
      </c>
      <c r="D3475" s="109" t="s">
        <v>7258</v>
      </c>
      <c r="E3475"/>
    </row>
    <row r="3476" spans="1:5" s="190" customFormat="1" x14ac:dyDescent="0.25">
      <c r="A3476">
        <v>421</v>
      </c>
      <c r="B3476" t="s">
        <v>23433</v>
      </c>
      <c r="C3476" t="s">
        <v>1533</v>
      </c>
      <c r="D3476" s="109" t="s">
        <v>8077</v>
      </c>
      <c r="E3476"/>
    </row>
    <row r="3477" spans="1:5" s="190" customFormat="1" x14ac:dyDescent="0.25">
      <c r="A3477">
        <v>14148</v>
      </c>
      <c r="B3477" t="s">
        <v>23434</v>
      </c>
      <c r="C3477" t="s">
        <v>1533</v>
      </c>
      <c r="D3477" s="109" t="s">
        <v>7782</v>
      </c>
      <c r="E3477"/>
    </row>
    <row r="3478" spans="1:5" s="190" customFormat="1" x14ac:dyDescent="0.25">
      <c r="A3478">
        <v>4341</v>
      </c>
      <c r="B3478" t="s">
        <v>23435</v>
      </c>
      <c r="C3478" t="s">
        <v>1533</v>
      </c>
      <c r="D3478" s="109" t="s">
        <v>6341</v>
      </c>
      <c r="E3478"/>
    </row>
    <row r="3479" spans="1:5" s="190" customFormat="1" x14ac:dyDescent="0.25">
      <c r="A3479">
        <v>4337</v>
      </c>
      <c r="B3479" t="s">
        <v>23436</v>
      </c>
      <c r="C3479" t="s">
        <v>1533</v>
      </c>
      <c r="D3479" s="109" t="s">
        <v>7185</v>
      </c>
      <c r="E3479"/>
    </row>
    <row r="3480" spans="1:5" s="190" customFormat="1" x14ac:dyDescent="0.25">
      <c r="A3480">
        <v>4339</v>
      </c>
      <c r="B3480" t="s">
        <v>23437</v>
      </c>
      <c r="C3480" t="s">
        <v>1533</v>
      </c>
      <c r="D3480" s="109" t="s">
        <v>6408</v>
      </c>
      <c r="E3480"/>
    </row>
    <row r="3481" spans="1:5" s="190" customFormat="1" x14ac:dyDescent="0.25">
      <c r="A3481">
        <v>39997</v>
      </c>
      <c r="B3481" t="s">
        <v>23438</v>
      </c>
      <c r="C3481" t="s">
        <v>1533</v>
      </c>
      <c r="D3481" s="109" t="s">
        <v>6443</v>
      </c>
      <c r="E3481"/>
    </row>
    <row r="3482" spans="1:5" s="190" customFormat="1" x14ac:dyDescent="0.25">
      <c r="A3482">
        <v>11971</v>
      </c>
      <c r="B3482" t="s">
        <v>23439</v>
      </c>
      <c r="C3482" t="s">
        <v>1533</v>
      </c>
      <c r="D3482" s="109" t="s">
        <v>18843</v>
      </c>
      <c r="E3482"/>
    </row>
    <row r="3483" spans="1:5" s="190" customFormat="1" x14ac:dyDescent="0.25">
      <c r="A3483">
        <v>4342</v>
      </c>
      <c r="B3483" t="s">
        <v>23440</v>
      </c>
      <c r="C3483" t="s">
        <v>1533</v>
      </c>
      <c r="D3483" s="109" t="s">
        <v>7988</v>
      </c>
      <c r="E3483"/>
    </row>
    <row r="3484" spans="1:5" s="190" customFormat="1" x14ac:dyDescent="0.25">
      <c r="A3484">
        <v>4330</v>
      </c>
      <c r="B3484" t="s">
        <v>23441</v>
      </c>
      <c r="C3484" t="s">
        <v>1533</v>
      </c>
      <c r="D3484" s="109" t="s">
        <v>6372</v>
      </c>
      <c r="E3484"/>
    </row>
    <row r="3485" spans="1:5" s="190" customFormat="1" x14ac:dyDescent="0.25">
      <c r="A3485">
        <v>4340</v>
      </c>
      <c r="B3485" t="s">
        <v>23442</v>
      </c>
      <c r="C3485" t="s">
        <v>1533</v>
      </c>
      <c r="D3485" s="109" t="s">
        <v>14577</v>
      </c>
      <c r="E3485"/>
    </row>
    <row r="3486" spans="1:5" s="190" customFormat="1" x14ac:dyDescent="0.25">
      <c r="A3486">
        <v>5088</v>
      </c>
      <c r="B3486" t="s">
        <v>23443</v>
      </c>
      <c r="C3486" t="s">
        <v>1533</v>
      </c>
      <c r="D3486" s="109" t="s">
        <v>17054</v>
      </c>
      <c r="E3486"/>
    </row>
    <row r="3487" spans="1:5" s="190" customFormat="1" x14ac:dyDescent="0.25">
      <c r="A3487">
        <v>11154</v>
      </c>
      <c r="B3487" t="s">
        <v>23444</v>
      </c>
      <c r="C3487" t="s">
        <v>1533</v>
      </c>
      <c r="D3487" s="109" t="s">
        <v>23445</v>
      </c>
      <c r="E3487"/>
    </row>
    <row r="3488" spans="1:5" s="190" customFormat="1" x14ac:dyDescent="0.25">
      <c r="A3488">
        <v>4989</v>
      </c>
      <c r="B3488" t="s">
        <v>23446</v>
      </c>
      <c r="C3488" t="s">
        <v>1533</v>
      </c>
      <c r="D3488" s="109" t="s">
        <v>23447</v>
      </c>
      <c r="E3488"/>
    </row>
    <row r="3489" spans="1:5" s="190" customFormat="1" x14ac:dyDescent="0.25">
      <c r="A3489">
        <v>4982</v>
      </c>
      <c r="B3489" t="s">
        <v>23448</v>
      </c>
      <c r="C3489" t="s">
        <v>1533</v>
      </c>
      <c r="D3489" s="109" t="s">
        <v>23449</v>
      </c>
      <c r="E3489"/>
    </row>
    <row r="3490" spans="1:5" s="190" customFormat="1" x14ac:dyDescent="0.25">
      <c r="A3490">
        <v>4962</v>
      </c>
      <c r="B3490" t="s">
        <v>23450</v>
      </c>
      <c r="C3490" t="s">
        <v>1533</v>
      </c>
      <c r="D3490" s="109" t="s">
        <v>23451</v>
      </c>
      <c r="E3490"/>
    </row>
    <row r="3491" spans="1:5" s="190" customFormat="1" x14ac:dyDescent="0.25">
      <c r="A3491">
        <v>4981</v>
      </c>
      <c r="B3491" t="s">
        <v>23452</v>
      </c>
      <c r="C3491" t="s">
        <v>1533</v>
      </c>
      <c r="D3491" s="109" t="s">
        <v>23453</v>
      </c>
      <c r="E3491"/>
    </row>
    <row r="3492" spans="1:5" s="190" customFormat="1" x14ac:dyDescent="0.25">
      <c r="A3492">
        <v>4964</v>
      </c>
      <c r="B3492" t="s">
        <v>23454</v>
      </c>
      <c r="C3492" t="s">
        <v>1533</v>
      </c>
      <c r="D3492" s="109" t="s">
        <v>23455</v>
      </c>
      <c r="E3492"/>
    </row>
    <row r="3493" spans="1:5" s="190" customFormat="1" x14ac:dyDescent="0.25">
      <c r="A3493">
        <v>4992</v>
      </c>
      <c r="B3493" t="s">
        <v>23456</v>
      </c>
      <c r="C3493" t="s">
        <v>1533</v>
      </c>
      <c r="D3493" s="109" t="s">
        <v>23457</v>
      </c>
      <c r="E3493"/>
    </row>
    <row r="3494" spans="1:5" s="190" customFormat="1" x14ac:dyDescent="0.25">
      <c r="A3494">
        <v>4987</v>
      </c>
      <c r="B3494" t="s">
        <v>23458</v>
      </c>
      <c r="C3494" t="s">
        <v>1533</v>
      </c>
      <c r="D3494" s="109" t="s">
        <v>23459</v>
      </c>
      <c r="E3494"/>
    </row>
    <row r="3495" spans="1:5" s="190" customFormat="1" x14ac:dyDescent="0.25">
      <c r="A3495">
        <v>4930</v>
      </c>
      <c r="B3495" t="s">
        <v>23460</v>
      </c>
      <c r="C3495" t="s">
        <v>1534</v>
      </c>
      <c r="D3495" s="109" t="s">
        <v>23461</v>
      </c>
      <c r="E3495"/>
    </row>
    <row r="3496" spans="1:5" s="190" customFormat="1" x14ac:dyDescent="0.25">
      <c r="A3496">
        <v>39021</v>
      </c>
      <c r="B3496" t="s">
        <v>23462</v>
      </c>
      <c r="C3496" t="s">
        <v>1533</v>
      </c>
      <c r="D3496" s="109" t="s">
        <v>23463</v>
      </c>
      <c r="E3496"/>
    </row>
    <row r="3497" spans="1:5" s="190" customFormat="1" x14ac:dyDescent="0.25">
      <c r="A3497">
        <v>39022</v>
      </c>
      <c r="B3497" t="s">
        <v>23464</v>
      </c>
      <c r="C3497" t="s">
        <v>1533</v>
      </c>
      <c r="D3497" s="109" t="s">
        <v>23465</v>
      </c>
      <c r="E3497"/>
    </row>
    <row r="3498" spans="1:5" s="190" customFormat="1" x14ac:dyDescent="0.25">
      <c r="A3498">
        <v>39024</v>
      </c>
      <c r="B3498" t="s">
        <v>23466</v>
      </c>
      <c r="C3498" t="s">
        <v>1533</v>
      </c>
      <c r="D3498" s="109" t="s">
        <v>23467</v>
      </c>
      <c r="E3498"/>
    </row>
    <row r="3499" spans="1:5" s="190" customFormat="1" x14ac:dyDescent="0.25">
      <c r="A3499">
        <v>4914</v>
      </c>
      <c r="B3499" t="s">
        <v>23468</v>
      </c>
      <c r="C3499" t="s">
        <v>1534</v>
      </c>
      <c r="D3499" s="109" t="s">
        <v>23469</v>
      </c>
      <c r="E3499"/>
    </row>
    <row r="3500" spans="1:5" s="190" customFormat="1" x14ac:dyDescent="0.25">
      <c r="A3500">
        <v>4917</v>
      </c>
      <c r="B3500" t="s">
        <v>23470</v>
      </c>
      <c r="C3500" t="s">
        <v>1534</v>
      </c>
      <c r="D3500" s="109" t="s">
        <v>23471</v>
      </c>
      <c r="E3500"/>
    </row>
    <row r="3501" spans="1:5" s="190" customFormat="1" x14ac:dyDescent="0.25">
      <c r="A3501">
        <v>39025</v>
      </c>
      <c r="B3501" t="s">
        <v>23472</v>
      </c>
      <c r="C3501" t="s">
        <v>1533</v>
      </c>
      <c r="D3501" s="109" t="s">
        <v>23473</v>
      </c>
      <c r="E3501"/>
    </row>
    <row r="3502" spans="1:5" s="190" customFormat="1" x14ac:dyDescent="0.25">
      <c r="A3502">
        <v>4922</v>
      </c>
      <c r="B3502" t="s">
        <v>23474</v>
      </c>
      <c r="C3502" t="s">
        <v>1534</v>
      </c>
      <c r="D3502" s="109" t="s">
        <v>23475</v>
      </c>
      <c r="E3502"/>
    </row>
    <row r="3503" spans="1:5" s="190" customFormat="1" x14ac:dyDescent="0.25">
      <c r="A3503">
        <v>4911</v>
      </c>
      <c r="B3503" t="s">
        <v>23476</v>
      </c>
      <c r="C3503" t="s">
        <v>1534</v>
      </c>
      <c r="D3503" s="109" t="s">
        <v>17262</v>
      </c>
      <c r="E3503"/>
    </row>
    <row r="3504" spans="1:5" s="190" customFormat="1" x14ac:dyDescent="0.25">
      <c r="A3504">
        <v>37518</v>
      </c>
      <c r="B3504" t="s">
        <v>23477</v>
      </c>
      <c r="C3504" t="s">
        <v>1534</v>
      </c>
      <c r="D3504" s="109" t="s">
        <v>17263</v>
      </c>
      <c r="E3504"/>
    </row>
    <row r="3505" spans="1:5" s="190" customFormat="1" x14ac:dyDescent="0.25">
      <c r="A3505">
        <v>4910</v>
      </c>
      <c r="B3505" t="s">
        <v>23478</v>
      </c>
      <c r="C3505" t="s">
        <v>1534</v>
      </c>
      <c r="D3505" s="109" t="s">
        <v>17264</v>
      </c>
      <c r="E3505"/>
    </row>
    <row r="3506" spans="1:5" s="190" customFormat="1" x14ac:dyDescent="0.25">
      <c r="A3506">
        <v>4943</v>
      </c>
      <c r="B3506" t="s">
        <v>23479</v>
      </c>
      <c r="C3506" t="s">
        <v>1534</v>
      </c>
      <c r="D3506" s="109" t="s">
        <v>17265</v>
      </c>
      <c r="E3506"/>
    </row>
    <row r="3507" spans="1:5" s="190" customFormat="1" x14ac:dyDescent="0.25">
      <c r="A3507">
        <v>5002</v>
      </c>
      <c r="B3507" t="s">
        <v>23480</v>
      </c>
      <c r="C3507" t="s">
        <v>1534</v>
      </c>
      <c r="D3507" s="109" t="s">
        <v>14885</v>
      </c>
      <c r="E3507"/>
    </row>
    <row r="3508" spans="1:5" s="190" customFormat="1" x14ac:dyDescent="0.25">
      <c r="A3508">
        <v>4977</v>
      </c>
      <c r="B3508" t="s">
        <v>23481</v>
      </c>
      <c r="C3508" t="s">
        <v>1534</v>
      </c>
      <c r="D3508" s="109" t="s">
        <v>14886</v>
      </c>
      <c r="E3508"/>
    </row>
    <row r="3509" spans="1:5" s="190" customFormat="1" x14ac:dyDescent="0.25">
      <c r="A3509">
        <v>5028</v>
      </c>
      <c r="B3509" t="s">
        <v>23482</v>
      </c>
      <c r="C3509" t="s">
        <v>1534</v>
      </c>
      <c r="D3509" s="109" t="s">
        <v>14887</v>
      </c>
      <c r="E3509"/>
    </row>
    <row r="3510" spans="1:5" s="190" customFormat="1" x14ac:dyDescent="0.25">
      <c r="A3510">
        <v>4998</v>
      </c>
      <c r="B3510" t="s">
        <v>23483</v>
      </c>
      <c r="C3510" t="s">
        <v>1534</v>
      </c>
      <c r="D3510" s="109" t="s">
        <v>14888</v>
      </c>
      <c r="E3510"/>
    </row>
    <row r="3511" spans="1:5" s="190" customFormat="1" x14ac:dyDescent="0.25">
      <c r="A3511">
        <v>4969</v>
      </c>
      <c r="B3511" t="s">
        <v>23484</v>
      </c>
      <c r="C3511" t="s">
        <v>1534</v>
      </c>
      <c r="D3511" s="109" t="s">
        <v>14889</v>
      </c>
      <c r="E3511"/>
    </row>
    <row r="3512" spans="1:5" s="190" customFormat="1" x14ac:dyDescent="0.25">
      <c r="A3512">
        <v>11364</v>
      </c>
      <c r="B3512" t="s">
        <v>23485</v>
      </c>
      <c r="C3512" t="s">
        <v>1533</v>
      </c>
      <c r="D3512" s="109" t="s">
        <v>23486</v>
      </c>
      <c r="E3512"/>
    </row>
    <row r="3513" spans="1:5" s="190" customFormat="1" x14ac:dyDescent="0.25">
      <c r="A3513">
        <v>11365</v>
      </c>
      <c r="B3513" t="s">
        <v>23487</v>
      </c>
      <c r="C3513" t="s">
        <v>1533</v>
      </c>
      <c r="D3513" s="109" t="s">
        <v>23488</v>
      </c>
      <c r="E3513"/>
    </row>
    <row r="3514" spans="1:5" s="190" customFormat="1" x14ac:dyDescent="0.25">
      <c r="A3514">
        <v>11366</v>
      </c>
      <c r="B3514" t="s">
        <v>23489</v>
      </c>
      <c r="C3514" t="s">
        <v>1533</v>
      </c>
      <c r="D3514" s="109" t="s">
        <v>23490</v>
      </c>
      <c r="E3514"/>
    </row>
    <row r="3515" spans="1:5" s="190" customFormat="1" x14ac:dyDescent="0.25">
      <c r="A3515">
        <v>43777</v>
      </c>
      <c r="B3515" t="s">
        <v>23491</v>
      </c>
      <c r="C3515" t="s">
        <v>1533</v>
      </c>
      <c r="D3515" s="109" t="s">
        <v>23492</v>
      </c>
      <c r="E3515"/>
    </row>
    <row r="3516" spans="1:5" s="190" customFormat="1" x14ac:dyDescent="0.25">
      <c r="A3516">
        <v>20322</v>
      </c>
      <c r="B3516" t="s">
        <v>23493</v>
      </c>
      <c r="C3516" t="s">
        <v>1533</v>
      </c>
      <c r="D3516" s="109" t="s">
        <v>23494</v>
      </c>
      <c r="E3516"/>
    </row>
    <row r="3517" spans="1:5" s="190" customFormat="1" x14ac:dyDescent="0.25">
      <c r="A3517">
        <v>10553</v>
      </c>
      <c r="B3517" t="s">
        <v>23495</v>
      </c>
      <c r="C3517" t="s">
        <v>1533</v>
      </c>
      <c r="D3517" s="109" t="s">
        <v>23496</v>
      </c>
      <c r="E3517"/>
    </row>
    <row r="3518" spans="1:5" s="190" customFormat="1" x14ac:dyDescent="0.25">
      <c r="A3518">
        <v>5020</v>
      </c>
      <c r="B3518" t="s">
        <v>23497</v>
      </c>
      <c r="C3518" t="s">
        <v>1533</v>
      </c>
      <c r="D3518" s="109" t="s">
        <v>23498</v>
      </c>
      <c r="E3518"/>
    </row>
    <row r="3519" spans="1:5" s="190" customFormat="1" x14ac:dyDescent="0.25">
      <c r="A3519">
        <v>10554</v>
      </c>
      <c r="B3519" t="s">
        <v>23499</v>
      </c>
      <c r="C3519" t="s">
        <v>1533</v>
      </c>
      <c r="D3519" s="109" t="s">
        <v>23500</v>
      </c>
      <c r="E3519"/>
    </row>
    <row r="3520" spans="1:5" s="190" customFormat="1" x14ac:dyDescent="0.25">
      <c r="A3520">
        <v>10555</v>
      </c>
      <c r="B3520" t="s">
        <v>23501</v>
      </c>
      <c r="C3520" t="s">
        <v>1533</v>
      </c>
      <c r="D3520" s="109" t="s">
        <v>23502</v>
      </c>
      <c r="E3520"/>
    </row>
    <row r="3521" spans="1:5" s="190" customFormat="1" x14ac:dyDescent="0.25">
      <c r="A3521">
        <v>10556</v>
      </c>
      <c r="B3521" t="s">
        <v>23503</v>
      </c>
      <c r="C3521" t="s">
        <v>1533</v>
      </c>
      <c r="D3521" s="109" t="s">
        <v>23504</v>
      </c>
      <c r="E3521"/>
    </row>
    <row r="3522" spans="1:5" s="190" customFormat="1" x14ac:dyDescent="0.25">
      <c r="A3522">
        <v>39502</v>
      </c>
      <c r="B3522" t="s">
        <v>23505</v>
      </c>
      <c r="C3522" t="s">
        <v>1533</v>
      </c>
      <c r="D3522" s="109" t="s">
        <v>23506</v>
      </c>
      <c r="E3522"/>
    </row>
    <row r="3523" spans="1:5" s="190" customFormat="1" x14ac:dyDescent="0.25">
      <c r="A3523">
        <v>39504</v>
      </c>
      <c r="B3523" t="s">
        <v>23507</v>
      </c>
      <c r="C3523" t="s">
        <v>1533</v>
      </c>
      <c r="D3523" s="109" t="s">
        <v>23508</v>
      </c>
      <c r="E3523"/>
    </row>
    <row r="3524" spans="1:5" s="190" customFormat="1" x14ac:dyDescent="0.25">
      <c r="A3524">
        <v>39503</v>
      </c>
      <c r="B3524" t="s">
        <v>23509</v>
      </c>
      <c r="C3524" t="s">
        <v>1533</v>
      </c>
      <c r="D3524" s="109" t="s">
        <v>23510</v>
      </c>
      <c r="E3524"/>
    </row>
    <row r="3525" spans="1:5" s="190" customFormat="1" x14ac:dyDescent="0.25">
      <c r="A3525">
        <v>39505</v>
      </c>
      <c r="B3525" t="s">
        <v>23511</v>
      </c>
      <c r="C3525" t="s">
        <v>1533</v>
      </c>
      <c r="D3525" s="109" t="s">
        <v>23512</v>
      </c>
      <c r="E3525"/>
    </row>
    <row r="3526" spans="1:5" s="190" customFormat="1" x14ac:dyDescent="0.25">
      <c r="A3526">
        <v>44471</v>
      </c>
      <c r="B3526" t="s">
        <v>23513</v>
      </c>
      <c r="C3526" t="s">
        <v>1533</v>
      </c>
      <c r="D3526" s="109" t="s">
        <v>23514</v>
      </c>
      <c r="E3526"/>
    </row>
    <row r="3527" spans="1:5" s="190" customFormat="1" x14ac:dyDescent="0.25">
      <c r="A3527">
        <v>4944</v>
      </c>
      <c r="B3527" t="s">
        <v>23515</v>
      </c>
      <c r="C3527" t="s">
        <v>1534</v>
      </c>
      <c r="D3527" s="109" t="s">
        <v>17266</v>
      </c>
      <c r="E3527"/>
    </row>
    <row r="3528" spans="1:5" s="190" customFormat="1" x14ac:dyDescent="0.25">
      <c r="A3528">
        <v>21102</v>
      </c>
      <c r="B3528" t="s">
        <v>23516</v>
      </c>
      <c r="C3528" t="s">
        <v>1533</v>
      </c>
      <c r="D3528" s="109" t="s">
        <v>15457</v>
      </c>
      <c r="E3528"/>
    </row>
    <row r="3529" spans="1:5" s="190" customFormat="1" x14ac:dyDescent="0.25">
      <c r="A3529">
        <v>21101</v>
      </c>
      <c r="B3529" t="s">
        <v>23517</v>
      </c>
      <c r="C3529" t="s">
        <v>1533</v>
      </c>
      <c r="D3529" s="109" t="s">
        <v>23518</v>
      </c>
      <c r="E3529"/>
    </row>
    <row r="3530" spans="1:5" s="190" customFormat="1" x14ac:dyDescent="0.25">
      <c r="A3530">
        <v>34713</v>
      </c>
      <c r="B3530" t="s">
        <v>23519</v>
      </c>
      <c r="C3530" t="s">
        <v>1534</v>
      </c>
      <c r="D3530" s="109" t="s">
        <v>14890</v>
      </c>
      <c r="E3530"/>
    </row>
    <row r="3531" spans="1:5" s="190" customFormat="1" x14ac:dyDescent="0.25">
      <c r="A3531">
        <v>37563</v>
      </c>
      <c r="B3531" t="s">
        <v>23520</v>
      </c>
      <c r="C3531" t="s">
        <v>1534</v>
      </c>
      <c r="D3531" s="109" t="s">
        <v>23521</v>
      </c>
      <c r="E3531"/>
    </row>
    <row r="3532" spans="1:5" s="190" customFormat="1" x14ac:dyDescent="0.25">
      <c r="A3532">
        <v>4948</v>
      </c>
      <c r="B3532" t="s">
        <v>23522</v>
      </c>
      <c r="C3532" t="s">
        <v>1534</v>
      </c>
      <c r="D3532" s="109" t="s">
        <v>23523</v>
      </c>
      <c r="E3532"/>
    </row>
    <row r="3533" spans="1:5" s="190" customFormat="1" x14ac:dyDescent="0.25">
      <c r="A3533">
        <v>37561</v>
      </c>
      <c r="B3533" t="s">
        <v>23524</v>
      </c>
      <c r="C3533" t="s">
        <v>1534</v>
      </c>
      <c r="D3533" s="109" t="s">
        <v>23525</v>
      </c>
      <c r="E3533"/>
    </row>
    <row r="3534" spans="1:5" s="190" customFormat="1" x14ac:dyDescent="0.25">
      <c r="A3534">
        <v>37562</v>
      </c>
      <c r="B3534" t="s">
        <v>23526</v>
      </c>
      <c r="C3534" t="s">
        <v>1534</v>
      </c>
      <c r="D3534" s="109" t="s">
        <v>23527</v>
      </c>
      <c r="E3534"/>
    </row>
    <row r="3535" spans="1:5" s="190" customFormat="1" x14ac:dyDescent="0.25">
      <c r="A3535">
        <v>14164</v>
      </c>
      <c r="B3535" t="s">
        <v>23528</v>
      </c>
      <c r="C3535" t="s">
        <v>1533</v>
      </c>
      <c r="D3535" s="109" t="s">
        <v>23529</v>
      </c>
      <c r="E3535"/>
    </row>
    <row r="3536" spans="1:5" s="190" customFormat="1" x14ac:dyDescent="0.25">
      <c r="A3536">
        <v>14163</v>
      </c>
      <c r="B3536" t="s">
        <v>23530</v>
      </c>
      <c r="C3536" t="s">
        <v>1533</v>
      </c>
      <c r="D3536" s="109" t="s">
        <v>23531</v>
      </c>
      <c r="E3536"/>
    </row>
    <row r="3537" spans="1:5" s="190" customFormat="1" x14ac:dyDescent="0.25">
      <c r="A3537">
        <v>5051</v>
      </c>
      <c r="B3537" t="s">
        <v>23532</v>
      </c>
      <c r="C3537" t="s">
        <v>1533</v>
      </c>
      <c r="D3537" s="109" t="s">
        <v>23533</v>
      </c>
      <c r="E3537"/>
    </row>
    <row r="3538" spans="1:5" s="190" customFormat="1" x14ac:dyDescent="0.25">
      <c r="A3538">
        <v>14162</v>
      </c>
      <c r="B3538" t="s">
        <v>23534</v>
      </c>
      <c r="C3538" t="s">
        <v>1533</v>
      </c>
      <c r="D3538" s="109" t="s">
        <v>23535</v>
      </c>
      <c r="E3538"/>
    </row>
    <row r="3539" spans="1:5" s="190" customFormat="1" x14ac:dyDescent="0.25">
      <c r="A3539">
        <v>5052</v>
      </c>
      <c r="B3539" t="s">
        <v>23536</v>
      </c>
      <c r="C3539" t="s">
        <v>1533</v>
      </c>
      <c r="D3539" s="109" t="s">
        <v>23537</v>
      </c>
      <c r="E3539"/>
    </row>
    <row r="3540" spans="1:5" s="190" customFormat="1" x14ac:dyDescent="0.25">
      <c r="A3540">
        <v>14166</v>
      </c>
      <c r="B3540" t="s">
        <v>23538</v>
      </c>
      <c r="C3540" t="s">
        <v>1533</v>
      </c>
      <c r="D3540" s="109" t="s">
        <v>23539</v>
      </c>
      <c r="E3540"/>
    </row>
    <row r="3541" spans="1:5" s="190" customFormat="1" x14ac:dyDescent="0.25">
      <c r="A3541">
        <v>14165</v>
      </c>
      <c r="B3541" t="s">
        <v>23540</v>
      </c>
      <c r="C3541" t="s">
        <v>1533</v>
      </c>
      <c r="D3541" s="109" t="s">
        <v>23541</v>
      </c>
      <c r="E3541"/>
    </row>
    <row r="3542" spans="1:5" s="190" customFormat="1" x14ac:dyDescent="0.25">
      <c r="A3542">
        <v>5050</v>
      </c>
      <c r="B3542" t="s">
        <v>23542</v>
      </c>
      <c r="C3542" t="s">
        <v>1533</v>
      </c>
      <c r="D3542" s="109" t="s">
        <v>23543</v>
      </c>
      <c r="E3542"/>
    </row>
    <row r="3543" spans="1:5" s="190" customFormat="1" x14ac:dyDescent="0.25">
      <c r="A3543">
        <v>12366</v>
      </c>
      <c r="B3543" t="s">
        <v>23544</v>
      </c>
      <c r="C3543" t="s">
        <v>1533</v>
      </c>
      <c r="D3543" s="109" t="s">
        <v>17268</v>
      </c>
      <c r="E3543"/>
    </row>
    <row r="3544" spans="1:5" s="190" customFormat="1" x14ac:dyDescent="0.25">
      <c r="A3544">
        <v>5045</v>
      </c>
      <c r="B3544" t="s">
        <v>23545</v>
      </c>
      <c r="C3544" t="s">
        <v>1533</v>
      </c>
      <c r="D3544" s="109" t="s">
        <v>17269</v>
      </c>
      <c r="E3544"/>
    </row>
    <row r="3545" spans="1:5" s="190" customFormat="1" x14ac:dyDescent="0.25">
      <c r="A3545">
        <v>5035</v>
      </c>
      <c r="B3545" t="s">
        <v>23546</v>
      </c>
      <c r="C3545" t="s">
        <v>1533</v>
      </c>
      <c r="D3545" s="109" t="s">
        <v>17270</v>
      </c>
      <c r="E3545"/>
    </row>
    <row r="3546" spans="1:5" s="190" customFormat="1" x14ac:dyDescent="0.25">
      <c r="A3546">
        <v>41180</v>
      </c>
      <c r="B3546" t="s">
        <v>23547</v>
      </c>
      <c r="C3546" t="s">
        <v>1533</v>
      </c>
      <c r="D3546" s="109" t="s">
        <v>17271</v>
      </c>
      <c r="E3546"/>
    </row>
    <row r="3547" spans="1:5" s="190" customFormat="1" x14ac:dyDescent="0.25">
      <c r="A3547">
        <v>41181</v>
      </c>
      <c r="B3547" t="s">
        <v>23548</v>
      </c>
      <c r="C3547" t="s">
        <v>1533</v>
      </c>
      <c r="D3547" s="109" t="s">
        <v>17272</v>
      </c>
      <c r="E3547"/>
    </row>
    <row r="3548" spans="1:5" s="190" customFormat="1" x14ac:dyDescent="0.25">
      <c r="A3548">
        <v>41182</v>
      </c>
      <c r="B3548" t="s">
        <v>23549</v>
      </c>
      <c r="C3548" t="s">
        <v>1533</v>
      </c>
      <c r="D3548" s="109" t="s">
        <v>17273</v>
      </c>
      <c r="E3548"/>
    </row>
    <row r="3549" spans="1:5" s="190" customFormat="1" x14ac:dyDescent="0.25">
      <c r="A3549">
        <v>41183</v>
      </c>
      <c r="B3549" t="s">
        <v>23550</v>
      </c>
      <c r="C3549" t="s">
        <v>1533</v>
      </c>
      <c r="D3549" s="109" t="s">
        <v>17274</v>
      </c>
      <c r="E3549"/>
    </row>
    <row r="3550" spans="1:5" s="190" customFormat="1" x14ac:dyDescent="0.25">
      <c r="A3550">
        <v>41184</v>
      </c>
      <c r="B3550" t="s">
        <v>23551</v>
      </c>
      <c r="C3550" t="s">
        <v>1533</v>
      </c>
      <c r="D3550" s="109" t="s">
        <v>17275</v>
      </c>
      <c r="E3550"/>
    </row>
    <row r="3551" spans="1:5" s="190" customFormat="1" x14ac:dyDescent="0.25">
      <c r="A3551">
        <v>41185</v>
      </c>
      <c r="B3551" t="s">
        <v>23552</v>
      </c>
      <c r="C3551" t="s">
        <v>1533</v>
      </c>
      <c r="D3551" s="109" t="s">
        <v>17276</v>
      </c>
      <c r="E3551"/>
    </row>
    <row r="3552" spans="1:5" s="190" customFormat="1" x14ac:dyDescent="0.25">
      <c r="A3552">
        <v>41186</v>
      </c>
      <c r="B3552" t="s">
        <v>23553</v>
      </c>
      <c r="C3552" t="s">
        <v>1533</v>
      </c>
      <c r="D3552" s="109" t="s">
        <v>17277</v>
      </c>
      <c r="E3552"/>
    </row>
    <row r="3553" spans="1:5" s="190" customFormat="1" x14ac:dyDescent="0.25">
      <c r="A3553">
        <v>41187</v>
      </c>
      <c r="B3553" t="s">
        <v>23554</v>
      </c>
      <c r="C3553" t="s">
        <v>1533</v>
      </c>
      <c r="D3553" s="109" t="s">
        <v>17278</v>
      </c>
      <c r="E3553"/>
    </row>
    <row r="3554" spans="1:5" s="190" customFormat="1" x14ac:dyDescent="0.25">
      <c r="A3554">
        <v>41188</v>
      </c>
      <c r="B3554" t="s">
        <v>23555</v>
      </c>
      <c r="C3554" t="s">
        <v>1533</v>
      </c>
      <c r="D3554" s="109" t="s">
        <v>17279</v>
      </c>
      <c r="E3554"/>
    </row>
    <row r="3555" spans="1:5" s="190" customFormat="1" x14ac:dyDescent="0.25">
      <c r="A3555">
        <v>5036</v>
      </c>
      <c r="B3555" t="s">
        <v>23556</v>
      </c>
      <c r="C3555" t="s">
        <v>1533</v>
      </c>
      <c r="D3555" s="109" t="s">
        <v>17280</v>
      </c>
      <c r="E3555"/>
    </row>
    <row r="3556" spans="1:5" s="190" customFormat="1" x14ac:dyDescent="0.25">
      <c r="A3556">
        <v>41189</v>
      </c>
      <c r="B3556" t="s">
        <v>23557</v>
      </c>
      <c r="C3556" t="s">
        <v>1533</v>
      </c>
      <c r="D3556" s="109" t="s">
        <v>17281</v>
      </c>
      <c r="E3556"/>
    </row>
    <row r="3557" spans="1:5" s="190" customFormat="1" x14ac:dyDescent="0.25">
      <c r="A3557">
        <v>41190</v>
      </c>
      <c r="B3557" t="s">
        <v>23558</v>
      </c>
      <c r="C3557" t="s">
        <v>1533</v>
      </c>
      <c r="D3557" s="109" t="s">
        <v>17282</v>
      </c>
      <c r="E3557"/>
    </row>
    <row r="3558" spans="1:5" s="190" customFormat="1" x14ac:dyDescent="0.25">
      <c r="A3558">
        <v>41191</v>
      </c>
      <c r="B3558" t="s">
        <v>23559</v>
      </c>
      <c r="C3558" t="s">
        <v>1533</v>
      </c>
      <c r="D3558" s="109" t="s">
        <v>17283</v>
      </c>
      <c r="E3558"/>
    </row>
    <row r="3559" spans="1:5" s="190" customFormat="1" x14ac:dyDescent="0.25">
      <c r="A3559">
        <v>41192</v>
      </c>
      <c r="B3559" t="s">
        <v>23560</v>
      </c>
      <c r="C3559" t="s">
        <v>1533</v>
      </c>
      <c r="D3559" s="109" t="s">
        <v>17284</v>
      </c>
      <c r="E3559"/>
    </row>
    <row r="3560" spans="1:5" s="190" customFormat="1" x14ac:dyDescent="0.25">
      <c r="A3560">
        <v>41193</v>
      </c>
      <c r="B3560" t="s">
        <v>23561</v>
      </c>
      <c r="C3560" t="s">
        <v>1533</v>
      </c>
      <c r="D3560" s="109" t="s">
        <v>17285</v>
      </c>
      <c r="E3560"/>
    </row>
    <row r="3561" spans="1:5" s="190" customFormat="1" x14ac:dyDescent="0.25">
      <c r="A3561">
        <v>41194</v>
      </c>
      <c r="B3561" t="s">
        <v>23562</v>
      </c>
      <c r="C3561" t="s">
        <v>1533</v>
      </c>
      <c r="D3561" s="109" t="s">
        <v>17286</v>
      </c>
      <c r="E3561"/>
    </row>
    <row r="3562" spans="1:5" s="190" customFormat="1" x14ac:dyDescent="0.25">
      <c r="A3562">
        <v>5044</v>
      </c>
      <c r="B3562" t="s">
        <v>23563</v>
      </c>
      <c r="C3562" t="s">
        <v>1533</v>
      </c>
      <c r="D3562" s="109" t="s">
        <v>17287</v>
      </c>
      <c r="E3562"/>
    </row>
    <row r="3563" spans="1:5" s="190" customFormat="1" x14ac:dyDescent="0.25">
      <c r="A3563">
        <v>5059</v>
      </c>
      <c r="B3563" t="s">
        <v>23564</v>
      </c>
      <c r="C3563" t="s">
        <v>1533</v>
      </c>
      <c r="D3563" s="109" t="s">
        <v>17288</v>
      </c>
      <c r="E3563"/>
    </row>
    <row r="3564" spans="1:5" s="190" customFormat="1" x14ac:dyDescent="0.25">
      <c r="A3564">
        <v>41201</v>
      </c>
      <c r="B3564" t="s">
        <v>23565</v>
      </c>
      <c r="C3564" t="s">
        <v>1533</v>
      </c>
      <c r="D3564" s="109" t="s">
        <v>17289</v>
      </c>
      <c r="E3564"/>
    </row>
    <row r="3565" spans="1:5" s="190" customFormat="1" x14ac:dyDescent="0.25">
      <c r="A3565">
        <v>41199</v>
      </c>
      <c r="B3565" t="s">
        <v>23566</v>
      </c>
      <c r="C3565" t="s">
        <v>1533</v>
      </c>
      <c r="D3565" s="109" t="s">
        <v>17290</v>
      </c>
      <c r="E3565"/>
    </row>
    <row r="3566" spans="1:5" s="190" customFormat="1" x14ac:dyDescent="0.25">
      <c r="A3566">
        <v>5057</v>
      </c>
      <c r="B3566" t="s">
        <v>23567</v>
      </c>
      <c r="C3566" t="s">
        <v>1533</v>
      </c>
      <c r="D3566" s="109" t="s">
        <v>17291</v>
      </c>
      <c r="E3566"/>
    </row>
    <row r="3567" spans="1:5" s="190" customFormat="1" x14ac:dyDescent="0.25">
      <c r="A3567">
        <v>41200</v>
      </c>
      <c r="B3567" t="s">
        <v>23568</v>
      </c>
      <c r="C3567" t="s">
        <v>1533</v>
      </c>
      <c r="D3567" s="109" t="s">
        <v>17292</v>
      </c>
      <c r="E3567"/>
    </row>
    <row r="3568" spans="1:5" s="190" customFormat="1" x14ac:dyDescent="0.25">
      <c r="A3568">
        <v>41205</v>
      </c>
      <c r="B3568" t="s">
        <v>23569</v>
      </c>
      <c r="C3568" t="s">
        <v>1533</v>
      </c>
      <c r="D3568" s="109" t="s">
        <v>17293</v>
      </c>
      <c r="E3568"/>
    </row>
    <row r="3569" spans="1:5" s="190" customFormat="1" x14ac:dyDescent="0.25">
      <c r="A3569">
        <v>41202</v>
      </c>
      <c r="B3569" t="s">
        <v>23570</v>
      </c>
      <c r="C3569" t="s">
        <v>1533</v>
      </c>
      <c r="D3569" s="109" t="s">
        <v>17294</v>
      </c>
      <c r="E3569"/>
    </row>
    <row r="3570" spans="1:5" s="190" customFormat="1" x14ac:dyDescent="0.25">
      <c r="A3570">
        <v>41206</v>
      </c>
      <c r="B3570" t="s">
        <v>23571</v>
      </c>
      <c r="C3570" t="s">
        <v>1533</v>
      </c>
      <c r="D3570" s="109" t="s">
        <v>17295</v>
      </c>
      <c r="E3570"/>
    </row>
    <row r="3571" spans="1:5" s="190" customFormat="1" x14ac:dyDescent="0.25">
      <c r="A3571">
        <v>12372</v>
      </c>
      <c r="B3571" t="s">
        <v>23572</v>
      </c>
      <c r="C3571" t="s">
        <v>1533</v>
      </c>
      <c r="D3571" s="109" t="s">
        <v>17296</v>
      </c>
      <c r="E3571"/>
    </row>
    <row r="3572" spans="1:5" s="190" customFormat="1" x14ac:dyDescent="0.25">
      <c r="A3572">
        <v>41207</v>
      </c>
      <c r="B3572" t="s">
        <v>23573</v>
      </c>
      <c r="C3572" t="s">
        <v>1533</v>
      </c>
      <c r="D3572" s="109" t="s">
        <v>17297</v>
      </c>
      <c r="E3572"/>
    </row>
    <row r="3573" spans="1:5" s="190" customFormat="1" x14ac:dyDescent="0.25">
      <c r="A3573">
        <v>41203</v>
      </c>
      <c r="B3573" t="s">
        <v>23574</v>
      </c>
      <c r="C3573" t="s">
        <v>1533</v>
      </c>
      <c r="D3573" s="109" t="s">
        <v>17298</v>
      </c>
      <c r="E3573"/>
    </row>
    <row r="3574" spans="1:5" s="190" customFormat="1" x14ac:dyDescent="0.25">
      <c r="A3574">
        <v>41204</v>
      </c>
      <c r="B3574" t="s">
        <v>23575</v>
      </c>
      <c r="C3574" t="s">
        <v>1533</v>
      </c>
      <c r="D3574" s="109" t="s">
        <v>17299</v>
      </c>
      <c r="E3574"/>
    </row>
    <row r="3575" spans="1:5" s="190" customFormat="1" x14ac:dyDescent="0.25">
      <c r="A3575">
        <v>41210</v>
      </c>
      <c r="B3575" t="s">
        <v>23576</v>
      </c>
      <c r="C3575" t="s">
        <v>1533</v>
      </c>
      <c r="D3575" s="109" t="s">
        <v>17300</v>
      </c>
      <c r="E3575"/>
    </row>
    <row r="3576" spans="1:5" s="190" customFormat="1" x14ac:dyDescent="0.25">
      <c r="A3576">
        <v>41208</v>
      </c>
      <c r="B3576" t="s">
        <v>23577</v>
      </c>
      <c r="C3576" t="s">
        <v>1533</v>
      </c>
      <c r="D3576" s="109" t="s">
        <v>17301</v>
      </c>
      <c r="E3576"/>
    </row>
    <row r="3577" spans="1:5" s="190" customFormat="1" x14ac:dyDescent="0.25">
      <c r="A3577">
        <v>41211</v>
      </c>
      <c r="B3577" t="s">
        <v>23578</v>
      </c>
      <c r="C3577" t="s">
        <v>1533</v>
      </c>
      <c r="D3577" s="109" t="s">
        <v>17302</v>
      </c>
      <c r="E3577"/>
    </row>
    <row r="3578" spans="1:5" s="190" customFormat="1" x14ac:dyDescent="0.25">
      <c r="A3578">
        <v>13339</v>
      </c>
      <c r="B3578" t="s">
        <v>23579</v>
      </c>
      <c r="C3578" t="s">
        <v>1533</v>
      </c>
      <c r="D3578" s="109" t="s">
        <v>17303</v>
      </c>
      <c r="E3578"/>
    </row>
    <row r="3579" spans="1:5" s="190" customFormat="1" x14ac:dyDescent="0.25">
      <c r="A3579">
        <v>41213</v>
      </c>
      <c r="B3579" t="s">
        <v>23580</v>
      </c>
      <c r="C3579" t="s">
        <v>1533</v>
      </c>
      <c r="D3579" s="109" t="s">
        <v>17304</v>
      </c>
      <c r="E3579"/>
    </row>
    <row r="3580" spans="1:5" s="190" customFormat="1" x14ac:dyDescent="0.25">
      <c r="A3580">
        <v>41209</v>
      </c>
      <c r="B3580" t="s">
        <v>23581</v>
      </c>
      <c r="C3580" t="s">
        <v>1533</v>
      </c>
      <c r="D3580" s="109" t="s">
        <v>17305</v>
      </c>
      <c r="E3580"/>
    </row>
    <row r="3581" spans="1:5" s="190" customFormat="1" x14ac:dyDescent="0.25">
      <c r="A3581">
        <v>41216</v>
      </c>
      <c r="B3581" t="s">
        <v>23582</v>
      </c>
      <c r="C3581" t="s">
        <v>1533</v>
      </c>
      <c r="D3581" s="109" t="s">
        <v>17306</v>
      </c>
      <c r="E3581"/>
    </row>
    <row r="3582" spans="1:5" s="190" customFormat="1" x14ac:dyDescent="0.25">
      <c r="A3582">
        <v>41217</v>
      </c>
      <c r="B3582" t="s">
        <v>23583</v>
      </c>
      <c r="C3582" t="s">
        <v>1533</v>
      </c>
      <c r="D3582" s="109" t="s">
        <v>17307</v>
      </c>
      <c r="E3582"/>
    </row>
    <row r="3583" spans="1:5" s="190" customFormat="1" x14ac:dyDescent="0.25">
      <c r="A3583">
        <v>41218</v>
      </c>
      <c r="B3583" t="s">
        <v>23584</v>
      </c>
      <c r="C3583" t="s">
        <v>1533</v>
      </c>
      <c r="D3583" s="109" t="s">
        <v>17308</v>
      </c>
      <c r="E3583"/>
    </row>
    <row r="3584" spans="1:5" s="190" customFormat="1" x14ac:dyDescent="0.25">
      <c r="A3584">
        <v>41214</v>
      </c>
      <c r="B3584" t="s">
        <v>23585</v>
      </c>
      <c r="C3584" t="s">
        <v>1533</v>
      </c>
      <c r="D3584" s="109" t="s">
        <v>17309</v>
      </c>
      <c r="E3584"/>
    </row>
    <row r="3585" spans="1:5" s="190" customFormat="1" x14ac:dyDescent="0.25">
      <c r="A3585">
        <v>41215</v>
      </c>
      <c r="B3585" t="s">
        <v>23586</v>
      </c>
      <c r="C3585" t="s">
        <v>1533</v>
      </c>
      <c r="D3585" s="109" t="s">
        <v>17310</v>
      </c>
      <c r="E3585"/>
    </row>
    <row r="3586" spans="1:5" s="190" customFormat="1" x14ac:dyDescent="0.25">
      <c r="A3586">
        <v>41221</v>
      </c>
      <c r="B3586" t="s">
        <v>23587</v>
      </c>
      <c r="C3586" t="s">
        <v>1533</v>
      </c>
      <c r="D3586" s="109" t="s">
        <v>17311</v>
      </c>
      <c r="E3586"/>
    </row>
    <row r="3587" spans="1:5" s="190" customFormat="1" x14ac:dyDescent="0.25">
      <c r="A3587">
        <v>41222</v>
      </c>
      <c r="B3587" t="s">
        <v>23588</v>
      </c>
      <c r="C3587" t="s">
        <v>1533</v>
      </c>
      <c r="D3587" s="109" t="s">
        <v>17312</v>
      </c>
      <c r="E3587"/>
    </row>
    <row r="3588" spans="1:5" s="190" customFormat="1" x14ac:dyDescent="0.25">
      <c r="A3588">
        <v>41195</v>
      </c>
      <c r="B3588" t="s">
        <v>23589</v>
      </c>
      <c r="C3588" t="s">
        <v>1533</v>
      </c>
      <c r="D3588" s="109" t="s">
        <v>17313</v>
      </c>
      <c r="E3588"/>
    </row>
    <row r="3589" spans="1:5" s="190" customFormat="1" x14ac:dyDescent="0.25">
      <c r="A3589">
        <v>41198</v>
      </c>
      <c r="B3589" t="s">
        <v>23590</v>
      </c>
      <c r="C3589" t="s">
        <v>1533</v>
      </c>
      <c r="D3589" s="109" t="s">
        <v>17314</v>
      </c>
      <c r="E3589"/>
    </row>
    <row r="3590" spans="1:5" s="190" customFormat="1" x14ac:dyDescent="0.25">
      <c r="A3590">
        <v>41196</v>
      </c>
      <c r="B3590" t="s">
        <v>23591</v>
      </c>
      <c r="C3590" t="s">
        <v>1533</v>
      </c>
      <c r="D3590" s="109" t="s">
        <v>17315</v>
      </c>
      <c r="E3590"/>
    </row>
    <row r="3591" spans="1:5" s="190" customFormat="1" x14ac:dyDescent="0.25">
      <c r="A3591">
        <v>5033</v>
      </c>
      <c r="B3591" t="s">
        <v>23592</v>
      </c>
      <c r="C3591" t="s">
        <v>1533</v>
      </c>
      <c r="D3591" s="109" t="s">
        <v>17316</v>
      </c>
      <c r="E3591"/>
    </row>
    <row r="3592" spans="1:5" s="190" customFormat="1" x14ac:dyDescent="0.25">
      <c r="A3592">
        <v>41197</v>
      </c>
      <c r="B3592" t="s">
        <v>23593</v>
      </c>
      <c r="C3592" t="s">
        <v>1533</v>
      </c>
      <c r="D3592" s="109" t="s">
        <v>17317</v>
      </c>
      <c r="E3592"/>
    </row>
    <row r="3593" spans="1:5" s="190" customFormat="1" x14ac:dyDescent="0.25">
      <c r="A3593">
        <v>12388</v>
      </c>
      <c r="B3593" t="s">
        <v>23594</v>
      </c>
      <c r="C3593" t="s">
        <v>1533</v>
      </c>
      <c r="D3593" s="109" t="s">
        <v>23595</v>
      </c>
      <c r="E3593"/>
    </row>
    <row r="3594" spans="1:5" s="190" customFormat="1" x14ac:dyDescent="0.25">
      <c r="A3594">
        <v>2731</v>
      </c>
      <c r="B3594" t="s">
        <v>23596</v>
      </c>
      <c r="C3594" t="s">
        <v>1536</v>
      </c>
      <c r="D3594" s="109" t="s">
        <v>23597</v>
      </c>
      <c r="E3594"/>
    </row>
    <row r="3595" spans="1:5" s="190" customFormat="1" x14ac:dyDescent="0.25">
      <c r="A3595">
        <v>41457</v>
      </c>
      <c r="B3595" t="s">
        <v>23598</v>
      </c>
      <c r="C3595" t="s">
        <v>1533</v>
      </c>
      <c r="D3595" s="109" t="s">
        <v>23599</v>
      </c>
      <c r="E3595"/>
    </row>
    <row r="3596" spans="1:5" s="190" customFormat="1" x14ac:dyDescent="0.25">
      <c r="A3596">
        <v>41458</v>
      </c>
      <c r="B3596" t="s">
        <v>23600</v>
      </c>
      <c r="C3596" t="s">
        <v>1533</v>
      </c>
      <c r="D3596" s="109" t="s">
        <v>23601</v>
      </c>
      <c r="E3596"/>
    </row>
    <row r="3597" spans="1:5" s="190" customFormat="1" x14ac:dyDescent="0.25">
      <c r="A3597">
        <v>41459</v>
      </c>
      <c r="B3597" t="s">
        <v>23602</v>
      </c>
      <c r="C3597" t="s">
        <v>1533</v>
      </c>
      <c r="D3597" s="109" t="s">
        <v>23603</v>
      </c>
      <c r="E3597"/>
    </row>
    <row r="3598" spans="1:5" s="190" customFormat="1" x14ac:dyDescent="0.25">
      <c r="A3598">
        <v>41461</v>
      </c>
      <c r="B3598" t="s">
        <v>23604</v>
      </c>
      <c r="C3598" t="s">
        <v>1533</v>
      </c>
      <c r="D3598" s="109" t="s">
        <v>23605</v>
      </c>
      <c r="E3598"/>
    </row>
    <row r="3599" spans="1:5" s="190" customFormat="1" x14ac:dyDescent="0.25">
      <c r="A3599">
        <v>44537</v>
      </c>
      <c r="B3599" t="s">
        <v>23606</v>
      </c>
      <c r="C3599" t="s">
        <v>1543</v>
      </c>
      <c r="D3599" s="109" t="s">
        <v>17318</v>
      </c>
      <c r="E3599"/>
    </row>
    <row r="3600" spans="1:5" s="190" customFormat="1" x14ac:dyDescent="0.25">
      <c r="A3600">
        <v>11844</v>
      </c>
      <c r="B3600" t="s">
        <v>23607</v>
      </c>
      <c r="C3600" t="s">
        <v>1536</v>
      </c>
      <c r="D3600" s="109" t="s">
        <v>14891</v>
      </c>
      <c r="E3600"/>
    </row>
    <row r="3601" spans="1:5" s="190" customFormat="1" x14ac:dyDescent="0.25">
      <c r="A3601">
        <v>4465</v>
      </c>
      <c r="B3601" t="s">
        <v>23608</v>
      </c>
      <c r="C3601" t="s">
        <v>1536</v>
      </c>
      <c r="D3601" s="109" t="s">
        <v>11812</v>
      </c>
      <c r="E3601"/>
    </row>
    <row r="3602" spans="1:5" s="190" customFormat="1" x14ac:dyDescent="0.25">
      <c r="A3602">
        <v>35273</v>
      </c>
      <c r="B3602" t="s">
        <v>23609</v>
      </c>
      <c r="C3602" t="s">
        <v>1536</v>
      </c>
      <c r="D3602" s="109" t="s">
        <v>14892</v>
      </c>
      <c r="E3602"/>
    </row>
    <row r="3603" spans="1:5" s="190" customFormat="1" x14ac:dyDescent="0.25">
      <c r="A3603">
        <v>4470</v>
      </c>
      <c r="B3603" t="s">
        <v>23610</v>
      </c>
      <c r="C3603" t="s">
        <v>1536</v>
      </c>
      <c r="D3603" s="109" t="s">
        <v>14893</v>
      </c>
      <c r="E3603"/>
    </row>
    <row r="3604" spans="1:5" s="190" customFormat="1" x14ac:dyDescent="0.25">
      <c r="A3604">
        <v>20204</v>
      </c>
      <c r="B3604" t="s">
        <v>23611</v>
      </c>
      <c r="C3604" t="s">
        <v>1536</v>
      </c>
      <c r="D3604" s="109" t="s">
        <v>14894</v>
      </c>
      <c r="E3604"/>
    </row>
    <row r="3605" spans="1:5" s="190" customFormat="1" x14ac:dyDescent="0.25">
      <c r="A3605">
        <v>20208</v>
      </c>
      <c r="B3605" t="s">
        <v>23612</v>
      </c>
      <c r="C3605" t="s">
        <v>1536</v>
      </c>
      <c r="D3605" s="109" t="s">
        <v>12849</v>
      </c>
      <c r="E3605"/>
    </row>
    <row r="3606" spans="1:5" s="190" customFormat="1" x14ac:dyDescent="0.25">
      <c r="A3606">
        <v>4437</v>
      </c>
      <c r="B3606" t="s">
        <v>23613</v>
      </c>
      <c r="C3606" t="s">
        <v>1536</v>
      </c>
      <c r="D3606" s="109" t="s">
        <v>12770</v>
      </c>
      <c r="E3606"/>
    </row>
    <row r="3607" spans="1:5" s="190" customFormat="1" x14ac:dyDescent="0.25">
      <c r="A3607">
        <v>14580</v>
      </c>
      <c r="B3607" t="s">
        <v>23614</v>
      </c>
      <c r="C3607" t="s">
        <v>1536</v>
      </c>
      <c r="D3607" s="109" t="s">
        <v>12770</v>
      </c>
      <c r="E3607"/>
    </row>
    <row r="3608" spans="1:5" s="190" customFormat="1" x14ac:dyDescent="0.25">
      <c r="A3608">
        <v>40304</v>
      </c>
      <c r="B3608" t="s">
        <v>23615</v>
      </c>
      <c r="C3608" t="s">
        <v>1537</v>
      </c>
      <c r="D3608" s="109" t="s">
        <v>16976</v>
      </c>
      <c r="E3608"/>
    </row>
    <row r="3609" spans="1:5" s="190" customFormat="1" x14ac:dyDescent="0.25">
      <c r="A3609">
        <v>5065</v>
      </c>
      <c r="B3609" t="s">
        <v>23616</v>
      </c>
      <c r="C3609" t="s">
        <v>1537</v>
      </c>
      <c r="D3609" s="109" t="s">
        <v>17198</v>
      </c>
      <c r="E3609"/>
    </row>
    <row r="3610" spans="1:5" s="190" customFormat="1" x14ac:dyDescent="0.25">
      <c r="A3610">
        <v>5072</v>
      </c>
      <c r="B3610" t="s">
        <v>23617</v>
      </c>
      <c r="C3610" t="s">
        <v>1537</v>
      </c>
      <c r="D3610" s="109" t="s">
        <v>23618</v>
      </c>
      <c r="E3610"/>
    </row>
    <row r="3611" spans="1:5" s="190" customFormat="1" x14ac:dyDescent="0.25">
      <c r="A3611">
        <v>5066</v>
      </c>
      <c r="B3611" t="s">
        <v>23619</v>
      </c>
      <c r="C3611" t="s">
        <v>1537</v>
      </c>
      <c r="D3611" s="109" t="s">
        <v>16772</v>
      </c>
      <c r="E3611"/>
    </row>
    <row r="3612" spans="1:5" s="190" customFormat="1" x14ac:dyDescent="0.25">
      <c r="A3612">
        <v>5063</v>
      </c>
      <c r="B3612" t="s">
        <v>23620</v>
      </c>
      <c r="C3612" t="s">
        <v>1537</v>
      </c>
      <c r="D3612" s="109" t="s">
        <v>12636</v>
      </c>
      <c r="E3612"/>
    </row>
    <row r="3613" spans="1:5" s="190" customFormat="1" x14ac:dyDescent="0.25">
      <c r="A3613">
        <v>20247</v>
      </c>
      <c r="B3613" t="s">
        <v>23621</v>
      </c>
      <c r="C3613" t="s">
        <v>1537</v>
      </c>
      <c r="D3613" s="109" t="s">
        <v>12063</v>
      </c>
      <c r="E3613"/>
    </row>
    <row r="3614" spans="1:5" s="190" customFormat="1" x14ac:dyDescent="0.25">
      <c r="A3614">
        <v>5074</v>
      </c>
      <c r="B3614" t="s">
        <v>23622</v>
      </c>
      <c r="C3614" t="s">
        <v>1537</v>
      </c>
      <c r="D3614" s="109" t="s">
        <v>7230</v>
      </c>
      <c r="E3614"/>
    </row>
    <row r="3615" spans="1:5" s="190" customFormat="1" x14ac:dyDescent="0.25">
      <c r="A3615">
        <v>5067</v>
      </c>
      <c r="B3615" t="s">
        <v>23623</v>
      </c>
      <c r="C3615" t="s">
        <v>1537</v>
      </c>
      <c r="D3615" s="109" t="s">
        <v>7302</v>
      </c>
      <c r="E3615"/>
    </row>
    <row r="3616" spans="1:5" s="190" customFormat="1" x14ac:dyDescent="0.25">
      <c r="A3616">
        <v>5078</v>
      </c>
      <c r="B3616" t="s">
        <v>23624</v>
      </c>
      <c r="C3616" t="s">
        <v>1537</v>
      </c>
      <c r="D3616" s="109" t="s">
        <v>23625</v>
      </c>
      <c r="E3616"/>
    </row>
    <row r="3617" spans="1:5" s="190" customFormat="1" x14ac:dyDescent="0.25">
      <c r="A3617">
        <v>5068</v>
      </c>
      <c r="B3617" t="s">
        <v>23626</v>
      </c>
      <c r="C3617" t="s">
        <v>1537</v>
      </c>
      <c r="D3617" s="109" t="s">
        <v>6379</v>
      </c>
      <c r="E3617"/>
    </row>
    <row r="3618" spans="1:5" s="190" customFormat="1" x14ac:dyDescent="0.25">
      <c r="A3618">
        <v>5073</v>
      </c>
      <c r="B3618" t="s">
        <v>23627</v>
      </c>
      <c r="C3618" t="s">
        <v>1537</v>
      </c>
      <c r="D3618" s="109" t="s">
        <v>23628</v>
      </c>
      <c r="E3618"/>
    </row>
    <row r="3619" spans="1:5" s="190" customFormat="1" x14ac:dyDescent="0.25">
      <c r="A3619">
        <v>5069</v>
      </c>
      <c r="B3619" t="s">
        <v>23629</v>
      </c>
      <c r="C3619" t="s">
        <v>1537</v>
      </c>
      <c r="D3619" s="109" t="s">
        <v>23628</v>
      </c>
      <c r="E3619"/>
    </row>
    <row r="3620" spans="1:5" s="190" customFormat="1" x14ac:dyDescent="0.25">
      <c r="A3620">
        <v>5070</v>
      </c>
      <c r="B3620" t="s">
        <v>23630</v>
      </c>
      <c r="C3620" t="s">
        <v>1537</v>
      </c>
      <c r="D3620" s="109" t="s">
        <v>13188</v>
      </c>
      <c r="E3620"/>
    </row>
    <row r="3621" spans="1:5" s="190" customFormat="1" x14ac:dyDescent="0.25">
      <c r="A3621">
        <v>5071</v>
      </c>
      <c r="B3621" t="s">
        <v>23631</v>
      </c>
      <c r="C3621" t="s">
        <v>1537</v>
      </c>
      <c r="D3621" s="109" t="s">
        <v>6379</v>
      </c>
      <c r="E3621"/>
    </row>
    <row r="3622" spans="1:5" s="190" customFormat="1" x14ac:dyDescent="0.25">
      <c r="A3622">
        <v>5061</v>
      </c>
      <c r="B3622" t="s">
        <v>23632</v>
      </c>
      <c r="C3622" t="s">
        <v>1537</v>
      </c>
      <c r="D3622" s="109" t="s">
        <v>7292</v>
      </c>
      <c r="E3622"/>
    </row>
    <row r="3623" spans="1:5" s="190" customFormat="1" x14ac:dyDescent="0.25">
      <c r="A3623">
        <v>5075</v>
      </c>
      <c r="B3623" t="s">
        <v>23633</v>
      </c>
      <c r="C3623" t="s">
        <v>1537</v>
      </c>
      <c r="D3623" s="109" t="s">
        <v>6379</v>
      </c>
      <c r="E3623"/>
    </row>
    <row r="3624" spans="1:5" s="190" customFormat="1" x14ac:dyDescent="0.25">
      <c r="A3624">
        <v>39027</v>
      </c>
      <c r="B3624" t="s">
        <v>23634</v>
      </c>
      <c r="C3624" t="s">
        <v>1537</v>
      </c>
      <c r="D3624" s="109" t="s">
        <v>6573</v>
      </c>
      <c r="E3624"/>
    </row>
    <row r="3625" spans="1:5" s="190" customFormat="1" x14ac:dyDescent="0.25">
      <c r="A3625">
        <v>5062</v>
      </c>
      <c r="B3625" t="s">
        <v>23635</v>
      </c>
      <c r="C3625" t="s">
        <v>1537</v>
      </c>
      <c r="D3625" s="109" t="s">
        <v>15058</v>
      </c>
      <c r="E3625"/>
    </row>
    <row r="3626" spans="1:5" s="190" customFormat="1" x14ac:dyDescent="0.25">
      <c r="A3626">
        <v>40568</v>
      </c>
      <c r="B3626" t="s">
        <v>23636</v>
      </c>
      <c r="C3626" t="s">
        <v>1537</v>
      </c>
      <c r="D3626" s="109" t="s">
        <v>7218</v>
      </c>
      <c r="E3626"/>
    </row>
    <row r="3627" spans="1:5" s="190" customFormat="1" x14ac:dyDescent="0.25">
      <c r="A3627">
        <v>39026</v>
      </c>
      <c r="B3627" t="s">
        <v>23637</v>
      </c>
      <c r="C3627" t="s">
        <v>1537</v>
      </c>
      <c r="D3627" s="109" t="s">
        <v>11814</v>
      </c>
      <c r="E3627"/>
    </row>
    <row r="3628" spans="1:5" s="190" customFormat="1" x14ac:dyDescent="0.25">
      <c r="A3628">
        <v>42431</v>
      </c>
      <c r="B3628" t="s">
        <v>23638</v>
      </c>
      <c r="C3628" t="s">
        <v>1533</v>
      </c>
      <c r="D3628" s="109" t="s">
        <v>14896</v>
      </c>
      <c r="E3628"/>
    </row>
    <row r="3629" spans="1:5" s="190" customFormat="1" x14ac:dyDescent="0.25">
      <c r="A3629">
        <v>44074</v>
      </c>
      <c r="B3629" t="s">
        <v>23639</v>
      </c>
      <c r="C3629" t="s">
        <v>1538</v>
      </c>
      <c r="D3629" s="109" t="s">
        <v>17320</v>
      </c>
      <c r="E3629"/>
    </row>
    <row r="3630" spans="1:5" s="190" customFormat="1" x14ac:dyDescent="0.25">
      <c r="A3630">
        <v>44072</v>
      </c>
      <c r="B3630" t="s">
        <v>23640</v>
      </c>
      <c r="C3630" t="s">
        <v>1538</v>
      </c>
      <c r="D3630" s="109" t="s">
        <v>23641</v>
      </c>
      <c r="E3630"/>
    </row>
    <row r="3631" spans="1:5" s="190" customFormat="1" x14ac:dyDescent="0.25">
      <c r="A3631">
        <v>511</v>
      </c>
      <c r="B3631" t="s">
        <v>23642</v>
      </c>
      <c r="C3631" t="s">
        <v>1538</v>
      </c>
      <c r="D3631" s="109" t="s">
        <v>12615</v>
      </c>
      <c r="E3631"/>
    </row>
    <row r="3632" spans="1:5" s="190" customFormat="1" x14ac:dyDescent="0.25">
      <c r="A3632">
        <v>37540</v>
      </c>
      <c r="B3632" t="s">
        <v>23643</v>
      </c>
      <c r="C3632" t="s">
        <v>1533</v>
      </c>
      <c r="D3632" s="109" t="s">
        <v>17321</v>
      </c>
      <c r="E3632"/>
    </row>
    <row r="3633" spans="1:5" s="190" customFormat="1" x14ac:dyDescent="0.25">
      <c r="A3633">
        <v>37548</v>
      </c>
      <c r="B3633" t="s">
        <v>23644</v>
      </c>
      <c r="C3633" t="s">
        <v>1533</v>
      </c>
      <c r="D3633" s="109" t="s">
        <v>17322</v>
      </c>
      <c r="E3633"/>
    </row>
    <row r="3634" spans="1:5" s="190" customFormat="1" x14ac:dyDescent="0.25">
      <c r="A3634">
        <v>39828</v>
      </c>
      <c r="B3634" t="s">
        <v>23645</v>
      </c>
      <c r="C3634" t="s">
        <v>1533</v>
      </c>
      <c r="D3634" s="109" t="s">
        <v>17323</v>
      </c>
      <c r="E3634"/>
    </row>
    <row r="3635" spans="1:5" s="190" customFormat="1" x14ac:dyDescent="0.25">
      <c r="A3635">
        <v>12273</v>
      </c>
      <c r="B3635" t="s">
        <v>23646</v>
      </c>
      <c r="C3635" t="s">
        <v>1533</v>
      </c>
      <c r="D3635" s="109" t="s">
        <v>23647</v>
      </c>
      <c r="E3635"/>
    </row>
    <row r="3636" spans="1:5" s="190" customFormat="1" x14ac:dyDescent="0.25">
      <c r="A3636">
        <v>38392</v>
      </c>
      <c r="B3636" t="s">
        <v>23648</v>
      </c>
      <c r="C3636" t="s">
        <v>1533</v>
      </c>
      <c r="D3636" s="109" t="s">
        <v>12727</v>
      </c>
      <c r="E3636"/>
    </row>
    <row r="3637" spans="1:5" s="190" customFormat="1" x14ac:dyDescent="0.25">
      <c r="A3637">
        <v>11735</v>
      </c>
      <c r="B3637" t="s">
        <v>23649</v>
      </c>
      <c r="C3637" t="s">
        <v>1533</v>
      </c>
      <c r="D3637" s="109" t="s">
        <v>12574</v>
      </c>
      <c r="E3637"/>
    </row>
    <row r="3638" spans="1:5" s="190" customFormat="1" x14ac:dyDescent="0.25">
      <c r="A3638">
        <v>11737</v>
      </c>
      <c r="B3638" t="s">
        <v>23650</v>
      </c>
      <c r="C3638" t="s">
        <v>1533</v>
      </c>
      <c r="D3638" s="109" t="s">
        <v>8529</v>
      </c>
      <c r="E3638"/>
    </row>
    <row r="3639" spans="1:5" s="190" customFormat="1" x14ac:dyDescent="0.25">
      <c r="A3639">
        <v>11738</v>
      </c>
      <c r="B3639" t="s">
        <v>23651</v>
      </c>
      <c r="C3639" t="s">
        <v>1533</v>
      </c>
      <c r="D3639" s="109" t="s">
        <v>12509</v>
      </c>
      <c r="E3639"/>
    </row>
    <row r="3640" spans="1:5" s="190" customFormat="1" x14ac:dyDescent="0.25">
      <c r="A3640">
        <v>36143</v>
      </c>
      <c r="B3640" t="s">
        <v>23652</v>
      </c>
      <c r="C3640" t="s">
        <v>1533</v>
      </c>
      <c r="D3640" s="109" t="s">
        <v>15978</v>
      </c>
      <c r="E3640"/>
    </row>
    <row r="3641" spans="1:5" s="190" customFormat="1" x14ac:dyDescent="0.25">
      <c r="A3641">
        <v>36142</v>
      </c>
      <c r="B3641" t="s">
        <v>23653</v>
      </c>
      <c r="C3641" t="s">
        <v>1533</v>
      </c>
      <c r="D3641" s="109" t="s">
        <v>7864</v>
      </c>
      <c r="E3641"/>
    </row>
    <row r="3642" spans="1:5" s="190" customFormat="1" x14ac:dyDescent="0.25">
      <c r="A3642">
        <v>36146</v>
      </c>
      <c r="B3642" t="s">
        <v>23654</v>
      </c>
      <c r="C3642" t="s">
        <v>1533</v>
      </c>
      <c r="D3642" s="109" t="s">
        <v>23655</v>
      </c>
      <c r="E3642"/>
    </row>
    <row r="3643" spans="1:5" s="190" customFormat="1" x14ac:dyDescent="0.25">
      <c r="A3643">
        <v>39015</v>
      </c>
      <c r="B3643" t="s">
        <v>23656</v>
      </c>
      <c r="C3643" t="s">
        <v>1533</v>
      </c>
      <c r="D3643" s="109" t="s">
        <v>12478</v>
      </c>
      <c r="E3643"/>
    </row>
    <row r="3644" spans="1:5" s="190" customFormat="1" x14ac:dyDescent="0.25">
      <c r="A3644">
        <v>38377</v>
      </c>
      <c r="B3644" t="s">
        <v>23657</v>
      </c>
      <c r="C3644" t="s">
        <v>1533</v>
      </c>
      <c r="D3644" s="109" t="s">
        <v>14835</v>
      </c>
      <c r="E3644"/>
    </row>
    <row r="3645" spans="1:5" s="190" customFormat="1" x14ac:dyDescent="0.25">
      <c r="A3645">
        <v>38376</v>
      </c>
      <c r="B3645" t="s">
        <v>23658</v>
      </c>
      <c r="C3645" t="s">
        <v>1533</v>
      </c>
      <c r="D3645" s="109" t="s">
        <v>23659</v>
      </c>
      <c r="E3645"/>
    </row>
    <row r="3646" spans="1:5" s="190" customFormat="1" x14ac:dyDescent="0.25">
      <c r="A3646">
        <v>38116</v>
      </c>
      <c r="B3646" t="s">
        <v>23660</v>
      </c>
      <c r="C3646" t="s">
        <v>1533</v>
      </c>
      <c r="D3646" s="109" t="s">
        <v>6975</v>
      </c>
      <c r="E3646"/>
    </row>
    <row r="3647" spans="1:5" s="190" customFormat="1" x14ac:dyDescent="0.25">
      <c r="A3647">
        <v>38066</v>
      </c>
      <c r="B3647" t="s">
        <v>23661</v>
      </c>
      <c r="C3647" t="s">
        <v>1533</v>
      </c>
      <c r="D3647" s="109" t="s">
        <v>16014</v>
      </c>
      <c r="E3647"/>
    </row>
    <row r="3648" spans="1:5" s="190" customFormat="1" x14ac:dyDescent="0.25">
      <c r="A3648">
        <v>38117</v>
      </c>
      <c r="B3648" t="s">
        <v>23662</v>
      </c>
      <c r="C3648" t="s">
        <v>1533</v>
      </c>
      <c r="D3648" s="109" t="s">
        <v>7257</v>
      </c>
      <c r="E3648"/>
    </row>
    <row r="3649" spans="1:5" s="190" customFormat="1" x14ac:dyDescent="0.25">
      <c r="A3649">
        <v>38067</v>
      </c>
      <c r="B3649" t="s">
        <v>23663</v>
      </c>
      <c r="C3649" t="s">
        <v>1533</v>
      </c>
      <c r="D3649" s="109" t="s">
        <v>23664</v>
      </c>
      <c r="E3649"/>
    </row>
    <row r="3650" spans="1:5" s="190" customFormat="1" x14ac:dyDescent="0.25">
      <c r="A3650">
        <v>11522</v>
      </c>
      <c r="B3650" t="s">
        <v>23665</v>
      </c>
      <c r="C3650" t="s">
        <v>1533</v>
      </c>
      <c r="D3650" s="109" t="s">
        <v>17741</v>
      </c>
      <c r="E3650"/>
    </row>
    <row r="3651" spans="1:5" s="190" customFormat="1" x14ac:dyDescent="0.25">
      <c r="A3651">
        <v>43600</v>
      </c>
      <c r="B3651" t="s">
        <v>23666</v>
      </c>
      <c r="C3651" t="s">
        <v>1533</v>
      </c>
      <c r="D3651" s="109" t="s">
        <v>23667</v>
      </c>
      <c r="E3651"/>
    </row>
    <row r="3652" spans="1:5" s="190" customFormat="1" x14ac:dyDescent="0.25">
      <c r="A3652">
        <v>5080</v>
      </c>
      <c r="B3652" t="s">
        <v>23668</v>
      </c>
      <c r="C3652" t="s">
        <v>1533</v>
      </c>
      <c r="D3652" s="109" t="s">
        <v>13445</v>
      </c>
      <c r="E3652"/>
    </row>
    <row r="3653" spans="1:5" s="190" customFormat="1" x14ac:dyDescent="0.25">
      <c r="A3653">
        <v>38168</v>
      </c>
      <c r="B3653" t="s">
        <v>23669</v>
      </c>
      <c r="C3653" t="s">
        <v>1533</v>
      </c>
      <c r="D3653" s="109" t="s">
        <v>23670</v>
      </c>
      <c r="E3653"/>
    </row>
    <row r="3654" spans="1:5" s="190" customFormat="1" x14ac:dyDescent="0.25">
      <c r="A3654">
        <v>43601</v>
      </c>
      <c r="B3654" t="s">
        <v>23671</v>
      </c>
      <c r="C3654" t="s">
        <v>1533</v>
      </c>
      <c r="D3654" s="109" t="s">
        <v>23672</v>
      </c>
      <c r="E3654"/>
    </row>
    <row r="3655" spans="1:5" s="190" customFormat="1" x14ac:dyDescent="0.25">
      <c r="A3655">
        <v>13393</v>
      </c>
      <c r="B3655" t="s">
        <v>23673</v>
      </c>
      <c r="C3655" t="s">
        <v>1533</v>
      </c>
      <c r="D3655" s="109" t="s">
        <v>17326</v>
      </c>
      <c r="E3655"/>
    </row>
    <row r="3656" spans="1:5" s="190" customFormat="1" x14ac:dyDescent="0.25">
      <c r="A3656">
        <v>13395</v>
      </c>
      <c r="B3656" t="s">
        <v>23674</v>
      </c>
      <c r="C3656" t="s">
        <v>1533</v>
      </c>
      <c r="D3656" s="109" t="s">
        <v>17327</v>
      </c>
      <c r="E3656"/>
    </row>
    <row r="3657" spans="1:5" s="190" customFormat="1" x14ac:dyDescent="0.25">
      <c r="A3657">
        <v>12039</v>
      </c>
      <c r="B3657" t="s">
        <v>23675</v>
      </c>
      <c r="C3657" t="s">
        <v>1533</v>
      </c>
      <c r="D3657" s="109" t="s">
        <v>17328</v>
      </c>
      <c r="E3657"/>
    </row>
    <row r="3658" spans="1:5" s="190" customFormat="1" x14ac:dyDescent="0.25">
      <c r="A3658">
        <v>13396</v>
      </c>
      <c r="B3658" t="s">
        <v>23676</v>
      </c>
      <c r="C3658" t="s">
        <v>1533</v>
      </c>
      <c r="D3658" s="109" t="s">
        <v>17329</v>
      </c>
      <c r="E3658"/>
    </row>
    <row r="3659" spans="1:5" s="190" customFormat="1" x14ac:dyDescent="0.25">
      <c r="A3659">
        <v>12041</v>
      </c>
      <c r="B3659" t="s">
        <v>23677</v>
      </c>
      <c r="C3659" t="s">
        <v>1533</v>
      </c>
      <c r="D3659" s="109" t="s">
        <v>17330</v>
      </c>
      <c r="E3659"/>
    </row>
    <row r="3660" spans="1:5" s="190" customFormat="1" x14ac:dyDescent="0.25">
      <c r="A3660">
        <v>12043</v>
      </c>
      <c r="B3660" t="s">
        <v>23678</v>
      </c>
      <c r="C3660" t="s">
        <v>1533</v>
      </c>
      <c r="D3660" s="109" t="s">
        <v>17331</v>
      </c>
      <c r="E3660"/>
    </row>
    <row r="3661" spans="1:5" s="190" customFormat="1" x14ac:dyDescent="0.25">
      <c r="A3661">
        <v>39762</v>
      </c>
      <c r="B3661" t="s">
        <v>23679</v>
      </c>
      <c r="C3661" t="s">
        <v>1533</v>
      </c>
      <c r="D3661" s="109" t="s">
        <v>17332</v>
      </c>
      <c r="E3661"/>
    </row>
    <row r="3662" spans="1:5" s="190" customFormat="1" x14ac:dyDescent="0.25">
      <c r="A3662">
        <v>12042</v>
      </c>
      <c r="B3662" t="s">
        <v>23680</v>
      </c>
      <c r="C3662" t="s">
        <v>1533</v>
      </c>
      <c r="D3662" s="109" t="s">
        <v>15492</v>
      </c>
      <c r="E3662"/>
    </row>
    <row r="3663" spans="1:5" s="190" customFormat="1" x14ac:dyDescent="0.25">
      <c r="A3663">
        <v>39763</v>
      </c>
      <c r="B3663" t="s">
        <v>23681</v>
      </c>
      <c r="C3663" t="s">
        <v>1533</v>
      </c>
      <c r="D3663" s="109" t="s">
        <v>17333</v>
      </c>
      <c r="E3663"/>
    </row>
    <row r="3664" spans="1:5" s="190" customFormat="1" x14ac:dyDescent="0.25">
      <c r="A3664">
        <v>39760</v>
      </c>
      <c r="B3664" t="s">
        <v>23682</v>
      </c>
      <c r="C3664" t="s">
        <v>1533</v>
      </c>
      <c r="D3664" s="109" t="s">
        <v>17334</v>
      </c>
      <c r="E3664"/>
    </row>
    <row r="3665" spans="1:5" s="190" customFormat="1" x14ac:dyDescent="0.25">
      <c r="A3665">
        <v>39756</v>
      </c>
      <c r="B3665" t="s">
        <v>23683</v>
      </c>
      <c r="C3665" t="s">
        <v>1533</v>
      </c>
      <c r="D3665" s="109" t="s">
        <v>17335</v>
      </c>
      <c r="E3665"/>
    </row>
    <row r="3666" spans="1:5" s="190" customFormat="1" x14ac:dyDescent="0.25">
      <c r="A3666">
        <v>12038</v>
      </c>
      <c r="B3666" t="s">
        <v>23684</v>
      </c>
      <c r="C3666" t="s">
        <v>1533</v>
      </c>
      <c r="D3666" s="109" t="s">
        <v>17336</v>
      </c>
      <c r="E3666"/>
    </row>
    <row r="3667" spans="1:5" s="190" customFormat="1" x14ac:dyDescent="0.25">
      <c r="A3667">
        <v>39757</v>
      </c>
      <c r="B3667" t="s">
        <v>23685</v>
      </c>
      <c r="C3667" t="s">
        <v>1533</v>
      </c>
      <c r="D3667" s="109" t="s">
        <v>17337</v>
      </c>
      <c r="E3667"/>
    </row>
    <row r="3668" spans="1:5" s="190" customFormat="1" x14ac:dyDescent="0.25">
      <c r="A3668">
        <v>39758</v>
      </c>
      <c r="B3668" t="s">
        <v>23686</v>
      </c>
      <c r="C3668" t="s">
        <v>1533</v>
      </c>
      <c r="D3668" s="109" t="s">
        <v>17338</v>
      </c>
      <c r="E3668"/>
    </row>
    <row r="3669" spans="1:5" s="190" customFormat="1" x14ac:dyDescent="0.25">
      <c r="A3669">
        <v>39759</v>
      </c>
      <c r="B3669" t="s">
        <v>23687</v>
      </c>
      <c r="C3669" t="s">
        <v>1533</v>
      </c>
      <c r="D3669" s="109" t="s">
        <v>17339</v>
      </c>
      <c r="E3669"/>
    </row>
    <row r="3670" spans="1:5" s="190" customFormat="1" x14ac:dyDescent="0.25">
      <c r="A3670">
        <v>39761</v>
      </c>
      <c r="B3670" t="s">
        <v>23688</v>
      </c>
      <c r="C3670" t="s">
        <v>1533</v>
      </c>
      <c r="D3670" s="109" t="s">
        <v>17340</v>
      </c>
      <c r="E3670"/>
    </row>
    <row r="3671" spans="1:5" s="190" customFormat="1" x14ac:dyDescent="0.25">
      <c r="A3671">
        <v>39805</v>
      </c>
      <c r="B3671" t="s">
        <v>23689</v>
      </c>
      <c r="C3671" t="s">
        <v>1533</v>
      </c>
      <c r="D3671" s="109" t="s">
        <v>17341</v>
      </c>
      <c r="E3671"/>
    </row>
    <row r="3672" spans="1:5" s="190" customFormat="1" x14ac:dyDescent="0.25">
      <c r="A3672">
        <v>39806</v>
      </c>
      <c r="B3672" t="s">
        <v>23690</v>
      </c>
      <c r="C3672" t="s">
        <v>1533</v>
      </c>
      <c r="D3672" s="109" t="s">
        <v>17342</v>
      </c>
      <c r="E3672"/>
    </row>
    <row r="3673" spans="1:5" s="190" customFormat="1" x14ac:dyDescent="0.25">
      <c r="A3673">
        <v>39807</v>
      </c>
      <c r="B3673" t="s">
        <v>23691</v>
      </c>
      <c r="C3673" t="s">
        <v>1533</v>
      </c>
      <c r="D3673" s="109" t="s">
        <v>17343</v>
      </c>
      <c r="E3673"/>
    </row>
    <row r="3674" spans="1:5" s="190" customFormat="1" x14ac:dyDescent="0.25">
      <c r="A3674">
        <v>43100</v>
      </c>
      <c r="B3674" t="s">
        <v>23692</v>
      </c>
      <c r="C3674" t="s">
        <v>1533</v>
      </c>
      <c r="D3674" s="109" t="s">
        <v>17344</v>
      </c>
      <c r="E3674"/>
    </row>
    <row r="3675" spans="1:5" s="190" customFormat="1" x14ac:dyDescent="0.25">
      <c r="A3675">
        <v>39804</v>
      </c>
      <c r="B3675" t="s">
        <v>23693</v>
      </c>
      <c r="C3675" t="s">
        <v>1533</v>
      </c>
      <c r="D3675" s="109" t="s">
        <v>17345</v>
      </c>
      <c r="E3675"/>
    </row>
    <row r="3676" spans="1:5" s="190" customFormat="1" x14ac:dyDescent="0.25">
      <c r="A3676">
        <v>39796</v>
      </c>
      <c r="B3676" t="s">
        <v>23694</v>
      </c>
      <c r="C3676" t="s">
        <v>1533</v>
      </c>
      <c r="D3676" s="109" t="s">
        <v>17346</v>
      </c>
      <c r="E3676"/>
    </row>
    <row r="3677" spans="1:5" s="190" customFormat="1" x14ac:dyDescent="0.25">
      <c r="A3677">
        <v>39797</v>
      </c>
      <c r="B3677" t="s">
        <v>23695</v>
      </c>
      <c r="C3677" t="s">
        <v>1533</v>
      </c>
      <c r="D3677" s="109" t="s">
        <v>17067</v>
      </c>
      <c r="E3677"/>
    </row>
    <row r="3678" spans="1:5" s="190" customFormat="1" x14ac:dyDescent="0.25">
      <c r="A3678">
        <v>39798</v>
      </c>
      <c r="B3678" t="s">
        <v>23696</v>
      </c>
      <c r="C3678" t="s">
        <v>1533</v>
      </c>
      <c r="D3678" s="109" t="s">
        <v>17347</v>
      </c>
      <c r="E3678"/>
    </row>
    <row r="3679" spans="1:5" s="190" customFormat="1" x14ac:dyDescent="0.25">
      <c r="A3679">
        <v>39794</v>
      </c>
      <c r="B3679" t="s">
        <v>23697</v>
      </c>
      <c r="C3679" t="s">
        <v>1533</v>
      </c>
      <c r="D3679" s="109" t="s">
        <v>17348</v>
      </c>
      <c r="E3679"/>
    </row>
    <row r="3680" spans="1:5" s="190" customFormat="1" x14ac:dyDescent="0.25">
      <c r="A3680">
        <v>39795</v>
      </c>
      <c r="B3680" t="s">
        <v>23698</v>
      </c>
      <c r="C3680" t="s">
        <v>1533</v>
      </c>
      <c r="D3680" s="109" t="s">
        <v>11835</v>
      </c>
      <c r="E3680"/>
    </row>
    <row r="3681" spans="1:5" s="190" customFormat="1" x14ac:dyDescent="0.25">
      <c r="A3681">
        <v>39799</v>
      </c>
      <c r="B3681" t="s">
        <v>23699</v>
      </c>
      <c r="C3681" t="s">
        <v>1533</v>
      </c>
      <c r="D3681" s="109" t="s">
        <v>17349</v>
      </c>
      <c r="E3681"/>
    </row>
    <row r="3682" spans="1:5" s="190" customFormat="1" x14ac:dyDescent="0.25">
      <c r="A3682">
        <v>39801</v>
      </c>
      <c r="B3682" t="s">
        <v>23700</v>
      </c>
      <c r="C3682" t="s">
        <v>1533</v>
      </c>
      <c r="D3682" s="109" t="s">
        <v>17350</v>
      </c>
      <c r="E3682"/>
    </row>
    <row r="3683" spans="1:5" s="190" customFormat="1" x14ac:dyDescent="0.25">
      <c r="A3683">
        <v>39802</v>
      </c>
      <c r="B3683" t="s">
        <v>23701</v>
      </c>
      <c r="C3683" t="s">
        <v>1533</v>
      </c>
      <c r="D3683" s="109" t="s">
        <v>17351</v>
      </c>
      <c r="E3683"/>
    </row>
    <row r="3684" spans="1:5" s="190" customFormat="1" x14ac:dyDescent="0.25">
      <c r="A3684">
        <v>39803</v>
      </c>
      <c r="B3684" t="s">
        <v>23702</v>
      </c>
      <c r="C3684" t="s">
        <v>1533</v>
      </c>
      <c r="D3684" s="109" t="s">
        <v>17352</v>
      </c>
      <c r="E3684"/>
    </row>
    <row r="3685" spans="1:5" s="190" customFormat="1" x14ac:dyDescent="0.25">
      <c r="A3685">
        <v>39800</v>
      </c>
      <c r="B3685" t="s">
        <v>23703</v>
      </c>
      <c r="C3685" t="s">
        <v>1533</v>
      </c>
      <c r="D3685" s="109" t="s">
        <v>17353</v>
      </c>
      <c r="E3685"/>
    </row>
    <row r="3686" spans="1:5" s="190" customFormat="1" x14ac:dyDescent="0.25">
      <c r="A3686">
        <v>43837</v>
      </c>
      <c r="B3686" t="s">
        <v>23704</v>
      </c>
      <c r="C3686" t="s">
        <v>1533</v>
      </c>
      <c r="D3686" s="109" t="s">
        <v>23705</v>
      </c>
      <c r="E3686"/>
    </row>
    <row r="3687" spans="1:5" s="190" customFormat="1" x14ac:dyDescent="0.25">
      <c r="A3687">
        <v>43836</v>
      </c>
      <c r="B3687" t="s">
        <v>23706</v>
      </c>
      <c r="C3687" t="s">
        <v>1533</v>
      </c>
      <c r="D3687" s="109" t="s">
        <v>23707</v>
      </c>
      <c r="E3687"/>
    </row>
    <row r="3688" spans="1:5" s="190" customFormat="1" x14ac:dyDescent="0.25">
      <c r="A3688">
        <v>21059</v>
      </c>
      <c r="B3688" t="s">
        <v>23708</v>
      </c>
      <c r="C3688" t="s">
        <v>1533</v>
      </c>
      <c r="D3688" s="109" t="s">
        <v>23709</v>
      </c>
      <c r="E3688"/>
    </row>
    <row r="3689" spans="1:5" s="190" customFormat="1" x14ac:dyDescent="0.25">
      <c r="A3689">
        <v>11234</v>
      </c>
      <c r="B3689" t="s">
        <v>23710</v>
      </c>
      <c r="C3689" t="s">
        <v>1533</v>
      </c>
      <c r="D3689" s="109" t="s">
        <v>23711</v>
      </c>
      <c r="E3689"/>
    </row>
    <row r="3690" spans="1:5" s="190" customFormat="1" x14ac:dyDescent="0.25">
      <c r="A3690">
        <v>21060</v>
      </c>
      <c r="B3690" t="s">
        <v>23712</v>
      </c>
      <c r="C3690" t="s">
        <v>1533</v>
      </c>
      <c r="D3690" s="109" t="s">
        <v>23713</v>
      </c>
      <c r="E3690"/>
    </row>
    <row r="3691" spans="1:5" s="190" customFormat="1" x14ac:dyDescent="0.25">
      <c r="A3691">
        <v>21061</v>
      </c>
      <c r="B3691" t="s">
        <v>23714</v>
      </c>
      <c r="C3691" t="s">
        <v>1533</v>
      </c>
      <c r="D3691" s="109" t="s">
        <v>23715</v>
      </c>
      <c r="E3691"/>
    </row>
    <row r="3692" spans="1:5" s="190" customFormat="1" x14ac:dyDescent="0.25">
      <c r="A3692">
        <v>21062</v>
      </c>
      <c r="B3692" t="s">
        <v>23716</v>
      </c>
      <c r="C3692" t="s">
        <v>1533</v>
      </c>
      <c r="D3692" s="109" t="s">
        <v>23717</v>
      </c>
      <c r="E3692"/>
    </row>
    <row r="3693" spans="1:5" s="190" customFormat="1" x14ac:dyDescent="0.25">
      <c r="A3693">
        <v>11708</v>
      </c>
      <c r="B3693" t="s">
        <v>23718</v>
      </c>
      <c r="C3693" t="s">
        <v>1533</v>
      </c>
      <c r="D3693" s="109" t="s">
        <v>23719</v>
      </c>
      <c r="E3693"/>
    </row>
    <row r="3694" spans="1:5" s="190" customFormat="1" x14ac:dyDescent="0.25">
      <c r="A3694">
        <v>11709</v>
      </c>
      <c r="B3694" t="s">
        <v>23720</v>
      </c>
      <c r="C3694" t="s">
        <v>1533</v>
      </c>
      <c r="D3694" s="109" t="s">
        <v>17065</v>
      </c>
      <c r="E3694"/>
    </row>
    <row r="3695" spans="1:5" s="190" customFormat="1" x14ac:dyDescent="0.25">
      <c r="A3695">
        <v>11710</v>
      </c>
      <c r="B3695" t="s">
        <v>23721</v>
      </c>
      <c r="C3695" t="s">
        <v>1533</v>
      </c>
      <c r="D3695" s="109" t="s">
        <v>23722</v>
      </c>
      <c r="E3695"/>
    </row>
    <row r="3696" spans="1:5" s="190" customFormat="1" x14ac:dyDescent="0.25">
      <c r="A3696">
        <v>11707</v>
      </c>
      <c r="B3696" t="s">
        <v>23723</v>
      </c>
      <c r="C3696" t="s">
        <v>1533</v>
      </c>
      <c r="D3696" s="109" t="s">
        <v>7269</v>
      </c>
      <c r="E3696"/>
    </row>
    <row r="3697" spans="1:5" s="190" customFormat="1" x14ac:dyDescent="0.25">
      <c r="A3697">
        <v>5102</v>
      </c>
      <c r="B3697" t="s">
        <v>23724</v>
      </c>
      <c r="C3697" t="s">
        <v>1533</v>
      </c>
      <c r="D3697" s="109" t="s">
        <v>12395</v>
      </c>
      <c r="E3697"/>
    </row>
    <row r="3698" spans="1:5" s="190" customFormat="1" x14ac:dyDescent="0.25">
      <c r="A3698">
        <v>11739</v>
      </c>
      <c r="B3698" t="s">
        <v>23725</v>
      </c>
      <c r="C3698" t="s">
        <v>1533</v>
      </c>
      <c r="D3698" s="109" t="s">
        <v>12233</v>
      </c>
      <c r="E3698"/>
    </row>
    <row r="3699" spans="1:5" s="190" customFormat="1" x14ac:dyDescent="0.25">
      <c r="A3699">
        <v>11711</v>
      </c>
      <c r="B3699" t="s">
        <v>23726</v>
      </c>
      <c r="C3699" t="s">
        <v>1533</v>
      </c>
      <c r="D3699" s="109" t="s">
        <v>12507</v>
      </c>
      <c r="E3699"/>
    </row>
    <row r="3700" spans="1:5" s="190" customFormat="1" x14ac:dyDescent="0.25">
      <c r="A3700">
        <v>11741</v>
      </c>
      <c r="B3700" t="s">
        <v>23727</v>
      </c>
      <c r="C3700" t="s">
        <v>1533</v>
      </c>
      <c r="D3700" s="109" t="s">
        <v>7874</v>
      </c>
      <c r="E3700"/>
    </row>
    <row r="3701" spans="1:5" s="190" customFormat="1" x14ac:dyDescent="0.25">
      <c r="A3701">
        <v>11745</v>
      </c>
      <c r="B3701" t="s">
        <v>23728</v>
      </c>
      <c r="C3701" t="s">
        <v>1533</v>
      </c>
      <c r="D3701" s="109" t="s">
        <v>11825</v>
      </c>
      <c r="E3701"/>
    </row>
    <row r="3702" spans="1:5" s="190" customFormat="1" x14ac:dyDescent="0.25">
      <c r="A3702">
        <v>11743</v>
      </c>
      <c r="B3702" t="s">
        <v>23729</v>
      </c>
      <c r="C3702" t="s">
        <v>1533</v>
      </c>
      <c r="D3702" s="109" t="s">
        <v>7971</v>
      </c>
      <c r="E3702"/>
    </row>
    <row r="3703" spans="1:5" s="190" customFormat="1" x14ac:dyDescent="0.25">
      <c r="A3703">
        <v>1088</v>
      </c>
      <c r="B3703" t="s">
        <v>23730</v>
      </c>
      <c r="C3703" t="s">
        <v>1533</v>
      </c>
      <c r="D3703" s="109" t="s">
        <v>7913</v>
      </c>
      <c r="E3703"/>
    </row>
    <row r="3704" spans="1:5" s="190" customFormat="1" x14ac:dyDescent="0.25">
      <c r="A3704">
        <v>1087</v>
      </c>
      <c r="B3704" t="s">
        <v>23731</v>
      </c>
      <c r="C3704" t="s">
        <v>1533</v>
      </c>
      <c r="D3704" s="109" t="s">
        <v>23732</v>
      </c>
      <c r="E3704"/>
    </row>
    <row r="3705" spans="1:5" s="190" customFormat="1" x14ac:dyDescent="0.25">
      <c r="A3705">
        <v>38777</v>
      </c>
      <c r="B3705" t="s">
        <v>23733</v>
      </c>
      <c r="C3705" t="s">
        <v>1533</v>
      </c>
      <c r="D3705" s="109" t="s">
        <v>23734</v>
      </c>
      <c r="E3705"/>
    </row>
    <row r="3706" spans="1:5" s="190" customFormat="1" x14ac:dyDescent="0.25">
      <c r="A3706">
        <v>1086</v>
      </c>
      <c r="B3706" t="s">
        <v>23735</v>
      </c>
      <c r="C3706" t="s">
        <v>1533</v>
      </c>
      <c r="D3706" s="109" t="s">
        <v>23736</v>
      </c>
      <c r="E3706"/>
    </row>
    <row r="3707" spans="1:5" s="190" customFormat="1" x14ac:dyDescent="0.25">
      <c r="A3707">
        <v>1079</v>
      </c>
      <c r="B3707" t="s">
        <v>23737</v>
      </c>
      <c r="C3707" t="s">
        <v>1533</v>
      </c>
      <c r="D3707" s="109" t="s">
        <v>23738</v>
      </c>
      <c r="E3707"/>
    </row>
    <row r="3708" spans="1:5" s="190" customFormat="1" x14ac:dyDescent="0.25">
      <c r="A3708">
        <v>39374</v>
      </c>
      <c r="B3708" t="s">
        <v>23739</v>
      </c>
      <c r="C3708" t="s">
        <v>1533</v>
      </c>
      <c r="D3708" s="109" t="s">
        <v>23740</v>
      </c>
      <c r="E3708"/>
    </row>
    <row r="3709" spans="1:5" s="190" customFormat="1" x14ac:dyDescent="0.25">
      <c r="A3709">
        <v>1082</v>
      </c>
      <c r="B3709" t="s">
        <v>23741</v>
      </c>
      <c r="C3709" t="s">
        <v>1533</v>
      </c>
      <c r="D3709" s="109" t="s">
        <v>23742</v>
      </c>
      <c r="E3709"/>
    </row>
    <row r="3710" spans="1:5" s="190" customFormat="1" x14ac:dyDescent="0.25">
      <c r="A3710">
        <v>12316</v>
      </c>
      <c r="B3710" t="s">
        <v>23743</v>
      </c>
      <c r="C3710" t="s">
        <v>1533</v>
      </c>
      <c r="D3710" s="109" t="s">
        <v>23744</v>
      </c>
      <c r="E3710"/>
    </row>
    <row r="3711" spans="1:5" s="190" customFormat="1" x14ac:dyDescent="0.25">
      <c r="A3711">
        <v>12317</v>
      </c>
      <c r="B3711" t="s">
        <v>23745</v>
      </c>
      <c r="C3711" t="s">
        <v>1533</v>
      </c>
      <c r="D3711" s="109" t="s">
        <v>23746</v>
      </c>
      <c r="E3711"/>
    </row>
    <row r="3712" spans="1:5" s="190" customFormat="1" x14ac:dyDescent="0.25">
      <c r="A3712">
        <v>12318</v>
      </c>
      <c r="B3712" t="s">
        <v>23747</v>
      </c>
      <c r="C3712" t="s">
        <v>1533</v>
      </c>
      <c r="D3712" s="109" t="s">
        <v>23748</v>
      </c>
      <c r="E3712"/>
    </row>
    <row r="3713" spans="1:5" s="190" customFormat="1" x14ac:dyDescent="0.25">
      <c r="A3713">
        <v>5104</v>
      </c>
      <c r="B3713" t="s">
        <v>23749</v>
      </c>
      <c r="C3713" t="s">
        <v>1537</v>
      </c>
      <c r="D3713" s="109" t="s">
        <v>23750</v>
      </c>
      <c r="E3713"/>
    </row>
    <row r="3714" spans="1:5" s="190" customFormat="1" x14ac:dyDescent="0.25">
      <c r="A3714">
        <v>44530</v>
      </c>
      <c r="B3714" t="s">
        <v>23751</v>
      </c>
      <c r="C3714" t="s">
        <v>1533</v>
      </c>
      <c r="D3714" s="109" t="s">
        <v>23752</v>
      </c>
      <c r="E3714"/>
    </row>
    <row r="3715" spans="1:5" s="190" customFormat="1" x14ac:dyDescent="0.25">
      <c r="A3715">
        <v>2710</v>
      </c>
      <c r="B3715" t="s">
        <v>23753</v>
      </c>
      <c r="C3715" t="s">
        <v>1533</v>
      </c>
      <c r="D3715" s="109" t="s">
        <v>23754</v>
      </c>
      <c r="E3715"/>
    </row>
    <row r="3716" spans="1:5" s="190" customFormat="1" x14ac:dyDescent="0.25">
      <c r="A3716">
        <v>14575</v>
      </c>
      <c r="B3716" t="s">
        <v>23755</v>
      </c>
      <c r="C3716" t="s">
        <v>1533</v>
      </c>
      <c r="D3716" s="109" t="s">
        <v>23756</v>
      </c>
      <c r="E3716"/>
    </row>
    <row r="3717" spans="1:5" s="190" customFormat="1" x14ac:dyDescent="0.25">
      <c r="A3717">
        <v>20043</v>
      </c>
      <c r="B3717" t="s">
        <v>23757</v>
      </c>
      <c r="C3717" t="s">
        <v>1533</v>
      </c>
      <c r="D3717" s="109" t="s">
        <v>12774</v>
      </c>
      <c r="E3717"/>
    </row>
    <row r="3718" spans="1:5" s="190" customFormat="1" x14ac:dyDescent="0.25">
      <c r="A3718">
        <v>20044</v>
      </c>
      <c r="B3718" t="s">
        <v>23758</v>
      </c>
      <c r="C3718" t="s">
        <v>1533</v>
      </c>
      <c r="D3718" s="109" t="s">
        <v>17355</v>
      </c>
      <c r="E3718"/>
    </row>
    <row r="3719" spans="1:5" s="190" customFormat="1" x14ac:dyDescent="0.25">
      <c r="A3719">
        <v>20042</v>
      </c>
      <c r="B3719" t="s">
        <v>23759</v>
      </c>
      <c r="C3719" t="s">
        <v>1533</v>
      </c>
      <c r="D3719" s="109" t="s">
        <v>7848</v>
      </c>
      <c r="E3719"/>
    </row>
    <row r="3720" spans="1:5" s="190" customFormat="1" x14ac:dyDescent="0.25">
      <c r="A3720">
        <v>20046</v>
      </c>
      <c r="B3720" t="s">
        <v>23760</v>
      </c>
      <c r="C3720" t="s">
        <v>1533</v>
      </c>
      <c r="D3720" s="109" t="s">
        <v>17356</v>
      </c>
      <c r="E3720"/>
    </row>
    <row r="3721" spans="1:5" s="190" customFormat="1" x14ac:dyDescent="0.25">
      <c r="A3721">
        <v>20047</v>
      </c>
      <c r="B3721" t="s">
        <v>23761</v>
      </c>
      <c r="C3721" t="s">
        <v>1533</v>
      </c>
      <c r="D3721" s="109" t="s">
        <v>17357</v>
      </c>
      <c r="E3721"/>
    </row>
    <row r="3722" spans="1:5" s="190" customFormat="1" x14ac:dyDescent="0.25">
      <c r="A3722">
        <v>20045</v>
      </c>
      <c r="B3722" t="s">
        <v>23762</v>
      </c>
      <c r="C3722" t="s">
        <v>1533</v>
      </c>
      <c r="D3722" s="109" t="s">
        <v>14983</v>
      </c>
      <c r="E3722"/>
    </row>
    <row r="3723" spans="1:5" s="190" customFormat="1" x14ac:dyDescent="0.25">
      <c r="A3723">
        <v>20972</v>
      </c>
      <c r="B3723" t="s">
        <v>23763</v>
      </c>
      <c r="C3723" t="s">
        <v>1533</v>
      </c>
      <c r="D3723" s="109" t="s">
        <v>14903</v>
      </c>
      <c r="E3723"/>
    </row>
    <row r="3724" spans="1:5" s="190" customFormat="1" x14ac:dyDescent="0.25">
      <c r="A3724">
        <v>11321</v>
      </c>
      <c r="B3724" t="s">
        <v>23764</v>
      </c>
      <c r="C3724" t="s">
        <v>1533</v>
      </c>
      <c r="D3724" s="109" t="s">
        <v>7053</v>
      </c>
      <c r="E3724"/>
    </row>
    <row r="3725" spans="1:5" s="190" customFormat="1" x14ac:dyDescent="0.25">
      <c r="A3725">
        <v>11323</v>
      </c>
      <c r="B3725" t="s">
        <v>23765</v>
      </c>
      <c r="C3725" t="s">
        <v>1533</v>
      </c>
      <c r="D3725" s="109" t="s">
        <v>17358</v>
      </c>
      <c r="E3725"/>
    </row>
    <row r="3726" spans="1:5" s="190" customFormat="1" x14ac:dyDescent="0.25">
      <c r="A3726">
        <v>20327</v>
      </c>
      <c r="B3726" t="s">
        <v>23766</v>
      </c>
      <c r="C3726" t="s">
        <v>1533</v>
      </c>
      <c r="D3726" s="109" t="s">
        <v>14836</v>
      </c>
      <c r="E3726"/>
    </row>
    <row r="3727" spans="1:5" s="190" customFormat="1" x14ac:dyDescent="0.25">
      <c r="A3727">
        <v>13390</v>
      </c>
      <c r="B3727" t="s">
        <v>23767</v>
      </c>
      <c r="C3727" t="s">
        <v>1533</v>
      </c>
      <c r="D3727" s="109" t="s">
        <v>23768</v>
      </c>
      <c r="E3727"/>
    </row>
    <row r="3728" spans="1:5" s="190" customFormat="1" x14ac:dyDescent="0.25">
      <c r="A3728">
        <v>6034</v>
      </c>
      <c r="B3728" t="s">
        <v>23769</v>
      </c>
      <c r="C3728" t="s">
        <v>1533</v>
      </c>
      <c r="D3728" s="109" t="s">
        <v>23770</v>
      </c>
      <c r="E3728"/>
    </row>
    <row r="3729" spans="1:5" s="190" customFormat="1" x14ac:dyDescent="0.25">
      <c r="A3729">
        <v>6036</v>
      </c>
      <c r="B3729" t="s">
        <v>23771</v>
      </c>
      <c r="C3729" t="s">
        <v>1533</v>
      </c>
      <c r="D3729" s="109" t="s">
        <v>14856</v>
      </c>
      <c r="E3729"/>
    </row>
    <row r="3730" spans="1:5" s="190" customFormat="1" x14ac:dyDescent="0.25">
      <c r="A3730">
        <v>6031</v>
      </c>
      <c r="B3730" t="s">
        <v>23772</v>
      </c>
      <c r="C3730" t="s">
        <v>1533</v>
      </c>
      <c r="D3730" s="109" t="s">
        <v>15408</v>
      </c>
      <c r="E3730"/>
    </row>
    <row r="3731" spans="1:5" s="190" customFormat="1" x14ac:dyDescent="0.25">
      <c r="A3731">
        <v>6029</v>
      </c>
      <c r="B3731" t="s">
        <v>23773</v>
      </c>
      <c r="C3731" t="s">
        <v>1533</v>
      </c>
      <c r="D3731" s="109" t="s">
        <v>19353</v>
      </c>
      <c r="E3731"/>
    </row>
    <row r="3732" spans="1:5" s="190" customFormat="1" x14ac:dyDescent="0.25">
      <c r="A3732">
        <v>6033</v>
      </c>
      <c r="B3732" t="s">
        <v>23774</v>
      </c>
      <c r="C3732" t="s">
        <v>1533</v>
      </c>
      <c r="D3732" s="109" t="s">
        <v>23775</v>
      </c>
      <c r="E3732"/>
    </row>
    <row r="3733" spans="1:5" s="190" customFormat="1" x14ac:dyDescent="0.25">
      <c r="A3733">
        <v>11672</v>
      </c>
      <c r="B3733" t="s">
        <v>23776</v>
      </c>
      <c r="C3733" t="s">
        <v>1533</v>
      </c>
      <c r="D3733" s="109" t="s">
        <v>17514</v>
      </c>
      <c r="E3733"/>
    </row>
    <row r="3734" spans="1:5" s="190" customFormat="1" x14ac:dyDescent="0.25">
      <c r="A3734">
        <v>11669</v>
      </c>
      <c r="B3734" t="s">
        <v>23777</v>
      </c>
      <c r="C3734" t="s">
        <v>1533</v>
      </c>
      <c r="D3734" s="109" t="s">
        <v>14700</v>
      </c>
      <c r="E3734"/>
    </row>
    <row r="3735" spans="1:5" s="190" customFormat="1" x14ac:dyDescent="0.25">
      <c r="A3735">
        <v>11670</v>
      </c>
      <c r="B3735" t="s">
        <v>23778</v>
      </c>
      <c r="C3735" t="s">
        <v>1533</v>
      </c>
      <c r="D3735" s="109" t="s">
        <v>20341</v>
      </c>
      <c r="E3735"/>
    </row>
    <row r="3736" spans="1:5" s="190" customFormat="1" x14ac:dyDescent="0.25">
      <c r="A3736">
        <v>20055</v>
      </c>
      <c r="B3736" t="s">
        <v>23779</v>
      </c>
      <c r="C3736" t="s">
        <v>1533</v>
      </c>
      <c r="D3736" s="109" t="s">
        <v>23780</v>
      </c>
      <c r="E3736"/>
    </row>
    <row r="3737" spans="1:5" s="190" customFormat="1" x14ac:dyDescent="0.25">
      <c r="A3737">
        <v>11671</v>
      </c>
      <c r="B3737" t="s">
        <v>23781</v>
      </c>
      <c r="C3737" t="s">
        <v>1533</v>
      </c>
      <c r="D3737" s="109" t="s">
        <v>18250</v>
      </c>
      <c r="E3737"/>
    </row>
    <row r="3738" spans="1:5" s="190" customFormat="1" x14ac:dyDescent="0.25">
      <c r="A3738">
        <v>6032</v>
      </c>
      <c r="B3738" t="s">
        <v>23782</v>
      </c>
      <c r="C3738" t="s">
        <v>1533</v>
      </c>
      <c r="D3738" s="109" t="s">
        <v>17618</v>
      </c>
      <c r="E3738"/>
    </row>
    <row r="3739" spans="1:5" s="190" customFormat="1" x14ac:dyDescent="0.25">
      <c r="A3739">
        <v>11673</v>
      </c>
      <c r="B3739" t="s">
        <v>23783</v>
      </c>
      <c r="C3739" t="s">
        <v>1533</v>
      </c>
      <c r="D3739" s="109" t="s">
        <v>12512</v>
      </c>
      <c r="E3739"/>
    </row>
    <row r="3740" spans="1:5" s="190" customFormat="1" x14ac:dyDescent="0.25">
      <c r="A3740">
        <v>11674</v>
      </c>
      <c r="B3740" t="s">
        <v>23784</v>
      </c>
      <c r="C3740" t="s">
        <v>1533</v>
      </c>
      <c r="D3740" s="109" t="s">
        <v>23785</v>
      </c>
      <c r="E3740"/>
    </row>
    <row r="3741" spans="1:5" s="190" customFormat="1" x14ac:dyDescent="0.25">
      <c r="A3741">
        <v>11675</v>
      </c>
      <c r="B3741" t="s">
        <v>23786</v>
      </c>
      <c r="C3741" t="s">
        <v>1533</v>
      </c>
      <c r="D3741" s="109" t="s">
        <v>16873</v>
      </c>
      <c r="E3741"/>
    </row>
    <row r="3742" spans="1:5" s="190" customFormat="1" x14ac:dyDescent="0.25">
      <c r="A3742">
        <v>11676</v>
      </c>
      <c r="B3742" t="s">
        <v>23787</v>
      </c>
      <c r="C3742" t="s">
        <v>1533</v>
      </c>
      <c r="D3742" s="109" t="s">
        <v>23788</v>
      </c>
      <c r="E3742"/>
    </row>
    <row r="3743" spans="1:5" s="190" customFormat="1" x14ac:dyDescent="0.25">
      <c r="A3743">
        <v>11677</v>
      </c>
      <c r="B3743" t="s">
        <v>23789</v>
      </c>
      <c r="C3743" t="s">
        <v>1533</v>
      </c>
      <c r="D3743" s="109" t="s">
        <v>23790</v>
      </c>
      <c r="E3743"/>
    </row>
    <row r="3744" spans="1:5" s="190" customFormat="1" x14ac:dyDescent="0.25">
      <c r="A3744">
        <v>11678</v>
      </c>
      <c r="B3744" t="s">
        <v>23791</v>
      </c>
      <c r="C3744" t="s">
        <v>1533</v>
      </c>
      <c r="D3744" s="109" t="s">
        <v>17962</v>
      </c>
      <c r="E3744"/>
    </row>
    <row r="3745" spans="1:5" s="190" customFormat="1" x14ac:dyDescent="0.25">
      <c r="A3745">
        <v>6038</v>
      </c>
      <c r="B3745" t="s">
        <v>23792</v>
      </c>
      <c r="C3745" t="s">
        <v>1533</v>
      </c>
      <c r="D3745" s="109" t="s">
        <v>13295</v>
      </c>
      <c r="E3745"/>
    </row>
    <row r="3746" spans="1:5" s="190" customFormat="1" x14ac:dyDescent="0.25">
      <c r="A3746">
        <v>11718</v>
      </c>
      <c r="B3746" t="s">
        <v>23793</v>
      </c>
      <c r="C3746" t="s">
        <v>1533</v>
      </c>
      <c r="D3746" s="109" t="s">
        <v>8793</v>
      </c>
      <c r="E3746"/>
    </row>
    <row r="3747" spans="1:5" s="190" customFormat="1" x14ac:dyDescent="0.25">
      <c r="A3747">
        <v>6037</v>
      </c>
      <c r="B3747" t="s">
        <v>23794</v>
      </c>
      <c r="C3747" t="s">
        <v>1533</v>
      </c>
      <c r="D3747" s="109" t="s">
        <v>12060</v>
      </c>
      <c r="E3747"/>
    </row>
    <row r="3748" spans="1:5" s="190" customFormat="1" x14ac:dyDescent="0.25">
      <c r="A3748">
        <v>11719</v>
      </c>
      <c r="B3748" t="s">
        <v>23795</v>
      </c>
      <c r="C3748" t="s">
        <v>1533</v>
      </c>
      <c r="D3748" s="109" t="s">
        <v>7245</v>
      </c>
      <c r="E3748"/>
    </row>
    <row r="3749" spans="1:5" s="190" customFormat="1" x14ac:dyDescent="0.25">
      <c r="A3749">
        <v>6019</v>
      </c>
      <c r="B3749" t="s">
        <v>23796</v>
      </c>
      <c r="C3749" t="s">
        <v>1533</v>
      </c>
      <c r="D3749" s="109" t="s">
        <v>23797</v>
      </c>
      <c r="E3749"/>
    </row>
    <row r="3750" spans="1:5" s="190" customFormat="1" x14ac:dyDescent="0.25">
      <c r="A3750">
        <v>6010</v>
      </c>
      <c r="B3750" t="s">
        <v>23798</v>
      </c>
      <c r="C3750" t="s">
        <v>1533</v>
      </c>
      <c r="D3750" s="109" t="s">
        <v>23799</v>
      </c>
      <c r="E3750"/>
    </row>
    <row r="3751" spans="1:5" s="190" customFormat="1" x14ac:dyDescent="0.25">
      <c r="A3751">
        <v>6017</v>
      </c>
      <c r="B3751" t="s">
        <v>23800</v>
      </c>
      <c r="C3751" t="s">
        <v>1533</v>
      </c>
      <c r="D3751" s="109" t="s">
        <v>23801</v>
      </c>
      <c r="E3751"/>
    </row>
    <row r="3752" spans="1:5" s="190" customFormat="1" x14ac:dyDescent="0.25">
      <c r="A3752">
        <v>6020</v>
      </c>
      <c r="B3752" t="s">
        <v>23802</v>
      </c>
      <c r="C3752" t="s">
        <v>1533</v>
      </c>
      <c r="D3752" s="109" t="s">
        <v>12174</v>
      </c>
      <c r="E3752"/>
    </row>
    <row r="3753" spans="1:5" s="190" customFormat="1" x14ac:dyDescent="0.25">
      <c r="A3753">
        <v>6028</v>
      </c>
      <c r="B3753" t="s">
        <v>23803</v>
      </c>
      <c r="C3753" t="s">
        <v>1533</v>
      </c>
      <c r="D3753" s="109" t="s">
        <v>23804</v>
      </c>
      <c r="E3753"/>
    </row>
    <row r="3754" spans="1:5" s="190" customFormat="1" x14ac:dyDescent="0.25">
      <c r="A3754">
        <v>6011</v>
      </c>
      <c r="B3754" t="s">
        <v>23805</v>
      </c>
      <c r="C3754" t="s">
        <v>1533</v>
      </c>
      <c r="D3754" s="109" t="s">
        <v>23806</v>
      </c>
      <c r="E3754"/>
    </row>
    <row r="3755" spans="1:5" s="190" customFormat="1" x14ac:dyDescent="0.25">
      <c r="A3755">
        <v>6012</v>
      </c>
      <c r="B3755" t="s">
        <v>23807</v>
      </c>
      <c r="C3755" t="s">
        <v>1533</v>
      </c>
      <c r="D3755" s="109" t="s">
        <v>23808</v>
      </c>
      <c r="E3755"/>
    </row>
    <row r="3756" spans="1:5" s="190" customFormat="1" x14ac:dyDescent="0.25">
      <c r="A3756">
        <v>6016</v>
      </c>
      <c r="B3756" t="s">
        <v>23809</v>
      </c>
      <c r="C3756" t="s">
        <v>1533</v>
      </c>
      <c r="D3756" s="109" t="s">
        <v>17362</v>
      </c>
      <c r="E3756"/>
    </row>
    <row r="3757" spans="1:5" s="190" customFormat="1" x14ac:dyDescent="0.25">
      <c r="A3757">
        <v>6027</v>
      </c>
      <c r="B3757" t="s">
        <v>23810</v>
      </c>
      <c r="C3757" t="s">
        <v>1533</v>
      </c>
      <c r="D3757" s="109" t="s">
        <v>23811</v>
      </c>
      <c r="E3757"/>
    </row>
    <row r="3758" spans="1:5" s="190" customFormat="1" x14ac:dyDescent="0.25">
      <c r="A3758">
        <v>6013</v>
      </c>
      <c r="B3758" t="s">
        <v>23812</v>
      </c>
      <c r="C3758" t="s">
        <v>1533</v>
      </c>
      <c r="D3758" s="109" t="s">
        <v>23813</v>
      </c>
      <c r="E3758"/>
    </row>
    <row r="3759" spans="1:5" s="190" customFormat="1" x14ac:dyDescent="0.25">
      <c r="A3759">
        <v>6015</v>
      </c>
      <c r="B3759" t="s">
        <v>23814</v>
      </c>
      <c r="C3759" t="s">
        <v>1533</v>
      </c>
      <c r="D3759" s="109" t="s">
        <v>23815</v>
      </c>
      <c r="E3759"/>
    </row>
    <row r="3760" spans="1:5" s="190" customFormat="1" x14ac:dyDescent="0.25">
      <c r="A3760">
        <v>6014</v>
      </c>
      <c r="B3760" t="s">
        <v>23816</v>
      </c>
      <c r="C3760" t="s">
        <v>1533</v>
      </c>
      <c r="D3760" s="109" t="s">
        <v>23817</v>
      </c>
      <c r="E3760"/>
    </row>
    <row r="3761" spans="1:5" s="190" customFormat="1" x14ac:dyDescent="0.25">
      <c r="A3761">
        <v>6006</v>
      </c>
      <c r="B3761" t="s">
        <v>23818</v>
      </c>
      <c r="C3761" t="s">
        <v>1533</v>
      </c>
      <c r="D3761" s="109" t="s">
        <v>23819</v>
      </c>
      <c r="E3761"/>
    </row>
    <row r="3762" spans="1:5" s="190" customFormat="1" x14ac:dyDescent="0.25">
      <c r="A3762">
        <v>6005</v>
      </c>
      <c r="B3762" t="s">
        <v>23820</v>
      </c>
      <c r="C3762" t="s">
        <v>1533</v>
      </c>
      <c r="D3762" s="109" t="s">
        <v>23821</v>
      </c>
      <c r="E3762"/>
    </row>
    <row r="3763" spans="1:5" s="190" customFormat="1" x14ac:dyDescent="0.25">
      <c r="A3763">
        <v>11756</v>
      </c>
      <c r="B3763" t="s">
        <v>23822</v>
      </c>
      <c r="C3763" t="s">
        <v>1533</v>
      </c>
      <c r="D3763" s="109" t="s">
        <v>23823</v>
      </c>
      <c r="E3763"/>
    </row>
    <row r="3764" spans="1:5" s="190" customFormat="1" x14ac:dyDescent="0.25">
      <c r="A3764">
        <v>10904</v>
      </c>
      <c r="B3764" t="s">
        <v>23824</v>
      </c>
      <c r="C3764" t="s">
        <v>1533</v>
      </c>
      <c r="D3764" s="109" t="s">
        <v>23825</v>
      </c>
      <c r="E3764"/>
    </row>
    <row r="3765" spans="1:5" s="190" customFormat="1" x14ac:dyDescent="0.25">
      <c r="A3765">
        <v>11752</v>
      </c>
      <c r="B3765" t="s">
        <v>23826</v>
      </c>
      <c r="C3765" t="s">
        <v>1533</v>
      </c>
      <c r="D3765" s="109" t="s">
        <v>17044</v>
      </c>
      <c r="E3765"/>
    </row>
    <row r="3766" spans="1:5" s="190" customFormat="1" x14ac:dyDescent="0.25">
      <c r="A3766">
        <v>11753</v>
      </c>
      <c r="B3766" t="s">
        <v>23827</v>
      </c>
      <c r="C3766" t="s">
        <v>1533</v>
      </c>
      <c r="D3766" s="109" t="s">
        <v>12732</v>
      </c>
      <c r="E3766"/>
    </row>
    <row r="3767" spans="1:5" s="190" customFormat="1" x14ac:dyDescent="0.25">
      <c r="A3767">
        <v>6021</v>
      </c>
      <c r="B3767" t="s">
        <v>23828</v>
      </c>
      <c r="C3767" t="s">
        <v>1533</v>
      </c>
      <c r="D3767" s="109" t="s">
        <v>23829</v>
      </c>
      <c r="E3767"/>
    </row>
    <row r="3768" spans="1:5" s="190" customFormat="1" x14ac:dyDescent="0.25">
      <c r="A3768">
        <v>6024</v>
      </c>
      <c r="B3768" t="s">
        <v>23830</v>
      </c>
      <c r="C3768" t="s">
        <v>1533</v>
      </c>
      <c r="D3768" s="109" t="s">
        <v>23831</v>
      </c>
      <c r="E3768"/>
    </row>
    <row r="3769" spans="1:5" s="190" customFormat="1" x14ac:dyDescent="0.25">
      <c r="A3769">
        <v>38379</v>
      </c>
      <c r="B3769" t="s">
        <v>23832</v>
      </c>
      <c r="C3769" t="s">
        <v>1536</v>
      </c>
      <c r="D3769" s="109" t="s">
        <v>23833</v>
      </c>
      <c r="E3769"/>
    </row>
    <row r="3770" spans="1:5" s="190" customFormat="1" x14ac:dyDescent="0.25">
      <c r="A3770">
        <v>13897</v>
      </c>
      <c r="B3770" t="s">
        <v>23834</v>
      </c>
      <c r="C3770" t="s">
        <v>1533</v>
      </c>
      <c r="D3770" s="109" t="s">
        <v>17364</v>
      </c>
      <c r="E3770"/>
    </row>
    <row r="3771" spans="1:5" s="190" customFormat="1" x14ac:dyDescent="0.25">
      <c r="A3771">
        <v>10640</v>
      </c>
      <c r="B3771" t="s">
        <v>23835</v>
      </c>
      <c r="C3771" t="s">
        <v>1533</v>
      </c>
      <c r="D3771" s="109" t="s">
        <v>17365</v>
      </c>
      <c r="E3771"/>
    </row>
    <row r="3772" spans="1:5" s="190" customFormat="1" x14ac:dyDescent="0.25">
      <c r="A3772">
        <v>34357</v>
      </c>
      <c r="B3772" t="s">
        <v>23836</v>
      </c>
      <c r="C3772" t="s">
        <v>1537</v>
      </c>
      <c r="D3772" s="109" t="s">
        <v>16845</v>
      </c>
      <c r="E3772"/>
    </row>
    <row r="3773" spans="1:5" s="190" customFormat="1" x14ac:dyDescent="0.25">
      <c r="A3773">
        <v>37329</v>
      </c>
      <c r="B3773" t="s">
        <v>23837</v>
      </c>
      <c r="C3773" t="s">
        <v>1537</v>
      </c>
      <c r="D3773" s="109" t="s">
        <v>23838</v>
      </c>
      <c r="E3773"/>
    </row>
    <row r="3774" spans="1:5" s="190" customFormat="1" x14ac:dyDescent="0.25">
      <c r="A3774">
        <v>2510</v>
      </c>
      <c r="B3774" t="s">
        <v>23839</v>
      </c>
      <c r="C3774" t="s">
        <v>1533</v>
      </c>
      <c r="D3774" s="109" t="s">
        <v>23840</v>
      </c>
      <c r="E3774"/>
    </row>
    <row r="3775" spans="1:5" s="190" customFormat="1" x14ac:dyDescent="0.25">
      <c r="A3775">
        <v>12359</v>
      </c>
      <c r="B3775" t="s">
        <v>23841</v>
      </c>
      <c r="C3775" t="s">
        <v>1533</v>
      </c>
      <c r="D3775" s="109" t="s">
        <v>23842</v>
      </c>
      <c r="E3775"/>
    </row>
    <row r="3776" spans="1:5" s="190" customFormat="1" x14ac:dyDescent="0.25">
      <c r="A3776">
        <v>7353</v>
      </c>
      <c r="B3776" t="s">
        <v>23843</v>
      </c>
      <c r="C3776" t="s">
        <v>1538</v>
      </c>
      <c r="D3776" s="109" t="s">
        <v>23844</v>
      </c>
      <c r="E3776"/>
    </row>
    <row r="3777" spans="1:5" s="190" customFormat="1" x14ac:dyDescent="0.25">
      <c r="A3777">
        <v>36144</v>
      </c>
      <c r="B3777" t="s">
        <v>23845</v>
      </c>
      <c r="C3777" t="s">
        <v>1533</v>
      </c>
      <c r="D3777" s="109" t="s">
        <v>7923</v>
      </c>
      <c r="E3777"/>
    </row>
    <row r="3778" spans="1:5" s="190" customFormat="1" x14ac:dyDescent="0.25">
      <c r="A3778">
        <v>10518</v>
      </c>
      <c r="B3778" t="s">
        <v>23846</v>
      </c>
      <c r="C3778" t="s">
        <v>1533</v>
      </c>
      <c r="D3778" s="109" t="s">
        <v>17367</v>
      </c>
      <c r="E3778"/>
    </row>
    <row r="3779" spans="1:5" s="190" customFormat="1" x14ac:dyDescent="0.25">
      <c r="A3779">
        <v>36530</v>
      </c>
      <c r="B3779" t="s">
        <v>23847</v>
      </c>
      <c r="C3779" t="s">
        <v>1533</v>
      </c>
      <c r="D3779" s="109" t="s">
        <v>23848</v>
      </c>
      <c r="E3779"/>
    </row>
    <row r="3780" spans="1:5" s="190" customFormat="1" x14ac:dyDescent="0.25">
      <c r="A3780">
        <v>6046</v>
      </c>
      <c r="B3780" t="s">
        <v>23849</v>
      </c>
      <c r="C3780" t="s">
        <v>1533</v>
      </c>
      <c r="D3780" s="109" t="s">
        <v>23850</v>
      </c>
      <c r="E3780"/>
    </row>
    <row r="3781" spans="1:5" s="190" customFormat="1" x14ac:dyDescent="0.25">
      <c r="A3781">
        <v>36531</v>
      </c>
      <c r="B3781" t="s">
        <v>23851</v>
      </c>
      <c r="C3781" t="s">
        <v>1533</v>
      </c>
      <c r="D3781" s="109" t="s">
        <v>23852</v>
      </c>
      <c r="E3781"/>
    </row>
    <row r="3782" spans="1:5" s="190" customFormat="1" x14ac:dyDescent="0.25">
      <c r="A3782">
        <v>34684</v>
      </c>
      <c r="B3782" t="s">
        <v>23853</v>
      </c>
      <c r="C3782" t="s">
        <v>1534</v>
      </c>
      <c r="D3782" s="109" t="s">
        <v>23854</v>
      </c>
      <c r="E3782"/>
    </row>
    <row r="3783" spans="1:5" s="190" customFormat="1" x14ac:dyDescent="0.25">
      <c r="A3783">
        <v>34683</v>
      </c>
      <c r="B3783" t="s">
        <v>23855</v>
      </c>
      <c r="C3783" t="s">
        <v>1534</v>
      </c>
      <c r="D3783" s="109" t="s">
        <v>23856</v>
      </c>
      <c r="E3783"/>
    </row>
    <row r="3784" spans="1:5" s="190" customFormat="1" x14ac:dyDescent="0.25">
      <c r="A3784">
        <v>533</v>
      </c>
      <c r="B3784" t="s">
        <v>23857</v>
      </c>
      <c r="C3784" t="s">
        <v>1534</v>
      </c>
      <c r="D3784" s="109" t="s">
        <v>23858</v>
      </c>
      <c r="E3784"/>
    </row>
    <row r="3785" spans="1:5" s="190" customFormat="1" x14ac:dyDescent="0.25">
      <c r="A3785">
        <v>10515</v>
      </c>
      <c r="B3785" t="s">
        <v>23859</v>
      </c>
      <c r="C3785" t="s">
        <v>1534</v>
      </c>
      <c r="D3785" s="109" t="s">
        <v>19380</v>
      </c>
      <c r="E3785"/>
    </row>
    <row r="3786" spans="1:5" s="190" customFormat="1" x14ac:dyDescent="0.25">
      <c r="A3786">
        <v>536</v>
      </c>
      <c r="B3786" t="s">
        <v>23860</v>
      </c>
      <c r="C3786" t="s">
        <v>1534</v>
      </c>
      <c r="D3786" s="109" t="s">
        <v>23861</v>
      </c>
      <c r="E3786"/>
    </row>
    <row r="3787" spans="1:5" s="190" customFormat="1" x14ac:dyDescent="0.25">
      <c r="A3787">
        <v>153</v>
      </c>
      <c r="B3787" t="s">
        <v>23862</v>
      </c>
      <c r="C3787" t="s">
        <v>1538</v>
      </c>
      <c r="D3787" s="109" t="s">
        <v>17368</v>
      </c>
      <c r="E3787"/>
    </row>
    <row r="3788" spans="1:5" s="190" customFormat="1" x14ac:dyDescent="0.25">
      <c r="A3788">
        <v>34682</v>
      </c>
      <c r="B3788" t="s">
        <v>23863</v>
      </c>
      <c r="C3788" t="s">
        <v>1534</v>
      </c>
      <c r="D3788" s="109" t="s">
        <v>18335</v>
      </c>
      <c r="E3788"/>
    </row>
    <row r="3789" spans="1:5" s="190" customFormat="1" x14ac:dyDescent="0.25">
      <c r="A3789">
        <v>20205</v>
      </c>
      <c r="B3789" t="s">
        <v>23864</v>
      </c>
      <c r="C3789" t="s">
        <v>1536</v>
      </c>
      <c r="D3789" s="109" t="s">
        <v>12541</v>
      </c>
      <c r="E3789"/>
    </row>
    <row r="3790" spans="1:5" s="190" customFormat="1" x14ac:dyDescent="0.25">
      <c r="A3790">
        <v>4412</v>
      </c>
      <c r="B3790" t="s">
        <v>23865</v>
      </c>
      <c r="C3790" t="s">
        <v>1536</v>
      </c>
      <c r="D3790" s="109" t="s">
        <v>7866</v>
      </c>
      <c r="E3790"/>
    </row>
    <row r="3791" spans="1:5" s="190" customFormat="1" x14ac:dyDescent="0.25">
      <c r="A3791">
        <v>4408</v>
      </c>
      <c r="B3791" t="s">
        <v>23866</v>
      </c>
      <c r="C3791" t="s">
        <v>1536</v>
      </c>
      <c r="D3791" s="109" t="s">
        <v>7149</v>
      </c>
      <c r="E3791"/>
    </row>
    <row r="3792" spans="1:5" s="190" customFormat="1" x14ac:dyDescent="0.25">
      <c r="A3792">
        <v>36250</v>
      </c>
      <c r="B3792" t="s">
        <v>23867</v>
      </c>
      <c r="C3792" t="s">
        <v>1536</v>
      </c>
      <c r="D3792" s="109" t="s">
        <v>12393</v>
      </c>
      <c r="E3792"/>
    </row>
    <row r="3793" spans="1:5" s="190" customFormat="1" x14ac:dyDescent="0.25">
      <c r="A3793">
        <v>10857</v>
      </c>
      <c r="B3793" t="s">
        <v>23868</v>
      </c>
      <c r="C3793" t="s">
        <v>1536</v>
      </c>
      <c r="D3793" s="109" t="s">
        <v>17084</v>
      </c>
      <c r="E3793"/>
    </row>
    <row r="3794" spans="1:5" s="190" customFormat="1" x14ac:dyDescent="0.25">
      <c r="A3794">
        <v>4803</v>
      </c>
      <c r="B3794" t="s">
        <v>23869</v>
      </c>
      <c r="C3794" t="s">
        <v>1536</v>
      </c>
      <c r="D3794" s="109" t="s">
        <v>11809</v>
      </c>
      <c r="E3794"/>
    </row>
    <row r="3795" spans="1:5" s="190" customFormat="1" x14ac:dyDescent="0.25">
      <c r="A3795">
        <v>6186</v>
      </c>
      <c r="B3795" t="s">
        <v>23870</v>
      </c>
      <c r="C3795" t="s">
        <v>1536</v>
      </c>
      <c r="D3795" s="109" t="s">
        <v>6396</v>
      </c>
      <c r="E3795"/>
    </row>
    <row r="3796" spans="1:5" s="190" customFormat="1" x14ac:dyDescent="0.25">
      <c r="A3796">
        <v>4829</v>
      </c>
      <c r="B3796" t="s">
        <v>23871</v>
      </c>
      <c r="C3796" t="s">
        <v>1536</v>
      </c>
      <c r="D3796" s="109" t="s">
        <v>23872</v>
      </c>
      <c r="E3796"/>
    </row>
    <row r="3797" spans="1:5" s="190" customFormat="1" x14ac:dyDescent="0.25">
      <c r="A3797">
        <v>39829</v>
      </c>
      <c r="B3797" t="s">
        <v>23873</v>
      </c>
      <c r="C3797" t="s">
        <v>1536</v>
      </c>
      <c r="D3797" s="109" t="s">
        <v>23874</v>
      </c>
      <c r="E3797"/>
    </row>
    <row r="3798" spans="1:5" s="190" customFormat="1" x14ac:dyDescent="0.25">
      <c r="A3798">
        <v>20231</v>
      </c>
      <c r="B3798" t="s">
        <v>23875</v>
      </c>
      <c r="C3798" t="s">
        <v>1536</v>
      </c>
      <c r="D3798" s="109" t="s">
        <v>17370</v>
      </c>
      <c r="E3798"/>
    </row>
    <row r="3799" spans="1:5" s="190" customFormat="1" x14ac:dyDescent="0.25">
      <c r="A3799">
        <v>4804</v>
      </c>
      <c r="B3799" t="s">
        <v>23876</v>
      </c>
      <c r="C3799" t="s">
        <v>1536</v>
      </c>
      <c r="D3799" s="109" t="s">
        <v>17186</v>
      </c>
      <c r="E3799"/>
    </row>
    <row r="3800" spans="1:5" s="190" customFormat="1" x14ac:dyDescent="0.25">
      <c r="A3800">
        <v>34680</v>
      </c>
      <c r="B3800" t="s">
        <v>23877</v>
      </c>
      <c r="C3800" t="s">
        <v>1536</v>
      </c>
      <c r="D3800" s="109" t="s">
        <v>23878</v>
      </c>
      <c r="E3800"/>
    </row>
    <row r="3801" spans="1:5" s="190" customFormat="1" x14ac:dyDescent="0.25">
      <c r="A3801">
        <v>11573</v>
      </c>
      <c r="B3801" t="s">
        <v>23879</v>
      </c>
      <c r="C3801" t="s">
        <v>1533</v>
      </c>
      <c r="D3801" s="109" t="s">
        <v>7875</v>
      </c>
      <c r="E3801"/>
    </row>
    <row r="3802" spans="1:5" s="190" customFormat="1" x14ac:dyDescent="0.25">
      <c r="A3802">
        <v>38401</v>
      </c>
      <c r="B3802" t="s">
        <v>23880</v>
      </c>
      <c r="C3802" t="s">
        <v>1533</v>
      </c>
      <c r="D3802" s="109" t="s">
        <v>23881</v>
      </c>
      <c r="E3802"/>
    </row>
    <row r="3803" spans="1:5" s="190" customFormat="1" x14ac:dyDescent="0.25">
      <c r="A3803">
        <v>11575</v>
      </c>
      <c r="B3803" t="s">
        <v>23882</v>
      </c>
      <c r="C3803" t="s">
        <v>1533</v>
      </c>
      <c r="D3803" s="109" t="s">
        <v>23883</v>
      </c>
      <c r="E3803"/>
    </row>
    <row r="3804" spans="1:5" s="190" customFormat="1" x14ac:dyDescent="0.25">
      <c r="A3804">
        <v>38179</v>
      </c>
      <c r="B3804" t="s">
        <v>23884</v>
      </c>
      <c r="C3804" t="s">
        <v>1533</v>
      </c>
      <c r="D3804" s="109" t="s">
        <v>14449</v>
      </c>
      <c r="E3804"/>
    </row>
    <row r="3805" spans="1:5" s="190" customFormat="1" x14ac:dyDescent="0.25">
      <c r="A3805">
        <v>20256</v>
      </c>
      <c r="B3805" t="s">
        <v>23885</v>
      </c>
      <c r="C3805" t="s">
        <v>1533</v>
      </c>
      <c r="D3805" s="109" t="s">
        <v>6490</v>
      </c>
      <c r="E3805"/>
    </row>
    <row r="3806" spans="1:5" s="190" customFormat="1" x14ac:dyDescent="0.25">
      <c r="A3806">
        <v>14511</v>
      </c>
      <c r="B3806" t="s">
        <v>23886</v>
      </c>
      <c r="C3806" t="s">
        <v>1533</v>
      </c>
      <c r="D3806" s="109" t="s">
        <v>23887</v>
      </c>
      <c r="E3806"/>
    </row>
    <row r="3807" spans="1:5" s="190" customFormat="1" x14ac:dyDescent="0.25">
      <c r="A3807">
        <v>10642</v>
      </c>
      <c r="B3807" t="s">
        <v>23888</v>
      </c>
      <c r="C3807" t="s">
        <v>1533</v>
      </c>
      <c r="D3807" s="109" t="s">
        <v>23889</v>
      </c>
      <c r="E3807"/>
    </row>
    <row r="3808" spans="1:5" s="190" customFormat="1" x14ac:dyDescent="0.25">
      <c r="A3808">
        <v>14489</v>
      </c>
      <c r="B3808" t="s">
        <v>23890</v>
      </c>
      <c r="C3808" t="s">
        <v>1533</v>
      </c>
      <c r="D3808" s="109" t="s">
        <v>23891</v>
      </c>
      <c r="E3808"/>
    </row>
    <row r="3809" spans="1:5" s="190" customFormat="1" x14ac:dyDescent="0.25">
      <c r="A3809">
        <v>14513</v>
      </c>
      <c r="B3809" t="s">
        <v>23892</v>
      </c>
      <c r="C3809" t="s">
        <v>1533</v>
      </c>
      <c r="D3809" s="109" t="s">
        <v>23893</v>
      </c>
      <c r="E3809"/>
    </row>
    <row r="3810" spans="1:5" s="190" customFormat="1" x14ac:dyDescent="0.25">
      <c r="A3810">
        <v>13600</v>
      </c>
      <c r="B3810" t="s">
        <v>23894</v>
      </c>
      <c r="C3810" t="s">
        <v>1533</v>
      </c>
      <c r="D3810" s="109" t="s">
        <v>23895</v>
      </c>
      <c r="E3810"/>
    </row>
    <row r="3811" spans="1:5" s="190" customFormat="1" x14ac:dyDescent="0.25">
      <c r="A3811">
        <v>10646</v>
      </c>
      <c r="B3811" t="s">
        <v>23896</v>
      </c>
      <c r="C3811" t="s">
        <v>1533</v>
      </c>
      <c r="D3811" s="109" t="s">
        <v>23897</v>
      </c>
      <c r="E3811"/>
    </row>
    <row r="3812" spans="1:5" s="190" customFormat="1" x14ac:dyDescent="0.25">
      <c r="A3812">
        <v>6070</v>
      </c>
      <c r="B3812" t="s">
        <v>23898</v>
      </c>
      <c r="C3812" t="s">
        <v>1533</v>
      </c>
      <c r="D3812" s="109" t="s">
        <v>23899</v>
      </c>
      <c r="E3812"/>
    </row>
    <row r="3813" spans="1:5" s="190" customFormat="1" x14ac:dyDescent="0.25">
      <c r="A3813">
        <v>6069</v>
      </c>
      <c r="B3813" t="s">
        <v>23900</v>
      </c>
      <c r="C3813" t="s">
        <v>1533</v>
      </c>
      <c r="D3813" s="109" t="s">
        <v>23901</v>
      </c>
      <c r="E3813"/>
    </row>
    <row r="3814" spans="1:5" s="190" customFormat="1" x14ac:dyDescent="0.25">
      <c r="A3814">
        <v>14626</v>
      </c>
      <c r="B3814" t="s">
        <v>23902</v>
      </c>
      <c r="C3814" t="s">
        <v>1533</v>
      </c>
      <c r="D3814" s="109" t="s">
        <v>23903</v>
      </c>
      <c r="E3814"/>
    </row>
    <row r="3815" spans="1:5" s="190" customFormat="1" x14ac:dyDescent="0.25">
      <c r="A3815">
        <v>6067</v>
      </c>
      <c r="B3815" t="s">
        <v>23904</v>
      </c>
      <c r="C3815" t="s">
        <v>1533</v>
      </c>
      <c r="D3815" s="109" t="s">
        <v>23905</v>
      </c>
      <c r="E3815"/>
    </row>
    <row r="3816" spans="1:5" s="190" customFormat="1" x14ac:dyDescent="0.25">
      <c r="A3816">
        <v>38393</v>
      </c>
      <c r="B3816" t="s">
        <v>23906</v>
      </c>
      <c r="C3816" t="s">
        <v>1533</v>
      </c>
      <c r="D3816" s="109" t="s">
        <v>8548</v>
      </c>
      <c r="E3816"/>
    </row>
    <row r="3817" spans="1:5" s="190" customFormat="1" x14ac:dyDescent="0.25">
      <c r="A3817">
        <v>38390</v>
      </c>
      <c r="B3817" t="s">
        <v>23907</v>
      </c>
      <c r="C3817" t="s">
        <v>1533</v>
      </c>
      <c r="D3817" s="109" t="s">
        <v>23908</v>
      </c>
      <c r="E3817"/>
    </row>
    <row r="3818" spans="1:5" s="190" customFormat="1" x14ac:dyDescent="0.25">
      <c r="A3818">
        <v>36532</v>
      </c>
      <c r="B3818" t="s">
        <v>23909</v>
      </c>
      <c r="C3818" t="s">
        <v>1533</v>
      </c>
      <c r="D3818" s="109" t="s">
        <v>23910</v>
      </c>
      <c r="E3818"/>
    </row>
    <row r="3819" spans="1:5" s="190" customFormat="1" x14ac:dyDescent="0.25">
      <c r="A3819">
        <v>11578</v>
      </c>
      <c r="B3819" t="s">
        <v>23911</v>
      </c>
      <c r="C3819" t="s">
        <v>1533</v>
      </c>
      <c r="D3819" s="109" t="s">
        <v>17180</v>
      </c>
      <c r="E3819"/>
    </row>
    <row r="3820" spans="1:5" s="190" customFormat="1" x14ac:dyDescent="0.25">
      <c r="A3820">
        <v>11577</v>
      </c>
      <c r="B3820" t="s">
        <v>23912</v>
      </c>
      <c r="C3820" t="s">
        <v>1533</v>
      </c>
      <c r="D3820" s="109" t="s">
        <v>14331</v>
      </c>
      <c r="E3820"/>
    </row>
    <row r="3821" spans="1:5" s="190" customFormat="1" x14ac:dyDescent="0.25">
      <c r="A3821">
        <v>42432</v>
      </c>
      <c r="B3821" t="s">
        <v>23913</v>
      </c>
      <c r="C3821" t="s">
        <v>1533</v>
      </c>
      <c r="D3821" s="109" t="s">
        <v>14912</v>
      </c>
      <c r="E3821"/>
    </row>
    <row r="3822" spans="1:5" s="190" customFormat="1" x14ac:dyDescent="0.25">
      <c r="A3822">
        <v>42437</v>
      </c>
      <c r="B3822" t="s">
        <v>23914</v>
      </c>
      <c r="C3822" t="s">
        <v>1533</v>
      </c>
      <c r="D3822" s="109" t="s">
        <v>14913</v>
      </c>
      <c r="E3822"/>
    </row>
    <row r="3823" spans="1:5" s="190" customFormat="1" x14ac:dyDescent="0.25">
      <c r="A3823">
        <v>1116</v>
      </c>
      <c r="B3823" t="s">
        <v>23915</v>
      </c>
      <c r="C3823" t="s">
        <v>1536</v>
      </c>
      <c r="D3823" s="109" t="s">
        <v>7282</v>
      </c>
      <c r="E3823"/>
    </row>
    <row r="3824" spans="1:5" s="190" customFormat="1" x14ac:dyDescent="0.25">
      <c r="A3824">
        <v>1115</v>
      </c>
      <c r="B3824" t="s">
        <v>23916</v>
      </c>
      <c r="C3824" t="s">
        <v>1536</v>
      </c>
      <c r="D3824" s="109" t="s">
        <v>12728</v>
      </c>
      <c r="E3824"/>
    </row>
    <row r="3825" spans="1:5" s="190" customFormat="1" x14ac:dyDescent="0.25">
      <c r="A3825">
        <v>1113</v>
      </c>
      <c r="B3825" t="s">
        <v>23917</v>
      </c>
      <c r="C3825" t="s">
        <v>1536</v>
      </c>
      <c r="D3825" s="109" t="s">
        <v>12652</v>
      </c>
      <c r="E3825"/>
    </row>
    <row r="3826" spans="1:5" s="190" customFormat="1" x14ac:dyDescent="0.25">
      <c r="A3826">
        <v>1114</v>
      </c>
      <c r="B3826" t="s">
        <v>23918</v>
      </c>
      <c r="C3826" t="s">
        <v>1536</v>
      </c>
      <c r="D3826" s="109" t="s">
        <v>8161</v>
      </c>
      <c r="E3826"/>
    </row>
    <row r="3827" spans="1:5" s="190" customFormat="1" x14ac:dyDescent="0.25">
      <c r="A3827">
        <v>40873</v>
      </c>
      <c r="B3827" t="s">
        <v>23919</v>
      </c>
      <c r="C3827" t="s">
        <v>1536</v>
      </c>
      <c r="D3827" s="109" t="s">
        <v>12686</v>
      </c>
      <c r="E3827"/>
    </row>
    <row r="3828" spans="1:5" s="190" customFormat="1" x14ac:dyDescent="0.25">
      <c r="A3828">
        <v>20214</v>
      </c>
      <c r="B3828" t="s">
        <v>23920</v>
      </c>
      <c r="C3828" t="s">
        <v>1533</v>
      </c>
      <c r="D3828" s="109" t="s">
        <v>17371</v>
      </c>
      <c r="E3828"/>
    </row>
    <row r="3829" spans="1:5" s="190" customFormat="1" x14ac:dyDescent="0.25">
      <c r="A3829">
        <v>7237</v>
      </c>
      <c r="B3829" t="s">
        <v>23921</v>
      </c>
      <c r="C3829" t="s">
        <v>1533</v>
      </c>
      <c r="D3829" s="109" t="s">
        <v>17372</v>
      </c>
      <c r="E3829"/>
    </row>
    <row r="3830" spans="1:5" s="190" customFormat="1" x14ac:dyDescent="0.25">
      <c r="A3830">
        <v>11757</v>
      </c>
      <c r="B3830" t="s">
        <v>23922</v>
      </c>
      <c r="C3830" t="s">
        <v>1533</v>
      </c>
      <c r="D3830" s="109" t="s">
        <v>23923</v>
      </c>
      <c r="E3830"/>
    </row>
    <row r="3831" spans="1:5" s="190" customFormat="1" x14ac:dyDescent="0.25">
      <c r="A3831">
        <v>11758</v>
      </c>
      <c r="B3831" t="s">
        <v>23924</v>
      </c>
      <c r="C3831" t="s">
        <v>1533</v>
      </c>
      <c r="D3831" s="109" t="s">
        <v>19702</v>
      </c>
      <c r="E3831"/>
    </row>
    <row r="3832" spans="1:5" s="190" customFormat="1" x14ac:dyDescent="0.25">
      <c r="A3832">
        <v>37526</v>
      </c>
      <c r="B3832" t="s">
        <v>23925</v>
      </c>
      <c r="C3832" t="s">
        <v>1533</v>
      </c>
      <c r="D3832" s="109" t="s">
        <v>12565</v>
      </c>
      <c r="E3832"/>
    </row>
    <row r="3833" spans="1:5" s="190" customFormat="1" x14ac:dyDescent="0.25">
      <c r="A3833">
        <v>6076</v>
      </c>
      <c r="B3833" t="s">
        <v>23926</v>
      </c>
      <c r="C3833" t="s">
        <v>1535</v>
      </c>
      <c r="D3833" s="109" t="s">
        <v>14914</v>
      </c>
      <c r="E3833"/>
    </row>
    <row r="3834" spans="1:5" s="190" customFormat="1" x14ac:dyDescent="0.25">
      <c r="A3834">
        <v>13109</v>
      </c>
      <c r="B3834" t="s">
        <v>23927</v>
      </c>
      <c r="C3834" t="s">
        <v>1533</v>
      </c>
      <c r="D3834" s="109" t="s">
        <v>17374</v>
      </c>
      <c r="E3834"/>
    </row>
    <row r="3835" spans="1:5" s="190" customFormat="1" x14ac:dyDescent="0.25">
      <c r="A3835">
        <v>13110</v>
      </c>
      <c r="B3835" t="s">
        <v>23928</v>
      </c>
      <c r="C3835" t="s">
        <v>1533</v>
      </c>
      <c r="D3835" s="109" t="s">
        <v>17375</v>
      </c>
      <c r="E3835"/>
    </row>
    <row r="3836" spans="1:5" s="190" customFormat="1" x14ac:dyDescent="0.25">
      <c r="A3836">
        <v>7581</v>
      </c>
      <c r="B3836" t="s">
        <v>23929</v>
      </c>
      <c r="C3836" t="s">
        <v>1533</v>
      </c>
      <c r="D3836" s="109" t="s">
        <v>16723</v>
      </c>
      <c r="E3836"/>
    </row>
    <row r="3837" spans="1:5" s="190" customFormat="1" x14ac:dyDescent="0.25">
      <c r="A3837">
        <v>4509</v>
      </c>
      <c r="B3837" t="s">
        <v>23930</v>
      </c>
      <c r="C3837" t="s">
        <v>1536</v>
      </c>
      <c r="D3837" s="109" t="s">
        <v>11990</v>
      </c>
      <c r="E3837"/>
    </row>
    <row r="3838" spans="1:5" s="190" customFormat="1" x14ac:dyDescent="0.25">
      <c r="A3838">
        <v>4512</v>
      </c>
      <c r="B3838" t="s">
        <v>23931</v>
      </c>
      <c r="C3838" t="s">
        <v>1536</v>
      </c>
      <c r="D3838" s="109" t="s">
        <v>7702</v>
      </c>
      <c r="E3838"/>
    </row>
    <row r="3839" spans="1:5" s="190" customFormat="1" x14ac:dyDescent="0.25">
      <c r="A3839">
        <v>4517</v>
      </c>
      <c r="B3839" t="s">
        <v>23932</v>
      </c>
      <c r="C3839" t="s">
        <v>1536</v>
      </c>
      <c r="D3839" s="109" t="s">
        <v>7953</v>
      </c>
      <c r="E3839"/>
    </row>
    <row r="3840" spans="1:5" s="190" customFormat="1" x14ac:dyDescent="0.25">
      <c r="A3840">
        <v>20206</v>
      </c>
      <c r="B3840" t="s">
        <v>23933</v>
      </c>
      <c r="C3840" t="s">
        <v>1536</v>
      </c>
      <c r="D3840" s="109" t="s">
        <v>12043</v>
      </c>
      <c r="E3840"/>
    </row>
    <row r="3841" spans="1:5" s="190" customFormat="1" x14ac:dyDescent="0.25">
      <c r="A3841">
        <v>4460</v>
      </c>
      <c r="B3841" t="s">
        <v>23934</v>
      </c>
      <c r="C3841" t="s">
        <v>1536</v>
      </c>
      <c r="D3841" s="109" t="s">
        <v>8151</v>
      </c>
      <c r="E3841"/>
    </row>
    <row r="3842" spans="1:5" s="190" customFormat="1" x14ac:dyDescent="0.25">
      <c r="A3842">
        <v>4415</v>
      </c>
      <c r="B3842" t="s">
        <v>23935</v>
      </c>
      <c r="C3842" t="s">
        <v>1536</v>
      </c>
      <c r="D3842" s="109" t="s">
        <v>6990</v>
      </c>
      <c r="E3842"/>
    </row>
    <row r="3843" spans="1:5" s="190" customFormat="1" x14ac:dyDescent="0.25">
      <c r="A3843">
        <v>4417</v>
      </c>
      <c r="B3843" t="s">
        <v>23936</v>
      </c>
      <c r="C3843" t="s">
        <v>1536</v>
      </c>
      <c r="D3843" s="109" t="s">
        <v>6459</v>
      </c>
      <c r="E3843"/>
    </row>
    <row r="3844" spans="1:5" s="190" customFormat="1" x14ac:dyDescent="0.25">
      <c r="A3844">
        <v>37373</v>
      </c>
      <c r="B3844" t="s">
        <v>23937</v>
      </c>
      <c r="C3844" t="s">
        <v>1532</v>
      </c>
      <c r="D3844" s="109" t="s">
        <v>6368</v>
      </c>
      <c r="E3844"/>
    </row>
    <row r="3845" spans="1:5" s="190" customFormat="1" x14ac:dyDescent="0.25">
      <c r="A3845">
        <v>40864</v>
      </c>
      <c r="B3845" t="s">
        <v>23938</v>
      </c>
      <c r="C3845" t="s">
        <v>1539</v>
      </c>
      <c r="D3845" s="109" t="s">
        <v>12581</v>
      </c>
      <c r="E3845"/>
    </row>
    <row r="3846" spans="1:5" s="190" customFormat="1" x14ac:dyDescent="0.25">
      <c r="A3846">
        <v>4734</v>
      </c>
      <c r="B3846" t="s">
        <v>23939</v>
      </c>
      <c r="C3846" t="s">
        <v>1535</v>
      </c>
      <c r="D3846" s="109" t="s">
        <v>12730</v>
      </c>
      <c r="E3846"/>
    </row>
    <row r="3847" spans="1:5" s="190" customFormat="1" x14ac:dyDescent="0.25">
      <c r="A3847">
        <v>6085</v>
      </c>
      <c r="B3847" t="s">
        <v>23940</v>
      </c>
      <c r="C3847" t="s">
        <v>1538</v>
      </c>
      <c r="D3847" s="109" t="s">
        <v>7291</v>
      </c>
      <c r="E3847"/>
    </row>
    <row r="3848" spans="1:5" s="190" customFormat="1" x14ac:dyDescent="0.25">
      <c r="A3848">
        <v>38396</v>
      </c>
      <c r="B3848" t="s">
        <v>23941</v>
      </c>
      <c r="C3848" t="s">
        <v>1533</v>
      </c>
      <c r="D3848" s="109" t="s">
        <v>23942</v>
      </c>
      <c r="E3848"/>
    </row>
    <row r="3849" spans="1:5" s="190" customFormat="1" x14ac:dyDescent="0.25">
      <c r="A3849">
        <v>11622</v>
      </c>
      <c r="B3849" t="s">
        <v>23943</v>
      </c>
      <c r="C3849" t="s">
        <v>1537</v>
      </c>
      <c r="D3849" s="109" t="s">
        <v>16558</v>
      </c>
      <c r="E3849"/>
    </row>
    <row r="3850" spans="1:5" s="190" customFormat="1" x14ac:dyDescent="0.25">
      <c r="A3850">
        <v>43143</v>
      </c>
      <c r="B3850" t="s">
        <v>23944</v>
      </c>
      <c r="C3850" t="s">
        <v>1538</v>
      </c>
      <c r="D3850" s="109" t="s">
        <v>17376</v>
      </c>
      <c r="E3850"/>
    </row>
    <row r="3851" spans="1:5" s="190" customFormat="1" x14ac:dyDescent="0.25">
      <c r="A3851">
        <v>7317</v>
      </c>
      <c r="B3851" t="s">
        <v>23945</v>
      </c>
      <c r="C3851" t="s">
        <v>1537</v>
      </c>
      <c r="D3851" s="109" t="s">
        <v>18039</v>
      </c>
      <c r="E3851"/>
    </row>
    <row r="3852" spans="1:5" s="190" customFormat="1" x14ac:dyDescent="0.25">
      <c r="A3852">
        <v>142</v>
      </c>
      <c r="B3852" t="s">
        <v>23946</v>
      </c>
      <c r="C3852" t="s">
        <v>1547</v>
      </c>
      <c r="D3852" s="109" t="s">
        <v>17377</v>
      </c>
      <c r="E3852"/>
    </row>
    <row r="3853" spans="1:5" s="190" customFormat="1" x14ac:dyDescent="0.25">
      <c r="A3853">
        <v>43142</v>
      </c>
      <c r="B3853" t="s">
        <v>23947</v>
      </c>
      <c r="C3853" t="s">
        <v>1538</v>
      </c>
      <c r="D3853" s="109" t="s">
        <v>17378</v>
      </c>
      <c r="E3853"/>
    </row>
    <row r="3854" spans="1:5" s="190" customFormat="1" x14ac:dyDescent="0.25">
      <c r="A3854">
        <v>38123</v>
      </c>
      <c r="B3854" t="s">
        <v>23948</v>
      </c>
      <c r="C3854" t="s">
        <v>1537</v>
      </c>
      <c r="D3854" s="109" t="s">
        <v>23949</v>
      </c>
      <c r="E3854"/>
    </row>
    <row r="3855" spans="1:5" s="190" customFormat="1" x14ac:dyDescent="0.25">
      <c r="A3855">
        <v>42699</v>
      </c>
      <c r="B3855" t="s">
        <v>23950</v>
      </c>
      <c r="C3855" t="s">
        <v>1533</v>
      </c>
      <c r="D3855" s="109" t="s">
        <v>17379</v>
      </c>
      <c r="E3855"/>
    </row>
    <row r="3856" spans="1:5" s="190" customFormat="1" x14ac:dyDescent="0.25">
      <c r="A3856">
        <v>37743</v>
      </c>
      <c r="B3856" t="s">
        <v>23951</v>
      </c>
      <c r="C3856" t="s">
        <v>1533</v>
      </c>
      <c r="D3856" s="109" t="s">
        <v>17380</v>
      </c>
      <c r="E3856"/>
    </row>
    <row r="3857" spans="1:5" s="190" customFormat="1" x14ac:dyDescent="0.25">
      <c r="A3857">
        <v>37744</v>
      </c>
      <c r="B3857" t="s">
        <v>23952</v>
      </c>
      <c r="C3857" t="s">
        <v>1533</v>
      </c>
      <c r="D3857" s="109" t="s">
        <v>17381</v>
      </c>
      <c r="E3857"/>
    </row>
    <row r="3858" spans="1:5" s="190" customFormat="1" x14ac:dyDescent="0.25">
      <c r="A3858">
        <v>37741</v>
      </c>
      <c r="B3858" t="s">
        <v>23953</v>
      </c>
      <c r="C3858" t="s">
        <v>1533</v>
      </c>
      <c r="D3858" s="109" t="s">
        <v>17382</v>
      </c>
      <c r="E3858"/>
    </row>
    <row r="3859" spans="1:5" s="190" customFormat="1" x14ac:dyDescent="0.25">
      <c r="A3859">
        <v>39396</v>
      </c>
      <c r="B3859" t="s">
        <v>23954</v>
      </c>
      <c r="C3859" t="s">
        <v>1533</v>
      </c>
      <c r="D3859" s="109" t="s">
        <v>17601</v>
      </c>
      <c r="E3859"/>
    </row>
    <row r="3860" spans="1:5" s="190" customFormat="1" x14ac:dyDescent="0.25">
      <c r="A3860">
        <v>39392</v>
      </c>
      <c r="B3860" t="s">
        <v>23955</v>
      </c>
      <c r="C3860" t="s">
        <v>1533</v>
      </c>
      <c r="D3860" s="109" t="s">
        <v>23956</v>
      </c>
      <c r="E3860"/>
    </row>
    <row r="3861" spans="1:5" s="190" customFormat="1" x14ac:dyDescent="0.25">
      <c r="A3861">
        <v>39393</v>
      </c>
      <c r="B3861" t="s">
        <v>23957</v>
      </c>
      <c r="C3861" t="s">
        <v>1533</v>
      </c>
      <c r="D3861" s="109" t="s">
        <v>23958</v>
      </c>
      <c r="E3861"/>
    </row>
    <row r="3862" spans="1:5" s="190" customFormat="1" x14ac:dyDescent="0.25">
      <c r="A3862">
        <v>39394</v>
      </c>
      <c r="B3862" t="s">
        <v>23959</v>
      </c>
      <c r="C3862" t="s">
        <v>1533</v>
      </c>
      <c r="D3862" s="109" t="s">
        <v>17027</v>
      </c>
      <c r="E3862"/>
    </row>
    <row r="3863" spans="1:5" s="190" customFormat="1" x14ac:dyDescent="0.25">
      <c r="A3863">
        <v>39395</v>
      </c>
      <c r="B3863" t="s">
        <v>23960</v>
      </c>
      <c r="C3863" t="s">
        <v>1533</v>
      </c>
      <c r="D3863" s="109" t="s">
        <v>23961</v>
      </c>
      <c r="E3863"/>
    </row>
    <row r="3864" spans="1:5" s="190" customFormat="1" x14ac:dyDescent="0.25">
      <c r="A3864">
        <v>14618</v>
      </c>
      <c r="B3864" t="s">
        <v>23962</v>
      </c>
      <c r="C3864" t="s">
        <v>1533</v>
      </c>
      <c r="D3864" s="109" t="s">
        <v>23963</v>
      </c>
      <c r="E3864"/>
    </row>
    <row r="3865" spans="1:5" s="190" customFormat="1" x14ac:dyDescent="0.25">
      <c r="A3865">
        <v>40269</v>
      </c>
      <c r="B3865" t="s">
        <v>23964</v>
      </c>
      <c r="C3865" t="s">
        <v>1533</v>
      </c>
      <c r="D3865" s="109" t="s">
        <v>23965</v>
      </c>
      <c r="E3865"/>
    </row>
    <row r="3866" spans="1:5" s="190" customFormat="1" x14ac:dyDescent="0.25">
      <c r="A3866">
        <v>6110</v>
      </c>
      <c r="B3866" t="s">
        <v>23966</v>
      </c>
      <c r="C3866" t="s">
        <v>1532</v>
      </c>
      <c r="D3866" s="109" t="s">
        <v>23967</v>
      </c>
      <c r="E3866"/>
    </row>
    <row r="3867" spans="1:5" s="190" customFormat="1" x14ac:dyDescent="0.25">
      <c r="A3867">
        <v>40910</v>
      </c>
      <c r="B3867" t="s">
        <v>23968</v>
      </c>
      <c r="C3867" t="s">
        <v>1539</v>
      </c>
      <c r="D3867" s="109" t="s">
        <v>23969</v>
      </c>
      <c r="E3867"/>
    </row>
    <row r="3868" spans="1:5" s="190" customFormat="1" x14ac:dyDescent="0.25">
      <c r="A3868">
        <v>6111</v>
      </c>
      <c r="B3868" t="s">
        <v>23970</v>
      </c>
      <c r="C3868" t="s">
        <v>1532</v>
      </c>
      <c r="D3868" s="109" t="s">
        <v>10783</v>
      </c>
      <c r="E3868"/>
    </row>
    <row r="3869" spans="1:5" s="190" customFormat="1" x14ac:dyDescent="0.25">
      <c r="A3869">
        <v>41084</v>
      </c>
      <c r="B3869" t="s">
        <v>23971</v>
      </c>
      <c r="C3869" t="s">
        <v>1539</v>
      </c>
      <c r="D3869" s="109" t="s">
        <v>19285</v>
      </c>
      <c r="E3869"/>
    </row>
    <row r="3870" spans="1:5" s="190" customFormat="1" x14ac:dyDescent="0.25">
      <c r="A3870">
        <v>44535</v>
      </c>
      <c r="B3870" t="s">
        <v>23972</v>
      </c>
      <c r="C3870" t="s">
        <v>1535</v>
      </c>
      <c r="D3870" s="109" t="s">
        <v>23973</v>
      </c>
      <c r="E3870"/>
    </row>
    <row r="3871" spans="1:5" s="190" customFormat="1" x14ac:dyDescent="0.25">
      <c r="A3871">
        <v>44945</v>
      </c>
      <c r="B3871" t="s">
        <v>23974</v>
      </c>
      <c r="C3871" t="s">
        <v>1533</v>
      </c>
      <c r="D3871" s="109" t="s">
        <v>17355</v>
      </c>
      <c r="E3871"/>
    </row>
    <row r="3872" spans="1:5" s="190" customFormat="1" x14ac:dyDescent="0.25">
      <c r="A3872">
        <v>38637</v>
      </c>
      <c r="B3872" t="s">
        <v>23975</v>
      </c>
      <c r="C3872" t="s">
        <v>1533</v>
      </c>
      <c r="D3872" s="109" t="s">
        <v>23976</v>
      </c>
      <c r="E3872"/>
    </row>
    <row r="3873" spans="1:5" s="190" customFormat="1" x14ac:dyDescent="0.25">
      <c r="A3873">
        <v>6150</v>
      </c>
      <c r="B3873" t="s">
        <v>23977</v>
      </c>
      <c r="C3873" t="s">
        <v>1533</v>
      </c>
      <c r="D3873" s="109" t="s">
        <v>23978</v>
      </c>
      <c r="E3873"/>
    </row>
    <row r="3874" spans="1:5" s="190" customFormat="1" x14ac:dyDescent="0.25">
      <c r="A3874">
        <v>6136</v>
      </c>
      <c r="B3874" t="s">
        <v>23979</v>
      </c>
      <c r="C3874" t="s">
        <v>1533</v>
      </c>
      <c r="D3874" s="109" t="s">
        <v>23980</v>
      </c>
      <c r="E3874"/>
    </row>
    <row r="3875" spans="1:5" s="190" customFormat="1" x14ac:dyDescent="0.25">
      <c r="A3875">
        <v>38638</v>
      </c>
      <c r="B3875" t="s">
        <v>23981</v>
      </c>
      <c r="C3875" t="s">
        <v>1533</v>
      </c>
      <c r="D3875" s="109" t="s">
        <v>23982</v>
      </c>
      <c r="E3875"/>
    </row>
    <row r="3876" spans="1:5" s="190" customFormat="1" x14ac:dyDescent="0.25">
      <c r="A3876">
        <v>20262</v>
      </c>
      <c r="B3876" t="s">
        <v>23983</v>
      </c>
      <c r="C3876" t="s">
        <v>1533</v>
      </c>
      <c r="D3876" s="109" t="s">
        <v>17044</v>
      </c>
      <c r="E3876"/>
    </row>
    <row r="3877" spans="1:5" s="190" customFormat="1" x14ac:dyDescent="0.25">
      <c r="A3877">
        <v>6145</v>
      </c>
      <c r="B3877" t="s">
        <v>23984</v>
      </c>
      <c r="C3877" t="s">
        <v>1533</v>
      </c>
      <c r="D3877" s="109" t="s">
        <v>23985</v>
      </c>
      <c r="E3877"/>
    </row>
    <row r="3878" spans="1:5" s="190" customFormat="1" x14ac:dyDescent="0.25">
      <c r="A3878">
        <v>6149</v>
      </c>
      <c r="B3878" t="s">
        <v>23986</v>
      </c>
      <c r="C3878" t="s">
        <v>1533</v>
      </c>
      <c r="D3878" s="109" t="s">
        <v>14632</v>
      </c>
      <c r="E3878"/>
    </row>
    <row r="3879" spans="1:5" s="190" customFormat="1" x14ac:dyDescent="0.25">
      <c r="A3879">
        <v>6146</v>
      </c>
      <c r="B3879" t="s">
        <v>23987</v>
      </c>
      <c r="C3879" t="s">
        <v>1533</v>
      </c>
      <c r="D3879" s="109" t="s">
        <v>23988</v>
      </c>
      <c r="E3879"/>
    </row>
    <row r="3880" spans="1:5" s="190" customFormat="1" x14ac:dyDescent="0.25">
      <c r="A3880">
        <v>44536</v>
      </c>
      <c r="B3880" t="s">
        <v>23989</v>
      </c>
      <c r="C3880" t="s">
        <v>1537</v>
      </c>
      <c r="D3880" s="109" t="s">
        <v>12790</v>
      </c>
      <c r="E3880"/>
    </row>
    <row r="3881" spans="1:5" s="190" customFormat="1" x14ac:dyDescent="0.25">
      <c r="A3881">
        <v>39961</v>
      </c>
      <c r="B3881" t="s">
        <v>23990</v>
      </c>
      <c r="C3881" t="s">
        <v>1533</v>
      </c>
      <c r="D3881" s="109" t="s">
        <v>15033</v>
      </c>
      <c r="E3881"/>
    </row>
    <row r="3882" spans="1:5" s="190" customFormat="1" x14ac:dyDescent="0.25">
      <c r="A3882">
        <v>42433</v>
      </c>
      <c r="B3882" t="s">
        <v>23991</v>
      </c>
      <c r="C3882" t="s">
        <v>1533</v>
      </c>
      <c r="D3882" s="109" t="s">
        <v>14916</v>
      </c>
      <c r="E3882"/>
    </row>
    <row r="3883" spans="1:5" s="190" customFormat="1" x14ac:dyDescent="0.25">
      <c r="A3883">
        <v>42434</v>
      </c>
      <c r="B3883" t="s">
        <v>23992</v>
      </c>
      <c r="C3883" t="s">
        <v>1533</v>
      </c>
      <c r="D3883" s="109" t="s">
        <v>14917</v>
      </c>
      <c r="E3883"/>
    </row>
    <row r="3884" spans="1:5" s="190" customFormat="1" x14ac:dyDescent="0.25">
      <c r="A3884">
        <v>42435</v>
      </c>
      <c r="B3884" t="s">
        <v>23993</v>
      </c>
      <c r="C3884" t="s">
        <v>1533</v>
      </c>
      <c r="D3884" s="109" t="s">
        <v>14918</v>
      </c>
      <c r="E3884"/>
    </row>
    <row r="3885" spans="1:5" s="190" customFormat="1" x14ac:dyDescent="0.25">
      <c r="A3885">
        <v>38061</v>
      </c>
      <c r="B3885" t="s">
        <v>23994</v>
      </c>
      <c r="C3885" t="s">
        <v>1533</v>
      </c>
      <c r="D3885" s="109" t="s">
        <v>17056</v>
      </c>
      <c r="E3885"/>
    </row>
    <row r="3886" spans="1:5" s="190" customFormat="1" x14ac:dyDescent="0.25">
      <c r="A3886">
        <v>20250</v>
      </c>
      <c r="B3886" t="s">
        <v>23995</v>
      </c>
      <c r="C3886" t="s">
        <v>1537</v>
      </c>
      <c r="D3886" s="109" t="s">
        <v>9848</v>
      </c>
      <c r="E3886"/>
    </row>
    <row r="3887" spans="1:5" s="190" customFormat="1" x14ac:dyDescent="0.25">
      <c r="A3887">
        <v>13388</v>
      </c>
      <c r="B3887" t="s">
        <v>23996</v>
      </c>
      <c r="C3887" t="s">
        <v>1537</v>
      </c>
      <c r="D3887" s="109" t="s">
        <v>23997</v>
      </c>
      <c r="E3887"/>
    </row>
    <row r="3888" spans="1:5" s="190" customFormat="1" x14ac:dyDescent="0.25">
      <c r="A3888">
        <v>39914</v>
      </c>
      <c r="B3888" t="s">
        <v>23998</v>
      </c>
      <c r="C3888" t="s">
        <v>1537</v>
      </c>
      <c r="D3888" s="109" t="s">
        <v>23999</v>
      </c>
      <c r="E3888"/>
    </row>
    <row r="3889" spans="1:5" s="190" customFormat="1" x14ac:dyDescent="0.25">
      <c r="A3889">
        <v>12732</v>
      </c>
      <c r="B3889" t="s">
        <v>24000</v>
      </c>
      <c r="C3889" t="s">
        <v>1533</v>
      </c>
      <c r="D3889" s="109" t="s">
        <v>24001</v>
      </c>
      <c r="E3889"/>
    </row>
    <row r="3890" spans="1:5" s="190" customFormat="1" x14ac:dyDescent="0.25">
      <c r="A3890">
        <v>6160</v>
      </c>
      <c r="B3890" t="s">
        <v>24002</v>
      </c>
      <c r="C3890" t="s">
        <v>1532</v>
      </c>
      <c r="D3890" s="109" t="s">
        <v>21635</v>
      </c>
      <c r="E3890"/>
    </row>
    <row r="3891" spans="1:5" s="190" customFormat="1" x14ac:dyDescent="0.25">
      <c r="A3891">
        <v>41087</v>
      </c>
      <c r="B3891" t="s">
        <v>24003</v>
      </c>
      <c r="C3891" t="s">
        <v>1539</v>
      </c>
      <c r="D3891" s="109" t="s">
        <v>24004</v>
      </c>
      <c r="E3891"/>
    </row>
    <row r="3892" spans="1:5" s="190" customFormat="1" x14ac:dyDescent="0.25">
      <c r="A3892">
        <v>6166</v>
      </c>
      <c r="B3892" t="s">
        <v>24005</v>
      </c>
      <c r="C3892" t="s">
        <v>1532</v>
      </c>
      <c r="D3892" s="109" t="s">
        <v>12681</v>
      </c>
      <c r="E3892"/>
    </row>
    <row r="3893" spans="1:5" s="190" customFormat="1" x14ac:dyDescent="0.25">
      <c r="A3893">
        <v>41088</v>
      </c>
      <c r="B3893" t="s">
        <v>24006</v>
      </c>
      <c r="C3893" t="s">
        <v>1539</v>
      </c>
      <c r="D3893" s="109" t="s">
        <v>24007</v>
      </c>
      <c r="E3893"/>
    </row>
    <row r="3894" spans="1:5" s="190" customFormat="1" x14ac:dyDescent="0.25">
      <c r="A3894">
        <v>20232</v>
      </c>
      <c r="B3894" t="s">
        <v>24008</v>
      </c>
      <c r="C3894" t="s">
        <v>1536</v>
      </c>
      <c r="D3894" s="109" t="s">
        <v>17384</v>
      </c>
      <c r="E3894"/>
    </row>
    <row r="3895" spans="1:5" s="190" customFormat="1" x14ac:dyDescent="0.25">
      <c r="A3895">
        <v>10856</v>
      </c>
      <c r="B3895" t="s">
        <v>24009</v>
      </c>
      <c r="C3895" t="s">
        <v>1536</v>
      </c>
      <c r="D3895" s="109" t="s">
        <v>24010</v>
      </c>
      <c r="E3895"/>
    </row>
    <row r="3896" spans="1:5" s="190" customFormat="1" x14ac:dyDescent="0.25">
      <c r="A3896">
        <v>4828</v>
      </c>
      <c r="B3896" t="s">
        <v>24011</v>
      </c>
      <c r="C3896" t="s">
        <v>1536</v>
      </c>
      <c r="D3896" s="109" t="s">
        <v>24012</v>
      </c>
      <c r="E3896"/>
    </row>
    <row r="3897" spans="1:5" s="190" customFormat="1" x14ac:dyDescent="0.25">
      <c r="A3897">
        <v>20249</v>
      </c>
      <c r="B3897" t="s">
        <v>24013</v>
      </c>
      <c r="C3897" t="s">
        <v>1536</v>
      </c>
      <c r="D3897" s="109" t="s">
        <v>24014</v>
      </c>
      <c r="E3897"/>
    </row>
    <row r="3898" spans="1:5" s="190" customFormat="1" x14ac:dyDescent="0.25">
      <c r="A3898">
        <v>11609</v>
      </c>
      <c r="B3898" t="s">
        <v>24015</v>
      </c>
      <c r="C3898" t="s">
        <v>1538</v>
      </c>
      <c r="D3898" s="109" t="s">
        <v>16942</v>
      </c>
      <c r="E3898"/>
    </row>
    <row r="3899" spans="1:5" s="190" customFormat="1" x14ac:dyDescent="0.25">
      <c r="A3899">
        <v>20083</v>
      </c>
      <c r="B3899" t="s">
        <v>24016</v>
      </c>
      <c r="C3899" t="s">
        <v>1533</v>
      </c>
      <c r="D3899" s="109" t="s">
        <v>24017</v>
      </c>
      <c r="E3899"/>
    </row>
    <row r="3900" spans="1:5" s="190" customFormat="1" x14ac:dyDescent="0.25">
      <c r="A3900">
        <v>10691</v>
      </c>
      <c r="B3900" t="s">
        <v>24018</v>
      </c>
      <c r="C3900" t="s">
        <v>1538</v>
      </c>
      <c r="D3900" s="109" t="s">
        <v>24019</v>
      </c>
      <c r="E3900"/>
    </row>
    <row r="3901" spans="1:5" s="190" customFormat="1" x14ac:dyDescent="0.25">
      <c r="A3901">
        <v>12295</v>
      </c>
      <c r="B3901" t="s">
        <v>24020</v>
      </c>
      <c r="C3901" t="s">
        <v>1533</v>
      </c>
      <c r="D3901" s="109" t="s">
        <v>16907</v>
      </c>
      <c r="E3901"/>
    </row>
    <row r="3902" spans="1:5" s="190" customFormat="1" x14ac:dyDescent="0.25">
      <c r="A3902">
        <v>12296</v>
      </c>
      <c r="B3902" t="s">
        <v>24021</v>
      </c>
      <c r="C3902" t="s">
        <v>1533</v>
      </c>
      <c r="D3902" s="109" t="s">
        <v>7305</v>
      </c>
      <c r="E3902"/>
    </row>
    <row r="3903" spans="1:5" s="190" customFormat="1" x14ac:dyDescent="0.25">
      <c r="A3903">
        <v>12294</v>
      </c>
      <c r="B3903" t="s">
        <v>24022</v>
      </c>
      <c r="C3903" t="s">
        <v>1533</v>
      </c>
      <c r="D3903" s="109" t="s">
        <v>24023</v>
      </c>
      <c r="E3903"/>
    </row>
    <row r="3904" spans="1:5" s="190" customFormat="1" x14ac:dyDescent="0.25">
      <c r="A3904">
        <v>14543</v>
      </c>
      <c r="B3904" t="s">
        <v>24024</v>
      </c>
      <c r="C3904" t="s">
        <v>1533</v>
      </c>
      <c r="D3904" s="109" t="s">
        <v>13295</v>
      </c>
      <c r="E3904"/>
    </row>
    <row r="3905" spans="1:5" s="190" customFormat="1" x14ac:dyDescent="0.25">
      <c r="A3905">
        <v>13329</v>
      </c>
      <c r="B3905" t="s">
        <v>24025</v>
      </c>
      <c r="C3905" t="s">
        <v>1533</v>
      </c>
      <c r="D3905" s="109" t="s">
        <v>7295</v>
      </c>
      <c r="E3905"/>
    </row>
    <row r="3906" spans="1:5" s="190" customFormat="1" x14ac:dyDescent="0.25">
      <c r="A3906">
        <v>21047</v>
      </c>
      <c r="B3906" t="s">
        <v>24026</v>
      </c>
      <c r="C3906" t="s">
        <v>1533</v>
      </c>
      <c r="D3906" s="109" t="s">
        <v>12713</v>
      </c>
      <c r="E3906"/>
    </row>
    <row r="3907" spans="1:5" s="190" customFormat="1" x14ac:dyDescent="0.25">
      <c r="A3907">
        <v>21042</v>
      </c>
      <c r="B3907" t="s">
        <v>24027</v>
      </c>
      <c r="C3907" t="s">
        <v>1533</v>
      </c>
      <c r="D3907" s="109" t="s">
        <v>18242</v>
      </c>
      <c r="E3907"/>
    </row>
    <row r="3908" spans="1:5" s="190" customFormat="1" x14ac:dyDescent="0.25">
      <c r="A3908">
        <v>21043</v>
      </c>
      <c r="B3908" t="s">
        <v>24028</v>
      </c>
      <c r="C3908" t="s">
        <v>1533</v>
      </c>
      <c r="D3908" s="109" t="s">
        <v>24029</v>
      </c>
      <c r="E3908"/>
    </row>
    <row r="3909" spans="1:5" s="190" customFormat="1" x14ac:dyDescent="0.25">
      <c r="A3909">
        <v>21044</v>
      </c>
      <c r="B3909" t="s">
        <v>24030</v>
      </c>
      <c r="C3909" t="s">
        <v>1533</v>
      </c>
      <c r="D3909" s="109" t="s">
        <v>24031</v>
      </c>
      <c r="E3909"/>
    </row>
    <row r="3910" spans="1:5" s="190" customFormat="1" x14ac:dyDescent="0.25">
      <c r="A3910">
        <v>21045</v>
      </c>
      <c r="B3910" t="s">
        <v>24032</v>
      </c>
      <c r="C3910" t="s">
        <v>1533</v>
      </c>
      <c r="D3910" s="109" t="s">
        <v>14904</v>
      </c>
      <c r="E3910"/>
    </row>
    <row r="3911" spans="1:5" s="190" customFormat="1" x14ac:dyDescent="0.25">
      <c r="A3911">
        <v>21041</v>
      </c>
      <c r="B3911" t="s">
        <v>24033</v>
      </c>
      <c r="C3911" t="s">
        <v>1533</v>
      </c>
      <c r="D3911" s="109" t="s">
        <v>16135</v>
      </c>
      <c r="E3911"/>
    </row>
    <row r="3912" spans="1:5" s="190" customFormat="1" x14ac:dyDescent="0.25">
      <c r="A3912">
        <v>21040</v>
      </c>
      <c r="B3912" t="s">
        <v>24034</v>
      </c>
      <c r="C3912" t="s">
        <v>1533</v>
      </c>
      <c r="D3912" s="109" t="s">
        <v>18000</v>
      </c>
      <c r="E3912"/>
    </row>
    <row r="3913" spans="1:5" s="190" customFormat="1" x14ac:dyDescent="0.25">
      <c r="A3913">
        <v>14149</v>
      </c>
      <c r="B3913" t="s">
        <v>24035</v>
      </c>
      <c r="C3913" t="s">
        <v>1546</v>
      </c>
      <c r="D3913" s="109" t="s">
        <v>17443</v>
      </c>
      <c r="E3913"/>
    </row>
    <row r="3914" spans="1:5" s="190" customFormat="1" x14ac:dyDescent="0.25">
      <c r="A3914">
        <v>38099</v>
      </c>
      <c r="B3914" t="s">
        <v>24036</v>
      </c>
      <c r="C3914" t="s">
        <v>1533</v>
      </c>
      <c r="D3914" s="109" t="s">
        <v>6430</v>
      </c>
      <c r="E3914"/>
    </row>
    <row r="3915" spans="1:5" s="190" customFormat="1" x14ac:dyDescent="0.25">
      <c r="A3915">
        <v>38100</v>
      </c>
      <c r="B3915" t="s">
        <v>24037</v>
      </c>
      <c r="C3915" t="s">
        <v>1533</v>
      </c>
      <c r="D3915" s="109" t="s">
        <v>14842</v>
      </c>
      <c r="E3915"/>
    </row>
    <row r="3916" spans="1:5" s="190" customFormat="1" x14ac:dyDescent="0.25">
      <c r="A3916">
        <v>7576</v>
      </c>
      <c r="B3916" t="s">
        <v>24038</v>
      </c>
      <c r="C3916" t="s">
        <v>1533</v>
      </c>
      <c r="D3916" s="109" t="s">
        <v>17385</v>
      </c>
      <c r="E3916"/>
    </row>
    <row r="3917" spans="1:5" s="190" customFormat="1" x14ac:dyDescent="0.25">
      <c r="A3917">
        <v>3384</v>
      </c>
      <c r="B3917" t="s">
        <v>24039</v>
      </c>
      <c r="C3917" t="s">
        <v>1533</v>
      </c>
      <c r="D3917" s="109" t="s">
        <v>14902</v>
      </c>
      <c r="E3917"/>
    </row>
    <row r="3918" spans="1:5" s="190" customFormat="1" x14ac:dyDescent="0.25">
      <c r="A3918">
        <v>7572</v>
      </c>
      <c r="B3918" t="s">
        <v>24040</v>
      </c>
      <c r="C3918" t="s">
        <v>1533</v>
      </c>
      <c r="D3918" s="109" t="s">
        <v>12666</v>
      </c>
      <c r="E3918"/>
    </row>
    <row r="3919" spans="1:5" s="190" customFormat="1" x14ac:dyDescent="0.25">
      <c r="A3919">
        <v>3396</v>
      </c>
      <c r="B3919" t="s">
        <v>24041</v>
      </c>
      <c r="C3919" t="s">
        <v>1533</v>
      </c>
      <c r="D3919" s="109" t="s">
        <v>17009</v>
      </c>
      <c r="E3919"/>
    </row>
    <row r="3920" spans="1:5" s="190" customFormat="1" x14ac:dyDescent="0.25">
      <c r="A3920">
        <v>37590</v>
      </c>
      <c r="B3920" t="s">
        <v>24042</v>
      </c>
      <c r="C3920" t="s">
        <v>1533</v>
      </c>
      <c r="D3920" s="109" t="s">
        <v>12678</v>
      </c>
      <c r="E3920"/>
    </row>
    <row r="3921" spans="1:5" s="190" customFormat="1" x14ac:dyDescent="0.25">
      <c r="A3921">
        <v>37591</v>
      </c>
      <c r="B3921" t="s">
        <v>24043</v>
      </c>
      <c r="C3921" t="s">
        <v>1533</v>
      </c>
      <c r="D3921" s="109" t="s">
        <v>8514</v>
      </c>
      <c r="E3921"/>
    </row>
    <row r="3922" spans="1:5" s="190" customFormat="1" x14ac:dyDescent="0.25">
      <c r="A3922">
        <v>12626</v>
      </c>
      <c r="B3922" t="s">
        <v>24044</v>
      </c>
      <c r="C3922" t="s">
        <v>1533</v>
      </c>
      <c r="D3922" s="109" t="s">
        <v>14406</v>
      </c>
      <c r="E3922"/>
    </row>
    <row r="3923" spans="1:5" s="190" customFormat="1" x14ac:dyDescent="0.25">
      <c r="A3923">
        <v>11033</v>
      </c>
      <c r="B3923" t="s">
        <v>24045</v>
      </c>
      <c r="C3923" t="s">
        <v>1533</v>
      </c>
      <c r="D3923" s="109" t="s">
        <v>17109</v>
      </c>
      <c r="E3923"/>
    </row>
    <row r="3924" spans="1:5" s="190" customFormat="1" x14ac:dyDescent="0.25">
      <c r="A3924">
        <v>390</v>
      </c>
      <c r="B3924" t="s">
        <v>24046</v>
      </c>
      <c r="C3924" t="s">
        <v>1533</v>
      </c>
      <c r="D3924" s="109" t="s">
        <v>8069</v>
      </c>
      <c r="E3924"/>
    </row>
    <row r="3925" spans="1:5" s="190" customFormat="1" x14ac:dyDescent="0.25">
      <c r="A3925">
        <v>42436</v>
      </c>
      <c r="B3925" t="s">
        <v>24047</v>
      </c>
      <c r="C3925" t="s">
        <v>1533</v>
      </c>
      <c r="D3925" s="109" t="s">
        <v>14923</v>
      </c>
      <c r="E3925"/>
    </row>
    <row r="3926" spans="1:5" s="190" customFormat="1" x14ac:dyDescent="0.25">
      <c r="A3926">
        <v>6194</v>
      </c>
      <c r="B3926" t="s">
        <v>24048</v>
      </c>
      <c r="C3926" t="s">
        <v>1536</v>
      </c>
      <c r="D3926" s="109" t="s">
        <v>12746</v>
      </c>
      <c r="E3926"/>
    </row>
    <row r="3927" spans="1:5" s="190" customFormat="1" x14ac:dyDescent="0.25">
      <c r="A3927">
        <v>10567</v>
      </c>
      <c r="B3927" t="s">
        <v>24049</v>
      </c>
      <c r="C3927" t="s">
        <v>1536</v>
      </c>
      <c r="D3927" s="109" t="s">
        <v>7223</v>
      </c>
      <c r="E3927"/>
    </row>
    <row r="3928" spans="1:5" s="190" customFormat="1" x14ac:dyDescent="0.25">
      <c r="A3928">
        <v>6212</v>
      </c>
      <c r="B3928" t="s">
        <v>24050</v>
      </c>
      <c r="C3928" t="s">
        <v>1536</v>
      </c>
      <c r="D3928" s="109" t="s">
        <v>8128</v>
      </c>
      <c r="E3928"/>
    </row>
    <row r="3929" spans="1:5" s="190" customFormat="1" x14ac:dyDescent="0.25">
      <c r="A3929">
        <v>3993</v>
      </c>
      <c r="B3929" t="s">
        <v>24051</v>
      </c>
      <c r="C3929" t="s">
        <v>1534</v>
      </c>
      <c r="D3929" s="109" t="s">
        <v>14925</v>
      </c>
      <c r="E3929"/>
    </row>
    <row r="3930" spans="1:5" s="190" customFormat="1" x14ac:dyDescent="0.25">
      <c r="A3930">
        <v>3990</v>
      </c>
      <c r="B3930" t="s">
        <v>24052</v>
      </c>
      <c r="C3930" t="s">
        <v>1536</v>
      </c>
      <c r="D3930" s="109" t="s">
        <v>14053</v>
      </c>
      <c r="E3930"/>
    </row>
    <row r="3931" spans="1:5" s="190" customFormat="1" x14ac:dyDescent="0.25">
      <c r="A3931">
        <v>3992</v>
      </c>
      <c r="B3931" t="s">
        <v>24053</v>
      </c>
      <c r="C3931" t="s">
        <v>1536</v>
      </c>
      <c r="D3931" s="109" t="s">
        <v>12215</v>
      </c>
      <c r="E3931"/>
    </row>
    <row r="3932" spans="1:5" s="190" customFormat="1" x14ac:dyDescent="0.25">
      <c r="A3932">
        <v>6178</v>
      </c>
      <c r="B3932" t="s">
        <v>24054</v>
      </c>
      <c r="C3932" t="s">
        <v>1534</v>
      </c>
      <c r="D3932" s="109" t="s">
        <v>14926</v>
      </c>
      <c r="E3932"/>
    </row>
    <row r="3933" spans="1:5" s="190" customFormat="1" x14ac:dyDescent="0.25">
      <c r="A3933">
        <v>6180</v>
      </c>
      <c r="B3933" t="s">
        <v>24055</v>
      </c>
      <c r="C3933" t="s">
        <v>1534</v>
      </c>
      <c r="D3933" s="109" t="s">
        <v>14927</v>
      </c>
      <c r="E3933"/>
    </row>
    <row r="3934" spans="1:5" s="190" customFormat="1" x14ac:dyDescent="0.25">
      <c r="A3934">
        <v>6182</v>
      </c>
      <c r="B3934" t="s">
        <v>24056</v>
      </c>
      <c r="C3934" t="s">
        <v>1534</v>
      </c>
      <c r="D3934" s="109" t="s">
        <v>14928</v>
      </c>
      <c r="E3934"/>
    </row>
    <row r="3935" spans="1:5" s="190" customFormat="1" x14ac:dyDescent="0.25">
      <c r="A3935">
        <v>43614</v>
      </c>
      <c r="B3935" t="s">
        <v>24057</v>
      </c>
      <c r="C3935" t="s">
        <v>1536</v>
      </c>
      <c r="D3935" s="109" t="s">
        <v>12234</v>
      </c>
      <c r="E3935"/>
    </row>
    <row r="3936" spans="1:5" s="190" customFormat="1" x14ac:dyDescent="0.25">
      <c r="A3936">
        <v>6193</v>
      </c>
      <c r="B3936" t="s">
        <v>24058</v>
      </c>
      <c r="C3936" t="s">
        <v>1536</v>
      </c>
      <c r="D3936" s="109" t="s">
        <v>14905</v>
      </c>
      <c r="E3936"/>
    </row>
    <row r="3937" spans="1:5" s="190" customFormat="1" x14ac:dyDescent="0.25">
      <c r="A3937">
        <v>6189</v>
      </c>
      <c r="B3937" t="s">
        <v>24059</v>
      </c>
      <c r="C3937" t="s">
        <v>1536</v>
      </c>
      <c r="D3937" s="109" t="s">
        <v>8835</v>
      </c>
      <c r="E3937"/>
    </row>
    <row r="3938" spans="1:5" s="190" customFormat="1" x14ac:dyDescent="0.25">
      <c r="A3938">
        <v>6214</v>
      </c>
      <c r="B3938" t="s">
        <v>24060</v>
      </c>
      <c r="C3938" t="s">
        <v>1534</v>
      </c>
      <c r="D3938" s="109" t="s">
        <v>14929</v>
      </c>
      <c r="E3938"/>
    </row>
    <row r="3939" spans="1:5" s="190" customFormat="1" x14ac:dyDescent="0.25">
      <c r="A3939">
        <v>36153</v>
      </c>
      <c r="B3939" t="s">
        <v>24061</v>
      </c>
      <c r="C3939" t="s">
        <v>1533</v>
      </c>
      <c r="D3939" s="109" t="s">
        <v>24062</v>
      </c>
      <c r="E3939"/>
    </row>
    <row r="3940" spans="1:5" s="190" customFormat="1" x14ac:dyDescent="0.25">
      <c r="A3940">
        <v>10740</v>
      </c>
      <c r="B3940" t="s">
        <v>24063</v>
      </c>
      <c r="C3940" t="s">
        <v>1533</v>
      </c>
      <c r="D3940" s="109" t="s">
        <v>24064</v>
      </c>
      <c r="E3940"/>
    </row>
    <row r="3941" spans="1:5" s="190" customFormat="1" x14ac:dyDescent="0.25">
      <c r="A3941">
        <v>13914</v>
      </c>
      <c r="B3941" t="s">
        <v>24065</v>
      </c>
      <c r="C3941" t="s">
        <v>1533</v>
      </c>
      <c r="D3941" s="109" t="s">
        <v>24066</v>
      </c>
      <c r="E3941"/>
    </row>
    <row r="3942" spans="1:5" s="190" customFormat="1" x14ac:dyDescent="0.25">
      <c r="A3942">
        <v>10742</v>
      </c>
      <c r="B3942" t="s">
        <v>24067</v>
      </c>
      <c r="C3942" t="s">
        <v>1533</v>
      </c>
      <c r="D3942" s="109" t="s">
        <v>24068</v>
      </c>
      <c r="E3942"/>
    </row>
    <row r="3943" spans="1:5" s="190" customFormat="1" x14ac:dyDescent="0.25">
      <c r="A3943">
        <v>38465</v>
      </c>
      <c r="B3943" t="s">
        <v>24069</v>
      </c>
      <c r="C3943" t="s">
        <v>1533</v>
      </c>
      <c r="D3943" s="109" t="s">
        <v>24070</v>
      </c>
      <c r="E3943"/>
    </row>
    <row r="3944" spans="1:5" s="190" customFormat="1" x14ac:dyDescent="0.25">
      <c r="A3944">
        <v>7543</v>
      </c>
      <c r="B3944" t="s">
        <v>24071</v>
      </c>
      <c r="C3944" t="s">
        <v>1533</v>
      </c>
      <c r="D3944" s="109" t="s">
        <v>24072</v>
      </c>
      <c r="E3944"/>
    </row>
    <row r="3945" spans="1:5" s="190" customFormat="1" x14ac:dyDescent="0.25">
      <c r="A3945">
        <v>43427</v>
      </c>
      <c r="B3945" t="s">
        <v>24073</v>
      </c>
      <c r="C3945" t="s">
        <v>1533</v>
      </c>
      <c r="D3945" s="109" t="s">
        <v>24074</v>
      </c>
      <c r="E3945"/>
    </row>
    <row r="3946" spans="1:5" s="190" customFormat="1" x14ac:dyDescent="0.25">
      <c r="A3946">
        <v>41613</v>
      </c>
      <c r="B3946" t="s">
        <v>24075</v>
      </c>
      <c r="C3946" t="s">
        <v>1533</v>
      </c>
      <c r="D3946" s="109" t="s">
        <v>24076</v>
      </c>
      <c r="E3946"/>
    </row>
    <row r="3947" spans="1:5" s="190" customFormat="1" x14ac:dyDescent="0.25">
      <c r="A3947">
        <v>41614</v>
      </c>
      <c r="B3947" t="s">
        <v>24077</v>
      </c>
      <c r="C3947" t="s">
        <v>1533</v>
      </c>
      <c r="D3947" s="109" t="s">
        <v>24078</v>
      </c>
      <c r="E3947"/>
    </row>
    <row r="3948" spans="1:5" s="190" customFormat="1" x14ac:dyDescent="0.25">
      <c r="A3948">
        <v>41615</v>
      </c>
      <c r="B3948" t="s">
        <v>24079</v>
      </c>
      <c r="C3948" t="s">
        <v>1533</v>
      </c>
      <c r="D3948" s="109" t="s">
        <v>24080</v>
      </c>
      <c r="E3948"/>
    </row>
    <row r="3949" spans="1:5" s="190" customFormat="1" x14ac:dyDescent="0.25">
      <c r="A3949">
        <v>41616</v>
      </c>
      <c r="B3949" t="s">
        <v>24081</v>
      </c>
      <c r="C3949" t="s">
        <v>1533</v>
      </c>
      <c r="D3949" s="109" t="s">
        <v>24082</v>
      </c>
      <c r="E3949"/>
    </row>
    <row r="3950" spans="1:5" s="190" customFormat="1" x14ac:dyDescent="0.25">
      <c r="A3950">
        <v>41617</v>
      </c>
      <c r="B3950" t="s">
        <v>24083</v>
      </c>
      <c r="C3950" t="s">
        <v>1533</v>
      </c>
      <c r="D3950" s="109" t="s">
        <v>24084</v>
      </c>
      <c r="E3950"/>
    </row>
    <row r="3951" spans="1:5" s="190" customFormat="1" x14ac:dyDescent="0.25">
      <c r="A3951">
        <v>41618</v>
      </c>
      <c r="B3951" t="s">
        <v>24085</v>
      </c>
      <c r="C3951" t="s">
        <v>1533</v>
      </c>
      <c r="D3951" s="109" t="s">
        <v>24086</v>
      </c>
      <c r="E3951"/>
    </row>
    <row r="3952" spans="1:5" s="190" customFormat="1" x14ac:dyDescent="0.25">
      <c r="A3952">
        <v>43428</v>
      </c>
      <c r="B3952" t="s">
        <v>24087</v>
      </c>
      <c r="C3952" t="s">
        <v>1533</v>
      </c>
      <c r="D3952" s="109" t="s">
        <v>24088</v>
      </c>
      <c r="E3952"/>
    </row>
    <row r="3953" spans="1:5" s="190" customFormat="1" x14ac:dyDescent="0.25">
      <c r="A3953">
        <v>41619</v>
      </c>
      <c r="B3953" t="s">
        <v>24089</v>
      </c>
      <c r="C3953" t="s">
        <v>1533</v>
      </c>
      <c r="D3953" s="109" t="s">
        <v>17630</v>
      </c>
      <c r="E3953"/>
    </row>
    <row r="3954" spans="1:5" s="190" customFormat="1" x14ac:dyDescent="0.25">
      <c r="A3954">
        <v>41620</v>
      </c>
      <c r="B3954" t="s">
        <v>24090</v>
      </c>
      <c r="C3954" t="s">
        <v>1533</v>
      </c>
      <c r="D3954" s="109" t="s">
        <v>24091</v>
      </c>
      <c r="E3954"/>
    </row>
    <row r="3955" spans="1:5" s="190" customFormat="1" x14ac:dyDescent="0.25">
      <c r="A3955">
        <v>41622</v>
      </c>
      <c r="B3955" t="s">
        <v>24092</v>
      </c>
      <c r="C3955" t="s">
        <v>1533</v>
      </c>
      <c r="D3955" s="109" t="s">
        <v>24093</v>
      </c>
      <c r="E3955"/>
    </row>
    <row r="3956" spans="1:5" s="190" customFormat="1" x14ac:dyDescent="0.25">
      <c r="A3956">
        <v>41623</v>
      </c>
      <c r="B3956" t="s">
        <v>24094</v>
      </c>
      <c r="C3956" t="s">
        <v>1533</v>
      </c>
      <c r="D3956" s="109" t="s">
        <v>24095</v>
      </c>
      <c r="E3956"/>
    </row>
    <row r="3957" spans="1:5" s="190" customFormat="1" x14ac:dyDescent="0.25">
      <c r="A3957">
        <v>41624</v>
      </c>
      <c r="B3957" t="s">
        <v>24096</v>
      </c>
      <c r="C3957" t="s">
        <v>1533</v>
      </c>
      <c r="D3957" s="109" t="s">
        <v>24097</v>
      </c>
      <c r="E3957"/>
    </row>
    <row r="3958" spans="1:5" s="190" customFormat="1" x14ac:dyDescent="0.25">
      <c r="A3958">
        <v>41625</v>
      </c>
      <c r="B3958" t="s">
        <v>24098</v>
      </c>
      <c r="C3958" t="s">
        <v>1533</v>
      </c>
      <c r="D3958" s="109" t="s">
        <v>24099</v>
      </c>
      <c r="E3958"/>
    </row>
    <row r="3959" spans="1:5" s="190" customFormat="1" x14ac:dyDescent="0.25">
      <c r="A3959">
        <v>39352</v>
      </c>
      <c r="B3959" t="s">
        <v>24100</v>
      </c>
      <c r="C3959" t="s">
        <v>1533</v>
      </c>
      <c r="D3959" s="109" t="s">
        <v>16907</v>
      </c>
      <c r="E3959"/>
    </row>
    <row r="3960" spans="1:5" s="190" customFormat="1" x14ac:dyDescent="0.25">
      <c r="A3960">
        <v>39346</v>
      </c>
      <c r="B3960" t="s">
        <v>24101</v>
      </c>
      <c r="C3960" t="s">
        <v>1533</v>
      </c>
      <c r="D3960" s="109" t="s">
        <v>16907</v>
      </c>
      <c r="E3960"/>
    </row>
    <row r="3961" spans="1:5" s="190" customFormat="1" x14ac:dyDescent="0.25">
      <c r="A3961">
        <v>39350</v>
      </c>
      <c r="B3961" t="s">
        <v>24102</v>
      </c>
      <c r="C3961" t="s">
        <v>1533</v>
      </c>
      <c r="D3961" s="109" t="s">
        <v>15171</v>
      </c>
      <c r="E3961"/>
    </row>
    <row r="3962" spans="1:5" s="190" customFormat="1" x14ac:dyDescent="0.25">
      <c r="A3962">
        <v>39351</v>
      </c>
      <c r="B3962" t="s">
        <v>24103</v>
      </c>
      <c r="C3962" t="s">
        <v>1533</v>
      </c>
      <c r="D3962" s="109" t="s">
        <v>12588</v>
      </c>
      <c r="E3962"/>
    </row>
    <row r="3963" spans="1:5" s="190" customFormat="1" x14ac:dyDescent="0.25">
      <c r="A3963">
        <v>38837</v>
      </c>
      <c r="B3963" t="s">
        <v>24104</v>
      </c>
      <c r="C3963" t="s">
        <v>1533</v>
      </c>
      <c r="D3963" s="109" t="s">
        <v>11967</v>
      </c>
      <c r="E3963"/>
    </row>
    <row r="3964" spans="1:5" s="190" customFormat="1" x14ac:dyDescent="0.25">
      <c r="A3964">
        <v>38836</v>
      </c>
      <c r="B3964" t="s">
        <v>24105</v>
      </c>
      <c r="C3964" t="s">
        <v>1533</v>
      </c>
      <c r="D3964" s="109" t="s">
        <v>15168</v>
      </c>
      <c r="E3964"/>
    </row>
    <row r="3965" spans="1:5" s="190" customFormat="1" x14ac:dyDescent="0.25">
      <c r="A3965">
        <v>2666</v>
      </c>
      <c r="B3965" t="s">
        <v>24106</v>
      </c>
      <c r="C3965" t="s">
        <v>1533</v>
      </c>
      <c r="D3965" s="109" t="s">
        <v>24107</v>
      </c>
      <c r="E3965"/>
    </row>
    <row r="3966" spans="1:5" s="190" customFormat="1" x14ac:dyDescent="0.25">
      <c r="A3966">
        <v>2668</v>
      </c>
      <c r="B3966" t="s">
        <v>24108</v>
      </c>
      <c r="C3966" t="s">
        <v>1533</v>
      </c>
      <c r="D3966" s="109" t="s">
        <v>7026</v>
      </c>
      <c r="E3966"/>
    </row>
    <row r="3967" spans="1:5" s="190" customFormat="1" x14ac:dyDescent="0.25">
      <c r="A3967">
        <v>2664</v>
      </c>
      <c r="B3967" t="s">
        <v>24109</v>
      </c>
      <c r="C3967" t="s">
        <v>1533</v>
      </c>
      <c r="D3967" s="109" t="s">
        <v>7958</v>
      </c>
      <c r="E3967"/>
    </row>
    <row r="3968" spans="1:5" s="190" customFormat="1" x14ac:dyDescent="0.25">
      <c r="A3968">
        <v>2662</v>
      </c>
      <c r="B3968" t="s">
        <v>24110</v>
      </c>
      <c r="C3968" t="s">
        <v>1533</v>
      </c>
      <c r="D3968" s="109" t="s">
        <v>12741</v>
      </c>
      <c r="E3968"/>
    </row>
    <row r="3969" spans="1:5" s="190" customFormat="1" x14ac:dyDescent="0.25">
      <c r="A3969">
        <v>20964</v>
      </c>
      <c r="B3969" t="s">
        <v>24111</v>
      </c>
      <c r="C3969" t="s">
        <v>1533</v>
      </c>
      <c r="D3969" s="109" t="s">
        <v>24112</v>
      </c>
      <c r="E3969"/>
    </row>
    <row r="3970" spans="1:5" s="190" customFormat="1" x14ac:dyDescent="0.25">
      <c r="A3970">
        <v>10905</v>
      </c>
      <c r="B3970" t="s">
        <v>24113</v>
      </c>
      <c r="C3970" t="s">
        <v>1533</v>
      </c>
      <c r="D3970" s="109" t="s">
        <v>24114</v>
      </c>
      <c r="E3970"/>
    </row>
    <row r="3971" spans="1:5" s="190" customFormat="1" x14ac:dyDescent="0.25">
      <c r="A3971">
        <v>11289</v>
      </c>
      <c r="B3971" t="s">
        <v>24115</v>
      </c>
      <c r="C3971" t="s">
        <v>1533</v>
      </c>
      <c r="D3971" s="109" t="s">
        <v>17010</v>
      </c>
      <c r="E3971"/>
    </row>
    <row r="3972" spans="1:5" s="190" customFormat="1" x14ac:dyDescent="0.25">
      <c r="A3972">
        <v>11241</v>
      </c>
      <c r="B3972" t="s">
        <v>24116</v>
      </c>
      <c r="C3972" t="s">
        <v>1533</v>
      </c>
      <c r="D3972" s="109" t="s">
        <v>24117</v>
      </c>
      <c r="E3972"/>
    </row>
    <row r="3973" spans="1:5" s="190" customFormat="1" x14ac:dyDescent="0.25">
      <c r="A3973">
        <v>11301</v>
      </c>
      <c r="B3973" t="s">
        <v>24118</v>
      </c>
      <c r="C3973" t="s">
        <v>1533</v>
      </c>
      <c r="D3973" s="109" t="s">
        <v>24119</v>
      </c>
      <c r="E3973"/>
    </row>
    <row r="3974" spans="1:5" s="190" customFormat="1" x14ac:dyDescent="0.25">
      <c r="A3974">
        <v>21090</v>
      </c>
      <c r="B3974" t="s">
        <v>24120</v>
      </c>
      <c r="C3974" t="s">
        <v>1533</v>
      </c>
      <c r="D3974" s="109" t="s">
        <v>24121</v>
      </c>
      <c r="E3974"/>
    </row>
    <row r="3975" spans="1:5" s="190" customFormat="1" x14ac:dyDescent="0.25">
      <c r="A3975">
        <v>11315</v>
      </c>
      <c r="B3975" t="s">
        <v>24122</v>
      </c>
      <c r="C3975" t="s">
        <v>1533</v>
      </c>
      <c r="D3975" s="109" t="s">
        <v>17585</v>
      </c>
      <c r="E3975"/>
    </row>
    <row r="3976" spans="1:5" s="190" customFormat="1" x14ac:dyDescent="0.25">
      <c r="A3976">
        <v>21071</v>
      </c>
      <c r="B3976" t="s">
        <v>24123</v>
      </c>
      <c r="C3976" t="s">
        <v>1533</v>
      </c>
      <c r="D3976" s="109" t="s">
        <v>24124</v>
      </c>
      <c r="E3976"/>
    </row>
    <row r="3977" spans="1:5" s="190" customFormat="1" x14ac:dyDescent="0.25">
      <c r="A3977">
        <v>14112</v>
      </c>
      <c r="B3977" t="s">
        <v>24125</v>
      </c>
      <c r="C3977" t="s">
        <v>1533</v>
      </c>
      <c r="D3977" s="109" t="s">
        <v>24126</v>
      </c>
      <c r="E3977"/>
    </row>
    <row r="3978" spans="1:5" s="190" customFormat="1" x14ac:dyDescent="0.25">
      <c r="A3978">
        <v>11316</v>
      </c>
      <c r="B3978" t="s">
        <v>24127</v>
      </c>
      <c r="C3978" t="s">
        <v>1533</v>
      </c>
      <c r="D3978" s="109" t="s">
        <v>24128</v>
      </c>
      <c r="E3978"/>
    </row>
    <row r="3979" spans="1:5" s="190" customFormat="1" x14ac:dyDescent="0.25">
      <c r="A3979">
        <v>6243</v>
      </c>
      <c r="B3979" t="s">
        <v>24129</v>
      </c>
      <c r="C3979" t="s">
        <v>1533</v>
      </c>
      <c r="D3979" s="109" t="s">
        <v>24130</v>
      </c>
      <c r="E3979"/>
    </row>
    <row r="3980" spans="1:5" s="190" customFormat="1" x14ac:dyDescent="0.25">
      <c r="A3980">
        <v>6240</v>
      </c>
      <c r="B3980" t="s">
        <v>24131</v>
      </c>
      <c r="C3980" t="s">
        <v>1533</v>
      </c>
      <c r="D3980" s="109" t="s">
        <v>24132</v>
      </c>
      <c r="E3980"/>
    </row>
    <row r="3981" spans="1:5" s="190" customFormat="1" x14ac:dyDescent="0.25">
      <c r="A3981">
        <v>11296</v>
      </c>
      <c r="B3981" t="s">
        <v>24133</v>
      </c>
      <c r="C3981" t="s">
        <v>1533</v>
      </c>
      <c r="D3981" s="109" t="s">
        <v>24134</v>
      </c>
      <c r="E3981"/>
    </row>
    <row r="3982" spans="1:5" s="190" customFormat="1" x14ac:dyDescent="0.25">
      <c r="A3982">
        <v>11299</v>
      </c>
      <c r="B3982" t="s">
        <v>24135</v>
      </c>
      <c r="C3982" t="s">
        <v>1533</v>
      </c>
      <c r="D3982" s="109" t="s">
        <v>24136</v>
      </c>
      <c r="E3982"/>
    </row>
    <row r="3983" spans="1:5" s="190" customFormat="1" x14ac:dyDescent="0.25">
      <c r="A3983">
        <v>11688</v>
      </c>
      <c r="B3983" t="s">
        <v>24137</v>
      </c>
      <c r="C3983" t="s">
        <v>1533</v>
      </c>
      <c r="D3983" s="109" t="s">
        <v>24138</v>
      </c>
      <c r="E3983"/>
    </row>
    <row r="3984" spans="1:5" s="190" customFormat="1" x14ac:dyDescent="0.25">
      <c r="A3984">
        <v>37736</v>
      </c>
      <c r="B3984" t="s">
        <v>24139</v>
      </c>
      <c r="C3984" t="s">
        <v>1533</v>
      </c>
      <c r="D3984" s="109" t="s">
        <v>17387</v>
      </c>
      <c r="E3984"/>
    </row>
    <row r="3985" spans="1:5" s="190" customFormat="1" x14ac:dyDescent="0.25">
      <c r="A3985">
        <v>37739</v>
      </c>
      <c r="B3985" t="s">
        <v>24140</v>
      </c>
      <c r="C3985" t="s">
        <v>1533</v>
      </c>
      <c r="D3985" s="109" t="s">
        <v>17388</v>
      </c>
      <c r="E3985"/>
    </row>
    <row r="3986" spans="1:5" s="190" customFormat="1" x14ac:dyDescent="0.25">
      <c r="A3986">
        <v>37740</v>
      </c>
      <c r="B3986" t="s">
        <v>24141</v>
      </c>
      <c r="C3986" t="s">
        <v>1533</v>
      </c>
      <c r="D3986" s="109" t="s">
        <v>17389</v>
      </c>
      <c r="E3986"/>
    </row>
    <row r="3987" spans="1:5" s="190" customFormat="1" x14ac:dyDescent="0.25">
      <c r="A3987">
        <v>37738</v>
      </c>
      <c r="B3987" t="s">
        <v>24142</v>
      </c>
      <c r="C3987" t="s">
        <v>1533</v>
      </c>
      <c r="D3987" s="109" t="s">
        <v>17390</v>
      </c>
      <c r="E3987"/>
    </row>
    <row r="3988" spans="1:5" s="190" customFormat="1" x14ac:dyDescent="0.25">
      <c r="A3988">
        <v>37737</v>
      </c>
      <c r="B3988" t="s">
        <v>24143</v>
      </c>
      <c r="C3988" t="s">
        <v>1533</v>
      </c>
      <c r="D3988" s="109" t="s">
        <v>17391</v>
      </c>
      <c r="E3988"/>
    </row>
    <row r="3989" spans="1:5" s="190" customFormat="1" x14ac:dyDescent="0.25">
      <c r="A3989">
        <v>25014</v>
      </c>
      <c r="B3989" t="s">
        <v>24144</v>
      </c>
      <c r="C3989" t="s">
        <v>1533</v>
      </c>
      <c r="D3989" s="109" t="s">
        <v>17392</v>
      </c>
      <c r="E3989"/>
    </row>
    <row r="3990" spans="1:5" s="190" customFormat="1" x14ac:dyDescent="0.25">
      <c r="A3990">
        <v>25013</v>
      </c>
      <c r="B3990" t="s">
        <v>24145</v>
      </c>
      <c r="C3990" t="s">
        <v>1533</v>
      </c>
      <c r="D3990" s="109" t="s">
        <v>17393</v>
      </c>
      <c r="E3990"/>
    </row>
    <row r="3991" spans="1:5" s="190" customFormat="1" x14ac:dyDescent="0.25">
      <c r="A3991">
        <v>14405</v>
      </c>
      <c r="B3991" t="s">
        <v>24146</v>
      </c>
      <c r="C3991" t="s">
        <v>1533</v>
      </c>
      <c r="D3991" s="109" t="s">
        <v>17394</v>
      </c>
      <c r="E3991"/>
    </row>
    <row r="3992" spans="1:5" s="190" customFormat="1" x14ac:dyDescent="0.25">
      <c r="A3992">
        <v>20271</v>
      </c>
      <c r="B3992" t="s">
        <v>24147</v>
      </c>
      <c r="C3992" t="s">
        <v>1533</v>
      </c>
      <c r="D3992" s="109" t="s">
        <v>17395</v>
      </c>
      <c r="E3992"/>
    </row>
    <row r="3993" spans="1:5" s="190" customFormat="1" x14ac:dyDescent="0.25">
      <c r="A3993">
        <v>10423</v>
      </c>
      <c r="B3993" t="s">
        <v>24148</v>
      </c>
      <c r="C3993" t="s">
        <v>1533</v>
      </c>
      <c r="D3993" s="109" t="s">
        <v>17396</v>
      </c>
      <c r="E3993"/>
    </row>
    <row r="3994" spans="1:5" s="190" customFormat="1" x14ac:dyDescent="0.25">
      <c r="A3994">
        <v>36790</v>
      </c>
      <c r="B3994" t="s">
        <v>24149</v>
      </c>
      <c r="C3994" t="s">
        <v>1533</v>
      </c>
      <c r="D3994" s="109" t="s">
        <v>24150</v>
      </c>
      <c r="E3994"/>
    </row>
    <row r="3995" spans="1:5" s="190" customFormat="1" x14ac:dyDescent="0.25">
      <c r="A3995">
        <v>37589</v>
      </c>
      <c r="B3995" t="s">
        <v>24151</v>
      </c>
      <c r="C3995" t="s">
        <v>1533</v>
      </c>
      <c r="D3995" s="109" t="s">
        <v>24152</v>
      </c>
      <c r="E3995"/>
    </row>
    <row r="3996" spans="1:5" s="190" customFormat="1" x14ac:dyDescent="0.25">
      <c r="A3996">
        <v>11690</v>
      </c>
      <c r="B3996" t="s">
        <v>24153</v>
      </c>
      <c r="C3996" t="s">
        <v>1533</v>
      </c>
      <c r="D3996" s="109" t="s">
        <v>24154</v>
      </c>
      <c r="E3996"/>
    </row>
    <row r="3997" spans="1:5" s="190" customFormat="1" x14ac:dyDescent="0.25">
      <c r="A3997">
        <v>20234</v>
      </c>
      <c r="B3997" t="s">
        <v>24155</v>
      </c>
      <c r="C3997" t="s">
        <v>1533</v>
      </c>
      <c r="D3997" s="109" t="s">
        <v>21431</v>
      </c>
      <c r="E3997"/>
    </row>
    <row r="3998" spans="1:5" s="190" customFormat="1" x14ac:dyDescent="0.25">
      <c r="A3998">
        <v>4763</v>
      </c>
      <c r="B3998" t="s">
        <v>24156</v>
      </c>
      <c r="C3998" t="s">
        <v>1532</v>
      </c>
      <c r="D3998" s="109" t="s">
        <v>17785</v>
      </c>
      <c r="E3998"/>
    </row>
    <row r="3999" spans="1:5" s="190" customFormat="1" x14ac:dyDescent="0.25">
      <c r="A3999">
        <v>41070</v>
      </c>
      <c r="B3999" t="s">
        <v>24157</v>
      </c>
      <c r="C3999" t="s">
        <v>1539</v>
      </c>
      <c r="D3999" s="109" t="s">
        <v>19228</v>
      </c>
      <c r="E3999"/>
    </row>
    <row r="4000" spans="1:5" s="190" customFormat="1" x14ac:dyDescent="0.25">
      <c r="A4000">
        <v>44480</v>
      </c>
      <c r="B4000" t="s">
        <v>24158</v>
      </c>
      <c r="C4000" t="s">
        <v>1535</v>
      </c>
      <c r="D4000" s="109" t="s">
        <v>12060</v>
      </c>
      <c r="E4000"/>
    </row>
    <row r="4001" spans="1:5" s="190" customFormat="1" x14ac:dyDescent="0.25">
      <c r="A4001">
        <v>11457</v>
      </c>
      <c r="B4001" t="s">
        <v>24159</v>
      </c>
      <c r="C4001" t="s">
        <v>1533</v>
      </c>
      <c r="D4001" s="109" t="s">
        <v>24160</v>
      </c>
      <c r="E4001"/>
    </row>
    <row r="4002" spans="1:5" s="190" customFormat="1" x14ac:dyDescent="0.25">
      <c r="A4002">
        <v>44073</v>
      </c>
      <c r="B4002" t="s">
        <v>24161</v>
      </c>
      <c r="C4002" t="s">
        <v>1536</v>
      </c>
      <c r="D4002" s="109" t="s">
        <v>6363</v>
      </c>
      <c r="E4002"/>
    </row>
    <row r="4003" spans="1:5" s="190" customFormat="1" x14ac:dyDescent="0.25">
      <c r="A4003">
        <v>44253</v>
      </c>
      <c r="B4003" t="s">
        <v>24162</v>
      </c>
      <c r="C4003" t="s">
        <v>1533</v>
      </c>
      <c r="D4003" s="109" t="s">
        <v>17397</v>
      </c>
      <c r="E4003"/>
    </row>
    <row r="4004" spans="1:5" s="190" customFormat="1" x14ac:dyDescent="0.25">
      <c r="A4004">
        <v>21121</v>
      </c>
      <c r="B4004" t="s">
        <v>24163</v>
      </c>
      <c r="C4004" t="s">
        <v>1533</v>
      </c>
      <c r="D4004" s="109" t="s">
        <v>14691</v>
      </c>
      <c r="E4004"/>
    </row>
    <row r="4005" spans="1:5" s="190" customFormat="1" x14ac:dyDescent="0.25">
      <c r="A4005">
        <v>38010</v>
      </c>
      <c r="B4005" t="s">
        <v>24164</v>
      </c>
      <c r="C4005" t="s">
        <v>1533</v>
      </c>
      <c r="D4005" s="109" t="s">
        <v>10792</v>
      </c>
      <c r="E4005"/>
    </row>
    <row r="4006" spans="1:5" s="190" customFormat="1" x14ac:dyDescent="0.25">
      <c r="A4006">
        <v>38011</v>
      </c>
      <c r="B4006" t="s">
        <v>24165</v>
      </c>
      <c r="C4006" t="s">
        <v>1533</v>
      </c>
      <c r="D4006" s="109" t="s">
        <v>6951</v>
      </c>
      <c r="E4006"/>
    </row>
    <row r="4007" spans="1:5" s="190" customFormat="1" x14ac:dyDescent="0.25">
      <c r="A4007">
        <v>38012</v>
      </c>
      <c r="B4007" t="s">
        <v>24166</v>
      </c>
      <c r="C4007" t="s">
        <v>1533</v>
      </c>
      <c r="D4007" s="109" t="s">
        <v>17398</v>
      </c>
      <c r="E4007"/>
    </row>
    <row r="4008" spans="1:5" s="190" customFormat="1" x14ac:dyDescent="0.25">
      <c r="A4008">
        <v>38013</v>
      </c>
      <c r="B4008" t="s">
        <v>24167</v>
      </c>
      <c r="C4008" t="s">
        <v>1533</v>
      </c>
      <c r="D4008" s="109" t="s">
        <v>17399</v>
      </c>
      <c r="E4008"/>
    </row>
    <row r="4009" spans="1:5" s="190" customFormat="1" x14ac:dyDescent="0.25">
      <c r="A4009">
        <v>38014</v>
      </c>
      <c r="B4009" t="s">
        <v>24168</v>
      </c>
      <c r="C4009" t="s">
        <v>1533</v>
      </c>
      <c r="D4009" s="109" t="s">
        <v>17400</v>
      </c>
      <c r="E4009"/>
    </row>
    <row r="4010" spans="1:5" s="190" customFormat="1" x14ac:dyDescent="0.25">
      <c r="A4010">
        <v>38015</v>
      </c>
      <c r="B4010" t="s">
        <v>24169</v>
      </c>
      <c r="C4010" t="s">
        <v>1533</v>
      </c>
      <c r="D4010" s="109" t="s">
        <v>17401</v>
      </c>
      <c r="E4010"/>
    </row>
    <row r="4011" spans="1:5" s="190" customFormat="1" x14ac:dyDescent="0.25">
      <c r="A4011">
        <v>38016</v>
      </c>
      <c r="B4011" t="s">
        <v>24170</v>
      </c>
      <c r="C4011" t="s">
        <v>1533</v>
      </c>
      <c r="D4011" s="109" t="s">
        <v>17402</v>
      </c>
      <c r="E4011"/>
    </row>
    <row r="4012" spans="1:5" s="190" customFormat="1" x14ac:dyDescent="0.25">
      <c r="A4012">
        <v>12741</v>
      </c>
      <c r="B4012" t="s">
        <v>24171</v>
      </c>
      <c r="C4012" t="s">
        <v>1533</v>
      </c>
      <c r="D4012" s="109" t="s">
        <v>24172</v>
      </c>
      <c r="E4012"/>
    </row>
    <row r="4013" spans="1:5" s="190" customFormat="1" x14ac:dyDescent="0.25">
      <c r="A4013">
        <v>12733</v>
      </c>
      <c r="B4013" t="s">
        <v>24173</v>
      </c>
      <c r="C4013" t="s">
        <v>1533</v>
      </c>
      <c r="D4013" s="109" t="s">
        <v>24174</v>
      </c>
      <c r="E4013"/>
    </row>
    <row r="4014" spans="1:5" s="190" customFormat="1" x14ac:dyDescent="0.25">
      <c r="A4014">
        <v>12734</v>
      </c>
      <c r="B4014" t="s">
        <v>24175</v>
      </c>
      <c r="C4014" t="s">
        <v>1533</v>
      </c>
      <c r="D4014" s="109" t="s">
        <v>14329</v>
      </c>
      <c r="E4014"/>
    </row>
    <row r="4015" spans="1:5" s="190" customFormat="1" x14ac:dyDescent="0.25">
      <c r="A4015">
        <v>12735</v>
      </c>
      <c r="B4015" t="s">
        <v>24176</v>
      </c>
      <c r="C4015" t="s">
        <v>1533</v>
      </c>
      <c r="D4015" s="109" t="s">
        <v>12690</v>
      </c>
      <c r="E4015"/>
    </row>
    <row r="4016" spans="1:5" s="190" customFormat="1" x14ac:dyDescent="0.25">
      <c r="A4016">
        <v>12736</v>
      </c>
      <c r="B4016" t="s">
        <v>24177</v>
      </c>
      <c r="C4016" t="s">
        <v>1533</v>
      </c>
      <c r="D4016" s="109" t="s">
        <v>24178</v>
      </c>
      <c r="E4016"/>
    </row>
    <row r="4017" spans="1:5" s="190" customFormat="1" x14ac:dyDescent="0.25">
      <c r="A4017">
        <v>12737</v>
      </c>
      <c r="B4017" t="s">
        <v>24179</v>
      </c>
      <c r="C4017" t="s">
        <v>1533</v>
      </c>
      <c r="D4017" s="109" t="s">
        <v>24180</v>
      </c>
      <c r="E4017"/>
    </row>
    <row r="4018" spans="1:5" s="190" customFormat="1" x14ac:dyDescent="0.25">
      <c r="A4018">
        <v>12738</v>
      </c>
      <c r="B4018" t="s">
        <v>24181</v>
      </c>
      <c r="C4018" t="s">
        <v>1533</v>
      </c>
      <c r="D4018" s="109" t="s">
        <v>17649</v>
      </c>
      <c r="E4018"/>
    </row>
    <row r="4019" spans="1:5" s="190" customFormat="1" x14ac:dyDescent="0.25">
      <c r="A4019">
        <v>12739</v>
      </c>
      <c r="B4019" t="s">
        <v>24182</v>
      </c>
      <c r="C4019" t="s">
        <v>1533</v>
      </c>
      <c r="D4019" s="109" t="s">
        <v>24183</v>
      </c>
      <c r="E4019"/>
    </row>
    <row r="4020" spans="1:5" s="190" customFormat="1" x14ac:dyDescent="0.25">
      <c r="A4020">
        <v>12740</v>
      </c>
      <c r="B4020" t="s">
        <v>24184</v>
      </c>
      <c r="C4020" t="s">
        <v>1533</v>
      </c>
      <c r="D4020" s="109" t="s">
        <v>24185</v>
      </c>
      <c r="E4020"/>
    </row>
    <row r="4021" spans="1:5" s="190" customFormat="1" x14ac:dyDescent="0.25">
      <c r="A4021">
        <v>6297</v>
      </c>
      <c r="B4021" t="s">
        <v>24186</v>
      </c>
      <c r="C4021" t="s">
        <v>1533</v>
      </c>
      <c r="D4021" s="109" t="s">
        <v>15277</v>
      </c>
      <c r="E4021"/>
    </row>
    <row r="4022" spans="1:5" s="190" customFormat="1" x14ac:dyDescent="0.25">
      <c r="A4022">
        <v>6296</v>
      </c>
      <c r="B4022" t="s">
        <v>24187</v>
      </c>
      <c r="C4022" t="s">
        <v>1533</v>
      </c>
      <c r="D4022" s="109" t="s">
        <v>24188</v>
      </c>
      <c r="E4022"/>
    </row>
    <row r="4023" spans="1:5" s="190" customFormat="1" x14ac:dyDescent="0.25">
      <c r="A4023">
        <v>6294</v>
      </c>
      <c r="B4023" t="s">
        <v>24189</v>
      </c>
      <c r="C4023" t="s">
        <v>1533</v>
      </c>
      <c r="D4023" s="109" t="s">
        <v>7844</v>
      </c>
      <c r="E4023"/>
    </row>
    <row r="4024" spans="1:5" s="190" customFormat="1" x14ac:dyDescent="0.25">
      <c r="A4024">
        <v>6323</v>
      </c>
      <c r="B4024" t="s">
        <v>24190</v>
      </c>
      <c r="C4024" t="s">
        <v>1533</v>
      </c>
      <c r="D4024" s="109" t="s">
        <v>24191</v>
      </c>
      <c r="E4024"/>
    </row>
    <row r="4025" spans="1:5" s="190" customFormat="1" x14ac:dyDescent="0.25">
      <c r="A4025">
        <v>6299</v>
      </c>
      <c r="B4025" t="s">
        <v>24192</v>
      </c>
      <c r="C4025" t="s">
        <v>1533</v>
      </c>
      <c r="D4025" s="109" t="s">
        <v>24193</v>
      </c>
      <c r="E4025"/>
    </row>
    <row r="4026" spans="1:5" s="190" customFormat="1" x14ac:dyDescent="0.25">
      <c r="A4026">
        <v>6298</v>
      </c>
      <c r="B4026" t="s">
        <v>24194</v>
      </c>
      <c r="C4026" t="s">
        <v>1533</v>
      </c>
      <c r="D4026" s="109" t="s">
        <v>24195</v>
      </c>
      <c r="E4026"/>
    </row>
    <row r="4027" spans="1:5" s="190" customFormat="1" x14ac:dyDescent="0.25">
      <c r="A4027">
        <v>6295</v>
      </c>
      <c r="B4027" t="s">
        <v>24196</v>
      </c>
      <c r="C4027" t="s">
        <v>1533</v>
      </c>
      <c r="D4027" s="109" t="s">
        <v>24197</v>
      </c>
      <c r="E4027"/>
    </row>
    <row r="4028" spans="1:5" s="190" customFormat="1" x14ac:dyDescent="0.25">
      <c r="A4028">
        <v>6322</v>
      </c>
      <c r="B4028" t="s">
        <v>24198</v>
      </c>
      <c r="C4028" t="s">
        <v>1533</v>
      </c>
      <c r="D4028" s="109" t="s">
        <v>24199</v>
      </c>
      <c r="E4028"/>
    </row>
    <row r="4029" spans="1:5" s="190" customFormat="1" x14ac:dyDescent="0.25">
      <c r="A4029">
        <v>6300</v>
      </c>
      <c r="B4029" t="s">
        <v>24200</v>
      </c>
      <c r="C4029" t="s">
        <v>1533</v>
      </c>
      <c r="D4029" s="109" t="s">
        <v>24201</v>
      </c>
      <c r="E4029"/>
    </row>
    <row r="4030" spans="1:5" s="190" customFormat="1" x14ac:dyDescent="0.25">
      <c r="A4030">
        <v>6321</v>
      </c>
      <c r="B4030" t="s">
        <v>24202</v>
      </c>
      <c r="C4030" t="s">
        <v>1533</v>
      </c>
      <c r="D4030" s="109" t="s">
        <v>24203</v>
      </c>
      <c r="E4030"/>
    </row>
    <row r="4031" spans="1:5" s="190" customFormat="1" x14ac:dyDescent="0.25">
      <c r="A4031">
        <v>6301</v>
      </c>
      <c r="B4031" t="s">
        <v>24204</v>
      </c>
      <c r="C4031" t="s">
        <v>1533</v>
      </c>
      <c r="D4031" s="109" t="s">
        <v>24205</v>
      </c>
      <c r="E4031"/>
    </row>
    <row r="4032" spans="1:5" s="190" customFormat="1" x14ac:dyDescent="0.25">
      <c r="A4032">
        <v>7105</v>
      </c>
      <c r="B4032" t="s">
        <v>24206</v>
      </c>
      <c r="C4032" t="s">
        <v>1533</v>
      </c>
      <c r="D4032" s="109" t="s">
        <v>17403</v>
      </c>
      <c r="E4032"/>
    </row>
    <row r="4033" spans="1:5" s="190" customFormat="1" x14ac:dyDescent="0.25">
      <c r="A4033">
        <v>20183</v>
      </c>
      <c r="B4033" t="s">
        <v>24207</v>
      </c>
      <c r="C4033" t="s">
        <v>1533</v>
      </c>
      <c r="D4033" s="109" t="s">
        <v>17404</v>
      </c>
      <c r="E4033"/>
    </row>
    <row r="4034" spans="1:5" s="190" customFormat="1" x14ac:dyDescent="0.25">
      <c r="A4034">
        <v>38448</v>
      </c>
      <c r="B4034" t="s">
        <v>24208</v>
      </c>
      <c r="C4034" t="s">
        <v>1533</v>
      </c>
      <c r="D4034" s="109" t="s">
        <v>17260</v>
      </c>
      <c r="E4034"/>
    </row>
    <row r="4035" spans="1:5" s="190" customFormat="1" x14ac:dyDescent="0.25">
      <c r="A4035">
        <v>20182</v>
      </c>
      <c r="B4035" t="s">
        <v>24209</v>
      </c>
      <c r="C4035" t="s">
        <v>1533</v>
      </c>
      <c r="D4035" s="109" t="s">
        <v>17405</v>
      </c>
      <c r="E4035"/>
    </row>
    <row r="4036" spans="1:5" s="190" customFormat="1" x14ac:dyDescent="0.25">
      <c r="A4036">
        <v>7119</v>
      </c>
      <c r="B4036" t="s">
        <v>24210</v>
      </c>
      <c r="C4036" t="s">
        <v>1533</v>
      </c>
      <c r="D4036" s="109" t="s">
        <v>12484</v>
      </c>
      <c r="E4036"/>
    </row>
    <row r="4037" spans="1:5" s="190" customFormat="1" x14ac:dyDescent="0.25">
      <c r="A4037">
        <v>7126</v>
      </c>
      <c r="B4037" t="s">
        <v>24211</v>
      </c>
      <c r="C4037" t="s">
        <v>1533</v>
      </c>
      <c r="D4037" s="109" t="s">
        <v>17163</v>
      </c>
      <c r="E4037"/>
    </row>
    <row r="4038" spans="1:5" s="190" customFormat="1" x14ac:dyDescent="0.25">
      <c r="A4038">
        <v>7120</v>
      </c>
      <c r="B4038" t="s">
        <v>24212</v>
      </c>
      <c r="C4038" t="s">
        <v>1533</v>
      </c>
      <c r="D4038" s="109" t="s">
        <v>6972</v>
      </c>
      <c r="E4038"/>
    </row>
    <row r="4039" spans="1:5" s="190" customFormat="1" x14ac:dyDescent="0.25">
      <c r="A4039">
        <v>6319</v>
      </c>
      <c r="B4039" t="s">
        <v>24213</v>
      </c>
      <c r="C4039" t="s">
        <v>1533</v>
      </c>
      <c r="D4039" s="109" t="s">
        <v>24214</v>
      </c>
      <c r="E4039"/>
    </row>
    <row r="4040" spans="1:5" s="190" customFormat="1" x14ac:dyDescent="0.25">
      <c r="A4040">
        <v>6304</v>
      </c>
      <c r="B4040" t="s">
        <v>24215</v>
      </c>
      <c r="C4040" t="s">
        <v>1533</v>
      </c>
      <c r="D4040" s="109" t="s">
        <v>24214</v>
      </c>
      <c r="E4040"/>
    </row>
    <row r="4041" spans="1:5" s="190" customFormat="1" x14ac:dyDescent="0.25">
      <c r="A4041">
        <v>21116</v>
      </c>
      <c r="B4041" t="s">
        <v>24216</v>
      </c>
      <c r="C4041" t="s">
        <v>1533</v>
      </c>
      <c r="D4041" s="109" t="s">
        <v>24217</v>
      </c>
      <c r="E4041"/>
    </row>
    <row r="4042" spans="1:5" s="190" customFormat="1" x14ac:dyDescent="0.25">
      <c r="A4042">
        <v>6320</v>
      </c>
      <c r="B4042" t="s">
        <v>24218</v>
      </c>
      <c r="C4042" t="s">
        <v>1533</v>
      </c>
      <c r="D4042" s="109" t="s">
        <v>24219</v>
      </c>
      <c r="E4042"/>
    </row>
    <row r="4043" spans="1:5" s="190" customFormat="1" x14ac:dyDescent="0.25">
      <c r="A4043">
        <v>6303</v>
      </c>
      <c r="B4043" t="s">
        <v>24220</v>
      </c>
      <c r="C4043" t="s">
        <v>1533</v>
      </c>
      <c r="D4043" s="109" t="s">
        <v>24219</v>
      </c>
      <c r="E4043"/>
    </row>
    <row r="4044" spans="1:5" s="190" customFormat="1" x14ac:dyDescent="0.25">
      <c r="A4044">
        <v>6308</v>
      </c>
      <c r="B4044" t="s">
        <v>24221</v>
      </c>
      <c r="C4044" t="s">
        <v>1533</v>
      </c>
      <c r="D4044" s="109" t="s">
        <v>24222</v>
      </c>
      <c r="E4044"/>
    </row>
    <row r="4045" spans="1:5" s="190" customFormat="1" x14ac:dyDescent="0.25">
      <c r="A4045">
        <v>6317</v>
      </c>
      <c r="B4045" t="s">
        <v>24223</v>
      </c>
      <c r="C4045" t="s">
        <v>1533</v>
      </c>
      <c r="D4045" s="109" t="s">
        <v>24222</v>
      </c>
      <c r="E4045"/>
    </row>
    <row r="4046" spans="1:5" s="190" customFormat="1" x14ac:dyDescent="0.25">
      <c r="A4046">
        <v>6307</v>
      </c>
      <c r="B4046" t="s">
        <v>24224</v>
      </c>
      <c r="C4046" t="s">
        <v>1533</v>
      </c>
      <c r="D4046" s="109" t="s">
        <v>24222</v>
      </c>
      <c r="E4046"/>
    </row>
    <row r="4047" spans="1:5" s="190" customFormat="1" x14ac:dyDescent="0.25">
      <c r="A4047">
        <v>6309</v>
      </c>
      <c r="B4047" t="s">
        <v>24225</v>
      </c>
      <c r="C4047" t="s">
        <v>1533</v>
      </c>
      <c r="D4047" s="109" t="s">
        <v>24226</v>
      </c>
      <c r="E4047"/>
    </row>
    <row r="4048" spans="1:5" s="190" customFormat="1" x14ac:dyDescent="0.25">
      <c r="A4048">
        <v>6318</v>
      </c>
      <c r="B4048" t="s">
        <v>24227</v>
      </c>
      <c r="C4048" t="s">
        <v>1533</v>
      </c>
      <c r="D4048" s="109" t="s">
        <v>24228</v>
      </c>
      <c r="E4048"/>
    </row>
    <row r="4049" spans="1:5" s="190" customFormat="1" x14ac:dyDescent="0.25">
      <c r="A4049">
        <v>6306</v>
      </c>
      <c r="B4049" t="s">
        <v>24229</v>
      </c>
      <c r="C4049" t="s">
        <v>1533</v>
      </c>
      <c r="D4049" s="109" t="s">
        <v>24228</v>
      </c>
      <c r="E4049"/>
    </row>
    <row r="4050" spans="1:5" s="190" customFormat="1" x14ac:dyDescent="0.25">
      <c r="A4050">
        <v>6305</v>
      </c>
      <c r="B4050" t="s">
        <v>24230</v>
      </c>
      <c r="C4050" t="s">
        <v>1533</v>
      </c>
      <c r="D4050" s="109" t="s">
        <v>24228</v>
      </c>
      <c r="E4050"/>
    </row>
    <row r="4051" spans="1:5" s="190" customFormat="1" x14ac:dyDescent="0.25">
      <c r="A4051">
        <v>6302</v>
      </c>
      <c r="B4051" t="s">
        <v>24231</v>
      </c>
      <c r="C4051" t="s">
        <v>1533</v>
      </c>
      <c r="D4051" s="109" t="s">
        <v>20694</v>
      </c>
      <c r="E4051"/>
    </row>
    <row r="4052" spans="1:5" s="190" customFormat="1" x14ac:dyDescent="0.25">
      <c r="A4052">
        <v>6312</v>
      </c>
      <c r="B4052" t="s">
        <v>24232</v>
      </c>
      <c r="C4052" t="s">
        <v>1533</v>
      </c>
      <c r="D4052" s="109" t="s">
        <v>24233</v>
      </c>
      <c r="E4052"/>
    </row>
    <row r="4053" spans="1:5" s="190" customFormat="1" x14ac:dyDescent="0.25">
      <c r="A4053">
        <v>6311</v>
      </c>
      <c r="B4053" t="s">
        <v>24234</v>
      </c>
      <c r="C4053" t="s">
        <v>1533</v>
      </c>
      <c r="D4053" s="109" t="s">
        <v>24233</v>
      </c>
      <c r="E4053"/>
    </row>
    <row r="4054" spans="1:5" s="190" customFormat="1" x14ac:dyDescent="0.25">
      <c r="A4054">
        <v>6310</v>
      </c>
      <c r="B4054" t="s">
        <v>24235</v>
      </c>
      <c r="C4054" t="s">
        <v>1533</v>
      </c>
      <c r="D4054" s="109" t="s">
        <v>24233</v>
      </c>
      <c r="E4054"/>
    </row>
    <row r="4055" spans="1:5" s="190" customFormat="1" x14ac:dyDescent="0.25">
      <c r="A4055">
        <v>6314</v>
      </c>
      <c r="B4055" t="s">
        <v>24236</v>
      </c>
      <c r="C4055" t="s">
        <v>1533</v>
      </c>
      <c r="D4055" s="109" t="s">
        <v>24233</v>
      </c>
      <c r="E4055"/>
    </row>
    <row r="4056" spans="1:5" s="190" customFormat="1" x14ac:dyDescent="0.25">
      <c r="A4056">
        <v>6313</v>
      </c>
      <c r="B4056" t="s">
        <v>24237</v>
      </c>
      <c r="C4056" t="s">
        <v>1533</v>
      </c>
      <c r="D4056" s="109" t="s">
        <v>24233</v>
      </c>
      <c r="E4056"/>
    </row>
    <row r="4057" spans="1:5" s="190" customFormat="1" x14ac:dyDescent="0.25">
      <c r="A4057">
        <v>6315</v>
      </c>
      <c r="B4057" t="s">
        <v>24238</v>
      </c>
      <c r="C4057" t="s">
        <v>1533</v>
      </c>
      <c r="D4057" s="109" t="s">
        <v>24239</v>
      </c>
      <c r="E4057"/>
    </row>
    <row r="4058" spans="1:5" s="190" customFormat="1" x14ac:dyDescent="0.25">
      <c r="A4058">
        <v>6316</v>
      </c>
      <c r="B4058" t="s">
        <v>24240</v>
      </c>
      <c r="C4058" t="s">
        <v>1533</v>
      </c>
      <c r="D4058" s="109" t="s">
        <v>24239</v>
      </c>
      <c r="E4058"/>
    </row>
    <row r="4059" spans="1:5" s="190" customFormat="1" x14ac:dyDescent="0.25">
      <c r="A4059">
        <v>39324</v>
      </c>
      <c r="B4059" t="s">
        <v>24241</v>
      </c>
      <c r="C4059" t="s">
        <v>1533</v>
      </c>
      <c r="D4059" s="109" t="s">
        <v>7313</v>
      </c>
      <c r="E4059"/>
    </row>
    <row r="4060" spans="1:5" s="190" customFormat="1" x14ac:dyDescent="0.25">
      <c r="A4060">
        <v>39325</v>
      </c>
      <c r="B4060" t="s">
        <v>24242</v>
      </c>
      <c r="C4060" t="s">
        <v>1533</v>
      </c>
      <c r="D4060" s="109" t="s">
        <v>6994</v>
      </c>
      <c r="E4060"/>
    </row>
    <row r="4061" spans="1:5" s="190" customFormat="1" x14ac:dyDescent="0.25">
      <c r="A4061">
        <v>39326</v>
      </c>
      <c r="B4061" t="s">
        <v>24243</v>
      </c>
      <c r="C4061" t="s">
        <v>1533</v>
      </c>
      <c r="D4061" s="109" t="s">
        <v>14849</v>
      </c>
      <c r="E4061"/>
    </row>
    <row r="4062" spans="1:5" s="190" customFormat="1" x14ac:dyDescent="0.25">
      <c r="A4062">
        <v>39327</v>
      </c>
      <c r="B4062" t="s">
        <v>24244</v>
      </c>
      <c r="C4062" t="s">
        <v>1533</v>
      </c>
      <c r="D4062" s="109" t="s">
        <v>17406</v>
      </c>
      <c r="E4062"/>
    </row>
    <row r="4063" spans="1:5" s="190" customFormat="1" x14ac:dyDescent="0.25">
      <c r="A4063">
        <v>11378</v>
      </c>
      <c r="B4063" t="s">
        <v>24245</v>
      </c>
      <c r="C4063" t="s">
        <v>1533</v>
      </c>
      <c r="D4063" s="109" t="s">
        <v>17407</v>
      </c>
      <c r="E4063"/>
    </row>
    <row r="4064" spans="1:5" s="190" customFormat="1" x14ac:dyDescent="0.25">
      <c r="A4064">
        <v>11379</v>
      </c>
      <c r="B4064" t="s">
        <v>24246</v>
      </c>
      <c r="C4064" t="s">
        <v>1533</v>
      </c>
      <c r="D4064" s="109" t="s">
        <v>12682</v>
      </c>
      <c r="E4064"/>
    </row>
    <row r="4065" spans="1:5" s="190" customFormat="1" x14ac:dyDescent="0.25">
      <c r="A4065">
        <v>11493</v>
      </c>
      <c r="B4065" t="s">
        <v>24247</v>
      </c>
      <c r="C4065" t="s">
        <v>1533</v>
      </c>
      <c r="D4065" s="109" t="s">
        <v>16174</v>
      </c>
      <c r="E4065"/>
    </row>
    <row r="4066" spans="1:5" s="190" customFormat="1" x14ac:dyDescent="0.25">
      <c r="A4066">
        <v>7106</v>
      </c>
      <c r="B4066" t="s">
        <v>24248</v>
      </c>
      <c r="C4066" t="s">
        <v>1533</v>
      </c>
      <c r="D4066" s="109" t="s">
        <v>24249</v>
      </c>
      <c r="E4066"/>
    </row>
    <row r="4067" spans="1:5" s="190" customFormat="1" x14ac:dyDescent="0.25">
      <c r="A4067">
        <v>7104</v>
      </c>
      <c r="B4067" t="s">
        <v>24250</v>
      </c>
      <c r="C4067" t="s">
        <v>1533</v>
      </c>
      <c r="D4067" s="109" t="s">
        <v>17547</v>
      </c>
      <c r="E4067"/>
    </row>
    <row r="4068" spans="1:5" s="190" customFormat="1" x14ac:dyDescent="0.25">
      <c r="A4068">
        <v>7136</v>
      </c>
      <c r="B4068" t="s">
        <v>24251</v>
      </c>
      <c r="C4068" t="s">
        <v>1533</v>
      </c>
      <c r="D4068" s="109" t="s">
        <v>14680</v>
      </c>
      <c r="E4068"/>
    </row>
    <row r="4069" spans="1:5" s="190" customFormat="1" x14ac:dyDescent="0.25">
      <c r="A4069">
        <v>7128</v>
      </c>
      <c r="B4069" t="s">
        <v>24252</v>
      </c>
      <c r="C4069" t="s">
        <v>1533</v>
      </c>
      <c r="D4069" s="109" t="s">
        <v>12240</v>
      </c>
      <c r="E4069"/>
    </row>
    <row r="4070" spans="1:5" s="190" customFormat="1" x14ac:dyDescent="0.25">
      <c r="A4070">
        <v>7108</v>
      </c>
      <c r="B4070" t="s">
        <v>24253</v>
      </c>
      <c r="C4070" t="s">
        <v>1533</v>
      </c>
      <c r="D4070" s="109" t="s">
        <v>6972</v>
      </c>
      <c r="E4070"/>
    </row>
    <row r="4071" spans="1:5" s="190" customFormat="1" x14ac:dyDescent="0.25">
      <c r="A4071">
        <v>7129</v>
      </c>
      <c r="B4071" t="s">
        <v>24254</v>
      </c>
      <c r="C4071" t="s">
        <v>1533</v>
      </c>
      <c r="D4071" s="109" t="s">
        <v>19626</v>
      </c>
      <c r="E4071"/>
    </row>
    <row r="4072" spans="1:5" s="190" customFormat="1" x14ac:dyDescent="0.25">
      <c r="A4072">
        <v>7130</v>
      </c>
      <c r="B4072" t="s">
        <v>24255</v>
      </c>
      <c r="C4072" t="s">
        <v>1533</v>
      </c>
      <c r="D4072" s="109" t="s">
        <v>15985</v>
      </c>
      <c r="E4072"/>
    </row>
    <row r="4073" spans="1:5" s="190" customFormat="1" x14ac:dyDescent="0.25">
      <c r="A4073">
        <v>7131</v>
      </c>
      <c r="B4073" t="s">
        <v>24256</v>
      </c>
      <c r="C4073" t="s">
        <v>1533</v>
      </c>
      <c r="D4073" s="109" t="s">
        <v>7264</v>
      </c>
      <c r="E4073"/>
    </row>
    <row r="4074" spans="1:5" s="190" customFormat="1" x14ac:dyDescent="0.25">
      <c r="A4074">
        <v>7132</v>
      </c>
      <c r="B4074" t="s">
        <v>24257</v>
      </c>
      <c r="C4074" t="s">
        <v>1533</v>
      </c>
      <c r="D4074" s="109" t="s">
        <v>24258</v>
      </c>
      <c r="E4074"/>
    </row>
    <row r="4075" spans="1:5" s="190" customFormat="1" x14ac:dyDescent="0.25">
      <c r="A4075">
        <v>7133</v>
      </c>
      <c r="B4075" t="s">
        <v>24259</v>
      </c>
      <c r="C4075" t="s">
        <v>1533</v>
      </c>
      <c r="D4075" s="109" t="s">
        <v>24260</v>
      </c>
      <c r="E4075"/>
    </row>
    <row r="4076" spans="1:5" s="190" customFormat="1" x14ac:dyDescent="0.25">
      <c r="A4076">
        <v>37420</v>
      </c>
      <c r="B4076" t="s">
        <v>24261</v>
      </c>
      <c r="C4076" t="s">
        <v>1533</v>
      </c>
      <c r="D4076" s="109" t="s">
        <v>17964</v>
      </c>
      <c r="E4076"/>
    </row>
    <row r="4077" spans="1:5" s="190" customFormat="1" x14ac:dyDescent="0.25">
      <c r="A4077">
        <v>37421</v>
      </c>
      <c r="B4077" t="s">
        <v>24262</v>
      </c>
      <c r="C4077" t="s">
        <v>1533</v>
      </c>
      <c r="D4077" s="109" t="s">
        <v>24263</v>
      </c>
      <c r="E4077"/>
    </row>
    <row r="4078" spans="1:5" s="190" customFormat="1" x14ac:dyDescent="0.25">
      <c r="A4078">
        <v>37422</v>
      </c>
      <c r="B4078" t="s">
        <v>24264</v>
      </c>
      <c r="C4078" t="s">
        <v>1533</v>
      </c>
      <c r="D4078" s="109" t="s">
        <v>24265</v>
      </c>
      <c r="E4078"/>
    </row>
    <row r="4079" spans="1:5" s="190" customFormat="1" x14ac:dyDescent="0.25">
      <c r="A4079">
        <v>37443</v>
      </c>
      <c r="B4079" t="s">
        <v>24266</v>
      </c>
      <c r="C4079" t="s">
        <v>1533</v>
      </c>
      <c r="D4079" s="109" t="s">
        <v>17988</v>
      </c>
      <c r="E4079"/>
    </row>
    <row r="4080" spans="1:5" s="190" customFormat="1" x14ac:dyDescent="0.25">
      <c r="A4080">
        <v>37444</v>
      </c>
      <c r="B4080" t="s">
        <v>24267</v>
      </c>
      <c r="C4080" t="s">
        <v>1533</v>
      </c>
      <c r="D4080" s="109" t="s">
        <v>24268</v>
      </c>
      <c r="E4080"/>
    </row>
    <row r="4081" spans="1:5" s="190" customFormat="1" x14ac:dyDescent="0.25">
      <c r="A4081">
        <v>37445</v>
      </c>
      <c r="B4081" t="s">
        <v>24269</v>
      </c>
      <c r="C4081" t="s">
        <v>1533</v>
      </c>
      <c r="D4081" s="109" t="s">
        <v>24270</v>
      </c>
      <c r="E4081"/>
    </row>
    <row r="4082" spans="1:5" s="190" customFormat="1" x14ac:dyDescent="0.25">
      <c r="A4082">
        <v>37446</v>
      </c>
      <c r="B4082" t="s">
        <v>24271</v>
      </c>
      <c r="C4082" t="s">
        <v>1533</v>
      </c>
      <c r="D4082" s="109" t="s">
        <v>24272</v>
      </c>
      <c r="E4082"/>
    </row>
    <row r="4083" spans="1:5" s="190" customFormat="1" x14ac:dyDescent="0.25">
      <c r="A4083">
        <v>37447</v>
      </c>
      <c r="B4083" t="s">
        <v>24273</v>
      </c>
      <c r="C4083" t="s">
        <v>1533</v>
      </c>
      <c r="D4083" s="109" t="s">
        <v>24274</v>
      </c>
      <c r="E4083"/>
    </row>
    <row r="4084" spans="1:5" s="190" customFormat="1" x14ac:dyDescent="0.25">
      <c r="A4084">
        <v>37448</v>
      </c>
      <c r="B4084" t="s">
        <v>24275</v>
      </c>
      <c r="C4084" t="s">
        <v>1533</v>
      </c>
      <c r="D4084" s="109" t="s">
        <v>24276</v>
      </c>
      <c r="E4084"/>
    </row>
    <row r="4085" spans="1:5" s="190" customFormat="1" x14ac:dyDescent="0.25">
      <c r="A4085">
        <v>37440</v>
      </c>
      <c r="B4085" t="s">
        <v>24277</v>
      </c>
      <c r="C4085" t="s">
        <v>1533</v>
      </c>
      <c r="D4085" s="109" t="s">
        <v>24278</v>
      </c>
      <c r="E4085"/>
    </row>
    <row r="4086" spans="1:5" s="190" customFormat="1" x14ac:dyDescent="0.25">
      <c r="A4086">
        <v>37441</v>
      </c>
      <c r="B4086" t="s">
        <v>24279</v>
      </c>
      <c r="C4086" t="s">
        <v>1533</v>
      </c>
      <c r="D4086" s="109" t="s">
        <v>24278</v>
      </c>
      <c r="E4086"/>
    </row>
    <row r="4087" spans="1:5" s="190" customFormat="1" x14ac:dyDescent="0.25">
      <c r="A4087">
        <v>37442</v>
      </c>
      <c r="B4087" t="s">
        <v>24280</v>
      </c>
      <c r="C4087" t="s">
        <v>1533</v>
      </c>
      <c r="D4087" s="109" t="s">
        <v>24281</v>
      </c>
      <c r="E4087"/>
    </row>
    <row r="4088" spans="1:5" s="190" customFormat="1" x14ac:dyDescent="0.25">
      <c r="A4088">
        <v>38017</v>
      </c>
      <c r="B4088" t="s">
        <v>24282</v>
      </c>
      <c r="C4088" t="s">
        <v>1533</v>
      </c>
      <c r="D4088" s="109" t="s">
        <v>7271</v>
      </c>
      <c r="E4088"/>
    </row>
    <row r="4089" spans="1:5" s="190" customFormat="1" x14ac:dyDescent="0.25">
      <c r="A4089">
        <v>38018</v>
      </c>
      <c r="B4089" t="s">
        <v>24283</v>
      </c>
      <c r="C4089" t="s">
        <v>1533</v>
      </c>
      <c r="D4089" s="109" t="s">
        <v>7900</v>
      </c>
      <c r="E4089"/>
    </row>
    <row r="4090" spans="1:5" s="190" customFormat="1" x14ac:dyDescent="0.25">
      <c r="A4090">
        <v>39895</v>
      </c>
      <c r="B4090" t="s">
        <v>24284</v>
      </c>
      <c r="C4090" t="s">
        <v>1533</v>
      </c>
      <c r="D4090" s="109" t="s">
        <v>24285</v>
      </c>
      <c r="E4090"/>
    </row>
    <row r="4091" spans="1:5" s="190" customFormat="1" x14ac:dyDescent="0.25">
      <c r="A4091">
        <v>39896</v>
      </c>
      <c r="B4091" t="s">
        <v>24286</v>
      </c>
      <c r="C4091" t="s">
        <v>1533</v>
      </c>
      <c r="D4091" s="109" t="s">
        <v>15158</v>
      </c>
      <c r="E4091"/>
    </row>
    <row r="4092" spans="1:5" s="190" customFormat="1" x14ac:dyDescent="0.25">
      <c r="A4092">
        <v>38873</v>
      </c>
      <c r="B4092" t="s">
        <v>24287</v>
      </c>
      <c r="C4092" t="s">
        <v>1533</v>
      </c>
      <c r="D4092" s="109" t="s">
        <v>7044</v>
      </c>
      <c r="E4092"/>
    </row>
    <row r="4093" spans="1:5" s="190" customFormat="1" x14ac:dyDescent="0.25">
      <c r="A4093">
        <v>38874</v>
      </c>
      <c r="B4093" t="s">
        <v>24288</v>
      </c>
      <c r="C4093" t="s">
        <v>1533</v>
      </c>
      <c r="D4093" s="109" t="s">
        <v>14908</v>
      </c>
      <c r="E4093"/>
    </row>
    <row r="4094" spans="1:5" s="190" customFormat="1" x14ac:dyDescent="0.25">
      <c r="A4094">
        <v>38875</v>
      </c>
      <c r="B4094" t="s">
        <v>24289</v>
      </c>
      <c r="C4094" t="s">
        <v>1533</v>
      </c>
      <c r="D4094" s="109" t="s">
        <v>17411</v>
      </c>
      <c r="E4094"/>
    </row>
    <row r="4095" spans="1:5" s="190" customFormat="1" x14ac:dyDescent="0.25">
      <c r="A4095">
        <v>38876</v>
      </c>
      <c r="B4095" t="s">
        <v>24290</v>
      </c>
      <c r="C4095" t="s">
        <v>1533</v>
      </c>
      <c r="D4095" s="109" t="s">
        <v>15040</v>
      </c>
      <c r="E4095"/>
    </row>
    <row r="4096" spans="1:5" s="190" customFormat="1" x14ac:dyDescent="0.25">
      <c r="A4096">
        <v>39000</v>
      </c>
      <c r="B4096" t="s">
        <v>24291</v>
      </c>
      <c r="C4096" t="s">
        <v>1533</v>
      </c>
      <c r="D4096" s="109" t="s">
        <v>14933</v>
      </c>
      <c r="E4096"/>
    </row>
    <row r="4097" spans="1:5" s="190" customFormat="1" x14ac:dyDescent="0.25">
      <c r="A4097">
        <v>38674</v>
      </c>
      <c r="B4097" t="s">
        <v>24292</v>
      </c>
      <c r="C4097" t="s">
        <v>1533</v>
      </c>
      <c r="D4097" s="109" t="s">
        <v>7972</v>
      </c>
      <c r="E4097"/>
    </row>
    <row r="4098" spans="1:5" s="190" customFormat="1" x14ac:dyDescent="0.25">
      <c r="A4098">
        <v>38019</v>
      </c>
      <c r="B4098" t="s">
        <v>24293</v>
      </c>
      <c r="C4098" t="s">
        <v>1533</v>
      </c>
      <c r="D4098" s="109" t="s">
        <v>16970</v>
      </c>
      <c r="E4098"/>
    </row>
    <row r="4099" spans="1:5" s="190" customFormat="1" x14ac:dyDescent="0.25">
      <c r="A4099">
        <v>38020</v>
      </c>
      <c r="B4099" t="s">
        <v>24294</v>
      </c>
      <c r="C4099" t="s">
        <v>1533</v>
      </c>
      <c r="D4099" s="109" t="s">
        <v>7383</v>
      </c>
      <c r="E4099"/>
    </row>
    <row r="4100" spans="1:5" s="190" customFormat="1" x14ac:dyDescent="0.25">
      <c r="A4100">
        <v>38454</v>
      </c>
      <c r="B4100" t="s">
        <v>24295</v>
      </c>
      <c r="C4100" t="s">
        <v>1533</v>
      </c>
      <c r="D4100" s="109" t="s">
        <v>7846</v>
      </c>
      <c r="E4100"/>
    </row>
    <row r="4101" spans="1:5" s="190" customFormat="1" x14ac:dyDescent="0.25">
      <c r="A4101">
        <v>38455</v>
      </c>
      <c r="B4101" t="s">
        <v>24296</v>
      </c>
      <c r="C4101" t="s">
        <v>1533</v>
      </c>
      <c r="D4101" s="109" t="s">
        <v>7962</v>
      </c>
      <c r="E4101"/>
    </row>
    <row r="4102" spans="1:5" s="190" customFormat="1" x14ac:dyDescent="0.25">
      <c r="A4102">
        <v>38462</v>
      </c>
      <c r="B4102" t="s">
        <v>24297</v>
      </c>
      <c r="C4102" t="s">
        <v>1533</v>
      </c>
      <c r="D4102" s="109" t="s">
        <v>14935</v>
      </c>
      <c r="E4102"/>
    </row>
    <row r="4103" spans="1:5" s="190" customFormat="1" x14ac:dyDescent="0.25">
      <c r="A4103">
        <v>36362</v>
      </c>
      <c r="B4103" t="s">
        <v>24298</v>
      </c>
      <c r="C4103" t="s">
        <v>1533</v>
      </c>
      <c r="D4103" s="109" t="s">
        <v>6387</v>
      </c>
      <c r="E4103"/>
    </row>
    <row r="4104" spans="1:5" s="190" customFormat="1" x14ac:dyDescent="0.25">
      <c r="A4104">
        <v>36298</v>
      </c>
      <c r="B4104" t="s">
        <v>24299</v>
      </c>
      <c r="C4104" t="s">
        <v>1533</v>
      </c>
      <c r="D4104" s="109" t="s">
        <v>12790</v>
      </c>
      <c r="E4104"/>
    </row>
    <row r="4105" spans="1:5" s="190" customFormat="1" x14ac:dyDescent="0.25">
      <c r="A4105">
        <v>38456</v>
      </c>
      <c r="B4105" t="s">
        <v>24300</v>
      </c>
      <c r="C4105" t="s">
        <v>1533</v>
      </c>
      <c r="D4105" s="109" t="s">
        <v>12612</v>
      </c>
      <c r="E4105"/>
    </row>
    <row r="4106" spans="1:5" s="190" customFormat="1" x14ac:dyDescent="0.25">
      <c r="A4106">
        <v>38457</v>
      </c>
      <c r="B4106" t="s">
        <v>24301</v>
      </c>
      <c r="C4106" t="s">
        <v>1533</v>
      </c>
      <c r="D4106" s="109" t="s">
        <v>7944</v>
      </c>
      <c r="E4106"/>
    </row>
    <row r="4107" spans="1:5" s="190" customFormat="1" x14ac:dyDescent="0.25">
      <c r="A4107">
        <v>38458</v>
      </c>
      <c r="B4107" t="s">
        <v>24302</v>
      </c>
      <c r="C4107" t="s">
        <v>1533</v>
      </c>
      <c r="D4107" s="109" t="s">
        <v>7214</v>
      </c>
      <c r="E4107"/>
    </row>
    <row r="4108" spans="1:5" s="190" customFormat="1" x14ac:dyDescent="0.25">
      <c r="A4108">
        <v>38459</v>
      </c>
      <c r="B4108" t="s">
        <v>24303</v>
      </c>
      <c r="C4108" t="s">
        <v>1533</v>
      </c>
      <c r="D4108" s="109" t="s">
        <v>12743</v>
      </c>
      <c r="E4108"/>
    </row>
    <row r="4109" spans="1:5" s="190" customFormat="1" x14ac:dyDescent="0.25">
      <c r="A4109">
        <v>38460</v>
      </c>
      <c r="B4109" t="s">
        <v>24304</v>
      </c>
      <c r="C4109" t="s">
        <v>1533</v>
      </c>
      <c r="D4109" s="109" t="s">
        <v>14936</v>
      </c>
      <c r="E4109"/>
    </row>
    <row r="4110" spans="1:5" s="190" customFormat="1" x14ac:dyDescent="0.25">
      <c r="A4110">
        <v>38461</v>
      </c>
      <c r="B4110" t="s">
        <v>24305</v>
      </c>
      <c r="C4110" t="s">
        <v>1533</v>
      </c>
      <c r="D4110" s="109" t="s">
        <v>14937</v>
      </c>
      <c r="E4110"/>
    </row>
    <row r="4111" spans="1:5" s="190" customFormat="1" x14ac:dyDescent="0.25">
      <c r="A4111">
        <v>7094</v>
      </c>
      <c r="B4111" t="s">
        <v>24306</v>
      </c>
      <c r="C4111" t="s">
        <v>1533</v>
      </c>
      <c r="D4111" s="109" t="s">
        <v>14821</v>
      </c>
      <c r="E4111"/>
    </row>
    <row r="4112" spans="1:5" s="190" customFormat="1" x14ac:dyDescent="0.25">
      <c r="A4112">
        <v>7116</v>
      </c>
      <c r="B4112" t="s">
        <v>24307</v>
      </c>
      <c r="C4112" t="s">
        <v>1533</v>
      </c>
      <c r="D4112" s="109" t="s">
        <v>17412</v>
      </c>
      <c r="E4112"/>
    </row>
    <row r="4113" spans="1:5" s="190" customFormat="1" x14ac:dyDescent="0.25">
      <c r="A4113">
        <v>7118</v>
      </c>
      <c r="B4113" t="s">
        <v>24308</v>
      </c>
      <c r="C4113" t="s">
        <v>1533</v>
      </c>
      <c r="D4113" s="109" t="s">
        <v>24309</v>
      </c>
      <c r="E4113"/>
    </row>
    <row r="4114" spans="1:5" s="190" customFormat="1" x14ac:dyDescent="0.25">
      <c r="A4114">
        <v>7098</v>
      </c>
      <c r="B4114" t="s">
        <v>24310</v>
      </c>
      <c r="C4114" t="s">
        <v>1533</v>
      </c>
      <c r="D4114" s="109" t="s">
        <v>17547</v>
      </c>
      <c r="E4114"/>
    </row>
    <row r="4115" spans="1:5" s="190" customFormat="1" x14ac:dyDescent="0.25">
      <c r="A4115">
        <v>7110</v>
      </c>
      <c r="B4115" t="s">
        <v>24311</v>
      </c>
      <c r="C4115" t="s">
        <v>1533</v>
      </c>
      <c r="D4115" s="109" t="s">
        <v>17252</v>
      </c>
      <c r="E4115"/>
    </row>
    <row r="4116" spans="1:5" s="190" customFormat="1" x14ac:dyDescent="0.25">
      <c r="A4116">
        <v>7123</v>
      </c>
      <c r="B4116" t="s">
        <v>24312</v>
      </c>
      <c r="C4116" t="s">
        <v>1533</v>
      </c>
      <c r="D4116" s="109" t="s">
        <v>17658</v>
      </c>
      <c r="E4116"/>
    </row>
    <row r="4117" spans="1:5" s="190" customFormat="1" x14ac:dyDescent="0.25">
      <c r="A4117">
        <v>7121</v>
      </c>
      <c r="B4117" t="s">
        <v>24313</v>
      </c>
      <c r="C4117" t="s">
        <v>1533</v>
      </c>
      <c r="D4117" s="109" t="s">
        <v>7034</v>
      </c>
      <c r="E4117"/>
    </row>
    <row r="4118" spans="1:5" s="190" customFormat="1" x14ac:dyDescent="0.25">
      <c r="A4118">
        <v>7137</v>
      </c>
      <c r="B4118" t="s">
        <v>24314</v>
      </c>
      <c r="C4118" t="s">
        <v>1533</v>
      </c>
      <c r="D4118" s="109" t="s">
        <v>7893</v>
      </c>
      <c r="E4118"/>
    </row>
    <row r="4119" spans="1:5" s="190" customFormat="1" x14ac:dyDescent="0.25">
      <c r="A4119">
        <v>7122</v>
      </c>
      <c r="B4119" t="s">
        <v>24315</v>
      </c>
      <c r="C4119" t="s">
        <v>1533</v>
      </c>
      <c r="D4119" s="109" t="s">
        <v>12548</v>
      </c>
      <c r="E4119"/>
    </row>
    <row r="4120" spans="1:5" s="190" customFormat="1" x14ac:dyDescent="0.25">
      <c r="A4120">
        <v>7114</v>
      </c>
      <c r="B4120" t="s">
        <v>24316</v>
      </c>
      <c r="C4120" t="s">
        <v>1533</v>
      </c>
      <c r="D4120" s="109" t="s">
        <v>8347</v>
      </c>
      <c r="E4120"/>
    </row>
    <row r="4121" spans="1:5" s="190" customFormat="1" x14ac:dyDescent="0.25">
      <c r="A4121">
        <v>7109</v>
      </c>
      <c r="B4121" t="s">
        <v>24317</v>
      </c>
      <c r="C4121" t="s">
        <v>1533</v>
      </c>
      <c r="D4121" s="109" t="s">
        <v>14682</v>
      </c>
      <c r="E4121"/>
    </row>
    <row r="4122" spans="1:5" s="190" customFormat="1" x14ac:dyDescent="0.25">
      <c r="A4122">
        <v>7135</v>
      </c>
      <c r="B4122" t="s">
        <v>24318</v>
      </c>
      <c r="C4122" t="s">
        <v>1533</v>
      </c>
      <c r="D4122" s="109" t="s">
        <v>14939</v>
      </c>
      <c r="E4122"/>
    </row>
    <row r="4123" spans="1:5" s="190" customFormat="1" x14ac:dyDescent="0.25">
      <c r="A4123">
        <v>37947</v>
      </c>
      <c r="B4123" t="s">
        <v>24319</v>
      </c>
      <c r="C4123" t="s">
        <v>1533</v>
      </c>
      <c r="D4123" s="109" t="s">
        <v>14801</v>
      </c>
      <c r="E4123"/>
    </row>
    <row r="4124" spans="1:5" s="190" customFormat="1" x14ac:dyDescent="0.25">
      <c r="A4124">
        <v>7103</v>
      </c>
      <c r="B4124" t="s">
        <v>24320</v>
      </c>
      <c r="C4124" t="s">
        <v>1533</v>
      </c>
      <c r="D4124" s="109" t="s">
        <v>14699</v>
      </c>
      <c r="E4124"/>
    </row>
    <row r="4125" spans="1:5" s="190" customFormat="1" x14ac:dyDescent="0.25">
      <c r="A4125">
        <v>40419</v>
      </c>
      <c r="B4125" t="s">
        <v>24321</v>
      </c>
      <c r="C4125" t="s">
        <v>1533</v>
      </c>
      <c r="D4125" s="109" t="s">
        <v>14940</v>
      </c>
      <c r="E4125"/>
    </row>
    <row r="4126" spans="1:5" s="190" customFormat="1" x14ac:dyDescent="0.25">
      <c r="A4126">
        <v>40420</v>
      </c>
      <c r="B4126" t="s">
        <v>24322</v>
      </c>
      <c r="C4126" t="s">
        <v>1533</v>
      </c>
      <c r="D4126" s="109" t="s">
        <v>12317</v>
      </c>
      <c r="E4126"/>
    </row>
    <row r="4127" spans="1:5" s="190" customFormat="1" x14ac:dyDescent="0.25">
      <c r="A4127">
        <v>40421</v>
      </c>
      <c r="B4127" t="s">
        <v>24323</v>
      </c>
      <c r="C4127" t="s">
        <v>1533</v>
      </c>
      <c r="D4127" s="109" t="s">
        <v>14941</v>
      </c>
      <c r="E4127"/>
    </row>
    <row r="4128" spans="1:5" s="190" customFormat="1" x14ac:dyDescent="0.25">
      <c r="A4128">
        <v>38905</v>
      </c>
      <c r="B4128" t="s">
        <v>24324</v>
      </c>
      <c r="C4128" t="s">
        <v>1533</v>
      </c>
      <c r="D4128" s="109" t="s">
        <v>14701</v>
      </c>
      <c r="E4128"/>
    </row>
    <row r="4129" spans="1:5" s="190" customFormat="1" x14ac:dyDescent="0.25">
      <c r="A4129">
        <v>38907</v>
      </c>
      <c r="B4129" t="s">
        <v>24325</v>
      </c>
      <c r="C4129" t="s">
        <v>1533</v>
      </c>
      <c r="D4129" s="109" t="s">
        <v>14777</v>
      </c>
      <c r="E4129"/>
    </row>
    <row r="4130" spans="1:5" s="190" customFormat="1" x14ac:dyDescent="0.25">
      <c r="A4130">
        <v>38910</v>
      </c>
      <c r="B4130" t="s">
        <v>24326</v>
      </c>
      <c r="C4130" t="s">
        <v>1533</v>
      </c>
      <c r="D4130" s="109" t="s">
        <v>15028</v>
      </c>
      <c r="E4130"/>
    </row>
    <row r="4131" spans="1:5" s="190" customFormat="1" x14ac:dyDescent="0.25">
      <c r="A4131">
        <v>11655</v>
      </c>
      <c r="B4131" t="s">
        <v>24327</v>
      </c>
      <c r="C4131" t="s">
        <v>1533</v>
      </c>
      <c r="D4131" s="109" t="s">
        <v>7216</v>
      </c>
      <c r="E4131"/>
    </row>
    <row r="4132" spans="1:5" s="190" customFormat="1" x14ac:dyDescent="0.25">
      <c r="A4132">
        <v>11656</v>
      </c>
      <c r="B4132" t="s">
        <v>24328</v>
      </c>
      <c r="C4132" t="s">
        <v>1533</v>
      </c>
      <c r="D4132" s="109" t="s">
        <v>17414</v>
      </c>
      <c r="E4132"/>
    </row>
    <row r="4133" spans="1:5" s="190" customFormat="1" x14ac:dyDescent="0.25">
      <c r="A4133">
        <v>7091</v>
      </c>
      <c r="B4133" t="s">
        <v>24329</v>
      </c>
      <c r="C4133" t="s">
        <v>1533</v>
      </c>
      <c r="D4133" s="109" t="s">
        <v>8096</v>
      </c>
      <c r="E4133"/>
    </row>
    <row r="4134" spans="1:5" s="190" customFormat="1" x14ac:dyDescent="0.25">
      <c r="A4134">
        <v>37948</v>
      </c>
      <c r="B4134" t="s">
        <v>24330</v>
      </c>
      <c r="C4134" t="s">
        <v>1533</v>
      </c>
      <c r="D4134" s="109" t="s">
        <v>6451</v>
      </c>
      <c r="E4134"/>
    </row>
    <row r="4135" spans="1:5" s="190" customFormat="1" x14ac:dyDescent="0.25">
      <c r="A4135">
        <v>7097</v>
      </c>
      <c r="B4135" t="s">
        <v>24331</v>
      </c>
      <c r="C4135" t="s">
        <v>1533</v>
      </c>
      <c r="D4135" s="109" t="s">
        <v>8541</v>
      </c>
      <c r="E4135"/>
    </row>
    <row r="4136" spans="1:5" s="190" customFormat="1" x14ac:dyDescent="0.25">
      <c r="A4136">
        <v>11658</v>
      </c>
      <c r="B4136" t="s">
        <v>24332</v>
      </c>
      <c r="C4136" t="s">
        <v>1533</v>
      </c>
      <c r="D4136" s="109" t="s">
        <v>14328</v>
      </c>
      <c r="E4136"/>
    </row>
    <row r="4137" spans="1:5" s="190" customFormat="1" x14ac:dyDescent="0.25">
      <c r="A4137">
        <v>7146</v>
      </c>
      <c r="B4137" t="s">
        <v>24333</v>
      </c>
      <c r="C4137" t="s">
        <v>1533</v>
      </c>
      <c r="D4137" s="109" t="s">
        <v>24334</v>
      </c>
      <c r="E4137"/>
    </row>
    <row r="4138" spans="1:5" s="190" customFormat="1" x14ac:dyDescent="0.25">
      <c r="A4138">
        <v>7138</v>
      </c>
      <c r="B4138" t="s">
        <v>24335</v>
      </c>
      <c r="C4138" t="s">
        <v>1533</v>
      </c>
      <c r="D4138" s="109" t="s">
        <v>6422</v>
      </c>
      <c r="E4138"/>
    </row>
    <row r="4139" spans="1:5" s="190" customFormat="1" x14ac:dyDescent="0.25">
      <c r="A4139">
        <v>7139</v>
      </c>
      <c r="B4139" t="s">
        <v>24336</v>
      </c>
      <c r="C4139" t="s">
        <v>1533</v>
      </c>
      <c r="D4139" s="109" t="s">
        <v>6395</v>
      </c>
      <c r="E4139"/>
    </row>
    <row r="4140" spans="1:5" s="190" customFormat="1" x14ac:dyDescent="0.25">
      <c r="A4140">
        <v>7140</v>
      </c>
      <c r="B4140" t="s">
        <v>24337</v>
      </c>
      <c r="C4140" t="s">
        <v>1533</v>
      </c>
      <c r="D4140" s="109" t="s">
        <v>8474</v>
      </c>
      <c r="E4140"/>
    </row>
    <row r="4141" spans="1:5" s="190" customFormat="1" x14ac:dyDescent="0.25">
      <c r="A4141">
        <v>7141</v>
      </c>
      <c r="B4141" t="s">
        <v>24338</v>
      </c>
      <c r="C4141" t="s">
        <v>1533</v>
      </c>
      <c r="D4141" s="109" t="s">
        <v>6459</v>
      </c>
      <c r="E4141"/>
    </row>
    <row r="4142" spans="1:5" s="190" customFormat="1" x14ac:dyDescent="0.25">
      <c r="A4142">
        <v>7143</v>
      </c>
      <c r="B4142" t="s">
        <v>24339</v>
      </c>
      <c r="C4142" t="s">
        <v>1533</v>
      </c>
      <c r="D4142" s="109" t="s">
        <v>12584</v>
      </c>
      <c r="E4142"/>
    </row>
    <row r="4143" spans="1:5" s="190" customFormat="1" x14ac:dyDescent="0.25">
      <c r="A4143">
        <v>7144</v>
      </c>
      <c r="B4143" t="s">
        <v>24340</v>
      </c>
      <c r="C4143" t="s">
        <v>1533</v>
      </c>
      <c r="D4143" s="109" t="s">
        <v>24341</v>
      </c>
      <c r="E4143"/>
    </row>
    <row r="4144" spans="1:5" s="190" customFormat="1" x14ac:dyDescent="0.25">
      <c r="A4144">
        <v>7145</v>
      </c>
      <c r="B4144" t="s">
        <v>24342</v>
      </c>
      <c r="C4144" t="s">
        <v>1533</v>
      </c>
      <c r="D4144" s="109" t="s">
        <v>23821</v>
      </c>
      <c r="E4144"/>
    </row>
    <row r="4145" spans="1:5" s="190" customFormat="1" x14ac:dyDescent="0.25">
      <c r="A4145">
        <v>7142</v>
      </c>
      <c r="B4145" t="s">
        <v>24343</v>
      </c>
      <c r="C4145" t="s">
        <v>1533</v>
      </c>
      <c r="D4145" s="109" t="s">
        <v>7226</v>
      </c>
      <c r="E4145"/>
    </row>
    <row r="4146" spans="1:5" s="190" customFormat="1" x14ac:dyDescent="0.25">
      <c r="A4146">
        <v>3593</v>
      </c>
      <c r="B4146" t="s">
        <v>24344</v>
      </c>
      <c r="C4146" t="s">
        <v>1533</v>
      </c>
      <c r="D4146" s="109" t="s">
        <v>24345</v>
      </c>
      <c r="E4146"/>
    </row>
    <row r="4147" spans="1:5" s="190" customFormat="1" x14ac:dyDescent="0.25">
      <c r="A4147">
        <v>3588</v>
      </c>
      <c r="B4147" t="s">
        <v>24346</v>
      </c>
      <c r="C4147" t="s">
        <v>1533</v>
      </c>
      <c r="D4147" s="109" t="s">
        <v>24347</v>
      </c>
      <c r="E4147"/>
    </row>
    <row r="4148" spans="1:5" s="190" customFormat="1" x14ac:dyDescent="0.25">
      <c r="A4148">
        <v>3585</v>
      </c>
      <c r="B4148" t="s">
        <v>24348</v>
      </c>
      <c r="C4148" t="s">
        <v>1533</v>
      </c>
      <c r="D4148" s="109" t="s">
        <v>24349</v>
      </c>
      <c r="E4148"/>
    </row>
    <row r="4149" spans="1:5" s="190" customFormat="1" x14ac:dyDescent="0.25">
      <c r="A4149">
        <v>3587</v>
      </c>
      <c r="B4149" t="s">
        <v>24350</v>
      </c>
      <c r="C4149" t="s">
        <v>1533</v>
      </c>
      <c r="D4149" s="109" t="s">
        <v>24351</v>
      </c>
      <c r="E4149"/>
    </row>
    <row r="4150" spans="1:5" s="190" customFormat="1" x14ac:dyDescent="0.25">
      <c r="A4150">
        <v>3590</v>
      </c>
      <c r="B4150" t="s">
        <v>24352</v>
      </c>
      <c r="C4150" t="s">
        <v>1533</v>
      </c>
      <c r="D4150" s="109" t="s">
        <v>24353</v>
      </c>
      <c r="E4150"/>
    </row>
    <row r="4151" spans="1:5" s="190" customFormat="1" x14ac:dyDescent="0.25">
      <c r="A4151">
        <v>3589</v>
      </c>
      <c r="B4151" t="s">
        <v>24354</v>
      </c>
      <c r="C4151" t="s">
        <v>1533</v>
      </c>
      <c r="D4151" s="109" t="s">
        <v>24355</v>
      </c>
      <c r="E4151"/>
    </row>
    <row r="4152" spans="1:5" s="190" customFormat="1" x14ac:dyDescent="0.25">
      <c r="A4152">
        <v>3586</v>
      </c>
      <c r="B4152" t="s">
        <v>24356</v>
      </c>
      <c r="C4152" t="s">
        <v>1533</v>
      </c>
      <c r="D4152" s="109" t="s">
        <v>17240</v>
      </c>
      <c r="E4152"/>
    </row>
    <row r="4153" spans="1:5" s="190" customFormat="1" x14ac:dyDescent="0.25">
      <c r="A4153">
        <v>3592</v>
      </c>
      <c r="B4153" t="s">
        <v>24357</v>
      </c>
      <c r="C4153" t="s">
        <v>1533</v>
      </c>
      <c r="D4153" s="109" t="s">
        <v>24358</v>
      </c>
      <c r="E4153"/>
    </row>
    <row r="4154" spans="1:5" s="190" customFormat="1" x14ac:dyDescent="0.25">
      <c r="A4154">
        <v>3591</v>
      </c>
      <c r="B4154" t="s">
        <v>24359</v>
      </c>
      <c r="C4154" t="s">
        <v>1533</v>
      </c>
      <c r="D4154" s="109" t="s">
        <v>24360</v>
      </c>
      <c r="E4154"/>
    </row>
    <row r="4155" spans="1:5" s="190" customFormat="1" x14ac:dyDescent="0.25">
      <c r="A4155">
        <v>40396</v>
      </c>
      <c r="B4155" t="s">
        <v>24361</v>
      </c>
      <c r="C4155" t="s">
        <v>1533</v>
      </c>
      <c r="D4155" s="109" t="s">
        <v>24362</v>
      </c>
      <c r="E4155"/>
    </row>
    <row r="4156" spans="1:5" s="190" customFormat="1" x14ac:dyDescent="0.25">
      <c r="A4156">
        <v>40395</v>
      </c>
      <c r="B4156" t="s">
        <v>24363</v>
      </c>
      <c r="C4156" t="s">
        <v>1533</v>
      </c>
      <c r="D4156" s="109" t="s">
        <v>24364</v>
      </c>
      <c r="E4156"/>
    </row>
    <row r="4157" spans="1:5" s="190" customFormat="1" x14ac:dyDescent="0.25">
      <c r="A4157">
        <v>40392</v>
      </c>
      <c r="B4157" t="s">
        <v>24365</v>
      </c>
      <c r="C4157" t="s">
        <v>1533</v>
      </c>
      <c r="D4157" s="109" t="s">
        <v>24366</v>
      </c>
      <c r="E4157"/>
    </row>
    <row r="4158" spans="1:5" s="190" customFormat="1" x14ac:dyDescent="0.25">
      <c r="A4158">
        <v>40394</v>
      </c>
      <c r="B4158" t="s">
        <v>24367</v>
      </c>
      <c r="C4158" t="s">
        <v>1533</v>
      </c>
      <c r="D4158" s="109" t="s">
        <v>12551</v>
      </c>
      <c r="E4158"/>
    </row>
    <row r="4159" spans="1:5" s="190" customFormat="1" x14ac:dyDescent="0.25">
      <c r="A4159">
        <v>40398</v>
      </c>
      <c r="B4159" t="s">
        <v>24368</v>
      </c>
      <c r="C4159" t="s">
        <v>1533</v>
      </c>
      <c r="D4159" s="109" t="s">
        <v>24369</v>
      </c>
      <c r="E4159"/>
    </row>
    <row r="4160" spans="1:5" s="190" customFormat="1" x14ac:dyDescent="0.25">
      <c r="A4160">
        <v>40397</v>
      </c>
      <c r="B4160" t="s">
        <v>24370</v>
      </c>
      <c r="C4160" t="s">
        <v>1533</v>
      </c>
      <c r="D4160" s="109" t="s">
        <v>24371</v>
      </c>
      <c r="E4160"/>
    </row>
    <row r="4161" spans="1:5" s="190" customFormat="1" x14ac:dyDescent="0.25">
      <c r="A4161">
        <v>40393</v>
      </c>
      <c r="B4161" t="s">
        <v>24372</v>
      </c>
      <c r="C4161" t="s">
        <v>1533</v>
      </c>
      <c r="D4161" s="109" t="s">
        <v>24373</v>
      </c>
      <c r="E4161"/>
    </row>
    <row r="4162" spans="1:5" s="190" customFormat="1" x14ac:dyDescent="0.25">
      <c r="A4162">
        <v>40399</v>
      </c>
      <c r="B4162" t="s">
        <v>24374</v>
      </c>
      <c r="C4162" t="s">
        <v>1533</v>
      </c>
      <c r="D4162" s="109" t="s">
        <v>24375</v>
      </c>
      <c r="E4162"/>
    </row>
    <row r="4163" spans="1:5" s="190" customFormat="1" x14ac:dyDescent="0.25">
      <c r="A4163">
        <v>39322</v>
      </c>
      <c r="B4163" t="s">
        <v>24376</v>
      </c>
      <c r="C4163" t="s">
        <v>1533</v>
      </c>
      <c r="D4163" s="109" t="s">
        <v>7964</v>
      </c>
      <c r="E4163"/>
    </row>
    <row r="4164" spans="1:5" s="190" customFormat="1" x14ac:dyDescent="0.25">
      <c r="A4164">
        <v>39289</v>
      </c>
      <c r="B4164" t="s">
        <v>24377</v>
      </c>
      <c r="C4164" t="s">
        <v>1533</v>
      </c>
      <c r="D4164" s="109" t="s">
        <v>7779</v>
      </c>
      <c r="E4164"/>
    </row>
    <row r="4165" spans="1:5" s="190" customFormat="1" x14ac:dyDescent="0.25">
      <c r="A4165">
        <v>39290</v>
      </c>
      <c r="B4165" t="s">
        <v>24378</v>
      </c>
      <c r="C4165" t="s">
        <v>1533</v>
      </c>
      <c r="D4165" s="109" t="s">
        <v>17418</v>
      </c>
      <c r="E4165"/>
    </row>
    <row r="4166" spans="1:5" s="190" customFormat="1" x14ac:dyDescent="0.25">
      <c r="A4166">
        <v>39291</v>
      </c>
      <c r="B4166" t="s">
        <v>24379</v>
      </c>
      <c r="C4166" t="s">
        <v>1533</v>
      </c>
      <c r="D4166" s="109" t="s">
        <v>17419</v>
      </c>
      <c r="E4166"/>
    </row>
    <row r="4167" spans="1:5" s="190" customFormat="1" x14ac:dyDescent="0.25">
      <c r="A4167">
        <v>41892</v>
      </c>
      <c r="B4167" t="s">
        <v>24380</v>
      </c>
      <c r="C4167" t="s">
        <v>1533</v>
      </c>
      <c r="D4167" s="109" t="s">
        <v>17420</v>
      </c>
      <c r="E4167"/>
    </row>
    <row r="4168" spans="1:5" s="190" customFormat="1" x14ac:dyDescent="0.25">
      <c r="A4168">
        <v>7048</v>
      </c>
      <c r="B4168" t="s">
        <v>24381</v>
      </c>
      <c r="C4168" t="s">
        <v>1533</v>
      </c>
      <c r="D4168" s="109" t="s">
        <v>14851</v>
      </c>
      <c r="E4168"/>
    </row>
    <row r="4169" spans="1:5" s="190" customFormat="1" x14ac:dyDescent="0.25">
      <c r="A4169">
        <v>7088</v>
      </c>
      <c r="B4169" t="s">
        <v>24382</v>
      </c>
      <c r="C4169" t="s">
        <v>1533</v>
      </c>
      <c r="D4169" s="109" t="s">
        <v>17421</v>
      </c>
      <c r="E4169"/>
    </row>
    <row r="4170" spans="1:5" s="190" customFormat="1" x14ac:dyDescent="0.25">
      <c r="A4170">
        <v>20179</v>
      </c>
      <c r="B4170" t="s">
        <v>24383</v>
      </c>
      <c r="C4170" t="s">
        <v>1533</v>
      </c>
      <c r="D4170" s="109" t="s">
        <v>12722</v>
      </c>
      <c r="E4170"/>
    </row>
    <row r="4171" spans="1:5" s="190" customFormat="1" x14ac:dyDescent="0.25">
      <c r="A4171">
        <v>20178</v>
      </c>
      <c r="B4171" t="s">
        <v>24384</v>
      </c>
      <c r="C4171" t="s">
        <v>1533</v>
      </c>
      <c r="D4171" s="109" t="s">
        <v>17422</v>
      </c>
      <c r="E4171"/>
    </row>
    <row r="4172" spans="1:5" s="190" customFormat="1" x14ac:dyDescent="0.25">
      <c r="A4172">
        <v>20180</v>
      </c>
      <c r="B4172" t="s">
        <v>24385</v>
      </c>
      <c r="C4172" t="s">
        <v>1533</v>
      </c>
      <c r="D4172" s="109" t="s">
        <v>14975</v>
      </c>
      <c r="E4172"/>
    </row>
    <row r="4173" spans="1:5" s="190" customFormat="1" x14ac:dyDescent="0.25">
      <c r="A4173">
        <v>20181</v>
      </c>
      <c r="B4173" t="s">
        <v>24386</v>
      </c>
      <c r="C4173" t="s">
        <v>1533</v>
      </c>
      <c r="D4173" s="109" t="s">
        <v>15046</v>
      </c>
      <c r="E4173"/>
    </row>
    <row r="4174" spans="1:5" s="190" customFormat="1" x14ac:dyDescent="0.25">
      <c r="A4174">
        <v>20177</v>
      </c>
      <c r="B4174" t="s">
        <v>24387</v>
      </c>
      <c r="C4174" t="s">
        <v>1533</v>
      </c>
      <c r="D4174" s="109" t="s">
        <v>16946</v>
      </c>
      <c r="E4174"/>
    </row>
    <row r="4175" spans="1:5" s="190" customFormat="1" x14ac:dyDescent="0.25">
      <c r="A4175">
        <v>7070</v>
      </c>
      <c r="B4175" t="s">
        <v>24388</v>
      </c>
      <c r="C4175" t="s">
        <v>1533</v>
      </c>
      <c r="D4175" s="109" t="s">
        <v>17423</v>
      </c>
      <c r="E4175"/>
    </row>
    <row r="4176" spans="1:5" s="190" customFormat="1" x14ac:dyDescent="0.25">
      <c r="A4176">
        <v>40945</v>
      </c>
      <c r="B4176" t="s">
        <v>24389</v>
      </c>
      <c r="C4176" t="s">
        <v>1532</v>
      </c>
      <c r="D4176" s="109" t="s">
        <v>24390</v>
      </c>
      <c r="E4176"/>
    </row>
    <row r="4177" spans="1:5" s="190" customFormat="1" x14ac:dyDescent="0.25">
      <c r="A4177">
        <v>40946</v>
      </c>
      <c r="B4177" t="s">
        <v>24391</v>
      </c>
      <c r="C4177" t="s">
        <v>1539</v>
      </c>
      <c r="D4177" s="109" t="s">
        <v>24392</v>
      </c>
      <c r="E4177"/>
    </row>
    <row r="4178" spans="1:5" s="190" customFormat="1" x14ac:dyDescent="0.25">
      <c r="A4178">
        <v>7153</v>
      </c>
      <c r="B4178" t="s">
        <v>24393</v>
      </c>
      <c r="C4178" t="s">
        <v>1532</v>
      </c>
      <c r="D4178" s="109" t="s">
        <v>17696</v>
      </c>
      <c r="E4178"/>
    </row>
    <row r="4179" spans="1:5" s="190" customFormat="1" x14ac:dyDescent="0.25">
      <c r="A4179">
        <v>41089</v>
      </c>
      <c r="B4179" t="s">
        <v>24394</v>
      </c>
      <c r="C4179" t="s">
        <v>1539</v>
      </c>
      <c r="D4179" s="109" t="s">
        <v>24395</v>
      </c>
      <c r="E4179"/>
    </row>
    <row r="4180" spans="1:5" s="190" customFormat="1" x14ac:dyDescent="0.25">
      <c r="A4180">
        <v>40943</v>
      </c>
      <c r="B4180" t="s">
        <v>24396</v>
      </c>
      <c r="C4180" t="s">
        <v>1532</v>
      </c>
      <c r="D4180" s="109" t="s">
        <v>17522</v>
      </c>
      <c r="E4180"/>
    </row>
    <row r="4181" spans="1:5" s="190" customFormat="1" x14ac:dyDescent="0.25">
      <c r="A4181">
        <v>40944</v>
      </c>
      <c r="B4181" t="s">
        <v>24397</v>
      </c>
      <c r="C4181" t="s">
        <v>1539</v>
      </c>
      <c r="D4181" s="109" t="s">
        <v>24398</v>
      </c>
      <c r="E4181"/>
    </row>
    <row r="4182" spans="1:5" s="190" customFormat="1" x14ac:dyDescent="0.25">
      <c r="A4182">
        <v>6175</v>
      </c>
      <c r="B4182" t="s">
        <v>24399</v>
      </c>
      <c r="C4182" t="s">
        <v>1532</v>
      </c>
      <c r="D4182" s="109" t="s">
        <v>24400</v>
      </c>
      <c r="E4182"/>
    </row>
    <row r="4183" spans="1:5" s="190" customFormat="1" x14ac:dyDescent="0.25">
      <c r="A4183">
        <v>41092</v>
      </c>
      <c r="B4183" t="s">
        <v>24401</v>
      </c>
      <c r="C4183" t="s">
        <v>1539</v>
      </c>
      <c r="D4183" s="109" t="s">
        <v>24402</v>
      </c>
      <c r="E4183"/>
    </row>
    <row r="4184" spans="1:5" s="190" customFormat="1" x14ac:dyDescent="0.25">
      <c r="A4184">
        <v>37712</v>
      </c>
      <c r="B4184" t="s">
        <v>24403</v>
      </c>
      <c r="C4184" t="s">
        <v>1534</v>
      </c>
      <c r="D4184" s="109" t="s">
        <v>11836</v>
      </c>
      <c r="E4184"/>
    </row>
    <row r="4185" spans="1:5" s="190" customFormat="1" x14ac:dyDescent="0.25">
      <c r="A4185">
        <v>34547</v>
      </c>
      <c r="B4185" t="s">
        <v>24404</v>
      </c>
      <c r="C4185" t="s">
        <v>1536</v>
      </c>
      <c r="D4185" s="109" t="s">
        <v>16729</v>
      </c>
      <c r="E4185"/>
    </row>
    <row r="4186" spans="1:5" s="190" customFormat="1" x14ac:dyDescent="0.25">
      <c r="A4186">
        <v>34548</v>
      </c>
      <c r="B4186" t="s">
        <v>24405</v>
      </c>
      <c r="C4186" t="s">
        <v>1536</v>
      </c>
      <c r="D4186" s="109" t="s">
        <v>7906</v>
      </c>
      <c r="E4186"/>
    </row>
    <row r="4187" spans="1:5" s="190" customFormat="1" x14ac:dyDescent="0.25">
      <c r="A4187">
        <v>34558</v>
      </c>
      <c r="B4187" t="s">
        <v>24406</v>
      </c>
      <c r="C4187" t="s">
        <v>1536</v>
      </c>
      <c r="D4187" s="109" t="s">
        <v>7311</v>
      </c>
      <c r="E4187"/>
    </row>
    <row r="4188" spans="1:5" s="190" customFormat="1" x14ac:dyDescent="0.25">
      <c r="A4188">
        <v>34550</v>
      </c>
      <c r="B4188" t="s">
        <v>24407</v>
      </c>
      <c r="C4188" t="s">
        <v>1536</v>
      </c>
      <c r="D4188" s="109" t="s">
        <v>12674</v>
      </c>
      <c r="E4188"/>
    </row>
    <row r="4189" spans="1:5" s="190" customFormat="1" x14ac:dyDescent="0.25">
      <c r="A4189">
        <v>34557</v>
      </c>
      <c r="B4189" t="s">
        <v>24408</v>
      </c>
      <c r="C4189" t="s">
        <v>1536</v>
      </c>
      <c r="D4189" s="109" t="s">
        <v>7852</v>
      </c>
      <c r="E4189"/>
    </row>
    <row r="4190" spans="1:5" s="190" customFormat="1" x14ac:dyDescent="0.25">
      <c r="A4190">
        <v>37411</v>
      </c>
      <c r="B4190" t="s">
        <v>24409</v>
      </c>
      <c r="C4190" t="s">
        <v>1534</v>
      </c>
      <c r="D4190" s="109" t="s">
        <v>17062</v>
      </c>
      <c r="E4190"/>
    </row>
    <row r="4191" spans="1:5" s="190" customFormat="1" x14ac:dyDescent="0.25">
      <c r="A4191">
        <v>39508</v>
      </c>
      <c r="B4191" t="s">
        <v>24410</v>
      </c>
      <c r="C4191" t="s">
        <v>1534</v>
      </c>
      <c r="D4191" s="109" t="s">
        <v>7319</v>
      </c>
      <c r="E4191"/>
    </row>
    <row r="4192" spans="1:5" s="190" customFormat="1" x14ac:dyDescent="0.25">
      <c r="A4192">
        <v>39507</v>
      </c>
      <c r="B4192" t="s">
        <v>24411</v>
      </c>
      <c r="C4192" t="s">
        <v>1534</v>
      </c>
      <c r="D4192" s="109" t="s">
        <v>14924</v>
      </c>
      <c r="E4192"/>
    </row>
    <row r="4193" spans="1:5" s="190" customFormat="1" x14ac:dyDescent="0.25">
      <c r="A4193">
        <v>7155</v>
      </c>
      <c r="B4193" t="s">
        <v>24412</v>
      </c>
      <c r="C4193" t="s">
        <v>1534</v>
      </c>
      <c r="D4193" s="109" t="s">
        <v>12550</v>
      </c>
      <c r="E4193"/>
    </row>
    <row r="4194" spans="1:5" s="190" customFormat="1" x14ac:dyDescent="0.25">
      <c r="A4194">
        <v>42406</v>
      </c>
      <c r="B4194" t="s">
        <v>24413</v>
      </c>
      <c r="C4194" t="s">
        <v>1534</v>
      </c>
      <c r="D4194" s="109" t="s">
        <v>16746</v>
      </c>
      <c r="E4194"/>
    </row>
    <row r="4195" spans="1:5" s="190" customFormat="1" x14ac:dyDescent="0.25">
      <c r="A4195">
        <v>7156</v>
      </c>
      <c r="B4195" t="s">
        <v>24414</v>
      </c>
      <c r="C4195" t="s">
        <v>1534</v>
      </c>
      <c r="D4195" s="109" t="s">
        <v>12734</v>
      </c>
      <c r="E4195"/>
    </row>
    <row r="4196" spans="1:5" s="190" customFormat="1" x14ac:dyDescent="0.25">
      <c r="A4196">
        <v>43127</v>
      </c>
      <c r="B4196" t="s">
        <v>24415</v>
      </c>
      <c r="C4196" t="s">
        <v>1534</v>
      </c>
      <c r="D4196" s="109" t="s">
        <v>24416</v>
      </c>
      <c r="E4196"/>
    </row>
    <row r="4197" spans="1:5" s="190" customFormat="1" x14ac:dyDescent="0.25">
      <c r="A4197">
        <v>10917</v>
      </c>
      <c r="B4197" t="s">
        <v>24417</v>
      </c>
      <c r="C4197" t="s">
        <v>1534</v>
      </c>
      <c r="D4197" s="109" t="s">
        <v>7260</v>
      </c>
      <c r="E4197"/>
    </row>
    <row r="4198" spans="1:5" s="190" customFormat="1" x14ac:dyDescent="0.25">
      <c r="A4198">
        <v>21141</v>
      </c>
      <c r="B4198" t="s">
        <v>24418</v>
      </c>
      <c r="C4198" t="s">
        <v>1534</v>
      </c>
      <c r="D4198" s="109" t="s">
        <v>8287</v>
      </c>
      <c r="E4198"/>
    </row>
    <row r="4199" spans="1:5" s="190" customFormat="1" x14ac:dyDescent="0.25">
      <c r="A4199">
        <v>39509</v>
      </c>
      <c r="B4199" t="s">
        <v>24419</v>
      </c>
      <c r="C4199" t="s">
        <v>1534</v>
      </c>
      <c r="D4199" s="109" t="s">
        <v>7268</v>
      </c>
      <c r="E4199"/>
    </row>
    <row r="4200" spans="1:5" s="190" customFormat="1" x14ac:dyDescent="0.25">
      <c r="A4200">
        <v>44529</v>
      </c>
      <c r="B4200" t="s">
        <v>24420</v>
      </c>
      <c r="C4200" t="s">
        <v>1534</v>
      </c>
      <c r="D4200" s="109" t="s">
        <v>7991</v>
      </c>
      <c r="E4200"/>
    </row>
    <row r="4201" spans="1:5" s="190" customFormat="1" x14ac:dyDescent="0.25">
      <c r="A4201">
        <v>7167</v>
      </c>
      <c r="B4201" t="s">
        <v>24421</v>
      </c>
      <c r="C4201" t="s">
        <v>1534</v>
      </c>
      <c r="D4201" s="109" t="s">
        <v>22512</v>
      </c>
      <c r="E4201"/>
    </row>
    <row r="4202" spans="1:5" s="190" customFormat="1" x14ac:dyDescent="0.25">
      <c r="A4202">
        <v>10928</v>
      </c>
      <c r="B4202" t="s">
        <v>24422</v>
      </c>
      <c r="C4202" t="s">
        <v>1534</v>
      </c>
      <c r="D4202" s="109" t="s">
        <v>21531</v>
      </c>
      <c r="E4202"/>
    </row>
    <row r="4203" spans="1:5" s="190" customFormat="1" x14ac:dyDescent="0.25">
      <c r="A4203">
        <v>10933</v>
      </c>
      <c r="B4203" t="s">
        <v>24423</v>
      </c>
      <c r="C4203" t="s">
        <v>1534</v>
      </c>
      <c r="D4203" s="109" t="s">
        <v>12613</v>
      </c>
      <c r="E4203"/>
    </row>
    <row r="4204" spans="1:5" s="190" customFormat="1" x14ac:dyDescent="0.25">
      <c r="A4204">
        <v>7158</v>
      </c>
      <c r="B4204" t="s">
        <v>24424</v>
      </c>
      <c r="C4204" t="s">
        <v>1534</v>
      </c>
      <c r="D4204" s="109" t="s">
        <v>18168</v>
      </c>
      <c r="E4204"/>
    </row>
    <row r="4205" spans="1:5" s="190" customFormat="1" x14ac:dyDescent="0.25">
      <c r="A4205">
        <v>10927</v>
      </c>
      <c r="B4205" t="s">
        <v>24425</v>
      </c>
      <c r="C4205" t="s">
        <v>1534</v>
      </c>
      <c r="D4205" s="109" t="s">
        <v>16103</v>
      </c>
      <c r="E4205"/>
    </row>
    <row r="4206" spans="1:5" s="190" customFormat="1" x14ac:dyDescent="0.25">
      <c r="A4206">
        <v>7162</v>
      </c>
      <c r="B4206" t="s">
        <v>24426</v>
      </c>
      <c r="C4206" t="s">
        <v>1534</v>
      </c>
      <c r="D4206" s="109" t="s">
        <v>17676</v>
      </c>
      <c r="E4206"/>
    </row>
    <row r="4207" spans="1:5" s="190" customFormat="1" x14ac:dyDescent="0.25">
      <c r="A4207">
        <v>10932</v>
      </c>
      <c r="B4207" t="s">
        <v>24427</v>
      </c>
      <c r="C4207" t="s">
        <v>1534</v>
      </c>
      <c r="D4207" s="109" t="s">
        <v>17910</v>
      </c>
      <c r="E4207"/>
    </row>
    <row r="4208" spans="1:5" s="190" customFormat="1" x14ac:dyDescent="0.25">
      <c r="A4208">
        <v>10937</v>
      </c>
      <c r="B4208" t="s">
        <v>24428</v>
      </c>
      <c r="C4208" t="s">
        <v>1534</v>
      </c>
      <c r="D4208" s="109" t="s">
        <v>17070</v>
      </c>
      <c r="E4208"/>
    </row>
    <row r="4209" spans="1:5" s="190" customFormat="1" x14ac:dyDescent="0.25">
      <c r="A4209">
        <v>10935</v>
      </c>
      <c r="B4209" t="s">
        <v>24429</v>
      </c>
      <c r="C4209" t="s">
        <v>1534</v>
      </c>
      <c r="D4209" s="109" t="s">
        <v>24430</v>
      </c>
      <c r="E4209"/>
    </row>
    <row r="4210" spans="1:5" s="190" customFormat="1" x14ac:dyDescent="0.25">
      <c r="A4210">
        <v>10931</v>
      </c>
      <c r="B4210" t="s">
        <v>24431</v>
      </c>
      <c r="C4210" t="s">
        <v>1534</v>
      </c>
      <c r="D4210" s="109" t="s">
        <v>12396</v>
      </c>
      <c r="E4210"/>
    </row>
    <row r="4211" spans="1:5" s="190" customFormat="1" x14ac:dyDescent="0.25">
      <c r="A4211">
        <v>7164</v>
      </c>
      <c r="B4211" t="s">
        <v>24432</v>
      </c>
      <c r="C4211" t="s">
        <v>1534</v>
      </c>
      <c r="D4211" s="109" t="s">
        <v>24433</v>
      </c>
      <c r="E4211"/>
    </row>
    <row r="4212" spans="1:5" s="190" customFormat="1" x14ac:dyDescent="0.25">
      <c r="A4212">
        <v>36887</v>
      </c>
      <c r="B4212" t="s">
        <v>24434</v>
      </c>
      <c r="C4212" t="s">
        <v>1534</v>
      </c>
      <c r="D4212" s="109" t="s">
        <v>14804</v>
      </c>
      <c r="E4212"/>
    </row>
    <row r="4213" spans="1:5" s="190" customFormat="1" x14ac:dyDescent="0.25">
      <c r="A4213">
        <v>34630</v>
      </c>
      <c r="B4213" t="s">
        <v>24435</v>
      </c>
      <c r="C4213" t="s">
        <v>1533</v>
      </c>
      <c r="D4213" s="109" t="s">
        <v>24436</v>
      </c>
      <c r="E4213"/>
    </row>
    <row r="4214" spans="1:5" s="190" customFormat="1" x14ac:dyDescent="0.25">
      <c r="A4214">
        <v>7161</v>
      </c>
      <c r="B4214" t="s">
        <v>24437</v>
      </c>
      <c r="C4214" t="s">
        <v>1534</v>
      </c>
      <c r="D4214" s="109" t="s">
        <v>10164</v>
      </c>
      <c r="E4214"/>
    </row>
    <row r="4215" spans="1:5" s="190" customFormat="1" x14ac:dyDescent="0.25">
      <c r="A4215">
        <v>7170</v>
      </c>
      <c r="B4215" t="s">
        <v>24438</v>
      </c>
      <c r="C4215" t="s">
        <v>1534</v>
      </c>
      <c r="D4215" s="109" t="s">
        <v>14828</v>
      </c>
      <c r="E4215"/>
    </row>
    <row r="4216" spans="1:5" s="190" customFormat="1" x14ac:dyDescent="0.25">
      <c r="A4216">
        <v>37524</v>
      </c>
      <c r="B4216" t="s">
        <v>24439</v>
      </c>
      <c r="C4216" t="s">
        <v>1536</v>
      </c>
      <c r="D4216" s="109" t="s">
        <v>7881</v>
      </c>
      <c r="E4216"/>
    </row>
    <row r="4217" spans="1:5" s="190" customFormat="1" x14ac:dyDescent="0.25">
      <c r="A4217">
        <v>37525</v>
      </c>
      <c r="B4217" t="s">
        <v>24440</v>
      </c>
      <c r="C4217" t="s">
        <v>1536</v>
      </c>
      <c r="D4217" s="109" t="s">
        <v>7909</v>
      </c>
      <c r="E4217"/>
    </row>
    <row r="4218" spans="1:5" s="190" customFormat="1" x14ac:dyDescent="0.25">
      <c r="A4218">
        <v>36789</v>
      </c>
      <c r="B4218" t="s">
        <v>24441</v>
      </c>
      <c r="C4218" t="s">
        <v>1533</v>
      </c>
      <c r="D4218" s="109" t="s">
        <v>17424</v>
      </c>
      <c r="E4218"/>
    </row>
    <row r="4219" spans="1:5" s="190" customFormat="1" x14ac:dyDescent="0.25">
      <c r="A4219">
        <v>7173</v>
      </c>
      <c r="B4219" t="s">
        <v>24442</v>
      </c>
      <c r="C4219" t="s">
        <v>1542</v>
      </c>
      <c r="D4219" s="109" t="s">
        <v>17429</v>
      </c>
      <c r="E4219"/>
    </row>
    <row r="4220" spans="1:5" s="190" customFormat="1" x14ac:dyDescent="0.25">
      <c r="A4220">
        <v>7175</v>
      </c>
      <c r="B4220" t="s">
        <v>24443</v>
      </c>
      <c r="C4220" t="s">
        <v>1533</v>
      </c>
      <c r="D4220" s="109" t="s">
        <v>12651</v>
      </c>
      <c r="E4220"/>
    </row>
    <row r="4221" spans="1:5" s="190" customFormat="1" x14ac:dyDescent="0.25">
      <c r="A4221">
        <v>40741</v>
      </c>
      <c r="B4221" t="s">
        <v>24444</v>
      </c>
      <c r="C4221" t="s">
        <v>1533</v>
      </c>
      <c r="D4221" s="109" t="s">
        <v>16907</v>
      </c>
      <c r="E4221"/>
    </row>
    <row r="4222" spans="1:5" s="190" customFormat="1" x14ac:dyDescent="0.25">
      <c r="A4222">
        <v>7184</v>
      </c>
      <c r="B4222" t="s">
        <v>24445</v>
      </c>
      <c r="C4222" t="s">
        <v>1534</v>
      </c>
      <c r="D4222" s="109" t="s">
        <v>24446</v>
      </c>
      <c r="E4222"/>
    </row>
    <row r="4223" spans="1:5" s="190" customFormat="1" x14ac:dyDescent="0.25">
      <c r="A4223">
        <v>34458</v>
      </c>
      <c r="B4223" t="s">
        <v>24447</v>
      </c>
      <c r="C4223" t="s">
        <v>1533</v>
      </c>
      <c r="D4223" s="109" t="s">
        <v>17430</v>
      </c>
      <c r="E4223"/>
    </row>
    <row r="4224" spans="1:5" s="190" customFormat="1" x14ac:dyDescent="0.25">
      <c r="A4224">
        <v>34464</v>
      </c>
      <c r="B4224" t="s">
        <v>24448</v>
      </c>
      <c r="C4224" t="s">
        <v>1533</v>
      </c>
      <c r="D4224" s="109" t="s">
        <v>17431</v>
      </c>
      <c r="E4224"/>
    </row>
    <row r="4225" spans="1:5" s="190" customFormat="1" x14ac:dyDescent="0.25">
      <c r="A4225">
        <v>34468</v>
      </c>
      <c r="B4225" t="s">
        <v>24449</v>
      </c>
      <c r="C4225" t="s">
        <v>1533</v>
      </c>
      <c r="D4225" s="109" t="s">
        <v>17432</v>
      </c>
      <c r="E4225"/>
    </row>
    <row r="4226" spans="1:5" s="190" customFormat="1" x14ac:dyDescent="0.25">
      <c r="A4226">
        <v>34473</v>
      </c>
      <c r="B4226" t="s">
        <v>24450</v>
      </c>
      <c r="C4226" t="s">
        <v>1533</v>
      </c>
      <c r="D4226" s="109" t="s">
        <v>17433</v>
      </c>
      <c r="E4226"/>
    </row>
    <row r="4227" spans="1:5" s="190" customFormat="1" x14ac:dyDescent="0.25">
      <c r="A4227">
        <v>34480</v>
      </c>
      <c r="B4227" t="s">
        <v>24451</v>
      </c>
      <c r="C4227" t="s">
        <v>1533</v>
      </c>
      <c r="D4227" s="109" t="s">
        <v>16665</v>
      </c>
      <c r="E4227"/>
    </row>
    <row r="4228" spans="1:5" s="190" customFormat="1" x14ac:dyDescent="0.25">
      <c r="A4228">
        <v>34486</v>
      </c>
      <c r="B4228" t="s">
        <v>24452</v>
      </c>
      <c r="C4228" t="s">
        <v>1533</v>
      </c>
      <c r="D4228" s="109" t="s">
        <v>17434</v>
      </c>
      <c r="E4228"/>
    </row>
    <row r="4229" spans="1:5" s="190" customFormat="1" x14ac:dyDescent="0.25">
      <c r="A4229">
        <v>7190</v>
      </c>
      <c r="B4229" t="s">
        <v>24453</v>
      </c>
      <c r="C4229" t="s">
        <v>1533</v>
      </c>
      <c r="D4229" s="109" t="s">
        <v>12997</v>
      </c>
      <c r="E4229"/>
    </row>
    <row r="4230" spans="1:5" s="190" customFormat="1" x14ac:dyDescent="0.25">
      <c r="A4230">
        <v>34417</v>
      </c>
      <c r="B4230" t="s">
        <v>24454</v>
      </c>
      <c r="C4230" t="s">
        <v>1533</v>
      </c>
      <c r="D4230" s="109" t="s">
        <v>17354</v>
      </c>
      <c r="E4230"/>
    </row>
    <row r="4231" spans="1:5" s="190" customFormat="1" x14ac:dyDescent="0.25">
      <c r="A4231">
        <v>7213</v>
      </c>
      <c r="B4231" t="s">
        <v>24455</v>
      </c>
      <c r="C4231" t="s">
        <v>1534</v>
      </c>
      <c r="D4231" s="109" t="s">
        <v>16272</v>
      </c>
      <c r="E4231"/>
    </row>
    <row r="4232" spans="1:5" s="190" customFormat="1" x14ac:dyDescent="0.25">
      <c r="A4232">
        <v>7195</v>
      </c>
      <c r="B4232" t="s">
        <v>24456</v>
      </c>
      <c r="C4232" t="s">
        <v>1533</v>
      </c>
      <c r="D4232" s="109" t="s">
        <v>17435</v>
      </c>
      <c r="E4232"/>
    </row>
    <row r="4233" spans="1:5" s="190" customFormat="1" x14ac:dyDescent="0.25">
      <c r="A4233">
        <v>7186</v>
      </c>
      <c r="B4233" t="s">
        <v>24457</v>
      </c>
      <c r="C4233" t="s">
        <v>1533</v>
      </c>
      <c r="D4233" s="109" t="s">
        <v>15955</v>
      </c>
      <c r="E4233"/>
    </row>
    <row r="4234" spans="1:5" s="190" customFormat="1" x14ac:dyDescent="0.25">
      <c r="A4234">
        <v>7194</v>
      </c>
      <c r="B4234" t="s">
        <v>24458</v>
      </c>
      <c r="C4234" t="s">
        <v>1534</v>
      </c>
      <c r="D4234" s="109" t="s">
        <v>16372</v>
      </c>
      <c r="E4234"/>
    </row>
    <row r="4235" spans="1:5" s="190" customFormat="1" x14ac:dyDescent="0.25">
      <c r="A4235">
        <v>7197</v>
      </c>
      <c r="B4235" t="s">
        <v>24459</v>
      </c>
      <c r="C4235" t="s">
        <v>1533</v>
      </c>
      <c r="D4235" s="109" t="s">
        <v>17436</v>
      </c>
      <c r="E4235"/>
    </row>
    <row r="4236" spans="1:5" s="190" customFormat="1" x14ac:dyDescent="0.25">
      <c r="A4236">
        <v>7192</v>
      </c>
      <c r="B4236" t="s">
        <v>24460</v>
      </c>
      <c r="C4236" t="s">
        <v>1533</v>
      </c>
      <c r="D4236" s="109" t="s">
        <v>17437</v>
      </c>
      <c r="E4236"/>
    </row>
    <row r="4237" spans="1:5" s="190" customFormat="1" x14ac:dyDescent="0.25">
      <c r="A4237">
        <v>7193</v>
      </c>
      <c r="B4237" t="s">
        <v>24461</v>
      </c>
      <c r="C4237" t="s">
        <v>1533</v>
      </c>
      <c r="D4237" s="109" t="s">
        <v>17438</v>
      </c>
      <c r="E4237"/>
    </row>
    <row r="4238" spans="1:5" s="190" customFormat="1" x14ac:dyDescent="0.25">
      <c r="A4238">
        <v>7189</v>
      </c>
      <c r="B4238" t="s">
        <v>24462</v>
      </c>
      <c r="C4238" t="s">
        <v>1533</v>
      </c>
      <c r="D4238" s="109" t="s">
        <v>17439</v>
      </c>
      <c r="E4238"/>
    </row>
    <row r="4239" spans="1:5" s="190" customFormat="1" x14ac:dyDescent="0.25">
      <c r="A4239">
        <v>34402</v>
      </c>
      <c r="B4239" t="s">
        <v>24463</v>
      </c>
      <c r="C4239" t="s">
        <v>1533</v>
      </c>
      <c r="D4239" s="109" t="s">
        <v>17440</v>
      </c>
      <c r="E4239"/>
    </row>
    <row r="4240" spans="1:5" s="190" customFormat="1" x14ac:dyDescent="0.25">
      <c r="A4240">
        <v>7245</v>
      </c>
      <c r="B4240" t="s">
        <v>24464</v>
      </c>
      <c r="C4240" t="s">
        <v>1533</v>
      </c>
      <c r="D4240" s="109" t="s">
        <v>17080</v>
      </c>
      <c r="E4240"/>
    </row>
    <row r="4241" spans="1:5" s="190" customFormat="1" x14ac:dyDescent="0.25">
      <c r="A4241">
        <v>34425</v>
      </c>
      <c r="B4241" t="s">
        <v>24465</v>
      </c>
      <c r="C4241" t="s">
        <v>1533</v>
      </c>
      <c r="D4241" s="109" t="s">
        <v>17441</v>
      </c>
      <c r="E4241"/>
    </row>
    <row r="4242" spans="1:5" s="190" customFormat="1" x14ac:dyDescent="0.25">
      <c r="A4242">
        <v>7223</v>
      </c>
      <c r="B4242" t="s">
        <v>24466</v>
      </c>
      <c r="C4242" t="s">
        <v>1533</v>
      </c>
      <c r="D4242" s="109" t="s">
        <v>17442</v>
      </c>
      <c r="E4242"/>
    </row>
    <row r="4243" spans="1:5" s="190" customFormat="1" x14ac:dyDescent="0.25">
      <c r="A4243">
        <v>7234</v>
      </c>
      <c r="B4243" t="s">
        <v>24467</v>
      </c>
      <c r="C4243" t="s">
        <v>1533</v>
      </c>
      <c r="D4243" s="109" t="s">
        <v>17443</v>
      </c>
      <c r="E4243"/>
    </row>
    <row r="4244" spans="1:5" s="190" customFormat="1" x14ac:dyDescent="0.25">
      <c r="A4244">
        <v>7224</v>
      </c>
      <c r="B4244" t="s">
        <v>24468</v>
      </c>
      <c r="C4244" t="s">
        <v>1533</v>
      </c>
      <c r="D4244" s="109" t="s">
        <v>17444</v>
      </c>
      <c r="E4244"/>
    </row>
    <row r="4245" spans="1:5" s="190" customFormat="1" x14ac:dyDescent="0.25">
      <c r="A4245">
        <v>7225</v>
      </c>
      <c r="B4245" t="s">
        <v>24469</v>
      </c>
      <c r="C4245" t="s">
        <v>1533</v>
      </c>
      <c r="D4245" s="109" t="s">
        <v>17445</v>
      </c>
      <c r="E4245"/>
    </row>
    <row r="4246" spans="1:5" s="190" customFormat="1" x14ac:dyDescent="0.25">
      <c r="A4246">
        <v>7226</v>
      </c>
      <c r="B4246" t="s">
        <v>24470</v>
      </c>
      <c r="C4246" t="s">
        <v>1533</v>
      </c>
      <c r="D4246" s="109" t="s">
        <v>17446</v>
      </c>
      <c r="E4246"/>
    </row>
    <row r="4247" spans="1:5" s="190" customFormat="1" x14ac:dyDescent="0.25">
      <c r="A4247">
        <v>7227</v>
      </c>
      <c r="B4247" t="s">
        <v>24471</v>
      </c>
      <c r="C4247" t="s">
        <v>1533</v>
      </c>
      <c r="D4247" s="109" t="s">
        <v>17447</v>
      </c>
      <c r="E4247"/>
    </row>
    <row r="4248" spans="1:5" s="190" customFormat="1" x14ac:dyDescent="0.25">
      <c r="A4248">
        <v>7212</v>
      </c>
      <c r="B4248" t="s">
        <v>24472</v>
      </c>
      <c r="C4248" t="s">
        <v>1533</v>
      </c>
      <c r="D4248" s="109" t="s">
        <v>17448</v>
      </c>
      <c r="E4248"/>
    </row>
    <row r="4249" spans="1:5" s="190" customFormat="1" x14ac:dyDescent="0.25">
      <c r="A4249">
        <v>7229</v>
      </c>
      <c r="B4249" t="s">
        <v>24473</v>
      </c>
      <c r="C4249" t="s">
        <v>1533</v>
      </c>
      <c r="D4249" s="109" t="s">
        <v>17449</v>
      </c>
      <c r="E4249"/>
    </row>
    <row r="4250" spans="1:5" s="190" customFormat="1" x14ac:dyDescent="0.25">
      <c r="A4250">
        <v>7230</v>
      </c>
      <c r="B4250" t="s">
        <v>24474</v>
      </c>
      <c r="C4250" t="s">
        <v>1533</v>
      </c>
      <c r="D4250" s="109" t="s">
        <v>17450</v>
      </c>
      <c r="E4250"/>
    </row>
    <row r="4251" spans="1:5" s="190" customFormat="1" x14ac:dyDescent="0.25">
      <c r="A4251">
        <v>7231</v>
      </c>
      <c r="B4251" t="s">
        <v>24475</v>
      </c>
      <c r="C4251" t="s">
        <v>1533</v>
      </c>
      <c r="D4251" s="109" t="s">
        <v>17451</v>
      </c>
      <c r="E4251"/>
    </row>
    <row r="4252" spans="1:5" s="190" customFormat="1" x14ac:dyDescent="0.25">
      <c r="A4252">
        <v>7220</v>
      </c>
      <c r="B4252" t="s">
        <v>24476</v>
      </c>
      <c r="C4252" t="s">
        <v>1533</v>
      </c>
      <c r="D4252" s="109" t="s">
        <v>17452</v>
      </c>
      <c r="E4252"/>
    </row>
    <row r="4253" spans="1:5" s="190" customFormat="1" x14ac:dyDescent="0.25">
      <c r="A4253">
        <v>34447</v>
      </c>
      <c r="B4253" t="s">
        <v>24477</v>
      </c>
      <c r="C4253" t="s">
        <v>1533</v>
      </c>
      <c r="D4253" s="109" t="s">
        <v>17453</v>
      </c>
      <c r="E4253"/>
    </row>
    <row r="4254" spans="1:5" s="190" customFormat="1" x14ac:dyDescent="0.25">
      <c r="A4254">
        <v>7233</v>
      </c>
      <c r="B4254" t="s">
        <v>24478</v>
      </c>
      <c r="C4254" t="s">
        <v>1533</v>
      </c>
      <c r="D4254" s="109" t="s">
        <v>17454</v>
      </c>
      <c r="E4254"/>
    </row>
    <row r="4255" spans="1:5" s="190" customFormat="1" x14ac:dyDescent="0.25">
      <c r="A4255">
        <v>40740</v>
      </c>
      <c r="B4255" t="s">
        <v>24479</v>
      </c>
      <c r="C4255" t="s">
        <v>1534</v>
      </c>
      <c r="D4255" s="109" t="s">
        <v>24480</v>
      </c>
      <c r="E4255"/>
    </row>
    <row r="4256" spans="1:5" s="190" customFormat="1" x14ac:dyDescent="0.25">
      <c r="A4256">
        <v>25007</v>
      </c>
      <c r="B4256" t="s">
        <v>24481</v>
      </c>
      <c r="C4256" t="s">
        <v>1534</v>
      </c>
      <c r="D4256" s="109" t="s">
        <v>14971</v>
      </c>
      <c r="E4256"/>
    </row>
    <row r="4257" spans="1:5" s="190" customFormat="1" x14ac:dyDescent="0.25">
      <c r="A4257">
        <v>43071</v>
      </c>
      <c r="B4257" t="s">
        <v>24482</v>
      </c>
      <c r="C4257" t="s">
        <v>1534</v>
      </c>
      <c r="D4257" s="109" t="s">
        <v>24483</v>
      </c>
      <c r="E4257"/>
    </row>
    <row r="4258" spans="1:5" s="190" customFormat="1" x14ac:dyDescent="0.25">
      <c r="A4258">
        <v>39520</v>
      </c>
      <c r="B4258" t="s">
        <v>24484</v>
      </c>
      <c r="C4258" t="s">
        <v>1534</v>
      </c>
      <c r="D4258" s="109" t="s">
        <v>24485</v>
      </c>
      <c r="E4258"/>
    </row>
    <row r="4259" spans="1:5" s="190" customFormat="1" x14ac:dyDescent="0.25">
      <c r="A4259">
        <v>39521</v>
      </c>
      <c r="B4259" t="s">
        <v>24486</v>
      </c>
      <c r="C4259" t="s">
        <v>1534</v>
      </c>
      <c r="D4259" s="109" t="s">
        <v>24487</v>
      </c>
      <c r="E4259"/>
    </row>
    <row r="4260" spans="1:5" s="190" customFormat="1" x14ac:dyDescent="0.25">
      <c r="A4260">
        <v>39522</v>
      </c>
      <c r="B4260" t="s">
        <v>24488</v>
      </c>
      <c r="C4260" t="s">
        <v>1534</v>
      </c>
      <c r="D4260" s="109" t="s">
        <v>24489</v>
      </c>
      <c r="E4260"/>
    </row>
    <row r="4261" spans="1:5" s="190" customFormat="1" x14ac:dyDescent="0.25">
      <c r="A4261">
        <v>7243</v>
      </c>
      <c r="B4261" t="s">
        <v>24490</v>
      </c>
      <c r="C4261" t="s">
        <v>1534</v>
      </c>
      <c r="D4261" s="109" t="s">
        <v>24491</v>
      </c>
      <c r="E4261"/>
    </row>
    <row r="4262" spans="1:5" s="190" customFormat="1" x14ac:dyDescent="0.25">
      <c r="A4262">
        <v>11067</v>
      </c>
      <c r="B4262" t="s">
        <v>24492</v>
      </c>
      <c r="C4262" t="s">
        <v>1533</v>
      </c>
      <c r="D4262" s="109" t="s">
        <v>24493</v>
      </c>
      <c r="E4262"/>
    </row>
    <row r="4263" spans="1:5" s="190" customFormat="1" x14ac:dyDescent="0.25">
      <c r="A4263">
        <v>11068</v>
      </c>
      <c r="B4263" t="s">
        <v>24494</v>
      </c>
      <c r="C4263" t="s">
        <v>1533</v>
      </c>
      <c r="D4263" s="109" t="s">
        <v>24495</v>
      </c>
      <c r="E4263"/>
    </row>
    <row r="4264" spans="1:5" s="190" customFormat="1" x14ac:dyDescent="0.25">
      <c r="A4264">
        <v>7246</v>
      </c>
      <c r="B4264" t="s">
        <v>24496</v>
      </c>
      <c r="C4264" t="s">
        <v>1533</v>
      </c>
      <c r="D4264" s="109" t="s">
        <v>24497</v>
      </c>
      <c r="E4264"/>
    </row>
    <row r="4265" spans="1:5" s="190" customFormat="1" x14ac:dyDescent="0.25">
      <c r="A4265">
        <v>41097</v>
      </c>
      <c r="B4265" t="s">
        <v>24498</v>
      </c>
      <c r="C4265" t="s">
        <v>1539</v>
      </c>
      <c r="D4265" s="109" t="s">
        <v>19228</v>
      </c>
      <c r="E4265"/>
    </row>
    <row r="4266" spans="1:5" s="190" customFormat="1" x14ac:dyDescent="0.25">
      <c r="A4266">
        <v>12869</v>
      </c>
      <c r="B4266" t="s">
        <v>24499</v>
      </c>
      <c r="C4266" t="s">
        <v>1532</v>
      </c>
      <c r="D4266" s="109" t="s">
        <v>17785</v>
      </c>
      <c r="E4266"/>
    </row>
    <row r="4267" spans="1:5" s="190" customFormat="1" x14ac:dyDescent="0.25">
      <c r="A4267">
        <v>1574</v>
      </c>
      <c r="B4267" t="s">
        <v>24500</v>
      </c>
      <c r="C4267" t="s">
        <v>1533</v>
      </c>
      <c r="D4267" s="109" t="s">
        <v>7858</v>
      </c>
      <c r="E4267"/>
    </row>
    <row r="4268" spans="1:5" s="190" customFormat="1" x14ac:dyDescent="0.25">
      <c r="A4268">
        <v>1581</v>
      </c>
      <c r="B4268" t="s">
        <v>24501</v>
      </c>
      <c r="C4268" t="s">
        <v>1533</v>
      </c>
      <c r="D4268" s="109" t="s">
        <v>14686</v>
      </c>
      <c r="E4268"/>
    </row>
    <row r="4269" spans="1:5" s="190" customFormat="1" x14ac:dyDescent="0.25">
      <c r="A4269">
        <v>1575</v>
      </c>
      <c r="B4269" t="s">
        <v>24502</v>
      </c>
      <c r="C4269" t="s">
        <v>1533</v>
      </c>
      <c r="D4269" s="109" t="s">
        <v>14791</v>
      </c>
      <c r="E4269"/>
    </row>
    <row r="4270" spans="1:5" s="190" customFormat="1" x14ac:dyDescent="0.25">
      <c r="A4270">
        <v>1570</v>
      </c>
      <c r="B4270" t="s">
        <v>24503</v>
      </c>
      <c r="C4270" t="s">
        <v>1533</v>
      </c>
      <c r="D4270" s="109" t="s">
        <v>6432</v>
      </c>
      <c r="E4270"/>
    </row>
    <row r="4271" spans="1:5" s="190" customFormat="1" x14ac:dyDescent="0.25">
      <c r="A4271">
        <v>1576</v>
      </c>
      <c r="B4271" t="s">
        <v>24504</v>
      </c>
      <c r="C4271" t="s">
        <v>1533</v>
      </c>
      <c r="D4271" s="109" t="s">
        <v>14735</v>
      </c>
      <c r="E4271"/>
    </row>
    <row r="4272" spans="1:5" s="190" customFormat="1" x14ac:dyDescent="0.25">
      <c r="A4272">
        <v>1577</v>
      </c>
      <c r="B4272" t="s">
        <v>24505</v>
      </c>
      <c r="C4272" t="s">
        <v>1533</v>
      </c>
      <c r="D4272" s="109" t="s">
        <v>24506</v>
      </c>
      <c r="E4272"/>
    </row>
    <row r="4273" spans="1:5" s="190" customFormat="1" x14ac:dyDescent="0.25">
      <c r="A4273">
        <v>1571</v>
      </c>
      <c r="B4273" t="s">
        <v>24507</v>
      </c>
      <c r="C4273" t="s">
        <v>1533</v>
      </c>
      <c r="D4273" s="109" t="s">
        <v>7929</v>
      </c>
      <c r="E4273"/>
    </row>
    <row r="4274" spans="1:5" s="190" customFormat="1" x14ac:dyDescent="0.25">
      <c r="A4274">
        <v>1578</v>
      </c>
      <c r="B4274" t="s">
        <v>24508</v>
      </c>
      <c r="C4274" t="s">
        <v>1533</v>
      </c>
      <c r="D4274" s="109" t="s">
        <v>10164</v>
      </c>
      <c r="E4274"/>
    </row>
    <row r="4275" spans="1:5" s="190" customFormat="1" x14ac:dyDescent="0.25">
      <c r="A4275">
        <v>1573</v>
      </c>
      <c r="B4275" t="s">
        <v>24509</v>
      </c>
      <c r="C4275" t="s">
        <v>1533</v>
      </c>
      <c r="D4275" s="109" t="s">
        <v>8516</v>
      </c>
      <c r="E4275"/>
    </row>
    <row r="4276" spans="1:5" s="190" customFormat="1" x14ac:dyDescent="0.25">
      <c r="A4276">
        <v>1579</v>
      </c>
      <c r="B4276" t="s">
        <v>24510</v>
      </c>
      <c r="C4276" t="s">
        <v>1533</v>
      </c>
      <c r="D4276" s="109" t="s">
        <v>24174</v>
      </c>
      <c r="E4276"/>
    </row>
    <row r="4277" spans="1:5" s="190" customFormat="1" x14ac:dyDescent="0.25">
      <c r="A4277">
        <v>1580</v>
      </c>
      <c r="B4277" t="s">
        <v>24511</v>
      </c>
      <c r="C4277" t="s">
        <v>1533</v>
      </c>
      <c r="D4277" s="109" t="s">
        <v>17604</v>
      </c>
      <c r="E4277"/>
    </row>
    <row r="4278" spans="1:5" s="190" customFormat="1" x14ac:dyDescent="0.25">
      <c r="A4278">
        <v>39321</v>
      </c>
      <c r="B4278" t="s">
        <v>24512</v>
      </c>
      <c r="C4278" t="s">
        <v>1533</v>
      </c>
      <c r="D4278" s="109" t="s">
        <v>17456</v>
      </c>
      <c r="E4278"/>
    </row>
    <row r="4279" spans="1:5" s="190" customFormat="1" x14ac:dyDescent="0.25">
      <c r="A4279">
        <v>39319</v>
      </c>
      <c r="B4279" t="s">
        <v>24513</v>
      </c>
      <c r="C4279" t="s">
        <v>1533</v>
      </c>
      <c r="D4279" s="109" t="s">
        <v>12642</v>
      </c>
      <c r="E4279"/>
    </row>
    <row r="4280" spans="1:5" s="190" customFormat="1" x14ac:dyDescent="0.25">
      <c r="A4280">
        <v>39320</v>
      </c>
      <c r="B4280" t="s">
        <v>24514</v>
      </c>
      <c r="C4280" t="s">
        <v>1533</v>
      </c>
      <c r="D4280" s="109" t="s">
        <v>6706</v>
      </c>
      <c r="E4280"/>
    </row>
    <row r="4281" spans="1:5" s="190" customFormat="1" x14ac:dyDescent="0.25">
      <c r="A4281">
        <v>1591</v>
      </c>
      <c r="B4281" t="s">
        <v>24515</v>
      </c>
      <c r="C4281" t="s">
        <v>1533</v>
      </c>
      <c r="D4281" s="109" t="s">
        <v>12681</v>
      </c>
      <c r="E4281"/>
    </row>
    <row r="4282" spans="1:5" s="190" customFormat="1" x14ac:dyDescent="0.25">
      <c r="A4282">
        <v>1547</v>
      </c>
      <c r="B4282" t="s">
        <v>24516</v>
      </c>
      <c r="C4282" t="s">
        <v>1533</v>
      </c>
      <c r="D4282" s="109" t="s">
        <v>24517</v>
      </c>
      <c r="E4282"/>
    </row>
    <row r="4283" spans="1:5" s="190" customFormat="1" x14ac:dyDescent="0.25">
      <c r="A4283">
        <v>38196</v>
      </c>
      <c r="B4283" t="s">
        <v>24518</v>
      </c>
      <c r="C4283" t="s">
        <v>1533</v>
      </c>
      <c r="D4283" s="109" t="s">
        <v>24519</v>
      </c>
      <c r="E4283"/>
    </row>
    <row r="4284" spans="1:5" s="190" customFormat="1" x14ac:dyDescent="0.25">
      <c r="A4284">
        <v>1543</v>
      </c>
      <c r="B4284" t="s">
        <v>24520</v>
      </c>
      <c r="C4284" t="s">
        <v>1533</v>
      </c>
      <c r="D4284" s="109" t="s">
        <v>24521</v>
      </c>
      <c r="E4284"/>
    </row>
    <row r="4285" spans="1:5" s="190" customFormat="1" x14ac:dyDescent="0.25">
      <c r="A4285">
        <v>1585</v>
      </c>
      <c r="B4285" t="s">
        <v>24522</v>
      </c>
      <c r="C4285" t="s">
        <v>1533</v>
      </c>
      <c r="D4285" s="109" t="s">
        <v>10164</v>
      </c>
      <c r="E4285"/>
    </row>
    <row r="4286" spans="1:5" s="190" customFormat="1" x14ac:dyDescent="0.25">
      <c r="A4286">
        <v>1593</v>
      </c>
      <c r="B4286" t="s">
        <v>24523</v>
      </c>
      <c r="C4286" t="s">
        <v>1533</v>
      </c>
      <c r="D4286" s="109" t="s">
        <v>17078</v>
      </c>
      <c r="E4286"/>
    </row>
    <row r="4287" spans="1:5" s="190" customFormat="1" x14ac:dyDescent="0.25">
      <c r="A4287">
        <v>11838</v>
      </c>
      <c r="B4287" t="s">
        <v>24524</v>
      </c>
      <c r="C4287" t="s">
        <v>1533</v>
      </c>
      <c r="D4287" s="109" t="s">
        <v>24525</v>
      </c>
      <c r="E4287"/>
    </row>
    <row r="4288" spans="1:5" s="190" customFormat="1" x14ac:dyDescent="0.25">
      <c r="A4288">
        <v>1594</v>
      </c>
      <c r="B4288" t="s">
        <v>24526</v>
      </c>
      <c r="C4288" t="s">
        <v>1533</v>
      </c>
      <c r="D4288" s="109" t="s">
        <v>23732</v>
      </c>
      <c r="E4288"/>
    </row>
    <row r="4289" spans="1:5" s="190" customFormat="1" x14ac:dyDescent="0.25">
      <c r="A4289">
        <v>1586</v>
      </c>
      <c r="B4289" t="s">
        <v>24527</v>
      </c>
      <c r="C4289" t="s">
        <v>1533</v>
      </c>
      <c r="D4289" s="109" t="s">
        <v>19435</v>
      </c>
      <c r="E4289"/>
    </row>
    <row r="4290" spans="1:5" s="190" customFormat="1" x14ac:dyDescent="0.25">
      <c r="A4290">
        <v>11839</v>
      </c>
      <c r="B4290" t="s">
        <v>24528</v>
      </c>
      <c r="C4290" t="s">
        <v>1533</v>
      </c>
      <c r="D4290" s="109" t="s">
        <v>24529</v>
      </c>
      <c r="E4290"/>
    </row>
    <row r="4291" spans="1:5" s="190" customFormat="1" x14ac:dyDescent="0.25">
      <c r="A4291">
        <v>1587</v>
      </c>
      <c r="B4291" t="s">
        <v>24530</v>
      </c>
      <c r="C4291" t="s">
        <v>1533</v>
      </c>
      <c r="D4291" s="109" t="s">
        <v>7025</v>
      </c>
      <c r="E4291"/>
    </row>
    <row r="4292" spans="1:5" s="190" customFormat="1" x14ac:dyDescent="0.25">
      <c r="A4292">
        <v>1545</v>
      </c>
      <c r="B4292" t="s">
        <v>24531</v>
      </c>
      <c r="C4292" t="s">
        <v>1533</v>
      </c>
      <c r="D4292" s="109" t="s">
        <v>24532</v>
      </c>
      <c r="E4292"/>
    </row>
    <row r="4293" spans="1:5" s="190" customFormat="1" x14ac:dyDescent="0.25">
      <c r="A4293">
        <v>1588</v>
      </c>
      <c r="B4293" t="s">
        <v>24533</v>
      </c>
      <c r="C4293" t="s">
        <v>1533</v>
      </c>
      <c r="D4293" s="109" t="s">
        <v>24534</v>
      </c>
      <c r="E4293"/>
    </row>
    <row r="4294" spans="1:5" s="190" customFormat="1" x14ac:dyDescent="0.25">
      <c r="A4294">
        <v>1535</v>
      </c>
      <c r="B4294" t="s">
        <v>24535</v>
      </c>
      <c r="C4294" t="s">
        <v>1533</v>
      </c>
      <c r="D4294" s="109" t="s">
        <v>6976</v>
      </c>
      <c r="E4294"/>
    </row>
    <row r="4295" spans="1:5" s="190" customFormat="1" x14ac:dyDescent="0.25">
      <c r="A4295">
        <v>1589</v>
      </c>
      <c r="B4295" t="s">
        <v>24536</v>
      </c>
      <c r="C4295" t="s">
        <v>1533</v>
      </c>
      <c r="D4295" s="109" t="s">
        <v>24537</v>
      </c>
      <c r="E4295"/>
    </row>
    <row r="4296" spans="1:5" s="190" customFormat="1" x14ac:dyDescent="0.25">
      <c r="A4296">
        <v>1546</v>
      </c>
      <c r="B4296" t="s">
        <v>24538</v>
      </c>
      <c r="C4296" t="s">
        <v>1533</v>
      </c>
      <c r="D4296" s="109" t="s">
        <v>24539</v>
      </c>
      <c r="E4296"/>
    </row>
    <row r="4297" spans="1:5" s="190" customFormat="1" x14ac:dyDescent="0.25">
      <c r="A4297">
        <v>1590</v>
      </c>
      <c r="B4297" t="s">
        <v>24540</v>
      </c>
      <c r="C4297" t="s">
        <v>1533</v>
      </c>
      <c r="D4297" s="109" t="s">
        <v>7787</v>
      </c>
      <c r="E4297"/>
    </row>
    <row r="4298" spans="1:5" s="190" customFormat="1" x14ac:dyDescent="0.25">
      <c r="A4298">
        <v>1542</v>
      </c>
      <c r="B4298" t="s">
        <v>24541</v>
      </c>
      <c r="C4298" t="s">
        <v>1533</v>
      </c>
      <c r="D4298" s="109" t="s">
        <v>7043</v>
      </c>
      <c r="E4298"/>
    </row>
    <row r="4299" spans="1:5" s="190" customFormat="1" x14ac:dyDescent="0.25">
      <c r="A4299">
        <v>38415</v>
      </c>
      <c r="B4299" t="s">
        <v>24542</v>
      </c>
      <c r="C4299" t="s">
        <v>1533</v>
      </c>
      <c r="D4299" s="109" t="s">
        <v>24543</v>
      </c>
      <c r="E4299"/>
    </row>
    <row r="4300" spans="1:5" s="190" customFormat="1" x14ac:dyDescent="0.25">
      <c r="A4300">
        <v>38414</v>
      </c>
      <c r="B4300" t="s">
        <v>24544</v>
      </c>
      <c r="C4300" t="s">
        <v>1533</v>
      </c>
      <c r="D4300" s="109" t="s">
        <v>24545</v>
      </c>
      <c r="E4300"/>
    </row>
    <row r="4301" spans="1:5" s="190" customFormat="1" x14ac:dyDescent="0.25">
      <c r="A4301">
        <v>38128</v>
      </c>
      <c r="B4301" t="s">
        <v>24546</v>
      </c>
      <c r="C4301" t="s">
        <v>1537</v>
      </c>
      <c r="D4301" s="109" t="s">
        <v>6341</v>
      </c>
      <c r="E4301"/>
    </row>
    <row r="4302" spans="1:5" s="190" customFormat="1" x14ac:dyDescent="0.25">
      <c r="A4302">
        <v>7253</v>
      </c>
      <c r="B4302" t="s">
        <v>24547</v>
      </c>
      <c r="C4302" t="s">
        <v>1535</v>
      </c>
      <c r="D4302" s="109" t="s">
        <v>14903</v>
      </c>
      <c r="E4302"/>
    </row>
    <row r="4303" spans="1:5" s="190" customFormat="1" x14ac:dyDescent="0.25">
      <c r="A4303">
        <v>4806</v>
      </c>
      <c r="B4303" t="s">
        <v>24548</v>
      </c>
      <c r="C4303" t="s">
        <v>1536</v>
      </c>
      <c r="D4303" s="109" t="s">
        <v>24549</v>
      </c>
      <c r="E4303"/>
    </row>
    <row r="4304" spans="1:5" s="190" customFormat="1" x14ac:dyDescent="0.25">
      <c r="A4304">
        <v>34401</v>
      </c>
      <c r="B4304" t="s">
        <v>24550</v>
      </c>
      <c r="C4304" t="s">
        <v>1533</v>
      </c>
      <c r="D4304" s="109" t="s">
        <v>6404</v>
      </c>
      <c r="E4304"/>
    </row>
    <row r="4305" spans="1:5" s="190" customFormat="1" x14ac:dyDescent="0.25">
      <c r="A4305">
        <v>7260</v>
      </c>
      <c r="B4305" t="s">
        <v>24551</v>
      </c>
      <c r="C4305" t="s">
        <v>1533</v>
      </c>
      <c r="D4305" s="109" t="s">
        <v>6430</v>
      </c>
      <c r="E4305"/>
    </row>
    <row r="4306" spans="1:5" s="190" customFormat="1" x14ac:dyDescent="0.25">
      <c r="A4306">
        <v>7256</v>
      </c>
      <c r="B4306" t="s">
        <v>24552</v>
      </c>
      <c r="C4306" t="s">
        <v>1533</v>
      </c>
      <c r="D4306" s="109" t="s">
        <v>7835</v>
      </c>
      <c r="E4306"/>
    </row>
    <row r="4307" spans="1:5" s="190" customFormat="1" x14ac:dyDescent="0.25">
      <c r="A4307">
        <v>7258</v>
      </c>
      <c r="B4307" t="s">
        <v>24553</v>
      </c>
      <c r="C4307" t="s">
        <v>1533</v>
      </c>
      <c r="D4307" s="109" t="s">
        <v>6406</v>
      </c>
      <c r="E4307"/>
    </row>
    <row r="4308" spans="1:5" s="190" customFormat="1" x14ac:dyDescent="0.25">
      <c r="A4308">
        <v>34400</v>
      </c>
      <c r="B4308" t="s">
        <v>24554</v>
      </c>
      <c r="C4308" t="s">
        <v>1533</v>
      </c>
      <c r="D4308" s="109" t="s">
        <v>24555</v>
      </c>
      <c r="E4308"/>
    </row>
    <row r="4309" spans="1:5" s="190" customFormat="1" x14ac:dyDescent="0.25">
      <c r="A4309">
        <v>10617</v>
      </c>
      <c r="B4309" t="s">
        <v>24556</v>
      </c>
      <c r="C4309" t="s">
        <v>1533</v>
      </c>
      <c r="D4309" s="109" t="s">
        <v>6976</v>
      </c>
      <c r="E4309"/>
    </row>
    <row r="4310" spans="1:5" s="190" customFormat="1" x14ac:dyDescent="0.25">
      <c r="A4310">
        <v>44261</v>
      </c>
      <c r="B4310" t="s">
        <v>24557</v>
      </c>
      <c r="C4310" t="s">
        <v>1533</v>
      </c>
      <c r="D4310" s="109" t="s">
        <v>17460</v>
      </c>
      <c r="E4310"/>
    </row>
    <row r="4311" spans="1:5" s="190" customFormat="1" x14ac:dyDescent="0.25">
      <c r="A4311">
        <v>7274</v>
      </c>
      <c r="B4311" t="s">
        <v>24558</v>
      </c>
      <c r="C4311" t="s">
        <v>1533</v>
      </c>
      <c r="D4311" s="109" t="s">
        <v>16980</v>
      </c>
      <c r="E4311"/>
    </row>
    <row r="4312" spans="1:5" s="190" customFormat="1" x14ac:dyDescent="0.25">
      <c r="A4312">
        <v>44326</v>
      </c>
      <c r="B4312" t="s">
        <v>24559</v>
      </c>
      <c r="C4312" t="s">
        <v>1533</v>
      </c>
      <c r="D4312" s="109" t="s">
        <v>17461</v>
      </c>
      <c r="E4312"/>
    </row>
    <row r="4313" spans="1:5" s="190" customFormat="1" x14ac:dyDescent="0.25">
      <c r="A4313">
        <v>154</v>
      </c>
      <c r="B4313" t="s">
        <v>24560</v>
      </c>
      <c r="C4313" t="s">
        <v>1538</v>
      </c>
      <c r="D4313" s="109" t="s">
        <v>17462</v>
      </c>
      <c r="E4313"/>
    </row>
    <row r="4314" spans="1:5" s="190" customFormat="1" x14ac:dyDescent="0.25">
      <c r="A4314">
        <v>38121</v>
      </c>
      <c r="B4314" t="s">
        <v>24561</v>
      </c>
      <c r="C4314" t="s">
        <v>1538</v>
      </c>
      <c r="D4314" s="109" t="s">
        <v>24562</v>
      </c>
      <c r="E4314"/>
    </row>
    <row r="4315" spans="1:5" s="190" customFormat="1" x14ac:dyDescent="0.25">
      <c r="A4315">
        <v>43776</v>
      </c>
      <c r="B4315" t="s">
        <v>24563</v>
      </c>
      <c r="C4315" t="s">
        <v>1538</v>
      </c>
      <c r="D4315" s="109" t="s">
        <v>14857</v>
      </c>
      <c r="E4315"/>
    </row>
    <row r="4316" spans="1:5" s="190" customFormat="1" x14ac:dyDescent="0.25">
      <c r="A4316">
        <v>7343</v>
      </c>
      <c r="B4316" t="s">
        <v>24564</v>
      </c>
      <c r="C4316" t="s">
        <v>1538</v>
      </c>
      <c r="D4316" s="109" t="s">
        <v>11802</v>
      </c>
      <c r="E4316"/>
    </row>
    <row r="4317" spans="1:5" s="190" customFormat="1" x14ac:dyDescent="0.25">
      <c r="A4317">
        <v>7348</v>
      </c>
      <c r="B4317" t="s">
        <v>24565</v>
      </c>
      <c r="C4317" t="s">
        <v>1538</v>
      </c>
      <c r="D4317" s="109" t="s">
        <v>12726</v>
      </c>
      <c r="E4317"/>
    </row>
    <row r="4318" spans="1:5" s="190" customFormat="1" x14ac:dyDescent="0.25">
      <c r="A4318">
        <v>7313</v>
      </c>
      <c r="B4318" t="s">
        <v>24566</v>
      </c>
      <c r="C4318" t="s">
        <v>1538</v>
      </c>
      <c r="D4318" s="109" t="s">
        <v>17960</v>
      </c>
      <c r="E4318"/>
    </row>
    <row r="4319" spans="1:5" s="190" customFormat="1" x14ac:dyDescent="0.25">
      <c r="A4319">
        <v>7319</v>
      </c>
      <c r="B4319" t="s">
        <v>24567</v>
      </c>
      <c r="C4319" t="s">
        <v>1538</v>
      </c>
      <c r="D4319" s="109" t="s">
        <v>17254</v>
      </c>
      <c r="E4319"/>
    </row>
    <row r="4320" spans="1:5" s="190" customFormat="1" x14ac:dyDescent="0.25">
      <c r="A4320">
        <v>7314</v>
      </c>
      <c r="B4320" t="s">
        <v>24568</v>
      </c>
      <c r="C4320" t="s">
        <v>1538</v>
      </c>
      <c r="D4320" s="109" t="s">
        <v>17790</v>
      </c>
      <c r="E4320"/>
    </row>
    <row r="4321" spans="1:5" s="190" customFormat="1" x14ac:dyDescent="0.25">
      <c r="A4321">
        <v>7304</v>
      </c>
      <c r="B4321" t="s">
        <v>24569</v>
      </c>
      <c r="C4321" t="s">
        <v>1538</v>
      </c>
      <c r="D4321" s="109" t="s">
        <v>24570</v>
      </c>
      <c r="E4321"/>
    </row>
    <row r="4322" spans="1:5" s="190" customFormat="1" x14ac:dyDescent="0.25">
      <c r="A4322">
        <v>43649</v>
      </c>
      <c r="B4322" t="s">
        <v>24571</v>
      </c>
      <c r="C4322" t="s">
        <v>1538</v>
      </c>
      <c r="D4322" s="109" t="s">
        <v>24572</v>
      </c>
      <c r="E4322"/>
    </row>
    <row r="4323" spans="1:5" s="190" customFormat="1" x14ac:dyDescent="0.25">
      <c r="A4323">
        <v>43650</v>
      </c>
      <c r="B4323" t="s">
        <v>24573</v>
      </c>
      <c r="C4323" t="s">
        <v>1538</v>
      </c>
      <c r="D4323" s="109" t="s">
        <v>23878</v>
      </c>
      <c r="E4323"/>
    </row>
    <row r="4324" spans="1:5" s="190" customFormat="1" x14ac:dyDescent="0.25">
      <c r="A4324">
        <v>7311</v>
      </c>
      <c r="B4324" t="s">
        <v>24574</v>
      </c>
      <c r="C4324" t="s">
        <v>1538</v>
      </c>
      <c r="D4324" s="109" t="s">
        <v>11806</v>
      </c>
      <c r="E4324"/>
    </row>
    <row r="4325" spans="1:5" s="190" customFormat="1" x14ac:dyDescent="0.25">
      <c r="A4325">
        <v>7292</v>
      </c>
      <c r="B4325" t="s">
        <v>24575</v>
      </c>
      <c r="C4325" t="s">
        <v>1538</v>
      </c>
      <c r="D4325" s="109" t="s">
        <v>17024</v>
      </c>
      <c r="E4325"/>
    </row>
    <row r="4326" spans="1:5" s="190" customFormat="1" x14ac:dyDescent="0.25">
      <c r="A4326">
        <v>7293</v>
      </c>
      <c r="B4326" t="s">
        <v>24576</v>
      </c>
      <c r="C4326" t="s">
        <v>1538</v>
      </c>
      <c r="D4326" s="109" t="s">
        <v>17041</v>
      </c>
      <c r="E4326"/>
    </row>
    <row r="4327" spans="1:5" s="190" customFormat="1" x14ac:dyDescent="0.25">
      <c r="A4327">
        <v>7306</v>
      </c>
      <c r="B4327" t="s">
        <v>24577</v>
      </c>
      <c r="C4327" t="s">
        <v>1538</v>
      </c>
      <c r="D4327" s="109" t="s">
        <v>12646</v>
      </c>
      <c r="E4327"/>
    </row>
    <row r="4328" spans="1:5" s="190" customFormat="1" x14ac:dyDescent="0.25">
      <c r="A4328">
        <v>7288</v>
      </c>
      <c r="B4328" t="s">
        <v>24578</v>
      </c>
      <c r="C4328" t="s">
        <v>1538</v>
      </c>
      <c r="D4328" s="109" t="s">
        <v>24579</v>
      </c>
      <c r="E4328"/>
    </row>
    <row r="4329" spans="1:5" s="190" customFormat="1" x14ac:dyDescent="0.25">
      <c r="A4329">
        <v>43625</v>
      </c>
      <c r="B4329" t="s">
        <v>24580</v>
      </c>
      <c r="C4329" t="s">
        <v>1538</v>
      </c>
      <c r="D4329" s="109" t="s">
        <v>17406</v>
      </c>
      <c r="E4329"/>
    </row>
    <row r="4330" spans="1:5" s="190" customFormat="1" x14ac:dyDescent="0.25">
      <c r="A4330">
        <v>43647</v>
      </c>
      <c r="B4330" t="s">
        <v>24581</v>
      </c>
      <c r="C4330" t="s">
        <v>1538</v>
      </c>
      <c r="D4330" s="109" t="s">
        <v>12122</v>
      </c>
      <c r="E4330"/>
    </row>
    <row r="4331" spans="1:5" s="190" customFormat="1" x14ac:dyDescent="0.25">
      <c r="A4331">
        <v>43648</v>
      </c>
      <c r="B4331" t="s">
        <v>24582</v>
      </c>
      <c r="C4331" t="s">
        <v>1538</v>
      </c>
      <c r="D4331" s="109" t="s">
        <v>24583</v>
      </c>
      <c r="E4331"/>
    </row>
    <row r="4332" spans="1:5" s="190" customFormat="1" x14ac:dyDescent="0.25">
      <c r="A4332">
        <v>35693</v>
      </c>
      <c r="B4332" t="s">
        <v>24584</v>
      </c>
      <c r="C4332" t="s">
        <v>1538</v>
      </c>
      <c r="D4332" s="109" t="s">
        <v>17781</v>
      </c>
      <c r="E4332"/>
    </row>
    <row r="4333" spans="1:5" s="190" customFormat="1" x14ac:dyDescent="0.25">
      <c r="A4333">
        <v>7356</v>
      </c>
      <c r="B4333" t="s">
        <v>24585</v>
      </c>
      <c r="C4333" t="s">
        <v>1538</v>
      </c>
      <c r="D4333" s="109" t="s">
        <v>14238</v>
      </c>
      <c r="E4333"/>
    </row>
    <row r="4334" spans="1:5" s="190" customFormat="1" x14ac:dyDescent="0.25">
      <c r="A4334">
        <v>35692</v>
      </c>
      <c r="B4334" t="s">
        <v>24586</v>
      </c>
      <c r="C4334" t="s">
        <v>1538</v>
      </c>
      <c r="D4334" s="109" t="s">
        <v>8784</v>
      </c>
      <c r="E4334"/>
    </row>
    <row r="4335" spans="1:5" s="190" customFormat="1" x14ac:dyDescent="0.25">
      <c r="A4335">
        <v>43624</v>
      </c>
      <c r="B4335" t="s">
        <v>24587</v>
      </c>
      <c r="C4335" t="s">
        <v>1538</v>
      </c>
      <c r="D4335" s="109" t="s">
        <v>18323</v>
      </c>
      <c r="E4335"/>
    </row>
    <row r="4336" spans="1:5" s="190" customFormat="1" x14ac:dyDescent="0.25">
      <c r="A4336">
        <v>7342</v>
      </c>
      <c r="B4336" t="s">
        <v>24588</v>
      </c>
      <c r="C4336" t="s">
        <v>1537</v>
      </c>
      <c r="D4336" s="109" t="s">
        <v>14651</v>
      </c>
      <c r="E4336"/>
    </row>
    <row r="4337" spans="1:5" s="190" customFormat="1" x14ac:dyDescent="0.25">
      <c r="A4337">
        <v>7350</v>
      </c>
      <c r="B4337" t="s">
        <v>24589</v>
      </c>
      <c r="C4337" t="s">
        <v>1538</v>
      </c>
      <c r="D4337" s="109" t="s">
        <v>24590</v>
      </c>
      <c r="E4337"/>
    </row>
    <row r="4338" spans="1:5" s="190" customFormat="1" x14ac:dyDescent="0.25">
      <c r="A4338">
        <v>39574</v>
      </c>
      <c r="B4338" t="s">
        <v>24591</v>
      </c>
      <c r="C4338" t="s">
        <v>1533</v>
      </c>
      <c r="D4338" s="109" t="s">
        <v>6444</v>
      </c>
      <c r="E4338"/>
    </row>
    <row r="4339" spans="1:5" s="190" customFormat="1" x14ac:dyDescent="0.25">
      <c r="A4339">
        <v>11060</v>
      </c>
      <c r="B4339" t="s">
        <v>24592</v>
      </c>
      <c r="C4339" t="s">
        <v>1533</v>
      </c>
      <c r="D4339" s="109" t="s">
        <v>15657</v>
      </c>
      <c r="E4339"/>
    </row>
    <row r="4340" spans="1:5" s="190" customFormat="1" x14ac:dyDescent="0.25">
      <c r="A4340">
        <v>37401</v>
      </c>
      <c r="B4340" t="s">
        <v>24593</v>
      </c>
      <c r="C4340" t="s">
        <v>1533</v>
      </c>
      <c r="D4340" s="109" t="s">
        <v>12772</v>
      </c>
      <c r="E4340"/>
    </row>
    <row r="4341" spans="1:5" s="190" customFormat="1" x14ac:dyDescent="0.25">
      <c r="A4341">
        <v>7525</v>
      </c>
      <c r="B4341" t="s">
        <v>24594</v>
      </c>
      <c r="C4341" t="s">
        <v>1533</v>
      </c>
      <c r="D4341" s="109" t="s">
        <v>17966</v>
      </c>
      <c r="E4341"/>
    </row>
    <row r="4342" spans="1:5" s="190" customFormat="1" x14ac:dyDescent="0.25">
      <c r="A4342">
        <v>7524</v>
      </c>
      <c r="B4342" t="s">
        <v>24595</v>
      </c>
      <c r="C4342" t="s">
        <v>1533</v>
      </c>
      <c r="D4342" s="109" t="s">
        <v>24596</v>
      </c>
      <c r="E4342"/>
    </row>
    <row r="4343" spans="1:5" s="190" customFormat="1" x14ac:dyDescent="0.25">
      <c r="A4343">
        <v>38105</v>
      </c>
      <c r="B4343" t="s">
        <v>24597</v>
      </c>
      <c r="C4343" t="s">
        <v>1533</v>
      </c>
      <c r="D4343" s="109" t="s">
        <v>24598</v>
      </c>
      <c r="E4343"/>
    </row>
    <row r="4344" spans="1:5" s="190" customFormat="1" x14ac:dyDescent="0.25">
      <c r="A4344">
        <v>38084</v>
      </c>
      <c r="B4344" t="s">
        <v>24599</v>
      </c>
      <c r="C4344" t="s">
        <v>1533</v>
      </c>
      <c r="D4344" s="109" t="s">
        <v>24600</v>
      </c>
      <c r="E4344"/>
    </row>
    <row r="4345" spans="1:5" s="190" customFormat="1" x14ac:dyDescent="0.25">
      <c r="A4345">
        <v>38103</v>
      </c>
      <c r="B4345" t="s">
        <v>24601</v>
      </c>
      <c r="C4345" t="s">
        <v>1533</v>
      </c>
      <c r="D4345" s="109" t="s">
        <v>17029</v>
      </c>
      <c r="E4345"/>
    </row>
    <row r="4346" spans="1:5" s="190" customFormat="1" x14ac:dyDescent="0.25">
      <c r="A4346">
        <v>38082</v>
      </c>
      <c r="B4346" t="s">
        <v>24602</v>
      </c>
      <c r="C4346" t="s">
        <v>1533</v>
      </c>
      <c r="D4346" s="109" t="s">
        <v>15153</v>
      </c>
      <c r="E4346"/>
    </row>
    <row r="4347" spans="1:5" s="190" customFormat="1" x14ac:dyDescent="0.25">
      <c r="A4347">
        <v>38104</v>
      </c>
      <c r="B4347" t="s">
        <v>24603</v>
      </c>
      <c r="C4347" t="s">
        <v>1533</v>
      </c>
      <c r="D4347" s="109" t="s">
        <v>14705</v>
      </c>
      <c r="E4347"/>
    </row>
    <row r="4348" spans="1:5" s="190" customFormat="1" x14ac:dyDescent="0.25">
      <c r="A4348">
        <v>38083</v>
      </c>
      <c r="B4348" t="s">
        <v>24604</v>
      </c>
      <c r="C4348" t="s">
        <v>1533</v>
      </c>
      <c r="D4348" s="109" t="s">
        <v>24605</v>
      </c>
      <c r="E4348"/>
    </row>
    <row r="4349" spans="1:5" s="190" customFormat="1" x14ac:dyDescent="0.25">
      <c r="A4349">
        <v>38101</v>
      </c>
      <c r="B4349" t="s">
        <v>24606</v>
      </c>
      <c r="C4349" t="s">
        <v>1533</v>
      </c>
      <c r="D4349" s="109" t="s">
        <v>10163</v>
      </c>
      <c r="E4349"/>
    </row>
    <row r="4350" spans="1:5" s="190" customFormat="1" x14ac:dyDescent="0.25">
      <c r="A4350">
        <v>7528</v>
      </c>
      <c r="B4350" t="s">
        <v>24607</v>
      </c>
      <c r="C4350" t="s">
        <v>1533</v>
      </c>
      <c r="D4350" s="109" t="s">
        <v>7315</v>
      </c>
      <c r="E4350"/>
    </row>
    <row r="4351" spans="1:5" s="190" customFormat="1" x14ac:dyDescent="0.25">
      <c r="A4351">
        <v>12147</v>
      </c>
      <c r="B4351" t="s">
        <v>24608</v>
      </c>
      <c r="C4351" t="s">
        <v>1533</v>
      </c>
      <c r="D4351" s="109" t="s">
        <v>13188</v>
      </c>
      <c r="E4351"/>
    </row>
    <row r="4352" spans="1:5" s="190" customFormat="1" x14ac:dyDescent="0.25">
      <c r="A4352">
        <v>38075</v>
      </c>
      <c r="B4352" t="s">
        <v>24609</v>
      </c>
      <c r="C4352" t="s">
        <v>1533</v>
      </c>
      <c r="D4352" s="109" t="s">
        <v>12656</v>
      </c>
      <c r="E4352"/>
    </row>
    <row r="4353" spans="1:5" s="190" customFormat="1" x14ac:dyDescent="0.25">
      <c r="A4353">
        <v>38102</v>
      </c>
      <c r="B4353" t="s">
        <v>24610</v>
      </c>
      <c r="C4353" t="s">
        <v>1533</v>
      </c>
      <c r="D4353" s="109" t="s">
        <v>7307</v>
      </c>
      <c r="E4353"/>
    </row>
    <row r="4354" spans="1:5" s="190" customFormat="1" x14ac:dyDescent="0.25">
      <c r="A4354">
        <v>38076</v>
      </c>
      <c r="B4354" t="s">
        <v>24611</v>
      </c>
      <c r="C4354" t="s">
        <v>1533</v>
      </c>
      <c r="D4354" s="109" t="s">
        <v>7987</v>
      </c>
      <c r="E4354"/>
    </row>
    <row r="4355" spans="1:5" s="190" customFormat="1" x14ac:dyDescent="0.25">
      <c r="A4355">
        <v>7592</v>
      </c>
      <c r="B4355" t="s">
        <v>24612</v>
      </c>
      <c r="C4355" t="s">
        <v>1532</v>
      </c>
      <c r="D4355" s="109" t="s">
        <v>17267</v>
      </c>
      <c r="E4355"/>
    </row>
    <row r="4356" spans="1:5" s="190" customFormat="1" x14ac:dyDescent="0.25">
      <c r="A4356">
        <v>40820</v>
      </c>
      <c r="B4356" t="s">
        <v>24613</v>
      </c>
      <c r="C4356" t="s">
        <v>1539</v>
      </c>
      <c r="D4356" s="109" t="s">
        <v>24614</v>
      </c>
      <c r="E4356"/>
    </row>
    <row r="4357" spans="1:5" s="190" customFormat="1" x14ac:dyDescent="0.25">
      <c r="A4357">
        <v>11826</v>
      </c>
      <c r="B4357" t="s">
        <v>24615</v>
      </c>
      <c r="C4357" t="s">
        <v>1533</v>
      </c>
      <c r="D4357" s="109" t="s">
        <v>24616</v>
      </c>
      <c r="E4357"/>
    </row>
    <row r="4358" spans="1:5" s="190" customFormat="1" x14ac:dyDescent="0.25">
      <c r="A4358">
        <v>7606</v>
      </c>
      <c r="B4358" t="s">
        <v>24617</v>
      </c>
      <c r="C4358" t="s">
        <v>1533</v>
      </c>
      <c r="D4358" s="109" t="s">
        <v>24618</v>
      </c>
      <c r="E4358"/>
    </row>
    <row r="4359" spans="1:5" s="190" customFormat="1" x14ac:dyDescent="0.25">
      <c r="A4359">
        <v>11763</v>
      </c>
      <c r="B4359" t="s">
        <v>24619</v>
      </c>
      <c r="C4359" t="s">
        <v>1533</v>
      </c>
      <c r="D4359" s="109" t="s">
        <v>24620</v>
      </c>
      <c r="E4359"/>
    </row>
    <row r="4360" spans="1:5" s="190" customFormat="1" x14ac:dyDescent="0.25">
      <c r="A4360">
        <v>11764</v>
      </c>
      <c r="B4360" t="s">
        <v>24621</v>
      </c>
      <c r="C4360" t="s">
        <v>1533</v>
      </c>
      <c r="D4360" s="109" t="s">
        <v>24622</v>
      </c>
      <c r="E4360"/>
    </row>
    <row r="4361" spans="1:5" s="190" customFormat="1" x14ac:dyDescent="0.25">
      <c r="A4361">
        <v>11829</v>
      </c>
      <c r="B4361" t="s">
        <v>24623</v>
      </c>
      <c r="C4361" t="s">
        <v>1533</v>
      </c>
      <c r="D4361" s="109" t="s">
        <v>24624</v>
      </c>
      <c r="E4361"/>
    </row>
    <row r="4362" spans="1:5" s="190" customFormat="1" x14ac:dyDescent="0.25">
      <c r="A4362">
        <v>11830</v>
      </c>
      <c r="B4362" t="s">
        <v>24625</v>
      </c>
      <c r="C4362" t="s">
        <v>1533</v>
      </c>
      <c r="D4362" s="109" t="s">
        <v>24626</v>
      </c>
      <c r="E4362"/>
    </row>
    <row r="4363" spans="1:5" s="190" customFormat="1" x14ac:dyDescent="0.25">
      <c r="A4363">
        <v>11825</v>
      </c>
      <c r="B4363" t="s">
        <v>24627</v>
      </c>
      <c r="C4363" t="s">
        <v>1533</v>
      </c>
      <c r="D4363" s="109" t="s">
        <v>14336</v>
      </c>
      <c r="E4363"/>
    </row>
    <row r="4364" spans="1:5" s="190" customFormat="1" x14ac:dyDescent="0.25">
      <c r="A4364">
        <v>11767</v>
      </c>
      <c r="B4364" t="s">
        <v>24628</v>
      </c>
      <c r="C4364" t="s">
        <v>1533</v>
      </c>
      <c r="D4364" s="109" t="s">
        <v>24629</v>
      </c>
      <c r="E4364"/>
    </row>
    <row r="4365" spans="1:5" s="190" customFormat="1" x14ac:dyDescent="0.25">
      <c r="A4365">
        <v>11766</v>
      </c>
      <c r="B4365" t="s">
        <v>24630</v>
      </c>
      <c r="C4365" t="s">
        <v>1533</v>
      </c>
      <c r="D4365" s="109" t="s">
        <v>12495</v>
      </c>
      <c r="E4365"/>
    </row>
    <row r="4366" spans="1:5" s="190" customFormat="1" x14ac:dyDescent="0.25">
      <c r="A4366">
        <v>11765</v>
      </c>
      <c r="B4366" t="s">
        <v>24631</v>
      </c>
      <c r="C4366" t="s">
        <v>1533</v>
      </c>
      <c r="D4366" s="109" t="s">
        <v>24632</v>
      </c>
      <c r="E4366"/>
    </row>
    <row r="4367" spans="1:5" s="190" customFormat="1" x14ac:dyDescent="0.25">
      <c r="A4367">
        <v>11824</v>
      </c>
      <c r="B4367" t="s">
        <v>24633</v>
      </c>
      <c r="C4367" t="s">
        <v>1533</v>
      </c>
      <c r="D4367" s="109" t="s">
        <v>24634</v>
      </c>
      <c r="E4367"/>
    </row>
    <row r="4368" spans="1:5" s="190" customFormat="1" x14ac:dyDescent="0.25">
      <c r="A4368">
        <v>44045</v>
      </c>
      <c r="B4368" t="s">
        <v>24635</v>
      </c>
      <c r="C4368" t="s">
        <v>1533</v>
      </c>
      <c r="D4368" s="109" t="s">
        <v>24636</v>
      </c>
      <c r="E4368"/>
    </row>
    <row r="4369" spans="1:5" s="190" customFormat="1" x14ac:dyDescent="0.25">
      <c r="A4369">
        <v>39702</v>
      </c>
      <c r="B4369" t="s">
        <v>24637</v>
      </c>
      <c r="C4369" t="s">
        <v>1533</v>
      </c>
      <c r="D4369" s="109" t="s">
        <v>24638</v>
      </c>
      <c r="E4369"/>
    </row>
    <row r="4370" spans="1:5" s="190" customFormat="1" x14ac:dyDescent="0.25">
      <c r="A4370">
        <v>13415</v>
      </c>
      <c r="B4370" t="s">
        <v>24639</v>
      </c>
      <c r="C4370" t="s">
        <v>1533</v>
      </c>
      <c r="D4370" s="109" t="s">
        <v>24640</v>
      </c>
      <c r="E4370"/>
    </row>
    <row r="4371" spans="1:5" s="190" customFormat="1" x14ac:dyDescent="0.25">
      <c r="A4371">
        <v>7602</v>
      </c>
      <c r="B4371" t="s">
        <v>24641</v>
      </c>
      <c r="C4371" t="s">
        <v>1533</v>
      </c>
      <c r="D4371" s="109" t="s">
        <v>24642</v>
      </c>
      <c r="E4371"/>
    </row>
    <row r="4372" spans="1:5" s="190" customFormat="1" x14ac:dyDescent="0.25">
      <c r="A4372">
        <v>7603</v>
      </c>
      <c r="B4372" t="s">
        <v>24643</v>
      </c>
      <c r="C4372" t="s">
        <v>1533</v>
      </c>
      <c r="D4372" s="109" t="s">
        <v>15031</v>
      </c>
      <c r="E4372"/>
    </row>
    <row r="4373" spans="1:5" s="190" customFormat="1" x14ac:dyDescent="0.25">
      <c r="A4373">
        <v>11777</v>
      </c>
      <c r="B4373" t="s">
        <v>24644</v>
      </c>
      <c r="C4373" t="s">
        <v>1533</v>
      </c>
      <c r="D4373" s="109" t="s">
        <v>24645</v>
      </c>
      <c r="E4373"/>
    </row>
    <row r="4374" spans="1:5" s="190" customFormat="1" x14ac:dyDescent="0.25">
      <c r="A4374">
        <v>13417</v>
      </c>
      <c r="B4374" t="s">
        <v>24646</v>
      </c>
      <c r="C4374" t="s">
        <v>1533</v>
      </c>
      <c r="D4374" s="109" t="s">
        <v>24647</v>
      </c>
      <c r="E4374"/>
    </row>
    <row r="4375" spans="1:5" s="190" customFormat="1" x14ac:dyDescent="0.25">
      <c r="A4375">
        <v>36791</v>
      </c>
      <c r="B4375" t="s">
        <v>24648</v>
      </c>
      <c r="C4375" t="s">
        <v>1533</v>
      </c>
      <c r="D4375" s="109" t="s">
        <v>24649</v>
      </c>
      <c r="E4375"/>
    </row>
    <row r="4376" spans="1:5" s="190" customFormat="1" x14ac:dyDescent="0.25">
      <c r="A4376">
        <v>36795</v>
      </c>
      <c r="B4376" t="s">
        <v>24650</v>
      </c>
      <c r="C4376" t="s">
        <v>1533</v>
      </c>
      <c r="D4376" s="109" t="s">
        <v>24651</v>
      </c>
      <c r="E4376"/>
    </row>
    <row r="4377" spans="1:5" s="190" customFormat="1" x14ac:dyDescent="0.25">
      <c r="A4377">
        <v>36796</v>
      </c>
      <c r="B4377" t="s">
        <v>24652</v>
      </c>
      <c r="C4377" t="s">
        <v>1533</v>
      </c>
      <c r="D4377" s="109" t="s">
        <v>24653</v>
      </c>
      <c r="E4377"/>
    </row>
    <row r="4378" spans="1:5" s="190" customFormat="1" x14ac:dyDescent="0.25">
      <c r="A4378">
        <v>36792</v>
      </c>
      <c r="B4378" t="s">
        <v>24654</v>
      </c>
      <c r="C4378" t="s">
        <v>1533</v>
      </c>
      <c r="D4378" s="109" t="s">
        <v>24655</v>
      </c>
      <c r="E4378"/>
    </row>
    <row r="4379" spans="1:5" s="190" customFormat="1" x14ac:dyDescent="0.25">
      <c r="A4379">
        <v>11773</v>
      </c>
      <c r="B4379" t="s">
        <v>24656</v>
      </c>
      <c r="C4379" t="s">
        <v>1533</v>
      </c>
      <c r="D4379" s="109" t="s">
        <v>24657</v>
      </c>
      <c r="E4379"/>
    </row>
    <row r="4380" spans="1:5" s="190" customFormat="1" x14ac:dyDescent="0.25">
      <c r="A4380">
        <v>11762</v>
      </c>
      <c r="B4380" t="s">
        <v>24658</v>
      </c>
      <c r="C4380" t="s">
        <v>1533</v>
      </c>
      <c r="D4380" s="109" t="s">
        <v>24659</v>
      </c>
      <c r="E4380"/>
    </row>
    <row r="4381" spans="1:5" s="190" customFormat="1" x14ac:dyDescent="0.25">
      <c r="A4381">
        <v>7604</v>
      </c>
      <c r="B4381" t="s">
        <v>24660</v>
      </c>
      <c r="C4381" t="s">
        <v>1533</v>
      </c>
      <c r="D4381" s="109" t="s">
        <v>24661</v>
      </c>
      <c r="E4381"/>
    </row>
    <row r="4382" spans="1:5" s="190" customFormat="1" x14ac:dyDescent="0.25">
      <c r="A4382">
        <v>13984</v>
      </c>
      <c r="B4382" t="s">
        <v>24662</v>
      </c>
      <c r="C4382" t="s">
        <v>1533</v>
      </c>
      <c r="D4382" s="109" t="s">
        <v>24663</v>
      </c>
      <c r="E4382"/>
    </row>
    <row r="4383" spans="1:5" s="190" customFormat="1" x14ac:dyDescent="0.25">
      <c r="A4383">
        <v>11772</v>
      </c>
      <c r="B4383" t="s">
        <v>24664</v>
      </c>
      <c r="C4383" t="s">
        <v>1533</v>
      </c>
      <c r="D4383" s="109" t="s">
        <v>24665</v>
      </c>
      <c r="E4383"/>
    </row>
    <row r="4384" spans="1:5" s="190" customFormat="1" x14ac:dyDescent="0.25">
      <c r="A4384">
        <v>13983</v>
      </c>
      <c r="B4384" t="s">
        <v>24666</v>
      </c>
      <c r="C4384" t="s">
        <v>1533</v>
      </c>
      <c r="D4384" s="109" t="s">
        <v>24667</v>
      </c>
      <c r="E4384"/>
    </row>
    <row r="4385" spans="1:5" s="190" customFormat="1" x14ac:dyDescent="0.25">
      <c r="A4385">
        <v>13416</v>
      </c>
      <c r="B4385" t="s">
        <v>24668</v>
      </c>
      <c r="C4385" t="s">
        <v>1533</v>
      </c>
      <c r="D4385" s="109" t="s">
        <v>12716</v>
      </c>
      <c r="E4385"/>
    </row>
    <row r="4386" spans="1:5" s="190" customFormat="1" x14ac:dyDescent="0.25">
      <c r="A4386">
        <v>40329</v>
      </c>
      <c r="B4386" t="s">
        <v>24669</v>
      </c>
      <c r="C4386" t="s">
        <v>1533</v>
      </c>
      <c r="D4386" s="109" t="s">
        <v>13575</v>
      </c>
      <c r="E4386"/>
    </row>
    <row r="4387" spans="1:5" s="190" customFormat="1" x14ac:dyDescent="0.25">
      <c r="A4387">
        <v>11823</v>
      </c>
      <c r="B4387" t="s">
        <v>24670</v>
      </c>
      <c r="C4387" t="s">
        <v>1533</v>
      </c>
      <c r="D4387" s="109" t="s">
        <v>14710</v>
      </c>
      <c r="E4387"/>
    </row>
    <row r="4388" spans="1:5" s="190" customFormat="1" x14ac:dyDescent="0.25">
      <c r="A4388">
        <v>11822</v>
      </c>
      <c r="B4388" t="s">
        <v>24671</v>
      </c>
      <c r="C4388" t="s">
        <v>1533</v>
      </c>
      <c r="D4388" s="109" t="s">
        <v>7992</v>
      </c>
      <c r="E4388"/>
    </row>
    <row r="4389" spans="1:5" s="190" customFormat="1" x14ac:dyDescent="0.25">
      <c r="A4389">
        <v>11831</v>
      </c>
      <c r="B4389" t="s">
        <v>24672</v>
      </c>
      <c r="C4389" t="s">
        <v>1533</v>
      </c>
      <c r="D4389" s="109" t="s">
        <v>17943</v>
      </c>
      <c r="E4389"/>
    </row>
    <row r="4390" spans="1:5" s="190" customFormat="1" x14ac:dyDescent="0.25">
      <c r="A4390">
        <v>7613</v>
      </c>
      <c r="B4390" t="s">
        <v>24673</v>
      </c>
      <c r="C4390" t="s">
        <v>1533</v>
      </c>
      <c r="D4390" s="109" t="s">
        <v>24674</v>
      </c>
      <c r="E4390"/>
    </row>
    <row r="4391" spans="1:5" s="190" customFormat="1" x14ac:dyDescent="0.25">
      <c r="A4391">
        <v>7619</v>
      </c>
      <c r="B4391" t="s">
        <v>24675</v>
      </c>
      <c r="C4391" t="s">
        <v>1533</v>
      </c>
      <c r="D4391" s="109" t="s">
        <v>24676</v>
      </c>
      <c r="E4391"/>
    </row>
    <row r="4392" spans="1:5" s="190" customFormat="1" x14ac:dyDescent="0.25">
      <c r="A4392">
        <v>12076</v>
      </c>
      <c r="B4392" t="s">
        <v>24677</v>
      </c>
      <c r="C4392" t="s">
        <v>1533</v>
      </c>
      <c r="D4392" s="109" t="s">
        <v>24678</v>
      </c>
      <c r="E4392"/>
    </row>
    <row r="4393" spans="1:5" s="190" customFormat="1" x14ac:dyDescent="0.25">
      <c r="A4393">
        <v>7614</v>
      </c>
      <c r="B4393" t="s">
        <v>24679</v>
      </c>
      <c r="C4393" t="s">
        <v>1533</v>
      </c>
      <c r="D4393" s="109" t="s">
        <v>24680</v>
      </c>
      <c r="E4393"/>
    </row>
    <row r="4394" spans="1:5" s="190" customFormat="1" x14ac:dyDescent="0.25">
      <c r="A4394">
        <v>7618</v>
      </c>
      <c r="B4394" t="s">
        <v>24681</v>
      </c>
      <c r="C4394" t="s">
        <v>1533</v>
      </c>
      <c r="D4394" s="109" t="s">
        <v>24682</v>
      </c>
      <c r="E4394"/>
    </row>
    <row r="4395" spans="1:5" s="190" customFormat="1" x14ac:dyDescent="0.25">
      <c r="A4395">
        <v>7620</v>
      </c>
      <c r="B4395" t="s">
        <v>24683</v>
      </c>
      <c r="C4395" t="s">
        <v>1533</v>
      </c>
      <c r="D4395" s="109" t="s">
        <v>24684</v>
      </c>
      <c r="E4395"/>
    </row>
    <row r="4396" spans="1:5" s="190" customFormat="1" x14ac:dyDescent="0.25">
      <c r="A4396">
        <v>7610</v>
      </c>
      <c r="B4396" t="s">
        <v>24685</v>
      </c>
      <c r="C4396" t="s">
        <v>1533</v>
      </c>
      <c r="D4396" s="109" t="s">
        <v>24686</v>
      </c>
      <c r="E4396"/>
    </row>
    <row r="4397" spans="1:5" s="190" customFormat="1" x14ac:dyDescent="0.25">
      <c r="A4397">
        <v>7615</v>
      </c>
      <c r="B4397" t="s">
        <v>24687</v>
      </c>
      <c r="C4397" t="s">
        <v>1533</v>
      </c>
      <c r="D4397" s="109" t="s">
        <v>24688</v>
      </c>
      <c r="E4397"/>
    </row>
    <row r="4398" spans="1:5" s="190" customFormat="1" x14ac:dyDescent="0.25">
      <c r="A4398">
        <v>7617</v>
      </c>
      <c r="B4398" t="s">
        <v>24689</v>
      </c>
      <c r="C4398" t="s">
        <v>1533</v>
      </c>
      <c r="D4398" s="109" t="s">
        <v>24690</v>
      </c>
      <c r="E4398"/>
    </row>
    <row r="4399" spans="1:5" s="190" customFormat="1" x14ac:dyDescent="0.25">
      <c r="A4399">
        <v>7616</v>
      </c>
      <c r="B4399" t="s">
        <v>24691</v>
      </c>
      <c r="C4399" t="s">
        <v>1533</v>
      </c>
      <c r="D4399" s="109" t="s">
        <v>24692</v>
      </c>
      <c r="E4399"/>
    </row>
    <row r="4400" spans="1:5" s="190" customFormat="1" x14ac:dyDescent="0.25">
      <c r="A4400">
        <v>7611</v>
      </c>
      <c r="B4400" t="s">
        <v>24693</v>
      </c>
      <c r="C4400" t="s">
        <v>1533</v>
      </c>
      <c r="D4400" s="109" t="s">
        <v>24694</v>
      </c>
      <c r="E4400"/>
    </row>
    <row r="4401" spans="1:5" s="190" customFormat="1" x14ac:dyDescent="0.25">
      <c r="A4401">
        <v>7612</v>
      </c>
      <c r="B4401" t="s">
        <v>24695</v>
      </c>
      <c r="C4401" t="s">
        <v>1533</v>
      </c>
      <c r="D4401" s="109" t="s">
        <v>24696</v>
      </c>
      <c r="E4401"/>
    </row>
    <row r="4402" spans="1:5" s="190" customFormat="1" x14ac:dyDescent="0.25">
      <c r="A4402">
        <v>37371</v>
      </c>
      <c r="B4402" t="s">
        <v>24697</v>
      </c>
      <c r="C4402" t="s">
        <v>1532</v>
      </c>
      <c r="D4402" s="109" t="s">
        <v>7328</v>
      </c>
      <c r="E4402"/>
    </row>
    <row r="4403" spans="1:5" s="190" customFormat="1" x14ac:dyDescent="0.25">
      <c r="A4403">
        <v>40861</v>
      </c>
      <c r="B4403" t="s">
        <v>24698</v>
      </c>
      <c r="C4403" t="s">
        <v>1539</v>
      </c>
      <c r="D4403" s="109" t="s">
        <v>24699</v>
      </c>
      <c r="E4403"/>
    </row>
    <row r="4404" spans="1:5" s="190" customFormat="1" x14ac:dyDescent="0.25">
      <c r="A4404">
        <v>36510</v>
      </c>
      <c r="B4404" t="s">
        <v>24700</v>
      </c>
      <c r="C4404" t="s">
        <v>1533</v>
      </c>
      <c r="D4404" s="109" t="s">
        <v>17475</v>
      </c>
      <c r="E4404"/>
    </row>
    <row r="4405" spans="1:5" s="190" customFormat="1" x14ac:dyDescent="0.25">
      <c r="A4405">
        <v>25020</v>
      </c>
      <c r="B4405" t="s">
        <v>24701</v>
      </c>
      <c r="C4405" t="s">
        <v>1533</v>
      </c>
      <c r="D4405" s="109" t="s">
        <v>17476</v>
      </c>
      <c r="E4405"/>
    </row>
    <row r="4406" spans="1:5" s="190" customFormat="1" x14ac:dyDescent="0.25">
      <c r="A4406">
        <v>7622</v>
      </c>
      <c r="B4406" t="s">
        <v>24702</v>
      </c>
      <c r="C4406" t="s">
        <v>1533</v>
      </c>
      <c r="D4406" s="109" t="s">
        <v>17477</v>
      </c>
      <c r="E4406"/>
    </row>
    <row r="4407" spans="1:5" s="190" customFormat="1" x14ac:dyDescent="0.25">
      <c r="A4407">
        <v>7624</v>
      </c>
      <c r="B4407" t="s">
        <v>24703</v>
      </c>
      <c r="C4407" t="s">
        <v>1533</v>
      </c>
      <c r="D4407" s="109" t="s">
        <v>17478</v>
      </c>
      <c r="E4407"/>
    </row>
    <row r="4408" spans="1:5" s="190" customFormat="1" x14ac:dyDescent="0.25">
      <c r="A4408">
        <v>7625</v>
      </c>
      <c r="B4408" t="s">
        <v>24704</v>
      </c>
      <c r="C4408" t="s">
        <v>1533</v>
      </c>
      <c r="D4408" s="109" t="s">
        <v>17479</v>
      </c>
      <c r="E4408"/>
    </row>
    <row r="4409" spans="1:5" s="190" customFormat="1" x14ac:dyDescent="0.25">
      <c r="A4409">
        <v>7623</v>
      </c>
      <c r="B4409" t="s">
        <v>24705</v>
      </c>
      <c r="C4409" t="s">
        <v>1533</v>
      </c>
      <c r="D4409" s="109" t="s">
        <v>17476</v>
      </c>
      <c r="E4409"/>
    </row>
    <row r="4410" spans="1:5" s="190" customFormat="1" x14ac:dyDescent="0.25">
      <c r="A4410">
        <v>36508</v>
      </c>
      <c r="B4410" t="s">
        <v>24706</v>
      </c>
      <c r="C4410" t="s">
        <v>1533</v>
      </c>
      <c r="D4410" s="109" t="s">
        <v>17480</v>
      </c>
      <c r="E4410"/>
    </row>
    <row r="4411" spans="1:5" s="190" customFormat="1" x14ac:dyDescent="0.25">
      <c r="A4411">
        <v>36509</v>
      </c>
      <c r="B4411" t="s">
        <v>24707</v>
      </c>
      <c r="C4411" t="s">
        <v>1533</v>
      </c>
      <c r="D4411" s="109" t="s">
        <v>17481</v>
      </c>
      <c r="E4411"/>
    </row>
    <row r="4412" spans="1:5" s="190" customFormat="1" x14ac:dyDescent="0.25">
      <c r="A4412">
        <v>13238</v>
      </c>
      <c r="B4412" t="s">
        <v>24708</v>
      </c>
      <c r="C4412" t="s">
        <v>1533</v>
      </c>
      <c r="D4412" s="109" t="s">
        <v>24709</v>
      </c>
      <c r="E4412"/>
    </row>
    <row r="4413" spans="1:5" s="190" customFormat="1" x14ac:dyDescent="0.25">
      <c r="A4413">
        <v>36511</v>
      </c>
      <c r="B4413" t="s">
        <v>24710</v>
      </c>
      <c r="C4413" t="s">
        <v>1533</v>
      </c>
      <c r="D4413" s="109" t="s">
        <v>24711</v>
      </c>
      <c r="E4413"/>
    </row>
    <row r="4414" spans="1:5" s="190" customFormat="1" x14ac:dyDescent="0.25">
      <c r="A4414">
        <v>36515</v>
      </c>
      <c r="B4414" t="s">
        <v>24712</v>
      </c>
      <c r="C4414" t="s">
        <v>1533</v>
      </c>
      <c r="D4414" s="109" t="s">
        <v>24713</v>
      </c>
      <c r="E4414"/>
    </row>
    <row r="4415" spans="1:5" s="190" customFormat="1" x14ac:dyDescent="0.25">
      <c r="A4415">
        <v>10598</v>
      </c>
      <c r="B4415" t="s">
        <v>24714</v>
      </c>
      <c r="C4415" t="s">
        <v>1533</v>
      </c>
      <c r="D4415" s="109" t="s">
        <v>24715</v>
      </c>
      <c r="E4415"/>
    </row>
    <row r="4416" spans="1:5" s="190" customFormat="1" x14ac:dyDescent="0.25">
      <c r="A4416">
        <v>7640</v>
      </c>
      <c r="B4416" t="s">
        <v>24716</v>
      </c>
      <c r="C4416" t="s">
        <v>1533</v>
      </c>
      <c r="D4416" s="109" t="s">
        <v>24717</v>
      </c>
      <c r="E4416"/>
    </row>
    <row r="4417" spans="1:5" s="190" customFormat="1" x14ac:dyDescent="0.25">
      <c r="A4417">
        <v>36513</v>
      </c>
      <c r="B4417" t="s">
        <v>24718</v>
      </c>
      <c r="C4417" t="s">
        <v>1533</v>
      </c>
      <c r="D4417" s="109" t="s">
        <v>24719</v>
      </c>
      <c r="E4417"/>
    </row>
    <row r="4418" spans="1:5" s="190" customFormat="1" x14ac:dyDescent="0.25">
      <c r="A4418">
        <v>36514</v>
      </c>
      <c r="B4418" t="s">
        <v>24720</v>
      </c>
      <c r="C4418" t="s">
        <v>1533</v>
      </c>
      <c r="D4418" s="109" t="s">
        <v>24721</v>
      </c>
      <c r="E4418"/>
    </row>
    <row r="4419" spans="1:5" s="190" customFormat="1" x14ac:dyDescent="0.25">
      <c r="A4419">
        <v>11572</v>
      </c>
      <c r="B4419" t="s">
        <v>24722</v>
      </c>
      <c r="C4419" t="s">
        <v>1533</v>
      </c>
      <c r="D4419" s="109" t="s">
        <v>17811</v>
      </c>
      <c r="E4419"/>
    </row>
    <row r="4420" spans="1:5" s="190" customFormat="1" x14ac:dyDescent="0.25">
      <c r="A4420">
        <v>36149</v>
      </c>
      <c r="B4420" t="s">
        <v>24723</v>
      </c>
      <c r="C4420" t="s">
        <v>1533</v>
      </c>
      <c r="D4420" s="109" t="s">
        <v>17440</v>
      </c>
      <c r="E4420"/>
    </row>
    <row r="4421" spans="1:5" s="190" customFormat="1" x14ac:dyDescent="0.25">
      <c r="A4421">
        <v>42407</v>
      </c>
      <c r="B4421" t="s">
        <v>24724</v>
      </c>
      <c r="C4421" t="s">
        <v>1536</v>
      </c>
      <c r="D4421" s="109" t="s">
        <v>10164</v>
      </c>
      <c r="E4421"/>
    </row>
    <row r="4422" spans="1:5" s="190" customFormat="1" x14ac:dyDescent="0.25">
      <c r="A4422">
        <v>11581</v>
      </c>
      <c r="B4422" t="s">
        <v>24725</v>
      </c>
      <c r="C4422" t="s">
        <v>1536</v>
      </c>
      <c r="D4422" s="109" t="s">
        <v>13720</v>
      </c>
      <c r="E4422"/>
    </row>
    <row r="4423" spans="1:5" s="190" customFormat="1" x14ac:dyDescent="0.25">
      <c r="A4423">
        <v>43605</v>
      </c>
      <c r="B4423" t="s">
        <v>24726</v>
      </c>
      <c r="C4423" t="s">
        <v>1536</v>
      </c>
      <c r="D4423" s="109" t="s">
        <v>24727</v>
      </c>
      <c r="E4423"/>
    </row>
    <row r="4424" spans="1:5" s="190" customFormat="1" x14ac:dyDescent="0.25">
      <c r="A4424">
        <v>11580</v>
      </c>
      <c r="B4424" t="s">
        <v>24728</v>
      </c>
      <c r="C4424" t="s">
        <v>1536</v>
      </c>
      <c r="D4424" s="109" t="s">
        <v>14398</v>
      </c>
      <c r="E4424"/>
    </row>
    <row r="4425" spans="1:5" s="190" customFormat="1" x14ac:dyDescent="0.25">
      <c r="A4425">
        <v>10743</v>
      </c>
      <c r="B4425" t="s">
        <v>24729</v>
      </c>
      <c r="C4425" t="s">
        <v>1533</v>
      </c>
      <c r="D4425" s="109" t="s">
        <v>24730</v>
      </c>
      <c r="E4425"/>
    </row>
    <row r="4426" spans="1:5" s="190" customFormat="1" x14ac:dyDescent="0.25">
      <c r="A4426">
        <v>39848</v>
      </c>
      <c r="B4426" t="s">
        <v>24731</v>
      </c>
      <c r="C4426" t="s">
        <v>1536</v>
      </c>
      <c r="D4426" s="109" t="s">
        <v>7702</v>
      </c>
      <c r="E4426"/>
    </row>
    <row r="4427" spans="1:5" s="190" customFormat="1" x14ac:dyDescent="0.25">
      <c r="A4427">
        <v>20999</v>
      </c>
      <c r="B4427" t="s">
        <v>24732</v>
      </c>
      <c r="C4427" t="s">
        <v>1536</v>
      </c>
      <c r="D4427" s="109" t="s">
        <v>21224</v>
      </c>
      <c r="E4427"/>
    </row>
    <row r="4428" spans="1:5" s="190" customFormat="1" x14ac:dyDescent="0.25">
      <c r="A4428">
        <v>21001</v>
      </c>
      <c r="B4428" t="s">
        <v>24733</v>
      </c>
      <c r="C4428" t="s">
        <v>1536</v>
      </c>
      <c r="D4428" s="109" t="s">
        <v>8162</v>
      </c>
      <c r="E4428"/>
    </row>
    <row r="4429" spans="1:5" s="190" customFormat="1" x14ac:dyDescent="0.25">
      <c r="A4429">
        <v>21003</v>
      </c>
      <c r="B4429" t="s">
        <v>24734</v>
      </c>
      <c r="C4429" t="s">
        <v>1536</v>
      </c>
      <c r="D4429" s="109" t="s">
        <v>24735</v>
      </c>
      <c r="E4429"/>
    </row>
    <row r="4430" spans="1:5" s="190" customFormat="1" x14ac:dyDescent="0.25">
      <c r="A4430">
        <v>21006</v>
      </c>
      <c r="B4430" t="s">
        <v>24736</v>
      </c>
      <c r="C4430" t="s">
        <v>1536</v>
      </c>
      <c r="D4430" s="109" t="s">
        <v>17112</v>
      </c>
      <c r="E4430"/>
    </row>
    <row r="4431" spans="1:5" s="190" customFormat="1" x14ac:dyDescent="0.25">
      <c r="A4431">
        <v>21019</v>
      </c>
      <c r="B4431" t="s">
        <v>24737</v>
      </c>
      <c r="C4431" t="s">
        <v>1536</v>
      </c>
      <c r="D4431" s="109" t="s">
        <v>24738</v>
      </c>
      <c r="E4431"/>
    </row>
    <row r="4432" spans="1:5" s="190" customFormat="1" x14ac:dyDescent="0.25">
      <c r="A4432">
        <v>21021</v>
      </c>
      <c r="B4432" t="s">
        <v>24739</v>
      </c>
      <c r="C4432" t="s">
        <v>1536</v>
      </c>
      <c r="D4432" s="109" t="s">
        <v>20830</v>
      </c>
      <c r="E4432"/>
    </row>
    <row r="4433" spans="1:5" s="190" customFormat="1" x14ac:dyDescent="0.25">
      <c r="A4433">
        <v>21024</v>
      </c>
      <c r="B4433" t="s">
        <v>24740</v>
      </c>
      <c r="C4433" t="s">
        <v>1536</v>
      </c>
      <c r="D4433" s="109" t="s">
        <v>24741</v>
      </c>
      <c r="E4433"/>
    </row>
    <row r="4434" spans="1:5" s="190" customFormat="1" x14ac:dyDescent="0.25">
      <c r="A4434">
        <v>40624</v>
      </c>
      <c r="B4434" t="s">
        <v>24742</v>
      </c>
      <c r="C4434" t="s">
        <v>1536</v>
      </c>
      <c r="D4434" s="109" t="s">
        <v>24743</v>
      </c>
      <c r="E4434"/>
    </row>
    <row r="4435" spans="1:5" s="190" customFormat="1" x14ac:dyDescent="0.25">
      <c r="A4435">
        <v>42575</v>
      </c>
      <c r="B4435" t="s">
        <v>24744</v>
      </c>
      <c r="C4435" t="s">
        <v>1536</v>
      </c>
      <c r="D4435" s="109" t="s">
        <v>17997</v>
      </c>
      <c r="E4435"/>
    </row>
    <row r="4436" spans="1:5" s="190" customFormat="1" x14ac:dyDescent="0.25">
      <c r="A4436">
        <v>13127</v>
      </c>
      <c r="B4436" t="s">
        <v>24745</v>
      </c>
      <c r="C4436" t="s">
        <v>1536</v>
      </c>
      <c r="D4436" s="109" t="s">
        <v>16654</v>
      </c>
      <c r="E4436"/>
    </row>
    <row r="4437" spans="1:5" s="190" customFormat="1" x14ac:dyDescent="0.25">
      <c r="A4437">
        <v>13137</v>
      </c>
      <c r="B4437" t="s">
        <v>24746</v>
      </c>
      <c r="C4437" t="s">
        <v>1536</v>
      </c>
      <c r="D4437" s="109" t="s">
        <v>24747</v>
      </c>
      <c r="E4437"/>
    </row>
    <row r="4438" spans="1:5" s="190" customFormat="1" x14ac:dyDescent="0.25">
      <c r="A4438">
        <v>42574</v>
      </c>
      <c r="B4438" t="s">
        <v>24748</v>
      </c>
      <c r="C4438" t="s">
        <v>1536</v>
      </c>
      <c r="D4438" s="109" t="s">
        <v>24749</v>
      </c>
      <c r="E4438"/>
    </row>
    <row r="4439" spans="1:5" s="190" customFormat="1" x14ac:dyDescent="0.25">
      <c r="A4439">
        <v>20989</v>
      </c>
      <c r="B4439" t="s">
        <v>24750</v>
      </c>
      <c r="C4439" t="s">
        <v>1536</v>
      </c>
      <c r="D4439" s="109" t="s">
        <v>24751</v>
      </c>
      <c r="E4439"/>
    </row>
    <row r="4440" spans="1:5" s="190" customFormat="1" x14ac:dyDescent="0.25">
      <c r="A4440">
        <v>21147</v>
      </c>
      <c r="B4440" t="s">
        <v>24752</v>
      </c>
      <c r="C4440" t="s">
        <v>1536</v>
      </c>
      <c r="D4440" s="109" t="s">
        <v>24753</v>
      </c>
      <c r="E4440"/>
    </row>
    <row r="4441" spans="1:5" s="190" customFormat="1" x14ac:dyDescent="0.25">
      <c r="A4441">
        <v>21148</v>
      </c>
      <c r="B4441" t="s">
        <v>24754</v>
      </c>
      <c r="C4441" t="s">
        <v>1536</v>
      </c>
      <c r="D4441" s="109" t="s">
        <v>24755</v>
      </c>
      <c r="E4441"/>
    </row>
    <row r="4442" spans="1:5" s="190" customFormat="1" x14ac:dyDescent="0.25">
      <c r="A4442">
        <v>20984</v>
      </c>
      <c r="B4442" t="s">
        <v>24756</v>
      </c>
      <c r="C4442" t="s">
        <v>1536</v>
      </c>
      <c r="D4442" s="109" t="s">
        <v>24757</v>
      </c>
      <c r="E4442"/>
    </row>
    <row r="4443" spans="1:5" s="190" customFormat="1" x14ac:dyDescent="0.25">
      <c r="A4443">
        <v>13042</v>
      </c>
      <c r="B4443" t="s">
        <v>24758</v>
      </c>
      <c r="C4443" t="s">
        <v>1536</v>
      </c>
      <c r="D4443" s="109" t="s">
        <v>24759</v>
      </c>
      <c r="E4443"/>
    </row>
    <row r="4444" spans="1:5" s="190" customFormat="1" x14ac:dyDescent="0.25">
      <c r="A4444">
        <v>21150</v>
      </c>
      <c r="B4444" t="s">
        <v>24760</v>
      </c>
      <c r="C4444" t="s">
        <v>1536</v>
      </c>
      <c r="D4444" s="109" t="s">
        <v>16910</v>
      </c>
      <c r="E4444"/>
    </row>
    <row r="4445" spans="1:5" s="190" customFormat="1" x14ac:dyDescent="0.25">
      <c r="A4445">
        <v>13141</v>
      </c>
      <c r="B4445" t="s">
        <v>24761</v>
      </c>
      <c r="C4445" t="s">
        <v>1536</v>
      </c>
      <c r="D4445" s="109" t="s">
        <v>24762</v>
      </c>
      <c r="E4445"/>
    </row>
    <row r="4446" spans="1:5" s="190" customFormat="1" x14ac:dyDescent="0.25">
      <c r="A4446">
        <v>42576</v>
      </c>
      <c r="B4446" t="s">
        <v>24763</v>
      </c>
      <c r="C4446" t="s">
        <v>1536</v>
      </c>
      <c r="D4446" s="109" t="s">
        <v>24764</v>
      </c>
      <c r="E4446"/>
    </row>
    <row r="4447" spans="1:5" s="190" customFormat="1" x14ac:dyDescent="0.25">
      <c r="A4447">
        <v>21151</v>
      </c>
      <c r="B4447" t="s">
        <v>24765</v>
      </c>
      <c r="C4447" t="s">
        <v>1536</v>
      </c>
      <c r="D4447" s="109" t="s">
        <v>24766</v>
      </c>
      <c r="E4447"/>
    </row>
    <row r="4448" spans="1:5" s="190" customFormat="1" x14ac:dyDescent="0.25">
      <c r="A4448">
        <v>13142</v>
      </c>
      <c r="B4448" t="s">
        <v>24767</v>
      </c>
      <c r="C4448" t="s">
        <v>1536</v>
      </c>
      <c r="D4448" s="109" t="s">
        <v>24768</v>
      </c>
      <c r="E4448"/>
    </row>
    <row r="4449" spans="1:5" s="190" customFormat="1" x14ac:dyDescent="0.25">
      <c r="A4449">
        <v>42577</v>
      </c>
      <c r="B4449" t="s">
        <v>24769</v>
      </c>
      <c r="C4449" t="s">
        <v>1536</v>
      </c>
      <c r="D4449" s="109" t="s">
        <v>24770</v>
      </c>
      <c r="E4449"/>
    </row>
    <row r="4450" spans="1:5" s="190" customFormat="1" x14ac:dyDescent="0.25">
      <c r="A4450">
        <v>20994</v>
      </c>
      <c r="B4450" t="s">
        <v>24771</v>
      </c>
      <c r="C4450" t="s">
        <v>1536</v>
      </c>
      <c r="D4450" s="109" t="s">
        <v>24772</v>
      </c>
      <c r="E4450"/>
    </row>
    <row r="4451" spans="1:5" s="190" customFormat="1" x14ac:dyDescent="0.25">
      <c r="A4451">
        <v>7672</v>
      </c>
      <c r="B4451" t="s">
        <v>24773</v>
      </c>
      <c r="C4451" t="s">
        <v>1536</v>
      </c>
      <c r="D4451" s="109" t="s">
        <v>24774</v>
      </c>
      <c r="E4451"/>
    </row>
    <row r="4452" spans="1:5" s="190" customFormat="1" x14ac:dyDescent="0.25">
      <c r="A4452">
        <v>20995</v>
      </c>
      <c r="B4452" t="s">
        <v>24775</v>
      </c>
      <c r="C4452" t="s">
        <v>1536</v>
      </c>
      <c r="D4452" s="109" t="s">
        <v>24776</v>
      </c>
      <c r="E4452"/>
    </row>
    <row r="4453" spans="1:5" s="190" customFormat="1" x14ac:dyDescent="0.25">
      <c r="A4453">
        <v>7690</v>
      </c>
      <c r="B4453" t="s">
        <v>24777</v>
      </c>
      <c r="C4453" t="s">
        <v>1536</v>
      </c>
      <c r="D4453" s="109" t="s">
        <v>24778</v>
      </c>
      <c r="E4453"/>
    </row>
    <row r="4454" spans="1:5" s="190" customFormat="1" x14ac:dyDescent="0.25">
      <c r="A4454">
        <v>20980</v>
      </c>
      <c r="B4454" t="s">
        <v>24779</v>
      </c>
      <c r="C4454" t="s">
        <v>1536</v>
      </c>
      <c r="D4454" s="109" t="s">
        <v>24780</v>
      </c>
      <c r="E4454"/>
    </row>
    <row r="4455" spans="1:5" s="190" customFormat="1" x14ac:dyDescent="0.25">
      <c r="A4455">
        <v>7661</v>
      </c>
      <c r="B4455" t="s">
        <v>24781</v>
      </c>
      <c r="C4455" t="s">
        <v>1536</v>
      </c>
      <c r="D4455" s="109" t="s">
        <v>24782</v>
      </c>
      <c r="E4455"/>
    </row>
    <row r="4456" spans="1:5" s="190" customFormat="1" x14ac:dyDescent="0.25">
      <c r="A4456">
        <v>21016</v>
      </c>
      <c r="B4456" t="s">
        <v>24783</v>
      </c>
      <c r="C4456" t="s">
        <v>1536</v>
      </c>
      <c r="D4456" s="109" t="s">
        <v>15886</v>
      </c>
      <c r="E4456"/>
    </row>
    <row r="4457" spans="1:5" s="190" customFormat="1" x14ac:dyDescent="0.25">
      <c r="A4457">
        <v>21008</v>
      </c>
      <c r="B4457" t="s">
        <v>24784</v>
      </c>
      <c r="C4457" t="s">
        <v>1536</v>
      </c>
      <c r="D4457" s="109" t="s">
        <v>17485</v>
      </c>
      <c r="E4457"/>
    </row>
    <row r="4458" spans="1:5" s="190" customFormat="1" x14ac:dyDescent="0.25">
      <c r="A4458">
        <v>21009</v>
      </c>
      <c r="B4458" t="s">
        <v>24785</v>
      </c>
      <c r="C4458" t="s">
        <v>1536</v>
      </c>
      <c r="D4458" s="109" t="s">
        <v>6734</v>
      </c>
      <c r="E4458"/>
    </row>
    <row r="4459" spans="1:5" s="190" customFormat="1" x14ac:dyDescent="0.25">
      <c r="A4459">
        <v>21010</v>
      </c>
      <c r="B4459" t="s">
        <v>24786</v>
      </c>
      <c r="C4459" t="s">
        <v>1536</v>
      </c>
      <c r="D4459" s="109" t="s">
        <v>16969</v>
      </c>
      <c r="E4459"/>
    </row>
    <row r="4460" spans="1:5" s="190" customFormat="1" x14ac:dyDescent="0.25">
      <c r="A4460">
        <v>21011</v>
      </c>
      <c r="B4460" t="s">
        <v>24787</v>
      </c>
      <c r="C4460" t="s">
        <v>1536</v>
      </c>
      <c r="D4460" s="109" t="s">
        <v>14931</v>
      </c>
      <c r="E4460"/>
    </row>
    <row r="4461" spans="1:5" s="190" customFormat="1" x14ac:dyDescent="0.25">
      <c r="A4461">
        <v>21012</v>
      </c>
      <c r="B4461" t="s">
        <v>24788</v>
      </c>
      <c r="C4461" t="s">
        <v>1536</v>
      </c>
      <c r="D4461" s="109" t="s">
        <v>14337</v>
      </c>
      <c r="E4461"/>
    </row>
    <row r="4462" spans="1:5" s="190" customFormat="1" x14ac:dyDescent="0.25">
      <c r="A4462">
        <v>21013</v>
      </c>
      <c r="B4462" t="s">
        <v>24789</v>
      </c>
      <c r="C4462" t="s">
        <v>1536</v>
      </c>
      <c r="D4462" s="109" t="s">
        <v>17486</v>
      </c>
      <c r="E4462"/>
    </row>
    <row r="4463" spans="1:5" s="190" customFormat="1" x14ac:dyDescent="0.25">
      <c r="A4463">
        <v>21014</v>
      </c>
      <c r="B4463" t="s">
        <v>24790</v>
      </c>
      <c r="C4463" t="s">
        <v>1536</v>
      </c>
      <c r="D4463" s="109" t="s">
        <v>17487</v>
      </c>
      <c r="E4463"/>
    </row>
    <row r="4464" spans="1:5" s="190" customFormat="1" x14ac:dyDescent="0.25">
      <c r="A4464">
        <v>21015</v>
      </c>
      <c r="B4464" t="s">
        <v>24791</v>
      </c>
      <c r="C4464" t="s">
        <v>1536</v>
      </c>
      <c r="D4464" s="109" t="s">
        <v>17488</v>
      </c>
      <c r="E4464"/>
    </row>
    <row r="4465" spans="1:5" s="190" customFormat="1" x14ac:dyDescent="0.25">
      <c r="A4465">
        <v>7697</v>
      </c>
      <c r="B4465" t="s">
        <v>24792</v>
      </c>
      <c r="C4465" t="s">
        <v>1536</v>
      </c>
      <c r="D4465" s="109" t="s">
        <v>12646</v>
      </c>
      <c r="E4465"/>
    </row>
    <row r="4466" spans="1:5" s="190" customFormat="1" x14ac:dyDescent="0.25">
      <c r="A4466">
        <v>7698</v>
      </c>
      <c r="B4466" t="s">
        <v>24793</v>
      </c>
      <c r="C4466" t="s">
        <v>1536</v>
      </c>
      <c r="D4466" s="109" t="s">
        <v>14963</v>
      </c>
      <c r="E4466"/>
    </row>
    <row r="4467" spans="1:5" s="190" customFormat="1" x14ac:dyDescent="0.25">
      <c r="A4467">
        <v>7691</v>
      </c>
      <c r="B4467" t="s">
        <v>24794</v>
      </c>
      <c r="C4467" t="s">
        <v>1536</v>
      </c>
      <c r="D4467" s="109" t="s">
        <v>15169</v>
      </c>
      <c r="E4467"/>
    </row>
    <row r="4468" spans="1:5" s="190" customFormat="1" x14ac:dyDescent="0.25">
      <c r="A4468">
        <v>40626</v>
      </c>
      <c r="B4468" t="s">
        <v>24795</v>
      </c>
      <c r="C4468" t="s">
        <v>1536</v>
      </c>
      <c r="D4468" s="109" t="s">
        <v>14731</v>
      </c>
      <c r="E4468"/>
    </row>
    <row r="4469" spans="1:5" s="190" customFormat="1" x14ac:dyDescent="0.25">
      <c r="A4469">
        <v>7701</v>
      </c>
      <c r="B4469" t="s">
        <v>24796</v>
      </c>
      <c r="C4469" t="s">
        <v>1536</v>
      </c>
      <c r="D4469" s="109" t="s">
        <v>17489</v>
      </c>
      <c r="E4469"/>
    </row>
    <row r="4470" spans="1:5" s="190" customFormat="1" x14ac:dyDescent="0.25">
      <c r="A4470">
        <v>7696</v>
      </c>
      <c r="B4470" t="s">
        <v>24797</v>
      </c>
      <c r="C4470" t="s">
        <v>1536</v>
      </c>
      <c r="D4470" s="109" t="s">
        <v>16658</v>
      </c>
      <c r="E4470"/>
    </row>
    <row r="4471" spans="1:5" s="190" customFormat="1" x14ac:dyDescent="0.25">
      <c r="A4471">
        <v>7700</v>
      </c>
      <c r="B4471" t="s">
        <v>24798</v>
      </c>
      <c r="C4471" t="s">
        <v>1536</v>
      </c>
      <c r="D4471" s="109" t="s">
        <v>13435</v>
      </c>
      <c r="E4471"/>
    </row>
    <row r="4472" spans="1:5" s="190" customFormat="1" x14ac:dyDescent="0.25">
      <c r="A4472">
        <v>7694</v>
      </c>
      <c r="B4472" t="s">
        <v>24799</v>
      </c>
      <c r="C4472" t="s">
        <v>1536</v>
      </c>
      <c r="D4472" s="109" t="s">
        <v>17490</v>
      </c>
      <c r="E4472"/>
    </row>
    <row r="4473" spans="1:5" s="190" customFormat="1" x14ac:dyDescent="0.25">
      <c r="A4473">
        <v>7693</v>
      </c>
      <c r="B4473" t="s">
        <v>24800</v>
      </c>
      <c r="C4473" t="s">
        <v>1536</v>
      </c>
      <c r="D4473" s="109" t="s">
        <v>17491</v>
      </c>
      <c r="E4473"/>
    </row>
    <row r="4474" spans="1:5" s="190" customFormat="1" x14ac:dyDescent="0.25">
      <c r="A4474">
        <v>7692</v>
      </c>
      <c r="B4474" t="s">
        <v>24801</v>
      </c>
      <c r="C4474" t="s">
        <v>1536</v>
      </c>
      <c r="D4474" s="109" t="s">
        <v>17492</v>
      </c>
      <c r="E4474"/>
    </row>
    <row r="4475" spans="1:5" s="190" customFormat="1" x14ac:dyDescent="0.25">
      <c r="A4475">
        <v>7695</v>
      </c>
      <c r="B4475" t="s">
        <v>24802</v>
      </c>
      <c r="C4475" t="s">
        <v>1536</v>
      </c>
      <c r="D4475" s="109" t="s">
        <v>17493</v>
      </c>
      <c r="E4475"/>
    </row>
    <row r="4476" spans="1:5" s="190" customFormat="1" x14ac:dyDescent="0.25">
      <c r="A4476">
        <v>13356</v>
      </c>
      <c r="B4476" t="s">
        <v>24803</v>
      </c>
      <c r="C4476" t="s">
        <v>1536</v>
      </c>
      <c r="D4476" s="109" t="s">
        <v>14676</v>
      </c>
      <c r="E4476"/>
    </row>
    <row r="4477" spans="1:5" s="190" customFormat="1" x14ac:dyDescent="0.25">
      <c r="A4477">
        <v>36365</v>
      </c>
      <c r="B4477" t="s">
        <v>24804</v>
      </c>
      <c r="C4477" t="s">
        <v>1536</v>
      </c>
      <c r="D4477" s="109" t="s">
        <v>17494</v>
      </c>
      <c r="E4477"/>
    </row>
    <row r="4478" spans="1:5" s="190" customFormat="1" x14ac:dyDescent="0.25">
      <c r="A4478">
        <v>41930</v>
      </c>
      <c r="B4478" t="s">
        <v>24805</v>
      </c>
      <c r="C4478" t="s">
        <v>1536</v>
      </c>
      <c r="D4478" s="109" t="s">
        <v>17495</v>
      </c>
      <c r="E4478"/>
    </row>
    <row r="4479" spans="1:5" s="190" customFormat="1" x14ac:dyDescent="0.25">
      <c r="A4479">
        <v>41931</v>
      </c>
      <c r="B4479" t="s">
        <v>24806</v>
      </c>
      <c r="C4479" t="s">
        <v>1536</v>
      </c>
      <c r="D4479" s="109" t="s">
        <v>17496</v>
      </c>
      <c r="E4479"/>
    </row>
    <row r="4480" spans="1:5" s="190" customFormat="1" x14ac:dyDescent="0.25">
      <c r="A4480">
        <v>41932</v>
      </c>
      <c r="B4480" t="s">
        <v>24807</v>
      </c>
      <c r="C4480" t="s">
        <v>1536</v>
      </c>
      <c r="D4480" s="109" t="s">
        <v>17497</v>
      </c>
      <c r="E4480"/>
    </row>
    <row r="4481" spans="1:5" s="190" customFormat="1" x14ac:dyDescent="0.25">
      <c r="A4481">
        <v>41933</v>
      </c>
      <c r="B4481" t="s">
        <v>24808</v>
      </c>
      <c r="C4481" t="s">
        <v>1536</v>
      </c>
      <c r="D4481" s="109" t="s">
        <v>17498</v>
      </c>
      <c r="E4481"/>
    </row>
    <row r="4482" spans="1:5" s="190" customFormat="1" x14ac:dyDescent="0.25">
      <c r="A4482">
        <v>41934</v>
      </c>
      <c r="B4482" t="s">
        <v>24809</v>
      </c>
      <c r="C4482" t="s">
        <v>1536</v>
      </c>
      <c r="D4482" s="109" t="s">
        <v>17499</v>
      </c>
      <c r="E4482"/>
    </row>
    <row r="4483" spans="1:5" s="190" customFormat="1" x14ac:dyDescent="0.25">
      <c r="A4483">
        <v>41936</v>
      </c>
      <c r="B4483" t="s">
        <v>24810</v>
      </c>
      <c r="C4483" t="s">
        <v>1536</v>
      </c>
      <c r="D4483" s="109" t="s">
        <v>17500</v>
      </c>
      <c r="E4483"/>
    </row>
    <row r="4484" spans="1:5" s="190" customFormat="1" x14ac:dyDescent="0.25">
      <c r="A4484">
        <v>44812</v>
      </c>
      <c r="B4484" t="s">
        <v>24811</v>
      </c>
      <c r="C4484" t="s">
        <v>1536</v>
      </c>
      <c r="D4484" s="109" t="s">
        <v>24812</v>
      </c>
      <c r="E4484"/>
    </row>
    <row r="4485" spans="1:5" s="190" customFormat="1" x14ac:dyDescent="0.25">
      <c r="A4485">
        <v>41785</v>
      </c>
      <c r="B4485" t="s">
        <v>24813</v>
      </c>
      <c r="C4485" t="s">
        <v>1536</v>
      </c>
      <c r="D4485" s="109" t="s">
        <v>24814</v>
      </c>
      <c r="E4485"/>
    </row>
    <row r="4486" spans="1:5" s="190" customFormat="1" x14ac:dyDescent="0.25">
      <c r="A4486">
        <v>41781</v>
      </c>
      <c r="B4486" t="s">
        <v>24815</v>
      </c>
      <c r="C4486" t="s">
        <v>1536</v>
      </c>
      <c r="D4486" s="109" t="s">
        <v>24816</v>
      </c>
      <c r="E4486"/>
    </row>
    <row r="4487" spans="1:5" s="190" customFormat="1" x14ac:dyDescent="0.25">
      <c r="A4487">
        <v>41783</v>
      </c>
      <c r="B4487" t="s">
        <v>24817</v>
      </c>
      <c r="C4487" t="s">
        <v>1536</v>
      </c>
      <c r="D4487" s="109" t="s">
        <v>24818</v>
      </c>
      <c r="E4487"/>
    </row>
    <row r="4488" spans="1:5" s="190" customFormat="1" x14ac:dyDescent="0.25">
      <c r="A4488">
        <v>41786</v>
      </c>
      <c r="B4488" t="s">
        <v>24819</v>
      </c>
      <c r="C4488" t="s">
        <v>1536</v>
      </c>
      <c r="D4488" s="109" t="s">
        <v>23063</v>
      </c>
      <c r="E4488"/>
    </row>
    <row r="4489" spans="1:5" s="190" customFormat="1" x14ac:dyDescent="0.25">
      <c r="A4489">
        <v>41779</v>
      </c>
      <c r="B4489" t="s">
        <v>24820</v>
      </c>
      <c r="C4489" t="s">
        <v>1536</v>
      </c>
      <c r="D4489" s="109" t="s">
        <v>24821</v>
      </c>
      <c r="E4489"/>
    </row>
    <row r="4490" spans="1:5" s="190" customFormat="1" x14ac:dyDescent="0.25">
      <c r="A4490">
        <v>41780</v>
      </c>
      <c r="B4490" t="s">
        <v>24822</v>
      </c>
      <c r="C4490" t="s">
        <v>1536</v>
      </c>
      <c r="D4490" s="109" t="s">
        <v>24823</v>
      </c>
      <c r="E4490"/>
    </row>
    <row r="4491" spans="1:5" s="190" customFormat="1" x14ac:dyDescent="0.25">
      <c r="A4491">
        <v>41782</v>
      </c>
      <c r="B4491" t="s">
        <v>24824</v>
      </c>
      <c r="C4491" t="s">
        <v>1536</v>
      </c>
      <c r="D4491" s="109" t="s">
        <v>24825</v>
      </c>
      <c r="E4491"/>
    </row>
    <row r="4492" spans="1:5" s="190" customFormat="1" x14ac:dyDescent="0.25">
      <c r="A4492">
        <v>38130</v>
      </c>
      <c r="B4492" t="s">
        <v>24826</v>
      </c>
      <c r="C4492" t="s">
        <v>1536</v>
      </c>
      <c r="D4492" s="109" t="s">
        <v>17173</v>
      </c>
      <c r="E4492"/>
    </row>
    <row r="4493" spans="1:5" s="190" customFormat="1" x14ac:dyDescent="0.25">
      <c r="A4493">
        <v>44260</v>
      </c>
      <c r="B4493" t="s">
        <v>24827</v>
      </c>
      <c r="C4493" t="s">
        <v>1536</v>
      </c>
      <c r="D4493" s="109" t="s">
        <v>17502</v>
      </c>
      <c r="E4493"/>
    </row>
    <row r="4494" spans="1:5" s="190" customFormat="1" x14ac:dyDescent="0.25">
      <c r="A4494">
        <v>21123</v>
      </c>
      <c r="B4494" t="s">
        <v>24828</v>
      </c>
      <c r="C4494" t="s">
        <v>1536</v>
      </c>
      <c r="D4494" s="109" t="s">
        <v>12642</v>
      </c>
      <c r="E4494"/>
    </row>
    <row r="4495" spans="1:5" s="190" customFormat="1" x14ac:dyDescent="0.25">
      <c r="A4495">
        <v>21124</v>
      </c>
      <c r="B4495" t="s">
        <v>24829</v>
      </c>
      <c r="C4495" t="s">
        <v>1536</v>
      </c>
      <c r="D4495" s="109" t="s">
        <v>6424</v>
      </c>
      <c r="E4495"/>
    </row>
    <row r="4496" spans="1:5" s="190" customFormat="1" x14ac:dyDescent="0.25">
      <c r="A4496">
        <v>21125</v>
      </c>
      <c r="B4496" t="s">
        <v>24830</v>
      </c>
      <c r="C4496" t="s">
        <v>1536</v>
      </c>
      <c r="D4496" s="109" t="s">
        <v>15688</v>
      </c>
      <c r="E4496"/>
    </row>
    <row r="4497" spans="1:5" s="190" customFormat="1" x14ac:dyDescent="0.25">
      <c r="A4497">
        <v>38028</v>
      </c>
      <c r="B4497" t="s">
        <v>24831</v>
      </c>
      <c r="C4497" t="s">
        <v>1536</v>
      </c>
      <c r="D4497" s="109" t="s">
        <v>17503</v>
      </c>
      <c r="E4497"/>
    </row>
    <row r="4498" spans="1:5" s="190" customFormat="1" x14ac:dyDescent="0.25">
      <c r="A4498">
        <v>38029</v>
      </c>
      <c r="B4498" t="s">
        <v>24832</v>
      </c>
      <c r="C4498" t="s">
        <v>1536</v>
      </c>
      <c r="D4498" s="109" t="s">
        <v>17504</v>
      </c>
      <c r="E4498"/>
    </row>
    <row r="4499" spans="1:5" s="190" customFormat="1" x14ac:dyDescent="0.25">
      <c r="A4499">
        <v>38030</v>
      </c>
      <c r="B4499" t="s">
        <v>24833</v>
      </c>
      <c r="C4499" t="s">
        <v>1536</v>
      </c>
      <c r="D4499" s="109" t="s">
        <v>17505</v>
      </c>
      <c r="E4499"/>
    </row>
    <row r="4500" spans="1:5" s="190" customFormat="1" x14ac:dyDescent="0.25">
      <c r="A4500">
        <v>38031</v>
      </c>
      <c r="B4500" t="s">
        <v>24834</v>
      </c>
      <c r="C4500" t="s">
        <v>1536</v>
      </c>
      <c r="D4500" s="109" t="s">
        <v>17506</v>
      </c>
      <c r="E4500"/>
    </row>
    <row r="4501" spans="1:5" s="190" customFormat="1" x14ac:dyDescent="0.25">
      <c r="A4501">
        <v>39735</v>
      </c>
      <c r="B4501" t="s">
        <v>24835</v>
      </c>
      <c r="C4501" t="s">
        <v>1536</v>
      </c>
      <c r="D4501" s="109" t="s">
        <v>12783</v>
      </c>
      <c r="E4501"/>
    </row>
    <row r="4502" spans="1:5" s="190" customFormat="1" x14ac:dyDescent="0.25">
      <c r="A4502">
        <v>39734</v>
      </c>
      <c r="B4502" t="s">
        <v>24836</v>
      </c>
      <c r="C4502" t="s">
        <v>1536</v>
      </c>
      <c r="D4502" s="109" t="s">
        <v>14798</v>
      </c>
      <c r="E4502"/>
    </row>
    <row r="4503" spans="1:5" s="190" customFormat="1" x14ac:dyDescent="0.25">
      <c r="A4503">
        <v>39736</v>
      </c>
      <c r="B4503" t="s">
        <v>24837</v>
      </c>
      <c r="C4503" t="s">
        <v>1536</v>
      </c>
      <c r="D4503" s="109" t="s">
        <v>14967</v>
      </c>
      <c r="E4503"/>
    </row>
    <row r="4504" spans="1:5" s="190" customFormat="1" x14ac:dyDescent="0.25">
      <c r="A4504">
        <v>39737</v>
      </c>
      <c r="B4504" t="s">
        <v>24838</v>
      </c>
      <c r="C4504" t="s">
        <v>1536</v>
      </c>
      <c r="D4504" s="109" t="s">
        <v>7299</v>
      </c>
      <c r="E4504"/>
    </row>
    <row r="4505" spans="1:5" s="190" customFormat="1" x14ac:dyDescent="0.25">
      <c r="A4505">
        <v>39738</v>
      </c>
      <c r="B4505" t="s">
        <v>24839</v>
      </c>
      <c r="C4505" t="s">
        <v>1536</v>
      </c>
      <c r="D4505" s="109" t="s">
        <v>14968</v>
      </c>
      <c r="E4505"/>
    </row>
    <row r="4506" spans="1:5" s="190" customFormat="1" x14ac:dyDescent="0.25">
      <c r="A4506">
        <v>39739</v>
      </c>
      <c r="B4506" t="s">
        <v>24840</v>
      </c>
      <c r="C4506" t="s">
        <v>1536</v>
      </c>
      <c r="D4506" s="109" t="s">
        <v>14704</v>
      </c>
      <c r="E4506"/>
    </row>
    <row r="4507" spans="1:5" s="190" customFormat="1" x14ac:dyDescent="0.25">
      <c r="A4507">
        <v>39733</v>
      </c>
      <c r="B4507" t="s">
        <v>24841</v>
      </c>
      <c r="C4507" t="s">
        <v>1536</v>
      </c>
      <c r="D4507" s="109" t="s">
        <v>14969</v>
      </c>
      <c r="E4507"/>
    </row>
    <row r="4508" spans="1:5" s="190" customFormat="1" x14ac:dyDescent="0.25">
      <c r="A4508">
        <v>39854</v>
      </c>
      <c r="B4508" t="s">
        <v>24842</v>
      </c>
      <c r="C4508" t="s">
        <v>1536</v>
      </c>
      <c r="D4508" s="109" t="s">
        <v>14970</v>
      </c>
      <c r="E4508"/>
    </row>
    <row r="4509" spans="1:5" s="190" customFormat="1" x14ac:dyDescent="0.25">
      <c r="A4509">
        <v>39740</v>
      </c>
      <c r="B4509" t="s">
        <v>24843</v>
      </c>
      <c r="C4509" t="s">
        <v>1536</v>
      </c>
      <c r="D4509" s="109" t="s">
        <v>14971</v>
      </c>
      <c r="E4509"/>
    </row>
    <row r="4510" spans="1:5" s="190" customFormat="1" x14ac:dyDescent="0.25">
      <c r="A4510">
        <v>39741</v>
      </c>
      <c r="B4510" t="s">
        <v>24844</v>
      </c>
      <c r="C4510" t="s">
        <v>1536</v>
      </c>
      <c r="D4510" s="109" t="s">
        <v>14972</v>
      </c>
      <c r="E4510"/>
    </row>
    <row r="4511" spans="1:5" s="190" customFormat="1" x14ac:dyDescent="0.25">
      <c r="A4511">
        <v>39853</v>
      </c>
      <c r="B4511" t="s">
        <v>24845</v>
      </c>
      <c r="C4511" t="s">
        <v>1536</v>
      </c>
      <c r="D4511" s="109" t="s">
        <v>12611</v>
      </c>
      <c r="E4511"/>
    </row>
    <row r="4512" spans="1:5" s="190" customFormat="1" x14ac:dyDescent="0.25">
      <c r="A4512">
        <v>39742</v>
      </c>
      <c r="B4512" t="s">
        <v>24846</v>
      </c>
      <c r="C4512" t="s">
        <v>1536</v>
      </c>
      <c r="D4512" s="109" t="s">
        <v>14973</v>
      </c>
      <c r="E4512"/>
    </row>
    <row r="4513" spans="1:5" s="190" customFormat="1" x14ac:dyDescent="0.25">
      <c r="A4513">
        <v>39749</v>
      </c>
      <c r="B4513" t="s">
        <v>24847</v>
      </c>
      <c r="C4513" t="s">
        <v>1536</v>
      </c>
      <c r="D4513" s="109" t="s">
        <v>24848</v>
      </c>
      <c r="E4513"/>
    </row>
    <row r="4514" spans="1:5" s="190" customFormat="1" x14ac:dyDescent="0.25">
      <c r="A4514">
        <v>39751</v>
      </c>
      <c r="B4514" t="s">
        <v>24849</v>
      </c>
      <c r="C4514" t="s">
        <v>1536</v>
      </c>
      <c r="D4514" s="109" t="s">
        <v>24850</v>
      </c>
      <c r="E4514"/>
    </row>
    <row r="4515" spans="1:5" s="190" customFormat="1" x14ac:dyDescent="0.25">
      <c r="A4515">
        <v>39750</v>
      </c>
      <c r="B4515" t="s">
        <v>24851</v>
      </c>
      <c r="C4515" t="s">
        <v>1536</v>
      </c>
      <c r="D4515" s="109" t="s">
        <v>24852</v>
      </c>
      <c r="E4515"/>
    </row>
    <row r="4516" spans="1:5" s="190" customFormat="1" x14ac:dyDescent="0.25">
      <c r="A4516">
        <v>39747</v>
      </c>
      <c r="B4516" t="s">
        <v>24853</v>
      </c>
      <c r="C4516" t="s">
        <v>1536</v>
      </c>
      <c r="D4516" s="109" t="s">
        <v>24854</v>
      </c>
      <c r="E4516"/>
    </row>
    <row r="4517" spans="1:5" s="190" customFormat="1" x14ac:dyDescent="0.25">
      <c r="A4517">
        <v>39753</v>
      </c>
      <c r="B4517" t="s">
        <v>24855</v>
      </c>
      <c r="C4517" t="s">
        <v>1536</v>
      </c>
      <c r="D4517" s="109" t="s">
        <v>24856</v>
      </c>
      <c r="E4517"/>
    </row>
    <row r="4518" spans="1:5" s="190" customFormat="1" x14ac:dyDescent="0.25">
      <c r="A4518">
        <v>39754</v>
      </c>
      <c r="B4518" t="s">
        <v>24857</v>
      </c>
      <c r="C4518" t="s">
        <v>1536</v>
      </c>
      <c r="D4518" s="109" t="s">
        <v>24858</v>
      </c>
      <c r="E4518"/>
    </row>
    <row r="4519" spans="1:5" s="190" customFormat="1" x14ac:dyDescent="0.25">
      <c r="A4519">
        <v>39748</v>
      </c>
      <c r="B4519" t="s">
        <v>24859</v>
      </c>
      <c r="C4519" t="s">
        <v>1536</v>
      </c>
      <c r="D4519" s="109" t="s">
        <v>17121</v>
      </c>
      <c r="E4519"/>
    </row>
    <row r="4520" spans="1:5" s="190" customFormat="1" x14ac:dyDescent="0.25">
      <c r="A4520">
        <v>39755</v>
      </c>
      <c r="B4520" t="s">
        <v>24860</v>
      </c>
      <c r="C4520" t="s">
        <v>1536</v>
      </c>
      <c r="D4520" s="109" t="s">
        <v>24861</v>
      </c>
      <c r="E4520"/>
    </row>
    <row r="4521" spans="1:5" s="190" customFormat="1" x14ac:dyDescent="0.25">
      <c r="A4521">
        <v>12742</v>
      </c>
      <c r="B4521" t="s">
        <v>24862</v>
      </c>
      <c r="C4521" t="s">
        <v>1536</v>
      </c>
      <c r="D4521" s="109" t="s">
        <v>24863</v>
      </c>
      <c r="E4521"/>
    </row>
    <row r="4522" spans="1:5" s="190" customFormat="1" x14ac:dyDescent="0.25">
      <c r="A4522">
        <v>12713</v>
      </c>
      <c r="B4522" t="s">
        <v>24864</v>
      </c>
      <c r="C4522" t="s">
        <v>1536</v>
      </c>
      <c r="D4522" s="109" t="s">
        <v>16656</v>
      </c>
      <c r="E4522"/>
    </row>
    <row r="4523" spans="1:5" s="190" customFormat="1" x14ac:dyDescent="0.25">
      <c r="A4523">
        <v>12743</v>
      </c>
      <c r="B4523" t="s">
        <v>24865</v>
      </c>
      <c r="C4523" t="s">
        <v>1536</v>
      </c>
      <c r="D4523" s="109" t="s">
        <v>17708</v>
      </c>
      <c r="E4523"/>
    </row>
    <row r="4524" spans="1:5" s="190" customFormat="1" x14ac:dyDescent="0.25">
      <c r="A4524">
        <v>12744</v>
      </c>
      <c r="B4524" t="s">
        <v>24866</v>
      </c>
      <c r="C4524" t="s">
        <v>1536</v>
      </c>
      <c r="D4524" s="109" t="s">
        <v>24867</v>
      </c>
      <c r="E4524"/>
    </row>
    <row r="4525" spans="1:5" s="190" customFormat="1" x14ac:dyDescent="0.25">
      <c r="A4525">
        <v>12745</v>
      </c>
      <c r="B4525" t="s">
        <v>24868</v>
      </c>
      <c r="C4525" t="s">
        <v>1536</v>
      </c>
      <c r="D4525" s="109" t="s">
        <v>24869</v>
      </c>
      <c r="E4525"/>
    </row>
    <row r="4526" spans="1:5" s="190" customFormat="1" x14ac:dyDescent="0.25">
      <c r="A4526">
        <v>12746</v>
      </c>
      <c r="B4526" t="s">
        <v>24870</v>
      </c>
      <c r="C4526" t="s">
        <v>1536</v>
      </c>
      <c r="D4526" s="109" t="s">
        <v>24871</v>
      </c>
      <c r="E4526"/>
    </row>
    <row r="4527" spans="1:5" s="190" customFormat="1" x14ac:dyDescent="0.25">
      <c r="A4527">
        <v>12747</v>
      </c>
      <c r="B4527" t="s">
        <v>24872</v>
      </c>
      <c r="C4527" t="s">
        <v>1536</v>
      </c>
      <c r="D4527" s="109" t="s">
        <v>24873</v>
      </c>
      <c r="E4527"/>
    </row>
    <row r="4528" spans="1:5" s="190" customFormat="1" x14ac:dyDescent="0.25">
      <c r="A4528">
        <v>12748</v>
      </c>
      <c r="B4528" t="s">
        <v>24874</v>
      </c>
      <c r="C4528" t="s">
        <v>1536</v>
      </c>
      <c r="D4528" s="109" t="s">
        <v>24875</v>
      </c>
      <c r="E4528"/>
    </row>
    <row r="4529" spans="1:5" s="190" customFormat="1" x14ac:dyDescent="0.25">
      <c r="A4529">
        <v>12749</v>
      </c>
      <c r="B4529" t="s">
        <v>24876</v>
      </c>
      <c r="C4529" t="s">
        <v>1536</v>
      </c>
      <c r="D4529" s="109" t="s">
        <v>24877</v>
      </c>
      <c r="E4529"/>
    </row>
    <row r="4530" spans="1:5" s="190" customFormat="1" x14ac:dyDescent="0.25">
      <c r="A4530">
        <v>39726</v>
      </c>
      <c r="B4530" t="s">
        <v>24878</v>
      </c>
      <c r="C4530" t="s">
        <v>1536</v>
      </c>
      <c r="D4530" s="109" t="s">
        <v>24879</v>
      </c>
      <c r="E4530"/>
    </row>
    <row r="4531" spans="1:5" s="190" customFormat="1" x14ac:dyDescent="0.25">
      <c r="A4531">
        <v>39728</v>
      </c>
      <c r="B4531" t="s">
        <v>24880</v>
      </c>
      <c r="C4531" t="s">
        <v>1536</v>
      </c>
      <c r="D4531" s="109" t="s">
        <v>24881</v>
      </c>
      <c r="E4531"/>
    </row>
    <row r="4532" spans="1:5" s="190" customFormat="1" x14ac:dyDescent="0.25">
      <c r="A4532">
        <v>39727</v>
      </c>
      <c r="B4532" t="s">
        <v>24882</v>
      </c>
      <c r="C4532" t="s">
        <v>1536</v>
      </c>
      <c r="D4532" s="109" t="s">
        <v>24883</v>
      </c>
      <c r="E4532"/>
    </row>
    <row r="4533" spans="1:5" s="190" customFormat="1" x14ac:dyDescent="0.25">
      <c r="A4533">
        <v>39724</v>
      </c>
      <c r="B4533" t="s">
        <v>24884</v>
      </c>
      <c r="C4533" t="s">
        <v>1536</v>
      </c>
      <c r="D4533" s="109" t="s">
        <v>18317</v>
      </c>
      <c r="E4533"/>
    </row>
    <row r="4534" spans="1:5" s="190" customFormat="1" x14ac:dyDescent="0.25">
      <c r="A4534">
        <v>39729</v>
      </c>
      <c r="B4534" t="s">
        <v>24885</v>
      </c>
      <c r="C4534" t="s">
        <v>1536</v>
      </c>
      <c r="D4534" s="109" t="s">
        <v>24886</v>
      </c>
      <c r="E4534"/>
    </row>
    <row r="4535" spans="1:5" s="190" customFormat="1" x14ac:dyDescent="0.25">
      <c r="A4535">
        <v>39730</v>
      </c>
      <c r="B4535" t="s">
        <v>24887</v>
      </c>
      <c r="C4535" t="s">
        <v>1536</v>
      </c>
      <c r="D4535" s="109" t="s">
        <v>24888</v>
      </c>
      <c r="E4535"/>
    </row>
    <row r="4536" spans="1:5" s="190" customFormat="1" x14ac:dyDescent="0.25">
      <c r="A4536">
        <v>39731</v>
      </c>
      <c r="B4536" t="s">
        <v>24889</v>
      </c>
      <c r="C4536" t="s">
        <v>1536</v>
      </c>
      <c r="D4536" s="109" t="s">
        <v>24890</v>
      </c>
      <c r="E4536"/>
    </row>
    <row r="4537" spans="1:5" s="190" customFormat="1" x14ac:dyDescent="0.25">
      <c r="A4537">
        <v>39725</v>
      </c>
      <c r="B4537" t="s">
        <v>24891</v>
      </c>
      <c r="C4537" t="s">
        <v>1536</v>
      </c>
      <c r="D4537" s="109" t="s">
        <v>24892</v>
      </c>
      <c r="E4537"/>
    </row>
    <row r="4538" spans="1:5" s="190" customFormat="1" x14ac:dyDescent="0.25">
      <c r="A4538">
        <v>39732</v>
      </c>
      <c r="B4538" t="s">
        <v>24893</v>
      </c>
      <c r="C4538" t="s">
        <v>1536</v>
      </c>
      <c r="D4538" s="109" t="s">
        <v>24894</v>
      </c>
      <c r="E4538"/>
    </row>
    <row r="4539" spans="1:5" s="190" customFormat="1" x14ac:dyDescent="0.25">
      <c r="A4539">
        <v>39660</v>
      </c>
      <c r="B4539" t="s">
        <v>24895</v>
      </c>
      <c r="C4539" t="s">
        <v>1536</v>
      </c>
      <c r="D4539" s="109" t="s">
        <v>24896</v>
      </c>
      <c r="E4539"/>
    </row>
    <row r="4540" spans="1:5" s="190" customFormat="1" x14ac:dyDescent="0.25">
      <c r="A4540">
        <v>39662</v>
      </c>
      <c r="B4540" t="s">
        <v>24897</v>
      </c>
      <c r="C4540" t="s">
        <v>1536</v>
      </c>
      <c r="D4540" s="109" t="s">
        <v>17682</v>
      </c>
      <c r="E4540"/>
    </row>
    <row r="4541" spans="1:5" s="190" customFormat="1" x14ac:dyDescent="0.25">
      <c r="A4541">
        <v>39661</v>
      </c>
      <c r="B4541" t="s">
        <v>24898</v>
      </c>
      <c r="C4541" t="s">
        <v>1536</v>
      </c>
      <c r="D4541" s="109" t="s">
        <v>8128</v>
      </c>
      <c r="E4541"/>
    </row>
    <row r="4542" spans="1:5" s="190" customFormat="1" x14ac:dyDescent="0.25">
      <c r="A4542">
        <v>39666</v>
      </c>
      <c r="B4542" t="s">
        <v>24899</v>
      </c>
      <c r="C4542" t="s">
        <v>1536</v>
      </c>
      <c r="D4542" s="109" t="s">
        <v>17803</v>
      </c>
      <c r="E4542"/>
    </row>
    <row r="4543" spans="1:5" s="190" customFormat="1" x14ac:dyDescent="0.25">
      <c r="A4543">
        <v>39664</v>
      </c>
      <c r="B4543" t="s">
        <v>24900</v>
      </c>
      <c r="C4543" t="s">
        <v>1536</v>
      </c>
      <c r="D4543" s="109" t="s">
        <v>18064</v>
      </c>
      <c r="E4543"/>
    </row>
    <row r="4544" spans="1:5" s="190" customFormat="1" x14ac:dyDescent="0.25">
      <c r="A4544">
        <v>39663</v>
      </c>
      <c r="B4544" t="s">
        <v>24901</v>
      </c>
      <c r="C4544" t="s">
        <v>1536</v>
      </c>
      <c r="D4544" s="109" t="s">
        <v>24902</v>
      </c>
      <c r="E4544"/>
    </row>
    <row r="4545" spans="1:5" s="190" customFormat="1" x14ac:dyDescent="0.25">
      <c r="A4545">
        <v>39665</v>
      </c>
      <c r="B4545" t="s">
        <v>24903</v>
      </c>
      <c r="C4545" t="s">
        <v>1536</v>
      </c>
      <c r="D4545" s="109" t="s">
        <v>17428</v>
      </c>
      <c r="E4545"/>
    </row>
    <row r="4546" spans="1:5" s="190" customFormat="1" x14ac:dyDescent="0.25">
      <c r="A4546">
        <v>39752</v>
      </c>
      <c r="B4546" t="s">
        <v>24904</v>
      </c>
      <c r="C4546" t="s">
        <v>1536</v>
      </c>
      <c r="D4546" s="109" t="s">
        <v>24905</v>
      </c>
      <c r="E4546"/>
    </row>
    <row r="4547" spans="1:5" s="190" customFormat="1" x14ac:dyDescent="0.25">
      <c r="A4547">
        <v>7725</v>
      </c>
      <c r="B4547" t="s">
        <v>24906</v>
      </c>
      <c r="C4547" t="s">
        <v>1536</v>
      </c>
      <c r="D4547" s="109" t="s">
        <v>24907</v>
      </c>
      <c r="E4547"/>
    </row>
    <row r="4548" spans="1:5" s="190" customFormat="1" x14ac:dyDescent="0.25">
      <c r="A4548">
        <v>7753</v>
      </c>
      <c r="B4548" t="s">
        <v>24908</v>
      </c>
      <c r="C4548" t="s">
        <v>1536</v>
      </c>
      <c r="D4548" s="109" t="s">
        <v>24909</v>
      </c>
      <c r="E4548"/>
    </row>
    <row r="4549" spans="1:5" s="190" customFormat="1" x14ac:dyDescent="0.25">
      <c r="A4549">
        <v>13256</v>
      </c>
      <c r="B4549" t="s">
        <v>24910</v>
      </c>
      <c r="C4549" t="s">
        <v>1536</v>
      </c>
      <c r="D4549" s="109" t="s">
        <v>24911</v>
      </c>
      <c r="E4549"/>
    </row>
    <row r="4550" spans="1:5" s="190" customFormat="1" x14ac:dyDescent="0.25">
      <c r="A4550">
        <v>7757</v>
      </c>
      <c r="B4550" t="s">
        <v>24912</v>
      </c>
      <c r="C4550" t="s">
        <v>1536</v>
      </c>
      <c r="D4550" s="109" t="s">
        <v>24913</v>
      </c>
      <c r="E4550"/>
    </row>
    <row r="4551" spans="1:5" s="190" customFormat="1" x14ac:dyDescent="0.25">
      <c r="A4551">
        <v>7758</v>
      </c>
      <c r="B4551" t="s">
        <v>24914</v>
      </c>
      <c r="C4551" t="s">
        <v>1536</v>
      </c>
      <c r="D4551" s="109" t="s">
        <v>24915</v>
      </c>
      <c r="E4551"/>
    </row>
    <row r="4552" spans="1:5" s="190" customFormat="1" x14ac:dyDescent="0.25">
      <c r="A4552">
        <v>7759</v>
      </c>
      <c r="B4552" t="s">
        <v>24916</v>
      </c>
      <c r="C4552" t="s">
        <v>1536</v>
      </c>
      <c r="D4552" s="109" t="s">
        <v>24917</v>
      </c>
      <c r="E4552"/>
    </row>
    <row r="4553" spans="1:5" s="190" customFormat="1" x14ac:dyDescent="0.25">
      <c r="A4553">
        <v>40334</v>
      </c>
      <c r="B4553" t="s">
        <v>24918</v>
      </c>
      <c r="C4553" t="s">
        <v>1536</v>
      </c>
      <c r="D4553" s="109" t="s">
        <v>24919</v>
      </c>
      <c r="E4553"/>
    </row>
    <row r="4554" spans="1:5" s="190" customFormat="1" x14ac:dyDescent="0.25">
      <c r="A4554">
        <v>7745</v>
      </c>
      <c r="B4554" t="s">
        <v>24920</v>
      </c>
      <c r="C4554" t="s">
        <v>1536</v>
      </c>
      <c r="D4554" s="109" t="s">
        <v>24921</v>
      </c>
      <c r="E4554"/>
    </row>
    <row r="4555" spans="1:5" s="190" customFormat="1" x14ac:dyDescent="0.25">
      <c r="A4555">
        <v>7714</v>
      </c>
      <c r="B4555" t="s">
        <v>24922</v>
      </c>
      <c r="C4555" t="s">
        <v>1536</v>
      </c>
      <c r="D4555" s="109" t="s">
        <v>24923</v>
      </c>
      <c r="E4555"/>
    </row>
    <row r="4556" spans="1:5" s="190" customFormat="1" x14ac:dyDescent="0.25">
      <c r="A4556">
        <v>7742</v>
      </c>
      <c r="B4556" t="s">
        <v>24924</v>
      </c>
      <c r="C4556" t="s">
        <v>1536</v>
      </c>
      <c r="D4556" s="109" t="s">
        <v>24925</v>
      </c>
      <c r="E4556"/>
    </row>
    <row r="4557" spans="1:5" s="190" customFormat="1" x14ac:dyDescent="0.25">
      <c r="A4557">
        <v>7750</v>
      </c>
      <c r="B4557" t="s">
        <v>24926</v>
      </c>
      <c r="C4557" t="s">
        <v>1536</v>
      </c>
      <c r="D4557" s="109" t="s">
        <v>24927</v>
      </c>
      <c r="E4557"/>
    </row>
    <row r="4558" spans="1:5" s="190" customFormat="1" x14ac:dyDescent="0.25">
      <c r="A4558">
        <v>7756</v>
      </c>
      <c r="B4558" t="s">
        <v>24928</v>
      </c>
      <c r="C4558" t="s">
        <v>1536</v>
      </c>
      <c r="D4558" s="109" t="s">
        <v>24929</v>
      </c>
      <c r="E4558"/>
    </row>
    <row r="4559" spans="1:5" s="190" customFormat="1" x14ac:dyDescent="0.25">
      <c r="A4559">
        <v>7765</v>
      </c>
      <c r="B4559" t="s">
        <v>24930</v>
      </c>
      <c r="C4559" t="s">
        <v>1536</v>
      </c>
      <c r="D4559" s="109" t="s">
        <v>24931</v>
      </c>
      <c r="E4559"/>
    </row>
    <row r="4560" spans="1:5" s="190" customFormat="1" x14ac:dyDescent="0.25">
      <c r="A4560">
        <v>12569</v>
      </c>
      <c r="B4560" t="s">
        <v>24932</v>
      </c>
      <c r="C4560" t="s">
        <v>1536</v>
      </c>
      <c r="D4560" s="109" t="s">
        <v>24933</v>
      </c>
      <c r="E4560"/>
    </row>
    <row r="4561" spans="1:5" s="190" customFormat="1" x14ac:dyDescent="0.25">
      <c r="A4561">
        <v>7766</v>
      </c>
      <c r="B4561" t="s">
        <v>24934</v>
      </c>
      <c r="C4561" t="s">
        <v>1536</v>
      </c>
      <c r="D4561" s="109" t="s">
        <v>24935</v>
      </c>
      <c r="E4561"/>
    </row>
    <row r="4562" spans="1:5" s="190" customFormat="1" x14ac:dyDescent="0.25">
      <c r="A4562">
        <v>7767</v>
      </c>
      <c r="B4562" t="s">
        <v>24936</v>
      </c>
      <c r="C4562" t="s">
        <v>1536</v>
      </c>
      <c r="D4562" s="109" t="s">
        <v>24937</v>
      </c>
      <c r="E4562"/>
    </row>
    <row r="4563" spans="1:5" s="190" customFormat="1" x14ac:dyDescent="0.25">
      <c r="A4563">
        <v>7727</v>
      </c>
      <c r="B4563" t="s">
        <v>24938</v>
      </c>
      <c r="C4563" t="s">
        <v>1536</v>
      </c>
      <c r="D4563" s="109" t="s">
        <v>24939</v>
      </c>
      <c r="E4563"/>
    </row>
    <row r="4564" spans="1:5" s="190" customFormat="1" x14ac:dyDescent="0.25">
      <c r="A4564">
        <v>7760</v>
      </c>
      <c r="B4564" t="s">
        <v>24940</v>
      </c>
      <c r="C4564" t="s">
        <v>1536</v>
      </c>
      <c r="D4564" s="109" t="s">
        <v>24076</v>
      </c>
      <c r="E4564"/>
    </row>
    <row r="4565" spans="1:5" s="190" customFormat="1" x14ac:dyDescent="0.25">
      <c r="A4565">
        <v>7761</v>
      </c>
      <c r="B4565" t="s">
        <v>24941</v>
      </c>
      <c r="C4565" t="s">
        <v>1536</v>
      </c>
      <c r="D4565" s="109" t="s">
        <v>24942</v>
      </c>
      <c r="E4565"/>
    </row>
    <row r="4566" spans="1:5" s="190" customFormat="1" x14ac:dyDescent="0.25">
      <c r="A4566">
        <v>7752</v>
      </c>
      <c r="B4566" t="s">
        <v>24943</v>
      </c>
      <c r="C4566" t="s">
        <v>1536</v>
      </c>
      <c r="D4566" s="109" t="s">
        <v>24078</v>
      </c>
      <c r="E4566"/>
    </row>
    <row r="4567" spans="1:5" s="190" customFormat="1" x14ac:dyDescent="0.25">
      <c r="A4567">
        <v>7762</v>
      </c>
      <c r="B4567" t="s">
        <v>24944</v>
      </c>
      <c r="C4567" t="s">
        <v>1536</v>
      </c>
      <c r="D4567" s="109" t="s">
        <v>24945</v>
      </c>
      <c r="E4567"/>
    </row>
    <row r="4568" spans="1:5" s="190" customFormat="1" x14ac:dyDescent="0.25">
      <c r="A4568">
        <v>7722</v>
      </c>
      <c r="B4568" t="s">
        <v>24946</v>
      </c>
      <c r="C4568" t="s">
        <v>1536</v>
      </c>
      <c r="D4568" s="109" t="s">
        <v>24947</v>
      </c>
      <c r="E4568"/>
    </row>
    <row r="4569" spans="1:5" s="190" customFormat="1" x14ac:dyDescent="0.25">
      <c r="A4569">
        <v>7763</v>
      </c>
      <c r="B4569" t="s">
        <v>24948</v>
      </c>
      <c r="C4569" t="s">
        <v>1536</v>
      </c>
      <c r="D4569" s="109" t="s">
        <v>19880</v>
      </c>
      <c r="E4569"/>
    </row>
    <row r="4570" spans="1:5" s="190" customFormat="1" x14ac:dyDescent="0.25">
      <c r="A4570">
        <v>7764</v>
      </c>
      <c r="B4570" t="s">
        <v>24949</v>
      </c>
      <c r="C4570" t="s">
        <v>1536</v>
      </c>
      <c r="D4570" s="109" t="s">
        <v>24950</v>
      </c>
      <c r="E4570"/>
    </row>
    <row r="4571" spans="1:5" s="190" customFormat="1" x14ac:dyDescent="0.25">
      <c r="A4571">
        <v>12572</v>
      </c>
      <c r="B4571" t="s">
        <v>24951</v>
      </c>
      <c r="C4571" t="s">
        <v>1536</v>
      </c>
      <c r="D4571" s="109" t="s">
        <v>24911</v>
      </c>
      <c r="E4571"/>
    </row>
    <row r="4572" spans="1:5" s="190" customFormat="1" x14ac:dyDescent="0.25">
      <c r="A4572">
        <v>12573</v>
      </c>
      <c r="B4572" t="s">
        <v>24952</v>
      </c>
      <c r="C4572" t="s">
        <v>1536</v>
      </c>
      <c r="D4572" s="109" t="s">
        <v>24953</v>
      </c>
      <c r="E4572"/>
    </row>
    <row r="4573" spans="1:5" s="190" customFormat="1" x14ac:dyDescent="0.25">
      <c r="A4573">
        <v>12574</v>
      </c>
      <c r="B4573" t="s">
        <v>24954</v>
      </c>
      <c r="C4573" t="s">
        <v>1536</v>
      </c>
      <c r="D4573" s="109" t="s">
        <v>24955</v>
      </c>
      <c r="E4573"/>
    </row>
    <row r="4574" spans="1:5" s="190" customFormat="1" x14ac:dyDescent="0.25">
      <c r="A4574">
        <v>12575</v>
      </c>
      <c r="B4574" t="s">
        <v>24956</v>
      </c>
      <c r="C4574" t="s">
        <v>1536</v>
      </c>
      <c r="D4574" s="109" t="s">
        <v>24957</v>
      </c>
      <c r="E4574"/>
    </row>
    <row r="4575" spans="1:5" s="190" customFormat="1" x14ac:dyDescent="0.25">
      <c r="A4575">
        <v>12576</v>
      </c>
      <c r="B4575" t="s">
        <v>24958</v>
      </c>
      <c r="C4575" t="s">
        <v>1536</v>
      </c>
      <c r="D4575" s="109" t="s">
        <v>24959</v>
      </c>
      <c r="E4575"/>
    </row>
    <row r="4576" spans="1:5" s="190" customFormat="1" x14ac:dyDescent="0.25">
      <c r="A4576">
        <v>12577</v>
      </c>
      <c r="B4576" t="s">
        <v>24960</v>
      </c>
      <c r="C4576" t="s">
        <v>1536</v>
      </c>
      <c r="D4576" s="109" t="s">
        <v>24961</v>
      </c>
      <c r="E4576"/>
    </row>
    <row r="4577" spans="1:5" s="190" customFormat="1" x14ac:dyDescent="0.25">
      <c r="A4577">
        <v>12578</v>
      </c>
      <c r="B4577" t="s">
        <v>24962</v>
      </c>
      <c r="C4577" t="s">
        <v>1536</v>
      </c>
      <c r="D4577" s="109" t="s">
        <v>24963</v>
      </c>
      <c r="E4577"/>
    </row>
    <row r="4578" spans="1:5" s="190" customFormat="1" x14ac:dyDescent="0.25">
      <c r="A4578">
        <v>12579</v>
      </c>
      <c r="B4578" t="s">
        <v>24964</v>
      </c>
      <c r="C4578" t="s">
        <v>1536</v>
      </c>
      <c r="D4578" s="109" t="s">
        <v>24965</v>
      </c>
      <c r="E4578"/>
    </row>
    <row r="4579" spans="1:5" s="190" customFormat="1" x14ac:dyDescent="0.25">
      <c r="A4579">
        <v>12580</v>
      </c>
      <c r="B4579" t="s">
        <v>24966</v>
      </c>
      <c r="C4579" t="s">
        <v>1536</v>
      </c>
      <c r="D4579" s="109" t="s">
        <v>24967</v>
      </c>
      <c r="E4579"/>
    </row>
    <row r="4580" spans="1:5" s="190" customFormat="1" x14ac:dyDescent="0.25">
      <c r="A4580">
        <v>12581</v>
      </c>
      <c r="B4580" t="s">
        <v>24968</v>
      </c>
      <c r="C4580" t="s">
        <v>1536</v>
      </c>
      <c r="D4580" s="109" t="s">
        <v>24969</v>
      </c>
      <c r="E4580"/>
    </row>
    <row r="4581" spans="1:5" s="190" customFormat="1" x14ac:dyDescent="0.25">
      <c r="A4581">
        <v>7720</v>
      </c>
      <c r="B4581" t="s">
        <v>24970</v>
      </c>
      <c r="C4581" t="s">
        <v>1536</v>
      </c>
      <c r="D4581" s="109" t="s">
        <v>24971</v>
      </c>
      <c r="E4581"/>
    </row>
    <row r="4582" spans="1:5" s="190" customFormat="1" x14ac:dyDescent="0.25">
      <c r="A4582">
        <v>40335</v>
      </c>
      <c r="B4582" t="s">
        <v>24972</v>
      </c>
      <c r="C4582" t="s">
        <v>1536</v>
      </c>
      <c r="D4582" s="109" t="s">
        <v>14999</v>
      </c>
      <c r="E4582"/>
    </row>
    <row r="4583" spans="1:5" s="190" customFormat="1" x14ac:dyDescent="0.25">
      <c r="A4583">
        <v>7740</v>
      </c>
      <c r="B4583" t="s">
        <v>24973</v>
      </c>
      <c r="C4583" t="s">
        <v>1536</v>
      </c>
      <c r="D4583" s="109" t="s">
        <v>24974</v>
      </c>
      <c r="E4583"/>
    </row>
    <row r="4584" spans="1:5" s="190" customFormat="1" x14ac:dyDescent="0.25">
      <c r="A4584">
        <v>7741</v>
      </c>
      <c r="B4584" t="s">
        <v>24975</v>
      </c>
      <c r="C4584" t="s">
        <v>1536</v>
      </c>
      <c r="D4584" s="109" t="s">
        <v>24976</v>
      </c>
      <c r="E4584"/>
    </row>
    <row r="4585" spans="1:5" s="190" customFormat="1" x14ac:dyDescent="0.25">
      <c r="A4585">
        <v>7774</v>
      </c>
      <c r="B4585" t="s">
        <v>24977</v>
      </c>
      <c r="C4585" t="s">
        <v>1536</v>
      </c>
      <c r="D4585" s="109" t="s">
        <v>24978</v>
      </c>
      <c r="E4585"/>
    </row>
    <row r="4586" spans="1:5" s="190" customFormat="1" x14ac:dyDescent="0.25">
      <c r="A4586">
        <v>7744</v>
      </c>
      <c r="B4586" t="s">
        <v>24979</v>
      </c>
      <c r="C4586" t="s">
        <v>1536</v>
      </c>
      <c r="D4586" s="109" t="s">
        <v>24980</v>
      </c>
      <c r="E4586"/>
    </row>
    <row r="4587" spans="1:5" s="190" customFormat="1" x14ac:dyDescent="0.25">
      <c r="A4587">
        <v>7773</v>
      </c>
      <c r="B4587" t="s">
        <v>24981</v>
      </c>
      <c r="C4587" t="s">
        <v>1536</v>
      </c>
      <c r="D4587" s="109" t="s">
        <v>24982</v>
      </c>
      <c r="E4587"/>
    </row>
    <row r="4588" spans="1:5" s="190" customFormat="1" x14ac:dyDescent="0.25">
      <c r="A4588">
        <v>7754</v>
      </c>
      <c r="B4588" t="s">
        <v>24983</v>
      </c>
      <c r="C4588" t="s">
        <v>1536</v>
      </c>
      <c r="D4588" s="109" t="s">
        <v>24984</v>
      </c>
      <c r="E4588"/>
    </row>
    <row r="4589" spans="1:5" s="190" customFormat="1" x14ac:dyDescent="0.25">
      <c r="A4589">
        <v>7735</v>
      </c>
      <c r="B4589" t="s">
        <v>24985</v>
      </c>
      <c r="C4589" t="s">
        <v>1536</v>
      </c>
      <c r="D4589" s="109" t="s">
        <v>24986</v>
      </c>
      <c r="E4589"/>
    </row>
    <row r="4590" spans="1:5" s="190" customFormat="1" x14ac:dyDescent="0.25">
      <c r="A4590">
        <v>7755</v>
      </c>
      <c r="B4590" t="s">
        <v>24987</v>
      </c>
      <c r="C4590" t="s">
        <v>1536</v>
      </c>
      <c r="D4590" s="109" t="s">
        <v>24988</v>
      </c>
      <c r="E4590"/>
    </row>
    <row r="4591" spans="1:5" s="190" customFormat="1" x14ac:dyDescent="0.25">
      <c r="A4591">
        <v>7776</v>
      </c>
      <c r="B4591" t="s">
        <v>24989</v>
      </c>
      <c r="C4591" t="s">
        <v>1536</v>
      </c>
      <c r="D4591" s="109" t="s">
        <v>24990</v>
      </c>
      <c r="E4591"/>
    </row>
    <row r="4592" spans="1:5" s="190" customFormat="1" x14ac:dyDescent="0.25">
      <c r="A4592">
        <v>7743</v>
      </c>
      <c r="B4592" t="s">
        <v>24991</v>
      </c>
      <c r="C4592" t="s">
        <v>1536</v>
      </c>
      <c r="D4592" s="109" t="s">
        <v>24992</v>
      </c>
      <c r="E4592"/>
    </row>
    <row r="4593" spans="1:5" s="190" customFormat="1" x14ac:dyDescent="0.25">
      <c r="A4593">
        <v>7733</v>
      </c>
      <c r="B4593" t="s">
        <v>24993</v>
      </c>
      <c r="C4593" t="s">
        <v>1536</v>
      </c>
      <c r="D4593" s="109" t="s">
        <v>24994</v>
      </c>
      <c r="E4593"/>
    </row>
    <row r="4594" spans="1:5" s="190" customFormat="1" x14ac:dyDescent="0.25">
      <c r="A4594">
        <v>7775</v>
      </c>
      <c r="B4594" t="s">
        <v>24995</v>
      </c>
      <c r="C4594" t="s">
        <v>1536</v>
      </c>
      <c r="D4594" s="109" t="s">
        <v>24996</v>
      </c>
      <c r="E4594"/>
    </row>
    <row r="4595" spans="1:5" s="190" customFormat="1" x14ac:dyDescent="0.25">
      <c r="A4595">
        <v>7734</v>
      </c>
      <c r="B4595" t="s">
        <v>24997</v>
      </c>
      <c r="C4595" t="s">
        <v>1536</v>
      </c>
      <c r="D4595" s="109" t="s">
        <v>24998</v>
      </c>
      <c r="E4595"/>
    </row>
    <row r="4596" spans="1:5" s="190" customFormat="1" x14ac:dyDescent="0.25">
      <c r="A4596">
        <v>37449</v>
      </c>
      <c r="B4596" t="s">
        <v>24999</v>
      </c>
      <c r="C4596" t="s">
        <v>1536</v>
      </c>
      <c r="D4596" s="109" t="s">
        <v>17069</v>
      </c>
      <c r="E4596"/>
    </row>
    <row r="4597" spans="1:5" s="190" customFormat="1" x14ac:dyDescent="0.25">
      <c r="A4597">
        <v>37450</v>
      </c>
      <c r="B4597" t="s">
        <v>25000</v>
      </c>
      <c r="C4597" t="s">
        <v>1536</v>
      </c>
      <c r="D4597" s="109" t="s">
        <v>16563</v>
      </c>
      <c r="E4597"/>
    </row>
    <row r="4598" spans="1:5" s="190" customFormat="1" x14ac:dyDescent="0.25">
      <c r="A4598">
        <v>37451</v>
      </c>
      <c r="B4598" t="s">
        <v>25001</v>
      </c>
      <c r="C4598" t="s">
        <v>1536</v>
      </c>
      <c r="D4598" s="109" t="s">
        <v>17511</v>
      </c>
      <c r="E4598"/>
    </row>
    <row r="4599" spans="1:5" s="190" customFormat="1" x14ac:dyDescent="0.25">
      <c r="A4599">
        <v>37452</v>
      </c>
      <c r="B4599" t="s">
        <v>25002</v>
      </c>
      <c r="C4599" t="s">
        <v>1536</v>
      </c>
      <c r="D4599" s="109" t="s">
        <v>17512</v>
      </c>
      <c r="E4599"/>
    </row>
    <row r="4600" spans="1:5" s="190" customFormat="1" x14ac:dyDescent="0.25">
      <c r="A4600">
        <v>37453</v>
      </c>
      <c r="B4600" t="s">
        <v>25003</v>
      </c>
      <c r="C4600" t="s">
        <v>1536</v>
      </c>
      <c r="D4600" s="109" t="s">
        <v>17513</v>
      </c>
      <c r="E4600"/>
    </row>
    <row r="4601" spans="1:5" s="190" customFormat="1" x14ac:dyDescent="0.25">
      <c r="A4601">
        <v>7778</v>
      </c>
      <c r="B4601" t="s">
        <v>25004</v>
      </c>
      <c r="C4601" t="s">
        <v>1536</v>
      </c>
      <c r="D4601" s="109" t="s">
        <v>16660</v>
      </c>
      <c r="E4601"/>
    </row>
    <row r="4602" spans="1:5" s="190" customFormat="1" x14ac:dyDescent="0.25">
      <c r="A4602">
        <v>7796</v>
      </c>
      <c r="B4602" t="s">
        <v>25005</v>
      </c>
      <c r="C4602" t="s">
        <v>1536</v>
      </c>
      <c r="D4602" s="109" t="s">
        <v>17514</v>
      </c>
      <c r="E4602"/>
    </row>
    <row r="4603" spans="1:5" s="190" customFormat="1" x14ac:dyDescent="0.25">
      <c r="A4603">
        <v>7781</v>
      </c>
      <c r="B4603" t="s">
        <v>25006</v>
      </c>
      <c r="C4603" t="s">
        <v>1536</v>
      </c>
      <c r="D4603" s="109" t="s">
        <v>16383</v>
      </c>
      <c r="E4603"/>
    </row>
    <row r="4604" spans="1:5" s="190" customFormat="1" x14ac:dyDescent="0.25">
      <c r="A4604">
        <v>7795</v>
      </c>
      <c r="B4604" t="s">
        <v>25007</v>
      </c>
      <c r="C4604" t="s">
        <v>1536</v>
      </c>
      <c r="D4604" s="109" t="s">
        <v>16862</v>
      </c>
      <c r="E4604"/>
    </row>
    <row r="4605" spans="1:5" s="190" customFormat="1" x14ac:dyDescent="0.25">
      <c r="A4605">
        <v>7791</v>
      </c>
      <c r="B4605" t="s">
        <v>25008</v>
      </c>
      <c r="C4605" t="s">
        <v>1536</v>
      </c>
      <c r="D4605" s="109" t="s">
        <v>17515</v>
      </c>
      <c r="E4605"/>
    </row>
    <row r="4606" spans="1:5" s="190" customFormat="1" x14ac:dyDescent="0.25">
      <c r="A4606">
        <v>7783</v>
      </c>
      <c r="B4606" t="s">
        <v>25009</v>
      </c>
      <c r="C4606" t="s">
        <v>1536</v>
      </c>
      <c r="D4606" s="109" t="s">
        <v>17516</v>
      </c>
      <c r="E4606"/>
    </row>
    <row r="4607" spans="1:5" s="190" customFormat="1" x14ac:dyDescent="0.25">
      <c r="A4607">
        <v>7790</v>
      </c>
      <c r="B4607" t="s">
        <v>25010</v>
      </c>
      <c r="C4607" t="s">
        <v>1536</v>
      </c>
      <c r="D4607" s="109" t="s">
        <v>17517</v>
      </c>
      <c r="E4607"/>
    </row>
    <row r="4608" spans="1:5" s="190" customFormat="1" x14ac:dyDescent="0.25">
      <c r="A4608">
        <v>7785</v>
      </c>
      <c r="B4608" t="s">
        <v>25011</v>
      </c>
      <c r="C4608" t="s">
        <v>1536</v>
      </c>
      <c r="D4608" s="109" t="s">
        <v>17518</v>
      </c>
      <c r="E4608"/>
    </row>
    <row r="4609" spans="1:5" s="190" customFormat="1" x14ac:dyDescent="0.25">
      <c r="A4609">
        <v>7792</v>
      </c>
      <c r="B4609" t="s">
        <v>25012</v>
      </c>
      <c r="C4609" t="s">
        <v>1536</v>
      </c>
      <c r="D4609" s="109" t="s">
        <v>12848</v>
      </c>
      <c r="E4609"/>
    </row>
    <row r="4610" spans="1:5" s="190" customFormat="1" x14ac:dyDescent="0.25">
      <c r="A4610">
        <v>7793</v>
      </c>
      <c r="B4610" t="s">
        <v>25013</v>
      </c>
      <c r="C4610" t="s">
        <v>1536</v>
      </c>
      <c r="D4610" s="109" t="s">
        <v>17519</v>
      </c>
      <c r="E4610"/>
    </row>
    <row r="4611" spans="1:5" s="190" customFormat="1" x14ac:dyDescent="0.25">
      <c r="A4611">
        <v>13159</v>
      </c>
      <c r="B4611" t="s">
        <v>25014</v>
      </c>
      <c r="C4611" t="s">
        <v>1536</v>
      </c>
      <c r="D4611" s="109" t="s">
        <v>15298</v>
      </c>
      <c r="E4611"/>
    </row>
    <row r="4612" spans="1:5" s="190" customFormat="1" x14ac:dyDescent="0.25">
      <c r="A4612">
        <v>13168</v>
      </c>
      <c r="B4612" t="s">
        <v>25015</v>
      </c>
      <c r="C4612" t="s">
        <v>1536</v>
      </c>
      <c r="D4612" s="109" t="s">
        <v>17520</v>
      </c>
      <c r="E4612"/>
    </row>
    <row r="4613" spans="1:5" s="190" customFormat="1" x14ac:dyDescent="0.25">
      <c r="A4613">
        <v>13173</v>
      </c>
      <c r="B4613" t="s">
        <v>25016</v>
      </c>
      <c r="C4613" t="s">
        <v>1536</v>
      </c>
      <c r="D4613" s="109" t="s">
        <v>15030</v>
      </c>
      <c r="E4613"/>
    </row>
    <row r="4614" spans="1:5" s="190" customFormat="1" x14ac:dyDescent="0.25">
      <c r="A4614">
        <v>12583</v>
      </c>
      <c r="B4614" t="s">
        <v>25017</v>
      </c>
      <c r="C4614" t="s">
        <v>1536</v>
      </c>
      <c r="D4614" s="109" t="s">
        <v>13619</v>
      </c>
      <c r="E4614"/>
    </row>
    <row r="4615" spans="1:5" s="190" customFormat="1" x14ac:dyDescent="0.25">
      <c r="A4615">
        <v>12584</v>
      </c>
      <c r="B4615" t="s">
        <v>25018</v>
      </c>
      <c r="C4615" t="s">
        <v>1536</v>
      </c>
      <c r="D4615" s="109" t="s">
        <v>12828</v>
      </c>
      <c r="E4615"/>
    </row>
    <row r="4616" spans="1:5" s="190" customFormat="1" x14ac:dyDescent="0.25">
      <c r="A4616">
        <v>12613</v>
      </c>
      <c r="B4616" t="s">
        <v>25019</v>
      </c>
      <c r="C4616" t="s">
        <v>1533</v>
      </c>
      <c r="D4616" s="109" t="s">
        <v>8511</v>
      </c>
      <c r="E4616"/>
    </row>
    <row r="4617" spans="1:5" s="190" customFormat="1" x14ac:dyDescent="0.25">
      <c r="A4617">
        <v>1031</v>
      </c>
      <c r="B4617" t="s">
        <v>25020</v>
      </c>
      <c r="C4617" t="s">
        <v>1533</v>
      </c>
      <c r="D4617" s="109" t="s">
        <v>25021</v>
      </c>
      <c r="E4617"/>
    </row>
    <row r="4618" spans="1:5" s="190" customFormat="1" x14ac:dyDescent="0.25">
      <c r="A4618">
        <v>39707</v>
      </c>
      <c r="B4618" t="s">
        <v>25022</v>
      </c>
      <c r="C4618" t="s">
        <v>1536</v>
      </c>
      <c r="D4618" s="109" t="s">
        <v>12088</v>
      </c>
      <c r="E4618"/>
    </row>
    <row r="4619" spans="1:5" s="190" customFormat="1" x14ac:dyDescent="0.25">
      <c r="A4619">
        <v>39708</v>
      </c>
      <c r="B4619" t="s">
        <v>25023</v>
      </c>
      <c r="C4619" t="s">
        <v>1536</v>
      </c>
      <c r="D4619" s="109" t="s">
        <v>7305</v>
      </c>
      <c r="E4619"/>
    </row>
    <row r="4620" spans="1:5" s="190" customFormat="1" x14ac:dyDescent="0.25">
      <c r="A4620">
        <v>39710</v>
      </c>
      <c r="B4620" t="s">
        <v>25024</v>
      </c>
      <c r="C4620" t="s">
        <v>1536</v>
      </c>
      <c r="D4620" s="109" t="s">
        <v>6478</v>
      </c>
      <c r="E4620"/>
    </row>
    <row r="4621" spans="1:5" s="190" customFormat="1" x14ac:dyDescent="0.25">
      <c r="A4621">
        <v>39709</v>
      </c>
      <c r="B4621" t="s">
        <v>25025</v>
      </c>
      <c r="C4621" t="s">
        <v>1536</v>
      </c>
      <c r="D4621" s="109" t="s">
        <v>14714</v>
      </c>
      <c r="E4621"/>
    </row>
    <row r="4622" spans="1:5" s="190" customFormat="1" x14ac:dyDescent="0.25">
      <c r="A4622">
        <v>39711</v>
      </c>
      <c r="B4622" t="s">
        <v>25026</v>
      </c>
      <c r="C4622" t="s">
        <v>1536</v>
      </c>
      <c r="D4622" s="109" t="s">
        <v>6320</v>
      </c>
      <c r="E4622"/>
    </row>
    <row r="4623" spans="1:5" s="190" customFormat="1" x14ac:dyDescent="0.25">
      <c r="A4623">
        <v>39712</v>
      </c>
      <c r="B4623" t="s">
        <v>25027</v>
      </c>
      <c r="C4623" t="s">
        <v>1536</v>
      </c>
      <c r="D4623" s="109" t="s">
        <v>7836</v>
      </c>
      <c r="E4623"/>
    </row>
    <row r="4624" spans="1:5" s="190" customFormat="1" x14ac:dyDescent="0.25">
      <c r="A4624">
        <v>39713</v>
      </c>
      <c r="B4624" t="s">
        <v>25028</v>
      </c>
      <c r="C4624" t="s">
        <v>1536</v>
      </c>
      <c r="D4624" s="109" t="s">
        <v>12540</v>
      </c>
      <c r="E4624"/>
    </row>
    <row r="4625" spans="1:5" s="190" customFormat="1" x14ac:dyDescent="0.25">
      <c r="A4625">
        <v>39714</v>
      </c>
      <c r="B4625" t="s">
        <v>25029</v>
      </c>
      <c r="C4625" t="s">
        <v>1536</v>
      </c>
      <c r="D4625" s="109" t="s">
        <v>12510</v>
      </c>
      <c r="E4625"/>
    </row>
    <row r="4626" spans="1:5" s="190" customFormat="1" x14ac:dyDescent="0.25">
      <c r="A4626">
        <v>39715</v>
      </c>
      <c r="B4626" t="s">
        <v>25030</v>
      </c>
      <c r="C4626" t="s">
        <v>1536</v>
      </c>
      <c r="D4626" s="109" t="s">
        <v>8524</v>
      </c>
      <c r="E4626"/>
    </row>
    <row r="4627" spans="1:5" s="190" customFormat="1" x14ac:dyDescent="0.25">
      <c r="A4627">
        <v>39716</v>
      </c>
      <c r="B4627" t="s">
        <v>25031</v>
      </c>
      <c r="C4627" t="s">
        <v>1536</v>
      </c>
      <c r="D4627" s="109" t="s">
        <v>8516</v>
      </c>
      <c r="E4627"/>
    </row>
    <row r="4628" spans="1:5" s="190" customFormat="1" x14ac:dyDescent="0.25">
      <c r="A4628">
        <v>39718</v>
      </c>
      <c r="B4628" t="s">
        <v>25032</v>
      </c>
      <c r="C4628" t="s">
        <v>1536</v>
      </c>
      <c r="D4628" s="109" t="s">
        <v>12555</v>
      </c>
      <c r="E4628"/>
    </row>
    <row r="4629" spans="1:5" s="190" customFormat="1" x14ac:dyDescent="0.25">
      <c r="A4629">
        <v>9813</v>
      </c>
      <c r="B4629" t="s">
        <v>25033</v>
      </c>
      <c r="C4629" t="s">
        <v>1536</v>
      </c>
      <c r="D4629" s="109" t="s">
        <v>22372</v>
      </c>
      <c r="E4629"/>
    </row>
    <row r="4630" spans="1:5" s="190" customFormat="1" x14ac:dyDescent="0.25">
      <c r="A4630">
        <v>9815</v>
      </c>
      <c r="B4630" t="s">
        <v>25034</v>
      </c>
      <c r="C4630" t="s">
        <v>1536</v>
      </c>
      <c r="D4630" s="109" t="s">
        <v>14805</v>
      </c>
      <c r="E4630"/>
    </row>
    <row r="4631" spans="1:5" s="190" customFormat="1" x14ac:dyDescent="0.25">
      <c r="A4631">
        <v>44543</v>
      </c>
      <c r="B4631" t="s">
        <v>25035</v>
      </c>
      <c r="C4631" t="s">
        <v>1536</v>
      </c>
      <c r="D4631" s="109" t="s">
        <v>25036</v>
      </c>
      <c r="E4631"/>
    </row>
    <row r="4632" spans="1:5" s="190" customFormat="1" x14ac:dyDescent="0.25">
      <c r="A4632">
        <v>44526</v>
      </c>
      <c r="B4632" t="s">
        <v>25037</v>
      </c>
      <c r="C4632" t="s">
        <v>1536</v>
      </c>
      <c r="D4632" s="109" t="s">
        <v>25038</v>
      </c>
      <c r="E4632"/>
    </row>
    <row r="4633" spans="1:5" s="190" customFormat="1" x14ac:dyDescent="0.25">
      <c r="A4633">
        <v>44545</v>
      </c>
      <c r="B4633" t="s">
        <v>25039</v>
      </c>
      <c r="C4633" t="s">
        <v>1536</v>
      </c>
      <c r="D4633" s="109" t="s">
        <v>25040</v>
      </c>
      <c r="E4633"/>
    </row>
    <row r="4634" spans="1:5" s="190" customFormat="1" x14ac:dyDescent="0.25">
      <c r="A4634">
        <v>44525</v>
      </c>
      <c r="B4634" t="s">
        <v>25041</v>
      </c>
      <c r="C4634" t="s">
        <v>1536</v>
      </c>
      <c r="D4634" s="109" t="s">
        <v>25042</v>
      </c>
      <c r="E4634"/>
    </row>
    <row r="4635" spans="1:5" s="190" customFormat="1" x14ac:dyDescent="0.25">
      <c r="A4635">
        <v>44547</v>
      </c>
      <c r="B4635" t="s">
        <v>25043</v>
      </c>
      <c r="C4635" t="s">
        <v>1536</v>
      </c>
      <c r="D4635" s="109" t="s">
        <v>25044</v>
      </c>
      <c r="E4635"/>
    </row>
    <row r="4636" spans="1:5" s="190" customFormat="1" x14ac:dyDescent="0.25">
      <c r="A4636">
        <v>44519</v>
      </c>
      <c r="B4636" t="s">
        <v>25045</v>
      </c>
      <c r="C4636" t="s">
        <v>1536</v>
      </c>
      <c r="D4636" s="109" t="s">
        <v>25046</v>
      </c>
      <c r="E4636"/>
    </row>
    <row r="4637" spans="1:5" s="190" customFormat="1" x14ac:dyDescent="0.25">
      <c r="A4637">
        <v>44520</v>
      </c>
      <c r="B4637" t="s">
        <v>25047</v>
      </c>
      <c r="C4637" t="s">
        <v>1536</v>
      </c>
      <c r="D4637" s="109" t="s">
        <v>25048</v>
      </c>
      <c r="E4637"/>
    </row>
    <row r="4638" spans="1:5" s="190" customFormat="1" x14ac:dyDescent="0.25">
      <c r="A4638">
        <v>44521</v>
      </c>
      <c r="B4638" t="s">
        <v>25049</v>
      </c>
      <c r="C4638" t="s">
        <v>1536</v>
      </c>
      <c r="D4638" s="109" t="s">
        <v>14660</v>
      </c>
      <c r="E4638"/>
    </row>
    <row r="4639" spans="1:5" s="190" customFormat="1" x14ac:dyDescent="0.25">
      <c r="A4639">
        <v>44522</v>
      </c>
      <c r="B4639" t="s">
        <v>25050</v>
      </c>
      <c r="C4639" t="s">
        <v>1536</v>
      </c>
      <c r="D4639" s="109" t="s">
        <v>25051</v>
      </c>
      <c r="E4639"/>
    </row>
    <row r="4640" spans="1:5" s="190" customFormat="1" x14ac:dyDescent="0.25">
      <c r="A4640">
        <v>44523</v>
      </c>
      <c r="B4640" t="s">
        <v>25052</v>
      </c>
      <c r="C4640" t="s">
        <v>1536</v>
      </c>
      <c r="D4640" s="109" t="s">
        <v>25053</v>
      </c>
      <c r="E4640"/>
    </row>
    <row r="4641" spans="1:5" s="190" customFormat="1" x14ac:dyDescent="0.25">
      <c r="A4641">
        <v>44527</v>
      </c>
      <c r="B4641" t="s">
        <v>25054</v>
      </c>
      <c r="C4641" t="s">
        <v>1536</v>
      </c>
      <c r="D4641" s="109" t="s">
        <v>25055</v>
      </c>
      <c r="E4641"/>
    </row>
    <row r="4642" spans="1:5" s="190" customFormat="1" x14ac:dyDescent="0.25">
      <c r="A4642">
        <v>44524</v>
      </c>
      <c r="B4642" t="s">
        <v>25056</v>
      </c>
      <c r="C4642" t="s">
        <v>1536</v>
      </c>
      <c r="D4642" s="109" t="s">
        <v>25057</v>
      </c>
      <c r="E4642"/>
    </row>
    <row r="4643" spans="1:5" s="190" customFormat="1" x14ac:dyDescent="0.25">
      <c r="A4643">
        <v>44542</v>
      </c>
      <c r="B4643" t="s">
        <v>25058</v>
      </c>
      <c r="C4643" t="s">
        <v>1536</v>
      </c>
      <c r="D4643" s="109" t="s">
        <v>25059</v>
      </c>
      <c r="E4643"/>
    </row>
    <row r="4644" spans="1:5" s="190" customFormat="1" x14ac:dyDescent="0.25">
      <c r="A4644">
        <v>9877</v>
      </c>
      <c r="B4644" t="s">
        <v>25060</v>
      </c>
      <c r="C4644" t="s">
        <v>1536</v>
      </c>
      <c r="D4644" s="109" t="s">
        <v>17523</v>
      </c>
      <c r="E4644"/>
    </row>
    <row r="4645" spans="1:5" s="190" customFormat="1" x14ac:dyDescent="0.25">
      <c r="A4645">
        <v>9878</v>
      </c>
      <c r="B4645" t="s">
        <v>25061</v>
      </c>
      <c r="C4645" t="s">
        <v>1536</v>
      </c>
      <c r="D4645" s="109" t="s">
        <v>17524</v>
      </c>
      <c r="E4645"/>
    </row>
    <row r="4646" spans="1:5" s="190" customFormat="1" x14ac:dyDescent="0.25">
      <c r="A4646">
        <v>41986</v>
      </c>
      <c r="B4646" t="s">
        <v>25062</v>
      </c>
      <c r="C4646" t="s">
        <v>1536</v>
      </c>
      <c r="D4646" s="109" t="s">
        <v>25063</v>
      </c>
      <c r="E4646"/>
    </row>
    <row r="4647" spans="1:5" s="190" customFormat="1" x14ac:dyDescent="0.25">
      <c r="A4647">
        <v>43422</v>
      </c>
      <c r="B4647" t="s">
        <v>25064</v>
      </c>
      <c r="C4647" t="s">
        <v>1536</v>
      </c>
      <c r="D4647" s="109" t="s">
        <v>25065</v>
      </c>
      <c r="E4647"/>
    </row>
    <row r="4648" spans="1:5" s="190" customFormat="1" x14ac:dyDescent="0.25">
      <c r="A4648">
        <v>41987</v>
      </c>
      <c r="B4648" t="s">
        <v>25066</v>
      </c>
      <c r="C4648" t="s">
        <v>1536</v>
      </c>
      <c r="D4648" s="109" t="s">
        <v>25067</v>
      </c>
      <c r="E4648"/>
    </row>
    <row r="4649" spans="1:5" s="190" customFormat="1" x14ac:dyDescent="0.25">
      <c r="A4649">
        <v>41988</v>
      </c>
      <c r="B4649" t="s">
        <v>25068</v>
      </c>
      <c r="C4649" t="s">
        <v>1536</v>
      </c>
      <c r="D4649" s="109" t="s">
        <v>25069</v>
      </c>
      <c r="E4649"/>
    </row>
    <row r="4650" spans="1:5" s="190" customFormat="1" x14ac:dyDescent="0.25">
      <c r="A4650">
        <v>41697</v>
      </c>
      <c r="B4650" t="s">
        <v>25070</v>
      </c>
      <c r="C4650" t="s">
        <v>1536</v>
      </c>
      <c r="D4650" s="109" t="s">
        <v>25071</v>
      </c>
      <c r="E4650"/>
    </row>
    <row r="4651" spans="1:5" s="190" customFormat="1" x14ac:dyDescent="0.25">
      <c r="A4651">
        <v>41985</v>
      </c>
      <c r="B4651" t="s">
        <v>25072</v>
      </c>
      <c r="C4651" t="s">
        <v>1536</v>
      </c>
      <c r="D4651" s="109" t="s">
        <v>25073</v>
      </c>
      <c r="E4651"/>
    </row>
    <row r="4652" spans="1:5" s="190" customFormat="1" x14ac:dyDescent="0.25">
      <c r="A4652">
        <v>41699</v>
      </c>
      <c r="B4652" t="s">
        <v>25074</v>
      </c>
      <c r="C4652" t="s">
        <v>1536</v>
      </c>
      <c r="D4652" s="109" t="s">
        <v>25075</v>
      </c>
      <c r="E4652"/>
    </row>
    <row r="4653" spans="1:5" s="190" customFormat="1" x14ac:dyDescent="0.25">
      <c r="A4653">
        <v>38053</v>
      </c>
      <c r="B4653" t="s">
        <v>25076</v>
      </c>
      <c r="C4653" t="s">
        <v>1536</v>
      </c>
      <c r="D4653" s="109" t="s">
        <v>17924</v>
      </c>
      <c r="E4653"/>
    </row>
    <row r="4654" spans="1:5" s="190" customFormat="1" x14ac:dyDescent="0.25">
      <c r="A4654">
        <v>38054</v>
      </c>
      <c r="B4654" t="s">
        <v>25077</v>
      </c>
      <c r="C4654" t="s">
        <v>1536</v>
      </c>
      <c r="D4654" s="109" t="s">
        <v>17994</v>
      </c>
      <c r="E4654"/>
    </row>
    <row r="4655" spans="1:5" s="190" customFormat="1" x14ac:dyDescent="0.25">
      <c r="A4655">
        <v>38052</v>
      </c>
      <c r="B4655" t="s">
        <v>25078</v>
      </c>
      <c r="C4655" t="s">
        <v>1536</v>
      </c>
      <c r="D4655" s="109" t="s">
        <v>9734</v>
      </c>
      <c r="E4655"/>
    </row>
    <row r="4656" spans="1:5" s="190" customFormat="1" x14ac:dyDescent="0.25">
      <c r="A4656">
        <v>38051</v>
      </c>
      <c r="B4656" t="s">
        <v>25079</v>
      </c>
      <c r="C4656" t="s">
        <v>1536</v>
      </c>
      <c r="D4656" s="109" t="s">
        <v>7287</v>
      </c>
      <c r="E4656"/>
    </row>
    <row r="4657" spans="1:5" s="190" customFormat="1" x14ac:dyDescent="0.25">
      <c r="A4657">
        <v>38787</v>
      </c>
      <c r="B4657" t="s">
        <v>25080</v>
      </c>
      <c r="C4657" t="s">
        <v>1536</v>
      </c>
      <c r="D4657" s="109" t="s">
        <v>17647</v>
      </c>
      <c r="E4657"/>
    </row>
    <row r="4658" spans="1:5" s="190" customFormat="1" x14ac:dyDescent="0.25">
      <c r="A4658">
        <v>38825</v>
      </c>
      <c r="B4658" t="s">
        <v>25081</v>
      </c>
      <c r="C4658" t="s">
        <v>1536</v>
      </c>
      <c r="D4658" s="109" t="s">
        <v>20985</v>
      </c>
      <c r="E4658"/>
    </row>
    <row r="4659" spans="1:5" s="190" customFormat="1" x14ac:dyDescent="0.25">
      <c r="A4659">
        <v>38826</v>
      </c>
      <c r="B4659" t="s">
        <v>25082</v>
      </c>
      <c r="C4659" t="s">
        <v>1536</v>
      </c>
      <c r="D4659" s="109" t="s">
        <v>17168</v>
      </c>
      <c r="E4659"/>
    </row>
    <row r="4660" spans="1:5" s="190" customFormat="1" x14ac:dyDescent="0.25">
      <c r="A4660">
        <v>38827</v>
      </c>
      <c r="B4660" t="s">
        <v>25083</v>
      </c>
      <c r="C4660" t="s">
        <v>1536</v>
      </c>
      <c r="D4660" s="109" t="s">
        <v>25084</v>
      </c>
      <c r="E4660"/>
    </row>
    <row r="4661" spans="1:5" s="190" customFormat="1" x14ac:dyDescent="0.25">
      <c r="A4661">
        <v>38830</v>
      </c>
      <c r="B4661" t="s">
        <v>25085</v>
      </c>
      <c r="C4661" t="s">
        <v>1536</v>
      </c>
      <c r="D4661" s="109" t="s">
        <v>7891</v>
      </c>
      <c r="E4661"/>
    </row>
    <row r="4662" spans="1:5" s="190" customFormat="1" x14ac:dyDescent="0.25">
      <c r="A4662">
        <v>38828</v>
      </c>
      <c r="B4662" t="s">
        <v>25086</v>
      </c>
      <c r="C4662" t="s">
        <v>1536</v>
      </c>
      <c r="D4662" s="109" t="s">
        <v>6330</v>
      </c>
      <c r="E4662"/>
    </row>
    <row r="4663" spans="1:5" s="190" customFormat="1" x14ac:dyDescent="0.25">
      <c r="A4663">
        <v>38829</v>
      </c>
      <c r="B4663" t="s">
        <v>25087</v>
      </c>
      <c r="C4663" t="s">
        <v>1536</v>
      </c>
      <c r="D4663" s="109" t="s">
        <v>7041</v>
      </c>
      <c r="E4663"/>
    </row>
    <row r="4664" spans="1:5" s="190" customFormat="1" x14ac:dyDescent="0.25">
      <c r="A4664">
        <v>38831</v>
      </c>
      <c r="B4664" t="s">
        <v>25088</v>
      </c>
      <c r="C4664" t="s">
        <v>1536</v>
      </c>
      <c r="D4664" s="109" t="s">
        <v>25089</v>
      </c>
      <c r="E4664"/>
    </row>
    <row r="4665" spans="1:5" s="190" customFormat="1" x14ac:dyDescent="0.25">
      <c r="A4665">
        <v>36274</v>
      </c>
      <c r="B4665" t="s">
        <v>25090</v>
      </c>
      <c r="C4665" t="s">
        <v>1536</v>
      </c>
      <c r="D4665" s="109" t="s">
        <v>14399</v>
      </c>
      <c r="E4665"/>
    </row>
    <row r="4666" spans="1:5" s="190" customFormat="1" x14ac:dyDescent="0.25">
      <c r="A4666">
        <v>36278</v>
      </c>
      <c r="B4666" t="s">
        <v>25091</v>
      </c>
      <c r="C4666" t="s">
        <v>1536</v>
      </c>
      <c r="D4666" s="109" t="s">
        <v>8425</v>
      </c>
      <c r="E4666"/>
    </row>
    <row r="4667" spans="1:5" s="190" customFormat="1" x14ac:dyDescent="0.25">
      <c r="A4667">
        <v>38977</v>
      </c>
      <c r="B4667" t="s">
        <v>25092</v>
      </c>
      <c r="C4667" t="s">
        <v>1536</v>
      </c>
      <c r="D4667" s="109" t="s">
        <v>14980</v>
      </c>
      <c r="E4667"/>
    </row>
    <row r="4668" spans="1:5" s="190" customFormat="1" x14ac:dyDescent="0.25">
      <c r="A4668">
        <v>38971</v>
      </c>
      <c r="B4668" t="s">
        <v>25093</v>
      </c>
      <c r="C4668" t="s">
        <v>1536</v>
      </c>
      <c r="D4668" s="109" t="s">
        <v>14239</v>
      </c>
      <c r="E4668"/>
    </row>
    <row r="4669" spans="1:5" s="190" customFormat="1" x14ac:dyDescent="0.25">
      <c r="A4669">
        <v>38972</v>
      </c>
      <c r="B4669" t="s">
        <v>25094</v>
      </c>
      <c r="C4669" t="s">
        <v>1536</v>
      </c>
      <c r="D4669" s="109" t="s">
        <v>7220</v>
      </c>
      <c r="E4669"/>
    </row>
    <row r="4670" spans="1:5" s="190" customFormat="1" x14ac:dyDescent="0.25">
      <c r="A4670">
        <v>38973</v>
      </c>
      <c r="B4670" t="s">
        <v>25095</v>
      </c>
      <c r="C4670" t="s">
        <v>1536</v>
      </c>
      <c r="D4670" s="109" t="s">
        <v>7890</v>
      </c>
      <c r="E4670"/>
    </row>
    <row r="4671" spans="1:5" s="190" customFormat="1" x14ac:dyDescent="0.25">
      <c r="A4671">
        <v>38974</v>
      </c>
      <c r="B4671" t="s">
        <v>25096</v>
      </c>
      <c r="C4671" t="s">
        <v>1536</v>
      </c>
      <c r="D4671" s="109" t="s">
        <v>12556</v>
      </c>
      <c r="E4671"/>
    </row>
    <row r="4672" spans="1:5" s="190" customFormat="1" x14ac:dyDescent="0.25">
      <c r="A4672">
        <v>38975</v>
      </c>
      <c r="B4672" t="s">
        <v>25097</v>
      </c>
      <c r="C4672" t="s">
        <v>1536</v>
      </c>
      <c r="D4672" s="109" t="s">
        <v>12722</v>
      </c>
      <c r="E4672"/>
    </row>
    <row r="4673" spans="1:5" s="190" customFormat="1" x14ac:dyDescent="0.25">
      <c r="A4673">
        <v>38976</v>
      </c>
      <c r="B4673" t="s">
        <v>25098</v>
      </c>
      <c r="C4673" t="s">
        <v>1536</v>
      </c>
      <c r="D4673" s="109" t="s">
        <v>14981</v>
      </c>
      <c r="E4673"/>
    </row>
    <row r="4674" spans="1:5" s="190" customFormat="1" x14ac:dyDescent="0.25">
      <c r="A4674">
        <v>44176</v>
      </c>
      <c r="B4674" t="s">
        <v>25099</v>
      </c>
      <c r="C4674" t="s">
        <v>1536</v>
      </c>
      <c r="D4674" s="109" t="s">
        <v>14830</v>
      </c>
      <c r="E4674"/>
    </row>
    <row r="4675" spans="1:5" s="190" customFormat="1" x14ac:dyDescent="0.25">
      <c r="A4675">
        <v>38986</v>
      </c>
      <c r="B4675" t="s">
        <v>25100</v>
      </c>
      <c r="C4675" t="s">
        <v>1536</v>
      </c>
      <c r="D4675" s="109" t="s">
        <v>14982</v>
      </c>
      <c r="E4675"/>
    </row>
    <row r="4676" spans="1:5" s="190" customFormat="1" x14ac:dyDescent="0.25">
      <c r="A4676">
        <v>38978</v>
      </c>
      <c r="B4676" t="s">
        <v>25101</v>
      </c>
      <c r="C4676" t="s">
        <v>1536</v>
      </c>
      <c r="D4676" s="109" t="s">
        <v>14983</v>
      </c>
      <c r="E4676"/>
    </row>
    <row r="4677" spans="1:5" s="190" customFormat="1" x14ac:dyDescent="0.25">
      <c r="A4677">
        <v>38979</v>
      </c>
      <c r="B4677" t="s">
        <v>25102</v>
      </c>
      <c r="C4677" t="s">
        <v>1536</v>
      </c>
      <c r="D4677" s="109" t="s">
        <v>7998</v>
      </c>
      <c r="E4677"/>
    </row>
    <row r="4678" spans="1:5" s="190" customFormat="1" x14ac:dyDescent="0.25">
      <c r="A4678">
        <v>38980</v>
      </c>
      <c r="B4678" t="s">
        <v>25103</v>
      </c>
      <c r="C4678" t="s">
        <v>1536</v>
      </c>
      <c r="D4678" s="109" t="s">
        <v>9847</v>
      </c>
      <c r="E4678"/>
    </row>
    <row r="4679" spans="1:5" s="190" customFormat="1" x14ac:dyDescent="0.25">
      <c r="A4679">
        <v>38981</v>
      </c>
      <c r="B4679" t="s">
        <v>25104</v>
      </c>
      <c r="C4679" t="s">
        <v>1536</v>
      </c>
      <c r="D4679" s="109" t="s">
        <v>14984</v>
      </c>
      <c r="E4679"/>
    </row>
    <row r="4680" spans="1:5" s="190" customFormat="1" x14ac:dyDescent="0.25">
      <c r="A4680">
        <v>38982</v>
      </c>
      <c r="B4680" t="s">
        <v>25105</v>
      </c>
      <c r="C4680" t="s">
        <v>1536</v>
      </c>
      <c r="D4680" s="109" t="s">
        <v>14985</v>
      </c>
      <c r="E4680"/>
    </row>
    <row r="4681" spans="1:5" s="190" customFormat="1" x14ac:dyDescent="0.25">
      <c r="A4681">
        <v>38983</v>
      </c>
      <c r="B4681" t="s">
        <v>25106</v>
      </c>
      <c r="C4681" t="s">
        <v>1536</v>
      </c>
      <c r="D4681" s="109" t="s">
        <v>14986</v>
      </c>
      <c r="E4681"/>
    </row>
    <row r="4682" spans="1:5" s="190" customFormat="1" x14ac:dyDescent="0.25">
      <c r="A4682">
        <v>38984</v>
      </c>
      <c r="B4682" t="s">
        <v>25107</v>
      </c>
      <c r="C4682" t="s">
        <v>1536</v>
      </c>
      <c r="D4682" s="109" t="s">
        <v>12792</v>
      </c>
      <c r="E4682"/>
    </row>
    <row r="4683" spans="1:5" s="190" customFormat="1" x14ac:dyDescent="0.25">
      <c r="A4683">
        <v>38985</v>
      </c>
      <c r="B4683" t="s">
        <v>25108</v>
      </c>
      <c r="C4683" t="s">
        <v>1536</v>
      </c>
      <c r="D4683" s="109" t="s">
        <v>14987</v>
      </c>
      <c r="E4683"/>
    </row>
    <row r="4684" spans="1:5" s="190" customFormat="1" x14ac:dyDescent="0.25">
      <c r="A4684">
        <v>9836</v>
      </c>
      <c r="B4684" t="s">
        <v>25109</v>
      </c>
      <c r="C4684" t="s">
        <v>1536</v>
      </c>
      <c r="D4684" s="109" t="s">
        <v>14836</v>
      </c>
      <c r="E4684"/>
    </row>
    <row r="4685" spans="1:5" s="190" customFormat="1" x14ac:dyDescent="0.25">
      <c r="A4685">
        <v>20065</v>
      </c>
      <c r="B4685" t="s">
        <v>25110</v>
      </c>
      <c r="C4685" t="s">
        <v>1536</v>
      </c>
      <c r="D4685" s="109" t="s">
        <v>17525</v>
      </c>
      <c r="E4685"/>
    </row>
    <row r="4686" spans="1:5" s="190" customFormat="1" x14ac:dyDescent="0.25">
      <c r="A4686">
        <v>9835</v>
      </c>
      <c r="B4686" t="s">
        <v>25111</v>
      </c>
      <c r="C4686" t="s">
        <v>1536</v>
      </c>
      <c r="D4686" s="109" t="s">
        <v>12782</v>
      </c>
      <c r="E4686"/>
    </row>
    <row r="4687" spans="1:5" s="190" customFormat="1" x14ac:dyDescent="0.25">
      <c r="A4687">
        <v>38032</v>
      </c>
      <c r="B4687" t="s">
        <v>25112</v>
      </c>
      <c r="C4687" t="s">
        <v>1536</v>
      </c>
      <c r="D4687" s="109" t="s">
        <v>14728</v>
      </c>
      <c r="E4687"/>
    </row>
    <row r="4688" spans="1:5" s="190" customFormat="1" x14ac:dyDescent="0.25">
      <c r="A4688">
        <v>38033</v>
      </c>
      <c r="B4688" t="s">
        <v>25113</v>
      </c>
      <c r="C4688" t="s">
        <v>1536</v>
      </c>
      <c r="D4688" s="109" t="s">
        <v>17526</v>
      </c>
      <c r="E4688"/>
    </row>
    <row r="4689" spans="1:5" s="190" customFormat="1" x14ac:dyDescent="0.25">
      <c r="A4689">
        <v>38034</v>
      </c>
      <c r="B4689" t="s">
        <v>25114</v>
      </c>
      <c r="C4689" t="s">
        <v>1536</v>
      </c>
      <c r="D4689" s="109" t="s">
        <v>17527</v>
      </c>
      <c r="E4689"/>
    </row>
    <row r="4690" spans="1:5" s="190" customFormat="1" x14ac:dyDescent="0.25">
      <c r="A4690">
        <v>38035</v>
      </c>
      <c r="B4690" t="s">
        <v>25115</v>
      </c>
      <c r="C4690" t="s">
        <v>1536</v>
      </c>
      <c r="D4690" s="109" t="s">
        <v>17528</v>
      </c>
      <c r="E4690"/>
    </row>
    <row r="4691" spans="1:5" s="190" customFormat="1" x14ac:dyDescent="0.25">
      <c r="A4691">
        <v>38036</v>
      </c>
      <c r="B4691" t="s">
        <v>25116</v>
      </c>
      <c r="C4691" t="s">
        <v>1536</v>
      </c>
      <c r="D4691" s="109" t="s">
        <v>17529</v>
      </c>
      <c r="E4691"/>
    </row>
    <row r="4692" spans="1:5" s="190" customFormat="1" x14ac:dyDescent="0.25">
      <c r="A4692">
        <v>38037</v>
      </c>
      <c r="B4692" t="s">
        <v>25117</v>
      </c>
      <c r="C4692" t="s">
        <v>1536</v>
      </c>
      <c r="D4692" s="109" t="s">
        <v>17530</v>
      </c>
      <c r="E4692"/>
    </row>
    <row r="4693" spans="1:5" s="190" customFormat="1" x14ac:dyDescent="0.25">
      <c r="A4693">
        <v>9850</v>
      </c>
      <c r="B4693" t="s">
        <v>25118</v>
      </c>
      <c r="C4693" t="s">
        <v>1536</v>
      </c>
      <c r="D4693" s="109" t="s">
        <v>17531</v>
      </c>
      <c r="E4693"/>
    </row>
    <row r="4694" spans="1:5" s="190" customFormat="1" x14ac:dyDescent="0.25">
      <c r="A4694">
        <v>9853</v>
      </c>
      <c r="B4694" t="s">
        <v>25119</v>
      </c>
      <c r="C4694" t="s">
        <v>1536</v>
      </c>
      <c r="D4694" s="109" t="s">
        <v>17532</v>
      </c>
      <c r="E4694"/>
    </row>
    <row r="4695" spans="1:5" s="190" customFormat="1" x14ac:dyDescent="0.25">
      <c r="A4695">
        <v>9854</v>
      </c>
      <c r="B4695" t="s">
        <v>25120</v>
      </c>
      <c r="C4695" t="s">
        <v>1536</v>
      </c>
      <c r="D4695" s="109" t="s">
        <v>17533</v>
      </c>
      <c r="E4695"/>
    </row>
    <row r="4696" spans="1:5" s="190" customFormat="1" x14ac:dyDescent="0.25">
      <c r="A4696">
        <v>9851</v>
      </c>
      <c r="B4696" t="s">
        <v>25121</v>
      </c>
      <c r="C4696" t="s">
        <v>1536</v>
      </c>
      <c r="D4696" s="109" t="s">
        <v>17534</v>
      </c>
      <c r="E4696"/>
    </row>
    <row r="4697" spans="1:5" s="190" customFormat="1" x14ac:dyDescent="0.25">
      <c r="A4697">
        <v>9825</v>
      </c>
      <c r="B4697" t="s">
        <v>25122</v>
      </c>
      <c r="C4697" t="s">
        <v>1536</v>
      </c>
      <c r="D4697" s="109" t="s">
        <v>14672</v>
      </c>
      <c r="E4697"/>
    </row>
    <row r="4698" spans="1:5" s="190" customFormat="1" x14ac:dyDescent="0.25">
      <c r="A4698">
        <v>9828</v>
      </c>
      <c r="B4698" t="s">
        <v>25123</v>
      </c>
      <c r="C4698" t="s">
        <v>1536</v>
      </c>
      <c r="D4698" s="109" t="s">
        <v>17535</v>
      </c>
      <c r="E4698"/>
    </row>
    <row r="4699" spans="1:5" s="190" customFormat="1" x14ac:dyDescent="0.25">
      <c r="A4699">
        <v>9829</v>
      </c>
      <c r="B4699" t="s">
        <v>25124</v>
      </c>
      <c r="C4699" t="s">
        <v>1536</v>
      </c>
      <c r="D4699" s="109" t="s">
        <v>17536</v>
      </c>
      <c r="E4699"/>
    </row>
    <row r="4700" spans="1:5" s="190" customFormat="1" x14ac:dyDescent="0.25">
      <c r="A4700">
        <v>9826</v>
      </c>
      <c r="B4700" t="s">
        <v>25125</v>
      </c>
      <c r="C4700" t="s">
        <v>1536</v>
      </c>
      <c r="D4700" s="109" t="s">
        <v>17537</v>
      </c>
      <c r="E4700"/>
    </row>
    <row r="4701" spans="1:5" s="190" customFormat="1" x14ac:dyDescent="0.25">
      <c r="A4701">
        <v>9827</v>
      </c>
      <c r="B4701" t="s">
        <v>25126</v>
      </c>
      <c r="C4701" t="s">
        <v>1536</v>
      </c>
      <c r="D4701" s="109" t="s">
        <v>17538</v>
      </c>
      <c r="E4701"/>
    </row>
    <row r="4702" spans="1:5" s="190" customFormat="1" x14ac:dyDescent="0.25">
      <c r="A4702">
        <v>36374</v>
      </c>
      <c r="B4702" t="s">
        <v>25127</v>
      </c>
      <c r="C4702" t="s">
        <v>1536</v>
      </c>
      <c r="D4702" s="109" t="s">
        <v>12202</v>
      </c>
      <c r="E4702"/>
    </row>
    <row r="4703" spans="1:5" s="190" customFormat="1" x14ac:dyDescent="0.25">
      <c r="A4703">
        <v>36084</v>
      </c>
      <c r="B4703" t="s">
        <v>25128</v>
      </c>
      <c r="C4703" t="s">
        <v>1536</v>
      </c>
      <c r="D4703" s="109" t="s">
        <v>15405</v>
      </c>
      <c r="E4703"/>
    </row>
    <row r="4704" spans="1:5" s="190" customFormat="1" x14ac:dyDescent="0.25">
      <c r="A4704">
        <v>36373</v>
      </c>
      <c r="B4704" t="s">
        <v>25129</v>
      </c>
      <c r="C4704" t="s">
        <v>1536</v>
      </c>
      <c r="D4704" s="109" t="s">
        <v>17017</v>
      </c>
      <c r="E4704"/>
    </row>
    <row r="4705" spans="1:5" s="190" customFormat="1" x14ac:dyDescent="0.25">
      <c r="A4705">
        <v>36377</v>
      </c>
      <c r="B4705" t="s">
        <v>25130</v>
      </c>
      <c r="C4705" t="s">
        <v>1536</v>
      </c>
      <c r="D4705" s="109" t="s">
        <v>17539</v>
      </c>
      <c r="E4705"/>
    </row>
    <row r="4706" spans="1:5" s="190" customFormat="1" x14ac:dyDescent="0.25">
      <c r="A4706">
        <v>36375</v>
      </c>
      <c r="B4706" t="s">
        <v>25131</v>
      </c>
      <c r="C4706" t="s">
        <v>1536</v>
      </c>
      <c r="D4706" s="109" t="s">
        <v>8393</v>
      </c>
      <c r="E4706"/>
    </row>
    <row r="4707" spans="1:5" s="190" customFormat="1" x14ac:dyDescent="0.25">
      <c r="A4707">
        <v>36376</v>
      </c>
      <c r="B4707" t="s">
        <v>25132</v>
      </c>
      <c r="C4707" t="s">
        <v>1536</v>
      </c>
      <c r="D4707" s="109" t="s">
        <v>17540</v>
      </c>
      <c r="E4707"/>
    </row>
    <row r="4708" spans="1:5" s="190" customFormat="1" x14ac:dyDescent="0.25">
      <c r="A4708">
        <v>36380</v>
      </c>
      <c r="B4708" t="s">
        <v>25133</v>
      </c>
      <c r="C4708" t="s">
        <v>1536</v>
      </c>
      <c r="D4708" s="109" t="s">
        <v>17541</v>
      </c>
      <c r="E4708"/>
    </row>
    <row r="4709" spans="1:5" s="190" customFormat="1" x14ac:dyDescent="0.25">
      <c r="A4709">
        <v>36378</v>
      </c>
      <c r="B4709" t="s">
        <v>25134</v>
      </c>
      <c r="C4709" t="s">
        <v>1536</v>
      </c>
      <c r="D4709" s="109" t="s">
        <v>17542</v>
      </c>
      <c r="E4709"/>
    </row>
    <row r="4710" spans="1:5" s="190" customFormat="1" x14ac:dyDescent="0.25">
      <c r="A4710">
        <v>36379</v>
      </c>
      <c r="B4710" t="s">
        <v>25135</v>
      </c>
      <c r="C4710" t="s">
        <v>1536</v>
      </c>
      <c r="D4710" s="109" t="s">
        <v>14633</v>
      </c>
      <c r="E4710"/>
    </row>
    <row r="4711" spans="1:5" s="190" customFormat="1" x14ac:dyDescent="0.25">
      <c r="A4711">
        <v>9859</v>
      </c>
      <c r="B4711" t="s">
        <v>25136</v>
      </c>
      <c r="C4711" t="s">
        <v>1536</v>
      </c>
      <c r="D4711" s="109" t="s">
        <v>25137</v>
      </c>
      <c r="E4711"/>
    </row>
    <row r="4712" spans="1:5" s="190" customFormat="1" x14ac:dyDescent="0.25">
      <c r="A4712">
        <v>9838</v>
      </c>
      <c r="B4712" t="s">
        <v>25138</v>
      </c>
      <c r="C4712" t="s">
        <v>1536</v>
      </c>
      <c r="D4712" s="109" t="s">
        <v>6487</v>
      </c>
      <c r="E4712"/>
    </row>
    <row r="4713" spans="1:5" s="190" customFormat="1" x14ac:dyDescent="0.25">
      <c r="A4713">
        <v>9837</v>
      </c>
      <c r="B4713" t="s">
        <v>25139</v>
      </c>
      <c r="C4713" t="s">
        <v>1536</v>
      </c>
      <c r="D4713" s="109" t="s">
        <v>17050</v>
      </c>
      <c r="E4713"/>
    </row>
    <row r="4714" spans="1:5" s="190" customFormat="1" x14ac:dyDescent="0.25">
      <c r="A4714">
        <v>44315</v>
      </c>
      <c r="B4714" t="s">
        <v>25140</v>
      </c>
      <c r="C4714" t="s">
        <v>1536</v>
      </c>
      <c r="D4714" s="109" t="s">
        <v>17543</v>
      </c>
      <c r="E4714"/>
    </row>
    <row r="4715" spans="1:5" s="190" customFormat="1" x14ac:dyDescent="0.25">
      <c r="A4715">
        <v>9863</v>
      </c>
      <c r="B4715" t="s">
        <v>25141</v>
      </c>
      <c r="C4715" t="s">
        <v>1536</v>
      </c>
      <c r="D4715" s="109" t="s">
        <v>25142</v>
      </c>
      <c r="E4715"/>
    </row>
    <row r="4716" spans="1:5" s="190" customFormat="1" x14ac:dyDescent="0.25">
      <c r="A4716">
        <v>9860</v>
      </c>
      <c r="B4716" t="s">
        <v>25143</v>
      </c>
      <c r="C4716" t="s">
        <v>1536</v>
      </c>
      <c r="D4716" s="109" t="s">
        <v>25144</v>
      </c>
      <c r="E4716"/>
    </row>
    <row r="4717" spans="1:5" s="190" customFormat="1" x14ac:dyDescent="0.25">
      <c r="A4717">
        <v>9862</v>
      </c>
      <c r="B4717" t="s">
        <v>25145</v>
      </c>
      <c r="C4717" t="s">
        <v>1536</v>
      </c>
      <c r="D4717" s="109" t="s">
        <v>20047</v>
      </c>
      <c r="E4717"/>
    </row>
    <row r="4718" spans="1:5" s="190" customFormat="1" x14ac:dyDescent="0.25">
      <c r="A4718">
        <v>9861</v>
      </c>
      <c r="B4718" t="s">
        <v>25146</v>
      </c>
      <c r="C4718" t="s">
        <v>1536</v>
      </c>
      <c r="D4718" s="109" t="s">
        <v>25147</v>
      </c>
      <c r="E4718"/>
    </row>
    <row r="4719" spans="1:5" s="190" customFormat="1" x14ac:dyDescent="0.25">
      <c r="A4719">
        <v>9856</v>
      </c>
      <c r="B4719" t="s">
        <v>25148</v>
      </c>
      <c r="C4719" t="s">
        <v>1536</v>
      </c>
      <c r="D4719" s="109" t="s">
        <v>22520</v>
      </c>
      <c r="E4719"/>
    </row>
    <row r="4720" spans="1:5" s="190" customFormat="1" x14ac:dyDescent="0.25">
      <c r="A4720">
        <v>9866</v>
      </c>
      <c r="B4720" t="s">
        <v>25149</v>
      </c>
      <c r="C4720" t="s">
        <v>1536</v>
      </c>
      <c r="D4720" s="109" t="s">
        <v>12995</v>
      </c>
      <c r="E4720"/>
    </row>
    <row r="4721" spans="1:5" s="190" customFormat="1" x14ac:dyDescent="0.25">
      <c r="A4721">
        <v>9841</v>
      </c>
      <c r="B4721" t="s">
        <v>25150</v>
      </c>
      <c r="C4721" t="s">
        <v>1536</v>
      </c>
      <c r="D4721" s="109" t="s">
        <v>17545</v>
      </c>
      <c r="E4721"/>
    </row>
    <row r="4722" spans="1:5" s="190" customFormat="1" x14ac:dyDescent="0.25">
      <c r="A4722">
        <v>9840</v>
      </c>
      <c r="B4722" t="s">
        <v>25151</v>
      </c>
      <c r="C4722" t="s">
        <v>1536</v>
      </c>
      <c r="D4722" s="109" t="s">
        <v>14978</v>
      </c>
      <c r="E4722"/>
    </row>
    <row r="4723" spans="1:5" s="190" customFormat="1" x14ac:dyDescent="0.25">
      <c r="A4723">
        <v>20067</v>
      </c>
      <c r="B4723" t="s">
        <v>25152</v>
      </c>
      <c r="C4723" t="s">
        <v>1536</v>
      </c>
      <c r="D4723" s="109" t="s">
        <v>7299</v>
      </c>
      <c r="E4723"/>
    </row>
    <row r="4724" spans="1:5" s="190" customFormat="1" x14ac:dyDescent="0.25">
      <c r="A4724">
        <v>20068</v>
      </c>
      <c r="B4724" t="s">
        <v>25153</v>
      </c>
      <c r="C4724" t="s">
        <v>1536</v>
      </c>
      <c r="D4724" s="109" t="s">
        <v>17546</v>
      </c>
      <c r="E4724"/>
    </row>
    <row r="4725" spans="1:5" s="190" customFormat="1" x14ac:dyDescent="0.25">
      <c r="A4725">
        <v>9839</v>
      </c>
      <c r="B4725" t="s">
        <v>25154</v>
      </c>
      <c r="C4725" t="s">
        <v>1536</v>
      </c>
      <c r="D4725" s="109" t="s">
        <v>12797</v>
      </c>
      <c r="E4725"/>
    </row>
    <row r="4726" spans="1:5" s="190" customFormat="1" x14ac:dyDescent="0.25">
      <c r="A4726">
        <v>9870</v>
      </c>
      <c r="B4726" t="s">
        <v>25155</v>
      </c>
      <c r="C4726" t="s">
        <v>1536</v>
      </c>
      <c r="D4726" s="109" t="s">
        <v>18294</v>
      </c>
      <c r="E4726"/>
    </row>
    <row r="4727" spans="1:5" s="190" customFormat="1" x14ac:dyDescent="0.25">
      <c r="A4727">
        <v>9867</v>
      </c>
      <c r="B4727" t="s">
        <v>25156</v>
      </c>
      <c r="C4727" t="s">
        <v>1536</v>
      </c>
      <c r="D4727" s="109" t="s">
        <v>17788</v>
      </c>
      <c r="E4727"/>
    </row>
    <row r="4728" spans="1:5" s="190" customFormat="1" x14ac:dyDescent="0.25">
      <c r="A4728">
        <v>9868</v>
      </c>
      <c r="B4728" t="s">
        <v>25157</v>
      </c>
      <c r="C4728" t="s">
        <v>1536</v>
      </c>
      <c r="D4728" s="109" t="s">
        <v>17412</v>
      </c>
      <c r="E4728"/>
    </row>
    <row r="4729" spans="1:5" s="190" customFormat="1" x14ac:dyDescent="0.25">
      <c r="A4729">
        <v>9869</v>
      </c>
      <c r="B4729" t="s">
        <v>25158</v>
      </c>
      <c r="C4729" t="s">
        <v>1536</v>
      </c>
      <c r="D4729" s="109" t="s">
        <v>21292</v>
      </c>
      <c r="E4729"/>
    </row>
    <row r="4730" spans="1:5" s="190" customFormat="1" x14ac:dyDescent="0.25">
      <c r="A4730">
        <v>9874</v>
      </c>
      <c r="B4730" t="s">
        <v>25159</v>
      </c>
      <c r="C4730" t="s">
        <v>1536</v>
      </c>
      <c r="D4730" s="109" t="s">
        <v>12582</v>
      </c>
      <c r="E4730"/>
    </row>
    <row r="4731" spans="1:5" s="190" customFormat="1" x14ac:dyDescent="0.25">
      <c r="A4731">
        <v>9875</v>
      </c>
      <c r="B4731" t="s">
        <v>25160</v>
      </c>
      <c r="C4731" t="s">
        <v>1536</v>
      </c>
      <c r="D4731" s="109" t="s">
        <v>25161</v>
      </c>
      <c r="E4731"/>
    </row>
    <row r="4732" spans="1:5" s="190" customFormat="1" x14ac:dyDescent="0.25">
      <c r="A4732">
        <v>9873</v>
      </c>
      <c r="B4732" t="s">
        <v>25162</v>
      </c>
      <c r="C4732" t="s">
        <v>1536</v>
      </c>
      <c r="D4732" s="109" t="s">
        <v>12217</v>
      </c>
      <c r="E4732"/>
    </row>
    <row r="4733" spans="1:5" s="190" customFormat="1" x14ac:dyDescent="0.25">
      <c r="A4733">
        <v>9871</v>
      </c>
      <c r="B4733" t="s">
        <v>25163</v>
      </c>
      <c r="C4733" t="s">
        <v>1536</v>
      </c>
      <c r="D4733" s="109" t="s">
        <v>17669</v>
      </c>
      <c r="E4733"/>
    </row>
    <row r="4734" spans="1:5" s="190" customFormat="1" x14ac:dyDescent="0.25">
      <c r="A4734">
        <v>9872</v>
      </c>
      <c r="B4734" t="s">
        <v>25164</v>
      </c>
      <c r="C4734" t="s">
        <v>1536</v>
      </c>
      <c r="D4734" s="109" t="s">
        <v>25165</v>
      </c>
      <c r="E4734"/>
    </row>
    <row r="4735" spans="1:5" s="190" customFormat="1" x14ac:dyDescent="0.25">
      <c r="A4735">
        <v>7667</v>
      </c>
      <c r="B4735" t="s">
        <v>25166</v>
      </c>
      <c r="C4735" t="s">
        <v>1536</v>
      </c>
      <c r="D4735" s="109" t="s">
        <v>25167</v>
      </c>
      <c r="E4735"/>
    </row>
    <row r="4736" spans="1:5" s="190" customFormat="1" x14ac:dyDescent="0.25">
      <c r="A4736">
        <v>7660</v>
      </c>
      <c r="B4736" t="s">
        <v>25168</v>
      </c>
      <c r="C4736" t="s">
        <v>1536</v>
      </c>
      <c r="D4736" s="109" t="s">
        <v>25169</v>
      </c>
      <c r="E4736"/>
    </row>
    <row r="4737" spans="1:5" s="190" customFormat="1" x14ac:dyDescent="0.25">
      <c r="A4737">
        <v>7676</v>
      </c>
      <c r="B4737" t="s">
        <v>25170</v>
      </c>
      <c r="C4737" t="s">
        <v>1536</v>
      </c>
      <c r="D4737" s="109" t="s">
        <v>25171</v>
      </c>
      <c r="E4737"/>
    </row>
    <row r="4738" spans="1:5" s="190" customFormat="1" x14ac:dyDescent="0.25">
      <c r="A4738">
        <v>12426</v>
      </c>
      <c r="B4738" t="s">
        <v>25172</v>
      </c>
      <c r="C4738" t="s">
        <v>1533</v>
      </c>
      <c r="D4738" s="109" t="s">
        <v>17568</v>
      </c>
      <c r="E4738"/>
    </row>
    <row r="4739" spans="1:5" s="190" customFormat="1" x14ac:dyDescent="0.25">
      <c r="A4739">
        <v>12425</v>
      </c>
      <c r="B4739" t="s">
        <v>25173</v>
      </c>
      <c r="C4739" t="s">
        <v>1533</v>
      </c>
      <c r="D4739" s="109" t="s">
        <v>25174</v>
      </c>
      <c r="E4739"/>
    </row>
    <row r="4740" spans="1:5" s="190" customFormat="1" x14ac:dyDescent="0.25">
      <c r="A4740">
        <v>12427</v>
      </c>
      <c r="B4740" t="s">
        <v>25175</v>
      </c>
      <c r="C4740" t="s">
        <v>1533</v>
      </c>
      <c r="D4740" s="109" t="s">
        <v>25176</v>
      </c>
      <c r="E4740"/>
    </row>
    <row r="4741" spans="1:5" s="190" customFormat="1" x14ac:dyDescent="0.25">
      <c r="A4741">
        <v>12428</v>
      </c>
      <c r="B4741" t="s">
        <v>25177</v>
      </c>
      <c r="C4741" t="s">
        <v>1533</v>
      </c>
      <c r="D4741" s="109" t="s">
        <v>25178</v>
      </c>
      <c r="E4741"/>
    </row>
    <row r="4742" spans="1:5" s="190" customFormat="1" x14ac:dyDescent="0.25">
      <c r="A4742">
        <v>12430</v>
      </c>
      <c r="B4742" t="s">
        <v>25179</v>
      </c>
      <c r="C4742" t="s">
        <v>1533</v>
      </c>
      <c r="D4742" s="109" t="s">
        <v>25180</v>
      </c>
      <c r="E4742"/>
    </row>
    <row r="4743" spans="1:5" s="190" customFormat="1" x14ac:dyDescent="0.25">
      <c r="A4743">
        <v>12429</v>
      </c>
      <c r="B4743" t="s">
        <v>25181</v>
      </c>
      <c r="C4743" t="s">
        <v>1533</v>
      </c>
      <c r="D4743" s="109" t="s">
        <v>25182</v>
      </c>
      <c r="E4743"/>
    </row>
    <row r="4744" spans="1:5" s="190" customFormat="1" x14ac:dyDescent="0.25">
      <c r="A4744">
        <v>12431</v>
      </c>
      <c r="B4744" t="s">
        <v>25183</v>
      </c>
      <c r="C4744" t="s">
        <v>1533</v>
      </c>
      <c r="D4744" s="109" t="s">
        <v>25184</v>
      </c>
      <c r="E4744"/>
    </row>
    <row r="4745" spans="1:5" s="190" customFormat="1" x14ac:dyDescent="0.25">
      <c r="A4745">
        <v>12432</v>
      </c>
      <c r="B4745" t="s">
        <v>25185</v>
      </c>
      <c r="C4745" t="s">
        <v>1533</v>
      </c>
      <c r="D4745" s="109" t="s">
        <v>17057</v>
      </c>
      <c r="E4745"/>
    </row>
    <row r="4746" spans="1:5" s="190" customFormat="1" x14ac:dyDescent="0.25">
      <c r="A4746">
        <v>12434</v>
      </c>
      <c r="B4746" t="s">
        <v>25186</v>
      </c>
      <c r="C4746" t="s">
        <v>1533</v>
      </c>
      <c r="D4746" s="109" t="s">
        <v>25187</v>
      </c>
      <c r="E4746"/>
    </row>
    <row r="4747" spans="1:5" s="190" customFormat="1" x14ac:dyDescent="0.25">
      <c r="A4747">
        <v>12433</v>
      </c>
      <c r="B4747" t="s">
        <v>25188</v>
      </c>
      <c r="C4747" t="s">
        <v>1533</v>
      </c>
      <c r="D4747" s="109" t="s">
        <v>25189</v>
      </c>
      <c r="E4747"/>
    </row>
    <row r="4748" spans="1:5" s="190" customFormat="1" x14ac:dyDescent="0.25">
      <c r="A4748">
        <v>12435</v>
      </c>
      <c r="B4748" t="s">
        <v>25190</v>
      </c>
      <c r="C4748" t="s">
        <v>1533</v>
      </c>
      <c r="D4748" s="109" t="s">
        <v>25191</v>
      </c>
      <c r="E4748"/>
    </row>
    <row r="4749" spans="1:5" s="190" customFormat="1" x14ac:dyDescent="0.25">
      <c r="A4749">
        <v>12437</v>
      </c>
      <c r="B4749" t="s">
        <v>25192</v>
      </c>
      <c r="C4749" t="s">
        <v>1533</v>
      </c>
      <c r="D4749" s="109" t="s">
        <v>25193</v>
      </c>
      <c r="E4749"/>
    </row>
    <row r="4750" spans="1:5" s="190" customFormat="1" x14ac:dyDescent="0.25">
      <c r="A4750">
        <v>12439</v>
      </c>
      <c r="B4750" t="s">
        <v>25194</v>
      </c>
      <c r="C4750" t="s">
        <v>1533</v>
      </c>
      <c r="D4750" s="109" t="s">
        <v>12781</v>
      </c>
      <c r="E4750"/>
    </row>
    <row r="4751" spans="1:5" s="190" customFormat="1" x14ac:dyDescent="0.25">
      <c r="A4751">
        <v>12438</v>
      </c>
      <c r="B4751" t="s">
        <v>25195</v>
      </c>
      <c r="C4751" t="s">
        <v>1533</v>
      </c>
      <c r="D4751" s="109" t="s">
        <v>25196</v>
      </c>
      <c r="E4751"/>
    </row>
    <row r="4752" spans="1:5" s="190" customFormat="1" x14ac:dyDescent="0.25">
      <c r="A4752">
        <v>12436</v>
      </c>
      <c r="B4752" t="s">
        <v>25197</v>
      </c>
      <c r="C4752" t="s">
        <v>1533</v>
      </c>
      <c r="D4752" s="109" t="s">
        <v>25198</v>
      </c>
      <c r="E4752"/>
    </row>
    <row r="4753" spans="1:5" s="190" customFormat="1" x14ac:dyDescent="0.25">
      <c r="A4753">
        <v>36357</v>
      </c>
      <c r="B4753" t="s">
        <v>25199</v>
      </c>
      <c r="C4753" t="s">
        <v>1533</v>
      </c>
      <c r="D4753" s="109" t="s">
        <v>14990</v>
      </c>
      <c r="E4753"/>
    </row>
    <row r="4754" spans="1:5" s="190" customFormat="1" x14ac:dyDescent="0.25">
      <c r="A4754">
        <v>12424</v>
      </c>
      <c r="B4754" t="s">
        <v>25200</v>
      </c>
      <c r="C4754" t="s">
        <v>1533</v>
      </c>
      <c r="D4754" s="109" t="s">
        <v>25201</v>
      </c>
      <c r="E4754"/>
    </row>
    <row r="4755" spans="1:5" s="190" customFormat="1" x14ac:dyDescent="0.25">
      <c r="A4755">
        <v>12440</v>
      </c>
      <c r="B4755" t="s">
        <v>25202</v>
      </c>
      <c r="C4755" t="s">
        <v>1533</v>
      </c>
      <c r="D4755" s="109" t="s">
        <v>25203</v>
      </c>
      <c r="E4755"/>
    </row>
    <row r="4756" spans="1:5" s="190" customFormat="1" x14ac:dyDescent="0.25">
      <c r="A4756">
        <v>9884</v>
      </c>
      <c r="B4756" t="s">
        <v>25204</v>
      </c>
      <c r="C4756" t="s">
        <v>1533</v>
      </c>
      <c r="D4756" s="109" t="s">
        <v>25205</v>
      </c>
      <c r="E4756"/>
    </row>
    <row r="4757" spans="1:5" s="190" customFormat="1" x14ac:dyDescent="0.25">
      <c r="A4757">
        <v>9888</v>
      </c>
      <c r="B4757" t="s">
        <v>25206</v>
      </c>
      <c r="C4757" t="s">
        <v>1533</v>
      </c>
      <c r="D4757" s="109" t="s">
        <v>22669</v>
      </c>
      <c r="E4757"/>
    </row>
    <row r="4758" spans="1:5" s="190" customFormat="1" x14ac:dyDescent="0.25">
      <c r="A4758">
        <v>9883</v>
      </c>
      <c r="B4758" t="s">
        <v>25207</v>
      </c>
      <c r="C4758" t="s">
        <v>1533</v>
      </c>
      <c r="D4758" s="109" t="s">
        <v>16420</v>
      </c>
      <c r="E4758"/>
    </row>
    <row r="4759" spans="1:5" s="190" customFormat="1" x14ac:dyDescent="0.25">
      <c r="A4759">
        <v>9886</v>
      </c>
      <c r="B4759" t="s">
        <v>25208</v>
      </c>
      <c r="C4759" t="s">
        <v>1533</v>
      </c>
      <c r="D4759" s="109" t="s">
        <v>25209</v>
      </c>
      <c r="E4759"/>
    </row>
    <row r="4760" spans="1:5" s="190" customFormat="1" x14ac:dyDescent="0.25">
      <c r="A4760">
        <v>9889</v>
      </c>
      <c r="B4760" t="s">
        <v>25210</v>
      </c>
      <c r="C4760" t="s">
        <v>1533</v>
      </c>
      <c r="D4760" s="109" t="s">
        <v>14643</v>
      </c>
      <c r="E4760"/>
    </row>
    <row r="4761" spans="1:5" s="190" customFormat="1" x14ac:dyDescent="0.25">
      <c r="A4761">
        <v>9887</v>
      </c>
      <c r="B4761" t="s">
        <v>25211</v>
      </c>
      <c r="C4761" t="s">
        <v>1533</v>
      </c>
      <c r="D4761" s="109" t="s">
        <v>25212</v>
      </c>
      <c r="E4761"/>
    </row>
    <row r="4762" spans="1:5" s="190" customFormat="1" x14ac:dyDescent="0.25">
      <c r="A4762">
        <v>9885</v>
      </c>
      <c r="B4762" t="s">
        <v>25213</v>
      </c>
      <c r="C4762" t="s">
        <v>1533</v>
      </c>
      <c r="D4762" s="109" t="s">
        <v>8515</v>
      </c>
      <c r="E4762"/>
    </row>
    <row r="4763" spans="1:5" s="190" customFormat="1" x14ac:dyDescent="0.25">
      <c r="A4763">
        <v>9890</v>
      </c>
      <c r="B4763" t="s">
        <v>25214</v>
      </c>
      <c r="C4763" t="s">
        <v>1533</v>
      </c>
      <c r="D4763" s="109" t="s">
        <v>25215</v>
      </c>
      <c r="E4763"/>
    </row>
    <row r="4764" spans="1:5" s="190" customFormat="1" x14ac:dyDescent="0.25">
      <c r="A4764">
        <v>9891</v>
      </c>
      <c r="B4764" t="s">
        <v>25216</v>
      </c>
      <c r="C4764" t="s">
        <v>1533</v>
      </c>
      <c r="D4764" s="109" t="s">
        <v>25217</v>
      </c>
      <c r="E4764"/>
    </row>
    <row r="4765" spans="1:5" s="190" customFormat="1" x14ac:dyDescent="0.25">
      <c r="A4765">
        <v>36313</v>
      </c>
      <c r="B4765" t="s">
        <v>25218</v>
      </c>
      <c r="C4765" t="s">
        <v>1533</v>
      </c>
      <c r="D4765" s="109" t="s">
        <v>12058</v>
      </c>
      <c r="E4765"/>
    </row>
    <row r="4766" spans="1:5" s="190" customFormat="1" x14ac:dyDescent="0.25">
      <c r="A4766">
        <v>36316</v>
      </c>
      <c r="B4766" t="s">
        <v>25219</v>
      </c>
      <c r="C4766" t="s">
        <v>1533</v>
      </c>
      <c r="D4766" s="109" t="s">
        <v>8641</v>
      </c>
      <c r="E4766"/>
    </row>
    <row r="4767" spans="1:5" s="190" customFormat="1" x14ac:dyDescent="0.25">
      <c r="A4767">
        <v>64</v>
      </c>
      <c r="B4767" t="s">
        <v>25220</v>
      </c>
      <c r="C4767" t="s">
        <v>1533</v>
      </c>
      <c r="D4767" s="109" t="s">
        <v>7312</v>
      </c>
      <c r="E4767"/>
    </row>
    <row r="4768" spans="1:5" s="190" customFormat="1" x14ac:dyDescent="0.25">
      <c r="A4768">
        <v>37423</v>
      </c>
      <c r="B4768" t="s">
        <v>25221</v>
      </c>
      <c r="C4768" t="s">
        <v>1533</v>
      </c>
      <c r="D4768" s="109" t="s">
        <v>25222</v>
      </c>
      <c r="E4768"/>
    </row>
    <row r="4769" spans="1:5" s="190" customFormat="1" x14ac:dyDescent="0.25">
      <c r="A4769">
        <v>9892</v>
      </c>
      <c r="B4769" t="s">
        <v>25223</v>
      </c>
      <c r="C4769" t="s">
        <v>1533</v>
      </c>
      <c r="D4769" s="109" t="s">
        <v>12663</v>
      </c>
      <c r="E4769"/>
    </row>
    <row r="4770" spans="1:5" s="190" customFormat="1" x14ac:dyDescent="0.25">
      <c r="A4770">
        <v>9901</v>
      </c>
      <c r="B4770" t="s">
        <v>25224</v>
      </c>
      <c r="C4770" t="s">
        <v>1533</v>
      </c>
      <c r="D4770" s="109" t="s">
        <v>25225</v>
      </c>
      <c r="E4770"/>
    </row>
    <row r="4771" spans="1:5" s="190" customFormat="1" x14ac:dyDescent="0.25">
      <c r="A4771">
        <v>9900</v>
      </c>
      <c r="B4771" t="s">
        <v>25226</v>
      </c>
      <c r="C4771" t="s">
        <v>1533</v>
      </c>
      <c r="D4771" s="109" t="s">
        <v>22868</v>
      </c>
      <c r="E4771"/>
    </row>
    <row r="4772" spans="1:5" s="190" customFormat="1" x14ac:dyDescent="0.25">
      <c r="A4772">
        <v>9899</v>
      </c>
      <c r="B4772" t="s">
        <v>25227</v>
      </c>
      <c r="C4772" t="s">
        <v>1533</v>
      </c>
      <c r="D4772" s="109" t="s">
        <v>14606</v>
      </c>
      <c r="E4772"/>
    </row>
    <row r="4773" spans="1:5" s="190" customFormat="1" x14ac:dyDescent="0.25">
      <c r="A4773">
        <v>9908</v>
      </c>
      <c r="B4773" t="s">
        <v>25228</v>
      </c>
      <c r="C4773" t="s">
        <v>1533</v>
      </c>
      <c r="D4773" s="109" t="s">
        <v>25229</v>
      </c>
      <c r="E4773"/>
    </row>
    <row r="4774" spans="1:5" s="190" customFormat="1" x14ac:dyDescent="0.25">
      <c r="A4774">
        <v>9905</v>
      </c>
      <c r="B4774" t="s">
        <v>25230</v>
      </c>
      <c r="C4774" t="s">
        <v>1533</v>
      </c>
      <c r="D4774" s="109" t="s">
        <v>7945</v>
      </c>
      <c r="E4774"/>
    </row>
    <row r="4775" spans="1:5" s="190" customFormat="1" x14ac:dyDescent="0.25">
      <c r="A4775">
        <v>9906</v>
      </c>
      <c r="B4775" t="s">
        <v>25231</v>
      </c>
      <c r="C4775" t="s">
        <v>1533</v>
      </c>
      <c r="D4775" s="109" t="s">
        <v>16771</v>
      </c>
      <c r="E4775"/>
    </row>
    <row r="4776" spans="1:5" s="190" customFormat="1" x14ac:dyDescent="0.25">
      <c r="A4776">
        <v>9895</v>
      </c>
      <c r="B4776" t="s">
        <v>25232</v>
      </c>
      <c r="C4776" t="s">
        <v>1533</v>
      </c>
      <c r="D4776" s="109" t="s">
        <v>6576</v>
      </c>
      <c r="E4776"/>
    </row>
    <row r="4777" spans="1:5" s="190" customFormat="1" x14ac:dyDescent="0.25">
      <c r="A4777">
        <v>9894</v>
      </c>
      <c r="B4777" t="s">
        <v>25233</v>
      </c>
      <c r="C4777" t="s">
        <v>1533</v>
      </c>
      <c r="D4777" s="109" t="s">
        <v>25234</v>
      </c>
      <c r="E4777"/>
    </row>
    <row r="4778" spans="1:5" s="190" customFormat="1" x14ac:dyDescent="0.25">
      <c r="A4778">
        <v>9897</v>
      </c>
      <c r="B4778" t="s">
        <v>25235</v>
      </c>
      <c r="C4778" t="s">
        <v>1533</v>
      </c>
      <c r="D4778" s="109" t="s">
        <v>24519</v>
      </c>
      <c r="E4778"/>
    </row>
    <row r="4779" spans="1:5" s="190" customFormat="1" x14ac:dyDescent="0.25">
      <c r="A4779">
        <v>9910</v>
      </c>
      <c r="B4779" t="s">
        <v>25236</v>
      </c>
      <c r="C4779" t="s">
        <v>1533</v>
      </c>
      <c r="D4779" s="109" t="s">
        <v>25237</v>
      </c>
      <c r="E4779"/>
    </row>
    <row r="4780" spans="1:5" s="190" customFormat="1" x14ac:dyDescent="0.25">
      <c r="A4780">
        <v>9909</v>
      </c>
      <c r="B4780" t="s">
        <v>25238</v>
      </c>
      <c r="C4780" t="s">
        <v>1533</v>
      </c>
      <c r="D4780" s="109" t="s">
        <v>18248</v>
      </c>
      <c r="E4780"/>
    </row>
    <row r="4781" spans="1:5" s="190" customFormat="1" x14ac:dyDescent="0.25">
      <c r="A4781">
        <v>9907</v>
      </c>
      <c r="B4781" t="s">
        <v>25239</v>
      </c>
      <c r="C4781" t="s">
        <v>1533</v>
      </c>
      <c r="D4781" s="109" t="s">
        <v>25240</v>
      </c>
      <c r="E4781"/>
    </row>
    <row r="4782" spans="1:5" s="190" customFormat="1" x14ac:dyDescent="0.25">
      <c r="A4782">
        <v>20973</v>
      </c>
      <c r="B4782" t="s">
        <v>25241</v>
      </c>
      <c r="C4782" t="s">
        <v>1533</v>
      </c>
      <c r="D4782" s="109" t="s">
        <v>25242</v>
      </c>
      <c r="E4782"/>
    </row>
    <row r="4783" spans="1:5" s="190" customFormat="1" x14ac:dyDescent="0.25">
      <c r="A4783">
        <v>20974</v>
      </c>
      <c r="B4783" t="s">
        <v>25243</v>
      </c>
      <c r="C4783" t="s">
        <v>1533</v>
      </c>
      <c r="D4783" s="109" t="s">
        <v>25244</v>
      </c>
      <c r="E4783"/>
    </row>
    <row r="4784" spans="1:5" s="190" customFormat="1" x14ac:dyDescent="0.25">
      <c r="A4784">
        <v>37989</v>
      </c>
      <c r="B4784" t="s">
        <v>25245</v>
      </c>
      <c r="C4784" t="s">
        <v>1533</v>
      </c>
      <c r="D4784" s="109" t="s">
        <v>7380</v>
      </c>
      <c r="E4784"/>
    </row>
    <row r="4785" spans="1:5" s="190" customFormat="1" x14ac:dyDescent="0.25">
      <c r="A4785">
        <v>37990</v>
      </c>
      <c r="B4785" t="s">
        <v>25246</v>
      </c>
      <c r="C4785" t="s">
        <v>1533</v>
      </c>
      <c r="D4785" s="109" t="s">
        <v>14797</v>
      </c>
      <c r="E4785"/>
    </row>
    <row r="4786" spans="1:5" s="190" customFormat="1" x14ac:dyDescent="0.25">
      <c r="A4786">
        <v>37991</v>
      </c>
      <c r="B4786" t="s">
        <v>25247</v>
      </c>
      <c r="C4786" t="s">
        <v>1533</v>
      </c>
      <c r="D4786" s="109" t="s">
        <v>11223</v>
      </c>
      <c r="E4786"/>
    </row>
    <row r="4787" spans="1:5" s="190" customFormat="1" x14ac:dyDescent="0.25">
      <c r="A4787">
        <v>37992</v>
      </c>
      <c r="B4787" t="s">
        <v>25248</v>
      </c>
      <c r="C4787" t="s">
        <v>1533</v>
      </c>
      <c r="D4787" s="109" t="s">
        <v>17550</v>
      </c>
      <c r="E4787"/>
    </row>
    <row r="4788" spans="1:5" s="190" customFormat="1" x14ac:dyDescent="0.25">
      <c r="A4788">
        <v>37993</v>
      </c>
      <c r="B4788" t="s">
        <v>25249</v>
      </c>
      <c r="C4788" t="s">
        <v>1533</v>
      </c>
      <c r="D4788" s="109" t="s">
        <v>17551</v>
      </c>
      <c r="E4788"/>
    </row>
    <row r="4789" spans="1:5" s="190" customFormat="1" x14ac:dyDescent="0.25">
      <c r="A4789">
        <v>37994</v>
      </c>
      <c r="B4789" t="s">
        <v>25250</v>
      </c>
      <c r="C4789" t="s">
        <v>1533</v>
      </c>
      <c r="D4789" s="109" t="s">
        <v>17552</v>
      </c>
      <c r="E4789"/>
    </row>
    <row r="4790" spans="1:5" s="190" customFormat="1" x14ac:dyDescent="0.25">
      <c r="A4790">
        <v>37995</v>
      </c>
      <c r="B4790" t="s">
        <v>25251</v>
      </c>
      <c r="C4790" t="s">
        <v>1533</v>
      </c>
      <c r="D4790" s="109" t="s">
        <v>14900</v>
      </c>
      <c r="E4790"/>
    </row>
    <row r="4791" spans="1:5" s="190" customFormat="1" x14ac:dyDescent="0.25">
      <c r="A4791">
        <v>37996</v>
      </c>
      <c r="B4791" t="s">
        <v>25252</v>
      </c>
      <c r="C4791" t="s">
        <v>1533</v>
      </c>
      <c r="D4791" s="109" t="s">
        <v>17553</v>
      </c>
      <c r="E4791"/>
    </row>
    <row r="4792" spans="1:5" s="190" customFormat="1" x14ac:dyDescent="0.25">
      <c r="A4792">
        <v>13883</v>
      </c>
      <c r="B4792" t="s">
        <v>25253</v>
      </c>
      <c r="C4792" t="s">
        <v>1533</v>
      </c>
      <c r="D4792" s="109" t="s">
        <v>25254</v>
      </c>
      <c r="E4792"/>
    </row>
    <row r="4793" spans="1:5" s="190" customFormat="1" x14ac:dyDescent="0.25">
      <c r="A4793">
        <v>38604</v>
      </c>
      <c r="B4793" t="s">
        <v>25255</v>
      </c>
      <c r="C4793" t="s">
        <v>1533</v>
      </c>
      <c r="D4793" s="109" t="s">
        <v>25256</v>
      </c>
      <c r="E4793"/>
    </row>
    <row r="4794" spans="1:5" s="190" customFormat="1" x14ac:dyDescent="0.25">
      <c r="A4794">
        <v>10601</v>
      </c>
      <c r="B4794" t="s">
        <v>25257</v>
      </c>
      <c r="C4794" t="s">
        <v>1533</v>
      </c>
      <c r="D4794" s="109" t="s">
        <v>25258</v>
      </c>
      <c r="E4794"/>
    </row>
    <row r="4795" spans="1:5" s="190" customFormat="1" x14ac:dyDescent="0.25">
      <c r="A4795">
        <v>44469</v>
      </c>
      <c r="B4795" t="s">
        <v>25259</v>
      </c>
      <c r="C4795" t="s">
        <v>1533</v>
      </c>
      <c r="D4795" s="109" t="s">
        <v>25260</v>
      </c>
      <c r="E4795"/>
    </row>
    <row r="4796" spans="1:5" s="190" customFormat="1" x14ac:dyDescent="0.25">
      <c r="A4796">
        <v>13894</v>
      </c>
      <c r="B4796" t="s">
        <v>25261</v>
      </c>
      <c r="C4796" t="s">
        <v>1533</v>
      </c>
      <c r="D4796" s="109" t="s">
        <v>14992</v>
      </c>
      <c r="E4796"/>
    </row>
    <row r="4797" spans="1:5" s="190" customFormat="1" x14ac:dyDescent="0.25">
      <c r="A4797">
        <v>13895</v>
      </c>
      <c r="B4797" t="s">
        <v>25262</v>
      </c>
      <c r="C4797" t="s">
        <v>1533</v>
      </c>
      <c r="D4797" s="109" t="s">
        <v>14993</v>
      </c>
      <c r="E4797"/>
    </row>
    <row r="4798" spans="1:5" s="190" customFormat="1" x14ac:dyDescent="0.25">
      <c r="A4798">
        <v>13892</v>
      </c>
      <c r="B4798" t="s">
        <v>25263</v>
      </c>
      <c r="C4798" t="s">
        <v>1533</v>
      </c>
      <c r="D4798" s="109" t="s">
        <v>14994</v>
      </c>
      <c r="E4798"/>
    </row>
    <row r="4799" spans="1:5" s="190" customFormat="1" x14ac:dyDescent="0.25">
      <c r="A4799">
        <v>9914</v>
      </c>
      <c r="B4799" t="s">
        <v>25264</v>
      </c>
      <c r="C4799" t="s">
        <v>1533</v>
      </c>
      <c r="D4799" s="109" t="s">
        <v>14995</v>
      </c>
      <c r="E4799"/>
    </row>
    <row r="4800" spans="1:5" s="190" customFormat="1" x14ac:dyDescent="0.25">
      <c r="A4800">
        <v>36485</v>
      </c>
      <c r="B4800" t="s">
        <v>25265</v>
      </c>
      <c r="C4800" t="s">
        <v>1533</v>
      </c>
      <c r="D4800" s="109" t="s">
        <v>14996</v>
      </c>
      <c r="E4800"/>
    </row>
    <row r="4801" spans="1:5" s="190" customFormat="1" x14ac:dyDescent="0.25">
      <c r="A4801">
        <v>9912</v>
      </c>
      <c r="B4801" t="s">
        <v>25266</v>
      </c>
      <c r="C4801" t="s">
        <v>1533</v>
      </c>
      <c r="D4801" s="109" t="s">
        <v>25267</v>
      </c>
      <c r="E4801"/>
    </row>
    <row r="4802" spans="1:5" s="190" customFormat="1" x14ac:dyDescent="0.25">
      <c r="A4802">
        <v>9921</v>
      </c>
      <c r="B4802" t="s">
        <v>25268</v>
      </c>
      <c r="C4802" t="s">
        <v>1533</v>
      </c>
      <c r="D4802" s="109" t="s">
        <v>25269</v>
      </c>
      <c r="E4802"/>
    </row>
    <row r="4803" spans="1:5" s="190" customFormat="1" x14ac:dyDescent="0.25">
      <c r="A4803">
        <v>21112</v>
      </c>
      <c r="B4803" t="s">
        <v>25270</v>
      </c>
      <c r="C4803" t="s">
        <v>1533</v>
      </c>
      <c r="D4803" s="109" t="s">
        <v>25271</v>
      </c>
      <c r="E4803"/>
    </row>
    <row r="4804" spans="1:5" s="190" customFormat="1" x14ac:dyDescent="0.25">
      <c r="A4804">
        <v>10228</v>
      </c>
      <c r="B4804" t="s">
        <v>25272</v>
      </c>
      <c r="C4804" t="s">
        <v>1533</v>
      </c>
      <c r="D4804" s="109" t="s">
        <v>25273</v>
      </c>
      <c r="E4804"/>
    </row>
    <row r="4805" spans="1:5" s="190" customFormat="1" x14ac:dyDescent="0.25">
      <c r="A4805">
        <v>11781</v>
      </c>
      <c r="B4805" t="s">
        <v>25274</v>
      </c>
      <c r="C4805" t="s">
        <v>1533</v>
      </c>
      <c r="D4805" s="109" t="s">
        <v>25275</v>
      </c>
      <c r="E4805"/>
    </row>
    <row r="4806" spans="1:5" s="190" customFormat="1" x14ac:dyDescent="0.25">
      <c r="A4806">
        <v>37588</v>
      </c>
      <c r="B4806" t="s">
        <v>25276</v>
      </c>
      <c r="C4806" t="s">
        <v>1533</v>
      </c>
      <c r="D4806" s="109" t="s">
        <v>25277</v>
      </c>
      <c r="E4806"/>
    </row>
    <row r="4807" spans="1:5" s="190" customFormat="1" x14ac:dyDescent="0.25">
      <c r="A4807">
        <v>11746</v>
      </c>
      <c r="B4807" t="s">
        <v>25278</v>
      </c>
      <c r="C4807" t="s">
        <v>1533</v>
      </c>
      <c r="D4807" s="109" t="s">
        <v>25279</v>
      </c>
      <c r="E4807"/>
    </row>
    <row r="4808" spans="1:5" s="190" customFormat="1" x14ac:dyDescent="0.25">
      <c r="A4808">
        <v>11751</v>
      </c>
      <c r="B4808" t="s">
        <v>25280</v>
      </c>
      <c r="C4808" t="s">
        <v>1533</v>
      </c>
      <c r="D4808" s="109" t="s">
        <v>25281</v>
      </c>
      <c r="E4808"/>
    </row>
    <row r="4809" spans="1:5" s="190" customFormat="1" x14ac:dyDescent="0.25">
      <c r="A4809">
        <v>11750</v>
      </c>
      <c r="B4809" t="s">
        <v>25282</v>
      </c>
      <c r="C4809" t="s">
        <v>1533</v>
      </c>
      <c r="D4809" s="109" t="s">
        <v>17728</v>
      </c>
      <c r="E4809"/>
    </row>
    <row r="4810" spans="1:5" s="190" customFormat="1" x14ac:dyDescent="0.25">
      <c r="A4810">
        <v>11748</v>
      </c>
      <c r="B4810" t="s">
        <v>25283</v>
      </c>
      <c r="C4810" t="s">
        <v>1533</v>
      </c>
      <c r="D4810" s="109" t="s">
        <v>25284</v>
      </c>
      <c r="E4810"/>
    </row>
    <row r="4811" spans="1:5" s="190" customFormat="1" x14ac:dyDescent="0.25">
      <c r="A4811">
        <v>11747</v>
      </c>
      <c r="B4811" t="s">
        <v>25285</v>
      </c>
      <c r="C4811" t="s">
        <v>1533</v>
      </c>
      <c r="D4811" s="109" t="s">
        <v>25286</v>
      </c>
      <c r="E4811"/>
    </row>
    <row r="4812" spans="1:5" s="190" customFormat="1" x14ac:dyDescent="0.25">
      <c r="A4812">
        <v>11749</v>
      </c>
      <c r="B4812" t="s">
        <v>25287</v>
      </c>
      <c r="C4812" t="s">
        <v>1533</v>
      </c>
      <c r="D4812" s="109" t="s">
        <v>25288</v>
      </c>
      <c r="E4812"/>
    </row>
    <row r="4813" spans="1:5" s="190" customFormat="1" x14ac:dyDescent="0.25">
      <c r="A4813">
        <v>10236</v>
      </c>
      <c r="B4813" t="s">
        <v>25289</v>
      </c>
      <c r="C4813" t="s">
        <v>1533</v>
      </c>
      <c r="D4813" s="109" t="s">
        <v>14997</v>
      </c>
      <c r="E4813"/>
    </row>
    <row r="4814" spans="1:5" s="190" customFormat="1" x14ac:dyDescent="0.25">
      <c r="A4814">
        <v>10233</v>
      </c>
      <c r="B4814" t="s">
        <v>25290</v>
      </c>
      <c r="C4814" t="s">
        <v>1533</v>
      </c>
      <c r="D4814" s="109" t="s">
        <v>14955</v>
      </c>
      <c r="E4814"/>
    </row>
    <row r="4815" spans="1:5" s="190" customFormat="1" x14ac:dyDescent="0.25">
      <c r="A4815">
        <v>10234</v>
      </c>
      <c r="B4815" t="s">
        <v>25291</v>
      </c>
      <c r="C4815" t="s">
        <v>1533</v>
      </c>
      <c r="D4815" s="109" t="s">
        <v>12705</v>
      </c>
      <c r="E4815"/>
    </row>
    <row r="4816" spans="1:5" s="190" customFormat="1" x14ac:dyDescent="0.25">
      <c r="A4816">
        <v>10231</v>
      </c>
      <c r="B4816" t="s">
        <v>25292</v>
      </c>
      <c r="C4816" t="s">
        <v>1533</v>
      </c>
      <c r="D4816" s="109" t="s">
        <v>14998</v>
      </c>
      <c r="E4816"/>
    </row>
    <row r="4817" spans="1:5" s="190" customFormat="1" x14ac:dyDescent="0.25">
      <c r="A4817">
        <v>10232</v>
      </c>
      <c r="B4817" t="s">
        <v>25293</v>
      </c>
      <c r="C4817" t="s">
        <v>1533</v>
      </c>
      <c r="D4817" s="109" t="s">
        <v>14999</v>
      </c>
      <c r="E4817"/>
    </row>
    <row r="4818" spans="1:5" s="190" customFormat="1" x14ac:dyDescent="0.25">
      <c r="A4818">
        <v>10229</v>
      </c>
      <c r="B4818" t="s">
        <v>25294</v>
      </c>
      <c r="C4818" t="s">
        <v>1533</v>
      </c>
      <c r="D4818" s="109" t="s">
        <v>14746</v>
      </c>
      <c r="E4818"/>
    </row>
    <row r="4819" spans="1:5" s="190" customFormat="1" x14ac:dyDescent="0.25">
      <c r="A4819">
        <v>10235</v>
      </c>
      <c r="B4819" t="s">
        <v>25295</v>
      </c>
      <c r="C4819" t="s">
        <v>1533</v>
      </c>
      <c r="D4819" s="109" t="s">
        <v>15000</v>
      </c>
      <c r="E4819"/>
    </row>
    <row r="4820" spans="1:5" s="190" customFormat="1" x14ac:dyDescent="0.25">
      <c r="A4820">
        <v>10230</v>
      </c>
      <c r="B4820" t="s">
        <v>25296</v>
      </c>
      <c r="C4820" t="s">
        <v>1533</v>
      </c>
      <c r="D4820" s="109" t="s">
        <v>15001</v>
      </c>
      <c r="E4820"/>
    </row>
    <row r="4821" spans="1:5" s="190" customFormat="1" x14ac:dyDescent="0.25">
      <c r="A4821">
        <v>10409</v>
      </c>
      <c r="B4821" t="s">
        <v>25297</v>
      </c>
      <c r="C4821" t="s">
        <v>1533</v>
      </c>
      <c r="D4821" s="109" t="s">
        <v>15002</v>
      </c>
      <c r="E4821"/>
    </row>
    <row r="4822" spans="1:5" s="190" customFormat="1" x14ac:dyDescent="0.25">
      <c r="A4822">
        <v>10411</v>
      </c>
      <c r="B4822" t="s">
        <v>25298</v>
      </c>
      <c r="C4822" t="s">
        <v>1533</v>
      </c>
      <c r="D4822" s="109" t="s">
        <v>15003</v>
      </c>
      <c r="E4822"/>
    </row>
    <row r="4823" spans="1:5" s="190" customFormat="1" x14ac:dyDescent="0.25">
      <c r="A4823">
        <v>10404</v>
      </c>
      <c r="B4823" t="s">
        <v>25299</v>
      </c>
      <c r="C4823" t="s">
        <v>1533</v>
      </c>
      <c r="D4823" s="109" t="s">
        <v>15004</v>
      </c>
      <c r="E4823"/>
    </row>
    <row r="4824" spans="1:5" s="190" customFormat="1" x14ac:dyDescent="0.25">
      <c r="A4824">
        <v>10410</v>
      </c>
      <c r="B4824" t="s">
        <v>25300</v>
      </c>
      <c r="C4824" t="s">
        <v>1533</v>
      </c>
      <c r="D4824" s="109" t="s">
        <v>14961</v>
      </c>
      <c r="E4824"/>
    </row>
    <row r="4825" spans="1:5" s="190" customFormat="1" x14ac:dyDescent="0.25">
      <c r="A4825">
        <v>10405</v>
      </c>
      <c r="B4825" t="s">
        <v>25301</v>
      </c>
      <c r="C4825" t="s">
        <v>1533</v>
      </c>
      <c r="D4825" s="109" t="s">
        <v>15005</v>
      </c>
      <c r="E4825"/>
    </row>
    <row r="4826" spans="1:5" s="190" customFormat="1" x14ac:dyDescent="0.25">
      <c r="A4826">
        <v>10408</v>
      </c>
      <c r="B4826" t="s">
        <v>25302</v>
      </c>
      <c r="C4826" t="s">
        <v>1533</v>
      </c>
      <c r="D4826" s="109" t="s">
        <v>15006</v>
      </c>
      <c r="E4826"/>
    </row>
    <row r="4827" spans="1:5" s="190" customFormat="1" x14ac:dyDescent="0.25">
      <c r="A4827">
        <v>10412</v>
      </c>
      <c r="B4827" t="s">
        <v>25303</v>
      </c>
      <c r="C4827" t="s">
        <v>1533</v>
      </c>
      <c r="D4827" s="109" t="s">
        <v>15007</v>
      </c>
      <c r="E4827"/>
    </row>
    <row r="4828" spans="1:5" s="190" customFormat="1" x14ac:dyDescent="0.25">
      <c r="A4828">
        <v>10406</v>
      </c>
      <c r="B4828" t="s">
        <v>25304</v>
      </c>
      <c r="C4828" t="s">
        <v>1533</v>
      </c>
      <c r="D4828" s="109" t="s">
        <v>15008</v>
      </c>
      <c r="E4828"/>
    </row>
    <row r="4829" spans="1:5" s="190" customFormat="1" x14ac:dyDescent="0.25">
      <c r="A4829">
        <v>10407</v>
      </c>
      <c r="B4829" t="s">
        <v>25305</v>
      </c>
      <c r="C4829" t="s">
        <v>1533</v>
      </c>
      <c r="D4829" s="109" t="s">
        <v>15009</v>
      </c>
      <c r="E4829"/>
    </row>
    <row r="4830" spans="1:5" s="190" customFormat="1" x14ac:dyDescent="0.25">
      <c r="A4830">
        <v>10416</v>
      </c>
      <c r="B4830" t="s">
        <v>25306</v>
      </c>
      <c r="C4830" t="s">
        <v>1533</v>
      </c>
      <c r="D4830" s="109" t="s">
        <v>15010</v>
      </c>
      <c r="E4830"/>
    </row>
    <row r="4831" spans="1:5" s="190" customFormat="1" x14ac:dyDescent="0.25">
      <c r="A4831">
        <v>10419</v>
      </c>
      <c r="B4831" t="s">
        <v>25307</v>
      </c>
      <c r="C4831" t="s">
        <v>1533</v>
      </c>
      <c r="D4831" s="109" t="s">
        <v>15011</v>
      </c>
      <c r="E4831"/>
    </row>
    <row r="4832" spans="1:5" s="190" customFormat="1" x14ac:dyDescent="0.25">
      <c r="A4832">
        <v>21092</v>
      </c>
      <c r="B4832" t="s">
        <v>25308</v>
      </c>
      <c r="C4832" t="s">
        <v>1533</v>
      </c>
      <c r="D4832" s="109" t="s">
        <v>12727</v>
      </c>
      <c r="E4832"/>
    </row>
    <row r="4833" spans="1:5" s="190" customFormat="1" x14ac:dyDescent="0.25">
      <c r="A4833">
        <v>10418</v>
      </c>
      <c r="B4833" t="s">
        <v>25309</v>
      </c>
      <c r="C4833" t="s">
        <v>1533</v>
      </c>
      <c r="D4833" s="109" t="s">
        <v>15012</v>
      </c>
      <c r="E4833"/>
    </row>
    <row r="4834" spans="1:5" s="190" customFormat="1" x14ac:dyDescent="0.25">
      <c r="A4834">
        <v>12657</v>
      </c>
      <c r="B4834" t="s">
        <v>25310</v>
      </c>
      <c r="C4834" t="s">
        <v>1533</v>
      </c>
      <c r="D4834" s="109" t="s">
        <v>15013</v>
      </c>
      <c r="E4834"/>
    </row>
    <row r="4835" spans="1:5" s="190" customFormat="1" x14ac:dyDescent="0.25">
      <c r="A4835">
        <v>10417</v>
      </c>
      <c r="B4835" t="s">
        <v>25311</v>
      </c>
      <c r="C4835" t="s">
        <v>1533</v>
      </c>
      <c r="D4835" s="109" t="s">
        <v>15014</v>
      </c>
      <c r="E4835"/>
    </row>
    <row r="4836" spans="1:5" s="190" customFormat="1" x14ac:dyDescent="0.25">
      <c r="A4836">
        <v>10413</v>
      </c>
      <c r="B4836" t="s">
        <v>25312</v>
      </c>
      <c r="C4836" t="s">
        <v>1533</v>
      </c>
      <c r="D4836" s="109" t="s">
        <v>15015</v>
      </c>
      <c r="E4836"/>
    </row>
    <row r="4837" spans="1:5" s="190" customFormat="1" x14ac:dyDescent="0.25">
      <c r="A4837">
        <v>10414</v>
      </c>
      <c r="B4837" t="s">
        <v>25313</v>
      </c>
      <c r="C4837" t="s">
        <v>1533</v>
      </c>
      <c r="D4837" s="109" t="s">
        <v>15016</v>
      </c>
      <c r="E4837"/>
    </row>
    <row r="4838" spans="1:5" s="190" customFormat="1" x14ac:dyDescent="0.25">
      <c r="A4838">
        <v>10415</v>
      </c>
      <c r="B4838" t="s">
        <v>25314</v>
      </c>
      <c r="C4838" t="s">
        <v>1533</v>
      </c>
      <c r="D4838" s="109" t="s">
        <v>15017</v>
      </c>
      <c r="E4838"/>
    </row>
    <row r="4839" spans="1:5" s="190" customFormat="1" x14ac:dyDescent="0.25">
      <c r="A4839">
        <v>38643</v>
      </c>
      <c r="B4839" t="s">
        <v>25315</v>
      </c>
      <c r="C4839" t="s">
        <v>1533</v>
      </c>
      <c r="D4839" s="109" t="s">
        <v>25316</v>
      </c>
      <c r="E4839"/>
    </row>
    <row r="4840" spans="1:5" s="190" customFormat="1" x14ac:dyDescent="0.25">
      <c r="A4840">
        <v>6157</v>
      </c>
      <c r="B4840" t="s">
        <v>25317</v>
      </c>
      <c r="C4840" t="s">
        <v>1533</v>
      </c>
      <c r="D4840" s="109" t="s">
        <v>25318</v>
      </c>
      <c r="E4840"/>
    </row>
    <row r="4841" spans="1:5" s="190" customFormat="1" x14ac:dyDescent="0.25">
      <c r="A4841">
        <v>6158</v>
      </c>
      <c r="B4841" t="s">
        <v>25319</v>
      </c>
      <c r="C4841" t="s">
        <v>1533</v>
      </c>
      <c r="D4841" s="109" t="s">
        <v>14258</v>
      </c>
      <c r="E4841"/>
    </row>
    <row r="4842" spans="1:5" s="190" customFormat="1" x14ac:dyDescent="0.25">
      <c r="A4842">
        <v>6153</v>
      </c>
      <c r="B4842" t="s">
        <v>25320</v>
      </c>
      <c r="C4842" t="s">
        <v>1533</v>
      </c>
      <c r="D4842" s="109" t="s">
        <v>16351</v>
      </c>
      <c r="E4842"/>
    </row>
    <row r="4843" spans="1:5" s="190" customFormat="1" x14ac:dyDescent="0.25">
      <c r="A4843">
        <v>6156</v>
      </c>
      <c r="B4843" t="s">
        <v>25321</v>
      </c>
      <c r="C4843" t="s">
        <v>1533</v>
      </c>
      <c r="D4843" s="109" t="s">
        <v>7905</v>
      </c>
      <c r="E4843"/>
    </row>
    <row r="4844" spans="1:5" s="190" customFormat="1" x14ac:dyDescent="0.25">
      <c r="A4844">
        <v>6154</v>
      </c>
      <c r="B4844" t="s">
        <v>25322</v>
      </c>
      <c r="C4844" t="s">
        <v>1533</v>
      </c>
      <c r="D4844" s="109" t="s">
        <v>14330</v>
      </c>
      <c r="E4844"/>
    </row>
    <row r="4845" spans="1:5" s="190" customFormat="1" x14ac:dyDescent="0.25">
      <c r="A4845">
        <v>6155</v>
      </c>
      <c r="B4845" t="s">
        <v>25323</v>
      </c>
      <c r="C4845" t="s">
        <v>1533</v>
      </c>
      <c r="D4845" s="109" t="s">
        <v>14642</v>
      </c>
      <c r="E4845"/>
    </row>
    <row r="4846" spans="1:5" s="190" customFormat="1" x14ac:dyDescent="0.25">
      <c r="A4846">
        <v>43595</v>
      </c>
      <c r="B4846" t="s">
        <v>25324</v>
      </c>
      <c r="C4846" t="s">
        <v>1533</v>
      </c>
      <c r="D4846" s="109" t="s">
        <v>17821</v>
      </c>
      <c r="E4846"/>
    </row>
    <row r="4847" spans="1:5" s="190" customFormat="1" x14ac:dyDescent="0.25">
      <c r="A4847">
        <v>43596</v>
      </c>
      <c r="B4847" t="s">
        <v>25325</v>
      </c>
      <c r="C4847" t="s">
        <v>1533</v>
      </c>
      <c r="D4847" s="109" t="s">
        <v>25326</v>
      </c>
      <c r="E4847"/>
    </row>
    <row r="4848" spans="1:5" s="190" customFormat="1" x14ac:dyDescent="0.25">
      <c r="A4848">
        <v>38108</v>
      </c>
      <c r="B4848" t="s">
        <v>25327</v>
      </c>
      <c r="C4848" t="s">
        <v>1533</v>
      </c>
      <c r="D4848" s="109" t="s">
        <v>25328</v>
      </c>
      <c r="E4848"/>
    </row>
    <row r="4849" spans="1:5" s="190" customFormat="1" x14ac:dyDescent="0.25">
      <c r="A4849">
        <v>38087</v>
      </c>
      <c r="B4849" t="s">
        <v>25329</v>
      </c>
      <c r="C4849" t="s">
        <v>1533</v>
      </c>
      <c r="D4849" s="109" t="s">
        <v>25330</v>
      </c>
      <c r="E4849"/>
    </row>
    <row r="4850" spans="1:5" s="190" customFormat="1" x14ac:dyDescent="0.25">
      <c r="A4850">
        <v>38109</v>
      </c>
      <c r="B4850" t="s">
        <v>25331</v>
      </c>
      <c r="C4850" t="s">
        <v>1533</v>
      </c>
      <c r="D4850" s="109" t="s">
        <v>15295</v>
      </c>
      <c r="E4850"/>
    </row>
    <row r="4851" spans="1:5" s="190" customFormat="1" x14ac:dyDescent="0.25">
      <c r="A4851">
        <v>38088</v>
      </c>
      <c r="B4851" t="s">
        <v>25332</v>
      </c>
      <c r="C4851" t="s">
        <v>1533</v>
      </c>
      <c r="D4851" s="109" t="s">
        <v>25333</v>
      </c>
      <c r="E4851"/>
    </row>
    <row r="4852" spans="1:5" s="190" customFormat="1" x14ac:dyDescent="0.25">
      <c r="A4852">
        <v>38110</v>
      </c>
      <c r="B4852" t="s">
        <v>25334</v>
      </c>
      <c r="C4852" t="s">
        <v>1533</v>
      </c>
      <c r="D4852" s="109" t="s">
        <v>14869</v>
      </c>
      <c r="E4852"/>
    </row>
    <row r="4853" spans="1:5" s="190" customFormat="1" x14ac:dyDescent="0.25">
      <c r="A4853">
        <v>38089</v>
      </c>
      <c r="B4853" t="s">
        <v>25335</v>
      </c>
      <c r="C4853" t="s">
        <v>1533</v>
      </c>
      <c r="D4853" s="109" t="s">
        <v>17539</v>
      </c>
      <c r="E4853"/>
    </row>
    <row r="4854" spans="1:5" s="190" customFormat="1" x14ac:dyDescent="0.25">
      <c r="A4854">
        <v>38111</v>
      </c>
      <c r="B4854" t="s">
        <v>25336</v>
      </c>
      <c r="C4854" t="s">
        <v>1533</v>
      </c>
      <c r="D4854" s="109" t="s">
        <v>25337</v>
      </c>
      <c r="E4854"/>
    </row>
    <row r="4855" spans="1:5" s="190" customFormat="1" x14ac:dyDescent="0.25">
      <c r="A4855">
        <v>38090</v>
      </c>
      <c r="B4855" t="s">
        <v>25338</v>
      </c>
      <c r="C4855" t="s">
        <v>1533</v>
      </c>
      <c r="D4855" s="109" t="s">
        <v>25339</v>
      </c>
      <c r="E4855"/>
    </row>
    <row r="4856" spans="1:5" s="190" customFormat="1" x14ac:dyDescent="0.25">
      <c r="A4856">
        <v>13726</v>
      </c>
      <c r="B4856" t="s">
        <v>25340</v>
      </c>
      <c r="C4856" t="s">
        <v>1533</v>
      </c>
      <c r="D4856" s="109" t="s">
        <v>25341</v>
      </c>
      <c r="E4856"/>
    </row>
    <row r="4857" spans="1:5" s="190" customFormat="1" x14ac:dyDescent="0.25">
      <c r="A4857">
        <v>38400</v>
      </c>
      <c r="B4857" t="s">
        <v>25342</v>
      </c>
      <c r="C4857" t="s">
        <v>1533</v>
      </c>
      <c r="D4857" s="109" t="s">
        <v>7044</v>
      </c>
      <c r="E4857"/>
    </row>
    <row r="4858" spans="1:5" s="190" customFormat="1" x14ac:dyDescent="0.25">
      <c r="A4858">
        <v>12627</v>
      </c>
      <c r="B4858" t="s">
        <v>25343</v>
      </c>
      <c r="C4858" t="s">
        <v>1533</v>
      </c>
      <c r="D4858" s="109" t="s">
        <v>7838</v>
      </c>
      <c r="E4858"/>
    </row>
    <row r="4859" spans="1:5" s="190" customFormat="1" x14ac:dyDescent="0.25">
      <c r="A4859">
        <v>39996</v>
      </c>
      <c r="B4859" t="s">
        <v>25344</v>
      </c>
      <c r="C4859" t="s">
        <v>1536</v>
      </c>
      <c r="D4859" s="109" t="s">
        <v>11970</v>
      </c>
      <c r="E4859"/>
    </row>
    <row r="4860" spans="1:5" s="190" customFormat="1" x14ac:dyDescent="0.25">
      <c r="A4860">
        <v>10478</v>
      </c>
      <c r="B4860" t="s">
        <v>25345</v>
      </c>
      <c r="C4860" t="s">
        <v>1538</v>
      </c>
      <c r="D4860" s="109" t="s">
        <v>25346</v>
      </c>
      <c r="E4860"/>
    </row>
    <row r="4861" spans="1:5" s="190" customFormat="1" x14ac:dyDescent="0.25">
      <c r="A4861">
        <v>10481</v>
      </c>
      <c r="B4861" t="s">
        <v>25347</v>
      </c>
      <c r="C4861" t="s">
        <v>1538</v>
      </c>
      <c r="D4861" s="109" t="s">
        <v>25348</v>
      </c>
      <c r="E4861"/>
    </row>
    <row r="4862" spans="1:5" s="190" customFormat="1" x14ac:dyDescent="0.25">
      <c r="A4862">
        <v>10475</v>
      </c>
      <c r="B4862" t="s">
        <v>25349</v>
      </c>
      <c r="C4862" t="s">
        <v>1538</v>
      </c>
      <c r="D4862" s="109" t="s">
        <v>12504</v>
      </c>
      <c r="E4862"/>
    </row>
    <row r="4863" spans="1:5" s="190" customFormat="1" x14ac:dyDescent="0.25">
      <c r="A4863">
        <v>4030</v>
      </c>
      <c r="B4863" t="s">
        <v>25350</v>
      </c>
      <c r="C4863" t="s">
        <v>1534</v>
      </c>
      <c r="D4863" s="109" t="s">
        <v>25351</v>
      </c>
      <c r="E4863"/>
    </row>
    <row r="4864" spans="1:5" s="190" customFormat="1" x14ac:dyDescent="0.25">
      <c r="A4864">
        <v>4031</v>
      </c>
      <c r="B4864" t="s">
        <v>25352</v>
      </c>
      <c r="C4864" t="s">
        <v>1534</v>
      </c>
      <c r="D4864" s="109" t="s">
        <v>17614</v>
      </c>
      <c r="E4864"/>
    </row>
    <row r="4865" spans="1:5" s="190" customFormat="1" x14ac:dyDescent="0.25">
      <c r="A4865">
        <v>39399</v>
      </c>
      <c r="B4865" t="s">
        <v>25353</v>
      </c>
      <c r="C4865" t="s">
        <v>1533</v>
      </c>
      <c r="D4865" s="109" t="s">
        <v>17555</v>
      </c>
      <c r="E4865"/>
    </row>
    <row r="4866" spans="1:5" s="190" customFormat="1" x14ac:dyDescent="0.25">
      <c r="A4866">
        <v>39400</v>
      </c>
      <c r="B4866" t="s">
        <v>25354</v>
      </c>
      <c r="C4866" t="s">
        <v>1533</v>
      </c>
      <c r="D4866" s="109" t="s">
        <v>17556</v>
      </c>
      <c r="E4866"/>
    </row>
    <row r="4867" spans="1:5" s="190" customFormat="1" x14ac:dyDescent="0.25">
      <c r="A4867">
        <v>39401</v>
      </c>
      <c r="B4867" t="s">
        <v>25355</v>
      </c>
      <c r="C4867" t="s">
        <v>1533</v>
      </c>
      <c r="D4867" s="109" t="s">
        <v>17557</v>
      </c>
      <c r="E4867"/>
    </row>
    <row r="4868" spans="1:5" s="190" customFormat="1" x14ac:dyDescent="0.25">
      <c r="A4868">
        <v>11652</v>
      </c>
      <c r="B4868" t="s">
        <v>25356</v>
      </c>
      <c r="C4868" t="s">
        <v>1533</v>
      </c>
      <c r="D4868" s="109" t="s">
        <v>17558</v>
      </c>
      <c r="E4868"/>
    </row>
    <row r="4869" spans="1:5" s="190" customFormat="1" x14ac:dyDescent="0.25">
      <c r="A4869">
        <v>13896</v>
      </c>
      <c r="B4869" t="s">
        <v>25357</v>
      </c>
      <c r="C4869" t="s">
        <v>1533</v>
      </c>
      <c r="D4869" s="109" t="s">
        <v>17559</v>
      </c>
      <c r="E4869"/>
    </row>
    <row r="4870" spans="1:5" s="190" customFormat="1" x14ac:dyDescent="0.25">
      <c r="A4870">
        <v>13475</v>
      </c>
      <c r="B4870" t="s">
        <v>25358</v>
      </c>
      <c r="C4870" t="s">
        <v>1533</v>
      </c>
      <c r="D4870" s="109" t="s">
        <v>17560</v>
      </c>
      <c r="E4870"/>
    </row>
    <row r="4871" spans="1:5" s="190" customFormat="1" x14ac:dyDescent="0.25">
      <c r="A4871">
        <v>44491</v>
      </c>
      <c r="B4871" t="s">
        <v>25359</v>
      </c>
      <c r="C4871" t="s">
        <v>1533</v>
      </c>
      <c r="D4871" s="109" t="s">
        <v>25360</v>
      </c>
      <c r="E4871"/>
    </row>
    <row r="4872" spans="1:5" s="190" customFormat="1" x14ac:dyDescent="0.25">
      <c r="A4872">
        <v>44470</v>
      </c>
      <c r="B4872" t="s">
        <v>25361</v>
      </c>
      <c r="C4872" t="s">
        <v>1533</v>
      </c>
      <c r="D4872" s="109" t="s">
        <v>25362</v>
      </c>
      <c r="E4872"/>
    </row>
    <row r="4873" spans="1:5" s="190" customFormat="1" x14ac:dyDescent="0.25">
      <c r="A4873">
        <v>13476</v>
      </c>
      <c r="B4873" t="s">
        <v>25363</v>
      </c>
      <c r="C4873" t="s">
        <v>1533</v>
      </c>
      <c r="D4873" s="109" t="s">
        <v>25364</v>
      </c>
      <c r="E4873"/>
    </row>
    <row r="4874" spans="1:5" s="190" customFormat="1" x14ac:dyDescent="0.25">
      <c r="A4874">
        <v>10488</v>
      </c>
      <c r="B4874" t="s">
        <v>25365</v>
      </c>
      <c r="C4874" t="s">
        <v>1533</v>
      </c>
      <c r="D4874" s="109" t="s">
        <v>25366</v>
      </c>
      <c r="E4874"/>
    </row>
    <row r="4875" spans="1:5" s="190" customFormat="1" x14ac:dyDescent="0.25">
      <c r="A4875">
        <v>13606</v>
      </c>
      <c r="B4875" t="s">
        <v>25367</v>
      </c>
      <c r="C4875" t="s">
        <v>1533</v>
      </c>
      <c r="D4875" s="109" t="s">
        <v>25368</v>
      </c>
      <c r="E4875"/>
    </row>
    <row r="4876" spans="1:5" s="190" customFormat="1" x14ac:dyDescent="0.25">
      <c r="A4876">
        <v>10489</v>
      </c>
      <c r="B4876" t="s">
        <v>25369</v>
      </c>
      <c r="C4876" t="s">
        <v>1532</v>
      </c>
      <c r="D4876" s="109" t="s">
        <v>8520</v>
      </c>
      <c r="E4876"/>
    </row>
    <row r="4877" spans="1:5" s="190" customFormat="1" x14ac:dyDescent="0.25">
      <c r="A4877">
        <v>41073</v>
      </c>
      <c r="B4877" t="s">
        <v>25370</v>
      </c>
      <c r="C4877" t="s">
        <v>1539</v>
      </c>
      <c r="D4877" s="109" t="s">
        <v>25371</v>
      </c>
      <c r="E4877"/>
    </row>
    <row r="4878" spans="1:5" s="190" customFormat="1" x14ac:dyDescent="0.25">
      <c r="A4878">
        <v>34391</v>
      </c>
      <c r="B4878" t="s">
        <v>25372</v>
      </c>
      <c r="C4878" t="s">
        <v>1534</v>
      </c>
      <c r="D4878" s="109" t="s">
        <v>25373</v>
      </c>
      <c r="E4878"/>
    </row>
    <row r="4879" spans="1:5" s="190" customFormat="1" x14ac:dyDescent="0.25">
      <c r="A4879">
        <v>10496</v>
      </c>
      <c r="B4879" t="s">
        <v>25374</v>
      </c>
      <c r="C4879" t="s">
        <v>1534</v>
      </c>
      <c r="D4879" s="109" t="s">
        <v>25375</v>
      </c>
      <c r="E4879"/>
    </row>
    <row r="4880" spans="1:5" s="190" customFormat="1" x14ac:dyDescent="0.25">
      <c r="A4880">
        <v>10497</v>
      </c>
      <c r="B4880" t="s">
        <v>25376</v>
      </c>
      <c r="C4880" t="s">
        <v>1534</v>
      </c>
      <c r="D4880" s="109" t="s">
        <v>25377</v>
      </c>
      <c r="E4880"/>
    </row>
    <row r="4881" spans="1:5" s="190" customFormat="1" x14ac:dyDescent="0.25">
      <c r="A4881">
        <v>10504</v>
      </c>
      <c r="B4881" t="s">
        <v>25378</v>
      </c>
      <c r="C4881" t="s">
        <v>1534</v>
      </c>
      <c r="D4881" s="109" t="s">
        <v>25379</v>
      </c>
      <c r="E4881"/>
    </row>
    <row r="4882" spans="1:5" s="190" customFormat="1" x14ac:dyDescent="0.25">
      <c r="A4882">
        <v>34390</v>
      </c>
      <c r="B4882" t="s">
        <v>25380</v>
      </c>
      <c r="C4882" t="s">
        <v>1534</v>
      </c>
      <c r="D4882" s="109" t="s">
        <v>25381</v>
      </c>
      <c r="E4882"/>
    </row>
    <row r="4883" spans="1:5" s="190" customFormat="1" x14ac:dyDescent="0.25">
      <c r="A4883">
        <v>34389</v>
      </c>
      <c r="B4883" t="s">
        <v>25382</v>
      </c>
      <c r="C4883" t="s">
        <v>1534</v>
      </c>
      <c r="D4883" s="109" t="s">
        <v>25383</v>
      </c>
      <c r="E4883"/>
    </row>
    <row r="4884" spans="1:5" s="190" customFormat="1" x14ac:dyDescent="0.25">
      <c r="A4884">
        <v>34388</v>
      </c>
      <c r="B4884" t="s">
        <v>25384</v>
      </c>
      <c r="C4884" t="s">
        <v>1534</v>
      </c>
      <c r="D4884" s="109" t="s">
        <v>25385</v>
      </c>
      <c r="E4884"/>
    </row>
    <row r="4885" spans="1:5" s="190" customFormat="1" x14ac:dyDescent="0.25">
      <c r="A4885">
        <v>34387</v>
      </c>
      <c r="B4885" t="s">
        <v>25386</v>
      </c>
      <c r="C4885" t="s">
        <v>1534</v>
      </c>
      <c r="D4885" s="109" t="s">
        <v>25387</v>
      </c>
      <c r="E4885"/>
    </row>
    <row r="4886" spans="1:5" s="190" customFormat="1" x14ac:dyDescent="0.25">
      <c r="A4886">
        <v>11188</v>
      </c>
      <c r="B4886" t="s">
        <v>25388</v>
      </c>
      <c r="C4886" t="s">
        <v>1534</v>
      </c>
      <c r="D4886" s="109" t="s">
        <v>25389</v>
      </c>
      <c r="E4886"/>
    </row>
    <row r="4887" spans="1:5" s="190" customFormat="1" x14ac:dyDescent="0.25">
      <c r="A4887">
        <v>11189</v>
      </c>
      <c r="B4887" t="s">
        <v>25390</v>
      </c>
      <c r="C4887" t="s">
        <v>1534</v>
      </c>
      <c r="D4887" s="109" t="s">
        <v>25391</v>
      </c>
      <c r="E4887"/>
    </row>
    <row r="4888" spans="1:5" s="190" customFormat="1" x14ac:dyDescent="0.25">
      <c r="A4888">
        <v>21107</v>
      </c>
      <c r="B4888" t="s">
        <v>25392</v>
      </c>
      <c r="C4888" t="s">
        <v>1534</v>
      </c>
      <c r="D4888" s="109" t="s">
        <v>25393</v>
      </c>
      <c r="E4888"/>
    </row>
    <row r="4889" spans="1:5" s="190" customFormat="1" x14ac:dyDescent="0.25">
      <c r="A4889">
        <v>34386</v>
      </c>
      <c r="B4889" t="s">
        <v>25394</v>
      </c>
      <c r="C4889" t="s">
        <v>1534</v>
      </c>
      <c r="D4889" s="109" t="s">
        <v>25395</v>
      </c>
      <c r="E4889"/>
    </row>
    <row r="4890" spans="1:5" s="190" customFormat="1" x14ac:dyDescent="0.25">
      <c r="A4890">
        <v>10490</v>
      </c>
      <c r="B4890" t="s">
        <v>25396</v>
      </c>
      <c r="C4890" t="s">
        <v>1534</v>
      </c>
      <c r="D4890" s="109" t="s">
        <v>25397</v>
      </c>
      <c r="E4890"/>
    </row>
    <row r="4891" spans="1:5" s="190" customFormat="1" x14ac:dyDescent="0.25">
      <c r="A4891">
        <v>10492</v>
      </c>
      <c r="B4891" t="s">
        <v>25398</v>
      </c>
      <c r="C4891" t="s">
        <v>1534</v>
      </c>
      <c r="D4891" s="109" t="s">
        <v>25399</v>
      </c>
      <c r="E4891"/>
    </row>
    <row r="4892" spans="1:5" s="190" customFormat="1" x14ac:dyDescent="0.25">
      <c r="A4892">
        <v>10493</v>
      </c>
      <c r="B4892" t="s">
        <v>25400</v>
      </c>
      <c r="C4892" t="s">
        <v>1534</v>
      </c>
      <c r="D4892" s="109" t="s">
        <v>25383</v>
      </c>
      <c r="E4892"/>
    </row>
    <row r="4893" spans="1:5" s="190" customFormat="1" x14ac:dyDescent="0.25">
      <c r="A4893">
        <v>10491</v>
      </c>
      <c r="B4893" t="s">
        <v>25401</v>
      </c>
      <c r="C4893" t="s">
        <v>1534</v>
      </c>
      <c r="D4893" s="109" t="s">
        <v>25402</v>
      </c>
      <c r="E4893"/>
    </row>
    <row r="4894" spans="1:5" s="190" customFormat="1" x14ac:dyDescent="0.25">
      <c r="A4894">
        <v>34385</v>
      </c>
      <c r="B4894" t="s">
        <v>25403</v>
      </c>
      <c r="C4894" t="s">
        <v>1534</v>
      </c>
      <c r="D4894" s="109" t="s">
        <v>25404</v>
      </c>
      <c r="E4894"/>
    </row>
    <row r="4895" spans="1:5" s="190" customFormat="1" x14ac:dyDescent="0.25">
      <c r="A4895">
        <v>10499</v>
      </c>
      <c r="B4895" t="s">
        <v>25405</v>
      </c>
      <c r="C4895" t="s">
        <v>1534</v>
      </c>
      <c r="D4895" s="109" t="s">
        <v>25406</v>
      </c>
      <c r="E4895"/>
    </row>
    <row r="4896" spans="1:5" s="190" customFormat="1" x14ac:dyDescent="0.25">
      <c r="A4896">
        <v>34384</v>
      </c>
      <c r="B4896" t="s">
        <v>25407</v>
      </c>
      <c r="C4896" t="s">
        <v>1534</v>
      </c>
      <c r="D4896" s="109" t="s">
        <v>25395</v>
      </c>
      <c r="E4896"/>
    </row>
    <row r="4897" spans="1:5" s="190" customFormat="1" x14ac:dyDescent="0.25">
      <c r="A4897">
        <v>11185</v>
      </c>
      <c r="B4897" t="s">
        <v>25408</v>
      </c>
      <c r="C4897" t="s">
        <v>1534</v>
      </c>
      <c r="D4897" s="109" t="s">
        <v>25409</v>
      </c>
      <c r="E4897"/>
    </row>
    <row r="4898" spans="1:5" s="190" customFormat="1" x14ac:dyDescent="0.25">
      <c r="A4898">
        <v>10507</v>
      </c>
      <c r="B4898" t="s">
        <v>25410</v>
      </c>
      <c r="C4898" t="s">
        <v>1534</v>
      </c>
      <c r="D4898" s="109" t="s">
        <v>15019</v>
      </c>
      <c r="E4898"/>
    </row>
    <row r="4899" spans="1:5" s="190" customFormat="1" x14ac:dyDescent="0.25">
      <c r="A4899">
        <v>10505</v>
      </c>
      <c r="B4899" t="s">
        <v>25411</v>
      </c>
      <c r="C4899" t="s">
        <v>1534</v>
      </c>
      <c r="D4899" s="109" t="s">
        <v>15020</v>
      </c>
      <c r="E4899"/>
    </row>
    <row r="4900" spans="1:5" s="190" customFormat="1" x14ac:dyDescent="0.25">
      <c r="A4900">
        <v>10506</v>
      </c>
      <c r="B4900" t="s">
        <v>25412</v>
      </c>
      <c r="C4900" t="s">
        <v>1534</v>
      </c>
      <c r="D4900" s="109" t="s">
        <v>15021</v>
      </c>
      <c r="E4900"/>
    </row>
    <row r="4901" spans="1:5" s="190" customFormat="1" x14ac:dyDescent="0.25">
      <c r="A4901">
        <v>5031</v>
      </c>
      <c r="B4901" t="s">
        <v>25413</v>
      </c>
      <c r="C4901" t="s">
        <v>1534</v>
      </c>
      <c r="D4901" s="109" t="s">
        <v>15022</v>
      </c>
      <c r="E4901"/>
    </row>
    <row r="4902" spans="1:5" s="190" customFormat="1" x14ac:dyDescent="0.25">
      <c r="A4902">
        <v>10502</v>
      </c>
      <c r="B4902" t="s">
        <v>25414</v>
      </c>
      <c r="C4902" t="s">
        <v>1534</v>
      </c>
      <c r="D4902" s="109" t="s">
        <v>15023</v>
      </c>
      <c r="E4902"/>
    </row>
    <row r="4903" spans="1:5" s="190" customFormat="1" x14ac:dyDescent="0.25">
      <c r="A4903">
        <v>10501</v>
      </c>
      <c r="B4903" t="s">
        <v>25415</v>
      </c>
      <c r="C4903" t="s">
        <v>1534</v>
      </c>
      <c r="D4903" s="109" t="s">
        <v>15024</v>
      </c>
      <c r="E4903"/>
    </row>
    <row r="4904" spans="1:5" s="190" customFormat="1" x14ac:dyDescent="0.25">
      <c r="A4904">
        <v>10503</v>
      </c>
      <c r="B4904" t="s">
        <v>25416</v>
      </c>
      <c r="C4904" t="s">
        <v>1534</v>
      </c>
      <c r="D4904" s="109" t="s">
        <v>15025</v>
      </c>
      <c r="E4904"/>
    </row>
    <row r="4905" spans="1:5" s="190" customFormat="1" x14ac:dyDescent="0.25">
      <c r="A4905">
        <v>4500</v>
      </c>
      <c r="B4905" t="s">
        <v>25417</v>
      </c>
      <c r="C4905" t="s">
        <v>1536</v>
      </c>
      <c r="D4905" s="109" t="s">
        <v>7933</v>
      </c>
      <c r="E4905"/>
    </row>
    <row r="4906" spans="1:5" s="190" customFormat="1" x14ac:dyDescent="0.25">
      <c r="A4906">
        <v>4448</v>
      </c>
      <c r="B4906" t="s">
        <v>25418</v>
      </c>
      <c r="C4906" t="s">
        <v>1536</v>
      </c>
      <c r="D4906" s="109" t="s">
        <v>25419</v>
      </c>
      <c r="E4906"/>
    </row>
    <row r="4907" spans="1:5" s="190" customFormat="1" x14ac:dyDescent="0.25">
      <c r="A4907">
        <v>20213</v>
      </c>
      <c r="B4907" t="s">
        <v>25420</v>
      </c>
      <c r="C4907" t="s">
        <v>1536</v>
      </c>
      <c r="D4907" s="109" t="s">
        <v>12585</v>
      </c>
      <c r="E4907"/>
    </row>
    <row r="4908" spans="1:5" s="190" customFormat="1" x14ac:dyDescent="0.25">
      <c r="A4908">
        <v>20211</v>
      </c>
      <c r="B4908" t="s">
        <v>25421</v>
      </c>
      <c r="C4908" t="s">
        <v>1536</v>
      </c>
      <c r="D4908" s="109" t="s">
        <v>12742</v>
      </c>
      <c r="E4908"/>
    </row>
    <row r="4909" spans="1:5" s="190" customFormat="1" x14ac:dyDescent="0.25">
      <c r="A4909">
        <v>40270</v>
      </c>
      <c r="B4909" t="s">
        <v>25422</v>
      </c>
      <c r="C4909" t="s">
        <v>1536</v>
      </c>
      <c r="D4909" s="109" t="s">
        <v>14204</v>
      </c>
      <c r="E4909"/>
    </row>
    <row r="4910" spans="1:5" s="190" customFormat="1" x14ac:dyDescent="0.25">
      <c r="A4910">
        <v>4425</v>
      </c>
      <c r="B4910" t="s">
        <v>25423</v>
      </c>
      <c r="C4910" t="s">
        <v>1536</v>
      </c>
      <c r="D4910" s="109" t="s">
        <v>12680</v>
      </c>
      <c r="E4910"/>
    </row>
    <row r="4911" spans="1:5" s="190" customFormat="1" x14ac:dyDescent="0.25">
      <c r="A4911">
        <v>4472</v>
      </c>
      <c r="B4911" t="s">
        <v>25424</v>
      </c>
      <c r="C4911" t="s">
        <v>1536</v>
      </c>
      <c r="D4911" s="109" t="s">
        <v>12466</v>
      </c>
      <c r="E4911"/>
    </row>
    <row r="4912" spans="1:5" s="190" customFormat="1" x14ac:dyDescent="0.25">
      <c r="A4912">
        <v>35272</v>
      </c>
      <c r="B4912" t="s">
        <v>25425</v>
      </c>
      <c r="C4912" t="s">
        <v>1536</v>
      </c>
      <c r="D4912" s="109" t="s">
        <v>12557</v>
      </c>
      <c r="E4912"/>
    </row>
    <row r="4913" spans="1:5" s="190" customFormat="1" x14ac:dyDescent="0.25">
      <c r="A4913">
        <v>4481</v>
      </c>
      <c r="B4913" t="s">
        <v>25426</v>
      </c>
      <c r="C4913" t="s">
        <v>1536</v>
      </c>
      <c r="D4913" s="109" t="s">
        <v>15026</v>
      </c>
      <c r="E4913"/>
    </row>
    <row r="4914" spans="1:5" s="190" customFormat="1" x14ac:dyDescent="0.25">
      <c r="A4914">
        <v>34345</v>
      </c>
      <c r="B4914" t="s">
        <v>25427</v>
      </c>
      <c r="C4914" t="s">
        <v>1532</v>
      </c>
      <c r="D4914" s="109" t="s">
        <v>12653</v>
      </c>
      <c r="E4914"/>
    </row>
    <row r="4915" spans="1:5" s="190" customFormat="1" x14ac:dyDescent="0.25">
      <c r="A4915">
        <v>41096</v>
      </c>
      <c r="B4915" t="s">
        <v>25428</v>
      </c>
      <c r="C4915" t="s">
        <v>1539</v>
      </c>
      <c r="D4915" s="109" t="s">
        <v>25429</v>
      </c>
      <c r="E4915"/>
    </row>
    <row r="4916" spans="1:5" s="190" customFormat="1" x14ac:dyDescent="0.25">
      <c r="A4916" t="s">
        <v>12</v>
      </c>
      <c r="B4916"/>
      <c r="C4916"/>
      <c r="D4916"/>
      <c r="E4916"/>
    </row>
    <row r="4917" spans="1:5" s="190" customFormat="1" x14ac:dyDescent="0.25">
      <c r="A4917" t="s">
        <v>25430</v>
      </c>
      <c r="B4917"/>
      <c r="C4917"/>
      <c r="D4917"/>
      <c r="E4917"/>
    </row>
    <row r="4918" spans="1:5" s="190" customFormat="1" x14ac:dyDescent="0.25">
      <c r="A4918"/>
      <c r="B4918"/>
      <c r="C4918"/>
      <c r="D4918"/>
      <c r="E4918"/>
    </row>
    <row r="4919" spans="1:5" s="190" customFormat="1" x14ac:dyDescent="0.25">
      <c r="A4919"/>
      <c r="B4919"/>
      <c r="C4919"/>
      <c r="D4919" s="109"/>
      <c r="E4919"/>
    </row>
    <row r="4920" spans="1:5" s="190" customFormat="1" x14ac:dyDescent="0.25">
      <c r="A4920"/>
      <c r="B4920"/>
      <c r="C4920"/>
      <c r="D4920" s="109"/>
      <c r="E4920"/>
    </row>
    <row r="4921" spans="1:5" s="190" customFormat="1" x14ac:dyDescent="0.25">
      <c r="A4921"/>
      <c r="B4921"/>
      <c r="C4921"/>
      <c r="D4921" s="109"/>
      <c r="E4921"/>
    </row>
    <row r="4922" spans="1:5" s="190" customFormat="1" x14ac:dyDescent="0.25">
      <c r="A4922" s="179" t="s">
        <v>315</v>
      </c>
      <c r="B4922" s="179" t="s">
        <v>316</v>
      </c>
      <c r="C4922" s="179" t="s">
        <v>317</v>
      </c>
      <c r="D4922" s="179" t="s">
        <v>318</v>
      </c>
      <c r="E4922"/>
    </row>
    <row r="4923" spans="1:5" s="190" customFormat="1" x14ac:dyDescent="0.25">
      <c r="A4923"/>
      <c r="B4923"/>
      <c r="C4923"/>
      <c r="D4923"/>
      <c r="E4923"/>
    </row>
    <row r="4924" spans="1:5" s="190" customFormat="1" x14ac:dyDescent="0.25">
      <c r="A4924" s="179" t="s">
        <v>1552</v>
      </c>
      <c r="B4924" s="179" t="s">
        <v>319</v>
      </c>
      <c r="C4924" s="179" t="s">
        <v>14</v>
      </c>
      <c r="D4924" s="180" t="s">
        <v>8157</v>
      </c>
      <c r="E4924"/>
    </row>
    <row r="4925" spans="1:5" s="190" customFormat="1" x14ac:dyDescent="0.25">
      <c r="A4925" s="179" t="s">
        <v>1553</v>
      </c>
      <c r="B4925" s="179" t="s">
        <v>320</v>
      </c>
      <c r="C4925" s="179" t="s">
        <v>14</v>
      </c>
      <c r="D4925" s="180" t="s">
        <v>6453</v>
      </c>
      <c r="E4925"/>
    </row>
    <row r="4926" spans="1:5" s="190" customFormat="1" x14ac:dyDescent="0.25">
      <c r="A4926" s="179" t="s">
        <v>1554</v>
      </c>
      <c r="B4926" s="179" t="s">
        <v>321</v>
      </c>
      <c r="C4926" s="179" t="s">
        <v>14</v>
      </c>
      <c r="D4926" s="180" t="s">
        <v>14695</v>
      </c>
      <c r="E4926"/>
    </row>
    <row r="4927" spans="1:5" s="190" customFormat="1" x14ac:dyDescent="0.25">
      <c r="A4927" s="179" t="s">
        <v>1555</v>
      </c>
      <c r="B4927" s="179" t="s">
        <v>322</v>
      </c>
      <c r="C4927" s="179" t="s">
        <v>14</v>
      </c>
      <c r="D4927" s="180" t="s">
        <v>12189</v>
      </c>
      <c r="E4927"/>
    </row>
    <row r="4928" spans="1:5" s="190" customFormat="1" x14ac:dyDescent="0.25">
      <c r="A4928" s="179" t="s">
        <v>1556</v>
      </c>
      <c r="B4928" s="179" t="s">
        <v>323</v>
      </c>
      <c r="C4928" s="179" t="s">
        <v>14</v>
      </c>
      <c r="D4928" s="180" t="s">
        <v>25431</v>
      </c>
      <c r="E4928"/>
    </row>
    <row r="4929" spans="1:5" s="190" customFormat="1" x14ac:dyDescent="0.25">
      <c r="A4929" s="179" t="s">
        <v>1557</v>
      </c>
      <c r="B4929" s="179" t="s">
        <v>324</v>
      </c>
      <c r="C4929" s="179" t="s">
        <v>14</v>
      </c>
      <c r="D4929" s="180" t="s">
        <v>14901</v>
      </c>
      <c r="E4929"/>
    </row>
    <row r="4930" spans="1:5" s="190" customFormat="1" x14ac:dyDescent="0.25">
      <c r="A4930" s="179" t="s">
        <v>1558</v>
      </c>
      <c r="B4930" s="179" t="s">
        <v>325</v>
      </c>
      <c r="C4930" s="179" t="s">
        <v>14</v>
      </c>
      <c r="D4930" s="180" t="s">
        <v>12572</v>
      </c>
      <c r="E4930"/>
    </row>
    <row r="4931" spans="1:5" s="190" customFormat="1" x14ac:dyDescent="0.25">
      <c r="A4931" s="179" t="s">
        <v>1559</v>
      </c>
      <c r="B4931" s="179" t="s">
        <v>326</v>
      </c>
      <c r="C4931" s="179" t="s">
        <v>14</v>
      </c>
      <c r="D4931" s="180" t="s">
        <v>12740</v>
      </c>
      <c r="E4931"/>
    </row>
    <row r="4932" spans="1:5" s="190" customFormat="1" x14ac:dyDescent="0.25">
      <c r="A4932" s="179" t="s">
        <v>1560</v>
      </c>
      <c r="B4932" s="179" t="s">
        <v>327</v>
      </c>
      <c r="C4932" s="179" t="s">
        <v>14</v>
      </c>
      <c r="D4932" s="180" t="s">
        <v>25432</v>
      </c>
      <c r="E4932"/>
    </row>
    <row r="4933" spans="1:5" s="190" customFormat="1" x14ac:dyDescent="0.25">
      <c r="A4933" s="179" t="s">
        <v>1561</v>
      </c>
      <c r="B4933" s="179" t="s">
        <v>328</v>
      </c>
      <c r="C4933" s="179" t="s">
        <v>14</v>
      </c>
      <c r="D4933" s="180" t="s">
        <v>25433</v>
      </c>
      <c r="E4933"/>
    </row>
    <row r="4934" spans="1:5" s="190" customFormat="1" x14ac:dyDescent="0.25">
      <c r="A4934" s="179" t="s">
        <v>1562</v>
      </c>
      <c r="B4934" s="179" t="s">
        <v>329</v>
      </c>
      <c r="C4934" s="179" t="s">
        <v>14</v>
      </c>
      <c r="D4934" s="180" t="s">
        <v>17525</v>
      </c>
      <c r="E4934"/>
    </row>
    <row r="4935" spans="1:5" s="190" customFormat="1" x14ac:dyDescent="0.25">
      <c r="A4935" s="179" t="s">
        <v>1563</v>
      </c>
      <c r="B4935" s="179" t="s">
        <v>330</v>
      </c>
      <c r="C4935" s="179" t="s">
        <v>14</v>
      </c>
      <c r="D4935" s="180" t="s">
        <v>25434</v>
      </c>
      <c r="E4935"/>
    </row>
    <row r="4936" spans="1:5" s="190" customFormat="1" x14ac:dyDescent="0.25">
      <c r="A4936" s="179" t="s">
        <v>1564</v>
      </c>
      <c r="B4936" s="179" t="s">
        <v>331</v>
      </c>
      <c r="C4936" s="179" t="s">
        <v>14</v>
      </c>
      <c r="D4936" s="180" t="s">
        <v>25435</v>
      </c>
      <c r="E4936"/>
    </row>
    <row r="4937" spans="1:5" s="190" customFormat="1" x14ac:dyDescent="0.25">
      <c r="A4937" s="179" t="s">
        <v>1565</v>
      </c>
      <c r="B4937" s="179" t="s">
        <v>332</v>
      </c>
      <c r="C4937" s="179" t="s">
        <v>14</v>
      </c>
      <c r="D4937" s="180" t="s">
        <v>14960</v>
      </c>
      <c r="E4937"/>
    </row>
    <row r="4938" spans="1:5" s="190" customFormat="1" x14ac:dyDescent="0.25">
      <c r="A4938" s="179" t="s">
        <v>1566</v>
      </c>
      <c r="B4938" s="179" t="s">
        <v>333</v>
      </c>
      <c r="C4938" s="179" t="s">
        <v>14</v>
      </c>
      <c r="D4938" s="180" t="s">
        <v>25436</v>
      </c>
      <c r="E4938"/>
    </row>
    <row r="4939" spans="1:5" s="190" customFormat="1" x14ac:dyDescent="0.25">
      <c r="A4939" s="179" t="s">
        <v>1567</v>
      </c>
      <c r="B4939" s="179" t="s">
        <v>334</v>
      </c>
      <c r="C4939" s="179" t="s">
        <v>14</v>
      </c>
      <c r="D4939" s="180" t="s">
        <v>17415</v>
      </c>
      <c r="E4939"/>
    </row>
    <row r="4940" spans="1:5" s="190" customFormat="1" x14ac:dyDescent="0.25">
      <c r="A4940" s="179" t="s">
        <v>1568</v>
      </c>
      <c r="B4940" s="179" t="s">
        <v>335</v>
      </c>
      <c r="C4940" s="179" t="s">
        <v>14</v>
      </c>
      <c r="D4940" s="180" t="s">
        <v>12746</v>
      </c>
      <c r="E4940"/>
    </row>
    <row r="4941" spans="1:5" s="190" customFormat="1" x14ac:dyDescent="0.25">
      <c r="A4941" s="179" t="s">
        <v>1569</v>
      </c>
      <c r="B4941" s="179" t="s">
        <v>336</v>
      </c>
      <c r="C4941" s="179" t="s">
        <v>14</v>
      </c>
      <c r="D4941" s="180" t="s">
        <v>6990</v>
      </c>
      <c r="E4941"/>
    </row>
    <row r="4942" spans="1:5" s="190" customFormat="1" x14ac:dyDescent="0.25">
      <c r="A4942" s="179" t="s">
        <v>1570</v>
      </c>
      <c r="B4942" s="179" t="s">
        <v>337</v>
      </c>
      <c r="C4942" s="179" t="s">
        <v>14</v>
      </c>
      <c r="D4942" s="180" t="s">
        <v>23426</v>
      </c>
      <c r="E4942"/>
    </row>
    <row r="4943" spans="1:5" s="190" customFormat="1" x14ac:dyDescent="0.25">
      <c r="A4943" s="179" t="s">
        <v>1571</v>
      </c>
      <c r="B4943" s="179" t="s">
        <v>338</v>
      </c>
      <c r="C4943" s="179" t="s">
        <v>14</v>
      </c>
      <c r="D4943" s="180" t="s">
        <v>7859</v>
      </c>
      <c r="E4943"/>
    </row>
    <row r="4944" spans="1:5" s="190" customFormat="1" x14ac:dyDescent="0.25">
      <c r="A4944" s="179" t="s">
        <v>1572</v>
      </c>
      <c r="B4944" s="179" t="s">
        <v>339</v>
      </c>
      <c r="C4944" s="179" t="s">
        <v>14</v>
      </c>
      <c r="D4944" s="180" t="s">
        <v>25437</v>
      </c>
      <c r="E4944"/>
    </row>
    <row r="4945" spans="1:5" s="190" customFormat="1" x14ac:dyDescent="0.25">
      <c r="A4945" s="179" t="s">
        <v>1573</v>
      </c>
      <c r="B4945" s="179" t="s">
        <v>340</v>
      </c>
      <c r="C4945" s="179" t="s">
        <v>14</v>
      </c>
      <c r="D4945" s="180" t="s">
        <v>25438</v>
      </c>
      <c r="E4945"/>
    </row>
    <row r="4946" spans="1:5" s="190" customFormat="1" x14ac:dyDescent="0.25">
      <c r="A4946" s="179" t="s">
        <v>1574</v>
      </c>
      <c r="B4946" s="179" t="s">
        <v>341</v>
      </c>
      <c r="C4946" s="179" t="s">
        <v>14</v>
      </c>
      <c r="D4946" s="180" t="s">
        <v>14617</v>
      </c>
      <c r="E4946"/>
    </row>
    <row r="4947" spans="1:5" s="190" customFormat="1" x14ac:dyDescent="0.25">
      <c r="A4947" s="179" t="s">
        <v>1575</v>
      </c>
      <c r="B4947" s="179" t="s">
        <v>342</v>
      </c>
      <c r="C4947" s="179" t="s">
        <v>14</v>
      </c>
      <c r="D4947" s="180" t="s">
        <v>7222</v>
      </c>
      <c r="E4947"/>
    </row>
    <row r="4948" spans="1:5" s="190" customFormat="1" x14ac:dyDescent="0.25">
      <c r="A4948" s="179" t="s">
        <v>1576</v>
      </c>
      <c r="B4948" s="179" t="s">
        <v>343</v>
      </c>
      <c r="C4948" s="179" t="s">
        <v>14</v>
      </c>
      <c r="D4948" s="180" t="s">
        <v>17820</v>
      </c>
      <c r="E4948"/>
    </row>
    <row r="4949" spans="1:5" s="190" customFormat="1" x14ac:dyDescent="0.25">
      <c r="A4949" s="179" t="s">
        <v>1577</v>
      </c>
      <c r="B4949" s="179" t="s">
        <v>344</v>
      </c>
      <c r="C4949" s="179" t="s">
        <v>14</v>
      </c>
      <c r="D4949" s="180" t="s">
        <v>14707</v>
      </c>
      <c r="E4949"/>
    </row>
    <row r="4950" spans="1:5" s="190" customFormat="1" x14ac:dyDescent="0.25">
      <c r="A4950" s="179" t="s">
        <v>1578</v>
      </c>
      <c r="B4950" s="179" t="s">
        <v>345</v>
      </c>
      <c r="C4950" s="179" t="s">
        <v>14</v>
      </c>
      <c r="D4950" s="180" t="s">
        <v>25439</v>
      </c>
      <c r="E4950"/>
    </row>
    <row r="4951" spans="1:5" s="190" customFormat="1" x14ac:dyDescent="0.25">
      <c r="A4951" s="179" t="s">
        <v>1579</v>
      </c>
      <c r="B4951" s="179" t="s">
        <v>346</v>
      </c>
      <c r="C4951" s="179" t="s">
        <v>14</v>
      </c>
      <c r="D4951" s="180" t="s">
        <v>15817</v>
      </c>
      <c r="E4951"/>
    </row>
    <row r="4952" spans="1:5" s="190" customFormat="1" x14ac:dyDescent="0.25">
      <c r="A4952" s="179" t="s">
        <v>1580</v>
      </c>
      <c r="B4952" s="179" t="s">
        <v>347</v>
      </c>
      <c r="C4952" s="179" t="s">
        <v>14</v>
      </c>
      <c r="D4952" s="180" t="s">
        <v>20525</v>
      </c>
      <c r="E4952"/>
    </row>
    <row r="4953" spans="1:5" s="190" customFormat="1" x14ac:dyDescent="0.25">
      <c r="A4953" s="179" t="s">
        <v>1581</v>
      </c>
      <c r="B4953" s="179" t="s">
        <v>348</v>
      </c>
      <c r="C4953" s="179" t="s">
        <v>14</v>
      </c>
      <c r="D4953" s="180" t="s">
        <v>14451</v>
      </c>
      <c r="E4953"/>
    </row>
    <row r="4954" spans="1:5" s="190" customFormat="1" x14ac:dyDescent="0.25">
      <c r="A4954" s="179" t="s">
        <v>1582</v>
      </c>
      <c r="B4954" s="179" t="s">
        <v>349</v>
      </c>
      <c r="C4954" s="179" t="s">
        <v>14</v>
      </c>
      <c r="D4954" s="180" t="s">
        <v>17945</v>
      </c>
      <c r="E4954"/>
    </row>
    <row r="4955" spans="1:5" s="190" customFormat="1" x14ac:dyDescent="0.25">
      <c r="A4955" s="179" t="s">
        <v>1583</v>
      </c>
      <c r="B4955" s="179" t="s">
        <v>350</v>
      </c>
      <c r="C4955" s="179" t="s">
        <v>14</v>
      </c>
      <c r="D4955" s="180" t="s">
        <v>25440</v>
      </c>
      <c r="E4955"/>
    </row>
    <row r="4956" spans="1:5" s="190" customFormat="1" x14ac:dyDescent="0.25">
      <c r="A4956" s="179" t="s">
        <v>1584</v>
      </c>
      <c r="B4956" s="179" t="s">
        <v>351</v>
      </c>
      <c r="C4956" s="179" t="s">
        <v>14</v>
      </c>
      <c r="D4956" s="180" t="s">
        <v>17508</v>
      </c>
      <c r="E4956"/>
    </row>
    <row r="4957" spans="1:5" s="190" customFormat="1" x14ac:dyDescent="0.25">
      <c r="A4957" s="179" t="s">
        <v>1585</v>
      </c>
      <c r="B4957" s="179" t="s">
        <v>352</v>
      </c>
      <c r="C4957" s="179" t="s">
        <v>14</v>
      </c>
      <c r="D4957" s="180" t="s">
        <v>25441</v>
      </c>
      <c r="E4957"/>
    </row>
    <row r="4958" spans="1:5" s="190" customFormat="1" x14ac:dyDescent="0.25">
      <c r="A4958" s="179" t="s">
        <v>1586</v>
      </c>
      <c r="B4958" s="179" t="s">
        <v>353</v>
      </c>
      <c r="C4958" s="179" t="s">
        <v>14</v>
      </c>
      <c r="D4958" s="180" t="s">
        <v>12830</v>
      </c>
      <c r="E4958"/>
    </row>
    <row r="4959" spans="1:5" s="190" customFormat="1" x14ac:dyDescent="0.25">
      <c r="A4959" s="179" t="s">
        <v>1587</v>
      </c>
      <c r="B4959" s="179" t="s">
        <v>354</v>
      </c>
      <c r="C4959" s="179" t="s">
        <v>14</v>
      </c>
      <c r="D4959" s="180" t="s">
        <v>25442</v>
      </c>
      <c r="E4959"/>
    </row>
    <row r="4960" spans="1:5" s="190" customFormat="1" x14ac:dyDescent="0.25">
      <c r="A4960" s="179" t="s">
        <v>1588</v>
      </c>
      <c r="B4960" s="179" t="s">
        <v>355</v>
      </c>
      <c r="C4960" s="179" t="s">
        <v>14</v>
      </c>
      <c r="D4960" s="180" t="s">
        <v>25443</v>
      </c>
      <c r="E4960"/>
    </row>
    <row r="4961" spans="1:5" s="190" customFormat="1" x14ac:dyDescent="0.25">
      <c r="A4961" s="179" t="s">
        <v>1589</v>
      </c>
      <c r="B4961" s="179" t="s">
        <v>356</v>
      </c>
      <c r="C4961" s="179" t="s">
        <v>14</v>
      </c>
      <c r="D4961" s="180" t="s">
        <v>25444</v>
      </c>
      <c r="E4961"/>
    </row>
    <row r="4962" spans="1:5" s="190" customFormat="1" x14ac:dyDescent="0.25">
      <c r="A4962" s="179" t="s">
        <v>1590</v>
      </c>
      <c r="B4962" s="179" t="s">
        <v>357</v>
      </c>
      <c r="C4962" s="179" t="s">
        <v>14</v>
      </c>
      <c r="D4962" s="180" t="s">
        <v>25445</v>
      </c>
      <c r="E4962"/>
    </row>
    <row r="4963" spans="1:5" s="190" customFormat="1" x14ac:dyDescent="0.25">
      <c r="A4963" s="179" t="s">
        <v>1591</v>
      </c>
      <c r="B4963" s="179" t="s">
        <v>358</v>
      </c>
      <c r="C4963" s="179" t="s">
        <v>14</v>
      </c>
      <c r="D4963" s="180" t="s">
        <v>25446</v>
      </c>
      <c r="E4963"/>
    </row>
    <row r="4964" spans="1:5" s="190" customFormat="1" x14ac:dyDescent="0.25">
      <c r="A4964" s="179" t="s">
        <v>1592</v>
      </c>
      <c r="B4964" s="179" t="s">
        <v>359</v>
      </c>
      <c r="C4964" s="179" t="s">
        <v>14</v>
      </c>
      <c r="D4964" s="180" t="s">
        <v>17688</v>
      </c>
      <c r="E4964"/>
    </row>
    <row r="4965" spans="1:5" s="190" customFormat="1" x14ac:dyDescent="0.25">
      <c r="A4965" s="179" t="s">
        <v>1593</v>
      </c>
      <c r="B4965" s="179" t="s">
        <v>360</v>
      </c>
      <c r="C4965" s="179" t="s">
        <v>14</v>
      </c>
      <c r="D4965" s="180" t="s">
        <v>25447</v>
      </c>
      <c r="E4965"/>
    </row>
    <row r="4966" spans="1:5" s="190" customFormat="1" x14ac:dyDescent="0.25">
      <c r="A4966" s="179" t="s">
        <v>1594</v>
      </c>
      <c r="B4966" s="179" t="s">
        <v>361</v>
      </c>
      <c r="C4966" s="179" t="s">
        <v>14</v>
      </c>
      <c r="D4966" s="180" t="s">
        <v>25448</v>
      </c>
      <c r="E4966"/>
    </row>
    <row r="4967" spans="1:5" s="190" customFormat="1" x14ac:dyDescent="0.25">
      <c r="A4967" s="179" t="s">
        <v>1595</v>
      </c>
      <c r="B4967" s="179" t="s">
        <v>362</v>
      </c>
      <c r="C4967" s="179" t="s">
        <v>14</v>
      </c>
      <c r="D4967" s="180" t="s">
        <v>12696</v>
      </c>
      <c r="E4967"/>
    </row>
    <row r="4968" spans="1:5" s="190" customFormat="1" x14ac:dyDescent="0.25">
      <c r="A4968" s="179" t="s">
        <v>1596</v>
      </c>
      <c r="B4968" s="179" t="s">
        <v>363</v>
      </c>
      <c r="C4968" s="179" t="s">
        <v>14</v>
      </c>
      <c r="D4968" s="180" t="s">
        <v>25449</v>
      </c>
      <c r="E4968"/>
    </row>
    <row r="4969" spans="1:5" s="190" customFormat="1" x14ac:dyDescent="0.25">
      <c r="A4969" s="179" t="s">
        <v>1597</v>
      </c>
      <c r="B4969" s="179" t="s">
        <v>364</v>
      </c>
      <c r="C4969" s="179" t="s">
        <v>14</v>
      </c>
      <c r="D4969" s="180" t="s">
        <v>15111</v>
      </c>
      <c r="E4969"/>
    </row>
    <row r="4970" spans="1:5" s="190" customFormat="1" x14ac:dyDescent="0.25">
      <c r="A4970" s="179" t="s">
        <v>1598</v>
      </c>
      <c r="B4970" s="179" t="s">
        <v>1599</v>
      </c>
      <c r="C4970" s="179" t="s">
        <v>14</v>
      </c>
      <c r="D4970" s="180" t="s">
        <v>25450</v>
      </c>
      <c r="E4970"/>
    </row>
    <row r="4971" spans="1:5" s="190" customFormat="1" x14ac:dyDescent="0.25">
      <c r="A4971" s="179" t="s">
        <v>1600</v>
      </c>
      <c r="B4971" s="179" t="s">
        <v>365</v>
      </c>
      <c r="C4971" s="179" t="s">
        <v>14</v>
      </c>
      <c r="D4971" s="180" t="s">
        <v>25451</v>
      </c>
      <c r="E4971"/>
    </row>
    <row r="4972" spans="1:5" s="190" customFormat="1" x14ac:dyDescent="0.25">
      <c r="A4972" s="179" t="s">
        <v>1601</v>
      </c>
      <c r="B4972" s="179" t="s">
        <v>366</v>
      </c>
      <c r="C4972" s="179" t="s">
        <v>14</v>
      </c>
      <c r="D4972" s="180" t="s">
        <v>25452</v>
      </c>
      <c r="E4972"/>
    </row>
    <row r="4973" spans="1:5" s="190" customFormat="1" x14ac:dyDescent="0.25">
      <c r="A4973" s="179" t="s">
        <v>1602</v>
      </c>
      <c r="B4973" s="179" t="s">
        <v>367</v>
      </c>
      <c r="C4973" s="179" t="s">
        <v>14</v>
      </c>
      <c r="D4973" s="180" t="s">
        <v>25453</v>
      </c>
      <c r="E4973"/>
    </row>
    <row r="4974" spans="1:5" s="190" customFormat="1" x14ac:dyDescent="0.25">
      <c r="A4974" s="179" t="s">
        <v>1603</v>
      </c>
      <c r="B4974" s="179" t="s">
        <v>368</v>
      </c>
      <c r="C4974" s="179" t="s">
        <v>14</v>
      </c>
      <c r="D4974" s="180" t="s">
        <v>17686</v>
      </c>
      <c r="E4974"/>
    </row>
    <row r="4975" spans="1:5" s="190" customFormat="1" x14ac:dyDescent="0.25">
      <c r="A4975" s="179" t="s">
        <v>1604</v>
      </c>
      <c r="B4975" s="179" t="s">
        <v>369</v>
      </c>
      <c r="C4975" s="179" t="s">
        <v>14</v>
      </c>
      <c r="D4975" s="180" t="s">
        <v>25454</v>
      </c>
      <c r="E4975"/>
    </row>
    <row r="4976" spans="1:5" s="190" customFormat="1" x14ac:dyDescent="0.25">
      <c r="A4976" s="179" t="s">
        <v>1605</v>
      </c>
      <c r="B4976" s="179" t="s">
        <v>8567</v>
      </c>
      <c r="C4976" s="179" t="s">
        <v>14</v>
      </c>
      <c r="D4976" s="180" t="s">
        <v>14189</v>
      </c>
      <c r="E4976"/>
    </row>
    <row r="4977" spans="1:5" s="190" customFormat="1" x14ac:dyDescent="0.25">
      <c r="A4977" s="179" t="s">
        <v>1606</v>
      </c>
      <c r="B4977" s="179" t="s">
        <v>8568</v>
      </c>
      <c r="C4977" s="179" t="s">
        <v>14</v>
      </c>
      <c r="D4977" s="180" t="s">
        <v>25455</v>
      </c>
      <c r="E4977"/>
    </row>
    <row r="4978" spans="1:5" s="190" customFormat="1" x14ac:dyDescent="0.25">
      <c r="A4978" s="179" t="s">
        <v>1607</v>
      </c>
      <c r="B4978" s="179" t="s">
        <v>8569</v>
      </c>
      <c r="C4978" s="179" t="s">
        <v>14</v>
      </c>
      <c r="D4978" s="180" t="s">
        <v>25456</v>
      </c>
      <c r="E4978"/>
    </row>
    <row r="4979" spans="1:5" s="190" customFormat="1" x14ac:dyDescent="0.25">
      <c r="A4979" s="179" t="s">
        <v>1608</v>
      </c>
      <c r="B4979" s="179" t="s">
        <v>8570</v>
      </c>
      <c r="C4979" s="179" t="s">
        <v>14</v>
      </c>
      <c r="D4979" s="180" t="s">
        <v>25457</v>
      </c>
      <c r="E4979"/>
    </row>
    <row r="4980" spans="1:5" s="190" customFormat="1" x14ac:dyDescent="0.25">
      <c r="A4980" s="179" t="s">
        <v>1609</v>
      </c>
      <c r="B4980" s="179" t="s">
        <v>8571</v>
      </c>
      <c r="C4980" s="179" t="s">
        <v>14</v>
      </c>
      <c r="D4980" s="180" t="s">
        <v>25458</v>
      </c>
      <c r="E4980"/>
    </row>
    <row r="4981" spans="1:5" s="190" customFormat="1" x14ac:dyDescent="0.25">
      <c r="A4981" s="179" t="s">
        <v>1610</v>
      </c>
      <c r="B4981" s="179" t="s">
        <v>8572</v>
      </c>
      <c r="C4981" s="179" t="s">
        <v>14</v>
      </c>
      <c r="D4981" s="180" t="s">
        <v>25459</v>
      </c>
      <c r="E4981"/>
    </row>
    <row r="4982" spans="1:5" s="190" customFormat="1" x14ac:dyDescent="0.25">
      <c r="A4982" s="179" t="s">
        <v>1611</v>
      </c>
      <c r="B4982" s="179" t="s">
        <v>8573</v>
      </c>
      <c r="C4982" s="179" t="s">
        <v>14</v>
      </c>
      <c r="D4982" s="180" t="s">
        <v>25460</v>
      </c>
      <c r="E4982"/>
    </row>
    <row r="4983" spans="1:5" s="190" customFormat="1" x14ac:dyDescent="0.25">
      <c r="A4983" s="179" t="s">
        <v>1612</v>
      </c>
      <c r="B4983" s="179" t="s">
        <v>8574</v>
      </c>
      <c r="C4983" s="179" t="s">
        <v>14</v>
      </c>
      <c r="D4983" s="180" t="s">
        <v>25461</v>
      </c>
      <c r="E4983"/>
    </row>
    <row r="4984" spans="1:5" s="190" customFormat="1" x14ac:dyDescent="0.25">
      <c r="A4984" s="179" t="s">
        <v>1613</v>
      </c>
      <c r="B4984" s="179" t="s">
        <v>8575</v>
      </c>
      <c r="C4984" s="179" t="s">
        <v>14</v>
      </c>
      <c r="D4984" s="180" t="s">
        <v>25462</v>
      </c>
      <c r="E4984"/>
    </row>
    <row r="4985" spans="1:5" s="190" customFormat="1" x14ac:dyDescent="0.25">
      <c r="A4985" s="179" t="s">
        <v>1614</v>
      </c>
      <c r="B4985" s="179" t="s">
        <v>8576</v>
      </c>
      <c r="C4985" s="179" t="s">
        <v>14</v>
      </c>
      <c r="D4985" s="180" t="s">
        <v>25463</v>
      </c>
      <c r="E4985"/>
    </row>
    <row r="4986" spans="1:5" s="190" customFormat="1" x14ac:dyDescent="0.25">
      <c r="A4986" s="179" t="s">
        <v>1615</v>
      </c>
      <c r="B4986" s="179" t="s">
        <v>8577</v>
      </c>
      <c r="C4986" s="179" t="s">
        <v>14</v>
      </c>
      <c r="D4986" s="180" t="s">
        <v>25464</v>
      </c>
      <c r="E4986"/>
    </row>
    <row r="4987" spans="1:5" s="190" customFormat="1" x14ac:dyDescent="0.25">
      <c r="A4987" s="179" t="s">
        <v>1616</v>
      </c>
      <c r="B4987" s="179" t="s">
        <v>8578</v>
      </c>
      <c r="C4987" s="179" t="s">
        <v>14</v>
      </c>
      <c r="D4987" s="180" t="s">
        <v>25465</v>
      </c>
      <c r="E4987"/>
    </row>
    <row r="4988" spans="1:5" s="190" customFormat="1" x14ac:dyDescent="0.25">
      <c r="A4988" s="179" t="s">
        <v>1617</v>
      </c>
      <c r="B4988" s="179" t="s">
        <v>8579</v>
      </c>
      <c r="C4988" s="179" t="s">
        <v>14</v>
      </c>
      <c r="D4988" s="180" t="s">
        <v>25466</v>
      </c>
      <c r="E4988"/>
    </row>
    <row r="4989" spans="1:5" s="190" customFormat="1" x14ac:dyDescent="0.25">
      <c r="A4989" s="179" t="s">
        <v>1618</v>
      </c>
      <c r="B4989" s="179" t="s">
        <v>8580</v>
      </c>
      <c r="C4989" s="179" t="s">
        <v>14</v>
      </c>
      <c r="D4989" s="180" t="s">
        <v>25467</v>
      </c>
      <c r="E4989"/>
    </row>
    <row r="4990" spans="1:5" s="190" customFormat="1" x14ac:dyDescent="0.25">
      <c r="A4990" s="179" t="s">
        <v>1619</v>
      </c>
      <c r="B4990" s="179" t="s">
        <v>8581</v>
      </c>
      <c r="C4990" s="179" t="s">
        <v>8</v>
      </c>
      <c r="D4990" s="180" t="s">
        <v>17613</v>
      </c>
      <c r="E4990"/>
    </row>
    <row r="4991" spans="1:5" s="190" customFormat="1" x14ac:dyDescent="0.25">
      <c r="A4991" s="179" t="s">
        <v>1620</v>
      </c>
      <c r="B4991" s="179" t="s">
        <v>8582</v>
      </c>
      <c r="C4991" s="179" t="s">
        <v>8</v>
      </c>
      <c r="D4991" s="180" t="s">
        <v>16047</v>
      </c>
      <c r="E4991"/>
    </row>
    <row r="4992" spans="1:5" s="190" customFormat="1" x14ac:dyDescent="0.25">
      <c r="A4992" s="179" t="s">
        <v>1621</v>
      </c>
      <c r="B4992" s="179" t="s">
        <v>8584</v>
      </c>
      <c r="C4992" s="179" t="s">
        <v>8</v>
      </c>
      <c r="D4992" s="180" t="s">
        <v>25468</v>
      </c>
      <c r="E4992"/>
    </row>
    <row r="4993" spans="1:5" s="190" customFormat="1" x14ac:dyDescent="0.25">
      <c r="A4993" s="179" t="s">
        <v>1622</v>
      </c>
      <c r="B4993" s="179" t="s">
        <v>8585</v>
      </c>
      <c r="C4993" s="179" t="s">
        <v>8</v>
      </c>
      <c r="D4993" s="180" t="s">
        <v>17989</v>
      </c>
      <c r="E4993"/>
    </row>
    <row r="4994" spans="1:5" s="190" customFormat="1" x14ac:dyDescent="0.25">
      <c r="A4994" s="179" t="s">
        <v>1623</v>
      </c>
      <c r="B4994" s="179" t="s">
        <v>8586</v>
      </c>
      <c r="C4994" s="179" t="s">
        <v>8</v>
      </c>
      <c r="D4994" s="180" t="s">
        <v>17986</v>
      </c>
      <c r="E4994"/>
    </row>
    <row r="4995" spans="1:5" s="190" customFormat="1" x14ac:dyDescent="0.25">
      <c r="A4995" s="179" t="s">
        <v>1624</v>
      </c>
      <c r="B4995" s="179" t="s">
        <v>8587</v>
      </c>
      <c r="C4995" s="179" t="s">
        <v>8</v>
      </c>
      <c r="D4995" s="180" t="s">
        <v>11835</v>
      </c>
      <c r="E4995"/>
    </row>
    <row r="4996" spans="1:5" s="190" customFormat="1" x14ac:dyDescent="0.25">
      <c r="A4996" s="179" t="s">
        <v>1625</v>
      </c>
      <c r="B4996" s="179" t="s">
        <v>8588</v>
      </c>
      <c r="C4996" s="179" t="s">
        <v>8</v>
      </c>
      <c r="D4996" s="180" t="s">
        <v>25469</v>
      </c>
      <c r="E4996"/>
    </row>
    <row r="4997" spans="1:5" s="190" customFormat="1" x14ac:dyDescent="0.25">
      <c r="A4997" s="179" t="s">
        <v>1626</v>
      </c>
      <c r="B4997" s="179" t="s">
        <v>8589</v>
      </c>
      <c r="C4997" s="179" t="s">
        <v>8</v>
      </c>
      <c r="D4997" s="180" t="s">
        <v>25470</v>
      </c>
      <c r="E4997"/>
    </row>
    <row r="4998" spans="1:5" s="190" customFormat="1" x14ac:dyDescent="0.25">
      <c r="A4998" s="179" t="s">
        <v>1627</v>
      </c>
      <c r="B4998" s="179" t="s">
        <v>8590</v>
      </c>
      <c r="C4998" s="179" t="s">
        <v>8</v>
      </c>
      <c r="D4998" s="180" t="s">
        <v>25471</v>
      </c>
      <c r="E4998"/>
    </row>
    <row r="4999" spans="1:5" s="190" customFormat="1" x14ac:dyDescent="0.25">
      <c r="A4999" s="179" t="s">
        <v>1628</v>
      </c>
      <c r="B4999" s="179" t="s">
        <v>8591</v>
      </c>
      <c r="C4999" s="179" t="s">
        <v>14</v>
      </c>
      <c r="D4999" s="180" t="s">
        <v>14773</v>
      </c>
      <c r="E4999"/>
    </row>
    <row r="5000" spans="1:5" s="190" customFormat="1" x14ac:dyDescent="0.25">
      <c r="A5000" s="179" t="s">
        <v>1629</v>
      </c>
      <c r="B5000" s="179" t="s">
        <v>8592</v>
      </c>
      <c r="C5000" s="179" t="s">
        <v>14</v>
      </c>
      <c r="D5000" s="180" t="s">
        <v>7012</v>
      </c>
      <c r="E5000"/>
    </row>
    <row r="5001" spans="1:5" s="190" customFormat="1" x14ac:dyDescent="0.25">
      <c r="A5001" s="179" t="s">
        <v>1630</v>
      </c>
      <c r="B5001" s="179" t="s">
        <v>8593</v>
      </c>
      <c r="C5001" s="179" t="s">
        <v>14</v>
      </c>
      <c r="D5001" s="180" t="s">
        <v>12180</v>
      </c>
      <c r="E5001"/>
    </row>
    <row r="5002" spans="1:5" s="190" customFormat="1" x14ac:dyDescent="0.25">
      <c r="A5002" s="179" t="s">
        <v>1631</v>
      </c>
      <c r="B5002" s="179" t="s">
        <v>8594</v>
      </c>
      <c r="C5002" s="179" t="s">
        <v>14</v>
      </c>
      <c r="D5002" s="180" t="s">
        <v>6984</v>
      </c>
      <c r="E5002"/>
    </row>
    <row r="5003" spans="1:5" s="190" customFormat="1" x14ac:dyDescent="0.25">
      <c r="A5003" s="179" t="s">
        <v>1632</v>
      </c>
      <c r="B5003" s="179" t="s">
        <v>8595</v>
      </c>
      <c r="C5003" s="179" t="s">
        <v>14</v>
      </c>
      <c r="D5003" s="180" t="s">
        <v>7969</v>
      </c>
      <c r="E5003"/>
    </row>
    <row r="5004" spans="1:5" s="190" customFormat="1" x14ac:dyDescent="0.25">
      <c r="A5004" s="179" t="s">
        <v>1633</v>
      </c>
      <c r="B5004" s="179" t="s">
        <v>8596</v>
      </c>
      <c r="C5004" s="179" t="s">
        <v>14</v>
      </c>
      <c r="D5004" s="180" t="s">
        <v>17063</v>
      </c>
      <c r="E5004"/>
    </row>
    <row r="5005" spans="1:5" s="190" customFormat="1" x14ac:dyDescent="0.25">
      <c r="A5005" s="179" t="s">
        <v>1634</v>
      </c>
      <c r="B5005" s="179" t="s">
        <v>8597</v>
      </c>
      <c r="C5005" s="179" t="s">
        <v>14</v>
      </c>
      <c r="D5005" s="180" t="s">
        <v>12706</v>
      </c>
      <c r="E5005"/>
    </row>
    <row r="5006" spans="1:5" s="190" customFormat="1" x14ac:dyDescent="0.25">
      <c r="A5006" s="179" t="s">
        <v>1635</v>
      </c>
      <c r="B5006" s="179" t="s">
        <v>8598</v>
      </c>
      <c r="C5006" s="179" t="s">
        <v>14</v>
      </c>
      <c r="D5006" s="180" t="s">
        <v>25472</v>
      </c>
      <c r="E5006"/>
    </row>
    <row r="5007" spans="1:5" s="190" customFormat="1" x14ac:dyDescent="0.25">
      <c r="A5007" s="179" t="s">
        <v>1636</v>
      </c>
      <c r="B5007" s="179" t="s">
        <v>8599</v>
      </c>
      <c r="C5007" s="179" t="s">
        <v>14</v>
      </c>
      <c r="D5007" s="180" t="s">
        <v>6479</v>
      </c>
      <c r="E5007"/>
    </row>
    <row r="5008" spans="1:5" s="190" customFormat="1" x14ac:dyDescent="0.25">
      <c r="A5008" s="179" t="s">
        <v>1637</v>
      </c>
      <c r="B5008" s="179" t="s">
        <v>8600</v>
      </c>
      <c r="C5008" s="179" t="s">
        <v>14</v>
      </c>
      <c r="D5008" s="180" t="s">
        <v>7945</v>
      </c>
      <c r="E5008"/>
    </row>
    <row r="5009" spans="1:5" s="190" customFormat="1" x14ac:dyDescent="0.25">
      <c r="A5009" s="179" t="s">
        <v>1638</v>
      </c>
      <c r="B5009" s="179" t="s">
        <v>8601</v>
      </c>
      <c r="C5009" s="179" t="s">
        <v>14</v>
      </c>
      <c r="D5009" s="180" t="s">
        <v>7002</v>
      </c>
      <c r="E5009"/>
    </row>
    <row r="5010" spans="1:5" s="190" customFormat="1" x14ac:dyDescent="0.25">
      <c r="A5010" s="179" t="s">
        <v>1639</v>
      </c>
      <c r="B5010" s="179" t="s">
        <v>8602</v>
      </c>
      <c r="C5010" s="179" t="s">
        <v>14</v>
      </c>
      <c r="D5010" s="180" t="s">
        <v>18106</v>
      </c>
      <c r="E5010"/>
    </row>
    <row r="5011" spans="1:5" s="190" customFormat="1" x14ac:dyDescent="0.25">
      <c r="A5011" s="179" t="s">
        <v>1640</v>
      </c>
      <c r="B5011" s="179" t="s">
        <v>8603</v>
      </c>
      <c r="C5011" s="179" t="s">
        <v>14</v>
      </c>
      <c r="D5011" s="180" t="s">
        <v>23371</v>
      </c>
      <c r="E5011"/>
    </row>
    <row r="5012" spans="1:5" s="190" customFormat="1" x14ac:dyDescent="0.25">
      <c r="A5012" s="179" t="s">
        <v>1641</v>
      </c>
      <c r="B5012" s="179" t="s">
        <v>8604</v>
      </c>
      <c r="C5012" s="179" t="s">
        <v>14</v>
      </c>
      <c r="D5012" s="180" t="s">
        <v>7867</v>
      </c>
      <c r="E5012"/>
    </row>
    <row r="5013" spans="1:5" s="190" customFormat="1" x14ac:dyDescent="0.25">
      <c r="A5013" s="179" t="s">
        <v>1642</v>
      </c>
      <c r="B5013" s="179" t="s">
        <v>8605</v>
      </c>
      <c r="C5013" s="179" t="s">
        <v>14</v>
      </c>
      <c r="D5013" s="180" t="s">
        <v>17940</v>
      </c>
      <c r="E5013"/>
    </row>
    <row r="5014" spans="1:5" s="190" customFormat="1" x14ac:dyDescent="0.25">
      <c r="A5014" s="179" t="s">
        <v>1643</v>
      </c>
      <c r="B5014" s="179" t="s">
        <v>8606</v>
      </c>
      <c r="C5014" s="179" t="s">
        <v>14</v>
      </c>
      <c r="D5014" s="180" t="s">
        <v>12474</v>
      </c>
      <c r="E5014"/>
    </row>
    <row r="5015" spans="1:5" s="190" customFormat="1" x14ac:dyDescent="0.25">
      <c r="A5015" s="179" t="s">
        <v>1644</v>
      </c>
      <c r="B5015" s="179" t="s">
        <v>8607</v>
      </c>
      <c r="C5015" s="179" t="s">
        <v>14</v>
      </c>
      <c r="D5015" s="180" t="s">
        <v>6311</v>
      </c>
      <c r="E5015"/>
    </row>
    <row r="5016" spans="1:5" s="190" customFormat="1" x14ac:dyDescent="0.25">
      <c r="A5016" s="179" t="s">
        <v>1645</v>
      </c>
      <c r="B5016" s="179" t="s">
        <v>8608</v>
      </c>
      <c r="C5016" s="179" t="s">
        <v>14</v>
      </c>
      <c r="D5016" s="180" t="s">
        <v>25473</v>
      </c>
      <c r="E5016"/>
    </row>
    <row r="5017" spans="1:5" s="190" customFormat="1" x14ac:dyDescent="0.25">
      <c r="A5017" s="179" t="s">
        <v>1646</v>
      </c>
      <c r="B5017" s="179" t="s">
        <v>8609</v>
      </c>
      <c r="C5017" s="179" t="s">
        <v>14</v>
      </c>
      <c r="D5017" s="180" t="s">
        <v>12691</v>
      </c>
      <c r="E5017"/>
    </row>
    <row r="5018" spans="1:5" s="190" customFormat="1" x14ac:dyDescent="0.25">
      <c r="A5018" s="179" t="s">
        <v>1647</v>
      </c>
      <c r="B5018" s="179" t="s">
        <v>8610</v>
      </c>
      <c r="C5018" s="179" t="s">
        <v>14</v>
      </c>
      <c r="D5018" s="180" t="s">
        <v>25474</v>
      </c>
      <c r="E5018"/>
    </row>
    <row r="5019" spans="1:5" s="190" customFormat="1" x14ac:dyDescent="0.25">
      <c r="A5019" s="179" t="s">
        <v>1648</v>
      </c>
      <c r="B5019" s="179" t="s">
        <v>8611</v>
      </c>
      <c r="C5019" s="179" t="s">
        <v>14</v>
      </c>
      <c r="D5019" s="180" t="s">
        <v>13467</v>
      </c>
      <c r="E5019"/>
    </row>
    <row r="5020" spans="1:5" s="190" customFormat="1" x14ac:dyDescent="0.25">
      <c r="A5020" s="179" t="s">
        <v>1649</v>
      </c>
      <c r="B5020" s="179" t="s">
        <v>8612</v>
      </c>
      <c r="C5020" s="179" t="s">
        <v>14</v>
      </c>
      <c r="D5020" s="180" t="s">
        <v>17025</v>
      </c>
      <c r="E5020"/>
    </row>
    <row r="5021" spans="1:5" s="190" customFormat="1" x14ac:dyDescent="0.25">
      <c r="A5021" s="179" t="s">
        <v>1650</v>
      </c>
      <c r="B5021" s="179" t="s">
        <v>8613</v>
      </c>
      <c r="C5021" s="179" t="s">
        <v>14</v>
      </c>
      <c r="D5021" s="180" t="s">
        <v>25475</v>
      </c>
      <c r="E5021"/>
    </row>
    <row r="5022" spans="1:5" s="190" customFormat="1" x14ac:dyDescent="0.25">
      <c r="A5022" s="179" t="s">
        <v>1651</v>
      </c>
      <c r="B5022" s="179" t="s">
        <v>8614</v>
      </c>
      <c r="C5022" s="179" t="s">
        <v>14</v>
      </c>
      <c r="D5022" s="180" t="s">
        <v>25476</v>
      </c>
      <c r="E5022"/>
    </row>
    <row r="5023" spans="1:5" s="190" customFormat="1" x14ac:dyDescent="0.25">
      <c r="A5023" s="179" t="s">
        <v>1652</v>
      </c>
      <c r="B5023" s="179" t="s">
        <v>8615</v>
      </c>
      <c r="C5023" s="179" t="s">
        <v>14</v>
      </c>
      <c r="D5023" s="180" t="s">
        <v>25477</v>
      </c>
      <c r="E5023"/>
    </row>
    <row r="5024" spans="1:5" s="190" customFormat="1" x14ac:dyDescent="0.25">
      <c r="A5024" s="179" t="s">
        <v>1653</v>
      </c>
      <c r="B5024" s="179" t="s">
        <v>8616</v>
      </c>
      <c r="C5024" s="179" t="s">
        <v>14</v>
      </c>
      <c r="D5024" s="180" t="s">
        <v>11233</v>
      </c>
      <c r="E5024"/>
    </row>
    <row r="5025" spans="1:5" s="190" customFormat="1" x14ac:dyDescent="0.25">
      <c r="A5025" s="179" t="s">
        <v>1654</v>
      </c>
      <c r="B5025" s="179" t="s">
        <v>8617</v>
      </c>
      <c r="C5025" s="179" t="s">
        <v>14</v>
      </c>
      <c r="D5025" s="180" t="s">
        <v>25478</v>
      </c>
      <c r="E5025"/>
    </row>
    <row r="5026" spans="1:5" s="190" customFormat="1" x14ac:dyDescent="0.25">
      <c r="A5026" s="179" t="s">
        <v>1655</v>
      </c>
      <c r="B5026" s="179" t="s">
        <v>370</v>
      </c>
      <c r="C5026" s="179" t="s">
        <v>14</v>
      </c>
      <c r="D5026" s="180" t="s">
        <v>6339</v>
      </c>
      <c r="E5026"/>
    </row>
    <row r="5027" spans="1:5" s="190" customFormat="1" x14ac:dyDescent="0.25">
      <c r="A5027" s="179" t="s">
        <v>1656</v>
      </c>
      <c r="B5027" s="179" t="s">
        <v>371</v>
      </c>
      <c r="C5027" s="179" t="s">
        <v>14</v>
      </c>
      <c r="D5027" s="180" t="s">
        <v>25479</v>
      </c>
      <c r="E5027"/>
    </row>
    <row r="5028" spans="1:5" s="190" customFormat="1" x14ac:dyDescent="0.25">
      <c r="A5028" s="179" t="s">
        <v>1657</v>
      </c>
      <c r="B5028" s="179" t="s">
        <v>372</v>
      </c>
      <c r="C5028" s="179" t="s">
        <v>14</v>
      </c>
      <c r="D5028" s="180" t="s">
        <v>16908</v>
      </c>
      <c r="E5028"/>
    </row>
    <row r="5029" spans="1:5" s="190" customFormat="1" x14ac:dyDescent="0.25">
      <c r="A5029" s="179" t="s">
        <v>1658</v>
      </c>
      <c r="B5029" s="179" t="s">
        <v>373</v>
      </c>
      <c r="C5029" s="179" t="s">
        <v>14</v>
      </c>
      <c r="D5029" s="180" t="s">
        <v>6491</v>
      </c>
      <c r="E5029"/>
    </row>
    <row r="5030" spans="1:5" s="190" customFormat="1" x14ac:dyDescent="0.25">
      <c r="A5030" s="179" t="s">
        <v>1659</v>
      </c>
      <c r="B5030" s="179" t="s">
        <v>374</v>
      </c>
      <c r="C5030" s="179" t="s">
        <v>14</v>
      </c>
      <c r="D5030" s="180" t="s">
        <v>14884</v>
      </c>
      <c r="E5030"/>
    </row>
    <row r="5031" spans="1:5" s="190" customFormat="1" x14ac:dyDescent="0.25">
      <c r="A5031" s="179" t="s">
        <v>1660</v>
      </c>
      <c r="B5031" s="179" t="s">
        <v>375</v>
      </c>
      <c r="C5031" s="179" t="s">
        <v>14</v>
      </c>
      <c r="D5031" s="180" t="s">
        <v>12392</v>
      </c>
      <c r="E5031"/>
    </row>
    <row r="5032" spans="1:5" s="190" customFormat="1" x14ac:dyDescent="0.25">
      <c r="A5032" s="179" t="s">
        <v>8618</v>
      </c>
      <c r="B5032" s="179" t="s">
        <v>8619</v>
      </c>
      <c r="C5032" s="179" t="s">
        <v>14</v>
      </c>
      <c r="D5032" s="180" t="s">
        <v>17221</v>
      </c>
      <c r="E5032"/>
    </row>
    <row r="5033" spans="1:5" s="190" customFormat="1" x14ac:dyDescent="0.25">
      <c r="A5033" s="179" t="s">
        <v>8620</v>
      </c>
      <c r="B5033" s="179" t="s">
        <v>8621</v>
      </c>
      <c r="C5033" s="179" t="s">
        <v>8</v>
      </c>
      <c r="D5033" s="180" t="s">
        <v>25480</v>
      </c>
      <c r="E5033"/>
    </row>
    <row r="5034" spans="1:5" s="190" customFormat="1" x14ac:dyDescent="0.25">
      <c r="A5034" s="179" t="s">
        <v>8622</v>
      </c>
      <c r="B5034" s="179" t="s">
        <v>8623</v>
      </c>
      <c r="C5034" s="179" t="s">
        <v>8</v>
      </c>
      <c r="D5034" s="180" t="s">
        <v>17645</v>
      </c>
      <c r="E5034"/>
    </row>
    <row r="5035" spans="1:5" s="190" customFormat="1" x14ac:dyDescent="0.25">
      <c r="A5035" s="179" t="s">
        <v>8624</v>
      </c>
      <c r="B5035" s="179" t="s">
        <v>8625</v>
      </c>
      <c r="C5035" s="179" t="s">
        <v>8</v>
      </c>
      <c r="D5035" s="180" t="s">
        <v>18060</v>
      </c>
      <c r="E5035"/>
    </row>
    <row r="5036" spans="1:5" s="190" customFormat="1" x14ac:dyDescent="0.25">
      <c r="A5036" s="179" t="s">
        <v>8626</v>
      </c>
      <c r="B5036" s="179" t="s">
        <v>8627</v>
      </c>
      <c r="C5036" s="179" t="s">
        <v>8</v>
      </c>
      <c r="D5036" s="180" t="s">
        <v>25481</v>
      </c>
      <c r="E5036"/>
    </row>
    <row r="5037" spans="1:5" s="190" customFormat="1" x14ac:dyDescent="0.25">
      <c r="A5037" s="179" t="s">
        <v>8628</v>
      </c>
      <c r="B5037" s="179" t="s">
        <v>8629</v>
      </c>
      <c r="C5037" s="179" t="s">
        <v>8</v>
      </c>
      <c r="D5037" s="180" t="s">
        <v>25482</v>
      </c>
      <c r="E5037"/>
    </row>
    <row r="5038" spans="1:5" s="190" customFormat="1" x14ac:dyDescent="0.25">
      <c r="A5038" s="179" t="s">
        <v>1661</v>
      </c>
      <c r="B5038" s="179" t="s">
        <v>376</v>
      </c>
      <c r="C5038" s="179" t="s">
        <v>14</v>
      </c>
      <c r="D5038" s="180" t="s">
        <v>25483</v>
      </c>
      <c r="E5038"/>
    </row>
    <row r="5039" spans="1:5" s="190" customFormat="1" x14ac:dyDescent="0.25">
      <c r="A5039" s="179" t="s">
        <v>1662</v>
      </c>
      <c r="B5039" s="179" t="s">
        <v>377</v>
      </c>
      <c r="C5039" s="179" t="s">
        <v>14</v>
      </c>
      <c r="D5039" s="180" t="s">
        <v>14983</v>
      </c>
      <c r="E5039"/>
    </row>
    <row r="5040" spans="1:5" s="190" customFormat="1" x14ac:dyDescent="0.25">
      <c r="A5040" s="179" t="s">
        <v>1663</v>
      </c>
      <c r="B5040" s="179" t="s">
        <v>378</v>
      </c>
      <c r="C5040" s="179" t="s">
        <v>14</v>
      </c>
      <c r="D5040" s="180" t="s">
        <v>25484</v>
      </c>
      <c r="E5040"/>
    </row>
    <row r="5041" spans="1:5" s="190" customFormat="1" x14ac:dyDescent="0.25">
      <c r="A5041" s="179" t="s">
        <v>1664</v>
      </c>
      <c r="B5041" s="179" t="s">
        <v>379</v>
      </c>
      <c r="C5041" s="179" t="s">
        <v>14</v>
      </c>
      <c r="D5041" s="180" t="s">
        <v>25485</v>
      </c>
      <c r="E5041"/>
    </row>
    <row r="5042" spans="1:5" s="190" customFormat="1" x14ac:dyDescent="0.25">
      <c r="A5042" s="179" t="s">
        <v>1665</v>
      </c>
      <c r="B5042" s="179" t="s">
        <v>380</v>
      </c>
      <c r="C5042" s="179" t="s">
        <v>14</v>
      </c>
      <c r="D5042" s="180" t="s">
        <v>25486</v>
      </c>
      <c r="E5042"/>
    </row>
    <row r="5043" spans="1:5" s="190" customFormat="1" x14ac:dyDescent="0.25">
      <c r="A5043" s="179" t="s">
        <v>1666</v>
      </c>
      <c r="B5043" s="179" t="s">
        <v>381</v>
      </c>
      <c r="C5043" s="179" t="s">
        <v>14</v>
      </c>
      <c r="D5043" s="180" t="s">
        <v>25487</v>
      </c>
      <c r="E5043"/>
    </row>
    <row r="5044" spans="1:5" s="190" customFormat="1" x14ac:dyDescent="0.25">
      <c r="A5044" s="179" t="s">
        <v>1667</v>
      </c>
      <c r="B5044" s="179" t="s">
        <v>382</v>
      </c>
      <c r="C5044" s="179" t="s">
        <v>14</v>
      </c>
      <c r="D5044" s="180" t="s">
        <v>25488</v>
      </c>
      <c r="E5044"/>
    </row>
    <row r="5045" spans="1:5" s="190" customFormat="1" x14ac:dyDescent="0.25">
      <c r="A5045" s="179" t="s">
        <v>1668</v>
      </c>
      <c r="B5045" s="179" t="s">
        <v>383</v>
      </c>
      <c r="C5045" s="179" t="s">
        <v>14</v>
      </c>
      <c r="D5045" s="180" t="s">
        <v>17064</v>
      </c>
      <c r="E5045"/>
    </row>
    <row r="5046" spans="1:5" s="190" customFormat="1" x14ac:dyDescent="0.25">
      <c r="A5046" s="179" t="s">
        <v>1669</v>
      </c>
      <c r="B5046" s="179" t="s">
        <v>384</v>
      </c>
      <c r="C5046" s="179" t="s">
        <v>14</v>
      </c>
      <c r="D5046" s="180" t="s">
        <v>25489</v>
      </c>
      <c r="E5046"/>
    </row>
    <row r="5047" spans="1:5" s="190" customFormat="1" x14ac:dyDescent="0.25">
      <c r="A5047" s="179" t="s">
        <v>1670</v>
      </c>
      <c r="B5047" s="179" t="s">
        <v>385</v>
      </c>
      <c r="C5047" s="179" t="s">
        <v>14</v>
      </c>
      <c r="D5047" s="180" t="s">
        <v>18190</v>
      </c>
      <c r="E5047"/>
    </row>
    <row r="5048" spans="1:5" s="190" customFormat="1" x14ac:dyDescent="0.25">
      <c r="A5048" s="179" t="s">
        <v>8631</v>
      </c>
      <c r="B5048" s="179" t="s">
        <v>8632</v>
      </c>
      <c r="C5048" s="179" t="s">
        <v>14</v>
      </c>
      <c r="D5048" s="180" t="s">
        <v>25490</v>
      </c>
      <c r="E5048"/>
    </row>
    <row r="5049" spans="1:5" s="190" customFormat="1" x14ac:dyDescent="0.25">
      <c r="A5049" s="179" t="s">
        <v>1671</v>
      </c>
      <c r="B5049" s="179" t="s">
        <v>386</v>
      </c>
      <c r="C5049" s="179" t="s">
        <v>14</v>
      </c>
      <c r="D5049" s="180" t="s">
        <v>17787</v>
      </c>
      <c r="E5049"/>
    </row>
    <row r="5050" spans="1:5" s="190" customFormat="1" x14ac:dyDescent="0.25">
      <c r="A5050" s="179" t="s">
        <v>8633</v>
      </c>
      <c r="B5050" s="179" t="s">
        <v>8634</v>
      </c>
      <c r="C5050" s="179" t="s">
        <v>14</v>
      </c>
      <c r="D5050" s="180" t="s">
        <v>25491</v>
      </c>
      <c r="E5050"/>
    </row>
    <row r="5051" spans="1:5" s="190" customFormat="1" x14ac:dyDescent="0.25">
      <c r="A5051" s="179" t="s">
        <v>1672</v>
      </c>
      <c r="B5051" s="179" t="s">
        <v>387</v>
      </c>
      <c r="C5051" s="179" t="s">
        <v>14</v>
      </c>
      <c r="D5051" s="180" t="s">
        <v>25492</v>
      </c>
      <c r="E5051"/>
    </row>
    <row r="5052" spans="1:5" s="190" customFormat="1" x14ac:dyDescent="0.25">
      <c r="A5052" s="179" t="s">
        <v>1673</v>
      </c>
      <c r="B5052" s="179" t="s">
        <v>388</v>
      </c>
      <c r="C5052" s="179" t="s">
        <v>14</v>
      </c>
      <c r="D5052" s="180" t="s">
        <v>25493</v>
      </c>
      <c r="E5052"/>
    </row>
    <row r="5053" spans="1:5" s="190" customFormat="1" x14ac:dyDescent="0.25">
      <c r="A5053" s="179" t="s">
        <v>1674</v>
      </c>
      <c r="B5053" s="179" t="s">
        <v>389</v>
      </c>
      <c r="C5053" s="179" t="s">
        <v>14</v>
      </c>
      <c r="D5053" s="180" t="s">
        <v>12655</v>
      </c>
      <c r="E5053"/>
    </row>
    <row r="5054" spans="1:5" s="190" customFormat="1" x14ac:dyDescent="0.25">
      <c r="A5054" s="179" t="s">
        <v>1675</v>
      </c>
      <c r="B5054" s="179" t="s">
        <v>390</v>
      </c>
      <c r="C5054" s="179" t="s">
        <v>14</v>
      </c>
      <c r="D5054" s="180" t="s">
        <v>25494</v>
      </c>
      <c r="E5054"/>
    </row>
    <row r="5055" spans="1:5" s="190" customFormat="1" x14ac:dyDescent="0.25">
      <c r="A5055" s="179" t="s">
        <v>1676</v>
      </c>
      <c r="B5055" s="179" t="s">
        <v>391</v>
      </c>
      <c r="C5055" s="179" t="s">
        <v>14</v>
      </c>
      <c r="D5055" s="180" t="s">
        <v>12205</v>
      </c>
      <c r="E5055"/>
    </row>
    <row r="5056" spans="1:5" s="190" customFormat="1" x14ac:dyDescent="0.25">
      <c r="A5056" s="179" t="s">
        <v>1677</v>
      </c>
      <c r="B5056" s="179" t="s">
        <v>392</v>
      </c>
      <c r="C5056" s="179" t="s">
        <v>14</v>
      </c>
      <c r="D5056" s="180" t="s">
        <v>25495</v>
      </c>
      <c r="E5056"/>
    </row>
    <row r="5057" spans="1:5" s="190" customFormat="1" x14ac:dyDescent="0.25">
      <c r="A5057" s="179" t="s">
        <v>1678</v>
      </c>
      <c r="B5057" s="179" t="s">
        <v>393</v>
      </c>
      <c r="C5057" s="179" t="s">
        <v>14</v>
      </c>
      <c r="D5057" s="180" t="s">
        <v>25496</v>
      </c>
      <c r="E5057"/>
    </row>
    <row r="5058" spans="1:5" s="190" customFormat="1" x14ac:dyDescent="0.25">
      <c r="A5058" s="179" t="s">
        <v>1679</v>
      </c>
      <c r="B5058" s="179" t="s">
        <v>394</v>
      </c>
      <c r="C5058" s="179" t="s">
        <v>14</v>
      </c>
      <c r="D5058" s="180" t="s">
        <v>25497</v>
      </c>
      <c r="E5058"/>
    </row>
    <row r="5059" spans="1:5" s="190" customFormat="1" x14ac:dyDescent="0.25">
      <c r="A5059" s="179" t="s">
        <v>1680</v>
      </c>
      <c r="B5059" s="179" t="s">
        <v>395</v>
      </c>
      <c r="C5059" s="179" t="s">
        <v>14</v>
      </c>
      <c r="D5059" s="180" t="s">
        <v>25498</v>
      </c>
      <c r="E5059"/>
    </row>
    <row r="5060" spans="1:5" s="190" customFormat="1" x14ac:dyDescent="0.25">
      <c r="A5060" s="179" t="s">
        <v>1681</v>
      </c>
      <c r="B5060" s="179" t="s">
        <v>396</v>
      </c>
      <c r="C5060" s="179" t="s">
        <v>14</v>
      </c>
      <c r="D5060" s="180" t="s">
        <v>25499</v>
      </c>
      <c r="E5060"/>
    </row>
    <row r="5061" spans="1:5" s="190" customFormat="1" x14ac:dyDescent="0.25">
      <c r="A5061" s="179" t="s">
        <v>1682</v>
      </c>
      <c r="B5061" s="179" t="s">
        <v>397</v>
      </c>
      <c r="C5061" s="179" t="s">
        <v>14</v>
      </c>
      <c r="D5061" s="180" t="s">
        <v>25500</v>
      </c>
      <c r="E5061"/>
    </row>
    <row r="5062" spans="1:5" s="190" customFormat="1" x14ac:dyDescent="0.25">
      <c r="A5062" s="179" t="s">
        <v>1683</v>
      </c>
      <c r="B5062" s="179" t="s">
        <v>398</v>
      </c>
      <c r="C5062" s="179" t="s">
        <v>14</v>
      </c>
      <c r="D5062" s="180" t="s">
        <v>25501</v>
      </c>
      <c r="E5062"/>
    </row>
    <row r="5063" spans="1:5" s="190" customFormat="1" x14ac:dyDescent="0.25">
      <c r="A5063" s="179" t="s">
        <v>1684</v>
      </c>
      <c r="B5063" s="179" t="s">
        <v>399</v>
      </c>
      <c r="C5063" s="179" t="s">
        <v>14</v>
      </c>
      <c r="D5063" s="180" t="s">
        <v>13619</v>
      </c>
      <c r="E5063"/>
    </row>
    <row r="5064" spans="1:5" s="190" customFormat="1" x14ac:dyDescent="0.25">
      <c r="A5064" s="179" t="s">
        <v>8635</v>
      </c>
      <c r="B5064" s="179" t="s">
        <v>8636</v>
      </c>
      <c r="C5064" s="179" t="s">
        <v>14</v>
      </c>
      <c r="D5064" s="180" t="s">
        <v>25502</v>
      </c>
      <c r="E5064"/>
    </row>
    <row r="5065" spans="1:5" s="190" customFormat="1" x14ac:dyDescent="0.25">
      <c r="A5065" s="179" t="s">
        <v>1685</v>
      </c>
      <c r="B5065" s="179" t="s">
        <v>400</v>
      </c>
      <c r="C5065" s="179" t="s">
        <v>14</v>
      </c>
      <c r="D5065" s="180" t="s">
        <v>12754</v>
      </c>
      <c r="E5065"/>
    </row>
    <row r="5066" spans="1:5" s="190" customFormat="1" x14ac:dyDescent="0.25">
      <c r="A5066" s="179" t="s">
        <v>8637</v>
      </c>
      <c r="B5066" s="179" t="s">
        <v>8638</v>
      </c>
      <c r="C5066" s="179" t="s">
        <v>14</v>
      </c>
      <c r="D5066" s="180" t="s">
        <v>25503</v>
      </c>
      <c r="E5066"/>
    </row>
    <row r="5067" spans="1:5" s="190" customFormat="1" x14ac:dyDescent="0.25">
      <c r="A5067" s="179" t="s">
        <v>1686</v>
      </c>
      <c r="B5067" s="179" t="s">
        <v>401</v>
      </c>
      <c r="C5067" s="179" t="s">
        <v>14</v>
      </c>
      <c r="D5067" s="180" t="s">
        <v>25504</v>
      </c>
      <c r="E5067"/>
    </row>
    <row r="5068" spans="1:5" s="190" customFormat="1" x14ac:dyDescent="0.25">
      <c r="A5068" s="179" t="s">
        <v>1687</v>
      </c>
      <c r="B5068" s="179" t="s">
        <v>402</v>
      </c>
      <c r="C5068" s="179" t="s">
        <v>14</v>
      </c>
      <c r="D5068" s="180" t="s">
        <v>25505</v>
      </c>
      <c r="E5068"/>
    </row>
    <row r="5069" spans="1:5" s="190" customFormat="1" x14ac:dyDescent="0.25">
      <c r="A5069" s="179" t="s">
        <v>1688</v>
      </c>
      <c r="B5069" s="179" t="s">
        <v>403</v>
      </c>
      <c r="C5069" s="179" t="s">
        <v>14</v>
      </c>
      <c r="D5069" s="180" t="s">
        <v>25506</v>
      </c>
      <c r="E5069"/>
    </row>
    <row r="5070" spans="1:5" s="190" customFormat="1" x14ac:dyDescent="0.25">
      <c r="A5070" s="179" t="s">
        <v>1689</v>
      </c>
      <c r="B5070" s="179" t="s">
        <v>404</v>
      </c>
      <c r="C5070" s="179" t="s">
        <v>14</v>
      </c>
      <c r="D5070" s="180" t="s">
        <v>25507</v>
      </c>
      <c r="E5070"/>
    </row>
    <row r="5071" spans="1:5" s="190" customFormat="1" x14ac:dyDescent="0.25">
      <c r="A5071" s="179" t="s">
        <v>1690</v>
      </c>
      <c r="B5071" s="179" t="s">
        <v>405</v>
      </c>
      <c r="C5071" s="179" t="s">
        <v>14</v>
      </c>
      <c r="D5071" s="180" t="s">
        <v>25508</v>
      </c>
      <c r="E5071"/>
    </row>
    <row r="5072" spans="1:5" s="190" customFormat="1" x14ac:dyDescent="0.25">
      <c r="A5072" s="179" t="s">
        <v>1691</v>
      </c>
      <c r="B5072" s="179" t="s">
        <v>406</v>
      </c>
      <c r="C5072" s="179" t="s">
        <v>14</v>
      </c>
      <c r="D5072" s="180" t="s">
        <v>18013</v>
      </c>
      <c r="E5072"/>
    </row>
    <row r="5073" spans="1:5" s="190" customFormat="1" x14ac:dyDescent="0.25">
      <c r="A5073" s="179" t="s">
        <v>1692</v>
      </c>
      <c r="B5073" s="179" t="s">
        <v>407</v>
      </c>
      <c r="C5073" s="179" t="s">
        <v>14</v>
      </c>
      <c r="D5073" s="180" t="s">
        <v>25509</v>
      </c>
      <c r="E5073"/>
    </row>
    <row r="5074" spans="1:5" s="190" customFormat="1" x14ac:dyDescent="0.25">
      <c r="A5074" s="179" t="s">
        <v>1693</v>
      </c>
      <c r="B5074" s="179" t="s">
        <v>408</v>
      </c>
      <c r="C5074" s="179" t="s">
        <v>14</v>
      </c>
      <c r="D5074" s="180" t="s">
        <v>25510</v>
      </c>
      <c r="E5074"/>
    </row>
    <row r="5075" spans="1:5" s="190" customFormat="1" x14ac:dyDescent="0.25">
      <c r="A5075" s="179" t="s">
        <v>1694</v>
      </c>
      <c r="B5075" s="179" t="s">
        <v>409</v>
      </c>
      <c r="C5075" s="179" t="s">
        <v>14</v>
      </c>
      <c r="D5075" s="180" t="s">
        <v>25511</v>
      </c>
      <c r="E5075"/>
    </row>
    <row r="5076" spans="1:5" s="190" customFormat="1" x14ac:dyDescent="0.25">
      <c r="A5076" s="179" t="s">
        <v>1695</v>
      </c>
      <c r="B5076" s="179" t="s">
        <v>410</v>
      </c>
      <c r="C5076" s="179" t="s">
        <v>14</v>
      </c>
      <c r="D5076" s="180" t="s">
        <v>25512</v>
      </c>
      <c r="E5076"/>
    </row>
    <row r="5077" spans="1:5" s="190" customFormat="1" x14ac:dyDescent="0.25">
      <c r="A5077" s="179" t="s">
        <v>1696</v>
      </c>
      <c r="B5077" s="179" t="s">
        <v>411</v>
      </c>
      <c r="C5077" s="179" t="s">
        <v>14</v>
      </c>
      <c r="D5077" s="180" t="s">
        <v>25513</v>
      </c>
      <c r="E5077"/>
    </row>
    <row r="5078" spans="1:5" s="190" customFormat="1" x14ac:dyDescent="0.25">
      <c r="A5078" s="179" t="s">
        <v>1697</v>
      </c>
      <c r="B5078" s="179" t="s">
        <v>412</v>
      </c>
      <c r="C5078" s="179" t="s">
        <v>14</v>
      </c>
      <c r="D5078" s="180" t="s">
        <v>17593</v>
      </c>
      <c r="E5078"/>
    </row>
    <row r="5079" spans="1:5" s="190" customFormat="1" x14ac:dyDescent="0.25">
      <c r="A5079" s="179" t="s">
        <v>1698</v>
      </c>
      <c r="B5079" s="179" t="s">
        <v>413</v>
      </c>
      <c r="C5079" s="179" t="s">
        <v>14</v>
      </c>
      <c r="D5079" s="180" t="s">
        <v>25514</v>
      </c>
      <c r="E5079"/>
    </row>
    <row r="5080" spans="1:5" s="190" customFormat="1" x14ac:dyDescent="0.25">
      <c r="A5080" s="179" t="s">
        <v>1699</v>
      </c>
      <c r="B5080" s="179" t="s">
        <v>414</v>
      </c>
      <c r="C5080" s="179" t="s">
        <v>14</v>
      </c>
      <c r="D5080" s="180" t="s">
        <v>25515</v>
      </c>
      <c r="E5080"/>
    </row>
    <row r="5081" spans="1:5" s="190" customFormat="1" x14ac:dyDescent="0.25">
      <c r="A5081" s="179" t="s">
        <v>1700</v>
      </c>
      <c r="B5081" s="179" t="s">
        <v>415</v>
      </c>
      <c r="C5081" s="179" t="s">
        <v>14</v>
      </c>
      <c r="D5081" s="180" t="s">
        <v>25516</v>
      </c>
      <c r="E5081"/>
    </row>
    <row r="5082" spans="1:5" s="190" customFormat="1" x14ac:dyDescent="0.25">
      <c r="A5082" s="179" t="s">
        <v>1701</v>
      </c>
      <c r="B5082" s="179" t="s">
        <v>416</v>
      </c>
      <c r="C5082" s="179" t="s">
        <v>14</v>
      </c>
      <c r="D5082" s="180" t="s">
        <v>25517</v>
      </c>
      <c r="E5082"/>
    </row>
    <row r="5083" spans="1:5" s="190" customFormat="1" x14ac:dyDescent="0.25">
      <c r="A5083" s="179" t="s">
        <v>1702</v>
      </c>
      <c r="B5083" s="179" t="s">
        <v>417</v>
      </c>
      <c r="C5083" s="179" t="s">
        <v>14</v>
      </c>
      <c r="D5083" s="180" t="s">
        <v>25518</v>
      </c>
      <c r="E5083"/>
    </row>
    <row r="5084" spans="1:5" s="190" customFormat="1" x14ac:dyDescent="0.25">
      <c r="A5084" s="179" t="s">
        <v>1703</v>
      </c>
      <c r="B5084" s="179" t="s">
        <v>418</v>
      </c>
      <c r="C5084" s="179" t="s">
        <v>14</v>
      </c>
      <c r="D5084" s="180" t="s">
        <v>24572</v>
      </c>
      <c r="E5084"/>
    </row>
    <row r="5085" spans="1:5" s="190" customFormat="1" x14ac:dyDescent="0.25">
      <c r="A5085" s="179" t="s">
        <v>1704</v>
      </c>
      <c r="B5085" s="179" t="s">
        <v>419</v>
      </c>
      <c r="C5085" s="179" t="s">
        <v>14</v>
      </c>
      <c r="D5085" s="180" t="s">
        <v>16758</v>
      </c>
      <c r="E5085"/>
    </row>
    <row r="5086" spans="1:5" s="190" customFormat="1" x14ac:dyDescent="0.25">
      <c r="A5086" s="179" t="s">
        <v>1705</v>
      </c>
      <c r="B5086" s="179" t="s">
        <v>420</v>
      </c>
      <c r="C5086" s="179" t="s">
        <v>14</v>
      </c>
      <c r="D5086" s="180" t="s">
        <v>23831</v>
      </c>
      <c r="E5086"/>
    </row>
    <row r="5087" spans="1:5" s="190" customFormat="1" x14ac:dyDescent="0.25">
      <c r="A5087" s="179" t="s">
        <v>1706</v>
      </c>
      <c r="B5087" s="179" t="s">
        <v>421</v>
      </c>
      <c r="C5087" s="179" t="s">
        <v>14</v>
      </c>
      <c r="D5087" s="180" t="s">
        <v>25519</v>
      </c>
      <c r="E5087"/>
    </row>
    <row r="5088" spans="1:5" s="190" customFormat="1" x14ac:dyDescent="0.25">
      <c r="A5088" s="179" t="s">
        <v>1707</v>
      </c>
      <c r="B5088" s="179" t="s">
        <v>422</v>
      </c>
      <c r="C5088" s="179" t="s">
        <v>14</v>
      </c>
      <c r="D5088" s="180" t="s">
        <v>14743</v>
      </c>
      <c r="E5088"/>
    </row>
    <row r="5089" spans="1:5" s="190" customFormat="1" x14ac:dyDescent="0.25">
      <c r="A5089" s="179" t="s">
        <v>1708</v>
      </c>
      <c r="B5089" s="179" t="s">
        <v>423</v>
      </c>
      <c r="C5089" s="179" t="s">
        <v>14</v>
      </c>
      <c r="D5089" s="180" t="s">
        <v>25520</v>
      </c>
      <c r="E5089"/>
    </row>
    <row r="5090" spans="1:5" s="190" customFormat="1" x14ac:dyDescent="0.25">
      <c r="A5090" s="179" t="s">
        <v>1709</v>
      </c>
      <c r="B5090" s="179" t="s">
        <v>424</v>
      </c>
      <c r="C5090" s="179" t="s">
        <v>14</v>
      </c>
      <c r="D5090" s="180" t="s">
        <v>25521</v>
      </c>
      <c r="E5090"/>
    </row>
    <row r="5091" spans="1:5" s="190" customFormat="1" x14ac:dyDescent="0.25">
      <c r="A5091" s="179" t="s">
        <v>1710</v>
      </c>
      <c r="B5091" s="179" t="s">
        <v>425</v>
      </c>
      <c r="C5091" s="179" t="s">
        <v>14</v>
      </c>
      <c r="D5091" s="180" t="s">
        <v>12121</v>
      </c>
      <c r="E5091"/>
    </row>
    <row r="5092" spans="1:5" s="190" customFormat="1" x14ac:dyDescent="0.25">
      <c r="A5092" s="179" t="s">
        <v>1711</v>
      </c>
      <c r="B5092" s="179" t="s">
        <v>426</v>
      </c>
      <c r="C5092" s="179" t="s">
        <v>14</v>
      </c>
      <c r="D5092" s="180" t="s">
        <v>25522</v>
      </c>
      <c r="E5092"/>
    </row>
    <row r="5093" spans="1:5" s="190" customFormat="1" x14ac:dyDescent="0.25">
      <c r="A5093" s="179" t="s">
        <v>1712</v>
      </c>
      <c r="B5093" s="179" t="s">
        <v>427</v>
      </c>
      <c r="C5093" s="179" t="s">
        <v>14</v>
      </c>
      <c r="D5093" s="180" t="s">
        <v>25523</v>
      </c>
      <c r="E5093"/>
    </row>
    <row r="5094" spans="1:5" s="190" customFormat="1" x14ac:dyDescent="0.25">
      <c r="A5094" s="179" t="s">
        <v>1713</v>
      </c>
      <c r="B5094" s="179" t="s">
        <v>428</v>
      </c>
      <c r="C5094" s="179" t="s">
        <v>14</v>
      </c>
      <c r="D5094" s="180" t="s">
        <v>25524</v>
      </c>
      <c r="E5094"/>
    </row>
    <row r="5095" spans="1:5" s="190" customFormat="1" x14ac:dyDescent="0.25">
      <c r="A5095" s="179" t="s">
        <v>1714</v>
      </c>
      <c r="B5095" s="179" t="s">
        <v>429</v>
      </c>
      <c r="C5095" s="179" t="s">
        <v>14</v>
      </c>
      <c r="D5095" s="180" t="s">
        <v>25525</v>
      </c>
      <c r="E5095"/>
    </row>
    <row r="5096" spans="1:5" s="190" customFormat="1" x14ac:dyDescent="0.25">
      <c r="A5096" s="179" t="s">
        <v>1715</v>
      </c>
      <c r="B5096" s="179" t="s">
        <v>430</v>
      </c>
      <c r="C5096" s="179" t="s">
        <v>14</v>
      </c>
      <c r="D5096" s="180" t="s">
        <v>25526</v>
      </c>
      <c r="E5096"/>
    </row>
    <row r="5097" spans="1:5" s="190" customFormat="1" x14ac:dyDescent="0.25">
      <c r="A5097" s="179" t="s">
        <v>1716</v>
      </c>
      <c r="B5097" s="179" t="s">
        <v>431</v>
      </c>
      <c r="C5097" s="179" t="s">
        <v>14</v>
      </c>
      <c r="D5097" s="180" t="s">
        <v>18366</v>
      </c>
      <c r="E5097"/>
    </row>
    <row r="5098" spans="1:5" s="190" customFormat="1" x14ac:dyDescent="0.25">
      <c r="A5098" s="179" t="s">
        <v>1717</v>
      </c>
      <c r="B5098" s="179" t="s">
        <v>432</v>
      </c>
      <c r="C5098" s="179" t="s">
        <v>14</v>
      </c>
      <c r="D5098" s="180" t="s">
        <v>25527</v>
      </c>
      <c r="E5098"/>
    </row>
    <row r="5099" spans="1:5" s="190" customFormat="1" x14ac:dyDescent="0.25">
      <c r="A5099" s="179" t="s">
        <v>1718</v>
      </c>
      <c r="B5099" s="179" t="s">
        <v>433</v>
      </c>
      <c r="C5099" s="179" t="s">
        <v>14</v>
      </c>
      <c r="D5099" s="180" t="s">
        <v>25528</v>
      </c>
      <c r="E5099"/>
    </row>
    <row r="5100" spans="1:5" s="190" customFormat="1" x14ac:dyDescent="0.25">
      <c r="A5100" s="179" t="s">
        <v>1719</v>
      </c>
      <c r="B5100" s="179" t="s">
        <v>434</v>
      </c>
      <c r="C5100" s="179" t="s">
        <v>14</v>
      </c>
      <c r="D5100" s="180" t="s">
        <v>25529</v>
      </c>
      <c r="E5100"/>
    </row>
    <row r="5101" spans="1:5" s="190" customFormat="1" x14ac:dyDescent="0.25">
      <c r="A5101" s="179" t="s">
        <v>1720</v>
      </c>
      <c r="B5101" s="179" t="s">
        <v>435</v>
      </c>
      <c r="C5101" s="179" t="s">
        <v>14</v>
      </c>
      <c r="D5101" s="180" t="s">
        <v>25530</v>
      </c>
      <c r="E5101"/>
    </row>
    <row r="5102" spans="1:5" s="190" customFormat="1" x14ac:dyDescent="0.25">
      <c r="A5102" s="179" t="s">
        <v>1721</v>
      </c>
      <c r="B5102" s="179" t="s">
        <v>436</v>
      </c>
      <c r="C5102" s="179" t="s">
        <v>14</v>
      </c>
      <c r="D5102" s="180" t="s">
        <v>25531</v>
      </c>
      <c r="E5102"/>
    </row>
    <row r="5103" spans="1:5" s="190" customFormat="1" x14ac:dyDescent="0.25">
      <c r="A5103" s="179" t="s">
        <v>1722</v>
      </c>
      <c r="B5103" s="179" t="s">
        <v>437</v>
      </c>
      <c r="C5103" s="179" t="s">
        <v>14</v>
      </c>
      <c r="D5103" s="180" t="s">
        <v>25532</v>
      </c>
      <c r="E5103"/>
    </row>
    <row r="5104" spans="1:5" s="190" customFormat="1" x14ac:dyDescent="0.25">
      <c r="A5104" s="179" t="s">
        <v>1723</v>
      </c>
      <c r="B5104" s="179" t="s">
        <v>438</v>
      </c>
      <c r="C5104" s="179" t="s">
        <v>14</v>
      </c>
      <c r="D5104" s="180" t="s">
        <v>25533</v>
      </c>
      <c r="E5104"/>
    </row>
    <row r="5105" spans="1:5" s="190" customFormat="1" x14ac:dyDescent="0.25">
      <c r="A5105" s="179" t="s">
        <v>1724</v>
      </c>
      <c r="B5105" s="179" t="s">
        <v>439</v>
      </c>
      <c r="C5105" s="179" t="s">
        <v>14</v>
      </c>
      <c r="D5105" s="180" t="s">
        <v>25534</v>
      </c>
      <c r="E5105"/>
    </row>
    <row r="5106" spans="1:5" s="190" customFormat="1" x14ac:dyDescent="0.25">
      <c r="A5106" s="179" t="s">
        <v>1725</v>
      </c>
      <c r="B5106" s="179" t="s">
        <v>440</v>
      </c>
      <c r="C5106" s="179" t="s">
        <v>14</v>
      </c>
      <c r="D5106" s="180" t="s">
        <v>25535</v>
      </c>
      <c r="E5106"/>
    </row>
    <row r="5107" spans="1:5" s="190" customFormat="1" x14ac:dyDescent="0.25">
      <c r="A5107" s="179" t="s">
        <v>1726</v>
      </c>
      <c r="B5107" s="179" t="s">
        <v>441</v>
      </c>
      <c r="C5107" s="179" t="s">
        <v>14</v>
      </c>
      <c r="D5107" s="180" t="s">
        <v>25536</v>
      </c>
      <c r="E5107"/>
    </row>
    <row r="5108" spans="1:5" s="190" customFormat="1" x14ac:dyDescent="0.25">
      <c r="A5108" s="179" t="s">
        <v>1727</v>
      </c>
      <c r="B5108" s="179" t="s">
        <v>442</v>
      </c>
      <c r="C5108" s="179" t="s">
        <v>14</v>
      </c>
      <c r="D5108" s="180" t="s">
        <v>25537</v>
      </c>
      <c r="E5108"/>
    </row>
    <row r="5109" spans="1:5" s="190" customFormat="1" x14ac:dyDescent="0.25">
      <c r="A5109" s="179" t="s">
        <v>1728</v>
      </c>
      <c r="B5109" s="179" t="s">
        <v>443</v>
      </c>
      <c r="C5109" s="179" t="s">
        <v>14</v>
      </c>
      <c r="D5109" s="180" t="s">
        <v>25538</v>
      </c>
      <c r="E5109"/>
    </row>
    <row r="5110" spans="1:5" s="190" customFormat="1" x14ac:dyDescent="0.25">
      <c r="A5110" s="179" t="s">
        <v>1729</v>
      </c>
      <c r="B5110" s="179" t="s">
        <v>444</v>
      </c>
      <c r="C5110" s="179" t="s">
        <v>14</v>
      </c>
      <c r="D5110" s="180" t="s">
        <v>25539</v>
      </c>
      <c r="E5110"/>
    </row>
    <row r="5111" spans="1:5" s="190" customFormat="1" x14ac:dyDescent="0.25">
      <c r="A5111" s="179" t="s">
        <v>1730</v>
      </c>
      <c r="B5111" s="179" t="s">
        <v>445</v>
      </c>
      <c r="C5111" s="179" t="s">
        <v>14</v>
      </c>
      <c r="D5111" s="180" t="s">
        <v>25540</v>
      </c>
      <c r="E5111"/>
    </row>
    <row r="5112" spans="1:5" s="190" customFormat="1" x14ac:dyDescent="0.25">
      <c r="A5112" s="179" t="s">
        <v>1731</v>
      </c>
      <c r="B5112" s="179" t="s">
        <v>446</v>
      </c>
      <c r="C5112" s="179" t="s">
        <v>14</v>
      </c>
      <c r="D5112" s="180" t="s">
        <v>17575</v>
      </c>
      <c r="E5112"/>
    </row>
    <row r="5113" spans="1:5" s="190" customFormat="1" x14ac:dyDescent="0.25">
      <c r="A5113" s="179" t="s">
        <v>1732</v>
      </c>
      <c r="B5113" s="179" t="s">
        <v>447</v>
      </c>
      <c r="C5113" s="179" t="s">
        <v>14</v>
      </c>
      <c r="D5113" s="180" t="s">
        <v>18340</v>
      </c>
      <c r="E5113"/>
    </row>
    <row r="5114" spans="1:5" s="190" customFormat="1" x14ac:dyDescent="0.25">
      <c r="A5114" s="179" t="s">
        <v>1733</v>
      </c>
      <c r="B5114" s="179" t="s">
        <v>448</v>
      </c>
      <c r="C5114" s="179" t="s">
        <v>14</v>
      </c>
      <c r="D5114" s="180" t="s">
        <v>25541</v>
      </c>
      <c r="E5114"/>
    </row>
    <row r="5115" spans="1:5" s="190" customFormat="1" x14ac:dyDescent="0.25">
      <c r="A5115" s="179" t="s">
        <v>1734</v>
      </c>
      <c r="B5115" s="179" t="s">
        <v>449</v>
      </c>
      <c r="C5115" s="179" t="s">
        <v>14</v>
      </c>
      <c r="D5115" s="180" t="s">
        <v>25542</v>
      </c>
      <c r="E5115"/>
    </row>
    <row r="5116" spans="1:5" s="190" customFormat="1" x14ac:dyDescent="0.25">
      <c r="A5116" s="179" t="s">
        <v>1735</v>
      </c>
      <c r="B5116" s="179" t="s">
        <v>450</v>
      </c>
      <c r="C5116" s="179" t="s">
        <v>14</v>
      </c>
      <c r="D5116" s="180" t="s">
        <v>20971</v>
      </c>
      <c r="E5116"/>
    </row>
    <row r="5117" spans="1:5" s="190" customFormat="1" x14ac:dyDescent="0.25">
      <c r="A5117" s="179" t="s">
        <v>1736</v>
      </c>
      <c r="B5117" s="179" t="s">
        <v>451</v>
      </c>
      <c r="C5117" s="179" t="s">
        <v>14</v>
      </c>
      <c r="D5117" s="180" t="s">
        <v>7855</v>
      </c>
      <c r="E5117"/>
    </row>
    <row r="5118" spans="1:5" s="190" customFormat="1" x14ac:dyDescent="0.25">
      <c r="A5118" s="179" t="s">
        <v>1737</v>
      </c>
      <c r="B5118" s="179" t="s">
        <v>452</v>
      </c>
      <c r="C5118" s="179" t="s">
        <v>14</v>
      </c>
      <c r="D5118" s="180" t="s">
        <v>7246</v>
      </c>
      <c r="E5118"/>
    </row>
    <row r="5119" spans="1:5" s="190" customFormat="1" x14ac:dyDescent="0.25">
      <c r="A5119" s="179" t="s">
        <v>1738</v>
      </c>
      <c r="B5119" s="179" t="s">
        <v>453</v>
      </c>
      <c r="C5119" s="179" t="s">
        <v>14</v>
      </c>
      <c r="D5119" s="180" t="s">
        <v>24549</v>
      </c>
      <c r="E5119"/>
    </row>
    <row r="5120" spans="1:5" s="190" customFormat="1" x14ac:dyDescent="0.25">
      <c r="A5120" s="179" t="s">
        <v>1739</v>
      </c>
      <c r="B5120" s="179" t="s">
        <v>454</v>
      </c>
      <c r="C5120" s="179" t="s">
        <v>14</v>
      </c>
      <c r="D5120" s="180" t="s">
        <v>15169</v>
      </c>
      <c r="E5120"/>
    </row>
    <row r="5121" spans="1:5" s="190" customFormat="1" x14ac:dyDescent="0.25">
      <c r="A5121" s="179" t="s">
        <v>1740</v>
      </c>
      <c r="B5121" s="179" t="s">
        <v>455</v>
      </c>
      <c r="C5121" s="179" t="s">
        <v>14</v>
      </c>
      <c r="D5121" s="180" t="s">
        <v>12802</v>
      </c>
      <c r="E5121"/>
    </row>
    <row r="5122" spans="1:5" s="190" customFormat="1" x14ac:dyDescent="0.25">
      <c r="A5122" s="179" t="s">
        <v>1741</v>
      </c>
      <c r="B5122" s="179" t="s">
        <v>456</v>
      </c>
      <c r="C5122" s="179" t="s">
        <v>14</v>
      </c>
      <c r="D5122" s="180" t="s">
        <v>18025</v>
      </c>
      <c r="E5122"/>
    </row>
    <row r="5123" spans="1:5" s="190" customFormat="1" x14ac:dyDescent="0.25">
      <c r="A5123" s="179" t="s">
        <v>1742</v>
      </c>
      <c r="B5123" s="179" t="s">
        <v>457</v>
      </c>
      <c r="C5123" s="179" t="s">
        <v>14</v>
      </c>
      <c r="D5123" s="180" t="s">
        <v>7376</v>
      </c>
      <c r="E5123"/>
    </row>
    <row r="5124" spans="1:5" s="190" customFormat="1" x14ac:dyDescent="0.25">
      <c r="A5124" s="179" t="s">
        <v>1743</v>
      </c>
      <c r="B5124" s="179" t="s">
        <v>458</v>
      </c>
      <c r="C5124" s="179" t="s">
        <v>14</v>
      </c>
      <c r="D5124" s="180" t="s">
        <v>11985</v>
      </c>
      <c r="E5124"/>
    </row>
    <row r="5125" spans="1:5" s="190" customFormat="1" x14ac:dyDescent="0.25">
      <c r="A5125" s="179" t="s">
        <v>1744</v>
      </c>
      <c r="B5125" s="179" t="s">
        <v>459</v>
      </c>
      <c r="C5125" s="179" t="s">
        <v>14</v>
      </c>
      <c r="D5125" s="180" t="s">
        <v>25543</v>
      </c>
      <c r="E5125"/>
    </row>
    <row r="5126" spans="1:5" s="190" customFormat="1" x14ac:dyDescent="0.25">
      <c r="A5126" s="179" t="s">
        <v>1745</v>
      </c>
      <c r="B5126" s="179" t="s">
        <v>460</v>
      </c>
      <c r="C5126" s="179" t="s">
        <v>14</v>
      </c>
      <c r="D5126" s="180" t="s">
        <v>6452</v>
      </c>
      <c r="E5126"/>
    </row>
    <row r="5127" spans="1:5" s="190" customFormat="1" x14ac:dyDescent="0.25">
      <c r="A5127" s="179" t="s">
        <v>1746</v>
      </c>
      <c r="B5127" s="179" t="s">
        <v>461</v>
      </c>
      <c r="C5127" s="179" t="s">
        <v>14</v>
      </c>
      <c r="D5127" s="180" t="s">
        <v>7052</v>
      </c>
      <c r="E5127"/>
    </row>
    <row r="5128" spans="1:5" s="190" customFormat="1" x14ac:dyDescent="0.25">
      <c r="A5128" s="179" t="s">
        <v>1747</v>
      </c>
      <c r="B5128" s="179" t="s">
        <v>462</v>
      </c>
      <c r="C5128" s="179" t="s">
        <v>14</v>
      </c>
      <c r="D5128" s="180" t="s">
        <v>11977</v>
      </c>
      <c r="E5128"/>
    </row>
    <row r="5129" spans="1:5" s="190" customFormat="1" x14ac:dyDescent="0.25">
      <c r="A5129" s="179" t="s">
        <v>1748</v>
      </c>
      <c r="B5129" s="179" t="s">
        <v>463</v>
      </c>
      <c r="C5129" s="179" t="s">
        <v>14</v>
      </c>
      <c r="D5129" s="180" t="s">
        <v>12486</v>
      </c>
      <c r="E5129"/>
    </row>
    <row r="5130" spans="1:5" s="190" customFormat="1" x14ac:dyDescent="0.25">
      <c r="A5130" s="179" t="s">
        <v>8643</v>
      </c>
      <c r="B5130" s="179" t="s">
        <v>8644</v>
      </c>
      <c r="C5130" s="179" t="s">
        <v>14</v>
      </c>
      <c r="D5130" s="180" t="s">
        <v>25544</v>
      </c>
      <c r="E5130"/>
    </row>
    <row r="5131" spans="1:5" s="190" customFormat="1" x14ac:dyDescent="0.25">
      <c r="A5131" s="179" t="s">
        <v>8645</v>
      </c>
      <c r="B5131" s="179" t="s">
        <v>8646</v>
      </c>
      <c r="C5131" s="179" t="s">
        <v>14</v>
      </c>
      <c r="D5131" s="180" t="s">
        <v>17050</v>
      </c>
      <c r="E5131"/>
    </row>
    <row r="5132" spans="1:5" s="190" customFormat="1" x14ac:dyDescent="0.25">
      <c r="A5132" s="179" t="s">
        <v>8647</v>
      </c>
      <c r="B5132" s="179" t="s">
        <v>8648</v>
      </c>
      <c r="C5132" s="179" t="s">
        <v>14</v>
      </c>
      <c r="D5132" s="180" t="s">
        <v>17942</v>
      </c>
      <c r="E5132"/>
    </row>
    <row r="5133" spans="1:5" s="190" customFormat="1" x14ac:dyDescent="0.25">
      <c r="A5133" s="179" t="s">
        <v>8649</v>
      </c>
      <c r="B5133" s="179" t="s">
        <v>8650</v>
      </c>
      <c r="C5133" s="179" t="s">
        <v>14</v>
      </c>
      <c r="D5133" s="180" t="s">
        <v>7850</v>
      </c>
      <c r="E5133"/>
    </row>
    <row r="5134" spans="1:5" s="190" customFormat="1" x14ac:dyDescent="0.25">
      <c r="A5134" s="179" t="s">
        <v>8651</v>
      </c>
      <c r="B5134" s="179" t="s">
        <v>8652</v>
      </c>
      <c r="C5134" s="179" t="s">
        <v>14</v>
      </c>
      <c r="D5134" s="180" t="s">
        <v>25545</v>
      </c>
      <c r="E5134"/>
    </row>
    <row r="5135" spans="1:5" s="190" customFormat="1" x14ac:dyDescent="0.25">
      <c r="A5135" s="179" t="s">
        <v>8653</v>
      </c>
      <c r="B5135" s="179" t="s">
        <v>8654</v>
      </c>
      <c r="C5135" s="179" t="s">
        <v>14</v>
      </c>
      <c r="D5135" s="180" t="s">
        <v>16510</v>
      </c>
      <c r="E5135"/>
    </row>
    <row r="5136" spans="1:5" s="190" customFormat="1" x14ac:dyDescent="0.25">
      <c r="A5136" s="179" t="s">
        <v>8655</v>
      </c>
      <c r="B5136" s="179" t="s">
        <v>8656</v>
      </c>
      <c r="C5136" s="179" t="s">
        <v>14</v>
      </c>
      <c r="D5136" s="180" t="s">
        <v>25546</v>
      </c>
      <c r="E5136"/>
    </row>
    <row r="5137" spans="1:5" s="190" customFormat="1" x14ac:dyDescent="0.25">
      <c r="A5137" s="179" t="s">
        <v>8657</v>
      </c>
      <c r="B5137" s="179" t="s">
        <v>8658</v>
      </c>
      <c r="C5137" s="179" t="s">
        <v>14</v>
      </c>
      <c r="D5137" s="180" t="s">
        <v>25547</v>
      </c>
      <c r="E5137"/>
    </row>
    <row r="5138" spans="1:5" s="190" customFormat="1" x14ac:dyDescent="0.25">
      <c r="A5138" s="179" t="s">
        <v>8659</v>
      </c>
      <c r="B5138" s="179" t="s">
        <v>8660</v>
      </c>
      <c r="C5138" s="179" t="s">
        <v>14</v>
      </c>
      <c r="D5138" s="180" t="s">
        <v>25548</v>
      </c>
      <c r="E5138"/>
    </row>
    <row r="5139" spans="1:5" s="190" customFormat="1" x14ac:dyDescent="0.25">
      <c r="A5139" s="179" t="s">
        <v>8661</v>
      </c>
      <c r="B5139" s="179" t="s">
        <v>8662</v>
      </c>
      <c r="C5139" s="179" t="s">
        <v>14</v>
      </c>
      <c r="D5139" s="180" t="s">
        <v>25549</v>
      </c>
      <c r="E5139"/>
    </row>
    <row r="5140" spans="1:5" s="190" customFormat="1" x14ac:dyDescent="0.25">
      <c r="A5140" s="179" t="s">
        <v>8663</v>
      </c>
      <c r="B5140" s="179" t="s">
        <v>8664</v>
      </c>
      <c r="C5140" s="179" t="s">
        <v>14</v>
      </c>
      <c r="D5140" s="180" t="s">
        <v>25550</v>
      </c>
      <c r="E5140"/>
    </row>
    <row r="5141" spans="1:5" s="190" customFormat="1" x14ac:dyDescent="0.25">
      <c r="A5141" s="179" t="s">
        <v>8665</v>
      </c>
      <c r="B5141" s="179" t="s">
        <v>8666</v>
      </c>
      <c r="C5141" s="179" t="s">
        <v>14</v>
      </c>
      <c r="D5141" s="180" t="s">
        <v>25551</v>
      </c>
      <c r="E5141"/>
    </row>
    <row r="5142" spans="1:5" s="190" customFormat="1" x14ac:dyDescent="0.25">
      <c r="A5142" s="179" t="s">
        <v>8667</v>
      </c>
      <c r="B5142" s="179" t="s">
        <v>8668</v>
      </c>
      <c r="C5142" s="179" t="s">
        <v>14</v>
      </c>
      <c r="D5142" s="180" t="s">
        <v>25552</v>
      </c>
      <c r="E5142"/>
    </row>
    <row r="5143" spans="1:5" s="190" customFormat="1" x14ac:dyDescent="0.25">
      <c r="A5143" s="179" t="s">
        <v>8669</v>
      </c>
      <c r="B5143" s="179" t="s">
        <v>8670</v>
      </c>
      <c r="C5143" s="179" t="s">
        <v>14</v>
      </c>
      <c r="D5143" s="180" t="s">
        <v>25553</v>
      </c>
      <c r="E5143"/>
    </row>
    <row r="5144" spans="1:5" s="190" customFormat="1" x14ac:dyDescent="0.25">
      <c r="A5144" s="179" t="s">
        <v>8671</v>
      </c>
      <c r="B5144" s="179" t="s">
        <v>8672</v>
      </c>
      <c r="C5144" s="179" t="s">
        <v>14</v>
      </c>
      <c r="D5144" s="180" t="s">
        <v>25554</v>
      </c>
      <c r="E5144"/>
    </row>
    <row r="5145" spans="1:5" s="190" customFormat="1" x14ac:dyDescent="0.25">
      <c r="A5145" s="179" t="s">
        <v>8673</v>
      </c>
      <c r="B5145" s="179" t="s">
        <v>8674</v>
      </c>
      <c r="C5145" s="179" t="s">
        <v>14</v>
      </c>
      <c r="D5145" s="180" t="s">
        <v>25555</v>
      </c>
      <c r="E5145"/>
    </row>
    <row r="5146" spans="1:5" s="190" customFormat="1" x14ac:dyDescent="0.25">
      <c r="A5146" s="179" t="s">
        <v>8675</v>
      </c>
      <c r="B5146" s="179" t="s">
        <v>8676</v>
      </c>
      <c r="C5146" s="179" t="s">
        <v>8</v>
      </c>
      <c r="D5146" s="180" t="s">
        <v>17902</v>
      </c>
      <c r="E5146"/>
    </row>
    <row r="5147" spans="1:5" s="190" customFormat="1" x14ac:dyDescent="0.25">
      <c r="A5147" s="179" t="s">
        <v>8677</v>
      </c>
      <c r="B5147" s="179" t="s">
        <v>8678</v>
      </c>
      <c r="C5147" s="179" t="s">
        <v>8</v>
      </c>
      <c r="D5147" s="180" t="s">
        <v>12575</v>
      </c>
      <c r="E5147"/>
    </row>
    <row r="5148" spans="1:5" s="190" customFormat="1" x14ac:dyDescent="0.25">
      <c r="A5148" s="179" t="s">
        <v>8679</v>
      </c>
      <c r="B5148" s="179" t="s">
        <v>8680</v>
      </c>
      <c r="C5148" s="179" t="s">
        <v>8</v>
      </c>
      <c r="D5148" s="180" t="s">
        <v>25556</v>
      </c>
      <c r="E5148"/>
    </row>
    <row r="5149" spans="1:5" s="190" customFormat="1" x14ac:dyDescent="0.25">
      <c r="A5149" s="179" t="s">
        <v>8681</v>
      </c>
      <c r="B5149" s="179" t="s">
        <v>8682</v>
      </c>
      <c r="C5149" s="179" t="s">
        <v>8</v>
      </c>
      <c r="D5149" s="180" t="s">
        <v>17723</v>
      </c>
      <c r="E5149"/>
    </row>
    <row r="5150" spans="1:5" s="190" customFormat="1" x14ac:dyDescent="0.25">
      <c r="A5150" s="179" t="s">
        <v>8683</v>
      </c>
      <c r="B5150" s="179" t="s">
        <v>8684</v>
      </c>
      <c r="C5150" s="179" t="s">
        <v>8</v>
      </c>
      <c r="D5150" s="180" t="s">
        <v>25557</v>
      </c>
      <c r="E5150"/>
    </row>
    <row r="5151" spans="1:5" s="190" customFormat="1" x14ac:dyDescent="0.25">
      <c r="A5151" s="179" t="s">
        <v>8685</v>
      </c>
      <c r="B5151" s="179" t="s">
        <v>8686</v>
      </c>
      <c r="C5151" s="179" t="s">
        <v>8</v>
      </c>
      <c r="D5151" s="180" t="s">
        <v>17734</v>
      </c>
      <c r="E5151"/>
    </row>
    <row r="5152" spans="1:5" s="190" customFormat="1" x14ac:dyDescent="0.25">
      <c r="A5152" s="179" t="s">
        <v>8687</v>
      </c>
      <c r="B5152" s="179" t="s">
        <v>8688</v>
      </c>
      <c r="C5152" s="179" t="s">
        <v>8</v>
      </c>
      <c r="D5152" s="180" t="s">
        <v>25558</v>
      </c>
      <c r="E5152"/>
    </row>
    <row r="5153" spans="1:5" s="190" customFormat="1" x14ac:dyDescent="0.25">
      <c r="A5153" s="179" t="s">
        <v>8689</v>
      </c>
      <c r="B5153" s="179" t="s">
        <v>8690</v>
      </c>
      <c r="C5153" s="179" t="s">
        <v>8</v>
      </c>
      <c r="D5153" s="180" t="s">
        <v>25559</v>
      </c>
      <c r="E5153"/>
    </row>
    <row r="5154" spans="1:5" s="190" customFormat="1" x14ac:dyDescent="0.25">
      <c r="A5154" s="179" t="s">
        <v>8691</v>
      </c>
      <c r="B5154" s="179" t="s">
        <v>8692</v>
      </c>
      <c r="C5154" s="179" t="s">
        <v>8</v>
      </c>
      <c r="D5154" s="180" t="s">
        <v>25560</v>
      </c>
      <c r="E5154"/>
    </row>
    <row r="5155" spans="1:5" s="190" customFormat="1" x14ac:dyDescent="0.25">
      <c r="A5155" s="179" t="s">
        <v>8693</v>
      </c>
      <c r="B5155" s="179" t="s">
        <v>8694</v>
      </c>
      <c r="C5155" s="179" t="s">
        <v>8</v>
      </c>
      <c r="D5155" s="180" t="s">
        <v>25561</v>
      </c>
      <c r="E5155"/>
    </row>
    <row r="5156" spans="1:5" s="190" customFormat="1" x14ac:dyDescent="0.25">
      <c r="A5156" s="179" t="s">
        <v>8695</v>
      </c>
      <c r="B5156" s="179" t="s">
        <v>8696</v>
      </c>
      <c r="C5156" s="179" t="s">
        <v>8</v>
      </c>
      <c r="D5156" s="180" t="s">
        <v>25562</v>
      </c>
      <c r="E5156"/>
    </row>
    <row r="5157" spans="1:5" s="190" customFormat="1" x14ac:dyDescent="0.25">
      <c r="A5157" s="179" t="s">
        <v>8697</v>
      </c>
      <c r="B5157" s="179" t="s">
        <v>8698</v>
      </c>
      <c r="C5157" s="179" t="s">
        <v>8</v>
      </c>
      <c r="D5157" s="180" t="s">
        <v>25563</v>
      </c>
      <c r="E5157"/>
    </row>
    <row r="5158" spans="1:5" s="190" customFormat="1" x14ac:dyDescent="0.25">
      <c r="A5158" s="179" t="s">
        <v>8699</v>
      </c>
      <c r="B5158" s="179" t="s">
        <v>8700</v>
      </c>
      <c r="C5158" s="179" t="s">
        <v>8</v>
      </c>
      <c r="D5158" s="180" t="s">
        <v>25564</v>
      </c>
      <c r="E5158"/>
    </row>
    <row r="5159" spans="1:5" s="190" customFormat="1" x14ac:dyDescent="0.25">
      <c r="A5159" s="179" t="s">
        <v>8701</v>
      </c>
      <c r="B5159" s="179" t="s">
        <v>8702</v>
      </c>
      <c r="C5159" s="179" t="s">
        <v>8</v>
      </c>
      <c r="D5159" s="180" t="s">
        <v>25565</v>
      </c>
      <c r="E5159"/>
    </row>
    <row r="5160" spans="1:5" s="190" customFormat="1" x14ac:dyDescent="0.25">
      <c r="A5160" s="179" t="s">
        <v>8703</v>
      </c>
      <c r="B5160" s="179" t="s">
        <v>8704</v>
      </c>
      <c r="C5160" s="179" t="s">
        <v>8</v>
      </c>
      <c r="D5160" s="180" t="s">
        <v>25566</v>
      </c>
      <c r="E5160"/>
    </row>
    <row r="5161" spans="1:5" s="190" customFormat="1" x14ac:dyDescent="0.25">
      <c r="A5161" s="179" t="s">
        <v>8705</v>
      </c>
      <c r="B5161" s="179" t="s">
        <v>8706</v>
      </c>
      <c r="C5161" s="179" t="s">
        <v>8</v>
      </c>
      <c r="D5161" s="180" t="s">
        <v>25567</v>
      </c>
      <c r="E5161"/>
    </row>
    <row r="5162" spans="1:5" s="190" customFormat="1" x14ac:dyDescent="0.25">
      <c r="A5162" s="179" t="s">
        <v>8707</v>
      </c>
      <c r="B5162" s="179" t="s">
        <v>8708</v>
      </c>
      <c r="C5162" s="179" t="s">
        <v>8</v>
      </c>
      <c r="D5162" s="180" t="s">
        <v>25568</v>
      </c>
      <c r="E5162"/>
    </row>
    <row r="5163" spans="1:5" s="190" customFormat="1" x14ac:dyDescent="0.25">
      <c r="A5163" s="179" t="s">
        <v>8709</v>
      </c>
      <c r="B5163" s="179" t="s">
        <v>8710</v>
      </c>
      <c r="C5163" s="179" t="s">
        <v>8</v>
      </c>
      <c r="D5163" s="180" t="s">
        <v>25569</v>
      </c>
      <c r="E5163"/>
    </row>
    <row r="5164" spans="1:5" s="190" customFormat="1" x14ac:dyDescent="0.25">
      <c r="A5164" s="179" t="s">
        <v>8711</v>
      </c>
      <c r="B5164" s="179" t="s">
        <v>8712</v>
      </c>
      <c r="C5164" s="179" t="s">
        <v>8</v>
      </c>
      <c r="D5164" s="180" t="s">
        <v>25570</v>
      </c>
      <c r="E5164"/>
    </row>
    <row r="5165" spans="1:5" s="190" customFormat="1" x14ac:dyDescent="0.25">
      <c r="A5165" s="179" t="s">
        <v>8713</v>
      </c>
      <c r="B5165" s="179" t="s">
        <v>8714</v>
      </c>
      <c r="C5165" s="179" t="s">
        <v>8</v>
      </c>
      <c r="D5165" s="180" t="s">
        <v>17918</v>
      </c>
      <c r="E5165"/>
    </row>
    <row r="5166" spans="1:5" s="190" customFormat="1" x14ac:dyDescent="0.25">
      <c r="A5166" s="179" t="s">
        <v>8715</v>
      </c>
      <c r="B5166" s="179" t="s">
        <v>8716</v>
      </c>
      <c r="C5166" s="179" t="s">
        <v>8</v>
      </c>
      <c r="D5166" s="180" t="s">
        <v>25571</v>
      </c>
      <c r="E5166"/>
    </row>
    <row r="5167" spans="1:5" s="190" customFormat="1" x14ac:dyDescent="0.25">
      <c r="A5167" s="179" t="s">
        <v>8717</v>
      </c>
      <c r="B5167" s="179" t="s">
        <v>8718</v>
      </c>
      <c r="C5167" s="179" t="s">
        <v>8</v>
      </c>
      <c r="D5167" s="180" t="s">
        <v>25572</v>
      </c>
      <c r="E5167"/>
    </row>
    <row r="5168" spans="1:5" s="190" customFormat="1" x14ac:dyDescent="0.25">
      <c r="A5168" s="179" t="s">
        <v>8719</v>
      </c>
      <c r="B5168" s="179" t="s">
        <v>8720</v>
      </c>
      <c r="C5168" s="179" t="s">
        <v>8</v>
      </c>
      <c r="D5168" s="180" t="s">
        <v>25573</v>
      </c>
      <c r="E5168"/>
    </row>
    <row r="5169" spans="1:5" s="190" customFormat="1" x14ac:dyDescent="0.25">
      <c r="A5169" s="179" t="s">
        <v>8721</v>
      </c>
      <c r="B5169" s="179" t="s">
        <v>8722</v>
      </c>
      <c r="C5169" s="179" t="s">
        <v>8</v>
      </c>
      <c r="D5169" s="180" t="s">
        <v>25574</v>
      </c>
      <c r="E5169"/>
    </row>
    <row r="5170" spans="1:5" s="190" customFormat="1" x14ac:dyDescent="0.25">
      <c r="A5170" s="179" t="s">
        <v>8723</v>
      </c>
      <c r="B5170" s="179" t="s">
        <v>8724</v>
      </c>
      <c r="C5170" s="179" t="s">
        <v>8</v>
      </c>
      <c r="D5170" s="180" t="s">
        <v>25575</v>
      </c>
      <c r="E5170"/>
    </row>
    <row r="5171" spans="1:5" s="190" customFormat="1" x14ac:dyDescent="0.25">
      <c r="A5171" s="179" t="s">
        <v>8725</v>
      </c>
      <c r="B5171" s="179" t="s">
        <v>8726</v>
      </c>
      <c r="C5171" s="179" t="s">
        <v>8</v>
      </c>
      <c r="D5171" s="180" t="s">
        <v>25576</v>
      </c>
      <c r="E5171"/>
    </row>
    <row r="5172" spans="1:5" s="190" customFormat="1" x14ac:dyDescent="0.25">
      <c r="A5172" s="179" t="s">
        <v>8727</v>
      </c>
      <c r="B5172" s="179" t="s">
        <v>8728</v>
      </c>
      <c r="C5172" s="179" t="s">
        <v>8</v>
      </c>
      <c r="D5172" s="180" t="s">
        <v>25577</v>
      </c>
      <c r="E5172"/>
    </row>
    <row r="5173" spans="1:5" s="190" customFormat="1" x14ac:dyDescent="0.25">
      <c r="A5173" s="179" t="s">
        <v>8729</v>
      </c>
      <c r="B5173" s="179" t="s">
        <v>8730</v>
      </c>
      <c r="C5173" s="179" t="s">
        <v>8</v>
      </c>
      <c r="D5173" s="180" t="s">
        <v>25578</v>
      </c>
      <c r="E5173"/>
    </row>
    <row r="5174" spans="1:5" s="190" customFormat="1" x14ac:dyDescent="0.25">
      <c r="A5174" s="179" t="s">
        <v>8731</v>
      </c>
      <c r="B5174" s="179" t="s">
        <v>8732</v>
      </c>
      <c r="C5174" s="179" t="s">
        <v>8</v>
      </c>
      <c r="D5174" s="180" t="s">
        <v>25579</v>
      </c>
      <c r="E5174"/>
    </row>
    <row r="5175" spans="1:5" s="190" customFormat="1" x14ac:dyDescent="0.25">
      <c r="A5175" s="179" t="s">
        <v>8733</v>
      </c>
      <c r="B5175" s="179" t="s">
        <v>8734</v>
      </c>
      <c r="C5175" s="179" t="s">
        <v>8</v>
      </c>
      <c r="D5175" s="180" t="s">
        <v>25580</v>
      </c>
      <c r="E5175"/>
    </row>
    <row r="5176" spans="1:5" s="190" customFormat="1" x14ac:dyDescent="0.25">
      <c r="A5176" s="179" t="s">
        <v>8735</v>
      </c>
      <c r="B5176" s="179" t="s">
        <v>8736</v>
      </c>
      <c r="C5176" s="179" t="s">
        <v>8</v>
      </c>
      <c r="D5176" s="180" t="s">
        <v>25581</v>
      </c>
      <c r="E5176"/>
    </row>
    <row r="5177" spans="1:5" s="190" customFormat="1" x14ac:dyDescent="0.25">
      <c r="A5177" s="179" t="s">
        <v>8737</v>
      </c>
      <c r="B5177" s="179" t="s">
        <v>8738</v>
      </c>
      <c r="C5177" s="179" t="s">
        <v>8</v>
      </c>
      <c r="D5177" s="180" t="s">
        <v>25582</v>
      </c>
      <c r="E5177"/>
    </row>
    <row r="5178" spans="1:5" s="190" customFormat="1" x14ac:dyDescent="0.25">
      <c r="A5178" s="179" t="s">
        <v>8739</v>
      </c>
      <c r="B5178" s="179" t="s">
        <v>8740</v>
      </c>
      <c r="C5178" s="179" t="s">
        <v>8</v>
      </c>
      <c r="D5178" s="180" t="s">
        <v>18301</v>
      </c>
      <c r="E5178"/>
    </row>
    <row r="5179" spans="1:5" s="190" customFormat="1" x14ac:dyDescent="0.25">
      <c r="A5179" s="179" t="s">
        <v>8741</v>
      </c>
      <c r="B5179" s="179" t="s">
        <v>8742</v>
      </c>
      <c r="C5179" s="179" t="s">
        <v>8</v>
      </c>
      <c r="D5179" s="180" t="s">
        <v>25583</v>
      </c>
      <c r="E5179"/>
    </row>
    <row r="5180" spans="1:5" s="190" customFormat="1" x14ac:dyDescent="0.25">
      <c r="A5180" s="179" t="s">
        <v>8743</v>
      </c>
      <c r="B5180" s="179" t="s">
        <v>8744</v>
      </c>
      <c r="C5180" s="179" t="s">
        <v>8</v>
      </c>
      <c r="D5180" s="180" t="s">
        <v>16705</v>
      </c>
      <c r="E5180"/>
    </row>
    <row r="5181" spans="1:5" s="190" customFormat="1" x14ac:dyDescent="0.25">
      <c r="A5181" s="179" t="s">
        <v>8745</v>
      </c>
      <c r="B5181" s="179" t="s">
        <v>8746</v>
      </c>
      <c r="C5181" s="179" t="s">
        <v>8</v>
      </c>
      <c r="D5181" s="180" t="s">
        <v>25584</v>
      </c>
      <c r="E5181"/>
    </row>
    <row r="5182" spans="1:5" s="190" customFormat="1" x14ac:dyDescent="0.25">
      <c r="A5182" s="179" t="s">
        <v>8747</v>
      </c>
      <c r="B5182" s="179" t="s">
        <v>8748</v>
      </c>
      <c r="C5182" s="179" t="s">
        <v>8</v>
      </c>
      <c r="D5182" s="180" t="s">
        <v>25585</v>
      </c>
      <c r="E5182"/>
    </row>
    <row r="5183" spans="1:5" s="190" customFormat="1" x14ac:dyDescent="0.25">
      <c r="A5183" s="179" t="s">
        <v>8749</v>
      </c>
      <c r="B5183" s="179" t="s">
        <v>8750</v>
      </c>
      <c r="C5183" s="179" t="s">
        <v>8</v>
      </c>
      <c r="D5183" s="180" t="s">
        <v>25586</v>
      </c>
      <c r="E5183"/>
    </row>
    <row r="5184" spans="1:5" s="190" customFormat="1" x14ac:dyDescent="0.25">
      <c r="A5184" s="179" t="s">
        <v>8751</v>
      </c>
      <c r="B5184" s="179" t="s">
        <v>8752</v>
      </c>
      <c r="C5184" s="179" t="s">
        <v>8</v>
      </c>
      <c r="D5184" s="180" t="s">
        <v>24923</v>
      </c>
      <c r="E5184"/>
    </row>
    <row r="5185" spans="1:5" s="190" customFormat="1" x14ac:dyDescent="0.25">
      <c r="A5185" s="179" t="s">
        <v>8753</v>
      </c>
      <c r="B5185" s="179" t="s">
        <v>8754</v>
      </c>
      <c r="C5185" s="179" t="s">
        <v>8</v>
      </c>
      <c r="D5185" s="180" t="s">
        <v>25587</v>
      </c>
      <c r="E5185"/>
    </row>
    <row r="5186" spans="1:5" s="190" customFormat="1" x14ac:dyDescent="0.25">
      <c r="A5186" s="179" t="s">
        <v>8755</v>
      </c>
      <c r="B5186" s="179" t="s">
        <v>8756</v>
      </c>
      <c r="C5186" s="179" t="s">
        <v>8</v>
      </c>
      <c r="D5186" s="180" t="s">
        <v>25588</v>
      </c>
      <c r="E5186"/>
    </row>
    <row r="5187" spans="1:5" s="190" customFormat="1" x14ac:dyDescent="0.25">
      <c r="A5187" s="179" t="s">
        <v>8757</v>
      </c>
      <c r="B5187" s="179" t="s">
        <v>8758</v>
      </c>
      <c r="C5187" s="179" t="s">
        <v>8</v>
      </c>
      <c r="D5187" s="180" t="s">
        <v>25589</v>
      </c>
      <c r="E5187"/>
    </row>
    <row r="5188" spans="1:5" s="190" customFormat="1" x14ac:dyDescent="0.25">
      <c r="A5188" s="179" t="s">
        <v>8759</v>
      </c>
      <c r="B5188" s="179" t="s">
        <v>8760</v>
      </c>
      <c r="C5188" s="179" t="s">
        <v>8</v>
      </c>
      <c r="D5188" s="180" t="s">
        <v>25590</v>
      </c>
      <c r="E5188"/>
    </row>
    <row r="5189" spans="1:5" s="190" customFormat="1" x14ac:dyDescent="0.25">
      <c r="A5189" s="179" t="s">
        <v>8761</v>
      </c>
      <c r="B5189" s="179" t="s">
        <v>8762</v>
      </c>
      <c r="C5189" s="179" t="s">
        <v>8</v>
      </c>
      <c r="D5189" s="180" t="s">
        <v>25591</v>
      </c>
      <c r="E5189"/>
    </row>
    <row r="5190" spans="1:5" s="190" customFormat="1" x14ac:dyDescent="0.25">
      <c r="A5190" s="179" t="s">
        <v>8763</v>
      </c>
      <c r="B5190" s="179" t="s">
        <v>8764</v>
      </c>
      <c r="C5190" s="179" t="s">
        <v>8</v>
      </c>
      <c r="D5190" s="180" t="s">
        <v>25592</v>
      </c>
      <c r="E5190"/>
    </row>
    <row r="5191" spans="1:5" s="190" customFormat="1" x14ac:dyDescent="0.25">
      <c r="A5191" s="179" t="s">
        <v>8765</v>
      </c>
      <c r="B5191" s="179" t="s">
        <v>8766</v>
      </c>
      <c r="C5191" s="179" t="s">
        <v>8</v>
      </c>
      <c r="D5191" s="180" t="s">
        <v>25593</v>
      </c>
      <c r="E5191"/>
    </row>
    <row r="5192" spans="1:5" s="190" customFormat="1" x14ac:dyDescent="0.25">
      <c r="A5192" s="179" t="s">
        <v>8767</v>
      </c>
      <c r="B5192" s="179" t="s">
        <v>8768</v>
      </c>
      <c r="C5192" s="179" t="s">
        <v>8</v>
      </c>
      <c r="D5192" s="180" t="s">
        <v>25594</v>
      </c>
      <c r="E5192"/>
    </row>
    <row r="5193" spans="1:5" s="190" customFormat="1" x14ac:dyDescent="0.25">
      <c r="A5193" s="179" t="s">
        <v>8769</v>
      </c>
      <c r="B5193" s="179" t="s">
        <v>8770</v>
      </c>
      <c r="C5193" s="179" t="s">
        <v>8</v>
      </c>
      <c r="D5193" s="180" t="s">
        <v>25595</v>
      </c>
      <c r="E5193"/>
    </row>
    <row r="5194" spans="1:5" s="190" customFormat="1" x14ac:dyDescent="0.25">
      <c r="A5194" s="179" t="s">
        <v>11845</v>
      </c>
      <c r="B5194" s="179" t="s">
        <v>11846</v>
      </c>
      <c r="C5194" s="179" t="s">
        <v>14</v>
      </c>
      <c r="D5194" s="180" t="s">
        <v>14790</v>
      </c>
      <c r="E5194"/>
    </row>
    <row r="5195" spans="1:5" s="190" customFormat="1" x14ac:dyDescent="0.25">
      <c r="A5195" s="179" t="s">
        <v>11847</v>
      </c>
      <c r="B5195" s="179" t="s">
        <v>11848</v>
      </c>
      <c r="C5195" s="179" t="s">
        <v>14</v>
      </c>
      <c r="D5195" s="180" t="s">
        <v>7970</v>
      </c>
      <c r="E5195"/>
    </row>
    <row r="5196" spans="1:5" s="190" customFormat="1" x14ac:dyDescent="0.25">
      <c r="A5196" s="179" t="s">
        <v>11849</v>
      </c>
      <c r="B5196" s="179" t="s">
        <v>11850</v>
      </c>
      <c r="C5196" s="179" t="s">
        <v>14</v>
      </c>
      <c r="D5196" s="180" t="s">
        <v>25596</v>
      </c>
      <c r="E5196"/>
    </row>
    <row r="5197" spans="1:5" s="190" customFormat="1" x14ac:dyDescent="0.25">
      <c r="A5197" s="179" t="s">
        <v>11851</v>
      </c>
      <c r="B5197" s="179" t="s">
        <v>11852</v>
      </c>
      <c r="C5197" s="179" t="s">
        <v>14</v>
      </c>
      <c r="D5197" s="180" t="s">
        <v>25597</v>
      </c>
      <c r="E5197"/>
    </row>
    <row r="5198" spans="1:5" s="190" customFormat="1" x14ac:dyDescent="0.25">
      <c r="A5198" s="179" t="s">
        <v>11853</v>
      </c>
      <c r="B5198" s="179" t="s">
        <v>11854</v>
      </c>
      <c r="C5198" s="179" t="s">
        <v>14</v>
      </c>
      <c r="D5198" s="180" t="s">
        <v>25598</v>
      </c>
      <c r="E5198"/>
    </row>
    <row r="5199" spans="1:5" s="190" customFormat="1" x14ac:dyDescent="0.25">
      <c r="A5199" s="179" t="s">
        <v>11855</v>
      </c>
      <c r="B5199" s="179" t="s">
        <v>11856</v>
      </c>
      <c r="C5199" s="179" t="s">
        <v>14</v>
      </c>
      <c r="D5199" s="180" t="s">
        <v>25599</v>
      </c>
      <c r="E5199"/>
    </row>
    <row r="5200" spans="1:5" s="190" customFormat="1" x14ac:dyDescent="0.25">
      <c r="A5200" s="179" t="s">
        <v>11857</v>
      </c>
      <c r="B5200" s="179" t="s">
        <v>11858</v>
      </c>
      <c r="C5200" s="179" t="s">
        <v>14</v>
      </c>
      <c r="D5200" s="180" t="s">
        <v>25600</v>
      </c>
      <c r="E5200"/>
    </row>
    <row r="5201" spans="1:5" s="190" customFormat="1" x14ac:dyDescent="0.25">
      <c r="A5201" s="179" t="s">
        <v>11859</v>
      </c>
      <c r="B5201" s="179" t="s">
        <v>11860</v>
      </c>
      <c r="C5201" s="179" t="s">
        <v>14</v>
      </c>
      <c r="D5201" s="180" t="s">
        <v>25601</v>
      </c>
      <c r="E5201"/>
    </row>
    <row r="5202" spans="1:5" s="190" customFormat="1" x14ac:dyDescent="0.25">
      <c r="A5202" s="179" t="s">
        <v>11861</v>
      </c>
      <c r="B5202" s="179" t="s">
        <v>11862</v>
      </c>
      <c r="C5202" s="179" t="s">
        <v>14</v>
      </c>
      <c r="D5202" s="180" t="s">
        <v>25602</v>
      </c>
      <c r="E5202"/>
    </row>
    <row r="5203" spans="1:5" s="190" customFormat="1" x14ac:dyDescent="0.25">
      <c r="A5203" s="179" t="s">
        <v>11863</v>
      </c>
      <c r="B5203" s="179" t="s">
        <v>11864</v>
      </c>
      <c r="C5203" s="179" t="s">
        <v>14</v>
      </c>
      <c r="D5203" s="180" t="s">
        <v>25603</v>
      </c>
      <c r="E5203"/>
    </row>
    <row r="5204" spans="1:5" s="190" customFormat="1" x14ac:dyDescent="0.25">
      <c r="A5204" s="179" t="s">
        <v>11865</v>
      </c>
      <c r="B5204" s="179" t="s">
        <v>11866</v>
      </c>
      <c r="C5204" s="179" t="s">
        <v>14</v>
      </c>
      <c r="D5204" s="180" t="s">
        <v>25604</v>
      </c>
      <c r="E5204"/>
    </row>
    <row r="5205" spans="1:5" s="190" customFormat="1" x14ac:dyDescent="0.25">
      <c r="A5205" s="179" t="s">
        <v>11867</v>
      </c>
      <c r="B5205" s="179" t="s">
        <v>11868</v>
      </c>
      <c r="C5205" s="179" t="s">
        <v>14</v>
      </c>
      <c r="D5205" s="180" t="s">
        <v>25605</v>
      </c>
      <c r="E5205"/>
    </row>
    <row r="5206" spans="1:5" s="190" customFormat="1" x14ac:dyDescent="0.25">
      <c r="A5206" s="179" t="s">
        <v>11869</v>
      </c>
      <c r="B5206" s="179" t="s">
        <v>11870</v>
      </c>
      <c r="C5206" s="179" t="s">
        <v>8</v>
      </c>
      <c r="D5206" s="180" t="s">
        <v>25606</v>
      </c>
      <c r="E5206"/>
    </row>
    <row r="5207" spans="1:5" s="190" customFormat="1" x14ac:dyDescent="0.25">
      <c r="A5207" s="179" t="s">
        <v>11871</v>
      </c>
      <c r="B5207" s="179" t="s">
        <v>11872</v>
      </c>
      <c r="C5207" s="179" t="s">
        <v>8</v>
      </c>
      <c r="D5207" s="180" t="s">
        <v>14802</v>
      </c>
      <c r="E5207"/>
    </row>
    <row r="5208" spans="1:5" s="190" customFormat="1" x14ac:dyDescent="0.25">
      <c r="A5208" s="179" t="s">
        <v>11873</v>
      </c>
      <c r="B5208" s="179" t="s">
        <v>11874</v>
      </c>
      <c r="C5208" s="179" t="s">
        <v>8</v>
      </c>
      <c r="D5208" s="180" t="s">
        <v>14710</v>
      </c>
      <c r="E5208"/>
    </row>
    <row r="5209" spans="1:5" s="190" customFormat="1" x14ac:dyDescent="0.25">
      <c r="A5209" s="179" t="s">
        <v>11876</v>
      </c>
      <c r="B5209" s="179" t="s">
        <v>11877</v>
      </c>
      <c r="C5209" s="179" t="s">
        <v>8</v>
      </c>
      <c r="D5209" s="180" t="s">
        <v>13445</v>
      </c>
      <c r="E5209"/>
    </row>
    <row r="5210" spans="1:5" s="190" customFormat="1" x14ac:dyDescent="0.25">
      <c r="A5210" s="179" t="s">
        <v>11878</v>
      </c>
      <c r="B5210" s="179" t="s">
        <v>11879</v>
      </c>
      <c r="C5210" s="179" t="s">
        <v>8</v>
      </c>
      <c r="D5210" s="180" t="s">
        <v>12785</v>
      </c>
      <c r="E5210"/>
    </row>
    <row r="5211" spans="1:5" s="190" customFormat="1" x14ac:dyDescent="0.25">
      <c r="A5211" s="179" t="s">
        <v>11880</v>
      </c>
      <c r="B5211" s="179" t="s">
        <v>11881</v>
      </c>
      <c r="C5211" s="179" t="s">
        <v>8</v>
      </c>
      <c r="D5211" s="180" t="s">
        <v>24029</v>
      </c>
      <c r="E5211"/>
    </row>
    <row r="5212" spans="1:5" s="190" customFormat="1" x14ac:dyDescent="0.25">
      <c r="A5212" s="179" t="s">
        <v>11882</v>
      </c>
      <c r="B5212" s="179" t="s">
        <v>11883</v>
      </c>
      <c r="C5212" s="179" t="s">
        <v>8</v>
      </c>
      <c r="D5212" s="180" t="s">
        <v>13619</v>
      </c>
      <c r="E5212"/>
    </row>
    <row r="5213" spans="1:5" s="190" customFormat="1" x14ac:dyDescent="0.25">
      <c r="A5213" s="179" t="s">
        <v>11884</v>
      </c>
      <c r="B5213" s="179" t="s">
        <v>11885</v>
      </c>
      <c r="C5213" s="179" t="s">
        <v>8</v>
      </c>
      <c r="D5213" s="180" t="s">
        <v>25607</v>
      </c>
      <c r="E5213"/>
    </row>
    <row r="5214" spans="1:5" s="190" customFormat="1" x14ac:dyDescent="0.25">
      <c r="A5214" s="179" t="s">
        <v>11886</v>
      </c>
      <c r="B5214" s="179" t="s">
        <v>11887</v>
      </c>
      <c r="C5214" s="179" t="s">
        <v>8</v>
      </c>
      <c r="D5214" s="180" t="s">
        <v>25608</v>
      </c>
      <c r="E5214"/>
    </row>
    <row r="5215" spans="1:5" s="190" customFormat="1" x14ac:dyDescent="0.25">
      <c r="A5215" s="179" t="s">
        <v>11888</v>
      </c>
      <c r="B5215" s="179" t="s">
        <v>11889</v>
      </c>
      <c r="C5215" s="179" t="s">
        <v>8</v>
      </c>
      <c r="D5215" s="180" t="s">
        <v>17169</v>
      </c>
      <c r="E5215"/>
    </row>
    <row r="5216" spans="1:5" s="190" customFormat="1" x14ac:dyDescent="0.25">
      <c r="A5216" s="179" t="s">
        <v>11890</v>
      </c>
      <c r="B5216" s="179" t="s">
        <v>11891</v>
      </c>
      <c r="C5216" s="179" t="s">
        <v>8</v>
      </c>
      <c r="D5216" s="180" t="s">
        <v>25609</v>
      </c>
      <c r="E5216"/>
    </row>
    <row r="5217" spans="1:5" s="190" customFormat="1" x14ac:dyDescent="0.25">
      <c r="A5217" s="179" t="s">
        <v>11892</v>
      </c>
      <c r="B5217" s="179" t="s">
        <v>11893</v>
      </c>
      <c r="C5217" s="179" t="s">
        <v>8</v>
      </c>
      <c r="D5217" s="180" t="s">
        <v>25610</v>
      </c>
      <c r="E5217"/>
    </row>
    <row r="5218" spans="1:5" s="190" customFormat="1" x14ac:dyDescent="0.25">
      <c r="A5218" s="179" t="s">
        <v>11895</v>
      </c>
      <c r="B5218" s="179" t="s">
        <v>11896</v>
      </c>
      <c r="C5218" s="179" t="s">
        <v>8</v>
      </c>
      <c r="D5218" s="180" t="s">
        <v>15752</v>
      </c>
      <c r="E5218"/>
    </row>
    <row r="5219" spans="1:5" s="190" customFormat="1" x14ac:dyDescent="0.25">
      <c r="A5219" s="179" t="s">
        <v>11897</v>
      </c>
      <c r="B5219" s="179" t="s">
        <v>11898</v>
      </c>
      <c r="C5219" s="179" t="s">
        <v>8</v>
      </c>
      <c r="D5219" s="180" t="s">
        <v>16229</v>
      </c>
      <c r="E5219"/>
    </row>
    <row r="5220" spans="1:5" s="190" customFormat="1" x14ac:dyDescent="0.25">
      <c r="A5220" s="179" t="s">
        <v>11899</v>
      </c>
      <c r="B5220" s="179" t="s">
        <v>11900</v>
      </c>
      <c r="C5220" s="179" t="s">
        <v>8</v>
      </c>
      <c r="D5220" s="180" t="s">
        <v>7034</v>
      </c>
      <c r="E5220"/>
    </row>
    <row r="5221" spans="1:5" s="190" customFormat="1" x14ac:dyDescent="0.25">
      <c r="A5221" s="179" t="s">
        <v>11901</v>
      </c>
      <c r="B5221" s="179" t="s">
        <v>11902</v>
      </c>
      <c r="C5221" s="179" t="s">
        <v>8</v>
      </c>
      <c r="D5221" s="180" t="s">
        <v>7280</v>
      </c>
      <c r="E5221"/>
    </row>
    <row r="5222" spans="1:5" s="190" customFormat="1" x14ac:dyDescent="0.25">
      <c r="A5222" s="179" t="s">
        <v>11903</v>
      </c>
      <c r="B5222" s="179" t="s">
        <v>11904</v>
      </c>
      <c r="C5222" s="179" t="s">
        <v>8</v>
      </c>
      <c r="D5222" s="180" t="s">
        <v>18304</v>
      </c>
      <c r="E5222"/>
    </row>
    <row r="5223" spans="1:5" s="190" customFormat="1" x14ac:dyDescent="0.25">
      <c r="A5223" s="179" t="s">
        <v>11905</v>
      </c>
      <c r="B5223" s="179" t="s">
        <v>11906</v>
      </c>
      <c r="C5223" s="179" t="s">
        <v>8</v>
      </c>
      <c r="D5223" s="180" t="s">
        <v>13619</v>
      </c>
      <c r="E5223"/>
    </row>
    <row r="5224" spans="1:5" s="190" customFormat="1" x14ac:dyDescent="0.25">
      <c r="A5224" s="179" t="s">
        <v>11907</v>
      </c>
      <c r="B5224" s="179" t="s">
        <v>11908</v>
      </c>
      <c r="C5224" s="179" t="s">
        <v>8</v>
      </c>
      <c r="D5224" s="180" t="s">
        <v>25611</v>
      </c>
      <c r="E5224"/>
    </row>
    <row r="5225" spans="1:5" s="190" customFormat="1" x14ac:dyDescent="0.25">
      <c r="A5225" s="179" t="s">
        <v>11909</v>
      </c>
      <c r="B5225" s="179" t="s">
        <v>11910</v>
      </c>
      <c r="C5225" s="179" t="s">
        <v>8</v>
      </c>
      <c r="D5225" s="180" t="s">
        <v>12795</v>
      </c>
      <c r="E5225"/>
    </row>
    <row r="5226" spans="1:5" s="190" customFormat="1" x14ac:dyDescent="0.25">
      <c r="A5226" s="179" t="s">
        <v>11911</v>
      </c>
      <c r="B5226" s="179" t="s">
        <v>11912</v>
      </c>
      <c r="C5226" s="179" t="s">
        <v>8</v>
      </c>
      <c r="D5226" s="180" t="s">
        <v>14832</v>
      </c>
      <c r="E5226"/>
    </row>
    <row r="5227" spans="1:5" s="190" customFormat="1" x14ac:dyDescent="0.25">
      <c r="A5227" s="179" t="s">
        <v>11913</v>
      </c>
      <c r="B5227" s="179" t="s">
        <v>11914</v>
      </c>
      <c r="C5227" s="179" t="s">
        <v>8</v>
      </c>
      <c r="D5227" s="180" t="s">
        <v>16229</v>
      </c>
      <c r="E5227"/>
    </row>
    <row r="5228" spans="1:5" s="190" customFormat="1" x14ac:dyDescent="0.25">
      <c r="A5228" s="179" t="s">
        <v>11915</v>
      </c>
      <c r="B5228" s="179" t="s">
        <v>11916</v>
      </c>
      <c r="C5228" s="179" t="s">
        <v>8</v>
      </c>
      <c r="D5228" s="180" t="s">
        <v>17594</v>
      </c>
      <c r="E5228"/>
    </row>
    <row r="5229" spans="1:5" s="190" customFormat="1" x14ac:dyDescent="0.25">
      <c r="A5229" s="179" t="s">
        <v>11917</v>
      </c>
      <c r="B5229" s="179" t="s">
        <v>11918</v>
      </c>
      <c r="C5229" s="179" t="s">
        <v>8</v>
      </c>
      <c r="D5229" s="180" t="s">
        <v>25612</v>
      </c>
      <c r="E5229"/>
    </row>
    <row r="5230" spans="1:5" s="190" customFormat="1" x14ac:dyDescent="0.25">
      <c r="A5230" s="179" t="s">
        <v>11919</v>
      </c>
      <c r="B5230" s="179" t="s">
        <v>11920</v>
      </c>
      <c r="C5230" s="179" t="s">
        <v>8</v>
      </c>
      <c r="D5230" s="180" t="s">
        <v>18036</v>
      </c>
      <c r="E5230"/>
    </row>
    <row r="5231" spans="1:5" s="190" customFormat="1" x14ac:dyDescent="0.25">
      <c r="A5231" s="179" t="s">
        <v>11921</v>
      </c>
      <c r="B5231" s="179" t="s">
        <v>11922</v>
      </c>
      <c r="C5231" s="179" t="s">
        <v>8</v>
      </c>
      <c r="D5231" s="180" t="s">
        <v>25613</v>
      </c>
      <c r="E5231"/>
    </row>
    <row r="5232" spans="1:5" s="190" customFormat="1" x14ac:dyDescent="0.25">
      <c r="A5232" s="179" t="s">
        <v>11923</v>
      </c>
      <c r="B5232" s="179" t="s">
        <v>11924</v>
      </c>
      <c r="C5232" s="179" t="s">
        <v>8</v>
      </c>
      <c r="D5232" s="180" t="s">
        <v>18369</v>
      </c>
      <c r="E5232"/>
    </row>
    <row r="5233" spans="1:5" s="190" customFormat="1" x14ac:dyDescent="0.25">
      <c r="A5233" s="179" t="s">
        <v>11925</v>
      </c>
      <c r="B5233" s="179" t="s">
        <v>11926</v>
      </c>
      <c r="C5233" s="179" t="s">
        <v>8</v>
      </c>
      <c r="D5233" s="180" t="s">
        <v>25614</v>
      </c>
      <c r="E5233"/>
    </row>
    <row r="5234" spans="1:5" s="190" customFormat="1" x14ac:dyDescent="0.25">
      <c r="A5234" s="179" t="s">
        <v>11927</v>
      </c>
      <c r="B5234" s="179" t="s">
        <v>11928</v>
      </c>
      <c r="C5234" s="179" t="s">
        <v>8</v>
      </c>
      <c r="D5234" s="180" t="s">
        <v>6947</v>
      </c>
      <c r="E5234"/>
    </row>
    <row r="5235" spans="1:5" s="190" customFormat="1" x14ac:dyDescent="0.25">
      <c r="A5235" s="179" t="s">
        <v>11929</v>
      </c>
      <c r="B5235" s="179" t="s">
        <v>11930</v>
      </c>
      <c r="C5235" s="179" t="s">
        <v>8</v>
      </c>
      <c r="D5235" s="180" t="s">
        <v>14334</v>
      </c>
      <c r="E5235"/>
    </row>
    <row r="5236" spans="1:5" s="190" customFormat="1" x14ac:dyDescent="0.25">
      <c r="A5236" s="179" t="s">
        <v>11931</v>
      </c>
      <c r="B5236" s="179" t="s">
        <v>11932</v>
      </c>
      <c r="C5236" s="179" t="s">
        <v>8</v>
      </c>
      <c r="D5236" s="180" t="s">
        <v>17677</v>
      </c>
      <c r="E5236"/>
    </row>
    <row r="5237" spans="1:5" s="190" customFormat="1" x14ac:dyDescent="0.25">
      <c r="A5237" s="179" t="s">
        <v>11933</v>
      </c>
      <c r="B5237" s="179" t="s">
        <v>11934</v>
      </c>
      <c r="C5237" s="179" t="s">
        <v>8</v>
      </c>
      <c r="D5237" s="180" t="s">
        <v>25615</v>
      </c>
      <c r="E5237"/>
    </row>
    <row r="5238" spans="1:5" s="190" customFormat="1" x14ac:dyDescent="0.25">
      <c r="A5238" s="179" t="s">
        <v>11935</v>
      </c>
      <c r="B5238" s="179" t="s">
        <v>11936</v>
      </c>
      <c r="C5238" s="179" t="s">
        <v>8</v>
      </c>
      <c r="D5238" s="180" t="s">
        <v>25616</v>
      </c>
      <c r="E5238"/>
    </row>
    <row r="5239" spans="1:5" s="190" customFormat="1" x14ac:dyDescent="0.25">
      <c r="A5239" s="179" t="s">
        <v>11937</v>
      </c>
      <c r="B5239" s="179" t="s">
        <v>11938</v>
      </c>
      <c r="C5239" s="179" t="s">
        <v>8</v>
      </c>
      <c r="D5239" s="180" t="s">
        <v>23844</v>
      </c>
      <c r="E5239"/>
    </row>
    <row r="5240" spans="1:5" s="190" customFormat="1" x14ac:dyDescent="0.25">
      <c r="A5240" s="179" t="s">
        <v>11939</v>
      </c>
      <c r="B5240" s="179" t="s">
        <v>11940</v>
      </c>
      <c r="C5240" s="179" t="s">
        <v>8</v>
      </c>
      <c r="D5240" s="180" t="s">
        <v>22935</v>
      </c>
      <c r="E5240"/>
    </row>
    <row r="5241" spans="1:5" s="190" customFormat="1" x14ac:dyDescent="0.25">
      <c r="A5241" s="179" t="s">
        <v>11941</v>
      </c>
      <c r="B5241" s="179" t="s">
        <v>11942</v>
      </c>
      <c r="C5241" s="179" t="s">
        <v>8</v>
      </c>
      <c r="D5241" s="180" t="s">
        <v>25617</v>
      </c>
      <c r="E5241"/>
    </row>
    <row r="5242" spans="1:5" s="190" customFormat="1" x14ac:dyDescent="0.25">
      <c r="A5242" s="179" t="s">
        <v>11943</v>
      </c>
      <c r="B5242" s="179" t="s">
        <v>11944</v>
      </c>
      <c r="C5242" s="179" t="s">
        <v>8</v>
      </c>
      <c r="D5242" s="180" t="s">
        <v>23384</v>
      </c>
      <c r="E5242"/>
    </row>
    <row r="5243" spans="1:5" s="190" customFormat="1" x14ac:dyDescent="0.25">
      <c r="A5243" s="179" t="s">
        <v>11945</v>
      </c>
      <c r="B5243" s="179" t="s">
        <v>11946</v>
      </c>
      <c r="C5243" s="179" t="s">
        <v>8</v>
      </c>
      <c r="D5243" s="180" t="s">
        <v>17503</v>
      </c>
      <c r="E5243"/>
    </row>
    <row r="5244" spans="1:5" s="190" customFormat="1" x14ac:dyDescent="0.25">
      <c r="A5244" s="179" t="s">
        <v>11947</v>
      </c>
      <c r="B5244" s="179" t="s">
        <v>11948</v>
      </c>
      <c r="C5244" s="179" t="s">
        <v>8</v>
      </c>
      <c r="D5244" s="180" t="s">
        <v>16050</v>
      </c>
      <c r="E5244"/>
    </row>
    <row r="5245" spans="1:5" s="190" customFormat="1" x14ac:dyDescent="0.25">
      <c r="A5245" s="179" t="s">
        <v>11949</v>
      </c>
      <c r="B5245" s="179" t="s">
        <v>11950</v>
      </c>
      <c r="C5245" s="179" t="s">
        <v>8</v>
      </c>
      <c r="D5245" s="180" t="s">
        <v>25618</v>
      </c>
      <c r="E5245"/>
    </row>
    <row r="5246" spans="1:5" s="190" customFormat="1" x14ac:dyDescent="0.25">
      <c r="A5246" s="179" t="s">
        <v>11951</v>
      </c>
      <c r="B5246" s="179" t="s">
        <v>11952</v>
      </c>
      <c r="C5246" s="179" t="s">
        <v>8</v>
      </c>
      <c r="D5246" s="180" t="s">
        <v>25619</v>
      </c>
      <c r="E5246"/>
    </row>
    <row r="5247" spans="1:5" s="190" customFormat="1" x14ac:dyDescent="0.25">
      <c r="A5247" s="179" t="s">
        <v>11953</v>
      </c>
      <c r="B5247" s="179" t="s">
        <v>11954</v>
      </c>
      <c r="C5247" s="179" t="s">
        <v>8</v>
      </c>
      <c r="D5247" s="180" t="s">
        <v>25619</v>
      </c>
      <c r="E5247"/>
    </row>
    <row r="5248" spans="1:5" s="190" customFormat="1" x14ac:dyDescent="0.25">
      <c r="A5248" s="179" t="s">
        <v>11955</v>
      </c>
      <c r="B5248" s="179" t="s">
        <v>11956</v>
      </c>
      <c r="C5248" s="179" t="s">
        <v>8</v>
      </c>
      <c r="D5248" s="180" t="s">
        <v>25620</v>
      </c>
      <c r="E5248"/>
    </row>
    <row r="5249" spans="1:5" s="190" customFormat="1" x14ac:dyDescent="0.25">
      <c r="A5249" s="179" t="s">
        <v>11957</v>
      </c>
      <c r="B5249" s="179" t="s">
        <v>11958</v>
      </c>
      <c r="C5249" s="179" t="s">
        <v>8</v>
      </c>
      <c r="D5249" s="180" t="s">
        <v>25621</v>
      </c>
      <c r="E5249"/>
    </row>
    <row r="5250" spans="1:5" s="190" customFormat="1" x14ac:dyDescent="0.25">
      <c r="A5250" s="179" t="s">
        <v>11959</v>
      </c>
      <c r="B5250" s="179" t="s">
        <v>11960</v>
      </c>
      <c r="C5250" s="179" t="s">
        <v>8</v>
      </c>
      <c r="D5250" s="180" t="s">
        <v>25622</v>
      </c>
      <c r="E5250"/>
    </row>
    <row r="5251" spans="1:5" s="190" customFormat="1" x14ac:dyDescent="0.25">
      <c r="A5251" s="179" t="s">
        <v>11961</v>
      </c>
      <c r="B5251" s="179" t="s">
        <v>11962</v>
      </c>
      <c r="C5251" s="179" t="s">
        <v>8</v>
      </c>
      <c r="D5251" s="180" t="s">
        <v>25623</v>
      </c>
      <c r="E5251"/>
    </row>
    <row r="5252" spans="1:5" s="190" customFormat="1" x14ac:dyDescent="0.25">
      <c r="A5252" s="179" t="s">
        <v>1749</v>
      </c>
      <c r="B5252" s="179" t="s">
        <v>1750</v>
      </c>
      <c r="C5252" s="179" t="s">
        <v>7</v>
      </c>
      <c r="D5252" s="180" t="s">
        <v>25624</v>
      </c>
      <c r="E5252"/>
    </row>
    <row r="5253" spans="1:5" s="190" customFormat="1" x14ac:dyDescent="0.25">
      <c r="A5253" s="179" t="s">
        <v>1751</v>
      </c>
      <c r="B5253" s="179" t="s">
        <v>1752</v>
      </c>
      <c r="C5253" s="179" t="s">
        <v>7</v>
      </c>
      <c r="D5253" s="180" t="s">
        <v>25625</v>
      </c>
      <c r="E5253"/>
    </row>
    <row r="5254" spans="1:5" s="190" customFormat="1" x14ac:dyDescent="0.25">
      <c r="A5254" s="179" t="s">
        <v>1753</v>
      </c>
      <c r="B5254" s="179" t="s">
        <v>1754</v>
      </c>
      <c r="C5254" s="179" t="s">
        <v>7</v>
      </c>
      <c r="D5254" s="180" t="s">
        <v>25626</v>
      </c>
      <c r="E5254"/>
    </row>
    <row r="5255" spans="1:5" s="190" customFormat="1" x14ac:dyDescent="0.25">
      <c r="A5255" s="179" t="s">
        <v>1755</v>
      </c>
      <c r="B5255" s="179" t="s">
        <v>1756</v>
      </c>
      <c r="C5255" s="179" t="s">
        <v>7</v>
      </c>
      <c r="D5255" s="180" t="s">
        <v>25627</v>
      </c>
      <c r="E5255"/>
    </row>
    <row r="5256" spans="1:5" s="190" customFormat="1" x14ac:dyDescent="0.25">
      <c r="A5256" s="179" t="s">
        <v>1757</v>
      </c>
      <c r="B5256" s="179" t="s">
        <v>1758</v>
      </c>
      <c r="C5256" s="179" t="s">
        <v>7</v>
      </c>
      <c r="D5256" s="180" t="s">
        <v>25628</v>
      </c>
      <c r="E5256"/>
    </row>
    <row r="5257" spans="1:5" s="190" customFormat="1" x14ac:dyDescent="0.25">
      <c r="A5257" s="179" t="s">
        <v>1759</v>
      </c>
      <c r="B5257" s="179" t="s">
        <v>1760</v>
      </c>
      <c r="C5257" s="179" t="s">
        <v>7</v>
      </c>
      <c r="D5257" s="180" t="s">
        <v>25629</v>
      </c>
      <c r="E5257"/>
    </row>
    <row r="5258" spans="1:5" s="190" customFormat="1" x14ac:dyDescent="0.25">
      <c r="A5258" s="179" t="s">
        <v>1761</v>
      </c>
      <c r="B5258" s="179" t="s">
        <v>1762</v>
      </c>
      <c r="C5258" s="179" t="s">
        <v>7</v>
      </c>
      <c r="D5258" s="180" t="s">
        <v>25630</v>
      </c>
      <c r="E5258"/>
    </row>
    <row r="5259" spans="1:5" s="190" customFormat="1" x14ac:dyDescent="0.25">
      <c r="A5259" s="179" t="s">
        <v>1763</v>
      </c>
      <c r="B5259" s="179" t="s">
        <v>1764</v>
      </c>
      <c r="C5259" s="179" t="s">
        <v>7</v>
      </c>
      <c r="D5259" s="180" t="s">
        <v>25631</v>
      </c>
      <c r="E5259"/>
    </row>
    <row r="5260" spans="1:5" s="190" customFormat="1" x14ac:dyDescent="0.25">
      <c r="A5260" s="179" t="s">
        <v>1765</v>
      </c>
      <c r="B5260" s="179" t="s">
        <v>1766</v>
      </c>
      <c r="C5260" s="179" t="s">
        <v>7</v>
      </c>
      <c r="D5260" s="180" t="s">
        <v>25632</v>
      </c>
      <c r="E5260"/>
    </row>
    <row r="5261" spans="1:5" s="190" customFormat="1" x14ac:dyDescent="0.25">
      <c r="A5261" s="179" t="s">
        <v>1767</v>
      </c>
      <c r="B5261" s="179" t="s">
        <v>1768</v>
      </c>
      <c r="C5261" s="179" t="s">
        <v>7</v>
      </c>
      <c r="D5261" s="180" t="s">
        <v>25633</v>
      </c>
      <c r="E5261"/>
    </row>
    <row r="5262" spans="1:5" s="190" customFormat="1" x14ac:dyDescent="0.25">
      <c r="A5262" s="179" t="s">
        <v>1769</v>
      </c>
      <c r="B5262" s="179" t="s">
        <v>1770</v>
      </c>
      <c r="C5262" s="179" t="s">
        <v>7</v>
      </c>
      <c r="D5262" s="180" t="s">
        <v>25634</v>
      </c>
      <c r="E5262"/>
    </row>
    <row r="5263" spans="1:5" s="190" customFormat="1" x14ac:dyDescent="0.25">
      <c r="A5263" s="179" t="s">
        <v>1771</v>
      </c>
      <c r="B5263" s="179" t="s">
        <v>1772</v>
      </c>
      <c r="C5263" s="179" t="s">
        <v>7</v>
      </c>
      <c r="D5263" s="180" t="s">
        <v>25635</v>
      </c>
      <c r="E5263"/>
    </row>
    <row r="5264" spans="1:5" s="190" customFormat="1" x14ac:dyDescent="0.25">
      <c r="A5264" s="179" t="s">
        <v>1773</v>
      </c>
      <c r="B5264" s="179" t="s">
        <v>1774</v>
      </c>
      <c r="C5264" s="179" t="s">
        <v>7</v>
      </c>
      <c r="D5264" s="180" t="s">
        <v>25636</v>
      </c>
      <c r="E5264"/>
    </row>
    <row r="5265" spans="1:5" s="190" customFormat="1" x14ac:dyDescent="0.25">
      <c r="A5265" s="179" t="s">
        <v>1775</v>
      </c>
      <c r="B5265" s="179" t="s">
        <v>1776</v>
      </c>
      <c r="C5265" s="179" t="s">
        <v>7</v>
      </c>
      <c r="D5265" s="180" t="s">
        <v>25637</v>
      </c>
      <c r="E5265"/>
    </row>
    <row r="5266" spans="1:5" s="190" customFormat="1" x14ac:dyDescent="0.25">
      <c r="A5266" s="179" t="s">
        <v>1777</v>
      </c>
      <c r="B5266" s="179" t="s">
        <v>1778</v>
      </c>
      <c r="C5266" s="179" t="s">
        <v>7</v>
      </c>
      <c r="D5266" s="180" t="s">
        <v>25638</v>
      </c>
      <c r="E5266"/>
    </row>
    <row r="5267" spans="1:5" s="190" customFormat="1" x14ac:dyDescent="0.25">
      <c r="A5267" s="179" t="s">
        <v>1779</v>
      </c>
      <c r="B5267" s="179" t="s">
        <v>1780</v>
      </c>
      <c r="C5267" s="179" t="s">
        <v>7</v>
      </c>
      <c r="D5267" s="180" t="s">
        <v>25639</v>
      </c>
      <c r="E5267"/>
    </row>
    <row r="5268" spans="1:5" s="190" customFormat="1" x14ac:dyDescent="0.25">
      <c r="A5268" s="179" t="s">
        <v>1781</v>
      </c>
      <c r="B5268" s="179" t="s">
        <v>1782</v>
      </c>
      <c r="C5268" s="179" t="s">
        <v>7</v>
      </c>
      <c r="D5268" s="180" t="s">
        <v>25640</v>
      </c>
      <c r="E5268"/>
    </row>
    <row r="5269" spans="1:5" s="190" customFormat="1" x14ac:dyDescent="0.25">
      <c r="A5269" s="179" t="s">
        <v>1783</v>
      </c>
      <c r="B5269" s="179" t="s">
        <v>1784</v>
      </c>
      <c r="C5269" s="179" t="s">
        <v>7</v>
      </c>
      <c r="D5269" s="180" t="s">
        <v>25641</v>
      </c>
      <c r="E5269"/>
    </row>
    <row r="5270" spans="1:5" s="190" customFormat="1" x14ac:dyDescent="0.25">
      <c r="A5270" s="179" t="s">
        <v>1785</v>
      </c>
      <c r="B5270" s="179" t="s">
        <v>1786</v>
      </c>
      <c r="C5270" s="179" t="s">
        <v>7</v>
      </c>
      <c r="D5270" s="180" t="s">
        <v>25642</v>
      </c>
      <c r="E5270"/>
    </row>
    <row r="5271" spans="1:5" s="190" customFormat="1" x14ac:dyDescent="0.25">
      <c r="A5271" s="179" t="s">
        <v>1787</v>
      </c>
      <c r="B5271" s="179" t="s">
        <v>15044</v>
      </c>
      <c r="C5271" s="179" t="s">
        <v>8</v>
      </c>
      <c r="D5271" s="180" t="s">
        <v>25643</v>
      </c>
      <c r="E5271"/>
    </row>
    <row r="5272" spans="1:5" s="190" customFormat="1" x14ac:dyDescent="0.25">
      <c r="A5272" s="179" t="s">
        <v>1788</v>
      </c>
      <c r="B5272" s="179" t="s">
        <v>15045</v>
      </c>
      <c r="C5272" s="179" t="s">
        <v>8</v>
      </c>
      <c r="D5272" s="180" t="s">
        <v>25644</v>
      </c>
      <c r="E5272"/>
    </row>
    <row r="5273" spans="1:5" s="190" customFormat="1" x14ac:dyDescent="0.25">
      <c r="A5273" s="179" t="s">
        <v>25645</v>
      </c>
      <c r="B5273" s="179" t="s">
        <v>25646</v>
      </c>
      <c r="C5273" s="179" t="s">
        <v>7</v>
      </c>
      <c r="D5273" s="180" t="s">
        <v>25647</v>
      </c>
      <c r="E5273"/>
    </row>
    <row r="5274" spans="1:5" s="190" customFormat="1" x14ac:dyDescent="0.25">
      <c r="A5274" s="179" t="s">
        <v>25648</v>
      </c>
      <c r="B5274" s="179" t="s">
        <v>25649</v>
      </c>
      <c r="C5274" s="179" t="s">
        <v>7</v>
      </c>
      <c r="D5274" s="180" t="s">
        <v>25650</v>
      </c>
      <c r="E5274"/>
    </row>
    <row r="5275" spans="1:5" s="190" customFormat="1" x14ac:dyDescent="0.25">
      <c r="A5275" s="179" t="s">
        <v>25651</v>
      </c>
      <c r="B5275" s="179" t="s">
        <v>25652</v>
      </c>
      <c r="C5275" s="179" t="s">
        <v>7</v>
      </c>
      <c r="D5275" s="180" t="s">
        <v>25653</v>
      </c>
      <c r="E5275"/>
    </row>
    <row r="5276" spans="1:5" s="190" customFormat="1" x14ac:dyDescent="0.25">
      <c r="A5276" s="179" t="s">
        <v>25654</v>
      </c>
      <c r="B5276" s="179" t="s">
        <v>25655</v>
      </c>
      <c r="C5276" s="179" t="s">
        <v>7</v>
      </c>
      <c r="D5276" s="180" t="s">
        <v>25656</v>
      </c>
      <c r="E5276"/>
    </row>
    <row r="5277" spans="1:5" s="190" customFormat="1" x14ac:dyDescent="0.25">
      <c r="A5277" s="179" t="s">
        <v>25657</v>
      </c>
      <c r="B5277" s="179" t="s">
        <v>25658</v>
      </c>
      <c r="C5277" s="179" t="s">
        <v>7</v>
      </c>
      <c r="D5277" s="180" t="s">
        <v>25659</v>
      </c>
      <c r="E5277"/>
    </row>
    <row r="5278" spans="1:5" s="190" customFormat="1" x14ac:dyDescent="0.25">
      <c r="A5278" s="179" t="s">
        <v>25660</v>
      </c>
      <c r="B5278" s="179" t="s">
        <v>25661</v>
      </c>
      <c r="C5278" s="179" t="s">
        <v>7</v>
      </c>
      <c r="D5278" s="180" t="s">
        <v>25662</v>
      </c>
      <c r="E5278"/>
    </row>
    <row r="5279" spans="1:5" s="190" customFormat="1" x14ac:dyDescent="0.25">
      <c r="A5279" s="179" t="s">
        <v>25663</v>
      </c>
      <c r="B5279" s="179" t="s">
        <v>25664</v>
      </c>
      <c r="C5279" s="179" t="s">
        <v>8</v>
      </c>
      <c r="D5279" s="180" t="s">
        <v>25665</v>
      </c>
      <c r="E5279"/>
    </row>
    <row r="5280" spans="1:5" s="190" customFormat="1" x14ac:dyDescent="0.25">
      <c r="A5280" s="179" t="s">
        <v>25666</v>
      </c>
      <c r="B5280" s="179" t="s">
        <v>25667</v>
      </c>
      <c r="C5280" s="179" t="s">
        <v>8</v>
      </c>
      <c r="D5280" s="180" t="s">
        <v>25668</v>
      </c>
      <c r="E5280"/>
    </row>
    <row r="5281" spans="1:5" s="190" customFormat="1" x14ac:dyDescent="0.25">
      <c r="A5281" s="179" t="s">
        <v>25669</v>
      </c>
      <c r="B5281" s="179" t="s">
        <v>25670</v>
      </c>
      <c r="C5281" s="179" t="s">
        <v>7</v>
      </c>
      <c r="D5281" s="180" t="s">
        <v>25671</v>
      </c>
      <c r="E5281"/>
    </row>
    <row r="5282" spans="1:5" s="190" customFormat="1" x14ac:dyDescent="0.25">
      <c r="A5282" s="179" t="s">
        <v>25672</v>
      </c>
      <c r="B5282" s="179" t="s">
        <v>25673</v>
      </c>
      <c r="C5282" s="179" t="s">
        <v>7</v>
      </c>
      <c r="D5282" s="180" t="s">
        <v>25674</v>
      </c>
      <c r="E5282"/>
    </row>
    <row r="5283" spans="1:5" s="190" customFormat="1" x14ac:dyDescent="0.25">
      <c r="A5283" s="179" t="s">
        <v>1789</v>
      </c>
      <c r="B5283" s="179" t="s">
        <v>464</v>
      </c>
      <c r="C5283" s="179" t="s">
        <v>20</v>
      </c>
      <c r="D5283" s="180" t="s">
        <v>25675</v>
      </c>
      <c r="E5283"/>
    </row>
    <row r="5284" spans="1:5" s="190" customFormat="1" x14ac:dyDescent="0.25">
      <c r="A5284" s="179" t="s">
        <v>1790</v>
      </c>
      <c r="B5284" s="179" t="s">
        <v>465</v>
      </c>
      <c r="C5284" s="179" t="s">
        <v>20</v>
      </c>
      <c r="D5284" s="180" t="s">
        <v>25676</v>
      </c>
      <c r="E5284"/>
    </row>
    <row r="5285" spans="1:5" s="190" customFormat="1" x14ac:dyDescent="0.25">
      <c r="A5285" s="179" t="s">
        <v>1791</v>
      </c>
      <c r="B5285" s="179" t="s">
        <v>466</v>
      </c>
      <c r="C5285" s="179" t="s">
        <v>20</v>
      </c>
      <c r="D5285" s="180" t="s">
        <v>17982</v>
      </c>
      <c r="E5285"/>
    </row>
    <row r="5286" spans="1:5" s="190" customFormat="1" x14ac:dyDescent="0.25">
      <c r="A5286" s="179" t="s">
        <v>1792</v>
      </c>
      <c r="B5286" s="179" t="s">
        <v>467</v>
      </c>
      <c r="C5286" s="179" t="s">
        <v>20</v>
      </c>
      <c r="D5286" s="180" t="s">
        <v>25677</v>
      </c>
      <c r="E5286"/>
    </row>
    <row r="5287" spans="1:5" s="190" customFormat="1" x14ac:dyDescent="0.25">
      <c r="A5287" s="179" t="s">
        <v>1793</v>
      </c>
      <c r="B5287" s="179" t="s">
        <v>43</v>
      </c>
      <c r="C5287" s="179" t="s">
        <v>20</v>
      </c>
      <c r="D5287" s="180" t="s">
        <v>17178</v>
      </c>
      <c r="E5287"/>
    </row>
    <row r="5288" spans="1:5" s="190" customFormat="1" x14ac:dyDescent="0.25">
      <c r="A5288" s="179" t="s">
        <v>1794</v>
      </c>
      <c r="B5288" s="179" t="s">
        <v>44</v>
      </c>
      <c r="C5288" s="179" t="s">
        <v>20</v>
      </c>
      <c r="D5288" s="180" t="s">
        <v>25678</v>
      </c>
      <c r="E5288"/>
    </row>
    <row r="5289" spans="1:5" s="190" customFormat="1" x14ac:dyDescent="0.25">
      <c r="A5289" s="179" t="s">
        <v>1795</v>
      </c>
      <c r="B5289" s="179" t="s">
        <v>468</v>
      </c>
      <c r="C5289" s="179" t="s">
        <v>20</v>
      </c>
      <c r="D5289" s="180" t="s">
        <v>25679</v>
      </c>
      <c r="E5289"/>
    </row>
    <row r="5290" spans="1:5" s="190" customFormat="1" x14ac:dyDescent="0.25">
      <c r="A5290" s="179" t="s">
        <v>1796</v>
      </c>
      <c r="B5290" s="179" t="s">
        <v>45</v>
      </c>
      <c r="C5290" s="179" t="s">
        <v>20</v>
      </c>
      <c r="D5290" s="180" t="s">
        <v>25680</v>
      </c>
      <c r="E5290"/>
    </row>
    <row r="5291" spans="1:5" s="190" customFormat="1" x14ac:dyDescent="0.25">
      <c r="A5291" s="179" t="s">
        <v>1797</v>
      </c>
      <c r="B5291" s="179" t="s">
        <v>469</v>
      </c>
      <c r="C5291" s="179" t="s">
        <v>20</v>
      </c>
      <c r="D5291" s="180" t="s">
        <v>19316</v>
      </c>
      <c r="E5291"/>
    </row>
    <row r="5292" spans="1:5" s="190" customFormat="1" x14ac:dyDescent="0.25">
      <c r="A5292" s="179" t="s">
        <v>1798</v>
      </c>
      <c r="B5292" s="179" t="s">
        <v>470</v>
      </c>
      <c r="C5292" s="179" t="s">
        <v>20</v>
      </c>
      <c r="D5292" s="180" t="s">
        <v>25681</v>
      </c>
      <c r="E5292"/>
    </row>
    <row r="5293" spans="1:5" s="190" customFormat="1" x14ac:dyDescent="0.25">
      <c r="A5293" s="179" t="s">
        <v>1799</v>
      </c>
      <c r="B5293" s="179" t="s">
        <v>471</v>
      </c>
      <c r="C5293" s="179" t="s">
        <v>20</v>
      </c>
      <c r="D5293" s="180" t="s">
        <v>18192</v>
      </c>
      <c r="E5293"/>
    </row>
    <row r="5294" spans="1:5" s="190" customFormat="1" x14ac:dyDescent="0.25">
      <c r="A5294" s="179" t="s">
        <v>1800</v>
      </c>
      <c r="B5294" s="179" t="s">
        <v>46</v>
      </c>
      <c r="C5294" s="179" t="s">
        <v>20</v>
      </c>
      <c r="D5294" s="180" t="s">
        <v>25682</v>
      </c>
      <c r="E5294"/>
    </row>
    <row r="5295" spans="1:5" s="190" customFormat="1" x14ac:dyDescent="0.25">
      <c r="A5295" s="179" t="s">
        <v>1801</v>
      </c>
      <c r="B5295" s="179" t="s">
        <v>472</v>
      </c>
      <c r="C5295" s="179" t="s">
        <v>20</v>
      </c>
      <c r="D5295" s="180" t="s">
        <v>25683</v>
      </c>
      <c r="E5295"/>
    </row>
    <row r="5296" spans="1:5" s="190" customFormat="1" x14ac:dyDescent="0.25">
      <c r="A5296" s="179" t="s">
        <v>1802</v>
      </c>
      <c r="B5296" s="179" t="s">
        <v>47</v>
      </c>
      <c r="C5296" s="179" t="s">
        <v>20</v>
      </c>
      <c r="D5296" s="180" t="s">
        <v>25684</v>
      </c>
      <c r="E5296"/>
    </row>
    <row r="5297" spans="1:5" s="190" customFormat="1" x14ac:dyDescent="0.25">
      <c r="A5297" s="179" t="s">
        <v>1803</v>
      </c>
      <c r="B5297" s="179" t="s">
        <v>473</v>
      </c>
      <c r="C5297" s="179" t="s">
        <v>20</v>
      </c>
      <c r="D5297" s="180" t="s">
        <v>25685</v>
      </c>
      <c r="E5297"/>
    </row>
    <row r="5298" spans="1:5" s="190" customFormat="1" x14ac:dyDescent="0.25">
      <c r="A5298" s="179" t="s">
        <v>1804</v>
      </c>
      <c r="B5298" s="179" t="s">
        <v>474</v>
      </c>
      <c r="C5298" s="179" t="s">
        <v>20</v>
      </c>
      <c r="D5298" s="180" t="s">
        <v>14874</v>
      </c>
      <c r="E5298"/>
    </row>
    <row r="5299" spans="1:5" s="190" customFormat="1" x14ac:dyDescent="0.25">
      <c r="A5299" s="179" t="s">
        <v>1805</v>
      </c>
      <c r="B5299" s="179" t="s">
        <v>475</v>
      </c>
      <c r="C5299" s="179" t="s">
        <v>20</v>
      </c>
      <c r="D5299" s="180" t="s">
        <v>25686</v>
      </c>
      <c r="E5299"/>
    </row>
    <row r="5300" spans="1:5" s="190" customFormat="1" x14ac:dyDescent="0.25">
      <c r="A5300" s="179" t="s">
        <v>1806</v>
      </c>
      <c r="B5300" s="179" t="s">
        <v>476</v>
      </c>
      <c r="C5300" s="179" t="s">
        <v>20</v>
      </c>
      <c r="D5300" s="180" t="s">
        <v>25687</v>
      </c>
      <c r="E5300"/>
    </row>
    <row r="5301" spans="1:5" s="190" customFormat="1" x14ac:dyDescent="0.25">
      <c r="A5301" s="179" t="s">
        <v>1807</v>
      </c>
      <c r="B5301" s="179" t="s">
        <v>477</v>
      </c>
      <c r="C5301" s="179" t="s">
        <v>20</v>
      </c>
      <c r="D5301" s="180" t="s">
        <v>25688</v>
      </c>
      <c r="E5301"/>
    </row>
    <row r="5302" spans="1:5" s="190" customFormat="1" x14ac:dyDescent="0.25">
      <c r="A5302" s="179" t="s">
        <v>1808</v>
      </c>
      <c r="B5302" s="179" t="s">
        <v>478</v>
      </c>
      <c r="C5302" s="179" t="s">
        <v>20</v>
      </c>
      <c r="D5302" s="180" t="s">
        <v>24076</v>
      </c>
      <c r="E5302"/>
    </row>
    <row r="5303" spans="1:5" s="190" customFormat="1" x14ac:dyDescent="0.25">
      <c r="A5303" s="179" t="s">
        <v>1809</v>
      </c>
      <c r="B5303" s="179" t="s">
        <v>48</v>
      </c>
      <c r="C5303" s="179" t="s">
        <v>20</v>
      </c>
      <c r="D5303" s="180" t="s">
        <v>25689</v>
      </c>
      <c r="E5303"/>
    </row>
    <row r="5304" spans="1:5" s="190" customFormat="1" x14ac:dyDescent="0.25">
      <c r="A5304" s="179" t="s">
        <v>1810</v>
      </c>
      <c r="B5304" s="179" t="s">
        <v>479</v>
      </c>
      <c r="C5304" s="179" t="s">
        <v>20</v>
      </c>
      <c r="D5304" s="180" t="s">
        <v>25690</v>
      </c>
      <c r="E5304"/>
    </row>
    <row r="5305" spans="1:5" s="190" customFormat="1" x14ac:dyDescent="0.25">
      <c r="A5305" s="179" t="s">
        <v>1811</v>
      </c>
      <c r="B5305" s="179" t="s">
        <v>480</v>
      </c>
      <c r="C5305" s="179" t="s">
        <v>20</v>
      </c>
      <c r="D5305" s="180" t="s">
        <v>25691</v>
      </c>
      <c r="E5305"/>
    </row>
    <row r="5306" spans="1:5" s="190" customFormat="1" x14ac:dyDescent="0.25">
      <c r="A5306" s="179" t="s">
        <v>1812</v>
      </c>
      <c r="B5306" s="179" t="s">
        <v>49</v>
      </c>
      <c r="C5306" s="179" t="s">
        <v>20</v>
      </c>
      <c r="D5306" s="180" t="s">
        <v>16133</v>
      </c>
      <c r="E5306"/>
    </row>
    <row r="5307" spans="1:5" s="190" customFormat="1" x14ac:dyDescent="0.25">
      <c r="A5307" s="179" t="s">
        <v>1813</v>
      </c>
      <c r="B5307" s="179" t="s">
        <v>481</v>
      </c>
      <c r="C5307" s="179" t="s">
        <v>20</v>
      </c>
      <c r="D5307" s="180" t="s">
        <v>17165</v>
      </c>
      <c r="E5307"/>
    </row>
    <row r="5308" spans="1:5" s="190" customFormat="1" x14ac:dyDescent="0.25">
      <c r="A5308" s="179" t="s">
        <v>1814</v>
      </c>
      <c r="B5308" s="179" t="s">
        <v>482</v>
      </c>
      <c r="C5308" s="179" t="s">
        <v>20</v>
      </c>
      <c r="D5308" s="180" t="s">
        <v>25692</v>
      </c>
      <c r="E5308"/>
    </row>
    <row r="5309" spans="1:5" s="190" customFormat="1" x14ac:dyDescent="0.25">
      <c r="A5309" s="179" t="s">
        <v>1815</v>
      </c>
      <c r="B5309" s="179" t="s">
        <v>50</v>
      </c>
      <c r="C5309" s="179" t="s">
        <v>20</v>
      </c>
      <c r="D5309" s="180" t="s">
        <v>25693</v>
      </c>
      <c r="E5309"/>
    </row>
    <row r="5310" spans="1:5" s="190" customFormat="1" x14ac:dyDescent="0.25">
      <c r="A5310" s="179" t="s">
        <v>1816</v>
      </c>
      <c r="B5310" s="179" t="s">
        <v>483</v>
      </c>
      <c r="C5310" s="179" t="s">
        <v>20</v>
      </c>
      <c r="D5310" s="180" t="s">
        <v>25694</v>
      </c>
      <c r="E5310"/>
    </row>
    <row r="5311" spans="1:5" s="190" customFormat="1" x14ac:dyDescent="0.25">
      <c r="A5311" s="179" t="s">
        <v>1817</v>
      </c>
      <c r="B5311" s="179" t="s">
        <v>484</v>
      </c>
      <c r="C5311" s="179" t="s">
        <v>20</v>
      </c>
      <c r="D5311" s="180" t="s">
        <v>25695</v>
      </c>
      <c r="E5311"/>
    </row>
    <row r="5312" spans="1:5" s="190" customFormat="1" x14ac:dyDescent="0.25">
      <c r="A5312" s="179" t="s">
        <v>1818</v>
      </c>
      <c r="B5312" s="179" t="s">
        <v>51</v>
      </c>
      <c r="C5312" s="179" t="s">
        <v>20</v>
      </c>
      <c r="D5312" s="180" t="s">
        <v>25696</v>
      </c>
      <c r="E5312"/>
    </row>
    <row r="5313" spans="1:5" s="190" customFormat="1" x14ac:dyDescent="0.25">
      <c r="A5313" s="179" t="s">
        <v>1819</v>
      </c>
      <c r="B5313" s="179" t="s">
        <v>485</v>
      </c>
      <c r="C5313" s="179" t="s">
        <v>20</v>
      </c>
      <c r="D5313" s="180" t="s">
        <v>25697</v>
      </c>
      <c r="E5313"/>
    </row>
    <row r="5314" spans="1:5" s="190" customFormat="1" x14ac:dyDescent="0.25">
      <c r="A5314" s="179" t="s">
        <v>1820</v>
      </c>
      <c r="B5314" s="179" t="s">
        <v>486</v>
      </c>
      <c r="C5314" s="179" t="s">
        <v>20</v>
      </c>
      <c r="D5314" s="180" t="s">
        <v>25698</v>
      </c>
      <c r="E5314"/>
    </row>
    <row r="5315" spans="1:5" s="190" customFormat="1" x14ac:dyDescent="0.25">
      <c r="A5315" s="179" t="s">
        <v>1821</v>
      </c>
      <c r="B5315" s="179" t="s">
        <v>15047</v>
      </c>
      <c r="C5315" s="179" t="s">
        <v>20</v>
      </c>
      <c r="D5315" s="180" t="s">
        <v>24961</v>
      </c>
      <c r="E5315"/>
    </row>
    <row r="5316" spans="1:5" s="190" customFormat="1" x14ac:dyDescent="0.25">
      <c r="A5316" s="179" t="s">
        <v>1822</v>
      </c>
      <c r="B5316" s="179" t="s">
        <v>487</v>
      </c>
      <c r="C5316" s="179" t="s">
        <v>20</v>
      </c>
      <c r="D5316" s="180" t="s">
        <v>15983</v>
      </c>
      <c r="E5316"/>
    </row>
    <row r="5317" spans="1:5" s="190" customFormat="1" x14ac:dyDescent="0.25">
      <c r="A5317" s="179" t="s">
        <v>1823</v>
      </c>
      <c r="B5317" s="179" t="s">
        <v>488</v>
      </c>
      <c r="C5317" s="179" t="s">
        <v>20</v>
      </c>
      <c r="D5317" s="180" t="s">
        <v>25699</v>
      </c>
      <c r="E5317"/>
    </row>
    <row r="5318" spans="1:5" s="190" customFormat="1" x14ac:dyDescent="0.25">
      <c r="A5318" s="179" t="s">
        <v>1824</v>
      </c>
      <c r="B5318" s="179" t="s">
        <v>489</v>
      </c>
      <c r="C5318" s="179" t="s">
        <v>20</v>
      </c>
      <c r="D5318" s="180" t="s">
        <v>25700</v>
      </c>
      <c r="E5318"/>
    </row>
    <row r="5319" spans="1:5" s="190" customFormat="1" x14ac:dyDescent="0.25">
      <c r="A5319" s="179" t="s">
        <v>1825</v>
      </c>
      <c r="B5319" s="179" t="s">
        <v>490</v>
      </c>
      <c r="C5319" s="179" t="s">
        <v>20</v>
      </c>
      <c r="D5319" s="180" t="s">
        <v>25700</v>
      </c>
      <c r="E5319"/>
    </row>
    <row r="5320" spans="1:5" s="190" customFormat="1" x14ac:dyDescent="0.25">
      <c r="A5320" s="179" t="s">
        <v>1826</v>
      </c>
      <c r="B5320" s="179" t="s">
        <v>52</v>
      </c>
      <c r="C5320" s="179" t="s">
        <v>20</v>
      </c>
      <c r="D5320" s="180" t="s">
        <v>25701</v>
      </c>
      <c r="E5320"/>
    </row>
    <row r="5321" spans="1:5" s="190" customFormat="1" x14ac:dyDescent="0.25">
      <c r="A5321" s="179" t="s">
        <v>1827</v>
      </c>
      <c r="B5321" s="179" t="s">
        <v>491</v>
      </c>
      <c r="C5321" s="179" t="s">
        <v>20</v>
      </c>
      <c r="D5321" s="180" t="s">
        <v>25702</v>
      </c>
      <c r="E5321"/>
    </row>
    <row r="5322" spans="1:5" s="190" customFormat="1" x14ac:dyDescent="0.25">
      <c r="A5322" s="179" t="s">
        <v>1828</v>
      </c>
      <c r="B5322" s="179" t="s">
        <v>492</v>
      </c>
      <c r="C5322" s="179" t="s">
        <v>20</v>
      </c>
      <c r="D5322" s="180" t="s">
        <v>25703</v>
      </c>
      <c r="E5322"/>
    </row>
    <row r="5323" spans="1:5" s="190" customFormat="1" x14ac:dyDescent="0.25">
      <c r="A5323" s="179" t="s">
        <v>1829</v>
      </c>
      <c r="B5323" s="179" t="s">
        <v>15049</v>
      </c>
      <c r="C5323" s="179" t="s">
        <v>20</v>
      </c>
      <c r="D5323" s="180" t="s">
        <v>25704</v>
      </c>
      <c r="E5323"/>
    </row>
    <row r="5324" spans="1:5" s="190" customFormat="1" x14ac:dyDescent="0.25">
      <c r="A5324" s="179" t="s">
        <v>1830</v>
      </c>
      <c r="B5324" s="179" t="s">
        <v>493</v>
      </c>
      <c r="C5324" s="179" t="s">
        <v>20</v>
      </c>
      <c r="D5324" s="180" t="s">
        <v>25705</v>
      </c>
      <c r="E5324"/>
    </row>
    <row r="5325" spans="1:5" s="190" customFormat="1" x14ac:dyDescent="0.25">
      <c r="A5325" s="179" t="s">
        <v>1831</v>
      </c>
      <c r="B5325" s="179" t="s">
        <v>15050</v>
      </c>
      <c r="C5325" s="179" t="s">
        <v>20</v>
      </c>
      <c r="D5325" s="180" t="s">
        <v>25706</v>
      </c>
      <c r="E5325"/>
    </row>
    <row r="5326" spans="1:5" s="190" customFormat="1" x14ac:dyDescent="0.25">
      <c r="A5326" s="179" t="s">
        <v>1832</v>
      </c>
      <c r="B5326" s="179" t="s">
        <v>15051</v>
      </c>
      <c r="C5326" s="179" t="s">
        <v>20</v>
      </c>
      <c r="D5326" s="180" t="s">
        <v>6397</v>
      </c>
      <c r="E5326"/>
    </row>
    <row r="5327" spans="1:5" s="190" customFormat="1" x14ac:dyDescent="0.25">
      <c r="A5327" s="179" t="s">
        <v>1833</v>
      </c>
      <c r="B5327" s="179" t="s">
        <v>15052</v>
      </c>
      <c r="C5327" s="179" t="s">
        <v>20</v>
      </c>
      <c r="D5327" s="180" t="s">
        <v>20522</v>
      </c>
      <c r="E5327"/>
    </row>
    <row r="5328" spans="1:5" s="190" customFormat="1" x14ac:dyDescent="0.25">
      <c r="A5328" s="179" t="s">
        <v>1834</v>
      </c>
      <c r="B5328" s="179" t="s">
        <v>15053</v>
      </c>
      <c r="C5328" s="179" t="s">
        <v>20</v>
      </c>
      <c r="D5328" s="180" t="s">
        <v>6313</v>
      </c>
      <c r="E5328"/>
    </row>
    <row r="5329" spans="1:5" s="190" customFormat="1" x14ac:dyDescent="0.25">
      <c r="A5329" s="179" t="s">
        <v>1835</v>
      </c>
      <c r="B5329" s="179" t="s">
        <v>53</v>
      </c>
      <c r="C5329" s="179" t="s">
        <v>20</v>
      </c>
      <c r="D5329" s="180" t="s">
        <v>12061</v>
      </c>
      <c r="E5329"/>
    </row>
    <row r="5330" spans="1:5" s="190" customFormat="1" x14ac:dyDescent="0.25">
      <c r="A5330" s="179" t="s">
        <v>1836</v>
      </c>
      <c r="B5330" s="179" t="s">
        <v>494</v>
      </c>
      <c r="C5330" s="179" t="s">
        <v>20</v>
      </c>
      <c r="D5330" s="180" t="s">
        <v>11974</v>
      </c>
      <c r="E5330"/>
    </row>
    <row r="5331" spans="1:5" s="190" customFormat="1" x14ac:dyDescent="0.25">
      <c r="A5331" s="179" t="s">
        <v>1837</v>
      </c>
      <c r="B5331" s="179" t="s">
        <v>15054</v>
      </c>
      <c r="C5331" s="179" t="s">
        <v>20</v>
      </c>
      <c r="D5331" s="180" t="s">
        <v>7835</v>
      </c>
      <c r="E5331"/>
    </row>
    <row r="5332" spans="1:5" s="190" customFormat="1" x14ac:dyDescent="0.25">
      <c r="A5332" s="179" t="s">
        <v>1838</v>
      </c>
      <c r="B5332" s="179" t="s">
        <v>495</v>
      </c>
      <c r="C5332" s="179" t="s">
        <v>20</v>
      </c>
      <c r="D5332" s="180" t="s">
        <v>25707</v>
      </c>
      <c r="E5332"/>
    </row>
    <row r="5333" spans="1:5" s="190" customFormat="1" x14ac:dyDescent="0.25">
      <c r="A5333" s="179" t="s">
        <v>1839</v>
      </c>
      <c r="B5333" s="179" t="s">
        <v>496</v>
      </c>
      <c r="C5333" s="179" t="s">
        <v>20</v>
      </c>
      <c r="D5333" s="180" t="s">
        <v>25708</v>
      </c>
      <c r="E5333"/>
    </row>
    <row r="5334" spans="1:5" s="190" customFormat="1" x14ac:dyDescent="0.25">
      <c r="A5334" s="179" t="s">
        <v>1840</v>
      </c>
      <c r="B5334" s="179" t="s">
        <v>497</v>
      </c>
      <c r="C5334" s="179" t="s">
        <v>20</v>
      </c>
      <c r="D5334" s="180" t="s">
        <v>6339</v>
      </c>
      <c r="E5334"/>
    </row>
    <row r="5335" spans="1:5" s="190" customFormat="1" x14ac:dyDescent="0.25">
      <c r="A5335" s="179" t="s">
        <v>1841</v>
      </c>
      <c r="B5335" s="179" t="s">
        <v>15055</v>
      </c>
      <c r="C5335" s="179" t="s">
        <v>20</v>
      </c>
      <c r="D5335" s="180" t="s">
        <v>25709</v>
      </c>
      <c r="E5335"/>
    </row>
    <row r="5336" spans="1:5" s="190" customFormat="1" x14ac:dyDescent="0.25">
      <c r="A5336" s="179" t="s">
        <v>1842</v>
      </c>
      <c r="B5336" s="179" t="s">
        <v>498</v>
      </c>
      <c r="C5336" s="179" t="s">
        <v>20</v>
      </c>
      <c r="D5336" s="180" t="s">
        <v>25710</v>
      </c>
      <c r="E5336"/>
    </row>
    <row r="5337" spans="1:5" s="190" customFormat="1" x14ac:dyDescent="0.25">
      <c r="A5337" s="179" t="s">
        <v>1843</v>
      </c>
      <c r="B5337" s="179" t="s">
        <v>54</v>
      </c>
      <c r="C5337" s="179" t="s">
        <v>20</v>
      </c>
      <c r="D5337" s="180" t="s">
        <v>25711</v>
      </c>
      <c r="E5337"/>
    </row>
    <row r="5338" spans="1:5" s="190" customFormat="1" x14ac:dyDescent="0.25">
      <c r="A5338" s="179" t="s">
        <v>1844</v>
      </c>
      <c r="B5338" s="179" t="s">
        <v>15056</v>
      </c>
      <c r="C5338" s="179" t="s">
        <v>20</v>
      </c>
      <c r="D5338" s="180" t="s">
        <v>14611</v>
      </c>
      <c r="E5338"/>
    </row>
    <row r="5339" spans="1:5" s="190" customFormat="1" x14ac:dyDescent="0.25">
      <c r="A5339" s="179" t="s">
        <v>1845</v>
      </c>
      <c r="B5339" s="179" t="s">
        <v>499</v>
      </c>
      <c r="C5339" s="179" t="s">
        <v>20</v>
      </c>
      <c r="D5339" s="180" t="s">
        <v>25712</v>
      </c>
      <c r="E5339"/>
    </row>
    <row r="5340" spans="1:5" s="190" customFormat="1" x14ac:dyDescent="0.25">
      <c r="A5340" s="179" t="s">
        <v>1846</v>
      </c>
      <c r="B5340" s="179" t="s">
        <v>500</v>
      </c>
      <c r="C5340" s="179" t="s">
        <v>20</v>
      </c>
      <c r="D5340" s="180" t="s">
        <v>25713</v>
      </c>
      <c r="E5340"/>
    </row>
    <row r="5341" spans="1:5" s="190" customFormat="1" x14ac:dyDescent="0.25">
      <c r="A5341" s="179" t="s">
        <v>1847</v>
      </c>
      <c r="B5341" s="179" t="s">
        <v>55</v>
      </c>
      <c r="C5341" s="179" t="s">
        <v>20</v>
      </c>
      <c r="D5341" s="180" t="s">
        <v>25714</v>
      </c>
      <c r="E5341"/>
    </row>
    <row r="5342" spans="1:5" s="190" customFormat="1" x14ac:dyDescent="0.25">
      <c r="A5342" s="179" t="s">
        <v>1848</v>
      </c>
      <c r="B5342" s="179" t="s">
        <v>501</v>
      </c>
      <c r="C5342" s="179" t="s">
        <v>20</v>
      </c>
      <c r="D5342" s="180" t="s">
        <v>25715</v>
      </c>
      <c r="E5342"/>
    </row>
    <row r="5343" spans="1:5" s="190" customFormat="1" x14ac:dyDescent="0.25">
      <c r="A5343" s="179" t="s">
        <v>1849</v>
      </c>
      <c r="B5343" s="179" t="s">
        <v>502</v>
      </c>
      <c r="C5343" s="179" t="s">
        <v>20</v>
      </c>
      <c r="D5343" s="180" t="s">
        <v>25716</v>
      </c>
      <c r="E5343"/>
    </row>
    <row r="5344" spans="1:5" s="190" customFormat="1" x14ac:dyDescent="0.25">
      <c r="A5344" s="179" t="s">
        <v>1850</v>
      </c>
      <c r="B5344" s="179" t="s">
        <v>15057</v>
      </c>
      <c r="C5344" s="179" t="s">
        <v>20</v>
      </c>
      <c r="D5344" s="180" t="s">
        <v>6943</v>
      </c>
      <c r="E5344"/>
    </row>
    <row r="5345" spans="1:5" s="190" customFormat="1" x14ac:dyDescent="0.25">
      <c r="A5345" s="179" t="s">
        <v>1851</v>
      </c>
      <c r="B5345" s="179" t="s">
        <v>56</v>
      </c>
      <c r="C5345" s="179" t="s">
        <v>20</v>
      </c>
      <c r="D5345" s="180" t="s">
        <v>25717</v>
      </c>
      <c r="E5345"/>
    </row>
    <row r="5346" spans="1:5" s="190" customFormat="1" x14ac:dyDescent="0.25">
      <c r="A5346" s="179" t="s">
        <v>1852</v>
      </c>
      <c r="B5346" s="179" t="s">
        <v>57</v>
      </c>
      <c r="C5346" s="179" t="s">
        <v>20</v>
      </c>
      <c r="D5346" s="180" t="s">
        <v>25718</v>
      </c>
      <c r="E5346"/>
    </row>
    <row r="5347" spans="1:5" s="190" customFormat="1" x14ac:dyDescent="0.25">
      <c r="A5347" s="179" t="s">
        <v>1853</v>
      </c>
      <c r="B5347" s="179" t="s">
        <v>58</v>
      </c>
      <c r="C5347" s="179" t="s">
        <v>20</v>
      </c>
      <c r="D5347" s="180" t="s">
        <v>25719</v>
      </c>
      <c r="E5347"/>
    </row>
    <row r="5348" spans="1:5" s="190" customFormat="1" x14ac:dyDescent="0.25">
      <c r="A5348" s="179" t="s">
        <v>1854</v>
      </c>
      <c r="B5348" s="179" t="s">
        <v>503</v>
      </c>
      <c r="C5348" s="179" t="s">
        <v>20</v>
      </c>
      <c r="D5348" s="180" t="s">
        <v>11234</v>
      </c>
      <c r="E5348"/>
    </row>
    <row r="5349" spans="1:5" s="190" customFormat="1" x14ac:dyDescent="0.25">
      <c r="A5349" s="179" t="s">
        <v>1855</v>
      </c>
      <c r="B5349" s="179" t="s">
        <v>59</v>
      </c>
      <c r="C5349" s="179" t="s">
        <v>20</v>
      </c>
      <c r="D5349" s="180" t="s">
        <v>12543</v>
      </c>
      <c r="E5349"/>
    </row>
    <row r="5350" spans="1:5" s="190" customFormat="1" x14ac:dyDescent="0.25">
      <c r="A5350" s="179" t="s">
        <v>1856</v>
      </c>
      <c r="B5350" s="179" t="s">
        <v>60</v>
      </c>
      <c r="C5350" s="179" t="s">
        <v>20</v>
      </c>
      <c r="D5350" s="180" t="s">
        <v>25720</v>
      </c>
      <c r="E5350"/>
    </row>
    <row r="5351" spans="1:5" s="190" customFormat="1" x14ac:dyDescent="0.25">
      <c r="A5351" s="179" t="s">
        <v>1857</v>
      </c>
      <c r="B5351" s="179" t="s">
        <v>61</v>
      </c>
      <c r="C5351" s="179" t="s">
        <v>20</v>
      </c>
      <c r="D5351" s="180" t="s">
        <v>15405</v>
      </c>
      <c r="E5351"/>
    </row>
    <row r="5352" spans="1:5" s="190" customFormat="1" x14ac:dyDescent="0.25">
      <c r="A5352" s="179" t="s">
        <v>1858</v>
      </c>
      <c r="B5352" s="179" t="s">
        <v>504</v>
      </c>
      <c r="C5352" s="179" t="s">
        <v>20</v>
      </c>
      <c r="D5352" s="180" t="s">
        <v>17951</v>
      </c>
      <c r="E5352"/>
    </row>
    <row r="5353" spans="1:5" s="190" customFormat="1" x14ac:dyDescent="0.25">
      <c r="A5353" s="179" t="s">
        <v>1859</v>
      </c>
      <c r="B5353" s="179" t="s">
        <v>505</v>
      </c>
      <c r="C5353" s="179" t="s">
        <v>20</v>
      </c>
      <c r="D5353" s="180" t="s">
        <v>12233</v>
      </c>
      <c r="E5353"/>
    </row>
    <row r="5354" spans="1:5" s="190" customFormat="1" x14ac:dyDescent="0.25">
      <c r="A5354" s="179" t="s">
        <v>1860</v>
      </c>
      <c r="B5354" s="179" t="s">
        <v>62</v>
      </c>
      <c r="C5354" s="179" t="s">
        <v>20</v>
      </c>
      <c r="D5354" s="180" t="s">
        <v>25721</v>
      </c>
      <c r="E5354"/>
    </row>
    <row r="5355" spans="1:5" s="190" customFormat="1" x14ac:dyDescent="0.25">
      <c r="A5355" s="179" t="s">
        <v>1861</v>
      </c>
      <c r="B5355" s="179" t="s">
        <v>63</v>
      </c>
      <c r="C5355" s="179" t="s">
        <v>20</v>
      </c>
      <c r="D5355" s="180" t="s">
        <v>7941</v>
      </c>
      <c r="E5355"/>
    </row>
    <row r="5356" spans="1:5" s="190" customFormat="1" x14ac:dyDescent="0.25">
      <c r="A5356" s="179" t="s">
        <v>1862</v>
      </c>
      <c r="B5356" s="179" t="s">
        <v>15059</v>
      </c>
      <c r="C5356" s="179" t="s">
        <v>20</v>
      </c>
      <c r="D5356" s="180" t="s">
        <v>25722</v>
      </c>
      <c r="E5356"/>
    </row>
    <row r="5357" spans="1:5" s="190" customFormat="1" x14ac:dyDescent="0.25">
      <c r="A5357" s="179" t="s">
        <v>1863</v>
      </c>
      <c r="B5357" s="179" t="s">
        <v>506</v>
      </c>
      <c r="C5357" s="179" t="s">
        <v>20</v>
      </c>
      <c r="D5357" s="180" t="s">
        <v>25723</v>
      </c>
      <c r="E5357"/>
    </row>
    <row r="5358" spans="1:5" s="190" customFormat="1" x14ac:dyDescent="0.25">
      <c r="A5358" s="179" t="s">
        <v>1864</v>
      </c>
      <c r="B5358" s="179" t="s">
        <v>507</v>
      </c>
      <c r="C5358" s="179" t="s">
        <v>20</v>
      </c>
      <c r="D5358" s="180" t="s">
        <v>25724</v>
      </c>
      <c r="E5358"/>
    </row>
    <row r="5359" spans="1:5" s="190" customFormat="1" x14ac:dyDescent="0.25">
      <c r="A5359" s="179" t="s">
        <v>1865</v>
      </c>
      <c r="B5359" s="179" t="s">
        <v>15060</v>
      </c>
      <c r="C5359" s="179" t="s">
        <v>20</v>
      </c>
      <c r="D5359" s="180" t="s">
        <v>25725</v>
      </c>
      <c r="E5359"/>
    </row>
    <row r="5360" spans="1:5" s="190" customFormat="1" x14ac:dyDescent="0.25">
      <c r="A5360" s="179" t="s">
        <v>1866</v>
      </c>
      <c r="B5360" s="179" t="s">
        <v>508</v>
      </c>
      <c r="C5360" s="179" t="s">
        <v>20</v>
      </c>
      <c r="D5360" s="180" t="s">
        <v>25726</v>
      </c>
      <c r="E5360"/>
    </row>
    <row r="5361" spans="1:5" s="190" customFormat="1" x14ac:dyDescent="0.25">
      <c r="A5361" s="179" t="s">
        <v>1867</v>
      </c>
      <c r="B5361" s="179" t="s">
        <v>64</v>
      </c>
      <c r="C5361" s="179" t="s">
        <v>20</v>
      </c>
      <c r="D5361" s="180" t="s">
        <v>25727</v>
      </c>
      <c r="E5361"/>
    </row>
    <row r="5362" spans="1:5" s="190" customFormat="1" x14ac:dyDescent="0.25">
      <c r="A5362" s="179" t="s">
        <v>1868</v>
      </c>
      <c r="B5362" s="179" t="s">
        <v>509</v>
      </c>
      <c r="C5362" s="179" t="s">
        <v>20</v>
      </c>
      <c r="D5362" s="180" t="s">
        <v>25728</v>
      </c>
      <c r="E5362"/>
    </row>
    <row r="5363" spans="1:5" s="190" customFormat="1" x14ac:dyDescent="0.25">
      <c r="A5363" s="179" t="s">
        <v>1869</v>
      </c>
      <c r="B5363" s="179" t="s">
        <v>65</v>
      </c>
      <c r="C5363" s="179" t="s">
        <v>20</v>
      </c>
      <c r="D5363" s="180" t="s">
        <v>25729</v>
      </c>
      <c r="E5363"/>
    </row>
    <row r="5364" spans="1:5" s="190" customFormat="1" x14ac:dyDescent="0.25">
      <c r="A5364" s="179" t="s">
        <v>1870</v>
      </c>
      <c r="B5364" s="179" t="s">
        <v>510</v>
      </c>
      <c r="C5364" s="179" t="s">
        <v>20</v>
      </c>
      <c r="D5364" s="180" t="s">
        <v>25730</v>
      </c>
      <c r="E5364"/>
    </row>
    <row r="5365" spans="1:5" s="190" customFormat="1" x14ac:dyDescent="0.25">
      <c r="A5365" s="179" t="s">
        <v>1871</v>
      </c>
      <c r="B5365" s="179" t="s">
        <v>511</v>
      </c>
      <c r="C5365" s="179" t="s">
        <v>20</v>
      </c>
      <c r="D5365" s="180" t="s">
        <v>17985</v>
      </c>
      <c r="E5365"/>
    </row>
    <row r="5366" spans="1:5" s="190" customFormat="1" x14ac:dyDescent="0.25">
      <c r="A5366" s="179" t="s">
        <v>1872</v>
      </c>
      <c r="B5366" s="179" t="s">
        <v>66</v>
      </c>
      <c r="C5366" s="179" t="s">
        <v>20</v>
      </c>
      <c r="D5366" s="180" t="s">
        <v>25731</v>
      </c>
      <c r="E5366"/>
    </row>
    <row r="5367" spans="1:5" s="190" customFormat="1" x14ac:dyDescent="0.25">
      <c r="A5367" s="179" t="s">
        <v>1873</v>
      </c>
      <c r="B5367" s="179" t="s">
        <v>512</v>
      </c>
      <c r="C5367" s="179" t="s">
        <v>20</v>
      </c>
      <c r="D5367" s="180" t="s">
        <v>16696</v>
      </c>
      <c r="E5367"/>
    </row>
    <row r="5368" spans="1:5" s="190" customFormat="1" x14ac:dyDescent="0.25">
      <c r="A5368" s="179" t="s">
        <v>1874</v>
      </c>
      <c r="B5368" s="179" t="s">
        <v>513</v>
      </c>
      <c r="C5368" s="179" t="s">
        <v>20</v>
      </c>
      <c r="D5368" s="180" t="s">
        <v>12190</v>
      </c>
      <c r="E5368"/>
    </row>
    <row r="5369" spans="1:5" s="190" customFormat="1" x14ac:dyDescent="0.25">
      <c r="A5369" s="179" t="s">
        <v>1875</v>
      </c>
      <c r="B5369" s="179" t="s">
        <v>514</v>
      </c>
      <c r="C5369" s="179" t="s">
        <v>20</v>
      </c>
      <c r="D5369" s="180" t="s">
        <v>17644</v>
      </c>
      <c r="E5369"/>
    </row>
    <row r="5370" spans="1:5" s="190" customFormat="1" x14ac:dyDescent="0.25">
      <c r="A5370" s="179" t="s">
        <v>1876</v>
      </c>
      <c r="B5370" s="179" t="s">
        <v>515</v>
      </c>
      <c r="C5370" s="179" t="s">
        <v>20</v>
      </c>
      <c r="D5370" s="180" t="s">
        <v>25732</v>
      </c>
      <c r="E5370"/>
    </row>
    <row r="5371" spans="1:5" s="190" customFormat="1" x14ac:dyDescent="0.25">
      <c r="A5371" s="179" t="s">
        <v>1877</v>
      </c>
      <c r="B5371" s="179" t="s">
        <v>516</v>
      </c>
      <c r="C5371" s="179" t="s">
        <v>20</v>
      </c>
      <c r="D5371" s="180" t="s">
        <v>25733</v>
      </c>
      <c r="E5371"/>
    </row>
    <row r="5372" spans="1:5" s="190" customFormat="1" x14ac:dyDescent="0.25">
      <c r="A5372" s="179" t="s">
        <v>1878</v>
      </c>
      <c r="B5372" s="179" t="s">
        <v>517</v>
      </c>
      <c r="C5372" s="179" t="s">
        <v>20</v>
      </c>
      <c r="D5372" s="180" t="s">
        <v>25734</v>
      </c>
      <c r="E5372"/>
    </row>
    <row r="5373" spans="1:5" s="190" customFormat="1" x14ac:dyDescent="0.25">
      <c r="A5373" s="179" t="s">
        <v>1879</v>
      </c>
      <c r="B5373" s="179" t="s">
        <v>518</v>
      </c>
      <c r="C5373" s="179" t="s">
        <v>20</v>
      </c>
      <c r="D5373" s="180" t="s">
        <v>16909</v>
      </c>
      <c r="E5373"/>
    </row>
    <row r="5374" spans="1:5" s="190" customFormat="1" x14ac:dyDescent="0.25">
      <c r="A5374" s="179" t="s">
        <v>1880</v>
      </c>
      <c r="B5374" s="179" t="s">
        <v>519</v>
      </c>
      <c r="C5374" s="179" t="s">
        <v>20</v>
      </c>
      <c r="D5374" s="180" t="s">
        <v>7261</v>
      </c>
      <c r="E5374"/>
    </row>
    <row r="5375" spans="1:5" s="190" customFormat="1" x14ac:dyDescent="0.25">
      <c r="A5375" s="179" t="s">
        <v>1881</v>
      </c>
      <c r="B5375" s="179" t="s">
        <v>15063</v>
      </c>
      <c r="C5375" s="179" t="s">
        <v>20</v>
      </c>
      <c r="D5375" s="180" t="s">
        <v>21339</v>
      </c>
      <c r="E5375"/>
    </row>
    <row r="5376" spans="1:5" s="190" customFormat="1" x14ac:dyDescent="0.25">
      <c r="A5376" s="179" t="s">
        <v>1882</v>
      </c>
      <c r="B5376" s="179" t="s">
        <v>15064</v>
      </c>
      <c r="C5376" s="179" t="s">
        <v>20</v>
      </c>
      <c r="D5376" s="180" t="s">
        <v>18989</v>
      </c>
      <c r="E5376"/>
    </row>
    <row r="5377" spans="1:5" s="190" customFormat="1" x14ac:dyDescent="0.25">
      <c r="A5377" s="179" t="s">
        <v>1883</v>
      </c>
      <c r="B5377" s="179" t="s">
        <v>15065</v>
      </c>
      <c r="C5377" s="179" t="s">
        <v>20</v>
      </c>
      <c r="D5377" s="180" t="s">
        <v>6407</v>
      </c>
      <c r="E5377"/>
    </row>
    <row r="5378" spans="1:5" s="190" customFormat="1" x14ac:dyDescent="0.25">
      <c r="A5378" s="179" t="s">
        <v>1884</v>
      </c>
      <c r="B5378" s="179" t="s">
        <v>520</v>
      </c>
      <c r="C5378" s="179" t="s">
        <v>20</v>
      </c>
      <c r="D5378" s="180" t="s">
        <v>25735</v>
      </c>
      <c r="E5378"/>
    </row>
    <row r="5379" spans="1:5" s="190" customFormat="1" x14ac:dyDescent="0.25">
      <c r="A5379" s="179" t="s">
        <v>1885</v>
      </c>
      <c r="B5379" s="179" t="s">
        <v>67</v>
      </c>
      <c r="C5379" s="179" t="s">
        <v>20</v>
      </c>
      <c r="D5379" s="180" t="s">
        <v>17967</v>
      </c>
      <c r="E5379"/>
    </row>
    <row r="5380" spans="1:5" s="190" customFormat="1" x14ac:dyDescent="0.25">
      <c r="A5380" s="179" t="s">
        <v>1886</v>
      </c>
      <c r="B5380" s="179" t="s">
        <v>521</v>
      </c>
      <c r="C5380" s="179" t="s">
        <v>20</v>
      </c>
      <c r="D5380" s="180" t="s">
        <v>25736</v>
      </c>
      <c r="E5380"/>
    </row>
    <row r="5381" spans="1:5" s="190" customFormat="1" x14ac:dyDescent="0.25">
      <c r="A5381" s="179" t="s">
        <v>1887</v>
      </c>
      <c r="B5381" s="179" t="s">
        <v>15066</v>
      </c>
      <c r="C5381" s="179" t="s">
        <v>20</v>
      </c>
      <c r="D5381" s="180" t="s">
        <v>25737</v>
      </c>
      <c r="E5381"/>
    </row>
    <row r="5382" spans="1:5" s="190" customFormat="1" x14ac:dyDescent="0.25">
      <c r="A5382" s="179" t="s">
        <v>1888</v>
      </c>
      <c r="B5382" s="179" t="s">
        <v>522</v>
      </c>
      <c r="C5382" s="179" t="s">
        <v>20</v>
      </c>
      <c r="D5382" s="180" t="s">
        <v>12578</v>
      </c>
      <c r="E5382"/>
    </row>
    <row r="5383" spans="1:5" s="190" customFormat="1" x14ac:dyDescent="0.25">
      <c r="A5383" s="179" t="s">
        <v>1889</v>
      </c>
      <c r="B5383" s="179" t="s">
        <v>523</v>
      </c>
      <c r="C5383" s="179" t="s">
        <v>20</v>
      </c>
      <c r="D5383" s="180" t="s">
        <v>6655</v>
      </c>
      <c r="E5383"/>
    </row>
    <row r="5384" spans="1:5" s="190" customFormat="1" x14ac:dyDescent="0.25">
      <c r="A5384" s="179" t="s">
        <v>1890</v>
      </c>
      <c r="B5384" s="179" t="s">
        <v>524</v>
      </c>
      <c r="C5384" s="179" t="s">
        <v>20</v>
      </c>
      <c r="D5384" s="180" t="s">
        <v>25738</v>
      </c>
      <c r="E5384"/>
    </row>
    <row r="5385" spans="1:5" s="190" customFormat="1" x14ac:dyDescent="0.25">
      <c r="A5385" s="179" t="s">
        <v>1891</v>
      </c>
      <c r="B5385" s="179" t="s">
        <v>68</v>
      </c>
      <c r="C5385" s="179" t="s">
        <v>20</v>
      </c>
      <c r="D5385" s="180" t="s">
        <v>17165</v>
      </c>
      <c r="E5385"/>
    </row>
    <row r="5386" spans="1:5" s="190" customFormat="1" x14ac:dyDescent="0.25">
      <c r="A5386" s="179" t="s">
        <v>1892</v>
      </c>
      <c r="B5386" s="179" t="s">
        <v>15067</v>
      </c>
      <c r="C5386" s="179" t="s">
        <v>20</v>
      </c>
      <c r="D5386" s="180" t="s">
        <v>25739</v>
      </c>
      <c r="E5386"/>
    </row>
    <row r="5387" spans="1:5" s="190" customFormat="1" x14ac:dyDescent="0.25">
      <c r="A5387" s="179" t="s">
        <v>1893</v>
      </c>
      <c r="B5387" s="179" t="s">
        <v>525</v>
      </c>
      <c r="C5387" s="179" t="s">
        <v>20</v>
      </c>
      <c r="D5387" s="180" t="s">
        <v>17070</v>
      </c>
      <c r="E5387"/>
    </row>
    <row r="5388" spans="1:5" s="190" customFormat="1" x14ac:dyDescent="0.25">
      <c r="A5388" s="179" t="s">
        <v>1894</v>
      </c>
      <c r="B5388" s="179" t="s">
        <v>526</v>
      </c>
      <c r="C5388" s="179" t="s">
        <v>20</v>
      </c>
      <c r="D5388" s="180" t="s">
        <v>25740</v>
      </c>
      <c r="E5388"/>
    </row>
    <row r="5389" spans="1:5" s="190" customFormat="1" x14ac:dyDescent="0.25">
      <c r="A5389" s="179" t="s">
        <v>1895</v>
      </c>
      <c r="B5389" s="179" t="s">
        <v>527</v>
      </c>
      <c r="C5389" s="179" t="s">
        <v>20</v>
      </c>
      <c r="D5389" s="180" t="s">
        <v>25741</v>
      </c>
      <c r="E5389"/>
    </row>
    <row r="5390" spans="1:5" s="190" customFormat="1" x14ac:dyDescent="0.25">
      <c r="A5390" s="179" t="s">
        <v>1896</v>
      </c>
      <c r="B5390" s="179" t="s">
        <v>15068</v>
      </c>
      <c r="C5390" s="179" t="s">
        <v>20</v>
      </c>
      <c r="D5390" s="180" t="s">
        <v>25742</v>
      </c>
      <c r="E5390"/>
    </row>
    <row r="5391" spans="1:5" s="190" customFormat="1" x14ac:dyDescent="0.25">
      <c r="A5391" s="179" t="s">
        <v>1897</v>
      </c>
      <c r="B5391" s="179" t="s">
        <v>528</v>
      </c>
      <c r="C5391" s="179" t="s">
        <v>20</v>
      </c>
      <c r="D5391" s="180" t="s">
        <v>7300</v>
      </c>
      <c r="E5391"/>
    </row>
    <row r="5392" spans="1:5" s="190" customFormat="1" x14ac:dyDescent="0.25">
      <c r="A5392" s="179" t="s">
        <v>1898</v>
      </c>
      <c r="B5392" s="179" t="s">
        <v>69</v>
      </c>
      <c r="C5392" s="179" t="s">
        <v>20</v>
      </c>
      <c r="D5392" s="180" t="s">
        <v>17969</v>
      </c>
      <c r="E5392"/>
    </row>
    <row r="5393" spans="1:5" s="190" customFormat="1" x14ac:dyDescent="0.25">
      <c r="A5393" s="179" t="s">
        <v>1899</v>
      </c>
      <c r="B5393" s="179" t="s">
        <v>529</v>
      </c>
      <c r="C5393" s="179" t="s">
        <v>20</v>
      </c>
      <c r="D5393" s="180" t="s">
        <v>25743</v>
      </c>
      <c r="E5393"/>
    </row>
    <row r="5394" spans="1:5" s="190" customFormat="1" x14ac:dyDescent="0.25">
      <c r="A5394" s="179" t="s">
        <v>1900</v>
      </c>
      <c r="B5394" s="179" t="s">
        <v>15070</v>
      </c>
      <c r="C5394" s="179" t="s">
        <v>20</v>
      </c>
      <c r="D5394" s="180" t="s">
        <v>25744</v>
      </c>
      <c r="E5394"/>
    </row>
    <row r="5395" spans="1:5" s="190" customFormat="1" x14ac:dyDescent="0.25">
      <c r="A5395" s="179" t="s">
        <v>1901</v>
      </c>
      <c r="B5395" s="179" t="s">
        <v>15071</v>
      </c>
      <c r="C5395" s="179" t="s">
        <v>20</v>
      </c>
      <c r="D5395" s="180" t="s">
        <v>25745</v>
      </c>
      <c r="E5395"/>
    </row>
    <row r="5396" spans="1:5" s="190" customFormat="1" x14ac:dyDescent="0.25">
      <c r="A5396" s="179" t="s">
        <v>1902</v>
      </c>
      <c r="B5396" s="179" t="s">
        <v>530</v>
      </c>
      <c r="C5396" s="179" t="s">
        <v>20</v>
      </c>
      <c r="D5396" s="180" t="s">
        <v>25746</v>
      </c>
      <c r="E5396"/>
    </row>
    <row r="5397" spans="1:5" s="190" customFormat="1" x14ac:dyDescent="0.25">
      <c r="A5397" s="179" t="s">
        <v>1903</v>
      </c>
      <c r="B5397" s="179" t="s">
        <v>70</v>
      </c>
      <c r="C5397" s="179" t="s">
        <v>20</v>
      </c>
      <c r="D5397" s="180" t="s">
        <v>25747</v>
      </c>
      <c r="E5397"/>
    </row>
    <row r="5398" spans="1:5" s="190" customFormat="1" x14ac:dyDescent="0.25">
      <c r="A5398" s="179" t="s">
        <v>1904</v>
      </c>
      <c r="B5398" s="179" t="s">
        <v>531</v>
      </c>
      <c r="C5398" s="179" t="s">
        <v>20</v>
      </c>
      <c r="D5398" s="180" t="s">
        <v>25748</v>
      </c>
      <c r="E5398"/>
    </row>
    <row r="5399" spans="1:5" s="190" customFormat="1" x14ac:dyDescent="0.25">
      <c r="A5399" s="179" t="s">
        <v>1905</v>
      </c>
      <c r="B5399" s="179" t="s">
        <v>532</v>
      </c>
      <c r="C5399" s="179" t="s">
        <v>20</v>
      </c>
      <c r="D5399" s="180" t="s">
        <v>6337</v>
      </c>
      <c r="E5399"/>
    </row>
    <row r="5400" spans="1:5" s="190" customFormat="1" x14ac:dyDescent="0.25">
      <c r="A5400" s="179" t="s">
        <v>1906</v>
      </c>
      <c r="B5400" s="179" t="s">
        <v>15072</v>
      </c>
      <c r="C5400" s="179" t="s">
        <v>20</v>
      </c>
      <c r="D5400" s="180" t="s">
        <v>21587</v>
      </c>
      <c r="E5400"/>
    </row>
    <row r="5401" spans="1:5" s="190" customFormat="1" x14ac:dyDescent="0.25">
      <c r="A5401" s="179" t="s">
        <v>1907</v>
      </c>
      <c r="B5401" s="179" t="s">
        <v>71</v>
      </c>
      <c r="C5401" s="179" t="s">
        <v>20</v>
      </c>
      <c r="D5401" s="180" t="s">
        <v>17017</v>
      </c>
      <c r="E5401"/>
    </row>
    <row r="5402" spans="1:5" s="190" customFormat="1" x14ac:dyDescent="0.25">
      <c r="A5402" s="179" t="s">
        <v>1908</v>
      </c>
      <c r="B5402" s="179" t="s">
        <v>533</v>
      </c>
      <c r="C5402" s="179" t="s">
        <v>20</v>
      </c>
      <c r="D5402" s="180" t="s">
        <v>7316</v>
      </c>
      <c r="E5402"/>
    </row>
    <row r="5403" spans="1:5" s="190" customFormat="1" x14ac:dyDescent="0.25">
      <c r="A5403" s="179" t="s">
        <v>1909</v>
      </c>
      <c r="B5403" s="179" t="s">
        <v>534</v>
      </c>
      <c r="C5403" s="179" t="s">
        <v>20</v>
      </c>
      <c r="D5403" s="180" t="s">
        <v>7964</v>
      </c>
      <c r="E5403"/>
    </row>
    <row r="5404" spans="1:5" s="190" customFormat="1" x14ac:dyDescent="0.25">
      <c r="A5404" s="179" t="s">
        <v>1910</v>
      </c>
      <c r="B5404" s="179" t="s">
        <v>15073</v>
      </c>
      <c r="C5404" s="179" t="s">
        <v>20</v>
      </c>
      <c r="D5404" s="180" t="s">
        <v>7909</v>
      </c>
      <c r="E5404"/>
    </row>
    <row r="5405" spans="1:5" s="190" customFormat="1" x14ac:dyDescent="0.25">
      <c r="A5405" s="179" t="s">
        <v>1911</v>
      </c>
      <c r="B5405" s="179" t="s">
        <v>15074</v>
      </c>
      <c r="C5405" s="179" t="s">
        <v>20</v>
      </c>
      <c r="D5405" s="180" t="s">
        <v>14666</v>
      </c>
      <c r="E5405"/>
    </row>
    <row r="5406" spans="1:5" s="190" customFormat="1" x14ac:dyDescent="0.25">
      <c r="A5406" s="179" t="s">
        <v>1912</v>
      </c>
      <c r="B5406" s="179" t="s">
        <v>535</v>
      </c>
      <c r="C5406" s="179" t="s">
        <v>20</v>
      </c>
      <c r="D5406" s="180" t="s">
        <v>10328</v>
      </c>
      <c r="E5406"/>
    </row>
    <row r="5407" spans="1:5" s="190" customFormat="1" x14ac:dyDescent="0.25">
      <c r="A5407" s="179" t="s">
        <v>1913</v>
      </c>
      <c r="B5407" s="179" t="s">
        <v>536</v>
      </c>
      <c r="C5407" s="179" t="s">
        <v>20</v>
      </c>
      <c r="D5407" s="180" t="s">
        <v>25749</v>
      </c>
      <c r="E5407"/>
    </row>
    <row r="5408" spans="1:5" s="190" customFormat="1" x14ac:dyDescent="0.25">
      <c r="A5408" s="179" t="s">
        <v>1914</v>
      </c>
      <c r="B5408" s="179" t="s">
        <v>537</v>
      </c>
      <c r="C5408" s="179" t="s">
        <v>20</v>
      </c>
      <c r="D5408" s="180" t="s">
        <v>17076</v>
      </c>
      <c r="E5408"/>
    </row>
    <row r="5409" spans="1:5" s="190" customFormat="1" x14ac:dyDescent="0.25">
      <c r="A5409" s="179" t="s">
        <v>1915</v>
      </c>
      <c r="B5409" s="179" t="s">
        <v>538</v>
      </c>
      <c r="C5409" s="179" t="s">
        <v>20</v>
      </c>
      <c r="D5409" s="180" t="s">
        <v>25750</v>
      </c>
      <c r="E5409"/>
    </row>
    <row r="5410" spans="1:5" s="190" customFormat="1" x14ac:dyDescent="0.25">
      <c r="A5410" s="179" t="s">
        <v>1916</v>
      </c>
      <c r="B5410" s="179" t="s">
        <v>539</v>
      </c>
      <c r="C5410" s="179" t="s">
        <v>20</v>
      </c>
      <c r="D5410" s="180" t="s">
        <v>25751</v>
      </c>
      <c r="E5410"/>
    </row>
    <row r="5411" spans="1:5" s="190" customFormat="1" x14ac:dyDescent="0.25">
      <c r="A5411" s="179" t="s">
        <v>1917</v>
      </c>
      <c r="B5411" s="179" t="s">
        <v>540</v>
      </c>
      <c r="C5411" s="179" t="s">
        <v>20</v>
      </c>
      <c r="D5411" s="180" t="s">
        <v>25752</v>
      </c>
      <c r="E5411"/>
    </row>
    <row r="5412" spans="1:5" s="190" customFormat="1" x14ac:dyDescent="0.25">
      <c r="A5412" s="179" t="s">
        <v>1918</v>
      </c>
      <c r="B5412" s="179" t="s">
        <v>541</v>
      </c>
      <c r="C5412" s="179" t="s">
        <v>20</v>
      </c>
      <c r="D5412" s="180" t="s">
        <v>25753</v>
      </c>
      <c r="E5412"/>
    </row>
    <row r="5413" spans="1:5" s="190" customFormat="1" x14ac:dyDescent="0.25">
      <c r="A5413" s="179" t="s">
        <v>1919</v>
      </c>
      <c r="B5413" s="179" t="s">
        <v>542</v>
      </c>
      <c r="C5413" s="179" t="s">
        <v>20</v>
      </c>
      <c r="D5413" s="180" t="s">
        <v>25754</v>
      </c>
      <c r="E5413"/>
    </row>
    <row r="5414" spans="1:5" s="190" customFormat="1" x14ac:dyDescent="0.25">
      <c r="A5414" s="179" t="s">
        <v>1920</v>
      </c>
      <c r="B5414" s="179" t="s">
        <v>543</v>
      </c>
      <c r="C5414" s="179" t="s">
        <v>20</v>
      </c>
      <c r="D5414" s="180" t="s">
        <v>25755</v>
      </c>
      <c r="E5414"/>
    </row>
    <row r="5415" spans="1:5" s="190" customFormat="1" x14ac:dyDescent="0.25">
      <c r="A5415" s="179" t="s">
        <v>1921</v>
      </c>
      <c r="B5415" s="179" t="s">
        <v>544</v>
      </c>
      <c r="C5415" s="179" t="s">
        <v>20</v>
      </c>
      <c r="D5415" s="180" t="s">
        <v>25756</v>
      </c>
      <c r="E5415"/>
    </row>
    <row r="5416" spans="1:5" s="190" customFormat="1" x14ac:dyDescent="0.25">
      <c r="A5416" s="179" t="s">
        <v>1922</v>
      </c>
      <c r="B5416" s="179" t="s">
        <v>545</v>
      </c>
      <c r="C5416" s="179" t="s">
        <v>20</v>
      </c>
      <c r="D5416" s="180" t="s">
        <v>25757</v>
      </c>
      <c r="E5416"/>
    </row>
    <row r="5417" spans="1:5" s="190" customFormat="1" x14ac:dyDescent="0.25">
      <c r="A5417" s="179" t="s">
        <v>1923</v>
      </c>
      <c r="B5417" s="179" t="s">
        <v>546</v>
      </c>
      <c r="C5417" s="179" t="s">
        <v>20</v>
      </c>
      <c r="D5417" s="180" t="s">
        <v>25758</v>
      </c>
      <c r="E5417"/>
    </row>
    <row r="5418" spans="1:5" s="190" customFormat="1" x14ac:dyDescent="0.25">
      <c r="A5418" s="179" t="s">
        <v>1924</v>
      </c>
      <c r="B5418" s="179" t="s">
        <v>547</v>
      </c>
      <c r="C5418" s="179" t="s">
        <v>20</v>
      </c>
      <c r="D5418" s="180" t="s">
        <v>25759</v>
      </c>
      <c r="E5418"/>
    </row>
    <row r="5419" spans="1:5" s="190" customFormat="1" x14ac:dyDescent="0.25">
      <c r="A5419" s="179" t="s">
        <v>1925</v>
      </c>
      <c r="B5419" s="179" t="s">
        <v>548</v>
      </c>
      <c r="C5419" s="179" t="s">
        <v>20</v>
      </c>
      <c r="D5419" s="180" t="s">
        <v>25760</v>
      </c>
      <c r="E5419"/>
    </row>
    <row r="5420" spans="1:5" s="190" customFormat="1" x14ac:dyDescent="0.25">
      <c r="A5420" s="179" t="s">
        <v>1926</v>
      </c>
      <c r="B5420" s="179" t="s">
        <v>549</v>
      </c>
      <c r="C5420" s="179" t="s">
        <v>20</v>
      </c>
      <c r="D5420" s="180" t="s">
        <v>25761</v>
      </c>
      <c r="E5420"/>
    </row>
    <row r="5421" spans="1:5" s="190" customFormat="1" x14ac:dyDescent="0.25">
      <c r="A5421" s="179" t="s">
        <v>1927</v>
      </c>
      <c r="B5421" s="179" t="s">
        <v>1928</v>
      </c>
      <c r="C5421" s="179" t="s">
        <v>20</v>
      </c>
      <c r="D5421" s="180" t="s">
        <v>7928</v>
      </c>
      <c r="E5421"/>
    </row>
    <row r="5422" spans="1:5" s="190" customFormat="1" x14ac:dyDescent="0.25">
      <c r="A5422" s="179" t="s">
        <v>6342</v>
      </c>
      <c r="B5422" s="179" t="s">
        <v>15075</v>
      </c>
      <c r="C5422" s="179" t="s">
        <v>20</v>
      </c>
      <c r="D5422" s="180" t="s">
        <v>25762</v>
      </c>
      <c r="E5422"/>
    </row>
    <row r="5423" spans="1:5" s="190" customFormat="1" x14ac:dyDescent="0.25">
      <c r="A5423" s="179" t="s">
        <v>6343</v>
      </c>
      <c r="B5423" s="179" t="s">
        <v>6344</v>
      </c>
      <c r="C5423" s="179" t="s">
        <v>20</v>
      </c>
      <c r="D5423" s="180" t="s">
        <v>25763</v>
      </c>
      <c r="E5423"/>
    </row>
    <row r="5424" spans="1:5" s="190" customFormat="1" x14ac:dyDescent="0.25">
      <c r="A5424" s="179" t="s">
        <v>6345</v>
      </c>
      <c r="B5424" s="179" t="s">
        <v>6346</v>
      </c>
      <c r="C5424" s="179" t="s">
        <v>20</v>
      </c>
      <c r="D5424" s="180" t="s">
        <v>25764</v>
      </c>
      <c r="E5424"/>
    </row>
    <row r="5425" spans="1:5" s="190" customFormat="1" x14ac:dyDescent="0.25">
      <c r="A5425" s="179" t="s">
        <v>8772</v>
      </c>
      <c r="B5425" s="179" t="s">
        <v>8773</v>
      </c>
      <c r="C5425" s="179" t="s">
        <v>20</v>
      </c>
      <c r="D5425" s="180" t="s">
        <v>18460</v>
      </c>
      <c r="E5425"/>
    </row>
    <row r="5426" spans="1:5" s="190" customFormat="1" x14ac:dyDescent="0.25">
      <c r="A5426" s="179" t="s">
        <v>12776</v>
      </c>
      <c r="B5426" s="179" t="s">
        <v>12777</v>
      </c>
      <c r="C5426" s="179" t="s">
        <v>20</v>
      </c>
      <c r="D5426" s="180" t="s">
        <v>6406</v>
      </c>
      <c r="E5426"/>
    </row>
    <row r="5427" spans="1:5" s="190" customFormat="1" x14ac:dyDescent="0.25">
      <c r="A5427" s="179" t="s">
        <v>12778</v>
      </c>
      <c r="B5427" s="179" t="s">
        <v>12779</v>
      </c>
      <c r="C5427" s="179" t="s">
        <v>20</v>
      </c>
      <c r="D5427" s="180" t="s">
        <v>14624</v>
      </c>
      <c r="E5427"/>
    </row>
    <row r="5428" spans="1:5" s="190" customFormat="1" x14ac:dyDescent="0.25">
      <c r="A5428" s="179" t="s">
        <v>1929</v>
      </c>
      <c r="B5428" s="179" t="s">
        <v>550</v>
      </c>
      <c r="C5428" s="179" t="s">
        <v>23</v>
      </c>
      <c r="D5428" s="180" t="s">
        <v>25765</v>
      </c>
      <c r="E5428"/>
    </row>
    <row r="5429" spans="1:5" s="190" customFormat="1" x14ac:dyDescent="0.25">
      <c r="A5429" s="179" t="s">
        <v>1930</v>
      </c>
      <c r="B5429" s="179" t="s">
        <v>551</v>
      </c>
      <c r="C5429" s="179" t="s">
        <v>23</v>
      </c>
      <c r="D5429" s="180" t="s">
        <v>16663</v>
      </c>
      <c r="E5429"/>
    </row>
    <row r="5430" spans="1:5" s="190" customFormat="1" x14ac:dyDescent="0.25">
      <c r="A5430" s="179" t="s">
        <v>1931</v>
      </c>
      <c r="B5430" s="179" t="s">
        <v>552</v>
      </c>
      <c r="C5430" s="179" t="s">
        <v>23</v>
      </c>
      <c r="D5430" s="180" t="s">
        <v>25766</v>
      </c>
      <c r="E5430"/>
    </row>
    <row r="5431" spans="1:5" s="190" customFormat="1" x14ac:dyDescent="0.25">
      <c r="A5431" s="179" t="s">
        <v>1932</v>
      </c>
      <c r="B5431" s="179" t="s">
        <v>553</v>
      </c>
      <c r="C5431" s="179" t="s">
        <v>23</v>
      </c>
      <c r="D5431" s="180" t="s">
        <v>15962</v>
      </c>
      <c r="E5431"/>
    </row>
    <row r="5432" spans="1:5" s="190" customFormat="1" x14ac:dyDescent="0.25">
      <c r="A5432" s="179" t="s">
        <v>1933</v>
      </c>
      <c r="B5432" s="179" t="s">
        <v>554</v>
      </c>
      <c r="C5432" s="179" t="s">
        <v>23</v>
      </c>
      <c r="D5432" s="180" t="s">
        <v>15141</v>
      </c>
      <c r="E5432"/>
    </row>
    <row r="5433" spans="1:5" s="190" customFormat="1" x14ac:dyDescent="0.25">
      <c r="A5433" s="179" t="s">
        <v>1934</v>
      </c>
      <c r="B5433" s="179" t="s">
        <v>555</v>
      </c>
      <c r="C5433" s="179" t="s">
        <v>23</v>
      </c>
      <c r="D5433" s="180" t="s">
        <v>6407</v>
      </c>
      <c r="E5433"/>
    </row>
    <row r="5434" spans="1:5" s="190" customFormat="1" x14ac:dyDescent="0.25">
      <c r="A5434" s="179" t="s">
        <v>1935</v>
      </c>
      <c r="B5434" s="179" t="s">
        <v>556</v>
      </c>
      <c r="C5434" s="179" t="s">
        <v>23</v>
      </c>
      <c r="D5434" s="180" t="s">
        <v>17108</v>
      </c>
      <c r="E5434"/>
    </row>
    <row r="5435" spans="1:5" s="190" customFormat="1" x14ac:dyDescent="0.25">
      <c r="A5435" s="179" t="s">
        <v>1936</v>
      </c>
      <c r="B5435" s="179" t="s">
        <v>72</v>
      </c>
      <c r="C5435" s="179" t="s">
        <v>23</v>
      </c>
      <c r="D5435" s="180" t="s">
        <v>25767</v>
      </c>
      <c r="E5435"/>
    </row>
    <row r="5436" spans="1:5" s="190" customFormat="1" x14ac:dyDescent="0.25">
      <c r="A5436" s="179" t="s">
        <v>1937</v>
      </c>
      <c r="B5436" s="179" t="s">
        <v>557</v>
      </c>
      <c r="C5436" s="179" t="s">
        <v>23</v>
      </c>
      <c r="D5436" s="180" t="s">
        <v>25768</v>
      </c>
      <c r="E5436"/>
    </row>
    <row r="5437" spans="1:5" s="190" customFormat="1" x14ac:dyDescent="0.25">
      <c r="A5437" s="179" t="s">
        <v>1938</v>
      </c>
      <c r="B5437" s="179" t="s">
        <v>558</v>
      </c>
      <c r="C5437" s="179" t="s">
        <v>23</v>
      </c>
      <c r="D5437" s="180" t="s">
        <v>7235</v>
      </c>
      <c r="E5437"/>
    </row>
    <row r="5438" spans="1:5" s="190" customFormat="1" x14ac:dyDescent="0.25">
      <c r="A5438" s="179" t="s">
        <v>1939</v>
      </c>
      <c r="B5438" s="179" t="s">
        <v>73</v>
      </c>
      <c r="C5438" s="179" t="s">
        <v>23</v>
      </c>
      <c r="D5438" s="180" t="s">
        <v>25769</v>
      </c>
      <c r="E5438"/>
    </row>
    <row r="5439" spans="1:5" s="190" customFormat="1" x14ac:dyDescent="0.25">
      <c r="A5439" s="179" t="s">
        <v>1940</v>
      </c>
      <c r="B5439" s="179" t="s">
        <v>559</v>
      </c>
      <c r="C5439" s="179" t="s">
        <v>23</v>
      </c>
      <c r="D5439" s="180" t="s">
        <v>25770</v>
      </c>
      <c r="E5439"/>
    </row>
    <row r="5440" spans="1:5" s="190" customFormat="1" x14ac:dyDescent="0.25">
      <c r="A5440" s="179" t="s">
        <v>1941</v>
      </c>
      <c r="B5440" s="179" t="s">
        <v>74</v>
      </c>
      <c r="C5440" s="179" t="s">
        <v>23</v>
      </c>
      <c r="D5440" s="180" t="s">
        <v>25771</v>
      </c>
      <c r="E5440"/>
    </row>
    <row r="5441" spans="1:5" s="190" customFormat="1" x14ac:dyDescent="0.25">
      <c r="A5441" s="179" t="s">
        <v>1942</v>
      </c>
      <c r="B5441" s="179" t="s">
        <v>560</v>
      </c>
      <c r="C5441" s="179" t="s">
        <v>23</v>
      </c>
      <c r="D5441" s="180" t="s">
        <v>25772</v>
      </c>
      <c r="E5441"/>
    </row>
    <row r="5442" spans="1:5" s="190" customFormat="1" x14ac:dyDescent="0.25">
      <c r="A5442" s="179" t="s">
        <v>1943</v>
      </c>
      <c r="B5442" s="179" t="s">
        <v>561</v>
      </c>
      <c r="C5442" s="179" t="s">
        <v>23</v>
      </c>
      <c r="D5442" s="180" t="s">
        <v>12599</v>
      </c>
      <c r="E5442"/>
    </row>
    <row r="5443" spans="1:5" s="190" customFormat="1" x14ac:dyDescent="0.25">
      <c r="A5443" s="179" t="s">
        <v>1944</v>
      </c>
      <c r="B5443" s="179" t="s">
        <v>562</v>
      </c>
      <c r="C5443" s="179" t="s">
        <v>23</v>
      </c>
      <c r="D5443" s="180" t="s">
        <v>18293</v>
      </c>
      <c r="E5443"/>
    </row>
    <row r="5444" spans="1:5" s="190" customFormat="1" x14ac:dyDescent="0.25">
      <c r="A5444" s="179" t="s">
        <v>1945</v>
      </c>
      <c r="B5444" s="179" t="s">
        <v>563</v>
      </c>
      <c r="C5444" s="179" t="s">
        <v>23</v>
      </c>
      <c r="D5444" s="180" t="s">
        <v>15650</v>
      </c>
      <c r="E5444"/>
    </row>
    <row r="5445" spans="1:5" s="190" customFormat="1" x14ac:dyDescent="0.25">
      <c r="A5445" s="179" t="s">
        <v>1946</v>
      </c>
      <c r="B5445" s="179" t="s">
        <v>564</v>
      </c>
      <c r="C5445" s="179" t="s">
        <v>23</v>
      </c>
      <c r="D5445" s="180" t="s">
        <v>25773</v>
      </c>
      <c r="E5445"/>
    </row>
    <row r="5446" spans="1:5" s="190" customFormat="1" x14ac:dyDescent="0.25">
      <c r="A5446" s="179" t="s">
        <v>1947</v>
      </c>
      <c r="B5446" s="179" t="s">
        <v>565</v>
      </c>
      <c r="C5446" s="179" t="s">
        <v>23</v>
      </c>
      <c r="D5446" s="180" t="s">
        <v>25774</v>
      </c>
      <c r="E5446"/>
    </row>
    <row r="5447" spans="1:5" s="190" customFormat="1" x14ac:dyDescent="0.25">
      <c r="A5447" s="179" t="s">
        <v>1948</v>
      </c>
      <c r="B5447" s="179" t="s">
        <v>75</v>
      </c>
      <c r="C5447" s="179" t="s">
        <v>23</v>
      </c>
      <c r="D5447" s="180" t="s">
        <v>25775</v>
      </c>
      <c r="E5447"/>
    </row>
    <row r="5448" spans="1:5" s="190" customFormat="1" x14ac:dyDescent="0.25">
      <c r="A5448" s="179" t="s">
        <v>1949</v>
      </c>
      <c r="B5448" s="179" t="s">
        <v>566</v>
      </c>
      <c r="C5448" s="179" t="s">
        <v>23</v>
      </c>
      <c r="D5448" s="180" t="s">
        <v>25469</v>
      </c>
      <c r="E5448"/>
    </row>
    <row r="5449" spans="1:5" s="190" customFormat="1" x14ac:dyDescent="0.25">
      <c r="A5449" s="179" t="s">
        <v>1950</v>
      </c>
      <c r="B5449" s="179" t="s">
        <v>567</v>
      </c>
      <c r="C5449" s="179" t="s">
        <v>23</v>
      </c>
      <c r="D5449" s="180" t="s">
        <v>25776</v>
      </c>
      <c r="E5449"/>
    </row>
    <row r="5450" spans="1:5" s="190" customFormat="1" x14ac:dyDescent="0.25">
      <c r="A5450" s="179" t="s">
        <v>1951</v>
      </c>
      <c r="B5450" s="179" t="s">
        <v>76</v>
      </c>
      <c r="C5450" s="179" t="s">
        <v>23</v>
      </c>
      <c r="D5450" s="180" t="s">
        <v>14592</v>
      </c>
      <c r="E5450"/>
    </row>
    <row r="5451" spans="1:5" s="190" customFormat="1" x14ac:dyDescent="0.25">
      <c r="A5451" s="179" t="s">
        <v>1952</v>
      </c>
      <c r="B5451" s="179" t="s">
        <v>568</v>
      </c>
      <c r="C5451" s="179" t="s">
        <v>23</v>
      </c>
      <c r="D5451" s="180" t="s">
        <v>6387</v>
      </c>
      <c r="E5451"/>
    </row>
    <row r="5452" spans="1:5" s="190" customFormat="1" x14ac:dyDescent="0.25">
      <c r="A5452" s="179" t="s">
        <v>1953</v>
      </c>
      <c r="B5452" s="179" t="s">
        <v>569</v>
      </c>
      <c r="C5452" s="179" t="s">
        <v>23</v>
      </c>
      <c r="D5452" s="180" t="s">
        <v>25777</v>
      </c>
      <c r="E5452"/>
    </row>
    <row r="5453" spans="1:5" s="190" customFormat="1" x14ac:dyDescent="0.25">
      <c r="A5453" s="179" t="s">
        <v>1954</v>
      </c>
      <c r="B5453" s="179" t="s">
        <v>77</v>
      </c>
      <c r="C5453" s="179" t="s">
        <v>23</v>
      </c>
      <c r="D5453" s="180" t="s">
        <v>16668</v>
      </c>
      <c r="E5453"/>
    </row>
    <row r="5454" spans="1:5" s="190" customFormat="1" x14ac:dyDescent="0.25">
      <c r="A5454" s="179" t="s">
        <v>1955</v>
      </c>
      <c r="B5454" s="179" t="s">
        <v>570</v>
      </c>
      <c r="C5454" s="179" t="s">
        <v>23</v>
      </c>
      <c r="D5454" s="180" t="s">
        <v>25778</v>
      </c>
      <c r="E5454"/>
    </row>
    <row r="5455" spans="1:5" s="190" customFormat="1" x14ac:dyDescent="0.25">
      <c r="A5455" s="179" t="s">
        <v>1956</v>
      </c>
      <c r="B5455" s="179" t="s">
        <v>571</v>
      </c>
      <c r="C5455" s="179" t="s">
        <v>23</v>
      </c>
      <c r="D5455" s="180" t="s">
        <v>25779</v>
      </c>
      <c r="E5455"/>
    </row>
    <row r="5456" spans="1:5" s="190" customFormat="1" x14ac:dyDescent="0.25">
      <c r="A5456" s="179" t="s">
        <v>1957</v>
      </c>
      <c r="B5456" s="179" t="s">
        <v>78</v>
      </c>
      <c r="C5456" s="179" t="s">
        <v>23</v>
      </c>
      <c r="D5456" s="180" t="s">
        <v>17426</v>
      </c>
      <c r="E5456"/>
    </row>
    <row r="5457" spans="1:5" s="190" customFormat="1" x14ac:dyDescent="0.25">
      <c r="A5457" s="179" t="s">
        <v>1958</v>
      </c>
      <c r="B5457" s="179" t="s">
        <v>79</v>
      </c>
      <c r="C5457" s="179" t="s">
        <v>23</v>
      </c>
      <c r="D5457" s="180" t="s">
        <v>6701</v>
      </c>
      <c r="E5457"/>
    </row>
    <row r="5458" spans="1:5" s="190" customFormat="1" x14ac:dyDescent="0.25">
      <c r="A5458" s="179" t="s">
        <v>1959</v>
      </c>
      <c r="B5458" s="179" t="s">
        <v>572</v>
      </c>
      <c r="C5458" s="179" t="s">
        <v>23</v>
      </c>
      <c r="D5458" s="180" t="s">
        <v>25780</v>
      </c>
      <c r="E5458"/>
    </row>
    <row r="5459" spans="1:5" s="190" customFormat="1" x14ac:dyDescent="0.25">
      <c r="A5459" s="179" t="s">
        <v>1960</v>
      </c>
      <c r="B5459" s="179" t="s">
        <v>573</v>
      </c>
      <c r="C5459" s="179" t="s">
        <v>23</v>
      </c>
      <c r="D5459" s="180" t="s">
        <v>12616</v>
      </c>
      <c r="E5459"/>
    </row>
    <row r="5460" spans="1:5" s="190" customFormat="1" x14ac:dyDescent="0.25">
      <c r="A5460" s="179" t="s">
        <v>1961</v>
      </c>
      <c r="B5460" s="179" t="s">
        <v>574</v>
      </c>
      <c r="C5460" s="179" t="s">
        <v>23</v>
      </c>
      <c r="D5460" s="180" t="s">
        <v>20640</v>
      </c>
      <c r="E5460"/>
    </row>
    <row r="5461" spans="1:5" s="190" customFormat="1" x14ac:dyDescent="0.25">
      <c r="A5461" s="179" t="s">
        <v>1962</v>
      </c>
      <c r="B5461" s="179" t="s">
        <v>15077</v>
      </c>
      <c r="C5461" s="179" t="s">
        <v>23</v>
      </c>
      <c r="D5461" s="180" t="s">
        <v>15203</v>
      </c>
      <c r="E5461"/>
    </row>
    <row r="5462" spans="1:5" s="190" customFormat="1" x14ac:dyDescent="0.25">
      <c r="A5462" s="179" t="s">
        <v>1963</v>
      </c>
      <c r="B5462" s="179" t="s">
        <v>575</v>
      </c>
      <c r="C5462" s="179" t="s">
        <v>23</v>
      </c>
      <c r="D5462" s="180" t="s">
        <v>6454</v>
      </c>
      <c r="E5462"/>
    </row>
    <row r="5463" spans="1:5" s="190" customFormat="1" x14ac:dyDescent="0.25">
      <c r="A5463" s="179" t="s">
        <v>1964</v>
      </c>
      <c r="B5463" s="179" t="s">
        <v>576</v>
      </c>
      <c r="C5463" s="179" t="s">
        <v>23</v>
      </c>
      <c r="D5463" s="180" t="s">
        <v>25781</v>
      </c>
      <c r="E5463"/>
    </row>
    <row r="5464" spans="1:5" s="190" customFormat="1" x14ac:dyDescent="0.25">
      <c r="A5464" s="179" t="s">
        <v>1965</v>
      </c>
      <c r="B5464" s="179" t="s">
        <v>577</v>
      </c>
      <c r="C5464" s="179" t="s">
        <v>23</v>
      </c>
      <c r="D5464" s="180" t="s">
        <v>25782</v>
      </c>
      <c r="E5464"/>
    </row>
    <row r="5465" spans="1:5" s="190" customFormat="1" x14ac:dyDescent="0.25">
      <c r="A5465" s="179" t="s">
        <v>1966</v>
      </c>
      <c r="B5465" s="179" t="s">
        <v>578</v>
      </c>
      <c r="C5465" s="179" t="s">
        <v>23</v>
      </c>
      <c r="D5465" s="180" t="s">
        <v>7229</v>
      </c>
      <c r="E5465"/>
    </row>
    <row r="5466" spans="1:5" s="190" customFormat="1" x14ac:dyDescent="0.25">
      <c r="A5466" s="179" t="s">
        <v>1967</v>
      </c>
      <c r="B5466" s="179" t="s">
        <v>579</v>
      </c>
      <c r="C5466" s="179" t="s">
        <v>23</v>
      </c>
      <c r="D5466" s="180" t="s">
        <v>16798</v>
      </c>
      <c r="E5466"/>
    </row>
    <row r="5467" spans="1:5" s="190" customFormat="1" x14ac:dyDescent="0.25">
      <c r="A5467" s="179" t="s">
        <v>1968</v>
      </c>
      <c r="B5467" s="179" t="s">
        <v>580</v>
      </c>
      <c r="C5467" s="179" t="s">
        <v>23</v>
      </c>
      <c r="D5467" s="180" t="s">
        <v>17602</v>
      </c>
      <c r="E5467"/>
    </row>
    <row r="5468" spans="1:5" s="190" customFormat="1" x14ac:dyDescent="0.25">
      <c r="A5468" s="179" t="s">
        <v>1969</v>
      </c>
      <c r="B5468" s="179" t="s">
        <v>15079</v>
      </c>
      <c r="C5468" s="179" t="s">
        <v>23</v>
      </c>
      <c r="D5468" s="180" t="s">
        <v>6362</v>
      </c>
      <c r="E5468"/>
    </row>
    <row r="5469" spans="1:5" s="190" customFormat="1" x14ac:dyDescent="0.25">
      <c r="A5469" s="179" t="s">
        <v>1970</v>
      </c>
      <c r="B5469" s="179" t="s">
        <v>15080</v>
      </c>
      <c r="C5469" s="179" t="s">
        <v>23</v>
      </c>
      <c r="D5469" s="180" t="s">
        <v>6491</v>
      </c>
      <c r="E5469"/>
    </row>
    <row r="5470" spans="1:5" s="190" customFormat="1" x14ac:dyDescent="0.25">
      <c r="A5470" s="179" t="s">
        <v>1971</v>
      </c>
      <c r="B5470" s="179" t="s">
        <v>15081</v>
      </c>
      <c r="C5470" s="179" t="s">
        <v>23</v>
      </c>
      <c r="D5470" s="180" t="s">
        <v>6395</v>
      </c>
      <c r="E5470"/>
    </row>
    <row r="5471" spans="1:5" s="190" customFormat="1" x14ac:dyDescent="0.25">
      <c r="A5471" s="179" t="s">
        <v>1972</v>
      </c>
      <c r="B5471" s="179" t="s">
        <v>15082</v>
      </c>
      <c r="C5471" s="179" t="s">
        <v>23</v>
      </c>
      <c r="D5471" s="180" t="s">
        <v>15076</v>
      </c>
      <c r="E5471"/>
    </row>
    <row r="5472" spans="1:5" s="190" customFormat="1" x14ac:dyDescent="0.25">
      <c r="A5472" s="179" t="s">
        <v>1973</v>
      </c>
      <c r="B5472" s="179" t="s">
        <v>80</v>
      </c>
      <c r="C5472" s="179" t="s">
        <v>23</v>
      </c>
      <c r="D5472" s="180" t="s">
        <v>6988</v>
      </c>
      <c r="E5472"/>
    </row>
    <row r="5473" spans="1:5" s="190" customFormat="1" x14ac:dyDescent="0.25">
      <c r="A5473" s="179" t="s">
        <v>1974</v>
      </c>
      <c r="B5473" s="179" t="s">
        <v>581</v>
      </c>
      <c r="C5473" s="179" t="s">
        <v>23</v>
      </c>
      <c r="D5473" s="180" t="s">
        <v>17604</v>
      </c>
      <c r="E5473"/>
    </row>
    <row r="5474" spans="1:5" s="190" customFormat="1" x14ac:dyDescent="0.25">
      <c r="A5474" s="179" t="s">
        <v>1975</v>
      </c>
      <c r="B5474" s="179" t="s">
        <v>15083</v>
      </c>
      <c r="C5474" s="179" t="s">
        <v>23</v>
      </c>
      <c r="D5474" s="180" t="s">
        <v>6493</v>
      </c>
      <c r="E5474"/>
    </row>
    <row r="5475" spans="1:5" s="190" customFormat="1" x14ac:dyDescent="0.25">
      <c r="A5475" s="179" t="s">
        <v>1976</v>
      </c>
      <c r="B5475" s="179" t="s">
        <v>582</v>
      </c>
      <c r="C5475" s="179" t="s">
        <v>23</v>
      </c>
      <c r="D5475" s="180" t="s">
        <v>16127</v>
      </c>
      <c r="E5475"/>
    </row>
    <row r="5476" spans="1:5" s="190" customFormat="1" x14ac:dyDescent="0.25">
      <c r="A5476" s="179" t="s">
        <v>1977</v>
      </c>
      <c r="B5476" s="179" t="s">
        <v>583</v>
      </c>
      <c r="C5476" s="179" t="s">
        <v>23</v>
      </c>
      <c r="D5476" s="180" t="s">
        <v>25783</v>
      </c>
      <c r="E5476"/>
    </row>
    <row r="5477" spans="1:5" s="190" customFormat="1" x14ac:dyDescent="0.25">
      <c r="A5477" s="179" t="s">
        <v>1978</v>
      </c>
      <c r="B5477" s="179" t="s">
        <v>584</v>
      </c>
      <c r="C5477" s="179" t="s">
        <v>23</v>
      </c>
      <c r="D5477" s="180" t="s">
        <v>6420</v>
      </c>
      <c r="E5477"/>
    </row>
    <row r="5478" spans="1:5" s="190" customFormat="1" x14ac:dyDescent="0.25">
      <c r="A5478" s="179" t="s">
        <v>1979</v>
      </c>
      <c r="B5478" s="179" t="s">
        <v>15084</v>
      </c>
      <c r="C5478" s="179" t="s">
        <v>23</v>
      </c>
      <c r="D5478" s="180" t="s">
        <v>7889</v>
      </c>
      <c r="E5478"/>
    </row>
    <row r="5479" spans="1:5" s="190" customFormat="1" x14ac:dyDescent="0.25">
      <c r="A5479" s="179" t="s">
        <v>1980</v>
      </c>
      <c r="B5479" s="179" t="s">
        <v>585</v>
      </c>
      <c r="C5479" s="179" t="s">
        <v>23</v>
      </c>
      <c r="D5479" s="180" t="s">
        <v>25784</v>
      </c>
      <c r="E5479"/>
    </row>
    <row r="5480" spans="1:5" s="190" customFormat="1" x14ac:dyDescent="0.25">
      <c r="A5480" s="179" t="s">
        <v>1981</v>
      </c>
      <c r="B5480" s="179" t="s">
        <v>81</v>
      </c>
      <c r="C5480" s="179" t="s">
        <v>23</v>
      </c>
      <c r="D5480" s="180" t="s">
        <v>25785</v>
      </c>
      <c r="E5480"/>
    </row>
    <row r="5481" spans="1:5" s="190" customFormat="1" x14ac:dyDescent="0.25">
      <c r="A5481" s="179" t="s">
        <v>1982</v>
      </c>
      <c r="B5481" s="179" t="s">
        <v>82</v>
      </c>
      <c r="C5481" s="179" t="s">
        <v>23</v>
      </c>
      <c r="D5481" s="180" t="s">
        <v>25786</v>
      </c>
      <c r="E5481"/>
    </row>
    <row r="5482" spans="1:5" s="190" customFormat="1" x14ac:dyDescent="0.25">
      <c r="A5482" s="179" t="s">
        <v>1983</v>
      </c>
      <c r="B5482" s="179" t="s">
        <v>15085</v>
      </c>
      <c r="C5482" s="179" t="s">
        <v>23</v>
      </c>
      <c r="D5482" s="180" t="s">
        <v>16869</v>
      </c>
      <c r="E5482"/>
    </row>
    <row r="5483" spans="1:5" s="190" customFormat="1" x14ac:dyDescent="0.25">
      <c r="A5483" s="179" t="s">
        <v>1984</v>
      </c>
      <c r="B5483" s="179" t="s">
        <v>586</v>
      </c>
      <c r="C5483" s="179" t="s">
        <v>23</v>
      </c>
      <c r="D5483" s="180" t="s">
        <v>25787</v>
      </c>
      <c r="E5483"/>
    </row>
    <row r="5484" spans="1:5" s="190" customFormat="1" x14ac:dyDescent="0.25">
      <c r="A5484" s="179" t="s">
        <v>1985</v>
      </c>
      <c r="B5484" s="179" t="s">
        <v>587</v>
      </c>
      <c r="C5484" s="179" t="s">
        <v>23</v>
      </c>
      <c r="D5484" s="180" t="s">
        <v>25788</v>
      </c>
      <c r="E5484"/>
    </row>
    <row r="5485" spans="1:5" s="190" customFormat="1" x14ac:dyDescent="0.25">
      <c r="A5485" s="179" t="s">
        <v>1986</v>
      </c>
      <c r="B5485" s="179" t="s">
        <v>83</v>
      </c>
      <c r="C5485" s="179" t="s">
        <v>23</v>
      </c>
      <c r="D5485" s="180" t="s">
        <v>25789</v>
      </c>
      <c r="E5485"/>
    </row>
    <row r="5486" spans="1:5" s="190" customFormat="1" x14ac:dyDescent="0.25">
      <c r="A5486" s="179" t="s">
        <v>1987</v>
      </c>
      <c r="B5486" s="179" t="s">
        <v>588</v>
      </c>
      <c r="C5486" s="179" t="s">
        <v>23</v>
      </c>
      <c r="D5486" s="180" t="s">
        <v>17714</v>
      </c>
      <c r="E5486"/>
    </row>
    <row r="5487" spans="1:5" s="190" customFormat="1" x14ac:dyDescent="0.25">
      <c r="A5487" s="179" t="s">
        <v>1988</v>
      </c>
      <c r="B5487" s="179" t="s">
        <v>589</v>
      </c>
      <c r="C5487" s="179" t="s">
        <v>23</v>
      </c>
      <c r="D5487" s="180" t="s">
        <v>25790</v>
      </c>
      <c r="E5487"/>
    </row>
    <row r="5488" spans="1:5" s="190" customFormat="1" x14ac:dyDescent="0.25">
      <c r="A5488" s="179" t="s">
        <v>1989</v>
      </c>
      <c r="B5488" s="179" t="s">
        <v>15086</v>
      </c>
      <c r="C5488" s="179" t="s">
        <v>23</v>
      </c>
      <c r="D5488" s="180" t="s">
        <v>14739</v>
      </c>
      <c r="E5488"/>
    </row>
    <row r="5489" spans="1:5" s="190" customFormat="1" x14ac:dyDescent="0.25">
      <c r="A5489" s="179" t="s">
        <v>1990</v>
      </c>
      <c r="B5489" s="179" t="s">
        <v>84</v>
      </c>
      <c r="C5489" s="179" t="s">
        <v>23</v>
      </c>
      <c r="D5489" s="180" t="s">
        <v>25791</v>
      </c>
      <c r="E5489"/>
    </row>
    <row r="5490" spans="1:5" s="190" customFormat="1" x14ac:dyDescent="0.25">
      <c r="A5490" s="179" t="s">
        <v>1991</v>
      </c>
      <c r="B5490" s="179" t="s">
        <v>85</v>
      </c>
      <c r="C5490" s="179" t="s">
        <v>23</v>
      </c>
      <c r="D5490" s="180" t="s">
        <v>25792</v>
      </c>
      <c r="E5490"/>
    </row>
    <row r="5491" spans="1:5" s="190" customFormat="1" x14ac:dyDescent="0.25">
      <c r="A5491" s="179" t="s">
        <v>1992</v>
      </c>
      <c r="B5491" s="179" t="s">
        <v>590</v>
      </c>
      <c r="C5491" s="179" t="s">
        <v>23</v>
      </c>
      <c r="D5491" s="180" t="s">
        <v>7837</v>
      </c>
      <c r="E5491"/>
    </row>
    <row r="5492" spans="1:5" s="190" customFormat="1" x14ac:dyDescent="0.25">
      <c r="A5492" s="179" t="s">
        <v>1993</v>
      </c>
      <c r="B5492" s="179" t="s">
        <v>86</v>
      </c>
      <c r="C5492" s="179" t="s">
        <v>23</v>
      </c>
      <c r="D5492" s="180" t="s">
        <v>7866</v>
      </c>
      <c r="E5492"/>
    </row>
    <row r="5493" spans="1:5" s="190" customFormat="1" x14ac:dyDescent="0.25">
      <c r="A5493" s="179" t="s">
        <v>1994</v>
      </c>
      <c r="B5493" s="179" t="s">
        <v>87</v>
      </c>
      <c r="C5493" s="179" t="s">
        <v>23</v>
      </c>
      <c r="D5493" s="180" t="s">
        <v>17133</v>
      </c>
      <c r="E5493"/>
    </row>
    <row r="5494" spans="1:5" s="190" customFormat="1" x14ac:dyDescent="0.25">
      <c r="A5494" s="179" t="s">
        <v>1995</v>
      </c>
      <c r="B5494" s="179" t="s">
        <v>88</v>
      </c>
      <c r="C5494" s="179" t="s">
        <v>23</v>
      </c>
      <c r="D5494" s="180" t="s">
        <v>7834</v>
      </c>
      <c r="E5494"/>
    </row>
    <row r="5495" spans="1:5" s="190" customFormat="1" x14ac:dyDescent="0.25">
      <c r="A5495" s="179" t="s">
        <v>1996</v>
      </c>
      <c r="B5495" s="179" t="s">
        <v>591</v>
      </c>
      <c r="C5495" s="179" t="s">
        <v>23</v>
      </c>
      <c r="D5495" s="180" t="s">
        <v>14991</v>
      </c>
      <c r="E5495"/>
    </row>
    <row r="5496" spans="1:5" s="190" customFormat="1" x14ac:dyDescent="0.25">
      <c r="A5496" s="179" t="s">
        <v>1997</v>
      </c>
      <c r="B5496" s="179" t="s">
        <v>592</v>
      </c>
      <c r="C5496" s="179" t="s">
        <v>23</v>
      </c>
      <c r="D5496" s="180" t="s">
        <v>12595</v>
      </c>
      <c r="E5496"/>
    </row>
    <row r="5497" spans="1:5" s="190" customFormat="1" x14ac:dyDescent="0.25">
      <c r="A5497" s="179" t="s">
        <v>1998</v>
      </c>
      <c r="B5497" s="179" t="s">
        <v>89</v>
      </c>
      <c r="C5497" s="179" t="s">
        <v>23</v>
      </c>
      <c r="D5497" s="180" t="s">
        <v>6977</v>
      </c>
      <c r="E5497"/>
    </row>
    <row r="5498" spans="1:5" s="190" customFormat="1" x14ac:dyDescent="0.25">
      <c r="A5498" s="179" t="s">
        <v>1999</v>
      </c>
      <c r="B5498" s="179" t="s">
        <v>90</v>
      </c>
      <c r="C5498" s="179" t="s">
        <v>23</v>
      </c>
      <c r="D5498" s="180" t="s">
        <v>7285</v>
      </c>
      <c r="E5498"/>
    </row>
    <row r="5499" spans="1:5" s="190" customFormat="1" x14ac:dyDescent="0.25">
      <c r="A5499" s="179" t="s">
        <v>2000</v>
      </c>
      <c r="B5499" s="179" t="s">
        <v>15088</v>
      </c>
      <c r="C5499" s="179" t="s">
        <v>23</v>
      </c>
      <c r="D5499" s="180" t="s">
        <v>16701</v>
      </c>
      <c r="E5499"/>
    </row>
    <row r="5500" spans="1:5" s="190" customFormat="1" x14ac:dyDescent="0.25">
      <c r="A5500" s="179" t="s">
        <v>2001</v>
      </c>
      <c r="B5500" s="179" t="s">
        <v>593</v>
      </c>
      <c r="C5500" s="179" t="s">
        <v>23</v>
      </c>
      <c r="D5500" s="180" t="s">
        <v>25793</v>
      </c>
      <c r="E5500"/>
    </row>
    <row r="5501" spans="1:5" s="190" customFormat="1" x14ac:dyDescent="0.25">
      <c r="A5501" s="179" t="s">
        <v>2002</v>
      </c>
      <c r="B5501" s="179" t="s">
        <v>594</v>
      </c>
      <c r="C5501" s="179" t="s">
        <v>23</v>
      </c>
      <c r="D5501" s="180" t="s">
        <v>16898</v>
      </c>
      <c r="E5501"/>
    </row>
    <row r="5502" spans="1:5" s="190" customFormat="1" x14ac:dyDescent="0.25">
      <c r="A5502" s="179" t="s">
        <v>2003</v>
      </c>
      <c r="B5502" s="179" t="s">
        <v>15089</v>
      </c>
      <c r="C5502" s="179" t="s">
        <v>23</v>
      </c>
      <c r="D5502" s="180" t="s">
        <v>25794</v>
      </c>
      <c r="E5502"/>
    </row>
    <row r="5503" spans="1:5" s="190" customFormat="1" x14ac:dyDescent="0.25">
      <c r="A5503" s="179" t="s">
        <v>2004</v>
      </c>
      <c r="B5503" s="179" t="s">
        <v>595</v>
      </c>
      <c r="C5503" s="179" t="s">
        <v>23</v>
      </c>
      <c r="D5503" s="180" t="s">
        <v>25795</v>
      </c>
      <c r="E5503"/>
    </row>
    <row r="5504" spans="1:5" s="190" customFormat="1" x14ac:dyDescent="0.25">
      <c r="A5504" s="179" t="s">
        <v>2005</v>
      </c>
      <c r="B5504" s="179" t="s">
        <v>91</v>
      </c>
      <c r="C5504" s="179" t="s">
        <v>23</v>
      </c>
      <c r="D5504" s="180" t="s">
        <v>6961</v>
      </c>
      <c r="E5504"/>
    </row>
    <row r="5505" spans="1:5" s="190" customFormat="1" x14ac:dyDescent="0.25">
      <c r="A5505" s="179" t="s">
        <v>2006</v>
      </c>
      <c r="B5505" s="179" t="s">
        <v>596</v>
      </c>
      <c r="C5505" s="179" t="s">
        <v>23</v>
      </c>
      <c r="D5505" s="180" t="s">
        <v>12700</v>
      </c>
      <c r="E5505"/>
    </row>
    <row r="5506" spans="1:5" s="190" customFormat="1" x14ac:dyDescent="0.25">
      <c r="A5506" s="179" t="s">
        <v>2007</v>
      </c>
      <c r="B5506" s="179" t="s">
        <v>92</v>
      </c>
      <c r="C5506" s="179" t="s">
        <v>23</v>
      </c>
      <c r="D5506" s="180" t="s">
        <v>25796</v>
      </c>
      <c r="E5506"/>
    </row>
    <row r="5507" spans="1:5" s="190" customFormat="1" x14ac:dyDescent="0.25">
      <c r="A5507" s="179" t="s">
        <v>2008</v>
      </c>
      <c r="B5507" s="179" t="s">
        <v>597</v>
      </c>
      <c r="C5507" s="179" t="s">
        <v>23</v>
      </c>
      <c r="D5507" s="180" t="s">
        <v>6991</v>
      </c>
      <c r="E5507"/>
    </row>
    <row r="5508" spans="1:5" s="190" customFormat="1" x14ac:dyDescent="0.25">
      <c r="A5508" s="179" t="s">
        <v>2009</v>
      </c>
      <c r="B5508" s="179" t="s">
        <v>93</v>
      </c>
      <c r="C5508" s="179" t="s">
        <v>23</v>
      </c>
      <c r="D5508" s="180" t="s">
        <v>25797</v>
      </c>
      <c r="E5508"/>
    </row>
    <row r="5509" spans="1:5" s="190" customFormat="1" x14ac:dyDescent="0.25">
      <c r="A5509" s="179" t="s">
        <v>2010</v>
      </c>
      <c r="B5509" s="179" t="s">
        <v>598</v>
      </c>
      <c r="C5509" s="179" t="s">
        <v>23</v>
      </c>
      <c r="D5509" s="180" t="s">
        <v>25798</v>
      </c>
      <c r="E5509"/>
    </row>
    <row r="5510" spans="1:5" s="190" customFormat="1" x14ac:dyDescent="0.25">
      <c r="A5510" s="179" t="s">
        <v>2011</v>
      </c>
      <c r="B5510" s="179" t="s">
        <v>599</v>
      </c>
      <c r="C5510" s="179" t="s">
        <v>23</v>
      </c>
      <c r="D5510" s="180" t="s">
        <v>7721</v>
      </c>
      <c r="E5510"/>
    </row>
    <row r="5511" spans="1:5" s="190" customFormat="1" x14ac:dyDescent="0.25">
      <c r="A5511" s="179" t="s">
        <v>2012</v>
      </c>
      <c r="B5511" s="179" t="s">
        <v>600</v>
      </c>
      <c r="C5511" s="179" t="s">
        <v>23</v>
      </c>
      <c r="D5511" s="180" t="s">
        <v>23417</v>
      </c>
      <c r="E5511"/>
    </row>
    <row r="5512" spans="1:5" s="190" customFormat="1" x14ac:dyDescent="0.25">
      <c r="A5512" s="179" t="s">
        <v>2013</v>
      </c>
      <c r="B5512" s="179" t="s">
        <v>601</v>
      </c>
      <c r="C5512" s="179" t="s">
        <v>23</v>
      </c>
      <c r="D5512" s="180" t="s">
        <v>23872</v>
      </c>
      <c r="E5512"/>
    </row>
    <row r="5513" spans="1:5" s="190" customFormat="1" x14ac:dyDescent="0.25">
      <c r="A5513" s="179" t="s">
        <v>2014</v>
      </c>
      <c r="B5513" s="179" t="s">
        <v>15090</v>
      </c>
      <c r="C5513" s="179" t="s">
        <v>23</v>
      </c>
      <c r="D5513" s="180" t="s">
        <v>25799</v>
      </c>
      <c r="E5513"/>
    </row>
    <row r="5514" spans="1:5" s="190" customFormat="1" x14ac:dyDescent="0.25">
      <c r="A5514" s="179" t="s">
        <v>2015</v>
      </c>
      <c r="B5514" s="179" t="s">
        <v>602</v>
      </c>
      <c r="C5514" s="179" t="s">
        <v>23</v>
      </c>
      <c r="D5514" s="180" t="s">
        <v>16140</v>
      </c>
      <c r="E5514"/>
    </row>
    <row r="5515" spans="1:5" s="190" customFormat="1" x14ac:dyDescent="0.25">
      <c r="A5515" s="179" t="s">
        <v>2016</v>
      </c>
      <c r="B5515" s="179" t="s">
        <v>603</v>
      </c>
      <c r="C5515" s="179" t="s">
        <v>23</v>
      </c>
      <c r="D5515" s="180" t="s">
        <v>14952</v>
      </c>
      <c r="E5515"/>
    </row>
    <row r="5516" spans="1:5" s="190" customFormat="1" x14ac:dyDescent="0.25">
      <c r="A5516" s="179" t="s">
        <v>2017</v>
      </c>
      <c r="B5516" s="179" t="s">
        <v>604</v>
      </c>
      <c r="C5516" s="179" t="s">
        <v>23</v>
      </c>
      <c r="D5516" s="180" t="s">
        <v>25800</v>
      </c>
      <c r="E5516"/>
    </row>
    <row r="5517" spans="1:5" s="190" customFormat="1" x14ac:dyDescent="0.25">
      <c r="A5517" s="179" t="s">
        <v>2018</v>
      </c>
      <c r="B5517" s="179" t="s">
        <v>605</v>
      </c>
      <c r="C5517" s="179" t="s">
        <v>23</v>
      </c>
      <c r="D5517" s="180" t="s">
        <v>16662</v>
      </c>
      <c r="E5517"/>
    </row>
    <row r="5518" spans="1:5" s="190" customFormat="1" x14ac:dyDescent="0.25">
      <c r="A5518" s="179" t="s">
        <v>2019</v>
      </c>
      <c r="B5518" s="179" t="s">
        <v>606</v>
      </c>
      <c r="C5518" s="179" t="s">
        <v>23</v>
      </c>
      <c r="D5518" s="180" t="s">
        <v>17611</v>
      </c>
      <c r="E5518"/>
    </row>
    <row r="5519" spans="1:5" s="190" customFormat="1" x14ac:dyDescent="0.25">
      <c r="A5519" s="179" t="s">
        <v>2020</v>
      </c>
      <c r="B5519" s="179" t="s">
        <v>15091</v>
      </c>
      <c r="C5519" s="179" t="s">
        <v>23</v>
      </c>
      <c r="D5519" s="180" t="s">
        <v>25801</v>
      </c>
      <c r="E5519"/>
    </row>
    <row r="5520" spans="1:5" s="190" customFormat="1" x14ac:dyDescent="0.25">
      <c r="A5520" s="179" t="s">
        <v>2021</v>
      </c>
      <c r="B5520" s="179" t="s">
        <v>15092</v>
      </c>
      <c r="C5520" s="179" t="s">
        <v>23</v>
      </c>
      <c r="D5520" s="180" t="s">
        <v>7721</v>
      </c>
      <c r="E5520"/>
    </row>
    <row r="5521" spans="1:5" s="190" customFormat="1" x14ac:dyDescent="0.25">
      <c r="A5521" s="179" t="s">
        <v>2022</v>
      </c>
      <c r="B5521" s="179" t="s">
        <v>15093</v>
      </c>
      <c r="C5521" s="179" t="s">
        <v>23</v>
      </c>
      <c r="D5521" s="180" t="s">
        <v>6359</v>
      </c>
      <c r="E5521"/>
    </row>
    <row r="5522" spans="1:5" s="190" customFormat="1" x14ac:dyDescent="0.25">
      <c r="A5522" s="179" t="s">
        <v>2023</v>
      </c>
      <c r="B5522" s="179" t="s">
        <v>607</v>
      </c>
      <c r="C5522" s="179" t="s">
        <v>23</v>
      </c>
      <c r="D5522" s="180" t="s">
        <v>25785</v>
      </c>
      <c r="E5522"/>
    </row>
    <row r="5523" spans="1:5" s="190" customFormat="1" x14ac:dyDescent="0.25">
      <c r="A5523" s="179" t="s">
        <v>2024</v>
      </c>
      <c r="B5523" s="179" t="s">
        <v>94</v>
      </c>
      <c r="C5523" s="179" t="s">
        <v>23</v>
      </c>
      <c r="D5523" s="180" t="s">
        <v>25802</v>
      </c>
      <c r="E5523"/>
    </row>
    <row r="5524" spans="1:5" s="190" customFormat="1" x14ac:dyDescent="0.25">
      <c r="A5524" s="179" t="s">
        <v>2025</v>
      </c>
      <c r="B5524" s="179" t="s">
        <v>608</v>
      </c>
      <c r="C5524" s="179" t="s">
        <v>23</v>
      </c>
      <c r="D5524" s="180" t="s">
        <v>25803</v>
      </c>
      <c r="E5524"/>
    </row>
    <row r="5525" spans="1:5" s="190" customFormat="1" x14ac:dyDescent="0.25">
      <c r="A5525" s="179" t="s">
        <v>2026</v>
      </c>
      <c r="B5525" s="179" t="s">
        <v>15094</v>
      </c>
      <c r="C5525" s="179" t="s">
        <v>23</v>
      </c>
      <c r="D5525" s="180" t="s">
        <v>6348</v>
      </c>
      <c r="E5525"/>
    </row>
    <row r="5526" spans="1:5" s="190" customFormat="1" x14ac:dyDescent="0.25">
      <c r="A5526" s="179" t="s">
        <v>2027</v>
      </c>
      <c r="B5526" s="179" t="s">
        <v>609</v>
      </c>
      <c r="C5526" s="179" t="s">
        <v>23</v>
      </c>
      <c r="D5526" s="180" t="s">
        <v>17612</v>
      </c>
      <c r="E5526"/>
    </row>
    <row r="5527" spans="1:5" s="190" customFormat="1" x14ac:dyDescent="0.25">
      <c r="A5527" s="179" t="s">
        <v>2028</v>
      </c>
      <c r="B5527" s="179" t="s">
        <v>610</v>
      </c>
      <c r="C5527" s="179" t="s">
        <v>23</v>
      </c>
      <c r="D5527" s="180" t="s">
        <v>12704</v>
      </c>
      <c r="E5527"/>
    </row>
    <row r="5528" spans="1:5" s="190" customFormat="1" x14ac:dyDescent="0.25">
      <c r="A5528" s="179" t="s">
        <v>2029</v>
      </c>
      <c r="B5528" s="179" t="s">
        <v>611</v>
      </c>
      <c r="C5528" s="179" t="s">
        <v>23</v>
      </c>
      <c r="D5528" s="180" t="s">
        <v>25804</v>
      </c>
      <c r="E5528"/>
    </row>
    <row r="5529" spans="1:5" s="190" customFormat="1" x14ac:dyDescent="0.25">
      <c r="A5529" s="179" t="s">
        <v>2030</v>
      </c>
      <c r="B5529" s="179" t="s">
        <v>95</v>
      </c>
      <c r="C5529" s="179" t="s">
        <v>23</v>
      </c>
      <c r="D5529" s="180" t="s">
        <v>6385</v>
      </c>
      <c r="E5529"/>
    </row>
    <row r="5530" spans="1:5" s="190" customFormat="1" x14ac:dyDescent="0.25">
      <c r="A5530" s="179" t="s">
        <v>2031</v>
      </c>
      <c r="B5530" s="179" t="s">
        <v>96</v>
      </c>
      <c r="C5530" s="179" t="s">
        <v>23</v>
      </c>
      <c r="D5530" s="180" t="s">
        <v>18023</v>
      </c>
      <c r="E5530"/>
    </row>
    <row r="5531" spans="1:5" s="190" customFormat="1" x14ac:dyDescent="0.25">
      <c r="A5531" s="179" t="s">
        <v>2032</v>
      </c>
      <c r="B5531" s="179" t="s">
        <v>15095</v>
      </c>
      <c r="C5531" s="179" t="s">
        <v>23</v>
      </c>
      <c r="D5531" s="180" t="s">
        <v>12768</v>
      </c>
      <c r="E5531"/>
    </row>
    <row r="5532" spans="1:5" s="190" customFormat="1" x14ac:dyDescent="0.25">
      <c r="A5532" s="179" t="s">
        <v>2033</v>
      </c>
      <c r="B5532" s="179" t="s">
        <v>612</v>
      </c>
      <c r="C5532" s="179" t="s">
        <v>23</v>
      </c>
      <c r="D5532" s="180" t="s">
        <v>13675</v>
      </c>
      <c r="E5532"/>
    </row>
    <row r="5533" spans="1:5" s="190" customFormat="1" x14ac:dyDescent="0.25">
      <c r="A5533" s="179" t="s">
        <v>2034</v>
      </c>
      <c r="B5533" s="179" t="s">
        <v>613</v>
      </c>
      <c r="C5533" s="179" t="s">
        <v>23</v>
      </c>
      <c r="D5533" s="180" t="s">
        <v>25805</v>
      </c>
      <c r="E5533"/>
    </row>
    <row r="5534" spans="1:5" s="190" customFormat="1" x14ac:dyDescent="0.25">
      <c r="A5534" s="179" t="s">
        <v>2035</v>
      </c>
      <c r="B5534" s="179" t="s">
        <v>614</v>
      </c>
      <c r="C5534" s="179" t="s">
        <v>23</v>
      </c>
      <c r="D5534" s="180" t="s">
        <v>17703</v>
      </c>
      <c r="E5534"/>
    </row>
    <row r="5535" spans="1:5" s="190" customFormat="1" x14ac:dyDescent="0.25">
      <c r="A5535" s="179" t="s">
        <v>2036</v>
      </c>
      <c r="B5535" s="179" t="s">
        <v>15097</v>
      </c>
      <c r="C5535" s="179" t="s">
        <v>23</v>
      </c>
      <c r="D5535" s="180" t="s">
        <v>25806</v>
      </c>
      <c r="E5535"/>
    </row>
    <row r="5536" spans="1:5" s="190" customFormat="1" x14ac:dyDescent="0.25">
      <c r="A5536" s="179" t="s">
        <v>2037</v>
      </c>
      <c r="B5536" s="179" t="s">
        <v>615</v>
      </c>
      <c r="C5536" s="179" t="s">
        <v>23</v>
      </c>
      <c r="D5536" s="180" t="s">
        <v>6385</v>
      </c>
      <c r="E5536"/>
    </row>
    <row r="5537" spans="1:5" s="190" customFormat="1" x14ac:dyDescent="0.25">
      <c r="A5537" s="179" t="s">
        <v>2038</v>
      </c>
      <c r="B5537" s="179" t="s">
        <v>97</v>
      </c>
      <c r="C5537" s="179" t="s">
        <v>23</v>
      </c>
      <c r="D5537" s="180" t="s">
        <v>6705</v>
      </c>
      <c r="E5537"/>
    </row>
    <row r="5538" spans="1:5" s="190" customFormat="1" x14ac:dyDescent="0.25">
      <c r="A5538" s="179" t="s">
        <v>2039</v>
      </c>
      <c r="B5538" s="179" t="s">
        <v>616</v>
      </c>
      <c r="C5538" s="179" t="s">
        <v>23</v>
      </c>
      <c r="D5538" s="180" t="s">
        <v>17215</v>
      </c>
      <c r="E5538"/>
    </row>
    <row r="5539" spans="1:5" s="190" customFormat="1" x14ac:dyDescent="0.25">
      <c r="A5539" s="179" t="s">
        <v>2040</v>
      </c>
      <c r="B5539" s="179" t="s">
        <v>15098</v>
      </c>
      <c r="C5539" s="179" t="s">
        <v>23</v>
      </c>
      <c r="D5539" s="180" t="s">
        <v>25807</v>
      </c>
      <c r="E5539"/>
    </row>
    <row r="5540" spans="1:5" s="190" customFormat="1" x14ac:dyDescent="0.25">
      <c r="A5540" s="179" t="s">
        <v>2041</v>
      </c>
      <c r="B5540" s="179" t="s">
        <v>15099</v>
      </c>
      <c r="C5540" s="179" t="s">
        <v>23</v>
      </c>
      <c r="D5540" s="180" t="s">
        <v>25808</v>
      </c>
      <c r="E5540"/>
    </row>
    <row r="5541" spans="1:5" s="190" customFormat="1" x14ac:dyDescent="0.25">
      <c r="A5541" s="179" t="s">
        <v>2042</v>
      </c>
      <c r="B5541" s="179" t="s">
        <v>617</v>
      </c>
      <c r="C5541" s="179" t="s">
        <v>23</v>
      </c>
      <c r="D5541" s="180" t="s">
        <v>25809</v>
      </c>
      <c r="E5541"/>
    </row>
    <row r="5542" spans="1:5" s="190" customFormat="1" x14ac:dyDescent="0.25">
      <c r="A5542" s="179" t="s">
        <v>2043</v>
      </c>
      <c r="B5542" s="179" t="s">
        <v>98</v>
      </c>
      <c r="C5542" s="179" t="s">
        <v>23</v>
      </c>
      <c r="D5542" s="180" t="s">
        <v>17915</v>
      </c>
      <c r="E5542"/>
    </row>
    <row r="5543" spans="1:5" s="190" customFormat="1" x14ac:dyDescent="0.25">
      <c r="A5543" s="179" t="s">
        <v>2044</v>
      </c>
      <c r="B5543" s="179" t="s">
        <v>618</v>
      </c>
      <c r="C5543" s="179" t="s">
        <v>23</v>
      </c>
      <c r="D5543" s="180" t="s">
        <v>6368</v>
      </c>
      <c r="E5543"/>
    </row>
    <row r="5544" spans="1:5" s="190" customFormat="1" x14ac:dyDescent="0.25">
      <c r="A5544" s="179" t="s">
        <v>2045</v>
      </c>
      <c r="B5544" s="179" t="s">
        <v>15100</v>
      </c>
      <c r="C5544" s="179" t="s">
        <v>23</v>
      </c>
      <c r="D5544" s="180" t="s">
        <v>25810</v>
      </c>
      <c r="E5544"/>
    </row>
    <row r="5545" spans="1:5" s="190" customFormat="1" x14ac:dyDescent="0.25">
      <c r="A5545" s="179" t="s">
        <v>2046</v>
      </c>
      <c r="B5545" s="179" t="s">
        <v>99</v>
      </c>
      <c r="C5545" s="179" t="s">
        <v>23</v>
      </c>
      <c r="D5545" s="180" t="s">
        <v>14660</v>
      </c>
      <c r="E5545"/>
    </row>
    <row r="5546" spans="1:5" s="190" customFormat="1" x14ac:dyDescent="0.25">
      <c r="A5546" s="179" t="s">
        <v>2047</v>
      </c>
      <c r="B5546" s="179" t="s">
        <v>619</v>
      </c>
      <c r="C5546" s="179" t="s">
        <v>23</v>
      </c>
      <c r="D5546" s="180" t="s">
        <v>19211</v>
      </c>
      <c r="E5546"/>
    </row>
    <row r="5547" spans="1:5" s="190" customFormat="1" x14ac:dyDescent="0.25">
      <c r="A5547" s="179" t="s">
        <v>2048</v>
      </c>
      <c r="B5547" s="179" t="s">
        <v>620</v>
      </c>
      <c r="C5547" s="179" t="s">
        <v>23</v>
      </c>
      <c r="D5547" s="180" t="s">
        <v>11969</v>
      </c>
      <c r="E5547"/>
    </row>
    <row r="5548" spans="1:5" s="190" customFormat="1" x14ac:dyDescent="0.25">
      <c r="A5548" s="179" t="s">
        <v>2049</v>
      </c>
      <c r="B5548" s="179" t="s">
        <v>15102</v>
      </c>
      <c r="C5548" s="179" t="s">
        <v>23</v>
      </c>
      <c r="D5548" s="180" t="s">
        <v>6474</v>
      </c>
      <c r="E5548"/>
    </row>
    <row r="5549" spans="1:5" s="190" customFormat="1" x14ac:dyDescent="0.25">
      <c r="A5549" s="179" t="s">
        <v>2050</v>
      </c>
      <c r="B5549" s="179" t="s">
        <v>15103</v>
      </c>
      <c r="C5549" s="179" t="s">
        <v>23</v>
      </c>
      <c r="D5549" s="180" t="s">
        <v>6360</v>
      </c>
      <c r="E5549"/>
    </row>
    <row r="5550" spans="1:5" s="190" customFormat="1" x14ac:dyDescent="0.25">
      <c r="A5550" s="179" t="s">
        <v>2051</v>
      </c>
      <c r="B5550" s="179" t="s">
        <v>621</v>
      </c>
      <c r="C5550" s="179" t="s">
        <v>23</v>
      </c>
      <c r="D5550" s="180" t="s">
        <v>12590</v>
      </c>
      <c r="E5550"/>
    </row>
    <row r="5551" spans="1:5" s="190" customFormat="1" x14ac:dyDescent="0.25">
      <c r="A5551" s="179" t="s">
        <v>2052</v>
      </c>
      <c r="B5551" s="179" t="s">
        <v>622</v>
      </c>
      <c r="C5551" s="179" t="s">
        <v>23</v>
      </c>
      <c r="D5551" s="180" t="s">
        <v>25811</v>
      </c>
      <c r="E5551"/>
    </row>
    <row r="5552" spans="1:5" s="190" customFormat="1" x14ac:dyDescent="0.25">
      <c r="A5552" s="179" t="s">
        <v>2053</v>
      </c>
      <c r="B5552" s="179" t="s">
        <v>623</v>
      </c>
      <c r="C5552" s="179" t="s">
        <v>23</v>
      </c>
      <c r="D5552" s="180" t="s">
        <v>23384</v>
      </c>
      <c r="E5552"/>
    </row>
    <row r="5553" spans="1:5" s="190" customFormat="1" x14ac:dyDescent="0.25">
      <c r="A5553" s="179" t="s">
        <v>2054</v>
      </c>
      <c r="B5553" s="179" t="s">
        <v>624</v>
      </c>
      <c r="C5553" s="179" t="s">
        <v>23</v>
      </c>
      <c r="D5553" s="180" t="s">
        <v>25812</v>
      </c>
      <c r="E5553"/>
    </row>
    <row r="5554" spans="1:5" s="190" customFormat="1" x14ac:dyDescent="0.25">
      <c r="A5554" s="179" t="s">
        <v>2055</v>
      </c>
      <c r="B5554" s="179" t="s">
        <v>625</v>
      </c>
      <c r="C5554" s="179" t="s">
        <v>23</v>
      </c>
      <c r="D5554" s="180" t="s">
        <v>24743</v>
      </c>
      <c r="E5554"/>
    </row>
    <row r="5555" spans="1:5" s="190" customFormat="1" x14ac:dyDescent="0.25">
      <c r="A5555" s="179" t="s">
        <v>2056</v>
      </c>
      <c r="B5555" s="179" t="s">
        <v>626</v>
      </c>
      <c r="C5555" s="179" t="s">
        <v>23</v>
      </c>
      <c r="D5555" s="180" t="s">
        <v>25813</v>
      </c>
      <c r="E5555"/>
    </row>
    <row r="5556" spans="1:5" s="190" customFormat="1" x14ac:dyDescent="0.25">
      <c r="A5556" s="179" t="s">
        <v>2057</v>
      </c>
      <c r="B5556" s="179" t="s">
        <v>627</v>
      </c>
      <c r="C5556" s="179" t="s">
        <v>23</v>
      </c>
      <c r="D5556" s="180" t="s">
        <v>25814</v>
      </c>
      <c r="E5556"/>
    </row>
    <row r="5557" spans="1:5" s="190" customFormat="1" x14ac:dyDescent="0.25">
      <c r="A5557" s="179" t="s">
        <v>2058</v>
      </c>
      <c r="B5557" s="179" t="s">
        <v>628</v>
      </c>
      <c r="C5557" s="179" t="s">
        <v>23</v>
      </c>
      <c r="D5557" s="180" t="s">
        <v>16132</v>
      </c>
      <c r="E5557"/>
    </row>
    <row r="5558" spans="1:5" s="190" customFormat="1" x14ac:dyDescent="0.25">
      <c r="A5558" s="179" t="s">
        <v>2059</v>
      </c>
      <c r="B5558" s="179" t="s">
        <v>629</v>
      </c>
      <c r="C5558" s="179" t="s">
        <v>23</v>
      </c>
      <c r="D5558" s="180" t="s">
        <v>25815</v>
      </c>
      <c r="E5558"/>
    </row>
    <row r="5559" spans="1:5" s="190" customFormat="1" x14ac:dyDescent="0.25">
      <c r="A5559" s="179" t="s">
        <v>2060</v>
      </c>
      <c r="B5559" s="179" t="s">
        <v>630</v>
      </c>
      <c r="C5559" s="179" t="s">
        <v>23</v>
      </c>
      <c r="D5559" s="180" t="s">
        <v>25816</v>
      </c>
      <c r="E5559"/>
    </row>
    <row r="5560" spans="1:5" s="190" customFormat="1" x14ac:dyDescent="0.25">
      <c r="A5560" s="179" t="s">
        <v>2061</v>
      </c>
      <c r="B5560" s="179" t="s">
        <v>631</v>
      </c>
      <c r="C5560" s="179" t="s">
        <v>23</v>
      </c>
      <c r="D5560" s="180" t="s">
        <v>25817</v>
      </c>
      <c r="E5560"/>
    </row>
    <row r="5561" spans="1:5" s="190" customFormat="1" x14ac:dyDescent="0.25">
      <c r="A5561" s="179" t="s">
        <v>2062</v>
      </c>
      <c r="B5561" s="179" t="s">
        <v>632</v>
      </c>
      <c r="C5561" s="179" t="s">
        <v>23</v>
      </c>
      <c r="D5561" s="180" t="s">
        <v>15029</v>
      </c>
      <c r="E5561"/>
    </row>
    <row r="5562" spans="1:5" s="190" customFormat="1" x14ac:dyDescent="0.25">
      <c r="A5562" s="179" t="s">
        <v>2063</v>
      </c>
      <c r="B5562" s="179" t="s">
        <v>633</v>
      </c>
      <c r="C5562" s="179" t="s">
        <v>23</v>
      </c>
      <c r="D5562" s="180" t="s">
        <v>17653</v>
      </c>
      <c r="E5562"/>
    </row>
    <row r="5563" spans="1:5" s="190" customFormat="1" x14ac:dyDescent="0.25">
      <c r="A5563" s="179" t="s">
        <v>2064</v>
      </c>
      <c r="B5563" s="179" t="s">
        <v>634</v>
      </c>
      <c r="C5563" s="179" t="s">
        <v>23</v>
      </c>
      <c r="D5563" s="180" t="s">
        <v>17606</v>
      </c>
      <c r="E5563"/>
    </row>
    <row r="5564" spans="1:5" s="190" customFormat="1" x14ac:dyDescent="0.25">
      <c r="A5564" s="179" t="s">
        <v>2065</v>
      </c>
      <c r="B5564" s="179" t="s">
        <v>635</v>
      </c>
      <c r="C5564" s="179" t="s">
        <v>23</v>
      </c>
      <c r="D5564" s="180" t="s">
        <v>25818</v>
      </c>
      <c r="E5564"/>
    </row>
    <row r="5565" spans="1:5" s="190" customFormat="1" x14ac:dyDescent="0.25">
      <c r="A5565" s="179" t="s">
        <v>2066</v>
      </c>
      <c r="B5565" s="179" t="s">
        <v>636</v>
      </c>
      <c r="C5565" s="179" t="s">
        <v>23</v>
      </c>
      <c r="D5565" s="180" t="s">
        <v>25819</v>
      </c>
      <c r="E5565"/>
    </row>
    <row r="5566" spans="1:5" s="190" customFormat="1" x14ac:dyDescent="0.25">
      <c r="A5566" s="179" t="s">
        <v>2067</v>
      </c>
      <c r="B5566" s="179" t="s">
        <v>2068</v>
      </c>
      <c r="C5566" s="179" t="s">
        <v>23</v>
      </c>
      <c r="D5566" s="180" t="s">
        <v>6337</v>
      </c>
      <c r="E5566"/>
    </row>
    <row r="5567" spans="1:5" s="190" customFormat="1" x14ac:dyDescent="0.25">
      <c r="A5567" s="179" t="s">
        <v>6371</v>
      </c>
      <c r="B5567" s="179" t="s">
        <v>15105</v>
      </c>
      <c r="C5567" s="179" t="s">
        <v>23</v>
      </c>
      <c r="D5567" s="180" t="s">
        <v>6356</v>
      </c>
      <c r="E5567"/>
    </row>
    <row r="5568" spans="1:5" s="190" customFormat="1" x14ac:dyDescent="0.25">
      <c r="A5568" s="179" t="s">
        <v>6373</v>
      </c>
      <c r="B5568" s="179" t="s">
        <v>6374</v>
      </c>
      <c r="C5568" s="179" t="s">
        <v>23</v>
      </c>
      <c r="D5568" s="180" t="s">
        <v>25820</v>
      </c>
      <c r="E5568"/>
    </row>
    <row r="5569" spans="1:5" s="190" customFormat="1" x14ac:dyDescent="0.25">
      <c r="A5569" s="179" t="s">
        <v>6375</v>
      </c>
      <c r="B5569" s="179" t="s">
        <v>6376</v>
      </c>
      <c r="C5569" s="179" t="s">
        <v>23</v>
      </c>
      <c r="D5569" s="180" t="s">
        <v>25821</v>
      </c>
      <c r="E5569"/>
    </row>
    <row r="5570" spans="1:5" s="190" customFormat="1" x14ac:dyDescent="0.25">
      <c r="A5570" s="179" t="s">
        <v>8775</v>
      </c>
      <c r="B5570" s="179" t="s">
        <v>8776</v>
      </c>
      <c r="C5570" s="179" t="s">
        <v>23</v>
      </c>
      <c r="D5570" s="180" t="s">
        <v>18025</v>
      </c>
      <c r="E5570"/>
    </row>
    <row r="5571" spans="1:5" s="190" customFormat="1" x14ac:dyDescent="0.25">
      <c r="A5571" s="179" t="s">
        <v>12786</v>
      </c>
      <c r="B5571" s="179" t="s">
        <v>12787</v>
      </c>
      <c r="C5571" s="179" t="s">
        <v>23</v>
      </c>
      <c r="D5571" s="180" t="s">
        <v>6364</v>
      </c>
      <c r="E5571"/>
    </row>
    <row r="5572" spans="1:5" s="190" customFormat="1" x14ac:dyDescent="0.25">
      <c r="A5572" s="179" t="s">
        <v>12788</v>
      </c>
      <c r="B5572" s="179" t="s">
        <v>12789</v>
      </c>
      <c r="C5572" s="179" t="s">
        <v>23</v>
      </c>
      <c r="D5572" s="180" t="s">
        <v>6501</v>
      </c>
      <c r="E5572"/>
    </row>
    <row r="5573" spans="1:5" s="190" customFormat="1" x14ac:dyDescent="0.25">
      <c r="A5573" s="179" t="s">
        <v>2069</v>
      </c>
      <c r="B5573" s="179" t="s">
        <v>100</v>
      </c>
      <c r="C5573" s="179" t="s">
        <v>4</v>
      </c>
      <c r="D5573" s="180" t="s">
        <v>14633</v>
      </c>
      <c r="E5573"/>
    </row>
    <row r="5574" spans="1:5" s="190" customFormat="1" x14ac:dyDescent="0.25">
      <c r="A5574" s="179" t="s">
        <v>2070</v>
      </c>
      <c r="B5574" s="179" t="s">
        <v>637</v>
      </c>
      <c r="C5574" s="179" t="s">
        <v>4</v>
      </c>
      <c r="D5574" s="180" t="s">
        <v>16557</v>
      </c>
      <c r="E5574"/>
    </row>
    <row r="5575" spans="1:5" s="190" customFormat="1" x14ac:dyDescent="0.25">
      <c r="A5575" s="179" t="s">
        <v>2071</v>
      </c>
      <c r="B5575" s="179" t="s">
        <v>638</v>
      </c>
      <c r="C5575" s="179" t="s">
        <v>4</v>
      </c>
      <c r="D5575" s="180" t="s">
        <v>8425</v>
      </c>
      <c r="E5575"/>
    </row>
    <row r="5576" spans="1:5" s="190" customFormat="1" x14ac:dyDescent="0.25">
      <c r="A5576" s="179" t="s">
        <v>2072</v>
      </c>
      <c r="B5576" s="179" t="s">
        <v>639</v>
      </c>
      <c r="C5576" s="179" t="s">
        <v>4</v>
      </c>
      <c r="D5576" s="180" t="s">
        <v>11841</v>
      </c>
      <c r="E5576"/>
    </row>
    <row r="5577" spans="1:5" s="190" customFormat="1" x14ac:dyDescent="0.25">
      <c r="A5577" s="179" t="s">
        <v>2073</v>
      </c>
      <c r="B5577" s="179" t="s">
        <v>640</v>
      </c>
      <c r="C5577" s="179" t="s">
        <v>4</v>
      </c>
      <c r="D5577" s="180" t="s">
        <v>25822</v>
      </c>
      <c r="E5577"/>
    </row>
    <row r="5578" spans="1:5" s="190" customFormat="1" x14ac:dyDescent="0.25">
      <c r="A5578" s="179" t="s">
        <v>2074</v>
      </c>
      <c r="B5578" s="179" t="s">
        <v>641</v>
      </c>
      <c r="C5578" s="179" t="s">
        <v>4</v>
      </c>
      <c r="D5578" s="180" t="s">
        <v>7876</v>
      </c>
      <c r="E5578"/>
    </row>
    <row r="5579" spans="1:5" s="190" customFormat="1" x14ac:dyDescent="0.25">
      <c r="A5579" s="179" t="s">
        <v>2075</v>
      </c>
      <c r="B5579" s="179" t="s">
        <v>642</v>
      </c>
      <c r="C5579" s="179" t="s">
        <v>4</v>
      </c>
      <c r="D5579" s="180" t="s">
        <v>25823</v>
      </c>
      <c r="E5579"/>
    </row>
    <row r="5580" spans="1:5" s="190" customFormat="1" x14ac:dyDescent="0.25">
      <c r="A5580" s="179" t="s">
        <v>2076</v>
      </c>
      <c r="B5580" s="179" t="s">
        <v>643</v>
      </c>
      <c r="C5580" s="179" t="s">
        <v>4</v>
      </c>
      <c r="D5580" s="180" t="s">
        <v>14711</v>
      </c>
      <c r="E5580"/>
    </row>
    <row r="5581" spans="1:5" s="190" customFormat="1" x14ac:dyDescent="0.25">
      <c r="A5581" s="179" t="s">
        <v>2077</v>
      </c>
      <c r="B5581" s="179" t="s">
        <v>644</v>
      </c>
      <c r="C5581" s="179" t="s">
        <v>4</v>
      </c>
      <c r="D5581" s="180" t="s">
        <v>25824</v>
      </c>
      <c r="E5581"/>
    </row>
    <row r="5582" spans="1:5" s="190" customFormat="1" x14ac:dyDescent="0.25">
      <c r="A5582" s="179" t="s">
        <v>2078</v>
      </c>
      <c r="B5582" s="179" t="s">
        <v>645</v>
      </c>
      <c r="C5582" s="179" t="s">
        <v>4</v>
      </c>
      <c r="D5582" s="180" t="s">
        <v>17680</v>
      </c>
      <c r="E5582"/>
    </row>
    <row r="5583" spans="1:5" s="190" customFormat="1" x14ac:dyDescent="0.25">
      <c r="A5583" s="179" t="s">
        <v>2079</v>
      </c>
      <c r="B5583" s="179" t="s">
        <v>646</v>
      </c>
      <c r="C5583" s="179" t="s">
        <v>4</v>
      </c>
      <c r="D5583" s="180" t="s">
        <v>6490</v>
      </c>
      <c r="E5583"/>
    </row>
    <row r="5584" spans="1:5" s="190" customFormat="1" x14ac:dyDescent="0.25">
      <c r="A5584" s="179" t="s">
        <v>2080</v>
      </c>
      <c r="B5584" s="179" t="s">
        <v>647</v>
      </c>
      <c r="C5584" s="179" t="s">
        <v>4</v>
      </c>
      <c r="D5584" s="180" t="s">
        <v>18985</v>
      </c>
      <c r="E5584"/>
    </row>
    <row r="5585" spans="1:5" s="190" customFormat="1" x14ac:dyDescent="0.25">
      <c r="A5585" s="179" t="s">
        <v>2081</v>
      </c>
      <c r="B5585" s="179" t="s">
        <v>648</v>
      </c>
      <c r="C5585" s="179" t="s">
        <v>4</v>
      </c>
      <c r="D5585" s="180" t="s">
        <v>25825</v>
      </c>
      <c r="E5585"/>
    </row>
    <row r="5586" spans="1:5" s="190" customFormat="1" x14ac:dyDescent="0.25">
      <c r="A5586" s="179" t="s">
        <v>2082</v>
      </c>
      <c r="B5586" s="179" t="s">
        <v>101</v>
      </c>
      <c r="C5586" s="179" t="s">
        <v>4</v>
      </c>
      <c r="D5586" s="180" t="s">
        <v>12485</v>
      </c>
      <c r="E5586"/>
    </row>
    <row r="5587" spans="1:5" s="190" customFormat="1" x14ac:dyDescent="0.25">
      <c r="A5587" s="179" t="s">
        <v>2083</v>
      </c>
      <c r="B5587" s="179" t="s">
        <v>649</v>
      </c>
      <c r="C5587" s="179" t="s">
        <v>4</v>
      </c>
      <c r="D5587" s="180" t="s">
        <v>12712</v>
      </c>
      <c r="E5587"/>
    </row>
    <row r="5588" spans="1:5" s="190" customFormat="1" x14ac:dyDescent="0.25">
      <c r="A5588" s="179" t="s">
        <v>2084</v>
      </c>
      <c r="B5588" s="179" t="s">
        <v>650</v>
      </c>
      <c r="C5588" s="179" t="s">
        <v>4</v>
      </c>
      <c r="D5588" s="180" t="s">
        <v>14944</v>
      </c>
      <c r="E5588"/>
    </row>
    <row r="5589" spans="1:5" s="190" customFormat="1" x14ac:dyDescent="0.25">
      <c r="A5589" s="179" t="s">
        <v>2085</v>
      </c>
      <c r="B5589" s="179" t="s">
        <v>651</v>
      </c>
      <c r="C5589" s="179" t="s">
        <v>4</v>
      </c>
      <c r="D5589" s="180" t="s">
        <v>25826</v>
      </c>
      <c r="E5589"/>
    </row>
    <row r="5590" spans="1:5" s="190" customFormat="1" x14ac:dyDescent="0.25">
      <c r="A5590" s="179" t="s">
        <v>2086</v>
      </c>
      <c r="B5590" s="179" t="s">
        <v>652</v>
      </c>
      <c r="C5590" s="179" t="s">
        <v>4</v>
      </c>
      <c r="D5590" s="180" t="s">
        <v>25827</v>
      </c>
      <c r="E5590"/>
    </row>
    <row r="5591" spans="1:5" s="190" customFormat="1" x14ac:dyDescent="0.25">
      <c r="A5591" s="179" t="s">
        <v>2087</v>
      </c>
      <c r="B5591" s="179" t="s">
        <v>102</v>
      </c>
      <c r="C5591" s="179" t="s">
        <v>4</v>
      </c>
      <c r="D5591" s="180" t="s">
        <v>7962</v>
      </c>
      <c r="E5591"/>
    </row>
    <row r="5592" spans="1:5" s="190" customFormat="1" x14ac:dyDescent="0.25">
      <c r="A5592" s="179" t="s">
        <v>2088</v>
      </c>
      <c r="B5592" s="179" t="s">
        <v>103</v>
      </c>
      <c r="C5592" s="179" t="s">
        <v>4</v>
      </c>
      <c r="D5592" s="180" t="s">
        <v>17417</v>
      </c>
      <c r="E5592"/>
    </row>
    <row r="5593" spans="1:5" s="190" customFormat="1" x14ac:dyDescent="0.25">
      <c r="A5593" s="179" t="s">
        <v>2089</v>
      </c>
      <c r="B5593" s="179" t="s">
        <v>653</v>
      </c>
      <c r="C5593" s="179" t="s">
        <v>4</v>
      </c>
      <c r="D5593" s="180" t="s">
        <v>25828</v>
      </c>
      <c r="E5593"/>
    </row>
    <row r="5594" spans="1:5" s="190" customFormat="1" x14ac:dyDescent="0.25">
      <c r="A5594" s="179" t="s">
        <v>2090</v>
      </c>
      <c r="B5594" s="179" t="s">
        <v>104</v>
      </c>
      <c r="C5594" s="179" t="s">
        <v>4</v>
      </c>
      <c r="D5594" s="180" t="s">
        <v>25829</v>
      </c>
      <c r="E5594"/>
    </row>
    <row r="5595" spans="1:5" s="190" customFormat="1" x14ac:dyDescent="0.25">
      <c r="A5595" s="179" t="s">
        <v>2091</v>
      </c>
      <c r="B5595" s="179" t="s">
        <v>654</v>
      </c>
      <c r="C5595" s="179" t="s">
        <v>4</v>
      </c>
      <c r="D5595" s="180" t="s">
        <v>25830</v>
      </c>
      <c r="E5595"/>
    </row>
    <row r="5596" spans="1:5" s="190" customFormat="1" x14ac:dyDescent="0.25">
      <c r="A5596" s="179" t="s">
        <v>2092</v>
      </c>
      <c r="B5596" s="179" t="s">
        <v>655</v>
      </c>
      <c r="C5596" s="179" t="s">
        <v>4</v>
      </c>
      <c r="D5596" s="180" t="s">
        <v>16562</v>
      </c>
      <c r="E5596"/>
    </row>
    <row r="5597" spans="1:5" s="190" customFormat="1" x14ac:dyDescent="0.25">
      <c r="A5597" s="179" t="s">
        <v>2093</v>
      </c>
      <c r="B5597" s="179" t="s">
        <v>656</v>
      </c>
      <c r="C5597" s="179" t="s">
        <v>4</v>
      </c>
      <c r="D5597" s="180" t="s">
        <v>17055</v>
      </c>
      <c r="E5597"/>
    </row>
    <row r="5598" spans="1:5" s="190" customFormat="1" x14ac:dyDescent="0.25">
      <c r="A5598" s="179" t="s">
        <v>2094</v>
      </c>
      <c r="B5598" s="179" t="s">
        <v>657</v>
      </c>
      <c r="C5598" s="179" t="s">
        <v>4</v>
      </c>
      <c r="D5598" s="180" t="s">
        <v>25831</v>
      </c>
      <c r="E5598"/>
    </row>
    <row r="5599" spans="1:5" s="190" customFormat="1" x14ac:dyDescent="0.25">
      <c r="A5599" s="179" t="s">
        <v>2095</v>
      </c>
      <c r="B5599" s="179" t="s">
        <v>658</v>
      </c>
      <c r="C5599" s="179" t="s">
        <v>4</v>
      </c>
      <c r="D5599" s="180" t="s">
        <v>25832</v>
      </c>
      <c r="E5599"/>
    </row>
    <row r="5600" spans="1:5" s="190" customFormat="1" x14ac:dyDescent="0.25">
      <c r="A5600" s="179" t="s">
        <v>2096</v>
      </c>
      <c r="B5600" s="179" t="s">
        <v>659</v>
      </c>
      <c r="C5600" s="179" t="s">
        <v>4</v>
      </c>
      <c r="D5600" s="180" t="s">
        <v>10323</v>
      </c>
      <c r="E5600"/>
    </row>
    <row r="5601" spans="1:5" s="190" customFormat="1" x14ac:dyDescent="0.25">
      <c r="A5601" s="179" t="s">
        <v>2097</v>
      </c>
      <c r="B5601" s="179" t="s">
        <v>660</v>
      </c>
      <c r="C5601" s="179" t="s">
        <v>4</v>
      </c>
      <c r="D5601" s="180" t="s">
        <v>17349</v>
      </c>
      <c r="E5601"/>
    </row>
    <row r="5602" spans="1:5" s="190" customFormat="1" x14ac:dyDescent="0.25">
      <c r="A5602" s="179" t="s">
        <v>2098</v>
      </c>
      <c r="B5602" s="179" t="s">
        <v>661</v>
      </c>
      <c r="C5602" s="179" t="s">
        <v>4</v>
      </c>
      <c r="D5602" s="180" t="s">
        <v>25833</v>
      </c>
      <c r="E5602"/>
    </row>
    <row r="5603" spans="1:5" s="190" customFormat="1" x14ac:dyDescent="0.25">
      <c r="A5603" s="179" t="s">
        <v>2099</v>
      </c>
      <c r="B5603" s="179" t="s">
        <v>662</v>
      </c>
      <c r="C5603" s="179" t="s">
        <v>4</v>
      </c>
      <c r="D5603" s="180" t="s">
        <v>25834</v>
      </c>
      <c r="E5603"/>
    </row>
    <row r="5604" spans="1:5" s="190" customFormat="1" x14ac:dyDescent="0.25">
      <c r="A5604" s="179" t="s">
        <v>2100</v>
      </c>
      <c r="B5604" s="179" t="s">
        <v>663</v>
      </c>
      <c r="C5604" s="179" t="s">
        <v>4</v>
      </c>
      <c r="D5604" s="180" t="s">
        <v>12607</v>
      </c>
      <c r="E5604"/>
    </row>
    <row r="5605" spans="1:5" s="190" customFormat="1" x14ac:dyDescent="0.25">
      <c r="A5605" s="179" t="s">
        <v>2101</v>
      </c>
      <c r="B5605" s="179" t="s">
        <v>664</v>
      </c>
      <c r="C5605" s="179" t="s">
        <v>4</v>
      </c>
      <c r="D5605" s="180" t="s">
        <v>13000</v>
      </c>
      <c r="E5605"/>
    </row>
    <row r="5606" spans="1:5" s="190" customFormat="1" x14ac:dyDescent="0.25">
      <c r="A5606" s="179" t="s">
        <v>2102</v>
      </c>
      <c r="B5606" s="179" t="s">
        <v>665</v>
      </c>
      <c r="C5606" s="179" t="s">
        <v>4</v>
      </c>
      <c r="D5606" s="180" t="s">
        <v>25835</v>
      </c>
      <c r="E5606"/>
    </row>
    <row r="5607" spans="1:5" s="190" customFormat="1" x14ac:dyDescent="0.25">
      <c r="A5607" s="179" t="s">
        <v>2103</v>
      </c>
      <c r="B5607" s="179" t="s">
        <v>105</v>
      </c>
      <c r="C5607" s="179" t="s">
        <v>4</v>
      </c>
      <c r="D5607" s="180" t="s">
        <v>25836</v>
      </c>
      <c r="E5607"/>
    </row>
    <row r="5608" spans="1:5" s="190" customFormat="1" x14ac:dyDescent="0.25">
      <c r="A5608" s="179" t="s">
        <v>2104</v>
      </c>
      <c r="B5608" s="179" t="s">
        <v>666</v>
      </c>
      <c r="C5608" s="179" t="s">
        <v>4</v>
      </c>
      <c r="D5608" s="180" t="s">
        <v>15034</v>
      </c>
      <c r="E5608"/>
    </row>
    <row r="5609" spans="1:5" s="190" customFormat="1" x14ac:dyDescent="0.25">
      <c r="A5609" s="179" t="s">
        <v>2105</v>
      </c>
      <c r="B5609" s="179" t="s">
        <v>667</v>
      </c>
      <c r="C5609" s="179" t="s">
        <v>4</v>
      </c>
      <c r="D5609" s="180" t="s">
        <v>25837</v>
      </c>
      <c r="E5609"/>
    </row>
    <row r="5610" spans="1:5" s="190" customFormat="1" x14ac:dyDescent="0.25">
      <c r="A5610" s="179" t="s">
        <v>2106</v>
      </c>
      <c r="B5610" s="179" t="s">
        <v>106</v>
      </c>
      <c r="C5610" s="179" t="s">
        <v>4</v>
      </c>
      <c r="D5610" s="180" t="s">
        <v>6391</v>
      </c>
      <c r="E5610"/>
    </row>
    <row r="5611" spans="1:5" s="190" customFormat="1" x14ac:dyDescent="0.25">
      <c r="A5611" s="179" t="s">
        <v>2107</v>
      </c>
      <c r="B5611" s="179" t="s">
        <v>107</v>
      </c>
      <c r="C5611" s="179" t="s">
        <v>4</v>
      </c>
      <c r="D5611" s="180" t="s">
        <v>6433</v>
      </c>
      <c r="E5611"/>
    </row>
    <row r="5612" spans="1:5" s="190" customFormat="1" x14ac:dyDescent="0.25">
      <c r="A5612" s="179" t="s">
        <v>2108</v>
      </c>
      <c r="B5612" s="179" t="s">
        <v>108</v>
      </c>
      <c r="C5612" s="179" t="s">
        <v>4</v>
      </c>
      <c r="D5612" s="180" t="s">
        <v>25838</v>
      </c>
      <c r="E5612"/>
    </row>
    <row r="5613" spans="1:5" s="190" customFormat="1" x14ac:dyDescent="0.25">
      <c r="A5613" s="179" t="s">
        <v>2109</v>
      </c>
      <c r="B5613" s="179" t="s">
        <v>668</v>
      </c>
      <c r="C5613" s="179" t="s">
        <v>4</v>
      </c>
      <c r="D5613" s="180" t="s">
        <v>17699</v>
      </c>
      <c r="E5613"/>
    </row>
    <row r="5614" spans="1:5" s="190" customFormat="1" x14ac:dyDescent="0.25">
      <c r="A5614" s="179" t="s">
        <v>2110</v>
      </c>
      <c r="B5614" s="179" t="s">
        <v>109</v>
      </c>
      <c r="C5614" s="179" t="s">
        <v>4</v>
      </c>
      <c r="D5614" s="180" t="s">
        <v>7243</v>
      </c>
      <c r="E5614"/>
    </row>
    <row r="5615" spans="1:5" s="190" customFormat="1" x14ac:dyDescent="0.25">
      <c r="A5615" s="179" t="s">
        <v>2111</v>
      </c>
      <c r="B5615" s="179" t="s">
        <v>669</v>
      </c>
      <c r="C5615" s="179" t="s">
        <v>4</v>
      </c>
      <c r="D5615" s="180" t="s">
        <v>7569</v>
      </c>
      <c r="E5615"/>
    </row>
    <row r="5616" spans="1:5" s="190" customFormat="1" x14ac:dyDescent="0.25">
      <c r="A5616" s="179" t="s">
        <v>2112</v>
      </c>
      <c r="B5616" s="179" t="s">
        <v>15113</v>
      </c>
      <c r="C5616" s="179" t="s">
        <v>4</v>
      </c>
      <c r="D5616" s="180" t="s">
        <v>16844</v>
      </c>
      <c r="E5616"/>
    </row>
    <row r="5617" spans="1:5" s="190" customFormat="1" x14ac:dyDescent="0.25">
      <c r="A5617" s="179" t="s">
        <v>2113</v>
      </c>
      <c r="B5617" s="179" t="s">
        <v>15114</v>
      </c>
      <c r="C5617" s="179" t="s">
        <v>4</v>
      </c>
      <c r="D5617" s="180" t="s">
        <v>8478</v>
      </c>
      <c r="E5617"/>
    </row>
    <row r="5618" spans="1:5" s="190" customFormat="1" x14ac:dyDescent="0.25">
      <c r="A5618" s="179" t="s">
        <v>2114</v>
      </c>
      <c r="B5618" s="179" t="s">
        <v>15115</v>
      </c>
      <c r="C5618" s="179" t="s">
        <v>4</v>
      </c>
      <c r="D5618" s="180" t="s">
        <v>16694</v>
      </c>
      <c r="E5618"/>
    </row>
    <row r="5619" spans="1:5" s="190" customFormat="1" x14ac:dyDescent="0.25">
      <c r="A5619" s="179" t="s">
        <v>2115</v>
      </c>
      <c r="B5619" s="179" t="s">
        <v>15116</v>
      </c>
      <c r="C5619" s="179" t="s">
        <v>4</v>
      </c>
      <c r="D5619" s="180" t="s">
        <v>25839</v>
      </c>
      <c r="E5619"/>
    </row>
    <row r="5620" spans="1:5" s="190" customFormat="1" x14ac:dyDescent="0.25">
      <c r="A5620" s="179" t="s">
        <v>2116</v>
      </c>
      <c r="B5620" s="179" t="s">
        <v>670</v>
      </c>
      <c r="C5620" s="179" t="s">
        <v>4</v>
      </c>
      <c r="D5620" s="180" t="s">
        <v>25840</v>
      </c>
      <c r="E5620"/>
    </row>
    <row r="5621" spans="1:5" s="190" customFormat="1" x14ac:dyDescent="0.25">
      <c r="A5621" s="179" t="s">
        <v>2117</v>
      </c>
      <c r="B5621" s="179" t="s">
        <v>671</v>
      </c>
      <c r="C5621" s="179" t="s">
        <v>4</v>
      </c>
      <c r="D5621" s="180" t="s">
        <v>7911</v>
      </c>
      <c r="E5621"/>
    </row>
    <row r="5622" spans="1:5" s="190" customFormat="1" x14ac:dyDescent="0.25">
      <c r="A5622" s="179" t="s">
        <v>2118</v>
      </c>
      <c r="B5622" s="179" t="s">
        <v>672</v>
      </c>
      <c r="C5622" s="179" t="s">
        <v>4</v>
      </c>
      <c r="D5622" s="180" t="s">
        <v>17599</v>
      </c>
      <c r="E5622"/>
    </row>
    <row r="5623" spans="1:5" s="190" customFormat="1" x14ac:dyDescent="0.25">
      <c r="A5623" s="179" t="s">
        <v>2119</v>
      </c>
      <c r="B5623" s="179" t="s">
        <v>673</v>
      </c>
      <c r="C5623" s="179" t="s">
        <v>4</v>
      </c>
      <c r="D5623" s="180" t="s">
        <v>7781</v>
      </c>
      <c r="E5623"/>
    </row>
    <row r="5624" spans="1:5" s="190" customFormat="1" x14ac:dyDescent="0.25">
      <c r="A5624" s="179" t="s">
        <v>2120</v>
      </c>
      <c r="B5624" s="179" t="s">
        <v>674</v>
      </c>
      <c r="C5624" s="179" t="s">
        <v>4</v>
      </c>
      <c r="D5624" s="180" t="s">
        <v>7778</v>
      </c>
      <c r="E5624"/>
    </row>
    <row r="5625" spans="1:5" s="190" customFormat="1" x14ac:dyDescent="0.25">
      <c r="A5625" s="179" t="s">
        <v>2121</v>
      </c>
      <c r="B5625" s="179" t="s">
        <v>675</v>
      </c>
      <c r="C5625" s="179" t="s">
        <v>4</v>
      </c>
      <c r="D5625" s="180" t="s">
        <v>6385</v>
      </c>
      <c r="E5625"/>
    </row>
    <row r="5626" spans="1:5" s="190" customFormat="1" x14ac:dyDescent="0.25">
      <c r="A5626" s="179" t="s">
        <v>2122</v>
      </c>
      <c r="B5626" s="179" t="s">
        <v>676</v>
      </c>
      <c r="C5626" s="179" t="s">
        <v>4</v>
      </c>
      <c r="D5626" s="180" t="s">
        <v>12519</v>
      </c>
      <c r="E5626"/>
    </row>
    <row r="5627" spans="1:5" s="190" customFormat="1" x14ac:dyDescent="0.25">
      <c r="A5627" s="179" t="s">
        <v>2123</v>
      </c>
      <c r="B5627" s="179" t="s">
        <v>677</v>
      </c>
      <c r="C5627" s="179" t="s">
        <v>4</v>
      </c>
      <c r="D5627" s="180" t="s">
        <v>25841</v>
      </c>
      <c r="E5627"/>
    </row>
    <row r="5628" spans="1:5" s="190" customFormat="1" x14ac:dyDescent="0.25">
      <c r="A5628" s="179" t="s">
        <v>2124</v>
      </c>
      <c r="B5628" s="179" t="s">
        <v>678</v>
      </c>
      <c r="C5628" s="179" t="s">
        <v>4</v>
      </c>
      <c r="D5628" s="180" t="s">
        <v>7873</v>
      </c>
      <c r="E5628"/>
    </row>
    <row r="5629" spans="1:5" s="190" customFormat="1" x14ac:dyDescent="0.25">
      <c r="A5629" s="179" t="s">
        <v>2125</v>
      </c>
      <c r="B5629" s="179" t="s">
        <v>679</v>
      </c>
      <c r="C5629" s="179" t="s">
        <v>4</v>
      </c>
      <c r="D5629" s="180" t="s">
        <v>16987</v>
      </c>
      <c r="E5629"/>
    </row>
    <row r="5630" spans="1:5" s="190" customFormat="1" x14ac:dyDescent="0.25">
      <c r="A5630" s="179" t="s">
        <v>2126</v>
      </c>
      <c r="B5630" s="179" t="s">
        <v>680</v>
      </c>
      <c r="C5630" s="179" t="s">
        <v>4</v>
      </c>
      <c r="D5630" s="180" t="s">
        <v>25842</v>
      </c>
      <c r="E5630"/>
    </row>
    <row r="5631" spans="1:5" s="190" customFormat="1" x14ac:dyDescent="0.25">
      <c r="A5631" s="179" t="s">
        <v>2127</v>
      </c>
      <c r="B5631" s="179" t="s">
        <v>681</v>
      </c>
      <c r="C5631" s="179" t="s">
        <v>4</v>
      </c>
      <c r="D5631" s="180" t="s">
        <v>25147</v>
      </c>
      <c r="E5631"/>
    </row>
    <row r="5632" spans="1:5" s="190" customFormat="1" x14ac:dyDescent="0.25">
      <c r="A5632" s="179" t="s">
        <v>2128</v>
      </c>
      <c r="B5632" s="179" t="s">
        <v>682</v>
      </c>
      <c r="C5632" s="179" t="s">
        <v>4</v>
      </c>
      <c r="D5632" s="180" t="s">
        <v>6398</v>
      </c>
      <c r="E5632"/>
    </row>
    <row r="5633" spans="1:5" s="190" customFormat="1" x14ac:dyDescent="0.25">
      <c r="A5633" s="179" t="s">
        <v>2129</v>
      </c>
      <c r="B5633" s="179" t="s">
        <v>683</v>
      </c>
      <c r="C5633" s="179" t="s">
        <v>4</v>
      </c>
      <c r="D5633" s="180" t="s">
        <v>17802</v>
      </c>
      <c r="E5633"/>
    </row>
    <row r="5634" spans="1:5" s="190" customFormat="1" x14ac:dyDescent="0.25">
      <c r="A5634" s="179" t="s">
        <v>2130</v>
      </c>
      <c r="B5634" s="179" t="s">
        <v>684</v>
      </c>
      <c r="C5634" s="179" t="s">
        <v>4</v>
      </c>
      <c r="D5634" s="180" t="s">
        <v>25843</v>
      </c>
      <c r="E5634"/>
    </row>
    <row r="5635" spans="1:5" s="190" customFormat="1" x14ac:dyDescent="0.25">
      <c r="A5635" s="179" t="s">
        <v>2131</v>
      </c>
      <c r="B5635" s="179" t="s">
        <v>110</v>
      </c>
      <c r="C5635" s="179" t="s">
        <v>4</v>
      </c>
      <c r="D5635" s="180" t="s">
        <v>17354</v>
      </c>
      <c r="E5635"/>
    </row>
    <row r="5636" spans="1:5" s="190" customFormat="1" x14ac:dyDescent="0.25">
      <c r="A5636" s="179" t="s">
        <v>2132</v>
      </c>
      <c r="B5636" s="179" t="s">
        <v>111</v>
      </c>
      <c r="C5636" s="179" t="s">
        <v>4</v>
      </c>
      <c r="D5636" s="180" t="s">
        <v>6416</v>
      </c>
      <c r="E5636"/>
    </row>
    <row r="5637" spans="1:5" s="190" customFormat="1" x14ac:dyDescent="0.25">
      <c r="A5637" s="179" t="s">
        <v>2133</v>
      </c>
      <c r="B5637" s="179" t="s">
        <v>112</v>
      </c>
      <c r="C5637" s="179" t="s">
        <v>4</v>
      </c>
      <c r="D5637" s="180" t="s">
        <v>11826</v>
      </c>
      <c r="E5637"/>
    </row>
    <row r="5638" spans="1:5" s="190" customFormat="1" x14ac:dyDescent="0.25">
      <c r="A5638" s="179" t="s">
        <v>2134</v>
      </c>
      <c r="B5638" s="179" t="s">
        <v>113</v>
      </c>
      <c r="C5638" s="179" t="s">
        <v>4</v>
      </c>
      <c r="D5638" s="180" t="s">
        <v>17774</v>
      </c>
      <c r="E5638"/>
    </row>
    <row r="5639" spans="1:5" s="190" customFormat="1" x14ac:dyDescent="0.25">
      <c r="A5639" s="179" t="s">
        <v>2135</v>
      </c>
      <c r="B5639" s="179" t="s">
        <v>685</v>
      </c>
      <c r="C5639" s="179" t="s">
        <v>4</v>
      </c>
      <c r="D5639" s="180" t="s">
        <v>11233</v>
      </c>
      <c r="E5639"/>
    </row>
    <row r="5640" spans="1:5" s="190" customFormat="1" x14ac:dyDescent="0.25">
      <c r="A5640" s="179" t="s">
        <v>2136</v>
      </c>
      <c r="B5640" s="179" t="s">
        <v>686</v>
      </c>
      <c r="C5640" s="179" t="s">
        <v>4</v>
      </c>
      <c r="D5640" s="180" t="s">
        <v>25844</v>
      </c>
      <c r="E5640"/>
    </row>
    <row r="5641" spans="1:5" s="190" customFormat="1" x14ac:dyDescent="0.25">
      <c r="A5641" s="179" t="s">
        <v>2137</v>
      </c>
      <c r="B5641" s="179" t="s">
        <v>687</v>
      </c>
      <c r="C5641" s="179" t="s">
        <v>4</v>
      </c>
      <c r="D5641" s="180" t="s">
        <v>25845</v>
      </c>
      <c r="E5641"/>
    </row>
    <row r="5642" spans="1:5" s="190" customFormat="1" x14ac:dyDescent="0.25">
      <c r="A5642" s="179" t="s">
        <v>2138</v>
      </c>
      <c r="B5642" s="179" t="s">
        <v>114</v>
      </c>
      <c r="C5642" s="179" t="s">
        <v>4</v>
      </c>
      <c r="D5642" s="180" t="s">
        <v>12630</v>
      </c>
      <c r="E5642"/>
    </row>
    <row r="5643" spans="1:5" s="190" customFormat="1" x14ac:dyDescent="0.25">
      <c r="A5643" s="179" t="s">
        <v>2139</v>
      </c>
      <c r="B5643" s="179" t="s">
        <v>688</v>
      </c>
      <c r="C5643" s="179" t="s">
        <v>4</v>
      </c>
      <c r="D5643" s="180" t="s">
        <v>25846</v>
      </c>
      <c r="E5643"/>
    </row>
    <row r="5644" spans="1:5" s="190" customFormat="1" x14ac:dyDescent="0.25">
      <c r="A5644" s="179" t="s">
        <v>2140</v>
      </c>
      <c r="B5644" s="179" t="s">
        <v>689</v>
      </c>
      <c r="C5644" s="179" t="s">
        <v>4</v>
      </c>
      <c r="D5644" s="180" t="s">
        <v>11824</v>
      </c>
      <c r="E5644"/>
    </row>
    <row r="5645" spans="1:5" s="190" customFormat="1" x14ac:dyDescent="0.25">
      <c r="A5645" s="179" t="s">
        <v>2141</v>
      </c>
      <c r="B5645" s="179" t="s">
        <v>690</v>
      </c>
      <c r="C5645" s="179" t="s">
        <v>4</v>
      </c>
      <c r="D5645" s="180" t="s">
        <v>16672</v>
      </c>
      <c r="E5645"/>
    </row>
    <row r="5646" spans="1:5" s="190" customFormat="1" x14ac:dyDescent="0.25">
      <c r="A5646" s="179" t="s">
        <v>2142</v>
      </c>
      <c r="B5646" s="179" t="s">
        <v>115</v>
      </c>
      <c r="C5646" s="179" t="s">
        <v>4</v>
      </c>
      <c r="D5646" s="180" t="s">
        <v>17066</v>
      </c>
      <c r="E5646"/>
    </row>
    <row r="5647" spans="1:5" s="190" customFormat="1" x14ac:dyDescent="0.25">
      <c r="A5647" s="179" t="s">
        <v>2143</v>
      </c>
      <c r="B5647" s="179" t="s">
        <v>691</v>
      </c>
      <c r="C5647" s="179" t="s">
        <v>4</v>
      </c>
      <c r="D5647" s="180" t="s">
        <v>17628</v>
      </c>
      <c r="E5647"/>
    </row>
    <row r="5648" spans="1:5" s="190" customFormat="1" x14ac:dyDescent="0.25">
      <c r="A5648" s="179" t="s">
        <v>2144</v>
      </c>
      <c r="B5648" s="179" t="s">
        <v>692</v>
      </c>
      <c r="C5648" s="179" t="s">
        <v>4</v>
      </c>
      <c r="D5648" s="180" t="s">
        <v>25847</v>
      </c>
      <c r="E5648"/>
    </row>
    <row r="5649" spans="1:5" s="190" customFormat="1" x14ac:dyDescent="0.25">
      <c r="A5649" s="179" t="s">
        <v>2145</v>
      </c>
      <c r="B5649" s="179" t="s">
        <v>693</v>
      </c>
      <c r="C5649" s="179" t="s">
        <v>4</v>
      </c>
      <c r="D5649" s="180" t="s">
        <v>7229</v>
      </c>
      <c r="E5649"/>
    </row>
    <row r="5650" spans="1:5" s="190" customFormat="1" x14ac:dyDescent="0.25">
      <c r="A5650" s="179" t="s">
        <v>2146</v>
      </c>
      <c r="B5650" s="179" t="s">
        <v>116</v>
      </c>
      <c r="C5650" s="179" t="s">
        <v>4</v>
      </c>
      <c r="D5650" s="180" t="s">
        <v>25848</v>
      </c>
      <c r="E5650"/>
    </row>
    <row r="5651" spans="1:5" s="190" customFormat="1" x14ac:dyDescent="0.25">
      <c r="A5651" s="179" t="s">
        <v>2147</v>
      </c>
      <c r="B5651" s="179" t="s">
        <v>694</v>
      </c>
      <c r="C5651" s="179" t="s">
        <v>4</v>
      </c>
      <c r="D5651" s="180" t="s">
        <v>25846</v>
      </c>
      <c r="E5651"/>
    </row>
    <row r="5652" spans="1:5" s="190" customFormat="1" x14ac:dyDescent="0.25">
      <c r="A5652" s="179" t="s">
        <v>2148</v>
      </c>
      <c r="B5652" s="179" t="s">
        <v>695</v>
      </c>
      <c r="C5652" s="179" t="s">
        <v>4</v>
      </c>
      <c r="D5652" s="180" t="s">
        <v>25849</v>
      </c>
      <c r="E5652"/>
    </row>
    <row r="5653" spans="1:5" s="190" customFormat="1" x14ac:dyDescent="0.25">
      <c r="A5653" s="179" t="s">
        <v>2149</v>
      </c>
      <c r="B5653" s="179" t="s">
        <v>696</v>
      </c>
      <c r="C5653" s="179" t="s">
        <v>4</v>
      </c>
      <c r="D5653" s="180" t="s">
        <v>6433</v>
      </c>
      <c r="E5653"/>
    </row>
    <row r="5654" spans="1:5" s="190" customFormat="1" x14ac:dyDescent="0.25">
      <c r="A5654" s="179" t="s">
        <v>2150</v>
      </c>
      <c r="B5654" s="179" t="s">
        <v>697</v>
      </c>
      <c r="C5654" s="179" t="s">
        <v>4</v>
      </c>
      <c r="D5654" s="180" t="s">
        <v>7702</v>
      </c>
      <c r="E5654"/>
    </row>
    <row r="5655" spans="1:5" s="190" customFormat="1" x14ac:dyDescent="0.25">
      <c r="A5655" s="179" t="s">
        <v>2151</v>
      </c>
      <c r="B5655" s="179" t="s">
        <v>698</v>
      </c>
      <c r="C5655" s="179" t="s">
        <v>4</v>
      </c>
      <c r="D5655" s="180" t="s">
        <v>25850</v>
      </c>
      <c r="E5655"/>
    </row>
    <row r="5656" spans="1:5" s="190" customFormat="1" x14ac:dyDescent="0.25">
      <c r="A5656" s="179" t="s">
        <v>2152</v>
      </c>
      <c r="B5656" s="179" t="s">
        <v>699</v>
      </c>
      <c r="C5656" s="179" t="s">
        <v>4</v>
      </c>
      <c r="D5656" s="180" t="s">
        <v>14823</v>
      </c>
      <c r="E5656"/>
    </row>
    <row r="5657" spans="1:5" s="190" customFormat="1" x14ac:dyDescent="0.25">
      <c r="A5657" s="179" t="s">
        <v>2153</v>
      </c>
      <c r="B5657" s="179" t="s">
        <v>700</v>
      </c>
      <c r="C5657" s="179" t="s">
        <v>4</v>
      </c>
      <c r="D5657" s="180" t="s">
        <v>15977</v>
      </c>
      <c r="E5657"/>
    </row>
    <row r="5658" spans="1:5" s="190" customFormat="1" x14ac:dyDescent="0.25">
      <c r="A5658" s="179" t="s">
        <v>2154</v>
      </c>
      <c r="B5658" s="179" t="s">
        <v>701</v>
      </c>
      <c r="C5658" s="179" t="s">
        <v>4</v>
      </c>
      <c r="D5658" s="180" t="s">
        <v>15998</v>
      </c>
      <c r="E5658"/>
    </row>
    <row r="5659" spans="1:5" s="190" customFormat="1" x14ac:dyDescent="0.25">
      <c r="A5659" s="179" t="s">
        <v>2155</v>
      </c>
      <c r="B5659" s="179" t="s">
        <v>702</v>
      </c>
      <c r="C5659" s="179" t="s">
        <v>4</v>
      </c>
      <c r="D5659" s="180" t="s">
        <v>6413</v>
      </c>
      <c r="E5659"/>
    </row>
    <row r="5660" spans="1:5" s="190" customFormat="1" x14ac:dyDescent="0.25">
      <c r="A5660" s="179" t="s">
        <v>2156</v>
      </c>
      <c r="B5660" s="179" t="s">
        <v>703</v>
      </c>
      <c r="C5660" s="179" t="s">
        <v>4</v>
      </c>
      <c r="D5660" s="180" t="s">
        <v>17516</v>
      </c>
      <c r="E5660"/>
    </row>
    <row r="5661" spans="1:5" s="190" customFormat="1" x14ac:dyDescent="0.25">
      <c r="A5661" s="179" t="s">
        <v>2157</v>
      </c>
      <c r="B5661" s="179" t="s">
        <v>704</v>
      </c>
      <c r="C5661" s="179" t="s">
        <v>4</v>
      </c>
      <c r="D5661" s="180" t="s">
        <v>16985</v>
      </c>
      <c r="E5661"/>
    </row>
    <row r="5662" spans="1:5" s="190" customFormat="1" x14ac:dyDescent="0.25">
      <c r="A5662" s="179" t="s">
        <v>2158</v>
      </c>
      <c r="B5662" s="179" t="s">
        <v>705</v>
      </c>
      <c r="C5662" s="179" t="s">
        <v>4</v>
      </c>
      <c r="D5662" s="180" t="s">
        <v>25851</v>
      </c>
      <c r="E5662"/>
    </row>
    <row r="5663" spans="1:5" s="190" customFormat="1" x14ac:dyDescent="0.25">
      <c r="A5663" s="179" t="s">
        <v>2159</v>
      </c>
      <c r="B5663" s="179" t="s">
        <v>706</v>
      </c>
      <c r="C5663" s="179" t="s">
        <v>4</v>
      </c>
      <c r="D5663" s="180" t="s">
        <v>25822</v>
      </c>
      <c r="E5663"/>
    </row>
    <row r="5664" spans="1:5" s="190" customFormat="1" x14ac:dyDescent="0.25">
      <c r="A5664" s="179" t="s">
        <v>2160</v>
      </c>
      <c r="B5664" s="179" t="s">
        <v>707</v>
      </c>
      <c r="C5664" s="179" t="s">
        <v>4</v>
      </c>
      <c r="D5664" s="180" t="s">
        <v>6331</v>
      </c>
      <c r="E5664"/>
    </row>
    <row r="5665" spans="1:5" s="190" customFormat="1" x14ac:dyDescent="0.25">
      <c r="A5665" s="179" t="s">
        <v>2161</v>
      </c>
      <c r="B5665" s="179" t="s">
        <v>708</v>
      </c>
      <c r="C5665" s="179" t="s">
        <v>4</v>
      </c>
      <c r="D5665" s="180" t="s">
        <v>8470</v>
      </c>
      <c r="E5665"/>
    </row>
    <row r="5666" spans="1:5" s="190" customFormat="1" x14ac:dyDescent="0.25">
      <c r="A5666" s="179" t="s">
        <v>2162</v>
      </c>
      <c r="B5666" s="179" t="s">
        <v>117</v>
      </c>
      <c r="C5666" s="179" t="s">
        <v>4</v>
      </c>
      <c r="D5666" s="180" t="s">
        <v>25852</v>
      </c>
      <c r="E5666"/>
    </row>
    <row r="5667" spans="1:5" s="190" customFormat="1" x14ac:dyDescent="0.25">
      <c r="A5667" s="179" t="s">
        <v>2163</v>
      </c>
      <c r="B5667" s="179" t="s">
        <v>118</v>
      </c>
      <c r="C5667" s="179" t="s">
        <v>4</v>
      </c>
      <c r="D5667" s="180" t="s">
        <v>25853</v>
      </c>
      <c r="E5667"/>
    </row>
    <row r="5668" spans="1:5" s="190" customFormat="1" x14ac:dyDescent="0.25">
      <c r="A5668" s="179" t="s">
        <v>2164</v>
      </c>
      <c r="B5668" s="179" t="s">
        <v>119</v>
      </c>
      <c r="C5668" s="179" t="s">
        <v>4</v>
      </c>
      <c r="D5668" s="180" t="s">
        <v>10168</v>
      </c>
      <c r="E5668"/>
    </row>
    <row r="5669" spans="1:5" s="190" customFormat="1" x14ac:dyDescent="0.25">
      <c r="A5669" s="179" t="s">
        <v>2165</v>
      </c>
      <c r="B5669" s="179" t="s">
        <v>120</v>
      </c>
      <c r="C5669" s="179" t="s">
        <v>4</v>
      </c>
      <c r="D5669" s="180" t="s">
        <v>25844</v>
      </c>
      <c r="E5669"/>
    </row>
    <row r="5670" spans="1:5" s="190" customFormat="1" x14ac:dyDescent="0.25">
      <c r="A5670" s="179" t="s">
        <v>2166</v>
      </c>
      <c r="B5670" s="179" t="s">
        <v>709</v>
      </c>
      <c r="C5670" s="179" t="s">
        <v>4</v>
      </c>
      <c r="D5670" s="180" t="s">
        <v>17898</v>
      </c>
      <c r="E5670"/>
    </row>
    <row r="5671" spans="1:5" s="190" customFormat="1" x14ac:dyDescent="0.25">
      <c r="A5671" s="179" t="s">
        <v>2167</v>
      </c>
      <c r="B5671" s="179" t="s">
        <v>710</v>
      </c>
      <c r="C5671" s="179" t="s">
        <v>4</v>
      </c>
      <c r="D5671" s="180" t="s">
        <v>25854</v>
      </c>
      <c r="E5671"/>
    </row>
    <row r="5672" spans="1:5" s="190" customFormat="1" x14ac:dyDescent="0.25">
      <c r="A5672" s="179" t="s">
        <v>2168</v>
      </c>
      <c r="B5672" s="179" t="s">
        <v>711</v>
      </c>
      <c r="C5672" s="179" t="s">
        <v>4</v>
      </c>
      <c r="D5672" s="180" t="s">
        <v>14963</v>
      </c>
      <c r="E5672"/>
    </row>
    <row r="5673" spans="1:5" s="190" customFormat="1" x14ac:dyDescent="0.25">
      <c r="A5673" s="179" t="s">
        <v>2169</v>
      </c>
      <c r="B5673" s="179" t="s">
        <v>712</v>
      </c>
      <c r="C5673" s="179" t="s">
        <v>4</v>
      </c>
      <c r="D5673" s="180" t="s">
        <v>12549</v>
      </c>
      <c r="E5673"/>
    </row>
    <row r="5674" spans="1:5" s="190" customFormat="1" x14ac:dyDescent="0.25">
      <c r="A5674" s="179" t="s">
        <v>2170</v>
      </c>
      <c r="B5674" s="179" t="s">
        <v>713</v>
      </c>
      <c r="C5674" s="179" t="s">
        <v>4</v>
      </c>
      <c r="D5674" s="180" t="s">
        <v>7223</v>
      </c>
      <c r="E5674"/>
    </row>
    <row r="5675" spans="1:5" s="190" customFormat="1" x14ac:dyDescent="0.25">
      <c r="A5675" s="179" t="s">
        <v>2171</v>
      </c>
      <c r="B5675" s="179" t="s">
        <v>714</v>
      </c>
      <c r="C5675" s="179" t="s">
        <v>4</v>
      </c>
      <c r="D5675" s="180" t="s">
        <v>25855</v>
      </c>
      <c r="E5675"/>
    </row>
    <row r="5676" spans="1:5" s="190" customFormat="1" x14ac:dyDescent="0.25">
      <c r="A5676" s="179" t="s">
        <v>2172</v>
      </c>
      <c r="B5676" s="179" t="s">
        <v>715</v>
      </c>
      <c r="C5676" s="179" t="s">
        <v>4</v>
      </c>
      <c r="D5676" s="180" t="s">
        <v>25856</v>
      </c>
      <c r="E5676"/>
    </row>
    <row r="5677" spans="1:5" s="190" customFormat="1" x14ac:dyDescent="0.25">
      <c r="A5677" s="179" t="s">
        <v>2173</v>
      </c>
      <c r="B5677" s="179" t="s">
        <v>716</v>
      </c>
      <c r="C5677" s="179" t="s">
        <v>4</v>
      </c>
      <c r="D5677" s="180" t="s">
        <v>6488</v>
      </c>
      <c r="E5677"/>
    </row>
    <row r="5678" spans="1:5" s="190" customFormat="1" x14ac:dyDescent="0.25">
      <c r="A5678" s="179" t="s">
        <v>2174</v>
      </c>
      <c r="B5678" s="179" t="s">
        <v>15119</v>
      </c>
      <c r="C5678" s="179" t="s">
        <v>4</v>
      </c>
      <c r="D5678" s="180" t="s">
        <v>6369</v>
      </c>
      <c r="E5678"/>
    </row>
    <row r="5679" spans="1:5" s="190" customFormat="1" x14ac:dyDescent="0.25">
      <c r="A5679" s="179" t="s">
        <v>2175</v>
      </c>
      <c r="B5679" s="179" t="s">
        <v>15120</v>
      </c>
      <c r="C5679" s="179" t="s">
        <v>4</v>
      </c>
      <c r="D5679" s="180" t="s">
        <v>7778</v>
      </c>
      <c r="E5679"/>
    </row>
    <row r="5680" spans="1:5" s="190" customFormat="1" x14ac:dyDescent="0.25">
      <c r="A5680" s="179" t="s">
        <v>2176</v>
      </c>
      <c r="B5680" s="179" t="s">
        <v>15121</v>
      </c>
      <c r="C5680" s="179" t="s">
        <v>4</v>
      </c>
      <c r="D5680" s="180" t="s">
        <v>7843</v>
      </c>
      <c r="E5680"/>
    </row>
    <row r="5681" spans="1:5" s="190" customFormat="1" x14ac:dyDescent="0.25">
      <c r="A5681" s="179" t="s">
        <v>2177</v>
      </c>
      <c r="B5681" s="179" t="s">
        <v>15122</v>
      </c>
      <c r="C5681" s="179" t="s">
        <v>4</v>
      </c>
      <c r="D5681" s="180" t="s">
        <v>12418</v>
      </c>
      <c r="E5681"/>
    </row>
    <row r="5682" spans="1:5" s="190" customFormat="1" x14ac:dyDescent="0.25">
      <c r="A5682" s="179" t="s">
        <v>2178</v>
      </c>
      <c r="B5682" s="179" t="s">
        <v>15123</v>
      </c>
      <c r="C5682" s="179" t="s">
        <v>4</v>
      </c>
      <c r="D5682" s="180" t="s">
        <v>7942</v>
      </c>
      <c r="E5682"/>
    </row>
    <row r="5683" spans="1:5" s="190" customFormat="1" x14ac:dyDescent="0.25">
      <c r="A5683" s="179" t="s">
        <v>2179</v>
      </c>
      <c r="B5683" s="179" t="s">
        <v>15124</v>
      </c>
      <c r="C5683" s="179" t="s">
        <v>4</v>
      </c>
      <c r="D5683" s="180" t="s">
        <v>6399</v>
      </c>
      <c r="E5683"/>
    </row>
    <row r="5684" spans="1:5" s="190" customFormat="1" x14ac:dyDescent="0.25">
      <c r="A5684" s="179" t="s">
        <v>2180</v>
      </c>
      <c r="B5684" s="179" t="s">
        <v>15125</v>
      </c>
      <c r="C5684" s="179" t="s">
        <v>4</v>
      </c>
      <c r="D5684" s="180" t="s">
        <v>15076</v>
      </c>
      <c r="E5684"/>
    </row>
    <row r="5685" spans="1:5" s="190" customFormat="1" x14ac:dyDescent="0.25">
      <c r="A5685" s="179" t="s">
        <v>2181</v>
      </c>
      <c r="B5685" s="179" t="s">
        <v>15126</v>
      </c>
      <c r="C5685" s="179" t="s">
        <v>4</v>
      </c>
      <c r="D5685" s="180" t="s">
        <v>6485</v>
      </c>
      <c r="E5685"/>
    </row>
    <row r="5686" spans="1:5" s="190" customFormat="1" x14ac:dyDescent="0.25">
      <c r="A5686" s="179" t="s">
        <v>2182</v>
      </c>
      <c r="B5686" s="179" t="s">
        <v>15127</v>
      </c>
      <c r="C5686" s="179" t="s">
        <v>4</v>
      </c>
      <c r="D5686" s="180" t="s">
        <v>6456</v>
      </c>
      <c r="E5686"/>
    </row>
    <row r="5687" spans="1:5" s="190" customFormat="1" x14ac:dyDescent="0.25">
      <c r="A5687" s="179" t="s">
        <v>2183</v>
      </c>
      <c r="B5687" s="179" t="s">
        <v>15128</v>
      </c>
      <c r="C5687" s="179" t="s">
        <v>4</v>
      </c>
      <c r="D5687" s="180" t="s">
        <v>7988</v>
      </c>
      <c r="E5687"/>
    </row>
    <row r="5688" spans="1:5" s="190" customFormat="1" x14ac:dyDescent="0.25">
      <c r="A5688" s="179" t="s">
        <v>2184</v>
      </c>
      <c r="B5688" s="179" t="s">
        <v>15129</v>
      </c>
      <c r="C5688" s="179" t="s">
        <v>4</v>
      </c>
      <c r="D5688" s="180" t="s">
        <v>15204</v>
      </c>
      <c r="E5688"/>
    </row>
    <row r="5689" spans="1:5" s="190" customFormat="1" x14ac:dyDescent="0.25">
      <c r="A5689" s="179" t="s">
        <v>2185</v>
      </c>
      <c r="B5689" s="179" t="s">
        <v>15130</v>
      </c>
      <c r="C5689" s="179" t="s">
        <v>4</v>
      </c>
      <c r="D5689" s="180" t="s">
        <v>12514</v>
      </c>
      <c r="E5689"/>
    </row>
    <row r="5690" spans="1:5" s="190" customFormat="1" x14ac:dyDescent="0.25">
      <c r="A5690" s="179" t="s">
        <v>2186</v>
      </c>
      <c r="B5690" s="179" t="s">
        <v>15132</v>
      </c>
      <c r="C5690" s="179" t="s">
        <v>4</v>
      </c>
      <c r="D5690" s="180" t="s">
        <v>16767</v>
      </c>
      <c r="E5690"/>
    </row>
    <row r="5691" spans="1:5" s="190" customFormat="1" x14ac:dyDescent="0.25">
      <c r="A5691" s="179" t="s">
        <v>2187</v>
      </c>
      <c r="B5691" s="179" t="s">
        <v>15133</v>
      </c>
      <c r="C5691" s="179" t="s">
        <v>4</v>
      </c>
      <c r="D5691" s="180" t="s">
        <v>6365</v>
      </c>
      <c r="E5691"/>
    </row>
    <row r="5692" spans="1:5" s="190" customFormat="1" x14ac:dyDescent="0.25">
      <c r="A5692" s="179" t="s">
        <v>2188</v>
      </c>
      <c r="B5692" s="179" t="s">
        <v>15134</v>
      </c>
      <c r="C5692" s="179" t="s">
        <v>4</v>
      </c>
      <c r="D5692" s="180" t="s">
        <v>6319</v>
      </c>
      <c r="E5692"/>
    </row>
    <row r="5693" spans="1:5" s="190" customFormat="1" x14ac:dyDescent="0.25">
      <c r="A5693" s="179" t="s">
        <v>2189</v>
      </c>
      <c r="B5693" s="179" t="s">
        <v>15135</v>
      </c>
      <c r="C5693" s="179" t="s">
        <v>4</v>
      </c>
      <c r="D5693" s="180" t="s">
        <v>12674</v>
      </c>
      <c r="E5693"/>
    </row>
    <row r="5694" spans="1:5" s="190" customFormat="1" x14ac:dyDescent="0.25">
      <c r="A5694" s="179" t="s">
        <v>2190</v>
      </c>
      <c r="B5694" s="179" t="s">
        <v>121</v>
      </c>
      <c r="C5694" s="179" t="s">
        <v>4</v>
      </c>
      <c r="D5694" s="180" t="s">
        <v>6418</v>
      </c>
      <c r="E5694"/>
    </row>
    <row r="5695" spans="1:5" s="190" customFormat="1" x14ac:dyDescent="0.25">
      <c r="A5695" s="179" t="s">
        <v>2191</v>
      </c>
      <c r="B5695" s="179" t="s">
        <v>122</v>
      </c>
      <c r="C5695" s="179" t="s">
        <v>4</v>
      </c>
      <c r="D5695" s="180" t="s">
        <v>6328</v>
      </c>
      <c r="E5695"/>
    </row>
    <row r="5696" spans="1:5" s="190" customFormat="1" x14ac:dyDescent="0.25">
      <c r="A5696" s="179" t="s">
        <v>2192</v>
      </c>
      <c r="B5696" s="179" t="s">
        <v>123</v>
      </c>
      <c r="C5696" s="179" t="s">
        <v>4</v>
      </c>
      <c r="D5696" s="180" t="s">
        <v>6994</v>
      </c>
      <c r="E5696"/>
    </row>
    <row r="5697" spans="1:5" s="190" customFormat="1" x14ac:dyDescent="0.25">
      <c r="A5697" s="179" t="s">
        <v>2193</v>
      </c>
      <c r="B5697" s="179" t="s">
        <v>717</v>
      </c>
      <c r="C5697" s="179" t="s">
        <v>4</v>
      </c>
      <c r="D5697" s="180" t="s">
        <v>6466</v>
      </c>
      <c r="E5697"/>
    </row>
    <row r="5698" spans="1:5" s="190" customFormat="1" x14ac:dyDescent="0.25">
      <c r="A5698" s="179" t="s">
        <v>2194</v>
      </c>
      <c r="B5698" s="179" t="s">
        <v>718</v>
      </c>
      <c r="C5698" s="179" t="s">
        <v>4</v>
      </c>
      <c r="D5698" s="180" t="s">
        <v>12614</v>
      </c>
      <c r="E5698"/>
    </row>
    <row r="5699" spans="1:5" s="190" customFormat="1" x14ac:dyDescent="0.25">
      <c r="A5699" s="179" t="s">
        <v>2195</v>
      </c>
      <c r="B5699" s="179" t="s">
        <v>719</v>
      </c>
      <c r="C5699" s="179" t="s">
        <v>4</v>
      </c>
      <c r="D5699" s="180" t="s">
        <v>8516</v>
      </c>
      <c r="E5699"/>
    </row>
    <row r="5700" spans="1:5" s="190" customFormat="1" x14ac:dyDescent="0.25">
      <c r="A5700" s="179" t="s">
        <v>2196</v>
      </c>
      <c r="B5700" s="179" t="s">
        <v>720</v>
      </c>
      <c r="C5700" s="179" t="s">
        <v>4</v>
      </c>
      <c r="D5700" s="180" t="s">
        <v>8127</v>
      </c>
      <c r="E5700"/>
    </row>
    <row r="5701" spans="1:5" s="190" customFormat="1" x14ac:dyDescent="0.25">
      <c r="A5701" s="179" t="s">
        <v>2197</v>
      </c>
      <c r="B5701" s="179" t="s">
        <v>721</v>
      </c>
      <c r="C5701" s="179" t="s">
        <v>4</v>
      </c>
      <c r="D5701" s="180" t="s">
        <v>6466</v>
      </c>
      <c r="E5701"/>
    </row>
    <row r="5702" spans="1:5" s="190" customFormat="1" x14ac:dyDescent="0.25">
      <c r="A5702" s="179" t="s">
        <v>2198</v>
      </c>
      <c r="B5702" s="179" t="s">
        <v>124</v>
      </c>
      <c r="C5702" s="179" t="s">
        <v>4</v>
      </c>
      <c r="D5702" s="180" t="s">
        <v>7867</v>
      </c>
      <c r="E5702"/>
    </row>
    <row r="5703" spans="1:5" s="190" customFormat="1" x14ac:dyDescent="0.25">
      <c r="A5703" s="179" t="s">
        <v>2199</v>
      </c>
      <c r="B5703" s="179" t="s">
        <v>125</v>
      </c>
      <c r="C5703" s="179" t="s">
        <v>4</v>
      </c>
      <c r="D5703" s="180" t="s">
        <v>7929</v>
      </c>
      <c r="E5703"/>
    </row>
    <row r="5704" spans="1:5" s="190" customFormat="1" x14ac:dyDescent="0.25">
      <c r="A5704" s="179" t="s">
        <v>2200</v>
      </c>
      <c r="B5704" s="179" t="s">
        <v>15136</v>
      </c>
      <c r="C5704" s="179" t="s">
        <v>4</v>
      </c>
      <c r="D5704" s="180" t="s">
        <v>6357</v>
      </c>
      <c r="E5704"/>
    </row>
    <row r="5705" spans="1:5" s="190" customFormat="1" x14ac:dyDescent="0.25">
      <c r="A5705" s="179" t="s">
        <v>2201</v>
      </c>
      <c r="B5705" s="179" t="s">
        <v>15137</v>
      </c>
      <c r="C5705" s="179" t="s">
        <v>4</v>
      </c>
      <c r="D5705" s="180" t="s">
        <v>6364</v>
      </c>
      <c r="E5705"/>
    </row>
    <row r="5706" spans="1:5" s="190" customFormat="1" x14ac:dyDescent="0.25">
      <c r="A5706" s="179" t="s">
        <v>2202</v>
      </c>
      <c r="B5706" s="179" t="s">
        <v>15138</v>
      </c>
      <c r="C5706" s="179" t="s">
        <v>4</v>
      </c>
      <c r="D5706" s="180" t="s">
        <v>7309</v>
      </c>
      <c r="E5706"/>
    </row>
    <row r="5707" spans="1:5" s="190" customFormat="1" x14ac:dyDescent="0.25">
      <c r="A5707" s="179" t="s">
        <v>2203</v>
      </c>
      <c r="B5707" s="179" t="s">
        <v>15139</v>
      </c>
      <c r="C5707" s="179" t="s">
        <v>4</v>
      </c>
      <c r="D5707" s="180" t="s">
        <v>6393</v>
      </c>
      <c r="E5707"/>
    </row>
    <row r="5708" spans="1:5" s="190" customFormat="1" x14ac:dyDescent="0.25">
      <c r="A5708" s="179" t="s">
        <v>2204</v>
      </c>
      <c r="B5708" s="179" t="s">
        <v>722</v>
      </c>
      <c r="C5708" s="179" t="s">
        <v>4</v>
      </c>
      <c r="D5708" s="180" t="s">
        <v>17631</v>
      </c>
      <c r="E5708"/>
    </row>
    <row r="5709" spans="1:5" s="190" customFormat="1" x14ac:dyDescent="0.25">
      <c r="A5709" s="179" t="s">
        <v>2205</v>
      </c>
      <c r="B5709" s="179" t="s">
        <v>723</v>
      </c>
      <c r="C5709" s="179" t="s">
        <v>4</v>
      </c>
      <c r="D5709" s="180" t="s">
        <v>7851</v>
      </c>
      <c r="E5709"/>
    </row>
    <row r="5710" spans="1:5" s="190" customFormat="1" x14ac:dyDescent="0.25">
      <c r="A5710" s="179" t="s">
        <v>2206</v>
      </c>
      <c r="B5710" s="179" t="s">
        <v>724</v>
      </c>
      <c r="C5710" s="179" t="s">
        <v>4</v>
      </c>
      <c r="D5710" s="180" t="s">
        <v>17632</v>
      </c>
      <c r="E5710"/>
    </row>
    <row r="5711" spans="1:5" s="190" customFormat="1" x14ac:dyDescent="0.25">
      <c r="A5711" s="179" t="s">
        <v>2207</v>
      </c>
      <c r="B5711" s="179" t="s">
        <v>725</v>
      </c>
      <c r="C5711" s="179" t="s">
        <v>4</v>
      </c>
      <c r="D5711" s="180" t="s">
        <v>25857</v>
      </c>
      <c r="E5711"/>
    </row>
    <row r="5712" spans="1:5" s="190" customFormat="1" x14ac:dyDescent="0.25">
      <c r="A5712" s="179" t="s">
        <v>2208</v>
      </c>
      <c r="B5712" s="179" t="s">
        <v>726</v>
      </c>
      <c r="C5712" s="179" t="s">
        <v>4</v>
      </c>
      <c r="D5712" s="180" t="s">
        <v>14679</v>
      </c>
      <c r="E5712"/>
    </row>
    <row r="5713" spans="1:5" s="190" customFormat="1" x14ac:dyDescent="0.25">
      <c r="A5713" s="179" t="s">
        <v>2209</v>
      </c>
      <c r="B5713" s="179" t="s">
        <v>727</v>
      </c>
      <c r="C5713" s="179" t="s">
        <v>4</v>
      </c>
      <c r="D5713" s="180" t="s">
        <v>14617</v>
      </c>
      <c r="E5713"/>
    </row>
    <row r="5714" spans="1:5" s="190" customFormat="1" x14ac:dyDescent="0.25">
      <c r="A5714" s="179" t="s">
        <v>2210</v>
      </c>
      <c r="B5714" s="179" t="s">
        <v>728</v>
      </c>
      <c r="C5714" s="179" t="s">
        <v>4</v>
      </c>
      <c r="D5714" s="180" t="s">
        <v>13047</v>
      </c>
      <c r="E5714"/>
    </row>
    <row r="5715" spans="1:5" s="190" customFormat="1" x14ac:dyDescent="0.25">
      <c r="A5715" s="179" t="s">
        <v>2211</v>
      </c>
      <c r="B5715" s="179" t="s">
        <v>729</v>
      </c>
      <c r="C5715" s="179" t="s">
        <v>4</v>
      </c>
      <c r="D5715" s="180" t="s">
        <v>25858</v>
      </c>
      <c r="E5715"/>
    </row>
    <row r="5716" spans="1:5" s="190" customFormat="1" x14ac:dyDescent="0.25">
      <c r="A5716" s="179" t="s">
        <v>2212</v>
      </c>
      <c r="B5716" s="179" t="s">
        <v>730</v>
      </c>
      <c r="C5716" s="179" t="s">
        <v>4</v>
      </c>
      <c r="D5716" s="180" t="s">
        <v>11828</v>
      </c>
      <c r="E5716"/>
    </row>
    <row r="5717" spans="1:5" s="190" customFormat="1" x14ac:dyDescent="0.25">
      <c r="A5717" s="179" t="s">
        <v>2213</v>
      </c>
      <c r="B5717" s="179" t="s">
        <v>731</v>
      </c>
      <c r="C5717" s="179" t="s">
        <v>4</v>
      </c>
      <c r="D5717" s="180" t="s">
        <v>10781</v>
      </c>
      <c r="E5717"/>
    </row>
    <row r="5718" spans="1:5" s="190" customFormat="1" x14ac:dyDescent="0.25">
      <c r="A5718" s="179" t="s">
        <v>2214</v>
      </c>
      <c r="B5718" s="179" t="s">
        <v>732</v>
      </c>
      <c r="C5718" s="179" t="s">
        <v>4</v>
      </c>
      <c r="D5718" s="180" t="s">
        <v>7569</v>
      </c>
      <c r="E5718"/>
    </row>
    <row r="5719" spans="1:5" s="190" customFormat="1" x14ac:dyDescent="0.25">
      <c r="A5719" s="179" t="s">
        <v>2215</v>
      </c>
      <c r="B5719" s="179" t="s">
        <v>733</v>
      </c>
      <c r="C5719" s="179" t="s">
        <v>4</v>
      </c>
      <c r="D5719" s="180" t="s">
        <v>6364</v>
      </c>
      <c r="E5719"/>
    </row>
    <row r="5720" spans="1:5" s="190" customFormat="1" x14ac:dyDescent="0.25">
      <c r="A5720" s="179" t="s">
        <v>2216</v>
      </c>
      <c r="B5720" s="179" t="s">
        <v>734</v>
      </c>
      <c r="C5720" s="179" t="s">
        <v>4</v>
      </c>
      <c r="D5720" s="180" t="s">
        <v>25859</v>
      </c>
      <c r="E5720"/>
    </row>
    <row r="5721" spans="1:5" s="190" customFormat="1" x14ac:dyDescent="0.25">
      <c r="A5721" s="179" t="s">
        <v>2217</v>
      </c>
      <c r="B5721" s="179" t="s">
        <v>735</v>
      </c>
      <c r="C5721" s="179" t="s">
        <v>4</v>
      </c>
      <c r="D5721" s="180" t="s">
        <v>7782</v>
      </c>
      <c r="E5721"/>
    </row>
    <row r="5722" spans="1:5" s="190" customFormat="1" x14ac:dyDescent="0.25">
      <c r="A5722" s="179" t="s">
        <v>2218</v>
      </c>
      <c r="B5722" s="179" t="s">
        <v>736</v>
      </c>
      <c r="C5722" s="179" t="s">
        <v>4</v>
      </c>
      <c r="D5722" s="180" t="s">
        <v>16680</v>
      </c>
      <c r="E5722"/>
    </row>
    <row r="5723" spans="1:5" s="190" customFormat="1" x14ac:dyDescent="0.25">
      <c r="A5723" s="179" t="s">
        <v>2219</v>
      </c>
      <c r="B5723" s="179" t="s">
        <v>737</v>
      </c>
      <c r="C5723" s="179" t="s">
        <v>4</v>
      </c>
      <c r="D5723" s="180" t="s">
        <v>15078</v>
      </c>
      <c r="E5723"/>
    </row>
    <row r="5724" spans="1:5" s="190" customFormat="1" x14ac:dyDescent="0.25">
      <c r="A5724" s="179" t="s">
        <v>2220</v>
      </c>
      <c r="B5724" s="179" t="s">
        <v>738</v>
      </c>
      <c r="C5724" s="179" t="s">
        <v>4</v>
      </c>
      <c r="D5724" s="180" t="s">
        <v>25860</v>
      </c>
      <c r="E5724"/>
    </row>
    <row r="5725" spans="1:5" s="190" customFormat="1" x14ac:dyDescent="0.25">
      <c r="A5725" s="179" t="s">
        <v>2221</v>
      </c>
      <c r="B5725" s="179" t="s">
        <v>739</v>
      </c>
      <c r="C5725" s="179" t="s">
        <v>4</v>
      </c>
      <c r="D5725" s="180" t="s">
        <v>6440</v>
      </c>
      <c r="E5725"/>
    </row>
    <row r="5726" spans="1:5" s="190" customFormat="1" x14ac:dyDescent="0.25">
      <c r="A5726" s="179" t="s">
        <v>2222</v>
      </c>
      <c r="B5726" s="179" t="s">
        <v>740</v>
      </c>
      <c r="C5726" s="179" t="s">
        <v>4</v>
      </c>
      <c r="D5726" s="180" t="s">
        <v>12764</v>
      </c>
      <c r="E5726"/>
    </row>
    <row r="5727" spans="1:5" s="190" customFormat="1" x14ac:dyDescent="0.25">
      <c r="A5727" s="179" t="s">
        <v>2223</v>
      </c>
      <c r="B5727" s="179" t="s">
        <v>741</v>
      </c>
      <c r="C5727" s="179" t="s">
        <v>4</v>
      </c>
      <c r="D5727" s="180" t="s">
        <v>14710</v>
      </c>
      <c r="E5727"/>
    </row>
    <row r="5728" spans="1:5" s="190" customFormat="1" x14ac:dyDescent="0.25">
      <c r="A5728" s="179" t="s">
        <v>2224</v>
      </c>
      <c r="B5728" s="179" t="s">
        <v>742</v>
      </c>
      <c r="C5728" s="179" t="s">
        <v>4</v>
      </c>
      <c r="D5728" s="180" t="s">
        <v>15873</v>
      </c>
      <c r="E5728"/>
    </row>
    <row r="5729" spans="1:5" s="190" customFormat="1" x14ac:dyDescent="0.25">
      <c r="A5729" s="179" t="s">
        <v>2225</v>
      </c>
      <c r="B5729" s="179" t="s">
        <v>743</v>
      </c>
      <c r="C5729" s="179" t="s">
        <v>4</v>
      </c>
      <c r="D5729" s="180" t="s">
        <v>17605</v>
      </c>
      <c r="E5729"/>
    </row>
    <row r="5730" spans="1:5" s="190" customFormat="1" x14ac:dyDescent="0.25">
      <c r="A5730" s="179" t="s">
        <v>2226</v>
      </c>
      <c r="B5730" s="179" t="s">
        <v>126</v>
      </c>
      <c r="C5730" s="179" t="s">
        <v>4</v>
      </c>
      <c r="D5730" s="180" t="s">
        <v>7968</v>
      </c>
      <c r="E5730"/>
    </row>
    <row r="5731" spans="1:5" s="190" customFormat="1" x14ac:dyDescent="0.25">
      <c r="A5731" s="179" t="s">
        <v>2227</v>
      </c>
      <c r="B5731" s="179" t="s">
        <v>127</v>
      </c>
      <c r="C5731" s="179" t="s">
        <v>4</v>
      </c>
      <c r="D5731" s="180" t="s">
        <v>8542</v>
      </c>
      <c r="E5731"/>
    </row>
    <row r="5732" spans="1:5" s="190" customFormat="1" x14ac:dyDescent="0.25">
      <c r="A5732" s="179" t="s">
        <v>2228</v>
      </c>
      <c r="B5732" s="179" t="s">
        <v>744</v>
      </c>
      <c r="C5732" s="179" t="s">
        <v>4</v>
      </c>
      <c r="D5732" s="180" t="s">
        <v>25861</v>
      </c>
      <c r="E5732"/>
    </row>
    <row r="5733" spans="1:5" s="190" customFormat="1" x14ac:dyDescent="0.25">
      <c r="A5733" s="179" t="s">
        <v>2229</v>
      </c>
      <c r="B5733" s="179" t="s">
        <v>745</v>
      </c>
      <c r="C5733" s="179" t="s">
        <v>4</v>
      </c>
      <c r="D5733" s="180" t="s">
        <v>7274</v>
      </c>
      <c r="E5733"/>
    </row>
    <row r="5734" spans="1:5" s="190" customFormat="1" x14ac:dyDescent="0.25">
      <c r="A5734" s="179" t="s">
        <v>2230</v>
      </c>
      <c r="B5734" s="179" t="s">
        <v>746</v>
      </c>
      <c r="C5734" s="179" t="s">
        <v>4</v>
      </c>
      <c r="D5734" s="180" t="s">
        <v>17633</v>
      </c>
      <c r="E5734"/>
    </row>
    <row r="5735" spans="1:5" s="190" customFormat="1" x14ac:dyDescent="0.25">
      <c r="A5735" s="179" t="s">
        <v>2231</v>
      </c>
      <c r="B5735" s="179" t="s">
        <v>747</v>
      </c>
      <c r="C5735" s="179" t="s">
        <v>4</v>
      </c>
      <c r="D5735" s="180" t="s">
        <v>17634</v>
      </c>
      <c r="E5735"/>
    </row>
    <row r="5736" spans="1:5" s="190" customFormat="1" x14ac:dyDescent="0.25">
      <c r="A5736" s="179" t="s">
        <v>2232</v>
      </c>
      <c r="B5736" s="179" t="s">
        <v>748</v>
      </c>
      <c r="C5736" s="179" t="s">
        <v>4</v>
      </c>
      <c r="D5736" s="180" t="s">
        <v>6423</v>
      </c>
      <c r="E5736"/>
    </row>
    <row r="5737" spans="1:5" s="190" customFormat="1" x14ac:dyDescent="0.25">
      <c r="A5737" s="179" t="s">
        <v>2233</v>
      </c>
      <c r="B5737" s="179" t="s">
        <v>749</v>
      </c>
      <c r="C5737" s="179" t="s">
        <v>4</v>
      </c>
      <c r="D5737" s="180" t="s">
        <v>6310</v>
      </c>
      <c r="E5737"/>
    </row>
    <row r="5738" spans="1:5" s="190" customFormat="1" x14ac:dyDescent="0.25">
      <c r="A5738" s="179" t="s">
        <v>2234</v>
      </c>
      <c r="B5738" s="179" t="s">
        <v>750</v>
      </c>
      <c r="C5738" s="179" t="s">
        <v>4</v>
      </c>
      <c r="D5738" s="180" t="s">
        <v>17636</v>
      </c>
      <c r="E5738"/>
    </row>
    <row r="5739" spans="1:5" s="190" customFormat="1" x14ac:dyDescent="0.25">
      <c r="A5739" s="179" t="s">
        <v>2235</v>
      </c>
      <c r="B5739" s="179" t="s">
        <v>751</v>
      </c>
      <c r="C5739" s="179" t="s">
        <v>4</v>
      </c>
      <c r="D5739" s="180" t="s">
        <v>16766</v>
      </c>
      <c r="E5739"/>
    </row>
    <row r="5740" spans="1:5" s="190" customFormat="1" x14ac:dyDescent="0.25">
      <c r="A5740" s="179" t="s">
        <v>2236</v>
      </c>
      <c r="B5740" s="179" t="s">
        <v>752</v>
      </c>
      <c r="C5740" s="179" t="s">
        <v>4</v>
      </c>
      <c r="D5740" s="180" t="s">
        <v>6353</v>
      </c>
      <c r="E5740"/>
    </row>
    <row r="5741" spans="1:5" s="190" customFormat="1" x14ac:dyDescent="0.25">
      <c r="A5741" s="179" t="s">
        <v>2237</v>
      </c>
      <c r="B5741" s="179" t="s">
        <v>753</v>
      </c>
      <c r="C5741" s="179" t="s">
        <v>4</v>
      </c>
      <c r="D5741" s="180" t="s">
        <v>6364</v>
      </c>
      <c r="E5741"/>
    </row>
    <row r="5742" spans="1:5" s="190" customFormat="1" x14ac:dyDescent="0.25">
      <c r="A5742" s="179" t="s">
        <v>2238</v>
      </c>
      <c r="B5742" s="179" t="s">
        <v>15142</v>
      </c>
      <c r="C5742" s="179" t="s">
        <v>4</v>
      </c>
      <c r="D5742" s="180" t="s">
        <v>12415</v>
      </c>
      <c r="E5742"/>
    </row>
    <row r="5743" spans="1:5" s="190" customFormat="1" x14ac:dyDescent="0.25">
      <c r="A5743" s="179" t="s">
        <v>2239</v>
      </c>
      <c r="B5743" s="179" t="s">
        <v>15143</v>
      </c>
      <c r="C5743" s="179" t="s">
        <v>4</v>
      </c>
      <c r="D5743" s="180" t="s">
        <v>7929</v>
      </c>
      <c r="E5743"/>
    </row>
    <row r="5744" spans="1:5" s="190" customFormat="1" x14ac:dyDescent="0.25">
      <c r="A5744" s="179" t="s">
        <v>2240</v>
      </c>
      <c r="B5744" s="179" t="s">
        <v>15144</v>
      </c>
      <c r="C5744" s="179" t="s">
        <v>4</v>
      </c>
      <c r="D5744" s="180" t="s">
        <v>6391</v>
      </c>
      <c r="E5744"/>
    </row>
    <row r="5745" spans="1:5" s="190" customFormat="1" x14ac:dyDescent="0.25">
      <c r="A5745" s="179" t="s">
        <v>2241</v>
      </c>
      <c r="B5745" s="179" t="s">
        <v>15145</v>
      </c>
      <c r="C5745" s="179" t="s">
        <v>4</v>
      </c>
      <c r="D5745" s="180" t="s">
        <v>25862</v>
      </c>
      <c r="E5745"/>
    </row>
    <row r="5746" spans="1:5" s="190" customFormat="1" x14ac:dyDescent="0.25">
      <c r="A5746" s="179" t="s">
        <v>2242</v>
      </c>
      <c r="B5746" s="179" t="s">
        <v>754</v>
      </c>
      <c r="C5746" s="179" t="s">
        <v>4</v>
      </c>
      <c r="D5746" s="180" t="s">
        <v>12044</v>
      </c>
      <c r="E5746"/>
    </row>
    <row r="5747" spans="1:5" s="190" customFormat="1" x14ac:dyDescent="0.25">
      <c r="A5747" s="179" t="s">
        <v>2243</v>
      </c>
      <c r="B5747" s="179" t="s">
        <v>755</v>
      </c>
      <c r="C5747" s="179" t="s">
        <v>4</v>
      </c>
      <c r="D5747" s="180" t="s">
        <v>7045</v>
      </c>
      <c r="E5747"/>
    </row>
    <row r="5748" spans="1:5" s="190" customFormat="1" x14ac:dyDescent="0.25">
      <c r="A5748" s="179" t="s">
        <v>2244</v>
      </c>
      <c r="B5748" s="179" t="s">
        <v>128</v>
      </c>
      <c r="C5748" s="179" t="s">
        <v>4</v>
      </c>
      <c r="D5748" s="180" t="s">
        <v>25863</v>
      </c>
      <c r="E5748"/>
    </row>
    <row r="5749" spans="1:5" s="190" customFormat="1" x14ac:dyDescent="0.25">
      <c r="A5749" s="179" t="s">
        <v>2245</v>
      </c>
      <c r="B5749" s="179" t="s">
        <v>129</v>
      </c>
      <c r="C5749" s="179" t="s">
        <v>4</v>
      </c>
      <c r="D5749" s="180" t="s">
        <v>14773</v>
      </c>
      <c r="E5749"/>
    </row>
    <row r="5750" spans="1:5" s="190" customFormat="1" x14ac:dyDescent="0.25">
      <c r="A5750" s="179" t="s">
        <v>2246</v>
      </c>
      <c r="B5750" s="179" t="s">
        <v>756</v>
      </c>
      <c r="C5750" s="179" t="s">
        <v>4</v>
      </c>
      <c r="D5750" s="180" t="s">
        <v>13496</v>
      </c>
      <c r="E5750"/>
    </row>
    <row r="5751" spans="1:5" s="190" customFormat="1" x14ac:dyDescent="0.25">
      <c r="A5751" s="179" t="s">
        <v>2247</v>
      </c>
      <c r="B5751" s="179" t="s">
        <v>757</v>
      </c>
      <c r="C5751" s="179" t="s">
        <v>4</v>
      </c>
      <c r="D5751" s="180" t="s">
        <v>12583</v>
      </c>
      <c r="E5751"/>
    </row>
    <row r="5752" spans="1:5" s="190" customFormat="1" x14ac:dyDescent="0.25">
      <c r="A5752" s="179" t="s">
        <v>2248</v>
      </c>
      <c r="B5752" s="179" t="s">
        <v>758</v>
      </c>
      <c r="C5752" s="179" t="s">
        <v>4</v>
      </c>
      <c r="D5752" s="180" t="s">
        <v>12210</v>
      </c>
      <c r="E5752"/>
    </row>
    <row r="5753" spans="1:5" s="190" customFormat="1" x14ac:dyDescent="0.25">
      <c r="A5753" s="179" t="s">
        <v>2249</v>
      </c>
      <c r="B5753" s="179" t="s">
        <v>759</v>
      </c>
      <c r="C5753" s="179" t="s">
        <v>4</v>
      </c>
      <c r="D5753" s="180" t="s">
        <v>7333</v>
      </c>
      <c r="E5753"/>
    </row>
    <row r="5754" spans="1:5" s="190" customFormat="1" x14ac:dyDescent="0.25">
      <c r="A5754" s="179" t="s">
        <v>2250</v>
      </c>
      <c r="B5754" s="179" t="s">
        <v>760</v>
      </c>
      <c r="C5754" s="179" t="s">
        <v>4</v>
      </c>
      <c r="D5754" s="180" t="s">
        <v>7381</v>
      </c>
      <c r="E5754"/>
    </row>
    <row r="5755" spans="1:5" s="190" customFormat="1" x14ac:dyDescent="0.25">
      <c r="A5755" s="179" t="s">
        <v>2251</v>
      </c>
      <c r="B5755" s="179" t="s">
        <v>761</v>
      </c>
      <c r="C5755" s="179" t="s">
        <v>4</v>
      </c>
      <c r="D5755" s="180" t="s">
        <v>17215</v>
      </c>
      <c r="E5755"/>
    </row>
    <row r="5756" spans="1:5" s="190" customFormat="1" x14ac:dyDescent="0.25">
      <c r="A5756" s="179" t="s">
        <v>2252</v>
      </c>
      <c r="B5756" s="179" t="s">
        <v>130</v>
      </c>
      <c r="C5756" s="179" t="s">
        <v>4</v>
      </c>
      <c r="D5756" s="180" t="s">
        <v>15062</v>
      </c>
      <c r="E5756"/>
    </row>
    <row r="5757" spans="1:5" s="190" customFormat="1" x14ac:dyDescent="0.25">
      <c r="A5757" s="179" t="s">
        <v>2253</v>
      </c>
      <c r="B5757" s="179" t="s">
        <v>131</v>
      </c>
      <c r="C5757" s="179" t="s">
        <v>4</v>
      </c>
      <c r="D5757" s="180" t="s">
        <v>18193</v>
      </c>
      <c r="E5757"/>
    </row>
    <row r="5758" spans="1:5" s="190" customFormat="1" x14ac:dyDescent="0.25">
      <c r="A5758" s="179" t="s">
        <v>2254</v>
      </c>
      <c r="B5758" s="179" t="s">
        <v>132</v>
      </c>
      <c r="C5758" s="179" t="s">
        <v>4</v>
      </c>
      <c r="D5758" s="180" t="s">
        <v>12191</v>
      </c>
      <c r="E5758"/>
    </row>
    <row r="5759" spans="1:5" s="190" customFormat="1" x14ac:dyDescent="0.25">
      <c r="A5759" s="179" t="s">
        <v>2255</v>
      </c>
      <c r="B5759" s="179" t="s">
        <v>133</v>
      </c>
      <c r="C5759" s="179" t="s">
        <v>4</v>
      </c>
      <c r="D5759" s="180" t="s">
        <v>25864</v>
      </c>
      <c r="E5759"/>
    </row>
    <row r="5760" spans="1:5" s="190" customFormat="1" x14ac:dyDescent="0.25">
      <c r="A5760" s="179" t="s">
        <v>2256</v>
      </c>
      <c r="B5760" s="179" t="s">
        <v>15146</v>
      </c>
      <c r="C5760" s="179" t="s">
        <v>4</v>
      </c>
      <c r="D5760" s="180" t="s">
        <v>14577</v>
      </c>
      <c r="E5760"/>
    </row>
    <row r="5761" spans="1:5" s="190" customFormat="1" x14ac:dyDescent="0.25">
      <c r="A5761" s="179" t="s">
        <v>2257</v>
      </c>
      <c r="B5761" s="179" t="s">
        <v>15147</v>
      </c>
      <c r="C5761" s="179" t="s">
        <v>4</v>
      </c>
      <c r="D5761" s="180" t="s">
        <v>6357</v>
      </c>
      <c r="E5761"/>
    </row>
    <row r="5762" spans="1:5" s="190" customFormat="1" x14ac:dyDescent="0.25">
      <c r="A5762" s="179" t="s">
        <v>2258</v>
      </c>
      <c r="B5762" s="179" t="s">
        <v>15148</v>
      </c>
      <c r="C5762" s="179" t="s">
        <v>4</v>
      </c>
      <c r="D5762" s="180" t="s">
        <v>12793</v>
      </c>
      <c r="E5762"/>
    </row>
    <row r="5763" spans="1:5" s="190" customFormat="1" x14ac:dyDescent="0.25">
      <c r="A5763" s="179" t="s">
        <v>2259</v>
      </c>
      <c r="B5763" s="179" t="s">
        <v>15149</v>
      </c>
      <c r="C5763" s="179" t="s">
        <v>4</v>
      </c>
      <c r="D5763" s="180" t="s">
        <v>12685</v>
      </c>
      <c r="E5763"/>
    </row>
    <row r="5764" spans="1:5" s="190" customFormat="1" x14ac:dyDescent="0.25">
      <c r="A5764" s="179" t="s">
        <v>2260</v>
      </c>
      <c r="B5764" s="179" t="s">
        <v>134</v>
      </c>
      <c r="C5764" s="179" t="s">
        <v>4</v>
      </c>
      <c r="D5764" s="180" t="s">
        <v>15150</v>
      </c>
      <c r="E5764"/>
    </row>
    <row r="5765" spans="1:5" s="190" customFormat="1" x14ac:dyDescent="0.25">
      <c r="A5765" s="179" t="s">
        <v>2261</v>
      </c>
      <c r="B5765" s="179" t="s">
        <v>135</v>
      </c>
      <c r="C5765" s="179" t="s">
        <v>4</v>
      </c>
      <c r="D5765" s="180" t="s">
        <v>16853</v>
      </c>
      <c r="E5765"/>
    </row>
    <row r="5766" spans="1:5" s="190" customFormat="1" x14ac:dyDescent="0.25">
      <c r="A5766" s="179" t="s">
        <v>2262</v>
      </c>
      <c r="B5766" s="179" t="s">
        <v>762</v>
      </c>
      <c r="C5766" s="179" t="s">
        <v>4</v>
      </c>
      <c r="D5766" s="180" t="s">
        <v>25865</v>
      </c>
      <c r="E5766"/>
    </row>
    <row r="5767" spans="1:5" s="190" customFormat="1" x14ac:dyDescent="0.25">
      <c r="A5767" s="179" t="s">
        <v>2263</v>
      </c>
      <c r="B5767" s="179" t="s">
        <v>763</v>
      </c>
      <c r="C5767" s="179" t="s">
        <v>4</v>
      </c>
      <c r="D5767" s="180" t="s">
        <v>25866</v>
      </c>
      <c r="E5767"/>
    </row>
    <row r="5768" spans="1:5" s="190" customFormat="1" x14ac:dyDescent="0.25">
      <c r="A5768" s="179" t="s">
        <v>2264</v>
      </c>
      <c r="B5768" s="179" t="s">
        <v>764</v>
      </c>
      <c r="C5768" s="179" t="s">
        <v>4</v>
      </c>
      <c r="D5768" s="180" t="s">
        <v>25867</v>
      </c>
      <c r="E5768"/>
    </row>
    <row r="5769" spans="1:5" s="190" customFormat="1" x14ac:dyDescent="0.25">
      <c r="A5769" s="179" t="s">
        <v>2265</v>
      </c>
      <c r="B5769" s="179" t="s">
        <v>765</v>
      </c>
      <c r="C5769" s="179" t="s">
        <v>4</v>
      </c>
      <c r="D5769" s="180" t="s">
        <v>17507</v>
      </c>
      <c r="E5769"/>
    </row>
    <row r="5770" spans="1:5" s="190" customFormat="1" x14ac:dyDescent="0.25">
      <c r="A5770" s="179" t="s">
        <v>2266</v>
      </c>
      <c r="B5770" s="179" t="s">
        <v>766</v>
      </c>
      <c r="C5770" s="179" t="s">
        <v>4</v>
      </c>
      <c r="D5770" s="180" t="s">
        <v>25868</v>
      </c>
      <c r="E5770"/>
    </row>
    <row r="5771" spans="1:5" s="190" customFormat="1" x14ac:dyDescent="0.25">
      <c r="A5771" s="179" t="s">
        <v>2267</v>
      </c>
      <c r="B5771" s="179" t="s">
        <v>767</v>
      </c>
      <c r="C5771" s="179" t="s">
        <v>4</v>
      </c>
      <c r="D5771" s="180" t="s">
        <v>25869</v>
      </c>
      <c r="E5771"/>
    </row>
    <row r="5772" spans="1:5" s="190" customFormat="1" x14ac:dyDescent="0.25">
      <c r="A5772" s="179" t="s">
        <v>2268</v>
      </c>
      <c r="B5772" s="179" t="s">
        <v>768</v>
      </c>
      <c r="C5772" s="179" t="s">
        <v>4</v>
      </c>
      <c r="D5772" s="180" t="s">
        <v>25870</v>
      </c>
      <c r="E5772"/>
    </row>
    <row r="5773" spans="1:5" s="190" customFormat="1" x14ac:dyDescent="0.25">
      <c r="A5773" s="179" t="s">
        <v>2269</v>
      </c>
      <c r="B5773" s="179" t="s">
        <v>769</v>
      </c>
      <c r="C5773" s="179" t="s">
        <v>4</v>
      </c>
      <c r="D5773" s="180" t="s">
        <v>25871</v>
      </c>
      <c r="E5773"/>
    </row>
    <row r="5774" spans="1:5" s="190" customFormat="1" x14ac:dyDescent="0.25">
      <c r="A5774" s="179" t="s">
        <v>2270</v>
      </c>
      <c r="B5774" s="179" t="s">
        <v>770</v>
      </c>
      <c r="C5774" s="179" t="s">
        <v>4</v>
      </c>
      <c r="D5774" s="180" t="s">
        <v>25872</v>
      </c>
      <c r="E5774"/>
    </row>
    <row r="5775" spans="1:5" s="190" customFormat="1" x14ac:dyDescent="0.25">
      <c r="A5775" s="179" t="s">
        <v>2271</v>
      </c>
      <c r="B5775" s="179" t="s">
        <v>136</v>
      </c>
      <c r="C5775" s="179" t="s">
        <v>4</v>
      </c>
      <c r="D5775" s="180" t="s">
        <v>25873</v>
      </c>
      <c r="E5775"/>
    </row>
    <row r="5776" spans="1:5" s="190" customFormat="1" x14ac:dyDescent="0.25">
      <c r="A5776" s="179" t="s">
        <v>2272</v>
      </c>
      <c r="B5776" s="179" t="s">
        <v>137</v>
      </c>
      <c r="C5776" s="179" t="s">
        <v>4</v>
      </c>
      <c r="D5776" s="180" t="s">
        <v>25874</v>
      </c>
      <c r="E5776"/>
    </row>
    <row r="5777" spans="1:5" s="190" customFormat="1" x14ac:dyDescent="0.25">
      <c r="A5777" s="179" t="s">
        <v>2273</v>
      </c>
      <c r="B5777" s="179" t="s">
        <v>138</v>
      </c>
      <c r="C5777" s="179" t="s">
        <v>4</v>
      </c>
      <c r="D5777" s="180" t="s">
        <v>16664</v>
      </c>
      <c r="E5777"/>
    </row>
    <row r="5778" spans="1:5" s="190" customFormat="1" x14ac:dyDescent="0.25">
      <c r="A5778" s="179" t="s">
        <v>2274</v>
      </c>
      <c r="B5778" s="179" t="s">
        <v>139</v>
      </c>
      <c r="C5778" s="179" t="s">
        <v>4</v>
      </c>
      <c r="D5778" s="180" t="s">
        <v>25875</v>
      </c>
      <c r="E5778"/>
    </row>
    <row r="5779" spans="1:5" s="190" customFormat="1" x14ac:dyDescent="0.25">
      <c r="A5779" s="179" t="s">
        <v>2275</v>
      </c>
      <c r="B5779" s="179" t="s">
        <v>140</v>
      </c>
      <c r="C5779" s="179" t="s">
        <v>4</v>
      </c>
      <c r="D5779" s="180" t="s">
        <v>25876</v>
      </c>
      <c r="E5779"/>
    </row>
    <row r="5780" spans="1:5" s="190" customFormat="1" x14ac:dyDescent="0.25">
      <c r="A5780" s="179" t="s">
        <v>2276</v>
      </c>
      <c r="B5780" s="179" t="s">
        <v>771</v>
      </c>
      <c r="C5780" s="179" t="s">
        <v>4</v>
      </c>
      <c r="D5780" s="180" t="s">
        <v>25877</v>
      </c>
      <c r="E5780"/>
    </row>
    <row r="5781" spans="1:5" s="190" customFormat="1" x14ac:dyDescent="0.25">
      <c r="A5781" s="179" t="s">
        <v>2277</v>
      </c>
      <c r="B5781" s="179" t="s">
        <v>141</v>
      </c>
      <c r="C5781" s="179" t="s">
        <v>4</v>
      </c>
      <c r="D5781" s="180" t="s">
        <v>8412</v>
      </c>
      <c r="E5781"/>
    </row>
    <row r="5782" spans="1:5" s="190" customFormat="1" x14ac:dyDescent="0.25">
      <c r="A5782" s="179" t="s">
        <v>2278</v>
      </c>
      <c r="B5782" s="179" t="s">
        <v>772</v>
      </c>
      <c r="C5782" s="179" t="s">
        <v>4</v>
      </c>
      <c r="D5782" s="180" t="s">
        <v>25878</v>
      </c>
      <c r="E5782"/>
    </row>
    <row r="5783" spans="1:5" s="190" customFormat="1" x14ac:dyDescent="0.25">
      <c r="A5783" s="179" t="s">
        <v>2279</v>
      </c>
      <c r="B5783" s="179" t="s">
        <v>773</v>
      </c>
      <c r="C5783" s="179" t="s">
        <v>4</v>
      </c>
      <c r="D5783" s="180" t="s">
        <v>25879</v>
      </c>
      <c r="E5783"/>
    </row>
    <row r="5784" spans="1:5" s="190" customFormat="1" x14ac:dyDescent="0.25">
      <c r="A5784" s="179" t="s">
        <v>2280</v>
      </c>
      <c r="B5784" s="179" t="s">
        <v>774</v>
      </c>
      <c r="C5784" s="179" t="s">
        <v>4</v>
      </c>
      <c r="D5784" s="180" t="s">
        <v>12413</v>
      </c>
      <c r="E5784"/>
    </row>
    <row r="5785" spans="1:5" s="190" customFormat="1" x14ac:dyDescent="0.25">
      <c r="A5785" s="179" t="s">
        <v>2281</v>
      </c>
      <c r="B5785" s="179" t="s">
        <v>775</v>
      </c>
      <c r="C5785" s="179" t="s">
        <v>4</v>
      </c>
      <c r="D5785" s="180" t="s">
        <v>14742</v>
      </c>
      <c r="E5785"/>
    </row>
    <row r="5786" spans="1:5" s="190" customFormat="1" x14ac:dyDescent="0.25">
      <c r="A5786" s="179" t="s">
        <v>2282</v>
      </c>
      <c r="B5786" s="179" t="s">
        <v>776</v>
      </c>
      <c r="C5786" s="179" t="s">
        <v>4</v>
      </c>
      <c r="D5786" s="180" t="s">
        <v>15310</v>
      </c>
      <c r="E5786"/>
    </row>
    <row r="5787" spans="1:5" s="190" customFormat="1" x14ac:dyDescent="0.25">
      <c r="A5787" s="179" t="s">
        <v>2283</v>
      </c>
      <c r="B5787" s="179" t="s">
        <v>777</v>
      </c>
      <c r="C5787" s="179" t="s">
        <v>4</v>
      </c>
      <c r="D5787" s="180" t="s">
        <v>25880</v>
      </c>
      <c r="E5787"/>
    </row>
    <row r="5788" spans="1:5" s="190" customFormat="1" x14ac:dyDescent="0.25">
      <c r="A5788" s="179" t="s">
        <v>2284</v>
      </c>
      <c r="B5788" s="179" t="s">
        <v>778</v>
      </c>
      <c r="C5788" s="179" t="s">
        <v>4</v>
      </c>
      <c r="D5788" s="180" t="s">
        <v>7232</v>
      </c>
      <c r="E5788"/>
    </row>
    <row r="5789" spans="1:5" s="190" customFormat="1" x14ac:dyDescent="0.25">
      <c r="A5789" s="179" t="s">
        <v>2285</v>
      </c>
      <c r="B5789" s="179" t="s">
        <v>779</v>
      </c>
      <c r="C5789" s="179" t="s">
        <v>4</v>
      </c>
      <c r="D5789" s="180" t="s">
        <v>17788</v>
      </c>
      <c r="E5789"/>
    </row>
    <row r="5790" spans="1:5" s="190" customFormat="1" x14ac:dyDescent="0.25">
      <c r="A5790" s="179" t="s">
        <v>2286</v>
      </c>
      <c r="B5790" s="179" t="s">
        <v>780</v>
      </c>
      <c r="C5790" s="179" t="s">
        <v>4</v>
      </c>
      <c r="D5790" s="180" t="s">
        <v>25881</v>
      </c>
      <c r="E5790"/>
    </row>
    <row r="5791" spans="1:5" s="190" customFormat="1" x14ac:dyDescent="0.25">
      <c r="A5791" s="179" t="s">
        <v>2287</v>
      </c>
      <c r="B5791" s="179" t="s">
        <v>781</v>
      </c>
      <c r="C5791" s="179" t="s">
        <v>4</v>
      </c>
      <c r="D5791" s="180" t="s">
        <v>10170</v>
      </c>
      <c r="E5791"/>
    </row>
    <row r="5792" spans="1:5" s="190" customFormat="1" x14ac:dyDescent="0.25">
      <c r="A5792" s="179" t="s">
        <v>2288</v>
      </c>
      <c r="B5792" s="179" t="s">
        <v>782</v>
      </c>
      <c r="C5792" s="179" t="s">
        <v>4</v>
      </c>
      <c r="D5792" s="180" t="s">
        <v>12707</v>
      </c>
      <c r="E5792"/>
    </row>
    <row r="5793" spans="1:5" s="190" customFormat="1" x14ac:dyDescent="0.25">
      <c r="A5793" s="179" t="s">
        <v>2289</v>
      </c>
      <c r="B5793" s="179" t="s">
        <v>783</v>
      </c>
      <c r="C5793" s="179" t="s">
        <v>4</v>
      </c>
      <c r="D5793" s="180" t="s">
        <v>25882</v>
      </c>
      <c r="E5793"/>
    </row>
    <row r="5794" spans="1:5" s="190" customFormat="1" x14ac:dyDescent="0.25">
      <c r="A5794" s="179" t="s">
        <v>2290</v>
      </c>
      <c r="B5794" s="179" t="s">
        <v>784</v>
      </c>
      <c r="C5794" s="179" t="s">
        <v>4</v>
      </c>
      <c r="D5794" s="180" t="s">
        <v>22970</v>
      </c>
      <c r="E5794"/>
    </row>
    <row r="5795" spans="1:5" s="190" customFormat="1" x14ac:dyDescent="0.25">
      <c r="A5795" s="179" t="s">
        <v>2291</v>
      </c>
      <c r="B5795" s="179" t="s">
        <v>15154</v>
      </c>
      <c r="C5795" s="179" t="s">
        <v>4</v>
      </c>
      <c r="D5795" s="180" t="s">
        <v>7871</v>
      </c>
      <c r="E5795"/>
    </row>
    <row r="5796" spans="1:5" s="190" customFormat="1" x14ac:dyDescent="0.25">
      <c r="A5796" s="179" t="s">
        <v>2292</v>
      </c>
      <c r="B5796" s="179" t="s">
        <v>15155</v>
      </c>
      <c r="C5796" s="179" t="s">
        <v>4</v>
      </c>
      <c r="D5796" s="180" t="s">
        <v>6493</v>
      </c>
      <c r="E5796"/>
    </row>
    <row r="5797" spans="1:5" s="190" customFormat="1" x14ac:dyDescent="0.25">
      <c r="A5797" s="179" t="s">
        <v>2293</v>
      </c>
      <c r="B5797" s="179" t="s">
        <v>15156</v>
      </c>
      <c r="C5797" s="179" t="s">
        <v>4</v>
      </c>
      <c r="D5797" s="180" t="s">
        <v>6469</v>
      </c>
      <c r="E5797"/>
    </row>
    <row r="5798" spans="1:5" s="190" customFormat="1" x14ac:dyDescent="0.25">
      <c r="A5798" s="179" t="s">
        <v>2294</v>
      </c>
      <c r="B5798" s="179" t="s">
        <v>15157</v>
      </c>
      <c r="C5798" s="179" t="s">
        <v>4</v>
      </c>
      <c r="D5798" s="180" t="s">
        <v>18194</v>
      </c>
      <c r="E5798"/>
    </row>
    <row r="5799" spans="1:5" s="190" customFormat="1" x14ac:dyDescent="0.25">
      <c r="A5799" s="179" t="s">
        <v>2295</v>
      </c>
      <c r="B5799" s="179" t="s">
        <v>785</v>
      </c>
      <c r="C5799" s="179" t="s">
        <v>4</v>
      </c>
      <c r="D5799" s="180" t="s">
        <v>17619</v>
      </c>
      <c r="E5799"/>
    </row>
    <row r="5800" spans="1:5" s="190" customFormat="1" x14ac:dyDescent="0.25">
      <c r="A5800" s="179" t="s">
        <v>2296</v>
      </c>
      <c r="B5800" s="179" t="s">
        <v>786</v>
      </c>
      <c r="C5800" s="179" t="s">
        <v>4</v>
      </c>
      <c r="D5800" s="180" t="s">
        <v>7257</v>
      </c>
      <c r="E5800"/>
    </row>
    <row r="5801" spans="1:5" s="190" customFormat="1" x14ac:dyDescent="0.25">
      <c r="A5801" s="179" t="s">
        <v>2297</v>
      </c>
      <c r="B5801" s="179" t="s">
        <v>142</v>
      </c>
      <c r="C5801" s="179" t="s">
        <v>4</v>
      </c>
      <c r="D5801" s="180" t="s">
        <v>14973</v>
      </c>
      <c r="E5801"/>
    </row>
    <row r="5802" spans="1:5" s="190" customFormat="1" x14ac:dyDescent="0.25">
      <c r="A5802" s="179" t="s">
        <v>2298</v>
      </c>
      <c r="B5802" s="179" t="s">
        <v>143</v>
      </c>
      <c r="C5802" s="179" t="s">
        <v>4</v>
      </c>
      <c r="D5802" s="180" t="s">
        <v>17546</v>
      </c>
      <c r="E5802"/>
    </row>
    <row r="5803" spans="1:5" s="190" customFormat="1" x14ac:dyDescent="0.25">
      <c r="A5803" s="179" t="s">
        <v>2299</v>
      </c>
      <c r="B5803" s="179" t="s">
        <v>144</v>
      </c>
      <c r="C5803" s="179" t="s">
        <v>4</v>
      </c>
      <c r="D5803" s="180" t="s">
        <v>7997</v>
      </c>
      <c r="E5803"/>
    </row>
    <row r="5804" spans="1:5" s="190" customFormat="1" x14ac:dyDescent="0.25">
      <c r="A5804" s="179" t="s">
        <v>2300</v>
      </c>
      <c r="B5804" s="179" t="s">
        <v>145</v>
      </c>
      <c r="C5804" s="179" t="s">
        <v>4</v>
      </c>
      <c r="D5804" s="180" t="s">
        <v>25883</v>
      </c>
      <c r="E5804"/>
    </row>
    <row r="5805" spans="1:5" s="190" customFormat="1" x14ac:dyDescent="0.25">
      <c r="A5805" s="179" t="s">
        <v>2301</v>
      </c>
      <c r="B5805" s="179" t="s">
        <v>146</v>
      </c>
      <c r="C5805" s="179" t="s">
        <v>4</v>
      </c>
      <c r="D5805" s="180" t="s">
        <v>25884</v>
      </c>
      <c r="E5805"/>
    </row>
    <row r="5806" spans="1:5" s="190" customFormat="1" x14ac:dyDescent="0.25">
      <c r="A5806" s="179" t="s">
        <v>2302</v>
      </c>
      <c r="B5806" s="179" t="s">
        <v>147</v>
      </c>
      <c r="C5806" s="179" t="s">
        <v>4</v>
      </c>
      <c r="D5806" s="180" t="s">
        <v>17483</v>
      </c>
      <c r="E5806"/>
    </row>
    <row r="5807" spans="1:5" s="190" customFormat="1" x14ac:dyDescent="0.25">
      <c r="A5807" s="179" t="s">
        <v>2303</v>
      </c>
      <c r="B5807" s="179" t="s">
        <v>148</v>
      </c>
      <c r="C5807" s="179" t="s">
        <v>4</v>
      </c>
      <c r="D5807" s="180" t="s">
        <v>18299</v>
      </c>
      <c r="E5807"/>
    </row>
    <row r="5808" spans="1:5" s="190" customFormat="1" x14ac:dyDescent="0.25">
      <c r="A5808" s="179" t="s">
        <v>2304</v>
      </c>
      <c r="B5808" s="179" t="s">
        <v>149</v>
      </c>
      <c r="C5808" s="179" t="s">
        <v>4</v>
      </c>
      <c r="D5808" s="180" t="s">
        <v>17110</v>
      </c>
      <c r="E5808"/>
    </row>
    <row r="5809" spans="1:5" s="190" customFormat="1" x14ac:dyDescent="0.25">
      <c r="A5809" s="179" t="s">
        <v>2305</v>
      </c>
      <c r="B5809" s="179" t="s">
        <v>150</v>
      </c>
      <c r="C5809" s="179" t="s">
        <v>4</v>
      </c>
      <c r="D5809" s="180" t="s">
        <v>25885</v>
      </c>
      <c r="E5809"/>
    </row>
    <row r="5810" spans="1:5" s="190" customFormat="1" x14ac:dyDescent="0.25">
      <c r="A5810" s="179" t="s">
        <v>2306</v>
      </c>
      <c r="B5810" s="179" t="s">
        <v>151</v>
      </c>
      <c r="C5810" s="179" t="s">
        <v>4</v>
      </c>
      <c r="D5810" s="180" t="s">
        <v>25886</v>
      </c>
      <c r="E5810"/>
    </row>
    <row r="5811" spans="1:5" s="190" customFormat="1" x14ac:dyDescent="0.25">
      <c r="A5811" s="179" t="s">
        <v>2307</v>
      </c>
      <c r="B5811" s="179" t="s">
        <v>787</v>
      </c>
      <c r="C5811" s="179" t="s">
        <v>4</v>
      </c>
      <c r="D5811" s="180" t="s">
        <v>7371</v>
      </c>
      <c r="E5811"/>
    </row>
    <row r="5812" spans="1:5" s="190" customFormat="1" x14ac:dyDescent="0.25">
      <c r="A5812" s="179" t="s">
        <v>2308</v>
      </c>
      <c r="B5812" s="179" t="s">
        <v>788</v>
      </c>
      <c r="C5812" s="179" t="s">
        <v>4</v>
      </c>
      <c r="D5812" s="180" t="s">
        <v>7778</v>
      </c>
      <c r="E5812"/>
    </row>
    <row r="5813" spans="1:5" s="190" customFormat="1" x14ac:dyDescent="0.25">
      <c r="A5813" s="179" t="s">
        <v>2309</v>
      </c>
      <c r="B5813" s="179" t="s">
        <v>789</v>
      </c>
      <c r="C5813" s="179" t="s">
        <v>4</v>
      </c>
      <c r="D5813" s="180" t="s">
        <v>6446</v>
      </c>
      <c r="E5813"/>
    </row>
    <row r="5814" spans="1:5" s="190" customFormat="1" x14ac:dyDescent="0.25">
      <c r="A5814" s="179" t="s">
        <v>2310</v>
      </c>
      <c r="B5814" s="179" t="s">
        <v>790</v>
      </c>
      <c r="C5814" s="179" t="s">
        <v>4</v>
      </c>
      <c r="D5814" s="180" t="s">
        <v>6369</v>
      </c>
      <c r="E5814"/>
    </row>
    <row r="5815" spans="1:5" s="190" customFormat="1" x14ac:dyDescent="0.25">
      <c r="A5815" s="179" t="s">
        <v>2311</v>
      </c>
      <c r="B5815" s="179" t="s">
        <v>152</v>
      </c>
      <c r="C5815" s="179" t="s">
        <v>4</v>
      </c>
      <c r="D5815" s="180" t="s">
        <v>20767</v>
      </c>
      <c r="E5815"/>
    </row>
    <row r="5816" spans="1:5" s="190" customFormat="1" x14ac:dyDescent="0.25">
      <c r="A5816" s="179" t="s">
        <v>2312</v>
      </c>
      <c r="B5816" s="179" t="s">
        <v>153</v>
      </c>
      <c r="C5816" s="179" t="s">
        <v>4</v>
      </c>
      <c r="D5816" s="180" t="s">
        <v>7756</v>
      </c>
      <c r="E5816"/>
    </row>
    <row r="5817" spans="1:5" s="190" customFormat="1" x14ac:dyDescent="0.25">
      <c r="A5817" s="179" t="s">
        <v>2313</v>
      </c>
      <c r="B5817" s="179" t="s">
        <v>154</v>
      </c>
      <c r="C5817" s="179" t="s">
        <v>4</v>
      </c>
      <c r="D5817" s="180" t="s">
        <v>6312</v>
      </c>
      <c r="E5817"/>
    </row>
    <row r="5818" spans="1:5" s="190" customFormat="1" x14ac:dyDescent="0.25">
      <c r="A5818" s="179" t="s">
        <v>2314</v>
      </c>
      <c r="B5818" s="179" t="s">
        <v>155</v>
      </c>
      <c r="C5818" s="179" t="s">
        <v>4</v>
      </c>
      <c r="D5818" s="180" t="s">
        <v>6485</v>
      </c>
      <c r="E5818"/>
    </row>
    <row r="5819" spans="1:5" s="190" customFormat="1" x14ac:dyDescent="0.25">
      <c r="A5819" s="179" t="s">
        <v>2315</v>
      </c>
      <c r="B5819" s="179" t="s">
        <v>156</v>
      </c>
      <c r="C5819" s="179" t="s">
        <v>4</v>
      </c>
      <c r="D5819" s="180" t="s">
        <v>17410</v>
      </c>
      <c r="E5819"/>
    </row>
    <row r="5820" spans="1:5" s="190" customFormat="1" x14ac:dyDescent="0.25">
      <c r="A5820" s="179" t="s">
        <v>2316</v>
      </c>
      <c r="B5820" s="179" t="s">
        <v>157</v>
      </c>
      <c r="C5820" s="179" t="s">
        <v>4</v>
      </c>
      <c r="D5820" s="180" t="s">
        <v>7272</v>
      </c>
      <c r="E5820"/>
    </row>
    <row r="5821" spans="1:5" s="190" customFormat="1" x14ac:dyDescent="0.25">
      <c r="A5821" s="179" t="s">
        <v>2317</v>
      </c>
      <c r="B5821" s="179" t="s">
        <v>158</v>
      </c>
      <c r="C5821" s="179" t="s">
        <v>4</v>
      </c>
      <c r="D5821" s="180" t="s">
        <v>17640</v>
      </c>
      <c r="E5821"/>
    </row>
    <row r="5822" spans="1:5" s="190" customFormat="1" x14ac:dyDescent="0.25">
      <c r="A5822" s="179" t="s">
        <v>2318</v>
      </c>
      <c r="B5822" s="179" t="s">
        <v>791</v>
      </c>
      <c r="C5822" s="179" t="s">
        <v>4</v>
      </c>
      <c r="D5822" s="180" t="s">
        <v>7951</v>
      </c>
      <c r="E5822"/>
    </row>
    <row r="5823" spans="1:5" s="190" customFormat="1" x14ac:dyDescent="0.25">
      <c r="A5823" s="179" t="s">
        <v>2319</v>
      </c>
      <c r="B5823" s="179" t="s">
        <v>159</v>
      </c>
      <c r="C5823" s="179" t="s">
        <v>4</v>
      </c>
      <c r="D5823" s="180" t="s">
        <v>12577</v>
      </c>
      <c r="E5823"/>
    </row>
    <row r="5824" spans="1:5" s="190" customFormat="1" x14ac:dyDescent="0.25">
      <c r="A5824" s="179" t="s">
        <v>2320</v>
      </c>
      <c r="B5824" s="179" t="s">
        <v>160</v>
      </c>
      <c r="C5824" s="179" t="s">
        <v>4</v>
      </c>
      <c r="D5824" s="180" t="s">
        <v>15076</v>
      </c>
      <c r="E5824"/>
    </row>
    <row r="5825" spans="1:5" s="190" customFormat="1" x14ac:dyDescent="0.25">
      <c r="A5825" s="179" t="s">
        <v>2321</v>
      </c>
      <c r="B5825" s="179" t="s">
        <v>161</v>
      </c>
      <c r="C5825" s="179" t="s">
        <v>4</v>
      </c>
      <c r="D5825" s="180" t="s">
        <v>12088</v>
      </c>
      <c r="E5825"/>
    </row>
    <row r="5826" spans="1:5" s="190" customFormat="1" x14ac:dyDescent="0.25">
      <c r="A5826" s="179" t="s">
        <v>2322</v>
      </c>
      <c r="B5826" s="179" t="s">
        <v>162</v>
      </c>
      <c r="C5826" s="179" t="s">
        <v>4</v>
      </c>
      <c r="D5826" s="180" t="s">
        <v>6338</v>
      </c>
      <c r="E5826"/>
    </row>
    <row r="5827" spans="1:5" s="190" customFormat="1" x14ac:dyDescent="0.25">
      <c r="A5827" s="179" t="s">
        <v>2323</v>
      </c>
      <c r="B5827" s="179" t="s">
        <v>792</v>
      </c>
      <c r="C5827" s="179" t="s">
        <v>4</v>
      </c>
      <c r="D5827" s="180" t="s">
        <v>17641</v>
      </c>
      <c r="E5827"/>
    </row>
    <row r="5828" spans="1:5" s="190" customFormat="1" x14ac:dyDescent="0.25">
      <c r="A5828" s="179" t="s">
        <v>2324</v>
      </c>
      <c r="B5828" s="179" t="s">
        <v>793</v>
      </c>
      <c r="C5828" s="179" t="s">
        <v>4</v>
      </c>
      <c r="D5828" s="180" t="s">
        <v>14884</v>
      </c>
      <c r="E5828"/>
    </row>
    <row r="5829" spans="1:5" s="190" customFormat="1" x14ac:dyDescent="0.25">
      <c r="A5829" s="179" t="s">
        <v>2325</v>
      </c>
      <c r="B5829" s="179" t="s">
        <v>794</v>
      </c>
      <c r="C5829" s="179" t="s">
        <v>4</v>
      </c>
      <c r="D5829" s="180" t="s">
        <v>12729</v>
      </c>
      <c r="E5829"/>
    </row>
    <row r="5830" spans="1:5" s="190" customFormat="1" x14ac:dyDescent="0.25">
      <c r="A5830" s="179" t="s">
        <v>2326</v>
      </c>
      <c r="B5830" s="179" t="s">
        <v>795</v>
      </c>
      <c r="C5830" s="179" t="s">
        <v>4</v>
      </c>
      <c r="D5830" s="180" t="s">
        <v>11597</v>
      </c>
      <c r="E5830"/>
    </row>
    <row r="5831" spans="1:5" s="190" customFormat="1" x14ac:dyDescent="0.25">
      <c r="A5831" s="179" t="s">
        <v>2327</v>
      </c>
      <c r="B5831" s="179" t="s">
        <v>796</v>
      </c>
      <c r="C5831" s="179" t="s">
        <v>4</v>
      </c>
      <c r="D5831" s="180" t="s">
        <v>11234</v>
      </c>
      <c r="E5831"/>
    </row>
    <row r="5832" spans="1:5" s="190" customFormat="1" x14ac:dyDescent="0.25">
      <c r="A5832" s="179" t="s">
        <v>2328</v>
      </c>
      <c r="B5832" s="179" t="s">
        <v>797</v>
      </c>
      <c r="C5832" s="179" t="s">
        <v>4</v>
      </c>
      <c r="D5832" s="180" t="s">
        <v>6384</v>
      </c>
      <c r="E5832"/>
    </row>
    <row r="5833" spans="1:5" s="190" customFormat="1" x14ac:dyDescent="0.25">
      <c r="A5833" s="179" t="s">
        <v>2329</v>
      </c>
      <c r="B5833" s="179" t="s">
        <v>798</v>
      </c>
      <c r="C5833" s="179" t="s">
        <v>4</v>
      </c>
      <c r="D5833" s="180" t="s">
        <v>7921</v>
      </c>
      <c r="E5833"/>
    </row>
    <row r="5834" spans="1:5" s="190" customFormat="1" x14ac:dyDescent="0.25">
      <c r="A5834" s="179" t="s">
        <v>2330</v>
      </c>
      <c r="B5834" s="179" t="s">
        <v>799</v>
      </c>
      <c r="C5834" s="179" t="s">
        <v>4</v>
      </c>
      <c r="D5834" s="180" t="s">
        <v>12569</v>
      </c>
      <c r="E5834"/>
    </row>
    <row r="5835" spans="1:5" s="190" customFormat="1" x14ac:dyDescent="0.25">
      <c r="A5835" s="179" t="s">
        <v>2331</v>
      </c>
      <c r="B5835" s="179" t="s">
        <v>800</v>
      </c>
      <c r="C5835" s="179" t="s">
        <v>4</v>
      </c>
      <c r="D5835" s="180" t="s">
        <v>7384</v>
      </c>
      <c r="E5835"/>
    </row>
    <row r="5836" spans="1:5" s="190" customFormat="1" x14ac:dyDescent="0.25">
      <c r="A5836" s="179" t="s">
        <v>2332</v>
      </c>
      <c r="B5836" s="179" t="s">
        <v>801</v>
      </c>
      <c r="C5836" s="179" t="s">
        <v>4</v>
      </c>
      <c r="D5836" s="180" t="s">
        <v>6428</v>
      </c>
      <c r="E5836"/>
    </row>
    <row r="5837" spans="1:5" s="190" customFormat="1" x14ac:dyDescent="0.25">
      <c r="A5837" s="179" t="s">
        <v>2333</v>
      </c>
      <c r="B5837" s="179" t="s">
        <v>802</v>
      </c>
      <c r="C5837" s="179" t="s">
        <v>4</v>
      </c>
      <c r="D5837" s="180" t="s">
        <v>17071</v>
      </c>
      <c r="E5837"/>
    </row>
    <row r="5838" spans="1:5" s="190" customFormat="1" x14ac:dyDescent="0.25">
      <c r="A5838" s="179" t="s">
        <v>2334</v>
      </c>
      <c r="B5838" s="179" t="s">
        <v>803</v>
      </c>
      <c r="C5838" s="179" t="s">
        <v>4</v>
      </c>
      <c r="D5838" s="180" t="s">
        <v>11824</v>
      </c>
      <c r="E5838"/>
    </row>
    <row r="5839" spans="1:5" s="190" customFormat="1" x14ac:dyDescent="0.25">
      <c r="A5839" s="179" t="s">
        <v>2335</v>
      </c>
      <c r="B5839" s="179" t="s">
        <v>804</v>
      </c>
      <c r="C5839" s="179" t="s">
        <v>4</v>
      </c>
      <c r="D5839" s="180" t="s">
        <v>7947</v>
      </c>
      <c r="E5839"/>
    </row>
    <row r="5840" spans="1:5" s="190" customFormat="1" x14ac:dyDescent="0.25">
      <c r="A5840" s="179" t="s">
        <v>2336</v>
      </c>
      <c r="B5840" s="179" t="s">
        <v>805</v>
      </c>
      <c r="C5840" s="179" t="s">
        <v>4</v>
      </c>
      <c r="D5840" s="180" t="s">
        <v>14624</v>
      </c>
      <c r="E5840"/>
    </row>
    <row r="5841" spans="1:5" s="190" customFormat="1" x14ac:dyDescent="0.25">
      <c r="A5841" s="179" t="s">
        <v>2337</v>
      </c>
      <c r="B5841" s="179" t="s">
        <v>806</v>
      </c>
      <c r="C5841" s="179" t="s">
        <v>4</v>
      </c>
      <c r="D5841" s="180" t="s">
        <v>6367</v>
      </c>
      <c r="E5841"/>
    </row>
    <row r="5842" spans="1:5" s="190" customFormat="1" x14ac:dyDescent="0.25">
      <c r="A5842" s="179" t="s">
        <v>2338</v>
      </c>
      <c r="B5842" s="179" t="s">
        <v>807</v>
      </c>
      <c r="C5842" s="179" t="s">
        <v>4</v>
      </c>
      <c r="D5842" s="180" t="s">
        <v>11824</v>
      </c>
      <c r="E5842"/>
    </row>
    <row r="5843" spans="1:5" s="190" customFormat="1" x14ac:dyDescent="0.25">
      <c r="A5843" s="179" t="s">
        <v>2339</v>
      </c>
      <c r="B5843" s="179" t="s">
        <v>15159</v>
      </c>
      <c r="C5843" s="179" t="s">
        <v>4</v>
      </c>
      <c r="D5843" s="180" t="s">
        <v>6340</v>
      </c>
      <c r="E5843"/>
    </row>
    <row r="5844" spans="1:5" s="190" customFormat="1" x14ac:dyDescent="0.25">
      <c r="A5844" s="179" t="s">
        <v>2340</v>
      </c>
      <c r="B5844" s="179" t="s">
        <v>15160</v>
      </c>
      <c r="C5844" s="179" t="s">
        <v>4</v>
      </c>
      <c r="D5844" s="180" t="s">
        <v>6413</v>
      </c>
      <c r="E5844"/>
    </row>
    <row r="5845" spans="1:5" s="190" customFormat="1" x14ac:dyDescent="0.25">
      <c r="A5845" s="179" t="s">
        <v>2341</v>
      </c>
      <c r="B5845" s="179" t="s">
        <v>15161</v>
      </c>
      <c r="C5845" s="179" t="s">
        <v>4</v>
      </c>
      <c r="D5845" s="180" t="s">
        <v>14688</v>
      </c>
      <c r="E5845"/>
    </row>
    <row r="5846" spans="1:5" s="190" customFormat="1" x14ac:dyDescent="0.25">
      <c r="A5846" s="179" t="s">
        <v>2342</v>
      </c>
      <c r="B5846" s="179" t="s">
        <v>15162</v>
      </c>
      <c r="C5846" s="179" t="s">
        <v>4</v>
      </c>
      <c r="D5846" s="180" t="s">
        <v>22968</v>
      </c>
      <c r="E5846"/>
    </row>
    <row r="5847" spans="1:5" s="190" customFormat="1" x14ac:dyDescent="0.25">
      <c r="A5847" s="179" t="s">
        <v>2343</v>
      </c>
      <c r="B5847" s="179" t="s">
        <v>808</v>
      </c>
      <c r="C5847" s="179" t="s">
        <v>4</v>
      </c>
      <c r="D5847" s="180" t="s">
        <v>17642</v>
      </c>
      <c r="E5847"/>
    </row>
    <row r="5848" spans="1:5" s="190" customFormat="1" x14ac:dyDescent="0.25">
      <c r="A5848" s="179" t="s">
        <v>2344</v>
      </c>
      <c r="B5848" s="179" t="s">
        <v>809</v>
      </c>
      <c r="C5848" s="179" t="s">
        <v>4</v>
      </c>
      <c r="D5848" s="180" t="s">
        <v>17643</v>
      </c>
      <c r="E5848"/>
    </row>
    <row r="5849" spans="1:5" s="190" customFormat="1" x14ac:dyDescent="0.25">
      <c r="A5849" s="179" t="s">
        <v>2345</v>
      </c>
      <c r="B5849" s="179" t="s">
        <v>810</v>
      </c>
      <c r="C5849" s="179" t="s">
        <v>4</v>
      </c>
      <c r="D5849" s="180" t="s">
        <v>17644</v>
      </c>
      <c r="E5849"/>
    </row>
    <row r="5850" spans="1:5" s="190" customFormat="1" x14ac:dyDescent="0.25">
      <c r="A5850" s="179" t="s">
        <v>2346</v>
      </c>
      <c r="B5850" s="179" t="s">
        <v>811</v>
      </c>
      <c r="C5850" s="179" t="s">
        <v>4</v>
      </c>
      <c r="D5850" s="180" t="s">
        <v>25887</v>
      </c>
      <c r="E5850"/>
    </row>
    <row r="5851" spans="1:5" s="190" customFormat="1" x14ac:dyDescent="0.25">
      <c r="A5851" s="179" t="s">
        <v>2347</v>
      </c>
      <c r="B5851" s="179" t="s">
        <v>812</v>
      </c>
      <c r="C5851" s="179" t="s">
        <v>4</v>
      </c>
      <c r="D5851" s="180" t="s">
        <v>25888</v>
      </c>
      <c r="E5851"/>
    </row>
    <row r="5852" spans="1:5" s="190" customFormat="1" x14ac:dyDescent="0.25">
      <c r="A5852" s="179" t="s">
        <v>2348</v>
      </c>
      <c r="B5852" s="179" t="s">
        <v>813</v>
      </c>
      <c r="C5852" s="179" t="s">
        <v>4</v>
      </c>
      <c r="D5852" s="180" t="s">
        <v>25889</v>
      </c>
      <c r="E5852"/>
    </row>
    <row r="5853" spans="1:5" s="190" customFormat="1" x14ac:dyDescent="0.25">
      <c r="A5853" s="179" t="s">
        <v>2349</v>
      </c>
      <c r="B5853" s="179" t="s">
        <v>814</v>
      </c>
      <c r="C5853" s="179" t="s">
        <v>4</v>
      </c>
      <c r="D5853" s="180" t="s">
        <v>25890</v>
      </c>
      <c r="E5853"/>
    </row>
    <row r="5854" spans="1:5" s="190" customFormat="1" x14ac:dyDescent="0.25">
      <c r="A5854" s="179" t="s">
        <v>2350</v>
      </c>
      <c r="B5854" s="179" t="s">
        <v>815</v>
      </c>
      <c r="C5854" s="179" t="s">
        <v>4</v>
      </c>
      <c r="D5854" s="180" t="s">
        <v>25891</v>
      </c>
      <c r="E5854"/>
    </row>
    <row r="5855" spans="1:5" s="190" customFormat="1" x14ac:dyDescent="0.25">
      <c r="A5855" s="179" t="s">
        <v>2351</v>
      </c>
      <c r="B5855" s="179" t="s">
        <v>15163</v>
      </c>
      <c r="C5855" s="179" t="s">
        <v>4</v>
      </c>
      <c r="D5855" s="180" t="s">
        <v>14947</v>
      </c>
      <c r="E5855"/>
    </row>
    <row r="5856" spans="1:5" s="190" customFormat="1" x14ac:dyDescent="0.25">
      <c r="A5856" s="179" t="s">
        <v>2352</v>
      </c>
      <c r="B5856" s="179" t="s">
        <v>15164</v>
      </c>
      <c r="C5856" s="179" t="s">
        <v>4</v>
      </c>
      <c r="D5856" s="180" t="s">
        <v>14667</v>
      </c>
      <c r="E5856"/>
    </row>
    <row r="5857" spans="1:5" s="190" customFormat="1" x14ac:dyDescent="0.25">
      <c r="A5857" s="179" t="s">
        <v>2353</v>
      </c>
      <c r="B5857" s="179" t="s">
        <v>15165</v>
      </c>
      <c r="C5857" s="179" t="s">
        <v>4</v>
      </c>
      <c r="D5857" s="180" t="s">
        <v>14594</v>
      </c>
      <c r="E5857"/>
    </row>
    <row r="5858" spans="1:5" s="190" customFormat="1" x14ac:dyDescent="0.25">
      <c r="A5858" s="179" t="s">
        <v>2354</v>
      </c>
      <c r="B5858" s="179" t="s">
        <v>15166</v>
      </c>
      <c r="C5858" s="179" t="s">
        <v>4</v>
      </c>
      <c r="D5858" s="180" t="s">
        <v>25892</v>
      </c>
      <c r="E5858"/>
    </row>
    <row r="5859" spans="1:5" s="190" customFormat="1" x14ac:dyDescent="0.25">
      <c r="A5859" s="179" t="s">
        <v>2355</v>
      </c>
      <c r="B5859" s="179" t="s">
        <v>816</v>
      </c>
      <c r="C5859" s="179" t="s">
        <v>4</v>
      </c>
      <c r="D5859" s="180" t="s">
        <v>13675</v>
      </c>
      <c r="E5859"/>
    </row>
    <row r="5860" spans="1:5" s="190" customFormat="1" x14ac:dyDescent="0.25">
      <c r="A5860" s="179" t="s">
        <v>2356</v>
      </c>
      <c r="B5860" s="179" t="s">
        <v>817</v>
      </c>
      <c r="C5860" s="179" t="s">
        <v>4</v>
      </c>
      <c r="D5860" s="180" t="s">
        <v>15087</v>
      </c>
      <c r="E5860"/>
    </row>
    <row r="5861" spans="1:5" s="190" customFormat="1" x14ac:dyDescent="0.25">
      <c r="A5861" s="179" t="s">
        <v>2357</v>
      </c>
      <c r="B5861" s="179" t="s">
        <v>818</v>
      </c>
      <c r="C5861" s="179" t="s">
        <v>4</v>
      </c>
      <c r="D5861" s="180" t="s">
        <v>13575</v>
      </c>
      <c r="E5861"/>
    </row>
    <row r="5862" spans="1:5" s="190" customFormat="1" x14ac:dyDescent="0.25">
      <c r="A5862" s="179" t="s">
        <v>2358</v>
      </c>
      <c r="B5862" s="179" t="s">
        <v>819</v>
      </c>
      <c r="C5862" s="179" t="s">
        <v>4</v>
      </c>
      <c r="D5862" s="180" t="s">
        <v>25893</v>
      </c>
      <c r="E5862"/>
    </row>
    <row r="5863" spans="1:5" s="190" customFormat="1" x14ac:dyDescent="0.25">
      <c r="A5863" s="179" t="s">
        <v>2359</v>
      </c>
      <c r="B5863" s="179" t="s">
        <v>163</v>
      </c>
      <c r="C5863" s="179" t="s">
        <v>4</v>
      </c>
      <c r="D5863" s="180" t="s">
        <v>7385</v>
      </c>
      <c r="E5863"/>
    </row>
    <row r="5864" spans="1:5" s="190" customFormat="1" x14ac:dyDescent="0.25">
      <c r="A5864" s="179" t="s">
        <v>2360</v>
      </c>
      <c r="B5864" s="179" t="s">
        <v>164</v>
      </c>
      <c r="C5864" s="179" t="s">
        <v>4</v>
      </c>
      <c r="D5864" s="180" t="s">
        <v>7853</v>
      </c>
      <c r="E5864"/>
    </row>
    <row r="5865" spans="1:5" s="190" customFormat="1" x14ac:dyDescent="0.25">
      <c r="A5865" s="179" t="s">
        <v>2361</v>
      </c>
      <c r="B5865" s="179" t="s">
        <v>165</v>
      </c>
      <c r="C5865" s="179" t="s">
        <v>4</v>
      </c>
      <c r="D5865" s="180" t="s">
        <v>14668</v>
      </c>
      <c r="E5865"/>
    </row>
    <row r="5866" spans="1:5" s="190" customFormat="1" x14ac:dyDescent="0.25">
      <c r="A5866" s="179" t="s">
        <v>2362</v>
      </c>
      <c r="B5866" s="179" t="s">
        <v>166</v>
      </c>
      <c r="C5866" s="179" t="s">
        <v>4</v>
      </c>
      <c r="D5866" s="180" t="s">
        <v>6413</v>
      </c>
      <c r="E5866"/>
    </row>
    <row r="5867" spans="1:5" s="190" customFormat="1" x14ac:dyDescent="0.25">
      <c r="A5867" s="179" t="s">
        <v>2363</v>
      </c>
      <c r="B5867" s="179" t="s">
        <v>167</v>
      </c>
      <c r="C5867" s="179" t="s">
        <v>4</v>
      </c>
      <c r="D5867" s="180" t="s">
        <v>12257</v>
      </c>
      <c r="E5867"/>
    </row>
    <row r="5868" spans="1:5" s="190" customFormat="1" x14ac:dyDescent="0.25">
      <c r="A5868" s="179" t="s">
        <v>2364</v>
      </c>
      <c r="B5868" s="179" t="s">
        <v>820</v>
      </c>
      <c r="C5868" s="179" t="s">
        <v>4</v>
      </c>
      <c r="D5868" s="180" t="s">
        <v>14632</v>
      </c>
      <c r="E5868"/>
    </row>
    <row r="5869" spans="1:5" s="190" customFormat="1" x14ac:dyDescent="0.25">
      <c r="A5869" s="179" t="s">
        <v>2365</v>
      </c>
      <c r="B5869" s="179" t="s">
        <v>821</v>
      </c>
      <c r="C5869" s="179" t="s">
        <v>4</v>
      </c>
      <c r="D5869" s="180" t="s">
        <v>12416</v>
      </c>
      <c r="E5869"/>
    </row>
    <row r="5870" spans="1:5" s="190" customFormat="1" x14ac:dyDescent="0.25">
      <c r="A5870" s="179" t="s">
        <v>2366</v>
      </c>
      <c r="B5870" s="179" t="s">
        <v>822</v>
      </c>
      <c r="C5870" s="179" t="s">
        <v>4</v>
      </c>
      <c r="D5870" s="180" t="s">
        <v>6413</v>
      </c>
      <c r="E5870"/>
    </row>
    <row r="5871" spans="1:5" s="190" customFormat="1" x14ac:dyDescent="0.25">
      <c r="A5871" s="179" t="s">
        <v>2367</v>
      </c>
      <c r="B5871" s="179" t="s">
        <v>823</v>
      </c>
      <c r="C5871" s="179" t="s">
        <v>4</v>
      </c>
      <c r="D5871" s="180" t="s">
        <v>12618</v>
      </c>
      <c r="E5871"/>
    </row>
    <row r="5872" spans="1:5" s="190" customFormat="1" x14ac:dyDescent="0.25">
      <c r="A5872" s="179" t="s">
        <v>2368</v>
      </c>
      <c r="B5872" s="179" t="s">
        <v>824</v>
      </c>
      <c r="C5872" s="179" t="s">
        <v>4</v>
      </c>
      <c r="D5872" s="180" t="s">
        <v>25894</v>
      </c>
      <c r="E5872"/>
    </row>
    <row r="5873" spans="1:5" s="190" customFormat="1" x14ac:dyDescent="0.25">
      <c r="A5873" s="179" t="s">
        <v>2369</v>
      </c>
      <c r="B5873" s="179" t="s">
        <v>168</v>
      </c>
      <c r="C5873" s="179" t="s">
        <v>4</v>
      </c>
      <c r="D5873" s="180" t="s">
        <v>8531</v>
      </c>
      <c r="E5873"/>
    </row>
    <row r="5874" spans="1:5" s="190" customFormat="1" x14ac:dyDescent="0.25">
      <c r="A5874" s="179" t="s">
        <v>2370</v>
      </c>
      <c r="B5874" s="179" t="s">
        <v>169</v>
      </c>
      <c r="C5874" s="179" t="s">
        <v>4</v>
      </c>
      <c r="D5874" s="180" t="s">
        <v>12709</v>
      </c>
      <c r="E5874"/>
    </row>
    <row r="5875" spans="1:5" s="190" customFormat="1" x14ac:dyDescent="0.25">
      <c r="A5875" s="179" t="s">
        <v>2371</v>
      </c>
      <c r="B5875" s="179" t="s">
        <v>170</v>
      </c>
      <c r="C5875" s="179" t="s">
        <v>4</v>
      </c>
      <c r="D5875" s="180" t="s">
        <v>17958</v>
      </c>
      <c r="E5875"/>
    </row>
    <row r="5876" spans="1:5" s="190" customFormat="1" x14ac:dyDescent="0.25">
      <c r="A5876" s="179" t="s">
        <v>2372</v>
      </c>
      <c r="B5876" s="179" t="s">
        <v>825</v>
      </c>
      <c r="C5876" s="179" t="s">
        <v>4</v>
      </c>
      <c r="D5876" s="180" t="s">
        <v>25895</v>
      </c>
      <c r="E5876"/>
    </row>
    <row r="5877" spans="1:5" s="190" customFormat="1" x14ac:dyDescent="0.25">
      <c r="A5877" s="179" t="s">
        <v>2373</v>
      </c>
      <c r="B5877" s="179" t="s">
        <v>826</v>
      </c>
      <c r="C5877" s="179" t="s">
        <v>4</v>
      </c>
      <c r="D5877" s="180" t="s">
        <v>7848</v>
      </c>
      <c r="E5877"/>
    </row>
    <row r="5878" spans="1:5" s="190" customFormat="1" x14ac:dyDescent="0.25">
      <c r="A5878" s="179" t="s">
        <v>2374</v>
      </c>
      <c r="B5878" s="179" t="s">
        <v>827</v>
      </c>
      <c r="C5878" s="179" t="s">
        <v>4</v>
      </c>
      <c r="D5878" s="180" t="s">
        <v>8781</v>
      </c>
      <c r="E5878"/>
    </row>
    <row r="5879" spans="1:5" s="190" customFormat="1" x14ac:dyDescent="0.25">
      <c r="A5879" s="179" t="s">
        <v>2375</v>
      </c>
      <c r="B5879" s="179" t="s">
        <v>828</v>
      </c>
      <c r="C5879" s="179" t="s">
        <v>4</v>
      </c>
      <c r="D5879" s="180" t="s">
        <v>25896</v>
      </c>
      <c r="E5879"/>
    </row>
    <row r="5880" spans="1:5" s="190" customFormat="1" x14ac:dyDescent="0.25">
      <c r="A5880" s="179" t="s">
        <v>2376</v>
      </c>
      <c r="B5880" s="179" t="s">
        <v>829</v>
      </c>
      <c r="C5880" s="179" t="s">
        <v>4</v>
      </c>
      <c r="D5880" s="180" t="s">
        <v>25897</v>
      </c>
      <c r="E5880"/>
    </row>
    <row r="5881" spans="1:5" s="190" customFormat="1" x14ac:dyDescent="0.25">
      <c r="A5881" s="179" t="s">
        <v>2377</v>
      </c>
      <c r="B5881" s="179" t="s">
        <v>830</v>
      </c>
      <c r="C5881" s="179" t="s">
        <v>4</v>
      </c>
      <c r="D5881" s="180" t="s">
        <v>18382</v>
      </c>
      <c r="E5881"/>
    </row>
    <row r="5882" spans="1:5" s="190" customFormat="1" x14ac:dyDescent="0.25">
      <c r="A5882" s="179" t="s">
        <v>2378</v>
      </c>
      <c r="B5882" s="179" t="s">
        <v>171</v>
      </c>
      <c r="C5882" s="179" t="s">
        <v>4</v>
      </c>
      <c r="D5882" s="180" t="s">
        <v>15104</v>
      </c>
      <c r="E5882"/>
    </row>
    <row r="5883" spans="1:5" s="190" customFormat="1" x14ac:dyDescent="0.25">
      <c r="A5883" s="179" t="s">
        <v>2379</v>
      </c>
      <c r="B5883" s="179" t="s">
        <v>172</v>
      </c>
      <c r="C5883" s="179" t="s">
        <v>4</v>
      </c>
      <c r="D5883" s="180" t="s">
        <v>12521</v>
      </c>
      <c r="E5883"/>
    </row>
    <row r="5884" spans="1:5" s="190" customFormat="1" x14ac:dyDescent="0.25">
      <c r="A5884" s="179" t="s">
        <v>2380</v>
      </c>
      <c r="B5884" s="179" t="s">
        <v>173</v>
      </c>
      <c r="C5884" s="179" t="s">
        <v>4</v>
      </c>
      <c r="D5884" s="180" t="s">
        <v>14841</v>
      </c>
      <c r="E5884"/>
    </row>
    <row r="5885" spans="1:5" s="190" customFormat="1" x14ac:dyDescent="0.25">
      <c r="A5885" s="179" t="s">
        <v>2381</v>
      </c>
      <c r="B5885" s="179" t="s">
        <v>174</v>
      </c>
      <c r="C5885" s="179" t="s">
        <v>4</v>
      </c>
      <c r="D5885" s="180" t="s">
        <v>16704</v>
      </c>
      <c r="E5885"/>
    </row>
    <row r="5886" spans="1:5" s="190" customFormat="1" x14ac:dyDescent="0.25">
      <c r="A5886" s="179" t="s">
        <v>2382</v>
      </c>
      <c r="B5886" s="179" t="s">
        <v>175</v>
      </c>
      <c r="C5886" s="179" t="s">
        <v>4</v>
      </c>
      <c r="D5886" s="180" t="s">
        <v>23392</v>
      </c>
      <c r="E5886"/>
    </row>
    <row r="5887" spans="1:5" s="190" customFormat="1" x14ac:dyDescent="0.25">
      <c r="A5887" s="179" t="s">
        <v>2383</v>
      </c>
      <c r="B5887" s="179" t="s">
        <v>831</v>
      </c>
      <c r="C5887" s="179" t="s">
        <v>4</v>
      </c>
      <c r="D5887" s="180" t="s">
        <v>6454</v>
      </c>
      <c r="E5887"/>
    </row>
    <row r="5888" spans="1:5" s="190" customFormat="1" x14ac:dyDescent="0.25">
      <c r="A5888" s="179" t="s">
        <v>2384</v>
      </c>
      <c r="B5888" s="179" t="s">
        <v>832</v>
      </c>
      <c r="C5888" s="179" t="s">
        <v>4</v>
      </c>
      <c r="D5888" s="180" t="s">
        <v>6435</v>
      </c>
      <c r="E5888"/>
    </row>
    <row r="5889" spans="1:5" s="190" customFormat="1" x14ac:dyDescent="0.25">
      <c r="A5889" s="179" t="s">
        <v>2385</v>
      </c>
      <c r="B5889" s="179" t="s">
        <v>833</v>
      </c>
      <c r="C5889" s="179" t="s">
        <v>4</v>
      </c>
      <c r="D5889" s="180" t="s">
        <v>25798</v>
      </c>
      <c r="E5889"/>
    </row>
    <row r="5890" spans="1:5" s="190" customFormat="1" x14ac:dyDescent="0.25">
      <c r="A5890" s="179" t="s">
        <v>2386</v>
      </c>
      <c r="B5890" s="179" t="s">
        <v>834</v>
      </c>
      <c r="C5890" s="179" t="s">
        <v>4</v>
      </c>
      <c r="D5890" s="180" t="s">
        <v>6380</v>
      </c>
      <c r="E5890"/>
    </row>
    <row r="5891" spans="1:5" s="190" customFormat="1" x14ac:dyDescent="0.25">
      <c r="A5891" s="179" t="s">
        <v>2387</v>
      </c>
      <c r="B5891" s="179" t="s">
        <v>835</v>
      </c>
      <c r="C5891" s="179" t="s">
        <v>4</v>
      </c>
      <c r="D5891" s="180" t="s">
        <v>6428</v>
      </c>
      <c r="E5891"/>
    </row>
    <row r="5892" spans="1:5" s="190" customFormat="1" x14ac:dyDescent="0.25">
      <c r="A5892" s="179" t="s">
        <v>2388</v>
      </c>
      <c r="B5892" s="179" t="s">
        <v>836</v>
      </c>
      <c r="C5892" s="179" t="s">
        <v>4</v>
      </c>
      <c r="D5892" s="180" t="s">
        <v>6399</v>
      </c>
      <c r="E5892"/>
    </row>
    <row r="5893" spans="1:5" s="190" customFormat="1" x14ac:dyDescent="0.25">
      <c r="A5893" s="179" t="s">
        <v>2389</v>
      </c>
      <c r="B5893" s="179" t="s">
        <v>837</v>
      </c>
      <c r="C5893" s="179" t="s">
        <v>4</v>
      </c>
      <c r="D5893" s="180" t="s">
        <v>6495</v>
      </c>
      <c r="E5893"/>
    </row>
    <row r="5894" spans="1:5" s="190" customFormat="1" x14ac:dyDescent="0.25">
      <c r="A5894" s="179" t="s">
        <v>2390</v>
      </c>
      <c r="B5894" s="179" t="s">
        <v>838</v>
      </c>
      <c r="C5894" s="179" t="s">
        <v>4</v>
      </c>
      <c r="D5894" s="180" t="s">
        <v>6452</v>
      </c>
      <c r="E5894"/>
    </row>
    <row r="5895" spans="1:5" s="190" customFormat="1" x14ac:dyDescent="0.25">
      <c r="A5895" s="179" t="s">
        <v>2391</v>
      </c>
      <c r="B5895" s="179" t="s">
        <v>176</v>
      </c>
      <c r="C5895" s="179" t="s">
        <v>4</v>
      </c>
      <c r="D5895" s="180" t="s">
        <v>11802</v>
      </c>
      <c r="E5895"/>
    </row>
    <row r="5896" spans="1:5" s="190" customFormat="1" x14ac:dyDescent="0.25">
      <c r="A5896" s="179" t="s">
        <v>2392</v>
      </c>
      <c r="B5896" s="179" t="s">
        <v>177</v>
      </c>
      <c r="C5896" s="179" t="s">
        <v>4</v>
      </c>
      <c r="D5896" s="180" t="s">
        <v>12178</v>
      </c>
      <c r="E5896"/>
    </row>
    <row r="5897" spans="1:5" s="190" customFormat="1" x14ac:dyDescent="0.25">
      <c r="A5897" s="179" t="s">
        <v>2393</v>
      </c>
      <c r="B5897" s="179" t="s">
        <v>178</v>
      </c>
      <c r="C5897" s="179" t="s">
        <v>4</v>
      </c>
      <c r="D5897" s="180" t="s">
        <v>7303</v>
      </c>
      <c r="E5897"/>
    </row>
    <row r="5898" spans="1:5" s="190" customFormat="1" x14ac:dyDescent="0.25">
      <c r="A5898" s="179" t="s">
        <v>2394</v>
      </c>
      <c r="B5898" s="179" t="s">
        <v>839</v>
      </c>
      <c r="C5898" s="179" t="s">
        <v>4</v>
      </c>
      <c r="D5898" s="180" t="s">
        <v>12196</v>
      </c>
      <c r="E5898"/>
    </row>
    <row r="5899" spans="1:5" s="190" customFormat="1" x14ac:dyDescent="0.25">
      <c r="A5899" s="179" t="s">
        <v>2395</v>
      </c>
      <c r="B5899" s="179" t="s">
        <v>840</v>
      </c>
      <c r="C5899" s="179" t="s">
        <v>4</v>
      </c>
      <c r="D5899" s="180" t="s">
        <v>25351</v>
      </c>
      <c r="E5899"/>
    </row>
    <row r="5900" spans="1:5" s="190" customFormat="1" x14ac:dyDescent="0.25">
      <c r="A5900" s="179" t="s">
        <v>2396</v>
      </c>
      <c r="B5900" s="179" t="s">
        <v>841</v>
      </c>
      <c r="C5900" s="179" t="s">
        <v>4</v>
      </c>
      <c r="D5900" s="180" t="s">
        <v>7926</v>
      </c>
      <c r="E5900"/>
    </row>
    <row r="5901" spans="1:5" s="190" customFormat="1" x14ac:dyDescent="0.25">
      <c r="A5901" s="179" t="s">
        <v>2397</v>
      </c>
      <c r="B5901" s="179" t="s">
        <v>842</v>
      </c>
      <c r="C5901" s="179" t="s">
        <v>4</v>
      </c>
      <c r="D5901" s="180" t="s">
        <v>25898</v>
      </c>
      <c r="E5901"/>
    </row>
    <row r="5902" spans="1:5" s="190" customFormat="1" x14ac:dyDescent="0.25">
      <c r="A5902" s="179" t="s">
        <v>2398</v>
      </c>
      <c r="B5902" s="179" t="s">
        <v>843</v>
      </c>
      <c r="C5902" s="179" t="s">
        <v>4</v>
      </c>
      <c r="D5902" s="180" t="s">
        <v>7237</v>
      </c>
      <c r="E5902"/>
    </row>
    <row r="5903" spans="1:5" s="190" customFormat="1" x14ac:dyDescent="0.25">
      <c r="A5903" s="179" t="s">
        <v>2399</v>
      </c>
      <c r="B5903" s="179" t="s">
        <v>844</v>
      </c>
      <c r="C5903" s="179" t="s">
        <v>4</v>
      </c>
      <c r="D5903" s="180" t="s">
        <v>14968</v>
      </c>
      <c r="E5903"/>
    </row>
    <row r="5904" spans="1:5" s="190" customFormat="1" x14ac:dyDescent="0.25">
      <c r="A5904" s="179" t="s">
        <v>2400</v>
      </c>
      <c r="B5904" s="179" t="s">
        <v>845</v>
      </c>
      <c r="C5904" s="179" t="s">
        <v>4</v>
      </c>
      <c r="D5904" s="180" t="s">
        <v>25899</v>
      </c>
      <c r="E5904"/>
    </row>
    <row r="5905" spans="1:5" s="190" customFormat="1" x14ac:dyDescent="0.25">
      <c r="A5905" s="179" t="s">
        <v>2401</v>
      </c>
      <c r="B5905" s="179" t="s">
        <v>846</v>
      </c>
      <c r="C5905" s="179" t="s">
        <v>4</v>
      </c>
      <c r="D5905" s="180" t="s">
        <v>22825</v>
      </c>
      <c r="E5905"/>
    </row>
    <row r="5906" spans="1:5" s="190" customFormat="1" x14ac:dyDescent="0.25">
      <c r="A5906" s="179" t="s">
        <v>2402</v>
      </c>
      <c r="B5906" s="179" t="s">
        <v>847</v>
      </c>
      <c r="C5906" s="179" t="s">
        <v>4</v>
      </c>
      <c r="D5906" s="180" t="s">
        <v>19659</v>
      </c>
      <c r="E5906"/>
    </row>
    <row r="5907" spans="1:5" s="190" customFormat="1" x14ac:dyDescent="0.25">
      <c r="A5907" s="179" t="s">
        <v>2403</v>
      </c>
      <c r="B5907" s="179" t="s">
        <v>848</v>
      </c>
      <c r="C5907" s="179" t="s">
        <v>4</v>
      </c>
      <c r="D5907" s="180" t="s">
        <v>19025</v>
      </c>
      <c r="E5907"/>
    </row>
    <row r="5908" spans="1:5" s="190" customFormat="1" x14ac:dyDescent="0.25">
      <c r="A5908" s="179" t="s">
        <v>2404</v>
      </c>
      <c r="B5908" s="179" t="s">
        <v>849</v>
      </c>
      <c r="C5908" s="179" t="s">
        <v>4</v>
      </c>
      <c r="D5908" s="180" t="s">
        <v>8523</v>
      </c>
      <c r="E5908"/>
    </row>
    <row r="5909" spans="1:5" s="190" customFormat="1" x14ac:dyDescent="0.25">
      <c r="A5909" s="179" t="s">
        <v>2405</v>
      </c>
      <c r="B5909" s="179" t="s">
        <v>850</v>
      </c>
      <c r="C5909" s="179" t="s">
        <v>4</v>
      </c>
      <c r="D5909" s="180" t="s">
        <v>12640</v>
      </c>
      <c r="E5909"/>
    </row>
    <row r="5910" spans="1:5" s="190" customFormat="1" x14ac:dyDescent="0.25">
      <c r="A5910" s="179" t="s">
        <v>2406</v>
      </c>
      <c r="B5910" s="179" t="s">
        <v>851</v>
      </c>
      <c r="C5910" s="179" t="s">
        <v>4</v>
      </c>
      <c r="D5910" s="180" t="s">
        <v>17576</v>
      </c>
      <c r="E5910"/>
    </row>
    <row r="5911" spans="1:5" s="190" customFormat="1" x14ac:dyDescent="0.25">
      <c r="A5911" s="179" t="s">
        <v>2407</v>
      </c>
      <c r="B5911" s="179" t="s">
        <v>852</v>
      </c>
      <c r="C5911" s="179" t="s">
        <v>4</v>
      </c>
      <c r="D5911" s="180" t="s">
        <v>25900</v>
      </c>
      <c r="E5911"/>
    </row>
    <row r="5912" spans="1:5" s="190" customFormat="1" x14ac:dyDescent="0.25">
      <c r="A5912" s="179" t="s">
        <v>2408</v>
      </c>
      <c r="B5912" s="179" t="s">
        <v>853</v>
      </c>
      <c r="C5912" s="179" t="s">
        <v>4</v>
      </c>
      <c r="D5912" s="180" t="s">
        <v>14613</v>
      </c>
      <c r="E5912"/>
    </row>
    <row r="5913" spans="1:5" s="190" customFormat="1" x14ac:dyDescent="0.25">
      <c r="A5913" s="179" t="s">
        <v>2409</v>
      </c>
      <c r="B5913" s="179" t="s">
        <v>854</v>
      </c>
      <c r="C5913" s="179" t="s">
        <v>4</v>
      </c>
      <c r="D5913" s="180" t="s">
        <v>8642</v>
      </c>
      <c r="E5913"/>
    </row>
    <row r="5914" spans="1:5" s="190" customFormat="1" x14ac:dyDescent="0.25">
      <c r="A5914" s="179" t="s">
        <v>2410</v>
      </c>
      <c r="B5914" s="179" t="s">
        <v>855</v>
      </c>
      <c r="C5914" s="179" t="s">
        <v>4</v>
      </c>
      <c r="D5914" s="180" t="s">
        <v>6313</v>
      </c>
      <c r="E5914"/>
    </row>
    <row r="5915" spans="1:5" s="190" customFormat="1" x14ac:dyDescent="0.25">
      <c r="A5915" s="179" t="s">
        <v>2411</v>
      </c>
      <c r="B5915" s="179" t="s">
        <v>856</v>
      </c>
      <c r="C5915" s="179" t="s">
        <v>4</v>
      </c>
      <c r="D5915" s="180" t="s">
        <v>11837</v>
      </c>
      <c r="E5915"/>
    </row>
    <row r="5916" spans="1:5" s="190" customFormat="1" x14ac:dyDescent="0.25">
      <c r="A5916" s="179" t="s">
        <v>2412</v>
      </c>
      <c r="B5916" s="179" t="s">
        <v>857</v>
      </c>
      <c r="C5916" s="179" t="s">
        <v>4</v>
      </c>
      <c r="D5916" s="180" t="s">
        <v>14709</v>
      </c>
      <c r="E5916"/>
    </row>
    <row r="5917" spans="1:5" s="190" customFormat="1" x14ac:dyDescent="0.25">
      <c r="A5917" s="179" t="s">
        <v>2413</v>
      </c>
      <c r="B5917" s="179" t="s">
        <v>858</v>
      </c>
      <c r="C5917" s="179" t="s">
        <v>4</v>
      </c>
      <c r="D5917" s="180" t="s">
        <v>7839</v>
      </c>
      <c r="E5917"/>
    </row>
    <row r="5918" spans="1:5" s="190" customFormat="1" x14ac:dyDescent="0.25">
      <c r="A5918" s="179" t="s">
        <v>2414</v>
      </c>
      <c r="B5918" s="179" t="s">
        <v>859</v>
      </c>
      <c r="C5918" s="179" t="s">
        <v>4</v>
      </c>
      <c r="D5918" s="180" t="s">
        <v>16710</v>
      </c>
      <c r="E5918"/>
    </row>
    <row r="5919" spans="1:5" s="190" customFormat="1" x14ac:dyDescent="0.25">
      <c r="A5919" s="179" t="s">
        <v>2415</v>
      </c>
      <c r="B5919" s="179" t="s">
        <v>860</v>
      </c>
      <c r="C5919" s="179" t="s">
        <v>4</v>
      </c>
      <c r="D5919" s="180" t="s">
        <v>7305</v>
      </c>
      <c r="E5919"/>
    </row>
    <row r="5920" spans="1:5" s="190" customFormat="1" x14ac:dyDescent="0.25">
      <c r="A5920" s="179" t="s">
        <v>2416</v>
      </c>
      <c r="B5920" s="179" t="s">
        <v>861</v>
      </c>
      <c r="C5920" s="179" t="s">
        <v>4</v>
      </c>
      <c r="D5920" s="180" t="s">
        <v>25835</v>
      </c>
      <c r="E5920"/>
    </row>
    <row r="5921" spans="1:5" s="190" customFormat="1" x14ac:dyDescent="0.25">
      <c r="A5921" s="179" t="s">
        <v>2417</v>
      </c>
      <c r="B5921" s="179" t="s">
        <v>15172</v>
      </c>
      <c r="C5921" s="179" t="s">
        <v>4</v>
      </c>
      <c r="D5921" s="180" t="s">
        <v>25861</v>
      </c>
      <c r="E5921"/>
    </row>
    <row r="5922" spans="1:5" s="190" customFormat="1" x14ac:dyDescent="0.25">
      <c r="A5922" s="179" t="s">
        <v>2418</v>
      </c>
      <c r="B5922" s="179" t="s">
        <v>15173</v>
      </c>
      <c r="C5922" s="179" t="s">
        <v>4</v>
      </c>
      <c r="D5922" s="180" t="s">
        <v>14742</v>
      </c>
      <c r="E5922"/>
    </row>
    <row r="5923" spans="1:5" s="190" customFormat="1" x14ac:dyDescent="0.25">
      <c r="A5923" s="179" t="s">
        <v>2419</v>
      </c>
      <c r="B5923" s="179" t="s">
        <v>15174</v>
      </c>
      <c r="C5923" s="179" t="s">
        <v>4</v>
      </c>
      <c r="D5923" s="180" t="s">
        <v>14747</v>
      </c>
      <c r="E5923"/>
    </row>
    <row r="5924" spans="1:5" s="190" customFormat="1" x14ac:dyDescent="0.25">
      <c r="A5924" s="179" t="s">
        <v>2420</v>
      </c>
      <c r="B5924" s="179" t="s">
        <v>15175</v>
      </c>
      <c r="C5924" s="179" t="s">
        <v>4</v>
      </c>
      <c r="D5924" s="180" t="s">
        <v>25901</v>
      </c>
      <c r="E5924"/>
    </row>
    <row r="5925" spans="1:5" s="190" customFormat="1" x14ac:dyDescent="0.25">
      <c r="A5925" s="179" t="s">
        <v>2421</v>
      </c>
      <c r="B5925" s="179" t="s">
        <v>862</v>
      </c>
      <c r="C5925" s="179" t="s">
        <v>4</v>
      </c>
      <c r="D5925" s="180" t="s">
        <v>6464</v>
      </c>
      <c r="E5925"/>
    </row>
    <row r="5926" spans="1:5" s="190" customFormat="1" x14ac:dyDescent="0.25">
      <c r="A5926" s="179" t="s">
        <v>2422</v>
      </c>
      <c r="B5926" s="179" t="s">
        <v>863</v>
      </c>
      <c r="C5926" s="179" t="s">
        <v>4</v>
      </c>
      <c r="D5926" s="180" t="s">
        <v>6483</v>
      </c>
      <c r="E5926"/>
    </row>
    <row r="5927" spans="1:5" s="190" customFormat="1" x14ac:dyDescent="0.25">
      <c r="A5927" s="179" t="s">
        <v>2423</v>
      </c>
      <c r="B5927" s="179" t="s">
        <v>864</v>
      </c>
      <c r="C5927" s="179" t="s">
        <v>4</v>
      </c>
      <c r="D5927" s="180" t="s">
        <v>6491</v>
      </c>
      <c r="E5927"/>
    </row>
    <row r="5928" spans="1:5" s="190" customFormat="1" x14ac:dyDescent="0.25">
      <c r="A5928" s="179" t="s">
        <v>2424</v>
      </c>
      <c r="B5928" s="179" t="s">
        <v>865</v>
      </c>
      <c r="C5928" s="179" t="s">
        <v>4</v>
      </c>
      <c r="D5928" s="180" t="s">
        <v>17072</v>
      </c>
      <c r="E5928"/>
    </row>
    <row r="5929" spans="1:5" s="190" customFormat="1" x14ac:dyDescent="0.25">
      <c r="A5929" s="179" t="s">
        <v>2425</v>
      </c>
      <c r="B5929" s="179" t="s">
        <v>866</v>
      </c>
      <c r="C5929" s="179" t="s">
        <v>4</v>
      </c>
      <c r="D5929" s="180" t="s">
        <v>14776</v>
      </c>
      <c r="E5929"/>
    </row>
    <row r="5930" spans="1:5" s="190" customFormat="1" x14ac:dyDescent="0.25">
      <c r="A5930" s="179" t="s">
        <v>2426</v>
      </c>
      <c r="B5930" s="179" t="s">
        <v>867</v>
      </c>
      <c r="C5930" s="179" t="s">
        <v>4</v>
      </c>
      <c r="D5930" s="180" t="s">
        <v>22825</v>
      </c>
      <c r="E5930"/>
    </row>
    <row r="5931" spans="1:5" s="190" customFormat="1" x14ac:dyDescent="0.25">
      <c r="A5931" s="179" t="s">
        <v>2427</v>
      </c>
      <c r="B5931" s="179" t="s">
        <v>868</v>
      </c>
      <c r="C5931" s="179" t="s">
        <v>4</v>
      </c>
      <c r="D5931" s="180" t="s">
        <v>6351</v>
      </c>
      <c r="E5931"/>
    </row>
    <row r="5932" spans="1:5" s="190" customFormat="1" x14ac:dyDescent="0.25">
      <c r="A5932" s="179" t="s">
        <v>2428</v>
      </c>
      <c r="B5932" s="179" t="s">
        <v>869</v>
      </c>
      <c r="C5932" s="179" t="s">
        <v>4</v>
      </c>
      <c r="D5932" s="180" t="s">
        <v>25902</v>
      </c>
      <c r="E5932"/>
    </row>
    <row r="5933" spans="1:5" s="190" customFormat="1" x14ac:dyDescent="0.25">
      <c r="A5933" s="179" t="s">
        <v>2429</v>
      </c>
      <c r="B5933" s="179" t="s">
        <v>870</v>
      </c>
      <c r="C5933" s="179" t="s">
        <v>4</v>
      </c>
      <c r="D5933" s="180" t="s">
        <v>25903</v>
      </c>
      <c r="E5933"/>
    </row>
    <row r="5934" spans="1:5" s="190" customFormat="1" x14ac:dyDescent="0.25">
      <c r="A5934" s="179" t="s">
        <v>2430</v>
      </c>
      <c r="B5934" s="179" t="s">
        <v>871</v>
      </c>
      <c r="C5934" s="179" t="s">
        <v>4</v>
      </c>
      <c r="D5934" s="180" t="s">
        <v>25904</v>
      </c>
      <c r="E5934"/>
    </row>
    <row r="5935" spans="1:5" s="190" customFormat="1" x14ac:dyDescent="0.25">
      <c r="A5935" s="179" t="s">
        <v>2431</v>
      </c>
      <c r="B5935" s="179" t="s">
        <v>872</v>
      </c>
      <c r="C5935" s="179" t="s">
        <v>4</v>
      </c>
      <c r="D5935" s="180" t="s">
        <v>12647</v>
      </c>
      <c r="E5935"/>
    </row>
    <row r="5936" spans="1:5" s="190" customFormat="1" x14ac:dyDescent="0.25">
      <c r="A5936" s="179" t="s">
        <v>2432</v>
      </c>
      <c r="B5936" s="179" t="s">
        <v>873</v>
      </c>
      <c r="C5936" s="179" t="s">
        <v>4</v>
      </c>
      <c r="D5936" s="180" t="s">
        <v>7003</v>
      </c>
      <c r="E5936"/>
    </row>
    <row r="5937" spans="1:5" s="190" customFormat="1" x14ac:dyDescent="0.25">
      <c r="A5937" s="179" t="s">
        <v>2433</v>
      </c>
      <c r="B5937" s="179" t="s">
        <v>874</v>
      </c>
      <c r="C5937" s="179" t="s">
        <v>4</v>
      </c>
      <c r="D5937" s="180" t="s">
        <v>25905</v>
      </c>
      <c r="E5937"/>
    </row>
    <row r="5938" spans="1:5" s="190" customFormat="1" x14ac:dyDescent="0.25">
      <c r="A5938" s="179" t="s">
        <v>2434</v>
      </c>
      <c r="B5938" s="179" t="s">
        <v>875</v>
      </c>
      <c r="C5938" s="179" t="s">
        <v>4</v>
      </c>
      <c r="D5938" s="180" t="s">
        <v>25906</v>
      </c>
      <c r="E5938"/>
    </row>
    <row r="5939" spans="1:5" s="190" customFormat="1" x14ac:dyDescent="0.25">
      <c r="A5939" s="179" t="s">
        <v>2435</v>
      </c>
      <c r="B5939" s="179" t="s">
        <v>876</v>
      </c>
      <c r="C5939" s="179" t="s">
        <v>4</v>
      </c>
      <c r="D5939" s="180" t="s">
        <v>7778</v>
      </c>
      <c r="E5939"/>
    </row>
    <row r="5940" spans="1:5" s="190" customFormat="1" x14ac:dyDescent="0.25">
      <c r="A5940" s="179" t="s">
        <v>2436</v>
      </c>
      <c r="B5940" s="179" t="s">
        <v>877</v>
      </c>
      <c r="C5940" s="179" t="s">
        <v>4</v>
      </c>
      <c r="D5940" s="180" t="s">
        <v>6389</v>
      </c>
      <c r="E5940"/>
    </row>
    <row r="5941" spans="1:5" s="190" customFormat="1" x14ac:dyDescent="0.25">
      <c r="A5941" s="179" t="s">
        <v>2437</v>
      </c>
      <c r="B5941" s="179" t="s">
        <v>878</v>
      </c>
      <c r="C5941" s="179" t="s">
        <v>4</v>
      </c>
      <c r="D5941" s="180" t="s">
        <v>6337</v>
      </c>
      <c r="E5941"/>
    </row>
    <row r="5942" spans="1:5" s="190" customFormat="1" x14ac:dyDescent="0.25">
      <c r="A5942" s="179" t="s">
        <v>2438</v>
      </c>
      <c r="B5942" s="179" t="s">
        <v>879</v>
      </c>
      <c r="C5942" s="179" t="s">
        <v>4</v>
      </c>
      <c r="D5942" s="180" t="s">
        <v>6310</v>
      </c>
      <c r="E5942"/>
    </row>
    <row r="5943" spans="1:5" s="190" customFormat="1" x14ac:dyDescent="0.25">
      <c r="A5943" s="179" t="s">
        <v>2439</v>
      </c>
      <c r="B5943" s="179" t="s">
        <v>880</v>
      </c>
      <c r="C5943" s="179" t="s">
        <v>4</v>
      </c>
      <c r="D5943" s="180" t="s">
        <v>7243</v>
      </c>
      <c r="E5943"/>
    </row>
    <row r="5944" spans="1:5" s="190" customFormat="1" x14ac:dyDescent="0.25">
      <c r="A5944" s="179" t="s">
        <v>2440</v>
      </c>
      <c r="B5944" s="179" t="s">
        <v>881</v>
      </c>
      <c r="C5944" s="179" t="s">
        <v>4</v>
      </c>
      <c r="D5944" s="180" t="s">
        <v>14884</v>
      </c>
      <c r="E5944"/>
    </row>
    <row r="5945" spans="1:5" s="190" customFormat="1" x14ac:dyDescent="0.25">
      <c r="A5945" s="179" t="s">
        <v>2441</v>
      </c>
      <c r="B5945" s="179" t="s">
        <v>882</v>
      </c>
      <c r="C5945" s="179" t="s">
        <v>4</v>
      </c>
      <c r="D5945" s="180" t="s">
        <v>11986</v>
      </c>
      <c r="E5945"/>
    </row>
    <row r="5946" spans="1:5" s="190" customFormat="1" x14ac:dyDescent="0.25">
      <c r="A5946" s="179" t="s">
        <v>2442</v>
      </c>
      <c r="B5946" s="179" t="s">
        <v>15176</v>
      </c>
      <c r="C5946" s="179" t="s">
        <v>4</v>
      </c>
      <c r="D5946" s="180" t="s">
        <v>25907</v>
      </c>
      <c r="E5946"/>
    </row>
    <row r="5947" spans="1:5" s="190" customFormat="1" x14ac:dyDescent="0.25">
      <c r="A5947" s="179" t="s">
        <v>2443</v>
      </c>
      <c r="B5947" s="179" t="s">
        <v>15177</v>
      </c>
      <c r="C5947" s="179" t="s">
        <v>4</v>
      </c>
      <c r="D5947" s="180" t="s">
        <v>6427</v>
      </c>
      <c r="E5947"/>
    </row>
    <row r="5948" spans="1:5" s="190" customFormat="1" x14ac:dyDescent="0.25">
      <c r="A5948" s="179" t="s">
        <v>2444</v>
      </c>
      <c r="B5948" s="179" t="s">
        <v>15178</v>
      </c>
      <c r="C5948" s="179" t="s">
        <v>4</v>
      </c>
      <c r="D5948" s="180" t="s">
        <v>6966</v>
      </c>
      <c r="E5948"/>
    </row>
    <row r="5949" spans="1:5" s="190" customFormat="1" x14ac:dyDescent="0.25">
      <c r="A5949" s="179" t="s">
        <v>2445</v>
      </c>
      <c r="B5949" s="179" t="s">
        <v>15179</v>
      </c>
      <c r="C5949" s="179" t="s">
        <v>4</v>
      </c>
      <c r="D5949" s="180" t="s">
        <v>17974</v>
      </c>
      <c r="E5949"/>
    </row>
    <row r="5950" spans="1:5" s="190" customFormat="1" x14ac:dyDescent="0.25">
      <c r="A5950" s="179" t="s">
        <v>2446</v>
      </c>
      <c r="B5950" s="179" t="s">
        <v>15181</v>
      </c>
      <c r="C5950" s="179" t="s">
        <v>4</v>
      </c>
      <c r="D5950" s="180" t="s">
        <v>25884</v>
      </c>
      <c r="E5950"/>
    </row>
    <row r="5951" spans="1:5" s="190" customFormat="1" x14ac:dyDescent="0.25">
      <c r="A5951" s="179" t="s">
        <v>2447</v>
      </c>
      <c r="B5951" s="179" t="s">
        <v>15182</v>
      </c>
      <c r="C5951" s="179" t="s">
        <v>4</v>
      </c>
      <c r="D5951" s="180" t="s">
        <v>6319</v>
      </c>
      <c r="E5951"/>
    </row>
    <row r="5952" spans="1:5" s="190" customFormat="1" x14ac:dyDescent="0.25">
      <c r="A5952" s="179" t="s">
        <v>2448</v>
      </c>
      <c r="B5952" s="179" t="s">
        <v>15183</v>
      </c>
      <c r="C5952" s="179" t="s">
        <v>4</v>
      </c>
      <c r="D5952" s="180" t="s">
        <v>6483</v>
      </c>
      <c r="E5952"/>
    </row>
    <row r="5953" spans="1:5" s="190" customFormat="1" x14ac:dyDescent="0.25">
      <c r="A5953" s="179" t="s">
        <v>2449</v>
      </c>
      <c r="B5953" s="179" t="s">
        <v>15184</v>
      </c>
      <c r="C5953" s="179" t="s">
        <v>4</v>
      </c>
      <c r="D5953" s="180" t="s">
        <v>6395</v>
      </c>
      <c r="E5953"/>
    </row>
    <row r="5954" spans="1:5" s="190" customFormat="1" x14ac:dyDescent="0.25">
      <c r="A5954" s="179" t="s">
        <v>2450</v>
      </c>
      <c r="B5954" s="179" t="s">
        <v>15185</v>
      </c>
      <c r="C5954" s="179" t="s">
        <v>4</v>
      </c>
      <c r="D5954" s="180" t="s">
        <v>6393</v>
      </c>
      <c r="E5954"/>
    </row>
    <row r="5955" spans="1:5" s="190" customFormat="1" x14ac:dyDescent="0.25">
      <c r="A5955" s="179" t="s">
        <v>2451</v>
      </c>
      <c r="B5955" s="179" t="s">
        <v>15186</v>
      </c>
      <c r="C5955" s="179" t="s">
        <v>4</v>
      </c>
      <c r="D5955" s="180" t="s">
        <v>7988</v>
      </c>
      <c r="E5955"/>
    </row>
    <row r="5956" spans="1:5" s="190" customFormat="1" x14ac:dyDescent="0.25">
      <c r="A5956" s="179" t="s">
        <v>2452</v>
      </c>
      <c r="B5956" s="179" t="s">
        <v>15187</v>
      </c>
      <c r="C5956" s="179" t="s">
        <v>4</v>
      </c>
      <c r="D5956" s="180" t="s">
        <v>6368</v>
      </c>
      <c r="E5956"/>
    </row>
    <row r="5957" spans="1:5" s="190" customFormat="1" x14ac:dyDescent="0.25">
      <c r="A5957" s="179" t="s">
        <v>2453</v>
      </c>
      <c r="B5957" s="179" t="s">
        <v>15188</v>
      </c>
      <c r="C5957" s="179" t="s">
        <v>4</v>
      </c>
      <c r="D5957" s="180" t="s">
        <v>6332</v>
      </c>
      <c r="E5957"/>
    </row>
    <row r="5958" spans="1:5" s="190" customFormat="1" x14ac:dyDescent="0.25">
      <c r="A5958" s="179" t="s">
        <v>2454</v>
      </c>
      <c r="B5958" s="179" t="s">
        <v>883</v>
      </c>
      <c r="C5958" s="179" t="s">
        <v>4</v>
      </c>
      <c r="D5958" s="180" t="s">
        <v>12582</v>
      </c>
      <c r="E5958"/>
    </row>
    <row r="5959" spans="1:5" s="190" customFormat="1" x14ac:dyDescent="0.25">
      <c r="A5959" s="179" t="s">
        <v>2455</v>
      </c>
      <c r="B5959" s="179" t="s">
        <v>884</v>
      </c>
      <c r="C5959" s="179" t="s">
        <v>4</v>
      </c>
      <c r="D5959" s="180" t="s">
        <v>14622</v>
      </c>
      <c r="E5959"/>
    </row>
    <row r="5960" spans="1:5" s="190" customFormat="1" x14ac:dyDescent="0.25">
      <c r="A5960" s="179" t="s">
        <v>2456</v>
      </c>
      <c r="B5960" s="179" t="s">
        <v>885</v>
      </c>
      <c r="C5960" s="179" t="s">
        <v>4</v>
      </c>
      <c r="D5960" s="180" t="s">
        <v>12553</v>
      </c>
      <c r="E5960"/>
    </row>
    <row r="5961" spans="1:5" s="190" customFormat="1" x14ac:dyDescent="0.25">
      <c r="A5961" s="179" t="s">
        <v>2457</v>
      </c>
      <c r="B5961" s="179" t="s">
        <v>886</v>
      </c>
      <c r="C5961" s="179" t="s">
        <v>4</v>
      </c>
      <c r="D5961" s="180" t="s">
        <v>25908</v>
      </c>
      <c r="E5961"/>
    </row>
    <row r="5962" spans="1:5" s="190" customFormat="1" x14ac:dyDescent="0.25">
      <c r="A5962" s="179" t="s">
        <v>2458</v>
      </c>
      <c r="B5962" s="179" t="s">
        <v>887</v>
      </c>
      <c r="C5962" s="179" t="s">
        <v>4</v>
      </c>
      <c r="D5962" s="180" t="s">
        <v>23283</v>
      </c>
      <c r="E5962"/>
    </row>
    <row r="5963" spans="1:5" s="190" customFormat="1" x14ac:dyDescent="0.25">
      <c r="A5963" s="179" t="s">
        <v>2459</v>
      </c>
      <c r="B5963" s="179" t="s">
        <v>179</v>
      </c>
      <c r="C5963" s="179" t="s">
        <v>4</v>
      </c>
      <c r="D5963" s="180" t="s">
        <v>12518</v>
      </c>
      <c r="E5963"/>
    </row>
    <row r="5964" spans="1:5" s="190" customFormat="1" x14ac:dyDescent="0.25">
      <c r="A5964" s="179" t="s">
        <v>2460</v>
      </c>
      <c r="B5964" s="179" t="s">
        <v>180</v>
      </c>
      <c r="C5964" s="179" t="s">
        <v>4</v>
      </c>
      <c r="D5964" s="180" t="s">
        <v>7329</v>
      </c>
      <c r="E5964"/>
    </row>
    <row r="5965" spans="1:5" s="190" customFormat="1" x14ac:dyDescent="0.25">
      <c r="A5965" s="179" t="s">
        <v>2461</v>
      </c>
      <c r="B5965" s="179" t="s">
        <v>181</v>
      </c>
      <c r="C5965" s="179" t="s">
        <v>4</v>
      </c>
      <c r="D5965" s="180" t="s">
        <v>6442</v>
      </c>
      <c r="E5965"/>
    </row>
    <row r="5966" spans="1:5" s="190" customFormat="1" x14ac:dyDescent="0.25">
      <c r="A5966" s="179" t="s">
        <v>2462</v>
      </c>
      <c r="B5966" s="179" t="s">
        <v>182</v>
      </c>
      <c r="C5966" s="179" t="s">
        <v>4</v>
      </c>
      <c r="D5966" s="180" t="s">
        <v>12472</v>
      </c>
      <c r="E5966"/>
    </row>
    <row r="5967" spans="1:5" s="190" customFormat="1" x14ac:dyDescent="0.25">
      <c r="A5967" s="179" t="s">
        <v>2463</v>
      </c>
      <c r="B5967" s="179" t="s">
        <v>183</v>
      </c>
      <c r="C5967" s="179" t="s">
        <v>4</v>
      </c>
      <c r="D5967" s="180" t="s">
        <v>25909</v>
      </c>
      <c r="E5967"/>
    </row>
    <row r="5968" spans="1:5" s="190" customFormat="1" x14ac:dyDescent="0.25">
      <c r="A5968" s="179" t="s">
        <v>2464</v>
      </c>
      <c r="B5968" s="179" t="s">
        <v>888</v>
      </c>
      <c r="C5968" s="179" t="s">
        <v>4</v>
      </c>
      <c r="D5968" s="180" t="s">
        <v>25910</v>
      </c>
      <c r="E5968"/>
    </row>
    <row r="5969" spans="1:5" s="190" customFormat="1" x14ac:dyDescent="0.25">
      <c r="A5969" s="179" t="s">
        <v>2465</v>
      </c>
      <c r="B5969" s="179" t="s">
        <v>889</v>
      </c>
      <c r="C5969" s="179" t="s">
        <v>4</v>
      </c>
      <c r="D5969" s="180" t="s">
        <v>12767</v>
      </c>
      <c r="E5969"/>
    </row>
    <row r="5970" spans="1:5" s="190" customFormat="1" x14ac:dyDescent="0.25">
      <c r="A5970" s="179" t="s">
        <v>2466</v>
      </c>
      <c r="B5970" s="179" t="s">
        <v>890</v>
      </c>
      <c r="C5970" s="179" t="s">
        <v>4</v>
      </c>
      <c r="D5970" s="180" t="s">
        <v>7263</v>
      </c>
      <c r="E5970"/>
    </row>
    <row r="5971" spans="1:5" s="190" customFormat="1" x14ac:dyDescent="0.25">
      <c r="A5971" s="179" t="s">
        <v>2467</v>
      </c>
      <c r="B5971" s="179" t="s">
        <v>891</v>
      </c>
      <c r="C5971" s="179" t="s">
        <v>4</v>
      </c>
      <c r="D5971" s="180" t="s">
        <v>25911</v>
      </c>
      <c r="E5971"/>
    </row>
    <row r="5972" spans="1:5" s="190" customFormat="1" x14ac:dyDescent="0.25">
      <c r="A5972" s="179" t="s">
        <v>2468</v>
      </c>
      <c r="B5972" s="179" t="s">
        <v>892</v>
      </c>
      <c r="C5972" s="179" t="s">
        <v>4</v>
      </c>
      <c r="D5972" s="180" t="s">
        <v>18283</v>
      </c>
      <c r="E5972"/>
    </row>
    <row r="5973" spans="1:5" s="190" customFormat="1" x14ac:dyDescent="0.25">
      <c r="A5973" s="179" t="s">
        <v>2469</v>
      </c>
      <c r="B5973" s="179" t="s">
        <v>15189</v>
      </c>
      <c r="C5973" s="179" t="s">
        <v>4</v>
      </c>
      <c r="D5973" s="180" t="s">
        <v>6435</v>
      </c>
      <c r="E5973"/>
    </row>
    <row r="5974" spans="1:5" s="190" customFormat="1" x14ac:dyDescent="0.25">
      <c r="A5974" s="179" t="s">
        <v>2470</v>
      </c>
      <c r="B5974" s="179" t="s">
        <v>15190</v>
      </c>
      <c r="C5974" s="179" t="s">
        <v>4</v>
      </c>
      <c r="D5974" s="180" t="s">
        <v>6400</v>
      </c>
      <c r="E5974"/>
    </row>
    <row r="5975" spans="1:5" s="190" customFormat="1" x14ac:dyDescent="0.25">
      <c r="A5975" s="179" t="s">
        <v>2471</v>
      </c>
      <c r="B5975" s="179" t="s">
        <v>15191</v>
      </c>
      <c r="C5975" s="179" t="s">
        <v>4</v>
      </c>
      <c r="D5975" s="180" t="s">
        <v>6365</v>
      </c>
      <c r="E5975"/>
    </row>
    <row r="5976" spans="1:5" s="190" customFormat="1" x14ac:dyDescent="0.25">
      <c r="A5976" s="179" t="s">
        <v>2472</v>
      </c>
      <c r="B5976" s="179" t="s">
        <v>15192</v>
      </c>
      <c r="C5976" s="179" t="s">
        <v>4</v>
      </c>
      <c r="D5976" s="180" t="s">
        <v>17068</v>
      </c>
      <c r="E5976"/>
    </row>
    <row r="5977" spans="1:5" s="190" customFormat="1" x14ac:dyDescent="0.25">
      <c r="A5977" s="179" t="s">
        <v>2473</v>
      </c>
      <c r="B5977" s="179" t="s">
        <v>893</v>
      </c>
      <c r="C5977" s="179" t="s">
        <v>4</v>
      </c>
      <c r="D5977" s="180" t="s">
        <v>7954</v>
      </c>
      <c r="E5977"/>
    </row>
    <row r="5978" spans="1:5" s="190" customFormat="1" x14ac:dyDescent="0.25">
      <c r="A5978" s="179" t="s">
        <v>2474</v>
      </c>
      <c r="B5978" s="179" t="s">
        <v>894</v>
      </c>
      <c r="C5978" s="179" t="s">
        <v>4</v>
      </c>
      <c r="D5978" s="180" t="s">
        <v>6422</v>
      </c>
      <c r="E5978"/>
    </row>
    <row r="5979" spans="1:5" s="190" customFormat="1" x14ac:dyDescent="0.25">
      <c r="A5979" s="179" t="s">
        <v>2475</v>
      </c>
      <c r="B5979" s="179" t="s">
        <v>895</v>
      </c>
      <c r="C5979" s="179" t="s">
        <v>4</v>
      </c>
      <c r="D5979" s="180" t="s">
        <v>12185</v>
      </c>
      <c r="E5979"/>
    </row>
    <row r="5980" spans="1:5" s="190" customFormat="1" x14ac:dyDescent="0.25">
      <c r="A5980" s="179" t="s">
        <v>2476</v>
      </c>
      <c r="B5980" s="179" t="s">
        <v>896</v>
      </c>
      <c r="C5980" s="179" t="s">
        <v>4</v>
      </c>
      <c r="D5980" s="180" t="s">
        <v>12654</v>
      </c>
      <c r="E5980"/>
    </row>
    <row r="5981" spans="1:5" s="190" customFormat="1" x14ac:dyDescent="0.25">
      <c r="A5981" s="179" t="s">
        <v>2477</v>
      </c>
      <c r="B5981" s="179" t="s">
        <v>897</v>
      </c>
      <c r="C5981" s="179" t="s">
        <v>4</v>
      </c>
      <c r="D5981" s="180" t="s">
        <v>6350</v>
      </c>
      <c r="E5981"/>
    </row>
    <row r="5982" spans="1:5" s="190" customFormat="1" x14ac:dyDescent="0.25">
      <c r="A5982" s="179" t="s">
        <v>2478</v>
      </c>
      <c r="B5982" s="179" t="s">
        <v>184</v>
      </c>
      <c r="C5982" s="179" t="s">
        <v>4</v>
      </c>
      <c r="D5982" s="180" t="s">
        <v>6493</v>
      </c>
      <c r="E5982"/>
    </row>
    <row r="5983" spans="1:5" s="190" customFormat="1" x14ac:dyDescent="0.25">
      <c r="A5983" s="179" t="s">
        <v>2479</v>
      </c>
      <c r="B5983" s="179" t="s">
        <v>898</v>
      </c>
      <c r="C5983" s="179" t="s">
        <v>4</v>
      </c>
      <c r="D5983" s="180" t="s">
        <v>20034</v>
      </c>
      <c r="E5983"/>
    </row>
    <row r="5984" spans="1:5" s="190" customFormat="1" x14ac:dyDescent="0.25">
      <c r="A5984" s="179" t="s">
        <v>2480</v>
      </c>
      <c r="B5984" s="179" t="s">
        <v>899</v>
      </c>
      <c r="C5984" s="179" t="s">
        <v>4</v>
      </c>
      <c r="D5984" s="180" t="s">
        <v>17656</v>
      </c>
      <c r="E5984"/>
    </row>
    <row r="5985" spans="1:5" s="190" customFormat="1" x14ac:dyDescent="0.25">
      <c r="A5985" s="179" t="s">
        <v>2481</v>
      </c>
      <c r="B5985" s="179" t="s">
        <v>900</v>
      </c>
      <c r="C5985" s="179" t="s">
        <v>4</v>
      </c>
      <c r="D5985" s="180" t="s">
        <v>17657</v>
      </c>
      <c r="E5985"/>
    </row>
    <row r="5986" spans="1:5" s="190" customFormat="1" x14ac:dyDescent="0.25">
      <c r="A5986" s="179" t="s">
        <v>2482</v>
      </c>
      <c r="B5986" s="179" t="s">
        <v>901</v>
      </c>
      <c r="C5986" s="179" t="s">
        <v>4</v>
      </c>
      <c r="D5986" s="180" t="s">
        <v>16651</v>
      </c>
      <c r="E5986"/>
    </row>
    <row r="5987" spans="1:5" s="190" customFormat="1" x14ac:dyDescent="0.25">
      <c r="A5987" s="179" t="s">
        <v>2483</v>
      </c>
      <c r="B5987" s="179" t="s">
        <v>902</v>
      </c>
      <c r="C5987" s="179" t="s">
        <v>4</v>
      </c>
      <c r="D5987" s="180" t="s">
        <v>18249</v>
      </c>
      <c r="E5987"/>
    </row>
    <row r="5988" spans="1:5" s="190" customFormat="1" x14ac:dyDescent="0.25">
      <c r="A5988" s="179" t="s">
        <v>2484</v>
      </c>
      <c r="B5988" s="179" t="s">
        <v>11981</v>
      </c>
      <c r="C5988" s="179" t="s">
        <v>4</v>
      </c>
      <c r="D5988" s="180" t="s">
        <v>6420</v>
      </c>
      <c r="E5988"/>
    </row>
    <row r="5989" spans="1:5" s="190" customFormat="1" x14ac:dyDescent="0.25">
      <c r="A5989" s="179" t="s">
        <v>2485</v>
      </c>
      <c r="B5989" s="179" t="s">
        <v>11982</v>
      </c>
      <c r="C5989" s="179" t="s">
        <v>4</v>
      </c>
      <c r="D5989" s="180" t="s">
        <v>6467</v>
      </c>
      <c r="E5989"/>
    </row>
    <row r="5990" spans="1:5" s="190" customFormat="1" x14ac:dyDescent="0.25">
      <c r="A5990" s="179" t="s">
        <v>2486</v>
      </c>
      <c r="B5990" s="179" t="s">
        <v>11983</v>
      </c>
      <c r="C5990" s="179" t="s">
        <v>4</v>
      </c>
      <c r="D5990" s="180" t="s">
        <v>6362</v>
      </c>
      <c r="E5990"/>
    </row>
    <row r="5991" spans="1:5" s="190" customFormat="1" x14ac:dyDescent="0.25">
      <c r="A5991" s="179" t="s">
        <v>2487</v>
      </c>
      <c r="B5991" s="179" t="s">
        <v>11984</v>
      </c>
      <c r="C5991" s="179" t="s">
        <v>4</v>
      </c>
      <c r="D5991" s="180" t="s">
        <v>12088</v>
      </c>
      <c r="E5991"/>
    </row>
    <row r="5992" spans="1:5" s="190" customFormat="1" x14ac:dyDescent="0.25">
      <c r="A5992" s="179" t="s">
        <v>2488</v>
      </c>
      <c r="B5992" s="179" t="s">
        <v>903</v>
      </c>
      <c r="C5992" s="179" t="s">
        <v>4</v>
      </c>
      <c r="D5992" s="180" t="s">
        <v>12651</v>
      </c>
      <c r="E5992"/>
    </row>
    <row r="5993" spans="1:5" s="190" customFormat="1" x14ac:dyDescent="0.25">
      <c r="A5993" s="179" t="s">
        <v>2489</v>
      </c>
      <c r="B5993" s="179" t="s">
        <v>904</v>
      </c>
      <c r="C5993" s="179" t="s">
        <v>4</v>
      </c>
      <c r="D5993" s="180" t="s">
        <v>6401</v>
      </c>
      <c r="E5993"/>
    </row>
    <row r="5994" spans="1:5" s="190" customFormat="1" x14ac:dyDescent="0.25">
      <c r="A5994" s="179" t="s">
        <v>2490</v>
      </c>
      <c r="B5994" s="179" t="s">
        <v>905</v>
      </c>
      <c r="C5994" s="179" t="s">
        <v>4</v>
      </c>
      <c r="D5994" s="180" t="s">
        <v>6989</v>
      </c>
      <c r="E5994"/>
    </row>
    <row r="5995" spans="1:5" s="190" customFormat="1" x14ac:dyDescent="0.25">
      <c r="A5995" s="179" t="s">
        <v>2491</v>
      </c>
      <c r="B5995" s="179" t="s">
        <v>906</v>
      </c>
      <c r="C5995" s="179" t="s">
        <v>4</v>
      </c>
      <c r="D5995" s="180" t="s">
        <v>15976</v>
      </c>
      <c r="E5995"/>
    </row>
    <row r="5996" spans="1:5" s="190" customFormat="1" x14ac:dyDescent="0.25">
      <c r="A5996" s="179" t="s">
        <v>2492</v>
      </c>
      <c r="B5996" s="179" t="s">
        <v>15193</v>
      </c>
      <c r="C5996" s="179" t="s">
        <v>4</v>
      </c>
      <c r="D5996" s="180" t="s">
        <v>11225</v>
      </c>
      <c r="E5996"/>
    </row>
    <row r="5997" spans="1:5" s="190" customFormat="1" x14ac:dyDescent="0.25">
      <c r="A5997" s="179" t="s">
        <v>2493</v>
      </c>
      <c r="B5997" s="179" t="s">
        <v>15194</v>
      </c>
      <c r="C5997" s="179" t="s">
        <v>4</v>
      </c>
      <c r="D5997" s="180" t="s">
        <v>7978</v>
      </c>
      <c r="E5997"/>
    </row>
    <row r="5998" spans="1:5" s="190" customFormat="1" x14ac:dyDescent="0.25">
      <c r="A5998" s="179" t="s">
        <v>2494</v>
      </c>
      <c r="B5998" s="179" t="s">
        <v>15195</v>
      </c>
      <c r="C5998" s="179" t="s">
        <v>4</v>
      </c>
      <c r="D5998" s="180" t="s">
        <v>11225</v>
      </c>
      <c r="E5998"/>
    </row>
    <row r="5999" spans="1:5" s="190" customFormat="1" x14ac:dyDescent="0.25">
      <c r="A5999" s="179" t="s">
        <v>2495</v>
      </c>
      <c r="B5999" s="179" t="s">
        <v>15196</v>
      </c>
      <c r="C5999" s="179" t="s">
        <v>4</v>
      </c>
      <c r="D5999" s="180" t="s">
        <v>12667</v>
      </c>
      <c r="E5999"/>
    </row>
    <row r="6000" spans="1:5" s="190" customFormat="1" x14ac:dyDescent="0.25">
      <c r="A6000" s="179" t="s">
        <v>2496</v>
      </c>
      <c r="B6000" s="179" t="s">
        <v>907</v>
      </c>
      <c r="C6000" s="179" t="s">
        <v>4</v>
      </c>
      <c r="D6000" s="180" t="s">
        <v>6443</v>
      </c>
      <c r="E6000"/>
    </row>
    <row r="6001" spans="1:5" s="190" customFormat="1" x14ac:dyDescent="0.25">
      <c r="A6001" s="179" t="s">
        <v>2497</v>
      </c>
      <c r="B6001" s="179" t="s">
        <v>908</v>
      </c>
      <c r="C6001" s="179" t="s">
        <v>4</v>
      </c>
      <c r="D6001" s="180" t="s">
        <v>6337</v>
      </c>
      <c r="E6001"/>
    </row>
    <row r="6002" spans="1:5" s="190" customFormat="1" x14ac:dyDescent="0.25">
      <c r="A6002" s="179" t="s">
        <v>2498</v>
      </c>
      <c r="B6002" s="179" t="s">
        <v>909</v>
      </c>
      <c r="C6002" s="179" t="s">
        <v>4</v>
      </c>
      <c r="D6002" s="180" t="s">
        <v>6357</v>
      </c>
      <c r="E6002"/>
    </row>
    <row r="6003" spans="1:5" s="190" customFormat="1" x14ac:dyDescent="0.25">
      <c r="A6003" s="179" t="s">
        <v>2499</v>
      </c>
      <c r="B6003" s="179" t="s">
        <v>910</v>
      </c>
      <c r="C6003" s="179" t="s">
        <v>4</v>
      </c>
      <c r="D6003" s="180" t="s">
        <v>7326</v>
      </c>
      <c r="E6003"/>
    </row>
    <row r="6004" spans="1:5" s="190" customFormat="1" x14ac:dyDescent="0.25">
      <c r="A6004" s="179" t="s">
        <v>2500</v>
      </c>
      <c r="B6004" s="179" t="s">
        <v>911</v>
      </c>
      <c r="C6004" s="179" t="s">
        <v>4</v>
      </c>
      <c r="D6004" s="180" t="s">
        <v>15197</v>
      </c>
      <c r="E6004"/>
    </row>
    <row r="6005" spans="1:5" s="190" customFormat="1" x14ac:dyDescent="0.25">
      <c r="A6005" s="179" t="s">
        <v>2501</v>
      </c>
      <c r="B6005" s="179" t="s">
        <v>912</v>
      </c>
      <c r="C6005" s="179" t="s">
        <v>4</v>
      </c>
      <c r="D6005" s="180" t="s">
        <v>25912</v>
      </c>
      <c r="E6005"/>
    </row>
    <row r="6006" spans="1:5" s="190" customFormat="1" x14ac:dyDescent="0.25">
      <c r="A6006" s="179" t="s">
        <v>2502</v>
      </c>
      <c r="B6006" s="179" t="s">
        <v>913</v>
      </c>
      <c r="C6006" s="179" t="s">
        <v>4</v>
      </c>
      <c r="D6006" s="180" t="s">
        <v>25913</v>
      </c>
      <c r="E6006"/>
    </row>
    <row r="6007" spans="1:5" s="190" customFormat="1" x14ac:dyDescent="0.25">
      <c r="A6007" s="179" t="s">
        <v>2503</v>
      </c>
      <c r="B6007" s="179" t="s">
        <v>914</v>
      </c>
      <c r="C6007" s="179" t="s">
        <v>4</v>
      </c>
      <c r="D6007" s="180" t="s">
        <v>7240</v>
      </c>
      <c r="E6007"/>
    </row>
    <row r="6008" spans="1:5" s="190" customFormat="1" x14ac:dyDescent="0.25">
      <c r="A6008" s="179" t="s">
        <v>2504</v>
      </c>
      <c r="B6008" s="179" t="s">
        <v>915</v>
      </c>
      <c r="C6008" s="179" t="s">
        <v>4</v>
      </c>
      <c r="D6008" s="180" t="s">
        <v>8159</v>
      </c>
      <c r="E6008"/>
    </row>
    <row r="6009" spans="1:5" s="190" customFormat="1" x14ac:dyDescent="0.25">
      <c r="A6009" s="179" t="s">
        <v>2505</v>
      </c>
      <c r="B6009" s="179" t="s">
        <v>916</v>
      </c>
      <c r="C6009" s="179" t="s">
        <v>4</v>
      </c>
      <c r="D6009" s="180" t="s">
        <v>14702</v>
      </c>
      <c r="E6009"/>
    </row>
    <row r="6010" spans="1:5" s="190" customFormat="1" x14ac:dyDescent="0.25">
      <c r="A6010" s="179" t="s">
        <v>2506</v>
      </c>
      <c r="B6010" s="179" t="s">
        <v>917</v>
      </c>
      <c r="C6010" s="179" t="s">
        <v>4</v>
      </c>
      <c r="D6010" s="180" t="s">
        <v>14696</v>
      </c>
      <c r="E6010"/>
    </row>
    <row r="6011" spans="1:5" s="190" customFormat="1" x14ac:dyDescent="0.25">
      <c r="A6011" s="179" t="s">
        <v>2507</v>
      </c>
      <c r="B6011" s="179" t="s">
        <v>918</v>
      </c>
      <c r="C6011" s="179" t="s">
        <v>4</v>
      </c>
      <c r="D6011" s="180" t="s">
        <v>12577</v>
      </c>
      <c r="E6011"/>
    </row>
    <row r="6012" spans="1:5" s="190" customFormat="1" x14ac:dyDescent="0.25">
      <c r="A6012" s="179" t="s">
        <v>2508</v>
      </c>
      <c r="B6012" s="179" t="s">
        <v>919</v>
      </c>
      <c r="C6012" s="179" t="s">
        <v>4</v>
      </c>
      <c r="D6012" s="180" t="s">
        <v>15954</v>
      </c>
      <c r="E6012"/>
    </row>
    <row r="6013" spans="1:5" s="190" customFormat="1" x14ac:dyDescent="0.25">
      <c r="A6013" s="179" t="s">
        <v>2509</v>
      </c>
      <c r="B6013" s="179" t="s">
        <v>920</v>
      </c>
      <c r="C6013" s="179" t="s">
        <v>4</v>
      </c>
      <c r="D6013" s="180" t="s">
        <v>25835</v>
      </c>
      <c r="E6013"/>
    </row>
    <row r="6014" spans="1:5" s="190" customFormat="1" x14ac:dyDescent="0.25">
      <c r="A6014" s="179" t="s">
        <v>2510</v>
      </c>
      <c r="B6014" s="179" t="s">
        <v>15199</v>
      </c>
      <c r="C6014" s="179" t="s">
        <v>4</v>
      </c>
      <c r="D6014" s="180" t="s">
        <v>6331</v>
      </c>
      <c r="E6014"/>
    </row>
    <row r="6015" spans="1:5" s="190" customFormat="1" x14ac:dyDescent="0.25">
      <c r="A6015" s="179" t="s">
        <v>2511</v>
      </c>
      <c r="B6015" s="179" t="s">
        <v>15200</v>
      </c>
      <c r="C6015" s="179" t="s">
        <v>4</v>
      </c>
      <c r="D6015" s="180" t="s">
        <v>6463</v>
      </c>
      <c r="E6015"/>
    </row>
    <row r="6016" spans="1:5" s="190" customFormat="1" x14ac:dyDescent="0.25">
      <c r="A6016" s="179" t="s">
        <v>2512</v>
      </c>
      <c r="B6016" s="179" t="s">
        <v>15201</v>
      </c>
      <c r="C6016" s="179" t="s">
        <v>4</v>
      </c>
      <c r="D6016" s="180" t="s">
        <v>12583</v>
      </c>
      <c r="E6016"/>
    </row>
    <row r="6017" spans="1:5" s="190" customFormat="1" x14ac:dyDescent="0.25">
      <c r="A6017" s="179" t="s">
        <v>2513</v>
      </c>
      <c r="B6017" s="179" t="s">
        <v>15202</v>
      </c>
      <c r="C6017" s="179" t="s">
        <v>4</v>
      </c>
      <c r="D6017" s="180" t="s">
        <v>25914</v>
      </c>
      <c r="E6017"/>
    </row>
    <row r="6018" spans="1:5" s="190" customFormat="1" x14ac:dyDescent="0.25">
      <c r="A6018" s="179" t="s">
        <v>2514</v>
      </c>
      <c r="B6018" s="179" t="s">
        <v>921</v>
      </c>
      <c r="C6018" s="179" t="s">
        <v>4</v>
      </c>
      <c r="D6018" s="180" t="s">
        <v>7569</v>
      </c>
      <c r="E6018"/>
    </row>
    <row r="6019" spans="1:5" s="190" customFormat="1" x14ac:dyDescent="0.25">
      <c r="A6019" s="179" t="s">
        <v>2515</v>
      </c>
      <c r="B6019" s="179" t="s">
        <v>922</v>
      </c>
      <c r="C6019" s="179" t="s">
        <v>4</v>
      </c>
      <c r="D6019" s="180" t="s">
        <v>6370</v>
      </c>
      <c r="E6019"/>
    </row>
    <row r="6020" spans="1:5" s="190" customFormat="1" x14ac:dyDescent="0.25">
      <c r="A6020" s="179" t="s">
        <v>2516</v>
      </c>
      <c r="B6020" s="179" t="s">
        <v>923</v>
      </c>
      <c r="C6020" s="179" t="s">
        <v>4</v>
      </c>
      <c r="D6020" s="180" t="s">
        <v>6443</v>
      </c>
      <c r="E6020"/>
    </row>
    <row r="6021" spans="1:5" s="190" customFormat="1" x14ac:dyDescent="0.25">
      <c r="A6021" s="179" t="s">
        <v>2517</v>
      </c>
      <c r="B6021" s="179" t="s">
        <v>924</v>
      </c>
      <c r="C6021" s="179" t="s">
        <v>4</v>
      </c>
      <c r="D6021" s="180" t="s">
        <v>17319</v>
      </c>
      <c r="E6021"/>
    </row>
    <row r="6022" spans="1:5" s="190" customFormat="1" x14ac:dyDescent="0.25">
      <c r="A6022" s="179" t="s">
        <v>2518</v>
      </c>
      <c r="B6022" s="179" t="s">
        <v>925</v>
      </c>
      <c r="C6022" s="179" t="s">
        <v>4</v>
      </c>
      <c r="D6022" s="180" t="s">
        <v>6981</v>
      </c>
      <c r="E6022"/>
    </row>
    <row r="6023" spans="1:5" s="190" customFormat="1" x14ac:dyDescent="0.25">
      <c r="A6023" s="179" t="s">
        <v>2519</v>
      </c>
      <c r="B6023" s="179" t="s">
        <v>926</v>
      </c>
      <c r="C6023" s="179" t="s">
        <v>4</v>
      </c>
      <c r="D6023" s="180" t="s">
        <v>8478</v>
      </c>
      <c r="E6023"/>
    </row>
    <row r="6024" spans="1:5" s="190" customFormat="1" x14ac:dyDescent="0.25">
      <c r="A6024" s="179" t="s">
        <v>2520</v>
      </c>
      <c r="B6024" s="179" t="s">
        <v>185</v>
      </c>
      <c r="C6024" s="179" t="s">
        <v>4</v>
      </c>
      <c r="D6024" s="180" t="s">
        <v>7947</v>
      </c>
      <c r="E6024"/>
    </row>
    <row r="6025" spans="1:5" s="190" customFormat="1" x14ac:dyDescent="0.25">
      <c r="A6025" s="179" t="s">
        <v>2521</v>
      </c>
      <c r="B6025" s="179" t="s">
        <v>927</v>
      </c>
      <c r="C6025" s="179" t="s">
        <v>4</v>
      </c>
      <c r="D6025" s="180" t="s">
        <v>17427</v>
      </c>
      <c r="E6025"/>
    </row>
    <row r="6026" spans="1:5" s="190" customFormat="1" x14ac:dyDescent="0.25">
      <c r="A6026" s="179" t="s">
        <v>2522</v>
      </c>
      <c r="B6026" s="179" t="s">
        <v>928</v>
      </c>
      <c r="C6026" s="179" t="s">
        <v>4</v>
      </c>
      <c r="D6026" s="180" t="s">
        <v>17054</v>
      </c>
      <c r="E6026"/>
    </row>
    <row r="6027" spans="1:5" s="190" customFormat="1" x14ac:dyDescent="0.25">
      <c r="A6027" s="179" t="s">
        <v>2523</v>
      </c>
      <c r="B6027" s="179" t="s">
        <v>929</v>
      </c>
      <c r="C6027" s="179" t="s">
        <v>4</v>
      </c>
      <c r="D6027" s="180" t="s">
        <v>6349</v>
      </c>
      <c r="E6027"/>
    </row>
    <row r="6028" spans="1:5" s="190" customFormat="1" x14ac:dyDescent="0.25">
      <c r="A6028" s="179" t="s">
        <v>2524</v>
      </c>
      <c r="B6028" s="179" t="s">
        <v>930</v>
      </c>
      <c r="C6028" s="179" t="s">
        <v>4</v>
      </c>
      <c r="D6028" s="180" t="s">
        <v>20522</v>
      </c>
      <c r="E6028"/>
    </row>
    <row r="6029" spans="1:5" s="190" customFormat="1" x14ac:dyDescent="0.25">
      <c r="A6029" s="179" t="s">
        <v>2525</v>
      </c>
      <c r="B6029" s="179" t="s">
        <v>931</v>
      </c>
      <c r="C6029" s="179" t="s">
        <v>4</v>
      </c>
      <c r="D6029" s="180" t="s">
        <v>25915</v>
      </c>
      <c r="E6029"/>
    </row>
    <row r="6030" spans="1:5" s="190" customFormat="1" x14ac:dyDescent="0.25">
      <c r="A6030" s="179" t="s">
        <v>2526</v>
      </c>
      <c r="B6030" s="179" t="s">
        <v>15205</v>
      </c>
      <c r="C6030" s="179" t="s">
        <v>4</v>
      </c>
      <c r="D6030" s="180" t="s">
        <v>25916</v>
      </c>
      <c r="E6030"/>
    </row>
    <row r="6031" spans="1:5" s="190" customFormat="1" x14ac:dyDescent="0.25">
      <c r="A6031" s="179" t="s">
        <v>2527</v>
      </c>
      <c r="B6031" s="179" t="s">
        <v>15206</v>
      </c>
      <c r="C6031" s="179" t="s">
        <v>4</v>
      </c>
      <c r="D6031" s="180" t="s">
        <v>25917</v>
      </c>
      <c r="E6031"/>
    </row>
    <row r="6032" spans="1:5" s="190" customFormat="1" x14ac:dyDescent="0.25">
      <c r="A6032" s="179" t="s">
        <v>2528</v>
      </c>
      <c r="B6032" s="179" t="s">
        <v>15207</v>
      </c>
      <c r="C6032" s="179" t="s">
        <v>4</v>
      </c>
      <c r="D6032" s="180" t="s">
        <v>25918</v>
      </c>
      <c r="E6032"/>
    </row>
    <row r="6033" spans="1:5" s="190" customFormat="1" x14ac:dyDescent="0.25">
      <c r="A6033" s="179" t="s">
        <v>2529</v>
      </c>
      <c r="B6033" s="179" t="s">
        <v>15208</v>
      </c>
      <c r="C6033" s="179" t="s">
        <v>4</v>
      </c>
      <c r="D6033" s="180" t="s">
        <v>25919</v>
      </c>
      <c r="E6033"/>
    </row>
    <row r="6034" spans="1:5" s="190" customFormat="1" x14ac:dyDescent="0.25">
      <c r="A6034" s="179" t="s">
        <v>2530</v>
      </c>
      <c r="B6034" s="179" t="s">
        <v>15209</v>
      </c>
      <c r="C6034" s="179" t="s">
        <v>4</v>
      </c>
      <c r="D6034" s="180" t="s">
        <v>7893</v>
      </c>
      <c r="E6034"/>
    </row>
    <row r="6035" spans="1:5" s="190" customFormat="1" x14ac:dyDescent="0.25">
      <c r="A6035" s="179" t="s">
        <v>2531</v>
      </c>
      <c r="B6035" s="179" t="s">
        <v>15210</v>
      </c>
      <c r="C6035" s="179" t="s">
        <v>4</v>
      </c>
      <c r="D6035" s="180" t="s">
        <v>7953</v>
      </c>
      <c r="E6035"/>
    </row>
    <row r="6036" spans="1:5" s="190" customFormat="1" x14ac:dyDescent="0.25">
      <c r="A6036" s="179" t="s">
        <v>2532</v>
      </c>
      <c r="B6036" s="179" t="s">
        <v>15211</v>
      </c>
      <c r="C6036" s="179" t="s">
        <v>4</v>
      </c>
      <c r="D6036" s="180" t="s">
        <v>7893</v>
      </c>
      <c r="E6036"/>
    </row>
    <row r="6037" spans="1:5" s="190" customFormat="1" x14ac:dyDescent="0.25">
      <c r="A6037" s="179" t="s">
        <v>2533</v>
      </c>
      <c r="B6037" s="179" t="s">
        <v>15212</v>
      </c>
      <c r="C6037" s="179" t="s">
        <v>4</v>
      </c>
      <c r="D6037" s="180" t="s">
        <v>25920</v>
      </c>
      <c r="E6037"/>
    </row>
    <row r="6038" spans="1:5" s="190" customFormat="1" x14ac:dyDescent="0.25">
      <c r="A6038" s="179" t="s">
        <v>2534</v>
      </c>
      <c r="B6038" s="179" t="s">
        <v>932</v>
      </c>
      <c r="C6038" s="179" t="s">
        <v>4</v>
      </c>
      <c r="D6038" s="180" t="s">
        <v>7329</v>
      </c>
      <c r="E6038"/>
    </row>
    <row r="6039" spans="1:5" s="190" customFormat="1" x14ac:dyDescent="0.25">
      <c r="A6039" s="179" t="s">
        <v>2535</v>
      </c>
      <c r="B6039" s="179" t="s">
        <v>933</v>
      </c>
      <c r="C6039" s="179" t="s">
        <v>4</v>
      </c>
      <c r="D6039" s="180" t="s">
        <v>7569</v>
      </c>
      <c r="E6039"/>
    </row>
    <row r="6040" spans="1:5" s="190" customFormat="1" x14ac:dyDescent="0.25">
      <c r="A6040" s="179" t="s">
        <v>2536</v>
      </c>
      <c r="B6040" s="179" t="s">
        <v>186</v>
      </c>
      <c r="C6040" s="179" t="s">
        <v>4</v>
      </c>
      <c r="D6040" s="180" t="s">
        <v>15213</v>
      </c>
      <c r="E6040"/>
    </row>
    <row r="6041" spans="1:5" s="190" customFormat="1" x14ac:dyDescent="0.25">
      <c r="A6041" s="179" t="s">
        <v>2537</v>
      </c>
      <c r="B6041" s="179" t="s">
        <v>187</v>
      </c>
      <c r="C6041" s="179" t="s">
        <v>4</v>
      </c>
      <c r="D6041" s="180" t="s">
        <v>12190</v>
      </c>
      <c r="E6041"/>
    </row>
    <row r="6042" spans="1:5" s="190" customFormat="1" x14ac:dyDescent="0.25">
      <c r="A6042" s="179" t="s">
        <v>2538</v>
      </c>
      <c r="B6042" s="179" t="s">
        <v>934</v>
      </c>
      <c r="C6042" s="179" t="s">
        <v>4</v>
      </c>
      <c r="D6042" s="180" t="s">
        <v>25921</v>
      </c>
      <c r="E6042"/>
    </row>
    <row r="6043" spans="1:5" s="190" customFormat="1" x14ac:dyDescent="0.25">
      <c r="A6043" s="179" t="s">
        <v>2539</v>
      </c>
      <c r="B6043" s="179" t="s">
        <v>935</v>
      </c>
      <c r="C6043" s="179" t="s">
        <v>4</v>
      </c>
      <c r="D6043" s="180" t="s">
        <v>18187</v>
      </c>
      <c r="E6043"/>
    </row>
    <row r="6044" spans="1:5" s="190" customFormat="1" x14ac:dyDescent="0.25">
      <c r="A6044" s="179" t="s">
        <v>2540</v>
      </c>
      <c r="B6044" s="179" t="s">
        <v>936</v>
      </c>
      <c r="C6044" s="179" t="s">
        <v>4</v>
      </c>
      <c r="D6044" s="180" t="s">
        <v>25922</v>
      </c>
      <c r="E6044"/>
    </row>
    <row r="6045" spans="1:5" s="190" customFormat="1" x14ac:dyDescent="0.25">
      <c r="A6045" s="179" t="s">
        <v>2541</v>
      </c>
      <c r="B6045" s="179" t="s">
        <v>188</v>
      </c>
      <c r="C6045" s="179" t="s">
        <v>4</v>
      </c>
      <c r="D6045" s="180" t="s">
        <v>7389</v>
      </c>
      <c r="E6045"/>
    </row>
    <row r="6046" spans="1:5" s="190" customFormat="1" x14ac:dyDescent="0.25">
      <c r="A6046" s="179" t="s">
        <v>2542</v>
      </c>
      <c r="B6046" s="179" t="s">
        <v>189</v>
      </c>
      <c r="C6046" s="179" t="s">
        <v>4</v>
      </c>
      <c r="D6046" s="180" t="s">
        <v>6479</v>
      </c>
      <c r="E6046"/>
    </row>
    <row r="6047" spans="1:5" s="190" customFormat="1" x14ac:dyDescent="0.25">
      <c r="A6047" s="179" t="s">
        <v>2543</v>
      </c>
      <c r="B6047" s="179" t="s">
        <v>190</v>
      </c>
      <c r="C6047" s="179" t="s">
        <v>4</v>
      </c>
      <c r="D6047" s="180" t="s">
        <v>7282</v>
      </c>
      <c r="E6047"/>
    </row>
    <row r="6048" spans="1:5" s="190" customFormat="1" x14ac:dyDescent="0.25">
      <c r="A6048" s="179" t="s">
        <v>2544</v>
      </c>
      <c r="B6048" s="179" t="s">
        <v>937</v>
      </c>
      <c r="C6048" s="179" t="s">
        <v>4</v>
      </c>
      <c r="D6048" s="180" t="s">
        <v>25923</v>
      </c>
      <c r="E6048"/>
    </row>
    <row r="6049" spans="1:5" s="190" customFormat="1" x14ac:dyDescent="0.25">
      <c r="A6049" s="179" t="s">
        <v>2545</v>
      </c>
      <c r="B6049" s="179" t="s">
        <v>938</v>
      </c>
      <c r="C6049" s="179" t="s">
        <v>4</v>
      </c>
      <c r="D6049" s="180" t="s">
        <v>12695</v>
      </c>
      <c r="E6049"/>
    </row>
    <row r="6050" spans="1:5" s="190" customFormat="1" x14ac:dyDescent="0.25">
      <c r="A6050" s="179" t="s">
        <v>2546</v>
      </c>
      <c r="B6050" s="179" t="s">
        <v>939</v>
      </c>
      <c r="C6050" s="179" t="s">
        <v>4</v>
      </c>
      <c r="D6050" s="180" t="s">
        <v>7990</v>
      </c>
      <c r="E6050"/>
    </row>
    <row r="6051" spans="1:5" s="190" customFormat="1" x14ac:dyDescent="0.25">
      <c r="A6051" s="179" t="s">
        <v>2547</v>
      </c>
      <c r="B6051" s="179" t="s">
        <v>940</v>
      </c>
      <c r="C6051" s="179" t="s">
        <v>4</v>
      </c>
      <c r="D6051" s="180" t="s">
        <v>8469</v>
      </c>
      <c r="E6051"/>
    </row>
    <row r="6052" spans="1:5" s="190" customFormat="1" x14ac:dyDescent="0.25">
      <c r="A6052" s="179" t="s">
        <v>2548</v>
      </c>
      <c r="B6052" s="179" t="s">
        <v>941</v>
      </c>
      <c r="C6052" s="179" t="s">
        <v>4</v>
      </c>
      <c r="D6052" s="180" t="s">
        <v>18191</v>
      </c>
      <c r="E6052"/>
    </row>
    <row r="6053" spans="1:5" s="190" customFormat="1" x14ac:dyDescent="0.25">
      <c r="A6053" s="179" t="s">
        <v>2549</v>
      </c>
      <c r="B6053" s="179" t="s">
        <v>942</v>
      </c>
      <c r="C6053" s="179" t="s">
        <v>4</v>
      </c>
      <c r="D6053" s="180" t="s">
        <v>6400</v>
      </c>
      <c r="E6053"/>
    </row>
    <row r="6054" spans="1:5" s="190" customFormat="1" x14ac:dyDescent="0.25">
      <c r="A6054" s="179" t="s">
        <v>2550</v>
      </c>
      <c r="B6054" s="179" t="s">
        <v>943</v>
      </c>
      <c r="C6054" s="179" t="s">
        <v>4</v>
      </c>
      <c r="D6054" s="180" t="s">
        <v>6410</v>
      </c>
      <c r="E6054"/>
    </row>
    <row r="6055" spans="1:5" s="190" customFormat="1" x14ac:dyDescent="0.25">
      <c r="A6055" s="179" t="s">
        <v>2551</v>
      </c>
      <c r="B6055" s="179" t="s">
        <v>944</v>
      </c>
      <c r="C6055" s="179" t="s">
        <v>4</v>
      </c>
      <c r="D6055" s="180" t="s">
        <v>6389</v>
      </c>
      <c r="E6055"/>
    </row>
    <row r="6056" spans="1:5" s="190" customFormat="1" x14ac:dyDescent="0.25">
      <c r="A6056" s="179" t="s">
        <v>2552</v>
      </c>
      <c r="B6056" s="179" t="s">
        <v>15215</v>
      </c>
      <c r="C6056" s="179" t="s">
        <v>4</v>
      </c>
      <c r="D6056" s="180" t="s">
        <v>25924</v>
      </c>
      <c r="E6056"/>
    </row>
    <row r="6057" spans="1:5" s="190" customFormat="1" x14ac:dyDescent="0.25">
      <c r="A6057" s="179" t="s">
        <v>2553</v>
      </c>
      <c r="B6057" s="179" t="s">
        <v>15216</v>
      </c>
      <c r="C6057" s="179" t="s">
        <v>4</v>
      </c>
      <c r="D6057" s="180" t="s">
        <v>7380</v>
      </c>
      <c r="E6057"/>
    </row>
    <row r="6058" spans="1:5" s="190" customFormat="1" x14ac:dyDescent="0.25">
      <c r="A6058" s="179" t="s">
        <v>2554</v>
      </c>
      <c r="B6058" s="179" t="s">
        <v>15217</v>
      </c>
      <c r="C6058" s="179" t="s">
        <v>4</v>
      </c>
      <c r="D6058" s="180" t="s">
        <v>25924</v>
      </c>
      <c r="E6058"/>
    </row>
    <row r="6059" spans="1:5" s="190" customFormat="1" x14ac:dyDescent="0.25">
      <c r="A6059" s="179" t="s">
        <v>2555</v>
      </c>
      <c r="B6059" s="179" t="s">
        <v>15218</v>
      </c>
      <c r="C6059" s="179" t="s">
        <v>4</v>
      </c>
      <c r="D6059" s="180" t="s">
        <v>12667</v>
      </c>
      <c r="E6059"/>
    </row>
    <row r="6060" spans="1:5" s="190" customFormat="1" x14ac:dyDescent="0.25">
      <c r="A6060" s="179" t="s">
        <v>2556</v>
      </c>
      <c r="B6060" s="179" t="s">
        <v>15219</v>
      </c>
      <c r="C6060" s="179" t="s">
        <v>4</v>
      </c>
      <c r="D6060" s="180" t="s">
        <v>7784</v>
      </c>
      <c r="E6060"/>
    </row>
    <row r="6061" spans="1:5" s="190" customFormat="1" x14ac:dyDescent="0.25">
      <c r="A6061" s="179" t="s">
        <v>2557</v>
      </c>
      <c r="B6061" s="179" t="s">
        <v>191</v>
      </c>
      <c r="C6061" s="179" t="s">
        <v>4</v>
      </c>
      <c r="D6061" s="180" t="s">
        <v>7921</v>
      </c>
      <c r="E6061"/>
    </row>
    <row r="6062" spans="1:5" s="190" customFormat="1" x14ac:dyDescent="0.25">
      <c r="A6062" s="179" t="s">
        <v>2558</v>
      </c>
      <c r="B6062" s="179" t="s">
        <v>192</v>
      </c>
      <c r="C6062" s="179" t="s">
        <v>4</v>
      </c>
      <c r="D6062" s="180" t="s">
        <v>6443</v>
      </c>
      <c r="E6062"/>
    </row>
    <row r="6063" spans="1:5" s="190" customFormat="1" x14ac:dyDescent="0.25">
      <c r="A6063" s="179" t="s">
        <v>2559</v>
      </c>
      <c r="B6063" s="179" t="s">
        <v>193</v>
      </c>
      <c r="C6063" s="179" t="s">
        <v>4</v>
      </c>
      <c r="D6063" s="180" t="s">
        <v>12553</v>
      </c>
      <c r="E6063"/>
    </row>
    <row r="6064" spans="1:5" s="190" customFormat="1" x14ac:dyDescent="0.25">
      <c r="A6064" s="179" t="s">
        <v>2560</v>
      </c>
      <c r="B6064" s="179" t="s">
        <v>945</v>
      </c>
      <c r="C6064" s="179" t="s">
        <v>4</v>
      </c>
      <c r="D6064" s="180" t="s">
        <v>6360</v>
      </c>
      <c r="E6064"/>
    </row>
    <row r="6065" spans="1:5" s="190" customFormat="1" x14ac:dyDescent="0.25">
      <c r="A6065" s="179" t="s">
        <v>2561</v>
      </c>
      <c r="B6065" s="179" t="s">
        <v>946</v>
      </c>
      <c r="C6065" s="179" t="s">
        <v>4</v>
      </c>
      <c r="D6065" s="180" t="s">
        <v>6348</v>
      </c>
      <c r="E6065"/>
    </row>
    <row r="6066" spans="1:5" s="190" customFormat="1" x14ac:dyDescent="0.25">
      <c r="A6066" s="179" t="s">
        <v>2562</v>
      </c>
      <c r="B6066" s="179" t="s">
        <v>947</v>
      </c>
      <c r="C6066" s="179" t="s">
        <v>4</v>
      </c>
      <c r="D6066" s="180" t="s">
        <v>7942</v>
      </c>
      <c r="E6066"/>
    </row>
    <row r="6067" spans="1:5" s="190" customFormat="1" x14ac:dyDescent="0.25">
      <c r="A6067" s="179" t="s">
        <v>2563</v>
      </c>
      <c r="B6067" s="179" t="s">
        <v>948</v>
      </c>
      <c r="C6067" s="179" t="s">
        <v>4</v>
      </c>
      <c r="D6067" s="180" t="s">
        <v>25925</v>
      </c>
      <c r="E6067"/>
    </row>
    <row r="6068" spans="1:5" s="190" customFormat="1" x14ac:dyDescent="0.25">
      <c r="A6068" s="179" t="s">
        <v>2564</v>
      </c>
      <c r="B6068" s="179" t="s">
        <v>949</v>
      </c>
      <c r="C6068" s="179" t="s">
        <v>4</v>
      </c>
      <c r="D6068" s="180" t="s">
        <v>6482</v>
      </c>
      <c r="E6068"/>
    </row>
    <row r="6069" spans="1:5" s="190" customFormat="1" x14ac:dyDescent="0.25">
      <c r="A6069" s="179" t="s">
        <v>2565</v>
      </c>
      <c r="B6069" s="179" t="s">
        <v>950</v>
      </c>
      <c r="C6069" s="179" t="s">
        <v>4</v>
      </c>
      <c r="D6069" s="180" t="s">
        <v>7778</v>
      </c>
      <c r="E6069"/>
    </row>
    <row r="6070" spans="1:5" s="190" customFormat="1" x14ac:dyDescent="0.25">
      <c r="A6070" s="179" t="s">
        <v>2566</v>
      </c>
      <c r="B6070" s="179" t="s">
        <v>951</v>
      </c>
      <c r="C6070" s="179" t="s">
        <v>4</v>
      </c>
      <c r="D6070" s="180" t="s">
        <v>15228</v>
      </c>
      <c r="E6070"/>
    </row>
    <row r="6071" spans="1:5" s="190" customFormat="1" x14ac:dyDescent="0.25">
      <c r="A6071" s="179" t="s">
        <v>2567</v>
      </c>
      <c r="B6071" s="179" t="s">
        <v>952</v>
      </c>
      <c r="C6071" s="179" t="s">
        <v>4</v>
      </c>
      <c r="D6071" s="180" t="s">
        <v>6380</v>
      </c>
      <c r="E6071"/>
    </row>
    <row r="6072" spans="1:5" s="190" customFormat="1" x14ac:dyDescent="0.25">
      <c r="A6072" s="179" t="s">
        <v>2568</v>
      </c>
      <c r="B6072" s="179" t="s">
        <v>15220</v>
      </c>
      <c r="C6072" s="179" t="s">
        <v>4</v>
      </c>
      <c r="D6072" s="180" t="s">
        <v>7371</v>
      </c>
      <c r="E6072"/>
    </row>
    <row r="6073" spans="1:5" s="190" customFormat="1" x14ac:dyDescent="0.25">
      <c r="A6073" s="179" t="s">
        <v>2569</v>
      </c>
      <c r="B6073" s="179" t="s">
        <v>15221</v>
      </c>
      <c r="C6073" s="179" t="s">
        <v>4</v>
      </c>
      <c r="D6073" s="180" t="s">
        <v>6429</v>
      </c>
      <c r="E6073"/>
    </row>
    <row r="6074" spans="1:5" s="190" customFormat="1" x14ac:dyDescent="0.25">
      <c r="A6074" s="179" t="s">
        <v>2570</v>
      </c>
      <c r="B6074" s="179" t="s">
        <v>15222</v>
      </c>
      <c r="C6074" s="179" t="s">
        <v>4</v>
      </c>
      <c r="D6074" s="180" t="s">
        <v>7309</v>
      </c>
      <c r="E6074"/>
    </row>
    <row r="6075" spans="1:5" s="190" customFormat="1" x14ac:dyDescent="0.25">
      <c r="A6075" s="179" t="s">
        <v>2571</v>
      </c>
      <c r="B6075" s="179" t="s">
        <v>15223</v>
      </c>
      <c r="C6075" s="179" t="s">
        <v>4</v>
      </c>
      <c r="D6075" s="180" t="s">
        <v>20034</v>
      </c>
      <c r="E6075"/>
    </row>
    <row r="6076" spans="1:5" s="190" customFormat="1" x14ac:dyDescent="0.25">
      <c r="A6076" s="179" t="s">
        <v>2572</v>
      </c>
      <c r="B6076" s="179" t="s">
        <v>15224</v>
      </c>
      <c r="C6076" s="179" t="s">
        <v>4</v>
      </c>
      <c r="D6076" s="180" t="s">
        <v>6454</v>
      </c>
      <c r="E6076"/>
    </row>
    <row r="6077" spans="1:5" s="190" customFormat="1" x14ac:dyDescent="0.25">
      <c r="A6077" s="179" t="s">
        <v>2573</v>
      </c>
      <c r="B6077" s="179" t="s">
        <v>15225</v>
      </c>
      <c r="C6077" s="179" t="s">
        <v>4</v>
      </c>
      <c r="D6077" s="180" t="s">
        <v>6429</v>
      </c>
      <c r="E6077"/>
    </row>
    <row r="6078" spans="1:5" s="190" customFormat="1" x14ac:dyDescent="0.25">
      <c r="A6078" s="179" t="s">
        <v>2574</v>
      </c>
      <c r="B6078" s="179" t="s">
        <v>15226</v>
      </c>
      <c r="C6078" s="179" t="s">
        <v>4</v>
      </c>
      <c r="D6078" s="180" t="s">
        <v>6454</v>
      </c>
      <c r="E6078"/>
    </row>
    <row r="6079" spans="1:5" s="190" customFormat="1" x14ac:dyDescent="0.25">
      <c r="A6079" s="179" t="s">
        <v>2575</v>
      </c>
      <c r="B6079" s="179" t="s">
        <v>15227</v>
      </c>
      <c r="C6079" s="179" t="s">
        <v>4</v>
      </c>
      <c r="D6079" s="180" t="s">
        <v>14241</v>
      </c>
      <c r="E6079"/>
    </row>
    <row r="6080" spans="1:5" s="190" customFormat="1" x14ac:dyDescent="0.25">
      <c r="A6080" s="179" t="s">
        <v>2576</v>
      </c>
      <c r="B6080" s="179" t="s">
        <v>953</v>
      </c>
      <c r="C6080" s="179" t="s">
        <v>4</v>
      </c>
      <c r="D6080" s="180" t="s">
        <v>7179</v>
      </c>
      <c r="E6080"/>
    </row>
    <row r="6081" spans="1:5" s="190" customFormat="1" x14ac:dyDescent="0.25">
      <c r="A6081" s="179" t="s">
        <v>2577</v>
      </c>
      <c r="B6081" s="179" t="s">
        <v>954</v>
      </c>
      <c r="C6081" s="179" t="s">
        <v>4</v>
      </c>
      <c r="D6081" s="180" t="s">
        <v>8779</v>
      </c>
      <c r="E6081"/>
    </row>
    <row r="6082" spans="1:5" s="190" customFormat="1" x14ac:dyDescent="0.25">
      <c r="A6082" s="179" t="s">
        <v>2578</v>
      </c>
      <c r="B6082" s="179" t="s">
        <v>955</v>
      </c>
      <c r="C6082" s="179" t="s">
        <v>4</v>
      </c>
      <c r="D6082" s="180" t="s">
        <v>7838</v>
      </c>
      <c r="E6082"/>
    </row>
    <row r="6083" spans="1:5" s="190" customFormat="1" x14ac:dyDescent="0.25">
      <c r="A6083" s="179" t="s">
        <v>2579</v>
      </c>
      <c r="B6083" s="179" t="s">
        <v>956</v>
      </c>
      <c r="C6083" s="179" t="s">
        <v>4</v>
      </c>
      <c r="D6083" s="180" t="s">
        <v>25926</v>
      </c>
      <c r="E6083"/>
    </row>
    <row r="6084" spans="1:5" s="190" customFormat="1" x14ac:dyDescent="0.25">
      <c r="A6084" s="179" t="s">
        <v>2580</v>
      </c>
      <c r="B6084" s="179" t="s">
        <v>957</v>
      </c>
      <c r="C6084" s="179" t="s">
        <v>4</v>
      </c>
      <c r="D6084" s="180" t="s">
        <v>7874</v>
      </c>
      <c r="E6084"/>
    </row>
    <row r="6085" spans="1:5" s="190" customFormat="1" x14ac:dyDescent="0.25">
      <c r="A6085" s="179" t="s">
        <v>2581</v>
      </c>
      <c r="B6085" s="179" t="s">
        <v>958</v>
      </c>
      <c r="C6085" s="179" t="s">
        <v>4</v>
      </c>
      <c r="D6085" s="180" t="s">
        <v>25927</v>
      </c>
      <c r="E6085"/>
    </row>
    <row r="6086" spans="1:5" s="190" customFormat="1" x14ac:dyDescent="0.25">
      <c r="A6086" s="179" t="s">
        <v>2582</v>
      </c>
      <c r="B6086" s="179" t="s">
        <v>959</v>
      </c>
      <c r="C6086" s="179" t="s">
        <v>4</v>
      </c>
      <c r="D6086" s="180" t="s">
        <v>25842</v>
      </c>
      <c r="E6086"/>
    </row>
    <row r="6087" spans="1:5" s="190" customFormat="1" x14ac:dyDescent="0.25">
      <c r="A6087" s="179" t="s">
        <v>2583</v>
      </c>
      <c r="B6087" s="179" t="s">
        <v>960</v>
      </c>
      <c r="C6087" s="179" t="s">
        <v>4</v>
      </c>
      <c r="D6087" s="180" t="s">
        <v>6367</v>
      </c>
      <c r="E6087"/>
    </row>
    <row r="6088" spans="1:5" s="190" customFormat="1" x14ac:dyDescent="0.25">
      <c r="A6088" s="179" t="s">
        <v>2584</v>
      </c>
      <c r="B6088" s="179" t="s">
        <v>961</v>
      </c>
      <c r="C6088" s="179" t="s">
        <v>4</v>
      </c>
      <c r="D6088" s="180" t="s">
        <v>6461</v>
      </c>
      <c r="E6088"/>
    </row>
    <row r="6089" spans="1:5" s="190" customFormat="1" x14ac:dyDescent="0.25">
      <c r="A6089" s="179" t="s">
        <v>2585</v>
      </c>
      <c r="B6089" s="179" t="s">
        <v>962</v>
      </c>
      <c r="C6089" s="179" t="s">
        <v>4</v>
      </c>
      <c r="D6089" s="180" t="s">
        <v>25928</v>
      </c>
      <c r="E6089"/>
    </row>
    <row r="6090" spans="1:5" s="190" customFormat="1" x14ac:dyDescent="0.25">
      <c r="A6090" s="179" t="s">
        <v>2586</v>
      </c>
      <c r="B6090" s="179" t="s">
        <v>963</v>
      </c>
      <c r="C6090" s="179" t="s">
        <v>4</v>
      </c>
      <c r="D6090" s="180" t="s">
        <v>6485</v>
      </c>
      <c r="E6090"/>
    </row>
    <row r="6091" spans="1:5" s="190" customFormat="1" x14ac:dyDescent="0.25">
      <c r="A6091" s="179" t="s">
        <v>2587</v>
      </c>
      <c r="B6091" s="179" t="s">
        <v>964</v>
      </c>
      <c r="C6091" s="179" t="s">
        <v>4</v>
      </c>
      <c r="D6091" s="180" t="s">
        <v>17662</v>
      </c>
      <c r="E6091"/>
    </row>
    <row r="6092" spans="1:5" s="190" customFormat="1" x14ac:dyDescent="0.25">
      <c r="A6092" s="179" t="s">
        <v>2588</v>
      </c>
      <c r="B6092" s="179" t="s">
        <v>965</v>
      </c>
      <c r="C6092" s="179" t="s">
        <v>4</v>
      </c>
      <c r="D6092" s="180" t="s">
        <v>7873</v>
      </c>
      <c r="E6092"/>
    </row>
    <row r="6093" spans="1:5" s="190" customFormat="1" x14ac:dyDescent="0.25">
      <c r="A6093" s="179" t="s">
        <v>2589</v>
      </c>
      <c r="B6093" s="179" t="s">
        <v>966</v>
      </c>
      <c r="C6093" s="179" t="s">
        <v>4</v>
      </c>
      <c r="D6093" s="180" t="s">
        <v>17663</v>
      </c>
      <c r="E6093"/>
    </row>
    <row r="6094" spans="1:5" s="190" customFormat="1" x14ac:dyDescent="0.25">
      <c r="A6094" s="179" t="s">
        <v>2590</v>
      </c>
      <c r="B6094" s="179" t="s">
        <v>967</v>
      </c>
      <c r="C6094" s="179" t="s">
        <v>4</v>
      </c>
      <c r="D6094" s="180" t="s">
        <v>6475</v>
      </c>
      <c r="E6094"/>
    </row>
    <row r="6095" spans="1:5" s="190" customFormat="1" x14ac:dyDescent="0.25">
      <c r="A6095" s="179" t="s">
        <v>2591</v>
      </c>
      <c r="B6095" s="179" t="s">
        <v>968</v>
      </c>
      <c r="C6095" s="179" t="s">
        <v>4</v>
      </c>
      <c r="D6095" s="180" t="s">
        <v>13465</v>
      </c>
      <c r="E6095"/>
    </row>
    <row r="6096" spans="1:5" s="190" customFormat="1" x14ac:dyDescent="0.25">
      <c r="A6096" s="179" t="s">
        <v>2592</v>
      </c>
      <c r="B6096" s="179" t="s">
        <v>969</v>
      </c>
      <c r="C6096" s="179" t="s">
        <v>4</v>
      </c>
      <c r="D6096" s="180" t="s">
        <v>17664</v>
      </c>
      <c r="E6096"/>
    </row>
    <row r="6097" spans="1:5" s="190" customFormat="1" x14ac:dyDescent="0.25">
      <c r="A6097" s="179" t="s">
        <v>2593</v>
      </c>
      <c r="B6097" s="179" t="s">
        <v>970</v>
      </c>
      <c r="C6097" s="179" t="s">
        <v>4</v>
      </c>
      <c r="D6097" s="180" t="s">
        <v>17665</v>
      </c>
      <c r="E6097"/>
    </row>
    <row r="6098" spans="1:5" s="190" customFormat="1" x14ac:dyDescent="0.25">
      <c r="A6098" s="179" t="s">
        <v>2594</v>
      </c>
      <c r="B6098" s="179" t="s">
        <v>971</v>
      </c>
      <c r="C6098" s="179" t="s">
        <v>4</v>
      </c>
      <c r="D6098" s="180" t="s">
        <v>17605</v>
      </c>
      <c r="E6098"/>
    </row>
    <row r="6099" spans="1:5" s="190" customFormat="1" x14ac:dyDescent="0.25">
      <c r="A6099" s="179" t="s">
        <v>2595</v>
      </c>
      <c r="B6099" s="179" t="s">
        <v>972</v>
      </c>
      <c r="C6099" s="179" t="s">
        <v>4</v>
      </c>
      <c r="D6099" s="180" t="s">
        <v>15036</v>
      </c>
      <c r="E6099"/>
    </row>
    <row r="6100" spans="1:5" s="190" customFormat="1" x14ac:dyDescent="0.25">
      <c r="A6100" s="179" t="s">
        <v>2596</v>
      </c>
      <c r="B6100" s="179" t="s">
        <v>973</v>
      </c>
      <c r="C6100" s="179" t="s">
        <v>4</v>
      </c>
      <c r="D6100" s="180" t="s">
        <v>14895</v>
      </c>
      <c r="E6100"/>
    </row>
    <row r="6101" spans="1:5" s="190" customFormat="1" x14ac:dyDescent="0.25">
      <c r="A6101" s="179" t="s">
        <v>2597</v>
      </c>
      <c r="B6101" s="179" t="s">
        <v>974</v>
      </c>
      <c r="C6101" s="179" t="s">
        <v>4</v>
      </c>
      <c r="D6101" s="180" t="s">
        <v>17666</v>
      </c>
      <c r="E6101"/>
    </row>
    <row r="6102" spans="1:5" s="190" customFormat="1" x14ac:dyDescent="0.25">
      <c r="A6102" s="179" t="s">
        <v>2598</v>
      </c>
      <c r="B6102" s="179" t="s">
        <v>975</v>
      </c>
      <c r="C6102" s="179" t="s">
        <v>4</v>
      </c>
      <c r="D6102" s="180" t="s">
        <v>17605</v>
      </c>
      <c r="E6102"/>
    </row>
    <row r="6103" spans="1:5" s="190" customFormat="1" x14ac:dyDescent="0.25">
      <c r="A6103" s="179" t="s">
        <v>2599</v>
      </c>
      <c r="B6103" s="179" t="s">
        <v>976</v>
      </c>
      <c r="C6103" s="179" t="s">
        <v>4</v>
      </c>
      <c r="D6103" s="180" t="s">
        <v>17547</v>
      </c>
      <c r="E6103"/>
    </row>
    <row r="6104" spans="1:5" s="190" customFormat="1" x14ac:dyDescent="0.25">
      <c r="A6104" s="179" t="s">
        <v>2600</v>
      </c>
      <c r="B6104" s="179" t="s">
        <v>977</v>
      </c>
      <c r="C6104" s="179" t="s">
        <v>4</v>
      </c>
      <c r="D6104" s="180" t="s">
        <v>12660</v>
      </c>
      <c r="E6104"/>
    </row>
    <row r="6105" spans="1:5" s="190" customFormat="1" x14ac:dyDescent="0.25">
      <c r="A6105" s="179" t="s">
        <v>2601</v>
      </c>
      <c r="B6105" s="179" t="s">
        <v>978</v>
      </c>
      <c r="C6105" s="179" t="s">
        <v>4</v>
      </c>
      <c r="D6105" s="180" t="s">
        <v>25929</v>
      </c>
      <c r="E6105"/>
    </row>
    <row r="6106" spans="1:5" s="190" customFormat="1" x14ac:dyDescent="0.25">
      <c r="A6106" s="179" t="s">
        <v>2602</v>
      </c>
      <c r="B6106" s="179" t="s">
        <v>979</v>
      </c>
      <c r="C6106" s="179" t="s">
        <v>4</v>
      </c>
      <c r="D6106" s="180" t="s">
        <v>14902</v>
      </c>
      <c r="E6106"/>
    </row>
    <row r="6107" spans="1:5" s="190" customFormat="1" x14ac:dyDescent="0.25">
      <c r="A6107" s="179" t="s">
        <v>2603</v>
      </c>
      <c r="B6107" s="179" t="s">
        <v>980</v>
      </c>
      <c r="C6107" s="179" t="s">
        <v>4</v>
      </c>
      <c r="D6107" s="180" t="s">
        <v>8459</v>
      </c>
      <c r="E6107"/>
    </row>
    <row r="6108" spans="1:5" s="190" customFormat="1" x14ac:dyDescent="0.25">
      <c r="A6108" s="179" t="s">
        <v>2604</v>
      </c>
      <c r="B6108" s="179" t="s">
        <v>981</v>
      </c>
      <c r="C6108" s="179" t="s">
        <v>4</v>
      </c>
      <c r="D6108" s="180" t="s">
        <v>6990</v>
      </c>
      <c r="E6108"/>
    </row>
    <row r="6109" spans="1:5" s="190" customFormat="1" x14ac:dyDescent="0.25">
      <c r="A6109" s="179" t="s">
        <v>2605</v>
      </c>
      <c r="B6109" s="179" t="s">
        <v>982</v>
      </c>
      <c r="C6109" s="179" t="s">
        <v>4</v>
      </c>
      <c r="D6109" s="180" t="s">
        <v>12801</v>
      </c>
      <c r="E6109"/>
    </row>
    <row r="6110" spans="1:5" s="190" customFormat="1" x14ac:dyDescent="0.25">
      <c r="A6110" s="179" t="s">
        <v>2606</v>
      </c>
      <c r="B6110" s="179" t="s">
        <v>983</v>
      </c>
      <c r="C6110" s="179" t="s">
        <v>4</v>
      </c>
      <c r="D6110" s="180" t="s">
        <v>17774</v>
      </c>
      <c r="E6110"/>
    </row>
    <row r="6111" spans="1:5" s="190" customFormat="1" x14ac:dyDescent="0.25">
      <c r="A6111" s="179" t="s">
        <v>2607</v>
      </c>
      <c r="B6111" s="179" t="s">
        <v>984</v>
      </c>
      <c r="C6111" s="179" t="s">
        <v>4</v>
      </c>
      <c r="D6111" s="180" t="s">
        <v>25930</v>
      </c>
      <c r="E6111"/>
    </row>
    <row r="6112" spans="1:5" s="190" customFormat="1" x14ac:dyDescent="0.25">
      <c r="A6112" s="179" t="s">
        <v>2608</v>
      </c>
      <c r="B6112" s="179" t="s">
        <v>985</v>
      </c>
      <c r="C6112" s="179" t="s">
        <v>4</v>
      </c>
      <c r="D6112" s="180" t="s">
        <v>6973</v>
      </c>
      <c r="E6112"/>
    </row>
    <row r="6113" spans="1:5" s="190" customFormat="1" x14ac:dyDescent="0.25">
      <c r="A6113" s="179" t="s">
        <v>2609</v>
      </c>
      <c r="B6113" s="179" t="s">
        <v>986</v>
      </c>
      <c r="C6113" s="179" t="s">
        <v>4</v>
      </c>
      <c r="D6113" s="180" t="s">
        <v>16400</v>
      </c>
      <c r="E6113"/>
    </row>
    <row r="6114" spans="1:5" s="190" customFormat="1" x14ac:dyDescent="0.25">
      <c r="A6114" s="179" t="s">
        <v>2610</v>
      </c>
      <c r="B6114" s="179" t="s">
        <v>987</v>
      </c>
      <c r="C6114" s="179" t="s">
        <v>4</v>
      </c>
      <c r="D6114" s="180" t="s">
        <v>17774</v>
      </c>
      <c r="E6114"/>
    </row>
    <row r="6115" spans="1:5" s="190" customFormat="1" x14ac:dyDescent="0.25">
      <c r="A6115" s="179" t="s">
        <v>2611</v>
      </c>
      <c r="B6115" s="179" t="s">
        <v>988</v>
      </c>
      <c r="C6115" s="179" t="s">
        <v>4</v>
      </c>
      <c r="D6115" s="180" t="s">
        <v>17472</v>
      </c>
      <c r="E6115"/>
    </row>
    <row r="6116" spans="1:5" s="190" customFormat="1" x14ac:dyDescent="0.25">
      <c r="A6116" s="179" t="s">
        <v>2612</v>
      </c>
      <c r="B6116" s="179" t="s">
        <v>989</v>
      </c>
      <c r="C6116" s="179" t="s">
        <v>4</v>
      </c>
      <c r="D6116" s="180" t="s">
        <v>25931</v>
      </c>
      <c r="E6116"/>
    </row>
    <row r="6117" spans="1:5" s="190" customFormat="1" x14ac:dyDescent="0.25">
      <c r="A6117" s="179" t="s">
        <v>2613</v>
      </c>
      <c r="B6117" s="179" t="s">
        <v>990</v>
      </c>
      <c r="C6117" s="179" t="s">
        <v>4</v>
      </c>
      <c r="D6117" s="180" t="s">
        <v>25932</v>
      </c>
      <c r="E6117"/>
    </row>
    <row r="6118" spans="1:5" s="190" customFormat="1" x14ac:dyDescent="0.25">
      <c r="A6118" s="179" t="s">
        <v>2614</v>
      </c>
      <c r="B6118" s="179" t="s">
        <v>991</v>
      </c>
      <c r="C6118" s="179" t="s">
        <v>4</v>
      </c>
      <c r="D6118" s="180" t="s">
        <v>17417</v>
      </c>
      <c r="E6118"/>
    </row>
    <row r="6119" spans="1:5" s="190" customFormat="1" x14ac:dyDescent="0.25">
      <c r="A6119" s="179" t="s">
        <v>2615</v>
      </c>
      <c r="B6119" s="179" t="s">
        <v>992</v>
      </c>
      <c r="C6119" s="179" t="s">
        <v>4</v>
      </c>
      <c r="D6119" s="180" t="s">
        <v>18912</v>
      </c>
      <c r="E6119"/>
    </row>
    <row r="6120" spans="1:5" s="190" customFormat="1" x14ac:dyDescent="0.25">
      <c r="A6120" s="179" t="s">
        <v>2616</v>
      </c>
      <c r="B6120" s="179" t="s">
        <v>993</v>
      </c>
      <c r="C6120" s="179" t="s">
        <v>4</v>
      </c>
      <c r="D6120" s="180" t="s">
        <v>14718</v>
      </c>
      <c r="E6120"/>
    </row>
    <row r="6121" spans="1:5" s="190" customFormat="1" x14ac:dyDescent="0.25">
      <c r="A6121" s="179" t="s">
        <v>2617</v>
      </c>
      <c r="B6121" s="179" t="s">
        <v>994</v>
      </c>
      <c r="C6121" s="179" t="s">
        <v>4</v>
      </c>
      <c r="D6121" s="180" t="s">
        <v>14653</v>
      </c>
      <c r="E6121"/>
    </row>
    <row r="6122" spans="1:5" s="190" customFormat="1" x14ac:dyDescent="0.25">
      <c r="A6122" s="179" t="s">
        <v>2618</v>
      </c>
      <c r="B6122" s="179" t="s">
        <v>995</v>
      </c>
      <c r="C6122" s="179" t="s">
        <v>4</v>
      </c>
      <c r="D6122" s="180" t="s">
        <v>20242</v>
      </c>
      <c r="E6122"/>
    </row>
    <row r="6123" spans="1:5" s="190" customFormat="1" x14ac:dyDescent="0.25">
      <c r="A6123" s="179" t="s">
        <v>2619</v>
      </c>
      <c r="B6123" s="179" t="s">
        <v>996</v>
      </c>
      <c r="C6123" s="179" t="s">
        <v>4</v>
      </c>
      <c r="D6123" s="180" t="s">
        <v>25900</v>
      </c>
      <c r="E6123"/>
    </row>
    <row r="6124" spans="1:5" s="190" customFormat="1" x14ac:dyDescent="0.25">
      <c r="A6124" s="179" t="s">
        <v>2620</v>
      </c>
      <c r="B6124" s="179" t="s">
        <v>997</v>
      </c>
      <c r="C6124" s="179" t="s">
        <v>4</v>
      </c>
      <c r="D6124" s="180" t="s">
        <v>25933</v>
      </c>
      <c r="E6124"/>
    </row>
    <row r="6125" spans="1:5" s="190" customFormat="1" x14ac:dyDescent="0.25">
      <c r="A6125" s="179" t="s">
        <v>2621</v>
      </c>
      <c r="B6125" s="179" t="s">
        <v>998</v>
      </c>
      <c r="C6125" s="179" t="s">
        <v>4</v>
      </c>
      <c r="D6125" s="180" t="s">
        <v>25934</v>
      </c>
      <c r="E6125"/>
    </row>
    <row r="6126" spans="1:5" s="190" customFormat="1" x14ac:dyDescent="0.25">
      <c r="A6126" s="179" t="s">
        <v>2622</v>
      </c>
      <c r="B6126" s="179" t="s">
        <v>999</v>
      </c>
      <c r="C6126" s="179" t="s">
        <v>4</v>
      </c>
      <c r="D6126" s="180" t="s">
        <v>6391</v>
      </c>
      <c r="E6126"/>
    </row>
    <row r="6127" spans="1:5" s="190" customFormat="1" x14ac:dyDescent="0.25">
      <c r="A6127" s="179" t="s">
        <v>2623</v>
      </c>
      <c r="B6127" s="179" t="s">
        <v>1000</v>
      </c>
      <c r="C6127" s="179" t="s">
        <v>4</v>
      </c>
      <c r="D6127" s="180" t="s">
        <v>8782</v>
      </c>
      <c r="E6127"/>
    </row>
    <row r="6128" spans="1:5" s="190" customFormat="1" x14ac:dyDescent="0.25">
      <c r="A6128" s="179" t="s">
        <v>2624</v>
      </c>
      <c r="B6128" s="179" t="s">
        <v>1001</v>
      </c>
      <c r="C6128" s="179" t="s">
        <v>4</v>
      </c>
      <c r="D6128" s="180" t="s">
        <v>17417</v>
      </c>
      <c r="E6128"/>
    </row>
    <row r="6129" spans="1:5" s="190" customFormat="1" x14ac:dyDescent="0.25">
      <c r="A6129" s="179" t="s">
        <v>2625</v>
      </c>
      <c r="B6129" s="179" t="s">
        <v>1002</v>
      </c>
      <c r="C6129" s="179" t="s">
        <v>4</v>
      </c>
      <c r="D6129" s="180" t="s">
        <v>6705</v>
      </c>
      <c r="E6129"/>
    </row>
    <row r="6130" spans="1:5" s="190" customFormat="1" x14ac:dyDescent="0.25">
      <c r="A6130" s="179" t="s">
        <v>2626</v>
      </c>
      <c r="B6130" s="179" t="s">
        <v>1003</v>
      </c>
      <c r="C6130" s="179" t="s">
        <v>4</v>
      </c>
      <c r="D6130" s="180" t="s">
        <v>25935</v>
      </c>
      <c r="E6130"/>
    </row>
    <row r="6131" spans="1:5" s="190" customFormat="1" x14ac:dyDescent="0.25">
      <c r="A6131" s="179" t="s">
        <v>2627</v>
      </c>
      <c r="B6131" s="179" t="s">
        <v>1004</v>
      </c>
      <c r="C6131" s="179" t="s">
        <v>4</v>
      </c>
      <c r="D6131" s="180" t="s">
        <v>25893</v>
      </c>
      <c r="E6131"/>
    </row>
    <row r="6132" spans="1:5" s="190" customFormat="1" x14ac:dyDescent="0.25">
      <c r="A6132" s="179" t="s">
        <v>2628</v>
      </c>
      <c r="B6132" s="179" t="s">
        <v>1005</v>
      </c>
      <c r="C6132" s="179" t="s">
        <v>4</v>
      </c>
      <c r="D6132" s="180" t="s">
        <v>12483</v>
      </c>
      <c r="E6132"/>
    </row>
    <row r="6133" spans="1:5" s="190" customFormat="1" x14ac:dyDescent="0.25">
      <c r="A6133" s="179" t="s">
        <v>2629</v>
      </c>
      <c r="B6133" s="179" t="s">
        <v>1006</v>
      </c>
      <c r="C6133" s="179" t="s">
        <v>4</v>
      </c>
      <c r="D6133" s="180" t="s">
        <v>12105</v>
      </c>
      <c r="E6133"/>
    </row>
    <row r="6134" spans="1:5" s="190" customFormat="1" x14ac:dyDescent="0.25">
      <c r="A6134" s="179" t="s">
        <v>2630</v>
      </c>
      <c r="B6134" s="179" t="s">
        <v>1007</v>
      </c>
      <c r="C6134" s="179" t="s">
        <v>4</v>
      </c>
      <c r="D6134" s="180" t="s">
        <v>9733</v>
      </c>
      <c r="E6134"/>
    </row>
    <row r="6135" spans="1:5" s="190" customFormat="1" x14ac:dyDescent="0.25">
      <c r="A6135" s="179" t="s">
        <v>2631</v>
      </c>
      <c r="B6135" s="179" t="s">
        <v>1008</v>
      </c>
      <c r="C6135" s="179" t="s">
        <v>4</v>
      </c>
      <c r="D6135" s="180" t="s">
        <v>25936</v>
      </c>
      <c r="E6135"/>
    </row>
    <row r="6136" spans="1:5" s="190" customFormat="1" x14ac:dyDescent="0.25">
      <c r="A6136" s="179" t="s">
        <v>2632</v>
      </c>
      <c r="B6136" s="179" t="s">
        <v>1009</v>
      </c>
      <c r="C6136" s="179" t="s">
        <v>4</v>
      </c>
      <c r="D6136" s="180" t="s">
        <v>25937</v>
      </c>
      <c r="E6136"/>
    </row>
    <row r="6137" spans="1:5" s="190" customFormat="1" x14ac:dyDescent="0.25">
      <c r="A6137" s="179" t="s">
        <v>2633</v>
      </c>
      <c r="B6137" s="179" t="s">
        <v>1010</v>
      </c>
      <c r="C6137" s="179" t="s">
        <v>4</v>
      </c>
      <c r="D6137" s="180" t="s">
        <v>25857</v>
      </c>
      <c r="E6137"/>
    </row>
    <row r="6138" spans="1:5" s="190" customFormat="1" x14ac:dyDescent="0.25">
      <c r="A6138" s="179" t="s">
        <v>2634</v>
      </c>
      <c r="B6138" s="179" t="s">
        <v>1011</v>
      </c>
      <c r="C6138" s="179" t="s">
        <v>4</v>
      </c>
      <c r="D6138" s="180" t="s">
        <v>25938</v>
      </c>
      <c r="E6138"/>
    </row>
    <row r="6139" spans="1:5" s="190" customFormat="1" x14ac:dyDescent="0.25">
      <c r="A6139" s="179" t="s">
        <v>2635</v>
      </c>
      <c r="B6139" s="179" t="s">
        <v>1012</v>
      </c>
      <c r="C6139" s="179" t="s">
        <v>4</v>
      </c>
      <c r="D6139" s="180" t="s">
        <v>6532</v>
      </c>
      <c r="E6139"/>
    </row>
    <row r="6140" spans="1:5" s="190" customFormat="1" x14ac:dyDescent="0.25">
      <c r="A6140" s="179" t="s">
        <v>2636</v>
      </c>
      <c r="B6140" s="179" t="s">
        <v>1013</v>
      </c>
      <c r="C6140" s="179" t="s">
        <v>4</v>
      </c>
      <c r="D6140" s="180" t="s">
        <v>16562</v>
      </c>
      <c r="E6140"/>
    </row>
    <row r="6141" spans="1:5" s="190" customFormat="1" x14ac:dyDescent="0.25">
      <c r="A6141" s="179" t="s">
        <v>2637</v>
      </c>
      <c r="B6141" s="179" t="s">
        <v>2638</v>
      </c>
      <c r="C6141" s="179" t="s">
        <v>4</v>
      </c>
      <c r="D6141" s="180" t="s">
        <v>6457</v>
      </c>
      <c r="E6141"/>
    </row>
    <row r="6142" spans="1:5" s="190" customFormat="1" x14ac:dyDescent="0.25">
      <c r="A6142" s="179" t="s">
        <v>2639</v>
      </c>
      <c r="B6142" s="179" t="s">
        <v>2640</v>
      </c>
      <c r="C6142" s="179" t="s">
        <v>4</v>
      </c>
      <c r="D6142" s="180" t="s">
        <v>6410</v>
      </c>
      <c r="E6142"/>
    </row>
    <row r="6143" spans="1:5" s="190" customFormat="1" x14ac:dyDescent="0.25">
      <c r="A6143" s="179" t="s">
        <v>2641</v>
      </c>
      <c r="B6143" s="179" t="s">
        <v>2642</v>
      </c>
      <c r="C6143" s="179" t="s">
        <v>4</v>
      </c>
      <c r="D6143" s="180" t="s">
        <v>6337</v>
      </c>
      <c r="E6143"/>
    </row>
    <row r="6144" spans="1:5" s="190" customFormat="1" x14ac:dyDescent="0.25">
      <c r="A6144" s="179" t="s">
        <v>2643</v>
      </c>
      <c r="B6144" s="179" t="s">
        <v>2644</v>
      </c>
      <c r="C6144" s="179" t="s">
        <v>4</v>
      </c>
      <c r="D6144" s="180" t="s">
        <v>17788</v>
      </c>
      <c r="E6144"/>
    </row>
    <row r="6145" spans="1:5" s="190" customFormat="1" x14ac:dyDescent="0.25">
      <c r="A6145" s="179" t="s">
        <v>6503</v>
      </c>
      <c r="B6145" s="179" t="s">
        <v>15231</v>
      </c>
      <c r="C6145" s="179" t="s">
        <v>4</v>
      </c>
      <c r="D6145" s="180" t="s">
        <v>6388</v>
      </c>
      <c r="E6145"/>
    </row>
    <row r="6146" spans="1:5" s="190" customFormat="1" x14ac:dyDescent="0.25">
      <c r="A6146" s="179" t="s">
        <v>6504</v>
      </c>
      <c r="B6146" s="179" t="s">
        <v>15232</v>
      </c>
      <c r="C6146" s="179" t="s">
        <v>4</v>
      </c>
      <c r="D6146" s="180" t="s">
        <v>6368</v>
      </c>
      <c r="E6146"/>
    </row>
    <row r="6147" spans="1:5" s="190" customFormat="1" x14ac:dyDescent="0.25">
      <c r="A6147" s="179" t="s">
        <v>6505</v>
      </c>
      <c r="B6147" s="179" t="s">
        <v>15233</v>
      </c>
      <c r="C6147" s="179" t="s">
        <v>4</v>
      </c>
      <c r="D6147" s="180" t="s">
        <v>6435</v>
      </c>
      <c r="E6147"/>
    </row>
    <row r="6148" spans="1:5" s="190" customFormat="1" x14ac:dyDescent="0.25">
      <c r="A6148" s="179" t="s">
        <v>6506</v>
      </c>
      <c r="B6148" s="179" t="s">
        <v>15234</v>
      </c>
      <c r="C6148" s="179" t="s">
        <v>4</v>
      </c>
      <c r="D6148" s="180" t="s">
        <v>12674</v>
      </c>
      <c r="E6148"/>
    </row>
    <row r="6149" spans="1:5" s="190" customFormat="1" x14ac:dyDescent="0.25">
      <c r="A6149" s="179" t="s">
        <v>6507</v>
      </c>
      <c r="B6149" s="179" t="s">
        <v>6508</v>
      </c>
      <c r="C6149" s="179" t="s">
        <v>4</v>
      </c>
      <c r="D6149" s="180" t="s">
        <v>25939</v>
      </c>
      <c r="E6149"/>
    </row>
    <row r="6150" spans="1:5" s="190" customFormat="1" x14ac:dyDescent="0.25">
      <c r="A6150" s="179" t="s">
        <v>6509</v>
      </c>
      <c r="B6150" s="179" t="s">
        <v>6510</v>
      </c>
      <c r="C6150" s="179" t="s">
        <v>4</v>
      </c>
      <c r="D6150" s="180" t="s">
        <v>17707</v>
      </c>
      <c r="E6150"/>
    </row>
    <row r="6151" spans="1:5" s="190" customFormat="1" x14ac:dyDescent="0.25">
      <c r="A6151" s="179" t="s">
        <v>6511</v>
      </c>
      <c r="B6151" s="179" t="s">
        <v>6512</v>
      </c>
      <c r="C6151" s="179" t="s">
        <v>4</v>
      </c>
      <c r="D6151" s="180" t="s">
        <v>20927</v>
      </c>
      <c r="E6151"/>
    </row>
    <row r="6152" spans="1:5" s="190" customFormat="1" x14ac:dyDescent="0.25">
      <c r="A6152" s="179" t="s">
        <v>6513</v>
      </c>
      <c r="B6152" s="179" t="s">
        <v>6514</v>
      </c>
      <c r="C6152" s="179" t="s">
        <v>4</v>
      </c>
      <c r="D6152" s="180" t="s">
        <v>25940</v>
      </c>
      <c r="E6152"/>
    </row>
    <row r="6153" spans="1:5" s="190" customFormat="1" x14ac:dyDescent="0.25">
      <c r="A6153" s="179" t="s">
        <v>6515</v>
      </c>
      <c r="B6153" s="179" t="s">
        <v>6516</v>
      </c>
      <c r="C6153" s="179" t="s">
        <v>4</v>
      </c>
      <c r="D6153" s="180" t="s">
        <v>25941</v>
      </c>
      <c r="E6153"/>
    </row>
    <row r="6154" spans="1:5" s="190" customFormat="1" x14ac:dyDescent="0.25">
      <c r="A6154" s="179" t="s">
        <v>6517</v>
      </c>
      <c r="B6154" s="179" t="s">
        <v>6518</v>
      </c>
      <c r="C6154" s="179" t="s">
        <v>4</v>
      </c>
      <c r="D6154" s="180" t="s">
        <v>25942</v>
      </c>
      <c r="E6154"/>
    </row>
    <row r="6155" spans="1:5" s="190" customFormat="1" x14ac:dyDescent="0.25">
      <c r="A6155" s="179" t="s">
        <v>6519</v>
      </c>
      <c r="B6155" s="179" t="s">
        <v>6520</v>
      </c>
      <c r="C6155" s="179" t="s">
        <v>4</v>
      </c>
      <c r="D6155" s="180" t="s">
        <v>25943</v>
      </c>
      <c r="E6155"/>
    </row>
    <row r="6156" spans="1:5" s="190" customFormat="1" x14ac:dyDescent="0.25">
      <c r="A6156" s="179" t="s">
        <v>6521</v>
      </c>
      <c r="B6156" s="179" t="s">
        <v>6522</v>
      </c>
      <c r="C6156" s="179" t="s">
        <v>4</v>
      </c>
      <c r="D6156" s="180" t="s">
        <v>25944</v>
      </c>
      <c r="E6156"/>
    </row>
    <row r="6157" spans="1:5" s="190" customFormat="1" x14ac:dyDescent="0.25">
      <c r="A6157" s="179" t="s">
        <v>8785</v>
      </c>
      <c r="B6157" s="179" t="s">
        <v>8786</v>
      </c>
      <c r="C6157" s="179" t="s">
        <v>4</v>
      </c>
      <c r="D6157" s="180" t="s">
        <v>6458</v>
      </c>
      <c r="E6157"/>
    </row>
    <row r="6158" spans="1:5" s="190" customFormat="1" x14ac:dyDescent="0.25">
      <c r="A6158" s="179" t="s">
        <v>8787</v>
      </c>
      <c r="B6158" s="179" t="s">
        <v>8788</v>
      </c>
      <c r="C6158" s="179" t="s">
        <v>4</v>
      </c>
      <c r="D6158" s="180" t="s">
        <v>6332</v>
      </c>
      <c r="E6158"/>
    </row>
    <row r="6159" spans="1:5" s="190" customFormat="1" x14ac:dyDescent="0.25">
      <c r="A6159" s="179" t="s">
        <v>8789</v>
      </c>
      <c r="B6159" s="179" t="s">
        <v>8790</v>
      </c>
      <c r="C6159" s="179" t="s">
        <v>4</v>
      </c>
      <c r="D6159" s="180" t="s">
        <v>19203</v>
      </c>
      <c r="E6159"/>
    </row>
    <row r="6160" spans="1:5" s="190" customFormat="1" x14ac:dyDescent="0.25">
      <c r="A6160" s="179" t="s">
        <v>8791</v>
      </c>
      <c r="B6160" s="179" t="s">
        <v>8792</v>
      </c>
      <c r="C6160" s="179" t="s">
        <v>4</v>
      </c>
      <c r="D6160" s="180" t="s">
        <v>22089</v>
      </c>
      <c r="E6160"/>
    </row>
    <row r="6161" spans="1:5" s="190" customFormat="1" x14ac:dyDescent="0.25">
      <c r="A6161" s="179" t="s">
        <v>11991</v>
      </c>
      <c r="B6161" s="179" t="s">
        <v>15236</v>
      </c>
      <c r="C6161" s="179" t="s">
        <v>4</v>
      </c>
      <c r="D6161" s="180" t="s">
        <v>17740</v>
      </c>
      <c r="E6161"/>
    </row>
    <row r="6162" spans="1:5" s="190" customFormat="1" x14ac:dyDescent="0.25">
      <c r="A6162" s="179" t="s">
        <v>11992</v>
      </c>
      <c r="B6162" s="179" t="s">
        <v>11993</v>
      </c>
      <c r="C6162" s="179" t="s">
        <v>4</v>
      </c>
      <c r="D6162" s="180" t="s">
        <v>12468</v>
      </c>
      <c r="E6162"/>
    </row>
    <row r="6163" spans="1:5" s="190" customFormat="1" x14ac:dyDescent="0.25">
      <c r="A6163" s="179" t="s">
        <v>11994</v>
      </c>
      <c r="B6163" s="179" t="s">
        <v>15237</v>
      </c>
      <c r="C6163" s="179" t="s">
        <v>4</v>
      </c>
      <c r="D6163" s="180" t="s">
        <v>7263</v>
      </c>
      <c r="E6163"/>
    </row>
    <row r="6164" spans="1:5" s="190" customFormat="1" x14ac:dyDescent="0.25">
      <c r="A6164" s="179" t="s">
        <v>11995</v>
      </c>
      <c r="B6164" s="179" t="s">
        <v>15238</v>
      </c>
      <c r="C6164" s="179" t="s">
        <v>4</v>
      </c>
      <c r="D6164" s="180" t="s">
        <v>7969</v>
      </c>
      <c r="E6164"/>
    </row>
    <row r="6165" spans="1:5" s="190" customFormat="1" x14ac:dyDescent="0.25">
      <c r="A6165" s="179" t="s">
        <v>11996</v>
      </c>
      <c r="B6165" s="179" t="s">
        <v>11997</v>
      </c>
      <c r="C6165" s="179" t="s">
        <v>4</v>
      </c>
      <c r="D6165" s="180" t="s">
        <v>25945</v>
      </c>
      <c r="E6165"/>
    </row>
    <row r="6166" spans="1:5" s="190" customFormat="1" x14ac:dyDescent="0.25">
      <c r="A6166" s="179" t="s">
        <v>11998</v>
      </c>
      <c r="B6166" s="179" t="s">
        <v>11999</v>
      </c>
      <c r="C6166" s="179" t="s">
        <v>4</v>
      </c>
      <c r="D6166" s="180" t="s">
        <v>25946</v>
      </c>
      <c r="E6166"/>
    </row>
    <row r="6167" spans="1:5" s="190" customFormat="1" x14ac:dyDescent="0.25">
      <c r="A6167" s="179" t="s">
        <v>12000</v>
      </c>
      <c r="B6167" s="179" t="s">
        <v>12001</v>
      </c>
      <c r="C6167" s="179" t="s">
        <v>4</v>
      </c>
      <c r="D6167" s="180" t="s">
        <v>25946</v>
      </c>
      <c r="E6167"/>
    </row>
    <row r="6168" spans="1:5" s="190" customFormat="1" x14ac:dyDescent="0.25">
      <c r="A6168" s="179" t="s">
        <v>12002</v>
      </c>
      <c r="B6168" s="179" t="s">
        <v>15239</v>
      </c>
      <c r="C6168" s="179" t="s">
        <v>4</v>
      </c>
      <c r="D6168" s="180" t="s">
        <v>6393</v>
      </c>
      <c r="E6168"/>
    </row>
    <row r="6169" spans="1:5" s="190" customFormat="1" x14ac:dyDescent="0.25">
      <c r="A6169" s="179" t="s">
        <v>12003</v>
      </c>
      <c r="B6169" s="179" t="s">
        <v>15240</v>
      </c>
      <c r="C6169" s="179" t="s">
        <v>4</v>
      </c>
      <c r="D6169" s="180" t="s">
        <v>6454</v>
      </c>
      <c r="E6169"/>
    </row>
    <row r="6170" spans="1:5" s="190" customFormat="1" x14ac:dyDescent="0.25">
      <c r="A6170" s="179" t="s">
        <v>12004</v>
      </c>
      <c r="B6170" s="179" t="s">
        <v>12005</v>
      </c>
      <c r="C6170" s="179" t="s">
        <v>4</v>
      </c>
      <c r="D6170" s="180" t="s">
        <v>25887</v>
      </c>
      <c r="E6170"/>
    </row>
    <row r="6171" spans="1:5" s="190" customFormat="1" x14ac:dyDescent="0.25">
      <c r="A6171" s="179" t="s">
        <v>12006</v>
      </c>
      <c r="B6171" s="179" t="s">
        <v>12007</v>
      </c>
      <c r="C6171" s="179" t="s">
        <v>4</v>
      </c>
      <c r="D6171" s="180" t="s">
        <v>25947</v>
      </c>
      <c r="E6171"/>
    </row>
    <row r="6172" spans="1:5" s="190" customFormat="1" x14ac:dyDescent="0.25">
      <c r="A6172" s="179" t="s">
        <v>12008</v>
      </c>
      <c r="B6172" s="179" t="s">
        <v>12009</v>
      </c>
      <c r="C6172" s="179" t="s">
        <v>4</v>
      </c>
      <c r="D6172" s="180" t="s">
        <v>6358</v>
      </c>
      <c r="E6172"/>
    </row>
    <row r="6173" spans="1:5" s="190" customFormat="1" x14ac:dyDescent="0.25">
      <c r="A6173" s="179" t="s">
        <v>12010</v>
      </c>
      <c r="B6173" s="179" t="s">
        <v>12011</v>
      </c>
      <c r="C6173" s="179" t="s">
        <v>4</v>
      </c>
      <c r="D6173" s="180" t="s">
        <v>6358</v>
      </c>
      <c r="E6173"/>
    </row>
    <row r="6174" spans="1:5" s="190" customFormat="1" x14ac:dyDescent="0.25">
      <c r="A6174" s="179" t="s">
        <v>12012</v>
      </c>
      <c r="B6174" s="179" t="s">
        <v>12013</v>
      </c>
      <c r="C6174" s="179" t="s">
        <v>4</v>
      </c>
      <c r="D6174" s="180" t="s">
        <v>17605</v>
      </c>
      <c r="E6174"/>
    </row>
    <row r="6175" spans="1:5" s="190" customFormat="1" x14ac:dyDescent="0.25">
      <c r="A6175" s="179" t="s">
        <v>12014</v>
      </c>
      <c r="B6175" s="179" t="s">
        <v>15241</v>
      </c>
      <c r="C6175" s="179" t="s">
        <v>4</v>
      </c>
      <c r="D6175" s="180" t="s">
        <v>16724</v>
      </c>
      <c r="E6175"/>
    </row>
    <row r="6176" spans="1:5" s="190" customFormat="1" x14ac:dyDescent="0.25">
      <c r="A6176" s="179" t="s">
        <v>12015</v>
      </c>
      <c r="B6176" s="179" t="s">
        <v>15242</v>
      </c>
      <c r="C6176" s="179" t="s">
        <v>4</v>
      </c>
      <c r="D6176" s="180" t="s">
        <v>24506</v>
      </c>
      <c r="E6176"/>
    </row>
    <row r="6177" spans="1:5" s="190" customFormat="1" x14ac:dyDescent="0.25">
      <c r="A6177" s="179" t="s">
        <v>12016</v>
      </c>
      <c r="B6177" s="179" t="s">
        <v>15243</v>
      </c>
      <c r="C6177" s="179" t="s">
        <v>4</v>
      </c>
      <c r="D6177" s="180" t="s">
        <v>6439</v>
      </c>
      <c r="E6177"/>
    </row>
    <row r="6178" spans="1:5" s="190" customFormat="1" x14ac:dyDescent="0.25">
      <c r="A6178" s="179" t="s">
        <v>12017</v>
      </c>
      <c r="B6178" s="179" t="s">
        <v>15244</v>
      </c>
      <c r="C6178" s="179" t="s">
        <v>4</v>
      </c>
      <c r="D6178" s="180" t="s">
        <v>6403</v>
      </c>
      <c r="E6178"/>
    </row>
    <row r="6179" spans="1:5" s="190" customFormat="1" x14ac:dyDescent="0.25">
      <c r="A6179" s="179" t="s">
        <v>12018</v>
      </c>
      <c r="B6179" s="179" t="s">
        <v>12019</v>
      </c>
      <c r="C6179" s="179" t="s">
        <v>4</v>
      </c>
      <c r="D6179" s="180" t="s">
        <v>6403</v>
      </c>
      <c r="E6179"/>
    </row>
    <row r="6180" spans="1:5" s="190" customFormat="1" x14ac:dyDescent="0.25">
      <c r="A6180" s="179" t="s">
        <v>12020</v>
      </c>
      <c r="B6180" s="179" t="s">
        <v>15245</v>
      </c>
      <c r="C6180" s="179" t="s">
        <v>4</v>
      </c>
      <c r="D6180" s="180" t="s">
        <v>12667</v>
      </c>
      <c r="E6180"/>
    </row>
    <row r="6181" spans="1:5" s="190" customFormat="1" x14ac:dyDescent="0.25">
      <c r="A6181" s="179" t="s">
        <v>12021</v>
      </c>
      <c r="B6181" s="179" t="s">
        <v>15246</v>
      </c>
      <c r="C6181" s="179" t="s">
        <v>4</v>
      </c>
      <c r="D6181" s="180" t="s">
        <v>6389</v>
      </c>
      <c r="E6181"/>
    </row>
    <row r="6182" spans="1:5" s="190" customFormat="1" x14ac:dyDescent="0.25">
      <c r="A6182" s="179" t="s">
        <v>12022</v>
      </c>
      <c r="B6182" s="179" t="s">
        <v>15247</v>
      </c>
      <c r="C6182" s="179" t="s">
        <v>4</v>
      </c>
      <c r="D6182" s="180" t="s">
        <v>6385</v>
      </c>
      <c r="E6182"/>
    </row>
    <row r="6183" spans="1:5" s="190" customFormat="1" x14ac:dyDescent="0.25">
      <c r="A6183" s="179" t="s">
        <v>12023</v>
      </c>
      <c r="B6183" s="179" t="s">
        <v>12024</v>
      </c>
      <c r="C6183" s="179" t="s">
        <v>4</v>
      </c>
      <c r="D6183" s="180" t="s">
        <v>11233</v>
      </c>
      <c r="E6183"/>
    </row>
    <row r="6184" spans="1:5" s="190" customFormat="1" x14ac:dyDescent="0.25">
      <c r="A6184" s="179" t="s">
        <v>12025</v>
      </c>
      <c r="B6184" s="179" t="s">
        <v>12026</v>
      </c>
      <c r="C6184" s="179" t="s">
        <v>4</v>
      </c>
      <c r="D6184" s="180" t="s">
        <v>25879</v>
      </c>
      <c r="E6184"/>
    </row>
    <row r="6185" spans="1:5" s="190" customFormat="1" x14ac:dyDescent="0.25">
      <c r="A6185" s="179" t="s">
        <v>12027</v>
      </c>
      <c r="B6185" s="179" t="s">
        <v>15248</v>
      </c>
      <c r="C6185" s="179" t="s">
        <v>4</v>
      </c>
      <c r="D6185" s="180" t="s">
        <v>7328</v>
      </c>
      <c r="E6185"/>
    </row>
    <row r="6186" spans="1:5" s="190" customFormat="1" x14ac:dyDescent="0.25">
      <c r="A6186" s="179" t="s">
        <v>12028</v>
      </c>
      <c r="B6186" s="179" t="s">
        <v>12029</v>
      </c>
      <c r="C6186" s="179" t="s">
        <v>4</v>
      </c>
      <c r="D6186" s="180" t="s">
        <v>6304</v>
      </c>
      <c r="E6186"/>
    </row>
    <row r="6187" spans="1:5" s="190" customFormat="1" x14ac:dyDescent="0.25">
      <c r="A6187" s="179" t="s">
        <v>12030</v>
      </c>
      <c r="B6187" s="179" t="s">
        <v>15249</v>
      </c>
      <c r="C6187" s="179" t="s">
        <v>4</v>
      </c>
      <c r="D6187" s="180" t="s">
        <v>7863</v>
      </c>
      <c r="E6187"/>
    </row>
    <row r="6188" spans="1:5" s="190" customFormat="1" x14ac:dyDescent="0.25">
      <c r="A6188" s="179" t="s">
        <v>12031</v>
      </c>
      <c r="B6188" s="179" t="s">
        <v>15250</v>
      </c>
      <c r="C6188" s="179" t="s">
        <v>4</v>
      </c>
      <c r="D6188" s="180" t="s">
        <v>16697</v>
      </c>
      <c r="E6188"/>
    </row>
    <row r="6189" spans="1:5" s="190" customFormat="1" x14ac:dyDescent="0.25">
      <c r="A6189" s="179" t="s">
        <v>12032</v>
      </c>
      <c r="B6189" s="179" t="s">
        <v>15251</v>
      </c>
      <c r="C6189" s="179" t="s">
        <v>4</v>
      </c>
      <c r="D6189" s="180" t="s">
        <v>7955</v>
      </c>
      <c r="E6189"/>
    </row>
    <row r="6190" spans="1:5" s="190" customFormat="1" x14ac:dyDescent="0.25">
      <c r="A6190" s="179" t="s">
        <v>12033</v>
      </c>
      <c r="B6190" s="179" t="s">
        <v>15252</v>
      </c>
      <c r="C6190" s="179" t="s">
        <v>4</v>
      </c>
      <c r="D6190" s="180" t="s">
        <v>17259</v>
      </c>
      <c r="E6190"/>
    </row>
    <row r="6191" spans="1:5" s="190" customFormat="1" x14ac:dyDescent="0.25">
      <c r="A6191" s="179" t="s">
        <v>12034</v>
      </c>
      <c r="B6191" s="179" t="s">
        <v>15253</v>
      </c>
      <c r="C6191" s="179" t="s">
        <v>4</v>
      </c>
      <c r="D6191" s="180" t="s">
        <v>12213</v>
      </c>
      <c r="E6191"/>
    </row>
    <row r="6192" spans="1:5" s="190" customFormat="1" x14ac:dyDescent="0.25">
      <c r="A6192" s="179" t="s">
        <v>12035</v>
      </c>
      <c r="B6192" s="179" t="s">
        <v>15254</v>
      </c>
      <c r="C6192" s="179" t="s">
        <v>4</v>
      </c>
      <c r="D6192" s="180" t="s">
        <v>25948</v>
      </c>
      <c r="E6192"/>
    </row>
    <row r="6193" spans="1:5" s="190" customFormat="1" x14ac:dyDescent="0.25">
      <c r="A6193" s="179" t="s">
        <v>12036</v>
      </c>
      <c r="B6193" s="179" t="s">
        <v>15255</v>
      </c>
      <c r="C6193" s="179" t="s">
        <v>4</v>
      </c>
      <c r="D6193" s="180" t="s">
        <v>25949</v>
      </c>
      <c r="E6193"/>
    </row>
    <row r="6194" spans="1:5" s="190" customFormat="1" x14ac:dyDescent="0.25">
      <c r="A6194" s="179" t="s">
        <v>12037</v>
      </c>
      <c r="B6194" s="179" t="s">
        <v>15256</v>
      </c>
      <c r="C6194" s="179" t="s">
        <v>4</v>
      </c>
      <c r="D6194" s="180" t="s">
        <v>25950</v>
      </c>
      <c r="E6194"/>
    </row>
    <row r="6195" spans="1:5" s="190" customFormat="1" x14ac:dyDescent="0.25">
      <c r="A6195" s="179" t="s">
        <v>12038</v>
      </c>
      <c r="B6195" s="179" t="s">
        <v>15257</v>
      </c>
      <c r="C6195" s="179" t="s">
        <v>4</v>
      </c>
      <c r="D6195" s="180" t="s">
        <v>12659</v>
      </c>
      <c r="E6195"/>
    </row>
    <row r="6196" spans="1:5" s="190" customFormat="1" x14ac:dyDescent="0.25">
      <c r="A6196" s="179" t="s">
        <v>12803</v>
      </c>
      <c r="B6196" s="179" t="s">
        <v>15258</v>
      </c>
      <c r="C6196" s="179" t="s">
        <v>4</v>
      </c>
      <c r="D6196" s="180" t="s">
        <v>14725</v>
      </c>
      <c r="E6196"/>
    </row>
    <row r="6197" spans="1:5" s="190" customFormat="1" x14ac:dyDescent="0.25">
      <c r="A6197" s="179" t="s">
        <v>12804</v>
      </c>
      <c r="B6197" s="179" t="s">
        <v>15259</v>
      </c>
      <c r="C6197" s="179" t="s">
        <v>4</v>
      </c>
      <c r="D6197" s="180" t="s">
        <v>25951</v>
      </c>
      <c r="E6197"/>
    </row>
    <row r="6198" spans="1:5" s="190" customFormat="1" x14ac:dyDescent="0.25">
      <c r="A6198" s="179" t="s">
        <v>12805</v>
      </c>
      <c r="B6198" s="179" t="s">
        <v>12806</v>
      </c>
      <c r="C6198" s="179" t="s">
        <v>4</v>
      </c>
      <c r="D6198" s="180" t="s">
        <v>6352</v>
      </c>
      <c r="E6198"/>
    </row>
    <row r="6199" spans="1:5" s="190" customFormat="1" x14ac:dyDescent="0.25">
      <c r="A6199" s="179" t="s">
        <v>12807</v>
      </c>
      <c r="B6199" s="179" t="s">
        <v>12808</v>
      </c>
      <c r="C6199" s="179" t="s">
        <v>4</v>
      </c>
      <c r="D6199" s="180" t="s">
        <v>6473</v>
      </c>
      <c r="E6199"/>
    </row>
    <row r="6200" spans="1:5" s="190" customFormat="1" x14ac:dyDescent="0.25">
      <c r="A6200" s="179" t="s">
        <v>12809</v>
      </c>
      <c r="B6200" s="179" t="s">
        <v>12810</v>
      </c>
      <c r="C6200" s="179" t="s">
        <v>4</v>
      </c>
      <c r="D6200" s="180" t="s">
        <v>6473</v>
      </c>
      <c r="E6200"/>
    </row>
    <row r="6201" spans="1:5" s="190" customFormat="1" x14ac:dyDescent="0.25">
      <c r="A6201" s="179" t="s">
        <v>12811</v>
      </c>
      <c r="B6201" s="179" t="s">
        <v>12812</v>
      </c>
      <c r="C6201" s="179" t="s">
        <v>4</v>
      </c>
      <c r="D6201" s="180" t="s">
        <v>6337</v>
      </c>
      <c r="E6201"/>
    </row>
    <row r="6202" spans="1:5" s="190" customFormat="1" x14ac:dyDescent="0.25">
      <c r="A6202" s="179" t="s">
        <v>12813</v>
      </c>
      <c r="B6202" s="179" t="s">
        <v>12814</v>
      </c>
      <c r="C6202" s="179" t="s">
        <v>4</v>
      </c>
      <c r="D6202" s="180" t="s">
        <v>6410</v>
      </c>
      <c r="E6202"/>
    </row>
    <row r="6203" spans="1:5" s="190" customFormat="1" x14ac:dyDescent="0.25">
      <c r="A6203" s="179" t="s">
        <v>12815</v>
      </c>
      <c r="B6203" s="179" t="s">
        <v>12816</v>
      </c>
      <c r="C6203" s="179" t="s">
        <v>4</v>
      </c>
      <c r="D6203" s="180" t="s">
        <v>6467</v>
      </c>
      <c r="E6203"/>
    </row>
    <row r="6204" spans="1:5" s="190" customFormat="1" x14ac:dyDescent="0.25">
      <c r="A6204" s="179" t="s">
        <v>12817</v>
      </c>
      <c r="B6204" s="179" t="s">
        <v>12818</v>
      </c>
      <c r="C6204" s="179" t="s">
        <v>4</v>
      </c>
      <c r="D6204" s="180" t="s">
        <v>6454</v>
      </c>
      <c r="E6204"/>
    </row>
    <row r="6205" spans="1:5" s="190" customFormat="1" x14ac:dyDescent="0.25">
      <c r="A6205" s="179" t="s">
        <v>12819</v>
      </c>
      <c r="B6205" s="179" t="s">
        <v>12820</v>
      </c>
      <c r="C6205" s="179" t="s">
        <v>4</v>
      </c>
      <c r="D6205" s="180" t="s">
        <v>7778</v>
      </c>
      <c r="E6205"/>
    </row>
    <row r="6206" spans="1:5" s="190" customFormat="1" x14ac:dyDescent="0.25">
      <c r="A6206" s="179" t="s">
        <v>12821</v>
      </c>
      <c r="B6206" s="179" t="s">
        <v>12822</v>
      </c>
      <c r="C6206" s="179" t="s">
        <v>4</v>
      </c>
      <c r="D6206" s="180" t="s">
        <v>6389</v>
      </c>
      <c r="E6206"/>
    </row>
    <row r="6207" spans="1:5" s="190" customFormat="1" x14ac:dyDescent="0.25">
      <c r="A6207" s="179" t="s">
        <v>12823</v>
      </c>
      <c r="B6207" s="179" t="s">
        <v>12824</v>
      </c>
      <c r="C6207" s="179" t="s">
        <v>4</v>
      </c>
      <c r="D6207" s="180" t="s">
        <v>6501</v>
      </c>
      <c r="E6207"/>
    </row>
    <row r="6208" spans="1:5" s="190" customFormat="1" x14ac:dyDescent="0.25">
      <c r="A6208" s="179" t="s">
        <v>12825</v>
      </c>
      <c r="B6208" s="179" t="s">
        <v>12826</v>
      </c>
      <c r="C6208" s="179" t="s">
        <v>4</v>
      </c>
      <c r="D6208" s="180" t="s">
        <v>6403</v>
      </c>
      <c r="E6208"/>
    </row>
    <row r="6209" spans="1:5" s="190" customFormat="1" x14ac:dyDescent="0.25">
      <c r="A6209" s="179" t="s">
        <v>15260</v>
      </c>
      <c r="B6209" s="179" t="s">
        <v>15261</v>
      </c>
      <c r="C6209" s="179" t="s">
        <v>4</v>
      </c>
      <c r="D6209" s="180" t="s">
        <v>6362</v>
      </c>
      <c r="E6209"/>
    </row>
    <row r="6210" spans="1:5" s="190" customFormat="1" x14ac:dyDescent="0.25">
      <c r="A6210" s="179" t="s">
        <v>15262</v>
      </c>
      <c r="B6210" s="179" t="s">
        <v>15263</v>
      </c>
      <c r="C6210" s="179" t="s">
        <v>4</v>
      </c>
      <c r="D6210" s="180" t="s">
        <v>6454</v>
      </c>
      <c r="E6210"/>
    </row>
    <row r="6211" spans="1:5" s="190" customFormat="1" x14ac:dyDescent="0.25">
      <c r="A6211" s="179" t="s">
        <v>15264</v>
      </c>
      <c r="B6211" s="179" t="s">
        <v>15265</v>
      </c>
      <c r="C6211" s="179" t="s">
        <v>4</v>
      </c>
      <c r="D6211" s="180" t="s">
        <v>25952</v>
      </c>
      <c r="E6211"/>
    </row>
    <row r="6212" spans="1:5" s="190" customFormat="1" x14ac:dyDescent="0.25">
      <c r="A6212" s="179" t="s">
        <v>15266</v>
      </c>
      <c r="B6212" s="179" t="s">
        <v>15267</v>
      </c>
      <c r="C6212" s="179" t="s">
        <v>4</v>
      </c>
      <c r="D6212" s="180" t="s">
        <v>7336</v>
      </c>
      <c r="E6212"/>
    </row>
    <row r="6213" spans="1:5" s="190" customFormat="1" x14ac:dyDescent="0.25">
      <c r="A6213" s="179" t="s">
        <v>15268</v>
      </c>
      <c r="B6213" s="179" t="s">
        <v>15269</v>
      </c>
      <c r="C6213" s="179" t="s">
        <v>4</v>
      </c>
      <c r="D6213" s="180" t="s">
        <v>18307</v>
      </c>
      <c r="E6213"/>
    </row>
    <row r="6214" spans="1:5" s="190" customFormat="1" x14ac:dyDescent="0.25">
      <c r="A6214" s="179" t="s">
        <v>15270</v>
      </c>
      <c r="B6214" s="179" t="s">
        <v>15271</v>
      </c>
      <c r="C6214" s="179" t="s">
        <v>4</v>
      </c>
      <c r="D6214" s="180" t="s">
        <v>25953</v>
      </c>
      <c r="E6214"/>
    </row>
    <row r="6215" spans="1:5" s="190" customFormat="1" x14ac:dyDescent="0.25">
      <c r="A6215" s="179" t="s">
        <v>15272</v>
      </c>
      <c r="B6215" s="179" t="s">
        <v>15273</v>
      </c>
      <c r="C6215" s="179" t="s">
        <v>4</v>
      </c>
      <c r="D6215" s="180" t="s">
        <v>17605</v>
      </c>
      <c r="E6215"/>
    </row>
    <row r="6216" spans="1:5" s="190" customFormat="1" x14ac:dyDescent="0.25">
      <c r="A6216" s="179" t="s">
        <v>25954</v>
      </c>
      <c r="B6216" s="179" t="s">
        <v>25955</v>
      </c>
      <c r="C6216" s="179" t="s">
        <v>4</v>
      </c>
      <c r="D6216" s="180" t="s">
        <v>25956</v>
      </c>
      <c r="E6216"/>
    </row>
    <row r="6217" spans="1:5" s="190" customFormat="1" x14ac:dyDescent="0.25">
      <c r="A6217" s="179" t="s">
        <v>25957</v>
      </c>
      <c r="B6217" s="179" t="s">
        <v>25958</v>
      </c>
      <c r="C6217" s="179" t="s">
        <v>4</v>
      </c>
      <c r="D6217" s="180" t="s">
        <v>12508</v>
      </c>
      <c r="E6217"/>
    </row>
    <row r="6218" spans="1:5" s="190" customFormat="1" x14ac:dyDescent="0.25">
      <c r="A6218" s="179" t="s">
        <v>2645</v>
      </c>
      <c r="B6218" s="179" t="s">
        <v>6523</v>
      </c>
      <c r="C6218" s="179" t="s">
        <v>8</v>
      </c>
      <c r="D6218" s="180" t="s">
        <v>25959</v>
      </c>
      <c r="E6218"/>
    </row>
    <row r="6219" spans="1:5" s="190" customFormat="1" x14ac:dyDescent="0.25">
      <c r="A6219" s="179" t="s">
        <v>2646</v>
      </c>
      <c r="B6219" s="179" t="s">
        <v>6524</v>
      </c>
      <c r="C6219" s="179" t="s">
        <v>8</v>
      </c>
      <c r="D6219" s="180" t="s">
        <v>25960</v>
      </c>
      <c r="E6219"/>
    </row>
    <row r="6220" spans="1:5" s="190" customFormat="1" x14ac:dyDescent="0.25">
      <c r="A6220" s="179" t="s">
        <v>2647</v>
      </c>
      <c r="B6220" s="179" t="s">
        <v>6525</v>
      </c>
      <c r="C6220" s="179" t="s">
        <v>8</v>
      </c>
      <c r="D6220" s="180" t="s">
        <v>25961</v>
      </c>
      <c r="E6220"/>
    </row>
    <row r="6221" spans="1:5" s="190" customFormat="1" x14ac:dyDescent="0.25">
      <c r="A6221" s="179" t="s">
        <v>2648</v>
      </c>
      <c r="B6221" s="179" t="s">
        <v>6526</v>
      </c>
      <c r="C6221" s="179" t="s">
        <v>8</v>
      </c>
      <c r="D6221" s="180" t="s">
        <v>25962</v>
      </c>
      <c r="E6221"/>
    </row>
    <row r="6222" spans="1:5" s="190" customFormat="1" x14ac:dyDescent="0.25">
      <c r="A6222" s="179" t="s">
        <v>2649</v>
      </c>
      <c r="B6222" s="179" t="s">
        <v>6527</v>
      </c>
      <c r="C6222" s="179" t="s">
        <v>7</v>
      </c>
      <c r="D6222" s="180" t="s">
        <v>25963</v>
      </c>
      <c r="E6222"/>
    </row>
    <row r="6223" spans="1:5" s="190" customFormat="1" x14ac:dyDescent="0.25">
      <c r="A6223" s="179" t="s">
        <v>2650</v>
      </c>
      <c r="B6223" s="179" t="s">
        <v>6528</v>
      </c>
      <c r="C6223" s="179" t="s">
        <v>7</v>
      </c>
      <c r="D6223" s="180" t="s">
        <v>25964</v>
      </c>
      <c r="E6223"/>
    </row>
    <row r="6224" spans="1:5" s="190" customFormat="1" x14ac:dyDescent="0.25">
      <c r="A6224" s="179" t="s">
        <v>2651</v>
      </c>
      <c r="B6224" s="179" t="s">
        <v>6529</v>
      </c>
      <c r="C6224" s="179" t="s">
        <v>7</v>
      </c>
      <c r="D6224" s="180" t="s">
        <v>25965</v>
      </c>
      <c r="E6224"/>
    </row>
    <row r="6225" spans="1:5" s="190" customFormat="1" x14ac:dyDescent="0.25">
      <c r="A6225" s="179" t="s">
        <v>2652</v>
      </c>
      <c r="B6225" s="179" t="s">
        <v>6530</v>
      </c>
      <c r="C6225" s="179" t="s">
        <v>7</v>
      </c>
      <c r="D6225" s="180" t="s">
        <v>17712</v>
      </c>
      <c r="E6225"/>
    </row>
    <row r="6226" spans="1:5" s="190" customFormat="1" x14ac:dyDescent="0.25">
      <c r="A6226" s="179" t="s">
        <v>2653</v>
      </c>
      <c r="B6226" s="179" t="s">
        <v>6531</v>
      </c>
      <c r="C6226" s="179" t="s">
        <v>7</v>
      </c>
      <c r="D6226" s="180" t="s">
        <v>16420</v>
      </c>
      <c r="E6226"/>
    </row>
    <row r="6227" spans="1:5" s="190" customFormat="1" x14ac:dyDescent="0.25">
      <c r="A6227" s="179" t="s">
        <v>2654</v>
      </c>
      <c r="B6227" s="179" t="s">
        <v>6533</v>
      </c>
      <c r="C6227" s="179" t="s">
        <v>7</v>
      </c>
      <c r="D6227" s="180" t="s">
        <v>19183</v>
      </c>
      <c r="E6227"/>
    </row>
    <row r="6228" spans="1:5" s="190" customFormat="1" x14ac:dyDescent="0.25">
      <c r="A6228" s="179" t="s">
        <v>2655</v>
      </c>
      <c r="B6228" s="179" t="s">
        <v>6534</v>
      </c>
      <c r="C6228" s="179" t="s">
        <v>8</v>
      </c>
      <c r="D6228" s="180" t="s">
        <v>25966</v>
      </c>
      <c r="E6228"/>
    </row>
    <row r="6229" spans="1:5" s="190" customFormat="1" x14ac:dyDescent="0.25">
      <c r="A6229" s="179" t="s">
        <v>2656</v>
      </c>
      <c r="B6229" s="179" t="s">
        <v>6535</v>
      </c>
      <c r="C6229" s="179" t="s">
        <v>8</v>
      </c>
      <c r="D6229" s="180" t="s">
        <v>25967</v>
      </c>
      <c r="E6229"/>
    </row>
    <row r="6230" spans="1:5" s="190" customFormat="1" x14ac:dyDescent="0.25">
      <c r="A6230" s="179" t="s">
        <v>2657</v>
      </c>
      <c r="B6230" s="179" t="s">
        <v>6536</v>
      </c>
      <c r="C6230" s="179" t="s">
        <v>8</v>
      </c>
      <c r="D6230" s="180" t="s">
        <v>25968</v>
      </c>
      <c r="E6230"/>
    </row>
    <row r="6231" spans="1:5" s="190" customFormat="1" x14ac:dyDescent="0.25">
      <c r="A6231" s="179" t="s">
        <v>2658</v>
      </c>
      <c r="B6231" s="179" t="s">
        <v>6537</v>
      </c>
      <c r="C6231" s="179" t="s">
        <v>8</v>
      </c>
      <c r="D6231" s="180" t="s">
        <v>25969</v>
      </c>
      <c r="E6231"/>
    </row>
    <row r="6232" spans="1:5" s="190" customFormat="1" x14ac:dyDescent="0.25">
      <c r="A6232" s="179" t="s">
        <v>2659</v>
      </c>
      <c r="B6232" s="179" t="s">
        <v>6538</v>
      </c>
      <c r="C6232" s="179" t="s">
        <v>8</v>
      </c>
      <c r="D6232" s="180" t="s">
        <v>25970</v>
      </c>
      <c r="E6232"/>
    </row>
    <row r="6233" spans="1:5" s="190" customFormat="1" x14ac:dyDescent="0.25">
      <c r="A6233" s="179" t="s">
        <v>2660</v>
      </c>
      <c r="B6233" s="179" t="s">
        <v>6539</v>
      </c>
      <c r="C6233" s="179" t="s">
        <v>8</v>
      </c>
      <c r="D6233" s="180" t="s">
        <v>25971</v>
      </c>
      <c r="E6233"/>
    </row>
    <row r="6234" spans="1:5" s="190" customFormat="1" x14ac:dyDescent="0.25">
      <c r="A6234" s="179" t="s">
        <v>2661</v>
      </c>
      <c r="B6234" s="179" t="s">
        <v>6540</v>
      </c>
      <c r="C6234" s="179" t="s">
        <v>8</v>
      </c>
      <c r="D6234" s="180" t="s">
        <v>25972</v>
      </c>
      <c r="E6234"/>
    </row>
    <row r="6235" spans="1:5" s="190" customFormat="1" x14ac:dyDescent="0.25">
      <c r="A6235" s="179" t="s">
        <v>2662</v>
      </c>
      <c r="B6235" s="179" t="s">
        <v>6541</v>
      </c>
      <c r="C6235" s="179" t="s">
        <v>8</v>
      </c>
      <c r="D6235" s="180" t="s">
        <v>25973</v>
      </c>
      <c r="E6235"/>
    </row>
    <row r="6236" spans="1:5" s="190" customFormat="1" x14ac:dyDescent="0.25">
      <c r="A6236" s="179" t="s">
        <v>2663</v>
      </c>
      <c r="B6236" s="179" t="s">
        <v>6542</v>
      </c>
      <c r="C6236" s="179" t="s">
        <v>8</v>
      </c>
      <c r="D6236" s="180" t="s">
        <v>25974</v>
      </c>
      <c r="E6236"/>
    </row>
    <row r="6237" spans="1:5" s="190" customFormat="1" x14ac:dyDescent="0.25">
      <c r="A6237" s="179" t="s">
        <v>2664</v>
      </c>
      <c r="B6237" s="179" t="s">
        <v>6543</v>
      </c>
      <c r="C6237" s="179" t="s">
        <v>8</v>
      </c>
      <c r="D6237" s="180" t="s">
        <v>25975</v>
      </c>
      <c r="E6237"/>
    </row>
    <row r="6238" spans="1:5" s="190" customFormat="1" x14ac:dyDescent="0.25">
      <c r="A6238" s="179" t="s">
        <v>2665</v>
      </c>
      <c r="B6238" s="179" t="s">
        <v>6544</v>
      </c>
      <c r="C6238" s="179" t="s">
        <v>8</v>
      </c>
      <c r="D6238" s="180" t="s">
        <v>25976</v>
      </c>
      <c r="E6238"/>
    </row>
    <row r="6239" spans="1:5" s="190" customFormat="1" x14ac:dyDescent="0.25">
      <c r="A6239" s="179" t="s">
        <v>2666</v>
      </c>
      <c r="B6239" s="179" t="s">
        <v>6545</v>
      </c>
      <c r="C6239" s="179" t="s">
        <v>8</v>
      </c>
      <c r="D6239" s="180" t="s">
        <v>25977</v>
      </c>
      <c r="E6239"/>
    </row>
    <row r="6240" spans="1:5" s="190" customFormat="1" x14ac:dyDescent="0.25">
      <c r="A6240" s="179" t="s">
        <v>2667</v>
      </c>
      <c r="B6240" s="179" t="s">
        <v>6546</v>
      </c>
      <c r="C6240" s="179" t="s">
        <v>8</v>
      </c>
      <c r="D6240" s="180" t="s">
        <v>25978</v>
      </c>
      <c r="E6240"/>
    </row>
    <row r="6241" spans="1:5" s="190" customFormat="1" x14ac:dyDescent="0.25">
      <c r="A6241" s="179" t="s">
        <v>2668</v>
      </c>
      <c r="B6241" s="179" t="s">
        <v>6547</v>
      </c>
      <c r="C6241" s="179" t="s">
        <v>8</v>
      </c>
      <c r="D6241" s="180" t="s">
        <v>25979</v>
      </c>
      <c r="E6241"/>
    </row>
    <row r="6242" spans="1:5" s="190" customFormat="1" x14ac:dyDescent="0.25">
      <c r="A6242" s="179" t="s">
        <v>2669</v>
      </c>
      <c r="B6242" s="179" t="s">
        <v>6548</v>
      </c>
      <c r="C6242" s="179" t="s">
        <v>8</v>
      </c>
      <c r="D6242" s="180" t="s">
        <v>25980</v>
      </c>
      <c r="E6242"/>
    </row>
    <row r="6243" spans="1:5" s="190" customFormat="1" x14ac:dyDescent="0.25">
      <c r="A6243" s="179" t="s">
        <v>2670</v>
      </c>
      <c r="B6243" s="179" t="s">
        <v>6549</v>
      </c>
      <c r="C6243" s="179" t="s">
        <v>8</v>
      </c>
      <c r="D6243" s="180" t="s">
        <v>25981</v>
      </c>
      <c r="E6243"/>
    </row>
    <row r="6244" spans="1:5" s="190" customFormat="1" x14ac:dyDescent="0.25">
      <c r="A6244" s="179" t="s">
        <v>2671</v>
      </c>
      <c r="B6244" s="179" t="s">
        <v>6550</v>
      </c>
      <c r="C6244" s="179" t="s">
        <v>8</v>
      </c>
      <c r="D6244" s="180" t="s">
        <v>25982</v>
      </c>
      <c r="E6244"/>
    </row>
    <row r="6245" spans="1:5" s="190" customFormat="1" x14ac:dyDescent="0.25">
      <c r="A6245" s="179" t="s">
        <v>2672</v>
      </c>
      <c r="B6245" s="179" t="s">
        <v>6551</v>
      </c>
      <c r="C6245" s="179" t="s">
        <v>8</v>
      </c>
      <c r="D6245" s="180" t="s">
        <v>25983</v>
      </c>
      <c r="E6245"/>
    </row>
    <row r="6246" spans="1:5" s="190" customFormat="1" x14ac:dyDescent="0.25">
      <c r="A6246" s="179" t="s">
        <v>2673</v>
      </c>
      <c r="B6246" s="179" t="s">
        <v>6552</v>
      </c>
      <c r="C6246" s="179" t="s">
        <v>8</v>
      </c>
      <c r="D6246" s="180" t="s">
        <v>25984</v>
      </c>
      <c r="E6246"/>
    </row>
    <row r="6247" spans="1:5" s="190" customFormat="1" x14ac:dyDescent="0.25">
      <c r="A6247" s="179" t="s">
        <v>2674</v>
      </c>
      <c r="B6247" s="179" t="s">
        <v>6553</v>
      </c>
      <c r="C6247" s="179" t="s">
        <v>8</v>
      </c>
      <c r="D6247" s="180" t="s">
        <v>25985</v>
      </c>
      <c r="E6247"/>
    </row>
    <row r="6248" spans="1:5" s="190" customFormat="1" x14ac:dyDescent="0.25">
      <c r="A6248" s="179" t="s">
        <v>6554</v>
      </c>
      <c r="B6248" s="179" t="s">
        <v>6555</v>
      </c>
      <c r="C6248" s="179" t="s">
        <v>7</v>
      </c>
      <c r="D6248" s="180" t="s">
        <v>25986</v>
      </c>
      <c r="E6248"/>
    </row>
    <row r="6249" spans="1:5" s="190" customFormat="1" x14ac:dyDescent="0.25">
      <c r="A6249" s="179" t="s">
        <v>6556</v>
      </c>
      <c r="B6249" s="179" t="s">
        <v>6557</v>
      </c>
      <c r="C6249" s="179" t="s">
        <v>7</v>
      </c>
      <c r="D6249" s="180" t="s">
        <v>25987</v>
      </c>
      <c r="E6249"/>
    </row>
    <row r="6250" spans="1:5" s="190" customFormat="1" x14ac:dyDescent="0.25">
      <c r="A6250" s="179" t="s">
        <v>6558</v>
      </c>
      <c r="B6250" s="179" t="s">
        <v>6559</v>
      </c>
      <c r="C6250" s="179" t="s">
        <v>7</v>
      </c>
      <c r="D6250" s="180" t="s">
        <v>25988</v>
      </c>
      <c r="E6250"/>
    </row>
    <row r="6251" spans="1:5" s="190" customFormat="1" x14ac:dyDescent="0.25">
      <c r="A6251" s="179" t="s">
        <v>6560</v>
      </c>
      <c r="B6251" s="179" t="s">
        <v>6561</v>
      </c>
      <c r="C6251" s="179" t="s">
        <v>7</v>
      </c>
      <c r="D6251" s="180" t="s">
        <v>16740</v>
      </c>
      <c r="E6251"/>
    </row>
    <row r="6252" spans="1:5" s="190" customFormat="1" x14ac:dyDescent="0.25">
      <c r="A6252" s="179" t="s">
        <v>6563</v>
      </c>
      <c r="B6252" s="179" t="s">
        <v>6564</v>
      </c>
      <c r="C6252" s="179" t="s">
        <v>7</v>
      </c>
      <c r="D6252" s="180" t="s">
        <v>12745</v>
      </c>
      <c r="E6252"/>
    </row>
    <row r="6253" spans="1:5" s="190" customFormat="1" x14ac:dyDescent="0.25">
      <c r="A6253" s="179" t="s">
        <v>6565</v>
      </c>
      <c r="B6253" s="179" t="s">
        <v>6566</v>
      </c>
      <c r="C6253" s="179" t="s">
        <v>7</v>
      </c>
      <c r="D6253" s="180" t="s">
        <v>15951</v>
      </c>
      <c r="E6253"/>
    </row>
    <row r="6254" spans="1:5" s="190" customFormat="1" x14ac:dyDescent="0.25">
      <c r="A6254" s="179" t="s">
        <v>6567</v>
      </c>
      <c r="B6254" s="179" t="s">
        <v>6568</v>
      </c>
      <c r="C6254" s="179" t="s">
        <v>7</v>
      </c>
      <c r="D6254" s="180" t="s">
        <v>20774</v>
      </c>
      <c r="E6254"/>
    </row>
    <row r="6255" spans="1:5" s="190" customFormat="1" x14ac:dyDescent="0.25">
      <c r="A6255" s="179" t="s">
        <v>6569</v>
      </c>
      <c r="B6255" s="179" t="s">
        <v>6570</v>
      </c>
      <c r="C6255" s="179" t="s">
        <v>7</v>
      </c>
      <c r="D6255" s="180" t="s">
        <v>25989</v>
      </c>
      <c r="E6255"/>
    </row>
    <row r="6256" spans="1:5" s="190" customFormat="1" x14ac:dyDescent="0.25">
      <c r="A6256" s="179" t="s">
        <v>6571</v>
      </c>
      <c r="B6256" s="179" t="s">
        <v>6572</v>
      </c>
      <c r="C6256" s="179" t="s">
        <v>7</v>
      </c>
      <c r="D6256" s="180" t="s">
        <v>25990</v>
      </c>
      <c r="E6256"/>
    </row>
    <row r="6257" spans="1:5" s="190" customFormat="1" x14ac:dyDescent="0.25">
      <c r="A6257" s="179" t="s">
        <v>6574</v>
      </c>
      <c r="B6257" s="179" t="s">
        <v>6575</v>
      </c>
      <c r="C6257" s="179" t="s">
        <v>7</v>
      </c>
      <c r="D6257" s="180" t="s">
        <v>17687</v>
      </c>
      <c r="E6257"/>
    </row>
    <row r="6258" spans="1:5" s="190" customFormat="1" x14ac:dyDescent="0.25">
      <c r="A6258" s="179" t="s">
        <v>6577</v>
      </c>
      <c r="B6258" s="179" t="s">
        <v>6578</v>
      </c>
      <c r="C6258" s="179" t="s">
        <v>7</v>
      </c>
      <c r="D6258" s="180" t="s">
        <v>17796</v>
      </c>
      <c r="E6258"/>
    </row>
    <row r="6259" spans="1:5" s="190" customFormat="1" x14ac:dyDescent="0.25">
      <c r="A6259" s="179" t="s">
        <v>6579</v>
      </c>
      <c r="B6259" s="179" t="s">
        <v>6580</v>
      </c>
      <c r="C6259" s="179" t="s">
        <v>7</v>
      </c>
      <c r="D6259" s="180" t="s">
        <v>6415</v>
      </c>
      <c r="E6259"/>
    </row>
    <row r="6260" spans="1:5" s="190" customFormat="1" x14ac:dyDescent="0.25">
      <c r="A6260" s="179" t="s">
        <v>6581</v>
      </c>
      <c r="B6260" s="179" t="s">
        <v>6582</v>
      </c>
      <c r="C6260" s="179" t="s">
        <v>7</v>
      </c>
      <c r="D6260" s="180" t="s">
        <v>22868</v>
      </c>
      <c r="E6260"/>
    </row>
    <row r="6261" spans="1:5" s="190" customFormat="1" x14ac:dyDescent="0.25">
      <c r="A6261" s="179" t="s">
        <v>6583</v>
      </c>
      <c r="B6261" s="179" t="s">
        <v>6584</v>
      </c>
      <c r="C6261" s="179" t="s">
        <v>7</v>
      </c>
      <c r="D6261" s="180" t="s">
        <v>12677</v>
      </c>
      <c r="E6261"/>
    </row>
    <row r="6262" spans="1:5" s="190" customFormat="1" x14ac:dyDescent="0.25">
      <c r="A6262" s="179" t="s">
        <v>6585</v>
      </c>
      <c r="B6262" s="179" t="s">
        <v>6586</v>
      </c>
      <c r="C6262" s="179" t="s">
        <v>7</v>
      </c>
      <c r="D6262" s="180" t="s">
        <v>22415</v>
      </c>
      <c r="E6262"/>
    </row>
    <row r="6263" spans="1:5" s="190" customFormat="1" x14ac:dyDescent="0.25">
      <c r="A6263" s="179" t="s">
        <v>6587</v>
      </c>
      <c r="B6263" s="179" t="s">
        <v>6588</v>
      </c>
      <c r="C6263" s="179" t="s">
        <v>7</v>
      </c>
      <c r="D6263" s="180" t="s">
        <v>25991</v>
      </c>
      <c r="E6263"/>
    </row>
    <row r="6264" spans="1:5" s="190" customFormat="1" x14ac:dyDescent="0.25">
      <c r="A6264" s="179" t="s">
        <v>2675</v>
      </c>
      <c r="B6264" s="179" t="s">
        <v>6589</v>
      </c>
      <c r="C6264" s="179" t="s">
        <v>7</v>
      </c>
      <c r="D6264" s="180" t="s">
        <v>25992</v>
      </c>
      <c r="E6264"/>
    </row>
    <row r="6265" spans="1:5" s="190" customFormat="1" x14ac:dyDescent="0.25">
      <c r="A6265" s="179" t="s">
        <v>2676</v>
      </c>
      <c r="B6265" s="179" t="s">
        <v>6590</v>
      </c>
      <c r="C6265" s="179" t="s">
        <v>7</v>
      </c>
      <c r="D6265" s="180" t="s">
        <v>16783</v>
      </c>
      <c r="E6265"/>
    </row>
    <row r="6266" spans="1:5" s="190" customFormat="1" x14ac:dyDescent="0.25">
      <c r="A6266" s="179" t="s">
        <v>2677</v>
      </c>
      <c r="B6266" s="179" t="s">
        <v>6591</v>
      </c>
      <c r="C6266" s="179" t="s">
        <v>7</v>
      </c>
      <c r="D6266" s="180" t="s">
        <v>25993</v>
      </c>
      <c r="E6266"/>
    </row>
    <row r="6267" spans="1:5" s="190" customFormat="1" x14ac:dyDescent="0.25">
      <c r="A6267" s="179" t="s">
        <v>2678</v>
      </c>
      <c r="B6267" s="179" t="s">
        <v>6592</v>
      </c>
      <c r="C6267" s="179" t="s">
        <v>7</v>
      </c>
      <c r="D6267" s="180" t="s">
        <v>13016</v>
      </c>
      <c r="E6267"/>
    </row>
    <row r="6268" spans="1:5" s="190" customFormat="1" x14ac:dyDescent="0.25">
      <c r="A6268" s="179" t="s">
        <v>2679</v>
      </c>
      <c r="B6268" s="179" t="s">
        <v>6593</v>
      </c>
      <c r="C6268" s="179" t="s">
        <v>7</v>
      </c>
      <c r="D6268" s="180" t="s">
        <v>25994</v>
      </c>
      <c r="E6268"/>
    </row>
    <row r="6269" spans="1:5" s="190" customFormat="1" x14ac:dyDescent="0.25">
      <c r="A6269" s="179" t="s">
        <v>2680</v>
      </c>
      <c r="B6269" s="179" t="s">
        <v>6594</v>
      </c>
      <c r="C6269" s="179" t="s">
        <v>7</v>
      </c>
      <c r="D6269" s="180" t="s">
        <v>25995</v>
      </c>
      <c r="E6269"/>
    </row>
    <row r="6270" spans="1:5" s="190" customFormat="1" x14ac:dyDescent="0.25">
      <c r="A6270" s="179" t="s">
        <v>2681</v>
      </c>
      <c r="B6270" s="179" t="s">
        <v>6595</v>
      </c>
      <c r="C6270" s="179" t="s">
        <v>14</v>
      </c>
      <c r="D6270" s="180" t="s">
        <v>17459</v>
      </c>
      <c r="E6270"/>
    </row>
    <row r="6271" spans="1:5" s="190" customFormat="1" x14ac:dyDescent="0.25">
      <c r="A6271" s="179" t="s">
        <v>2682</v>
      </c>
      <c r="B6271" s="179" t="s">
        <v>6596</v>
      </c>
      <c r="C6271" s="179" t="s">
        <v>7</v>
      </c>
      <c r="D6271" s="180" t="s">
        <v>14843</v>
      </c>
      <c r="E6271"/>
    </row>
    <row r="6272" spans="1:5" s="190" customFormat="1" x14ac:dyDescent="0.25">
      <c r="A6272" s="179" t="s">
        <v>2683</v>
      </c>
      <c r="B6272" s="179" t="s">
        <v>6598</v>
      </c>
      <c r="C6272" s="179" t="s">
        <v>8</v>
      </c>
      <c r="D6272" s="180" t="s">
        <v>18989</v>
      </c>
      <c r="E6272"/>
    </row>
    <row r="6273" spans="1:5" s="190" customFormat="1" x14ac:dyDescent="0.25">
      <c r="A6273" s="179" t="s">
        <v>2684</v>
      </c>
      <c r="B6273" s="179" t="s">
        <v>6599</v>
      </c>
      <c r="C6273" s="179" t="s">
        <v>7</v>
      </c>
      <c r="D6273" s="180" t="s">
        <v>25993</v>
      </c>
      <c r="E6273"/>
    </row>
    <row r="6274" spans="1:5" s="190" customFormat="1" x14ac:dyDescent="0.25">
      <c r="A6274" s="179" t="s">
        <v>2685</v>
      </c>
      <c r="B6274" s="179" t="s">
        <v>6600</v>
      </c>
      <c r="C6274" s="179" t="s">
        <v>7</v>
      </c>
      <c r="D6274" s="180" t="s">
        <v>13016</v>
      </c>
      <c r="E6274"/>
    </row>
    <row r="6275" spans="1:5" s="190" customFormat="1" x14ac:dyDescent="0.25">
      <c r="A6275" s="179" t="s">
        <v>2686</v>
      </c>
      <c r="B6275" s="179" t="s">
        <v>6601</v>
      </c>
      <c r="C6275" s="179" t="s">
        <v>7</v>
      </c>
      <c r="D6275" s="180" t="s">
        <v>25993</v>
      </c>
      <c r="E6275"/>
    </row>
    <row r="6276" spans="1:5" s="190" customFormat="1" x14ac:dyDescent="0.25">
      <c r="A6276" s="179" t="s">
        <v>2687</v>
      </c>
      <c r="B6276" s="179" t="s">
        <v>6602</v>
      </c>
      <c r="C6276" s="179" t="s">
        <v>7</v>
      </c>
      <c r="D6276" s="180" t="s">
        <v>13016</v>
      </c>
      <c r="E6276"/>
    </row>
    <row r="6277" spans="1:5" s="190" customFormat="1" x14ac:dyDescent="0.25">
      <c r="A6277" s="179" t="s">
        <v>2688</v>
      </c>
      <c r="B6277" s="179" t="s">
        <v>6603</v>
      </c>
      <c r="C6277" s="179" t="s">
        <v>7</v>
      </c>
      <c r="D6277" s="180" t="s">
        <v>25994</v>
      </c>
      <c r="E6277"/>
    </row>
    <row r="6278" spans="1:5" s="190" customFormat="1" x14ac:dyDescent="0.25">
      <c r="A6278" s="179" t="s">
        <v>2689</v>
      </c>
      <c r="B6278" s="179" t="s">
        <v>6604</v>
      </c>
      <c r="C6278" s="179" t="s">
        <v>7</v>
      </c>
      <c r="D6278" s="180" t="s">
        <v>25995</v>
      </c>
      <c r="E6278"/>
    </row>
    <row r="6279" spans="1:5" s="190" customFormat="1" x14ac:dyDescent="0.25">
      <c r="A6279" s="179" t="s">
        <v>2690</v>
      </c>
      <c r="B6279" s="179" t="s">
        <v>6605</v>
      </c>
      <c r="C6279" s="179" t="s">
        <v>7</v>
      </c>
      <c r="D6279" s="180" t="s">
        <v>25994</v>
      </c>
      <c r="E6279"/>
    </row>
    <row r="6280" spans="1:5" s="190" customFormat="1" x14ac:dyDescent="0.25">
      <c r="A6280" s="179" t="s">
        <v>2691</v>
      </c>
      <c r="B6280" s="179" t="s">
        <v>6606</v>
      </c>
      <c r="C6280" s="179" t="s">
        <v>7</v>
      </c>
      <c r="D6280" s="180" t="s">
        <v>25995</v>
      </c>
      <c r="E6280"/>
    </row>
    <row r="6281" spans="1:5" s="190" customFormat="1" x14ac:dyDescent="0.25">
      <c r="A6281" s="179" t="s">
        <v>2692</v>
      </c>
      <c r="B6281" s="179" t="s">
        <v>6607</v>
      </c>
      <c r="C6281" s="179" t="s">
        <v>7</v>
      </c>
      <c r="D6281" s="180" t="s">
        <v>25996</v>
      </c>
      <c r="E6281"/>
    </row>
    <row r="6282" spans="1:5" s="190" customFormat="1" x14ac:dyDescent="0.25">
      <c r="A6282" s="179" t="s">
        <v>2693</v>
      </c>
      <c r="B6282" s="179" t="s">
        <v>6608</v>
      </c>
      <c r="C6282" s="179" t="s">
        <v>7</v>
      </c>
      <c r="D6282" s="180" t="s">
        <v>17981</v>
      </c>
      <c r="E6282"/>
    </row>
    <row r="6283" spans="1:5" s="190" customFormat="1" x14ac:dyDescent="0.25">
      <c r="A6283" s="179" t="s">
        <v>2694</v>
      </c>
      <c r="B6283" s="179" t="s">
        <v>15275</v>
      </c>
      <c r="C6283" s="179" t="s">
        <v>7</v>
      </c>
      <c r="D6283" s="180" t="s">
        <v>17679</v>
      </c>
      <c r="E6283"/>
    </row>
    <row r="6284" spans="1:5" s="190" customFormat="1" x14ac:dyDescent="0.25">
      <c r="A6284" s="179" t="s">
        <v>2695</v>
      </c>
      <c r="B6284" s="179" t="s">
        <v>6609</v>
      </c>
      <c r="C6284" s="179" t="s">
        <v>7</v>
      </c>
      <c r="D6284" s="180" t="s">
        <v>12513</v>
      </c>
      <c r="E6284"/>
    </row>
    <row r="6285" spans="1:5" s="190" customFormat="1" x14ac:dyDescent="0.25">
      <c r="A6285" s="179" t="s">
        <v>2696</v>
      </c>
      <c r="B6285" s="179" t="s">
        <v>6610</v>
      </c>
      <c r="C6285" s="179" t="s">
        <v>7</v>
      </c>
      <c r="D6285" s="180" t="s">
        <v>17592</v>
      </c>
      <c r="E6285"/>
    </row>
    <row r="6286" spans="1:5" s="190" customFormat="1" x14ac:dyDescent="0.25">
      <c r="A6286" s="179" t="s">
        <v>25997</v>
      </c>
      <c r="B6286" s="179" t="s">
        <v>25998</v>
      </c>
      <c r="C6286" s="179" t="s">
        <v>7</v>
      </c>
      <c r="D6286" s="180" t="s">
        <v>25999</v>
      </c>
      <c r="E6286"/>
    </row>
    <row r="6287" spans="1:5" s="190" customFormat="1" x14ac:dyDescent="0.25">
      <c r="A6287" s="179" t="s">
        <v>26000</v>
      </c>
      <c r="B6287" s="179" t="s">
        <v>26001</v>
      </c>
      <c r="C6287" s="179" t="s">
        <v>7</v>
      </c>
      <c r="D6287" s="180" t="s">
        <v>26002</v>
      </c>
      <c r="E6287"/>
    </row>
    <row r="6288" spans="1:5" s="190" customFormat="1" x14ac:dyDescent="0.25">
      <c r="A6288" s="179" t="s">
        <v>26003</v>
      </c>
      <c r="B6288" s="179" t="s">
        <v>26004</v>
      </c>
      <c r="C6288" s="179" t="s">
        <v>7</v>
      </c>
      <c r="D6288" s="180" t="s">
        <v>26005</v>
      </c>
      <c r="E6288"/>
    </row>
    <row r="6289" spans="1:5" s="190" customFormat="1" x14ac:dyDescent="0.25">
      <c r="A6289" s="179" t="s">
        <v>26006</v>
      </c>
      <c r="B6289" s="179" t="s">
        <v>26007</v>
      </c>
      <c r="C6289" s="179" t="s">
        <v>7</v>
      </c>
      <c r="D6289" s="180" t="s">
        <v>26008</v>
      </c>
      <c r="E6289"/>
    </row>
    <row r="6290" spans="1:5" s="190" customFormat="1" x14ac:dyDescent="0.25">
      <c r="A6290" s="179" t="s">
        <v>26009</v>
      </c>
      <c r="B6290" s="179" t="s">
        <v>26010</v>
      </c>
      <c r="C6290" s="179" t="s">
        <v>7</v>
      </c>
      <c r="D6290" s="180" t="s">
        <v>26011</v>
      </c>
      <c r="E6290"/>
    </row>
    <row r="6291" spans="1:5" s="190" customFormat="1" x14ac:dyDescent="0.25">
      <c r="A6291" s="179" t="s">
        <v>26012</v>
      </c>
      <c r="B6291" s="179" t="s">
        <v>26013</v>
      </c>
      <c r="C6291" s="179" t="s">
        <v>7</v>
      </c>
      <c r="D6291" s="180" t="s">
        <v>26014</v>
      </c>
      <c r="E6291"/>
    </row>
    <row r="6292" spans="1:5" s="190" customFormat="1" x14ac:dyDescent="0.25">
      <c r="A6292" s="179" t="s">
        <v>26015</v>
      </c>
      <c r="B6292" s="179" t="s">
        <v>26016</v>
      </c>
      <c r="C6292" s="179" t="s">
        <v>7</v>
      </c>
      <c r="D6292" s="180" t="s">
        <v>17731</v>
      </c>
      <c r="E6292"/>
    </row>
    <row r="6293" spans="1:5" s="190" customFormat="1" x14ac:dyDescent="0.25">
      <c r="A6293" s="179" t="s">
        <v>26017</v>
      </c>
      <c r="B6293" s="179" t="s">
        <v>26018</v>
      </c>
      <c r="C6293" s="179" t="s">
        <v>7</v>
      </c>
      <c r="D6293" s="180" t="s">
        <v>26019</v>
      </c>
      <c r="E6293"/>
    </row>
    <row r="6294" spans="1:5" s="190" customFormat="1" x14ac:dyDescent="0.25">
      <c r="A6294" s="179" t="s">
        <v>26020</v>
      </c>
      <c r="B6294" s="179" t="s">
        <v>26021</v>
      </c>
      <c r="C6294" s="179" t="s">
        <v>7</v>
      </c>
      <c r="D6294" s="180" t="s">
        <v>18247</v>
      </c>
      <c r="E6294"/>
    </row>
    <row r="6295" spans="1:5" s="190" customFormat="1" x14ac:dyDescent="0.25">
      <c r="A6295" s="179" t="s">
        <v>26022</v>
      </c>
      <c r="B6295" s="179" t="s">
        <v>26023</v>
      </c>
      <c r="C6295" s="179" t="s">
        <v>7</v>
      </c>
      <c r="D6295" s="180" t="s">
        <v>26024</v>
      </c>
      <c r="E6295"/>
    </row>
    <row r="6296" spans="1:5" s="190" customFormat="1" x14ac:dyDescent="0.25">
      <c r="A6296" s="179" t="s">
        <v>26025</v>
      </c>
      <c r="B6296" s="179" t="s">
        <v>26026</v>
      </c>
      <c r="C6296" s="179" t="s">
        <v>7</v>
      </c>
      <c r="D6296" s="180" t="s">
        <v>26027</v>
      </c>
      <c r="E6296"/>
    </row>
    <row r="6297" spans="1:5" s="190" customFormat="1" x14ac:dyDescent="0.25">
      <c r="A6297" s="179" t="s">
        <v>26028</v>
      </c>
      <c r="B6297" s="179" t="s">
        <v>26029</v>
      </c>
      <c r="C6297" s="179" t="s">
        <v>7</v>
      </c>
      <c r="D6297" s="180" t="s">
        <v>26030</v>
      </c>
      <c r="E6297"/>
    </row>
    <row r="6298" spans="1:5" s="190" customFormat="1" x14ac:dyDescent="0.25">
      <c r="A6298" s="179" t="s">
        <v>26031</v>
      </c>
      <c r="B6298" s="179" t="s">
        <v>26032</v>
      </c>
      <c r="C6298" s="179" t="s">
        <v>7</v>
      </c>
      <c r="D6298" s="180" t="s">
        <v>25636</v>
      </c>
      <c r="E6298"/>
    </row>
    <row r="6299" spans="1:5" s="190" customFormat="1" x14ac:dyDescent="0.25">
      <c r="A6299" s="179" t="s">
        <v>26033</v>
      </c>
      <c r="B6299" s="179" t="s">
        <v>26034</v>
      </c>
      <c r="C6299" s="179" t="s">
        <v>7</v>
      </c>
      <c r="D6299" s="180" t="s">
        <v>26035</v>
      </c>
      <c r="E6299"/>
    </row>
    <row r="6300" spans="1:5" s="190" customFormat="1" x14ac:dyDescent="0.25">
      <c r="A6300" s="179" t="s">
        <v>26036</v>
      </c>
      <c r="B6300" s="179" t="s">
        <v>26037</v>
      </c>
      <c r="C6300" s="179" t="s">
        <v>7</v>
      </c>
      <c r="D6300" s="180" t="s">
        <v>26038</v>
      </c>
      <c r="E6300"/>
    </row>
    <row r="6301" spans="1:5" s="190" customFormat="1" x14ac:dyDescent="0.25">
      <c r="A6301" s="179" t="s">
        <v>2697</v>
      </c>
      <c r="B6301" s="179" t="s">
        <v>6611</v>
      </c>
      <c r="C6301" s="179" t="s">
        <v>14</v>
      </c>
      <c r="D6301" s="180" t="s">
        <v>26039</v>
      </c>
      <c r="E6301"/>
    </row>
    <row r="6302" spans="1:5" s="190" customFormat="1" x14ac:dyDescent="0.25">
      <c r="A6302" s="179" t="s">
        <v>2698</v>
      </c>
      <c r="B6302" s="179" t="s">
        <v>6612</v>
      </c>
      <c r="C6302" s="179" t="s">
        <v>14</v>
      </c>
      <c r="D6302" s="180" t="s">
        <v>26040</v>
      </c>
      <c r="E6302"/>
    </row>
    <row r="6303" spans="1:5" s="190" customFormat="1" x14ac:dyDescent="0.25">
      <c r="A6303" s="179" t="s">
        <v>2699</v>
      </c>
      <c r="B6303" s="179" t="s">
        <v>6613</v>
      </c>
      <c r="C6303" s="179" t="s">
        <v>14</v>
      </c>
      <c r="D6303" s="180" t="s">
        <v>18065</v>
      </c>
      <c r="E6303"/>
    </row>
    <row r="6304" spans="1:5" s="190" customFormat="1" x14ac:dyDescent="0.25">
      <c r="A6304" s="179" t="s">
        <v>2700</v>
      </c>
      <c r="B6304" s="179" t="s">
        <v>6614</v>
      </c>
      <c r="C6304" s="179" t="s">
        <v>14</v>
      </c>
      <c r="D6304" s="180" t="s">
        <v>18305</v>
      </c>
      <c r="E6304"/>
    </row>
    <row r="6305" spans="1:5" s="190" customFormat="1" x14ac:dyDescent="0.25">
      <c r="A6305" s="179" t="s">
        <v>2701</v>
      </c>
      <c r="B6305" s="179" t="s">
        <v>6615</v>
      </c>
      <c r="C6305" s="179" t="s">
        <v>14</v>
      </c>
      <c r="D6305" s="180" t="s">
        <v>26041</v>
      </c>
      <c r="E6305"/>
    </row>
    <row r="6306" spans="1:5" s="190" customFormat="1" x14ac:dyDescent="0.25">
      <c r="A6306" s="179" t="s">
        <v>2702</v>
      </c>
      <c r="B6306" s="179" t="s">
        <v>6616</v>
      </c>
      <c r="C6306" s="179" t="s">
        <v>14</v>
      </c>
      <c r="D6306" s="180" t="s">
        <v>17148</v>
      </c>
      <c r="E6306"/>
    </row>
    <row r="6307" spans="1:5" s="190" customFormat="1" x14ac:dyDescent="0.25">
      <c r="A6307" s="179" t="s">
        <v>6617</v>
      </c>
      <c r="B6307" s="179" t="s">
        <v>6618</v>
      </c>
      <c r="C6307" s="179" t="s">
        <v>14</v>
      </c>
      <c r="D6307" s="180" t="s">
        <v>17383</v>
      </c>
      <c r="E6307"/>
    </row>
    <row r="6308" spans="1:5" s="190" customFormat="1" x14ac:dyDescent="0.25">
      <c r="A6308" s="179" t="s">
        <v>6619</v>
      </c>
      <c r="B6308" s="179" t="s">
        <v>6620</v>
      </c>
      <c r="C6308" s="179" t="s">
        <v>14</v>
      </c>
      <c r="D6308" s="180" t="s">
        <v>16661</v>
      </c>
      <c r="E6308"/>
    </row>
    <row r="6309" spans="1:5" s="190" customFormat="1" x14ac:dyDescent="0.25">
      <c r="A6309" s="179" t="s">
        <v>6621</v>
      </c>
      <c r="B6309" s="179" t="s">
        <v>6622</v>
      </c>
      <c r="C6309" s="179" t="s">
        <v>7</v>
      </c>
      <c r="D6309" s="180" t="s">
        <v>19812</v>
      </c>
      <c r="E6309"/>
    </row>
    <row r="6310" spans="1:5" s="190" customFormat="1" x14ac:dyDescent="0.25">
      <c r="A6310" s="179" t="s">
        <v>6623</v>
      </c>
      <c r="B6310" s="179" t="s">
        <v>6624</v>
      </c>
      <c r="C6310" s="179" t="s">
        <v>7</v>
      </c>
      <c r="D6310" s="180" t="s">
        <v>26042</v>
      </c>
      <c r="E6310"/>
    </row>
    <row r="6311" spans="1:5" s="190" customFormat="1" x14ac:dyDescent="0.25">
      <c r="A6311" s="179" t="s">
        <v>6625</v>
      </c>
      <c r="B6311" s="179" t="s">
        <v>6626</v>
      </c>
      <c r="C6311" s="179" t="s">
        <v>7</v>
      </c>
      <c r="D6311" s="180" t="s">
        <v>17659</v>
      </c>
      <c r="E6311"/>
    </row>
    <row r="6312" spans="1:5" s="190" customFormat="1" x14ac:dyDescent="0.25">
      <c r="A6312" s="179" t="s">
        <v>6627</v>
      </c>
      <c r="B6312" s="179" t="s">
        <v>6628</v>
      </c>
      <c r="C6312" s="179" t="s">
        <v>7</v>
      </c>
      <c r="D6312" s="180" t="s">
        <v>17369</v>
      </c>
      <c r="E6312"/>
    </row>
    <row r="6313" spans="1:5" s="190" customFormat="1" x14ac:dyDescent="0.25">
      <c r="A6313" s="179" t="s">
        <v>6629</v>
      </c>
      <c r="B6313" s="179" t="s">
        <v>6630</v>
      </c>
      <c r="C6313" s="179" t="s">
        <v>14</v>
      </c>
      <c r="D6313" s="180" t="s">
        <v>26043</v>
      </c>
      <c r="E6313"/>
    </row>
    <row r="6314" spans="1:5" s="190" customFormat="1" x14ac:dyDescent="0.25">
      <c r="A6314" s="179" t="s">
        <v>6631</v>
      </c>
      <c r="B6314" s="179" t="s">
        <v>6632</v>
      </c>
      <c r="C6314" s="179" t="s">
        <v>14</v>
      </c>
      <c r="D6314" s="180" t="s">
        <v>17065</v>
      </c>
      <c r="E6314"/>
    </row>
    <row r="6315" spans="1:5" s="190" customFormat="1" x14ac:dyDescent="0.25">
      <c r="A6315" s="179" t="s">
        <v>2703</v>
      </c>
      <c r="B6315" s="179" t="s">
        <v>6633</v>
      </c>
      <c r="C6315" s="179" t="s">
        <v>14</v>
      </c>
      <c r="D6315" s="180" t="s">
        <v>26044</v>
      </c>
      <c r="E6315"/>
    </row>
    <row r="6316" spans="1:5" s="190" customFormat="1" x14ac:dyDescent="0.25">
      <c r="A6316" s="179" t="s">
        <v>2704</v>
      </c>
      <c r="B6316" s="179" t="s">
        <v>6634</v>
      </c>
      <c r="C6316" s="179" t="s">
        <v>14</v>
      </c>
      <c r="D6316" s="180" t="s">
        <v>26045</v>
      </c>
      <c r="E6316"/>
    </row>
    <row r="6317" spans="1:5" s="190" customFormat="1" x14ac:dyDescent="0.25">
      <c r="A6317" s="179" t="s">
        <v>2705</v>
      </c>
      <c r="B6317" s="179" t="s">
        <v>6635</v>
      </c>
      <c r="C6317" s="179" t="s">
        <v>14</v>
      </c>
      <c r="D6317" s="180" t="s">
        <v>26046</v>
      </c>
      <c r="E6317"/>
    </row>
    <row r="6318" spans="1:5" s="190" customFormat="1" x14ac:dyDescent="0.25">
      <c r="A6318" s="179" t="s">
        <v>2706</v>
      </c>
      <c r="B6318" s="179" t="s">
        <v>6636</v>
      </c>
      <c r="C6318" s="179" t="s">
        <v>14</v>
      </c>
      <c r="D6318" s="180" t="s">
        <v>16930</v>
      </c>
      <c r="E6318"/>
    </row>
    <row r="6319" spans="1:5" s="190" customFormat="1" x14ac:dyDescent="0.25">
      <c r="A6319" s="179" t="s">
        <v>2707</v>
      </c>
      <c r="B6319" s="179" t="s">
        <v>6637</v>
      </c>
      <c r="C6319" s="179" t="s">
        <v>7</v>
      </c>
      <c r="D6319" s="180" t="s">
        <v>26047</v>
      </c>
      <c r="E6319"/>
    </row>
    <row r="6320" spans="1:5" s="190" customFormat="1" x14ac:dyDescent="0.25">
      <c r="A6320" s="179" t="s">
        <v>2708</v>
      </c>
      <c r="B6320" s="179" t="s">
        <v>6638</v>
      </c>
      <c r="C6320" s="179" t="s">
        <v>8</v>
      </c>
      <c r="D6320" s="180" t="s">
        <v>16757</v>
      </c>
      <c r="E6320"/>
    </row>
    <row r="6321" spans="1:5" s="190" customFormat="1" x14ac:dyDescent="0.25">
      <c r="A6321" s="179" t="s">
        <v>2709</v>
      </c>
      <c r="B6321" s="179" t="s">
        <v>6639</v>
      </c>
      <c r="C6321" s="179" t="s">
        <v>8</v>
      </c>
      <c r="D6321" s="180" t="s">
        <v>26048</v>
      </c>
      <c r="E6321"/>
    </row>
    <row r="6322" spans="1:5" s="190" customFormat="1" x14ac:dyDescent="0.25">
      <c r="A6322" s="179" t="s">
        <v>2710</v>
      </c>
      <c r="B6322" s="179" t="s">
        <v>6640</v>
      </c>
      <c r="C6322" s="179" t="s">
        <v>8</v>
      </c>
      <c r="D6322" s="180" t="s">
        <v>26049</v>
      </c>
      <c r="E6322"/>
    </row>
    <row r="6323" spans="1:5" s="190" customFormat="1" x14ac:dyDescent="0.25">
      <c r="A6323" s="179" t="s">
        <v>2711</v>
      </c>
      <c r="B6323" s="179" t="s">
        <v>6641</v>
      </c>
      <c r="C6323" s="179" t="s">
        <v>8</v>
      </c>
      <c r="D6323" s="180" t="s">
        <v>26050</v>
      </c>
      <c r="E6323"/>
    </row>
    <row r="6324" spans="1:5" s="190" customFormat="1" x14ac:dyDescent="0.25">
      <c r="A6324" s="179" t="s">
        <v>2712</v>
      </c>
      <c r="B6324" s="179" t="s">
        <v>6642</v>
      </c>
      <c r="C6324" s="179" t="s">
        <v>7</v>
      </c>
      <c r="D6324" s="180" t="s">
        <v>26051</v>
      </c>
      <c r="E6324"/>
    </row>
    <row r="6325" spans="1:5" s="190" customFormat="1" x14ac:dyDescent="0.25">
      <c r="A6325" s="179" t="s">
        <v>2713</v>
      </c>
      <c r="B6325" s="179" t="s">
        <v>6643</v>
      </c>
      <c r="C6325" s="179" t="s">
        <v>7</v>
      </c>
      <c r="D6325" s="180" t="s">
        <v>26052</v>
      </c>
      <c r="E6325"/>
    </row>
    <row r="6326" spans="1:5" s="190" customFormat="1" x14ac:dyDescent="0.25">
      <c r="A6326" s="179" t="s">
        <v>2714</v>
      </c>
      <c r="B6326" s="179" t="s">
        <v>6644</v>
      </c>
      <c r="C6326" s="179" t="s">
        <v>7</v>
      </c>
      <c r="D6326" s="180" t="s">
        <v>26053</v>
      </c>
      <c r="E6326"/>
    </row>
    <row r="6327" spans="1:5" s="190" customFormat="1" x14ac:dyDescent="0.25">
      <c r="A6327" s="179" t="s">
        <v>2715</v>
      </c>
      <c r="B6327" s="179" t="s">
        <v>6645</v>
      </c>
      <c r="C6327" s="179" t="s">
        <v>7</v>
      </c>
      <c r="D6327" s="180" t="s">
        <v>26054</v>
      </c>
      <c r="E6327"/>
    </row>
    <row r="6328" spans="1:5" s="190" customFormat="1" x14ac:dyDescent="0.25">
      <c r="A6328" s="179" t="s">
        <v>2716</v>
      </c>
      <c r="B6328" s="179" t="s">
        <v>6646</v>
      </c>
      <c r="C6328" s="179" t="s">
        <v>7</v>
      </c>
      <c r="D6328" s="180" t="s">
        <v>17771</v>
      </c>
      <c r="E6328"/>
    </row>
    <row r="6329" spans="1:5" s="190" customFormat="1" x14ac:dyDescent="0.25">
      <c r="A6329" s="179" t="s">
        <v>2717</v>
      </c>
      <c r="B6329" s="179" t="s">
        <v>6647</v>
      </c>
      <c r="C6329" s="179" t="s">
        <v>7</v>
      </c>
      <c r="D6329" s="180" t="s">
        <v>17409</v>
      </c>
      <c r="E6329"/>
    </row>
    <row r="6330" spans="1:5" s="190" customFormat="1" x14ac:dyDescent="0.25">
      <c r="A6330" s="179" t="s">
        <v>2718</v>
      </c>
      <c r="B6330" s="179" t="s">
        <v>6648</v>
      </c>
      <c r="C6330" s="179" t="s">
        <v>7</v>
      </c>
      <c r="D6330" s="180" t="s">
        <v>26055</v>
      </c>
      <c r="E6330"/>
    </row>
    <row r="6331" spans="1:5" s="190" customFormat="1" x14ac:dyDescent="0.25">
      <c r="A6331" s="179" t="s">
        <v>2719</v>
      </c>
      <c r="B6331" s="179" t="s">
        <v>6649</v>
      </c>
      <c r="C6331" s="179" t="s">
        <v>7</v>
      </c>
      <c r="D6331" s="180" t="s">
        <v>26056</v>
      </c>
      <c r="E6331"/>
    </row>
    <row r="6332" spans="1:5" s="190" customFormat="1" x14ac:dyDescent="0.25">
      <c r="A6332" s="179" t="s">
        <v>2720</v>
      </c>
      <c r="B6332" s="179" t="s">
        <v>6650</v>
      </c>
      <c r="C6332" s="179" t="s">
        <v>7</v>
      </c>
      <c r="D6332" s="180" t="s">
        <v>13248</v>
      </c>
      <c r="E6332"/>
    </row>
    <row r="6333" spans="1:5" s="190" customFormat="1" x14ac:dyDescent="0.25">
      <c r="A6333" s="179" t="s">
        <v>2721</v>
      </c>
      <c r="B6333" s="179" t="s">
        <v>6651</v>
      </c>
      <c r="C6333" s="179" t="s">
        <v>7</v>
      </c>
      <c r="D6333" s="180" t="s">
        <v>26057</v>
      </c>
      <c r="E6333"/>
    </row>
    <row r="6334" spans="1:5" s="190" customFormat="1" x14ac:dyDescent="0.25">
      <c r="A6334" s="179" t="s">
        <v>2722</v>
      </c>
      <c r="B6334" s="179" t="s">
        <v>6652</v>
      </c>
      <c r="C6334" s="179" t="s">
        <v>7</v>
      </c>
      <c r="D6334" s="180" t="s">
        <v>16672</v>
      </c>
      <c r="E6334"/>
    </row>
    <row r="6335" spans="1:5" s="190" customFormat="1" x14ac:dyDescent="0.25">
      <c r="A6335" s="179" t="s">
        <v>2723</v>
      </c>
      <c r="B6335" s="179" t="s">
        <v>6653</v>
      </c>
      <c r="C6335" s="179" t="s">
        <v>7</v>
      </c>
      <c r="D6335" s="180" t="s">
        <v>17031</v>
      </c>
      <c r="E6335"/>
    </row>
    <row r="6336" spans="1:5" s="190" customFormat="1" x14ac:dyDescent="0.25">
      <c r="A6336" s="179" t="s">
        <v>2724</v>
      </c>
      <c r="B6336" s="179" t="s">
        <v>6654</v>
      </c>
      <c r="C6336" s="179" t="s">
        <v>7</v>
      </c>
      <c r="D6336" s="180" t="s">
        <v>14333</v>
      </c>
      <c r="E6336"/>
    </row>
    <row r="6337" spans="1:5" s="190" customFormat="1" x14ac:dyDescent="0.25">
      <c r="A6337" s="179" t="s">
        <v>2725</v>
      </c>
      <c r="B6337" s="179" t="s">
        <v>6656</v>
      </c>
      <c r="C6337" s="179" t="s">
        <v>7</v>
      </c>
      <c r="D6337" s="180" t="s">
        <v>16810</v>
      </c>
      <c r="E6337"/>
    </row>
    <row r="6338" spans="1:5" s="190" customFormat="1" x14ac:dyDescent="0.25">
      <c r="A6338" s="179" t="s">
        <v>2726</v>
      </c>
      <c r="B6338" s="179" t="s">
        <v>1014</v>
      </c>
      <c r="C6338" s="179" t="s">
        <v>8</v>
      </c>
      <c r="D6338" s="180" t="s">
        <v>17131</v>
      </c>
      <c r="E6338"/>
    </row>
    <row r="6339" spans="1:5" s="190" customFormat="1" x14ac:dyDescent="0.25">
      <c r="A6339" s="179" t="s">
        <v>2727</v>
      </c>
      <c r="B6339" s="179" t="s">
        <v>1015</v>
      </c>
      <c r="C6339" s="179" t="s">
        <v>8</v>
      </c>
      <c r="D6339" s="180" t="s">
        <v>26058</v>
      </c>
      <c r="E6339"/>
    </row>
    <row r="6340" spans="1:5" s="190" customFormat="1" x14ac:dyDescent="0.25">
      <c r="A6340" s="179" t="s">
        <v>2728</v>
      </c>
      <c r="B6340" s="179" t="s">
        <v>1016</v>
      </c>
      <c r="C6340" s="179" t="s">
        <v>8</v>
      </c>
      <c r="D6340" s="180" t="s">
        <v>26059</v>
      </c>
      <c r="E6340"/>
    </row>
    <row r="6341" spans="1:5" s="190" customFormat="1" x14ac:dyDescent="0.25">
      <c r="A6341" s="179" t="s">
        <v>2729</v>
      </c>
      <c r="B6341" s="179" t="s">
        <v>1017</v>
      </c>
      <c r="C6341" s="179" t="s">
        <v>8</v>
      </c>
      <c r="D6341" s="180" t="s">
        <v>26060</v>
      </c>
      <c r="E6341"/>
    </row>
    <row r="6342" spans="1:5" s="190" customFormat="1" x14ac:dyDescent="0.25">
      <c r="A6342" s="179" t="s">
        <v>2730</v>
      </c>
      <c r="B6342" s="179" t="s">
        <v>1018</v>
      </c>
      <c r="C6342" s="179" t="s">
        <v>8</v>
      </c>
      <c r="D6342" s="180" t="s">
        <v>26061</v>
      </c>
      <c r="E6342"/>
    </row>
    <row r="6343" spans="1:5" s="190" customFormat="1" x14ac:dyDescent="0.25">
      <c r="A6343" s="179" t="s">
        <v>2731</v>
      </c>
      <c r="B6343" s="179" t="s">
        <v>1019</v>
      </c>
      <c r="C6343" s="179" t="s">
        <v>8</v>
      </c>
      <c r="D6343" s="180" t="s">
        <v>26062</v>
      </c>
      <c r="E6343"/>
    </row>
    <row r="6344" spans="1:5" s="190" customFormat="1" x14ac:dyDescent="0.25">
      <c r="A6344" s="179" t="s">
        <v>2732</v>
      </c>
      <c r="B6344" s="179" t="s">
        <v>1020</v>
      </c>
      <c r="C6344" s="179" t="s">
        <v>8</v>
      </c>
      <c r="D6344" s="180" t="s">
        <v>26063</v>
      </c>
      <c r="E6344"/>
    </row>
    <row r="6345" spans="1:5" s="190" customFormat="1" x14ac:dyDescent="0.25">
      <c r="A6345" s="179" t="s">
        <v>2733</v>
      </c>
      <c r="B6345" s="179" t="s">
        <v>1021</v>
      </c>
      <c r="C6345" s="179" t="s">
        <v>8</v>
      </c>
      <c r="D6345" s="180" t="s">
        <v>26064</v>
      </c>
      <c r="E6345"/>
    </row>
    <row r="6346" spans="1:5" s="190" customFormat="1" x14ac:dyDescent="0.25">
      <c r="A6346" s="179" t="s">
        <v>2734</v>
      </c>
      <c r="B6346" s="179" t="s">
        <v>1022</v>
      </c>
      <c r="C6346" s="179" t="s">
        <v>8</v>
      </c>
      <c r="D6346" s="180" t="s">
        <v>26065</v>
      </c>
      <c r="E6346"/>
    </row>
    <row r="6347" spans="1:5" s="190" customFormat="1" x14ac:dyDescent="0.25">
      <c r="A6347" s="179" t="s">
        <v>2735</v>
      </c>
      <c r="B6347" s="179" t="s">
        <v>1023</v>
      </c>
      <c r="C6347" s="179" t="s">
        <v>8</v>
      </c>
      <c r="D6347" s="180" t="s">
        <v>26066</v>
      </c>
      <c r="E6347"/>
    </row>
    <row r="6348" spans="1:5" s="190" customFormat="1" x14ac:dyDescent="0.25">
      <c r="A6348" s="179" t="s">
        <v>2736</v>
      </c>
      <c r="B6348" s="179" t="s">
        <v>15278</v>
      </c>
      <c r="C6348" s="179" t="s">
        <v>8</v>
      </c>
      <c r="D6348" s="180" t="s">
        <v>17131</v>
      </c>
      <c r="E6348"/>
    </row>
    <row r="6349" spans="1:5" s="190" customFormat="1" x14ac:dyDescent="0.25">
      <c r="A6349" s="179" t="s">
        <v>2737</v>
      </c>
      <c r="B6349" s="179" t="s">
        <v>1024</v>
      </c>
      <c r="C6349" s="179" t="s">
        <v>8</v>
      </c>
      <c r="D6349" s="180" t="s">
        <v>26067</v>
      </c>
      <c r="E6349"/>
    </row>
    <row r="6350" spans="1:5" s="190" customFormat="1" x14ac:dyDescent="0.25">
      <c r="A6350" s="179" t="s">
        <v>2738</v>
      </c>
      <c r="B6350" s="179" t="s">
        <v>1025</v>
      </c>
      <c r="C6350" s="179" t="s">
        <v>8</v>
      </c>
      <c r="D6350" s="180" t="s">
        <v>26068</v>
      </c>
      <c r="E6350"/>
    </row>
    <row r="6351" spans="1:5" s="190" customFormat="1" x14ac:dyDescent="0.25">
      <c r="A6351" s="179" t="s">
        <v>2739</v>
      </c>
      <c r="B6351" s="179" t="s">
        <v>1026</v>
      </c>
      <c r="C6351" s="179" t="s">
        <v>8</v>
      </c>
      <c r="D6351" s="180" t="s">
        <v>26069</v>
      </c>
      <c r="E6351"/>
    </row>
    <row r="6352" spans="1:5" s="190" customFormat="1" x14ac:dyDescent="0.25">
      <c r="A6352" s="179" t="s">
        <v>2740</v>
      </c>
      <c r="B6352" s="179" t="s">
        <v>1027</v>
      </c>
      <c r="C6352" s="179" t="s">
        <v>8</v>
      </c>
      <c r="D6352" s="180" t="s">
        <v>26070</v>
      </c>
      <c r="E6352"/>
    </row>
    <row r="6353" spans="1:5" s="190" customFormat="1" x14ac:dyDescent="0.25">
      <c r="A6353" s="179" t="s">
        <v>2741</v>
      </c>
      <c r="B6353" s="179" t="s">
        <v>1028</v>
      </c>
      <c r="C6353" s="179" t="s">
        <v>8</v>
      </c>
      <c r="D6353" s="180" t="s">
        <v>26071</v>
      </c>
      <c r="E6353"/>
    </row>
    <row r="6354" spans="1:5" s="190" customFormat="1" x14ac:dyDescent="0.25">
      <c r="A6354" s="179" t="s">
        <v>2742</v>
      </c>
      <c r="B6354" s="179" t="s">
        <v>1029</v>
      </c>
      <c r="C6354" s="179" t="s">
        <v>8</v>
      </c>
      <c r="D6354" s="180" t="s">
        <v>26072</v>
      </c>
      <c r="E6354"/>
    </row>
    <row r="6355" spans="1:5" s="190" customFormat="1" x14ac:dyDescent="0.25">
      <c r="A6355" s="179" t="s">
        <v>2743</v>
      </c>
      <c r="B6355" s="179" t="s">
        <v>1030</v>
      </c>
      <c r="C6355" s="179" t="s">
        <v>8</v>
      </c>
      <c r="D6355" s="180" t="s">
        <v>26073</v>
      </c>
      <c r="E6355"/>
    </row>
    <row r="6356" spans="1:5" s="190" customFormat="1" x14ac:dyDescent="0.25">
      <c r="A6356" s="179" t="s">
        <v>2744</v>
      </c>
      <c r="B6356" s="179" t="s">
        <v>1031</v>
      </c>
      <c r="C6356" s="179" t="s">
        <v>8</v>
      </c>
      <c r="D6356" s="180" t="s">
        <v>26074</v>
      </c>
      <c r="E6356"/>
    </row>
    <row r="6357" spans="1:5" s="190" customFormat="1" x14ac:dyDescent="0.25">
      <c r="A6357" s="179" t="s">
        <v>2745</v>
      </c>
      <c r="B6357" s="179" t="s">
        <v>1032</v>
      </c>
      <c r="C6357" s="179" t="s">
        <v>8</v>
      </c>
      <c r="D6357" s="180" t="s">
        <v>26075</v>
      </c>
      <c r="E6357"/>
    </row>
    <row r="6358" spans="1:5" s="190" customFormat="1" x14ac:dyDescent="0.25">
      <c r="A6358" s="179" t="s">
        <v>6657</v>
      </c>
      <c r="B6358" s="179" t="s">
        <v>6658</v>
      </c>
      <c r="C6358" s="179" t="s">
        <v>8</v>
      </c>
      <c r="D6358" s="180" t="s">
        <v>26076</v>
      </c>
      <c r="E6358"/>
    </row>
    <row r="6359" spans="1:5" s="190" customFormat="1" x14ac:dyDescent="0.25">
      <c r="A6359" s="179" t="s">
        <v>6659</v>
      </c>
      <c r="B6359" s="179" t="s">
        <v>6660</v>
      </c>
      <c r="C6359" s="179" t="s">
        <v>8</v>
      </c>
      <c r="D6359" s="180" t="s">
        <v>26077</v>
      </c>
      <c r="E6359"/>
    </row>
    <row r="6360" spans="1:5" s="190" customFormat="1" x14ac:dyDescent="0.25">
      <c r="A6360" s="179" t="s">
        <v>6661</v>
      </c>
      <c r="B6360" s="179" t="s">
        <v>6662</v>
      </c>
      <c r="C6360" s="179" t="s">
        <v>8</v>
      </c>
      <c r="D6360" s="180" t="s">
        <v>26078</v>
      </c>
      <c r="E6360"/>
    </row>
    <row r="6361" spans="1:5" s="190" customFormat="1" x14ac:dyDescent="0.25">
      <c r="A6361" s="179" t="s">
        <v>6663</v>
      </c>
      <c r="B6361" s="179" t="s">
        <v>6664</v>
      </c>
      <c r="C6361" s="179" t="s">
        <v>8</v>
      </c>
      <c r="D6361" s="180" t="s">
        <v>26079</v>
      </c>
      <c r="E6361"/>
    </row>
    <row r="6362" spans="1:5" s="190" customFormat="1" x14ac:dyDescent="0.25">
      <c r="A6362" s="179" t="s">
        <v>6665</v>
      </c>
      <c r="B6362" s="179" t="s">
        <v>6666</v>
      </c>
      <c r="C6362" s="179" t="s">
        <v>8</v>
      </c>
      <c r="D6362" s="180" t="s">
        <v>26080</v>
      </c>
      <c r="E6362"/>
    </row>
    <row r="6363" spans="1:5" s="190" customFormat="1" x14ac:dyDescent="0.25">
      <c r="A6363" s="179" t="s">
        <v>6667</v>
      </c>
      <c r="B6363" s="179" t="s">
        <v>6668</v>
      </c>
      <c r="C6363" s="179" t="s">
        <v>8</v>
      </c>
      <c r="D6363" s="180" t="s">
        <v>26081</v>
      </c>
      <c r="E6363"/>
    </row>
    <row r="6364" spans="1:5" s="190" customFormat="1" x14ac:dyDescent="0.25">
      <c r="A6364" s="179" t="s">
        <v>6669</v>
      </c>
      <c r="B6364" s="179" t="s">
        <v>6670</v>
      </c>
      <c r="C6364" s="179" t="s">
        <v>8</v>
      </c>
      <c r="D6364" s="180" t="s">
        <v>26082</v>
      </c>
      <c r="E6364"/>
    </row>
    <row r="6365" spans="1:5" s="190" customFormat="1" x14ac:dyDescent="0.25">
      <c r="A6365" s="179" t="s">
        <v>6671</v>
      </c>
      <c r="B6365" s="179" t="s">
        <v>6672</v>
      </c>
      <c r="C6365" s="179" t="s">
        <v>8</v>
      </c>
      <c r="D6365" s="180" t="s">
        <v>26083</v>
      </c>
      <c r="E6365"/>
    </row>
    <row r="6366" spans="1:5" s="190" customFormat="1" x14ac:dyDescent="0.25">
      <c r="A6366" s="179" t="s">
        <v>6673</v>
      </c>
      <c r="B6366" s="179" t="s">
        <v>6674</v>
      </c>
      <c r="C6366" s="179" t="s">
        <v>8</v>
      </c>
      <c r="D6366" s="180" t="s">
        <v>26084</v>
      </c>
      <c r="E6366"/>
    </row>
    <row r="6367" spans="1:5" s="190" customFormat="1" x14ac:dyDescent="0.25">
      <c r="A6367" s="179" t="s">
        <v>6675</v>
      </c>
      <c r="B6367" s="179" t="s">
        <v>6676</v>
      </c>
      <c r="C6367" s="179" t="s">
        <v>8</v>
      </c>
      <c r="D6367" s="180" t="s">
        <v>26085</v>
      </c>
      <c r="E6367"/>
    </row>
    <row r="6368" spans="1:5" s="190" customFormat="1" x14ac:dyDescent="0.25">
      <c r="A6368" s="179" t="s">
        <v>6677</v>
      </c>
      <c r="B6368" s="179" t="s">
        <v>6678</v>
      </c>
      <c r="C6368" s="179" t="s">
        <v>8</v>
      </c>
      <c r="D6368" s="180" t="s">
        <v>26086</v>
      </c>
      <c r="E6368"/>
    </row>
    <row r="6369" spans="1:5" s="190" customFormat="1" x14ac:dyDescent="0.25">
      <c r="A6369" s="179" t="s">
        <v>6679</v>
      </c>
      <c r="B6369" s="179" t="s">
        <v>6680</v>
      </c>
      <c r="C6369" s="179" t="s">
        <v>8</v>
      </c>
      <c r="D6369" s="180" t="s">
        <v>26087</v>
      </c>
      <c r="E6369"/>
    </row>
    <row r="6370" spans="1:5" s="190" customFormat="1" x14ac:dyDescent="0.25">
      <c r="A6370" s="179" t="s">
        <v>6681</v>
      </c>
      <c r="B6370" s="179" t="s">
        <v>6682</v>
      </c>
      <c r="C6370" s="179" t="s">
        <v>8</v>
      </c>
      <c r="D6370" s="180" t="s">
        <v>26088</v>
      </c>
      <c r="E6370"/>
    </row>
    <row r="6371" spans="1:5" s="190" customFormat="1" x14ac:dyDescent="0.25">
      <c r="A6371" s="179" t="s">
        <v>6683</v>
      </c>
      <c r="B6371" s="179" t="s">
        <v>6684</v>
      </c>
      <c r="C6371" s="179" t="s">
        <v>8</v>
      </c>
      <c r="D6371" s="180" t="s">
        <v>26089</v>
      </c>
      <c r="E6371"/>
    </row>
    <row r="6372" spans="1:5" s="190" customFormat="1" x14ac:dyDescent="0.25">
      <c r="A6372" s="179" t="s">
        <v>6685</v>
      </c>
      <c r="B6372" s="179" t="s">
        <v>6686</v>
      </c>
      <c r="C6372" s="179" t="s">
        <v>8</v>
      </c>
      <c r="D6372" s="180" t="s">
        <v>26090</v>
      </c>
      <c r="E6372"/>
    </row>
    <row r="6373" spans="1:5" s="190" customFormat="1" x14ac:dyDescent="0.25">
      <c r="A6373" s="179" t="s">
        <v>6687</v>
      </c>
      <c r="B6373" s="179" t="s">
        <v>6688</v>
      </c>
      <c r="C6373" s="179" t="s">
        <v>8</v>
      </c>
      <c r="D6373" s="180" t="s">
        <v>26091</v>
      </c>
      <c r="E6373"/>
    </row>
    <row r="6374" spans="1:5" s="190" customFormat="1" x14ac:dyDescent="0.25">
      <c r="A6374" s="179" t="s">
        <v>6689</v>
      </c>
      <c r="B6374" s="179" t="s">
        <v>6690</v>
      </c>
      <c r="C6374" s="179" t="s">
        <v>8</v>
      </c>
      <c r="D6374" s="180" t="s">
        <v>26092</v>
      </c>
      <c r="E6374"/>
    </row>
    <row r="6375" spans="1:5" s="190" customFormat="1" x14ac:dyDescent="0.25">
      <c r="A6375" s="179" t="s">
        <v>6691</v>
      </c>
      <c r="B6375" s="179" t="s">
        <v>6692</v>
      </c>
      <c r="C6375" s="179" t="s">
        <v>8</v>
      </c>
      <c r="D6375" s="180" t="s">
        <v>26093</v>
      </c>
      <c r="E6375"/>
    </row>
    <row r="6376" spans="1:5" s="190" customFormat="1" x14ac:dyDescent="0.25">
      <c r="A6376" s="179" t="s">
        <v>6693</v>
      </c>
      <c r="B6376" s="179" t="s">
        <v>6694</v>
      </c>
      <c r="C6376" s="179" t="s">
        <v>8</v>
      </c>
      <c r="D6376" s="180" t="s">
        <v>26094</v>
      </c>
      <c r="E6376"/>
    </row>
    <row r="6377" spans="1:5" s="190" customFormat="1" x14ac:dyDescent="0.25">
      <c r="A6377" s="179" t="s">
        <v>6695</v>
      </c>
      <c r="B6377" s="179" t="s">
        <v>6696</v>
      </c>
      <c r="C6377" s="179" t="s">
        <v>8</v>
      </c>
      <c r="D6377" s="180" t="s">
        <v>26095</v>
      </c>
      <c r="E6377"/>
    </row>
    <row r="6378" spans="1:5" s="190" customFormat="1" x14ac:dyDescent="0.25">
      <c r="A6378" s="179" t="s">
        <v>6697</v>
      </c>
      <c r="B6378" s="179" t="s">
        <v>6698</v>
      </c>
      <c r="C6378" s="179" t="s">
        <v>16</v>
      </c>
      <c r="D6378" s="180" t="s">
        <v>7851</v>
      </c>
      <c r="E6378"/>
    </row>
    <row r="6379" spans="1:5" s="190" customFormat="1" x14ac:dyDescent="0.25">
      <c r="A6379" s="179" t="s">
        <v>6699</v>
      </c>
      <c r="B6379" s="179" t="s">
        <v>6700</v>
      </c>
      <c r="C6379" s="179" t="s">
        <v>16</v>
      </c>
      <c r="D6379" s="180" t="s">
        <v>12547</v>
      </c>
      <c r="E6379"/>
    </row>
    <row r="6380" spans="1:5" s="190" customFormat="1" x14ac:dyDescent="0.25">
      <c r="A6380" s="179" t="s">
        <v>6702</v>
      </c>
      <c r="B6380" s="179" t="s">
        <v>6703</v>
      </c>
      <c r="C6380" s="179" t="s">
        <v>7</v>
      </c>
      <c r="D6380" s="180" t="s">
        <v>17674</v>
      </c>
      <c r="E6380"/>
    </row>
    <row r="6381" spans="1:5" s="190" customFormat="1" x14ac:dyDescent="0.25">
      <c r="A6381" s="179" t="s">
        <v>12831</v>
      </c>
      <c r="B6381" s="179" t="s">
        <v>12832</v>
      </c>
      <c r="C6381" s="179" t="s">
        <v>16</v>
      </c>
      <c r="D6381" s="180" t="s">
        <v>12043</v>
      </c>
      <c r="E6381"/>
    </row>
    <row r="6382" spans="1:5" s="190" customFormat="1" x14ac:dyDescent="0.25">
      <c r="A6382" s="179" t="s">
        <v>2746</v>
      </c>
      <c r="B6382" s="179" t="s">
        <v>6704</v>
      </c>
      <c r="C6382" s="179" t="s">
        <v>7</v>
      </c>
      <c r="D6382" s="180" t="s">
        <v>26096</v>
      </c>
      <c r="E6382"/>
    </row>
    <row r="6383" spans="1:5" s="190" customFormat="1" x14ac:dyDescent="0.25">
      <c r="A6383" s="179" t="s">
        <v>15279</v>
      </c>
      <c r="B6383" s="179" t="s">
        <v>15280</v>
      </c>
      <c r="C6383" s="179" t="s">
        <v>4</v>
      </c>
      <c r="D6383" s="180" t="s">
        <v>16560</v>
      </c>
      <c r="E6383"/>
    </row>
    <row r="6384" spans="1:5" s="190" customFormat="1" x14ac:dyDescent="0.25">
      <c r="A6384" s="179" t="s">
        <v>15281</v>
      </c>
      <c r="B6384" s="179" t="s">
        <v>15282</v>
      </c>
      <c r="C6384" s="179" t="s">
        <v>8</v>
      </c>
      <c r="D6384" s="180" t="s">
        <v>14973</v>
      </c>
      <c r="E6384"/>
    </row>
    <row r="6385" spans="1:5" s="190" customFormat="1" x14ac:dyDescent="0.25">
      <c r="A6385" s="179" t="s">
        <v>15283</v>
      </c>
      <c r="B6385" s="179" t="s">
        <v>15284</v>
      </c>
      <c r="C6385" s="179" t="s">
        <v>8</v>
      </c>
      <c r="D6385" s="180" t="s">
        <v>26097</v>
      </c>
      <c r="E6385"/>
    </row>
    <row r="6386" spans="1:5" s="190" customFormat="1" x14ac:dyDescent="0.25">
      <c r="A6386" s="179" t="s">
        <v>15285</v>
      </c>
      <c r="B6386" s="179" t="s">
        <v>15286</v>
      </c>
      <c r="C6386" s="179" t="s">
        <v>10</v>
      </c>
      <c r="D6386" s="180" t="s">
        <v>26098</v>
      </c>
      <c r="E6386"/>
    </row>
    <row r="6387" spans="1:5" s="190" customFormat="1" x14ac:dyDescent="0.25">
      <c r="A6387" s="179" t="s">
        <v>15287</v>
      </c>
      <c r="B6387" s="179" t="s">
        <v>15288</v>
      </c>
      <c r="C6387" s="179" t="s">
        <v>8</v>
      </c>
      <c r="D6387" s="180" t="s">
        <v>26099</v>
      </c>
      <c r="E6387"/>
    </row>
    <row r="6388" spans="1:5" s="190" customFormat="1" x14ac:dyDescent="0.25">
      <c r="A6388" s="179" t="s">
        <v>8794</v>
      </c>
      <c r="B6388" s="179" t="s">
        <v>8795</v>
      </c>
      <c r="C6388" s="179" t="s">
        <v>14</v>
      </c>
      <c r="D6388" s="180" t="s">
        <v>18026</v>
      </c>
      <c r="E6388"/>
    </row>
    <row r="6389" spans="1:5" s="190" customFormat="1" x14ac:dyDescent="0.25">
      <c r="A6389" s="179" t="s">
        <v>15289</v>
      </c>
      <c r="B6389" s="179" t="s">
        <v>15290</v>
      </c>
      <c r="C6389" s="179" t="s">
        <v>14</v>
      </c>
      <c r="D6389" s="180" t="s">
        <v>26100</v>
      </c>
      <c r="E6389"/>
    </row>
    <row r="6390" spans="1:5" s="190" customFormat="1" x14ac:dyDescent="0.25">
      <c r="A6390" s="179" t="s">
        <v>8796</v>
      </c>
      <c r="B6390" s="179" t="s">
        <v>8797</v>
      </c>
      <c r="C6390" s="179" t="s">
        <v>14</v>
      </c>
      <c r="D6390" s="180" t="s">
        <v>26101</v>
      </c>
      <c r="E6390"/>
    </row>
    <row r="6391" spans="1:5" s="190" customFormat="1" x14ac:dyDescent="0.25">
      <c r="A6391" s="179" t="s">
        <v>8798</v>
      </c>
      <c r="B6391" s="179" t="s">
        <v>8799</v>
      </c>
      <c r="C6391" s="179" t="s">
        <v>14</v>
      </c>
      <c r="D6391" s="180" t="s">
        <v>17834</v>
      </c>
      <c r="E6391"/>
    </row>
    <row r="6392" spans="1:5" s="190" customFormat="1" x14ac:dyDescent="0.25">
      <c r="A6392" s="179" t="s">
        <v>8800</v>
      </c>
      <c r="B6392" s="179" t="s">
        <v>8801</v>
      </c>
      <c r="C6392" s="179" t="s">
        <v>14</v>
      </c>
      <c r="D6392" s="180" t="s">
        <v>7861</v>
      </c>
      <c r="E6392"/>
    </row>
    <row r="6393" spans="1:5" s="190" customFormat="1" x14ac:dyDescent="0.25">
      <c r="A6393" s="179" t="s">
        <v>8802</v>
      </c>
      <c r="B6393" s="179" t="s">
        <v>8803</v>
      </c>
      <c r="C6393" s="179" t="s">
        <v>14</v>
      </c>
      <c r="D6393" s="180" t="s">
        <v>18364</v>
      </c>
      <c r="E6393"/>
    </row>
    <row r="6394" spans="1:5" s="190" customFormat="1" x14ac:dyDescent="0.25">
      <c r="A6394" s="179" t="s">
        <v>15291</v>
      </c>
      <c r="B6394" s="179" t="s">
        <v>15292</v>
      </c>
      <c r="C6394" s="179" t="s">
        <v>14</v>
      </c>
      <c r="D6394" s="180" t="s">
        <v>26102</v>
      </c>
      <c r="E6394"/>
    </row>
    <row r="6395" spans="1:5" s="190" customFormat="1" x14ac:dyDescent="0.25">
      <c r="A6395" s="179" t="s">
        <v>8804</v>
      </c>
      <c r="B6395" s="179" t="s">
        <v>8805</v>
      </c>
      <c r="C6395" s="179" t="s">
        <v>14</v>
      </c>
      <c r="D6395" s="180" t="s">
        <v>16175</v>
      </c>
      <c r="E6395"/>
    </row>
    <row r="6396" spans="1:5" s="190" customFormat="1" x14ac:dyDescent="0.25">
      <c r="A6396" s="179" t="s">
        <v>8806</v>
      </c>
      <c r="B6396" s="179" t="s">
        <v>8807</v>
      </c>
      <c r="C6396" s="179" t="s">
        <v>14</v>
      </c>
      <c r="D6396" s="180" t="s">
        <v>26103</v>
      </c>
      <c r="E6396"/>
    </row>
    <row r="6397" spans="1:5" s="190" customFormat="1" x14ac:dyDescent="0.25">
      <c r="A6397" s="179" t="s">
        <v>15293</v>
      </c>
      <c r="B6397" s="179" t="s">
        <v>15294</v>
      </c>
      <c r="C6397" s="179" t="s">
        <v>14</v>
      </c>
      <c r="D6397" s="180" t="s">
        <v>14989</v>
      </c>
      <c r="E6397"/>
    </row>
    <row r="6398" spans="1:5" s="190" customFormat="1" x14ac:dyDescent="0.25">
      <c r="A6398" s="179" t="s">
        <v>8808</v>
      </c>
      <c r="B6398" s="179" t="s">
        <v>8809</v>
      </c>
      <c r="C6398" s="179" t="s">
        <v>14</v>
      </c>
      <c r="D6398" s="180" t="s">
        <v>26104</v>
      </c>
      <c r="E6398"/>
    </row>
    <row r="6399" spans="1:5" s="190" customFormat="1" x14ac:dyDescent="0.25">
      <c r="A6399" s="179" t="s">
        <v>8810</v>
      </c>
      <c r="B6399" s="179" t="s">
        <v>8811</v>
      </c>
      <c r="C6399" s="179" t="s">
        <v>14</v>
      </c>
      <c r="D6399" s="180" t="s">
        <v>26105</v>
      </c>
      <c r="E6399"/>
    </row>
    <row r="6400" spans="1:5" s="190" customFormat="1" x14ac:dyDescent="0.25">
      <c r="A6400" s="179" t="s">
        <v>15296</v>
      </c>
      <c r="B6400" s="179" t="s">
        <v>15297</v>
      </c>
      <c r="C6400" s="179" t="s">
        <v>14</v>
      </c>
      <c r="D6400" s="180" t="s">
        <v>26106</v>
      </c>
      <c r="E6400"/>
    </row>
    <row r="6401" spans="1:5" s="190" customFormat="1" x14ac:dyDescent="0.25">
      <c r="A6401" s="179" t="s">
        <v>8812</v>
      </c>
      <c r="B6401" s="179" t="s">
        <v>8813</v>
      </c>
      <c r="C6401" s="179" t="s">
        <v>14</v>
      </c>
      <c r="D6401" s="180" t="s">
        <v>17984</v>
      </c>
      <c r="E6401"/>
    </row>
    <row r="6402" spans="1:5" s="190" customFormat="1" x14ac:dyDescent="0.25">
      <c r="A6402" s="179" t="s">
        <v>8814</v>
      </c>
      <c r="B6402" s="179" t="s">
        <v>8815</v>
      </c>
      <c r="C6402" s="179" t="s">
        <v>14</v>
      </c>
      <c r="D6402" s="180" t="s">
        <v>26107</v>
      </c>
      <c r="E6402"/>
    </row>
    <row r="6403" spans="1:5" s="190" customFormat="1" x14ac:dyDescent="0.25">
      <c r="A6403" s="179" t="s">
        <v>8816</v>
      </c>
      <c r="B6403" s="179" t="s">
        <v>8817</v>
      </c>
      <c r="C6403" s="179" t="s">
        <v>14</v>
      </c>
      <c r="D6403" s="180" t="s">
        <v>26108</v>
      </c>
      <c r="E6403"/>
    </row>
    <row r="6404" spans="1:5" s="190" customFormat="1" x14ac:dyDescent="0.25">
      <c r="A6404" s="179" t="s">
        <v>8818</v>
      </c>
      <c r="B6404" s="179" t="s">
        <v>8819</v>
      </c>
      <c r="C6404" s="179" t="s">
        <v>14</v>
      </c>
      <c r="D6404" s="180" t="s">
        <v>26109</v>
      </c>
      <c r="E6404"/>
    </row>
    <row r="6405" spans="1:5" s="190" customFormat="1" x14ac:dyDescent="0.25">
      <c r="A6405" s="179" t="s">
        <v>15299</v>
      </c>
      <c r="B6405" s="179" t="s">
        <v>15300</v>
      </c>
      <c r="C6405" s="179" t="s">
        <v>14</v>
      </c>
      <c r="D6405" s="180" t="s">
        <v>16730</v>
      </c>
      <c r="E6405"/>
    </row>
    <row r="6406" spans="1:5" s="190" customFormat="1" x14ac:dyDescent="0.25">
      <c r="A6406" s="179" t="s">
        <v>8820</v>
      </c>
      <c r="B6406" s="179" t="s">
        <v>8821</v>
      </c>
      <c r="C6406" s="179" t="s">
        <v>14</v>
      </c>
      <c r="D6406" s="180" t="s">
        <v>26110</v>
      </c>
      <c r="E6406"/>
    </row>
    <row r="6407" spans="1:5" s="190" customFormat="1" x14ac:dyDescent="0.25">
      <c r="A6407" s="179" t="s">
        <v>8822</v>
      </c>
      <c r="B6407" s="179" t="s">
        <v>8823</v>
      </c>
      <c r="C6407" s="179" t="s">
        <v>14</v>
      </c>
      <c r="D6407" s="180" t="s">
        <v>26111</v>
      </c>
      <c r="E6407"/>
    </row>
    <row r="6408" spans="1:5" s="190" customFormat="1" x14ac:dyDescent="0.25">
      <c r="A6408" s="179" t="s">
        <v>15301</v>
      </c>
      <c r="B6408" s="179" t="s">
        <v>15302</v>
      </c>
      <c r="C6408" s="179" t="s">
        <v>14</v>
      </c>
      <c r="D6408" s="180" t="s">
        <v>26112</v>
      </c>
      <c r="E6408"/>
    </row>
    <row r="6409" spans="1:5" s="190" customFormat="1" x14ac:dyDescent="0.25">
      <c r="A6409" s="179" t="s">
        <v>8824</v>
      </c>
      <c r="B6409" s="179" t="s">
        <v>8825</v>
      </c>
      <c r="C6409" s="179" t="s">
        <v>14</v>
      </c>
      <c r="D6409" s="180" t="s">
        <v>26113</v>
      </c>
      <c r="E6409"/>
    </row>
    <row r="6410" spans="1:5" s="190" customFormat="1" x14ac:dyDescent="0.25">
      <c r="A6410" s="179" t="s">
        <v>8826</v>
      </c>
      <c r="B6410" s="179" t="s">
        <v>26114</v>
      </c>
      <c r="C6410" s="179" t="s">
        <v>14</v>
      </c>
      <c r="D6410" s="180" t="s">
        <v>26115</v>
      </c>
      <c r="E6410"/>
    </row>
    <row r="6411" spans="1:5" s="190" customFormat="1" x14ac:dyDescent="0.25">
      <c r="A6411" s="179" t="s">
        <v>15303</v>
      </c>
      <c r="B6411" s="179" t="s">
        <v>26116</v>
      </c>
      <c r="C6411" s="179" t="s">
        <v>14</v>
      </c>
      <c r="D6411" s="180" t="s">
        <v>26117</v>
      </c>
      <c r="E6411"/>
    </row>
    <row r="6412" spans="1:5" s="190" customFormat="1" x14ac:dyDescent="0.25">
      <c r="A6412" s="179" t="s">
        <v>8827</v>
      </c>
      <c r="B6412" s="179" t="s">
        <v>8828</v>
      </c>
      <c r="C6412" s="179" t="s">
        <v>14</v>
      </c>
      <c r="D6412" s="180" t="s">
        <v>26118</v>
      </c>
      <c r="E6412"/>
    </row>
    <row r="6413" spans="1:5" s="190" customFormat="1" x14ac:dyDescent="0.25">
      <c r="A6413" s="179" t="s">
        <v>15304</v>
      </c>
      <c r="B6413" s="179" t="s">
        <v>26119</v>
      </c>
      <c r="C6413" s="179" t="s">
        <v>14</v>
      </c>
      <c r="D6413" s="180" t="s">
        <v>26120</v>
      </c>
      <c r="E6413"/>
    </row>
    <row r="6414" spans="1:5" s="190" customFormat="1" x14ac:dyDescent="0.25">
      <c r="A6414" s="179" t="s">
        <v>8829</v>
      </c>
      <c r="B6414" s="179" t="s">
        <v>26121</v>
      </c>
      <c r="C6414" s="179" t="s">
        <v>14</v>
      </c>
      <c r="D6414" s="180" t="s">
        <v>26122</v>
      </c>
      <c r="E6414"/>
    </row>
    <row r="6415" spans="1:5" s="190" customFormat="1" x14ac:dyDescent="0.25">
      <c r="A6415" s="179" t="s">
        <v>15305</v>
      </c>
      <c r="B6415" s="179" t="s">
        <v>26123</v>
      </c>
      <c r="C6415" s="179" t="s">
        <v>14</v>
      </c>
      <c r="D6415" s="180" t="s">
        <v>26124</v>
      </c>
      <c r="E6415"/>
    </row>
    <row r="6416" spans="1:5" s="190" customFormat="1" x14ac:dyDescent="0.25">
      <c r="A6416" s="179" t="s">
        <v>8830</v>
      </c>
      <c r="B6416" s="179" t="s">
        <v>26125</v>
      </c>
      <c r="C6416" s="179" t="s">
        <v>14</v>
      </c>
      <c r="D6416" s="180" t="s">
        <v>26126</v>
      </c>
      <c r="E6416"/>
    </row>
    <row r="6417" spans="1:5" s="190" customFormat="1" x14ac:dyDescent="0.25">
      <c r="A6417" s="179" t="s">
        <v>15306</v>
      </c>
      <c r="B6417" s="179" t="s">
        <v>26127</v>
      </c>
      <c r="C6417" s="179" t="s">
        <v>14</v>
      </c>
      <c r="D6417" s="180" t="s">
        <v>26128</v>
      </c>
      <c r="E6417"/>
    </row>
    <row r="6418" spans="1:5" s="190" customFormat="1" x14ac:dyDescent="0.25">
      <c r="A6418" s="179" t="s">
        <v>8831</v>
      </c>
      <c r="B6418" s="179" t="s">
        <v>8832</v>
      </c>
      <c r="C6418" s="179" t="s">
        <v>14</v>
      </c>
      <c r="D6418" s="180" t="s">
        <v>7258</v>
      </c>
      <c r="E6418"/>
    </row>
    <row r="6419" spans="1:5" s="190" customFormat="1" x14ac:dyDescent="0.25">
      <c r="A6419" s="179" t="s">
        <v>15307</v>
      </c>
      <c r="B6419" s="179" t="s">
        <v>15308</v>
      </c>
      <c r="C6419" s="179" t="s">
        <v>14</v>
      </c>
      <c r="D6419" s="180" t="s">
        <v>15230</v>
      </c>
      <c r="E6419"/>
    </row>
    <row r="6420" spans="1:5" s="190" customFormat="1" x14ac:dyDescent="0.25">
      <c r="A6420" s="179" t="s">
        <v>8833</v>
      </c>
      <c r="B6420" s="179" t="s">
        <v>8834</v>
      </c>
      <c r="C6420" s="179" t="s">
        <v>14</v>
      </c>
      <c r="D6420" s="180" t="s">
        <v>16557</v>
      </c>
      <c r="E6420"/>
    </row>
    <row r="6421" spans="1:5" s="190" customFormat="1" x14ac:dyDescent="0.25">
      <c r="A6421" s="179" t="s">
        <v>8836</v>
      </c>
      <c r="B6421" s="179" t="s">
        <v>8837</v>
      </c>
      <c r="C6421" s="179" t="s">
        <v>8</v>
      </c>
      <c r="D6421" s="180" t="s">
        <v>17638</v>
      </c>
      <c r="E6421"/>
    </row>
    <row r="6422" spans="1:5" s="190" customFormat="1" x14ac:dyDescent="0.25">
      <c r="A6422" s="179" t="s">
        <v>8838</v>
      </c>
      <c r="B6422" s="179" t="s">
        <v>8839</v>
      </c>
      <c r="C6422" s="179" t="s">
        <v>8</v>
      </c>
      <c r="D6422" s="180" t="s">
        <v>26129</v>
      </c>
      <c r="E6422"/>
    </row>
    <row r="6423" spans="1:5" s="190" customFormat="1" x14ac:dyDescent="0.25">
      <c r="A6423" s="179" t="s">
        <v>8840</v>
      </c>
      <c r="B6423" s="179" t="s">
        <v>8841</v>
      </c>
      <c r="C6423" s="179" t="s">
        <v>8</v>
      </c>
      <c r="D6423" s="180" t="s">
        <v>14809</v>
      </c>
      <c r="E6423"/>
    </row>
    <row r="6424" spans="1:5" s="190" customFormat="1" x14ac:dyDescent="0.25">
      <c r="A6424" s="179" t="s">
        <v>8842</v>
      </c>
      <c r="B6424" s="179" t="s">
        <v>8843</v>
      </c>
      <c r="C6424" s="179" t="s">
        <v>7</v>
      </c>
      <c r="D6424" s="180" t="s">
        <v>7375</v>
      </c>
      <c r="E6424"/>
    </row>
    <row r="6425" spans="1:5" s="190" customFormat="1" x14ac:dyDescent="0.25">
      <c r="A6425" s="179" t="s">
        <v>8844</v>
      </c>
      <c r="B6425" s="179" t="s">
        <v>8845</v>
      </c>
      <c r="C6425" s="179" t="s">
        <v>7</v>
      </c>
      <c r="D6425" s="180" t="s">
        <v>25814</v>
      </c>
      <c r="E6425"/>
    </row>
    <row r="6426" spans="1:5" s="190" customFormat="1" x14ac:dyDescent="0.25">
      <c r="A6426" s="179" t="s">
        <v>8846</v>
      </c>
      <c r="B6426" s="179" t="s">
        <v>8847</v>
      </c>
      <c r="C6426" s="179" t="s">
        <v>7</v>
      </c>
      <c r="D6426" s="180" t="s">
        <v>13873</v>
      </c>
      <c r="E6426"/>
    </row>
    <row r="6427" spans="1:5" s="190" customFormat="1" x14ac:dyDescent="0.25">
      <c r="A6427" s="179" t="s">
        <v>8848</v>
      </c>
      <c r="B6427" s="179" t="s">
        <v>8849</v>
      </c>
      <c r="C6427" s="179" t="s">
        <v>10</v>
      </c>
      <c r="D6427" s="180" t="s">
        <v>26130</v>
      </c>
      <c r="E6427"/>
    </row>
    <row r="6428" spans="1:5" s="190" customFormat="1" x14ac:dyDescent="0.25">
      <c r="A6428" s="179" t="s">
        <v>8850</v>
      </c>
      <c r="B6428" s="179" t="s">
        <v>8851</v>
      </c>
      <c r="C6428" s="179" t="s">
        <v>10</v>
      </c>
      <c r="D6428" s="180" t="s">
        <v>26131</v>
      </c>
      <c r="E6428"/>
    </row>
    <row r="6429" spans="1:5" s="190" customFormat="1" x14ac:dyDescent="0.25">
      <c r="A6429" s="179" t="s">
        <v>8852</v>
      </c>
      <c r="B6429" s="179" t="s">
        <v>8853</v>
      </c>
      <c r="C6429" s="179" t="s">
        <v>10</v>
      </c>
      <c r="D6429" s="180" t="s">
        <v>26132</v>
      </c>
      <c r="E6429"/>
    </row>
    <row r="6430" spans="1:5" s="190" customFormat="1" x14ac:dyDescent="0.25">
      <c r="A6430" s="179" t="s">
        <v>8854</v>
      </c>
      <c r="B6430" s="179" t="s">
        <v>8855</v>
      </c>
      <c r="C6430" s="179" t="s">
        <v>10</v>
      </c>
      <c r="D6430" s="180" t="s">
        <v>26133</v>
      </c>
      <c r="E6430"/>
    </row>
    <row r="6431" spans="1:5" s="190" customFormat="1" x14ac:dyDescent="0.25">
      <c r="A6431" s="179" t="s">
        <v>8856</v>
      </c>
      <c r="B6431" s="179" t="s">
        <v>8857</v>
      </c>
      <c r="C6431" s="179" t="s">
        <v>14</v>
      </c>
      <c r="D6431" s="180" t="s">
        <v>26134</v>
      </c>
      <c r="E6431"/>
    </row>
    <row r="6432" spans="1:5" s="190" customFormat="1" x14ac:dyDescent="0.25">
      <c r="A6432" s="179" t="s">
        <v>8858</v>
      </c>
      <c r="B6432" s="179" t="s">
        <v>26135</v>
      </c>
      <c r="C6432" s="179" t="s">
        <v>14</v>
      </c>
      <c r="D6432" s="180" t="s">
        <v>26136</v>
      </c>
      <c r="E6432"/>
    </row>
    <row r="6433" spans="1:5" s="190" customFormat="1" x14ac:dyDescent="0.25">
      <c r="A6433" s="179" t="s">
        <v>8859</v>
      </c>
      <c r="B6433" s="179" t="s">
        <v>8860</v>
      </c>
      <c r="C6433" s="179" t="s">
        <v>8</v>
      </c>
      <c r="D6433" s="180" t="s">
        <v>14630</v>
      </c>
      <c r="E6433"/>
    </row>
    <row r="6434" spans="1:5" s="190" customFormat="1" x14ac:dyDescent="0.25">
      <c r="A6434" s="179" t="s">
        <v>8861</v>
      </c>
      <c r="B6434" s="179" t="s">
        <v>8862</v>
      </c>
      <c r="C6434" s="179" t="s">
        <v>8</v>
      </c>
      <c r="D6434" s="180" t="s">
        <v>26137</v>
      </c>
      <c r="E6434"/>
    </row>
    <row r="6435" spans="1:5" s="190" customFormat="1" x14ac:dyDescent="0.25">
      <c r="A6435" s="179" t="s">
        <v>8863</v>
      </c>
      <c r="B6435" s="179" t="s">
        <v>8864</v>
      </c>
      <c r="C6435" s="179" t="s">
        <v>8</v>
      </c>
      <c r="D6435" s="180" t="s">
        <v>8076</v>
      </c>
      <c r="E6435"/>
    </row>
    <row r="6436" spans="1:5" s="190" customFormat="1" x14ac:dyDescent="0.25">
      <c r="A6436" s="179" t="s">
        <v>12834</v>
      </c>
      <c r="B6436" s="179" t="s">
        <v>12835</v>
      </c>
      <c r="C6436" s="179" t="s">
        <v>7</v>
      </c>
      <c r="D6436" s="180" t="s">
        <v>26138</v>
      </c>
      <c r="E6436"/>
    </row>
    <row r="6437" spans="1:5" s="190" customFormat="1" x14ac:dyDescent="0.25">
      <c r="A6437" s="179" t="s">
        <v>2747</v>
      </c>
      <c r="B6437" s="179" t="s">
        <v>2748</v>
      </c>
      <c r="C6437" s="179" t="s">
        <v>10</v>
      </c>
      <c r="D6437" s="180" t="s">
        <v>26139</v>
      </c>
      <c r="E6437"/>
    </row>
    <row r="6438" spans="1:5" s="190" customFormat="1" x14ac:dyDescent="0.25">
      <c r="A6438" s="179" t="s">
        <v>2749</v>
      </c>
      <c r="B6438" s="179" t="s">
        <v>2750</v>
      </c>
      <c r="C6438" s="179" t="s">
        <v>10</v>
      </c>
      <c r="D6438" s="180" t="s">
        <v>26140</v>
      </c>
      <c r="E6438"/>
    </row>
    <row r="6439" spans="1:5" s="190" customFormat="1" x14ac:dyDescent="0.25">
      <c r="A6439" s="179" t="s">
        <v>2751</v>
      </c>
      <c r="B6439" s="179" t="s">
        <v>2752</v>
      </c>
      <c r="C6439" s="179" t="s">
        <v>10</v>
      </c>
      <c r="D6439" s="180" t="s">
        <v>26141</v>
      </c>
      <c r="E6439"/>
    </row>
    <row r="6440" spans="1:5" s="190" customFormat="1" x14ac:dyDescent="0.25">
      <c r="A6440" s="179" t="s">
        <v>2753</v>
      </c>
      <c r="B6440" s="179" t="s">
        <v>2754</v>
      </c>
      <c r="C6440" s="179" t="s">
        <v>10</v>
      </c>
      <c r="D6440" s="180" t="s">
        <v>26142</v>
      </c>
      <c r="E6440"/>
    </row>
    <row r="6441" spans="1:5" s="190" customFormat="1" x14ac:dyDescent="0.25">
      <c r="A6441" s="179" t="s">
        <v>2755</v>
      </c>
      <c r="B6441" s="179" t="s">
        <v>2756</v>
      </c>
      <c r="C6441" s="179" t="s">
        <v>10</v>
      </c>
      <c r="D6441" s="180" t="s">
        <v>26143</v>
      </c>
      <c r="E6441"/>
    </row>
    <row r="6442" spans="1:5" s="190" customFormat="1" x14ac:dyDescent="0.25">
      <c r="A6442" s="179" t="s">
        <v>2757</v>
      </c>
      <c r="B6442" s="179" t="s">
        <v>2758</v>
      </c>
      <c r="C6442" s="179" t="s">
        <v>10</v>
      </c>
      <c r="D6442" s="180" t="s">
        <v>26144</v>
      </c>
      <c r="E6442"/>
    </row>
    <row r="6443" spans="1:5" s="190" customFormat="1" x14ac:dyDescent="0.25">
      <c r="A6443" s="179" t="s">
        <v>2759</v>
      </c>
      <c r="B6443" s="179" t="s">
        <v>2760</v>
      </c>
      <c r="C6443" s="179" t="s">
        <v>10</v>
      </c>
      <c r="D6443" s="180" t="s">
        <v>26145</v>
      </c>
      <c r="E6443"/>
    </row>
    <row r="6444" spans="1:5" s="190" customFormat="1" x14ac:dyDescent="0.25">
      <c r="A6444" s="179" t="s">
        <v>2761</v>
      </c>
      <c r="B6444" s="179" t="s">
        <v>2762</v>
      </c>
      <c r="C6444" s="179" t="s">
        <v>10</v>
      </c>
      <c r="D6444" s="180" t="s">
        <v>26146</v>
      </c>
      <c r="E6444"/>
    </row>
    <row r="6445" spans="1:5" s="190" customFormat="1" x14ac:dyDescent="0.25">
      <c r="A6445" s="179" t="s">
        <v>2763</v>
      </c>
      <c r="B6445" s="179" t="s">
        <v>2764</v>
      </c>
      <c r="C6445" s="179" t="s">
        <v>10</v>
      </c>
      <c r="D6445" s="180" t="s">
        <v>26147</v>
      </c>
      <c r="E6445"/>
    </row>
    <row r="6446" spans="1:5" s="190" customFormat="1" x14ac:dyDescent="0.25">
      <c r="A6446" s="179" t="s">
        <v>2765</v>
      </c>
      <c r="B6446" s="179" t="s">
        <v>2766</v>
      </c>
      <c r="C6446" s="179" t="s">
        <v>10</v>
      </c>
      <c r="D6446" s="180" t="s">
        <v>26148</v>
      </c>
      <c r="E6446"/>
    </row>
    <row r="6447" spans="1:5" s="190" customFormat="1" x14ac:dyDescent="0.25">
      <c r="A6447" s="179" t="s">
        <v>2767</v>
      </c>
      <c r="B6447" s="179" t="s">
        <v>2768</v>
      </c>
      <c r="C6447" s="179" t="s">
        <v>10</v>
      </c>
      <c r="D6447" s="180" t="s">
        <v>26149</v>
      </c>
      <c r="E6447"/>
    </row>
    <row r="6448" spans="1:5" s="190" customFormat="1" x14ac:dyDescent="0.25">
      <c r="A6448" s="179" t="s">
        <v>2769</v>
      </c>
      <c r="B6448" s="179" t="s">
        <v>2770</v>
      </c>
      <c r="C6448" s="179" t="s">
        <v>10</v>
      </c>
      <c r="D6448" s="180" t="s">
        <v>26150</v>
      </c>
      <c r="E6448"/>
    </row>
    <row r="6449" spans="1:5" s="190" customFormat="1" x14ac:dyDescent="0.25">
      <c r="A6449" s="179" t="s">
        <v>2771</v>
      </c>
      <c r="B6449" s="179" t="s">
        <v>1033</v>
      </c>
      <c r="C6449" s="179" t="s">
        <v>7</v>
      </c>
      <c r="D6449" s="180" t="s">
        <v>26151</v>
      </c>
      <c r="E6449"/>
    </row>
    <row r="6450" spans="1:5" s="190" customFormat="1" x14ac:dyDescent="0.25">
      <c r="A6450" s="179" t="s">
        <v>2772</v>
      </c>
      <c r="B6450" s="179" t="s">
        <v>1034</v>
      </c>
      <c r="C6450" s="179" t="s">
        <v>7</v>
      </c>
      <c r="D6450" s="180" t="s">
        <v>26152</v>
      </c>
      <c r="E6450"/>
    </row>
    <row r="6451" spans="1:5" s="190" customFormat="1" x14ac:dyDescent="0.25">
      <c r="A6451" s="179" t="s">
        <v>2773</v>
      </c>
      <c r="B6451" s="179" t="s">
        <v>1035</v>
      </c>
      <c r="C6451" s="179" t="s">
        <v>7</v>
      </c>
      <c r="D6451" s="180" t="s">
        <v>26153</v>
      </c>
      <c r="E6451"/>
    </row>
    <row r="6452" spans="1:5" s="190" customFormat="1" x14ac:dyDescent="0.25">
      <c r="A6452" s="179" t="s">
        <v>2774</v>
      </c>
      <c r="B6452" s="179" t="s">
        <v>1036</v>
      </c>
      <c r="C6452" s="179" t="s">
        <v>10</v>
      </c>
      <c r="D6452" s="180" t="s">
        <v>26154</v>
      </c>
      <c r="E6452"/>
    </row>
    <row r="6453" spans="1:5" s="190" customFormat="1" x14ac:dyDescent="0.25">
      <c r="A6453" s="179" t="s">
        <v>2775</v>
      </c>
      <c r="B6453" s="179" t="s">
        <v>1037</v>
      </c>
      <c r="C6453" s="179" t="s">
        <v>7</v>
      </c>
      <c r="D6453" s="180" t="s">
        <v>26155</v>
      </c>
      <c r="E6453"/>
    </row>
    <row r="6454" spans="1:5" s="190" customFormat="1" x14ac:dyDescent="0.25">
      <c r="A6454" s="179" t="s">
        <v>2776</v>
      </c>
      <c r="B6454" s="179" t="s">
        <v>1038</v>
      </c>
      <c r="C6454" s="179" t="s">
        <v>7</v>
      </c>
      <c r="D6454" s="180" t="s">
        <v>26156</v>
      </c>
      <c r="E6454"/>
    </row>
    <row r="6455" spans="1:5" s="190" customFormat="1" x14ac:dyDescent="0.25">
      <c r="A6455" s="179" t="s">
        <v>2777</v>
      </c>
      <c r="B6455" s="179" t="s">
        <v>1039</v>
      </c>
      <c r="C6455" s="179" t="s">
        <v>7</v>
      </c>
      <c r="D6455" s="180" t="s">
        <v>16905</v>
      </c>
      <c r="E6455"/>
    </row>
    <row r="6456" spans="1:5" s="190" customFormat="1" x14ac:dyDescent="0.25">
      <c r="A6456" s="179" t="s">
        <v>2778</v>
      </c>
      <c r="B6456" s="179" t="s">
        <v>1040</v>
      </c>
      <c r="C6456" s="179" t="s">
        <v>7</v>
      </c>
      <c r="D6456" s="180" t="s">
        <v>26157</v>
      </c>
      <c r="E6456"/>
    </row>
    <row r="6457" spans="1:5" s="190" customFormat="1" x14ac:dyDescent="0.25">
      <c r="A6457" s="179" t="s">
        <v>2779</v>
      </c>
      <c r="B6457" s="179" t="s">
        <v>1041</v>
      </c>
      <c r="C6457" s="179" t="s">
        <v>7</v>
      </c>
      <c r="D6457" s="180" t="s">
        <v>26158</v>
      </c>
      <c r="E6457"/>
    </row>
    <row r="6458" spans="1:5" s="190" customFormat="1" x14ac:dyDescent="0.25">
      <c r="A6458" s="179" t="s">
        <v>2780</v>
      </c>
      <c r="B6458" s="179" t="s">
        <v>1042</v>
      </c>
      <c r="C6458" s="179" t="s">
        <v>7</v>
      </c>
      <c r="D6458" s="180" t="s">
        <v>25626</v>
      </c>
      <c r="E6458"/>
    </row>
    <row r="6459" spans="1:5" s="190" customFormat="1" x14ac:dyDescent="0.25">
      <c r="A6459" s="179" t="s">
        <v>2781</v>
      </c>
      <c r="B6459" s="179" t="s">
        <v>1043</v>
      </c>
      <c r="C6459" s="179" t="s">
        <v>7</v>
      </c>
      <c r="D6459" s="180" t="s">
        <v>26159</v>
      </c>
      <c r="E6459"/>
    </row>
    <row r="6460" spans="1:5" s="190" customFormat="1" x14ac:dyDescent="0.25">
      <c r="A6460" s="179" t="s">
        <v>2782</v>
      </c>
      <c r="B6460" s="179" t="s">
        <v>1044</v>
      </c>
      <c r="C6460" s="179" t="s">
        <v>7</v>
      </c>
      <c r="D6460" s="180" t="s">
        <v>26160</v>
      </c>
      <c r="E6460"/>
    </row>
    <row r="6461" spans="1:5" s="190" customFormat="1" x14ac:dyDescent="0.25">
      <c r="A6461" s="179" t="s">
        <v>2783</v>
      </c>
      <c r="B6461" s="179" t="s">
        <v>1045</v>
      </c>
      <c r="C6461" s="179" t="s">
        <v>7</v>
      </c>
      <c r="D6461" s="180" t="s">
        <v>26161</v>
      </c>
      <c r="E6461"/>
    </row>
    <row r="6462" spans="1:5" s="190" customFormat="1" x14ac:dyDescent="0.25">
      <c r="A6462" s="179" t="s">
        <v>2784</v>
      </c>
      <c r="B6462" s="179" t="s">
        <v>1046</v>
      </c>
      <c r="C6462" s="179" t="s">
        <v>7</v>
      </c>
      <c r="D6462" s="180" t="s">
        <v>17709</v>
      </c>
      <c r="E6462"/>
    </row>
    <row r="6463" spans="1:5" s="190" customFormat="1" x14ac:dyDescent="0.25">
      <c r="A6463" s="179" t="s">
        <v>2785</v>
      </c>
      <c r="B6463" s="179" t="s">
        <v>1047</v>
      </c>
      <c r="C6463" s="179" t="s">
        <v>7</v>
      </c>
      <c r="D6463" s="180" t="s">
        <v>26162</v>
      </c>
      <c r="E6463"/>
    </row>
    <row r="6464" spans="1:5" s="190" customFormat="1" x14ac:dyDescent="0.25">
      <c r="A6464" s="179" t="s">
        <v>2786</v>
      </c>
      <c r="B6464" s="179" t="s">
        <v>1048</v>
      </c>
      <c r="C6464" s="179" t="s">
        <v>7</v>
      </c>
      <c r="D6464" s="180" t="s">
        <v>26163</v>
      </c>
      <c r="E6464"/>
    </row>
    <row r="6465" spans="1:5" s="190" customFormat="1" x14ac:dyDescent="0.25">
      <c r="A6465" s="179" t="s">
        <v>2787</v>
      </c>
      <c r="B6465" s="179" t="s">
        <v>1049</v>
      </c>
      <c r="C6465" s="179" t="s">
        <v>7</v>
      </c>
      <c r="D6465" s="180" t="s">
        <v>26164</v>
      </c>
      <c r="E6465"/>
    </row>
    <row r="6466" spans="1:5" s="190" customFormat="1" x14ac:dyDescent="0.25">
      <c r="A6466" s="179" t="s">
        <v>2788</v>
      </c>
      <c r="B6466" s="179" t="s">
        <v>1050</v>
      </c>
      <c r="C6466" s="179" t="s">
        <v>7</v>
      </c>
      <c r="D6466" s="180" t="s">
        <v>26165</v>
      </c>
      <c r="E6466"/>
    </row>
    <row r="6467" spans="1:5" s="190" customFormat="1" x14ac:dyDescent="0.25">
      <c r="A6467" s="179" t="s">
        <v>2789</v>
      </c>
      <c r="B6467" s="179" t="s">
        <v>1051</v>
      </c>
      <c r="C6467" s="179" t="s">
        <v>7</v>
      </c>
      <c r="D6467" s="180" t="s">
        <v>18311</v>
      </c>
      <c r="E6467"/>
    </row>
    <row r="6468" spans="1:5" s="190" customFormat="1" x14ac:dyDescent="0.25">
      <c r="A6468" s="179" t="s">
        <v>2790</v>
      </c>
      <c r="B6468" s="179" t="s">
        <v>1052</v>
      </c>
      <c r="C6468" s="179" t="s">
        <v>7</v>
      </c>
      <c r="D6468" s="180" t="s">
        <v>26166</v>
      </c>
      <c r="E6468"/>
    </row>
    <row r="6469" spans="1:5" s="190" customFormat="1" x14ac:dyDescent="0.25">
      <c r="A6469" s="179" t="s">
        <v>2791</v>
      </c>
      <c r="B6469" s="179" t="s">
        <v>1053</v>
      </c>
      <c r="C6469" s="179" t="s">
        <v>7</v>
      </c>
      <c r="D6469" s="180" t="s">
        <v>26167</v>
      </c>
      <c r="E6469"/>
    </row>
    <row r="6470" spans="1:5" s="190" customFormat="1" x14ac:dyDescent="0.25">
      <c r="A6470" s="179" t="s">
        <v>2792</v>
      </c>
      <c r="B6470" s="179" t="s">
        <v>1054</v>
      </c>
      <c r="C6470" s="179" t="s">
        <v>7</v>
      </c>
      <c r="D6470" s="180" t="s">
        <v>22614</v>
      </c>
      <c r="E6470"/>
    </row>
    <row r="6471" spans="1:5" s="190" customFormat="1" x14ac:dyDescent="0.25">
      <c r="A6471" s="179" t="s">
        <v>2793</v>
      </c>
      <c r="B6471" s="179" t="s">
        <v>194</v>
      </c>
      <c r="C6471" s="179" t="s">
        <v>7</v>
      </c>
      <c r="D6471" s="180" t="s">
        <v>26168</v>
      </c>
      <c r="E6471"/>
    </row>
    <row r="6472" spans="1:5" s="190" customFormat="1" x14ac:dyDescent="0.25">
      <c r="A6472" s="179" t="s">
        <v>2794</v>
      </c>
      <c r="B6472" s="179" t="s">
        <v>195</v>
      </c>
      <c r="C6472" s="179" t="s">
        <v>7</v>
      </c>
      <c r="D6472" s="180" t="s">
        <v>26169</v>
      </c>
      <c r="E6472"/>
    </row>
    <row r="6473" spans="1:5" s="190" customFormat="1" x14ac:dyDescent="0.25">
      <c r="A6473" s="179" t="s">
        <v>2795</v>
      </c>
      <c r="B6473" s="179" t="s">
        <v>1055</v>
      </c>
      <c r="C6473" s="179" t="s">
        <v>7</v>
      </c>
      <c r="D6473" s="180" t="s">
        <v>26170</v>
      </c>
      <c r="E6473"/>
    </row>
    <row r="6474" spans="1:5" s="190" customFormat="1" x14ac:dyDescent="0.25">
      <c r="A6474" s="179" t="s">
        <v>2796</v>
      </c>
      <c r="B6474" s="179" t="s">
        <v>1056</v>
      </c>
      <c r="C6474" s="179" t="s">
        <v>7</v>
      </c>
      <c r="D6474" s="180" t="s">
        <v>26171</v>
      </c>
      <c r="E6474"/>
    </row>
    <row r="6475" spans="1:5" s="190" customFormat="1" x14ac:dyDescent="0.25">
      <c r="A6475" s="179" t="s">
        <v>2797</v>
      </c>
      <c r="B6475" s="179" t="s">
        <v>196</v>
      </c>
      <c r="C6475" s="179" t="s">
        <v>7</v>
      </c>
      <c r="D6475" s="180" t="s">
        <v>26172</v>
      </c>
      <c r="E6475"/>
    </row>
    <row r="6476" spans="1:5" s="190" customFormat="1" x14ac:dyDescent="0.25">
      <c r="A6476" s="179" t="s">
        <v>2798</v>
      </c>
      <c r="B6476" s="179" t="s">
        <v>197</v>
      </c>
      <c r="C6476" s="179" t="s">
        <v>7</v>
      </c>
      <c r="D6476" s="180" t="s">
        <v>26173</v>
      </c>
      <c r="E6476"/>
    </row>
    <row r="6477" spans="1:5" s="190" customFormat="1" x14ac:dyDescent="0.25">
      <c r="A6477" s="179" t="s">
        <v>2799</v>
      </c>
      <c r="B6477" s="179" t="s">
        <v>1057</v>
      </c>
      <c r="C6477" s="179" t="s">
        <v>7</v>
      </c>
      <c r="D6477" s="180" t="s">
        <v>26174</v>
      </c>
      <c r="E6477"/>
    </row>
    <row r="6478" spans="1:5" s="190" customFormat="1" x14ac:dyDescent="0.25">
      <c r="A6478" s="179" t="s">
        <v>2800</v>
      </c>
      <c r="B6478" s="179" t="s">
        <v>1058</v>
      </c>
      <c r="C6478" s="179" t="s">
        <v>7</v>
      </c>
      <c r="D6478" s="180" t="s">
        <v>26175</v>
      </c>
      <c r="E6478"/>
    </row>
    <row r="6479" spans="1:5" s="190" customFormat="1" x14ac:dyDescent="0.25">
      <c r="A6479" s="179" t="s">
        <v>2801</v>
      </c>
      <c r="B6479" s="179" t="s">
        <v>1059</v>
      </c>
      <c r="C6479" s="179" t="s">
        <v>7</v>
      </c>
      <c r="D6479" s="180" t="s">
        <v>19048</v>
      </c>
      <c r="E6479"/>
    </row>
    <row r="6480" spans="1:5" s="190" customFormat="1" x14ac:dyDescent="0.25">
      <c r="A6480" s="179" t="s">
        <v>2802</v>
      </c>
      <c r="B6480" s="179" t="s">
        <v>1060</v>
      </c>
      <c r="C6480" s="179" t="s">
        <v>7</v>
      </c>
      <c r="D6480" s="180" t="s">
        <v>26176</v>
      </c>
      <c r="E6480"/>
    </row>
    <row r="6481" spans="1:5" s="190" customFormat="1" x14ac:dyDescent="0.25">
      <c r="A6481" s="179" t="s">
        <v>2803</v>
      </c>
      <c r="B6481" s="179" t="s">
        <v>1061</v>
      </c>
      <c r="C6481" s="179" t="s">
        <v>7</v>
      </c>
      <c r="D6481" s="180" t="s">
        <v>26177</v>
      </c>
      <c r="E6481"/>
    </row>
    <row r="6482" spans="1:5" s="190" customFormat="1" x14ac:dyDescent="0.25">
      <c r="A6482" s="179" t="s">
        <v>2804</v>
      </c>
      <c r="B6482" s="179" t="s">
        <v>1062</v>
      </c>
      <c r="C6482" s="179" t="s">
        <v>7</v>
      </c>
      <c r="D6482" s="180" t="s">
        <v>26178</v>
      </c>
      <c r="E6482"/>
    </row>
    <row r="6483" spans="1:5" s="190" customFormat="1" x14ac:dyDescent="0.25">
      <c r="A6483" s="179" t="s">
        <v>2805</v>
      </c>
      <c r="B6483" s="179" t="s">
        <v>1063</v>
      </c>
      <c r="C6483" s="179" t="s">
        <v>7</v>
      </c>
      <c r="D6483" s="180" t="s">
        <v>18062</v>
      </c>
      <c r="E6483"/>
    </row>
    <row r="6484" spans="1:5" s="190" customFormat="1" x14ac:dyDescent="0.25">
      <c r="A6484" s="179" t="s">
        <v>2806</v>
      </c>
      <c r="B6484" s="179" t="s">
        <v>1064</v>
      </c>
      <c r="C6484" s="179" t="s">
        <v>7</v>
      </c>
      <c r="D6484" s="180" t="s">
        <v>26179</v>
      </c>
      <c r="E6484"/>
    </row>
    <row r="6485" spans="1:5" s="190" customFormat="1" x14ac:dyDescent="0.25">
      <c r="A6485" s="179" t="s">
        <v>2807</v>
      </c>
      <c r="B6485" s="179" t="s">
        <v>198</v>
      </c>
      <c r="C6485" s="179" t="s">
        <v>14</v>
      </c>
      <c r="D6485" s="180" t="s">
        <v>26180</v>
      </c>
      <c r="E6485"/>
    </row>
    <row r="6486" spans="1:5" s="190" customFormat="1" x14ac:dyDescent="0.25">
      <c r="A6486" s="179" t="s">
        <v>2808</v>
      </c>
      <c r="B6486" s="179" t="s">
        <v>1065</v>
      </c>
      <c r="C6486" s="179" t="s">
        <v>14</v>
      </c>
      <c r="D6486" s="180" t="s">
        <v>26181</v>
      </c>
      <c r="E6486"/>
    </row>
    <row r="6487" spans="1:5" s="190" customFormat="1" x14ac:dyDescent="0.25">
      <c r="A6487" s="179" t="s">
        <v>2809</v>
      </c>
      <c r="B6487" s="179" t="s">
        <v>1066</v>
      </c>
      <c r="C6487" s="179" t="s">
        <v>14</v>
      </c>
      <c r="D6487" s="180" t="s">
        <v>26182</v>
      </c>
      <c r="E6487"/>
    </row>
    <row r="6488" spans="1:5" s="190" customFormat="1" x14ac:dyDescent="0.25">
      <c r="A6488" s="179" t="s">
        <v>2810</v>
      </c>
      <c r="B6488" s="179" t="s">
        <v>199</v>
      </c>
      <c r="C6488" s="179" t="s">
        <v>14</v>
      </c>
      <c r="D6488" s="180" t="s">
        <v>26183</v>
      </c>
      <c r="E6488"/>
    </row>
    <row r="6489" spans="1:5" s="190" customFormat="1" x14ac:dyDescent="0.25">
      <c r="A6489" s="179" t="s">
        <v>2811</v>
      </c>
      <c r="B6489" s="179" t="s">
        <v>1067</v>
      </c>
      <c r="C6489" s="179" t="s">
        <v>14</v>
      </c>
      <c r="D6489" s="180" t="s">
        <v>18458</v>
      </c>
      <c r="E6489"/>
    </row>
    <row r="6490" spans="1:5" s="190" customFormat="1" x14ac:dyDescent="0.25">
      <c r="A6490" s="179" t="s">
        <v>2812</v>
      </c>
      <c r="B6490" s="179" t="s">
        <v>200</v>
      </c>
      <c r="C6490" s="179" t="s">
        <v>14</v>
      </c>
      <c r="D6490" s="180" t="s">
        <v>26184</v>
      </c>
      <c r="E6490"/>
    </row>
    <row r="6491" spans="1:5" s="190" customFormat="1" x14ac:dyDescent="0.25">
      <c r="A6491" s="179" t="s">
        <v>2813</v>
      </c>
      <c r="B6491" s="179" t="s">
        <v>1068</v>
      </c>
      <c r="C6491" s="179" t="s">
        <v>14</v>
      </c>
      <c r="D6491" s="180" t="s">
        <v>26185</v>
      </c>
      <c r="E6491"/>
    </row>
    <row r="6492" spans="1:5" s="190" customFormat="1" x14ac:dyDescent="0.25">
      <c r="A6492" s="179" t="s">
        <v>2814</v>
      </c>
      <c r="B6492" s="179" t="s">
        <v>1069</v>
      </c>
      <c r="C6492" s="179" t="s">
        <v>14</v>
      </c>
      <c r="D6492" s="180" t="s">
        <v>26186</v>
      </c>
      <c r="E6492"/>
    </row>
    <row r="6493" spans="1:5" s="190" customFormat="1" x14ac:dyDescent="0.25">
      <c r="A6493" s="179" t="s">
        <v>2815</v>
      </c>
      <c r="B6493" s="179" t="s">
        <v>201</v>
      </c>
      <c r="C6493" s="179" t="s">
        <v>14</v>
      </c>
      <c r="D6493" s="180" t="s">
        <v>26187</v>
      </c>
      <c r="E6493"/>
    </row>
    <row r="6494" spans="1:5" s="190" customFormat="1" x14ac:dyDescent="0.25">
      <c r="A6494" s="179" t="s">
        <v>2816</v>
      </c>
      <c r="B6494" s="179" t="s">
        <v>1070</v>
      </c>
      <c r="C6494" s="179" t="s">
        <v>14</v>
      </c>
      <c r="D6494" s="180" t="s">
        <v>26188</v>
      </c>
      <c r="E6494"/>
    </row>
    <row r="6495" spans="1:5" s="190" customFormat="1" x14ac:dyDescent="0.25">
      <c r="A6495" s="179" t="s">
        <v>2817</v>
      </c>
      <c r="B6495" s="179" t="s">
        <v>202</v>
      </c>
      <c r="C6495" s="179" t="s">
        <v>14</v>
      </c>
      <c r="D6495" s="180" t="s">
        <v>26189</v>
      </c>
      <c r="E6495"/>
    </row>
    <row r="6496" spans="1:5" s="190" customFormat="1" x14ac:dyDescent="0.25">
      <c r="A6496" s="179" t="s">
        <v>2818</v>
      </c>
      <c r="B6496" s="179" t="s">
        <v>1071</v>
      </c>
      <c r="C6496" s="179" t="s">
        <v>14</v>
      </c>
      <c r="D6496" s="180" t="s">
        <v>17736</v>
      </c>
      <c r="E6496"/>
    </row>
    <row r="6497" spans="1:5" s="190" customFormat="1" x14ac:dyDescent="0.25">
      <c r="A6497" s="179" t="s">
        <v>2819</v>
      </c>
      <c r="B6497" s="179" t="s">
        <v>1072</v>
      </c>
      <c r="C6497" s="179" t="s">
        <v>14</v>
      </c>
      <c r="D6497" s="180" t="s">
        <v>26190</v>
      </c>
      <c r="E6497"/>
    </row>
    <row r="6498" spans="1:5" s="190" customFormat="1" x14ac:dyDescent="0.25">
      <c r="A6498" s="179" t="s">
        <v>2820</v>
      </c>
      <c r="B6498" s="179" t="s">
        <v>1073</v>
      </c>
      <c r="C6498" s="179" t="s">
        <v>14</v>
      </c>
      <c r="D6498" s="180" t="s">
        <v>17607</v>
      </c>
      <c r="E6498"/>
    </row>
    <row r="6499" spans="1:5" s="190" customFormat="1" x14ac:dyDescent="0.25">
      <c r="A6499" s="179" t="s">
        <v>2821</v>
      </c>
      <c r="B6499" s="179" t="s">
        <v>1074</v>
      </c>
      <c r="C6499" s="179" t="s">
        <v>14</v>
      </c>
      <c r="D6499" s="180" t="s">
        <v>26191</v>
      </c>
      <c r="E6499"/>
    </row>
    <row r="6500" spans="1:5" s="190" customFormat="1" x14ac:dyDescent="0.25">
      <c r="A6500" s="179" t="s">
        <v>2822</v>
      </c>
      <c r="B6500" s="179" t="s">
        <v>203</v>
      </c>
      <c r="C6500" s="179" t="s">
        <v>14</v>
      </c>
      <c r="D6500" s="180" t="s">
        <v>26192</v>
      </c>
      <c r="E6500"/>
    </row>
    <row r="6501" spans="1:5" s="190" customFormat="1" x14ac:dyDescent="0.25">
      <c r="A6501" s="179" t="s">
        <v>2823</v>
      </c>
      <c r="B6501" s="179" t="s">
        <v>1075</v>
      </c>
      <c r="C6501" s="179" t="s">
        <v>14</v>
      </c>
      <c r="D6501" s="180" t="s">
        <v>26193</v>
      </c>
      <c r="E6501"/>
    </row>
    <row r="6502" spans="1:5" s="190" customFormat="1" x14ac:dyDescent="0.25">
      <c r="A6502" s="179" t="s">
        <v>2824</v>
      </c>
      <c r="B6502" s="179" t="s">
        <v>1076</v>
      </c>
      <c r="C6502" s="179" t="s">
        <v>14</v>
      </c>
      <c r="D6502" s="180" t="s">
        <v>26194</v>
      </c>
      <c r="E6502"/>
    </row>
    <row r="6503" spans="1:5" s="190" customFormat="1" x14ac:dyDescent="0.25">
      <c r="A6503" s="179" t="s">
        <v>2825</v>
      </c>
      <c r="B6503" s="179" t="s">
        <v>1077</v>
      </c>
      <c r="C6503" s="179" t="s">
        <v>14</v>
      </c>
      <c r="D6503" s="180" t="s">
        <v>26195</v>
      </c>
      <c r="E6503"/>
    </row>
    <row r="6504" spans="1:5" s="190" customFormat="1" x14ac:dyDescent="0.25">
      <c r="A6504" s="179" t="s">
        <v>2826</v>
      </c>
      <c r="B6504" s="179" t="s">
        <v>1078</v>
      </c>
      <c r="C6504" s="179" t="s">
        <v>14</v>
      </c>
      <c r="D6504" s="180" t="s">
        <v>26196</v>
      </c>
      <c r="E6504"/>
    </row>
    <row r="6505" spans="1:5" s="190" customFormat="1" x14ac:dyDescent="0.25">
      <c r="A6505" s="179" t="s">
        <v>2827</v>
      </c>
      <c r="B6505" s="179" t="s">
        <v>26197</v>
      </c>
      <c r="C6505" s="179" t="s">
        <v>8</v>
      </c>
      <c r="D6505" s="180" t="s">
        <v>12712</v>
      </c>
      <c r="E6505"/>
    </row>
    <row r="6506" spans="1:5" s="190" customFormat="1" x14ac:dyDescent="0.25">
      <c r="A6506" s="179" t="s">
        <v>6707</v>
      </c>
      <c r="B6506" s="179" t="s">
        <v>6708</v>
      </c>
      <c r="C6506" s="179" t="s">
        <v>7</v>
      </c>
      <c r="D6506" s="180" t="s">
        <v>26198</v>
      </c>
      <c r="E6506"/>
    </row>
    <row r="6507" spans="1:5" s="190" customFormat="1" x14ac:dyDescent="0.25">
      <c r="A6507" s="179" t="s">
        <v>6709</v>
      </c>
      <c r="B6507" s="179" t="s">
        <v>6710</v>
      </c>
      <c r="C6507" s="179" t="s">
        <v>7</v>
      </c>
      <c r="D6507" s="180" t="s">
        <v>26199</v>
      </c>
      <c r="E6507"/>
    </row>
    <row r="6508" spans="1:5" s="190" customFormat="1" x14ac:dyDescent="0.25">
      <c r="A6508" s="179" t="s">
        <v>6711</v>
      </c>
      <c r="B6508" s="179" t="s">
        <v>6712</v>
      </c>
      <c r="C6508" s="179" t="s">
        <v>7</v>
      </c>
      <c r="D6508" s="180" t="s">
        <v>26200</v>
      </c>
      <c r="E6508"/>
    </row>
    <row r="6509" spans="1:5" s="190" customFormat="1" x14ac:dyDescent="0.25">
      <c r="A6509" s="179" t="s">
        <v>6713</v>
      </c>
      <c r="B6509" s="179" t="s">
        <v>6714</v>
      </c>
      <c r="C6509" s="179" t="s">
        <v>7</v>
      </c>
      <c r="D6509" s="180" t="s">
        <v>18028</v>
      </c>
      <c r="E6509"/>
    </row>
    <row r="6510" spans="1:5" s="190" customFormat="1" x14ac:dyDescent="0.25">
      <c r="A6510" s="179" t="s">
        <v>6715</v>
      </c>
      <c r="B6510" s="179" t="s">
        <v>6716</v>
      </c>
      <c r="C6510" s="179" t="s">
        <v>7</v>
      </c>
      <c r="D6510" s="180" t="s">
        <v>26201</v>
      </c>
      <c r="E6510"/>
    </row>
    <row r="6511" spans="1:5" s="190" customFormat="1" x14ac:dyDescent="0.25">
      <c r="A6511" s="179" t="s">
        <v>6717</v>
      </c>
      <c r="B6511" s="179" t="s">
        <v>6718</v>
      </c>
      <c r="C6511" s="179" t="s">
        <v>16</v>
      </c>
      <c r="D6511" s="180" t="s">
        <v>17637</v>
      </c>
      <c r="E6511"/>
    </row>
    <row r="6512" spans="1:5" s="190" customFormat="1" x14ac:dyDescent="0.25">
      <c r="A6512" s="179" t="s">
        <v>6720</v>
      </c>
      <c r="B6512" s="179" t="s">
        <v>6721</v>
      </c>
      <c r="C6512" s="179" t="s">
        <v>16</v>
      </c>
      <c r="D6512" s="180" t="s">
        <v>7874</v>
      </c>
      <c r="E6512"/>
    </row>
    <row r="6513" spans="1:5" s="190" customFormat="1" x14ac:dyDescent="0.25">
      <c r="A6513" s="179" t="s">
        <v>6722</v>
      </c>
      <c r="B6513" s="179" t="s">
        <v>6723</v>
      </c>
      <c r="C6513" s="179" t="s">
        <v>16</v>
      </c>
      <c r="D6513" s="180" t="s">
        <v>14859</v>
      </c>
      <c r="E6513"/>
    </row>
    <row r="6514" spans="1:5" s="190" customFormat="1" x14ac:dyDescent="0.25">
      <c r="A6514" s="179" t="s">
        <v>6724</v>
      </c>
      <c r="B6514" s="179" t="s">
        <v>6725</v>
      </c>
      <c r="C6514" s="179" t="s">
        <v>16</v>
      </c>
      <c r="D6514" s="180" t="s">
        <v>6330</v>
      </c>
      <c r="E6514"/>
    </row>
    <row r="6515" spans="1:5" s="190" customFormat="1" x14ac:dyDescent="0.25">
      <c r="A6515" s="179" t="s">
        <v>6726</v>
      </c>
      <c r="B6515" s="179" t="s">
        <v>6727</v>
      </c>
      <c r="C6515" s="179" t="s">
        <v>16</v>
      </c>
      <c r="D6515" s="180" t="s">
        <v>14666</v>
      </c>
      <c r="E6515"/>
    </row>
    <row r="6516" spans="1:5" s="190" customFormat="1" x14ac:dyDescent="0.25">
      <c r="A6516" s="179" t="s">
        <v>6728</v>
      </c>
      <c r="B6516" s="179" t="s">
        <v>6729</v>
      </c>
      <c r="C6516" s="179" t="s">
        <v>16</v>
      </c>
      <c r="D6516" s="180" t="s">
        <v>20836</v>
      </c>
      <c r="E6516"/>
    </row>
    <row r="6517" spans="1:5" s="190" customFormat="1" x14ac:dyDescent="0.25">
      <c r="A6517" s="179" t="s">
        <v>6730</v>
      </c>
      <c r="B6517" s="179" t="s">
        <v>6731</v>
      </c>
      <c r="C6517" s="179" t="s">
        <v>16</v>
      </c>
      <c r="D6517" s="180" t="s">
        <v>6480</v>
      </c>
      <c r="E6517"/>
    </row>
    <row r="6518" spans="1:5" s="190" customFormat="1" x14ac:dyDescent="0.25">
      <c r="A6518" s="179" t="s">
        <v>6732</v>
      </c>
      <c r="B6518" s="179" t="s">
        <v>6733</v>
      </c>
      <c r="C6518" s="179" t="s">
        <v>10</v>
      </c>
      <c r="D6518" s="180" t="s">
        <v>26202</v>
      </c>
      <c r="E6518"/>
    </row>
    <row r="6519" spans="1:5" s="190" customFormat="1" x14ac:dyDescent="0.25">
      <c r="A6519" s="179" t="s">
        <v>26203</v>
      </c>
      <c r="B6519" s="179" t="s">
        <v>26204</v>
      </c>
      <c r="C6519" s="179" t="s">
        <v>14</v>
      </c>
      <c r="D6519" s="180" t="s">
        <v>14807</v>
      </c>
      <c r="E6519"/>
    </row>
    <row r="6520" spans="1:5" s="190" customFormat="1" x14ac:dyDescent="0.25">
      <c r="A6520" s="179" t="s">
        <v>26205</v>
      </c>
      <c r="B6520" s="179" t="s">
        <v>26206</v>
      </c>
      <c r="C6520" s="179" t="s">
        <v>14</v>
      </c>
      <c r="D6520" s="180" t="s">
        <v>26207</v>
      </c>
      <c r="E6520"/>
    </row>
    <row r="6521" spans="1:5" s="190" customFormat="1" x14ac:dyDescent="0.25">
      <c r="A6521" s="179" t="s">
        <v>26208</v>
      </c>
      <c r="B6521" s="179" t="s">
        <v>26209</v>
      </c>
      <c r="C6521" s="179" t="s">
        <v>14</v>
      </c>
      <c r="D6521" s="180" t="s">
        <v>26210</v>
      </c>
      <c r="E6521"/>
    </row>
    <row r="6522" spans="1:5" s="190" customFormat="1" x14ac:dyDescent="0.25">
      <c r="A6522" s="179" t="s">
        <v>26211</v>
      </c>
      <c r="B6522" s="179" t="s">
        <v>26212</v>
      </c>
      <c r="C6522" s="179" t="s">
        <v>14</v>
      </c>
      <c r="D6522" s="180" t="s">
        <v>17805</v>
      </c>
      <c r="E6522"/>
    </row>
    <row r="6523" spans="1:5" s="190" customFormat="1" x14ac:dyDescent="0.25">
      <c r="A6523" s="179" t="s">
        <v>26213</v>
      </c>
      <c r="B6523" s="179" t="s">
        <v>26214</v>
      </c>
      <c r="C6523" s="179" t="s">
        <v>14</v>
      </c>
      <c r="D6523" s="180" t="s">
        <v>26215</v>
      </c>
      <c r="E6523"/>
    </row>
    <row r="6524" spans="1:5" s="190" customFormat="1" x14ac:dyDescent="0.25">
      <c r="A6524" s="179" t="s">
        <v>26216</v>
      </c>
      <c r="B6524" s="179" t="s">
        <v>26217</v>
      </c>
      <c r="C6524" s="179" t="s">
        <v>14</v>
      </c>
      <c r="D6524" s="180" t="s">
        <v>26218</v>
      </c>
      <c r="E6524"/>
    </row>
    <row r="6525" spans="1:5" s="190" customFormat="1" x14ac:dyDescent="0.25">
      <c r="A6525" s="179" t="s">
        <v>26219</v>
      </c>
      <c r="B6525" s="179" t="s">
        <v>26220</v>
      </c>
      <c r="C6525" s="179" t="s">
        <v>14</v>
      </c>
      <c r="D6525" s="180" t="s">
        <v>26221</v>
      </c>
      <c r="E6525"/>
    </row>
    <row r="6526" spans="1:5" s="190" customFormat="1" x14ac:dyDescent="0.25">
      <c r="A6526" s="179" t="s">
        <v>26222</v>
      </c>
      <c r="B6526" s="179" t="s">
        <v>26223</v>
      </c>
      <c r="C6526" s="179" t="s">
        <v>14</v>
      </c>
      <c r="D6526" s="180" t="s">
        <v>17400</v>
      </c>
      <c r="E6526"/>
    </row>
    <row r="6527" spans="1:5" s="190" customFormat="1" x14ac:dyDescent="0.25">
      <c r="A6527" s="179" t="s">
        <v>26224</v>
      </c>
      <c r="B6527" s="179" t="s">
        <v>26225</v>
      </c>
      <c r="C6527" s="179" t="s">
        <v>14</v>
      </c>
      <c r="D6527" s="180" t="s">
        <v>26226</v>
      </c>
      <c r="E6527"/>
    </row>
    <row r="6528" spans="1:5" s="190" customFormat="1" x14ac:dyDescent="0.25">
      <c r="A6528" s="179" t="s">
        <v>26227</v>
      </c>
      <c r="B6528" s="179" t="s">
        <v>26228</v>
      </c>
      <c r="C6528" s="179" t="s">
        <v>14</v>
      </c>
      <c r="D6528" s="180" t="s">
        <v>12409</v>
      </c>
      <c r="E6528"/>
    </row>
    <row r="6529" spans="1:5" s="190" customFormat="1" x14ac:dyDescent="0.25">
      <c r="A6529" s="179" t="s">
        <v>26229</v>
      </c>
      <c r="B6529" s="179" t="s">
        <v>26230</v>
      </c>
      <c r="C6529" s="179" t="s">
        <v>14</v>
      </c>
      <c r="D6529" s="180" t="s">
        <v>26231</v>
      </c>
      <c r="E6529"/>
    </row>
    <row r="6530" spans="1:5" s="190" customFormat="1" x14ac:dyDescent="0.25">
      <c r="A6530" s="179" t="s">
        <v>26232</v>
      </c>
      <c r="B6530" s="179" t="s">
        <v>26233</v>
      </c>
      <c r="C6530" s="179" t="s">
        <v>14</v>
      </c>
      <c r="D6530" s="180" t="s">
        <v>26234</v>
      </c>
      <c r="E6530"/>
    </row>
    <row r="6531" spans="1:5" s="190" customFormat="1" x14ac:dyDescent="0.25">
      <c r="A6531" s="179" t="s">
        <v>26235</v>
      </c>
      <c r="B6531" s="179" t="s">
        <v>26236</v>
      </c>
      <c r="C6531" s="179" t="s">
        <v>14</v>
      </c>
      <c r="D6531" s="180" t="s">
        <v>26237</v>
      </c>
      <c r="E6531"/>
    </row>
    <row r="6532" spans="1:5" s="190" customFormat="1" x14ac:dyDescent="0.25">
      <c r="A6532" s="179" t="s">
        <v>26238</v>
      </c>
      <c r="B6532" s="179" t="s">
        <v>26239</v>
      </c>
      <c r="C6532" s="179" t="s">
        <v>14</v>
      </c>
      <c r="D6532" s="180" t="s">
        <v>26240</v>
      </c>
      <c r="E6532"/>
    </row>
    <row r="6533" spans="1:5" s="190" customFormat="1" x14ac:dyDescent="0.25">
      <c r="A6533" s="179" t="s">
        <v>26241</v>
      </c>
      <c r="B6533" s="179" t="s">
        <v>26242</v>
      </c>
      <c r="C6533" s="179" t="s">
        <v>14</v>
      </c>
      <c r="D6533" s="180" t="s">
        <v>26243</v>
      </c>
      <c r="E6533"/>
    </row>
    <row r="6534" spans="1:5" s="190" customFormat="1" x14ac:dyDescent="0.25">
      <c r="A6534" s="179" t="s">
        <v>26244</v>
      </c>
      <c r="B6534" s="179" t="s">
        <v>26245</v>
      </c>
      <c r="C6534" s="179" t="s">
        <v>8</v>
      </c>
      <c r="D6534" s="180" t="s">
        <v>12183</v>
      </c>
      <c r="E6534"/>
    </row>
    <row r="6535" spans="1:5" s="190" customFormat="1" x14ac:dyDescent="0.25">
      <c r="A6535" s="179" t="s">
        <v>26246</v>
      </c>
      <c r="B6535" s="179" t="s">
        <v>26247</v>
      </c>
      <c r="C6535" s="179" t="s">
        <v>8</v>
      </c>
      <c r="D6535" s="180" t="s">
        <v>26248</v>
      </c>
      <c r="E6535"/>
    </row>
    <row r="6536" spans="1:5" s="190" customFormat="1" x14ac:dyDescent="0.25">
      <c r="A6536" s="179" t="s">
        <v>26249</v>
      </c>
      <c r="B6536" s="179" t="s">
        <v>26250</v>
      </c>
      <c r="C6536" s="179" t="s">
        <v>8</v>
      </c>
      <c r="D6536" s="180" t="s">
        <v>26251</v>
      </c>
      <c r="E6536"/>
    </row>
    <row r="6537" spans="1:5" s="190" customFormat="1" x14ac:dyDescent="0.25">
      <c r="A6537" s="179" t="s">
        <v>26252</v>
      </c>
      <c r="B6537" s="179" t="s">
        <v>26253</v>
      </c>
      <c r="C6537" s="179" t="s">
        <v>14</v>
      </c>
      <c r="D6537" s="180" t="s">
        <v>26254</v>
      </c>
      <c r="E6537"/>
    </row>
    <row r="6538" spans="1:5" s="190" customFormat="1" x14ac:dyDescent="0.25">
      <c r="A6538" s="179" t="s">
        <v>26255</v>
      </c>
      <c r="B6538" s="179" t="s">
        <v>26256</v>
      </c>
      <c r="C6538" s="179" t="s">
        <v>14</v>
      </c>
      <c r="D6538" s="180" t="s">
        <v>26257</v>
      </c>
      <c r="E6538"/>
    </row>
    <row r="6539" spans="1:5" s="190" customFormat="1" x14ac:dyDescent="0.25">
      <c r="A6539" s="179" t="s">
        <v>26258</v>
      </c>
      <c r="B6539" s="179" t="s">
        <v>26259</v>
      </c>
      <c r="C6539" s="179" t="s">
        <v>14</v>
      </c>
      <c r="D6539" s="180" t="s">
        <v>26260</v>
      </c>
      <c r="E6539"/>
    </row>
    <row r="6540" spans="1:5" s="190" customFormat="1" x14ac:dyDescent="0.25">
      <c r="A6540" s="179" t="s">
        <v>26261</v>
      </c>
      <c r="B6540" s="179" t="s">
        <v>26262</v>
      </c>
      <c r="C6540" s="179" t="s">
        <v>14</v>
      </c>
      <c r="D6540" s="180" t="s">
        <v>26263</v>
      </c>
      <c r="E6540"/>
    </row>
    <row r="6541" spans="1:5" s="190" customFormat="1" x14ac:dyDescent="0.25">
      <c r="A6541" s="179" t="s">
        <v>26264</v>
      </c>
      <c r="B6541" s="179" t="s">
        <v>26265</v>
      </c>
      <c r="C6541" s="179" t="s">
        <v>14</v>
      </c>
      <c r="D6541" s="180" t="s">
        <v>14940</v>
      </c>
      <c r="E6541"/>
    </row>
    <row r="6542" spans="1:5" s="190" customFormat="1" x14ac:dyDescent="0.25">
      <c r="A6542" s="179" t="s">
        <v>26266</v>
      </c>
      <c r="B6542" s="179" t="s">
        <v>26267</v>
      </c>
      <c r="C6542" s="179" t="s">
        <v>14</v>
      </c>
      <c r="D6542" s="180" t="s">
        <v>26268</v>
      </c>
      <c r="E6542"/>
    </row>
    <row r="6543" spans="1:5" s="190" customFormat="1" x14ac:dyDescent="0.25">
      <c r="A6543" s="179" t="s">
        <v>26269</v>
      </c>
      <c r="B6543" s="179" t="s">
        <v>26270</v>
      </c>
      <c r="C6543" s="179" t="s">
        <v>14</v>
      </c>
      <c r="D6543" s="180" t="s">
        <v>17696</v>
      </c>
      <c r="E6543"/>
    </row>
    <row r="6544" spans="1:5" s="190" customFormat="1" x14ac:dyDescent="0.25">
      <c r="A6544" s="179" t="s">
        <v>26271</v>
      </c>
      <c r="B6544" s="179" t="s">
        <v>26272</v>
      </c>
      <c r="C6544" s="179" t="s">
        <v>14</v>
      </c>
      <c r="D6544" s="180" t="s">
        <v>26273</v>
      </c>
      <c r="E6544"/>
    </row>
    <row r="6545" spans="1:5" s="190" customFormat="1" x14ac:dyDescent="0.25">
      <c r="A6545" s="179" t="s">
        <v>26274</v>
      </c>
      <c r="B6545" s="179" t="s">
        <v>26275</v>
      </c>
      <c r="C6545" s="179" t="s">
        <v>14</v>
      </c>
      <c r="D6545" s="180" t="s">
        <v>26276</v>
      </c>
      <c r="E6545"/>
    </row>
    <row r="6546" spans="1:5" s="190" customFormat="1" x14ac:dyDescent="0.25">
      <c r="A6546" s="179" t="s">
        <v>8865</v>
      </c>
      <c r="B6546" s="179" t="s">
        <v>8866</v>
      </c>
      <c r="C6546" s="179" t="s">
        <v>14</v>
      </c>
      <c r="D6546" s="180" t="s">
        <v>26277</v>
      </c>
      <c r="E6546"/>
    </row>
    <row r="6547" spans="1:5" s="190" customFormat="1" x14ac:dyDescent="0.25">
      <c r="A6547" s="179" t="s">
        <v>8867</v>
      </c>
      <c r="B6547" s="179" t="s">
        <v>8868</v>
      </c>
      <c r="C6547" s="179" t="s">
        <v>14</v>
      </c>
      <c r="D6547" s="180" t="s">
        <v>26278</v>
      </c>
      <c r="E6547"/>
    </row>
    <row r="6548" spans="1:5" s="190" customFormat="1" x14ac:dyDescent="0.25">
      <c r="A6548" s="179" t="s">
        <v>8869</v>
      </c>
      <c r="B6548" s="179" t="s">
        <v>8870</v>
      </c>
      <c r="C6548" s="179" t="s">
        <v>14</v>
      </c>
      <c r="D6548" s="180" t="s">
        <v>26279</v>
      </c>
      <c r="E6548"/>
    </row>
    <row r="6549" spans="1:5" s="190" customFormat="1" x14ac:dyDescent="0.25">
      <c r="A6549" s="179" t="s">
        <v>8871</v>
      </c>
      <c r="B6549" s="179" t="s">
        <v>8872</v>
      </c>
      <c r="C6549" s="179" t="s">
        <v>14</v>
      </c>
      <c r="D6549" s="180" t="s">
        <v>26280</v>
      </c>
      <c r="E6549"/>
    </row>
    <row r="6550" spans="1:5" s="190" customFormat="1" x14ac:dyDescent="0.25">
      <c r="A6550" s="179" t="s">
        <v>8873</v>
      </c>
      <c r="B6550" s="179" t="s">
        <v>8874</v>
      </c>
      <c r="C6550" s="179" t="s">
        <v>14</v>
      </c>
      <c r="D6550" s="180" t="s">
        <v>15953</v>
      </c>
      <c r="E6550"/>
    </row>
    <row r="6551" spans="1:5" s="190" customFormat="1" x14ac:dyDescent="0.25">
      <c r="A6551" s="179" t="s">
        <v>8875</v>
      </c>
      <c r="B6551" s="179" t="s">
        <v>8876</v>
      </c>
      <c r="C6551" s="179" t="s">
        <v>14</v>
      </c>
      <c r="D6551" s="180" t="s">
        <v>26281</v>
      </c>
      <c r="E6551"/>
    </row>
    <row r="6552" spans="1:5" s="190" customFormat="1" x14ac:dyDescent="0.25">
      <c r="A6552" s="179" t="s">
        <v>8877</v>
      </c>
      <c r="B6552" s="179" t="s">
        <v>8878</v>
      </c>
      <c r="C6552" s="179" t="s">
        <v>14</v>
      </c>
      <c r="D6552" s="180" t="s">
        <v>26282</v>
      </c>
      <c r="E6552"/>
    </row>
    <row r="6553" spans="1:5" s="190" customFormat="1" x14ac:dyDescent="0.25">
      <c r="A6553" s="179" t="s">
        <v>8879</v>
      </c>
      <c r="B6553" s="179" t="s">
        <v>8880</v>
      </c>
      <c r="C6553" s="179" t="s">
        <v>14</v>
      </c>
      <c r="D6553" s="180" t="s">
        <v>26283</v>
      </c>
      <c r="E6553"/>
    </row>
    <row r="6554" spans="1:5" s="190" customFormat="1" x14ac:dyDescent="0.25">
      <c r="A6554" s="179" t="s">
        <v>8881</v>
      </c>
      <c r="B6554" s="179" t="s">
        <v>8882</v>
      </c>
      <c r="C6554" s="179" t="s">
        <v>14</v>
      </c>
      <c r="D6554" s="180" t="s">
        <v>26100</v>
      </c>
      <c r="E6554"/>
    </row>
    <row r="6555" spans="1:5" s="190" customFormat="1" x14ac:dyDescent="0.25">
      <c r="A6555" s="179" t="s">
        <v>8883</v>
      </c>
      <c r="B6555" s="179" t="s">
        <v>8884</v>
      </c>
      <c r="C6555" s="179" t="s">
        <v>14</v>
      </c>
      <c r="D6555" s="180" t="s">
        <v>26284</v>
      </c>
      <c r="E6555"/>
    </row>
    <row r="6556" spans="1:5" s="190" customFormat="1" x14ac:dyDescent="0.25">
      <c r="A6556" s="179" t="s">
        <v>8885</v>
      </c>
      <c r="B6556" s="179" t="s">
        <v>8886</v>
      </c>
      <c r="C6556" s="179" t="s">
        <v>14</v>
      </c>
      <c r="D6556" s="180" t="s">
        <v>26285</v>
      </c>
      <c r="E6556"/>
    </row>
    <row r="6557" spans="1:5" s="190" customFormat="1" x14ac:dyDescent="0.25">
      <c r="A6557" s="179" t="s">
        <v>8887</v>
      </c>
      <c r="B6557" s="179" t="s">
        <v>8888</v>
      </c>
      <c r="C6557" s="179" t="s">
        <v>14</v>
      </c>
      <c r="D6557" s="180" t="s">
        <v>17014</v>
      </c>
      <c r="E6557"/>
    </row>
    <row r="6558" spans="1:5" s="190" customFormat="1" x14ac:dyDescent="0.25">
      <c r="A6558" s="179" t="s">
        <v>8889</v>
      </c>
      <c r="B6558" s="179" t="s">
        <v>8890</v>
      </c>
      <c r="C6558" s="179" t="s">
        <v>8</v>
      </c>
      <c r="D6558" s="180" t="s">
        <v>26286</v>
      </c>
      <c r="E6558"/>
    </row>
    <row r="6559" spans="1:5" s="190" customFormat="1" x14ac:dyDescent="0.25">
      <c r="A6559" s="179" t="s">
        <v>8891</v>
      </c>
      <c r="B6559" s="179" t="s">
        <v>8892</v>
      </c>
      <c r="C6559" s="179" t="s">
        <v>8</v>
      </c>
      <c r="D6559" s="180" t="s">
        <v>26287</v>
      </c>
      <c r="E6559"/>
    </row>
    <row r="6560" spans="1:5" s="190" customFormat="1" x14ac:dyDescent="0.25">
      <c r="A6560" s="179" t="s">
        <v>8893</v>
      </c>
      <c r="B6560" s="179" t="s">
        <v>8894</v>
      </c>
      <c r="C6560" s="179" t="s">
        <v>8</v>
      </c>
      <c r="D6560" s="180" t="s">
        <v>26288</v>
      </c>
      <c r="E6560"/>
    </row>
    <row r="6561" spans="1:5" s="190" customFormat="1" x14ac:dyDescent="0.25">
      <c r="A6561" s="179" t="s">
        <v>8895</v>
      </c>
      <c r="B6561" s="179" t="s">
        <v>8896</v>
      </c>
      <c r="C6561" s="179" t="s">
        <v>8</v>
      </c>
      <c r="D6561" s="180" t="s">
        <v>26289</v>
      </c>
      <c r="E6561"/>
    </row>
    <row r="6562" spans="1:5" s="190" customFormat="1" x14ac:dyDescent="0.25">
      <c r="A6562" s="179" t="s">
        <v>8897</v>
      </c>
      <c r="B6562" s="179" t="s">
        <v>8898</v>
      </c>
      <c r="C6562" s="179" t="s">
        <v>8</v>
      </c>
      <c r="D6562" s="180" t="s">
        <v>26290</v>
      </c>
      <c r="E6562"/>
    </row>
    <row r="6563" spans="1:5" s="190" customFormat="1" x14ac:dyDescent="0.25">
      <c r="A6563" s="179" t="s">
        <v>8899</v>
      </c>
      <c r="B6563" s="179" t="s">
        <v>8900</v>
      </c>
      <c r="C6563" s="179" t="s">
        <v>8</v>
      </c>
      <c r="D6563" s="180" t="s">
        <v>26291</v>
      </c>
      <c r="E6563"/>
    </row>
    <row r="6564" spans="1:5" s="190" customFormat="1" x14ac:dyDescent="0.25">
      <c r="A6564" s="179" t="s">
        <v>8901</v>
      </c>
      <c r="B6564" s="179" t="s">
        <v>8902</v>
      </c>
      <c r="C6564" s="179" t="s">
        <v>8</v>
      </c>
      <c r="D6564" s="180" t="s">
        <v>26292</v>
      </c>
      <c r="E6564"/>
    </row>
    <row r="6565" spans="1:5" s="190" customFormat="1" x14ac:dyDescent="0.25">
      <c r="A6565" s="179" t="s">
        <v>8903</v>
      </c>
      <c r="B6565" s="179" t="s">
        <v>12838</v>
      </c>
      <c r="C6565" s="179" t="s">
        <v>8</v>
      </c>
      <c r="D6565" s="180" t="s">
        <v>26293</v>
      </c>
      <c r="E6565"/>
    </row>
    <row r="6566" spans="1:5" s="190" customFormat="1" x14ac:dyDescent="0.25">
      <c r="A6566" s="179" t="s">
        <v>8904</v>
      </c>
      <c r="B6566" s="179" t="s">
        <v>8905</v>
      </c>
      <c r="C6566" s="179" t="s">
        <v>8</v>
      </c>
      <c r="D6566" s="180" t="s">
        <v>26294</v>
      </c>
      <c r="E6566"/>
    </row>
    <row r="6567" spans="1:5" s="190" customFormat="1" x14ac:dyDescent="0.25">
      <c r="A6567" s="179" t="s">
        <v>8906</v>
      </c>
      <c r="B6567" s="179" t="s">
        <v>8907</v>
      </c>
      <c r="C6567" s="179" t="s">
        <v>8</v>
      </c>
      <c r="D6567" s="180" t="s">
        <v>26295</v>
      </c>
      <c r="E6567"/>
    </row>
    <row r="6568" spans="1:5" s="190" customFormat="1" x14ac:dyDescent="0.25">
      <c r="A6568" s="179" t="s">
        <v>8908</v>
      </c>
      <c r="B6568" s="179" t="s">
        <v>8909</v>
      </c>
      <c r="C6568" s="179" t="s">
        <v>8</v>
      </c>
      <c r="D6568" s="180" t="s">
        <v>26296</v>
      </c>
      <c r="E6568"/>
    </row>
    <row r="6569" spans="1:5" s="190" customFormat="1" x14ac:dyDescent="0.25">
      <c r="A6569" s="179" t="s">
        <v>8910</v>
      </c>
      <c r="B6569" s="179" t="s">
        <v>8911</v>
      </c>
      <c r="C6569" s="179" t="s">
        <v>8</v>
      </c>
      <c r="D6569" s="180" t="s">
        <v>26297</v>
      </c>
      <c r="E6569"/>
    </row>
    <row r="6570" spans="1:5" s="190" customFormat="1" x14ac:dyDescent="0.25">
      <c r="A6570" s="179" t="s">
        <v>8912</v>
      </c>
      <c r="B6570" s="179" t="s">
        <v>8913</v>
      </c>
      <c r="C6570" s="179" t="s">
        <v>8</v>
      </c>
      <c r="D6570" s="180" t="s">
        <v>26298</v>
      </c>
      <c r="E6570"/>
    </row>
    <row r="6571" spans="1:5" s="190" customFormat="1" x14ac:dyDescent="0.25">
      <c r="A6571" s="179" t="s">
        <v>8914</v>
      </c>
      <c r="B6571" s="179" t="s">
        <v>8915</v>
      </c>
      <c r="C6571" s="179" t="s">
        <v>8</v>
      </c>
      <c r="D6571" s="180" t="s">
        <v>26299</v>
      </c>
      <c r="E6571"/>
    </row>
    <row r="6572" spans="1:5" s="190" customFormat="1" x14ac:dyDescent="0.25">
      <c r="A6572" s="179" t="s">
        <v>8916</v>
      </c>
      <c r="B6572" s="179" t="s">
        <v>8917</v>
      </c>
      <c r="C6572" s="179" t="s">
        <v>8</v>
      </c>
      <c r="D6572" s="180" t="s">
        <v>26300</v>
      </c>
      <c r="E6572"/>
    </row>
    <row r="6573" spans="1:5" s="190" customFormat="1" x14ac:dyDescent="0.25">
      <c r="A6573" s="179" t="s">
        <v>8918</v>
      </c>
      <c r="B6573" s="179" t="s">
        <v>8919</v>
      </c>
      <c r="C6573" s="179" t="s">
        <v>8</v>
      </c>
      <c r="D6573" s="180" t="s">
        <v>26301</v>
      </c>
      <c r="E6573"/>
    </row>
    <row r="6574" spans="1:5" s="190" customFormat="1" x14ac:dyDescent="0.25">
      <c r="A6574" s="179" t="s">
        <v>8920</v>
      </c>
      <c r="B6574" s="179" t="s">
        <v>8921</v>
      </c>
      <c r="C6574" s="179" t="s">
        <v>8</v>
      </c>
      <c r="D6574" s="180" t="s">
        <v>26302</v>
      </c>
      <c r="E6574"/>
    </row>
    <row r="6575" spans="1:5" s="190" customFormat="1" x14ac:dyDescent="0.25">
      <c r="A6575" s="179" t="s">
        <v>8922</v>
      </c>
      <c r="B6575" s="179" t="s">
        <v>8923</v>
      </c>
      <c r="C6575" s="179" t="s">
        <v>8</v>
      </c>
      <c r="D6575" s="180" t="s">
        <v>26303</v>
      </c>
      <c r="E6575"/>
    </row>
    <row r="6576" spans="1:5" s="190" customFormat="1" x14ac:dyDescent="0.25">
      <c r="A6576" s="179" t="s">
        <v>8924</v>
      </c>
      <c r="B6576" s="179" t="s">
        <v>8925</v>
      </c>
      <c r="C6576" s="179" t="s">
        <v>8</v>
      </c>
      <c r="D6576" s="180" t="s">
        <v>26304</v>
      </c>
      <c r="E6576"/>
    </row>
    <row r="6577" spans="1:5" s="190" customFormat="1" x14ac:dyDescent="0.25">
      <c r="A6577" s="179" t="s">
        <v>8926</v>
      </c>
      <c r="B6577" s="179" t="s">
        <v>8927</v>
      </c>
      <c r="C6577" s="179" t="s">
        <v>8</v>
      </c>
      <c r="D6577" s="180" t="s">
        <v>26305</v>
      </c>
      <c r="E6577"/>
    </row>
    <row r="6578" spans="1:5" s="190" customFormat="1" x14ac:dyDescent="0.25">
      <c r="A6578" s="179" t="s">
        <v>8928</v>
      </c>
      <c r="B6578" s="179" t="s">
        <v>8929</v>
      </c>
      <c r="C6578" s="179" t="s">
        <v>8</v>
      </c>
      <c r="D6578" s="180" t="s">
        <v>26306</v>
      </c>
      <c r="E6578"/>
    </row>
    <row r="6579" spans="1:5" s="190" customFormat="1" x14ac:dyDescent="0.25">
      <c r="A6579" s="179" t="s">
        <v>8930</v>
      </c>
      <c r="B6579" s="179" t="s">
        <v>8931</v>
      </c>
      <c r="C6579" s="179" t="s">
        <v>8</v>
      </c>
      <c r="D6579" s="180" t="s">
        <v>26307</v>
      </c>
      <c r="E6579"/>
    </row>
    <row r="6580" spans="1:5" s="190" customFormat="1" x14ac:dyDescent="0.25">
      <c r="A6580" s="179" t="s">
        <v>8932</v>
      </c>
      <c r="B6580" s="179" t="s">
        <v>15311</v>
      </c>
      <c r="C6580" s="179" t="s">
        <v>8</v>
      </c>
      <c r="D6580" s="180" t="s">
        <v>26308</v>
      </c>
      <c r="E6580"/>
    </row>
    <row r="6581" spans="1:5" s="190" customFormat="1" x14ac:dyDescent="0.25">
      <c r="A6581" s="179" t="s">
        <v>8933</v>
      </c>
      <c r="B6581" s="179" t="s">
        <v>15312</v>
      </c>
      <c r="C6581" s="179" t="s">
        <v>8</v>
      </c>
      <c r="D6581" s="180" t="s">
        <v>17012</v>
      </c>
      <c r="E6581"/>
    </row>
    <row r="6582" spans="1:5" s="190" customFormat="1" x14ac:dyDescent="0.25">
      <c r="A6582" s="179" t="s">
        <v>2828</v>
      </c>
      <c r="B6582" s="179" t="s">
        <v>15313</v>
      </c>
      <c r="C6582" s="179" t="s">
        <v>8</v>
      </c>
      <c r="D6582" s="180" t="s">
        <v>26309</v>
      </c>
      <c r="E6582"/>
    </row>
    <row r="6583" spans="1:5" s="190" customFormat="1" x14ac:dyDescent="0.25">
      <c r="A6583" s="179" t="s">
        <v>2829</v>
      </c>
      <c r="B6583" s="179" t="s">
        <v>15314</v>
      </c>
      <c r="C6583" s="179" t="s">
        <v>8</v>
      </c>
      <c r="D6583" s="180" t="s">
        <v>26310</v>
      </c>
      <c r="E6583"/>
    </row>
    <row r="6584" spans="1:5" s="190" customFormat="1" x14ac:dyDescent="0.25">
      <c r="A6584" s="179" t="s">
        <v>8934</v>
      </c>
      <c r="B6584" s="179" t="s">
        <v>15315</v>
      </c>
      <c r="C6584" s="179" t="s">
        <v>8</v>
      </c>
      <c r="D6584" s="180" t="s">
        <v>26311</v>
      </c>
      <c r="E6584"/>
    </row>
    <row r="6585" spans="1:5" s="190" customFormat="1" x14ac:dyDescent="0.25">
      <c r="A6585" s="179" t="s">
        <v>2830</v>
      </c>
      <c r="B6585" s="179" t="s">
        <v>15316</v>
      </c>
      <c r="C6585" s="179" t="s">
        <v>8</v>
      </c>
      <c r="D6585" s="180" t="s">
        <v>26312</v>
      </c>
      <c r="E6585"/>
    </row>
    <row r="6586" spans="1:5" s="190" customFormat="1" x14ac:dyDescent="0.25">
      <c r="A6586" s="179" t="s">
        <v>2831</v>
      </c>
      <c r="B6586" s="179" t="s">
        <v>8935</v>
      </c>
      <c r="C6586" s="179" t="s">
        <v>14</v>
      </c>
      <c r="D6586" s="180" t="s">
        <v>26313</v>
      </c>
      <c r="E6586"/>
    </row>
    <row r="6587" spans="1:5" s="190" customFormat="1" x14ac:dyDescent="0.25">
      <c r="A6587" s="179" t="s">
        <v>2832</v>
      </c>
      <c r="B6587" s="179" t="s">
        <v>8936</v>
      </c>
      <c r="C6587" s="179" t="s">
        <v>14</v>
      </c>
      <c r="D6587" s="180" t="s">
        <v>26314</v>
      </c>
      <c r="E6587"/>
    </row>
    <row r="6588" spans="1:5" s="190" customFormat="1" x14ac:dyDescent="0.25">
      <c r="A6588" s="179" t="s">
        <v>2833</v>
      </c>
      <c r="B6588" s="179" t="s">
        <v>8937</v>
      </c>
      <c r="C6588" s="179" t="s">
        <v>14</v>
      </c>
      <c r="D6588" s="180" t="s">
        <v>26315</v>
      </c>
      <c r="E6588"/>
    </row>
    <row r="6589" spans="1:5" s="190" customFormat="1" x14ac:dyDescent="0.25">
      <c r="A6589" s="179" t="s">
        <v>2834</v>
      </c>
      <c r="B6589" s="179" t="s">
        <v>8938</v>
      </c>
      <c r="C6589" s="179" t="s">
        <v>14</v>
      </c>
      <c r="D6589" s="180" t="s">
        <v>26316</v>
      </c>
      <c r="E6589"/>
    </row>
    <row r="6590" spans="1:5" s="190" customFormat="1" x14ac:dyDescent="0.25">
      <c r="A6590" s="179" t="s">
        <v>2835</v>
      </c>
      <c r="B6590" s="179" t="s">
        <v>15317</v>
      </c>
      <c r="C6590" s="179" t="s">
        <v>8</v>
      </c>
      <c r="D6590" s="180" t="s">
        <v>26317</v>
      </c>
      <c r="E6590"/>
    </row>
    <row r="6591" spans="1:5" s="190" customFormat="1" x14ac:dyDescent="0.25">
      <c r="A6591" s="179" t="s">
        <v>2836</v>
      </c>
      <c r="B6591" s="179" t="s">
        <v>8939</v>
      </c>
      <c r="C6591" s="179" t="s">
        <v>14</v>
      </c>
      <c r="D6591" s="180" t="s">
        <v>26318</v>
      </c>
      <c r="E6591"/>
    </row>
    <row r="6592" spans="1:5" s="190" customFormat="1" x14ac:dyDescent="0.25">
      <c r="A6592" s="179" t="s">
        <v>2837</v>
      </c>
      <c r="B6592" s="179" t="s">
        <v>8940</v>
      </c>
      <c r="C6592" s="179" t="s">
        <v>14</v>
      </c>
      <c r="D6592" s="180" t="s">
        <v>26319</v>
      </c>
      <c r="E6592"/>
    </row>
    <row r="6593" spans="1:5" s="190" customFormat="1" x14ac:dyDescent="0.25">
      <c r="A6593" s="179" t="s">
        <v>2838</v>
      </c>
      <c r="B6593" s="179" t="s">
        <v>15318</v>
      </c>
      <c r="C6593" s="179" t="s">
        <v>8</v>
      </c>
      <c r="D6593" s="180" t="s">
        <v>26320</v>
      </c>
      <c r="E6593"/>
    </row>
    <row r="6594" spans="1:5" s="190" customFormat="1" x14ac:dyDescent="0.25">
      <c r="A6594" s="179" t="s">
        <v>2839</v>
      </c>
      <c r="B6594" s="179" t="s">
        <v>8941</v>
      </c>
      <c r="C6594" s="179" t="s">
        <v>14</v>
      </c>
      <c r="D6594" s="180" t="s">
        <v>26321</v>
      </c>
      <c r="E6594"/>
    </row>
    <row r="6595" spans="1:5" s="190" customFormat="1" x14ac:dyDescent="0.25">
      <c r="A6595" s="179" t="s">
        <v>2840</v>
      </c>
      <c r="B6595" s="179" t="s">
        <v>15319</v>
      </c>
      <c r="C6595" s="179" t="s">
        <v>8</v>
      </c>
      <c r="D6595" s="180" t="s">
        <v>26322</v>
      </c>
      <c r="E6595"/>
    </row>
    <row r="6596" spans="1:5" s="190" customFormat="1" x14ac:dyDescent="0.25">
      <c r="A6596" s="179" t="s">
        <v>2841</v>
      </c>
      <c r="B6596" s="179" t="s">
        <v>8942</v>
      </c>
      <c r="C6596" s="179" t="s">
        <v>14</v>
      </c>
      <c r="D6596" s="180" t="s">
        <v>26323</v>
      </c>
      <c r="E6596"/>
    </row>
    <row r="6597" spans="1:5" s="190" customFormat="1" x14ac:dyDescent="0.25">
      <c r="A6597" s="179" t="s">
        <v>2842</v>
      </c>
      <c r="B6597" s="179" t="s">
        <v>15320</v>
      </c>
      <c r="C6597" s="179" t="s">
        <v>8</v>
      </c>
      <c r="D6597" s="180" t="s">
        <v>26324</v>
      </c>
      <c r="E6597"/>
    </row>
    <row r="6598" spans="1:5" s="190" customFormat="1" x14ac:dyDescent="0.25">
      <c r="A6598" s="179" t="s">
        <v>2843</v>
      </c>
      <c r="B6598" s="179" t="s">
        <v>8943</v>
      </c>
      <c r="C6598" s="179" t="s">
        <v>14</v>
      </c>
      <c r="D6598" s="180" t="s">
        <v>26325</v>
      </c>
      <c r="E6598"/>
    </row>
    <row r="6599" spans="1:5" s="190" customFormat="1" x14ac:dyDescent="0.25">
      <c r="A6599" s="179" t="s">
        <v>2844</v>
      </c>
      <c r="B6599" s="179" t="s">
        <v>8944</v>
      </c>
      <c r="C6599" s="179" t="s">
        <v>14</v>
      </c>
      <c r="D6599" s="180" t="s">
        <v>26326</v>
      </c>
      <c r="E6599"/>
    </row>
    <row r="6600" spans="1:5" s="190" customFormat="1" x14ac:dyDescent="0.25">
      <c r="A6600" s="179" t="s">
        <v>2845</v>
      </c>
      <c r="B6600" s="179" t="s">
        <v>8945</v>
      </c>
      <c r="C6600" s="179" t="s">
        <v>14</v>
      </c>
      <c r="D6600" s="180" t="s">
        <v>26327</v>
      </c>
      <c r="E6600"/>
    </row>
    <row r="6601" spans="1:5" s="190" customFormat="1" x14ac:dyDescent="0.25">
      <c r="A6601" s="179" t="s">
        <v>2846</v>
      </c>
      <c r="B6601" s="179" t="s">
        <v>15321</v>
      </c>
      <c r="C6601" s="179" t="s">
        <v>8</v>
      </c>
      <c r="D6601" s="180" t="s">
        <v>26328</v>
      </c>
      <c r="E6601"/>
    </row>
    <row r="6602" spans="1:5" s="190" customFormat="1" x14ac:dyDescent="0.25">
      <c r="A6602" s="179" t="s">
        <v>2847</v>
      </c>
      <c r="B6602" s="179" t="s">
        <v>8946</v>
      </c>
      <c r="C6602" s="179" t="s">
        <v>14</v>
      </c>
      <c r="D6602" s="180" t="s">
        <v>26329</v>
      </c>
      <c r="E6602"/>
    </row>
    <row r="6603" spans="1:5" s="190" customFormat="1" x14ac:dyDescent="0.25">
      <c r="A6603" s="179" t="s">
        <v>2848</v>
      </c>
      <c r="B6603" s="179" t="s">
        <v>8947</v>
      </c>
      <c r="C6603" s="179" t="s">
        <v>14</v>
      </c>
      <c r="D6603" s="180" t="s">
        <v>26330</v>
      </c>
      <c r="E6603"/>
    </row>
    <row r="6604" spans="1:5" s="190" customFormat="1" x14ac:dyDescent="0.25">
      <c r="A6604" s="179" t="s">
        <v>2849</v>
      </c>
      <c r="B6604" s="179" t="s">
        <v>15322</v>
      </c>
      <c r="C6604" s="179" t="s">
        <v>8</v>
      </c>
      <c r="D6604" s="180" t="s">
        <v>26331</v>
      </c>
      <c r="E6604"/>
    </row>
    <row r="6605" spans="1:5" s="190" customFormat="1" x14ac:dyDescent="0.25">
      <c r="A6605" s="179" t="s">
        <v>2850</v>
      </c>
      <c r="B6605" s="179" t="s">
        <v>8948</v>
      </c>
      <c r="C6605" s="179" t="s">
        <v>14</v>
      </c>
      <c r="D6605" s="180" t="s">
        <v>26332</v>
      </c>
      <c r="E6605"/>
    </row>
    <row r="6606" spans="1:5" s="190" customFormat="1" x14ac:dyDescent="0.25">
      <c r="A6606" s="179" t="s">
        <v>2851</v>
      </c>
      <c r="B6606" s="179" t="s">
        <v>15323</v>
      </c>
      <c r="C6606" s="179" t="s">
        <v>8</v>
      </c>
      <c r="D6606" s="180" t="s">
        <v>26333</v>
      </c>
      <c r="E6606"/>
    </row>
    <row r="6607" spans="1:5" s="190" customFormat="1" x14ac:dyDescent="0.25">
      <c r="A6607" s="179" t="s">
        <v>2852</v>
      </c>
      <c r="B6607" s="179" t="s">
        <v>8949</v>
      </c>
      <c r="C6607" s="179" t="s">
        <v>14</v>
      </c>
      <c r="D6607" s="180" t="s">
        <v>26326</v>
      </c>
      <c r="E6607"/>
    </row>
    <row r="6608" spans="1:5" s="190" customFormat="1" x14ac:dyDescent="0.25">
      <c r="A6608" s="179" t="s">
        <v>2853</v>
      </c>
      <c r="B6608" s="179" t="s">
        <v>15324</v>
      </c>
      <c r="C6608" s="179" t="s">
        <v>8</v>
      </c>
      <c r="D6608" s="180" t="s">
        <v>26334</v>
      </c>
      <c r="E6608"/>
    </row>
    <row r="6609" spans="1:5" s="190" customFormat="1" x14ac:dyDescent="0.25">
      <c r="A6609" s="179" t="s">
        <v>2854</v>
      </c>
      <c r="B6609" s="179" t="s">
        <v>8950</v>
      </c>
      <c r="C6609" s="179" t="s">
        <v>14</v>
      </c>
      <c r="D6609" s="180" t="s">
        <v>26327</v>
      </c>
      <c r="E6609"/>
    </row>
    <row r="6610" spans="1:5" s="190" customFormat="1" x14ac:dyDescent="0.25">
      <c r="A6610" s="179" t="s">
        <v>2855</v>
      </c>
      <c r="B6610" s="179" t="s">
        <v>15325</v>
      </c>
      <c r="C6610" s="179" t="s">
        <v>8</v>
      </c>
      <c r="D6610" s="180" t="s">
        <v>26335</v>
      </c>
      <c r="E6610"/>
    </row>
    <row r="6611" spans="1:5" s="190" customFormat="1" x14ac:dyDescent="0.25">
      <c r="A6611" s="179" t="s">
        <v>2856</v>
      </c>
      <c r="B6611" s="179" t="s">
        <v>8951</v>
      </c>
      <c r="C6611" s="179" t="s">
        <v>14</v>
      </c>
      <c r="D6611" s="180" t="s">
        <v>26329</v>
      </c>
      <c r="E6611"/>
    </row>
    <row r="6612" spans="1:5" s="190" customFormat="1" x14ac:dyDescent="0.25">
      <c r="A6612" s="179" t="s">
        <v>2857</v>
      </c>
      <c r="B6612" s="179" t="s">
        <v>15326</v>
      </c>
      <c r="C6612" s="179" t="s">
        <v>8</v>
      </c>
      <c r="D6612" s="180" t="s">
        <v>26336</v>
      </c>
      <c r="E6612"/>
    </row>
    <row r="6613" spans="1:5" s="190" customFormat="1" x14ac:dyDescent="0.25">
      <c r="A6613" s="179" t="s">
        <v>2858</v>
      </c>
      <c r="B6613" s="179" t="s">
        <v>8952</v>
      </c>
      <c r="C6613" s="179" t="s">
        <v>14</v>
      </c>
      <c r="D6613" s="180" t="s">
        <v>26330</v>
      </c>
      <c r="E6613"/>
    </row>
    <row r="6614" spans="1:5" s="190" customFormat="1" x14ac:dyDescent="0.25">
      <c r="A6614" s="179" t="s">
        <v>2859</v>
      </c>
      <c r="B6614" s="179" t="s">
        <v>15327</v>
      </c>
      <c r="C6614" s="179" t="s">
        <v>8</v>
      </c>
      <c r="D6614" s="180" t="s">
        <v>26337</v>
      </c>
      <c r="E6614"/>
    </row>
    <row r="6615" spans="1:5" s="190" customFormat="1" x14ac:dyDescent="0.25">
      <c r="A6615" s="179" t="s">
        <v>2860</v>
      </c>
      <c r="B6615" s="179" t="s">
        <v>8953</v>
      </c>
      <c r="C6615" s="179" t="s">
        <v>14</v>
      </c>
      <c r="D6615" s="180" t="s">
        <v>26332</v>
      </c>
      <c r="E6615"/>
    </row>
    <row r="6616" spans="1:5" s="190" customFormat="1" x14ac:dyDescent="0.25">
      <c r="A6616" s="179" t="s">
        <v>2861</v>
      </c>
      <c r="B6616" s="179" t="s">
        <v>15328</v>
      </c>
      <c r="C6616" s="179" t="s">
        <v>8</v>
      </c>
      <c r="D6616" s="180" t="s">
        <v>26338</v>
      </c>
      <c r="E6616"/>
    </row>
    <row r="6617" spans="1:5" s="190" customFormat="1" x14ac:dyDescent="0.25">
      <c r="A6617" s="179" t="s">
        <v>2862</v>
      </c>
      <c r="B6617" s="179" t="s">
        <v>8954</v>
      </c>
      <c r="C6617" s="179" t="s">
        <v>14</v>
      </c>
      <c r="D6617" s="180" t="s">
        <v>26339</v>
      </c>
      <c r="E6617"/>
    </row>
    <row r="6618" spans="1:5" s="190" customFormat="1" x14ac:dyDescent="0.25">
      <c r="A6618" s="179" t="s">
        <v>2863</v>
      </c>
      <c r="B6618" s="179" t="s">
        <v>15329</v>
      </c>
      <c r="C6618" s="179" t="s">
        <v>8</v>
      </c>
      <c r="D6618" s="180" t="s">
        <v>26340</v>
      </c>
      <c r="E6618"/>
    </row>
    <row r="6619" spans="1:5" s="190" customFormat="1" x14ac:dyDescent="0.25">
      <c r="A6619" s="179" t="s">
        <v>2864</v>
      </c>
      <c r="B6619" s="179" t="s">
        <v>8955</v>
      </c>
      <c r="C6619" s="179" t="s">
        <v>14</v>
      </c>
      <c r="D6619" s="180" t="s">
        <v>26341</v>
      </c>
      <c r="E6619"/>
    </row>
    <row r="6620" spans="1:5" s="190" customFormat="1" x14ac:dyDescent="0.25">
      <c r="A6620" s="179" t="s">
        <v>2865</v>
      </c>
      <c r="B6620" s="179" t="s">
        <v>15330</v>
      </c>
      <c r="C6620" s="179" t="s">
        <v>8</v>
      </c>
      <c r="D6620" s="180" t="s">
        <v>26342</v>
      </c>
      <c r="E6620"/>
    </row>
    <row r="6621" spans="1:5" s="190" customFormat="1" x14ac:dyDescent="0.25">
      <c r="A6621" s="179" t="s">
        <v>2866</v>
      </c>
      <c r="B6621" s="179" t="s">
        <v>8956</v>
      </c>
      <c r="C6621" s="179" t="s">
        <v>14</v>
      </c>
      <c r="D6621" s="180" t="s">
        <v>26343</v>
      </c>
      <c r="E6621"/>
    </row>
    <row r="6622" spans="1:5" s="190" customFormat="1" x14ac:dyDescent="0.25">
      <c r="A6622" s="179" t="s">
        <v>2867</v>
      </c>
      <c r="B6622" s="179" t="s">
        <v>15331</v>
      </c>
      <c r="C6622" s="179" t="s">
        <v>8</v>
      </c>
      <c r="D6622" s="180" t="s">
        <v>26344</v>
      </c>
      <c r="E6622"/>
    </row>
    <row r="6623" spans="1:5" s="190" customFormat="1" x14ac:dyDescent="0.25">
      <c r="A6623" s="179" t="s">
        <v>2868</v>
      </c>
      <c r="B6623" s="179" t="s">
        <v>8957</v>
      </c>
      <c r="C6623" s="179" t="s">
        <v>14</v>
      </c>
      <c r="D6623" s="180" t="s">
        <v>26345</v>
      </c>
      <c r="E6623"/>
    </row>
    <row r="6624" spans="1:5" s="190" customFormat="1" x14ac:dyDescent="0.25">
      <c r="A6624" s="179" t="s">
        <v>2869</v>
      </c>
      <c r="B6624" s="179" t="s">
        <v>15332</v>
      </c>
      <c r="C6624" s="179" t="s">
        <v>8</v>
      </c>
      <c r="D6624" s="180" t="s">
        <v>26346</v>
      </c>
      <c r="E6624"/>
    </row>
    <row r="6625" spans="1:5" s="190" customFormat="1" x14ac:dyDescent="0.25">
      <c r="A6625" s="179" t="s">
        <v>2870</v>
      </c>
      <c r="B6625" s="179" t="s">
        <v>8958</v>
      </c>
      <c r="C6625" s="179" t="s">
        <v>14</v>
      </c>
      <c r="D6625" s="180" t="s">
        <v>26339</v>
      </c>
      <c r="E6625"/>
    </row>
    <row r="6626" spans="1:5" s="190" customFormat="1" x14ac:dyDescent="0.25">
      <c r="A6626" s="179" t="s">
        <v>2871</v>
      </c>
      <c r="B6626" s="179" t="s">
        <v>15333</v>
      </c>
      <c r="C6626" s="179" t="s">
        <v>8</v>
      </c>
      <c r="D6626" s="180" t="s">
        <v>26347</v>
      </c>
      <c r="E6626"/>
    </row>
    <row r="6627" spans="1:5" s="190" customFormat="1" x14ac:dyDescent="0.25">
      <c r="A6627" s="179" t="s">
        <v>2872</v>
      </c>
      <c r="B6627" s="179" t="s">
        <v>8959</v>
      </c>
      <c r="C6627" s="179" t="s">
        <v>14</v>
      </c>
      <c r="D6627" s="180" t="s">
        <v>26348</v>
      </c>
      <c r="E6627"/>
    </row>
    <row r="6628" spans="1:5" s="190" customFormat="1" x14ac:dyDescent="0.25">
      <c r="A6628" s="179" t="s">
        <v>2873</v>
      </c>
      <c r="B6628" s="179" t="s">
        <v>15334</v>
      </c>
      <c r="C6628" s="179" t="s">
        <v>8</v>
      </c>
      <c r="D6628" s="180" t="s">
        <v>26349</v>
      </c>
      <c r="E6628"/>
    </row>
    <row r="6629" spans="1:5" s="190" customFormat="1" x14ac:dyDescent="0.25">
      <c r="A6629" s="179" t="s">
        <v>2874</v>
      </c>
      <c r="B6629" s="179" t="s">
        <v>8960</v>
      </c>
      <c r="C6629" s="179" t="s">
        <v>14</v>
      </c>
      <c r="D6629" s="180" t="s">
        <v>26350</v>
      </c>
      <c r="E6629"/>
    </row>
    <row r="6630" spans="1:5" s="190" customFormat="1" x14ac:dyDescent="0.25">
      <c r="A6630" s="179" t="s">
        <v>2875</v>
      </c>
      <c r="B6630" s="179" t="s">
        <v>15335</v>
      </c>
      <c r="C6630" s="179" t="s">
        <v>8</v>
      </c>
      <c r="D6630" s="180" t="s">
        <v>26351</v>
      </c>
      <c r="E6630"/>
    </row>
    <row r="6631" spans="1:5" s="190" customFormat="1" x14ac:dyDescent="0.25">
      <c r="A6631" s="179" t="s">
        <v>2876</v>
      </c>
      <c r="B6631" s="179" t="s">
        <v>8961</v>
      </c>
      <c r="C6631" s="179" t="s">
        <v>14</v>
      </c>
      <c r="D6631" s="180" t="s">
        <v>26352</v>
      </c>
      <c r="E6631"/>
    </row>
    <row r="6632" spans="1:5" s="190" customFormat="1" x14ac:dyDescent="0.25">
      <c r="A6632" s="179" t="s">
        <v>2877</v>
      </c>
      <c r="B6632" s="179" t="s">
        <v>15336</v>
      </c>
      <c r="C6632" s="179" t="s">
        <v>8</v>
      </c>
      <c r="D6632" s="180" t="s">
        <v>26353</v>
      </c>
      <c r="E6632"/>
    </row>
    <row r="6633" spans="1:5" s="190" customFormat="1" x14ac:dyDescent="0.25">
      <c r="A6633" s="179" t="s">
        <v>2878</v>
      </c>
      <c r="B6633" s="179" t="s">
        <v>8962</v>
      </c>
      <c r="C6633" s="179" t="s">
        <v>14</v>
      </c>
      <c r="D6633" s="180" t="s">
        <v>26348</v>
      </c>
      <c r="E6633"/>
    </row>
    <row r="6634" spans="1:5" s="190" customFormat="1" x14ac:dyDescent="0.25">
      <c r="A6634" s="179" t="s">
        <v>2879</v>
      </c>
      <c r="B6634" s="179" t="s">
        <v>15337</v>
      </c>
      <c r="C6634" s="179" t="s">
        <v>8</v>
      </c>
      <c r="D6634" s="180" t="s">
        <v>26354</v>
      </c>
      <c r="E6634"/>
    </row>
    <row r="6635" spans="1:5" s="190" customFormat="1" x14ac:dyDescent="0.25">
      <c r="A6635" s="179" t="s">
        <v>2880</v>
      </c>
      <c r="B6635" s="179" t="s">
        <v>8963</v>
      </c>
      <c r="C6635" s="179" t="s">
        <v>14</v>
      </c>
      <c r="D6635" s="180" t="s">
        <v>26355</v>
      </c>
      <c r="E6635"/>
    </row>
    <row r="6636" spans="1:5" s="190" customFormat="1" x14ac:dyDescent="0.25">
      <c r="A6636" s="179" t="s">
        <v>2881</v>
      </c>
      <c r="B6636" s="179" t="s">
        <v>15338</v>
      </c>
      <c r="C6636" s="179" t="s">
        <v>8</v>
      </c>
      <c r="D6636" s="180" t="s">
        <v>26356</v>
      </c>
      <c r="E6636"/>
    </row>
    <row r="6637" spans="1:5" s="190" customFormat="1" x14ac:dyDescent="0.25">
      <c r="A6637" s="179" t="s">
        <v>2882</v>
      </c>
      <c r="B6637" s="179" t="s">
        <v>8964</v>
      </c>
      <c r="C6637" s="179" t="s">
        <v>14</v>
      </c>
      <c r="D6637" s="180" t="s">
        <v>26357</v>
      </c>
      <c r="E6637"/>
    </row>
    <row r="6638" spans="1:5" s="190" customFormat="1" x14ac:dyDescent="0.25">
      <c r="A6638" s="179" t="s">
        <v>2883</v>
      </c>
      <c r="B6638" s="179" t="s">
        <v>15339</v>
      </c>
      <c r="C6638" s="179" t="s">
        <v>8</v>
      </c>
      <c r="D6638" s="180" t="s">
        <v>26358</v>
      </c>
      <c r="E6638"/>
    </row>
    <row r="6639" spans="1:5" s="190" customFormat="1" x14ac:dyDescent="0.25">
      <c r="A6639" s="179" t="s">
        <v>2884</v>
      </c>
      <c r="B6639" s="179" t="s">
        <v>8965</v>
      </c>
      <c r="C6639" s="179" t="s">
        <v>14</v>
      </c>
      <c r="D6639" s="180" t="s">
        <v>26355</v>
      </c>
      <c r="E6639"/>
    </row>
    <row r="6640" spans="1:5" s="190" customFormat="1" x14ac:dyDescent="0.25">
      <c r="A6640" s="179" t="s">
        <v>2885</v>
      </c>
      <c r="B6640" s="179" t="s">
        <v>15340</v>
      </c>
      <c r="C6640" s="179" t="s">
        <v>8</v>
      </c>
      <c r="D6640" s="180" t="s">
        <v>26359</v>
      </c>
      <c r="E6640"/>
    </row>
    <row r="6641" spans="1:5" s="190" customFormat="1" x14ac:dyDescent="0.25">
      <c r="A6641" s="179" t="s">
        <v>2886</v>
      </c>
      <c r="B6641" s="179" t="s">
        <v>8966</v>
      </c>
      <c r="C6641" s="179" t="s">
        <v>14</v>
      </c>
      <c r="D6641" s="180" t="s">
        <v>26360</v>
      </c>
      <c r="E6641"/>
    </row>
    <row r="6642" spans="1:5" s="190" customFormat="1" x14ac:dyDescent="0.25">
      <c r="A6642" s="179" t="s">
        <v>2887</v>
      </c>
      <c r="B6642" s="179" t="s">
        <v>15341</v>
      </c>
      <c r="C6642" s="179" t="s">
        <v>8</v>
      </c>
      <c r="D6642" s="180" t="s">
        <v>26361</v>
      </c>
      <c r="E6642"/>
    </row>
    <row r="6643" spans="1:5" s="190" customFormat="1" x14ac:dyDescent="0.25">
      <c r="A6643" s="179" t="s">
        <v>2888</v>
      </c>
      <c r="B6643" s="179" t="s">
        <v>8967</v>
      </c>
      <c r="C6643" s="179" t="s">
        <v>14</v>
      </c>
      <c r="D6643" s="180" t="s">
        <v>26360</v>
      </c>
      <c r="E6643"/>
    </row>
    <row r="6644" spans="1:5" s="190" customFormat="1" x14ac:dyDescent="0.25">
      <c r="A6644" s="179" t="s">
        <v>2889</v>
      </c>
      <c r="B6644" s="179" t="s">
        <v>15342</v>
      </c>
      <c r="C6644" s="179" t="s">
        <v>8</v>
      </c>
      <c r="D6644" s="180" t="s">
        <v>26362</v>
      </c>
      <c r="E6644"/>
    </row>
    <row r="6645" spans="1:5" s="190" customFormat="1" x14ac:dyDescent="0.25">
      <c r="A6645" s="179" t="s">
        <v>2890</v>
      </c>
      <c r="B6645" s="179" t="s">
        <v>8968</v>
      </c>
      <c r="C6645" s="179" t="s">
        <v>14</v>
      </c>
      <c r="D6645" s="180" t="s">
        <v>26363</v>
      </c>
      <c r="E6645"/>
    </row>
    <row r="6646" spans="1:5" s="190" customFormat="1" x14ac:dyDescent="0.25">
      <c r="A6646" s="179" t="s">
        <v>2891</v>
      </c>
      <c r="B6646" s="179" t="s">
        <v>15343</v>
      </c>
      <c r="C6646" s="179" t="s">
        <v>8</v>
      </c>
      <c r="D6646" s="180" t="s">
        <v>26364</v>
      </c>
      <c r="E6646"/>
    </row>
    <row r="6647" spans="1:5" s="190" customFormat="1" x14ac:dyDescent="0.25">
      <c r="A6647" s="179" t="s">
        <v>2892</v>
      </c>
      <c r="B6647" s="179" t="s">
        <v>8969</v>
      </c>
      <c r="C6647" s="179" t="s">
        <v>14</v>
      </c>
      <c r="D6647" s="180" t="s">
        <v>26365</v>
      </c>
      <c r="E6647"/>
    </row>
    <row r="6648" spans="1:5" s="190" customFormat="1" x14ac:dyDescent="0.25">
      <c r="A6648" s="179" t="s">
        <v>2893</v>
      </c>
      <c r="B6648" s="179" t="s">
        <v>8970</v>
      </c>
      <c r="C6648" s="179" t="s">
        <v>14</v>
      </c>
      <c r="D6648" s="180" t="s">
        <v>26366</v>
      </c>
      <c r="E6648"/>
    </row>
    <row r="6649" spans="1:5" s="190" customFormat="1" x14ac:dyDescent="0.25">
      <c r="A6649" s="179" t="s">
        <v>2894</v>
      </c>
      <c r="B6649" s="179" t="s">
        <v>8971</v>
      </c>
      <c r="C6649" s="179" t="s">
        <v>14</v>
      </c>
      <c r="D6649" s="180" t="s">
        <v>26367</v>
      </c>
      <c r="E6649"/>
    </row>
    <row r="6650" spans="1:5" s="190" customFormat="1" x14ac:dyDescent="0.25">
      <c r="A6650" s="179" t="s">
        <v>2895</v>
      </c>
      <c r="B6650" s="179" t="s">
        <v>15344</v>
      </c>
      <c r="C6650" s="179" t="s">
        <v>8</v>
      </c>
      <c r="D6650" s="180" t="s">
        <v>26368</v>
      </c>
      <c r="E6650"/>
    </row>
    <row r="6651" spans="1:5" s="190" customFormat="1" x14ac:dyDescent="0.25">
      <c r="A6651" s="179" t="s">
        <v>2896</v>
      </c>
      <c r="B6651" s="179" t="s">
        <v>15345</v>
      </c>
      <c r="C6651" s="179" t="s">
        <v>8</v>
      </c>
      <c r="D6651" s="180" t="s">
        <v>26369</v>
      </c>
      <c r="E6651"/>
    </row>
    <row r="6652" spans="1:5" s="190" customFormat="1" x14ac:dyDescent="0.25">
      <c r="A6652" s="179" t="s">
        <v>2897</v>
      </c>
      <c r="B6652" s="179" t="s">
        <v>15346</v>
      </c>
      <c r="C6652" s="179" t="s">
        <v>8</v>
      </c>
      <c r="D6652" s="180" t="s">
        <v>26370</v>
      </c>
      <c r="E6652"/>
    </row>
    <row r="6653" spans="1:5" s="190" customFormat="1" x14ac:dyDescent="0.25">
      <c r="A6653" s="179" t="s">
        <v>2898</v>
      </c>
      <c r="B6653" s="179" t="s">
        <v>15347</v>
      </c>
      <c r="C6653" s="179" t="s">
        <v>8</v>
      </c>
      <c r="D6653" s="180" t="s">
        <v>26371</v>
      </c>
      <c r="E6653"/>
    </row>
    <row r="6654" spans="1:5" s="190" customFormat="1" x14ac:dyDescent="0.25">
      <c r="A6654" s="179" t="s">
        <v>2899</v>
      </c>
      <c r="B6654" s="179" t="s">
        <v>8972</v>
      </c>
      <c r="C6654" s="179" t="s">
        <v>14</v>
      </c>
      <c r="D6654" s="180" t="s">
        <v>26372</v>
      </c>
      <c r="E6654"/>
    </row>
    <row r="6655" spans="1:5" s="190" customFormat="1" x14ac:dyDescent="0.25">
      <c r="A6655" s="179" t="s">
        <v>8973</v>
      </c>
      <c r="B6655" s="179" t="s">
        <v>15348</v>
      </c>
      <c r="C6655" s="179" t="s">
        <v>8</v>
      </c>
      <c r="D6655" s="180" t="s">
        <v>26373</v>
      </c>
      <c r="E6655"/>
    </row>
    <row r="6656" spans="1:5" s="190" customFormat="1" x14ac:dyDescent="0.25">
      <c r="A6656" s="179" t="s">
        <v>2900</v>
      </c>
      <c r="B6656" s="179" t="s">
        <v>8974</v>
      </c>
      <c r="C6656" s="179" t="s">
        <v>14</v>
      </c>
      <c r="D6656" s="180" t="s">
        <v>26374</v>
      </c>
      <c r="E6656"/>
    </row>
    <row r="6657" spans="1:5" s="190" customFormat="1" x14ac:dyDescent="0.25">
      <c r="A6657" s="179" t="s">
        <v>2901</v>
      </c>
      <c r="B6657" s="179" t="s">
        <v>8975</v>
      </c>
      <c r="C6657" s="179" t="s">
        <v>14</v>
      </c>
      <c r="D6657" s="180" t="s">
        <v>26375</v>
      </c>
      <c r="E6657"/>
    </row>
    <row r="6658" spans="1:5" s="190" customFormat="1" x14ac:dyDescent="0.25">
      <c r="A6658" s="179" t="s">
        <v>2902</v>
      </c>
      <c r="B6658" s="179" t="s">
        <v>15349</v>
      </c>
      <c r="C6658" s="179" t="s">
        <v>8</v>
      </c>
      <c r="D6658" s="180" t="s">
        <v>26376</v>
      </c>
      <c r="E6658"/>
    </row>
    <row r="6659" spans="1:5" s="190" customFormat="1" x14ac:dyDescent="0.25">
      <c r="A6659" s="179" t="s">
        <v>2903</v>
      </c>
      <c r="B6659" s="179" t="s">
        <v>8976</v>
      </c>
      <c r="C6659" s="179" t="s">
        <v>14</v>
      </c>
      <c r="D6659" s="180" t="s">
        <v>26377</v>
      </c>
      <c r="E6659"/>
    </row>
    <row r="6660" spans="1:5" s="190" customFormat="1" x14ac:dyDescent="0.25">
      <c r="A6660" s="179" t="s">
        <v>2904</v>
      </c>
      <c r="B6660" s="179" t="s">
        <v>15350</v>
      </c>
      <c r="C6660" s="179" t="s">
        <v>8</v>
      </c>
      <c r="D6660" s="180" t="s">
        <v>26378</v>
      </c>
      <c r="E6660"/>
    </row>
    <row r="6661" spans="1:5" s="190" customFormat="1" x14ac:dyDescent="0.25">
      <c r="A6661" s="179" t="s">
        <v>2905</v>
      </c>
      <c r="B6661" s="179" t="s">
        <v>8977</v>
      </c>
      <c r="C6661" s="179" t="s">
        <v>14</v>
      </c>
      <c r="D6661" s="180" t="s">
        <v>26379</v>
      </c>
      <c r="E6661"/>
    </row>
    <row r="6662" spans="1:5" s="190" customFormat="1" x14ac:dyDescent="0.25">
      <c r="A6662" s="179" t="s">
        <v>2906</v>
      </c>
      <c r="B6662" s="179" t="s">
        <v>8978</v>
      </c>
      <c r="C6662" s="179" t="s">
        <v>14</v>
      </c>
      <c r="D6662" s="180" t="s">
        <v>26380</v>
      </c>
      <c r="E6662"/>
    </row>
    <row r="6663" spans="1:5" s="190" customFormat="1" x14ac:dyDescent="0.25">
      <c r="A6663" s="179" t="s">
        <v>2907</v>
      </c>
      <c r="B6663" s="179" t="s">
        <v>15351</v>
      </c>
      <c r="C6663" s="179" t="s">
        <v>8</v>
      </c>
      <c r="D6663" s="180" t="s">
        <v>26381</v>
      </c>
      <c r="E6663"/>
    </row>
    <row r="6664" spans="1:5" s="190" customFormat="1" x14ac:dyDescent="0.25">
      <c r="A6664" s="179" t="s">
        <v>2908</v>
      </c>
      <c r="B6664" s="179" t="s">
        <v>8979</v>
      </c>
      <c r="C6664" s="179" t="s">
        <v>14</v>
      </c>
      <c r="D6664" s="180" t="s">
        <v>26382</v>
      </c>
      <c r="E6664"/>
    </row>
    <row r="6665" spans="1:5" s="190" customFormat="1" x14ac:dyDescent="0.25">
      <c r="A6665" s="179" t="s">
        <v>2909</v>
      </c>
      <c r="B6665" s="179" t="s">
        <v>15352</v>
      </c>
      <c r="C6665" s="179" t="s">
        <v>8</v>
      </c>
      <c r="D6665" s="180" t="s">
        <v>26383</v>
      </c>
      <c r="E6665"/>
    </row>
    <row r="6666" spans="1:5" s="190" customFormat="1" x14ac:dyDescent="0.25">
      <c r="A6666" s="179" t="s">
        <v>2910</v>
      </c>
      <c r="B6666" s="179" t="s">
        <v>8980</v>
      </c>
      <c r="C6666" s="179" t="s">
        <v>14</v>
      </c>
      <c r="D6666" s="180" t="s">
        <v>26384</v>
      </c>
      <c r="E6666"/>
    </row>
    <row r="6667" spans="1:5" s="190" customFormat="1" x14ac:dyDescent="0.25">
      <c r="A6667" s="179" t="s">
        <v>2911</v>
      </c>
      <c r="B6667" s="179" t="s">
        <v>15353</v>
      </c>
      <c r="C6667" s="179" t="s">
        <v>8</v>
      </c>
      <c r="D6667" s="180" t="s">
        <v>26385</v>
      </c>
      <c r="E6667"/>
    </row>
    <row r="6668" spans="1:5" s="190" customFormat="1" x14ac:dyDescent="0.25">
      <c r="A6668" s="179" t="s">
        <v>2912</v>
      </c>
      <c r="B6668" s="179" t="s">
        <v>15354</v>
      </c>
      <c r="C6668" s="179" t="s">
        <v>8</v>
      </c>
      <c r="D6668" s="180" t="s">
        <v>26386</v>
      </c>
      <c r="E6668"/>
    </row>
    <row r="6669" spans="1:5" s="190" customFormat="1" x14ac:dyDescent="0.25">
      <c r="A6669" s="179" t="s">
        <v>2913</v>
      </c>
      <c r="B6669" s="179" t="s">
        <v>8981</v>
      </c>
      <c r="C6669" s="179" t="s">
        <v>14</v>
      </c>
      <c r="D6669" s="180" t="s">
        <v>26387</v>
      </c>
      <c r="E6669"/>
    </row>
    <row r="6670" spans="1:5" s="190" customFormat="1" x14ac:dyDescent="0.25">
      <c r="A6670" s="179" t="s">
        <v>2914</v>
      </c>
      <c r="B6670" s="179" t="s">
        <v>8982</v>
      </c>
      <c r="C6670" s="179" t="s">
        <v>14</v>
      </c>
      <c r="D6670" s="180" t="s">
        <v>26388</v>
      </c>
      <c r="E6670"/>
    </row>
    <row r="6671" spans="1:5" s="190" customFormat="1" x14ac:dyDescent="0.25">
      <c r="A6671" s="179" t="s">
        <v>2915</v>
      </c>
      <c r="B6671" s="179" t="s">
        <v>15355</v>
      </c>
      <c r="C6671" s="179" t="s">
        <v>8</v>
      </c>
      <c r="D6671" s="180" t="s">
        <v>26389</v>
      </c>
      <c r="E6671"/>
    </row>
    <row r="6672" spans="1:5" s="190" customFormat="1" x14ac:dyDescent="0.25">
      <c r="A6672" s="179" t="s">
        <v>2916</v>
      </c>
      <c r="B6672" s="179" t="s">
        <v>8983</v>
      </c>
      <c r="C6672" s="179" t="s">
        <v>14</v>
      </c>
      <c r="D6672" s="180" t="s">
        <v>26375</v>
      </c>
      <c r="E6672"/>
    </row>
    <row r="6673" spans="1:5" s="190" customFormat="1" x14ac:dyDescent="0.25">
      <c r="A6673" s="179" t="s">
        <v>2917</v>
      </c>
      <c r="B6673" s="179" t="s">
        <v>15356</v>
      </c>
      <c r="C6673" s="179" t="s">
        <v>8</v>
      </c>
      <c r="D6673" s="180" t="s">
        <v>26390</v>
      </c>
      <c r="E6673"/>
    </row>
    <row r="6674" spans="1:5" s="190" customFormat="1" x14ac:dyDescent="0.25">
      <c r="A6674" s="179" t="s">
        <v>8984</v>
      </c>
      <c r="B6674" s="179" t="s">
        <v>15357</v>
      </c>
      <c r="C6674" s="179" t="s">
        <v>8</v>
      </c>
      <c r="D6674" s="180" t="s">
        <v>26391</v>
      </c>
      <c r="E6674"/>
    </row>
    <row r="6675" spans="1:5" s="190" customFormat="1" x14ac:dyDescent="0.25">
      <c r="A6675" s="179" t="s">
        <v>2918</v>
      </c>
      <c r="B6675" s="179" t="s">
        <v>8985</v>
      </c>
      <c r="C6675" s="179" t="s">
        <v>14</v>
      </c>
      <c r="D6675" s="180" t="s">
        <v>26380</v>
      </c>
      <c r="E6675"/>
    </row>
    <row r="6676" spans="1:5" s="190" customFormat="1" x14ac:dyDescent="0.25">
      <c r="A6676" s="179" t="s">
        <v>8986</v>
      </c>
      <c r="B6676" s="179" t="s">
        <v>15358</v>
      </c>
      <c r="C6676" s="179" t="s">
        <v>8</v>
      </c>
      <c r="D6676" s="180" t="s">
        <v>26392</v>
      </c>
      <c r="E6676"/>
    </row>
    <row r="6677" spans="1:5" s="190" customFormat="1" x14ac:dyDescent="0.25">
      <c r="A6677" s="179" t="s">
        <v>2919</v>
      </c>
      <c r="B6677" s="179" t="s">
        <v>15359</v>
      </c>
      <c r="C6677" s="179" t="s">
        <v>8</v>
      </c>
      <c r="D6677" s="180" t="s">
        <v>26393</v>
      </c>
      <c r="E6677"/>
    </row>
    <row r="6678" spans="1:5" s="190" customFormat="1" x14ac:dyDescent="0.25">
      <c r="A6678" s="179" t="s">
        <v>2920</v>
      </c>
      <c r="B6678" s="179" t="s">
        <v>15360</v>
      </c>
      <c r="C6678" s="179" t="s">
        <v>8</v>
      </c>
      <c r="D6678" s="180" t="s">
        <v>26394</v>
      </c>
      <c r="E6678"/>
    </row>
    <row r="6679" spans="1:5" s="190" customFormat="1" x14ac:dyDescent="0.25">
      <c r="A6679" s="179" t="s">
        <v>2921</v>
      </c>
      <c r="B6679" s="179" t="s">
        <v>15361</v>
      </c>
      <c r="C6679" s="179" t="s">
        <v>8</v>
      </c>
      <c r="D6679" s="180" t="s">
        <v>26395</v>
      </c>
      <c r="E6679"/>
    </row>
    <row r="6680" spans="1:5" s="190" customFormat="1" x14ac:dyDescent="0.25">
      <c r="A6680" s="179" t="s">
        <v>2922</v>
      </c>
      <c r="B6680" s="179" t="s">
        <v>15362</v>
      </c>
      <c r="C6680" s="179" t="s">
        <v>8</v>
      </c>
      <c r="D6680" s="180" t="s">
        <v>26396</v>
      </c>
      <c r="E6680"/>
    </row>
    <row r="6681" spans="1:5" s="190" customFormat="1" x14ac:dyDescent="0.25">
      <c r="A6681" s="179" t="s">
        <v>8987</v>
      </c>
      <c r="B6681" s="179" t="s">
        <v>15363</v>
      </c>
      <c r="C6681" s="179" t="s">
        <v>8</v>
      </c>
      <c r="D6681" s="180" t="s">
        <v>26397</v>
      </c>
      <c r="E6681"/>
    </row>
    <row r="6682" spans="1:5" s="190" customFormat="1" x14ac:dyDescent="0.25">
      <c r="A6682" s="179" t="s">
        <v>2923</v>
      </c>
      <c r="B6682" s="179" t="s">
        <v>8988</v>
      </c>
      <c r="C6682" s="179" t="s">
        <v>14</v>
      </c>
      <c r="D6682" s="180" t="s">
        <v>26398</v>
      </c>
      <c r="E6682"/>
    </row>
    <row r="6683" spans="1:5" s="190" customFormat="1" x14ac:dyDescent="0.25">
      <c r="A6683" s="179" t="s">
        <v>2924</v>
      </c>
      <c r="B6683" s="179" t="s">
        <v>8989</v>
      </c>
      <c r="C6683" s="179" t="s">
        <v>14</v>
      </c>
      <c r="D6683" s="180" t="s">
        <v>26388</v>
      </c>
      <c r="E6683"/>
    </row>
    <row r="6684" spans="1:5" s="190" customFormat="1" x14ac:dyDescent="0.25">
      <c r="A6684" s="179" t="s">
        <v>2925</v>
      </c>
      <c r="B6684" s="179" t="s">
        <v>8990</v>
      </c>
      <c r="C6684" s="179" t="s">
        <v>14</v>
      </c>
      <c r="D6684" s="180" t="s">
        <v>26399</v>
      </c>
      <c r="E6684"/>
    </row>
    <row r="6685" spans="1:5" s="190" customFormat="1" x14ac:dyDescent="0.25">
      <c r="A6685" s="179" t="s">
        <v>2926</v>
      </c>
      <c r="B6685" s="179" t="s">
        <v>15364</v>
      </c>
      <c r="C6685" s="179" t="s">
        <v>8</v>
      </c>
      <c r="D6685" s="180" t="s">
        <v>26400</v>
      </c>
      <c r="E6685"/>
    </row>
    <row r="6686" spans="1:5" s="190" customFormat="1" x14ac:dyDescent="0.25">
      <c r="A6686" s="179" t="s">
        <v>2927</v>
      </c>
      <c r="B6686" s="179" t="s">
        <v>15365</v>
      </c>
      <c r="C6686" s="179" t="s">
        <v>8</v>
      </c>
      <c r="D6686" s="180" t="s">
        <v>26401</v>
      </c>
      <c r="E6686"/>
    </row>
    <row r="6687" spans="1:5" s="190" customFormat="1" x14ac:dyDescent="0.25">
      <c r="A6687" s="179" t="s">
        <v>2928</v>
      </c>
      <c r="B6687" s="179" t="s">
        <v>8991</v>
      </c>
      <c r="C6687" s="179" t="s">
        <v>14</v>
      </c>
      <c r="D6687" s="180" t="s">
        <v>26398</v>
      </c>
      <c r="E6687"/>
    </row>
    <row r="6688" spans="1:5" s="190" customFormat="1" x14ac:dyDescent="0.25">
      <c r="A6688" s="179" t="s">
        <v>2929</v>
      </c>
      <c r="B6688" s="179" t="s">
        <v>8992</v>
      </c>
      <c r="C6688" s="179" t="s">
        <v>14</v>
      </c>
      <c r="D6688" s="180" t="s">
        <v>26402</v>
      </c>
      <c r="E6688"/>
    </row>
    <row r="6689" spans="1:5" s="190" customFormat="1" x14ac:dyDescent="0.25">
      <c r="A6689" s="179" t="s">
        <v>2930</v>
      </c>
      <c r="B6689" s="179" t="s">
        <v>8993</v>
      </c>
      <c r="C6689" s="179" t="s">
        <v>14</v>
      </c>
      <c r="D6689" s="180" t="s">
        <v>26403</v>
      </c>
      <c r="E6689"/>
    </row>
    <row r="6690" spans="1:5" s="190" customFormat="1" x14ac:dyDescent="0.25">
      <c r="A6690" s="179" t="s">
        <v>2931</v>
      </c>
      <c r="B6690" s="179" t="s">
        <v>15366</v>
      </c>
      <c r="C6690" s="179" t="s">
        <v>8</v>
      </c>
      <c r="D6690" s="180" t="s">
        <v>26404</v>
      </c>
      <c r="E6690"/>
    </row>
    <row r="6691" spans="1:5" s="190" customFormat="1" x14ac:dyDescent="0.25">
      <c r="A6691" s="179" t="s">
        <v>8994</v>
      </c>
      <c r="B6691" s="179" t="s">
        <v>15367</v>
      </c>
      <c r="C6691" s="179" t="s">
        <v>8</v>
      </c>
      <c r="D6691" s="180" t="s">
        <v>26405</v>
      </c>
      <c r="E6691"/>
    </row>
    <row r="6692" spans="1:5" s="190" customFormat="1" x14ac:dyDescent="0.25">
      <c r="A6692" s="179" t="s">
        <v>2932</v>
      </c>
      <c r="B6692" s="179" t="s">
        <v>15368</v>
      </c>
      <c r="C6692" s="179" t="s">
        <v>8</v>
      </c>
      <c r="D6692" s="180" t="s">
        <v>26406</v>
      </c>
      <c r="E6692"/>
    </row>
    <row r="6693" spans="1:5" s="190" customFormat="1" x14ac:dyDescent="0.25">
      <c r="A6693" s="179" t="s">
        <v>2933</v>
      </c>
      <c r="B6693" s="179" t="s">
        <v>15369</v>
      </c>
      <c r="C6693" s="179" t="s">
        <v>8</v>
      </c>
      <c r="D6693" s="180" t="s">
        <v>26407</v>
      </c>
      <c r="E6693"/>
    </row>
    <row r="6694" spans="1:5" s="190" customFormat="1" x14ac:dyDescent="0.25">
      <c r="A6694" s="179" t="s">
        <v>2934</v>
      </c>
      <c r="B6694" s="179" t="s">
        <v>8995</v>
      </c>
      <c r="C6694" s="179" t="s">
        <v>14</v>
      </c>
      <c r="D6694" s="180" t="s">
        <v>26408</v>
      </c>
      <c r="E6694"/>
    </row>
    <row r="6695" spans="1:5" s="190" customFormat="1" x14ac:dyDescent="0.25">
      <c r="A6695" s="179" t="s">
        <v>2935</v>
      </c>
      <c r="B6695" s="179" t="s">
        <v>8996</v>
      </c>
      <c r="C6695" s="179" t="s">
        <v>14</v>
      </c>
      <c r="D6695" s="180" t="s">
        <v>26409</v>
      </c>
      <c r="E6695"/>
    </row>
    <row r="6696" spans="1:5" s="190" customFormat="1" x14ac:dyDescent="0.25">
      <c r="A6696" s="179" t="s">
        <v>2936</v>
      </c>
      <c r="B6696" s="179" t="s">
        <v>15370</v>
      </c>
      <c r="C6696" s="179" t="s">
        <v>8</v>
      </c>
      <c r="D6696" s="180" t="s">
        <v>26410</v>
      </c>
      <c r="E6696"/>
    </row>
    <row r="6697" spans="1:5" s="190" customFormat="1" x14ac:dyDescent="0.25">
      <c r="A6697" s="179" t="s">
        <v>2937</v>
      </c>
      <c r="B6697" s="179" t="s">
        <v>8997</v>
      </c>
      <c r="C6697" s="179" t="s">
        <v>14</v>
      </c>
      <c r="D6697" s="180" t="s">
        <v>26409</v>
      </c>
      <c r="E6697"/>
    </row>
    <row r="6698" spans="1:5" s="190" customFormat="1" x14ac:dyDescent="0.25">
      <c r="A6698" s="179" t="s">
        <v>2938</v>
      </c>
      <c r="B6698" s="179" t="s">
        <v>15371</v>
      </c>
      <c r="C6698" s="179" t="s">
        <v>8</v>
      </c>
      <c r="D6698" s="180" t="s">
        <v>26411</v>
      </c>
      <c r="E6698"/>
    </row>
    <row r="6699" spans="1:5" s="190" customFormat="1" x14ac:dyDescent="0.25">
      <c r="A6699" s="179" t="s">
        <v>2939</v>
      </c>
      <c r="B6699" s="179" t="s">
        <v>8998</v>
      </c>
      <c r="C6699" s="179" t="s">
        <v>14</v>
      </c>
      <c r="D6699" s="180" t="s">
        <v>26412</v>
      </c>
      <c r="E6699"/>
    </row>
    <row r="6700" spans="1:5" s="190" customFormat="1" x14ac:dyDescent="0.25">
      <c r="A6700" s="179" t="s">
        <v>2940</v>
      </c>
      <c r="B6700" s="179" t="s">
        <v>15372</v>
      </c>
      <c r="C6700" s="179" t="s">
        <v>8</v>
      </c>
      <c r="D6700" s="180" t="s">
        <v>26413</v>
      </c>
      <c r="E6700"/>
    </row>
    <row r="6701" spans="1:5" s="190" customFormat="1" x14ac:dyDescent="0.25">
      <c r="A6701" s="179" t="s">
        <v>2941</v>
      </c>
      <c r="B6701" s="179" t="s">
        <v>8999</v>
      </c>
      <c r="C6701" s="179" t="s">
        <v>14</v>
      </c>
      <c r="D6701" s="180" t="s">
        <v>26414</v>
      </c>
      <c r="E6701"/>
    </row>
    <row r="6702" spans="1:5" s="190" customFormat="1" x14ac:dyDescent="0.25">
      <c r="A6702" s="179" t="s">
        <v>2942</v>
      </c>
      <c r="B6702" s="179" t="s">
        <v>9000</v>
      </c>
      <c r="C6702" s="179" t="s">
        <v>14</v>
      </c>
      <c r="D6702" s="180" t="s">
        <v>26415</v>
      </c>
      <c r="E6702"/>
    </row>
    <row r="6703" spans="1:5" s="190" customFormat="1" x14ac:dyDescent="0.25">
      <c r="A6703" s="179" t="s">
        <v>2943</v>
      </c>
      <c r="B6703" s="179" t="s">
        <v>15373</v>
      </c>
      <c r="C6703" s="179" t="s">
        <v>8</v>
      </c>
      <c r="D6703" s="180" t="s">
        <v>26416</v>
      </c>
      <c r="E6703"/>
    </row>
    <row r="6704" spans="1:5" s="190" customFormat="1" x14ac:dyDescent="0.25">
      <c r="A6704" s="179" t="s">
        <v>2944</v>
      </c>
      <c r="B6704" s="179" t="s">
        <v>9001</v>
      </c>
      <c r="C6704" s="179" t="s">
        <v>14</v>
      </c>
      <c r="D6704" s="180" t="s">
        <v>26417</v>
      </c>
      <c r="E6704"/>
    </row>
    <row r="6705" spans="1:5" s="190" customFormat="1" x14ac:dyDescent="0.25">
      <c r="A6705" s="179" t="s">
        <v>2945</v>
      </c>
      <c r="B6705" s="179" t="s">
        <v>15374</v>
      </c>
      <c r="C6705" s="179" t="s">
        <v>8</v>
      </c>
      <c r="D6705" s="180" t="s">
        <v>26418</v>
      </c>
      <c r="E6705"/>
    </row>
    <row r="6706" spans="1:5" s="190" customFormat="1" x14ac:dyDescent="0.25">
      <c r="A6706" s="179" t="s">
        <v>2946</v>
      </c>
      <c r="B6706" s="179" t="s">
        <v>15375</v>
      </c>
      <c r="C6706" s="179" t="s">
        <v>8</v>
      </c>
      <c r="D6706" s="180" t="s">
        <v>26419</v>
      </c>
      <c r="E6706"/>
    </row>
    <row r="6707" spans="1:5" s="190" customFormat="1" x14ac:dyDescent="0.25">
      <c r="A6707" s="179" t="s">
        <v>2947</v>
      </c>
      <c r="B6707" s="179" t="s">
        <v>9002</v>
      </c>
      <c r="C6707" s="179" t="s">
        <v>14</v>
      </c>
      <c r="D6707" s="180" t="s">
        <v>26420</v>
      </c>
      <c r="E6707"/>
    </row>
    <row r="6708" spans="1:5" s="190" customFormat="1" x14ac:dyDescent="0.25">
      <c r="A6708" s="179" t="s">
        <v>2948</v>
      </c>
      <c r="B6708" s="179" t="s">
        <v>15376</v>
      </c>
      <c r="C6708" s="179" t="s">
        <v>8</v>
      </c>
      <c r="D6708" s="180" t="s">
        <v>26421</v>
      </c>
      <c r="E6708"/>
    </row>
    <row r="6709" spans="1:5" s="190" customFormat="1" x14ac:dyDescent="0.25">
      <c r="A6709" s="179" t="s">
        <v>2949</v>
      </c>
      <c r="B6709" s="179" t="s">
        <v>9003</v>
      </c>
      <c r="C6709" s="179" t="s">
        <v>14</v>
      </c>
      <c r="D6709" s="180" t="s">
        <v>26422</v>
      </c>
      <c r="E6709"/>
    </row>
    <row r="6710" spans="1:5" s="190" customFormat="1" x14ac:dyDescent="0.25">
      <c r="A6710" s="179" t="s">
        <v>2950</v>
      </c>
      <c r="B6710" s="179" t="s">
        <v>15377</v>
      </c>
      <c r="C6710" s="179" t="s">
        <v>8</v>
      </c>
      <c r="D6710" s="180" t="s">
        <v>26423</v>
      </c>
      <c r="E6710"/>
    </row>
    <row r="6711" spans="1:5" s="190" customFormat="1" x14ac:dyDescent="0.25">
      <c r="A6711" s="179" t="s">
        <v>2951</v>
      </c>
      <c r="B6711" s="179" t="s">
        <v>9004</v>
      </c>
      <c r="C6711" s="179" t="s">
        <v>14</v>
      </c>
      <c r="D6711" s="180" t="s">
        <v>26420</v>
      </c>
      <c r="E6711"/>
    </row>
    <row r="6712" spans="1:5" s="190" customFormat="1" x14ac:dyDescent="0.25">
      <c r="A6712" s="179" t="s">
        <v>2952</v>
      </c>
      <c r="B6712" s="179" t="s">
        <v>9005</v>
      </c>
      <c r="C6712" s="179" t="s">
        <v>14</v>
      </c>
      <c r="D6712" s="180" t="s">
        <v>26424</v>
      </c>
      <c r="E6712"/>
    </row>
    <row r="6713" spans="1:5" s="190" customFormat="1" x14ac:dyDescent="0.25">
      <c r="A6713" s="179" t="s">
        <v>2953</v>
      </c>
      <c r="B6713" s="179" t="s">
        <v>15378</v>
      </c>
      <c r="C6713" s="179" t="s">
        <v>8</v>
      </c>
      <c r="D6713" s="180" t="s">
        <v>26425</v>
      </c>
      <c r="E6713"/>
    </row>
    <row r="6714" spans="1:5" s="190" customFormat="1" x14ac:dyDescent="0.25">
      <c r="A6714" s="179" t="s">
        <v>2954</v>
      </c>
      <c r="B6714" s="179" t="s">
        <v>9006</v>
      </c>
      <c r="C6714" s="179" t="s">
        <v>14</v>
      </c>
      <c r="D6714" s="180" t="s">
        <v>26426</v>
      </c>
      <c r="E6714"/>
    </row>
    <row r="6715" spans="1:5" s="190" customFormat="1" x14ac:dyDescent="0.25">
      <c r="A6715" s="179" t="s">
        <v>2955</v>
      </c>
      <c r="B6715" s="179" t="s">
        <v>15379</v>
      </c>
      <c r="C6715" s="179" t="s">
        <v>8</v>
      </c>
      <c r="D6715" s="180" t="s">
        <v>26427</v>
      </c>
      <c r="E6715"/>
    </row>
    <row r="6716" spans="1:5" s="190" customFormat="1" x14ac:dyDescent="0.25">
      <c r="A6716" s="179" t="s">
        <v>2956</v>
      </c>
      <c r="B6716" s="179" t="s">
        <v>9007</v>
      </c>
      <c r="C6716" s="179" t="s">
        <v>14</v>
      </c>
      <c r="D6716" s="180" t="s">
        <v>26426</v>
      </c>
      <c r="E6716"/>
    </row>
    <row r="6717" spans="1:5" s="190" customFormat="1" x14ac:dyDescent="0.25">
      <c r="A6717" s="179" t="s">
        <v>2957</v>
      </c>
      <c r="B6717" s="179" t="s">
        <v>15380</v>
      </c>
      <c r="C6717" s="179" t="s">
        <v>8</v>
      </c>
      <c r="D6717" s="180" t="s">
        <v>26428</v>
      </c>
      <c r="E6717"/>
    </row>
    <row r="6718" spans="1:5" s="190" customFormat="1" x14ac:dyDescent="0.25">
      <c r="A6718" s="179" t="s">
        <v>2958</v>
      </c>
      <c r="B6718" s="179" t="s">
        <v>15381</v>
      </c>
      <c r="C6718" s="179" t="s">
        <v>8</v>
      </c>
      <c r="D6718" s="180" t="s">
        <v>26429</v>
      </c>
      <c r="E6718"/>
    </row>
    <row r="6719" spans="1:5" s="190" customFormat="1" x14ac:dyDescent="0.25">
      <c r="A6719" s="179" t="s">
        <v>2959</v>
      </c>
      <c r="B6719" s="179" t="s">
        <v>9008</v>
      </c>
      <c r="C6719" s="179" t="s">
        <v>14</v>
      </c>
      <c r="D6719" s="180" t="s">
        <v>26430</v>
      </c>
      <c r="E6719"/>
    </row>
    <row r="6720" spans="1:5" s="190" customFormat="1" x14ac:dyDescent="0.25">
      <c r="A6720" s="179" t="s">
        <v>2960</v>
      </c>
      <c r="B6720" s="179" t="s">
        <v>15382</v>
      </c>
      <c r="C6720" s="179" t="s">
        <v>8</v>
      </c>
      <c r="D6720" s="180" t="s">
        <v>26431</v>
      </c>
      <c r="E6720"/>
    </row>
    <row r="6721" spans="1:5" s="190" customFormat="1" x14ac:dyDescent="0.25">
      <c r="A6721" s="179" t="s">
        <v>2961</v>
      </c>
      <c r="B6721" s="179" t="s">
        <v>9009</v>
      </c>
      <c r="C6721" s="179" t="s">
        <v>14</v>
      </c>
      <c r="D6721" s="180" t="s">
        <v>26432</v>
      </c>
      <c r="E6721"/>
    </row>
    <row r="6722" spans="1:5" s="190" customFormat="1" x14ac:dyDescent="0.25">
      <c r="A6722" s="179" t="s">
        <v>2962</v>
      </c>
      <c r="B6722" s="179" t="s">
        <v>9010</v>
      </c>
      <c r="C6722" s="179" t="s">
        <v>14</v>
      </c>
      <c r="D6722" s="180" t="s">
        <v>26433</v>
      </c>
      <c r="E6722"/>
    </row>
    <row r="6723" spans="1:5" s="190" customFormat="1" x14ac:dyDescent="0.25">
      <c r="A6723" s="179" t="s">
        <v>2963</v>
      </c>
      <c r="B6723" s="179" t="s">
        <v>9011</v>
      </c>
      <c r="C6723" s="179" t="s">
        <v>14</v>
      </c>
      <c r="D6723" s="180" t="s">
        <v>26434</v>
      </c>
      <c r="E6723"/>
    </row>
    <row r="6724" spans="1:5" s="190" customFormat="1" x14ac:dyDescent="0.25">
      <c r="A6724" s="179" t="s">
        <v>2964</v>
      </c>
      <c r="B6724" s="179" t="s">
        <v>15383</v>
      </c>
      <c r="C6724" s="179" t="s">
        <v>8</v>
      </c>
      <c r="D6724" s="180" t="s">
        <v>26435</v>
      </c>
      <c r="E6724"/>
    </row>
    <row r="6725" spans="1:5" s="190" customFormat="1" x14ac:dyDescent="0.25">
      <c r="A6725" s="179" t="s">
        <v>2965</v>
      </c>
      <c r="B6725" s="179" t="s">
        <v>9012</v>
      </c>
      <c r="C6725" s="179" t="s">
        <v>14</v>
      </c>
      <c r="D6725" s="180" t="s">
        <v>26436</v>
      </c>
      <c r="E6725"/>
    </row>
    <row r="6726" spans="1:5" s="190" customFormat="1" x14ac:dyDescent="0.25">
      <c r="A6726" s="179" t="s">
        <v>2966</v>
      </c>
      <c r="B6726" s="179" t="s">
        <v>15384</v>
      </c>
      <c r="C6726" s="179" t="s">
        <v>8</v>
      </c>
      <c r="D6726" s="180" t="s">
        <v>26437</v>
      </c>
      <c r="E6726"/>
    </row>
    <row r="6727" spans="1:5" s="190" customFormat="1" x14ac:dyDescent="0.25">
      <c r="A6727" s="179" t="s">
        <v>2967</v>
      </c>
      <c r="B6727" s="179" t="s">
        <v>9013</v>
      </c>
      <c r="C6727" s="179" t="s">
        <v>14</v>
      </c>
      <c r="D6727" s="180" t="s">
        <v>26415</v>
      </c>
      <c r="E6727"/>
    </row>
    <row r="6728" spans="1:5" s="190" customFormat="1" x14ac:dyDescent="0.25">
      <c r="A6728" s="179" t="s">
        <v>2968</v>
      </c>
      <c r="B6728" s="179" t="s">
        <v>15385</v>
      </c>
      <c r="C6728" s="179" t="s">
        <v>8</v>
      </c>
      <c r="D6728" s="180" t="s">
        <v>26438</v>
      </c>
      <c r="E6728"/>
    </row>
    <row r="6729" spans="1:5" s="190" customFormat="1" x14ac:dyDescent="0.25">
      <c r="A6729" s="179" t="s">
        <v>2969</v>
      </c>
      <c r="B6729" s="179" t="s">
        <v>9014</v>
      </c>
      <c r="C6729" s="179" t="s">
        <v>14</v>
      </c>
      <c r="D6729" s="180" t="s">
        <v>26417</v>
      </c>
      <c r="E6729"/>
    </row>
    <row r="6730" spans="1:5" s="190" customFormat="1" x14ac:dyDescent="0.25">
      <c r="A6730" s="179" t="s">
        <v>2970</v>
      </c>
      <c r="B6730" s="179" t="s">
        <v>15386</v>
      </c>
      <c r="C6730" s="179" t="s">
        <v>8</v>
      </c>
      <c r="D6730" s="180" t="s">
        <v>26439</v>
      </c>
      <c r="E6730"/>
    </row>
    <row r="6731" spans="1:5" s="190" customFormat="1" x14ac:dyDescent="0.25">
      <c r="A6731" s="179" t="s">
        <v>2971</v>
      </c>
      <c r="B6731" s="179" t="s">
        <v>9015</v>
      </c>
      <c r="C6731" s="179" t="s">
        <v>14</v>
      </c>
      <c r="D6731" s="180" t="s">
        <v>26440</v>
      </c>
      <c r="E6731"/>
    </row>
    <row r="6732" spans="1:5" s="190" customFormat="1" x14ac:dyDescent="0.25">
      <c r="A6732" s="179" t="s">
        <v>9016</v>
      </c>
      <c r="B6732" s="179" t="s">
        <v>9017</v>
      </c>
      <c r="C6732" s="179" t="s">
        <v>8</v>
      </c>
      <c r="D6732" s="180" t="s">
        <v>26441</v>
      </c>
      <c r="E6732"/>
    </row>
    <row r="6733" spans="1:5" s="190" customFormat="1" x14ac:dyDescent="0.25">
      <c r="A6733" s="179" t="s">
        <v>9018</v>
      </c>
      <c r="B6733" s="179" t="s">
        <v>9019</v>
      </c>
      <c r="C6733" s="179" t="s">
        <v>8</v>
      </c>
      <c r="D6733" s="180" t="s">
        <v>26442</v>
      </c>
      <c r="E6733"/>
    </row>
    <row r="6734" spans="1:5" s="190" customFormat="1" x14ac:dyDescent="0.25">
      <c r="A6734" s="179" t="s">
        <v>9020</v>
      </c>
      <c r="B6734" s="179" t="s">
        <v>12839</v>
      </c>
      <c r="C6734" s="179" t="s">
        <v>8</v>
      </c>
      <c r="D6734" s="180" t="s">
        <v>26443</v>
      </c>
      <c r="E6734"/>
    </row>
    <row r="6735" spans="1:5" s="190" customFormat="1" x14ac:dyDescent="0.25">
      <c r="A6735" s="179" t="s">
        <v>9021</v>
      </c>
      <c r="B6735" s="179" t="s">
        <v>12840</v>
      </c>
      <c r="C6735" s="179" t="s">
        <v>8</v>
      </c>
      <c r="D6735" s="180" t="s">
        <v>26444</v>
      </c>
      <c r="E6735"/>
    </row>
    <row r="6736" spans="1:5" s="190" customFormat="1" x14ac:dyDescent="0.25">
      <c r="A6736" s="179" t="s">
        <v>9022</v>
      </c>
      <c r="B6736" s="179" t="s">
        <v>12841</v>
      </c>
      <c r="C6736" s="179" t="s">
        <v>8</v>
      </c>
      <c r="D6736" s="180" t="s">
        <v>26445</v>
      </c>
      <c r="E6736"/>
    </row>
    <row r="6737" spans="1:5" s="190" customFormat="1" x14ac:dyDescent="0.25">
      <c r="A6737" s="179" t="s">
        <v>9023</v>
      </c>
      <c r="B6737" s="179" t="s">
        <v>15387</v>
      </c>
      <c r="C6737" s="179" t="s">
        <v>8</v>
      </c>
      <c r="D6737" s="180" t="s">
        <v>26446</v>
      </c>
      <c r="E6737"/>
    </row>
    <row r="6738" spans="1:5" s="190" customFormat="1" x14ac:dyDescent="0.25">
      <c r="A6738" s="179" t="s">
        <v>9024</v>
      </c>
      <c r="B6738" s="179" t="s">
        <v>15388</v>
      </c>
      <c r="C6738" s="179" t="s">
        <v>8</v>
      </c>
      <c r="D6738" s="180" t="s">
        <v>26447</v>
      </c>
      <c r="E6738"/>
    </row>
    <row r="6739" spans="1:5" s="190" customFormat="1" x14ac:dyDescent="0.25">
      <c r="A6739" s="179" t="s">
        <v>9025</v>
      </c>
      <c r="B6739" s="179" t="s">
        <v>15389</v>
      </c>
      <c r="C6739" s="179" t="s">
        <v>8</v>
      </c>
      <c r="D6739" s="180" t="s">
        <v>26448</v>
      </c>
      <c r="E6739"/>
    </row>
    <row r="6740" spans="1:5" s="190" customFormat="1" x14ac:dyDescent="0.25">
      <c r="A6740" s="179" t="s">
        <v>9026</v>
      </c>
      <c r="B6740" s="179" t="s">
        <v>15390</v>
      </c>
      <c r="C6740" s="179" t="s">
        <v>8</v>
      </c>
      <c r="D6740" s="180" t="s">
        <v>26449</v>
      </c>
      <c r="E6740"/>
    </row>
    <row r="6741" spans="1:5" s="190" customFormat="1" x14ac:dyDescent="0.25">
      <c r="A6741" s="179" t="s">
        <v>9027</v>
      </c>
      <c r="B6741" s="179" t="s">
        <v>15391</v>
      </c>
      <c r="C6741" s="179" t="s">
        <v>8</v>
      </c>
      <c r="D6741" s="180" t="s">
        <v>26450</v>
      </c>
      <c r="E6741"/>
    </row>
    <row r="6742" spans="1:5" s="190" customFormat="1" x14ac:dyDescent="0.25">
      <c r="A6742" s="179" t="s">
        <v>2972</v>
      </c>
      <c r="B6742" s="179" t="s">
        <v>26451</v>
      </c>
      <c r="C6742" s="179" t="s">
        <v>14</v>
      </c>
      <c r="D6742" s="180" t="s">
        <v>18290</v>
      </c>
      <c r="E6742"/>
    </row>
    <row r="6743" spans="1:5" s="190" customFormat="1" x14ac:dyDescent="0.25">
      <c r="A6743" s="179" t="s">
        <v>2973</v>
      </c>
      <c r="B6743" s="179" t="s">
        <v>26452</v>
      </c>
      <c r="C6743" s="179" t="s">
        <v>14</v>
      </c>
      <c r="D6743" s="180" t="s">
        <v>17619</v>
      </c>
      <c r="E6743"/>
    </row>
    <row r="6744" spans="1:5" s="190" customFormat="1" x14ac:dyDescent="0.25">
      <c r="A6744" s="179" t="s">
        <v>2974</v>
      </c>
      <c r="B6744" s="179" t="s">
        <v>26453</v>
      </c>
      <c r="C6744" s="179" t="s">
        <v>14</v>
      </c>
      <c r="D6744" s="180" t="s">
        <v>26454</v>
      </c>
      <c r="E6744"/>
    </row>
    <row r="6745" spans="1:5" s="190" customFormat="1" x14ac:dyDescent="0.25">
      <c r="A6745" s="179" t="s">
        <v>2975</v>
      </c>
      <c r="B6745" s="179" t="s">
        <v>26455</v>
      </c>
      <c r="C6745" s="179" t="s">
        <v>14</v>
      </c>
      <c r="D6745" s="180" t="s">
        <v>14868</v>
      </c>
      <c r="E6745"/>
    </row>
    <row r="6746" spans="1:5" s="190" customFormat="1" x14ac:dyDescent="0.25">
      <c r="A6746" s="179" t="s">
        <v>2976</v>
      </c>
      <c r="B6746" s="179" t="s">
        <v>26456</v>
      </c>
      <c r="C6746" s="179" t="s">
        <v>14</v>
      </c>
      <c r="D6746" s="180" t="s">
        <v>25506</v>
      </c>
      <c r="E6746"/>
    </row>
    <row r="6747" spans="1:5" s="190" customFormat="1" x14ac:dyDescent="0.25">
      <c r="A6747" s="179" t="s">
        <v>2977</v>
      </c>
      <c r="B6747" s="179" t="s">
        <v>26457</v>
      </c>
      <c r="C6747" s="179" t="s">
        <v>14</v>
      </c>
      <c r="D6747" s="180" t="s">
        <v>26458</v>
      </c>
      <c r="E6747"/>
    </row>
    <row r="6748" spans="1:5" s="190" customFormat="1" x14ac:dyDescent="0.25">
      <c r="A6748" s="179" t="s">
        <v>2978</v>
      </c>
      <c r="B6748" s="179" t="s">
        <v>26459</v>
      </c>
      <c r="C6748" s="179" t="s">
        <v>14</v>
      </c>
      <c r="D6748" s="180" t="s">
        <v>17980</v>
      </c>
      <c r="E6748"/>
    </row>
    <row r="6749" spans="1:5" s="190" customFormat="1" x14ac:dyDescent="0.25">
      <c r="A6749" s="179" t="s">
        <v>2979</v>
      </c>
      <c r="B6749" s="179" t="s">
        <v>26460</v>
      </c>
      <c r="C6749" s="179" t="s">
        <v>14</v>
      </c>
      <c r="D6749" s="180" t="s">
        <v>18294</v>
      </c>
      <c r="E6749"/>
    </row>
    <row r="6750" spans="1:5" s="190" customFormat="1" x14ac:dyDescent="0.25">
      <c r="A6750" s="179" t="s">
        <v>2980</v>
      </c>
      <c r="B6750" s="179" t="s">
        <v>26461</v>
      </c>
      <c r="C6750" s="179" t="s">
        <v>14</v>
      </c>
      <c r="D6750" s="180" t="s">
        <v>18295</v>
      </c>
      <c r="E6750"/>
    </row>
    <row r="6751" spans="1:5" s="190" customFormat="1" x14ac:dyDescent="0.25">
      <c r="A6751" s="179" t="s">
        <v>2981</v>
      </c>
      <c r="B6751" s="179" t="s">
        <v>26462</v>
      </c>
      <c r="C6751" s="179" t="s">
        <v>14</v>
      </c>
      <c r="D6751" s="180" t="s">
        <v>17717</v>
      </c>
      <c r="E6751"/>
    </row>
    <row r="6752" spans="1:5" s="190" customFormat="1" x14ac:dyDescent="0.25">
      <c r="A6752" s="179" t="s">
        <v>2982</v>
      </c>
      <c r="B6752" s="179" t="s">
        <v>26463</v>
      </c>
      <c r="C6752" s="179" t="s">
        <v>14</v>
      </c>
      <c r="D6752" s="180" t="s">
        <v>12487</v>
      </c>
      <c r="E6752"/>
    </row>
    <row r="6753" spans="1:5" s="190" customFormat="1" x14ac:dyDescent="0.25">
      <c r="A6753" s="179" t="s">
        <v>2983</v>
      </c>
      <c r="B6753" s="179" t="s">
        <v>26464</v>
      </c>
      <c r="C6753" s="179" t="s">
        <v>14</v>
      </c>
      <c r="D6753" s="180" t="s">
        <v>26465</v>
      </c>
      <c r="E6753"/>
    </row>
    <row r="6754" spans="1:5" s="190" customFormat="1" x14ac:dyDescent="0.25">
      <c r="A6754" s="179" t="s">
        <v>2984</v>
      </c>
      <c r="B6754" s="179" t="s">
        <v>26466</v>
      </c>
      <c r="C6754" s="179" t="s">
        <v>14</v>
      </c>
      <c r="D6754" s="180" t="s">
        <v>25583</v>
      </c>
      <c r="E6754"/>
    </row>
    <row r="6755" spans="1:5" s="190" customFormat="1" x14ac:dyDescent="0.25">
      <c r="A6755" s="179" t="s">
        <v>2985</v>
      </c>
      <c r="B6755" s="179" t="s">
        <v>26467</v>
      </c>
      <c r="C6755" s="179" t="s">
        <v>14</v>
      </c>
      <c r="D6755" s="180" t="s">
        <v>26468</v>
      </c>
      <c r="E6755"/>
    </row>
    <row r="6756" spans="1:5" s="190" customFormat="1" x14ac:dyDescent="0.25">
      <c r="A6756" s="179" t="s">
        <v>9028</v>
      </c>
      <c r="B6756" s="179" t="s">
        <v>26469</v>
      </c>
      <c r="C6756" s="179" t="s">
        <v>14</v>
      </c>
      <c r="D6756" s="180" t="s">
        <v>17548</v>
      </c>
      <c r="E6756"/>
    </row>
    <row r="6757" spans="1:5" s="190" customFormat="1" x14ac:dyDescent="0.25">
      <c r="A6757" s="179" t="s">
        <v>9029</v>
      </c>
      <c r="B6757" s="179" t="s">
        <v>26470</v>
      </c>
      <c r="C6757" s="179" t="s">
        <v>14</v>
      </c>
      <c r="D6757" s="180" t="s">
        <v>17996</v>
      </c>
      <c r="E6757"/>
    </row>
    <row r="6758" spans="1:5" s="190" customFormat="1" x14ac:dyDescent="0.25">
      <c r="A6758" s="179" t="s">
        <v>9030</v>
      </c>
      <c r="B6758" s="179" t="s">
        <v>26471</v>
      </c>
      <c r="C6758" s="179" t="s">
        <v>14</v>
      </c>
      <c r="D6758" s="180" t="s">
        <v>26472</v>
      </c>
      <c r="E6758"/>
    </row>
    <row r="6759" spans="1:5" s="190" customFormat="1" x14ac:dyDescent="0.25">
      <c r="A6759" s="179" t="s">
        <v>9031</v>
      </c>
      <c r="B6759" s="179" t="s">
        <v>26473</v>
      </c>
      <c r="C6759" s="179" t="s">
        <v>14</v>
      </c>
      <c r="D6759" s="180" t="s">
        <v>15274</v>
      </c>
      <c r="E6759"/>
    </row>
    <row r="6760" spans="1:5" s="190" customFormat="1" x14ac:dyDescent="0.25">
      <c r="A6760" s="179" t="s">
        <v>2986</v>
      </c>
      <c r="B6760" s="179" t="s">
        <v>26474</v>
      </c>
      <c r="C6760" s="179" t="s">
        <v>14</v>
      </c>
      <c r="D6760" s="180" t="s">
        <v>26475</v>
      </c>
      <c r="E6760"/>
    </row>
    <row r="6761" spans="1:5" s="190" customFormat="1" x14ac:dyDescent="0.25">
      <c r="A6761" s="179" t="s">
        <v>2987</v>
      </c>
      <c r="B6761" s="179" t="s">
        <v>26476</v>
      </c>
      <c r="C6761" s="179" t="s">
        <v>14</v>
      </c>
      <c r="D6761" s="180" t="s">
        <v>26477</v>
      </c>
      <c r="E6761"/>
    </row>
    <row r="6762" spans="1:5" s="190" customFormat="1" x14ac:dyDescent="0.25">
      <c r="A6762" s="179" t="s">
        <v>2988</v>
      </c>
      <c r="B6762" s="179" t="s">
        <v>26478</v>
      </c>
      <c r="C6762" s="179" t="s">
        <v>14</v>
      </c>
      <c r="D6762" s="180" t="s">
        <v>17013</v>
      </c>
      <c r="E6762"/>
    </row>
    <row r="6763" spans="1:5" s="190" customFormat="1" x14ac:dyDescent="0.25">
      <c r="A6763" s="179" t="s">
        <v>2989</v>
      </c>
      <c r="B6763" s="179" t="s">
        <v>26479</v>
      </c>
      <c r="C6763" s="179" t="s">
        <v>14</v>
      </c>
      <c r="D6763" s="180" t="s">
        <v>26480</v>
      </c>
      <c r="E6763"/>
    </row>
    <row r="6764" spans="1:5" s="190" customFormat="1" x14ac:dyDescent="0.25">
      <c r="A6764" s="179" t="s">
        <v>2990</v>
      </c>
      <c r="B6764" s="179" t="s">
        <v>26481</v>
      </c>
      <c r="C6764" s="179" t="s">
        <v>14</v>
      </c>
      <c r="D6764" s="180" t="s">
        <v>15872</v>
      </c>
      <c r="E6764"/>
    </row>
    <row r="6765" spans="1:5" s="190" customFormat="1" x14ac:dyDescent="0.25">
      <c r="A6765" s="179" t="s">
        <v>2991</v>
      </c>
      <c r="B6765" s="179" t="s">
        <v>26482</v>
      </c>
      <c r="C6765" s="179" t="s">
        <v>14</v>
      </c>
      <c r="D6765" s="180" t="s">
        <v>26483</v>
      </c>
      <c r="E6765"/>
    </row>
    <row r="6766" spans="1:5" s="190" customFormat="1" x14ac:dyDescent="0.25">
      <c r="A6766" s="179" t="s">
        <v>2992</v>
      </c>
      <c r="B6766" s="179" t="s">
        <v>26484</v>
      </c>
      <c r="C6766" s="179" t="s">
        <v>14</v>
      </c>
      <c r="D6766" s="180" t="s">
        <v>22341</v>
      </c>
      <c r="E6766"/>
    </row>
    <row r="6767" spans="1:5" s="190" customFormat="1" x14ac:dyDescent="0.25">
      <c r="A6767" s="179" t="s">
        <v>2993</v>
      </c>
      <c r="B6767" s="179" t="s">
        <v>26485</v>
      </c>
      <c r="C6767" s="179" t="s">
        <v>14</v>
      </c>
      <c r="D6767" s="180" t="s">
        <v>17792</v>
      </c>
      <c r="E6767"/>
    </row>
    <row r="6768" spans="1:5" s="190" customFormat="1" x14ac:dyDescent="0.25">
      <c r="A6768" s="179" t="s">
        <v>2994</v>
      </c>
      <c r="B6768" s="179" t="s">
        <v>26486</v>
      </c>
      <c r="C6768" s="179" t="s">
        <v>14</v>
      </c>
      <c r="D6768" s="180" t="s">
        <v>26487</v>
      </c>
      <c r="E6768"/>
    </row>
    <row r="6769" spans="1:5" s="190" customFormat="1" x14ac:dyDescent="0.25">
      <c r="A6769" s="179" t="s">
        <v>2995</v>
      </c>
      <c r="B6769" s="179" t="s">
        <v>26488</v>
      </c>
      <c r="C6769" s="179" t="s">
        <v>14</v>
      </c>
      <c r="D6769" s="180" t="s">
        <v>14946</v>
      </c>
      <c r="E6769"/>
    </row>
    <row r="6770" spans="1:5" s="190" customFormat="1" x14ac:dyDescent="0.25">
      <c r="A6770" s="179" t="s">
        <v>2996</v>
      </c>
      <c r="B6770" s="179" t="s">
        <v>26489</v>
      </c>
      <c r="C6770" s="179" t="s">
        <v>14</v>
      </c>
      <c r="D6770" s="180" t="s">
        <v>26490</v>
      </c>
      <c r="E6770"/>
    </row>
    <row r="6771" spans="1:5" s="190" customFormat="1" x14ac:dyDescent="0.25">
      <c r="A6771" s="179" t="s">
        <v>2997</v>
      </c>
      <c r="B6771" s="179" t="s">
        <v>26491</v>
      </c>
      <c r="C6771" s="179" t="s">
        <v>14</v>
      </c>
      <c r="D6771" s="180" t="s">
        <v>26492</v>
      </c>
      <c r="E6771"/>
    </row>
    <row r="6772" spans="1:5" s="190" customFormat="1" x14ac:dyDescent="0.25">
      <c r="A6772" s="179" t="s">
        <v>2998</v>
      </c>
      <c r="B6772" s="179" t="s">
        <v>26493</v>
      </c>
      <c r="C6772" s="179" t="s">
        <v>14</v>
      </c>
      <c r="D6772" s="180" t="s">
        <v>26494</v>
      </c>
      <c r="E6772"/>
    </row>
    <row r="6773" spans="1:5" s="190" customFormat="1" x14ac:dyDescent="0.25">
      <c r="A6773" s="179" t="s">
        <v>2999</v>
      </c>
      <c r="B6773" s="179" t="s">
        <v>26495</v>
      </c>
      <c r="C6773" s="179" t="s">
        <v>14</v>
      </c>
      <c r="D6773" s="180" t="s">
        <v>12477</v>
      </c>
      <c r="E6773"/>
    </row>
    <row r="6774" spans="1:5" s="190" customFormat="1" x14ac:dyDescent="0.25">
      <c r="A6774" s="179" t="s">
        <v>15395</v>
      </c>
      <c r="B6774" s="179" t="s">
        <v>15396</v>
      </c>
      <c r="C6774" s="179" t="s">
        <v>14</v>
      </c>
      <c r="D6774" s="180" t="s">
        <v>26496</v>
      </c>
      <c r="E6774"/>
    </row>
    <row r="6775" spans="1:5" s="190" customFormat="1" x14ac:dyDescent="0.25">
      <c r="A6775" s="179" t="s">
        <v>15397</v>
      </c>
      <c r="B6775" s="179" t="s">
        <v>15398</v>
      </c>
      <c r="C6775" s="179" t="s">
        <v>14</v>
      </c>
      <c r="D6775" s="180" t="s">
        <v>26497</v>
      </c>
      <c r="E6775"/>
    </row>
    <row r="6776" spans="1:5" s="190" customFormat="1" x14ac:dyDescent="0.25">
      <c r="A6776" s="179" t="s">
        <v>15399</v>
      </c>
      <c r="B6776" s="179" t="s">
        <v>15400</v>
      </c>
      <c r="C6776" s="179" t="s">
        <v>14</v>
      </c>
      <c r="D6776" s="180" t="s">
        <v>26498</v>
      </c>
      <c r="E6776"/>
    </row>
    <row r="6777" spans="1:5" s="190" customFormat="1" x14ac:dyDescent="0.25">
      <c r="A6777" s="179" t="s">
        <v>15401</v>
      </c>
      <c r="B6777" s="179" t="s">
        <v>15402</v>
      </c>
      <c r="C6777" s="179" t="s">
        <v>14</v>
      </c>
      <c r="D6777" s="180" t="s">
        <v>26499</v>
      </c>
      <c r="E6777"/>
    </row>
    <row r="6778" spans="1:5" s="190" customFormat="1" x14ac:dyDescent="0.25">
      <c r="A6778" s="179" t="s">
        <v>15403</v>
      </c>
      <c r="B6778" s="179" t="s">
        <v>15404</v>
      </c>
      <c r="C6778" s="179" t="s">
        <v>7</v>
      </c>
      <c r="D6778" s="180" t="s">
        <v>7278</v>
      </c>
      <c r="E6778"/>
    </row>
    <row r="6779" spans="1:5" s="190" customFormat="1" x14ac:dyDescent="0.25">
      <c r="A6779" s="179" t="s">
        <v>9032</v>
      </c>
      <c r="B6779" s="179" t="s">
        <v>9033</v>
      </c>
      <c r="C6779" s="179" t="s">
        <v>7</v>
      </c>
      <c r="D6779" s="180" t="s">
        <v>26500</v>
      </c>
      <c r="E6779"/>
    </row>
    <row r="6780" spans="1:5" s="190" customFormat="1" x14ac:dyDescent="0.25">
      <c r="A6780" s="179" t="s">
        <v>9034</v>
      </c>
      <c r="B6780" s="179" t="s">
        <v>9035</v>
      </c>
      <c r="C6780" s="179" t="s">
        <v>16</v>
      </c>
      <c r="D6780" s="180" t="s">
        <v>25161</v>
      </c>
      <c r="E6780"/>
    </row>
    <row r="6781" spans="1:5" s="190" customFormat="1" x14ac:dyDescent="0.25">
      <c r="A6781" s="179" t="s">
        <v>9036</v>
      </c>
      <c r="B6781" s="179" t="s">
        <v>9037</v>
      </c>
      <c r="C6781" s="179" t="s">
        <v>16</v>
      </c>
      <c r="D6781" s="180" t="s">
        <v>7932</v>
      </c>
      <c r="E6781"/>
    </row>
    <row r="6782" spans="1:5" s="190" customFormat="1" x14ac:dyDescent="0.25">
      <c r="A6782" s="179" t="s">
        <v>9038</v>
      </c>
      <c r="B6782" s="179" t="s">
        <v>9039</v>
      </c>
      <c r="C6782" s="179" t="s">
        <v>16</v>
      </c>
      <c r="D6782" s="180" t="s">
        <v>12609</v>
      </c>
      <c r="E6782"/>
    </row>
    <row r="6783" spans="1:5" s="190" customFormat="1" x14ac:dyDescent="0.25">
      <c r="A6783" s="179" t="s">
        <v>9040</v>
      </c>
      <c r="B6783" s="179" t="s">
        <v>9041</v>
      </c>
      <c r="C6783" s="179" t="s">
        <v>16</v>
      </c>
      <c r="D6783" s="180" t="s">
        <v>7240</v>
      </c>
      <c r="E6783"/>
    </row>
    <row r="6784" spans="1:5" s="190" customFormat="1" x14ac:dyDescent="0.25">
      <c r="A6784" s="179" t="s">
        <v>9042</v>
      </c>
      <c r="B6784" s="179" t="s">
        <v>9043</v>
      </c>
      <c r="C6784" s="179" t="s">
        <v>16</v>
      </c>
      <c r="D6784" s="180" t="s">
        <v>7270</v>
      </c>
      <c r="E6784"/>
    </row>
    <row r="6785" spans="1:5" s="190" customFormat="1" x14ac:dyDescent="0.25">
      <c r="A6785" s="179" t="s">
        <v>9044</v>
      </c>
      <c r="B6785" s="179" t="s">
        <v>9045</v>
      </c>
      <c r="C6785" s="179" t="s">
        <v>16</v>
      </c>
      <c r="D6785" s="180" t="s">
        <v>17521</v>
      </c>
      <c r="E6785"/>
    </row>
    <row r="6786" spans="1:5" s="190" customFormat="1" x14ac:dyDescent="0.25">
      <c r="A6786" s="179" t="s">
        <v>9046</v>
      </c>
      <c r="B6786" s="179" t="s">
        <v>9047</v>
      </c>
      <c r="C6786" s="179" t="s">
        <v>16</v>
      </c>
      <c r="D6786" s="180" t="s">
        <v>12594</v>
      </c>
      <c r="E6786"/>
    </row>
    <row r="6787" spans="1:5" s="190" customFormat="1" x14ac:dyDescent="0.25">
      <c r="A6787" s="179" t="s">
        <v>9048</v>
      </c>
      <c r="B6787" s="179" t="s">
        <v>9049</v>
      </c>
      <c r="C6787" s="179" t="s">
        <v>16</v>
      </c>
      <c r="D6787" s="180" t="s">
        <v>26501</v>
      </c>
      <c r="E6787"/>
    </row>
    <row r="6788" spans="1:5" s="190" customFormat="1" x14ac:dyDescent="0.25">
      <c r="A6788" s="179" t="s">
        <v>9050</v>
      </c>
      <c r="B6788" s="179" t="s">
        <v>9051</v>
      </c>
      <c r="C6788" s="179" t="s">
        <v>10</v>
      </c>
      <c r="D6788" s="180" t="s">
        <v>26502</v>
      </c>
      <c r="E6788"/>
    </row>
    <row r="6789" spans="1:5" s="190" customFormat="1" x14ac:dyDescent="0.25">
      <c r="A6789" s="179" t="s">
        <v>9052</v>
      </c>
      <c r="B6789" s="179" t="s">
        <v>9053</v>
      </c>
      <c r="C6789" s="179" t="s">
        <v>8</v>
      </c>
      <c r="D6789" s="180" t="s">
        <v>26503</v>
      </c>
      <c r="E6789"/>
    </row>
    <row r="6790" spans="1:5" s="190" customFormat="1" x14ac:dyDescent="0.25">
      <c r="A6790" s="179" t="s">
        <v>9054</v>
      </c>
      <c r="B6790" s="179" t="s">
        <v>9055</v>
      </c>
      <c r="C6790" s="179" t="s">
        <v>8</v>
      </c>
      <c r="D6790" s="180" t="s">
        <v>26504</v>
      </c>
      <c r="E6790"/>
    </row>
    <row r="6791" spans="1:5" s="190" customFormat="1" x14ac:dyDescent="0.25">
      <c r="A6791" s="179" t="s">
        <v>9056</v>
      </c>
      <c r="B6791" s="179" t="s">
        <v>9057</v>
      </c>
      <c r="C6791" s="179" t="s">
        <v>8</v>
      </c>
      <c r="D6791" s="180" t="s">
        <v>26505</v>
      </c>
      <c r="E6791"/>
    </row>
    <row r="6792" spans="1:5" s="190" customFormat="1" x14ac:dyDescent="0.25">
      <c r="A6792" s="179" t="s">
        <v>9058</v>
      </c>
      <c r="B6792" s="179" t="s">
        <v>9059</v>
      </c>
      <c r="C6792" s="179" t="s">
        <v>8</v>
      </c>
      <c r="D6792" s="180" t="s">
        <v>26506</v>
      </c>
      <c r="E6792"/>
    </row>
    <row r="6793" spans="1:5" s="190" customFormat="1" x14ac:dyDescent="0.25">
      <c r="A6793" s="179" t="s">
        <v>9060</v>
      </c>
      <c r="B6793" s="179" t="s">
        <v>9061</v>
      </c>
      <c r="C6793" s="179" t="s">
        <v>8</v>
      </c>
      <c r="D6793" s="180" t="s">
        <v>26507</v>
      </c>
      <c r="E6793"/>
    </row>
    <row r="6794" spans="1:5" s="190" customFormat="1" x14ac:dyDescent="0.25">
      <c r="A6794" s="179" t="s">
        <v>9062</v>
      </c>
      <c r="B6794" s="179" t="s">
        <v>9063</v>
      </c>
      <c r="C6794" s="179" t="s">
        <v>8</v>
      </c>
      <c r="D6794" s="180" t="s">
        <v>26508</v>
      </c>
      <c r="E6794"/>
    </row>
    <row r="6795" spans="1:5" s="190" customFormat="1" x14ac:dyDescent="0.25">
      <c r="A6795" s="179" t="s">
        <v>9064</v>
      </c>
      <c r="B6795" s="179" t="s">
        <v>9065</v>
      </c>
      <c r="C6795" s="179" t="s">
        <v>8</v>
      </c>
      <c r="D6795" s="180" t="s">
        <v>26509</v>
      </c>
      <c r="E6795"/>
    </row>
    <row r="6796" spans="1:5" s="190" customFormat="1" x14ac:dyDescent="0.25">
      <c r="A6796" s="179" t="s">
        <v>9066</v>
      </c>
      <c r="B6796" s="179" t="s">
        <v>9067</v>
      </c>
      <c r="C6796" s="179" t="s">
        <v>8</v>
      </c>
      <c r="D6796" s="180" t="s">
        <v>18468</v>
      </c>
      <c r="E6796"/>
    </row>
    <row r="6797" spans="1:5" s="190" customFormat="1" x14ac:dyDescent="0.25">
      <c r="A6797" s="179" t="s">
        <v>9068</v>
      </c>
      <c r="B6797" s="179" t="s">
        <v>9069</v>
      </c>
      <c r="C6797" s="179" t="s">
        <v>8</v>
      </c>
      <c r="D6797" s="180" t="s">
        <v>26510</v>
      </c>
      <c r="E6797"/>
    </row>
    <row r="6798" spans="1:5" s="190" customFormat="1" x14ac:dyDescent="0.25">
      <c r="A6798" s="179" t="s">
        <v>9070</v>
      </c>
      <c r="B6798" s="179" t="s">
        <v>9071</v>
      </c>
      <c r="C6798" s="179" t="s">
        <v>8</v>
      </c>
      <c r="D6798" s="180" t="s">
        <v>26511</v>
      </c>
      <c r="E6798"/>
    </row>
    <row r="6799" spans="1:5" s="190" customFormat="1" x14ac:dyDescent="0.25">
      <c r="A6799" s="179" t="s">
        <v>9072</v>
      </c>
      <c r="B6799" s="179" t="s">
        <v>9073</v>
      </c>
      <c r="C6799" s="179" t="s">
        <v>8</v>
      </c>
      <c r="D6799" s="180" t="s">
        <v>26512</v>
      </c>
      <c r="E6799"/>
    </row>
    <row r="6800" spans="1:5" s="190" customFormat="1" x14ac:dyDescent="0.25">
      <c r="A6800" s="179" t="s">
        <v>9074</v>
      </c>
      <c r="B6800" s="179" t="s">
        <v>9075</v>
      </c>
      <c r="C6800" s="179" t="s">
        <v>8</v>
      </c>
      <c r="D6800" s="180" t="s">
        <v>26513</v>
      </c>
      <c r="E6800"/>
    </row>
    <row r="6801" spans="1:5" s="190" customFormat="1" x14ac:dyDescent="0.25">
      <c r="A6801" s="179" t="s">
        <v>9076</v>
      </c>
      <c r="B6801" s="179" t="s">
        <v>9077</v>
      </c>
      <c r="C6801" s="179" t="s">
        <v>8</v>
      </c>
      <c r="D6801" s="180" t="s">
        <v>26514</v>
      </c>
      <c r="E6801"/>
    </row>
    <row r="6802" spans="1:5" s="190" customFormat="1" x14ac:dyDescent="0.25">
      <c r="A6802" s="179" t="s">
        <v>9078</v>
      </c>
      <c r="B6802" s="179" t="s">
        <v>9079</v>
      </c>
      <c r="C6802" s="179" t="s">
        <v>8</v>
      </c>
      <c r="D6802" s="180" t="s">
        <v>26515</v>
      </c>
      <c r="E6802"/>
    </row>
    <row r="6803" spans="1:5" s="190" customFormat="1" x14ac:dyDescent="0.25">
      <c r="A6803" s="179" t="s">
        <v>9080</v>
      </c>
      <c r="B6803" s="179" t="s">
        <v>9081</v>
      </c>
      <c r="C6803" s="179" t="s">
        <v>8</v>
      </c>
      <c r="D6803" s="180" t="s">
        <v>26516</v>
      </c>
      <c r="E6803"/>
    </row>
    <row r="6804" spans="1:5" s="190" customFormat="1" x14ac:dyDescent="0.25">
      <c r="A6804" s="179" t="s">
        <v>9082</v>
      </c>
      <c r="B6804" s="179" t="s">
        <v>9083</v>
      </c>
      <c r="C6804" s="179" t="s">
        <v>8</v>
      </c>
      <c r="D6804" s="180" t="s">
        <v>26517</v>
      </c>
      <c r="E6804"/>
    </row>
    <row r="6805" spans="1:5" s="190" customFormat="1" x14ac:dyDescent="0.25">
      <c r="A6805" s="179" t="s">
        <v>9084</v>
      </c>
      <c r="B6805" s="179" t="s">
        <v>9085</v>
      </c>
      <c r="C6805" s="179" t="s">
        <v>8</v>
      </c>
      <c r="D6805" s="180" t="s">
        <v>26518</v>
      </c>
      <c r="E6805"/>
    </row>
    <row r="6806" spans="1:5" s="190" customFormat="1" x14ac:dyDescent="0.25">
      <c r="A6806" s="179" t="s">
        <v>9086</v>
      </c>
      <c r="B6806" s="179" t="s">
        <v>9087</v>
      </c>
      <c r="C6806" s="179" t="s">
        <v>8</v>
      </c>
      <c r="D6806" s="180" t="s">
        <v>26519</v>
      </c>
      <c r="E6806"/>
    </row>
    <row r="6807" spans="1:5" s="190" customFormat="1" x14ac:dyDescent="0.25">
      <c r="A6807" s="179" t="s">
        <v>9088</v>
      </c>
      <c r="B6807" s="179" t="s">
        <v>9089</v>
      </c>
      <c r="C6807" s="179" t="s">
        <v>8</v>
      </c>
      <c r="D6807" s="180" t="s">
        <v>26520</v>
      </c>
      <c r="E6807"/>
    </row>
    <row r="6808" spans="1:5" s="190" customFormat="1" x14ac:dyDescent="0.25">
      <c r="A6808" s="179" t="s">
        <v>9090</v>
      </c>
      <c r="B6808" s="179" t="s">
        <v>9091</v>
      </c>
      <c r="C6808" s="179" t="s">
        <v>8</v>
      </c>
      <c r="D6808" s="180" t="s">
        <v>26521</v>
      </c>
      <c r="E6808"/>
    </row>
    <row r="6809" spans="1:5" s="190" customFormat="1" x14ac:dyDescent="0.25">
      <c r="A6809" s="179" t="s">
        <v>9092</v>
      </c>
      <c r="B6809" s="179" t="s">
        <v>9093</v>
      </c>
      <c r="C6809" s="179" t="s">
        <v>8</v>
      </c>
      <c r="D6809" s="180" t="s">
        <v>26522</v>
      </c>
      <c r="E6809"/>
    </row>
    <row r="6810" spans="1:5" s="190" customFormat="1" x14ac:dyDescent="0.25">
      <c r="A6810" s="179" t="s">
        <v>9094</v>
      </c>
      <c r="B6810" s="179" t="s">
        <v>9095</v>
      </c>
      <c r="C6810" s="179" t="s">
        <v>8</v>
      </c>
      <c r="D6810" s="180" t="s">
        <v>26523</v>
      </c>
      <c r="E6810"/>
    </row>
    <row r="6811" spans="1:5" s="190" customFormat="1" x14ac:dyDescent="0.25">
      <c r="A6811" s="179" t="s">
        <v>9096</v>
      </c>
      <c r="B6811" s="179" t="s">
        <v>9097</v>
      </c>
      <c r="C6811" s="179" t="s">
        <v>8</v>
      </c>
      <c r="D6811" s="180" t="s">
        <v>26524</v>
      </c>
      <c r="E6811"/>
    </row>
    <row r="6812" spans="1:5" s="190" customFormat="1" x14ac:dyDescent="0.25">
      <c r="A6812" s="179" t="s">
        <v>9098</v>
      </c>
      <c r="B6812" s="179" t="s">
        <v>9099</v>
      </c>
      <c r="C6812" s="179" t="s">
        <v>8</v>
      </c>
      <c r="D6812" s="180" t="s">
        <v>26525</v>
      </c>
      <c r="E6812"/>
    </row>
    <row r="6813" spans="1:5" s="190" customFormat="1" x14ac:dyDescent="0.25">
      <c r="A6813" s="179" t="s">
        <v>9100</v>
      </c>
      <c r="B6813" s="179" t="s">
        <v>9101</v>
      </c>
      <c r="C6813" s="179" t="s">
        <v>8</v>
      </c>
      <c r="D6813" s="180" t="s">
        <v>26526</v>
      </c>
      <c r="E6813"/>
    </row>
    <row r="6814" spans="1:5" s="190" customFormat="1" x14ac:dyDescent="0.25">
      <c r="A6814" s="179" t="s">
        <v>9102</v>
      </c>
      <c r="B6814" s="179" t="s">
        <v>9103</v>
      </c>
      <c r="C6814" s="179" t="s">
        <v>8</v>
      </c>
      <c r="D6814" s="180" t="s">
        <v>26527</v>
      </c>
      <c r="E6814"/>
    </row>
    <row r="6815" spans="1:5" s="190" customFormat="1" x14ac:dyDescent="0.25">
      <c r="A6815" s="179" t="s">
        <v>9104</v>
      </c>
      <c r="B6815" s="179" t="s">
        <v>9105</v>
      </c>
      <c r="C6815" s="179" t="s">
        <v>8</v>
      </c>
      <c r="D6815" s="180" t="s">
        <v>26528</v>
      </c>
      <c r="E6815"/>
    </row>
    <row r="6816" spans="1:5" s="190" customFormat="1" x14ac:dyDescent="0.25">
      <c r="A6816" s="179" t="s">
        <v>9106</v>
      </c>
      <c r="B6816" s="179" t="s">
        <v>9107</v>
      </c>
      <c r="C6816" s="179" t="s">
        <v>8</v>
      </c>
      <c r="D6816" s="180" t="s">
        <v>26529</v>
      </c>
      <c r="E6816"/>
    </row>
    <row r="6817" spans="1:5" s="190" customFormat="1" x14ac:dyDescent="0.25">
      <c r="A6817" s="179" t="s">
        <v>9108</v>
      </c>
      <c r="B6817" s="179" t="s">
        <v>9109</v>
      </c>
      <c r="C6817" s="179" t="s">
        <v>8</v>
      </c>
      <c r="D6817" s="180" t="s">
        <v>26530</v>
      </c>
      <c r="E6817"/>
    </row>
    <row r="6818" spans="1:5" s="190" customFormat="1" x14ac:dyDescent="0.25">
      <c r="A6818" s="179" t="s">
        <v>9110</v>
      </c>
      <c r="B6818" s="179" t="s">
        <v>9111</v>
      </c>
      <c r="C6818" s="179" t="s">
        <v>8</v>
      </c>
      <c r="D6818" s="180" t="s">
        <v>26531</v>
      </c>
      <c r="E6818"/>
    </row>
    <row r="6819" spans="1:5" s="190" customFormat="1" x14ac:dyDescent="0.25">
      <c r="A6819" s="179" t="s">
        <v>9112</v>
      </c>
      <c r="B6819" s="179" t="s">
        <v>9113</v>
      </c>
      <c r="C6819" s="179" t="s">
        <v>8</v>
      </c>
      <c r="D6819" s="180" t="s">
        <v>26532</v>
      </c>
      <c r="E6819"/>
    </row>
    <row r="6820" spans="1:5" s="190" customFormat="1" x14ac:dyDescent="0.25">
      <c r="A6820" s="179" t="s">
        <v>9114</v>
      </c>
      <c r="B6820" s="179" t="s">
        <v>9115</v>
      </c>
      <c r="C6820" s="179" t="s">
        <v>8</v>
      </c>
      <c r="D6820" s="180" t="s">
        <v>26533</v>
      </c>
      <c r="E6820"/>
    </row>
    <row r="6821" spans="1:5" s="190" customFormat="1" x14ac:dyDescent="0.25">
      <c r="A6821" s="179" t="s">
        <v>9116</v>
      </c>
      <c r="B6821" s="179" t="s">
        <v>9117</v>
      </c>
      <c r="C6821" s="179" t="s">
        <v>8</v>
      </c>
      <c r="D6821" s="180" t="s">
        <v>26534</v>
      </c>
      <c r="E6821"/>
    </row>
    <row r="6822" spans="1:5" s="190" customFormat="1" x14ac:dyDescent="0.25">
      <c r="A6822" s="179" t="s">
        <v>9118</v>
      </c>
      <c r="B6822" s="179" t="s">
        <v>9119</v>
      </c>
      <c r="C6822" s="179" t="s">
        <v>8</v>
      </c>
      <c r="D6822" s="180" t="s">
        <v>26535</v>
      </c>
      <c r="E6822"/>
    </row>
    <row r="6823" spans="1:5" s="190" customFormat="1" x14ac:dyDescent="0.25">
      <c r="A6823" s="179" t="s">
        <v>9120</v>
      </c>
      <c r="B6823" s="179" t="s">
        <v>9121</v>
      </c>
      <c r="C6823" s="179" t="s">
        <v>8</v>
      </c>
      <c r="D6823" s="180" t="s">
        <v>26536</v>
      </c>
      <c r="E6823"/>
    </row>
    <row r="6824" spans="1:5" s="190" customFormat="1" x14ac:dyDescent="0.25">
      <c r="A6824" s="179" t="s">
        <v>9122</v>
      </c>
      <c r="B6824" s="179" t="s">
        <v>9123</v>
      </c>
      <c r="C6824" s="179" t="s">
        <v>8</v>
      </c>
      <c r="D6824" s="180" t="s">
        <v>26537</v>
      </c>
      <c r="E6824"/>
    </row>
    <row r="6825" spans="1:5" s="190" customFormat="1" x14ac:dyDescent="0.25">
      <c r="A6825" s="179" t="s">
        <v>9124</v>
      </c>
      <c r="B6825" s="179" t="s">
        <v>9125</v>
      </c>
      <c r="C6825" s="179" t="s">
        <v>8</v>
      </c>
      <c r="D6825" s="180" t="s">
        <v>26538</v>
      </c>
      <c r="E6825"/>
    </row>
    <row r="6826" spans="1:5" s="190" customFormat="1" x14ac:dyDescent="0.25">
      <c r="A6826" s="179" t="s">
        <v>9126</v>
      </c>
      <c r="B6826" s="179" t="s">
        <v>9127</v>
      </c>
      <c r="C6826" s="179" t="s">
        <v>8</v>
      </c>
      <c r="D6826" s="180" t="s">
        <v>26538</v>
      </c>
      <c r="E6826"/>
    </row>
    <row r="6827" spans="1:5" s="190" customFormat="1" x14ac:dyDescent="0.25">
      <c r="A6827" s="179" t="s">
        <v>9128</v>
      </c>
      <c r="B6827" s="179" t="s">
        <v>9129</v>
      </c>
      <c r="C6827" s="179" t="s">
        <v>8</v>
      </c>
      <c r="D6827" s="180" t="s">
        <v>26539</v>
      </c>
      <c r="E6827"/>
    </row>
    <row r="6828" spans="1:5" s="190" customFormat="1" x14ac:dyDescent="0.25">
      <c r="A6828" s="179" t="s">
        <v>9130</v>
      </c>
      <c r="B6828" s="179" t="s">
        <v>9131</v>
      </c>
      <c r="C6828" s="179" t="s">
        <v>8</v>
      </c>
      <c r="D6828" s="180" t="s">
        <v>26539</v>
      </c>
      <c r="E6828"/>
    </row>
    <row r="6829" spans="1:5" s="190" customFormat="1" x14ac:dyDescent="0.25">
      <c r="A6829" s="179" t="s">
        <v>9132</v>
      </c>
      <c r="B6829" s="179" t="s">
        <v>9133</v>
      </c>
      <c r="C6829" s="179" t="s">
        <v>8</v>
      </c>
      <c r="D6829" s="180" t="s">
        <v>26540</v>
      </c>
      <c r="E6829"/>
    </row>
    <row r="6830" spans="1:5" s="190" customFormat="1" x14ac:dyDescent="0.25">
      <c r="A6830" s="179" t="s">
        <v>9134</v>
      </c>
      <c r="B6830" s="179" t="s">
        <v>9135</v>
      </c>
      <c r="C6830" s="179" t="s">
        <v>8</v>
      </c>
      <c r="D6830" s="180" t="s">
        <v>26541</v>
      </c>
      <c r="E6830"/>
    </row>
    <row r="6831" spans="1:5" s="190" customFormat="1" x14ac:dyDescent="0.25">
      <c r="A6831" s="179" t="s">
        <v>9136</v>
      </c>
      <c r="B6831" s="179" t="s">
        <v>9137</v>
      </c>
      <c r="C6831" s="179" t="s">
        <v>8</v>
      </c>
      <c r="D6831" s="180" t="s">
        <v>26538</v>
      </c>
      <c r="E6831"/>
    </row>
    <row r="6832" spans="1:5" s="190" customFormat="1" x14ac:dyDescent="0.25">
      <c r="A6832" s="179" t="s">
        <v>9138</v>
      </c>
      <c r="B6832" s="179" t="s">
        <v>9139</v>
      </c>
      <c r="C6832" s="179" t="s">
        <v>8</v>
      </c>
      <c r="D6832" s="180" t="s">
        <v>26542</v>
      </c>
      <c r="E6832"/>
    </row>
    <row r="6833" spans="1:5" s="190" customFormat="1" x14ac:dyDescent="0.25">
      <c r="A6833" s="179" t="s">
        <v>9140</v>
      </c>
      <c r="B6833" s="179" t="s">
        <v>9141</v>
      </c>
      <c r="C6833" s="179" t="s">
        <v>8</v>
      </c>
      <c r="D6833" s="180" t="s">
        <v>26543</v>
      </c>
      <c r="E6833"/>
    </row>
    <row r="6834" spans="1:5" s="190" customFormat="1" x14ac:dyDescent="0.25">
      <c r="A6834" s="179" t="s">
        <v>9142</v>
      </c>
      <c r="B6834" s="179" t="s">
        <v>9143</v>
      </c>
      <c r="C6834" s="179" t="s">
        <v>8</v>
      </c>
      <c r="D6834" s="180" t="s">
        <v>26544</v>
      </c>
      <c r="E6834"/>
    </row>
    <row r="6835" spans="1:5" s="190" customFormat="1" x14ac:dyDescent="0.25">
      <c r="A6835" s="179" t="s">
        <v>9144</v>
      </c>
      <c r="B6835" s="179" t="s">
        <v>9145</v>
      </c>
      <c r="C6835" s="179" t="s">
        <v>8</v>
      </c>
      <c r="D6835" s="180" t="s">
        <v>26545</v>
      </c>
      <c r="E6835"/>
    </row>
    <row r="6836" spans="1:5" s="190" customFormat="1" x14ac:dyDescent="0.25">
      <c r="A6836" s="179" t="s">
        <v>9146</v>
      </c>
      <c r="B6836" s="179" t="s">
        <v>9147</v>
      </c>
      <c r="C6836" s="179" t="s">
        <v>8</v>
      </c>
      <c r="D6836" s="180" t="s">
        <v>26546</v>
      </c>
      <c r="E6836"/>
    </row>
    <row r="6837" spans="1:5" s="190" customFormat="1" x14ac:dyDescent="0.25">
      <c r="A6837" s="179" t="s">
        <v>9148</v>
      </c>
      <c r="B6837" s="179" t="s">
        <v>9149</v>
      </c>
      <c r="C6837" s="179" t="s">
        <v>8</v>
      </c>
      <c r="D6837" s="180" t="s">
        <v>26542</v>
      </c>
      <c r="E6837"/>
    </row>
    <row r="6838" spans="1:5" s="190" customFormat="1" x14ac:dyDescent="0.25">
      <c r="A6838" s="179" t="s">
        <v>9150</v>
      </c>
      <c r="B6838" s="179" t="s">
        <v>9151</v>
      </c>
      <c r="C6838" s="179" t="s">
        <v>8</v>
      </c>
      <c r="D6838" s="180" t="s">
        <v>26547</v>
      </c>
      <c r="E6838"/>
    </row>
    <row r="6839" spans="1:5" s="190" customFormat="1" x14ac:dyDescent="0.25">
      <c r="A6839" s="179" t="s">
        <v>9152</v>
      </c>
      <c r="B6839" s="179" t="s">
        <v>9153</v>
      </c>
      <c r="C6839" s="179" t="s">
        <v>8</v>
      </c>
      <c r="D6839" s="180" t="s">
        <v>26544</v>
      </c>
      <c r="E6839"/>
    </row>
    <row r="6840" spans="1:5" s="190" customFormat="1" x14ac:dyDescent="0.25">
      <c r="A6840" s="179" t="s">
        <v>9154</v>
      </c>
      <c r="B6840" s="179" t="s">
        <v>9155</v>
      </c>
      <c r="C6840" s="179" t="s">
        <v>8</v>
      </c>
      <c r="D6840" s="180" t="s">
        <v>26548</v>
      </c>
      <c r="E6840"/>
    </row>
    <row r="6841" spans="1:5" s="190" customFormat="1" x14ac:dyDescent="0.25">
      <c r="A6841" s="179" t="s">
        <v>9156</v>
      </c>
      <c r="B6841" s="179" t="s">
        <v>9157</v>
      </c>
      <c r="C6841" s="179" t="s">
        <v>8</v>
      </c>
      <c r="D6841" s="180" t="s">
        <v>26549</v>
      </c>
      <c r="E6841"/>
    </row>
    <row r="6842" spans="1:5" s="190" customFormat="1" x14ac:dyDescent="0.25">
      <c r="A6842" s="179" t="s">
        <v>9158</v>
      </c>
      <c r="B6842" s="179" t="s">
        <v>9159</v>
      </c>
      <c r="C6842" s="179" t="s">
        <v>8</v>
      </c>
      <c r="D6842" s="180" t="s">
        <v>26550</v>
      </c>
      <c r="E6842"/>
    </row>
    <row r="6843" spans="1:5" s="190" customFormat="1" x14ac:dyDescent="0.25">
      <c r="A6843" s="179" t="s">
        <v>9160</v>
      </c>
      <c r="B6843" s="179" t="s">
        <v>9161</v>
      </c>
      <c r="C6843" s="179" t="s">
        <v>8</v>
      </c>
      <c r="D6843" s="180" t="s">
        <v>26551</v>
      </c>
      <c r="E6843"/>
    </row>
    <row r="6844" spans="1:5" s="190" customFormat="1" x14ac:dyDescent="0.25">
      <c r="A6844" s="179" t="s">
        <v>9162</v>
      </c>
      <c r="B6844" s="179" t="s">
        <v>9163</v>
      </c>
      <c r="C6844" s="179" t="s">
        <v>8</v>
      </c>
      <c r="D6844" s="180" t="s">
        <v>26552</v>
      </c>
      <c r="E6844"/>
    </row>
    <row r="6845" spans="1:5" s="190" customFormat="1" x14ac:dyDescent="0.25">
      <c r="A6845" s="179" t="s">
        <v>9164</v>
      </c>
      <c r="B6845" s="179" t="s">
        <v>9165</v>
      </c>
      <c r="C6845" s="179" t="s">
        <v>8</v>
      </c>
      <c r="D6845" s="180" t="s">
        <v>26553</v>
      </c>
      <c r="E6845"/>
    </row>
    <row r="6846" spans="1:5" s="190" customFormat="1" x14ac:dyDescent="0.25">
      <c r="A6846" s="179" t="s">
        <v>9166</v>
      </c>
      <c r="B6846" s="179" t="s">
        <v>9167</v>
      </c>
      <c r="C6846" s="179" t="s">
        <v>8</v>
      </c>
      <c r="D6846" s="180" t="s">
        <v>26554</v>
      </c>
      <c r="E6846"/>
    </row>
    <row r="6847" spans="1:5" s="190" customFormat="1" x14ac:dyDescent="0.25">
      <c r="A6847" s="179" t="s">
        <v>9168</v>
      </c>
      <c r="B6847" s="179" t="s">
        <v>9169</v>
      </c>
      <c r="C6847" s="179" t="s">
        <v>8</v>
      </c>
      <c r="D6847" s="180" t="s">
        <v>26555</v>
      </c>
      <c r="E6847"/>
    </row>
    <row r="6848" spans="1:5" s="190" customFormat="1" x14ac:dyDescent="0.25">
      <c r="A6848" s="179" t="s">
        <v>9170</v>
      </c>
      <c r="B6848" s="179" t="s">
        <v>9171</v>
      </c>
      <c r="C6848" s="179" t="s">
        <v>8</v>
      </c>
      <c r="D6848" s="180" t="s">
        <v>26556</v>
      </c>
      <c r="E6848"/>
    </row>
    <row r="6849" spans="1:5" s="190" customFormat="1" x14ac:dyDescent="0.25">
      <c r="A6849" s="179" t="s">
        <v>9172</v>
      </c>
      <c r="B6849" s="179" t="s">
        <v>9173</v>
      </c>
      <c r="C6849" s="179" t="s">
        <v>8</v>
      </c>
      <c r="D6849" s="180" t="s">
        <v>26557</v>
      </c>
      <c r="E6849"/>
    </row>
    <row r="6850" spans="1:5" s="190" customFormat="1" x14ac:dyDescent="0.25">
      <c r="A6850" s="179" t="s">
        <v>9174</v>
      </c>
      <c r="B6850" s="179" t="s">
        <v>9175</v>
      </c>
      <c r="C6850" s="179" t="s">
        <v>8</v>
      </c>
      <c r="D6850" s="180" t="s">
        <v>26558</v>
      </c>
      <c r="E6850"/>
    </row>
    <row r="6851" spans="1:5" s="190" customFormat="1" x14ac:dyDescent="0.25">
      <c r="A6851" s="179" t="s">
        <v>9176</v>
      </c>
      <c r="B6851" s="179" t="s">
        <v>9177</v>
      </c>
      <c r="C6851" s="179" t="s">
        <v>8</v>
      </c>
      <c r="D6851" s="180" t="s">
        <v>26559</v>
      </c>
      <c r="E6851"/>
    </row>
    <row r="6852" spans="1:5" s="190" customFormat="1" x14ac:dyDescent="0.25">
      <c r="A6852" s="179" t="s">
        <v>9178</v>
      </c>
      <c r="B6852" s="179" t="s">
        <v>9179</v>
      </c>
      <c r="C6852" s="179" t="s">
        <v>8</v>
      </c>
      <c r="D6852" s="180" t="s">
        <v>26560</v>
      </c>
      <c r="E6852"/>
    </row>
    <row r="6853" spans="1:5" s="190" customFormat="1" x14ac:dyDescent="0.25">
      <c r="A6853" s="179" t="s">
        <v>9180</v>
      </c>
      <c r="B6853" s="179" t="s">
        <v>9181</v>
      </c>
      <c r="C6853" s="179" t="s">
        <v>8</v>
      </c>
      <c r="D6853" s="180" t="s">
        <v>26561</v>
      </c>
      <c r="E6853"/>
    </row>
    <row r="6854" spans="1:5" s="190" customFormat="1" x14ac:dyDescent="0.25">
      <c r="A6854" s="179" t="s">
        <v>9182</v>
      </c>
      <c r="B6854" s="179" t="s">
        <v>9183</v>
      </c>
      <c r="C6854" s="179" t="s">
        <v>8</v>
      </c>
      <c r="D6854" s="180" t="s">
        <v>26562</v>
      </c>
      <c r="E6854"/>
    </row>
    <row r="6855" spans="1:5" s="190" customFormat="1" x14ac:dyDescent="0.25">
      <c r="A6855" s="179" t="s">
        <v>9184</v>
      </c>
      <c r="B6855" s="179" t="s">
        <v>9185</v>
      </c>
      <c r="C6855" s="179" t="s">
        <v>7</v>
      </c>
      <c r="D6855" s="180" t="s">
        <v>26563</v>
      </c>
      <c r="E6855"/>
    </row>
    <row r="6856" spans="1:5" s="190" customFormat="1" x14ac:dyDescent="0.25">
      <c r="A6856" s="179" t="s">
        <v>9186</v>
      </c>
      <c r="B6856" s="179" t="s">
        <v>9187</v>
      </c>
      <c r="C6856" s="179" t="s">
        <v>7</v>
      </c>
      <c r="D6856" s="180" t="s">
        <v>12045</v>
      </c>
      <c r="E6856"/>
    </row>
    <row r="6857" spans="1:5" s="190" customFormat="1" x14ac:dyDescent="0.25">
      <c r="A6857" s="179" t="s">
        <v>9188</v>
      </c>
      <c r="B6857" s="179" t="s">
        <v>9189</v>
      </c>
      <c r="C6857" s="179" t="s">
        <v>7</v>
      </c>
      <c r="D6857" s="180" t="s">
        <v>15959</v>
      </c>
      <c r="E6857"/>
    </row>
    <row r="6858" spans="1:5" s="190" customFormat="1" x14ac:dyDescent="0.25">
      <c r="A6858" s="179" t="s">
        <v>9190</v>
      </c>
      <c r="B6858" s="179" t="s">
        <v>9191</v>
      </c>
      <c r="C6858" s="179" t="s">
        <v>7</v>
      </c>
      <c r="D6858" s="180" t="s">
        <v>17545</v>
      </c>
      <c r="E6858"/>
    </row>
    <row r="6859" spans="1:5" s="190" customFormat="1" x14ac:dyDescent="0.25">
      <c r="A6859" s="179" t="s">
        <v>9192</v>
      </c>
      <c r="B6859" s="179" t="s">
        <v>9193</v>
      </c>
      <c r="C6859" s="179" t="s">
        <v>7</v>
      </c>
      <c r="D6859" s="180" t="s">
        <v>17563</v>
      </c>
      <c r="E6859"/>
    </row>
    <row r="6860" spans="1:5" s="190" customFormat="1" x14ac:dyDescent="0.25">
      <c r="A6860" s="179" t="s">
        <v>9194</v>
      </c>
      <c r="B6860" s="179" t="s">
        <v>9195</v>
      </c>
      <c r="C6860" s="179" t="s">
        <v>7</v>
      </c>
      <c r="D6860" s="180" t="s">
        <v>26564</v>
      </c>
      <c r="E6860"/>
    </row>
    <row r="6861" spans="1:5" s="190" customFormat="1" x14ac:dyDescent="0.25">
      <c r="A6861" s="179" t="s">
        <v>9196</v>
      </c>
      <c r="B6861" s="179" t="s">
        <v>9197</v>
      </c>
      <c r="C6861" s="179" t="s">
        <v>7</v>
      </c>
      <c r="D6861" s="180" t="s">
        <v>16988</v>
      </c>
      <c r="E6861"/>
    </row>
    <row r="6862" spans="1:5" s="190" customFormat="1" x14ac:dyDescent="0.25">
      <c r="A6862" s="179" t="s">
        <v>9198</v>
      </c>
      <c r="B6862" s="179" t="s">
        <v>9199</v>
      </c>
      <c r="C6862" s="179" t="s">
        <v>7</v>
      </c>
      <c r="D6862" s="180" t="s">
        <v>26565</v>
      </c>
      <c r="E6862"/>
    </row>
    <row r="6863" spans="1:5" s="190" customFormat="1" x14ac:dyDescent="0.25">
      <c r="A6863" s="179" t="s">
        <v>9200</v>
      </c>
      <c r="B6863" s="179" t="s">
        <v>9201</v>
      </c>
      <c r="C6863" s="179" t="s">
        <v>7</v>
      </c>
      <c r="D6863" s="180" t="s">
        <v>12207</v>
      </c>
      <c r="E6863"/>
    </row>
    <row r="6864" spans="1:5" s="190" customFormat="1" x14ac:dyDescent="0.25">
      <c r="A6864" s="179" t="s">
        <v>9202</v>
      </c>
      <c r="B6864" s="179" t="s">
        <v>9203</v>
      </c>
      <c r="C6864" s="179" t="s">
        <v>7</v>
      </c>
      <c r="D6864" s="180" t="s">
        <v>26566</v>
      </c>
      <c r="E6864"/>
    </row>
    <row r="6865" spans="1:5" s="190" customFormat="1" x14ac:dyDescent="0.25">
      <c r="A6865" s="179" t="s">
        <v>9204</v>
      </c>
      <c r="B6865" s="179" t="s">
        <v>9205</v>
      </c>
      <c r="C6865" s="179" t="s">
        <v>7</v>
      </c>
      <c r="D6865" s="180" t="s">
        <v>26567</v>
      </c>
      <c r="E6865"/>
    </row>
    <row r="6866" spans="1:5" s="190" customFormat="1" x14ac:dyDescent="0.25">
      <c r="A6866" s="179" t="s">
        <v>9206</v>
      </c>
      <c r="B6866" s="179" t="s">
        <v>9207</v>
      </c>
      <c r="C6866" s="179" t="s">
        <v>7</v>
      </c>
      <c r="D6866" s="180" t="s">
        <v>16704</v>
      </c>
      <c r="E6866"/>
    </row>
    <row r="6867" spans="1:5" s="190" customFormat="1" x14ac:dyDescent="0.25">
      <c r="A6867" s="179" t="s">
        <v>9208</v>
      </c>
      <c r="B6867" s="179" t="s">
        <v>9209</v>
      </c>
      <c r="C6867" s="179" t="s">
        <v>7</v>
      </c>
      <c r="D6867" s="180" t="s">
        <v>26568</v>
      </c>
      <c r="E6867"/>
    </row>
    <row r="6868" spans="1:5" s="190" customFormat="1" x14ac:dyDescent="0.25">
      <c r="A6868" s="179" t="s">
        <v>9210</v>
      </c>
      <c r="B6868" s="179" t="s">
        <v>9211</v>
      </c>
      <c r="C6868" s="179" t="s">
        <v>7</v>
      </c>
      <c r="D6868" s="180" t="s">
        <v>26569</v>
      </c>
      <c r="E6868"/>
    </row>
    <row r="6869" spans="1:5" s="190" customFormat="1" x14ac:dyDescent="0.25">
      <c r="A6869" s="179" t="s">
        <v>9212</v>
      </c>
      <c r="B6869" s="179" t="s">
        <v>9213</v>
      </c>
      <c r="C6869" s="179" t="s">
        <v>7</v>
      </c>
      <c r="D6869" s="180" t="s">
        <v>12041</v>
      </c>
      <c r="E6869"/>
    </row>
    <row r="6870" spans="1:5" s="190" customFormat="1" x14ac:dyDescent="0.25">
      <c r="A6870" s="179" t="s">
        <v>9214</v>
      </c>
      <c r="B6870" s="179" t="s">
        <v>9215</v>
      </c>
      <c r="C6870" s="179" t="s">
        <v>7</v>
      </c>
      <c r="D6870" s="180" t="s">
        <v>26570</v>
      </c>
      <c r="E6870"/>
    </row>
    <row r="6871" spans="1:5" s="190" customFormat="1" x14ac:dyDescent="0.25">
      <c r="A6871" s="179" t="s">
        <v>9216</v>
      </c>
      <c r="B6871" s="179" t="s">
        <v>9217</v>
      </c>
      <c r="C6871" s="179" t="s">
        <v>7</v>
      </c>
      <c r="D6871" s="180" t="s">
        <v>26571</v>
      </c>
      <c r="E6871"/>
    </row>
    <row r="6872" spans="1:5" s="190" customFormat="1" x14ac:dyDescent="0.25">
      <c r="A6872" s="179" t="s">
        <v>9218</v>
      </c>
      <c r="B6872" s="179" t="s">
        <v>9219</v>
      </c>
      <c r="C6872" s="179" t="s">
        <v>7</v>
      </c>
      <c r="D6872" s="180" t="s">
        <v>26572</v>
      </c>
      <c r="E6872"/>
    </row>
    <row r="6873" spans="1:5" s="190" customFormat="1" x14ac:dyDescent="0.25">
      <c r="A6873" s="179" t="s">
        <v>9220</v>
      </c>
      <c r="B6873" s="179" t="s">
        <v>9221</v>
      </c>
      <c r="C6873" s="179" t="s">
        <v>7</v>
      </c>
      <c r="D6873" s="180" t="s">
        <v>26573</v>
      </c>
      <c r="E6873"/>
    </row>
    <row r="6874" spans="1:5" s="190" customFormat="1" x14ac:dyDescent="0.25">
      <c r="A6874" s="179" t="s">
        <v>9222</v>
      </c>
      <c r="B6874" s="179" t="s">
        <v>9223</v>
      </c>
      <c r="C6874" s="179" t="s">
        <v>7</v>
      </c>
      <c r="D6874" s="180" t="s">
        <v>17587</v>
      </c>
      <c r="E6874"/>
    </row>
    <row r="6875" spans="1:5" s="190" customFormat="1" x14ac:dyDescent="0.25">
      <c r="A6875" s="179" t="s">
        <v>9225</v>
      </c>
      <c r="B6875" s="179" t="s">
        <v>9226</v>
      </c>
      <c r="C6875" s="179" t="s">
        <v>7</v>
      </c>
      <c r="D6875" s="180" t="s">
        <v>15108</v>
      </c>
      <c r="E6875"/>
    </row>
    <row r="6876" spans="1:5" s="190" customFormat="1" x14ac:dyDescent="0.25">
      <c r="A6876" s="179" t="s">
        <v>9227</v>
      </c>
      <c r="B6876" s="179" t="s">
        <v>9228</v>
      </c>
      <c r="C6876" s="179" t="s">
        <v>7</v>
      </c>
      <c r="D6876" s="180" t="s">
        <v>26574</v>
      </c>
      <c r="E6876"/>
    </row>
    <row r="6877" spans="1:5" s="190" customFormat="1" x14ac:dyDescent="0.25">
      <c r="A6877" s="179" t="s">
        <v>9230</v>
      </c>
      <c r="B6877" s="179" t="s">
        <v>9231</v>
      </c>
      <c r="C6877" s="179" t="s">
        <v>7</v>
      </c>
      <c r="D6877" s="180" t="s">
        <v>26575</v>
      </c>
      <c r="E6877"/>
    </row>
    <row r="6878" spans="1:5" s="190" customFormat="1" x14ac:dyDescent="0.25">
      <c r="A6878" s="179" t="s">
        <v>9232</v>
      </c>
      <c r="B6878" s="179" t="s">
        <v>9233</v>
      </c>
      <c r="C6878" s="179" t="s">
        <v>7</v>
      </c>
      <c r="D6878" s="180" t="s">
        <v>26576</v>
      </c>
      <c r="E6878"/>
    </row>
    <row r="6879" spans="1:5" s="190" customFormat="1" x14ac:dyDescent="0.25">
      <c r="A6879" s="179" t="s">
        <v>9234</v>
      </c>
      <c r="B6879" s="179" t="s">
        <v>9235</v>
      </c>
      <c r="C6879" s="179" t="s">
        <v>7</v>
      </c>
      <c r="D6879" s="180" t="s">
        <v>17085</v>
      </c>
      <c r="E6879"/>
    </row>
    <row r="6880" spans="1:5" s="190" customFormat="1" x14ac:dyDescent="0.25">
      <c r="A6880" s="179" t="s">
        <v>9236</v>
      </c>
      <c r="B6880" s="179" t="s">
        <v>9237</v>
      </c>
      <c r="C6880" s="179" t="s">
        <v>7</v>
      </c>
      <c r="D6880" s="180" t="s">
        <v>6381</v>
      </c>
      <c r="E6880"/>
    </row>
    <row r="6881" spans="1:5" s="190" customFormat="1" x14ac:dyDescent="0.25">
      <c r="A6881" s="179" t="s">
        <v>9238</v>
      </c>
      <c r="B6881" s="179" t="s">
        <v>9239</v>
      </c>
      <c r="C6881" s="179" t="s">
        <v>7</v>
      </c>
      <c r="D6881" s="180" t="s">
        <v>15985</v>
      </c>
      <c r="E6881"/>
    </row>
    <row r="6882" spans="1:5" s="190" customFormat="1" x14ac:dyDescent="0.25">
      <c r="A6882" s="179" t="s">
        <v>9240</v>
      </c>
      <c r="B6882" s="179" t="s">
        <v>9241</v>
      </c>
      <c r="C6882" s="179" t="s">
        <v>7</v>
      </c>
      <c r="D6882" s="180" t="s">
        <v>26577</v>
      </c>
      <c r="E6882"/>
    </row>
    <row r="6883" spans="1:5" s="190" customFormat="1" x14ac:dyDescent="0.25">
      <c r="A6883" s="179" t="s">
        <v>9242</v>
      </c>
      <c r="B6883" s="179" t="s">
        <v>9243</v>
      </c>
      <c r="C6883" s="179" t="s">
        <v>7</v>
      </c>
      <c r="D6883" s="180" t="s">
        <v>6468</v>
      </c>
      <c r="E6883"/>
    </row>
    <row r="6884" spans="1:5" s="190" customFormat="1" x14ac:dyDescent="0.25">
      <c r="A6884" s="179" t="s">
        <v>9244</v>
      </c>
      <c r="B6884" s="179" t="s">
        <v>9245</v>
      </c>
      <c r="C6884" s="179" t="s">
        <v>7</v>
      </c>
      <c r="D6884" s="180" t="s">
        <v>14650</v>
      </c>
      <c r="E6884"/>
    </row>
    <row r="6885" spans="1:5" s="190" customFormat="1" x14ac:dyDescent="0.25">
      <c r="A6885" s="179" t="s">
        <v>6738</v>
      </c>
      <c r="B6885" s="179" t="s">
        <v>6739</v>
      </c>
      <c r="C6885" s="179" t="s">
        <v>8</v>
      </c>
      <c r="D6885" s="180" t="s">
        <v>26578</v>
      </c>
      <c r="E6885"/>
    </row>
    <row r="6886" spans="1:5" s="190" customFormat="1" x14ac:dyDescent="0.25">
      <c r="A6886" s="179" t="s">
        <v>6740</v>
      </c>
      <c r="B6886" s="179" t="s">
        <v>6741</v>
      </c>
      <c r="C6886" s="179" t="s">
        <v>8</v>
      </c>
      <c r="D6886" s="180" t="s">
        <v>26579</v>
      </c>
      <c r="E6886"/>
    </row>
    <row r="6887" spans="1:5" s="190" customFormat="1" x14ac:dyDescent="0.25">
      <c r="A6887" s="179" t="s">
        <v>6742</v>
      </c>
      <c r="B6887" s="179" t="s">
        <v>6743</v>
      </c>
      <c r="C6887" s="179" t="s">
        <v>8</v>
      </c>
      <c r="D6887" s="180" t="s">
        <v>26580</v>
      </c>
      <c r="E6887"/>
    </row>
    <row r="6888" spans="1:5" s="190" customFormat="1" x14ac:dyDescent="0.25">
      <c r="A6888" s="179" t="s">
        <v>6744</v>
      </c>
      <c r="B6888" s="179" t="s">
        <v>9246</v>
      </c>
      <c r="C6888" s="179" t="s">
        <v>8</v>
      </c>
      <c r="D6888" s="180" t="s">
        <v>26581</v>
      </c>
      <c r="E6888"/>
    </row>
    <row r="6889" spans="1:5" s="190" customFormat="1" x14ac:dyDescent="0.25">
      <c r="A6889" s="179" t="s">
        <v>6745</v>
      </c>
      <c r="B6889" s="179" t="s">
        <v>9247</v>
      </c>
      <c r="C6889" s="179" t="s">
        <v>8</v>
      </c>
      <c r="D6889" s="180" t="s">
        <v>26582</v>
      </c>
      <c r="E6889"/>
    </row>
    <row r="6890" spans="1:5" s="190" customFormat="1" x14ac:dyDescent="0.25">
      <c r="A6890" s="179" t="s">
        <v>6746</v>
      </c>
      <c r="B6890" s="179" t="s">
        <v>9248</v>
      </c>
      <c r="C6890" s="179" t="s">
        <v>8</v>
      </c>
      <c r="D6890" s="180" t="s">
        <v>26583</v>
      </c>
      <c r="E6890"/>
    </row>
    <row r="6891" spans="1:5" s="190" customFormat="1" x14ac:dyDescent="0.25">
      <c r="A6891" s="179" t="s">
        <v>6747</v>
      </c>
      <c r="B6891" s="179" t="s">
        <v>9249</v>
      </c>
      <c r="C6891" s="179" t="s">
        <v>8</v>
      </c>
      <c r="D6891" s="180" t="s">
        <v>26584</v>
      </c>
      <c r="E6891"/>
    </row>
    <row r="6892" spans="1:5" s="190" customFormat="1" x14ac:dyDescent="0.25">
      <c r="A6892" s="179" t="s">
        <v>6748</v>
      </c>
      <c r="B6892" s="179" t="s">
        <v>9250</v>
      </c>
      <c r="C6892" s="179" t="s">
        <v>8</v>
      </c>
      <c r="D6892" s="180" t="s">
        <v>26585</v>
      </c>
      <c r="E6892"/>
    </row>
    <row r="6893" spans="1:5" s="190" customFormat="1" x14ac:dyDescent="0.25">
      <c r="A6893" s="179" t="s">
        <v>6749</v>
      </c>
      <c r="B6893" s="179" t="s">
        <v>9251</v>
      </c>
      <c r="C6893" s="179" t="s">
        <v>8</v>
      </c>
      <c r="D6893" s="180" t="s">
        <v>26586</v>
      </c>
      <c r="E6893"/>
    </row>
    <row r="6894" spans="1:5" s="190" customFormat="1" x14ac:dyDescent="0.25">
      <c r="A6894" s="179" t="s">
        <v>6750</v>
      </c>
      <c r="B6894" s="179" t="s">
        <v>9252</v>
      </c>
      <c r="C6894" s="179" t="s">
        <v>8</v>
      </c>
      <c r="D6894" s="180" t="s">
        <v>26587</v>
      </c>
      <c r="E6894"/>
    </row>
    <row r="6895" spans="1:5" s="190" customFormat="1" x14ac:dyDescent="0.25">
      <c r="A6895" s="179" t="s">
        <v>6751</v>
      </c>
      <c r="B6895" s="179" t="s">
        <v>9253</v>
      </c>
      <c r="C6895" s="179" t="s">
        <v>8</v>
      </c>
      <c r="D6895" s="180" t="s">
        <v>26588</v>
      </c>
      <c r="E6895"/>
    </row>
    <row r="6896" spans="1:5" s="190" customFormat="1" x14ac:dyDescent="0.25">
      <c r="A6896" s="179" t="s">
        <v>3000</v>
      </c>
      <c r="B6896" s="179" t="s">
        <v>6752</v>
      </c>
      <c r="C6896" s="179" t="s">
        <v>8</v>
      </c>
      <c r="D6896" s="180" t="s">
        <v>26589</v>
      </c>
      <c r="E6896"/>
    </row>
    <row r="6897" spans="1:5" s="190" customFormat="1" x14ac:dyDescent="0.25">
      <c r="A6897" s="179" t="s">
        <v>3001</v>
      </c>
      <c r="B6897" s="179" t="s">
        <v>12844</v>
      </c>
      <c r="C6897" s="179" t="s">
        <v>8</v>
      </c>
      <c r="D6897" s="180" t="s">
        <v>26590</v>
      </c>
      <c r="E6897"/>
    </row>
    <row r="6898" spans="1:5" s="190" customFormat="1" x14ac:dyDescent="0.25">
      <c r="A6898" s="179" t="s">
        <v>3002</v>
      </c>
      <c r="B6898" s="179" t="s">
        <v>6753</v>
      </c>
      <c r="C6898" s="179" t="s">
        <v>8</v>
      </c>
      <c r="D6898" s="180" t="s">
        <v>26591</v>
      </c>
      <c r="E6898"/>
    </row>
    <row r="6899" spans="1:5" s="190" customFormat="1" x14ac:dyDescent="0.25">
      <c r="A6899" s="179" t="s">
        <v>3003</v>
      </c>
      <c r="B6899" s="179" t="s">
        <v>6754</v>
      </c>
      <c r="C6899" s="179" t="s">
        <v>8</v>
      </c>
      <c r="D6899" s="180" t="s">
        <v>26592</v>
      </c>
      <c r="E6899"/>
    </row>
    <row r="6900" spans="1:5" s="190" customFormat="1" x14ac:dyDescent="0.25">
      <c r="A6900" s="179" t="s">
        <v>3004</v>
      </c>
      <c r="B6900" s="179" t="s">
        <v>6755</v>
      </c>
      <c r="C6900" s="179" t="s">
        <v>8</v>
      </c>
      <c r="D6900" s="180" t="s">
        <v>26593</v>
      </c>
      <c r="E6900"/>
    </row>
    <row r="6901" spans="1:5" s="190" customFormat="1" x14ac:dyDescent="0.25">
      <c r="A6901" s="179" t="s">
        <v>3005</v>
      </c>
      <c r="B6901" s="179" t="s">
        <v>6756</v>
      </c>
      <c r="C6901" s="179" t="s">
        <v>8</v>
      </c>
      <c r="D6901" s="180" t="s">
        <v>26594</v>
      </c>
      <c r="E6901"/>
    </row>
    <row r="6902" spans="1:5" s="190" customFormat="1" x14ac:dyDescent="0.25">
      <c r="A6902" s="179" t="s">
        <v>6757</v>
      </c>
      <c r="B6902" s="179" t="s">
        <v>6758</v>
      </c>
      <c r="C6902" s="179" t="s">
        <v>8</v>
      </c>
      <c r="D6902" s="180" t="s">
        <v>26595</v>
      </c>
      <c r="E6902"/>
    </row>
    <row r="6903" spans="1:5" s="190" customFormat="1" x14ac:dyDescent="0.25">
      <c r="A6903" s="179" t="s">
        <v>6759</v>
      </c>
      <c r="B6903" s="179" t="s">
        <v>6760</v>
      </c>
      <c r="C6903" s="179" t="s">
        <v>8</v>
      </c>
      <c r="D6903" s="180" t="s">
        <v>26596</v>
      </c>
      <c r="E6903"/>
    </row>
    <row r="6904" spans="1:5" s="190" customFormat="1" x14ac:dyDescent="0.25">
      <c r="A6904" s="179" t="s">
        <v>3006</v>
      </c>
      <c r="B6904" s="179" t="s">
        <v>6761</v>
      </c>
      <c r="C6904" s="179" t="s">
        <v>8</v>
      </c>
      <c r="D6904" s="180" t="s">
        <v>26597</v>
      </c>
      <c r="E6904"/>
    </row>
    <row r="6905" spans="1:5" s="190" customFormat="1" x14ac:dyDescent="0.25">
      <c r="A6905" s="179" t="s">
        <v>3007</v>
      </c>
      <c r="B6905" s="179" t="s">
        <v>6762</v>
      </c>
      <c r="C6905" s="179" t="s">
        <v>8</v>
      </c>
      <c r="D6905" s="180" t="s">
        <v>26598</v>
      </c>
      <c r="E6905"/>
    </row>
    <row r="6906" spans="1:5" s="190" customFormat="1" x14ac:dyDescent="0.25">
      <c r="A6906" s="179" t="s">
        <v>3008</v>
      </c>
      <c r="B6906" s="179" t="s">
        <v>6763</v>
      </c>
      <c r="C6906" s="179" t="s">
        <v>8</v>
      </c>
      <c r="D6906" s="180" t="s">
        <v>26599</v>
      </c>
      <c r="E6906"/>
    </row>
    <row r="6907" spans="1:5" s="190" customFormat="1" x14ac:dyDescent="0.25">
      <c r="A6907" s="179" t="s">
        <v>3009</v>
      </c>
      <c r="B6907" s="179" t="s">
        <v>6764</v>
      </c>
      <c r="C6907" s="179" t="s">
        <v>8</v>
      </c>
      <c r="D6907" s="180" t="s">
        <v>26600</v>
      </c>
      <c r="E6907"/>
    </row>
    <row r="6908" spans="1:5" s="190" customFormat="1" x14ac:dyDescent="0.25">
      <c r="A6908" s="179" t="s">
        <v>3010</v>
      </c>
      <c r="B6908" s="179" t="s">
        <v>6765</v>
      </c>
      <c r="C6908" s="179" t="s">
        <v>8</v>
      </c>
      <c r="D6908" s="180" t="s">
        <v>26601</v>
      </c>
      <c r="E6908"/>
    </row>
    <row r="6909" spans="1:5" s="190" customFormat="1" x14ac:dyDescent="0.25">
      <c r="A6909" s="179" t="s">
        <v>3011</v>
      </c>
      <c r="B6909" s="179" t="s">
        <v>6766</v>
      </c>
      <c r="C6909" s="179" t="s">
        <v>8</v>
      </c>
      <c r="D6909" s="180" t="s">
        <v>26602</v>
      </c>
      <c r="E6909"/>
    </row>
    <row r="6910" spans="1:5" s="190" customFormat="1" x14ac:dyDescent="0.25">
      <c r="A6910" s="179" t="s">
        <v>9254</v>
      </c>
      <c r="B6910" s="179" t="s">
        <v>9255</v>
      </c>
      <c r="C6910" s="179" t="s">
        <v>8</v>
      </c>
      <c r="D6910" s="180" t="s">
        <v>26603</v>
      </c>
      <c r="E6910"/>
    </row>
    <row r="6911" spans="1:5" s="190" customFormat="1" x14ac:dyDescent="0.25">
      <c r="A6911" s="179" t="s">
        <v>9256</v>
      </c>
      <c r="B6911" s="179" t="s">
        <v>9257</v>
      </c>
      <c r="C6911" s="179" t="s">
        <v>8</v>
      </c>
      <c r="D6911" s="180" t="s">
        <v>26604</v>
      </c>
      <c r="E6911"/>
    </row>
    <row r="6912" spans="1:5" s="190" customFormat="1" x14ac:dyDescent="0.25">
      <c r="A6912" s="179" t="s">
        <v>3012</v>
      </c>
      <c r="B6912" s="179" t="s">
        <v>6767</v>
      </c>
      <c r="C6912" s="179" t="s">
        <v>8</v>
      </c>
      <c r="D6912" s="180" t="s">
        <v>26605</v>
      </c>
      <c r="E6912"/>
    </row>
    <row r="6913" spans="1:5" s="190" customFormat="1" x14ac:dyDescent="0.25">
      <c r="A6913" s="179" t="s">
        <v>3013</v>
      </c>
      <c r="B6913" s="179" t="s">
        <v>6768</v>
      </c>
      <c r="C6913" s="179" t="s">
        <v>8</v>
      </c>
      <c r="D6913" s="180" t="s">
        <v>26606</v>
      </c>
      <c r="E6913"/>
    </row>
    <row r="6914" spans="1:5" s="190" customFormat="1" x14ac:dyDescent="0.25">
      <c r="A6914" s="179" t="s">
        <v>3014</v>
      </c>
      <c r="B6914" s="179" t="s">
        <v>6769</v>
      </c>
      <c r="C6914" s="179" t="s">
        <v>8</v>
      </c>
      <c r="D6914" s="180" t="s">
        <v>26607</v>
      </c>
      <c r="E6914"/>
    </row>
    <row r="6915" spans="1:5" s="190" customFormat="1" x14ac:dyDescent="0.25">
      <c r="A6915" s="179" t="s">
        <v>3015</v>
      </c>
      <c r="B6915" s="179" t="s">
        <v>6770</v>
      </c>
      <c r="C6915" s="179" t="s">
        <v>8</v>
      </c>
      <c r="D6915" s="180" t="s">
        <v>26608</v>
      </c>
      <c r="E6915"/>
    </row>
    <row r="6916" spans="1:5" s="190" customFormat="1" x14ac:dyDescent="0.25">
      <c r="A6916" s="179" t="s">
        <v>9258</v>
      </c>
      <c r="B6916" s="179" t="s">
        <v>9259</v>
      </c>
      <c r="C6916" s="179" t="s">
        <v>8</v>
      </c>
      <c r="D6916" s="180" t="s">
        <v>26609</v>
      </c>
      <c r="E6916"/>
    </row>
    <row r="6917" spans="1:5" s="190" customFormat="1" x14ac:dyDescent="0.25">
      <c r="A6917" s="179" t="s">
        <v>9260</v>
      </c>
      <c r="B6917" s="179" t="s">
        <v>9261</v>
      </c>
      <c r="C6917" s="179" t="s">
        <v>8</v>
      </c>
      <c r="D6917" s="180" t="s">
        <v>26610</v>
      </c>
      <c r="E6917"/>
    </row>
    <row r="6918" spans="1:5" s="190" customFormat="1" x14ac:dyDescent="0.25">
      <c r="A6918" s="179" t="s">
        <v>3016</v>
      </c>
      <c r="B6918" s="179" t="s">
        <v>6771</v>
      </c>
      <c r="C6918" s="179" t="s">
        <v>8</v>
      </c>
      <c r="D6918" s="180" t="s">
        <v>26611</v>
      </c>
      <c r="E6918"/>
    </row>
    <row r="6919" spans="1:5" s="190" customFormat="1" x14ac:dyDescent="0.25">
      <c r="A6919" s="179" t="s">
        <v>3017</v>
      </c>
      <c r="B6919" s="179" t="s">
        <v>6772</v>
      </c>
      <c r="C6919" s="179" t="s">
        <v>8</v>
      </c>
      <c r="D6919" s="180" t="s">
        <v>26612</v>
      </c>
      <c r="E6919"/>
    </row>
    <row r="6920" spans="1:5" s="190" customFormat="1" x14ac:dyDescent="0.25">
      <c r="A6920" s="179" t="s">
        <v>3018</v>
      </c>
      <c r="B6920" s="179" t="s">
        <v>6773</v>
      </c>
      <c r="C6920" s="179" t="s">
        <v>8</v>
      </c>
      <c r="D6920" s="180" t="s">
        <v>26613</v>
      </c>
      <c r="E6920"/>
    </row>
    <row r="6921" spans="1:5" s="190" customFormat="1" x14ac:dyDescent="0.25">
      <c r="A6921" s="179" t="s">
        <v>3019</v>
      </c>
      <c r="B6921" s="179" t="s">
        <v>6774</v>
      </c>
      <c r="C6921" s="179" t="s">
        <v>8</v>
      </c>
      <c r="D6921" s="180" t="s">
        <v>26614</v>
      </c>
      <c r="E6921"/>
    </row>
    <row r="6922" spans="1:5" s="190" customFormat="1" x14ac:dyDescent="0.25">
      <c r="A6922" s="179" t="s">
        <v>3020</v>
      </c>
      <c r="B6922" s="179" t="s">
        <v>6775</v>
      </c>
      <c r="C6922" s="179" t="s">
        <v>8</v>
      </c>
      <c r="D6922" s="180" t="s">
        <v>26615</v>
      </c>
      <c r="E6922"/>
    </row>
    <row r="6923" spans="1:5" s="190" customFormat="1" x14ac:dyDescent="0.25">
      <c r="A6923" s="179" t="s">
        <v>3021</v>
      </c>
      <c r="B6923" s="179" t="s">
        <v>6776</v>
      </c>
      <c r="C6923" s="179" t="s">
        <v>8</v>
      </c>
      <c r="D6923" s="180" t="s">
        <v>26616</v>
      </c>
      <c r="E6923"/>
    </row>
    <row r="6924" spans="1:5" s="190" customFormat="1" x14ac:dyDescent="0.25">
      <c r="A6924" s="179" t="s">
        <v>3022</v>
      </c>
      <c r="B6924" s="179" t="s">
        <v>6777</v>
      </c>
      <c r="C6924" s="179" t="s">
        <v>8</v>
      </c>
      <c r="D6924" s="180" t="s">
        <v>26617</v>
      </c>
      <c r="E6924"/>
    </row>
    <row r="6925" spans="1:5" s="190" customFormat="1" x14ac:dyDescent="0.25">
      <c r="A6925" s="179" t="s">
        <v>3023</v>
      </c>
      <c r="B6925" s="179" t="s">
        <v>6778</v>
      </c>
      <c r="C6925" s="179" t="s">
        <v>8</v>
      </c>
      <c r="D6925" s="180" t="s">
        <v>26618</v>
      </c>
      <c r="E6925"/>
    </row>
    <row r="6926" spans="1:5" s="190" customFormat="1" x14ac:dyDescent="0.25">
      <c r="A6926" s="179" t="s">
        <v>3024</v>
      </c>
      <c r="B6926" s="179" t="s">
        <v>6779</v>
      </c>
      <c r="C6926" s="179" t="s">
        <v>8</v>
      </c>
      <c r="D6926" s="180" t="s">
        <v>26619</v>
      </c>
      <c r="E6926"/>
    </row>
    <row r="6927" spans="1:5" s="190" customFormat="1" x14ac:dyDescent="0.25">
      <c r="A6927" s="179" t="s">
        <v>3025</v>
      </c>
      <c r="B6927" s="179" t="s">
        <v>12845</v>
      </c>
      <c r="C6927" s="179" t="s">
        <v>8</v>
      </c>
      <c r="D6927" s="180" t="s">
        <v>26620</v>
      </c>
      <c r="E6927"/>
    </row>
    <row r="6928" spans="1:5" s="190" customFormat="1" x14ac:dyDescent="0.25">
      <c r="A6928" s="179" t="s">
        <v>3026</v>
      </c>
      <c r="B6928" s="179" t="s">
        <v>6780</v>
      </c>
      <c r="C6928" s="179" t="s">
        <v>8</v>
      </c>
      <c r="D6928" s="180" t="s">
        <v>26621</v>
      </c>
      <c r="E6928"/>
    </row>
    <row r="6929" spans="1:5" s="190" customFormat="1" x14ac:dyDescent="0.25">
      <c r="A6929" s="179" t="s">
        <v>3027</v>
      </c>
      <c r="B6929" s="179" t="s">
        <v>6781</v>
      </c>
      <c r="C6929" s="179" t="s">
        <v>8</v>
      </c>
      <c r="D6929" s="180" t="s">
        <v>26622</v>
      </c>
      <c r="E6929"/>
    </row>
    <row r="6930" spans="1:5" s="190" customFormat="1" x14ac:dyDescent="0.25">
      <c r="A6930" s="179" t="s">
        <v>3028</v>
      </c>
      <c r="B6930" s="179" t="s">
        <v>6782</v>
      </c>
      <c r="C6930" s="179" t="s">
        <v>8</v>
      </c>
      <c r="D6930" s="180" t="s">
        <v>26623</v>
      </c>
      <c r="E6930"/>
    </row>
    <row r="6931" spans="1:5" s="190" customFormat="1" x14ac:dyDescent="0.25">
      <c r="A6931" s="179" t="s">
        <v>3029</v>
      </c>
      <c r="B6931" s="179" t="s">
        <v>6783</v>
      </c>
      <c r="C6931" s="179" t="s">
        <v>8</v>
      </c>
      <c r="D6931" s="180" t="s">
        <v>26624</v>
      </c>
      <c r="E6931"/>
    </row>
    <row r="6932" spans="1:5" s="190" customFormat="1" x14ac:dyDescent="0.25">
      <c r="A6932" s="179" t="s">
        <v>3030</v>
      </c>
      <c r="B6932" s="179" t="s">
        <v>6784</v>
      </c>
      <c r="C6932" s="179" t="s">
        <v>8</v>
      </c>
      <c r="D6932" s="180" t="s">
        <v>26625</v>
      </c>
      <c r="E6932"/>
    </row>
    <row r="6933" spans="1:5" s="190" customFormat="1" x14ac:dyDescent="0.25">
      <c r="A6933" s="179" t="s">
        <v>3031</v>
      </c>
      <c r="B6933" s="179" t="s">
        <v>6785</v>
      </c>
      <c r="C6933" s="179" t="s">
        <v>8</v>
      </c>
      <c r="D6933" s="180" t="s">
        <v>26626</v>
      </c>
      <c r="E6933"/>
    </row>
    <row r="6934" spans="1:5" s="190" customFormat="1" x14ac:dyDescent="0.25">
      <c r="A6934" s="179" t="s">
        <v>3032</v>
      </c>
      <c r="B6934" s="179" t="s">
        <v>6786</v>
      </c>
      <c r="C6934" s="179" t="s">
        <v>8</v>
      </c>
      <c r="D6934" s="180" t="s">
        <v>26627</v>
      </c>
      <c r="E6934"/>
    </row>
    <row r="6935" spans="1:5" s="190" customFormat="1" x14ac:dyDescent="0.25">
      <c r="A6935" s="179" t="s">
        <v>3033</v>
      </c>
      <c r="B6935" s="179" t="s">
        <v>6787</v>
      </c>
      <c r="C6935" s="179" t="s">
        <v>8</v>
      </c>
      <c r="D6935" s="180" t="s">
        <v>26598</v>
      </c>
      <c r="E6935"/>
    </row>
    <row r="6936" spans="1:5" s="190" customFormat="1" x14ac:dyDescent="0.25">
      <c r="A6936" s="179" t="s">
        <v>3034</v>
      </c>
      <c r="B6936" s="179" t="s">
        <v>6788</v>
      </c>
      <c r="C6936" s="179" t="s">
        <v>8</v>
      </c>
      <c r="D6936" s="180" t="s">
        <v>26628</v>
      </c>
      <c r="E6936"/>
    </row>
    <row r="6937" spans="1:5" s="190" customFormat="1" x14ac:dyDescent="0.25">
      <c r="A6937" s="179" t="s">
        <v>3035</v>
      </c>
      <c r="B6937" s="179" t="s">
        <v>6789</v>
      </c>
      <c r="C6937" s="179" t="s">
        <v>8</v>
      </c>
      <c r="D6937" s="180" t="s">
        <v>26629</v>
      </c>
      <c r="E6937"/>
    </row>
    <row r="6938" spans="1:5" s="190" customFormat="1" x14ac:dyDescent="0.25">
      <c r="A6938" s="179" t="s">
        <v>3036</v>
      </c>
      <c r="B6938" s="179" t="s">
        <v>6790</v>
      </c>
      <c r="C6938" s="179" t="s">
        <v>8</v>
      </c>
      <c r="D6938" s="180" t="s">
        <v>26630</v>
      </c>
      <c r="E6938"/>
    </row>
    <row r="6939" spans="1:5" s="190" customFormat="1" x14ac:dyDescent="0.25">
      <c r="A6939" s="179" t="s">
        <v>3037</v>
      </c>
      <c r="B6939" s="179" t="s">
        <v>6791</v>
      </c>
      <c r="C6939" s="179" t="s">
        <v>8</v>
      </c>
      <c r="D6939" s="180" t="s">
        <v>26631</v>
      </c>
      <c r="E6939"/>
    </row>
    <row r="6940" spans="1:5" s="190" customFormat="1" x14ac:dyDescent="0.25">
      <c r="A6940" s="179" t="s">
        <v>3038</v>
      </c>
      <c r="B6940" s="179" t="s">
        <v>6792</v>
      </c>
      <c r="C6940" s="179" t="s">
        <v>8</v>
      </c>
      <c r="D6940" s="180" t="s">
        <v>26632</v>
      </c>
      <c r="E6940"/>
    </row>
    <row r="6941" spans="1:5" s="190" customFormat="1" x14ac:dyDescent="0.25">
      <c r="A6941" s="179" t="s">
        <v>9262</v>
      </c>
      <c r="B6941" s="179" t="s">
        <v>9263</v>
      </c>
      <c r="C6941" s="179" t="s">
        <v>8</v>
      </c>
      <c r="D6941" s="180" t="s">
        <v>26633</v>
      </c>
      <c r="E6941"/>
    </row>
    <row r="6942" spans="1:5" s="190" customFormat="1" x14ac:dyDescent="0.25">
      <c r="A6942" s="179" t="s">
        <v>9264</v>
      </c>
      <c r="B6942" s="179" t="s">
        <v>9265</v>
      </c>
      <c r="C6942" s="179" t="s">
        <v>8</v>
      </c>
      <c r="D6942" s="180" t="s">
        <v>26634</v>
      </c>
      <c r="E6942"/>
    </row>
    <row r="6943" spans="1:5" s="190" customFormat="1" x14ac:dyDescent="0.25">
      <c r="A6943" s="179" t="s">
        <v>3039</v>
      </c>
      <c r="B6943" s="179" t="s">
        <v>6793</v>
      </c>
      <c r="C6943" s="179" t="s">
        <v>8</v>
      </c>
      <c r="D6943" s="180" t="s">
        <v>26635</v>
      </c>
      <c r="E6943"/>
    </row>
    <row r="6944" spans="1:5" s="190" customFormat="1" x14ac:dyDescent="0.25">
      <c r="A6944" s="179" t="s">
        <v>3040</v>
      </c>
      <c r="B6944" s="179" t="s">
        <v>6794</v>
      </c>
      <c r="C6944" s="179" t="s">
        <v>8</v>
      </c>
      <c r="D6944" s="180" t="s">
        <v>26636</v>
      </c>
      <c r="E6944"/>
    </row>
    <row r="6945" spans="1:5" s="190" customFormat="1" x14ac:dyDescent="0.25">
      <c r="A6945" s="179" t="s">
        <v>3041</v>
      </c>
      <c r="B6945" s="179" t="s">
        <v>6795</v>
      </c>
      <c r="C6945" s="179" t="s">
        <v>8</v>
      </c>
      <c r="D6945" s="180" t="s">
        <v>26637</v>
      </c>
      <c r="E6945"/>
    </row>
    <row r="6946" spans="1:5" s="190" customFormat="1" x14ac:dyDescent="0.25">
      <c r="A6946" s="179" t="s">
        <v>3042</v>
      </c>
      <c r="B6946" s="179" t="s">
        <v>6796</v>
      </c>
      <c r="C6946" s="179" t="s">
        <v>8</v>
      </c>
      <c r="D6946" s="180" t="s">
        <v>26638</v>
      </c>
      <c r="E6946"/>
    </row>
    <row r="6947" spans="1:5" s="190" customFormat="1" x14ac:dyDescent="0.25">
      <c r="A6947" s="179" t="s">
        <v>9266</v>
      </c>
      <c r="B6947" s="179" t="s">
        <v>9267</v>
      </c>
      <c r="C6947" s="179" t="s">
        <v>8</v>
      </c>
      <c r="D6947" s="180" t="s">
        <v>26639</v>
      </c>
      <c r="E6947"/>
    </row>
    <row r="6948" spans="1:5" s="190" customFormat="1" x14ac:dyDescent="0.25">
      <c r="A6948" s="179" t="s">
        <v>9268</v>
      </c>
      <c r="B6948" s="179" t="s">
        <v>9269</v>
      </c>
      <c r="C6948" s="179" t="s">
        <v>8</v>
      </c>
      <c r="D6948" s="180" t="s">
        <v>26640</v>
      </c>
      <c r="E6948"/>
    </row>
    <row r="6949" spans="1:5" s="190" customFormat="1" x14ac:dyDescent="0.25">
      <c r="A6949" s="179" t="s">
        <v>3043</v>
      </c>
      <c r="B6949" s="179" t="s">
        <v>6797</v>
      </c>
      <c r="C6949" s="179" t="s">
        <v>8</v>
      </c>
      <c r="D6949" s="180" t="s">
        <v>26641</v>
      </c>
      <c r="E6949"/>
    </row>
    <row r="6950" spans="1:5" s="190" customFormat="1" x14ac:dyDescent="0.25">
      <c r="A6950" s="179" t="s">
        <v>3044</v>
      </c>
      <c r="B6950" s="179" t="s">
        <v>6798</v>
      </c>
      <c r="C6950" s="179" t="s">
        <v>8</v>
      </c>
      <c r="D6950" s="180" t="s">
        <v>26642</v>
      </c>
      <c r="E6950"/>
    </row>
    <row r="6951" spans="1:5" s="190" customFormat="1" x14ac:dyDescent="0.25">
      <c r="A6951" s="179" t="s">
        <v>3045</v>
      </c>
      <c r="B6951" s="179" t="s">
        <v>6799</v>
      </c>
      <c r="C6951" s="179" t="s">
        <v>8</v>
      </c>
      <c r="D6951" s="180" t="s">
        <v>26643</v>
      </c>
      <c r="E6951"/>
    </row>
    <row r="6952" spans="1:5" s="190" customFormat="1" x14ac:dyDescent="0.25">
      <c r="A6952" s="179" t="s">
        <v>3046</v>
      </c>
      <c r="B6952" s="179" t="s">
        <v>6800</v>
      </c>
      <c r="C6952" s="179" t="s">
        <v>8</v>
      </c>
      <c r="D6952" s="180" t="s">
        <v>26644</v>
      </c>
      <c r="E6952"/>
    </row>
    <row r="6953" spans="1:5" s="190" customFormat="1" x14ac:dyDescent="0.25">
      <c r="A6953" s="179" t="s">
        <v>3047</v>
      </c>
      <c r="B6953" s="179" t="s">
        <v>6801</v>
      </c>
      <c r="C6953" s="179" t="s">
        <v>8</v>
      </c>
      <c r="D6953" s="180" t="s">
        <v>26645</v>
      </c>
      <c r="E6953"/>
    </row>
    <row r="6954" spans="1:5" s="190" customFormat="1" x14ac:dyDescent="0.25">
      <c r="A6954" s="179" t="s">
        <v>3048</v>
      </c>
      <c r="B6954" s="179" t="s">
        <v>6802</v>
      </c>
      <c r="C6954" s="179" t="s">
        <v>8</v>
      </c>
      <c r="D6954" s="180" t="s">
        <v>26646</v>
      </c>
      <c r="E6954"/>
    </row>
    <row r="6955" spans="1:5" s="190" customFormat="1" x14ac:dyDescent="0.25">
      <c r="A6955" s="179" t="s">
        <v>3049</v>
      </c>
      <c r="B6955" s="179" t="s">
        <v>6803</v>
      </c>
      <c r="C6955" s="179" t="s">
        <v>8</v>
      </c>
      <c r="D6955" s="180" t="s">
        <v>26647</v>
      </c>
      <c r="E6955"/>
    </row>
    <row r="6956" spans="1:5" s="190" customFormat="1" x14ac:dyDescent="0.25">
      <c r="A6956" s="179" t="s">
        <v>3050</v>
      </c>
      <c r="B6956" s="179" t="s">
        <v>6804</v>
      </c>
      <c r="C6956" s="179" t="s">
        <v>8</v>
      </c>
      <c r="D6956" s="180" t="s">
        <v>26648</v>
      </c>
      <c r="E6956"/>
    </row>
    <row r="6957" spans="1:5" s="190" customFormat="1" x14ac:dyDescent="0.25">
      <c r="A6957" s="179" t="s">
        <v>3051</v>
      </c>
      <c r="B6957" s="179" t="s">
        <v>6805</v>
      </c>
      <c r="C6957" s="179" t="s">
        <v>8</v>
      </c>
      <c r="D6957" s="180" t="s">
        <v>26649</v>
      </c>
      <c r="E6957"/>
    </row>
    <row r="6958" spans="1:5" s="190" customFormat="1" x14ac:dyDescent="0.25">
      <c r="A6958" s="179" t="s">
        <v>3052</v>
      </c>
      <c r="B6958" s="179" t="s">
        <v>6806</v>
      </c>
      <c r="C6958" s="179" t="s">
        <v>8</v>
      </c>
      <c r="D6958" s="180" t="s">
        <v>26650</v>
      </c>
      <c r="E6958"/>
    </row>
    <row r="6959" spans="1:5" s="190" customFormat="1" x14ac:dyDescent="0.25">
      <c r="A6959" s="179" t="s">
        <v>3053</v>
      </c>
      <c r="B6959" s="179" t="s">
        <v>6807</v>
      </c>
      <c r="C6959" s="179" t="s">
        <v>8</v>
      </c>
      <c r="D6959" s="180" t="s">
        <v>26651</v>
      </c>
      <c r="E6959"/>
    </row>
    <row r="6960" spans="1:5" s="190" customFormat="1" x14ac:dyDescent="0.25">
      <c r="A6960" s="179" t="s">
        <v>3054</v>
      </c>
      <c r="B6960" s="179" t="s">
        <v>6808</v>
      </c>
      <c r="C6960" s="179" t="s">
        <v>8</v>
      </c>
      <c r="D6960" s="180" t="s">
        <v>26652</v>
      </c>
      <c r="E6960"/>
    </row>
    <row r="6961" spans="1:5" s="190" customFormat="1" x14ac:dyDescent="0.25">
      <c r="A6961" s="179" t="s">
        <v>3055</v>
      </c>
      <c r="B6961" s="179" t="s">
        <v>6809</v>
      </c>
      <c r="C6961" s="179" t="s">
        <v>8</v>
      </c>
      <c r="D6961" s="180" t="s">
        <v>26653</v>
      </c>
      <c r="E6961"/>
    </row>
    <row r="6962" spans="1:5" s="190" customFormat="1" x14ac:dyDescent="0.25">
      <c r="A6962" s="179" t="s">
        <v>3056</v>
      </c>
      <c r="B6962" s="179" t="s">
        <v>6810</v>
      </c>
      <c r="C6962" s="179" t="s">
        <v>8</v>
      </c>
      <c r="D6962" s="180" t="s">
        <v>26654</v>
      </c>
      <c r="E6962"/>
    </row>
    <row r="6963" spans="1:5" s="190" customFormat="1" x14ac:dyDescent="0.25">
      <c r="A6963" s="179" t="s">
        <v>6811</v>
      </c>
      <c r="B6963" s="179" t="s">
        <v>6812</v>
      </c>
      <c r="C6963" s="179" t="s">
        <v>14</v>
      </c>
      <c r="D6963" s="180" t="s">
        <v>7247</v>
      </c>
      <c r="E6963"/>
    </row>
    <row r="6964" spans="1:5" s="190" customFormat="1" x14ac:dyDescent="0.25">
      <c r="A6964" s="179" t="s">
        <v>6813</v>
      </c>
      <c r="B6964" s="179" t="s">
        <v>6814</v>
      </c>
      <c r="C6964" s="179" t="s">
        <v>14</v>
      </c>
      <c r="D6964" s="180" t="s">
        <v>6966</v>
      </c>
      <c r="E6964"/>
    </row>
    <row r="6965" spans="1:5" s="190" customFormat="1" x14ac:dyDescent="0.25">
      <c r="A6965" s="179" t="s">
        <v>6815</v>
      </c>
      <c r="B6965" s="179" t="s">
        <v>6816</v>
      </c>
      <c r="C6965" s="179" t="s">
        <v>8</v>
      </c>
      <c r="D6965" s="180" t="s">
        <v>26655</v>
      </c>
      <c r="E6965"/>
    </row>
    <row r="6966" spans="1:5" s="190" customFormat="1" x14ac:dyDescent="0.25">
      <c r="A6966" s="179" t="s">
        <v>6817</v>
      </c>
      <c r="B6966" s="179" t="s">
        <v>6818</v>
      </c>
      <c r="C6966" s="179" t="s">
        <v>8</v>
      </c>
      <c r="D6966" s="180" t="s">
        <v>26656</v>
      </c>
      <c r="E6966"/>
    </row>
    <row r="6967" spans="1:5" s="190" customFormat="1" x14ac:dyDescent="0.25">
      <c r="A6967" s="179" t="s">
        <v>6819</v>
      </c>
      <c r="B6967" s="179" t="s">
        <v>6820</v>
      </c>
      <c r="C6967" s="179" t="s">
        <v>8</v>
      </c>
      <c r="D6967" s="180" t="s">
        <v>26657</v>
      </c>
      <c r="E6967"/>
    </row>
    <row r="6968" spans="1:5" s="190" customFormat="1" x14ac:dyDescent="0.25">
      <c r="A6968" s="179" t="s">
        <v>6821</v>
      </c>
      <c r="B6968" s="179" t="s">
        <v>6822</v>
      </c>
      <c r="C6968" s="179" t="s">
        <v>8</v>
      </c>
      <c r="D6968" s="180" t="s">
        <v>26658</v>
      </c>
      <c r="E6968"/>
    </row>
    <row r="6969" spans="1:5" s="190" customFormat="1" x14ac:dyDescent="0.25">
      <c r="A6969" s="179" t="s">
        <v>6823</v>
      </c>
      <c r="B6969" s="179" t="s">
        <v>6824</v>
      </c>
      <c r="C6969" s="179" t="s">
        <v>8</v>
      </c>
      <c r="D6969" s="180" t="s">
        <v>26659</v>
      </c>
      <c r="E6969"/>
    </row>
    <row r="6970" spans="1:5" s="190" customFormat="1" x14ac:dyDescent="0.25">
      <c r="A6970" s="179" t="s">
        <v>6825</v>
      </c>
      <c r="B6970" s="179" t="s">
        <v>6826</v>
      </c>
      <c r="C6970" s="179" t="s">
        <v>8</v>
      </c>
      <c r="D6970" s="180" t="s">
        <v>26660</v>
      </c>
      <c r="E6970"/>
    </row>
    <row r="6971" spans="1:5" s="190" customFormat="1" x14ac:dyDescent="0.25">
      <c r="A6971" s="179" t="s">
        <v>6827</v>
      </c>
      <c r="B6971" s="179" t="s">
        <v>6828</v>
      </c>
      <c r="C6971" s="179" t="s">
        <v>8</v>
      </c>
      <c r="D6971" s="180" t="s">
        <v>26661</v>
      </c>
      <c r="E6971"/>
    </row>
    <row r="6972" spans="1:5" s="190" customFormat="1" x14ac:dyDescent="0.25">
      <c r="A6972" s="179" t="s">
        <v>6829</v>
      </c>
      <c r="B6972" s="179" t="s">
        <v>6830</v>
      </c>
      <c r="C6972" s="179" t="s">
        <v>8</v>
      </c>
      <c r="D6972" s="180" t="s">
        <v>26662</v>
      </c>
      <c r="E6972"/>
    </row>
    <row r="6973" spans="1:5" s="190" customFormat="1" x14ac:dyDescent="0.25">
      <c r="A6973" s="179" t="s">
        <v>6831</v>
      </c>
      <c r="B6973" s="179" t="s">
        <v>6832</v>
      </c>
      <c r="C6973" s="179" t="s">
        <v>8</v>
      </c>
      <c r="D6973" s="180" t="s">
        <v>26663</v>
      </c>
      <c r="E6973"/>
    </row>
    <row r="6974" spans="1:5" s="190" customFormat="1" x14ac:dyDescent="0.25">
      <c r="A6974" s="179" t="s">
        <v>6833</v>
      </c>
      <c r="B6974" s="179" t="s">
        <v>6834</v>
      </c>
      <c r="C6974" s="179" t="s">
        <v>8</v>
      </c>
      <c r="D6974" s="180" t="s">
        <v>26664</v>
      </c>
      <c r="E6974"/>
    </row>
    <row r="6975" spans="1:5" s="190" customFormat="1" x14ac:dyDescent="0.25">
      <c r="A6975" s="179" t="s">
        <v>6835</v>
      </c>
      <c r="B6975" s="179" t="s">
        <v>6836</v>
      </c>
      <c r="C6975" s="179" t="s">
        <v>8</v>
      </c>
      <c r="D6975" s="180" t="s">
        <v>26665</v>
      </c>
      <c r="E6975"/>
    </row>
    <row r="6976" spans="1:5" s="190" customFormat="1" x14ac:dyDescent="0.25">
      <c r="A6976" s="179" t="s">
        <v>6837</v>
      </c>
      <c r="B6976" s="179" t="s">
        <v>6838</v>
      </c>
      <c r="C6976" s="179" t="s">
        <v>8</v>
      </c>
      <c r="D6976" s="180" t="s">
        <v>26666</v>
      </c>
      <c r="E6976"/>
    </row>
    <row r="6977" spans="1:5" s="190" customFormat="1" x14ac:dyDescent="0.25">
      <c r="A6977" s="179" t="s">
        <v>6839</v>
      </c>
      <c r="B6977" s="179" t="s">
        <v>6840</v>
      </c>
      <c r="C6977" s="179" t="s">
        <v>8</v>
      </c>
      <c r="D6977" s="180" t="s">
        <v>26667</v>
      </c>
      <c r="E6977"/>
    </row>
    <row r="6978" spans="1:5" s="190" customFormat="1" x14ac:dyDescent="0.25">
      <c r="A6978" s="179" t="s">
        <v>6841</v>
      </c>
      <c r="B6978" s="179" t="s">
        <v>6842</v>
      </c>
      <c r="C6978" s="179" t="s">
        <v>8</v>
      </c>
      <c r="D6978" s="180" t="s">
        <v>26668</v>
      </c>
      <c r="E6978"/>
    </row>
    <row r="6979" spans="1:5" s="190" customFormat="1" x14ac:dyDescent="0.25">
      <c r="A6979" s="179" t="s">
        <v>6843</v>
      </c>
      <c r="B6979" s="179" t="s">
        <v>6844</v>
      </c>
      <c r="C6979" s="179" t="s">
        <v>8</v>
      </c>
      <c r="D6979" s="180" t="s">
        <v>26669</v>
      </c>
      <c r="E6979"/>
    </row>
    <row r="6980" spans="1:5" s="190" customFormat="1" x14ac:dyDescent="0.25">
      <c r="A6980" s="179" t="s">
        <v>6845</v>
      </c>
      <c r="B6980" s="179" t="s">
        <v>6846</v>
      </c>
      <c r="C6980" s="179" t="s">
        <v>8</v>
      </c>
      <c r="D6980" s="180" t="s">
        <v>26670</v>
      </c>
      <c r="E6980"/>
    </row>
    <row r="6981" spans="1:5" s="190" customFormat="1" x14ac:dyDescent="0.25">
      <c r="A6981" s="179" t="s">
        <v>6847</v>
      </c>
      <c r="B6981" s="179" t="s">
        <v>6848</v>
      </c>
      <c r="C6981" s="179" t="s">
        <v>8</v>
      </c>
      <c r="D6981" s="180" t="s">
        <v>26671</v>
      </c>
      <c r="E6981"/>
    </row>
    <row r="6982" spans="1:5" s="190" customFormat="1" x14ac:dyDescent="0.25">
      <c r="A6982" s="179" t="s">
        <v>6849</v>
      </c>
      <c r="B6982" s="179" t="s">
        <v>6850</v>
      </c>
      <c r="C6982" s="179" t="s">
        <v>8</v>
      </c>
      <c r="D6982" s="180" t="s">
        <v>26672</v>
      </c>
      <c r="E6982"/>
    </row>
    <row r="6983" spans="1:5" s="190" customFormat="1" x14ac:dyDescent="0.25">
      <c r="A6983" s="179" t="s">
        <v>6851</v>
      </c>
      <c r="B6983" s="179" t="s">
        <v>6852</v>
      </c>
      <c r="C6983" s="179" t="s">
        <v>8</v>
      </c>
      <c r="D6983" s="180" t="s">
        <v>26673</v>
      </c>
      <c r="E6983"/>
    </row>
    <row r="6984" spans="1:5" s="190" customFormat="1" x14ac:dyDescent="0.25">
      <c r="A6984" s="179" t="s">
        <v>6853</v>
      </c>
      <c r="B6984" s="179" t="s">
        <v>6854</v>
      </c>
      <c r="C6984" s="179" t="s">
        <v>8</v>
      </c>
      <c r="D6984" s="180" t="s">
        <v>26674</v>
      </c>
      <c r="E6984"/>
    </row>
    <row r="6985" spans="1:5" s="190" customFormat="1" x14ac:dyDescent="0.25">
      <c r="A6985" s="179" t="s">
        <v>6855</v>
      </c>
      <c r="B6985" s="179" t="s">
        <v>6856</v>
      </c>
      <c r="C6985" s="179" t="s">
        <v>8</v>
      </c>
      <c r="D6985" s="180" t="s">
        <v>26675</v>
      </c>
      <c r="E6985"/>
    </row>
    <row r="6986" spans="1:5" s="190" customFormat="1" x14ac:dyDescent="0.25">
      <c r="A6986" s="179" t="s">
        <v>6857</v>
      </c>
      <c r="B6986" s="179" t="s">
        <v>6858</v>
      </c>
      <c r="C6986" s="179" t="s">
        <v>8</v>
      </c>
      <c r="D6986" s="180" t="s">
        <v>26676</v>
      </c>
      <c r="E6986"/>
    </row>
    <row r="6987" spans="1:5" s="190" customFormat="1" x14ac:dyDescent="0.25">
      <c r="A6987" s="179" t="s">
        <v>6859</v>
      </c>
      <c r="B6987" s="179" t="s">
        <v>6860</v>
      </c>
      <c r="C6987" s="179" t="s">
        <v>8</v>
      </c>
      <c r="D6987" s="180" t="s">
        <v>26677</v>
      </c>
      <c r="E6987"/>
    </row>
    <row r="6988" spans="1:5" s="190" customFormat="1" x14ac:dyDescent="0.25">
      <c r="A6988" s="179" t="s">
        <v>6861</v>
      </c>
      <c r="B6988" s="179" t="s">
        <v>6862</v>
      </c>
      <c r="C6988" s="179" t="s">
        <v>8</v>
      </c>
      <c r="D6988" s="180" t="s">
        <v>26678</v>
      </c>
      <c r="E6988"/>
    </row>
    <row r="6989" spans="1:5" s="190" customFormat="1" x14ac:dyDescent="0.25">
      <c r="A6989" s="179" t="s">
        <v>6863</v>
      </c>
      <c r="B6989" s="179" t="s">
        <v>6864</v>
      </c>
      <c r="C6989" s="179" t="s">
        <v>8</v>
      </c>
      <c r="D6989" s="180" t="s">
        <v>26679</v>
      </c>
      <c r="E6989"/>
    </row>
    <row r="6990" spans="1:5" s="190" customFormat="1" x14ac:dyDescent="0.25">
      <c r="A6990" s="179" t="s">
        <v>6865</v>
      </c>
      <c r="B6990" s="179" t="s">
        <v>6866</v>
      </c>
      <c r="C6990" s="179" t="s">
        <v>8</v>
      </c>
      <c r="D6990" s="180" t="s">
        <v>26680</v>
      </c>
      <c r="E6990"/>
    </row>
    <row r="6991" spans="1:5" s="190" customFormat="1" x14ac:dyDescent="0.25">
      <c r="A6991" s="179" t="s">
        <v>6867</v>
      </c>
      <c r="B6991" s="179" t="s">
        <v>6868</v>
      </c>
      <c r="C6991" s="179" t="s">
        <v>7</v>
      </c>
      <c r="D6991" s="180" t="s">
        <v>26681</v>
      </c>
      <c r="E6991"/>
    </row>
    <row r="6992" spans="1:5" s="190" customFormat="1" x14ac:dyDescent="0.25">
      <c r="A6992" s="179" t="s">
        <v>6869</v>
      </c>
      <c r="B6992" s="179" t="s">
        <v>6870</v>
      </c>
      <c r="C6992" s="179" t="s">
        <v>7</v>
      </c>
      <c r="D6992" s="180" t="s">
        <v>26682</v>
      </c>
      <c r="E6992"/>
    </row>
    <row r="6993" spans="1:5" s="190" customFormat="1" x14ac:dyDescent="0.25">
      <c r="A6993" s="179" t="s">
        <v>6871</v>
      </c>
      <c r="B6993" s="179" t="s">
        <v>6872</v>
      </c>
      <c r="C6993" s="179" t="s">
        <v>7</v>
      </c>
      <c r="D6993" s="180" t="s">
        <v>26683</v>
      </c>
      <c r="E6993"/>
    </row>
    <row r="6994" spans="1:5" s="190" customFormat="1" x14ac:dyDescent="0.25">
      <c r="A6994" s="179" t="s">
        <v>6873</v>
      </c>
      <c r="B6994" s="179" t="s">
        <v>6874</v>
      </c>
      <c r="C6994" s="179" t="s">
        <v>7</v>
      </c>
      <c r="D6994" s="180" t="s">
        <v>26684</v>
      </c>
      <c r="E6994"/>
    </row>
    <row r="6995" spans="1:5" s="190" customFormat="1" x14ac:dyDescent="0.25">
      <c r="A6995" s="179" t="s">
        <v>6875</v>
      </c>
      <c r="B6995" s="179" t="s">
        <v>6876</v>
      </c>
      <c r="C6995" s="179" t="s">
        <v>7</v>
      </c>
      <c r="D6995" s="180" t="s">
        <v>26685</v>
      </c>
      <c r="E6995"/>
    </row>
    <row r="6996" spans="1:5" s="190" customFormat="1" x14ac:dyDescent="0.25">
      <c r="A6996" s="179" t="s">
        <v>6877</v>
      </c>
      <c r="B6996" s="179" t="s">
        <v>6878</v>
      </c>
      <c r="C6996" s="179" t="s">
        <v>7</v>
      </c>
      <c r="D6996" s="180" t="s">
        <v>26686</v>
      </c>
      <c r="E6996"/>
    </row>
    <row r="6997" spans="1:5" s="190" customFormat="1" x14ac:dyDescent="0.25">
      <c r="A6997" s="179" t="s">
        <v>6879</v>
      </c>
      <c r="B6997" s="179" t="s">
        <v>6880</v>
      </c>
      <c r="C6997" s="179" t="s">
        <v>7</v>
      </c>
      <c r="D6997" s="180" t="s">
        <v>26687</v>
      </c>
      <c r="E6997"/>
    </row>
    <row r="6998" spans="1:5" s="190" customFormat="1" x14ac:dyDescent="0.25">
      <c r="A6998" s="179" t="s">
        <v>6881</v>
      </c>
      <c r="B6998" s="179" t="s">
        <v>6882</v>
      </c>
      <c r="C6998" s="179" t="s">
        <v>7</v>
      </c>
      <c r="D6998" s="180" t="s">
        <v>26688</v>
      </c>
      <c r="E6998"/>
    </row>
    <row r="6999" spans="1:5" s="190" customFormat="1" x14ac:dyDescent="0.25">
      <c r="A6999" s="179" t="s">
        <v>6883</v>
      </c>
      <c r="B6999" s="179" t="s">
        <v>6884</v>
      </c>
      <c r="C6999" s="179" t="s">
        <v>7</v>
      </c>
      <c r="D6999" s="180" t="s">
        <v>26689</v>
      </c>
      <c r="E6999"/>
    </row>
    <row r="7000" spans="1:5" s="190" customFormat="1" x14ac:dyDescent="0.25">
      <c r="A7000" s="179" t="s">
        <v>3057</v>
      </c>
      <c r="B7000" s="179" t="s">
        <v>6885</v>
      </c>
      <c r="C7000" s="179" t="s">
        <v>7</v>
      </c>
      <c r="D7000" s="180" t="s">
        <v>26690</v>
      </c>
      <c r="E7000"/>
    </row>
    <row r="7001" spans="1:5" s="190" customFormat="1" x14ac:dyDescent="0.25">
      <c r="A7001" s="179" t="s">
        <v>3058</v>
      </c>
      <c r="B7001" s="179" t="s">
        <v>6886</v>
      </c>
      <c r="C7001" s="179" t="s">
        <v>7</v>
      </c>
      <c r="D7001" s="180" t="s">
        <v>26691</v>
      </c>
      <c r="E7001"/>
    </row>
    <row r="7002" spans="1:5" s="190" customFormat="1" x14ac:dyDescent="0.25">
      <c r="A7002" s="179" t="s">
        <v>6887</v>
      </c>
      <c r="B7002" s="179" t="s">
        <v>6888</v>
      </c>
      <c r="C7002" s="179" t="s">
        <v>14</v>
      </c>
      <c r="D7002" s="180" t="s">
        <v>26692</v>
      </c>
      <c r="E7002"/>
    </row>
    <row r="7003" spans="1:5" s="190" customFormat="1" x14ac:dyDescent="0.25">
      <c r="A7003" s="179" t="s">
        <v>6889</v>
      </c>
      <c r="B7003" s="179" t="s">
        <v>6890</v>
      </c>
      <c r="C7003" s="179" t="s">
        <v>14</v>
      </c>
      <c r="D7003" s="180" t="s">
        <v>18056</v>
      </c>
      <c r="E7003"/>
    </row>
    <row r="7004" spans="1:5" s="190" customFormat="1" x14ac:dyDescent="0.25">
      <c r="A7004" s="179" t="s">
        <v>6891</v>
      </c>
      <c r="B7004" s="179" t="s">
        <v>15410</v>
      </c>
      <c r="C7004" s="179" t="s">
        <v>14</v>
      </c>
      <c r="D7004" s="180" t="s">
        <v>26693</v>
      </c>
      <c r="E7004"/>
    </row>
    <row r="7005" spans="1:5" s="190" customFormat="1" x14ac:dyDescent="0.25">
      <c r="A7005" s="179" t="s">
        <v>6892</v>
      </c>
      <c r="B7005" s="179" t="s">
        <v>15411</v>
      </c>
      <c r="C7005" s="179" t="s">
        <v>14</v>
      </c>
      <c r="D7005" s="180" t="s">
        <v>26694</v>
      </c>
      <c r="E7005"/>
    </row>
    <row r="7006" spans="1:5" s="190" customFormat="1" x14ac:dyDescent="0.25">
      <c r="A7006" s="179" t="s">
        <v>6893</v>
      </c>
      <c r="B7006" s="179" t="s">
        <v>15412</v>
      </c>
      <c r="C7006" s="179" t="s">
        <v>14</v>
      </c>
      <c r="D7006" s="180" t="s">
        <v>26695</v>
      </c>
      <c r="E7006"/>
    </row>
    <row r="7007" spans="1:5" s="190" customFormat="1" x14ac:dyDescent="0.25">
      <c r="A7007" s="179" t="s">
        <v>6894</v>
      </c>
      <c r="B7007" s="179" t="s">
        <v>15413</v>
      </c>
      <c r="C7007" s="179" t="s">
        <v>14</v>
      </c>
      <c r="D7007" s="180" t="s">
        <v>26696</v>
      </c>
      <c r="E7007"/>
    </row>
    <row r="7008" spans="1:5" s="190" customFormat="1" x14ac:dyDescent="0.25">
      <c r="A7008" s="179" t="s">
        <v>6895</v>
      </c>
      <c r="B7008" s="179" t="s">
        <v>15414</v>
      </c>
      <c r="C7008" s="179" t="s">
        <v>14</v>
      </c>
      <c r="D7008" s="180" t="s">
        <v>26697</v>
      </c>
      <c r="E7008"/>
    </row>
    <row r="7009" spans="1:5" s="190" customFormat="1" x14ac:dyDescent="0.25">
      <c r="A7009" s="179" t="s">
        <v>6896</v>
      </c>
      <c r="B7009" s="179" t="s">
        <v>6897</v>
      </c>
      <c r="C7009" s="179" t="s">
        <v>7</v>
      </c>
      <c r="D7009" s="180" t="s">
        <v>26698</v>
      </c>
      <c r="E7009"/>
    </row>
    <row r="7010" spans="1:5" s="190" customFormat="1" x14ac:dyDescent="0.25">
      <c r="A7010" s="179" t="s">
        <v>6898</v>
      </c>
      <c r="B7010" s="179" t="s">
        <v>6899</v>
      </c>
      <c r="C7010" s="179" t="s">
        <v>7</v>
      </c>
      <c r="D7010" s="180" t="s">
        <v>26699</v>
      </c>
      <c r="E7010"/>
    </row>
    <row r="7011" spans="1:5" s="190" customFormat="1" x14ac:dyDescent="0.25">
      <c r="A7011" s="179" t="s">
        <v>3059</v>
      </c>
      <c r="B7011" s="179" t="s">
        <v>6900</v>
      </c>
      <c r="C7011" s="179" t="s">
        <v>8</v>
      </c>
      <c r="D7011" s="180" t="s">
        <v>26700</v>
      </c>
      <c r="E7011"/>
    </row>
    <row r="7012" spans="1:5" s="190" customFormat="1" x14ac:dyDescent="0.25">
      <c r="A7012" s="179" t="s">
        <v>3060</v>
      </c>
      <c r="B7012" s="179" t="s">
        <v>6901</v>
      </c>
      <c r="C7012" s="179" t="s">
        <v>7</v>
      </c>
      <c r="D7012" s="180" t="s">
        <v>26701</v>
      </c>
      <c r="E7012"/>
    </row>
    <row r="7013" spans="1:5" s="190" customFormat="1" x14ac:dyDescent="0.25">
      <c r="A7013" s="179" t="s">
        <v>3061</v>
      </c>
      <c r="B7013" s="179" t="s">
        <v>6902</v>
      </c>
      <c r="C7013" s="179" t="s">
        <v>7</v>
      </c>
      <c r="D7013" s="180" t="s">
        <v>26702</v>
      </c>
      <c r="E7013"/>
    </row>
    <row r="7014" spans="1:5" s="190" customFormat="1" x14ac:dyDescent="0.25">
      <c r="A7014" s="179" t="s">
        <v>3062</v>
      </c>
      <c r="B7014" s="179" t="s">
        <v>6903</v>
      </c>
      <c r="C7014" s="179" t="s">
        <v>8</v>
      </c>
      <c r="D7014" s="180" t="s">
        <v>26703</v>
      </c>
      <c r="E7014"/>
    </row>
    <row r="7015" spans="1:5" s="190" customFormat="1" x14ac:dyDescent="0.25">
      <c r="A7015" s="179" t="s">
        <v>3063</v>
      </c>
      <c r="B7015" s="179" t="s">
        <v>6904</v>
      </c>
      <c r="C7015" s="179" t="s">
        <v>8</v>
      </c>
      <c r="D7015" s="180" t="s">
        <v>26704</v>
      </c>
      <c r="E7015"/>
    </row>
    <row r="7016" spans="1:5" s="190" customFormat="1" x14ac:dyDescent="0.25">
      <c r="A7016" s="179" t="s">
        <v>3064</v>
      </c>
      <c r="B7016" s="179" t="s">
        <v>6905</v>
      </c>
      <c r="C7016" s="179" t="s">
        <v>8</v>
      </c>
      <c r="D7016" s="180" t="s">
        <v>26705</v>
      </c>
      <c r="E7016"/>
    </row>
    <row r="7017" spans="1:5" s="190" customFormat="1" x14ac:dyDescent="0.25">
      <c r="A7017" s="179" t="s">
        <v>6906</v>
      </c>
      <c r="B7017" s="179" t="s">
        <v>6907</v>
      </c>
      <c r="C7017" s="179" t="s">
        <v>7</v>
      </c>
      <c r="D7017" s="180" t="s">
        <v>26706</v>
      </c>
      <c r="E7017"/>
    </row>
    <row r="7018" spans="1:5" s="190" customFormat="1" x14ac:dyDescent="0.25">
      <c r="A7018" s="179" t="s">
        <v>9270</v>
      </c>
      <c r="B7018" s="179" t="s">
        <v>9271</v>
      </c>
      <c r="C7018" s="179" t="s">
        <v>8</v>
      </c>
      <c r="D7018" s="180" t="s">
        <v>26707</v>
      </c>
      <c r="E7018"/>
    </row>
    <row r="7019" spans="1:5" s="190" customFormat="1" x14ac:dyDescent="0.25">
      <c r="A7019" s="179" t="s">
        <v>9272</v>
      </c>
      <c r="B7019" s="179" t="s">
        <v>9273</v>
      </c>
      <c r="C7019" s="179" t="s">
        <v>8</v>
      </c>
      <c r="D7019" s="180" t="s">
        <v>26708</v>
      </c>
      <c r="E7019"/>
    </row>
    <row r="7020" spans="1:5" s="190" customFormat="1" x14ac:dyDescent="0.25">
      <c r="A7020" s="179" t="s">
        <v>6908</v>
      </c>
      <c r="B7020" s="179" t="s">
        <v>6909</v>
      </c>
      <c r="C7020" s="179" t="s">
        <v>8</v>
      </c>
      <c r="D7020" s="180" t="s">
        <v>18065</v>
      </c>
      <c r="E7020"/>
    </row>
    <row r="7021" spans="1:5" s="190" customFormat="1" x14ac:dyDescent="0.25">
      <c r="A7021" s="179" t="s">
        <v>6911</v>
      </c>
      <c r="B7021" s="179" t="s">
        <v>6912</v>
      </c>
      <c r="C7021" s="179" t="s">
        <v>8</v>
      </c>
      <c r="D7021" s="180" t="s">
        <v>17700</v>
      </c>
      <c r="E7021"/>
    </row>
    <row r="7022" spans="1:5" s="190" customFormat="1" x14ac:dyDescent="0.25">
      <c r="A7022" s="179" t="s">
        <v>6913</v>
      </c>
      <c r="B7022" s="179" t="s">
        <v>6914</v>
      </c>
      <c r="C7022" s="179" t="s">
        <v>8</v>
      </c>
      <c r="D7022" s="180" t="s">
        <v>26709</v>
      </c>
      <c r="E7022"/>
    </row>
    <row r="7023" spans="1:5" s="190" customFormat="1" x14ac:dyDescent="0.25">
      <c r="A7023" s="179" t="s">
        <v>6915</v>
      </c>
      <c r="B7023" s="179" t="s">
        <v>6916</v>
      </c>
      <c r="C7023" s="179" t="s">
        <v>8</v>
      </c>
      <c r="D7023" s="180" t="s">
        <v>17702</v>
      </c>
      <c r="E7023"/>
    </row>
    <row r="7024" spans="1:5" s="190" customFormat="1" x14ac:dyDescent="0.25">
      <c r="A7024" s="179" t="s">
        <v>6917</v>
      </c>
      <c r="B7024" s="179" t="s">
        <v>6918</v>
      </c>
      <c r="C7024" s="179" t="s">
        <v>8</v>
      </c>
      <c r="D7024" s="180" t="s">
        <v>26710</v>
      </c>
      <c r="E7024"/>
    </row>
    <row r="7025" spans="1:5" s="190" customFormat="1" x14ac:dyDescent="0.25">
      <c r="A7025" s="179" t="s">
        <v>6919</v>
      </c>
      <c r="B7025" s="179" t="s">
        <v>6920</v>
      </c>
      <c r="C7025" s="179" t="s">
        <v>8</v>
      </c>
      <c r="D7025" s="180" t="s">
        <v>26711</v>
      </c>
      <c r="E7025"/>
    </row>
    <row r="7026" spans="1:5" s="190" customFormat="1" x14ac:dyDescent="0.25">
      <c r="A7026" s="179" t="s">
        <v>6921</v>
      </c>
      <c r="B7026" s="179" t="s">
        <v>6922</v>
      </c>
      <c r="C7026" s="179" t="s">
        <v>8</v>
      </c>
      <c r="D7026" s="180" t="s">
        <v>26712</v>
      </c>
      <c r="E7026"/>
    </row>
    <row r="7027" spans="1:5" s="190" customFormat="1" x14ac:dyDescent="0.25">
      <c r="A7027" s="179" t="s">
        <v>6923</v>
      </c>
      <c r="B7027" s="179" t="s">
        <v>6924</v>
      </c>
      <c r="C7027" s="179" t="s">
        <v>8</v>
      </c>
      <c r="D7027" s="180" t="s">
        <v>26713</v>
      </c>
      <c r="E7027"/>
    </row>
    <row r="7028" spans="1:5" s="190" customFormat="1" x14ac:dyDescent="0.25">
      <c r="A7028" s="179" t="s">
        <v>9274</v>
      </c>
      <c r="B7028" s="179" t="s">
        <v>9275</v>
      </c>
      <c r="C7028" s="179" t="s">
        <v>7</v>
      </c>
      <c r="D7028" s="180" t="s">
        <v>26714</v>
      </c>
      <c r="E7028"/>
    </row>
    <row r="7029" spans="1:5" s="190" customFormat="1" x14ac:dyDescent="0.25">
      <c r="A7029" s="179" t="s">
        <v>9276</v>
      </c>
      <c r="B7029" s="179" t="s">
        <v>9277</v>
      </c>
      <c r="C7029" s="179" t="s">
        <v>7</v>
      </c>
      <c r="D7029" s="180" t="s">
        <v>26715</v>
      </c>
      <c r="E7029"/>
    </row>
    <row r="7030" spans="1:5" s="190" customFormat="1" x14ac:dyDescent="0.25">
      <c r="A7030" s="179" t="s">
        <v>9278</v>
      </c>
      <c r="B7030" s="179" t="s">
        <v>9279</v>
      </c>
      <c r="C7030" s="179" t="s">
        <v>7</v>
      </c>
      <c r="D7030" s="180" t="s">
        <v>26716</v>
      </c>
      <c r="E7030"/>
    </row>
    <row r="7031" spans="1:5" s="190" customFormat="1" x14ac:dyDescent="0.25">
      <c r="A7031" s="179" t="s">
        <v>9280</v>
      </c>
      <c r="B7031" s="179" t="s">
        <v>9281</v>
      </c>
      <c r="C7031" s="179" t="s">
        <v>7</v>
      </c>
      <c r="D7031" s="180" t="s">
        <v>26717</v>
      </c>
      <c r="E7031"/>
    </row>
    <row r="7032" spans="1:5" s="190" customFormat="1" x14ac:dyDescent="0.25">
      <c r="A7032" s="179" t="s">
        <v>9282</v>
      </c>
      <c r="B7032" s="179" t="s">
        <v>9283</v>
      </c>
      <c r="C7032" s="179" t="s">
        <v>7</v>
      </c>
      <c r="D7032" s="180" t="s">
        <v>26718</v>
      </c>
      <c r="E7032"/>
    </row>
    <row r="7033" spans="1:5" s="190" customFormat="1" x14ac:dyDescent="0.25">
      <c r="A7033" s="179" t="s">
        <v>9284</v>
      </c>
      <c r="B7033" s="179" t="s">
        <v>9285</v>
      </c>
      <c r="C7033" s="179" t="s">
        <v>7</v>
      </c>
      <c r="D7033" s="180" t="s">
        <v>26719</v>
      </c>
      <c r="E7033"/>
    </row>
    <row r="7034" spans="1:5" s="190" customFormat="1" x14ac:dyDescent="0.25">
      <c r="A7034" s="179" t="s">
        <v>9286</v>
      </c>
      <c r="B7034" s="179" t="s">
        <v>9287</v>
      </c>
      <c r="C7034" s="179" t="s">
        <v>7</v>
      </c>
      <c r="D7034" s="180" t="s">
        <v>26720</v>
      </c>
      <c r="E7034"/>
    </row>
    <row r="7035" spans="1:5" s="190" customFormat="1" x14ac:dyDescent="0.25">
      <c r="A7035" s="179" t="s">
        <v>9288</v>
      </c>
      <c r="B7035" s="179" t="s">
        <v>9289</v>
      </c>
      <c r="C7035" s="179" t="s">
        <v>7</v>
      </c>
      <c r="D7035" s="180" t="s">
        <v>26721</v>
      </c>
      <c r="E7035"/>
    </row>
    <row r="7036" spans="1:5" s="190" customFormat="1" x14ac:dyDescent="0.25">
      <c r="A7036" s="179" t="s">
        <v>9290</v>
      </c>
      <c r="B7036" s="179" t="s">
        <v>9291</v>
      </c>
      <c r="C7036" s="179" t="s">
        <v>7</v>
      </c>
      <c r="D7036" s="180" t="s">
        <v>26722</v>
      </c>
      <c r="E7036"/>
    </row>
    <row r="7037" spans="1:5" s="190" customFormat="1" x14ac:dyDescent="0.25">
      <c r="A7037" s="179" t="s">
        <v>9292</v>
      </c>
      <c r="B7037" s="179" t="s">
        <v>9293</v>
      </c>
      <c r="C7037" s="179" t="s">
        <v>7</v>
      </c>
      <c r="D7037" s="180" t="s">
        <v>26723</v>
      </c>
      <c r="E7037"/>
    </row>
    <row r="7038" spans="1:5" s="190" customFormat="1" x14ac:dyDescent="0.25">
      <c r="A7038" s="179" t="s">
        <v>9294</v>
      </c>
      <c r="B7038" s="179" t="s">
        <v>15415</v>
      </c>
      <c r="C7038" s="179" t="s">
        <v>7</v>
      </c>
      <c r="D7038" s="180" t="s">
        <v>26724</v>
      </c>
      <c r="E7038"/>
    </row>
    <row r="7039" spans="1:5" s="190" customFormat="1" x14ac:dyDescent="0.25">
      <c r="A7039" s="179" t="s">
        <v>9295</v>
      </c>
      <c r="B7039" s="179" t="s">
        <v>15416</v>
      </c>
      <c r="C7039" s="179" t="s">
        <v>7</v>
      </c>
      <c r="D7039" s="180" t="s">
        <v>26725</v>
      </c>
      <c r="E7039"/>
    </row>
    <row r="7040" spans="1:5" s="190" customFormat="1" x14ac:dyDescent="0.25">
      <c r="A7040" s="179" t="s">
        <v>9296</v>
      </c>
      <c r="B7040" s="179" t="s">
        <v>15417</v>
      </c>
      <c r="C7040" s="179" t="s">
        <v>7</v>
      </c>
      <c r="D7040" s="180" t="s">
        <v>26726</v>
      </c>
      <c r="E7040"/>
    </row>
    <row r="7041" spans="1:5" s="190" customFormat="1" x14ac:dyDescent="0.25">
      <c r="A7041" s="179" t="s">
        <v>9297</v>
      </c>
      <c r="B7041" s="179" t="s">
        <v>15418</v>
      </c>
      <c r="C7041" s="179" t="s">
        <v>7</v>
      </c>
      <c r="D7041" s="180" t="s">
        <v>26727</v>
      </c>
      <c r="E7041"/>
    </row>
    <row r="7042" spans="1:5" s="190" customFormat="1" x14ac:dyDescent="0.25">
      <c r="A7042" s="179" t="s">
        <v>9298</v>
      </c>
      <c r="B7042" s="179" t="s">
        <v>15419</v>
      </c>
      <c r="C7042" s="179" t="s">
        <v>7</v>
      </c>
      <c r="D7042" s="180" t="s">
        <v>26728</v>
      </c>
      <c r="E7042"/>
    </row>
    <row r="7043" spans="1:5" s="190" customFormat="1" x14ac:dyDescent="0.25">
      <c r="A7043" s="179" t="s">
        <v>9299</v>
      </c>
      <c r="B7043" s="179" t="s">
        <v>15420</v>
      </c>
      <c r="C7043" s="179" t="s">
        <v>7</v>
      </c>
      <c r="D7043" s="180" t="s">
        <v>26729</v>
      </c>
      <c r="E7043"/>
    </row>
    <row r="7044" spans="1:5" s="190" customFormat="1" x14ac:dyDescent="0.25">
      <c r="A7044" s="179" t="s">
        <v>9300</v>
      </c>
      <c r="B7044" s="179" t="s">
        <v>15421</v>
      </c>
      <c r="C7044" s="179" t="s">
        <v>7</v>
      </c>
      <c r="D7044" s="180" t="s">
        <v>26730</v>
      </c>
      <c r="E7044"/>
    </row>
    <row r="7045" spans="1:5" s="190" customFormat="1" x14ac:dyDescent="0.25">
      <c r="A7045" s="179" t="s">
        <v>9301</v>
      </c>
      <c r="B7045" s="179" t="s">
        <v>15422</v>
      </c>
      <c r="C7045" s="179" t="s">
        <v>7</v>
      </c>
      <c r="D7045" s="180" t="s">
        <v>26731</v>
      </c>
      <c r="E7045"/>
    </row>
    <row r="7046" spans="1:5" s="190" customFormat="1" x14ac:dyDescent="0.25">
      <c r="A7046" s="179" t="s">
        <v>9302</v>
      </c>
      <c r="B7046" s="179" t="s">
        <v>15423</v>
      </c>
      <c r="C7046" s="179" t="s">
        <v>7</v>
      </c>
      <c r="D7046" s="180" t="s">
        <v>26732</v>
      </c>
      <c r="E7046"/>
    </row>
    <row r="7047" spans="1:5" s="190" customFormat="1" x14ac:dyDescent="0.25">
      <c r="A7047" s="179" t="s">
        <v>9303</v>
      </c>
      <c r="B7047" s="179" t="s">
        <v>15424</v>
      </c>
      <c r="C7047" s="179" t="s">
        <v>7</v>
      </c>
      <c r="D7047" s="180" t="s">
        <v>26733</v>
      </c>
      <c r="E7047"/>
    </row>
    <row r="7048" spans="1:5" s="190" customFormat="1" x14ac:dyDescent="0.25">
      <c r="A7048" s="179" t="s">
        <v>9304</v>
      </c>
      <c r="B7048" s="179" t="s">
        <v>15425</v>
      </c>
      <c r="C7048" s="179" t="s">
        <v>7</v>
      </c>
      <c r="D7048" s="180" t="s">
        <v>26734</v>
      </c>
      <c r="E7048"/>
    </row>
    <row r="7049" spans="1:5" s="190" customFormat="1" x14ac:dyDescent="0.25">
      <c r="A7049" s="179" t="s">
        <v>9305</v>
      </c>
      <c r="B7049" s="179" t="s">
        <v>15426</v>
      </c>
      <c r="C7049" s="179" t="s">
        <v>7</v>
      </c>
      <c r="D7049" s="180" t="s">
        <v>26735</v>
      </c>
      <c r="E7049"/>
    </row>
    <row r="7050" spans="1:5" s="190" customFormat="1" x14ac:dyDescent="0.25">
      <c r="A7050" s="179" t="s">
        <v>9306</v>
      </c>
      <c r="B7050" s="179" t="s">
        <v>15427</v>
      </c>
      <c r="C7050" s="179" t="s">
        <v>7</v>
      </c>
      <c r="D7050" s="180" t="s">
        <v>26736</v>
      </c>
      <c r="E7050"/>
    </row>
    <row r="7051" spans="1:5" s="190" customFormat="1" x14ac:dyDescent="0.25">
      <c r="A7051" s="179" t="s">
        <v>9307</v>
      </c>
      <c r="B7051" s="179" t="s">
        <v>15428</v>
      </c>
      <c r="C7051" s="179" t="s">
        <v>7</v>
      </c>
      <c r="D7051" s="180" t="s">
        <v>26737</v>
      </c>
      <c r="E7051"/>
    </row>
    <row r="7052" spans="1:5" s="190" customFormat="1" x14ac:dyDescent="0.25">
      <c r="A7052" s="179" t="s">
        <v>9308</v>
      </c>
      <c r="B7052" s="179" t="s">
        <v>15429</v>
      </c>
      <c r="C7052" s="179" t="s">
        <v>7</v>
      </c>
      <c r="D7052" s="180" t="s">
        <v>26738</v>
      </c>
      <c r="E7052"/>
    </row>
    <row r="7053" spans="1:5" s="190" customFormat="1" x14ac:dyDescent="0.25">
      <c r="A7053" s="179" t="s">
        <v>9309</v>
      </c>
      <c r="B7053" s="179" t="s">
        <v>15430</v>
      </c>
      <c r="C7053" s="179" t="s">
        <v>7</v>
      </c>
      <c r="D7053" s="180" t="s">
        <v>26739</v>
      </c>
      <c r="E7053"/>
    </row>
    <row r="7054" spans="1:5" s="190" customFormat="1" x14ac:dyDescent="0.25">
      <c r="A7054" s="179" t="s">
        <v>9310</v>
      </c>
      <c r="B7054" s="179" t="s">
        <v>15431</v>
      </c>
      <c r="C7054" s="179" t="s">
        <v>7</v>
      </c>
      <c r="D7054" s="180" t="s">
        <v>26740</v>
      </c>
      <c r="E7054"/>
    </row>
    <row r="7055" spans="1:5" s="190" customFormat="1" x14ac:dyDescent="0.25">
      <c r="A7055" s="179" t="s">
        <v>9311</v>
      </c>
      <c r="B7055" s="179" t="s">
        <v>15432</v>
      </c>
      <c r="C7055" s="179" t="s">
        <v>7</v>
      </c>
      <c r="D7055" s="180" t="s">
        <v>26741</v>
      </c>
      <c r="E7055"/>
    </row>
    <row r="7056" spans="1:5" s="190" customFormat="1" x14ac:dyDescent="0.25">
      <c r="A7056" s="179" t="s">
        <v>9312</v>
      </c>
      <c r="B7056" s="179" t="s">
        <v>9313</v>
      </c>
      <c r="C7056" s="179" t="s">
        <v>8</v>
      </c>
      <c r="D7056" s="180" t="s">
        <v>26742</v>
      </c>
      <c r="E7056"/>
    </row>
    <row r="7057" spans="1:5" s="190" customFormat="1" x14ac:dyDescent="0.25">
      <c r="A7057" s="179" t="s">
        <v>9314</v>
      </c>
      <c r="B7057" s="179" t="s">
        <v>9315</v>
      </c>
      <c r="C7057" s="179" t="s">
        <v>8</v>
      </c>
      <c r="D7057" s="180" t="s">
        <v>26743</v>
      </c>
      <c r="E7057"/>
    </row>
    <row r="7058" spans="1:5" s="190" customFormat="1" x14ac:dyDescent="0.25">
      <c r="A7058" s="179" t="s">
        <v>9316</v>
      </c>
      <c r="B7058" s="179" t="s">
        <v>9317</v>
      </c>
      <c r="C7058" s="179" t="s">
        <v>8</v>
      </c>
      <c r="D7058" s="180" t="s">
        <v>26744</v>
      </c>
      <c r="E7058"/>
    </row>
    <row r="7059" spans="1:5" s="190" customFormat="1" x14ac:dyDescent="0.25">
      <c r="A7059" s="179" t="s">
        <v>9318</v>
      </c>
      <c r="B7059" s="179" t="s">
        <v>9319</v>
      </c>
      <c r="C7059" s="179" t="s">
        <v>8</v>
      </c>
      <c r="D7059" s="180" t="s">
        <v>26745</v>
      </c>
      <c r="E7059"/>
    </row>
    <row r="7060" spans="1:5" s="190" customFormat="1" x14ac:dyDescent="0.25">
      <c r="A7060" s="179" t="s">
        <v>9320</v>
      </c>
      <c r="B7060" s="179" t="s">
        <v>9321</v>
      </c>
      <c r="C7060" s="179" t="s">
        <v>7</v>
      </c>
      <c r="D7060" s="180" t="s">
        <v>17044</v>
      </c>
      <c r="E7060"/>
    </row>
    <row r="7061" spans="1:5" s="190" customFormat="1" x14ac:dyDescent="0.25">
      <c r="A7061" s="179" t="s">
        <v>9322</v>
      </c>
      <c r="B7061" s="179" t="s">
        <v>9323</v>
      </c>
      <c r="C7061" s="179" t="s">
        <v>7</v>
      </c>
      <c r="D7061" s="180" t="s">
        <v>7242</v>
      </c>
      <c r="E7061"/>
    </row>
    <row r="7062" spans="1:5" s="190" customFormat="1" x14ac:dyDescent="0.25">
      <c r="A7062" s="179" t="s">
        <v>9324</v>
      </c>
      <c r="B7062" s="179" t="s">
        <v>9325</v>
      </c>
      <c r="C7062" s="179" t="s">
        <v>7</v>
      </c>
      <c r="D7062" s="180" t="s">
        <v>20466</v>
      </c>
      <c r="E7062"/>
    </row>
    <row r="7063" spans="1:5" s="190" customFormat="1" x14ac:dyDescent="0.25">
      <c r="A7063" s="179" t="s">
        <v>3065</v>
      </c>
      <c r="B7063" s="179" t="s">
        <v>6925</v>
      </c>
      <c r="C7063" s="179" t="s">
        <v>7</v>
      </c>
      <c r="D7063" s="180" t="s">
        <v>26746</v>
      </c>
      <c r="E7063"/>
    </row>
    <row r="7064" spans="1:5" s="190" customFormat="1" x14ac:dyDescent="0.25">
      <c r="A7064" s="179" t="s">
        <v>3066</v>
      </c>
      <c r="B7064" s="179" t="s">
        <v>6926</v>
      </c>
      <c r="C7064" s="179" t="s">
        <v>7</v>
      </c>
      <c r="D7064" s="180" t="s">
        <v>26747</v>
      </c>
      <c r="E7064"/>
    </row>
    <row r="7065" spans="1:5" s="190" customFormat="1" x14ac:dyDescent="0.25">
      <c r="A7065" s="179" t="s">
        <v>3067</v>
      </c>
      <c r="B7065" s="179" t="s">
        <v>6927</v>
      </c>
      <c r="C7065" s="179" t="s">
        <v>7</v>
      </c>
      <c r="D7065" s="180" t="s">
        <v>26748</v>
      </c>
      <c r="E7065"/>
    </row>
    <row r="7066" spans="1:5" s="190" customFormat="1" x14ac:dyDescent="0.25">
      <c r="A7066" s="179" t="s">
        <v>3068</v>
      </c>
      <c r="B7066" s="179" t="s">
        <v>6928</v>
      </c>
      <c r="C7066" s="179" t="s">
        <v>7</v>
      </c>
      <c r="D7066" s="180" t="s">
        <v>26749</v>
      </c>
      <c r="E7066"/>
    </row>
    <row r="7067" spans="1:5" s="190" customFormat="1" x14ac:dyDescent="0.25">
      <c r="A7067" s="179" t="s">
        <v>3069</v>
      </c>
      <c r="B7067" s="179" t="s">
        <v>6929</v>
      </c>
      <c r="C7067" s="179" t="s">
        <v>7</v>
      </c>
      <c r="D7067" s="180" t="s">
        <v>26750</v>
      </c>
      <c r="E7067"/>
    </row>
    <row r="7068" spans="1:5" s="190" customFormat="1" x14ac:dyDescent="0.25">
      <c r="A7068" s="179" t="s">
        <v>12049</v>
      </c>
      <c r="B7068" s="179" t="s">
        <v>12050</v>
      </c>
      <c r="C7068" s="179" t="s">
        <v>14</v>
      </c>
      <c r="D7068" s="180" t="s">
        <v>17456</v>
      </c>
      <c r="E7068"/>
    </row>
    <row r="7069" spans="1:5" s="190" customFormat="1" x14ac:dyDescent="0.25">
      <c r="A7069" s="179" t="s">
        <v>12051</v>
      </c>
      <c r="B7069" s="179" t="s">
        <v>12052</v>
      </c>
      <c r="C7069" s="179" t="s">
        <v>14</v>
      </c>
      <c r="D7069" s="180" t="s">
        <v>22257</v>
      </c>
      <c r="E7069"/>
    </row>
    <row r="7070" spans="1:5" s="190" customFormat="1" x14ac:dyDescent="0.25">
      <c r="A7070" s="179" t="s">
        <v>6930</v>
      </c>
      <c r="B7070" s="179" t="s">
        <v>6931</v>
      </c>
      <c r="C7070" s="179" t="s">
        <v>7</v>
      </c>
      <c r="D7070" s="180" t="s">
        <v>26751</v>
      </c>
      <c r="E7070"/>
    </row>
    <row r="7071" spans="1:5" s="190" customFormat="1" x14ac:dyDescent="0.25">
      <c r="A7071" s="179" t="s">
        <v>7999</v>
      </c>
      <c r="B7071" s="179" t="s">
        <v>15434</v>
      </c>
      <c r="C7071" s="179" t="s">
        <v>10</v>
      </c>
      <c r="D7071" s="180" t="s">
        <v>26752</v>
      </c>
      <c r="E7071"/>
    </row>
    <row r="7072" spans="1:5" s="190" customFormat="1" x14ac:dyDescent="0.25">
      <c r="A7072" s="179" t="s">
        <v>8000</v>
      </c>
      <c r="B7072" s="179" t="s">
        <v>15435</v>
      </c>
      <c r="C7072" s="179" t="s">
        <v>10</v>
      </c>
      <c r="D7072" s="180" t="s">
        <v>26753</v>
      </c>
      <c r="E7072"/>
    </row>
    <row r="7073" spans="1:5" s="190" customFormat="1" x14ac:dyDescent="0.25">
      <c r="A7073" s="179" t="s">
        <v>8001</v>
      </c>
      <c r="B7073" s="179" t="s">
        <v>15436</v>
      </c>
      <c r="C7073" s="179" t="s">
        <v>10</v>
      </c>
      <c r="D7073" s="180" t="s">
        <v>26754</v>
      </c>
      <c r="E7073"/>
    </row>
    <row r="7074" spans="1:5" s="190" customFormat="1" x14ac:dyDescent="0.25">
      <c r="A7074" s="179" t="s">
        <v>8002</v>
      </c>
      <c r="B7074" s="179" t="s">
        <v>15437</v>
      </c>
      <c r="C7074" s="179" t="s">
        <v>10</v>
      </c>
      <c r="D7074" s="180" t="s">
        <v>26755</v>
      </c>
      <c r="E7074"/>
    </row>
    <row r="7075" spans="1:5" s="190" customFormat="1" x14ac:dyDescent="0.25">
      <c r="A7075" s="179" t="s">
        <v>8003</v>
      </c>
      <c r="B7075" s="179" t="s">
        <v>15438</v>
      </c>
      <c r="C7075" s="179" t="s">
        <v>10</v>
      </c>
      <c r="D7075" s="180" t="s">
        <v>26756</v>
      </c>
      <c r="E7075"/>
    </row>
    <row r="7076" spans="1:5" s="190" customFormat="1" x14ac:dyDescent="0.25">
      <c r="A7076" s="179" t="s">
        <v>8004</v>
      </c>
      <c r="B7076" s="179" t="s">
        <v>15439</v>
      </c>
      <c r="C7076" s="179" t="s">
        <v>10</v>
      </c>
      <c r="D7076" s="180" t="s">
        <v>26757</v>
      </c>
      <c r="E7076"/>
    </row>
    <row r="7077" spans="1:5" s="190" customFormat="1" x14ac:dyDescent="0.25">
      <c r="A7077" s="179" t="s">
        <v>8005</v>
      </c>
      <c r="B7077" s="179" t="s">
        <v>15440</v>
      </c>
      <c r="C7077" s="179" t="s">
        <v>10</v>
      </c>
      <c r="D7077" s="180" t="s">
        <v>26758</v>
      </c>
      <c r="E7077"/>
    </row>
    <row r="7078" spans="1:5" s="190" customFormat="1" x14ac:dyDescent="0.25">
      <c r="A7078" s="179" t="s">
        <v>8006</v>
      </c>
      <c r="B7078" s="179" t="s">
        <v>15441</v>
      </c>
      <c r="C7078" s="179" t="s">
        <v>10</v>
      </c>
      <c r="D7078" s="180" t="s">
        <v>26759</v>
      </c>
      <c r="E7078"/>
    </row>
    <row r="7079" spans="1:5" s="190" customFormat="1" x14ac:dyDescent="0.25">
      <c r="A7079" s="179" t="s">
        <v>8007</v>
      </c>
      <c r="B7079" s="179" t="s">
        <v>15442</v>
      </c>
      <c r="C7079" s="179" t="s">
        <v>10</v>
      </c>
      <c r="D7079" s="180" t="s">
        <v>26760</v>
      </c>
      <c r="E7079"/>
    </row>
    <row r="7080" spans="1:5" s="190" customFormat="1" x14ac:dyDescent="0.25">
      <c r="A7080" s="179" t="s">
        <v>8008</v>
      </c>
      <c r="B7080" s="179" t="s">
        <v>15443</v>
      </c>
      <c r="C7080" s="179" t="s">
        <v>10</v>
      </c>
      <c r="D7080" s="180" t="s">
        <v>26761</v>
      </c>
      <c r="E7080"/>
    </row>
    <row r="7081" spans="1:5" s="190" customFormat="1" x14ac:dyDescent="0.25">
      <c r="A7081" s="179" t="s">
        <v>8009</v>
      </c>
      <c r="B7081" s="179" t="s">
        <v>15444</v>
      </c>
      <c r="C7081" s="179" t="s">
        <v>10</v>
      </c>
      <c r="D7081" s="180" t="s">
        <v>26762</v>
      </c>
      <c r="E7081"/>
    </row>
    <row r="7082" spans="1:5" s="190" customFormat="1" x14ac:dyDescent="0.25">
      <c r="A7082" s="179" t="s">
        <v>8010</v>
      </c>
      <c r="B7082" s="179" t="s">
        <v>15445</v>
      </c>
      <c r="C7082" s="179" t="s">
        <v>10</v>
      </c>
      <c r="D7082" s="180" t="s">
        <v>26763</v>
      </c>
      <c r="E7082"/>
    </row>
    <row r="7083" spans="1:5" s="190" customFormat="1" x14ac:dyDescent="0.25">
      <c r="A7083" s="179" t="s">
        <v>8011</v>
      </c>
      <c r="B7083" s="179" t="s">
        <v>15446</v>
      </c>
      <c r="C7083" s="179" t="s">
        <v>10</v>
      </c>
      <c r="D7083" s="180" t="s">
        <v>26764</v>
      </c>
      <c r="E7083"/>
    </row>
    <row r="7084" spans="1:5" s="190" customFormat="1" x14ac:dyDescent="0.25">
      <c r="A7084" s="179" t="s">
        <v>8012</v>
      </c>
      <c r="B7084" s="179" t="s">
        <v>15447</v>
      </c>
      <c r="C7084" s="179" t="s">
        <v>10</v>
      </c>
      <c r="D7084" s="180" t="s">
        <v>26765</v>
      </c>
      <c r="E7084"/>
    </row>
    <row r="7085" spans="1:5" s="190" customFormat="1" x14ac:dyDescent="0.25">
      <c r="A7085" s="179" t="s">
        <v>8013</v>
      </c>
      <c r="B7085" s="179" t="s">
        <v>15448</v>
      </c>
      <c r="C7085" s="179" t="s">
        <v>10</v>
      </c>
      <c r="D7085" s="180" t="s">
        <v>26766</v>
      </c>
      <c r="E7085"/>
    </row>
    <row r="7086" spans="1:5" s="190" customFormat="1" x14ac:dyDescent="0.25">
      <c r="A7086" s="179" t="s">
        <v>8014</v>
      </c>
      <c r="B7086" s="179" t="s">
        <v>15449</v>
      </c>
      <c r="C7086" s="179" t="s">
        <v>10</v>
      </c>
      <c r="D7086" s="180" t="s">
        <v>26767</v>
      </c>
      <c r="E7086"/>
    </row>
    <row r="7087" spans="1:5" s="190" customFormat="1" x14ac:dyDescent="0.25">
      <c r="A7087" s="179" t="s">
        <v>8015</v>
      </c>
      <c r="B7087" s="179" t="s">
        <v>8016</v>
      </c>
      <c r="C7087" s="179" t="s">
        <v>10</v>
      </c>
      <c r="D7087" s="180" t="s">
        <v>26768</v>
      </c>
      <c r="E7087"/>
    </row>
    <row r="7088" spans="1:5" s="190" customFormat="1" x14ac:dyDescent="0.25">
      <c r="A7088" s="179" t="s">
        <v>8017</v>
      </c>
      <c r="B7088" s="179" t="s">
        <v>15450</v>
      </c>
      <c r="C7088" s="179" t="s">
        <v>10</v>
      </c>
      <c r="D7088" s="180" t="s">
        <v>26769</v>
      </c>
      <c r="E7088"/>
    </row>
    <row r="7089" spans="1:5" s="190" customFormat="1" x14ac:dyDescent="0.25">
      <c r="A7089" s="179" t="s">
        <v>3070</v>
      </c>
      <c r="B7089" s="179" t="s">
        <v>9326</v>
      </c>
      <c r="C7089" s="179" t="s">
        <v>8</v>
      </c>
      <c r="D7089" s="180" t="s">
        <v>26770</v>
      </c>
      <c r="E7089"/>
    </row>
    <row r="7090" spans="1:5" s="190" customFormat="1" x14ac:dyDescent="0.25">
      <c r="A7090" s="179" t="s">
        <v>3071</v>
      </c>
      <c r="B7090" s="179" t="s">
        <v>9327</v>
      </c>
      <c r="C7090" s="179" t="s">
        <v>8</v>
      </c>
      <c r="D7090" s="180" t="s">
        <v>26771</v>
      </c>
      <c r="E7090"/>
    </row>
    <row r="7091" spans="1:5" s="190" customFormat="1" x14ac:dyDescent="0.25">
      <c r="A7091" s="179" t="s">
        <v>3072</v>
      </c>
      <c r="B7091" s="179" t="s">
        <v>9328</v>
      </c>
      <c r="C7091" s="179" t="s">
        <v>8</v>
      </c>
      <c r="D7091" s="180" t="s">
        <v>26772</v>
      </c>
      <c r="E7091"/>
    </row>
    <row r="7092" spans="1:5" s="190" customFormat="1" x14ac:dyDescent="0.25">
      <c r="A7092" s="179" t="s">
        <v>3073</v>
      </c>
      <c r="B7092" s="179" t="s">
        <v>9329</v>
      </c>
      <c r="C7092" s="179" t="s">
        <v>8</v>
      </c>
      <c r="D7092" s="180" t="s">
        <v>17815</v>
      </c>
      <c r="E7092"/>
    </row>
    <row r="7093" spans="1:5" s="190" customFormat="1" x14ac:dyDescent="0.25">
      <c r="A7093" s="179" t="s">
        <v>3074</v>
      </c>
      <c r="B7093" s="179" t="s">
        <v>9330</v>
      </c>
      <c r="C7093" s="179" t="s">
        <v>8</v>
      </c>
      <c r="D7093" s="180" t="s">
        <v>26773</v>
      </c>
      <c r="E7093"/>
    </row>
    <row r="7094" spans="1:5" s="190" customFormat="1" x14ac:dyDescent="0.25">
      <c r="A7094" s="179" t="s">
        <v>3075</v>
      </c>
      <c r="B7094" s="179" t="s">
        <v>9331</v>
      </c>
      <c r="C7094" s="179" t="s">
        <v>8</v>
      </c>
      <c r="D7094" s="180" t="s">
        <v>12850</v>
      </c>
      <c r="E7094"/>
    </row>
    <row r="7095" spans="1:5" s="190" customFormat="1" x14ac:dyDescent="0.25">
      <c r="A7095" s="179" t="s">
        <v>3076</v>
      </c>
      <c r="B7095" s="179" t="s">
        <v>9332</v>
      </c>
      <c r="C7095" s="179" t="s">
        <v>8</v>
      </c>
      <c r="D7095" s="180" t="s">
        <v>16731</v>
      </c>
      <c r="E7095"/>
    </row>
    <row r="7096" spans="1:5" s="190" customFormat="1" x14ac:dyDescent="0.25">
      <c r="A7096" s="179" t="s">
        <v>3077</v>
      </c>
      <c r="B7096" s="179" t="s">
        <v>9333</v>
      </c>
      <c r="C7096" s="179" t="s">
        <v>8</v>
      </c>
      <c r="D7096" s="180" t="s">
        <v>26774</v>
      </c>
      <c r="E7096"/>
    </row>
    <row r="7097" spans="1:5" s="190" customFormat="1" x14ac:dyDescent="0.25">
      <c r="A7097" s="179" t="s">
        <v>6932</v>
      </c>
      <c r="B7097" s="179" t="s">
        <v>15451</v>
      </c>
      <c r="C7097" s="179" t="s">
        <v>14</v>
      </c>
      <c r="D7097" s="180" t="s">
        <v>26775</v>
      </c>
      <c r="E7097"/>
    </row>
    <row r="7098" spans="1:5" s="190" customFormat="1" x14ac:dyDescent="0.25">
      <c r="A7098" s="179" t="s">
        <v>6933</v>
      </c>
      <c r="B7098" s="179" t="s">
        <v>15452</v>
      </c>
      <c r="C7098" s="179" t="s">
        <v>14</v>
      </c>
      <c r="D7098" s="180" t="s">
        <v>26776</v>
      </c>
      <c r="E7098"/>
    </row>
    <row r="7099" spans="1:5" s="190" customFormat="1" x14ac:dyDescent="0.25">
      <c r="A7099" s="179" t="s">
        <v>6934</v>
      </c>
      <c r="B7099" s="179" t="s">
        <v>15453</v>
      </c>
      <c r="C7099" s="179" t="s">
        <v>14</v>
      </c>
      <c r="D7099" s="180" t="s">
        <v>17998</v>
      </c>
      <c r="E7099"/>
    </row>
    <row r="7100" spans="1:5" s="190" customFormat="1" x14ac:dyDescent="0.25">
      <c r="A7100" s="179" t="s">
        <v>6935</v>
      </c>
      <c r="B7100" s="179" t="s">
        <v>15454</v>
      </c>
      <c r="C7100" s="179" t="s">
        <v>14</v>
      </c>
      <c r="D7100" s="180" t="s">
        <v>26777</v>
      </c>
      <c r="E7100"/>
    </row>
    <row r="7101" spans="1:5" s="190" customFormat="1" x14ac:dyDescent="0.25">
      <c r="A7101" s="179" t="s">
        <v>6936</v>
      </c>
      <c r="B7101" s="179" t="s">
        <v>15455</v>
      </c>
      <c r="C7101" s="179" t="s">
        <v>14</v>
      </c>
      <c r="D7101" s="180" t="s">
        <v>26778</v>
      </c>
      <c r="E7101"/>
    </row>
    <row r="7102" spans="1:5" s="190" customFormat="1" x14ac:dyDescent="0.25">
      <c r="A7102" s="179" t="s">
        <v>6937</v>
      </c>
      <c r="B7102" s="179" t="s">
        <v>6938</v>
      </c>
      <c r="C7102" s="179" t="s">
        <v>14</v>
      </c>
      <c r="D7102" s="180" t="s">
        <v>26779</v>
      </c>
      <c r="E7102"/>
    </row>
    <row r="7103" spans="1:5" s="190" customFormat="1" x14ac:dyDescent="0.25">
      <c r="A7103" s="179" t="s">
        <v>6939</v>
      </c>
      <c r="B7103" s="179" t="s">
        <v>6940</v>
      </c>
      <c r="C7103" s="179" t="s">
        <v>14</v>
      </c>
      <c r="D7103" s="180" t="s">
        <v>26780</v>
      </c>
      <c r="E7103"/>
    </row>
    <row r="7104" spans="1:5" s="190" customFormat="1" x14ac:dyDescent="0.25">
      <c r="A7104" s="179" t="s">
        <v>6941</v>
      </c>
      <c r="B7104" s="179" t="s">
        <v>6942</v>
      </c>
      <c r="C7104" s="179" t="s">
        <v>14</v>
      </c>
      <c r="D7104" s="180" t="s">
        <v>26781</v>
      </c>
      <c r="E7104"/>
    </row>
    <row r="7105" spans="1:5" s="190" customFormat="1" x14ac:dyDescent="0.25">
      <c r="A7105" s="179" t="s">
        <v>8018</v>
      </c>
      <c r="B7105" s="179" t="s">
        <v>8019</v>
      </c>
      <c r="C7105" s="179" t="s">
        <v>16</v>
      </c>
      <c r="D7105" s="180" t="s">
        <v>16411</v>
      </c>
      <c r="E7105"/>
    </row>
    <row r="7106" spans="1:5" s="190" customFormat="1" x14ac:dyDescent="0.25">
      <c r="A7106" s="179" t="s">
        <v>8020</v>
      </c>
      <c r="B7106" s="179" t="s">
        <v>8021</v>
      </c>
      <c r="C7106" s="179" t="s">
        <v>16</v>
      </c>
      <c r="D7106" s="180" t="s">
        <v>17781</v>
      </c>
      <c r="E7106"/>
    </row>
    <row r="7107" spans="1:5" s="190" customFormat="1" x14ac:dyDescent="0.25">
      <c r="A7107" s="179" t="s">
        <v>8022</v>
      </c>
      <c r="B7107" s="179" t="s">
        <v>8023</v>
      </c>
      <c r="C7107" s="179" t="s">
        <v>16</v>
      </c>
      <c r="D7107" s="180" t="s">
        <v>26782</v>
      </c>
      <c r="E7107"/>
    </row>
    <row r="7108" spans="1:5" s="190" customFormat="1" x14ac:dyDescent="0.25">
      <c r="A7108" s="179" t="s">
        <v>8024</v>
      </c>
      <c r="B7108" s="179" t="s">
        <v>8025</v>
      </c>
      <c r="C7108" s="179" t="s">
        <v>16</v>
      </c>
      <c r="D7108" s="180" t="s">
        <v>7273</v>
      </c>
      <c r="E7108"/>
    </row>
    <row r="7109" spans="1:5" s="190" customFormat="1" x14ac:dyDescent="0.25">
      <c r="A7109" s="179" t="s">
        <v>8026</v>
      </c>
      <c r="B7109" s="179" t="s">
        <v>8027</v>
      </c>
      <c r="C7109" s="179" t="s">
        <v>16</v>
      </c>
      <c r="D7109" s="180" t="s">
        <v>12383</v>
      </c>
      <c r="E7109"/>
    </row>
    <row r="7110" spans="1:5" s="190" customFormat="1" x14ac:dyDescent="0.25">
      <c r="A7110" s="179" t="s">
        <v>8028</v>
      </c>
      <c r="B7110" s="179" t="s">
        <v>15456</v>
      </c>
      <c r="C7110" s="179" t="s">
        <v>14</v>
      </c>
      <c r="D7110" s="180" t="s">
        <v>26783</v>
      </c>
      <c r="E7110"/>
    </row>
    <row r="7111" spans="1:5" s="190" customFormat="1" x14ac:dyDescent="0.25">
      <c r="A7111" s="179" t="s">
        <v>8029</v>
      </c>
      <c r="B7111" s="179" t="s">
        <v>15458</v>
      </c>
      <c r="C7111" s="179" t="s">
        <v>14</v>
      </c>
      <c r="D7111" s="180" t="s">
        <v>26784</v>
      </c>
      <c r="E7111"/>
    </row>
    <row r="7112" spans="1:5" s="190" customFormat="1" x14ac:dyDescent="0.25">
      <c r="A7112" s="179" t="s">
        <v>8030</v>
      </c>
      <c r="B7112" s="179" t="s">
        <v>15459</v>
      </c>
      <c r="C7112" s="179" t="s">
        <v>14</v>
      </c>
      <c r="D7112" s="180" t="s">
        <v>26785</v>
      </c>
      <c r="E7112"/>
    </row>
    <row r="7113" spans="1:5" s="190" customFormat="1" x14ac:dyDescent="0.25">
      <c r="A7113" s="179" t="s">
        <v>8031</v>
      </c>
      <c r="B7113" s="179" t="s">
        <v>15460</v>
      </c>
      <c r="C7113" s="179" t="s">
        <v>14</v>
      </c>
      <c r="D7113" s="180" t="s">
        <v>26786</v>
      </c>
      <c r="E7113"/>
    </row>
    <row r="7114" spans="1:5" s="190" customFormat="1" x14ac:dyDescent="0.25">
      <c r="A7114" s="179" t="s">
        <v>8032</v>
      </c>
      <c r="B7114" s="179" t="s">
        <v>15461</v>
      </c>
      <c r="C7114" s="179" t="s">
        <v>14</v>
      </c>
      <c r="D7114" s="180" t="s">
        <v>26787</v>
      </c>
      <c r="E7114"/>
    </row>
    <row r="7115" spans="1:5" s="190" customFormat="1" x14ac:dyDescent="0.25">
      <c r="A7115" s="179" t="s">
        <v>8033</v>
      </c>
      <c r="B7115" s="179" t="s">
        <v>8034</v>
      </c>
      <c r="C7115" s="179" t="s">
        <v>14</v>
      </c>
      <c r="D7115" s="180" t="s">
        <v>26788</v>
      </c>
      <c r="E7115"/>
    </row>
    <row r="7116" spans="1:5" s="190" customFormat="1" x14ac:dyDescent="0.25">
      <c r="A7116" s="179" t="s">
        <v>8035</v>
      </c>
      <c r="B7116" s="179" t="s">
        <v>8036</v>
      </c>
      <c r="C7116" s="179" t="s">
        <v>14</v>
      </c>
      <c r="D7116" s="180" t="s">
        <v>26789</v>
      </c>
      <c r="E7116"/>
    </row>
    <row r="7117" spans="1:5" s="190" customFormat="1" x14ac:dyDescent="0.25">
      <c r="A7117" s="179" t="s">
        <v>8037</v>
      </c>
      <c r="B7117" s="179" t="s">
        <v>8038</v>
      </c>
      <c r="C7117" s="179" t="s">
        <v>14</v>
      </c>
      <c r="D7117" s="180" t="s">
        <v>26790</v>
      </c>
      <c r="E7117"/>
    </row>
    <row r="7118" spans="1:5" s="190" customFormat="1" x14ac:dyDescent="0.25">
      <c r="A7118" s="179" t="s">
        <v>8039</v>
      </c>
      <c r="B7118" s="179" t="s">
        <v>15462</v>
      </c>
      <c r="C7118" s="179" t="s">
        <v>14</v>
      </c>
      <c r="D7118" s="180" t="s">
        <v>26791</v>
      </c>
      <c r="E7118"/>
    </row>
    <row r="7119" spans="1:5" s="190" customFormat="1" x14ac:dyDescent="0.25">
      <c r="A7119" s="179" t="s">
        <v>9334</v>
      </c>
      <c r="B7119" s="179" t="s">
        <v>9335</v>
      </c>
      <c r="C7119" s="179" t="s">
        <v>8</v>
      </c>
      <c r="D7119" s="180" t="s">
        <v>26792</v>
      </c>
      <c r="E7119"/>
    </row>
    <row r="7120" spans="1:5" s="190" customFormat="1" x14ac:dyDescent="0.25">
      <c r="A7120" s="179" t="s">
        <v>9336</v>
      </c>
      <c r="B7120" s="179" t="s">
        <v>9337</v>
      </c>
      <c r="C7120" s="179" t="s">
        <v>8</v>
      </c>
      <c r="D7120" s="180" t="s">
        <v>17983</v>
      </c>
      <c r="E7120"/>
    </row>
    <row r="7121" spans="1:5" s="190" customFormat="1" x14ac:dyDescent="0.25">
      <c r="A7121" s="179" t="s">
        <v>9338</v>
      </c>
      <c r="B7121" s="179" t="s">
        <v>9339</v>
      </c>
      <c r="C7121" s="179" t="s">
        <v>8</v>
      </c>
      <c r="D7121" s="180" t="s">
        <v>26793</v>
      </c>
      <c r="E7121"/>
    </row>
    <row r="7122" spans="1:5" s="190" customFormat="1" x14ac:dyDescent="0.25">
      <c r="A7122" s="179" t="s">
        <v>3078</v>
      </c>
      <c r="B7122" s="179" t="s">
        <v>26794</v>
      </c>
      <c r="C7122" s="179" t="s">
        <v>7</v>
      </c>
      <c r="D7122" s="180" t="s">
        <v>14697</v>
      </c>
      <c r="E7122"/>
    </row>
    <row r="7123" spans="1:5" s="190" customFormat="1" x14ac:dyDescent="0.25">
      <c r="A7123" s="179" t="s">
        <v>3079</v>
      </c>
      <c r="B7123" s="179" t="s">
        <v>26795</v>
      </c>
      <c r="C7123" s="179" t="s">
        <v>7</v>
      </c>
      <c r="D7123" s="180" t="s">
        <v>26796</v>
      </c>
      <c r="E7123"/>
    </row>
    <row r="7124" spans="1:5" s="190" customFormat="1" x14ac:dyDescent="0.25">
      <c r="A7124" s="179" t="s">
        <v>3080</v>
      </c>
      <c r="B7124" s="179" t="s">
        <v>26797</v>
      </c>
      <c r="C7124" s="179" t="s">
        <v>10</v>
      </c>
      <c r="D7124" s="180" t="s">
        <v>26798</v>
      </c>
      <c r="E7124"/>
    </row>
    <row r="7125" spans="1:5" s="190" customFormat="1" x14ac:dyDescent="0.25">
      <c r="A7125" s="179" t="s">
        <v>3081</v>
      </c>
      <c r="B7125" s="179" t="s">
        <v>26799</v>
      </c>
      <c r="C7125" s="179" t="s">
        <v>7</v>
      </c>
      <c r="D7125" s="180" t="s">
        <v>17940</v>
      </c>
      <c r="E7125"/>
    </row>
    <row r="7126" spans="1:5" s="190" customFormat="1" x14ac:dyDescent="0.25">
      <c r="A7126" s="179" t="s">
        <v>3082</v>
      </c>
      <c r="B7126" s="179" t="s">
        <v>26800</v>
      </c>
      <c r="C7126" s="179" t="s">
        <v>7</v>
      </c>
      <c r="D7126" s="180" t="s">
        <v>22343</v>
      </c>
      <c r="E7126"/>
    </row>
    <row r="7127" spans="1:5" s="190" customFormat="1" x14ac:dyDescent="0.25">
      <c r="A7127" s="179" t="s">
        <v>3083</v>
      </c>
      <c r="B7127" s="179" t="s">
        <v>26801</v>
      </c>
      <c r="C7127" s="179" t="s">
        <v>10</v>
      </c>
      <c r="D7127" s="180" t="s">
        <v>26802</v>
      </c>
      <c r="E7127"/>
    </row>
    <row r="7128" spans="1:5" s="190" customFormat="1" x14ac:dyDescent="0.25">
      <c r="A7128" s="179" t="s">
        <v>3084</v>
      </c>
      <c r="B7128" s="179" t="s">
        <v>26803</v>
      </c>
      <c r="C7128" s="179" t="s">
        <v>10</v>
      </c>
      <c r="D7128" s="180" t="s">
        <v>26804</v>
      </c>
      <c r="E7128"/>
    </row>
    <row r="7129" spans="1:5" s="190" customFormat="1" x14ac:dyDescent="0.25">
      <c r="A7129" s="179" t="s">
        <v>3085</v>
      </c>
      <c r="B7129" s="179" t="s">
        <v>26805</v>
      </c>
      <c r="C7129" s="179" t="s">
        <v>10</v>
      </c>
      <c r="D7129" s="180" t="s">
        <v>26806</v>
      </c>
      <c r="E7129"/>
    </row>
    <row r="7130" spans="1:5" s="190" customFormat="1" x14ac:dyDescent="0.25">
      <c r="A7130" s="179" t="s">
        <v>3086</v>
      </c>
      <c r="B7130" s="179" t="s">
        <v>26807</v>
      </c>
      <c r="C7130" s="179" t="s">
        <v>10</v>
      </c>
      <c r="D7130" s="180" t="s">
        <v>26808</v>
      </c>
      <c r="E7130"/>
    </row>
    <row r="7131" spans="1:5" s="190" customFormat="1" x14ac:dyDescent="0.25">
      <c r="A7131" s="179" t="s">
        <v>3087</v>
      </c>
      <c r="B7131" s="179" t="s">
        <v>26809</v>
      </c>
      <c r="C7131" s="179" t="s">
        <v>10</v>
      </c>
      <c r="D7131" s="180" t="s">
        <v>26810</v>
      </c>
      <c r="E7131"/>
    </row>
    <row r="7132" spans="1:5" s="190" customFormat="1" x14ac:dyDescent="0.25">
      <c r="A7132" s="179" t="s">
        <v>3088</v>
      </c>
      <c r="B7132" s="179" t="s">
        <v>9340</v>
      </c>
      <c r="C7132" s="179" t="s">
        <v>10</v>
      </c>
      <c r="D7132" s="180" t="s">
        <v>16176</v>
      </c>
      <c r="E7132"/>
    </row>
    <row r="7133" spans="1:5" s="190" customFormat="1" x14ac:dyDescent="0.25">
      <c r="A7133" s="179" t="s">
        <v>3089</v>
      </c>
      <c r="B7133" s="179" t="s">
        <v>9341</v>
      </c>
      <c r="C7133" s="179" t="s">
        <v>7</v>
      </c>
      <c r="D7133" s="180" t="s">
        <v>7384</v>
      </c>
      <c r="E7133"/>
    </row>
    <row r="7134" spans="1:5" s="190" customFormat="1" x14ac:dyDescent="0.25">
      <c r="A7134" s="179" t="s">
        <v>3090</v>
      </c>
      <c r="B7134" s="179" t="s">
        <v>9342</v>
      </c>
      <c r="C7134" s="179" t="s">
        <v>7</v>
      </c>
      <c r="D7134" s="180" t="s">
        <v>6460</v>
      </c>
      <c r="E7134"/>
    </row>
    <row r="7135" spans="1:5" s="190" customFormat="1" x14ac:dyDescent="0.25">
      <c r="A7135" s="179" t="s">
        <v>3091</v>
      </c>
      <c r="B7135" s="179" t="s">
        <v>9343</v>
      </c>
      <c r="C7135" s="179" t="s">
        <v>7</v>
      </c>
      <c r="D7135" s="180" t="s">
        <v>26811</v>
      </c>
      <c r="E7135"/>
    </row>
    <row r="7136" spans="1:5" s="190" customFormat="1" x14ac:dyDescent="0.25">
      <c r="A7136" s="179" t="s">
        <v>9344</v>
      </c>
      <c r="B7136" s="179" t="s">
        <v>9345</v>
      </c>
      <c r="C7136" s="179" t="s">
        <v>7</v>
      </c>
      <c r="D7136" s="180" t="s">
        <v>6411</v>
      </c>
      <c r="E7136"/>
    </row>
    <row r="7137" spans="1:5" s="190" customFormat="1" x14ac:dyDescent="0.25">
      <c r="A7137" s="179" t="s">
        <v>9346</v>
      </c>
      <c r="B7137" s="179" t="s">
        <v>9347</v>
      </c>
      <c r="C7137" s="179" t="s">
        <v>16</v>
      </c>
      <c r="D7137" s="180" t="s">
        <v>26812</v>
      </c>
      <c r="E7137"/>
    </row>
    <row r="7138" spans="1:5" s="190" customFormat="1" x14ac:dyDescent="0.25">
      <c r="A7138" s="179" t="s">
        <v>9348</v>
      </c>
      <c r="B7138" s="179" t="s">
        <v>9349</v>
      </c>
      <c r="C7138" s="179" t="s">
        <v>16</v>
      </c>
      <c r="D7138" s="180" t="s">
        <v>7333</v>
      </c>
      <c r="E7138"/>
    </row>
    <row r="7139" spans="1:5" s="190" customFormat="1" x14ac:dyDescent="0.25">
      <c r="A7139" s="179" t="s">
        <v>9350</v>
      </c>
      <c r="B7139" s="179" t="s">
        <v>9351</v>
      </c>
      <c r="C7139" s="179" t="s">
        <v>16</v>
      </c>
      <c r="D7139" s="180" t="s">
        <v>12042</v>
      </c>
      <c r="E7139"/>
    </row>
    <row r="7140" spans="1:5" s="190" customFormat="1" x14ac:dyDescent="0.25">
      <c r="A7140" s="179" t="s">
        <v>9352</v>
      </c>
      <c r="B7140" s="179" t="s">
        <v>9353</v>
      </c>
      <c r="C7140" s="179" t="s">
        <v>16</v>
      </c>
      <c r="D7140" s="180" t="s">
        <v>7293</v>
      </c>
      <c r="E7140"/>
    </row>
    <row r="7141" spans="1:5" s="190" customFormat="1" x14ac:dyDescent="0.25">
      <c r="A7141" s="179" t="s">
        <v>9354</v>
      </c>
      <c r="B7141" s="179" t="s">
        <v>9355</v>
      </c>
      <c r="C7141" s="179" t="s">
        <v>16</v>
      </c>
      <c r="D7141" s="180" t="s">
        <v>7833</v>
      </c>
      <c r="E7141"/>
    </row>
    <row r="7142" spans="1:5" s="190" customFormat="1" x14ac:dyDescent="0.25">
      <c r="A7142" s="179" t="s">
        <v>9356</v>
      </c>
      <c r="B7142" s="179" t="s">
        <v>9357</v>
      </c>
      <c r="C7142" s="179" t="s">
        <v>16</v>
      </c>
      <c r="D7142" s="180" t="s">
        <v>7846</v>
      </c>
      <c r="E7142"/>
    </row>
    <row r="7143" spans="1:5" s="190" customFormat="1" x14ac:dyDescent="0.25">
      <c r="A7143" s="179" t="s">
        <v>3092</v>
      </c>
      <c r="B7143" s="179" t="s">
        <v>9358</v>
      </c>
      <c r="C7143" s="179" t="s">
        <v>10</v>
      </c>
      <c r="D7143" s="180" t="s">
        <v>26813</v>
      </c>
      <c r="E7143"/>
    </row>
    <row r="7144" spans="1:5" s="190" customFormat="1" x14ac:dyDescent="0.25">
      <c r="A7144" s="179" t="s">
        <v>8040</v>
      </c>
      <c r="B7144" s="179" t="s">
        <v>9359</v>
      </c>
      <c r="C7144" s="179" t="s">
        <v>7</v>
      </c>
      <c r="D7144" s="180" t="s">
        <v>26814</v>
      </c>
      <c r="E7144"/>
    </row>
    <row r="7145" spans="1:5" s="190" customFormat="1" x14ac:dyDescent="0.25">
      <c r="A7145" s="179" t="s">
        <v>9360</v>
      </c>
      <c r="B7145" s="179" t="s">
        <v>9361</v>
      </c>
      <c r="C7145" s="179" t="s">
        <v>7</v>
      </c>
      <c r="D7145" s="180" t="s">
        <v>17956</v>
      </c>
      <c r="E7145"/>
    </row>
    <row r="7146" spans="1:5" s="190" customFormat="1" x14ac:dyDescent="0.25">
      <c r="A7146" s="179" t="s">
        <v>9362</v>
      </c>
      <c r="B7146" s="179" t="s">
        <v>9363</v>
      </c>
      <c r="C7146" s="179" t="s">
        <v>7</v>
      </c>
      <c r="D7146" s="180" t="s">
        <v>26815</v>
      </c>
      <c r="E7146"/>
    </row>
    <row r="7147" spans="1:5" s="190" customFormat="1" x14ac:dyDescent="0.25">
      <c r="A7147" s="179" t="s">
        <v>9364</v>
      </c>
      <c r="B7147" s="179" t="s">
        <v>9365</v>
      </c>
      <c r="C7147" s="179" t="s">
        <v>7</v>
      </c>
      <c r="D7147" s="180" t="s">
        <v>26816</v>
      </c>
      <c r="E7147"/>
    </row>
    <row r="7148" spans="1:5" s="190" customFormat="1" x14ac:dyDescent="0.25">
      <c r="A7148" s="179" t="s">
        <v>6944</v>
      </c>
      <c r="B7148" s="179" t="s">
        <v>26817</v>
      </c>
      <c r="C7148" s="179" t="s">
        <v>10</v>
      </c>
      <c r="D7148" s="180" t="s">
        <v>26818</v>
      </c>
      <c r="E7148"/>
    </row>
    <row r="7149" spans="1:5" s="190" customFormat="1" x14ac:dyDescent="0.25">
      <c r="A7149" s="179" t="s">
        <v>6945</v>
      </c>
      <c r="B7149" s="179" t="s">
        <v>26819</v>
      </c>
      <c r="C7149" s="179" t="s">
        <v>10</v>
      </c>
      <c r="D7149" s="180" t="s">
        <v>20604</v>
      </c>
      <c r="E7149"/>
    </row>
    <row r="7150" spans="1:5" s="190" customFormat="1" x14ac:dyDescent="0.25">
      <c r="A7150" s="179" t="s">
        <v>6946</v>
      </c>
      <c r="B7150" s="179" t="s">
        <v>26820</v>
      </c>
      <c r="C7150" s="179" t="s">
        <v>10</v>
      </c>
      <c r="D7150" s="180" t="s">
        <v>26821</v>
      </c>
      <c r="E7150"/>
    </row>
    <row r="7151" spans="1:5" s="190" customFormat="1" x14ac:dyDescent="0.25">
      <c r="A7151" s="179" t="s">
        <v>9366</v>
      </c>
      <c r="B7151" s="179" t="s">
        <v>9367</v>
      </c>
      <c r="C7151" s="179" t="s">
        <v>7</v>
      </c>
      <c r="D7151" s="180" t="s">
        <v>17906</v>
      </c>
      <c r="E7151"/>
    </row>
    <row r="7152" spans="1:5" s="190" customFormat="1" x14ac:dyDescent="0.25">
      <c r="A7152" s="179" t="s">
        <v>9368</v>
      </c>
      <c r="B7152" s="179" t="s">
        <v>9369</v>
      </c>
      <c r="C7152" s="179" t="s">
        <v>7</v>
      </c>
      <c r="D7152" s="180" t="s">
        <v>26822</v>
      </c>
      <c r="E7152"/>
    </row>
    <row r="7153" spans="1:5" s="190" customFormat="1" x14ac:dyDescent="0.25">
      <c r="A7153" s="179" t="s">
        <v>9370</v>
      </c>
      <c r="B7153" s="179" t="s">
        <v>9371</v>
      </c>
      <c r="C7153" s="179" t="s">
        <v>7</v>
      </c>
      <c r="D7153" s="180" t="s">
        <v>17037</v>
      </c>
      <c r="E7153"/>
    </row>
    <row r="7154" spans="1:5" s="190" customFormat="1" x14ac:dyDescent="0.25">
      <c r="A7154" s="179" t="s">
        <v>9372</v>
      </c>
      <c r="B7154" s="179" t="s">
        <v>9373</v>
      </c>
      <c r="C7154" s="179" t="s">
        <v>7</v>
      </c>
      <c r="D7154" s="180" t="s">
        <v>26823</v>
      </c>
      <c r="E7154"/>
    </row>
    <row r="7155" spans="1:5" s="190" customFormat="1" x14ac:dyDescent="0.25">
      <c r="A7155" s="179" t="s">
        <v>9374</v>
      </c>
      <c r="B7155" s="179" t="s">
        <v>9375</v>
      </c>
      <c r="C7155" s="179" t="s">
        <v>7</v>
      </c>
      <c r="D7155" s="180" t="s">
        <v>26824</v>
      </c>
      <c r="E7155"/>
    </row>
    <row r="7156" spans="1:5" s="190" customFormat="1" x14ac:dyDescent="0.25">
      <c r="A7156" s="179" t="s">
        <v>9376</v>
      </c>
      <c r="B7156" s="179" t="s">
        <v>9377</v>
      </c>
      <c r="C7156" s="179" t="s">
        <v>7</v>
      </c>
      <c r="D7156" s="180" t="s">
        <v>26825</v>
      </c>
      <c r="E7156"/>
    </row>
    <row r="7157" spans="1:5" s="190" customFormat="1" x14ac:dyDescent="0.25">
      <c r="A7157" s="179" t="s">
        <v>9378</v>
      </c>
      <c r="B7157" s="179" t="s">
        <v>9379</v>
      </c>
      <c r="C7157" s="179" t="s">
        <v>7</v>
      </c>
      <c r="D7157" s="180" t="s">
        <v>26826</v>
      </c>
      <c r="E7157"/>
    </row>
    <row r="7158" spans="1:5" s="190" customFormat="1" x14ac:dyDescent="0.25">
      <c r="A7158" s="179" t="s">
        <v>9380</v>
      </c>
      <c r="B7158" s="179" t="s">
        <v>9381</v>
      </c>
      <c r="C7158" s="179" t="s">
        <v>7</v>
      </c>
      <c r="D7158" s="180" t="s">
        <v>26827</v>
      </c>
      <c r="E7158"/>
    </row>
    <row r="7159" spans="1:5" s="190" customFormat="1" x14ac:dyDescent="0.25">
      <c r="A7159" s="179" t="s">
        <v>9382</v>
      </c>
      <c r="B7159" s="179" t="s">
        <v>9383</v>
      </c>
      <c r="C7159" s="179" t="s">
        <v>7</v>
      </c>
      <c r="D7159" s="180" t="s">
        <v>26828</v>
      </c>
      <c r="E7159"/>
    </row>
    <row r="7160" spans="1:5" s="190" customFormat="1" x14ac:dyDescent="0.25">
      <c r="A7160" s="179" t="s">
        <v>3093</v>
      </c>
      <c r="B7160" s="179" t="s">
        <v>9384</v>
      </c>
      <c r="C7160" s="179" t="s">
        <v>7</v>
      </c>
      <c r="D7160" s="180" t="s">
        <v>26829</v>
      </c>
      <c r="E7160"/>
    </row>
    <row r="7161" spans="1:5" s="190" customFormat="1" x14ac:dyDescent="0.25">
      <c r="A7161" s="179" t="s">
        <v>3094</v>
      </c>
      <c r="B7161" s="179" t="s">
        <v>9385</v>
      </c>
      <c r="C7161" s="179" t="s">
        <v>7</v>
      </c>
      <c r="D7161" s="180" t="s">
        <v>26830</v>
      </c>
      <c r="E7161"/>
    </row>
    <row r="7162" spans="1:5" s="190" customFormat="1" x14ac:dyDescent="0.25">
      <c r="A7162" s="179" t="s">
        <v>3095</v>
      </c>
      <c r="B7162" s="179" t="s">
        <v>9386</v>
      </c>
      <c r="C7162" s="179" t="s">
        <v>7</v>
      </c>
      <c r="D7162" s="180" t="s">
        <v>17577</v>
      </c>
      <c r="E7162"/>
    </row>
    <row r="7163" spans="1:5" s="190" customFormat="1" x14ac:dyDescent="0.25">
      <c r="A7163" s="179" t="s">
        <v>3096</v>
      </c>
      <c r="B7163" s="179" t="s">
        <v>9387</v>
      </c>
      <c r="C7163" s="179" t="s">
        <v>7</v>
      </c>
      <c r="D7163" s="180" t="s">
        <v>26831</v>
      </c>
      <c r="E7163"/>
    </row>
    <row r="7164" spans="1:5" s="190" customFormat="1" x14ac:dyDescent="0.25">
      <c r="A7164" s="179" t="s">
        <v>3097</v>
      </c>
      <c r="B7164" s="179" t="s">
        <v>9388</v>
      </c>
      <c r="C7164" s="179" t="s">
        <v>7</v>
      </c>
      <c r="D7164" s="180" t="s">
        <v>24160</v>
      </c>
      <c r="E7164"/>
    </row>
    <row r="7165" spans="1:5" s="190" customFormat="1" x14ac:dyDescent="0.25">
      <c r="A7165" s="179" t="s">
        <v>3098</v>
      </c>
      <c r="B7165" s="179" t="s">
        <v>9389</v>
      </c>
      <c r="C7165" s="179" t="s">
        <v>7</v>
      </c>
      <c r="D7165" s="180" t="s">
        <v>23821</v>
      </c>
      <c r="E7165"/>
    </row>
    <row r="7166" spans="1:5" s="190" customFormat="1" x14ac:dyDescent="0.25">
      <c r="A7166" s="179" t="s">
        <v>3099</v>
      </c>
      <c r="B7166" s="179" t="s">
        <v>9390</v>
      </c>
      <c r="C7166" s="179" t="s">
        <v>7</v>
      </c>
      <c r="D7166" s="180" t="s">
        <v>26832</v>
      </c>
      <c r="E7166"/>
    </row>
    <row r="7167" spans="1:5" s="190" customFormat="1" x14ac:dyDescent="0.25">
      <c r="A7167" s="179" t="s">
        <v>3100</v>
      </c>
      <c r="B7167" s="179" t="s">
        <v>9391</v>
      </c>
      <c r="C7167" s="179" t="s">
        <v>7</v>
      </c>
      <c r="D7167" s="180" t="s">
        <v>26833</v>
      </c>
      <c r="E7167"/>
    </row>
    <row r="7168" spans="1:5" s="190" customFormat="1" x14ac:dyDescent="0.25">
      <c r="A7168" s="179" t="s">
        <v>3101</v>
      </c>
      <c r="B7168" s="179" t="s">
        <v>9392</v>
      </c>
      <c r="C7168" s="179" t="s">
        <v>7</v>
      </c>
      <c r="D7168" s="180" t="s">
        <v>26834</v>
      </c>
      <c r="E7168"/>
    </row>
    <row r="7169" spans="1:5" s="190" customFormat="1" x14ac:dyDescent="0.25">
      <c r="A7169" s="179" t="s">
        <v>3102</v>
      </c>
      <c r="B7169" s="179" t="s">
        <v>9393</v>
      </c>
      <c r="C7169" s="179" t="s">
        <v>14</v>
      </c>
      <c r="D7169" s="180" t="s">
        <v>26835</v>
      </c>
      <c r="E7169"/>
    </row>
    <row r="7170" spans="1:5" s="190" customFormat="1" x14ac:dyDescent="0.25">
      <c r="A7170" s="179" t="s">
        <v>3103</v>
      </c>
      <c r="B7170" s="179" t="s">
        <v>9394</v>
      </c>
      <c r="C7170" s="179" t="s">
        <v>14</v>
      </c>
      <c r="D7170" s="180" t="s">
        <v>23664</v>
      </c>
      <c r="E7170"/>
    </row>
    <row r="7171" spans="1:5" s="190" customFormat="1" x14ac:dyDescent="0.25">
      <c r="A7171" s="179" t="s">
        <v>3104</v>
      </c>
      <c r="B7171" s="179" t="s">
        <v>9395</v>
      </c>
      <c r="C7171" s="179" t="s">
        <v>7</v>
      </c>
      <c r="D7171" s="180" t="s">
        <v>26836</v>
      </c>
      <c r="E7171"/>
    </row>
    <row r="7172" spans="1:5" s="190" customFormat="1" x14ac:dyDescent="0.25">
      <c r="A7172" s="179" t="s">
        <v>3105</v>
      </c>
      <c r="B7172" s="179" t="s">
        <v>9396</v>
      </c>
      <c r="C7172" s="179" t="s">
        <v>7</v>
      </c>
      <c r="D7172" s="180" t="s">
        <v>26837</v>
      </c>
      <c r="E7172"/>
    </row>
    <row r="7173" spans="1:5" s="190" customFormat="1" x14ac:dyDescent="0.25">
      <c r="A7173" s="179" t="s">
        <v>3106</v>
      </c>
      <c r="B7173" s="179" t="s">
        <v>9397</v>
      </c>
      <c r="C7173" s="179" t="s">
        <v>7</v>
      </c>
      <c r="D7173" s="180" t="s">
        <v>16678</v>
      </c>
      <c r="E7173"/>
    </row>
    <row r="7174" spans="1:5" s="190" customFormat="1" x14ac:dyDescent="0.25">
      <c r="A7174" s="179" t="s">
        <v>3107</v>
      </c>
      <c r="B7174" s="179" t="s">
        <v>9398</v>
      </c>
      <c r="C7174" s="179" t="s">
        <v>7</v>
      </c>
      <c r="D7174" s="180" t="s">
        <v>21105</v>
      </c>
      <c r="E7174"/>
    </row>
    <row r="7175" spans="1:5" s="190" customFormat="1" x14ac:dyDescent="0.25">
      <c r="A7175" s="179" t="s">
        <v>3108</v>
      </c>
      <c r="B7175" s="179" t="s">
        <v>9399</v>
      </c>
      <c r="C7175" s="179" t="s">
        <v>7</v>
      </c>
      <c r="D7175" s="180" t="s">
        <v>17976</v>
      </c>
      <c r="E7175"/>
    </row>
    <row r="7176" spans="1:5" s="190" customFormat="1" x14ac:dyDescent="0.25">
      <c r="A7176" s="179" t="s">
        <v>3109</v>
      </c>
      <c r="B7176" s="179" t="s">
        <v>9400</v>
      </c>
      <c r="C7176" s="179" t="s">
        <v>7</v>
      </c>
      <c r="D7176" s="180" t="s">
        <v>26838</v>
      </c>
      <c r="E7176"/>
    </row>
    <row r="7177" spans="1:5" s="190" customFormat="1" x14ac:dyDescent="0.25">
      <c r="A7177" s="179" t="s">
        <v>3110</v>
      </c>
      <c r="B7177" s="179" t="s">
        <v>9401</v>
      </c>
      <c r="C7177" s="179" t="s">
        <v>7</v>
      </c>
      <c r="D7177" s="180" t="s">
        <v>26839</v>
      </c>
      <c r="E7177"/>
    </row>
    <row r="7178" spans="1:5" s="190" customFormat="1" x14ac:dyDescent="0.25">
      <c r="A7178" s="179" t="s">
        <v>3111</v>
      </c>
      <c r="B7178" s="179" t="s">
        <v>9402</v>
      </c>
      <c r="C7178" s="179" t="s">
        <v>7</v>
      </c>
      <c r="D7178" s="180" t="s">
        <v>26840</v>
      </c>
      <c r="E7178"/>
    </row>
    <row r="7179" spans="1:5" s="190" customFormat="1" x14ac:dyDescent="0.25">
      <c r="A7179" s="179" t="s">
        <v>3112</v>
      </c>
      <c r="B7179" s="179" t="s">
        <v>9403</v>
      </c>
      <c r="C7179" s="179" t="s">
        <v>7</v>
      </c>
      <c r="D7179" s="180" t="s">
        <v>25842</v>
      </c>
      <c r="E7179"/>
    </row>
    <row r="7180" spans="1:5" s="190" customFormat="1" x14ac:dyDescent="0.25">
      <c r="A7180" s="179" t="s">
        <v>3113</v>
      </c>
      <c r="B7180" s="179" t="s">
        <v>9404</v>
      </c>
      <c r="C7180" s="179" t="s">
        <v>7</v>
      </c>
      <c r="D7180" s="180" t="s">
        <v>26841</v>
      </c>
      <c r="E7180"/>
    </row>
    <row r="7181" spans="1:5" s="190" customFormat="1" x14ac:dyDescent="0.25">
      <c r="A7181" s="179" t="s">
        <v>3114</v>
      </c>
      <c r="B7181" s="179" t="s">
        <v>9405</v>
      </c>
      <c r="C7181" s="179" t="s">
        <v>7</v>
      </c>
      <c r="D7181" s="180" t="s">
        <v>12675</v>
      </c>
      <c r="E7181"/>
    </row>
    <row r="7182" spans="1:5" s="190" customFormat="1" x14ac:dyDescent="0.25">
      <c r="A7182" s="179" t="s">
        <v>3115</v>
      </c>
      <c r="B7182" s="179" t="s">
        <v>9406</v>
      </c>
      <c r="C7182" s="179" t="s">
        <v>7</v>
      </c>
      <c r="D7182" s="180" t="s">
        <v>18309</v>
      </c>
      <c r="E7182"/>
    </row>
    <row r="7183" spans="1:5" s="190" customFormat="1" x14ac:dyDescent="0.25">
      <c r="A7183" s="179" t="s">
        <v>3116</v>
      </c>
      <c r="B7183" s="179" t="s">
        <v>9407</v>
      </c>
      <c r="C7183" s="179" t="s">
        <v>7</v>
      </c>
      <c r="D7183" s="180" t="s">
        <v>26842</v>
      </c>
      <c r="E7183"/>
    </row>
    <row r="7184" spans="1:5" s="190" customFormat="1" x14ac:dyDescent="0.25">
      <c r="A7184" s="179" t="s">
        <v>3117</v>
      </c>
      <c r="B7184" s="179" t="s">
        <v>9408</v>
      </c>
      <c r="C7184" s="179" t="s">
        <v>7</v>
      </c>
      <c r="D7184" s="180" t="s">
        <v>26843</v>
      </c>
      <c r="E7184"/>
    </row>
    <row r="7185" spans="1:5" s="190" customFormat="1" x14ac:dyDescent="0.25">
      <c r="A7185" s="179" t="s">
        <v>3118</v>
      </c>
      <c r="B7185" s="179" t="s">
        <v>9409</v>
      </c>
      <c r="C7185" s="179" t="s">
        <v>7</v>
      </c>
      <c r="D7185" s="180" t="s">
        <v>26844</v>
      </c>
      <c r="E7185"/>
    </row>
    <row r="7186" spans="1:5" s="190" customFormat="1" x14ac:dyDescent="0.25">
      <c r="A7186" s="179" t="s">
        <v>3119</v>
      </c>
      <c r="B7186" s="179" t="s">
        <v>9410</v>
      </c>
      <c r="C7186" s="179" t="s">
        <v>7</v>
      </c>
      <c r="D7186" s="180" t="s">
        <v>26845</v>
      </c>
      <c r="E7186"/>
    </row>
    <row r="7187" spans="1:5" s="190" customFormat="1" x14ac:dyDescent="0.25">
      <c r="A7187" s="179" t="s">
        <v>3120</v>
      </c>
      <c r="B7187" s="179" t="s">
        <v>9411</v>
      </c>
      <c r="C7187" s="179" t="s">
        <v>7</v>
      </c>
      <c r="D7187" s="180" t="s">
        <v>26846</v>
      </c>
      <c r="E7187"/>
    </row>
    <row r="7188" spans="1:5" s="190" customFormat="1" x14ac:dyDescent="0.25">
      <c r="A7188" s="179" t="s">
        <v>3121</v>
      </c>
      <c r="B7188" s="179" t="s">
        <v>9412</v>
      </c>
      <c r="C7188" s="179" t="s">
        <v>7</v>
      </c>
      <c r="D7188" s="180" t="s">
        <v>26847</v>
      </c>
      <c r="E7188"/>
    </row>
    <row r="7189" spans="1:5" s="190" customFormat="1" x14ac:dyDescent="0.25">
      <c r="A7189" s="179" t="s">
        <v>3122</v>
      </c>
      <c r="B7189" s="179" t="s">
        <v>9413</v>
      </c>
      <c r="C7189" s="179" t="s">
        <v>7</v>
      </c>
      <c r="D7189" s="180" t="s">
        <v>26848</v>
      </c>
      <c r="E7189"/>
    </row>
    <row r="7190" spans="1:5" s="190" customFormat="1" x14ac:dyDescent="0.25">
      <c r="A7190" s="179" t="s">
        <v>3123</v>
      </c>
      <c r="B7190" s="179" t="s">
        <v>9414</v>
      </c>
      <c r="C7190" s="179" t="s">
        <v>7</v>
      </c>
      <c r="D7190" s="180" t="s">
        <v>26849</v>
      </c>
      <c r="E7190"/>
    </row>
    <row r="7191" spans="1:5" s="190" customFormat="1" x14ac:dyDescent="0.25">
      <c r="A7191" s="179" t="s">
        <v>3124</v>
      </c>
      <c r="B7191" s="179" t="s">
        <v>9415</v>
      </c>
      <c r="C7191" s="179" t="s">
        <v>7</v>
      </c>
      <c r="D7191" s="180" t="s">
        <v>26850</v>
      </c>
      <c r="E7191"/>
    </row>
    <row r="7192" spans="1:5" s="190" customFormat="1" x14ac:dyDescent="0.25">
      <c r="A7192" s="179" t="s">
        <v>3125</v>
      </c>
      <c r="B7192" s="179" t="s">
        <v>9416</v>
      </c>
      <c r="C7192" s="179" t="s">
        <v>7</v>
      </c>
      <c r="D7192" s="180" t="s">
        <v>26851</v>
      </c>
      <c r="E7192"/>
    </row>
    <row r="7193" spans="1:5" s="190" customFormat="1" x14ac:dyDescent="0.25">
      <c r="A7193" s="179" t="s">
        <v>3126</v>
      </c>
      <c r="B7193" s="179" t="s">
        <v>9417</v>
      </c>
      <c r="C7193" s="179" t="s">
        <v>7</v>
      </c>
      <c r="D7193" s="180" t="s">
        <v>26852</v>
      </c>
      <c r="E7193"/>
    </row>
    <row r="7194" spans="1:5" s="190" customFormat="1" x14ac:dyDescent="0.25">
      <c r="A7194" s="179" t="s">
        <v>3127</v>
      </c>
      <c r="B7194" s="179" t="s">
        <v>9418</v>
      </c>
      <c r="C7194" s="179" t="s">
        <v>7</v>
      </c>
      <c r="D7194" s="180" t="s">
        <v>26853</v>
      </c>
      <c r="E7194"/>
    </row>
    <row r="7195" spans="1:5" s="190" customFormat="1" x14ac:dyDescent="0.25">
      <c r="A7195" s="179" t="s">
        <v>3128</v>
      </c>
      <c r="B7195" s="179" t="s">
        <v>9419</v>
      </c>
      <c r="C7195" s="179" t="s">
        <v>7</v>
      </c>
      <c r="D7195" s="180" t="s">
        <v>15952</v>
      </c>
      <c r="E7195"/>
    </row>
    <row r="7196" spans="1:5" s="190" customFormat="1" x14ac:dyDescent="0.25">
      <c r="A7196" s="179" t="s">
        <v>3129</v>
      </c>
      <c r="B7196" s="179" t="s">
        <v>9420</v>
      </c>
      <c r="C7196" s="179" t="s">
        <v>7</v>
      </c>
      <c r="D7196" s="180" t="s">
        <v>26854</v>
      </c>
      <c r="E7196"/>
    </row>
    <row r="7197" spans="1:5" s="190" customFormat="1" x14ac:dyDescent="0.25">
      <c r="A7197" s="179" t="s">
        <v>3130</v>
      </c>
      <c r="B7197" s="179" t="s">
        <v>9421</v>
      </c>
      <c r="C7197" s="179" t="s">
        <v>7</v>
      </c>
      <c r="D7197" s="180" t="s">
        <v>26855</v>
      </c>
      <c r="E7197"/>
    </row>
    <row r="7198" spans="1:5" s="190" customFormat="1" x14ac:dyDescent="0.25">
      <c r="A7198" s="179" t="s">
        <v>3131</v>
      </c>
      <c r="B7198" s="179" t="s">
        <v>9422</v>
      </c>
      <c r="C7198" s="179" t="s">
        <v>7</v>
      </c>
      <c r="D7198" s="180" t="s">
        <v>26856</v>
      </c>
      <c r="E7198"/>
    </row>
    <row r="7199" spans="1:5" s="190" customFormat="1" x14ac:dyDescent="0.25">
      <c r="A7199" s="179" t="s">
        <v>3132</v>
      </c>
      <c r="B7199" s="179" t="s">
        <v>9423</v>
      </c>
      <c r="C7199" s="179" t="s">
        <v>7</v>
      </c>
      <c r="D7199" s="180" t="s">
        <v>26857</v>
      </c>
      <c r="E7199"/>
    </row>
    <row r="7200" spans="1:5" s="190" customFormat="1" x14ac:dyDescent="0.25">
      <c r="A7200" s="179" t="s">
        <v>3133</v>
      </c>
      <c r="B7200" s="179" t="s">
        <v>9424</v>
      </c>
      <c r="C7200" s="179" t="s">
        <v>7</v>
      </c>
      <c r="D7200" s="180" t="s">
        <v>26858</v>
      </c>
      <c r="E7200"/>
    </row>
    <row r="7201" spans="1:5" s="190" customFormat="1" x14ac:dyDescent="0.25">
      <c r="A7201" s="179" t="s">
        <v>3134</v>
      </c>
      <c r="B7201" s="179" t="s">
        <v>9425</v>
      </c>
      <c r="C7201" s="179" t="s">
        <v>7</v>
      </c>
      <c r="D7201" s="180" t="s">
        <v>22852</v>
      </c>
      <c r="E7201"/>
    </row>
    <row r="7202" spans="1:5" s="190" customFormat="1" x14ac:dyDescent="0.25">
      <c r="A7202" s="179" t="s">
        <v>3135</v>
      </c>
      <c r="B7202" s="179" t="s">
        <v>1079</v>
      </c>
      <c r="C7202" s="179" t="s">
        <v>7</v>
      </c>
      <c r="D7202" s="180" t="s">
        <v>26859</v>
      </c>
      <c r="E7202"/>
    </row>
    <row r="7203" spans="1:5" s="190" customFormat="1" x14ac:dyDescent="0.25">
      <c r="A7203" s="179" t="s">
        <v>3136</v>
      </c>
      <c r="B7203" s="179" t="s">
        <v>9426</v>
      </c>
      <c r="C7203" s="179" t="s">
        <v>7</v>
      </c>
      <c r="D7203" s="180" t="s">
        <v>17089</v>
      </c>
      <c r="E7203"/>
    </row>
    <row r="7204" spans="1:5" s="190" customFormat="1" x14ac:dyDescent="0.25">
      <c r="A7204" s="179" t="s">
        <v>3137</v>
      </c>
      <c r="B7204" s="179" t="s">
        <v>9427</v>
      </c>
      <c r="C7204" s="179" t="s">
        <v>7</v>
      </c>
      <c r="D7204" s="180" t="s">
        <v>26860</v>
      </c>
      <c r="E7204"/>
    </row>
    <row r="7205" spans="1:5" s="190" customFormat="1" x14ac:dyDescent="0.25">
      <c r="A7205" s="179" t="s">
        <v>3138</v>
      </c>
      <c r="B7205" s="179" t="s">
        <v>9428</v>
      </c>
      <c r="C7205" s="179" t="s">
        <v>7</v>
      </c>
      <c r="D7205" s="180" t="s">
        <v>26861</v>
      </c>
      <c r="E7205"/>
    </row>
    <row r="7206" spans="1:5" s="190" customFormat="1" x14ac:dyDescent="0.25">
      <c r="A7206" s="179" t="s">
        <v>3139</v>
      </c>
      <c r="B7206" s="179" t="s">
        <v>9429</v>
      </c>
      <c r="C7206" s="179" t="s">
        <v>7</v>
      </c>
      <c r="D7206" s="180" t="s">
        <v>26862</v>
      </c>
      <c r="E7206"/>
    </row>
    <row r="7207" spans="1:5" s="190" customFormat="1" x14ac:dyDescent="0.25">
      <c r="A7207" s="179" t="s">
        <v>3140</v>
      </c>
      <c r="B7207" s="179" t="s">
        <v>9430</v>
      </c>
      <c r="C7207" s="179" t="s">
        <v>7</v>
      </c>
      <c r="D7207" s="180" t="s">
        <v>26863</v>
      </c>
      <c r="E7207"/>
    </row>
    <row r="7208" spans="1:5" s="190" customFormat="1" x14ac:dyDescent="0.25">
      <c r="A7208" s="179" t="s">
        <v>3141</v>
      </c>
      <c r="B7208" s="179" t="s">
        <v>9431</v>
      </c>
      <c r="C7208" s="179" t="s">
        <v>7</v>
      </c>
      <c r="D7208" s="180" t="s">
        <v>26864</v>
      </c>
      <c r="E7208"/>
    </row>
    <row r="7209" spans="1:5" s="190" customFormat="1" x14ac:dyDescent="0.25">
      <c r="A7209" s="179" t="s">
        <v>3142</v>
      </c>
      <c r="B7209" s="179" t="s">
        <v>9432</v>
      </c>
      <c r="C7209" s="179" t="s">
        <v>7</v>
      </c>
      <c r="D7209" s="180" t="s">
        <v>26865</v>
      </c>
      <c r="E7209"/>
    </row>
    <row r="7210" spans="1:5" s="190" customFormat="1" x14ac:dyDescent="0.25">
      <c r="A7210" s="179" t="s">
        <v>3143</v>
      </c>
      <c r="B7210" s="179" t="s">
        <v>9433</v>
      </c>
      <c r="C7210" s="179" t="s">
        <v>7</v>
      </c>
      <c r="D7210" s="180" t="s">
        <v>26866</v>
      </c>
      <c r="E7210"/>
    </row>
    <row r="7211" spans="1:5" s="190" customFormat="1" x14ac:dyDescent="0.25">
      <c r="A7211" s="179" t="s">
        <v>3144</v>
      </c>
      <c r="B7211" s="179" t="s">
        <v>9434</v>
      </c>
      <c r="C7211" s="179" t="s">
        <v>7</v>
      </c>
      <c r="D7211" s="180" t="s">
        <v>26867</v>
      </c>
      <c r="E7211"/>
    </row>
    <row r="7212" spans="1:5" s="190" customFormat="1" x14ac:dyDescent="0.25">
      <c r="A7212" s="179" t="s">
        <v>3145</v>
      </c>
      <c r="B7212" s="179" t="s">
        <v>9435</v>
      </c>
      <c r="C7212" s="179" t="s">
        <v>7</v>
      </c>
      <c r="D7212" s="180" t="s">
        <v>26868</v>
      </c>
      <c r="E7212"/>
    </row>
    <row r="7213" spans="1:5" s="190" customFormat="1" x14ac:dyDescent="0.25">
      <c r="A7213" s="179" t="s">
        <v>3146</v>
      </c>
      <c r="B7213" s="179" t="s">
        <v>9436</v>
      </c>
      <c r="C7213" s="179" t="s">
        <v>7</v>
      </c>
      <c r="D7213" s="180" t="s">
        <v>26869</v>
      </c>
      <c r="E7213"/>
    </row>
    <row r="7214" spans="1:5" s="190" customFormat="1" x14ac:dyDescent="0.25">
      <c r="A7214" s="179" t="s">
        <v>3147</v>
      </c>
      <c r="B7214" s="179" t="s">
        <v>9437</v>
      </c>
      <c r="C7214" s="179" t="s">
        <v>7</v>
      </c>
      <c r="D7214" s="180" t="s">
        <v>26870</v>
      </c>
      <c r="E7214"/>
    </row>
    <row r="7215" spans="1:5" s="190" customFormat="1" x14ac:dyDescent="0.25">
      <c r="A7215" s="179" t="s">
        <v>3148</v>
      </c>
      <c r="B7215" s="179" t="s">
        <v>9438</v>
      </c>
      <c r="C7215" s="179" t="s">
        <v>7</v>
      </c>
      <c r="D7215" s="180" t="s">
        <v>26871</v>
      </c>
      <c r="E7215"/>
    </row>
    <row r="7216" spans="1:5" s="190" customFormat="1" x14ac:dyDescent="0.25">
      <c r="A7216" s="179" t="s">
        <v>3149</v>
      </c>
      <c r="B7216" s="179" t="s">
        <v>9439</v>
      </c>
      <c r="C7216" s="179" t="s">
        <v>7</v>
      </c>
      <c r="D7216" s="180" t="s">
        <v>26872</v>
      </c>
      <c r="E7216"/>
    </row>
    <row r="7217" spans="1:5" s="190" customFormat="1" x14ac:dyDescent="0.25">
      <c r="A7217" s="179" t="s">
        <v>3150</v>
      </c>
      <c r="B7217" s="179" t="s">
        <v>9440</v>
      </c>
      <c r="C7217" s="179" t="s">
        <v>7</v>
      </c>
      <c r="D7217" s="180" t="s">
        <v>15046</v>
      </c>
      <c r="E7217"/>
    </row>
    <row r="7218" spans="1:5" s="190" customFormat="1" x14ac:dyDescent="0.25">
      <c r="A7218" s="179" t="s">
        <v>3151</v>
      </c>
      <c r="B7218" s="179" t="s">
        <v>9441</v>
      </c>
      <c r="C7218" s="179" t="s">
        <v>7</v>
      </c>
      <c r="D7218" s="180" t="s">
        <v>26873</v>
      </c>
      <c r="E7218"/>
    </row>
    <row r="7219" spans="1:5" s="190" customFormat="1" x14ac:dyDescent="0.25">
      <c r="A7219" s="179" t="s">
        <v>3152</v>
      </c>
      <c r="B7219" s="179" t="s">
        <v>9442</v>
      </c>
      <c r="C7219" s="179" t="s">
        <v>7</v>
      </c>
      <c r="D7219" s="180" t="s">
        <v>13123</v>
      </c>
      <c r="E7219"/>
    </row>
    <row r="7220" spans="1:5" s="190" customFormat="1" x14ac:dyDescent="0.25">
      <c r="A7220" s="179" t="s">
        <v>3153</v>
      </c>
      <c r="B7220" s="179" t="s">
        <v>9443</v>
      </c>
      <c r="C7220" s="179" t="s">
        <v>7</v>
      </c>
      <c r="D7220" s="180" t="s">
        <v>26874</v>
      </c>
      <c r="E7220"/>
    </row>
    <row r="7221" spans="1:5" s="190" customFormat="1" x14ac:dyDescent="0.25">
      <c r="A7221" s="179" t="s">
        <v>3154</v>
      </c>
      <c r="B7221" s="179" t="s">
        <v>9444</v>
      </c>
      <c r="C7221" s="179" t="s">
        <v>7</v>
      </c>
      <c r="D7221" s="180" t="s">
        <v>22927</v>
      </c>
      <c r="E7221"/>
    </row>
    <row r="7222" spans="1:5" s="190" customFormat="1" x14ac:dyDescent="0.25">
      <c r="A7222" s="179" t="s">
        <v>3155</v>
      </c>
      <c r="B7222" s="179" t="s">
        <v>9445</v>
      </c>
      <c r="C7222" s="179" t="s">
        <v>7</v>
      </c>
      <c r="D7222" s="180" t="s">
        <v>26875</v>
      </c>
      <c r="E7222"/>
    </row>
    <row r="7223" spans="1:5" s="190" customFormat="1" x14ac:dyDescent="0.25">
      <c r="A7223" s="179" t="s">
        <v>3156</v>
      </c>
      <c r="B7223" s="179" t="s">
        <v>9446</v>
      </c>
      <c r="C7223" s="179" t="s">
        <v>7</v>
      </c>
      <c r="D7223" s="180" t="s">
        <v>23406</v>
      </c>
      <c r="E7223"/>
    </row>
    <row r="7224" spans="1:5" s="190" customFormat="1" x14ac:dyDescent="0.25">
      <c r="A7224" s="179" t="s">
        <v>3157</v>
      </c>
      <c r="B7224" s="179" t="s">
        <v>9447</v>
      </c>
      <c r="C7224" s="179" t="s">
        <v>7</v>
      </c>
      <c r="D7224" s="180" t="s">
        <v>26876</v>
      </c>
      <c r="E7224"/>
    </row>
    <row r="7225" spans="1:5" s="190" customFormat="1" x14ac:dyDescent="0.25">
      <c r="A7225" s="179" t="s">
        <v>3158</v>
      </c>
      <c r="B7225" s="179" t="s">
        <v>9448</v>
      </c>
      <c r="C7225" s="179" t="s">
        <v>7</v>
      </c>
      <c r="D7225" s="180" t="s">
        <v>26877</v>
      </c>
      <c r="E7225"/>
    </row>
    <row r="7226" spans="1:5" s="190" customFormat="1" x14ac:dyDescent="0.25">
      <c r="A7226" s="179" t="s">
        <v>3159</v>
      </c>
      <c r="B7226" s="179" t="s">
        <v>9449</v>
      </c>
      <c r="C7226" s="179" t="s">
        <v>7</v>
      </c>
      <c r="D7226" s="180" t="s">
        <v>24764</v>
      </c>
      <c r="E7226"/>
    </row>
    <row r="7227" spans="1:5" s="190" customFormat="1" x14ac:dyDescent="0.25">
      <c r="A7227" s="179" t="s">
        <v>3160</v>
      </c>
      <c r="B7227" s="179" t="s">
        <v>9450</v>
      </c>
      <c r="C7227" s="179" t="s">
        <v>7</v>
      </c>
      <c r="D7227" s="180" t="s">
        <v>26878</v>
      </c>
      <c r="E7227"/>
    </row>
    <row r="7228" spans="1:5" s="190" customFormat="1" x14ac:dyDescent="0.25">
      <c r="A7228" s="179" t="s">
        <v>3161</v>
      </c>
      <c r="B7228" s="179" t="s">
        <v>9451</v>
      </c>
      <c r="C7228" s="179" t="s">
        <v>7</v>
      </c>
      <c r="D7228" s="180" t="s">
        <v>26879</v>
      </c>
      <c r="E7228"/>
    </row>
    <row r="7229" spans="1:5" s="190" customFormat="1" x14ac:dyDescent="0.25">
      <c r="A7229" s="179" t="s">
        <v>3162</v>
      </c>
      <c r="B7229" s="179" t="s">
        <v>9452</v>
      </c>
      <c r="C7229" s="179" t="s">
        <v>7</v>
      </c>
      <c r="D7229" s="180" t="s">
        <v>26880</v>
      </c>
      <c r="E7229"/>
    </row>
    <row r="7230" spans="1:5" s="190" customFormat="1" x14ac:dyDescent="0.25">
      <c r="A7230" s="179" t="s">
        <v>3163</v>
      </c>
      <c r="B7230" s="179" t="s">
        <v>9453</v>
      </c>
      <c r="C7230" s="179" t="s">
        <v>7</v>
      </c>
      <c r="D7230" s="180" t="s">
        <v>26881</v>
      </c>
      <c r="E7230"/>
    </row>
    <row r="7231" spans="1:5" s="190" customFormat="1" x14ac:dyDescent="0.25">
      <c r="A7231" s="179" t="s">
        <v>3164</v>
      </c>
      <c r="B7231" s="179" t="s">
        <v>9454</v>
      </c>
      <c r="C7231" s="179" t="s">
        <v>7</v>
      </c>
      <c r="D7231" s="180" t="s">
        <v>26882</v>
      </c>
      <c r="E7231"/>
    </row>
    <row r="7232" spans="1:5" s="190" customFormat="1" x14ac:dyDescent="0.25">
      <c r="A7232" s="179" t="s">
        <v>3165</v>
      </c>
      <c r="B7232" s="179" t="s">
        <v>9455</v>
      </c>
      <c r="C7232" s="179" t="s">
        <v>7</v>
      </c>
      <c r="D7232" s="180" t="s">
        <v>26883</v>
      </c>
      <c r="E7232"/>
    </row>
    <row r="7233" spans="1:5" s="190" customFormat="1" x14ac:dyDescent="0.25">
      <c r="A7233" s="179" t="s">
        <v>3166</v>
      </c>
      <c r="B7233" s="179" t="s">
        <v>9456</v>
      </c>
      <c r="C7233" s="179" t="s">
        <v>7</v>
      </c>
      <c r="D7233" s="180" t="s">
        <v>26884</v>
      </c>
      <c r="E7233"/>
    </row>
    <row r="7234" spans="1:5" s="190" customFormat="1" x14ac:dyDescent="0.25">
      <c r="A7234" s="179" t="s">
        <v>3167</v>
      </c>
      <c r="B7234" s="179" t="s">
        <v>9457</v>
      </c>
      <c r="C7234" s="179" t="s">
        <v>7</v>
      </c>
      <c r="D7234" s="180" t="s">
        <v>26885</v>
      </c>
      <c r="E7234"/>
    </row>
    <row r="7235" spans="1:5" s="190" customFormat="1" x14ac:dyDescent="0.25">
      <c r="A7235" s="179" t="s">
        <v>3168</v>
      </c>
      <c r="B7235" s="179" t="s">
        <v>9458</v>
      </c>
      <c r="C7235" s="179" t="s">
        <v>7</v>
      </c>
      <c r="D7235" s="180" t="s">
        <v>26886</v>
      </c>
      <c r="E7235"/>
    </row>
    <row r="7236" spans="1:5" s="190" customFormat="1" x14ac:dyDescent="0.25">
      <c r="A7236" s="179" t="s">
        <v>3169</v>
      </c>
      <c r="B7236" s="179" t="s">
        <v>9459</v>
      </c>
      <c r="C7236" s="179" t="s">
        <v>7</v>
      </c>
      <c r="D7236" s="180" t="s">
        <v>26887</v>
      </c>
      <c r="E7236"/>
    </row>
    <row r="7237" spans="1:5" s="190" customFormat="1" x14ac:dyDescent="0.25">
      <c r="A7237" s="179" t="s">
        <v>3170</v>
      </c>
      <c r="B7237" s="179" t="s">
        <v>9460</v>
      </c>
      <c r="C7237" s="179" t="s">
        <v>7</v>
      </c>
      <c r="D7237" s="180" t="s">
        <v>26888</v>
      </c>
      <c r="E7237"/>
    </row>
    <row r="7238" spans="1:5" s="190" customFormat="1" x14ac:dyDescent="0.25">
      <c r="A7238" s="179" t="s">
        <v>3171</v>
      </c>
      <c r="B7238" s="179" t="s">
        <v>9461</v>
      </c>
      <c r="C7238" s="179" t="s">
        <v>7</v>
      </c>
      <c r="D7238" s="180" t="s">
        <v>26889</v>
      </c>
      <c r="E7238"/>
    </row>
    <row r="7239" spans="1:5" s="190" customFormat="1" x14ac:dyDescent="0.25">
      <c r="A7239" s="179" t="s">
        <v>3172</v>
      </c>
      <c r="B7239" s="179" t="s">
        <v>9462</v>
      </c>
      <c r="C7239" s="179" t="s">
        <v>7</v>
      </c>
      <c r="D7239" s="180" t="s">
        <v>26890</v>
      </c>
      <c r="E7239"/>
    </row>
    <row r="7240" spans="1:5" s="190" customFormat="1" x14ac:dyDescent="0.25">
      <c r="A7240" s="179" t="s">
        <v>3173</v>
      </c>
      <c r="B7240" s="179" t="s">
        <v>9463</v>
      </c>
      <c r="C7240" s="179" t="s">
        <v>7</v>
      </c>
      <c r="D7240" s="180" t="s">
        <v>26891</v>
      </c>
      <c r="E7240"/>
    </row>
    <row r="7241" spans="1:5" s="190" customFormat="1" x14ac:dyDescent="0.25">
      <c r="A7241" s="179" t="s">
        <v>3174</v>
      </c>
      <c r="B7241" s="179" t="s">
        <v>9464</v>
      </c>
      <c r="C7241" s="179" t="s">
        <v>7</v>
      </c>
      <c r="D7241" s="180" t="s">
        <v>26892</v>
      </c>
      <c r="E7241"/>
    </row>
    <row r="7242" spans="1:5" s="190" customFormat="1" x14ac:dyDescent="0.25">
      <c r="A7242" s="179" t="s">
        <v>3175</v>
      </c>
      <c r="B7242" s="179" t="s">
        <v>9465</v>
      </c>
      <c r="C7242" s="179" t="s">
        <v>7</v>
      </c>
      <c r="D7242" s="180" t="s">
        <v>26893</v>
      </c>
      <c r="E7242"/>
    </row>
    <row r="7243" spans="1:5" s="190" customFormat="1" x14ac:dyDescent="0.25">
      <c r="A7243" s="179" t="s">
        <v>3176</v>
      </c>
      <c r="B7243" s="179" t="s">
        <v>9466</v>
      </c>
      <c r="C7243" s="179" t="s">
        <v>7</v>
      </c>
      <c r="D7243" s="180" t="s">
        <v>24572</v>
      </c>
      <c r="E7243"/>
    </row>
    <row r="7244" spans="1:5" s="190" customFormat="1" x14ac:dyDescent="0.25">
      <c r="A7244" s="179" t="s">
        <v>3177</v>
      </c>
      <c r="B7244" s="179" t="s">
        <v>9467</v>
      </c>
      <c r="C7244" s="179" t="s">
        <v>7</v>
      </c>
      <c r="D7244" s="180" t="s">
        <v>26894</v>
      </c>
      <c r="E7244"/>
    </row>
    <row r="7245" spans="1:5" s="190" customFormat="1" x14ac:dyDescent="0.25">
      <c r="A7245" s="179" t="s">
        <v>3178</v>
      </c>
      <c r="B7245" s="179" t="s">
        <v>9468</v>
      </c>
      <c r="C7245" s="179" t="s">
        <v>7</v>
      </c>
      <c r="D7245" s="180" t="s">
        <v>18466</v>
      </c>
      <c r="E7245"/>
    </row>
    <row r="7246" spans="1:5" s="190" customFormat="1" x14ac:dyDescent="0.25">
      <c r="A7246" s="179" t="s">
        <v>3179</v>
      </c>
      <c r="B7246" s="179" t="s">
        <v>12054</v>
      </c>
      <c r="C7246" s="179" t="s">
        <v>7</v>
      </c>
      <c r="D7246" s="180" t="s">
        <v>26895</v>
      </c>
      <c r="E7246"/>
    </row>
    <row r="7247" spans="1:5" s="190" customFormat="1" x14ac:dyDescent="0.25">
      <c r="A7247" s="179" t="s">
        <v>3180</v>
      </c>
      <c r="B7247" s="179" t="s">
        <v>9469</v>
      </c>
      <c r="C7247" s="179" t="s">
        <v>7</v>
      </c>
      <c r="D7247" s="180" t="s">
        <v>17465</v>
      </c>
      <c r="E7247"/>
    </row>
    <row r="7248" spans="1:5" s="190" customFormat="1" x14ac:dyDescent="0.25">
      <c r="A7248" s="179" t="s">
        <v>3181</v>
      </c>
      <c r="B7248" s="179" t="s">
        <v>9470</v>
      </c>
      <c r="C7248" s="179" t="s">
        <v>7</v>
      </c>
      <c r="D7248" s="180" t="s">
        <v>26896</v>
      </c>
      <c r="E7248"/>
    </row>
    <row r="7249" spans="1:5" s="190" customFormat="1" x14ac:dyDescent="0.25">
      <c r="A7249" s="179" t="s">
        <v>3182</v>
      </c>
      <c r="B7249" s="179" t="s">
        <v>9471</v>
      </c>
      <c r="C7249" s="179" t="s">
        <v>7</v>
      </c>
      <c r="D7249" s="180" t="s">
        <v>12999</v>
      </c>
      <c r="E7249"/>
    </row>
    <row r="7250" spans="1:5" s="190" customFormat="1" x14ac:dyDescent="0.25">
      <c r="A7250" s="179" t="s">
        <v>3183</v>
      </c>
      <c r="B7250" s="179" t="s">
        <v>9472</v>
      </c>
      <c r="C7250" s="179" t="s">
        <v>7</v>
      </c>
      <c r="D7250" s="180" t="s">
        <v>26897</v>
      </c>
      <c r="E7250"/>
    </row>
    <row r="7251" spans="1:5" s="190" customFormat="1" x14ac:dyDescent="0.25">
      <c r="A7251" s="179" t="s">
        <v>3184</v>
      </c>
      <c r="B7251" s="179" t="s">
        <v>9473</v>
      </c>
      <c r="C7251" s="179" t="s">
        <v>7</v>
      </c>
      <c r="D7251" s="180" t="s">
        <v>25448</v>
      </c>
      <c r="E7251"/>
    </row>
    <row r="7252" spans="1:5" s="190" customFormat="1" x14ac:dyDescent="0.25">
      <c r="A7252" s="179" t="s">
        <v>3185</v>
      </c>
      <c r="B7252" s="179" t="s">
        <v>9474</v>
      </c>
      <c r="C7252" s="179" t="s">
        <v>7</v>
      </c>
      <c r="D7252" s="180" t="s">
        <v>26898</v>
      </c>
      <c r="E7252"/>
    </row>
    <row r="7253" spans="1:5" s="190" customFormat="1" x14ac:dyDescent="0.25">
      <c r="A7253" s="179" t="s">
        <v>3186</v>
      </c>
      <c r="B7253" s="179" t="s">
        <v>9475</v>
      </c>
      <c r="C7253" s="179" t="s">
        <v>7</v>
      </c>
      <c r="D7253" s="180" t="s">
        <v>14450</v>
      </c>
      <c r="E7253"/>
    </row>
    <row r="7254" spans="1:5" s="190" customFormat="1" x14ac:dyDescent="0.25">
      <c r="A7254" s="179" t="s">
        <v>3187</v>
      </c>
      <c r="B7254" s="179" t="s">
        <v>1080</v>
      </c>
      <c r="C7254" s="179" t="s">
        <v>7</v>
      </c>
      <c r="D7254" s="180" t="s">
        <v>26899</v>
      </c>
      <c r="E7254"/>
    </row>
    <row r="7255" spans="1:5" s="190" customFormat="1" x14ac:dyDescent="0.25">
      <c r="A7255" s="179" t="s">
        <v>3188</v>
      </c>
      <c r="B7255" s="179" t="s">
        <v>1081</v>
      </c>
      <c r="C7255" s="179" t="s">
        <v>7</v>
      </c>
      <c r="D7255" s="180" t="s">
        <v>26900</v>
      </c>
      <c r="E7255"/>
    </row>
    <row r="7256" spans="1:5" s="190" customFormat="1" x14ac:dyDescent="0.25">
      <c r="A7256" s="179" t="s">
        <v>3189</v>
      </c>
      <c r="B7256" s="179" t="s">
        <v>1082</v>
      </c>
      <c r="C7256" s="179" t="s">
        <v>7</v>
      </c>
      <c r="D7256" s="180" t="s">
        <v>22616</v>
      </c>
      <c r="E7256"/>
    </row>
    <row r="7257" spans="1:5" s="190" customFormat="1" x14ac:dyDescent="0.25">
      <c r="A7257" s="179" t="s">
        <v>3190</v>
      </c>
      <c r="B7257" s="179" t="s">
        <v>1083</v>
      </c>
      <c r="C7257" s="179" t="s">
        <v>7</v>
      </c>
      <c r="D7257" s="180" t="s">
        <v>26901</v>
      </c>
      <c r="E7257"/>
    </row>
    <row r="7258" spans="1:5" s="190" customFormat="1" x14ac:dyDescent="0.25">
      <c r="A7258" s="179" t="s">
        <v>3191</v>
      </c>
      <c r="B7258" s="179" t="s">
        <v>26902</v>
      </c>
      <c r="C7258" s="179" t="s">
        <v>7</v>
      </c>
      <c r="D7258" s="180" t="s">
        <v>26903</v>
      </c>
      <c r="E7258"/>
    </row>
    <row r="7259" spans="1:5" s="190" customFormat="1" x14ac:dyDescent="0.25">
      <c r="A7259" s="179" t="s">
        <v>3192</v>
      </c>
      <c r="B7259" s="179" t="s">
        <v>26904</v>
      </c>
      <c r="C7259" s="179" t="s">
        <v>7</v>
      </c>
      <c r="D7259" s="180" t="s">
        <v>26905</v>
      </c>
      <c r="E7259"/>
    </row>
    <row r="7260" spans="1:5" s="190" customFormat="1" x14ac:dyDescent="0.25">
      <c r="A7260" s="179" t="s">
        <v>3193</v>
      </c>
      <c r="B7260" s="179" t="s">
        <v>26906</v>
      </c>
      <c r="C7260" s="179" t="s">
        <v>7</v>
      </c>
      <c r="D7260" s="180" t="s">
        <v>26907</v>
      </c>
      <c r="E7260"/>
    </row>
    <row r="7261" spans="1:5" s="190" customFormat="1" x14ac:dyDescent="0.25">
      <c r="A7261" s="179" t="s">
        <v>3194</v>
      </c>
      <c r="B7261" s="179" t="s">
        <v>26908</v>
      </c>
      <c r="C7261" s="179" t="s">
        <v>7</v>
      </c>
      <c r="D7261" s="180" t="s">
        <v>26909</v>
      </c>
      <c r="E7261"/>
    </row>
    <row r="7262" spans="1:5" s="190" customFormat="1" x14ac:dyDescent="0.25">
      <c r="A7262" s="179" t="s">
        <v>3195</v>
      </c>
      <c r="B7262" s="179" t="s">
        <v>26910</v>
      </c>
      <c r="C7262" s="179" t="s">
        <v>7</v>
      </c>
      <c r="D7262" s="180" t="s">
        <v>26911</v>
      </c>
      <c r="E7262"/>
    </row>
    <row r="7263" spans="1:5" s="190" customFormat="1" x14ac:dyDescent="0.25">
      <c r="A7263" s="179" t="s">
        <v>3196</v>
      </c>
      <c r="B7263" s="179" t="s">
        <v>26912</v>
      </c>
      <c r="C7263" s="179" t="s">
        <v>7</v>
      </c>
      <c r="D7263" s="180" t="s">
        <v>26913</v>
      </c>
      <c r="E7263"/>
    </row>
    <row r="7264" spans="1:5" s="190" customFormat="1" x14ac:dyDescent="0.25">
      <c r="A7264" s="179" t="s">
        <v>3197</v>
      </c>
      <c r="B7264" s="179" t="s">
        <v>26914</v>
      </c>
      <c r="C7264" s="179" t="s">
        <v>7</v>
      </c>
      <c r="D7264" s="180" t="s">
        <v>26915</v>
      </c>
      <c r="E7264"/>
    </row>
    <row r="7265" spans="1:5" s="190" customFormat="1" x14ac:dyDescent="0.25">
      <c r="A7265" s="179" t="s">
        <v>3198</v>
      </c>
      <c r="B7265" s="179" t="s">
        <v>26916</v>
      </c>
      <c r="C7265" s="179" t="s">
        <v>7</v>
      </c>
      <c r="D7265" s="180" t="s">
        <v>26917</v>
      </c>
      <c r="E7265"/>
    </row>
    <row r="7266" spans="1:5" s="190" customFormat="1" x14ac:dyDescent="0.25">
      <c r="A7266" s="179" t="s">
        <v>3199</v>
      </c>
      <c r="B7266" s="179" t="s">
        <v>26918</v>
      </c>
      <c r="C7266" s="179" t="s">
        <v>7</v>
      </c>
      <c r="D7266" s="180" t="s">
        <v>26919</v>
      </c>
      <c r="E7266"/>
    </row>
    <row r="7267" spans="1:5" s="190" customFormat="1" x14ac:dyDescent="0.25">
      <c r="A7267" s="179" t="s">
        <v>3200</v>
      </c>
      <c r="B7267" s="179" t="s">
        <v>26920</v>
      </c>
      <c r="C7267" s="179" t="s">
        <v>7</v>
      </c>
      <c r="D7267" s="180" t="s">
        <v>26921</v>
      </c>
      <c r="E7267"/>
    </row>
    <row r="7268" spans="1:5" s="190" customFormat="1" x14ac:dyDescent="0.25">
      <c r="A7268" s="179" t="s">
        <v>3201</v>
      </c>
      <c r="B7268" s="179" t="s">
        <v>26922</v>
      </c>
      <c r="C7268" s="179" t="s">
        <v>7</v>
      </c>
      <c r="D7268" s="180" t="s">
        <v>26923</v>
      </c>
      <c r="E7268"/>
    </row>
    <row r="7269" spans="1:5" s="190" customFormat="1" x14ac:dyDescent="0.25">
      <c r="A7269" s="179" t="s">
        <v>3202</v>
      </c>
      <c r="B7269" s="179" t="s">
        <v>26924</v>
      </c>
      <c r="C7269" s="179" t="s">
        <v>7</v>
      </c>
      <c r="D7269" s="180" t="s">
        <v>26925</v>
      </c>
      <c r="E7269"/>
    </row>
    <row r="7270" spans="1:5" s="190" customFormat="1" x14ac:dyDescent="0.25">
      <c r="A7270" s="179" t="s">
        <v>3203</v>
      </c>
      <c r="B7270" s="179" t="s">
        <v>26926</v>
      </c>
      <c r="C7270" s="179" t="s">
        <v>7</v>
      </c>
      <c r="D7270" s="180" t="s">
        <v>26927</v>
      </c>
      <c r="E7270"/>
    </row>
    <row r="7271" spans="1:5" s="190" customFormat="1" x14ac:dyDescent="0.25">
      <c r="A7271" s="179" t="s">
        <v>3204</v>
      </c>
      <c r="B7271" s="179" t="s">
        <v>26928</v>
      </c>
      <c r="C7271" s="179" t="s">
        <v>7</v>
      </c>
      <c r="D7271" s="180" t="s">
        <v>26929</v>
      </c>
      <c r="E7271"/>
    </row>
    <row r="7272" spans="1:5" s="190" customFormat="1" x14ac:dyDescent="0.25">
      <c r="A7272" s="179" t="s">
        <v>3205</v>
      </c>
      <c r="B7272" s="179" t="s">
        <v>26930</v>
      </c>
      <c r="C7272" s="179" t="s">
        <v>16</v>
      </c>
      <c r="D7272" s="180" t="s">
        <v>11826</v>
      </c>
      <c r="E7272"/>
    </row>
    <row r="7273" spans="1:5" s="190" customFormat="1" x14ac:dyDescent="0.25">
      <c r="A7273" s="179" t="s">
        <v>3206</v>
      </c>
      <c r="B7273" s="179" t="s">
        <v>1084</v>
      </c>
      <c r="C7273" s="179" t="s">
        <v>7</v>
      </c>
      <c r="D7273" s="180" t="s">
        <v>26931</v>
      </c>
      <c r="E7273"/>
    </row>
    <row r="7274" spans="1:5" s="190" customFormat="1" x14ac:dyDescent="0.25">
      <c r="A7274" s="179" t="s">
        <v>9476</v>
      </c>
      <c r="B7274" s="179" t="s">
        <v>9477</v>
      </c>
      <c r="C7274" s="179" t="s">
        <v>14</v>
      </c>
      <c r="D7274" s="180" t="s">
        <v>24309</v>
      </c>
      <c r="E7274"/>
    </row>
    <row r="7275" spans="1:5" s="190" customFormat="1" x14ac:dyDescent="0.25">
      <c r="A7275" s="179" t="s">
        <v>9478</v>
      </c>
      <c r="B7275" s="179" t="s">
        <v>9479</v>
      </c>
      <c r="C7275" s="179" t="s">
        <v>10</v>
      </c>
      <c r="D7275" s="180" t="s">
        <v>25933</v>
      </c>
      <c r="E7275"/>
    </row>
    <row r="7276" spans="1:5" s="190" customFormat="1" x14ac:dyDescent="0.25">
      <c r="A7276" s="179" t="s">
        <v>9480</v>
      </c>
      <c r="B7276" s="179" t="s">
        <v>9481</v>
      </c>
      <c r="C7276" s="179" t="s">
        <v>10</v>
      </c>
      <c r="D7276" s="180" t="s">
        <v>19552</v>
      </c>
      <c r="E7276"/>
    </row>
    <row r="7277" spans="1:5" s="190" customFormat="1" x14ac:dyDescent="0.25">
      <c r="A7277" s="179" t="s">
        <v>9482</v>
      </c>
      <c r="B7277" s="179" t="s">
        <v>9483</v>
      </c>
      <c r="C7277" s="179" t="s">
        <v>7</v>
      </c>
      <c r="D7277" s="180" t="s">
        <v>26932</v>
      </c>
      <c r="E7277"/>
    </row>
    <row r="7278" spans="1:5" s="190" customFormat="1" x14ac:dyDescent="0.25">
      <c r="A7278" s="179" t="s">
        <v>9484</v>
      </c>
      <c r="B7278" s="179" t="s">
        <v>9485</v>
      </c>
      <c r="C7278" s="179" t="s">
        <v>7</v>
      </c>
      <c r="D7278" s="180" t="s">
        <v>26933</v>
      </c>
      <c r="E7278"/>
    </row>
    <row r="7279" spans="1:5" s="190" customFormat="1" x14ac:dyDescent="0.25">
      <c r="A7279" s="179" t="s">
        <v>9486</v>
      </c>
      <c r="B7279" s="179" t="s">
        <v>9487</v>
      </c>
      <c r="C7279" s="179" t="s">
        <v>7</v>
      </c>
      <c r="D7279" s="180" t="s">
        <v>26934</v>
      </c>
      <c r="E7279"/>
    </row>
    <row r="7280" spans="1:5" s="190" customFormat="1" x14ac:dyDescent="0.25">
      <c r="A7280" s="179" t="s">
        <v>9488</v>
      </c>
      <c r="B7280" s="179" t="s">
        <v>9489</v>
      </c>
      <c r="C7280" s="179" t="s">
        <v>7</v>
      </c>
      <c r="D7280" s="180" t="s">
        <v>26935</v>
      </c>
      <c r="E7280"/>
    </row>
    <row r="7281" spans="1:5" s="190" customFormat="1" x14ac:dyDescent="0.25">
      <c r="A7281" s="179" t="s">
        <v>9490</v>
      </c>
      <c r="B7281" s="179" t="s">
        <v>9491</v>
      </c>
      <c r="C7281" s="179" t="s">
        <v>7</v>
      </c>
      <c r="D7281" s="180" t="s">
        <v>26936</v>
      </c>
      <c r="E7281"/>
    </row>
    <row r="7282" spans="1:5" s="190" customFormat="1" x14ac:dyDescent="0.25">
      <c r="A7282" s="179" t="s">
        <v>9492</v>
      </c>
      <c r="B7282" s="179" t="s">
        <v>9493</v>
      </c>
      <c r="C7282" s="179" t="s">
        <v>7</v>
      </c>
      <c r="D7282" s="180" t="s">
        <v>26937</v>
      </c>
      <c r="E7282"/>
    </row>
    <row r="7283" spans="1:5" s="190" customFormat="1" x14ac:dyDescent="0.25">
      <c r="A7283" s="179" t="s">
        <v>9494</v>
      </c>
      <c r="B7283" s="179" t="s">
        <v>9495</v>
      </c>
      <c r="C7283" s="179" t="s">
        <v>7</v>
      </c>
      <c r="D7283" s="180" t="s">
        <v>26938</v>
      </c>
      <c r="E7283"/>
    </row>
    <row r="7284" spans="1:5" s="190" customFormat="1" x14ac:dyDescent="0.25">
      <c r="A7284" s="179" t="s">
        <v>9496</v>
      </c>
      <c r="B7284" s="179" t="s">
        <v>9497</v>
      </c>
      <c r="C7284" s="179" t="s">
        <v>7</v>
      </c>
      <c r="D7284" s="180" t="s">
        <v>26939</v>
      </c>
      <c r="E7284"/>
    </row>
    <row r="7285" spans="1:5" s="190" customFormat="1" x14ac:dyDescent="0.25">
      <c r="A7285" s="179" t="s">
        <v>9498</v>
      </c>
      <c r="B7285" s="179" t="s">
        <v>9499</v>
      </c>
      <c r="C7285" s="179" t="s">
        <v>7</v>
      </c>
      <c r="D7285" s="180" t="s">
        <v>14677</v>
      </c>
      <c r="E7285"/>
    </row>
    <row r="7286" spans="1:5" s="190" customFormat="1" x14ac:dyDescent="0.25">
      <c r="A7286" s="179" t="s">
        <v>9500</v>
      </c>
      <c r="B7286" s="179" t="s">
        <v>9501</v>
      </c>
      <c r="C7286" s="179" t="s">
        <v>7</v>
      </c>
      <c r="D7286" s="180" t="s">
        <v>26940</v>
      </c>
      <c r="E7286"/>
    </row>
    <row r="7287" spans="1:5" s="190" customFormat="1" x14ac:dyDescent="0.25">
      <c r="A7287" s="179" t="s">
        <v>9502</v>
      </c>
      <c r="B7287" s="179" t="s">
        <v>9503</v>
      </c>
      <c r="C7287" s="179" t="s">
        <v>7</v>
      </c>
      <c r="D7287" s="180" t="s">
        <v>26941</v>
      </c>
      <c r="E7287"/>
    </row>
    <row r="7288" spans="1:5" s="190" customFormat="1" x14ac:dyDescent="0.25">
      <c r="A7288" s="179" t="s">
        <v>9504</v>
      </c>
      <c r="B7288" s="179" t="s">
        <v>9505</v>
      </c>
      <c r="C7288" s="179" t="s">
        <v>7</v>
      </c>
      <c r="D7288" s="180" t="s">
        <v>26942</v>
      </c>
      <c r="E7288"/>
    </row>
    <row r="7289" spans="1:5" s="190" customFormat="1" x14ac:dyDescent="0.25">
      <c r="A7289" s="179" t="s">
        <v>9506</v>
      </c>
      <c r="B7289" s="179" t="s">
        <v>9507</v>
      </c>
      <c r="C7289" s="179" t="s">
        <v>7</v>
      </c>
      <c r="D7289" s="180" t="s">
        <v>26943</v>
      </c>
      <c r="E7289"/>
    </row>
    <row r="7290" spans="1:5" s="190" customFormat="1" x14ac:dyDescent="0.25">
      <c r="A7290" s="179" t="s">
        <v>9508</v>
      </c>
      <c r="B7290" s="179" t="s">
        <v>9509</v>
      </c>
      <c r="C7290" s="179" t="s">
        <v>7</v>
      </c>
      <c r="D7290" s="180" t="s">
        <v>26944</v>
      </c>
      <c r="E7290"/>
    </row>
    <row r="7291" spans="1:5" s="190" customFormat="1" x14ac:dyDescent="0.25">
      <c r="A7291" s="179" t="s">
        <v>9510</v>
      </c>
      <c r="B7291" s="179" t="s">
        <v>9511</v>
      </c>
      <c r="C7291" s="179" t="s">
        <v>7</v>
      </c>
      <c r="D7291" s="180" t="s">
        <v>26945</v>
      </c>
      <c r="E7291"/>
    </row>
    <row r="7292" spans="1:5" s="190" customFormat="1" x14ac:dyDescent="0.25">
      <c r="A7292" s="179" t="s">
        <v>9512</v>
      </c>
      <c r="B7292" s="179" t="s">
        <v>9513</v>
      </c>
      <c r="C7292" s="179" t="s">
        <v>7</v>
      </c>
      <c r="D7292" s="180" t="s">
        <v>26946</v>
      </c>
      <c r="E7292"/>
    </row>
    <row r="7293" spans="1:5" s="190" customFormat="1" x14ac:dyDescent="0.25">
      <c r="A7293" s="179" t="s">
        <v>9514</v>
      </c>
      <c r="B7293" s="179" t="s">
        <v>9515</v>
      </c>
      <c r="C7293" s="179" t="s">
        <v>7</v>
      </c>
      <c r="D7293" s="180" t="s">
        <v>26947</v>
      </c>
      <c r="E7293"/>
    </row>
    <row r="7294" spans="1:5" s="190" customFormat="1" x14ac:dyDescent="0.25">
      <c r="A7294" s="179" t="s">
        <v>9516</v>
      </c>
      <c r="B7294" s="179" t="s">
        <v>9517</v>
      </c>
      <c r="C7294" s="179" t="s">
        <v>7</v>
      </c>
      <c r="D7294" s="180" t="s">
        <v>13698</v>
      </c>
      <c r="E7294"/>
    </row>
    <row r="7295" spans="1:5" s="190" customFormat="1" x14ac:dyDescent="0.25">
      <c r="A7295" s="179" t="s">
        <v>9518</v>
      </c>
      <c r="B7295" s="179" t="s">
        <v>9519</v>
      </c>
      <c r="C7295" s="179" t="s">
        <v>7</v>
      </c>
      <c r="D7295" s="180" t="s">
        <v>26948</v>
      </c>
      <c r="E7295"/>
    </row>
    <row r="7296" spans="1:5" s="190" customFormat="1" x14ac:dyDescent="0.25">
      <c r="A7296" s="179" t="s">
        <v>9520</v>
      </c>
      <c r="B7296" s="179" t="s">
        <v>9521</v>
      </c>
      <c r="C7296" s="179" t="s">
        <v>7</v>
      </c>
      <c r="D7296" s="180" t="s">
        <v>26949</v>
      </c>
      <c r="E7296"/>
    </row>
    <row r="7297" spans="1:5" s="190" customFormat="1" x14ac:dyDescent="0.25">
      <c r="A7297" s="179" t="s">
        <v>9522</v>
      </c>
      <c r="B7297" s="179" t="s">
        <v>9523</v>
      </c>
      <c r="C7297" s="179" t="s">
        <v>7</v>
      </c>
      <c r="D7297" s="180" t="s">
        <v>20913</v>
      </c>
      <c r="E7297"/>
    </row>
    <row r="7298" spans="1:5" s="190" customFormat="1" x14ac:dyDescent="0.25">
      <c r="A7298" s="179" t="s">
        <v>9524</v>
      </c>
      <c r="B7298" s="179" t="s">
        <v>9525</v>
      </c>
      <c r="C7298" s="179" t="s">
        <v>7</v>
      </c>
      <c r="D7298" s="180" t="s">
        <v>26950</v>
      </c>
      <c r="E7298"/>
    </row>
    <row r="7299" spans="1:5" s="190" customFormat="1" x14ac:dyDescent="0.25">
      <c r="A7299" s="179" t="s">
        <v>9526</v>
      </c>
      <c r="B7299" s="179" t="s">
        <v>9527</v>
      </c>
      <c r="C7299" s="179" t="s">
        <v>7</v>
      </c>
      <c r="D7299" s="180" t="s">
        <v>26951</v>
      </c>
      <c r="E7299"/>
    </row>
    <row r="7300" spans="1:5" s="190" customFormat="1" x14ac:dyDescent="0.25">
      <c r="A7300" s="179" t="s">
        <v>9528</v>
      </c>
      <c r="B7300" s="179" t="s">
        <v>9529</v>
      </c>
      <c r="C7300" s="179" t="s">
        <v>7</v>
      </c>
      <c r="D7300" s="180" t="s">
        <v>26952</v>
      </c>
      <c r="E7300"/>
    </row>
    <row r="7301" spans="1:5" s="190" customFormat="1" x14ac:dyDescent="0.25">
      <c r="A7301" s="179" t="s">
        <v>9530</v>
      </c>
      <c r="B7301" s="179" t="s">
        <v>9531</v>
      </c>
      <c r="C7301" s="179" t="s">
        <v>7</v>
      </c>
      <c r="D7301" s="180" t="s">
        <v>26953</v>
      </c>
      <c r="E7301"/>
    </row>
    <row r="7302" spans="1:5" s="190" customFormat="1" x14ac:dyDescent="0.25">
      <c r="A7302" s="179" t="s">
        <v>9532</v>
      </c>
      <c r="B7302" s="179" t="s">
        <v>9533</v>
      </c>
      <c r="C7302" s="179" t="s">
        <v>7</v>
      </c>
      <c r="D7302" s="180" t="s">
        <v>26954</v>
      </c>
      <c r="E7302"/>
    </row>
    <row r="7303" spans="1:5" s="190" customFormat="1" x14ac:dyDescent="0.25">
      <c r="A7303" s="179" t="s">
        <v>9534</v>
      </c>
      <c r="B7303" s="179" t="s">
        <v>9535</v>
      </c>
      <c r="C7303" s="179" t="s">
        <v>7</v>
      </c>
      <c r="D7303" s="180" t="s">
        <v>26955</v>
      </c>
      <c r="E7303"/>
    </row>
    <row r="7304" spans="1:5" s="190" customFormat="1" x14ac:dyDescent="0.25">
      <c r="A7304" s="179" t="s">
        <v>9536</v>
      </c>
      <c r="B7304" s="179" t="s">
        <v>9537</v>
      </c>
      <c r="C7304" s="179" t="s">
        <v>7</v>
      </c>
      <c r="D7304" s="180" t="s">
        <v>26956</v>
      </c>
      <c r="E7304"/>
    </row>
    <row r="7305" spans="1:5" s="190" customFormat="1" x14ac:dyDescent="0.25">
      <c r="A7305" s="179" t="s">
        <v>9538</v>
      </c>
      <c r="B7305" s="179" t="s">
        <v>9539</v>
      </c>
      <c r="C7305" s="179" t="s">
        <v>7</v>
      </c>
      <c r="D7305" s="180" t="s">
        <v>26957</v>
      </c>
      <c r="E7305"/>
    </row>
    <row r="7306" spans="1:5" s="190" customFormat="1" x14ac:dyDescent="0.25">
      <c r="A7306" s="179" t="s">
        <v>9540</v>
      </c>
      <c r="B7306" s="179" t="s">
        <v>9541</v>
      </c>
      <c r="C7306" s="179" t="s">
        <v>7</v>
      </c>
      <c r="D7306" s="180" t="s">
        <v>26958</v>
      </c>
      <c r="E7306"/>
    </row>
    <row r="7307" spans="1:5" s="190" customFormat="1" x14ac:dyDescent="0.25">
      <c r="A7307" s="179" t="s">
        <v>9542</v>
      </c>
      <c r="B7307" s="179" t="s">
        <v>9543</v>
      </c>
      <c r="C7307" s="179" t="s">
        <v>7</v>
      </c>
      <c r="D7307" s="180" t="s">
        <v>26959</v>
      </c>
      <c r="E7307"/>
    </row>
    <row r="7308" spans="1:5" s="190" customFormat="1" x14ac:dyDescent="0.25">
      <c r="A7308" s="179" t="s">
        <v>9544</v>
      </c>
      <c r="B7308" s="179" t="s">
        <v>9545</v>
      </c>
      <c r="C7308" s="179" t="s">
        <v>7</v>
      </c>
      <c r="D7308" s="180" t="s">
        <v>26960</v>
      </c>
      <c r="E7308"/>
    </row>
    <row r="7309" spans="1:5" s="190" customFormat="1" x14ac:dyDescent="0.25">
      <c r="A7309" s="179" t="s">
        <v>9546</v>
      </c>
      <c r="B7309" s="179" t="s">
        <v>9547</v>
      </c>
      <c r="C7309" s="179" t="s">
        <v>7</v>
      </c>
      <c r="D7309" s="180" t="s">
        <v>26961</v>
      </c>
      <c r="E7309"/>
    </row>
    <row r="7310" spans="1:5" s="190" customFormat="1" x14ac:dyDescent="0.25">
      <c r="A7310" s="179" t="s">
        <v>9548</v>
      </c>
      <c r="B7310" s="179" t="s">
        <v>9549</v>
      </c>
      <c r="C7310" s="179" t="s">
        <v>7</v>
      </c>
      <c r="D7310" s="180" t="s">
        <v>26962</v>
      </c>
      <c r="E7310"/>
    </row>
    <row r="7311" spans="1:5" s="190" customFormat="1" x14ac:dyDescent="0.25">
      <c r="A7311" s="179" t="s">
        <v>9550</v>
      </c>
      <c r="B7311" s="179" t="s">
        <v>9551</v>
      </c>
      <c r="C7311" s="179" t="s">
        <v>7</v>
      </c>
      <c r="D7311" s="180" t="s">
        <v>26963</v>
      </c>
      <c r="E7311"/>
    </row>
    <row r="7312" spans="1:5" s="190" customFormat="1" x14ac:dyDescent="0.25">
      <c r="A7312" s="179" t="s">
        <v>9552</v>
      </c>
      <c r="B7312" s="179" t="s">
        <v>9553</v>
      </c>
      <c r="C7312" s="179" t="s">
        <v>7</v>
      </c>
      <c r="D7312" s="180" t="s">
        <v>17591</v>
      </c>
      <c r="E7312"/>
    </row>
    <row r="7313" spans="1:5" s="190" customFormat="1" x14ac:dyDescent="0.25">
      <c r="A7313" s="179" t="s">
        <v>9554</v>
      </c>
      <c r="B7313" s="179" t="s">
        <v>9555</v>
      </c>
      <c r="C7313" s="179" t="s">
        <v>7</v>
      </c>
      <c r="D7313" s="180" t="s">
        <v>26964</v>
      </c>
      <c r="E7313"/>
    </row>
    <row r="7314" spans="1:5" s="190" customFormat="1" x14ac:dyDescent="0.25">
      <c r="A7314" s="179" t="s">
        <v>9556</v>
      </c>
      <c r="B7314" s="179" t="s">
        <v>9557</v>
      </c>
      <c r="C7314" s="179" t="s">
        <v>7</v>
      </c>
      <c r="D7314" s="180" t="s">
        <v>26965</v>
      </c>
      <c r="E7314"/>
    </row>
    <row r="7315" spans="1:5" s="190" customFormat="1" x14ac:dyDescent="0.25">
      <c r="A7315" s="179" t="s">
        <v>9558</v>
      </c>
      <c r="B7315" s="179" t="s">
        <v>9559</v>
      </c>
      <c r="C7315" s="179" t="s">
        <v>7</v>
      </c>
      <c r="D7315" s="180" t="s">
        <v>26966</v>
      </c>
      <c r="E7315"/>
    </row>
    <row r="7316" spans="1:5" s="190" customFormat="1" x14ac:dyDescent="0.25">
      <c r="A7316" s="179" t="s">
        <v>9560</v>
      </c>
      <c r="B7316" s="179" t="s">
        <v>9561</v>
      </c>
      <c r="C7316" s="179" t="s">
        <v>7</v>
      </c>
      <c r="D7316" s="180" t="s">
        <v>26967</v>
      </c>
      <c r="E7316"/>
    </row>
    <row r="7317" spans="1:5" s="190" customFormat="1" x14ac:dyDescent="0.25">
      <c r="A7317" s="179" t="s">
        <v>9562</v>
      </c>
      <c r="B7317" s="179" t="s">
        <v>9563</v>
      </c>
      <c r="C7317" s="179" t="s">
        <v>7</v>
      </c>
      <c r="D7317" s="180" t="s">
        <v>26968</v>
      </c>
      <c r="E7317"/>
    </row>
    <row r="7318" spans="1:5" s="190" customFormat="1" x14ac:dyDescent="0.25">
      <c r="A7318" s="179" t="s">
        <v>9564</v>
      </c>
      <c r="B7318" s="179" t="s">
        <v>9565</v>
      </c>
      <c r="C7318" s="179" t="s">
        <v>7</v>
      </c>
      <c r="D7318" s="180" t="s">
        <v>26969</v>
      </c>
      <c r="E7318"/>
    </row>
    <row r="7319" spans="1:5" s="190" customFormat="1" x14ac:dyDescent="0.25">
      <c r="A7319" s="179" t="s">
        <v>9566</v>
      </c>
      <c r="B7319" s="179" t="s">
        <v>9567</v>
      </c>
      <c r="C7319" s="179" t="s">
        <v>7</v>
      </c>
      <c r="D7319" s="180" t="s">
        <v>26970</v>
      </c>
      <c r="E7319"/>
    </row>
    <row r="7320" spans="1:5" s="190" customFormat="1" x14ac:dyDescent="0.25">
      <c r="A7320" s="179" t="s">
        <v>9568</v>
      </c>
      <c r="B7320" s="179" t="s">
        <v>9569</v>
      </c>
      <c r="C7320" s="179" t="s">
        <v>7</v>
      </c>
      <c r="D7320" s="180" t="s">
        <v>26971</v>
      </c>
      <c r="E7320"/>
    </row>
    <row r="7321" spans="1:5" s="190" customFormat="1" x14ac:dyDescent="0.25">
      <c r="A7321" s="179" t="s">
        <v>9570</v>
      </c>
      <c r="B7321" s="179" t="s">
        <v>9571</v>
      </c>
      <c r="C7321" s="179" t="s">
        <v>7</v>
      </c>
      <c r="D7321" s="180" t="s">
        <v>26972</v>
      </c>
      <c r="E7321"/>
    </row>
    <row r="7322" spans="1:5" s="190" customFormat="1" x14ac:dyDescent="0.25">
      <c r="A7322" s="179" t="s">
        <v>9572</v>
      </c>
      <c r="B7322" s="179" t="s">
        <v>9573</v>
      </c>
      <c r="C7322" s="179" t="s">
        <v>7</v>
      </c>
      <c r="D7322" s="180" t="s">
        <v>26973</v>
      </c>
      <c r="E7322"/>
    </row>
    <row r="7323" spans="1:5" s="190" customFormat="1" x14ac:dyDescent="0.25">
      <c r="A7323" s="179" t="s">
        <v>9574</v>
      </c>
      <c r="B7323" s="179" t="s">
        <v>9575</v>
      </c>
      <c r="C7323" s="179" t="s">
        <v>7</v>
      </c>
      <c r="D7323" s="180" t="s">
        <v>26974</v>
      </c>
      <c r="E7323"/>
    </row>
    <row r="7324" spans="1:5" s="190" customFormat="1" x14ac:dyDescent="0.25">
      <c r="A7324" s="179" t="s">
        <v>9576</v>
      </c>
      <c r="B7324" s="179" t="s">
        <v>9577</v>
      </c>
      <c r="C7324" s="179" t="s">
        <v>7</v>
      </c>
      <c r="D7324" s="180" t="s">
        <v>26975</v>
      </c>
      <c r="E7324"/>
    </row>
    <row r="7325" spans="1:5" s="190" customFormat="1" x14ac:dyDescent="0.25">
      <c r="A7325" s="179" t="s">
        <v>9578</v>
      </c>
      <c r="B7325" s="179" t="s">
        <v>9579</v>
      </c>
      <c r="C7325" s="179" t="s">
        <v>7</v>
      </c>
      <c r="D7325" s="180" t="s">
        <v>26976</v>
      </c>
      <c r="E7325"/>
    </row>
    <row r="7326" spans="1:5" s="190" customFormat="1" x14ac:dyDescent="0.25">
      <c r="A7326" s="179" t="s">
        <v>9580</v>
      </c>
      <c r="B7326" s="179" t="s">
        <v>9581</v>
      </c>
      <c r="C7326" s="179" t="s">
        <v>7</v>
      </c>
      <c r="D7326" s="180" t="s">
        <v>26977</v>
      </c>
      <c r="E7326"/>
    </row>
    <row r="7327" spans="1:5" s="190" customFormat="1" x14ac:dyDescent="0.25">
      <c r="A7327" s="179" t="s">
        <v>9582</v>
      </c>
      <c r="B7327" s="179" t="s">
        <v>9583</v>
      </c>
      <c r="C7327" s="179" t="s">
        <v>7</v>
      </c>
      <c r="D7327" s="180" t="s">
        <v>26978</v>
      </c>
      <c r="E7327"/>
    </row>
    <row r="7328" spans="1:5" s="190" customFormat="1" x14ac:dyDescent="0.25">
      <c r="A7328" s="179" t="s">
        <v>9584</v>
      </c>
      <c r="B7328" s="179" t="s">
        <v>9585</v>
      </c>
      <c r="C7328" s="179" t="s">
        <v>7</v>
      </c>
      <c r="D7328" s="180" t="s">
        <v>26979</v>
      </c>
      <c r="E7328"/>
    </row>
    <row r="7329" spans="1:5" s="190" customFormat="1" x14ac:dyDescent="0.25">
      <c r="A7329" s="179" t="s">
        <v>9586</v>
      </c>
      <c r="B7329" s="179" t="s">
        <v>9587</v>
      </c>
      <c r="C7329" s="179" t="s">
        <v>7</v>
      </c>
      <c r="D7329" s="180" t="s">
        <v>26980</v>
      </c>
      <c r="E7329"/>
    </row>
    <row r="7330" spans="1:5" s="190" customFormat="1" x14ac:dyDescent="0.25">
      <c r="A7330" s="179" t="s">
        <v>9588</v>
      </c>
      <c r="B7330" s="179" t="s">
        <v>9589</v>
      </c>
      <c r="C7330" s="179" t="s">
        <v>7</v>
      </c>
      <c r="D7330" s="180" t="s">
        <v>26981</v>
      </c>
      <c r="E7330"/>
    </row>
    <row r="7331" spans="1:5" s="190" customFormat="1" x14ac:dyDescent="0.25">
      <c r="A7331" s="179" t="s">
        <v>9590</v>
      </c>
      <c r="B7331" s="179" t="s">
        <v>9591</v>
      </c>
      <c r="C7331" s="179" t="s">
        <v>7</v>
      </c>
      <c r="D7331" s="180" t="s">
        <v>26982</v>
      </c>
      <c r="E7331"/>
    </row>
    <row r="7332" spans="1:5" s="190" customFormat="1" x14ac:dyDescent="0.25">
      <c r="A7332" s="179" t="s">
        <v>9592</v>
      </c>
      <c r="B7332" s="179" t="s">
        <v>9593</v>
      </c>
      <c r="C7332" s="179" t="s">
        <v>7</v>
      </c>
      <c r="D7332" s="180" t="s">
        <v>26983</v>
      </c>
      <c r="E7332"/>
    </row>
    <row r="7333" spans="1:5" s="190" customFormat="1" x14ac:dyDescent="0.25">
      <c r="A7333" s="179" t="s">
        <v>9594</v>
      </c>
      <c r="B7333" s="179" t="s">
        <v>9595</v>
      </c>
      <c r="C7333" s="179" t="s">
        <v>7</v>
      </c>
      <c r="D7333" s="180" t="s">
        <v>26984</v>
      </c>
      <c r="E7333"/>
    </row>
    <row r="7334" spans="1:5" s="190" customFormat="1" x14ac:dyDescent="0.25">
      <c r="A7334" s="179" t="s">
        <v>9596</v>
      </c>
      <c r="B7334" s="179" t="s">
        <v>9597</v>
      </c>
      <c r="C7334" s="179" t="s">
        <v>7</v>
      </c>
      <c r="D7334" s="180" t="s">
        <v>26985</v>
      </c>
      <c r="E7334"/>
    </row>
    <row r="7335" spans="1:5" s="190" customFormat="1" x14ac:dyDescent="0.25">
      <c r="A7335" s="179" t="s">
        <v>9598</v>
      </c>
      <c r="B7335" s="179" t="s">
        <v>9599</v>
      </c>
      <c r="C7335" s="179" t="s">
        <v>7</v>
      </c>
      <c r="D7335" s="180" t="s">
        <v>17737</v>
      </c>
      <c r="E7335"/>
    </row>
    <row r="7336" spans="1:5" s="190" customFormat="1" x14ac:dyDescent="0.25">
      <c r="A7336" s="179" t="s">
        <v>9600</v>
      </c>
      <c r="B7336" s="179" t="s">
        <v>9601</v>
      </c>
      <c r="C7336" s="179" t="s">
        <v>7</v>
      </c>
      <c r="D7336" s="180" t="s">
        <v>17745</v>
      </c>
      <c r="E7336"/>
    </row>
    <row r="7337" spans="1:5" s="190" customFormat="1" x14ac:dyDescent="0.25">
      <c r="A7337" s="179" t="s">
        <v>9602</v>
      </c>
      <c r="B7337" s="179" t="s">
        <v>9603</v>
      </c>
      <c r="C7337" s="179" t="s">
        <v>7</v>
      </c>
      <c r="D7337" s="180" t="s">
        <v>26986</v>
      </c>
      <c r="E7337"/>
    </row>
    <row r="7338" spans="1:5" s="190" customFormat="1" x14ac:dyDescent="0.25">
      <c r="A7338" s="179" t="s">
        <v>9604</v>
      </c>
      <c r="B7338" s="179" t="s">
        <v>9605</v>
      </c>
      <c r="C7338" s="179" t="s">
        <v>7</v>
      </c>
      <c r="D7338" s="180" t="s">
        <v>26987</v>
      </c>
      <c r="E7338"/>
    </row>
    <row r="7339" spans="1:5" s="190" customFormat="1" x14ac:dyDescent="0.25">
      <c r="A7339" s="179" t="s">
        <v>9606</v>
      </c>
      <c r="B7339" s="179" t="s">
        <v>9607</v>
      </c>
      <c r="C7339" s="179" t="s">
        <v>7</v>
      </c>
      <c r="D7339" s="180" t="s">
        <v>26988</v>
      </c>
      <c r="E7339"/>
    </row>
    <row r="7340" spans="1:5" s="190" customFormat="1" x14ac:dyDescent="0.25">
      <c r="A7340" s="179" t="s">
        <v>9608</v>
      </c>
      <c r="B7340" s="179" t="s">
        <v>9609</v>
      </c>
      <c r="C7340" s="179" t="s">
        <v>7</v>
      </c>
      <c r="D7340" s="180" t="s">
        <v>26989</v>
      </c>
      <c r="E7340"/>
    </row>
    <row r="7341" spans="1:5" s="190" customFormat="1" x14ac:dyDescent="0.25">
      <c r="A7341" s="179" t="s">
        <v>9610</v>
      </c>
      <c r="B7341" s="179" t="s">
        <v>9611</v>
      </c>
      <c r="C7341" s="179" t="s">
        <v>7</v>
      </c>
      <c r="D7341" s="180" t="s">
        <v>26990</v>
      </c>
      <c r="E7341"/>
    </row>
    <row r="7342" spans="1:5" s="190" customFormat="1" x14ac:dyDescent="0.25">
      <c r="A7342" s="179" t="s">
        <v>9612</v>
      </c>
      <c r="B7342" s="179" t="s">
        <v>9613</v>
      </c>
      <c r="C7342" s="179" t="s">
        <v>7</v>
      </c>
      <c r="D7342" s="180" t="s">
        <v>26991</v>
      </c>
      <c r="E7342"/>
    </row>
    <row r="7343" spans="1:5" s="190" customFormat="1" x14ac:dyDescent="0.25">
      <c r="A7343" s="179" t="s">
        <v>9614</v>
      </c>
      <c r="B7343" s="179" t="s">
        <v>9615</v>
      </c>
      <c r="C7343" s="179" t="s">
        <v>7</v>
      </c>
      <c r="D7343" s="180" t="s">
        <v>26169</v>
      </c>
      <c r="E7343"/>
    </row>
    <row r="7344" spans="1:5" s="190" customFormat="1" x14ac:dyDescent="0.25">
      <c r="A7344" s="179" t="s">
        <v>9616</v>
      </c>
      <c r="B7344" s="179" t="s">
        <v>9617</v>
      </c>
      <c r="C7344" s="179" t="s">
        <v>7</v>
      </c>
      <c r="D7344" s="180" t="s">
        <v>26992</v>
      </c>
      <c r="E7344"/>
    </row>
    <row r="7345" spans="1:5" s="190" customFormat="1" x14ac:dyDescent="0.25">
      <c r="A7345" s="179" t="s">
        <v>9618</v>
      </c>
      <c r="B7345" s="179" t="s">
        <v>9619</v>
      </c>
      <c r="C7345" s="179" t="s">
        <v>7</v>
      </c>
      <c r="D7345" s="180" t="s">
        <v>26993</v>
      </c>
      <c r="E7345"/>
    </row>
    <row r="7346" spans="1:5" s="190" customFormat="1" x14ac:dyDescent="0.25">
      <c r="A7346" s="179" t="s">
        <v>9620</v>
      </c>
      <c r="B7346" s="179" t="s">
        <v>9621</v>
      </c>
      <c r="C7346" s="179" t="s">
        <v>7</v>
      </c>
      <c r="D7346" s="180" t="s">
        <v>26994</v>
      </c>
      <c r="E7346"/>
    </row>
    <row r="7347" spans="1:5" s="190" customFormat="1" x14ac:dyDescent="0.25">
      <c r="A7347" s="179" t="s">
        <v>9622</v>
      </c>
      <c r="B7347" s="179" t="s">
        <v>9623</v>
      </c>
      <c r="C7347" s="179" t="s">
        <v>7</v>
      </c>
      <c r="D7347" s="180" t="s">
        <v>26995</v>
      </c>
      <c r="E7347"/>
    </row>
    <row r="7348" spans="1:5" s="190" customFormat="1" x14ac:dyDescent="0.25">
      <c r="A7348" s="179" t="s">
        <v>9624</v>
      </c>
      <c r="B7348" s="179" t="s">
        <v>9625</v>
      </c>
      <c r="C7348" s="179" t="s">
        <v>7</v>
      </c>
      <c r="D7348" s="180" t="s">
        <v>26996</v>
      </c>
      <c r="E7348"/>
    </row>
    <row r="7349" spans="1:5" s="190" customFormat="1" x14ac:dyDescent="0.25">
      <c r="A7349" s="179" t="s">
        <v>9626</v>
      </c>
      <c r="B7349" s="179" t="s">
        <v>9627</v>
      </c>
      <c r="C7349" s="179" t="s">
        <v>7</v>
      </c>
      <c r="D7349" s="180" t="s">
        <v>26997</v>
      </c>
      <c r="E7349"/>
    </row>
    <row r="7350" spans="1:5" s="190" customFormat="1" x14ac:dyDescent="0.25">
      <c r="A7350" s="179" t="s">
        <v>9628</v>
      </c>
      <c r="B7350" s="179" t="s">
        <v>9629</v>
      </c>
      <c r="C7350" s="179" t="s">
        <v>7</v>
      </c>
      <c r="D7350" s="180" t="s">
        <v>26998</v>
      </c>
      <c r="E7350"/>
    </row>
    <row r="7351" spans="1:5" s="190" customFormat="1" x14ac:dyDescent="0.25">
      <c r="A7351" s="179" t="s">
        <v>9630</v>
      </c>
      <c r="B7351" s="179" t="s">
        <v>15468</v>
      </c>
      <c r="C7351" s="179" t="s">
        <v>10</v>
      </c>
      <c r="D7351" s="180" t="s">
        <v>26999</v>
      </c>
      <c r="E7351"/>
    </row>
    <row r="7352" spans="1:5" s="190" customFormat="1" x14ac:dyDescent="0.25">
      <c r="A7352" s="179" t="s">
        <v>9631</v>
      </c>
      <c r="B7352" s="179" t="s">
        <v>15469</v>
      </c>
      <c r="C7352" s="179" t="s">
        <v>10</v>
      </c>
      <c r="D7352" s="180" t="s">
        <v>27000</v>
      </c>
      <c r="E7352"/>
    </row>
    <row r="7353" spans="1:5" s="190" customFormat="1" x14ac:dyDescent="0.25">
      <c r="A7353" s="179" t="s">
        <v>9632</v>
      </c>
      <c r="B7353" s="179" t="s">
        <v>15470</v>
      </c>
      <c r="C7353" s="179" t="s">
        <v>10</v>
      </c>
      <c r="D7353" s="180" t="s">
        <v>27001</v>
      </c>
      <c r="E7353"/>
    </row>
    <row r="7354" spans="1:5" s="190" customFormat="1" x14ac:dyDescent="0.25">
      <c r="A7354" s="179" t="s">
        <v>9633</v>
      </c>
      <c r="B7354" s="179" t="s">
        <v>15471</v>
      </c>
      <c r="C7354" s="179" t="s">
        <v>10</v>
      </c>
      <c r="D7354" s="180" t="s">
        <v>27002</v>
      </c>
      <c r="E7354"/>
    </row>
    <row r="7355" spans="1:5" s="190" customFormat="1" x14ac:dyDescent="0.25">
      <c r="A7355" s="179" t="s">
        <v>9634</v>
      </c>
      <c r="B7355" s="179" t="s">
        <v>15472</v>
      </c>
      <c r="C7355" s="179" t="s">
        <v>10</v>
      </c>
      <c r="D7355" s="180" t="s">
        <v>27003</v>
      </c>
      <c r="E7355"/>
    </row>
    <row r="7356" spans="1:5" s="190" customFormat="1" x14ac:dyDescent="0.25">
      <c r="A7356" s="179" t="s">
        <v>9635</v>
      </c>
      <c r="B7356" s="179" t="s">
        <v>15473</v>
      </c>
      <c r="C7356" s="179" t="s">
        <v>10</v>
      </c>
      <c r="D7356" s="180" t="s">
        <v>27004</v>
      </c>
      <c r="E7356"/>
    </row>
    <row r="7357" spans="1:5" s="190" customFormat="1" x14ac:dyDescent="0.25">
      <c r="A7357" s="179" t="s">
        <v>9636</v>
      </c>
      <c r="B7357" s="179" t="s">
        <v>15474</v>
      </c>
      <c r="C7357" s="179" t="s">
        <v>10</v>
      </c>
      <c r="D7357" s="180" t="s">
        <v>27005</v>
      </c>
      <c r="E7357"/>
    </row>
    <row r="7358" spans="1:5" s="190" customFormat="1" x14ac:dyDescent="0.25">
      <c r="A7358" s="179" t="s">
        <v>9637</v>
      </c>
      <c r="B7358" s="179" t="s">
        <v>15475</v>
      </c>
      <c r="C7358" s="179" t="s">
        <v>10</v>
      </c>
      <c r="D7358" s="180" t="s">
        <v>27006</v>
      </c>
      <c r="E7358"/>
    </row>
    <row r="7359" spans="1:5" s="190" customFormat="1" x14ac:dyDescent="0.25">
      <c r="A7359" s="179" t="s">
        <v>9638</v>
      </c>
      <c r="B7359" s="179" t="s">
        <v>9639</v>
      </c>
      <c r="C7359" s="179" t="s">
        <v>7</v>
      </c>
      <c r="D7359" s="180" t="s">
        <v>27007</v>
      </c>
      <c r="E7359"/>
    </row>
    <row r="7360" spans="1:5" s="190" customFormat="1" x14ac:dyDescent="0.25">
      <c r="A7360" s="179" t="s">
        <v>9640</v>
      </c>
      <c r="B7360" s="179" t="s">
        <v>9641</v>
      </c>
      <c r="C7360" s="179" t="s">
        <v>7</v>
      </c>
      <c r="D7360" s="180" t="s">
        <v>27008</v>
      </c>
      <c r="E7360"/>
    </row>
    <row r="7361" spans="1:5" s="190" customFormat="1" x14ac:dyDescent="0.25">
      <c r="A7361" s="179" t="s">
        <v>9642</v>
      </c>
      <c r="B7361" s="179" t="s">
        <v>9643</v>
      </c>
      <c r="C7361" s="179" t="s">
        <v>7</v>
      </c>
      <c r="D7361" s="180" t="s">
        <v>27009</v>
      </c>
      <c r="E7361"/>
    </row>
    <row r="7362" spans="1:5" s="190" customFormat="1" x14ac:dyDescent="0.25">
      <c r="A7362" s="179" t="s">
        <v>9644</v>
      </c>
      <c r="B7362" s="179" t="s">
        <v>9645</v>
      </c>
      <c r="C7362" s="179" t="s">
        <v>7</v>
      </c>
      <c r="D7362" s="180" t="s">
        <v>27010</v>
      </c>
      <c r="E7362"/>
    </row>
    <row r="7363" spans="1:5" s="190" customFormat="1" x14ac:dyDescent="0.25">
      <c r="A7363" s="179" t="s">
        <v>9646</v>
      </c>
      <c r="B7363" s="179" t="s">
        <v>9647</v>
      </c>
      <c r="C7363" s="179" t="s">
        <v>7</v>
      </c>
      <c r="D7363" s="180" t="s">
        <v>27011</v>
      </c>
      <c r="E7363"/>
    </row>
    <row r="7364" spans="1:5" s="190" customFormat="1" x14ac:dyDescent="0.25">
      <c r="A7364" s="179" t="s">
        <v>9648</v>
      </c>
      <c r="B7364" s="179" t="s">
        <v>9649</v>
      </c>
      <c r="C7364" s="179" t="s">
        <v>7</v>
      </c>
      <c r="D7364" s="180" t="s">
        <v>27012</v>
      </c>
      <c r="E7364"/>
    </row>
    <row r="7365" spans="1:5" s="190" customFormat="1" x14ac:dyDescent="0.25">
      <c r="A7365" s="179" t="s">
        <v>12851</v>
      </c>
      <c r="B7365" s="179" t="s">
        <v>12852</v>
      </c>
      <c r="C7365" s="179" t="s">
        <v>7</v>
      </c>
      <c r="D7365" s="180" t="s">
        <v>27013</v>
      </c>
      <c r="E7365"/>
    </row>
    <row r="7366" spans="1:5" s="190" customFormat="1" x14ac:dyDescent="0.25">
      <c r="A7366" s="179" t="s">
        <v>12853</v>
      </c>
      <c r="B7366" s="179" t="s">
        <v>12854</v>
      </c>
      <c r="C7366" s="179" t="s">
        <v>7</v>
      </c>
      <c r="D7366" s="180" t="s">
        <v>17345</v>
      </c>
      <c r="E7366"/>
    </row>
    <row r="7367" spans="1:5" s="190" customFormat="1" x14ac:dyDescent="0.25">
      <c r="A7367" s="179" t="s">
        <v>12855</v>
      </c>
      <c r="B7367" s="179" t="s">
        <v>12856</v>
      </c>
      <c r="C7367" s="179" t="s">
        <v>7</v>
      </c>
      <c r="D7367" s="180" t="s">
        <v>27014</v>
      </c>
      <c r="E7367"/>
    </row>
    <row r="7368" spans="1:5" s="190" customFormat="1" x14ac:dyDescent="0.25">
      <c r="A7368" s="179" t="s">
        <v>12857</v>
      </c>
      <c r="B7368" s="179" t="s">
        <v>12858</v>
      </c>
      <c r="C7368" s="179" t="s">
        <v>7</v>
      </c>
      <c r="D7368" s="180" t="s">
        <v>27015</v>
      </c>
      <c r="E7368"/>
    </row>
    <row r="7369" spans="1:5" s="190" customFormat="1" x14ac:dyDescent="0.25">
      <c r="A7369" s="179" t="s">
        <v>27016</v>
      </c>
      <c r="B7369" s="179" t="s">
        <v>27017</v>
      </c>
      <c r="C7369" s="179" t="s">
        <v>7</v>
      </c>
      <c r="D7369" s="180" t="s">
        <v>27018</v>
      </c>
      <c r="E7369"/>
    </row>
    <row r="7370" spans="1:5" s="190" customFormat="1" x14ac:dyDescent="0.25">
      <c r="A7370" s="179" t="s">
        <v>27019</v>
      </c>
      <c r="B7370" s="179" t="s">
        <v>27020</v>
      </c>
      <c r="C7370" s="179" t="s">
        <v>7</v>
      </c>
      <c r="D7370" s="180" t="s">
        <v>27021</v>
      </c>
      <c r="E7370"/>
    </row>
    <row r="7371" spans="1:5" s="190" customFormat="1" x14ac:dyDescent="0.25">
      <c r="A7371" s="179" t="s">
        <v>27022</v>
      </c>
      <c r="B7371" s="179" t="s">
        <v>27023</v>
      </c>
      <c r="C7371" s="179" t="s">
        <v>7</v>
      </c>
      <c r="D7371" s="180" t="s">
        <v>27024</v>
      </c>
      <c r="E7371"/>
    </row>
    <row r="7372" spans="1:5" s="190" customFormat="1" x14ac:dyDescent="0.25">
      <c r="A7372" s="179" t="s">
        <v>27025</v>
      </c>
      <c r="B7372" s="179" t="s">
        <v>27026</v>
      </c>
      <c r="C7372" s="179" t="s">
        <v>7</v>
      </c>
      <c r="D7372" s="180" t="s">
        <v>27027</v>
      </c>
      <c r="E7372"/>
    </row>
    <row r="7373" spans="1:5" s="190" customFormat="1" x14ac:dyDescent="0.25">
      <c r="A7373" s="179" t="s">
        <v>27028</v>
      </c>
      <c r="B7373" s="179" t="s">
        <v>27029</v>
      </c>
      <c r="C7373" s="179" t="s">
        <v>7</v>
      </c>
      <c r="D7373" s="180" t="s">
        <v>27030</v>
      </c>
      <c r="E7373"/>
    </row>
    <row r="7374" spans="1:5" s="190" customFormat="1" x14ac:dyDescent="0.25">
      <c r="A7374" s="179" t="s">
        <v>3207</v>
      </c>
      <c r="B7374" s="179" t="s">
        <v>9650</v>
      </c>
      <c r="C7374" s="179" t="s">
        <v>16</v>
      </c>
      <c r="D7374" s="180" t="s">
        <v>15580</v>
      </c>
      <c r="E7374"/>
    </row>
    <row r="7375" spans="1:5" s="190" customFormat="1" x14ac:dyDescent="0.25">
      <c r="A7375" s="179" t="s">
        <v>3208</v>
      </c>
      <c r="B7375" s="179" t="s">
        <v>9651</v>
      </c>
      <c r="C7375" s="179" t="s">
        <v>16</v>
      </c>
      <c r="D7375" s="180" t="s">
        <v>17791</v>
      </c>
      <c r="E7375"/>
    </row>
    <row r="7376" spans="1:5" s="190" customFormat="1" x14ac:dyDescent="0.25">
      <c r="A7376" s="179" t="s">
        <v>3209</v>
      </c>
      <c r="B7376" s="179" t="s">
        <v>9652</v>
      </c>
      <c r="C7376" s="179" t="s">
        <v>16</v>
      </c>
      <c r="D7376" s="180" t="s">
        <v>10827</v>
      </c>
      <c r="E7376"/>
    </row>
    <row r="7377" spans="1:5" s="190" customFormat="1" x14ac:dyDescent="0.25">
      <c r="A7377" s="179" t="s">
        <v>3210</v>
      </c>
      <c r="B7377" s="179" t="s">
        <v>9653</v>
      </c>
      <c r="C7377" s="179" t="s">
        <v>16</v>
      </c>
      <c r="D7377" s="180" t="s">
        <v>23112</v>
      </c>
      <c r="E7377"/>
    </row>
    <row r="7378" spans="1:5" s="190" customFormat="1" x14ac:dyDescent="0.25">
      <c r="A7378" s="179" t="s">
        <v>3211</v>
      </c>
      <c r="B7378" s="179" t="s">
        <v>9654</v>
      </c>
      <c r="C7378" s="179" t="s">
        <v>16</v>
      </c>
      <c r="D7378" s="180" t="s">
        <v>7895</v>
      </c>
      <c r="E7378"/>
    </row>
    <row r="7379" spans="1:5" s="190" customFormat="1" x14ac:dyDescent="0.25">
      <c r="A7379" s="179" t="s">
        <v>3212</v>
      </c>
      <c r="B7379" s="179" t="s">
        <v>6952</v>
      </c>
      <c r="C7379" s="179" t="s">
        <v>16</v>
      </c>
      <c r="D7379" s="180" t="s">
        <v>14804</v>
      </c>
      <c r="E7379"/>
    </row>
    <row r="7380" spans="1:5" s="190" customFormat="1" x14ac:dyDescent="0.25">
      <c r="A7380" s="179" t="s">
        <v>3213</v>
      </c>
      <c r="B7380" s="179" t="s">
        <v>6953</v>
      </c>
      <c r="C7380" s="179" t="s">
        <v>16</v>
      </c>
      <c r="D7380" s="180" t="s">
        <v>7900</v>
      </c>
      <c r="E7380"/>
    </row>
    <row r="7381" spans="1:5" s="190" customFormat="1" x14ac:dyDescent="0.25">
      <c r="A7381" s="179" t="s">
        <v>3214</v>
      </c>
      <c r="B7381" s="179" t="s">
        <v>6954</v>
      </c>
      <c r="C7381" s="179" t="s">
        <v>16</v>
      </c>
      <c r="D7381" s="180" t="s">
        <v>9740</v>
      </c>
      <c r="E7381"/>
    </row>
    <row r="7382" spans="1:5" s="190" customFormat="1" x14ac:dyDescent="0.25">
      <c r="A7382" s="179" t="s">
        <v>3215</v>
      </c>
      <c r="B7382" s="179" t="s">
        <v>6955</v>
      </c>
      <c r="C7382" s="179" t="s">
        <v>16</v>
      </c>
      <c r="D7382" s="180" t="s">
        <v>12182</v>
      </c>
      <c r="E7382"/>
    </row>
    <row r="7383" spans="1:5" s="190" customFormat="1" x14ac:dyDescent="0.25">
      <c r="A7383" s="179" t="s">
        <v>3216</v>
      </c>
      <c r="B7383" s="179" t="s">
        <v>6956</v>
      </c>
      <c r="C7383" s="179" t="s">
        <v>16</v>
      </c>
      <c r="D7383" s="180" t="s">
        <v>17237</v>
      </c>
      <c r="E7383"/>
    </row>
    <row r="7384" spans="1:5" s="190" customFormat="1" x14ac:dyDescent="0.25">
      <c r="A7384" s="179" t="s">
        <v>3217</v>
      </c>
      <c r="B7384" s="179" t="s">
        <v>6957</v>
      </c>
      <c r="C7384" s="179" t="s">
        <v>16</v>
      </c>
      <c r="D7384" s="180" t="s">
        <v>7893</v>
      </c>
      <c r="E7384"/>
    </row>
    <row r="7385" spans="1:5" s="190" customFormat="1" x14ac:dyDescent="0.25">
      <c r="A7385" s="179" t="s">
        <v>3218</v>
      </c>
      <c r="B7385" s="179" t="s">
        <v>6958</v>
      </c>
      <c r="C7385" s="179" t="s">
        <v>16</v>
      </c>
      <c r="D7385" s="180" t="s">
        <v>27031</v>
      </c>
      <c r="E7385"/>
    </row>
    <row r="7386" spans="1:5" s="190" customFormat="1" x14ac:dyDescent="0.25">
      <c r="A7386" s="179" t="s">
        <v>3219</v>
      </c>
      <c r="B7386" s="179" t="s">
        <v>6960</v>
      </c>
      <c r="C7386" s="179" t="s">
        <v>16</v>
      </c>
      <c r="D7386" s="180" t="s">
        <v>10171</v>
      </c>
      <c r="E7386"/>
    </row>
    <row r="7387" spans="1:5" s="190" customFormat="1" x14ac:dyDescent="0.25">
      <c r="A7387" s="179" t="s">
        <v>3220</v>
      </c>
      <c r="B7387" s="179" t="s">
        <v>6962</v>
      </c>
      <c r="C7387" s="179" t="s">
        <v>16</v>
      </c>
      <c r="D7387" s="180" t="s">
        <v>27032</v>
      </c>
      <c r="E7387"/>
    </row>
    <row r="7388" spans="1:5" s="190" customFormat="1" x14ac:dyDescent="0.25">
      <c r="A7388" s="179" t="s">
        <v>3221</v>
      </c>
      <c r="B7388" s="179" t="s">
        <v>6964</v>
      </c>
      <c r="C7388" s="179" t="s">
        <v>16</v>
      </c>
      <c r="D7388" s="180" t="s">
        <v>27033</v>
      </c>
      <c r="E7388"/>
    </row>
    <row r="7389" spans="1:5" s="190" customFormat="1" x14ac:dyDescent="0.25">
      <c r="A7389" s="179" t="s">
        <v>3222</v>
      </c>
      <c r="B7389" s="179" t="s">
        <v>6965</v>
      </c>
      <c r="C7389" s="179" t="s">
        <v>16</v>
      </c>
      <c r="D7389" s="180" t="s">
        <v>12179</v>
      </c>
      <c r="E7389"/>
    </row>
    <row r="7390" spans="1:5" s="190" customFormat="1" x14ac:dyDescent="0.25">
      <c r="A7390" s="179" t="s">
        <v>3223</v>
      </c>
      <c r="B7390" s="179" t="s">
        <v>12860</v>
      </c>
      <c r="C7390" s="179" t="s">
        <v>16</v>
      </c>
      <c r="D7390" s="180" t="s">
        <v>17254</v>
      </c>
      <c r="E7390"/>
    </row>
    <row r="7391" spans="1:5" s="190" customFormat="1" x14ac:dyDescent="0.25">
      <c r="A7391" s="179" t="s">
        <v>3224</v>
      </c>
      <c r="B7391" s="179" t="s">
        <v>12861</v>
      </c>
      <c r="C7391" s="179" t="s">
        <v>16</v>
      </c>
      <c r="D7391" s="180" t="s">
        <v>16411</v>
      </c>
      <c r="E7391"/>
    </row>
    <row r="7392" spans="1:5" s="190" customFormat="1" x14ac:dyDescent="0.25">
      <c r="A7392" s="179" t="s">
        <v>3225</v>
      </c>
      <c r="B7392" s="179" t="s">
        <v>12862</v>
      </c>
      <c r="C7392" s="179" t="s">
        <v>16</v>
      </c>
      <c r="D7392" s="180" t="s">
        <v>27034</v>
      </c>
      <c r="E7392"/>
    </row>
    <row r="7393" spans="1:5" s="190" customFormat="1" x14ac:dyDescent="0.25">
      <c r="A7393" s="179" t="s">
        <v>3226</v>
      </c>
      <c r="B7393" s="179" t="s">
        <v>12863</v>
      </c>
      <c r="C7393" s="179" t="s">
        <v>16</v>
      </c>
      <c r="D7393" s="180" t="s">
        <v>6484</v>
      </c>
      <c r="E7393"/>
    </row>
    <row r="7394" spans="1:5" s="190" customFormat="1" x14ac:dyDescent="0.25">
      <c r="A7394" s="179" t="s">
        <v>3227</v>
      </c>
      <c r="B7394" s="179" t="s">
        <v>12864</v>
      </c>
      <c r="C7394" s="179" t="s">
        <v>16</v>
      </c>
      <c r="D7394" s="180" t="s">
        <v>14666</v>
      </c>
      <c r="E7394"/>
    </row>
    <row r="7395" spans="1:5" s="190" customFormat="1" x14ac:dyDescent="0.25">
      <c r="A7395" s="179" t="s">
        <v>3228</v>
      </c>
      <c r="B7395" s="179" t="s">
        <v>12865</v>
      </c>
      <c r="C7395" s="179" t="s">
        <v>16</v>
      </c>
      <c r="D7395" s="180" t="s">
        <v>12257</v>
      </c>
      <c r="E7395"/>
    </row>
    <row r="7396" spans="1:5" s="190" customFormat="1" x14ac:dyDescent="0.25">
      <c r="A7396" s="179" t="s">
        <v>3229</v>
      </c>
      <c r="B7396" s="179" t="s">
        <v>12866</v>
      </c>
      <c r="C7396" s="179" t="s">
        <v>16</v>
      </c>
      <c r="D7396" s="180" t="s">
        <v>27035</v>
      </c>
      <c r="E7396"/>
    </row>
    <row r="7397" spans="1:5" s="190" customFormat="1" x14ac:dyDescent="0.25">
      <c r="A7397" s="179" t="s">
        <v>3230</v>
      </c>
      <c r="B7397" s="179" t="s">
        <v>12867</v>
      </c>
      <c r="C7397" s="179" t="s">
        <v>16</v>
      </c>
      <c r="D7397" s="180" t="s">
        <v>7229</v>
      </c>
      <c r="E7397"/>
    </row>
    <row r="7398" spans="1:5" s="190" customFormat="1" x14ac:dyDescent="0.25">
      <c r="A7398" s="179" t="s">
        <v>3231</v>
      </c>
      <c r="B7398" s="179" t="s">
        <v>12868</v>
      </c>
      <c r="C7398" s="179" t="s">
        <v>16</v>
      </c>
      <c r="D7398" s="180" t="s">
        <v>17965</v>
      </c>
      <c r="E7398"/>
    </row>
    <row r="7399" spans="1:5" s="190" customFormat="1" x14ac:dyDescent="0.25">
      <c r="A7399" s="179" t="s">
        <v>3232</v>
      </c>
      <c r="B7399" s="179" t="s">
        <v>12869</v>
      </c>
      <c r="C7399" s="179" t="s">
        <v>16</v>
      </c>
      <c r="D7399" s="180" t="s">
        <v>17652</v>
      </c>
      <c r="E7399"/>
    </row>
    <row r="7400" spans="1:5" s="190" customFormat="1" x14ac:dyDescent="0.25">
      <c r="A7400" s="179" t="s">
        <v>3233</v>
      </c>
      <c r="B7400" s="179" t="s">
        <v>12870</v>
      </c>
      <c r="C7400" s="179" t="s">
        <v>16</v>
      </c>
      <c r="D7400" s="180" t="s">
        <v>14695</v>
      </c>
      <c r="E7400"/>
    </row>
    <row r="7401" spans="1:5" s="190" customFormat="1" x14ac:dyDescent="0.25">
      <c r="A7401" s="179" t="s">
        <v>3234</v>
      </c>
      <c r="B7401" s="179" t="s">
        <v>12871</v>
      </c>
      <c r="C7401" s="179" t="s">
        <v>16</v>
      </c>
      <c r="D7401" s="180" t="s">
        <v>16720</v>
      </c>
      <c r="E7401"/>
    </row>
    <row r="7402" spans="1:5" s="190" customFormat="1" x14ac:dyDescent="0.25">
      <c r="A7402" s="179" t="s">
        <v>3235</v>
      </c>
      <c r="B7402" s="179" t="s">
        <v>12872</v>
      </c>
      <c r="C7402" s="179" t="s">
        <v>16</v>
      </c>
      <c r="D7402" s="180" t="s">
        <v>16014</v>
      </c>
      <c r="E7402"/>
    </row>
    <row r="7403" spans="1:5" s="190" customFormat="1" x14ac:dyDescent="0.25">
      <c r="A7403" s="179" t="s">
        <v>3236</v>
      </c>
      <c r="B7403" s="179" t="s">
        <v>12873</v>
      </c>
      <c r="C7403" s="179" t="s">
        <v>16</v>
      </c>
      <c r="D7403" s="180" t="s">
        <v>27036</v>
      </c>
      <c r="E7403"/>
    </row>
    <row r="7404" spans="1:5" s="190" customFormat="1" x14ac:dyDescent="0.25">
      <c r="A7404" s="179" t="s">
        <v>3237</v>
      </c>
      <c r="B7404" s="179" t="s">
        <v>12874</v>
      </c>
      <c r="C7404" s="179" t="s">
        <v>16</v>
      </c>
      <c r="D7404" s="180" t="s">
        <v>12666</v>
      </c>
      <c r="E7404"/>
    </row>
    <row r="7405" spans="1:5" s="190" customFormat="1" x14ac:dyDescent="0.25">
      <c r="A7405" s="179" t="s">
        <v>3238</v>
      </c>
      <c r="B7405" s="179" t="s">
        <v>12875</v>
      </c>
      <c r="C7405" s="179" t="s">
        <v>16</v>
      </c>
      <c r="D7405" s="180" t="s">
        <v>7267</v>
      </c>
      <c r="E7405"/>
    </row>
    <row r="7406" spans="1:5" s="190" customFormat="1" x14ac:dyDescent="0.25">
      <c r="A7406" s="179" t="s">
        <v>3239</v>
      </c>
      <c r="B7406" s="179" t="s">
        <v>12876</v>
      </c>
      <c r="C7406" s="179" t="s">
        <v>16</v>
      </c>
      <c r="D7406" s="180" t="s">
        <v>12481</v>
      </c>
      <c r="E7406"/>
    </row>
    <row r="7407" spans="1:5" s="190" customFormat="1" x14ac:dyDescent="0.25">
      <c r="A7407" s="179" t="s">
        <v>3240</v>
      </c>
      <c r="B7407" s="179" t="s">
        <v>12877</v>
      </c>
      <c r="C7407" s="179" t="s">
        <v>16</v>
      </c>
      <c r="D7407" s="180" t="s">
        <v>27037</v>
      </c>
      <c r="E7407"/>
    </row>
    <row r="7408" spans="1:5" s="190" customFormat="1" x14ac:dyDescent="0.25">
      <c r="A7408" s="179" t="s">
        <v>3241</v>
      </c>
      <c r="B7408" s="179" t="s">
        <v>12878</v>
      </c>
      <c r="C7408" s="179" t="s">
        <v>16</v>
      </c>
      <c r="D7408" s="180" t="s">
        <v>7229</v>
      </c>
      <c r="E7408"/>
    </row>
    <row r="7409" spans="1:5" s="190" customFormat="1" x14ac:dyDescent="0.25">
      <c r="A7409" s="179" t="s">
        <v>3242</v>
      </c>
      <c r="B7409" s="179" t="s">
        <v>12879</v>
      </c>
      <c r="C7409" s="179" t="s">
        <v>16</v>
      </c>
      <c r="D7409" s="180" t="s">
        <v>6480</v>
      </c>
      <c r="E7409"/>
    </row>
    <row r="7410" spans="1:5" s="190" customFormat="1" x14ac:dyDescent="0.25">
      <c r="A7410" s="179" t="s">
        <v>3243</v>
      </c>
      <c r="B7410" s="179" t="s">
        <v>12880</v>
      </c>
      <c r="C7410" s="179" t="s">
        <v>16</v>
      </c>
      <c r="D7410" s="180" t="s">
        <v>7900</v>
      </c>
      <c r="E7410"/>
    </row>
    <row r="7411" spans="1:5" s="190" customFormat="1" x14ac:dyDescent="0.25">
      <c r="A7411" s="179" t="s">
        <v>3244</v>
      </c>
      <c r="B7411" s="179" t="s">
        <v>12881</v>
      </c>
      <c r="C7411" s="179" t="s">
        <v>16</v>
      </c>
      <c r="D7411" s="180" t="s">
        <v>8561</v>
      </c>
      <c r="E7411"/>
    </row>
    <row r="7412" spans="1:5" s="190" customFormat="1" x14ac:dyDescent="0.25">
      <c r="A7412" s="179" t="s">
        <v>3245</v>
      </c>
      <c r="B7412" s="179" t="s">
        <v>12882</v>
      </c>
      <c r="C7412" s="179" t="s">
        <v>16</v>
      </c>
      <c r="D7412" s="180" t="s">
        <v>12765</v>
      </c>
      <c r="E7412"/>
    </row>
    <row r="7413" spans="1:5" s="190" customFormat="1" x14ac:dyDescent="0.25">
      <c r="A7413" s="179" t="s">
        <v>3246</v>
      </c>
      <c r="B7413" s="179" t="s">
        <v>12883</v>
      </c>
      <c r="C7413" s="179" t="s">
        <v>16</v>
      </c>
      <c r="D7413" s="180" t="s">
        <v>12494</v>
      </c>
      <c r="E7413"/>
    </row>
    <row r="7414" spans="1:5" s="190" customFormat="1" x14ac:dyDescent="0.25">
      <c r="A7414" s="179" t="s">
        <v>3247</v>
      </c>
      <c r="B7414" s="179" t="s">
        <v>12884</v>
      </c>
      <c r="C7414" s="179" t="s">
        <v>16</v>
      </c>
      <c r="D7414" s="180" t="s">
        <v>12481</v>
      </c>
      <c r="E7414"/>
    </row>
    <row r="7415" spans="1:5" s="190" customFormat="1" x14ac:dyDescent="0.25">
      <c r="A7415" s="179" t="s">
        <v>3248</v>
      </c>
      <c r="B7415" s="179" t="s">
        <v>12885</v>
      </c>
      <c r="C7415" s="179" t="s">
        <v>16</v>
      </c>
      <c r="D7415" s="180" t="s">
        <v>8070</v>
      </c>
      <c r="E7415"/>
    </row>
    <row r="7416" spans="1:5" s="190" customFormat="1" x14ac:dyDescent="0.25">
      <c r="A7416" s="179" t="s">
        <v>3249</v>
      </c>
      <c r="B7416" s="179" t="s">
        <v>12886</v>
      </c>
      <c r="C7416" s="179" t="s">
        <v>16</v>
      </c>
      <c r="D7416" s="180" t="s">
        <v>27038</v>
      </c>
      <c r="E7416"/>
    </row>
    <row r="7417" spans="1:5" s="190" customFormat="1" x14ac:dyDescent="0.25">
      <c r="A7417" s="179" t="s">
        <v>3250</v>
      </c>
      <c r="B7417" s="179" t="s">
        <v>12887</v>
      </c>
      <c r="C7417" s="179" t="s">
        <v>16</v>
      </c>
      <c r="D7417" s="180" t="s">
        <v>12549</v>
      </c>
      <c r="E7417"/>
    </row>
    <row r="7418" spans="1:5" s="190" customFormat="1" x14ac:dyDescent="0.25">
      <c r="A7418" s="179" t="s">
        <v>3251</v>
      </c>
      <c r="B7418" s="179" t="s">
        <v>12888</v>
      </c>
      <c r="C7418" s="179" t="s">
        <v>16</v>
      </c>
      <c r="D7418" s="180" t="s">
        <v>18983</v>
      </c>
      <c r="E7418"/>
    </row>
    <row r="7419" spans="1:5" s="190" customFormat="1" x14ac:dyDescent="0.25">
      <c r="A7419" s="179" t="s">
        <v>3252</v>
      </c>
      <c r="B7419" s="179" t="s">
        <v>12889</v>
      </c>
      <c r="C7419" s="179" t="s">
        <v>16</v>
      </c>
      <c r="D7419" s="180" t="s">
        <v>8070</v>
      </c>
      <c r="E7419"/>
    </row>
    <row r="7420" spans="1:5" s="190" customFormat="1" x14ac:dyDescent="0.25">
      <c r="A7420" s="179" t="s">
        <v>3253</v>
      </c>
      <c r="B7420" s="179" t="s">
        <v>12890</v>
      </c>
      <c r="C7420" s="179" t="s">
        <v>16</v>
      </c>
      <c r="D7420" s="180" t="s">
        <v>12182</v>
      </c>
      <c r="E7420"/>
    </row>
    <row r="7421" spans="1:5" s="190" customFormat="1" x14ac:dyDescent="0.25">
      <c r="A7421" s="179" t="s">
        <v>3254</v>
      </c>
      <c r="B7421" s="179" t="s">
        <v>12891</v>
      </c>
      <c r="C7421" s="179" t="s">
        <v>16</v>
      </c>
      <c r="D7421" s="180" t="s">
        <v>6309</v>
      </c>
      <c r="E7421"/>
    </row>
    <row r="7422" spans="1:5" s="190" customFormat="1" x14ac:dyDescent="0.25">
      <c r="A7422" s="179" t="s">
        <v>3255</v>
      </c>
      <c r="B7422" s="179" t="s">
        <v>12892</v>
      </c>
      <c r="C7422" s="179" t="s">
        <v>16</v>
      </c>
      <c r="D7422" s="180" t="s">
        <v>7333</v>
      </c>
      <c r="E7422"/>
    </row>
    <row r="7423" spans="1:5" s="190" customFormat="1" x14ac:dyDescent="0.25">
      <c r="A7423" s="179" t="s">
        <v>3256</v>
      </c>
      <c r="B7423" s="179" t="s">
        <v>12893</v>
      </c>
      <c r="C7423" s="179" t="s">
        <v>16</v>
      </c>
      <c r="D7423" s="180" t="s">
        <v>12055</v>
      </c>
      <c r="E7423"/>
    </row>
    <row r="7424" spans="1:5" s="190" customFormat="1" x14ac:dyDescent="0.25">
      <c r="A7424" s="179" t="s">
        <v>3257</v>
      </c>
      <c r="B7424" s="179" t="s">
        <v>12894</v>
      </c>
      <c r="C7424" s="179" t="s">
        <v>16</v>
      </c>
      <c r="D7424" s="180" t="s">
        <v>8538</v>
      </c>
      <c r="E7424"/>
    </row>
    <row r="7425" spans="1:5" s="190" customFormat="1" x14ac:dyDescent="0.25">
      <c r="A7425" s="179" t="s">
        <v>3258</v>
      </c>
      <c r="B7425" s="179" t="s">
        <v>12895</v>
      </c>
      <c r="C7425" s="179" t="s">
        <v>16</v>
      </c>
      <c r="D7425" s="180" t="s">
        <v>7931</v>
      </c>
      <c r="E7425"/>
    </row>
    <row r="7426" spans="1:5" s="190" customFormat="1" x14ac:dyDescent="0.25">
      <c r="A7426" s="179" t="s">
        <v>3259</v>
      </c>
      <c r="B7426" s="179" t="s">
        <v>12896</v>
      </c>
      <c r="C7426" s="179" t="s">
        <v>16</v>
      </c>
      <c r="D7426" s="180" t="s">
        <v>7970</v>
      </c>
      <c r="E7426"/>
    </row>
    <row r="7427" spans="1:5" s="190" customFormat="1" x14ac:dyDescent="0.25">
      <c r="A7427" s="179" t="s">
        <v>3260</v>
      </c>
      <c r="B7427" s="179" t="s">
        <v>12897</v>
      </c>
      <c r="C7427" s="179" t="s">
        <v>16</v>
      </c>
      <c r="D7427" s="180" t="s">
        <v>15580</v>
      </c>
      <c r="E7427"/>
    </row>
    <row r="7428" spans="1:5" s="190" customFormat="1" x14ac:dyDescent="0.25">
      <c r="A7428" s="179" t="s">
        <v>3261</v>
      </c>
      <c r="B7428" s="179" t="s">
        <v>12898</v>
      </c>
      <c r="C7428" s="179" t="s">
        <v>16</v>
      </c>
      <c r="D7428" s="180" t="s">
        <v>14805</v>
      </c>
      <c r="E7428"/>
    </row>
    <row r="7429" spans="1:5" s="190" customFormat="1" x14ac:dyDescent="0.25">
      <c r="A7429" s="179" t="s">
        <v>3262</v>
      </c>
      <c r="B7429" s="179" t="s">
        <v>12899</v>
      </c>
      <c r="C7429" s="179" t="s">
        <v>16</v>
      </c>
      <c r="D7429" s="180" t="s">
        <v>14959</v>
      </c>
      <c r="E7429"/>
    </row>
    <row r="7430" spans="1:5" s="190" customFormat="1" x14ac:dyDescent="0.25">
      <c r="A7430" s="179" t="s">
        <v>3263</v>
      </c>
      <c r="B7430" s="179" t="s">
        <v>12900</v>
      </c>
      <c r="C7430" s="179" t="s">
        <v>16</v>
      </c>
      <c r="D7430" s="180" t="s">
        <v>8543</v>
      </c>
      <c r="E7430"/>
    </row>
    <row r="7431" spans="1:5" s="190" customFormat="1" x14ac:dyDescent="0.25">
      <c r="A7431" s="179" t="s">
        <v>3264</v>
      </c>
      <c r="B7431" s="179" t="s">
        <v>12901</v>
      </c>
      <c r="C7431" s="179" t="s">
        <v>16</v>
      </c>
      <c r="D7431" s="180" t="s">
        <v>12641</v>
      </c>
      <c r="E7431"/>
    </row>
    <row r="7432" spans="1:5" s="190" customFormat="1" x14ac:dyDescent="0.25">
      <c r="A7432" s="179" t="s">
        <v>3265</v>
      </c>
      <c r="B7432" s="179" t="s">
        <v>12902</v>
      </c>
      <c r="C7432" s="179" t="s">
        <v>16</v>
      </c>
      <c r="D7432" s="180" t="s">
        <v>17174</v>
      </c>
      <c r="E7432"/>
    </row>
    <row r="7433" spans="1:5" s="190" customFormat="1" x14ac:dyDescent="0.25">
      <c r="A7433" s="179" t="s">
        <v>3266</v>
      </c>
      <c r="B7433" s="179" t="s">
        <v>12903</v>
      </c>
      <c r="C7433" s="179" t="s">
        <v>16</v>
      </c>
      <c r="D7433" s="180" t="s">
        <v>16300</v>
      </c>
      <c r="E7433"/>
    </row>
    <row r="7434" spans="1:5" s="190" customFormat="1" x14ac:dyDescent="0.25">
      <c r="A7434" s="179" t="s">
        <v>3267</v>
      </c>
      <c r="B7434" s="179" t="s">
        <v>12904</v>
      </c>
      <c r="C7434" s="179" t="s">
        <v>16</v>
      </c>
      <c r="D7434" s="180" t="s">
        <v>7052</v>
      </c>
      <c r="E7434"/>
    </row>
    <row r="7435" spans="1:5" s="190" customFormat="1" x14ac:dyDescent="0.25">
      <c r="A7435" s="179" t="s">
        <v>3268</v>
      </c>
      <c r="B7435" s="179" t="s">
        <v>12905</v>
      </c>
      <c r="C7435" s="179" t="s">
        <v>16</v>
      </c>
      <c r="D7435" s="180" t="s">
        <v>8560</v>
      </c>
      <c r="E7435"/>
    </row>
    <row r="7436" spans="1:5" s="190" customFormat="1" x14ac:dyDescent="0.25">
      <c r="A7436" s="179" t="s">
        <v>3269</v>
      </c>
      <c r="B7436" s="179" t="s">
        <v>12906</v>
      </c>
      <c r="C7436" s="179" t="s">
        <v>16</v>
      </c>
      <c r="D7436" s="180" t="s">
        <v>7918</v>
      </c>
      <c r="E7436"/>
    </row>
    <row r="7437" spans="1:5" s="190" customFormat="1" x14ac:dyDescent="0.25">
      <c r="A7437" s="179" t="s">
        <v>8044</v>
      </c>
      <c r="B7437" s="179" t="s">
        <v>12907</v>
      </c>
      <c r="C7437" s="179" t="s">
        <v>16</v>
      </c>
      <c r="D7437" s="180" t="s">
        <v>15961</v>
      </c>
      <c r="E7437"/>
    </row>
    <row r="7438" spans="1:5" s="190" customFormat="1" x14ac:dyDescent="0.25">
      <c r="A7438" s="179" t="s">
        <v>3270</v>
      </c>
      <c r="B7438" s="179" t="s">
        <v>15478</v>
      </c>
      <c r="C7438" s="179" t="s">
        <v>16</v>
      </c>
      <c r="D7438" s="180" t="s">
        <v>7894</v>
      </c>
      <c r="E7438"/>
    </row>
    <row r="7439" spans="1:5" s="190" customFormat="1" x14ac:dyDescent="0.25">
      <c r="A7439" s="179" t="s">
        <v>3271</v>
      </c>
      <c r="B7439" s="179" t="s">
        <v>15479</v>
      </c>
      <c r="C7439" s="179" t="s">
        <v>16</v>
      </c>
      <c r="D7439" s="180" t="s">
        <v>12179</v>
      </c>
      <c r="E7439"/>
    </row>
    <row r="7440" spans="1:5" s="190" customFormat="1" x14ac:dyDescent="0.25">
      <c r="A7440" s="179" t="s">
        <v>3272</v>
      </c>
      <c r="B7440" s="179" t="s">
        <v>15480</v>
      </c>
      <c r="C7440" s="179" t="s">
        <v>16</v>
      </c>
      <c r="D7440" s="180" t="s">
        <v>27039</v>
      </c>
      <c r="E7440"/>
    </row>
    <row r="7441" spans="1:5" s="190" customFormat="1" x14ac:dyDescent="0.25">
      <c r="A7441" s="179" t="s">
        <v>3273</v>
      </c>
      <c r="B7441" s="179" t="s">
        <v>15481</v>
      </c>
      <c r="C7441" s="179" t="s">
        <v>16</v>
      </c>
      <c r="D7441" s="180" t="s">
        <v>7324</v>
      </c>
      <c r="E7441"/>
    </row>
    <row r="7442" spans="1:5" s="190" customFormat="1" x14ac:dyDescent="0.25">
      <c r="A7442" s="179" t="s">
        <v>3274</v>
      </c>
      <c r="B7442" s="179" t="s">
        <v>15482</v>
      </c>
      <c r="C7442" s="179" t="s">
        <v>16</v>
      </c>
      <c r="D7442" s="180" t="s">
        <v>12774</v>
      </c>
      <c r="E7442"/>
    </row>
    <row r="7443" spans="1:5" s="190" customFormat="1" x14ac:dyDescent="0.25">
      <c r="A7443" s="179" t="s">
        <v>3275</v>
      </c>
      <c r="B7443" s="179" t="s">
        <v>15483</v>
      </c>
      <c r="C7443" s="179" t="s">
        <v>16</v>
      </c>
      <c r="D7443" s="180" t="s">
        <v>7266</v>
      </c>
      <c r="E7443"/>
    </row>
    <row r="7444" spans="1:5" s="190" customFormat="1" x14ac:dyDescent="0.25">
      <c r="A7444" s="179" t="s">
        <v>8045</v>
      </c>
      <c r="B7444" s="179" t="s">
        <v>15484</v>
      </c>
      <c r="C7444" s="179" t="s">
        <v>16</v>
      </c>
      <c r="D7444" s="180" t="s">
        <v>27040</v>
      </c>
      <c r="E7444"/>
    </row>
    <row r="7445" spans="1:5" s="190" customFormat="1" x14ac:dyDescent="0.25">
      <c r="A7445" s="179" t="s">
        <v>3276</v>
      </c>
      <c r="B7445" s="179" t="s">
        <v>15485</v>
      </c>
      <c r="C7445" s="179" t="s">
        <v>16</v>
      </c>
      <c r="D7445" s="180" t="s">
        <v>6947</v>
      </c>
      <c r="E7445"/>
    </row>
    <row r="7446" spans="1:5" s="190" customFormat="1" x14ac:dyDescent="0.25">
      <c r="A7446" s="179" t="s">
        <v>3277</v>
      </c>
      <c r="B7446" s="179" t="s">
        <v>15486</v>
      </c>
      <c r="C7446" s="179" t="s">
        <v>16</v>
      </c>
      <c r="D7446" s="180" t="s">
        <v>27041</v>
      </c>
      <c r="E7446"/>
    </row>
    <row r="7447" spans="1:5" s="190" customFormat="1" x14ac:dyDescent="0.25">
      <c r="A7447" s="179" t="s">
        <v>3278</v>
      </c>
      <c r="B7447" s="179" t="s">
        <v>15487</v>
      </c>
      <c r="C7447" s="179" t="s">
        <v>16</v>
      </c>
      <c r="D7447" s="180" t="s">
        <v>6947</v>
      </c>
      <c r="E7447"/>
    </row>
    <row r="7448" spans="1:5" s="190" customFormat="1" x14ac:dyDescent="0.25">
      <c r="A7448" s="179" t="s">
        <v>3279</v>
      </c>
      <c r="B7448" s="179" t="s">
        <v>15488</v>
      </c>
      <c r="C7448" s="179" t="s">
        <v>16</v>
      </c>
      <c r="D7448" s="180" t="s">
        <v>27041</v>
      </c>
      <c r="E7448"/>
    </row>
    <row r="7449" spans="1:5" s="190" customFormat="1" x14ac:dyDescent="0.25">
      <c r="A7449" s="179" t="s">
        <v>3280</v>
      </c>
      <c r="B7449" s="179" t="s">
        <v>9656</v>
      </c>
      <c r="C7449" s="179" t="s">
        <v>16</v>
      </c>
      <c r="D7449" s="180" t="s">
        <v>20341</v>
      </c>
      <c r="E7449"/>
    </row>
    <row r="7450" spans="1:5" s="190" customFormat="1" x14ac:dyDescent="0.25">
      <c r="A7450" s="179" t="s">
        <v>3281</v>
      </c>
      <c r="B7450" s="179" t="s">
        <v>9657</v>
      </c>
      <c r="C7450" s="179" t="s">
        <v>16</v>
      </c>
      <c r="D7450" s="180" t="s">
        <v>12517</v>
      </c>
      <c r="E7450"/>
    </row>
    <row r="7451" spans="1:5" s="190" customFormat="1" x14ac:dyDescent="0.25">
      <c r="A7451" s="179" t="s">
        <v>3282</v>
      </c>
      <c r="B7451" s="179" t="s">
        <v>9658</v>
      </c>
      <c r="C7451" s="179" t="s">
        <v>16</v>
      </c>
      <c r="D7451" s="180" t="s">
        <v>25021</v>
      </c>
      <c r="E7451"/>
    </row>
    <row r="7452" spans="1:5" s="190" customFormat="1" x14ac:dyDescent="0.25">
      <c r="A7452" s="179" t="s">
        <v>3283</v>
      </c>
      <c r="B7452" s="179" t="s">
        <v>9659</v>
      </c>
      <c r="C7452" s="179" t="s">
        <v>16</v>
      </c>
      <c r="D7452" s="180" t="s">
        <v>7272</v>
      </c>
      <c r="E7452"/>
    </row>
    <row r="7453" spans="1:5" s="190" customFormat="1" x14ac:dyDescent="0.25">
      <c r="A7453" s="179" t="s">
        <v>3284</v>
      </c>
      <c r="B7453" s="179" t="s">
        <v>9660</v>
      </c>
      <c r="C7453" s="179" t="s">
        <v>16</v>
      </c>
      <c r="D7453" s="180" t="s">
        <v>25137</v>
      </c>
      <c r="E7453"/>
    </row>
    <row r="7454" spans="1:5" s="190" customFormat="1" x14ac:dyDescent="0.25">
      <c r="A7454" s="179" t="s">
        <v>3285</v>
      </c>
      <c r="B7454" s="179" t="s">
        <v>9661</v>
      </c>
      <c r="C7454" s="179" t="s">
        <v>16</v>
      </c>
      <c r="D7454" s="180" t="s">
        <v>7848</v>
      </c>
      <c r="E7454"/>
    </row>
    <row r="7455" spans="1:5" s="190" customFormat="1" x14ac:dyDescent="0.25">
      <c r="A7455" s="179" t="s">
        <v>3286</v>
      </c>
      <c r="B7455" s="179" t="s">
        <v>27042</v>
      </c>
      <c r="C7455" s="179" t="s">
        <v>16</v>
      </c>
      <c r="D7455" s="180" t="s">
        <v>12748</v>
      </c>
      <c r="E7455"/>
    </row>
    <row r="7456" spans="1:5" s="190" customFormat="1" x14ac:dyDescent="0.25">
      <c r="A7456" s="179" t="s">
        <v>3287</v>
      </c>
      <c r="B7456" s="179" t="s">
        <v>27043</v>
      </c>
      <c r="C7456" s="179" t="s">
        <v>16</v>
      </c>
      <c r="D7456" s="180" t="s">
        <v>8160</v>
      </c>
      <c r="E7456"/>
    </row>
    <row r="7457" spans="1:5" s="190" customFormat="1" x14ac:dyDescent="0.25">
      <c r="A7457" s="179" t="s">
        <v>3288</v>
      </c>
      <c r="B7457" s="179" t="s">
        <v>27044</v>
      </c>
      <c r="C7457" s="179" t="s">
        <v>16</v>
      </c>
      <c r="D7457" s="180" t="s">
        <v>12628</v>
      </c>
      <c r="E7457"/>
    </row>
    <row r="7458" spans="1:5" s="190" customFormat="1" x14ac:dyDescent="0.25">
      <c r="A7458" s="179" t="s">
        <v>9662</v>
      </c>
      <c r="B7458" s="179" t="s">
        <v>9663</v>
      </c>
      <c r="C7458" s="179" t="s">
        <v>16</v>
      </c>
      <c r="D7458" s="180" t="s">
        <v>7893</v>
      </c>
      <c r="E7458"/>
    </row>
    <row r="7459" spans="1:5" s="190" customFormat="1" x14ac:dyDescent="0.25">
      <c r="A7459" s="179" t="s">
        <v>6995</v>
      </c>
      <c r="B7459" s="179" t="s">
        <v>6996</v>
      </c>
      <c r="C7459" s="179" t="s">
        <v>16</v>
      </c>
      <c r="D7459" s="180" t="s">
        <v>14640</v>
      </c>
      <c r="E7459"/>
    </row>
    <row r="7460" spans="1:5" s="190" customFormat="1" x14ac:dyDescent="0.25">
      <c r="A7460" s="179" t="s">
        <v>6997</v>
      </c>
      <c r="B7460" s="179" t="s">
        <v>6998</v>
      </c>
      <c r="C7460" s="179" t="s">
        <v>16</v>
      </c>
      <c r="D7460" s="180" t="s">
        <v>7958</v>
      </c>
      <c r="E7460"/>
    </row>
    <row r="7461" spans="1:5" s="190" customFormat="1" x14ac:dyDescent="0.25">
      <c r="A7461" s="179" t="s">
        <v>6999</v>
      </c>
      <c r="B7461" s="179" t="s">
        <v>7000</v>
      </c>
      <c r="C7461" s="179" t="s">
        <v>16</v>
      </c>
      <c r="D7461" s="180" t="s">
        <v>27045</v>
      </c>
      <c r="E7461"/>
    </row>
    <row r="7462" spans="1:5" s="190" customFormat="1" x14ac:dyDescent="0.25">
      <c r="A7462" s="179" t="s">
        <v>9664</v>
      </c>
      <c r="B7462" s="179" t="s">
        <v>9665</v>
      </c>
      <c r="C7462" s="179" t="s">
        <v>16</v>
      </c>
      <c r="D7462" s="180" t="s">
        <v>12240</v>
      </c>
      <c r="E7462"/>
    </row>
    <row r="7463" spans="1:5" s="190" customFormat="1" x14ac:dyDescent="0.25">
      <c r="A7463" s="179" t="s">
        <v>9666</v>
      </c>
      <c r="B7463" s="179" t="s">
        <v>9667</v>
      </c>
      <c r="C7463" s="179" t="s">
        <v>16</v>
      </c>
      <c r="D7463" s="180" t="s">
        <v>13964</v>
      </c>
      <c r="E7463"/>
    </row>
    <row r="7464" spans="1:5" s="190" customFormat="1" x14ac:dyDescent="0.25">
      <c r="A7464" s="179" t="s">
        <v>9668</v>
      </c>
      <c r="B7464" s="179" t="s">
        <v>9669</v>
      </c>
      <c r="C7464" s="179" t="s">
        <v>16</v>
      </c>
      <c r="D7464" s="180" t="s">
        <v>14972</v>
      </c>
      <c r="E7464"/>
    </row>
    <row r="7465" spans="1:5" s="190" customFormat="1" x14ac:dyDescent="0.25">
      <c r="A7465" s="179" t="s">
        <v>9670</v>
      </c>
      <c r="B7465" s="179" t="s">
        <v>9671</v>
      </c>
      <c r="C7465" s="179" t="s">
        <v>16</v>
      </c>
      <c r="D7465" s="180" t="s">
        <v>23426</v>
      </c>
      <c r="E7465"/>
    </row>
    <row r="7466" spans="1:5" s="190" customFormat="1" x14ac:dyDescent="0.25">
      <c r="A7466" s="179" t="s">
        <v>9672</v>
      </c>
      <c r="B7466" s="179" t="s">
        <v>9673</v>
      </c>
      <c r="C7466" s="179" t="s">
        <v>16</v>
      </c>
      <c r="D7466" s="180" t="s">
        <v>12574</v>
      </c>
      <c r="E7466"/>
    </row>
    <row r="7467" spans="1:5" s="190" customFormat="1" x14ac:dyDescent="0.25">
      <c r="A7467" s="179" t="s">
        <v>12910</v>
      </c>
      <c r="B7467" s="179" t="s">
        <v>12911</v>
      </c>
      <c r="C7467" s="179" t="s">
        <v>16</v>
      </c>
      <c r="D7467" s="180" t="s">
        <v>11800</v>
      </c>
      <c r="E7467"/>
    </row>
    <row r="7468" spans="1:5" s="190" customFormat="1" x14ac:dyDescent="0.25">
      <c r="A7468" s="179" t="s">
        <v>12912</v>
      </c>
      <c r="B7468" s="179" t="s">
        <v>12913</v>
      </c>
      <c r="C7468" s="179" t="s">
        <v>16</v>
      </c>
      <c r="D7468" s="180" t="s">
        <v>11800</v>
      </c>
      <c r="E7468"/>
    </row>
    <row r="7469" spans="1:5" s="190" customFormat="1" x14ac:dyDescent="0.25">
      <c r="A7469" s="179" t="s">
        <v>12914</v>
      </c>
      <c r="B7469" s="179" t="s">
        <v>12915</v>
      </c>
      <c r="C7469" s="179" t="s">
        <v>16</v>
      </c>
      <c r="D7469" s="180" t="s">
        <v>7977</v>
      </c>
      <c r="E7469"/>
    </row>
    <row r="7470" spans="1:5" s="190" customFormat="1" x14ac:dyDescent="0.25">
      <c r="A7470" s="179" t="s">
        <v>12916</v>
      </c>
      <c r="B7470" s="179" t="s">
        <v>12917</v>
      </c>
      <c r="C7470" s="179" t="s">
        <v>16</v>
      </c>
      <c r="D7470" s="180" t="s">
        <v>7255</v>
      </c>
      <c r="E7470"/>
    </row>
    <row r="7471" spans="1:5" s="190" customFormat="1" x14ac:dyDescent="0.25">
      <c r="A7471" s="179" t="s">
        <v>12918</v>
      </c>
      <c r="B7471" s="179" t="s">
        <v>12919</v>
      </c>
      <c r="C7471" s="179" t="s">
        <v>16</v>
      </c>
      <c r="D7471" s="180" t="s">
        <v>27046</v>
      </c>
      <c r="E7471"/>
    </row>
    <row r="7472" spans="1:5" s="190" customFormat="1" x14ac:dyDescent="0.25">
      <c r="A7472" s="179" t="s">
        <v>12920</v>
      </c>
      <c r="B7472" s="179" t="s">
        <v>12921</v>
      </c>
      <c r="C7472" s="179" t="s">
        <v>16</v>
      </c>
      <c r="D7472" s="180" t="s">
        <v>12235</v>
      </c>
      <c r="E7472"/>
    </row>
    <row r="7473" spans="1:5" s="190" customFormat="1" x14ac:dyDescent="0.25">
      <c r="A7473" s="179" t="s">
        <v>12922</v>
      </c>
      <c r="B7473" s="179" t="s">
        <v>12923</v>
      </c>
      <c r="C7473" s="179" t="s">
        <v>16</v>
      </c>
      <c r="D7473" s="180" t="s">
        <v>12509</v>
      </c>
      <c r="E7473"/>
    </row>
    <row r="7474" spans="1:5" s="190" customFormat="1" x14ac:dyDescent="0.25">
      <c r="A7474" s="179" t="s">
        <v>12924</v>
      </c>
      <c r="B7474" s="179" t="s">
        <v>12925</v>
      </c>
      <c r="C7474" s="179" t="s">
        <v>16</v>
      </c>
      <c r="D7474" s="180" t="s">
        <v>14810</v>
      </c>
      <c r="E7474"/>
    </row>
    <row r="7475" spans="1:5" s="190" customFormat="1" x14ac:dyDescent="0.25">
      <c r="A7475" s="179" t="s">
        <v>27047</v>
      </c>
      <c r="B7475" s="179" t="s">
        <v>27048</v>
      </c>
      <c r="C7475" s="179" t="s">
        <v>16</v>
      </c>
      <c r="D7475" s="180" t="s">
        <v>7240</v>
      </c>
      <c r="E7475"/>
    </row>
    <row r="7476" spans="1:5" s="190" customFormat="1" x14ac:dyDescent="0.25">
      <c r="A7476" s="179" t="s">
        <v>27049</v>
      </c>
      <c r="B7476" s="179" t="s">
        <v>27050</v>
      </c>
      <c r="C7476" s="179" t="s">
        <v>16</v>
      </c>
      <c r="D7476" s="180" t="s">
        <v>7169</v>
      </c>
      <c r="E7476"/>
    </row>
    <row r="7477" spans="1:5" s="190" customFormat="1" x14ac:dyDescent="0.25">
      <c r="A7477" s="179" t="s">
        <v>27051</v>
      </c>
      <c r="B7477" s="179" t="s">
        <v>27052</v>
      </c>
      <c r="C7477" s="179" t="s">
        <v>16</v>
      </c>
      <c r="D7477" s="180" t="s">
        <v>18299</v>
      </c>
      <c r="E7477"/>
    </row>
    <row r="7478" spans="1:5" s="190" customFormat="1" x14ac:dyDescent="0.25">
      <c r="A7478" s="179" t="s">
        <v>27053</v>
      </c>
      <c r="B7478" s="179" t="s">
        <v>27054</v>
      </c>
      <c r="C7478" s="179" t="s">
        <v>16</v>
      </c>
      <c r="D7478" s="180" t="s">
        <v>6576</v>
      </c>
      <c r="E7478"/>
    </row>
    <row r="7479" spans="1:5" s="190" customFormat="1" x14ac:dyDescent="0.25">
      <c r="A7479" s="179" t="s">
        <v>27055</v>
      </c>
      <c r="B7479" s="179" t="s">
        <v>27056</v>
      </c>
      <c r="C7479" s="179" t="s">
        <v>16</v>
      </c>
      <c r="D7479" s="180" t="s">
        <v>7856</v>
      </c>
      <c r="E7479"/>
    </row>
    <row r="7480" spans="1:5" s="190" customFormat="1" x14ac:dyDescent="0.25">
      <c r="A7480" s="179" t="s">
        <v>27057</v>
      </c>
      <c r="B7480" s="179" t="s">
        <v>27058</v>
      </c>
      <c r="C7480" s="179" t="s">
        <v>16</v>
      </c>
      <c r="D7480" s="180" t="s">
        <v>10827</v>
      </c>
      <c r="E7480"/>
    </row>
    <row r="7481" spans="1:5" s="190" customFormat="1" x14ac:dyDescent="0.25">
      <c r="A7481" s="179" t="s">
        <v>27059</v>
      </c>
      <c r="B7481" s="179" t="s">
        <v>27060</v>
      </c>
      <c r="C7481" s="179" t="s">
        <v>16</v>
      </c>
      <c r="D7481" s="180" t="s">
        <v>14831</v>
      </c>
      <c r="E7481"/>
    </row>
    <row r="7482" spans="1:5" s="190" customFormat="1" x14ac:dyDescent="0.25">
      <c r="A7482" s="179" t="s">
        <v>3289</v>
      </c>
      <c r="B7482" s="179" t="s">
        <v>9674</v>
      </c>
      <c r="C7482" s="179" t="s">
        <v>10</v>
      </c>
      <c r="D7482" s="180" t="s">
        <v>27061</v>
      </c>
      <c r="E7482"/>
    </row>
    <row r="7483" spans="1:5" s="190" customFormat="1" x14ac:dyDescent="0.25">
      <c r="A7483" s="179" t="s">
        <v>3290</v>
      </c>
      <c r="B7483" s="179" t="s">
        <v>9675</v>
      </c>
      <c r="C7483" s="179" t="s">
        <v>10</v>
      </c>
      <c r="D7483" s="180" t="s">
        <v>27062</v>
      </c>
      <c r="E7483"/>
    </row>
    <row r="7484" spans="1:5" s="190" customFormat="1" x14ac:dyDescent="0.25">
      <c r="A7484" s="179" t="s">
        <v>3291</v>
      </c>
      <c r="B7484" s="179" t="s">
        <v>9676</v>
      </c>
      <c r="C7484" s="179" t="s">
        <v>10</v>
      </c>
      <c r="D7484" s="180" t="s">
        <v>27063</v>
      </c>
      <c r="E7484"/>
    </row>
    <row r="7485" spans="1:5" s="190" customFormat="1" x14ac:dyDescent="0.25">
      <c r="A7485" s="179" t="s">
        <v>3292</v>
      </c>
      <c r="B7485" s="179" t="s">
        <v>9677</v>
      </c>
      <c r="C7485" s="179" t="s">
        <v>10</v>
      </c>
      <c r="D7485" s="180" t="s">
        <v>27064</v>
      </c>
      <c r="E7485"/>
    </row>
    <row r="7486" spans="1:5" s="190" customFormat="1" x14ac:dyDescent="0.25">
      <c r="A7486" s="179" t="s">
        <v>3293</v>
      </c>
      <c r="B7486" s="179" t="s">
        <v>9678</v>
      </c>
      <c r="C7486" s="179" t="s">
        <v>10</v>
      </c>
      <c r="D7486" s="180" t="s">
        <v>27065</v>
      </c>
      <c r="E7486"/>
    </row>
    <row r="7487" spans="1:5" s="190" customFormat="1" x14ac:dyDescent="0.25">
      <c r="A7487" s="179" t="s">
        <v>3294</v>
      </c>
      <c r="B7487" s="179" t="s">
        <v>9679</v>
      </c>
      <c r="C7487" s="179" t="s">
        <v>10</v>
      </c>
      <c r="D7487" s="180" t="s">
        <v>27066</v>
      </c>
      <c r="E7487"/>
    </row>
    <row r="7488" spans="1:5" s="190" customFormat="1" x14ac:dyDescent="0.25">
      <c r="A7488" s="179" t="s">
        <v>3295</v>
      </c>
      <c r="B7488" s="179" t="s">
        <v>9680</v>
      </c>
      <c r="C7488" s="179" t="s">
        <v>10</v>
      </c>
      <c r="D7488" s="180" t="s">
        <v>27067</v>
      </c>
      <c r="E7488"/>
    </row>
    <row r="7489" spans="1:5" s="190" customFormat="1" x14ac:dyDescent="0.25">
      <c r="A7489" s="179" t="s">
        <v>3296</v>
      </c>
      <c r="B7489" s="179" t="s">
        <v>9681</v>
      </c>
      <c r="C7489" s="179" t="s">
        <v>10</v>
      </c>
      <c r="D7489" s="180" t="s">
        <v>27068</v>
      </c>
      <c r="E7489"/>
    </row>
    <row r="7490" spans="1:5" s="190" customFormat="1" x14ac:dyDescent="0.25">
      <c r="A7490" s="179" t="s">
        <v>3297</v>
      </c>
      <c r="B7490" s="179" t="s">
        <v>9682</v>
      </c>
      <c r="C7490" s="179" t="s">
        <v>10</v>
      </c>
      <c r="D7490" s="180" t="s">
        <v>27069</v>
      </c>
      <c r="E7490"/>
    </row>
    <row r="7491" spans="1:5" s="190" customFormat="1" x14ac:dyDescent="0.25">
      <c r="A7491" s="179" t="s">
        <v>3298</v>
      </c>
      <c r="B7491" s="179" t="s">
        <v>9683</v>
      </c>
      <c r="C7491" s="179" t="s">
        <v>10</v>
      </c>
      <c r="D7491" s="180" t="s">
        <v>27070</v>
      </c>
      <c r="E7491"/>
    </row>
    <row r="7492" spans="1:5" s="190" customFormat="1" x14ac:dyDescent="0.25">
      <c r="A7492" s="179" t="s">
        <v>3299</v>
      </c>
      <c r="B7492" s="179" t="s">
        <v>9684</v>
      </c>
      <c r="C7492" s="179" t="s">
        <v>10</v>
      </c>
      <c r="D7492" s="180" t="s">
        <v>27071</v>
      </c>
      <c r="E7492"/>
    </row>
    <row r="7493" spans="1:5" s="190" customFormat="1" x14ac:dyDescent="0.25">
      <c r="A7493" s="179" t="s">
        <v>3300</v>
      </c>
      <c r="B7493" s="179" t="s">
        <v>9685</v>
      </c>
      <c r="C7493" s="179" t="s">
        <v>10</v>
      </c>
      <c r="D7493" s="180" t="s">
        <v>27072</v>
      </c>
      <c r="E7493"/>
    </row>
    <row r="7494" spans="1:5" s="190" customFormat="1" x14ac:dyDescent="0.25">
      <c r="A7494" s="179" t="s">
        <v>3301</v>
      </c>
      <c r="B7494" s="179" t="s">
        <v>9686</v>
      </c>
      <c r="C7494" s="179" t="s">
        <v>10</v>
      </c>
      <c r="D7494" s="180" t="s">
        <v>27073</v>
      </c>
      <c r="E7494"/>
    </row>
    <row r="7495" spans="1:5" s="190" customFormat="1" x14ac:dyDescent="0.25">
      <c r="A7495" s="179" t="s">
        <v>3302</v>
      </c>
      <c r="B7495" s="179" t="s">
        <v>9687</v>
      </c>
      <c r="C7495" s="179" t="s">
        <v>10</v>
      </c>
      <c r="D7495" s="180" t="s">
        <v>27074</v>
      </c>
      <c r="E7495"/>
    </row>
    <row r="7496" spans="1:5" s="190" customFormat="1" x14ac:dyDescent="0.25">
      <c r="A7496" s="179" t="s">
        <v>3303</v>
      </c>
      <c r="B7496" s="179" t="s">
        <v>9688</v>
      </c>
      <c r="C7496" s="179" t="s">
        <v>10</v>
      </c>
      <c r="D7496" s="180" t="s">
        <v>27075</v>
      </c>
      <c r="E7496"/>
    </row>
    <row r="7497" spans="1:5" s="190" customFormat="1" x14ac:dyDescent="0.25">
      <c r="A7497" s="179" t="s">
        <v>3304</v>
      </c>
      <c r="B7497" s="179" t="s">
        <v>9689</v>
      </c>
      <c r="C7497" s="179" t="s">
        <v>10</v>
      </c>
      <c r="D7497" s="180" t="s">
        <v>27076</v>
      </c>
      <c r="E7497"/>
    </row>
    <row r="7498" spans="1:5" s="190" customFormat="1" x14ac:dyDescent="0.25">
      <c r="A7498" s="179" t="s">
        <v>3305</v>
      </c>
      <c r="B7498" s="179" t="s">
        <v>9690</v>
      </c>
      <c r="C7498" s="179" t="s">
        <v>10</v>
      </c>
      <c r="D7498" s="180" t="s">
        <v>27077</v>
      </c>
      <c r="E7498"/>
    </row>
    <row r="7499" spans="1:5" s="190" customFormat="1" x14ac:dyDescent="0.25">
      <c r="A7499" s="179" t="s">
        <v>3306</v>
      </c>
      <c r="B7499" s="179" t="s">
        <v>9691</v>
      </c>
      <c r="C7499" s="179" t="s">
        <v>10</v>
      </c>
      <c r="D7499" s="180" t="s">
        <v>27078</v>
      </c>
      <c r="E7499"/>
    </row>
    <row r="7500" spans="1:5" s="190" customFormat="1" x14ac:dyDescent="0.25">
      <c r="A7500" s="179" t="s">
        <v>3307</v>
      </c>
      <c r="B7500" s="179" t="s">
        <v>9692</v>
      </c>
      <c r="C7500" s="179" t="s">
        <v>10</v>
      </c>
      <c r="D7500" s="180" t="s">
        <v>27079</v>
      </c>
      <c r="E7500"/>
    </row>
    <row r="7501" spans="1:5" s="190" customFormat="1" x14ac:dyDescent="0.25">
      <c r="A7501" s="179" t="s">
        <v>3308</v>
      </c>
      <c r="B7501" s="179" t="s">
        <v>9693</v>
      </c>
      <c r="C7501" s="179" t="s">
        <v>10</v>
      </c>
      <c r="D7501" s="180" t="s">
        <v>27080</v>
      </c>
      <c r="E7501"/>
    </row>
    <row r="7502" spans="1:5" s="190" customFormat="1" x14ac:dyDescent="0.25">
      <c r="A7502" s="179" t="s">
        <v>3309</v>
      </c>
      <c r="B7502" s="179" t="s">
        <v>9694</v>
      </c>
      <c r="C7502" s="179" t="s">
        <v>10</v>
      </c>
      <c r="D7502" s="180" t="s">
        <v>27081</v>
      </c>
      <c r="E7502"/>
    </row>
    <row r="7503" spans="1:5" s="190" customFormat="1" x14ac:dyDescent="0.25">
      <c r="A7503" s="179" t="s">
        <v>3310</v>
      </c>
      <c r="B7503" s="179" t="s">
        <v>9695</v>
      </c>
      <c r="C7503" s="179" t="s">
        <v>10</v>
      </c>
      <c r="D7503" s="180" t="s">
        <v>27082</v>
      </c>
      <c r="E7503"/>
    </row>
    <row r="7504" spans="1:5" s="190" customFormat="1" x14ac:dyDescent="0.25">
      <c r="A7504" s="179" t="s">
        <v>3311</v>
      </c>
      <c r="B7504" s="179" t="s">
        <v>9696</v>
      </c>
      <c r="C7504" s="179" t="s">
        <v>10</v>
      </c>
      <c r="D7504" s="180" t="s">
        <v>27083</v>
      </c>
      <c r="E7504"/>
    </row>
    <row r="7505" spans="1:5" s="190" customFormat="1" x14ac:dyDescent="0.25">
      <c r="A7505" s="179" t="s">
        <v>3312</v>
      </c>
      <c r="B7505" s="179" t="s">
        <v>9697</v>
      </c>
      <c r="C7505" s="179" t="s">
        <v>10</v>
      </c>
      <c r="D7505" s="180" t="s">
        <v>27084</v>
      </c>
      <c r="E7505"/>
    </row>
    <row r="7506" spans="1:5" s="190" customFormat="1" x14ac:dyDescent="0.25">
      <c r="A7506" s="179" t="s">
        <v>3313</v>
      </c>
      <c r="B7506" s="179" t="s">
        <v>9698</v>
      </c>
      <c r="C7506" s="179" t="s">
        <v>10</v>
      </c>
      <c r="D7506" s="180" t="s">
        <v>27085</v>
      </c>
      <c r="E7506"/>
    </row>
    <row r="7507" spans="1:5" s="190" customFormat="1" x14ac:dyDescent="0.25">
      <c r="A7507" s="179" t="s">
        <v>3314</v>
      </c>
      <c r="B7507" s="179" t="s">
        <v>27086</v>
      </c>
      <c r="C7507" s="179" t="s">
        <v>10</v>
      </c>
      <c r="D7507" s="180" t="s">
        <v>27087</v>
      </c>
      <c r="E7507"/>
    </row>
    <row r="7508" spans="1:5" s="190" customFormat="1" x14ac:dyDescent="0.25">
      <c r="A7508" s="179" t="s">
        <v>3315</v>
      </c>
      <c r="B7508" s="179" t="s">
        <v>27088</v>
      </c>
      <c r="C7508" s="179" t="s">
        <v>10</v>
      </c>
      <c r="D7508" s="180" t="s">
        <v>27089</v>
      </c>
      <c r="E7508"/>
    </row>
    <row r="7509" spans="1:5" s="190" customFormat="1" x14ac:dyDescent="0.25">
      <c r="A7509" s="179" t="s">
        <v>3316</v>
      </c>
      <c r="B7509" s="179" t="s">
        <v>27090</v>
      </c>
      <c r="C7509" s="179" t="s">
        <v>10</v>
      </c>
      <c r="D7509" s="180" t="s">
        <v>27091</v>
      </c>
      <c r="E7509"/>
    </row>
    <row r="7510" spans="1:5" s="190" customFormat="1" x14ac:dyDescent="0.25">
      <c r="A7510" s="179" t="s">
        <v>3317</v>
      </c>
      <c r="B7510" s="179" t="s">
        <v>27092</v>
      </c>
      <c r="C7510" s="179" t="s">
        <v>10</v>
      </c>
      <c r="D7510" s="180" t="s">
        <v>27093</v>
      </c>
      <c r="E7510"/>
    </row>
    <row r="7511" spans="1:5" s="190" customFormat="1" x14ac:dyDescent="0.25">
      <c r="A7511" s="179" t="s">
        <v>3318</v>
      </c>
      <c r="B7511" s="179" t="s">
        <v>12064</v>
      </c>
      <c r="C7511" s="179" t="s">
        <v>10</v>
      </c>
      <c r="D7511" s="180" t="s">
        <v>27094</v>
      </c>
      <c r="E7511"/>
    </row>
    <row r="7512" spans="1:5" s="190" customFormat="1" x14ac:dyDescent="0.25">
      <c r="A7512" s="179" t="s">
        <v>3319</v>
      </c>
      <c r="B7512" s="179" t="s">
        <v>12065</v>
      </c>
      <c r="C7512" s="179" t="s">
        <v>10</v>
      </c>
      <c r="D7512" s="180" t="s">
        <v>27095</v>
      </c>
      <c r="E7512"/>
    </row>
    <row r="7513" spans="1:5" s="190" customFormat="1" x14ac:dyDescent="0.25">
      <c r="A7513" s="179" t="s">
        <v>3320</v>
      </c>
      <c r="B7513" s="179" t="s">
        <v>12066</v>
      </c>
      <c r="C7513" s="179" t="s">
        <v>10</v>
      </c>
      <c r="D7513" s="180" t="s">
        <v>27096</v>
      </c>
      <c r="E7513"/>
    </row>
    <row r="7514" spans="1:5" s="190" customFormat="1" x14ac:dyDescent="0.25">
      <c r="A7514" s="179" t="s">
        <v>3321</v>
      </c>
      <c r="B7514" s="179" t="s">
        <v>12067</v>
      </c>
      <c r="C7514" s="179" t="s">
        <v>10</v>
      </c>
      <c r="D7514" s="180" t="s">
        <v>27097</v>
      </c>
      <c r="E7514"/>
    </row>
    <row r="7515" spans="1:5" s="190" customFormat="1" x14ac:dyDescent="0.25">
      <c r="A7515" s="179" t="s">
        <v>3322</v>
      </c>
      <c r="B7515" s="179" t="s">
        <v>12068</v>
      </c>
      <c r="C7515" s="179" t="s">
        <v>10</v>
      </c>
      <c r="D7515" s="180" t="s">
        <v>27098</v>
      </c>
      <c r="E7515"/>
    </row>
    <row r="7516" spans="1:5" s="190" customFormat="1" x14ac:dyDescent="0.25">
      <c r="A7516" s="179" t="s">
        <v>3323</v>
      </c>
      <c r="B7516" s="179" t="s">
        <v>12069</v>
      </c>
      <c r="C7516" s="179" t="s">
        <v>10</v>
      </c>
      <c r="D7516" s="180" t="s">
        <v>27099</v>
      </c>
      <c r="E7516"/>
    </row>
    <row r="7517" spans="1:5" s="190" customFormat="1" x14ac:dyDescent="0.25">
      <c r="A7517" s="179" t="s">
        <v>3324</v>
      </c>
      <c r="B7517" s="179" t="s">
        <v>12070</v>
      </c>
      <c r="C7517" s="179" t="s">
        <v>10</v>
      </c>
      <c r="D7517" s="180" t="s">
        <v>27100</v>
      </c>
      <c r="E7517"/>
    </row>
    <row r="7518" spans="1:5" s="190" customFormat="1" x14ac:dyDescent="0.25">
      <c r="A7518" s="179" t="s">
        <v>3325</v>
      </c>
      <c r="B7518" s="179" t="s">
        <v>12071</v>
      </c>
      <c r="C7518" s="179" t="s">
        <v>10</v>
      </c>
      <c r="D7518" s="180" t="s">
        <v>27101</v>
      </c>
      <c r="E7518"/>
    </row>
    <row r="7519" spans="1:5" s="190" customFormat="1" x14ac:dyDescent="0.25">
      <c r="A7519" s="179" t="s">
        <v>3326</v>
      </c>
      <c r="B7519" s="179" t="s">
        <v>12072</v>
      </c>
      <c r="C7519" s="179" t="s">
        <v>10</v>
      </c>
      <c r="D7519" s="180" t="s">
        <v>27102</v>
      </c>
      <c r="E7519"/>
    </row>
    <row r="7520" spans="1:5" s="190" customFormat="1" x14ac:dyDescent="0.25">
      <c r="A7520" s="179" t="s">
        <v>3327</v>
      </c>
      <c r="B7520" s="179" t="s">
        <v>12073</v>
      </c>
      <c r="C7520" s="179" t="s">
        <v>10</v>
      </c>
      <c r="D7520" s="180" t="s">
        <v>27103</v>
      </c>
      <c r="E7520"/>
    </row>
    <row r="7521" spans="1:5" s="190" customFormat="1" x14ac:dyDescent="0.25">
      <c r="A7521" s="179" t="s">
        <v>9699</v>
      </c>
      <c r="B7521" s="179" t="s">
        <v>9700</v>
      </c>
      <c r="C7521" s="179" t="s">
        <v>10</v>
      </c>
      <c r="D7521" s="180" t="s">
        <v>27104</v>
      </c>
      <c r="E7521"/>
    </row>
    <row r="7522" spans="1:5" s="190" customFormat="1" x14ac:dyDescent="0.25">
      <c r="A7522" s="179" t="s">
        <v>9701</v>
      </c>
      <c r="B7522" s="179" t="s">
        <v>9702</v>
      </c>
      <c r="C7522" s="179" t="s">
        <v>10</v>
      </c>
      <c r="D7522" s="180" t="s">
        <v>27105</v>
      </c>
      <c r="E7522"/>
    </row>
    <row r="7523" spans="1:5" s="190" customFormat="1" x14ac:dyDescent="0.25">
      <c r="A7523" s="179" t="s">
        <v>9703</v>
      </c>
      <c r="B7523" s="179" t="s">
        <v>9704</v>
      </c>
      <c r="C7523" s="179" t="s">
        <v>10</v>
      </c>
      <c r="D7523" s="180" t="s">
        <v>27106</v>
      </c>
      <c r="E7523"/>
    </row>
    <row r="7524" spans="1:5" s="190" customFormat="1" x14ac:dyDescent="0.25">
      <c r="A7524" s="179" t="s">
        <v>9705</v>
      </c>
      <c r="B7524" s="179" t="s">
        <v>9706</v>
      </c>
      <c r="C7524" s="179" t="s">
        <v>10</v>
      </c>
      <c r="D7524" s="180" t="s">
        <v>27107</v>
      </c>
      <c r="E7524"/>
    </row>
    <row r="7525" spans="1:5" s="190" customFormat="1" x14ac:dyDescent="0.25">
      <c r="A7525" s="179" t="s">
        <v>9707</v>
      </c>
      <c r="B7525" s="179" t="s">
        <v>9708</v>
      </c>
      <c r="C7525" s="179" t="s">
        <v>10</v>
      </c>
      <c r="D7525" s="180" t="s">
        <v>27108</v>
      </c>
      <c r="E7525"/>
    </row>
    <row r="7526" spans="1:5" s="190" customFormat="1" x14ac:dyDescent="0.25">
      <c r="A7526" s="179" t="s">
        <v>9709</v>
      </c>
      <c r="B7526" s="179" t="s">
        <v>9710</v>
      </c>
      <c r="C7526" s="179" t="s">
        <v>10</v>
      </c>
      <c r="D7526" s="180" t="s">
        <v>27109</v>
      </c>
      <c r="E7526"/>
    </row>
    <row r="7527" spans="1:5" s="190" customFormat="1" x14ac:dyDescent="0.25">
      <c r="A7527" s="179" t="s">
        <v>9711</v>
      </c>
      <c r="B7527" s="179" t="s">
        <v>9712</v>
      </c>
      <c r="C7527" s="179" t="s">
        <v>10</v>
      </c>
      <c r="D7527" s="180" t="s">
        <v>27110</v>
      </c>
      <c r="E7527"/>
    </row>
    <row r="7528" spans="1:5" s="190" customFormat="1" x14ac:dyDescent="0.25">
      <c r="A7528" s="179" t="s">
        <v>9713</v>
      </c>
      <c r="B7528" s="179" t="s">
        <v>9714</v>
      </c>
      <c r="C7528" s="179" t="s">
        <v>10</v>
      </c>
      <c r="D7528" s="180" t="s">
        <v>27111</v>
      </c>
      <c r="E7528"/>
    </row>
    <row r="7529" spans="1:5" s="190" customFormat="1" x14ac:dyDescent="0.25">
      <c r="A7529" s="179" t="s">
        <v>9715</v>
      </c>
      <c r="B7529" s="179" t="s">
        <v>9716</v>
      </c>
      <c r="C7529" s="179" t="s">
        <v>10</v>
      </c>
      <c r="D7529" s="180" t="s">
        <v>27112</v>
      </c>
      <c r="E7529"/>
    </row>
    <row r="7530" spans="1:5" s="190" customFormat="1" x14ac:dyDescent="0.25">
      <c r="A7530" s="179" t="s">
        <v>9717</v>
      </c>
      <c r="B7530" s="179" t="s">
        <v>9718</v>
      </c>
      <c r="C7530" s="179" t="s">
        <v>10</v>
      </c>
      <c r="D7530" s="180" t="s">
        <v>27113</v>
      </c>
      <c r="E7530"/>
    </row>
    <row r="7531" spans="1:5" s="190" customFormat="1" x14ac:dyDescent="0.25">
      <c r="A7531" s="179" t="s">
        <v>9719</v>
      </c>
      <c r="B7531" s="179" t="s">
        <v>9720</v>
      </c>
      <c r="C7531" s="179" t="s">
        <v>10</v>
      </c>
      <c r="D7531" s="180" t="s">
        <v>27114</v>
      </c>
      <c r="E7531"/>
    </row>
    <row r="7532" spans="1:5" s="190" customFormat="1" x14ac:dyDescent="0.25">
      <c r="A7532" s="179" t="s">
        <v>9721</v>
      </c>
      <c r="B7532" s="179" t="s">
        <v>9722</v>
      </c>
      <c r="C7532" s="179" t="s">
        <v>10</v>
      </c>
      <c r="D7532" s="180" t="s">
        <v>27115</v>
      </c>
      <c r="E7532"/>
    </row>
    <row r="7533" spans="1:5" s="190" customFormat="1" x14ac:dyDescent="0.25">
      <c r="A7533" s="179" t="s">
        <v>9723</v>
      </c>
      <c r="B7533" s="179" t="s">
        <v>9724</v>
      </c>
      <c r="C7533" s="179" t="s">
        <v>10</v>
      </c>
      <c r="D7533" s="180" t="s">
        <v>27116</v>
      </c>
      <c r="E7533"/>
    </row>
    <row r="7534" spans="1:5" s="190" customFormat="1" x14ac:dyDescent="0.25">
      <c r="A7534" s="179" t="s">
        <v>9725</v>
      </c>
      <c r="B7534" s="179" t="s">
        <v>9726</v>
      </c>
      <c r="C7534" s="179" t="s">
        <v>10</v>
      </c>
      <c r="D7534" s="180" t="s">
        <v>27117</v>
      </c>
      <c r="E7534"/>
    </row>
    <row r="7535" spans="1:5" s="190" customFormat="1" x14ac:dyDescent="0.25">
      <c r="A7535" s="179" t="s">
        <v>9727</v>
      </c>
      <c r="B7535" s="179" t="s">
        <v>9728</v>
      </c>
      <c r="C7535" s="179" t="s">
        <v>10</v>
      </c>
      <c r="D7535" s="180" t="s">
        <v>27118</v>
      </c>
      <c r="E7535"/>
    </row>
    <row r="7536" spans="1:5" s="190" customFormat="1" x14ac:dyDescent="0.25">
      <c r="A7536" s="179" t="s">
        <v>12074</v>
      </c>
      <c r="B7536" s="179" t="s">
        <v>12075</v>
      </c>
      <c r="C7536" s="179" t="s">
        <v>10</v>
      </c>
      <c r="D7536" s="180" t="s">
        <v>27119</v>
      </c>
      <c r="E7536"/>
    </row>
    <row r="7537" spans="1:5" s="190" customFormat="1" x14ac:dyDescent="0.25">
      <c r="A7537" s="179" t="s">
        <v>12076</v>
      </c>
      <c r="B7537" s="179" t="s">
        <v>12077</v>
      </c>
      <c r="C7537" s="179" t="s">
        <v>10</v>
      </c>
      <c r="D7537" s="180" t="s">
        <v>27120</v>
      </c>
      <c r="E7537"/>
    </row>
    <row r="7538" spans="1:5" s="190" customFormat="1" x14ac:dyDescent="0.25">
      <c r="A7538" s="179" t="s">
        <v>12926</v>
      </c>
      <c r="B7538" s="179" t="s">
        <v>12927</v>
      </c>
      <c r="C7538" s="179" t="s">
        <v>10</v>
      </c>
      <c r="D7538" s="180" t="s">
        <v>27121</v>
      </c>
      <c r="E7538"/>
    </row>
    <row r="7539" spans="1:5" s="190" customFormat="1" x14ac:dyDescent="0.25">
      <c r="A7539" s="179" t="s">
        <v>12928</v>
      </c>
      <c r="B7539" s="179" t="s">
        <v>12929</v>
      </c>
      <c r="C7539" s="179" t="s">
        <v>10</v>
      </c>
      <c r="D7539" s="180" t="s">
        <v>27122</v>
      </c>
      <c r="E7539"/>
    </row>
    <row r="7540" spans="1:5" s="190" customFormat="1" x14ac:dyDescent="0.25">
      <c r="A7540" s="179" t="s">
        <v>12930</v>
      </c>
      <c r="B7540" s="179" t="s">
        <v>12931</v>
      </c>
      <c r="C7540" s="179" t="s">
        <v>10</v>
      </c>
      <c r="D7540" s="180" t="s">
        <v>27123</v>
      </c>
      <c r="E7540"/>
    </row>
    <row r="7541" spans="1:5" s="190" customFormat="1" x14ac:dyDescent="0.25">
      <c r="A7541" s="179" t="s">
        <v>12932</v>
      </c>
      <c r="B7541" s="179" t="s">
        <v>15489</v>
      </c>
      <c r="C7541" s="179" t="s">
        <v>10</v>
      </c>
      <c r="D7541" s="180" t="s">
        <v>27124</v>
      </c>
      <c r="E7541"/>
    </row>
    <row r="7542" spans="1:5" s="190" customFormat="1" x14ac:dyDescent="0.25">
      <c r="A7542" s="179" t="s">
        <v>12933</v>
      </c>
      <c r="B7542" s="179" t="s">
        <v>12934</v>
      </c>
      <c r="C7542" s="179" t="s">
        <v>10</v>
      </c>
      <c r="D7542" s="180" t="s">
        <v>20648</v>
      </c>
      <c r="E7542"/>
    </row>
    <row r="7543" spans="1:5" s="190" customFormat="1" x14ac:dyDescent="0.25">
      <c r="A7543" s="179" t="s">
        <v>12935</v>
      </c>
      <c r="B7543" s="179" t="s">
        <v>15490</v>
      </c>
      <c r="C7543" s="179" t="s">
        <v>10</v>
      </c>
      <c r="D7543" s="180" t="s">
        <v>27125</v>
      </c>
      <c r="E7543"/>
    </row>
    <row r="7544" spans="1:5" s="190" customFormat="1" x14ac:dyDescent="0.25">
      <c r="A7544" s="179" t="s">
        <v>12936</v>
      </c>
      <c r="B7544" s="179" t="s">
        <v>15491</v>
      </c>
      <c r="C7544" s="179" t="s">
        <v>10</v>
      </c>
      <c r="D7544" s="180" t="s">
        <v>27126</v>
      </c>
      <c r="E7544"/>
    </row>
    <row r="7545" spans="1:5" s="190" customFormat="1" x14ac:dyDescent="0.25">
      <c r="A7545" s="179" t="s">
        <v>12937</v>
      </c>
      <c r="B7545" s="179" t="s">
        <v>12938</v>
      </c>
      <c r="C7545" s="179" t="s">
        <v>10</v>
      </c>
      <c r="D7545" s="180" t="s">
        <v>27127</v>
      </c>
      <c r="E7545"/>
    </row>
    <row r="7546" spans="1:5" s="190" customFormat="1" x14ac:dyDescent="0.25">
      <c r="A7546" s="179" t="s">
        <v>12939</v>
      </c>
      <c r="B7546" s="179" t="s">
        <v>12940</v>
      </c>
      <c r="C7546" s="179" t="s">
        <v>10</v>
      </c>
      <c r="D7546" s="180" t="s">
        <v>27128</v>
      </c>
      <c r="E7546"/>
    </row>
    <row r="7547" spans="1:5" s="190" customFormat="1" x14ac:dyDescent="0.25">
      <c r="A7547" s="179" t="s">
        <v>12941</v>
      </c>
      <c r="B7547" s="179" t="s">
        <v>12942</v>
      </c>
      <c r="C7547" s="179" t="s">
        <v>10</v>
      </c>
      <c r="D7547" s="180" t="s">
        <v>27129</v>
      </c>
      <c r="E7547"/>
    </row>
    <row r="7548" spans="1:5" s="190" customFormat="1" x14ac:dyDescent="0.25">
      <c r="A7548" s="179" t="s">
        <v>12943</v>
      </c>
      <c r="B7548" s="179" t="s">
        <v>12944</v>
      </c>
      <c r="C7548" s="179" t="s">
        <v>10</v>
      </c>
      <c r="D7548" s="180" t="s">
        <v>27130</v>
      </c>
      <c r="E7548"/>
    </row>
    <row r="7549" spans="1:5" s="190" customFormat="1" x14ac:dyDescent="0.25">
      <c r="A7549" s="179" t="s">
        <v>12945</v>
      </c>
      <c r="B7549" s="179" t="s">
        <v>12946</v>
      </c>
      <c r="C7549" s="179" t="s">
        <v>10</v>
      </c>
      <c r="D7549" s="180" t="s">
        <v>25467</v>
      </c>
      <c r="E7549"/>
    </row>
    <row r="7550" spans="1:5" s="190" customFormat="1" x14ac:dyDescent="0.25">
      <c r="A7550" s="179" t="s">
        <v>12947</v>
      </c>
      <c r="B7550" s="179" t="s">
        <v>12948</v>
      </c>
      <c r="C7550" s="179" t="s">
        <v>10</v>
      </c>
      <c r="D7550" s="180" t="s">
        <v>27131</v>
      </c>
      <c r="E7550"/>
    </row>
    <row r="7551" spans="1:5" s="190" customFormat="1" x14ac:dyDescent="0.25">
      <c r="A7551" s="179" t="s">
        <v>12949</v>
      </c>
      <c r="B7551" s="179" t="s">
        <v>12950</v>
      </c>
      <c r="C7551" s="179" t="s">
        <v>10</v>
      </c>
      <c r="D7551" s="180" t="s">
        <v>27132</v>
      </c>
      <c r="E7551"/>
    </row>
    <row r="7552" spans="1:5" s="190" customFormat="1" x14ac:dyDescent="0.25">
      <c r="A7552" s="179" t="s">
        <v>12951</v>
      </c>
      <c r="B7552" s="179" t="s">
        <v>12952</v>
      </c>
      <c r="C7552" s="179" t="s">
        <v>10</v>
      </c>
      <c r="D7552" s="180" t="s">
        <v>27133</v>
      </c>
      <c r="E7552"/>
    </row>
    <row r="7553" spans="1:5" s="190" customFormat="1" x14ac:dyDescent="0.25">
      <c r="A7553" s="179" t="s">
        <v>12953</v>
      </c>
      <c r="B7553" s="179" t="s">
        <v>15493</v>
      </c>
      <c r="C7553" s="179" t="s">
        <v>10</v>
      </c>
      <c r="D7553" s="180" t="s">
        <v>27134</v>
      </c>
      <c r="E7553"/>
    </row>
    <row r="7554" spans="1:5" s="190" customFormat="1" x14ac:dyDescent="0.25">
      <c r="A7554" s="179" t="s">
        <v>12954</v>
      </c>
      <c r="B7554" s="179" t="s">
        <v>15494</v>
      </c>
      <c r="C7554" s="179" t="s">
        <v>10</v>
      </c>
      <c r="D7554" s="180" t="s">
        <v>27135</v>
      </c>
      <c r="E7554"/>
    </row>
    <row r="7555" spans="1:5" s="190" customFormat="1" x14ac:dyDescent="0.25">
      <c r="A7555" s="179" t="s">
        <v>12955</v>
      </c>
      <c r="B7555" s="179" t="s">
        <v>15495</v>
      </c>
      <c r="C7555" s="179" t="s">
        <v>10</v>
      </c>
      <c r="D7555" s="180" t="s">
        <v>27136</v>
      </c>
      <c r="E7555"/>
    </row>
    <row r="7556" spans="1:5" s="190" customFormat="1" x14ac:dyDescent="0.25">
      <c r="A7556" s="179" t="s">
        <v>12956</v>
      </c>
      <c r="B7556" s="179" t="s">
        <v>12957</v>
      </c>
      <c r="C7556" s="179" t="s">
        <v>10</v>
      </c>
      <c r="D7556" s="180" t="s">
        <v>27137</v>
      </c>
      <c r="E7556"/>
    </row>
    <row r="7557" spans="1:5" s="190" customFormat="1" x14ac:dyDescent="0.25">
      <c r="A7557" s="179" t="s">
        <v>12958</v>
      </c>
      <c r="B7557" s="179" t="s">
        <v>12959</v>
      </c>
      <c r="C7557" s="179" t="s">
        <v>10</v>
      </c>
      <c r="D7557" s="180" t="s">
        <v>27138</v>
      </c>
      <c r="E7557"/>
    </row>
    <row r="7558" spans="1:5" s="190" customFormat="1" x14ac:dyDescent="0.25">
      <c r="A7558" s="179" t="s">
        <v>27139</v>
      </c>
      <c r="B7558" s="179" t="s">
        <v>27140</v>
      </c>
      <c r="C7558" s="179" t="s">
        <v>16</v>
      </c>
      <c r="D7558" s="180" t="s">
        <v>27141</v>
      </c>
      <c r="E7558"/>
    </row>
    <row r="7559" spans="1:5" s="190" customFormat="1" x14ac:dyDescent="0.25">
      <c r="A7559" s="179" t="s">
        <v>27142</v>
      </c>
      <c r="B7559" s="179" t="s">
        <v>27143</v>
      </c>
      <c r="C7559" s="179" t="s">
        <v>10</v>
      </c>
      <c r="D7559" s="180" t="s">
        <v>27144</v>
      </c>
      <c r="E7559"/>
    </row>
    <row r="7560" spans="1:5" s="190" customFormat="1" x14ac:dyDescent="0.25">
      <c r="A7560" s="179" t="s">
        <v>27145</v>
      </c>
      <c r="B7560" s="179" t="s">
        <v>27146</v>
      </c>
      <c r="C7560" s="179" t="s">
        <v>10</v>
      </c>
      <c r="D7560" s="180" t="s">
        <v>17012</v>
      </c>
      <c r="E7560"/>
    </row>
    <row r="7561" spans="1:5" s="190" customFormat="1" x14ac:dyDescent="0.25">
      <c r="A7561" s="179" t="s">
        <v>9729</v>
      </c>
      <c r="B7561" s="179" t="s">
        <v>15496</v>
      </c>
      <c r="C7561" s="179" t="s">
        <v>7</v>
      </c>
      <c r="D7561" s="180" t="s">
        <v>27147</v>
      </c>
      <c r="E7561"/>
    </row>
    <row r="7562" spans="1:5" s="190" customFormat="1" x14ac:dyDescent="0.25">
      <c r="A7562" s="179" t="s">
        <v>9730</v>
      </c>
      <c r="B7562" s="179" t="s">
        <v>15497</v>
      </c>
      <c r="C7562" s="179" t="s">
        <v>7</v>
      </c>
      <c r="D7562" s="180" t="s">
        <v>16228</v>
      </c>
      <c r="E7562"/>
    </row>
    <row r="7563" spans="1:5" s="190" customFormat="1" x14ac:dyDescent="0.25">
      <c r="A7563" s="179" t="s">
        <v>8046</v>
      </c>
      <c r="B7563" s="179" t="s">
        <v>8047</v>
      </c>
      <c r="C7563" s="179" t="s">
        <v>10</v>
      </c>
      <c r="D7563" s="180" t="s">
        <v>27148</v>
      </c>
      <c r="E7563"/>
    </row>
    <row r="7564" spans="1:5" s="190" customFormat="1" x14ac:dyDescent="0.25">
      <c r="A7564" s="179" t="s">
        <v>8048</v>
      </c>
      <c r="B7564" s="179" t="s">
        <v>8049</v>
      </c>
      <c r="C7564" s="179" t="s">
        <v>10</v>
      </c>
      <c r="D7564" s="180" t="s">
        <v>27149</v>
      </c>
      <c r="E7564"/>
    </row>
    <row r="7565" spans="1:5" s="190" customFormat="1" x14ac:dyDescent="0.25">
      <c r="A7565" s="179" t="s">
        <v>9731</v>
      </c>
      <c r="B7565" s="179" t="s">
        <v>17746</v>
      </c>
      <c r="C7565" s="179" t="s">
        <v>14</v>
      </c>
      <c r="D7565" s="180" t="s">
        <v>18334</v>
      </c>
      <c r="E7565"/>
    </row>
    <row r="7566" spans="1:5" s="190" customFormat="1" x14ac:dyDescent="0.25">
      <c r="A7566" s="179" t="s">
        <v>3328</v>
      </c>
      <c r="B7566" s="179" t="s">
        <v>17747</v>
      </c>
      <c r="C7566" s="179" t="s">
        <v>14</v>
      </c>
      <c r="D7566" s="180" t="s">
        <v>16427</v>
      </c>
      <c r="E7566"/>
    </row>
    <row r="7567" spans="1:5" s="190" customFormat="1" x14ac:dyDescent="0.25">
      <c r="A7567" s="179" t="s">
        <v>9732</v>
      </c>
      <c r="B7567" s="179" t="s">
        <v>17748</v>
      </c>
      <c r="C7567" s="179" t="s">
        <v>14</v>
      </c>
      <c r="D7567" s="180" t="s">
        <v>26477</v>
      </c>
      <c r="E7567"/>
    </row>
    <row r="7568" spans="1:5" s="190" customFormat="1" x14ac:dyDescent="0.25">
      <c r="A7568" s="179" t="s">
        <v>3329</v>
      </c>
      <c r="B7568" s="179" t="s">
        <v>204</v>
      </c>
      <c r="C7568" s="179" t="s">
        <v>14</v>
      </c>
      <c r="D7568" s="180" t="s">
        <v>27150</v>
      </c>
      <c r="E7568"/>
    </row>
    <row r="7569" spans="1:5" s="190" customFormat="1" x14ac:dyDescent="0.25">
      <c r="A7569" s="179" t="s">
        <v>3330</v>
      </c>
      <c r="B7569" s="179" t="s">
        <v>205</v>
      </c>
      <c r="C7569" s="179" t="s">
        <v>14</v>
      </c>
      <c r="D7569" s="180" t="s">
        <v>27151</v>
      </c>
      <c r="E7569"/>
    </row>
    <row r="7570" spans="1:5" s="190" customFormat="1" x14ac:dyDescent="0.25">
      <c r="A7570" s="179" t="s">
        <v>3331</v>
      </c>
      <c r="B7570" s="179" t="s">
        <v>206</v>
      </c>
      <c r="C7570" s="179" t="s">
        <v>14</v>
      </c>
      <c r="D7570" s="180" t="s">
        <v>16925</v>
      </c>
      <c r="E7570"/>
    </row>
    <row r="7571" spans="1:5" s="190" customFormat="1" x14ac:dyDescent="0.25">
      <c r="A7571" s="179" t="s">
        <v>3332</v>
      </c>
      <c r="B7571" s="179" t="s">
        <v>207</v>
      </c>
      <c r="C7571" s="179" t="s">
        <v>14</v>
      </c>
      <c r="D7571" s="180" t="s">
        <v>27152</v>
      </c>
      <c r="E7571"/>
    </row>
    <row r="7572" spans="1:5" s="190" customFormat="1" x14ac:dyDescent="0.25">
      <c r="A7572" s="179" t="s">
        <v>3333</v>
      </c>
      <c r="B7572" s="179" t="s">
        <v>1085</v>
      </c>
      <c r="C7572" s="179" t="s">
        <v>14</v>
      </c>
      <c r="D7572" s="180" t="s">
        <v>27153</v>
      </c>
      <c r="E7572"/>
    </row>
    <row r="7573" spans="1:5" s="190" customFormat="1" x14ac:dyDescent="0.25">
      <c r="A7573" s="179" t="s">
        <v>3334</v>
      </c>
      <c r="B7573" s="179" t="s">
        <v>1086</v>
      </c>
      <c r="C7573" s="179" t="s">
        <v>14</v>
      </c>
      <c r="D7573" s="180" t="s">
        <v>27154</v>
      </c>
      <c r="E7573"/>
    </row>
    <row r="7574" spans="1:5" s="190" customFormat="1" x14ac:dyDescent="0.25">
      <c r="A7574" s="179" t="s">
        <v>3335</v>
      </c>
      <c r="B7574" s="179" t="s">
        <v>1087</v>
      </c>
      <c r="C7574" s="179" t="s">
        <v>14</v>
      </c>
      <c r="D7574" s="180" t="s">
        <v>27155</v>
      </c>
      <c r="E7574"/>
    </row>
    <row r="7575" spans="1:5" s="190" customFormat="1" x14ac:dyDescent="0.25">
      <c r="A7575" s="179" t="s">
        <v>3336</v>
      </c>
      <c r="B7575" s="179" t="s">
        <v>1088</v>
      </c>
      <c r="C7575" s="179" t="s">
        <v>14</v>
      </c>
      <c r="D7575" s="180" t="s">
        <v>27156</v>
      </c>
      <c r="E7575"/>
    </row>
    <row r="7576" spans="1:5" s="190" customFormat="1" x14ac:dyDescent="0.25">
      <c r="A7576" s="179" t="s">
        <v>3337</v>
      </c>
      <c r="B7576" s="179" t="s">
        <v>1089</v>
      </c>
      <c r="C7576" s="179" t="s">
        <v>14</v>
      </c>
      <c r="D7576" s="180" t="s">
        <v>15549</v>
      </c>
      <c r="E7576"/>
    </row>
    <row r="7577" spans="1:5" s="190" customFormat="1" x14ac:dyDescent="0.25">
      <c r="A7577" s="179" t="s">
        <v>3338</v>
      </c>
      <c r="B7577" s="179" t="s">
        <v>1090</v>
      </c>
      <c r="C7577" s="179" t="s">
        <v>14</v>
      </c>
      <c r="D7577" s="180" t="s">
        <v>27157</v>
      </c>
      <c r="E7577"/>
    </row>
    <row r="7578" spans="1:5" s="190" customFormat="1" x14ac:dyDescent="0.25">
      <c r="A7578" s="179" t="s">
        <v>3339</v>
      </c>
      <c r="B7578" s="179" t="s">
        <v>1091</v>
      </c>
      <c r="C7578" s="179" t="s">
        <v>14</v>
      </c>
      <c r="D7578" s="180" t="s">
        <v>27158</v>
      </c>
      <c r="E7578"/>
    </row>
    <row r="7579" spans="1:5" s="190" customFormat="1" x14ac:dyDescent="0.25">
      <c r="A7579" s="179" t="s">
        <v>3340</v>
      </c>
      <c r="B7579" s="179" t="s">
        <v>1092</v>
      </c>
      <c r="C7579" s="179" t="s">
        <v>14</v>
      </c>
      <c r="D7579" s="180" t="s">
        <v>27159</v>
      </c>
      <c r="E7579"/>
    </row>
    <row r="7580" spans="1:5" s="190" customFormat="1" x14ac:dyDescent="0.25">
      <c r="A7580" s="179" t="s">
        <v>3341</v>
      </c>
      <c r="B7580" s="179" t="s">
        <v>1093</v>
      </c>
      <c r="C7580" s="179" t="s">
        <v>14</v>
      </c>
      <c r="D7580" s="180" t="s">
        <v>15032</v>
      </c>
      <c r="E7580"/>
    </row>
    <row r="7581" spans="1:5" s="190" customFormat="1" x14ac:dyDescent="0.25">
      <c r="A7581" s="179" t="s">
        <v>3342</v>
      </c>
      <c r="B7581" s="179" t="s">
        <v>1094</v>
      </c>
      <c r="C7581" s="179" t="s">
        <v>14</v>
      </c>
      <c r="D7581" s="180" t="s">
        <v>27160</v>
      </c>
      <c r="E7581"/>
    </row>
    <row r="7582" spans="1:5" s="190" customFormat="1" x14ac:dyDescent="0.25">
      <c r="A7582" s="179" t="s">
        <v>3343</v>
      </c>
      <c r="B7582" s="179" t="s">
        <v>1095</v>
      </c>
      <c r="C7582" s="179" t="s">
        <v>14</v>
      </c>
      <c r="D7582" s="180" t="s">
        <v>27161</v>
      </c>
      <c r="E7582"/>
    </row>
    <row r="7583" spans="1:5" s="190" customFormat="1" x14ac:dyDescent="0.25">
      <c r="A7583" s="179" t="s">
        <v>3344</v>
      </c>
      <c r="B7583" s="179" t="s">
        <v>208</v>
      </c>
      <c r="C7583" s="179" t="s">
        <v>14</v>
      </c>
      <c r="D7583" s="180" t="s">
        <v>27162</v>
      </c>
      <c r="E7583"/>
    </row>
    <row r="7584" spans="1:5" s="190" customFormat="1" x14ac:dyDescent="0.25">
      <c r="A7584" s="179" t="s">
        <v>3345</v>
      </c>
      <c r="B7584" s="179" t="s">
        <v>1096</v>
      </c>
      <c r="C7584" s="179" t="s">
        <v>14</v>
      </c>
      <c r="D7584" s="180" t="s">
        <v>17650</v>
      </c>
      <c r="E7584"/>
    </row>
    <row r="7585" spans="1:5" s="190" customFormat="1" x14ac:dyDescent="0.25">
      <c r="A7585" s="179" t="s">
        <v>3346</v>
      </c>
      <c r="B7585" s="179" t="s">
        <v>1097</v>
      </c>
      <c r="C7585" s="179" t="s">
        <v>14</v>
      </c>
      <c r="D7585" s="180" t="s">
        <v>27163</v>
      </c>
      <c r="E7585"/>
    </row>
    <row r="7586" spans="1:5" s="190" customFormat="1" x14ac:dyDescent="0.25">
      <c r="A7586" s="179" t="s">
        <v>3347</v>
      </c>
      <c r="B7586" s="179" t="s">
        <v>209</v>
      </c>
      <c r="C7586" s="179" t="s">
        <v>14</v>
      </c>
      <c r="D7586" s="180" t="s">
        <v>15131</v>
      </c>
      <c r="E7586"/>
    </row>
    <row r="7587" spans="1:5" s="190" customFormat="1" x14ac:dyDescent="0.25">
      <c r="A7587" s="179" t="s">
        <v>3348</v>
      </c>
      <c r="B7587" s="179" t="s">
        <v>210</v>
      </c>
      <c r="C7587" s="179" t="s">
        <v>14</v>
      </c>
      <c r="D7587" s="180" t="s">
        <v>22276</v>
      </c>
      <c r="E7587"/>
    </row>
    <row r="7588" spans="1:5" s="190" customFormat="1" x14ac:dyDescent="0.25">
      <c r="A7588" s="179" t="s">
        <v>3349</v>
      </c>
      <c r="B7588" s="179" t="s">
        <v>1098</v>
      </c>
      <c r="C7588" s="179" t="s">
        <v>14</v>
      </c>
      <c r="D7588" s="180" t="s">
        <v>16093</v>
      </c>
      <c r="E7588"/>
    </row>
    <row r="7589" spans="1:5" s="190" customFormat="1" x14ac:dyDescent="0.25">
      <c r="A7589" s="179" t="s">
        <v>3350</v>
      </c>
      <c r="B7589" s="179" t="s">
        <v>1099</v>
      </c>
      <c r="C7589" s="179" t="s">
        <v>14</v>
      </c>
      <c r="D7589" s="180" t="s">
        <v>18197</v>
      </c>
      <c r="E7589"/>
    </row>
    <row r="7590" spans="1:5" s="190" customFormat="1" x14ac:dyDescent="0.25">
      <c r="A7590" s="179" t="s">
        <v>3351</v>
      </c>
      <c r="B7590" s="179" t="s">
        <v>1100</v>
      </c>
      <c r="C7590" s="179" t="s">
        <v>14</v>
      </c>
      <c r="D7590" s="180" t="s">
        <v>27164</v>
      </c>
      <c r="E7590"/>
    </row>
    <row r="7591" spans="1:5" s="190" customFormat="1" x14ac:dyDescent="0.25">
      <c r="A7591" s="179" t="s">
        <v>3352</v>
      </c>
      <c r="B7591" s="179" t="s">
        <v>1101</v>
      </c>
      <c r="C7591" s="179" t="s">
        <v>14</v>
      </c>
      <c r="D7591" s="180" t="s">
        <v>11971</v>
      </c>
      <c r="E7591"/>
    </row>
    <row r="7592" spans="1:5" s="190" customFormat="1" x14ac:dyDescent="0.25">
      <c r="A7592" s="179" t="s">
        <v>3353</v>
      </c>
      <c r="B7592" s="179" t="s">
        <v>1102</v>
      </c>
      <c r="C7592" s="179" t="s">
        <v>10</v>
      </c>
      <c r="D7592" s="180" t="s">
        <v>27165</v>
      </c>
      <c r="E7592"/>
    </row>
    <row r="7593" spans="1:5" s="190" customFormat="1" x14ac:dyDescent="0.25">
      <c r="A7593" s="179" t="s">
        <v>3354</v>
      </c>
      <c r="B7593" s="179" t="s">
        <v>1103</v>
      </c>
      <c r="C7593" s="179" t="s">
        <v>10</v>
      </c>
      <c r="D7593" s="180" t="s">
        <v>27166</v>
      </c>
      <c r="E7593"/>
    </row>
    <row r="7594" spans="1:5" s="190" customFormat="1" x14ac:dyDescent="0.25">
      <c r="A7594" s="179" t="s">
        <v>3355</v>
      </c>
      <c r="B7594" s="179" t="s">
        <v>1104</v>
      </c>
      <c r="C7594" s="179" t="s">
        <v>10</v>
      </c>
      <c r="D7594" s="180" t="s">
        <v>27167</v>
      </c>
      <c r="E7594"/>
    </row>
    <row r="7595" spans="1:5" s="190" customFormat="1" x14ac:dyDescent="0.25">
      <c r="A7595" s="179" t="s">
        <v>3356</v>
      </c>
      <c r="B7595" s="179" t="s">
        <v>1105</v>
      </c>
      <c r="C7595" s="179" t="s">
        <v>10</v>
      </c>
      <c r="D7595" s="180" t="s">
        <v>27168</v>
      </c>
      <c r="E7595"/>
    </row>
    <row r="7596" spans="1:5" s="190" customFormat="1" x14ac:dyDescent="0.25">
      <c r="A7596" s="179" t="s">
        <v>3357</v>
      </c>
      <c r="B7596" s="179" t="s">
        <v>1106</v>
      </c>
      <c r="C7596" s="179" t="s">
        <v>10</v>
      </c>
      <c r="D7596" s="180" t="s">
        <v>27169</v>
      </c>
      <c r="E7596"/>
    </row>
    <row r="7597" spans="1:5" s="190" customFormat="1" x14ac:dyDescent="0.25">
      <c r="A7597" s="179" t="s">
        <v>3358</v>
      </c>
      <c r="B7597" s="179" t="s">
        <v>15498</v>
      </c>
      <c r="C7597" s="179" t="s">
        <v>10</v>
      </c>
      <c r="D7597" s="180" t="s">
        <v>27170</v>
      </c>
      <c r="E7597"/>
    </row>
    <row r="7598" spans="1:5" s="190" customFormat="1" x14ac:dyDescent="0.25">
      <c r="A7598" s="179" t="s">
        <v>3359</v>
      </c>
      <c r="B7598" s="179" t="s">
        <v>1107</v>
      </c>
      <c r="C7598" s="179" t="s">
        <v>10</v>
      </c>
      <c r="D7598" s="180" t="s">
        <v>27171</v>
      </c>
      <c r="E7598"/>
    </row>
    <row r="7599" spans="1:5" s="190" customFormat="1" x14ac:dyDescent="0.25">
      <c r="A7599" s="179" t="s">
        <v>3360</v>
      </c>
      <c r="B7599" s="179" t="s">
        <v>1108</v>
      </c>
      <c r="C7599" s="179" t="s">
        <v>10</v>
      </c>
      <c r="D7599" s="180" t="s">
        <v>27172</v>
      </c>
      <c r="E7599"/>
    </row>
    <row r="7600" spans="1:5" x14ac:dyDescent="0.25">
      <c r="A7600" s="179" t="s">
        <v>3361</v>
      </c>
      <c r="B7600" s="179" t="s">
        <v>3362</v>
      </c>
      <c r="C7600" s="179" t="s">
        <v>7</v>
      </c>
      <c r="D7600" s="180" t="s">
        <v>18345</v>
      </c>
    </row>
    <row r="7601" spans="1:4" x14ac:dyDescent="0.25">
      <c r="A7601" s="179" t="s">
        <v>3363</v>
      </c>
      <c r="B7601" s="179" t="s">
        <v>3364</v>
      </c>
      <c r="C7601" s="179" t="s">
        <v>7</v>
      </c>
      <c r="D7601" s="180" t="s">
        <v>9224</v>
      </c>
    </row>
    <row r="7602" spans="1:4" x14ac:dyDescent="0.25">
      <c r="A7602" s="179" t="s">
        <v>3365</v>
      </c>
      <c r="B7602" s="179" t="s">
        <v>3366</v>
      </c>
      <c r="C7602" s="179" t="s">
        <v>7</v>
      </c>
      <c r="D7602" s="180" t="s">
        <v>27173</v>
      </c>
    </row>
    <row r="7603" spans="1:4" x14ac:dyDescent="0.25">
      <c r="A7603" s="179" t="s">
        <v>3367</v>
      </c>
      <c r="B7603" s="179" t="s">
        <v>3368</v>
      </c>
      <c r="C7603" s="179" t="s">
        <v>7</v>
      </c>
      <c r="D7603" s="180" t="s">
        <v>27174</v>
      </c>
    </row>
    <row r="7604" spans="1:4" x14ac:dyDescent="0.25">
      <c r="A7604" s="179" t="s">
        <v>3369</v>
      </c>
      <c r="B7604" s="179" t="s">
        <v>3370</v>
      </c>
      <c r="C7604" s="179" t="s">
        <v>7</v>
      </c>
      <c r="D7604" s="180" t="s">
        <v>27175</v>
      </c>
    </row>
    <row r="7605" spans="1:4" x14ac:dyDescent="0.25">
      <c r="A7605" s="179" t="s">
        <v>3371</v>
      </c>
      <c r="B7605" s="179" t="s">
        <v>3372</v>
      </c>
      <c r="C7605" s="179" t="s">
        <v>7</v>
      </c>
      <c r="D7605" s="180" t="s">
        <v>27176</v>
      </c>
    </row>
    <row r="7606" spans="1:4" x14ac:dyDescent="0.25">
      <c r="A7606" s="179" t="s">
        <v>3373</v>
      </c>
      <c r="B7606" s="179" t="s">
        <v>3374</v>
      </c>
      <c r="C7606" s="179" t="s">
        <v>7</v>
      </c>
      <c r="D7606" s="180" t="s">
        <v>27177</v>
      </c>
    </row>
    <row r="7607" spans="1:4" x14ac:dyDescent="0.25">
      <c r="A7607" s="179" t="s">
        <v>3375</v>
      </c>
      <c r="B7607" s="179" t="s">
        <v>3376</v>
      </c>
      <c r="C7607" s="179" t="s">
        <v>7</v>
      </c>
      <c r="D7607" s="180" t="s">
        <v>25750</v>
      </c>
    </row>
    <row r="7608" spans="1:4" x14ac:dyDescent="0.25">
      <c r="A7608" s="179" t="s">
        <v>3377</v>
      </c>
      <c r="B7608" s="179" t="s">
        <v>3378</v>
      </c>
      <c r="C7608" s="179" t="s">
        <v>7</v>
      </c>
      <c r="D7608" s="180" t="s">
        <v>27178</v>
      </c>
    </row>
    <row r="7609" spans="1:4" x14ac:dyDescent="0.25">
      <c r="A7609" s="179" t="s">
        <v>3379</v>
      </c>
      <c r="B7609" s="179" t="s">
        <v>3380</v>
      </c>
      <c r="C7609" s="179" t="s">
        <v>7</v>
      </c>
      <c r="D7609" s="180" t="s">
        <v>27179</v>
      </c>
    </row>
    <row r="7610" spans="1:4" x14ac:dyDescent="0.25">
      <c r="A7610" s="179" t="s">
        <v>3381</v>
      </c>
      <c r="B7610" s="179" t="s">
        <v>3382</v>
      </c>
      <c r="C7610" s="179" t="s">
        <v>7</v>
      </c>
      <c r="D7610" s="180" t="s">
        <v>27180</v>
      </c>
    </row>
    <row r="7611" spans="1:4" x14ac:dyDescent="0.25">
      <c r="A7611" s="179" t="s">
        <v>3383</v>
      </c>
      <c r="B7611" s="179" t="s">
        <v>3384</v>
      </c>
      <c r="C7611" s="179" t="s">
        <v>7</v>
      </c>
      <c r="D7611" s="180" t="s">
        <v>27181</v>
      </c>
    </row>
    <row r="7612" spans="1:4" x14ac:dyDescent="0.25">
      <c r="A7612" s="179" t="s">
        <v>3385</v>
      </c>
      <c r="B7612" s="179" t="s">
        <v>3386</v>
      </c>
      <c r="C7612" s="179" t="s">
        <v>14</v>
      </c>
      <c r="D7612" s="180" t="s">
        <v>27182</v>
      </c>
    </row>
    <row r="7613" spans="1:4" x14ac:dyDescent="0.25">
      <c r="A7613" s="179" t="s">
        <v>3387</v>
      </c>
      <c r="B7613" s="179" t="s">
        <v>3388</v>
      </c>
      <c r="C7613" s="179" t="s">
        <v>14</v>
      </c>
      <c r="D7613" s="180" t="s">
        <v>27183</v>
      </c>
    </row>
    <row r="7614" spans="1:4" x14ac:dyDescent="0.25">
      <c r="A7614" s="179" t="s">
        <v>3389</v>
      </c>
      <c r="B7614" s="179" t="s">
        <v>3390</v>
      </c>
      <c r="C7614" s="179" t="s">
        <v>14</v>
      </c>
      <c r="D7614" s="180" t="s">
        <v>27184</v>
      </c>
    </row>
    <row r="7615" spans="1:4" x14ac:dyDescent="0.25">
      <c r="A7615" s="179" t="s">
        <v>3391</v>
      </c>
      <c r="B7615" s="179" t="s">
        <v>3392</v>
      </c>
      <c r="C7615" s="179" t="s">
        <v>14</v>
      </c>
      <c r="D7615" s="180" t="s">
        <v>27185</v>
      </c>
    </row>
    <row r="7616" spans="1:4" x14ac:dyDescent="0.25">
      <c r="A7616" s="179" t="s">
        <v>3393</v>
      </c>
      <c r="B7616" s="179" t="s">
        <v>3394</v>
      </c>
      <c r="C7616" s="179" t="s">
        <v>14</v>
      </c>
      <c r="D7616" s="180" t="s">
        <v>27186</v>
      </c>
    </row>
    <row r="7617" spans="1:4" x14ac:dyDescent="0.25">
      <c r="A7617" s="179" t="s">
        <v>3395</v>
      </c>
      <c r="B7617" s="179" t="s">
        <v>3396</v>
      </c>
      <c r="C7617" s="179" t="s">
        <v>14</v>
      </c>
      <c r="D7617" s="180" t="s">
        <v>27187</v>
      </c>
    </row>
    <row r="7618" spans="1:4" x14ac:dyDescent="0.25">
      <c r="A7618" s="179" t="s">
        <v>3397</v>
      </c>
      <c r="B7618" s="179" t="s">
        <v>3398</v>
      </c>
      <c r="C7618" s="179" t="s">
        <v>14</v>
      </c>
      <c r="D7618" s="180" t="s">
        <v>27188</v>
      </c>
    </row>
    <row r="7619" spans="1:4" x14ac:dyDescent="0.25">
      <c r="A7619" s="179" t="s">
        <v>3399</v>
      </c>
      <c r="B7619" s="179" t="s">
        <v>3400</v>
      </c>
      <c r="C7619" s="179" t="s">
        <v>14</v>
      </c>
      <c r="D7619" s="180" t="s">
        <v>27189</v>
      </c>
    </row>
    <row r="7620" spans="1:4" x14ac:dyDescent="0.25">
      <c r="A7620" s="179" t="s">
        <v>3401</v>
      </c>
      <c r="B7620" s="179" t="s">
        <v>3402</v>
      </c>
      <c r="C7620" s="179" t="s">
        <v>14</v>
      </c>
      <c r="D7620" s="180" t="s">
        <v>27190</v>
      </c>
    </row>
    <row r="7621" spans="1:4" x14ac:dyDescent="0.25">
      <c r="A7621" s="179" t="s">
        <v>3403</v>
      </c>
      <c r="B7621" s="179" t="s">
        <v>3404</v>
      </c>
      <c r="C7621" s="179" t="s">
        <v>14</v>
      </c>
      <c r="D7621" s="180" t="s">
        <v>27191</v>
      </c>
    </row>
    <row r="7622" spans="1:4" x14ac:dyDescent="0.25">
      <c r="A7622" s="179" t="s">
        <v>3405</v>
      </c>
      <c r="B7622" s="179" t="s">
        <v>3406</v>
      </c>
      <c r="C7622" s="179" t="s">
        <v>14</v>
      </c>
      <c r="D7622" s="180" t="s">
        <v>27192</v>
      </c>
    </row>
    <row r="7623" spans="1:4" x14ac:dyDescent="0.25">
      <c r="A7623" s="179" t="s">
        <v>8050</v>
      </c>
      <c r="B7623" s="179" t="s">
        <v>15501</v>
      </c>
      <c r="C7623" s="179" t="s">
        <v>16</v>
      </c>
      <c r="D7623" s="180" t="s">
        <v>27193</v>
      </c>
    </row>
    <row r="7624" spans="1:4" x14ac:dyDescent="0.25">
      <c r="A7624" s="179" t="s">
        <v>8051</v>
      </c>
      <c r="B7624" s="179" t="s">
        <v>15502</v>
      </c>
      <c r="C7624" s="179" t="s">
        <v>16</v>
      </c>
      <c r="D7624" s="180" t="s">
        <v>27194</v>
      </c>
    </row>
    <row r="7625" spans="1:4" x14ac:dyDescent="0.25">
      <c r="A7625" s="179" t="s">
        <v>8052</v>
      </c>
      <c r="B7625" s="179" t="s">
        <v>15503</v>
      </c>
      <c r="C7625" s="179" t="s">
        <v>16</v>
      </c>
      <c r="D7625" s="180" t="s">
        <v>20505</v>
      </c>
    </row>
    <row r="7626" spans="1:4" x14ac:dyDescent="0.25">
      <c r="A7626" s="179" t="s">
        <v>8053</v>
      </c>
      <c r="B7626" s="179" t="s">
        <v>15504</v>
      </c>
      <c r="C7626" s="179" t="s">
        <v>16</v>
      </c>
      <c r="D7626" s="180" t="s">
        <v>6426</v>
      </c>
    </row>
    <row r="7627" spans="1:4" x14ac:dyDescent="0.25">
      <c r="A7627" s="179" t="s">
        <v>8054</v>
      </c>
      <c r="B7627" s="179" t="s">
        <v>15505</v>
      </c>
      <c r="C7627" s="179" t="s">
        <v>16</v>
      </c>
      <c r="D7627" s="180" t="s">
        <v>7332</v>
      </c>
    </row>
    <row r="7628" spans="1:4" x14ac:dyDescent="0.25">
      <c r="A7628" s="179" t="s">
        <v>8055</v>
      </c>
      <c r="B7628" s="179" t="s">
        <v>15506</v>
      </c>
      <c r="C7628" s="179" t="s">
        <v>16</v>
      </c>
      <c r="D7628" s="180" t="s">
        <v>12181</v>
      </c>
    </row>
    <row r="7629" spans="1:4" x14ac:dyDescent="0.25">
      <c r="A7629" s="179" t="s">
        <v>8056</v>
      </c>
      <c r="B7629" s="179" t="s">
        <v>15507</v>
      </c>
      <c r="C7629" s="179" t="s">
        <v>16</v>
      </c>
      <c r="D7629" s="180" t="s">
        <v>17164</v>
      </c>
    </row>
    <row r="7630" spans="1:4" x14ac:dyDescent="0.25">
      <c r="A7630" s="179" t="s">
        <v>8057</v>
      </c>
      <c r="B7630" s="179" t="s">
        <v>15508</v>
      </c>
      <c r="C7630" s="179" t="s">
        <v>16</v>
      </c>
      <c r="D7630" s="180" t="s">
        <v>12196</v>
      </c>
    </row>
    <row r="7631" spans="1:4" x14ac:dyDescent="0.25">
      <c r="A7631" s="179" t="s">
        <v>8058</v>
      </c>
      <c r="B7631" s="179" t="s">
        <v>15510</v>
      </c>
      <c r="C7631" s="179" t="s">
        <v>16</v>
      </c>
      <c r="D7631" s="180" t="s">
        <v>7779</v>
      </c>
    </row>
    <row r="7632" spans="1:4" x14ac:dyDescent="0.25">
      <c r="A7632" s="179" t="s">
        <v>8059</v>
      </c>
      <c r="B7632" s="179" t="s">
        <v>15511</v>
      </c>
      <c r="C7632" s="179" t="s">
        <v>16</v>
      </c>
      <c r="D7632" s="180" t="s">
        <v>27195</v>
      </c>
    </row>
    <row r="7633" spans="1:4" x14ac:dyDescent="0.25">
      <c r="A7633" s="179" t="s">
        <v>8060</v>
      </c>
      <c r="B7633" s="179" t="s">
        <v>15512</v>
      </c>
      <c r="C7633" s="179" t="s">
        <v>16</v>
      </c>
      <c r="D7633" s="180" t="s">
        <v>18227</v>
      </c>
    </row>
    <row r="7634" spans="1:4" x14ac:dyDescent="0.25">
      <c r="A7634" s="179" t="s">
        <v>8061</v>
      </c>
      <c r="B7634" s="179" t="s">
        <v>15513</v>
      </c>
      <c r="C7634" s="179" t="s">
        <v>16</v>
      </c>
      <c r="D7634" s="180" t="s">
        <v>17180</v>
      </c>
    </row>
    <row r="7635" spans="1:4" x14ac:dyDescent="0.25">
      <c r="A7635" s="179" t="s">
        <v>8062</v>
      </c>
      <c r="B7635" s="179" t="s">
        <v>15514</v>
      </c>
      <c r="C7635" s="179" t="s">
        <v>16</v>
      </c>
      <c r="D7635" s="180" t="s">
        <v>16989</v>
      </c>
    </row>
    <row r="7636" spans="1:4" x14ac:dyDescent="0.25">
      <c r="A7636" s="179" t="s">
        <v>8063</v>
      </c>
      <c r="B7636" s="179" t="s">
        <v>15515</v>
      </c>
      <c r="C7636" s="179" t="s">
        <v>16</v>
      </c>
      <c r="D7636" s="180" t="s">
        <v>18184</v>
      </c>
    </row>
    <row r="7637" spans="1:4" x14ac:dyDescent="0.25">
      <c r="A7637" s="179" t="s">
        <v>8064</v>
      </c>
      <c r="B7637" s="179" t="s">
        <v>15516</v>
      </c>
      <c r="C7637" s="179" t="s">
        <v>16</v>
      </c>
      <c r="D7637" s="180" t="s">
        <v>27196</v>
      </c>
    </row>
    <row r="7638" spans="1:4" x14ac:dyDescent="0.25">
      <c r="A7638" s="179" t="s">
        <v>8065</v>
      </c>
      <c r="B7638" s="179" t="s">
        <v>15517</v>
      </c>
      <c r="C7638" s="179" t="s">
        <v>16</v>
      </c>
      <c r="D7638" s="180" t="s">
        <v>8153</v>
      </c>
    </row>
    <row r="7639" spans="1:4" x14ac:dyDescent="0.25">
      <c r="A7639" s="179" t="s">
        <v>12963</v>
      </c>
      <c r="B7639" s="179" t="s">
        <v>12964</v>
      </c>
      <c r="C7639" s="179" t="s">
        <v>7</v>
      </c>
      <c r="D7639" s="180" t="s">
        <v>25548</v>
      </c>
    </row>
    <row r="7640" spans="1:4" x14ac:dyDescent="0.25">
      <c r="A7640" s="179" t="s">
        <v>12965</v>
      </c>
      <c r="B7640" s="179" t="s">
        <v>12966</v>
      </c>
      <c r="C7640" s="179" t="s">
        <v>7</v>
      </c>
      <c r="D7640" s="180" t="s">
        <v>27197</v>
      </c>
    </row>
    <row r="7641" spans="1:4" x14ac:dyDescent="0.25">
      <c r="A7641" s="179" t="s">
        <v>12967</v>
      </c>
      <c r="B7641" s="179" t="s">
        <v>12968</v>
      </c>
      <c r="C7641" s="179" t="s">
        <v>16</v>
      </c>
      <c r="D7641" s="180" t="s">
        <v>25908</v>
      </c>
    </row>
    <row r="7642" spans="1:4" x14ac:dyDescent="0.25">
      <c r="A7642" s="179" t="s">
        <v>12969</v>
      </c>
      <c r="B7642" s="179" t="s">
        <v>12970</v>
      </c>
      <c r="C7642" s="179" t="s">
        <v>10</v>
      </c>
      <c r="D7642" s="180" t="s">
        <v>27198</v>
      </c>
    </row>
    <row r="7643" spans="1:4" x14ac:dyDescent="0.25">
      <c r="A7643" s="179" t="s">
        <v>12971</v>
      </c>
      <c r="B7643" s="179" t="s">
        <v>12972</v>
      </c>
      <c r="C7643" s="179" t="s">
        <v>10</v>
      </c>
      <c r="D7643" s="180" t="s">
        <v>27199</v>
      </c>
    </row>
    <row r="7644" spans="1:4" x14ac:dyDescent="0.25">
      <c r="A7644" s="179" t="s">
        <v>12973</v>
      </c>
      <c r="B7644" s="179" t="s">
        <v>12974</v>
      </c>
      <c r="C7644" s="179" t="s">
        <v>10</v>
      </c>
      <c r="D7644" s="180" t="s">
        <v>27200</v>
      </c>
    </row>
    <row r="7645" spans="1:4" x14ac:dyDescent="0.25">
      <c r="A7645" s="179" t="s">
        <v>12975</v>
      </c>
      <c r="B7645" s="179" t="s">
        <v>12976</v>
      </c>
      <c r="C7645" s="179" t="s">
        <v>10</v>
      </c>
      <c r="D7645" s="180" t="s">
        <v>27201</v>
      </c>
    </row>
    <row r="7646" spans="1:4" x14ac:dyDescent="0.25">
      <c r="A7646" s="179" t="s">
        <v>12977</v>
      </c>
      <c r="B7646" s="179" t="s">
        <v>12978</v>
      </c>
      <c r="C7646" s="179" t="s">
        <v>10</v>
      </c>
      <c r="D7646" s="180" t="s">
        <v>27202</v>
      </c>
    </row>
    <row r="7647" spans="1:4" x14ac:dyDescent="0.25">
      <c r="A7647" s="179" t="s">
        <v>12979</v>
      </c>
      <c r="B7647" s="179" t="s">
        <v>12980</v>
      </c>
      <c r="C7647" s="179" t="s">
        <v>10</v>
      </c>
      <c r="D7647" s="180" t="s">
        <v>27203</v>
      </c>
    </row>
    <row r="7648" spans="1:4" x14ac:dyDescent="0.25">
      <c r="A7648" s="179" t="s">
        <v>12981</v>
      </c>
      <c r="B7648" s="179" t="s">
        <v>12982</v>
      </c>
      <c r="C7648" s="179" t="s">
        <v>10</v>
      </c>
      <c r="D7648" s="180" t="s">
        <v>27200</v>
      </c>
    </row>
    <row r="7649" spans="1:4" x14ac:dyDescent="0.25">
      <c r="A7649" s="179" t="s">
        <v>12983</v>
      </c>
      <c r="B7649" s="179" t="s">
        <v>12984</v>
      </c>
      <c r="C7649" s="179" t="s">
        <v>10</v>
      </c>
      <c r="D7649" s="180" t="s">
        <v>27204</v>
      </c>
    </row>
    <row r="7650" spans="1:4" x14ac:dyDescent="0.25">
      <c r="A7650" s="179" t="s">
        <v>12985</v>
      </c>
      <c r="B7650" s="179" t="s">
        <v>12986</v>
      </c>
      <c r="C7650" s="179" t="s">
        <v>10</v>
      </c>
      <c r="D7650" s="180" t="s">
        <v>27205</v>
      </c>
    </row>
    <row r="7651" spans="1:4" x14ac:dyDescent="0.25">
      <c r="A7651" s="179" t="s">
        <v>12987</v>
      </c>
      <c r="B7651" s="179" t="s">
        <v>12988</v>
      </c>
      <c r="C7651" s="179" t="s">
        <v>10</v>
      </c>
      <c r="D7651" s="180" t="s">
        <v>27206</v>
      </c>
    </row>
    <row r="7652" spans="1:4" x14ac:dyDescent="0.25">
      <c r="A7652" s="179" t="s">
        <v>12989</v>
      </c>
      <c r="B7652" s="179" t="s">
        <v>12990</v>
      </c>
      <c r="C7652" s="179" t="s">
        <v>10</v>
      </c>
      <c r="D7652" s="180" t="s">
        <v>18363</v>
      </c>
    </row>
    <row r="7653" spans="1:4" x14ac:dyDescent="0.25">
      <c r="A7653" s="179" t="s">
        <v>12991</v>
      </c>
      <c r="B7653" s="179" t="s">
        <v>12992</v>
      </c>
      <c r="C7653" s="179" t="s">
        <v>10</v>
      </c>
      <c r="D7653" s="180" t="s">
        <v>27207</v>
      </c>
    </row>
    <row r="7654" spans="1:4" x14ac:dyDescent="0.25">
      <c r="A7654" s="179" t="s">
        <v>15518</v>
      </c>
      <c r="B7654" s="179" t="s">
        <v>15519</v>
      </c>
      <c r="C7654" s="179" t="s">
        <v>16</v>
      </c>
      <c r="D7654" s="180" t="s">
        <v>25678</v>
      </c>
    </row>
    <row r="7655" spans="1:4" x14ac:dyDescent="0.25">
      <c r="A7655" s="179" t="s">
        <v>15521</v>
      </c>
      <c r="B7655" s="179" t="s">
        <v>15522</v>
      </c>
      <c r="C7655" s="179" t="s">
        <v>16</v>
      </c>
      <c r="D7655" s="180" t="s">
        <v>27208</v>
      </c>
    </row>
    <row r="7656" spans="1:4" x14ac:dyDescent="0.25">
      <c r="A7656" s="179" t="s">
        <v>15523</v>
      </c>
      <c r="B7656" s="179" t="s">
        <v>15524</v>
      </c>
      <c r="C7656" s="179" t="s">
        <v>16</v>
      </c>
      <c r="D7656" s="180" t="s">
        <v>12317</v>
      </c>
    </row>
    <row r="7657" spans="1:4" x14ac:dyDescent="0.25">
      <c r="A7657" s="179" t="s">
        <v>15525</v>
      </c>
      <c r="B7657" s="179" t="s">
        <v>15526</v>
      </c>
      <c r="C7657" s="179" t="s">
        <v>16</v>
      </c>
      <c r="D7657" s="180" t="s">
        <v>10894</v>
      </c>
    </row>
    <row r="7658" spans="1:4" x14ac:dyDescent="0.25">
      <c r="A7658" s="179" t="s">
        <v>15527</v>
      </c>
      <c r="B7658" s="179" t="s">
        <v>15528</v>
      </c>
      <c r="C7658" s="179" t="s">
        <v>16</v>
      </c>
      <c r="D7658" s="180" t="s">
        <v>14595</v>
      </c>
    </row>
    <row r="7659" spans="1:4" x14ac:dyDescent="0.25">
      <c r="A7659" s="179" t="s">
        <v>15529</v>
      </c>
      <c r="B7659" s="179" t="s">
        <v>15530</v>
      </c>
      <c r="C7659" s="179" t="s">
        <v>16</v>
      </c>
      <c r="D7659" s="180" t="s">
        <v>14907</v>
      </c>
    </row>
    <row r="7660" spans="1:4" x14ac:dyDescent="0.25">
      <c r="A7660" s="179" t="s">
        <v>15531</v>
      </c>
      <c r="B7660" s="179" t="s">
        <v>15532</v>
      </c>
      <c r="C7660" s="179" t="s">
        <v>16</v>
      </c>
      <c r="D7660" s="180" t="s">
        <v>18852</v>
      </c>
    </row>
    <row r="7661" spans="1:4" x14ac:dyDescent="0.25">
      <c r="A7661" s="179" t="s">
        <v>15533</v>
      </c>
      <c r="B7661" s="179" t="s">
        <v>15534</v>
      </c>
      <c r="C7661" s="179" t="s">
        <v>10</v>
      </c>
      <c r="D7661" s="180" t="s">
        <v>27209</v>
      </c>
    </row>
    <row r="7662" spans="1:4" x14ac:dyDescent="0.25">
      <c r="A7662" s="179" t="s">
        <v>15535</v>
      </c>
      <c r="B7662" s="179" t="s">
        <v>15536</v>
      </c>
      <c r="C7662" s="179" t="s">
        <v>10</v>
      </c>
      <c r="D7662" s="180" t="s">
        <v>27210</v>
      </c>
    </row>
    <row r="7663" spans="1:4" x14ac:dyDescent="0.25">
      <c r="A7663" s="179" t="s">
        <v>15537</v>
      </c>
      <c r="B7663" s="179" t="s">
        <v>15538</v>
      </c>
      <c r="C7663" s="179" t="s">
        <v>10</v>
      </c>
      <c r="D7663" s="180" t="s">
        <v>27211</v>
      </c>
    </row>
    <row r="7664" spans="1:4" x14ac:dyDescent="0.25">
      <c r="A7664" s="179" t="s">
        <v>15539</v>
      </c>
      <c r="B7664" s="179" t="s">
        <v>15540</v>
      </c>
      <c r="C7664" s="179" t="s">
        <v>10</v>
      </c>
      <c r="D7664" s="180" t="s">
        <v>27212</v>
      </c>
    </row>
    <row r="7665" spans="1:4" x14ac:dyDescent="0.25">
      <c r="A7665" s="179" t="s">
        <v>15541</v>
      </c>
      <c r="B7665" s="179" t="s">
        <v>15542</v>
      </c>
      <c r="C7665" s="179" t="s">
        <v>10</v>
      </c>
      <c r="D7665" s="180" t="s">
        <v>27213</v>
      </c>
    </row>
    <row r="7666" spans="1:4" x14ac:dyDescent="0.25">
      <c r="A7666" s="179" t="s">
        <v>15543</v>
      </c>
      <c r="B7666" s="179" t="s">
        <v>15544</v>
      </c>
      <c r="C7666" s="179" t="s">
        <v>10</v>
      </c>
      <c r="D7666" s="180" t="s">
        <v>27214</v>
      </c>
    </row>
    <row r="7667" spans="1:4" x14ac:dyDescent="0.25">
      <c r="A7667" s="179" t="s">
        <v>15545</v>
      </c>
      <c r="B7667" s="179" t="s">
        <v>15546</v>
      </c>
      <c r="C7667" s="179" t="s">
        <v>10</v>
      </c>
      <c r="D7667" s="180" t="s">
        <v>27215</v>
      </c>
    </row>
    <row r="7668" spans="1:4" x14ac:dyDescent="0.25">
      <c r="A7668" s="179" t="s">
        <v>15547</v>
      </c>
      <c r="B7668" s="179" t="s">
        <v>15548</v>
      </c>
      <c r="C7668" s="179" t="s">
        <v>10</v>
      </c>
      <c r="D7668" s="180" t="s">
        <v>27216</v>
      </c>
    </row>
    <row r="7669" spans="1:4" x14ac:dyDescent="0.25">
      <c r="A7669" s="179" t="s">
        <v>3407</v>
      </c>
      <c r="B7669" s="179" t="s">
        <v>17755</v>
      </c>
      <c r="C7669" s="179" t="s">
        <v>7</v>
      </c>
      <c r="D7669" s="180" t="s">
        <v>15980</v>
      </c>
    </row>
    <row r="7670" spans="1:4" x14ac:dyDescent="0.25">
      <c r="A7670" s="179" t="s">
        <v>3408</v>
      </c>
      <c r="B7670" s="179" t="s">
        <v>17756</v>
      </c>
      <c r="C7670" s="179" t="s">
        <v>7</v>
      </c>
      <c r="D7670" s="180" t="s">
        <v>17081</v>
      </c>
    </row>
    <row r="7671" spans="1:4" x14ac:dyDescent="0.25">
      <c r="A7671" s="179" t="s">
        <v>3409</v>
      </c>
      <c r="B7671" s="179" t="s">
        <v>17757</v>
      </c>
      <c r="C7671" s="179" t="s">
        <v>7</v>
      </c>
      <c r="D7671" s="180" t="s">
        <v>27217</v>
      </c>
    </row>
    <row r="7672" spans="1:4" x14ac:dyDescent="0.25">
      <c r="A7672" s="179" t="s">
        <v>3410</v>
      </c>
      <c r="B7672" s="179" t="s">
        <v>17758</v>
      </c>
      <c r="C7672" s="179" t="s">
        <v>8</v>
      </c>
      <c r="D7672" s="180" t="s">
        <v>12521</v>
      </c>
    </row>
    <row r="7673" spans="1:4" x14ac:dyDescent="0.25">
      <c r="A7673" s="179" t="s">
        <v>3411</v>
      </c>
      <c r="B7673" s="179" t="s">
        <v>17759</v>
      </c>
      <c r="C7673" s="179" t="s">
        <v>14</v>
      </c>
      <c r="D7673" s="180" t="s">
        <v>27218</v>
      </c>
    </row>
    <row r="7674" spans="1:4" x14ac:dyDescent="0.25">
      <c r="A7674" s="179" t="s">
        <v>3412</v>
      </c>
      <c r="B7674" s="179" t="s">
        <v>17760</v>
      </c>
      <c r="C7674" s="179" t="s">
        <v>7</v>
      </c>
      <c r="D7674" s="180" t="s">
        <v>27219</v>
      </c>
    </row>
    <row r="7675" spans="1:4" x14ac:dyDescent="0.25">
      <c r="A7675" s="179" t="s">
        <v>3413</v>
      </c>
      <c r="B7675" s="179" t="s">
        <v>17761</v>
      </c>
      <c r="C7675" s="179" t="s">
        <v>7</v>
      </c>
      <c r="D7675" s="180" t="s">
        <v>27220</v>
      </c>
    </row>
    <row r="7676" spans="1:4" x14ac:dyDescent="0.25">
      <c r="A7676" s="179" t="s">
        <v>8067</v>
      </c>
      <c r="B7676" s="179" t="s">
        <v>17762</v>
      </c>
      <c r="C7676" s="179" t="s">
        <v>7</v>
      </c>
      <c r="D7676" s="180" t="s">
        <v>27221</v>
      </c>
    </row>
    <row r="7677" spans="1:4" x14ac:dyDescent="0.25">
      <c r="A7677" s="179" t="s">
        <v>8068</v>
      </c>
      <c r="B7677" s="179" t="s">
        <v>17763</v>
      </c>
      <c r="C7677" s="179" t="s">
        <v>7</v>
      </c>
      <c r="D7677" s="180" t="s">
        <v>17409</v>
      </c>
    </row>
    <row r="7678" spans="1:4" x14ac:dyDescent="0.25">
      <c r="A7678" s="179" t="s">
        <v>3414</v>
      </c>
      <c r="B7678" s="179" t="s">
        <v>17764</v>
      </c>
      <c r="C7678" s="179" t="s">
        <v>7</v>
      </c>
      <c r="D7678" s="180" t="s">
        <v>25937</v>
      </c>
    </row>
    <row r="7679" spans="1:4" x14ac:dyDescent="0.25">
      <c r="A7679" s="179" t="s">
        <v>3415</v>
      </c>
      <c r="B7679" s="179" t="s">
        <v>17765</v>
      </c>
      <c r="C7679" s="179" t="s">
        <v>7</v>
      </c>
      <c r="D7679" s="180" t="s">
        <v>27222</v>
      </c>
    </row>
    <row r="7680" spans="1:4" x14ac:dyDescent="0.25">
      <c r="A7680" s="179" t="s">
        <v>3416</v>
      </c>
      <c r="B7680" s="179" t="s">
        <v>17766</v>
      </c>
      <c r="C7680" s="179" t="s">
        <v>7</v>
      </c>
      <c r="D7680" s="180" t="s">
        <v>18455</v>
      </c>
    </row>
    <row r="7681" spans="1:4" x14ac:dyDescent="0.25">
      <c r="A7681" s="179" t="s">
        <v>3417</v>
      </c>
      <c r="B7681" s="179" t="s">
        <v>17767</v>
      </c>
      <c r="C7681" s="179" t="s">
        <v>7</v>
      </c>
      <c r="D7681" s="180" t="s">
        <v>27223</v>
      </c>
    </row>
    <row r="7682" spans="1:4" x14ac:dyDescent="0.25">
      <c r="A7682" s="179" t="s">
        <v>3418</v>
      </c>
      <c r="B7682" s="179" t="s">
        <v>17768</v>
      </c>
      <c r="C7682" s="179" t="s">
        <v>7</v>
      </c>
      <c r="D7682" s="180" t="s">
        <v>16958</v>
      </c>
    </row>
    <row r="7683" spans="1:4" x14ac:dyDescent="0.25">
      <c r="A7683" s="179" t="s">
        <v>3419</v>
      </c>
      <c r="B7683" s="179" t="s">
        <v>17769</v>
      </c>
      <c r="C7683" s="179" t="s">
        <v>7</v>
      </c>
      <c r="D7683" s="180" t="s">
        <v>17370</v>
      </c>
    </row>
    <row r="7684" spans="1:4" x14ac:dyDescent="0.25">
      <c r="A7684" s="179" t="s">
        <v>3420</v>
      </c>
      <c r="B7684" s="179" t="s">
        <v>17770</v>
      </c>
      <c r="C7684" s="179" t="s">
        <v>7</v>
      </c>
      <c r="D7684" s="180" t="s">
        <v>27224</v>
      </c>
    </row>
    <row r="7685" spans="1:4" x14ac:dyDescent="0.25">
      <c r="A7685" s="179" t="s">
        <v>3421</v>
      </c>
      <c r="B7685" s="179" t="s">
        <v>17772</v>
      </c>
      <c r="C7685" s="179" t="s">
        <v>7</v>
      </c>
      <c r="D7685" s="180" t="s">
        <v>27225</v>
      </c>
    </row>
    <row r="7686" spans="1:4" x14ac:dyDescent="0.25">
      <c r="A7686" s="179" t="s">
        <v>3422</v>
      </c>
      <c r="B7686" s="179" t="s">
        <v>17773</v>
      </c>
      <c r="C7686" s="179" t="s">
        <v>7</v>
      </c>
      <c r="D7686" s="180" t="s">
        <v>16655</v>
      </c>
    </row>
    <row r="7687" spans="1:4" x14ac:dyDescent="0.25">
      <c r="A7687" s="179" t="s">
        <v>3423</v>
      </c>
      <c r="B7687" s="179" t="s">
        <v>17775</v>
      </c>
      <c r="C7687" s="179" t="s">
        <v>7</v>
      </c>
      <c r="D7687" s="180" t="s">
        <v>27226</v>
      </c>
    </row>
    <row r="7688" spans="1:4" x14ac:dyDescent="0.25">
      <c r="A7688" s="179" t="s">
        <v>3424</v>
      </c>
      <c r="B7688" s="179" t="s">
        <v>17776</v>
      </c>
      <c r="C7688" s="179" t="s">
        <v>7</v>
      </c>
      <c r="D7688" s="180" t="s">
        <v>14837</v>
      </c>
    </row>
    <row r="7689" spans="1:4" x14ac:dyDescent="0.25">
      <c r="A7689" s="179" t="s">
        <v>3425</v>
      </c>
      <c r="B7689" s="179" t="s">
        <v>17778</v>
      </c>
      <c r="C7689" s="179" t="s">
        <v>7</v>
      </c>
      <c r="D7689" s="180" t="s">
        <v>27227</v>
      </c>
    </row>
    <row r="7690" spans="1:4" x14ac:dyDescent="0.25">
      <c r="A7690" s="179" t="s">
        <v>3426</v>
      </c>
      <c r="B7690" s="179" t="s">
        <v>15551</v>
      </c>
      <c r="C7690" s="179" t="s">
        <v>14</v>
      </c>
      <c r="D7690" s="180" t="s">
        <v>27228</v>
      </c>
    </row>
    <row r="7691" spans="1:4" x14ac:dyDescent="0.25">
      <c r="A7691" s="179" t="s">
        <v>7004</v>
      </c>
      <c r="B7691" s="179" t="s">
        <v>15552</v>
      </c>
      <c r="C7691" s="179" t="s">
        <v>14</v>
      </c>
      <c r="D7691" s="180" t="s">
        <v>27229</v>
      </c>
    </row>
    <row r="7692" spans="1:4" x14ac:dyDescent="0.25">
      <c r="A7692" s="179" t="s">
        <v>3427</v>
      </c>
      <c r="B7692" s="179" t="s">
        <v>15553</v>
      </c>
      <c r="C7692" s="179" t="s">
        <v>14</v>
      </c>
      <c r="D7692" s="180" t="s">
        <v>27230</v>
      </c>
    </row>
    <row r="7693" spans="1:4" x14ac:dyDescent="0.25">
      <c r="A7693" s="179" t="s">
        <v>7005</v>
      </c>
      <c r="B7693" s="179" t="s">
        <v>15554</v>
      </c>
      <c r="C7693" s="179" t="s">
        <v>14</v>
      </c>
      <c r="D7693" s="180" t="s">
        <v>8536</v>
      </c>
    </row>
    <row r="7694" spans="1:4" x14ac:dyDescent="0.25">
      <c r="A7694" s="179" t="s">
        <v>3428</v>
      </c>
      <c r="B7694" s="179" t="s">
        <v>15555</v>
      </c>
      <c r="C7694" s="179" t="s">
        <v>14</v>
      </c>
      <c r="D7694" s="180" t="s">
        <v>27231</v>
      </c>
    </row>
    <row r="7695" spans="1:4" x14ac:dyDescent="0.25">
      <c r="A7695" s="179" t="s">
        <v>7006</v>
      </c>
      <c r="B7695" s="179" t="s">
        <v>15556</v>
      </c>
      <c r="C7695" s="179" t="s">
        <v>14</v>
      </c>
      <c r="D7695" s="180" t="s">
        <v>27232</v>
      </c>
    </row>
    <row r="7696" spans="1:4" x14ac:dyDescent="0.25">
      <c r="A7696" s="179" t="s">
        <v>7008</v>
      </c>
      <c r="B7696" s="179" t="s">
        <v>15557</v>
      </c>
      <c r="C7696" s="179" t="s">
        <v>14</v>
      </c>
      <c r="D7696" s="180" t="s">
        <v>7290</v>
      </c>
    </row>
    <row r="7697" spans="1:4" x14ac:dyDescent="0.25">
      <c r="A7697" s="179" t="s">
        <v>7009</v>
      </c>
      <c r="B7697" s="179" t="s">
        <v>15558</v>
      </c>
      <c r="C7697" s="179" t="s">
        <v>14</v>
      </c>
      <c r="D7697" s="180" t="s">
        <v>17849</v>
      </c>
    </row>
    <row r="7698" spans="1:4" x14ac:dyDescent="0.25">
      <c r="A7698" s="179" t="s">
        <v>7010</v>
      </c>
      <c r="B7698" s="179" t="s">
        <v>15559</v>
      </c>
      <c r="C7698" s="179" t="s">
        <v>14</v>
      </c>
      <c r="D7698" s="180" t="s">
        <v>17416</v>
      </c>
    </row>
    <row r="7699" spans="1:4" x14ac:dyDescent="0.25">
      <c r="A7699" s="179" t="s">
        <v>3429</v>
      </c>
      <c r="B7699" s="179" t="s">
        <v>15560</v>
      </c>
      <c r="C7699" s="179" t="s">
        <v>14</v>
      </c>
      <c r="D7699" s="180" t="s">
        <v>12663</v>
      </c>
    </row>
    <row r="7700" spans="1:4" x14ac:dyDescent="0.25">
      <c r="A7700" s="179" t="s">
        <v>7011</v>
      </c>
      <c r="B7700" s="179" t="s">
        <v>15561</v>
      </c>
      <c r="C7700" s="179" t="s">
        <v>14</v>
      </c>
      <c r="D7700" s="180" t="s">
        <v>17237</v>
      </c>
    </row>
    <row r="7701" spans="1:4" x14ac:dyDescent="0.25">
      <c r="A7701" s="179" t="s">
        <v>3430</v>
      </c>
      <c r="B7701" s="179" t="s">
        <v>15562</v>
      </c>
      <c r="C7701" s="179" t="s">
        <v>14</v>
      </c>
      <c r="D7701" s="180" t="s">
        <v>6331</v>
      </c>
    </row>
    <row r="7702" spans="1:4" x14ac:dyDescent="0.25">
      <c r="A7702" s="179" t="s">
        <v>7013</v>
      </c>
      <c r="B7702" s="179" t="s">
        <v>15563</v>
      </c>
      <c r="C7702" s="179" t="s">
        <v>14</v>
      </c>
      <c r="D7702" s="180" t="s">
        <v>17791</v>
      </c>
    </row>
    <row r="7703" spans="1:4" x14ac:dyDescent="0.25">
      <c r="A7703" s="179" t="s">
        <v>3431</v>
      </c>
      <c r="B7703" s="179" t="s">
        <v>15564</v>
      </c>
      <c r="C7703" s="179" t="s">
        <v>14</v>
      </c>
      <c r="D7703" s="180" t="s">
        <v>20836</v>
      </c>
    </row>
    <row r="7704" spans="1:4" x14ac:dyDescent="0.25">
      <c r="A7704" s="179" t="s">
        <v>7014</v>
      </c>
      <c r="B7704" s="179" t="s">
        <v>15565</v>
      </c>
      <c r="C7704" s="179" t="s">
        <v>14</v>
      </c>
      <c r="D7704" s="180" t="s">
        <v>16411</v>
      </c>
    </row>
    <row r="7705" spans="1:4" x14ac:dyDescent="0.25">
      <c r="A7705" s="179" t="s">
        <v>7015</v>
      </c>
      <c r="B7705" s="179" t="s">
        <v>15566</v>
      </c>
      <c r="C7705" s="179" t="s">
        <v>14</v>
      </c>
      <c r="D7705" s="180" t="s">
        <v>14803</v>
      </c>
    </row>
    <row r="7706" spans="1:4" x14ac:dyDescent="0.25">
      <c r="A7706" s="179" t="s">
        <v>7016</v>
      </c>
      <c r="B7706" s="179" t="s">
        <v>15567</v>
      </c>
      <c r="C7706" s="179" t="s">
        <v>14</v>
      </c>
      <c r="D7706" s="180" t="s">
        <v>21043</v>
      </c>
    </row>
    <row r="7707" spans="1:4" x14ac:dyDescent="0.25">
      <c r="A7707" s="179" t="s">
        <v>7017</v>
      </c>
      <c r="B7707" s="179" t="s">
        <v>15568</v>
      </c>
      <c r="C7707" s="179" t="s">
        <v>14</v>
      </c>
      <c r="D7707" s="180" t="s">
        <v>25437</v>
      </c>
    </row>
    <row r="7708" spans="1:4" x14ac:dyDescent="0.25">
      <c r="A7708" s="179" t="s">
        <v>3432</v>
      </c>
      <c r="B7708" s="179" t="s">
        <v>15569</v>
      </c>
      <c r="C7708" s="179" t="s">
        <v>14</v>
      </c>
      <c r="D7708" s="180" t="s">
        <v>8783</v>
      </c>
    </row>
    <row r="7709" spans="1:4" x14ac:dyDescent="0.25">
      <c r="A7709" s="179" t="s">
        <v>7018</v>
      </c>
      <c r="B7709" s="179" t="s">
        <v>15570</v>
      </c>
      <c r="C7709" s="179" t="s">
        <v>14</v>
      </c>
      <c r="D7709" s="180" t="s">
        <v>7276</v>
      </c>
    </row>
    <row r="7710" spans="1:4" x14ac:dyDescent="0.25">
      <c r="A7710" s="179" t="s">
        <v>3433</v>
      </c>
      <c r="B7710" s="179" t="s">
        <v>15571</v>
      </c>
      <c r="C7710" s="179" t="s">
        <v>14</v>
      </c>
      <c r="D7710" s="180" t="s">
        <v>7288</v>
      </c>
    </row>
    <row r="7711" spans="1:4" x14ac:dyDescent="0.25">
      <c r="A7711" s="179" t="s">
        <v>7020</v>
      </c>
      <c r="B7711" s="179" t="s">
        <v>15572</v>
      </c>
      <c r="C7711" s="179" t="s">
        <v>14</v>
      </c>
      <c r="D7711" s="180" t="s">
        <v>7227</v>
      </c>
    </row>
    <row r="7712" spans="1:4" x14ac:dyDescent="0.25">
      <c r="A7712" s="179" t="s">
        <v>3434</v>
      </c>
      <c r="B7712" s="179" t="s">
        <v>15573</v>
      </c>
      <c r="C7712" s="179" t="s">
        <v>14</v>
      </c>
      <c r="D7712" s="180" t="s">
        <v>12641</v>
      </c>
    </row>
    <row r="7713" spans="1:4" x14ac:dyDescent="0.25">
      <c r="A7713" s="179" t="s">
        <v>7021</v>
      </c>
      <c r="B7713" s="179" t="s">
        <v>15574</v>
      </c>
      <c r="C7713" s="179" t="s">
        <v>14</v>
      </c>
      <c r="D7713" s="180" t="s">
        <v>27233</v>
      </c>
    </row>
    <row r="7714" spans="1:4" x14ac:dyDescent="0.25">
      <c r="A7714" s="179" t="s">
        <v>7022</v>
      </c>
      <c r="B7714" s="179" t="s">
        <v>15575</v>
      </c>
      <c r="C7714" s="179" t="s">
        <v>14</v>
      </c>
      <c r="D7714" s="180" t="s">
        <v>16936</v>
      </c>
    </row>
    <row r="7715" spans="1:4" x14ac:dyDescent="0.25">
      <c r="A7715" s="179" t="s">
        <v>7023</v>
      </c>
      <c r="B7715" s="179" t="s">
        <v>15577</v>
      </c>
      <c r="C7715" s="179" t="s">
        <v>14</v>
      </c>
      <c r="D7715" s="180" t="s">
        <v>12189</v>
      </c>
    </row>
    <row r="7716" spans="1:4" x14ac:dyDescent="0.25">
      <c r="A7716" s="179" t="s">
        <v>7024</v>
      </c>
      <c r="B7716" s="179" t="s">
        <v>15578</v>
      </c>
      <c r="C7716" s="179" t="s">
        <v>14</v>
      </c>
      <c r="D7716" s="180" t="s">
        <v>7044</v>
      </c>
    </row>
    <row r="7717" spans="1:4" x14ac:dyDescent="0.25">
      <c r="A7717" s="179" t="s">
        <v>3435</v>
      </c>
      <c r="B7717" s="179" t="s">
        <v>15579</v>
      </c>
      <c r="C7717" s="179" t="s">
        <v>14</v>
      </c>
      <c r="D7717" s="180" t="s">
        <v>17695</v>
      </c>
    </row>
    <row r="7718" spans="1:4" x14ac:dyDescent="0.25">
      <c r="A7718" s="179" t="s">
        <v>3436</v>
      </c>
      <c r="B7718" s="179" t="s">
        <v>15581</v>
      </c>
      <c r="C7718" s="179" t="s">
        <v>14</v>
      </c>
      <c r="D7718" s="180" t="s">
        <v>27234</v>
      </c>
    </row>
    <row r="7719" spans="1:4" x14ac:dyDescent="0.25">
      <c r="A7719" s="179" t="s">
        <v>3437</v>
      </c>
      <c r="B7719" s="179" t="s">
        <v>15582</v>
      </c>
      <c r="C7719" s="179" t="s">
        <v>14</v>
      </c>
      <c r="D7719" s="180" t="s">
        <v>17145</v>
      </c>
    </row>
    <row r="7720" spans="1:4" x14ac:dyDescent="0.25">
      <c r="A7720" s="179" t="s">
        <v>3438</v>
      </c>
      <c r="B7720" s="179" t="s">
        <v>15583</v>
      </c>
      <c r="C7720" s="179" t="s">
        <v>14</v>
      </c>
      <c r="D7720" s="180" t="s">
        <v>25899</v>
      </c>
    </row>
    <row r="7721" spans="1:4" x14ac:dyDescent="0.25">
      <c r="A7721" s="179" t="s">
        <v>3439</v>
      </c>
      <c r="B7721" s="179" t="s">
        <v>15584</v>
      </c>
      <c r="C7721" s="179" t="s">
        <v>14</v>
      </c>
      <c r="D7721" s="180" t="s">
        <v>12700</v>
      </c>
    </row>
    <row r="7722" spans="1:4" x14ac:dyDescent="0.25">
      <c r="A7722" s="179" t="s">
        <v>3440</v>
      </c>
      <c r="B7722" s="179" t="s">
        <v>15585</v>
      </c>
      <c r="C7722" s="179" t="s">
        <v>14</v>
      </c>
      <c r="D7722" s="180" t="s">
        <v>7314</v>
      </c>
    </row>
    <row r="7723" spans="1:4" x14ac:dyDescent="0.25">
      <c r="A7723" s="179" t="s">
        <v>3441</v>
      </c>
      <c r="B7723" s="179" t="s">
        <v>15586</v>
      </c>
      <c r="C7723" s="179" t="s">
        <v>14</v>
      </c>
      <c r="D7723" s="180" t="s">
        <v>7300</v>
      </c>
    </row>
    <row r="7724" spans="1:4" x14ac:dyDescent="0.25">
      <c r="A7724" s="179" t="s">
        <v>3442</v>
      </c>
      <c r="B7724" s="179" t="s">
        <v>15587</v>
      </c>
      <c r="C7724" s="179" t="s">
        <v>14</v>
      </c>
      <c r="D7724" s="180" t="s">
        <v>27235</v>
      </c>
    </row>
    <row r="7725" spans="1:4" x14ac:dyDescent="0.25">
      <c r="A7725" s="179" t="s">
        <v>3443</v>
      </c>
      <c r="B7725" s="179" t="s">
        <v>15588</v>
      </c>
      <c r="C7725" s="179" t="s">
        <v>14</v>
      </c>
      <c r="D7725" s="180" t="s">
        <v>14329</v>
      </c>
    </row>
    <row r="7726" spans="1:4" x14ac:dyDescent="0.25">
      <c r="A7726" s="179" t="s">
        <v>3444</v>
      </c>
      <c r="B7726" s="179" t="s">
        <v>15589</v>
      </c>
      <c r="C7726" s="179" t="s">
        <v>14</v>
      </c>
      <c r="D7726" s="180" t="s">
        <v>24549</v>
      </c>
    </row>
    <row r="7727" spans="1:4" x14ac:dyDescent="0.25">
      <c r="A7727" s="179" t="s">
        <v>3445</v>
      </c>
      <c r="B7727" s="179" t="s">
        <v>15590</v>
      </c>
      <c r="C7727" s="179" t="s">
        <v>14</v>
      </c>
      <c r="D7727" s="180" t="s">
        <v>17117</v>
      </c>
    </row>
    <row r="7728" spans="1:4" x14ac:dyDescent="0.25">
      <c r="A7728" s="179" t="s">
        <v>3446</v>
      </c>
      <c r="B7728" s="179" t="s">
        <v>15591</v>
      </c>
      <c r="C7728" s="179" t="s">
        <v>14</v>
      </c>
      <c r="D7728" s="180" t="s">
        <v>7259</v>
      </c>
    </row>
    <row r="7729" spans="1:4" x14ac:dyDescent="0.25">
      <c r="A7729" s="179" t="s">
        <v>3447</v>
      </c>
      <c r="B7729" s="179" t="s">
        <v>12083</v>
      </c>
      <c r="C7729" s="179" t="s">
        <v>14</v>
      </c>
      <c r="D7729" s="180" t="s">
        <v>11816</v>
      </c>
    </row>
    <row r="7730" spans="1:4" x14ac:dyDescent="0.25">
      <c r="A7730" s="179" t="s">
        <v>3448</v>
      </c>
      <c r="B7730" s="179" t="s">
        <v>12084</v>
      </c>
      <c r="C7730" s="179" t="s">
        <v>14</v>
      </c>
      <c r="D7730" s="180" t="s">
        <v>14774</v>
      </c>
    </row>
    <row r="7731" spans="1:4" x14ac:dyDescent="0.25">
      <c r="A7731" s="179" t="s">
        <v>3449</v>
      </c>
      <c r="B7731" s="179" t="s">
        <v>12085</v>
      </c>
      <c r="C7731" s="179" t="s">
        <v>14</v>
      </c>
      <c r="D7731" s="180" t="s">
        <v>20690</v>
      </c>
    </row>
    <row r="7732" spans="1:4" x14ac:dyDescent="0.25">
      <c r="A7732" s="179" t="s">
        <v>3450</v>
      </c>
      <c r="B7732" s="179" t="s">
        <v>12086</v>
      </c>
      <c r="C7732" s="179" t="s">
        <v>14</v>
      </c>
      <c r="D7732" s="180" t="s">
        <v>12552</v>
      </c>
    </row>
    <row r="7733" spans="1:4" x14ac:dyDescent="0.25">
      <c r="A7733" s="179" t="s">
        <v>3451</v>
      </c>
      <c r="B7733" s="179" t="s">
        <v>12087</v>
      </c>
      <c r="C7733" s="179" t="s">
        <v>14</v>
      </c>
      <c r="D7733" s="180" t="s">
        <v>27236</v>
      </c>
    </row>
    <row r="7734" spans="1:4" x14ac:dyDescent="0.25">
      <c r="A7734" s="179" t="s">
        <v>3452</v>
      </c>
      <c r="B7734" s="179" t="s">
        <v>15592</v>
      </c>
      <c r="C7734" s="179" t="s">
        <v>14</v>
      </c>
      <c r="D7734" s="180" t="s">
        <v>9847</v>
      </c>
    </row>
    <row r="7735" spans="1:4" x14ac:dyDescent="0.25">
      <c r="A7735" s="179" t="s">
        <v>3453</v>
      </c>
      <c r="B7735" s="179" t="s">
        <v>15593</v>
      </c>
      <c r="C7735" s="179" t="s">
        <v>14</v>
      </c>
      <c r="D7735" s="180" t="s">
        <v>17256</v>
      </c>
    </row>
    <row r="7736" spans="1:4" x14ac:dyDescent="0.25">
      <c r="A7736" s="179" t="s">
        <v>3454</v>
      </c>
      <c r="B7736" s="179" t="s">
        <v>15595</v>
      </c>
      <c r="C7736" s="179" t="s">
        <v>14</v>
      </c>
      <c r="D7736" s="180" t="s">
        <v>16909</v>
      </c>
    </row>
    <row r="7737" spans="1:4" x14ac:dyDescent="0.25">
      <c r="A7737" s="179" t="s">
        <v>7027</v>
      </c>
      <c r="B7737" s="179" t="s">
        <v>12089</v>
      </c>
      <c r="C7737" s="179" t="s">
        <v>14</v>
      </c>
      <c r="D7737" s="180" t="s">
        <v>16300</v>
      </c>
    </row>
    <row r="7738" spans="1:4" x14ac:dyDescent="0.25">
      <c r="A7738" s="179" t="s">
        <v>7028</v>
      </c>
      <c r="B7738" s="179" t="s">
        <v>12090</v>
      </c>
      <c r="C7738" s="179" t="s">
        <v>14</v>
      </c>
      <c r="D7738" s="180" t="s">
        <v>25814</v>
      </c>
    </row>
    <row r="7739" spans="1:4" x14ac:dyDescent="0.25">
      <c r="A7739" s="179" t="s">
        <v>7029</v>
      </c>
      <c r="B7739" s="179" t="s">
        <v>12091</v>
      </c>
      <c r="C7739" s="179" t="s">
        <v>14</v>
      </c>
      <c r="D7739" s="180" t="s">
        <v>21885</v>
      </c>
    </row>
    <row r="7740" spans="1:4" x14ac:dyDescent="0.25">
      <c r="A7740" s="179" t="s">
        <v>7030</v>
      </c>
      <c r="B7740" s="179" t="s">
        <v>12092</v>
      </c>
      <c r="C7740" s="179" t="s">
        <v>14</v>
      </c>
      <c r="D7740" s="180" t="s">
        <v>16711</v>
      </c>
    </row>
    <row r="7741" spans="1:4" x14ac:dyDescent="0.25">
      <c r="A7741" s="179" t="s">
        <v>3455</v>
      </c>
      <c r="B7741" s="179" t="s">
        <v>15597</v>
      </c>
      <c r="C7741" s="179" t="s">
        <v>8</v>
      </c>
      <c r="D7741" s="180" t="s">
        <v>27039</v>
      </c>
    </row>
    <row r="7742" spans="1:4" x14ac:dyDescent="0.25">
      <c r="A7742" s="179" t="s">
        <v>3456</v>
      </c>
      <c r="B7742" s="179" t="s">
        <v>15598</v>
      </c>
      <c r="C7742" s="179" t="s">
        <v>8</v>
      </c>
      <c r="D7742" s="180" t="s">
        <v>12081</v>
      </c>
    </row>
    <row r="7743" spans="1:4" x14ac:dyDescent="0.25">
      <c r="A7743" s="179" t="s">
        <v>3457</v>
      </c>
      <c r="B7743" s="179" t="s">
        <v>15599</v>
      </c>
      <c r="C7743" s="179" t="s">
        <v>8</v>
      </c>
      <c r="D7743" s="180" t="s">
        <v>12055</v>
      </c>
    </row>
    <row r="7744" spans="1:4" x14ac:dyDescent="0.25">
      <c r="A7744" s="179" t="s">
        <v>3458</v>
      </c>
      <c r="B7744" s="179" t="s">
        <v>15600</v>
      </c>
      <c r="C7744" s="179" t="s">
        <v>8</v>
      </c>
      <c r="D7744" s="180" t="s">
        <v>17782</v>
      </c>
    </row>
    <row r="7745" spans="1:4" x14ac:dyDescent="0.25">
      <c r="A7745" s="179" t="s">
        <v>3459</v>
      </c>
      <c r="B7745" s="179" t="s">
        <v>15601</v>
      </c>
      <c r="C7745" s="179" t="s">
        <v>8</v>
      </c>
      <c r="D7745" s="180" t="s">
        <v>7236</v>
      </c>
    </row>
    <row r="7746" spans="1:4" x14ac:dyDescent="0.25">
      <c r="A7746" s="179" t="s">
        <v>3460</v>
      </c>
      <c r="B7746" s="179" t="s">
        <v>15602</v>
      </c>
      <c r="C7746" s="179" t="s">
        <v>8</v>
      </c>
      <c r="D7746" s="180" t="s">
        <v>22825</v>
      </c>
    </row>
    <row r="7747" spans="1:4" x14ac:dyDescent="0.25">
      <c r="A7747" s="179" t="s">
        <v>3461</v>
      </c>
      <c r="B7747" s="179" t="s">
        <v>15603</v>
      </c>
      <c r="C7747" s="179" t="s">
        <v>8</v>
      </c>
      <c r="D7747" s="180" t="s">
        <v>12190</v>
      </c>
    </row>
    <row r="7748" spans="1:4" x14ac:dyDescent="0.25">
      <c r="A7748" s="179" t="s">
        <v>3462</v>
      </c>
      <c r="B7748" s="179" t="s">
        <v>15604</v>
      </c>
      <c r="C7748" s="179" t="s">
        <v>8</v>
      </c>
      <c r="D7748" s="180" t="s">
        <v>17175</v>
      </c>
    </row>
    <row r="7749" spans="1:4" x14ac:dyDescent="0.25">
      <c r="A7749" s="179" t="s">
        <v>3463</v>
      </c>
      <c r="B7749" s="179" t="s">
        <v>15605</v>
      </c>
      <c r="C7749" s="179" t="s">
        <v>8</v>
      </c>
      <c r="D7749" s="180" t="s">
        <v>16936</v>
      </c>
    </row>
    <row r="7750" spans="1:4" x14ac:dyDescent="0.25">
      <c r="A7750" s="179" t="s">
        <v>3464</v>
      </c>
      <c r="B7750" s="179" t="s">
        <v>15606</v>
      </c>
      <c r="C7750" s="179" t="s">
        <v>8</v>
      </c>
      <c r="D7750" s="180" t="s">
        <v>27041</v>
      </c>
    </row>
    <row r="7751" spans="1:4" x14ac:dyDescent="0.25">
      <c r="A7751" s="179" t="s">
        <v>3465</v>
      </c>
      <c r="B7751" s="179" t="s">
        <v>15607</v>
      </c>
      <c r="C7751" s="179" t="s">
        <v>8</v>
      </c>
      <c r="D7751" s="180" t="s">
        <v>27237</v>
      </c>
    </row>
    <row r="7752" spans="1:4" x14ac:dyDescent="0.25">
      <c r="A7752" s="179" t="s">
        <v>3466</v>
      </c>
      <c r="B7752" s="179" t="s">
        <v>15608</v>
      </c>
      <c r="C7752" s="179" t="s">
        <v>8</v>
      </c>
      <c r="D7752" s="180" t="s">
        <v>14856</v>
      </c>
    </row>
    <row r="7753" spans="1:4" x14ac:dyDescent="0.25">
      <c r="A7753" s="179" t="s">
        <v>3467</v>
      </c>
      <c r="B7753" s="179" t="s">
        <v>15609</v>
      </c>
      <c r="C7753" s="179" t="s">
        <v>8</v>
      </c>
      <c r="D7753" s="180" t="s">
        <v>12673</v>
      </c>
    </row>
    <row r="7754" spans="1:4" x14ac:dyDescent="0.25">
      <c r="A7754" s="179" t="s">
        <v>3468</v>
      </c>
      <c r="B7754" s="179" t="s">
        <v>15610</v>
      </c>
      <c r="C7754" s="179" t="s">
        <v>8</v>
      </c>
      <c r="D7754" s="180" t="s">
        <v>17049</v>
      </c>
    </row>
    <row r="7755" spans="1:4" x14ac:dyDescent="0.25">
      <c r="A7755" s="179" t="s">
        <v>3469</v>
      </c>
      <c r="B7755" s="179" t="s">
        <v>15611</v>
      </c>
      <c r="C7755" s="179" t="s">
        <v>8</v>
      </c>
      <c r="D7755" s="180" t="s">
        <v>17222</v>
      </c>
    </row>
    <row r="7756" spans="1:4" x14ac:dyDescent="0.25">
      <c r="A7756" s="179" t="s">
        <v>3470</v>
      </c>
      <c r="B7756" s="179" t="s">
        <v>15612</v>
      </c>
      <c r="C7756" s="179" t="s">
        <v>8</v>
      </c>
      <c r="D7756" s="180" t="s">
        <v>17238</v>
      </c>
    </row>
    <row r="7757" spans="1:4" x14ac:dyDescent="0.25">
      <c r="A7757" s="179" t="s">
        <v>3471</v>
      </c>
      <c r="B7757" s="179" t="s">
        <v>15613</v>
      </c>
      <c r="C7757" s="179" t="s">
        <v>8</v>
      </c>
      <c r="D7757" s="180" t="s">
        <v>14613</v>
      </c>
    </row>
    <row r="7758" spans="1:4" x14ac:dyDescent="0.25">
      <c r="A7758" s="179" t="s">
        <v>7036</v>
      </c>
      <c r="B7758" s="179" t="s">
        <v>15614</v>
      </c>
      <c r="C7758" s="179" t="s">
        <v>8</v>
      </c>
      <c r="D7758" s="180" t="s">
        <v>14707</v>
      </c>
    </row>
    <row r="7759" spans="1:4" x14ac:dyDescent="0.25">
      <c r="A7759" s="179" t="s">
        <v>3472</v>
      </c>
      <c r="B7759" s="179" t="s">
        <v>15615</v>
      </c>
      <c r="C7759" s="179" t="s">
        <v>8</v>
      </c>
      <c r="D7759" s="180" t="s">
        <v>27238</v>
      </c>
    </row>
    <row r="7760" spans="1:4" x14ac:dyDescent="0.25">
      <c r="A7760" s="179" t="s">
        <v>3473</v>
      </c>
      <c r="B7760" s="179" t="s">
        <v>15616</v>
      </c>
      <c r="C7760" s="179" t="s">
        <v>8</v>
      </c>
      <c r="D7760" s="180" t="s">
        <v>8525</v>
      </c>
    </row>
    <row r="7761" spans="1:4" x14ac:dyDescent="0.25">
      <c r="A7761" s="179" t="s">
        <v>3474</v>
      </c>
      <c r="B7761" s="179" t="s">
        <v>15617</v>
      </c>
      <c r="C7761" s="179" t="s">
        <v>8</v>
      </c>
      <c r="D7761" s="180" t="s">
        <v>17180</v>
      </c>
    </row>
    <row r="7762" spans="1:4" x14ac:dyDescent="0.25">
      <c r="A7762" s="179" t="s">
        <v>3475</v>
      </c>
      <c r="B7762" s="179" t="s">
        <v>15618</v>
      </c>
      <c r="C7762" s="179" t="s">
        <v>8</v>
      </c>
      <c r="D7762" s="180" t="s">
        <v>7935</v>
      </c>
    </row>
    <row r="7763" spans="1:4" x14ac:dyDescent="0.25">
      <c r="A7763" s="179" t="s">
        <v>3476</v>
      </c>
      <c r="B7763" s="179" t="s">
        <v>15619</v>
      </c>
      <c r="C7763" s="179" t="s">
        <v>8</v>
      </c>
      <c r="D7763" s="180" t="s">
        <v>27239</v>
      </c>
    </row>
    <row r="7764" spans="1:4" x14ac:dyDescent="0.25">
      <c r="A7764" s="179" t="s">
        <v>3477</v>
      </c>
      <c r="B7764" s="179" t="s">
        <v>15620</v>
      </c>
      <c r="C7764" s="179" t="s">
        <v>8</v>
      </c>
      <c r="D7764" s="180" t="s">
        <v>7962</v>
      </c>
    </row>
    <row r="7765" spans="1:4" x14ac:dyDescent="0.25">
      <c r="A7765" s="179" t="s">
        <v>3478</v>
      </c>
      <c r="B7765" s="179" t="s">
        <v>15621</v>
      </c>
      <c r="C7765" s="179" t="s">
        <v>8</v>
      </c>
      <c r="D7765" s="180" t="s">
        <v>27240</v>
      </c>
    </row>
    <row r="7766" spans="1:4" x14ac:dyDescent="0.25">
      <c r="A7766" s="179" t="s">
        <v>7039</v>
      </c>
      <c r="B7766" s="179" t="s">
        <v>15622</v>
      </c>
      <c r="C7766" s="179" t="s">
        <v>8</v>
      </c>
      <c r="D7766" s="180" t="s">
        <v>7265</v>
      </c>
    </row>
    <row r="7767" spans="1:4" x14ac:dyDescent="0.25">
      <c r="A7767" s="179" t="s">
        <v>3479</v>
      </c>
      <c r="B7767" s="179" t="s">
        <v>15623</v>
      </c>
      <c r="C7767" s="179" t="s">
        <v>8</v>
      </c>
      <c r="D7767" s="180" t="s">
        <v>17218</v>
      </c>
    </row>
    <row r="7768" spans="1:4" x14ac:dyDescent="0.25">
      <c r="A7768" s="179" t="s">
        <v>3480</v>
      </c>
      <c r="B7768" s="179" t="s">
        <v>15624</v>
      </c>
      <c r="C7768" s="179" t="s">
        <v>8</v>
      </c>
      <c r="D7768" s="180" t="s">
        <v>17751</v>
      </c>
    </row>
    <row r="7769" spans="1:4" x14ac:dyDescent="0.25">
      <c r="A7769" s="179" t="s">
        <v>3481</v>
      </c>
      <c r="B7769" s="179" t="s">
        <v>15625</v>
      </c>
      <c r="C7769" s="179" t="s">
        <v>8</v>
      </c>
      <c r="D7769" s="180" t="s">
        <v>18186</v>
      </c>
    </row>
    <row r="7770" spans="1:4" x14ac:dyDescent="0.25">
      <c r="A7770" s="179" t="s">
        <v>3482</v>
      </c>
      <c r="B7770" s="179" t="s">
        <v>15626</v>
      </c>
      <c r="C7770" s="179" t="s">
        <v>8</v>
      </c>
      <c r="D7770" s="180" t="s">
        <v>27241</v>
      </c>
    </row>
    <row r="7771" spans="1:4" x14ac:dyDescent="0.25">
      <c r="A7771" s="179" t="s">
        <v>3483</v>
      </c>
      <c r="B7771" s="179" t="s">
        <v>15627</v>
      </c>
      <c r="C7771" s="179" t="s">
        <v>8</v>
      </c>
      <c r="D7771" s="180" t="s">
        <v>17808</v>
      </c>
    </row>
    <row r="7772" spans="1:4" x14ac:dyDescent="0.25">
      <c r="A7772" s="179" t="s">
        <v>3484</v>
      </c>
      <c r="B7772" s="179" t="s">
        <v>15628</v>
      </c>
      <c r="C7772" s="179" t="s">
        <v>8</v>
      </c>
      <c r="D7772" s="180" t="s">
        <v>12785</v>
      </c>
    </row>
    <row r="7773" spans="1:4" x14ac:dyDescent="0.25">
      <c r="A7773" s="179" t="s">
        <v>3485</v>
      </c>
      <c r="B7773" s="179" t="s">
        <v>15629</v>
      </c>
      <c r="C7773" s="179" t="s">
        <v>8</v>
      </c>
      <c r="D7773" s="180" t="s">
        <v>12496</v>
      </c>
    </row>
    <row r="7774" spans="1:4" x14ac:dyDescent="0.25">
      <c r="A7774" s="179" t="s">
        <v>7040</v>
      </c>
      <c r="B7774" s="179" t="s">
        <v>15630</v>
      </c>
      <c r="C7774" s="179" t="s">
        <v>8</v>
      </c>
      <c r="D7774" s="180" t="s">
        <v>13000</v>
      </c>
    </row>
    <row r="7775" spans="1:4" x14ac:dyDescent="0.25">
      <c r="A7775" s="179" t="s">
        <v>3486</v>
      </c>
      <c r="B7775" s="179" t="s">
        <v>15631</v>
      </c>
      <c r="C7775" s="179" t="s">
        <v>8</v>
      </c>
      <c r="D7775" s="180" t="s">
        <v>12479</v>
      </c>
    </row>
    <row r="7776" spans="1:4" x14ac:dyDescent="0.25">
      <c r="A7776" s="179" t="s">
        <v>3487</v>
      </c>
      <c r="B7776" s="179" t="s">
        <v>15632</v>
      </c>
      <c r="C7776" s="179" t="s">
        <v>8</v>
      </c>
      <c r="D7776" s="180" t="s">
        <v>16001</v>
      </c>
    </row>
    <row r="7777" spans="1:4" x14ac:dyDescent="0.25">
      <c r="A7777" s="179" t="s">
        <v>3488</v>
      </c>
      <c r="B7777" s="179" t="s">
        <v>12094</v>
      </c>
      <c r="C7777" s="179" t="s">
        <v>8</v>
      </c>
      <c r="D7777" s="180" t="s">
        <v>7389</v>
      </c>
    </row>
    <row r="7778" spans="1:4" x14ac:dyDescent="0.25">
      <c r="A7778" s="179" t="s">
        <v>3489</v>
      </c>
      <c r="B7778" s="179" t="s">
        <v>12095</v>
      </c>
      <c r="C7778" s="179" t="s">
        <v>8</v>
      </c>
      <c r="D7778" s="180" t="s">
        <v>16789</v>
      </c>
    </row>
    <row r="7779" spans="1:4" x14ac:dyDescent="0.25">
      <c r="A7779" s="179" t="s">
        <v>3490</v>
      </c>
      <c r="B7779" s="179" t="s">
        <v>12096</v>
      </c>
      <c r="C7779" s="179" t="s">
        <v>8</v>
      </c>
      <c r="D7779" s="180" t="s">
        <v>12601</v>
      </c>
    </row>
    <row r="7780" spans="1:4" x14ac:dyDescent="0.25">
      <c r="A7780" s="179" t="s">
        <v>3491</v>
      </c>
      <c r="B7780" s="179" t="s">
        <v>12098</v>
      </c>
      <c r="C7780" s="179" t="s">
        <v>8</v>
      </c>
      <c r="D7780" s="180" t="s">
        <v>15991</v>
      </c>
    </row>
    <row r="7781" spans="1:4" x14ac:dyDescent="0.25">
      <c r="A7781" s="179" t="s">
        <v>3492</v>
      </c>
      <c r="B7781" s="179" t="s">
        <v>12099</v>
      </c>
      <c r="C7781" s="179" t="s">
        <v>8</v>
      </c>
      <c r="D7781" s="180" t="s">
        <v>23961</v>
      </c>
    </row>
    <row r="7782" spans="1:4" x14ac:dyDescent="0.25">
      <c r="A7782" s="179" t="s">
        <v>3493</v>
      </c>
      <c r="B7782" s="179" t="s">
        <v>12100</v>
      </c>
      <c r="C7782" s="179" t="s">
        <v>8</v>
      </c>
      <c r="D7782" s="180" t="s">
        <v>11224</v>
      </c>
    </row>
    <row r="7783" spans="1:4" x14ac:dyDescent="0.25">
      <c r="A7783" s="179" t="s">
        <v>3494</v>
      </c>
      <c r="B7783" s="179" t="s">
        <v>12101</v>
      </c>
      <c r="C7783" s="179" t="s">
        <v>8</v>
      </c>
      <c r="D7783" s="180" t="s">
        <v>27242</v>
      </c>
    </row>
    <row r="7784" spans="1:4" x14ac:dyDescent="0.25">
      <c r="A7784" s="179" t="s">
        <v>3495</v>
      </c>
      <c r="B7784" s="179" t="s">
        <v>12102</v>
      </c>
      <c r="C7784" s="179" t="s">
        <v>8</v>
      </c>
      <c r="D7784" s="180" t="s">
        <v>27243</v>
      </c>
    </row>
    <row r="7785" spans="1:4" x14ac:dyDescent="0.25">
      <c r="A7785" s="179" t="s">
        <v>3496</v>
      </c>
      <c r="B7785" s="179" t="s">
        <v>12103</v>
      </c>
      <c r="C7785" s="179" t="s">
        <v>8</v>
      </c>
      <c r="D7785" s="180" t="s">
        <v>27244</v>
      </c>
    </row>
    <row r="7786" spans="1:4" x14ac:dyDescent="0.25">
      <c r="A7786" s="179" t="s">
        <v>3497</v>
      </c>
      <c r="B7786" s="179" t="s">
        <v>12104</v>
      </c>
      <c r="C7786" s="179" t="s">
        <v>8</v>
      </c>
      <c r="D7786" s="180" t="s">
        <v>27245</v>
      </c>
    </row>
    <row r="7787" spans="1:4" x14ac:dyDescent="0.25">
      <c r="A7787" s="179" t="s">
        <v>7046</v>
      </c>
      <c r="B7787" s="179" t="s">
        <v>15633</v>
      </c>
      <c r="C7787" s="179" t="s">
        <v>8</v>
      </c>
      <c r="D7787" s="180" t="s">
        <v>14715</v>
      </c>
    </row>
    <row r="7788" spans="1:4" x14ac:dyDescent="0.25">
      <c r="A7788" s="179" t="s">
        <v>7048</v>
      </c>
      <c r="B7788" s="179" t="s">
        <v>15634</v>
      </c>
      <c r="C7788" s="179" t="s">
        <v>8</v>
      </c>
      <c r="D7788" s="180" t="s">
        <v>7874</v>
      </c>
    </row>
    <row r="7789" spans="1:4" x14ac:dyDescent="0.25">
      <c r="A7789" s="179" t="s">
        <v>7049</v>
      </c>
      <c r="B7789" s="179" t="s">
        <v>15635</v>
      </c>
      <c r="C7789" s="179" t="s">
        <v>8</v>
      </c>
      <c r="D7789" s="180" t="s">
        <v>14815</v>
      </c>
    </row>
    <row r="7790" spans="1:4" x14ac:dyDescent="0.25">
      <c r="A7790" s="179" t="s">
        <v>15636</v>
      </c>
      <c r="B7790" s="179" t="s">
        <v>15637</v>
      </c>
      <c r="C7790" s="179" t="s">
        <v>8</v>
      </c>
      <c r="D7790" s="180" t="s">
        <v>8162</v>
      </c>
    </row>
    <row r="7791" spans="1:4" x14ac:dyDescent="0.25">
      <c r="A7791" s="179" t="s">
        <v>3498</v>
      </c>
      <c r="B7791" s="179" t="s">
        <v>15638</v>
      </c>
      <c r="C7791" s="179" t="s">
        <v>14</v>
      </c>
      <c r="D7791" s="180" t="s">
        <v>7989</v>
      </c>
    </row>
    <row r="7792" spans="1:4" x14ac:dyDescent="0.25">
      <c r="A7792" s="179" t="s">
        <v>3499</v>
      </c>
      <c r="B7792" s="179" t="s">
        <v>15639</v>
      </c>
      <c r="C7792" s="179" t="s">
        <v>14</v>
      </c>
      <c r="D7792" s="180" t="s">
        <v>8778</v>
      </c>
    </row>
    <row r="7793" spans="1:4" x14ac:dyDescent="0.25">
      <c r="A7793" s="179" t="s">
        <v>3500</v>
      </c>
      <c r="B7793" s="179" t="s">
        <v>15640</v>
      </c>
      <c r="C7793" s="179" t="s">
        <v>14</v>
      </c>
      <c r="D7793" s="180" t="s">
        <v>17071</v>
      </c>
    </row>
    <row r="7794" spans="1:4" x14ac:dyDescent="0.25">
      <c r="A7794" s="179" t="s">
        <v>3501</v>
      </c>
      <c r="B7794" s="179" t="s">
        <v>15641</v>
      </c>
      <c r="C7794" s="179" t="s">
        <v>14</v>
      </c>
      <c r="D7794" s="180" t="s">
        <v>6981</v>
      </c>
    </row>
    <row r="7795" spans="1:4" x14ac:dyDescent="0.25">
      <c r="A7795" s="179" t="s">
        <v>3502</v>
      </c>
      <c r="B7795" s="179" t="s">
        <v>15642</v>
      </c>
      <c r="C7795" s="179" t="s">
        <v>14</v>
      </c>
      <c r="D7795" s="180" t="s">
        <v>16657</v>
      </c>
    </row>
    <row r="7796" spans="1:4" x14ac:dyDescent="0.25">
      <c r="A7796" s="179" t="s">
        <v>3503</v>
      </c>
      <c r="B7796" s="179" t="s">
        <v>15643</v>
      </c>
      <c r="C7796" s="179" t="s">
        <v>14</v>
      </c>
      <c r="D7796" s="180" t="s">
        <v>14780</v>
      </c>
    </row>
    <row r="7797" spans="1:4" x14ac:dyDescent="0.25">
      <c r="A7797" s="179" t="s">
        <v>3504</v>
      </c>
      <c r="B7797" s="179" t="s">
        <v>15644</v>
      </c>
      <c r="C7797" s="179" t="s">
        <v>14</v>
      </c>
      <c r="D7797" s="180" t="s">
        <v>7232</v>
      </c>
    </row>
    <row r="7798" spans="1:4" x14ac:dyDescent="0.25">
      <c r="A7798" s="179" t="s">
        <v>3505</v>
      </c>
      <c r="B7798" s="179" t="s">
        <v>15645</v>
      </c>
      <c r="C7798" s="179" t="s">
        <v>14</v>
      </c>
      <c r="D7798" s="180" t="s">
        <v>12654</v>
      </c>
    </row>
    <row r="7799" spans="1:4" x14ac:dyDescent="0.25">
      <c r="A7799" s="179" t="s">
        <v>3506</v>
      </c>
      <c r="B7799" s="179" t="s">
        <v>15646</v>
      </c>
      <c r="C7799" s="179" t="s">
        <v>14</v>
      </c>
      <c r="D7799" s="180" t="s">
        <v>20505</v>
      </c>
    </row>
    <row r="7800" spans="1:4" x14ac:dyDescent="0.25">
      <c r="A7800" s="179" t="s">
        <v>3507</v>
      </c>
      <c r="B7800" s="179" t="s">
        <v>15647</v>
      </c>
      <c r="C7800" s="179" t="s">
        <v>14</v>
      </c>
      <c r="D7800" s="180" t="s">
        <v>12766</v>
      </c>
    </row>
    <row r="7801" spans="1:4" x14ac:dyDescent="0.25">
      <c r="A7801" s="179" t="s">
        <v>3508</v>
      </c>
      <c r="B7801" s="179" t="s">
        <v>15648</v>
      </c>
      <c r="C7801" s="179" t="s">
        <v>14</v>
      </c>
      <c r="D7801" s="180" t="s">
        <v>8511</v>
      </c>
    </row>
    <row r="7802" spans="1:4" x14ac:dyDescent="0.25">
      <c r="A7802" s="179" t="s">
        <v>3509</v>
      </c>
      <c r="B7802" s="179" t="s">
        <v>15649</v>
      </c>
      <c r="C7802" s="179" t="s">
        <v>14</v>
      </c>
      <c r="D7802" s="180" t="s">
        <v>14849</v>
      </c>
    </row>
    <row r="7803" spans="1:4" x14ac:dyDescent="0.25">
      <c r="A7803" s="179" t="s">
        <v>3510</v>
      </c>
      <c r="B7803" s="179" t="s">
        <v>1109</v>
      </c>
      <c r="C7803" s="179" t="s">
        <v>14</v>
      </c>
      <c r="D7803" s="180" t="s">
        <v>18800</v>
      </c>
    </row>
    <row r="7804" spans="1:4" x14ac:dyDescent="0.25">
      <c r="A7804" s="179" t="s">
        <v>3511</v>
      </c>
      <c r="B7804" s="179" t="s">
        <v>1110</v>
      </c>
      <c r="C7804" s="179" t="s">
        <v>14</v>
      </c>
      <c r="D7804" s="180" t="s">
        <v>14712</v>
      </c>
    </row>
    <row r="7805" spans="1:4" x14ac:dyDescent="0.25">
      <c r="A7805" s="179" t="s">
        <v>3512</v>
      </c>
      <c r="B7805" s="179" t="s">
        <v>1111</v>
      </c>
      <c r="C7805" s="179" t="s">
        <v>14</v>
      </c>
      <c r="D7805" s="180" t="s">
        <v>6576</v>
      </c>
    </row>
    <row r="7806" spans="1:4" x14ac:dyDescent="0.25">
      <c r="A7806" s="179" t="s">
        <v>3513</v>
      </c>
      <c r="B7806" s="179" t="s">
        <v>1112</v>
      </c>
      <c r="C7806" s="179" t="s">
        <v>14</v>
      </c>
      <c r="D7806" s="180" t="s">
        <v>14797</v>
      </c>
    </row>
    <row r="7807" spans="1:4" x14ac:dyDescent="0.25">
      <c r="A7807" s="179" t="s">
        <v>3514</v>
      </c>
      <c r="B7807" s="179" t="s">
        <v>12106</v>
      </c>
      <c r="C7807" s="179" t="s">
        <v>14</v>
      </c>
      <c r="D7807" s="180" t="s">
        <v>27231</v>
      </c>
    </row>
    <row r="7808" spans="1:4" x14ac:dyDescent="0.25">
      <c r="A7808" s="179" t="s">
        <v>3515</v>
      </c>
      <c r="B7808" s="179" t="s">
        <v>12107</v>
      </c>
      <c r="C7808" s="179" t="s">
        <v>14</v>
      </c>
      <c r="D7808" s="180" t="s">
        <v>27246</v>
      </c>
    </row>
    <row r="7809" spans="1:4" x14ac:dyDescent="0.25">
      <c r="A7809" s="179" t="s">
        <v>3516</v>
      </c>
      <c r="B7809" s="179" t="s">
        <v>12108</v>
      </c>
      <c r="C7809" s="179" t="s">
        <v>14</v>
      </c>
      <c r="D7809" s="180" t="s">
        <v>27247</v>
      </c>
    </row>
    <row r="7810" spans="1:4" x14ac:dyDescent="0.25">
      <c r="A7810" s="179" t="s">
        <v>3517</v>
      </c>
      <c r="B7810" s="179" t="s">
        <v>12109</v>
      </c>
      <c r="C7810" s="179" t="s">
        <v>14</v>
      </c>
      <c r="D7810" s="180" t="s">
        <v>27248</v>
      </c>
    </row>
    <row r="7811" spans="1:4" x14ac:dyDescent="0.25">
      <c r="A7811" s="179" t="s">
        <v>3518</v>
      </c>
      <c r="B7811" s="179" t="s">
        <v>12110</v>
      </c>
      <c r="C7811" s="179" t="s">
        <v>14</v>
      </c>
      <c r="D7811" s="180" t="s">
        <v>18019</v>
      </c>
    </row>
    <row r="7812" spans="1:4" x14ac:dyDescent="0.25">
      <c r="A7812" s="179" t="s">
        <v>3519</v>
      </c>
      <c r="B7812" s="179" t="s">
        <v>12111</v>
      </c>
      <c r="C7812" s="179" t="s">
        <v>14</v>
      </c>
      <c r="D7812" s="180" t="s">
        <v>27249</v>
      </c>
    </row>
    <row r="7813" spans="1:4" x14ac:dyDescent="0.25">
      <c r="A7813" s="179" t="s">
        <v>3520</v>
      </c>
      <c r="B7813" s="179" t="s">
        <v>12112</v>
      </c>
      <c r="C7813" s="179" t="s">
        <v>14</v>
      </c>
      <c r="D7813" s="180" t="s">
        <v>27250</v>
      </c>
    </row>
    <row r="7814" spans="1:4" x14ac:dyDescent="0.25">
      <c r="A7814" s="179" t="s">
        <v>3521</v>
      </c>
      <c r="B7814" s="179" t="s">
        <v>12113</v>
      </c>
      <c r="C7814" s="179" t="s">
        <v>14</v>
      </c>
      <c r="D7814" s="180" t="s">
        <v>27251</v>
      </c>
    </row>
    <row r="7815" spans="1:4" x14ac:dyDescent="0.25">
      <c r="A7815" s="179" t="s">
        <v>3522</v>
      </c>
      <c r="B7815" s="179" t="s">
        <v>12114</v>
      </c>
      <c r="C7815" s="179" t="s">
        <v>14</v>
      </c>
      <c r="D7815" s="180" t="s">
        <v>27252</v>
      </c>
    </row>
    <row r="7816" spans="1:4" x14ac:dyDescent="0.25">
      <c r="A7816" s="179" t="s">
        <v>3523</v>
      </c>
      <c r="B7816" s="179" t="s">
        <v>12115</v>
      </c>
      <c r="C7816" s="179" t="s">
        <v>14</v>
      </c>
      <c r="D7816" s="180" t="s">
        <v>27253</v>
      </c>
    </row>
    <row r="7817" spans="1:4" x14ac:dyDescent="0.25">
      <c r="A7817" s="179" t="s">
        <v>9736</v>
      </c>
      <c r="B7817" s="179" t="s">
        <v>9737</v>
      </c>
      <c r="C7817" s="179" t="s">
        <v>14</v>
      </c>
      <c r="D7817" s="180" t="s">
        <v>16974</v>
      </c>
    </row>
    <row r="7818" spans="1:4" x14ac:dyDescent="0.25">
      <c r="A7818" s="179" t="s">
        <v>9738</v>
      </c>
      <c r="B7818" s="179" t="s">
        <v>9739</v>
      </c>
      <c r="C7818" s="179" t="s">
        <v>14</v>
      </c>
      <c r="D7818" s="180" t="s">
        <v>6972</v>
      </c>
    </row>
    <row r="7819" spans="1:4" x14ac:dyDescent="0.25">
      <c r="A7819" s="179" t="s">
        <v>9741</v>
      </c>
      <c r="B7819" s="179" t="s">
        <v>9742</v>
      </c>
      <c r="C7819" s="179" t="s">
        <v>14</v>
      </c>
      <c r="D7819" s="180" t="s">
        <v>7880</v>
      </c>
    </row>
    <row r="7820" spans="1:4" x14ac:dyDescent="0.25">
      <c r="A7820" s="179" t="s">
        <v>9743</v>
      </c>
      <c r="B7820" s="179" t="s">
        <v>9744</v>
      </c>
      <c r="C7820" s="179" t="s">
        <v>14</v>
      </c>
      <c r="D7820" s="180" t="s">
        <v>17048</v>
      </c>
    </row>
    <row r="7821" spans="1:4" x14ac:dyDescent="0.25">
      <c r="A7821" s="179" t="s">
        <v>9745</v>
      </c>
      <c r="B7821" s="179" t="s">
        <v>9746</v>
      </c>
      <c r="C7821" s="179" t="s">
        <v>14</v>
      </c>
      <c r="D7821" s="180" t="s">
        <v>27254</v>
      </c>
    </row>
    <row r="7822" spans="1:4" x14ac:dyDescent="0.25">
      <c r="A7822" s="179" t="s">
        <v>9747</v>
      </c>
      <c r="B7822" s="179" t="s">
        <v>9748</v>
      </c>
      <c r="C7822" s="179" t="s">
        <v>14</v>
      </c>
      <c r="D7822" s="180" t="s">
        <v>20858</v>
      </c>
    </row>
    <row r="7823" spans="1:4" x14ac:dyDescent="0.25">
      <c r="A7823" s="179" t="s">
        <v>3524</v>
      </c>
      <c r="B7823" s="179" t="s">
        <v>15651</v>
      </c>
      <c r="C7823" s="179" t="s">
        <v>8</v>
      </c>
      <c r="D7823" s="180" t="s">
        <v>27255</v>
      </c>
    </row>
    <row r="7824" spans="1:4" x14ac:dyDescent="0.25">
      <c r="A7824" s="179" t="s">
        <v>3525</v>
      </c>
      <c r="B7824" s="179" t="s">
        <v>15652</v>
      </c>
      <c r="C7824" s="179" t="s">
        <v>8</v>
      </c>
      <c r="D7824" s="180" t="s">
        <v>15169</v>
      </c>
    </row>
    <row r="7825" spans="1:4" x14ac:dyDescent="0.25">
      <c r="A7825" s="179" t="s">
        <v>3526</v>
      </c>
      <c r="B7825" s="179" t="s">
        <v>15653</v>
      </c>
      <c r="C7825" s="179" t="s">
        <v>8</v>
      </c>
      <c r="D7825" s="180" t="s">
        <v>24735</v>
      </c>
    </row>
    <row r="7826" spans="1:4" x14ac:dyDescent="0.25">
      <c r="A7826" s="179" t="s">
        <v>3527</v>
      </c>
      <c r="B7826" s="179" t="s">
        <v>15654</v>
      </c>
      <c r="C7826" s="179" t="s">
        <v>8</v>
      </c>
      <c r="D7826" s="180" t="s">
        <v>8641</v>
      </c>
    </row>
    <row r="7827" spans="1:4" x14ac:dyDescent="0.25">
      <c r="A7827" s="179" t="s">
        <v>3528</v>
      </c>
      <c r="B7827" s="179" t="s">
        <v>15655</v>
      </c>
      <c r="C7827" s="179" t="s">
        <v>8</v>
      </c>
      <c r="D7827" s="180" t="s">
        <v>23770</v>
      </c>
    </row>
    <row r="7828" spans="1:4" x14ac:dyDescent="0.25">
      <c r="A7828" s="179" t="s">
        <v>3529</v>
      </c>
      <c r="B7828" s="179" t="s">
        <v>15656</v>
      </c>
      <c r="C7828" s="179" t="s">
        <v>8</v>
      </c>
      <c r="D7828" s="180" t="s">
        <v>27256</v>
      </c>
    </row>
    <row r="7829" spans="1:4" x14ac:dyDescent="0.25">
      <c r="A7829" s="179" t="s">
        <v>3530</v>
      </c>
      <c r="B7829" s="179" t="s">
        <v>15658</v>
      </c>
      <c r="C7829" s="179" t="s">
        <v>8</v>
      </c>
      <c r="D7829" s="180" t="s">
        <v>7887</v>
      </c>
    </row>
    <row r="7830" spans="1:4" x14ac:dyDescent="0.25">
      <c r="A7830" s="179" t="s">
        <v>3531</v>
      </c>
      <c r="B7830" s="179" t="s">
        <v>15659</v>
      </c>
      <c r="C7830" s="179" t="s">
        <v>8</v>
      </c>
      <c r="D7830" s="180" t="s">
        <v>8160</v>
      </c>
    </row>
    <row r="7831" spans="1:4" x14ac:dyDescent="0.25">
      <c r="A7831" s="179" t="s">
        <v>3532</v>
      </c>
      <c r="B7831" s="179" t="s">
        <v>15660</v>
      </c>
      <c r="C7831" s="179" t="s">
        <v>8</v>
      </c>
      <c r="D7831" s="180" t="s">
        <v>14328</v>
      </c>
    </row>
    <row r="7832" spans="1:4" x14ac:dyDescent="0.25">
      <c r="A7832" s="179" t="s">
        <v>3533</v>
      </c>
      <c r="B7832" s="179" t="s">
        <v>15661</v>
      </c>
      <c r="C7832" s="179" t="s">
        <v>8</v>
      </c>
      <c r="D7832" s="180" t="s">
        <v>27193</v>
      </c>
    </row>
    <row r="7833" spans="1:4" x14ac:dyDescent="0.25">
      <c r="A7833" s="179" t="s">
        <v>3534</v>
      </c>
      <c r="B7833" s="179" t="s">
        <v>15662</v>
      </c>
      <c r="C7833" s="179" t="s">
        <v>8</v>
      </c>
      <c r="D7833" s="180" t="s">
        <v>18323</v>
      </c>
    </row>
    <row r="7834" spans="1:4" x14ac:dyDescent="0.25">
      <c r="A7834" s="179" t="s">
        <v>3535</v>
      </c>
      <c r="B7834" s="179" t="s">
        <v>15663</v>
      </c>
      <c r="C7834" s="179" t="s">
        <v>8</v>
      </c>
      <c r="D7834" s="180" t="s">
        <v>14810</v>
      </c>
    </row>
    <row r="7835" spans="1:4" x14ac:dyDescent="0.25">
      <c r="A7835" s="179" t="s">
        <v>3536</v>
      </c>
      <c r="B7835" s="179" t="s">
        <v>15664</v>
      </c>
      <c r="C7835" s="179" t="s">
        <v>8</v>
      </c>
      <c r="D7835" s="180" t="s">
        <v>27046</v>
      </c>
    </row>
    <row r="7836" spans="1:4" x14ac:dyDescent="0.25">
      <c r="A7836" s="179" t="s">
        <v>3537</v>
      </c>
      <c r="B7836" s="179" t="s">
        <v>15665</v>
      </c>
      <c r="C7836" s="179" t="s">
        <v>8</v>
      </c>
      <c r="D7836" s="180" t="s">
        <v>14932</v>
      </c>
    </row>
    <row r="7837" spans="1:4" x14ac:dyDescent="0.25">
      <c r="A7837" s="179" t="s">
        <v>3538</v>
      </c>
      <c r="B7837" s="179" t="s">
        <v>15666</v>
      </c>
      <c r="C7837" s="179" t="s">
        <v>8</v>
      </c>
      <c r="D7837" s="180" t="s">
        <v>14850</v>
      </c>
    </row>
    <row r="7838" spans="1:4" x14ac:dyDescent="0.25">
      <c r="A7838" s="179" t="s">
        <v>3539</v>
      </c>
      <c r="B7838" s="179" t="s">
        <v>15667</v>
      </c>
      <c r="C7838" s="179" t="s">
        <v>8</v>
      </c>
      <c r="D7838" s="180" t="s">
        <v>21531</v>
      </c>
    </row>
    <row r="7839" spans="1:4" x14ac:dyDescent="0.25">
      <c r="A7839" s="179" t="s">
        <v>3540</v>
      </c>
      <c r="B7839" s="179" t="s">
        <v>15668</v>
      </c>
      <c r="C7839" s="179" t="s">
        <v>8</v>
      </c>
      <c r="D7839" s="180" t="s">
        <v>27257</v>
      </c>
    </row>
    <row r="7840" spans="1:4" x14ac:dyDescent="0.25">
      <c r="A7840" s="179" t="s">
        <v>3541</v>
      </c>
      <c r="B7840" s="179" t="s">
        <v>15669</v>
      </c>
      <c r="C7840" s="179" t="s">
        <v>8</v>
      </c>
      <c r="D7840" s="180" t="s">
        <v>27258</v>
      </c>
    </row>
    <row r="7841" spans="1:4" x14ac:dyDescent="0.25">
      <c r="A7841" s="179" t="s">
        <v>3542</v>
      </c>
      <c r="B7841" s="179" t="s">
        <v>15670</v>
      </c>
      <c r="C7841" s="179" t="s">
        <v>8</v>
      </c>
      <c r="D7841" s="180" t="s">
        <v>15997</v>
      </c>
    </row>
    <row r="7842" spans="1:4" x14ac:dyDescent="0.25">
      <c r="A7842" s="179" t="s">
        <v>3543</v>
      </c>
      <c r="B7842" s="179" t="s">
        <v>15671</v>
      </c>
      <c r="C7842" s="179" t="s">
        <v>8</v>
      </c>
      <c r="D7842" s="180" t="s">
        <v>27259</v>
      </c>
    </row>
    <row r="7843" spans="1:4" x14ac:dyDescent="0.25">
      <c r="A7843" s="179" t="s">
        <v>3544</v>
      </c>
      <c r="B7843" s="179" t="s">
        <v>15672</v>
      </c>
      <c r="C7843" s="179" t="s">
        <v>8</v>
      </c>
      <c r="D7843" s="180" t="s">
        <v>17466</v>
      </c>
    </row>
    <row r="7844" spans="1:4" x14ac:dyDescent="0.25">
      <c r="A7844" s="179" t="s">
        <v>3545</v>
      </c>
      <c r="B7844" s="179" t="s">
        <v>15674</v>
      </c>
      <c r="C7844" s="179" t="s">
        <v>8</v>
      </c>
      <c r="D7844" s="180" t="s">
        <v>18020</v>
      </c>
    </row>
    <row r="7845" spans="1:4" x14ac:dyDescent="0.25">
      <c r="A7845" s="179" t="s">
        <v>3546</v>
      </c>
      <c r="B7845" s="179" t="s">
        <v>15675</v>
      </c>
      <c r="C7845" s="179" t="s">
        <v>8</v>
      </c>
      <c r="D7845" s="180" t="s">
        <v>15954</v>
      </c>
    </row>
    <row r="7846" spans="1:4" x14ac:dyDescent="0.25">
      <c r="A7846" s="179" t="s">
        <v>3547</v>
      </c>
      <c r="B7846" s="179" t="s">
        <v>15676</v>
      </c>
      <c r="C7846" s="179" t="s">
        <v>8</v>
      </c>
      <c r="D7846" s="180" t="s">
        <v>12489</v>
      </c>
    </row>
    <row r="7847" spans="1:4" x14ac:dyDescent="0.25">
      <c r="A7847" s="179" t="s">
        <v>3548</v>
      </c>
      <c r="B7847" s="179" t="s">
        <v>15677</v>
      </c>
      <c r="C7847" s="179" t="s">
        <v>8</v>
      </c>
      <c r="D7847" s="180" t="s">
        <v>18313</v>
      </c>
    </row>
    <row r="7848" spans="1:4" x14ac:dyDescent="0.25">
      <c r="A7848" s="179" t="s">
        <v>3549</v>
      </c>
      <c r="B7848" s="179" t="s">
        <v>15678</v>
      </c>
      <c r="C7848" s="179" t="s">
        <v>8</v>
      </c>
      <c r="D7848" s="180" t="s">
        <v>27260</v>
      </c>
    </row>
    <row r="7849" spans="1:4" x14ac:dyDescent="0.25">
      <c r="A7849" s="179" t="s">
        <v>3550</v>
      </c>
      <c r="B7849" s="179" t="s">
        <v>15680</v>
      </c>
      <c r="C7849" s="179" t="s">
        <v>8</v>
      </c>
      <c r="D7849" s="180" t="s">
        <v>27261</v>
      </c>
    </row>
    <row r="7850" spans="1:4" x14ac:dyDescent="0.25">
      <c r="A7850" s="179" t="s">
        <v>3551</v>
      </c>
      <c r="B7850" s="179" t="s">
        <v>15681</v>
      </c>
      <c r="C7850" s="179" t="s">
        <v>8</v>
      </c>
      <c r="D7850" s="180" t="s">
        <v>27262</v>
      </c>
    </row>
    <row r="7851" spans="1:4" x14ac:dyDescent="0.25">
      <c r="A7851" s="179" t="s">
        <v>3552</v>
      </c>
      <c r="B7851" s="179" t="s">
        <v>15682</v>
      </c>
      <c r="C7851" s="179" t="s">
        <v>8</v>
      </c>
      <c r="D7851" s="180" t="s">
        <v>17953</v>
      </c>
    </row>
    <row r="7852" spans="1:4" x14ac:dyDescent="0.25">
      <c r="A7852" s="179" t="s">
        <v>3553</v>
      </c>
      <c r="B7852" s="179" t="s">
        <v>15683</v>
      </c>
      <c r="C7852" s="179" t="s">
        <v>8</v>
      </c>
      <c r="D7852" s="180" t="s">
        <v>15274</v>
      </c>
    </row>
    <row r="7853" spans="1:4" x14ac:dyDescent="0.25">
      <c r="A7853" s="179" t="s">
        <v>3554</v>
      </c>
      <c r="B7853" s="179" t="s">
        <v>15684</v>
      </c>
      <c r="C7853" s="179" t="s">
        <v>8</v>
      </c>
      <c r="D7853" s="180" t="s">
        <v>8469</v>
      </c>
    </row>
    <row r="7854" spans="1:4" x14ac:dyDescent="0.25">
      <c r="A7854" s="179" t="s">
        <v>3555</v>
      </c>
      <c r="B7854" s="179" t="s">
        <v>15685</v>
      </c>
      <c r="C7854" s="179" t="s">
        <v>8</v>
      </c>
      <c r="D7854" s="180" t="s">
        <v>27263</v>
      </c>
    </row>
    <row r="7855" spans="1:4" x14ac:dyDescent="0.25">
      <c r="A7855" s="179" t="s">
        <v>3556</v>
      </c>
      <c r="B7855" s="179" t="s">
        <v>15686</v>
      </c>
      <c r="C7855" s="179" t="s">
        <v>8</v>
      </c>
      <c r="D7855" s="180" t="s">
        <v>10066</v>
      </c>
    </row>
    <row r="7856" spans="1:4" x14ac:dyDescent="0.25">
      <c r="A7856" s="179" t="s">
        <v>3557</v>
      </c>
      <c r="B7856" s="179" t="s">
        <v>15687</v>
      </c>
      <c r="C7856" s="179" t="s">
        <v>8</v>
      </c>
      <c r="D7856" s="180" t="s">
        <v>16139</v>
      </c>
    </row>
    <row r="7857" spans="1:4" x14ac:dyDescent="0.25">
      <c r="A7857" s="179" t="s">
        <v>3558</v>
      </c>
      <c r="B7857" s="179" t="s">
        <v>15689</v>
      </c>
      <c r="C7857" s="179" t="s">
        <v>8</v>
      </c>
      <c r="D7857" s="180" t="s">
        <v>16073</v>
      </c>
    </row>
    <row r="7858" spans="1:4" x14ac:dyDescent="0.25">
      <c r="A7858" s="179" t="s">
        <v>3559</v>
      </c>
      <c r="B7858" s="179" t="s">
        <v>15690</v>
      </c>
      <c r="C7858" s="179" t="s">
        <v>8</v>
      </c>
      <c r="D7858" s="180" t="s">
        <v>12200</v>
      </c>
    </row>
    <row r="7859" spans="1:4" x14ac:dyDescent="0.25">
      <c r="A7859" s="179" t="s">
        <v>3560</v>
      </c>
      <c r="B7859" s="179" t="s">
        <v>15691</v>
      </c>
      <c r="C7859" s="179" t="s">
        <v>8</v>
      </c>
      <c r="D7859" s="180" t="s">
        <v>16556</v>
      </c>
    </row>
    <row r="7860" spans="1:4" x14ac:dyDescent="0.25">
      <c r="A7860" s="179" t="s">
        <v>3561</v>
      </c>
      <c r="B7860" s="179" t="s">
        <v>15692</v>
      </c>
      <c r="C7860" s="179" t="s">
        <v>8</v>
      </c>
      <c r="D7860" s="180" t="s">
        <v>27264</v>
      </c>
    </row>
    <row r="7861" spans="1:4" x14ac:dyDescent="0.25">
      <c r="A7861" s="179" t="s">
        <v>3562</v>
      </c>
      <c r="B7861" s="179" t="s">
        <v>15693</v>
      </c>
      <c r="C7861" s="179" t="s">
        <v>8</v>
      </c>
      <c r="D7861" s="180" t="s">
        <v>27193</v>
      </c>
    </row>
    <row r="7862" spans="1:4" x14ac:dyDescent="0.25">
      <c r="A7862" s="179" t="s">
        <v>3563</v>
      </c>
      <c r="B7862" s="179" t="s">
        <v>15694</v>
      </c>
      <c r="C7862" s="179" t="s">
        <v>8</v>
      </c>
      <c r="D7862" s="180" t="s">
        <v>8513</v>
      </c>
    </row>
    <row r="7863" spans="1:4" x14ac:dyDescent="0.25">
      <c r="A7863" s="179" t="s">
        <v>3564</v>
      </c>
      <c r="B7863" s="179" t="s">
        <v>15695</v>
      </c>
      <c r="C7863" s="179" t="s">
        <v>8</v>
      </c>
      <c r="D7863" s="180" t="s">
        <v>12735</v>
      </c>
    </row>
    <row r="7864" spans="1:4" x14ac:dyDescent="0.25">
      <c r="A7864" s="179" t="s">
        <v>3565</v>
      </c>
      <c r="B7864" s="179" t="s">
        <v>15696</v>
      </c>
      <c r="C7864" s="179" t="s">
        <v>8</v>
      </c>
      <c r="D7864" s="180" t="s">
        <v>17085</v>
      </c>
    </row>
    <row r="7865" spans="1:4" x14ac:dyDescent="0.25">
      <c r="A7865" s="179" t="s">
        <v>3566</v>
      </c>
      <c r="B7865" s="179" t="s">
        <v>15697</v>
      </c>
      <c r="C7865" s="179" t="s">
        <v>8</v>
      </c>
      <c r="D7865" s="180" t="s">
        <v>15104</v>
      </c>
    </row>
    <row r="7866" spans="1:4" x14ac:dyDescent="0.25">
      <c r="A7866" s="179" t="s">
        <v>3567</v>
      </c>
      <c r="B7866" s="179" t="s">
        <v>15698</v>
      </c>
      <c r="C7866" s="179" t="s">
        <v>8</v>
      </c>
      <c r="D7866" s="180" t="s">
        <v>18009</v>
      </c>
    </row>
    <row r="7867" spans="1:4" x14ac:dyDescent="0.25">
      <c r="A7867" s="179" t="s">
        <v>3568</v>
      </c>
      <c r="B7867" s="179" t="s">
        <v>15699</v>
      </c>
      <c r="C7867" s="179" t="s">
        <v>8</v>
      </c>
      <c r="D7867" s="180" t="s">
        <v>27265</v>
      </c>
    </row>
    <row r="7868" spans="1:4" x14ac:dyDescent="0.25">
      <c r="A7868" s="179" t="s">
        <v>3569</v>
      </c>
      <c r="B7868" s="179" t="s">
        <v>15700</v>
      </c>
      <c r="C7868" s="179" t="s">
        <v>8</v>
      </c>
      <c r="D7868" s="180" t="s">
        <v>27266</v>
      </c>
    </row>
    <row r="7869" spans="1:4" x14ac:dyDescent="0.25">
      <c r="A7869" s="179" t="s">
        <v>3570</v>
      </c>
      <c r="B7869" s="179" t="s">
        <v>15701</v>
      </c>
      <c r="C7869" s="179" t="s">
        <v>8</v>
      </c>
      <c r="D7869" s="180" t="s">
        <v>27267</v>
      </c>
    </row>
    <row r="7870" spans="1:4" x14ac:dyDescent="0.25">
      <c r="A7870" s="179" t="s">
        <v>9750</v>
      </c>
      <c r="B7870" s="179" t="s">
        <v>9751</v>
      </c>
      <c r="C7870" s="179" t="s">
        <v>8</v>
      </c>
      <c r="D7870" s="180" t="s">
        <v>27268</v>
      </c>
    </row>
    <row r="7871" spans="1:4" x14ac:dyDescent="0.25">
      <c r="A7871" s="179" t="s">
        <v>9752</v>
      </c>
      <c r="B7871" s="179" t="s">
        <v>9753</v>
      </c>
      <c r="C7871" s="179" t="s">
        <v>8</v>
      </c>
      <c r="D7871" s="180" t="s">
        <v>27269</v>
      </c>
    </row>
    <row r="7872" spans="1:4" x14ac:dyDescent="0.25">
      <c r="A7872" s="179" t="s">
        <v>9754</v>
      </c>
      <c r="B7872" s="179" t="s">
        <v>9755</v>
      </c>
      <c r="C7872" s="179" t="s">
        <v>8</v>
      </c>
      <c r="D7872" s="180" t="s">
        <v>27270</v>
      </c>
    </row>
    <row r="7873" spans="1:4" x14ac:dyDescent="0.25">
      <c r="A7873" s="179" t="s">
        <v>9756</v>
      </c>
      <c r="B7873" s="179" t="s">
        <v>9757</v>
      </c>
      <c r="C7873" s="179" t="s">
        <v>8</v>
      </c>
      <c r="D7873" s="180" t="s">
        <v>27271</v>
      </c>
    </row>
    <row r="7874" spans="1:4" x14ac:dyDescent="0.25">
      <c r="A7874" s="179" t="s">
        <v>9758</v>
      </c>
      <c r="B7874" s="179" t="s">
        <v>9759</v>
      </c>
      <c r="C7874" s="179" t="s">
        <v>8</v>
      </c>
      <c r="D7874" s="180" t="s">
        <v>27272</v>
      </c>
    </row>
    <row r="7875" spans="1:4" x14ac:dyDescent="0.25">
      <c r="A7875" s="179" t="s">
        <v>3571</v>
      </c>
      <c r="B7875" s="179" t="s">
        <v>9760</v>
      </c>
      <c r="C7875" s="179" t="s">
        <v>8</v>
      </c>
      <c r="D7875" s="180" t="s">
        <v>27273</v>
      </c>
    </row>
    <row r="7876" spans="1:4" x14ac:dyDescent="0.25">
      <c r="A7876" s="179" t="s">
        <v>3572</v>
      </c>
      <c r="B7876" s="179" t="s">
        <v>9761</v>
      </c>
      <c r="C7876" s="179" t="s">
        <v>8</v>
      </c>
      <c r="D7876" s="180" t="s">
        <v>26970</v>
      </c>
    </row>
    <row r="7877" spans="1:4" x14ac:dyDescent="0.25">
      <c r="A7877" s="179" t="s">
        <v>3573</v>
      </c>
      <c r="B7877" s="179" t="s">
        <v>9762</v>
      </c>
      <c r="C7877" s="179" t="s">
        <v>8</v>
      </c>
      <c r="D7877" s="180" t="s">
        <v>27274</v>
      </c>
    </row>
    <row r="7878" spans="1:4" x14ac:dyDescent="0.25">
      <c r="A7878" s="179" t="s">
        <v>3574</v>
      </c>
      <c r="B7878" s="179" t="s">
        <v>9763</v>
      </c>
      <c r="C7878" s="179" t="s">
        <v>8</v>
      </c>
      <c r="D7878" s="180" t="s">
        <v>27275</v>
      </c>
    </row>
    <row r="7879" spans="1:4" x14ac:dyDescent="0.25">
      <c r="A7879" s="179" t="s">
        <v>3575</v>
      </c>
      <c r="B7879" s="179" t="s">
        <v>9764</v>
      </c>
      <c r="C7879" s="179" t="s">
        <v>8</v>
      </c>
      <c r="D7879" s="180" t="s">
        <v>27276</v>
      </c>
    </row>
    <row r="7880" spans="1:4" x14ac:dyDescent="0.25">
      <c r="A7880" s="179" t="s">
        <v>3576</v>
      </c>
      <c r="B7880" s="179" t="s">
        <v>9765</v>
      </c>
      <c r="C7880" s="179" t="s">
        <v>8</v>
      </c>
      <c r="D7880" s="180" t="s">
        <v>27277</v>
      </c>
    </row>
    <row r="7881" spans="1:4" x14ac:dyDescent="0.25">
      <c r="A7881" s="179" t="s">
        <v>3577</v>
      </c>
      <c r="B7881" s="179" t="s">
        <v>9766</v>
      </c>
      <c r="C7881" s="179" t="s">
        <v>8</v>
      </c>
      <c r="D7881" s="180" t="s">
        <v>27278</v>
      </c>
    </row>
    <row r="7882" spans="1:4" x14ac:dyDescent="0.25">
      <c r="A7882" s="179" t="s">
        <v>3578</v>
      </c>
      <c r="B7882" s="179" t="s">
        <v>9767</v>
      </c>
      <c r="C7882" s="179" t="s">
        <v>8</v>
      </c>
      <c r="D7882" s="180" t="s">
        <v>27279</v>
      </c>
    </row>
    <row r="7883" spans="1:4" x14ac:dyDescent="0.25">
      <c r="A7883" s="179" t="s">
        <v>3579</v>
      </c>
      <c r="B7883" s="179" t="s">
        <v>9768</v>
      </c>
      <c r="C7883" s="179" t="s">
        <v>8</v>
      </c>
      <c r="D7883" s="180" t="s">
        <v>27280</v>
      </c>
    </row>
    <row r="7884" spans="1:4" x14ac:dyDescent="0.25">
      <c r="A7884" s="179" t="s">
        <v>15702</v>
      </c>
      <c r="B7884" s="179" t="s">
        <v>15703</v>
      </c>
      <c r="C7884" s="179" t="s">
        <v>8</v>
      </c>
      <c r="D7884" s="180" t="s">
        <v>25234</v>
      </c>
    </row>
    <row r="7885" spans="1:4" x14ac:dyDescent="0.25">
      <c r="A7885" s="179" t="s">
        <v>15704</v>
      </c>
      <c r="B7885" s="179" t="s">
        <v>15705</v>
      </c>
      <c r="C7885" s="179" t="s">
        <v>8</v>
      </c>
      <c r="D7885" s="180" t="s">
        <v>17822</v>
      </c>
    </row>
    <row r="7886" spans="1:4" x14ac:dyDescent="0.25">
      <c r="A7886" s="179" t="s">
        <v>15706</v>
      </c>
      <c r="B7886" s="179" t="s">
        <v>15707</v>
      </c>
      <c r="C7886" s="179" t="s">
        <v>8</v>
      </c>
      <c r="D7886" s="180" t="s">
        <v>18005</v>
      </c>
    </row>
    <row r="7887" spans="1:4" x14ac:dyDescent="0.25">
      <c r="A7887" s="179" t="s">
        <v>15708</v>
      </c>
      <c r="B7887" s="179" t="s">
        <v>15709</v>
      </c>
      <c r="C7887" s="179" t="s">
        <v>8</v>
      </c>
      <c r="D7887" s="180" t="s">
        <v>11829</v>
      </c>
    </row>
    <row r="7888" spans="1:4" x14ac:dyDescent="0.25">
      <c r="A7888" s="179" t="s">
        <v>15710</v>
      </c>
      <c r="B7888" s="179" t="s">
        <v>15711</v>
      </c>
      <c r="C7888" s="179" t="s">
        <v>8</v>
      </c>
      <c r="D7888" s="180" t="s">
        <v>27281</v>
      </c>
    </row>
    <row r="7889" spans="1:4" x14ac:dyDescent="0.25">
      <c r="A7889" s="179" t="s">
        <v>15712</v>
      </c>
      <c r="B7889" s="179" t="s">
        <v>15713</v>
      </c>
      <c r="C7889" s="179" t="s">
        <v>8</v>
      </c>
      <c r="D7889" s="180" t="s">
        <v>17070</v>
      </c>
    </row>
    <row r="7890" spans="1:4" x14ac:dyDescent="0.25">
      <c r="A7890" s="179" t="s">
        <v>15714</v>
      </c>
      <c r="B7890" s="179" t="s">
        <v>15715</v>
      </c>
      <c r="C7890" s="179" t="s">
        <v>8</v>
      </c>
      <c r="D7890" s="180" t="s">
        <v>17572</v>
      </c>
    </row>
    <row r="7891" spans="1:4" x14ac:dyDescent="0.25">
      <c r="A7891" s="179" t="s">
        <v>15716</v>
      </c>
      <c r="B7891" s="179" t="s">
        <v>15717</v>
      </c>
      <c r="C7891" s="179" t="s">
        <v>8</v>
      </c>
      <c r="D7891" s="180" t="s">
        <v>27282</v>
      </c>
    </row>
    <row r="7892" spans="1:4" x14ac:dyDescent="0.25">
      <c r="A7892" s="179" t="s">
        <v>15719</v>
      </c>
      <c r="B7892" s="179" t="s">
        <v>15720</v>
      </c>
      <c r="C7892" s="179" t="s">
        <v>8</v>
      </c>
      <c r="D7892" s="180" t="s">
        <v>27283</v>
      </c>
    </row>
    <row r="7893" spans="1:4" x14ac:dyDescent="0.25">
      <c r="A7893" s="179" t="s">
        <v>15721</v>
      </c>
      <c r="B7893" s="179" t="s">
        <v>15722</v>
      </c>
      <c r="C7893" s="179" t="s">
        <v>8</v>
      </c>
      <c r="D7893" s="180" t="s">
        <v>17435</v>
      </c>
    </row>
    <row r="7894" spans="1:4" x14ac:dyDescent="0.25">
      <c r="A7894" s="179" t="s">
        <v>3580</v>
      </c>
      <c r="B7894" s="179" t="s">
        <v>9769</v>
      </c>
      <c r="C7894" s="179" t="s">
        <v>8</v>
      </c>
      <c r="D7894" s="180" t="s">
        <v>7855</v>
      </c>
    </row>
    <row r="7895" spans="1:4" x14ac:dyDescent="0.25">
      <c r="A7895" s="179" t="s">
        <v>3581</v>
      </c>
      <c r="B7895" s="179" t="s">
        <v>9770</v>
      </c>
      <c r="C7895" s="179" t="s">
        <v>8</v>
      </c>
      <c r="D7895" s="180" t="s">
        <v>16350</v>
      </c>
    </row>
    <row r="7896" spans="1:4" x14ac:dyDescent="0.25">
      <c r="A7896" s="179" t="s">
        <v>3582</v>
      </c>
      <c r="B7896" s="179" t="s">
        <v>9771</v>
      </c>
      <c r="C7896" s="179" t="s">
        <v>8</v>
      </c>
      <c r="D7896" s="180" t="s">
        <v>7261</v>
      </c>
    </row>
    <row r="7897" spans="1:4" x14ac:dyDescent="0.25">
      <c r="A7897" s="179" t="s">
        <v>3583</v>
      </c>
      <c r="B7897" s="179" t="s">
        <v>9772</v>
      </c>
      <c r="C7897" s="179" t="s">
        <v>8</v>
      </c>
      <c r="D7897" s="180" t="s">
        <v>7261</v>
      </c>
    </row>
    <row r="7898" spans="1:4" x14ac:dyDescent="0.25">
      <c r="A7898" s="179" t="s">
        <v>3584</v>
      </c>
      <c r="B7898" s="179" t="s">
        <v>9773</v>
      </c>
      <c r="C7898" s="179" t="s">
        <v>8</v>
      </c>
      <c r="D7898" s="180" t="s">
        <v>8381</v>
      </c>
    </row>
    <row r="7899" spans="1:4" x14ac:dyDescent="0.25">
      <c r="A7899" s="179" t="s">
        <v>3585</v>
      </c>
      <c r="B7899" s="179" t="s">
        <v>9774</v>
      </c>
      <c r="C7899" s="179" t="s">
        <v>8</v>
      </c>
      <c r="D7899" s="180" t="s">
        <v>7891</v>
      </c>
    </row>
    <row r="7900" spans="1:4" x14ac:dyDescent="0.25">
      <c r="A7900" s="179" t="s">
        <v>3586</v>
      </c>
      <c r="B7900" s="179" t="s">
        <v>9775</v>
      </c>
      <c r="C7900" s="179" t="s">
        <v>8</v>
      </c>
      <c r="D7900" s="180" t="s">
        <v>27284</v>
      </c>
    </row>
    <row r="7901" spans="1:4" x14ac:dyDescent="0.25">
      <c r="A7901" s="179" t="s">
        <v>3587</v>
      </c>
      <c r="B7901" s="179" t="s">
        <v>9776</v>
      </c>
      <c r="C7901" s="179" t="s">
        <v>8</v>
      </c>
      <c r="D7901" s="180" t="s">
        <v>27285</v>
      </c>
    </row>
    <row r="7902" spans="1:4" x14ac:dyDescent="0.25">
      <c r="A7902" s="179" t="s">
        <v>3588</v>
      </c>
      <c r="B7902" s="179" t="s">
        <v>9777</v>
      </c>
      <c r="C7902" s="179" t="s">
        <v>8</v>
      </c>
      <c r="D7902" s="180" t="s">
        <v>27286</v>
      </c>
    </row>
    <row r="7903" spans="1:4" x14ac:dyDescent="0.25">
      <c r="A7903" s="179" t="s">
        <v>3589</v>
      </c>
      <c r="B7903" s="179" t="s">
        <v>9778</v>
      </c>
      <c r="C7903" s="179" t="s">
        <v>8</v>
      </c>
      <c r="D7903" s="180" t="s">
        <v>26888</v>
      </c>
    </row>
    <row r="7904" spans="1:4" x14ac:dyDescent="0.25">
      <c r="A7904" s="179" t="s">
        <v>3590</v>
      </c>
      <c r="B7904" s="179" t="s">
        <v>9779</v>
      </c>
      <c r="C7904" s="179" t="s">
        <v>8</v>
      </c>
      <c r="D7904" s="180" t="s">
        <v>26888</v>
      </c>
    </row>
    <row r="7905" spans="1:4" x14ac:dyDescent="0.25">
      <c r="A7905" s="179" t="s">
        <v>3591</v>
      </c>
      <c r="B7905" s="179" t="s">
        <v>9780</v>
      </c>
      <c r="C7905" s="179" t="s">
        <v>8</v>
      </c>
      <c r="D7905" s="180" t="s">
        <v>27287</v>
      </c>
    </row>
    <row r="7906" spans="1:4" x14ac:dyDescent="0.25">
      <c r="A7906" s="179" t="s">
        <v>3592</v>
      </c>
      <c r="B7906" s="179" t="s">
        <v>9781</v>
      </c>
      <c r="C7906" s="179" t="s">
        <v>8</v>
      </c>
      <c r="D7906" s="180" t="s">
        <v>14663</v>
      </c>
    </row>
    <row r="7907" spans="1:4" x14ac:dyDescent="0.25">
      <c r="A7907" s="179" t="s">
        <v>3593</v>
      </c>
      <c r="B7907" s="179" t="s">
        <v>9782</v>
      </c>
      <c r="C7907" s="179" t="s">
        <v>8</v>
      </c>
      <c r="D7907" s="180" t="s">
        <v>27288</v>
      </c>
    </row>
    <row r="7908" spans="1:4" x14ac:dyDescent="0.25">
      <c r="A7908" s="179" t="s">
        <v>3594</v>
      </c>
      <c r="B7908" s="179" t="s">
        <v>9783</v>
      </c>
      <c r="C7908" s="179" t="s">
        <v>8</v>
      </c>
      <c r="D7908" s="180" t="s">
        <v>27289</v>
      </c>
    </row>
    <row r="7909" spans="1:4" x14ac:dyDescent="0.25">
      <c r="A7909" s="179" t="s">
        <v>3595</v>
      </c>
      <c r="B7909" s="179" t="s">
        <v>9784</v>
      </c>
      <c r="C7909" s="179" t="s">
        <v>8</v>
      </c>
      <c r="D7909" s="180" t="s">
        <v>15101</v>
      </c>
    </row>
    <row r="7910" spans="1:4" x14ac:dyDescent="0.25">
      <c r="A7910" s="179" t="s">
        <v>3596</v>
      </c>
      <c r="B7910" s="179" t="s">
        <v>9785</v>
      </c>
      <c r="C7910" s="179" t="s">
        <v>8</v>
      </c>
      <c r="D7910" s="180" t="s">
        <v>16842</v>
      </c>
    </row>
    <row r="7911" spans="1:4" x14ac:dyDescent="0.25">
      <c r="A7911" s="179" t="s">
        <v>3597</v>
      </c>
      <c r="B7911" s="179" t="s">
        <v>9786</v>
      </c>
      <c r="C7911" s="179" t="s">
        <v>8</v>
      </c>
      <c r="D7911" s="180" t="s">
        <v>16842</v>
      </c>
    </row>
    <row r="7912" spans="1:4" x14ac:dyDescent="0.25">
      <c r="A7912" s="179" t="s">
        <v>3598</v>
      </c>
      <c r="B7912" s="179" t="s">
        <v>9787</v>
      </c>
      <c r="C7912" s="179" t="s">
        <v>8</v>
      </c>
      <c r="D7912" s="180" t="s">
        <v>17021</v>
      </c>
    </row>
    <row r="7913" spans="1:4" x14ac:dyDescent="0.25">
      <c r="A7913" s="179" t="s">
        <v>3599</v>
      </c>
      <c r="B7913" s="179" t="s">
        <v>9788</v>
      </c>
      <c r="C7913" s="179" t="s">
        <v>8</v>
      </c>
      <c r="D7913" s="180" t="s">
        <v>19032</v>
      </c>
    </row>
    <row r="7914" spans="1:4" x14ac:dyDescent="0.25">
      <c r="A7914" s="179" t="s">
        <v>3600</v>
      </c>
      <c r="B7914" s="179" t="s">
        <v>9789</v>
      </c>
      <c r="C7914" s="179" t="s">
        <v>8</v>
      </c>
      <c r="D7914" s="180" t="s">
        <v>27290</v>
      </c>
    </row>
    <row r="7915" spans="1:4" x14ac:dyDescent="0.25">
      <c r="A7915" s="179" t="s">
        <v>8073</v>
      </c>
      <c r="B7915" s="179" t="s">
        <v>9790</v>
      </c>
      <c r="C7915" s="179" t="s">
        <v>8</v>
      </c>
      <c r="D7915" s="180" t="s">
        <v>27291</v>
      </c>
    </row>
    <row r="7916" spans="1:4" x14ac:dyDescent="0.25">
      <c r="A7916" s="179" t="s">
        <v>8074</v>
      </c>
      <c r="B7916" s="179" t="s">
        <v>9791</v>
      </c>
      <c r="C7916" s="179" t="s">
        <v>8</v>
      </c>
      <c r="D7916" s="180" t="s">
        <v>27292</v>
      </c>
    </row>
    <row r="7917" spans="1:4" x14ac:dyDescent="0.25">
      <c r="A7917" s="179" t="s">
        <v>8075</v>
      </c>
      <c r="B7917" s="179" t="s">
        <v>9792</v>
      </c>
      <c r="C7917" s="179" t="s">
        <v>8</v>
      </c>
      <c r="D7917" s="180" t="s">
        <v>27293</v>
      </c>
    </row>
    <row r="7918" spans="1:4" x14ac:dyDescent="0.25">
      <c r="A7918" s="179" t="s">
        <v>9793</v>
      </c>
      <c r="B7918" s="179" t="s">
        <v>9794</v>
      </c>
      <c r="C7918" s="179" t="s">
        <v>8</v>
      </c>
      <c r="D7918" s="180" t="s">
        <v>27294</v>
      </c>
    </row>
    <row r="7919" spans="1:4" x14ac:dyDescent="0.25">
      <c r="A7919" s="179" t="s">
        <v>9795</v>
      </c>
      <c r="B7919" s="179" t="s">
        <v>9796</v>
      </c>
      <c r="C7919" s="179" t="s">
        <v>8</v>
      </c>
      <c r="D7919" s="180" t="s">
        <v>27295</v>
      </c>
    </row>
    <row r="7920" spans="1:4" x14ac:dyDescent="0.25">
      <c r="A7920" s="179" t="s">
        <v>9797</v>
      </c>
      <c r="B7920" s="179" t="s">
        <v>9798</v>
      </c>
      <c r="C7920" s="179" t="s">
        <v>8</v>
      </c>
      <c r="D7920" s="180" t="s">
        <v>23364</v>
      </c>
    </row>
    <row r="7921" spans="1:4" x14ac:dyDescent="0.25">
      <c r="A7921" s="179" t="s">
        <v>9799</v>
      </c>
      <c r="B7921" s="179" t="s">
        <v>9800</v>
      </c>
      <c r="C7921" s="179" t="s">
        <v>8</v>
      </c>
      <c r="D7921" s="180" t="s">
        <v>27296</v>
      </c>
    </row>
    <row r="7922" spans="1:4" x14ac:dyDescent="0.25">
      <c r="A7922" s="179" t="s">
        <v>9801</v>
      </c>
      <c r="B7922" s="179" t="s">
        <v>9802</v>
      </c>
      <c r="C7922" s="179" t="s">
        <v>8</v>
      </c>
      <c r="D7922" s="180" t="s">
        <v>27297</v>
      </c>
    </row>
    <row r="7923" spans="1:4" x14ac:dyDescent="0.25">
      <c r="A7923" s="179" t="s">
        <v>9803</v>
      </c>
      <c r="B7923" s="179" t="s">
        <v>9804</v>
      </c>
      <c r="C7923" s="179" t="s">
        <v>8</v>
      </c>
      <c r="D7923" s="180" t="s">
        <v>27298</v>
      </c>
    </row>
    <row r="7924" spans="1:4" x14ac:dyDescent="0.25">
      <c r="A7924" s="179" t="s">
        <v>9805</v>
      </c>
      <c r="B7924" s="179" t="s">
        <v>9806</v>
      </c>
      <c r="C7924" s="179" t="s">
        <v>8</v>
      </c>
      <c r="D7924" s="180" t="s">
        <v>27299</v>
      </c>
    </row>
    <row r="7925" spans="1:4" x14ac:dyDescent="0.25">
      <c r="A7925" s="179" t="s">
        <v>9807</v>
      </c>
      <c r="B7925" s="179" t="s">
        <v>9808</v>
      </c>
      <c r="C7925" s="179" t="s">
        <v>8</v>
      </c>
      <c r="D7925" s="180" t="s">
        <v>27300</v>
      </c>
    </row>
    <row r="7926" spans="1:4" x14ac:dyDescent="0.25">
      <c r="A7926" s="179" t="s">
        <v>9809</v>
      </c>
      <c r="B7926" s="179" t="s">
        <v>9810</v>
      </c>
      <c r="C7926" s="179" t="s">
        <v>8</v>
      </c>
      <c r="D7926" s="180" t="s">
        <v>27301</v>
      </c>
    </row>
    <row r="7927" spans="1:4" x14ac:dyDescent="0.25">
      <c r="A7927" s="179" t="s">
        <v>9811</v>
      </c>
      <c r="B7927" s="179" t="s">
        <v>9812</v>
      </c>
      <c r="C7927" s="179" t="s">
        <v>8</v>
      </c>
      <c r="D7927" s="180" t="s">
        <v>27302</v>
      </c>
    </row>
    <row r="7928" spans="1:4" x14ac:dyDescent="0.25">
      <c r="A7928" s="179" t="s">
        <v>9813</v>
      </c>
      <c r="B7928" s="179" t="s">
        <v>9814</v>
      </c>
      <c r="C7928" s="179" t="s">
        <v>8</v>
      </c>
      <c r="D7928" s="180" t="s">
        <v>8156</v>
      </c>
    </row>
    <row r="7929" spans="1:4" x14ac:dyDescent="0.25">
      <c r="A7929" s="179" t="s">
        <v>9815</v>
      </c>
      <c r="B7929" s="179" t="s">
        <v>9816</v>
      </c>
      <c r="C7929" s="179" t="s">
        <v>8</v>
      </c>
      <c r="D7929" s="180" t="s">
        <v>18304</v>
      </c>
    </row>
    <row r="7930" spans="1:4" x14ac:dyDescent="0.25">
      <c r="A7930" s="179" t="s">
        <v>9817</v>
      </c>
      <c r="B7930" s="179" t="s">
        <v>9818</v>
      </c>
      <c r="C7930" s="179" t="s">
        <v>8</v>
      </c>
      <c r="D7930" s="180" t="s">
        <v>17690</v>
      </c>
    </row>
    <row r="7931" spans="1:4" x14ac:dyDescent="0.25">
      <c r="A7931" s="179" t="s">
        <v>9819</v>
      </c>
      <c r="B7931" s="179" t="s">
        <v>9820</v>
      </c>
      <c r="C7931" s="179" t="s">
        <v>8</v>
      </c>
      <c r="D7931" s="180" t="s">
        <v>27303</v>
      </c>
    </row>
    <row r="7932" spans="1:4" x14ac:dyDescent="0.25">
      <c r="A7932" s="179" t="s">
        <v>9821</v>
      </c>
      <c r="B7932" s="179" t="s">
        <v>9822</v>
      </c>
      <c r="C7932" s="179" t="s">
        <v>8</v>
      </c>
      <c r="D7932" s="180" t="s">
        <v>27304</v>
      </c>
    </row>
    <row r="7933" spans="1:4" x14ac:dyDescent="0.25">
      <c r="A7933" s="179" t="s">
        <v>9823</v>
      </c>
      <c r="B7933" s="179" t="s">
        <v>9824</v>
      </c>
      <c r="C7933" s="179" t="s">
        <v>8</v>
      </c>
      <c r="D7933" s="180" t="s">
        <v>27305</v>
      </c>
    </row>
    <row r="7934" spans="1:4" x14ac:dyDescent="0.25">
      <c r="A7934" s="179" t="s">
        <v>9825</v>
      </c>
      <c r="B7934" s="179" t="s">
        <v>9826</v>
      </c>
      <c r="C7934" s="179" t="s">
        <v>8</v>
      </c>
      <c r="D7934" s="180" t="s">
        <v>27306</v>
      </c>
    </row>
    <row r="7935" spans="1:4" x14ac:dyDescent="0.25">
      <c r="A7935" s="179" t="s">
        <v>9827</v>
      </c>
      <c r="B7935" s="179" t="s">
        <v>9828</v>
      </c>
      <c r="C7935" s="179" t="s">
        <v>8</v>
      </c>
      <c r="D7935" s="180" t="s">
        <v>27307</v>
      </c>
    </row>
    <row r="7936" spans="1:4" x14ac:dyDescent="0.25">
      <c r="A7936" s="179" t="s">
        <v>9829</v>
      </c>
      <c r="B7936" s="179" t="s">
        <v>9830</v>
      </c>
      <c r="C7936" s="179" t="s">
        <v>8</v>
      </c>
      <c r="D7936" s="180" t="s">
        <v>27308</v>
      </c>
    </row>
    <row r="7937" spans="1:4" x14ac:dyDescent="0.25">
      <c r="A7937" s="179" t="s">
        <v>9831</v>
      </c>
      <c r="B7937" s="179" t="s">
        <v>9832</v>
      </c>
      <c r="C7937" s="179" t="s">
        <v>8</v>
      </c>
      <c r="D7937" s="180" t="s">
        <v>27309</v>
      </c>
    </row>
    <row r="7938" spans="1:4" x14ac:dyDescent="0.25">
      <c r="A7938" s="179" t="s">
        <v>9833</v>
      </c>
      <c r="B7938" s="179" t="s">
        <v>9834</v>
      </c>
      <c r="C7938" s="179" t="s">
        <v>8</v>
      </c>
      <c r="D7938" s="180" t="s">
        <v>27310</v>
      </c>
    </row>
    <row r="7939" spans="1:4" x14ac:dyDescent="0.25">
      <c r="A7939" s="179" t="s">
        <v>9835</v>
      </c>
      <c r="B7939" s="179" t="s">
        <v>9836</v>
      </c>
      <c r="C7939" s="179" t="s">
        <v>8</v>
      </c>
      <c r="D7939" s="180" t="s">
        <v>27311</v>
      </c>
    </row>
    <row r="7940" spans="1:4" x14ac:dyDescent="0.25">
      <c r="A7940" s="179" t="s">
        <v>9837</v>
      </c>
      <c r="B7940" s="179" t="s">
        <v>9838</v>
      </c>
      <c r="C7940" s="179" t="s">
        <v>8</v>
      </c>
      <c r="D7940" s="180" t="s">
        <v>27312</v>
      </c>
    </row>
    <row r="7941" spans="1:4" x14ac:dyDescent="0.25">
      <c r="A7941" s="179" t="s">
        <v>9839</v>
      </c>
      <c r="B7941" s="179" t="s">
        <v>9840</v>
      </c>
      <c r="C7941" s="179" t="s">
        <v>8</v>
      </c>
      <c r="D7941" s="180" t="s">
        <v>27313</v>
      </c>
    </row>
    <row r="7942" spans="1:4" x14ac:dyDescent="0.25">
      <c r="A7942" s="179" t="s">
        <v>9841</v>
      </c>
      <c r="B7942" s="179" t="s">
        <v>9842</v>
      </c>
      <c r="C7942" s="179" t="s">
        <v>8</v>
      </c>
      <c r="D7942" s="180" t="s">
        <v>27314</v>
      </c>
    </row>
    <row r="7943" spans="1:4" x14ac:dyDescent="0.25">
      <c r="A7943" s="179" t="s">
        <v>9843</v>
      </c>
      <c r="B7943" s="179" t="s">
        <v>9844</v>
      </c>
      <c r="C7943" s="179" t="s">
        <v>8</v>
      </c>
      <c r="D7943" s="180" t="s">
        <v>27315</v>
      </c>
    </row>
    <row r="7944" spans="1:4" x14ac:dyDescent="0.25">
      <c r="A7944" s="179" t="s">
        <v>9845</v>
      </c>
      <c r="B7944" s="179" t="s">
        <v>9846</v>
      </c>
      <c r="C7944" s="179" t="s">
        <v>8</v>
      </c>
      <c r="D7944" s="180" t="s">
        <v>27316</v>
      </c>
    </row>
    <row r="7945" spans="1:4" x14ac:dyDescent="0.25">
      <c r="A7945" s="179" t="s">
        <v>3601</v>
      </c>
      <c r="B7945" s="179" t="s">
        <v>15723</v>
      </c>
      <c r="C7945" s="179" t="s">
        <v>8</v>
      </c>
      <c r="D7945" s="180" t="s">
        <v>14723</v>
      </c>
    </row>
    <row r="7946" spans="1:4" x14ac:dyDescent="0.25">
      <c r="A7946" s="179" t="s">
        <v>3602</v>
      </c>
      <c r="B7946" s="179" t="s">
        <v>15724</v>
      </c>
      <c r="C7946" s="179" t="s">
        <v>8</v>
      </c>
      <c r="D7946" s="180" t="s">
        <v>16018</v>
      </c>
    </row>
    <row r="7947" spans="1:4" x14ac:dyDescent="0.25">
      <c r="A7947" s="179" t="s">
        <v>3603</v>
      </c>
      <c r="B7947" s="179" t="s">
        <v>15725</v>
      </c>
      <c r="C7947" s="179" t="s">
        <v>8</v>
      </c>
      <c r="D7947" s="180" t="s">
        <v>7276</v>
      </c>
    </row>
    <row r="7948" spans="1:4" x14ac:dyDescent="0.25">
      <c r="A7948" s="179" t="s">
        <v>3604</v>
      </c>
      <c r="B7948" s="179" t="s">
        <v>15726</v>
      </c>
      <c r="C7948" s="179" t="s">
        <v>8</v>
      </c>
      <c r="D7948" s="180" t="s">
        <v>18000</v>
      </c>
    </row>
    <row r="7949" spans="1:4" x14ac:dyDescent="0.25">
      <c r="A7949" s="179" t="s">
        <v>3605</v>
      </c>
      <c r="B7949" s="179" t="s">
        <v>15727</v>
      </c>
      <c r="C7949" s="179" t="s">
        <v>8</v>
      </c>
      <c r="D7949" s="180" t="s">
        <v>27317</v>
      </c>
    </row>
    <row r="7950" spans="1:4" x14ac:dyDescent="0.25">
      <c r="A7950" s="179" t="s">
        <v>3606</v>
      </c>
      <c r="B7950" s="179" t="s">
        <v>15728</v>
      </c>
      <c r="C7950" s="179" t="s">
        <v>8</v>
      </c>
      <c r="D7950" s="180" t="s">
        <v>27318</v>
      </c>
    </row>
    <row r="7951" spans="1:4" x14ac:dyDescent="0.25">
      <c r="A7951" s="179" t="s">
        <v>3607</v>
      </c>
      <c r="B7951" s="179" t="s">
        <v>15729</v>
      </c>
      <c r="C7951" s="179" t="s">
        <v>8</v>
      </c>
      <c r="D7951" s="180" t="s">
        <v>14905</v>
      </c>
    </row>
    <row r="7952" spans="1:4" x14ac:dyDescent="0.25">
      <c r="A7952" s="179" t="s">
        <v>3608</v>
      </c>
      <c r="B7952" s="179" t="s">
        <v>15730</v>
      </c>
      <c r="C7952" s="179" t="s">
        <v>8</v>
      </c>
      <c r="D7952" s="180" t="s">
        <v>16134</v>
      </c>
    </row>
    <row r="7953" spans="1:4" x14ac:dyDescent="0.25">
      <c r="A7953" s="179" t="s">
        <v>3609</v>
      </c>
      <c r="B7953" s="179" t="s">
        <v>15731</v>
      </c>
      <c r="C7953" s="179" t="s">
        <v>8</v>
      </c>
      <c r="D7953" s="180" t="s">
        <v>16001</v>
      </c>
    </row>
    <row r="7954" spans="1:4" x14ac:dyDescent="0.25">
      <c r="A7954" s="179" t="s">
        <v>3610</v>
      </c>
      <c r="B7954" s="179" t="s">
        <v>15732</v>
      </c>
      <c r="C7954" s="179" t="s">
        <v>8</v>
      </c>
      <c r="D7954" s="180" t="s">
        <v>27319</v>
      </c>
    </row>
    <row r="7955" spans="1:4" x14ac:dyDescent="0.25">
      <c r="A7955" s="179" t="s">
        <v>3611</v>
      </c>
      <c r="B7955" s="179" t="s">
        <v>15733</v>
      </c>
      <c r="C7955" s="179" t="s">
        <v>8</v>
      </c>
      <c r="D7955" s="180" t="s">
        <v>15988</v>
      </c>
    </row>
    <row r="7956" spans="1:4" x14ac:dyDescent="0.25">
      <c r="A7956" s="179" t="s">
        <v>3612</v>
      </c>
      <c r="B7956" s="179" t="s">
        <v>15734</v>
      </c>
      <c r="C7956" s="179" t="s">
        <v>8</v>
      </c>
      <c r="D7956" s="180" t="s">
        <v>25469</v>
      </c>
    </row>
    <row r="7957" spans="1:4" x14ac:dyDescent="0.25">
      <c r="A7957" s="179" t="s">
        <v>3613</v>
      </c>
      <c r="B7957" s="179" t="s">
        <v>15735</v>
      </c>
      <c r="C7957" s="179" t="s">
        <v>8</v>
      </c>
      <c r="D7957" s="180" t="s">
        <v>26039</v>
      </c>
    </row>
    <row r="7958" spans="1:4" x14ac:dyDescent="0.25">
      <c r="A7958" s="179" t="s">
        <v>3614</v>
      </c>
      <c r="B7958" s="179" t="s">
        <v>15736</v>
      </c>
      <c r="C7958" s="179" t="s">
        <v>8</v>
      </c>
      <c r="D7958" s="180" t="s">
        <v>13465</v>
      </c>
    </row>
    <row r="7959" spans="1:4" x14ac:dyDescent="0.25">
      <c r="A7959" s="179" t="s">
        <v>3615</v>
      </c>
      <c r="B7959" s="179" t="s">
        <v>15737</v>
      </c>
      <c r="C7959" s="179" t="s">
        <v>8</v>
      </c>
      <c r="D7959" s="180" t="s">
        <v>17816</v>
      </c>
    </row>
    <row r="7960" spans="1:4" x14ac:dyDescent="0.25">
      <c r="A7960" s="179" t="s">
        <v>3616</v>
      </c>
      <c r="B7960" s="179" t="s">
        <v>15738</v>
      </c>
      <c r="C7960" s="179" t="s">
        <v>8</v>
      </c>
      <c r="D7960" s="180" t="s">
        <v>27320</v>
      </c>
    </row>
    <row r="7961" spans="1:4" x14ac:dyDescent="0.25">
      <c r="A7961" s="179" t="s">
        <v>3617</v>
      </c>
      <c r="B7961" s="179" t="s">
        <v>15739</v>
      </c>
      <c r="C7961" s="179" t="s">
        <v>8</v>
      </c>
      <c r="D7961" s="180" t="s">
        <v>15027</v>
      </c>
    </row>
    <row r="7962" spans="1:4" x14ac:dyDescent="0.25">
      <c r="A7962" s="179" t="s">
        <v>3618</v>
      </c>
      <c r="B7962" s="179" t="s">
        <v>15740</v>
      </c>
      <c r="C7962" s="179" t="s">
        <v>8</v>
      </c>
      <c r="D7962" s="180" t="s">
        <v>27321</v>
      </c>
    </row>
    <row r="7963" spans="1:4" x14ac:dyDescent="0.25">
      <c r="A7963" s="179" t="s">
        <v>3619</v>
      </c>
      <c r="B7963" s="179" t="s">
        <v>15741</v>
      </c>
      <c r="C7963" s="179" t="s">
        <v>8</v>
      </c>
      <c r="D7963" s="180" t="s">
        <v>27322</v>
      </c>
    </row>
    <row r="7964" spans="1:4" x14ac:dyDescent="0.25">
      <c r="A7964" s="179" t="s">
        <v>3620</v>
      </c>
      <c r="B7964" s="179" t="s">
        <v>15742</v>
      </c>
      <c r="C7964" s="179" t="s">
        <v>8</v>
      </c>
      <c r="D7964" s="180" t="s">
        <v>12480</v>
      </c>
    </row>
    <row r="7965" spans="1:4" x14ac:dyDescent="0.25">
      <c r="A7965" s="179" t="s">
        <v>3621</v>
      </c>
      <c r="B7965" s="179" t="s">
        <v>15743</v>
      </c>
      <c r="C7965" s="179" t="s">
        <v>8</v>
      </c>
      <c r="D7965" s="180" t="s">
        <v>14713</v>
      </c>
    </row>
    <row r="7966" spans="1:4" x14ac:dyDescent="0.25">
      <c r="A7966" s="179" t="s">
        <v>3622</v>
      </c>
      <c r="B7966" s="179" t="s">
        <v>15744</v>
      </c>
      <c r="C7966" s="179" t="s">
        <v>8</v>
      </c>
      <c r="D7966" s="180" t="s">
        <v>27323</v>
      </c>
    </row>
    <row r="7967" spans="1:4" x14ac:dyDescent="0.25">
      <c r="A7967" s="179" t="s">
        <v>3623</v>
      </c>
      <c r="B7967" s="179" t="s">
        <v>15745</v>
      </c>
      <c r="C7967" s="179" t="s">
        <v>8</v>
      </c>
      <c r="D7967" s="180" t="s">
        <v>23956</v>
      </c>
    </row>
    <row r="7968" spans="1:4" x14ac:dyDescent="0.25">
      <c r="A7968" s="179" t="s">
        <v>3624</v>
      </c>
      <c r="B7968" s="179" t="s">
        <v>15746</v>
      </c>
      <c r="C7968" s="179" t="s">
        <v>8</v>
      </c>
      <c r="D7968" s="180" t="s">
        <v>27324</v>
      </c>
    </row>
    <row r="7969" spans="1:4" x14ac:dyDescent="0.25">
      <c r="A7969" s="179" t="s">
        <v>3625</v>
      </c>
      <c r="B7969" s="179" t="s">
        <v>15747</v>
      </c>
      <c r="C7969" s="179" t="s">
        <v>8</v>
      </c>
      <c r="D7969" s="180" t="s">
        <v>27325</v>
      </c>
    </row>
    <row r="7970" spans="1:4" x14ac:dyDescent="0.25">
      <c r="A7970" s="179" t="s">
        <v>3626</v>
      </c>
      <c r="B7970" s="179" t="s">
        <v>15748</v>
      </c>
      <c r="C7970" s="179" t="s">
        <v>8</v>
      </c>
      <c r="D7970" s="180" t="s">
        <v>27326</v>
      </c>
    </row>
    <row r="7971" spans="1:4" x14ac:dyDescent="0.25">
      <c r="A7971" s="179" t="s">
        <v>3627</v>
      </c>
      <c r="B7971" s="179" t="s">
        <v>15749</v>
      </c>
      <c r="C7971" s="179" t="s">
        <v>8</v>
      </c>
      <c r="D7971" s="180" t="s">
        <v>27327</v>
      </c>
    </row>
    <row r="7972" spans="1:4" x14ac:dyDescent="0.25">
      <c r="A7972" s="179" t="s">
        <v>3628</v>
      </c>
      <c r="B7972" s="179" t="s">
        <v>15750</v>
      </c>
      <c r="C7972" s="179" t="s">
        <v>8</v>
      </c>
      <c r="D7972" s="180" t="s">
        <v>27328</v>
      </c>
    </row>
    <row r="7973" spans="1:4" x14ac:dyDescent="0.25">
      <c r="A7973" s="179" t="s">
        <v>3629</v>
      </c>
      <c r="B7973" s="179" t="s">
        <v>15751</v>
      </c>
      <c r="C7973" s="179" t="s">
        <v>8</v>
      </c>
      <c r="D7973" s="180" t="s">
        <v>12598</v>
      </c>
    </row>
    <row r="7974" spans="1:4" x14ac:dyDescent="0.25">
      <c r="A7974" s="179" t="s">
        <v>3630</v>
      </c>
      <c r="B7974" s="179" t="s">
        <v>15753</v>
      </c>
      <c r="C7974" s="179" t="s">
        <v>8</v>
      </c>
      <c r="D7974" s="180" t="s">
        <v>27329</v>
      </c>
    </row>
    <row r="7975" spans="1:4" x14ac:dyDescent="0.25">
      <c r="A7975" s="179" t="s">
        <v>3631</v>
      </c>
      <c r="B7975" s="179" t="s">
        <v>15754</v>
      </c>
      <c r="C7975" s="179" t="s">
        <v>8</v>
      </c>
      <c r="D7975" s="180" t="s">
        <v>27330</v>
      </c>
    </row>
    <row r="7976" spans="1:4" x14ac:dyDescent="0.25">
      <c r="A7976" s="179" t="s">
        <v>3632</v>
      </c>
      <c r="B7976" s="179" t="s">
        <v>15755</v>
      </c>
      <c r="C7976" s="179" t="s">
        <v>8</v>
      </c>
      <c r="D7976" s="180" t="s">
        <v>14744</v>
      </c>
    </row>
    <row r="7977" spans="1:4" x14ac:dyDescent="0.25">
      <c r="A7977" s="179" t="s">
        <v>3633</v>
      </c>
      <c r="B7977" s="179" t="s">
        <v>15756</v>
      </c>
      <c r="C7977" s="179" t="s">
        <v>8</v>
      </c>
      <c r="D7977" s="180" t="s">
        <v>27331</v>
      </c>
    </row>
    <row r="7978" spans="1:4" x14ac:dyDescent="0.25">
      <c r="A7978" s="179" t="s">
        <v>3634</v>
      </c>
      <c r="B7978" s="179" t="s">
        <v>15757</v>
      </c>
      <c r="C7978" s="179" t="s">
        <v>8</v>
      </c>
      <c r="D7978" s="180" t="s">
        <v>27332</v>
      </c>
    </row>
    <row r="7979" spans="1:4" x14ac:dyDescent="0.25">
      <c r="A7979" s="179" t="s">
        <v>3635</v>
      </c>
      <c r="B7979" s="179" t="s">
        <v>15758</v>
      </c>
      <c r="C7979" s="179" t="s">
        <v>8</v>
      </c>
      <c r="D7979" s="180" t="s">
        <v>16857</v>
      </c>
    </row>
    <row r="7980" spans="1:4" x14ac:dyDescent="0.25">
      <c r="A7980" s="179" t="s">
        <v>3636</v>
      </c>
      <c r="B7980" s="179" t="s">
        <v>15759</v>
      </c>
      <c r="C7980" s="179" t="s">
        <v>8</v>
      </c>
      <c r="D7980" s="180" t="s">
        <v>17522</v>
      </c>
    </row>
    <row r="7981" spans="1:4" x14ac:dyDescent="0.25">
      <c r="A7981" s="179" t="s">
        <v>3637</v>
      </c>
      <c r="B7981" s="179" t="s">
        <v>15760</v>
      </c>
      <c r="C7981" s="179" t="s">
        <v>8</v>
      </c>
      <c r="D7981" s="180" t="s">
        <v>27333</v>
      </c>
    </row>
    <row r="7982" spans="1:4" x14ac:dyDescent="0.25">
      <c r="A7982" s="179" t="s">
        <v>3638</v>
      </c>
      <c r="B7982" s="179" t="s">
        <v>15761</v>
      </c>
      <c r="C7982" s="179" t="s">
        <v>8</v>
      </c>
      <c r="D7982" s="180" t="s">
        <v>27334</v>
      </c>
    </row>
    <row r="7983" spans="1:4" x14ac:dyDescent="0.25">
      <c r="A7983" s="179" t="s">
        <v>3639</v>
      </c>
      <c r="B7983" s="179" t="s">
        <v>15762</v>
      </c>
      <c r="C7983" s="179" t="s">
        <v>8</v>
      </c>
      <c r="D7983" s="180" t="s">
        <v>27335</v>
      </c>
    </row>
    <row r="7984" spans="1:4" x14ac:dyDescent="0.25">
      <c r="A7984" s="179" t="s">
        <v>3640</v>
      </c>
      <c r="B7984" s="179" t="s">
        <v>15763</v>
      </c>
      <c r="C7984" s="179" t="s">
        <v>8</v>
      </c>
      <c r="D7984" s="180" t="s">
        <v>27336</v>
      </c>
    </row>
    <row r="7985" spans="1:4" x14ac:dyDescent="0.25">
      <c r="A7985" s="179" t="s">
        <v>3641</v>
      </c>
      <c r="B7985" s="179" t="s">
        <v>15764</v>
      </c>
      <c r="C7985" s="179" t="s">
        <v>8</v>
      </c>
      <c r="D7985" s="180" t="s">
        <v>27337</v>
      </c>
    </row>
    <row r="7986" spans="1:4" x14ac:dyDescent="0.25">
      <c r="A7986" s="179" t="s">
        <v>3642</v>
      </c>
      <c r="B7986" s="179" t="s">
        <v>15765</v>
      </c>
      <c r="C7986" s="179" t="s">
        <v>8</v>
      </c>
      <c r="D7986" s="180" t="s">
        <v>27338</v>
      </c>
    </row>
    <row r="7987" spans="1:4" x14ac:dyDescent="0.25">
      <c r="A7987" s="179" t="s">
        <v>3643</v>
      </c>
      <c r="B7987" s="179" t="s">
        <v>15766</v>
      </c>
      <c r="C7987" s="179" t="s">
        <v>8</v>
      </c>
      <c r="D7987" s="180" t="s">
        <v>12686</v>
      </c>
    </row>
    <row r="7988" spans="1:4" x14ac:dyDescent="0.25">
      <c r="A7988" s="179" t="s">
        <v>3644</v>
      </c>
      <c r="B7988" s="179" t="s">
        <v>15768</v>
      </c>
      <c r="C7988" s="179" t="s">
        <v>8</v>
      </c>
      <c r="D7988" s="180" t="s">
        <v>27339</v>
      </c>
    </row>
    <row r="7989" spans="1:4" x14ac:dyDescent="0.25">
      <c r="A7989" s="179" t="s">
        <v>3645</v>
      </c>
      <c r="B7989" s="179" t="s">
        <v>15769</v>
      </c>
      <c r="C7989" s="179" t="s">
        <v>8</v>
      </c>
      <c r="D7989" s="180" t="s">
        <v>27340</v>
      </c>
    </row>
    <row r="7990" spans="1:4" x14ac:dyDescent="0.25">
      <c r="A7990" s="179" t="s">
        <v>3646</v>
      </c>
      <c r="B7990" s="179" t="s">
        <v>15770</v>
      </c>
      <c r="C7990" s="179" t="s">
        <v>8</v>
      </c>
      <c r="D7990" s="180" t="s">
        <v>12754</v>
      </c>
    </row>
    <row r="7991" spans="1:4" x14ac:dyDescent="0.25">
      <c r="A7991" s="179" t="s">
        <v>3647</v>
      </c>
      <c r="B7991" s="179" t="s">
        <v>15771</v>
      </c>
      <c r="C7991" s="179" t="s">
        <v>8</v>
      </c>
      <c r="D7991" s="180" t="s">
        <v>27341</v>
      </c>
    </row>
    <row r="7992" spans="1:4" x14ac:dyDescent="0.25">
      <c r="A7992" s="179" t="s">
        <v>3648</v>
      </c>
      <c r="B7992" s="179" t="s">
        <v>15772</v>
      </c>
      <c r="C7992" s="179" t="s">
        <v>8</v>
      </c>
      <c r="D7992" s="180" t="s">
        <v>27342</v>
      </c>
    </row>
    <row r="7993" spans="1:4" x14ac:dyDescent="0.25">
      <c r="A7993" s="179" t="s">
        <v>3649</v>
      </c>
      <c r="B7993" s="179" t="s">
        <v>15773</v>
      </c>
      <c r="C7993" s="179" t="s">
        <v>8</v>
      </c>
      <c r="D7993" s="180" t="s">
        <v>14610</v>
      </c>
    </row>
    <row r="7994" spans="1:4" x14ac:dyDescent="0.25">
      <c r="A7994" s="179" t="s">
        <v>3650</v>
      </c>
      <c r="B7994" s="179" t="s">
        <v>15774</v>
      </c>
      <c r="C7994" s="179" t="s">
        <v>8</v>
      </c>
      <c r="D7994" s="180" t="s">
        <v>27343</v>
      </c>
    </row>
    <row r="7995" spans="1:4" x14ac:dyDescent="0.25">
      <c r="A7995" s="179" t="s">
        <v>3651</v>
      </c>
      <c r="B7995" s="179" t="s">
        <v>15775</v>
      </c>
      <c r="C7995" s="179" t="s">
        <v>8</v>
      </c>
      <c r="D7995" s="180" t="s">
        <v>17794</v>
      </c>
    </row>
    <row r="7996" spans="1:4" x14ac:dyDescent="0.25">
      <c r="A7996" s="179" t="s">
        <v>3652</v>
      </c>
      <c r="B7996" s="179" t="s">
        <v>15776</v>
      </c>
      <c r="C7996" s="179" t="s">
        <v>8</v>
      </c>
      <c r="D7996" s="180" t="s">
        <v>27344</v>
      </c>
    </row>
    <row r="7997" spans="1:4" x14ac:dyDescent="0.25">
      <c r="A7997" s="179" t="s">
        <v>3653</v>
      </c>
      <c r="B7997" s="179" t="s">
        <v>15777</v>
      </c>
      <c r="C7997" s="179" t="s">
        <v>8</v>
      </c>
      <c r="D7997" s="180" t="s">
        <v>12684</v>
      </c>
    </row>
    <row r="7998" spans="1:4" x14ac:dyDescent="0.25">
      <c r="A7998" s="179" t="s">
        <v>3654</v>
      </c>
      <c r="B7998" s="179" t="s">
        <v>15778</v>
      </c>
      <c r="C7998" s="179" t="s">
        <v>8</v>
      </c>
      <c r="D7998" s="180" t="s">
        <v>21699</v>
      </c>
    </row>
    <row r="7999" spans="1:4" x14ac:dyDescent="0.25">
      <c r="A7999" s="179" t="s">
        <v>3655</v>
      </c>
      <c r="B7999" s="179" t="s">
        <v>15779</v>
      </c>
      <c r="C7999" s="179" t="s">
        <v>8</v>
      </c>
      <c r="D7999" s="180" t="s">
        <v>27345</v>
      </c>
    </row>
    <row r="8000" spans="1:4" x14ac:dyDescent="0.25">
      <c r="A8000" s="179" t="s">
        <v>3656</v>
      </c>
      <c r="B8000" s="179" t="s">
        <v>15780</v>
      </c>
      <c r="C8000" s="179" t="s">
        <v>8</v>
      </c>
      <c r="D8000" s="180" t="s">
        <v>17564</v>
      </c>
    </row>
    <row r="8001" spans="1:4" x14ac:dyDescent="0.25">
      <c r="A8001" s="179" t="s">
        <v>3657</v>
      </c>
      <c r="B8001" s="179" t="s">
        <v>15781</v>
      </c>
      <c r="C8001" s="179" t="s">
        <v>8</v>
      </c>
      <c r="D8001" s="180" t="s">
        <v>17623</v>
      </c>
    </row>
    <row r="8002" spans="1:4" x14ac:dyDescent="0.25">
      <c r="A8002" s="179" t="s">
        <v>3658</v>
      </c>
      <c r="B8002" s="179" t="s">
        <v>15782</v>
      </c>
      <c r="C8002" s="179" t="s">
        <v>8</v>
      </c>
      <c r="D8002" s="180" t="s">
        <v>18002</v>
      </c>
    </row>
    <row r="8003" spans="1:4" x14ac:dyDescent="0.25">
      <c r="A8003" s="179" t="s">
        <v>3659</v>
      </c>
      <c r="B8003" s="179" t="s">
        <v>15783</v>
      </c>
      <c r="C8003" s="179" t="s">
        <v>8</v>
      </c>
      <c r="D8003" s="180" t="s">
        <v>27346</v>
      </c>
    </row>
    <row r="8004" spans="1:4" x14ac:dyDescent="0.25">
      <c r="A8004" s="179" t="s">
        <v>3660</v>
      </c>
      <c r="B8004" s="179" t="s">
        <v>15784</v>
      </c>
      <c r="C8004" s="179" t="s">
        <v>8</v>
      </c>
      <c r="D8004" s="180" t="s">
        <v>22419</v>
      </c>
    </row>
    <row r="8005" spans="1:4" x14ac:dyDescent="0.25">
      <c r="A8005" s="179" t="s">
        <v>3661</v>
      </c>
      <c r="B8005" s="179" t="s">
        <v>15785</v>
      </c>
      <c r="C8005" s="179" t="s">
        <v>8</v>
      </c>
      <c r="D8005" s="180" t="s">
        <v>19815</v>
      </c>
    </row>
    <row r="8006" spans="1:4" x14ac:dyDescent="0.25">
      <c r="A8006" s="179" t="s">
        <v>3662</v>
      </c>
      <c r="B8006" s="179" t="s">
        <v>15786</v>
      </c>
      <c r="C8006" s="179" t="s">
        <v>8</v>
      </c>
      <c r="D8006" s="180" t="s">
        <v>15980</v>
      </c>
    </row>
    <row r="8007" spans="1:4" x14ac:dyDescent="0.25">
      <c r="A8007" s="179" t="s">
        <v>3663</v>
      </c>
      <c r="B8007" s="179" t="s">
        <v>15787</v>
      </c>
      <c r="C8007" s="179" t="s">
        <v>8</v>
      </c>
      <c r="D8007" s="180" t="s">
        <v>27347</v>
      </c>
    </row>
    <row r="8008" spans="1:4" x14ac:dyDescent="0.25">
      <c r="A8008" s="179" t="s">
        <v>3664</v>
      </c>
      <c r="B8008" s="179" t="s">
        <v>15789</v>
      </c>
      <c r="C8008" s="179" t="s">
        <v>8</v>
      </c>
      <c r="D8008" s="180" t="s">
        <v>27348</v>
      </c>
    </row>
    <row r="8009" spans="1:4" x14ac:dyDescent="0.25">
      <c r="A8009" s="179" t="s">
        <v>3665</v>
      </c>
      <c r="B8009" s="179" t="s">
        <v>15790</v>
      </c>
      <c r="C8009" s="179" t="s">
        <v>8</v>
      </c>
      <c r="D8009" s="180" t="s">
        <v>27349</v>
      </c>
    </row>
    <row r="8010" spans="1:4" x14ac:dyDescent="0.25">
      <c r="A8010" s="179" t="s">
        <v>3666</v>
      </c>
      <c r="B8010" s="179" t="s">
        <v>15791</v>
      </c>
      <c r="C8010" s="179" t="s">
        <v>8</v>
      </c>
      <c r="D8010" s="180" t="s">
        <v>17615</v>
      </c>
    </row>
    <row r="8011" spans="1:4" x14ac:dyDescent="0.25">
      <c r="A8011" s="179" t="s">
        <v>3667</v>
      </c>
      <c r="B8011" s="179" t="s">
        <v>15792</v>
      </c>
      <c r="C8011" s="179" t="s">
        <v>8</v>
      </c>
      <c r="D8011" s="180" t="s">
        <v>27350</v>
      </c>
    </row>
    <row r="8012" spans="1:4" x14ac:dyDescent="0.25">
      <c r="A8012" s="179" t="s">
        <v>3668</v>
      </c>
      <c r="B8012" s="179" t="s">
        <v>15793</v>
      </c>
      <c r="C8012" s="179" t="s">
        <v>8</v>
      </c>
      <c r="D8012" s="180" t="s">
        <v>27351</v>
      </c>
    </row>
    <row r="8013" spans="1:4" x14ac:dyDescent="0.25">
      <c r="A8013" s="179" t="s">
        <v>3669</v>
      </c>
      <c r="B8013" s="179" t="s">
        <v>15794</v>
      </c>
      <c r="C8013" s="179" t="s">
        <v>8</v>
      </c>
      <c r="D8013" s="180" t="s">
        <v>14858</v>
      </c>
    </row>
    <row r="8014" spans="1:4" x14ac:dyDescent="0.25">
      <c r="A8014" s="179" t="s">
        <v>3670</v>
      </c>
      <c r="B8014" s="179" t="s">
        <v>15795</v>
      </c>
      <c r="C8014" s="179" t="s">
        <v>8</v>
      </c>
      <c r="D8014" s="180" t="s">
        <v>27352</v>
      </c>
    </row>
    <row r="8015" spans="1:4" x14ac:dyDescent="0.25">
      <c r="A8015" s="179" t="s">
        <v>3671</v>
      </c>
      <c r="B8015" s="179" t="s">
        <v>15796</v>
      </c>
      <c r="C8015" s="179" t="s">
        <v>8</v>
      </c>
      <c r="D8015" s="180" t="s">
        <v>27353</v>
      </c>
    </row>
    <row r="8016" spans="1:4" x14ac:dyDescent="0.25">
      <c r="A8016" s="179" t="s">
        <v>3672</v>
      </c>
      <c r="B8016" s="179" t="s">
        <v>15797</v>
      </c>
      <c r="C8016" s="179" t="s">
        <v>8</v>
      </c>
      <c r="D8016" s="180" t="s">
        <v>27354</v>
      </c>
    </row>
    <row r="8017" spans="1:4" x14ac:dyDescent="0.25">
      <c r="A8017" s="179" t="s">
        <v>3673</v>
      </c>
      <c r="B8017" s="179" t="s">
        <v>15798</v>
      </c>
      <c r="C8017" s="179" t="s">
        <v>8</v>
      </c>
      <c r="D8017" s="180" t="s">
        <v>17616</v>
      </c>
    </row>
    <row r="8018" spans="1:4" x14ac:dyDescent="0.25">
      <c r="A8018" s="179" t="s">
        <v>3674</v>
      </c>
      <c r="B8018" s="179" t="s">
        <v>15799</v>
      </c>
      <c r="C8018" s="179" t="s">
        <v>8</v>
      </c>
      <c r="D8018" s="180" t="s">
        <v>27355</v>
      </c>
    </row>
    <row r="8019" spans="1:4" x14ac:dyDescent="0.25">
      <c r="A8019" s="179" t="s">
        <v>3675</v>
      </c>
      <c r="B8019" s="179" t="s">
        <v>15800</v>
      </c>
      <c r="C8019" s="179" t="s">
        <v>8</v>
      </c>
      <c r="D8019" s="180" t="s">
        <v>27356</v>
      </c>
    </row>
    <row r="8020" spans="1:4" x14ac:dyDescent="0.25">
      <c r="A8020" s="179" t="s">
        <v>3676</v>
      </c>
      <c r="B8020" s="179" t="s">
        <v>15801</v>
      </c>
      <c r="C8020" s="179" t="s">
        <v>8</v>
      </c>
      <c r="D8020" s="180" t="s">
        <v>27357</v>
      </c>
    </row>
    <row r="8021" spans="1:4" x14ac:dyDescent="0.25">
      <c r="A8021" s="179" t="s">
        <v>3677</v>
      </c>
      <c r="B8021" s="179" t="s">
        <v>15802</v>
      </c>
      <c r="C8021" s="179" t="s">
        <v>8</v>
      </c>
      <c r="D8021" s="180" t="s">
        <v>26260</v>
      </c>
    </row>
    <row r="8022" spans="1:4" x14ac:dyDescent="0.25">
      <c r="A8022" s="179" t="s">
        <v>3678</v>
      </c>
      <c r="B8022" s="179" t="s">
        <v>15803</v>
      </c>
      <c r="C8022" s="179" t="s">
        <v>8</v>
      </c>
      <c r="D8022" s="180" t="s">
        <v>26886</v>
      </c>
    </row>
    <row r="8023" spans="1:4" x14ac:dyDescent="0.25">
      <c r="A8023" s="179" t="s">
        <v>3679</v>
      </c>
      <c r="B8023" s="179" t="s">
        <v>15804</v>
      </c>
      <c r="C8023" s="179" t="s">
        <v>8</v>
      </c>
      <c r="D8023" s="180" t="s">
        <v>18341</v>
      </c>
    </row>
    <row r="8024" spans="1:4" x14ac:dyDescent="0.25">
      <c r="A8024" s="179" t="s">
        <v>3680</v>
      </c>
      <c r="B8024" s="179" t="s">
        <v>15805</v>
      </c>
      <c r="C8024" s="179" t="s">
        <v>8</v>
      </c>
      <c r="D8024" s="180" t="s">
        <v>27358</v>
      </c>
    </row>
    <row r="8025" spans="1:4" x14ac:dyDescent="0.25">
      <c r="A8025" s="179" t="s">
        <v>3681</v>
      </c>
      <c r="B8025" s="179" t="s">
        <v>15806</v>
      </c>
      <c r="C8025" s="179" t="s">
        <v>8</v>
      </c>
      <c r="D8025" s="180" t="s">
        <v>27359</v>
      </c>
    </row>
    <row r="8026" spans="1:4" x14ac:dyDescent="0.25">
      <c r="A8026" s="179" t="s">
        <v>3682</v>
      </c>
      <c r="B8026" s="179" t="s">
        <v>15807</v>
      </c>
      <c r="C8026" s="179" t="s">
        <v>8</v>
      </c>
      <c r="D8026" s="180" t="s">
        <v>27349</v>
      </c>
    </row>
    <row r="8027" spans="1:4" x14ac:dyDescent="0.25">
      <c r="A8027" s="179" t="s">
        <v>3683</v>
      </c>
      <c r="B8027" s="179" t="s">
        <v>15808</v>
      </c>
      <c r="C8027" s="179" t="s">
        <v>8</v>
      </c>
      <c r="D8027" s="180" t="s">
        <v>17812</v>
      </c>
    </row>
    <row r="8028" spans="1:4" x14ac:dyDescent="0.25">
      <c r="A8028" s="179" t="s">
        <v>3684</v>
      </c>
      <c r="B8028" s="179" t="s">
        <v>15809</v>
      </c>
      <c r="C8028" s="179" t="s">
        <v>8</v>
      </c>
      <c r="D8028" s="180" t="s">
        <v>27360</v>
      </c>
    </row>
    <row r="8029" spans="1:4" x14ac:dyDescent="0.25">
      <c r="A8029" s="179" t="s">
        <v>3685</v>
      </c>
      <c r="B8029" s="179" t="s">
        <v>15810</v>
      </c>
      <c r="C8029" s="179" t="s">
        <v>8</v>
      </c>
      <c r="D8029" s="180" t="s">
        <v>12480</v>
      </c>
    </row>
    <row r="8030" spans="1:4" x14ac:dyDescent="0.25">
      <c r="A8030" s="179" t="s">
        <v>3686</v>
      </c>
      <c r="B8030" s="179" t="s">
        <v>15811</v>
      </c>
      <c r="C8030" s="179" t="s">
        <v>8</v>
      </c>
      <c r="D8030" s="180" t="s">
        <v>27361</v>
      </c>
    </row>
    <row r="8031" spans="1:4" x14ac:dyDescent="0.25">
      <c r="A8031" s="179" t="s">
        <v>3687</v>
      </c>
      <c r="B8031" s="179" t="s">
        <v>15812</v>
      </c>
      <c r="C8031" s="179" t="s">
        <v>8</v>
      </c>
      <c r="D8031" s="180" t="s">
        <v>27362</v>
      </c>
    </row>
    <row r="8032" spans="1:4" x14ac:dyDescent="0.25">
      <c r="A8032" s="179" t="s">
        <v>3688</v>
      </c>
      <c r="B8032" s="179" t="s">
        <v>15813</v>
      </c>
      <c r="C8032" s="179" t="s">
        <v>8</v>
      </c>
      <c r="D8032" s="180" t="s">
        <v>27363</v>
      </c>
    </row>
    <row r="8033" spans="1:4" x14ac:dyDescent="0.25">
      <c r="A8033" s="179" t="s">
        <v>3689</v>
      </c>
      <c r="B8033" s="179" t="s">
        <v>15814</v>
      </c>
      <c r="C8033" s="179" t="s">
        <v>8</v>
      </c>
      <c r="D8033" s="180" t="s">
        <v>20503</v>
      </c>
    </row>
    <row r="8034" spans="1:4" x14ac:dyDescent="0.25">
      <c r="A8034" s="179" t="s">
        <v>3690</v>
      </c>
      <c r="B8034" s="179" t="s">
        <v>15815</v>
      </c>
      <c r="C8034" s="179" t="s">
        <v>8</v>
      </c>
      <c r="D8034" s="180" t="s">
        <v>18370</v>
      </c>
    </row>
    <row r="8035" spans="1:4" x14ac:dyDescent="0.25">
      <c r="A8035" s="179" t="s">
        <v>3691</v>
      </c>
      <c r="B8035" s="179" t="s">
        <v>8079</v>
      </c>
      <c r="C8035" s="179" t="s">
        <v>8</v>
      </c>
      <c r="D8035" s="180" t="s">
        <v>27364</v>
      </c>
    </row>
    <row r="8036" spans="1:4" x14ac:dyDescent="0.25">
      <c r="A8036" s="179" t="s">
        <v>3692</v>
      </c>
      <c r="B8036" s="179" t="s">
        <v>8080</v>
      </c>
      <c r="C8036" s="179" t="s">
        <v>8</v>
      </c>
      <c r="D8036" s="180" t="s">
        <v>27365</v>
      </c>
    </row>
    <row r="8037" spans="1:4" x14ac:dyDescent="0.25">
      <c r="A8037" s="179" t="s">
        <v>3693</v>
      </c>
      <c r="B8037" s="179" t="s">
        <v>8081</v>
      </c>
      <c r="C8037" s="179" t="s">
        <v>8</v>
      </c>
      <c r="D8037" s="180" t="s">
        <v>27366</v>
      </c>
    </row>
    <row r="8038" spans="1:4" x14ac:dyDescent="0.25">
      <c r="A8038" s="179" t="s">
        <v>3694</v>
      </c>
      <c r="B8038" s="179" t="s">
        <v>8082</v>
      </c>
      <c r="C8038" s="179" t="s">
        <v>8</v>
      </c>
      <c r="D8038" s="180" t="s">
        <v>27367</v>
      </c>
    </row>
    <row r="8039" spans="1:4" x14ac:dyDescent="0.25">
      <c r="A8039" s="179" t="s">
        <v>3695</v>
      </c>
      <c r="B8039" s="179" t="s">
        <v>8083</v>
      </c>
      <c r="C8039" s="179" t="s">
        <v>8</v>
      </c>
      <c r="D8039" s="180" t="s">
        <v>27368</v>
      </c>
    </row>
    <row r="8040" spans="1:4" x14ac:dyDescent="0.25">
      <c r="A8040" s="179" t="s">
        <v>3696</v>
      </c>
      <c r="B8040" s="179" t="s">
        <v>8084</v>
      </c>
      <c r="C8040" s="179" t="s">
        <v>8</v>
      </c>
      <c r="D8040" s="180" t="s">
        <v>27369</v>
      </c>
    </row>
    <row r="8041" spans="1:4" x14ac:dyDescent="0.25">
      <c r="A8041" s="179" t="s">
        <v>3697</v>
      </c>
      <c r="B8041" s="179" t="s">
        <v>8085</v>
      </c>
      <c r="C8041" s="179" t="s">
        <v>8</v>
      </c>
      <c r="D8041" s="180" t="s">
        <v>27370</v>
      </c>
    </row>
    <row r="8042" spans="1:4" x14ac:dyDescent="0.25">
      <c r="A8042" s="179" t="s">
        <v>3698</v>
      </c>
      <c r="B8042" s="179" t="s">
        <v>8086</v>
      </c>
      <c r="C8042" s="179" t="s">
        <v>8</v>
      </c>
      <c r="D8042" s="180" t="s">
        <v>27371</v>
      </c>
    </row>
    <row r="8043" spans="1:4" x14ac:dyDescent="0.25">
      <c r="A8043" s="179" t="s">
        <v>3699</v>
      </c>
      <c r="B8043" s="179" t="s">
        <v>8087</v>
      </c>
      <c r="C8043" s="179" t="s">
        <v>8</v>
      </c>
      <c r="D8043" s="180" t="s">
        <v>27372</v>
      </c>
    </row>
    <row r="8044" spans="1:4" x14ac:dyDescent="0.25">
      <c r="A8044" s="179" t="s">
        <v>3700</v>
      </c>
      <c r="B8044" s="179" t="s">
        <v>8088</v>
      </c>
      <c r="C8044" s="179" t="s">
        <v>8</v>
      </c>
      <c r="D8044" s="180" t="s">
        <v>27373</v>
      </c>
    </row>
    <row r="8045" spans="1:4" x14ac:dyDescent="0.25">
      <c r="A8045" s="179" t="s">
        <v>3701</v>
      </c>
      <c r="B8045" s="179" t="s">
        <v>8089</v>
      </c>
      <c r="C8045" s="179" t="s">
        <v>8</v>
      </c>
      <c r="D8045" s="180" t="s">
        <v>27374</v>
      </c>
    </row>
    <row r="8046" spans="1:4" x14ac:dyDescent="0.25">
      <c r="A8046" s="179" t="s">
        <v>3702</v>
      </c>
      <c r="B8046" s="179" t="s">
        <v>8090</v>
      </c>
      <c r="C8046" s="179" t="s">
        <v>8</v>
      </c>
      <c r="D8046" s="180" t="s">
        <v>27375</v>
      </c>
    </row>
    <row r="8047" spans="1:4" x14ac:dyDescent="0.25">
      <c r="A8047" s="179" t="s">
        <v>3703</v>
      </c>
      <c r="B8047" s="179" t="s">
        <v>8091</v>
      </c>
      <c r="C8047" s="179" t="s">
        <v>8</v>
      </c>
      <c r="D8047" s="180" t="s">
        <v>27376</v>
      </c>
    </row>
    <row r="8048" spans="1:4" x14ac:dyDescent="0.25">
      <c r="A8048" s="179" t="s">
        <v>3704</v>
      </c>
      <c r="B8048" s="179" t="s">
        <v>8092</v>
      </c>
      <c r="C8048" s="179" t="s">
        <v>8</v>
      </c>
      <c r="D8048" s="180" t="s">
        <v>27377</v>
      </c>
    </row>
    <row r="8049" spans="1:4" x14ac:dyDescent="0.25">
      <c r="A8049" s="179" t="s">
        <v>3705</v>
      </c>
      <c r="B8049" s="179" t="s">
        <v>8093</v>
      </c>
      <c r="C8049" s="179" t="s">
        <v>8</v>
      </c>
      <c r="D8049" s="180" t="s">
        <v>16679</v>
      </c>
    </row>
    <row r="8050" spans="1:4" x14ac:dyDescent="0.25">
      <c r="A8050" s="179" t="s">
        <v>3706</v>
      </c>
      <c r="B8050" s="179" t="s">
        <v>8094</v>
      </c>
      <c r="C8050" s="179" t="s">
        <v>8</v>
      </c>
      <c r="D8050" s="180" t="s">
        <v>21718</v>
      </c>
    </row>
    <row r="8051" spans="1:4" x14ac:dyDescent="0.25">
      <c r="A8051" s="179" t="s">
        <v>3707</v>
      </c>
      <c r="B8051" s="179" t="s">
        <v>8095</v>
      </c>
      <c r="C8051" s="179" t="s">
        <v>8</v>
      </c>
      <c r="D8051" s="180" t="s">
        <v>14240</v>
      </c>
    </row>
    <row r="8052" spans="1:4" x14ac:dyDescent="0.25">
      <c r="A8052" s="179" t="s">
        <v>3708</v>
      </c>
      <c r="B8052" s="179" t="s">
        <v>8097</v>
      </c>
      <c r="C8052" s="179" t="s">
        <v>8</v>
      </c>
      <c r="D8052" s="180" t="s">
        <v>27378</v>
      </c>
    </row>
    <row r="8053" spans="1:4" x14ac:dyDescent="0.25">
      <c r="A8053" s="179" t="s">
        <v>3709</v>
      </c>
      <c r="B8053" s="179" t="s">
        <v>8099</v>
      </c>
      <c r="C8053" s="179" t="s">
        <v>8</v>
      </c>
      <c r="D8053" s="180" t="s">
        <v>27379</v>
      </c>
    </row>
    <row r="8054" spans="1:4" x14ac:dyDescent="0.25">
      <c r="A8054" s="179" t="s">
        <v>3710</v>
      </c>
      <c r="B8054" s="179" t="s">
        <v>8100</v>
      </c>
      <c r="C8054" s="179" t="s">
        <v>8</v>
      </c>
      <c r="D8054" s="180" t="s">
        <v>27380</v>
      </c>
    </row>
    <row r="8055" spans="1:4" x14ac:dyDescent="0.25">
      <c r="A8055" s="179" t="s">
        <v>3711</v>
      </c>
      <c r="B8055" s="179" t="s">
        <v>8101</v>
      </c>
      <c r="C8055" s="179" t="s">
        <v>8</v>
      </c>
      <c r="D8055" s="180" t="s">
        <v>27381</v>
      </c>
    </row>
    <row r="8056" spans="1:4" x14ac:dyDescent="0.25">
      <c r="A8056" s="179" t="s">
        <v>3712</v>
      </c>
      <c r="B8056" s="179" t="s">
        <v>15818</v>
      </c>
      <c r="C8056" s="179" t="s">
        <v>8</v>
      </c>
      <c r="D8056" s="180" t="s">
        <v>17718</v>
      </c>
    </row>
    <row r="8057" spans="1:4" x14ac:dyDescent="0.25">
      <c r="A8057" s="179" t="s">
        <v>3713</v>
      </c>
      <c r="B8057" s="179" t="s">
        <v>15819</v>
      </c>
      <c r="C8057" s="179" t="s">
        <v>8</v>
      </c>
      <c r="D8057" s="180" t="s">
        <v>27382</v>
      </c>
    </row>
    <row r="8058" spans="1:4" x14ac:dyDescent="0.25">
      <c r="A8058" s="179" t="s">
        <v>3714</v>
      </c>
      <c r="B8058" s="179" t="s">
        <v>15820</v>
      </c>
      <c r="C8058" s="179" t="s">
        <v>8</v>
      </c>
      <c r="D8058" s="180" t="s">
        <v>17417</v>
      </c>
    </row>
    <row r="8059" spans="1:4" x14ac:dyDescent="0.25">
      <c r="A8059" s="179" t="s">
        <v>3715</v>
      </c>
      <c r="B8059" s="179" t="s">
        <v>15821</v>
      </c>
      <c r="C8059" s="179" t="s">
        <v>8</v>
      </c>
      <c r="D8059" s="180" t="s">
        <v>27383</v>
      </c>
    </row>
    <row r="8060" spans="1:4" x14ac:dyDescent="0.25">
      <c r="A8060" s="179" t="s">
        <v>8102</v>
      </c>
      <c r="B8060" s="179" t="s">
        <v>15822</v>
      </c>
      <c r="C8060" s="179" t="s">
        <v>8</v>
      </c>
      <c r="D8060" s="180" t="s">
        <v>27384</v>
      </c>
    </row>
    <row r="8061" spans="1:4" x14ac:dyDescent="0.25">
      <c r="A8061" s="179" t="s">
        <v>8103</v>
      </c>
      <c r="B8061" s="179" t="s">
        <v>15823</v>
      </c>
      <c r="C8061" s="179" t="s">
        <v>8</v>
      </c>
      <c r="D8061" s="180" t="s">
        <v>14588</v>
      </c>
    </row>
    <row r="8062" spans="1:4" x14ac:dyDescent="0.25">
      <c r="A8062" s="179" t="s">
        <v>8104</v>
      </c>
      <c r="B8062" s="179" t="s">
        <v>8105</v>
      </c>
      <c r="C8062" s="179" t="s">
        <v>8</v>
      </c>
      <c r="D8062" s="180" t="s">
        <v>27364</v>
      </c>
    </row>
    <row r="8063" spans="1:4" x14ac:dyDescent="0.25">
      <c r="A8063" s="179" t="s">
        <v>8106</v>
      </c>
      <c r="B8063" s="179" t="s">
        <v>8107</v>
      </c>
      <c r="C8063" s="179" t="s">
        <v>8</v>
      </c>
      <c r="D8063" s="180" t="s">
        <v>27385</v>
      </c>
    </row>
    <row r="8064" spans="1:4" x14ac:dyDescent="0.25">
      <c r="A8064" s="179" t="s">
        <v>8108</v>
      </c>
      <c r="B8064" s="179" t="s">
        <v>8109</v>
      </c>
      <c r="C8064" s="179" t="s">
        <v>8</v>
      </c>
      <c r="D8064" s="180" t="s">
        <v>24493</v>
      </c>
    </row>
    <row r="8065" spans="1:4" x14ac:dyDescent="0.25">
      <c r="A8065" s="179" t="s">
        <v>8110</v>
      </c>
      <c r="B8065" s="179" t="s">
        <v>8111</v>
      </c>
      <c r="C8065" s="179" t="s">
        <v>8</v>
      </c>
      <c r="D8065" s="180" t="s">
        <v>27386</v>
      </c>
    </row>
    <row r="8066" spans="1:4" x14ac:dyDescent="0.25">
      <c r="A8066" s="179" t="s">
        <v>8112</v>
      </c>
      <c r="B8066" s="179" t="s">
        <v>8113</v>
      </c>
      <c r="C8066" s="179" t="s">
        <v>8</v>
      </c>
      <c r="D8066" s="180" t="s">
        <v>27387</v>
      </c>
    </row>
    <row r="8067" spans="1:4" x14ac:dyDescent="0.25">
      <c r="A8067" s="179" t="s">
        <v>8114</v>
      </c>
      <c r="B8067" s="179" t="s">
        <v>8115</v>
      </c>
      <c r="C8067" s="179" t="s">
        <v>8</v>
      </c>
      <c r="D8067" s="180" t="s">
        <v>20101</v>
      </c>
    </row>
    <row r="8068" spans="1:4" x14ac:dyDescent="0.25">
      <c r="A8068" s="179" t="s">
        <v>8116</v>
      </c>
      <c r="B8068" s="179" t="s">
        <v>8117</v>
      </c>
      <c r="C8068" s="179" t="s">
        <v>8</v>
      </c>
      <c r="D8068" s="180" t="s">
        <v>8532</v>
      </c>
    </row>
    <row r="8069" spans="1:4" x14ac:dyDescent="0.25">
      <c r="A8069" s="179" t="s">
        <v>8118</v>
      </c>
      <c r="B8069" s="179" t="s">
        <v>8119</v>
      </c>
      <c r="C8069" s="179" t="s">
        <v>8</v>
      </c>
      <c r="D8069" s="180" t="s">
        <v>17806</v>
      </c>
    </row>
    <row r="8070" spans="1:4" x14ac:dyDescent="0.25">
      <c r="A8070" s="179" t="s">
        <v>13006</v>
      </c>
      <c r="B8070" s="179" t="s">
        <v>13007</v>
      </c>
      <c r="C8070" s="179" t="s">
        <v>8</v>
      </c>
      <c r="D8070" s="180" t="s">
        <v>27388</v>
      </c>
    </row>
    <row r="8071" spans="1:4" x14ac:dyDescent="0.25">
      <c r="A8071" s="179" t="s">
        <v>9849</v>
      </c>
      <c r="B8071" s="179" t="s">
        <v>15824</v>
      </c>
      <c r="C8071" s="179" t="s">
        <v>8</v>
      </c>
      <c r="D8071" s="180" t="s">
        <v>27389</v>
      </c>
    </row>
    <row r="8072" spans="1:4" x14ac:dyDescent="0.25">
      <c r="A8072" s="179" t="s">
        <v>9850</v>
      </c>
      <c r="B8072" s="179" t="s">
        <v>15825</v>
      </c>
      <c r="C8072" s="179" t="s">
        <v>8</v>
      </c>
      <c r="D8072" s="180" t="s">
        <v>27390</v>
      </c>
    </row>
    <row r="8073" spans="1:4" x14ac:dyDescent="0.25">
      <c r="A8073" s="179" t="s">
        <v>9851</v>
      </c>
      <c r="B8073" s="179" t="s">
        <v>15826</v>
      </c>
      <c r="C8073" s="179" t="s">
        <v>8</v>
      </c>
      <c r="D8073" s="180" t="s">
        <v>27391</v>
      </c>
    </row>
    <row r="8074" spans="1:4" x14ac:dyDescent="0.25">
      <c r="A8074" s="179" t="s">
        <v>9852</v>
      </c>
      <c r="B8074" s="179" t="s">
        <v>15827</v>
      </c>
      <c r="C8074" s="179" t="s">
        <v>8</v>
      </c>
      <c r="D8074" s="180" t="s">
        <v>27392</v>
      </c>
    </row>
    <row r="8075" spans="1:4" x14ac:dyDescent="0.25">
      <c r="A8075" s="179" t="s">
        <v>9853</v>
      </c>
      <c r="B8075" s="179" t="s">
        <v>15828</v>
      </c>
      <c r="C8075" s="179" t="s">
        <v>8</v>
      </c>
      <c r="D8075" s="180" t="s">
        <v>27393</v>
      </c>
    </row>
    <row r="8076" spans="1:4" x14ac:dyDescent="0.25">
      <c r="A8076" s="179" t="s">
        <v>9854</v>
      </c>
      <c r="B8076" s="179" t="s">
        <v>15829</v>
      </c>
      <c r="C8076" s="179" t="s">
        <v>8</v>
      </c>
      <c r="D8076" s="180" t="s">
        <v>27394</v>
      </c>
    </row>
    <row r="8077" spans="1:4" x14ac:dyDescent="0.25">
      <c r="A8077" s="179" t="s">
        <v>9855</v>
      </c>
      <c r="B8077" s="179" t="s">
        <v>15830</v>
      </c>
      <c r="C8077" s="179" t="s">
        <v>8</v>
      </c>
      <c r="D8077" s="180" t="s">
        <v>27395</v>
      </c>
    </row>
    <row r="8078" spans="1:4" x14ac:dyDescent="0.25">
      <c r="A8078" s="179" t="s">
        <v>9856</v>
      </c>
      <c r="B8078" s="179" t="s">
        <v>15831</v>
      </c>
      <c r="C8078" s="179" t="s">
        <v>8</v>
      </c>
      <c r="D8078" s="180" t="s">
        <v>27396</v>
      </c>
    </row>
    <row r="8079" spans="1:4" x14ac:dyDescent="0.25">
      <c r="A8079" s="179" t="s">
        <v>9857</v>
      </c>
      <c r="B8079" s="179" t="s">
        <v>15832</v>
      </c>
      <c r="C8079" s="179" t="s">
        <v>8</v>
      </c>
      <c r="D8079" s="180" t="s">
        <v>27397</v>
      </c>
    </row>
    <row r="8080" spans="1:4" x14ac:dyDescent="0.25">
      <c r="A8080" s="179" t="s">
        <v>9858</v>
      </c>
      <c r="B8080" s="179" t="s">
        <v>15833</v>
      </c>
      <c r="C8080" s="179" t="s">
        <v>8</v>
      </c>
      <c r="D8080" s="180" t="s">
        <v>27398</v>
      </c>
    </row>
    <row r="8081" spans="1:4" x14ac:dyDescent="0.25">
      <c r="A8081" s="179" t="s">
        <v>9859</v>
      </c>
      <c r="B8081" s="179" t="s">
        <v>15834</v>
      </c>
      <c r="C8081" s="179" t="s">
        <v>8</v>
      </c>
      <c r="D8081" s="180" t="s">
        <v>27399</v>
      </c>
    </row>
    <row r="8082" spans="1:4" x14ac:dyDescent="0.25">
      <c r="A8082" s="179" t="s">
        <v>9860</v>
      </c>
      <c r="B8082" s="179" t="s">
        <v>15835</v>
      </c>
      <c r="C8082" s="179" t="s">
        <v>8</v>
      </c>
      <c r="D8082" s="180" t="s">
        <v>27400</v>
      </c>
    </row>
    <row r="8083" spans="1:4" x14ac:dyDescent="0.25">
      <c r="A8083" s="179" t="s">
        <v>9861</v>
      </c>
      <c r="B8083" s="179" t="s">
        <v>15836</v>
      </c>
      <c r="C8083" s="179" t="s">
        <v>8</v>
      </c>
      <c r="D8083" s="180" t="s">
        <v>27401</v>
      </c>
    </row>
    <row r="8084" spans="1:4" x14ac:dyDescent="0.25">
      <c r="A8084" s="179" t="s">
        <v>9862</v>
      </c>
      <c r="B8084" s="179" t="s">
        <v>15837</v>
      </c>
      <c r="C8084" s="179" t="s">
        <v>8</v>
      </c>
      <c r="D8084" s="180" t="s">
        <v>27402</v>
      </c>
    </row>
    <row r="8085" spans="1:4" x14ac:dyDescent="0.25">
      <c r="A8085" s="179" t="s">
        <v>9863</v>
      </c>
      <c r="B8085" s="179" t="s">
        <v>15838</v>
      </c>
      <c r="C8085" s="179" t="s">
        <v>8</v>
      </c>
      <c r="D8085" s="180" t="s">
        <v>27403</v>
      </c>
    </row>
    <row r="8086" spans="1:4" x14ac:dyDescent="0.25">
      <c r="A8086" s="179" t="s">
        <v>9864</v>
      </c>
      <c r="B8086" s="179" t="s">
        <v>15839</v>
      </c>
      <c r="C8086" s="179" t="s">
        <v>8</v>
      </c>
      <c r="D8086" s="180" t="s">
        <v>27404</v>
      </c>
    </row>
    <row r="8087" spans="1:4" x14ac:dyDescent="0.25">
      <c r="A8087" s="179" t="s">
        <v>9865</v>
      </c>
      <c r="B8087" s="179" t="s">
        <v>15840</v>
      </c>
      <c r="C8087" s="179" t="s">
        <v>8</v>
      </c>
      <c r="D8087" s="180" t="s">
        <v>27405</v>
      </c>
    </row>
    <row r="8088" spans="1:4" x14ac:dyDescent="0.25">
      <c r="A8088" s="179" t="s">
        <v>9866</v>
      </c>
      <c r="B8088" s="179" t="s">
        <v>15841</v>
      </c>
      <c r="C8088" s="179" t="s">
        <v>8</v>
      </c>
      <c r="D8088" s="180" t="s">
        <v>27406</v>
      </c>
    </row>
    <row r="8089" spans="1:4" x14ac:dyDescent="0.25">
      <c r="A8089" s="179" t="s">
        <v>9867</v>
      </c>
      <c r="B8089" s="179" t="s">
        <v>15842</v>
      </c>
      <c r="C8089" s="179" t="s">
        <v>8</v>
      </c>
      <c r="D8089" s="180" t="s">
        <v>27407</v>
      </c>
    </row>
    <row r="8090" spans="1:4" x14ac:dyDescent="0.25">
      <c r="A8090" s="179" t="s">
        <v>9868</v>
      </c>
      <c r="B8090" s="179" t="s">
        <v>15843</v>
      </c>
      <c r="C8090" s="179" t="s">
        <v>8</v>
      </c>
      <c r="D8090" s="180" t="s">
        <v>27408</v>
      </c>
    </row>
    <row r="8091" spans="1:4" x14ac:dyDescent="0.25">
      <c r="A8091" s="179" t="s">
        <v>9869</v>
      </c>
      <c r="B8091" s="179" t="s">
        <v>15844</v>
      </c>
      <c r="C8091" s="179" t="s">
        <v>8</v>
      </c>
      <c r="D8091" s="180" t="s">
        <v>27409</v>
      </c>
    </row>
    <row r="8092" spans="1:4" x14ac:dyDescent="0.25">
      <c r="A8092" s="179" t="s">
        <v>9870</v>
      </c>
      <c r="B8092" s="179" t="s">
        <v>15845</v>
      </c>
      <c r="C8092" s="179" t="s">
        <v>8</v>
      </c>
      <c r="D8092" s="180" t="s">
        <v>27410</v>
      </c>
    </row>
    <row r="8093" spans="1:4" x14ac:dyDescent="0.25">
      <c r="A8093" s="179" t="s">
        <v>9871</v>
      </c>
      <c r="B8093" s="179" t="s">
        <v>15846</v>
      </c>
      <c r="C8093" s="179" t="s">
        <v>8</v>
      </c>
      <c r="D8093" s="180" t="s">
        <v>27411</v>
      </c>
    </row>
    <row r="8094" spans="1:4" x14ac:dyDescent="0.25">
      <c r="A8094" s="179" t="s">
        <v>9872</v>
      </c>
      <c r="B8094" s="179" t="s">
        <v>15847</v>
      </c>
      <c r="C8094" s="179" t="s">
        <v>8</v>
      </c>
      <c r="D8094" s="180" t="s">
        <v>27412</v>
      </c>
    </row>
    <row r="8095" spans="1:4" x14ac:dyDescent="0.25">
      <c r="A8095" s="179" t="s">
        <v>9873</v>
      </c>
      <c r="B8095" s="179" t="s">
        <v>15848</v>
      </c>
      <c r="C8095" s="179" t="s">
        <v>8</v>
      </c>
      <c r="D8095" s="180" t="s">
        <v>27413</v>
      </c>
    </row>
    <row r="8096" spans="1:4" x14ac:dyDescent="0.25">
      <c r="A8096" s="179" t="s">
        <v>9874</v>
      </c>
      <c r="B8096" s="179" t="s">
        <v>15849</v>
      </c>
      <c r="C8096" s="179" t="s">
        <v>8</v>
      </c>
      <c r="D8096" s="180" t="s">
        <v>27414</v>
      </c>
    </row>
    <row r="8097" spans="1:4" x14ac:dyDescent="0.25">
      <c r="A8097" s="179" t="s">
        <v>9875</v>
      </c>
      <c r="B8097" s="179" t="s">
        <v>15850</v>
      </c>
      <c r="C8097" s="179" t="s">
        <v>8</v>
      </c>
      <c r="D8097" s="180" t="s">
        <v>27415</v>
      </c>
    </row>
    <row r="8098" spans="1:4" x14ac:dyDescent="0.25">
      <c r="A8098" s="179" t="s">
        <v>9876</v>
      </c>
      <c r="B8098" s="179" t="s">
        <v>15851</v>
      </c>
      <c r="C8098" s="179" t="s">
        <v>8</v>
      </c>
      <c r="D8098" s="180" t="s">
        <v>27416</v>
      </c>
    </row>
    <row r="8099" spans="1:4" x14ac:dyDescent="0.25">
      <c r="A8099" s="179" t="s">
        <v>9877</v>
      </c>
      <c r="B8099" s="179" t="s">
        <v>15852</v>
      </c>
      <c r="C8099" s="179" t="s">
        <v>8</v>
      </c>
      <c r="D8099" s="180" t="s">
        <v>27417</v>
      </c>
    </row>
    <row r="8100" spans="1:4" x14ac:dyDescent="0.25">
      <c r="A8100" s="179" t="s">
        <v>9878</v>
      </c>
      <c r="B8100" s="179" t="s">
        <v>15853</v>
      </c>
      <c r="C8100" s="179" t="s">
        <v>8</v>
      </c>
      <c r="D8100" s="180" t="s">
        <v>27418</v>
      </c>
    </row>
    <row r="8101" spans="1:4" x14ac:dyDescent="0.25">
      <c r="A8101" s="179" t="s">
        <v>9879</v>
      </c>
      <c r="B8101" s="179" t="s">
        <v>15854</v>
      </c>
      <c r="C8101" s="179" t="s">
        <v>8</v>
      </c>
      <c r="D8101" s="180" t="s">
        <v>27419</v>
      </c>
    </row>
    <row r="8102" spans="1:4" x14ac:dyDescent="0.25">
      <c r="A8102" s="179" t="s">
        <v>9880</v>
      </c>
      <c r="B8102" s="179" t="s">
        <v>15855</v>
      </c>
      <c r="C8102" s="179" t="s">
        <v>8</v>
      </c>
      <c r="D8102" s="180" t="s">
        <v>27420</v>
      </c>
    </row>
    <row r="8103" spans="1:4" x14ac:dyDescent="0.25">
      <c r="A8103" s="179" t="s">
        <v>9881</v>
      </c>
      <c r="B8103" s="179" t="s">
        <v>15856</v>
      </c>
      <c r="C8103" s="179" t="s">
        <v>8</v>
      </c>
      <c r="D8103" s="180" t="s">
        <v>27421</v>
      </c>
    </row>
    <row r="8104" spans="1:4" x14ac:dyDescent="0.25">
      <c r="A8104" s="179" t="s">
        <v>9882</v>
      </c>
      <c r="B8104" s="179" t="s">
        <v>15857</v>
      </c>
      <c r="C8104" s="179" t="s">
        <v>8</v>
      </c>
      <c r="D8104" s="180" t="s">
        <v>27422</v>
      </c>
    </row>
    <row r="8105" spans="1:4" x14ac:dyDescent="0.25">
      <c r="A8105" s="179" t="s">
        <v>9883</v>
      </c>
      <c r="B8105" s="179" t="s">
        <v>15858</v>
      </c>
      <c r="C8105" s="179" t="s">
        <v>8</v>
      </c>
      <c r="D8105" s="180" t="s">
        <v>27423</v>
      </c>
    </row>
    <row r="8106" spans="1:4" x14ac:dyDescent="0.25">
      <c r="A8106" s="179" t="s">
        <v>9884</v>
      </c>
      <c r="B8106" s="179" t="s">
        <v>15859</v>
      </c>
      <c r="C8106" s="179" t="s">
        <v>8</v>
      </c>
      <c r="D8106" s="180" t="s">
        <v>27424</v>
      </c>
    </row>
    <row r="8107" spans="1:4" x14ac:dyDescent="0.25">
      <c r="A8107" s="179" t="s">
        <v>9885</v>
      </c>
      <c r="B8107" s="179" t="s">
        <v>15860</v>
      </c>
      <c r="C8107" s="179" t="s">
        <v>8</v>
      </c>
      <c r="D8107" s="180" t="s">
        <v>27425</v>
      </c>
    </row>
    <row r="8108" spans="1:4" x14ac:dyDescent="0.25">
      <c r="A8108" s="179" t="s">
        <v>9886</v>
      </c>
      <c r="B8108" s="179" t="s">
        <v>15861</v>
      </c>
      <c r="C8108" s="179" t="s">
        <v>8</v>
      </c>
      <c r="D8108" s="180" t="s">
        <v>27426</v>
      </c>
    </row>
    <row r="8109" spans="1:4" x14ac:dyDescent="0.25">
      <c r="A8109" s="179" t="s">
        <v>9887</v>
      </c>
      <c r="B8109" s="179" t="s">
        <v>15862</v>
      </c>
      <c r="C8109" s="179" t="s">
        <v>8</v>
      </c>
      <c r="D8109" s="180" t="s">
        <v>27427</v>
      </c>
    </row>
    <row r="8110" spans="1:4" x14ac:dyDescent="0.25">
      <c r="A8110" s="179" t="s">
        <v>9888</v>
      </c>
      <c r="B8110" s="179" t="s">
        <v>15863</v>
      </c>
      <c r="C8110" s="179" t="s">
        <v>8</v>
      </c>
      <c r="D8110" s="180" t="s">
        <v>27428</v>
      </c>
    </row>
    <row r="8111" spans="1:4" x14ac:dyDescent="0.25">
      <c r="A8111" s="179" t="s">
        <v>9889</v>
      </c>
      <c r="B8111" s="179" t="s">
        <v>15864</v>
      </c>
      <c r="C8111" s="179" t="s">
        <v>8</v>
      </c>
      <c r="D8111" s="180" t="s">
        <v>27429</v>
      </c>
    </row>
    <row r="8112" spans="1:4" x14ac:dyDescent="0.25">
      <c r="A8112" s="179" t="s">
        <v>9890</v>
      </c>
      <c r="B8112" s="179" t="s">
        <v>15865</v>
      </c>
      <c r="C8112" s="179" t="s">
        <v>8</v>
      </c>
      <c r="D8112" s="180" t="s">
        <v>27430</v>
      </c>
    </row>
    <row r="8113" spans="1:4" x14ac:dyDescent="0.25">
      <c r="A8113" s="179" t="s">
        <v>9891</v>
      </c>
      <c r="B8113" s="179" t="s">
        <v>15866</v>
      </c>
      <c r="C8113" s="179" t="s">
        <v>8</v>
      </c>
      <c r="D8113" s="180" t="s">
        <v>27431</v>
      </c>
    </row>
    <row r="8114" spans="1:4" x14ac:dyDescent="0.25">
      <c r="A8114" s="179" t="s">
        <v>9892</v>
      </c>
      <c r="B8114" s="179" t="s">
        <v>15867</v>
      </c>
      <c r="C8114" s="179" t="s">
        <v>8</v>
      </c>
      <c r="D8114" s="180" t="s">
        <v>27432</v>
      </c>
    </row>
    <row r="8115" spans="1:4" x14ac:dyDescent="0.25">
      <c r="A8115" s="179" t="s">
        <v>9893</v>
      </c>
      <c r="B8115" s="179" t="s">
        <v>15868</v>
      </c>
      <c r="C8115" s="179" t="s">
        <v>8</v>
      </c>
      <c r="D8115" s="180" t="s">
        <v>27433</v>
      </c>
    </row>
    <row r="8116" spans="1:4" x14ac:dyDescent="0.25">
      <c r="A8116" s="179" t="s">
        <v>9894</v>
      </c>
      <c r="B8116" s="179" t="s">
        <v>15869</v>
      </c>
      <c r="C8116" s="179" t="s">
        <v>8</v>
      </c>
      <c r="D8116" s="180" t="s">
        <v>27434</v>
      </c>
    </row>
    <row r="8117" spans="1:4" x14ac:dyDescent="0.25">
      <c r="A8117" s="179" t="s">
        <v>9895</v>
      </c>
      <c r="B8117" s="179" t="s">
        <v>15870</v>
      </c>
      <c r="C8117" s="179" t="s">
        <v>8</v>
      </c>
      <c r="D8117" s="180" t="s">
        <v>27435</v>
      </c>
    </row>
    <row r="8118" spans="1:4" x14ac:dyDescent="0.25">
      <c r="A8118" s="179" t="s">
        <v>9896</v>
      </c>
      <c r="B8118" s="179" t="s">
        <v>15871</v>
      </c>
      <c r="C8118" s="179" t="s">
        <v>8</v>
      </c>
      <c r="D8118" s="180" t="s">
        <v>27436</v>
      </c>
    </row>
    <row r="8119" spans="1:4" x14ac:dyDescent="0.25">
      <c r="A8119" s="179" t="s">
        <v>9897</v>
      </c>
      <c r="B8119" s="179" t="s">
        <v>9898</v>
      </c>
      <c r="C8119" s="179" t="s">
        <v>8</v>
      </c>
      <c r="D8119" s="180" t="s">
        <v>18012</v>
      </c>
    </row>
    <row r="8120" spans="1:4" x14ac:dyDescent="0.25">
      <c r="A8120" s="179" t="s">
        <v>9899</v>
      </c>
      <c r="B8120" s="179" t="s">
        <v>9900</v>
      </c>
      <c r="C8120" s="179" t="s">
        <v>8</v>
      </c>
      <c r="D8120" s="180" t="s">
        <v>14988</v>
      </c>
    </row>
    <row r="8121" spans="1:4" x14ac:dyDescent="0.25">
      <c r="A8121" s="179" t="s">
        <v>9901</v>
      </c>
      <c r="B8121" s="179" t="s">
        <v>9902</v>
      </c>
      <c r="C8121" s="179" t="s">
        <v>8</v>
      </c>
      <c r="D8121" s="180" t="s">
        <v>27437</v>
      </c>
    </row>
    <row r="8122" spans="1:4" x14ac:dyDescent="0.25">
      <c r="A8122" s="179" t="s">
        <v>9903</v>
      </c>
      <c r="B8122" s="179" t="s">
        <v>9904</v>
      </c>
      <c r="C8122" s="179" t="s">
        <v>8</v>
      </c>
      <c r="D8122" s="180" t="s">
        <v>27175</v>
      </c>
    </row>
    <row r="8123" spans="1:4" x14ac:dyDescent="0.25">
      <c r="A8123" s="179" t="s">
        <v>9905</v>
      </c>
      <c r="B8123" s="179" t="s">
        <v>9906</v>
      </c>
      <c r="C8123" s="179" t="s">
        <v>8</v>
      </c>
      <c r="D8123" s="180" t="s">
        <v>27438</v>
      </c>
    </row>
    <row r="8124" spans="1:4" x14ac:dyDescent="0.25">
      <c r="A8124" s="179" t="s">
        <v>9907</v>
      </c>
      <c r="B8124" s="179" t="s">
        <v>9908</v>
      </c>
      <c r="C8124" s="179" t="s">
        <v>8</v>
      </c>
      <c r="D8124" s="180" t="s">
        <v>17937</v>
      </c>
    </row>
    <row r="8125" spans="1:4" x14ac:dyDescent="0.25">
      <c r="A8125" s="179" t="s">
        <v>9909</v>
      </c>
      <c r="B8125" s="179" t="s">
        <v>9910</v>
      </c>
      <c r="C8125" s="179" t="s">
        <v>8</v>
      </c>
      <c r="D8125" s="180" t="s">
        <v>27439</v>
      </c>
    </row>
    <row r="8126" spans="1:4" x14ac:dyDescent="0.25">
      <c r="A8126" s="179" t="s">
        <v>9911</v>
      </c>
      <c r="B8126" s="179" t="s">
        <v>9912</v>
      </c>
      <c r="C8126" s="179" t="s">
        <v>8</v>
      </c>
      <c r="D8126" s="180" t="s">
        <v>27440</v>
      </c>
    </row>
    <row r="8127" spans="1:4" x14ac:dyDescent="0.25">
      <c r="A8127" s="179" t="s">
        <v>9913</v>
      </c>
      <c r="B8127" s="179" t="s">
        <v>9914</v>
      </c>
      <c r="C8127" s="179" t="s">
        <v>8</v>
      </c>
      <c r="D8127" s="180" t="s">
        <v>27441</v>
      </c>
    </row>
    <row r="8128" spans="1:4" x14ac:dyDescent="0.25">
      <c r="A8128" s="179" t="s">
        <v>9915</v>
      </c>
      <c r="B8128" s="179" t="s">
        <v>9916</v>
      </c>
      <c r="C8128" s="179" t="s">
        <v>8</v>
      </c>
      <c r="D8128" s="180" t="s">
        <v>27442</v>
      </c>
    </row>
    <row r="8129" spans="1:4" x14ac:dyDescent="0.25">
      <c r="A8129" s="179" t="s">
        <v>9917</v>
      </c>
      <c r="B8129" s="179" t="s">
        <v>9918</v>
      </c>
      <c r="C8129" s="179" t="s">
        <v>8</v>
      </c>
      <c r="D8129" s="180" t="s">
        <v>27443</v>
      </c>
    </row>
    <row r="8130" spans="1:4" x14ac:dyDescent="0.25">
      <c r="A8130" s="179" t="s">
        <v>9919</v>
      </c>
      <c r="B8130" s="179" t="s">
        <v>9920</v>
      </c>
      <c r="C8130" s="179" t="s">
        <v>8</v>
      </c>
      <c r="D8130" s="180" t="s">
        <v>27444</v>
      </c>
    </row>
    <row r="8131" spans="1:4" x14ac:dyDescent="0.25">
      <c r="A8131" s="179" t="s">
        <v>9921</v>
      </c>
      <c r="B8131" s="179" t="s">
        <v>9922</v>
      </c>
      <c r="C8131" s="179" t="s">
        <v>8</v>
      </c>
      <c r="D8131" s="180" t="s">
        <v>12751</v>
      </c>
    </row>
    <row r="8132" spans="1:4" x14ac:dyDescent="0.25">
      <c r="A8132" s="179" t="s">
        <v>9923</v>
      </c>
      <c r="B8132" s="179" t="s">
        <v>9924</v>
      </c>
      <c r="C8132" s="179" t="s">
        <v>8</v>
      </c>
      <c r="D8132" s="180" t="s">
        <v>15107</v>
      </c>
    </row>
    <row r="8133" spans="1:4" x14ac:dyDescent="0.25">
      <c r="A8133" s="179" t="s">
        <v>9925</v>
      </c>
      <c r="B8133" s="179" t="s">
        <v>9926</v>
      </c>
      <c r="C8133" s="179" t="s">
        <v>8</v>
      </c>
      <c r="D8133" s="180" t="s">
        <v>12767</v>
      </c>
    </row>
    <row r="8134" spans="1:4" x14ac:dyDescent="0.25">
      <c r="A8134" s="179" t="s">
        <v>9927</v>
      </c>
      <c r="B8134" s="179" t="s">
        <v>9928</v>
      </c>
      <c r="C8134" s="179" t="s">
        <v>8</v>
      </c>
      <c r="D8134" s="180" t="s">
        <v>17791</v>
      </c>
    </row>
    <row r="8135" spans="1:4" x14ac:dyDescent="0.25">
      <c r="A8135" s="179" t="s">
        <v>9929</v>
      </c>
      <c r="B8135" s="179" t="s">
        <v>9930</v>
      </c>
      <c r="C8135" s="179" t="s">
        <v>8</v>
      </c>
      <c r="D8135" s="180" t="s">
        <v>12558</v>
      </c>
    </row>
    <row r="8136" spans="1:4" x14ac:dyDescent="0.25">
      <c r="A8136" s="179" t="s">
        <v>9931</v>
      </c>
      <c r="B8136" s="179" t="s">
        <v>9932</v>
      </c>
      <c r="C8136" s="179" t="s">
        <v>14</v>
      </c>
      <c r="D8136" s="180" t="s">
        <v>7907</v>
      </c>
    </row>
    <row r="8137" spans="1:4" x14ac:dyDescent="0.25">
      <c r="A8137" s="179" t="s">
        <v>9933</v>
      </c>
      <c r="B8137" s="179" t="s">
        <v>9934</v>
      </c>
      <c r="C8137" s="179" t="s">
        <v>14</v>
      </c>
      <c r="D8137" s="180" t="s">
        <v>8562</v>
      </c>
    </row>
    <row r="8138" spans="1:4" x14ac:dyDescent="0.25">
      <c r="A8138" s="179" t="s">
        <v>9935</v>
      </c>
      <c r="B8138" s="179" t="s">
        <v>9936</v>
      </c>
      <c r="C8138" s="179" t="s">
        <v>14</v>
      </c>
      <c r="D8138" s="180" t="s">
        <v>14645</v>
      </c>
    </row>
    <row r="8139" spans="1:4" x14ac:dyDescent="0.25">
      <c r="A8139" s="179" t="s">
        <v>9937</v>
      </c>
      <c r="B8139" s="179" t="s">
        <v>9938</v>
      </c>
      <c r="C8139" s="179" t="s">
        <v>14</v>
      </c>
      <c r="D8139" s="180" t="s">
        <v>27445</v>
      </c>
    </row>
    <row r="8140" spans="1:4" x14ac:dyDescent="0.25">
      <c r="A8140" s="179" t="s">
        <v>9939</v>
      </c>
      <c r="B8140" s="179" t="s">
        <v>9940</v>
      </c>
      <c r="C8140" s="179" t="s">
        <v>14</v>
      </c>
      <c r="D8140" s="180" t="s">
        <v>14898</v>
      </c>
    </row>
    <row r="8141" spans="1:4" x14ac:dyDescent="0.25">
      <c r="A8141" s="179" t="s">
        <v>9941</v>
      </c>
      <c r="B8141" s="179" t="s">
        <v>9942</v>
      </c>
      <c r="C8141" s="179" t="s">
        <v>14</v>
      </c>
      <c r="D8141" s="180" t="s">
        <v>17825</v>
      </c>
    </row>
    <row r="8142" spans="1:4" x14ac:dyDescent="0.25">
      <c r="A8142" s="179" t="s">
        <v>9943</v>
      </c>
      <c r="B8142" s="179" t="s">
        <v>9944</v>
      </c>
      <c r="C8142" s="179" t="s">
        <v>14</v>
      </c>
      <c r="D8142" s="180" t="s">
        <v>17826</v>
      </c>
    </row>
    <row r="8143" spans="1:4" x14ac:dyDescent="0.25">
      <c r="A8143" s="179" t="s">
        <v>9945</v>
      </c>
      <c r="B8143" s="179" t="s">
        <v>9946</v>
      </c>
      <c r="C8143" s="179" t="s">
        <v>14</v>
      </c>
      <c r="D8143" s="180" t="s">
        <v>27446</v>
      </c>
    </row>
    <row r="8144" spans="1:4" x14ac:dyDescent="0.25">
      <c r="A8144" s="179" t="s">
        <v>9947</v>
      </c>
      <c r="B8144" s="179" t="s">
        <v>9948</v>
      </c>
      <c r="C8144" s="179" t="s">
        <v>8</v>
      </c>
      <c r="D8144" s="180" t="s">
        <v>27447</v>
      </c>
    </row>
    <row r="8145" spans="1:4" x14ac:dyDescent="0.25">
      <c r="A8145" s="179" t="s">
        <v>9949</v>
      </c>
      <c r="B8145" s="179" t="s">
        <v>9950</v>
      </c>
      <c r="C8145" s="179" t="s">
        <v>8</v>
      </c>
      <c r="D8145" s="180" t="s">
        <v>27448</v>
      </c>
    </row>
    <row r="8146" spans="1:4" x14ac:dyDescent="0.25">
      <c r="A8146" s="179" t="s">
        <v>9951</v>
      </c>
      <c r="B8146" s="179" t="s">
        <v>9952</v>
      </c>
      <c r="C8146" s="179" t="s">
        <v>8</v>
      </c>
      <c r="D8146" s="180" t="s">
        <v>27449</v>
      </c>
    </row>
    <row r="8147" spans="1:4" x14ac:dyDescent="0.25">
      <c r="A8147" s="179" t="s">
        <v>9953</v>
      </c>
      <c r="B8147" s="179" t="s">
        <v>9954</v>
      </c>
      <c r="C8147" s="179" t="s">
        <v>8</v>
      </c>
      <c r="D8147" s="180" t="s">
        <v>18249</v>
      </c>
    </row>
    <row r="8148" spans="1:4" x14ac:dyDescent="0.25">
      <c r="A8148" s="179" t="s">
        <v>9955</v>
      </c>
      <c r="B8148" s="179" t="s">
        <v>9956</v>
      </c>
      <c r="C8148" s="179" t="s">
        <v>8</v>
      </c>
      <c r="D8148" s="180" t="s">
        <v>16728</v>
      </c>
    </row>
    <row r="8149" spans="1:4" x14ac:dyDescent="0.25">
      <c r="A8149" s="179" t="s">
        <v>9957</v>
      </c>
      <c r="B8149" s="179" t="s">
        <v>9958</v>
      </c>
      <c r="C8149" s="179" t="s">
        <v>8</v>
      </c>
      <c r="D8149" s="180" t="s">
        <v>27450</v>
      </c>
    </row>
    <row r="8150" spans="1:4" x14ac:dyDescent="0.25">
      <c r="A8150" s="179" t="s">
        <v>9959</v>
      </c>
      <c r="B8150" s="179" t="s">
        <v>9960</v>
      </c>
      <c r="C8150" s="179" t="s">
        <v>8</v>
      </c>
      <c r="D8150" s="180" t="s">
        <v>15309</v>
      </c>
    </row>
    <row r="8151" spans="1:4" x14ac:dyDescent="0.25">
      <c r="A8151" s="179" t="s">
        <v>9961</v>
      </c>
      <c r="B8151" s="179" t="s">
        <v>9962</v>
      </c>
      <c r="C8151" s="179" t="s">
        <v>8</v>
      </c>
      <c r="D8151" s="180" t="s">
        <v>27451</v>
      </c>
    </row>
    <row r="8152" spans="1:4" x14ac:dyDescent="0.25">
      <c r="A8152" s="179" t="s">
        <v>9963</v>
      </c>
      <c r="B8152" s="179" t="s">
        <v>9964</v>
      </c>
      <c r="C8152" s="179" t="s">
        <v>8</v>
      </c>
      <c r="D8152" s="180" t="s">
        <v>12637</v>
      </c>
    </row>
    <row r="8153" spans="1:4" x14ac:dyDescent="0.25">
      <c r="A8153" s="179" t="s">
        <v>9965</v>
      </c>
      <c r="B8153" s="179" t="s">
        <v>9966</v>
      </c>
      <c r="C8153" s="179" t="s">
        <v>8</v>
      </c>
      <c r="D8153" s="180" t="s">
        <v>27452</v>
      </c>
    </row>
    <row r="8154" spans="1:4" x14ac:dyDescent="0.25">
      <c r="A8154" s="179" t="s">
        <v>9967</v>
      </c>
      <c r="B8154" s="179" t="s">
        <v>9968</v>
      </c>
      <c r="C8154" s="179" t="s">
        <v>8</v>
      </c>
      <c r="D8154" s="180" t="s">
        <v>25520</v>
      </c>
    </row>
    <row r="8155" spans="1:4" x14ac:dyDescent="0.25">
      <c r="A8155" s="179" t="s">
        <v>9969</v>
      </c>
      <c r="B8155" s="179" t="s">
        <v>9970</v>
      </c>
      <c r="C8155" s="179" t="s">
        <v>8</v>
      </c>
      <c r="D8155" s="180" t="s">
        <v>27453</v>
      </c>
    </row>
    <row r="8156" spans="1:4" x14ac:dyDescent="0.25">
      <c r="A8156" s="179" t="s">
        <v>9971</v>
      </c>
      <c r="B8156" s="179" t="s">
        <v>9972</v>
      </c>
      <c r="C8156" s="179" t="s">
        <v>8</v>
      </c>
      <c r="D8156" s="180" t="s">
        <v>17822</v>
      </c>
    </row>
    <row r="8157" spans="1:4" x14ac:dyDescent="0.25">
      <c r="A8157" s="179" t="s">
        <v>9973</v>
      </c>
      <c r="B8157" s="179" t="s">
        <v>9974</v>
      </c>
      <c r="C8157" s="179" t="s">
        <v>8</v>
      </c>
      <c r="D8157" s="180" t="s">
        <v>14644</v>
      </c>
    </row>
    <row r="8158" spans="1:4" x14ac:dyDescent="0.25">
      <c r="A8158" s="179" t="s">
        <v>9975</v>
      </c>
      <c r="B8158" s="179" t="s">
        <v>9976</v>
      </c>
      <c r="C8158" s="179" t="s">
        <v>8</v>
      </c>
      <c r="D8158" s="180" t="s">
        <v>17955</v>
      </c>
    </row>
    <row r="8159" spans="1:4" x14ac:dyDescent="0.25">
      <c r="A8159" s="179" t="s">
        <v>9977</v>
      </c>
      <c r="B8159" s="179" t="s">
        <v>9978</v>
      </c>
      <c r="C8159" s="179" t="s">
        <v>8</v>
      </c>
      <c r="D8159" s="180" t="s">
        <v>12799</v>
      </c>
    </row>
    <row r="8160" spans="1:4" x14ac:dyDescent="0.25">
      <c r="A8160" s="179" t="s">
        <v>9979</v>
      </c>
      <c r="B8160" s="179" t="s">
        <v>9980</v>
      </c>
      <c r="C8160" s="179" t="s">
        <v>8</v>
      </c>
      <c r="D8160" s="180" t="s">
        <v>14853</v>
      </c>
    </row>
    <row r="8161" spans="1:4" x14ac:dyDescent="0.25">
      <c r="A8161" s="179" t="s">
        <v>9981</v>
      </c>
      <c r="B8161" s="179" t="s">
        <v>9982</v>
      </c>
      <c r="C8161" s="179" t="s">
        <v>8</v>
      </c>
      <c r="D8161" s="180" t="s">
        <v>27454</v>
      </c>
    </row>
    <row r="8162" spans="1:4" x14ac:dyDescent="0.25">
      <c r="A8162" s="179" t="s">
        <v>9983</v>
      </c>
      <c r="B8162" s="179" t="s">
        <v>9984</v>
      </c>
      <c r="C8162" s="179" t="s">
        <v>8</v>
      </c>
      <c r="D8162" s="180" t="s">
        <v>12503</v>
      </c>
    </row>
    <row r="8163" spans="1:4" x14ac:dyDescent="0.25">
      <c r="A8163" s="179" t="s">
        <v>9985</v>
      </c>
      <c r="B8163" s="179" t="s">
        <v>9986</v>
      </c>
      <c r="C8163" s="179" t="s">
        <v>8</v>
      </c>
      <c r="D8163" s="180" t="s">
        <v>27455</v>
      </c>
    </row>
    <row r="8164" spans="1:4" x14ac:dyDescent="0.25">
      <c r="A8164" s="179" t="s">
        <v>9987</v>
      </c>
      <c r="B8164" s="179" t="s">
        <v>9988</v>
      </c>
      <c r="C8164" s="179" t="s">
        <v>8</v>
      </c>
      <c r="D8164" s="180" t="s">
        <v>17897</v>
      </c>
    </row>
    <row r="8165" spans="1:4" x14ac:dyDescent="0.25">
      <c r="A8165" s="179" t="s">
        <v>9989</v>
      </c>
      <c r="B8165" s="179" t="s">
        <v>9990</v>
      </c>
      <c r="C8165" s="179" t="s">
        <v>8</v>
      </c>
      <c r="D8165" s="180" t="s">
        <v>27456</v>
      </c>
    </row>
    <row r="8166" spans="1:4" x14ac:dyDescent="0.25">
      <c r="A8166" s="179" t="s">
        <v>9991</v>
      </c>
      <c r="B8166" s="179" t="s">
        <v>9992</v>
      </c>
      <c r="C8166" s="179" t="s">
        <v>8</v>
      </c>
      <c r="D8166" s="180" t="s">
        <v>27457</v>
      </c>
    </row>
    <row r="8167" spans="1:4" x14ac:dyDescent="0.25">
      <c r="A8167" s="179" t="s">
        <v>9993</v>
      </c>
      <c r="B8167" s="179" t="s">
        <v>9994</v>
      </c>
      <c r="C8167" s="179" t="s">
        <v>8</v>
      </c>
      <c r="D8167" s="180" t="s">
        <v>27458</v>
      </c>
    </row>
    <row r="8168" spans="1:4" x14ac:dyDescent="0.25">
      <c r="A8168" s="179" t="s">
        <v>9995</v>
      </c>
      <c r="B8168" s="179" t="s">
        <v>9996</v>
      </c>
      <c r="C8168" s="179" t="s">
        <v>8</v>
      </c>
      <c r="D8168" s="180" t="s">
        <v>27459</v>
      </c>
    </row>
    <row r="8169" spans="1:4" x14ac:dyDescent="0.25">
      <c r="A8169" s="179" t="s">
        <v>9997</v>
      </c>
      <c r="B8169" s="179" t="s">
        <v>9998</v>
      </c>
      <c r="C8169" s="179" t="s">
        <v>8</v>
      </c>
      <c r="D8169" s="180" t="s">
        <v>27460</v>
      </c>
    </row>
    <row r="8170" spans="1:4" x14ac:dyDescent="0.25">
      <c r="A8170" s="179" t="s">
        <v>9999</v>
      </c>
      <c r="B8170" s="179" t="s">
        <v>10000</v>
      </c>
      <c r="C8170" s="179" t="s">
        <v>8</v>
      </c>
      <c r="D8170" s="180" t="s">
        <v>27461</v>
      </c>
    </row>
    <row r="8171" spans="1:4" x14ac:dyDescent="0.25">
      <c r="A8171" s="179" t="s">
        <v>10001</v>
      </c>
      <c r="B8171" s="179" t="s">
        <v>10002</v>
      </c>
      <c r="C8171" s="179" t="s">
        <v>8</v>
      </c>
      <c r="D8171" s="180" t="s">
        <v>27462</v>
      </c>
    </row>
    <row r="8172" spans="1:4" x14ac:dyDescent="0.25">
      <c r="A8172" s="179" t="s">
        <v>10003</v>
      </c>
      <c r="B8172" s="179" t="s">
        <v>10004</v>
      </c>
      <c r="C8172" s="179" t="s">
        <v>8</v>
      </c>
      <c r="D8172" s="180" t="s">
        <v>27463</v>
      </c>
    </row>
    <row r="8173" spans="1:4" x14ac:dyDescent="0.25">
      <c r="A8173" s="179" t="s">
        <v>10005</v>
      </c>
      <c r="B8173" s="179" t="s">
        <v>10006</v>
      </c>
      <c r="C8173" s="179" t="s">
        <v>8</v>
      </c>
      <c r="D8173" s="180" t="s">
        <v>27464</v>
      </c>
    </row>
    <row r="8174" spans="1:4" x14ac:dyDescent="0.25">
      <c r="A8174" s="179" t="s">
        <v>10007</v>
      </c>
      <c r="B8174" s="179" t="s">
        <v>10008</v>
      </c>
      <c r="C8174" s="179" t="s">
        <v>8</v>
      </c>
      <c r="D8174" s="180" t="s">
        <v>27465</v>
      </c>
    </row>
    <row r="8175" spans="1:4" x14ac:dyDescent="0.25">
      <c r="A8175" s="179" t="s">
        <v>10009</v>
      </c>
      <c r="B8175" s="179" t="s">
        <v>10010</v>
      </c>
      <c r="C8175" s="179" t="s">
        <v>8</v>
      </c>
      <c r="D8175" s="180" t="s">
        <v>15213</v>
      </c>
    </row>
    <row r="8176" spans="1:4" x14ac:dyDescent="0.25">
      <c r="A8176" s="179" t="s">
        <v>10011</v>
      </c>
      <c r="B8176" s="179" t="s">
        <v>10012</v>
      </c>
      <c r="C8176" s="179" t="s">
        <v>8</v>
      </c>
      <c r="D8176" s="180" t="s">
        <v>25902</v>
      </c>
    </row>
    <row r="8177" spans="1:4" x14ac:dyDescent="0.25">
      <c r="A8177" s="179" t="s">
        <v>10013</v>
      </c>
      <c r="B8177" s="179" t="s">
        <v>10014</v>
      </c>
      <c r="C8177" s="179" t="s">
        <v>8</v>
      </c>
      <c r="D8177" s="180" t="s">
        <v>27466</v>
      </c>
    </row>
    <row r="8178" spans="1:4" x14ac:dyDescent="0.25">
      <c r="A8178" s="179" t="s">
        <v>10015</v>
      </c>
      <c r="B8178" s="179" t="s">
        <v>10016</v>
      </c>
      <c r="C8178" s="179" t="s">
        <v>8</v>
      </c>
      <c r="D8178" s="180" t="s">
        <v>27467</v>
      </c>
    </row>
    <row r="8179" spans="1:4" x14ac:dyDescent="0.25">
      <c r="A8179" s="179" t="s">
        <v>7056</v>
      </c>
      <c r="B8179" s="179" t="s">
        <v>7057</v>
      </c>
      <c r="C8179" s="179" t="s">
        <v>8</v>
      </c>
      <c r="D8179" s="180" t="s">
        <v>27468</v>
      </c>
    </row>
    <row r="8180" spans="1:4" x14ac:dyDescent="0.25">
      <c r="A8180" s="179" t="s">
        <v>7058</v>
      </c>
      <c r="B8180" s="179" t="s">
        <v>7059</v>
      </c>
      <c r="C8180" s="179" t="s">
        <v>8</v>
      </c>
      <c r="D8180" s="180" t="s">
        <v>27469</v>
      </c>
    </row>
    <row r="8181" spans="1:4" x14ac:dyDescent="0.25">
      <c r="A8181" s="179" t="s">
        <v>7060</v>
      </c>
      <c r="B8181" s="179" t="s">
        <v>7061</v>
      </c>
      <c r="C8181" s="179" t="s">
        <v>8</v>
      </c>
      <c r="D8181" s="180" t="s">
        <v>27470</v>
      </c>
    </row>
    <row r="8182" spans="1:4" x14ac:dyDescent="0.25">
      <c r="A8182" s="179" t="s">
        <v>7062</v>
      </c>
      <c r="B8182" s="179" t="s">
        <v>7063</v>
      </c>
      <c r="C8182" s="179" t="s">
        <v>8</v>
      </c>
      <c r="D8182" s="180" t="s">
        <v>27471</v>
      </c>
    </row>
    <row r="8183" spans="1:4" x14ac:dyDescent="0.25">
      <c r="A8183" s="179" t="s">
        <v>7064</v>
      </c>
      <c r="B8183" s="179" t="s">
        <v>7065</v>
      </c>
      <c r="C8183" s="179" t="s">
        <v>8</v>
      </c>
      <c r="D8183" s="180" t="s">
        <v>27472</v>
      </c>
    </row>
    <row r="8184" spans="1:4" x14ac:dyDescent="0.25">
      <c r="A8184" s="179" t="s">
        <v>7066</v>
      </c>
      <c r="B8184" s="179" t="s">
        <v>7067</v>
      </c>
      <c r="C8184" s="179" t="s">
        <v>8</v>
      </c>
      <c r="D8184" s="180" t="s">
        <v>27473</v>
      </c>
    </row>
    <row r="8185" spans="1:4" x14ac:dyDescent="0.25">
      <c r="A8185" s="179" t="s">
        <v>7068</v>
      </c>
      <c r="B8185" s="179" t="s">
        <v>7069</v>
      </c>
      <c r="C8185" s="179" t="s">
        <v>8</v>
      </c>
      <c r="D8185" s="180" t="s">
        <v>27474</v>
      </c>
    </row>
    <row r="8186" spans="1:4" x14ac:dyDescent="0.25">
      <c r="A8186" s="179" t="s">
        <v>7070</v>
      </c>
      <c r="B8186" s="179" t="s">
        <v>7071</v>
      </c>
      <c r="C8186" s="179" t="s">
        <v>8</v>
      </c>
      <c r="D8186" s="180" t="s">
        <v>27475</v>
      </c>
    </row>
    <row r="8187" spans="1:4" x14ac:dyDescent="0.25">
      <c r="A8187" s="179" t="s">
        <v>7072</v>
      </c>
      <c r="B8187" s="179" t="s">
        <v>7073</v>
      </c>
      <c r="C8187" s="179" t="s">
        <v>8</v>
      </c>
      <c r="D8187" s="180" t="s">
        <v>27476</v>
      </c>
    </row>
    <row r="8188" spans="1:4" x14ac:dyDescent="0.25">
      <c r="A8188" s="179" t="s">
        <v>7074</v>
      </c>
      <c r="B8188" s="179" t="s">
        <v>7075</v>
      </c>
      <c r="C8188" s="179" t="s">
        <v>8</v>
      </c>
      <c r="D8188" s="180" t="s">
        <v>27477</v>
      </c>
    </row>
    <row r="8189" spans="1:4" x14ac:dyDescent="0.25">
      <c r="A8189" s="179" t="s">
        <v>7076</v>
      </c>
      <c r="B8189" s="179" t="s">
        <v>7077</v>
      </c>
      <c r="C8189" s="179" t="s">
        <v>8</v>
      </c>
      <c r="D8189" s="180" t="s">
        <v>27478</v>
      </c>
    </row>
    <row r="8190" spans="1:4" x14ac:dyDescent="0.25">
      <c r="A8190" s="179" t="s">
        <v>7078</v>
      </c>
      <c r="B8190" s="179" t="s">
        <v>7079</v>
      </c>
      <c r="C8190" s="179" t="s">
        <v>8</v>
      </c>
      <c r="D8190" s="180" t="s">
        <v>27479</v>
      </c>
    </row>
    <row r="8191" spans="1:4" x14ac:dyDescent="0.25">
      <c r="A8191" s="179" t="s">
        <v>7080</v>
      </c>
      <c r="B8191" s="179" t="s">
        <v>7081</v>
      </c>
      <c r="C8191" s="179" t="s">
        <v>8</v>
      </c>
      <c r="D8191" s="180" t="s">
        <v>27480</v>
      </c>
    </row>
    <row r="8192" spans="1:4" x14ac:dyDescent="0.25">
      <c r="A8192" s="179" t="s">
        <v>7082</v>
      </c>
      <c r="B8192" s="179" t="s">
        <v>7083</v>
      </c>
      <c r="C8192" s="179" t="s">
        <v>8</v>
      </c>
      <c r="D8192" s="180" t="s">
        <v>27481</v>
      </c>
    </row>
    <row r="8193" spans="1:4" x14ac:dyDescent="0.25">
      <c r="A8193" s="179" t="s">
        <v>7084</v>
      </c>
      <c r="B8193" s="179" t="s">
        <v>7085</v>
      </c>
      <c r="C8193" s="179" t="s">
        <v>8</v>
      </c>
      <c r="D8193" s="180" t="s">
        <v>27482</v>
      </c>
    </row>
    <row r="8194" spans="1:4" x14ac:dyDescent="0.25">
      <c r="A8194" s="179" t="s">
        <v>7086</v>
      </c>
      <c r="B8194" s="179" t="s">
        <v>7087</v>
      </c>
      <c r="C8194" s="179" t="s">
        <v>8</v>
      </c>
      <c r="D8194" s="180" t="s">
        <v>27483</v>
      </c>
    </row>
    <row r="8195" spans="1:4" x14ac:dyDescent="0.25">
      <c r="A8195" s="179" t="s">
        <v>7088</v>
      </c>
      <c r="B8195" s="179" t="s">
        <v>7089</v>
      </c>
      <c r="C8195" s="179" t="s">
        <v>8</v>
      </c>
      <c r="D8195" s="180" t="s">
        <v>27484</v>
      </c>
    </row>
    <row r="8196" spans="1:4" x14ac:dyDescent="0.25">
      <c r="A8196" s="179" t="s">
        <v>7090</v>
      </c>
      <c r="B8196" s="179" t="s">
        <v>7091</v>
      </c>
      <c r="C8196" s="179" t="s">
        <v>8</v>
      </c>
      <c r="D8196" s="180" t="s">
        <v>27485</v>
      </c>
    </row>
    <row r="8197" spans="1:4" x14ac:dyDescent="0.25">
      <c r="A8197" s="179" t="s">
        <v>7092</v>
      </c>
      <c r="B8197" s="179" t="s">
        <v>7093</v>
      </c>
      <c r="C8197" s="179" t="s">
        <v>8</v>
      </c>
      <c r="D8197" s="180" t="s">
        <v>27486</v>
      </c>
    </row>
    <row r="8198" spans="1:4" x14ac:dyDescent="0.25">
      <c r="A8198" s="179" t="s">
        <v>7094</v>
      </c>
      <c r="B8198" s="179" t="s">
        <v>7095</v>
      </c>
      <c r="C8198" s="179" t="s">
        <v>8</v>
      </c>
      <c r="D8198" s="180" t="s">
        <v>27487</v>
      </c>
    </row>
    <row r="8199" spans="1:4" x14ac:dyDescent="0.25">
      <c r="A8199" s="179" t="s">
        <v>7096</v>
      </c>
      <c r="B8199" s="179" t="s">
        <v>7097</v>
      </c>
      <c r="C8199" s="179" t="s">
        <v>8</v>
      </c>
      <c r="D8199" s="180" t="s">
        <v>27488</v>
      </c>
    </row>
    <row r="8200" spans="1:4" x14ac:dyDescent="0.25">
      <c r="A8200" s="179" t="s">
        <v>7098</v>
      </c>
      <c r="B8200" s="179" t="s">
        <v>7099</v>
      </c>
      <c r="C8200" s="179" t="s">
        <v>8</v>
      </c>
      <c r="D8200" s="180" t="s">
        <v>27489</v>
      </c>
    </row>
    <row r="8201" spans="1:4" x14ac:dyDescent="0.25">
      <c r="A8201" s="179" t="s">
        <v>7100</v>
      </c>
      <c r="B8201" s="179" t="s">
        <v>7101</v>
      </c>
      <c r="C8201" s="179" t="s">
        <v>8</v>
      </c>
      <c r="D8201" s="180" t="s">
        <v>27490</v>
      </c>
    </row>
    <row r="8202" spans="1:4" x14ac:dyDescent="0.25">
      <c r="A8202" s="179" t="s">
        <v>7102</v>
      </c>
      <c r="B8202" s="179" t="s">
        <v>7103</v>
      </c>
      <c r="C8202" s="179" t="s">
        <v>8</v>
      </c>
      <c r="D8202" s="180" t="s">
        <v>27491</v>
      </c>
    </row>
    <row r="8203" spans="1:4" x14ac:dyDescent="0.25">
      <c r="A8203" s="179" t="s">
        <v>7104</v>
      </c>
      <c r="B8203" s="179" t="s">
        <v>7105</v>
      </c>
      <c r="C8203" s="179" t="s">
        <v>8</v>
      </c>
      <c r="D8203" s="180" t="s">
        <v>27492</v>
      </c>
    </row>
    <row r="8204" spans="1:4" x14ac:dyDescent="0.25">
      <c r="A8204" s="179" t="s">
        <v>7106</v>
      </c>
      <c r="B8204" s="179" t="s">
        <v>7107</v>
      </c>
      <c r="C8204" s="179" t="s">
        <v>8</v>
      </c>
      <c r="D8204" s="180" t="s">
        <v>27493</v>
      </c>
    </row>
    <row r="8205" spans="1:4" x14ac:dyDescent="0.25">
      <c r="A8205" s="179" t="s">
        <v>7108</v>
      </c>
      <c r="B8205" s="179" t="s">
        <v>7109</v>
      </c>
      <c r="C8205" s="179" t="s">
        <v>8</v>
      </c>
      <c r="D8205" s="180" t="s">
        <v>27494</v>
      </c>
    </row>
    <row r="8206" spans="1:4" x14ac:dyDescent="0.25">
      <c r="A8206" s="179" t="s">
        <v>7110</v>
      </c>
      <c r="B8206" s="179" t="s">
        <v>7111</v>
      </c>
      <c r="C8206" s="179" t="s">
        <v>8</v>
      </c>
      <c r="D8206" s="180" t="s">
        <v>27495</v>
      </c>
    </row>
    <row r="8207" spans="1:4" x14ac:dyDescent="0.25">
      <c r="A8207" s="179" t="s">
        <v>7112</v>
      </c>
      <c r="B8207" s="179" t="s">
        <v>7113</v>
      </c>
      <c r="C8207" s="179" t="s">
        <v>8</v>
      </c>
      <c r="D8207" s="180" t="s">
        <v>27496</v>
      </c>
    </row>
    <row r="8208" spans="1:4" x14ac:dyDescent="0.25">
      <c r="A8208" s="179" t="s">
        <v>7114</v>
      </c>
      <c r="B8208" s="179" t="s">
        <v>7115</v>
      </c>
      <c r="C8208" s="179" t="s">
        <v>8</v>
      </c>
      <c r="D8208" s="180" t="s">
        <v>27497</v>
      </c>
    </row>
    <row r="8209" spans="1:4" x14ac:dyDescent="0.25">
      <c r="A8209" s="179" t="s">
        <v>7116</v>
      </c>
      <c r="B8209" s="179" t="s">
        <v>7117</v>
      </c>
      <c r="C8209" s="179" t="s">
        <v>8</v>
      </c>
      <c r="D8209" s="180" t="s">
        <v>27498</v>
      </c>
    </row>
    <row r="8210" spans="1:4" x14ac:dyDescent="0.25">
      <c r="A8210" s="179" t="s">
        <v>7118</v>
      </c>
      <c r="B8210" s="179" t="s">
        <v>7119</v>
      </c>
      <c r="C8210" s="179" t="s">
        <v>8</v>
      </c>
      <c r="D8210" s="180" t="s">
        <v>27499</v>
      </c>
    </row>
    <row r="8211" spans="1:4" x14ac:dyDescent="0.25">
      <c r="A8211" s="179" t="s">
        <v>7120</v>
      </c>
      <c r="B8211" s="179" t="s">
        <v>7121</v>
      </c>
      <c r="C8211" s="179" t="s">
        <v>8</v>
      </c>
      <c r="D8211" s="180" t="s">
        <v>27500</v>
      </c>
    </row>
    <row r="8212" spans="1:4" x14ac:dyDescent="0.25">
      <c r="A8212" s="179" t="s">
        <v>7122</v>
      </c>
      <c r="B8212" s="179" t="s">
        <v>7123</v>
      </c>
      <c r="C8212" s="179" t="s">
        <v>8</v>
      </c>
      <c r="D8212" s="180" t="s">
        <v>27501</v>
      </c>
    </row>
    <row r="8213" spans="1:4" x14ac:dyDescent="0.25">
      <c r="A8213" s="179" t="s">
        <v>7124</v>
      </c>
      <c r="B8213" s="179" t="s">
        <v>7125</v>
      </c>
      <c r="C8213" s="179" t="s">
        <v>8</v>
      </c>
      <c r="D8213" s="180" t="s">
        <v>27502</v>
      </c>
    </row>
    <row r="8214" spans="1:4" x14ac:dyDescent="0.25">
      <c r="A8214" s="179" t="s">
        <v>7126</v>
      </c>
      <c r="B8214" s="179" t="s">
        <v>7127</v>
      </c>
      <c r="C8214" s="179" t="s">
        <v>8</v>
      </c>
      <c r="D8214" s="180" t="s">
        <v>27503</v>
      </c>
    </row>
    <row r="8215" spans="1:4" x14ac:dyDescent="0.25">
      <c r="A8215" s="179" t="s">
        <v>7128</v>
      </c>
      <c r="B8215" s="179" t="s">
        <v>7129</v>
      </c>
      <c r="C8215" s="179" t="s">
        <v>8</v>
      </c>
      <c r="D8215" s="180" t="s">
        <v>27504</v>
      </c>
    </row>
    <row r="8216" spans="1:4" x14ac:dyDescent="0.25">
      <c r="A8216" s="179" t="s">
        <v>7130</v>
      </c>
      <c r="B8216" s="179" t="s">
        <v>7131</v>
      </c>
      <c r="C8216" s="179" t="s">
        <v>8</v>
      </c>
      <c r="D8216" s="180" t="s">
        <v>27505</v>
      </c>
    </row>
    <row r="8217" spans="1:4" x14ac:dyDescent="0.25">
      <c r="A8217" s="179" t="s">
        <v>7132</v>
      </c>
      <c r="B8217" s="179" t="s">
        <v>7133</v>
      </c>
      <c r="C8217" s="179" t="s">
        <v>8</v>
      </c>
      <c r="D8217" s="180" t="s">
        <v>27506</v>
      </c>
    </row>
    <row r="8218" spans="1:4" x14ac:dyDescent="0.25">
      <c r="A8218" s="179" t="s">
        <v>7134</v>
      </c>
      <c r="B8218" s="179" t="s">
        <v>7135</v>
      </c>
      <c r="C8218" s="179" t="s">
        <v>8</v>
      </c>
      <c r="D8218" s="180" t="s">
        <v>27507</v>
      </c>
    </row>
    <row r="8219" spans="1:4" x14ac:dyDescent="0.25">
      <c r="A8219" s="179" t="s">
        <v>7136</v>
      </c>
      <c r="B8219" s="179" t="s">
        <v>7137</v>
      </c>
      <c r="C8219" s="179" t="s">
        <v>8</v>
      </c>
      <c r="D8219" s="180" t="s">
        <v>27508</v>
      </c>
    </row>
    <row r="8220" spans="1:4" x14ac:dyDescent="0.25">
      <c r="A8220" s="179" t="s">
        <v>7138</v>
      </c>
      <c r="B8220" s="179" t="s">
        <v>7139</v>
      </c>
      <c r="C8220" s="179" t="s">
        <v>8</v>
      </c>
      <c r="D8220" s="180" t="s">
        <v>27509</v>
      </c>
    </row>
    <row r="8221" spans="1:4" x14ac:dyDescent="0.25">
      <c r="A8221" s="179" t="s">
        <v>7140</v>
      </c>
      <c r="B8221" s="179" t="s">
        <v>7141</v>
      </c>
      <c r="C8221" s="179" t="s">
        <v>8</v>
      </c>
      <c r="D8221" s="180" t="s">
        <v>27510</v>
      </c>
    </row>
    <row r="8222" spans="1:4" x14ac:dyDescent="0.25">
      <c r="A8222" s="179" t="s">
        <v>7142</v>
      </c>
      <c r="B8222" s="179" t="s">
        <v>7143</v>
      </c>
      <c r="C8222" s="179" t="s">
        <v>8</v>
      </c>
      <c r="D8222" s="180" t="s">
        <v>27511</v>
      </c>
    </row>
    <row r="8223" spans="1:4" x14ac:dyDescent="0.25">
      <c r="A8223" s="179" t="s">
        <v>7144</v>
      </c>
      <c r="B8223" s="179" t="s">
        <v>7145</v>
      </c>
      <c r="C8223" s="179" t="s">
        <v>8</v>
      </c>
      <c r="D8223" s="180" t="s">
        <v>27512</v>
      </c>
    </row>
    <row r="8224" spans="1:4" x14ac:dyDescent="0.25">
      <c r="A8224" s="179" t="s">
        <v>7146</v>
      </c>
      <c r="B8224" s="179" t="s">
        <v>7147</v>
      </c>
      <c r="C8224" s="179" t="s">
        <v>8</v>
      </c>
      <c r="D8224" s="180" t="s">
        <v>27513</v>
      </c>
    </row>
    <row r="8225" spans="1:4" x14ac:dyDescent="0.25">
      <c r="A8225" s="179" t="s">
        <v>3716</v>
      </c>
      <c r="B8225" s="179" t="s">
        <v>8120</v>
      </c>
      <c r="C8225" s="179" t="s">
        <v>8</v>
      </c>
      <c r="D8225" s="180" t="s">
        <v>27514</v>
      </c>
    </row>
    <row r="8226" spans="1:4" x14ac:dyDescent="0.25">
      <c r="A8226" s="179" t="s">
        <v>3717</v>
      </c>
      <c r="B8226" s="179" t="s">
        <v>8121</v>
      </c>
      <c r="C8226" s="179" t="s">
        <v>8</v>
      </c>
      <c r="D8226" s="180" t="s">
        <v>27515</v>
      </c>
    </row>
    <row r="8227" spans="1:4" x14ac:dyDescent="0.25">
      <c r="A8227" s="179" t="s">
        <v>3718</v>
      </c>
      <c r="B8227" s="179" t="s">
        <v>8122</v>
      </c>
      <c r="C8227" s="179" t="s">
        <v>8</v>
      </c>
      <c r="D8227" s="180" t="s">
        <v>27516</v>
      </c>
    </row>
    <row r="8228" spans="1:4" x14ac:dyDescent="0.25">
      <c r="A8228" s="179" t="s">
        <v>3719</v>
      </c>
      <c r="B8228" s="179" t="s">
        <v>8123</v>
      </c>
      <c r="C8228" s="179" t="s">
        <v>8</v>
      </c>
      <c r="D8228" s="180" t="s">
        <v>17577</v>
      </c>
    </row>
    <row r="8229" spans="1:4" x14ac:dyDescent="0.25">
      <c r="A8229" s="179" t="s">
        <v>3720</v>
      </c>
      <c r="B8229" s="179" t="s">
        <v>8124</v>
      </c>
      <c r="C8229" s="179" t="s">
        <v>8</v>
      </c>
      <c r="D8229" s="180" t="s">
        <v>27517</v>
      </c>
    </row>
    <row r="8230" spans="1:4" x14ac:dyDescent="0.25">
      <c r="A8230" s="179" t="s">
        <v>3721</v>
      </c>
      <c r="B8230" s="179" t="s">
        <v>8125</v>
      </c>
      <c r="C8230" s="179" t="s">
        <v>8</v>
      </c>
      <c r="D8230" s="180" t="s">
        <v>27518</v>
      </c>
    </row>
    <row r="8231" spans="1:4" x14ac:dyDescent="0.25">
      <c r="A8231" s="179" t="s">
        <v>10017</v>
      </c>
      <c r="B8231" s="179" t="s">
        <v>10018</v>
      </c>
      <c r="C8231" s="179" t="s">
        <v>8</v>
      </c>
      <c r="D8231" s="180" t="s">
        <v>27519</v>
      </c>
    </row>
    <row r="8232" spans="1:4" x14ac:dyDescent="0.25">
      <c r="A8232" s="179" t="s">
        <v>10019</v>
      </c>
      <c r="B8232" s="179" t="s">
        <v>10020</v>
      </c>
      <c r="C8232" s="179" t="s">
        <v>8</v>
      </c>
      <c r="D8232" s="180" t="s">
        <v>27520</v>
      </c>
    </row>
    <row r="8233" spans="1:4" x14ac:dyDescent="0.25">
      <c r="A8233" s="179" t="s">
        <v>10021</v>
      </c>
      <c r="B8233" s="179" t="s">
        <v>10022</v>
      </c>
      <c r="C8233" s="179" t="s">
        <v>8</v>
      </c>
      <c r="D8233" s="180" t="s">
        <v>27521</v>
      </c>
    </row>
    <row r="8234" spans="1:4" x14ac:dyDescent="0.25">
      <c r="A8234" s="179" t="s">
        <v>10023</v>
      </c>
      <c r="B8234" s="179" t="s">
        <v>10024</v>
      </c>
      <c r="C8234" s="179" t="s">
        <v>8</v>
      </c>
      <c r="D8234" s="180" t="s">
        <v>27522</v>
      </c>
    </row>
    <row r="8235" spans="1:4" x14ac:dyDescent="0.25">
      <c r="A8235" s="179" t="s">
        <v>10025</v>
      </c>
      <c r="B8235" s="179" t="s">
        <v>10026</v>
      </c>
      <c r="C8235" s="179" t="s">
        <v>8</v>
      </c>
      <c r="D8235" s="180" t="s">
        <v>27523</v>
      </c>
    </row>
    <row r="8236" spans="1:4" x14ac:dyDescent="0.25">
      <c r="A8236" s="179" t="s">
        <v>10027</v>
      </c>
      <c r="B8236" s="179" t="s">
        <v>10028</v>
      </c>
      <c r="C8236" s="179" t="s">
        <v>8</v>
      </c>
      <c r="D8236" s="180" t="s">
        <v>27524</v>
      </c>
    </row>
    <row r="8237" spans="1:4" x14ac:dyDescent="0.25">
      <c r="A8237" s="179" t="s">
        <v>10029</v>
      </c>
      <c r="B8237" s="179" t="s">
        <v>10030</v>
      </c>
      <c r="C8237" s="179" t="s">
        <v>8</v>
      </c>
      <c r="D8237" s="180" t="s">
        <v>27525</v>
      </c>
    </row>
    <row r="8238" spans="1:4" x14ac:dyDescent="0.25">
      <c r="A8238" s="179" t="s">
        <v>10031</v>
      </c>
      <c r="B8238" s="179" t="s">
        <v>10032</v>
      </c>
      <c r="C8238" s="179" t="s">
        <v>8</v>
      </c>
      <c r="D8238" s="180" t="s">
        <v>23750</v>
      </c>
    </row>
    <row r="8239" spans="1:4" x14ac:dyDescent="0.25">
      <c r="A8239" s="179" t="s">
        <v>10033</v>
      </c>
      <c r="B8239" s="179" t="s">
        <v>10034</v>
      </c>
      <c r="C8239" s="179" t="s">
        <v>8</v>
      </c>
      <c r="D8239" s="180" t="s">
        <v>27526</v>
      </c>
    </row>
    <row r="8240" spans="1:4" x14ac:dyDescent="0.25">
      <c r="A8240" s="179" t="s">
        <v>13010</v>
      </c>
      <c r="B8240" s="179" t="s">
        <v>13011</v>
      </c>
      <c r="C8240" s="179" t="s">
        <v>8</v>
      </c>
      <c r="D8240" s="180" t="s">
        <v>27527</v>
      </c>
    </row>
    <row r="8241" spans="1:4" x14ac:dyDescent="0.25">
      <c r="A8241" s="179" t="s">
        <v>13012</v>
      </c>
      <c r="B8241" s="179" t="s">
        <v>13013</v>
      </c>
      <c r="C8241" s="179" t="s">
        <v>8</v>
      </c>
      <c r="D8241" s="180" t="s">
        <v>27528</v>
      </c>
    </row>
    <row r="8242" spans="1:4" x14ac:dyDescent="0.25">
      <c r="A8242" s="179" t="s">
        <v>13014</v>
      </c>
      <c r="B8242" s="179" t="s">
        <v>13015</v>
      </c>
      <c r="C8242" s="179" t="s">
        <v>8</v>
      </c>
      <c r="D8242" s="180" t="s">
        <v>27529</v>
      </c>
    </row>
    <row r="8243" spans="1:4" x14ac:dyDescent="0.25">
      <c r="A8243" s="179" t="s">
        <v>15876</v>
      </c>
      <c r="B8243" s="179" t="s">
        <v>15877</v>
      </c>
      <c r="C8243" s="179" t="s">
        <v>8</v>
      </c>
      <c r="D8243" s="180" t="s">
        <v>27530</v>
      </c>
    </row>
    <row r="8244" spans="1:4" x14ac:dyDescent="0.25">
      <c r="A8244" s="179" t="s">
        <v>15878</v>
      </c>
      <c r="B8244" s="179" t="s">
        <v>15879</v>
      </c>
      <c r="C8244" s="179" t="s">
        <v>8</v>
      </c>
      <c r="D8244" s="180" t="s">
        <v>27531</v>
      </c>
    </row>
    <row r="8245" spans="1:4" x14ac:dyDescent="0.25">
      <c r="A8245" s="179" t="s">
        <v>15880</v>
      </c>
      <c r="B8245" s="179" t="s">
        <v>15881</v>
      </c>
      <c r="C8245" s="179" t="s">
        <v>8</v>
      </c>
      <c r="D8245" s="180" t="s">
        <v>22940</v>
      </c>
    </row>
    <row r="8246" spans="1:4" x14ac:dyDescent="0.25">
      <c r="A8246" s="179" t="s">
        <v>15882</v>
      </c>
      <c r="B8246" s="179" t="s">
        <v>15883</v>
      </c>
      <c r="C8246" s="179" t="s">
        <v>8</v>
      </c>
      <c r="D8246" s="180" t="s">
        <v>27532</v>
      </c>
    </row>
    <row r="8247" spans="1:4" x14ac:dyDescent="0.25">
      <c r="A8247" s="179" t="s">
        <v>15884</v>
      </c>
      <c r="B8247" s="179" t="s">
        <v>15885</v>
      </c>
      <c r="C8247" s="179" t="s">
        <v>8</v>
      </c>
      <c r="D8247" s="180" t="s">
        <v>17719</v>
      </c>
    </row>
    <row r="8248" spans="1:4" x14ac:dyDescent="0.25">
      <c r="A8248" s="179" t="s">
        <v>15887</v>
      </c>
      <c r="B8248" s="179" t="s">
        <v>15888</v>
      </c>
      <c r="C8248" s="179" t="s">
        <v>8</v>
      </c>
      <c r="D8248" s="180" t="s">
        <v>27533</v>
      </c>
    </row>
    <row r="8249" spans="1:4" x14ac:dyDescent="0.25">
      <c r="A8249" s="179" t="s">
        <v>15889</v>
      </c>
      <c r="B8249" s="179" t="s">
        <v>15890</v>
      </c>
      <c r="C8249" s="179" t="s">
        <v>8</v>
      </c>
      <c r="D8249" s="180" t="s">
        <v>27534</v>
      </c>
    </row>
    <row r="8250" spans="1:4" x14ac:dyDescent="0.25">
      <c r="A8250" s="179" t="s">
        <v>15891</v>
      </c>
      <c r="B8250" s="179" t="s">
        <v>15892</v>
      </c>
      <c r="C8250" s="179" t="s">
        <v>8</v>
      </c>
      <c r="D8250" s="180" t="s">
        <v>27535</v>
      </c>
    </row>
    <row r="8251" spans="1:4" x14ac:dyDescent="0.25">
      <c r="A8251" s="179" t="s">
        <v>15893</v>
      </c>
      <c r="B8251" s="179" t="s">
        <v>15894</v>
      </c>
      <c r="C8251" s="179" t="s">
        <v>8</v>
      </c>
      <c r="D8251" s="180" t="s">
        <v>27536</v>
      </c>
    </row>
    <row r="8252" spans="1:4" x14ac:dyDescent="0.25">
      <c r="A8252" s="179" t="s">
        <v>3722</v>
      </c>
      <c r="B8252" s="179" t="s">
        <v>17829</v>
      </c>
      <c r="C8252" s="179" t="s">
        <v>14</v>
      </c>
      <c r="D8252" s="180" t="s">
        <v>14664</v>
      </c>
    </row>
    <row r="8253" spans="1:4" x14ac:dyDescent="0.25">
      <c r="A8253" s="179" t="s">
        <v>3723</v>
      </c>
      <c r="B8253" s="179" t="s">
        <v>17830</v>
      </c>
      <c r="C8253" s="179" t="s">
        <v>14</v>
      </c>
      <c r="D8253" s="180" t="s">
        <v>27537</v>
      </c>
    </row>
    <row r="8254" spans="1:4" x14ac:dyDescent="0.25">
      <c r="A8254" s="179" t="s">
        <v>3724</v>
      </c>
      <c r="B8254" s="179" t="s">
        <v>17831</v>
      </c>
      <c r="C8254" s="179" t="s">
        <v>14</v>
      </c>
      <c r="D8254" s="180" t="s">
        <v>27538</v>
      </c>
    </row>
    <row r="8255" spans="1:4" x14ac:dyDescent="0.25">
      <c r="A8255" s="179" t="s">
        <v>3725</v>
      </c>
      <c r="B8255" s="179" t="s">
        <v>17832</v>
      </c>
      <c r="C8255" s="179" t="s">
        <v>14</v>
      </c>
      <c r="D8255" s="180" t="s">
        <v>27539</v>
      </c>
    </row>
    <row r="8256" spans="1:4" x14ac:dyDescent="0.25">
      <c r="A8256" s="179" t="s">
        <v>3726</v>
      </c>
      <c r="B8256" s="179" t="s">
        <v>17833</v>
      </c>
      <c r="C8256" s="179" t="s">
        <v>14</v>
      </c>
      <c r="D8256" s="180" t="s">
        <v>27540</v>
      </c>
    </row>
    <row r="8257" spans="1:4" x14ac:dyDescent="0.25">
      <c r="A8257" s="179" t="s">
        <v>3727</v>
      </c>
      <c r="B8257" s="179" t="s">
        <v>17835</v>
      </c>
      <c r="C8257" s="179" t="s">
        <v>14</v>
      </c>
      <c r="D8257" s="180" t="s">
        <v>27541</v>
      </c>
    </row>
    <row r="8258" spans="1:4" x14ac:dyDescent="0.25">
      <c r="A8258" s="179" t="s">
        <v>3728</v>
      </c>
      <c r="B8258" s="179" t="s">
        <v>17836</v>
      </c>
      <c r="C8258" s="179" t="s">
        <v>14</v>
      </c>
      <c r="D8258" s="180" t="s">
        <v>18037</v>
      </c>
    </row>
    <row r="8259" spans="1:4" x14ac:dyDescent="0.25">
      <c r="A8259" s="179" t="s">
        <v>3729</v>
      </c>
      <c r="B8259" s="179" t="s">
        <v>17837</v>
      </c>
      <c r="C8259" s="179" t="s">
        <v>8</v>
      </c>
      <c r="D8259" s="180" t="s">
        <v>23819</v>
      </c>
    </row>
    <row r="8260" spans="1:4" x14ac:dyDescent="0.25">
      <c r="A8260" s="179" t="s">
        <v>3730</v>
      </c>
      <c r="B8260" s="179" t="s">
        <v>17839</v>
      </c>
      <c r="C8260" s="179" t="s">
        <v>8</v>
      </c>
      <c r="D8260" s="180" t="s">
        <v>27542</v>
      </c>
    </row>
    <row r="8261" spans="1:4" x14ac:dyDescent="0.25">
      <c r="A8261" s="179" t="s">
        <v>3731</v>
      </c>
      <c r="B8261" s="179" t="s">
        <v>17840</v>
      </c>
      <c r="C8261" s="179" t="s">
        <v>8</v>
      </c>
      <c r="D8261" s="180" t="s">
        <v>25854</v>
      </c>
    </row>
    <row r="8262" spans="1:4" x14ac:dyDescent="0.25">
      <c r="A8262" s="179" t="s">
        <v>3732</v>
      </c>
      <c r="B8262" s="179" t="s">
        <v>17841</v>
      </c>
      <c r="C8262" s="179" t="s">
        <v>8</v>
      </c>
      <c r="D8262" s="180" t="s">
        <v>20892</v>
      </c>
    </row>
    <row r="8263" spans="1:4" x14ac:dyDescent="0.25">
      <c r="A8263" s="179" t="s">
        <v>3733</v>
      </c>
      <c r="B8263" s="179" t="s">
        <v>17842</v>
      </c>
      <c r="C8263" s="179" t="s">
        <v>8</v>
      </c>
      <c r="D8263" s="180" t="s">
        <v>27543</v>
      </c>
    </row>
    <row r="8264" spans="1:4" x14ac:dyDescent="0.25">
      <c r="A8264" s="179" t="s">
        <v>3734</v>
      </c>
      <c r="B8264" s="179" t="s">
        <v>17843</v>
      </c>
      <c r="C8264" s="179" t="s">
        <v>8</v>
      </c>
      <c r="D8264" s="180" t="s">
        <v>27544</v>
      </c>
    </row>
    <row r="8265" spans="1:4" x14ac:dyDescent="0.25">
      <c r="A8265" s="179" t="s">
        <v>3735</v>
      </c>
      <c r="B8265" s="179" t="s">
        <v>17844</v>
      </c>
      <c r="C8265" s="179" t="s">
        <v>8</v>
      </c>
      <c r="D8265" s="180" t="s">
        <v>12996</v>
      </c>
    </row>
    <row r="8266" spans="1:4" x14ac:dyDescent="0.25">
      <c r="A8266" s="179" t="s">
        <v>17845</v>
      </c>
      <c r="B8266" s="179" t="s">
        <v>17846</v>
      </c>
      <c r="C8266" s="179" t="s">
        <v>8</v>
      </c>
      <c r="D8266" s="180" t="s">
        <v>27545</v>
      </c>
    </row>
    <row r="8267" spans="1:4" x14ac:dyDescent="0.25">
      <c r="A8267" s="179" t="s">
        <v>17847</v>
      </c>
      <c r="B8267" s="179" t="s">
        <v>17848</v>
      </c>
      <c r="C8267" s="179" t="s">
        <v>8</v>
      </c>
      <c r="D8267" s="180" t="s">
        <v>27546</v>
      </c>
    </row>
    <row r="8268" spans="1:4" x14ac:dyDescent="0.25">
      <c r="A8268" s="179" t="s">
        <v>17850</v>
      </c>
      <c r="B8268" s="179" t="s">
        <v>17851</v>
      </c>
      <c r="C8268" s="179" t="s">
        <v>8</v>
      </c>
      <c r="D8268" s="180" t="s">
        <v>8784</v>
      </c>
    </row>
    <row r="8269" spans="1:4" x14ac:dyDescent="0.25">
      <c r="A8269" s="179" t="s">
        <v>17852</v>
      </c>
      <c r="B8269" s="179" t="s">
        <v>17853</v>
      </c>
      <c r="C8269" s="179" t="s">
        <v>8</v>
      </c>
      <c r="D8269" s="180" t="s">
        <v>27547</v>
      </c>
    </row>
    <row r="8270" spans="1:4" x14ac:dyDescent="0.25">
      <c r="A8270" s="179" t="s">
        <v>17854</v>
      </c>
      <c r="B8270" s="179" t="s">
        <v>17855</v>
      </c>
      <c r="C8270" s="179" t="s">
        <v>8</v>
      </c>
      <c r="D8270" s="180" t="s">
        <v>17164</v>
      </c>
    </row>
    <row r="8271" spans="1:4" x14ac:dyDescent="0.25">
      <c r="A8271" s="179" t="s">
        <v>17856</v>
      </c>
      <c r="B8271" s="179" t="s">
        <v>17857</v>
      </c>
      <c r="C8271" s="179" t="s">
        <v>8</v>
      </c>
      <c r="D8271" s="180" t="s">
        <v>14681</v>
      </c>
    </row>
    <row r="8272" spans="1:4" x14ac:dyDescent="0.25">
      <c r="A8272" s="179" t="s">
        <v>17858</v>
      </c>
      <c r="B8272" s="179" t="s">
        <v>17859</v>
      </c>
      <c r="C8272" s="179" t="s">
        <v>8</v>
      </c>
      <c r="D8272" s="180" t="s">
        <v>17540</v>
      </c>
    </row>
    <row r="8273" spans="1:4" x14ac:dyDescent="0.25">
      <c r="A8273" s="179" t="s">
        <v>17860</v>
      </c>
      <c r="B8273" s="179" t="s">
        <v>17861</v>
      </c>
      <c r="C8273" s="179" t="s">
        <v>8</v>
      </c>
      <c r="D8273" s="180" t="s">
        <v>12310</v>
      </c>
    </row>
    <row r="8274" spans="1:4" x14ac:dyDescent="0.25">
      <c r="A8274" s="179" t="s">
        <v>12123</v>
      </c>
      <c r="B8274" s="179" t="s">
        <v>12124</v>
      </c>
      <c r="C8274" s="179" t="s">
        <v>10</v>
      </c>
      <c r="D8274" s="180" t="s">
        <v>27548</v>
      </c>
    </row>
    <row r="8275" spans="1:4" x14ac:dyDescent="0.25">
      <c r="A8275" s="179" t="s">
        <v>12125</v>
      </c>
      <c r="B8275" s="179" t="s">
        <v>12126</v>
      </c>
      <c r="C8275" s="179" t="s">
        <v>10</v>
      </c>
      <c r="D8275" s="180" t="s">
        <v>27549</v>
      </c>
    </row>
    <row r="8276" spans="1:4" x14ac:dyDescent="0.25">
      <c r="A8276" s="179" t="s">
        <v>17862</v>
      </c>
      <c r="B8276" s="179" t="s">
        <v>17863</v>
      </c>
      <c r="C8276" s="179" t="s">
        <v>8</v>
      </c>
      <c r="D8276" s="180" t="s">
        <v>8546</v>
      </c>
    </row>
    <row r="8277" spans="1:4" x14ac:dyDescent="0.25">
      <c r="A8277" s="179" t="s">
        <v>17864</v>
      </c>
      <c r="B8277" s="179" t="s">
        <v>17865</v>
      </c>
      <c r="C8277" s="179" t="s">
        <v>8</v>
      </c>
      <c r="D8277" s="180" t="s">
        <v>17916</v>
      </c>
    </row>
    <row r="8278" spans="1:4" x14ac:dyDescent="0.25">
      <c r="A8278" s="179" t="s">
        <v>17866</v>
      </c>
      <c r="B8278" s="179" t="s">
        <v>17867</v>
      </c>
      <c r="C8278" s="179" t="s">
        <v>8</v>
      </c>
      <c r="D8278" s="180" t="s">
        <v>27550</v>
      </c>
    </row>
    <row r="8279" spans="1:4" x14ac:dyDescent="0.25">
      <c r="A8279" s="179" t="s">
        <v>17868</v>
      </c>
      <c r="B8279" s="179" t="s">
        <v>17869</v>
      </c>
      <c r="C8279" s="179" t="s">
        <v>8</v>
      </c>
      <c r="D8279" s="180" t="s">
        <v>27551</v>
      </c>
    </row>
    <row r="8280" spans="1:4" x14ac:dyDescent="0.25">
      <c r="A8280" s="179" t="s">
        <v>17870</v>
      </c>
      <c r="B8280" s="179" t="s">
        <v>17871</v>
      </c>
      <c r="C8280" s="179" t="s">
        <v>8</v>
      </c>
      <c r="D8280" s="180" t="s">
        <v>17597</v>
      </c>
    </row>
    <row r="8281" spans="1:4" x14ac:dyDescent="0.25">
      <c r="A8281" s="179" t="s">
        <v>17872</v>
      </c>
      <c r="B8281" s="179" t="s">
        <v>17873</v>
      </c>
      <c r="C8281" s="179" t="s">
        <v>8</v>
      </c>
      <c r="D8281" s="180" t="s">
        <v>27552</v>
      </c>
    </row>
    <row r="8282" spans="1:4" x14ac:dyDescent="0.25">
      <c r="A8282" s="179" t="s">
        <v>17874</v>
      </c>
      <c r="B8282" s="179" t="s">
        <v>17875</v>
      </c>
      <c r="C8282" s="179" t="s">
        <v>14</v>
      </c>
      <c r="D8282" s="180" t="s">
        <v>12194</v>
      </c>
    </row>
    <row r="8283" spans="1:4" x14ac:dyDescent="0.25">
      <c r="A8283" s="179" t="s">
        <v>17876</v>
      </c>
      <c r="B8283" s="179" t="s">
        <v>17877</v>
      </c>
      <c r="C8283" s="179" t="s">
        <v>14</v>
      </c>
      <c r="D8283" s="180" t="s">
        <v>13445</v>
      </c>
    </row>
    <row r="8284" spans="1:4" x14ac:dyDescent="0.25">
      <c r="A8284" s="179" t="s">
        <v>17878</v>
      </c>
      <c r="B8284" s="179" t="s">
        <v>17879</v>
      </c>
      <c r="C8284" s="179" t="s">
        <v>14</v>
      </c>
      <c r="D8284" s="180" t="s">
        <v>27317</v>
      </c>
    </row>
    <row r="8285" spans="1:4" x14ac:dyDescent="0.25">
      <c r="A8285" s="179" t="s">
        <v>17880</v>
      </c>
      <c r="B8285" s="179" t="s">
        <v>17881</v>
      </c>
      <c r="C8285" s="179" t="s">
        <v>8</v>
      </c>
      <c r="D8285" s="180" t="s">
        <v>7331</v>
      </c>
    </row>
    <row r="8286" spans="1:4" x14ac:dyDescent="0.25">
      <c r="A8286" s="179" t="s">
        <v>17882</v>
      </c>
      <c r="B8286" s="179" t="s">
        <v>17883</v>
      </c>
      <c r="C8286" s="179" t="s">
        <v>8</v>
      </c>
      <c r="D8286" s="180" t="s">
        <v>8781</v>
      </c>
    </row>
    <row r="8287" spans="1:4" x14ac:dyDescent="0.25">
      <c r="A8287" s="179" t="s">
        <v>17884</v>
      </c>
      <c r="B8287" s="179" t="s">
        <v>17885</v>
      </c>
      <c r="C8287" s="179" t="s">
        <v>8</v>
      </c>
      <c r="D8287" s="180" t="s">
        <v>12412</v>
      </c>
    </row>
    <row r="8288" spans="1:4" x14ac:dyDescent="0.25">
      <c r="A8288" s="179" t="s">
        <v>17886</v>
      </c>
      <c r="B8288" s="179" t="s">
        <v>17887</v>
      </c>
      <c r="C8288" s="179" t="s">
        <v>8</v>
      </c>
      <c r="D8288" s="180" t="s">
        <v>6445</v>
      </c>
    </row>
    <row r="8289" spans="1:4" x14ac:dyDescent="0.25">
      <c r="A8289" s="179" t="s">
        <v>17888</v>
      </c>
      <c r="B8289" s="179" t="s">
        <v>17889</v>
      </c>
      <c r="C8289" s="179" t="s">
        <v>8</v>
      </c>
      <c r="D8289" s="180" t="s">
        <v>7387</v>
      </c>
    </row>
    <row r="8290" spans="1:4" x14ac:dyDescent="0.25">
      <c r="A8290" s="179" t="s">
        <v>17891</v>
      </c>
      <c r="B8290" s="179" t="s">
        <v>17892</v>
      </c>
      <c r="C8290" s="179" t="s">
        <v>8</v>
      </c>
      <c r="D8290" s="180" t="s">
        <v>8288</v>
      </c>
    </row>
    <row r="8291" spans="1:4" x14ac:dyDescent="0.25">
      <c r="A8291" s="179" t="s">
        <v>17893</v>
      </c>
      <c r="B8291" s="179" t="s">
        <v>17894</v>
      </c>
      <c r="C8291" s="179" t="s">
        <v>14</v>
      </c>
      <c r="D8291" s="180" t="s">
        <v>12470</v>
      </c>
    </row>
    <row r="8292" spans="1:4" x14ac:dyDescent="0.25">
      <c r="A8292" s="179" t="s">
        <v>17895</v>
      </c>
      <c r="B8292" s="179" t="s">
        <v>17896</v>
      </c>
      <c r="C8292" s="179" t="s">
        <v>14</v>
      </c>
      <c r="D8292" s="180" t="s">
        <v>15970</v>
      </c>
    </row>
    <row r="8293" spans="1:4" x14ac:dyDescent="0.25">
      <c r="A8293" s="179" t="s">
        <v>3736</v>
      </c>
      <c r="B8293" s="179" t="s">
        <v>10035</v>
      </c>
      <c r="C8293" s="179" t="s">
        <v>8</v>
      </c>
      <c r="D8293" s="180" t="s">
        <v>27553</v>
      </c>
    </row>
    <row r="8294" spans="1:4" x14ac:dyDescent="0.25">
      <c r="A8294" s="179" t="s">
        <v>10036</v>
      </c>
      <c r="B8294" s="179" t="s">
        <v>15896</v>
      </c>
      <c r="C8294" s="179" t="s">
        <v>8</v>
      </c>
      <c r="D8294" s="180" t="s">
        <v>14757</v>
      </c>
    </row>
    <row r="8295" spans="1:4" x14ac:dyDescent="0.25">
      <c r="A8295" s="179" t="s">
        <v>10037</v>
      </c>
      <c r="B8295" s="179" t="s">
        <v>15897</v>
      </c>
      <c r="C8295" s="179" t="s">
        <v>8</v>
      </c>
      <c r="D8295" s="180" t="s">
        <v>27554</v>
      </c>
    </row>
    <row r="8296" spans="1:4" x14ac:dyDescent="0.25">
      <c r="A8296" s="179" t="s">
        <v>10038</v>
      </c>
      <c r="B8296" s="179" t="s">
        <v>15898</v>
      </c>
      <c r="C8296" s="179" t="s">
        <v>8</v>
      </c>
      <c r="D8296" s="180" t="s">
        <v>27555</v>
      </c>
    </row>
    <row r="8297" spans="1:4" x14ac:dyDescent="0.25">
      <c r="A8297" s="179" t="s">
        <v>10039</v>
      </c>
      <c r="B8297" s="179" t="s">
        <v>15899</v>
      </c>
      <c r="C8297" s="179" t="s">
        <v>8</v>
      </c>
      <c r="D8297" s="180" t="s">
        <v>27556</v>
      </c>
    </row>
    <row r="8298" spans="1:4" x14ac:dyDescent="0.25">
      <c r="A8298" s="179" t="s">
        <v>10040</v>
      </c>
      <c r="B8298" s="179" t="s">
        <v>15900</v>
      </c>
      <c r="C8298" s="179" t="s">
        <v>8</v>
      </c>
      <c r="D8298" s="180" t="s">
        <v>27557</v>
      </c>
    </row>
    <row r="8299" spans="1:4" x14ac:dyDescent="0.25">
      <c r="A8299" s="179" t="s">
        <v>10041</v>
      </c>
      <c r="B8299" s="179" t="s">
        <v>15901</v>
      </c>
      <c r="C8299" s="179" t="s">
        <v>8</v>
      </c>
      <c r="D8299" s="180" t="s">
        <v>27558</v>
      </c>
    </row>
    <row r="8300" spans="1:4" x14ac:dyDescent="0.25">
      <c r="A8300" s="179" t="s">
        <v>10042</v>
      </c>
      <c r="B8300" s="179" t="s">
        <v>15902</v>
      </c>
      <c r="C8300" s="179" t="s">
        <v>8</v>
      </c>
      <c r="D8300" s="180" t="s">
        <v>27559</v>
      </c>
    </row>
    <row r="8301" spans="1:4" x14ac:dyDescent="0.25">
      <c r="A8301" s="179" t="s">
        <v>10043</v>
      </c>
      <c r="B8301" s="179" t="s">
        <v>10044</v>
      </c>
      <c r="C8301" s="179" t="s">
        <v>8</v>
      </c>
      <c r="D8301" s="180" t="s">
        <v>27560</v>
      </c>
    </row>
    <row r="8302" spans="1:4" x14ac:dyDescent="0.25">
      <c r="A8302" s="179" t="s">
        <v>10045</v>
      </c>
      <c r="B8302" s="179" t="s">
        <v>10046</v>
      </c>
      <c r="C8302" s="179" t="s">
        <v>8</v>
      </c>
      <c r="D8302" s="180" t="s">
        <v>27561</v>
      </c>
    </row>
    <row r="8303" spans="1:4" x14ac:dyDescent="0.25">
      <c r="A8303" s="179" t="s">
        <v>10047</v>
      </c>
      <c r="B8303" s="179" t="s">
        <v>10048</v>
      </c>
      <c r="C8303" s="179" t="s">
        <v>8</v>
      </c>
      <c r="D8303" s="180" t="s">
        <v>27562</v>
      </c>
    </row>
    <row r="8304" spans="1:4" x14ac:dyDescent="0.25">
      <c r="A8304" s="179" t="s">
        <v>10049</v>
      </c>
      <c r="B8304" s="179" t="s">
        <v>10050</v>
      </c>
      <c r="C8304" s="179" t="s">
        <v>8</v>
      </c>
      <c r="D8304" s="180" t="s">
        <v>27563</v>
      </c>
    </row>
    <row r="8305" spans="1:4" x14ac:dyDescent="0.25">
      <c r="A8305" s="179" t="s">
        <v>10051</v>
      </c>
      <c r="B8305" s="179" t="s">
        <v>10052</v>
      </c>
      <c r="C8305" s="179" t="s">
        <v>8</v>
      </c>
      <c r="D8305" s="180" t="s">
        <v>27564</v>
      </c>
    </row>
    <row r="8306" spans="1:4" x14ac:dyDescent="0.25">
      <c r="A8306" s="179" t="s">
        <v>10053</v>
      </c>
      <c r="B8306" s="179" t="s">
        <v>10054</v>
      </c>
      <c r="C8306" s="179" t="s">
        <v>8</v>
      </c>
      <c r="D8306" s="180" t="s">
        <v>27565</v>
      </c>
    </row>
    <row r="8307" spans="1:4" x14ac:dyDescent="0.25">
      <c r="A8307" s="179" t="s">
        <v>3737</v>
      </c>
      <c r="B8307" s="179" t="s">
        <v>7148</v>
      </c>
      <c r="C8307" s="179" t="s">
        <v>14</v>
      </c>
      <c r="D8307" s="180" t="s">
        <v>7834</v>
      </c>
    </row>
    <row r="8308" spans="1:4" x14ac:dyDescent="0.25">
      <c r="A8308" s="179" t="s">
        <v>3738</v>
      </c>
      <c r="B8308" s="179" t="s">
        <v>7150</v>
      </c>
      <c r="C8308" s="179" t="s">
        <v>14</v>
      </c>
      <c r="D8308" s="180" t="s">
        <v>6985</v>
      </c>
    </row>
    <row r="8309" spans="1:4" x14ac:dyDescent="0.25">
      <c r="A8309" s="179" t="s">
        <v>3739</v>
      </c>
      <c r="B8309" s="179" t="s">
        <v>7151</v>
      </c>
      <c r="C8309" s="179" t="s">
        <v>14</v>
      </c>
      <c r="D8309" s="180" t="s">
        <v>14683</v>
      </c>
    </row>
    <row r="8310" spans="1:4" x14ac:dyDescent="0.25">
      <c r="A8310" s="179" t="s">
        <v>3740</v>
      </c>
      <c r="B8310" s="179" t="s">
        <v>7152</v>
      </c>
      <c r="C8310" s="179" t="s">
        <v>14</v>
      </c>
      <c r="D8310" s="180" t="s">
        <v>7885</v>
      </c>
    </row>
    <row r="8311" spans="1:4" x14ac:dyDescent="0.25">
      <c r="A8311" s="179" t="s">
        <v>3741</v>
      </c>
      <c r="B8311" s="179" t="s">
        <v>7153</v>
      </c>
      <c r="C8311" s="179" t="s">
        <v>14</v>
      </c>
      <c r="D8311" s="180" t="s">
        <v>18106</v>
      </c>
    </row>
    <row r="8312" spans="1:4" x14ac:dyDescent="0.25">
      <c r="A8312" s="179" t="s">
        <v>3742</v>
      </c>
      <c r="B8312" s="179" t="s">
        <v>7155</v>
      </c>
      <c r="C8312" s="179" t="s">
        <v>14</v>
      </c>
      <c r="D8312" s="180" t="s">
        <v>7047</v>
      </c>
    </row>
    <row r="8313" spans="1:4" x14ac:dyDescent="0.25">
      <c r="A8313" s="179" t="s">
        <v>3743</v>
      </c>
      <c r="B8313" s="179" t="s">
        <v>7156</v>
      </c>
      <c r="C8313" s="179" t="s">
        <v>14</v>
      </c>
      <c r="D8313" s="180" t="s">
        <v>6327</v>
      </c>
    </row>
    <row r="8314" spans="1:4" x14ac:dyDescent="0.25">
      <c r="A8314" s="179" t="s">
        <v>3744</v>
      </c>
      <c r="B8314" s="179" t="s">
        <v>7158</v>
      </c>
      <c r="C8314" s="179" t="s">
        <v>14</v>
      </c>
      <c r="D8314" s="180" t="s">
        <v>6910</v>
      </c>
    </row>
    <row r="8315" spans="1:4" x14ac:dyDescent="0.25">
      <c r="A8315" s="179" t="s">
        <v>3745</v>
      </c>
      <c r="B8315" s="179" t="s">
        <v>7159</v>
      </c>
      <c r="C8315" s="179" t="s">
        <v>14</v>
      </c>
      <c r="D8315" s="180" t="s">
        <v>16090</v>
      </c>
    </row>
    <row r="8316" spans="1:4" x14ac:dyDescent="0.25">
      <c r="A8316" s="179" t="s">
        <v>3746</v>
      </c>
      <c r="B8316" s="179" t="s">
        <v>7160</v>
      </c>
      <c r="C8316" s="179" t="s">
        <v>14</v>
      </c>
      <c r="D8316" s="180" t="s">
        <v>27566</v>
      </c>
    </row>
    <row r="8317" spans="1:4" x14ac:dyDescent="0.25">
      <c r="A8317" s="179" t="s">
        <v>3747</v>
      </c>
      <c r="B8317" s="179" t="s">
        <v>7161</v>
      </c>
      <c r="C8317" s="179" t="s">
        <v>14</v>
      </c>
      <c r="D8317" s="180" t="s">
        <v>27567</v>
      </c>
    </row>
    <row r="8318" spans="1:4" x14ac:dyDescent="0.25">
      <c r="A8318" s="179" t="s">
        <v>3748</v>
      </c>
      <c r="B8318" s="179" t="s">
        <v>7162</v>
      </c>
      <c r="C8318" s="179" t="s">
        <v>14</v>
      </c>
      <c r="D8318" s="180" t="s">
        <v>27568</v>
      </c>
    </row>
    <row r="8319" spans="1:4" x14ac:dyDescent="0.25">
      <c r="A8319" s="179" t="s">
        <v>3749</v>
      </c>
      <c r="B8319" s="179" t="s">
        <v>7163</v>
      </c>
      <c r="C8319" s="179" t="s">
        <v>14</v>
      </c>
      <c r="D8319" s="180" t="s">
        <v>25479</v>
      </c>
    </row>
    <row r="8320" spans="1:4" x14ac:dyDescent="0.25">
      <c r="A8320" s="179" t="s">
        <v>3750</v>
      </c>
      <c r="B8320" s="179" t="s">
        <v>7164</v>
      </c>
      <c r="C8320" s="179" t="s">
        <v>14</v>
      </c>
      <c r="D8320" s="180" t="s">
        <v>6489</v>
      </c>
    </row>
    <row r="8321" spans="1:4" x14ac:dyDescent="0.25">
      <c r="A8321" s="179" t="s">
        <v>3751</v>
      </c>
      <c r="B8321" s="179" t="s">
        <v>7165</v>
      </c>
      <c r="C8321" s="179" t="s">
        <v>14</v>
      </c>
      <c r="D8321" s="180" t="s">
        <v>6978</v>
      </c>
    </row>
    <row r="8322" spans="1:4" x14ac:dyDescent="0.25">
      <c r="A8322" s="179" t="s">
        <v>3752</v>
      </c>
      <c r="B8322" s="179" t="s">
        <v>7166</v>
      </c>
      <c r="C8322" s="179" t="s">
        <v>14</v>
      </c>
      <c r="D8322" s="180" t="s">
        <v>7859</v>
      </c>
    </row>
    <row r="8323" spans="1:4" x14ac:dyDescent="0.25">
      <c r="A8323" s="179" t="s">
        <v>3753</v>
      </c>
      <c r="B8323" s="179" t="s">
        <v>7167</v>
      </c>
      <c r="C8323" s="179" t="s">
        <v>14</v>
      </c>
      <c r="D8323" s="180" t="s">
        <v>20343</v>
      </c>
    </row>
    <row r="8324" spans="1:4" x14ac:dyDescent="0.25">
      <c r="A8324" s="179" t="s">
        <v>3754</v>
      </c>
      <c r="B8324" s="179" t="s">
        <v>7168</v>
      </c>
      <c r="C8324" s="179" t="s">
        <v>14</v>
      </c>
      <c r="D8324" s="180" t="s">
        <v>27569</v>
      </c>
    </row>
    <row r="8325" spans="1:4" x14ac:dyDescent="0.25">
      <c r="A8325" s="179" t="s">
        <v>3755</v>
      </c>
      <c r="B8325" s="179" t="s">
        <v>7170</v>
      </c>
      <c r="C8325" s="179" t="s">
        <v>14</v>
      </c>
      <c r="D8325" s="180" t="s">
        <v>27570</v>
      </c>
    </row>
    <row r="8326" spans="1:4" x14ac:dyDescent="0.25">
      <c r="A8326" s="179" t="s">
        <v>3756</v>
      </c>
      <c r="B8326" s="179" t="s">
        <v>7171</v>
      </c>
      <c r="C8326" s="179" t="s">
        <v>14</v>
      </c>
      <c r="D8326" s="180" t="s">
        <v>7240</v>
      </c>
    </row>
    <row r="8327" spans="1:4" x14ac:dyDescent="0.25">
      <c r="A8327" s="179" t="s">
        <v>3757</v>
      </c>
      <c r="B8327" s="179" t="s">
        <v>7172</v>
      </c>
      <c r="C8327" s="179" t="s">
        <v>14</v>
      </c>
      <c r="D8327" s="180" t="s">
        <v>7902</v>
      </c>
    </row>
    <row r="8328" spans="1:4" x14ac:dyDescent="0.25">
      <c r="A8328" s="179" t="s">
        <v>3758</v>
      </c>
      <c r="B8328" s="179" t="s">
        <v>7173</v>
      </c>
      <c r="C8328" s="179" t="s">
        <v>14</v>
      </c>
      <c r="D8328" s="180" t="s">
        <v>7277</v>
      </c>
    </row>
    <row r="8329" spans="1:4" x14ac:dyDescent="0.25">
      <c r="A8329" s="179" t="s">
        <v>3759</v>
      </c>
      <c r="B8329" s="179" t="s">
        <v>7174</v>
      </c>
      <c r="C8329" s="179" t="s">
        <v>14</v>
      </c>
      <c r="D8329" s="180" t="s">
        <v>7914</v>
      </c>
    </row>
    <row r="8330" spans="1:4" x14ac:dyDescent="0.25">
      <c r="A8330" s="179" t="s">
        <v>3760</v>
      </c>
      <c r="B8330" s="179" t="s">
        <v>7175</v>
      </c>
      <c r="C8330" s="179" t="s">
        <v>14</v>
      </c>
      <c r="D8330" s="180" t="s">
        <v>25485</v>
      </c>
    </row>
    <row r="8331" spans="1:4" x14ac:dyDescent="0.25">
      <c r="A8331" s="179" t="s">
        <v>3761</v>
      </c>
      <c r="B8331" s="179" t="s">
        <v>7176</v>
      </c>
      <c r="C8331" s="179" t="s">
        <v>14</v>
      </c>
      <c r="D8331" s="180" t="s">
        <v>7220</v>
      </c>
    </row>
    <row r="8332" spans="1:4" x14ac:dyDescent="0.25">
      <c r="A8332" s="179" t="s">
        <v>3762</v>
      </c>
      <c r="B8332" s="179" t="s">
        <v>7177</v>
      </c>
      <c r="C8332" s="179" t="s">
        <v>14</v>
      </c>
      <c r="D8332" s="180" t="s">
        <v>7042</v>
      </c>
    </row>
    <row r="8333" spans="1:4" x14ac:dyDescent="0.25">
      <c r="A8333" s="179" t="s">
        <v>3763</v>
      </c>
      <c r="B8333" s="179" t="s">
        <v>7178</v>
      </c>
      <c r="C8333" s="179" t="s">
        <v>14</v>
      </c>
      <c r="D8333" s="180" t="s">
        <v>7208</v>
      </c>
    </row>
    <row r="8334" spans="1:4" x14ac:dyDescent="0.25">
      <c r="A8334" s="179" t="s">
        <v>3764</v>
      </c>
      <c r="B8334" s="179" t="s">
        <v>7180</v>
      </c>
      <c r="C8334" s="179" t="s">
        <v>14</v>
      </c>
      <c r="D8334" s="180" t="s">
        <v>14842</v>
      </c>
    </row>
    <row r="8335" spans="1:4" x14ac:dyDescent="0.25">
      <c r="A8335" s="179" t="s">
        <v>3765</v>
      </c>
      <c r="B8335" s="179" t="s">
        <v>7182</v>
      </c>
      <c r="C8335" s="179" t="s">
        <v>14</v>
      </c>
      <c r="D8335" s="180" t="s">
        <v>12499</v>
      </c>
    </row>
    <row r="8336" spans="1:4" x14ac:dyDescent="0.25">
      <c r="A8336" s="179" t="s">
        <v>3766</v>
      </c>
      <c r="B8336" s="179" t="s">
        <v>7184</v>
      </c>
      <c r="C8336" s="179" t="s">
        <v>14</v>
      </c>
      <c r="D8336" s="180" t="s">
        <v>17412</v>
      </c>
    </row>
    <row r="8337" spans="1:4" x14ac:dyDescent="0.25">
      <c r="A8337" s="179" t="s">
        <v>3767</v>
      </c>
      <c r="B8337" s="179" t="s">
        <v>7186</v>
      </c>
      <c r="C8337" s="179" t="s">
        <v>14</v>
      </c>
      <c r="D8337" s="180" t="s">
        <v>27571</v>
      </c>
    </row>
    <row r="8338" spans="1:4" x14ac:dyDescent="0.25">
      <c r="A8338" s="179" t="s">
        <v>3768</v>
      </c>
      <c r="B8338" s="179" t="s">
        <v>7187</v>
      </c>
      <c r="C8338" s="179" t="s">
        <v>14</v>
      </c>
      <c r="D8338" s="180" t="s">
        <v>6976</v>
      </c>
    </row>
    <row r="8339" spans="1:4" x14ac:dyDescent="0.25">
      <c r="A8339" s="179" t="s">
        <v>3769</v>
      </c>
      <c r="B8339" s="179" t="s">
        <v>7188</v>
      </c>
      <c r="C8339" s="179" t="s">
        <v>14</v>
      </c>
      <c r="D8339" s="180" t="s">
        <v>10827</v>
      </c>
    </row>
    <row r="8340" spans="1:4" x14ac:dyDescent="0.25">
      <c r="A8340" s="179" t="s">
        <v>3770</v>
      </c>
      <c r="B8340" s="179" t="s">
        <v>7189</v>
      </c>
      <c r="C8340" s="179" t="s">
        <v>14</v>
      </c>
      <c r="D8340" s="180" t="s">
        <v>27572</v>
      </c>
    </row>
    <row r="8341" spans="1:4" x14ac:dyDescent="0.25">
      <c r="A8341" s="179" t="s">
        <v>3771</v>
      </c>
      <c r="B8341" s="179" t="s">
        <v>7190</v>
      </c>
      <c r="C8341" s="179" t="s">
        <v>14</v>
      </c>
      <c r="D8341" s="180" t="s">
        <v>27573</v>
      </c>
    </row>
    <row r="8342" spans="1:4" x14ac:dyDescent="0.25">
      <c r="A8342" s="179" t="s">
        <v>3772</v>
      </c>
      <c r="B8342" s="179" t="s">
        <v>7191</v>
      </c>
      <c r="C8342" s="179" t="s">
        <v>14</v>
      </c>
      <c r="D8342" s="180" t="s">
        <v>23369</v>
      </c>
    </row>
    <row r="8343" spans="1:4" x14ac:dyDescent="0.25">
      <c r="A8343" s="179" t="s">
        <v>7192</v>
      </c>
      <c r="B8343" s="179" t="s">
        <v>7193</v>
      </c>
      <c r="C8343" s="179" t="s">
        <v>8</v>
      </c>
      <c r="D8343" s="180" t="s">
        <v>17570</v>
      </c>
    </row>
    <row r="8344" spans="1:4" x14ac:dyDescent="0.25">
      <c r="A8344" s="179" t="s">
        <v>7194</v>
      </c>
      <c r="B8344" s="179" t="s">
        <v>7195</v>
      </c>
      <c r="C8344" s="179" t="s">
        <v>8</v>
      </c>
      <c r="D8344" s="180" t="s">
        <v>27065</v>
      </c>
    </row>
    <row r="8345" spans="1:4" x14ac:dyDescent="0.25">
      <c r="A8345" s="179" t="s">
        <v>7196</v>
      </c>
      <c r="B8345" s="179" t="s">
        <v>7197</v>
      </c>
      <c r="C8345" s="179" t="s">
        <v>8</v>
      </c>
      <c r="D8345" s="180" t="s">
        <v>27574</v>
      </c>
    </row>
    <row r="8346" spans="1:4" x14ac:dyDescent="0.25">
      <c r="A8346" s="179" t="s">
        <v>7198</v>
      </c>
      <c r="B8346" s="179" t="s">
        <v>7199</v>
      </c>
      <c r="C8346" s="179" t="s">
        <v>8</v>
      </c>
      <c r="D8346" s="180" t="s">
        <v>27575</v>
      </c>
    </row>
    <row r="8347" spans="1:4" x14ac:dyDescent="0.25">
      <c r="A8347" s="179" t="s">
        <v>7200</v>
      </c>
      <c r="B8347" s="179" t="s">
        <v>7201</v>
      </c>
      <c r="C8347" s="179" t="s">
        <v>8</v>
      </c>
      <c r="D8347" s="180" t="s">
        <v>27576</v>
      </c>
    </row>
    <row r="8348" spans="1:4" x14ac:dyDescent="0.25">
      <c r="A8348" s="179" t="s">
        <v>7202</v>
      </c>
      <c r="B8348" s="179" t="s">
        <v>7203</v>
      </c>
      <c r="C8348" s="179" t="s">
        <v>8</v>
      </c>
      <c r="D8348" s="180" t="s">
        <v>27577</v>
      </c>
    </row>
    <row r="8349" spans="1:4" x14ac:dyDescent="0.25">
      <c r="A8349" s="179" t="s">
        <v>10056</v>
      </c>
      <c r="B8349" s="179" t="s">
        <v>10057</v>
      </c>
      <c r="C8349" s="179" t="s">
        <v>8</v>
      </c>
      <c r="D8349" s="180" t="s">
        <v>27578</v>
      </c>
    </row>
    <row r="8350" spans="1:4" x14ac:dyDescent="0.25">
      <c r="A8350" s="179" t="s">
        <v>10058</v>
      </c>
      <c r="B8350" s="179" t="s">
        <v>10059</v>
      </c>
      <c r="C8350" s="179" t="s">
        <v>8</v>
      </c>
      <c r="D8350" s="180" t="s">
        <v>27579</v>
      </c>
    </row>
    <row r="8351" spans="1:4" x14ac:dyDescent="0.25">
      <c r="A8351" s="179" t="s">
        <v>10060</v>
      </c>
      <c r="B8351" s="179" t="s">
        <v>10061</v>
      </c>
      <c r="C8351" s="179" t="s">
        <v>8</v>
      </c>
      <c r="D8351" s="180" t="s">
        <v>27580</v>
      </c>
    </row>
    <row r="8352" spans="1:4" x14ac:dyDescent="0.25">
      <c r="A8352" s="179" t="s">
        <v>3773</v>
      </c>
      <c r="B8352" s="179" t="s">
        <v>3774</v>
      </c>
      <c r="C8352" s="179" t="s">
        <v>7</v>
      </c>
      <c r="D8352" s="180" t="s">
        <v>7292</v>
      </c>
    </row>
    <row r="8353" spans="1:4" x14ac:dyDescent="0.25">
      <c r="A8353" s="179" t="s">
        <v>12128</v>
      </c>
      <c r="B8353" s="179" t="s">
        <v>15904</v>
      </c>
      <c r="C8353" s="179" t="s">
        <v>8</v>
      </c>
      <c r="D8353" s="180" t="s">
        <v>27581</v>
      </c>
    </row>
    <row r="8354" spans="1:4" x14ac:dyDescent="0.25">
      <c r="A8354" s="179" t="s">
        <v>12129</v>
      </c>
      <c r="B8354" s="179" t="s">
        <v>15905</v>
      </c>
      <c r="C8354" s="179" t="s">
        <v>8</v>
      </c>
      <c r="D8354" s="180" t="s">
        <v>27582</v>
      </c>
    </row>
    <row r="8355" spans="1:4" x14ac:dyDescent="0.25">
      <c r="A8355" s="179" t="s">
        <v>12130</v>
      </c>
      <c r="B8355" s="179" t="s">
        <v>15906</v>
      </c>
      <c r="C8355" s="179" t="s">
        <v>8</v>
      </c>
      <c r="D8355" s="180" t="s">
        <v>27583</v>
      </c>
    </row>
    <row r="8356" spans="1:4" x14ac:dyDescent="0.25">
      <c r="A8356" s="179" t="s">
        <v>12131</v>
      </c>
      <c r="B8356" s="179" t="s">
        <v>15907</v>
      </c>
      <c r="C8356" s="179" t="s">
        <v>8</v>
      </c>
      <c r="D8356" s="180" t="s">
        <v>27584</v>
      </c>
    </row>
    <row r="8357" spans="1:4" x14ac:dyDescent="0.25">
      <c r="A8357" s="179" t="s">
        <v>12132</v>
      </c>
      <c r="B8357" s="179" t="s">
        <v>15908</v>
      </c>
      <c r="C8357" s="179" t="s">
        <v>8</v>
      </c>
      <c r="D8357" s="180" t="s">
        <v>27585</v>
      </c>
    </row>
    <row r="8358" spans="1:4" x14ac:dyDescent="0.25">
      <c r="A8358" s="179" t="s">
        <v>12133</v>
      </c>
      <c r="B8358" s="179" t="s">
        <v>15909</v>
      </c>
      <c r="C8358" s="179" t="s">
        <v>8</v>
      </c>
      <c r="D8358" s="180" t="s">
        <v>27586</v>
      </c>
    </row>
    <row r="8359" spans="1:4" x14ac:dyDescent="0.25">
      <c r="A8359" s="179" t="s">
        <v>12134</v>
      </c>
      <c r="B8359" s="179" t="s">
        <v>15910</v>
      </c>
      <c r="C8359" s="179" t="s">
        <v>8</v>
      </c>
      <c r="D8359" s="180" t="s">
        <v>27587</v>
      </c>
    </row>
    <row r="8360" spans="1:4" x14ac:dyDescent="0.25">
      <c r="A8360" s="179" t="s">
        <v>12135</v>
      </c>
      <c r="B8360" s="179" t="s">
        <v>15911</v>
      </c>
      <c r="C8360" s="179" t="s">
        <v>8</v>
      </c>
      <c r="D8360" s="180" t="s">
        <v>27588</v>
      </c>
    </row>
    <row r="8361" spans="1:4" x14ac:dyDescent="0.25">
      <c r="A8361" s="179" t="s">
        <v>12136</v>
      </c>
      <c r="B8361" s="179" t="s">
        <v>15912</v>
      </c>
      <c r="C8361" s="179" t="s">
        <v>8</v>
      </c>
      <c r="D8361" s="180" t="s">
        <v>27589</v>
      </c>
    </row>
    <row r="8362" spans="1:4" x14ac:dyDescent="0.25">
      <c r="A8362" s="179" t="s">
        <v>12137</v>
      </c>
      <c r="B8362" s="179" t="s">
        <v>15913</v>
      </c>
      <c r="C8362" s="179" t="s">
        <v>8</v>
      </c>
      <c r="D8362" s="180" t="s">
        <v>27590</v>
      </c>
    </row>
    <row r="8363" spans="1:4" x14ac:dyDescent="0.25">
      <c r="A8363" s="179" t="s">
        <v>12138</v>
      </c>
      <c r="B8363" s="179" t="s">
        <v>15914</v>
      </c>
      <c r="C8363" s="179" t="s">
        <v>8</v>
      </c>
      <c r="D8363" s="180" t="s">
        <v>27591</v>
      </c>
    </row>
    <row r="8364" spans="1:4" x14ac:dyDescent="0.25">
      <c r="A8364" s="179" t="s">
        <v>12139</v>
      </c>
      <c r="B8364" s="179" t="s">
        <v>15915</v>
      </c>
      <c r="C8364" s="179" t="s">
        <v>8</v>
      </c>
      <c r="D8364" s="180" t="s">
        <v>27592</v>
      </c>
    </row>
    <row r="8365" spans="1:4" x14ac:dyDescent="0.25">
      <c r="A8365" s="179" t="s">
        <v>12140</v>
      </c>
      <c r="B8365" s="179" t="s">
        <v>15916</v>
      </c>
      <c r="C8365" s="179" t="s">
        <v>8</v>
      </c>
      <c r="D8365" s="180" t="s">
        <v>27593</v>
      </c>
    </row>
    <row r="8366" spans="1:4" x14ac:dyDescent="0.25">
      <c r="A8366" s="179" t="s">
        <v>12141</v>
      </c>
      <c r="B8366" s="179" t="s">
        <v>15917</v>
      </c>
      <c r="C8366" s="179" t="s">
        <v>8</v>
      </c>
      <c r="D8366" s="180" t="s">
        <v>27594</v>
      </c>
    </row>
    <row r="8367" spans="1:4" x14ac:dyDescent="0.25">
      <c r="A8367" s="179" t="s">
        <v>12142</v>
      </c>
      <c r="B8367" s="179" t="s">
        <v>15918</v>
      </c>
      <c r="C8367" s="179" t="s">
        <v>8</v>
      </c>
      <c r="D8367" s="180" t="s">
        <v>27595</v>
      </c>
    </row>
    <row r="8368" spans="1:4" x14ac:dyDescent="0.25">
      <c r="A8368" s="179" t="s">
        <v>12143</v>
      </c>
      <c r="B8368" s="179" t="s">
        <v>15919</v>
      </c>
      <c r="C8368" s="179" t="s">
        <v>8</v>
      </c>
      <c r="D8368" s="180" t="s">
        <v>27596</v>
      </c>
    </row>
    <row r="8369" spans="1:4" x14ac:dyDescent="0.25">
      <c r="A8369" s="179" t="s">
        <v>12144</v>
      </c>
      <c r="B8369" s="179" t="s">
        <v>15920</v>
      </c>
      <c r="C8369" s="179" t="s">
        <v>8</v>
      </c>
      <c r="D8369" s="180" t="s">
        <v>27597</v>
      </c>
    </row>
    <row r="8370" spans="1:4" x14ac:dyDescent="0.25">
      <c r="A8370" s="179" t="s">
        <v>12145</v>
      </c>
      <c r="B8370" s="179" t="s">
        <v>15921</v>
      </c>
      <c r="C8370" s="179" t="s">
        <v>8</v>
      </c>
      <c r="D8370" s="180" t="s">
        <v>27598</v>
      </c>
    </row>
    <row r="8371" spans="1:4" x14ac:dyDescent="0.25">
      <c r="A8371" s="179" t="s">
        <v>12146</v>
      </c>
      <c r="B8371" s="179" t="s">
        <v>15922</v>
      </c>
      <c r="C8371" s="179" t="s">
        <v>8</v>
      </c>
      <c r="D8371" s="180" t="s">
        <v>27599</v>
      </c>
    </row>
    <row r="8372" spans="1:4" x14ac:dyDescent="0.25">
      <c r="A8372" s="179" t="s">
        <v>12147</v>
      </c>
      <c r="B8372" s="179" t="s">
        <v>15923</v>
      </c>
      <c r="C8372" s="179" t="s">
        <v>8</v>
      </c>
      <c r="D8372" s="180" t="s">
        <v>27600</v>
      </c>
    </row>
    <row r="8373" spans="1:4" x14ac:dyDescent="0.25">
      <c r="A8373" s="179" t="s">
        <v>12148</v>
      </c>
      <c r="B8373" s="179" t="s">
        <v>15924</v>
      </c>
      <c r="C8373" s="179" t="s">
        <v>8</v>
      </c>
      <c r="D8373" s="180" t="s">
        <v>27601</v>
      </c>
    </row>
    <row r="8374" spans="1:4" x14ac:dyDescent="0.25">
      <c r="A8374" s="179" t="s">
        <v>12149</v>
      </c>
      <c r="B8374" s="179" t="s">
        <v>15925</v>
      </c>
      <c r="C8374" s="179" t="s">
        <v>8</v>
      </c>
      <c r="D8374" s="180" t="s">
        <v>27602</v>
      </c>
    </row>
    <row r="8375" spans="1:4" x14ac:dyDescent="0.25">
      <c r="A8375" s="179" t="s">
        <v>12150</v>
      </c>
      <c r="B8375" s="179" t="s">
        <v>15926</v>
      </c>
      <c r="C8375" s="179" t="s">
        <v>8</v>
      </c>
      <c r="D8375" s="180" t="s">
        <v>27603</v>
      </c>
    </row>
    <row r="8376" spans="1:4" x14ac:dyDescent="0.25">
      <c r="A8376" s="179" t="s">
        <v>12151</v>
      </c>
      <c r="B8376" s="179" t="s">
        <v>15927</v>
      </c>
      <c r="C8376" s="179" t="s">
        <v>8</v>
      </c>
      <c r="D8376" s="180" t="s">
        <v>27604</v>
      </c>
    </row>
    <row r="8377" spans="1:4" x14ac:dyDescent="0.25">
      <c r="A8377" s="179" t="s">
        <v>12152</v>
      </c>
      <c r="B8377" s="179" t="s">
        <v>15928</v>
      </c>
      <c r="C8377" s="179" t="s">
        <v>8</v>
      </c>
      <c r="D8377" s="180" t="s">
        <v>27605</v>
      </c>
    </row>
    <row r="8378" spans="1:4" x14ac:dyDescent="0.25">
      <c r="A8378" s="179" t="s">
        <v>12153</v>
      </c>
      <c r="B8378" s="179" t="s">
        <v>15929</v>
      </c>
      <c r="C8378" s="179" t="s">
        <v>8</v>
      </c>
      <c r="D8378" s="180" t="s">
        <v>27606</v>
      </c>
    </row>
    <row r="8379" spans="1:4" x14ac:dyDescent="0.25">
      <c r="A8379" s="179" t="s">
        <v>12154</v>
      </c>
      <c r="B8379" s="179" t="s">
        <v>15930</v>
      </c>
      <c r="C8379" s="179" t="s">
        <v>8</v>
      </c>
      <c r="D8379" s="180" t="s">
        <v>27607</v>
      </c>
    </row>
    <row r="8380" spans="1:4" x14ac:dyDescent="0.25">
      <c r="A8380" s="179" t="s">
        <v>12155</v>
      </c>
      <c r="B8380" s="179" t="s">
        <v>15931</v>
      </c>
      <c r="C8380" s="179" t="s">
        <v>8</v>
      </c>
      <c r="D8380" s="180" t="s">
        <v>27608</v>
      </c>
    </row>
    <row r="8381" spans="1:4" x14ac:dyDescent="0.25">
      <c r="A8381" s="179" t="s">
        <v>12156</v>
      </c>
      <c r="B8381" s="179" t="s">
        <v>15932</v>
      </c>
      <c r="C8381" s="179" t="s">
        <v>8</v>
      </c>
      <c r="D8381" s="180" t="s">
        <v>27609</v>
      </c>
    </row>
    <row r="8382" spans="1:4" x14ac:dyDescent="0.25">
      <c r="A8382" s="179" t="s">
        <v>12157</v>
      </c>
      <c r="B8382" s="179" t="s">
        <v>15933</v>
      </c>
      <c r="C8382" s="179" t="s">
        <v>8</v>
      </c>
      <c r="D8382" s="180" t="s">
        <v>27610</v>
      </c>
    </row>
    <row r="8383" spans="1:4" x14ac:dyDescent="0.25">
      <c r="A8383" s="179" t="s">
        <v>12158</v>
      </c>
      <c r="B8383" s="179" t="s">
        <v>15934</v>
      </c>
      <c r="C8383" s="179" t="s">
        <v>8</v>
      </c>
      <c r="D8383" s="180" t="s">
        <v>27611</v>
      </c>
    </row>
    <row r="8384" spans="1:4" x14ac:dyDescent="0.25">
      <c r="A8384" s="179" t="s">
        <v>12159</v>
      </c>
      <c r="B8384" s="179" t="s">
        <v>15935</v>
      </c>
      <c r="C8384" s="179" t="s">
        <v>8</v>
      </c>
      <c r="D8384" s="180" t="s">
        <v>27612</v>
      </c>
    </row>
    <row r="8385" spans="1:4" x14ac:dyDescent="0.25">
      <c r="A8385" s="179" t="s">
        <v>12160</v>
      </c>
      <c r="B8385" s="179" t="s">
        <v>15936</v>
      </c>
      <c r="C8385" s="179" t="s">
        <v>8</v>
      </c>
      <c r="D8385" s="180" t="s">
        <v>27613</v>
      </c>
    </row>
    <row r="8386" spans="1:4" x14ac:dyDescent="0.25">
      <c r="A8386" s="179" t="s">
        <v>12161</v>
      </c>
      <c r="B8386" s="179" t="s">
        <v>15937</v>
      </c>
      <c r="C8386" s="179" t="s">
        <v>8</v>
      </c>
      <c r="D8386" s="180" t="s">
        <v>27614</v>
      </c>
    </row>
    <row r="8387" spans="1:4" x14ac:dyDescent="0.25">
      <c r="A8387" s="179" t="s">
        <v>12162</v>
      </c>
      <c r="B8387" s="179" t="s">
        <v>15938</v>
      </c>
      <c r="C8387" s="179" t="s">
        <v>8</v>
      </c>
      <c r="D8387" s="180" t="s">
        <v>27615</v>
      </c>
    </row>
    <row r="8388" spans="1:4" x14ac:dyDescent="0.25">
      <c r="A8388" s="179" t="s">
        <v>12163</v>
      </c>
      <c r="B8388" s="179" t="s">
        <v>12164</v>
      </c>
      <c r="C8388" s="179" t="s">
        <v>8</v>
      </c>
      <c r="D8388" s="180" t="s">
        <v>12187</v>
      </c>
    </row>
    <row r="8389" spans="1:4" x14ac:dyDescent="0.25">
      <c r="A8389" s="179" t="s">
        <v>12165</v>
      </c>
      <c r="B8389" s="179" t="s">
        <v>12166</v>
      </c>
      <c r="C8389" s="179" t="s">
        <v>14</v>
      </c>
      <c r="D8389" s="180" t="s">
        <v>16653</v>
      </c>
    </row>
    <row r="8390" spans="1:4" x14ac:dyDescent="0.25">
      <c r="A8390" s="179" t="s">
        <v>12167</v>
      </c>
      <c r="B8390" s="179" t="s">
        <v>12168</v>
      </c>
      <c r="C8390" s="179" t="s">
        <v>14</v>
      </c>
      <c r="D8390" s="180" t="s">
        <v>16557</v>
      </c>
    </row>
    <row r="8391" spans="1:4" x14ac:dyDescent="0.25">
      <c r="A8391" s="179" t="s">
        <v>12169</v>
      </c>
      <c r="B8391" s="179" t="s">
        <v>12170</v>
      </c>
      <c r="C8391" s="179" t="s">
        <v>14</v>
      </c>
      <c r="D8391" s="180" t="s">
        <v>11841</v>
      </c>
    </row>
    <row r="8392" spans="1:4" x14ac:dyDescent="0.25">
      <c r="A8392" s="179" t="s">
        <v>12171</v>
      </c>
      <c r="B8392" s="179" t="s">
        <v>12172</v>
      </c>
      <c r="C8392" s="179" t="s">
        <v>14</v>
      </c>
      <c r="D8392" s="180" t="s">
        <v>12780</v>
      </c>
    </row>
    <row r="8393" spans="1:4" x14ac:dyDescent="0.25">
      <c r="A8393" s="179" t="s">
        <v>10062</v>
      </c>
      <c r="B8393" s="179" t="s">
        <v>10063</v>
      </c>
      <c r="C8393" s="179" t="s">
        <v>8</v>
      </c>
      <c r="D8393" s="180" t="s">
        <v>27616</v>
      </c>
    </row>
    <row r="8394" spans="1:4" x14ac:dyDescent="0.25">
      <c r="A8394" s="179" t="s">
        <v>10064</v>
      </c>
      <c r="B8394" s="179" t="s">
        <v>10065</v>
      </c>
      <c r="C8394" s="179" t="s">
        <v>8</v>
      </c>
      <c r="D8394" s="180" t="s">
        <v>27617</v>
      </c>
    </row>
    <row r="8395" spans="1:4" x14ac:dyDescent="0.25">
      <c r="A8395" s="179" t="s">
        <v>3775</v>
      </c>
      <c r="B8395" s="179" t="s">
        <v>7204</v>
      </c>
      <c r="C8395" s="179" t="s">
        <v>14</v>
      </c>
      <c r="D8395" s="180" t="s">
        <v>17075</v>
      </c>
    </row>
    <row r="8396" spans="1:4" x14ac:dyDescent="0.25">
      <c r="A8396" s="179" t="s">
        <v>3776</v>
      </c>
      <c r="B8396" s="179" t="s">
        <v>7205</v>
      </c>
      <c r="C8396" s="179" t="s">
        <v>14</v>
      </c>
      <c r="D8396" s="180" t="s">
        <v>7969</v>
      </c>
    </row>
    <row r="8397" spans="1:4" x14ac:dyDescent="0.25">
      <c r="A8397" s="179" t="s">
        <v>3777</v>
      </c>
      <c r="B8397" s="179" t="s">
        <v>7206</v>
      </c>
      <c r="C8397" s="179" t="s">
        <v>14</v>
      </c>
      <c r="D8397" s="180" t="s">
        <v>11840</v>
      </c>
    </row>
    <row r="8398" spans="1:4" x14ac:dyDescent="0.25">
      <c r="A8398" s="179" t="s">
        <v>3778</v>
      </c>
      <c r="B8398" s="179" t="s">
        <v>7207</v>
      </c>
      <c r="C8398" s="179" t="s">
        <v>14</v>
      </c>
      <c r="D8398" s="180" t="s">
        <v>11842</v>
      </c>
    </row>
    <row r="8399" spans="1:4" x14ac:dyDescent="0.25">
      <c r="A8399" s="179" t="s">
        <v>15940</v>
      </c>
      <c r="B8399" s="179" t="s">
        <v>15941</v>
      </c>
      <c r="C8399" s="179" t="s">
        <v>14</v>
      </c>
      <c r="D8399" s="180" t="s">
        <v>27618</v>
      </c>
    </row>
    <row r="8400" spans="1:4" x14ac:dyDescent="0.25">
      <c r="A8400" s="179" t="s">
        <v>15942</v>
      </c>
      <c r="B8400" s="179" t="s">
        <v>15943</v>
      </c>
      <c r="C8400" s="179" t="s">
        <v>14</v>
      </c>
      <c r="D8400" s="180" t="s">
        <v>7054</v>
      </c>
    </row>
    <row r="8401" spans="1:4" x14ac:dyDescent="0.25">
      <c r="A8401" s="179" t="s">
        <v>15944</v>
      </c>
      <c r="B8401" s="179" t="s">
        <v>15945</v>
      </c>
      <c r="C8401" s="179" t="s">
        <v>14</v>
      </c>
      <c r="D8401" s="180" t="s">
        <v>16935</v>
      </c>
    </row>
    <row r="8402" spans="1:4" x14ac:dyDescent="0.25">
      <c r="A8402" s="179" t="s">
        <v>3779</v>
      </c>
      <c r="B8402" s="179" t="s">
        <v>7209</v>
      </c>
      <c r="C8402" s="179" t="s">
        <v>8</v>
      </c>
      <c r="D8402" s="180" t="s">
        <v>27619</v>
      </c>
    </row>
    <row r="8403" spans="1:4" x14ac:dyDescent="0.25">
      <c r="A8403" s="179" t="s">
        <v>3780</v>
      </c>
      <c r="B8403" s="179" t="s">
        <v>7210</v>
      </c>
      <c r="C8403" s="179" t="s">
        <v>8</v>
      </c>
      <c r="D8403" s="180" t="s">
        <v>27620</v>
      </c>
    </row>
    <row r="8404" spans="1:4" x14ac:dyDescent="0.25">
      <c r="A8404" s="179" t="s">
        <v>3781</v>
      </c>
      <c r="B8404" s="179" t="s">
        <v>7211</v>
      </c>
      <c r="C8404" s="179" t="s">
        <v>8</v>
      </c>
      <c r="D8404" s="180" t="s">
        <v>27621</v>
      </c>
    </row>
    <row r="8405" spans="1:4" x14ac:dyDescent="0.25">
      <c r="A8405" s="179" t="s">
        <v>13018</v>
      </c>
      <c r="B8405" s="179" t="s">
        <v>13019</v>
      </c>
      <c r="C8405" s="179" t="s">
        <v>8</v>
      </c>
      <c r="D8405" s="180" t="s">
        <v>27622</v>
      </c>
    </row>
    <row r="8406" spans="1:4" x14ac:dyDescent="0.25">
      <c r="A8406" s="179" t="s">
        <v>13020</v>
      </c>
      <c r="B8406" s="179" t="s">
        <v>13021</v>
      </c>
      <c r="C8406" s="179" t="s">
        <v>8</v>
      </c>
      <c r="D8406" s="180" t="s">
        <v>14665</v>
      </c>
    </row>
    <row r="8407" spans="1:4" x14ac:dyDescent="0.25">
      <c r="A8407" s="179" t="s">
        <v>3782</v>
      </c>
      <c r="B8407" s="179" t="s">
        <v>7212</v>
      </c>
      <c r="C8407" s="179" t="s">
        <v>8</v>
      </c>
      <c r="D8407" s="180" t="s">
        <v>15393</v>
      </c>
    </row>
    <row r="8408" spans="1:4" x14ac:dyDescent="0.25">
      <c r="A8408" s="179" t="s">
        <v>3783</v>
      </c>
      <c r="B8408" s="179" t="s">
        <v>7213</v>
      </c>
      <c r="C8408" s="179" t="s">
        <v>8</v>
      </c>
      <c r="D8408" s="180" t="s">
        <v>8566</v>
      </c>
    </row>
    <row r="8409" spans="1:4" x14ac:dyDescent="0.25">
      <c r="A8409" s="179" t="s">
        <v>3784</v>
      </c>
      <c r="B8409" s="179" t="s">
        <v>7215</v>
      </c>
      <c r="C8409" s="179" t="s">
        <v>8</v>
      </c>
      <c r="D8409" s="180" t="s">
        <v>27623</v>
      </c>
    </row>
    <row r="8410" spans="1:4" x14ac:dyDescent="0.25">
      <c r="A8410" s="179" t="s">
        <v>15946</v>
      </c>
      <c r="B8410" s="179" t="s">
        <v>15947</v>
      </c>
      <c r="C8410" s="179" t="s">
        <v>14</v>
      </c>
      <c r="D8410" s="180" t="s">
        <v>16093</v>
      </c>
    </row>
    <row r="8411" spans="1:4" x14ac:dyDescent="0.25">
      <c r="A8411" s="179" t="s">
        <v>15948</v>
      </c>
      <c r="B8411" s="179" t="s">
        <v>15949</v>
      </c>
      <c r="C8411" s="179" t="s">
        <v>14</v>
      </c>
      <c r="D8411" s="180" t="s">
        <v>12614</v>
      </c>
    </row>
    <row r="8412" spans="1:4" x14ac:dyDescent="0.25">
      <c r="A8412" s="179" t="s">
        <v>13022</v>
      </c>
      <c r="B8412" s="179" t="s">
        <v>13023</v>
      </c>
      <c r="C8412" s="179" t="s">
        <v>8</v>
      </c>
      <c r="D8412" s="180" t="s">
        <v>27624</v>
      </c>
    </row>
    <row r="8413" spans="1:4" x14ac:dyDescent="0.25">
      <c r="A8413" s="179" t="s">
        <v>3785</v>
      </c>
      <c r="B8413" s="179" t="s">
        <v>13024</v>
      </c>
      <c r="C8413" s="179" t="s">
        <v>14</v>
      </c>
      <c r="D8413" s="180" t="s">
        <v>27231</v>
      </c>
    </row>
    <row r="8414" spans="1:4" x14ac:dyDescent="0.25">
      <c r="A8414" s="179" t="s">
        <v>3786</v>
      </c>
      <c r="B8414" s="179" t="s">
        <v>13025</v>
      </c>
      <c r="C8414" s="179" t="s">
        <v>14</v>
      </c>
      <c r="D8414" s="180" t="s">
        <v>12702</v>
      </c>
    </row>
    <row r="8415" spans="1:4" x14ac:dyDescent="0.25">
      <c r="A8415" s="179" t="s">
        <v>3787</v>
      </c>
      <c r="B8415" s="179" t="s">
        <v>13026</v>
      </c>
      <c r="C8415" s="179" t="s">
        <v>14</v>
      </c>
      <c r="D8415" s="180" t="s">
        <v>27625</v>
      </c>
    </row>
    <row r="8416" spans="1:4" x14ac:dyDescent="0.25">
      <c r="A8416" s="179" t="s">
        <v>3788</v>
      </c>
      <c r="B8416" s="179" t="s">
        <v>13027</v>
      </c>
      <c r="C8416" s="179" t="s">
        <v>14</v>
      </c>
      <c r="D8416" s="180" t="s">
        <v>16350</v>
      </c>
    </row>
    <row r="8417" spans="1:4" x14ac:dyDescent="0.25">
      <c r="A8417" s="179" t="s">
        <v>3789</v>
      </c>
      <c r="B8417" s="179" t="s">
        <v>13028</v>
      </c>
      <c r="C8417" s="179" t="s">
        <v>14</v>
      </c>
      <c r="D8417" s="180" t="s">
        <v>12195</v>
      </c>
    </row>
    <row r="8418" spans="1:4" x14ac:dyDescent="0.25">
      <c r="A8418" s="179" t="s">
        <v>3790</v>
      </c>
      <c r="B8418" s="179" t="s">
        <v>13029</v>
      </c>
      <c r="C8418" s="179" t="s">
        <v>14</v>
      </c>
      <c r="D8418" s="180" t="s">
        <v>8793</v>
      </c>
    </row>
    <row r="8419" spans="1:4" x14ac:dyDescent="0.25">
      <c r="A8419" s="179" t="s">
        <v>3791</v>
      </c>
      <c r="B8419" s="179" t="s">
        <v>13030</v>
      </c>
      <c r="C8419" s="179" t="s">
        <v>14</v>
      </c>
      <c r="D8419" s="180" t="s">
        <v>7248</v>
      </c>
    </row>
    <row r="8420" spans="1:4" x14ac:dyDescent="0.25">
      <c r="A8420" s="179" t="s">
        <v>3792</v>
      </c>
      <c r="B8420" s="179" t="s">
        <v>13031</v>
      </c>
      <c r="C8420" s="179" t="s">
        <v>14</v>
      </c>
      <c r="D8420" s="180" t="s">
        <v>8783</v>
      </c>
    </row>
    <row r="8421" spans="1:4" x14ac:dyDescent="0.25">
      <c r="A8421" s="179" t="s">
        <v>3793</v>
      </c>
      <c r="B8421" s="179" t="s">
        <v>13032</v>
      </c>
      <c r="C8421" s="179" t="s">
        <v>14</v>
      </c>
      <c r="D8421" s="180" t="s">
        <v>8156</v>
      </c>
    </row>
    <row r="8422" spans="1:4" x14ac:dyDescent="0.25">
      <c r="A8422" s="179" t="s">
        <v>3794</v>
      </c>
      <c r="B8422" s="179" t="s">
        <v>13033</v>
      </c>
      <c r="C8422" s="179" t="s">
        <v>14</v>
      </c>
      <c r="D8422" s="180" t="s">
        <v>14240</v>
      </c>
    </row>
    <row r="8423" spans="1:4" x14ac:dyDescent="0.25">
      <c r="A8423" s="179" t="s">
        <v>3795</v>
      </c>
      <c r="B8423" s="179" t="s">
        <v>13034</v>
      </c>
      <c r="C8423" s="179" t="s">
        <v>14</v>
      </c>
      <c r="D8423" s="180" t="s">
        <v>27626</v>
      </c>
    </row>
    <row r="8424" spans="1:4" x14ac:dyDescent="0.25">
      <c r="A8424" s="179" t="s">
        <v>3796</v>
      </c>
      <c r="B8424" s="179" t="s">
        <v>13035</v>
      </c>
      <c r="C8424" s="179" t="s">
        <v>14</v>
      </c>
      <c r="D8424" s="180" t="s">
        <v>27627</v>
      </c>
    </row>
    <row r="8425" spans="1:4" x14ac:dyDescent="0.25">
      <c r="A8425" s="179" t="s">
        <v>3797</v>
      </c>
      <c r="B8425" s="179" t="s">
        <v>13036</v>
      </c>
      <c r="C8425" s="179" t="s">
        <v>14</v>
      </c>
      <c r="D8425" s="180" t="s">
        <v>14694</v>
      </c>
    </row>
    <row r="8426" spans="1:4" x14ac:dyDescent="0.25">
      <c r="A8426" s="179" t="s">
        <v>3798</v>
      </c>
      <c r="B8426" s="179" t="s">
        <v>13037</v>
      </c>
      <c r="C8426" s="179" t="s">
        <v>14</v>
      </c>
      <c r="D8426" s="180" t="s">
        <v>16115</v>
      </c>
    </row>
    <row r="8427" spans="1:4" x14ac:dyDescent="0.25">
      <c r="A8427" s="179" t="s">
        <v>3799</v>
      </c>
      <c r="B8427" s="179" t="s">
        <v>13038</v>
      </c>
      <c r="C8427" s="179" t="s">
        <v>14</v>
      </c>
      <c r="D8427" s="180" t="s">
        <v>14675</v>
      </c>
    </row>
    <row r="8428" spans="1:4" x14ac:dyDescent="0.25">
      <c r="A8428" s="179" t="s">
        <v>3800</v>
      </c>
      <c r="B8428" s="179" t="s">
        <v>13039</v>
      </c>
      <c r="C8428" s="179" t="s">
        <v>14</v>
      </c>
      <c r="D8428" s="180" t="s">
        <v>27628</v>
      </c>
    </row>
    <row r="8429" spans="1:4" x14ac:dyDescent="0.25">
      <c r="A8429" s="179" t="s">
        <v>3801</v>
      </c>
      <c r="B8429" s="179" t="s">
        <v>13040</v>
      </c>
      <c r="C8429" s="179" t="s">
        <v>14</v>
      </c>
      <c r="D8429" s="180" t="s">
        <v>27629</v>
      </c>
    </row>
    <row r="8430" spans="1:4" x14ac:dyDescent="0.25">
      <c r="A8430" s="179" t="s">
        <v>3802</v>
      </c>
      <c r="B8430" s="179" t="s">
        <v>13041</v>
      </c>
      <c r="C8430" s="179" t="s">
        <v>14</v>
      </c>
      <c r="D8430" s="180" t="s">
        <v>24738</v>
      </c>
    </row>
    <row r="8431" spans="1:4" x14ac:dyDescent="0.25">
      <c r="A8431" s="179" t="s">
        <v>3803</v>
      </c>
      <c r="B8431" s="179" t="s">
        <v>13042</v>
      </c>
      <c r="C8431" s="179" t="s">
        <v>14</v>
      </c>
      <c r="D8431" s="180" t="s">
        <v>12713</v>
      </c>
    </row>
    <row r="8432" spans="1:4" x14ac:dyDescent="0.25">
      <c r="A8432" s="179" t="s">
        <v>3804</v>
      </c>
      <c r="B8432" s="179" t="s">
        <v>13043</v>
      </c>
      <c r="C8432" s="179" t="s">
        <v>14</v>
      </c>
      <c r="D8432" s="180" t="s">
        <v>27630</v>
      </c>
    </row>
    <row r="8433" spans="1:4" x14ac:dyDescent="0.25">
      <c r="A8433" s="179" t="s">
        <v>3805</v>
      </c>
      <c r="B8433" s="179" t="s">
        <v>13044</v>
      </c>
      <c r="C8433" s="179" t="s">
        <v>14</v>
      </c>
      <c r="D8433" s="180" t="s">
        <v>7994</v>
      </c>
    </row>
    <row r="8434" spans="1:4" x14ac:dyDescent="0.25">
      <c r="A8434" s="179" t="s">
        <v>3806</v>
      </c>
      <c r="B8434" s="179" t="s">
        <v>13045</v>
      </c>
      <c r="C8434" s="179" t="s">
        <v>14</v>
      </c>
      <c r="D8434" s="180" t="s">
        <v>18035</v>
      </c>
    </row>
    <row r="8435" spans="1:4" x14ac:dyDescent="0.25">
      <c r="A8435" s="179" t="s">
        <v>3807</v>
      </c>
      <c r="B8435" s="179" t="s">
        <v>13046</v>
      </c>
      <c r="C8435" s="179" t="s">
        <v>14</v>
      </c>
      <c r="D8435" s="180" t="s">
        <v>27286</v>
      </c>
    </row>
    <row r="8436" spans="1:4" x14ac:dyDescent="0.25">
      <c r="A8436" s="179" t="s">
        <v>3808</v>
      </c>
      <c r="B8436" s="179" t="s">
        <v>13048</v>
      </c>
      <c r="C8436" s="179" t="s">
        <v>14</v>
      </c>
      <c r="D8436" s="180" t="s">
        <v>27631</v>
      </c>
    </row>
    <row r="8437" spans="1:4" x14ac:dyDescent="0.25">
      <c r="A8437" s="179" t="s">
        <v>3809</v>
      </c>
      <c r="B8437" s="179" t="s">
        <v>13049</v>
      </c>
      <c r="C8437" s="179" t="s">
        <v>14</v>
      </c>
      <c r="D8437" s="180" t="s">
        <v>27632</v>
      </c>
    </row>
    <row r="8438" spans="1:4" x14ac:dyDescent="0.25">
      <c r="A8438" s="179" t="s">
        <v>3810</v>
      </c>
      <c r="B8438" s="179" t="s">
        <v>13050</v>
      </c>
      <c r="C8438" s="179" t="s">
        <v>14</v>
      </c>
      <c r="D8438" s="180" t="s">
        <v>25806</v>
      </c>
    </row>
    <row r="8439" spans="1:4" x14ac:dyDescent="0.25">
      <c r="A8439" s="179" t="s">
        <v>3811</v>
      </c>
      <c r="B8439" s="179" t="s">
        <v>13051</v>
      </c>
      <c r="C8439" s="179" t="s">
        <v>14</v>
      </c>
      <c r="D8439" s="180" t="s">
        <v>27633</v>
      </c>
    </row>
    <row r="8440" spans="1:4" x14ac:dyDescent="0.25">
      <c r="A8440" s="179" t="s">
        <v>3812</v>
      </c>
      <c r="B8440" s="179" t="s">
        <v>13052</v>
      </c>
      <c r="C8440" s="179" t="s">
        <v>14</v>
      </c>
      <c r="D8440" s="180" t="s">
        <v>14906</v>
      </c>
    </row>
    <row r="8441" spans="1:4" x14ac:dyDescent="0.25">
      <c r="A8441" s="179" t="s">
        <v>3813</v>
      </c>
      <c r="B8441" s="179" t="s">
        <v>13053</v>
      </c>
      <c r="C8441" s="179" t="s">
        <v>14</v>
      </c>
      <c r="D8441" s="180" t="s">
        <v>18029</v>
      </c>
    </row>
    <row r="8442" spans="1:4" x14ac:dyDescent="0.25">
      <c r="A8442" s="179" t="s">
        <v>3814</v>
      </c>
      <c r="B8442" s="179" t="s">
        <v>13054</v>
      </c>
      <c r="C8442" s="179" t="s">
        <v>14</v>
      </c>
      <c r="D8442" s="180" t="s">
        <v>27634</v>
      </c>
    </row>
    <row r="8443" spans="1:4" x14ac:dyDescent="0.25">
      <c r="A8443" s="179" t="s">
        <v>3815</v>
      </c>
      <c r="B8443" s="179" t="s">
        <v>13055</v>
      </c>
      <c r="C8443" s="179" t="s">
        <v>14</v>
      </c>
      <c r="D8443" s="180" t="s">
        <v>27635</v>
      </c>
    </row>
    <row r="8444" spans="1:4" x14ac:dyDescent="0.25">
      <c r="A8444" s="179" t="s">
        <v>3816</v>
      </c>
      <c r="B8444" s="179" t="s">
        <v>13056</v>
      </c>
      <c r="C8444" s="179" t="s">
        <v>14</v>
      </c>
      <c r="D8444" s="180" t="s">
        <v>21202</v>
      </c>
    </row>
    <row r="8445" spans="1:4" x14ac:dyDescent="0.25">
      <c r="A8445" s="179" t="s">
        <v>3817</v>
      </c>
      <c r="B8445" s="179" t="s">
        <v>13057</v>
      </c>
      <c r="C8445" s="179" t="s">
        <v>14</v>
      </c>
      <c r="D8445" s="180" t="s">
        <v>26156</v>
      </c>
    </row>
    <row r="8446" spans="1:4" x14ac:dyDescent="0.25">
      <c r="A8446" s="179" t="s">
        <v>3818</v>
      </c>
      <c r="B8446" s="179" t="s">
        <v>13058</v>
      </c>
      <c r="C8446" s="179" t="s">
        <v>14</v>
      </c>
      <c r="D8446" s="180" t="s">
        <v>27636</v>
      </c>
    </row>
    <row r="8447" spans="1:4" x14ac:dyDescent="0.25">
      <c r="A8447" s="179" t="s">
        <v>3819</v>
      </c>
      <c r="B8447" s="179" t="s">
        <v>13059</v>
      </c>
      <c r="C8447" s="179" t="s">
        <v>14</v>
      </c>
      <c r="D8447" s="180" t="s">
        <v>8540</v>
      </c>
    </row>
    <row r="8448" spans="1:4" x14ac:dyDescent="0.25">
      <c r="A8448" s="179" t="s">
        <v>3820</v>
      </c>
      <c r="B8448" s="179" t="s">
        <v>13060</v>
      </c>
      <c r="C8448" s="179" t="s">
        <v>14</v>
      </c>
      <c r="D8448" s="180" t="s">
        <v>7887</v>
      </c>
    </row>
    <row r="8449" spans="1:4" x14ac:dyDescent="0.25">
      <c r="A8449" s="179" t="s">
        <v>3821</v>
      </c>
      <c r="B8449" s="179" t="s">
        <v>13061</v>
      </c>
      <c r="C8449" s="179" t="s">
        <v>14</v>
      </c>
      <c r="D8449" s="180" t="s">
        <v>27637</v>
      </c>
    </row>
    <row r="8450" spans="1:4" x14ac:dyDescent="0.25">
      <c r="A8450" s="179" t="s">
        <v>3822</v>
      </c>
      <c r="B8450" s="179" t="s">
        <v>13062</v>
      </c>
      <c r="C8450" s="179" t="s">
        <v>14</v>
      </c>
      <c r="D8450" s="180" t="s">
        <v>25806</v>
      </c>
    </row>
    <row r="8451" spans="1:4" x14ac:dyDescent="0.25">
      <c r="A8451" s="179" t="s">
        <v>3823</v>
      </c>
      <c r="B8451" s="179" t="s">
        <v>13063</v>
      </c>
      <c r="C8451" s="179" t="s">
        <v>14</v>
      </c>
      <c r="D8451" s="180" t="s">
        <v>27638</v>
      </c>
    </row>
    <row r="8452" spans="1:4" x14ac:dyDescent="0.25">
      <c r="A8452" s="179" t="s">
        <v>3824</v>
      </c>
      <c r="B8452" s="179" t="s">
        <v>13064</v>
      </c>
      <c r="C8452" s="179" t="s">
        <v>14</v>
      </c>
      <c r="D8452" s="180" t="s">
        <v>12192</v>
      </c>
    </row>
    <row r="8453" spans="1:4" x14ac:dyDescent="0.25">
      <c r="A8453" s="179" t="s">
        <v>3825</v>
      </c>
      <c r="B8453" s="179" t="s">
        <v>13067</v>
      </c>
      <c r="C8453" s="179" t="s">
        <v>14</v>
      </c>
      <c r="D8453" s="180" t="s">
        <v>27639</v>
      </c>
    </row>
    <row r="8454" spans="1:4" x14ac:dyDescent="0.25">
      <c r="A8454" s="179" t="s">
        <v>3826</v>
      </c>
      <c r="B8454" s="179" t="s">
        <v>13068</v>
      </c>
      <c r="C8454" s="179" t="s">
        <v>14</v>
      </c>
      <c r="D8454" s="180" t="s">
        <v>17621</v>
      </c>
    </row>
    <row r="8455" spans="1:4" x14ac:dyDescent="0.25">
      <c r="A8455" s="179" t="s">
        <v>3827</v>
      </c>
      <c r="B8455" s="179" t="s">
        <v>13069</v>
      </c>
      <c r="C8455" s="179" t="s">
        <v>14</v>
      </c>
      <c r="D8455" s="180" t="s">
        <v>27440</v>
      </c>
    </row>
    <row r="8456" spans="1:4" x14ac:dyDescent="0.25">
      <c r="A8456" s="179" t="s">
        <v>3828</v>
      </c>
      <c r="B8456" s="179" t="s">
        <v>13070</v>
      </c>
      <c r="C8456" s="179" t="s">
        <v>14</v>
      </c>
      <c r="D8456" s="180" t="s">
        <v>27640</v>
      </c>
    </row>
    <row r="8457" spans="1:4" x14ac:dyDescent="0.25">
      <c r="A8457" s="179" t="s">
        <v>3829</v>
      </c>
      <c r="B8457" s="179" t="s">
        <v>13071</v>
      </c>
      <c r="C8457" s="179" t="s">
        <v>14</v>
      </c>
      <c r="D8457" s="180" t="s">
        <v>14760</v>
      </c>
    </row>
    <row r="8458" spans="1:4" x14ac:dyDescent="0.25">
      <c r="A8458" s="179" t="s">
        <v>3830</v>
      </c>
      <c r="B8458" s="179" t="s">
        <v>13072</v>
      </c>
      <c r="C8458" s="179" t="s">
        <v>14</v>
      </c>
      <c r="D8458" s="180" t="s">
        <v>27641</v>
      </c>
    </row>
    <row r="8459" spans="1:4" x14ac:dyDescent="0.25">
      <c r="A8459" s="179" t="s">
        <v>3831</v>
      </c>
      <c r="B8459" s="179" t="s">
        <v>13073</v>
      </c>
      <c r="C8459" s="179" t="s">
        <v>14</v>
      </c>
      <c r="D8459" s="180" t="s">
        <v>16051</v>
      </c>
    </row>
    <row r="8460" spans="1:4" x14ac:dyDescent="0.25">
      <c r="A8460" s="179" t="s">
        <v>3832</v>
      </c>
      <c r="B8460" s="179" t="s">
        <v>13074</v>
      </c>
      <c r="C8460" s="179" t="s">
        <v>14</v>
      </c>
      <c r="D8460" s="180" t="s">
        <v>27642</v>
      </c>
    </row>
    <row r="8461" spans="1:4" x14ac:dyDescent="0.25">
      <c r="A8461" s="179" t="s">
        <v>3833</v>
      </c>
      <c r="B8461" s="179" t="s">
        <v>13075</v>
      </c>
      <c r="C8461" s="179" t="s">
        <v>14</v>
      </c>
      <c r="D8461" s="180" t="s">
        <v>27643</v>
      </c>
    </row>
    <row r="8462" spans="1:4" x14ac:dyDescent="0.25">
      <c r="A8462" s="179" t="s">
        <v>3834</v>
      </c>
      <c r="B8462" s="179" t="s">
        <v>13076</v>
      </c>
      <c r="C8462" s="179" t="s">
        <v>14</v>
      </c>
      <c r="D8462" s="180" t="s">
        <v>27644</v>
      </c>
    </row>
    <row r="8463" spans="1:4" x14ac:dyDescent="0.25">
      <c r="A8463" s="179" t="s">
        <v>3835</v>
      </c>
      <c r="B8463" s="179" t="s">
        <v>13077</v>
      </c>
      <c r="C8463" s="179" t="s">
        <v>14</v>
      </c>
      <c r="D8463" s="180" t="s">
        <v>27645</v>
      </c>
    </row>
    <row r="8464" spans="1:4" x14ac:dyDescent="0.25">
      <c r="A8464" s="179" t="s">
        <v>3836</v>
      </c>
      <c r="B8464" s="179" t="s">
        <v>13078</v>
      </c>
      <c r="C8464" s="179" t="s">
        <v>14</v>
      </c>
      <c r="D8464" s="180" t="s">
        <v>27646</v>
      </c>
    </row>
    <row r="8465" spans="1:4" x14ac:dyDescent="0.25">
      <c r="A8465" s="179" t="s">
        <v>3837</v>
      </c>
      <c r="B8465" s="179" t="s">
        <v>13079</v>
      </c>
      <c r="C8465" s="179" t="s">
        <v>14</v>
      </c>
      <c r="D8465" s="180" t="s">
        <v>17031</v>
      </c>
    </row>
    <row r="8466" spans="1:4" x14ac:dyDescent="0.25">
      <c r="A8466" s="179" t="s">
        <v>3838</v>
      </c>
      <c r="B8466" s="179" t="s">
        <v>13080</v>
      </c>
      <c r="C8466" s="179" t="s">
        <v>14</v>
      </c>
      <c r="D8466" s="180" t="s">
        <v>24017</v>
      </c>
    </row>
    <row r="8467" spans="1:4" x14ac:dyDescent="0.25">
      <c r="A8467" s="179" t="s">
        <v>3839</v>
      </c>
      <c r="B8467" s="179" t="s">
        <v>13081</v>
      </c>
      <c r="C8467" s="179" t="s">
        <v>14</v>
      </c>
      <c r="D8467" s="180" t="s">
        <v>27647</v>
      </c>
    </row>
    <row r="8468" spans="1:4" x14ac:dyDescent="0.25">
      <c r="A8468" s="179" t="s">
        <v>3840</v>
      </c>
      <c r="B8468" s="179" t="s">
        <v>13083</v>
      </c>
      <c r="C8468" s="179" t="s">
        <v>14</v>
      </c>
      <c r="D8468" s="180" t="s">
        <v>27286</v>
      </c>
    </row>
    <row r="8469" spans="1:4" x14ac:dyDescent="0.25">
      <c r="A8469" s="179" t="s">
        <v>3841</v>
      </c>
      <c r="B8469" s="179" t="s">
        <v>13084</v>
      </c>
      <c r="C8469" s="179" t="s">
        <v>14</v>
      </c>
      <c r="D8469" s="180" t="s">
        <v>17147</v>
      </c>
    </row>
    <row r="8470" spans="1:4" x14ac:dyDescent="0.25">
      <c r="A8470" s="179" t="s">
        <v>3842</v>
      </c>
      <c r="B8470" s="179" t="s">
        <v>13085</v>
      </c>
      <c r="C8470" s="179" t="s">
        <v>14</v>
      </c>
      <c r="D8470" s="180" t="s">
        <v>27648</v>
      </c>
    </row>
    <row r="8471" spans="1:4" x14ac:dyDescent="0.25">
      <c r="A8471" s="179" t="s">
        <v>3843</v>
      </c>
      <c r="B8471" s="179" t="s">
        <v>13086</v>
      </c>
      <c r="C8471" s="179" t="s">
        <v>14</v>
      </c>
      <c r="D8471" s="180" t="s">
        <v>27649</v>
      </c>
    </row>
    <row r="8472" spans="1:4" x14ac:dyDescent="0.25">
      <c r="A8472" s="179" t="s">
        <v>3844</v>
      </c>
      <c r="B8472" s="179" t="s">
        <v>13087</v>
      </c>
      <c r="C8472" s="179" t="s">
        <v>14</v>
      </c>
      <c r="D8472" s="180" t="s">
        <v>12781</v>
      </c>
    </row>
    <row r="8473" spans="1:4" x14ac:dyDescent="0.25">
      <c r="A8473" s="179" t="s">
        <v>3845</v>
      </c>
      <c r="B8473" s="179" t="s">
        <v>13088</v>
      </c>
      <c r="C8473" s="179" t="s">
        <v>14</v>
      </c>
      <c r="D8473" s="180" t="s">
        <v>15981</v>
      </c>
    </row>
    <row r="8474" spans="1:4" x14ac:dyDescent="0.25">
      <c r="A8474" s="179" t="s">
        <v>3846</v>
      </c>
      <c r="B8474" s="179" t="s">
        <v>13089</v>
      </c>
      <c r="C8474" s="179" t="s">
        <v>14</v>
      </c>
      <c r="D8474" s="180" t="s">
        <v>27650</v>
      </c>
    </row>
    <row r="8475" spans="1:4" x14ac:dyDescent="0.25">
      <c r="A8475" s="179" t="s">
        <v>3847</v>
      </c>
      <c r="B8475" s="179" t="s">
        <v>13090</v>
      </c>
      <c r="C8475" s="179" t="s">
        <v>14</v>
      </c>
      <c r="D8475" s="180" t="s">
        <v>27651</v>
      </c>
    </row>
    <row r="8476" spans="1:4" x14ac:dyDescent="0.25">
      <c r="A8476" s="179" t="s">
        <v>3848</v>
      </c>
      <c r="B8476" s="179" t="s">
        <v>13091</v>
      </c>
      <c r="C8476" s="179" t="s">
        <v>14</v>
      </c>
      <c r="D8476" s="180" t="s">
        <v>27652</v>
      </c>
    </row>
    <row r="8477" spans="1:4" x14ac:dyDescent="0.25">
      <c r="A8477" s="179" t="s">
        <v>3849</v>
      </c>
      <c r="B8477" s="179" t="s">
        <v>10067</v>
      </c>
      <c r="C8477" s="179" t="s">
        <v>14</v>
      </c>
      <c r="D8477" s="180" t="s">
        <v>27653</v>
      </c>
    </row>
    <row r="8478" spans="1:4" x14ac:dyDescent="0.25">
      <c r="A8478" s="179" t="s">
        <v>3850</v>
      </c>
      <c r="B8478" s="179" t="s">
        <v>10068</v>
      </c>
      <c r="C8478" s="179" t="s">
        <v>14</v>
      </c>
      <c r="D8478" s="180" t="s">
        <v>25848</v>
      </c>
    </row>
    <row r="8479" spans="1:4" x14ac:dyDescent="0.25">
      <c r="A8479" s="179" t="s">
        <v>3851</v>
      </c>
      <c r="B8479" s="179" t="s">
        <v>10069</v>
      </c>
      <c r="C8479" s="179" t="s">
        <v>14</v>
      </c>
      <c r="D8479" s="180" t="s">
        <v>17646</v>
      </c>
    </row>
    <row r="8480" spans="1:4" x14ac:dyDescent="0.25">
      <c r="A8480" s="179" t="s">
        <v>3852</v>
      </c>
      <c r="B8480" s="179" t="s">
        <v>10070</v>
      </c>
      <c r="C8480" s="179" t="s">
        <v>14</v>
      </c>
      <c r="D8480" s="180" t="s">
        <v>27654</v>
      </c>
    </row>
    <row r="8481" spans="1:4" x14ac:dyDescent="0.25">
      <c r="A8481" s="179" t="s">
        <v>3853</v>
      </c>
      <c r="B8481" s="179" t="s">
        <v>10071</v>
      </c>
      <c r="C8481" s="179" t="s">
        <v>14</v>
      </c>
      <c r="D8481" s="180" t="s">
        <v>27655</v>
      </c>
    </row>
    <row r="8482" spans="1:4" x14ac:dyDescent="0.25">
      <c r="A8482" s="179" t="s">
        <v>3854</v>
      </c>
      <c r="B8482" s="179" t="s">
        <v>10072</v>
      </c>
      <c r="C8482" s="179" t="s">
        <v>14</v>
      </c>
      <c r="D8482" s="180" t="s">
        <v>27656</v>
      </c>
    </row>
    <row r="8483" spans="1:4" x14ac:dyDescent="0.25">
      <c r="A8483" s="179" t="s">
        <v>3855</v>
      </c>
      <c r="B8483" s="179" t="s">
        <v>10073</v>
      </c>
      <c r="C8483" s="179" t="s">
        <v>14</v>
      </c>
      <c r="D8483" s="180" t="s">
        <v>27657</v>
      </c>
    </row>
    <row r="8484" spans="1:4" x14ac:dyDescent="0.25">
      <c r="A8484" s="179" t="s">
        <v>3856</v>
      </c>
      <c r="B8484" s="179" t="s">
        <v>10074</v>
      </c>
      <c r="C8484" s="179" t="s">
        <v>14</v>
      </c>
      <c r="D8484" s="180" t="s">
        <v>27658</v>
      </c>
    </row>
    <row r="8485" spans="1:4" x14ac:dyDescent="0.25">
      <c r="A8485" s="179" t="s">
        <v>10075</v>
      </c>
      <c r="B8485" s="179" t="s">
        <v>10076</v>
      </c>
      <c r="C8485" s="179" t="s">
        <v>14</v>
      </c>
      <c r="D8485" s="180" t="s">
        <v>27659</v>
      </c>
    </row>
    <row r="8486" spans="1:4" x14ac:dyDescent="0.25">
      <c r="A8486" s="179" t="s">
        <v>10077</v>
      </c>
      <c r="B8486" s="179" t="s">
        <v>10078</v>
      </c>
      <c r="C8486" s="179" t="s">
        <v>14</v>
      </c>
      <c r="D8486" s="180" t="s">
        <v>27660</v>
      </c>
    </row>
    <row r="8487" spans="1:4" x14ac:dyDescent="0.25">
      <c r="A8487" s="179" t="s">
        <v>3857</v>
      </c>
      <c r="B8487" s="179" t="s">
        <v>10079</v>
      </c>
      <c r="C8487" s="179" t="s">
        <v>14</v>
      </c>
      <c r="D8487" s="180" t="s">
        <v>27661</v>
      </c>
    </row>
    <row r="8488" spans="1:4" x14ac:dyDescent="0.25">
      <c r="A8488" s="179" t="s">
        <v>3858</v>
      </c>
      <c r="B8488" s="179" t="s">
        <v>10080</v>
      </c>
      <c r="C8488" s="179" t="s">
        <v>14</v>
      </c>
      <c r="D8488" s="180" t="s">
        <v>27662</v>
      </c>
    </row>
    <row r="8489" spans="1:4" x14ac:dyDescent="0.25">
      <c r="A8489" s="179" t="s">
        <v>3859</v>
      </c>
      <c r="B8489" s="179" t="s">
        <v>10081</v>
      </c>
      <c r="C8489" s="179" t="s">
        <v>14</v>
      </c>
      <c r="D8489" s="180" t="s">
        <v>16987</v>
      </c>
    </row>
    <row r="8490" spans="1:4" x14ac:dyDescent="0.25">
      <c r="A8490" s="179" t="s">
        <v>3860</v>
      </c>
      <c r="B8490" s="179" t="s">
        <v>10082</v>
      </c>
      <c r="C8490" s="179" t="s">
        <v>14</v>
      </c>
      <c r="D8490" s="180" t="s">
        <v>27663</v>
      </c>
    </row>
    <row r="8491" spans="1:4" x14ac:dyDescent="0.25">
      <c r="A8491" s="179" t="s">
        <v>3861</v>
      </c>
      <c r="B8491" s="179" t="s">
        <v>10083</v>
      </c>
      <c r="C8491" s="179" t="s">
        <v>14</v>
      </c>
      <c r="D8491" s="180" t="s">
        <v>18312</v>
      </c>
    </row>
    <row r="8492" spans="1:4" x14ac:dyDescent="0.25">
      <c r="A8492" s="179" t="s">
        <v>3862</v>
      </c>
      <c r="B8492" s="179" t="s">
        <v>10084</v>
      </c>
      <c r="C8492" s="179" t="s">
        <v>14</v>
      </c>
      <c r="D8492" s="180" t="s">
        <v>27664</v>
      </c>
    </row>
    <row r="8493" spans="1:4" x14ac:dyDescent="0.25">
      <c r="A8493" s="179" t="s">
        <v>3863</v>
      </c>
      <c r="B8493" s="179" t="s">
        <v>10085</v>
      </c>
      <c r="C8493" s="179" t="s">
        <v>14</v>
      </c>
      <c r="D8493" s="180" t="s">
        <v>27665</v>
      </c>
    </row>
    <row r="8494" spans="1:4" x14ac:dyDescent="0.25">
      <c r="A8494" s="179" t="s">
        <v>10086</v>
      </c>
      <c r="B8494" s="179" t="s">
        <v>10087</v>
      </c>
      <c r="C8494" s="179" t="s">
        <v>14</v>
      </c>
      <c r="D8494" s="180" t="s">
        <v>27362</v>
      </c>
    </row>
    <row r="8495" spans="1:4" x14ac:dyDescent="0.25">
      <c r="A8495" s="179" t="s">
        <v>10088</v>
      </c>
      <c r="B8495" s="179" t="s">
        <v>10089</v>
      </c>
      <c r="C8495" s="179" t="s">
        <v>14</v>
      </c>
      <c r="D8495" s="180" t="s">
        <v>27666</v>
      </c>
    </row>
    <row r="8496" spans="1:4" x14ac:dyDescent="0.25">
      <c r="A8496" s="179" t="s">
        <v>3864</v>
      </c>
      <c r="B8496" s="179" t="s">
        <v>10090</v>
      </c>
      <c r="C8496" s="179" t="s">
        <v>14</v>
      </c>
      <c r="D8496" s="180" t="s">
        <v>27667</v>
      </c>
    </row>
    <row r="8497" spans="1:4" x14ac:dyDescent="0.25">
      <c r="A8497" s="179" t="s">
        <v>3865</v>
      </c>
      <c r="B8497" s="179" t="s">
        <v>10091</v>
      </c>
      <c r="C8497" s="179" t="s">
        <v>14</v>
      </c>
      <c r="D8497" s="180" t="s">
        <v>27668</v>
      </c>
    </row>
    <row r="8498" spans="1:4" x14ac:dyDescent="0.25">
      <c r="A8498" s="179" t="s">
        <v>3866</v>
      </c>
      <c r="B8498" s="179" t="s">
        <v>10092</v>
      </c>
      <c r="C8498" s="179" t="s">
        <v>14</v>
      </c>
      <c r="D8498" s="180" t="s">
        <v>27669</v>
      </c>
    </row>
    <row r="8499" spans="1:4" x14ac:dyDescent="0.25">
      <c r="A8499" s="179" t="s">
        <v>3867</v>
      </c>
      <c r="B8499" s="179" t="s">
        <v>10093</v>
      </c>
      <c r="C8499" s="179" t="s">
        <v>14</v>
      </c>
      <c r="D8499" s="180" t="s">
        <v>12186</v>
      </c>
    </row>
    <row r="8500" spans="1:4" x14ac:dyDescent="0.25">
      <c r="A8500" s="179" t="s">
        <v>3868</v>
      </c>
      <c r="B8500" s="179" t="s">
        <v>10094</v>
      </c>
      <c r="C8500" s="179" t="s">
        <v>14</v>
      </c>
      <c r="D8500" s="180" t="s">
        <v>14727</v>
      </c>
    </row>
    <row r="8501" spans="1:4" x14ac:dyDescent="0.25">
      <c r="A8501" s="179" t="s">
        <v>3869</v>
      </c>
      <c r="B8501" s="179" t="s">
        <v>10095</v>
      </c>
      <c r="C8501" s="179" t="s">
        <v>14</v>
      </c>
      <c r="D8501" s="180" t="s">
        <v>27670</v>
      </c>
    </row>
    <row r="8502" spans="1:4" x14ac:dyDescent="0.25">
      <c r="A8502" s="179" t="s">
        <v>3870</v>
      </c>
      <c r="B8502" s="179" t="s">
        <v>10096</v>
      </c>
      <c r="C8502" s="179" t="s">
        <v>14</v>
      </c>
      <c r="D8502" s="180" t="s">
        <v>27671</v>
      </c>
    </row>
    <row r="8503" spans="1:4" x14ac:dyDescent="0.25">
      <c r="A8503" s="179" t="s">
        <v>3871</v>
      </c>
      <c r="B8503" s="179" t="s">
        <v>10097</v>
      </c>
      <c r="C8503" s="179" t="s">
        <v>14</v>
      </c>
      <c r="D8503" s="180" t="s">
        <v>27672</v>
      </c>
    </row>
    <row r="8504" spans="1:4" x14ac:dyDescent="0.25">
      <c r="A8504" s="179" t="s">
        <v>3872</v>
      </c>
      <c r="B8504" s="179" t="s">
        <v>10098</v>
      </c>
      <c r="C8504" s="179" t="s">
        <v>14</v>
      </c>
      <c r="D8504" s="180" t="s">
        <v>27257</v>
      </c>
    </row>
    <row r="8505" spans="1:4" x14ac:dyDescent="0.25">
      <c r="A8505" s="179" t="s">
        <v>3873</v>
      </c>
      <c r="B8505" s="179" t="s">
        <v>10099</v>
      </c>
      <c r="C8505" s="179" t="s">
        <v>14</v>
      </c>
      <c r="D8505" s="180" t="s">
        <v>27673</v>
      </c>
    </row>
    <row r="8506" spans="1:4" x14ac:dyDescent="0.25">
      <c r="A8506" s="179" t="s">
        <v>3874</v>
      </c>
      <c r="B8506" s="179" t="s">
        <v>10100</v>
      </c>
      <c r="C8506" s="179" t="s">
        <v>14</v>
      </c>
      <c r="D8506" s="180" t="s">
        <v>27674</v>
      </c>
    </row>
    <row r="8507" spans="1:4" x14ac:dyDescent="0.25">
      <c r="A8507" s="179" t="s">
        <v>3875</v>
      </c>
      <c r="B8507" s="179" t="s">
        <v>10101</v>
      </c>
      <c r="C8507" s="179" t="s">
        <v>14</v>
      </c>
      <c r="D8507" s="180" t="s">
        <v>27675</v>
      </c>
    </row>
    <row r="8508" spans="1:4" x14ac:dyDescent="0.25">
      <c r="A8508" s="179" t="s">
        <v>10102</v>
      </c>
      <c r="B8508" s="179" t="s">
        <v>10103</v>
      </c>
      <c r="C8508" s="179" t="s">
        <v>14</v>
      </c>
      <c r="D8508" s="180" t="s">
        <v>25865</v>
      </c>
    </row>
    <row r="8509" spans="1:4" x14ac:dyDescent="0.25">
      <c r="A8509" s="179" t="s">
        <v>3876</v>
      </c>
      <c r="B8509" s="179" t="s">
        <v>1113</v>
      </c>
      <c r="C8509" s="179" t="s">
        <v>14</v>
      </c>
      <c r="D8509" s="180" t="s">
        <v>27676</v>
      </c>
    </row>
    <row r="8510" spans="1:4" x14ac:dyDescent="0.25">
      <c r="A8510" s="179" t="s">
        <v>3877</v>
      </c>
      <c r="B8510" s="179" t="s">
        <v>1114</v>
      </c>
      <c r="C8510" s="179" t="s">
        <v>14</v>
      </c>
      <c r="D8510" s="180" t="s">
        <v>27677</v>
      </c>
    </row>
    <row r="8511" spans="1:4" x14ac:dyDescent="0.25">
      <c r="A8511" s="179" t="s">
        <v>3878</v>
      </c>
      <c r="B8511" s="179" t="s">
        <v>1115</v>
      </c>
      <c r="C8511" s="179" t="s">
        <v>14</v>
      </c>
      <c r="D8511" s="180" t="s">
        <v>27678</v>
      </c>
    </row>
    <row r="8512" spans="1:4" x14ac:dyDescent="0.25">
      <c r="A8512" s="179" t="s">
        <v>3879</v>
      </c>
      <c r="B8512" s="179" t="s">
        <v>3880</v>
      </c>
      <c r="C8512" s="179" t="s">
        <v>14</v>
      </c>
      <c r="D8512" s="180" t="s">
        <v>24622</v>
      </c>
    </row>
    <row r="8513" spans="1:4" x14ac:dyDescent="0.25">
      <c r="A8513" s="179" t="s">
        <v>3881</v>
      </c>
      <c r="B8513" s="179" t="s">
        <v>3882</v>
      </c>
      <c r="C8513" s="179" t="s">
        <v>14</v>
      </c>
      <c r="D8513" s="180" t="s">
        <v>27679</v>
      </c>
    </row>
    <row r="8514" spans="1:4" x14ac:dyDescent="0.25">
      <c r="A8514" s="179" t="s">
        <v>3883</v>
      </c>
      <c r="B8514" s="179" t="s">
        <v>3884</v>
      </c>
      <c r="C8514" s="179" t="s">
        <v>14</v>
      </c>
      <c r="D8514" s="180" t="s">
        <v>27680</v>
      </c>
    </row>
    <row r="8515" spans="1:4" x14ac:dyDescent="0.25">
      <c r="A8515" s="179" t="s">
        <v>3885</v>
      </c>
      <c r="B8515" s="179" t="s">
        <v>3886</v>
      </c>
      <c r="C8515" s="179" t="s">
        <v>14</v>
      </c>
      <c r="D8515" s="180" t="s">
        <v>27681</v>
      </c>
    </row>
    <row r="8516" spans="1:4" x14ac:dyDescent="0.25">
      <c r="A8516" s="179" t="s">
        <v>3887</v>
      </c>
      <c r="B8516" s="179" t="s">
        <v>1116</v>
      </c>
      <c r="C8516" s="179" t="s">
        <v>14</v>
      </c>
      <c r="D8516" s="180" t="s">
        <v>9735</v>
      </c>
    </row>
    <row r="8517" spans="1:4" x14ac:dyDescent="0.25">
      <c r="A8517" s="179" t="s">
        <v>3888</v>
      </c>
      <c r="B8517" s="179" t="s">
        <v>1117</v>
      </c>
      <c r="C8517" s="179" t="s">
        <v>14</v>
      </c>
      <c r="D8517" s="180" t="s">
        <v>27233</v>
      </c>
    </row>
    <row r="8518" spans="1:4" x14ac:dyDescent="0.25">
      <c r="A8518" s="179" t="s">
        <v>3889</v>
      </c>
      <c r="B8518" s="179" t="s">
        <v>1118</v>
      </c>
      <c r="C8518" s="179" t="s">
        <v>14</v>
      </c>
      <c r="D8518" s="180" t="s">
        <v>8537</v>
      </c>
    </row>
    <row r="8519" spans="1:4" x14ac:dyDescent="0.25">
      <c r="A8519" s="179" t="s">
        <v>3890</v>
      </c>
      <c r="B8519" s="179" t="s">
        <v>1119</v>
      </c>
      <c r="C8519" s="179" t="s">
        <v>14</v>
      </c>
      <c r="D8519" s="180" t="s">
        <v>11844</v>
      </c>
    </row>
    <row r="8520" spans="1:4" x14ac:dyDescent="0.25">
      <c r="A8520" s="179" t="s">
        <v>3891</v>
      </c>
      <c r="B8520" s="179" t="s">
        <v>1120</v>
      </c>
      <c r="C8520" s="179" t="s">
        <v>14</v>
      </c>
      <c r="D8520" s="180" t="s">
        <v>27673</v>
      </c>
    </row>
    <row r="8521" spans="1:4" x14ac:dyDescent="0.25">
      <c r="A8521" s="179" t="s">
        <v>3892</v>
      </c>
      <c r="B8521" s="179" t="s">
        <v>1121</v>
      </c>
      <c r="C8521" s="179" t="s">
        <v>14</v>
      </c>
      <c r="D8521" s="180" t="s">
        <v>27682</v>
      </c>
    </row>
    <row r="8522" spans="1:4" x14ac:dyDescent="0.25">
      <c r="A8522" s="179" t="s">
        <v>3893</v>
      </c>
      <c r="B8522" s="179" t="s">
        <v>1122</v>
      </c>
      <c r="C8522" s="179" t="s">
        <v>14</v>
      </c>
      <c r="D8522" s="180" t="s">
        <v>19001</v>
      </c>
    </row>
    <row r="8523" spans="1:4" x14ac:dyDescent="0.25">
      <c r="A8523" s="179" t="s">
        <v>3894</v>
      </c>
      <c r="B8523" s="179" t="s">
        <v>1123</v>
      </c>
      <c r="C8523" s="179" t="s">
        <v>14</v>
      </c>
      <c r="D8523" s="180" t="s">
        <v>27683</v>
      </c>
    </row>
    <row r="8524" spans="1:4" x14ac:dyDescent="0.25">
      <c r="A8524" s="179" t="s">
        <v>3895</v>
      </c>
      <c r="B8524" s="179" t="s">
        <v>1124</v>
      </c>
      <c r="C8524" s="179" t="s">
        <v>14</v>
      </c>
      <c r="D8524" s="180" t="s">
        <v>27684</v>
      </c>
    </row>
    <row r="8525" spans="1:4" x14ac:dyDescent="0.25">
      <c r="A8525" s="179" t="s">
        <v>3896</v>
      </c>
      <c r="B8525" s="179" t="s">
        <v>1125</v>
      </c>
      <c r="C8525" s="179" t="s">
        <v>14</v>
      </c>
      <c r="D8525" s="180" t="s">
        <v>18024</v>
      </c>
    </row>
    <row r="8526" spans="1:4" x14ac:dyDescent="0.25">
      <c r="A8526" s="179" t="s">
        <v>3897</v>
      </c>
      <c r="B8526" s="179" t="s">
        <v>1126</v>
      </c>
      <c r="C8526" s="179" t="s">
        <v>14</v>
      </c>
      <c r="D8526" s="180" t="s">
        <v>15995</v>
      </c>
    </row>
    <row r="8527" spans="1:4" x14ac:dyDescent="0.25">
      <c r="A8527" s="179" t="s">
        <v>3898</v>
      </c>
      <c r="B8527" s="179" t="s">
        <v>1127</v>
      </c>
      <c r="C8527" s="179" t="s">
        <v>14</v>
      </c>
      <c r="D8527" s="180" t="s">
        <v>27685</v>
      </c>
    </row>
    <row r="8528" spans="1:4" x14ac:dyDescent="0.25">
      <c r="A8528" s="179" t="s">
        <v>3899</v>
      </c>
      <c r="B8528" s="179" t="s">
        <v>1128</v>
      </c>
      <c r="C8528" s="179" t="s">
        <v>14</v>
      </c>
      <c r="D8528" s="180" t="s">
        <v>17473</v>
      </c>
    </row>
    <row r="8529" spans="1:4" x14ac:dyDescent="0.25">
      <c r="A8529" s="179" t="s">
        <v>3900</v>
      </c>
      <c r="B8529" s="179" t="s">
        <v>1129</v>
      </c>
      <c r="C8529" s="179" t="s">
        <v>14</v>
      </c>
      <c r="D8529" s="180" t="s">
        <v>27568</v>
      </c>
    </row>
    <row r="8530" spans="1:4" x14ac:dyDescent="0.25">
      <c r="A8530" s="179" t="s">
        <v>3901</v>
      </c>
      <c r="B8530" s="179" t="s">
        <v>1130</v>
      </c>
      <c r="C8530" s="179" t="s">
        <v>14</v>
      </c>
      <c r="D8530" s="180" t="s">
        <v>27686</v>
      </c>
    </row>
    <row r="8531" spans="1:4" x14ac:dyDescent="0.25">
      <c r="A8531" s="179" t="s">
        <v>15956</v>
      </c>
      <c r="B8531" s="179" t="s">
        <v>15957</v>
      </c>
      <c r="C8531" s="179" t="s">
        <v>14</v>
      </c>
      <c r="D8531" s="180" t="s">
        <v>27687</v>
      </c>
    </row>
    <row r="8532" spans="1:4" x14ac:dyDescent="0.25">
      <c r="A8532" s="179" t="s">
        <v>3902</v>
      </c>
      <c r="B8532" s="179" t="s">
        <v>10104</v>
      </c>
      <c r="C8532" s="179" t="s">
        <v>14</v>
      </c>
      <c r="D8532" s="180" t="s">
        <v>27688</v>
      </c>
    </row>
    <row r="8533" spans="1:4" x14ac:dyDescent="0.25">
      <c r="A8533" s="179" t="s">
        <v>3903</v>
      </c>
      <c r="B8533" s="179" t="s">
        <v>13092</v>
      </c>
      <c r="C8533" s="179" t="s">
        <v>14</v>
      </c>
      <c r="D8533" s="180" t="s">
        <v>17920</v>
      </c>
    </row>
    <row r="8534" spans="1:4" x14ac:dyDescent="0.25">
      <c r="A8534" s="179" t="s">
        <v>3904</v>
      </c>
      <c r="B8534" s="179" t="s">
        <v>13093</v>
      </c>
      <c r="C8534" s="179" t="s">
        <v>14</v>
      </c>
      <c r="D8534" s="180" t="s">
        <v>19028</v>
      </c>
    </row>
    <row r="8535" spans="1:4" x14ac:dyDescent="0.25">
      <c r="A8535" s="179" t="s">
        <v>3905</v>
      </c>
      <c r="B8535" s="179" t="s">
        <v>13094</v>
      </c>
      <c r="C8535" s="179" t="s">
        <v>14</v>
      </c>
      <c r="D8535" s="180" t="s">
        <v>27231</v>
      </c>
    </row>
    <row r="8536" spans="1:4" x14ac:dyDescent="0.25">
      <c r="A8536" s="179" t="s">
        <v>3906</v>
      </c>
      <c r="B8536" s="179" t="s">
        <v>13095</v>
      </c>
      <c r="C8536" s="179" t="s">
        <v>14</v>
      </c>
      <c r="D8536" s="180" t="s">
        <v>27689</v>
      </c>
    </row>
    <row r="8537" spans="1:4" x14ac:dyDescent="0.25">
      <c r="A8537" s="179" t="s">
        <v>3907</v>
      </c>
      <c r="B8537" s="179" t="s">
        <v>13096</v>
      </c>
      <c r="C8537" s="179" t="s">
        <v>14</v>
      </c>
      <c r="D8537" s="180" t="s">
        <v>18006</v>
      </c>
    </row>
    <row r="8538" spans="1:4" x14ac:dyDescent="0.25">
      <c r="A8538" s="179" t="s">
        <v>3908</v>
      </c>
      <c r="B8538" s="179" t="s">
        <v>13097</v>
      </c>
      <c r="C8538" s="179" t="s">
        <v>14</v>
      </c>
      <c r="D8538" s="180" t="s">
        <v>18006</v>
      </c>
    </row>
    <row r="8539" spans="1:4" x14ac:dyDescent="0.25">
      <c r="A8539" s="179" t="s">
        <v>3909</v>
      </c>
      <c r="B8539" s="179" t="s">
        <v>13098</v>
      </c>
      <c r="C8539" s="179" t="s">
        <v>14</v>
      </c>
      <c r="D8539" s="180" t="s">
        <v>27690</v>
      </c>
    </row>
    <row r="8540" spans="1:4" x14ac:dyDescent="0.25">
      <c r="A8540" s="179" t="s">
        <v>3910</v>
      </c>
      <c r="B8540" s="179" t="s">
        <v>13099</v>
      </c>
      <c r="C8540" s="179" t="s">
        <v>14</v>
      </c>
      <c r="D8540" s="180" t="s">
        <v>17464</v>
      </c>
    </row>
    <row r="8541" spans="1:4" x14ac:dyDescent="0.25">
      <c r="A8541" s="179" t="s">
        <v>3911</v>
      </c>
      <c r="B8541" s="179" t="s">
        <v>13100</v>
      </c>
      <c r="C8541" s="179" t="s">
        <v>14</v>
      </c>
      <c r="D8541" s="180" t="s">
        <v>11974</v>
      </c>
    </row>
    <row r="8542" spans="1:4" x14ac:dyDescent="0.25">
      <c r="A8542" s="179" t="s">
        <v>3912</v>
      </c>
      <c r="B8542" s="179" t="s">
        <v>13101</v>
      </c>
      <c r="C8542" s="179" t="s">
        <v>14</v>
      </c>
      <c r="D8542" s="180" t="s">
        <v>27691</v>
      </c>
    </row>
    <row r="8543" spans="1:4" x14ac:dyDescent="0.25">
      <c r="A8543" s="179" t="s">
        <v>3913</v>
      </c>
      <c r="B8543" s="179" t="s">
        <v>13102</v>
      </c>
      <c r="C8543" s="179" t="s">
        <v>14</v>
      </c>
      <c r="D8543" s="180" t="s">
        <v>27692</v>
      </c>
    </row>
    <row r="8544" spans="1:4" x14ac:dyDescent="0.25">
      <c r="A8544" s="179" t="s">
        <v>3914</v>
      </c>
      <c r="B8544" s="179" t="s">
        <v>13104</v>
      </c>
      <c r="C8544" s="179" t="s">
        <v>14</v>
      </c>
      <c r="D8544" s="180" t="s">
        <v>12784</v>
      </c>
    </row>
    <row r="8545" spans="1:4" x14ac:dyDescent="0.25">
      <c r="A8545" s="179" t="s">
        <v>3915</v>
      </c>
      <c r="B8545" s="179" t="s">
        <v>13105</v>
      </c>
      <c r="C8545" s="179" t="s">
        <v>14</v>
      </c>
      <c r="D8545" s="180" t="s">
        <v>27693</v>
      </c>
    </row>
    <row r="8546" spans="1:4" x14ac:dyDescent="0.25">
      <c r="A8546" s="179" t="s">
        <v>3916</v>
      </c>
      <c r="B8546" s="179" t="s">
        <v>13106</v>
      </c>
      <c r="C8546" s="179" t="s">
        <v>14</v>
      </c>
      <c r="D8546" s="180" t="s">
        <v>17729</v>
      </c>
    </row>
    <row r="8547" spans="1:4" x14ac:dyDescent="0.25">
      <c r="A8547" s="179" t="s">
        <v>3917</v>
      </c>
      <c r="B8547" s="179" t="s">
        <v>13107</v>
      </c>
      <c r="C8547" s="179" t="s">
        <v>14</v>
      </c>
      <c r="D8547" s="180" t="s">
        <v>27694</v>
      </c>
    </row>
    <row r="8548" spans="1:4" x14ac:dyDescent="0.25">
      <c r="A8548" s="179" t="s">
        <v>3918</v>
      </c>
      <c r="B8548" s="179" t="s">
        <v>13108</v>
      </c>
      <c r="C8548" s="179" t="s">
        <v>14</v>
      </c>
      <c r="D8548" s="180" t="s">
        <v>27695</v>
      </c>
    </row>
    <row r="8549" spans="1:4" x14ac:dyDescent="0.25">
      <c r="A8549" s="179" t="s">
        <v>3919</v>
      </c>
      <c r="B8549" s="179" t="s">
        <v>13109</v>
      </c>
      <c r="C8549" s="179" t="s">
        <v>14</v>
      </c>
      <c r="D8549" s="180" t="s">
        <v>16015</v>
      </c>
    </row>
    <row r="8550" spans="1:4" x14ac:dyDescent="0.25">
      <c r="A8550" s="179" t="s">
        <v>3920</v>
      </c>
      <c r="B8550" s="179" t="s">
        <v>13110</v>
      </c>
      <c r="C8550" s="179" t="s">
        <v>14</v>
      </c>
      <c r="D8550" s="180" t="s">
        <v>27696</v>
      </c>
    </row>
    <row r="8551" spans="1:4" x14ac:dyDescent="0.25">
      <c r="A8551" s="179" t="s">
        <v>3921</v>
      </c>
      <c r="B8551" s="179" t="s">
        <v>13111</v>
      </c>
      <c r="C8551" s="179" t="s">
        <v>14</v>
      </c>
      <c r="D8551" s="180" t="s">
        <v>17187</v>
      </c>
    </row>
    <row r="8552" spans="1:4" x14ac:dyDescent="0.25">
      <c r="A8552" s="179" t="s">
        <v>3922</v>
      </c>
      <c r="B8552" s="179" t="s">
        <v>13112</v>
      </c>
      <c r="C8552" s="179" t="s">
        <v>14</v>
      </c>
      <c r="D8552" s="180" t="s">
        <v>27697</v>
      </c>
    </row>
    <row r="8553" spans="1:4" x14ac:dyDescent="0.25">
      <c r="A8553" s="179" t="s">
        <v>3923</v>
      </c>
      <c r="B8553" s="179" t="s">
        <v>13113</v>
      </c>
      <c r="C8553" s="179" t="s">
        <v>14</v>
      </c>
      <c r="D8553" s="180" t="s">
        <v>17384</v>
      </c>
    </row>
    <row r="8554" spans="1:4" x14ac:dyDescent="0.25">
      <c r="A8554" s="179" t="s">
        <v>3924</v>
      </c>
      <c r="B8554" s="179" t="s">
        <v>13114</v>
      </c>
      <c r="C8554" s="179" t="s">
        <v>14</v>
      </c>
      <c r="D8554" s="180" t="s">
        <v>27698</v>
      </c>
    </row>
    <row r="8555" spans="1:4" x14ac:dyDescent="0.25">
      <c r="A8555" s="179" t="s">
        <v>3925</v>
      </c>
      <c r="B8555" s="179" t="s">
        <v>13115</v>
      </c>
      <c r="C8555" s="179" t="s">
        <v>14</v>
      </c>
      <c r="D8555" s="180" t="s">
        <v>17733</v>
      </c>
    </row>
    <row r="8556" spans="1:4" x14ac:dyDescent="0.25">
      <c r="A8556" s="179" t="s">
        <v>3926</v>
      </c>
      <c r="B8556" s="179" t="s">
        <v>13116</v>
      </c>
      <c r="C8556" s="179" t="s">
        <v>14</v>
      </c>
      <c r="D8556" s="180" t="s">
        <v>27699</v>
      </c>
    </row>
    <row r="8557" spans="1:4" x14ac:dyDescent="0.25">
      <c r="A8557" s="179" t="s">
        <v>3927</v>
      </c>
      <c r="B8557" s="179" t="s">
        <v>1131</v>
      </c>
      <c r="C8557" s="179" t="s">
        <v>14</v>
      </c>
      <c r="D8557" s="180" t="s">
        <v>27700</v>
      </c>
    </row>
    <row r="8558" spans="1:4" x14ac:dyDescent="0.25">
      <c r="A8558" s="179" t="s">
        <v>3928</v>
      </c>
      <c r="B8558" s="179" t="s">
        <v>1132</v>
      </c>
      <c r="C8558" s="179" t="s">
        <v>14</v>
      </c>
      <c r="D8558" s="180" t="s">
        <v>12560</v>
      </c>
    </row>
    <row r="8559" spans="1:4" x14ac:dyDescent="0.25">
      <c r="A8559" s="179" t="s">
        <v>3929</v>
      </c>
      <c r="B8559" s="179" t="s">
        <v>1133</v>
      </c>
      <c r="C8559" s="179" t="s">
        <v>14</v>
      </c>
      <c r="D8559" s="180" t="s">
        <v>12192</v>
      </c>
    </row>
    <row r="8560" spans="1:4" x14ac:dyDescent="0.25">
      <c r="A8560" s="179" t="s">
        <v>3930</v>
      </c>
      <c r="B8560" s="179" t="s">
        <v>1134</v>
      </c>
      <c r="C8560" s="179" t="s">
        <v>14</v>
      </c>
      <c r="D8560" s="180" t="s">
        <v>20341</v>
      </c>
    </row>
    <row r="8561" spans="1:4" x14ac:dyDescent="0.25">
      <c r="A8561" s="179" t="s">
        <v>3931</v>
      </c>
      <c r="B8561" s="179" t="s">
        <v>1135</v>
      </c>
      <c r="C8561" s="179" t="s">
        <v>14</v>
      </c>
      <c r="D8561" s="180" t="s">
        <v>12556</v>
      </c>
    </row>
    <row r="8562" spans="1:4" x14ac:dyDescent="0.25">
      <c r="A8562" s="179" t="s">
        <v>3932</v>
      </c>
      <c r="B8562" s="179" t="s">
        <v>1136</v>
      </c>
      <c r="C8562" s="179" t="s">
        <v>14</v>
      </c>
      <c r="D8562" s="180" t="s">
        <v>17040</v>
      </c>
    </row>
    <row r="8563" spans="1:4" x14ac:dyDescent="0.25">
      <c r="A8563" s="179" t="s">
        <v>3933</v>
      </c>
      <c r="B8563" s="179" t="s">
        <v>1137</v>
      </c>
      <c r="C8563" s="179" t="s">
        <v>14</v>
      </c>
      <c r="D8563" s="180" t="s">
        <v>27701</v>
      </c>
    </row>
    <row r="8564" spans="1:4" x14ac:dyDescent="0.25">
      <c r="A8564" s="179" t="s">
        <v>3934</v>
      </c>
      <c r="B8564" s="179" t="s">
        <v>1138</v>
      </c>
      <c r="C8564" s="179" t="s">
        <v>14</v>
      </c>
      <c r="D8564" s="180" t="s">
        <v>27702</v>
      </c>
    </row>
    <row r="8565" spans="1:4" x14ac:dyDescent="0.25">
      <c r="A8565" s="179" t="s">
        <v>3935</v>
      </c>
      <c r="B8565" s="179" t="s">
        <v>1139</v>
      </c>
      <c r="C8565" s="179" t="s">
        <v>14</v>
      </c>
      <c r="D8565" s="180" t="s">
        <v>27703</v>
      </c>
    </row>
    <row r="8566" spans="1:4" x14ac:dyDescent="0.25">
      <c r="A8566" s="179" t="s">
        <v>3936</v>
      </c>
      <c r="B8566" s="179" t="s">
        <v>1140</v>
      </c>
      <c r="C8566" s="179" t="s">
        <v>14</v>
      </c>
      <c r="D8566" s="180" t="s">
        <v>6737</v>
      </c>
    </row>
    <row r="8567" spans="1:4" x14ac:dyDescent="0.25">
      <c r="A8567" s="179" t="s">
        <v>3937</v>
      </c>
      <c r="B8567" s="179" t="s">
        <v>1141</v>
      </c>
      <c r="C8567" s="179" t="s">
        <v>14</v>
      </c>
      <c r="D8567" s="180" t="s">
        <v>24400</v>
      </c>
    </row>
    <row r="8568" spans="1:4" x14ac:dyDescent="0.25">
      <c r="A8568" s="179" t="s">
        <v>3938</v>
      </c>
      <c r="B8568" s="179" t="s">
        <v>1142</v>
      </c>
      <c r="C8568" s="179" t="s">
        <v>14</v>
      </c>
      <c r="D8568" s="180" t="s">
        <v>27704</v>
      </c>
    </row>
    <row r="8569" spans="1:4" x14ac:dyDescent="0.25">
      <c r="A8569" s="179" t="s">
        <v>3939</v>
      </c>
      <c r="B8569" s="179" t="s">
        <v>1143</v>
      </c>
      <c r="C8569" s="179" t="s">
        <v>14</v>
      </c>
      <c r="D8569" s="180" t="s">
        <v>17991</v>
      </c>
    </row>
    <row r="8570" spans="1:4" x14ac:dyDescent="0.25">
      <c r="A8570" s="179" t="s">
        <v>3940</v>
      </c>
      <c r="B8570" s="179" t="s">
        <v>1144</v>
      </c>
      <c r="C8570" s="179" t="s">
        <v>14</v>
      </c>
      <c r="D8570" s="180" t="s">
        <v>14658</v>
      </c>
    </row>
    <row r="8571" spans="1:4" x14ac:dyDescent="0.25">
      <c r="A8571" s="179" t="s">
        <v>3941</v>
      </c>
      <c r="B8571" s="179" t="s">
        <v>1145</v>
      </c>
      <c r="C8571" s="179" t="s">
        <v>14</v>
      </c>
      <c r="D8571" s="180" t="s">
        <v>27705</v>
      </c>
    </row>
    <row r="8572" spans="1:4" x14ac:dyDescent="0.25">
      <c r="A8572" s="179" t="s">
        <v>3942</v>
      </c>
      <c r="B8572" s="179" t="s">
        <v>1146</v>
      </c>
      <c r="C8572" s="179" t="s">
        <v>14</v>
      </c>
      <c r="D8572" s="180" t="s">
        <v>27706</v>
      </c>
    </row>
    <row r="8573" spans="1:4" x14ac:dyDescent="0.25">
      <c r="A8573" s="179" t="s">
        <v>3943</v>
      </c>
      <c r="B8573" s="179" t="s">
        <v>1147</v>
      </c>
      <c r="C8573" s="179" t="s">
        <v>14</v>
      </c>
      <c r="D8573" s="180" t="s">
        <v>27707</v>
      </c>
    </row>
    <row r="8574" spans="1:4" x14ac:dyDescent="0.25">
      <c r="A8574" s="179" t="s">
        <v>3944</v>
      </c>
      <c r="B8574" s="179" t="s">
        <v>1148</v>
      </c>
      <c r="C8574" s="179" t="s">
        <v>14</v>
      </c>
      <c r="D8574" s="180" t="s">
        <v>18284</v>
      </c>
    </row>
    <row r="8575" spans="1:4" x14ac:dyDescent="0.25">
      <c r="A8575" s="179" t="s">
        <v>3945</v>
      </c>
      <c r="B8575" s="179" t="s">
        <v>15964</v>
      </c>
      <c r="C8575" s="179" t="s">
        <v>14</v>
      </c>
      <c r="D8575" s="180" t="s">
        <v>6459</v>
      </c>
    </row>
    <row r="8576" spans="1:4" x14ac:dyDescent="0.25">
      <c r="A8576" s="179" t="s">
        <v>3946</v>
      </c>
      <c r="B8576" s="179" t="s">
        <v>15965</v>
      </c>
      <c r="C8576" s="179" t="s">
        <v>14</v>
      </c>
      <c r="D8576" s="180" t="s">
        <v>7898</v>
      </c>
    </row>
    <row r="8577" spans="1:4" x14ac:dyDescent="0.25">
      <c r="A8577" s="179" t="s">
        <v>3947</v>
      </c>
      <c r="B8577" s="179" t="s">
        <v>15966</v>
      </c>
      <c r="C8577" s="179" t="s">
        <v>14</v>
      </c>
      <c r="D8577" s="180" t="s">
        <v>12586</v>
      </c>
    </row>
    <row r="8578" spans="1:4" x14ac:dyDescent="0.25">
      <c r="A8578" s="179" t="s">
        <v>3948</v>
      </c>
      <c r="B8578" s="179" t="s">
        <v>15967</v>
      </c>
      <c r="C8578" s="179" t="s">
        <v>14</v>
      </c>
      <c r="D8578" s="180" t="s">
        <v>12572</v>
      </c>
    </row>
    <row r="8579" spans="1:4" x14ac:dyDescent="0.25">
      <c r="A8579" s="179" t="s">
        <v>3949</v>
      </c>
      <c r="B8579" s="179" t="s">
        <v>3950</v>
      </c>
      <c r="C8579" s="179" t="s">
        <v>14</v>
      </c>
      <c r="D8579" s="180" t="s">
        <v>17659</v>
      </c>
    </row>
    <row r="8580" spans="1:4" x14ac:dyDescent="0.25">
      <c r="A8580" s="179" t="s">
        <v>3951</v>
      </c>
      <c r="B8580" s="179" t="s">
        <v>3952</v>
      </c>
      <c r="C8580" s="179" t="s">
        <v>14</v>
      </c>
      <c r="D8580" s="180" t="s">
        <v>14593</v>
      </c>
    </row>
    <row r="8581" spans="1:4" x14ac:dyDescent="0.25">
      <c r="A8581" s="179" t="s">
        <v>3953</v>
      </c>
      <c r="B8581" s="179" t="s">
        <v>3954</v>
      </c>
      <c r="C8581" s="179" t="s">
        <v>14</v>
      </c>
      <c r="D8581" s="180" t="s">
        <v>27708</v>
      </c>
    </row>
    <row r="8582" spans="1:4" x14ac:dyDescent="0.25">
      <c r="A8582" s="179" t="s">
        <v>3955</v>
      </c>
      <c r="B8582" s="179" t="s">
        <v>3956</v>
      </c>
      <c r="C8582" s="179" t="s">
        <v>14</v>
      </c>
      <c r="D8582" s="180" t="s">
        <v>17749</v>
      </c>
    </row>
    <row r="8583" spans="1:4" x14ac:dyDescent="0.25">
      <c r="A8583" s="179" t="s">
        <v>3957</v>
      </c>
      <c r="B8583" s="179" t="s">
        <v>3958</v>
      </c>
      <c r="C8583" s="179" t="s">
        <v>14</v>
      </c>
      <c r="D8583" s="180" t="s">
        <v>25492</v>
      </c>
    </row>
    <row r="8584" spans="1:4" x14ac:dyDescent="0.25">
      <c r="A8584" s="179" t="s">
        <v>3959</v>
      </c>
      <c r="B8584" s="179" t="s">
        <v>3960</v>
      </c>
      <c r="C8584" s="179" t="s">
        <v>14</v>
      </c>
      <c r="D8584" s="180" t="s">
        <v>14985</v>
      </c>
    </row>
    <row r="8585" spans="1:4" x14ac:dyDescent="0.25">
      <c r="A8585" s="179" t="s">
        <v>3961</v>
      </c>
      <c r="B8585" s="179" t="s">
        <v>3962</v>
      </c>
      <c r="C8585" s="179" t="s">
        <v>14</v>
      </c>
      <c r="D8585" s="180" t="s">
        <v>19904</v>
      </c>
    </row>
    <row r="8586" spans="1:4" x14ac:dyDescent="0.25">
      <c r="A8586" s="179" t="s">
        <v>3963</v>
      </c>
      <c r="B8586" s="179" t="s">
        <v>3964</v>
      </c>
      <c r="C8586" s="179" t="s">
        <v>14</v>
      </c>
      <c r="D8586" s="180" t="s">
        <v>27709</v>
      </c>
    </row>
    <row r="8587" spans="1:4" x14ac:dyDescent="0.25">
      <c r="A8587" s="179" t="s">
        <v>3965</v>
      </c>
      <c r="B8587" s="179" t="s">
        <v>13117</v>
      </c>
      <c r="C8587" s="179" t="s">
        <v>14</v>
      </c>
      <c r="D8587" s="180" t="s">
        <v>27710</v>
      </c>
    </row>
    <row r="8588" spans="1:4" x14ac:dyDescent="0.25">
      <c r="A8588" s="179" t="s">
        <v>3966</v>
      </c>
      <c r="B8588" s="179" t="s">
        <v>13118</v>
      </c>
      <c r="C8588" s="179" t="s">
        <v>14</v>
      </c>
      <c r="D8588" s="180" t="s">
        <v>27711</v>
      </c>
    </row>
    <row r="8589" spans="1:4" x14ac:dyDescent="0.25">
      <c r="A8589" s="179" t="s">
        <v>3967</v>
      </c>
      <c r="B8589" s="179" t="s">
        <v>13119</v>
      </c>
      <c r="C8589" s="179" t="s">
        <v>14</v>
      </c>
      <c r="D8589" s="180" t="s">
        <v>27712</v>
      </c>
    </row>
    <row r="8590" spans="1:4" x14ac:dyDescent="0.25">
      <c r="A8590" s="179" t="s">
        <v>3968</v>
      </c>
      <c r="B8590" s="179" t="s">
        <v>13120</v>
      </c>
      <c r="C8590" s="179" t="s">
        <v>14</v>
      </c>
      <c r="D8590" s="180" t="s">
        <v>27713</v>
      </c>
    </row>
    <row r="8591" spans="1:4" x14ac:dyDescent="0.25">
      <c r="A8591" s="179" t="s">
        <v>3969</v>
      </c>
      <c r="B8591" s="179" t="s">
        <v>13121</v>
      </c>
      <c r="C8591" s="179" t="s">
        <v>14</v>
      </c>
      <c r="D8591" s="180" t="s">
        <v>14760</v>
      </c>
    </row>
    <row r="8592" spans="1:4" x14ac:dyDescent="0.25">
      <c r="A8592" s="179" t="s">
        <v>3970</v>
      </c>
      <c r="B8592" s="179" t="s">
        <v>13122</v>
      </c>
      <c r="C8592" s="179" t="s">
        <v>14</v>
      </c>
      <c r="D8592" s="180" t="s">
        <v>27714</v>
      </c>
    </row>
    <row r="8593" spans="1:4" x14ac:dyDescent="0.25">
      <c r="A8593" s="179" t="s">
        <v>3971</v>
      </c>
      <c r="B8593" s="179" t="s">
        <v>3972</v>
      </c>
      <c r="C8593" s="179" t="s">
        <v>14</v>
      </c>
      <c r="D8593" s="180" t="s">
        <v>27715</v>
      </c>
    </row>
    <row r="8594" spans="1:4" x14ac:dyDescent="0.25">
      <c r="A8594" s="179" t="s">
        <v>3973</v>
      </c>
      <c r="B8594" s="179" t="s">
        <v>3974</v>
      </c>
      <c r="C8594" s="179" t="s">
        <v>14</v>
      </c>
      <c r="D8594" s="180" t="s">
        <v>27716</v>
      </c>
    </row>
    <row r="8595" spans="1:4" x14ac:dyDescent="0.25">
      <c r="A8595" s="179" t="s">
        <v>3975</v>
      </c>
      <c r="B8595" s="179" t="s">
        <v>3976</v>
      </c>
      <c r="C8595" s="179" t="s">
        <v>14</v>
      </c>
      <c r="D8595" s="180" t="s">
        <v>27717</v>
      </c>
    </row>
    <row r="8596" spans="1:4" x14ac:dyDescent="0.25">
      <c r="A8596" s="179" t="s">
        <v>3977</v>
      </c>
      <c r="B8596" s="179" t="s">
        <v>3978</v>
      </c>
      <c r="C8596" s="179" t="s">
        <v>14</v>
      </c>
      <c r="D8596" s="180" t="s">
        <v>27718</v>
      </c>
    </row>
    <row r="8597" spans="1:4" x14ac:dyDescent="0.25">
      <c r="A8597" s="179" t="s">
        <v>3979</v>
      </c>
      <c r="B8597" s="179" t="s">
        <v>3980</v>
      </c>
      <c r="C8597" s="179" t="s">
        <v>14</v>
      </c>
      <c r="D8597" s="180" t="s">
        <v>27719</v>
      </c>
    </row>
    <row r="8598" spans="1:4" x14ac:dyDescent="0.25">
      <c r="A8598" s="179" t="s">
        <v>3981</v>
      </c>
      <c r="B8598" s="179" t="s">
        <v>3982</v>
      </c>
      <c r="C8598" s="179" t="s">
        <v>14</v>
      </c>
      <c r="D8598" s="180" t="s">
        <v>27720</v>
      </c>
    </row>
    <row r="8599" spans="1:4" x14ac:dyDescent="0.25">
      <c r="A8599" s="179" t="s">
        <v>3983</v>
      </c>
      <c r="B8599" s="179" t="s">
        <v>3984</v>
      </c>
      <c r="C8599" s="179" t="s">
        <v>14</v>
      </c>
      <c r="D8599" s="180" t="s">
        <v>27721</v>
      </c>
    </row>
    <row r="8600" spans="1:4" x14ac:dyDescent="0.25">
      <c r="A8600" s="179" t="s">
        <v>3985</v>
      </c>
      <c r="B8600" s="179" t="s">
        <v>3986</v>
      </c>
      <c r="C8600" s="179" t="s">
        <v>14</v>
      </c>
      <c r="D8600" s="180" t="s">
        <v>27440</v>
      </c>
    </row>
    <row r="8601" spans="1:4" x14ac:dyDescent="0.25">
      <c r="A8601" s="179" t="s">
        <v>3987</v>
      </c>
      <c r="B8601" s="179" t="s">
        <v>3988</v>
      </c>
      <c r="C8601" s="179" t="s">
        <v>14</v>
      </c>
      <c r="D8601" s="180" t="s">
        <v>24942</v>
      </c>
    </row>
    <row r="8602" spans="1:4" x14ac:dyDescent="0.25">
      <c r="A8602" s="179" t="s">
        <v>3989</v>
      </c>
      <c r="B8602" s="179" t="s">
        <v>3990</v>
      </c>
      <c r="C8602" s="179" t="s">
        <v>14</v>
      </c>
      <c r="D8602" s="180" t="s">
        <v>18286</v>
      </c>
    </row>
    <row r="8603" spans="1:4" x14ac:dyDescent="0.25">
      <c r="A8603" s="179" t="s">
        <v>3991</v>
      </c>
      <c r="B8603" s="179" t="s">
        <v>3992</v>
      </c>
      <c r="C8603" s="179" t="s">
        <v>14</v>
      </c>
      <c r="D8603" s="180" t="s">
        <v>27722</v>
      </c>
    </row>
    <row r="8604" spans="1:4" x14ac:dyDescent="0.25">
      <c r="A8604" s="179" t="s">
        <v>3993</v>
      </c>
      <c r="B8604" s="179" t="s">
        <v>3994</v>
      </c>
      <c r="C8604" s="179" t="s">
        <v>14</v>
      </c>
      <c r="D8604" s="180" t="s">
        <v>27723</v>
      </c>
    </row>
    <row r="8605" spans="1:4" x14ac:dyDescent="0.25">
      <c r="A8605" s="179" t="s">
        <v>3995</v>
      </c>
      <c r="B8605" s="179" t="s">
        <v>10108</v>
      </c>
      <c r="C8605" s="179" t="s">
        <v>14</v>
      </c>
      <c r="D8605" s="180" t="s">
        <v>27724</v>
      </c>
    </row>
    <row r="8606" spans="1:4" x14ac:dyDescent="0.25">
      <c r="A8606" s="179" t="s">
        <v>3996</v>
      </c>
      <c r="B8606" s="179" t="s">
        <v>10109</v>
      </c>
      <c r="C8606" s="179" t="s">
        <v>14</v>
      </c>
      <c r="D8606" s="180" t="s">
        <v>24624</v>
      </c>
    </row>
    <row r="8607" spans="1:4" x14ac:dyDescent="0.25">
      <c r="A8607" s="179" t="s">
        <v>3997</v>
      </c>
      <c r="B8607" s="179" t="s">
        <v>10110</v>
      </c>
      <c r="C8607" s="179" t="s">
        <v>14</v>
      </c>
      <c r="D8607" s="180" t="s">
        <v>27725</v>
      </c>
    </row>
    <row r="8608" spans="1:4" x14ac:dyDescent="0.25">
      <c r="A8608" s="179" t="s">
        <v>8130</v>
      </c>
      <c r="B8608" s="179" t="s">
        <v>8131</v>
      </c>
      <c r="C8608" s="179" t="s">
        <v>8</v>
      </c>
      <c r="D8608" s="180" t="s">
        <v>27726</v>
      </c>
    </row>
    <row r="8609" spans="1:4" x14ac:dyDescent="0.25">
      <c r="A8609" s="179" t="s">
        <v>8132</v>
      </c>
      <c r="B8609" s="179" t="s">
        <v>8133</v>
      </c>
      <c r="C8609" s="179" t="s">
        <v>14</v>
      </c>
      <c r="D8609" s="180" t="s">
        <v>17914</v>
      </c>
    </row>
    <row r="8610" spans="1:4" x14ac:dyDescent="0.25">
      <c r="A8610" s="179" t="s">
        <v>8134</v>
      </c>
      <c r="B8610" s="179" t="s">
        <v>8135</v>
      </c>
      <c r="C8610" s="179" t="s">
        <v>14</v>
      </c>
      <c r="D8610" s="180" t="s">
        <v>8583</v>
      </c>
    </row>
    <row r="8611" spans="1:4" x14ac:dyDescent="0.25">
      <c r="A8611" s="179" t="s">
        <v>8136</v>
      </c>
      <c r="B8611" s="179" t="s">
        <v>8137</v>
      </c>
      <c r="C8611" s="179" t="s">
        <v>14</v>
      </c>
      <c r="D8611" s="180" t="s">
        <v>27727</v>
      </c>
    </row>
    <row r="8612" spans="1:4" x14ac:dyDescent="0.25">
      <c r="A8612" s="179" t="s">
        <v>8139</v>
      </c>
      <c r="B8612" s="179" t="s">
        <v>8140</v>
      </c>
      <c r="C8612" s="179" t="s">
        <v>14</v>
      </c>
      <c r="D8612" s="180" t="s">
        <v>27728</v>
      </c>
    </row>
    <row r="8613" spans="1:4" x14ac:dyDescent="0.25">
      <c r="A8613" s="179" t="s">
        <v>10111</v>
      </c>
      <c r="B8613" s="179" t="s">
        <v>10112</v>
      </c>
      <c r="C8613" s="179" t="s">
        <v>14</v>
      </c>
      <c r="D8613" s="180" t="s">
        <v>18227</v>
      </c>
    </row>
    <row r="8614" spans="1:4" x14ac:dyDescent="0.25">
      <c r="A8614" s="179" t="s">
        <v>10113</v>
      </c>
      <c r="B8614" s="179" t="s">
        <v>10114</v>
      </c>
      <c r="C8614" s="179" t="s">
        <v>14</v>
      </c>
      <c r="D8614" s="180" t="s">
        <v>27729</v>
      </c>
    </row>
    <row r="8615" spans="1:4" x14ac:dyDescent="0.25">
      <c r="A8615" s="179" t="s">
        <v>10115</v>
      </c>
      <c r="B8615" s="179" t="s">
        <v>10116</v>
      </c>
      <c r="C8615" s="179" t="s">
        <v>14</v>
      </c>
      <c r="D8615" s="180" t="s">
        <v>21189</v>
      </c>
    </row>
    <row r="8616" spans="1:4" x14ac:dyDescent="0.25">
      <c r="A8616" s="179" t="s">
        <v>10117</v>
      </c>
      <c r="B8616" s="179" t="s">
        <v>10118</v>
      </c>
      <c r="C8616" s="179" t="s">
        <v>14</v>
      </c>
      <c r="D8616" s="180" t="s">
        <v>27730</v>
      </c>
    </row>
    <row r="8617" spans="1:4" x14ac:dyDescent="0.25">
      <c r="A8617" s="179" t="s">
        <v>8141</v>
      </c>
      <c r="B8617" s="179" t="s">
        <v>8142</v>
      </c>
      <c r="C8617" s="179" t="s">
        <v>14</v>
      </c>
      <c r="D8617" s="180" t="s">
        <v>7883</v>
      </c>
    </row>
    <row r="8618" spans="1:4" x14ac:dyDescent="0.25">
      <c r="A8618" s="179" t="s">
        <v>8144</v>
      </c>
      <c r="B8618" s="179" t="s">
        <v>8145</v>
      </c>
      <c r="C8618" s="179" t="s">
        <v>14</v>
      </c>
      <c r="D8618" s="180" t="s">
        <v>8552</v>
      </c>
    </row>
    <row r="8619" spans="1:4" x14ac:dyDescent="0.25">
      <c r="A8619" s="179" t="s">
        <v>8146</v>
      </c>
      <c r="B8619" s="179" t="s">
        <v>8147</v>
      </c>
      <c r="C8619" s="179" t="s">
        <v>14</v>
      </c>
      <c r="D8619" s="180" t="s">
        <v>27731</v>
      </c>
    </row>
    <row r="8620" spans="1:4" x14ac:dyDescent="0.25">
      <c r="A8620" s="179" t="s">
        <v>8148</v>
      </c>
      <c r="B8620" s="179" t="s">
        <v>8149</v>
      </c>
      <c r="C8620" s="179" t="s">
        <v>14</v>
      </c>
      <c r="D8620" s="180" t="s">
        <v>17421</v>
      </c>
    </row>
    <row r="8621" spans="1:4" x14ac:dyDescent="0.25">
      <c r="A8621" s="179" t="s">
        <v>10119</v>
      </c>
      <c r="B8621" s="179" t="s">
        <v>10120</v>
      </c>
      <c r="C8621" s="179" t="s">
        <v>14</v>
      </c>
      <c r="D8621" s="180" t="s">
        <v>17007</v>
      </c>
    </row>
    <row r="8622" spans="1:4" x14ac:dyDescent="0.25">
      <c r="A8622" s="179" t="s">
        <v>10121</v>
      </c>
      <c r="B8622" s="179" t="s">
        <v>10122</v>
      </c>
      <c r="C8622" s="179" t="s">
        <v>14</v>
      </c>
      <c r="D8622" s="180" t="s">
        <v>17795</v>
      </c>
    </row>
    <row r="8623" spans="1:4" x14ac:dyDescent="0.25">
      <c r="A8623" s="179" t="s">
        <v>10123</v>
      </c>
      <c r="B8623" s="179" t="s">
        <v>10124</v>
      </c>
      <c r="C8623" s="179" t="s">
        <v>14</v>
      </c>
      <c r="D8623" s="180" t="s">
        <v>16660</v>
      </c>
    </row>
    <row r="8624" spans="1:4" x14ac:dyDescent="0.25">
      <c r="A8624" s="179" t="s">
        <v>10125</v>
      </c>
      <c r="B8624" s="179" t="s">
        <v>10126</v>
      </c>
      <c r="C8624" s="179" t="s">
        <v>14</v>
      </c>
      <c r="D8624" s="180" t="s">
        <v>27732</v>
      </c>
    </row>
    <row r="8625" spans="1:4" x14ac:dyDescent="0.25">
      <c r="A8625" s="179" t="s">
        <v>10127</v>
      </c>
      <c r="B8625" s="179" t="s">
        <v>10128</v>
      </c>
      <c r="C8625" s="179" t="s">
        <v>14</v>
      </c>
      <c r="D8625" s="180" t="s">
        <v>27733</v>
      </c>
    </row>
    <row r="8626" spans="1:4" x14ac:dyDescent="0.25">
      <c r="A8626" s="179" t="s">
        <v>10129</v>
      </c>
      <c r="B8626" s="179" t="s">
        <v>10130</v>
      </c>
      <c r="C8626" s="179" t="s">
        <v>8</v>
      </c>
      <c r="D8626" s="180" t="s">
        <v>27734</v>
      </c>
    </row>
    <row r="8627" spans="1:4" x14ac:dyDescent="0.25">
      <c r="A8627" s="179" t="s">
        <v>10131</v>
      </c>
      <c r="B8627" s="179" t="s">
        <v>10132</v>
      </c>
      <c r="C8627" s="179" t="s">
        <v>8</v>
      </c>
      <c r="D8627" s="180" t="s">
        <v>27735</v>
      </c>
    </row>
    <row r="8628" spans="1:4" x14ac:dyDescent="0.25">
      <c r="A8628" s="179" t="s">
        <v>10133</v>
      </c>
      <c r="B8628" s="179" t="s">
        <v>10134</v>
      </c>
      <c r="C8628" s="179" t="s">
        <v>8</v>
      </c>
      <c r="D8628" s="180" t="s">
        <v>27736</v>
      </c>
    </row>
    <row r="8629" spans="1:4" x14ac:dyDescent="0.25">
      <c r="A8629" s="179" t="s">
        <v>10135</v>
      </c>
      <c r="B8629" s="179" t="s">
        <v>10136</v>
      </c>
      <c r="C8629" s="179" t="s">
        <v>8</v>
      </c>
      <c r="D8629" s="180" t="s">
        <v>27736</v>
      </c>
    </row>
    <row r="8630" spans="1:4" x14ac:dyDescent="0.25">
      <c r="A8630" s="179" t="s">
        <v>10137</v>
      </c>
      <c r="B8630" s="179" t="s">
        <v>10138</v>
      </c>
      <c r="C8630" s="179" t="s">
        <v>8</v>
      </c>
      <c r="D8630" s="180" t="s">
        <v>27736</v>
      </c>
    </row>
    <row r="8631" spans="1:4" x14ac:dyDescent="0.25">
      <c r="A8631" s="179" t="s">
        <v>10139</v>
      </c>
      <c r="B8631" s="179" t="s">
        <v>10140</v>
      </c>
      <c r="C8631" s="179" t="s">
        <v>8</v>
      </c>
      <c r="D8631" s="180" t="s">
        <v>27737</v>
      </c>
    </row>
    <row r="8632" spans="1:4" x14ac:dyDescent="0.25">
      <c r="A8632" s="179" t="s">
        <v>10141</v>
      </c>
      <c r="B8632" s="179" t="s">
        <v>10142</v>
      </c>
      <c r="C8632" s="179" t="s">
        <v>8</v>
      </c>
      <c r="D8632" s="180" t="s">
        <v>27738</v>
      </c>
    </row>
    <row r="8633" spans="1:4" x14ac:dyDescent="0.25">
      <c r="A8633" s="179" t="s">
        <v>10143</v>
      </c>
      <c r="B8633" s="179" t="s">
        <v>10144</v>
      </c>
      <c r="C8633" s="179" t="s">
        <v>8</v>
      </c>
      <c r="D8633" s="180" t="s">
        <v>27739</v>
      </c>
    </row>
    <row r="8634" spans="1:4" x14ac:dyDescent="0.25">
      <c r="A8634" s="179" t="s">
        <v>10145</v>
      </c>
      <c r="B8634" s="179" t="s">
        <v>10146</v>
      </c>
      <c r="C8634" s="179" t="s">
        <v>14</v>
      </c>
      <c r="D8634" s="180" t="s">
        <v>27740</v>
      </c>
    </row>
    <row r="8635" spans="1:4" x14ac:dyDescent="0.25">
      <c r="A8635" s="179" t="s">
        <v>10147</v>
      </c>
      <c r="B8635" s="179" t="s">
        <v>10148</v>
      </c>
      <c r="C8635" s="179" t="s">
        <v>8</v>
      </c>
      <c r="D8635" s="180" t="s">
        <v>27741</v>
      </c>
    </row>
    <row r="8636" spans="1:4" x14ac:dyDescent="0.25">
      <c r="A8636" s="179" t="s">
        <v>10149</v>
      </c>
      <c r="B8636" s="179" t="s">
        <v>10150</v>
      </c>
      <c r="C8636" s="179" t="s">
        <v>8</v>
      </c>
      <c r="D8636" s="180" t="s">
        <v>27742</v>
      </c>
    </row>
    <row r="8637" spans="1:4" x14ac:dyDescent="0.25">
      <c r="A8637" s="179" t="s">
        <v>10151</v>
      </c>
      <c r="B8637" s="179" t="s">
        <v>10152</v>
      </c>
      <c r="C8637" s="179" t="s">
        <v>8</v>
      </c>
      <c r="D8637" s="180" t="s">
        <v>27743</v>
      </c>
    </row>
    <row r="8638" spans="1:4" x14ac:dyDescent="0.25">
      <c r="A8638" s="179" t="s">
        <v>10153</v>
      </c>
      <c r="B8638" s="179" t="s">
        <v>10154</v>
      </c>
      <c r="C8638" s="179" t="s">
        <v>8</v>
      </c>
      <c r="D8638" s="180" t="s">
        <v>27743</v>
      </c>
    </row>
    <row r="8639" spans="1:4" x14ac:dyDescent="0.25">
      <c r="A8639" s="179" t="s">
        <v>10155</v>
      </c>
      <c r="B8639" s="179" t="s">
        <v>10156</v>
      </c>
      <c r="C8639" s="179" t="s">
        <v>8</v>
      </c>
      <c r="D8639" s="180" t="s">
        <v>27743</v>
      </c>
    </row>
    <row r="8640" spans="1:4" x14ac:dyDescent="0.25">
      <c r="A8640" s="179" t="s">
        <v>10157</v>
      </c>
      <c r="B8640" s="179" t="s">
        <v>10158</v>
      </c>
      <c r="C8640" s="179" t="s">
        <v>8</v>
      </c>
      <c r="D8640" s="180" t="s">
        <v>27744</v>
      </c>
    </row>
    <row r="8641" spans="1:4" x14ac:dyDescent="0.25">
      <c r="A8641" s="179" t="s">
        <v>10159</v>
      </c>
      <c r="B8641" s="179" t="s">
        <v>10160</v>
      </c>
      <c r="C8641" s="179" t="s">
        <v>8</v>
      </c>
      <c r="D8641" s="180" t="s">
        <v>27745</v>
      </c>
    </row>
    <row r="8642" spans="1:4" x14ac:dyDescent="0.25">
      <c r="A8642" s="179" t="s">
        <v>10161</v>
      </c>
      <c r="B8642" s="179" t="s">
        <v>10162</v>
      </c>
      <c r="C8642" s="179" t="s">
        <v>8</v>
      </c>
      <c r="D8642" s="180" t="s">
        <v>27746</v>
      </c>
    </row>
    <row r="8643" spans="1:4" x14ac:dyDescent="0.25">
      <c r="A8643" s="179" t="s">
        <v>13124</v>
      </c>
      <c r="B8643" s="179" t="s">
        <v>13125</v>
      </c>
      <c r="C8643" s="179" t="s">
        <v>14</v>
      </c>
      <c r="D8643" s="180" t="s">
        <v>17016</v>
      </c>
    </row>
    <row r="8644" spans="1:4" x14ac:dyDescent="0.25">
      <c r="A8644" s="179" t="s">
        <v>13126</v>
      </c>
      <c r="B8644" s="179" t="s">
        <v>13127</v>
      </c>
      <c r="C8644" s="179" t="s">
        <v>14</v>
      </c>
      <c r="D8644" s="180" t="s">
        <v>17727</v>
      </c>
    </row>
    <row r="8645" spans="1:4" x14ac:dyDescent="0.25">
      <c r="A8645" s="179" t="s">
        <v>13128</v>
      </c>
      <c r="B8645" s="179" t="s">
        <v>13129</v>
      </c>
      <c r="C8645" s="179" t="s">
        <v>14</v>
      </c>
      <c r="D8645" s="180" t="s">
        <v>27747</v>
      </c>
    </row>
    <row r="8646" spans="1:4" x14ac:dyDescent="0.25">
      <c r="A8646" s="179" t="s">
        <v>13130</v>
      </c>
      <c r="B8646" s="179" t="s">
        <v>13131</v>
      </c>
      <c r="C8646" s="179" t="s">
        <v>14</v>
      </c>
      <c r="D8646" s="180" t="s">
        <v>14892</v>
      </c>
    </row>
    <row r="8647" spans="1:4" x14ac:dyDescent="0.25">
      <c r="A8647" s="179" t="s">
        <v>13132</v>
      </c>
      <c r="B8647" s="179" t="s">
        <v>13133</v>
      </c>
      <c r="C8647" s="179" t="s">
        <v>14</v>
      </c>
      <c r="D8647" s="180" t="s">
        <v>27748</v>
      </c>
    </row>
    <row r="8648" spans="1:4" x14ac:dyDescent="0.25">
      <c r="A8648" s="179" t="s">
        <v>13134</v>
      </c>
      <c r="B8648" s="179" t="s">
        <v>13135</v>
      </c>
      <c r="C8648" s="179" t="s">
        <v>14</v>
      </c>
      <c r="D8648" s="180" t="s">
        <v>27749</v>
      </c>
    </row>
    <row r="8649" spans="1:4" x14ac:dyDescent="0.25">
      <c r="A8649" s="179" t="s">
        <v>13136</v>
      </c>
      <c r="B8649" s="179" t="s">
        <v>13137</v>
      </c>
      <c r="C8649" s="179" t="s">
        <v>14</v>
      </c>
      <c r="D8649" s="180" t="s">
        <v>17777</v>
      </c>
    </row>
    <row r="8650" spans="1:4" x14ac:dyDescent="0.25">
      <c r="A8650" s="179" t="s">
        <v>13138</v>
      </c>
      <c r="B8650" s="179" t="s">
        <v>13139</v>
      </c>
      <c r="C8650" s="179" t="s">
        <v>14</v>
      </c>
      <c r="D8650" s="180" t="s">
        <v>27750</v>
      </c>
    </row>
    <row r="8651" spans="1:4" x14ac:dyDescent="0.25">
      <c r="A8651" s="179" t="s">
        <v>13140</v>
      </c>
      <c r="B8651" s="179" t="s">
        <v>13141</v>
      </c>
      <c r="C8651" s="179" t="s">
        <v>14</v>
      </c>
      <c r="D8651" s="180" t="s">
        <v>26885</v>
      </c>
    </row>
    <row r="8652" spans="1:4" x14ac:dyDescent="0.25">
      <c r="A8652" s="179" t="s">
        <v>13142</v>
      </c>
      <c r="B8652" s="179" t="s">
        <v>13143</v>
      </c>
      <c r="C8652" s="179" t="s">
        <v>14</v>
      </c>
      <c r="D8652" s="180" t="s">
        <v>26101</v>
      </c>
    </row>
    <row r="8653" spans="1:4" x14ac:dyDescent="0.25">
      <c r="A8653" s="179" t="s">
        <v>13144</v>
      </c>
      <c r="B8653" s="179" t="s">
        <v>13145</v>
      </c>
      <c r="C8653" s="179" t="s">
        <v>14</v>
      </c>
      <c r="D8653" s="180" t="s">
        <v>27751</v>
      </c>
    </row>
    <row r="8654" spans="1:4" x14ac:dyDescent="0.25">
      <c r="A8654" s="179" t="s">
        <v>13146</v>
      </c>
      <c r="B8654" s="179" t="s">
        <v>13147</v>
      </c>
      <c r="C8654" s="179" t="s">
        <v>14</v>
      </c>
      <c r="D8654" s="180" t="s">
        <v>27752</v>
      </c>
    </row>
    <row r="8655" spans="1:4" x14ac:dyDescent="0.25">
      <c r="A8655" s="179" t="s">
        <v>13148</v>
      </c>
      <c r="B8655" s="179" t="s">
        <v>13149</v>
      </c>
      <c r="C8655" s="179" t="s">
        <v>14</v>
      </c>
      <c r="D8655" s="180" t="s">
        <v>18304</v>
      </c>
    </row>
    <row r="8656" spans="1:4" x14ac:dyDescent="0.25">
      <c r="A8656" s="179" t="s">
        <v>13150</v>
      </c>
      <c r="B8656" s="179" t="s">
        <v>13151</v>
      </c>
      <c r="C8656" s="179" t="s">
        <v>14</v>
      </c>
      <c r="D8656" s="180" t="s">
        <v>14947</v>
      </c>
    </row>
    <row r="8657" spans="1:4" x14ac:dyDescent="0.25">
      <c r="A8657" s="179" t="s">
        <v>13153</v>
      </c>
      <c r="B8657" s="179" t="s">
        <v>13154</v>
      </c>
      <c r="C8657" s="179" t="s">
        <v>14</v>
      </c>
      <c r="D8657" s="180" t="s">
        <v>27753</v>
      </c>
    </row>
    <row r="8658" spans="1:4" x14ac:dyDescent="0.25">
      <c r="A8658" s="179" t="s">
        <v>13155</v>
      </c>
      <c r="B8658" s="179" t="s">
        <v>13156</v>
      </c>
      <c r="C8658" s="179" t="s">
        <v>14</v>
      </c>
      <c r="D8658" s="180" t="s">
        <v>27754</v>
      </c>
    </row>
    <row r="8659" spans="1:4" x14ac:dyDescent="0.25">
      <c r="A8659" s="179" t="s">
        <v>13157</v>
      </c>
      <c r="B8659" s="179" t="s">
        <v>13158</v>
      </c>
      <c r="C8659" s="179" t="s">
        <v>14</v>
      </c>
      <c r="D8659" s="180" t="s">
        <v>27755</v>
      </c>
    </row>
    <row r="8660" spans="1:4" x14ac:dyDescent="0.25">
      <c r="A8660" s="179" t="s">
        <v>13159</v>
      </c>
      <c r="B8660" s="179" t="s">
        <v>13160</v>
      </c>
      <c r="C8660" s="179" t="s">
        <v>14</v>
      </c>
      <c r="D8660" s="180" t="s">
        <v>27756</v>
      </c>
    </row>
    <row r="8661" spans="1:4" x14ac:dyDescent="0.25">
      <c r="A8661" s="179" t="s">
        <v>13161</v>
      </c>
      <c r="B8661" s="179" t="s">
        <v>13162</v>
      </c>
      <c r="C8661" s="179" t="s">
        <v>14</v>
      </c>
      <c r="D8661" s="180" t="s">
        <v>7389</v>
      </c>
    </row>
    <row r="8662" spans="1:4" x14ac:dyDescent="0.25">
      <c r="A8662" s="179" t="s">
        <v>13163</v>
      </c>
      <c r="B8662" s="179" t="s">
        <v>13164</v>
      </c>
      <c r="C8662" s="179" t="s">
        <v>14</v>
      </c>
      <c r="D8662" s="180" t="s">
        <v>12605</v>
      </c>
    </row>
    <row r="8663" spans="1:4" x14ac:dyDescent="0.25">
      <c r="A8663" s="179" t="s">
        <v>3998</v>
      </c>
      <c r="B8663" s="179" t="s">
        <v>13165</v>
      </c>
      <c r="C8663" s="179" t="s">
        <v>8</v>
      </c>
      <c r="D8663" s="180" t="s">
        <v>12223</v>
      </c>
    </row>
    <row r="8664" spans="1:4" x14ac:dyDescent="0.25">
      <c r="A8664" s="179" t="s">
        <v>3999</v>
      </c>
      <c r="B8664" s="179" t="s">
        <v>13166</v>
      </c>
      <c r="C8664" s="179" t="s">
        <v>8</v>
      </c>
      <c r="D8664" s="180" t="s">
        <v>12706</v>
      </c>
    </row>
    <row r="8665" spans="1:4" x14ac:dyDescent="0.25">
      <c r="A8665" s="179" t="s">
        <v>4000</v>
      </c>
      <c r="B8665" s="179" t="s">
        <v>13167</v>
      </c>
      <c r="C8665" s="179" t="s">
        <v>8</v>
      </c>
      <c r="D8665" s="180" t="s">
        <v>12214</v>
      </c>
    </row>
    <row r="8666" spans="1:4" x14ac:dyDescent="0.25">
      <c r="A8666" s="179" t="s">
        <v>4001</v>
      </c>
      <c r="B8666" s="179" t="s">
        <v>13168</v>
      </c>
      <c r="C8666" s="179" t="s">
        <v>8</v>
      </c>
      <c r="D8666" s="180" t="s">
        <v>14958</v>
      </c>
    </row>
    <row r="8667" spans="1:4" x14ac:dyDescent="0.25">
      <c r="A8667" s="179" t="s">
        <v>4002</v>
      </c>
      <c r="B8667" s="179" t="s">
        <v>13169</v>
      </c>
      <c r="C8667" s="179" t="s">
        <v>8</v>
      </c>
      <c r="D8667" s="180" t="s">
        <v>7844</v>
      </c>
    </row>
    <row r="8668" spans="1:4" x14ac:dyDescent="0.25">
      <c r="A8668" s="179" t="s">
        <v>4003</v>
      </c>
      <c r="B8668" s="179" t="s">
        <v>13170</v>
      </c>
      <c r="C8668" s="179" t="s">
        <v>8</v>
      </c>
      <c r="D8668" s="180" t="s">
        <v>7931</v>
      </c>
    </row>
    <row r="8669" spans="1:4" x14ac:dyDescent="0.25">
      <c r="A8669" s="179" t="s">
        <v>4004</v>
      </c>
      <c r="B8669" s="179" t="s">
        <v>13171</v>
      </c>
      <c r="C8669" s="179" t="s">
        <v>8</v>
      </c>
      <c r="D8669" s="180" t="s">
        <v>14924</v>
      </c>
    </row>
    <row r="8670" spans="1:4" x14ac:dyDescent="0.25">
      <c r="A8670" s="179" t="s">
        <v>4005</v>
      </c>
      <c r="B8670" s="179" t="s">
        <v>13172</v>
      </c>
      <c r="C8670" s="179" t="s">
        <v>8</v>
      </c>
      <c r="D8670" s="180" t="s">
        <v>16999</v>
      </c>
    </row>
    <row r="8671" spans="1:4" x14ac:dyDescent="0.25">
      <c r="A8671" s="179" t="s">
        <v>4006</v>
      </c>
      <c r="B8671" s="179" t="s">
        <v>13173</v>
      </c>
      <c r="C8671" s="179" t="s">
        <v>8</v>
      </c>
      <c r="D8671" s="180" t="s">
        <v>18034</v>
      </c>
    </row>
    <row r="8672" spans="1:4" x14ac:dyDescent="0.25">
      <c r="A8672" s="179" t="s">
        <v>4007</v>
      </c>
      <c r="B8672" s="179" t="s">
        <v>13174</v>
      </c>
      <c r="C8672" s="179" t="s">
        <v>8</v>
      </c>
      <c r="D8672" s="180" t="s">
        <v>7941</v>
      </c>
    </row>
    <row r="8673" spans="1:4" x14ac:dyDescent="0.25">
      <c r="A8673" s="179" t="s">
        <v>4008</v>
      </c>
      <c r="B8673" s="179" t="s">
        <v>13175</v>
      </c>
      <c r="C8673" s="179" t="s">
        <v>8</v>
      </c>
      <c r="D8673" s="180" t="s">
        <v>16144</v>
      </c>
    </row>
    <row r="8674" spans="1:4" x14ac:dyDescent="0.25">
      <c r="A8674" s="179" t="s">
        <v>4009</v>
      </c>
      <c r="B8674" s="179" t="s">
        <v>13176</v>
      </c>
      <c r="C8674" s="179" t="s">
        <v>8</v>
      </c>
      <c r="D8674" s="180" t="s">
        <v>14777</v>
      </c>
    </row>
    <row r="8675" spans="1:4" x14ac:dyDescent="0.25">
      <c r="A8675" s="179" t="s">
        <v>4010</v>
      </c>
      <c r="B8675" s="179" t="s">
        <v>13177</v>
      </c>
      <c r="C8675" s="179" t="s">
        <v>8</v>
      </c>
      <c r="D8675" s="180" t="s">
        <v>25021</v>
      </c>
    </row>
    <row r="8676" spans="1:4" x14ac:dyDescent="0.25">
      <c r="A8676" s="179" t="s">
        <v>4011</v>
      </c>
      <c r="B8676" s="179" t="s">
        <v>13178</v>
      </c>
      <c r="C8676" s="179" t="s">
        <v>8</v>
      </c>
      <c r="D8676" s="180" t="s">
        <v>6974</v>
      </c>
    </row>
    <row r="8677" spans="1:4" x14ac:dyDescent="0.25">
      <c r="A8677" s="179" t="s">
        <v>4012</v>
      </c>
      <c r="B8677" s="179" t="s">
        <v>13179</v>
      </c>
      <c r="C8677" s="179" t="s">
        <v>8</v>
      </c>
      <c r="D8677" s="180" t="s">
        <v>11006</v>
      </c>
    </row>
    <row r="8678" spans="1:4" x14ac:dyDescent="0.25">
      <c r="A8678" s="179" t="s">
        <v>4013</v>
      </c>
      <c r="B8678" s="179" t="s">
        <v>13180</v>
      </c>
      <c r="C8678" s="179" t="s">
        <v>8</v>
      </c>
      <c r="D8678" s="180" t="s">
        <v>14726</v>
      </c>
    </row>
    <row r="8679" spans="1:4" x14ac:dyDescent="0.25">
      <c r="A8679" s="179" t="s">
        <v>4014</v>
      </c>
      <c r="B8679" s="179" t="s">
        <v>13181</v>
      </c>
      <c r="C8679" s="179" t="s">
        <v>8</v>
      </c>
      <c r="D8679" s="180" t="s">
        <v>7917</v>
      </c>
    </row>
    <row r="8680" spans="1:4" x14ac:dyDescent="0.25">
      <c r="A8680" s="179" t="s">
        <v>4015</v>
      </c>
      <c r="B8680" s="179" t="s">
        <v>13182</v>
      </c>
      <c r="C8680" s="179" t="s">
        <v>8</v>
      </c>
      <c r="D8680" s="180" t="s">
        <v>6943</v>
      </c>
    </row>
    <row r="8681" spans="1:4" x14ac:dyDescent="0.25">
      <c r="A8681" s="179" t="s">
        <v>4016</v>
      </c>
      <c r="B8681" s="179" t="s">
        <v>13183</v>
      </c>
      <c r="C8681" s="179" t="s">
        <v>8</v>
      </c>
      <c r="D8681" s="180" t="s">
        <v>6988</v>
      </c>
    </row>
    <row r="8682" spans="1:4" x14ac:dyDescent="0.25">
      <c r="A8682" s="179" t="s">
        <v>4017</v>
      </c>
      <c r="B8682" s="179" t="s">
        <v>13184</v>
      </c>
      <c r="C8682" s="179" t="s">
        <v>8</v>
      </c>
      <c r="D8682" s="180" t="s">
        <v>14958</v>
      </c>
    </row>
    <row r="8683" spans="1:4" x14ac:dyDescent="0.25">
      <c r="A8683" s="179" t="s">
        <v>4018</v>
      </c>
      <c r="B8683" s="179" t="s">
        <v>13185</v>
      </c>
      <c r="C8683" s="179" t="s">
        <v>8</v>
      </c>
      <c r="D8683" s="180" t="s">
        <v>14667</v>
      </c>
    </row>
    <row r="8684" spans="1:4" x14ac:dyDescent="0.25">
      <c r="A8684" s="179" t="s">
        <v>4019</v>
      </c>
      <c r="B8684" s="179" t="s">
        <v>1149</v>
      </c>
      <c r="C8684" s="179" t="s">
        <v>8</v>
      </c>
      <c r="D8684" s="180" t="s">
        <v>12234</v>
      </c>
    </row>
    <row r="8685" spans="1:4" x14ac:dyDescent="0.25">
      <c r="A8685" s="179" t="s">
        <v>4020</v>
      </c>
      <c r="B8685" s="179" t="s">
        <v>13186</v>
      </c>
      <c r="C8685" s="179" t="s">
        <v>8</v>
      </c>
      <c r="D8685" s="180" t="s">
        <v>11804</v>
      </c>
    </row>
    <row r="8686" spans="1:4" x14ac:dyDescent="0.25">
      <c r="A8686" s="179" t="s">
        <v>4021</v>
      </c>
      <c r="B8686" s="179" t="s">
        <v>13187</v>
      </c>
      <c r="C8686" s="179" t="s">
        <v>8</v>
      </c>
      <c r="D8686" s="180" t="s">
        <v>14695</v>
      </c>
    </row>
    <row r="8687" spans="1:4" x14ac:dyDescent="0.25">
      <c r="A8687" s="179" t="s">
        <v>4022</v>
      </c>
      <c r="B8687" s="179" t="s">
        <v>13189</v>
      </c>
      <c r="C8687" s="179" t="s">
        <v>8</v>
      </c>
      <c r="D8687" s="180" t="s">
        <v>14706</v>
      </c>
    </row>
    <row r="8688" spans="1:4" x14ac:dyDescent="0.25">
      <c r="A8688" s="179" t="s">
        <v>4023</v>
      </c>
      <c r="B8688" s="179" t="s">
        <v>13190</v>
      </c>
      <c r="C8688" s="179" t="s">
        <v>8</v>
      </c>
      <c r="D8688" s="180" t="s">
        <v>12707</v>
      </c>
    </row>
    <row r="8689" spans="1:4" x14ac:dyDescent="0.25">
      <c r="A8689" s="179" t="s">
        <v>4024</v>
      </c>
      <c r="B8689" s="179" t="s">
        <v>13191</v>
      </c>
      <c r="C8689" s="179" t="s">
        <v>8</v>
      </c>
      <c r="D8689" s="180" t="s">
        <v>7045</v>
      </c>
    </row>
    <row r="8690" spans="1:4" x14ac:dyDescent="0.25">
      <c r="A8690" s="179" t="s">
        <v>4025</v>
      </c>
      <c r="B8690" s="179" t="s">
        <v>13192</v>
      </c>
      <c r="C8690" s="179" t="s">
        <v>8</v>
      </c>
      <c r="D8690" s="180" t="s">
        <v>13964</v>
      </c>
    </row>
    <row r="8691" spans="1:4" x14ac:dyDescent="0.25">
      <c r="A8691" s="179" t="s">
        <v>4026</v>
      </c>
      <c r="B8691" s="179" t="s">
        <v>13193</v>
      </c>
      <c r="C8691" s="179" t="s">
        <v>8</v>
      </c>
      <c r="D8691" s="180" t="s">
        <v>10055</v>
      </c>
    </row>
    <row r="8692" spans="1:4" x14ac:dyDescent="0.25">
      <c r="A8692" s="179" t="s">
        <v>4027</v>
      </c>
      <c r="B8692" s="179" t="s">
        <v>13194</v>
      </c>
      <c r="C8692" s="179" t="s">
        <v>8</v>
      </c>
      <c r="D8692" s="180" t="s">
        <v>14692</v>
      </c>
    </row>
    <row r="8693" spans="1:4" x14ac:dyDescent="0.25">
      <c r="A8693" s="179" t="s">
        <v>4028</v>
      </c>
      <c r="B8693" s="179" t="s">
        <v>13195</v>
      </c>
      <c r="C8693" s="179" t="s">
        <v>8</v>
      </c>
      <c r="D8693" s="180" t="s">
        <v>24598</v>
      </c>
    </row>
    <row r="8694" spans="1:4" x14ac:dyDescent="0.25">
      <c r="A8694" s="179" t="s">
        <v>4029</v>
      </c>
      <c r="B8694" s="179" t="s">
        <v>13196</v>
      </c>
      <c r="C8694" s="179" t="s">
        <v>8</v>
      </c>
      <c r="D8694" s="180" t="s">
        <v>17221</v>
      </c>
    </row>
    <row r="8695" spans="1:4" x14ac:dyDescent="0.25">
      <c r="A8695" s="179" t="s">
        <v>4030</v>
      </c>
      <c r="B8695" s="179" t="s">
        <v>13197</v>
      </c>
      <c r="C8695" s="179" t="s">
        <v>8</v>
      </c>
      <c r="D8695" s="180" t="s">
        <v>7055</v>
      </c>
    </row>
    <row r="8696" spans="1:4" x14ac:dyDescent="0.25">
      <c r="A8696" s="179" t="s">
        <v>4031</v>
      </c>
      <c r="B8696" s="179" t="s">
        <v>13198</v>
      </c>
      <c r="C8696" s="179" t="s">
        <v>8</v>
      </c>
      <c r="D8696" s="180" t="s">
        <v>12217</v>
      </c>
    </row>
    <row r="8697" spans="1:4" x14ac:dyDescent="0.25">
      <c r="A8697" s="179" t="s">
        <v>4032</v>
      </c>
      <c r="B8697" s="179" t="s">
        <v>13199</v>
      </c>
      <c r="C8697" s="179" t="s">
        <v>8</v>
      </c>
      <c r="D8697" s="180" t="s">
        <v>12599</v>
      </c>
    </row>
    <row r="8698" spans="1:4" x14ac:dyDescent="0.25">
      <c r="A8698" s="179" t="s">
        <v>4033</v>
      </c>
      <c r="B8698" s="179" t="s">
        <v>13200</v>
      </c>
      <c r="C8698" s="179" t="s">
        <v>8</v>
      </c>
      <c r="D8698" s="180" t="s">
        <v>16725</v>
      </c>
    </row>
    <row r="8699" spans="1:4" x14ac:dyDescent="0.25">
      <c r="A8699" s="179" t="s">
        <v>4034</v>
      </c>
      <c r="B8699" s="179" t="s">
        <v>13201</v>
      </c>
      <c r="C8699" s="179" t="s">
        <v>8</v>
      </c>
      <c r="D8699" s="180" t="s">
        <v>7292</v>
      </c>
    </row>
    <row r="8700" spans="1:4" x14ac:dyDescent="0.25">
      <c r="A8700" s="179" t="s">
        <v>4035</v>
      </c>
      <c r="B8700" s="179" t="s">
        <v>13203</v>
      </c>
      <c r="C8700" s="179" t="s">
        <v>8</v>
      </c>
      <c r="D8700" s="180" t="s">
        <v>14810</v>
      </c>
    </row>
    <row r="8701" spans="1:4" x14ac:dyDescent="0.25">
      <c r="A8701" s="179" t="s">
        <v>4036</v>
      </c>
      <c r="B8701" s="179" t="s">
        <v>13204</v>
      </c>
      <c r="C8701" s="179" t="s">
        <v>8</v>
      </c>
      <c r="D8701" s="180" t="s">
        <v>22823</v>
      </c>
    </row>
    <row r="8702" spans="1:4" x14ac:dyDescent="0.25">
      <c r="A8702" s="179" t="s">
        <v>4037</v>
      </c>
      <c r="B8702" s="179" t="s">
        <v>13205</v>
      </c>
      <c r="C8702" s="179" t="s">
        <v>8</v>
      </c>
      <c r="D8702" s="180" t="s">
        <v>7282</v>
      </c>
    </row>
    <row r="8703" spans="1:4" x14ac:dyDescent="0.25">
      <c r="A8703" s="179" t="s">
        <v>4038</v>
      </c>
      <c r="B8703" s="179" t="s">
        <v>13206</v>
      </c>
      <c r="C8703" s="179" t="s">
        <v>8</v>
      </c>
      <c r="D8703" s="180" t="s">
        <v>7289</v>
      </c>
    </row>
    <row r="8704" spans="1:4" x14ac:dyDescent="0.25">
      <c r="A8704" s="179" t="s">
        <v>4039</v>
      </c>
      <c r="B8704" s="179" t="s">
        <v>13207</v>
      </c>
      <c r="C8704" s="179" t="s">
        <v>8</v>
      </c>
      <c r="D8704" s="180" t="s">
        <v>12638</v>
      </c>
    </row>
    <row r="8705" spans="1:4" x14ac:dyDescent="0.25">
      <c r="A8705" s="179" t="s">
        <v>4040</v>
      </c>
      <c r="B8705" s="179" t="s">
        <v>13208</v>
      </c>
      <c r="C8705" s="179" t="s">
        <v>8</v>
      </c>
      <c r="D8705" s="180" t="s">
        <v>6972</v>
      </c>
    </row>
    <row r="8706" spans="1:4" x14ac:dyDescent="0.25">
      <c r="A8706" s="179" t="s">
        <v>4041</v>
      </c>
      <c r="B8706" s="179" t="s">
        <v>13209</v>
      </c>
      <c r="C8706" s="179" t="s">
        <v>8</v>
      </c>
      <c r="D8706" s="180" t="s">
        <v>7237</v>
      </c>
    </row>
    <row r="8707" spans="1:4" x14ac:dyDescent="0.25">
      <c r="A8707" s="179" t="s">
        <v>4042</v>
      </c>
      <c r="B8707" s="179" t="s">
        <v>13210</v>
      </c>
      <c r="C8707" s="179" t="s">
        <v>8</v>
      </c>
      <c r="D8707" s="180" t="s">
        <v>25137</v>
      </c>
    </row>
    <row r="8708" spans="1:4" x14ac:dyDescent="0.25">
      <c r="A8708" s="179" t="s">
        <v>4043</v>
      </c>
      <c r="B8708" s="179" t="s">
        <v>13211</v>
      </c>
      <c r="C8708" s="179" t="s">
        <v>8</v>
      </c>
      <c r="D8708" s="180" t="s">
        <v>6330</v>
      </c>
    </row>
    <row r="8709" spans="1:4" x14ac:dyDescent="0.25">
      <c r="A8709" s="179" t="s">
        <v>4044</v>
      </c>
      <c r="B8709" s="179" t="s">
        <v>13212</v>
      </c>
      <c r="C8709" s="179" t="s">
        <v>8</v>
      </c>
      <c r="D8709" s="180" t="s">
        <v>8152</v>
      </c>
    </row>
    <row r="8710" spans="1:4" x14ac:dyDescent="0.25">
      <c r="A8710" s="179" t="s">
        <v>4045</v>
      </c>
      <c r="B8710" s="179" t="s">
        <v>13213</v>
      </c>
      <c r="C8710" s="179" t="s">
        <v>8</v>
      </c>
      <c r="D8710" s="180" t="s">
        <v>25896</v>
      </c>
    </row>
    <row r="8711" spans="1:4" x14ac:dyDescent="0.25">
      <c r="A8711" s="179" t="s">
        <v>4046</v>
      </c>
      <c r="B8711" s="179" t="s">
        <v>13214</v>
      </c>
      <c r="C8711" s="179" t="s">
        <v>8</v>
      </c>
      <c r="D8711" s="180" t="s">
        <v>12609</v>
      </c>
    </row>
    <row r="8712" spans="1:4" x14ac:dyDescent="0.25">
      <c r="A8712" s="179" t="s">
        <v>4047</v>
      </c>
      <c r="B8712" s="179" t="s">
        <v>13215</v>
      </c>
      <c r="C8712" s="179" t="s">
        <v>8</v>
      </c>
      <c r="D8712" s="180" t="s">
        <v>7846</v>
      </c>
    </row>
    <row r="8713" spans="1:4" x14ac:dyDescent="0.25">
      <c r="A8713" s="179" t="s">
        <v>4048</v>
      </c>
      <c r="B8713" s="179" t="s">
        <v>13216</v>
      </c>
      <c r="C8713" s="179" t="s">
        <v>8</v>
      </c>
      <c r="D8713" s="180" t="s">
        <v>11804</v>
      </c>
    </row>
    <row r="8714" spans="1:4" x14ac:dyDescent="0.25">
      <c r="A8714" s="179" t="s">
        <v>4049</v>
      </c>
      <c r="B8714" s="179" t="s">
        <v>13217</v>
      </c>
      <c r="C8714" s="179" t="s">
        <v>8</v>
      </c>
      <c r="D8714" s="180" t="s">
        <v>27757</v>
      </c>
    </row>
    <row r="8715" spans="1:4" x14ac:dyDescent="0.25">
      <c r="A8715" s="179" t="s">
        <v>4050</v>
      </c>
      <c r="B8715" s="179" t="s">
        <v>13218</v>
      </c>
      <c r="C8715" s="179" t="s">
        <v>8</v>
      </c>
      <c r="D8715" s="180" t="s">
        <v>27758</v>
      </c>
    </row>
    <row r="8716" spans="1:4" x14ac:dyDescent="0.25">
      <c r="A8716" s="179" t="s">
        <v>4051</v>
      </c>
      <c r="B8716" s="179" t="s">
        <v>13219</v>
      </c>
      <c r="C8716" s="179" t="s">
        <v>8</v>
      </c>
      <c r="D8716" s="180" t="s">
        <v>18371</v>
      </c>
    </row>
    <row r="8717" spans="1:4" x14ac:dyDescent="0.25">
      <c r="A8717" s="179" t="s">
        <v>4052</v>
      </c>
      <c r="B8717" s="179" t="s">
        <v>13220</v>
      </c>
      <c r="C8717" s="179" t="s">
        <v>8</v>
      </c>
      <c r="D8717" s="180" t="s">
        <v>27759</v>
      </c>
    </row>
    <row r="8718" spans="1:4" x14ac:dyDescent="0.25">
      <c r="A8718" s="179" t="s">
        <v>4053</v>
      </c>
      <c r="B8718" s="179" t="s">
        <v>13221</v>
      </c>
      <c r="C8718" s="179" t="s">
        <v>8</v>
      </c>
      <c r="D8718" s="180" t="s">
        <v>6979</v>
      </c>
    </row>
    <row r="8719" spans="1:4" x14ac:dyDescent="0.25">
      <c r="A8719" s="179" t="s">
        <v>4054</v>
      </c>
      <c r="B8719" s="179" t="s">
        <v>13222</v>
      </c>
      <c r="C8719" s="179" t="s">
        <v>8</v>
      </c>
      <c r="D8719" s="180" t="s">
        <v>12057</v>
      </c>
    </row>
    <row r="8720" spans="1:4" x14ac:dyDescent="0.25">
      <c r="A8720" s="179" t="s">
        <v>4055</v>
      </c>
      <c r="B8720" s="179" t="s">
        <v>13223</v>
      </c>
      <c r="C8720" s="179" t="s">
        <v>8</v>
      </c>
      <c r="D8720" s="180" t="s">
        <v>7019</v>
      </c>
    </row>
    <row r="8721" spans="1:4" x14ac:dyDescent="0.25">
      <c r="A8721" s="179" t="s">
        <v>4056</v>
      </c>
      <c r="B8721" s="179" t="s">
        <v>13224</v>
      </c>
      <c r="C8721" s="179" t="s">
        <v>8</v>
      </c>
      <c r="D8721" s="180" t="s">
        <v>14709</v>
      </c>
    </row>
    <row r="8722" spans="1:4" x14ac:dyDescent="0.25">
      <c r="A8722" s="179" t="s">
        <v>4057</v>
      </c>
      <c r="B8722" s="179" t="s">
        <v>13225</v>
      </c>
      <c r="C8722" s="179" t="s">
        <v>8</v>
      </c>
      <c r="D8722" s="180" t="s">
        <v>14983</v>
      </c>
    </row>
    <row r="8723" spans="1:4" x14ac:dyDescent="0.25">
      <c r="A8723" s="179" t="s">
        <v>4058</v>
      </c>
      <c r="B8723" s="179" t="s">
        <v>13226</v>
      </c>
      <c r="C8723" s="179" t="s">
        <v>8</v>
      </c>
      <c r="D8723" s="180" t="s">
        <v>16698</v>
      </c>
    </row>
    <row r="8724" spans="1:4" x14ac:dyDescent="0.25">
      <c r="A8724" s="179" t="s">
        <v>4059</v>
      </c>
      <c r="B8724" s="179" t="s">
        <v>13227</v>
      </c>
      <c r="C8724" s="179" t="s">
        <v>8</v>
      </c>
      <c r="D8724" s="180" t="s">
        <v>12769</v>
      </c>
    </row>
    <row r="8725" spans="1:4" x14ac:dyDescent="0.25">
      <c r="A8725" s="179" t="s">
        <v>4060</v>
      </c>
      <c r="B8725" s="179" t="s">
        <v>13228</v>
      </c>
      <c r="C8725" s="179" t="s">
        <v>8</v>
      </c>
      <c r="D8725" s="180" t="s">
        <v>27760</v>
      </c>
    </row>
    <row r="8726" spans="1:4" x14ac:dyDescent="0.25">
      <c r="A8726" s="179" t="s">
        <v>4061</v>
      </c>
      <c r="B8726" s="179" t="s">
        <v>13229</v>
      </c>
      <c r="C8726" s="179" t="s">
        <v>8</v>
      </c>
      <c r="D8726" s="180" t="s">
        <v>16967</v>
      </c>
    </row>
    <row r="8727" spans="1:4" x14ac:dyDescent="0.25">
      <c r="A8727" s="179" t="s">
        <v>4062</v>
      </c>
      <c r="B8727" s="179" t="s">
        <v>13230</v>
      </c>
      <c r="C8727" s="179" t="s">
        <v>8</v>
      </c>
      <c r="D8727" s="180" t="s">
        <v>12218</v>
      </c>
    </row>
    <row r="8728" spans="1:4" x14ac:dyDescent="0.25">
      <c r="A8728" s="179" t="s">
        <v>4063</v>
      </c>
      <c r="B8728" s="179" t="s">
        <v>13231</v>
      </c>
      <c r="C8728" s="179" t="s">
        <v>8</v>
      </c>
      <c r="D8728" s="180" t="s">
        <v>17178</v>
      </c>
    </row>
    <row r="8729" spans="1:4" x14ac:dyDescent="0.25">
      <c r="A8729" s="179" t="s">
        <v>4064</v>
      </c>
      <c r="B8729" s="179" t="s">
        <v>13232</v>
      </c>
      <c r="C8729" s="179" t="s">
        <v>8</v>
      </c>
      <c r="D8729" s="180" t="s">
        <v>14695</v>
      </c>
    </row>
    <row r="8730" spans="1:4" x14ac:dyDescent="0.25">
      <c r="A8730" s="179" t="s">
        <v>4065</v>
      </c>
      <c r="B8730" s="179" t="s">
        <v>13233</v>
      </c>
      <c r="C8730" s="179" t="s">
        <v>8</v>
      </c>
      <c r="D8730" s="180" t="s">
        <v>6971</v>
      </c>
    </row>
    <row r="8731" spans="1:4" x14ac:dyDescent="0.25">
      <c r="A8731" s="179" t="s">
        <v>4066</v>
      </c>
      <c r="B8731" s="179" t="s">
        <v>13234</v>
      </c>
      <c r="C8731" s="179" t="s">
        <v>8</v>
      </c>
      <c r="D8731" s="180" t="s">
        <v>7278</v>
      </c>
    </row>
    <row r="8732" spans="1:4" x14ac:dyDescent="0.25">
      <c r="A8732" s="179" t="s">
        <v>4067</v>
      </c>
      <c r="B8732" s="179" t="s">
        <v>13235</v>
      </c>
      <c r="C8732" s="179" t="s">
        <v>8</v>
      </c>
      <c r="D8732" s="180" t="s">
        <v>7849</v>
      </c>
    </row>
    <row r="8733" spans="1:4" x14ac:dyDescent="0.25">
      <c r="A8733" s="179" t="s">
        <v>4068</v>
      </c>
      <c r="B8733" s="179" t="s">
        <v>13236</v>
      </c>
      <c r="C8733" s="179" t="s">
        <v>8</v>
      </c>
      <c r="D8733" s="180" t="s">
        <v>6949</v>
      </c>
    </row>
    <row r="8734" spans="1:4" x14ac:dyDescent="0.25">
      <c r="A8734" s="179" t="s">
        <v>4069</v>
      </c>
      <c r="B8734" s="179" t="s">
        <v>13237</v>
      </c>
      <c r="C8734" s="179" t="s">
        <v>8</v>
      </c>
      <c r="D8734" s="180" t="s">
        <v>17590</v>
      </c>
    </row>
    <row r="8735" spans="1:4" x14ac:dyDescent="0.25">
      <c r="A8735" s="179" t="s">
        <v>4070</v>
      </c>
      <c r="B8735" s="179" t="s">
        <v>13238</v>
      </c>
      <c r="C8735" s="179" t="s">
        <v>8</v>
      </c>
      <c r="D8735" s="180" t="s">
        <v>18169</v>
      </c>
    </row>
    <row r="8736" spans="1:4" x14ac:dyDescent="0.25">
      <c r="A8736" s="179" t="s">
        <v>4071</v>
      </c>
      <c r="B8736" s="179" t="s">
        <v>13239</v>
      </c>
      <c r="C8736" s="179" t="s">
        <v>8</v>
      </c>
      <c r="D8736" s="180" t="s">
        <v>6333</v>
      </c>
    </row>
    <row r="8737" spans="1:4" x14ac:dyDescent="0.25">
      <c r="A8737" s="179" t="s">
        <v>4072</v>
      </c>
      <c r="B8737" s="179" t="s">
        <v>13240</v>
      </c>
      <c r="C8737" s="179" t="s">
        <v>8</v>
      </c>
      <c r="D8737" s="180" t="s">
        <v>12491</v>
      </c>
    </row>
    <row r="8738" spans="1:4" x14ac:dyDescent="0.25">
      <c r="A8738" s="179" t="s">
        <v>4073</v>
      </c>
      <c r="B8738" s="179" t="s">
        <v>13241</v>
      </c>
      <c r="C8738" s="179" t="s">
        <v>8</v>
      </c>
      <c r="D8738" s="180" t="s">
        <v>25485</v>
      </c>
    </row>
    <row r="8739" spans="1:4" x14ac:dyDescent="0.25">
      <c r="A8739" s="179" t="s">
        <v>4074</v>
      </c>
      <c r="B8739" s="179" t="s">
        <v>13243</v>
      </c>
      <c r="C8739" s="179" t="s">
        <v>8</v>
      </c>
      <c r="D8739" s="180" t="s">
        <v>7333</v>
      </c>
    </row>
    <row r="8740" spans="1:4" x14ac:dyDescent="0.25">
      <c r="A8740" s="179" t="s">
        <v>4075</v>
      </c>
      <c r="B8740" s="179" t="s">
        <v>13245</v>
      </c>
      <c r="C8740" s="179" t="s">
        <v>8</v>
      </c>
      <c r="D8740" s="180" t="s">
        <v>14632</v>
      </c>
    </row>
    <row r="8741" spans="1:4" x14ac:dyDescent="0.25">
      <c r="A8741" s="179" t="s">
        <v>4076</v>
      </c>
      <c r="B8741" s="179" t="s">
        <v>13246</v>
      </c>
      <c r="C8741" s="179" t="s">
        <v>8</v>
      </c>
      <c r="D8741" s="180" t="s">
        <v>27761</v>
      </c>
    </row>
    <row r="8742" spans="1:4" x14ac:dyDescent="0.25">
      <c r="A8742" s="179" t="s">
        <v>4077</v>
      </c>
      <c r="B8742" s="179" t="s">
        <v>13247</v>
      </c>
      <c r="C8742" s="179" t="s">
        <v>8</v>
      </c>
      <c r="D8742" s="180" t="s">
        <v>11568</v>
      </c>
    </row>
    <row r="8743" spans="1:4" x14ac:dyDescent="0.25">
      <c r="A8743" s="179" t="s">
        <v>4078</v>
      </c>
      <c r="B8743" s="179" t="s">
        <v>13249</v>
      </c>
      <c r="C8743" s="179" t="s">
        <v>8</v>
      </c>
      <c r="D8743" s="180" t="s">
        <v>27762</v>
      </c>
    </row>
    <row r="8744" spans="1:4" x14ac:dyDescent="0.25">
      <c r="A8744" s="179" t="s">
        <v>4079</v>
      </c>
      <c r="B8744" s="179" t="s">
        <v>13250</v>
      </c>
      <c r="C8744" s="179" t="s">
        <v>8</v>
      </c>
      <c r="D8744" s="180" t="s">
        <v>20522</v>
      </c>
    </row>
    <row r="8745" spans="1:4" x14ac:dyDescent="0.25">
      <c r="A8745" s="179" t="s">
        <v>4080</v>
      </c>
      <c r="B8745" s="179" t="s">
        <v>13251</v>
      </c>
      <c r="C8745" s="179" t="s">
        <v>8</v>
      </c>
      <c r="D8745" s="180" t="s">
        <v>7940</v>
      </c>
    </row>
    <row r="8746" spans="1:4" x14ac:dyDescent="0.25">
      <c r="A8746" s="179" t="s">
        <v>4081</v>
      </c>
      <c r="B8746" s="179" t="s">
        <v>13252</v>
      </c>
      <c r="C8746" s="179" t="s">
        <v>8</v>
      </c>
      <c r="D8746" s="180" t="s">
        <v>6308</v>
      </c>
    </row>
    <row r="8747" spans="1:4" x14ac:dyDescent="0.25">
      <c r="A8747" s="179" t="s">
        <v>4082</v>
      </c>
      <c r="B8747" s="179" t="s">
        <v>13253</v>
      </c>
      <c r="C8747" s="179" t="s">
        <v>8</v>
      </c>
      <c r="D8747" s="180" t="s">
        <v>17075</v>
      </c>
    </row>
    <row r="8748" spans="1:4" x14ac:dyDescent="0.25">
      <c r="A8748" s="179" t="s">
        <v>4083</v>
      </c>
      <c r="B8748" s="179" t="s">
        <v>13254</v>
      </c>
      <c r="C8748" s="179" t="s">
        <v>8</v>
      </c>
      <c r="D8748" s="180" t="s">
        <v>16974</v>
      </c>
    </row>
    <row r="8749" spans="1:4" x14ac:dyDescent="0.25">
      <c r="A8749" s="179" t="s">
        <v>4084</v>
      </c>
      <c r="B8749" s="179" t="s">
        <v>13255</v>
      </c>
      <c r="C8749" s="179" t="s">
        <v>8</v>
      </c>
      <c r="D8749" s="180" t="s">
        <v>12521</v>
      </c>
    </row>
    <row r="8750" spans="1:4" x14ac:dyDescent="0.25">
      <c r="A8750" s="179" t="s">
        <v>4085</v>
      </c>
      <c r="B8750" s="179" t="s">
        <v>13256</v>
      </c>
      <c r="C8750" s="179" t="s">
        <v>8</v>
      </c>
      <c r="D8750" s="180" t="s">
        <v>12859</v>
      </c>
    </row>
    <row r="8751" spans="1:4" x14ac:dyDescent="0.25">
      <c r="A8751" s="179" t="s">
        <v>4086</v>
      </c>
      <c r="B8751" s="179" t="s">
        <v>13257</v>
      </c>
      <c r="C8751" s="179" t="s">
        <v>8</v>
      </c>
      <c r="D8751" s="180" t="s">
        <v>16352</v>
      </c>
    </row>
    <row r="8752" spans="1:4" x14ac:dyDescent="0.25">
      <c r="A8752" s="179" t="s">
        <v>4087</v>
      </c>
      <c r="B8752" s="179" t="s">
        <v>13258</v>
      </c>
      <c r="C8752" s="179" t="s">
        <v>8</v>
      </c>
      <c r="D8752" s="180" t="s">
        <v>21695</v>
      </c>
    </row>
    <row r="8753" spans="1:4" x14ac:dyDescent="0.25">
      <c r="A8753" s="179" t="s">
        <v>4088</v>
      </c>
      <c r="B8753" s="179" t="s">
        <v>13259</v>
      </c>
      <c r="C8753" s="179" t="s">
        <v>8</v>
      </c>
      <c r="D8753" s="180" t="s">
        <v>12061</v>
      </c>
    </row>
    <row r="8754" spans="1:4" x14ac:dyDescent="0.25">
      <c r="A8754" s="179" t="s">
        <v>4089</v>
      </c>
      <c r="B8754" s="179" t="s">
        <v>13260</v>
      </c>
      <c r="C8754" s="179" t="s">
        <v>8</v>
      </c>
      <c r="D8754" s="180" t="s">
        <v>11808</v>
      </c>
    </row>
    <row r="8755" spans="1:4" x14ac:dyDescent="0.25">
      <c r="A8755" s="179" t="s">
        <v>4090</v>
      </c>
      <c r="B8755" s="179" t="s">
        <v>13261</v>
      </c>
      <c r="C8755" s="179" t="s">
        <v>8</v>
      </c>
      <c r="D8755" s="180" t="s">
        <v>15576</v>
      </c>
    </row>
    <row r="8756" spans="1:4" x14ac:dyDescent="0.25">
      <c r="A8756" s="179" t="s">
        <v>4091</v>
      </c>
      <c r="B8756" s="179" t="s">
        <v>13262</v>
      </c>
      <c r="C8756" s="179" t="s">
        <v>8</v>
      </c>
      <c r="D8756" s="180" t="s">
        <v>16951</v>
      </c>
    </row>
    <row r="8757" spans="1:4" x14ac:dyDescent="0.25">
      <c r="A8757" s="179" t="s">
        <v>4092</v>
      </c>
      <c r="B8757" s="179" t="s">
        <v>13263</v>
      </c>
      <c r="C8757" s="179" t="s">
        <v>8</v>
      </c>
      <c r="D8757" s="180" t="s">
        <v>11803</v>
      </c>
    </row>
    <row r="8758" spans="1:4" x14ac:dyDescent="0.25">
      <c r="A8758" s="179" t="s">
        <v>4093</v>
      </c>
      <c r="B8758" s="179" t="s">
        <v>13264</v>
      </c>
      <c r="C8758" s="179" t="s">
        <v>8</v>
      </c>
      <c r="D8758" s="180" t="s">
        <v>14843</v>
      </c>
    </row>
    <row r="8759" spans="1:4" x14ac:dyDescent="0.25">
      <c r="A8759" s="179" t="s">
        <v>4094</v>
      </c>
      <c r="B8759" s="179" t="s">
        <v>13265</v>
      </c>
      <c r="C8759" s="179" t="s">
        <v>8</v>
      </c>
      <c r="D8759" s="180" t="s">
        <v>27763</v>
      </c>
    </row>
    <row r="8760" spans="1:4" x14ac:dyDescent="0.25">
      <c r="A8760" s="179" t="s">
        <v>4095</v>
      </c>
      <c r="B8760" s="179" t="s">
        <v>13266</v>
      </c>
      <c r="C8760" s="179" t="s">
        <v>8</v>
      </c>
      <c r="D8760" s="180" t="s">
        <v>27764</v>
      </c>
    </row>
    <row r="8761" spans="1:4" x14ac:dyDescent="0.25">
      <c r="A8761" s="179" t="s">
        <v>4096</v>
      </c>
      <c r="B8761" s="179" t="s">
        <v>13267</v>
      </c>
      <c r="C8761" s="179" t="s">
        <v>8</v>
      </c>
      <c r="D8761" s="180" t="s">
        <v>17932</v>
      </c>
    </row>
    <row r="8762" spans="1:4" x14ac:dyDescent="0.25">
      <c r="A8762" s="179" t="s">
        <v>4097</v>
      </c>
      <c r="B8762" s="179" t="s">
        <v>13268</v>
      </c>
      <c r="C8762" s="179" t="s">
        <v>8</v>
      </c>
      <c r="D8762" s="180" t="s">
        <v>16873</v>
      </c>
    </row>
    <row r="8763" spans="1:4" x14ac:dyDescent="0.25">
      <c r="A8763" s="179" t="s">
        <v>4098</v>
      </c>
      <c r="B8763" s="179" t="s">
        <v>13269</v>
      </c>
      <c r="C8763" s="179" t="s">
        <v>8</v>
      </c>
      <c r="D8763" s="180" t="s">
        <v>23618</v>
      </c>
    </row>
    <row r="8764" spans="1:4" x14ac:dyDescent="0.25">
      <c r="A8764" s="179" t="s">
        <v>4099</v>
      </c>
      <c r="B8764" s="179" t="s">
        <v>13270</v>
      </c>
      <c r="C8764" s="179" t="s">
        <v>8</v>
      </c>
      <c r="D8764" s="180" t="s">
        <v>27765</v>
      </c>
    </row>
    <row r="8765" spans="1:4" x14ac:dyDescent="0.25">
      <c r="A8765" s="179" t="s">
        <v>4100</v>
      </c>
      <c r="B8765" s="179" t="s">
        <v>13271</v>
      </c>
      <c r="C8765" s="179" t="s">
        <v>8</v>
      </c>
      <c r="D8765" s="180" t="s">
        <v>18821</v>
      </c>
    </row>
    <row r="8766" spans="1:4" x14ac:dyDescent="0.25">
      <c r="A8766" s="179" t="s">
        <v>4101</v>
      </c>
      <c r="B8766" s="179" t="s">
        <v>13272</v>
      </c>
      <c r="C8766" s="179" t="s">
        <v>8</v>
      </c>
      <c r="D8766" s="180" t="s">
        <v>27766</v>
      </c>
    </row>
    <row r="8767" spans="1:4" x14ac:dyDescent="0.25">
      <c r="A8767" s="179" t="s">
        <v>4102</v>
      </c>
      <c r="B8767" s="179" t="s">
        <v>13273</v>
      </c>
      <c r="C8767" s="179" t="s">
        <v>8</v>
      </c>
      <c r="D8767" s="180" t="s">
        <v>7271</v>
      </c>
    </row>
    <row r="8768" spans="1:4" x14ac:dyDescent="0.25">
      <c r="A8768" s="179" t="s">
        <v>4103</v>
      </c>
      <c r="B8768" s="179" t="s">
        <v>13274</v>
      </c>
      <c r="C8768" s="179" t="s">
        <v>8</v>
      </c>
      <c r="D8768" s="180" t="s">
        <v>27767</v>
      </c>
    </row>
    <row r="8769" spans="1:4" x14ac:dyDescent="0.25">
      <c r="A8769" s="179" t="s">
        <v>4104</v>
      </c>
      <c r="B8769" s="179" t="s">
        <v>13275</v>
      </c>
      <c r="C8769" s="179" t="s">
        <v>8</v>
      </c>
      <c r="D8769" s="180" t="s">
        <v>7930</v>
      </c>
    </row>
    <row r="8770" spans="1:4" x14ac:dyDescent="0.25">
      <c r="A8770" s="179" t="s">
        <v>4105</v>
      </c>
      <c r="B8770" s="179" t="s">
        <v>13276</v>
      </c>
      <c r="C8770" s="179" t="s">
        <v>8</v>
      </c>
      <c r="D8770" s="180" t="s">
        <v>14988</v>
      </c>
    </row>
    <row r="8771" spans="1:4" x14ac:dyDescent="0.25">
      <c r="A8771" s="179" t="s">
        <v>4106</v>
      </c>
      <c r="B8771" s="179" t="s">
        <v>13277</v>
      </c>
      <c r="C8771" s="179" t="s">
        <v>8</v>
      </c>
      <c r="D8771" s="180" t="s">
        <v>17978</v>
      </c>
    </row>
    <row r="8772" spans="1:4" x14ac:dyDescent="0.25">
      <c r="A8772" s="179" t="s">
        <v>4107</v>
      </c>
      <c r="B8772" s="179" t="s">
        <v>13278</v>
      </c>
      <c r="C8772" s="179" t="s">
        <v>8</v>
      </c>
      <c r="D8772" s="180" t="s">
        <v>27768</v>
      </c>
    </row>
    <row r="8773" spans="1:4" x14ac:dyDescent="0.25">
      <c r="A8773" s="179" t="s">
        <v>4108</v>
      </c>
      <c r="B8773" s="179" t="s">
        <v>13279</v>
      </c>
      <c r="C8773" s="179" t="s">
        <v>8</v>
      </c>
      <c r="D8773" s="180" t="s">
        <v>25823</v>
      </c>
    </row>
    <row r="8774" spans="1:4" x14ac:dyDescent="0.25">
      <c r="A8774" s="179" t="s">
        <v>4109</v>
      </c>
      <c r="B8774" s="179" t="s">
        <v>13280</v>
      </c>
      <c r="C8774" s="179" t="s">
        <v>8</v>
      </c>
      <c r="D8774" s="180" t="s">
        <v>27769</v>
      </c>
    </row>
    <row r="8775" spans="1:4" x14ac:dyDescent="0.25">
      <c r="A8775" s="179" t="s">
        <v>4110</v>
      </c>
      <c r="B8775" s="179" t="s">
        <v>13281</v>
      </c>
      <c r="C8775" s="179" t="s">
        <v>8</v>
      </c>
      <c r="D8775" s="180" t="s">
        <v>27770</v>
      </c>
    </row>
    <row r="8776" spans="1:4" x14ac:dyDescent="0.25">
      <c r="A8776" s="179" t="s">
        <v>4111</v>
      </c>
      <c r="B8776" s="179" t="s">
        <v>13282</v>
      </c>
      <c r="C8776" s="179" t="s">
        <v>8</v>
      </c>
      <c r="D8776" s="180" t="s">
        <v>27771</v>
      </c>
    </row>
    <row r="8777" spans="1:4" x14ac:dyDescent="0.25">
      <c r="A8777" s="179" t="s">
        <v>4112</v>
      </c>
      <c r="B8777" s="179" t="s">
        <v>13283</v>
      </c>
      <c r="C8777" s="179" t="s">
        <v>8</v>
      </c>
      <c r="D8777" s="180" t="s">
        <v>16796</v>
      </c>
    </row>
    <row r="8778" spans="1:4" x14ac:dyDescent="0.25">
      <c r="A8778" s="179" t="s">
        <v>4113</v>
      </c>
      <c r="B8778" s="179" t="s">
        <v>13285</v>
      </c>
      <c r="C8778" s="179" t="s">
        <v>8</v>
      </c>
      <c r="D8778" s="180" t="s">
        <v>27772</v>
      </c>
    </row>
    <row r="8779" spans="1:4" x14ac:dyDescent="0.25">
      <c r="A8779" s="179" t="s">
        <v>4114</v>
      </c>
      <c r="B8779" s="179" t="s">
        <v>13286</v>
      </c>
      <c r="C8779" s="179" t="s">
        <v>8</v>
      </c>
      <c r="D8779" s="180" t="s">
        <v>6367</v>
      </c>
    </row>
    <row r="8780" spans="1:4" x14ac:dyDescent="0.25">
      <c r="A8780" s="179" t="s">
        <v>4115</v>
      </c>
      <c r="B8780" s="179" t="s">
        <v>13287</v>
      </c>
      <c r="C8780" s="179" t="s">
        <v>8</v>
      </c>
      <c r="D8780" s="180" t="s">
        <v>27773</v>
      </c>
    </row>
    <row r="8781" spans="1:4" x14ac:dyDescent="0.25">
      <c r="A8781" s="179" t="s">
        <v>4116</v>
      </c>
      <c r="B8781" s="179" t="s">
        <v>13288</v>
      </c>
      <c r="C8781" s="179" t="s">
        <v>8</v>
      </c>
      <c r="D8781" s="180" t="s">
        <v>17930</v>
      </c>
    </row>
    <row r="8782" spans="1:4" x14ac:dyDescent="0.25">
      <c r="A8782" s="179" t="s">
        <v>4117</v>
      </c>
      <c r="B8782" s="179" t="s">
        <v>13289</v>
      </c>
      <c r="C8782" s="179" t="s">
        <v>8</v>
      </c>
      <c r="D8782" s="180" t="s">
        <v>18032</v>
      </c>
    </row>
    <row r="8783" spans="1:4" x14ac:dyDescent="0.25">
      <c r="A8783" s="179" t="s">
        <v>4118</v>
      </c>
      <c r="B8783" s="179" t="s">
        <v>13290</v>
      </c>
      <c r="C8783" s="179" t="s">
        <v>8</v>
      </c>
      <c r="D8783" s="180" t="s">
        <v>13295</v>
      </c>
    </row>
    <row r="8784" spans="1:4" x14ac:dyDescent="0.25">
      <c r="A8784" s="179" t="s">
        <v>4119</v>
      </c>
      <c r="B8784" s="179" t="s">
        <v>13291</v>
      </c>
      <c r="C8784" s="179" t="s">
        <v>8</v>
      </c>
      <c r="D8784" s="180" t="s">
        <v>27774</v>
      </c>
    </row>
    <row r="8785" spans="1:4" x14ac:dyDescent="0.25">
      <c r="A8785" s="179" t="s">
        <v>4120</v>
      </c>
      <c r="B8785" s="179" t="s">
        <v>13292</v>
      </c>
      <c r="C8785" s="179" t="s">
        <v>8</v>
      </c>
      <c r="D8785" s="180" t="s">
        <v>17235</v>
      </c>
    </row>
    <row r="8786" spans="1:4" x14ac:dyDescent="0.25">
      <c r="A8786" s="179" t="s">
        <v>4121</v>
      </c>
      <c r="B8786" s="179" t="s">
        <v>13293</v>
      </c>
      <c r="C8786" s="179" t="s">
        <v>8</v>
      </c>
      <c r="D8786" s="180" t="s">
        <v>12644</v>
      </c>
    </row>
    <row r="8787" spans="1:4" x14ac:dyDescent="0.25">
      <c r="A8787" s="179" t="s">
        <v>4122</v>
      </c>
      <c r="B8787" s="179" t="s">
        <v>13294</v>
      </c>
      <c r="C8787" s="179" t="s">
        <v>8</v>
      </c>
      <c r="D8787" s="180" t="s">
        <v>17780</v>
      </c>
    </row>
    <row r="8788" spans="1:4" x14ac:dyDescent="0.25">
      <c r="A8788" s="179" t="s">
        <v>4123</v>
      </c>
      <c r="B8788" s="179" t="s">
        <v>13296</v>
      </c>
      <c r="C8788" s="179" t="s">
        <v>8</v>
      </c>
      <c r="D8788" s="180" t="s">
        <v>12833</v>
      </c>
    </row>
    <row r="8789" spans="1:4" x14ac:dyDescent="0.25">
      <c r="A8789" s="179" t="s">
        <v>4124</v>
      </c>
      <c r="B8789" s="179" t="s">
        <v>13297</v>
      </c>
      <c r="C8789" s="179" t="s">
        <v>8</v>
      </c>
      <c r="D8789" s="180" t="s">
        <v>16137</v>
      </c>
    </row>
    <row r="8790" spans="1:4" x14ac:dyDescent="0.25">
      <c r="A8790" s="179" t="s">
        <v>4125</v>
      </c>
      <c r="B8790" s="179" t="s">
        <v>13298</v>
      </c>
      <c r="C8790" s="179" t="s">
        <v>8</v>
      </c>
      <c r="D8790" s="180" t="s">
        <v>8554</v>
      </c>
    </row>
    <row r="8791" spans="1:4" x14ac:dyDescent="0.25">
      <c r="A8791" s="179" t="s">
        <v>4126</v>
      </c>
      <c r="B8791" s="179" t="s">
        <v>13299</v>
      </c>
      <c r="C8791" s="179" t="s">
        <v>8</v>
      </c>
      <c r="D8791" s="180" t="s">
        <v>7898</v>
      </c>
    </row>
    <row r="8792" spans="1:4" x14ac:dyDescent="0.25">
      <c r="A8792" s="179" t="s">
        <v>4127</v>
      </c>
      <c r="B8792" s="179" t="s">
        <v>13300</v>
      </c>
      <c r="C8792" s="179" t="s">
        <v>8</v>
      </c>
      <c r="D8792" s="180" t="s">
        <v>7884</v>
      </c>
    </row>
    <row r="8793" spans="1:4" x14ac:dyDescent="0.25">
      <c r="A8793" s="179" t="s">
        <v>4128</v>
      </c>
      <c r="B8793" s="179" t="s">
        <v>13301</v>
      </c>
      <c r="C8793" s="179" t="s">
        <v>8</v>
      </c>
      <c r="D8793" s="180" t="s">
        <v>17043</v>
      </c>
    </row>
    <row r="8794" spans="1:4" x14ac:dyDescent="0.25">
      <c r="A8794" s="179" t="s">
        <v>4129</v>
      </c>
      <c r="B8794" s="179" t="s">
        <v>13302</v>
      </c>
      <c r="C8794" s="179" t="s">
        <v>8</v>
      </c>
      <c r="D8794" s="180" t="s">
        <v>16931</v>
      </c>
    </row>
    <row r="8795" spans="1:4" x14ac:dyDescent="0.25">
      <c r="A8795" s="179" t="s">
        <v>4130</v>
      </c>
      <c r="B8795" s="179" t="s">
        <v>13303</v>
      </c>
      <c r="C8795" s="179" t="s">
        <v>8</v>
      </c>
      <c r="D8795" s="180" t="s">
        <v>27775</v>
      </c>
    </row>
    <row r="8796" spans="1:4" x14ac:dyDescent="0.25">
      <c r="A8796" s="179" t="s">
        <v>4131</v>
      </c>
      <c r="B8796" s="179" t="s">
        <v>13304</v>
      </c>
      <c r="C8796" s="179" t="s">
        <v>8</v>
      </c>
      <c r="D8796" s="180" t="s">
        <v>16803</v>
      </c>
    </row>
    <row r="8797" spans="1:4" x14ac:dyDescent="0.25">
      <c r="A8797" s="179" t="s">
        <v>4132</v>
      </c>
      <c r="B8797" s="179" t="s">
        <v>13305</v>
      </c>
      <c r="C8797" s="179" t="s">
        <v>8</v>
      </c>
      <c r="D8797" s="180" t="s">
        <v>17472</v>
      </c>
    </row>
    <row r="8798" spans="1:4" x14ac:dyDescent="0.25">
      <c r="A8798" s="179" t="s">
        <v>4133</v>
      </c>
      <c r="B8798" s="179" t="s">
        <v>13306</v>
      </c>
      <c r="C8798" s="179" t="s">
        <v>8</v>
      </c>
      <c r="D8798" s="180" t="s">
        <v>6970</v>
      </c>
    </row>
    <row r="8799" spans="1:4" x14ac:dyDescent="0.25">
      <c r="A8799" s="179" t="s">
        <v>4134</v>
      </c>
      <c r="B8799" s="179" t="s">
        <v>13307</v>
      </c>
      <c r="C8799" s="179" t="s">
        <v>8</v>
      </c>
      <c r="D8799" s="180" t="s">
        <v>7912</v>
      </c>
    </row>
    <row r="8800" spans="1:4" x14ac:dyDescent="0.25">
      <c r="A8800" s="179" t="s">
        <v>4135</v>
      </c>
      <c r="B8800" s="179" t="s">
        <v>13308</v>
      </c>
      <c r="C8800" s="179" t="s">
        <v>8</v>
      </c>
      <c r="D8800" s="180" t="s">
        <v>8793</v>
      </c>
    </row>
    <row r="8801" spans="1:4" x14ac:dyDescent="0.25">
      <c r="A8801" s="179" t="s">
        <v>4136</v>
      </c>
      <c r="B8801" s="179" t="s">
        <v>13309</v>
      </c>
      <c r="C8801" s="179" t="s">
        <v>8</v>
      </c>
      <c r="D8801" s="180" t="s">
        <v>27776</v>
      </c>
    </row>
    <row r="8802" spans="1:4" x14ac:dyDescent="0.25">
      <c r="A8802" s="179" t="s">
        <v>4137</v>
      </c>
      <c r="B8802" s="179" t="s">
        <v>13310</v>
      </c>
      <c r="C8802" s="179" t="s">
        <v>8</v>
      </c>
      <c r="D8802" s="180" t="s">
        <v>17240</v>
      </c>
    </row>
    <row r="8803" spans="1:4" x14ac:dyDescent="0.25">
      <c r="A8803" s="179" t="s">
        <v>4138</v>
      </c>
      <c r="B8803" s="179" t="s">
        <v>13311</v>
      </c>
      <c r="C8803" s="179" t="s">
        <v>8</v>
      </c>
      <c r="D8803" s="180" t="s">
        <v>14696</v>
      </c>
    </row>
    <row r="8804" spans="1:4" x14ac:dyDescent="0.25">
      <c r="A8804" s="179" t="s">
        <v>4139</v>
      </c>
      <c r="B8804" s="179" t="s">
        <v>13312</v>
      </c>
      <c r="C8804" s="179" t="s">
        <v>8</v>
      </c>
      <c r="D8804" s="180" t="s">
        <v>25818</v>
      </c>
    </row>
    <row r="8805" spans="1:4" x14ac:dyDescent="0.25">
      <c r="A8805" s="179" t="s">
        <v>15974</v>
      </c>
      <c r="B8805" s="179" t="s">
        <v>15975</v>
      </c>
      <c r="C8805" s="179" t="s">
        <v>8</v>
      </c>
      <c r="D8805" s="180" t="s">
        <v>8471</v>
      </c>
    </row>
    <row r="8806" spans="1:4" x14ac:dyDescent="0.25">
      <c r="A8806" s="179" t="s">
        <v>4140</v>
      </c>
      <c r="B8806" s="179" t="s">
        <v>13313</v>
      </c>
      <c r="C8806" s="179" t="s">
        <v>8</v>
      </c>
      <c r="D8806" s="180" t="s">
        <v>24197</v>
      </c>
    </row>
    <row r="8807" spans="1:4" x14ac:dyDescent="0.25">
      <c r="A8807" s="179" t="s">
        <v>4141</v>
      </c>
      <c r="B8807" s="179" t="s">
        <v>13314</v>
      </c>
      <c r="C8807" s="179" t="s">
        <v>8</v>
      </c>
      <c r="D8807" s="180" t="s">
        <v>7275</v>
      </c>
    </row>
    <row r="8808" spans="1:4" x14ac:dyDescent="0.25">
      <c r="A8808" s="179" t="s">
        <v>4142</v>
      </c>
      <c r="B8808" s="179" t="s">
        <v>13315</v>
      </c>
      <c r="C8808" s="179" t="s">
        <v>8</v>
      </c>
      <c r="D8808" s="180" t="s">
        <v>27777</v>
      </c>
    </row>
    <row r="8809" spans="1:4" x14ac:dyDescent="0.25">
      <c r="A8809" s="179" t="s">
        <v>4143</v>
      </c>
      <c r="B8809" s="179" t="s">
        <v>13316</v>
      </c>
      <c r="C8809" s="179" t="s">
        <v>8</v>
      </c>
      <c r="D8809" s="180" t="s">
        <v>6948</v>
      </c>
    </row>
    <row r="8810" spans="1:4" x14ac:dyDescent="0.25">
      <c r="A8810" s="179" t="s">
        <v>4144</v>
      </c>
      <c r="B8810" s="179" t="s">
        <v>13317</v>
      </c>
      <c r="C8810" s="179" t="s">
        <v>8</v>
      </c>
      <c r="D8810" s="180" t="s">
        <v>27778</v>
      </c>
    </row>
    <row r="8811" spans="1:4" x14ac:dyDescent="0.25">
      <c r="A8811" s="179" t="s">
        <v>4145</v>
      </c>
      <c r="B8811" s="179" t="s">
        <v>13318</v>
      </c>
      <c r="C8811" s="179" t="s">
        <v>8</v>
      </c>
      <c r="D8811" s="180" t="s">
        <v>17629</v>
      </c>
    </row>
    <row r="8812" spans="1:4" x14ac:dyDescent="0.25">
      <c r="A8812" s="179" t="s">
        <v>4146</v>
      </c>
      <c r="B8812" s="179" t="s">
        <v>13319</v>
      </c>
      <c r="C8812" s="179" t="s">
        <v>8</v>
      </c>
      <c r="D8812" s="180" t="s">
        <v>27779</v>
      </c>
    </row>
    <row r="8813" spans="1:4" x14ac:dyDescent="0.25">
      <c r="A8813" s="179" t="s">
        <v>4147</v>
      </c>
      <c r="B8813" s="179" t="s">
        <v>13320</v>
      </c>
      <c r="C8813" s="179" t="s">
        <v>8</v>
      </c>
      <c r="D8813" s="180" t="s">
        <v>12044</v>
      </c>
    </row>
    <row r="8814" spans="1:4" x14ac:dyDescent="0.25">
      <c r="A8814" s="179" t="s">
        <v>4148</v>
      </c>
      <c r="B8814" s="179" t="s">
        <v>13321</v>
      </c>
      <c r="C8814" s="179" t="s">
        <v>8</v>
      </c>
      <c r="D8814" s="180" t="s">
        <v>27780</v>
      </c>
    </row>
    <row r="8815" spans="1:4" x14ac:dyDescent="0.25">
      <c r="A8815" s="179" t="s">
        <v>4149</v>
      </c>
      <c r="B8815" s="179" t="s">
        <v>13322</v>
      </c>
      <c r="C8815" s="179" t="s">
        <v>8</v>
      </c>
      <c r="D8815" s="180" t="s">
        <v>7221</v>
      </c>
    </row>
    <row r="8816" spans="1:4" x14ac:dyDescent="0.25">
      <c r="A8816" s="179" t="s">
        <v>4150</v>
      </c>
      <c r="B8816" s="179" t="s">
        <v>13323</v>
      </c>
      <c r="C8816" s="179" t="s">
        <v>8</v>
      </c>
      <c r="D8816" s="180" t="s">
        <v>12505</v>
      </c>
    </row>
    <row r="8817" spans="1:4" x14ac:dyDescent="0.25">
      <c r="A8817" s="179" t="s">
        <v>4151</v>
      </c>
      <c r="B8817" s="179" t="s">
        <v>13324</v>
      </c>
      <c r="C8817" s="179" t="s">
        <v>8</v>
      </c>
      <c r="D8817" s="180" t="s">
        <v>16137</v>
      </c>
    </row>
    <row r="8818" spans="1:4" x14ac:dyDescent="0.25">
      <c r="A8818" s="179" t="s">
        <v>4152</v>
      </c>
      <c r="B8818" s="179" t="s">
        <v>13325</v>
      </c>
      <c r="C8818" s="179" t="s">
        <v>8</v>
      </c>
      <c r="D8818" s="180" t="s">
        <v>25451</v>
      </c>
    </row>
    <row r="8819" spans="1:4" x14ac:dyDescent="0.25">
      <c r="A8819" s="179" t="s">
        <v>4153</v>
      </c>
      <c r="B8819" s="179" t="s">
        <v>13326</v>
      </c>
      <c r="C8819" s="179" t="s">
        <v>8</v>
      </c>
      <c r="D8819" s="180" t="s">
        <v>27781</v>
      </c>
    </row>
    <row r="8820" spans="1:4" x14ac:dyDescent="0.25">
      <c r="A8820" s="179" t="s">
        <v>4154</v>
      </c>
      <c r="B8820" s="179" t="s">
        <v>13327</v>
      </c>
      <c r="C8820" s="179" t="s">
        <v>8</v>
      </c>
      <c r="D8820" s="180" t="s">
        <v>7228</v>
      </c>
    </row>
    <row r="8821" spans="1:4" x14ac:dyDescent="0.25">
      <c r="A8821" s="179" t="s">
        <v>4155</v>
      </c>
      <c r="B8821" s="179" t="s">
        <v>13328</v>
      </c>
      <c r="C8821" s="179" t="s">
        <v>8</v>
      </c>
      <c r="D8821" s="180" t="s">
        <v>27782</v>
      </c>
    </row>
    <row r="8822" spans="1:4" x14ac:dyDescent="0.25">
      <c r="A8822" s="179" t="s">
        <v>4156</v>
      </c>
      <c r="B8822" s="179" t="s">
        <v>13329</v>
      </c>
      <c r="C8822" s="179" t="s">
        <v>8</v>
      </c>
      <c r="D8822" s="180" t="s">
        <v>27783</v>
      </c>
    </row>
    <row r="8823" spans="1:4" x14ac:dyDescent="0.25">
      <c r="A8823" s="179" t="s">
        <v>4157</v>
      </c>
      <c r="B8823" s="179" t="s">
        <v>13330</v>
      </c>
      <c r="C8823" s="179" t="s">
        <v>8</v>
      </c>
      <c r="D8823" s="180" t="s">
        <v>17173</v>
      </c>
    </row>
    <row r="8824" spans="1:4" x14ac:dyDescent="0.25">
      <c r="A8824" s="179" t="s">
        <v>4158</v>
      </c>
      <c r="B8824" s="179" t="s">
        <v>13331</v>
      </c>
      <c r="C8824" s="179" t="s">
        <v>8</v>
      </c>
      <c r="D8824" s="180" t="s">
        <v>14948</v>
      </c>
    </row>
    <row r="8825" spans="1:4" x14ac:dyDescent="0.25">
      <c r="A8825" s="179" t="s">
        <v>4159</v>
      </c>
      <c r="B8825" s="179" t="s">
        <v>13332</v>
      </c>
      <c r="C8825" s="179" t="s">
        <v>8</v>
      </c>
      <c r="D8825" s="180" t="s">
        <v>20213</v>
      </c>
    </row>
    <row r="8826" spans="1:4" x14ac:dyDescent="0.25">
      <c r="A8826" s="179" t="s">
        <v>4160</v>
      </c>
      <c r="B8826" s="179" t="s">
        <v>13333</v>
      </c>
      <c r="C8826" s="179" t="s">
        <v>8</v>
      </c>
      <c r="D8826" s="180" t="s">
        <v>27784</v>
      </c>
    </row>
    <row r="8827" spans="1:4" x14ac:dyDescent="0.25">
      <c r="A8827" s="179" t="s">
        <v>4161</v>
      </c>
      <c r="B8827" s="179" t="s">
        <v>13334</v>
      </c>
      <c r="C8827" s="179" t="s">
        <v>8</v>
      </c>
      <c r="D8827" s="180" t="s">
        <v>11843</v>
      </c>
    </row>
    <row r="8828" spans="1:4" x14ac:dyDescent="0.25">
      <c r="A8828" s="179" t="s">
        <v>4162</v>
      </c>
      <c r="B8828" s="179" t="s">
        <v>13335</v>
      </c>
      <c r="C8828" s="179" t="s">
        <v>8</v>
      </c>
      <c r="D8828" s="180" t="s">
        <v>27785</v>
      </c>
    </row>
    <row r="8829" spans="1:4" x14ac:dyDescent="0.25">
      <c r="A8829" s="179" t="s">
        <v>4163</v>
      </c>
      <c r="B8829" s="179" t="s">
        <v>13336</v>
      </c>
      <c r="C8829" s="179" t="s">
        <v>8</v>
      </c>
      <c r="D8829" s="180" t="s">
        <v>20470</v>
      </c>
    </row>
    <row r="8830" spans="1:4" x14ac:dyDescent="0.25">
      <c r="A8830" s="179" t="s">
        <v>4164</v>
      </c>
      <c r="B8830" s="179" t="s">
        <v>13337</v>
      </c>
      <c r="C8830" s="179" t="s">
        <v>8</v>
      </c>
      <c r="D8830" s="180" t="s">
        <v>27786</v>
      </c>
    </row>
    <row r="8831" spans="1:4" x14ac:dyDescent="0.25">
      <c r="A8831" s="179" t="s">
        <v>4165</v>
      </c>
      <c r="B8831" s="179" t="s">
        <v>13338</v>
      </c>
      <c r="C8831" s="179" t="s">
        <v>8</v>
      </c>
      <c r="D8831" s="180" t="s">
        <v>27787</v>
      </c>
    </row>
    <row r="8832" spans="1:4" x14ac:dyDescent="0.25">
      <c r="A8832" s="179" t="s">
        <v>4166</v>
      </c>
      <c r="B8832" s="179" t="s">
        <v>13339</v>
      </c>
      <c r="C8832" s="179" t="s">
        <v>8</v>
      </c>
      <c r="D8832" s="180" t="s">
        <v>11980</v>
      </c>
    </row>
    <row r="8833" spans="1:4" x14ac:dyDescent="0.25">
      <c r="A8833" s="179" t="s">
        <v>4167</v>
      </c>
      <c r="B8833" s="179" t="s">
        <v>13340</v>
      </c>
      <c r="C8833" s="179" t="s">
        <v>8</v>
      </c>
      <c r="D8833" s="180" t="s">
        <v>18322</v>
      </c>
    </row>
    <row r="8834" spans="1:4" x14ac:dyDescent="0.25">
      <c r="A8834" s="179" t="s">
        <v>4168</v>
      </c>
      <c r="B8834" s="179" t="s">
        <v>13341</v>
      </c>
      <c r="C8834" s="179" t="s">
        <v>8</v>
      </c>
      <c r="D8834" s="180" t="s">
        <v>8143</v>
      </c>
    </row>
    <row r="8835" spans="1:4" x14ac:dyDescent="0.25">
      <c r="A8835" s="179" t="s">
        <v>4169</v>
      </c>
      <c r="B8835" s="179" t="s">
        <v>13342</v>
      </c>
      <c r="C8835" s="179" t="s">
        <v>8</v>
      </c>
      <c r="D8835" s="180" t="s">
        <v>12056</v>
      </c>
    </row>
    <row r="8836" spans="1:4" x14ac:dyDescent="0.25">
      <c r="A8836" s="179" t="s">
        <v>4170</v>
      </c>
      <c r="B8836" s="179" t="s">
        <v>13343</v>
      </c>
      <c r="C8836" s="179" t="s">
        <v>8</v>
      </c>
      <c r="D8836" s="180" t="s">
        <v>17157</v>
      </c>
    </row>
    <row r="8837" spans="1:4" x14ac:dyDescent="0.25">
      <c r="A8837" s="179" t="s">
        <v>4171</v>
      </c>
      <c r="B8837" s="179" t="s">
        <v>13344</v>
      </c>
      <c r="C8837" s="179" t="s">
        <v>8</v>
      </c>
      <c r="D8837" s="180" t="s">
        <v>27788</v>
      </c>
    </row>
    <row r="8838" spans="1:4" x14ac:dyDescent="0.25">
      <c r="A8838" s="179" t="s">
        <v>4172</v>
      </c>
      <c r="B8838" s="179" t="s">
        <v>13345</v>
      </c>
      <c r="C8838" s="179" t="s">
        <v>8</v>
      </c>
      <c r="D8838" s="180" t="s">
        <v>16756</v>
      </c>
    </row>
    <row r="8839" spans="1:4" x14ac:dyDescent="0.25">
      <c r="A8839" s="179" t="s">
        <v>4173</v>
      </c>
      <c r="B8839" s="179" t="s">
        <v>13346</v>
      </c>
      <c r="C8839" s="179" t="s">
        <v>8</v>
      </c>
      <c r="D8839" s="180" t="s">
        <v>16427</v>
      </c>
    </row>
    <row r="8840" spans="1:4" x14ac:dyDescent="0.25">
      <c r="A8840" s="179" t="s">
        <v>4174</v>
      </c>
      <c r="B8840" s="179" t="s">
        <v>13347</v>
      </c>
      <c r="C8840" s="179" t="s">
        <v>8</v>
      </c>
      <c r="D8840" s="180" t="s">
        <v>17356</v>
      </c>
    </row>
    <row r="8841" spans="1:4" x14ac:dyDescent="0.25">
      <c r="A8841" s="179" t="s">
        <v>4175</v>
      </c>
      <c r="B8841" s="179" t="s">
        <v>13348</v>
      </c>
      <c r="C8841" s="179" t="s">
        <v>8</v>
      </c>
      <c r="D8841" s="180" t="s">
        <v>27789</v>
      </c>
    </row>
    <row r="8842" spans="1:4" x14ac:dyDescent="0.25">
      <c r="A8842" s="179" t="s">
        <v>4176</v>
      </c>
      <c r="B8842" s="179" t="s">
        <v>13349</v>
      </c>
      <c r="C8842" s="179" t="s">
        <v>8</v>
      </c>
      <c r="D8842" s="180" t="s">
        <v>27790</v>
      </c>
    </row>
    <row r="8843" spans="1:4" x14ac:dyDescent="0.25">
      <c r="A8843" s="179" t="s">
        <v>4177</v>
      </c>
      <c r="B8843" s="179" t="s">
        <v>13350</v>
      </c>
      <c r="C8843" s="179" t="s">
        <v>8</v>
      </c>
      <c r="D8843" s="180" t="s">
        <v>27791</v>
      </c>
    </row>
    <row r="8844" spans="1:4" x14ac:dyDescent="0.25">
      <c r="A8844" s="179" t="s">
        <v>4178</v>
      </c>
      <c r="B8844" s="179" t="s">
        <v>13351</v>
      </c>
      <c r="C8844" s="179" t="s">
        <v>8</v>
      </c>
      <c r="D8844" s="180" t="s">
        <v>27792</v>
      </c>
    </row>
    <row r="8845" spans="1:4" x14ac:dyDescent="0.25">
      <c r="A8845" s="179" t="s">
        <v>4179</v>
      </c>
      <c r="B8845" s="179" t="s">
        <v>1150</v>
      </c>
      <c r="C8845" s="179" t="s">
        <v>8</v>
      </c>
      <c r="D8845" s="180" t="s">
        <v>27793</v>
      </c>
    </row>
    <row r="8846" spans="1:4" x14ac:dyDescent="0.25">
      <c r="A8846" s="179" t="s">
        <v>4180</v>
      </c>
      <c r="B8846" s="179" t="s">
        <v>13352</v>
      </c>
      <c r="C8846" s="179" t="s">
        <v>8</v>
      </c>
      <c r="D8846" s="180" t="s">
        <v>27794</v>
      </c>
    </row>
    <row r="8847" spans="1:4" x14ac:dyDescent="0.25">
      <c r="A8847" s="179" t="s">
        <v>4181</v>
      </c>
      <c r="B8847" s="179" t="s">
        <v>13353</v>
      </c>
      <c r="C8847" s="179" t="s">
        <v>8</v>
      </c>
      <c r="D8847" s="180" t="s">
        <v>27795</v>
      </c>
    </row>
    <row r="8848" spans="1:4" x14ac:dyDescent="0.25">
      <c r="A8848" s="179" t="s">
        <v>4182</v>
      </c>
      <c r="B8848" s="179" t="s">
        <v>13354</v>
      </c>
      <c r="C8848" s="179" t="s">
        <v>8</v>
      </c>
      <c r="D8848" s="180" t="s">
        <v>12488</v>
      </c>
    </row>
    <row r="8849" spans="1:4" x14ac:dyDescent="0.25">
      <c r="A8849" s="179" t="s">
        <v>4183</v>
      </c>
      <c r="B8849" s="179" t="s">
        <v>13355</v>
      </c>
      <c r="C8849" s="179" t="s">
        <v>8</v>
      </c>
      <c r="D8849" s="180" t="s">
        <v>12558</v>
      </c>
    </row>
    <row r="8850" spans="1:4" x14ac:dyDescent="0.25">
      <c r="A8850" s="179" t="s">
        <v>4184</v>
      </c>
      <c r="B8850" s="179" t="s">
        <v>13356</v>
      </c>
      <c r="C8850" s="179" t="s">
        <v>8</v>
      </c>
      <c r="D8850" s="180" t="s">
        <v>7380</v>
      </c>
    </row>
    <row r="8851" spans="1:4" x14ac:dyDescent="0.25">
      <c r="A8851" s="179" t="s">
        <v>4185</v>
      </c>
      <c r="B8851" s="179" t="s">
        <v>13357</v>
      </c>
      <c r="C8851" s="179" t="s">
        <v>8</v>
      </c>
      <c r="D8851" s="180" t="s">
        <v>17637</v>
      </c>
    </row>
    <row r="8852" spans="1:4" x14ac:dyDescent="0.25">
      <c r="A8852" s="179" t="s">
        <v>4186</v>
      </c>
      <c r="B8852" s="179" t="s">
        <v>13358</v>
      </c>
      <c r="C8852" s="179" t="s">
        <v>8</v>
      </c>
      <c r="D8852" s="180" t="s">
        <v>12192</v>
      </c>
    </row>
    <row r="8853" spans="1:4" x14ac:dyDescent="0.25">
      <c r="A8853" s="179" t="s">
        <v>4187</v>
      </c>
      <c r="B8853" s="179" t="s">
        <v>13359</v>
      </c>
      <c r="C8853" s="179" t="s">
        <v>8</v>
      </c>
      <c r="D8853" s="180" t="s">
        <v>14942</v>
      </c>
    </row>
    <row r="8854" spans="1:4" x14ac:dyDescent="0.25">
      <c r="A8854" s="179" t="s">
        <v>4188</v>
      </c>
      <c r="B8854" s="179" t="s">
        <v>13360</v>
      </c>
      <c r="C8854" s="179" t="s">
        <v>8</v>
      </c>
      <c r="D8854" s="180" t="s">
        <v>8512</v>
      </c>
    </row>
    <row r="8855" spans="1:4" x14ac:dyDescent="0.25">
      <c r="A8855" s="179" t="s">
        <v>4189</v>
      </c>
      <c r="B8855" s="179" t="s">
        <v>13361</v>
      </c>
      <c r="C8855" s="179" t="s">
        <v>8</v>
      </c>
      <c r="D8855" s="180" t="s">
        <v>13577</v>
      </c>
    </row>
    <row r="8856" spans="1:4" x14ac:dyDescent="0.25">
      <c r="A8856" s="179" t="s">
        <v>4190</v>
      </c>
      <c r="B8856" s="179" t="s">
        <v>13362</v>
      </c>
      <c r="C8856" s="179" t="s">
        <v>8</v>
      </c>
      <c r="D8856" s="180" t="s">
        <v>7904</v>
      </c>
    </row>
    <row r="8857" spans="1:4" x14ac:dyDescent="0.25">
      <c r="A8857" s="179" t="s">
        <v>4191</v>
      </c>
      <c r="B8857" s="179" t="s">
        <v>13363</v>
      </c>
      <c r="C8857" s="179" t="s">
        <v>8</v>
      </c>
      <c r="D8857" s="180" t="s">
        <v>18313</v>
      </c>
    </row>
    <row r="8858" spans="1:4" x14ac:dyDescent="0.25">
      <c r="A8858" s="179" t="s">
        <v>4192</v>
      </c>
      <c r="B8858" s="179" t="s">
        <v>13364</v>
      </c>
      <c r="C8858" s="179" t="s">
        <v>8</v>
      </c>
      <c r="D8858" s="180" t="s">
        <v>27796</v>
      </c>
    </row>
    <row r="8859" spans="1:4" x14ac:dyDescent="0.25">
      <c r="A8859" s="179" t="s">
        <v>4193</v>
      </c>
      <c r="B8859" s="179" t="s">
        <v>13365</v>
      </c>
      <c r="C8859" s="179" t="s">
        <v>8</v>
      </c>
      <c r="D8859" s="180" t="s">
        <v>27797</v>
      </c>
    </row>
    <row r="8860" spans="1:4" x14ac:dyDescent="0.25">
      <c r="A8860" s="179" t="s">
        <v>4194</v>
      </c>
      <c r="B8860" s="179" t="s">
        <v>13366</v>
      </c>
      <c r="C8860" s="179" t="s">
        <v>8</v>
      </c>
      <c r="D8860" s="180" t="s">
        <v>17724</v>
      </c>
    </row>
    <row r="8861" spans="1:4" x14ac:dyDescent="0.25">
      <c r="A8861" s="179" t="s">
        <v>4195</v>
      </c>
      <c r="B8861" s="179" t="s">
        <v>13367</v>
      </c>
      <c r="C8861" s="179" t="s">
        <v>8</v>
      </c>
      <c r="D8861" s="180" t="s">
        <v>27154</v>
      </c>
    </row>
    <row r="8862" spans="1:4" x14ac:dyDescent="0.25">
      <c r="A8862" s="179" t="s">
        <v>4196</v>
      </c>
      <c r="B8862" s="179" t="s">
        <v>13368</v>
      </c>
      <c r="C8862" s="179" t="s">
        <v>8</v>
      </c>
      <c r="D8862" s="180" t="s">
        <v>13370</v>
      </c>
    </row>
    <row r="8863" spans="1:4" x14ac:dyDescent="0.25">
      <c r="A8863" s="179" t="s">
        <v>4197</v>
      </c>
      <c r="B8863" s="179" t="s">
        <v>13369</v>
      </c>
      <c r="C8863" s="179" t="s">
        <v>8</v>
      </c>
      <c r="D8863" s="180" t="s">
        <v>17934</v>
      </c>
    </row>
    <row r="8864" spans="1:4" x14ac:dyDescent="0.25">
      <c r="A8864" s="179" t="s">
        <v>4198</v>
      </c>
      <c r="B8864" s="179" t="s">
        <v>13371</v>
      </c>
      <c r="C8864" s="179" t="s">
        <v>8</v>
      </c>
      <c r="D8864" s="180" t="s">
        <v>12188</v>
      </c>
    </row>
    <row r="8865" spans="1:4" x14ac:dyDescent="0.25">
      <c r="A8865" s="179" t="s">
        <v>7253</v>
      </c>
      <c r="B8865" s="179" t="s">
        <v>13372</v>
      </c>
      <c r="C8865" s="179" t="s">
        <v>8</v>
      </c>
      <c r="D8865" s="180" t="s">
        <v>7294</v>
      </c>
    </row>
    <row r="8866" spans="1:4" x14ac:dyDescent="0.25">
      <c r="A8866" s="179" t="s">
        <v>4199</v>
      </c>
      <c r="B8866" s="179" t="s">
        <v>13373</v>
      </c>
      <c r="C8866" s="179" t="s">
        <v>8</v>
      </c>
      <c r="D8866" s="180" t="s">
        <v>27041</v>
      </c>
    </row>
    <row r="8867" spans="1:4" x14ac:dyDescent="0.25">
      <c r="A8867" s="179" t="s">
        <v>4200</v>
      </c>
      <c r="B8867" s="179" t="s">
        <v>13374</v>
      </c>
      <c r="C8867" s="179" t="s">
        <v>8</v>
      </c>
      <c r="D8867" s="180" t="s">
        <v>27798</v>
      </c>
    </row>
    <row r="8868" spans="1:4" x14ac:dyDescent="0.25">
      <c r="A8868" s="179" t="s">
        <v>4201</v>
      </c>
      <c r="B8868" s="179" t="s">
        <v>13375</v>
      </c>
      <c r="C8868" s="179" t="s">
        <v>8</v>
      </c>
      <c r="D8868" s="180" t="s">
        <v>7245</v>
      </c>
    </row>
    <row r="8869" spans="1:4" x14ac:dyDescent="0.25">
      <c r="A8869" s="179" t="s">
        <v>7256</v>
      </c>
      <c r="B8869" s="179" t="s">
        <v>13376</v>
      </c>
      <c r="C8869" s="179" t="s">
        <v>8</v>
      </c>
      <c r="D8869" s="180" t="s">
        <v>27799</v>
      </c>
    </row>
    <row r="8870" spans="1:4" x14ac:dyDescent="0.25">
      <c r="A8870" s="179" t="s">
        <v>4202</v>
      </c>
      <c r="B8870" s="179" t="s">
        <v>13377</v>
      </c>
      <c r="C8870" s="179" t="s">
        <v>8</v>
      </c>
      <c r="D8870" s="180" t="s">
        <v>27800</v>
      </c>
    </row>
    <row r="8871" spans="1:4" x14ac:dyDescent="0.25">
      <c r="A8871" s="179" t="s">
        <v>4203</v>
      </c>
      <c r="B8871" s="179" t="s">
        <v>13379</v>
      </c>
      <c r="C8871" s="179" t="s">
        <v>8</v>
      </c>
      <c r="D8871" s="180" t="s">
        <v>12078</v>
      </c>
    </row>
    <row r="8872" spans="1:4" x14ac:dyDescent="0.25">
      <c r="A8872" s="179" t="s">
        <v>4204</v>
      </c>
      <c r="B8872" s="179" t="s">
        <v>13380</v>
      </c>
      <c r="C8872" s="179" t="s">
        <v>8</v>
      </c>
      <c r="D8872" s="180" t="s">
        <v>17977</v>
      </c>
    </row>
    <row r="8873" spans="1:4" x14ac:dyDescent="0.25">
      <c r="A8873" s="179" t="s">
        <v>4205</v>
      </c>
      <c r="B8873" s="179" t="s">
        <v>13381</v>
      </c>
      <c r="C8873" s="179" t="s">
        <v>8</v>
      </c>
      <c r="D8873" s="180" t="s">
        <v>12785</v>
      </c>
    </row>
    <row r="8874" spans="1:4" x14ac:dyDescent="0.25">
      <c r="A8874" s="179" t="s">
        <v>4206</v>
      </c>
      <c r="B8874" s="179" t="s">
        <v>13383</v>
      </c>
      <c r="C8874" s="179" t="s">
        <v>8</v>
      </c>
      <c r="D8874" s="180" t="s">
        <v>17713</v>
      </c>
    </row>
    <row r="8875" spans="1:4" x14ac:dyDescent="0.25">
      <c r="A8875" s="179" t="s">
        <v>4207</v>
      </c>
      <c r="B8875" s="179" t="s">
        <v>13384</v>
      </c>
      <c r="C8875" s="179" t="s">
        <v>8</v>
      </c>
      <c r="D8875" s="180" t="s">
        <v>13873</v>
      </c>
    </row>
    <row r="8876" spans="1:4" x14ac:dyDescent="0.25">
      <c r="A8876" s="179" t="s">
        <v>4208</v>
      </c>
      <c r="B8876" s="179" t="s">
        <v>13385</v>
      </c>
      <c r="C8876" s="179" t="s">
        <v>8</v>
      </c>
      <c r="D8876" s="180" t="s">
        <v>14834</v>
      </c>
    </row>
    <row r="8877" spans="1:4" x14ac:dyDescent="0.25">
      <c r="A8877" s="179" t="s">
        <v>4209</v>
      </c>
      <c r="B8877" s="179" t="s">
        <v>13386</v>
      </c>
      <c r="C8877" s="179" t="s">
        <v>8</v>
      </c>
      <c r="D8877" s="180" t="s">
        <v>8528</v>
      </c>
    </row>
    <row r="8878" spans="1:4" x14ac:dyDescent="0.25">
      <c r="A8878" s="179" t="s">
        <v>4210</v>
      </c>
      <c r="B8878" s="179" t="s">
        <v>13387</v>
      </c>
      <c r="C8878" s="179" t="s">
        <v>8</v>
      </c>
      <c r="D8878" s="180" t="s">
        <v>17563</v>
      </c>
    </row>
    <row r="8879" spans="1:4" x14ac:dyDescent="0.25">
      <c r="A8879" s="179" t="s">
        <v>4211</v>
      </c>
      <c r="B8879" s="179" t="s">
        <v>13388</v>
      </c>
      <c r="C8879" s="179" t="s">
        <v>8</v>
      </c>
      <c r="D8879" s="180" t="s">
        <v>12847</v>
      </c>
    </row>
    <row r="8880" spans="1:4" x14ac:dyDescent="0.25">
      <c r="A8880" s="179" t="s">
        <v>4212</v>
      </c>
      <c r="B8880" s="179" t="s">
        <v>13389</v>
      </c>
      <c r="C8880" s="179" t="s">
        <v>8</v>
      </c>
      <c r="D8880" s="180" t="s">
        <v>17022</v>
      </c>
    </row>
    <row r="8881" spans="1:4" x14ac:dyDescent="0.25">
      <c r="A8881" s="179" t="s">
        <v>4213</v>
      </c>
      <c r="B8881" s="179" t="s">
        <v>13390</v>
      </c>
      <c r="C8881" s="179" t="s">
        <v>8</v>
      </c>
      <c r="D8881" s="180" t="s">
        <v>8472</v>
      </c>
    </row>
    <row r="8882" spans="1:4" x14ac:dyDescent="0.25">
      <c r="A8882" s="179" t="s">
        <v>4214</v>
      </c>
      <c r="B8882" s="179" t="s">
        <v>13391</v>
      </c>
      <c r="C8882" s="179" t="s">
        <v>8</v>
      </c>
      <c r="D8882" s="180" t="s">
        <v>7995</v>
      </c>
    </row>
    <row r="8883" spans="1:4" x14ac:dyDescent="0.25">
      <c r="A8883" s="179" t="s">
        <v>4215</v>
      </c>
      <c r="B8883" s="179" t="s">
        <v>13392</v>
      </c>
      <c r="C8883" s="179" t="s">
        <v>8</v>
      </c>
      <c r="D8883" s="180" t="s">
        <v>8152</v>
      </c>
    </row>
    <row r="8884" spans="1:4" x14ac:dyDescent="0.25">
      <c r="A8884" s="179" t="s">
        <v>4216</v>
      </c>
      <c r="B8884" s="179" t="s">
        <v>13393</v>
      </c>
      <c r="C8884" s="179" t="s">
        <v>8</v>
      </c>
      <c r="D8884" s="180" t="s">
        <v>7037</v>
      </c>
    </row>
    <row r="8885" spans="1:4" x14ac:dyDescent="0.25">
      <c r="A8885" s="179" t="s">
        <v>4217</v>
      </c>
      <c r="B8885" s="179" t="s">
        <v>13394</v>
      </c>
      <c r="C8885" s="179" t="s">
        <v>8</v>
      </c>
      <c r="D8885" s="180" t="s">
        <v>7386</v>
      </c>
    </row>
    <row r="8886" spans="1:4" x14ac:dyDescent="0.25">
      <c r="A8886" s="179" t="s">
        <v>4218</v>
      </c>
      <c r="B8886" s="179" t="s">
        <v>13395</v>
      </c>
      <c r="C8886" s="179" t="s">
        <v>8</v>
      </c>
      <c r="D8886" s="180" t="s">
        <v>12638</v>
      </c>
    </row>
    <row r="8887" spans="1:4" x14ac:dyDescent="0.25">
      <c r="A8887" s="179" t="s">
        <v>4219</v>
      </c>
      <c r="B8887" s="179" t="s">
        <v>13396</v>
      </c>
      <c r="C8887" s="179" t="s">
        <v>8</v>
      </c>
      <c r="D8887" s="180" t="s">
        <v>27801</v>
      </c>
    </row>
    <row r="8888" spans="1:4" x14ac:dyDescent="0.25">
      <c r="A8888" s="179" t="s">
        <v>4220</v>
      </c>
      <c r="B8888" s="179" t="s">
        <v>13397</v>
      </c>
      <c r="C8888" s="179" t="s">
        <v>8</v>
      </c>
      <c r="D8888" s="180" t="s">
        <v>14586</v>
      </c>
    </row>
    <row r="8889" spans="1:4" x14ac:dyDescent="0.25">
      <c r="A8889" s="179" t="s">
        <v>4221</v>
      </c>
      <c r="B8889" s="179" t="s">
        <v>13398</v>
      </c>
      <c r="C8889" s="179" t="s">
        <v>8</v>
      </c>
      <c r="D8889" s="180" t="s">
        <v>16144</v>
      </c>
    </row>
    <row r="8890" spans="1:4" x14ac:dyDescent="0.25">
      <c r="A8890" s="179" t="s">
        <v>4222</v>
      </c>
      <c r="B8890" s="179" t="s">
        <v>13399</v>
      </c>
      <c r="C8890" s="179" t="s">
        <v>8</v>
      </c>
      <c r="D8890" s="180" t="s">
        <v>6325</v>
      </c>
    </row>
    <row r="8891" spans="1:4" x14ac:dyDescent="0.25">
      <c r="A8891" s="179" t="s">
        <v>4223</v>
      </c>
      <c r="B8891" s="179" t="s">
        <v>13400</v>
      </c>
      <c r="C8891" s="179" t="s">
        <v>8</v>
      </c>
      <c r="D8891" s="180" t="s">
        <v>17783</v>
      </c>
    </row>
    <row r="8892" spans="1:4" x14ac:dyDescent="0.25">
      <c r="A8892" s="179" t="s">
        <v>4224</v>
      </c>
      <c r="B8892" s="179" t="s">
        <v>13401</v>
      </c>
      <c r="C8892" s="179" t="s">
        <v>8</v>
      </c>
      <c r="D8892" s="180" t="s">
        <v>12686</v>
      </c>
    </row>
    <row r="8893" spans="1:4" x14ac:dyDescent="0.25">
      <c r="A8893" s="179" t="s">
        <v>4225</v>
      </c>
      <c r="B8893" s="179" t="s">
        <v>13402</v>
      </c>
      <c r="C8893" s="179" t="s">
        <v>8</v>
      </c>
      <c r="D8893" s="180" t="s">
        <v>25852</v>
      </c>
    </row>
    <row r="8894" spans="1:4" x14ac:dyDescent="0.25">
      <c r="A8894" s="179" t="s">
        <v>4226</v>
      </c>
      <c r="B8894" s="179" t="s">
        <v>13403</v>
      </c>
      <c r="C8894" s="179" t="s">
        <v>8</v>
      </c>
      <c r="D8894" s="180" t="s">
        <v>14895</v>
      </c>
    </row>
    <row r="8895" spans="1:4" x14ac:dyDescent="0.25">
      <c r="A8895" s="179" t="s">
        <v>4227</v>
      </c>
      <c r="B8895" s="179" t="s">
        <v>13404</v>
      </c>
      <c r="C8895" s="179" t="s">
        <v>8</v>
      </c>
      <c r="D8895" s="180" t="s">
        <v>27802</v>
      </c>
    </row>
    <row r="8896" spans="1:4" x14ac:dyDescent="0.25">
      <c r="A8896" s="179" t="s">
        <v>4228</v>
      </c>
      <c r="B8896" s="179" t="s">
        <v>13405</v>
      </c>
      <c r="C8896" s="179" t="s">
        <v>8</v>
      </c>
      <c r="D8896" s="180" t="s">
        <v>16968</v>
      </c>
    </row>
    <row r="8897" spans="1:4" x14ac:dyDescent="0.25">
      <c r="A8897" s="179" t="s">
        <v>4229</v>
      </c>
      <c r="B8897" s="179" t="s">
        <v>13406</v>
      </c>
      <c r="C8897" s="179" t="s">
        <v>8</v>
      </c>
      <c r="D8897" s="180" t="s">
        <v>27803</v>
      </c>
    </row>
    <row r="8898" spans="1:4" x14ac:dyDescent="0.25">
      <c r="A8898" s="179" t="s">
        <v>4230</v>
      </c>
      <c r="B8898" s="179" t="s">
        <v>13407</v>
      </c>
      <c r="C8898" s="179" t="s">
        <v>8</v>
      </c>
      <c r="D8898" s="180" t="s">
        <v>17678</v>
      </c>
    </row>
    <row r="8899" spans="1:4" x14ac:dyDescent="0.25">
      <c r="A8899" s="179" t="s">
        <v>4231</v>
      </c>
      <c r="B8899" s="179" t="s">
        <v>13408</v>
      </c>
      <c r="C8899" s="179" t="s">
        <v>8</v>
      </c>
      <c r="D8899" s="180" t="s">
        <v>27804</v>
      </c>
    </row>
    <row r="8900" spans="1:4" x14ac:dyDescent="0.25">
      <c r="A8900" s="179" t="s">
        <v>4232</v>
      </c>
      <c r="B8900" s="179" t="s">
        <v>13409</v>
      </c>
      <c r="C8900" s="179" t="s">
        <v>8</v>
      </c>
      <c r="D8900" s="180" t="s">
        <v>27442</v>
      </c>
    </row>
    <row r="8901" spans="1:4" x14ac:dyDescent="0.25">
      <c r="A8901" s="179" t="s">
        <v>4233</v>
      </c>
      <c r="B8901" s="179" t="s">
        <v>13410</v>
      </c>
      <c r="C8901" s="179" t="s">
        <v>8</v>
      </c>
      <c r="D8901" s="180" t="s">
        <v>27805</v>
      </c>
    </row>
    <row r="8902" spans="1:4" x14ac:dyDescent="0.25">
      <c r="A8902" s="179" t="s">
        <v>4234</v>
      </c>
      <c r="B8902" s="179" t="s">
        <v>13411</v>
      </c>
      <c r="C8902" s="179" t="s">
        <v>8</v>
      </c>
      <c r="D8902" s="180" t="s">
        <v>11875</v>
      </c>
    </row>
    <row r="8903" spans="1:4" x14ac:dyDescent="0.25">
      <c r="A8903" s="179" t="s">
        <v>4235</v>
      </c>
      <c r="B8903" s="179" t="s">
        <v>13412</v>
      </c>
      <c r="C8903" s="179" t="s">
        <v>8</v>
      </c>
      <c r="D8903" s="180" t="s">
        <v>26158</v>
      </c>
    </row>
    <row r="8904" spans="1:4" x14ac:dyDescent="0.25">
      <c r="A8904" s="179" t="s">
        <v>4236</v>
      </c>
      <c r="B8904" s="179" t="s">
        <v>13413</v>
      </c>
      <c r="C8904" s="179" t="s">
        <v>8</v>
      </c>
      <c r="D8904" s="180" t="s">
        <v>17952</v>
      </c>
    </row>
    <row r="8905" spans="1:4" x14ac:dyDescent="0.25">
      <c r="A8905" s="179" t="s">
        <v>4237</v>
      </c>
      <c r="B8905" s="179" t="s">
        <v>13414</v>
      </c>
      <c r="C8905" s="179" t="s">
        <v>8</v>
      </c>
      <c r="D8905" s="180" t="s">
        <v>24634</v>
      </c>
    </row>
    <row r="8906" spans="1:4" x14ac:dyDescent="0.25">
      <c r="A8906" s="179" t="s">
        <v>4238</v>
      </c>
      <c r="B8906" s="179" t="s">
        <v>13415</v>
      </c>
      <c r="C8906" s="179" t="s">
        <v>8</v>
      </c>
      <c r="D8906" s="180" t="s">
        <v>18395</v>
      </c>
    </row>
    <row r="8907" spans="1:4" x14ac:dyDescent="0.25">
      <c r="A8907" s="179" t="s">
        <v>10169</v>
      </c>
      <c r="B8907" s="179" t="s">
        <v>13416</v>
      </c>
      <c r="C8907" s="179" t="s">
        <v>8</v>
      </c>
      <c r="D8907" s="180" t="s">
        <v>27806</v>
      </c>
    </row>
    <row r="8908" spans="1:4" x14ac:dyDescent="0.25">
      <c r="A8908" s="179" t="s">
        <v>4239</v>
      </c>
      <c r="B8908" s="179" t="s">
        <v>13417</v>
      </c>
      <c r="C8908" s="179" t="s">
        <v>8</v>
      </c>
      <c r="D8908" s="180" t="s">
        <v>27807</v>
      </c>
    </row>
    <row r="8909" spans="1:4" x14ac:dyDescent="0.25">
      <c r="A8909" s="179" t="s">
        <v>4240</v>
      </c>
      <c r="B8909" s="179" t="s">
        <v>13418</v>
      </c>
      <c r="C8909" s="179" t="s">
        <v>8</v>
      </c>
      <c r="D8909" s="180" t="s">
        <v>14978</v>
      </c>
    </row>
    <row r="8910" spans="1:4" x14ac:dyDescent="0.25">
      <c r="A8910" s="179" t="s">
        <v>4241</v>
      </c>
      <c r="B8910" s="179" t="s">
        <v>13419</v>
      </c>
      <c r="C8910" s="179" t="s">
        <v>8</v>
      </c>
      <c r="D8910" s="180" t="s">
        <v>27808</v>
      </c>
    </row>
    <row r="8911" spans="1:4" x14ac:dyDescent="0.25">
      <c r="A8911" s="179" t="s">
        <v>4242</v>
      </c>
      <c r="B8911" s="179" t="s">
        <v>13420</v>
      </c>
      <c r="C8911" s="179" t="s">
        <v>8</v>
      </c>
      <c r="D8911" s="180" t="s">
        <v>17583</v>
      </c>
    </row>
    <row r="8912" spans="1:4" x14ac:dyDescent="0.25">
      <c r="A8912" s="179" t="s">
        <v>4243</v>
      </c>
      <c r="B8912" s="179" t="s">
        <v>13421</v>
      </c>
      <c r="C8912" s="179" t="s">
        <v>8</v>
      </c>
      <c r="D8912" s="180" t="s">
        <v>27809</v>
      </c>
    </row>
    <row r="8913" spans="1:4" x14ac:dyDescent="0.25">
      <c r="A8913" s="179" t="s">
        <v>4244</v>
      </c>
      <c r="B8913" s="179" t="s">
        <v>13422</v>
      </c>
      <c r="C8913" s="179" t="s">
        <v>8</v>
      </c>
      <c r="D8913" s="180" t="s">
        <v>27810</v>
      </c>
    </row>
    <row r="8914" spans="1:4" x14ac:dyDescent="0.25">
      <c r="A8914" s="179" t="s">
        <v>4245</v>
      </c>
      <c r="B8914" s="179" t="s">
        <v>13423</v>
      </c>
      <c r="C8914" s="179" t="s">
        <v>8</v>
      </c>
      <c r="D8914" s="180" t="s">
        <v>12628</v>
      </c>
    </row>
    <row r="8915" spans="1:4" x14ac:dyDescent="0.25">
      <c r="A8915" s="179" t="s">
        <v>4246</v>
      </c>
      <c r="B8915" s="179" t="s">
        <v>13424</v>
      </c>
      <c r="C8915" s="179" t="s">
        <v>8</v>
      </c>
      <c r="D8915" s="180" t="s">
        <v>27811</v>
      </c>
    </row>
    <row r="8916" spans="1:4" x14ac:dyDescent="0.25">
      <c r="A8916" s="179" t="s">
        <v>4247</v>
      </c>
      <c r="B8916" s="179" t="s">
        <v>13425</v>
      </c>
      <c r="C8916" s="179" t="s">
        <v>8</v>
      </c>
      <c r="D8916" s="180" t="s">
        <v>27812</v>
      </c>
    </row>
    <row r="8917" spans="1:4" x14ac:dyDescent="0.25">
      <c r="A8917" s="179" t="s">
        <v>4248</v>
      </c>
      <c r="B8917" s="179" t="s">
        <v>13426</v>
      </c>
      <c r="C8917" s="179" t="s">
        <v>8</v>
      </c>
      <c r="D8917" s="180" t="s">
        <v>13445</v>
      </c>
    </row>
    <row r="8918" spans="1:4" x14ac:dyDescent="0.25">
      <c r="A8918" s="179" t="s">
        <v>4249</v>
      </c>
      <c r="B8918" s="179" t="s">
        <v>13427</v>
      </c>
      <c r="C8918" s="179" t="s">
        <v>8</v>
      </c>
      <c r="D8918" s="180" t="s">
        <v>14954</v>
      </c>
    </row>
    <row r="8919" spans="1:4" x14ac:dyDescent="0.25">
      <c r="A8919" s="179" t="s">
        <v>4250</v>
      </c>
      <c r="B8919" s="179" t="s">
        <v>13428</v>
      </c>
      <c r="C8919" s="179" t="s">
        <v>8</v>
      </c>
      <c r="D8919" s="180" t="s">
        <v>27813</v>
      </c>
    </row>
    <row r="8920" spans="1:4" x14ac:dyDescent="0.25">
      <c r="A8920" s="179" t="s">
        <v>4251</v>
      </c>
      <c r="B8920" s="179" t="s">
        <v>13429</v>
      </c>
      <c r="C8920" s="179" t="s">
        <v>8</v>
      </c>
      <c r="D8920" s="180" t="s">
        <v>21562</v>
      </c>
    </row>
    <row r="8921" spans="1:4" x14ac:dyDescent="0.25">
      <c r="A8921" s="179" t="s">
        <v>4252</v>
      </c>
      <c r="B8921" s="179" t="s">
        <v>13430</v>
      </c>
      <c r="C8921" s="179" t="s">
        <v>8</v>
      </c>
      <c r="D8921" s="180" t="s">
        <v>17946</v>
      </c>
    </row>
    <row r="8922" spans="1:4" x14ac:dyDescent="0.25">
      <c r="A8922" s="179" t="s">
        <v>4253</v>
      </c>
      <c r="B8922" s="179" t="s">
        <v>13431</v>
      </c>
      <c r="C8922" s="179" t="s">
        <v>8</v>
      </c>
      <c r="D8922" s="180" t="s">
        <v>27814</v>
      </c>
    </row>
    <row r="8923" spans="1:4" x14ac:dyDescent="0.25">
      <c r="A8923" s="179" t="s">
        <v>4254</v>
      </c>
      <c r="B8923" s="179" t="s">
        <v>13432</v>
      </c>
      <c r="C8923" s="179" t="s">
        <v>8</v>
      </c>
      <c r="D8923" s="180" t="s">
        <v>17958</v>
      </c>
    </row>
    <row r="8924" spans="1:4" x14ac:dyDescent="0.25">
      <c r="A8924" s="179" t="s">
        <v>4255</v>
      </c>
      <c r="B8924" s="179" t="s">
        <v>13433</v>
      </c>
      <c r="C8924" s="179" t="s">
        <v>8</v>
      </c>
      <c r="D8924" s="180" t="s">
        <v>17947</v>
      </c>
    </row>
    <row r="8925" spans="1:4" x14ac:dyDescent="0.25">
      <c r="A8925" s="179" t="s">
        <v>4256</v>
      </c>
      <c r="B8925" s="179" t="s">
        <v>13434</v>
      </c>
      <c r="C8925" s="179" t="s">
        <v>8</v>
      </c>
      <c r="D8925" s="180" t="s">
        <v>19183</v>
      </c>
    </row>
    <row r="8926" spans="1:4" x14ac:dyDescent="0.25">
      <c r="A8926" s="179" t="s">
        <v>4257</v>
      </c>
      <c r="B8926" s="179" t="s">
        <v>13436</v>
      </c>
      <c r="C8926" s="179" t="s">
        <v>8</v>
      </c>
      <c r="D8926" s="180" t="s">
        <v>16145</v>
      </c>
    </row>
    <row r="8927" spans="1:4" x14ac:dyDescent="0.25">
      <c r="A8927" s="179" t="s">
        <v>4258</v>
      </c>
      <c r="B8927" s="179" t="s">
        <v>13437</v>
      </c>
      <c r="C8927" s="179" t="s">
        <v>8</v>
      </c>
      <c r="D8927" s="180" t="s">
        <v>27815</v>
      </c>
    </row>
    <row r="8928" spans="1:4" x14ac:dyDescent="0.25">
      <c r="A8928" s="179" t="s">
        <v>4259</v>
      </c>
      <c r="B8928" s="179" t="s">
        <v>13438</v>
      </c>
      <c r="C8928" s="179" t="s">
        <v>8</v>
      </c>
      <c r="D8928" s="180" t="s">
        <v>17549</v>
      </c>
    </row>
    <row r="8929" spans="1:4" x14ac:dyDescent="0.25">
      <c r="A8929" s="179" t="s">
        <v>4260</v>
      </c>
      <c r="B8929" s="179" t="s">
        <v>13439</v>
      </c>
      <c r="C8929" s="179" t="s">
        <v>8</v>
      </c>
      <c r="D8929" s="180" t="s">
        <v>12829</v>
      </c>
    </row>
    <row r="8930" spans="1:4" x14ac:dyDescent="0.25">
      <c r="A8930" s="179" t="s">
        <v>4261</v>
      </c>
      <c r="B8930" s="179" t="s">
        <v>13440</v>
      </c>
      <c r="C8930" s="179" t="s">
        <v>14</v>
      </c>
      <c r="D8930" s="180" t="s">
        <v>26282</v>
      </c>
    </row>
    <row r="8931" spans="1:4" x14ac:dyDescent="0.25">
      <c r="A8931" s="179" t="s">
        <v>4262</v>
      </c>
      <c r="B8931" s="179" t="s">
        <v>13441</v>
      </c>
      <c r="C8931" s="179" t="s">
        <v>8</v>
      </c>
      <c r="D8931" s="180" t="s">
        <v>27757</v>
      </c>
    </row>
    <row r="8932" spans="1:4" x14ac:dyDescent="0.25">
      <c r="A8932" s="179" t="s">
        <v>4263</v>
      </c>
      <c r="B8932" s="179" t="s">
        <v>13442</v>
      </c>
      <c r="C8932" s="179" t="s">
        <v>8</v>
      </c>
      <c r="D8932" s="180" t="s">
        <v>7857</v>
      </c>
    </row>
    <row r="8933" spans="1:4" x14ac:dyDescent="0.25">
      <c r="A8933" s="179" t="s">
        <v>4264</v>
      </c>
      <c r="B8933" s="179" t="s">
        <v>13443</v>
      </c>
      <c r="C8933" s="179" t="s">
        <v>8</v>
      </c>
      <c r="D8933" s="180" t="s">
        <v>27816</v>
      </c>
    </row>
    <row r="8934" spans="1:4" x14ac:dyDescent="0.25">
      <c r="A8934" s="179" t="s">
        <v>4265</v>
      </c>
      <c r="B8934" s="179" t="s">
        <v>13444</v>
      </c>
      <c r="C8934" s="179" t="s">
        <v>8</v>
      </c>
      <c r="D8934" s="180" t="s">
        <v>16725</v>
      </c>
    </row>
    <row r="8935" spans="1:4" x14ac:dyDescent="0.25">
      <c r="A8935" s="179" t="s">
        <v>4266</v>
      </c>
      <c r="B8935" s="179" t="s">
        <v>13446</v>
      </c>
      <c r="C8935" s="179" t="s">
        <v>8</v>
      </c>
      <c r="D8935" s="180" t="s">
        <v>14605</v>
      </c>
    </row>
    <row r="8936" spans="1:4" x14ac:dyDescent="0.25">
      <c r="A8936" s="179" t="s">
        <v>4267</v>
      </c>
      <c r="B8936" s="179" t="s">
        <v>13447</v>
      </c>
      <c r="C8936" s="179" t="s">
        <v>8</v>
      </c>
      <c r="D8936" s="180" t="s">
        <v>27817</v>
      </c>
    </row>
    <row r="8937" spans="1:4" x14ac:dyDescent="0.25">
      <c r="A8937" s="179" t="s">
        <v>4268</v>
      </c>
      <c r="B8937" s="179" t="s">
        <v>13448</v>
      </c>
      <c r="C8937" s="179" t="s">
        <v>8</v>
      </c>
      <c r="D8937" s="180" t="s">
        <v>6487</v>
      </c>
    </row>
    <row r="8938" spans="1:4" x14ac:dyDescent="0.25">
      <c r="A8938" s="179" t="s">
        <v>4269</v>
      </c>
      <c r="B8938" s="179" t="s">
        <v>13449</v>
      </c>
      <c r="C8938" s="179" t="s">
        <v>8</v>
      </c>
      <c r="D8938" s="180" t="s">
        <v>15033</v>
      </c>
    </row>
    <row r="8939" spans="1:4" x14ac:dyDescent="0.25">
      <c r="A8939" s="179" t="s">
        <v>4270</v>
      </c>
      <c r="B8939" s="179" t="s">
        <v>13450</v>
      </c>
      <c r="C8939" s="179" t="s">
        <v>8</v>
      </c>
      <c r="D8939" s="180" t="s">
        <v>16846</v>
      </c>
    </row>
    <row r="8940" spans="1:4" x14ac:dyDescent="0.25">
      <c r="A8940" s="179" t="s">
        <v>4271</v>
      </c>
      <c r="B8940" s="179" t="s">
        <v>13451</v>
      </c>
      <c r="C8940" s="179" t="s">
        <v>8</v>
      </c>
      <c r="D8940" s="180" t="s">
        <v>13001</v>
      </c>
    </row>
    <row r="8941" spans="1:4" x14ac:dyDescent="0.25">
      <c r="A8941" s="179" t="s">
        <v>4272</v>
      </c>
      <c r="B8941" s="179" t="s">
        <v>13452</v>
      </c>
      <c r="C8941" s="179" t="s">
        <v>8</v>
      </c>
      <c r="D8941" s="180" t="s">
        <v>20343</v>
      </c>
    </row>
    <row r="8942" spans="1:4" x14ac:dyDescent="0.25">
      <c r="A8942" s="179" t="s">
        <v>4273</v>
      </c>
      <c r="B8942" s="179" t="s">
        <v>13453</v>
      </c>
      <c r="C8942" s="179" t="s">
        <v>8</v>
      </c>
      <c r="D8942" s="180" t="s">
        <v>27818</v>
      </c>
    </row>
    <row r="8943" spans="1:4" x14ac:dyDescent="0.25">
      <c r="A8943" s="179" t="s">
        <v>4274</v>
      </c>
      <c r="B8943" s="179" t="s">
        <v>13454</v>
      </c>
      <c r="C8943" s="179" t="s">
        <v>8</v>
      </c>
      <c r="D8943" s="180" t="s">
        <v>6736</v>
      </c>
    </row>
    <row r="8944" spans="1:4" x14ac:dyDescent="0.25">
      <c r="A8944" s="179" t="s">
        <v>4275</v>
      </c>
      <c r="B8944" s="179" t="s">
        <v>13455</v>
      </c>
      <c r="C8944" s="179" t="s">
        <v>8</v>
      </c>
      <c r="D8944" s="180" t="s">
        <v>11811</v>
      </c>
    </row>
    <row r="8945" spans="1:4" x14ac:dyDescent="0.25">
      <c r="A8945" s="179" t="s">
        <v>4276</v>
      </c>
      <c r="B8945" s="179" t="s">
        <v>13456</v>
      </c>
      <c r="C8945" s="179" t="s">
        <v>8</v>
      </c>
      <c r="D8945" s="180" t="s">
        <v>14919</v>
      </c>
    </row>
    <row r="8946" spans="1:4" x14ac:dyDescent="0.25">
      <c r="A8946" s="179" t="s">
        <v>4277</v>
      </c>
      <c r="B8946" s="179" t="s">
        <v>13457</v>
      </c>
      <c r="C8946" s="179" t="s">
        <v>8</v>
      </c>
      <c r="D8946" s="180" t="s">
        <v>27819</v>
      </c>
    </row>
    <row r="8947" spans="1:4" x14ac:dyDescent="0.25">
      <c r="A8947" s="179" t="s">
        <v>4278</v>
      </c>
      <c r="B8947" s="179" t="s">
        <v>13458</v>
      </c>
      <c r="C8947" s="179" t="s">
        <v>8</v>
      </c>
      <c r="D8947" s="180" t="s">
        <v>7785</v>
      </c>
    </row>
    <row r="8948" spans="1:4" x14ac:dyDescent="0.25">
      <c r="A8948" s="179" t="s">
        <v>4279</v>
      </c>
      <c r="B8948" s="179" t="s">
        <v>13459</v>
      </c>
      <c r="C8948" s="179" t="s">
        <v>8</v>
      </c>
      <c r="D8948" s="180" t="s">
        <v>16702</v>
      </c>
    </row>
    <row r="8949" spans="1:4" x14ac:dyDescent="0.25">
      <c r="A8949" s="179" t="s">
        <v>4280</v>
      </c>
      <c r="B8949" s="179" t="s">
        <v>1151</v>
      </c>
      <c r="C8949" s="179" t="s">
        <v>8</v>
      </c>
      <c r="D8949" s="180" t="s">
        <v>7239</v>
      </c>
    </row>
    <row r="8950" spans="1:4" x14ac:dyDescent="0.25">
      <c r="A8950" s="179" t="s">
        <v>4281</v>
      </c>
      <c r="B8950" s="179" t="s">
        <v>13460</v>
      </c>
      <c r="C8950" s="179" t="s">
        <v>8</v>
      </c>
      <c r="D8950" s="180" t="s">
        <v>16671</v>
      </c>
    </row>
    <row r="8951" spans="1:4" x14ac:dyDescent="0.25">
      <c r="A8951" s="179" t="s">
        <v>4282</v>
      </c>
      <c r="B8951" s="179" t="s">
        <v>13461</v>
      </c>
      <c r="C8951" s="179" t="s">
        <v>8</v>
      </c>
      <c r="D8951" s="180" t="s">
        <v>27820</v>
      </c>
    </row>
    <row r="8952" spans="1:4" x14ac:dyDescent="0.25">
      <c r="A8952" s="179" t="s">
        <v>4283</v>
      </c>
      <c r="B8952" s="179" t="s">
        <v>13462</v>
      </c>
      <c r="C8952" s="179" t="s">
        <v>8</v>
      </c>
      <c r="D8952" s="180" t="s">
        <v>12758</v>
      </c>
    </row>
    <row r="8953" spans="1:4" x14ac:dyDescent="0.25">
      <c r="A8953" s="179" t="s">
        <v>4284</v>
      </c>
      <c r="B8953" s="179" t="s">
        <v>13463</v>
      </c>
      <c r="C8953" s="179" t="s">
        <v>8</v>
      </c>
      <c r="D8953" s="180" t="s">
        <v>27821</v>
      </c>
    </row>
    <row r="8954" spans="1:4" x14ac:dyDescent="0.25">
      <c r="A8954" s="179" t="s">
        <v>4285</v>
      </c>
      <c r="B8954" s="179" t="s">
        <v>13464</v>
      </c>
      <c r="C8954" s="179" t="s">
        <v>8</v>
      </c>
      <c r="D8954" s="180" t="s">
        <v>27822</v>
      </c>
    </row>
    <row r="8955" spans="1:4" x14ac:dyDescent="0.25">
      <c r="A8955" s="179" t="s">
        <v>4286</v>
      </c>
      <c r="B8955" s="179" t="s">
        <v>13466</v>
      </c>
      <c r="C8955" s="179" t="s">
        <v>8</v>
      </c>
      <c r="D8955" s="180" t="s">
        <v>27823</v>
      </c>
    </row>
    <row r="8956" spans="1:4" x14ac:dyDescent="0.25">
      <c r="A8956" s="179" t="s">
        <v>4287</v>
      </c>
      <c r="B8956" s="179" t="s">
        <v>13468</v>
      </c>
      <c r="C8956" s="179" t="s">
        <v>8</v>
      </c>
      <c r="D8956" s="180" t="s">
        <v>8076</v>
      </c>
    </row>
    <row r="8957" spans="1:4" x14ac:dyDescent="0.25">
      <c r="A8957" s="179" t="s">
        <v>4288</v>
      </c>
      <c r="B8957" s="179" t="s">
        <v>13469</v>
      </c>
      <c r="C8957" s="179" t="s">
        <v>8</v>
      </c>
      <c r="D8957" s="180" t="s">
        <v>13675</v>
      </c>
    </row>
    <row r="8958" spans="1:4" x14ac:dyDescent="0.25">
      <c r="A8958" s="179" t="s">
        <v>4289</v>
      </c>
      <c r="B8958" s="179" t="s">
        <v>13470</v>
      </c>
      <c r="C8958" s="179" t="s">
        <v>8</v>
      </c>
      <c r="D8958" s="180" t="s">
        <v>18066</v>
      </c>
    </row>
    <row r="8959" spans="1:4" x14ac:dyDescent="0.25">
      <c r="A8959" s="179" t="s">
        <v>4290</v>
      </c>
      <c r="B8959" s="179" t="s">
        <v>13471</v>
      </c>
      <c r="C8959" s="179" t="s">
        <v>8</v>
      </c>
      <c r="D8959" s="180" t="s">
        <v>8543</v>
      </c>
    </row>
    <row r="8960" spans="1:4" x14ac:dyDescent="0.25">
      <c r="A8960" s="179" t="s">
        <v>4291</v>
      </c>
      <c r="B8960" s="179" t="s">
        <v>13472</v>
      </c>
      <c r="C8960" s="179" t="s">
        <v>8</v>
      </c>
      <c r="D8960" s="180" t="s">
        <v>27824</v>
      </c>
    </row>
    <row r="8961" spans="1:4" x14ac:dyDescent="0.25">
      <c r="A8961" s="179" t="s">
        <v>4292</v>
      </c>
      <c r="B8961" s="179" t="s">
        <v>13473</v>
      </c>
      <c r="C8961" s="179" t="s">
        <v>8</v>
      </c>
      <c r="D8961" s="180" t="s">
        <v>6972</v>
      </c>
    </row>
    <row r="8962" spans="1:4" x14ac:dyDescent="0.25">
      <c r="A8962" s="179" t="s">
        <v>4293</v>
      </c>
      <c r="B8962" s="179" t="s">
        <v>13474</v>
      </c>
      <c r="C8962" s="179" t="s">
        <v>8</v>
      </c>
      <c r="D8962" s="180" t="s">
        <v>17521</v>
      </c>
    </row>
    <row r="8963" spans="1:4" x14ac:dyDescent="0.25">
      <c r="A8963" s="179" t="s">
        <v>4294</v>
      </c>
      <c r="B8963" s="179" t="s">
        <v>13475</v>
      </c>
      <c r="C8963" s="179" t="s">
        <v>8</v>
      </c>
      <c r="D8963" s="180" t="s">
        <v>7301</v>
      </c>
    </row>
    <row r="8964" spans="1:4" x14ac:dyDescent="0.25">
      <c r="A8964" s="179" t="s">
        <v>4295</v>
      </c>
      <c r="B8964" s="179" t="s">
        <v>13476</v>
      </c>
      <c r="C8964" s="179" t="s">
        <v>8</v>
      </c>
      <c r="D8964" s="180" t="s">
        <v>27757</v>
      </c>
    </row>
    <row r="8965" spans="1:4" x14ac:dyDescent="0.25">
      <c r="A8965" s="179" t="s">
        <v>4296</v>
      </c>
      <c r="B8965" s="179" t="s">
        <v>13477</v>
      </c>
      <c r="C8965" s="179" t="s">
        <v>8</v>
      </c>
      <c r="D8965" s="180" t="s">
        <v>17957</v>
      </c>
    </row>
    <row r="8966" spans="1:4" x14ac:dyDescent="0.25">
      <c r="A8966" s="179" t="s">
        <v>4297</v>
      </c>
      <c r="B8966" s="179" t="s">
        <v>13478</v>
      </c>
      <c r="C8966" s="179" t="s">
        <v>8</v>
      </c>
      <c r="D8966" s="180" t="s">
        <v>27825</v>
      </c>
    </row>
    <row r="8967" spans="1:4" x14ac:dyDescent="0.25">
      <c r="A8967" s="179" t="s">
        <v>4298</v>
      </c>
      <c r="B8967" s="179" t="s">
        <v>13479</v>
      </c>
      <c r="C8967" s="179" t="s">
        <v>8</v>
      </c>
      <c r="D8967" s="180" t="s">
        <v>12492</v>
      </c>
    </row>
    <row r="8968" spans="1:4" x14ac:dyDescent="0.25">
      <c r="A8968" s="179" t="s">
        <v>4299</v>
      </c>
      <c r="B8968" s="179" t="s">
        <v>13480</v>
      </c>
      <c r="C8968" s="179" t="s">
        <v>8</v>
      </c>
      <c r="D8968" s="180" t="s">
        <v>12491</v>
      </c>
    </row>
    <row r="8969" spans="1:4" x14ac:dyDescent="0.25">
      <c r="A8969" s="179" t="s">
        <v>4300</v>
      </c>
      <c r="B8969" s="179" t="s">
        <v>13481</v>
      </c>
      <c r="C8969" s="179" t="s">
        <v>8</v>
      </c>
      <c r="D8969" s="180" t="s">
        <v>17900</v>
      </c>
    </row>
    <row r="8970" spans="1:4" x14ac:dyDescent="0.25">
      <c r="A8970" s="179" t="s">
        <v>4301</v>
      </c>
      <c r="B8970" s="179" t="s">
        <v>13482</v>
      </c>
      <c r="C8970" s="179" t="s">
        <v>8</v>
      </c>
      <c r="D8970" s="180" t="s">
        <v>27826</v>
      </c>
    </row>
    <row r="8971" spans="1:4" x14ac:dyDescent="0.25">
      <c r="A8971" s="179" t="s">
        <v>4302</v>
      </c>
      <c r="B8971" s="179" t="s">
        <v>13483</v>
      </c>
      <c r="C8971" s="179" t="s">
        <v>8</v>
      </c>
      <c r="D8971" s="180" t="s">
        <v>15112</v>
      </c>
    </row>
    <row r="8972" spans="1:4" x14ac:dyDescent="0.25">
      <c r="A8972" s="179" t="s">
        <v>4303</v>
      </c>
      <c r="B8972" s="179" t="s">
        <v>13484</v>
      </c>
      <c r="C8972" s="179" t="s">
        <v>8</v>
      </c>
      <c r="D8972" s="180" t="s">
        <v>16577</v>
      </c>
    </row>
    <row r="8973" spans="1:4" x14ac:dyDescent="0.25">
      <c r="A8973" s="179" t="s">
        <v>4304</v>
      </c>
      <c r="B8973" s="179" t="s">
        <v>13485</v>
      </c>
      <c r="C8973" s="179" t="s">
        <v>8</v>
      </c>
      <c r="D8973" s="180" t="s">
        <v>27827</v>
      </c>
    </row>
    <row r="8974" spans="1:4" x14ac:dyDescent="0.25">
      <c r="A8974" s="179" t="s">
        <v>4305</v>
      </c>
      <c r="B8974" s="179" t="s">
        <v>13486</v>
      </c>
      <c r="C8974" s="179" t="s">
        <v>8</v>
      </c>
      <c r="D8974" s="180" t="s">
        <v>6470</v>
      </c>
    </row>
    <row r="8975" spans="1:4" x14ac:dyDescent="0.25">
      <c r="A8975" s="179" t="s">
        <v>4306</v>
      </c>
      <c r="B8975" s="179" t="s">
        <v>13487</v>
      </c>
      <c r="C8975" s="179" t="s">
        <v>8</v>
      </c>
      <c r="D8975" s="180" t="s">
        <v>25326</v>
      </c>
    </row>
    <row r="8976" spans="1:4" x14ac:dyDescent="0.25">
      <c r="A8976" s="179" t="s">
        <v>4307</v>
      </c>
      <c r="B8976" s="179" t="s">
        <v>13488</v>
      </c>
      <c r="C8976" s="179" t="s">
        <v>8</v>
      </c>
      <c r="D8976" s="180" t="s">
        <v>12635</v>
      </c>
    </row>
    <row r="8977" spans="1:4" x14ac:dyDescent="0.25">
      <c r="A8977" s="179" t="s">
        <v>4308</v>
      </c>
      <c r="B8977" s="179" t="s">
        <v>13489</v>
      </c>
      <c r="C8977" s="179" t="s">
        <v>8</v>
      </c>
      <c r="D8977" s="180" t="s">
        <v>21869</v>
      </c>
    </row>
    <row r="8978" spans="1:4" x14ac:dyDescent="0.25">
      <c r="A8978" s="179" t="s">
        <v>4309</v>
      </c>
      <c r="B8978" s="179" t="s">
        <v>13490</v>
      </c>
      <c r="C8978" s="179" t="s">
        <v>14</v>
      </c>
      <c r="D8978" s="180" t="s">
        <v>27828</v>
      </c>
    </row>
    <row r="8979" spans="1:4" x14ac:dyDescent="0.25">
      <c r="A8979" s="179" t="s">
        <v>4310</v>
      </c>
      <c r="B8979" s="179" t="s">
        <v>13491</v>
      </c>
      <c r="C8979" s="179" t="s">
        <v>8</v>
      </c>
      <c r="D8979" s="180" t="s">
        <v>17990</v>
      </c>
    </row>
    <row r="8980" spans="1:4" x14ac:dyDescent="0.25">
      <c r="A8980" s="179" t="s">
        <v>4311</v>
      </c>
      <c r="B8980" s="179" t="s">
        <v>13492</v>
      </c>
      <c r="C8980" s="179" t="s">
        <v>8</v>
      </c>
      <c r="D8980" s="180" t="s">
        <v>14673</v>
      </c>
    </row>
    <row r="8981" spans="1:4" x14ac:dyDescent="0.25">
      <c r="A8981" s="179" t="s">
        <v>4312</v>
      </c>
      <c r="B8981" s="179" t="s">
        <v>13493</v>
      </c>
      <c r="C8981" s="179" t="s">
        <v>8</v>
      </c>
      <c r="D8981" s="180" t="s">
        <v>7043</v>
      </c>
    </row>
    <row r="8982" spans="1:4" x14ac:dyDescent="0.25">
      <c r="A8982" s="179" t="s">
        <v>4313</v>
      </c>
      <c r="B8982" s="179" t="s">
        <v>13494</v>
      </c>
      <c r="C8982" s="179" t="s">
        <v>8</v>
      </c>
      <c r="D8982" s="180" t="s">
        <v>7993</v>
      </c>
    </row>
    <row r="8983" spans="1:4" x14ac:dyDescent="0.25">
      <c r="A8983" s="179" t="s">
        <v>4314</v>
      </c>
      <c r="B8983" s="179" t="s">
        <v>13495</v>
      </c>
      <c r="C8983" s="179" t="s">
        <v>8</v>
      </c>
      <c r="D8983" s="180" t="s">
        <v>14897</v>
      </c>
    </row>
    <row r="8984" spans="1:4" x14ac:dyDescent="0.25">
      <c r="A8984" s="179" t="s">
        <v>4315</v>
      </c>
      <c r="B8984" s="179" t="s">
        <v>13497</v>
      </c>
      <c r="C8984" s="179" t="s">
        <v>8</v>
      </c>
      <c r="D8984" s="180" t="s">
        <v>27829</v>
      </c>
    </row>
    <row r="8985" spans="1:4" x14ac:dyDescent="0.25">
      <c r="A8985" s="179" t="s">
        <v>4316</v>
      </c>
      <c r="B8985" s="179" t="s">
        <v>13498</v>
      </c>
      <c r="C8985" s="179" t="s">
        <v>8</v>
      </c>
      <c r="D8985" s="180" t="s">
        <v>17359</v>
      </c>
    </row>
    <row r="8986" spans="1:4" x14ac:dyDescent="0.25">
      <c r="A8986" s="179" t="s">
        <v>4317</v>
      </c>
      <c r="B8986" s="179" t="s">
        <v>13499</v>
      </c>
      <c r="C8986" s="179" t="s">
        <v>8</v>
      </c>
      <c r="D8986" s="180" t="s">
        <v>17145</v>
      </c>
    </row>
    <row r="8987" spans="1:4" x14ac:dyDescent="0.25">
      <c r="A8987" s="179" t="s">
        <v>4318</v>
      </c>
      <c r="B8987" s="179" t="s">
        <v>13500</v>
      </c>
      <c r="C8987" s="179" t="s">
        <v>8</v>
      </c>
      <c r="D8987" s="180" t="s">
        <v>27830</v>
      </c>
    </row>
    <row r="8988" spans="1:4" x14ac:dyDescent="0.25">
      <c r="A8988" s="179" t="s">
        <v>4319</v>
      </c>
      <c r="B8988" s="179" t="s">
        <v>13501</v>
      </c>
      <c r="C8988" s="179" t="s">
        <v>8</v>
      </c>
      <c r="D8988" s="180" t="s">
        <v>17667</v>
      </c>
    </row>
    <row r="8989" spans="1:4" x14ac:dyDescent="0.25">
      <c r="A8989" s="179" t="s">
        <v>4320</v>
      </c>
      <c r="B8989" s="179" t="s">
        <v>13502</v>
      </c>
      <c r="C8989" s="179" t="s">
        <v>8</v>
      </c>
      <c r="D8989" s="180" t="s">
        <v>13005</v>
      </c>
    </row>
    <row r="8990" spans="1:4" x14ac:dyDescent="0.25">
      <c r="A8990" s="179" t="s">
        <v>4321</v>
      </c>
      <c r="B8990" s="179" t="s">
        <v>13503</v>
      </c>
      <c r="C8990" s="179" t="s">
        <v>8</v>
      </c>
      <c r="D8990" s="180" t="s">
        <v>16128</v>
      </c>
    </row>
    <row r="8991" spans="1:4" x14ac:dyDescent="0.25">
      <c r="A8991" s="179" t="s">
        <v>4322</v>
      </c>
      <c r="B8991" s="179" t="s">
        <v>13504</v>
      </c>
      <c r="C8991" s="179" t="s">
        <v>8</v>
      </c>
      <c r="D8991" s="180" t="s">
        <v>10223</v>
      </c>
    </row>
    <row r="8992" spans="1:4" x14ac:dyDescent="0.25">
      <c r="A8992" s="179" t="s">
        <v>4323</v>
      </c>
      <c r="B8992" s="179" t="s">
        <v>13505</v>
      </c>
      <c r="C8992" s="179" t="s">
        <v>8</v>
      </c>
      <c r="D8992" s="180" t="s">
        <v>27831</v>
      </c>
    </row>
    <row r="8993" spans="1:4" x14ac:dyDescent="0.25">
      <c r="A8993" s="179" t="s">
        <v>4324</v>
      </c>
      <c r="B8993" s="179" t="s">
        <v>13506</v>
      </c>
      <c r="C8993" s="179" t="s">
        <v>8</v>
      </c>
      <c r="D8993" s="180" t="s">
        <v>27682</v>
      </c>
    </row>
    <row r="8994" spans="1:4" x14ac:dyDescent="0.25">
      <c r="A8994" s="179" t="s">
        <v>4325</v>
      </c>
      <c r="B8994" s="179" t="s">
        <v>13507</v>
      </c>
      <c r="C8994" s="179" t="s">
        <v>8</v>
      </c>
      <c r="D8994" s="180" t="s">
        <v>27832</v>
      </c>
    </row>
    <row r="8995" spans="1:4" x14ac:dyDescent="0.25">
      <c r="A8995" s="179" t="s">
        <v>4326</v>
      </c>
      <c r="B8995" s="179" t="s">
        <v>13508</v>
      </c>
      <c r="C8995" s="179" t="s">
        <v>8</v>
      </c>
      <c r="D8995" s="180" t="s">
        <v>18297</v>
      </c>
    </row>
    <row r="8996" spans="1:4" x14ac:dyDescent="0.25">
      <c r="A8996" s="179" t="s">
        <v>4327</v>
      </c>
      <c r="B8996" s="179" t="s">
        <v>13509</v>
      </c>
      <c r="C8996" s="179" t="s">
        <v>8</v>
      </c>
      <c r="D8996" s="180" t="s">
        <v>27833</v>
      </c>
    </row>
    <row r="8997" spans="1:4" x14ac:dyDescent="0.25">
      <c r="A8997" s="179" t="s">
        <v>4328</v>
      </c>
      <c r="B8997" s="179" t="s">
        <v>13510</v>
      </c>
      <c r="C8997" s="179" t="s">
        <v>8</v>
      </c>
      <c r="D8997" s="180" t="s">
        <v>27834</v>
      </c>
    </row>
    <row r="8998" spans="1:4" x14ac:dyDescent="0.25">
      <c r="A8998" s="179" t="s">
        <v>4329</v>
      </c>
      <c r="B8998" s="179" t="s">
        <v>13511</v>
      </c>
      <c r="C8998" s="179" t="s">
        <v>8</v>
      </c>
      <c r="D8998" s="180" t="s">
        <v>11825</v>
      </c>
    </row>
    <row r="8999" spans="1:4" x14ac:dyDescent="0.25">
      <c r="A8999" s="179" t="s">
        <v>4330</v>
      </c>
      <c r="B8999" s="179" t="s">
        <v>13512</v>
      </c>
      <c r="C8999" s="179" t="s">
        <v>8</v>
      </c>
      <c r="D8999" s="180" t="s">
        <v>15035</v>
      </c>
    </row>
    <row r="9000" spans="1:4" x14ac:dyDescent="0.25">
      <c r="A9000" s="179" t="s">
        <v>4331</v>
      </c>
      <c r="B9000" s="179" t="s">
        <v>13513</v>
      </c>
      <c r="C9000" s="179" t="s">
        <v>8</v>
      </c>
      <c r="D9000" s="180" t="s">
        <v>11822</v>
      </c>
    </row>
    <row r="9001" spans="1:4" x14ac:dyDescent="0.25">
      <c r="A9001" s="179" t="s">
        <v>4332</v>
      </c>
      <c r="B9001" s="179" t="s">
        <v>13514</v>
      </c>
      <c r="C9001" s="179" t="s">
        <v>8</v>
      </c>
      <c r="D9001" s="180" t="s">
        <v>27835</v>
      </c>
    </row>
    <row r="9002" spans="1:4" x14ac:dyDescent="0.25">
      <c r="A9002" s="179" t="s">
        <v>4333</v>
      </c>
      <c r="B9002" s="179" t="s">
        <v>13515</v>
      </c>
      <c r="C9002" s="179" t="s">
        <v>8</v>
      </c>
      <c r="D9002" s="180" t="s">
        <v>12774</v>
      </c>
    </row>
    <row r="9003" spans="1:4" x14ac:dyDescent="0.25">
      <c r="A9003" s="179" t="s">
        <v>4334</v>
      </c>
      <c r="B9003" s="179" t="s">
        <v>13516</v>
      </c>
      <c r="C9003" s="179" t="s">
        <v>8</v>
      </c>
      <c r="D9003" s="180" t="s">
        <v>8069</v>
      </c>
    </row>
    <row r="9004" spans="1:4" x14ac:dyDescent="0.25">
      <c r="A9004" s="179" t="s">
        <v>4335</v>
      </c>
      <c r="B9004" s="179" t="s">
        <v>13517</v>
      </c>
      <c r="C9004" s="179" t="s">
        <v>8</v>
      </c>
      <c r="D9004" s="180" t="s">
        <v>16788</v>
      </c>
    </row>
    <row r="9005" spans="1:4" x14ac:dyDescent="0.25">
      <c r="A9005" s="179" t="s">
        <v>4336</v>
      </c>
      <c r="B9005" s="179" t="s">
        <v>13518</v>
      </c>
      <c r="C9005" s="179" t="s">
        <v>8</v>
      </c>
      <c r="D9005" s="180" t="s">
        <v>12726</v>
      </c>
    </row>
    <row r="9006" spans="1:4" x14ac:dyDescent="0.25">
      <c r="A9006" s="179" t="s">
        <v>4337</v>
      </c>
      <c r="B9006" s="179" t="s">
        <v>13519</v>
      </c>
      <c r="C9006" s="179" t="s">
        <v>8</v>
      </c>
      <c r="D9006" s="180" t="s">
        <v>17022</v>
      </c>
    </row>
    <row r="9007" spans="1:4" x14ac:dyDescent="0.25">
      <c r="A9007" s="179" t="s">
        <v>4338</v>
      </c>
      <c r="B9007" s="179" t="s">
        <v>13520</v>
      </c>
      <c r="C9007" s="179" t="s">
        <v>8</v>
      </c>
      <c r="D9007" s="180" t="s">
        <v>16049</v>
      </c>
    </row>
    <row r="9008" spans="1:4" x14ac:dyDescent="0.25">
      <c r="A9008" s="179" t="s">
        <v>4339</v>
      </c>
      <c r="B9008" s="179" t="s">
        <v>13521</v>
      </c>
      <c r="C9008" s="179" t="s">
        <v>8</v>
      </c>
      <c r="D9008" s="180" t="s">
        <v>27836</v>
      </c>
    </row>
    <row r="9009" spans="1:4" x14ac:dyDescent="0.25">
      <c r="A9009" s="179" t="s">
        <v>4340</v>
      </c>
      <c r="B9009" s="179" t="s">
        <v>13522</v>
      </c>
      <c r="C9009" s="179" t="s">
        <v>8</v>
      </c>
      <c r="D9009" s="180" t="s">
        <v>18356</v>
      </c>
    </row>
    <row r="9010" spans="1:4" x14ac:dyDescent="0.25">
      <c r="A9010" s="179" t="s">
        <v>4341</v>
      </c>
      <c r="B9010" s="179" t="s">
        <v>13523</v>
      </c>
      <c r="C9010" s="179" t="s">
        <v>8</v>
      </c>
      <c r="D9010" s="180" t="s">
        <v>17926</v>
      </c>
    </row>
    <row r="9011" spans="1:4" x14ac:dyDescent="0.25">
      <c r="A9011" s="179" t="s">
        <v>4342</v>
      </c>
      <c r="B9011" s="179" t="s">
        <v>13524</v>
      </c>
      <c r="C9011" s="179" t="s">
        <v>8</v>
      </c>
      <c r="D9011" s="180" t="s">
        <v>25225</v>
      </c>
    </row>
    <row r="9012" spans="1:4" x14ac:dyDescent="0.25">
      <c r="A9012" s="179" t="s">
        <v>4343</v>
      </c>
      <c r="B9012" s="179" t="s">
        <v>13525</v>
      </c>
      <c r="C9012" s="179" t="s">
        <v>8</v>
      </c>
      <c r="D9012" s="180" t="s">
        <v>15106</v>
      </c>
    </row>
    <row r="9013" spans="1:4" x14ac:dyDescent="0.25">
      <c r="A9013" s="179" t="s">
        <v>4344</v>
      </c>
      <c r="B9013" s="179" t="s">
        <v>13526</v>
      </c>
      <c r="C9013" s="179" t="s">
        <v>8</v>
      </c>
      <c r="D9013" s="180" t="s">
        <v>27837</v>
      </c>
    </row>
    <row r="9014" spans="1:4" x14ac:dyDescent="0.25">
      <c r="A9014" s="179" t="s">
        <v>4345</v>
      </c>
      <c r="B9014" s="179" t="s">
        <v>13527</v>
      </c>
      <c r="C9014" s="179" t="s">
        <v>8</v>
      </c>
      <c r="D9014" s="180" t="s">
        <v>6992</v>
      </c>
    </row>
    <row r="9015" spans="1:4" x14ac:dyDescent="0.25">
      <c r="A9015" s="179" t="s">
        <v>4346</v>
      </c>
      <c r="B9015" s="179" t="s">
        <v>13528</v>
      </c>
      <c r="C9015" s="179" t="s">
        <v>8</v>
      </c>
      <c r="D9015" s="180" t="s">
        <v>15198</v>
      </c>
    </row>
    <row r="9016" spans="1:4" x14ac:dyDescent="0.25">
      <c r="A9016" s="179" t="s">
        <v>4347</v>
      </c>
      <c r="B9016" s="179" t="s">
        <v>13529</v>
      </c>
      <c r="C9016" s="179" t="s">
        <v>8</v>
      </c>
      <c r="D9016" s="180" t="s">
        <v>12796</v>
      </c>
    </row>
    <row r="9017" spans="1:4" x14ac:dyDescent="0.25">
      <c r="A9017" s="179" t="s">
        <v>4348</v>
      </c>
      <c r="B9017" s="179" t="s">
        <v>13530</v>
      </c>
      <c r="C9017" s="179" t="s">
        <v>8</v>
      </c>
      <c r="D9017" s="180" t="s">
        <v>27777</v>
      </c>
    </row>
    <row r="9018" spans="1:4" x14ac:dyDescent="0.25">
      <c r="A9018" s="179" t="s">
        <v>4349</v>
      </c>
      <c r="B9018" s="179" t="s">
        <v>13531</v>
      </c>
      <c r="C9018" s="179" t="s">
        <v>8</v>
      </c>
      <c r="D9018" s="180" t="s">
        <v>12213</v>
      </c>
    </row>
    <row r="9019" spans="1:4" x14ac:dyDescent="0.25">
      <c r="A9019" s="179" t="s">
        <v>4350</v>
      </c>
      <c r="B9019" s="179" t="s">
        <v>13532</v>
      </c>
      <c r="C9019" s="179" t="s">
        <v>8</v>
      </c>
      <c r="D9019" s="180" t="s">
        <v>14669</v>
      </c>
    </row>
    <row r="9020" spans="1:4" x14ac:dyDescent="0.25">
      <c r="A9020" s="179" t="s">
        <v>4351</v>
      </c>
      <c r="B9020" s="179" t="s">
        <v>13533</v>
      </c>
      <c r="C9020" s="179" t="s">
        <v>8</v>
      </c>
      <c r="D9020" s="180" t="s">
        <v>7938</v>
      </c>
    </row>
    <row r="9021" spans="1:4" x14ac:dyDescent="0.25">
      <c r="A9021" s="179" t="s">
        <v>4352</v>
      </c>
      <c r="B9021" s="179" t="s">
        <v>13534</v>
      </c>
      <c r="C9021" s="179" t="s">
        <v>8</v>
      </c>
      <c r="D9021" s="180" t="s">
        <v>27254</v>
      </c>
    </row>
    <row r="9022" spans="1:4" x14ac:dyDescent="0.25">
      <c r="A9022" s="179" t="s">
        <v>4353</v>
      </c>
      <c r="B9022" s="179" t="s">
        <v>13535</v>
      </c>
      <c r="C9022" s="179" t="s">
        <v>8</v>
      </c>
      <c r="D9022" s="180" t="s">
        <v>27838</v>
      </c>
    </row>
    <row r="9023" spans="1:4" x14ac:dyDescent="0.25">
      <c r="A9023" s="179" t="s">
        <v>4354</v>
      </c>
      <c r="B9023" s="179" t="s">
        <v>13536</v>
      </c>
      <c r="C9023" s="179" t="s">
        <v>8</v>
      </c>
      <c r="D9023" s="180" t="s">
        <v>27839</v>
      </c>
    </row>
    <row r="9024" spans="1:4" x14ac:dyDescent="0.25">
      <c r="A9024" s="179" t="s">
        <v>4355</v>
      </c>
      <c r="B9024" s="179" t="s">
        <v>13537</v>
      </c>
      <c r="C9024" s="179" t="s">
        <v>8</v>
      </c>
      <c r="D9024" s="180" t="s">
        <v>27840</v>
      </c>
    </row>
    <row r="9025" spans="1:4" x14ac:dyDescent="0.25">
      <c r="A9025" s="179" t="s">
        <v>4356</v>
      </c>
      <c r="B9025" s="179" t="s">
        <v>13538</v>
      </c>
      <c r="C9025" s="179" t="s">
        <v>8</v>
      </c>
      <c r="D9025" s="180" t="s">
        <v>27141</v>
      </c>
    </row>
    <row r="9026" spans="1:4" x14ac:dyDescent="0.25">
      <c r="A9026" s="179" t="s">
        <v>4357</v>
      </c>
      <c r="B9026" s="179" t="s">
        <v>13539</v>
      </c>
      <c r="C9026" s="179" t="s">
        <v>8</v>
      </c>
      <c r="D9026" s="180" t="s">
        <v>27841</v>
      </c>
    </row>
    <row r="9027" spans="1:4" x14ac:dyDescent="0.25">
      <c r="A9027" s="179" t="s">
        <v>4358</v>
      </c>
      <c r="B9027" s="179" t="s">
        <v>13540</v>
      </c>
      <c r="C9027" s="179" t="s">
        <v>8</v>
      </c>
      <c r="D9027" s="180" t="s">
        <v>6300</v>
      </c>
    </row>
    <row r="9028" spans="1:4" x14ac:dyDescent="0.25">
      <c r="A9028" s="179" t="s">
        <v>4359</v>
      </c>
      <c r="B9028" s="179" t="s">
        <v>13541</v>
      </c>
      <c r="C9028" s="179" t="s">
        <v>8</v>
      </c>
      <c r="D9028" s="180" t="s">
        <v>13066</v>
      </c>
    </row>
    <row r="9029" spans="1:4" x14ac:dyDescent="0.25">
      <c r="A9029" s="179" t="s">
        <v>4360</v>
      </c>
      <c r="B9029" s="179" t="s">
        <v>13542</v>
      </c>
      <c r="C9029" s="179" t="s">
        <v>8</v>
      </c>
      <c r="D9029" s="180" t="s">
        <v>12759</v>
      </c>
    </row>
    <row r="9030" spans="1:4" x14ac:dyDescent="0.25">
      <c r="A9030" s="179" t="s">
        <v>4361</v>
      </c>
      <c r="B9030" s="179" t="s">
        <v>13543</v>
      </c>
      <c r="C9030" s="179" t="s">
        <v>8</v>
      </c>
      <c r="D9030" s="180" t="s">
        <v>27842</v>
      </c>
    </row>
    <row r="9031" spans="1:4" x14ac:dyDescent="0.25">
      <c r="A9031" s="179" t="s">
        <v>4362</v>
      </c>
      <c r="B9031" s="179" t="s">
        <v>13544</v>
      </c>
      <c r="C9031" s="179" t="s">
        <v>8</v>
      </c>
      <c r="D9031" s="180" t="s">
        <v>27843</v>
      </c>
    </row>
    <row r="9032" spans="1:4" x14ac:dyDescent="0.25">
      <c r="A9032" s="179" t="s">
        <v>4363</v>
      </c>
      <c r="B9032" s="179" t="s">
        <v>13545</v>
      </c>
      <c r="C9032" s="179" t="s">
        <v>8</v>
      </c>
      <c r="D9032" s="180" t="s">
        <v>27844</v>
      </c>
    </row>
    <row r="9033" spans="1:4" x14ac:dyDescent="0.25">
      <c r="A9033" s="179" t="s">
        <v>4364</v>
      </c>
      <c r="B9033" s="179" t="s">
        <v>13546</v>
      </c>
      <c r="C9033" s="179" t="s">
        <v>8</v>
      </c>
      <c r="D9033" s="180" t="s">
        <v>17807</v>
      </c>
    </row>
    <row r="9034" spans="1:4" x14ac:dyDescent="0.25">
      <c r="A9034" s="179" t="s">
        <v>4365</v>
      </c>
      <c r="B9034" s="179" t="s">
        <v>13547</v>
      </c>
      <c r="C9034" s="179" t="s">
        <v>8</v>
      </c>
      <c r="D9034" s="180" t="s">
        <v>27845</v>
      </c>
    </row>
    <row r="9035" spans="1:4" x14ac:dyDescent="0.25">
      <c r="A9035" s="179" t="s">
        <v>4366</v>
      </c>
      <c r="B9035" s="179" t="s">
        <v>13548</v>
      </c>
      <c r="C9035" s="179" t="s">
        <v>8</v>
      </c>
      <c r="D9035" s="180" t="s">
        <v>27846</v>
      </c>
    </row>
    <row r="9036" spans="1:4" x14ac:dyDescent="0.25">
      <c r="A9036" s="179" t="s">
        <v>4367</v>
      </c>
      <c r="B9036" s="179" t="s">
        <v>13549</v>
      </c>
      <c r="C9036" s="179" t="s">
        <v>8</v>
      </c>
      <c r="D9036" s="180" t="s">
        <v>17827</v>
      </c>
    </row>
    <row r="9037" spans="1:4" x14ac:dyDescent="0.25">
      <c r="A9037" s="179" t="s">
        <v>4368</v>
      </c>
      <c r="B9037" s="179" t="s">
        <v>13550</v>
      </c>
      <c r="C9037" s="179" t="s">
        <v>8</v>
      </c>
      <c r="D9037" s="180" t="s">
        <v>27847</v>
      </c>
    </row>
    <row r="9038" spans="1:4" x14ac:dyDescent="0.25">
      <c r="A9038" s="179" t="s">
        <v>4369</v>
      </c>
      <c r="B9038" s="179" t="s">
        <v>13551</v>
      </c>
      <c r="C9038" s="179" t="s">
        <v>8</v>
      </c>
      <c r="D9038" s="180" t="s">
        <v>27848</v>
      </c>
    </row>
    <row r="9039" spans="1:4" x14ac:dyDescent="0.25">
      <c r="A9039" s="179" t="s">
        <v>4370</v>
      </c>
      <c r="B9039" s="179" t="s">
        <v>13552</v>
      </c>
      <c r="C9039" s="179" t="s">
        <v>8</v>
      </c>
      <c r="D9039" s="180" t="s">
        <v>27849</v>
      </c>
    </row>
    <row r="9040" spans="1:4" x14ac:dyDescent="0.25">
      <c r="A9040" s="179" t="s">
        <v>4371</v>
      </c>
      <c r="B9040" s="179" t="s">
        <v>13553</v>
      </c>
      <c r="C9040" s="179" t="s">
        <v>8</v>
      </c>
      <c r="D9040" s="180" t="s">
        <v>27850</v>
      </c>
    </row>
    <row r="9041" spans="1:4" x14ac:dyDescent="0.25">
      <c r="A9041" s="179" t="s">
        <v>4372</v>
      </c>
      <c r="B9041" s="179" t="s">
        <v>13554</v>
      </c>
      <c r="C9041" s="179" t="s">
        <v>8</v>
      </c>
      <c r="D9041" s="180" t="s">
        <v>27851</v>
      </c>
    </row>
    <row r="9042" spans="1:4" x14ac:dyDescent="0.25">
      <c r="A9042" s="179" t="s">
        <v>4373</v>
      </c>
      <c r="B9042" s="179" t="s">
        <v>13555</v>
      </c>
      <c r="C9042" s="179" t="s">
        <v>8</v>
      </c>
      <c r="D9042" s="180" t="s">
        <v>22350</v>
      </c>
    </row>
    <row r="9043" spans="1:4" x14ac:dyDescent="0.25">
      <c r="A9043" s="179" t="s">
        <v>4374</v>
      </c>
      <c r="B9043" s="179" t="s">
        <v>13556</v>
      </c>
      <c r="C9043" s="179" t="s">
        <v>8</v>
      </c>
      <c r="D9043" s="180" t="s">
        <v>27852</v>
      </c>
    </row>
    <row r="9044" spans="1:4" x14ac:dyDescent="0.25">
      <c r="A9044" s="179" t="s">
        <v>4375</v>
      </c>
      <c r="B9044" s="179" t="s">
        <v>13557</v>
      </c>
      <c r="C9044" s="179" t="s">
        <v>8</v>
      </c>
      <c r="D9044" s="180" t="s">
        <v>27853</v>
      </c>
    </row>
    <row r="9045" spans="1:4" x14ac:dyDescent="0.25">
      <c r="A9045" s="179" t="s">
        <v>4376</v>
      </c>
      <c r="B9045" s="179" t="s">
        <v>13558</v>
      </c>
      <c r="C9045" s="179" t="s">
        <v>8</v>
      </c>
      <c r="D9045" s="180" t="s">
        <v>27854</v>
      </c>
    </row>
    <row r="9046" spans="1:4" x14ac:dyDescent="0.25">
      <c r="A9046" s="179" t="s">
        <v>4377</v>
      </c>
      <c r="B9046" s="179" t="s">
        <v>13559</v>
      </c>
      <c r="C9046" s="179" t="s">
        <v>8</v>
      </c>
      <c r="D9046" s="180" t="s">
        <v>27855</v>
      </c>
    </row>
    <row r="9047" spans="1:4" x14ac:dyDescent="0.25">
      <c r="A9047" s="179" t="s">
        <v>4378</v>
      </c>
      <c r="B9047" s="179" t="s">
        <v>13560</v>
      </c>
      <c r="C9047" s="179" t="s">
        <v>8</v>
      </c>
      <c r="D9047" s="180" t="s">
        <v>27856</v>
      </c>
    </row>
    <row r="9048" spans="1:4" x14ac:dyDescent="0.25">
      <c r="A9048" s="179" t="s">
        <v>4379</v>
      </c>
      <c r="B9048" s="179" t="s">
        <v>13561</v>
      </c>
      <c r="C9048" s="179" t="s">
        <v>8</v>
      </c>
      <c r="D9048" s="180" t="s">
        <v>16716</v>
      </c>
    </row>
    <row r="9049" spans="1:4" x14ac:dyDescent="0.25">
      <c r="A9049" s="179" t="s">
        <v>4380</v>
      </c>
      <c r="B9049" s="179" t="s">
        <v>13562</v>
      </c>
      <c r="C9049" s="179" t="s">
        <v>8</v>
      </c>
      <c r="D9049" s="180" t="s">
        <v>27857</v>
      </c>
    </row>
    <row r="9050" spans="1:4" x14ac:dyDescent="0.25">
      <c r="A9050" s="179" t="s">
        <v>4381</v>
      </c>
      <c r="B9050" s="179" t="s">
        <v>13563</v>
      </c>
      <c r="C9050" s="179" t="s">
        <v>8</v>
      </c>
      <c r="D9050" s="180" t="s">
        <v>27858</v>
      </c>
    </row>
    <row r="9051" spans="1:4" x14ac:dyDescent="0.25">
      <c r="A9051" s="179" t="s">
        <v>4382</v>
      </c>
      <c r="B9051" s="179" t="s">
        <v>13564</v>
      </c>
      <c r="C9051" s="179" t="s">
        <v>8</v>
      </c>
      <c r="D9051" s="180" t="s">
        <v>27859</v>
      </c>
    </row>
    <row r="9052" spans="1:4" x14ac:dyDescent="0.25">
      <c r="A9052" s="179" t="s">
        <v>4383</v>
      </c>
      <c r="B9052" s="179" t="s">
        <v>13565</v>
      </c>
      <c r="C9052" s="179" t="s">
        <v>8</v>
      </c>
      <c r="D9052" s="180" t="s">
        <v>27860</v>
      </c>
    </row>
    <row r="9053" spans="1:4" x14ac:dyDescent="0.25">
      <c r="A9053" s="179" t="s">
        <v>4384</v>
      </c>
      <c r="B9053" s="179" t="s">
        <v>13566</v>
      </c>
      <c r="C9053" s="179" t="s">
        <v>8</v>
      </c>
      <c r="D9053" s="180" t="s">
        <v>7301</v>
      </c>
    </row>
    <row r="9054" spans="1:4" x14ac:dyDescent="0.25">
      <c r="A9054" s="179" t="s">
        <v>4385</v>
      </c>
      <c r="B9054" s="179" t="s">
        <v>13567</v>
      </c>
      <c r="C9054" s="179" t="s">
        <v>8</v>
      </c>
      <c r="D9054" s="180" t="s">
        <v>27861</v>
      </c>
    </row>
    <row r="9055" spans="1:4" x14ac:dyDescent="0.25">
      <c r="A9055" s="179" t="s">
        <v>4386</v>
      </c>
      <c r="B9055" s="179" t="s">
        <v>13568</v>
      </c>
      <c r="C9055" s="179" t="s">
        <v>8</v>
      </c>
      <c r="D9055" s="180" t="s">
        <v>17233</v>
      </c>
    </row>
    <row r="9056" spans="1:4" x14ac:dyDescent="0.25">
      <c r="A9056" s="179" t="s">
        <v>4387</v>
      </c>
      <c r="B9056" s="179" t="s">
        <v>13569</v>
      </c>
      <c r="C9056" s="179" t="s">
        <v>8</v>
      </c>
      <c r="D9056" s="180" t="s">
        <v>17484</v>
      </c>
    </row>
    <row r="9057" spans="1:4" x14ac:dyDescent="0.25">
      <c r="A9057" s="179" t="s">
        <v>4388</v>
      </c>
      <c r="B9057" s="179" t="s">
        <v>13570</v>
      </c>
      <c r="C9057" s="179" t="s">
        <v>8</v>
      </c>
      <c r="D9057" s="180" t="s">
        <v>14796</v>
      </c>
    </row>
    <row r="9058" spans="1:4" x14ac:dyDescent="0.25">
      <c r="A9058" s="179" t="s">
        <v>4389</v>
      </c>
      <c r="B9058" s="179" t="s">
        <v>13571</v>
      </c>
      <c r="C9058" s="179" t="s">
        <v>8</v>
      </c>
      <c r="D9058" s="180" t="s">
        <v>14972</v>
      </c>
    </row>
    <row r="9059" spans="1:4" x14ac:dyDescent="0.25">
      <c r="A9059" s="179" t="s">
        <v>4390</v>
      </c>
      <c r="B9059" s="179" t="s">
        <v>13572</v>
      </c>
      <c r="C9059" s="179" t="s">
        <v>8</v>
      </c>
      <c r="D9059" s="180" t="s">
        <v>6497</v>
      </c>
    </row>
    <row r="9060" spans="1:4" x14ac:dyDescent="0.25">
      <c r="A9060" s="179" t="s">
        <v>4391</v>
      </c>
      <c r="B9060" s="179" t="s">
        <v>13573</v>
      </c>
      <c r="C9060" s="179" t="s">
        <v>8</v>
      </c>
      <c r="D9060" s="180" t="s">
        <v>11813</v>
      </c>
    </row>
    <row r="9061" spans="1:4" x14ac:dyDescent="0.25">
      <c r="A9061" s="179" t="s">
        <v>4392</v>
      </c>
      <c r="B9061" s="179" t="s">
        <v>13574</v>
      </c>
      <c r="C9061" s="179" t="s">
        <v>8</v>
      </c>
      <c r="D9061" s="180" t="s">
        <v>14703</v>
      </c>
    </row>
    <row r="9062" spans="1:4" x14ac:dyDescent="0.25">
      <c r="A9062" s="179" t="s">
        <v>4393</v>
      </c>
      <c r="B9062" s="179" t="s">
        <v>13576</v>
      </c>
      <c r="C9062" s="179" t="s">
        <v>8</v>
      </c>
      <c r="D9062" s="180" t="s">
        <v>24562</v>
      </c>
    </row>
    <row r="9063" spans="1:4" x14ac:dyDescent="0.25">
      <c r="A9063" s="179" t="s">
        <v>4394</v>
      </c>
      <c r="B9063" s="179" t="s">
        <v>13578</v>
      </c>
      <c r="C9063" s="179" t="s">
        <v>8</v>
      </c>
      <c r="D9063" s="180" t="s">
        <v>11801</v>
      </c>
    </row>
    <row r="9064" spans="1:4" x14ac:dyDescent="0.25">
      <c r="A9064" s="179" t="s">
        <v>4395</v>
      </c>
      <c r="B9064" s="179" t="s">
        <v>13579</v>
      </c>
      <c r="C9064" s="179" t="s">
        <v>8</v>
      </c>
      <c r="D9064" s="180" t="s">
        <v>12677</v>
      </c>
    </row>
    <row r="9065" spans="1:4" x14ac:dyDescent="0.25">
      <c r="A9065" s="179" t="s">
        <v>4396</v>
      </c>
      <c r="B9065" s="179" t="s">
        <v>13580</v>
      </c>
      <c r="C9065" s="179" t="s">
        <v>8</v>
      </c>
      <c r="D9065" s="180" t="s">
        <v>15433</v>
      </c>
    </row>
    <row r="9066" spans="1:4" x14ac:dyDescent="0.25">
      <c r="A9066" s="179" t="s">
        <v>4397</v>
      </c>
      <c r="B9066" s="179" t="s">
        <v>13581</v>
      </c>
      <c r="C9066" s="179" t="s">
        <v>8</v>
      </c>
      <c r="D9066" s="180" t="s">
        <v>17158</v>
      </c>
    </row>
    <row r="9067" spans="1:4" x14ac:dyDescent="0.25">
      <c r="A9067" s="179" t="s">
        <v>4398</v>
      </c>
      <c r="B9067" s="179" t="s">
        <v>13582</v>
      </c>
      <c r="C9067" s="179" t="s">
        <v>8</v>
      </c>
      <c r="D9067" s="180" t="s">
        <v>17818</v>
      </c>
    </row>
    <row r="9068" spans="1:4" x14ac:dyDescent="0.25">
      <c r="A9068" s="179" t="s">
        <v>4399</v>
      </c>
      <c r="B9068" s="179" t="s">
        <v>13583</v>
      </c>
      <c r="C9068" s="179" t="s">
        <v>8</v>
      </c>
      <c r="D9068" s="180" t="s">
        <v>27862</v>
      </c>
    </row>
    <row r="9069" spans="1:4" x14ac:dyDescent="0.25">
      <c r="A9069" s="179" t="s">
        <v>4400</v>
      </c>
      <c r="B9069" s="179" t="s">
        <v>13584</v>
      </c>
      <c r="C9069" s="179" t="s">
        <v>8</v>
      </c>
      <c r="D9069" s="180" t="s">
        <v>27863</v>
      </c>
    </row>
    <row r="9070" spans="1:4" x14ac:dyDescent="0.25">
      <c r="A9070" s="179" t="s">
        <v>4401</v>
      </c>
      <c r="B9070" s="179" t="s">
        <v>13585</v>
      </c>
      <c r="C9070" s="179" t="s">
        <v>8</v>
      </c>
      <c r="D9070" s="180" t="s">
        <v>27864</v>
      </c>
    </row>
    <row r="9071" spans="1:4" x14ac:dyDescent="0.25">
      <c r="A9071" s="179" t="s">
        <v>4402</v>
      </c>
      <c r="B9071" s="179" t="s">
        <v>13586</v>
      </c>
      <c r="C9071" s="179" t="s">
        <v>8</v>
      </c>
      <c r="D9071" s="180" t="s">
        <v>6950</v>
      </c>
    </row>
    <row r="9072" spans="1:4" x14ac:dyDescent="0.25">
      <c r="A9072" s="179" t="s">
        <v>4403</v>
      </c>
      <c r="B9072" s="179" t="s">
        <v>13587</v>
      </c>
      <c r="C9072" s="179" t="s">
        <v>8</v>
      </c>
      <c r="D9072" s="180" t="s">
        <v>16766</v>
      </c>
    </row>
    <row r="9073" spans="1:4" x14ac:dyDescent="0.25">
      <c r="A9073" s="179" t="s">
        <v>4404</v>
      </c>
      <c r="B9073" s="179" t="s">
        <v>13588</v>
      </c>
      <c r="C9073" s="179" t="s">
        <v>8</v>
      </c>
      <c r="D9073" s="180" t="s">
        <v>12198</v>
      </c>
    </row>
    <row r="9074" spans="1:4" x14ac:dyDescent="0.25">
      <c r="A9074" s="179" t="s">
        <v>4405</v>
      </c>
      <c r="B9074" s="179" t="s">
        <v>13589</v>
      </c>
      <c r="C9074" s="179" t="s">
        <v>8</v>
      </c>
      <c r="D9074" s="180" t="s">
        <v>27865</v>
      </c>
    </row>
    <row r="9075" spans="1:4" x14ac:dyDescent="0.25">
      <c r="A9075" s="179" t="s">
        <v>4406</v>
      </c>
      <c r="B9075" s="179" t="s">
        <v>13590</v>
      </c>
      <c r="C9075" s="179" t="s">
        <v>8</v>
      </c>
      <c r="D9075" s="180" t="s">
        <v>27866</v>
      </c>
    </row>
    <row r="9076" spans="1:4" x14ac:dyDescent="0.25">
      <c r="A9076" s="179" t="s">
        <v>4407</v>
      </c>
      <c r="B9076" s="179" t="s">
        <v>13591</v>
      </c>
      <c r="C9076" s="179" t="s">
        <v>8</v>
      </c>
      <c r="D9076" s="180" t="s">
        <v>27867</v>
      </c>
    </row>
    <row r="9077" spans="1:4" x14ac:dyDescent="0.25">
      <c r="A9077" s="179" t="s">
        <v>4408</v>
      </c>
      <c r="B9077" s="179" t="s">
        <v>13592</v>
      </c>
      <c r="C9077" s="179" t="s">
        <v>8</v>
      </c>
      <c r="D9077" s="180" t="s">
        <v>16702</v>
      </c>
    </row>
    <row r="9078" spans="1:4" x14ac:dyDescent="0.25">
      <c r="A9078" s="179" t="s">
        <v>4409</v>
      </c>
      <c r="B9078" s="179" t="s">
        <v>13593</v>
      </c>
      <c r="C9078" s="179" t="s">
        <v>8</v>
      </c>
      <c r="D9078" s="180" t="s">
        <v>27868</v>
      </c>
    </row>
    <row r="9079" spans="1:4" x14ac:dyDescent="0.25">
      <c r="A9079" s="179" t="s">
        <v>4410</v>
      </c>
      <c r="B9079" s="179" t="s">
        <v>13595</v>
      </c>
      <c r="C9079" s="179" t="s">
        <v>8</v>
      </c>
      <c r="D9079" s="180" t="s">
        <v>20922</v>
      </c>
    </row>
    <row r="9080" spans="1:4" x14ac:dyDescent="0.25">
      <c r="A9080" s="179" t="s">
        <v>4411</v>
      </c>
      <c r="B9080" s="179" t="s">
        <v>13596</v>
      </c>
      <c r="C9080" s="179" t="s">
        <v>8</v>
      </c>
      <c r="D9080" s="180" t="s">
        <v>27869</v>
      </c>
    </row>
    <row r="9081" spans="1:4" x14ac:dyDescent="0.25">
      <c r="A9081" s="179" t="s">
        <v>4412</v>
      </c>
      <c r="B9081" s="179" t="s">
        <v>13597</v>
      </c>
      <c r="C9081" s="179" t="s">
        <v>8</v>
      </c>
      <c r="D9081" s="180" t="s">
        <v>27870</v>
      </c>
    </row>
    <row r="9082" spans="1:4" x14ac:dyDescent="0.25">
      <c r="A9082" s="179" t="s">
        <v>4413</v>
      </c>
      <c r="B9082" s="179" t="s">
        <v>13598</v>
      </c>
      <c r="C9082" s="179" t="s">
        <v>8</v>
      </c>
      <c r="D9082" s="180" t="s">
        <v>27871</v>
      </c>
    </row>
    <row r="9083" spans="1:4" x14ac:dyDescent="0.25">
      <c r="A9083" s="179" t="s">
        <v>4414</v>
      </c>
      <c r="B9083" s="179" t="s">
        <v>13599</v>
      </c>
      <c r="C9083" s="179" t="s">
        <v>8</v>
      </c>
      <c r="D9083" s="180" t="s">
        <v>17928</v>
      </c>
    </row>
    <row r="9084" spans="1:4" x14ac:dyDescent="0.25">
      <c r="A9084" s="179" t="s">
        <v>4415</v>
      </c>
      <c r="B9084" s="179" t="s">
        <v>13600</v>
      </c>
      <c r="C9084" s="179" t="s">
        <v>8</v>
      </c>
      <c r="D9084" s="180" t="s">
        <v>27872</v>
      </c>
    </row>
    <row r="9085" spans="1:4" x14ac:dyDescent="0.25">
      <c r="A9085" s="179" t="s">
        <v>4416</v>
      </c>
      <c r="B9085" s="179" t="s">
        <v>13601</v>
      </c>
      <c r="C9085" s="179" t="s">
        <v>8</v>
      </c>
      <c r="D9085" s="180" t="s">
        <v>12608</v>
      </c>
    </row>
    <row r="9086" spans="1:4" x14ac:dyDescent="0.25">
      <c r="A9086" s="179" t="s">
        <v>4417</v>
      </c>
      <c r="B9086" s="179" t="s">
        <v>13602</v>
      </c>
      <c r="C9086" s="179" t="s">
        <v>8</v>
      </c>
      <c r="D9086" s="180" t="s">
        <v>12774</v>
      </c>
    </row>
    <row r="9087" spans="1:4" x14ac:dyDescent="0.25">
      <c r="A9087" s="179" t="s">
        <v>4418</v>
      </c>
      <c r="B9087" s="179" t="s">
        <v>13603</v>
      </c>
      <c r="C9087" s="179" t="s">
        <v>8</v>
      </c>
      <c r="D9087" s="180" t="s">
        <v>12195</v>
      </c>
    </row>
    <row r="9088" spans="1:4" x14ac:dyDescent="0.25">
      <c r="A9088" s="179" t="s">
        <v>4419</v>
      </c>
      <c r="B9088" s="179" t="s">
        <v>13604</v>
      </c>
      <c r="C9088" s="179" t="s">
        <v>8</v>
      </c>
      <c r="D9088" s="180" t="s">
        <v>7378</v>
      </c>
    </row>
    <row r="9089" spans="1:4" x14ac:dyDescent="0.25">
      <c r="A9089" s="179" t="s">
        <v>4420</v>
      </c>
      <c r="B9089" s="179" t="s">
        <v>13605</v>
      </c>
      <c r="C9089" s="179" t="s">
        <v>8</v>
      </c>
      <c r="D9089" s="180" t="s">
        <v>21018</v>
      </c>
    </row>
    <row r="9090" spans="1:4" x14ac:dyDescent="0.25">
      <c r="A9090" s="179" t="s">
        <v>4421</v>
      </c>
      <c r="B9090" s="179" t="s">
        <v>13606</v>
      </c>
      <c r="C9090" s="179" t="s">
        <v>8</v>
      </c>
      <c r="D9090" s="180" t="s">
        <v>27873</v>
      </c>
    </row>
    <row r="9091" spans="1:4" x14ac:dyDescent="0.25">
      <c r="A9091" s="179" t="s">
        <v>4422</v>
      </c>
      <c r="B9091" s="179" t="s">
        <v>13607</v>
      </c>
      <c r="C9091" s="179" t="s">
        <v>8</v>
      </c>
      <c r="D9091" s="180" t="s">
        <v>16375</v>
      </c>
    </row>
    <row r="9092" spans="1:4" x14ac:dyDescent="0.25">
      <c r="A9092" s="179" t="s">
        <v>4423</v>
      </c>
      <c r="B9092" s="179" t="s">
        <v>13608</v>
      </c>
      <c r="C9092" s="179" t="s">
        <v>8</v>
      </c>
      <c r="D9092" s="180" t="s">
        <v>12490</v>
      </c>
    </row>
    <row r="9093" spans="1:4" x14ac:dyDescent="0.25">
      <c r="A9093" s="179" t="s">
        <v>4424</v>
      </c>
      <c r="B9093" s="179" t="s">
        <v>13609</v>
      </c>
      <c r="C9093" s="179" t="s">
        <v>8</v>
      </c>
      <c r="D9093" s="180" t="s">
        <v>27874</v>
      </c>
    </row>
    <row r="9094" spans="1:4" x14ac:dyDescent="0.25">
      <c r="A9094" s="179" t="s">
        <v>4425</v>
      </c>
      <c r="B9094" s="179" t="s">
        <v>13610</v>
      </c>
      <c r="C9094" s="179" t="s">
        <v>8</v>
      </c>
      <c r="D9094" s="180" t="s">
        <v>27875</v>
      </c>
    </row>
    <row r="9095" spans="1:4" x14ac:dyDescent="0.25">
      <c r="A9095" s="179" t="s">
        <v>4426</v>
      </c>
      <c r="B9095" s="179" t="s">
        <v>13611</v>
      </c>
      <c r="C9095" s="179" t="s">
        <v>8</v>
      </c>
      <c r="D9095" s="180" t="s">
        <v>16300</v>
      </c>
    </row>
    <row r="9096" spans="1:4" x14ac:dyDescent="0.25">
      <c r="A9096" s="179" t="s">
        <v>4427</v>
      </c>
      <c r="B9096" s="179" t="s">
        <v>13612</v>
      </c>
      <c r="C9096" s="179" t="s">
        <v>8</v>
      </c>
      <c r="D9096" s="180" t="s">
        <v>12181</v>
      </c>
    </row>
    <row r="9097" spans="1:4" x14ac:dyDescent="0.25">
      <c r="A9097" s="179" t="s">
        <v>4428</v>
      </c>
      <c r="B9097" s="179" t="s">
        <v>13613</v>
      </c>
      <c r="C9097" s="179" t="s">
        <v>8</v>
      </c>
      <c r="D9097" s="180" t="s">
        <v>11568</v>
      </c>
    </row>
    <row r="9098" spans="1:4" x14ac:dyDescent="0.25">
      <c r="A9098" s="179" t="s">
        <v>4429</v>
      </c>
      <c r="B9098" s="179" t="s">
        <v>13614</v>
      </c>
      <c r="C9098" s="179" t="s">
        <v>8</v>
      </c>
      <c r="D9098" s="180" t="s">
        <v>12469</v>
      </c>
    </row>
    <row r="9099" spans="1:4" x14ac:dyDescent="0.25">
      <c r="A9099" s="179" t="s">
        <v>4430</v>
      </c>
      <c r="B9099" s="179" t="s">
        <v>13615</v>
      </c>
      <c r="C9099" s="179" t="s">
        <v>8</v>
      </c>
      <c r="D9099" s="180" t="s">
        <v>12209</v>
      </c>
    </row>
    <row r="9100" spans="1:4" x14ac:dyDescent="0.25">
      <c r="A9100" s="179" t="s">
        <v>4431</v>
      </c>
      <c r="B9100" s="179" t="s">
        <v>13616</v>
      </c>
      <c r="C9100" s="179" t="s">
        <v>8</v>
      </c>
      <c r="D9100" s="180" t="s">
        <v>27876</v>
      </c>
    </row>
    <row r="9101" spans="1:4" x14ac:dyDescent="0.25">
      <c r="A9101" s="179" t="s">
        <v>4432</v>
      </c>
      <c r="B9101" s="179" t="s">
        <v>10174</v>
      </c>
      <c r="C9101" s="179" t="s">
        <v>8</v>
      </c>
      <c r="D9101" s="180" t="s">
        <v>27877</v>
      </c>
    </row>
    <row r="9102" spans="1:4" x14ac:dyDescent="0.25">
      <c r="A9102" s="179" t="s">
        <v>4433</v>
      </c>
      <c r="B9102" s="179" t="s">
        <v>10175</v>
      </c>
      <c r="C9102" s="179" t="s">
        <v>8</v>
      </c>
      <c r="D9102" s="180" t="s">
        <v>27878</v>
      </c>
    </row>
    <row r="9103" spans="1:4" x14ac:dyDescent="0.25">
      <c r="A9103" s="179" t="s">
        <v>4434</v>
      </c>
      <c r="B9103" s="179" t="s">
        <v>10176</v>
      </c>
      <c r="C9103" s="179" t="s">
        <v>8</v>
      </c>
      <c r="D9103" s="180" t="s">
        <v>27879</v>
      </c>
    </row>
    <row r="9104" spans="1:4" x14ac:dyDescent="0.25">
      <c r="A9104" s="179" t="s">
        <v>4435</v>
      </c>
      <c r="B9104" s="179" t="s">
        <v>10177</v>
      </c>
      <c r="C9104" s="179" t="s">
        <v>8</v>
      </c>
      <c r="D9104" s="180" t="s">
        <v>14937</v>
      </c>
    </row>
    <row r="9105" spans="1:4" x14ac:dyDescent="0.25">
      <c r="A9105" s="179" t="s">
        <v>4436</v>
      </c>
      <c r="B9105" s="179" t="s">
        <v>10178</v>
      </c>
      <c r="C9105" s="179" t="s">
        <v>8</v>
      </c>
      <c r="D9105" s="180" t="s">
        <v>27880</v>
      </c>
    </row>
    <row r="9106" spans="1:4" x14ac:dyDescent="0.25">
      <c r="A9106" s="179" t="s">
        <v>4437</v>
      </c>
      <c r="B9106" s="179" t="s">
        <v>10179</v>
      </c>
      <c r="C9106" s="179" t="s">
        <v>8</v>
      </c>
      <c r="D9106" s="180" t="s">
        <v>27881</v>
      </c>
    </row>
    <row r="9107" spans="1:4" x14ac:dyDescent="0.25">
      <c r="A9107" s="179" t="s">
        <v>4438</v>
      </c>
      <c r="B9107" s="179" t="s">
        <v>10180</v>
      </c>
      <c r="C9107" s="179" t="s">
        <v>8</v>
      </c>
      <c r="D9107" s="180" t="s">
        <v>27882</v>
      </c>
    </row>
    <row r="9108" spans="1:4" x14ac:dyDescent="0.25">
      <c r="A9108" s="179" t="s">
        <v>4439</v>
      </c>
      <c r="B9108" s="179" t="s">
        <v>10181</v>
      </c>
      <c r="C9108" s="179" t="s">
        <v>8</v>
      </c>
      <c r="D9108" s="180" t="s">
        <v>27883</v>
      </c>
    </row>
    <row r="9109" spans="1:4" x14ac:dyDescent="0.25">
      <c r="A9109" s="179" t="s">
        <v>4440</v>
      </c>
      <c r="B9109" s="179" t="s">
        <v>10182</v>
      </c>
      <c r="C9109" s="179" t="s">
        <v>8</v>
      </c>
      <c r="D9109" s="180" t="s">
        <v>27884</v>
      </c>
    </row>
    <row r="9110" spans="1:4" x14ac:dyDescent="0.25">
      <c r="A9110" s="179" t="s">
        <v>4441</v>
      </c>
      <c r="B9110" s="179" t="s">
        <v>10183</v>
      </c>
      <c r="C9110" s="179" t="s">
        <v>8</v>
      </c>
      <c r="D9110" s="180" t="s">
        <v>27885</v>
      </c>
    </row>
    <row r="9111" spans="1:4" x14ac:dyDescent="0.25">
      <c r="A9111" s="179" t="s">
        <v>4442</v>
      </c>
      <c r="B9111" s="179" t="s">
        <v>10184</v>
      </c>
      <c r="C9111" s="179" t="s">
        <v>8</v>
      </c>
      <c r="D9111" s="180" t="s">
        <v>17444</v>
      </c>
    </row>
    <row r="9112" spans="1:4" x14ac:dyDescent="0.25">
      <c r="A9112" s="179" t="s">
        <v>4443</v>
      </c>
      <c r="B9112" s="179" t="s">
        <v>10185</v>
      </c>
      <c r="C9112" s="179" t="s">
        <v>8</v>
      </c>
      <c r="D9112" s="180" t="s">
        <v>27886</v>
      </c>
    </row>
    <row r="9113" spans="1:4" x14ac:dyDescent="0.25">
      <c r="A9113" s="179" t="s">
        <v>4444</v>
      </c>
      <c r="B9113" s="179" t="s">
        <v>10186</v>
      </c>
      <c r="C9113" s="179" t="s">
        <v>8</v>
      </c>
      <c r="D9113" s="180" t="s">
        <v>27887</v>
      </c>
    </row>
    <row r="9114" spans="1:4" x14ac:dyDescent="0.25">
      <c r="A9114" s="179" t="s">
        <v>4445</v>
      </c>
      <c r="B9114" s="179" t="s">
        <v>10187</v>
      </c>
      <c r="C9114" s="179" t="s">
        <v>8</v>
      </c>
      <c r="D9114" s="180" t="s">
        <v>27888</v>
      </c>
    </row>
    <row r="9115" spans="1:4" x14ac:dyDescent="0.25">
      <c r="A9115" s="179" t="s">
        <v>4446</v>
      </c>
      <c r="B9115" s="179" t="s">
        <v>10188</v>
      </c>
      <c r="C9115" s="179" t="s">
        <v>8</v>
      </c>
      <c r="D9115" s="180" t="s">
        <v>27889</v>
      </c>
    </row>
    <row r="9116" spans="1:4" x14ac:dyDescent="0.25">
      <c r="A9116" s="179" t="s">
        <v>4447</v>
      </c>
      <c r="B9116" s="179" t="s">
        <v>10189</v>
      </c>
      <c r="C9116" s="179" t="s">
        <v>8</v>
      </c>
      <c r="D9116" s="180" t="s">
        <v>27890</v>
      </c>
    </row>
    <row r="9117" spans="1:4" x14ac:dyDescent="0.25">
      <c r="A9117" s="179" t="s">
        <v>4448</v>
      </c>
      <c r="B9117" s="179" t="s">
        <v>10190</v>
      </c>
      <c r="C9117" s="179" t="s">
        <v>8</v>
      </c>
      <c r="D9117" s="180" t="s">
        <v>27891</v>
      </c>
    </row>
    <row r="9118" spans="1:4" x14ac:dyDescent="0.25">
      <c r="A9118" s="179" t="s">
        <v>4449</v>
      </c>
      <c r="B9118" s="179" t="s">
        <v>10191</v>
      </c>
      <c r="C9118" s="179" t="s">
        <v>8</v>
      </c>
      <c r="D9118" s="180" t="s">
        <v>15960</v>
      </c>
    </row>
    <row r="9119" spans="1:4" x14ac:dyDescent="0.25">
      <c r="A9119" s="179" t="s">
        <v>4450</v>
      </c>
      <c r="B9119" s="179" t="s">
        <v>10192</v>
      </c>
      <c r="C9119" s="179" t="s">
        <v>8</v>
      </c>
      <c r="D9119" s="180" t="s">
        <v>27892</v>
      </c>
    </row>
    <row r="9120" spans="1:4" x14ac:dyDescent="0.25">
      <c r="A9120" s="179" t="s">
        <v>4451</v>
      </c>
      <c r="B9120" s="179" t="s">
        <v>10193</v>
      </c>
      <c r="C9120" s="179" t="s">
        <v>8</v>
      </c>
      <c r="D9120" s="180" t="s">
        <v>17609</v>
      </c>
    </row>
    <row r="9121" spans="1:4" x14ac:dyDescent="0.25">
      <c r="A9121" s="179" t="s">
        <v>4452</v>
      </c>
      <c r="B9121" s="179" t="s">
        <v>10194</v>
      </c>
      <c r="C9121" s="179" t="s">
        <v>8</v>
      </c>
      <c r="D9121" s="180" t="s">
        <v>27893</v>
      </c>
    </row>
    <row r="9122" spans="1:4" x14ac:dyDescent="0.25">
      <c r="A9122" s="179" t="s">
        <v>4453</v>
      </c>
      <c r="B9122" s="179" t="s">
        <v>10195</v>
      </c>
      <c r="C9122" s="179" t="s">
        <v>8</v>
      </c>
      <c r="D9122" s="180" t="s">
        <v>27894</v>
      </c>
    </row>
    <row r="9123" spans="1:4" x14ac:dyDescent="0.25">
      <c r="A9123" s="179" t="s">
        <v>4454</v>
      </c>
      <c r="B9123" s="179" t="s">
        <v>10196</v>
      </c>
      <c r="C9123" s="179" t="s">
        <v>8</v>
      </c>
      <c r="D9123" s="180" t="s">
        <v>27895</v>
      </c>
    </row>
    <row r="9124" spans="1:4" x14ac:dyDescent="0.25">
      <c r="A9124" s="179" t="s">
        <v>4455</v>
      </c>
      <c r="B9124" s="179" t="s">
        <v>10197</v>
      </c>
      <c r="C9124" s="179" t="s">
        <v>8</v>
      </c>
      <c r="D9124" s="180" t="s">
        <v>14920</v>
      </c>
    </row>
    <row r="9125" spans="1:4" x14ac:dyDescent="0.25">
      <c r="A9125" s="179" t="s">
        <v>4456</v>
      </c>
      <c r="B9125" s="179" t="s">
        <v>10198</v>
      </c>
      <c r="C9125" s="179" t="s">
        <v>8</v>
      </c>
      <c r="D9125" s="180" t="s">
        <v>27896</v>
      </c>
    </row>
    <row r="9126" spans="1:4" x14ac:dyDescent="0.25">
      <c r="A9126" s="179" t="s">
        <v>4457</v>
      </c>
      <c r="B9126" s="179" t="s">
        <v>10199</v>
      </c>
      <c r="C9126" s="179" t="s">
        <v>8</v>
      </c>
      <c r="D9126" s="180" t="s">
        <v>27897</v>
      </c>
    </row>
    <row r="9127" spans="1:4" x14ac:dyDescent="0.25">
      <c r="A9127" s="179" t="s">
        <v>4458</v>
      </c>
      <c r="B9127" s="179" t="s">
        <v>10200</v>
      </c>
      <c r="C9127" s="179" t="s">
        <v>8</v>
      </c>
      <c r="D9127" s="180" t="s">
        <v>18343</v>
      </c>
    </row>
    <row r="9128" spans="1:4" x14ac:dyDescent="0.25">
      <c r="A9128" s="179" t="s">
        <v>4459</v>
      </c>
      <c r="B9128" s="179" t="s">
        <v>10201</v>
      </c>
      <c r="C9128" s="179" t="s">
        <v>8</v>
      </c>
      <c r="D9128" s="180" t="s">
        <v>27898</v>
      </c>
    </row>
    <row r="9129" spans="1:4" x14ac:dyDescent="0.25">
      <c r="A9129" s="179" t="s">
        <v>4460</v>
      </c>
      <c r="B9129" s="179" t="s">
        <v>10202</v>
      </c>
      <c r="C9129" s="179" t="s">
        <v>8</v>
      </c>
      <c r="D9129" s="180" t="s">
        <v>15679</v>
      </c>
    </row>
    <row r="9130" spans="1:4" x14ac:dyDescent="0.25">
      <c r="A9130" s="179" t="s">
        <v>4461</v>
      </c>
      <c r="B9130" s="179" t="s">
        <v>10203</v>
      </c>
      <c r="C9130" s="179" t="s">
        <v>8</v>
      </c>
      <c r="D9130" s="180" t="s">
        <v>27899</v>
      </c>
    </row>
    <row r="9131" spans="1:4" x14ac:dyDescent="0.25">
      <c r="A9131" s="179" t="s">
        <v>4462</v>
      </c>
      <c r="B9131" s="179" t="s">
        <v>10204</v>
      </c>
      <c r="C9131" s="179" t="s">
        <v>8</v>
      </c>
      <c r="D9131" s="180" t="s">
        <v>16984</v>
      </c>
    </row>
    <row r="9132" spans="1:4" x14ac:dyDescent="0.25">
      <c r="A9132" s="179" t="s">
        <v>4463</v>
      </c>
      <c r="B9132" s="179" t="s">
        <v>10205</v>
      </c>
      <c r="C9132" s="179" t="s">
        <v>8</v>
      </c>
      <c r="D9132" s="180" t="s">
        <v>27900</v>
      </c>
    </row>
    <row r="9133" spans="1:4" x14ac:dyDescent="0.25">
      <c r="A9133" s="179" t="s">
        <v>4464</v>
      </c>
      <c r="B9133" s="179" t="s">
        <v>10206</v>
      </c>
      <c r="C9133" s="179" t="s">
        <v>8</v>
      </c>
      <c r="D9133" s="180" t="s">
        <v>27901</v>
      </c>
    </row>
    <row r="9134" spans="1:4" x14ac:dyDescent="0.25">
      <c r="A9134" s="179" t="s">
        <v>4465</v>
      </c>
      <c r="B9134" s="179" t="s">
        <v>10207</v>
      </c>
      <c r="C9134" s="179" t="s">
        <v>8</v>
      </c>
      <c r="D9134" s="180" t="s">
        <v>27902</v>
      </c>
    </row>
    <row r="9135" spans="1:4" x14ac:dyDescent="0.25">
      <c r="A9135" s="179" t="s">
        <v>4466</v>
      </c>
      <c r="B9135" s="179" t="s">
        <v>10208</v>
      </c>
      <c r="C9135" s="179" t="s">
        <v>8</v>
      </c>
      <c r="D9135" s="180" t="s">
        <v>27903</v>
      </c>
    </row>
    <row r="9136" spans="1:4" x14ac:dyDescent="0.25">
      <c r="A9136" s="179" t="s">
        <v>4467</v>
      </c>
      <c r="B9136" s="179" t="s">
        <v>10209</v>
      </c>
      <c r="C9136" s="179" t="s">
        <v>8</v>
      </c>
      <c r="D9136" s="180" t="s">
        <v>27904</v>
      </c>
    </row>
    <row r="9137" spans="1:4" x14ac:dyDescent="0.25">
      <c r="A9137" s="179" t="s">
        <v>4468</v>
      </c>
      <c r="B9137" s="179" t="s">
        <v>10210</v>
      </c>
      <c r="C9137" s="179" t="s">
        <v>8</v>
      </c>
      <c r="D9137" s="180" t="s">
        <v>27905</v>
      </c>
    </row>
    <row r="9138" spans="1:4" x14ac:dyDescent="0.25">
      <c r="A9138" s="179" t="s">
        <v>4469</v>
      </c>
      <c r="B9138" s="179" t="s">
        <v>10211</v>
      </c>
      <c r="C9138" s="179" t="s">
        <v>8</v>
      </c>
      <c r="D9138" s="180" t="s">
        <v>27906</v>
      </c>
    </row>
    <row r="9139" spans="1:4" x14ac:dyDescent="0.25">
      <c r="A9139" s="179" t="s">
        <v>4470</v>
      </c>
      <c r="B9139" s="179" t="s">
        <v>10212</v>
      </c>
      <c r="C9139" s="179" t="s">
        <v>8</v>
      </c>
      <c r="D9139" s="180" t="s">
        <v>27907</v>
      </c>
    </row>
    <row r="9140" spans="1:4" x14ac:dyDescent="0.25">
      <c r="A9140" s="179" t="s">
        <v>4471</v>
      </c>
      <c r="B9140" s="179" t="s">
        <v>10213</v>
      </c>
      <c r="C9140" s="179" t="s">
        <v>8</v>
      </c>
      <c r="D9140" s="180" t="s">
        <v>27908</v>
      </c>
    </row>
    <row r="9141" spans="1:4" x14ac:dyDescent="0.25">
      <c r="A9141" s="179" t="s">
        <v>4472</v>
      </c>
      <c r="B9141" s="179" t="s">
        <v>10214</v>
      </c>
      <c r="C9141" s="179" t="s">
        <v>8</v>
      </c>
      <c r="D9141" s="180" t="s">
        <v>27909</v>
      </c>
    </row>
    <row r="9142" spans="1:4" x14ac:dyDescent="0.25">
      <c r="A9142" s="179" t="s">
        <v>4473</v>
      </c>
      <c r="B9142" s="179" t="s">
        <v>10215</v>
      </c>
      <c r="C9142" s="179" t="s">
        <v>8</v>
      </c>
      <c r="D9142" s="180" t="s">
        <v>27910</v>
      </c>
    </row>
    <row r="9143" spans="1:4" x14ac:dyDescent="0.25">
      <c r="A9143" s="179" t="s">
        <v>4474</v>
      </c>
      <c r="B9143" s="179" t="s">
        <v>10216</v>
      </c>
      <c r="C9143" s="179" t="s">
        <v>8</v>
      </c>
      <c r="D9143" s="180" t="s">
        <v>27911</v>
      </c>
    </row>
    <row r="9144" spans="1:4" x14ac:dyDescent="0.25">
      <c r="A9144" s="179" t="s">
        <v>4475</v>
      </c>
      <c r="B9144" s="179" t="s">
        <v>10217</v>
      </c>
      <c r="C9144" s="179" t="s">
        <v>8</v>
      </c>
      <c r="D9144" s="180" t="s">
        <v>27912</v>
      </c>
    </row>
    <row r="9145" spans="1:4" x14ac:dyDescent="0.25">
      <c r="A9145" s="179" t="s">
        <v>4476</v>
      </c>
      <c r="B9145" s="179" t="s">
        <v>10218</v>
      </c>
      <c r="C9145" s="179" t="s">
        <v>8</v>
      </c>
      <c r="D9145" s="180" t="s">
        <v>27913</v>
      </c>
    </row>
    <row r="9146" spans="1:4" x14ac:dyDescent="0.25">
      <c r="A9146" s="179" t="s">
        <v>4477</v>
      </c>
      <c r="B9146" s="179" t="s">
        <v>10219</v>
      </c>
      <c r="C9146" s="179" t="s">
        <v>8</v>
      </c>
      <c r="D9146" s="180" t="s">
        <v>27545</v>
      </c>
    </row>
    <row r="9147" spans="1:4" x14ac:dyDescent="0.25">
      <c r="A9147" s="179" t="s">
        <v>4478</v>
      </c>
      <c r="B9147" s="179" t="s">
        <v>10220</v>
      </c>
      <c r="C9147" s="179" t="s">
        <v>8</v>
      </c>
      <c r="D9147" s="180" t="s">
        <v>18026</v>
      </c>
    </row>
    <row r="9148" spans="1:4" x14ac:dyDescent="0.25">
      <c r="A9148" s="179" t="s">
        <v>4479</v>
      </c>
      <c r="B9148" s="179" t="s">
        <v>10221</v>
      </c>
      <c r="C9148" s="179" t="s">
        <v>8</v>
      </c>
      <c r="D9148" s="180" t="s">
        <v>27914</v>
      </c>
    </row>
    <row r="9149" spans="1:4" x14ac:dyDescent="0.25">
      <c r="A9149" s="179" t="s">
        <v>4480</v>
      </c>
      <c r="B9149" s="179" t="s">
        <v>10222</v>
      </c>
      <c r="C9149" s="179" t="s">
        <v>8</v>
      </c>
      <c r="D9149" s="180" t="s">
        <v>14872</v>
      </c>
    </row>
    <row r="9150" spans="1:4" x14ac:dyDescent="0.25">
      <c r="A9150" s="179" t="s">
        <v>4481</v>
      </c>
      <c r="B9150" s="179" t="s">
        <v>10224</v>
      </c>
      <c r="C9150" s="179" t="s">
        <v>8</v>
      </c>
      <c r="D9150" s="180" t="s">
        <v>15406</v>
      </c>
    </row>
    <row r="9151" spans="1:4" x14ac:dyDescent="0.25">
      <c r="A9151" s="179" t="s">
        <v>4482</v>
      </c>
      <c r="B9151" s="179" t="s">
        <v>10225</v>
      </c>
      <c r="C9151" s="179" t="s">
        <v>8</v>
      </c>
      <c r="D9151" s="180" t="s">
        <v>27915</v>
      </c>
    </row>
    <row r="9152" spans="1:4" x14ac:dyDescent="0.25">
      <c r="A9152" s="179" t="s">
        <v>4483</v>
      </c>
      <c r="B9152" s="179" t="s">
        <v>10226</v>
      </c>
      <c r="C9152" s="179" t="s">
        <v>8</v>
      </c>
      <c r="D9152" s="180" t="s">
        <v>17917</v>
      </c>
    </row>
    <row r="9153" spans="1:4" x14ac:dyDescent="0.25">
      <c r="A9153" s="179" t="s">
        <v>4484</v>
      </c>
      <c r="B9153" s="179" t="s">
        <v>10227</v>
      </c>
      <c r="C9153" s="179" t="s">
        <v>8</v>
      </c>
      <c r="D9153" s="180" t="s">
        <v>27916</v>
      </c>
    </row>
    <row r="9154" spans="1:4" x14ac:dyDescent="0.25">
      <c r="A9154" s="179" t="s">
        <v>4485</v>
      </c>
      <c r="B9154" s="179" t="s">
        <v>10228</v>
      </c>
      <c r="C9154" s="179" t="s">
        <v>8</v>
      </c>
      <c r="D9154" s="180" t="s">
        <v>27917</v>
      </c>
    </row>
    <row r="9155" spans="1:4" x14ac:dyDescent="0.25">
      <c r="A9155" s="179" t="s">
        <v>4486</v>
      </c>
      <c r="B9155" s="179" t="s">
        <v>10229</v>
      </c>
      <c r="C9155" s="179" t="s">
        <v>8</v>
      </c>
      <c r="D9155" s="180" t="s">
        <v>27918</v>
      </c>
    </row>
    <row r="9156" spans="1:4" x14ac:dyDescent="0.25">
      <c r="A9156" s="179" t="s">
        <v>4487</v>
      </c>
      <c r="B9156" s="179" t="s">
        <v>10230</v>
      </c>
      <c r="C9156" s="179" t="s">
        <v>8</v>
      </c>
      <c r="D9156" s="180" t="s">
        <v>27919</v>
      </c>
    </row>
    <row r="9157" spans="1:4" x14ac:dyDescent="0.25">
      <c r="A9157" s="179" t="s">
        <v>4488</v>
      </c>
      <c r="B9157" s="179" t="s">
        <v>10231</v>
      </c>
      <c r="C9157" s="179" t="s">
        <v>8</v>
      </c>
      <c r="D9157" s="180" t="s">
        <v>27920</v>
      </c>
    </row>
    <row r="9158" spans="1:4" x14ac:dyDescent="0.25">
      <c r="A9158" s="179" t="s">
        <v>4489</v>
      </c>
      <c r="B9158" s="179" t="s">
        <v>10232</v>
      </c>
      <c r="C9158" s="179" t="s">
        <v>8</v>
      </c>
      <c r="D9158" s="180" t="s">
        <v>27921</v>
      </c>
    </row>
    <row r="9159" spans="1:4" x14ac:dyDescent="0.25">
      <c r="A9159" s="179" t="s">
        <v>4490</v>
      </c>
      <c r="B9159" s="179" t="s">
        <v>10233</v>
      </c>
      <c r="C9159" s="179" t="s">
        <v>8</v>
      </c>
      <c r="D9159" s="180" t="s">
        <v>27922</v>
      </c>
    </row>
    <row r="9160" spans="1:4" x14ac:dyDescent="0.25">
      <c r="A9160" s="179" t="s">
        <v>4491</v>
      </c>
      <c r="B9160" s="179" t="s">
        <v>10234</v>
      </c>
      <c r="C9160" s="179" t="s">
        <v>8</v>
      </c>
      <c r="D9160" s="180" t="s">
        <v>16661</v>
      </c>
    </row>
    <row r="9161" spans="1:4" x14ac:dyDescent="0.25">
      <c r="A9161" s="179" t="s">
        <v>4492</v>
      </c>
      <c r="B9161" s="179" t="s">
        <v>10235</v>
      </c>
      <c r="C9161" s="179" t="s">
        <v>8</v>
      </c>
      <c r="D9161" s="180" t="s">
        <v>27923</v>
      </c>
    </row>
    <row r="9162" spans="1:4" x14ac:dyDescent="0.25">
      <c r="A9162" s="179" t="s">
        <v>4493</v>
      </c>
      <c r="B9162" s="179" t="s">
        <v>10236</v>
      </c>
      <c r="C9162" s="179" t="s">
        <v>8</v>
      </c>
      <c r="D9162" s="180" t="s">
        <v>27924</v>
      </c>
    </row>
    <row r="9163" spans="1:4" x14ac:dyDescent="0.25">
      <c r="A9163" s="179" t="s">
        <v>4494</v>
      </c>
      <c r="B9163" s="179" t="s">
        <v>10237</v>
      </c>
      <c r="C9163" s="179" t="s">
        <v>8</v>
      </c>
      <c r="D9163" s="180" t="s">
        <v>17838</v>
      </c>
    </row>
    <row r="9164" spans="1:4" x14ac:dyDescent="0.25">
      <c r="A9164" s="179" t="s">
        <v>4495</v>
      </c>
      <c r="B9164" s="179" t="s">
        <v>10238</v>
      </c>
      <c r="C9164" s="179" t="s">
        <v>8</v>
      </c>
      <c r="D9164" s="180" t="s">
        <v>27925</v>
      </c>
    </row>
    <row r="9165" spans="1:4" x14ac:dyDescent="0.25">
      <c r="A9165" s="179" t="s">
        <v>4496</v>
      </c>
      <c r="B9165" s="179" t="s">
        <v>10239</v>
      </c>
      <c r="C9165" s="179" t="s">
        <v>8</v>
      </c>
      <c r="D9165" s="180" t="s">
        <v>12961</v>
      </c>
    </row>
    <row r="9166" spans="1:4" x14ac:dyDescent="0.25">
      <c r="A9166" s="179" t="s">
        <v>4497</v>
      </c>
      <c r="B9166" s="179" t="s">
        <v>10240</v>
      </c>
      <c r="C9166" s="179" t="s">
        <v>8</v>
      </c>
      <c r="D9166" s="180" t="s">
        <v>27926</v>
      </c>
    </row>
    <row r="9167" spans="1:4" x14ac:dyDescent="0.25">
      <c r="A9167" s="179" t="s">
        <v>4498</v>
      </c>
      <c r="B9167" s="179" t="s">
        <v>10241</v>
      </c>
      <c r="C9167" s="179" t="s">
        <v>8</v>
      </c>
      <c r="D9167" s="180" t="s">
        <v>27927</v>
      </c>
    </row>
    <row r="9168" spans="1:4" x14ac:dyDescent="0.25">
      <c r="A9168" s="179" t="s">
        <v>4499</v>
      </c>
      <c r="B9168" s="179" t="s">
        <v>10242</v>
      </c>
      <c r="C9168" s="179" t="s">
        <v>8</v>
      </c>
      <c r="D9168" s="180" t="s">
        <v>27928</v>
      </c>
    </row>
    <row r="9169" spans="1:4" x14ac:dyDescent="0.25">
      <c r="A9169" s="179" t="s">
        <v>4500</v>
      </c>
      <c r="B9169" s="179" t="s">
        <v>10243</v>
      </c>
      <c r="C9169" s="179" t="s">
        <v>8</v>
      </c>
      <c r="D9169" s="180" t="s">
        <v>27929</v>
      </c>
    </row>
    <row r="9170" spans="1:4" x14ac:dyDescent="0.25">
      <c r="A9170" s="179" t="s">
        <v>4501</v>
      </c>
      <c r="B9170" s="179" t="s">
        <v>10244</v>
      </c>
      <c r="C9170" s="179" t="s">
        <v>8</v>
      </c>
      <c r="D9170" s="180" t="s">
        <v>17609</v>
      </c>
    </row>
    <row r="9171" spans="1:4" x14ac:dyDescent="0.25">
      <c r="A9171" s="179" t="s">
        <v>4502</v>
      </c>
      <c r="B9171" s="179" t="s">
        <v>10245</v>
      </c>
      <c r="C9171" s="179" t="s">
        <v>8</v>
      </c>
      <c r="D9171" s="180" t="s">
        <v>12731</v>
      </c>
    </row>
    <row r="9172" spans="1:4" x14ac:dyDescent="0.25">
      <c r="A9172" s="179" t="s">
        <v>4503</v>
      </c>
      <c r="B9172" s="179" t="s">
        <v>10246</v>
      </c>
      <c r="C9172" s="179" t="s">
        <v>8</v>
      </c>
      <c r="D9172" s="180" t="s">
        <v>27930</v>
      </c>
    </row>
    <row r="9173" spans="1:4" x14ac:dyDescent="0.25">
      <c r="A9173" s="179" t="s">
        <v>4504</v>
      </c>
      <c r="B9173" s="179" t="s">
        <v>10247</v>
      </c>
      <c r="C9173" s="179" t="s">
        <v>8</v>
      </c>
      <c r="D9173" s="180" t="s">
        <v>27931</v>
      </c>
    </row>
    <row r="9174" spans="1:4" x14ac:dyDescent="0.25">
      <c r="A9174" s="179" t="s">
        <v>4505</v>
      </c>
      <c r="B9174" s="179" t="s">
        <v>10248</v>
      </c>
      <c r="C9174" s="179" t="s">
        <v>8</v>
      </c>
      <c r="D9174" s="180" t="s">
        <v>27932</v>
      </c>
    </row>
    <row r="9175" spans="1:4" x14ac:dyDescent="0.25">
      <c r="A9175" s="179" t="s">
        <v>4506</v>
      </c>
      <c r="B9175" s="179" t="s">
        <v>10249</v>
      </c>
      <c r="C9175" s="179" t="s">
        <v>8</v>
      </c>
      <c r="D9175" s="180" t="s">
        <v>27933</v>
      </c>
    </row>
    <row r="9176" spans="1:4" x14ac:dyDescent="0.25">
      <c r="A9176" s="179" t="s">
        <v>4507</v>
      </c>
      <c r="B9176" s="179" t="s">
        <v>10250</v>
      </c>
      <c r="C9176" s="179" t="s">
        <v>8</v>
      </c>
      <c r="D9176" s="180" t="s">
        <v>15986</v>
      </c>
    </row>
    <row r="9177" spans="1:4" x14ac:dyDescent="0.25">
      <c r="A9177" s="179" t="s">
        <v>4508</v>
      </c>
      <c r="B9177" s="179" t="s">
        <v>10251</v>
      </c>
      <c r="C9177" s="179" t="s">
        <v>8</v>
      </c>
      <c r="D9177" s="180" t="s">
        <v>17742</v>
      </c>
    </row>
    <row r="9178" spans="1:4" x14ac:dyDescent="0.25">
      <c r="A9178" s="179" t="s">
        <v>4509</v>
      </c>
      <c r="B9178" s="179" t="s">
        <v>10252</v>
      </c>
      <c r="C9178" s="179" t="s">
        <v>8</v>
      </c>
      <c r="D9178" s="180" t="s">
        <v>9848</v>
      </c>
    </row>
    <row r="9179" spans="1:4" x14ac:dyDescent="0.25">
      <c r="A9179" s="179" t="s">
        <v>4510</v>
      </c>
      <c r="B9179" s="179" t="s">
        <v>10253</v>
      </c>
      <c r="C9179" s="179" t="s">
        <v>8</v>
      </c>
      <c r="D9179" s="180" t="s">
        <v>17597</v>
      </c>
    </row>
    <row r="9180" spans="1:4" x14ac:dyDescent="0.25">
      <c r="A9180" s="179" t="s">
        <v>4511</v>
      </c>
      <c r="B9180" s="179" t="s">
        <v>10254</v>
      </c>
      <c r="C9180" s="179" t="s">
        <v>8</v>
      </c>
      <c r="D9180" s="180" t="s">
        <v>25545</v>
      </c>
    </row>
    <row r="9181" spans="1:4" x14ac:dyDescent="0.25">
      <c r="A9181" s="179" t="s">
        <v>4512</v>
      </c>
      <c r="B9181" s="179" t="s">
        <v>10255</v>
      </c>
      <c r="C9181" s="179" t="s">
        <v>8</v>
      </c>
      <c r="D9181" s="180" t="s">
        <v>27934</v>
      </c>
    </row>
    <row r="9182" spans="1:4" x14ac:dyDescent="0.25">
      <c r="A9182" s="179" t="s">
        <v>4513</v>
      </c>
      <c r="B9182" s="179" t="s">
        <v>10256</v>
      </c>
      <c r="C9182" s="179" t="s">
        <v>8</v>
      </c>
      <c r="D9182" s="180" t="s">
        <v>17701</v>
      </c>
    </row>
    <row r="9183" spans="1:4" x14ac:dyDescent="0.25">
      <c r="A9183" s="179" t="s">
        <v>4514</v>
      </c>
      <c r="B9183" s="179" t="s">
        <v>10257</v>
      </c>
      <c r="C9183" s="179" t="s">
        <v>8</v>
      </c>
      <c r="D9183" s="180" t="s">
        <v>12401</v>
      </c>
    </row>
    <row r="9184" spans="1:4" x14ac:dyDescent="0.25">
      <c r="A9184" s="179" t="s">
        <v>4515</v>
      </c>
      <c r="B9184" s="179" t="s">
        <v>10258</v>
      </c>
      <c r="C9184" s="179" t="s">
        <v>8</v>
      </c>
      <c r="D9184" s="180" t="s">
        <v>17680</v>
      </c>
    </row>
    <row r="9185" spans="1:4" x14ac:dyDescent="0.25">
      <c r="A9185" s="179" t="s">
        <v>4516</v>
      </c>
      <c r="B9185" s="179" t="s">
        <v>10259</v>
      </c>
      <c r="C9185" s="179" t="s">
        <v>8</v>
      </c>
      <c r="D9185" s="180" t="s">
        <v>27935</v>
      </c>
    </row>
    <row r="9186" spans="1:4" x14ac:dyDescent="0.25">
      <c r="A9186" s="179" t="s">
        <v>4517</v>
      </c>
      <c r="B9186" s="179" t="s">
        <v>10260</v>
      </c>
      <c r="C9186" s="179" t="s">
        <v>8</v>
      </c>
      <c r="D9186" s="180" t="s">
        <v>25318</v>
      </c>
    </row>
    <row r="9187" spans="1:4" x14ac:dyDescent="0.25">
      <c r="A9187" s="179" t="s">
        <v>4518</v>
      </c>
      <c r="B9187" s="179" t="s">
        <v>10261</v>
      </c>
      <c r="C9187" s="179" t="s">
        <v>8</v>
      </c>
      <c r="D9187" s="180" t="s">
        <v>27936</v>
      </c>
    </row>
    <row r="9188" spans="1:4" x14ac:dyDescent="0.25">
      <c r="A9188" s="179" t="s">
        <v>4519</v>
      </c>
      <c r="B9188" s="179" t="s">
        <v>10262</v>
      </c>
      <c r="C9188" s="179" t="s">
        <v>8</v>
      </c>
      <c r="D9188" s="180" t="s">
        <v>27937</v>
      </c>
    </row>
    <row r="9189" spans="1:4" x14ac:dyDescent="0.25">
      <c r="A9189" s="179" t="s">
        <v>4520</v>
      </c>
      <c r="B9189" s="179" t="s">
        <v>10263</v>
      </c>
      <c r="C9189" s="179" t="s">
        <v>8</v>
      </c>
      <c r="D9189" s="180" t="s">
        <v>27938</v>
      </c>
    </row>
    <row r="9190" spans="1:4" x14ac:dyDescent="0.25">
      <c r="A9190" s="179" t="s">
        <v>4521</v>
      </c>
      <c r="B9190" s="179" t="s">
        <v>10264</v>
      </c>
      <c r="C9190" s="179" t="s">
        <v>8</v>
      </c>
      <c r="D9190" s="180" t="s">
        <v>27939</v>
      </c>
    </row>
    <row r="9191" spans="1:4" x14ac:dyDescent="0.25">
      <c r="A9191" s="179" t="s">
        <v>4522</v>
      </c>
      <c r="B9191" s="179" t="s">
        <v>10265</v>
      </c>
      <c r="C9191" s="179" t="s">
        <v>8</v>
      </c>
      <c r="D9191" s="180" t="s">
        <v>27940</v>
      </c>
    </row>
    <row r="9192" spans="1:4" x14ac:dyDescent="0.25">
      <c r="A9192" s="179" t="s">
        <v>4523</v>
      </c>
      <c r="B9192" s="179" t="s">
        <v>10266</v>
      </c>
      <c r="C9192" s="179" t="s">
        <v>8</v>
      </c>
      <c r="D9192" s="180" t="s">
        <v>27941</v>
      </c>
    </row>
    <row r="9193" spans="1:4" x14ac:dyDescent="0.25">
      <c r="A9193" s="179" t="s">
        <v>4524</v>
      </c>
      <c r="B9193" s="179" t="s">
        <v>10267</v>
      </c>
      <c r="C9193" s="179" t="s">
        <v>8</v>
      </c>
      <c r="D9193" s="180" t="s">
        <v>27942</v>
      </c>
    </row>
    <row r="9194" spans="1:4" x14ac:dyDescent="0.25">
      <c r="A9194" s="179" t="s">
        <v>4525</v>
      </c>
      <c r="B9194" s="179" t="s">
        <v>10268</v>
      </c>
      <c r="C9194" s="179" t="s">
        <v>8</v>
      </c>
      <c r="D9194" s="180" t="s">
        <v>17417</v>
      </c>
    </row>
    <row r="9195" spans="1:4" x14ac:dyDescent="0.25">
      <c r="A9195" s="179" t="s">
        <v>4526</v>
      </c>
      <c r="B9195" s="179" t="s">
        <v>10269</v>
      </c>
      <c r="C9195" s="179" t="s">
        <v>8</v>
      </c>
      <c r="D9195" s="180" t="s">
        <v>17972</v>
      </c>
    </row>
    <row r="9196" spans="1:4" x14ac:dyDescent="0.25">
      <c r="A9196" s="179" t="s">
        <v>4527</v>
      </c>
      <c r="B9196" s="179" t="s">
        <v>10270</v>
      </c>
      <c r="C9196" s="179" t="s">
        <v>8</v>
      </c>
      <c r="D9196" s="180" t="s">
        <v>27943</v>
      </c>
    </row>
    <row r="9197" spans="1:4" x14ac:dyDescent="0.25">
      <c r="A9197" s="179" t="s">
        <v>4528</v>
      </c>
      <c r="B9197" s="179" t="s">
        <v>10271</v>
      </c>
      <c r="C9197" s="179" t="s">
        <v>8</v>
      </c>
      <c r="D9197" s="180" t="s">
        <v>24278</v>
      </c>
    </row>
    <row r="9198" spans="1:4" x14ac:dyDescent="0.25">
      <c r="A9198" s="179" t="s">
        <v>4529</v>
      </c>
      <c r="B9198" s="179" t="s">
        <v>10272</v>
      </c>
      <c r="C9198" s="179" t="s">
        <v>8</v>
      </c>
      <c r="D9198" s="180" t="s">
        <v>27944</v>
      </c>
    </row>
    <row r="9199" spans="1:4" x14ac:dyDescent="0.25">
      <c r="A9199" s="179" t="s">
        <v>4530</v>
      </c>
      <c r="B9199" s="179" t="s">
        <v>10273</v>
      </c>
      <c r="C9199" s="179" t="s">
        <v>8</v>
      </c>
      <c r="D9199" s="180" t="s">
        <v>27945</v>
      </c>
    </row>
    <row r="9200" spans="1:4" x14ac:dyDescent="0.25">
      <c r="A9200" s="179" t="s">
        <v>4531</v>
      </c>
      <c r="B9200" s="179" t="s">
        <v>10274</v>
      </c>
      <c r="C9200" s="179" t="s">
        <v>8</v>
      </c>
      <c r="D9200" s="180" t="s">
        <v>17798</v>
      </c>
    </row>
    <row r="9201" spans="1:4" x14ac:dyDescent="0.25">
      <c r="A9201" s="179" t="s">
        <v>4532</v>
      </c>
      <c r="B9201" s="179" t="s">
        <v>10275</v>
      </c>
      <c r="C9201" s="179" t="s">
        <v>8</v>
      </c>
      <c r="D9201" s="180" t="s">
        <v>27939</v>
      </c>
    </row>
    <row r="9202" spans="1:4" x14ac:dyDescent="0.25">
      <c r="A9202" s="179" t="s">
        <v>4533</v>
      </c>
      <c r="B9202" s="179" t="s">
        <v>10276</v>
      </c>
      <c r="C9202" s="179" t="s">
        <v>8</v>
      </c>
      <c r="D9202" s="180" t="s">
        <v>27946</v>
      </c>
    </row>
    <row r="9203" spans="1:4" x14ac:dyDescent="0.25">
      <c r="A9203" s="179" t="s">
        <v>4534</v>
      </c>
      <c r="B9203" s="179" t="s">
        <v>10277</v>
      </c>
      <c r="C9203" s="179" t="s">
        <v>8</v>
      </c>
      <c r="D9203" s="180" t="s">
        <v>27947</v>
      </c>
    </row>
    <row r="9204" spans="1:4" x14ac:dyDescent="0.25">
      <c r="A9204" s="179" t="s">
        <v>4535</v>
      </c>
      <c r="B9204" s="179" t="s">
        <v>10278</v>
      </c>
      <c r="C9204" s="179" t="s">
        <v>8</v>
      </c>
      <c r="D9204" s="180" t="s">
        <v>27948</v>
      </c>
    </row>
    <row r="9205" spans="1:4" x14ac:dyDescent="0.25">
      <c r="A9205" s="179" t="s">
        <v>4536</v>
      </c>
      <c r="B9205" s="179" t="s">
        <v>10279</v>
      </c>
      <c r="C9205" s="179" t="s">
        <v>8</v>
      </c>
      <c r="D9205" s="180" t="s">
        <v>27949</v>
      </c>
    </row>
    <row r="9206" spans="1:4" x14ac:dyDescent="0.25">
      <c r="A9206" s="179" t="s">
        <v>4537</v>
      </c>
      <c r="B9206" s="179" t="s">
        <v>10280</v>
      </c>
      <c r="C9206" s="179" t="s">
        <v>8</v>
      </c>
      <c r="D9206" s="180" t="s">
        <v>25851</v>
      </c>
    </row>
    <row r="9207" spans="1:4" x14ac:dyDescent="0.25">
      <c r="A9207" s="179" t="s">
        <v>4538</v>
      </c>
      <c r="B9207" s="179" t="s">
        <v>10281</v>
      </c>
      <c r="C9207" s="179" t="s">
        <v>8</v>
      </c>
      <c r="D9207" s="180" t="s">
        <v>17169</v>
      </c>
    </row>
    <row r="9208" spans="1:4" x14ac:dyDescent="0.25">
      <c r="A9208" s="179" t="s">
        <v>4539</v>
      </c>
      <c r="B9208" s="179" t="s">
        <v>10282</v>
      </c>
      <c r="C9208" s="179" t="s">
        <v>8</v>
      </c>
      <c r="D9208" s="180" t="s">
        <v>27950</v>
      </c>
    </row>
    <row r="9209" spans="1:4" x14ac:dyDescent="0.25">
      <c r="A9209" s="179" t="s">
        <v>4540</v>
      </c>
      <c r="B9209" s="179" t="s">
        <v>10283</v>
      </c>
      <c r="C9209" s="179" t="s">
        <v>8</v>
      </c>
      <c r="D9209" s="180" t="s">
        <v>25519</v>
      </c>
    </row>
    <row r="9210" spans="1:4" x14ac:dyDescent="0.25">
      <c r="A9210" s="179" t="s">
        <v>4541</v>
      </c>
      <c r="B9210" s="179" t="s">
        <v>10284</v>
      </c>
      <c r="C9210" s="179" t="s">
        <v>8</v>
      </c>
      <c r="D9210" s="180" t="s">
        <v>25519</v>
      </c>
    </row>
    <row r="9211" spans="1:4" x14ac:dyDescent="0.25">
      <c r="A9211" s="179" t="s">
        <v>4542</v>
      </c>
      <c r="B9211" s="179" t="s">
        <v>10285</v>
      </c>
      <c r="C9211" s="179" t="s">
        <v>8</v>
      </c>
      <c r="D9211" s="180" t="s">
        <v>25519</v>
      </c>
    </row>
    <row r="9212" spans="1:4" x14ac:dyDescent="0.25">
      <c r="A9212" s="179" t="s">
        <v>4543</v>
      </c>
      <c r="B9212" s="179" t="s">
        <v>10286</v>
      </c>
      <c r="C9212" s="179" t="s">
        <v>8</v>
      </c>
      <c r="D9212" s="180" t="s">
        <v>17905</v>
      </c>
    </row>
    <row r="9213" spans="1:4" x14ac:dyDescent="0.25">
      <c r="A9213" s="179" t="s">
        <v>4544</v>
      </c>
      <c r="B9213" s="179" t="s">
        <v>10287</v>
      </c>
      <c r="C9213" s="179" t="s">
        <v>8</v>
      </c>
      <c r="D9213" s="180" t="s">
        <v>17905</v>
      </c>
    </row>
    <row r="9214" spans="1:4" x14ac:dyDescent="0.25">
      <c r="A9214" s="179" t="s">
        <v>4545</v>
      </c>
      <c r="B9214" s="179" t="s">
        <v>10288</v>
      </c>
      <c r="C9214" s="179" t="s">
        <v>8</v>
      </c>
      <c r="D9214" s="180" t="s">
        <v>27951</v>
      </c>
    </row>
    <row r="9215" spans="1:4" x14ac:dyDescent="0.25">
      <c r="A9215" s="179" t="s">
        <v>4546</v>
      </c>
      <c r="B9215" s="179" t="s">
        <v>10289</v>
      </c>
      <c r="C9215" s="179" t="s">
        <v>8</v>
      </c>
      <c r="D9215" s="180" t="s">
        <v>27952</v>
      </c>
    </row>
    <row r="9216" spans="1:4" x14ac:dyDescent="0.25">
      <c r="A9216" s="179" t="s">
        <v>4547</v>
      </c>
      <c r="B9216" s="179" t="s">
        <v>10290</v>
      </c>
      <c r="C9216" s="179" t="s">
        <v>8</v>
      </c>
      <c r="D9216" s="180" t="s">
        <v>27952</v>
      </c>
    </row>
    <row r="9217" spans="1:4" x14ac:dyDescent="0.25">
      <c r="A9217" s="179" t="s">
        <v>4548</v>
      </c>
      <c r="B9217" s="179" t="s">
        <v>10291</v>
      </c>
      <c r="C9217" s="179" t="s">
        <v>8</v>
      </c>
      <c r="D9217" s="180" t="s">
        <v>17570</v>
      </c>
    </row>
    <row r="9218" spans="1:4" x14ac:dyDescent="0.25">
      <c r="A9218" s="179" t="s">
        <v>4549</v>
      </c>
      <c r="B9218" s="179" t="s">
        <v>10292</v>
      </c>
      <c r="C9218" s="179" t="s">
        <v>8</v>
      </c>
      <c r="D9218" s="180" t="s">
        <v>17660</v>
      </c>
    </row>
    <row r="9219" spans="1:4" x14ac:dyDescent="0.25">
      <c r="A9219" s="179" t="s">
        <v>4550</v>
      </c>
      <c r="B9219" s="179" t="s">
        <v>10293</v>
      </c>
      <c r="C9219" s="179" t="s">
        <v>8</v>
      </c>
      <c r="D9219" s="180" t="s">
        <v>27953</v>
      </c>
    </row>
    <row r="9220" spans="1:4" x14ac:dyDescent="0.25">
      <c r="A9220" s="179" t="s">
        <v>4551</v>
      </c>
      <c r="B9220" s="179" t="s">
        <v>10294</v>
      </c>
      <c r="C9220" s="179" t="s">
        <v>8</v>
      </c>
      <c r="D9220" s="180" t="s">
        <v>17051</v>
      </c>
    </row>
    <row r="9221" spans="1:4" x14ac:dyDescent="0.25">
      <c r="A9221" s="179" t="s">
        <v>4552</v>
      </c>
      <c r="B9221" s="179" t="s">
        <v>10295</v>
      </c>
      <c r="C9221" s="179" t="s">
        <v>8</v>
      </c>
      <c r="D9221" s="180" t="s">
        <v>17051</v>
      </c>
    </row>
    <row r="9222" spans="1:4" x14ac:dyDescent="0.25">
      <c r="A9222" s="179" t="s">
        <v>4553</v>
      </c>
      <c r="B9222" s="179" t="s">
        <v>10296</v>
      </c>
      <c r="C9222" s="179" t="s">
        <v>8</v>
      </c>
      <c r="D9222" s="180" t="s">
        <v>27954</v>
      </c>
    </row>
    <row r="9223" spans="1:4" x14ac:dyDescent="0.25">
      <c r="A9223" s="179" t="s">
        <v>4554</v>
      </c>
      <c r="B9223" s="179" t="s">
        <v>10297</v>
      </c>
      <c r="C9223" s="179" t="s">
        <v>8</v>
      </c>
      <c r="D9223" s="180" t="s">
        <v>27954</v>
      </c>
    </row>
    <row r="9224" spans="1:4" x14ac:dyDescent="0.25">
      <c r="A9224" s="179" t="s">
        <v>4555</v>
      </c>
      <c r="B9224" s="179" t="s">
        <v>10298</v>
      </c>
      <c r="C9224" s="179" t="s">
        <v>8</v>
      </c>
      <c r="D9224" s="180" t="s">
        <v>27954</v>
      </c>
    </row>
    <row r="9225" spans="1:4" x14ac:dyDescent="0.25">
      <c r="A9225" s="179" t="s">
        <v>4556</v>
      </c>
      <c r="B9225" s="179" t="s">
        <v>10299</v>
      </c>
      <c r="C9225" s="179" t="s">
        <v>8</v>
      </c>
      <c r="D9225" s="180" t="s">
        <v>27955</v>
      </c>
    </row>
    <row r="9226" spans="1:4" x14ac:dyDescent="0.25">
      <c r="A9226" s="179" t="s">
        <v>4557</v>
      </c>
      <c r="B9226" s="179" t="s">
        <v>10300</v>
      </c>
      <c r="C9226" s="179" t="s">
        <v>8</v>
      </c>
      <c r="D9226" s="180" t="s">
        <v>27955</v>
      </c>
    </row>
    <row r="9227" spans="1:4" x14ac:dyDescent="0.25">
      <c r="A9227" s="179" t="s">
        <v>4558</v>
      </c>
      <c r="B9227" s="179" t="s">
        <v>10301</v>
      </c>
      <c r="C9227" s="179" t="s">
        <v>8</v>
      </c>
      <c r="D9227" s="180" t="s">
        <v>27955</v>
      </c>
    </row>
    <row r="9228" spans="1:4" x14ac:dyDescent="0.25">
      <c r="A9228" s="179" t="s">
        <v>4559</v>
      </c>
      <c r="B9228" s="179" t="s">
        <v>10302</v>
      </c>
      <c r="C9228" s="179" t="s">
        <v>8</v>
      </c>
      <c r="D9228" s="180" t="s">
        <v>27956</v>
      </c>
    </row>
    <row r="9229" spans="1:4" x14ac:dyDescent="0.25">
      <c r="A9229" s="179" t="s">
        <v>4560</v>
      </c>
      <c r="B9229" s="179" t="s">
        <v>10303</v>
      </c>
      <c r="C9229" s="179" t="s">
        <v>8</v>
      </c>
      <c r="D9229" s="180" t="s">
        <v>27956</v>
      </c>
    </row>
    <row r="9230" spans="1:4" x14ac:dyDescent="0.25">
      <c r="A9230" s="179" t="s">
        <v>4561</v>
      </c>
      <c r="B9230" s="179" t="s">
        <v>10304</v>
      </c>
      <c r="C9230" s="179" t="s">
        <v>8</v>
      </c>
      <c r="D9230" s="180" t="s">
        <v>27957</v>
      </c>
    </row>
    <row r="9231" spans="1:4" x14ac:dyDescent="0.25">
      <c r="A9231" s="179" t="s">
        <v>4562</v>
      </c>
      <c r="B9231" s="179" t="s">
        <v>10305</v>
      </c>
      <c r="C9231" s="179" t="s">
        <v>8</v>
      </c>
      <c r="D9231" s="180" t="s">
        <v>27957</v>
      </c>
    </row>
    <row r="9232" spans="1:4" x14ac:dyDescent="0.25">
      <c r="A9232" s="179" t="s">
        <v>4563</v>
      </c>
      <c r="B9232" s="179" t="s">
        <v>10306</v>
      </c>
      <c r="C9232" s="179" t="s">
        <v>8</v>
      </c>
      <c r="D9232" s="180" t="s">
        <v>8835</v>
      </c>
    </row>
    <row r="9233" spans="1:4" x14ac:dyDescent="0.25">
      <c r="A9233" s="179" t="s">
        <v>4564</v>
      </c>
      <c r="B9233" s="179" t="s">
        <v>10307</v>
      </c>
      <c r="C9233" s="179" t="s">
        <v>8</v>
      </c>
      <c r="D9233" s="180" t="s">
        <v>16808</v>
      </c>
    </row>
    <row r="9234" spans="1:4" x14ac:dyDescent="0.25">
      <c r="A9234" s="179" t="s">
        <v>4565</v>
      </c>
      <c r="B9234" s="179" t="s">
        <v>10308</v>
      </c>
      <c r="C9234" s="179" t="s">
        <v>8</v>
      </c>
      <c r="D9234" s="180" t="s">
        <v>27958</v>
      </c>
    </row>
    <row r="9235" spans="1:4" x14ac:dyDescent="0.25">
      <c r="A9235" s="179" t="s">
        <v>4566</v>
      </c>
      <c r="B9235" s="179" t="s">
        <v>10309</v>
      </c>
      <c r="C9235" s="179" t="s">
        <v>8</v>
      </c>
      <c r="D9235" s="180" t="s">
        <v>25545</v>
      </c>
    </row>
    <row r="9236" spans="1:4" x14ac:dyDescent="0.25">
      <c r="A9236" s="179" t="s">
        <v>4567</v>
      </c>
      <c r="B9236" s="179" t="s">
        <v>10310</v>
      </c>
      <c r="C9236" s="179" t="s">
        <v>8</v>
      </c>
      <c r="D9236" s="180" t="s">
        <v>25545</v>
      </c>
    </row>
    <row r="9237" spans="1:4" x14ac:dyDescent="0.25">
      <c r="A9237" s="179" t="s">
        <v>4568</v>
      </c>
      <c r="B9237" s="179" t="s">
        <v>10311</v>
      </c>
      <c r="C9237" s="179" t="s">
        <v>8</v>
      </c>
      <c r="D9237" s="180" t="s">
        <v>15816</v>
      </c>
    </row>
    <row r="9238" spans="1:4" x14ac:dyDescent="0.25">
      <c r="A9238" s="179" t="s">
        <v>4569</v>
      </c>
      <c r="B9238" s="179" t="s">
        <v>10312</v>
      </c>
      <c r="C9238" s="179" t="s">
        <v>8</v>
      </c>
      <c r="D9238" s="180" t="s">
        <v>15816</v>
      </c>
    </row>
    <row r="9239" spans="1:4" x14ac:dyDescent="0.25">
      <c r="A9239" s="179" t="s">
        <v>4570</v>
      </c>
      <c r="B9239" s="179" t="s">
        <v>10313</v>
      </c>
      <c r="C9239" s="179" t="s">
        <v>8</v>
      </c>
      <c r="D9239" s="180" t="s">
        <v>15816</v>
      </c>
    </row>
    <row r="9240" spans="1:4" x14ac:dyDescent="0.25">
      <c r="A9240" s="179" t="s">
        <v>4571</v>
      </c>
      <c r="B9240" s="179" t="s">
        <v>10314</v>
      </c>
      <c r="C9240" s="179" t="s">
        <v>8</v>
      </c>
      <c r="D9240" s="180" t="s">
        <v>17617</v>
      </c>
    </row>
    <row r="9241" spans="1:4" x14ac:dyDescent="0.25">
      <c r="A9241" s="179" t="s">
        <v>4572</v>
      </c>
      <c r="B9241" s="179" t="s">
        <v>10315</v>
      </c>
      <c r="C9241" s="179" t="s">
        <v>8</v>
      </c>
      <c r="D9241" s="180" t="s">
        <v>17617</v>
      </c>
    </row>
    <row r="9242" spans="1:4" x14ac:dyDescent="0.25">
      <c r="A9242" s="179" t="s">
        <v>4573</v>
      </c>
      <c r="B9242" s="179" t="s">
        <v>10316</v>
      </c>
      <c r="C9242" s="179" t="s">
        <v>8</v>
      </c>
      <c r="D9242" s="180" t="s">
        <v>17617</v>
      </c>
    </row>
    <row r="9243" spans="1:4" x14ac:dyDescent="0.25">
      <c r="A9243" s="179" t="s">
        <v>4574</v>
      </c>
      <c r="B9243" s="179" t="s">
        <v>10317</v>
      </c>
      <c r="C9243" s="179" t="s">
        <v>8</v>
      </c>
      <c r="D9243" s="180" t="s">
        <v>18331</v>
      </c>
    </row>
    <row r="9244" spans="1:4" x14ac:dyDescent="0.25">
      <c r="A9244" s="179" t="s">
        <v>4575</v>
      </c>
      <c r="B9244" s="179" t="s">
        <v>10318</v>
      </c>
      <c r="C9244" s="179" t="s">
        <v>8</v>
      </c>
      <c r="D9244" s="180" t="s">
        <v>18331</v>
      </c>
    </row>
    <row r="9245" spans="1:4" x14ac:dyDescent="0.25">
      <c r="A9245" s="179" t="s">
        <v>4576</v>
      </c>
      <c r="B9245" s="179" t="s">
        <v>10319</v>
      </c>
      <c r="C9245" s="179" t="s">
        <v>8</v>
      </c>
      <c r="D9245" s="180" t="s">
        <v>27959</v>
      </c>
    </row>
    <row r="9246" spans="1:4" x14ac:dyDescent="0.25">
      <c r="A9246" s="179" t="s">
        <v>4577</v>
      </c>
      <c r="B9246" s="179" t="s">
        <v>10320</v>
      </c>
      <c r="C9246" s="179" t="s">
        <v>8</v>
      </c>
      <c r="D9246" s="180" t="s">
        <v>27959</v>
      </c>
    </row>
    <row r="9247" spans="1:4" x14ac:dyDescent="0.25">
      <c r="A9247" s="179" t="s">
        <v>4578</v>
      </c>
      <c r="B9247" s="179" t="s">
        <v>10321</v>
      </c>
      <c r="C9247" s="179" t="s">
        <v>8</v>
      </c>
      <c r="D9247" s="180" t="s">
        <v>17017</v>
      </c>
    </row>
    <row r="9248" spans="1:4" x14ac:dyDescent="0.25">
      <c r="A9248" s="179" t="s">
        <v>4579</v>
      </c>
      <c r="B9248" s="179" t="s">
        <v>13620</v>
      </c>
      <c r="C9248" s="179" t="s">
        <v>8</v>
      </c>
      <c r="D9248" s="180" t="s">
        <v>8528</v>
      </c>
    </row>
    <row r="9249" spans="1:4" x14ac:dyDescent="0.25">
      <c r="A9249" s="179" t="s">
        <v>4580</v>
      </c>
      <c r="B9249" s="179" t="s">
        <v>13621</v>
      </c>
      <c r="C9249" s="179" t="s">
        <v>8</v>
      </c>
      <c r="D9249" s="180" t="s">
        <v>27960</v>
      </c>
    </row>
    <row r="9250" spans="1:4" x14ac:dyDescent="0.25">
      <c r="A9250" s="179" t="s">
        <v>4581</v>
      </c>
      <c r="B9250" s="179" t="s">
        <v>13622</v>
      </c>
      <c r="C9250" s="179" t="s">
        <v>8</v>
      </c>
      <c r="D9250" s="180" t="s">
        <v>12519</v>
      </c>
    </row>
    <row r="9251" spans="1:4" x14ac:dyDescent="0.25">
      <c r="A9251" s="179" t="s">
        <v>4582</v>
      </c>
      <c r="B9251" s="179" t="s">
        <v>13623</v>
      </c>
      <c r="C9251" s="179" t="s">
        <v>8</v>
      </c>
      <c r="D9251" s="180" t="s">
        <v>19554</v>
      </c>
    </row>
    <row r="9252" spans="1:4" x14ac:dyDescent="0.25">
      <c r="A9252" s="179" t="s">
        <v>4583</v>
      </c>
      <c r="B9252" s="179" t="s">
        <v>13625</v>
      </c>
      <c r="C9252" s="179" t="s">
        <v>8</v>
      </c>
      <c r="D9252" s="180" t="s">
        <v>16766</v>
      </c>
    </row>
    <row r="9253" spans="1:4" x14ac:dyDescent="0.25">
      <c r="A9253" s="179" t="s">
        <v>4584</v>
      </c>
      <c r="B9253" s="179" t="s">
        <v>13626</v>
      </c>
      <c r="C9253" s="179" t="s">
        <v>8</v>
      </c>
      <c r="D9253" s="180" t="s">
        <v>7963</v>
      </c>
    </row>
    <row r="9254" spans="1:4" x14ac:dyDescent="0.25">
      <c r="A9254" s="179" t="s">
        <v>4585</v>
      </c>
      <c r="B9254" s="179" t="s">
        <v>13627</v>
      </c>
      <c r="C9254" s="179" t="s">
        <v>8</v>
      </c>
      <c r="D9254" s="180" t="s">
        <v>27961</v>
      </c>
    </row>
    <row r="9255" spans="1:4" x14ac:dyDescent="0.25">
      <c r="A9255" s="179" t="s">
        <v>4586</v>
      </c>
      <c r="B9255" s="179" t="s">
        <v>13628</v>
      </c>
      <c r="C9255" s="179" t="s">
        <v>8</v>
      </c>
      <c r="D9255" s="180" t="s">
        <v>12520</v>
      </c>
    </row>
    <row r="9256" spans="1:4" x14ac:dyDescent="0.25">
      <c r="A9256" s="179" t="s">
        <v>4587</v>
      </c>
      <c r="B9256" s="179" t="s">
        <v>13629</v>
      </c>
      <c r="C9256" s="179" t="s">
        <v>8</v>
      </c>
      <c r="D9256" s="180" t="s">
        <v>27962</v>
      </c>
    </row>
    <row r="9257" spans="1:4" x14ac:dyDescent="0.25">
      <c r="A9257" s="179" t="s">
        <v>4588</v>
      </c>
      <c r="B9257" s="179" t="s">
        <v>13630</v>
      </c>
      <c r="C9257" s="179" t="s">
        <v>8</v>
      </c>
      <c r="D9257" s="180" t="s">
        <v>18008</v>
      </c>
    </row>
    <row r="9258" spans="1:4" x14ac:dyDescent="0.25">
      <c r="A9258" s="179" t="s">
        <v>4589</v>
      </c>
      <c r="B9258" s="179" t="s">
        <v>13631</v>
      </c>
      <c r="C9258" s="179" t="s">
        <v>8</v>
      </c>
      <c r="D9258" s="180" t="s">
        <v>18030</v>
      </c>
    </row>
    <row r="9259" spans="1:4" x14ac:dyDescent="0.25">
      <c r="A9259" s="179" t="s">
        <v>4590</v>
      </c>
      <c r="B9259" s="179" t="s">
        <v>13632</v>
      </c>
      <c r="C9259" s="179" t="s">
        <v>8</v>
      </c>
      <c r="D9259" s="180" t="s">
        <v>27963</v>
      </c>
    </row>
    <row r="9260" spans="1:4" x14ac:dyDescent="0.25">
      <c r="A9260" s="179" t="s">
        <v>4591</v>
      </c>
      <c r="B9260" s="179" t="s">
        <v>13633</v>
      </c>
      <c r="C9260" s="179" t="s">
        <v>8</v>
      </c>
      <c r="D9260" s="180" t="s">
        <v>27964</v>
      </c>
    </row>
    <row r="9261" spans="1:4" x14ac:dyDescent="0.25">
      <c r="A9261" s="179" t="s">
        <v>4592</v>
      </c>
      <c r="B9261" s="179" t="s">
        <v>13634</v>
      </c>
      <c r="C9261" s="179" t="s">
        <v>8</v>
      </c>
      <c r="D9261" s="180" t="s">
        <v>17933</v>
      </c>
    </row>
    <row r="9262" spans="1:4" x14ac:dyDescent="0.25">
      <c r="A9262" s="179" t="s">
        <v>4593</v>
      </c>
      <c r="B9262" s="179" t="s">
        <v>13635</v>
      </c>
      <c r="C9262" s="179" t="s">
        <v>8</v>
      </c>
      <c r="D9262" s="180" t="s">
        <v>27965</v>
      </c>
    </row>
    <row r="9263" spans="1:4" x14ac:dyDescent="0.25">
      <c r="A9263" s="179" t="s">
        <v>4594</v>
      </c>
      <c r="B9263" s="179" t="s">
        <v>13636</v>
      </c>
      <c r="C9263" s="179" t="s">
        <v>8</v>
      </c>
      <c r="D9263" s="180" t="s">
        <v>26844</v>
      </c>
    </row>
    <row r="9264" spans="1:4" x14ac:dyDescent="0.25">
      <c r="A9264" s="179" t="s">
        <v>4595</v>
      </c>
      <c r="B9264" s="179" t="s">
        <v>13637</v>
      </c>
      <c r="C9264" s="179" t="s">
        <v>8</v>
      </c>
      <c r="D9264" s="180" t="s">
        <v>26886</v>
      </c>
    </row>
    <row r="9265" spans="1:4" x14ac:dyDescent="0.25">
      <c r="A9265" s="179" t="s">
        <v>4596</v>
      </c>
      <c r="B9265" s="179" t="s">
        <v>13638</v>
      </c>
      <c r="C9265" s="179" t="s">
        <v>8</v>
      </c>
      <c r="D9265" s="180" t="s">
        <v>27966</v>
      </c>
    </row>
    <row r="9266" spans="1:4" x14ac:dyDescent="0.25">
      <c r="A9266" s="179" t="s">
        <v>4597</v>
      </c>
      <c r="B9266" s="179" t="s">
        <v>13639</v>
      </c>
      <c r="C9266" s="179" t="s">
        <v>8</v>
      </c>
      <c r="D9266" s="180" t="s">
        <v>27867</v>
      </c>
    </row>
    <row r="9267" spans="1:4" x14ac:dyDescent="0.25">
      <c r="A9267" s="179" t="s">
        <v>4598</v>
      </c>
      <c r="B9267" s="179" t="s">
        <v>13640</v>
      </c>
      <c r="C9267" s="179" t="s">
        <v>8</v>
      </c>
      <c r="D9267" s="180" t="s">
        <v>27967</v>
      </c>
    </row>
    <row r="9268" spans="1:4" x14ac:dyDescent="0.25">
      <c r="A9268" s="179" t="s">
        <v>4599</v>
      </c>
      <c r="B9268" s="179" t="s">
        <v>13641</v>
      </c>
      <c r="C9268" s="179" t="s">
        <v>8</v>
      </c>
      <c r="D9268" s="180" t="s">
        <v>27968</v>
      </c>
    </row>
    <row r="9269" spans="1:4" x14ac:dyDescent="0.25">
      <c r="A9269" s="179" t="s">
        <v>4600</v>
      </c>
      <c r="B9269" s="179" t="s">
        <v>13642</v>
      </c>
      <c r="C9269" s="179" t="s">
        <v>8</v>
      </c>
      <c r="D9269" s="180" t="s">
        <v>27969</v>
      </c>
    </row>
    <row r="9270" spans="1:4" x14ac:dyDescent="0.25">
      <c r="A9270" s="179" t="s">
        <v>4601</v>
      </c>
      <c r="B9270" s="179" t="s">
        <v>13643</v>
      </c>
      <c r="C9270" s="179" t="s">
        <v>8</v>
      </c>
      <c r="D9270" s="180" t="s">
        <v>27970</v>
      </c>
    </row>
    <row r="9271" spans="1:4" x14ac:dyDescent="0.25">
      <c r="A9271" s="179" t="s">
        <v>4602</v>
      </c>
      <c r="B9271" s="179" t="s">
        <v>13644</v>
      </c>
      <c r="C9271" s="179" t="s">
        <v>8</v>
      </c>
      <c r="D9271" s="180" t="s">
        <v>8459</v>
      </c>
    </row>
    <row r="9272" spans="1:4" x14ac:dyDescent="0.25">
      <c r="A9272" s="179" t="s">
        <v>4603</v>
      </c>
      <c r="B9272" s="179" t="s">
        <v>13645</v>
      </c>
      <c r="C9272" s="179" t="s">
        <v>8</v>
      </c>
      <c r="D9272" s="180" t="s">
        <v>17459</v>
      </c>
    </row>
    <row r="9273" spans="1:4" x14ac:dyDescent="0.25">
      <c r="A9273" s="179" t="s">
        <v>4604</v>
      </c>
      <c r="B9273" s="179" t="s">
        <v>13646</v>
      </c>
      <c r="C9273" s="179" t="s">
        <v>8</v>
      </c>
      <c r="D9273" s="180" t="s">
        <v>22341</v>
      </c>
    </row>
    <row r="9274" spans="1:4" x14ac:dyDescent="0.25">
      <c r="A9274" s="179" t="s">
        <v>4605</v>
      </c>
      <c r="B9274" s="179" t="s">
        <v>13647</v>
      </c>
      <c r="C9274" s="179" t="s">
        <v>8</v>
      </c>
      <c r="D9274" s="180" t="s">
        <v>17959</v>
      </c>
    </row>
    <row r="9275" spans="1:4" x14ac:dyDescent="0.25">
      <c r="A9275" s="179" t="s">
        <v>4606</v>
      </c>
      <c r="B9275" s="179" t="s">
        <v>13648</v>
      </c>
      <c r="C9275" s="179" t="s">
        <v>8</v>
      </c>
      <c r="D9275" s="180" t="s">
        <v>12176</v>
      </c>
    </row>
    <row r="9276" spans="1:4" x14ac:dyDescent="0.25">
      <c r="A9276" s="179" t="s">
        <v>4607</v>
      </c>
      <c r="B9276" s="179" t="s">
        <v>13649</v>
      </c>
      <c r="C9276" s="179" t="s">
        <v>8</v>
      </c>
      <c r="D9276" s="180" t="s">
        <v>16746</v>
      </c>
    </row>
    <row r="9277" spans="1:4" x14ac:dyDescent="0.25">
      <c r="A9277" s="179" t="s">
        <v>4608</v>
      </c>
      <c r="B9277" s="179" t="s">
        <v>13651</v>
      </c>
      <c r="C9277" s="179" t="s">
        <v>8</v>
      </c>
      <c r="D9277" s="180" t="s">
        <v>11818</v>
      </c>
    </row>
    <row r="9278" spans="1:4" x14ac:dyDescent="0.25">
      <c r="A9278" s="179" t="s">
        <v>4609</v>
      </c>
      <c r="B9278" s="179" t="s">
        <v>13652</v>
      </c>
      <c r="C9278" s="179" t="s">
        <v>8</v>
      </c>
      <c r="D9278" s="180" t="s">
        <v>27971</v>
      </c>
    </row>
    <row r="9279" spans="1:4" x14ac:dyDescent="0.25">
      <c r="A9279" s="179" t="s">
        <v>4610</v>
      </c>
      <c r="B9279" s="179" t="s">
        <v>13653</v>
      </c>
      <c r="C9279" s="179" t="s">
        <v>8</v>
      </c>
      <c r="D9279" s="180" t="s">
        <v>6948</v>
      </c>
    </row>
    <row r="9280" spans="1:4" x14ac:dyDescent="0.25">
      <c r="A9280" s="179" t="s">
        <v>4611</v>
      </c>
      <c r="B9280" s="179" t="s">
        <v>13655</v>
      </c>
      <c r="C9280" s="179" t="s">
        <v>8</v>
      </c>
      <c r="D9280" s="180" t="s">
        <v>12059</v>
      </c>
    </row>
    <row r="9281" spans="1:4" x14ac:dyDescent="0.25">
      <c r="A9281" s="179" t="s">
        <v>4612</v>
      </c>
      <c r="B9281" s="179" t="s">
        <v>13656</v>
      </c>
      <c r="C9281" s="179" t="s">
        <v>8</v>
      </c>
      <c r="D9281" s="180" t="s">
        <v>27972</v>
      </c>
    </row>
    <row r="9282" spans="1:4" x14ac:dyDescent="0.25">
      <c r="A9282" s="179" t="s">
        <v>4613</v>
      </c>
      <c r="B9282" s="179" t="s">
        <v>13657</v>
      </c>
      <c r="C9282" s="179" t="s">
        <v>8</v>
      </c>
      <c r="D9282" s="180" t="s">
        <v>13720</v>
      </c>
    </row>
    <row r="9283" spans="1:4" x14ac:dyDescent="0.25">
      <c r="A9283" s="179" t="s">
        <v>4614</v>
      </c>
      <c r="B9283" s="179" t="s">
        <v>13658</v>
      </c>
      <c r="C9283" s="179" t="s">
        <v>8</v>
      </c>
      <c r="D9283" s="180" t="s">
        <v>27973</v>
      </c>
    </row>
    <row r="9284" spans="1:4" x14ac:dyDescent="0.25">
      <c r="A9284" s="179" t="s">
        <v>4615</v>
      </c>
      <c r="B9284" s="179" t="s">
        <v>13659</v>
      </c>
      <c r="C9284" s="179" t="s">
        <v>8</v>
      </c>
      <c r="D9284" s="180" t="s">
        <v>27974</v>
      </c>
    </row>
    <row r="9285" spans="1:4" x14ac:dyDescent="0.25">
      <c r="A9285" s="179" t="s">
        <v>4616</v>
      </c>
      <c r="B9285" s="179" t="s">
        <v>13660</v>
      </c>
      <c r="C9285" s="179" t="s">
        <v>8</v>
      </c>
      <c r="D9285" s="180" t="s">
        <v>7378</v>
      </c>
    </row>
    <row r="9286" spans="1:4" x14ac:dyDescent="0.25">
      <c r="A9286" s="179" t="s">
        <v>4617</v>
      </c>
      <c r="B9286" s="179" t="s">
        <v>13661</v>
      </c>
      <c r="C9286" s="179" t="s">
        <v>8</v>
      </c>
      <c r="D9286" s="180" t="s">
        <v>7886</v>
      </c>
    </row>
    <row r="9287" spans="1:4" x14ac:dyDescent="0.25">
      <c r="A9287" s="179" t="s">
        <v>4618</v>
      </c>
      <c r="B9287" s="179" t="s">
        <v>13662</v>
      </c>
      <c r="C9287" s="179" t="s">
        <v>8</v>
      </c>
      <c r="D9287" s="180" t="s">
        <v>27975</v>
      </c>
    </row>
    <row r="9288" spans="1:4" x14ac:dyDescent="0.25">
      <c r="A9288" s="179" t="s">
        <v>4619</v>
      </c>
      <c r="B9288" s="179" t="s">
        <v>13663</v>
      </c>
      <c r="C9288" s="179" t="s">
        <v>8</v>
      </c>
      <c r="D9288" s="180" t="s">
        <v>17213</v>
      </c>
    </row>
    <row r="9289" spans="1:4" x14ac:dyDescent="0.25">
      <c r="A9289" s="179" t="s">
        <v>4620</v>
      </c>
      <c r="B9289" s="179" t="s">
        <v>13664</v>
      </c>
      <c r="C9289" s="179" t="s">
        <v>8</v>
      </c>
      <c r="D9289" s="180" t="s">
        <v>17241</v>
      </c>
    </row>
    <row r="9290" spans="1:4" x14ac:dyDescent="0.25">
      <c r="A9290" s="179" t="s">
        <v>4621</v>
      </c>
      <c r="B9290" s="179" t="s">
        <v>13665</v>
      </c>
      <c r="C9290" s="179" t="s">
        <v>8</v>
      </c>
      <c r="D9290" s="180" t="s">
        <v>27976</v>
      </c>
    </row>
    <row r="9291" spans="1:4" x14ac:dyDescent="0.25">
      <c r="A9291" s="179" t="s">
        <v>4622</v>
      </c>
      <c r="B9291" s="179" t="s">
        <v>13666</v>
      </c>
      <c r="C9291" s="179" t="s">
        <v>8</v>
      </c>
      <c r="D9291" s="180" t="s">
        <v>14901</v>
      </c>
    </row>
    <row r="9292" spans="1:4" x14ac:dyDescent="0.25">
      <c r="A9292" s="179" t="s">
        <v>4623</v>
      </c>
      <c r="B9292" s="179" t="s">
        <v>13667</v>
      </c>
      <c r="C9292" s="179" t="s">
        <v>8</v>
      </c>
      <c r="D9292" s="180" t="s">
        <v>14919</v>
      </c>
    </row>
    <row r="9293" spans="1:4" x14ac:dyDescent="0.25">
      <c r="A9293" s="179" t="s">
        <v>4624</v>
      </c>
      <c r="B9293" s="179" t="s">
        <v>13668</v>
      </c>
      <c r="C9293" s="179" t="s">
        <v>8</v>
      </c>
      <c r="D9293" s="180" t="s">
        <v>12046</v>
      </c>
    </row>
    <row r="9294" spans="1:4" x14ac:dyDescent="0.25">
      <c r="A9294" s="179" t="s">
        <v>4625</v>
      </c>
      <c r="B9294" s="179" t="s">
        <v>13669</v>
      </c>
      <c r="C9294" s="179" t="s">
        <v>8</v>
      </c>
      <c r="D9294" s="180" t="s">
        <v>12625</v>
      </c>
    </row>
    <row r="9295" spans="1:4" x14ac:dyDescent="0.25">
      <c r="A9295" s="179" t="s">
        <v>4626</v>
      </c>
      <c r="B9295" s="179" t="s">
        <v>13671</v>
      </c>
      <c r="C9295" s="179" t="s">
        <v>8</v>
      </c>
      <c r="D9295" s="180" t="s">
        <v>27977</v>
      </c>
    </row>
    <row r="9296" spans="1:4" x14ac:dyDescent="0.25">
      <c r="A9296" s="179" t="s">
        <v>4627</v>
      </c>
      <c r="B9296" s="179" t="s">
        <v>13672</v>
      </c>
      <c r="C9296" s="179" t="s">
        <v>8</v>
      </c>
      <c r="D9296" s="180" t="s">
        <v>24537</v>
      </c>
    </row>
    <row r="9297" spans="1:4" x14ac:dyDescent="0.25">
      <c r="A9297" s="179" t="s">
        <v>4628</v>
      </c>
      <c r="B9297" s="179" t="s">
        <v>13673</v>
      </c>
      <c r="C9297" s="179" t="s">
        <v>8</v>
      </c>
      <c r="D9297" s="180" t="s">
        <v>12653</v>
      </c>
    </row>
    <row r="9298" spans="1:4" x14ac:dyDescent="0.25">
      <c r="A9298" s="179" t="s">
        <v>4629</v>
      </c>
      <c r="B9298" s="179" t="s">
        <v>13674</v>
      </c>
      <c r="C9298" s="179" t="s">
        <v>8</v>
      </c>
      <c r="D9298" s="180" t="s">
        <v>6477</v>
      </c>
    </row>
    <row r="9299" spans="1:4" x14ac:dyDescent="0.25">
      <c r="A9299" s="179" t="s">
        <v>4630</v>
      </c>
      <c r="B9299" s="179" t="s">
        <v>13676</v>
      </c>
      <c r="C9299" s="179" t="s">
        <v>8</v>
      </c>
      <c r="D9299" s="180" t="s">
        <v>27978</v>
      </c>
    </row>
    <row r="9300" spans="1:4" x14ac:dyDescent="0.25">
      <c r="A9300" s="179" t="s">
        <v>4631</v>
      </c>
      <c r="B9300" s="179" t="s">
        <v>13677</v>
      </c>
      <c r="C9300" s="179" t="s">
        <v>8</v>
      </c>
      <c r="D9300" s="180" t="s">
        <v>12656</v>
      </c>
    </row>
    <row r="9301" spans="1:4" x14ac:dyDescent="0.25">
      <c r="A9301" s="179" t="s">
        <v>4632</v>
      </c>
      <c r="B9301" s="179" t="s">
        <v>13678</v>
      </c>
      <c r="C9301" s="179" t="s">
        <v>8</v>
      </c>
      <c r="D9301" s="180" t="s">
        <v>12688</v>
      </c>
    </row>
    <row r="9302" spans="1:4" x14ac:dyDescent="0.25">
      <c r="A9302" s="179" t="s">
        <v>4633</v>
      </c>
      <c r="B9302" s="179" t="s">
        <v>13679</v>
      </c>
      <c r="C9302" s="179" t="s">
        <v>8</v>
      </c>
      <c r="D9302" s="180" t="s">
        <v>27979</v>
      </c>
    </row>
    <row r="9303" spans="1:4" x14ac:dyDescent="0.25">
      <c r="A9303" s="179" t="s">
        <v>4634</v>
      </c>
      <c r="B9303" s="179" t="s">
        <v>13680</v>
      </c>
      <c r="C9303" s="179" t="s">
        <v>8</v>
      </c>
      <c r="D9303" s="180" t="s">
        <v>17957</v>
      </c>
    </row>
    <row r="9304" spans="1:4" x14ac:dyDescent="0.25">
      <c r="A9304" s="179" t="s">
        <v>4635</v>
      </c>
      <c r="B9304" s="179" t="s">
        <v>13681</v>
      </c>
      <c r="C9304" s="179" t="s">
        <v>8</v>
      </c>
      <c r="D9304" s="180" t="s">
        <v>17074</v>
      </c>
    </row>
    <row r="9305" spans="1:4" x14ac:dyDescent="0.25">
      <c r="A9305" s="179" t="s">
        <v>4636</v>
      </c>
      <c r="B9305" s="179" t="s">
        <v>13682</v>
      </c>
      <c r="C9305" s="179" t="s">
        <v>8</v>
      </c>
      <c r="D9305" s="180" t="s">
        <v>14838</v>
      </c>
    </row>
    <row r="9306" spans="1:4" x14ac:dyDescent="0.25">
      <c r="A9306" s="179" t="s">
        <v>4637</v>
      </c>
      <c r="B9306" s="179" t="s">
        <v>13683</v>
      </c>
      <c r="C9306" s="179" t="s">
        <v>8</v>
      </c>
      <c r="D9306" s="180" t="s">
        <v>11568</v>
      </c>
    </row>
    <row r="9307" spans="1:4" x14ac:dyDescent="0.25">
      <c r="A9307" s="179" t="s">
        <v>4638</v>
      </c>
      <c r="B9307" s="179" t="s">
        <v>13684</v>
      </c>
      <c r="C9307" s="179" t="s">
        <v>8</v>
      </c>
      <c r="D9307" s="180" t="s">
        <v>27980</v>
      </c>
    </row>
    <row r="9308" spans="1:4" x14ac:dyDescent="0.25">
      <c r="A9308" s="179" t="s">
        <v>4639</v>
      </c>
      <c r="B9308" s="179" t="s">
        <v>13685</v>
      </c>
      <c r="C9308" s="179" t="s">
        <v>8</v>
      </c>
      <c r="D9308" s="180" t="s">
        <v>27981</v>
      </c>
    </row>
    <row r="9309" spans="1:4" x14ac:dyDescent="0.25">
      <c r="A9309" s="179" t="s">
        <v>4640</v>
      </c>
      <c r="B9309" s="179" t="s">
        <v>13686</v>
      </c>
      <c r="C9309" s="179" t="s">
        <v>8</v>
      </c>
      <c r="D9309" s="180" t="s">
        <v>27982</v>
      </c>
    </row>
    <row r="9310" spans="1:4" x14ac:dyDescent="0.25">
      <c r="A9310" s="179" t="s">
        <v>4641</v>
      </c>
      <c r="B9310" s="179" t="s">
        <v>13687</v>
      </c>
      <c r="C9310" s="179" t="s">
        <v>8</v>
      </c>
      <c r="D9310" s="180" t="s">
        <v>27685</v>
      </c>
    </row>
    <row r="9311" spans="1:4" x14ac:dyDescent="0.25">
      <c r="A9311" s="179" t="s">
        <v>4642</v>
      </c>
      <c r="B9311" s="179" t="s">
        <v>13688</v>
      </c>
      <c r="C9311" s="179" t="s">
        <v>8</v>
      </c>
      <c r="D9311" s="180" t="s">
        <v>27983</v>
      </c>
    </row>
    <row r="9312" spans="1:4" x14ac:dyDescent="0.25">
      <c r="A9312" s="179" t="s">
        <v>4643</v>
      </c>
      <c r="B9312" s="179" t="s">
        <v>13689</v>
      </c>
      <c r="C9312" s="179" t="s">
        <v>8</v>
      </c>
      <c r="D9312" s="180" t="s">
        <v>20694</v>
      </c>
    </row>
    <row r="9313" spans="1:4" x14ac:dyDescent="0.25">
      <c r="A9313" s="179" t="s">
        <v>4644</v>
      </c>
      <c r="B9313" s="179" t="s">
        <v>13690</v>
      </c>
      <c r="C9313" s="179" t="s">
        <v>8</v>
      </c>
      <c r="D9313" s="180" t="s">
        <v>8154</v>
      </c>
    </row>
    <row r="9314" spans="1:4" x14ac:dyDescent="0.25">
      <c r="A9314" s="179" t="s">
        <v>4645</v>
      </c>
      <c r="B9314" s="179" t="s">
        <v>13691</v>
      </c>
      <c r="C9314" s="179" t="s">
        <v>8</v>
      </c>
      <c r="D9314" s="180" t="s">
        <v>27984</v>
      </c>
    </row>
    <row r="9315" spans="1:4" x14ac:dyDescent="0.25">
      <c r="A9315" s="179" t="s">
        <v>4646</v>
      </c>
      <c r="B9315" s="179" t="s">
        <v>13692</v>
      </c>
      <c r="C9315" s="179" t="s">
        <v>8</v>
      </c>
      <c r="D9315" s="180" t="s">
        <v>19552</v>
      </c>
    </row>
    <row r="9316" spans="1:4" x14ac:dyDescent="0.25">
      <c r="A9316" s="179" t="s">
        <v>4647</v>
      </c>
      <c r="B9316" s="179" t="s">
        <v>13693</v>
      </c>
      <c r="C9316" s="179" t="s">
        <v>8</v>
      </c>
      <c r="D9316" s="180" t="s">
        <v>27985</v>
      </c>
    </row>
    <row r="9317" spans="1:4" x14ac:dyDescent="0.25">
      <c r="A9317" s="179" t="s">
        <v>4648</v>
      </c>
      <c r="B9317" s="179" t="s">
        <v>13694</v>
      </c>
      <c r="C9317" s="179" t="s">
        <v>8</v>
      </c>
      <c r="D9317" s="180" t="s">
        <v>27986</v>
      </c>
    </row>
    <row r="9318" spans="1:4" x14ac:dyDescent="0.25">
      <c r="A9318" s="179" t="s">
        <v>4649</v>
      </c>
      <c r="B9318" s="179" t="s">
        <v>13695</v>
      </c>
      <c r="C9318" s="179" t="s">
        <v>8</v>
      </c>
      <c r="D9318" s="180" t="s">
        <v>18288</v>
      </c>
    </row>
    <row r="9319" spans="1:4" x14ac:dyDescent="0.25">
      <c r="A9319" s="179" t="s">
        <v>4650</v>
      </c>
      <c r="B9319" s="179" t="s">
        <v>13696</v>
      </c>
      <c r="C9319" s="179" t="s">
        <v>8</v>
      </c>
      <c r="D9319" s="180" t="s">
        <v>27987</v>
      </c>
    </row>
    <row r="9320" spans="1:4" x14ac:dyDescent="0.25">
      <c r="A9320" s="179" t="s">
        <v>4651</v>
      </c>
      <c r="B9320" s="179" t="s">
        <v>13697</v>
      </c>
      <c r="C9320" s="179" t="s">
        <v>8</v>
      </c>
      <c r="D9320" s="180" t="s">
        <v>23380</v>
      </c>
    </row>
    <row r="9321" spans="1:4" x14ac:dyDescent="0.25">
      <c r="A9321" s="179" t="s">
        <v>4652</v>
      </c>
      <c r="B9321" s="179" t="s">
        <v>1152</v>
      </c>
      <c r="C9321" s="179" t="s">
        <v>8</v>
      </c>
      <c r="D9321" s="180" t="s">
        <v>27988</v>
      </c>
    </row>
    <row r="9322" spans="1:4" x14ac:dyDescent="0.25">
      <c r="A9322" s="179" t="s">
        <v>4653</v>
      </c>
      <c r="B9322" s="179" t="s">
        <v>1153</v>
      </c>
      <c r="C9322" s="179" t="s">
        <v>8</v>
      </c>
      <c r="D9322" s="180" t="s">
        <v>18930</v>
      </c>
    </row>
    <row r="9323" spans="1:4" x14ac:dyDescent="0.25">
      <c r="A9323" s="179" t="s">
        <v>4654</v>
      </c>
      <c r="B9323" s="179" t="s">
        <v>1154</v>
      </c>
      <c r="C9323" s="179" t="s">
        <v>8</v>
      </c>
      <c r="D9323" s="180" t="s">
        <v>27989</v>
      </c>
    </row>
    <row r="9324" spans="1:4" x14ac:dyDescent="0.25">
      <c r="A9324" s="179" t="s">
        <v>4655</v>
      </c>
      <c r="B9324" s="179" t="s">
        <v>1155</v>
      </c>
      <c r="C9324" s="179" t="s">
        <v>8</v>
      </c>
      <c r="D9324" s="180" t="s">
        <v>27990</v>
      </c>
    </row>
    <row r="9325" spans="1:4" x14ac:dyDescent="0.25">
      <c r="A9325" s="179" t="s">
        <v>4656</v>
      </c>
      <c r="B9325" s="179" t="s">
        <v>1156</v>
      </c>
      <c r="C9325" s="179" t="s">
        <v>8</v>
      </c>
      <c r="D9325" s="180" t="s">
        <v>14768</v>
      </c>
    </row>
    <row r="9326" spans="1:4" x14ac:dyDescent="0.25">
      <c r="A9326" s="179" t="s">
        <v>4657</v>
      </c>
      <c r="B9326" s="179" t="s">
        <v>1157</v>
      </c>
      <c r="C9326" s="179" t="s">
        <v>8</v>
      </c>
      <c r="D9326" s="180" t="s">
        <v>27991</v>
      </c>
    </row>
    <row r="9327" spans="1:4" x14ac:dyDescent="0.25">
      <c r="A9327" s="179" t="s">
        <v>4658</v>
      </c>
      <c r="B9327" s="179" t="s">
        <v>1158</v>
      </c>
      <c r="C9327" s="179" t="s">
        <v>8</v>
      </c>
      <c r="D9327" s="180" t="s">
        <v>14657</v>
      </c>
    </row>
    <row r="9328" spans="1:4" x14ac:dyDescent="0.25">
      <c r="A9328" s="179" t="s">
        <v>4659</v>
      </c>
      <c r="B9328" s="179" t="s">
        <v>1159</v>
      </c>
      <c r="C9328" s="179" t="s">
        <v>8</v>
      </c>
      <c r="D9328" s="180" t="s">
        <v>27992</v>
      </c>
    </row>
    <row r="9329" spans="1:4" x14ac:dyDescent="0.25">
      <c r="A9329" s="179" t="s">
        <v>4660</v>
      </c>
      <c r="B9329" s="179" t="s">
        <v>1160</v>
      </c>
      <c r="C9329" s="179" t="s">
        <v>8</v>
      </c>
      <c r="D9329" s="180" t="s">
        <v>14990</v>
      </c>
    </row>
    <row r="9330" spans="1:4" x14ac:dyDescent="0.25">
      <c r="A9330" s="179" t="s">
        <v>4661</v>
      </c>
      <c r="B9330" s="179" t="s">
        <v>1161</v>
      </c>
      <c r="C9330" s="179" t="s">
        <v>8</v>
      </c>
      <c r="D9330" s="180" t="s">
        <v>22327</v>
      </c>
    </row>
    <row r="9331" spans="1:4" x14ac:dyDescent="0.25">
      <c r="A9331" s="179" t="s">
        <v>4662</v>
      </c>
      <c r="B9331" s="179" t="s">
        <v>1162</v>
      </c>
      <c r="C9331" s="179" t="s">
        <v>8</v>
      </c>
      <c r="D9331" s="180" t="s">
        <v>27993</v>
      </c>
    </row>
    <row r="9332" spans="1:4" x14ac:dyDescent="0.25">
      <c r="A9332" s="179" t="s">
        <v>4663</v>
      </c>
      <c r="B9332" s="179" t="s">
        <v>1163</v>
      </c>
      <c r="C9332" s="179" t="s">
        <v>8</v>
      </c>
      <c r="D9332" s="180" t="s">
        <v>27994</v>
      </c>
    </row>
    <row r="9333" spans="1:4" x14ac:dyDescent="0.25">
      <c r="A9333" s="179" t="s">
        <v>4664</v>
      </c>
      <c r="B9333" s="179" t="s">
        <v>1164</v>
      </c>
      <c r="C9333" s="179" t="s">
        <v>8</v>
      </c>
      <c r="D9333" s="180" t="s">
        <v>27995</v>
      </c>
    </row>
    <row r="9334" spans="1:4" x14ac:dyDescent="0.25">
      <c r="A9334" s="179" t="s">
        <v>4665</v>
      </c>
      <c r="B9334" s="179" t="s">
        <v>1165</v>
      </c>
      <c r="C9334" s="179" t="s">
        <v>8</v>
      </c>
      <c r="D9334" s="180" t="s">
        <v>27996</v>
      </c>
    </row>
    <row r="9335" spans="1:4" x14ac:dyDescent="0.25">
      <c r="A9335" s="179" t="s">
        <v>4666</v>
      </c>
      <c r="B9335" s="179" t="s">
        <v>1166</v>
      </c>
      <c r="C9335" s="179" t="s">
        <v>8</v>
      </c>
      <c r="D9335" s="180" t="s">
        <v>27997</v>
      </c>
    </row>
    <row r="9336" spans="1:4" x14ac:dyDescent="0.25">
      <c r="A9336" s="179" t="s">
        <v>4667</v>
      </c>
      <c r="B9336" s="179" t="s">
        <v>4668</v>
      </c>
      <c r="C9336" s="179" t="s">
        <v>8</v>
      </c>
      <c r="D9336" s="180" t="s">
        <v>27824</v>
      </c>
    </row>
    <row r="9337" spans="1:4" x14ac:dyDescent="0.25">
      <c r="A9337" s="179" t="s">
        <v>4669</v>
      </c>
      <c r="B9337" s="179" t="s">
        <v>4670</v>
      </c>
      <c r="C9337" s="179" t="s">
        <v>8</v>
      </c>
      <c r="D9337" s="180" t="s">
        <v>17715</v>
      </c>
    </row>
    <row r="9338" spans="1:4" x14ac:dyDescent="0.25">
      <c r="A9338" s="179" t="s">
        <v>4671</v>
      </c>
      <c r="B9338" s="179" t="s">
        <v>4672</v>
      </c>
      <c r="C9338" s="179" t="s">
        <v>8</v>
      </c>
      <c r="D9338" s="180" t="s">
        <v>27998</v>
      </c>
    </row>
    <row r="9339" spans="1:4" x14ac:dyDescent="0.25">
      <c r="A9339" s="179" t="s">
        <v>4673</v>
      </c>
      <c r="B9339" s="179" t="s">
        <v>4674</v>
      </c>
      <c r="C9339" s="179" t="s">
        <v>8</v>
      </c>
      <c r="D9339" s="180" t="s">
        <v>27999</v>
      </c>
    </row>
    <row r="9340" spans="1:4" x14ac:dyDescent="0.25">
      <c r="A9340" s="179" t="s">
        <v>4675</v>
      </c>
      <c r="B9340" s="179" t="s">
        <v>4676</v>
      </c>
      <c r="C9340" s="179" t="s">
        <v>8</v>
      </c>
      <c r="D9340" s="180" t="s">
        <v>28000</v>
      </c>
    </row>
    <row r="9341" spans="1:4" x14ac:dyDescent="0.25">
      <c r="A9341" s="179" t="s">
        <v>4677</v>
      </c>
      <c r="B9341" s="179" t="s">
        <v>4678</v>
      </c>
      <c r="C9341" s="179" t="s">
        <v>8</v>
      </c>
      <c r="D9341" s="180" t="s">
        <v>28001</v>
      </c>
    </row>
    <row r="9342" spans="1:4" x14ac:dyDescent="0.25">
      <c r="A9342" s="179" t="s">
        <v>4679</v>
      </c>
      <c r="B9342" s="179" t="s">
        <v>4680</v>
      </c>
      <c r="C9342" s="179" t="s">
        <v>8</v>
      </c>
      <c r="D9342" s="180" t="s">
        <v>28002</v>
      </c>
    </row>
    <row r="9343" spans="1:4" x14ac:dyDescent="0.25">
      <c r="A9343" s="179" t="s">
        <v>4681</v>
      </c>
      <c r="B9343" s="179" t="s">
        <v>4682</v>
      </c>
      <c r="C9343" s="179" t="s">
        <v>8</v>
      </c>
      <c r="D9343" s="180" t="s">
        <v>28003</v>
      </c>
    </row>
    <row r="9344" spans="1:4" x14ac:dyDescent="0.25">
      <c r="A9344" s="179" t="s">
        <v>4683</v>
      </c>
      <c r="B9344" s="179" t="s">
        <v>4684</v>
      </c>
      <c r="C9344" s="179" t="s">
        <v>8</v>
      </c>
      <c r="D9344" s="180" t="s">
        <v>28004</v>
      </c>
    </row>
    <row r="9345" spans="1:4" x14ac:dyDescent="0.25">
      <c r="A9345" s="179" t="s">
        <v>4685</v>
      </c>
      <c r="B9345" s="179" t="s">
        <v>4686</v>
      </c>
      <c r="C9345" s="179" t="s">
        <v>8</v>
      </c>
      <c r="D9345" s="180" t="s">
        <v>28005</v>
      </c>
    </row>
    <row r="9346" spans="1:4" x14ac:dyDescent="0.25">
      <c r="A9346" s="179" t="s">
        <v>4687</v>
      </c>
      <c r="B9346" s="179" t="s">
        <v>4688</v>
      </c>
      <c r="C9346" s="179" t="s">
        <v>8</v>
      </c>
      <c r="D9346" s="180" t="s">
        <v>28006</v>
      </c>
    </row>
    <row r="9347" spans="1:4" x14ac:dyDescent="0.25">
      <c r="A9347" s="179" t="s">
        <v>4689</v>
      </c>
      <c r="B9347" s="179" t="s">
        <v>4690</v>
      </c>
      <c r="C9347" s="179" t="s">
        <v>8</v>
      </c>
      <c r="D9347" s="180" t="s">
        <v>28007</v>
      </c>
    </row>
    <row r="9348" spans="1:4" x14ac:dyDescent="0.25">
      <c r="A9348" s="179" t="s">
        <v>4691</v>
      </c>
      <c r="B9348" s="179" t="s">
        <v>4692</v>
      </c>
      <c r="C9348" s="179" t="s">
        <v>8</v>
      </c>
      <c r="D9348" s="180" t="s">
        <v>28008</v>
      </c>
    </row>
    <row r="9349" spans="1:4" x14ac:dyDescent="0.25">
      <c r="A9349" s="179" t="s">
        <v>4693</v>
      </c>
      <c r="B9349" s="179" t="s">
        <v>4694</v>
      </c>
      <c r="C9349" s="179" t="s">
        <v>8</v>
      </c>
      <c r="D9349" s="180" t="s">
        <v>28009</v>
      </c>
    </row>
    <row r="9350" spans="1:4" x14ac:dyDescent="0.25">
      <c r="A9350" s="179" t="s">
        <v>4695</v>
      </c>
      <c r="B9350" s="179" t="s">
        <v>1167</v>
      </c>
      <c r="C9350" s="179" t="s">
        <v>8</v>
      </c>
      <c r="D9350" s="180" t="s">
        <v>17237</v>
      </c>
    </row>
    <row r="9351" spans="1:4" x14ac:dyDescent="0.25">
      <c r="A9351" s="179" t="s">
        <v>4696</v>
      </c>
      <c r="B9351" s="179" t="s">
        <v>1168</v>
      </c>
      <c r="C9351" s="179" t="s">
        <v>8</v>
      </c>
      <c r="D9351" s="180" t="s">
        <v>6334</v>
      </c>
    </row>
    <row r="9352" spans="1:4" x14ac:dyDescent="0.25">
      <c r="A9352" s="179" t="s">
        <v>4697</v>
      </c>
      <c r="B9352" s="179" t="s">
        <v>1169</v>
      </c>
      <c r="C9352" s="179" t="s">
        <v>8</v>
      </c>
      <c r="D9352" s="180" t="s">
        <v>17562</v>
      </c>
    </row>
    <row r="9353" spans="1:4" x14ac:dyDescent="0.25">
      <c r="A9353" s="179" t="s">
        <v>4698</v>
      </c>
      <c r="B9353" s="179" t="s">
        <v>1170</v>
      </c>
      <c r="C9353" s="179" t="s">
        <v>8</v>
      </c>
      <c r="D9353" s="180" t="s">
        <v>12080</v>
      </c>
    </row>
    <row r="9354" spans="1:4" x14ac:dyDescent="0.25">
      <c r="A9354" s="179" t="s">
        <v>4699</v>
      </c>
      <c r="B9354" s="179" t="s">
        <v>1171</v>
      </c>
      <c r="C9354" s="179" t="s">
        <v>8</v>
      </c>
      <c r="D9354" s="180" t="s">
        <v>15464</v>
      </c>
    </row>
    <row r="9355" spans="1:4" x14ac:dyDescent="0.25">
      <c r="A9355" s="179" t="s">
        <v>4700</v>
      </c>
      <c r="B9355" s="179" t="s">
        <v>1172</v>
      </c>
      <c r="C9355" s="179" t="s">
        <v>8</v>
      </c>
      <c r="D9355" s="180" t="s">
        <v>13244</v>
      </c>
    </row>
    <row r="9356" spans="1:4" x14ac:dyDescent="0.25">
      <c r="A9356" s="179" t="s">
        <v>4701</v>
      </c>
      <c r="B9356" s="179" t="s">
        <v>1173</v>
      </c>
      <c r="C9356" s="179" t="s">
        <v>8</v>
      </c>
      <c r="D9356" s="180" t="s">
        <v>17993</v>
      </c>
    </row>
    <row r="9357" spans="1:4" x14ac:dyDescent="0.25">
      <c r="A9357" s="179" t="s">
        <v>4702</v>
      </c>
      <c r="B9357" s="179" t="s">
        <v>1174</v>
      </c>
      <c r="C9357" s="179" t="s">
        <v>8</v>
      </c>
      <c r="D9357" s="180" t="s">
        <v>27239</v>
      </c>
    </row>
    <row r="9358" spans="1:4" x14ac:dyDescent="0.25">
      <c r="A9358" s="179" t="s">
        <v>4703</v>
      </c>
      <c r="B9358" s="179" t="s">
        <v>1175</v>
      </c>
      <c r="C9358" s="179" t="s">
        <v>8</v>
      </c>
      <c r="D9358" s="180" t="s">
        <v>9848</v>
      </c>
    </row>
    <row r="9359" spans="1:4" x14ac:dyDescent="0.25">
      <c r="A9359" s="179" t="s">
        <v>4704</v>
      </c>
      <c r="B9359" s="179" t="s">
        <v>1176</v>
      </c>
      <c r="C9359" s="179" t="s">
        <v>8</v>
      </c>
      <c r="D9359" s="180" t="s">
        <v>28010</v>
      </c>
    </row>
    <row r="9360" spans="1:4" x14ac:dyDescent="0.25">
      <c r="A9360" s="179" t="s">
        <v>4705</v>
      </c>
      <c r="B9360" s="179" t="s">
        <v>1177</v>
      </c>
      <c r="C9360" s="179" t="s">
        <v>8</v>
      </c>
      <c r="D9360" s="180" t="s">
        <v>17377</v>
      </c>
    </row>
    <row r="9361" spans="1:4" x14ac:dyDescent="0.25">
      <c r="A9361" s="179" t="s">
        <v>4706</v>
      </c>
      <c r="B9361" s="179" t="s">
        <v>1178</v>
      </c>
      <c r="C9361" s="179" t="s">
        <v>8</v>
      </c>
      <c r="D9361" s="180" t="s">
        <v>27265</v>
      </c>
    </row>
    <row r="9362" spans="1:4" x14ac:dyDescent="0.25">
      <c r="A9362" s="179" t="s">
        <v>4707</v>
      </c>
      <c r="B9362" s="179" t="s">
        <v>1179</v>
      </c>
      <c r="C9362" s="179" t="s">
        <v>8</v>
      </c>
      <c r="D9362" s="180" t="s">
        <v>28011</v>
      </c>
    </row>
    <row r="9363" spans="1:4" x14ac:dyDescent="0.25">
      <c r="A9363" s="179" t="s">
        <v>4708</v>
      </c>
      <c r="B9363" s="179" t="s">
        <v>1180</v>
      </c>
      <c r="C9363" s="179" t="s">
        <v>8</v>
      </c>
      <c r="D9363" s="180" t="s">
        <v>28012</v>
      </c>
    </row>
    <row r="9364" spans="1:4" x14ac:dyDescent="0.25">
      <c r="A9364" s="179" t="s">
        <v>4709</v>
      </c>
      <c r="B9364" s="179" t="s">
        <v>1181</v>
      </c>
      <c r="C9364" s="179" t="s">
        <v>8</v>
      </c>
      <c r="D9364" s="180" t="s">
        <v>28013</v>
      </c>
    </row>
    <row r="9365" spans="1:4" x14ac:dyDescent="0.25">
      <c r="A9365" s="179" t="s">
        <v>4710</v>
      </c>
      <c r="B9365" s="179" t="s">
        <v>1182</v>
      </c>
      <c r="C9365" s="179" t="s">
        <v>8</v>
      </c>
      <c r="D9365" s="180" t="s">
        <v>28014</v>
      </c>
    </row>
    <row r="9366" spans="1:4" x14ac:dyDescent="0.25">
      <c r="A9366" s="179" t="s">
        <v>4711</v>
      </c>
      <c r="B9366" s="179" t="s">
        <v>1183</v>
      </c>
      <c r="C9366" s="179" t="s">
        <v>8</v>
      </c>
      <c r="D9366" s="180" t="s">
        <v>14725</v>
      </c>
    </row>
    <row r="9367" spans="1:4" x14ac:dyDescent="0.25">
      <c r="A9367" s="179" t="s">
        <v>4712</v>
      </c>
      <c r="B9367" s="179" t="s">
        <v>1184</v>
      </c>
      <c r="C9367" s="179" t="s">
        <v>8</v>
      </c>
      <c r="D9367" s="180" t="s">
        <v>12676</v>
      </c>
    </row>
    <row r="9368" spans="1:4" x14ac:dyDescent="0.25">
      <c r="A9368" s="179" t="s">
        <v>4713</v>
      </c>
      <c r="B9368" s="179" t="s">
        <v>1185</v>
      </c>
      <c r="C9368" s="179" t="s">
        <v>8</v>
      </c>
      <c r="D9368" s="180" t="s">
        <v>25437</v>
      </c>
    </row>
    <row r="9369" spans="1:4" x14ac:dyDescent="0.25">
      <c r="A9369" s="179" t="s">
        <v>4714</v>
      </c>
      <c r="B9369" s="179" t="s">
        <v>1186</v>
      </c>
      <c r="C9369" s="179" t="s">
        <v>8</v>
      </c>
      <c r="D9369" s="180" t="s">
        <v>7300</v>
      </c>
    </row>
    <row r="9370" spans="1:4" x14ac:dyDescent="0.25">
      <c r="A9370" s="179" t="s">
        <v>4715</v>
      </c>
      <c r="B9370" s="179" t="s">
        <v>1187</v>
      </c>
      <c r="C9370" s="179" t="s">
        <v>8</v>
      </c>
      <c r="D9370" s="180" t="s">
        <v>11807</v>
      </c>
    </row>
    <row r="9371" spans="1:4" x14ac:dyDescent="0.25">
      <c r="A9371" s="179" t="s">
        <v>4716</v>
      </c>
      <c r="B9371" s="179" t="s">
        <v>1188</v>
      </c>
      <c r="C9371" s="179" t="s">
        <v>8</v>
      </c>
      <c r="D9371" s="180" t="s">
        <v>15987</v>
      </c>
    </row>
    <row r="9372" spans="1:4" x14ac:dyDescent="0.25">
      <c r="A9372" s="179" t="s">
        <v>4717</v>
      </c>
      <c r="B9372" s="179" t="s">
        <v>1189</v>
      </c>
      <c r="C9372" s="179" t="s">
        <v>8</v>
      </c>
      <c r="D9372" s="180" t="s">
        <v>16962</v>
      </c>
    </row>
    <row r="9373" spans="1:4" x14ac:dyDescent="0.25">
      <c r="A9373" s="179" t="s">
        <v>4718</v>
      </c>
      <c r="B9373" s="179" t="s">
        <v>1190</v>
      </c>
      <c r="C9373" s="179" t="s">
        <v>8</v>
      </c>
      <c r="D9373" s="180" t="s">
        <v>14395</v>
      </c>
    </row>
    <row r="9374" spans="1:4" x14ac:dyDescent="0.25">
      <c r="A9374" s="179" t="s">
        <v>4719</v>
      </c>
      <c r="B9374" s="179" t="s">
        <v>1191</v>
      </c>
      <c r="C9374" s="179" t="s">
        <v>8</v>
      </c>
      <c r="D9374" s="180" t="s">
        <v>28015</v>
      </c>
    </row>
    <row r="9375" spans="1:4" x14ac:dyDescent="0.25">
      <c r="A9375" s="179" t="s">
        <v>4720</v>
      </c>
      <c r="B9375" s="179" t="s">
        <v>1192</v>
      </c>
      <c r="C9375" s="179" t="s">
        <v>8</v>
      </c>
      <c r="D9375" s="180" t="s">
        <v>28016</v>
      </c>
    </row>
    <row r="9376" spans="1:4" x14ac:dyDescent="0.25">
      <c r="A9376" s="179" t="s">
        <v>4721</v>
      </c>
      <c r="B9376" s="179" t="s">
        <v>1193</v>
      </c>
      <c r="C9376" s="179" t="s">
        <v>8</v>
      </c>
      <c r="D9376" s="180" t="s">
        <v>28017</v>
      </c>
    </row>
    <row r="9377" spans="1:4" x14ac:dyDescent="0.25">
      <c r="A9377" s="179" t="s">
        <v>4722</v>
      </c>
      <c r="B9377" s="179" t="s">
        <v>1194</v>
      </c>
      <c r="C9377" s="179" t="s">
        <v>8</v>
      </c>
      <c r="D9377" s="180" t="s">
        <v>28018</v>
      </c>
    </row>
    <row r="9378" spans="1:4" x14ac:dyDescent="0.25">
      <c r="A9378" s="179" t="s">
        <v>4723</v>
      </c>
      <c r="B9378" s="179" t="s">
        <v>1195</v>
      </c>
      <c r="C9378" s="179" t="s">
        <v>8</v>
      </c>
      <c r="D9378" s="180" t="s">
        <v>28019</v>
      </c>
    </row>
    <row r="9379" spans="1:4" x14ac:dyDescent="0.25">
      <c r="A9379" s="179" t="s">
        <v>4724</v>
      </c>
      <c r="B9379" s="179" t="s">
        <v>1196</v>
      </c>
      <c r="C9379" s="179" t="s">
        <v>8</v>
      </c>
      <c r="D9379" s="180" t="s">
        <v>28020</v>
      </c>
    </row>
    <row r="9380" spans="1:4" x14ac:dyDescent="0.25">
      <c r="A9380" s="179" t="s">
        <v>4725</v>
      </c>
      <c r="B9380" s="179" t="s">
        <v>1197</v>
      </c>
      <c r="C9380" s="179" t="s">
        <v>8</v>
      </c>
      <c r="D9380" s="180" t="s">
        <v>28021</v>
      </c>
    </row>
    <row r="9381" spans="1:4" x14ac:dyDescent="0.25">
      <c r="A9381" s="179" t="s">
        <v>4726</v>
      </c>
      <c r="B9381" s="179" t="s">
        <v>1198</v>
      </c>
      <c r="C9381" s="179" t="s">
        <v>8</v>
      </c>
      <c r="D9381" s="180" t="s">
        <v>28022</v>
      </c>
    </row>
    <row r="9382" spans="1:4" x14ac:dyDescent="0.25">
      <c r="A9382" s="179" t="s">
        <v>4727</v>
      </c>
      <c r="B9382" s="179" t="s">
        <v>1199</v>
      </c>
      <c r="C9382" s="179" t="s">
        <v>8</v>
      </c>
      <c r="D9382" s="180" t="s">
        <v>16973</v>
      </c>
    </row>
    <row r="9383" spans="1:4" x14ac:dyDescent="0.25">
      <c r="A9383" s="179" t="s">
        <v>4728</v>
      </c>
      <c r="B9383" s="179" t="s">
        <v>1200</v>
      </c>
      <c r="C9383" s="179" t="s">
        <v>8</v>
      </c>
      <c r="D9383" s="180" t="s">
        <v>7298</v>
      </c>
    </row>
    <row r="9384" spans="1:4" x14ac:dyDescent="0.25">
      <c r="A9384" s="179" t="s">
        <v>4729</v>
      </c>
      <c r="B9384" s="179" t="s">
        <v>1201</v>
      </c>
      <c r="C9384" s="179" t="s">
        <v>8</v>
      </c>
      <c r="D9384" s="180" t="s">
        <v>12040</v>
      </c>
    </row>
    <row r="9385" spans="1:4" x14ac:dyDescent="0.25">
      <c r="A9385" s="179" t="s">
        <v>4730</v>
      </c>
      <c r="B9385" s="179" t="s">
        <v>1202</v>
      </c>
      <c r="C9385" s="179" t="s">
        <v>8</v>
      </c>
      <c r="D9385" s="180" t="s">
        <v>28023</v>
      </c>
    </row>
    <row r="9386" spans="1:4" x14ac:dyDescent="0.25">
      <c r="A9386" s="179" t="s">
        <v>4731</v>
      </c>
      <c r="B9386" s="179" t="s">
        <v>1203</v>
      </c>
      <c r="C9386" s="179" t="s">
        <v>8</v>
      </c>
      <c r="D9386" s="180" t="s">
        <v>18453</v>
      </c>
    </row>
    <row r="9387" spans="1:4" x14ac:dyDescent="0.25">
      <c r="A9387" s="179" t="s">
        <v>4732</v>
      </c>
      <c r="B9387" s="179" t="s">
        <v>1204</v>
      </c>
      <c r="C9387" s="179" t="s">
        <v>8</v>
      </c>
      <c r="D9387" s="180" t="s">
        <v>17457</v>
      </c>
    </row>
    <row r="9388" spans="1:4" x14ac:dyDescent="0.25">
      <c r="A9388" s="179" t="s">
        <v>4733</v>
      </c>
      <c r="B9388" s="179" t="s">
        <v>1205</v>
      </c>
      <c r="C9388" s="179" t="s">
        <v>8</v>
      </c>
      <c r="D9388" s="180" t="s">
        <v>16427</v>
      </c>
    </row>
    <row r="9389" spans="1:4" x14ac:dyDescent="0.25">
      <c r="A9389" s="179" t="s">
        <v>4734</v>
      </c>
      <c r="B9389" s="179" t="s">
        <v>1206</v>
      </c>
      <c r="C9389" s="179" t="s">
        <v>8</v>
      </c>
      <c r="D9389" s="180" t="s">
        <v>28024</v>
      </c>
    </row>
    <row r="9390" spans="1:4" x14ac:dyDescent="0.25">
      <c r="A9390" s="179" t="s">
        <v>4735</v>
      </c>
      <c r="B9390" s="179" t="s">
        <v>1207</v>
      </c>
      <c r="C9390" s="179" t="s">
        <v>8</v>
      </c>
      <c r="D9390" s="180" t="s">
        <v>23788</v>
      </c>
    </row>
    <row r="9391" spans="1:4" x14ac:dyDescent="0.25">
      <c r="A9391" s="179" t="s">
        <v>4736</v>
      </c>
      <c r="B9391" s="179" t="s">
        <v>1208</v>
      </c>
      <c r="C9391" s="179" t="s">
        <v>8</v>
      </c>
      <c r="D9391" s="180" t="s">
        <v>28025</v>
      </c>
    </row>
    <row r="9392" spans="1:4" x14ac:dyDescent="0.25">
      <c r="A9392" s="179" t="s">
        <v>4737</v>
      </c>
      <c r="B9392" s="179" t="s">
        <v>1209</v>
      </c>
      <c r="C9392" s="179" t="s">
        <v>8</v>
      </c>
      <c r="D9392" s="180" t="s">
        <v>28026</v>
      </c>
    </row>
    <row r="9393" spans="1:4" x14ac:dyDescent="0.25">
      <c r="A9393" s="179" t="s">
        <v>4738</v>
      </c>
      <c r="B9393" s="179" t="s">
        <v>1210</v>
      </c>
      <c r="C9393" s="179" t="s">
        <v>8</v>
      </c>
      <c r="D9393" s="180" t="s">
        <v>28027</v>
      </c>
    </row>
    <row r="9394" spans="1:4" x14ac:dyDescent="0.25">
      <c r="A9394" s="179" t="s">
        <v>4739</v>
      </c>
      <c r="B9394" s="179" t="s">
        <v>1211</v>
      </c>
      <c r="C9394" s="179" t="s">
        <v>8</v>
      </c>
      <c r="D9394" s="180" t="s">
        <v>21301</v>
      </c>
    </row>
    <row r="9395" spans="1:4" x14ac:dyDescent="0.25">
      <c r="A9395" s="179" t="s">
        <v>4740</v>
      </c>
      <c r="B9395" s="179" t="s">
        <v>1212</v>
      </c>
      <c r="C9395" s="179" t="s">
        <v>8</v>
      </c>
      <c r="D9395" s="180" t="s">
        <v>28028</v>
      </c>
    </row>
    <row r="9396" spans="1:4" x14ac:dyDescent="0.25">
      <c r="A9396" s="179" t="s">
        <v>4741</v>
      </c>
      <c r="B9396" s="179" t="s">
        <v>1213</v>
      </c>
      <c r="C9396" s="179" t="s">
        <v>8</v>
      </c>
      <c r="D9396" s="180" t="s">
        <v>28029</v>
      </c>
    </row>
    <row r="9397" spans="1:4" x14ac:dyDescent="0.25">
      <c r="A9397" s="179" t="s">
        <v>4742</v>
      </c>
      <c r="B9397" s="179" t="s">
        <v>1214</v>
      </c>
      <c r="C9397" s="179" t="s">
        <v>8</v>
      </c>
      <c r="D9397" s="180" t="s">
        <v>17463</v>
      </c>
    </row>
    <row r="9398" spans="1:4" x14ac:dyDescent="0.25">
      <c r="A9398" s="179" t="s">
        <v>4743</v>
      </c>
      <c r="B9398" s="179" t="s">
        <v>211</v>
      </c>
      <c r="C9398" s="179" t="s">
        <v>8</v>
      </c>
      <c r="D9398" s="180" t="s">
        <v>12097</v>
      </c>
    </row>
    <row r="9399" spans="1:4" x14ac:dyDescent="0.25">
      <c r="A9399" s="179" t="s">
        <v>4744</v>
      </c>
      <c r="B9399" s="179" t="s">
        <v>1215</v>
      </c>
      <c r="C9399" s="179" t="s">
        <v>8</v>
      </c>
      <c r="D9399" s="180" t="s">
        <v>12621</v>
      </c>
    </row>
    <row r="9400" spans="1:4" x14ac:dyDescent="0.25">
      <c r="A9400" s="179" t="s">
        <v>4745</v>
      </c>
      <c r="B9400" s="179" t="s">
        <v>1216</v>
      </c>
      <c r="C9400" s="179" t="s">
        <v>8</v>
      </c>
      <c r="D9400" s="180" t="s">
        <v>28030</v>
      </c>
    </row>
    <row r="9401" spans="1:4" x14ac:dyDescent="0.25">
      <c r="A9401" s="179" t="s">
        <v>4746</v>
      </c>
      <c r="B9401" s="179" t="s">
        <v>212</v>
      </c>
      <c r="C9401" s="179" t="s">
        <v>8</v>
      </c>
      <c r="D9401" s="180" t="s">
        <v>28031</v>
      </c>
    </row>
    <row r="9402" spans="1:4" x14ac:dyDescent="0.25">
      <c r="A9402" s="179" t="s">
        <v>4747</v>
      </c>
      <c r="B9402" s="179" t="s">
        <v>1217</v>
      </c>
      <c r="C9402" s="179" t="s">
        <v>8</v>
      </c>
      <c r="D9402" s="180" t="s">
        <v>17716</v>
      </c>
    </row>
    <row r="9403" spans="1:4" x14ac:dyDescent="0.25">
      <c r="A9403" s="179" t="s">
        <v>4748</v>
      </c>
      <c r="B9403" s="179" t="s">
        <v>1218</v>
      </c>
      <c r="C9403" s="179" t="s">
        <v>8</v>
      </c>
      <c r="D9403" s="180" t="s">
        <v>28032</v>
      </c>
    </row>
    <row r="9404" spans="1:4" x14ac:dyDescent="0.25">
      <c r="A9404" s="179" t="s">
        <v>4749</v>
      </c>
      <c r="B9404" s="179" t="s">
        <v>1219</v>
      </c>
      <c r="C9404" s="179" t="s">
        <v>8</v>
      </c>
      <c r="D9404" s="180" t="s">
        <v>28033</v>
      </c>
    </row>
    <row r="9405" spans="1:4" x14ac:dyDescent="0.25">
      <c r="A9405" s="179" t="s">
        <v>4750</v>
      </c>
      <c r="B9405" s="179" t="s">
        <v>1220</v>
      </c>
      <c r="C9405" s="179" t="s">
        <v>8</v>
      </c>
      <c r="D9405" s="180" t="s">
        <v>17255</v>
      </c>
    </row>
    <row r="9406" spans="1:4" x14ac:dyDescent="0.25">
      <c r="A9406" s="179" t="s">
        <v>4751</v>
      </c>
      <c r="B9406" s="179" t="s">
        <v>1221</v>
      </c>
      <c r="C9406" s="179" t="s">
        <v>8</v>
      </c>
      <c r="D9406" s="180" t="s">
        <v>14719</v>
      </c>
    </row>
    <row r="9407" spans="1:4" x14ac:dyDescent="0.25">
      <c r="A9407" s="179" t="s">
        <v>4752</v>
      </c>
      <c r="B9407" s="179" t="s">
        <v>1222</v>
      </c>
      <c r="C9407" s="179" t="s">
        <v>8</v>
      </c>
      <c r="D9407" s="180" t="s">
        <v>28034</v>
      </c>
    </row>
    <row r="9408" spans="1:4" x14ac:dyDescent="0.25">
      <c r="A9408" s="179" t="s">
        <v>4753</v>
      </c>
      <c r="B9408" s="179" t="s">
        <v>1223</v>
      </c>
      <c r="C9408" s="179" t="s">
        <v>8</v>
      </c>
      <c r="D9408" s="180" t="s">
        <v>7052</v>
      </c>
    </row>
    <row r="9409" spans="1:4" x14ac:dyDescent="0.25">
      <c r="A9409" s="179" t="s">
        <v>4754</v>
      </c>
      <c r="B9409" s="179" t="s">
        <v>1224</v>
      </c>
      <c r="C9409" s="179" t="s">
        <v>8</v>
      </c>
      <c r="D9409" s="180" t="s">
        <v>17631</v>
      </c>
    </row>
    <row r="9410" spans="1:4" x14ac:dyDescent="0.25">
      <c r="A9410" s="179" t="s">
        <v>4755</v>
      </c>
      <c r="B9410" s="179" t="s">
        <v>1225</v>
      </c>
      <c r="C9410" s="179" t="s">
        <v>8</v>
      </c>
      <c r="D9410" s="180" t="s">
        <v>20343</v>
      </c>
    </row>
    <row r="9411" spans="1:4" x14ac:dyDescent="0.25">
      <c r="A9411" s="179" t="s">
        <v>4756</v>
      </c>
      <c r="B9411" s="179" t="s">
        <v>1226</v>
      </c>
      <c r="C9411" s="179" t="s">
        <v>8</v>
      </c>
      <c r="D9411" s="180" t="s">
        <v>28035</v>
      </c>
    </row>
    <row r="9412" spans="1:4" x14ac:dyDescent="0.25">
      <c r="A9412" s="179" t="s">
        <v>4757</v>
      </c>
      <c r="B9412" s="179" t="s">
        <v>1227</v>
      </c>
      <c r="C9412" s="179" t="s">
        <v>8</v>
      </c>
      <c r="D9412" s="180" t="s">
        <v>17482</v>
      </c>
    </row>
    <row r="9413" spans="1:4" x14ac:dyDescent="0.25">
      <c r="A9413" s="179" t="s">
        <v>16004</v>
      </c>
      <c r="B9413" s="179" t="s">
        <v>16005</v>
      </c>
      <c r="C9413" s="179" t="s">
        <v>8</v>
      </c>
      <c r="D9413" s="180" t="s">
        <v>28036</v>
      </c>
    </row>
    <row r="9414" spans="1:4" x14ac:dyDescent="0.25">
      <c r="A9414" s="179" t="s">
        <v>4758</v>
      </c>
      <c r="B9414" s="179" t="s">
        <v>1228</v>
      </c>
      <c r="C9414" s="179" t="s">
        <v>8</v>
      </c>
      <c r="D9414" s="180" t="s">
        <v>17031</v>
      </c>
    </row>
    <row r="9415" spans="1:4" x14ac:dyDescent="0.25">
      <c r="A9415" s="179" t="s">
        <v>16006</v>
      </c>
      <c r="B9415" s="179" t="s">
        <v>16007</v>
      </c>
      <c r="C9415" s="179" t="s">
        <v>8</v>
      </c>
      <c r="D9415" s="180" t="s">
        <v>28037</v>
      </c>
    </row>
    <row r="9416" spans="1:4" x14ac:dyDescent="0.25">
      <c r="A9416" s="179" t="s">
        <v>16008</v>
      </c>
      <c r="B9416" s="179" t="s">
        <v>16009</v>
      </c>
      <c r="C9416" s="179" t="s">
        <v>8</v>
      </c>
      <c r="D9416" s="180" t="s">
        <v>28038</v>
      </c>
    </row>
    <row r="9417" spans="1:4" x14ac:dyDescent="0.25">
      <c r="A9417" s="179" t="s">
        <v>4759</v>
      </c>
      <c r="B9417" s="179" t="s">
        <v>1229</v>
      </c>
      <c r="C9417" s="179" t="s">
        <v>8</v>
      </c>
      <c r="D9417" s="180" t="s">
        <v>24923</v>
      </c>
    </row>
    <row r="9418" spans="1:4" x14ac:dyDescent="0.25">
      <c r="A9418" s="179" t="s">
        <v>16010</v>
      </c>
      <c r="B9418" s="179" t="s">
        <v>16011</v>
      </c>
      <c r="C9418" s="179" t="s">
        <v>8</v>
      </c>
      <c r="D9418" s="180" t="s">
        <v>28039</v>
      </c>
    </row>
    <row r="9419" spans="1:4" x14ac:dyDescent="0.25">
      <c r="A9419" s="179" t="s">
        <v>16012</v>
      </c>
      <c r="B9419" s="179" t="s">
        <v>16013</v>
      </c>
      <c r="C9419" s="179" t="s">
        <v>8</v>
      </c>
      <c r="D9419" s="180" t="s">
        <v>18128</v>
      </c>
    </row>
    <row r="9420" spans="1:4" x14ac:dyDescent="0.25">
      <c r="A9420" s="179" t="s">
        <v>4760</v>
      </c>
      <c r="B9420" s="179" t="s">
        <v>1230</v>
      </c>
      <c r="C9420" s="179" t="s">
        <v>8</v>
      </c>
      <c r="D9420" s="180" t="s">
        <v>23371</v>
      </c>
    </row>
    <row r="9421" spans="1:4" x14ac:dyDescent="0.25">
      <c r="A9421" s="179" t="s">
        <v>4761</v>
      </c>
      <c r="B9421" s="179" t="s">
        <v>1231</v>
      </c>
      <c r="C9421" s="179" t="s">
        <v>8</v>
      </c>
      <c r="D9421" s="180" t="s">
        <v>7976</v>
      </c>
    </row>
    <row r="9422" spans="1:4" x14ac:dyDescent="0.25">
      <c r="A9422" s="179" t="s">
        <v>4762</v>
      </c>
      <c r="B9422" s="179" t="s">
        <v>1232</v>
      </c>
      <c r="C9422" s="179" t="s">
        <v>8</v>
      </c>
      <c r="D9422" s="180" t="s">
        <v>17782</v>
      </c>
    </row>
    <row r="9423" spans="1:4" x14ac:dyDescent="0.25">
      <c r="A9423" s="179" t="s">
        <v>4763</v>
      </c>
      <c r="B9423" s="179" t="s">
        <v>1233</v>
      </c>
      <c r="C9423" s="179" t="s">
        <v>8</v>
      </c>
      <c r="D9423" s="180" t="s">
        <v>14650</v>
      </c>
    </row>
    <row r="9424" spans="1:4" x14ac:dyDescent="0.25">
      <c r="A9424" s="179" t="s">
        <v>4764</v>
      </c>
      <c r="B9424" s="179" t="s">
        <v>1234</v>
      </c>
      <c r="C9424" s="179" t="s">
        <v>8</v>
      </c>
      <c r="D9424" s="180" t="s">
        <v>28040</v>
      </c>
    </row>
    <row r="9425" spans="1:4" x14ac:dyDescent="0.25">
      <c r="A9425" s="179" t="s">
        <v>4765</v>
      </c>
      <c r="B9425" s="179" t="s">
        <v>1235</v>
      </c>
      <c r="C9425" s="179" t="s">
        <v>8</v>
      </c>
      <c r="D9425" s="180" t="s">
        <v>20153</v>
      </c>
    </row>
    <row r="9426" spans="1:4" x14ac:dyDescent="0.25">
      <c r="A9426" s="179" t="s">
        <v>4766</v>
      </c>
      <c r="B9426" s="179" t="s">
        <v>1236</v>
      </c>
      <c r="C9426" s="179" t="s">
        <v>8</v>
      </c>
      <c r="D9426" s="180" t="s">
        <v>18014</v>
      </c>
    </row>
    <row r="9427" spans="1:4" x14ac:dyDescent="0.25">
      <c r="A9427" s="179" t="s">
        <v>4767</v>
      </c>
      <c r="B9427" s="179" t="s">
        <v>1237</v>
      </c>
      <c r="C9427" s="179" t="s">
        <v>8</v>
      </c>
      <c r="D9427" s="180" t="s">
        <v>28041</v>
      </c>
    </row>
    <row r="9428" spans="1:4" x14ac:dyDescent="0.25">
      <c r="A9428" s="179" t="s">
        <v>4768</v>
      </c>
      <c r="B9428" s="179" t="s">
        <v>1238</v>
      </c>
      <c r="C9428" s="179" t="s">
        <v>8</v>
      </c>
      <c r="D9428" s="180" t="s">
        <v>28042</v>
      </c>
    </row>
    <row r="9429" spans="1:4" x14ac:dyDescent="0.25">
      <c r="A9429" s="179" t="s">
        <v>16016</v>
      </c>
      <c r="B9429" s="179" t="s">
        <v>16017</v>
      </c>
      <c r="C9429" s="179" t="s">
        <v>8</v>
      </c>
      <c r="D9429" s="180" t="s">
        <v>15038</v>
      </c>
    </row>
    <row r="9430" spans="1:4" x14ac:dyDescent="0.25">
      <c r="A9430" s="179" t="s">
        <v>4769</v>
      </c>
      <c r="B9430" s="179" t="s">
        <v>1239</v>
      </c>
      <c r="C9430" s="179" t="s">
        <v>8</v>
      </c>
      <c r="D9430" s="180" t="s">
        <v>9655</v>
      </c>
    </row>
    <row r="9431" spans="1:4" x14ac:dyDescent="0.25">
      <c r="A9431" s="179" t="s">
        <v>4770</v>
      </c>
      <c r="B9431" s="179" t="s">
        <v>1240</v>
      </c>
      <c r="C9431" s="179" t="s">
        <v>8</v>
      </c>
      <c r="D9431" s="180" t="s">
        <v>12580</v>
      </c>
    </row>
    <row r="9432" spans="1:4" x14ac:dyDescent="0.25">
      <c r="A9432" s="179" t="s">
        <v>4771</v>
      </c>
      <c r="B9432" s="179" t="s">
        <v>1241</v>
      </c>
      <c r="C9432" s="179" t="s">
        <v>8</v>
      </c>
      <c r="D9432" s="180" t="s">
        <v>16271</v>
      </c>
    </row>
    <row r="9433" spans="1:4" x14ac:dyDescent="0.25">
      <c r="A9433" s="179" t="s">
        <v>4772</v>
      </c>
      <c r="B9433" s="179" t="s">
        <v>1242</v>
      </c>
      <c r="C9433" s="179" t="s">
        <v>8</v>
      </c>
      <c r="D9433" s="180" t="s">
        <v>28043</v>
      </c>
    </row>
    <row r="9434" spans="1:4" x14ac:dyDescent="0.25">
      <c r="A9434" s="179" t="s">
        <v>4773</v>
      </c>
      <c r="B9434" s="179" t="s">
        <v>1243</v>
      </c>
      <c r="C9434" s="179" t="s">
        <v>8</v>
      </c>
      <c r="D9434" s="180" t="s">
        <v>14657</v>
      </c>
    </row>
    <row r="9435" spans="1:4" x14ac:dyDescent="0.25">
      <c r="A9435" s="179" t="s">
        <v>4774</v>
      </c>
      <c r="B9435" s="179" t="s">
        <v>1244</v>
      </c>
      <c r="C9435" s="179" t="s">
        <v>8</v>
      </c>
      <c r="D9435" s="180" t="s">
        <v>28044</v>
      </c>
    </row>
    <row r="9436" spans="1:4" x14ac:dyDescent="0.25">
      <c r="A9436" s="179" t="s">
        <v>4775</v>
      </c>
      <c r="B9436" s="179" t="s">
        <v>1245</v>
      </c>
      <c r="C9436" s="179" t="s">
        <v>8</v>
      </c>
      <c r="D9436" s="180" t="s">
        <v>28045</v>
      </c>
    </row>
    <row r="9437" spans="1:4" x14ac:dyDescent="0.25">
      <c r="A9437" s="179" t="s">
        <v>16019</v>
      </c>
      <c r="B9437" s="179" t="s">
        <v>16020</v>
      </c>
      <c r="C9437" s="179" t="s">
        <v>8</v>
      </c>
      <c r="D9437" s="180" t="s">
        <v>28046</v>
      </c>
    </row>
    <row r="9438" spans="1:4" x14ac:dyDescent="0.25">
      <c r="A9438" s="179" t="s">
        <v>16021</v>
      </c>
      <c r="B9438" s="179" t="s">
        <v>16022</v>
      </c>
      <c r="C9438" s="179" t="s">
        <v>8</v>
      </c>
      <c r="D9438" s="180" t="s">
        <v>26138</v>
      </c>
    </row>
    <row r="9439" spans="1:4" x14ac:dyDescent="0.25">
      <c r="A9439" s="179" t="s">
        <v>16023</v>
      </c>
      <c r="B9439" s="179" t="s">
        <v>16024</v>
      </c>
      <c r="C9439" s="179" t="s">
        <v>8</v>
      </c>
      <c r="D9439" s="180" t="s">
        <v>28047</v>
      </c>
    </row>
    <row r="9440" spans="1:4" x14ac:dyDescent="0.25">
      <c r="A9440" s="179" t="s">
        <v>16025</v>
      </c>
      <c r="B9440" s="179" t="s">
        <v>16026</v>
      </c>
      <c r="C9440" s="179" t="s">
        <v>8</v>
      </c>
      <c r="D9440" s="180" t="s">
        <v>28048</v>
      </c>
    </row>
    <row r="9441" spans="1:4" x14ac:dyDescent="0.25">
      <c r="A9441" s="179" t="s">
        <v>16027</v>
      </c>
      <c r="B9441" s="179" t="s">
        <v>16028</v>
      </c>
      <c r="C9441" s="179" t="s">
        <v>8</v>
      </c>
      <c r="D9441" s="180" t="s">
        <v>28049</v>
      </c>
    </row>
    <row r="9442" spans="1:4" x14ac:dyDescent="0.25">
      <c r="A9442" s="179" t="s">
        <v>16029</v>
      </c>
      <c r="B9442" s="179" t="s">
        <v>16030</v>
      </c>
      <c r="C9442" s="179" t="s">
        <v>8</v>
      </c>
      <c r="D9442" s="180" t="s">
        <v>28050</v>
      </c>
    </row>
    <row r="9443" spans="1:4" x14ac:dyDescent="0.25">
      <c r="A9443" s="179" t="s">
        <v>16031</v>
      </c>
      <c r="B9443" s="179" t="s">
        <v>16032</v>
      </c>
      <c r="C9443" s="179" t="s">
        <v>8</v>
      </c>
      <c r="D9443" s="180" t="s">
        <v>19032</v>
      </c>
    </row>
    <row r="9444" spans="1:4" x14ac:dyDescent="0.25">
      <c r="A9444" s="179" t="s">
        <v>16033</v>
      </c>
      <c r="B9444" s="179" t="s">
        <v>16034</v>
      </c>
      <c r="C9444" s="179" t="s">
        <v>8</v>
      </c>
      <c r="D9444" s="180" t="s">
        <v>17754</v>
      </c>
    </row>
    <row r="9445" spans="1:4" x14ac:dyDescent="0.25">
      <c r="A9445" s="179" t="s">
        <v>16035</v>
      </c>
      <c r="B9445" s="179" t="s">
        <v>16036</v>
      </c>
      <c r="C9445" s="179" t="s">
        <v>8</v>
      </c>
      <c r="D9445" s="180" t="s">
        <v>18368</v>
      </c>
    </row>
    <row r="9446" spans="1:4" x14ac:dyDescent="0.25">
      <c r="A9446" s="179" t="s">
        <v>16037</v>
      </c>
      <c r="B9446" s="179" t="s">
        <v>16038</v>
      </c>
      <c r="C9446" s="179" t="s">
        <v>8</v>
      </c>
      <c r="D9446" s="180" t="s">
        <v>28051</v>
      </c>
    </row>
    <row r="9447" spans="1:4" x14ac:dyDescent="0.25">
      <c r="A9447" s="179" t="s">
        <v>16039</v>
      </c>
      <c r="B9447" s="179" t="s">
        <v>16040</v>
      </c>
      <c r="C9447" s="179" t="s">
        <v>8</v>
      </c>
      <c r="D9447" s="180" t="s">
        <v>28052</v>
      </c>
    </row>
    <row r="9448" spans="1:4" x14ac:dyDescent="0.25">
      <c r="A9448" s="179" t="s">
        <v>16041</v>
      </c>
      <c r="B9448" s="179" t="s">
        <v>16042</v>
      </c>
      <c r="C9448" s="179" t="s">
        <v>8</v>
      </c>
      <c r="D9448" s="180" t="s">
        <v>28053</v>
      </c>
    </row>
    <row r="9449" spans="1:4" x14ac:dyDescent="0.25">
      <c r="A9449" s="179" t="s">
        <v>16043</v>
      </c>
      <c r="B9449" s="179" t="s">
        <v>16044</v>
      </c>
      <c r="C9449" s="179" t="s">
        <v>8</v>
      </c>
      <c r="D9449" s="180" t="s">
        <v>28054</v>
      </c>
    </row>
    <row r="9450" spans="1:4" x14ac:dyDescent="0.25">
      <c r="A9450" s="179" t="s">
        <v>4776</v>
      </c>
      <c r="B9450" s="179" t="s">
        <v>1246</v>
      </c>
      <c r="C9450" s="179" t="s">
        <v>8</v>
      </c>
      <c r="D9450" s="180" t="s">
        <v>12078</v>
      </c>
    </row>
    <row r="9451" spans="1:4" x14ac:dyDescent="0.25">
      <c r="A9451" s="179" t="s">
        <v>4777</v>
      </c>
      <c r="B9451" s="179" t="s">
        <v>1247</v>
      </c>
      <c r="C9451" s="179" t="s">
        <v>8</v>
      </c>
      <c r="D9451" s="180" t="s">
        <v>12740</v>
      </c>
    </row>
    <row r="9452" spans="1:4" x14ac:dyDescent="0.25">
      <c r="A9452" s="179" t="s">
        <v>4778</v>
      </c>
      <c r="B9452" s="179" t="s">
        <v>213</v>
      </c>
      <c r="C9452" s="179" t="s">
        <v>8</v>
      </c>
      <c r="D9452" s="180" t="s">
        <v>28055</v>
      </c>
    </row>
    <row r="9453" spans="1:4" x14ac:dyDescent="0.25">
      <c r="A9453" s="179" t="s">
        <v>4779</v>
      </c>
      <c r="B9453" s="179" t="s">
        <v>1248</v>
      </c>
      <c r="C9453" s="179" t="s">
        <v>8</v>
      </c>
      <c r="D9453" s="180" t="s">
        <v>28056</v>
      </c>
    </row>
    <row r="9454" spans="1:4" x14ac:dyDescent="0.25">
      <c r="A9454" s="179" t="s">
        <v>4780</v>
      </c>
      <c r="B9454" s="179" t="s">
        <v>1249</v>
      </c>
      <c r="C9454" s="179" t="s">
        <v>8</v>
      </c>
      <c r="D9454" s="180" t="s">
        <v>28057</v>
      </c>
    </row>
    <row r="9455" spans="1:4" x14ac:dyDescent="0.25">
      <c r="A9455" s="179" t="s">
        <v>4781</v>
      </c>
      <c r="B9455" s="179" t="s">
        <v>1250</v>
      </c>
      <c r="C9455" s="179" t="s">
        <v>8</v>
      </c>
      <c r="D9455" s="180" t="s">
        <v>28058</v>
      </c>
    </row>
    <row r="9456" spans="1:4" x14ac:dyDescent="0.25">
      <c r="A9456" s="179" t="s">
        <v>4782</v>
      </c>
      <c r="B9456" s="179" t="s">
        <v>13699</v>
      </c>
      <c r="C9456" s="179" t="s">
        <v>8</v>
      </c>
      <c r="D9456" s="180" t="s">
        <v>17456</v>
      </c>
    </row>
    <row r="9457" spans="1:4" x14ac:dyDescent="0.25">
      <c r="A9457" s="179" t="s">
        <v>4783</v>
      </c>
      <c r="B9457" s="179" t="s">
        <v>13700</v>
      </c>
      <c r="C9457" s="179" t="s">
        <v>8</v>
      </c>
      <c r="D9457" s="180" t="s">
        <v>17404</v>
      </c>
    </row>
    <row r="9458" spans="1:4" x14ac:dyDescent="0.25">
      <c r="A9458" s="179" t="s">
        <v>4784</v>
      </c>
      <c r="B9458" s="179" t="s">
        <v>13701</v>
      </c>
      <c r="C9458" s="179" t="s">
        <v>8</v>
      </c>
      <c r="D9458" s="180" t="s">
        <v>17051</v>
      </c>
    </row>
    <row r="9459" spans="1:4" x14ac:dyDescent="0.25">
      <c r="A9459" s="179" t="s">
        <v>4785</v>
      </c>
      <c r="B9459" s="179" t="s">
        <v>13702</v>
      </c>
      <c r="C9459" s="179" t="s">
        <v>8</v>
      </c>
      <c r="D9459" s="180" t="s">
        <v>18332</v>
      </c>
    </row>
    <row r="9460" spans="1:4" x14ac:dyDescent="0.25">
      <c r="A9460" s="179" t="s">
        <v>4786</v>
      </c>
      <c r="B9460" s="179" t="s">
        <v>10325</v>
      </c>
      <c r="C9460" s="179" t="s">
        <v>8</v>
      </c>
      <c r="D9460" s="180" t="s">
        <v>28059</v>
      </c>
    </row>
    <row r="9461" spans="1:4" x14ac:dyDescent="0.25">
      <c r="A9461" s="179" t="s">
        <v>4787</v>
      </c>
      <c r="B9461" s="179" t="s">
        <v>13703</v>
      </c>
      <c r="C9461" s="179" t="s">
        <v>8</v>
      </c>
      <c r="D9461" s="180" t="s">
        <v>17029</v>
      </c>
    </row>
    <row r="9462" spans="1:4" x14ac:dyDescent="0.25">
      <c r="A9462" s="179" t="s">
        <v>4788</v>
      </c>
      <c r="B9462" s="179" t="s">
        <v>13704</v>
      </c>
      <c r="C9462" s="179" t="s">
        <v>8</v>
      </c>
      <c r="D9462" s="180" t="s">
        <v>12414</v>
      </c>
    </row>
    <row r="9463" spans="1:4" x14ac:dyDescent="0.25">
      <c r="A9463" s="179" t="s">
        <v>4789</v>
      </c>
      <c r="B9463" s="179" t="s">
        <v>13705</v>
      </c>
      <c r="C9463" s="179" t="s">
        <v>8</v>
      </c>
      <c r="D9463" s="180" t="s">
        <v>10165</v>
      </c>
    </row>
    <row r="9464" spans="1:4" x14ac:dyDescent="0.25">
      <c r="A9464" s="179" t="s">
        <v>4790</v>
      </c>
      <c r="B9464" s="179" t="s">
        <v>13706</v>
      </c>
      <c r="C9464" s="179" t="s">
        <v>8</v>
      </c>
      <c r="D9464" s="180" t="s">
        <v>17074</v>
      </c>
    </row>
    <row r="9465" spans="1:4" x14ac:dyDescent="0.25">
      <c r="A9465" s="179" t="s">
        <v>4791</v>
      </c>
      <c r="B9465" s="179" t="s">
        <v>13707</v>
      </c>
      <c r="C9465" s="179" t="s">
        <v>8</v>
      </c>
      <c r="D9465" s="180" t="s">
        <v>11974</v>
      </c>
    </row>
    <row r="9466" spans="1:4" x14ac:dyDescent="0.25">
      <c r="A9466" s="179" t="s">
        <v>4792</v>
      </c>
      <c r="B9466" s="179" t="s">
        <v>13708</v>
      </c>
      <c r="C9466" s="179" t="s">
        <v>8</v>
      </c>
      <c r="D9466" s="180" t="s">
        <v>18000</v>
      </c>
    </row>
    <row r="9467" spans="1:4" x14ac:dyDescent="0.25">
      <c r="A9467" s="179" t="s">
        <v>4793</v>
      </c>
      <c r="B9467" s="179" t="s">
        <v>13709</v>
      </c>
      <c r="C9467" s="179" t="s">
        <v>8</v>
      </c>
      <c r="D9467" s="180" t="s">
        <v>28060</v>
      </c>
    </row>
    <row r="9468" spans="1:4" x14ac:dyDescent="0.25">
      <c r="A9468" s="179" t="s">
        <v>4794</v>
      </c>
      <c r="B9468" s="179" t="s">
        <v>13710</v>
      </c>
      <c r="C9468" s="179" t="s">
        <v>8</v>
      </c>
      <c r="D9468" s="180" t="s">
        <v>16300</v>
      </c>
    </row>
    <row r="9469" spans="1:4" x14ac:dyDescent="0.25">
      <c r="A9469" s="179" t="s">
        <v>4795</v>
      </c>
      <c r="B9469" s="179" t="s">
        <v>13711</v>
      </c>
      <c r="C9469" s="179" t="s">
        <v>8</v>
      </c>
      <c r="D9469" s="180" t="s">
        <v>7375</v>
      </c>
    </row>
    <row r="9470" spans="1:4" x14ac:dyDescent="0.25">
      <c r="A9470" s="179" t="s">
        <v>4796</v>
      </c>
      <c r="B9470" s="179" t="s">
        <v>13712</v>
      </c>
      <c r="C9470" s="179" t="s">
        <v>8</v>
      </c>
      <c r="D9470" s="180" t="s">
        <v>12397</v>
      </c>
    </row>
    <row r="9471" spans="1:4" x14ac:dyDescent="0.25">
      <c r="A9471" s="179" t="s">
        <v>4797</v>
      </c>
      <c r="B9471" s="179" t="s">
        <v>13713</v>
      </c>
      <c r="C9471" s="179" t="s">
        <v>8</v>
      </c>
      <c r="D9471" s="180" t="s">
        <v>7857</v>
      </c>
    </row>
    <row r="9472" spans="1:4" x14ac:dyDescent="0.25">
      <c r="A9472" s="179" t="s">
        <v>4798</v>
      </c>
      <c r="B9472" s="179" t="s">
        <v>13714</v>
      </c>
      <c r="C9472" s="179" t="s">
        <v>8</v>
      </c>
      <c r="D9472" s="180" t="s">
        <v>6322</v>
      </c>
    </row>
    <row r="9473" spans="1:4" x14ac:dyDescent="0.25">
      <c r="A9473" s="179" t="s">
        <v>4799</v>
      </c>
      <c r="B9473" s="179" t="s">
        <v>13715</v>
      </c>
      <c r="C9473" s="179" t="s">
        <v>8</v>
      </c>
      <c r="D9473" s="180" t="s">
        <v>28061</v>
      </c>
    </row>
    <row r="9474" spans="1:4" x14ac:dyDescent="0.25">
      <c r="A9474" s="179" t="s">
        <v>4800</v>
      </c>
      <c r="B9474" s="179" t="s">
        <v>13716</v>
      </c>
      <c r="C9474" s="179" t="s">
        <v>8</v>
      </c>
      <c r="D9474" s="180" t="s">
        <v>7885</v>
      </c>
    </row>
    <row r="9475" spans="1:4" x14ac:dyDescent="0.25">
      <c r="A9475" s="179" t="s">
        <v>4801</v>
      </c>
      <c r="B9475" s="179" t="s">
        <v>13717</v>
      </c>
      <c r="C9475" s="179" t="s">
        <v>8</v>
      </c>
      <c r="D9475" s="180" t="s">
        <v>17789</v>
      </c>
    </row>
    <row r="9476" spans="1:4" x14ac:dyDescent="0.25">
      <c r="A9476" s="179" t="s">
        <v>4802</v>
      </c>
      <c r="B9476" s="179" t="s">
        <v>13719</v>
      </c>
      <c r="C9476" s="179" t="s">
        <v>8</v>
      </c>
      <c r="D9476" s="180" t="s">
        <v>6597</v>
      </c>
    </row>
    <row r="9477" spans="1:4" x14ac:dyDescent="0.25">
      <c r="A9477" s="179" t="s">
        <v>4803</v>
      </c>
      <c r="B9477" s="179" t="s">
        <v>13721</v>
      </c>
      <c r="C9477" s="179" t="s">
        <v>8</v>
      </c>
      <c r="D9477" s="180" t="s">
        <v>15061</v>
      </c>
    </row>
    <row r="9478" spans="1:4" x14ac:dyDescent="0.25">
      <c r="A9478" s="179" t="s">
        <v>4804</v>
      </c>
      <c r="B9478" s="179" t="s">
        <v>13722</v>
      </c>
      <c r="C9478" s="179" t="s">
        <v>8</v>
      </c>
      <c r="D9478" s="180" t="s">
        <v>12627</v>
      </c>
    </row>
    <row r="9479" spans="1:4" x14ac:dyDescent="0.25">
      <c r="A9479" s="179" t="s">
        <v>4805</v>
      </c>
      <c r="B9479" s="179" t="s">
        <v>13723</v>
      </c>
      <c r="C9479" s="179" t="s">
        <v>8</v>
      </c>
      <c r="D9479" s="180" t="s">
        <v>17903</v>
      </c>
    </row>
    <row r="9480" spans="1:4" x14ac:dyDescent="0.25">
      <c r="A9480" s="179" t="s">
        <v>4806</v>
      </c>
      <c r="B9480" s="179" t="s">
        <v>13724</v>
      </c>
      <c r="C9480" s="179" t="s">
        <v>8</v>
      </c>
      <c r="D9480" s="180" t="s">
        <v>8152</v>
      </c>
    </row>
    <row r="9481" spans="1:4" x14ac:dyDescent="0.25">
      <c r="A9481" s="179" t="s">
        <v>4807</v>
      </c>
      <c r="B9481" s="179" t="s">
        <v>13725</v>
      </c>
      <c r="C9481" s="179" t="s">
        <v>8</v>
      </c>
      <c r="D9481" s="180" t="s">
        <v>28062</v>
      </c>
    </row>
    <row r="9482" spans="1:4" x14ac:dyDescent="0.25">
      <c r="A9482" s="179" t="s">
        <v>4808</v>
      </c>
      <c r="B9482" s="179" t="s">
        <v>13726</v>
      </c>
      <c r="C9482" s="179" t="s">
        <v>8</v>
      </c>
      <c r="D9482" s="180" t="s">
        <v>28063</v>
      </c>
    </row>
    <row r="9483" spans="1:4" x14ac:dyDescent="0.25">
      <c r="A9483" s="179" t="s">
        <v>4809</v>
      </c>
      <c r="B9483" s="179" t="s">
        <v>13727</v>
      </c>
      <c r="C9483" s="179" t="s">
        <v>8</v>
      </c>
      <c r="D9483" s="180" t="s">
        <v>14924</v>
      </c>
    </row>
    <row r="9484" spans="1:4" x14ac:dyDescent="0.25">
      <c r="A9484" s="179" t="s">
        <v>4810</v>
      </c>
      <c r="B9484" s="179" t="s">
        <v>13728</v>
      </c>
      <c r="C9484" s="179" t="s">
        <v>8</v>
      </c>
      <c r="D9484" s="180" t="s">
        <v>22004</v>
      </c>
    </row>
    <row r="9485" spans="1:4" x14ac:dyDescent="0.25">
      <c r="A9485" s="179" t="s">
        <v>4811</v>
      </c>
      <c r="B9485" s="179" t="s">
        <v>13729</v>
      </c>
      <c r="C9485" s="179" t="s">
        <v>8</v>
      </c>
      <c r="D9485" s="180" t="s">
        <v>12404</v>
      </c>
    </row>
    <row r="9486" spans="1:4" x14ac:dyDescent="0.25">
      <c r="A9486" s="179" t="s">
        <v>4812</v>
      </c>
      <c r="B9486" s="179" t="s">
        <v>13730</v>
      </c>
      <c r="C9486" s="179" t="s">
        <v>8</v>
      </c>
      <c r="D9486" s="180" t="s">
        <v>7258</v>
      </c>
    </row>
    <row r="9487" spans="1:4" x14ac:dyDescent="0.25">
      <c r="A9487" s="179" t="s">
        <v>4813</v>
      </c>
      <c r="B9487" s="179" t="s">
        <v>13731</v>
      </c>
      <c r="C9487" s="179" t="s">
        <v>8</v>
      </c>
      <c r="D9487" s="180" t="s">
        <v>17048</v>
      </c>
    </row>
    <row r="9488" spans="1:4" x14ac:dyDescent="0.25">
      <c r="A9488" s="179" t="s">
        <v>4814</v>
      </c>
      <c r="B9488" s="179" t="s">
        <v>13732</v>
      </c>
      <c r="C9488" s="179" t="s">
        <v>8</v>
      </c>
      <c r="D9488" s="180" t="s">
        <v>15109</v>
      </c>
    </row>
    <row r="9489" spans="1:4" x14ac:dyDescent="0.25">
      <c r="A9489" s="179" t="s">
        <v>4815</v>
      </c>
      <c r="B9489" s="179" t="s">
        <v>13733</v>
      </c>
      <c r="C9489" s="179" t="s">
        <v>8</v>
      </c>
      <c r="D9489" s="180" t="s">
        <v>12192</v>
      </c>
    </row>
    <row r="9490" spans="1:4" x14ac:dyDescent="0.25">
      <c r="A9490" s="179" t="s">
        <v>4816</v>
      </c>
      <c r="B9490" s="179" t="s">
        <v>13734</v>
      </c>
      <c r="C9490" s="179" t="s">
        <v>8</v>
      </c>
      <c r="D9490" s="180" t="s">
        <v>27684</v>
      </c>
    </row>
    <row r="9491" spans="1:4" x14ac:dyDescent="0.25">
      <c r="A9491" s="179" t="s">
        <v>4817</v>
      </c>
      <c r="B9491" s="179" t="s">
        <v>13735</v>
      </c>
      <c r="C9491" s="179" t="s">
        <v>8</v>
      </c>
      <c r="D9491" s="180" t="s">
        <v>17253</v>
      </c>
    </row>
    <row r="9492" spans="1:4" x14ac:dyDescent="0.25">
      <c r="A9492" s="179" t="s">
        <v>4818</v>
      </c>
      <c r="B9492" s="179" t="s">
        <v>13736</v>
      </c>
      <c r="C9492" s="179" t="s">
        <v>8</v>
      </c>
      <c r="D9492" s="180" t="s">
        <v>17363</v>
      </c>
    </row>
    <row r="9493" spans="1:4" x14ac:dyDescent="0.25">
      <c r="A9493" s="179" t="s">
        <v>4819</v>
      </c>
      <c r="B9493" s="179" t="s">
        <v>13737</v>
      </c>
      <c r="C9493" s="179" t="s">
        <v>8</v>
      </c>
      <c r="D9493" s="180" t="s">
        <v>28064</v>
      </c>
    </row>
    <row r="9494" spans="1:4" x14ac:dyDescent="0.25">
      <c r="A9494" s="179" t="s">
        <v>4820</v>
      </c>
      <c r="B9494" s="179" t="s">
        <v>13738</v>
      </c>
      <c r="C9494" s="179" t="s">
        <v>8</v>
      </c>
      <c r="D9494" s="180" t="s">
        <v>16045</v>
      </c>
    </row>
    <row r="9495" spans="1:4" x14ac:dyDescent="0.25">
      <c r="A9495" s="179" t="s">
        <v>4821</v>
      </c>
      <c r="B9495" s="179" t="s">
        <v>13739</v>
      </c>
      <c r="C9495" s="179" t="s">
        <v>8</v>
      </c>
      <c r="D9495" s="180" t="s">
        <v>28065</v>
      </c>
    </row>
    <row r="9496" spans="1:4" x14ac:dyDescent="0.25">
      <c r="A9496" s="179" t="s">
        <v>4822</v>
      </c>
      <c r="B9496" s="179" t="s">
        <v>13740</v>
      </c>
      <c r="C9496" s="179" t="s">
        <v>8</v>
      </c>
      <c r="D9496" s="180" t="s">
        <v>28066</v>
      </c>
    </row>
    <row r="9497" spans="1:4" x14ac:dyDescent="0.25">
      <c r="A9497" s="179" t="s">
        <v>4823</v>
      </c>
      <c r="B9497" s="179" t="s">
        <v>13741</v>
      </c>
      <c r="C9497" s="179" t="s">
        <v>8</v>
      </c>
      <c r="D9497" s="180" t="s">
        <v>15994</v>
      </c>
    </row>
    <row r="9498" spans="1:4" x14ac:dyDescent="0.25">
      <c r="A9498" s="179" t="s">
        <v>4824</v>
      </c>
      <c r="B9498" s="179" t="s">
        <v>13742</v>
      </c>
      <c r="C9498" s="179" t="s">
        <v>8</v>
      </c>
      <c r="D9498" s="180" t="s">
        <v>28067</v>
      </c>
    </row>
    <row r="9499" spans="1:4" x14ac:dyDescent="0.25">
      <c r="A9499" s="179" t="s">
        <v>4825</v>
      </c>
      <c r="B9499" s="179" t="s">
        <v>13743</v>
      </c>
      <c r="C9499" s="179" t="s">
        <v>8</v>
      </c>
      <c r="D9499" s="180" t="s">
        <v>28068</v>
      </c>
    </row>
    <row r="9500" spans="1:4" x14ac:dyDescent="0.25">
      <c r="A9500" s="179" t="s">
        <v>4826</v>
      </c>
      <c r="B9500" s="179" t="s">
        <v>13744</v>
      </c>
      <c r="C9500" s="179" t="s">
        <v>8</v>
      </c>
      <c r="D9500" s="180" t="s">
        <v>7157</v>
      </c>
    </row>
    <row r="9501" spans="1:4" x14ac:dyDescent="0.25">
      <c r="A9501" s="179" t="s">
        <v>4827</v>
      </c>
      <c r="B9501" s="179" t="s">
        <v>13745</v>
      </c>
      <c r="C9501" s="179" t="s">
        <v>8</v>
      </c>
      <c r="D9501" s="180" t="s">
        <v>14979</v>
      </c>
    </row>
    <row r="9502" spans="1:4" x14ac:dyDescent="0.25">
      <c r="A9502" s="179" t="s">
        <v>4828</v>
      </c>
      <c r="B9502" s="179" t="s">
        <v>13746</v>
      </c>
      <c r="C9502" s="179" t="s">
        <v>8</v>
      </c>
      <c r="D9502" s="180" t="s">
        <v>14697</v>
      </c>
    </row>
    <row r="9503" spans="1:4" x14ac:dyDescent="0.25">
      <c r="A9503" s="179" t="s">
        <v>4829</v>
      </c>
      <c r="B9503" s="179" t="s">
        <v>13747</v>
      </c>
      <c r="C9503" s="179" t="s">
        <v>8</v>
      </c>
      <c r="D9503" s="180" t="s">
        <v>28069</v>
      </c>
    </row>
    <row r="9504" spans="1:4" x14ac:dyDescent="0.25">
      <c r="A9504" s="179" t="s">
        <v>4830</v>
      </c>
      <c r="B9504" s="179" t="s">
        <v>13748</v>
      </c>
      <c r="C9504" s="179" t="s">
        <v>8</v>
      </c>
      <c r="D9504" s="180" t="s">
        <v>8425</v>
      </c>
    </row>
    <row r="9505" spans="1:4" x14ac:dyDescent="0.25">
      <c r="A9505" s="179" t="s">
        <v>4831</v>
      </c>
      <c r="B9505" s="179" t="s">
        <v>13749</v>
      </c>
      <c r="C9505" s="179" t="s">
        <v>8</v>
      </c>
      <c r="D9505" s="180" t="s">
        <v>12827</v>
      </c>
    </row>
    <row r="9506" spans="1:4" x14ac:dyDescent="0.25">
      <c r="A9506" s="179" t="s">
        <v>4832</v>
      </c>
      <c r="B9506" s="179" t="s">
        <v>13750</v>
      </c>
      <c r="C9506" s="179" t="s">
        <v>8</v>
      </c>
      <c r="D9506" s="180" t="s">
        <v>8514</v>
      </c>
    </row>
    <row r="9507" spans="1:4" x14ac:dyDescent="0.25">
      <c r="A9507" s="179" t="s">
        <v>4833</v>
      </c>
      <c r="B9507" s="179" t="s">
        <v>13751</v>
      </c>
      <c r="C9507" s="179" t="s">
        <v>8</v>
      </c>
      <c r="D9507" s="180" t="s">
        <v>20931</v>
      </c>
    </row>
    <row r="9508" spans="1:4" x14ac:dyDescent="0.25">
      <c r="A9508" s="179" t="s">
        <v>4834</v>
      </c>
      <c r="B9508" s="179" t="s">
        <v>13752</v>
      </c>
      <c r="C9508" s="179" t="s">
        <v>8</v>
      </c>
      <c r="D9508" s="180" t="s">
        <v>28070</v>
      </c>
    </row>
    <row r="9509" spans="1:4" x14ac:dyDescent="0.25">
      <c r="A9509" s="179" t="s">
        <v>4835</v>
      </c>
      <c r="B9509" s="179" t="s">
        <v>13753</v>
      </c>
      <c r="C9509" s="179" t="s">
        <v>8</v>
      </c>
      <c r="D9509" s="180" t="s">
        <v>17509</v>
      </c>
    </row>
    <row r="9510" spans="1:4" x14ac:dyDescent="0.25">
      <c r="A9510" s="179" t="s">
        <v>4836</v>
      </c>
      <c r="B9510" s="179" t="s">
        <v>13754</v>
      </c>
      <c r="C9510" s="179" t="s">
        <v>8</v>
      </c>
      <c r="D9510" s="180" t="s">
        <v>28071</v>
      </c>
    </row>
    <row r="9511" spans="1:4" x14ac:dyDescent="0.25">
      <c r="A9511" s="179" t="s">
        <v>4837</v>
      </c>
      <c r="B9511" s="179" t="s">
        <v>13755</v>
      </c>
      <c r="C9511" s="179" t="s">
        <v>8</v>
      </c>
      <c r="D9511" s="180" t="s">
        <v>19810</v>
      </c>
    </row>
    <row r="9512" spans="1:4" x14ac:dyDescent="0.25">
      <c r="A9512" s="179" t="s">
        <v>4838</v>
      </c>
      <c r="B9512" s="179" t="s">
        <v>13756</v>
      </c>
      <c r="C9512" s="179" t="s">
        <v>8</v>
      </c>
      <c r="D9512" s="180" t="s">
        <v>28072</v>
      </c>
    </row>
    <row r="9513" spans="1:4" x14ac:dyDescent="0.25">
      <c r="A9513" s="179" t="s">
        <v>4839</v>
      </c>
      <c r="B9513" s="179" t="s">
        <v>13757</v>
      </c>
      <c r="C9513" s="179" t="s">
        <v>8</v>
      </c>
      <c r="D9513" s="180" t="s">
        <v>28073</v>
      </c>
    </row>
    <row r="9514" spans="1:4" x14ac:dyDescent="0.25">
      <c r="A9514" s="179" t="s">
        <v>4840</v>
      </c>
      <c r="B9514" s="179" t="s">
        <v>13758</v>
      </c>
      <c r="C9514" s="179" t="s">
        <v>8</v>
      </c>
      <c r="D9514" s="180" t="s">
        <v>12482</v>
      </c>
    </row>
    <row r="9515" spans="1:4" x14ac:dyDescent="0.25">
      <c r="A9515" s="179" t="s">
        <v>4841</v>
      </c>
      <c r="B9515" s="179" t="s">
        <v>13759</v>
      </c>
      <c r="C9515" s="179" t="s">
        <v>8</v>
      </c>
      <c r="D9515" s="180" t="s">
        <v>21869</v>
      </c>
    </row>
    <row r="9516" spans="1:4" x14ac:dyDescent="0.25">
      <c r="A9516" s="179" t="s">
        <v>4842</v>
      </c>
      <c r="B9516" s="179" t="s">
        <v>13760</v>
      </c>
      <c r="C9516" s="179" t="s">
        <v>8</v>
      </c>
      <c r="D9516" s="180" t="s">
        <v>28074</v>
      </c>
    </row>
    <row r="9517" spans="1:4" x14ac:dyDescent="0.25">
      <c r="A9517" s="179" t="s">
        <v>4843</v>
      </c>
      <c r="B9517" s="179" t="s">
        <v>13761</v>
      </c>
      <c r="C9517" s="179" t="s">
        <v>8</v>
      </c>
      <c r="D9517" s="180" t="s">
        <v>28075</v>
      </c>
    </row>
    <row r="9518" spans="1:4" x14ac:dyDescent="0.25">
      <c r="A9518" s="179" t="s">
        <v>4844</v>
      </c>
      <c r="B9518" s="179" t="s">
        <v>13762</v>
      </c>
      <c r="C9518" s="179" t="s">
        <v>8</v>
      </c>
      <c r="D9518" s="180" t="s">
        <v>28076</v>
      </c>
    </row>
    <row r="9519" spans="1:4" x14ac:dyDescent="0.25">
      <c r="A9519" s="179" t="s">
        <v>4845</v>
      </c>
      <c r="B9519" s="179" t="s">
        <v>13763</v>
      </c>
      <c r="C9519" s="179" t="s">
        <v>8</v>
      </c>
      <c r="D9519" s="180" t="s">
        <v>28077</v>
      </c>
    </row>
    <row r="9520" spans="1:4" x14ac:dyDescent="0.25">
      <c r="A9520" s="179" t="s">
        <v>4846</v>
      </c>
      <c r="B9520" s="179" t="s">
        <v>1251</v>
      </c>
      <c r="C9520" s="179" t="s">
        <v>8</v>
      </c>
      <c r="D9520" s="180" t="s">
        <v>12693</v>
      </c>
    </row>
    <row r="9521" spans="1:4" x14ac:dyDescent="0.25">
      <c r="A9521" s="179" t="s">
        <v>4847</v>
      </c>
      <c r="B9521" s="179" t="s">
        <v>1252</v>
      </c>
      <c r="C9521" s="179" t="s">
        <v>8</v>
      </c>
      <c r="D9521" s="180" t="s">
        <v>24107</v>
      </c>
    </row>
    <row r="9522" spans="1:4" x14ac:dyDescent="0.25">
      <c r="A9522" s="179" t="s">
        <v>4848</v>
      </c>
      <c r="B9522" s="179" t="s">
        <v>1253</v>
      </c>
      <c r="C9522" s="179" t="s">
        <v>8</v>
      </c>
      <c r="D9522" s="180" t="s">
        <v>28040</v>
      </c>
    </row>
    <row r="9523" spans="1:4" x14ac:dyDescent="0.25">
      <c r="A9523" s="179" t="s">
        <v>4849</v>
      </c>
      <c r="B9523" s="179" t="s">
        <v>1254</v>
      </c>
      <c r="C9523" s="179" t="s">
        <v>8</v>
      </c>
      <c r="D9523" s="180" t="s">
        <v>12190</v>
      </c>
    </row>
    <row r="9524" spans="1:4" x14ac:dyDescent="0.25">
      <c r="A9524" s="179" t="s">
        <v>4850</v>
      </c>
      <c r="B9524" s="179" t="s">
        <v>1255</v>
      </c>
      <c r="C9524" s="179" t="s">
        <v>8</v>
      </c>
      <c r="D9524" s="180" t="s">
        <v>14741</v>
      </c>
    </row>
    <row r="9525" spans="1:4" x14ac:dyDescent="0.25">
      <c r="A9525" s="179" t="s">
        <v>4851</v>
      </c>
      <c r="B9525" s="179" t="s">
        <v>1256</v>
      </c>
      <c r="C9525" s="179" t="s">
        <v>8</v>
      </c>
      <c r="D9525" s="180" t="s">
        <v>28078</v>
      </c>
    </row>
    <row r="9526" spans="1:4" x14ac:dyDescent="0.25">
      <c r="A9526" s="179" t="s">
        <v>4852</v>
      </c>
      <c r="B9526" s="179" t="s">
        <v>1257</v>
      </c>
      <c r="C9526" s="179" t="s">
        <v>8</v>
      </c>
      <c r="D9526" s="180" t="s">
        <v>16015</v>
      </c>
    </row>
    <row r="9527" spans="1:4" x14ac:dyDescent="0.25">
      <c r="A9527" s="179" t="s">
        <v>4853</v>
      </c>
      <c r="B9527" s="179" t="s">
        <v>1258</v>
      </c>
      <c r="C9527" s="179" t="s">
        <v>8</v>
      </c>
      <c r="D9527" s="180" t="s">
        <v>16928</v>
      </c>
    </row>
    <row r="9528" spans="1:4" x14ac:dyDescent="0.25">
      <c r="A9528" s="179" t="s">
        <v>4854</v>
      </c>
      <c r="B9528" s="179" t="s">
        <v>1259</v>
      </c>
      <c r="C9528" s="179" t="s">
        <v>8</v>
      </c>
      <c r="D9528" s="180" t="s">
        <v>26845</v>
      </c>
    </row>
    <row r="9529" spans="1:4" x14ac:dyDescent="0.25">
      <c r="A9529" s="179" t="s">
        <v>4855</v>
      </c>
      <c r="B9529" s="179" t="s">
        <v>1260</v>
      </c>
      <c r="C9529" s="179" t="s">
        <v>8</v>
      </c>
      <c r="D9529" s="180" t="s">
        <v>28079</v>
      </c>
    </row>
    <row r="9530" spans="1:4" x14ac:dyDescent="0.25">
      <c r="A9530" s="179" t="s">
        <v>4856</v>
      </c>
      <c r="B9530" s="179" t="s">
        <v>1261</v>
      </c>
      <c r="C9530" s="179" t="s">
        <v>8</v>
      </c>
      <c r="D9530" s="180" t="s">
        <v>28080</v>
      </c>
    </row>
    <row r="9531" spans="1:4" x14ac:dyDescent="0.25">
      <c r="A9531" s="179" t="s">
        <v>4857</v>
      </c>
      <c r="B9531" s="179" t="s">
        <v>1262</v>
      </c>
      <c r="C9531" s="179" t="s">
        <v>8</v>
      </c>
      <c r="D9531" s="180" t="s">
        <v>21012</v>
      </c>
    </row>
    <row r="9532" spans="1:4" x14ac:dyDescent="0.25">
      <c r="A9532" s="179" t="s">
        <v>4858</v>
      </c>
      <c r="B9532" s="179" t="s">
        <v>1263</v>
      </c>
      <c r="C9532" s="179" t="s">
        <v>8</v>
      </c>
      <c r="D9532" s="180" t="s">
        <v>17470</v>
      </c>
    </row>
    <row r="9533" spans="1:4" x14ac:dyDescent="0.25">
      <c r="A9533" s="179" t="s">
        <v>4859</v>
      </c>
      <c r="B9533" s="179" t="s">
        <v>1264</v>
      </c>
      <c r="C9533" s="179" t="s">
        <v>8</v>
      </c>
      <c r="D9533" s="180" t="s">
        <v>8640</v>
      </c>
    </row>
    <row r="9534" spans="1:4" x14ac:dyDescent="0.25">
      <c r="A9534" s="179" t="s">
        <v>4860</v>
      </c>
      <c r="B9534" s="179" t="s">
        <v>1265</v>
      </c>
      <c r="C9534" s="179" t="s">
        <v>8</v>
      </c>
      <c r="D9534" s="180" t="s">
        <v>7883</v>
      </c>
    </row>
    <row r="9535" spans="1:4" x14ac:dyDescent="0.25">
      <c r="A9535" s="179" t="s">
        <v>4861</v>
      </c>
      <c r="B9535" s="179" t="s">
        <v>1266</v>
      </c>
      <c r="C9535" s="179" t="s">
        <v>8</v>
      </c>
      <c r="D9535" s="180" t="s">
        <v>17253</v>
      </c>
    </row>
    <row r="9536" spans="1:4" x14ac:dyDescent="0.25">
      <c r="A9536" s="179" t="s">
        <v>4862</v>
      </c>
      <c r="B9536" s="179" t="s">
        <v>1267</v>
      </c>
      <c r="C9536" s="179" t="s">
        <v>8</v>
      </c>
      <c r="D9536" s="180" t="s">
        <v>28081</v>
      </c>
    </row>
    <row r="9537" spans="1:4" x14ac:dyDescent="0.25">
      <c r="A9537" s="179" t="s">
        <v>4863</v>
      </c>
      <c r="B9537" s="179" t="s">
        <v>1268</v>
      </c>
      <c r="C9537" s="179" t="s">
        <v>8</v>
      </c>
      <c r="D9537" s="180" t="s">
        <v>28082</v>
      </c>
    </row>
    <row r="9538" spans="1:4" x14ac:dyDescent="0.25">
      <c r="A9538" s="179" t="s">
        <v>4864</v>
      </c>
      <c r="B9538" s="179" t="s">
        <v>1269</v>
      </c>
      <c r="C9538" s="179" t="s">
        <v>8</v>
      </c>
      <c r="D9538" s="180" t="s">
        <v>28083</v>
      </c>
    </row>
    <row r="9539" spans="1:4" x14ac:dyDescent="0.25">
      <c r="A9539" s="179" t="s">
        <v>4865</v>
      </c>
      <c r="B9539" s="179" t="s">
        <v>1270</v>
      </c>
      <c r="C9539" s="179" t="s">
        <v>8</v>
      </c>
      <c r="D9539" s="180" t="s">
        <v>17744</v>
      </c>
    </row>
    <row r="9540" spans="1:4" x14ac:dyDescent="0.25">
      <c r="A9540" s="179" t="s">
        <v>4866</v>
      </c>
      <c r="B9540" s="179" t="s">
        <v>1271</v>
      </c>
      <c r="C9540" s="179" t="s">
        <v>8</v>
      </c>
      <c r="D9540" s="180" t="s">
        <v>28084</v>
      </c>
    </row>
    <row r="9541" spans="1:4" x14ac:dyDescent="0.25">
      <c r="A9541" s="179" t="s">
        <v>4867</v>
      </c>
      <c r="B9541" s="179" t="s">
        <v>1272</v>
      </c>
      <c r="C9541" s="179" t="s">
        <v>8</v>
      </c>
      <c r="D9541" s="180" t="s">
        <v>12833</v>
      </c>
    </row>
    <row r="9542" spans="1:4" x14ac:dyDescent="0.25">
      <c r="A9542" s="179" t="s">
        <v>4868</v>
      </c>
      <c r="B9542" s="179" t="s">
        <v>1273</v>
      </c>
      <c r="C9542" s="179" t="s">
        <v>8</v>
      </c>
      <c r="D9542" s="180" t="s">
        <v>12078</v>
      </c>
    </row>
    <row r="9543" spans="1:4" x14ac:dyDescent="0.25">
      <c r="A9543" s="179" t="s">
        <v>4869</v>
      </c>
      <c r="B9543" s="179" t="s">
        <v>1274</v>
      </c>
      <c r="C9543" s="179" t="s">
        <v>8</v>
      </c>
      <c r="D9543" s="180" t="s">
        <v>14673</v>
      </c>
    </row>
    <row r="9544" spans="1:4" x14ac:dyDescent="0.25">
      <c r="A9544" s="179" t="s">
        <v>4870</v>
      </c>
      <c r="B9544" s="179" t="s">
        <v>1275</v>
      </c>
      <c r="C9544" s="179" t="s">
        <v>8</v>
      </c>
      <c r="D9544" s="180" t="s">
        <v>28085</v>
      </c>
    </row>
    <row r="9545" spans="1:4" x14ac:dyDescent="0.25">
      <c r="A9545" s="179" t="s">
        <v>4871</v>
      </c>
      <c r="B9545" s="179" t="s">
        <v>1276</v>
      </c>
      <c r="C9545" s="179" t="s">
        <v>8</v>
      </c>
      <c r="D9545" s="180" t="s">
        <v>11894</v>
      </c>
    </row>
    <row r="9546" spans="1:4" x14ac:dyDescent="0.25">
      <c r="A9546" s="179" t="s">
        <v>4872</v>
      </c>
      <c r="B9546" s="179" t="s">
        <v>1277</v>
      </c>
      <c r="C9546" s="179" t="s">
        <v>8</v>
      </c>
      <c r="D9546" s="180" t="s">
        <v>18314</v>
      </c>
    </row>
    <row r="9547" spans="1:4" x14ac:dyDescent="0.25">
      <c r="A9547" s="179" t="s">
        <v>4873</v>
      </c>
      <c r="B9547" s="179" t="s">
        <v>1278</v>
      </c>
      <c r="C9547" s="179" t="s">
        <v>8</v>
      </c>
      <c r="D9547" s="180" t="s">
        <v>28086</v>
      </c>
    </row>
    <row r="9548" spans="1:4" x14ac:dyDescent="0.25">
      <c r="A9548" s="179" t="s">
        <v>4874</v>
      </c>
      <c r="B9548" s="179" t="s">
        <v>1279</v>
      </c>
      <c r="C9548" s="179" t="s">
        <v>8</v>
      </c>
      <c r="D9548" s="180" t="s">
        <v>28087</v>
      </c>
    </row>
    <row r="9549" spans="1:4" x14ac:dyDescent="0.25">
      <c r="A9549" s="179" t="s">
        <v>4875</v>
      </c>
      <c r="B9549" s="179" t="s">
        <v>16052</v>
      </c>
      <c r="C9549" s="179" t="s">
        <v>8</v>
      </c>
      <c r="D9549" s="180" t="s">
        <v>28088</v>
      </c>
    </row>
    <row r="9550" spans="1:4" x14ac:dyDescent="0.25">
      <c r="A9550" s="179" t="s">
        <v>4876</v>
      </c>
      <c r="B9550" s="179" t="s">
        <v>16053</v>
      </c>
      <c r="C9550" s="179" t="s">
        <v>8</v>
      </c>
      <c r="D9550" s="180" t="s">
        <v>27352</v>
      </c>
    </row>
    <row r="9551" spans="1:4" x14ac:dyDescent="0.25">
      <c r="A9551" s="179" t="s">
        <v>4877</v>
      </c>
      <c r="B9551" s="179" t="s">
        <v>16054</v>
      </c>
      <c r="C9551" s="179" t="s">
        <v>8</v>
      </c>
      <c r="D9551" s="180" t="s">
        <v>28089</v>
      </c>
    </row>
    <row r="9552" spans="1:4" x14ac:dyDescent="0.25">
      <c r="A9552" s="179" t="s">
        <v>4878</v>
      </c>
      <c r="B9552" s="179" t="s">
        <v>16055</v>
      </c>
      <c r="C9552" s="179" t="s">
        <v>8</v>
      </c>
      <c r="D9552" s="180" t="s">
        <v>28090</v>
      </c>
    </row>
    <row r="9553" spans="1:4" x14ac:dyDescent="0.25">
      <c r="A9553" s="179" t="s">
        <v>4879</v>
      </c>
      <c r="B9553" s="179" t="s">
        <v>16056</v>
      </c>
      <c r="C9553" s="179" t="s">
        <v>8</v>
      </c>
      <c r="D9553" s="180" t="s">
        <v>28091</v>
      </c>
    </row>
    <row r="9554" spans="1:4" x14ac:dyDescent="0.25">
      <c r="A9554" s="179" t="s">
        <v>4880</v>
      </c>
      <c r="B9554" s="179" t="s">
        <v>16057</v>
      </c>
      <c r="C9554" s="179" t="s">
        <v>8</v>
      </c>
      <c r="D9554" s="180" t="s">
        <v>28092</v>
      </c>
    </row>
    <row r="9555" spans="1:4" x14ac:dyDescent="0.25">
      <c r="A9555" s="179" t="s">
        <v>4881</v>
      </c>
      <c r="B9555" s="179" t="s">
        <v>16058</v>
      </c>
      <c r="C9555" s="179" t="s">
        <v>8</v>
      </c>
      <c r="D9555" s="180" t="s">
        <v>28093</v>
      </c>
    </row>
    <row r="9556" spans="1:4" x14ac:dyDescent="0.25">
      <c r="A9556" s="179" t="s">
        <v>4882</v>
      </c>
      <c r="B9556" s="179" t="s">
        <v>16059</v>
      </c>
      <c r="C9556" s="179" t="s">
        <v>8</v>
      </c>
      <c r="D9556" s="180" t="s">
        <v>28094</v>
      </c>
    </row>
    <row r="9557" spans="1:4" x14ac:dyDescent="0.25">
      <c r="A9557" s="179" t="s">
        <v>4883</v>
      </c>
      <c r="B9557" s="179" t="s">
        <v>16060</v>
      </c>
      <c r="C9557" s="179" t="s">
        <v>8</v>
      </c>
      <c r="D9557" s="180" t="s">
        <v>12201</v>
      </c>
    </row>
    <row r="9558" spans="1:4" x14ac:dyDescent="0.25">
      <c r="A9558" s="179" t="s">
        <v>4884</v>
      </c>
      <c r="B9558" s="179" t="s">
        <v>16061</v>
      </c>
      <c r="C9558" s="179" t="s">
        <v>8</v>
      </c>
      <c r="D9558" s="180" t="s">
        <v>15408</v>
      </c>
    </row>
    <row r="9559" spans="1:4" x14ac:dyDescent="0.25">
      <c r="A9559" s="179" t="s">
        <v>4885</v>
      </c>
      <c r="B9559" s="179" t="s">
        <v>16062</v>
      </c>
      <c r="C9559" s="179" t="s">
        <v>8</v>
      </c>
      <c r="D9559" s="180" t="s">
        <v>14613</v>
      </c>
    </row>
    <row r="9560" spans="1:4" x14ac:dyDescent="0.25">
      <c r="A9560" s="179" t="s">
        <v>4886</v>
      </c>
      <c r="B9560" s="179" t="s">
        <v>16063</v>
      </c>
      <c r="C9560" s="179" t="s">
        <v>8</v>
      </c>
      <c r="D9560" s="180" t="s">
        <v>25930</v>
      </c>
    </row>
    <row r="9561" spans="1:4" x14ac:dyDescent="0.25">
      <c r="A9561" s="179" t="s">
        <v>4887</v>
      </c>
      <c r="B9561" s="179" t="s">
        <v>16064</v>
      </c>
      <c r="C9561" s="179" t="s">
        <v>8</v>
      </c>
      <c r="D9561" s="180" t="s">
        <v>10173</v>
      </c>
    </row>
    <row r="9562" spans="1:4" x14ac:dyDescent="0.25">
      <c r="A9562" s="179" t="s">
        <v>4888</v>
      </c>
      <c r="B9562" s="179" t="s">
        <v>16065</v>
      </c>
      <c r="C9562" s="179" t="s">
        <v>8</v>
      </c>
      <c r="D9562" s="180" t="s">
        <v>28095</v>
      </c>
    </row>
    <row r="9563" spans="1:4" x14ac:dyDescent="0.25">
      <c r="A9563" s="179" t="s">
        <v>4889</v>
      </c>
      <c r="B9563" s="179" t="s">
        <v>16066</v>
      </c>
      <c r="C9563" s="179" t="s">
        <v>8</v>
      </c>
      <c r="D9563" s="180" t="s">
        <v>12605</v>
      </c>
    </row>
    <row r="9564" spans="1:4" x14ac:dyDescent="0.25">
      <c r="A9564" s="179" t="s">
        <v>4890</v>
      </c>
      <c r="B9564" s="179" t="s">
        <v>16067</v>
      </c>
      <c r="C9564" s="179" t="s">
        <v>8</v>
      </c>
      <c r="D9564" s="180" t="s">
        <v>25924</v>
      </c>
    </row>
    <row r="9565" spans="1:4" x14ac:dyDescent="0.25">
      <c r="A9565" s="179" t="s">
        <v>4891</v>
      </c>
      <c r="B9565" s="179" t="s">
        <v>16068</v>
      </c>
      <c r="C9565" s="179" t="s">
        <v>8</v>
      </c>
      <c r="D9565" s="180" t="s">
        <v>22415</v>
      </c>
    </row>
    <row r="9566" spans="1:4" x14ac:dyDescent="0.25">
      <c r="A9566" s="179" t="s">
        <v>4892</v>
      </c>
      <c r="B9566" s="179" t="s">
        <v>16069</v>
      </c>
      <c r="C9566" s="179" t="s">
        <v>8</v>
      </c>
      <c r="D9566" s="180" t="s">
        <v>27238</v>
      </c>
    </row>
    <row r="9567" spans="1:4" x14ac:dyDescent="0.25">
      <c r="A9567" s="179" t="s">
        <v>4893</v>
      </c>
      <c r="B9567" s="179" t="s">
        <v>16070</v>
      </c>
      <c r="C9567" s="179" t="s">
        <v>8</v>
      </c>
      <c r="D9567" s="180" t="s">
        <v>17243</v>
      </c>
    </row>
    <row r="9568" spans="1:4" x14ac:dyDescent="0.25">
      <c r="A9568" s="179" t="s">
        <v>4894</v>
      </c>
      <c r="B9568" s="179" t="s">
        <v>16071</v>
      </c>
      <c r="C9568" s="179" t="s">
        <v>8</v>
      </c>
      <c r="D9568" s="180" t="s">
        <v>25448</v>
      </c>
    </row>
    <row r="9569" spans="1:4" x14ac:dyDescent="0.25">
      <c r="A9569" s="179" t="s">
        <v>4895</v>
      </c>
      <c r="B9569" s="179" t="s">
        <v>16072</v>
      </c>
      <c r="C9569" s="179" t="s">
        <v>8</v>
      </c>
      <c r="D9569" s="180" t="s">
        <v>20047</v>
      </c>
    </row>
    <row r="9570" spans="1:4" x14ac:dyDescent="0.25">
      <c r="A9570" s="179" t="s">
        <v>4896</v>
      </c>
      <c r="B9570" s="179" t="s">
        <v>16074</v>
      </c>
      <c r="C9570" s="179" t="s">
        <v>8</v>
      </c>
      <c r="D9570" s="180" t="s">
        <v>8072</v>
      </c>
    </row>
    <row r="9571" spans="1:4" x14ac:dyDescent="0.25">
      <c r="A9571" s="179" t="s">
        <v>4897</v>
      </c>
      <c r="B9571" s="179" t="s">
        <v>16075</v>
      </c>
      <c r="C9571" s="179" t="s">
        <v>8</v>
      </c>
      <c r="D9571" s="180" t="s">
        <v>6735</v>
      </c>
    </row>
    <row r="9572" spans="1:4" x14ac:dyDescent="0.25">
      <c r="A9572" s="179" t="s">
        <v>4898</v>
      </c>
      <c r="B9572" s="179" t="s">
        <v>16076</v>
      </c>
      <c r="C9572" s="179" t="s">
        <v>8</v>
      </c>
      <c r="D9572" s="180" t="s">
        <v>12042</v>
      </c>
    </row>
    <row r="9573" spans="1:4" x14ac:dyDescent="0.25">
      <c r="A9573" s="179" t="s">
        <v>4899</v>
      </c>
      <c r="B9573" s="179" t="s">
        <v>16077</v>
      </c>
      <c r="C9573" s="179" t="s">
        <v>8</v>
      </c>
      <c r="D9573" s="180" t="s">
        <v>11035</v>
      </c>
    </row>
    <row r="9574" spans="1:4" x14ac:dyDescent="0.25">
      <c r="A9574" s="179" t="s">
        <v>4900</v>
      </c>
      <c r="B9574" s="179" t="s">
        <v>16078</v>
      </c>
      <c r="C9574" s="179" t="s">
        <v>8</v>
      </c>
      <c r="D9574" s="180" t="s">
        <v>12629</v>
      </c>
    </row>
    <row r="9575" spans="1:4" x14ac:dyDescent="0.25">
      <c r="A9575" s="179" t="s">
        <v>4901</v>
      </c>
      <c r="B9575" s="179" t="s">
        <v>16079</v>
      </c>
      <c r="C9575" s="179" t="s">
        <v>8</v>
      </c>
      <c r="D9575" s="180" t="s">
        <v>11978</v>
      </c>
    </row>
    <row r="9576" spans="1:4" x14ac:dyDescent="0.25">
      <c r="A9576" s="179" t="s">
        <v>4902</v>
      </c>
      <c r="B9576" s="179" t="s">
        <v>16080</v>
      </c>
      <c r="C9576" s="179" t="s">
        <v>8</v>
      </c>
      <c r="D9576" s="180" t="s">
        <v>17425</v>
      </c>
    </row>
    <row r="9577" spans="1:4" x14ac:dyDescent="0.25">
      <c r="A9577" s="179" t="s">
        <v>4903</v>
      </c>
      <c r="B9577" s="179" t="s">
        <v>16081</v>
      </c>
      <c r="C9577" s="179" t="s">
        <v>8</v>
      </c>
      <c r="D9577" s="180" t="s">
        <v>16373</v>
      </c>
    </row>
    <row r="9578" spans="1:4" x14ac:dyDescent="0.25">
      <c r="A9578" s="179" t="s">
        <v>4904</v>
      </c>
      <c r="B9578" s="179" t="s">
        <v>16082</v>
      </c>
      <c r="C9578" s="179" t="s">
        <v>8</v>
      </c>
      <c r="D9578" s="180" t="s">
        <v>16049</v>
      </c>
    </row>
    <row r="9579" spans="1:4" x14ac:dyDescent="0.25">
      <c r="A9579" s="179" t="s">
        <v>4905</v>
      </c>
      <c r="B9579" s="179" t="s">
        <v>16083</v>
      </c>
      <c r="C9579" s="179" t="s">
        <v>8</v>
      </c>
      <c r="D9579" s="180" t="s">
        <v>12739</v>
      </c>
    </row>
    <row r="9580" spans="1:4" x14ac:dyDescent="0.25">
      <c r="A9580" s="179" t="s">
        <v>4906</v>
      </c>
      <c r="B9580" s="179" t="s">
        <v>16084</v>
      </c>
      <c r="C9580" s="179" t="s">
        <v>8</v>
      </c>
      <c r="D9580" s="180" t="s">
        <v>28096</v>
      </c>
    </row>
    <row r="9581" spans="1:4" x14ac:dyDescent="0.25">
      <c r="A9581" s="179" t="s">
        <v>4907</v>
      </c>
      <c r="B9581" s="179" t="s">
        <v>16085</v>
      </c>
      <c r="C9581" s="179" t="s">
        <v>8</v>
      </c>
      <c r="D9581" s="180" t="s">
        <v>14722</v>
      </c>
    </row>
    <row r="9582" spans="1:4" x14ac:dyDescent="0.25">
      <c r="A9582" s="179" t="s">
        <v>4908</v>
      </c>
      <c r="B9582" s="179" t="s">
        <v>16086</v>
      </c>
      <c r="C9582" s="179" t="s">
        <v>8</v>
      </c>
      <c r="D9582" s="180" t="s">
        <v>17987</v>
      </c>
    </row>
    <row r="9583" spans="1:4" x14ac:dyDescent="0.25">
      <c r="A9583" s="179" t="s">
        <v>4909</v>
      </c>
      <c r="B9583" s="179" t="s">
        <v>16087</v>
      </c>
      <c r="C9583" s="179" t="s">
        <v>8</v>
      </c>
      <c r="D9583" s="180" t="s">
        <v>11823</v>
      </c>
    </row>
    <row r="9584" spans="1:4" x14ac:dyDescent="0.25">
      <c r="A9584" s="179" t="s">
        <v>4910</v>
      </c>
      <c r="B9584" s="179" t="s">
        <v>16088</v>
      </c>
      <c r="C9584" s="179" t="s">
        <v>8</v>
      </c>
      <c r="D9584" s="180" t="s">
        <v>12833</v>
      </c>
    </row>
    <row r="9585" spans="1:4" x14ac:dyDescent="0.25">
      <c r="A9585" s="179" t="s">
        <v>4911</v>
      </c>
      <c r="B9585" s="179" t="s">
        <v>16089</v>
      </c>
      <c r="C9585" s="179" t="s">
        <v>8</v>
      </c>
      <c r="D9585" s="180" t="s">
        <v>28097</v>
      </c>
    </row>
    <row r="9586" spans="1:4" x14ac:dyDescent="0.25">
      <c r="A9586" s="179" t="s">
        <v>4912</v>
      </c>
      <c r="B9586" s="179" t="s">
        <v>16091</v>
      </c>
      <c r="C9586" s="179" t="s">
        <v>8</v>
      </c>
      <c r="D9586" s="180" t="s">
        <v>11829</v>
      </c>
    </row>
    <row r="9587" spans="1:4" x14ac:dyDescent="0.25">
      <c r="A9587" s="179" t="s">
        <v>4913</v>
      </c>
      <c r="B9587" s="179" t="s">
        <v>16092</v>
      </c>
      <c r="C9587" s="179" t="s">
        <v>8</v>
      </c>
      <c r="D9587" s="180" t="s">
        <v>16656</v>
      </c>
    </row>
    <row r="9588" spans="1:4" x14ac:dyDescent="0.25">
      <c r="A9588" s="179" t="s">
        <v>4914</v>
      </c>
      <c r="B9588" s="179" t="s">
        <v>16094</v>
      </c>
      <c r="C9588" s="179" t="s">
        <v>8</v>
      </c>
      <c r="D9588" s="180" t="s">
        <v>15874</v>
      </c>
    </row>
    <row r="9589" spans="1:4" x14ac:dyDescent="0.25">
      <c r="A9589" s="179" t="s">
        <v>4915</v>
      </c>
      <c r="B9589" s="179" t="s">
        <v>16095</v>
      </c>
      <c r="C9589" s="179" t="s">
        <v>8</v>
      </c>
      <c r="D9589" s="180" t="s">
        <v>28098</v>
      </c>
    </row>
    <row r="9590" spans="1:4" x14ac:dyDescent="0.25">
      <c r="A9590" s="179" t="s">
        <v>4916</v>
      </c>
      <c r="B9590" s="179" t="s">
        <v>16096</v>
      </c>
      <c r="C9590" s="179" t="s">
        <v>8</v>
      </c>
      <c r="D9590" s="180" t="s">
        <v>28099</v>
      </c>
    </row>
    <row r="9591" spans="1:4" x14ac:dyDescent="0.25">
      <c r="A9591" s="179" t="s">
        <v>4917</v>
      </c>
      <c r="B9591" s="179" t="s">
        <v>16097</v>
      </c>
      <c r="C9591" s="179" t="s">
        <v>8</v>
      </c>
      <c r="D9591" s="180" t="s">
        <v>28100</v>
      </c>
    </row>
    <row r="9592" spans="1:4" x14ac:dyDescent="0.25">
      <c r="A9592" s="179" t="s">
        <v>4918</v>
      </c>
      <c r="B9592" s="179" t="s">
        <v>16098</v>
      </c>
      <c r="C9592" s="179" t="s">
        <v>8</v>
      </c>
      <c r="D9592" s="180" t="s">
        <v>28101</v>
      </c>
    </row>
    <row r="9593" spans="1:4" x14ac:dyDescent="0.25">
      <c r="A9593" s="179" t="s">
        <v>4919</v>
      </c>
      <c r="B9593" s="179" t="s">
        <v>16099</v>
      </c>
      <c r="C9593" s="179" t="s">
        <v>8</v>
      </c>
      <c r="D9593" s="180" t="s">
        <v>17743</v>
      </c>
    </row>
    <row r="9594" spans="1:4" x14ac:dyDescent="0.25">
      <c r="A9594" s="179" t="s">
        <v>4920</v>
      </c>
      <c r="B9594" s="179" t="s">
        <v>16100</v>
      </c>
      <c r="C9594" s="179" t="s">
        <v>8</v>
      </c>
      <c r="D9594" s="180" t="s">
        <v>12728</v>
      </c>
    </row>
    <row r="9595" spans="1:4" x14ac:dyDescent="0.25">
      <c r="A9595" s="179" t="s">
        <v>4921</v>
      </c>
      <c r="B9595" s="179" t="s">
        <v>16101</v>
      </c>
      <c r="C9595" s="179" t="s">
        <v>8</v>
      </c>
      <c r="D9595" s="180" t="s">
        <v>7981</v>
      </c>
    </row>
    <row r="9596" spans="1:4" x14ac:dyDescent="0.25">
      <c r="A9596" s="179" t="s">
        <v>4922</v>
      </c>
      <c r="B9596" s="179" t="s">
        <v>16102</v>
      </c>
      <c r="C9596" s="179" t="s">
        <v>8</v>
      </c>
      <c r="D9596" s="180" t="s">
        <v>27546</v>
      </c>
    </row>
    <row r="9597" spans="1:4" x14ac:dyDescent="0.25">
      <c r="A9597" s="179" t="s">
        <v>4923</v>
      </c>
      <c r="B9597" s="179" t="s">
        <v>16104</v>
      </c>
      <c r="C9597" s="179" t="s">
        <v>8</v>
      </c>
      <c r="D9597" s="180" t="s">
        <v>14592</v>
      </c>
    </row>
    <row r="9598" spans="1:4" x14ac:dyDescent="0.25">
      <c r="A9598" s="179" t="s">
        <v>4924</v>
      </c>
      <c r="B9598" s="179" t="s">
        <v>16105</v>
      </c>
      <c r="C9598" s="179" t="s">
        <v>8</v>
      </c>
      <c r="D9598" s="180" t="s">
        <v>18058</v>
      </c>
    </row>
    <row r="9599" spans="1:4" x14ac:dyDescent="0.25">
      <c r="A9599" s="179" t="s">
        <v>4925</v>
      </c>
      <c r="B9599" s="179" t="s">
        <v>16106</v>
      </c>
      <c r="C9599" s="179" t="s">
        <v>8</v>
      </c>
      <c r="D9599" s="180" t="s">
        <v>28102</v>
      </c>
    </row>
    <row r="9600" spans="1:4" x14ac:dyDescent="0.25">
      <c r="A9600" s="179" t="s">
        <v>4926</v>
      </c>
      <c r="B9600" s="179" t="s">
        <v>16107</v>
      </c>
      <c r="C9600" s="179" t="s">
        <v>8</v>
      </c>
      <c r="D9600" s="180" t="s">
        <v>28103</v>
      </c>
    </row>
    <row r="9601" spans="1:4" x14ac:dyDescent="0.25">
      <c r="A9601" s="179" t="s">
        <v>4927</v>
      </c>
      <c r="B9601" s="179" t="s">
        <v>16108</v>
      </c>
      <c r="C9601" s="179" t="s">
        <v>8</v>
      </c>
      <c r="D9601" s="180" t="s">
        <v>25209</v>
      </c>
    </row>
    <row r="9602" spans="1:4" x14ac:dyDescent="0.25">
      <c r="A9602" s="179" t="s">
        <v>4928</v>
      </c>
      <c r="B9602" s="179" t="s">
        <v>16109</v>
      </c>
      <c r="C9602" s="179" t="s">
        <v>8</v>
      </c>
      <c r="D9602" s="180" t="s">
        <v>28104</v>
      </c>
    </row>
    <row r="9603" spans="1:4" x14ac:dyDescent="0.25">
      <c r="A9603" s="179" t="s">
        <v>4929</v>
      </c>
      <c r="B9603" s="179" t="s">
        <v>16110</v>
      </c>
      <c r="C9603" s="179" t="s">
        <v>8</v>
      </c>
      <c r="D9603" s="180" t="s">
        <v>28048</v>
      </c>
    </row>
    <row r="9604" spans="1:4" x14ac:dyDescent="0.25">
      <c r="A9604" s="179" t="s">
        <v>4930</v>
      </c>
      <c r="B9604" s="179" t="s">
        <v>16111</v>
      </c>
      <c r="C9604" s="179" t="s">
        <v>8</v>
      </c>
      <c r="D9604" s="180" t="s">
        <v>17435</v>
      </c>
    </row>
    <row r="9605" spans="1:4" x14ac:dyDescent="0.25">
      <c r="A9605" s="179" t="s">
        <v>4931</v>
      </c>
      <c r="B9605" s="179" t="s">
        <v>16112</v>
      </c>
      <c r="C9605" s="179" t="s">
        <v>8</v>
      </c>
      <c r="D9605" s="180" t="s">
        <v>18321</v>
      </c>
    </row>
    <row r="9606" spans="1:4" x14ac:dyDescent="0.25">
      <c r="A9606" s="179" t="s">
        <v>4932</v>
      </c>
      <c r="B9606" s="179" t="s">
        <v>16113</v>
      </c>
      <c r="C9606" s="179" t="s">
        <v>8</v>
      </c>
      <c r="D9606" s="180" t="s">
        <v>18456</v>
      </c>
    </row>
    <row r="9607" spans="1:4" x14ac:dyDescent="0.25">
      <c r="A9607" s="179" t="s">
        <v>4933</v>
      </c>
      <c r="B9607" s="179" t="s">
        <v>16114</v>
      </c>
      <c r="C9607" s="179" t="s">
        <v>8</v>
      </c>
      <c r="D9607" s="180" t="s">
        <v>12399</v>
      </c>
    </row>
    <row r="9608" spans="1:4" x14ac:dyDescent="0.25">
      <c r="A9608" s="179" t="s">
        <v>4934</v>
      </c>
      <c r="B9608" s="179" t="s">
        <v>16116</v>
      </c>
      <c r="C9608" s="179" t="s">
        <v>8</v>
      </c>
      <c r="D9608" s="180" t="s">
        <v>16656</v>
      </c>
    </row>
    <row r="9609" spans="1:4" x14ac:dyDescent="0.25">
      <c r="A9609" s="179" t="s">
        <v>4935</v>
      </c>
      <c r="B9609" s="179" t="s">
        <v>16117</v>
      </c>
      <c r="C9609" s="179" t="s">
        <v>8</v>
      </c>
      <c r="D9609" s="180" t="s">
        <v>18292</v>
      </c>
    </row>
    <row r="9610" spans="1:4" x14ac:dyDescent="0.25">
      <c r="A9610" s="179" t="s">
        <v>4936</v>
      </c>
      <c r="B9610" s="179" t="s">
        <v>16118</v>
      </c>
      <c r="C9610" s="179" t="s">
        <v>8</v>
      </c>
      <c r="D9610" s="180" t="s">
        <v>16810</v>
      </c>
    </row>
    <row r="9611" spans="1:4" x14ac:dyDescent="0.25">
      <c r="A9611" s="179" t="s">
        <v>4937</v>
      </c>
      <c r="B9611" s="179" t="s">
        <v>16119</v>
      </c>
      <c r="C9611" s="179" t="s">
        <v>8</v>
      </c>
      <c r="D9611" s="180" t="s">
        <v>28105</v>
      </c>
    </row>
    <row r="9612" spans="1:4" x14ac:dyDescent="0.25">
      <c r="A9612" s="179" t="s">
        <v>4938</v>
      </c>
      <c r="B9612" s="179" t="s">
        <v>16120</v>
      </c>
      <c r="C9612" s="179" t="s">
        <v>8</v>
      </c>
      <c r="D9612" s="180" t="s">
        <v>28106</v>
      </c>
    </row>
    <row r="9613" spans="1:4" x14ac:dyDescent="0.25">
      <c r="A9613" s="179" t="s">
        <v>4939</v>
      </c>
      <c r="B9613" s="179" t="s">
        <v>16121</v>
      </c>
      <c r="C9613" s="179" t="s">
        <v>8</v>
      </c>
      <c r="D9613" s="180" t="s">
        <v>28107</v>
      </c>
    </row>
    <row r="9614" spans="1:4" x14ac:dyDescent="0.25">
      <c r="A9614" s="179" t="s">
        <v>4940</v>
      </c>
      <c r="B9614" s="179" t="s">
        <v>16122</v>
      </c>
      <c r="C9614" s="179" t="s">
        <v>8</v>
      </c>
      <c r="D9614" s="180" t="s">
        <v>26231</v>
      </c>
    </row>
    <row r="9615" spans="1:4" x14ac:dyDescent="0.25">
      <c r="A9615" s="179" t="s">
        <v>4941</v>
      </c>
      <c r="B9615" s="179" t="s">
        <v>16123</v>
      </c>
      <c r="C9615" s="179" t="s">
        <v>8</v>
      </c>
      <c r="D9615" s="180" t="s">
        <v>28108</v>
      </c>
    </row>
    <row r="9616" spans="1:4" x14ac:dyDescent="0.25">
      <c r="A9616" s="179" t="s">
        <v>4942</v>
      </c>
      <c r="B9616" s="179" t="s">
        <v>16124</v>
      </c>
      <c r="C9616" s="179" t="s">
        <v>8</v>
      </c>
      <c r="D9616" s="180" t="s">
        <v>28109</v>
      </c>
    </row>
    <row r="9617" spans="1:4" x14ac:dyDescent="0.25">
      <c r="A9617" s="179" t="s">
        <v>4943</v>
      </c>
      <c r="B9617" s="179" t="s">
        <v>16125</v>
      </c>
      <c r="C9617" s="179" t="s">
        <v>8</v>
      </c>
      <c r="D9617" s="180" t="s">
        <v>28110</v>
      </c>
    </row>
    <row r="9618" spans="1:4" x14ac:dyDescent="0.25">
      <c r="A9618" s="179" t="s">
        <v>4944</v>
      </c>
      <c r="B9618" s="179" t="s">
        <v>16126</v>
      </c>
      <c r="C9618" s="179" t="s">
        <v>8</v>
      </c>
      <c r="D9618" s="180" t="s">
        <v>28111</v>
      </c>
    </row>
    <row r="9619" spans="1:4" x14ac:dyDescent="0.25">
      <c r="A9619" s="179" t="s">
        <v>4945</v>
      </c>
      <c r="B9619" s="179" t="s">
        <v>4946</v>
      </c>
      <c r="C9619" s="179" t="s">
        <v>8</v>
      </c>
      <c r="D9619" s="180" t="s">
        <v>28112</v>
      </c>
    </row>
    <row r="9620" spans="1:4" x14ac:dyDescent="0.25">
      <c r="A9620" s="179" t="s">
        <v>4947</v>
      </c>
      <c r="B9620" s="179" t="s">
        <v>4948</v>
      </c>
      <c r="C9620" s="179" t="s">
        <v>8</v>
      </c>
      <c r="D9620" s="180" t="s">
        <v>28113</v>
      </c>
    </row>
    <row r="9621" spans="1:4" x14ac:dyDescent="0.25">
      <c r="A9621" s="179" t="s">
        <v>4949</v>
      </c>
      <c r="B9621" s="179" t="s">
        <v>4950</v>
      </c>
      <c r="C9621" s="179" t="s">
        <v>8</v>
      </c>
      <c r="D9621" s="180" t="s">
        <v>25831</v>
      </c>
    </row>
    <row r="9622" spans="1:4" x14ac:dyDescent="0.25">
      <c r="A9622" s="179" t="s">
        <v>4951</v>
      </c>
      <c r="B9622" s="179" t="s">
        <v>4952</v>
      </c>
      <c r="C9622" s="179" t="s">
        <v>8</v>
      </c>
      <c r="D9622" s="180" t="s">
        <v>28114</v>
      </c>
    </row>
    <row r="9623" spans="1:4" x14ac:dyDescent="0.25">
      <c r="A9623" s="179" t="s">
        <v>4953</v>
      </c>
      <c r="B9623" s="179" t="s">
        <v>4954</v>
      </c>
      <c r="C9623" s="179" t="s">
        <v>8</v>
      </c>
      <c r="D9623" s="180" t="s">
        <v>28115</v>
      </c>
    </row>
    <row r="9624" spans="1:4" x14ac:dyDescent="0.25">
      <c r="A9624" s="179" t="s">
        <v>4955</v>
      </c>
      <c r="B9624" s="179" t="s">
        <v>10330</v>
      </c>
      <c r="C9624" s="179" t="s">
        <v>8</v>
      </c>
      <c r="D9624" s="180" t="s">
        <v>15977</v>
      </c>
    </row>
    <row r="9625" spans="1:4" x14ac:dyDescent="0.25">
      <c r="A9625" s="179" t="s">
        <v>4956</v>
      </c>
      <c r="B9625" s="179" t="s">
        <v>10331</v>
      </c>
      <c r="C9625" s="179" t="s">
        <v>8</v>
      </c>
      <c r="D9625" s="180" t="s">
        <v>28116</v>
      </c>
    </row>
    <row r="9626" spans="1:4" x14ac:dyDescent="0.25">
      <c r="A9626" s="179" t="s">
        <v>4957</v>
      </c>
      <c r="B9626" s="179" t="s">
        <v>10332</v>
      </c>
      <c r="C9626" s="179" t="s">
        <v>8</v>
      </c>
      <c r="D9626" s="180" t="s">
        <v>28117</v>
      </c>
    </row>
    <row r="9627" spans="1:4" x14ac:dyDescent="0.25">
      <c r="A9627" s="179" t="s">
        <v>4958</v>
      </c>
      <c r="B9627" s="179" t="s">
        <v>10333</v>
      </c>
      <c r="C9627" s="179" t="s">
        <v>8</v>
      </c>
      <c r="D9627" s="180" t="s">
        <v>28118</v>
      </c>
    </row>
    <row r="9628" spans="1:4" x14ac:dyDescent="0.25">
      <c r="A9628" s="179" t="s">
        <v>4959</v>
      </c>
      <c r="B9628" s="179" t="s">
        <v>10334</v>
      </c>
      <c r="C9628" s="179" t="s">
        <v>8</v>
      </c>
      <c r="D9628" s="180" t="s">
        <v>14871</v>
      </c>
    </row>
    <row r="9629" spans="1:4" x14ac:dyDescent="0.25">
      <c r="A9629" s="179" t="s">
        <v>4960</v>
      </c>
      <c r="B9629" s="179" t="s">
        <v>10335</v>
      </c>
      <c r="C9629" s="179" t="s">
        <v>8</v>
      </c>
      <c r="D9629" s="180" t="s">
        <v>28119</v>
      </c>
    </row>
    <row r="9630" spans="1:4" x14ac:dyDescent="0.25">
      <c r="A9630" s="179" t="s">
        <v>4961</v>
      </c>
      <c r="B9630" s="179" t="s">
        <v>10336</v>
      </c>
      <c r="C9630" s="179" t="s">
        <v>8</v>
      </c>
      <c r="D9630" s="180" t="s">
        <v>28120</v>
      </c>
    </row>
    <row r="9631" spans="1:4" x14ac:dyDescent="0.25">
      <c r="A9631" s="179" t="s">
        <v>4962</v>
      </c>
      <c r="B9631" s="179" t="s">
        <v>10337</v>
      </c>
      <c r="C9631" s="179" t="s">
        <v>8</v>
      </c>
      <c r="D9631" s="180" t="s">
        <v>28121</v>
      </c>
    </row>
    <row r="9632" spans="1:4" x14ac:dyDescent="0.25">
      <c r="A9632" s="179" t="s">
        <v>4963</v>
      </c>
      <c r="B9632" s="179" t="s">
        <v>10338</v>
      </c>
      <c r="C9632" s="179" t="s">
        <v>8</v>
      </c>
      <c r="D9632" s="180" t="s">
        <v>28122</v>
      </c>
    </row>
    <row r="9633" spans="1:4" x14ac:dyDescent="0.25">
      <c r="A9633" s="179" t="s">
        <v>4964</v>
      </c>
      <c r="B9633" s="179" t="s">
        <v>10339</v>
      </c>
      <c r="C9633" s="179" t="s">
        <v>8</v>
      </c>
      <c r="D9633" s="180" t="s">
        <v>28123</v>
      </c>
    </row>
    <row r="9634" spans="1:4" x14ac:dyDescent="0.25">
      <c r="A9634" s="179" t="s">
        <v>4965</v>
      </c>
      <c r="B9634" s="179" t="s">
        <v>10340</v>
      </c>
      <c r="C9634" s="179" t="s">
        <v>8</v>
      </c>
      <c r="D9634" s="180" t="s">
        <v>28124</v>
      </c>
    </row>
    <row r="9635" spans="1:4" x14ac:dyDescent="0.25">
      <c r="A9635" s="179" t="s">
        <v>4966</v>
      </c>
      <c r="B9635" s="179" t="s">
        <v>10341</v>
      </c>
      <c r="C9635" s="179" t="s">
        <v>8</v>
      </c>
      <c r="D9635" s="180" t="s">
        <v>28125</v>
      </c>
    </row>
    <row r="9636" spans="1:4" x14ac:dyDescent="0.25">
      <c r="A9636" s="179" t="s">
        <v>4967</v>
      </c>
      <c r="B9636" s="179" t="s">
        <v>10342</v>
      </c>
      <c r="C9636" s="179" t="s">
        <v>8</v>
      </c>
      <c r="D9636" s="180" t="s">
        <v>28126</v>
      </c>
    </row>
    <row r="9637" spans="1:4" x14ac:dyDescent="0.25">
      <c r="A9637" s="179" t="s">
        <v>4968</v>
      </c>
      <c r="B9637" s="179" t="s">
        <v>10343</v>
      </c>
      <c r="C9637" s="179" t="s">
        <v>8</v>
      </c>
      <c r="D9637" s="180" t="s">
        <v>18001</v>
      </c>
    </row>
    <row r="9638" spans="1:4" x14ac:dyDescent="0.25">
      <c r="A9638" s="179" t="s">
        <v>4969</v>
      </c>
      <c r="B9638" s="179" t="s">
        <v>10344</v>
      </c>
      <c r="C9638" s="179" t="s">
        <v>8</v>
      </c>
      <c r="D9638" s="180" t="s">
        <v>28127</v>
      </c>
    </row>
    <row r="9639" spans="1:4" x14ac:dyDescent="0.25">
      <c r="A9639" s="179" t="s">
        <v>4970</v>
      </c>
      <c r="B9639" s="179" t="s">
        <v>10345</v>
      </c>
      <c r="C9639" s="179" t="s">
        <v>8</v>
      </c>
      <c r="D9639" s="180" t="s">
        <v>28127</v>
      </c>
    </row>
    <row r="9640" spans="1:4" x14ac:dyDescent="0.25">
      <c r="A9640" s="179" t="s">
        <v>4971</v>
      </c>
      <c r="B9640" s="179" t="s">
        <v>10346</v>
      </c>
      <c r="C9640" s="179" t="s">
        <v>8</v>
      </c>
      <c r="D9640" s="180" t="s">
        <v>28128</v>
      </c>
    </row>
    <row r="9641" spans="1:4" x14ac:dyDescent="0.25">
      <c r="A9641" s="179" t="s">
        <v>4972</v>
      </c>
      <c r="B9641" s="179" t="s">
        <v>10347</v>
      </c>
      <c r="C9641" s="179" t="s">
        <v>8</v>
      </c>
      <c r="D9641" s="180" t="s">
        <v>28129</v>
      </c>
    </row>
    <row r="9642" spans="1:4" x14ac:dyDescent="0.25">
      <c r="A9642" s="179" t="s">
        <v>4973</v>
      </c>
      <c r="B9642" s="179" t="s">
        <v>10348</v>
      </c>
      <c r="C9642" s="179" t="s">
        <v>8</v>
      </c>
      <c r="D9642" s="180" t="s">
        <v>28130</v>
      </c>
    </row>
    <row r="9643" spans="1:4" x14ac:dyDescent="0.25">
      <c r="A9643" s="179" t="s">
        <v>4974</v>
      </c>
      <c r="B9643" s="179" t="s">
        <v>10349</v>
      </c>
      <c r="C9643" s="179" t="s">
        <v>8</v>
      </c>
      <c r="D9643" s="180" t="s">
        <v>28131</v>
      </c>
    </row>
    <row r="9644" spans="1:4" x14ac:dyDescent="0.25">
      <c r="A9644" s="179" t="s">
        <v>4975</v>
      </c>
      <c r="B9644" s="179" t="s">
        <v>10350</v>
      </c>
      <c r="C9644" s="179" t="s">
        <v>8</v>
      </c>
      <c r="D9644" s="180" t="s">
        <v>16785</v>
      </c>
    </row>
    <row r="9645" spans="1:4" x14ac:dyDescent="0.25">
      <c r="A9645" s="179" t="s">
        <v>4976</v>
      </c>
      <c r="B9645" s="179" t="s">
        <v>10351</v>
      </c>
      <c r="C9645" s="179" t="s">
        <v>8</v>
      </c>
      <c r="D9645" s="180" t="s">
        <v>28132</v>
      </c>
    </row>
    <row r="9646" spans="1:4" x14ac:dyDescent="0.25">
      <c r="A9646" s="179" t="s">
        <v>4977</v>
      </c>
      <c r="B9646" s="179" t="s">
        <v>10352</v>
      </c>
      <c r="C9646" s="179" t="s">
        <v>8</v>
      </c>
      <c r="D9646" s="180" t="s">
        <v>28133</v>
      </c>
    </row>
    <row r="9647" spans="1:4" x14ac:dyDescent="0.25">
      <c r="A9647" s="179" t="s">
        <v>4978</v>
      </c>
      <c r="B9647" s="179" t="s">
        <v>10353</v>
      </c>
      <c r="C9647" s="179" t="s">
        <v>8</v>
      </c>
      <c r="D9647" s="180" t="s">
        <v>28134</v>
      </c>
    </row>
    <row r="9648" spans="1:4" x14ac:dyDescent="0.25">
      <c r="A9648" s="179" t="s">
        <v>4979</v>
      </c>
      <c r="B9648" s="179" t="s">
        <v>10354</v>
      </c>
      <c r="C9648" s="179" t="s">
        <v>8</v>
      </c>
      <c r="D9648" s="180" t="s">
        <v>28135</v>
      </c>
    </row>
    <row r="9649" spans="1:4" x14ac:dyDescent="0.25">
      <c r="A9649" s="179" t="s">
        <v>4980</v>
      </c>
      <c r="B9649" s="179" t="s">
        <v>10355</v>
      </c>
      <c r="C9649" s="179" t="s">
        <v>8</v>
      </c>
      <c r="D9649" s="180" t="s">
        <v>28136</v>
      </c>
    </row>
    <row r="9650" spans="1:4" x14ac:dyDescent="0.25">
      <c r="A9650" s="179" t="s">
        <v>4981</v>
      </c>
      <c r="B9650" s="179" t="s">
        <v>10356</v>
      </c>
      <c r="C9650" s="179" t="s">
        <v>8</v>
      </c>
      <c r="D9650" s="180" t="s">
        <v>28137</v>
      </c>
    </row>
    <row r="9651" spans="1:4" x14ac:dyDescent="0.25">
      <c r="A9651" s="179" t="s">
        <v>4982</v>
      </c>
      <c r="B9651" s="179" t="s">
        <v>10357</v>
      </c>
      <c r="C9651" s="179" t="s">
        <v>8</v>
      </c>
      <c r="D9651" s="180" t="s">
        <v>28138</v>
      </c>
    </row>
    <row r="9652" spans="1:4" x14ac:dyDescent="0.25">
      <c r="A9652" s="179" t="s">
        <v>4983</v>
      </c>
      <c r="B9652" s="179" t="s">
        <v>10358</v>
      </c>
      <c r="C9652" s="179" t="s">
        <v>8</v>
      </c>
      <c r="D9652" s="180" t="s">
        <v>17045</v>
      </c>
    </row>
    <row r="9653" spans="1:4" x14ac:dyDescent="0.25">
      <c r="A9653" s="179" t="s">
        <v>4984</v>
      </c>
      <c r="B9653" s="179" t="s">
        <v>10360</v>
      </c>
      <c r="C9653" s="179" t="s">
        <v>8</v>
      </c>
      <c r="D9653" s="180" t="s">
        <v>26788</v>
      </c>
    </row>
    <row r="9654" spans="1:4" x14ac:dyDescent="0.25">
      <c r="A9654" s="179" t="s">
        <v>4985</v>
      </c>
      <c r="B9654" s="179" t="s">
        <v>10361</v>
      </c>
      <c r="C9654" s="179" t="s">
        <v>8</v>
      </c>
      <c r="D9654" s="180" t="s">
        <v>28139</v>
      </c>
    </row>
    <row r="9655" spans="1:4" x14ac:dyDescent="0.25">
      <c r="A9655" s="179" t="s">
        <v>4986</v>
      </c>
      <c r="B9655" s="179" t="s">
        <v>10362</v>
      </c>
      <c r="C9655" s="179" t="s">
        <v>8</v>
      </c>
      <c r="D9655" s="180" t="s">
        <v>26895</v>
      </c>
    </row>
    <row r="9656" spans="1:4" x14ac:dyDescent="0.25">
      <c r="A9656" s="179" t="s">
        <v>4987</v>
      </c>
      <c r="B9656" s="179" t="s">
        <v>10363</v>
      </c>
      <c r="C9656" s="179" t="s">
        <v>8</v>
      </c>
      <c r="D9656" s="180" t="s">
        <v>28140</v>
      </c>
    </row>
    <row r="9657" spans="1:4" x14ac:dyDescent="0.25">
      <c r="A9657" s="179" t="s">
        <v>4988</v>
      </c>
      <c r="B9657" s="179" t="s">
        <v>10364</v>
      </c>
      <c r="C9657" s="179" t="s">
        <v>8</v>
      </c>
      <c r="D9657" s="180" t="s">
        <v>16266</v>
      </c>
    </row>
    <row r="9658" spans="1:4" x14ac:dyDescent="0.25">
      <c r="A9658" s="179" t="s">
        <v>4989</v>
      </c>
      <c r="B9658" s="179" t="s">
        <v>10365</v>
      </c>
      <c r="C9658" s="179" t="s">
        <v>8</v>
      </c>
      <c r="D9658" s="180" t="s">
        <v>28141</v>
      </c>
    </row>
    <row r="9659" spans="1:4" x14ac:dyDescent="0.25">
      <c r="A9659" s="179" t="s">
        <v>4990</v>
      </c>
      <c r="B9659" s="179" t="s">
        <v>10366</v>
      </c>
      <c r="C9659" s="179" t="s">
        <v>8</v>
      </c>
      <c r="D9659" s="180" t="s">
        <v>28142</v>
      </c>
    </row>
    <row r="9660" spans="1:4" x14ac:dyDescent="0.25">
      <c r="A9660" s="179" t="s">
        <v>4991</v>
      </c>
      <c r="B9660" s="179" t="s">
        <v>10367</v>
      </c>
      <c r="C9660" s="179" t="s">
        <v>8</v>
      </c>
      <c r="D9660" s="180" t="s">
        <v>28143</v>
      </c>
    </row>
    <row r="9661" spans="1:4" x14ac:dyDescent="0.25">
      <c r="A9661" s="179" t="s">
        <v>4992</v>
      </c>
      <c r="B9661" s="179" t="s">
        <v>10368</v>
      </c>
      <c r="C9661" s="179" t="s">
        <v>8</v>
      </c>
      <c r="D9661" s="180" t="s">
        <v>28144</v>
      </c>
    </row>
    <row r="9662" spans="1:4" x14ac:dyDescent="0.25">
      <c r="A9662" s="179" t="s">
        <v>4993</v>
      </c>
      <c r="B9662" s="179" t="s">
        <v>10369</v>
      </c>
      <c r="C9662" s="179" t="s">
        <v>8</v>
      </c>
      <c r="D9662" s="180" t="s">
        <v>28145</v>
      </c>
    </row>
    <row r="9663" spans="1:4" x14ac:dyDescent="0.25">
      <c r="A9663" s="179" t="s">
        <v>4994</v>
      </c>
      <c r="B9663" s="179" t="s">
        <v>10370</v>
      </c>
      <c r="C9663" s="179" t="s">
        <v>8</v>
      </c>
      <c r="D9663" s="180" t="s">
        <v>28146</v>
      </c>
    </row>
    <row r="9664" spans="1:4" x14ac:dyDescent="0.25">
      <c r="A9664" s="179" t="s">
        <v>4995</v>
      </c>
      <c r="B9664" s="179" t="s">
        <v>10371</v>
      </c>
      <c r="C9664" s="179" t="s">
        <v>8</v>
      </c>
      <c r="D9664" s="180" t="s">
        <v>28146</v>
      </c>
    </row>
    <row r="9665" spans="1:4" x14ac:dyDescent="0.25">
      <c r="A9665" s="179" t="s">
        <v>4996</v>
      </c>
      <c r="B9665" s="179" t="s">
        <v>10372</v>
      </c>
      <c r="C9665" s="179" t="s">
        <v>8</v>
      </c>
      <c r="D9665" s="180" t="s">
        <v>27290</v>
      </c>
    </row>
    <row r="9666" spans="1:4" x14ac:dyDescent="0.25">
      <c r="A9666" s="179" t="s">
        <v>4997</v>
      </c>
      <c r="B9666" s="179" t="s">
        <v>10373</v>
      </c>
      <c r="C9666" s="179" t="s">
        <v>8</v>
      </c>
      <c r="D9666" s="180" t="s">
        <v>27290</v>
      </c>
    </row>
    <row r="9667" spans="1:4" x14ac:dyDescent="0.25">
      <c r="A9667" s="179" t="s">
        <v>4998</v>
      </c>
      <c r="B9667" s="179" t="s">
        <v>10374</v>
      </c>
      <c r="C9667" s="179" t="s">
        <v>8</v>
      </c>
      <c r="D9667" s="180" t="s">
        <v>17519</v>
      </c>
    </row>
    <row r="9668" spans="1:4" x14ac:dyDescent="0.25">
      <c r="A9668" s="179" t="s">
        <v>4999</v>
      </c>
      <c r="B9668" s="179" t="s">
        <v>10375</v>
      </c>
      <c r="C9668" s="179" t="s">
        <v>8</v>
      </c>
      <c r="D9668" s="180" t="s">
        <v>17519</v>
      </c>
    </row>
    <row r="9669" spans="1:4" x14ac:dyDescent="0.25">
      <c r="A9669" s="179" t="s">
        <v>5000</v>
      </c>
      <c r="B9669" s="179" t="s">
        <v>10376</v>
      </c>
      <c r="C9669" s="179" t="s">
        <v>8</v>
      </c>
      <c r="D9669" s="180" t="s">
        <v>28147</v>
      </c>
    </row>
    <row r="9670" spans="1:4" x14ac:dyDescent="0.25">
      <c r="A9670" s="179" t="s">
        <v>5001</v>
      </c>
      <c r="B9670" s="179" t="s">
        <v>10377</v>
      </c>
      <c r="C9670" s="179" t="s">
        <v>8</v>
      </c>
      <c r="D9670" s="180" t="s">
        <v>28148</v>
      </c>
    </row>
    <row r="9671" spans="1:4" x14ac:dyDescent="0.25">
      <c r="A9671" s="179" t="s">
        <v>5002</v>
      </c>
      <c r="B9671" s="179" t="s">
        <v>10378</v>
      </c>
      <c r="C9671" s="179" t="s">
        <v>8</v>
      </c>
      <c r="D9671" s="180" t="s">
        <v>28149</v>
      </c>
    </row>
    <row r="9672" spans="1:4" x14ac:dyDescent="0.25">
      <c r="A9672" s="179" t="s">
        <v>5003</v>
      </c>
      <c r="B9672" s="179" t="s">
        <v>10379</v>
      </c>
      <c r="C9672" s="179" t="s">
        <v>8</v>
      </c>
      <c r="D9672" s="180" t="s">
        <v>28150</v>
      </c>
    </row>
    <row r="9673" spans="1:4" x14ac:dyDescent="0.25">
      <c r="A9673" s="179" t="s">
        <v>5004</v>
      </c>
      <c r="B9673" s="179" t="s">
        <v>10380</v>
      </c>
      <c r="C9673" s="179" t="s">
        <v>8</v>
      </c>
      <c r="D9673" s="180" t="s">
        <v>28151</v>
      </c>
    </row>
    <row r="9674" spans="1:4" x14ac:dyDescent="0.25">
      <c r="A9674" s="179" t="s">
        <v>5005</v>
      </c>
      <c r="B9674" s="179" t="s">
        <v>10381</v>
      </c>
      <c r="C9674" s="179" t="s">
        <v>8</v>
      </c>
      <c r="D9674" s="180" t="s">
        <v>28152</v>
      </c>
    </row>
    <row r="9675" spans="1:4" x14ac:dyDescent="0.25">
      <c r="A9675" s="179" t="s">
        <v>5006</v>
      </c>
      <c r="B9675" s="179" t="s">
        <v>10382</v>
      </c>
      <c r="C9675" s="179" t="s">
        <v>8</v>
      </c>
      <c r="D9675" s="180" t="s">
        <v>28153</v>
      </c>
    </row>
    <row r="9676" spans="1:4" x14ac:dyDescent="0.25">
      <c r="A9676" s="179" t="s">
        <v>5007</v>
      </c>
      <c r="B9676" s="179" t="s">
        <v>10383</v>
      </c>
      <c r="C9676" s="179" t="s">
        <v>8</v>
      </c>
      <c r="D9676" s="180" t="s">
        <v>28154</v>
      </c>
    </row>
    <row r="9677" spans="1:4" x14ac:dyDescent="0.25">
      <c r="A9677" s="179" t="s">
        <v>5008</v>
      </c>
      <c r="B9677" s="179" t="s">
        <v>10384</v>
      </c>
      <c r="C9677" s="179" t="s">
        <v>8</v>
      </c>
      <c r="D9677" s="180" t="s">
        <v>28155</v>
      </c>
    </row>
    <row r="9678" spans="1:4" x14ac:dyDescent="0.25">
      <c r="A9678" s="179" t="s">
        <v>5009</v>
      </c>
      <c r="B9678" s="179" t="s">
        <v>10385</v>
      </c>
      <c r="C9678" s="179" t="s">
        <v>8</v>
      </c>
      <c r="D9678" s="180" t="s">
        <v>28156</v>
      </c>
    </row>
    <row r="9679" spans="1:4" x14ac:dyDescent="0.25">
      <c r="A9679" s="179" t="s">
        <v>5010</v>
      </c>
      <c r="B9679" s="179" t="s">
        <v>10386</v>
      </c>
      <c r="C9679" s="179" t="s">
        <v>8</v>
      </c>
      <c r="D9679" s="180" t="s">
        <v>28157</v>
      </c>
    </row>
    <row r="9680" spans="1:4" x14ac:dyDescent="0.25">
      <c r="A9680" s="179" t="s">
        <v>5011</v>
      </c>
      <c r="B9680" s="179" t="s">
        <v>10387</v>
      </c>
      <c r="C9680" s="179" t="s">
        <v>8</v>
      </c>
      <c r="D9680" s="180" t="s">
        <v>28158</v>
      </c>
    </row>
    <row r="9681" spans="1:4" x14ac:dyDescent="0.25">
      <c r="A9681" s="179" t="s">
        <v>5012</v>
      </c>
      <c r="B9681" s="179" t="s">
        <v>10388</v>
      </c>
      <c r="C9681" s="179" t="s">
        <v>8</v>
      </c>
      <c r="D9681" s="180" t="s">
        <v>14973</v>
      </c>
    </row>
    <row r="9682" spans="1:4" x14ac:dyDescent="0.25">
      <c r="A9682" s="179" t="s">
        <v>5013</v>
      </c>
      <c r="B9682" s="179" t="s">
        <v>10389</v>
      </c>
      <c r="C9682" s="179" t="s">
        <v>8</v>
      </c>
      <c r="D9682" s="180" t="s">
        <v>18326</v>
      </c>
    </row>
    <row r="9683" spans="1:4" x14ac:dyDescent="0.25">
      <c r="A9683" s="179" t="s">
        <v>5014</v>
      </c>
      <c r="B9683" s="179" t="s">
        <v>10390</v>
      </c>
      <c r="C9683" s="179" t="s">
        <v>8</v>
      </c>
      <c r="D9683" s="180" t="s">
        <v>28159</v>
      </c>
    </row>
    <row r="9684" spans="1:4" x14ac:dyDescent="0.25">
      <c r="A9684" s="179" t="s">
        <v>5015</v>
      </c>
      <c r="B9684" s="179" t="s">
        <v>10391</v>
      </c>
      <c r="C9684" s="179" t="s">
        <v>8</v>
      </c>
      <c r="D9684" s="180" t="s">
        <v>12993</v>
      </c>
    </row>
    <row r="9685" spans="1:4" x14ac:dyDescent="0.25">
      <c r="A9685" s="179" t="s">
        <v>5016</v>
      </c>
      <c r="B9685" s="179" t="s">
        <v>10392</v>
      </c>
      <c r="C9685" s="179" t="s">
        <v>8</v>
      </c>
      <c r="D9685" s="180" t="s">
        <v>25237</v>
      </c>
    </row>
    <row r="9686" spans="1:4" x14ac:dyDescent="0.25">
      <c r="A9686" s="179" t="s">
        <v>5017</v>
      </c>
      <c r="B9686" s="179" t="s">
        <v>10393</v>
      </c>
      <c r="C9686" s="179" t="s">
        <v>8</v>
      </c>
      <c r="D9686" s="180" t="s">
        <v>28160</v>
      </c>
    </row>
    <row r="9687" spans="1:4" x14ac:dyDescent="0.25">
      <c r="A9687" s="179" t="s">
        <v>5018</v>
      </c>
      <c r="B9687" s="179" t="s">
        <v>10394</v>
      </c>
      <c r="C9687" s="179" t="s">
        <v>8</v>
      </c>
      <c r="D9687" s="180" t="s">
        <v>18463</v>
      </c>
    </row>
    <row r="9688" spans="1:4" x14ac:dyDescent="0.25">
      <c r="A9688" s="179" t="s">
        <v>5019</v>
      </c>
      <c r="B9688" s="179" t="s">
        <v>10395</v>
      </c>
      <c r="C9688" s="179" t="s">
        <v>8</v>
      </c>
      <c r="D9688" s="180" t="s">
        <v>28161</v>
      </c>
    </row>
    <row r="9689" spans="1:4" x14ac:dyDescent="0.25">
      <c r="A9689" s="179" t="s">
        <v>5020</v>
      </c>
      <c r="B9689" s="179" t="s">
        <v>10396</v>
      </c>
      <c r="C9689" s="179" t="s">
        <v>8</v>
      </c>
      <c r="D9689" s="180" t="s">
        <v>28162</v>
      </c>
    </row>
    <row r="9690" spans="1:4" x14ac:dyDescent="0.25">
      <c r="A9690" s="179" t="s">
        <v>5021</v>
      </c>
      <c r="B9690" s="179" t="s">
        <v>10397</v>
      </c>
      <c r="C9690" s="179" t="s">
        <v>8</v>
      </c>
      <c r="D9690" s="180" t="s">
        <v>18298</v>
      </c>
    </row>
    <row r="9691" spans="1:4" x14ac:dyDescent="0.25">
      <c r="A9691" s="179" t="s">
        <v>5022</v>
      </c>
      <c r="B9691" s="179" t="s">
        <v>10398</v>
      </c>
      <c r="C9691" s="179" t="s">
        <v>8</v>
      </c>
      <c r="D9691" s="180" t="s">
        <v>28163</v>
      </c>
    </row>
    <row r="9692" spans="1:4" x14ac:dyDescent="0.25">
      <c r="A9692" s="179" t="s">
        <v>5023</v>
      </c>
      <c r="B9692" s="179" t="s">
        <v>10399</v>
      </c>
      <c r="C9692" s="179" t="s">
        <v>8</v>
      </c>
      <c r="D9692" s="180" t="s">
        <v>28164</v>
      </c>
    </row>
    <row r="9693" spans="1:4" x14ac:dyDescent="0.25">
      <c r="A9693" s="179" t="s">
        <v>5024</v>
      </c>
      <c r="B9693" s="179" t="s">
        <v>10400</v>
      </c>
      <c r="C9693" s="179" t="s">
        <v>8</v>
      </c>
      <c r="D9693" s="180" t="s">
        <v>28165</v>
      </c>
    </row>
    <row r="9694" spans="1:4" x14ac:dyDescent="0.25">
      <c r="A9694" s="179" t="s">
        <v>5025</v>
      </c>
      <c r="B9694" s="179" t="s">
        <v>10401</v>
      </c>
      <c r="C9694" s="179" t="s">
        <v>8</v>
      </c>
      <c r="D9694" s="180" t="s">
        <v>28165</v>
      </c>
    </row>
    <row r="9695" spans="1:4" x14ac:dyDescent="0.25">
      <c r="A9695" s="179" t="s">
        <v>5026</v>
      </c>
      <c r="B9695" s="179" t="s">
        <v>10402</v>
      </c>
      <c r="C9695" s="179" t="s">
        <v>8</v>
      </c>
      <c r="D9695" s="180" t="s">
        <v>28166</v>
      </c>
    </row>
    <row r="9696" spans="1:4" x14ac:dyDescent="0.25">
      <c r="A9696" s="179" t="s">
        <v>5027</v>
      </c>
      <c r="B9696" s="179" t="s">
        <v>10403</v>
      </c>
      <c r="C9696" s="179" t="s">
        <v>8</v>
      </c>
      <c r="D9696" s="180" t="s">
        <v>28166</v>
      </c>
    </row>
    <row r="9697" spans="1:4" x14ac:dyDescent="0.25">
      <c r="A9697" s="179" t="s">
        <v>5028</v>
      </c>
      <c r="B9697" s="179" t="s">
        <v>10404</v>
      </c>
      <c r="C9697" s="179" t="s">
        <v>8</v>
      </c>
      <c r="D9697" s="180" t="s">
        <v>28167</v>
      </c>
    </row>
    <row r="9698" spans="1:4" x14ac:dyDescent="0.25">
      <c r="A9698" s="179" t="s">
        <v>5029</v>
      </c>
      <c r="B9698" s="179" t="s">
        <v>10405</v>
      </c>
      <c r="C9698" s="179" t="s">
        <v>8</v>
      </c>
      <c r="D9698" s="180" t="s">
        <v>28167</v>
      </c>
    </row>
    <row r="9699" spans="1:4" x14ac:dyDescent="0.25">
      <c r="A9699" s="179" t="s">
        <v>5030</v>
      </c>
      <c r="B9699" s="179" t="s">
        <v>10406</v>
      </c>
      <c r="C9699" s="179" t="s">
        <v>8</v>
      </c>
      <c r="D9699" s="180" t="s">
        <v>28168</v>
      </c>
    </row>
    <row r="9700" spans="1:4" x14ac:dyDescent="0.25">
      <c r="A9700" s="179" t="s">
        <v>5031</v>
      </c>
      <c r="B9700" s="179" t="s">
        <v>10407</v>
      </c>
      <c r="C9700" s="179" t="s">
        <v>8</v>
      </c>
      <c r="D9700" s="180" t="s">
        <v>28169</v>
      </c>
    </row>
    <row r="9701" spans="1:4" x14ac:dyDescent="0.25">
      <c r="A9701" s="179" t="s">
        <v>5032</v>
      </c>
      <c r="B9701" s="179" t="s">
        <v>10408</v>
      </c>
      <c r="C9701" s="179" t="s">
        <v>8</v>
      </c>
      <c r="D9701" s="180" t="s">
        <v>28170</v>
      </c>
    </row>
    <row r="9702" spans="1:4" x14ac:dyDescent="0.25">
      <c r="A9702" s="179" t="s">
        <v>5033</v>
      </c>
      <c r="B9702" s="179" t="s">
        <v>10409</v>
      </c>
      <c r="C9702" s="179" t="s">
        <v>8</v>
      </c>
      <c r="D9702" s="180" t="s">
        <v>28171</v>
      </c>
    </row>
    <row r="9703" spans="1:4" x14ac:dyDescent="0.25">
      <c r="A9703" s="179" t="s">
        <v>5034</v>
      </c>
      <c r="B9703" s="179" t="s">
        <v>10410</v>
      </c>
      <c r="C9703" s="179" t="s">
        <v>8</v>
      </c>
      <c r="D9703" s="180" t="s">
        <v>28172</v>
      </c>
    </row>
    <row r="9704" spans="1:4" x14ac:dyDescent="0.25">
      <c r="A9704" s="179" t="s">
        <v>5035</v>
      </c>
      <c r="B9704" s="179" t="s">
        <v>10411</v>
      </c>
      <c r="C9704" s="179" t="s">
        <v>8</v>
      </c>
      <c r="D9704" s="180" t="s">
        <v>28173</v>
      </c>
    </row>
    <row r="9705" spans="1:4" x14ac:dyDescent="0.25">
      <c r="A9705" s="179" t="s">
        <v>5036</v>
      </c>
      <c r="B9705" s="179" t="s">
        <v>10412</v>
      </c>
      <c r="C9705" s="179" t="s">
        <v>8</v>
      </c>
      <c r="D9705" s="180" t="s">
        <v>18251</v>
      </c>
    </row>
    <row r="9706" spans="1:4" x14ac:dyDescent="0.25">
      <c r="A9706" s="179" t="s">
        <v>5037</v>
      </c>
      <c r="B9706" s="179" t="s">
        <v>10413</v>
      </c>
      <c r="C9706" s="179" t="s">
        <v>8</v>
      </c>
      <c r="D9706" s="180" t="s">
        <v>28174</v>
      </c>
    </row>
    <row r="9707" spans="1:4" x14ac:dyDescent="0.25">
      <c r="A9707" s="179" t="s">
        <v>5038</v>
      </c>
      <c r="B9707" s="179" t="s">
        <v>10414</v>
      </c>
      <c r="C9707" s="179" t="s">
        <v>8</v>
      </c>
      <c r="D9707" s="180" t="s">
        <v>28175</v>
      </c>
    </row>
    <row r="9708" spans="1:4" x14ac:dyDescent="0.25">
      <c r="A9708" s="179" t="s">
        <v>5039</v>
      </c>
      <c r="B9708" s="179" t="s">
        <v>10415</v>
      </c>
      <c r="C9708" s="179" t="s">
        <v>8</v>
      </c>
      <c r="D9708" s="180" t="s">
        <v>28176</v>
      </c>
    </row>
    <row r="9709" spans="1:4" x14ac:dyDescent="0.25">
      <c r="A9709" s="179" t="s">
        <v>5040</v>
      </c>
      <c r="B9709" s="179" t="s">
        <v>10416</v>
      </c>
      <c r="C9709" s="179" t="s">
        <v>8</v>
      </c>
      <c r="D9709" s="180" t="s">
        <v>28177</v>
      </c>
    </row>
    <row r="9710" spans="1:4" x14ac:dyDescent="0.25">
      <c r="A9710" s="179" t="s">
        <v>5041</v>
      </c>
      <c r="B9710" s="179" t="s">
        <v>10417</v>
      </c>
      <c r="C9710" s="179" t="s">
        <v>8</v>
      </c>
      <c r="D9710" s="180" t="s">
        <v>28178</v>
      </c>
    </row>
    <row r="9711" spans="1:4" x14ac:dyDescent="0.25">
      <c r="A9711" s="179" t="s">
        <v>5042</v>
      </c>
      <c r="B9711" s="179" t="s">
        <v>10418</v>
      </c>
      <c r="C9711" s="179" t="s">
        <v>8</v>
      </c>
      <c r="D9711" s="180" t="s">
        <v>7972</v>
      </c>
    </row>
    <row r="9712" spans="1:4" x14ac:dyDescent="0.25">
      <c r="A9712" s="179" t="s">
        <v>5043</v>
      </c>
      <c r="B9712" s="179" t="s">
        <v>10419</v>
      </c>
      <c r="C9712" s="179" t="s">
        <v>8</v>
      </c>
      <c r="D9712" s="180" t="s">
        <v>27861</v>
      </c>
    </row>
    <row r="9713" spans="1:4" x14ac:dyDescent="0.25">
      <c r="A9713" s="179" t="s">
        <v>5044</v>
      </c>
      <c r="B9713" s="179" t="s">
        <v>10420</v>
      </c>
      <c r="C9713" s="179" t="s">
        <v>8</v>
      </c>
      <c r="D9713" s="180" t="s">
        <v>27840</v>
      </c>
    </row>
    <row r="9714" spans="1:4" x14ac:dyDescent="0.25">
      <c r="A9714" s="179" t="s">
        <v>5045</v>
      </c>
      <c r="B9714" s="179" t="s">
        <v>10421</v>
      </c>
      <c r="C9714" s="179" t="s">
        <v>8</v>
      </c>
      <c r="D9714" s="180" t="s">
        <v>18332</v>
      </c>
    </row>
    <row r="9715" spans="1:4" x14ac:dyDescent="0.25">
      <c r="A9715" s="179" t="s">
        <v>5046</v>
      </c>
      <c r="B9715" s="179" t="s">
        <v>10422</v>
      </c>
      <c r="C9715" s="179" t="s">
        <v>8</v>
      </c>
      <c r="D9715" s="180" t="s">
        <v>13047</v>
      </c>
    </row>
    <row r="9716" spans="1:4" x14ac:dyDescent="0.25">
      <c r="A9716" s="179" t="s">
        <v>5047</v>
      </c>
      <c r="B9716" s="179" t="s">
        <v>10423</v>
      </c>
      <c r="C9716" s="179" t="s">
        <v>8</v>
      </c>
      <c r="D9716" s="180" t="s">
        <v>15117</v>
      </c>
    </row>
    <row r="9717" spans="1:4" x14ac:dyDescent="0.25">
      <c r="A9717" s="179" t="s">
        <v>5048</v>
      </c>
      <c r="B9717" s="179" t="s">
        <v>10424</v>
      </c>
      <c r="C9717" s="179" t="s">
        <v>8</v>
      </c>
      <c r="D9717" s="180" t="s">
        <v>15117</v>
      </c>
    </row>
    <row r="9718" spans="1:4" x14ac:dyDescent="0.25">
      <c r="A9718" s="179" t="s">
        <v>5049</v>
      </c>
      <c r="B9718" s="179" t="s">
        <v>10425</v>
      </c>
      <c r="C9718" s="179" t="s">
        <v>8</v>
      </c>
      <c r="D9718" s="180" t="s">
        <v>17676</v>
      </c>
    </row>
    <row r="9719" spans="1:4" x14ac:dyDescent="0.25">
      <c r="A9719" s="179" t="s">
        <v>5050</v>
      </c>
      <c r="B9719" s="179" t="s">
        <v>10426</v>
      </c>
      <c r="C9719" s="179" t="s">
        <v>8</v>
      </c>
      <c r="D9719" s="180" t="s">
        <v>17676</v>
      </c>
    </row>
    <row r="9720" spans="1:4" x14ac:dyDescent="0.25">
      <c r="A9720" s="179" t="s">
        <v>5051</v>
      </c>
      <c r="B9720" s="179" t="s">
        <v>10427</v>
      </c>
      <c r="C9720" s="179" t="s">
        <v>8</v>
      </c>
      <c r="D9720" s="180" t="s">
        <v>28179</v>
      </c>
    </row>
    <row r="9721" spans="1:4" x14ac:dyDescent="0.25">
      <c r="A9721" s="179" t="s">
        <v>5052</v>
      </c>
      <c r="B9721" s="179" t="s">
        <v>10428</v>
      </c>
      <c r="C9721" s="179" t="s">
        <v>8</v>
      </c>
      <c r="D9721" s="180" t="s">
        <v>28179</v>
      </c>
    </row>
    <row r="9722" spans="1:4" x14ac:dyDescent="0.25">
      <c r="A9722" s="179" t="s">
        <v>5053</v>
      </c>
      <c r="B9722" s="179" t="s">
        <v>10429</v>
      </c>
      <c r="C9722" s="179" t="s">
        <v>8</v>
      </c>
      <c r="D9722" s="180" t="s">
        <v>28180</v>
      </c>
    </row>
    <row r="9723" spans="1:4" x14ac:dyDescent="0.25">
      <c r="A9723" s="179" t="s">
        <v>5054</v>
      </c>
      <c r="B9723" s="179" t="s">
        <v>10430</v>
      </c>
      <c r="C9723" s="179" t="s">
        <v>8</v>
      </c>
      <c r="D9723" s="180" t="s">
        <v>28181</v>
      </c>
    </row>
    <row r="9724" spans="1:4" x14ac:dyDescent="0.25">
      <c r="A9724" s="179" t="s">
        <v>5055</v>
      </c>
      <c r="B9724" s="179" t="s">
        <v>10431</v>
      </c>
      <c r="C9724" s="179" t="s">
        <v>8</v>
      </c>
      <c r="D9724" s="180" t="s">
        <v>28182</v>
      </c>
    </row>
    <row r="9725" spans="1:4" x14ac:dyDescent="0.25">
      <c r="A9725" s="179" t="s">
        <v>5056</v>
      </c>
      <c r="B9725" s="179" t="s">
        <v>13768</v>
      </c>
      <c r="C9725" s="179" t="s">
        <v>8</v>
      </c>
      <c r="D9725" s="180" t="s">
        <v>7389</v>
      </c>
    </row>
    <row r="9726" spans="1:4" x14ac:dyDescent="0.25">
      <c r="A9726" s="179" t="s">
        <v>13769</v>
      </c>
      <c r="B9726" s="179" t="s">
        <v>13770</v>
      </c>
      <c r="C9726" s="179" t="s">
        <v>8</v>
      </c>
      <c r="D9726" s="180" t="s">
        <v>12469</v>
      </c>
    </row>
    <row r="9727" spans="1:4" x14ac:dyDescent="0.25">
      <c r="A9727" s="179" t="s">
        <v>13771</v>
      </c>
      <c r="B9727" s="179" t="s">
        <v>13772</v>
      </c>
      <c r="C9727" s="179" t="s">
        <v>8</v>
      </c>
      <c r="D9727" s="180" t="s">
        <v>20858</v>
      </c>
    </row>
    <row r="9728" spans="1:4" x14ac:dyDescent="0.25">
      <c r="A9728" s="179" t="s">
        <v>13773</v>
      </c>
      <c r="B9728" s="179" t="s">
        <v>13774</v>
      </c>
      <c r="C9728" s="179" t="s">
        <v>8</v>
      </c>
      <c r="D9728" s="180" t="s">
        <v>11518</v>
      </c>
    </row>
    <row r="9729" spans="1:4" x14ac:dyDescent="0.25">
      <c r="A9729" s="179" t="s">
        <v>13775</v>
      </c>
      <c r="B9729" s="179" t="s">
        <v>13776</v>
      </c>
      <c r="C9729" s="179" t="s">
        <v>8</v>
      </c>
      <c r="D9729" s="180" t="s">
        <v>25209</v>
      </c>
    </row>
    <row r="9730" spans="1:4" x14ac:dyDescent="0.25">
      <c r="A9730" s="179" t="s">
        <v>13777</v>
      </c>
      <c r="B9730" s="179" t="s">
        <v>13778</v>
      </c>
      <c r="C9730" s="179" t="s">
        <v>8</v>
      </c>
      <c r="D9730" s="180" t="s">
        <v>18033</v>
      </c>
    </row>
    <row r="9731" spans="1:4" x14ac:dyDescent="0.25">
      <c r="A9731" s="179" t="s">
        <v>13779</v>
      </c>
      <c r="B9731" s="179" t="s">
        <v>13780</v>
      </c>
      <c r="C9731" s="179" t="s">
        <v>8</v>
      </c>
      <c r="D9731" s="180" t="s">
        <v>14948</v>
      </c>
    </row>
    <row r="9732" spans="1:4" x14ac:dyDescent="0.25">
      <c r="A9732" s="179" t="s">
        <v>13781</v>
      </c>
      <c r="B9732" s="179" t="s">
        <v>13782</v>
      </c>
      <c r="C9732" s="179" t="s">
        <v>8</v>
      </c>
      <c r="D9732" s="180" t="s">
        <v>17214</v>
      </c>
    </row>
    <row r="9733" spans="1:4" x14ac:dyDescent="0.25">
      <c r="A9733" s="179" t="s">
        <v>13783</v>
      </c>
      <c r="B9733" s="179" t="s">
        <v>13784</v>
      </c>
      <c r="C9733" s="179" t="s">
        <v>8</v>
      </c>
      <c r="D9733" s="180" t="s">
        <v>28183</v>
      </c>
    </row>
    <row r="9734" spans="1:4" x14ac:dyDescent="0.25">
      <c r="A9734" s="179" t="s">
        <v>13785</v>
      </c>
      <c r="B9734" s="179" t="s">
        <v>13786</v>
      </c>
      <c r="C9734" s="179" t="s">
        <v>8</v>
      </c>
      <c r="D9734" s="180" t="s">
        <v>17704</v>
      </c>
    </row>
    <row r="9735" spans="1:4" x14ac:dyDescent="0.25">
      <c r="A9735" s="179" t="s">
        <v>13787</v>
      </c>
      <c r="B9735" s="179" t="s">
        <v>13788</v>
      </c>
      <c r="C9735" s="179" t="s">
        <v>8</v>
      </c>
      <c r="D9735" s="180" t="s">
        <v>15971</v>
      </c>
    </row>
    <row r="9736" spans="1:4" x14ac:dyDescent="0.25">
      <c r="A9736" s="179" t="s">
        <v>13789</v>
      </c>
      <c r="B9736" s="179" t="s">
        <v>13790</v>
      </c>
      <c r="C9736" s="179" t="s">
        <v>8</v>
      </c>
      <c r="D9736" s="180" t="s">
        <v>28184</v>
      </c>
    </row>
    <row r="9737" spans="1:4" x14ac:dyDescent="0.25">
      <c r="A9737" s="179" t="s">
        <v>13791</v>
      </c>
      <c r="B9737" s="179" t="s">
        <v>13792</v>
      </c>
      <c r="C9737" s="179" t="s">
        <v>8</v>
      </c>
      <c r="D9737" s="180" t="s">
        <v>17358</v>
      </c>
    </row>
    <row r="9738" spans="1:4" x14ac:dyDescent="0.25">
      <c r="A9738" s="179" t="s">
        <v>13793</v>
      </c>
      <c r="B9738" s="179" t="s">
        <v>13794</v>
      </c>
      <c r="C9738" s="179" t="s">
        <v>8</v>
      </c>
      <c r="D9738" s="180" t="s">
        <v>28185</v>
      </c>
    </row>
    <row r="9739" spans="1:4" x14ac:dyDescent="0.25">
      <c r="A9739" s="179" t="s">
        <v>13795</v>
      </c>
      <c r="B9739" s="179" t="s">
        <v>13796</v>
      </c>
      <c r="C9739" s="179" t="s">
        <v>8</v>
      </c>
      <c r="D9739" s="180" t="s">
        <v>14851</v>
      </c>
    </row>
    <row r="9740" spans="1:4" x14ac:dyDescent="0.25">
      <c r="A9740" s="179" t="s">
        <v>13797</v>
      </c>
      <c r="B9740" s="179" t="s">
        <v>13798</v>
      </c>
      <c r="C9740" s="179" t="s">
        <v>8</v>
      </c>
      <c r="D9740" s="180" t="s">
        <v>15509</v>
      </c>
    </row>
    <row r="9741" spans="1:4" x14ac:dyDescent="0.25">
      <c r="A9741" s="179" t="s">
        <v>13799</v>
      </c>
      <c r="B9741" s="179" t="s">
        <v>13800</v>
      </c>
      <c r="C9741" s="179" t="s">
        <v>8</v>
      </c>
      <c r="D9741" s="180" t="s">
        <v>10329</v>
      </c>
    </row>
    <row r="9742" spans="1:4" x14ac:dyDescent="0.25">
      <c r="A9742" s="179" t="s">
        <v>13801</v>
      </c>
      <c r="B9742" s="179" t="s">
        <v>13802</v>
      </c>
      <c r="C9742" s="179" t="s">
        <v>8</v>
      </c>
      <c r="D9742" s="180" t="s">
        <v>28186</v>
      </c>
    </row>
    <row r="9743" spans="1:4" x14ac:dyDescent="0.25">
      <c r="A9743" s="179" t="s">
        <v>13803</v>
      </c>
      <c r="B9743" s="179" t="s">
        <v>13804</v>
      </c>
      <c r="C9743" s="179" t="s">
        <v>8</v>
      </c>
      <c r="D9743" s="180" t="s">
        <v>28187</v>
      </c>
    </row>
    <row r="9744" spans="1:4" x14ac:dyDescent="0.25">
      <c r="A9744" s="179" t="s">
        <v>13805</v>
      </c>
      <c r="B9744" s="179" t="s">
        <v>13806</v>
      </c>
      <c r="C9744" s="179" t="s">
        <v>8</v>
      </c>
      <c r="D9744" s="180" t="s">
        <v>12995</v>
      </c>
    </row>
    <row r="9745" spans="1:4" x14ac:dyDescent="0.25">
      <c r="A9745" s="179" t="s">
        <v>13807</v>
      </c>
      <c r="B9745" s="179" t="s">
        <v>13808</v>
      </c>
      <c r="C9745" s="179" t="s">
        <v>8</v>
      </c>
      <c r="D9745" s="180" t="s">
        <v>28188</v>
      </c>
    </row>
    <row r="9746" spans="1:4" x14ac:dyDescent="0.25">
      <c r="A9746" s="179" t="s">
        <v>13809</v>
      </c>
      <c r="B9746" s="179" t="s">
        <v>13810</v>
      </c>
      <c r="C9746" s="179" t="s">
        <v>8</v>
      </c>
      <c r="D9746" s="180" t="s">
        <v>25678</v>
      </c>
    </row>
    <row r="9747" spans="1:4" x14ac:dyDescent="0.25">
      <c r="A9747" s="179" t="s">
        <v>13811</v>
      </c>
      <c r="B9747" s="179" t="s">
        <v>13812</v>
      </c>
      <c r="C9747" s="179" t="s">
        <v>8</v>
      </c>
      <c r="D9747" s="180" t="s">
        <v>28189</v>
      </c>
    </row>
    <row r="9748" spans="1:4" x14ac:dyDescent="0.25">
      <c r="A9748" s="179" t="s">
        <v>13813</v>
      </c>
      <c r="B9748" s="179" t="s">
        <v>13814</v>
      </c>
      <c r="C9748" s="179" t="s">
        <v>8</v>
      </c>
      <c r="D9748" s="180" t="s">
        <v>28189</v>
      </c>
    </row>
    <row r="9749" spans="1:4" x14ac:dyDescent="0.25">
      <c r="A9749" s="179" t="s">
        <v>13815</v>
      </c>
      <c r="B9749" s="179" t="s">
        <v>13816</v>
      </c>
      <c r="C9749" s="179" t="s">
        <v>8</v>
      </c>
      <c r="D9749" s="180" t="s">
        <v>27769</v>
      </c>
    </row>
    <row r="9750" spans="1:4" x14ac:dyDescent="0.25">
      <c r="A9750" s="179" t="s">
        <v>13817</v>
      </c>
      <c r="B9750" s="179" t="s">
        <v>13818</v>
      </c>
      <c r="C9750" s="179" t="s">
        <v>8</v>
      </c>
      <c r="D9750" s="180" t="s">
        <v>28190</v>
      </c>
    </row>
    <row r="9751" spans="1:4" x14ac:dyDescent="0.25">
      <c r="A9751" s="179" t="s">
        <v>13819</v>
      </c>
      <c r="B9751" s="179" t="s">
        <v>13820</v>
      </c>
      <c r="C9751" s="179" t="s">
        <v>8</v>
      </c>
      <c r="D9751" s="180" t="s">
        <v>27846</v>
      </c>
    </row>
    <row r="9752" spans="1:4" x14ac:dyDescent="0.25">
      <c r="A9752" s="179" t="s">
        <v>13821</v>
      </c>
      <c r="B9752" s="179" t="s">
        <v>13822</v>
      </c>
      <c r="C9752" s="179" t="s">
        <v>8</v>
      </c>
      <c r="D9752" s="180" t="s">
        <v>17545</v>
      </c>
    </row>
    <row r="9753" spans="1:4" x14ac:dyDescent="0.25">
      <c r="A9753" s="179" t="s">
        <v>13823</v>
      </c>
      <c r="B9753" s="179" t="s">
        <v>13824</v>
      </c>
      <c r="C9753" s="179" t="s">
        <v>8</v>
      </c>
      <c r="D9753" s="180" t="s">
        <v>16420</v>
      </c>
    </row>
    <row r="9754" spans="1:4" x14ac:dyDescent="0.25">
      <c r="A9754" s="179" t="s">
        <v>13825</v>
      </c>
      <c r="B9754" s="179" t="s">
        <v>13826</v>
      </c>
      <c r="C9754" s="179" t="s">
        <v>8</v>
      </c>
      <c r="D9754" s="180" t="s">
        <v>25831</v>
      </c>
    </row>
    <row r="9755" spans="1:4" x14ac:dyDescent="0.25">
      <c r="A9755" s="179" t="s">
        <v>13827</v>
      </c>
      <c r="B9755" s="179" t="s">
        <v>13828</v>
      </c>
      <c r="C9755" s="179" t="s">
        <v>8</v>
      </c>
      <c r="D9755" s="180" t="s">
        <v>12515</v>
      </c>
    </row>
    <row r="9756" spans="1:4" x14ac:dyDescent="0.25">
      <c r="A9756" s="179" t="s">
        <v>13829</v>
      </c>
      <c r="B9756" s="179" t="s">
        <v>13830</v>
      </c>
      <c r="C9756" s="179" t="s">
        <v>8</v>
      </c>
      <c r="D9756" s="180" t="s">
        <v>15982</v>
      </c>
    </row>
    <row r="9757" spans="1:4" x14ac:dyDescent="0.25">
      <c r="A9757" s="179" t="s">
        <v>13831</v>
      </c>
      <c r="B9757" s="179" t="s">
        <v>13832</v>
      </c>
      <c r="C9757" s="179" t="s">
        <v>8</v>
      </c>
      <c r="D9757" s="180" t="s">
        <v>7987</v>
      </c>
    </row>
    <row r="9758" spans="1:4" x14ac:dyDescent="0.25">
      <c r="A9758" s="179" t="s">
        <v>13833</v>
      </c>
      <c r="B9758" s="179" t="s">
        <v>13834</v>
      </c>
      <c r="C9758" s="179" t="s">
        <v>8</v>
      </c>
      <c r="D9758" s="180" t="s">
        <v>12613</v>
      </c>
    </row>
    <row r="9759" spans="1:4" x14ac:dyDescent="0.25">
      <c r="A9759" s="179" t="s">
        <v>13835</v>
      </c>
      <c r="B9759" s="179" t="s">
        <v>13836</v>
      </c>
      <c r="C9759" s="179" t="s">
        <v>8</v>
      </c>
      <c r="D9759" s="180" t="s">
        <v>12627</v>
      </c>
    </row>
    <row r="9760" spans="1:4" x14ac:dyDescent="0.25">
      <c r="A9760" s="179" t="s">
        <v>13837</v>
      </c>
      <c r="B9760" s="179" t="s">
        <v>13838</v>
      </c>
      <c r="C9760" s="179" t="s">
        <v>8</v>
      </c>
      <c r="D9760" s="180" t="s">
        <v>17903</v>
      </c>
    </row>
    <row r="9761" spans="1:4" x14ac:dyDescent="0.25">
      <c r="A9761" s="179" t="s">
        <v>13839</v>
      </c>
      <c r="B9761" s="179" t="s">
        <v>13840</v>
      </c>
      <c r="C9761" s="179" t="s">
        <v>8</v>
      </c>
      <c r="D9761" s="180" t="s">
        <v>16047</v>
      </c>
    </row>
    <row r="9762" spans="1:4" x14ac:dyDescent="0.25">
      <c r="A9762" s="179" t="s">
        <v>13841</v>
      </c>
      <c r="B9762" s="179" t="s">
        <v>13842</v>
      </c>
      <c r="C9762" s="179" t="s">
        <v>8</v>
      </c>
      <c r="D9762" s="180" t="s">
        <v>14451</v>
      </c>
    </row>
    <row r="9763" spans="1:4" x14ac:dyDescent="0.25">
      <c r="A9763" s="179" t="s">
        <v>13843</v>
      </c>
      <c r="B9763" s="179" t="s">
        <v>13844</v>
      </c>
      <c r="C9763" s="179" t="s">
        <v>8</v>
      </c>
      <c r="D9763" s="180" t="s">
        <v>28191</v>
      </c>
    </row>
    <row r="9764" spans="1:4" x14ac:dyDescent="0.25">
      <c r="A9764" s="179" t="s">
        <v>13845</v>
      </c>
      <c r="B9764" s="179" t="s">
        <v>13846</v>
      </c>
      <c r="C9764" s="179" t="s">
        <v>8</v>
      </c>
      <c r="D9764" s="180" t="s">
        <v>28192</v>
      </c>
    </row>
    <row r="9765" spans="1:4" x14ac:dyDescent="0.25">
      <c r="A9765" s="179" t="s">
        <v>13847</v>
      </c>
      <c r="B9765" s="179" t="s">
        <v>13848</v>
      </c>
      <c r="C9765" s="179" t="s">
        <v>8</v>
      </c>
      <c r="D9765" s="180" t="s">
        <v>27046</v>
      </c>
    </row>
    <row r="9766" spans="1:4" x14ac:dyDescent="0.25">
      <c r="A9766" s="179" t="s">
        <v>13849</v>
      </c>
      <c r="B9766" s="179" t="s">
        <v>13850</v>
      </c>
      <c r="C9766" s="179" t="s">
        <v>8</v>
      </c>
      <c r="D9766" s="180" t="s">
        <v>6316</v>
      </c>
    </row>
    <row r="9767" spans="1:4" x14ac:dyDescent="0.25">
      <c r="A9767" s="179" t="s">
        <v>13851</v>
      </c>
      <c r="B9767" s="179" t="s">
        <v>13852</v>
      </c>
      <c r="C9767" s="179" t="s">
        <v>8</v>
      </c>
      <c r="D9767" s="180" t="s">
        <v>18242</v>
      </c>
    </row>
    <row r="9768" spans="1:4" x14ac:dyDescent="0.25">
      <c r="A9768" s="179" t="s">
        <v>13853</v>
      </c>
      <c r="B9768" s="179" t="s">
        <v>13854</v>
      </c>
      <c r="C9768" s="179" t="s">
        <v>8</v>
      </c>
      <c r="D9768" s="180" t="s">
        <v>28193</v>
      </c>
    </row>
    <row r="9769" spans="1:4" x14ac:dyDescent="0.25">
      <c r="A9769" s="179" t="s">
        <v>13855</v>
      </c>
      <c r="B9769" s="179" t="s">
        <v>13856</v>
      </c>
      <c r="C9769" s="179" t="s">
        <v>8</v>
      </c>
      <c r="D9769" s="180" t="s">
        <v>23359</v>
      </c>
    </row>
    <row r="9770" spans="1:4" x14ac:dyDescent="0.25">
      <c r="A9770" s="179" t="s">
        <v>13857</v>
      </c>
      <c r="B9770" s="179" t="s">
        <v>13858</v>
      </c>
      <c r="C9770" s="179" t="s">
        <v>8</v>
      </c>
      <c r="D9770" s="180" t="s">
        <v>17578</v>
      </c>
    </row>
    <row r="9771" spans="1:4" x14ac:dyDescent="0.25">
      <c r="A9771" s="179" t="s">
        <v>13859</v>
      </c>
      <c r="B9771" s="179" t="s">
        <v>13860</v>
      </c>
      <c r="C9771" s="179" t="s">
        <v>8</v>
      </c>
      <c r="D9771" s="180" t="s">
        <v>12692</v>
      </c>
    </row>
    <row r="9772" spans="1:4" x14ac:dyDescent="0.25">
      <c r="A9772" s="179" t="s">
        <v>13861</v>
      </c>
      <c r="B9772" s="179" t="s">
        <v>13862</v>
      </c>
      <c r="C9772" s="179" t="s">
        <v>8</v>
      </c>
      <c r="D9772" s="180" t="s">
        <v>28194</v>
      </c>
    </row>
    <row r="9773" spans="1:4" x14ac:dyDescent="0.25">
      <c r="A9773" s="179" t="s">
        <v>13863</v>
      </c>
      <c r="B9773" s="179" t="s">
        <v>13864</v>
      </c>
      <c r="C9773" s="179" t="s">
        <v>8</v>
      </c>
      <c r="D9773" s="180" t="s">
        <v>28195</v>
      </c>
    </row>
    <row r="9774" spans="1:4" x14ac:dyDescent="0.25">
      <c r="A9774" s="179" t="s">
        <v>13865</v>
      </c>
      <c r="B9774" s="179" t="s">
        <v>13866</v>
      </c>
      <c r="C9774" s="179" t="s">
        <v>8</v>
      </c>
      <c r="D9774" s="180" t="s">
        <v>6299</v>
      </c>
    </row>
    <row r="9775" spans="1:4" x14ac:dyDescent="0.25">
      <c r="A9775" s="179" t="s">
        <v>13867</v>
      </c>
      <c r="B9775" s="179" t="s">
        <v>13868</v>
      </c>
      <c r="C9775" s="179" t="s">
        <v>8</v>
      </c>
      <c r="D9775" s="180" t="s">
        <v>7890</v>
      </c>
    </row>
    <row r="9776" spans="1:4" x14ac:dyDescent="0.25">
      <c r="A9776" s="179" t="s">
        <v>13869</v>
      </c>
      <c r="B9776" s="179" t="s">
        <v>13870</v>
      </c>
      <c r="C9776" s="179" t="s">
        <v>8</v>
      </c>
      <c r="D9776" s="180" t="s">
        <v>6462</v>
      </c>
    </row>
    <row r="9777" spans="1:4" x14ac:dyDescent="0.25">
      <c r="A9777" s="179" t="s">
        <v>13871</v>
      </c>
      <c r="B9777" s="179" t="s">
        <v>13872</v>
      </c>
      <c r="C9777" s="179" t="s">
        <v>8</v>
      </c>
      <c r="D9777" s="180" t="s">
        <v>14907</v>
      </c>
    </row>
    <row r="9778" spans="1:4" x14ac:dyDescent="0.25">
      <c r="A9778" s="179" t="s">
        <v>13874</v>
      </c>
      <c r="B9778" s="179" t="s">
        <v>13875</v>
      </c>
      <c r="C9778" s="179" t="s">
        <v>8</v>
      </c>
      <c r="D9778" s="180" t="s">
        <v>14907</v>
      </c>
    </row>
    <row r="9779" spans="1:4" x14ac:dyDescent="0.25">
      <c r="A9779" s="179" t="s">
        <v>13876</v>
      </c>
      <c r="B9779" s="179" t="s">
        <v>13877</v>
      </c>
      <c r="C9779" s="179" t="s">
        <v>8</v>
      </c>
      <c r="D9779" s="180" t="s">
        <v>17722</v>
      </c>
    </row>
    <row r="9780" spans="1:4" x14ac:dyDescent="0.25">
      <c r="A9780" s="179" t="s">
        <v>13878</v>
      </c>
      <c r="B9780" s="179" t="s">
        <v>13879</v>
      </c>
      <c r="C9780" s="179" t="s">
        <v>8</v>
      </c>
      <c r="D9780" s="180" t="s">
        <v>28196</v>
      </c>
    </row>
    <row r="9781" spans="1:4" x14ac:dyDescent="0.25">
      <c r="A9781" s="179" t="s">
        <v>13880</v>
      </c>
      <c r="B9781" s="179" t="s">
        <v>13881</v>
      </c>
      <c r="C9781" s="179" t="s">
        <v>8</v>
      </c>
      <c r="D9781" s="180" t="s">
        <v>28197</v>
      </c>
    </row>
    <row r="9782" spans="1:4" x14ac:dyDescent="0.25">
      <c r="A9782" s="179" t="s">
        <v>13882</v>
      </c>
      <c r="B9782" s="179" t="s">
        <v>13883</v>
      </c>
      <c r="C9782" s="179" t="s">
        <v>8</v>
      </c>
      <c r="D9782" s="180" t="s">
        <v>17015</v>
      </c>
    </row>
    <row r="9783" spans="1:4" x14ac:dyDescent="0.25">
      <c r="A9783" s="179" t="s">
        <v>13884</v>
      </c>
      <c r="B9783" s="179" t="s">
        <v>13885</v>
      </c>
      <c r="C9783" s="179" t="s">
        <v>8</v>
      </c>
      <c r="D9783" s="180" t="s">
        <v>28198</v>
      </c>
    </row>
    <row r="9784" spans="1:4" x14ac:dyDescent="0.25">
      <c r="A9784" s="179" t="s">
        <v>13886</v>
      </c>
      <c r="B9784" s="179" t="s">
        <v>13887</v>
      </c>
      <c r="C9784" s="179" t="s">
        <v>8</v>
      </c>
      <c r="D9784" s="180" t="s">
        <v>28199</v>
      </c>
    </row>
    <row r="9785" spans="1:4" x14ac:dyDescent="0.25">
      <c r="A9785" s="179" t="s">
        <v>13888</v>
      </c>
      <c r="B9785" s="179" t="s">
        <v>13889</v>
      </c>
      <c r="C9785" s="179" t="s">
        <v>8</v>
      </c>
      <c r="D9785" s="180" t="s">
        <v>16561</v>
      </c>
    </row>
    <row r="9786" spans="1:4" x14ac:dyDescent="0.25">
      <c r="A9786" s="179" t="s">
        <v>13890</v>
      </c>
      <c r="B9786" s="179" t="s">
        <v>13891</v>
      </c>
      <c r="C9786" s="179" t="s">
        <v>8</v>
      </c>
      <c r="D9786" s="180" t="s">
        <v>23359</v>
      </c>
    </row>
    <row r="9787" spans="1:4" x14ac:dyDescent="0.25">
      <c r="A9787" s="179" t="s">
        <v>13892</v>
      </c>
      <c r="B9787" s="179" t="s">
        <v>13893</v>
      </c>
      <c r="C9787" s="179" t="s">
        <v>8</v>
      </c>
      <c r="D9787" s="180" t="s">
        <v>17590</v>
      </c>
    </row>
    <row r="9788" spans="1:4" x14ac:dyDescent="0.25">
      <c r="A9788" s="179" t="s">
        <v>13894</v>
      </c>
      <c r="B9788" s="179" t="s">
        <v>13895</v>
      </c>
      <c r="C9788" s="179" t="s">
        <v>8</v>
      </c>
      <c r="D9788" s="180" t="s">
        <v>15958</v>
      </c>
    </row>
    <row r="9789" spans="1:4" x14ac:dyDescent="0.25">
      <c r="A9789" s="179" t="s">
        <v>13896</v>
      </c>
      <c r="B9789" s="179" t="s">
        <v>13897</v>
      </c>
      <c r="C9789" s="179" t="s">
        <v>8</v>
      </c>
      <c r="D9789" s="180" t="s">
        <v>17939</v>
      </c>
    </row>
    <row r="9790" spans="1:4" x14ac:dyDescent="0.25">
      <c r="A9790" s="179" t="s">
        <v>13898</v>
      </c>
      <c r="B9790" s="179" t="s">
        <v>13899</v>
      </c>
      <c r="C9790" s="179" t="s">
        <v>8</v>
      </c>
      <c r="D9790" s="180" t="s">
        <v>11819</v>
      </c>
    </row>
    <row r="9791" spans="1:4" x14ac:dyDescent="0.25">
      <c r="A9791" s="179" t="s">
        <v>13900</v>
      </c>
      <c r="B9791" s="179" t="s">
        <v>13901</v>
      </c>
      <c r="C9791" s="179" t="s">
        <v>8</v>
      </c>
      <c r="D9791" s="180" t="s">
        <v>20050</v>
      </c>
    </row>
    <row r="9792" spans="1:4" x14ac:dyDescent="0.25">
      <c r="A9792" s="179" t="s">
        <v>13902</v>
      </c>
      <c r="B9792" s="179" t="s">
        <v>13903</v>
      </c>
      <c r="C9792" s="179" t="s">
        <v>8</v>
      </c>
      <c r="D9792" s="180" t="s">
        <v>12737</v>
      </c>
    </row>
    <row r="9793" spans="1:4" x14ac:dyDescent="0.25">
      <c r="A9793" s="179" t="s">
        <v>13904</v>
      </c>
      <c r="B9793" s="179" t="s">
        <v>13905</v>
      </c>
      <c r="C9793" s="179" t="s">
        <v>8</v>
      </c>
      <c r="D9793" s="180" t="s">
        <v>28200</v>
      </c>
    </row>
    <row r="9794" spans="1:4" x14ac:dyDescent="0.25">
      <c r="A9794" s="179" t="s">
        <v>13906</v>
      </c>
      <c r="B9794" s="179" t="s">
        <v>13907</v>
      </c>
      <c r="C9794" s="179" t="s">
        <v>8</v>
      </c>
      <c r="D9794" s="180" t="s">
        <v>28201</v>
      </c>
    </row>
    <row r="9795" spans="1:4" x14ac:dyDescent="0.25">
      <c r="A9795" s="179" t="s">
        <v>13908</v>
      </c>
      <c r="B9795" s="179" t="s">
        <v>13909</v>
      </c>
      <c r="C9795" s="179" t="s">
        <v>8</v>
      </c>
      <c r="D9795" s="180" t="s">
        <v>7250</v>
      </c>
    </row>
    <row r="9796" spans="1:4" x14ac:dyDescent="0.25">
      <c r="A9796" s="179" t="s">
        <v>13910</v>
      </c>
      <c r="B9796" s="179" t="s">
        <v>13911</v>
      </c>
      <c r="C9796" s="179" t="s">
        <v>8</v>
      </c>
      <c r="D9796" s="180" t="s">
        <v>7932</v>
      </c>
    </row>
    <row r="9797" spans="1:4" x14ac:dyDescent="0.25">
      <c r="A9797" s="179" t="s">
        <v>13912</v>
      </c>
      <c r="B9797" s="179" t="s">
        <v>13913</v>
      </c>
      <c r="C9797" s="179" t="s">
        <v>8</v>
      </c>
      <c r="D9797" s="180" t="s">
        <v>28202</v>
      </c>
    </row>
    <row r="9798" spans="1:4" x14ac:dyDescent="0.25">
      <c r="A9798" s="179" t="s">
        <v>13914</v>
      </c>
      <c r="B9798" s="179" t="s">
        <v>13915</v>
      </c>
      <c r="C9798" s="179" t="s">
        <v>8</v>
      </c>
      <c r="D9798" s="180" t="s">
        <v>28203</v>
      </c>
    </row>
    <row r="9799" spans="1:4" x14ac:dyDescent="0.25">
      <c r="A9799" s="179" t="s">
        <v>13916</v>
      </c>
      <c r="B9799" s="179" t="s">
        <v>13917</v>
      </c>
      <c r="C9799" s="179" t="s">
        <v>8</v>
      </c>
      <c r="D9799" s="180" t="s">
        <v>15999</v>
      </c>
    </row>
    <row r="9800" spans="1:4" x14ac:dyDescent="0.25">
      <c r="A9800" s="179" t="s">
        <v>13918</v>
      </c>
      <c r="B9800" s="179" t="s">
        <v>13919</v>
      </c>
      <c r="C9800" s="179" t="s">
        <v>8</v>
      </c>
      <c r="D9800" s="180" t="s">
        <v>6396</v>
      </c>
    </row>
    <row r="9801" spans="1:4" x14ac:dyDescent="0.25">
      <c r="A9801" s="179" t="s">
        <v>13920</v>
      </c>
      <c r="B9801" s="179" t="s">
        <v>13921</v>
      </c>
      <c r="C9801" s="179" t="s">
        <v>8</v>
      </c>
      <c r="D9801" s="180" t="s">
        <v>16772</v>
      </c>
    </row>
    <row r="9802" spans="1:4" x14ac:dyDescent="0.25">
      <c r="A9802" s="179" t="s">
        <v>13922</v>
      </c>
      <c r="B9802" s="179" t="s">
        <v>13923</v>
      </c>
      <c r="C9802" s="179" t="s">
        <v>8</v>
      </c>
      <c r="D9802" s="180" t="s">
        <v>28204</v>
      </c>
    </row>
    <row r="9803" spans="1:4" x14ac:dyDescent="0.25">
      <c r="A9803" s="179" t="s">
        <v>13924</v>
      </c>
      <c r="B9803" s="179" t="s">
        <v>13925</v>
      </c>
      <c r="C9803" s="179" t="s">
        <v>8</v>
      </c>
      <c r="D9803" s="180" t="s">
        <v>28205</v>
      </c>
    </row>
    <row r="9804" spans="1:4" x14ac:dyDescent="0.25">
      <c r="A9804" s="179" t="s">
        <v>13926</v>
      </c>
      <c r="B9804" s="179" t="s">
        <v>13927</v>
      </c>
      <c r="C9804" s="179" t="s">
        <v>8</v>
      </c>
      <c r="D9804" s="180" t="s">
        <v>20466</v>
      </c>
    </row>
    <row r="9805" spans="1:4" x14ac:dyDescent="0.25">
      <c r="A9805" s="179" t="s">
        <v>13928</v>
      </c>
      <c r="B9805" s="179" t="s">
        <v>13929</v>
      </c>
      <c r="C9805" s="179" t="s">
        <v>8</v>
      </c>
      <c r="D9805" s="180" t="s">
        <v>10166</v>
      </c>
    </row>
    <row r="9806" spans="1:4" x14ac:dyDescent="0.25">
      <c r="A9806" s="179" t="s">
        <v>13930</v>
      </c>
      <c r="B9806" s="179" t="s">
        <v>13931</v>
      </c>
      <c r="C9806" s="179" t="s">
        <v>8</v>
      </c>
      <c r="D9806" s="180" t="s">
        <v>28206</v>
      </c>
    </row>
    <row r="9807" spans="1:4" x14ac:dyDescent="0.25">
      <c r="A9807" s="179" t="s">
        <v>13932</v>
      </c>
      <c r="B9807" s="179" t="s">
        <v>13933</v>
      </c>
      <c r="C9807" s="179" t="s">
        <v>8</v>
      </c>
      <c r="D9807" s="180" t="s">
        <v>17659</v>
      </c>
    </row>
    <row r="9808" spans="1:4" x14ac:dyDescent="0.25">
      <c r="A9808" s="179" t="s">
        <v>13934</v>
      </c>
      <c r="B9808" s="179" t="s">
        <v>13935</v>
      </c>
      <c r="C9808" s="179" t="s">
        <v>8</v>
      </c>
      <c r="D9808" s="180" t="s">
        <v>17659</v>
      </c>
    </row>
    <row r="9809" spans="1:4" x14ac:dyDescent="0.25">
      <c r="A9809" s="179" t="s">
        <v>13936</v>
      </c>
      <c r="B9809" s="179" t="s">
        <v>13937</v>
      </c>
      <c r="C9809" s="179" t="s">
        <v>8</v>
      </c>
      <c r="D9809" s="180" t="s">
        <v>21610</v>
      </c>
    </row>
    <row r="9810" spans="1:4" x14ac:dyDescent="0.25">
      <c r="A9810" s="179" t="s">
        <v>13938</v>
      </c>
      <c r="B9810" s="179" t="s">
        <v>13939</v>
      </c>
      <c r="C9810" s="179" t="s">
        <v>8</v>
      </c>
      <c r="D9810" s="180" t="s">
        <v>28207</v>
      </c>
    </row>
    <row r="9811" spans="1:4" x14ac:dyDescent="0.25">
      <c r="A9811" s="179" t="s">
        <v>13940</v>
      </c>
      <c r="B9811" s="179" t="s">
        <v>13941</v>
      </c>
      <c r="C9811" s="179" t="s">
        <v>8</v>
      </c>
      <c r="D9811" s="180" t="s">
        <v>28208</v>
      </c>
    </row>
    <row r="9812" spans="1:4" x14ac:dyDescent="0.25">
      <c r="A9812" s="179" t="s">
        <v>13942</v>
      </c>
      <c r="B9812" s="179" t="s">
        <v>13943</v>
      </c>
      <c r="C9812" s="179" t="s">
        <v>8</v>
      </c>
      <c r="D9812" s="180" t="s">
        <v>10106</v>
      </c>
    </row>
    <row r="9813" spans="1:4" x14ac:dyDescent="0.25">
      <c r="A9813" s="179" t="s">
        <v>13944</v>
      </c>
      <c r="B9813" s="179" t="s">
        <v>13945</v>
      </c>
      <c r="C9813" s="179" t="s">
        <v>8</v>
      </c>
      <c r="D9813" s="180" t="s">
        <v>28209</v>
      </c>
    </row>
    <row r="9814" spans="1:4" x14ac:dyDescent="0.25">
      <c r="A9814" s="179" t="s">
        <v>13946</v>
      </c>
      <c r="B9814" s="179" t="s">
        <v>13947</v>
      </c>
      <c r="C9814" s="179" t="s">
        <v>8</v>
      </c>
      <c r="D9814" s="180" t="s">
        <v>11971</v>
      </c>
    </row>
    <row r="9815" spans="1:4" x14ac:dyDescent="0.25">
      <c r="A9815" s="179" t="s">
        <v>13948</v>
      </c>
      <c r="B9815" s="179" t="s">
        <v>13949</v>
      </c>
      <c r="C9815" s="179" t="s">
        <v>8</v>
      </c>
      <c r="D9815" s="180" t="s">
        <v>17698</v>
      </c>
    </row>
    <row r="9816" spans="1:4" x14ac:dyDescent="0.25">
      <c r="A9816" s="179" t="s">
        <v>13950</v>
      </c>
      <c r="B9816" s="179" t="s">
        <v>13951</v>
      </c>
      <c r="C9816" s="179" t="s">
        <v>8</v>
      </c>
      <c r="D9816" s="180" t="s">
        <v>12477</v>
      </c>
    </row>
    <row r="9817" spans="1:4" x14ac:dyDescent="0.25">
      <c r="A9817" s="179" t="s">
        <v>13952</v>
      </c>
      <c r="B9817" s="179" t="s">
        <v>13953</v>
      </c>
      <c r="C9817" s="179" t="s">
        <v>8</v>
      </c>
      <c r="D9817" s="180" t="s">
        <v>17791</v>
      </c>
    </row>
    <row r="9818" spans="1:4" x14ac:dyDescent="0.25">
      <c r="A9818" s="179" t="s">
        <v>13954</v>
      </c>
      <c r="B9818" s="179" t="s">
        <v>13955</v>
      </c>
      <c r="C9818" s="179" t="s">
        <v>8</v>
      </c>
      <c r="D9818" s="180" t="s">
        <v>18192</v>
      </c>
    </row>
    <row r="9819" spans="1:4" x14ac:dyDescent="0.25">
      <c r="A9819" s="179" t="s">
        <v>13956</v>
      </c>
      <c r="B9819" s="179" t="s">
        <v>13957</v>
      </c>
      <c r="C9819" s="179" t="s">
        <v>8</v>
      </c>
      <c r="D9819" s="180" t="s">
        <v>12609</v>
      </c>
    </row>
    <row r="9820" spans="1:4" x14ac:dyDescent="0.25">
      <c r="A9820" s="179" t="s">
        <v>13958</v>
      </c>
      <c r="B9820" s="179" t="s">
        <v>13959</v>
      </c>
      <c r="C9820" s="179" t="s">
        <v>8</v>
      </c>
      <c r="D9820" s="180" t="s">
        <v>11006</v>
      </c>
    </row>
    <row r="9821" spans="1:4" x14ac:dyDescent="0.25">
      <c r="A9821" s="179" t="s">
        <v>13960</v>
      </c>
      <c r="B9821" s="179" t="s">
        <v>13961</v>
      </c>
      <c r="C9821" s="179" t="s">
        <v>8</v>
      </c>
      <c r="D9821" s="180" t="s">
        <v>12729</v>
      </c>
    </row>
    <row r="9822" spans="1:4" x14ac:dyDescent="0.25">
      <c r="A9822" s="179" t="s">
        <v>13962</v>
      </c>
      <c r="B9822" s="179" t="s">
        <v>13963</v>
      </c>
      <c r="C9822" s="179" t="s">
        <v>8</v>
      </c>
      <c r="D9822" s="180" t="s">
        <v>6308</v>
      </c>
    </row>
    <row r="9823" spans="1:4" x14ac:dyDescent="0.25">
      <c r="A9823" s="179" t="s">
        <v>13965</v>
      </c>
      <c r="B9823" s="179" t="s">
        <v>13966</v>
      </c>
      <c r="C9823" s="179" t="s">
        <v>8</v>
      </c>
      <c r="D9823" s="180" t="s">
        <v>28210</v>
      </c>
    </row>
    <row r="9824" spans="1:4" x14ac:dyDescent="0.25">
      <c r="A9824" s="179" t="s">
        <v>13967</v>
      </c>
      <c r="B9824" s="179" t="s">
        <v>13968</v>
      </c>
      <c r="C9824" s="179" t="s">
        <v>8</v>
      </c>
      <c r="D9824" s="180" t="s">
        <v>7307</v>
      </c>
    </row>
    <row r="9825" spans="1:4" x14ac:dyDescent="0.25">
      <c r="A9825" s="179" t="s">
        <v>13969</v>
      </c>
      <c r="B9825" s="179" t="s">
        <v>13970</v>
      </c>
      <c r="C9825" s="179" t="s">
        <v>8</v>
      </c>
      <c r="D9825" s="180" t="s">
        <v>6379</v>
      </c>
    </row>
    <row r="9826" spans="1:4" x14ac:dyDescent="0.25">
      <c r="A9826" s="179" t="s">
        <v>13971</v>
      </c>
      <c r="B9826" s="179" t="s">
        <v>13972</v>
      </c>
      <c r="C9826" s="179" t="s">
        <v>8</v>
      </c>
      <c r="D9826" s="180" t="s">
        <v>14930</v>
      </c>
    </row>
    <row r="9827" spans="1:4" x14ac:dyDescent="0.25">
      <c r="A9827" s="179" t="s">
        <v>13973</v>
      </c>
      <c r="B9827" s="179" t="s">
        <v>13974</v>
      </c>
      <c r="C9827" s="179" t="s">
        <v>8</v>
      </c>
      <c r="D9827" s="180" t="s">
        <v>27035</v>
      </c>
    </row>
    <row r="9828" spans="1:4" x14ac:dyDescent="0.25">
      <c r="A9828" s="179" t="s">
        <v>13975</v>
      </c>
      <c r="B9828" s="179" t="s">
        <v>13976</v>
      </c>
      <c r="C9828" s="179" t="s">
        <v>8</v>
      </c>
      <c r="D9828" s="180" t="s">
        <v>7300</v>
      </c>
    </row>
    <row r="9829" spans="1:4" x14ac:dyDescent="0.25">
      <c r="A9829" s="179" t="s">
        <v>13977</v>
      </c>
      <c r="B9829" s="179" t="s">
        <v>13978</v>
      </c>
      <c r="C9829" s="179" t="s">
        <v>8</v>
      </c>
      <c r="D9829" s="180" t="s">
        <v>16695</v>
      </c>
    </row>
    <row r="9830" spans="1:4" x14ac:dyDescent="0.25">
      <c r="A9830" s="179" t="s">
        <v>13979</v>
      </c>
      <c r="B9830" s="179" t="s">
        <v>13980</v>
      </c>
      <c r="C9830" s="179" t="s">
        <v>8</v>
      </c>
      <c r="D9830" s="180" t="s">
        <v>11493</v>
      </c>
    </row>
    <row r="9831" spans="1:4" x14ac:dyDescent="0.25">
      <c r="A9831" s="179" t="s">
        <v>13981</v>
      </c>
      <c r="B9831" s="179" t="s">
        <v>13982</v>
      </c>
      <c r="C9831" s="179" t="s">
        <v>8</v>
      </c>
      <c r="D9831" s="180" t="s">
        <v>14258</v>
      </c>
    </row>
    <row r="9832" spans="1:4" x14ac:dyDescent="0.25">
      <c r="A9832" s="179" t="s">
        <v>13983</v>
      </c>
      <c r="B9832" s="179" t="s">
        <v>13984</v>
      </c>
      <c r="C9832" s="179" t="s">
        <v>8</v>
      </c>
      <c r="D9832" s="180" t="s">
        <v>7935</v>
      </c>
    </row>
    <row r="9833" spans="1:4" x14ac:dyDescent="0.25">
      <c r="A9833" s="179" t="s">
        <v>13985</v>
      </c>
      <c r="B9833" s="179" t="s">
        <v>13986</v>
      </c>
      <c r="C9833" s="179" t="s">
        <v>8</v>
      </c>
      <c r="D9833" s="180" t="s">
        <v>27237</v>
      </c>
    </row>
    <row r="9834" spans="1:4" x14ac:dyDescent="0.25">
      <c r="A9834" s="179" t="s">
        <v>13987</v>
      </c>
      <c r="B9834" s="179" t="s">
        <v>13988</v>
      </c>
      <c r="C9834" s="179" t="s">
        <v>8</v>
      </c>
      <c r="D9834" s="180" t="s">
        <v>14693</v>
      </c>
    </row>
    <row r="9835" spans="1:4" x14ac:dyDescent="0.25">
      <c r="A9835" s="179" t="s">
        <v>13989</v>
      </c>
      <c r="B9835" s="179" t="s">
        <v>13990</v>
      </c>
      <c r="C9835" s="179" t="s">
        <v>8</v>
      </c>
      <c r="D9835" s="180" t="s">
        <v>7259</v>
      </c>
    </row>
    <row r="9836" spans="1:4" x14ac:dyDescent="0.25">
      <c r="A9836" s="179" t="s">
        <v>13991</v>
      </c>
      <c r="B9836" s="179" t="s">
        <v>13992</v>
      </c>
      <c r="C9836" s="179" t="s">
        <v>8</v>
      </c>
      <c r="D9836" s="180" t="s">
        <v>17678</v>
      </c>
    </row>
    <row r="9837" spans="1:4" x14ac:dyDescent="0.25">
      <c r="A9837" s="179" t="s">
        <v>13993</v>
      </c>
      <c r="B9837" s="179" t="s">
        <v>13994</v>
      </c>
      <c r="C9837" s="179" t="s">
        <v>8</v>
      </c>
      <c r="D9837" s="180" t="s">
        <v>6326</v>
      </c>
    </row>
    <row r="9838" spans="1:4" x14ac:dyDescent="0.25">
      <c r="A9838" s="179" t="s">
        <v>13995</v>
      </c>
      <c r="B9838" s="179" t="s">
        <v>13996</v>
      </c>
      <c r="C9838" s="179" t="s">
        <v>8</v>
      </c>
      <c r="D9838" s="180" t="s">
        <v>20694</v>
      </c>
    </row>
    <row r="9839" spans="1:4" x14ac:dyDescent="0.25">
      <c r="A9839" s="179" t="s">
        <v>13997</v>
      </c>
      <c r="B9839" s="179" t="s">
        <v>13998</v>
      </c>
      <c r="C9839" s="179" t="s">
        <v>8</v>
      </c>
      <c r="D9839" s="180" t="s">
        <v>12206</v>
      </c>
    </row>
    <row r="9840" spans="1:4" x14ac:dyDescent="0.25">
      <c r="A9840" s="179" t="s">
        <v>13999</v>
      </c>
      <c r="B9840" s="179" t="s">
        <v>14000</v>
      </c>
      <c r="C9840" s="179" t="s">
        <v>8</v>
      </c>
      <c r="D9840" s="180" t="s">
        <v>12667</v>
      </c>
    </row>
    <row r="9841" spans="1:4" x14ac:dyDescent="0.25">
      <c r="A9841" s="179" t="s">
        <v>14001</v>
      </c>
      <c r="B9841" s="179" t="s">
        <v>14002</v>
      </c>
      <c r="C9841" s="179" t="s">
        <v>8</v>
      </c>
      <c r="D9841" s="180" t="s">
        <v>11989</v>
      </c>
    </row>
    <row r="9842" spans="1:4" x14ac:dyDescent="0.25">
      <c r="A9842" s="179" t="s">
        <v>14003</v>
      </c>
      <c r="B9842" s="179" t="s">
        <v>14004</v>
      </c>
      <c r="C9842" s="179" t="s">
        <v>8</v>
      </c>
      <c r="D9842" s="180" t="s">
        <v>16719</v>
      </c>
    </row>
    <row r="9843" spans="1:4" x14ac:dyDescent="0.25">
      <c r="A9843" s="179" t="s">
        <v>14005</v>
      </c>
      <c r="B9843" s="179" t="s">
        <v>14006</v>
      </c>
      <c r="C9843" s="179" t="s">
        <v>8</v>
      </c>
      <c r="D9843" s="180" t="s">
        <v>28211</v>
      </c>
    </row>
    <row r="9844" spans="1:4" x14ac:dyDescent="0.25">
      <c r="A9844" s="179" t="s">
        <v>14007</v>
      </c>
      <c r="B9844" s="179" t="s">
        <v>14008</v>
      </c>
      <c r="C9844" s="179" t="s">
        <v>8</v>
      </c>
      <c r="D9844" s="180" t="s">
        <v>8780</v>
      </c>
    </row>
    <row r="9845" spans="1:4" x14ac:dyDescent="0.25">
      <c r="A9845" s="179" t="s">
        <v>14009</v>
      </c>
      <c r="B9845" s="179" t="s">
        <v>14010</v>
      </c>
      <c r="C9845" s="179" t="s">
        <v>8</v>
      </c>
      <c r="D9845" s="180" t="s">
        <v>14407</v>
      </c>
    </row>
    <row r="9846" spans="1:4" x14ac:dyDescent="0.25">
      <c r="A9846" s="179" t="s">
        <v>14011</v>
      </c>
      <c r="B9846" s="179" t="s">
        <v>14012</v>
      </c>
      <c r="C9846" s="179" t="s">
        <v>8</v>
      </c>
      <c r="D9846" s="180" t="s">
        <v>28212</v>
      </c>
    </row>
    <row r="9847" spans="1:4" x14ac:dyDescent="0.25">
      <c r="A9847" s="179" t="s">
        <v>14013</v>
      </c>
      <c r="B9847" s="179" t="s">
        <v>14014</v>
      </c>
      <c r="C9847" s="179" t="s">
        <v>8</v>
      </c>
      <c r="D9847" s="180" t="s">
        <v>28097</v>
      </c>
    </row>
    <row r="9848" spans="1:4" x14ac:dyDescent="0.25">
      <c r="A9848" s="179" t="s">
        <v>14015</v>
      </c>
      <c r="B9848" s="179" t="s">
        <v>14016</v>
      </c>
      <c r="C9848" s="179" t="s">
        <v>8</v>
      </c>
      <c r="D9848" s="180" t="s">
        <v>12801</v>
      </c>
    </row>
    <row r="9849" spans="1:4" x14ac:dyDescent="0.25">
      <c r="A9849" s="179" t="s">
        <v>14017</v>
      </c>
      <c r="B9849" s="179" t="s">
        <v>14018</v>
      </c>
      <c r="C9849" s="179" t="s">
        <v>8</v>
      </c>
      <c r="D9849" s="180" t="s">
        <v>16411</v>
      </c>
    </row>
    <row r="9850" spans="1:4" x14ac:dyDescent="0.25">
      <c r="A9850" s="179" t="s">
        <v>14019</v>
      </c>
      <c r="B9850" s="179" t="s">
        <v>14020</v>
      </c>
      <c r="C9850" s="179" t="s">
        <v>8</v>
      </c>
      <c r="D9850" s="180" t="s">
        <v>12504</v>
      </c>
    </row>
    <row r="9851" spans="1:4" x14ac:dyDescent="0.25">
      <c r="A9851" s="179" t="s">
        <v>14021</v>
      </c>
      <c r="B9851" s="179" t="s">
        <v>14022</v>
      </c>
      <c r="C9851" s="179" t="s">
        <v>8</v>
      </c>
      <c r="D9851" s="180" t="s">
        <v>11802</v>
      </c>
    </row>
    <row r="9852" spans="1:4" x14ac:dyDescent="0.25">
      <c r="A9852" s="179" t="s">
        <v>14023</v>
      </c>
      <c r="B9852" s="179" t="s">
        <v>14024</v>
      </c>
      <c r="C9852" s="179" t="s">
        <v>8</v>
      </c>
      <c r="D9852" s="180" t="s">
        <v>11875</v>
      </c>
    </row>
    <row r="9853" spans="1:4" x14ac:dyDescent="0.25">
      <c r="A9853" s="179" t="s">
        <v>14025</v>
      </c>
      <c r="B9853" s="179" t="s">
        <v>14026</v>
      </c>
      <c r="C9853" s="179" t="s">
        <v>8</v>
      </c>
      <c r="D9853" s="180" t="s">
        <v>12548</v>
      </c>
    </row>
    <row r="9854" spans="1:4" x14ac:dyDescent="0.25">
      <c r="A9854" s="179" t="s">
        <v>14027</v>
      </c>
      <c r="B9854" s="179" t="s">
        <v>14028</v>
      </c>
      <c r="C9854" s="179" t="s">
        <v>8</v>
      </c>
      <c r="D9854" s="180" t="s">
        <v>13202</v>
      </c>
    </row>
    <row r="9855" spans="1:4" x14ac:dyDescent="0.25">
      <c r="A9855" s="179" t="s">
        <v>14029</v>
      </c>
      <c r="B9855" s="179" t="s">
        <v>14030</v>
      </c>
      <c r="C9855" s="179" t="s">
        <v>8</v>
      </c>
      <c r="D9855" s="180" t="s">
        <v>12760</v>
      </c>
    </row>
    <row r="9856" spans="1:4" x14ac:dyDescent="0.25">
      <c r="A9856" s="179" t="s">
        <v>14031</v>
      </c>
      <c r="B9856" s="179" t="s">
        <v>14032</v>
      </c>
      <c r="C9856" s="179" t="s">
        <v>8</v>
      </c>
      <c r="D9856" s="180" t="s">
        <v>28213</v>
      </c>
    </row>
    <row r="9857" spans="1:4" x14ac:dyDescent="0.25">
      <c r="A9857" s="179" t="s">
        <v>14033</v>
      </c>
      <c r="B9857" s="179" t="s">
        <v>14034</v>
      </c>
      <c r="C9857" s="179" t="s">
        <v>8</v>
      </c>
      <c r="D9857" s="180" t="s">
        <v>28214</v>
      </c>
    </row>
    <row r="9858" spans="1:4" x14ac:dyDescent="0.25">
      <c r="A9858" s="179" t="s">
        <v>14035</v>
      </c>
      <c r="B9858" s="179" t="s">
        <v>14036</v>
      </c>
      <c r="C9858" s="179" t="s">
        <v>8</v>
      </c>
      <c r="D9858" s="180" t="s">
        <v>14910</v>
      </c>
    </row>
    <row r="9859" spans="1:4" x14ac:dyDescent="0.25">
      <c r="A9859" s="179" t="s">
        <v>14037</v>
      </c>
      <c r="B9859" s="179" t="s">
        <v>14038</v>
      </c>
      <c r="C9859" s="179" t="s">
        <v>8</v>
      </c>
      <c r="D9859" s="180" t="s">
        <v>7995</v>
      </c>
    </row>
    <row r="9860" spans="1:4" x14ac:dyDescent="0.25">
      <c r="A9860" s="179" t="s">
        <v>14039</v>
      </c>
      <c r="B9860" s="179" t="s">
        <v>14040</v>
      </c>
      <c r="C9860" s="179" t="s">
        <v>8</v>
      </c>
      <c r="D9860" s="180" t="s">
        <v>27801</v>
      </c>
    </row>
    <row r="9861" spans="1:4" x14ac:dyDescent="0.25">
      <c r="A9861" s="179" t="s">
        <v>14041</v>
      </c>
      <c r="B9861" s="179" t="s">
        <v>14042</v>
      </c>
      <c r="C9861" s="179" t="s">
        <v>8</v>
      </c>
      <c r="D9861" s="180" t="s">
        <v>12628</v>
      </c>
    </row>
    <row r="9862" spans="1:4" x14ac:dyDescent="0.25">
      <c r="A9862" s="179" t="s">
        <v>14043</v>
      </c>
      <c r="B9862" s="179" t="s">
        <v>14044</v>
      </c>
      <c r="C9862" s="179" t="s">
        <v>8</v>
      </c>
      <c r="D9862" s="180" t="s">
        <v>28215</v>
      </c>
    </row>
    <row r="9863" spans="1:4" x14ac:dyDescent="0.25">
      <c r="A9863" s="179" t="s">
        <v>14045</v>
      </c>
      <c r="B9863" s="179" t="s">
        <v>14046</v>
      </c>
      <c r="C9863" s="179" t="s">
        <v>8</v>
      </c>
      <c r="D9863" s="180" t="s">
        <v>12040</v>
      </c>
    </row>
    <row r="9864" spans="1:4" x14ac:dyDescent="0.25">
      <c r="A9864" s="179" t="s">
        <v>14047</v>
      </c>
      <c r="B9864" s="179" t="s">
        <v>14048</v>
      </c>
      <c r="C9864" s="179" t="s">
        <v>8</v>
      </c>
      <c r="D9864" s="180" t="s">
        <v>10326</v>
      </c>
    </row>
    <row r="9865" spans="1:4" x14ac:dyDescent="0.25">
      <c r="A9865" s="179" t="s">
        <v>14049</v>
      </c>
      <c r="B9865" s="179" t="s">
        <v>14050</v>
      </c>
      <c r="C9865" s="179" t="s">
        <v>8</v>
      </c>
      <c r="D9865" s="180" t="s">
        <v>20690</v>
      </c>
    </row>
    <row r="9866" spans="1:4" x14ac:dyDescent="0.25">
      <c r="A9866" s="179" t="s">
        <v>14051</v>
      </c>
      <c r="B9866" s="179" t="s">
        <v>14052</v>
      </c>
      <c r="C9866" s="179" t="s">
        <v>8</v>
      </c>
      <c r="D9866" s="180" t="s">
        <v>27284</v>
      </c>
    </row>
    <row r="9867" spans="1:4" x14ac:dyDescent="0.25">
      <c r="A9867" s="179" t="s">
        <v>14054</v>
      </c>
      <c r="B9867" s="179" t="s">
        <v>14055</v>
      </c>
      <c r="C9867" s="179" t="s">
        <v>8</v>
      </c>
      <c r="D9867" s="180" t="s">
        <v>8459</v>
      </c>
    </row>
    <row r="9868" spans="1:4" x14ac:dyDescent="0.25">
      <c r="A9868" s="179" t="s">
        <v>14056</v>
      </c>
      <c r="B9868" s="179" t="s">
        <v>14057</v>
      </c>
      <c r="C9868" s="179" t="s">
        <v>8</v>
      </c>
      <c r="D9868" s="180" t="s">
        <v>16131</v>
      </c>
    </row>
    <row r="9869" spans="1:4" x14ac:dyDescent="0.25">
      <c r="A9869" s="179" t="s">
        <v>14058</v>
      </c>
      <c r="B9869" s="179" t="s">
        <v>14059</v>
      </c>
      <c r="C9869" s="179" t="s">
        <v>8</v>
      </c>
      <c r="D9869" s="180" t="s">
        <v>16989</v>
      </c>
    </row>
    <row r="9870" spans="1:4" x14ac:dyDescent="0.25">
      <c r="A9870" s="179" t="s">
        <v>14060</v>
      </c>
      <c r="B9870" s="179" t="s">
        <v>14061</v>
      </c>
      <c r="C9870" s="179" t="s">
        <v>8</v>
      </c>
      <c r="D9870" s="180" t="s">
        <v>14394</v>
      </c>
    </row>
    <row r="9871" spans="1:4" x14ac:dyDescent="0.25">
      <c r="A9871" s="179" t="s">
        <v>14062</v>
      </c>
      <c r="B9871" s="179" t="s">
        <v>14063</v>
      </c>
      <c r="C9871" s="179" t="s">
        <v>8</v>
      </c>
      <c r="D9871" s="180" t="s">
        <v>28211</v>
      </c>
    </row>
    <row r="9872" spans="1:4" x14ac:dyDescent="0.25">
      <c r="A9872" s="179" t="s">
        <v>14064</v>
      </c>
      <c r="B9872" s="179" t="s">
        <v>14065</v>
      </c>
      <c r="C9872" s="179" t="s">
        <v>8</v>
      </c>
      <c r="D9872" s="180" t="s">
        <v>8072</v>
      </c>
    </row>
    <row r="9873" spans="1:4" x14ac:dyDescent="0.25">
      <c r="A9873" s="179" t="s">
        <v>14066</v>
      </c>
      <c r="B9873" s="179" t="s">
        <v>14067</v>
      </c>
      <c r="C9873" s="179" t="s">
        <v>8</v>
      </c>
      <c r="D9873" s="180" t="s">
        <v>28216</v>
      </c>
    </row>
    <row r="9874" spans="1:4" x14ac:dyDescent="0.25">
      <c r="A9874" s="179" t="s">
        <v>14068</v>
      </c>
      <c r="B9874" s="179" t="s">
        <v>14069</v>
      </c>
      <c r="C9874" s="179" t="s">
        <v>8</v>
      </c>
      <c r="D9874" s="180" t="s">
        <v>18464</v>
      </c>
    </row>
    <row r="9875" spans="1:4" x14ac:dyDescent="0.25">
      <c r="A9875" s="179" t="s">
        <v>14070</v>
      </c>
      <c r="B9875" s="179" t="s">
        <v>14071</v>
      </c>
      <c r="C9875" s="179" t="s">
        <v>8</v>
      </c>
      <c r="D9875" s="180" t="s">
        <v>27775</v>
      </c>
    </row>
    <row r="9876" spans="1:4" x14ac:dyDescent="0.25">
      <c r="A9876" s="179" t="s">
        <v>14072</v>
      </c>
      <c r="B9876" s="179" t="s">
        <v>28217</v>
      </c>
      <c r="C9876" s="179" t="s">
        <v>8</v>
      </c>
      <c r="D9876" s="180" t="s">
        <v>17542</v>
      </c>
    </row>
    <row r="9877" spans="1:4" x14ac:dyDescent="0.25">
      <c r="A9877" s="179" t="s">
        <v>14073</v>
      </c>
      <c r="B9877" s="179" t="s">
        <v>14074</v>
      </c>
      <c r="C9877" s="179" t="s">
        <v>8</v>
      </c>
      <c r="D9877" s="180" t="s">
        <v>28218</v>
      </c>
    </row>
    <row r="9878" spans="1:4" x14ac:dyDescent="0.25">
      <c r="A9878" s="179" t="s">
        <v>14075</v>
      </c>
      <c r="B9878" s="179" t="s">
        <v>14076</v>
      </c>
      <c r="C9878" s="179" t="s">
        <v>8</v>
      </c>
      <c r="D9878" s="180" t="s">
        <v>24285</v>
      </c>
    </row>
    <row r="9879" spans="1:4" x14ac:dyDescent="0.25">
      <c r="A9879" s="179" t="s">
        <v>14077</v>
      </c>
      <c r="B9879" s="179" t="s">
        <v>14078</v>
      </c>
      <c r="C9879" s="179" t="s">
        <v>8</v>
      </c>
      <c r="D9879" s="180" t="s">
        <v>18016</v>
      </c>
    </row>
    <row r="9880" spans="1:4" x14ac:dyDescent="0.25">
      <c r="A9880" s="179" t="s">
        <v>14079</v>
      </c>
      <c r="B9880" s="179" t="s">
        <v>14080</v>
      </c>
      <c r="C9880" s="179" t="s">
        <v>8</v>
      </c>
      <c r="D9880" s="180" t="s">
        <v>24188</v>
      </c>
    </row>
    <row r="9881" spans="1:4" x14ac:dyDescent="0.25">
      <c r="A9881" s="179" t="s">
        <v>14081</v>
      </c>
      <c r="B9881" s="179" t="s">
        <v>14082</v>
      </c>
      <c r="C9881" s="179" t="s">
        <v>8</v>
      </c>
      <c r="D9881" s="180" t="s">
        <v>28219</v>
      </c>
    </row>
    <row r="9882" spans="1:4" x14ac:dyDescent="0.25">
      <c r="A9882" s="179" t="s">
        <v>14083</v>
      </c>
      <c r="B9882" s="179" t="s">
        <v>14084</v>
      </c>
      <c r="C9882" s="179" t="s">
        <v>8</v>
      </c>
      <c r="D9882" s="180" t="s">
        <v>12686</v>
      </c>
    </row>
    <row r="9883" spans="1:4" x14ac:dyDescent="0.25">
      <c r="A9883" s="179" t="s">
        <v>14085</v>
      </c>
      <c r="B9883" s="179" t="s">
        <v>14086</v>
      </c>
      <c r="C9883" s="179" t="s">
        <v>8</v>
      </c>
      <c r="D9883" s="180" t="s">
        <v>28220</v>
      </c>
    </row>
    <row r="9884" spans="1:4" x14ac:dyDescent="0.25">
      <c r="A9884" s="179" t="s">
        <v>14087</v>
      </c>
      <c r="B9884" s="179" t="s">
        <v>14088</v>
      </c>
      <c r="C9884" s="179" t="s">
        <v>8</v>
      </c>
      <c r="D9884" s="180" t="s">
        <v>17583</v>
      </c>
    </row>
    <row r="9885" spans="1:4" x14ac:dyDescent="0.25">
      <c r="A9885" s="179" t="s">
        <v>14089</v>
      </c>
      <c r="B9885" s="179" t="s">
        <v>14090</v>
      </c>
      <c r="C9885" s="179" t="s">
        <v>8</v>
      </c>
      <c r="D9885" s="180" t="s">
        <v>17596</v>
      </c>
    </row>
    <row r="9886" spans="1:4" x14ac:dyDescent="0.25">
      <c r="A9886" s="179" t="s">
        <v>14091</v>
      </c>
      <c r="B9886" s="179" t="s">
        <v>14092</v>
      </c>
      <c r="C9886" s="179" t="s">
        <v>8</v>
      </c>
      <c r="D9886" s="180" t="s">
        <v>16777</v>
      </c>
    </row>
    <row r="9887" spans="1:4" x14ac:dyDescent="0.25">
      <c r="A9887" s="179" t="s">
        <v>14093</v>
      </c>
      <c r="B9887" s="179" t="s">
        <v>14094</v>
      </c>
      <c r="C9887" s="179" t="s">
        <v>8</v>
      </c>
      <c r="D9887" s="180" t="s">
        <v>28221</v>
      </c>
    </row>
    <row r="9888" spans="1:4" x14ac:dyDescent="0.25">
      <c r="A9888" s="179" t="s">
        <v>16142</v>
      </c>
      <c r="B9888" s="179" t="s">
        <v>16143</v>
      </c>
      <c r="C9888" s="179" t="s">
        <v>8</v>
      </c>
      <c r="D9888" s="180" t="s">
        <v>28222</v>
      </c>
    </row>
    <row r="9889" spans="1:4" x14ac:dyDescent="0.25">
      <c r="A9889" s="179" t="s">
        <v>14095</v>
      </c>
      <c r="B9889" s="179" t="s">
        <v>14096</v>
      </c>
      <c r="C9889" s="179" t="s">
        <v>8</v>
      </c>
      <c r="D9889" s="180" t="s">
        <v>28223</v>
      </c>
    </row>
    <row r="9890" spans="1:4" x14ac:dyDescent="0.25">
      <c r="A9890" s="179" t="s">
        <v>14097</v>
      </c>
      <c r="B9890" s="179" t="s">
        <v>14098</v>
      </c>
      <c r="C9890" s="179" t="s">
        <v>8</v>
      </c>
      <c r="D9890" s="180" t="s">
        <v>17038</v>
      </c>
    </row>
    <row r="9891" spans="1:4" x14ac:dyDescent="0.25">
      <c r="A9891" s="179" t="s">
        <v>14099</v>
      </c>
      <c r="B9891" s="179" t="s">
        <v>14100</v>
      </c>
      <c r="C9891" s="179" t="s">
        <v>8</v>
      </c>
      <c r="D9891" s="180" t="s">
        <v>28224</v>
      </c>
    </row>
    <row r="9892" spans="1:4" x14ac:dyDescent="0.25">
      <c r="A9892" s="179" t="s">
        <v>14101</v>
      </c>
      <c r="B9892" s="179" t="s">
        <v>14102</v>
      </c>
      <c r="C9892" s="179" t="s">
        <v>8</v>
      </c>
      <c r="D9892" s="180" t="s">
        <v>28225</v>
      </c>
    </row>
    <row r="9893" spans="1:4" x14ac:dyDescent="0.25">
      <c r="A9893" s="179" t="s">
        <v>14103</v>
      </c>
      <c r="B9893" s="179" t="s">
        <v>14104</v>
      </c>
      <c r="C9893" s="179" t="s">
        <v>8</v>
      </c>
      <c r="D9893" s="180" t="s">
        <v>28226</v>
      </c>
    </row>
    <row r="9894" spans="1:4" x14ac:dyDescent="0.25">
      <c r="A9894" s="179" t="s">
        <v>14105</v>
      </c>
      <c r="B9894" s="179" t="s">
        <v>14106</v>
      </c>
      <c r="C9894" s="179" t="s">
        <v>8</v>
      </c>
      <c r="D9894" s="180" t="s">
        <v>28227</v>
      </c>
    </row>
    <row r="9895" spans="1:4" x14ac:dyDescent="0.25">
      <c r="A9895" s="179" t="s">
        <v>14107</v>
      </c>
      <c r="B9895" s="179" t="s">
        <v>14108</v>
      </c>
      <c r="C9895" s="179" t="s">
        <v>8</v>
      </c>
      <c r="D9895" s="180" t="s">
        <v>28228</v>
      </c>
    </row>
    <row r="9896" spans="1:4" x14ac:dyDescent="0.25">
      <c r="A9896" s="179" t="s">
        <v>14109</v>
      </c>
      <c r="B9896" s="179" t="s">
        <v>14110</v>
      </c>
      <c r="C9896" s="179" t="s">
        <v>8</v>
      </c>
      <c r="D9896" s="180" t="s">
        <v>28229</v>
      </c>
    </row>
    <row r="9897" spans="1:4" x14ac:dyDescent="0.25">
      <c r="A9897" s="179" t="s">
        <v>14111</v>
      </c>
      <c r="B9897" s="179" t="s">
        <v>14112</v>
      </c>
      <c r="C9897" s="179" t="s">
        <v>8</v>
      </c>
      <c r="D9897" s="180" t="s">
        <v>28230</v>
      </c>
    </row>
    <row r="9898" spans="1:4" x14ac:dyDescent="0.25">
      <c r="A9898" s="179" t="s">
        <v>14113</v>
      </c>
      <c r="B9898" s="179" t="s">
        <v>14114</v>
      </c>
      <c r="C9898" s="179" t="s">
        <v>8</v>
      </c>
      <c r="D9898" s="180" t="s">
        <v>28231</v>
      </c>
    </row>
    <row r="9899" spans="1:4" x14ac:dyDescent="0.25">
      <c r="A9899" s="179" t="s">
        <v>14115</v>
      </c>
      <c r="B9899" s="179" t="s">
        <v>14116</v>
      </c>
      <c r="C9899" s="179" t="s">
        <v>8</v>
      </c>
      <c r="D9899" s="180" t="s">
        <v>17693</v>
      </c>
    </row>
    <row r="9900" spans="1:4" x14ac:dyDescent="0.25">
      <c r="A9900" s="179" t="s">
        <v>14117</v>
      </c>
      <c r="B9900" s="179" t="s">
        <v>14118</v>
      </c>
      <c r="C9900" s="179" t="s">
        <v>8</v>
      </c>
      <c r="D9900" s="180" t="s">
        <v>28232</v>
      </c>
    </row>
    <row r="9901" spans="1:4" x14ac:dyDescent="0.25">
      <c r="A9901" s="179" t="s">
        <v>14119</v>
      </c>
      <c r="B9901" s="179" t="s">
        <v>14120</v>
      </c>
      <c r="C9901" s="179" t="s">
        <v>8</v>
      </c>
      <c r="D9901" s="180" t="s">
        <v>17474</v>
      </c>
    </row>
    <row r="9902" spans="1:4" x14ac:dyDescent="0.25">
      <c r="A9902" s="179" t="s">
        <v>14121</v>
      </c>
      <c r="B9902" s="179" t="s">
        <v>14122</v>
      </c>
      <c r="C9902" s="179" t="s">
        <v>8</v>
      </c>
      <c r="D9902" s="180" t="s">
        <v>7221</v>
      </c>
    </row>
    <row r="9903" spans="1:4" x14ac:dyDescent="0.25">
      <c r="A9903" s="179" t="s">
        <v>14123</v>
      </c>
      <c r="B9903" s="179" t="s">
        <v>14124</v>
      </c>
      <c r="C9903" s="179" t="s">
        <v>8</v>
      </c>
      <c r="D9903" s="180" t="s">
        <v>14578</v>
      </c>
    </row>
    <row r="9904" spans="1:4" x14ac:dyDescent="0.25">
      <c r="A9904" s="179" t="s">
        <v>14125</v>
      </c>
      <c r="B9904" s="179" t="s">
        <v>14126</v>
      </c>
      <c r="C9904" s="179" t="s">
        <v>8</v>
      </c>
      <c r="D9904" s="180" t="s">
        <v>28233</v>
      </c>
    </row>
    <row r="9905" spans="1:4" x14ac:dyDescent="0.25">
      <c r="A9905" s="179" t="s">
        <v>14127</v>
      </c>
      <c r="B9905" s="179" t="s">
        <v>14128</v>
      </c>
      <c r="C9905" s="179" t="s">
        <v>8</v>
      </c>
      <c r="D9905" s="180" t="s">
        <v>12181</v>
      </c>
    </row>
    <row r="9906" spans="1:4" x14ac:dyDescent="0.25">
      <c r="A9906" s="179" t="s">
        <v>14129</v>
      </c>
      <c r="B9906" s="179" t="s">
        <v>14130</v>
      </c>
      <c r="C9906" s="179" t="s">
        <v>8</v>
      </c>
      <c r="D9906" s="180" t="s">
        <v>18454</v>
      </c>
    </row>
    <row r="9907" spans="1:4" x14ac:dyDescent="0.25">
      <c r="A9907" s="179" t="s">
        <v>14131</v>
      </c>
      <c r="B9907" s="179" t="s">
        <v>14132</v>
      </c>
      <c r="C9907" s="179" t="s">
        <v>8</v>
      </c>
      <c r="D9907" s="180" t="s">
        <v>18821</v>
      </c>
    </row>
    <row r="9908" spans="1:4" x14ac:dyDescent="0.25">
      <c r="A9908" s="179" t="s">
        <v>14133</v>
      </c>
      <c r="B9908" s="179" t="s">
        <v>14134</v>
      </c>
      <c r="C9908" s="179" t="s">
        <v>8</v>
      </c>
      <c r="D9908" s="180" t="s">
        <v>12998</v>
      </c>
    </row>
    <row r="9909" spans="1:4" x14ac:dyDescent="0.25">
      <c r="A9909" s="179" t="s">
        <v>14135</v>
      </c>
      <c r="B9909" s="179" t="s">
        <v>14136</v>
      </c>
      <c r="C9909" s="179" t="s">
        <v>8</v>
      </c>
      <c r="D9909" s="180" t="s">
        <v>17259</v>
      </c>
    </row>
    <row r="9910" spans="1:4" x14ac:dyDescent="0.25">
      <c r="A9910" s="179" t="s">
        <v>14137</v>
      </c>
      <c r="B9910" s="179" t="s">
        <v>14138</v>
      </c>
      <c r="C9910" s="179" t="s">
        <v>8</v>
      </c>
      <c r="D9910" s="180" t="s">
        <v>28234</v>
      </c>
    </row>
    <row r="9911" spans="1:4" x14ac:dyDescent="0.25">
      <c r="A9911" s="179" t="s">
        <v>14139</v>
      </c>
      <c r="B9911" s="179" t="s">
        <v>14140</v>
      </c>
      <c r="C9911" s="179" t="s">
        <v>8</v>
      </c>
      <c r="D9911" s="180" t="s">
        <v>8538</v>
      </c>
    </row>
    <row r="9912" spans="1:4" x14ac:dyDescent="0.25">
      <c r="A9912" s="179" t="s">
        <v>14141</v>
      </c>
      <c r="B9912" s="179" t="s">
        <v>14142</v>
      </c>
      <c r="C9912" s="179" t="s">
        <v>8</v>
      </c>
      <c r="D9912" s="180" t="s">
        <v>22201</v>
      </c>
    </row>
    <row r="9913" spans="1:4" x14ac:dyDescent="0.25">
      <c r="A9913" s="179" t="s">
        <v>14143</v>
      </c>
      <c r="B9913" s="179" t="s">
        <v>14144</v>
      </c>
      <c r="C9913" s="179" t="s">
        <v>8</v>
      </c>
      <c r="D9913" s="180" t="s">
        <v>7961</v>
      </c>
    </row>
    <row r="9914" spans="1:4" x14ac:dyDescent="0.25">
      <c r="A9914" s="179" t="s">
        <v>14145</v>
      </c>
      <c r="B9914" s="179" t="s">
        <v>14146</v>
      </c>
      <c r="C9914" s="179" t="s">
        <v>8</v>
      </c>
      <c r="D9914" s="180" t="s">
        <v>15477</v>
      </c>
    </row>
    <row r="9915" spans="1:4" x14ac:dyDescent="0.25">
      <c r="A9915" s="179" t="s">
        <v>14147</v>
      </c>
      <c r="B9915" s="179" t="s">
        <v>14148</v>
      </c>
      <c r="C9915" s="179" t="s">
        <v>8</v>
      </c>
      <c r="D9915" s="180" t="s">
        <v>7868</v>
      </c>
    </row>
    <row r="9916" spans="1:4" x14ac:dyDescent="0.25">
      <c r="A9916" s="179" t="s">
        <v>14149</v>
      </c>
      <c r="B9916" s="179" t="s">
        <v>14150</v>
      </c>
      <c r="C9916" s="179" t="s">
        <v>8</v>
      </c>
      <c r="D9916" s="180" t="s">
        <v>28235</v>
      </c>
    </row>
    <row r="9917" spans="1:4" x14ac:dyDescent="0.25">
      <c r="A9917" s="179" t="s">
        <v>14151</v>
      </c>
      <c r="B9917" s="179" t="s">
        <v>14152</v>
      </c>
      <c r="C9917" s="179" t="s">
        <v>8</v>
      </c>
      <c r="D9917" s="180" t="s">
        <v>14778</v>
      </c>
    </row>
    <row r="9918" spans="1:4" x14ac:dyDescent="0.25">
      <c r="A9918" s="179" t="s">
        <v>14153</v>
      </c>
      <c r="B9918" s="179" t="s">
        <v>14154</v>
      </c>
      <c r="C9918" s="179" t="s">
        <v>8</v>
      </c>
      <c r="D9918" s="180" t="s">
        <v>8544</v>
      </c>
    </row>
    <row r="9919" spans="1:4" x14ac:dyDescent="0.25">
      <c r="A9919" s="179" t="s">
        <v>14155</v>
      </c>
      <c r="B9919" s="179" t="s">
        <v>14156</v>
      </c>
      <c r="C9919" s="179" t="s">
        <v>8</v>
      </c>
      <c r="D9919" s="180" t="s">
        <v>7933</v>
      </c>
    </row>
    <row r="9920" spans="1:4" x14ac:dyDescent="0.25">
      <c r="A9920" s="179" t="s">
        <v>14157</v>
      </c>
      <c r="B9920" s="179" t="s">
        <v>14158</v>
      </c>
      <c r="C9920" s="179" t="s">
        <v>8</v>
      </c>
      <c r="D9920" s="180" t="s">
        <v>7931</v>
      </c>
    </row>
    <row r="9921" spans="1:4" x14ac:dyDescent="0.25">
      <c r="A9921" s="179" t="s">
        <v>14159</v>
      </c>
      <c r="B9921" s="179" t="s">
        <v>14160</v>
      </c>
      <c r="C9921" s="179" t="s">
        <v>8</v>
      </c>
      <c r="D9921" s="180" t="s">
        <v>16353</v>
      </c>
    </row>
    <row r="9922" spans="1:4" x14ac:dyDescent="0.25">
      <c r="A9922" s="179" t="s">
        <v>14161</v>
      </c>
      <c r="B9922" s="179" t="s">
        <v>14162</v>
      </c>
      <c r="C9922" s="179" t="s">
        <v>8</v>
      </c>
      <c r="D9922" s="180" t="s">
        <v>16813</v>
      </c>
    </row>
    <row r="9923" spans="1:4" x14ac:dyDescent="0.25">
      <c r="A9923" s="179" t="s">
        <v>14163</v>
      </c>
      <c r="B9923" s="179" t="s">
        <v>14164</v>
      </c>
      <c r="C9923" s="179" t="s">
        <v>8</v>
      </c>
      <c r="D9923" s="180" t="s">
        <v>28236</v>
      </c>
    </row>
    <row r="9924" spans="1:4" x14ac:dyDescent="0.25">
      <c r="A9924" s="179" t="s">
        <v>14165</v>
      </c>
      <c r="B9924" s="179" t="s">
        <v>14166</v>
      </c>
      <c r="C9924" s="179" t="s">
        <v>8</v>
      </c>
      <c r="D9924" s="180" t="s">
        <v>28237</v>
      </c>
    </row>
    <row r="9925" spans="1:4" x14ac:dyDescent="0.25">
      <c r="A9925" s="179" t="s">
        <v>14167</v>
      </c>
      <c r="B9925" s="179" t="s">
        <v>14168</v>
      </c>
      <c r="C9925" s="179" t="s">
        <v>8</v>
      </c>
      <c r="D9925" s="180" t="s">
        <v>18338</v>
      </c>
    </row>
    <row r="9926" spans="1:4" x14ac:dyDescent="0.25">
      <c r="A9926" s="179" t="s">
        <v>14169</v>
      </c>
      <c r="B9926" s="179" t="s">
        <v>14170</v>
      </c>
      <c r="C9926" s="179" t="s">
        <v>8</v>
      </c>
      <c r="D9926" s="180" t="s">
        <v>10167</v>
      </c>
    </row>
    <row r="9927" spans="1:4" x14ac:dyDescent="0.25">
      <c r="A9927" s="179" t="s">
        <v>14171</v>
      </c>
      <c r="B9927" s="179" t="s">
        <v>14172</v>
      </c>
      <c r="C9927" s="179" t="s">
        <v>8</v>
      </c>
      <c r="D9927" s="180" t="s">
        <v>17903</v>
      </c>
    </row>
    <row r="9928" spans="1:4" x14ac:dyDescent="0.25">
      <c r="A9928" s="179" t="s">
        <v>14173</v>
      </c>
      <c r="B9928" s="179" t="s">
        <v>14174</v>
      </c>
      <c r="C9928" s="179" t="s">
        <v>8</v>
      </c>
      <c r="D9928" s="180" t="s">
        <v>25496</v>
      </c>
    </row>
    <row r="9929" spans="1:4" x14ac:dyDescent="0.25">
      <c r="A9929" s="179" t="s">
        <v>14175</v>
      </c>
      <c r="B9929" s="179" t="s">
        <v>14176</v>
      </c>
      <c r="C9929" s="179" t="s">
        <v>8</v>
      </c>
      <c r="D9929" s="180" t="s">
        <v>28238</v>
      </c>
    </row>
    <row r="9930" spans="1:4" x14ac:dyDescent="0.25">
      <c r="A9930" s="179" t="s">
        <v>14177</v>
      </c>
      <c r="B9930" s="179" t="s">
        <v>14178</v>
      </c>
      <c r="C9930" s="179" t="s">
        <v>8</v>
      </c>
      <c r="D9930" s="180" t="s">
        <v>28239</v>
      </c>
    </row>
    <row r="9931" spans="1:4" x14ac:dyDescent="0.25">
      <c r="A9931" s="179" t="s">
        <v>14179</v>
      </c>
      <c r="B9931" s="179" t="s">
        <v>14180</v>
      </c>
      <c r="C9931" s="179" t="s">
        <v>8</v>
      </c>
      <c r="D9931" s="180" t="s">
        <v>17912</v>
      </c>
    </row>
    <row r="9932" spans="1:4" x14ac:dyDescent="0.25">
      <c r="A9932" s="179" t="s">
        <v>14181</v>
      </c>
      <c r="B9932" s="179" t="s">
        <v>14182</v>
      </c>
      <c r="C9932" s="179" t="s">
        <v>8</v>
      </c>
      <c r="D9932" s="180" t="s">
        <v>27157</v>
      </c>
    </row>
    <row r="9933" spans="1:4" x14ac:dyDescent="0.25">
      <c r="A9933" s="179" t="s">
        <v>14183</v>
      </c>
      <c r="B9933" s="179" t="s">
        <v>14184</v>
      </c>
      <c r="C9933" s="179" t="s">
        <v>8</v>
      </c>
      <c r="D9933" s="180" t="s">
        <v>11830</v>
      </c>
    </row>
    <row r="9934" spans="1:4" x14ac:dyDescent="0.25">
      <c r="A9934" s="179" t="s">
        <v>14186</v>
      </c>
      <c r="B9934" s="179" t="s">
        <v>14187</v>
      </c>
      <c r="C9934" s="179" t="s">
        <v>8</v>
      </c>
      <c r="D9934" s="180" t="s">
        <v>8071</v>
      </c>
    </row>
    <row r="9935" spans="1:4" x14ac:dyDescent="0.25">
      <c r="A9935" s="179" t="s">
        <v>18040</v>
      </c>
      <c r="B9935" s="179" t="s">
        <v>18041</v>
      </c>
      <c r="C9935" s="179" t="s">
        <v>8</v>
      </c>
      <c r="D9935" s="180" t="s">
        <v>10173</v>
      </c>
    </row>
    <row r="9936" spans="1:4" x14ac:dyDescent="0.25">
      <c r="A9936" s="179" t="s">
        <v>18042</v>
      </c>
      <c r="B9936" s="179" t="s">
        <v>18043</v>
      </c>
      <c r="C9936" s="179" t="s">
        <v>8</v>
      </c>
      <c r="D9936" s="180" t="s">
        <v>22415</v>
      </c>
    </row>
    <row r="9937" spans="1:4" x14ac:dyDescent="0.25">
      <c r="A9937" s="179" t="s">
        <v>18044</v>
      </c>
      <c r="B9937" s="179" t="s">
        <v>18045</v>
      </c>
      <c r="C9937" s="179" t="s">
        <v>8</v>
      </c>
      <c r="D9937" s="180" t="s">
        <v>27238</v>
      </c>
    </row>
    <row r="9938" spans="1:4" x14ac:dyDescent="0.25">
      <c r="A9938" s="179" t="s">
        <v>18046</v>
      </c>
      <c r="B9938" s="179" t="s">
        <v>18047</v>
      </c>
      <c r="C9938" s="179" t="s">
        <v>8</v>
      </c>
      <c r="D9938" s="180" t="s">
        <v>20047</v>
      </c>
    </row>
    <row r="9939" spans="1:4" x14ac:dyDescent="0.25">
      <c r="A9939" s="179" t="s">
        <v>18048</v>
      </c>
      <c r="B9939" s="179" t="s">
        <v>18049</v>
      </c>
      <c r="C9939" s="179" t="s">
        <v>8</v>
      </c>
      <c r="D9939" s="180" t="s">
        <v>17782</v>
      </c>
    </row>
    <row r="9940" spans="1:4" x14ac:dyDescent="0.25">
      <c r="A9940" s="179" t="s">
        <v>18050</v>
      </c>
      <c r="B9940" s="179" t="s">
        <v>18051</v>
      </c>
      <c r="C9940" s="179" t="s">
        <v>8</v>
      </c>
      <c r="D9940" s="180" t="s">
        <v>11989</v>
      </c>
    </row>
    <row r="9941" spans="1:4" x14ac:dyDescent="0.25">
      <c r="A9941" s="179" t="s">
        <v>18052</v>
      </c>
      <c r="B9941" s="179" t="s">
        <v>18053</v>
      </c>
      <c r="C9941" s="179" t="s">
        <v>8</v>
      </c>
      <c r="D9941" s="180" t="s">
        <v>27547</v>
      </c>
    </row>
    <row r="9942" spans="1:4" x14ac:dyDescent="0.25">
      <c r="A9942" s="179" t="s">
        <v>18054</v>
      </c>
      <c r="B9942" s="179" t="s">
        <v>18055</v>
      </c>
      <c r="C9942" s="179" t="s">
        <v>8</v>
      </c>
      <c r="D9942" s="180" t="s">
        <v>15875</v>
      </c>
    </row>
    <row r="9943" spans="1:4" x14ac:dyDescent="0.25">
      <c r="A9943" s="179" t="s">
        <v>10432</v>
      </c>
      <c r="B9943" s="179" t="s">
        <v>10433</v>
      </c>
      <c r="C9943" s="179" t="s">
        <v>8</v>
      </c>
      <c r="D9943" s="180" t="s">
        <v>28240</v>
      </c>
    </row>
    <row r="9944" spans="1:4" x14ac:dyDescent="0.25">
      <c r="A9944" s="179" t="s">
        <v>10434</v>
      </c>
      <c r="B9944" s="179" t="s">
        <v>10435</v>
      </c>
      <c r="C9944" s="179" t="s">
        <v>8</v>
      </c>
      <c r="D9944" s="180" t="s">
        <v>28241</v>
      </c>
    </row>
    <row r="9945" spans="1:4" x14ac:dyDescent="0.25">
      <c r="A9945" s="179" t="s">
        <v>10436</v>
      </c>
      <c r="B9945" s="179" t="s">
        <v>10437</v>
      </c>
      <c r="C9945" s="179" t="s">
        <v>8</v>
      </c>
      <c r="D9945" s="180" t="s">
        <v>28242</v>
      </c>
    </row>
    <row r="9946" spans="1:4" x14ac:dyDescent="0.25">
      <c r="A9946" s="179" t="s">
        <v>10438</v>
      </c>
      <c r="B9946" s="179" t="s">
        <v>10439</v>
      </c>
      <c r="C9946" s="179" t="s">
        <v>8</v>
      </c>
      <c r="D9946" s="180" t="s">
        <v>28243</v>
      </c>
    </row>
    <row r="9947" spans="1:4" x14ac:dyDescent="0.25">
      <c r="A9947" s="179" t="s">
        <v>5057</v>
      </c>
      <c r="B9947" s="179" t="s">
        <v>10440</v>
      </c>
      <c r="C9947" s="179" t="s">
        <v>8</v>
      </c>
      <c r="D9947" s="180" t="s">
        <v>28244</v>
      </c>
    </row>
    <row r="9948" spans="1:4" x14ac:dyDescent="0.25">
      <c r="A9948" s="179" t="s">
        <v>5058</v>
      </c>
      <c r="B9948" s="179" t="s">
        <v>10441</v>
      </c>
      <c r="C9948" s="179" t="s">
        <v>8</v>
      </c>
      <c r="D9948" s="180" t="s">
        <v>28245</v>
      </c>
    </row>
    <row r="9949" spans="1:4" x14ac:dyDescent="0.25">
      <c r="A9949" s="179" t="s">
        <v>5059</v>
      </c>
      <c r="B9949" s="179" t="s">
        <v>10442</v>
      </c>
      <c r="C9949" s="179" t="s">
        <v>8</v>
      </c>
      <c r="D9949" s="180" t="s">
        <v>28246</v>
      </c>
    </row>
    <row r="9950" spans="1:4" x14ac:dyDescent="0.25">
      <c r="A9950" s="179" t="s">
        <v>5060</v>
      </c>
      <c r="B9950" s="179" t="s">
        <v>10443</v>
      </c>
      <c r="C9950" s="179" t="s">
        <v>8</v>
      </c>
      <c r="D9950" s="180" t="s">
        <v>28247</v>
      </c>
    </row>
    <row r="9951" spans="1:4" x14ac:dyDescent="0.25">
      <c r="A9951" s="179" t="s">
        <v>5061</v>
      </c>
      <c r="B9951" s="179" t="s">
        <v>10444</v>
      </c>
      <c r="C9951" s="179" t="s">
        <v>8</v>
      </c>
      <c r="D9951" s="180" t="s">
        <v>28248</v>
      </c>
    </row>
    <row r="9952" spans="1:4" x14ac:dyDescent="0.25">
      <c r="A9952" s="179" t="s">
        <v>5062</v>
      </c>
      <c r="B9952" s="179" t="s">
        <v>10445</v>
      </c>
      <c r="C9952" s="179" t="s">
        <v>8</v>
      </c>
      <c r="D9952" s="180" t="s">
        <v>28249</v>
      </c>
    </row>
    <row r="9953" spans="1:4" x14ac:dyDescent="0.25">
      <c r="A9953" s="179" t="s">
        <v>5063</v>
      </c>
      <c r="B9953" s="179" t="s">
        <v>10446</v>
      </c>
      <c r="C9953" s="179" t="s">
        <v>8</v>
      </c>
      <c r="D9953" s="180" t="s">
        <v>28250</v>
      </c>
    </row>
    <row r="9954" spans="1:4" x14ac:dyDescent="0.25">
      <c r="A9954" s="179" t="s">
        <v>5064</v>
      </c>
      <c r="B9954" s="179" t="s">
        <v>10447</v>
      </c>
      <c r="C9954" s="179" t="s">
        <v>8</v>
      </c>
      <c r="D9954" s="180" t="s">
        <v>28251</v>
      </c>
    </row>
    <row r="9955" spans="1:4" x14ac:dyDescent="0.25">
      <c r="A9955" s="179" t="s">
        <v>5065</v>
      </c>
      <c r="B9955" s="179" t="s">
        <v>10448</v>
      </c>
      <c r="C9955" s="179" t="s">
        <v>8</v>
      </c>
      <c r="D9955" s="180" t="s">
        <v>28252</v>
      </c>
    </row>
    <row r="9956" spans="1:4" x14ac:dyDescent="0.25">
      <c r="A9956" s="179" t="s">
        <v>5066</v>
      </c>
      <c r="B9956" s="179" t="s">
        <v>10449</v>
      </c>
      <c r="C9956" s="179" t="s">
        <v>8</v>
      </c>
      <c r="D9956" s="180" t="s">
        <v>25710</v>
      </c>
    </row>
    <row r="9957" spans="1:4" x14ac:dyDescent="0.25">
      <c r="A9957" s="179" t="s">
        <v>5067</v>
      </c>
      <c r="B9957" s="179" t="s">
        <v>10450</v>
      </c>
      <c r="C9957" s="179" t="s">
        <v>8</v>
      </c>
      <c r="D9957" s="180" t="s">
        <v>28253</v>
      </c>
    </row>
    <row r="9958" spans="1:4" x14ac:dyDescent="0.25">
      <c r="A9958" s="179" t="s">
        <v>5068</v>
      </c>
      <c r="B9958" s="179" t="s">
        <v>10451</v>
      </c>
      <c r="C9958" s="179" t="s">
        <v>8</v>
      </c>
      <c r="D9958" s="180" t="s">
        <v>28254</v>
      </c>
    </row>
    <row r="9959" spans="1:4" x14ac:dyDescent="0.25">
      <c r="A9959" s="179" t="s">
        <v>5069</v>
      </c>
      <c r="B9959" s="179" t="s">
        <v>10452</v>
      </c>
      <c r="C9959" s="179" t="s">
        <v>8</v>
      </c>
      <c r="D9959" s="180" t="s">
        <v>28255</v>
      </c>
    </row>
    <row r="9960" spans="1:4" x14ac:dyDescent="0.25">
      <c r="A9960" s="179" t="s">
        <v>5070</v>
      </c>
      <c r="B9960" s="179" t="s">
        <v>10453</v>
      </c>
      <c r="C9960" s="179" t="s">
        <v>8</v>
      </c>
      <c r="D9960" s="180" t="s">
        <v>28256</v>
      </c>
    </row>
    <row r="9961" spans="1:4" x14ac:dyDescent="0.25">
      <c r="A9961" s="179" t="s">
        <v>5071</v>
      </c>
      <c r="B9961" s="179" t="s">
        <v>10454</v>
      </c>
      <c r="C9961" s="179" t="s">
        <v>8</v>
      </c>
      <c r="D9961" s="180" t="s">
        <v>28257</v>
      </c>
    </row>
    <row r="9962" spans="1:4" x14ac:dyDescent="0.25">
      <c r="A9962" s="179" t="s">
        <v>5072</v>
      </c>
      <c r="B9962" s="179" t="s">
        <v>10455</v>
      </c>
      <c r="C9962" s="179" t="s">
        <v>8</v>
      </c>
      <c r="D9962" s="180" t="s">
        <v>24281</v>
      </c>
    </row>
    <row r="9963" spans="1:4" x14ac:dyDescent="0.25">
      <c r="A9963" s="179" t="s">
        <v>5073</v>
      </c>
      <c r="B9963" s="179" t="s">
        <v>10456</v>
      </c>
      <c r="C9963" s="179" t="s">
        <v>8</v>
      </c>
      <c r="D9963" s="180" t="s">
        <v>28258</v>
      </c>
    </row>
    <row r="9964" spans="1:4" x14ac:dyDescent="0.25">
      <c r="A9964" s="179" t="s">
        <v>5074</v>
      </c>
      <c r="B9964" s="179" t="s">
        <v>10457</v>
      </c>
      <c r="C9964" s="179" t="s">
        <v>8</v>
      </c>
      <c r="D9964" s="180" t="s">
        <v>28259</v>
      </c>
    </row>
    <row r="9965" spans="1:4" x14ac:dyDescent="0.25">
      <c r="A9965" s="179" t="s">
        <v>5075</v>
      </c>
      <c r="B9965" s="179" t="s">
        <v>10458</v>
      </c>
      <c r="C9965" s="179" t="s">
        <v>8</v>
      </c>
      <c r="D9965" s="180" t="s">
        <v>28260</v>
      </c>
    </row>
    <row r="9966" spans="1:4" x14ac:dyDescent="0.25">
      <c r="A9966" s="179" t="s">
        <v>5076</v>
      </c>
      <c r="B9966" s="179" t="s">
        <v>10459</v>
      </c>
      <c r="C9966" s="179" t="s">
        <v>8</v>
      </c>
      <c r="D9966" s="180" t="s">
        <v>28261</v>
      </c>
    </row>
    <row r="9967" spans="1:4" x14ac:dyDescent="0.25">
      <c r="A9967" s="179" t="s">
        <v>5077</v>
      </c>
      <c r="B9967" s="179" t="s">
        <v>10460</v>
      </c>
      <c r="C9967" s="179" t="s">
        <v>8</v>
      </c>
      <c r="D9967" s="180" t="s">
        <v>28262</v>
      </c>
    </row>
    <row r="9968" spans="1:4" x14ac:dyDescent="0.25">
      <c r="A9968" s="179" t="s">
        <v>5078</v>
      </c>
      <c r="B9968" s="179" t="s">
        <v>10461</v>
      </c>
      <c r="C9968" s="179" t="s">
        <v>8</v>
      </c>
      <c r="D9968" s="180" t="s">
        <v>28263</v>
      </c>
    </row>
    <row r="9969" spans="1:4" x14ac:dyDescent="0.25">
      <c r="A9969" s="179" t="s">
        <v>5079</v>
      </c>
      <c r="B9969" s="179" t="s">
        <v>10462</v>
      </c>
      <c r="C9969" s="179" t="s">
        <v>8</v>
      </c>
      <c r="D9969" s="180" t="s">
        <v>28264</v>
      </c>
    </row>
    <row r="9970" spans="1:4" x14ac:dyDescent="0.25">
      <c r="A9970" s="179" t="s">
        <v>5080</v>
      </c>
      <c r="B9970" s="179" t="s">
        <v>10463</v>
      </c>
      <c r="C9970" s="179" t="s">
        <v>8</v>
      </c>
      <c r="D9970" s="180" t="s">
        <v>28265</v>
      </c>
    </row>
    <row r="9971" spans="1:4" x14ac:dyDescent="0.25">
      <c r="A9971" s="179" t="s">
        <v>10464</v>
      </c>
      <c r="B9971" s="179" t="s">
        <v>10465</v>
      </c>
      <c r="C9971" s="179" t="s">
        <v>8</v>
      </c>
      <c r="D9971" s="180" t="s">
        <v>17635</v>
      </c>
    </row>
    <row r="9972" spans="1:4" x14ac:dyDescent="0.25">
      <c r="A9972" s="179" t="s">
        <v>10466</v>
      </c>
      <c r="B9972" s="179" t="s">
        <v>10467</v>
      </c>
      <c r="C9972" s="179" t="s">
        <v>8</v>
      </c>
      <c r="D9972" s="180" t="s">
        <v>6973</v>
      </c>
    </row>
    <row r="9973" spans="1:4" x14ac:dyDescent="0.25">
      <c r="A9973" s="179" t="s">
        <v>10468</v>
      </c>
      <c r="B9973" s="179" t="s">
        <v>10469</v>
      </c>
      <c r="C9973" s="179" t="s">
        <v>8</v>
      </c>
      <c r="D9973" s="180" t="s">
        <v>28266</v>
      </c>
    </row>
    <row r="9974" spans="1:4" x14ac:dyDescent="0.25">
      <c r="A9974" s="179" t="s">
        <v>10470</v>
      </c>
      <c r="B9974" s="179" t="s">
        <v>10471</v>
      </c>
      <c r="C9974" s="179" t="s">
        <v>8</v>
      </c>
      <c r="D9974" s="180" t="s">
        <v>16225</v>
      </c>
    </row>
    <row r="9975" spans="1:4" x14ac:dyDescent="0.25">
      <c r="A9975" s="179" t="s">
        <v>10472</v>
      </c>
      <c r="B9975" s="179" t="s">
        <v>10473</v>
      </c>
      <c r="C9975" s="179" t="s">
        <v>8</v>
      </c>
      <c r="D9975" s="180" t="s">
        <v>12563</v>
      </c>
    </row>
    <row r="9976" spans="1:4" x14ac:dyDescent="0.25">
      <c r="A9976" s="179" t="s">
        <v>10474</v>
      </c>
      <c r="B9976" s="179" t="s">
        <v>10475</v>
      </c>
      <c r="C9976" s="179" t="s">
        <v>8</v>
      </c>
      <c r="D9976" s="180" t="s">
        <v>7025</v>
      </c>
    </row>
    <row r="9977" spans="1:4" x14ac:dyDescent="0.25">
      <c r="A9977" s="179" t="s">
        <v>10476</v>
      </c>
      <c r="B9977" s="179" t="s">
        <v>10477</v>
      </c>
      <c r="C9977" s="179" t="s">
        <v>8</v>
      </c>
      <c r="D9977" s="180" t="s">
        <v>12593</v>
      </c>
    </row>
    <row r="9978" spans="1:4" x14ac:dyDescent="0.25">
      <c r="A9978" s="179" t="s">
        <v>10478</v>
      </c>
      <c r="B9978" s="179" t="s">
        <v>10479</v>
      </c>
      <c r="C9978" s="179" t="s">
        <v>8</v>
      </c>
      <c r="D9978" s="180" t="s">
        <v>12765</v>
      </c>
    </row>
    <row r="9979" spans="1:4" x14ac:dyDescent="0.25">
      <c r="A9979" s="179" t="s">
        <v>10480</v>
      </c>
      <c r="B9979" s="179" t="s">
        <v>10481</v>
      </c>
      <c r="C9979" s="179" t="s">
        <v>8</v>
      </c>
      <c r="D9979" s="180" t="s">
        <v>7940</v>
      </c>
    </row>
    <row r="9980" spans="1:4" x14ac:dyDescent="0.25">
      <c r="A9980" s="179" t="s">
        <v>10482</v>
      </c>
      <c r="B9980" s="179" t="s">
        <v>10483</v>
      </c>
      <c r="C9980" s="179" t="s">
        <v>8</v>
      </c>
      <c r="D9980" s="180" t="s">
        <v>18846</v>
      </c>
    </row>
    <row r="9981" spans="1:4" x14ac:dyDescent="0.25">
      <c r="A9981" s="179" t="s">
        <v>10484</v>
      </c>
      <c r="B9981" s="179" t="s">
        <v>10485</v>
      </c>
      <c r="C9981" s="179" t="s">
        <v>8</v>
      </c>
      <c r="D9981" s="180" t="s">
        <v>17109</v>
      </c>
    </row>
    <row r="9982" spans="1:4" x14ac:dyDescent="0.25">
      <c r="A9982" s="179" t="s">
        <v>10486</v>
      </c>
      <c r="B9982" s="179" t="s">
        <v>10487</v>
      </c>
      <c r="C9982" s="179" t="s">
        <v>8</v>
      </c>
      <c r="D9982" s="180" t="s">
        <v>7052</v>
      </c>
    </row>
    <row r="9983" spans="1:4" x14ac:dyDescent="0.25">
      <c r="A9983" s="179" t="s">
        <v>10488</v>
      </c>
      <c r="B9983" s="179" t="s">
        <v>10489</v>
      </c>
      <c r="C9983" s="179" t="s">
        <v>8</v>
      </c>
      <c r="D9983" s="180" t="s">
        <v>17144</v>
      </c>
    </row>
    <row r="9984" spans="1:4" x14ac:dyDescent="0.25">
      <c r="A9984" s="179" t="s">
        <v>10490</v>
      </c>
      <c r="B9984" s="179" t="s">
        <v>10491</v>
      </c>
      <c r="C9984" s="179" t="s">
        <v>8</v>
      </c>
      <c r="D9984" s="180" t="s">
        <v>12574</v>
      </c>
    </row>
    <row r="9985" spans="1:4" x14ac:dyDescent="0.25">
      <c r="A9985" s="179" t="s">
        <v>10492</v>
      </c>
      <c r="B9985" s="179" t="s">
        <v>10493</v>
      </c>
      <c r="C9985" s="179" t="s">
        <v>8</v>
      </c>
      <c r="D9985" s="180" t="s">
        <v>12400</v>
      </c>
    </row>
    <row r="9986" spans="1:4" x14ac:dyDescent="0.25">
      <c r="A9986" s="179" t="s">
        <v>10494</v>
      </c>
      <c r="B9986" s="179" t="s">
        <v>10495</v>
      </c>
      <c r="C9986" s="179" t="s">
        <v>8</v>
      </c>
      <c r="D9986" s="180" t="s">
        <v>14686</v>
      </c>
    </row>
    <row r="9987" spans="1:4" x14ac:dyDescent="0.25">
      <c r="A9987" s="179" t="s">
        <v>10496</v>
      </c>
      <c r="B9987" s="179" t="s">
        <v>10497</v>
      </c>
      <c r="C9987" s="179" t="s">
        <v>8</v>
      </c>
      <c r="D9987" s="180" t="s">
        <v>28267</v>
      </c>
    </row>
    <row r="9988" spans="1:4" x14ac:dyDescent="0.25">
      <c r="A9988" s="179" t="s">
        <v>10498</v>
      </c>
      <c r="B9988" s="179" t="s">
        <v>10499</v>
      </c>
      <c r="C9988" s="179" t="s">
        <v>8</v>
      </c>
      <c r="D9988" s="180" t="s">
        <v>15596</v>
      </c>
    </row>
    <row r="9989" spans="1:4" x14ac:dyDescent="0.25">
      <c r="A9989" s="179" t="s">
        <v>10500</v>
      </c>
      <c r="B9989" s="179" t="s">
        <v>10501</v>
      </c>
      <c r="C9989" s="179" t="s">
        <v>8</v>
      </c>
      <c r="D9989" s="180" t="s">
        <v>28268</v>
      </c>
    </row>
    <row r="9990" spans="1:4" x14ac:dyDescent="0.25">
      <c r="A9990" s="179" t="s">
        <v>10502</v>
      </c>
      <c r="B9990" s="179" t="s">
        <v>10503</v>
      </c>
      <c r="C9990" s="179" t="s">
        <v>8</v>
      </c>
      <c r="D9990" s="180" t="s">
        <v>28269</v>
      </c>
    </row>
    <row r="9991" spans="1:4" x14ac:dyDescent="0.25">
      <c r="A9991" s="179" t="s">
        <v>10504</v>
      </c>
      <c r="B9991" s="179" t="s">
        <v>10505</v>
      </c>
      <c r="C9991" s="179" t="s">
        <v>8</v>
      </c>
      <c r="D9991" s="180" t="s">
        <v>28270</v>
      </c>
    </row>
    <row r="9992" spans="1:4" x14ac:dyDescent="0.25">
      <c r="A9992" s="179" t="s">
        <v>10506</v>
      </c>
      <c r="B9992" s="179" t="s">
        <v>10507</v>
      </c>
      <c r="C9992" s="179" t="s">
        <v>8</v>
      </c>
      <c r="D9992" s="180" t="s">
        <v>28271</v>
      </c>
    </row>
    <row r="9993" spans="1:4" x14ac:dyDescent="0.25">
      <c r="A9993" s="179" t="s">
        <v>10508</v>
      </c>
      <c r="B9993" s="179" t="s">
        <v>10509</v>
      </c>
      <c r="C9993" s="179" t="s">
        <v>8</v>
      </c>
      <c r="D9993" s="180" t="s">
        <v>28272</v>
      </c>
    </row>
    <row r="9994" spans="1:4" x14ac:dyDescent="0.25">
      <c r="A9994" s="179" t="s">
        <v>16146</v>
      </c>
      <c r="B9994" s="179" t="s">
        <v>16147</v>
      </c>
      <c r="C9994" s="179" t="s">
        <v>8</v>
      </c>
      <c r="D9994" s="180" t="s">
        <v>28273</v>
      </c>
    </row>
    <row r="9995" spans="1:4" x14ac:dyDescent="0.25">
      <c r="A9995" s="179" t="s">
        <v>10510</v>
      </c>
      <c r="B9995" s="179" t="s">
        <v>10511</v>
      </c>
      <c r="C9995" s="179" t="s">
        <v>8</v>
      </c>
      <c r="D9995" s="180" t="s">
        <v>28274</v>
      </c>
    </row>
    <row r="9996" spans="1:4" x14ac:dyDescent="0.25">
      <c r="A9996" s="179" t="s">
        <v>16148</v>
      </c>
      <c r="B9996" s="179" t="s">
        <v>16149</v>
      </c>
      <c r="C9996" s="179" t="s">
        <v>8</v>
      </c>
      <c r="D9996" s="180" t="s">
        <v>28275</v>
      </c>
    </row>
    <row r="9997" spans="1:4" x14ac:dyDescent="0.25">
      <c r="A9997" s="179" t="s">
        <v>10512</v>
      </c>
      <c r="B9997" s="179" t="s">
        <v>10513</v>
      </c>
      <c r="C9997" s="179" t="s">
        <v>8</v>
      </c>
      <c r="D9997" s="180" t="s">
        <v>28276</v>
      </c>
    </row>
    <row r="9998" spans="1:4" x14ac:dyDescent="0.25">
      <c r="A9998" s="179" t="s">
        <v>10514</v>
      </c>
      <c r="B9998" s="179" t="s">
        <v>10515</v>
      </c>
      <c r="C9998" s="179" t="s">
        <v>8</v>
      </c>
      <c r="D9998" s="180" t="s">
        <v>28277</v>
      </c>
    </row>
    <row r="9999" spans="1:4" x14ac:dyDescent="0.25">
      <c r="A9999" s="179" t="s">
        <v>10516</v>
      </c>
      <c r="B9999" s="179" t="s">
        <v>10517</v>
      </c>
      <c r="C9999" s="179" t="s">
        <v>8</v>
      </c>
      <c r="D9999" s="180" t="s">
        <v>28278</v>
      </c>
    </row>
    <row r="10000" spans="1:4" x14ac:dyDescent="0.25">
      <c r="A10000" s="179" t="s">
        <v>16150</v>
      </c>
      <c r="B10000" s="179" t="s">
        <v>16151</v>
      </c>
      <c r="C10000" s="179" t="s">
        <v>8</v>
      </c>
      <c r="D10000" s="180" t="s">
        <v>28279</v>
      </c>
    </row>
    <row r="10001" spans="1:4" x14ac:dyDescent="0.25">
      <c r="A10001" s="179" t="s">
        <v>10518</v>
      </c>
      <c r="B10001" s="179" t="s">
        <v>10519</v>
      </c>
      <c r="C10001" s="179" t="s">
        <v>8</v>
      </c>
      <c r="D10001" s="180" t="s">
        <v>28280</v>
      </c>
    </row>
    <row r="10002" spans="1:4" x14ac:dyDescent="0.25">
      <c r="A10002" s="179" t="s">
        <v>16152</v>
      </c>
      <c r="B10002" s="179" t="s">
        <v>16153</v>
      </c>
      <c r="C10002" s="179" t="s">
        <v>8</v>
      </c>
      <c r="D10002" s="180" t="s">
        <v>28281</v>
      </c>
    </row>
    <row r="10003" spans="1:4" x14ac:dyDescent="0.25">
      <c r="A10003" s="179" t="s">
        <v>10520</v>
      </c>
      <c r="B10003" s="179" t="s">
        <v>10521</v>
      </c>
      <c r="C10003" s="179" t="s">
        <v>8</v>
      </c>
      <c r="D10003" s="180" t="s">
        <v>28282</v>
      </c>
    </row>
    <row r="10004" spans="1:4" x14ac:dyDescent="0.25">
      <c r="A10004" s="179" t="s">
        <v>16154</v>
      </c>
      <c r="B10004" s="179" t="s">
        <v>16155</v>
      </c>
      <c r="C10004" s="179" t="s">
        <v>8</v>
      </c>
      <c r="D10004" s="180" t="s">
        <v>28283</v>
      </c>
    </row>
    <row r="10005" spans="1:4" x14ac:dyDescent="0.25">
      <c r="A10005" s="179" t="s">
        <v>16156</v>
      </c>
      <c r="B10005" s="179" t="s">
        <v>16157</v>
      </c>
      <c r="C10005" s="179" t="s">
        <v>8</v>
      </c>
      <c r="D10005" s="180" t="s">
        <v>28284</v>
      </c>
    </row>
    <row r="10006" spans="1:4" x14ac:dyDescent="0.25">
      <c r="A10006" s="179" t="s">
        <v>10522</v>
      </c>
      <c r="B10006" s="179" t="s">
        <v>10523</v>
      </c>
      <c r="C10006" s="179" t="s">
        <v>8</v>
      </c>
      <c r="D10006" s="180" t="s">
        <v>28285</v>
      </c>
    </row>
    <row r="10007" spans="1:4" x14ac:dyDescent="0.25">
      <c r="A10007" s="179" t="s">
        <v>10524</v>
      </c>
      <c r="B10007" s="179" t="s">
        <v>10525</v>
      </c>
      <c r="C10007" s="179" t="s">
        <v>8</v>
      </c>
      <c r="D10007" s="180" t="s">
        <v>28286</v>
      </c>
    </row>
    <row r="10008" spans="1:4" x14ac:dyDescent="0.25">
      <c r="A10008" s="179" t="s">
        <v>5081</v>
      </c>
      <c r="B10008" s="179" t="s">
        <v>14188</v>
      </c>
      <c r="C10008" s="179" t="s">
        <v>8</v>
      </c>
      <c r="D10008" s="180" t="s">
        <v>12650</v>
      </c>
    </row>
    <row r="10009" spans="1:4" x14ac:dyDescent="0.25">
      <c r="A10009" s="179" t="s">
        <v>5082</v>
      </c>
      <c r="B10009" s="179" t="s">
        <v>14190</v>
      </c>
      <c r="C10009" s="179" t="s">
        <v>8</v>
      </c>
      <c r="D10009" s="180" t="s">
        <v>18462</v>
      </c>
    </row>
    <row r="10010" spans="1:4" x14ac:dyDescent="0.25">
      <c r="A10010" s="179" t="s">
        <v>5083</v>
      </c>
      <c r="B10010" s="179" t="s">
        <v>14191</v>
      </c>
      <c r="C10010" s="179" t="s">
        <v>8</v>
      </c>
      <c r="D10010" s="180" t="s">
        <v>8784</v>
      </c>
    </row>
    <row r="10011" spans="1:4" x14ac:dyDescent="0.25">
      <c r="A10011" s="179" t="s">
        <v>5084</v>
      </c>
      <c r="B10011" s="179" t="s">
        <v>14192</v>
      </c>
      <c r="C10011" s="179" t="s">
        <v>8</v>
      </c>
      <c r="D10011" s="180" t="s">
        <v>15229</v>
      </c>
    </row>
    <row r="10012" spans="1:4" x14ac:dyDescent="0.25">
      <c r="A10012" s="179" t="s">
        <v>5085</v>
      </c>
      <c r="B10012" s="179" t="s">
        <v>14193</v>
      </c>
      <c r="C10012" s="179" t="s">
        <v>8</v>
      </c>
      <c r="D10012" s="180" t="s">
        <v>18018</v>
      </c>
    </row>
    <row r="10013" spans="1:4" x14ac:dyDescent="0.25">
      <c r="A10013" s="179" t="s">
        <v>5086</v>
      </c>
      <c r="B10013" s="179" t="s">
        <v>14194</v>
      </c>
      <c r="C10013" s="179" t="s">
        <v>8</v>
      </c>
      <c r="D10013" s="180" t="s">
        <v>6734</v>
      </c>
    </row>
    <row r="10014" spans="1:4" x14ac:dyDescent="0.25">
      <c r="A10014" s="179" t="s">
        <v>5087</v>
      </c>
      <c r="B10014" s="179" t="s">
        <v>14195</v>
      </c>
      <c r="C10014" s="179" t="s">
        <v>8</v>
      </c>
      <c r="D10014" s="180" t="s">
        <v>7967</v>
      </c>
    </row>
    <row r="10015" spans="1:4" x14ac:dyDescent="0.25">
      <c r="A10015" s="179" t="s">
        <v>14196</v>
      </c>
      <c r="B10015" s="179" t="s">
        <v>14197</v>
      </c>
      <c r="C10015" s="179" t="s">
        <v>8</v>
      </c>
      <c r="D10015" s="180" t="s">
        <v>8512</v>
      </c>
    </row>
    <row r="10016" spans="1:4" x14ac:dyDescent="0.25">
      <c r="A10016" s="179" t="s">
        <v>14198</v>
      </c>
      <c r="B10016" s="179" t="s">
        <v>14199</v>
      </c>
      <c r="C10016" s="179" t="s">
        <v>8</v>
      </c>
      <c r="D10016" s="180" t="s">
        <v>28287</v>
      </c>
    </row>
    <row r="10017" spans="1:4" x14ac:dyDescent="0.25">
      <c r="A10017" s="179" t="s">
        <v>14200</v>
      </c>
      <c r="B10017" s="179" t="s">
        <v>14201</v>
      </c>
      <c r="C10017" s="179" t="s">
        <v>8</v>
      </c>
      <c r="D10017" s="180" t="s">
        <v>12495</v>
      </c>
    </row>
    <row r="10018" spans="1:4" x14ac:dyDescent="0.25">
      <c r="A10018" s="179" t="s">
        <v>14202</v>
      </c>
      <c r="B10018" s="179" t="s">
        <v>14203</v>
      </c>
      <c r="C10018" s="179" t="s">
        <v>8</v>
      </c>
      <c r="D10018" s="180" t="s">
        <v>28288</v>
      </c>
    </row>
    <row r="10019" spans="1:4" x14ac:dyDescent="0.25">
      <c r="A10019" s="179" t="s">
        <v>5088</v>
      </c>
      <c r="B10019" s="179" t="s">
        <v>8165</v>
      </c>
      <c r="C10019" s="179" t="s">
        <v>8</v>
      </c>
      <c r="D10019" s="180" t="s">
        <v>28289</v>
      </c>
    </row>
    <row r="10020" spans="1:4" x14ac:dyDescent="0.25">
      <c r="A10020" s="179" t="s">
        <v>5089</v>
      </c>
      <c r="B10020" s="179" t="s">
        <v>8166</v>
      </c>
      <c r="C10020" s="179" t="s">
        <v>8</v>
      </c>
      <c r="D10020" s="180" t="s">
        <v>27077</v>
      </c>
    </row>
    <row r="10021" spans="1:4" x14ac:dyDescent="0.25">
      <c r="A10021" s="179" t="s">
        <v>5090</v>
      </c>
      <c r="B10021" s="179" t="s">
        <v>8167</v>
      </c>
      <c r="C10021" s="179" t="s">
        <v>8</v>
      </c>
      <c r="D10021" s="180" t="s">
        <v>28290</v>
      </c>
    </row>
    <row r="10022" spans="1:4" x14ac:dyDescent="0.25">
      <c r="A10022" s="179" t="s">
        <v>5091</v>
      </c>
      <c r="B10022" s="179" t="s">
        <v>8168</v>
      </c>
      <c r="C10022" s="179" t="s">
        <v>8</v>
      </c>
      <c r="D10022" s="180" t="s">
        <v>28291</v>
      </c>
    </row>
    <row r="10023" spans="1:4" x14ac:dyDescent="0.25">
      <c r="A10023" s="179" t="s">
        <v>5092</v>
      </c>
      <c r="B10023" s="179" t="s">
        <v>8169</v>
      </c>
      <c r="C10023" s="179" t="s">
        <v>8</v>
      </c>
      <c r="D10023" s="180" t="s">
        <v>28292</v>
      </c>
    </row>
    <row r="10024" spans="1:4" x14ac:dyDescent="0.25">
      <c r="A10024" s="179" t="s">
        <v>5093</v>
      </c>
      <c r="B10024" s="179" t="s">
        <v>8170</v>
      </c>
      <c r="C10024" s="179" t="s">
        <v>8</v>
      </c>
      <c r="D10024" s="180" t="s">
        <v>28293</v>
      </c>
    </row>
    <row r="10025" spans="1:4" x14ac:dyDescent="0.25">
      <c r="A10025" s="179" t="s">
        <v>5094</v>
      </c>
      <c r="B10025" s="179" t="s">
        <v>8171</v>
      </c>
      <c r="C10025" s="179" t="s">
        <v>8</v>
      </c>
      <c r="D10025" s="180" t="s">
        <v>18302</v>
      </c>
    </row>
    <row r="10026" spans="1:4" x14ac:dyDescent="0.25">
      <c r="A10026" s="179" t="s">
        <v>5095</v>
      </c>
      <c r="B10026" s="179" t="s">
        <v>8172</v>
      </c>
      <c r="C10026" s="179" t="s">
        <v>8</v>
      </c>
      <c r="D10026" s="180" t="s">
        <v>16554</v>
      </c>
    </row>
    <row r="10027" spans="1:4" x14ac:dyDescent="0.25">
      <c r="A10027" s="179" t="s">
        <v>5096</v>
      </c>
      <c r="B10027" s="179" t="s">
        <v>8173</v>
      </c>
      <c r="C10027" s="179" t="s">
        <v>8</v>
      </c>
      <c r="D10027" s="180" t="s">
        <v>28294</v>
      </c>
    </row>
    <row r="10028" spans="1:4" x14ac:dyDescent="0.25">
      <c r="A10028" s="179" t="s">
        <v>5097</v>
      </c>
      <c r="B10028" s="179" t="s">
        <v>8174</v>
      </c>
      <c r="C10028" s="179" t="s">
        <v>8</v>
      </c>
      <c r="D10028" s="180" t="s">
        <v>12702</v>
      </c>
    </row>
    <row r="10029" spans="1:4" x14ac:dyDescent="0.25">
      <c r="A10029" s="179" t="s">
        <v>5098</v>
      </c>
      <c r="B10029" s="179" t="s">
        <v>8175</v>
      </c>
      <c r="C10029" s="179" t="s">
        <v>8</v>
      </c>
      <c r="D10029" s="180" t="s">
        <v>7292</v>
      </c>
    </row>
    <row r="10030" spans="1:4" x14ac:dyDescent="0.25">
      <c r="A10030" s="179" t="s">
        <v>5099</v>
      </c>
      <c r="B10030" s="179" t="s">
        <v>8176</v>
      </c>
      <c r="C10030" s="179" t="s">
        <v>8</v>
      </c>
      <c r="D10030" s="180" t="s">
        <v>8164</v>
      </c>
    </row>
    <row r="10031" spans="1:4" x14ac:dyDescent="0.25">
      <c r="A10031" s="179" t="s">
        <v>5100</v>
      </c>
      <c r="B10031" s="179" t="s">
        <v>8177</v>
      </c>
      <c r="C10031" s="179" t="s">
        <v>8</v>
      </c>
      <c r="D10031" s="180" t="s">
        <v>12908</v>
      </c>
    </row>
    <row r="10032" spans="1:4" x14ac:dyDescent="0.25">
      <c r="A10032" s="179" t="s">
        <v>5101</v>
      </c>
      <c r="B10032" s="179" t="s">
        <v>8178</v>
      </c>
      <c r="C10032" s="179" t="s">
        <v>8</v>
      </c>
      <c r="D10032" s="180" t="s">
        <v>16943</v>
      </c>
    </row>
    <row r="10033" spans="1:4" x14ac:dyDescent="0.25">
      <c r="A10033" s="179" t="s">
        <v>5102</v>
      </c>
      <c r="B10033" s="179" t="s">
        <v>8179</v>
      </c>
      <c r="C10033" s="179" t="s">
        <v>8</v>
      </c>
      <c r="D10033" s="180" t="s">
        <v>15990</v>
      </c>
    </row>
    <row r="10034" spans="1:4" x14ac:dyDescent="0.25">
      <c r="A10034" s="179" t="s">
        <v>5103</v>
      </c>
      <c r="B10034" s="179" t="s">
        <v>8180</v>
      </c>
      <c r="C10034" s="179" t="s">
        <v>8</v>
      </c>
      <c r="D10034" s="180" t="s">
        <v>28295</v>
      </c>
    </row>
    <row r="10035" spans="1:4" x14ac:dyDescent="0.25">
      <c r="A10035" s="179" t="s">
        <v>5104</v>
      </c>
      <c r="B10035" s="179" t="s">
        <v>8181</v>
      </c>
      <c r="C10035" s="179" t="s">
        <v>8</v>
      </c>
      <c r="D10035" s="180" t="s">
        <v>28296</v>
      </c>
    </row>
    <row r="10036" spans="1:4" x14ac:dyDescent="0.25">
      <c r="A10036" s="179" t="s">
        <v>5105</v>
      </c>
      <c r="B10036" s="179" t="s">
        <v>8182</v>
      </c>
      <c r="C10036" s="179" t="s">
        <v>8</v>
      </c>
      <c r="D10036" s="180" t="s">
        <v>28297</v>
      </c>
    </row>
    <row r="10037" spans="1:4" x14ac:dyDescent="0.25">
      <c r="A10037" s="179" t="s">
        <v>5106</v>
      </c>
      <c r="B10037" s="179" t="s">
        <v>8183</v>
      </c>
      <c r="C10037" s="179" t="s">
        <v>8</v>
      </c>
      <c r="D10037" s="180" t="s">
        <v>28298</v>
      </c>
    </row>
    <row r="10038" spans="1:4" x14ac:dyDescent="0.25">
      <c r="A10038" s="179" t="s">
        <v>5107</v>
      </c>
      <c r="B10038" s="179" t="s">
        <v>8184</v>
      </c>
      <c r="C10038" s="179" t="s">
        <v>8</v>
      </c>
      <c r="D10038" s="180" t="s">
        <v>28299</v>
      </c>
    </row>
    <row r="10039" spans="1:4" x14ac:dyDescent="0.25">
      <c r="A10039" s="179" t="s">
        <v>5108</v>
      </c>
      <c r="B10039" s="179" t="s">
        <v>8185</v>
      </c>
      <c r="C10039" s="179" t="s">
        <v>8</v>
      </c>
      <c r="D10039" s="180" t="s">
        <v>28300</v>
      </c>
    </row>
    <row r="10040" spans="1:4" x14ac:dyDescent="0.25">
      <c r="A10040" s="179" t="s">
        <v>5109</v>
      </c>
      <c r="B10040" s="179" t="s">
        <v>8186</v>
      </c>
      <c r="C10040" s="179" t="s">
        <v>8</v>
      </c>
      <c r="D10040" s="180" t="s">
        <v>28301</v>
      </c>
    </row>
    <row r="10041" spans="1:4" x14ac:dyDescent="0.25">
      <c r="A10041" s="179" t="s">
        <v>5110</v>
      </c>
      <c r="B10041" s="179" t="s">
        <v>8187</v>
      </c>
      <c r="C10041" s="179" t="s">
        <v>8</v>
      </c>
      <c r="D10041" s="180" t="s">
        <v>28302</v>
      </c>
    </row>
    <row r="10042" spans="1:4" x14ac:dyDescent="0.25">
      <c r="A10042" s="179" t="s">
        <v>5111</v>
      </c>
      <c r="B10042" s="179" t="s">
        <v>8188</v>
      </c>
      <c r="C10042" s="179" t="s">
        <v>8</v>
      </c>
      <c r="D10042" s="180" t="s">
        <v>28303</v>
      </c>
    </row>
    <row r="10043" spans="1:4" x14ac:dyDescent="0.25">
      <c r="A10043" s="179" t="s">
        <v>5112</v>
      </c>
      <c r="B10043" s="179" t="s">
        <v>8189</v>
      </c>
      <c r="C10043" s="179" t="s">
        <v>8</v>
      </c>
      <c r="D10043" s="180" t="s">
        <v>28304</v>
      </c>
    </row>
    <row r="10044" spans="1:4" x14ac:dyDescent="0.25">
      <c r="A10044" s="179" t="s">
        <v>5113</v>
      </c>
      <c r="B10044" s="179" t="s">
        <v>8190</v>
      </c>
      <c r="C10044" s="179" t="s">
        <v>8</v>
      </c>
      <c r="D10044" s="180" t="s">
        <v>28305</v>
      </c>
    </row>
    <row r="10045" spans="1:4" x14ac:dyDescent="0.25">
      <c r="A10045" s="179" t="s">
        <v>5114</v>
      </c>
      <c r="B10045" s="179" t="s">
        <v>8191</v>
      </c>
      <c r="C10045" s="179" t="s">
        <v>8</v>
      </c>
      <c r="D10045" s="180" t="s">
        <v>28306</v>
      </c>
    </row>
    <row r="10046" spans="1:4" x14ac:dyDescent="0.25">
      <c r="A10046" s="179" t="s">
        <v>5115</v>
      </c>
      <c r="B10046" s="179" t="s">
        <v>8192</v>
      </c>
      <c r="C10046" s="179" t="s">
        <v>8</v>
      </c>
      <c r="D10046" s="180" t="s">
        <v>28307</v>
      </c>
    </row>
    <row r="10047" spans="1:4" x14ac:dyDescent="0.25">
      <c r="A10047" s="179" t="s">
        <v>5116</v>
      </c>
      <c r="B10047" s="179" t="s">
        <v>8193</v>
      </c>
      <c r="C10047" s="179" t="s">
        <v>8</v>
      </c>
      <c r="D10047" s="180" t="s">
        <v>28308</v>
      </c>
    </row>
    <row r="10048" spans="1:4" x14ac:dyDescent="0.25">
      <c r="A10048" s="179" t="s">
        <v>5117</v>
      </c>
      <c r="B10048" s="179" t="s">
        <v>8194</v>
      </c>
      <c r="C10048" s="179" t="s">
        <v>8</v>
      </c>
      <c r="D10048" s="180" t="s">
        <v>28309</v>
      </c>
    </row>
    <row r="10049" spans="1:4" x14ac:dyDescent="0.25">
      <c r="A10049" s="179" t="s">
        <v>5118</v>
      </c>
      <c r="B10049" s="179" t="s">
        <v>8195</v>
      </c>
      <c r="C10049" s="179" t="s">
        <v>8</v>
      </c>
      <c r="D10049" s="180" t="s">
        <v>26678</v>
      </c>
    </row>
    <row r="10050" spans="1:4" x14ac:dyDescent="0.25">
      <c r="A10050" s="179" t="s">
        <v>5119</v>
      </c>
      <c r="B10050" s="179" t="s">
        <v>8196</v>
      </c>
      <c r="C10050" s="179" t="s">
        <v>8</v>
      </c>
      <c r="D10050" s="180" t="s">
        <v>17651</v>
      </c>
    </row>
    <row r="10051" spans="1:4" x14ac:dyDescent="0.25">
      <c r="A10051" s="179" t="s">
        <v>5120</v>
      </c>
      <c r="B10051" s="179" t="s">
        <v>8197</v>
      </c>
      <c r="C10051" s="179" t="s">
        <v>8</v>
      </c>
      <c r="D10051" s="180" t="s">
        <v>27964</v>
      </c>
    </row>
    <row r="10052" spans="1:4" x14ac:dyDescent="0.25">
      <c r="A10052" s="179" t="s">
        <v>5121</v>
      </c>
      <c r="B10052" s="179" t="s">
        <v>8198</v>
      </c>
      <c r="C10052" s="179" t="s">
        <v>8</v>
      </c>
      <c r="D10052" s="180" t="s">
        <v>28310</v>
      </c>
    </row>
    <row r="10053" spans="1:4" x14ac:dyDescent="0.25">
      <c r="A10053" s="179" t="s">
        <v>5122</v>
      </c>
      <c r="B10053" s="179" t="s">
        <v>8199</v>
      </c>
      <c r="C10053" s="179" t="s">
        <v>8</v>
      </c>
      <c r="D10053" s="180" t="s">
        <v>28311</v>
      </c>
    </row>
    <row r="10054" spans="1:4" x14ac:dyDescent="0.25">
      <c r="A10054" s="179" t="s">
        <v>5123</v>
      </c>
      <c r="B10054" s="179" t="s">
        <v>8200</v>
      </c>
      <c r="C10054" s="179" t="s">
        <v>8</v>
      </c>
      <c r="D10054" s="180" t="s">
        <v>28312</v>
      </c>
    </row>
    <row r="10055" spans="1:4" x14ac:dyDescent="0.25">
      <c r="A10055" s="179" t="s">
        <v>5124</v>
      </c>
      <c r="B10055" s="179" t="s">
        <v>8201</v>
      </c>
      <c r="C10055" s="179" t="s">
        <v>8</v>
      </c>
      <c r="D10055" s="180" t="s">
        <v>28313</v>
      </c>
    </row>
    <row r="10056" spans="1:4" x14ac:dyDescent="0.25">
      <c r="A10056" s="179" t="s">
        <v>5125</v>
      </c>
      <c r="B10056" s="179" t="s">
        <v>8202</v>
      </c>
      <c r="C10056" s="179" t="s">
        <v>8</v>
      </c>
      <c r="D10056" s="180" t="s">
        <v>28314</v>
      </c>
    </row>
    <row r="10057" spans="1:4" x14ac:dyDescent="0.25">
      <c r="A10057" s="179" t="s">
        <v>5126</v>
      </c>
      <c r="B10057" s="179" t="s">
        <v>8203</v>
      </c>
      <c r="C10057" s="179" t="s">
        <v>8</v>
      </c>
      <c r="D10057" s="180" t="s">
        <v>28315</v>
      </c>
    </row>
    <row r="10058" spans="1:4" x14ac:dyDescent="0.25">
      <c r="A10058" s="179" t="s">
        <v>5127</v>
      </c>
      <c r="B10058" s="179" t="s">
        <v>8204</v>
      </c>
      <c r="C10058" s="179" t="s">
        <v>8</v>
      </c>
      <c r="D10058" s="180" t="s">
        <v>28316</v>
      </c>
    </row>
    <row r="10059" spans="1:4" x14ac:dyDescent="0.25">
      <c r="A10059" s="179" t="s">
        <v>5128</v>
      </c>
      <c r="B10059" s="179" t="s">
        <v>8205</v>
      </c>
      <c r="C10059" s="179" t="s">
        <v>8</v>
      </c>
      <c r="D10059" s="180" t="s">
        <v>28317</v>
      </c>
    </row>
    <row r="10060" spans="1:4" x14ac:dyDescent="0.25">
      <c r="A10060" s="179" t="s">
        <v>5129</v>
      </c>
      <c r="B10060" s="179" t="s">
        <v>8206</v>
      </c>
      <c r="C10060" s="179" t="s">
        <v>8</v>
      </c>
      <c r="D10060" s="180" t="s">
        <v>28318</v>
      </c>
    </row>
    <row r="10061" spans="1:4" x14ac:dyDescent="0.25">
      <c r="A10061" s="179" t="s">
        <v>5130</v>
      </c>
      <c r="B10061" s="179" t="s">
        <v>8207</v>
      </c>
      <c r="C10061" s="179" t="s">
        <v>8</v>
      </c>
      <c r="D10061" s="180" t="s">
        <v>28319</v>
      </c>
    </row>
    <row r="10062" spans="1:4" x14ac:dyDescent="0.25">
      <c r="A10062" s="179" t="s">
        <v>5131</v>
      </c>
      <c r="B10062" s="179" t="s">
        <v>8208</v>
      </c>
      <c r="C10062" s="179" t="s">
        <v>8</v>
      </c>
      <c r="D10062" s="180" t="s">
        <v>28320</v>
      </c>
    </row>
    <row r="10063" spans="1:4" x14ac:dyDescent="0.25">
      <c r="A10063" s="179" t="s">
        <v>5132</v>
      </c>
      <c r="B10063" s="179" t="s">
        <v>8209</v>
      </c>
      <c r="C10063" s="179" t="s">
        <v>8</v>
      </c>
      <c r="D10063" s="180" t="s">
        <v>28321</v>
      </c>
    </row>
    <row r="10064" spans="1:4" x14ac:dyDescent="0.25">
      <c r="A10064" s="179" t="s">
        <v>5133</v>
      </c>
      <c r="B10064" s="179" t="s">
        <v>8210</v>
      </c>
      <c r="C10064" s="179" t="s">
        <v>8</v>
      </c>
      <c r="D10064" s="180" t="s">
        <v>28322</v>
      </c>
    </row>
    <row r="10065" spans="1:4" x14ac:dyDescent="0.25">
      <c r="A10065" s="179" t="s">
        <v>5134</v>
      </c>
      <c r="B10065" s="179" t="s">
        <v>8211</v>
      </c>
      <c r="C10065" s="179" t="s">
        <v>8</v>
      </c>
      <c r="D10065" s="180" t="s">
        <v>28323</v>
      </c>
    </row>
    <row r="10066" spans="1:4" x14ac:dyDescent="0.25">
      <c r="A10066" s="179" t="s">
        <v>5135</v>
      </c>
      <c r="B10066" s="179" t="s">
        <v>8212</v>
      </c>
      <c r="C10066" s="179" t="s">
        <v>8</v>
      </c>
      <c r="D10066" s="180" t="s">
        <v>28324</v>
      </c>
    </row>
    <row r="10067" spans="1:4" x14ac:dyDescent="0.25">
      <c r="A10067" s="179" t="s">
        <v>5136</v>
      </c>
      <c r="B10067" s="179" t="s">
        <v>8213</v>
      </c>
      <c r="C10067" s="179" t="s">
        <v>8</v>
      </c>
      <c r="D10067" s="180" t="s">
        <v>28325</v>
      </c>
    </row>
    <row r="10068" spans="1:4" x14ac:dyDescent="0.25">
      <c r="A10068" s="179" t="s">
        <v>5137</v>
      </c>
      <c r="B10068" s="179" t="s">
        <v>8214</v>
      </c>
      <c r="C10068" s="179" t="s">
        <v>8</v>
      </c>
      <c r="D10068" s="180" t="s">
        <v>28326</v>
      </c>
    </row>
    <row r="10069" spans="1:4" x14ac:dyDescent="0.25">
      <c r="A10069" s="179" t="s">
        <v>5138</v>
      </c>
      <c r="B10069" s="179" t="s">
        <v>8215</v>
      </c>
      <c r="C10069" s="179" t="s">
        <v>8</v>
      </c>
      <c r="D10069" s="180" t="s">
        <v>28327</v>
      </c>
    </row>
    <row r="10070" spans="1:4" x14ac:dyDescent="0.25">
      <c r="A10070" s="179" t="s">
        <v>5139</v>
      </c>
      <c r="B10070" s="179" t="s">
        <v>8216</v>
      </c>
      <c r="C10070" s="179" t="s">
        <v>8</v>
      </c>
      <c r="D10070" s="180" t="s">
        <v>28328</v>
      </c>
    </row>
    <row r="10071" spans="1:4" x14ac:dyDescent="0.25">
      <c r="A10071" s="179" t="s">
        <v>5140</v>
      </c>
      <c r="B10071" s="179" t="s">
        <v>8217</v>
      </c>
      <c r="C10071" s="179" t="s">
        <v>8</v>
      </c>
      <c r="D10071" s="180" t="s">
        <v>28329</v>
      </c>
    </row>
    <row r="10072" spans="1:4" x14ac:dyDescent="0.25">
      <c r="A10072" s="179" t="s">
        <v>5141</v>
      </c>
      <c r="B10072" s="179" t="s">
        <v>8218</v>
      </c>
      <c r="C10072" s="179" t="s">
        <v>8</v>
      </c>
      <c r="D10072" s="180" t="s">
        <v>28330</v>
      </c>
    </row>
    <row r="10073" spans="1:4" x14ac:dyDescent="0.25">
      <c r="A10073" s="179" t="s">
        <v>5142</v>
      </c>
      <c r="B10073" s="179" t="s">
        <v>8219</v>
      </c>
      <c r="C10073" s="179" t="s">
        <v>8</v>
      </c>
      <c r="D10073" s="180" t="s">
        <v>28331</v>
      </c>
    </row>
    <row r="10074" spans="1:4" x14ac:dyDescent="0.25">
      <c r="A10074" s="179" t="s">
        <v>5143</v>
      </c>
      <c r="B10074" s="179" t="s">
        <v>8220</v>
      </c>
      <c r="C10074" s="179" t="s">
        <v>8</v>
      </c>
      <c r="D10074" s="180" t="s">
        <v>28332</v>
      </c>
    </row>
    <row r="10075" spans="1:4" x14ac:dyDescent="0.25">
      <c r="A10075" s="179" t="s">
        <v>5144</v>
      </c>
      <c r="B10075" s="179" t="s">
        <v>8221</v>
      </c>
      <c r="C10075" s="179" t="s">
        <v>8</v>
      </c>
      <c r="D10075" s="180" t="s">
        <v>28333</v>
      </c>
    </row>
    <row r="10076" spans="1:4" x14ac:dyDescent="0.25">
      <c r="A10076" s="179" t="s">
        <v>5145</v>
      </c>
      <c r="B10076" s="179" t="s">
        <v>8222</v>
      </c>
      <c r="C10076" s="179" t="s">
        <v>8</v>
      </c>
      <c r="D10076" s="180" t="s">
        <v>28334</v>
      </c>
    </row>
    <row r="10077" spans="1:4" x14ac:dyDescent="0.25">
      <c r="A10077" s="179" t="s">
        <v>5146</v>
      </c>
      <c r="B10077" s="179" t="s">
        <v>8223</v>
      </c>
      <c r="C10077" s="179" t="s">
        <v>8</v>
      </c>
      <c r="D10077" s="180" t="s">
        <v>28335</v>
      </c>
    </row>
    <row r="10078" spans="1:4" x14ac:dyDescent="0.25">
      <c r="A10078" s="179" t="s">
        <v>5147</v>
      </c>
      <c r="B10078" s="179" t="s">
        <v>8224</v>
      </c>
      <c r="C10078" s="179" t="s">
        <v>8</v>
      </c>
      <c r="D10078" s="180" t="s">
        <v>28336</v>
      </c>
    </row>
    <row r="10079" spans="1:4" x14ac:dyDescent="0.25">
      <c r="A10079" s="179" t="s">
        <v>5148</v>
      </c>
      <c r="B10079" s="179" t="s">
        <v>8225</v>
      </c>
      <c r="C10079" s="179" t="s">
        <v>8</v>
      </c>
      <c r="D10079" s="180" t="s">
        <v>28337</v>
      </c>
    </row>
    <row r="10080" spans="1:4" x14ac:dyDescent="0.25">
      <c r="A10080" s="179" t="s">
        <v>5149</v>
      </c>
      <c r="B10080" s="179" t="s">
        <v>8226</v>
      </c>
      <c r="C10080" s="179" t="s">
        <v>8</v>
      </c>
      <c r="D10080" s="180" t="s">
        <v>28338</v>
      </c>
    </row>
    <row r="10081" spans="1:4" x14ac:dyDescent="0.25">
      <c r="A10081" s="179" t="s">
        <v>5150</v>
      </c>
      <c r="B10081" s="179" t="s">
        <v>8227</v>
      </c>
      <c r="C10081" s="179" t="s">
        <v>8</v>
      </c>
      <c r="D10081" s="180" t="s">
        <v>28339</v>
      </c>
    </row>
    <row r="10082" spans="1:4" x14ac:dyDescent="0.25">
      <c r="A10082" s="179" t="s">
        <v>5151</v>
      </c>
      <c r="B10082" s="179" t="s">
        <v>8228</v>
      </c>
      <c r="C10082" s="179" t="s">
        <v>8</v>
      </c>
      <c r="D10082" s="180" t="s">
        <v>28340</v>
      </c>
    </row>
    <row r="10083" spans="1:4" x14ac:dyDescent="0.25">
      <c r="A10083" s="179" t="s">
        <v>5152</v>
      </c>
      <c r="B10083" s="179" t="s">
        <v>8229</v>
      </c>
      <c r="C10083" s="179" t="s">
        <v>8</v>
      </c>
      <c r="D10083" s="180" t="s">
        <v>28341</v>
      </c>
    </row>
    <row r="10084" spans="1:4" x14ac:dyDescent="0.25">
      <c r="A10084" s="179" t="s">
        <v>5153</v>
      </c>
      <c r="B10084" s="179" t="s">
        <v>8230</v>
      </c>
      <c r="C10084" s="179" t="s">
        <v>8</v>
      </c>
      <c r="D10084" s="180" t="s">
        <v>28342</v>
      </c>
    </row>
    <row r="10085" spans="1:4" x14ac:dyDescent="0.25">
      <c r="A10085" s="179" t="s">
        <v>5154</v>
      </c>
      <c r="B10085" s="179" t="s">
        <v>1280</v>
      </c>
      <c r="C10085" s="179" t="s">
        <v>8</v>
      </c>
      <c r="D10085" s="180" t="s">
        <v>28343</v>
      </c>
    </row>
    <row r="10086" spans="1:4" x14ac:dyDescent="0.25">
      <c r="A10086" s="179" t="s">
        <v>5155</v>
      </c>
      <c r="B10086" s="179" t="s">
        <v>8231</v>
      </c>
      <c r="C10086" s="179" t="s">
        <v>8</v>
      </c>
      <c r="D10086" s="180" t="s">
        <v>28344</v>
      </c>
    </row>
    <row r="10087" spans="1:4" x14ac:dyDescent="0.25">
      <c r="A10087" s="179" t="s">
        <v>5156</v>
      </c>
      <c r="B10087" s="179" t="s">
        <v>8232</v>
      </c>
      <c r="C10087" s="179" t="s">
        <v>8</v>
      </c>
      <c r="D10087" s="180" t="s">
        <v>28345</v>
      </c>
    </row>
    <row r="10088" spans="1:4" x14ac:dyDescent="0.25">
      <c r="A10088" s="179" t="s">
        <v>5157</v>
      </c>
      <c r="B10088" s="179" t="s">
        <v>8233</v>
      </c>
      <c r="C10088" s="179" t="s">
        <v>8</v>
      </c>
      <c r="D10088" s="180" t="s">
        <v>28346</v>
      </c>
    </row>
    <row r="10089" spans="1:4" x14ac:dyDescent="0.25">
      <c r="A10089" s="179" t="s">
        <v>5158</v>
      </c>
      <c r="B10089" s="179" t="s">
        <v>8234</v>
      </c>
      <c r="C10089" s="179" t="s">
        <v>8</v>
      </c>
      <c r="D10089" s="180" t="s">
        <v>28347</v>
      </c>
    </row>
    <row r="10090" spans="1:4" x14ac:dyDescent="0.25">
      <c r="A10090" s="179" t="s">
        <v>5159</v>
      </c>
      <c r="B10090" s="179" t="s">
        <v>8235</v>
      </c>
      <c r="C10090" s="179" t="s">
        <v>8</v>
      </c>
      <c r="D10090" s="180" t="s">
        <v>15679</v>
      </c>
    </row>
    <row r="10091" spans="1:4" x14ac:dyDescent="0.25">
      <c r="A10091" s="179" t="s">
        <v>5160</v>
      </c>
      <c r="B10091" s="179" t="s">
        <v>8236</v>
      </c>
      <c r="C10091" s="179" t="s">
        <v>8</v>
      </c>
      <c r="D10091" s="180" t="s">
        <v>17127</v>
      </c>
    </row>
    <row r="10092" spans="1:4" x14ac:dyDescent="0.25">
      <c r="A10092" s="179" t="s">
        <v>5161</v>
      </c>
      <c r="B10092" s="179" t="s">
        <v>8237</v>
      </c>
      <c r="C10092" s="179" t="s">
        <v>8</v>
      </c>
      <c r="D10092" s="180" t="s">
        <v>28348</v>
      </c>
    </row>
    <row r="10093" spans="1:4" x14ac:dyDescent="0.25">
      <c r="A10093" s="179" t="s">
        <v>5162</v>
      </c>
      <c r="B10093" s="179" t="s">
        <v>8238</v>
      </c>
      <c r="C10093" s="179" t="s">
        <v>8</v>
      </c>
      <c r="D10093" s="180" t="s">
        <v>28349</v>
      </c>
    </row>
    <row r="10094" spans="1:4" x14ac:dyDescent="0.25">
      <c r="A10094" s="179" t="s">
        <v>8239</v>
      </c>
      <c r="B10094" s="179" t="s">
        <v>8240</v>
      </c>
      <c r="C10094" s="179" t="s">
        <v>8</v>
      </c>
      <c r="D10094" s="180" t="s">
        <v>28350</v>
      </c>
    </row>
    <row r="10095" spans="1:4" x14ac:dyDescent="0.25">
      <c r="A10095" s="179" t="s">
        <v>8241</v>
      </c>
      <c r="B10095" s="179" t="s">
        <v>8242</v>
      </c>
      <c r="C10095" s="179" t="s">
        <v>8</v>
      </c>
      <c r="D10095" s="180" t="s">
        <v>17373</v>
      </c>
    </row>
    <row r="10096" spans="1:4" x14ac:dyDescent="0.25">
      <c r="A10096" s="179" t="s">
        <v>8243</v>
      </c>
      <c r="B10096" s="179" t="s">
        <v>8244</v>
      </c>
      <c r="C10096" s="179" t="s">
        <v>8</v>
      </c>
      <c r="D10096" s="180" t="s">
        <v>18342</v>
      </c>
    </row>
    <row r="10097" spans="1:4" x14ac:dyDescent="0.25">
      <c r="A10097" s="179" t="s">
        <v>8245</v>
      </c>
      <c r="B10097" s="179" t="s">
        <v>8246</v>
      </c>
      <c r="C10097" s="179" t="s">
        <v>8</v>
      </c>
      <c r="D10097" s="180" t="s">
        <v>28351</v>
      </c>
    </row>
    <row r="10098" spans="1:4" x14ac:dyDescent="0.25">
      <c r="A10098" s="179" t="s">
        <v>10526</v>
      </c>
      <c r="B10098" s="179" t="s">
        <v>10527</v>
      </c>
      <c r="C10098" s="179" t="s">
        <v>8</v>
      </c>
      <c r="D10098" s="180" t="s">
        <v>28352</v>
      </c>
    </row>
    <row r="10099" spans="1:4" x14ac:dyDescent="0.25">
      <c r="A10099" s="179" t="s">
        <v>8247</v>
      </c>
      <c r="B10099" s="179" t="s">
        <v>8248</v>
      </c>
      <c r="C10099" s="179" t="s">
        <v>8</v>
      </c>
      <c r="D10099" s="180" t="s">
        <v>28353</v>
      </c>
    </row>
    <row r="10100" spans="1:4" x14ac:dyDescent="0.25">
      <c r="A10100" s="179" t="s">
        <v>8249</v>
      </c>
      <c r="B10100" s="179" t="s">
        <v>8250</v>
      </c>
      <c r="C10100" s="179" t="s">
        <v>8</v>
      </c>
      <c r="D10100" s="180" t="s">
        <v>16669</v>
      </c>
    </row>
    <row r="10101" spans="1:4" x14ac:dyDescent="0.25">
      <c r="A10101" s="179" t="s">
        <v>8251</v>
      </c>
      <c r="B10101" s="179" t="s">
        <v>8252</v>
      </c>
      <c r="C10101" s="179" t="s">
        <v>8</v>
      </c>
      <c r="D10101" s="180" t="s">
        <v>28354</v>
      </c>
    </row>
    <row r="10102" spans="1:4" x14ac:dyDescent="0.25">
      <c r="A10102" s="179" t="s">
        <v>8253</v>
      </c>
      <c r="B10102" s="179" t="s">
        <v>8254</v>
      </c>
      <c r="C10102" s="179" t="s">
        <v>8</v>
      </c>
      <c r="D10102" s="180" t="s">
        <v>28355</v>
      </c>
    </row>
    <row r="10103" spans="1:4" x14ac:dyDescent="0.25">
      <c r="A10103" s="179" t="s">
        <v>10528</v>
      </c>
      <c r="B10103" s="179" t="s">
        <v>10529</v>
      </c>
      <c r="C10103" s="179" t="s">
        <v>8</v>
      </c>
      <c r="D10103" s="180" t="s">
        <v>28356</v>
      </c>
    </row>
    <row r="10104" spans="1:4" x14ac:dyDescent="0.25">
      <c r="A10104" s="179" t="s">
        <v>8255</v>
      </c>
      <c r="B10104" s="179" t="s">
        <v>8256</v>
      </c>
      <c r="C10104" s="179" t="s">
        <v>8</v>
      </c>
      <c r="D10104" s="180" t="s">
        <v>28357</v>
      </c>
    </row>
    <row r="10105" spans="1:4" x14ac:dyDescent="0.25">
      <c r="A10105" s="179" t="s">
        <v>8257</v>
      </c>
      <c r="B10105" s="179" t="s">
        <v>8258</v>
      </c>
      <c r="C10105" s="179" t="s">
        <v>8</v>
      </c>
      <c r="D10105" s="180" t="s">
        <v>17991</v>
      </c>
    </row>
    <row r="10106" spans="1:4" x14ac:dyDescent="0.25">
      <c r="A10106" s="179" t="s">
        <v>8259</v>
      </c>
      <c r="B10106" s="179" t="s">
        <v>8260</v>
      </c>
      <c r="C10106" s="179" t="s">
        <v>8</v>
      </c>
      <c r="D10106" s="180" t="s">
        <v>28358</v>
      </c>
    </row>
    <row r="10107" spans="1:4" x14ac:dyDescent="0.25">
      <c r="A10107" s="179" t="s">
        <v>8261</v>
      </c>
      <c r="B10107" s="179" t="s">
        <v>8262</v>
      </c>
      <c r="C10107" s="179" t="s">
        <v>8</v>
      </c>
      <c r="D10107" s="180" t="s">
        <v>28359</v>
      </c>
    </row>
    <row r="10108" spans="1:4" x14ac:dyDescent="0.25">
      <c r="A10108" s="179" t="s">
        <v>8263</v>
      </c>
      <c r="B10108" s="179" t="s">
        <v>8264</v>
      </c>
      <c r="C10108" s="179" t="s">
        <v>8</v>
      </c>
      <c r="D10108" s="180" t="s">
        <v>28360</v>
      </c>
    </row>
    <row r="10109" spans="1:4" x14ac:dyDescent="0.25">
      <c r="A10109" s="179" t="s">
        <v>8265</v>
      </c>
      <c r="B10109" s="179" t="s">
        <v>8266</v>
      </c>
      <c r="C10109" s="179" t="s">
        <v>8</v>
      </c>
      <c r="D10109" s="180" t="s">
        <v>28361</v>
      </c>
    </row>
    <row r="10110" spans="1:4" x14ac:dyDescent="0.25">
      <c r="A10110" s="179" t="s">
        <v>8267</v>
      </c>
      <c r="B10110" s="179" t="s">
        <v>8268</v>
      </c>
      <c r="C10110" s="179" t="s">
        <v>8</v>
      </c>
      <c r="D10110" s="180" t="s">
        <v>17975</v>
      </c>
    </row>
    <row r="10111" spans="1:4" x14ac:dyDescent="0.25">
      <c r="A10111" s="179" t="s">
        <v>8269</v>
      </c>
      <c r="B10111" s="179" t="s">
        <v>8270</v>
      </c>
      <c r="C10111" s="179" t="s">
        <v>8</v>
      </c>
      <c r="D10111" s="180" t="s">
        <v>28362</v>
      </c>
    </row>
    <row r="10112" spans="1:4" x14ac:dyDescent="0.25">
      <c r="A10112" s="179" t="s">
        <v>8271</v>
      </c>
      <c r="B10112" s="179" t="s">
        <v>8272</v>
      </c>
      <c r="C10112" s="179" t="s">
        <v>8</v>
      </c>
      <c r="D10112" s="180" t="s">
        <v>28363</v>
      </c>
    </row>
    <row r="10113" spans="1:4" x14ac:dyDescent="0.25">
      <c r="A10113" s="179" t="s">
        <v>8273</v>
      </c>
      <c r="B10113" s="179" t="s">
        <v>8274</v>
      </c>
      <c r="C10113" s="179" t="s">
        <v>8</v>
      </c>
      <c r="D10113" s="180" t="s">
        <v>28364</v>
      </c>
    </row>
    <row r="10114" spans="1:4" x14ac:dyDescent="0.25">
      <c r="A10114" s="179" t="s">
        <v>8275</v>
      </c>
      <c r="B10114" s="179" t="s">
        <v>8276</v>
      </c>
      <c r="C10114" s="179" t="s">
        <v>8</v>
      </c>
      <c r="D10114" s="180" t="s">
        <v>28365</v>
      </c>
    </row>
    <row r="10115" spans="1:4" x14ac:dyDescent="0.25">
      <c r="A10115" s="179" t="s">
        <v>8277</v>
      </c>
      <c r="B10115" s="179" t="s">
        <v>8278</v>
      </c>
      <c r="C10115" s="179" t="s">
        <v>8</v>
      </c>
      <c r="D10115" s="180" t="s">
        <v>28366</v>
      </c>
    </row>
    <row r="10116" spans="1:4" x14ac:dyDescent="0.25">
      <c r="A10116" s="179" t="s">
        <v>8279</v>
      </c>
      <c r="B10116" s="179" t="s">
        <v>8280</v>
      </c>
      <c r="C10116" s="179" t="s">
        <v>8</v>
      </c>
      <c r="D10116" s="180" t="s">
        <v>28367</v>
      </c>
    </row>
    <row r="10117" spans="1:4" x14ac:dyDescent="0.25">
      <c r="A10117" s="179" t="s">
        <v>8281</v>
      </c>
      <c r="B10117" s="179" t="s">
        <v>8282</v>
      </c>
      <c r="C10117" s="179" t="s">
        <v>8</v>
      </c>
      <c r="D10117" s="180" t="s">
        <v>28368</v>
      </c>
    </row>
    <row r="10118" spans="1:4" x14ac:dyDescent="0.25">
      <c r="A10118" s="179" t="s">
        <v>8283</v>
      </c>
      <c r="B10118" s="179" t="s">
        <v>8284</v>
      </c>
      <c r="C10118" s="179" t="s">
        <v>8</v>
      </c>
      <c r="D10118" s="180" t="s">
        <v>17975</v>
      </c>
    </row>
    <row r="10119" spans="1:4" x14ac:dyDescent="0.25">
      <c r="A10119" s="179" t="s">
        <v>8285</v>
      </c>
      <c r="B10119" s="179" t="s">
        <v>8286</v>
      </c>
      <c r="C10119" s="179" t="s">
        <v>8</v>
      </c>
      <c r="D10119" s="180" t="s">
        <v>28369</v>
      </c>
    </row>
    <row r="10120" spans="1:4" x14ac:dyDescent="0.25">
      <c r="A10120" s="179" t="s">
        <v>10530</v>
      </c>
      <c r="B10120" s="179" t="s">
        <v>10531</v>
      </c>
      <c r="C10120" s="179" t="s">
        <v>8</v>
      </c>
      <c r="D10120" s="180" t="s">
        <v>28370</v>
      </c>
    </row>
    <row r="10121" spans="1:4" x14ac:dyDescent="0.25">
      <c r="A10121" s="179" t="s">
        <v>5163</v>
      </c>
      <c r="B10121" s="179" t="s">
        <v>16159</v>
      </c>
      <c r="C10121" s="179" t="s">
        <v>8</v>
      </c>
      <c r="D10121" s="180" t="s">
        <v>28371</v>
      </c>
    </row>
    <row r="10122" spans="1:4" x14ac:dyDescent="0.25">
      <c r="A10122" s="179" t="s">
        <v>5164</v>
      </c>
      <c r="B10122" s="179" t="s">
        <v>16160</v>
      </c>
      <c r="C10122" s="179" t="s">
        <v>8</v>
      </c>
      <c r="D10122" s="180" t="s">
        <v>28372</v>
      </c>
    </row>
    <row r="10123" spans="1:4" x14ac:dyDescent="0.25">
      <c r="A10123" s="179" t="s">
        <v>5165</v>
      </c>
      <c r="B10123" s="179" t="s">
        <v>16161</v>
      </c>
      <c r="C10123" s="179" t="s">
        <v>8</v>
      </c>
      <c r="D10123" s="180" t="s">
        <v>28373</v>
      </c>
    </row>
    <row r="10124" spans="1:4" x14ac:dyDescent="0.25">
      <c r="A10124" s="179" t="s">
        <v>5166</v>
      </c>
      <c r="B10124" s="179" t="s">
        <v>16162</v>
      </c>
      <c r="C10124" s="179" t="s">
        <v>8</v>
      </c>
      <c r="D10124" s="180" t="s">
        <v>28374</v>
      </c>
    </row>
    <row r="10125" spans="1:4" x14ac:dyDescent="0.25">
      <c r="A10125" s="179" t="s">
        <v>5167</v>
      </c>
      <c r="B10125" s="179" t="s">
        <v>16163</v>
      </c>
      <c r="C10125" s="179" t="s">
        <v>8</v>
      </c>
      <c r="D10125" s="180" t="s">
        <v>28375</v>
      </c>
    </row>
    <row r="10126" spans="1:4" x14ac:dyDescent="0.25">
      <c r="A10126" s="179" t="s">
        <v>5168</v>
      </c>
      <c r="B10126" s="179" t="s">
        <v>16164</v>
      </c>
      <c r="C10126" s="179" t="s">
        <v>8</v>
      </c>
      <c r="D10126" s="180" t="s">
        <v>28376</v>
      </c>
    </row>
    <row r="10127" spans="1:4" x14ac:dyDescent="0.25">
      <c r="A10127" s="179" t="s">
        <v>10532</v>
      </c>
      <c r="B10127" s="179" t="s">
        <v>16165</v>
      </c>
      <c r="C10127" s="179" t="s">
        <v>8</v>
      </c>
      <c r="D10127" s="180" t="s">
        <v>28377</v>
      </c>
    </row>
    <row r="10128" spans="1:4" x14ac:dyDescent="0.25">
      <c r="A10128" s="179" t="s">
        <v>10533</v>
      </c>
      <c r="B10128" s="179" t="s">
        <v>16166</v>
      </c>
      <c r="C10128" s="179" t="s">
        <v>8</v>
      </c>
      <c r="D10128" s="180" t="s">
        <v>28378</v>
      </c>
    </row>
    <row r="10129" spans="1:4" x14ac:dyDescent="0.25">
      <c r="A10129" s="179" t="s">
        <v>10534</v>
      </c>
      <c r="B10129" s="179" t="s">
        <v>16167</v>
      </c>
      <c r="C10129" s="179" t="s">
        <v>8</v>
      </c>
      <c r="D10129" s="180" t="s">
        <v>28379</v>
      </c>
    </row>
    <row r="10130" spans="1:4" x14ac:dyDescent="0.25">
      <c r="A10130" s="179" t="s">
        <v>10535</v>
      </c>
      <c r="B10130" s="179" t="s">
        <v>16168</v>
      </c>
      <c r="C10130" s="179" t="s">
        <v>8</v>
      </c>
      <c r="D10130" s="180" t="s">
        <v>28380</v>
      </c>
    </row>
    <row r="10131" spans="1:4" x14ac:dyDescent="0.25">
      <c r="A10131" s="179" t="s">
        <v>10536</v>
      </c>
      <c r="B10131" s="179" t="s">
        <v>16169</v>
      </c>
      <c r="C10131" s="179" t="s">
        <v>8</v>
      </c>
      <c r="D10131" s="180" t="s">
        <v>28381</v>
      </c>
    </row>
    <row r="10132" spans="1:4" x14ac:dyDescent="0.25">
      <c r="A10132" s="179" t="s">
        <v>10537</v>
      </c>
      <c r="B10132" s="179" t="s">
        <v>16170</v>
      </c>
      <c r="C10132" s="179" t="s">
        <v>8</v>
      </c>
      <c r="D10132" s="180" t="s">
        <v>28382</v>
      </c>
    </row>
    <row r="10133" spans="1:4" x14ac:dyDescent="0.25">
      <c r="A10133" s="179" t="s">
        <v>10538</v>
      </c>
      <c r="B10133" s="179" t="s">
        <v>16171</v>
      </c>
      <c r="C10133" s="179" t="s">
        <v>8</v>
      </c>
      <c r="D10133" s="180" t="s">
        <v>28383</v>
      </c>
    </row>
    <row r="10134" spans="1:4" x14ac:dyDescent="0.25">
      <c r="A10134" s="179" t="s">
        <v>10539</v>
      </c>
      <c r="B10134" s="179" t="s">
        <v>16172</v>
      </c>
      <c r="C10134" s="179" t="s">
        <v>8</v>
      </c>
      <c r="D10134" s="180" t="s">
        <v>28384</v>
      </c>
    </row>
    <row r="10135" spans="1:4" x14ac:dyDescent="0.25">
      <c r="A10135" s="179" t="s">
        <v>5169</v>
      </c>
      <c r="B10135" s="179" t="s">
        <v>14205</v>
      </c>
      <c r="C10135" s="179" t="s">
        <v>8</v>
      </c>
      <c r="D10135" s="180" t="s">
        <v>28385</v>
      </c>
    </row>
    <row r="10136" spans="1:4" x14ac:dyDescent="0.25">
      <c r="A10136" s="179" t="s">
        <v>5170</v>
      </c>
      <c r="B10136" s="179" t="s">
        <v>14206</v>
      </c>
      <c r="C10136" s="179" t="s">
        <v>8</v>
      </c>
      <c r="D10136" s="180" t="s">
        <v>28386</v>
      </c>
    </row>
    <row r="10137" spans="1:4" x14ac:dyDescent="0.25">
      <c r="A10137" s="179" t="s">
        <v>5171</v>
      </c>
      <c r="B10137" s="179" t="s">
        <v>14207</v>
      </c>
      <c r="C10137" s="179" t="s">
        <v>8</v>
      </c>
      <c r="D10137" s="180" t="s">
        <v>28387</v>
      </c>
    </row>
    <row r="10138" spans="1:4" x14ac:dyDescent="0.25">
      <c r="A10138" s="179" t="s">
        <v>5172</v>
      </c>
      <c r="B10138" s="179" t="s">
        <v>14208</v>
      </c>
      <c r="C10138" s="179" t="s">
        <v>8</v>
      </c>
      <c r="D10138" s="180" t="s">
        <v>28388</v>
      </c>
    </row>
    <row r="10139" spans="1:4" x14ac:dyDescent="0.25">
      <c r="A10139" s="179" t="s">
        <v>5173</v>
      </c>
      <c r="B10139" s="179" t="s">
        <v>14209</v>
      </c>
      <c r="C10139" s="179" t="s">
        <v>8</v>
      </c>
      <c r="D10139" s="180" t="s">
        <v>28389</v>
      </c>
    </row>
    <row r="10140" spans="1:4" x14ac:dyDescent="0.25">
      <c r="A10140" s="179" t="s">
        <v>5174</v>
      </c>
      <c r="B10140" s="179" t="s">
        <v>14210</v>
      </c>
      <c r="C10140" s="179" t="s">
        <v>8</v>
      </c>
      <c r="D10140" s="180" t="s">
        <v>28390</v>
      </c>
    </row>
    <row r="10141" spans="1:4" x14ac:dyDescent="0.25">
      <c r="A10141" s="179" t="s">
        <v>5175</v>
      </c>
      <c r="B10141" s="179" t="s">
        <v>14211</v>
      </c>
      <c r="C10141" s="179" t="s">
        <v>8</v>
      </c>
      <c r="D10141" s="180" t="s">
        <v>28391</v>
      </c>
    </row>
    <row r="10142" spans="1:4" x14ac:dyDescent="0.25">
      <c r="A10142" s="179" t="s">
        <v>5176</v>
      </c>
      <c r="B10142" s="179" t="s">
        <v>14212</v>
      </c>
      <c r="C10142" s="179" t="s">
        <v>8</v>
      </c>
      <c r="D10142" s="180" t="s">
        <v>28392</v>
      </c>
    </row>
    <row r="10143" spans="1:4" x14ac:dyDescent="0.25">
      <c r="A10143" s="179" t="s">
        <v>5177</v>
      </c>
      <c r="B10143" s="179" t="s">
        <v>14213</v>
      </c>
      <c r="C10143" s="179" t="s">
        <v>8</v>
      </c>
      <c r="D10143" s="180" t="s">
        <v>28393</v>
      </c>
    </row>
    <row r="10144" spans="1:4" x14ac:dyDescent="0.25">
      <c r="A10144" s="179" t="s">
        <v>5178</v>
      </c>
      <c r="B10144" s="179" t="s">
        <v>14214</v>
      </c>
      <c r="C10144" s="179" t="s">
        <v>8</v>
      </c>
      <c r="D10144" s="180" t="s">
        <v>28394</v>
      </c>
    </row>
    <row r="10145" spans="1:4" x14ac:dyDescent="0.25">
      <c r="A10145" s="179" t="s">
        <v>5179</v>
      </c>
      <c r="B10145" s="179" t="s">
        <v>14215</v>
      </c>
      <c r="C10145" s="179" t="s">
        <v>8</v>
      </c>
      <c r="D10145" s="180" t="s">
        <v>28395</v>
      </c>
    </row>
    <row r="10146" spans="1:4" x14ac:dyDescent="0.25">
      <c r="A10146" s="179" t="s">
        <v>5180</v>
      </c>
      <c r="B10146" s="179" t="s">
        <v>14216</v>
      </c>
      <c r="C10146" s="179" t="s">
        <v>8</v>
      </c>
      <c r="D10146" s="180" t="s">
        <v>28396</v>
      </c>
    </row>
    <row r="10147" spans="1:4" x14ac:dyDescent="0.25">
      <c r="A10147" s="179" t="s">
        <v>5181</v>
      </c>
      <c r="B10147" s="179" t="s">
        <v>14217</v>
      </c>
      <c r="C10147" s="179" t="s">
        <v>8</v>
      </c>
      <c r="D10147" s="180" t="s">
        <v>28397</v>
      </c>
    </row>
    <row r="10148" spans="1:4" x14ac:dyDescent="0.25">
      <c r="A10148" s="179" t="s">
        <v>5182</v>
      </c>
      <c r="B10148" s="179" t="s">
        <v>14218</v>
      </c>
      <c r="C10148" s="179" t="s">
        <v>8</v>
      </c>
      <c r="D10148" s="180" t="s">
        <v>28398</v>
      </c>
    </row>
    <row r="10149" spans="1:4" x14ac:dyDescent="0.25">
      <c r="A10149" s="179" t="s">
        <v>5183</v>
      </c>
      <c r="B10149" s="179" t="s">
        <v>14219</v>
      </c>
      <c r="C10149" s="179" t="s">
        <v>8</v>
      </c>
      <c r="D10149" s="180" t="s">
        <v>28399</v>
      </c>
    </row>
    <row r="10150" spans="1:4" x14ac:dyDescent="0.25">
      <c r="A10150" s="179" t="s">
        <v>5184</v>
      </c>
      <c r="B10150" s="179" t="s">
        <v>14220</v>
      </c>
      <c r="C10150" s="179" t="s">
        <v>8</v>
      </c>
      <c r="D10150" s="180" t="s">
        <v>28400</v>
      </c>
    </row>
    <row r="10151" spans="1:4" x14ac:dyDescent="0.25">
      <c r="A10151" s="179" t="s">
        <v>5185</v>
      </c>
      <c r="B10151" s="179" t="s">
        <v>14221</v>
      </c>
      <c r="C10151" s="179" t="s">
        <v>8</v>
      </c>
      <c r="D10151" s="180" t="s">
        <v>28401</v>
      </c>
    </row>
    <row r="10152" spans="1:4" x14ac:dyDescent="0.25">
      <c r="A10152" s="179" t="s">
        <v>5186</v>
      </c>
      <c r="B10152" s="179" t="s">
        <v>14222</v>
      </c>
      <c r="C10152" s="179" t="s">
        <v>8</v>
      </c>
      <c r="D10152" s="180" t="s">
        <v>28402</v>
      </c>
    </row>
    <row r="10153" spans="1:4" x14ac:dyDescent="0.25">
      <c r="A10153" s="179" t="s">
        <v>5187</v>
      </c>
      <c r="B10153" s="179" t="s">
        <v>14223</v>
      </c>
      <c r="C10153" s="179" t="s">
        <v>8</v>
      </c>
      <c r="D10153" s="180" t="s">
        <v>28403</v>
      </c>
    </row>
    <row r="10154" spans="1:4" x14ac:dyDescent="0.25">
      <c r="A10154" s="179" t="s">
        <v>5188</v>
      </c>
      <c r="B10154" s="179" t="s">
        <v>14224</v>
      </c>
      <c r="C10154" s="179" t="s">
        <v>8</v>
      </c>
      <c r="D10154" s="180" t="s">
        <v>28404</v>
      </c>
    </row>
    <row r="10155" spans="1:4" x14ac:dyDescent="0.25">
      <c r="A10155" s="179" t="s">
        <v>5189</v>
      </c>
      <c r="B10155" s="179" t="s">
        <v>14225</v>
      </c>
      <c r="C10155" s="179" t="s">
        <v>8</v>
      </c>
      <c r="D10155" s="180" t="s">
        <v>28405</v>
      </c>
    </row>
    <row r="10156" spans="1:4" x14ac:dyDescent="0.25">
      <c r="A10156" s="179" t="s">
        <v>5190</v>
      </c>
      <c r="B10156" s="179" t="s">
        <v>14226</v>
      </c>
      <c r="C10156" s="179" t="s">
        <v>8</v>
      </c>
      <c r="D10156" s="180" t="s">
        <v>28406</v>
      </c>
    </row>
    <row r="10157" spans="1:4" x14ac:dyDescent="0.25">
      <c r="A10157" s="179" t="s">
        <v>5191</v>
      </c>
      <c r="B10157" s="179" t="s">
        <v>14227</v>
      </c>
      <c r="C10157" s="179" t="s">
        <v>8</v>
      </c>
      <c r="D10157" s="180" t="s">
        <v>28407</v>
      </c>
    </row>
    <row r="10158" spans="1:4" x14ac:dyDescent="0.25">
      <c r="A10158" s="179" t="s">
        <v>5192</v>
      </c>
      <c r="B10158" s="179" t="s">
        <v>14228</v>
      </c>
      <c r="C10158" s="179" t="s">
        <v>8</v>
      </c>
      <c r="D10158" s="180" t="s">
        <v>28408</v>
      </c>
    </row>
    <row r="10159" spans="1:4" x14ac:dyDescent="0.25">
      <c r="A10159" s="179" t="s">
        <v>5193</v>
      </c>
      <c r="B10159" s="179" t="s">
        <v>14229</v>
      </c>
      <c r="C10159" s="179" t="s">
        <v>8</v>
      </c>
      <c r="D10159" s="180" t="s">
        <v>28409</v>
      </c>
    </row>
    <row r="10160" spans="1:4" x14ac:dyDescent="0.25">
      <c r="A10160" s="179" t="s">
        <v>5194</v>
      </c>
      <c r="B10160" s="179" t="s">
        <v>14230</v>
      </c>
      <c r="C10160" s="179" t="s">
        <v>8</v>
      </c>
      <c r="D10160" s="180" t="s">
        <v>28410</v>
      </c>
    </row>
    <row r="10161" spans="1:4" x14ac:dyDescent="0.25">
      <c r="A10161" s="179" t="s">
        <v>5195</v>
      </c>
      <c r="B10161" s="179" t="s">
        <v>14231</v>
      </c>
      <c r="C10161" s="179" t="s">
        <v>8</v>
      </c>
      <c r="D10161" s="180" t="s">
        <v>28411</v>
      </c>
    </row>
    <row r="10162" spans="1:4" x14ac:dyDescent="0.25">
      <c r="A10162" s="179" t="s">
        <v>5196</v>
      </c>
      <c r="B10162" s="179" t="s">
        <v>14232</v>
      </c>
      <c r="C10162" s="179" t="s">
        <v>8</v>
      </c>
      <c r="D10162" s="180" t="s">
        <v>28412</v>
      </c>
    </row>
    <row r="10163" spans="1:4" x14ac:dyDescent="0.25">
      <c r="A10163" s="179" t="s">
        <v>5197</v>
      </c>
      <c r="B10163" s="179" t="s">
        <v>14233</v>
      </c>
      <c r="C10163" s="179" t="s">
        <v>8</v>
      </c>
      <c r="D10163" s="180" t="s">
        <v>28413</v>
      </c>
    </row>
    <row r="10164" spans="1:4" x14ac:dyDescent="0.25">
      <c r="A10164" s="179" t="s">
        <v>5198</v>
      </c>
      <c r="B10164" s="179" t="s">
        <v>14234</v>
      </c>
      <c r="C10164" s="179" t="s">
        <v>8</v>
      </c>
      <c r="D10164" s="180" t="s">
        <v>28414</v>
      </c>
    </row>
    <row r="10165" spans="1:4" x14ac:dyDescent="0.25">
      <c r="A10165" s="179" t="s">
        <v>5199</v>
      </c>
      <c r="B10165" s="179" t="s">
        <v>14235</v>
      </c>
      <c r="C10165" s="179" t="s">
        <v>8</v>
      </c>
      <c r="D10165" s="180" t="s">
        <v>28415</v>
      </c>
    </row>
    <row r="10166" spans="1:4" x14ac:dyDescent="0.25">
      <c r="A10166" s="179" t="s">
        <v>5200</v>
      </c>
      <c r="B10166" s="179" t="s">
        <v>14236</v>
      </c>
      <c r="C10166" s="179" t="s">
        <v>8</v>
      </c>
      <c r="D10166" s="180" t="s">
        <v>28416</v>
      </c>
    </row>
    <row r="10167" spans="1:4" x14ac:dyDescent="0.25">
      <c r="A10167" s="179" t="s">
        <v>5201</v>
      </c>
      <c r="B10167" s="179" t="s">
        <v>10540</v>
      </c>
      <c r="C10167" s="179" t="s">
        <v>8</v>
      </c>
      <c r="D10167" s="180" t="s">
        <v>28417</v>
      </c>
    </row>
    <row r="10168" spans="1:4" x14ac:dyDescent="0.25">
      <c r="A10168" s="179" t="s">
        <v>5202</v>
      </c>
      <c r="B10168" s="179" t="s">
        <v>10541</v>
      </c>
      <c r="C10168" s="179" t="s">
        <v>8</v>
      </c>
      <c r="D10168" s="180" t="s">
        <v>28418</v>
      </c>
    </row>
    <row r="10169" spans="1:4" x14ac:dyDescent="0.25">
      <c r="A10169" s="179" t="s">
        <v>5203</v>
      </c>
      <c r="B10169" s="179" t="s">
        <v>10542</v>
      </c>
      <c r="C10169" s="179" t="s">
        <v>8</v>
      </c>
      <c r="D10169" s="180" t="s">
        <v>17938</v>
      </c>
    </row>
    <row r="10170" spans="1:4" x14ac:dyDescent="0.25">
      <c r="A10170" s="179" t="s">
        <v>10543</v>
      </c>
      <c r="B10170" s="179" t="s">
        <v>10544</v>
      </c>
      <c r="C10170" s="179" t="s">
        <v>8</v>
      </c>
      <c r="D10170" s="180" t="s">
        <v>28419</v>
      </c>
    </row>
    <row r="10171" spans="1:4" x14ac:dyDescent="0.25">
      <c r="A10171" s="179" t="s">
        <v>5204</v>
      </c>
      <c r="B10171" s="179" t="s">
        <v>10545</v>
      </c>
      <c r="C10171" s="179" t="s">
        <v>8</v>
      </c>
      <c r="D10171" s="180" t="s">
        <v>28420</v>
      </c>
    </row>
    <row r="10172" spans="1:4" x14ac:dyDescent="0.25">
      <c r="A10172" s="179" t="s">
        <v>5205</v>
      </c>
      <c r="B10172" s="179" t="s">
        <v>14237</v>
      </c>
      <c r="C10172" s="179" t="s">
        <v>8</v>
      </c>
      <c r="D10172" s="180" t="s">
        <v>26883</v>
      </c>
    </row>
    <row r="10173" spans="1:4" x14ac:dyDescent="0.25">
      <c r="A10173" s="179" t="s">
        <v>5206</v>
      </c>
      <c r="B10173" s="179" t="s">
        <v>1281</v>
      </c>
      <c r="C10173" s="179" t="s">
        <v>8</v>
      </c>
      <c r="D10173" s="180" t="s">
        <v>28421</v>
      </c>
    </row>
    <row r="10174" spans="1:4" x14ac:dyDescent="0.25">
      <c r="A10174" s="179" t="s">
        <v>5207</v>
      </c>
      <c r="B10174" s="179" t="s">
        <v>1282</v>
      </c>
      <c r="C10174" s="179" t="s">
        <v>8</v>
      </c>
      <c r="D10174" s="180" t="s">
        <v>28422</v>
      </c>
    </row>
    <row r="10175" spans="1:4" x14ac:dyDescent="0.25">
      <c r="A10175" s="179" t="s">
        <v>5208</v>
      </c>
      <c r="B10175" s="179" t="s">
        <v>10546</v>
      </c>
      <c r="C10175" s="179" t="s">
        <v>8</v>
      </c>
      <c r="D10175" s="180" t="s">
        <v>14874</v>
      </c>
    </row>
    <row r="10176" spans="1:4" x14ac:dyDescent="0.25">
      <c r="A10176" s="179" t="s">
        <v>5209</v>
      </c>
      <c r="B10176" s="179" t="s">
        <v>10547</v>
      </c>
      <c r="C10176" s="179" t="s">
        <v>8</v>
      </c>
      <c r="D10176" s="180" t="s">
        <v>16784</v>
      </c>
    </row>
    <row r="10177" spans="1:4" x14ac:dyDescent="0.25">
      <c r="A10177" s="179" t="s">
        <v>5210</v>
      </c>
      <c r="B10177" s="179" t="s">
        <v>10548</v>
      </c>
      <c r="C10177" s="179" t="s">
        <v>8</v>
      </c>
      <c r="D10177" s="180" t="s">
        <v>15118</v>
      </c>
    </row>
    <row r="10178" spans="1:4" x14ac:dyDescent="0.25">
      <c r="A10178" s="179" t="s">
        <v>5211</v>
      </c>
      <c r="B10178" s="179" t="s">
        <v>10549</v>
      </c>
      <c r="C10178" s="179" t="s">
        <v>8</v>
      </c>
      <c r="D10178" s="180" t="s">
        <v>18022</v>
      </c>
    </row>
    <row r="10179" spans="1:4" x14ac:dyDescent="0.25">
      <c r="A10179" s="179" t="s">
        <v>5212</v>
      </c>
      <c r="B10179" s="179" t="s">
        <v>10550</v>
      </c>
      <c r="C10179" s="179" t="s">
        <v>8</v>
      </c>
      <c r="D10179" s="180" t="s">
        <v>28423</v>
      </c>
    </row>
    <row r="10180" spans="1:4" x14ac:dyDescent="0.25">
      <c r="A10180" s="179" t="s">
        <v>5213</v>
      </c>
      <c r="B10180" s="179" t="s">
        <v>1283</v>
      </c>
      <c r="C10180" s="179" t="s">
        <v>8</v>
      </c>
      <c r="D10180" s="180" t="s">
        <v>8078</v>
      </c>
    </row>
    <row r="10181" spans="1:4" x14ac:dyDescent="0.25">
      <c r="A10181" s="179" t="s">
        <v>5214</v>
      </c>
      <c r="B10181" s="179" t="s">
        <v>1284</v>
      </c>
      <c r="C10181" s="179" t="s">
        <v>8</v>
      </c>
      <c r="D10181" s="180" t="s">
        <v>28424</v>
      </c>
    </row>
    <row r="10182" spans="1:4" x14ac:dyDescent="0.25">
      <c r="A10182" s="179" t="s">
        <v>5215</v>
      </c>
      <c r="B10182" s="179" t="s">
        <v>1285</v>
      </c>
      <c r="C10182" s="179" t="s">
        <v>8</v>
      </c>
      <c r="D10182" s="180" t="s">
        <v>14615</v>
      </c>
    </row>
    <row r="10183" spans="1:4" x14ac:dyDescent="0.25">
      <c r="A10183" s="179" t="s">
        <v>5216</v>
      </c>
      <c r="B10183" s="179" t="s">
        <v>1286</v>
      </c>
      <c r="C10183" s="179" t="s">
        <v>8</v>
      </c>
      <c r="D10183" s="180" t="s">
        <v>28425</v>
      </c>
    </row>
    <row r="10184" spans="1:4" x14ac:dyDescent="0.25">
      <c r="A10184" s="179" t="s">
        <v>5217</v>
      </c>
      <c r="B10184" s="179" t="s">
        <v>1287</v>
      </c>
      <c r="C10184" s="179" t="s">
        <v>8</v>
      </c>
      <c r="D10184" s="180" t="s">
        <v>28426</v>
      </c>
    </row>
    <row r="10185" spans="1:4" x14ac:dyDescent="0.25">
      <c r="A10185" s="179" t="s">
        <v>5218</v>
      </c>
      <c r="B10185" s="179" t="s">
        <v>1288</v>
      </c>
      <c r="C10185" s="179" t="s">
        <v>8</v>
      </c>
      <c r="D10185" s="180" t="s">
        <v>28427</v>
      </c>
    </row>
    <row r="10186" spans="1:4" x14ac:dyDescent="0.25">
      <c r="A10186" s="179" t="s">
        <v>5219</v>
      </c>
      <c r="B10186" s="179" t="s">
        <v>10551</v>
      </c>
      <c r="C10186" s="179" t="s">
        <v>8</v>
      </c>
      <c r="D10186" s="180" t="s">
        <v>28428</v>
      </c>
    </row>
    <row r="10187" spans="1:4" x14ac:dyDescent="0.25">
      <c r="A10187" s="179" t="s">
        <v>5220</v>
      </c>
      <c r="B10187" s="179" t="s">
        <v>10552</v>
      </c>
      <c r="C10187" s="179" t="s">
        <v>8</v>
      </c>
      <c r="D10187" s="180" t="s">
        <v>17217</v>
      </c>
    </row>
    <row r="10188" spans="1:4" x14ac:dyDescent="0.25">
      <c r="A10188" s="179" t="s">
        <v>5221</v>
      </c>
      <c r="B10188" s="179" t="s">
        <v>10553</v>
      </c>
      <c r="C10188" s="179" t="s">
        <v>8</v>
      </c>
      <c r="D10188" s="180" t="s">
        <v>15108</v>
      </c>
    </row>
    <row r="10189" spans="1:4" x14ac:dyDescent="0.25">
      <c r="A10189" s="179" t="s">
        <v>5222</v>
      </c>
      <c r="B10189" s="179" t="s">
        <v>10554</v>
      </c>
      <c r="C10189" s="179" t="s">
        <v>8</v>
      </c>
      <c r="D10189" s="180" t="s">
        <v>26284</v>
      </c>
    </row>
    <row r="10190" spans="1:4" x14ac:dyDescent="0.25">
      <c r="A10190" s="179" t="s">
        <v>5223</v>
      </c>
      <c r="B10190" s="179" t="s">
        <v>10555</v>
      </c>
      <c r="C10190" s="179" t="s">
        <v>8</v>
      </c>
      <c r="D10190" s="180" t="s">
        <v>12501</v>
      </c>
    </row>
    <row r="10191" spans="1:4" x14ac:dyDescent="0.25">
      <c r="A10191" s="179" t="s">
        <v>5224</v>
      </c>
      <c r="B10191" s="179" t="s">
        <v>10556</v>
      </c>
      <c r="C10191" s="179" t="s">
        <v>8</v>
      </c>
      <c r="D10191" s="180" t="s">
        <v>27731</v>
      </c>
    </row>
    <row r="10192" spans="1:4" x14ac:dyDescent="0.25">
      <c r="A10192" s="179" t="s">
        <v>5225</v>
      </c>
      <c r="B10192" s="179" t="s">
        <v>10557</v>
      </c>
      <c r="C10192" s="179" t="s">
        <v>8</v>
      </c>
      <c r="D10192" s="180" t="s">
        <v>28429</v>
      </c>
    </row>
    <row r="10193" spans="1:4" x14ac:dyDescent="0.25">
      <c r="A10193" s="179" t="s">
        <v>5226</v>
      </c>
      <c r="B10193" s="179" t="s">
        <v>10558</v>
      </c>
      <c r="C10193" s="179" t="s">
        <v>8</v>
      </c>
      <c r="D10193" s="180" t="s">
        <v>23296</v>
      </c>
    </row>
    <row r="10194" spans="1:4" x14ac:dyDescent="0.25">
      <c r="A10194" s="179" t="s">
        <v>5227</v>
      </c>
      <c r="B10194" s="179" t="s">
        <v>10559</v>
      </c>
      <c r="C10194" s="179" t="s">
        <v>8</v>
      </c>
      <c r="D10194" s="180" t="s">
        <v>28026</v>
      </c>
    </row>
    <row r="10195" spans="1:4" x14ac:dyDescent="0.25">
      <c r="A10195" s="179" t="s">
        <v>5228</v>
      </c>
      <c r="B10195" s="179" t="s">
        <v>10560</v>
      </c>
      <c r="C10195" s="179" t="s">
        <v>8</v>
      </c>
      <c r="D10195" s="180" t="s">
        <v>28430</v>
      </c>
    </row>
    <row r="10196" spans="1:4" x14ac:dyDescent="0.25">
      <c r="A10196" s="179" t="s">
        <v>5229</v>
      </c>
      <c r="B10196" s="179" t="s">
        <v>10561</v>
      </c>
      <c r="C10196" s="179" t="s">
        <v>8</v>
      </c>
      <c r="D10196" s="180" t="s">
        <v>17663</v>
      </c>
    </row>
    <row r="10197" spans="1:4" x14ac:dyDescent="0.25">
      <c r="A10197" s="179" t="s">
        <v>5230</v>
      </c>
      <c r="B10197" s="179" t="s">
        <v>10562</v>
      </c>
      <c r="C10197" s="179" t="s">
        <v>8</v>
      </c>
      <c r="D10197" s="180" t="s">
        <v>22671</v>
      </c>
    </row>
    <row r="10198" spans="1:4" x14ac:dyDescent="0.25">
      <c r="A10198" s="179" t="s">
        <v>5231</v>
      </c>
      <c r="B10198" s="179" t="s">
        <v>10563</v>
      </c>
      <c r="C10198" s="179" t="s">
        <v>8</v>
      </c>
      <c r="D10198" s="180" t="s">
        <v>28431</v>
      </c>
    </row>
    <row r="10199" spans="1:4" x14ac:dyDescent="0.25">
      <c r="A10199" s="179" t="s">
        <v>5232</v>
      </c>
      <c r="B10199" s="179" t="s">
        <v>10564</v>
      </c>
      <c r="C10199" s="179" t="s">
        <v>8</v>
      </c>
      <c r="D10199" s="180" t="s">
        <v>28432</v>
      </c>
    </row>
    <row r="10200" spans="1:4" x14ac:dyDescent="0.25">
      <c r="A10200" s="179" t="s">
        <v>5233</v>
      </c>
      <c r="B10200" s="179" t="s">
        <v>10565</v>
      </c>
      <c r="C10200" s="179" t="s">
        <v>8</v>
      </c>
      <c r="D10200" s="180" t="s">
        <v>28433</v>
      </c>
    </row>
    <row r="10201" spans="1:4" x14ac:dyDescent="0.25">
      <c r="A10201" s="179" t="s">
        <v>5234</v>
      </c>
      <c r="B10201" s="179" t="s">
        <v>10566</v>
      </c>
      <c r="C10201" s="179" t="s">
        <v>8</v>
      </c>
      <c r="D10201" s="180" t="s">
        <v>28434</v>
      </c>
    </row>
    <row r="10202" spans="1:4" x14ac:dyDescent="0.25">
      <c r="A10202" s="179" t="s">
        <v>5235</v>
      </c>
      <c r="B10202" s="179" t="s">
        <v>10567</v>
      </c>
      <c r="C10202" s="179" t="s">
        <v>8</v>
      </c>
      <c r="D10202" s="180" t="s">
        <v>28435</v>
      </c>
    </row>
    <row r="10203" spans="1:4" x14ac:dyDescent="0.25">
      <c r="A10203" s="179" t="s">
        <v>5236</v>
      </c>
      <c r="B10203" s="179" t="s">
        <v>10568</v>
      </c>
      <c r="C10203" s="179" t="s">
        <v>8</v>
      </c>
      <c r="D10203" s="180" t="s">
        <v>28436</v>
      </c>
    </row>
    <row r="10204" spans="1:4" x14ac:dyDescent="0.25">
      <c r="A10204" s="179" t="s">
        <v>5237</v>
      </c>
      <c r="B10204" s="179" t="s">
        <v>10569</v>
      </c>
      <c r="C10204" s="179" t="s">
        <v>8</v>
      </c>
      <c r="D10204" s="180" t="s">
        <v>28437</v>
      </c>
    </row>
    <row r="10205" spans="1:4" x14ac:dyDescent="0.25">
      <c r="A10205" s="179" t="s">
        <v>5238</v>
      </c>
      <c r="B10205" s="179" t="s">
        <v>10570</v>
      </c>
      <c r="C10205" s="179" t="s">
        <v>8</v>
      </c>
      <c r="D10205" s="180" t="s">
        <v>28438</v>
      </c>
    </row>
    <row r="10206" spans="1:4" x14ac:dyDescent="0.25">
      <c r="A10206" s="179" t="s">
        <v>5239</v>
      </c>
      <c r="B10206" s="179" t="s">
        <v>10571</v>
      </c>
      <c r="C10206" s="179" t="s">
        <v>8</v>
      </c>
      <c r="D10206" s="180" t="s">
        <v>28439</v>
      </c>
    </row>
    <row r="10207" spans="1:4" x14ac:dyDescent="0.25">
      <c r="A10207" s="179" t="s">
        <v>5240</v>
      </c>
      <c r="B10207" s="179" t="s">
        <v>10572</v>
      </c>
      <c r="C10207" s="179" t="s">
        <v>8</v>
      </c>
      <c r="D10207" s="180" t="s">
        <v>19076</v>
      </c>
    </row>
    <row r="10208" spans="1:4" x14ac:dyDescent="0.25">
      <c r="A10208" s="179" t="s">
        <v>5241</v>
      </c>
      <c r="B10208" s="179" t="s">
        <v>10573</v>
      </c>
      <c r="C10208" s="179" t="s">
        <v>8</v>
      </c>
      <c r="D10208" s="180" t="s">
        <v>28440</v>
      </c>
    </row>
    <row r="10209" spans="1:4" x14ac:dyDescent="0.25">
      <c r="A10209" s="179" t="s">
        <v>5242</v>
      </c>
      <c r="B10209" s="179" t="s">
        <v>10574</v>
      </c>
      <c r="C10209" s="179" t="s">
        <v>8</v>
      </c>
      <c r="D10209" s="180" t="s">
        <v>28441</v>
      </c>
    </row>
    <row r="10210" spans="1:4" x14ac:dyDescent="0.25">
      <c r="A10210" s="179" t="s">
        <v>5243</v>
      </c>
      <c r="B10210" s="179" t="s">
        <v>10575</v>
      </c>
      <c r="C10210" s="179" t="s">
        <v>8</v>
      </c>
      <c r="D10210" s="180" t="s">
        <v>17582</v>
      </c>
    </row>
    <row r="10211" spans="1:4" x14ac:dyDescent="0.25">
      <c r="A10211" s="179" t="s">
        <v>5244</v>
      </c>
      <c r="B10211" s="179" t="s">
        <v>10576</v>
      </c>
      <c r="C10211" s="179" t="s">
        <v>8</v>
      </c>
      <c r="D10211" s="180" t="s">
        <v>28442</v>
      </c>
    </row>
    <row r="10212" spans="1:4" x14ac:dyDescent="0.25">
      <c r="A10212" s="179" t="s">
        <v>5245</v>
      </c>
      <c r="B10212" s="179" t="s">
        <v>10577</v>
      </c>
      <c r="C10212" s="179" t="s">
        <v>8</v>
      </c>
      <c r="D10212" s="180" t="s">
        <v>28443</v>
      </c>
    </row>
    <row r="10213" spans="1:4" x14ac:dyDescent="0.25">
      <c r="A10213" s="179" t="s">
        <v>5246</v>
      </c>
      <c r="B10213" s="179" t="s">
        <v>10578</v>
      </c>
      <c r="C10213" s="179" t="s">
        <v>8</v>
      </c>
      <c r="D10213" s="180" t="s">
        <v>28444</v>
      </c>
    </row>
    <row r="10214" spans="1:4" x14ac:dyDescent="0.25">
      <c r="A10214" s="179" t="s">
        <v>5247</v>
      </c>
      <c r="B10214" s="179" t="s">
        <v>10579</v>
      </c>
      <c r="C10214" s="179" t="s">
        <v>8</v>
      </c>
      <c r="D10214" s="180" t="s">
        <v>28445</v>
      </c>
    </row>
    <row r="10215" spans="1:4" x14ac:dyDescent="0.25">
      <c r="A10215" s="179" t="s">
        <v>5248</v>
      </c>
      <c r="B10215" s="179" t="s">
        <v>10580</v>
      </c>
      <c r="C10215" s="179" t="s">
        <v>8</v>
      </c>
      <c r="D10215" s="180" t="s">
        <v>28067</v>
      </c>
    </row>
    <row r="10216" spans="1:4" x14ac:dyDescent="0.25">
      <c r="A10216" s="179" t="s">
        <v>5249</v>
      </c>
      <c r="B10216" s="179" t="s">
        <v>10581</v>
      </c>
      <c r="C10216" s="179" t="s">
        <v>8</v>
      </c>
      <c r="D10216" s="180" t="s">
        <v>28446</v>
      </c>
    </row>
    <row r="10217" spans="1:4" x14ac:dyDescent="0.25">
      <c r="A10217" s="179" t="s">
        <v>5250</v>
      </c>
      <c r="B10217" s="179" t="s">
        <v>10582</v>
      </c>
      <c r="C10217" s="179" t="s">
        <v>8</v>
      </c>
      <c r="D10217" s="180" t="s">
        <v>28447</v>
      </c>
    </row>
    <row r="10218" spans="1:4" x14ac:dyDescent="0.25">
      <c r="A10218" s="179" t="s">
        <v>5251</v>
      </c>
      <c r="B10218" s="179" t="s">
        <v>10583</v>
      </c>
      <c r="C10218" s="179" t="s">
        <v>8</v>
      </c>
      <c r="D10218" s="180" t="s">
        <v>28448</v>
      </c>
    </row>
    <row r="10219" spans="1:4" x14ac:dyDescent="0.25">
      <c r="A10219" s="179" t="s">
        <v>5252</v>
      </c>
      <c r="B10219" s="179" t="s">
        <v>10584</v>
      </c>
      <c r="C10219" s="179" t="s">
        <v>8</v>
      </c>
      <c r="D10219" s="180" t="s">
        <v>28449</v>
      </c>
    </row>
    <row r="10220" spans="1:4" x14ac:dyDescent="0.25">
      <c r="A10220" s="179" t="s">
        <v>5253</v>
      </c>
      <c r="B10220" s="179" t="s">
        <v>10585</v>
      </c>
      <c r="C10220" s="179" t="s">
        <v>8</v>
      </c>
      <c r="D10220" s="180" t="s">
        <v>28450</v>
      </c>
    </row>
    <row r="10221" spans="1:4" x14ac:dyDescent="0.25">
      <c r="A10221" s="179" t="s">
        <v>5254</v>
      </c>
      <c r="B10221" s="179" t="s">
        <v>10586</v>
      </c>
      <c r="C10221" s="179" t="s">
        <v>8</v>
      </c>
      <c r="D10221" s="180" t="s">
        <v>28451</v>
      </c>
    </row>
    <row r="10222" spans="1:4" x14ac:dyDescent="0.25">
      <c r="A10222" s="179" t="s">
        <v>5255</v>
      </c>
      <c r="B10222" s="179" t="s">
        <v>10587</v>
      </c>
      <c r="C10222" s="179" t="s">
        <v>8</v>
      </c>
      <c r="D10222" s="180" t="s">
        <v>28452</v>
      </c>
    </row>
    <row r="10223" spans="1:4" x14ac:dyDescent="0.25">
      <c r="A10223" s="179" t="s">
        <v>5256</v>
      </c>
      <c r="B10223" s="179" t="s">
        <v>10588</v>
      </c>
      <c r="C10223" s="179" t="s">
        <v>8</v>
      </c>
      <c r="D10223" s="180" t="s">
        <v>28453</v>
      </c>
    </row>
    <row r="10224" spans="1:4" x14ac:dyDescent="0.25">
      <c r="A10224" s="179" t="s">
        <v>5257</v>
      </c>
      <c r="B10224" s="179" t="s">
        <v>10589</v>
      </c>
      <c r="C10224" s="179" t="s">
        <v>8</v>
      </c>
      <c r="D10224" s="180" t="s">
        <v>28454</v>
      </c>
    </row>
    <row r="10225" spans="1:4" x14ac:dyDescent="0.25">
      <c r="A10225" s="179" t="s">
        <v>5258</v>
      </c>
      <c r="B10225" s="179" t="s">
        <v>10590</v>
      </c>
      <c r="C10225" s="179" t="s">
        <v>8</v>
      </c>
      <c r="D10225" s="180" t="s">
        <v>28455</v>
      </c>
    </row>
    <row r="10226" spans="1:4" x14ac:dyDescent="0.25">
      <c r="A10226" s="179" t="s">
        <v>5259</v>
      </c>
      <c r="B10226" s="179" t="s">
        <v>10591</v>
      </c>
      <c r="C10226" s="179" t="s">
        <v>8</v>
      </c>
      <c r="D10226" s="180" t="s">
        <v>18341</v>
      </c>
    </row>
    <row r="10227" spans="1:4" x14ac:dyDescent="0.25">
      <c r="A10227" s="179" t="s">
        <v>5260</v>
      </c>
      <c r="B10227" s="179" t="s">
        <v>10592</v>
      </c>
      <c r="C10227" s="179" t="s">
        <v>8</v>
      </c>
      <c r="D10227" s="180" t="s">
        <v>16000</v>
      </c>
    </row>
    <row r="10228" spans="1:4" x14ac:dyDescent="0.25">
      <c r="A10228" s="179" t="s">
        <v>5261</v>
      </c>
      <c r="B10228" s="179" t="s">
        <v>10593</v>
      </c>
      <c r="C10228" s="179" t="s">
        <v>8</v>
      </c>
      <c r="D10228" s="180" t="s">
        <v>28456</v>
      </c>
    </row>
    <row r="10229" spans="1:4" x14ac:dyDescent="0.25">
      <c r="A10229" s="179" t="s">
        <v>5262</v>
      </c>
      <c r="B10229" s="179" t="s">
        <v>10594</v>
      </c>
      <c r="C10229" s="179" t="s">
        <v>8</v>
      </c>
      <c r="D10229" s="180" t="s">
        <v>28126</v>
      </c>
    </row>
    <row r="10230" spans="1:4" x14ac:dyDescent="0.25">
      <c r="A10230" s="179" t="s">
        <v>5263</v>
      </c>
      <c r="B10230" s="179" t="s">
        <v>10595</v>
      </c>
      <c r="C10230" s="179" t="s">
        <v>8</v>
      </c>
      <c r="D10230" s="180" t="s">
        <v>28457</v>
      </c>
    </row>
    <row r="10231" spans="1:4" x14ac:dyDescent="0.25">
      <c r="A10231" s="179" t="s">
        <v>5264</v>
      </c>
      <c r="B10231" s="179" t="s">
        <v>10596</v>
      </c>
      <c r="C10231" s="179" t="s">
        <v>8</v>
      </c>
      <c r="D10231" s="180" t="s">
        <v>28458</v>
      </c>
    </row>
    <row r="10232" spans="1:4" x14ac:dyDescent="0.25">
      <c r="A10232" s="179" t="s">
        <v>5265</v>
      </c>
      <c r="B10232" s="179" t="s">
        <v>10597</v>
      </c>
      <c r="C10232" s="179" t="s">
        <v>8</v>
      </c>
      <c r="D10232" s="180" t="s">
        <v>28459</v>
      </c>
    </row>
    <row r="10233" spans="1:4" x14ac:dyDescent="0.25">
      <c r="A10233" s="179" t="s">
        <v>5266</v>
      </c>
      <c r="B10233" s="179" t="s">
        <v>10598</v>
      </c>
      <c r="C10233" s="179" t="s">
        <v>8</v>
      </c>
      <c r="D10233" s="180" t="s">
        <v>28460</v>
      </c>
    </row>
    <row r="10234" spans="1:4" x14ac:dyDescent="0.25">
      <c r="A10234" s="179" t="s">
        <v>5267</v>
      </c>
      <c r="B10234" s="179" t="s">
        <v>10599</v>
      </c>
      <c r="C10234" s="179" t="s">
        <v>8</v>
      </c>
      <c r="D10234" s="180" t="s">
        <v>28461</v>
      </c>
    </row>
    <row r="10235" spans="1:4" x14ac:dyDescent="0.25">
      <c r="A10235" s="179" t="s">
        <v>10600</v>
      </c>
      <c r="B10235" s="179" t="s">
        <v>10601</v>
      </c>
      <c r="C10235" s="179" t="s">
        <v>8</v>
      </c>
      <c r="D10235" s="180" t="s">
        <v>27946</v>
      </c>
    </row>
    <row r="10236" spans="1:4" x14ac:dyDescent="0.25">
      <c r="A10236" s="179" t="s">
        <v>10602</v>
      </c>
      <c r="B10236" s="179" t="s">
        <v>10603</v>
      </c>
      <c r="C10236" s="179" t="s">
        <v>8</v>
      </c>
      <c r="D10236" s="180" t="s">
        <v>28462</v>
      </c>
    </row>
    <row r="10237" spans="1:4" x14ac:dyDescent="0.25">
      <c r="A10237" s="179" t="s">
        <v>10604</v>
      </c>
      <c r="B10237" s="179" t="s">
        <v>10605</v>
      </c>
      <c r="C10237" s="179" t="s">
        <v>8</v>
      </c>
      <c r="D10237" s="180" t="s">
        <v>28463</v>
      </c>
    </row>
    <row r="10238" spans="1:4" x14ac:dyDescent="0.25">
      <c r="A10238" s="179" t="s">
        <v>10606</v>
      </c>
      <c r="B10238" s="179" t="s">
        <v>10607</v>
      </c>
      <c r="C10238" s="179" t="s">
        <v>8</v>
      </c>
      <c r="D10238" s="180" t="s">
        <v>28464</v>
      </c>
    </row>
    <row r="10239" spans="1:4" x14ac:dyDescent="0.25">
      <c r="A10239" s="179" t="s">
        <v>10608</v>
      </c>
      <c r="B10239" s="179" t="s">
        <v>10609</v>
      </c>
      <c r="C10239" s="179" t="s">
        <v>8</v>
      </c>
      <c r="D10239" s="180" t="s">
        <v>28465</v>
      </c>
    </row>
    <row r="10240" spans="1:4" x14ac:dyDescent="0.25">
      <c r="A10240" s="179" t="s">
        <v>10610</v>
      </c>
      <c r="B10240" s="179" t="s">
        <v>10611</v>
      </c>
      <c r="C10240" s="179" t="s">
        <v>8</v>
      </c>
      <c r="D10240" s="180" t="s">
        <v>17968</v>
      </c>
    </row>
    <row r="10241" spans="1:4" x14ac:dyDescent="0.25">
      <c r="A10241" s="179" t="s">
        <v>10612</v>
      </c>
      <c r="B10241" s="179" t="s">
        <v>10613</v>
      </c>
      <c r="C10241" s="179" t="s">
        <v>8</v>
      </c>
      <c r="D10241" s="180" t="s">
        <v>28466</v>
      </c>
    </row>
    <row r="10242" spans="1:4" x14ac:dyDescent="0.25">
      <c r="A10242" s="179" t="s">
        <v>10614</v>
      </c>
      <c r="B10242" s="179" t="s">
        <v>10615</v>
      </c>
      <c r="C10242" s="179" t="s">
        <v>8</v>
      </c>
      <c r="D10242" s="180" t="s">
        <v>28467</v>
      </c>
    </row>
    <row r="10243" spans="1:4" x14ac:dyDescent="0.25">
      <c r="A10243" s="179" t="s">
        <v>10616</v>
      </c>
      <c r="B10243" s="179" t="s">
        <v>10617</v>
      </c>
      <c r="C10243" s="179" t="s">
        <v>8</v>
      </c>
      <c r="D10243" s="180" t="s">
        <v>28468</v>
      </c>
    </row>
    <row r="10244" spans="1:4" x14ac:dyDescent="0.25">
      <c r="A10244" s="179" t="s">
        <v>10618</v>
      </c>
      <c r="B10244" s="179" t="s">
        <v>10619</v>
      </c>
      <c r="C10244" s="179" t="s">
        <v>8</v>
      </c>
      <c r="D10244" s="180" t="s">
        <v>28469</v>
      </c>
    </row>
    <row r="10245" spans="1:4" x14ac:dyDescent="0.25">
      <c r="A10245" s="179" t="s">
        <v>10620</v>
      </c>
      <c r="B10245" s="179" t="s">
        <v>10621</v>
      </c>
      <c r="C10245" s="179" t="s">
        <v>8</v>
      </c>
      <c r="D10245" s="180" t="s">
        <v>28470</v>
      </c>
    </row>
    <row r="10246" spans="1:4" x14ac:dyDescent="0.25">
      <c r="A10246" s="179" t="s">
        <v>10622</v>
      </c>
      <c r="B10246" s="179" t="s">
        <v>10623</v>
      </c>
      <c r="C10246" s="179" t="s">
        <v>8</v>
      </c>
      <c r="D10246" s="180" t="s">
        <v>28471</v>
      </c>
    </row>
    <row r="10247" spans="1:4" x14ac:dyDescent="0.25">
      <c r="A10247" s="179" t="s">
        <v>10624</v>
      </c>
      <c r="B10247" s="179" t="s">
        <v>10625</v>
      </c>
      <c r="C10247" s="179" t="s">
        <v>8</v>
      </c>
      <c r="D10247" s="180" t="s">
        <v>16675</v>
      </c>
    </row>
    <row r="10248" spans="1:4" x14ac:dyDescent="0.25">
      <c r="A10248" s="179" t="s">
        <v>10626</v>
      </c>
      <c r="B10248" s="179" t="s">
        <v>10627</v>
      </c>
      <c r="C10248" s="179" t="s">
        <v>8</v>
      </c>
      <c r="D10248" s="180" t="s">
        <v>17426</v>
      </c>
    </row>
    <row r="10249" spans="1:4" x14ac:dyDescent="0.25">
      <c r="A10249" s="179" t="s">
        <v>10628</v>
      </c>
      <c r="B10249" s="179" t="s">
        <v>10629</v>
      </c>
      <c r="C10249" s="179" t="s">
        <v>8</v>
      </c>
      <c r="D10249" s="180" t="s">
        <v>27158</v>
      </c>
    </row>
    <row r="10250" spans="1:4" x14ac:dyDescent="0.25">
      <c r="A10250" s="179" t="s">
        <v>10630</v>
      </c>
      <c r="B10250" s="179" t="s">
        <v>10631</v>
      </c>
      <c r="C10250" s="179" t="s">
        <v>8</v>
      </c>
      <c r="D10250" s="180" t="s">
        <v>17625</v>
      </c>
    </row>
    <row r="10251" spans="1:4" x14ac:dyDescent="0.25">
      <c r="A10251" s="179" t="s">
        <v>10632</v>
      </c>
      <c r="B10251" s="179" t="s">
        <v>10633</v>
      </c>
      <c r="C10251" s="179" t="s">
        <v>8</v>
      </c>
      <c r="D10251" s="180" t="s">
        <v>14670</v>
      </c>
    </row>
    <row r="10252" spans="1:4" x14ac:dyDescent="0.25">
      <c r="A10252" s="179" t="s">
        <v>10634</v>
      </c>
      <c r="B10252" s="179" t="s">
        <v>10635</v>
      </c>
      <c r="C10252" s="179" t="s">
        <v>8</v>
      </c>
      <c r="D10252" s="180" t="s">
        <v>14733</v>
      </c>
    </row>
    <row r="10253" spans="1:4" x14ac:dyDescent="0.25">
      <c r="A10253" s="179" t="s">
        <v>10636</v>
      </c>
      <c r="B10253" s="179" t="s">
        <v>10637</v>
      </c>
      <c r="C10253" s="179" t="s">
        <v>8</v>
      </c>
      <c r="D10253" s="180" t="s">
        <v>26042</v>
      </c>
    </row>
    <row r="10254" spans="1:4" x14ac:dyDescent="0.25">
      <c r="A10254" s="179" t="s">
        <v>10638</v>
      </c>
      <c r="B10254" s="179" t="s">
        <v>10639</v>
      </c>
      <c r="C10254" s="179" t="s">
        <v>8</v>
      </c>
      <c r="D10254" s="180" t="s">
        <v>28472</v>
      </c>
    </row>
    <row r="10255" spans="1:4" x14ac:dyDescent="0.25">
      <c r="A10255" s="179" t="s">
        <v>10640</v>
      </c>
      <c r="B10255" s="179" t="s">
        <v>10641</v>
      </c>
      <c r="C10255" s="179" t="s">
        <v>8</v>
      </c>
      <c r="D10255" s="180" t="s">
        <v>14673</v>
      </c>
    </row>
    <row r="10256" spans="1:4" x14ac:dyDescent="0.25">
      <c r="A10256" s="179" t="s">
        <v>10642</v>
      </c>
      <c r="B10256" s="179" t="s">
        <v>10643</v>
      </c>
      <c r="C10256" s="179" t="s">
        <v>8</v>
      </c>
      <c r="D10256" s="180" t="s">
        <v>18017</v>
      </c>
    </row>
    <row r="10257" spans="1:4" x14ac:dyDescent="0.25">
      <c r="A10257" s="179" t="s">
        <v>10644</v>
      </c>
      <c r="B10257" s="179" t="s">
        <v>10645</v>
      </c>
      <c r="C10257" s="179" t="s">
        <v>8</v>
      </c>
      <c r="D10257" s="180" t="s">
        <v>7283</v>
      </c>
    </row>
    <row r="10258" spans="1:4" x14ac:dyDescent="0.25">
      <c r="A10258" s="179" t="s">
        <v>10646</v>
      </c>
      <c r="B10258" s="179" t="s">
        <v>10647</v>
      </c>
      <c r="C10258" s="179" t="s">
        <v>8</v>
      </c>
      <c r="D10258" s="180" t="s">
        <v>6462</v>
      </c>
    </row>
    <row r="10259" spans="1:4" x14ac:dyDescent="0.25">
      <c r="A10259" s="179" t="s">
        <v>10648</v>
      </c>
      <c r="B10259" s="179" t="s">
        <v>10649</v>
      </c>
      <c r="C10259" s="179" t="s">
        <v>8</v>
      </c>
      <c r="D10259" s="180" t="s">
        <v>28473</v>
      </c>
    </row>
    <row r="10260" spans="1:4" x14ac:dyDescent="0.25">
      <c r="A10260" s="179" t="s">
        <v>10650</v>
      </c>
      <c r="B10260" s="179" t="s">
        <v>10651</v>
      </c>
      <c r="C10260" s="179" t="s">
        <v>8</v>
      </c>
      <c r="D10260" s="180" t="s">
        <v>15152</v>
      </c>
    </row>
    <row r="10261" spans="1:4" x14ac:dyDescent="0.25">
      <c r="A10261" s="179" t="s">
        <v>10652</v>
      </c>
      <c r="B10261" s="179" t="s">
        <v>10653</v>
      </c>
      <c r="C10261" s="179" t="s">
        <v>8</v>
      </c>
      <c r="D10261" s="180" t="s">
        <v>17786</v>
      </c>
    </row>
    <row r="10262" spans="1:4" x14ac:dyDescent="0.25">
      <c r="A10262" s="179" t="s">
        <v>10654</v>
      </c>
      <c r="B10262" s="179" t="s">
        <v>10655</v>
      </c>
      <c r="C10262" s="179" t="s">
        <v>8</v>
      </c>
      <c r="D10262" s="180" t="s">
        <v>14391</v>
      </c>
    </row>
    <row r="10263" spans="1:4" x14ac:dyDescent="0.25">
      <c r="A10263" s="179" t="s">
        <v>10656</v>
      </c>
      <c r="B10263" s="179" t="s">
        <v>10657</v>
      </c>
      <c r="C10263" s="179" t="s">
        <v>8</v>
      </c>
      <c r="D10263" s="180" t="s">
        <v>27731</v>
      </c>
    </row>
    <row r="10264" spans="1:4" x14ac:dyDescent="0.25">
      <c r="A10264" s="179" t="s">
        <v>10658</v>
      </c>
      <c r="B10264" s="179" t="s">
        <v>10659</v>
      </c>
      <c r="C10264" s="179" t="s">
        <v>8</v>
      </c>
      <c r="D10264" s="180" t="s">
        <v>17011</v>
      </c>
    </row>
    <row r="10265" spans="1:4" x14ac:dyDescent="0.25">
      <c r="A10265" s="179" t="s">
        <v>5268</v>
      </c>
      <c r="B10265" s="179" t="s">
        <v>5269</v>
      </c>
      <c r="C10265" s="179" t="s">
        <v>8</v>
      </c>
      <c r="D10265" s="180" t="s">
        <v>28474</v>
      </c>
    </row>
    <row r="10266" spans="1:4" x14ac:dyDescent="0.25">
      <c r="A10266" s="179" t="s">
        <v>5270</v>
      </c>
      <c r="B10266" s="179" t="s">
        <v>5271</v>
      </c>
      <c r="C10266" s="179" t="s">
        <v>8</v>
      </c>
      <c r="D10266" s="180" t="s">
        <v>28475</v>
      </c>
    </row>
    <row r="10267" spans="1:4" x14ac:dyDescent="0.25">
      <c r="A10267" s="179" t="s">
        <v>10660</v>
      </c>
      <c r="B10267" s="179" t="s">
        <v>10661</v>
      </c>
      <c r="C10267" s="179" t="s">
        <v>8</v>
      </c>
      <c r="D10267" s="180" t="s">
        <v>28476</v>
      </c>
    </row>
    <row r="10268" spans="1:4" x14ac:dyDescent="0.25">
      <c r="A10268" s="179" t="s">
        <v>5272</v>
      </c>
      <c r="B10268" s="179" t="s">
        <v>1289</v>
      </c>
      <c r="C10268" s="179" t="s">
        <v>8</v>
      </c>
      <c r="D10268" s="180" t="s">
        <v>28477</v>
      </c>
    </row>
    <row r="10269" spans="1:4" x14ac:dyDescent="0.25">
      <c r="A10269" s="179" t="s">
        <v>5273</v>
      </c>
      <c r="B10269" s="179" t="s">
        <v>1290</v>
      </c>
      <c r="C10269" s="179" t="s">
        <v>8</v>
      </c>
      <c r="D10269" s="180" t="s">
        <v>28478</v>
      </c>
    </row>
    <row r="10270" spans="1:4" x14ac:dyDescent="0.25">
      <c r="A10270" s="179" t="s">
        <v>5274</v>
      </c>
      <c r="B10270" s="179" t="s">
        <v>1291</v>
      </c>
      <c r="C10270" s="179" t="s">
        <v>8</v>
      </c>
      <c r="D10270" s="180" t="s">
        <v>28479</v>
      </c>
    </row>
    <row r="10271" spans="1:4" x14ac:dyDescent="0.25">
      <c r="A10271" s="179" t="s">
        <v>5275</v>
      </c>
      <c r="B10271" s="179" t="s">
        <v>1292</v>
      </c>
      <c r="C10271" s="179" t="s">
        <v>8</v>
      </c>
      <c r="D10271" s="180" t="s">
        <v>28480</v>
      </c>
    </row>
    <row r="10272" spans="1:4" x14ac:dyDescent="0.25">
      <c r="A10272" s="179" t="s">
        <v>5276</v>
      </c>
      <c r="B10272" s="179" t="s">
        <v>1293</v>
      </c>
      <c r="C10272" s="179" t="s">
        <v>8</v>
      </c>
      <c r="D10272" s="180" t="s">
        <v>28481</v>
      </c>
    </row>
    <row r="10273" spans="1:4" x14ac:dyDescent="0.25">
      <c r="A10273" s="179" t="s">
        <v>5277</v>
      </c>
      <c r="B10273" s="179" t="s">
        <v>1294</v>
      </c>
      <c r="C10273" s="179" t="s">
        <v>8</v>
      </c>
      <c r="D10273" s="180" t="s">
        <v>28482</v>
      </c>
    </row>
    <row r="10274" spans="1:4" x14ac:dyDescent="0.25">
      <c r="A10274" s="179" t="s">
        <v>5278</v>
      </c>
      <c r="B10274" s="179" t="s">
        <v>1295</v>
      </c>
      <c r="C10274" s="179" t="s">
        <v>8</v>
      </c>
      <c r="D10274" s="180" t="s">
        <v>28483</v>
      </c>
    </row>
    <row r="10275" spans="1:4" x14ac:dyDescent="0.25">
      <c r="A10275" s="179" t="s">
        <v>5279</v>
      </c>
      <c r="B10275" s="179" t="s">
        <v>1296</v>
      </c>
      <c r="C10275" s="179" t="s">
        <v>8</v>
      </c>
      <c r="D10275" s="180" t="s">
        <v>28484</v>
      </c>
    </row>
    <row r="10276" spans="1:4" x14ac:dyDescent="0.25">
      <c r="A10276" s="179" t="s">
        <v>5280</v>
      </c>
      <c r="B10276" s="179" t="s">
        <v>1297</v>
      </c>
      <c r="C10276" s="179" t="s">
        <v>8</v>
      </c>
      <c r="D10276" s="180" t="s">
        <v>27095</v>
      </c>
    </row>
    <row r="10277" spans="1:4" x14ac:dyDescent="0.25">
      <c r="A10277" s="179" t="s">
        <v>5281</v>
      </c>
      <c r="B10277" s="179" t="s">
        <v>1298</v>
      </c>
      <c r="C10277" s="179" t="s">
        <v>8</v>
      </c>
      <c r="D10277" s="180" t="s">
        <v>28485</v>
      </c>
    </row>
    <row r="10278" spans="1:4" x14ac:dyDescent="0.25">
      <c r="A10278" s="179" t="s">
        <v>16177</v>
      </c>
      <c r="B10278" s="179" t="s">
        <v>16178</v>
      </c>
      <c r="C10278" s="179" t="s">
        <v>8</v>
      </c>
      <c r="D10278" s="180" t="s">
        <v>28486</v>
      </c>
    </row>
    <row r="10279" spans="1:4" x14ac:dyDescent="0.25">
      <c r="A10279" s="179" t="s">
        <v>16179</v>
      </c>
      <c r="B10279" s="179" t="s">
        <v>16180</v>
      </c>
      <c r="C10279" s="179" t="s">
        <v>8</v>
      </c>
      <c r="D10279" s="180" t="s">
        <v>28487</v>
      </c>
    </row>
    <row r="10280" spans="1:4" x14ac:dyDescent="0.25">
      <c r="A10280" s="179" t="s">
        <v>16181</v>
      </c>
      <c r="B10280" s="179" t="s">
        <v>16182</v>
      </c>
      <c r="C10280" s="179" t="s">
        <v>8</v>
      </c>
      <c r="D10280" s="180" t="s">
        <v>28488</v>
      </c>
    </row>
    <row r="10281" spans="1:4" x14ac:dyDescent="0.25">
      <c r="A10281" s="179" t="s">
        <v>16183</v>
      </c>
      <c r="B10281" s="179" t="s">
        <v>16184</v>
      </c>
      <c r="C10281" s="179" t="s">
        <v>8</v>
      </c>
      <c r="D10281" s="180" t="s">
        <v>28489</v>
      </c>
    </row>
    <row r="10282" spans="1:4" x14ac:dyDescent="0.25">
      <c r="A10282" s="179" t="s">
        <v>16185</v>
      </c>
      <c r="B10282" s="179" t="s">
        <v>16186</v>
      </c>
      <c r="C10282" s="179" t="s">
        <v>8</v>
      </c>
      <c r="D10282" s="180" t="s">
        <v>28490</v>
      </c>
    </row>
    <row r="10283" spans="1:4" x14ac:dyDescent="0.25">
      <c r="A10283" s="179" t="s">
        <v>16187</v>
      </c>
      <c r="B10283" s="179" t="s">
        <v>16188</v>
      </c>
      <c r="C10283" s="179" t="s">
        <v>8</v>
      </c>
      <c r="D10283" s="180" t="s">
        <v>28491</v>
      </c>
    </row>
    <row r="10284" spans="1:4" x14ac:dyDescent="0.25">
      <c r="A10284" s="179" t="s">
        <v>16189</v>
      </c>
      <c r="B10284" s="179" t="s">
        <v>16190</v>
      </c>
      <c r="C10284" s="179" t="s">
        <v>8</v>
      </c>
      <c r="D10284" s="180" t="s">
        <v>28492</v>
      </c>
    </row>
    <row r="10285" spans="1:4" x14ac:dyDescent="0.25">
      <c r="A10285" s="179" t="s">
        <v>16191</v>
      </c>
      <c r="B10285" s="179" t="s">
        <v>16192</v>
      </c>
      <c r="C10285" s="179" t="s">
        <v>8</v>
      </c>
      <c r="D10285" s="180" t="s">
        <v>28493</v>
      </c>
    </row>
    <row r="10286" spans="1:4" x14ac:dyDescent="0.25">
      <c r="A10286" s="179" t="s">
        <v>16193</v>
      </c>
      <c r="B10286" s="179" t="s">
        <v>16194</v>
      </c>
      <c r="C10286" s="179" t="s">
        <v>8</v>
      </c>
      <c r="D10286" s="180" t="s">
        <v>28494</v>
      </c>
    </row>
    <row r="10287" spans="1:4" x14ac:dyDescent="0.25">
      <c r="A10287" s="179" t="s">
        <v>16195</v>
      </c>
      <c r="B10287" s="179" t="s">
        <v>16196</v>
      </c>
      <c r="C10287" s="179" t="s">
        <v>8</v>
      </c>
      <c r="D10287" s="180" t="s">
        <v>28495</v>
      </c>
    </row>
    <row r="10288" spans="1:4" x14ac:dyDescent="0.25">
      <c r="A10288" s="179" t="s">
        <v>16197</v>
      </c>
      <c r="B10288" s="179" t="s">
        <v>16198</v>
      </c>
      <c r="C10288" s="179" t="s">
        <v>8</v>
      </c>
      <c r="D10288" s="180" t="s">
        <v>28496</v>
      </c>
    </row>
    <row r="10289" spans="1:4" x14ac:dyDescent="0.25">
      <c r="A10289" s="179" t="s">
        <v>16199</v>
      </c>
      <c r="B10289" s="179" t="s">
        <v>16200</v>
      </c>
      <c r="C10289" s="179" t="s">
        <v>8</v>
      </c>
      <c r="D10289" s="180" t="s">
        <v>28497</v>
      </c>
    </row>
    <row r="10290" spans="1:4" x14ac:dyDescent="0.25">
      <c r="A10290" s="179" t="s">
        <v>16201</v>
      </c>
      <c r="B10290" s="179" t="s">
        <v>16202</v>
      </c>
      <c r="C10290" s="179" t="s">
        <v>8</v>
      </c>
      <c r="D10290" s="180" t="s">
        <v>28498</v>
      </c>
    </row>
    <row r="10291" spans="1:4" x14ac:dyDescent="0.25">
      <c r="A10291" s="179" t="s">
        <v>16203</v>
      </c>
      <c r="B10291" s="179" t="s">
        <v>16204</v>
      </c>
      <c r="C10291" s="179" t="s">
        <v>8</v>
      </c>
      <c r="D10291" s="180" t="s">
        <v>28499</v>
      </c>
    </row>
    <row r="10292" spans="1:4" x14ac:dyDescent="0.25">
      <c r="A10292" s="179" t="s">
        <v>16205</v>
      </c>
      <c r="B10292" s="179" t="s">
        <v>16206</v>
      </c>
      <c r="C10292" s="179" t="s">
        <v>8</v>
      </c>
      <c r="D10292" s="180" t="s">
        <v>28500</v>
      </c>
    </row>
    <row r="10293" spans="1:4" x14ac:dyDescent="0.25">
      <c r="A10293" s="179" t="s">
        <v>16207</v>
      </c>
      <c r="B10293" s="179" t="s">
        <v>16208</v>
      </c>
      <c r="C10293" s="179" t="s">
        <v>8</v>
      </c>
      <c r="D10293" s="180" t="s">
        <v>28501</v>
      </c>
    </row>
    <row r="10294" spans="1:4" x14ac:dyDescent="0.25">
      <c r="A10294" s="179" t="s">
        <v>16209</v>
      </c>
      <c r="B10294" s="179" t="s">
        <v>16210</v>
      </c>
      <c r="C10294" s="179" t="s">
        <v>8</v>
      </c>
      <c r="D10294" s="180" t="s">
        <v>28502</v>
      </c>
    </row>
    <row r="10295" spans="1:4" x14ac:dyDescent="0.25">
      <c r="A10295" s="179" t="s">
        <v>16211</v>
      </c>
      <c r="B10295" s="179" t="s">
        <v>16212</v>
      </c>
      <c r="C10295" s="179" t="s">
        <v>8</v>
      </c>
      <c r="D10295" s="180" t="s">
        <v>28503</v>
      </c>
    </row>
    <row r="10296" spans="1:4" x14ac:dyDescent="0.25">
      <c r="A10296" s="179" t="s">
        <v>16213</v>
      </c>
      <c r="B10296" s="179" t="s">
        <v>16214</v>
      </c>
      <c r="C10296" s="179" t="s">
        <v>8</v>
      </c>
      <c r="D10296" s="180" t="s">
        <v>28504</v>
      </c>
    </row>
    <row r="10297" spans="1:4" x14ac:dyDescent="0.25">
      <c r="A10297" s="179" t="s">
        <v>16215</v>
      </c>
      <c r="B10297" s="179" t="s">
        <v>16216</v>
      </c>
      <c r="C10297" s="179" t="s">
        <v>8</v>
      </c>
      <c r="D10297" s="180" t="s">
        <v>28505</v>
      </c>
    </row>
    <row r="10298" spans="1:4" x14ac:dyDescent="0.25">
      <c r="A10298" s="179" t="s">
        <v>16217</v>
      </c>
      <c r="B10298" s="179" t="s">
        <v>16218</v>
      </c>
      <c r="C10298" s="179" t="s">
        <v>8</v>
      </c>
      <c r="D10298" s="180" t="s">
        <v>28506</v>
      </c>
    </row>
    <row r="10299" spans="1:4" x14ac:dyDescent="0.25">
      <c r="A10299" s="179" t="s">
        <v>16219</v>
      </c>
      <c r="B10299" s="179" t="s">
        <v>16220</v>
      </c>
      <c r="C10299" s="179" t="s">
        <v>8</v>
      </c>
      <c r="D10299" s="180" t="s">
        <v>28507</v>
      </c>
    </row>
    <row r="10300" spans="1:4" x14ac:dyDescent="0.25">
      <c r="A10300" s="179" t="s">
        <v>16221</v>
      </c>
      <c r="B10300" s="179" t="s">
        <v>16222</v>
      </c>
      <c r="C10300" s="179" t="s">
        <v>8</v>
      </c>
      <c r="D10300" s="180" t="s">
        <v>28508</v>
      </c>
    </row>
    <row r="10301" spans="1:4" x14ac:dyDescent="0.25">
      <c r="A10301" s="179" t="s">
        <v>16223</v>
      </c>
      <c r="B10301" s="179" t="s">
        <v>16224</v>
      </c>
      <c r="C10301" s="179" t="s">
        <v>8</v>
      </c>
      <c r="D10301" s="180" t="s">
        <v>28509</v>
      </c>
    </row>
    <row r="10302" spans="1:4" x14ac:dyDescent="0.25">
      <c r="A10302" s="179" t="s">
        <v>5282</v>
      </c>
      <c r="B10302" s="179" t="s">
        <v>1299</v>
      </c>
      <c r="C10302" s="179" t="s">
        <v>8</v>
      </c>
      <c r="D10302" s="180" t="s">
        <v>28510</v>
      </c>
    </row>
    <row r="10303" spans="1:4" x14ac:dyDescent="0.25">
      <c r="A10303" s="179" t="s">
        <v>5283</v>
      </c>
      <c r="B10303" s="179" t="s">
        <v>1300</v>
      </c>
      <c r="C10303" s="179" t="s">
        <v>8</v>
      </c>
      <c r="D10303" s="180" t="s">
        <v>28511</v>
      </c>
    </row>
    <row r="10304" spans="1:4" x14ac:dyDescent="0.25">
      <c r="A10304" s="179" t="s">
        <v>5284</v>
      </c>
      <c r="B10304" s="179" t="s">
        <v>1301</v>
      </c>
      <c r="C10304" s="179" t="s">
        <v>8</v>
      </c>
      <c r="D10304" s="180" t="s">
        <v>28512</v>
      </c>
    </row>
    <row r="10305" spans="1:4" x14ac:dyDescent="0.25">
      <c r="A10305" s="179" t="s">
        <v>5285</v>
      </c>
      <c r="B10305" s="179" t="s">
        <v>1302</v>
      </c>
      <c r="C10305" s="179" t="s">
        <v>8</v>
      </c>
      <c r="D10305" s="180" t="s">
        <v>28513</v>
      </c>
    </row>
    <row r="10306" spans="1:4" x14ac:dyDescent="0.25">
      <c r="A10306" s="179" t="s">
        <v>5286</v>
      </c>
      <c r="B10306" s="179" t="s">
        <v>1303</v>
      </c>
      <c r="C10306" s="179" t="s">
        <v>8</v>
      </c>
      <c r="D10306" s="180" t="s">
        <v>28514</v>
      </c>
    </row>
    <row r="10307" spans="1:4" x14ac:dyDescent="0.25">
      <c r="A10307" s="179" t="s">
        <v>5287</v>
      </c>
      <c r="B10307" s="179" t="s">
        <v>18067</v>
      </c>
      <c r="C10307" s="179" t="s">
        <v>8</v>
      </c>
      <c r="D10307" s="180" t="s">
        <v>7983</v>
      </c>
    </row>
    <row r="10308" spans="1:4" x14ac:dyDescent="0.25">
      <c r="A10308" s="179" t="s">
        <v>5288</v>
      </c>
      <c r="B10308" s="179" t="s">
        <v>18068</v>
      </c>
      <c r="C10308" s="179" t="s">
        <v>8</v>
      </c>
      <c r="D10308" s="180" t="s">
        <v>24596</v>
      </c>
    </row>
    <row r="10309" spans="1:4" x14ac:dyDescent="0.25">
      <c r="A10309" s="179" t="s">
        <v>5289</v>
      </c>
      <c r="B10309" s="179" t="s">
        <v>18069</v>
      </c>
      <c r="C10309" s="179" t="s">
        <v>8</v>
      </c>
      <c r="D10309" s="180" t="s">
        <v>28515</v>
      </c>
    </row>
    <row r="10310" spans="1:4" x14ac:dyDescent="0.25">
      <c r="A10310" s="179" t="s">
        <v>5290</v>
      </c>
      <c r="B10310" s="179" t="s">
        <v>18070</v>
      </c>
      <c r="C10310" s="179" t="s">
        <v>8</v>
      </c>
      <c r="D10310" s="180" t="s">
        <v>11965</v>
      </c>
    </row>
    <row r="10311" spans="1:4" x14ac:dyDescent="0.25">
      <c r="A10311" s="179" t="s">
        <v>5291</v>
      </c>
      <c r="B10311" s="179" t="s">
        <v>18071</v>
      </c>
      <c r="C10311" s="179" t="s">
        <v>8</v>
      </c>
      <c r="D10311" s="180" t="s">
        <v>28516</v>
      </c>
    </row>
    <row r="10312" spans="1:4" x14ac:dyDescent="0.25">
      <c r="A10312" s="179" t="s">
        <v>5292</v>
      </c>
      <c r="B10312" s="179" t="s">
        <v>18073</v>
      </c>
      <c r="C10312" s="179" t="s">
        <v>8</v>
      </c>
      <c r="D10312" s="180" t="s">
        <v>27764</v>
      </c>
    </row>
    <row r="10313" spans="1:4" x14ac:dyDescent="0.25">
      <c r="A10313" s="179" t="s">
        <v>5293</v>
      </c>
      <c r="B10313" s="179" t="s">
        <v>18074</v>
      </c>
      <c r="C10313" s="179" t="s">
        <v>14</v>
      </c>
      <c r="D10313" s="180" t="s">
        <v>7254</v>
      </c>
    </row>
    <row r="10314" spans="1:4" x14ac:dyDescent="0.25">
      <c r="A10314" s="179" t="s">
        <v>5294</v>
      </c>
      <c r="B10314" s="179" t="s">
        <v>18075</v>
      </c>
      <c r="C10314" s="179" t="s">
        <v>14</v>
      </c>
      <c r="D10314" s="180" t="s">
        <v>12579</v>
      </c>
    </row>
    <row r="10315" spans="1:4" x14ac:dyDescent="0.25">
      <c r="A10315" s="179" t="s">
        <v>5295</v>
      </c>
      <c r="B10315" s="179" t="s">
        <v>18076</v>
      </c>
      <c r="C10315" s="179" t="s">
        <v>14</v>
      </c>
      <c r="D10315" s="180" t="s">
        <v>14650</v>
      </c>
    </row>
    <row r="10316" spans="1:4" x14ac:dyDescent="0.25">
      <c r="A10316" s="179" t="s">
        <v>5296</v>
      </c>
      <c r="B10316" s="179" t="s">
        <v>18077</v>
      </c>
      <c r="C10316" s="179" t="s">
        <v>14</v>
      </c>
      <c r="D10316" s="180" t="s">
        <v>7054</v>
      </c>
    </row>
    <row r="10317" spans="1:4" x14ac:dyDescent="0.25">
      <c r="A10317" s="179" t="s">
        <v>5297</v>
      </c>
      <c r="B10317" s="179" t="s">
        <v>18078</v>
      </c>
      <c r="C10317" s="179" t="s">
        <v>14</v>
      </c>
      <c r="D10317" s="180" t="s">
        <v>7268</v>
      </c>
    </row>
    <row r="10318" spans="1:4" x14ac:dyDescent="0.25">
      <c r="A10318" s="179" t="s">
        <v>5298</v>
      </c>
      <c r="B10318" s="179" t="s">
        <v>18079</v>
      </c>
      <c r="C10318" s="179" t="s">
        <v>8</v>
      </c>
      <c r="D10318" s="180" t="s">
        <v>7387</v>
      </c>
    </row>
    <row r="10319" spans="1:4" x14ac:dyDescent="0.25">
      <c r="A10319" s="179" t="s">
        <v>5299</v>
      </c>
      <c r="B10319" s="179" t="s">
        <v>18080</v>
      </c>
      <c r="C10319" s="179" t="s">
        <v>8</v>
      </c>
      <c r="D10319" s="180" t="s">
        <v>12500</v>
      </c>
    </row>
    <row r="10320" spans="1:4" x14ac:dyDescent="0.25">
      <c r="A10320" s="179" t="s">
        <v>5300</v>
      </c>
      <c r="B10320" s="179" t="s">
        <v>18082</v>
      </c>
      <c r="C10320" s="179" t="s">
        <v>8</v>
      </c>
      <c r="D10320" s="180" t="s">
        <v>28517</v>
      </c>
    </row>
    <row r="10321" spans="1:4" x14ac:dyDescent="0.25">
      <c r="A10321" s="179" t="s">
        <v>5301</v>
      </c>
      <c r="B10321" s="179" t="s">
        <v>18083</v>
      </c>
      <c r="C10321" s="179" t="s">
        <v>8</v>
      </c>
      <c r="D10321" s="180" t="s">
        <v>12416</v>
      </c>
    </row>
    <row r="10322" spans="1:4" x14ac:dyDescent="0.25">
      <c r="A10322" s="179" t="s">
        <v>5302</v>
      </c>
      <c r="B10322" s="179" t="s">
        <v>18084</v>
      </c>
      <c r="C10322" s="179" t="s">
        <v>8</v>
      </c>
      <c r="D10322" s="180" t="s">
        <v>8157</v>
      </c>
    </row>
    <row r="10323" spans="1:4" x14ac:dyDescent="0.25">
      <c r="A10323" s="179" t="s">
        <v>5303</v>
      </c>
      <c r="B10323" s="179" t="s">
        <v>18085</v>
      </c>
      <c r="C10323" s="179" t="s">
        <v>8</v>
      </c>
      <c r="D10323" s="180" t="s">
        <v>12416</v>
      </c>
    </row>
    <row r="10324" spans="1:4" x14ac:dyDescent="0.25">
      <c r="A10324" s="179" t="s">
        <v>5304</v>
      </c>
      <c r="B10324" s="179" t="s">
        <v>18086</v>
      </c>
      <c r="C10324" s="179" t="s">
        <v>8</v>
      </c>
      <c r="D10324" s="180" t="s">
        <v>16712</v>
      </c>
    </row>
    <row r="10325" spans="1:4" x14ac:dyDescent="0.25">
      <c r="A10325" s="179" t="s">
        <v>5305</v>
      </c>
      <c r="B10325" s="179" t="s">
        <v>18087</v>
      </c>
      <c r="C10325" s="179" t="s">
        <v>8</v>
      </c>
      <c r="D10325" s="180" t="s">
        <v>16857</v>
      </c>
    </row>
    <row r="10326" spans="1:4" x14ac:dyDescent="0.25">
      <c r="A10326" s="179" t="s">
        <v>5306</v>
      </c>
      <c r="B10326" s="179" t="s">
        <v>18088</v>
      </c>
      <c r="C10326" s="179" t="s">
        <v>8</v>
      </c>
      <c r="D10326" s="180" t="s">
        <v>18177</v>
      </c>
    </row>
    <row r="10327" spans="1:4" x14ac:dyDescent="0.25">
      <c r="A10327" s="179" t="s">
        <v>5307</v>
      </c>
      <c r="B10327" s="179" t="s">
        <v>18089</v>
      </c>
      <c r="C10327" s="179" t="s">
        <v>14</v>
      </c>
      <c r="D10327" s="180" t="s">
        <v>28518</v>
      </c>
    </row>
    <row r="10328" spans="1:4" x14ac:dyDescent="0.25">
      <c r="A10328" s="179" t="s">
        <v>5308</v>
      </c>
      <c r="B10328" s="179" t="s">
        <v>18090</v>
      </c>
      <c r="C10328" s="179" t="s">
        <v>14</v>
      </c>
      <c r="D10328" s="180" t="s">
        <v>18190</v>
      </c>
    </row>
    <row r="10329" spans="1:4" x14ac:dyDescent="0.25">
      <c r="A10329" s="179" t="s">
        <v>5309</v>
      </c>
      <c r="B10329" s="179" t="s">
        <v>18091</v>
      </c>
      <c r="C10329" s="179" t="s">
        <v>14</v>
      </c>
      <c r="D10329" s="180" t="s">
        <v>7889</v>
      </c>
    </row>
    <row r="10330" spans="1:4" x14ac:dyDescent="0.25">
      <c r="A10330" s="179" t="s">
        <v>5310</v>
      </c>
      <c r="B10330" s="179" t="s">
        <v>18092</v>
      </c>
      <c r="C10330" s="179" t="s">
        <v>14</v>
      </c>
      <c r="D10330" s="180" t="s">
        <v>17071</v>
      </c>
    </row>
    <row r="10331" spans="1:4" x14ac:dyDescent="0.25">
      <c r="A10331" s="179" t="s">
        <v>5311</v>
      </c>
      <c r="B10331" s="179" t="s">
        <v>18093</v>
      </c>
      <c r="C10331" s="179" t="s">
        <v>14</v>
      </c>
      <c r="D10331" s="180" t="s">
        <v>17820</v>
      </c>
    </row>
    <row r="10332" spans="1:4" x14ac:dyDescent="0.25">
      <c r="A10332" s="179" t="s">
        <v>5312</v>
      </c>
      <c r="B10332" s="179" t="s">
        <v>18094</v>
      </c>
      <c r="C10332" s="179" t="s">
        <v>14</v>
      </c>
      <c r="D10332" s="180" t="s">
        <v>12681</v>
      </c>
    </row>
    <row r="10333" spans="1:4" x14ac:dyDescent="0.25">
      <c r="A10333" s="179" t="s">
        <v>5313</v>
      </c>
      <c r="B10333" s="179" t="s">
        <v>18095</v>
      </c>
      <c r="C10333" s="179" t="s">
        <v>14</v>
      </c>
      <c r="D10333" s="180" t="s">
        <v>14398</v>
      </c>
    </row>
    <row r="10334" spans="1:4" x14ac:dyDescent="0.25">
      <c r="A10334" s="179" t="s">
        <v>5314</v>
      </c>
      <c r="B10334" s="179" t="s">
        <v>18096</v>
      </c>
      <c r="C10334" s="179" t="s">
        <v>14</v>
      </c>
      <c r="D10334" s="180" t="s">
        <v>7956</v>
      </c>
    </row>
    <row r="10335" spans="1:4" x14ac:dyDescent="0.25">
      <c r="A10335" s="179" t="s">
        <v>5315</v>
      </c>
      <c r="B10335" s="179" t="s">
        <v>18097</v>
      </c>
      <c r="C10335" s="179" t="s">
        <v>14</v>
      </c>
      <c r="D10335" s="180" t="s">
        <v>28062</v>
      </c>
    </row>
    <row r="10336" spans="1:4" x14ac:dyDescent="0.25">
      <c r="A10336" s="179" t="s">
        <v>5316</v>
      </c>
      <c r="B10336" s="179" t="s">
        <v>18098</v>
      </c>
      <c r="C10336" s="179" t="s">
        <v>14</v>
      </c>
      <c r="D10336" s="180" t="s">
        <v>16693</v>
      </c>
    </row>
    <row r="10337" spans="1:4" x14ac:dyDescent="0.25">
      <c r="A10337" s="179" t="s">
        <v>5317</v>
      </c>
      <c r="B10337" s="179" t="s">
        <v>18099</v>
      </c>
      <c r="C10337" s="179" t="s">
        <v>14</v>
      </c>
      <c r="D10337" s="180" t="s">
        <v>28069</v>
      </c>
    </row>
    <row r="10338" spans="1:4" x14ac:dyDescent="0.25">
      <c r="A10338" s="179" t="s">
        <v>5318</v>
      </c>
      <c r="B10338" s="179" t="s">
        <v>18101</v>
      </c>
      <c r="C10338" s="179" t="s">
        <v>14</v>
      </c>
      <c r="D10338" s="180" t="s">
        <v>28069</v>
      </c>
    </row>
    <row r="10339" spans="1:4" x14ac:dyDescent="0.25">
      <c r="A10339" s="179" t="s">
        <v>5319</v>
      </c>
      <c r="B10339" s="179" t="s">
        <v>18102</v>
      </c>
      <c r="C10339" s="179" t="s">
        <v>14</v>
      </c>
      <c r="D10339" s="180" t="s">
        <v>28519</v>
      </c>
    </row>
    <row r="10340" spans="1:4" x14ac:dyDescent="0.25">
      <c r="A10340" s="179" t="s">
        <v>5320</v>
      </c>
      <c r="B10340" s="179" t="s">
        <v>18103</v>
      </c>
      <c r="C10340" s="179" t="s">
        <v>14</v>
      </c>
      <c r="D10340" s="180" t="s">
        <v>8512</v>
      </c>
    </row>
    <row r="10341" spans="1:4" x14ac:dyDescent="0.25">
      <c r="A10341" s="179" t="s">
        <v>5321</v>
      </c>
      <c r="B10341" s="179" t="s">
        <v>18104</v>
      </c>
      <c r="C10341" s="179" t="s">
        <v>14</v>
      </c>
      <c r="D10341" s="180" t="s">
        <v>7952</v>
      </c>
    </row>
    <row r="10342" spans="1:4" x14ac:dyDescent="0.25">
      <c r="A10342" s="179" t="s">
        <v>5322</v>
      </c>
      <c r="B10342" s="179" t="s">
        <v>18105</v>
      </c>
      <c r="C10342" s="179" t="s">
        <v>14</v>
      </c>
      <c r="D10342" s="180" t="s">
        <v>7304</v>
      </c>
    </row>
    <row r="10343" spans="1:4" x14ac:dyDescent="0.25">
      <c r="A10343" s="179" t="s">
        <v>5323</v>
      </c>
      <c r="B10343" s="179" t="s">
        <v>18107</v>
      </c>
      <c r="C10343" s="179" t="s">
        <v>14</v>
      </c>
      <c r="D10343" s="180" t="s">
        <v>7847</v>
      </c>
    </row>
    <row r="10344" spans="1:4" x14ac:dyDescent="0.25">
      <c r="A10344" s="179" t="s">
        <v>5324</v>
      </c>
      <c r="B10344" s="179" t="s">
        <v>18108</v>
      </c>
      <c r="C10344" s="179" t="s">
        <v>14</v>
      </c>
      <c r="D10344" s="180" t="s">
        <v>12399</v>
      </c>
    </row>
    <row r="10345" spans="1:4" x14ac:dyDescent="0.25">
      <c r="A10345" s="179" t="s">
        <v>5325</v>
      </c>
      <c r="B10345" s="179" t="s">
        <v>18109</v>
      </c>
      <c r="C10345" s="179" t="s">
        <v>14</v>
      </c>
      <c r="D10345" s="180" t="s">
        <v>12399</v>
      </c>
    </row>
    <row r="10346" spans="1:4" x14ac:dyDescent="0.25">
      <c r="A10346" s="179" t="s">
        <v>5326</v>
      </c>
      <c r="B10346" s="179" t="s">
        <v>18110</v>
      </c>
      <c r="C10346" s="179" t="s">
        <v>14</v>
      </c>
      <c r="D10346" s="180" t="s">
        <v>7217</v>
      </c>
    </row>
    <row r="10347" spans="1:4" x14ac:dyDescent="0.25">
      <c r="A10347" s="179" t="s">
        <v>5327</v>
      </c>
      <c r="B10347" s="179" t="s">
        <v>18111</v>
      </c>
      <c r="C10347" s="179" t="s">
        <v>14</v>
      </c>
      <c r="D10347" s="180" t="s">
        <v>18325</v>
      </c>
    </row>
    <row r="10348" spans="1:4" x14ac:dyDescent="0.25">
      <c r="A10348" s="179" t="s">
        <v>5328</v>
      </c>
      <c r="B10348" s="179" t="s">
        <v>18112</v>
      </c>
      <c r="C10348" s="179" t="s">
        <v>14</v>
      </c>
      <c r="D10348" s="180" t="s">
        <v>16670</v>
      </c>
    </row>
    <row r="10349" spans="1:4" x14ac:dyDescent="0.25">
      <c r="A10349" s="179" t="s">
        <v>5329</v>
      </c>
      <c r="B10349" s="179" t="s">
        <v>18113</v>
      </c>
      <c r="C10349" s="179" t="s">
        <v>14</v>
      </c>
      <c r="D10349" s="180" t="s">
        <v>16670</v>
      </c>
    </row>
    <row r="10350" spans="1:4" x14ac:dyDescent="0.25">
      <c r="A10350" s="179" t="s">
        <v>5330</v>
      </c>
      <c r="B10350" s="179" t="s">
        <v>18114</v>
      </c>
      <c r="C10350" s="179" t="s">
        <v>14</v>
      </c>
      <c r="D10350" s="180" t="s">
        <v>19080</v>
      </c>
    </row>
    <row r="10351" spans="1:4" x14ac:dyDescent="0.25">
      <c r="A10351" s="179" t="s">
        <v>5331</v>
      </c>
      <c r="B10351" s="179" t="s">
        <v>18115</v>
      </c>
      <c r="C10351" s="179" t="s">
        <v>14</v>
      </c>
      <c r="D10351" s="180" t="s">
        <v>27378</v>
      </c>
    </row>
    <row r="10352" spans="1:4" x14ac:dyDescent="0.25">
      <c r="A10352" s="179" t="s">
        <v>5332</v>
      </c>
      <c r="B10352" s="179" t="s">
        <v>18116</v>
      </c>
      <c r="C10352" s="179" t="s">
        <v>8</v>
      </c>
      <c r="D10352" s="180" t="s">
        <v>28520</v>
      </c>
    </row>
    <row r="10353" spans="1:4" x14ac:dyDescent="0.25">
      <c r="A10353" s="179" t="s">
        <v>5333</v>
      </c>
      <c r="B10353" s="179" t="s">
        <v>18117</v>
      </c>
      <c r="C10353" s="179" t="s">
        <v>8</v>
      </c>
      <c r="D10353" s="180" t="s">
        <v>17121</v>
      </c>
    </row>
    <row r="10354" spans="1:4" x14ac:dyDescent="0.25">
      <c r="A10354" s="179" t="s">
        <v>5334</v>
      </c>
      <c r="B10354" s="179" t="s">
        <v>18118</v>
      </c>
      <c r="C10354" s="179" t="s">
        <v>8</v>
      </c>
      <c r="D10354" s="180" t="s">
        <v>6336</v>
      </c>
    </row>
    <row r="10355" spans="1:4" x14ac:dyDescent="0.25">
      <c r="A10355" s="179" t="s">
        <v>5335</v>
      </c>
      <c r="B10355" s="179" t="s">
        <v>18119</v>
      </c>
      <c r="C10355" s="179" t="s">
        <v>8</v>
      </c>
      <c r="D10355" s="180" t="s">
        <v>7841</v>
      </c>
    </row>
    <row r="10356" spans="1:4" x14ac:dyDescent="0.25">
      <c r="A10356" s="179" t="s">
        <v>5336</v>
      </c>
      <c r="B10356" s="179" t="s">
        <v>18120</v>
      </c>
      <c r="C10356" s="179" t="s">
        <v>8</v>
      </c>
      <c r="D10356" s="180" t="s">
        <v>16880</v>
      </c>
    </row>
    <row r="10357" spans="1:4" x14ac:dyDescent="0.25">
      <c r="A10357" s="179" t="s">
        <v>5337</v>
      </c>
      <c r="B10357" s="179" t="s">
        <v>18121</v>
      </c>
      <c r="C10357" s="179" t="s">
        <v>14</v>
      </c>
      <c r="D10357" s="180" t="s">
        <v>12548</v>
      </c>
    </row>
    <row r="10358" spans="1:4" x14ac:dyDescent="0.25">
      <c r="A10358" s="179" t="s">
        <v>5338</v>
      </c>
      <c r="B10358" s="179" t="s">
        <v>1304</v>
      </c>
      <c r="C10358" s="179" t="s">
        <v>8</v>
      </c>
      <c r="D10358" s="180" t="s">
        <v>28521</v>
      </c>
    </row>
    <row r="10359" spans="1:4" x14ac:dyDescent="0.25">
      <c r="A10359" s="179" t="s">
        <v>5339</v>
      </c>
      <c r="B10359" s="179" t="s">
        <v>1305</v>
      </c>
      <c r="C10359" s="179" t="s">
        <v>8</v>
      </c>
      <c r="D10359" s="180" t="s">
        <v>28522</v>
      </c>
    </row>
    <row r="10360" spans="1:4" x14ac:dyDescent="0.25">
      <c r="A10360" s="179" t="s">
        <v>5340</v>
      </c>
      <c r="B10360" s="179" t="s">
        <v>1306</v>
      </c>
      <c r="C10360" s="179" t="s">
        <v>8</v>
      </c>
      <c r="D10360" s="180" t="s">
        <v>28523</v>
      </c>
    </row>
    <row r="10361" spans="1:4" x14ac:dyDescent="0.25">
      <c r="A10361" s="179" t="s">
        <v>5341</v>
      </c>
      <c r="B10361" s="179" t="s">
        <v>1307</v>
      </c>
      <c r="C10361" s="179" t="s">
        <v>8</v>
      </c>
      <c r="D10361" s="180" t="s">
        <v>28524</v>
      </c>
    </row>
    <row r="10362" spans="1:4" x14ac:dyDescent="0.25">
      <c r="A10362" s="179" t="s">
        <v>5342</v>
      </c>
      <c r="B10362" s="179" t="s">
        <v>18122</v>
      </c>
      <c r="C10362" s="179" t="s">
        <v>8</v>
      </c>
      <c r="D10362" s="180" t="s">
        <v>28525</v>
      </c>
    </row>
    <row r="10363" spans="1:4" x14ac:dyDescent="0.25">
      <c r="A10363" s="179" t="s">
        <v>5343</v>
      </c>
      <c r="B10363" s="179" t="s">
        <v>18123</v>
      </c>
      <c r="C10363" s="179" t="s">
        <v>7</v>
      </c>
      <c r="D10363" s="180" t="s">
        <v>14881</v>
      </c>
    </row>
    <row r="10364" spans="1:4" x14ac:dyDescent="0.25">
      <c r="A10364" s="179" t="s">
        <v>5344</v>
      </c>
      <c r="B10364" s="179" t="s">
        <v>18124</v>
      </c>
      <c r="C10364" s="179" t="s">
        <v>7</v>
      </c>
      <c r="D10364" s="180" t="s">
        <v>17468</v>
      </c>
    </row>
    <row r="10365" spans="1:4" x14ac:dyDescent="0.25">
      <c r="A10365" s="179" t="s">
        <v>5345</v>
      </c>
      <c r="B10365" s="179" t="s">
        <v>18125</v>
      </c>
      <c r="C10365" s="179" t="s">
        <v>14</v>
      </c>
      <c r="D10365" s="180" t="s">
        <v>18364</v>
      </c>
    </row>
    <row r="10366" spans="1:4" x14ac:dyDescent="0.25">
      <c r="A10366" s="179" t="s">
        <v>5346</v>
      </c>
      <c r="B10366" s="179" t="s">
        <v>18126</v>
      </c>
      <c r="C10366" s="179" t="s">
        <v>14</v>
      </c>
      <c r="D10366" s="180" t="s">
        <v>28526</v>
      </c>
    </row>
    <row r="10367" spans="1:4" x14ac:dyDescent="0.25">
      <c r="A10367" s="179" t="s">
        <v>16226</v>
      </c>
      <c r="B10367" s="179" t="s">
        <v>16227</v>
      </c>
      <c r="C10367" s="179" t="s">
        <v>8</v>
      </c>
      <c r="D10367" s="180" t="s">
        <v>28527</v>
      </c>
    </row>
    <row r="10368" spans="1:4" x14ac:dyDescent="0.25">
      <c r="A10368" s="179" t="s">
        <v>10662</v>
      </c>
      <c r="B10368" s="179" t="s">
        <v>10663</v>
      </c>
      <c r="C10368" s="179" t="s">
        <v>8</v>
      </c>
      <c r="D10368" s="180" t="s">
        <v>28528</v>
      </c>
    </row>
    <row r="10369" spans="1:4" x14ac:dyDescent="0.25">
      <c r="A10369" s="179" t="s">
        <v>10664</v>
      </c>
      <c r="B10369" s="179" t="s">
        <v>10665</v>
      </c>
      <c r="C10369" s="179" t="s">
        <v>8</v>
      </c>
      <c r="D10369" s="180" t="s">
        <v>28529</v>
      </c>
    </row>
    <row r="10370" spans="1:4" x14ac:dyDescent="0.25">
      <c r="A10370" s="179" t="s">
        <v>10666</v>
      </c>
      <c r="B10370" s="179" t="s">
        <v>10667</v>
      </c>
      <c r="C10370" s="179" t="s">
        <v>8</v>
      </c>
      <c r="D10370" s="180" t="s">
        <v>28530</v>
      </c>
    </row>
    <row r="10371" spans="1:4" x14ac:dyDescent="0.25">
      <c r="A10371" s="179" t="s">
        <v>10668</v>
      </c>
      <c r="B10371" s="179" t="s">
        <v>10669</v>
      </c>
      <c r="C10371" s="179" t="s">
        <v>8</v>
      </c>
      <c r="D10371" s="180" t="s">
        <v>28531</v>
      </c>
    </row>
    <row r="10372" spans="1:4" x14ac:dyDescent="0.25">
      <c r="A10372" s="179" t="s">
        <v>10670</v>
      </c>
      <c r="B10372" s="179" t="s">
        <v>10671</v>
      </c>
      <c r="C10372" s="179" t="s">
        <v>8</v>
      </c>
      <c r="D10372" s="180" t="s">
        <v>28532</v>
      </c>
    </row>
    <row r="10373" spans="1:4" x14ac:dyDescent="0.25">
      <c r="A10373" s="179" t="s">
        <v>10672</v>
      </c>
      <c r="B10373" s="179" t="s">
        <v>10673</v>
      </c>
      <c r="C10373" s="179" t="s">
        <v>8</v>
      </c>
      <c r="D10373" s="180" t="s">
        <v>15037</v>
      </c>
    </row>
    <row r="10374" spans="1:4" x14ac:dyDescent="0.25">
      <c r="A10374" s="179" t="s">
        <v>10674</v>
      </c>
      <c r="B10374" s="179" t="s">
        <v>10675</v>
      </c>
      <c r="C10374" s="179" t="s">
        <v>8</v>
      </c>
      <c r="D10374" s="180" t="s">
        <v>28533</v>
      </c>
    </row>
    <row r="10375" spans="1:4" x14ac:dyDescent="0.25">
      <c r="A10375" s="179" t="s">
        <v>10676</v>
      </c>
      <c r="B10375" s="179" t="s">
        <v>10677</v>
      </c>
      <c r="C10375" s="179" t="s">
        <v>8</v>
      </c>
      <c r="D10375" s="180" t="s">
        <v>28534</v>
      </c>
    </row>
    <row r="10376" spans="1:4" x14ac:dyDescent="0.25">
      <c r="A10376" s="179" t="s">
        <v>10678</v>
      </c>
      <c r="B10376" s="179" t="s">
        <v>10679</v>
      </c>
      <c r="C10376" s="179" t="s">
        <v>8</v>
      </c>
      <c r="D10376" s="180" t="s">
        <v>28535</v>
      </c>
    </row>
    <row r="10377" spans="1:4" x14ac:dyDescent="0.25">
      <c r="A10377" s="179" t="s">
        <v>10680</v>
      </c>
      <c r="B10377" s="179" t="s">
        <v>10681</v>
      </c>
      <c r="C10377" s="179" t="s">
        <v>8</v>
      </c>
      <c r="D10377" s="180" t="s">
        <v>28536</v>
      </c>
    </row>
    <row r="10378" spans="1:4" x14ac:dyDescent="0.25">
      <c r="A10378" s="179" t="s">
        <v>10682</v>
      </c>
      <c r="B10378" s="179" t="s">
        <v>10683</v>
      </c>
      <c r="C10378" s="179" t="s">
        <v>8</v>
      </c>
      <c r="D10378" s="180" t="s">
        <v>28537</v>
      </c>
    </row>
    <row r="10379" spans="1:4" x14ac:dyDescent="0.25">
      <c r="A10379" s="179" t="s">
        <v>10684</v>
      </c>
      <c r="B10379" s="179" t="s">
        <v>10685</v>
      </c>
      <c r="C10379" s="179" t="s">
        <v>8</v>
      </c>
      <c r="D10379" s="180" t="s">
        <v>28538</v>
      </c>
    </row>
    <row r="10380" spans="1:4" x14ac:dyDescent="0.25">
      <c r="A10380" s="179" t="s">
        <v>10686</v>
      </c>
      <c r="B10380" s="179" t="s">
        <v>10687</v>
      </c>
      <c r="C10380" s="179" t="s">
        <v>8</v>
      </c>
      <c r="D10380" s="180" t="s">
        <v>28539</v>
      </c>
    </row>
    <row r="10381" spans="1:4" x14ac:dyDescent="0.25">
      <c r="A10381" s="179" t="s">
        <v>10688</v>
      </c>
      <c r="B10381" s="179" t="s">
        <v>10689</v>
      </c>
      <c r="C10381" s="179" t="s">
        <v>8</v>
      </c>
      <c r="D10381" s="180" t="s">
        <v>28540</v>
      </c>
    </row>
    <row r="10382" spans="1:4" x14ac:dyDescent="0.25">
      <c r="A10382" s="179" t="s">
        <v>10690</v>
      </c>
      <c r="B10382" s="179" t="s">
        <v>10691</v>
      </c>
      <c r="C10382" s="179" t="s">
        <v>8</v>
      </c>
      <c r="D10382" s="180" t="s">
        <v>28541</v>
      </c>
    </row>
    <row r="10383" spans="1:4" x14ac:dyDescent="0.25">
      <c r="A10383" s="179" t="s">
        <v>10692</v>
      </c>
      <c r="B10383" s="179" t="s">
        <v>10693</v>
      </c>
      <c r="C10383" s="179" t="s">
        <v>8</v>
      </c>
      <c r="D10383" s="180" t="s">
        <v>28542</v>
      </c>
    </row>
    <row r="10384" spans="1:4" x14ac:dyDescent="0.25">
      <c r="A10384" s="179" t="s">
        <v>10694</v>
      </c>
      <c r="B10384" s="179" t="s">
        <v>10695</v>
      </c>
      <c r="C10384" s="179" t="s">
        <v>8</v>
      </c>
      <c r="D10384" s="180" t="s">
        <v>17565</v>
      </c>
    </row>
    <row r="10385" spans="1:4" x14ac:dyDescent="0.25">
      <c r="A10385" s="179" t="s">
        <v>10696</v>
      </c>
      <c r="B10385" s="179" t="s">
        <v>10697</v>
      </c>
      <c r="C10385" s="179" t="s">
        <v>8</v>
      </c>
      <c r="D10385" s="180" t="s">
        <v>28543</v>
      </c>
    </row>
    <row r="10386" spans="1:4" x14ac:dyDescent="0.25">
      <c r="A10386" s="179" t="s">
        <v>10698</v>
      </c>
      <c r="B10386" s="179" t="s">
        <v>10699</v>
      </c>
      <c r="C10386" s="179" t="s">
        <v>8</v>
      </c>
      <c r="D10386" s="180" t="s">
        <v>28544</v>
      </c>
    </row>
    <row r="10387" spans="1:4" x14ac:dyDescent="0.25">
      <c r="A10387" s="179" t="s">
        <v>12219</v>
      </c>
      <c r="B10387" s="179" t="s">
        <v>12220</v>
      </c>
      <c r="C10387" s="179" t="s">
        <v>8</v>
      </c>
      <c r="D10387" s="180" t="s">
        <v>28545</v>
      </c>
    </row>
    <row r="10388" spans="1:4" x14ac:dyDescent="0.25">
      <c r="A10388" s="179" t="s">
        <v>12221</v>
      </c>
      <c r="B10388" s="179" t="s">
        <v>12222</v>
      </c>
      <c r="C10388" s="179" t="s">
        <v>8</v>
      </c>
      <c r="D10388" s="180" t="s">
        <v>23371</v>
      </c>
    </row>
    <row r="10389" spans="1:4" x14ac:dyDescent="0.25">
      <c r="A10389" s="179" t="s">
        <v>12224</v>
      </c>
      <c r="B10389" s="179" t="s">
        <v>12225</v>
      </c>
      <c r="C10389" s="179" t="s">
        <v>8</v>
      </c>
      <c r="D10389" s="180" t="s">
        <v>28546</v>
      </c>
    </row>
    <row r="10390" spans="1:4" x14ac:dyDescent="0.25">
      <c r="A10390" s="179" t="s">
        <v>12226</v>
      </c>
      <c r="B10390" s="179" t="s">
        <v>12227</v>
      </c>
      <c r="C10390" s="179" t="s">
        <v>8</v>
      </c>
      <c r="D10390" s="180" t="s">
        <v>28547</v>
      </c>
    </row>
    <row r="10391" spans="1:4" x14ac:dyDescent="0.25">
      <c r="A10391" s="179" t="s">
        <v>12228</v>
      </c>
      <c r="B10391" s="179" t="s">
        <v>12229</v>
      </c>
      <c r="C10391" s="179" t="s">
        <v>8</v>
      </c>
      <c r="D10391" s="180" t="s">
        <v>28548</v>
      </c>
    </row>
    <row r="10392" spans="1:4" x14ac:dyDescent="0.25">
      <c r="A10392" s="179" t="s">
        <v>12230</v>
      </c>
      <c r="B10392" s="179" t="s">
        <v>12231</v>
      </c>
      <c r="C10392" s="179" t="s">
        <v>8</v>
      </c>
      <c r="D10392" s="180" t="s">
        <v>28549</v>
      </c>
    </row>
    <row r="10393" spans="1:4" x14ac:dyDescent="0.25">
      <c r="A10393" s="179" t="s">
        <v>16230</v>
      </c>
      <c r="B10393" s="179" t="s">
        <v>16231</v>
      </c>
      <c r="C10393" s="179" t="s">
        <v>8</v>
      </c>
      <c r="D10393" s="180" t="s">
        <v>28550</v>
      </c>
    </row>
    <row r="10394" spans="1:4" x14ac:dyDescent="0.25">
      <c r="A10394" s="179" t="s">
        <v>16232</v>
      </c>
      <c r="B10394" s="179" t="s">
        <v>16233</v>
      </c>
      <c r="C10394" s="179" t="s">
        <v>8</v>
      </c>
      <c r="D10394" s="180" t="s">
        <v>28551</v>
      </c>
    </row>
    <row r="10395" spans="1:4" x14ac:dyDescent="0.25">
      <c r="A10395" s="179" t="s">
        <v>16234</v>
      </c>
      <c r="B10395" s="179" t="s">
        <v>16235</v>
      </c>
      <c r="C10395" s="179" t="s">
        <v>8</v>
      </c>
      <c r="D10395" s="180" t="s">
        <v>28552</v>
      </c>
    </row>
    <row r="10396" spans="1:4" x14ac:dyDescent="0.25">
      <c r="A10396" s="179" t="s">
        <v>16236</v>
      </c>
      <c r="B10396" s="179" t="s">
        <v>16237</v>
      </c>
      <c r="C10396" s="179" t="s">
        <v>8</v>
      </c>
      <c r="D10396" s="180" t="s">
        <v>28553</v>
      </c>
    </row>
    <row r="10397" spans="1:4" x14ac:dyDescent="0.25">
      <c r="A10397" s="179" t="s">
        <v>16238</v>
      </c>
      <c r="B10397" s="179" t="s">
        <v>16239</v>
      </c>
      <c r="C10397" s="179" t="s">
        <v>8</v>
      </c>
      <c r="D10397" s="180" t="s">
        <v>28554</v>
      </c>
    </row>
    <row r="10398" spans="1:4" x14ac:dyDescent="0.25">
      <c r="A10398" s="179" t="s">
        <v>16240</v>
      </c>
      <c r="B10398" s="179" t="s">
        <v>16241</v>
      </c>
      <c r="C10398" s="179" t="s">
        <v>8</v>
      </c>
      <c r="D10398" s="180" t="s">
        <v>28555</v>
      </c>
    </row>
    <row r="10399" spans="1:4" x14ac:dyDescent="0.25">
      <c r="A10399" s="179" t="s">
        <v>16242</v>
      </c>
      <c r="B10399" s="179" t="s">
        <v>16243</v>
      </c>
      <c r="C10399" s="179" t="s">
        <v>8</v>
      </c>
      <c r="D10399" s="180" t="s">
        <v>28556</v>
      </c>
    </row>
    <row r="10400" spans="1:4" x14ac:dyDescent="0.25">
      <c r="A10400" s="179" t="s">
        <v>16244</v>
      </c>
      <c r="B10400" s="179" t="s">
        <v>16245</v>
      </c>
      <c r="C10400" s="179" t="s">
        <v>8</v>
      </c>
      <c r="D10400" s="180" t="s">
        <v>28557</v>
      </c>
    </row>
    <row r="10401" spans="1:4" x14ac:dyDescent="0.25">
      <c r="A10401" s="179" t="s">
        <v>18130</v>
      </c>
      <c r="B10401" s="179" t="s">
        <v>18131</v>
      </c>
      <c r="C10401" s="179" t="s">
        <v>18132</v>
      </c>
      <c r="D10401" s="180" t="s">
        <v>28558</v>
      </c>
    </row>
    <row r="10402" spans="1:4" x14ac:dyDescent="0.25">
      <c r="A10402" s="179" t="s">
        <v>18133</v>
      </c>
      <c r="B10402" s="179" t="s">
        <v>18134</v>
      </c>
      <c r="C10402" s="179" t="s">
        <v>18132</v>
      </c>
      <c r="D10402" s="180" t="s">
        <v>28559</v>
      </c>
    </row>
    <row r="10403" spans="1:4" x14ac:dyDescent="0.25">
      <c r="A10403" s="179" t="s">
        <v>18135</v>
      </c>
      <c r="B10403" s="179" t="s">
        <v>18136</v>
      </c>
      <c r="C10403" s="179" t="s">
        <v>18132</v>
      </c>
      <c r="D10403" s="180" t="s">
        <v>18015</v>
      </c>
    </row>
    <row r="10404" spans="1:4" x14ac:dyDescent="0.25">
      <c r="A10404" s="179" t="s">
        <v>16246</v>
      </c>
      <c r="B10404" s="179" t="s">
        <v>16247</v>
      </c>
      <c r="C10404" s="179" t="s">
        <v>8</v>
      </c>
      <c r="D10404" s="180" t="s">
        <v>28560</v>
      </c>
    </row>
    <row r="10405" spans="1:4" x14ac:dyDescent="0.25">
      <c r="A10405" s="179" t="s">
        <v>16248</v>
      </c>
      <c r="B10405" s="179" t="s">
        <v>16249</v>
      </c>
      <c r="C10405" s="179" t="s">
        <v>8</v>
      </c>
      <c r="D10405" s="180" t="s">
        <v>28561</v>
      </c>
    </row>
    <row r="10406" spans="1:4" x14ac:dyDescent="0.25">
      <c r="A10406" s="179" t="s">
        <v>16250</v>
      </c>
      <c r="B10406" s="179" t="s">
        <v>16251</v>
      </c>
      <c r="C10406" s="179" t="s">
        <v>8</v>
      </c>
      <c r="D10406" s="180" t="s">
        <v>28562</v>
      </c>
    </row>
    <row r="10407" spans="1:4" x14ac:dyDescent="0.25">
      <c r="A10407" s="179" t="s">
        <v>16252</v>
      </c>
      <c r="B10407" s="179" t="s">
        <v>16253</v>
      </c>
      <c r="C10407" s="179" t="s">
        <v>8</v>
      </c>
      <c r="D10407" s="180" t="s">
        <v>28563</v>
      </c>
    </row>
    <row r="10408" spans="1:4" x14ac:dyDescent="0.25">
      <c r="A10408" s="179" t="s">
        <v>18137</v>
      </c>
      <c r="B10408" s="179" t="s">
        <v>18138</v>
      </c>
      <c r="C10408" s="179" t="s">
        <v>18139</v>
      </c>
      <c r="D10408" s="180" t="s">
        <v>6347</v>
      </c>
    </row>
    <row r="10409" spans="1:4" x14ac:dyDescent="0.25">
      <c r="A10409" s="179" t="s">
        <v>16254</v>
      </c>
      <c r="B10409" s="179" t="s">
        <v>16255</v>
      </c>
      <c r="C10409" s="179" t="s">
        <v>8</v>
      </c>
      <c r="D10409" s="180" t="s">
        <v>28564</v>
      </c>
    </row>
    <row r="10410" spans="1:4" x14ac:dyDescent="0.25">
      <c r="A10410" s="179" t="s">
        <v>16256</v>
      </c>
      <c r="B10410" s="179" t="s">
        <v>16257</v>
      </c>
      <c r="C10410" s="179" t="s">
        <v>8</v>
      </c>
      <c r="D10410" s="180" t="s">
        <v>28565</v>
      </c>
    </row>
    <row r="10411" spans="1:4" x14ac:dyDescent="0.25">
      <c r="A10411" s="179" t="s">
        <v>16258</v>
      </c>
      <c r="B10411" s="179" t="s">
        <v>16259</v>
      </c>
      <c r="C10411" s="179" t="s">
        <v>8</v>
      </c>
      <c r="D10411" s="180" t="s">
        <v>28554</v>
      </c>
    </row>
    <row r="10412" spans="1:4" x14ac:dyDescent="0.25">
      <c r="A10412" s="179" t="s">
        <v>16260</v>
      </c>
      <c r="B10412" s="179" t="s">
        <v>16261</v>
      </c>
      <c r="C10412" s="179" t="s">
        <v>8</v>
      </c>
      <c r="D10412" s="180" t="s">
        <v>28566</v>
      </c>
    </row>
    <row r="10413" spans="1:4" x14ac:dyDescent="0.25">
      <c r="A10413" s="179" t="s">
        <v>16262</v>
      </c>
      <c r="B10413" s="179" t="s">
        <v>16263</v>
      </c>
      <c r="C10413" s="179" t="s">
        <v>8</v>
      </c>
      <c r="D10413" s="180" t="s">
        <v>28567</v>
      </c>
    </row>
    <row r="10414" spans="1:4" x14ac:dyDescent="0.25">
      <c r="A10414" s="179" t="s">
        <v>16264</v>
      </c>
      <c r="B10414" s="179" t="s">
        <v>16265</v>
      </c>
      <c r="C10414" s="179" t="s">
        <v>8</v>
      </c>
      <c r="D10414" s="180" t="s">
        <v>28568</v>
      </c>
    </row>
    <row r="10415" spans="1:4" x14ac:dyDescent="0.25">
      <c r="A10415" s="179" t="s">
        <v>16267</v>
      </c>
      <c r="B10415" s="179" t="s">
        <v>16268</v>
      </c>
      <c r="C10415" s="179" t="s">
        <v>8</v>
      </c>
      <c r="D10415" s="180" t="s">
        <v>28569</v>
      </c>
    </row>
    <row r="10416" spans="1:4" x14ac:dyDescent="0.25">
      <c r="A10416" s="179" t="s">
        <v>16269</v>
      </c>
      <c r="B10416" s="179" t="s">
        <v>16270</v>
      </c>
      <c r="C10416" s="179" t="s">
        <v>8</v>
      </c>
      <c r="D10416" s="180" t="s">
        <v>28570</v>
      </c>
    </row>
    <row r="10417" spans="1:4" x14ac:dyDescent="0.25">
      <c r="A10417" s="179" t="s">
        <v>18140</v>
      </c>
      <c r="B10417" s="179" t="s">
        <v>18141</v>
      </c>
      <c r="C10417" s="179" t="s">
        <v>8</v>
      </c>
      <c r="D10417" s="180" t="s">
        <v>16767</v>
      </c>
    </row>
    <row r="10418" spans="1:4" x14ac:dyDescent="0.25">
      <c r="A10418" s="179" t="s">
        <v>18142</v>
      </c>
      <c r="B10418" s="179" t="s">
        <v>18143</v>
      </c>
      <c r="C10418" s="179" t="s">
        <v>8</v>
      </c>
      <c r="D10418" s="180" t="s">
        <v>6347</v>
      </c>
    </row>
    <row r="10419" spans="1:4" x14ac:dyDescent="0.25">
      <c r="A10419" s="179" t="s">
        <v>18144</v>
      </c>
      <c r="B10419" s="179" t="s">
        <v>18145</v>
      </c>
      <c r="C10419" s="179" t="s">
        <v>8</v>
      </c>
      <c r="D10419" s="180" t="s">
        <v>12510</v>
      </c>
    </row>
    <row r="10420" spans="1:4" x14ac:dyDescent="0.25">
      <c r="A10420" s="179" t="s">
        <v>18146</v>
      </c>
      <c r="B10420" s="179" t="s">
        <v>18147</v>
      </c>
      <c r="C10420" s="179" t="s">
        <v>8</v>
      </c>
      <c r="D10420" s="180" t="s">
        <v>6312</v>
      </c>
    </row>
    <row r="10421" spans="1:4" x14ac:dyDescent="0.25">
      <c r="A10421" s="179" t="s">
        <v>18148</v>
      </c>
      <c r="B10421" s="179" t="s">
        <v>18149</v>
      </c>
      <c r="C10421" s="179" t="s">
        <v>8</v>
      </c>
      <c r="D10421" s="180" t="s">
        <v>24174</v>
      </c>
    </row>
    <row r="10422" spans="1:4" x14ac:dyDescent="0.25">
      <c r="A10422" s="179" t="s">
        <v>18150</v>
      </c>
      <c r="B10422" s="179" t="s">
        <v>18151</v>
      </c>
      <c r="C10422" s="179" t="s">
        <v>8</v>
      </c>
      <c r="D10422" s="180" t="s">
        <v>16300</v>
      </c>
    </row>
    <row r="10423" spans="1:4" x14ac:dyDescent="0.25">
      <c r="A10423" s="179" t="s">
        <v>18152</v>
      </c>
      <c r="B10423" s="179" t="s">
        <v>18153</v>
      </c>
      <c r="C10423" s="179" t="s">
        <v>14</v>
      </c>
      <c r="D10423" s="180" t="s">
        <v>12708</v>
      </c>
    </row>
    <row r="10424" spans="1:4" x14ac:dyDescent="0.25">
      <c r="A10424" s="179" t="s">
        <v>18154</v>
      </c>
      <c r="B10424" s="179" t="s">
        <v>18155</v>
      </c>
      <c r="C10424" s="179" t="s">
        <v>14</v>
      </c>
      <c r="D10424" s="180" t="s">
        <v>13295</v>
      </c>
    </row>
    <row r="10425" spans="1:4" x14ac:dyDescent="0.25">
      <c r="A10425" s="179" t="s">
        <v>18156</v>
      </c>
      <c r="B10425" s="179" t="s">
        <v>18157</v>
      </c>
      <c r="C10425" s="179" t="s">
        <v>8</v>
      </c>
      <c r="D10425" s="180" t="s">
        <v>18320</v>
      </c>
    </row>
    <row r="10426" spans="1:4" x14ac:dyDescent="0.25">
      <c r="A10426" s="179" t="s">
        <v>18158</v>
      </c>
      <c r="B10426" s="179" t="s">
        <v>18159</v>
      </c>
      <c r="C10426" s="179" t="s">
        <v>8</v>
      </c>
      <c r="D10426" s="180" t="s">
        <v>6967</v>
      </c>
    </row>
    <row r="10427" spans="1:4" x14ac:dyDescent="0.25">
      <c r="A10427" s="179" t="s">
        <v>18160</v>
      </c>
      <c r="B10427" s="179" t="s">
        <v>18161</v>
      </c>
      <c r="C10427" s="179" t="s">
        <v>8</v>
      </c>
      <c r="D10427" s="180" t="s">
        <v>7251</v>
      </c>
    </row>
    <row r="10428" spans="1:4" x14ac:dyDescent="0.25">
      <c r="A10428" s="179" t="s">
        <v>18162</v>
      </c>
      <c r="B10428" s="179" t="s">
        <v>18163</v>
      </c>
      <c r="C10428" s="179" t="s">
        <v>14</v>
      </c>
      <c r="D10428" s="180" t="s">
        <v>12614</v>
      </c>
    </row>
    <row r="10429" spans="1:4" x14ac:dyDescent="0.25">
      <c r="A10429" s="179" t="s">
        <v>18164</v>
      </c>
      <c r="B10429" s="179" t="s">
        <v>18165</v>
      </c>
      <c r="C10429" s="179" t="s">
        <v>14</v>
      </c>
      <c r="D10429" s="180" t="s">
        <v>28571</v>
      </c>
    </row>
    <row r="10430" spans="1:4" x14ac:dyDescent="0.25">
      <c r="A10430" s="179" t="s">
        <v>18166</v>
      </c>
      <c r="B10430" s="179" t="s">
        <v>18167</v>
      </c>
      <c r="C10430" s="179" t="s">
        <v>14</v>
      </c>
      <c r="D10430" s="180" t="s">
        <v>14732</v>
      </c>
    </row>
    <row r="10431" spans="1:4" x14ac:dyDescent="0.25">
      <c r="A10431" s="179" t="s">
        <v>14242</v>
      </c>
      <c r="B10431" s="179" t="s">
        <v>14243</v>
      </c>
      <c r="C10431" s="179" t="s">
        <v>8</v>
      </c>
      <c r="D10431" s="180" t="s">
        <v>28572</v>
      </c>
    </row>
    <row r="10432" spans="1:4" x14ac:dyDescent="0.25">
      <c r="A10432" s="179" t="s">
        <v>14244</v>
      </c>
      <c r="B10432" s="179" t="s">
        <v>14245</v>
      </c>
      <c r="C10432" s="179" t="s">
        <v>8</v>
      </c>
      <c r="D10432" s="180" t="s">
        <v>12562</v>
      </c>
    </row>
    <row r="10433" spans="1:4" x14ac:dyDescent="0.25">
      <c r="A10433" s="179" t="s">
        <v>14246</v>
      </c>
      <c r="B10433" s="179" t="s">
        <v>14247</v>
      </c>
      <c r="C10433" s="179" t="s">
        <v>8</v>
      </c>
      <c r="D10433" s="180" t="s">
        <v>12661</v>
      </c>
    </row>
    <row r="10434" spans="1:4" x14ac:dyDescent="0.25">
      <c r="A10434" s="179" t="s">
        <v>14248</v>
      </c>
      <c r="B10434" s="179" t="s">
        <v>14249</v>
      </c>
      <c r="C10434" s="179" t="s">
        <v>8</v>
      </c>
      <c r="D10434" s="180" t="s">
        <v>28573</v>
      </c>
    </row>
    <row r="10435" spans="1:4" x14ac:dyDescent="0.25">
      <c r="A10435" s="179" t="s">
        <v>14250</v>
      </c>
      <c r="B10435" s="179" t="s">
        <v>14251</v>
      </c>
      <c r="C10435" s="179" t="s">
        <v>8</v>
      </c>
      <c r="D10435" s="180" t="s">
        <v>14671</v>
      </c>
    </row>
    <row r="10436" spans="1:4" x14ac:dyDescent="0.25">
      <c r="A10436" s="179" t="s">
        <v>14252</v>
      </c>
      <c r="B10436" s="179" t="s">
        <v>14253</v>
      </c>
      <c r="C10436" s="179" t="s">
        <v>8</v>
      </c>
      <c r="D10436" s="180" t="s">
        <v>13008</v>
      </c>
    </row>
    <row r="10437" spans="1:4" x14ac:dyDescent="0.25">
      <c r="A10437" s="179" t="s">
        <v>14254</v>
      </c>
      <c r="B10437" s="179" t="s">
        <v>14255</v>
      </c>
      <c r="C10437" s="179" t="s">
        <v>8</v>
      </c>
      <c r="D10437" s="180" t="s">
        <v>28574</v>
      </c>
    </row>
    <row r="10438" spans="1:4" x14ac:dyDescent="0.25">
      <c r="A10438" s="179" t="s">
        <v>14256</v>
      </c>
      <c r="B10438" s="179" t="s">
        <v>14257</v>
      </c>
      <c r="C10438" s="179" t="s">
        <v>8</v>
      </c>
      <c r="D10438" s="180" t="s">
        <v>27444</v>
      </c>
    </row>
    <row r="10439" spans="1:4" x14ac:dyDescent="0.25">
      <c r="A10439" s="179" t="s">
        <v>14259</v>
      </c>
      <c r="B10439" s="179" t="s">
        <v>14260</v>
      </c>
      <c r="C10439" s="179" t="s">
        <v>8</v>
      </c>
      <c r="D10439" s="180" t="s">
        <v>8157</v>
      </c>
    </row>
    <row r="10440" spans="1:4" x14ac:dyDescent="0.25">
      <c r="A10440" s="179" t="s">
        <v>14261</v>
      </c>
      <c r="B10440" s="179" t="s">
        <v>14262</v>
      </c>
      <c r="C10440" s="179" t="s">
        <v>8</v>
      </c>
      <c r="D10440" s="180" t="s">
        <v>7281</v>
      </c>
    </row>
    <row r="10441" spans="1:4" x14ac:dyDescent="0.25">
      <c r="A10441" s="179" t="s">
        <v>14263</v>
      </c>
      <c r="B10441" s="179" t="s">
        <v>14264</v>
      </c>
      <c r="C10441" s="179" t="s">
        <v>8</v>
      </c>
      <c r="D10441" s="180" t="s">
        <v>12750</v>
      </c>
    </row>
    <row r="10442" spans="1:4" x14ac:dyDescent="0.25">
      <c r="A10442" s="179" t="s">
        <v>14265</v>
      </c>
      <c r="B10442" s="179" t="s">
        <v>14266</v>
      </c>
      <c r="C10442" s="179" t="s">
        <v>8</v>
      </c>
      <c r="D10442" s="180" t="s">
        <v>7238</v>
      </c>
    </row>
    <row r="10443" spans="1:4" x14ac:dyDescent="0.25">
      <c r="A10443" s="179" t="s">
        <v>14267</v>
      </c>
      <c r="B10443" s="179" t="s">
        <v>14268</v>
      </c>
      <c r="C10443" s="179" t="s">
        <v>8</v>
      </c>
      <c r="D10443" s="180" t="s">
        <v>12082</v>
      </c>
    </row>
    <row r="10444" spans="1:4" x14ac:dyDescent="0.25">
      <c r="A10444" s="179" t="s">
        <v>14269</v>
      </c>
      <c r="B10444" s="179" t="s">
        <v>14270</v>
      </c>
      <c r="C10444" s="179" t="s">
        <v>8</v>
      </c>
      <c r="D10444" s="180" t="s">
        <v>28575</v>
      </c>
    </row>
    <row r="10445" spans="1:4" x14ac:dyDescent="0.25">
      <c r="A10445" s="179" t="s">
        <v>14271</v>
      </c>
      <c r="B10445" s="179" t="s">
        <v>14272</v>
      </c>
      <c r="C10445" s="179" t="s">
        <v>8</v>
      </c>
      <c r="D10445" s="180" t="s">
        <v>7271</v>
      </c>
    </row>
    <row r="10446" spans="1:4" x14ac:dyDescent="0.25">
      <c r="A10446" s="179" t="s">
        <v>14273</v>
      </c>
      <c r="B10446" s="179" t="s">
        <v>14274</v>
      </c>
      <c r="C10446" s="179" t="s">
        <v>8</v>
      </c>
      <c r="D10446" s="180" t="s">
        <v>12765</v>
      </c>
    </row>
    <row r="10447" spans="1:4" x14ac:dyDescent="0.25">
      <c r="A10447" s="179" t="s">
        <v>14275</v>
      </c>
      <c r="B10447" s="179" t="s">
        <v>14276</v>
      </c>
      <c r="C10447" s="179" t="s">
        <v>8</v>
      </c>
      <c r="D10447" s="180" t="s">
        <v>7844</v>
      </c>
    </row>
    <row r="10448" spans="1:4" x14ac:dyDescent="0.25">
      <c r="A10448" s="179" t="s">
        <v>14277</v>
      </c>
      <c r="B10448" s="179" t="s">
        <v>14278</v>
      </c>
      <c r="C10448" s="179" t="s">
        <v>8</v>
      </c>
      <c r="D10448" s="180" t="s">
        <v>15061</v>
      </c>
    </row>
    <row r="10449" spans="1:4" x14ac:dyDescent="0.25">
      <c r="A10449" s="179" t="s">
        <v>14279</v>
      </c>
      <c r="B10449" s="179" t="s">
        <v>14280</v>
      </c>
      <c r="C10449" s="179" t="s">
        <v>8</v>
      </c>
      <c r="D10449" s="180" t="s">
        <v>8551</v>
      </c>
    </row>
    <row r="10450" spans="1:4" x14ac:dyDescent="0.25">
      <c r="A10450" s="179" t="s">
        <v>14281</v>
      </c>
      <c r="B10450" s="179" t="s">
        <v>14282</v>
      </c>
      <c r="C10450" s="179" t="s">
        <v>8</v>
      </c>
      <c r="D10450" s="180" t="s">
        <v>28576</v>
      </c>
    </row>
    <row r="10451" spans="1:4" x14ac:dyDescent="0.25">
      <c r="A10451" s="179" t="s">
        <v>14283</v>
      </c>
      <c r="B10451" s="179" t="s">
        <v>14284</v>
      </c>
      <c r="C10451" s="179" t="s">
        <v>8</v>
      </c>
      <c r="D10451" s="180" t="s">
        <v>16806</v>
      </c>
    </row>
    <row r="10452" spans="1:4" x14ac:dyDescent="0.25">
      <c r="A10452" s="179" t="s">
        <v>14285</v>
      </c>
      <c r="B10452" s="179" t="s">
        <v>14286</v>
      </c>
      <c r="C10452" s="179" t="s">
        <v>8</v>
      </c>
      <c r="D10452" s="180" t="s">
        <v>22951</v>
      </c>
    </row>
    <row r="10453" spans="1:4" x14ac:dyDescent="0.25">
      <c r="A10453" s="179" t="s">
        <v>14287</v>
      </c>
      <c r="B10453" s="179" t="s">
        <v>14288</v>
      </c>
      <c r="C10453" s="179" t="s">
        <v>8</v>
      </c>
      <c r="D10453" s="180" t="s">
        <v>6991</v>
      </c>
    </row>
    <row r="10454" spans="1:4" x14ac:dyDescent="0.25">
      <c r="A10454" s="179" t="s">
        <v>14289</v>
      </c>
      <c r="B10454" s="179" t="s">
        <v>14290</v>
      </c>
      <c r="C10454" s="179" t="s">
        <v>14</v>
      </c>
      <c r="D10454" s="180" t="s">
        <v>27038</v>
      </c>
    </row>
    <row r="10455" spans="1:4" x14ac:dyDescent="0.25">
      <c r="A10455" s="179" t="s">
        <v>14291</v>
      </c>
      <c r="B10455" s="179" t="s">
        <v>14292</v>
      </c>
      <c r="C10455" s="179" t="s">
        <v>14</v>
      </c>
      <c r="D10455" s="180" t="s">
        <v>10172</v>
      </c>
    </row>
    <row r="10456" spans="1:4" x14ac:dyDescent="0.25">
      <c r="A10456" s="179" t="s">
        <v>14293</v>
      </c>
      <c r="B10456" s="179" t="s">
        <v>18170</v>
      </c>
      <c r="C10456" s="179" t="s">
        <v>8</v>
      </c>
      <c r="D10456" s="180" t="s">
        <v>28577</v>
      </c>
    </row>
    <row r="10457" spans="1:4" x14ac:dyDescent="0.25">
      <c r="A10457" s="179" t="s">
        <v>14294</v>
      </c>
      <c r="B10457" s="179" t="s">
        <v>18171</v>
      </c>
      <c r="C10457" s="179" t="s">
        <v>8</v>
      </c>
      <c r="D10457" s="180" t="s">
        <v>18421</v>
      </c>
    </row>
    <row r="10458" spans="1:4" x14ac:dyDescent="0.25">
      <c r="A10458" s="179" t="s">
        <v>14295</v>
      </c>
      <c r="B10458" s="179" t="s">
        <v>18172</v>
      </c>
      <c r="C10458" s="179" t="s">
        <v>8</v>
      </c>
      <c r="D10458" s="180" t="s">
        <v>28578</v>
      </c>
    </row>
    <row r="10459" spans="1:4" x14ac:dyDescent="0.25">
      <c r="A10459" s="179" t="s">
        <v>14296</v>
      </c>
      <c r="B10459" s="179" t="s">
        <v>18173</v>
      </c>
      <c r="C10459" s="179" t="s">
        <v>8</v>
      </c>
      <c r="D10459" s="180" t="s">
        <v>28579</v>
      </c>
    </row>
    <row r="10460" spans="1:4" x14ac:dyDescent="0.25">
      <c r="A10460" s="179" t="s">
        <v>14297</v>
      </c>
      <c r="B10460" s="179" t="s">
        <v>18174</v>
      </c>
      <c r="C10460" s="179" t="s">
        <v>8</v>
      </c>
      <c r="D10460" s="180" t="s">
        <v>28580</v>
      </c>
    </row>
    <row r="10461" spans="1:4" x14ac:dyDescent="0.25">
      <c r="A10461" s="179" t="s">
        <v>14298</v>
      </c>
      <c r="B10461" s="179" t="s">
        <v>18175</v>
      </c>
      <c r="C10461" s="179" t="s">
        <v>8</v>
      </c>
      <c r="D10461" s="180" t="s">
        <v>28581</v>
      </c>
    </row>
    <row r="10462" spans="1:4" x14ac:dyDescent="0.25">
      <c r="A10462" s="179" t="s">
        <v>14299</v>
      </c>
      <c r="B10462" s="179" t="s">
        <v>14300</v>
      </c>
      <c r="C10462" s="179" t="s">
        <v>8</v>
      </c>
      <c r="D10462" s="180" t="s">
        <v>24195</v>
      </c>
    </row>
    <row r="10463" spans="1:4" x14ac:dyDescent="0.25">
      <c r="A10463" s="179" t="s">
        <v>14301</v>
      </c>
      <c r="B10463" s="179" t="s">
        <v>14302</v>
      </c>
      <c r="C10463" s="179" t="s">
        <v>8</v>
      </c>
      <c r="D10463" s="180" t="s">
        <v>28582</v>
      </c>
    </row>
    <row r="10464" spans="1:4" x14ac:dyDescent="0.25">
      <c r="A10464" s="179" t="s">
        <v>14303</v>
      </c>
      <c r="B10464" s="179" t="s">
        <v>14304</v>
      </c>
      <c r="C10464" s="179" t="s">
        <v>8</v>
      </c>
      <c r="D10464" s="180" t="s">
        <v>28583</v>
      </c>
    </row>
    <row r="10465" spans="1:4" x14ac:dyDescent="0.25">
      <c r="A10465" s="179" t="s">
        <v>14305</v>
      </c>
      <c r="B10465" s="179" t="s">
        <v>14306</v>
      </c>
      <c r="C10465" s="179" t="s">
        <v>8</v>
      </c>
      <c r="D10465" s="180" t="s">
        <v>28584</v>
      </c>
    </row>
    <row r="10466" spans="1:4" x14ac:dyDescent="0.25">
      <c r="A10466" s="179" t="s">
        <v>14307</v>
      </c>
      <c r="B10466" s="179" t="s">
        <v>14308</v>
      </c>
      <c r="C10466" s="179" t="s">
        <v>8</v>
      </c>
      <c r="D10466" s="180" t="s">
        <v>28585</v>
      </c>
    </row>
    <row r="10467" spans="1:4" x14ac:dyDescent="0.25">
      <c r="A10467" s="179" t="s">
        <v>14309</v>
      </c>
      <c r="B10467" s="179" t="s">
        <v>14310</v>
      </c>
      <c r="C10467" s="179" t="s">
        <v>8</v>
      </c>
      <c r="D10467" s="180" t="s">
        <v>13624</v>
      </c>
    </row>
    <row r="10468" spans="1:4" x14ac:dyDescent="0.25">
      <c r="A10468" s="179" t="s">
        <v>14311</v>
      </c>
      <c r="B10468" s="179" t="s">
        <v>14312</v>
      </c>
      <c r="C10468" s="179" t="s">
        <v>8</v>
      </c>
      <c r="D10468" s="180" t="s">
        <v>17903</v>
      </c>
    </row>
    <row r="10469" spans="1:4" x14ac:dyDescent="0.25">
      <c r="A10469" s="179" t="s">
        <v>14313</v>
      </c>
      <c r="B10469" s="179" t="s">
        <v>14314</v>
      </c>
      <c r="C10469" s="179" t="s">
        <v>8</v>
      </c>
      <c r="D10469" s="180" t="s">
        <v>14335</v>
      </c>
    </row>
    <row r="10470" spans="1:4" x14ac:dyDescent="0.25">
      <c r="A10470" s="179" t="s">
        <v>14315</v>
      </c>
      <c r="B10470" s="179" t="s">
        <v>14316</v>
      </c>
      <c r="C10470" s="179" t="s">
        <v>8</v>
      </c>
      <c r="D10470" s="180" t="s">
        <v>17681</v>
      </c>
    </row>
    <row r="10471" spans="1:4" x14ac:dyDescent="0.25">
      <c r="A10471" s="179" t="s">
        <v>14317</v>
      </c>
      <c r="B10471" s="179" t="s">
        <v>14318</v>
      </c>
      <c r="C10471" s="179" t="s">
        <v>14</v>
      </c>
      <c r="D10471" s="180" t="s">
        <v>28586</v>
      </c>
    </row>
    <row r="10472" spans="1:4" x14ac:dyDescent="0.25">
      <c r="A10472" s="179" t="s">
        <v>14319</v>
      </c>
      <c r="B10472" s="179" t="s">
        <v>14320</v>
      </c>
      <c r="C10472" s="179" t="s">
        <v>14</v>
      </c>
      <c r="D10472" s="180" t="s">
        <v>28587</v>
      </c>
    </row>
    <row r="10473" spans="1:4" x14ac:dyDescent="0.25">
      <c r="A10473" s="179" t="s">
        <v>14321</v>
      </c>
      <c r="B10473" s="179" t="s">
        <v>18178</v>
      </c>
      <c r="C10473" s="179" t="s">
        <v>8</v>
      </c>
      <c r="D10473" s="180" t="s">
        <v>28588</v>
      </c>
    </row>
    <row r="10474" spans="1:4" x14ac:dyDescent="0.25">
      <c r="A10474" s="179" t="s">
        <v>14322</v>
      </c>
      <c r="B10474" s="179" t="s">
        <v>18179</v>
      </c>
      <c r="C10474" s="179" t="s">
        <v>8</v>
      </c>
      <c r="D10474" s="180" t="s">
        <v>28589</v>
      </c>
    </row>
    <row r="10475" spans="1:4" x14ac:dyDescent="0.25">
      <c r="A10475" s="179" t="s">
        <v>14323</v>
      </c>
      <c r="B10475" s="179" t="s">
        <v>18180</v>
      </c>
      <c r="C10475" s="179" t="s">
        <v>8</v>
      </c>
      <c r="D10475" s="180" t="s">
        <v>28590</v>
      </c>
    </row>
    <row r="10476" spans="1:4" x14ac:dyDescent="0.25">
      <c r="A10476" s="179" t="s">
        <v>14324</v>
      </c>
      <c r="B10476" s="179" t="s">
        <v>18181</v>
      </c>
      <c r="C10476" s="179" t="s">
        <v>8</v>
      </c>
      <c r="D10476" s="180" t="s">
        <v>28591</v>
      </c>
    </row>
    <row r="10477" spans="1:4" x14ac:dyDescent="0.25">
      <c r="A10477" s="179" t="s">
        <v>14325</v>
      </c>
      <c r="B10477" s="179" t="s">
        <v>18182</v>
      </c>
      <c r="C10477" s="179" t="s">
        <v>8</v>
      </c>
      <c r="D10477" s="180" t="s">
        <v>28592</v>
      </c>
    </row>
    <row r="10478" spans="1:4" x14ac:dyDescent="0.25">
      <c r="A10478" s="179" t="s">
        <v>14326</v>
      </c>
      <c r="B10478" s="179" t="s">
        <v>18183</v>
      </c>
      <c r="C10478" s="179" t="s">
        <v>8</v>
      </c>
      <c r="D10478" s="180" t="s">
        <v>28593</v>
      </c>
    </row>
    <row r="10479" spans="1:4" x14ac:dyDescent="0.25">
      <c r="A10479" s="179" t="s">
        <v>5347</v>
      </c>
      <c r="B10479" s="179" t="s">
        <v>28594</v>
      </c>
      <c r="C10479" s="179" t="s">
        <v>10</v>
      </c>
      <c r="D10479" s="180" t="s">
        <v>28595</v>
      </c>
    </row>
    <row r="10480" spans="1:4" x14ac:dyDescent="0.25">
      <c r="A10480" s="179" t="s">
        <v>5348</v>
      </c>
      <c r="B10480" s="179" t="s">
        <v>28596</v>
      </c>
      <c r="C10480" s="179" t="s">
        <v>10</v>
      </c>
      <c r="D10480" s="180" t="s">
        <v>14956</v>
      </c>
    </row>
    <row r="10481" spans="1:4" x14ac:dyDescent="0.25">
      <c r="A10481" s="179" t="s">
        <v>5349</v>
      </c>
      <c r="B10481" s="179" t="s">
        <v>28597</v>
      </c>
      <c r="C10481" s="179" t="s">
        <v>10</v>
      </c>
      <c r="D10481" s="180" t="s">
        <v>28598</v>
      </c>
    </row>
    <row r="10482" spans="1:4" x14ac:dyDescent="0.25">
      <c r="A10482" s="179" t="s">
        <v>5350</v>
      </c>
      <c r="B10482" s="179" t="s">
        <v>28599</v>
      </c>
      <c r="C10482" s="179" t="s">
        <v>10</v>
      </c>
      <c r="D10482" s="180" t="s">
        <v>28600</v>
      </c>
    </row>
    <row r="10483" spans="1:4" x14ac:dyDescent="0.25">
      <c r="A10483" s="179" t="s">
        <v>5351</v>
      </c>
      <c r="B10483" s="179" t="s">
        <v>28601</v>
      </c>
      <c r="C10483" s="179" t="s">
        <v>10</v>
      </c>
      <c r="D10483" s="180" t="s">
        <v>28602</v>
      </c>
    </row>
    <row r="10484" spans="1:4" x14ac:dyDescent="0.25">
      <c r="A10484" s="179" t="s">
        <v>5352</v>
      </c>
      <c r="B10484" s="179" t="s">
        <v>28603</v>
      </c>
      <c r="C10484" s="179" t="s">
        <v>10</v>
      </c>
      <c r="D10484" s="180" t="s">
        <v>18285</v>
      </c>
    </row>
    <row r="10485" spans="1:4" x14ac:dyDescent="0.25">
      <c r="A10485" s="179" t="s">
        <v>5353</v>
      </c>
      <c r="B10485" s="179" t="s">
        <v>28604</v>
      </c>
      <c r="C10485" s="179" t="s">
        <v>10</v>
      </c>
      <c r="D10485" s="180" t="s">
        <v>28605</v>
      </c>
    </row>
    <row r="10486" spans="1:4" x14ac:dyDescent="0.25">
      <c r="A10486" s="179" t="s">
        <v>28606</v>
      </c>
      <c r="B10486" s="179" t="s">
        <v>28607</v>
      </c>
      <c r="C10486" s="179" t="s">
        <v>10</v>
      </c>
      <c r="D10486" s="180" t="s">
        <v>28608</v>
      </c>
    </row>
    <row r="10487" spans="1:4" x14ac:dyDescent="0.25">
      <c r="A10487" s="179" t="s">
        <v>5354</v>
      </c>
      <c r="B10487" s="179" t="s">
        <v>28609</v>
      </c>
      <c r="C10487" s="179" t="s">
        <v>7</v>
      </c>
      <c r="D10487" s="180" t="s">
        <v>28457</v>
      </c>
    </row>
    <row r="10488" spans="1:4" x14ac:dyDescent="0.25">
      <c r="A10488" s="179" t="s">
        <v>10700</v>
      </c>
      <c r="B10488" s="179" t="s">
        <v>10701</v>
      </c>
      <c r="C10488" s="179" t="s">
        <v>10</v>
      </c>
      <c r="D10488" s="180" t="s">
        <v>14684</v>
      </c>
    </row>
    <row r="10489" spans="1:4" x14ac:dyDescent="0.25">
      <c r="A10489" s="179" t="s">
        <v>10702</v>
      </c>
      <c r="B10489" s="179" t="s">
        <v>10703</v>
      </c>
      <c r="C10489" s="179" t="s">
        <v>10</v>
      </c>
      <c r="D10489" s="180" t="s">
        <v>17547</v>
      </c>
    </row>
    <row r="10490" spans="1:4" x14ac:dyDescent="0.25">
      <c r="A10490" s="179" t="s">
        <v>10704</v>
      </c>
      <c r="B10490" s="179" t="s">
        <v>10705</v>
      </c>
      <c r="C10490" s="179" t="s">
        <v>10</v>
      </c>
      <c r="D10490" s="180" t="s">
        <v>16697</v>
      </c>
    </row>
    <row r="10491" spans="1:4" x14ac:dyDescent="0.25">
      <c r="A10491" s="179" t="s">
        <v>10706</v>
      </c>
      <c r="B10491" s="179" t="s">
        <v>10707</v>
      </c>
      <c r="C10491" s="179" t="s">
        <v>10</v>
      </c>
      <c r="D10491" s="180" t="s">
        <v>18989</v>
      </c>
    </row>
    <row r="10492" spans="1:4" x14ac:dyDescent="0.25">
      <c r="A10492" s="179" t="s">
        <v>10708</v>
      </c>
      <c r="B10492" s="179" t="s">
        <v>10709</v>
      </c>
      <c r="C10492" s="179" t="s">
        <v>10</v>
      </c>
      <c r="D10492" s="180" t="s">
        <v>28610</v>
      </c>
    </row>
    <row r="10493" spans="1:4" x14ac:dyDescent="0.25">
      <c r="A10493" s="179" t="s">
        <v>10710</v>
      </c>
      <c r="B10493" s="179" t="s">
        <v>10711</v>
      </c>
      <c r="C10493" s="179" t="s">
        <v>10</v>
      </c>
      <c r="D10493" s="180" t="s">
        <v>12998</v>
      </c>
    </row>
    <row r="10494" spans="1:4" x14ac:dyDescent="0.25">
      <c r="A10494" s="179" t="s">
        <v>10712</v>
      </c>
      <c r="B10494" s="179" t="s">
        <v>10713</v>
      </c>
      <c r="C10494" s="179" t="s">
        <v>10</v>
      </c>
      <c r="D10494" s="180" t="s">
        <v>7025</v>
      </c>
    </row>
    <row r="10495" spans="1:4" x14ac:dyDescent="0.25">
      <c r="A10495" s="179" t="s">
        <v>10714</v>
      </c>
      <c r="B10495" s="179" t="s">
        <v>10715</v>
      </c>
      <c r="C10495" s="179" t="s">
        <v>10</v>
      </c>
      <c r="D10495" s="180" t="s">
        <v>16844</v>
      </c>
    </row>
    <row r="10496" spans="1:4" x14ac:dyDescent="0.25">
      <c r="A10496" s="179" t="s">
        <v>10716</v>
      </c>
      <c r="B10496" s="179" t="s">
        <v>10717</v>
      </c>
      <c r="C10496" s="179" t="s">
        <v>10</v>
      </c>
      <c r="D10496" s="180" t="s">
        <v>28611</v>
      </c>
    </row>
    <row r="10497" spans="1:4" x14ac:dyDescent="0.25">
      <c r="A10497" s="179" t="s">
        <v>10718</v>
      </c>
      <c r="B10497" s="179" t="s">
        <v>10719</v>
      </c>
      <c r="C10497" s="179" t="s">
        <v>10</v>
      </c>
      <c r="D10497" s="180" t="s">
        <v>24107</v>
      </c>
    </row>
    <row r="10498" spans="1:4" x14ac:dyDescent="0.25">
      <c r="A10498" s="179" t="s">
        <v>10720</v>
      </c>
      <c r="B10498" s="179" t="s">
        <v>10721</v>
      </c>
      <c r="C10498" s="179" t="s">
        <v>10</v>
      </c>
      <c r="D10498" s="180" t="s">
        <v>6448</v>
      </c>
    </row>
    <row r="10499" spans="1:4" x14ac:dyDescent="0.25">
      <c r="A10499" s="179" t="s">
        <v>10722</v>
      </c>
      <c r="B10499" s="179" t="s">
        <v>10723</v>
      </c>
      <c r="C10499" s="179" t="s">
        <v>10</v>
      </c>
      <c r="D10499" s="180" t="s">
        <v>8529</v>
      </c>
    </row>
    <row r="10500" spans="1:4" x14ac:dyDescent="0.25">
      <c r="A10500" s="179" t="s">
        <v>10724</v>
      </c>
      <c r="B10500" s="179" t="s">
        <v>10725</v>
      </c>
      <c r="C10500" s="179" t="s">
        <v>10</v>
      </c>
      <c r="D10500" s="180" t="s">
        <v>12619</v>
      </c>
    </row>
    <row r="10501" spans="1:4" x14ac:dyDescent="0.25">
      <c r="A10501" s="179" t="s">
        <v>10726</v>
      </c>
      <c r="B10501" s="179" t="s">
        <v>10727</v>
      </c>
      <c r="C10501" s="179" t="s">
        <v>10</v>
      </c>
      <c r="D10501" s="180" t="s">
        <v>15985</v>
      </c>
    </row>
    <row r="10502" spans="1:4" x14ac:dyDescent="0.25">
      <c r="A10502" s="179" t="s">
        <v>10728</v>
      </c>
      <c r="B10502" s="179" t="s">
        <v>10729</v>
      </c>
      <c r="C10502" s="179" t="s">
        <v>10</v>
      </c>
      <c r="D10502" s="180" t="s">
        <v>23664</v>
      </c>
    </row>
    <row r="10503" spans="1:4" x14ac:dyDescent="0.25">
      <c r="A10503" s="179" t="s">
        <v>10730</v>
      </c>
      <c r="B10503" s="179" t="s">
        <v>10731</v>
      </c>
      <c r="C10503" s="179" t="s">
        <v>10</v>
      </c>
      <c r="D10503" s="180" t="s">
        <v>12093</v>
      </c>
    </row>
    <row r="10504" spans="1:4" x14ac:dyDescent="0.25">
      <c r="A10504" s="179" t="s">
        <v>10732</v>
      </c>
      <c r="B10504" s="179" t="s">
        <v>10733</v>
      </c>
      <c r="C10504" s="179" t="s">
        <v>10</v>
      </c>
      <c r="D10504" s="180" t="s">
        <v>8155</v>
      </c>
    </row>
    <row r="10505" spans="1:4" x14ac:dyDescent="0.25">
      <c r="A10505" s="179" t="s">
        <v>10734</v>
      </c>
      <c r="B10505" s="179" t="s">
        <v>10735</v>
      </c>
      <c r="C10505" s="179" t="s">
        <v>10</v>
      </c>
      <c r="D10505" s="180" t="s">
        <v>18197</v>
      </c>
    </row>
    <row r="10506" spans="1:4" x14ac:dyDescent="0.25">
      <c r="A10506" s="179" t="s">
        <v>10736</v>
      </c>
      <c r="B10506" s="179" t="s">
        <v>10737</v>
      </c>
      <c r="C10506" s="179" t="s">
        <v>10</v>
      </c>
      <c r="D10506" s="180" t="s">
        <v>7787</v>
      </c>
    </row>
    <row r="10507" spans="1:4" x14ac:dyDescent="0.25">
      <c r="A10507" s="179" t="s">
        <v>10738</v>
      </c>
      <c r="B10507" s="179" t="s">
        <v>10739</v>
      </c>
      <c r="C10507" s="179" t="s">
        <v>10</v>
      </c>
      <c r="D10507" s="180" t="s">
        <v>9847</v>
      </c>
    </row>
    <row r="10508" spans="1:4" x14ac:dyDescent="0.25">
      <c r="A10508" s="179" t="s">
        <v>10740</v>
      </c>
      <c r="B10508" s="179" t="s">
        <v>10741</v>
      </c>
      <c r="C10508" s="179" t="s">
        <v>10</v>
      </c>
      <c r="D10508" s="180" t="s">
        <v>11006</v>
      </c>
    </row>
    <row r="10509" spans="1:4" x14ac:dyDescent="0.25">
      <c r="A10509" s="179" t="s">
        <v>10742</v>
      </c>
      <c r="B10509" s="179" t="s">
        <v>10743</v>
      </c>
      <c r="C10509" s="179" t="s">
        <v>10</v>
      </c>
      <c r="D10509" s="180" t="s">
        <v>24197</v>
      </c>
    </row>
    <row r="10510" spans="1:4" x14ac:dyDescent="0.25">
      <c r="A10510" s="179" t="s">
        <v>10744</v>
      </c>
      <c r="B10510" s="179" t="s">
        <v>10745</v>
      </c>
      <c r="C10510" s="179" t="s">
        <v>10</v>
      </c>
      <c r="D10510" s="180" t="s">
        <v>12641</v>
      </c>
    </row>
    <row r="10511" spans="1:4" x14ac:dyDescent="0.25">
      <c r="A10511" s="179" t="s">
        <v>10746</v>
      </c>
      <c r="B10511" s="179" t="s">
        <v>10747</v>
      </c>
      <c r="C10511" s="179" t="s">
        <v>10</v>
      </c>
      <c r="D10511" s="180" t="s">
        <v>12908</v>
      </c>
    </row>
    <row r="10512" spans="1:4" x14ac:dyDescent="0.25">
      <c r="A10512" s="179" t="s">
        <v>10748</v>
      </c>
      <c r="B10512" s="179" t="s">
        <v>10749</v>
      </c>
      <c r="C10512" s="179" t="s">
        <v>10</v>
      </c>
      <c r="D10512" s="180" t="s">
        <v>17471</v>
      </c>
    </row>
    <row r="10513" spans="1:4" x14ac:dyDescent="0.25">
      <c r="A10513" s="179" t="s">
        <v>10750</v>
      </c>
      <c r="B10513" s="179" t="s">
        <v>10751</v>
      </c>
      <c r="C10513" s="179" t="s">
        <v>10</v>
      </c>
      <c r="D10513" s="180" t="s">
        <v>20826</v>
      </c>
    </row>
    <row r="10514" spans="1:4" x14ac:dyDescent="0.25">
      <c r="A10514" s="179" t="s">
        <v>10752</v>
      </c>
      <c r="B10514" s="179" t="s">
        <v>10753</v>
      </c>
      <c r="C10514" s="179" t="s">
        <v>10</v>
      </c>
      <c r="D10514" s="180" t="s">
        <v>27317</v>
      </c>
    </row>
    <row r="10515" spans="1:4" x14ac:dyDescent="0.25">
      <c r="A10515" s="179" t="s">
        <v>10754</v>
      </c>
      <c r="B10515" s="179" t="s">
        <v>10755</v>
      </c>
      <c r="C10515" s="179" t="s">
        <v>10</v>
      </c>
      <c r="D10515" s="180" t="s">
        <v>12117</v>
      </c>
    </row>
    <row r="10516" spans="1:4" x14ac:dyDescent="0.25">
      <c r="A10516" s="179" t="s">
        <v>10756</v>
      </c>
      <c r="B10516" s="179" t="s">
        <v>10757</v>
      </c>
      <c r="C10516" s="179" t="s">
        <v>10</v>
      </c>
      <c r="D10516" s="180" t="s">
        <v>12769</v>
      </c>
    </row>
    <row r="10517" spans="1:4" x14ac:dyDescent="0.25">
      <c r="A10517" s="179" t="s">
        <v>10758</v>
      </c>
      <c r="B10517" s="179" t="s">
        <v>10759</v>
      </c>
      <c r="C10517" s="179" t="s">
        <v>10</v>
      </c>
      <c r="D10517" s="180" t="s">
        <v>10780</v>
      </c>
    </row>
    <row r="10518" spans="1:4" x14ac:dyDescent="0.25">
      <c r="A10518" s="179" t="s">
        <v>10760</v>
      </c>
      <c r="B10518" s="179" t="s">
        <v>10761</v>
      </c>
      <c r="C10518" s="179" t="s">
        <v>10</v>
      </c>
      <c r="D10518" s="180" t="s">
        <v>7302</v>
      </c>
    </row>
    <row r="10519" spans="1:4" x14ac:dyDescent="0.25">
      <c r="A10519" s="179" t="s">
        <v>10762</v>
      </c>
      <c r="B10519" s="179" t="s">
        <v>10763</v>
      </c>
      <c r="C10519" s="179" t="s">
        <v>10</v>
      </c>
      <c r="D10519" s="180" t="s">
        <v>7279</v>
      </c>
    </row>
    <row r="10520" spans="1:4" x14ac:dyDescent="0.25">
      <c r="A10520" s="179" t="s">
        <v>10764</v>
      </c>
      <c r="B10520" s="179" t="s">
        <v>10765</v>
      </c>
      <c r="C10520" s="179" t="s">
        <v>10</v>
      </c>
      <c r="D10520" s="180" t="s">
        <v>16348</v>
      </c>
    </row>
    <row r="10521" spans="1:4" x14ac:dyDescent="0.25">
      <c r="A10521" s="179" t="s">
        <v>10766</v>
      </c>
      <c r="B10521" s="179" t="s">
        <v>10767</v>
      </c>
      <c r="C10521" s="179" t="s">
        <v>10</v>
      </c>
      <c r="D10521" s="180" t="s">
        <v>23664</v>
      </c>
    </row>
    <row r="10522" spans="1:4" x14ac:dyDescent="0.25">
      <c r="A10522" s="179" t="s">
        <v>10768</v>
      </c>
      <c r="B10522" s="179" t="s">
        <v>10769</v>
      </c>
      <c r="C10522" s="179" t="s">
        <v>10</v>
      </c>
      <c r="D10522" s="180" t="s">
        <v>12586</v>
      </c>
    </row>
    <row r="10523" spans="1:4" x14ac:dyDescent="0.25">
      <c r="A10523" s="179" t="s">
        <v>10770</v>
      </c>
      <c r="B10523" s="179" t="s">
        <v>10771</v>
      </c>
      <c r="C10523" s="179" t="s">
        <v>10</v>
      </c>
      <c r="D10523" s="180" t="s">
        <v>27970</v>
      </c>
    </row>
    <row r="10524" spans="1:4" x14ac:dyDescent="0.25">
      <c r="A10524" s="179" t="s">
        <v>10772</v>
      </c>
      <c r="B10524" s="179" t="s">
        <v>10773</v>
      </c>
      <c r="C10524" s="179" t="s">
        <v>10</v>
      </c>
      <c r="D10524" s="180" t="s">
        <v>8098</v>
      </c>
    </row>
    <row r="10525" spans="1:4" x14ac:dyDescent="0.25">
      <c r="A10525" s="179" t="s">
        <v>10774</v>
      </c>
      <c r="B10525" s="179" t="s">
        <v>10775</v>
      </c>
      <c r="C10525" s="179" t="s">
        <v>10</v>
      </c>
      <c r="D10525" s="180" t="s">
        <v>6947</v>
      </c>
    </row>
    <row r="10526" spans="1:4" x14ac:dyDescent="0.25">
      <c r="A10526" s="179" t="s">
        <v>10776</v>
      </c>
      <c r="B10526" s="179" t="s">
        <v>10777</v>
      </c>
      <c r="C10526" s="179" t="s">
        <v>10</v>
      </c>
      <c r="D10526" s="180" t="s">
        <v>15433</v>
      </c>
    </row>
    <row r="10527" spans="1:4" x14ac:dyDescent="0.25">
      <c r="A10527" s="179" t="s">
        <v>10778</v>
      </c>
      <c r="B10527" s="179" t="s">
        <v>10779</v>
      </c>
      <c r="C10527" s="179" t="s">
        <v>10</v>
      </c>
      <c r="D10527" s="180" t="s">
        <v>12463</v>
      </c>
    </row>
    <row r="10528" spans="1:4" x14ac:dyDescent="0.25">
      <c r="A10528" s="179" t="s">
        <v>8289</v>
      </c>
      <c r="B10528" s="179" t="s">
        <v>16273</v>
      </c>
      <c r="C10528" s="179" t="s">
        <v>10</v>
      </c>
      <c r="D10528" s="180" t="s">
        <v>8562</v>
      </c>
    </row>
    <row r="10529" spans="1:4" x14ac:dyDescent="0.25">
      <c r="A10529" s="179" t="s">
        <v>8290</v>
      </c>
      <c r="B10529" s="179" t="s">
        <v>16274</v>
      </c>
      <c r="C10529" s="179" t="s">
        <v>10</v>
      </c>
      <c r="D10529" s="180" t="s">
        <v>12600</v>
      </c>
    </row>
    <row r="10530" spans="1:4" x14ac:dyDescent="0.25">
      <c r="A10530" s="179" t="s">
        <v>8291</v>
      </c>
      <c r="B10530" s="179" t="s">
        <v>16275</v>
      </c>
      <c r="C10530" s="179" t="s">
        <v>10</v>
      </c>
      <c r="D10530" s="180" t="s">
        <v>7970</v>
      </c>
    </row>
    <row r="10531" spans="1:4" x14ac:dyDescent="0.25">
      <c r="A10531" s="179" t="s">
        <v>8292</v>
      </c>
      <c r="B10531" s="179" t="s">
        <v>16276</v>
      </c>
      <c r="C10531" s="179" t="s">
        <v>10</v>
      </c>
      <c r="D10531" s="180" t="s">
        <v>7977</v>
      </c>
    </row>
    <row r="10532" spans="1:4" x14ac:dyDescent="0.25">
      <c r="A10532" s="179" t="s">
        <v>8293</v>
      </c>
      <c r="B10532" s="179" t="s">
        <v>16277</v>
      </c>
      <c r="C10532" s="179" t="s">
        <v>10</v>
      </c>
      <c r="D10532" s="180" t="s">
        <v>17940</v>
      </c>
    </row>
    <row r="10533" spans="1:4" x14ac:dyDescent="0.25">
      <c r="A10533" s="179" t="s">
        <v>8294</v>
      </c>
      <c r="B10533" s="179" t="s">
        <v>16278</v>
      </c>
      <c r="C10533" s="179" t="s">
        <v>10</v>
      </c>
      <c r="D10533" s="180" t="s">
        <v>8533</v>
      </c>
    </row>
    <row r="10534" spans="1:4" x14ac:dyDescent="0.25">
      <c r="A10534" s="179" t="s">
        <v>8295</v>
      </c>
      <c r="B10534" s="179" t="s">
        <v>16279</v>
      </c>
      <c r="C10534" s="179" t="s">
        <v>10</v>
      </c>
      <c r="D10534" s="180" t="s">
        <v>28612</v>
      </c>
    </row>
    <row r="10535" spans="1:4" x14ac:dyDescent="0.25">
      <c r="A10535" s="179" t="s">
        <v>8296</v>
      </c>
      <c r="B10535" s="179" t="s">
        <v>16280</v>
      </c>
      <c r="C10535" s="179" t="s">
        <v>10</v>
      </c>
      <c r="D10535" s="180" t="s">
        <v>7888</v>
      </c>
    </row>
    <row r="10536" spans="1:4" x14ac:dyDescent="0.25">
      <c r="A10536" s="179" t="s">
        <v>8297</v>
      </c>
      <c r="B10536" s="179" t="s">
        <v>16281</v>
      </c>
      <c r="C10536" s="179" t="s">
        <v>10</v>
      </c>
      <c r="D10536" s="180" t="s">
        <v>18969</v>
      </c>
    </row>
    <row r="10537" spans="1:4" x14ac:dyDescent="0.25">
      <c r="A10537" s="179" t="s">
        <v>8298</v>
      </c>
      <c r="B10537" s="179" t="s">
        <v>16282</v>
      </c>
      <c r="C10537" s="179" t="s">
        <v>10</v>
      </c>
      <c r="D10537" s="180" t="s">
        <v>27141</v>
      </c>
    </row>
    <row r="10538" spans="1:4" x14ac:dyDescent="0.25">
      <c r="A10538" s="179" t="s">
        <v>8299</v>
      </c>
      <c r="B10538" s="179" t="s">
        <v>16283</v>
      </c>
      <c r="C10538" s="179" t="s">
        <v>10</v>
      </c>
      <c r="D10538" s="180" t="s">
        <v>10170</v>
      </c>
    </row>
    <row r="10539" spans="1:4" x14ac:dyDescent="0.25">
      <c r="A10539" s="179" t="s">
        <v>8300</v>
      </c>
      <c r="B10539" s="179" t="s">
        <v>16284</v>
      </c>
      <c r="C10539" s="179" t="s">
        <v>10</v>
      </c>
      <c r="D10539" s="180" t="s">
        <v>28613</v>
      </c>
    </row>
    <row r="10540" spans="1:4" x14ac:dyDescent="0.25">
      <c r="A10540" s="179" t="s">
        <v>8301</v>
      </c>
      <c r="B10540" s="179" t="s">
        <v>16285</v>
      </c>
      <c r="C10540" s="179" t="s">
        <v>10</v>
      </c>
      <c r="D10540" s="180" t="s">
        <v>12725</v>
      </c>
    </row>
    <row r="10541" spans="1:4" x14ac:dyDescent="0.25">
      <c r="A10541" s="179" t="s">
        <v>8302</v>
      </c>
      <c r="B10541" s="179" t="s">
        <v>16286</v>
      </c>
      <c r="C10541" s="179" t="s">
        <v>10</v>
      </c>
      <c r="D10541" s="180" t="s">
        <v>12568</v>
      </c>
    </row>
    <row r="10542" spans="1:4" x14ac:dyDescent="0.25">
      <c r="A10542" s="179" t="s">
        <v>8303</v>
      </c>
      <c r="B10542" s="179" t="s">
        <v>16287</v>
      </c>
      <c r="C10542" s="179" t="s">
        <v>10</v>
      </c>
      <c r="D10542" s="180" t="s">
        <v>27240</v>
      </c>
    </row>
    <row r="10543" spans="1:4" x14ac:dyDescent="0.25">
      <c r="A10543" s="179" t="s">
        <v>8304</v>
      </c>
      <c r="B10543" s="179" t="s">
        <v>16288</v>
      </c>
      <c r="C10543" s="179" t="s">
        <v>10</v>
      </c>
      <c r="D10543" s="180" t="s">
        <v>25431</v>
      </c>
    </row>
    <row r="10544" spans="1:4" x14ac:dyDescent="0.25">
      <c r="A10544" s="179" t="s">
        <v>8305</v>
      </c>
      <c r="B10544" s="179" t="s">
        <v>16289</v>
      </c>
      <c r="C10544" s="179" t="s">
        <v>10</v>
      </c>
      <c r="D10544" s="180" t="s">
        <v>8158</v>
      </c>
    </row>
    <row r="10545" spans="1:4" x14ac:dyDescent="0.25">
      <c r="A10545" s="179" t="s">
        <v>8306</v>
      </c>
      <c r="B10545" s="179" t="s">
        <v>16290</v>
      </c>
      <c r="C10545" s="179" t="s">
        <v>10</v>
      </c>
      <c r="D10545" s="180" t="s">
        <v>17220</v>
      </c>
    </row>
    <row r="10546" spans="1:4" x14ac:dyDescent="0.25">
      <c r="A10546" s="179" t="s">
        <v>8307</v>
      </c>
      <c r="B10546" s="179" t="s">
        <v>16291</v>
      </c>
      <c r="C10546" s="179" t="s">
        <v>10</v>
      </c>
      <c r="D10546" s="180" t="s">
        <v>12493</v>
      </c>
    </row>
    <row r="10547" spans="1:4" x14ac:dyDescent="0.25">
      <c r="A10547" s="179" t="s">
        <v>8308</v>
      </c>
      <c r="B10547" s="179" t="s">
        <v>16292</v>
      </c>
      <c r="C10547" s="179" t="s">
        <v>10</v>
      </c>
      <c r="D10547" s="180" t="s">
        <v>28614</v>
      </c>
    </row>
    <row r="10548" spans="1:4" x14ac:dyDescent="0.25">
      <c r="A10548" s="179" t="s">
        <v>8309</v>
      </c>
      <c r="B10548" s="179" t="s">
        <v>16293</v>
      </c>
      <c r="C10548" s="179" t="s">
        <v>10</v>
      </c>
      <c r="D10548" s="180" t="s">
        <v>6947</v>
      </c>
    </row>
    <row r="10549" spans="1:4" x14ac:dyDescent="0.25">
      <c r="A10549" s="179" t="s">
        <v>8310</v>
      </c>
      <c r="B10549" s="179" t="s">
        <v>16294</v>
      </c>
      <c r="C10549" s="179" t="s">
        <v>10</v>
      </c>
      <c r="D10549" s="180" t="s">
        <v>19812</v>
      </c>
    </row>
    <row r="10550" spans="1:4" x14ac:dyDescent="0.25">
      <c r="A10550" s="179" t="s">
        <v>8311</v>
      </c>
      <c r="B10550" s="179" t="s">
        <v>16295</v>
      </c>
      <c r="C10550" s="179" t="s">
        <v>10</v>
      </c>
      <c r="D10550" s="180" t="s">
        <v>28615</v>
      </c>
    </row>
    <row r="10551" spans="1:4" x14ac:dyDescent="0.25">
      <c r="A10551" s="179" t="s">
        <v>8312</v>
      </c>
      <c r="B10551" s="179" t="s">
        <v>16297</v>
      </c>
      <c r="C10551" s="179" t="s">
        <v>10</v>
      </c>
      <c r="D10551" s="180" t="s">
        <v>17179</v>
      </c>
    </row>
    <row r="10552" spans="1:4" x14ac:dyDescent="0.25">
      <c r="A10552" s="179" t="s">
        <v>8313</v>
      </c>
      <c r="B10552" s="179" t="s">
        <v>16298</v>
      </c>
      <c r="C10552" s="179" t="s">
        <v>10</v>
      </c>
      <c r="D10552" s="180" t="s">
        <v>7318</v>
      </c>
    </row>
    <row r="10553" spans="1:4" x14ac:dyDescent="0.25">
      <c r="A10553" s="179" t="s">
        <v>8314</v>
      </c>
      <c r="B10553" s="179" t="s">
        <v>16299</v>
      </c>
      <c r="C10553" s="179" t="s">
        <v>10</v>
      </c>
      <c r="D10553" s="180" t="s">
        <v>7255</v>
      </c>
    </row>
    <row r="10554" spans="1:4" x14ac:dyDescent="0.25">
      <c r="A10554" s="179" t="s">
        <v>8315</v>
      </c>
      <c r="B10554" s="179" t="s">
        <v>16301</v>
      </c>
      <c r="C10554" s="179" t="s">
        <v>10</v>
      </c>
      <c r="D10554" s="180" t="s">
        <v>12549</v>
      </c>
    </row>
    <row r="10555" spans="1:4" x14ac:dyDescent="0.25">
      <c r="A10555" s="179" t="s">
        <v>8316</v>
      </c>
      <c r="B10555" s="179" t="s">
        <v>16302</v>
      </c>
      <c r="C10555" s="179" t="s">
        <v>10</v>
      </c>
      <c r="D10555" s="180" t="s">
        <v>6961</v>
      </c>
    </row>
    <row r="10556" spans="1:4" x14ac:dyDescent="0.25">
      <c r="A10556" s="179" t="s">
        <v>8317</v>
      </c>
      <c r="B10556" s="179" t="s">
        <v>16303</v>
      </c>
      <c r="C10556" s="179" t="s">
        <v>10</v>
      </c>
      <c r="D10556" s="180" t="s">
        <v>28616</v>
      </c>
    </row>
    <row r="10557" spans="1:4" x14ac:dyDescent="0.25">
      <c r="A10557" s="179" t="s">
        <v>8318</v>
      </c>
      <c r="B10557" s="179" t="s">
        <v>16304</v>
      </c>
      <c r="C10557" s="179" t="s">
        <v>10</v>
      </c>
      <c r="D10557" s="180" t="s">
        <v>14856</v>
      </c>
    </row>
    <row r="10558" spans="1:4" x14ac:dyDescent="0.25">
      <c r="A10558" s="179" t="s">
        <v>8319</v>
      </c>
      <c r="B10558" s="179" t="s">
        <v>16305</v>
      </c>
      <c r="C10558" s="179" t="s">
        <v>10</v>
      </c>
      <c r="D10558" s="180" t="s">
        <v>14861</v>
      </c>
    </row>
    <row r="10559" spans="1:4" x14ac:dyDescent="0.25">
      <c r="A10559" s="179" t="s">
        <v>8320</v>
      </c>
      <c r="B10559" s="179" t="s">
        <v>16306</v>
      </c>
      <c r="C10559" s="179" t="s">
        <v>10</v>
      </c>
      <c r="D10559" s="180" t="s">
        <v>8522</v>
      </c>
    </row>
    <row r="10560" spans="1:4" x14ac:dyDescent="0.25">
      <c r="A10560" s="179" t="s">
        <v>8321</v>
      </c>
      <c r="B10560" s="179" t="s">
        <v>16307</v>
      </c>
      <c r="C10560" s="179" t="s">
        <v>10</v>
      </c>
      <c r="D10560" s="180" t="s">
        <v>12520</v>
      </c>
    </row>
    <row r="10561" spans="1:4" x14ac:dyDescent="0.25">
      <c r="A10561" s="179" t="s">
        <v>8322</v>
      </c>
      <c r="B10561" s="179" t="s">
        <v>16308</v>
      </c>
      <c r="C10561" s="179" t="s">
        <v>10</v>
      </c>
      <c r="D10561" s="180" t="s">
        <v>27798</v>
      </c>
    </row>
    <row r="10562" spans="1:4" x14ac:dyDescent="0.25">
      <c r="A10562" s="179" t="s">
        <v>8323</v>
      </c>
      <c r="B10562" s="179" t="s">
        <v>16309</v>
      </c>
      <c r="C10562" s="179" t="s">
        <v>10</v>
      </c>
      <c r="D10562" s="180" t="s">
        <v>28617</v>
      </c>
    </row>
    <row r="10563" spans="1:4" x14ac:dyDescent="0.25">
      <c r="A10563" s="179" t="s">
        <v>8324</v>
      </c>
      <c r="B10563" s="179" t="s">
        <v>16310</v>
      </c>
      <c r="C10563" s="179" t="s">
        <v>10</v>
      </c>
      <c r="D10563" s="180" t="s">
        <v>28618</v>
      </c>
    </row>
    <row r="10564" spans="1:4" x14ac:dyDescent="0.25">
      <c r="A10564" s="179" t="s">
        <v>8325</v>
      </c>
      <c r="B10564" s="179" t="s">
        <v>16311</v>
      </c>
      <c r="C10564" s="179" t="s">
        <v>10</v>
      </c>
      <c r="D10564" s="180" t="s">
        <v>12762</v>
      </c>
    </row>
    <row r="10565" spans="1:4" x14ac:dyDescent="0.25">
      <c r="A10565" s="179" t="s">
        <v>8326</v>
      </c>
      <c r="B10565" s="179" t="s">
        <v>16312</v>
      </c>
      <c r="C10565" s="179" t="s">
        <v>10</v>
      </c>
      <c r="D10565" s="180" t="s">
        <v>28619</v>
      </c>
    </row>
    <row r="10566" spans="1:4" x14ac:dyDescent="0.25">
      <c r="A10566" s="179" t="s">
        <v>8327</v>
      </c>
      <c r="B10566" s="179" t="s">
        <v>16313</v>
      </c>
      <c r="C10566" s="179" t="s">
        <v>10</v>
      </c>
      <c r="D10566" s="180" t="s">
        <v>14579</v>
      </c>
    </row>
    <row r="10567" spans="1:4" x14ac:dyDescent="0.25">
      <c r="A10567" s="179" t="s">
        <v>8328</v>
      </c>
      <c r="B10567" s="179" t="s">
        <v>16314</v>
      </c>
      <c r="C10567" s="179" t="s">
        <v>10</v>
      </c>
      <c r="D10567" s="180" t="s">
        <v>7264</v>
      </c>
    </row>
    <row r="10568" spans="1:4" x14ac:dyDescent="0.25">
      <c r="A10568" s="179" t="s">
        <v>8329</v>
      </c>
      <c r="B10568" s="179" t="s">
        <v>16315</v>
      </c>
      <c r="C10568" s="179" t="s">
        <v>10</v>
      </c>
      <c r="D10568" s="180" t="s">
        <v>13650</v>
      </c>
    </row>
    <row r="10569" spans="1:4" x14ac:dyDescent="0.25">
      <c r="A10569" s="179" t="s">
        <v>8330</v>
      </c>
      <c r="B10569" s="179" t="s">
        <v>16316</v>
      </c>
      <c r="C10569" s="179" t="s">
        <v>10</v>
      </c>
      <c r="D10569" s="180" t="s">
        <v>8066</v>
      </c>
    </row>
    <row r="10570" spans="1:4" x14ac:dyDescent="0.25">
      <c r="A10570" s="179" t="s">
        <v>8331</v>
      </c>
      <c r="B10570" s="179" t="s">
        <v>16317</v>
      </c>
      <c r="C10570" s="179" t="s">
        <v>10</v>
      </c>
      <c r="D10570" s="180" t="s">
        <v>17941</v>
      </c>
    </row>
    <row r="10571" spans="1:4" x14ac:dyDescent="0.25">
      <c r="A10571" s="179" t="s">
        <v>8332</v>
      </c>
      <c r="B10571" s="179" t="s">
        <v>16318</v>
      </c>
      <c r="C10571" s="179" t="s">
        <v>10</v>
      </c>
      <c r="D10571" s="180" t="s">
        <v>12058</v>
      </c>
    </row>
    <row r="10572" spans="1:4" x14ac:dyDescent="0.25">
      <c r="A10572" s="179" t="s">
        <v>8333</v>
      </c>
      <c r="B10572" s="179" t="s">
        <v>16319</v>
      </c>
      <c r="C10572" s="179" t="s">
        <v>10</v>
      </c>
      <c r="D10572" s="180" t="s">
        <v>20255</v>
      </c>
    </row>
    <row r="10573" spans="1:4" x14ac:dyDescent="0.25">
      <c r="A10573" s="179" t="s">
        <v>8334</v>
      </c>
      <c r="B10573" s="179" t="s">
        <v>16320</v>
      </c>
      <c r="C10573" s="179" t="s">
        <v>10</v>
      </c>
      <c r="D10573" s="180" t="s">
        <v>28023</v>
      </c>
    </row>
    <row r="10574" spans="1:4" x14ac:dyDescent="0.25">
      <c r="A10574" s="179" t="s">
        <v>8335</v>
      </c>
      <c r="B10574" s="179" t="s">
        <v>16321</v>
      </c>
      <c r="C10574" s="179" t="s">
        <v>10</v>
      </c>
      <c r="D10574" s="180" t="s">
        <v>8548</v>
      </c>
    </row>
    <row r="10575" spans="1:4" x14ac:dyDescent="0.25">
      <c r="A10575" s="179" t="s">
        <v>8336</v>
      </c>
      <c r="B10575" s="179" t="s">
        <v>16322</v>
      </c>
      <c r="C10575" s="179" t="s">
        <v>10</v>
      </c>
      <c r="D10575" s="180" t="s">
        <v>12672</v>
      </c>
    </row>
    <row r="10576" spans="1:4" x14ac:dyDescent="0.25">
      <c r="A10576" s="179" t="s">
        <v>8337</v>
      </c>
      <c r="B10576" s="179" t="s">
        <v>16323</v>
      </c>
      <c r="C10576" s="179" t="s">
        <v>10</v>
      </c>
      <c r="D10576" s="180" t="s">
        <v>12619</v>
      </c>
    </row>
    <row r="10577" spans="1:4" x14ac:dyDescent="0.25">
      <c r="A10577" s="179" t="s">
        <v>8338</v>
      </c>
      <c r="B10577" s="179" t="s">
        <v>16324</v>
      </c>
      <c r="C10577" s="179" t="s">
        <v>10</v>
      </c>
      <c r="D10577" s="180" t="s">
        <v>14709</v>
      </c>
    </row>
    <row r="10578" spans="1:4" x14ac:dyDescent="0.25">
      <c r="A10578" s="179" t="s">
        <v>8339</v>
      </c>
      <c r="B10578" s="179" t="s">
        <v>16325</v>
      </c>
      <c r="C10578" s="179" t="s">
        <v>10</v>
      </c>
      <c r="D10578" s="180" t="s">
        <v>8793</v>
      </c>
    </row>
    <row r="10579" spans="1:4" x14ac:dyDescent="0.25">
      <c r="A10579" s="179" t="s">
        <v>8340</v>
      </c>
      <c r="B10579" s="179" t="s">
        <v>16326</v>
      </c>
      <c r="C10579" s="179" t="s">
        <v>10</v>
      </c>
      <c r="D10579" s="180" t="s">
        <v>12747</v>
      </c>
    </row>
    <row r="10580" spans="1:4" x14ac:dyDescent="0.25">
      <c r="A10580" s="179" t="s">
        <v>8341</v>
      </c>
      <c r="B10580" s="179" t="s">
        <v>16327</v>
      </c>
      <c r="C10580" s="179" t="s">
        <v>10</v>
      </c>
      <c r="D10580" s="180" t="s">
        <v>28188</v>
      </c>
    </row>
    <row r="10581" spans="1:4" x14ac:dyDescent="0.25">
      <c r="A10581" s="179" t="s">
        <v>8342</v>
      </c>
      <c r="B10581" s="179" t="s">
        <v>16328</v>
      </c>
      <c r="C10581" s="179" t="s">
        <v>10</v>
      </c>
      <c r="D10581" s="180" t="s">
        <v>16420</v>
      </c>
    </row>
    <row r="10582" spans="1:4" x14ac:dyDescent="0.25">
      <c r="A10582" s="179" t="s">
        <v>8343</v>
      </c>
      <c r="B10582" s="179" t="s">
        <v>16329</v>
      </c>
      <c r="C10582" s="179" t="s">
        <v>10</v>
      </c>
      <c r="D10582" s="180" t="s">
        <v>17406</v>
      </c>
    </row>
    <row r="10583" spans="1:4" x14ac:dyDescent="0.25">
      <c r="A10583" s="179" t="s">
        <v>8344</v>
      </c>
      <c r="B10583" s="179" t="s">
        <v>16330</v>
      </c>
      <c r="C10583" s="179" t="s">
        <v>10</v>
      </c>
      <c r="D10583" s="180" t="s">
        <v>10780</v>
      </c>
    </row>
    <row r="10584" spans="1:4" x14ac:dyDescent="0.25">
      <c r="A10584" s="179" t="s">
        <v>8345</v>
      </c>
      <c r="B10584" s="179" t="s">
        <v>16331</v>
      </c>
      <c r="C10584" s="179" t="s">
        <v>10</v>
      </c>
      <c r="D10584" s="180" t="s">
        <v>25419</v>
      </c>
    </row>
    <row r="10585" spans="1:4" x14ac:dyDescent="0.25">
      <c r="A10585" s="179" t="s">
        <v>8346</v>
      </c>
      <c r="B10585" s="179" t="s">
        <v>16332</v>
      </c>
      <c r="C10585" s="179" t="s">
        <v>10</v>
      </c>
      <c r="D10585" s="180" t="s">
        <v>8126</v>
      </c>
    </row>
    <row r="10586" spans="1:4" x14ac:dyDescent="0.25">
      <c r="A10586" s="179" t="s">
        <v>8348</v>
      </c>
      <c r="B10586" s="179" t="s">
        <v>16333</v>
      </c>
      <c r="C10586" s="179" t="s">
        <v>10</v>
      </c>
      <c r="D10586" s="180" t="s">
        <v>28620</v>
      </c>
    </row>
    <row r="10587" spans="1:4" x14ac:dyDescent="0.25">
      <c r="A10587" s="179" t="s">
        <v>8349</v>
      </c>
      <c r="B10587" s="179" t="s">
        <v>16334</v>
      </c>
      <c r="C10587" s="179" t="s">
        <v>10</v>
      </c>
      <c r="D10587" s="180" t="s">
        <v>28621</v>
      </c>
    </row>
    <row r="10588" spans="1:4" x14ac:dyDescent="0.25">
      <c r="A10588" s="179" t="s">
        <v>8350</v>
      </c>
      <c r="B10588" s="179" t="s">
        <v>16335</v>
      </c>
      <c r="C10588" s="179" t="s">
        <v>10</v>
      </c>
      <c r="D10588" s="180" t="s">
        <v>12048</v>
      </c>
    </row>
    <row r="10589" spans="1:4" x14ac:dyDescent="0.25">
      <c r="A10589" s="179" t="s">
        <v>8351</v>
      </c>
      <c r="B10589" s="179" t="s">
        <v>16336</v>
      </c>
      <c r="C10589" s="179" t="s">
        <v>10</v>
      </c>
      <c r="D10589" s="180" t="s">
        <v>12119</v>
      </c>
    </row>
    <row r="10590" spans="1:4" x14ac:dyDescent="0.25">
      <c r="A10590" s="179" t="s">
        <v>8352</v>
      </c>
      <c r="B10590" s="179" t="s">
        <v>16337</v>
      </c>
      <c r="C10590" s="179" t="s">
        <v>10</v>
      </c>
      <c r="D10590" s="180" t="s">
        <v>14943</v>
      </c>
    </row>
    <row r="10591" spans="1:4" x14ac:dyDescent="0.25">
      <c r="A10591" s="179" t="s">
        <v>8353</v>
      </c>
      <c r="B10591" s="179" t="s">
        <v>16338</v>
      </c>
      <c r="C10591" s="179" t="s">
        <v>10</v>
      </c>
      <c r="D10591" s="180" t="s">
        <v>7297</v>
      </c>
    </row>
    <row r="10592" spans="1:4" x14ac:dyDescent="0.25">
      <c r="A10592" s="179" t="s">
        <v>8354</v>
      </c>
      <c r="B10592" s="179" t="s">
        <v>16339</v>
      </c>
      <c r="C10592" s="179" t="s">
        <v>10</v>
      </c>
      <c r="D10592" s="180" t="s">
        <v>28622</v>
      </c>
    </row>
    <row r="10593" spans="1:4" x14ac:dyDescent="0.25">
      <c r="A10593" s="179" t="s">
        <v>8355</v>
      </c>
      <c r="B10593" s="179" t="s">
        <v>16340</v>
      </c>
      <c r="C10593" s="179" t="s">
        <v>10</v>
      </c>
      <c r="D10593" s="180" t="s">
        <v>15407</v>
      </c>
    </row>
    <row r="10594" spans="1:4" x14ac:dyDescent="0.25">
      <c r="A10594" s="179" t="s">
        <v>8356</v>
      </c>
      <c r="B10594" s="179" t="s">
        <v>16341</v>
      </c>
      <c r="C10594" s="179" t="s">
        <v>10</v>
      </c>
      <c r="D10594" s="180" t="s">
        <v>17244</v>
      </c>
    </row>
    <row r="10595" spans="1:4" x14ac:dyDescent="0.25">
      <c r="A10595" s="179" t="s">
        <v>8357</v>
      </c>
      <c r="B10595" s="179" t="s">
        <v>16343</v>
      </c>
      <c r="C10595" s="179" t="s">
        <v>10</v>
      </c>
      <c r="D10595" s="180" t="s">
        <v>28215</v>
      </c>
    </row>
    <row r="10596" spans="1:4" x14ac:dyDescent="0.25">
      <c r="A10596" s="179" t="s">
        <v>8358</v>
      </c>
      <c r="B10596" s="179" t="s">
        <v>16344</v>
      </c>
      <c r="C10596" s="179" t="s">
        <v>10</v>
      </c>
      <c r="D10596" s="180" t="s">
        <v>14618</v>
      </c>
    </row>
    <row r="10597" spans="1:4" x14ac:dyDescent="0.25">
      <c r="A10597" s="179" t="s">
        <v>8359</v>
      </c>
      <c r="B10597" s="179" t="s">
        <v>16345</v>
      </c>
      <c r="C10597" s="179" t="s">
        <v>10</v>
      </c>
      <c r="D10597" s="180" t="s">
        <v>8412</v>
      </c>
    </row>
    <row r="10598" spans="1:4" x14ac:dyDescent="0.25">
      <c r="A10598" s="179" t="s">
        <v>8360</v>
      </c>
      <c r="B10598" s="179" t="s">
        <v>16346</v>
      </c>
      <c r="C10598" s="179" t="s">
        <v>10</v>
      </c>
      <c r="D10598" s="180" t="s">
        <v>10782</v>
      </c>
    </row>
    <row r="10599" spans="1:4" x14ac:dyDescent="0.25">
      <c r="A10599" s="179" t="s">
        <v>8361</v>
      </c>
      <c r="B10599" s="179" t="s">
        <v>16347</v>
      </c>
      <c r="C10599" s="179" t="s">
        <v>10</v>
      </c>
      <c r="D10599" s="180" t="s">
        <v>10322</v>
      </c>
    </row>
    <row r="10600" spans="1:4" x14ac:dyDescent="0.25">
      <c r="A10600" s="179" t="s">
        <v>10784</v>
      </c>
      <c r="B10600" s="179" t="s">
        <v>10785</v>
      </c>
      <c r="C10600" s="179" t="s">
        <v>10</v>
      </c>
      <c r="D10600" s="180" t="s">
        <v>28623</v>
      </c>
    </row>
    <row r="10601" spans="1:4" x14ac:dyDescent="0.25">
      <c r="A10601" s="179" t="s">
        <v>10786</v>
      </c>
      <c r="B10601" s="179" t="s">
        <v>10787</v>
      </c>
      <c r="C10601" s="179" t="s">
        <v>10</v>
      </c>
      <c r="D10601" s="180" t="s">
        <v>28624</v>
      </c>
    </row>
    <row r="10602" spans="1:4" x14ac:dyDescent="0.25">
      <c r="A10602" s="179" t="s">
        <v>10788</v>
      </c>
      <c r="B10602" s="179" t="s">
        <v>10789</v>
      </c>
      <c r="C10602" s="179" t="s">
        <v>10</v>
      </c>
      <c r="D10602" s="180" t="s">
        <v>28625</v>
      </c>
    </row>
    <row r="10603" spans="1:4" x14ac:dyDescent="0.25">
      <c r="A10603" s="179" t="s">
        <v>10790</v>
      </c>
      <c r="B10603" s="179" t="s">
        <v>10791</v>
      </c>
      <c r="C10603" s="179" t="s">
        <v>10</v>
      </c>
      <c r="D10603" s="180" t="s">
        <v>28626</v>
      </c>
    </row>
    <row r="10604" spans="1:4" x14ac:dyDescent="0.25">
      <c r="A10604" s="179" t="s">
        <v>5355</v>
      </c>
      <c r="B10604" s="179" t="s">
        <v>12236</v>
      </c>
      <c r="C10604" s="179" t="s">
        <v>10</v>
      </c>
      <c r="D10604" s="180" t="s">
        <v>16350</v>
      </c>
    </row>
    <row r="10605" spans="1:4" x14ac:dyDescent="0.25">
      <c r="A10605" s="179" t="s">
        <v>5356</v>
      </c>
      <c r="B10605" s="179" t="s">
        <v>12237</v>
      </c>
      <c r="C10605" s="179" t="s">
        <v>10</v>
      </c>
      <c r="D10605" s="180" t="s">
        <v>21043</v>
      </c>
    </row>
    <row r="10606" spans="1:4" x14ac:dyDescent="0.25">
      <c r="A10606" s="179" t="s">
        <v>5357</v>
      </c>
      <c r="B10606" s="179" t="s">
        <v>12238</v>
      </c>
      <c r="C10606" s="179" t="s">
        <v>10</v>
      </c>
      <c r="D10606" s="180" t="s">
        <v>12547</v>
      </c>
    </row>
    <row r="10607" spans="1:4" x14ac:dyDescent="0.25">
      <c r="A10607" s="179" t="s">
        <v>5358</v>
      </c>
      <c r="B10607" s="179" t="s">
        <v>12239</v>
      </c>
      <c r="C10607" s="179" t="s">
        <v>10</v>
      </c>
      <c r="D10607" s="180" t="s">
        <v>7978</v>
      </c>
    </row>
    <row r="10608" spans="1:4" x14ac:dyDescent="0.25">
      <c r="A10608" s="179" t="s">
        <v>5359</v>
      </c>
      <c r="B10608" s="179" t="s">
        <v>12241</v>
      </c>
      <c r="C10608" s="179" t="s">
        <v>10</v>
      </c>
      <c r="D10608" s="180" t="s">
        <v>25137</v>
      </c>
    </row>
    <row r="10609" spans="1:4" x14ac:dyDescent="0.25">
      <c r="A10609" s="179" t="s">
        <v>5360</v>
      </c>
      <c r="B10609" s="179" t="s">
        <v>12242</v>
      </c>
      <c r="C10609" s="179" t="s">
        <v>10</v>
      </c>
      <c r="D10609" s="180" t="s">
        <v>15078</v>
      </c>
    </row>
    <row r="10610" spans="1:4" x14ac:dyDescent="0.25">
      <c r="A10610" s="179" t="s">
        <v>5361</v>
      </c>
      <c r="B10610" s="179" t="s">
        <v>12243</v>
      </c>
      <c r="C10610" s="179" t="s">
        <v>10</v>
      </c>
      <c r="D10610" s="180" t="s">
        <v>14680</v>
      </c>
    </row>
    <row r="10611" spans="1:4" x14ac:dyDescent="0.25">
      <c r="A10611" s="179" t="s">
        <v>5362</v>
      </c>
      <c r="B10611" s="179" t="s">
        <v>12244</v>
      </c>
      <c r="C10611" s="179" t="s">
        <v>10</v>
      </c>
      <c r="D10611" s="180" t="s">
        <v>14683</v>
      </c>
    </row>
    <row r="10612" spans="1:4" x14ac:dyDescent="0.25">
      <c r="A10612" s="179" t="s">
        <v>5363</v>
      </c>
      <c r="B10612" s="179" t="s">
        <v>12245</v>
      </c>
      <c r="C10612" s="179" t="s">
        <v>10</v>
      </c>
      <c r="D10612" s="180" t="s">
        <v>7906</v>
      </c>
    </row>
    <row r="10613" spans="1:4" x14ac:dyDescent="0.25">
      <c r="A10613" s="179" t="s">
        <v>5364</v>
      </c>
      <c r="B10613" s="179" t="s">
        <v>12246</v>
      </c>
      <c r="C10613" s="179" t="s">
        <v>10</v>
      </c>
      <c r="D10613" s="180" t="s">
        <v>17661</v>
      </c>
    </row>
    <row r="10614" spans="1:4" x14ac:dyDescent="0.25">
      <c r="A10614" s="179" t="s">
        <v>5365</v>
      </c>
      <c r="B10614" s="179" t="s">
        <v>12247</v>
      </c>
      <c r="C10614" s="179" t="s">
        <v>10</v>
      </c>
      <c r="D10614" s="180" t="s">
        <v>12550</v>
      </c>
    </row>
    <row r="10615" spans="1:4" x14ac:dyDescent="0.25">
      <c r="A10615" s="179" t="s">
        <v>5366</v>
      </c>
      <c r="B10615" s="179" t="s">
        <v>12248</v>
      </c>
      <c r="C10615" s="179" t="s">
        <v>10</v>
      </c>
      <c r="D10615" s="180" t="s">
        <v>25814</v>
      </c>
    </row>
    <row r="10616" spans="1:4" x14ac:dyDescent="0.25">
      <c r="A10616" s="179" t="s">
        <v>5367</v>
      </c>
      <c r="B10616" s="179" t="s">
        <v>12249</v>
      </c>
      <c r="C10616" s="179" t="s">
        <v>10</v>
      </c>
      <c r="D10616" s="180" t="s">
        <v>7998</v>
      </c>
    </row>
    <row r="10617" spans="1:4" x14ac:dyDescent="0.25">
      <c r="A10617" s="179" t="s">
        <v>5368</v>
      </c>
      <c r="B10617" s="179" t="s">
        <v>12250</v>
      </c>
      <c r="C10617" s="179" t="s">
        <v>10</v>
      </c>
      <c r="D10617" s="180" t="s">
        <v>16973</v>
      </c>
    </row>
    <row r="10618" spans="1:4" x14ac:dyDescent="0.25">
      <c r="A10618" s="179" t="s">
        <v>5369</v>
      </c>
      <c r="B10618" s="179" t="s">
        <v>12251</v>
      </c>
      <c r="C10618" s="179" t="s">
        <v>10</v>
      </c>
      <c r="D10618" s="180" t="s">
        <v>14399</v>
      </c>
    </row>
    <row r="10619" spans="1:4" x14ac:dyDescent="0.25">
      <c r="A10619" s="179" t="s">
        <v>5370</v>
      </c>
      <c r="B10619" s="179" t="s">
        <v>12252</v>
      </c>
      <c r="C10619" s="179" t="s">
        <v>10</v>
      </c>
      <c r="D10619" s="180" t="s">
        <v>12203</v>
      </c>
    </row>
    <row r="10620" spans="1:4" x14ac:dyDescent="0.25">
      <c r="A10620" s="179" t="s">
        <v>5371</v>
      </c>
      <c r="B10620" s="179" t="s">
        <v>12253</v>
      </c>
      <c r="C10620" s="179" t="s">
        <v>10</v>
      </c>
      <c r="D10620" s="180" t="s">
        <v>7287</v>
      </c>
    </row>
    <row r="10621" spans="1:4" x14ac:dyDescent="0.25">
      <c r="A10621" s="179" t="s">
        <v>5372</v>
      </c>
      <c r="B10621" s="179" t="s">
        <v>12254</v>
      </c>
      <c r="C10621" s="179" t="s">
        <v>10</v>
      </c>
      <c r="D10621" s="180" t="s">
        <v>14840</v>
      </c>
    </row>
    <row r="10622" spans="1:4" x14ac:dyDescent="0.25">
      <c r="A10622" s="179" t="s">
        <v>5373</v>
      </c>
      <c r="B10622" s="179" t="s">
        <v>10793</v>
      </c>
      <c r="C10622" s="179" t="s">
        <v>10</v>
      </c>
      <c r="D10622" s="180" t="s">
        <v>20937</v>
      </c>
    </row>
    <row r="10623" spans="1:4" x14ac:dyDescent="0.25">
      <c r="A10623" s="179" t="s">
        <v>10794</v>
      </c>
      <c r="B10623" s="179" t="s">
        <v>12255</v>
      </c>
      <c r="C10623" s="179" t="s">
        <v>10</v>
      </c>
      <c r="D10623" s="180" t="s">
        <v>12582</v>
      </c>
    </row>
    <row r="10624" spans="1:4" x14ac:dyDescent="0.25">
      <c r="A10624" s="179" t="s">
        <v>10795</v>
      </c>
      <c r="B10624" s="179" t="s">
        <v>12256</v>
      </c>
      <c r="C10624" s="179" t="s">
        <v>10</v>
      </c>
      <c r="D10624" s="180" t="s">
        <v>11977</v>
      </c>
    </row>
    <row r="10625" spans="1:4" x14ac:dyDescent="0.25">
      <c r="A10625" s="179" t="s">
        <v>10796</v>
      </c>
      <c r="B10625" s="179" t="s">
        <v>12258</v>
      </c>
      <c r="C10625" s="179" t="s">
        <v>10</v>
      </c>
      <c r="D10625" s="180" t="s">
        <v>14742</v>
      </c>
    </row>
    <row r="10626" spans="1:4" x14ac:dyDescent="0.25">
      <c r="A10626" s="179" t="s">
        <v>10797</v>
      </c>
      <c r="B10626" s="179" t="s">
        <v>12259</v>
      </c>
      <c r="C10626" s="179" t="s">
        <v>10</v>
      </c>
      <c r="D10626" s="180" t="s">
        <v>14834</v>
      </c>
    </row>
    <row r="10627" spans="1:4" x14ac:dyDescent="0.25">
      <c r="A10627" s="179" t="s">
        <v>10798</v>
      </c>
      <c r="B10627" s="179" t="s">
        <v>12260</v>
      </c>
      <c r="C10627" s="179" t="s">
        <v>10</v>
      </c>
      <c r="D10627" s="180" t="s">
        <v>16349</v>
      </c>
    </row>
    <row r="10628" spans="1:4" x14ac:dyDescent="0.25">
      <c r="A10628" s="179" t="s">
        <v>10799</v>
      </c>
      <c r="B10628" s="179" t="s">
        <v>12261</v>
      </c>
      <c r="C10628" s="179" t="s">
        <v>10</v>
      </c>
      <c r="D10628" s="180" t="s">
        <v>6983</v>
      </c>
    </row>
    <row r="10629" spans="1:4" x14ac:dyDescent="0.25">
      <c r="A10629" s="179" t="s">
        <v>10800</v>
      </c>
      <c r="B10629" s="179" t="s">
        <v>12262</v>
      </c>
      <c r="C10629" s="179" t="s">
        <v>10</v>
      </c>
      <c r="D10629" s="180" t="s">
        <v>15594</v>
      </c>
    </row>
    <row r="10630" spans="1:4" x14ac:dyDescent="0.25">
      <c r="A10630" s="179" t="s">
        <v>10801</v>
      </c>
      <c r="B10630" s="179" t="s">
        <v>12263</v>
      </c>
      <c r="C10630" s="179" t="s">
        <v>10</v>
      </c>
      <c r="D10630" s="180" t="s">
        <v>7919</v>
      </c>
    </row>
    <row r="10631" spans="1:4" x14ac:dyDescent="0.25">
      <c r="A10631" s="179" t="s">
        <v>10802</v>
      </c>
      <c r="B10631" s="179" t="s">
        <v>12264</v>
      </c>
      <c r="C10631" s="179" t="s">
        <v>10</v>
      </c>
      <c r="D10631" s="180" t="s">
        <v>7258</v>
      </c>
    </row>
    <row r="10632" spans="1:4" x14ac:dyDescent="0.25">
      <c r="A10632" s="179" t="s">
        <v>10803</v>
      </c>
      <c r="B10632" s="179" t="s">
        <v>12265</v>
      </c>
      <c r="C10632" s="179" t="s">
        <v>10</v>
      </c>
      <c r="D10632" s="180" t="s">
        <v>16967</v>
      </c>
    </row>
    <row r="10633" spans="1:4" x14ac:dyDescent="0.25">
      <c r="A10633" s="179" t="s">
        <v>10804</v>
      </c>
      <c r="B10633" s="179" t="s">
        <v>12266</v>
      </c>
      <c r="C10633" s="179" t="s">
        <v>10</v>
      </c>
      <c r="D10633" s="180" t="s">
        <v>28627</v>
      </c>
    </row>
    <row r="10634" spans="1:4" x14ac:dyDescent="0.25">
      <c r="A10634" s="179" t="s">
        <v>10805</v>
      </c>
      <c r="B10634" s="179" t="s">
        <v>12267</v>
      </c>
      <c r="C10634" s="179" t="s">
        <v>10</v>
      </c>
      <c r="D10634" s="180" t="s">
        <v>7228</v>
      </c>
    </row>
    <row r="10635" spans="1:4" x14ac:dyDescent="0.25">
      <c r="A10635" s="179" t="s">
        <v>10806</v>
      </c>
      <c r="B10635" s="179" t="s">
        <v>12268</v>
      </c>
      <c r="C10635" s="179" t="s">
        <v>10</v>
      </c>
      <c r="D10635" s="180" t="s">
        <v>8288</v>
      </c>
    </row>
    <row r="10636" spans="1:4" x14ac:dyDescent="0.25">
      <c r="A10636" s="179" t="s">
        <v>10807</v>
      </c>
      <c r="B10636" s="179" t="s">
        <v>12269</v>
      </c>
      <c r="C10636" s="179" t="s">
        <v>10</v>
      </c>
      <c r="D10636" s="180" t="s">
        <v>12212</v>
      </c>
    </row>
    <row r="10637" spans="1:4" x14ac:dyDescent="0.25">
      <c r="A10637" s="179" t="s">
        <v>10808</v>
      </c>
      <c r="B10637" s="179" t="s">
        <v>12270</v>
      </c>
      <c r="C10637" s="179" t="s">
        <v>10</v>
      </c>
      <c r="D10637" s="180" t="s">
        <v>8530</v>
      </c>
    </row>
    <row r="10638" spans="1:4" x14ac:dyDescent="0.25">
      <c r="A10638" s="179" t="s">
        <v>10809</v>
      </c>
      <c r="B10638" s="179" t="s">
        <v>12271</v>
      </c>
      <c r="C10638" s="179" t="s">
        <v>10</v>
      </c>
      <c r="D10638" s="180" t="s">
        <v>6331</v>
      </c>
    </row>
    <row r="10639" spans="1:4" x14ac:dyDescent="0.25">
      <c r="A10639" s="179" t="s">
        <v>10810</v>
      </c>
      <c r="B10639" s="179" t="s">
        <v>12272</v>
      </c>
      <c r="C10639" s="179" t="s">
        <v>10</v>
      </c>
      <c r="D10639" s="180" t="s">
        <v>28628</v>
      </c>
    </row>
    <row r="10640" spans="1:4" x14ac:dyDescent="0.25">
      <c r="A10640" s="179" t="s">
        <v>10811</v>
      </c>
      <c r="B10640" s="179" t="s">
        <v>12273</v>
      </c>
      <c r="C10640" s="179" t="s">
        <v>10</v>
      </c>
      <c r="D10640" s="180" t="s">
        <v>14607</v>
      </c>
    </row>
    <row r="10641" spans="1:4" x14ac:dyDescent="0.25">
      <c r="A10641" s="179" t="s">
        <v>10812</v>
      </c>
      <c r="B10641" s="179" t="s">
        <v>12274</v>
      </c>
      <c r="C10641" s="179" t="s">
        <v>10</v>
      </c>
      <c r="D10641" s="180" t="s">
        <v>8470</v>
      </c>
    </row>
    <row r="10642" spans="1:4" x14ac:dyDescent="0.25">
      <c r="A10642" s="179" t="s">
        <v>10813</v>
      </c>
      <c r="B10642" s="179" t="s">
        <v>12275</v>
      </c>
      <c r="C10642" s="179" t="s">
        <v>10</v>
      </c>
      <c r="D10642" s="180" t="s">
        <v>6975</v>
      </c>
    </row>
    <row r="10643" spans="1:4" x14ac:dyDescent="0.25">
      <c r="A10643" s="179" t="s">
        <v>10814</v>
      </c>
      <c r="B10643" s="179" t="s">
        <v>12276</v>
      </c>
      <c r="C10643" s="179" t="s">
        <v>10</v>
      </c>
      <c r="D10643" s="180" t="s">
        <v>28629</v>
      </c>
    </row>
    <row r="10644" spans="1:4" x14ac:dyDescent="0.25">
      <c r="A10644" s="179" t="s">
        <v>10815</v>
      </c>
      <c r="B10644" s="179" t="s">
        <v>12277</v>
      </c>
      <c r="C10644" s="179" t="s">
        <v>10</v>
      </c>
      <c r="D10644" s="180" t="s">
        <v>7903</v>
      </c>
    </row>
    <row r="10645" spans="1:4" x14ac:dyDescent="0.25">
      <c r="A10645" s="179" t="s">
        <v>10816</v>
      </c>
      <c r="B10645" s="179" t="s">
        <v>12278</v>
      </c>
      <c r="C10645" s="179" t="s">
        <v>10</v>
      </c>
      <c r="D10645" s="180" t="s">
        <v>16296</v>
      </c>
    </row>
    <row r="10646" spans="1:4" x14ac:dyDescent="0.25">
      <c r="A10646" s="179" t="s">
        <v>10817</v>
      </c>
      <c r="B10646" s="179" t="s">
        <v>12279</v>
      </c>
      <c r="C10646" s="179" t="s">
        <v>10</v>
      </c>
      <c r="D10646" s="180" t="s">
        <v>28630</v>
      </c>
    </row>
    <row r="10647" spans="1:4" x14ac:dyDescent="0.25">
      <c r="A10647" s="179" t="s">
        <v>10818</v>
      </c>
      <c r="B10647" s="179" t="s">
        <v>12280</v>
      </c>
      <c r="C10647" s="179" t="s">
        <v>10</v>
      </c>
      <c r="D10647" s="180" t="s">
        <v>7930</v>
      </c>
    </row>
    <row r="10648" spans="1:4" x14ac:dyDescent="0.25">
      <c r="A10648" s="179" t="s">
        <v>10819</v>
      </c>
      <c r="B10648" s="179" t="s">
        <v>12281</v>
      </c>
      <c r="C10648" s="179" t="s">
        <v>10</v>
      </c>
      <c r="D10648" s="180" t="s">
        <v>12842</v>
      </c>
    </row>
    <row r="10649" spans="1:4" x14ac:dyDescent="0.25">
      <c r="A10649" s="179" t="s">
        <v>10820</v>
      </c>
      <c r="B10649" s="179" t="s">
        <v>12282</v>
      </c>
      <c r="C10649" s="179" t="s">
        <v>10</v>
      </c>
      <c r="D10649" s="180" t="s">
        <v>6453</v>
      </c>
    </row>
    <row r="10650" spans="1:4" x14ac:dyDescent="0.25">
      <c r="A10650" s="179" t="s">
        <v>10821</v>
      </c>
      <c r="B10650" s="179" t="s">
        <v>12283</v>
      </c>
      <c r="C10650" s="179" t="s">
        <v>10</v>
      </c>
      <c r="D10650" s="180" t="s">
        <v>14712</v>
      </c>
    </row>
    <row r="10651" spans="1:4" x14ac:dyDescent="0.25">
      <c r="A10651" s="179" t="s">
        <v>10822</v>
      </c>
      <c r="B10651" s="179" t="s">
        <v>12284</v>
      </c>
      <c r="C10651" s="179" t="s">
        <v>10</v>
      </c>
      <c r="D10651" s="180" t="s">
        <v>16803</v>
      </c>
    </row>
    <row r="10652" spans="1:4" x14ac:dyDescent="0.25">
      <c r="A10652" s="179" t="s">
        <v>10823</v>
      </c>
      <c r="B10652" s="179" t="s">
        <v>12285</v>
      </c>
      <c r="C10652" s="179" t="s">
        <v>10</v>
      </c>
      <c r="D10652" s="180" t="s">
        <v>16709</v>
      </c>
    </row>
    <row r="10653" spans="1:4" x14ac:dyDescent="0.25">
      <c r="A10653" s="179" t="s">
        <v>10824</v>
      </c>
      <c r="B10653" s="179" t="s">
        <v>12286</v>
      </c>
      <c r="C10653" s="179" t="s">
        <v>10</v>
      </c>
      <c r="D10653" s="180" t="s">
        <v>16747</v>
      </c>
    </row>
    <row r="10654" spans="1:4" x14ac:dyDescent="0.25">
      <c r="A10654" s="179" t="s">
        <v>10825</v>
      </c>
      <c r="B10654" s="179" t="s">
        <v>12287</v>
      </c>
      <c r="C10654" s="179" t="s">
        <v>10</v>
      </c>
      <c r="D10654" s="180" t="s">
        <v>15594</v>
      </c>
    </row>
    <row r="10655" spans="1:4" x14ac:dyDescent="0.25">
      <c r="A10655" s="179" t="s">
        <v>28631</v>
      </c>
      <c r="B10655" s="179" t="s">
        <v>12288</v>
      </c>
      <c r="C10655" s="179" t="s">
        <v>10</v>
      </c>
      <c r="D10655" s="180" t="s">
        <v>14734</v>
      </c>
    </row>
    <row r="10656" spans="1:4" x14ac:dyDescent="0.25">
      <c r="A10656" s="179" t="s">
        <v>10826</v>
      </c>
      <c r="B10656" s="179" t="s">
        <v>12289</v>
      </c>
      <c r="C10656" s="179" t="s">
        <v>10</v>
      </c>
      <c r="D10656" s="180" t="s">
        <v>17899</v>
      </c>
    </row>
    <row r="10657" spans="1:4" x14ac:dyDescent="0.25">
      <c r="A10657" s="179" t="s">
        <v>10828</v>
      </c>
      <c r="B10657" s="179" t="s">
        <v>12290</v>
      </c>
      <c r="C10657" s="179" t="s">
        <v>10</v>
      </c>
      <c r="D10657" s="180" t="s">
        <v>27757</v>
      </c>
    </row>
    <row r="10658" spans="1:4" x14ac:dyDescent="0.25">
      <c r="A10658" s="179" t="s">
        <v>10829</v>
      </c>
      <c r="B10658" s="179" t="s">
        <v>12291</v>
      </c>
      <c r="C10658" s="179" t="s">
        <v>10</v>
      </c>
      <c r="D10658" s="180" t="s">
        <v>16745</v>
      </c>
    </row>
    <row r="10659" spans="1:4" x14ac:dyDescent="0.25">
      <c r="A10659" s="179" t="s">
        <v>10830</v>
      </c>
      <c r="B10659" s="179" t="s">
        <v>12292</v>
      </c>
      <c r="C10659" s="179" t="s">
        <v>10</v>
      </c>
      <c r="D10659" s="180" t="s">
        <v>6315</v>
      </c>
    </row>
    <row r="10660" spans="1:4" x14ac:dyDescent="0.25">
      <c r="A10660" s="179" t="s">
        <v>10831</v>
      </c>
      <c r="B10660" s="179" t="s">
        <v>12293</v>
      </c>
      <c r="C10660" s="179" t="s">
        <v>10</v>
      </c>
      <c r="D10660" s="180" t="s">
        <v>7914</v>
      </c>
    </row>
    <row r="10661" spans="1:4" x14ac:dyDescent="0.25">
      <c r="A10661" s="179" t="s">
        <v>10832</v>
      </c>
      <c r="B10661" s="179" t="s">
        <v>12294</v>
      </c>
      <c r="C10661" s="179" t="s">
        <v>10</v>
      </c>
      <c r="D10661" s="180" t="s">
        <v>28632</v>
      </c>
    </row>
    <row r="10662" spans="1:4" x14ac:dyDescent="0.25">
      <c r="A10662" s="179" t="s">
        <v>10833</v>
      </c>
      <c r="B10662" s="179" t="s">
        <v>12295</v>
      </c>
      <c r="C10662" s="179" t="s">
        <v>10</v>
      </c>
      <c r="D10662" s="180" t="s">
        <v>8530</v>
      </c>
    </row>
    <row r="10663" spans="1:4" x14ac:dyDescent="0.25">
      <c r="A10663" s="179" t="s">
        <v>10834</v>
      </c>
      <c r="B10663" s="179" t="s">
        <v>12296</v>
      </c>
      <c r="C10663" s="179" t="s">
        <v>10</v>
      </c>
      <c r="D10663" s="180" t="s">
        <v>17611</v>
      </c>
    </row>
    <row r="10664" spans="1:4" x14ac:dyDescent="0.25">
      <c r="A10664" s="179" t="s">
        <v>10835</v>
      </c>
      <c r="B10664" s="179" t="s">
        <v>12297</v>
      </c>
      <c r="C10664" s="179" t="s">
        <v>10</v>
      </c>
      <c r="D10664" s="180" t="s">
        <v>22201</v>
      </c>
    </row>
    <row r="10665" spans="1:4" x14ac:dyDescent="0.25">
      <c r="A10665" s="179" t="s">
        <v>10836</v>
      </c>
      <c r="B10665" s="179" t="s">
        <v>12298</v>
      </c>
      <c r="C10665" s="179" t="s">
        <v>10</v>
      </c>
      <c r="D10665" s="180" t="s">
        <v>12707</v>
      </c>
    </row>
    <row r="10666" spans="1:4" x14ac:dyDescent="0.25">
      <c r="A10666" s="179" t="s">
        <v>10837</v>
      </c>
      <c r="B10666" s="179" t="s">
        <v>12299</v>
      </c>
      <c r="C10666" s="179" t="s">
        <v>10</v>
      </c>
      <c r="D10666" s="180" t="s">
        <v>17588</v>
      </c>
    </row>
    <row r="10667" spans="1:4" x14ac:dyDescent="0.25">
      <c r="A10667" s="179" t="s">
        <v>10838</v>
      </c>
      <c r="B10667" s="179" t="s">
        <v>12300</v>
      </c>
      <c r="C10667" s="179" t="s">
        <v>10</v>
      </c>
      <c r="D10667" s="180" t="s">
        <v>7236</v>
      </c>
    </row>
    <row r="10668" spans="1:4" x14ac:dyDescent="0.25">
      <c r="A10668" s="179" t="s">
        <v>10839</v>
      </c>
      <c r="B10668" s="179" t="s">
        <v>12301</v>
      </c>
      <c r="C10668" s="179" t="s">
        <v>10</v>
      </c>
      <c r="D10668" s="180" t="s">
        <v>14607</v>
      </c>
    </row>
    <row r="10669" spans="1:4" x14ac:dyDescent="0.25">
      <c r="A10669" s="179" t="s">
        <v>10840</v>
      </c>
      <c r="B10669" s="179" t="s">
        <v>12302</v>
      </c>
      <c r="C10669" s="179" t="s">
        <v>10</v>
      </c>
      <c r="D10669" s="180" t="s">
        <v>12517</v>
      </c>
    </row>
    <row r="10670" spans="1:4" x14ac:dyDescent="0.25">
      <c r="A10670" s="179" t="s">
        <v>10841</v>
      </c>
      <c r="B10670" s="179" t="s">
        <v>12303</v>
      </c>
      <c r="C10670" s="179" t="s">
        <v>10</v>
      </c>
      <c r="D10670" s="180" t="s">
        <v>8551</v>
      </c>
    </row>
    <row r="10671" spans="1:4" x14ac:dyDescent="0.25">
      <c r="A10671" s="179" t="s">
        <v>10842</v>
      </c>
      <c r="B10671" s="179" t="s">
        <v>12304</v>
      </c>
      <c r="C10671" s="179" t="s">
        <v>10</v>
      </c>
      <c r="D10671" s="180" t="s">
        <v>28063</v>
      </c>
    </row>
    <row r="10672" spans="1:4" x14ac:dyDescent="0.25">
      <c r="A10672" s="179" t="s">
        <v>10843</v>
      </c>
      <c r="B10672" s="179" t="s">
        <v>12305</v>
      </c>
      <c r="C10672" s="179" t="s">
        <v>10</v>
      </c>
      <c r="D10672" s="180" t="s">
        <v>15107</v>
      </c>
    </row>
    <row r="10673" spans="1:4" x14ac:dyDescent="0.25">
      <c r="A10673" s="179" t="s">
        <v>10844</v>
      </c>
      <c r="B10673" s="179" t="s">
        <v>12306</v>
      </c>
      <c r="C10673" s="179" t="s">
        <v>10</v>
      </c>
      <c r="D10673" s="180" t="s">
        <v>8151</v>
      </c>
    </row>
    <row r="10674" spans="1:4" x14ac:dyDescent="0.25">
      <c r="A10674" s="179" t="s">
        <v>10845</v>
      </c>
      <c r="B10674" s="179" t="s">
        <v>12307</v>
      </c>
      <c r="C10674" s="179" t="s">
        <v>10</v>
      </c>
      <c r="D10674" s="180" t="s">
        <v>25137</v>
      </c>
    </row>
    <row r="10675" spans="1:4" x14ac:dyDescent="0.25">
      <c r="A10675" s="179" t="s">
        <v>10846</v>
      </c>
      <c r="B10675" s="179" t="s">
        <v>12308</v>
      </c>
      <c r="C10675" s="179" t="s">
        <v>10</v>
      </c>
      <c r="D10675" s="180" t="s">
        <v>14258</v>
      </c>
    </row>
    <row r="10676" spans="1:4" x14ac:dyDescent="0.25">
      <c r="A10676" s="179" t="s">
        <v>10847</v>
      </c>
      <c r="B10676" s="179" t="s">
        <v>12309</v>
      </c>
      <c r="C10676" s="179" t="s">
        <v>10</v>
      </c>
      <c r="D10676" s="180" t="s">
        <v>18450</v>
      </c>
    </row>
    <row r="10677" spans="1:4" x14ac:dyDescent="0.25">
      <c r="A10677" s="179" t="s">
        <v>5374</v>
      </c>
      <c r="B10677" s="179" t="s">
        <v>18198</v>
      </c>
      <c r="C10677" s="179" t="s">
        <v>10</v>
      </c>
      <c r="D10677" s="180" t="s">
        <v>28633</v>
      </c>
    </row>
    <row r="10678" spans="1:4" x14ac:dyDescent="0.25">
      <c r="A10678" s="179" t="s">
        <v>5375</v>
      </c>
      <c r="B10678" s="179" t="s">
        <v>18199</v>
      </c>
      <c r="C10678" s="179" t="s">
        <v>10</v>
      </c>
      <c r="D10678" s="180" t="s">
        <v>25470</v>
      </c>
    </row>
    <row r="10679" spans="1:4" x14ac:dyDescent="0.25">
      <c r="A10679" s="179" t="s">
        <v>5376</v>
      </c>
      <c r="B10679" s="179" t="s">
        <v>18200</v>
      </c>
      <c r="C10679" s="179" t="s">
        <v>10</v>
      </c>
      <c r="D10679" s="180" t="s">
        <v>28634</v>
      </c>
    </row>
    <row r="10680" spans="1:4" x14ac:dyDescent="0.25">
      <c r="A10680" s="179" t="s">
        <v>5377</v>
      </c>
      <c r="B10680" s="179" t="s">
        <v>18201</v>
      </c>
      <c r="C10680" s="179" t="s">
        <v>10</v>
      </c>
      <c r="D10680" s="180" t="s">
        <v>16672</v>
      </c>
    </row>
    <row r="10681" spans="1:4" x14ac:dyDescent="0.25">
      <c r="A10681" s="179" t="s">
        <v>5378</v>
      </c>
      <c r="B10681" s="179" t="s">
        <v>18202</v>
      </c>
      <c r="C10681" s="179" t="s">
        <v>10</v>
      </c>
      <c r="D10681" s="180" t="s">
        <v>12041</v>
      </c>
    </row>
    <row r="10682" spans="1:4" x14ac:dyDescent="0.25">
      <c r="A10682" s="179" t="s">
        <v>5379</v>
      </c>
      <c r="B10682" s="179" t="s">
        <v>18203</v>
      </c>
      <c r="C10682" s="179" t="s">
        <v>10</v>
      </c>
      <c r="D10682" s="180" t="s">
        <v>21605</v>
      </c>
    </row>
    <row r="10683" spans="1:4" x14ac:dyDescent="0.25">
      <c r="A10683" s="179" t="s">
        <v>5380</v>
      </c>
      <c r="B10683" s="179" t="s">
        <v>18204</v>
      </c>
      <c r="C10683" s="179" t="s">
        <v>10</v>
      </c>
      <c r="D10683" s="180" t="s">
        <v>17407</v>
      </c>
    </row>
    <row r="10684" spans="1:4" x14ac:dyDescent="0.25">
      <c r="A10684" s="179" t="s">
        <v>5381</v>
      </c>
      <c r="B10684" s="179" t="s">
        <v>18206</v>
      </c>
      <c r="C10684" s="179" t="s">
        <v>10</v>
      </c>
      <c r="D10684" s="180" t="s">
        <v>17360</v>
      </c>
    </row>
    <row r="10685" spans="1:4" x14ac:dyDescent="0.25">
      <c r="A10685" s="179" t="s">
        <v>5382</v>
      </c>
      <c r="B10685" s="179" t="s">
        <v>18207</v>
      </c>
      <c r="C10685" s="179" t="s">
        <v>10</v>
      </c>
      <c r="D10685" s="180" t="s">
        <v>28635</v>
      </c>
    </row>
    <row r="10686" spans="1:4" x14ac:dyDescent="0.25">
      <c r="A10686" s="179" t="s">
        <v>5383</v>
      </c>
      <c r="B10686" s="179" t="s">
        <v>18208</v>
      </c>
      <c r="C10686" s="179" t="s">
        <v>10</v>
      </c>
      <c r="D10686" s="180" t="s">
        <v>28636</v>
      </c>
    </row>
    <row r="10687" spans="1:4" x14ac:dyDescent="0.25">
      <c r="A10687" s="179" t="s">
        <v>5384</v>
      </c>
      <c r="B10687" s="179" t="s">
        <v>18209</v>
      </c>
      <c r="C10687" s="179" t="s">
        <v>10</v>
      </c>
      <c r="D10687" s="180" t="s">
        <v>28637</v>
      </c>
    </row>
    <row r="10688" spans="1:4" x14ac:dyDescent="0.25">
      <c r="A10688" s="179" t="s">
        <v>5385</v>
      </c>
      <c r="B10688" s="179" t="s">
        <v>18210</v>
      </c>
      <c r="C10688" s="179" t="s">
        <v>10</v>
      </c>
      <c r="D10688" s="180" t="s">
        <v>28638</v>
      </c>
    </row>
    <row r="10689" spans="1:4" x14ac:dyDescent="0.25">
      <c r="A10689" s="179" t="s">
        <v>5386</v>
      </c>
      <c r="B10689" s="179" t="s">
        <v>7322</v>
      </c>
      <c r="C10689" s="179" t="s">
        <v>10</v>
      </c>
      <c r="D10689" s="180" t="s">
        <v>12994</v>
      </c>
    </row>
    <row r="10690" spans="1:4" x14ac:dyDescent="0.25">
      <c r="A10690" s="179" t="s">
        <v>5387</v>
      </c>
      <c r="B10690" s="179" t="s">
        <v>7323</v>
      </c>
      <c r="C10690" s="179" t="s">
        <v>10</v>
      </c>
      <c r="D10690" s="180" t="s">
        <v>15061</v>
      </c>
    </row>
    <row r="10691" spans="1:4" x14ac:dyDescent="0.25">
      <c r="A10691" s="179" t="s">
        <v>5388</v>
      </c>
      <c r="B10691" s="179" t="s">
        <v>18211</v>
      </c>
      <c r="C10691" s="179" t="s">
        <v>10</v>
      </c>
      <c r="D10691" s="180" t="s">
        <v>11966</v>
      </c>
    </row>
    <row r="10692" spans="1:4" x14ac:dyDescent="0.25">
      <c r="A10692" s="179" t="s">
        <v>5389</v>
      </c>
      <c r="B10692" s="179" t="s">
        <v>18212</v>
      </c>
      <c r="C10692" s="179" t="s">
        <v>10</v>
      </c>
      <c r="D10692" s="180" t="s">
        <v>12758</v>
      </c>
    </row>
    <row r="10693" spans="1:4" x14ac:dyDescent="0.25">
      <c r="A10693" s="179" t="s">
        <v>5390</v>
      </c>
      <c r="B10693" s="179" t="s">
        <v>28639</v>
      </c>
      <c r="C10693" s="179" t="s">
        <v>10</v>
      </c>
      <c r="D10693" s="180" t="s">
        <v>8520</v>
      </c>
    </row>
    <row r="10694" spans="1:4" x14ac:dyDescent="0.25">
      <c r="A10694" s="179" t="s">
        <v>5391</v>
      </c>
      <c r="B10694" s="179" t="s">
        <v>18213</v>
      </c>
      <c r="C10694" s="179" t="s">
        <v>10</v>
      </c>
      <c r="D10694" s="180" t="s">
        <v>15109</v>
      </c>
    </row>
    <row r="10695" spans="1:4" x14ac:dyDescent="0.25">
      <c r="A10695" s="179" t="s">
        <v>5392</v>
      </c>
      <c r="B10695" s="179" t="s">
        <v>28640</v>
      </c>
      <c r="C10695" s="179" t="s">
        <v>10</v>
      </c>
      <c r="D10695" s="180" t="s">
        <v>14617</v>
      </c>
    </row>
    <row r="10696" spans="1:4" x14ac:dyDescent="0.25">
      <c r="A10696" s="179" t="s">
        <v>5393</v>
      </c>
      <c r="B10696" s="179" t="s">
        <v>28641</v>
      </c>
      <c r="C10696" s="179" t="s">
        <v>10</v>
      </c>
      <c r="D10696" s="180" t="s">
        <v>8777</v>
      </c>
    </row>
    <row r="10697" spans="1:4" x14ac:dyDescent="0.25">
      <c r="A10697" s="179" t="s">
        <v>5394</v>
      </c>
      <c r="B10697" s="179" t="s">
        <v>28642</v>
      </c>
      <c r="C10697" s="179" t="s">
        <v>10</v>
      </c>
      <c r="D10697" s="180" t="s">
        <v>16832</v>
      </c>
    </row>
    <row r="10698" spans="1:4" x14ac:dyDescent="0.25">
      <c r="A10698" s="179" t="s">
        <v>5395</v>
      </c>
      <c r="B10698" s="179" t="s">
        <v>28643</v>
      </c>
      <c r="C10698" s="179" t="s">
        <v>10</v>
      </c>
      <c r="D10698" s="180" t="s">
        <v>8543</v>
      </c>
    </row>
    <row r="10699" spans="1:4" x14ac:dyDescent="0.25">
      <c r="A10699" s="179" t="s">
        <v>5396</v>
      </c>
      <c r="B10699" s="179" t="s">
        <v>28644</v>
      </c>
      <c r="C10699" s="179" t="s">
        <v>10</v>
      </c>
      <c r="D10699" s="180" t="s">
        <v>16787</v>
      </c>
    </row>
    <row r="10700" spans="1:4" x14ac:dyDescent="0.25">
      <c r="A10700" s="179" t="s">
        <v>5397</v>
      </c>
      <c r="B10700" s="179" t="s">
        <v>18214</v>
      </c>
      <c r="C10700" s="179" t="s">
        <v>10</v>
      </c>
      <c r="D10700" s="180" t="s">
        <v>27547</v>
      </c>
    </row>
    <row r="10701" spans="1:4" x14ac:dyDescent="0.25">
      <c r="A10701" s="179" t="s">
        <v>18215</v>
      </c>
      <c r="B10701" s="179" t="s">
        <v>18216</v>
      </c>
      <c r="C10701" s="179" t="s">
        <v>10</v>
      </c>
      <c r="D10701" s="180" t="s">
        <v>17753</v>
      </c>
    </row>
    <row r="10702" spans="1:4" x14ac:dyDescent="0.25">
      <c r="A10702" s="179" t="s">
        <v>18217</v>
      </c>
      <c r="B10702" s="179" t="s">
        <v>18218</v>
      </c>
      <c r="C10702" s="179" t="s">
        <v>10</v>
      </c>
      <c r="D10702" s="180" t="s">
        <v>10783</v>
      </c>
    </row>
    <row r="10703" spans="1:4" x14ac:dyDescent="0.25">
      <c r="A10703" s="179" t="s">
        <v>18219</v>
      </c>
      <c r="B10703" s="179" t="s">
        <v>18220</v>
      </c>
      <c r="C10703" s="179" t="s">
        <v>10</v>
      </c>
      <c r="D10703" s="180" t="s">
        <v>16411</v>
      </c>
    </row>
    <row r="10704" spans="1:4" x14ac:dyDescent="0.25">
      <c r="A10704" s="179" t="s">
        <v>18221</v>
      </c>
      <c r="B10704" s="179" t="s">
        <v>18222</v>
      </c>
      <c r="C10704" s="179" t="s">
        <v>10</v>
      </c>
      <c r="D10704" s="180" t="s">
        <v>8527</v>
      </c>
    </row>
    <row r="10705" spans="1:4" x14ac:dyDescent="0.25">
      <c r="A10705" s="179" t="s">
        <v>18223</v>
      </c>
      <c r="B10705" s="179" t="s">
        <v>18224</v>
      </c>
      <c r="C10705" s="179" t="s">
        <v>10</v>
      </c>
      <c r="D10705" s="180" t="s">
        <v>7908</v>
      </c>
    </row>
    <row r="10706" spans="1:4" x14ac:dyDescent="0.25">
      <c r="A10706" s="179" t="s">
        <v>18225</v>
      </c>
      <c r="B10706" s="179" t="s">
        <v>18226</v>
      </c>
      <c r="C10706" s="179" t="s">
        <v>10</v>
      </c>
      <c r="D10706" s="180" t="s">
        <v>8546</v>
      </c>
    </row>
    <row r="10707" spans="1:4" x14ac:dyDescent="0.25">
      <c r="A10707" s="179" t="s">
        <v>18228</v>
      </c>
      <c r="B10707" s="179" t="s">
        <v>18229</v>
      </c>
      <c r="C10707" s="179" t="s">
        <v>10</v>
      </c>
      <c r="D10707" s="180" t="s">
        <v>13202</v>
      </c>
    </row>
    <row r="10708" spans="1:4" x14ac:dyDescent="0.25">
      <c r="A10708" s="179" t="s">
        <v>18230</v>
      </c>
      <c r="B10708" s="179" t="s">
        <v>18231</v>
      </c>
      <c r="C10708" s="179" t="s">
        <v>10</v>
      </c>
      <c r="D10708" s="180" t="s">
        <v>17934</v>
      </c>
    </row>
    <row r="10709" spans="1:4" x14ac:dyDescent="0.25">
      <c r="A10709" s="179" t="s">
        <v>18232</v>
      </c>
      <c r="B10709" s="179" t="s">
        <v>18233</v>
      </c>
      <c r="C10709" s="179" t="s">
        <v>10</v>
      </c>
      <c r="D10709" s="180" t="s">
        <v>12257</v>
      </c>
    </row>
    <row r="10710" spans="1:4" x14ac:dyDescent="0.25">
      <c r="A10710" s="179" t="s">
        <v>18234</v>
      </c>
      <c r="B10710" s="179" t="s">
        <v>18235</v>
      </c>
      <c r="C10710" s="179" t="s">
        <v>10</v>
      </c>
      <c r="D10710" s="180" t="s">
        <v>14604</v>
      </c>
    </row>
    <row r="10711" spans="1:4" x14ac:dyDescent="0.25">
      <c r="A10711" s="179" t="s">
        <v>18236</v>
      </c>
      <c r="B10711" s="179" t="s">
        <v>18237</v>
      </c>
      <c r="C10711" s="179" t="s">
        <v>10</v>
      </c>
      <c r="D10711" s="180" t="s">
        <v>28645</v>
      </c>
    </row>
    <row r="10712" spans="1:4" x14ac:dyDescent="0.25">
      <c r="A10712" s="179" t="s">
        <v>18238</v>
      </c>
      <c r="B10712" s="179" t="s">
        <v>18239</v>
      </c>
      <c r="C10712" s="179" t="s">
        <v>10</v>
      </c>
      <c r="D10712" s="180" t="s">
        <v>17909</v>
      </c>
    </row>
    <row r="10713" spans="1:4" x14ac:dyDescent="0.25">
      <c r="A10713" s="179" t="s">
        <v>18240</v>
      </c>
      <c r="B10713" s="179" t="s">
        <v>18241</v>
      </c>
      <c r="C10713" s="179" t="s">
        <v>10</v>
      </c>
      <c r="D10713" s="180" t="s">
        <v>12689</v>
      </c>
    </row>
    <row r="10714" spans="1:4" x14ac:dyDescent="0.25">
      <c r="A10714" s="179" t="s">
        <v>18243</v>
      </c>
      <c r="B10714" s="179" t="s">
        <v>18244</v>
      </c>
      <c r="C10714" s="179" t="s">
        <v>10</v>
      </c>
      <c r="D10714" s="180" t="s">
        <v>12690</v>
      </c>
    </row>
    <row r="10715" spans="1:4" x14ac:dyDescent="0.25">
      <c r="A10715" s="179" t="s">
        <v>18245</v>
      </c>
      <c r="B10715" s="179" t="s">
        <v>18246</v>
      </c>
      <c r="C10715" s="179" t="s">
        <v>7</v>
      </c>
      <c r="D10715" s="180" t="s">
        <v>21292</v>
      </c>
    </row>
    <row r="10716" spans="1:4" x14ac:dyDescent="0.25">
      <c r="A10716" s="179" t="s">
        <v>5402</v>
      </c>
      <c r="B10716" s="179" t="s">
        <v>10849</v>
      </c>
      <c r="C10716" s="179" t="s">
        <v>21</v>
      </c>
      <c r="D10716" s="180" t="s">
        <v>19409</v>
      </c>
    </row>
    <row r="10717" spans="1:4" x14ac:dyDescent="0.25">
      <c r="A10717" s="179" t="s">
        <v>5403</v>
      </c>
      <c r="B10717" s="179" t="s">
        <v>10850</v>
      </c>
      <c r="C10717" s="179" t="s">
        <v>21</v>
      </c>
      <c r="D10717" s="180" t="s">
        <v>7001</v>
      </c>
    </row>
    <row r="10718" spans="1:4" x14ac:dyDescent="0.25">
      <c r="A10718" s="179" t="s">
        <v>5404</v>
      </c>
      <c r="B10718" s="179" t="s">
        <v>10851</v>
      </c>
      <c r="C10718" s="179" t="s">
        <v>21</v>
      </c>
      <c r="D10718" s="180" t="s">
        <v>12312</v>
      </c>
    </row>
    <row r="10719" spans="1:4" x14ac:dyDescent="0.25">
      <c r="A10719" s="179" t="s">
        <v>5405</v>
      </c>
      <c r="B10719" s="179" t="s">
        <v>10852</v>
      </c>
      <c r="C10719" s="179" t="s">
        <v>21</v>
      </c>
      <c r="D10719" s="180" t="s">
        <v>6466</v>
      </c>
    </row>
    <row r="10720" spans="1:4" x14ac:dyDescent="0.25">
      <c r="A10720" s="179" t="s">
        <v>10853</v>
      </c>
      <c r="B10720" s="179" t="s">
        <v>10854</v>
      </c>
      <c r="C10720" s="179" t="s">
        <v>7</v>
      </c>
      <c r="D10720" s="180" t="s">
        <v>7225</v>
      </c>
    </row>
    <row r="10721" spans="1:4" x14ac:dyDescent="0.25">
      <c r="A10721" s="179" t="s">
        <v>10855</v>
      </c>
      <c r="B10721" s="179" t="s">
        <v>10856</v>
      </c>
      <c r="C10721" s="179" t="s">
        <v>7</v>
      </c>
      <c r="D10721" s="180" t="s">
        <v>7922</v>
      </c>
    </row>
    <row r="10722" spans="1:4" x14ac:dyDescent="0.25">
      <c r="A10722" s="179" t="s">
        <v>10857</v>
      </c>
      <c r="B10722" s="179" t="s">
        <v>10858</v>
      </c>
      <c r="C10722" s="179" t="s">
        <v>10</v>
      </c>
      <c r="D10722" s="180" t="s">
        <v>28646</v>
      </c>
    </row>
    <row r="10723" spans="1:4" x14ac:dyDescent="0.25">
      <c r="A10723" s="179" t="s">
        <v>10859</v>
      </c>
      <c r="B10723" s="179" t="s">
        <v>10860</v>
      </c>
      <c r="C10723" s="179" t="s">
        <v>10</v>
      </c>
      <c r="D10723" s="180" t="s">
        <v>28647</v>
      </c>
    </row>
    <row r="10724" spans="1:4" x14ac:dyDescent="0.25">
      <c r="A10724" s="179" t="s">
        <v>10861</v>
      </c>
      <c r="B10724" s="179" t="s">
        <v>10862</v>
      </c>
      <c r="C10724" s="179" t="s">
        <v>10</v>
      </c>
      <c r="D10724" s="180" t="s">
        <v>28648</v>
      </c>
    </row>
    <row r="10725" spans="1:4" x14ac:dyDescent="0.25">
      <c r="A10725" s="179" t="s">
        <v>10863</v>
      </c>
      <c r="B10725" s="179" t="s">
        <v>10864</v>
      </c>
      <c r="C10725" s="179" t="s">
        <v>10</v>
      </c>
      <c r="D10725" s="180" t="s">
        <v>28649</v>
      </c>
    </row>
    <row r="10726" spans="1:4" x14ac:dyDescent="0.25">
      <c r="A10726" s="179" t="s">
        <v>10865</v>
      </c>
      <c r="B10726" s="179" t="s">
        <v>10866</v>
      </c>
      <c r="C10726" s="179" t="s">
        <v>10</v>
      </c>
      <c r="D10726" s="180" t="s">
        <v>28650</v>
      </c>
    </row>
    <row r="10727" spans="1:4" x14ac:dyDescent="0.25">
      <c r="A10727" s="179" t="s">
        <v>10867</v>
      </c>
      <c r="B10727" s="179" t="s">
        <v>10868</v>
      </c>
      <c r="C10727" s="179" t="s">
        <v>10</v>
      </c>
      <c r="D10727" s="180" t="s">
        <v>28651</v>
      </c>
    </row>
    <row r="10728" spans="1:4" x14ac:dyDescent="0.25">
      <c r="A10728" s="179" t="s">
        <v>10869</v>
      </c>
      <c r="B10728" s="179" t="s">
        <v>10870</v>
      </c>
      <c r="C10728" s="179" t="s">
        <v>10</v>
      </c>
      <c r="D10728" s="180" t="s">
        <v>28652</v>
      </c>
    </row>
    <row r="10729" spans="1:4" x14ac:dyDescent="0.25">
      <c r="A10729" s="179" t="s">
        <v>10871</v>
      </c>
      <c r="B10729" s="179" t="s">
        <v>10872</v>
      </c>
      <c r="C10729" s="179" t="s">
        <v>10</v>
      </c>
      <c r="D10729" s="180" t="s">
        <v>17030</v>
      </c>
    </row>
    <row r="10730" spans="1:4" x14ac:dyDescent="0.25">
      <c r="A10730" s="179" t="s">
        <v>8362</v>
      </c>
      <c r="B10730" s="179" t="s">
        <v>8363</v>
      </c>
      <c r="C10730" s="179" t="s">
        <v>7</v>
      </c>
      <c r="D10730" s="180" t="s">
        <v>28653</v>
      </c>
    </row>
    <row r="10731" spans="1:4" x14ac:dyDescent="0.25">
      <c r="A10731" s="179" t="s">
        <v>12313</v>
      </c>
      <c r="B10731" s="179" t="s">
        <v>12314</v>
      </c>
      <c r="C10731" s="179" t="s">
        <v>7</v>
      </c>
      <c r="D10731" s="180" t="s">
        <v>17668</v>
      </c>
    </row>
    <row r="10732" spans="1:4" x14ac:dyDescent="0.25">
      <c r="A10732" s="179" t="s">
        <v>12315</v>
      </c>
      <c r="B10732" s="179" t="s">
        <v>12316</v>
      </c>
      <c r="C10732" s="179" t="s">
        <v>7</v>
      </c>
      <c r="D10732" s="180" t="s">
        <v>28654</v>
      </c>
    </row>
    <row r="10733" spans="1:4" x14ac:dyDescent="0.25">
      <c r="A10733" s="179" t="s">
        <v>12318</v>
      </c>
      <c r="B10733" s="179" t="s">
        <v>12319</v>
      </c>
      <c r="C10733" s="179" t="s">
        <v>7</v>
      </c>
      <c r="D10733" s="180" t="s">
        <v>28655</v>
      </c>
    </row>
    <row r="10734" spans="1:4" x14ac:dyDescent="0.25">
      <c r="A10734" s="179" t="s">
        <v>12320</v>
      </c>
      <c r="B10734" s="179" t="s">
        <v>12321</v>
      </c>
      <c r="C10734" s="179" t="s">
        <v>7</v>
      </c>
      <c r="D10734" s="180" t="s">
        <v>28656</v>
      </c>
    </row>
    <row r="10735" spans="1:4" x14ac:dyDescent="0.25">
      <c r="A10735" s="179" t="s">
        <v>12322</v>
      </c>
      <c r="B10735" s="179" t="s">
        <v>12323</v>
      </c>
      <c r="C10735" s="179" t="s">
        <v>7</v>
      </c>
      <c r="D10735" s="180" t="s">
        <v>28657</v>
      </c>
    </row>
    <row r="10736" spans="1:4" x14ac:dyDescent="0.25">
      <c r="A10736" s="179" t="s">
        <v>12324</v>
      </c>
      <c r="B10736" s="179" t="s">
        <v>12325</v>
      </c>
      <c r="C10736" s="179" t="s">
        <v>7</v>
      </c>
      <c r="D10736" s="180" t="s">
        <v>28658</v>
      </c>
    </row>
    <row r="10737" spans="1:4" x14ac:dyDescent="0.25">
      <c r="A10737" s="179" t="s">
        <v>12326</v>
      </c>
      <c r="B10737" s="179" t="s">
        <v>12327</v>
      </c>
      <c r="C10737" s="179" t="s">
        <v>7</v>
      </c>
      <c r="D10737" s="180" t="s">
        <v>27780</v>
      </c>
    </row>
    <row r="10738" spans="1:4" x14ac:dyDescent="0.25">
      <c r="A10738" s="179" t="s">
        <v>12328</v>
      </c>
      <c r="B10738" s="179" t="s">
        <v>12329</v>
      </c>
      <c r="C10738" s="179" t="s">
        <v>7</v>
      </c>
      <c r="D10738" s="180" t="s">
        <v>28659</v>
      </c>
    </row>
    <row r="10739" spans="1:4" x14ac:dyDescent="0.25">
      <c r="A10739" s="179" t="s">
        <v>12330</v>
      </c>
      <c r="B10739" s="179" t="s">
        <v>12331</v>
      </c>
      <c r="C10739" s="179" t="s">
        <v>7</v>
      </c>
      <c r="D10739" s="180" t="s">
        <v>17639</v>
      </c>
    </row>
    <row r="10740" spans="1:4" x14ac:dyDescent="0.25">
      <c r="A10740" s="179" t="s">
        <v>12332</v>
      </c>
      <c r="B10740" s="179" t="s">
        <v>12333</v>
      </c>
      <c r="C10740" s="179" t="s">
        <v>7</v>
      </c>
      <c r="D10740" s="180" t="s">
        <v>17018</v>
      </c>
    </row>
    <row r="10741" spans="1:4" x14ac:dyDescent="0.25">
      <c r="A10741" s="179" t="s">
        <v>12334</v>
      </c>
      <c r="B10741" s="179" t="s">
        <v>12335</v>
      </c>
      <c r="C10741" s="179" t="s">
        <v>7</v>
      </c>
      <c r="D10741" s="180" t="s">
        <v>28660</v>
      </c>
    </row>
    <row r="10742" spans="1:4" x14ac:dyDescent="0.25">
      <c r="A10742" s="179" t="s">
        <v>12336</v>
      </c>
      <c r="B10742" s="179" t="s">
        <v>12337</v>
      </c>
      <c r="C10742" s="179" t="s">
        <v>7</v>
      </c>
      <c r="D10742" s="180" t="s">
        <v>21827</v>
      </c>
    </row>
    <row r="10743" spans="1:4" x14ac:dyDescent="0.25">
      <c r="A10743" s="179" t="s">
        <v>12338</v>
      </c>
      <c r="B10743" s="179" t="s">
        <v>12339</v>
      </c>
      <c r="C10743" s="179" t="s">
        <v>7</v>
      </c>
      <c r="D10743" s="180" t="s">
        <v>25688</v>
      </c>
    </row>
    <row r="10744" spans="1:4" x14ac:dyDescent="0.25">
      <c r="A10744" s="179" t="s">
        <v>12340</v>
      </c>
      <c r="B10744" s="179" t="s">
        <v>12341</v>
      </c>
      <c r="C10744" s="179" t="s">
        <v>7</v>
      </c>
      <c r="D10744" s="180" t="s">
        <v>28661</v>
      </c>
    </row>
    <row r="10745" spans="1:4" x14ac:dyDescent="0.25">
      <c r="A10745" s="179" t="s">
        <v>12342</v>
      </c>
      <c r="B10745" s="179" t="s">
        <v>12343</v>
      </c>
      <c r="C10745" s="179" t="s">
        <v>7</v>
      </c>
      <c r="D10745" s="180" t="s">
        <v>28662</v>
      </c>
    </row>
    <row r="10746" spans="1:4" x14ac:dyDescent="0.25">
      <c r="A10746" s="179" t="s">
        <v>12344</v>
      </c>
      <c r="B10746" s="179" t="s">
        <v>12345</v>
      </c>
      <c r="C10746" s="179" t="s">
        <v>7</v>
      </c>
      <c r="D10746" s="180" t="s">
        <v>28663</v>
      </c>
    </row>
    <row r="10747" spans="1:4" x14ac:dyDescent="0.25">
      <c r="A10747" s="179" t="s">
        <v>12346</v>
      </c>
      <c r="B10747" s="179" t="s">
        <v>12347</v>
      </c>
      <c r="C10747" s="179" t="s">
        <v>7</v>
      </c>
      <c r="D10747" s="180" t="s">
        <v>28664</v>
      </c>
    </row>
    <row r="10748" spans="1:4" x14ac:dyDescent="0.25">
      <c r="A10748" s="179" t="s">
        <v>12348</v>
      </c>
      <c r="B10748" s="179" t="s">
        <v>12349</v>
      </c>
      <c r="C10748" s="179" t="s">
        <v>7</v>
      </c>
      <c r="D10748" s="180" t="s">
        <v>28665</v>
      </c>
    </row>
    <row r="10749" spans="1:4" x14ac:dyDescent="0.25">
      <c r="A10749" s="179" t="s">
        <v>5406</v>
      </c>
      <c r="B10749" s="179" t="s">
        <v>16354</v>
      </c>
      <c r="C10749" s="179" t="s">
        <v>7</v>
      </c>
      <c r="D10749" s="180" t="s">
        <v>28666</v>
      </c>
    </row>
    <row r="10750" spans="1:4" x14ac:dyDescent="0.25">
      <c r="A10750" s="179" t="s">
        <v>5407</v>
      </c>
      <c r="B10750" s="179" t="s">
        <v>16355</v>
      </c>
      <c r="C10750" s="179" t="s">
        <v>7</v>
      </c>
      <c r="D10750" s="180" t="s">
        <v>17907</v>
      </c>
    </row>
    <row r="10751" spans="1:4" x14ac:dyDescent="0.25">
      <c r="A10751" s="179" t="s">
        <v>5408</v>
      </c>
      <c r="B10751" s="179" t="s">
        <v>16356</v>
      </c>
      <c r="C10751" s="179" t="s">
        <v>7</v>
      </c>
      <c r="D10751" s="180" t="s">
        <v>28667</v>
      </c>
    </row>
    <row r="10752" spans="1:4" x14ac:dyDescent="0.25">
      <c r="A10752" s="179" t="s">
        <v>5409</v>
      </c>
      <c r="B10752" s="179" t="s">
        <v>16357</v>
      </c>
      <c r="C10752" s="179" t="s">
        <v>7</v>
      </c>
      <c r="D10752" s="180" t="s">
        <v>28668</v>
      </c>
    </row>
    <row r="10753" spans="1:4" x14ac:dyDescent="0.25">
      <c r="A10753" s="179" t="s">
        <v>5410</v>
      </c>
      <c r="B10753" s="179" t="s">
        <v>16358</v>
      </c>
      <c r="C10753" s="179" t="s">
        <v>7</v>
      </c>
      <c r="D10753" s="180" t="s">
        <v>15039</v>
      </c>
    </row>
    <row r="10754" spans="1:4" x14ac:dyDescent="0.25">
      <c r="A10754" s="179" t="s">
        <v>5411</v>
      </c>
      <c r="B10754" s="179" t="s">
        <v>16359</v>
      </c>
      <c r="C10754" s="179" t="s">
        <v>7</v>
      </c>
      <c r="D10754" s="180" t="s">
        <v>28669</v>
      </c>
    </row>
    <row r="10755" spans="1:4" x14ac:dyDescent="0.25">
      <c r="A10755" s="179" t="s">
        <v>5412</v>
      </c>
      <c r="B10755" s="179" t="s">
        <v>16360</v>
      </c>
      <c r="C10755" s="179" t="s">
        <v>7</v>
      </c>
      <c r="D10755" s="180" t="s">
        <v>17673</v>
      </c>
    </row>
    <row r="10756" spans="1:4" x14ac:dyDescent="0.25">
      <c r="A10756" s="179" t="s">
        <v>5413</v>
      </c>
      <c r="B10756" s="179" t="s">
        <v>16361</v>
      </c>
      <c r="C10756" s="179" t="s">
        <v>7</v>
      </c>
      <c r="D10756" s="180" t="s">
        <v>28670</v>
      </c>
    </row>
    <row r="10757" spans="1:4" x14ac:dyDescent="0.25">
      <c r="A10757" s="179" t="s">
        <v>12351</v>
      </c>
      <c r="B10757" s="179" t="s">
        <v>12352</v>
      </c>
      <c r="C10757" s="179" t="s">
        <v>7</v>
      </c>
      <c r="D10757" s="180" t="s">
        <v>28671</v>
      </c>
    </row>
    <row r="10758" spans="1:4" x14ac:dyDescent="0.25">
      <c r="A10758" s="179" t="s">
        <v>12353</v>
      </c>
      <c r="B10758" s="179" t="s">
        <v>12354</v>
      </c>
      <c r="C10758" s="179" t="s">
        <v>7</v>
      </c>
      <c r="D10758" s="180" t="s">
        <v>28079</v>
      </c>
    </row>
    <row r="10759" spans="1:4" x14ac:dyDescent="0.25">
      <c r="A10759" s="179" t="s">
        <v>8364</v>
      </c>
      <c r="B10759" s="179" t="s">
        <v>8365</v>
      </c>
      <c r="C10759" s="179" t="s">
        <v>7</v>
      </c>
      <c r="D10759" s="180" t="s">
        <v>28672</v>
      </c>
    </row>
    <row r="10760" spans="1:4" x14ac:dyDescent="0.25">
      <c r="A10760" s="179" t="s">
        <v>12355</v>
      </c>
      <c r="B10760" s="179" t="s">
        <v>12356</v>
      </c>
      <c r="C10760" s="179" t="s">
        <v>7</v>
      </c>
      <c r="D10760" s="180" t="s">
        <v>28673</v>
      </c>
    </row>
    <row r="10761" spans="1:4" x14ac:dyDescent="0.25">
      <c r="A10761" s="179" t="s">
        <v>12357</v>
      </c>
      <c r="B10761" s="179" t="s">
        <v>12358</v>
      </c>
      <c r="C10761" s="179" t="s">
        <v>7</v>
      </c>
      <c r="D10761" s="180" t="s">
        <v>28674</v>
      </c>
    </row>
    <row r="10762" spans="1:4" x14ac:dyDescent="0.25">
      <c r="A10762" s="179" t="s">
        <v>12359</v>
      </c>
      <c r="B10762" s="179" t="s">
        <v>12360</v>
      </c>
      <c r="C10762" s="179" t="s">
        <v>7</v>
      </c>
      <c r="D10762" s="180" t="s">
        <v>28675</v>
      </c>
    </row>
    <row r="10763" spans="1:4" x14ac:dyDescent="0.25">
      <c r="A10763" s="179" t="s">
        <v>12361</v>
      </c>
      <c r="B10763" s="179" t="s">
        <v>12362</v>
      </c>
      <c r="C10763" s="179" t="s">
        <v>7</v>
      </c>
      <c r="D10763" s="180" t="s">
        <v>28676</v>
      </c>
    </row>
    <row r="10764" spans="1:4" x14ac:dyDescent="0.25">
      <c r="A10764" s="179" t="s">
        <v>12363</v>
      </c>
      <c r="B10764" s="179" t="s">
        <v>12364</v>
      </c>
      <c r="C10764" s="179" t="s">
        <v>7</v>
      </c>
      <c r="D10764" s="180" t="s">
        <v>27956</v>
      </c>
    </row>
    <row r="10765" spans="1:4" x14ac:dyDescent="0.25">
      <c r="A10765" s="179" t="s">
        <v>12365</v>
      </c>
      <c r="B10765" s="179" t="s">
        <v>12366</v>
      </c>
      <c r="C10765" s="179" t="s">
        <v>7</v>
      </c>
      <c r="D10765" s="180" t="s">
        <v>28677</v>
      </c>
    </row>
    <row r="10766" spans="1:4" x14ac:dyDescent="0.25">
      <c r="A10766" s="179" t="s">
        <v>12367</v>
      </c>
      <c r="B10766" s="179" t="s">
        <v>12368</v>
      </c>
      <c r="C10766" s="179" t="s">
        <v>7</v>
      </c>
      <c r="D10766" s="180" t="s">
        <v>28678</v>
      </c>
    </row>
    <row r="10767" spans="1:4" x14ac:dyDescent="0.25">
      <c r="A10767" s="179" t="s">
        <v>12369</v>
      </c>
      <c r="B10767" s="179" t="s">
        <v>12370</v>
      </c>
      <c r="C10767" s="179" t="s">
        <v>7</v>
      </c>
      <c r="D10767" s="180" t="s">
        <v>28679</v>
      </c>
    </row>
    <row r="10768" spans="1:4" x14ac:dyDescent="0.25">
      <c r="A10768" s="179" t="s">
        <v>12371</v>
      </c>
      <c r="B10768" s="179" t="s">
        <v>12372</v>
      </c>
      <c r="C10768" s="179" t="s">
        <v>7</v>
      </c>
      <c r="D10768" s="180" t="s">
        <v>28680</v>
      </c>
    </row>
    <row r="10769" spans="1:4" x14ac:dyDescent="0.25">
      <c r="A10769" s="179" t="s">
        <v>12373</v>
      </c>
      <c r="B10769" s="179" t="s">
        <v>12374</v>
      </c>
      <c r="C10769" s="179" t="s">
        <v>7</v>
      </c>
      <c r="D10769" s="180" t="s">
        <v>28681</v>
      </c>
    </row>
    <row r="10770" spans="1:4" x14ac:dyDescent="0.25">
      <c r="A10770" s="179" t="s">
        <v>12375</v>
      </c>
      <c r="B10770" s="179" t="s">
        <v>12376</v>
      </c>
      <c r="C10770" s="179" t="s">
        <v>7</v>
      </c>
      <c r="D10770" s="180" t="s">
        <v>28682</v>
      </c>
    </row>
    <row r="10771" spans="1:4" x14ac:dyDescent="0.25">
      <c r="A10771" s="179" t="s">
        <v>12377</v>
      </c>
      <c r="B10771" s="179" t="s">
        <v>12378</v>
      </c>
      <c r="C10771" s="179" t="s">
        <v>7</v>
      </c>
      <c r="D10771" s="180" t="s">
        <v>28683</v>
      </c>
    </row>
    <row r="10772" spans="1:4" x14ac:dyDescent="0.25">
      <c r="A10772" s="179" t="s">
        <v>12379</v>
      </c>
      <c r="B10772" s="179" t="s">
        <v>12380</v>
      </c>
      <c r="C10772" s="179" t="s">
        <v>7</v>
      </c>
      <c r="D10772" s="180" t="s">
        <v>28684</v>
      </c>
    </row>
    <row r="10773" spans="1:4" x14ac:dyDescent="0.25">
      <c r="A10773" s="179" t="s">
        <v>12381</v>
      </c>
      <c r="B10773" s="179" t="s">
        <v>12382</v>
      </c>
      <c r="C10773" s="179" t="s">
        <v>7</v>
      </c>
      <c r="D10773" s="180" t="s">
        <v>28685</v>
      </c>
    </row>
    <row r="10774" spans="1:4" x14ac:dyDescent="0.25">
      <c r="A10774" s="179" t="s">
        <v>5414</v>
      </c>
      <c r="B10774" s="179" t="s">
        <v>16362</v>
      </c>
      <c r="C10774" s="179" t="s">
        <v>7</v>
      </c>
      <c r="D10774" s="180" t="s">
        <v>28686</v>
      </c>
    </row>
    <row r="10775" spans="1:4" x14ac:dyDescent="0.25">
      <c r="A10775" s="179" t="s">
        <v>5415</v>
      </c>
      <c r="B10775" s="179" t="s">
        <v>16363</v>
      </c>
      <c r="C10775" s="179" t="s">
        <v>7</v>
      </c>
      <c r="D10775" s="180" t="s">
        <v>28687</v>
      </c>
    </row>
    <row r="10776" spans="1:4" x14ac:dyDescent="0.25">
      <c r="A10776" s="179" t="s">
        <v>5416</v>
      </c>
      <c r="B10776" s="179" t="s">
        <v>16364</v>
      </c>
      <c r="C10776" s="179" t="s">
        <v>7</v>
      </c>
      <c r="D10776" s="180" t="s">
        <v>28688</v>
      </c>
    </row>
    <row r="10777" spans="1:4" x14ac:dyDescent="0.25">
      <c r="A10777" s="179" t="s">
        <v>5417</v>
      </c>
      <c r="B10777" s="179" t="s">
        <v>16365</v>
      </c>
      <c r="C10777" s="179" t="s">
        <v>7</v>
      </c>
      <c r="D10777" s="180" t="s">
        <v>28689</v>
      </c>
    </row>
    <row r="10778" spans="1:4" x14ac:dyDescent="0.25">
      <c r="A10778" s="179" t="s">
        <v>5418</v>
      </c>
      <c r="B10778" s="179" t="s">
        <v>16366</v>
      </c>
      <c r="C10778" s="179" t="s">
        <v>7</v>
      </c>
      <c r="D10778" s="180" t="s">
        <v>12773</v>
      </c>
    </row>
    <row r="10779" spans="1:4" x14ac:dyDescent="0.25">
      <c r="A10779" s="179" t="s">
        <v>5419</v>
      </c>
      <c r="B10779" s="179" t="s">
        <v>16367</v>
      </c>
      <c r="C10779" s="179" t="s">
        <v>7</v>
      </c>
      <c r="D10779" s="180" t="s">
        <v>28690</v>
      </c>
    </row>
    <row r="10780" spans="1:4" x14ac:dyDescent="0.25">
      <c r="A10780" s="179" t="s">
        <v>5420</v>
      </c>
      <c r="B10780" s="179" t="s">
        <v>16368</v>
      </c>
      <c r="C10780" s="179" t="s">
        <v>7</v>
      </c>
      <c r="D10780" s="180" t="s">
        <v>28691</v>
      </c>
    </row>
    <row r="10781" spans="1:4" x14ac:dyDescent="0.25">
      <c r="A10781" s="179" t="s">
        <v>5421</v>
      </c>
      <c r="B10781" s="179" t="s">
        <v>16370</v>
      </c>
      <c r="C10781" s="179" t="s">
        <v>7</v>
      </c>
      <c r="D10781" s="180" t="s">
        <v>28692</v>
      </c>
    </row>
    <row r="10782" spans="1:4" x14ac:dyDescent="0.25">
      <c r="A10782" s="179" t="s">
        <v>8366</v>
      </c>
      <c r="B10782" s="179" t="s">
        <v>8367</v>
      </c>
      <c r="C10782" s="179" t="s">
        <v>7</v>
      </c>
      <c r="D10782" s="180" t="s">
        <v>28693</v>
      </c>
    </row>
    <row r="10783" spans="1:4" x14ac:dyDescent="0.25">
      <c r="A10783" s="179" t="s">
        <v>8368</v>
      </c>
      <c r="B10783" s="179" t="s">
        <v>8369</v>
      </c>
      <c r="C10783" s="179" t="s">
        <v>7</v>
      </c>
      <c r="D10783" s="180" t="s">
        <v>28694</v>
      </c>
    </row>
    <row r="10784" spans="1:4" x14ac:dyDescent="0.25">
      <c r="A10784" s="179" t="s">
        <v>8370</v>
      </c>
      <c r="B10784" s="179" t="s">
        <v>8371</v>
      </c>
      <c r="C10784" s="179" t="s">
        <v>7</v>
      </c>
      <c r="D10784" s="180" t="s">
        <v>28695</v>
      </c>
    </row>
    <row r="10785" spans="1:4" x14ac:dyDescent="0.25">
      <c r="A10785" s="179" t="s">
        <v>5422</v>
      </c>
      <c r="B10785" s="179" t="s">
        <v>18252</v>
      </c>
      <c r="C10785" s="179" t="s">
        <v>7</v>
      </c>
      <c r="D10785" s="180" t="s">
        <v>28696</v>
      </c>
    </row>
    <row r="10786" spans="1:4" x14ac:dyDescent="0.25">
      <c r="A10786" s="179" t="s">
        <v>5423</v>
      </c>
      <c r="B10786" s="179" t="s">
        <v>18253</v>
      </c>
      <c r="C10786" s="179" t="s">
        <v>7</v>
      </c>
      <c r="D10786" s="180" t="s">
        <v>28697</v>
      </c>
    </row>
    <row r="10787" spans="1:4" x14ac:dyDescent="0.25">
      <c r="A10787" s="179" t="s">
        <v>5424</v>
      </c>
      <c r="B10787" s="179" t="s">
        <v>18254</v>
      </c>
      <c r="C10787" s="179" t="s">
        <v>7</v>
      </c>
      <c r="D10787" s="180" t="s">
        <v>28698</v>
      </c>
    </row>
    <row r="10788" spans="1:4" x14ac:dyDescent="0.25">
      <c r="A10788" s="179" t="s">
        <v>5425</v>
      </c>
      <c r="B10788" s="179" t="s">
        <v>18255</v>
      </c>
      <c r="C10788" s="179" t="s">
        <v>7</v>
      </c>
      <c r="D10788" s="180" t="s">
        <v>28699</v>
      </c>
    </row>
    <row r="10789" spans="1:4" x14ac:dyDescent="0.25">
      <c r="A10789" s="179" t="s">
        <v>5426</v>
      </c>
      <c r="B10789" s="179" t="s">
        <v>18256</v>
      </c>
      <c r="C10789" s="179" t="s">
        <v>7</v>
      </c>
      <c r="D10789" s="180" t="s">
        <v>28700</v>
      </c>
    </row>
    <row r="10790" spans="1:4" x14ac:dyDescent="0.25">
      <c r="A10790" s="179" t="s">
        <v>5427</v>
      </c>
      <c r="B10790" s="179" t="s">
        <v>18257</v>
      </c>
      <c r="C10790" s="179" t="s">
        <v>7</v>
      </c>
      <c r="D10790" s="180" t="s">
        <v>28701</v>
      </c>
    </row>
    <row r="10791" spans="1:4" x14ac:dyDescent="0.25">
      <c r="A10791" s="179" t="s">
        <v>5428</v>
      </c>
      <c r="B10791" s="179" t="s">
        <v>18258</v>
      </c>
      <c r="C10791" s="179" t="s">
        <v>7</v>
      </c>
      <c r="D10791" s="180" t="s">
        <v>28702</v>
      </c>
    </row>
    <row r="10792" spans="1:4" x14ac:dyDescent="0.25">
      <c r="A10792" s="179" t="s">
        <v>5429</v>
      </c>
      <c r="B10792" s="179" t="s">
        <v>18259</v>
      </c>
      <c r="C10792" s="179" t="s">
        <v>7</v>
      </c>
      <c r="D10792" s="180" t="s">
        <v>28703</v>
      </c>
    </row>
    <row r="10793" spans="1:4" x14ac:dyDescent="0.25">
      <c r="A10793" s="179" t="s">
        <v>5430</v>
      </c>
      <c r="B10793" s="179" t="s">
        <v>18260</v>
      </c>
      <c r="C10793" s="179" t="s">
        <v>7</v>
      </c>
      <c r="D10793" s="180" t="s">
        <v>28704</v>
      </c>
    </row>
    <row r="10794" spans="1:4" x14ac:dyDescent="0.25">
      <c r="A10794" s="179" t="s">
        <v>5431</v>
      </c>
      <c r="B10794" s="179" t="s">
        <v>18261</v>
      </c>
      <c r="C10794" s="179" t="s">
        <v>7</v>
      </c>
      <c r="D10794" s="180" t="s">
        <v>28705</v>
      </c>
    </row>
    <row r="10795" spans="1:4" x14ac:dyDescent="0.25">
      <c r="A10795" s="179" t="s">
        <v>5432</v>
      </c>
      <c r="B10795" s="179" t="s">
        <v>18262</v>
      </c>
      <c r="C10795" s="179" t="s">
        <v>7</v>
      </c>
      <c r="D10795" s="180" t="s">
        <v>28706</v>
      </c>
    </row>
    <row r="10796" spans="1:4" x14ac:dyDescent="0.25">
      <c r="A10796" s="179" t="s">
        <v>5433</v>
      </c>
      <c r="B10796" s="179" t="s">
        <v>18264</v>
      </c>
      <c r="C10796" s="179" t="s">
        <v>7</v>
      </c>
      <c r="D10796" s="180" t="s">
        <v>28707</v>
      </c>
    </row>
    <row r="10797" spans="1:4" x14ac:dyDescent="0.25">
      <c r="A10797" s="179" t="s">
        <v>5434</v>
      </c>
      <c r="B10797" s="179" t="s">
        <v>18265</v>
      </c>
      <c r="C10797" s="179" t="s">
        <v>7</v>
      </c>
      <c r="D10797" s="180" t="s">
        <v>28708</v>
      </c>
    </row>
    <row r="10798" spans="1:4" x14ac:dyDescent="0.25">
      <c r="A10798" s="179" t="s">
        <v>5435</v>
      </c>
      <c r="B10798" s="179" t="s">
        <v>18266</v>
      </c>
      <c r="C10798" s="179" t="s">
        <v>7</v>
      </c>
      <c r="D10798" s="180" t="s">
        <v>22167</v>
      </c>
    </row>
    <row r="10799" spans="1:4" x14ac:dyDescent="0.25">
      <c r="A10799" s="179" t="s">
        <v>5436</v>
      </c>
      <c r="B10799" s="179" t="s">
        <v>18267</v>
      </c>
      <c r="C10799" s="179" t="s">
        <v>14</v>
      </c>
      <c r="D10799" s="180" t="s">
        <v>8069</v>
      </c>
    </row>
    <row r="10800" spans="1:4" x14ac:dyDescent="0.25">
      <c r="A10800" s="179" t="s">
        <v>5437</v>
      </c>
      <c r="B10800" s="179" t="s">
        <v>18268</v>
      </c>
      <c r="C10800" s="179" t="s">
        <v>14</v>
      </c>
      <c r="D10800" s="180" t="s">
        <v>28709</v>
      </c>
    </row>
    <row r="10801" spans="1:4" x14ac:dyDescent="0.25">
      <c r="A10801" s="179" t="s">
        <v>10873</v>
      </c>
      <c r="B10801" s="179" t="s">
        <v>16371</v>
      </c>
      <c r="C10801" s="179" t="s">
        <v>7</v>
      </c>
      <c r="D10801" s="180" t="s">
        <v>28710</v>
      </c>
    </row>
    <row r="10802" spans="1:4" x14ac:dyDescent="0.25">
      <c r="A10802" s="179" t="s">
        <v>10874</v>
      </c>
      <c r="B10802" s="179" t="s">
        <v>10875</v>
      </c>
      <c r="C10802" s="179" t="s">
        <v>7</v>
      </c>
      <c r="D10802" s="180" t="s">
        <v>28711</v>
      </c>
    </row>
    <row r="10803" spans="1:4" x14ac:dyDescent="0.25">
      <c r="A10803" s="179" t="s">
        <v>10876</v>
      </c>
      <c r="B10803" s="179" t="s">
        <v>10877</v>
      </c>
      <c r="C10803" s="179" t="s">
        <v>7</v>
      </c>
      <c r="D10803" s="180" t="s">
        <v>28712</v>
      </c>
    </row>
    <row r="10804" spans="1:4" x14ac:dyDescent="0.25">
      <c r="A10804" s="179" t="s">
        <v>10878</v>
      </c>
      <c r="B10804" s="179" t="s">
        <v>10879</v>
      </c>
      <c r="C10804" s="179" t="s">
        <v>7</v>
      </c>
      <c r="D10804" s="180" t="s">
        <v>28713</v>
      </c>
    </row>
    <row r="10805" spans="1:4" x14ac:dyDescent="0.25">
      <c r="A10805" s="179" t="s">
        <v>10880</v>
      </c>
      <c r="B10805" s="179" t="s">
        <v>10881</v>
      </c>
      <c r="C10805" s="179" t="s">
        <v>7</v>
      </c>
      <c r="D10805" s="180" t="s">
        <v>28714</v>
      </c>
    </row>
    <row r="10806" spans="1:4" x14ac:dyDescent="0.25">
      <c r="A10806" s="179" t="s">
        <v>10882</v>
      </c>
      <c r="B10806" s="179" t="s">
        <v>10883</v>
      </c>
      <c r="C10806" s="179" t="s">
        <v>7</v>
      </c>
      <c r="D10806" s="180" t="s">
        <v>28715</v>
      </c>
    </row>
    <row r="10807" spans="1:4" x14ac:dyDescent="0.25">
      <c r="A10807" s="179" t="s">
        <v>10884</v>
      </c>
      <c r="B10807" s="179" t="s">
        <v>10885</v>
      </c>
      <c r="C10807" s="179" t="s">
        <v>7</v>
      </c>
      <c r="D10807" s="180" t="s">
        <v>28716</v>
      </c>
    </row>
    <row r="10808" spans="1:4" x14ac:dyDescent="0.25">
      <c r="A10808" s="179" t="s">
        <v>18269</v>
      </c>
      <c r="B10808" s="179" t="s">
        <v>18270</v>
      </c>
      <c r="C10808" s="179" t="s">
        <v>7</v>
      </c>
      <c r="D10808" s="180" t="s">
        <v>27156</v>
      </c>
    </row>
    <row r="10809" spans="1:4" x14ac:dyDescent="0.25">
      <c r="A10809" s="179" t="s">
        <v>18271</v>
      </c>
      <c r="B10809" s="179" t="s">
        <v>18272</v>
      </c>
      <c r="C10809" s="179" t="s">
        <v>7</v>
      </c>
      <c r="D10809" s="180" t="s">
        <v>28717</v>
      </c>
    </row>
    <row r="10810" spans="1:4" x14ac:dyDescent="0.25">
      <c r="A10810" s="179" t="s">
        <v>18273</v>
      </c>
      <c r="B10810" s="179" t="s">
        <v>18274</v>
      </c>
      <c r="C10810" s="179" t="s">
        <v>7</v>
      </c>
      <c r="D10810" s="180" t="s">
        <v>28718</v>
      </c>
    </row>
    <row r="10811" spans="1:4" x14ac:dyDescent="0.25">
      <c r="A10811" s="179" t="s">
        <v>18275</v>
      </c>
      <c r="B10811" s="179" t="s">
        <v>18276</v>
      </c>
      <c r="C10811" s="179" t="s">
        <v>7</v>
      </c>
      <c r="D10811" s="180" t="s">
        <v>28719</v>
      </c>
    </row>
    <row r="10812" spans="1:4" x14ac:dyDescent="0.25">
      <c r="A10812" s="179" t="s">
        <v>18277</v>
      </c>
      <c r="B10812" s="179" t="s">
        <v>18278</v>
      </c>
      <c r="C10812" s="179" t="s">
        <v>7</v>
      </c>
      <c r="D10812" s="180" t="s">
        <v>28720</v>
      </c>
    </row>
    <row r="10813" spans="1:4" x14ac:dyDescent="0.25">
      <c r="A10813" s="179" t="s">
        <v>18279</v>
      </c>
      <c r="B10813" s="179" t="s">
        <v>18280</v>
      </c>
      <c r="C10813" s="179" t="s">
        <v>7</v>
      </c>
      <c r="D10813" s="180" t="s">
        <v>28721</v>
      </c>
    </row>
    <row r="10814" spans="1:4" x14ac:dyDescent="0.25">
      <c r="A10814" s="179" t="s">
        <v>18281</v>
      </c>
      <c r="B10814" s="179" t="s">
        <v>18282</v>
      </c>
      <c r="C10814" s="179" t="s">
        <v>7</v>
      </c>
      <c r="D10814" s="180" t="s">
        <v>28722</v>
      </c>
    </row>
    <row r="10815" spans="1:4" x14ac:dyDescent="0.25">
      <c r="A10815" s="179" t="s">
        <v>8372</v>
      </c>
      <c r="B10815" s="179" t="s">
        <v>8373</v>
      </c>
      <c r="C10815" s="179" t="s">
        <v>7</v>
      </c>
      <c r="D10815" s="180" t="s">
        <v>28723</v>
      </c>
    </row>
    <row r="10816" spans="1:4" x14ac:dyDescent="0.25">
      <c r="A10816" s="179" t="s">
        <v>8374</v>
      </c>
      <c r="B10816" s="179" t="s">
        <v>8375</v>
      </c>
      <c r="C10816" s="179" t="s">
        <v>7</v>
      </c>
      <c r="D10816" s="180" t="s">
        <v>17693</v>
      </c>
    </row>
    <row r="10817" spans="1:4" x14ac:dyDescent="0.25">
      <c r="A10817" s="179" t="s">
        <v>8376</v>
      </c>
      <c r="B10817" s="179" t="s">
        <v>8377</v>
      </c>
      <c r="C10817" s="179" t="s">
        <v>7</v>
      </c>
      <c r="D10817" s="180" t="s">
        <v>28724</v>
      </c>
    </row>
    <row r="10818" spans="1:4" x14ac:dyDescent="0.25">
      <c r="A10818" s="179" t="s">
        <v>10886</v>
      </c>
      <c r="B10818" s="179" t="s">
        <v>10887</v>
      </c>
      <c r="C10818" s="179" t="s">
        <v>7</v>
      </c>
      <c r="D10818" s="180" t="s">
        <v>15816</v>
      </c>
    </row>
    <row r="10819" spans="1:4" x14ac:dyDescent="0.25">
      <c r="A10819" s="179" t="s">
        <v>10888</v>
      </c>
      <c r="B10819" s="179" t="s">
        <v>10889</v>
      </c>
      <c r="C10819" s="179" t="s">
        <v>7</v>
      </c>
      <c r="D10819" s="180" t="s">
        <v>28725</v>
      </c>
    </row>
    <row r="10820" spans="1:4" x14ac:dyDescent="0.25">
      <c r="A10820" s="179" t="s">
        <v>10890</v>
      </c>
      <c r="B10820" s="179" t="s">
        <v>10891</v>
      </c>
      <c r="C10820" s="179" t="s">
        <v>7</v>
      </c>
      <c r="D10820" s="180" t="s">
        <v>17169</v>
      </c>
    </row>
    <row r="10821" spans="1:4" x14ac:dyDescent="0.25">
      <c r="A10821" s="179" t="s">
        <v>10892</v>
      </c>
      <c r="B10821" s="179" t="s">
        <v>10893</v>
      </c>
      <c r="C10821" s="179" t="s">
        <v>7</v>
      </c>
      <c r="D10821" s="180" t="s">
        <v>25782</v>
      </c>
    </row>
    <row r="10822" spans="1:4" x14ac:dyDescent="0.25">
      <c r="A10822" s="179" t="s">
        <v>10895</v>
      </c>
      <c r="B10822" s="179" t="s">
        <v>10896</v>
      </c>
      <c r="C10822" s="179" t="s">
        <v>7</v>
      </c>
      <c r="D10822" s="180" t="s">
        <v>19028</v>
      </c>
    </row>
    <row r="10823" spans="1:4" x14ac:dyDescent="0.25">
      <c r="A10823" s="179" t="s">
        <v>10897</v>
      </c>
      <c r="B10823" s="179" t="s">
        <v>10898</v>
      </c>
      <c r="C10823" s="179" t="s">
        <v>10</v>
      </c>
      <c r="D10823" s="180" t="s">
        <v>17408</v>
      </c>
    </row>
    <row r="10824" spans="1:4" x14ac:dyDescent="0.25">
      <c r="A10824" s="179" t="s">
        <v>10899</v>
      </c>
      <c r="B10824" s="179" t="s">
        <v>10900</v>
      </c>
      <c r="C10824" s="179" t="s">
        <v>10</v>
      </c>
      <c r="D10824" s="180" t="s">
        <v>28726</v>
      </c>
    </row>
    <row r="10825" spans="1:4" x14ac:dyDescent="0.25">
      <c r="A10825" s="179" t="s">
        <v>10901</v>
      </c>
      <c r="B10825" s="179" t="s">
        <v>10902</v>
      </c>
      <c r="C10825" s="179" t="s">
        <v>10</v>
      </c>
      <c r="D10825" s="180" t="s">
        <v>28727</v>
      </c>
    </row>
    <row r="10826" spans="1:4" x14ac:dyDescent="0.25">
      <c r="A10826" s="179" t="s">
        <v>10903</v>
      </c>
      <c r="B10826" s="179" t="s">
        <v>10904</v>
      </c>
      <c r="C10826" s="179" t="s">
        <v>10</v>
      </c>
      <c r="D10826" s="180" t="s">
        <v>28728</v>
      </c>
    </row>
    <row r="10827" spans="1:4" x14ac:dyDescent="0.25">
      <c r="A10827" s="179" t="s">
        <v>10905</v>
      </c>
      <c r="B10827" s="179" t="s">
        <v>10906</v>
      </c>
      <c r="C10827" s="179" t="s">
        <v>10</v>
      </c>
      <c r="D10827" s="180" t="s">
        <v>28729</v>
      </c>
    </row>
    <row r="10828" spans="1:4" x14ac:dyDescent="0.25">
      <c r="A10828" s="179" t="s">
        <v>10907</v>
      </c>
      <c r="B10828" s="179" t="s">
        <v>10908</v>
      </c>
      <c r="C10828" s="179" t="s">
        <v>10</v>
      </c>
      <c r="D10828" s="180" t="s">
        <v>28730</v>
      </c>
    </row>
    <row r="10829" spans="1:4" x14ac:dyDescent="0.25">
      <c r="A10829" s="179" t="s">
        <v>10909</v>
      </c>
      <c r="B10829" s="179" t="s">
        <v>10910</v>
      </c>
      <c r="C10829" s="179" t="s">
        <v>10</v>
      </c>
      <c r="D10829" s="180" t="s">
        <v>28731</v>
      </c>
    </row>
    <row r="10830" spans="1:4" x14ac:dyDescent="0.25">
      <c r="A10830" s="179" t="s">
        <v>10911</v>
      </c>
      <c r="B10830" s="179" t="s">
        <v>12385</v>
      </c>
      <c r="C10830" s="179" t="s">
        <v>10</v>
      </c>
      <c r="D10830" s="180" t="s">
        <v>28732</v>
      </c>
    </row>
    <row r="10831" spans="1:4" x14ac:dyDescent="0.25">
      <c r="A10831" s="179" t="s">
        <v>10912</v>
      </c>
      <c r="B10831" s="179" t="s">
        <v>12386</v>
      </c>
      <c r="C10831" s="179" t="s">
        <v>10</v>
      </c>
      <c r="D10831" s="180" t="s">
        <v>28733</v>
      </c>
    </row>
    <row r="10832" spans="1:4" x14ac:dyDescent="0.25">
      <c r="A10832" s="179" t="s">
        <v>10913</v>
      </c>
      <c r="B10832" s="179" t="s">
        <v>12387</v>
      </c>
      <c r="C10832" s="179" t="s">
        <v>10</v>
      </c>
      <c r="D10832" s="180" t="s">
        <v>28734</v>
      </c>
    </row>
    <row r="10833" spans="1:4" x14ac:dyDescent="0.25">
      <c r="A10833" s="179" t="s">
        <v>10914</v>
      </c>
      <c r="B10833" s="179" t="s">
        <v>10915</v>
      </c>
      <c r="C10833" s="179" t="s">
        <v>10</v>
      </c>
      <c r="D10833" s="180" t="s">
        <v>17735</v>
      </c>
    </row>
    <row r="10834" spans="1:4" x14ac:dyDescent="0.25">
      <c r="A10834" s="179" t="s">
        <v>10916</v>
      </c>
      <c r="B10834" s="179" t="s">
        <v>10917</v>
      </c>
      <c r="C10834" s="179" t="s">
        <v>10</v>
      </c>
      <c r="D10834" s="180" t="s">
        <v>28735</v>
      </c>
    </row>
    <row r="10835" spans="1:4" x14ac:dyDescent="0.25">
      <c r="A10835" s="179" t="s">
        <v>10918</v>
      </c>
      <c r="B10835" s="179" t="s">
        <v>10919</v>
      </c>
      <c r="C10835" s="179" t="s">
        <v>10</v>
      </c>
      <c r="D10835" s="180" t="s">
        <v>28736</v>
      </c>
    </row>
    <row r="10836" spans="1:4" x14ac:dyDescent="0.25">
      <c r="A10836" s="179" t="s">
        <v>10920</v>
      </c>
      <c r="B10836" s="179" t="s">
        <v>10921</v>
      </c>
      <c r="C10836" s="179" t="s">
        <v>10</v>
      </c>
      <c r="D10836" s="180" t="s">
        <v>28737</v>
      </c>
    </row>
    <row r="10837" spans="1:4" x14ac:dyDescent="0.25">
      <c r="A10837" s="179" t="s">
        <v>10922</v>
      </c>
      <c r="B10837" s="179" t="s">
        <v>10923</v>
      </c>
      <c r="C10837" s="179" t="s">
        <v>10</v>
      </c>
      <c r="D10837" s="180" t="s">
        <v>12631</v>
      </c>
    </row>
    <row r="10838" spans="1:4" x14ac:dyDescent="0.25">
      <c r="A10838" s="179" t="s">
        <v>10924</v>
      </c>
      <c r="B10838" s="179" t="s">
        <v>10925</v>
      </c>
      <c r="C10838" s="179" t="s">
        <v>10</v>
      </c>
      <c r="D10838" s="180" t="s">
        <v>28738</v>
      </c>
    </row>
    <row r="10839" spans="1:4" x14ac:dyDescent="0.25">
      <c r="A10839" s="179" t="s">
        <v>10926</v>
      </c>
      <c r="B10839" s="179" t="s">
        <v>10927</v>
      </c>
      <c r="C10839" s="179" t="s">
        <v>10</v>
      </c>
      <c r="D10839" s="180" t="s">
        <v>28739</v>
      </c>
    </row>
    <row r="10840" spans="1:4" x14ac:dyDescent="0.25">
      <c r="A10840" s="179" t="s">
        <v>10928</v>
      </c>
      <c r="B10840" s="179" t="s">
        <v>10929</v>
      </c>
      <c r="C10840" s="179" t="s">
        <v>10</v>
      </c>
      <c r="D10840" s="180" t="s">
        <v>26005</v>
      </c>
    </row>
    <row r="10841" spans="1:4" x14ac:dyDescent="0.25">
      <c r="A10841" s="179" t="s">
        <v>10930</v>
      </c>
      <c r="B10841" s="179" t="s">
        <v>10931</v>
      </c>
      <c r="C10841" s="179" t="s">
        <v>10</v>
      </c>
      <c r="D10841" s="180" t="s">
        <v>28740</v>
      </c>
    </row>
    <row r="10842" spans="1:4" x14ac:dyDescent="0.25">
      <c r="A10842" s="179" t="s">
        <v>10932</v>
      </c>
      <c r="B10842" s="179" t="s">
        <v>10933</v>
      </c>
      <c r="C10842" s="179" t="s">
        <v>10</v>
      </c>
      <c r="D10842" s="180" t="s">
        <v>20315</v>
      </c>
    </row>
    <row r="10843" spans="1:4" x14ac:dyDescent="0.25">
      <c r="A10843" s="179" t="s">
        <v>10934</v>
      </c>
      <c r="B10843" s="179" t="s">
        <v>10935</v>
      </c>
      <c r="C10843" s="179" t="s">
        <v>10</v>
      </c>
      <c r="D10843" s="180" t="s">
        <v>18339</v>
      </c>
    </row>
    <row r="10844" spans="1:4" x14ac:dyDescent="0.25">
      <c r="A10844" s="179" t="s">
        <v>10936</v>
      </c>
      <c r="B10844" s="179" t="s">
        <v>12388</v>
      </c>
      <c r="C10844" s="179" t="s">
        <v>10</v>
      </c>
      <c r="D10844" s="180" t="s">
        <v>28741</v>
      </c>
    </row>
    <row r="10845" spans="1:4" x14ac:dyDescent="0.25">
      <c r="A10845" s="179" t="s">
        <v>10937</v>
      </c>
      <c r="B10845" s="179" t="s">
        <v>12389</v>
      </c>
      <c r="C10845" s="179" t="s">
        <v>10</v>
      </c>
      <c r="D10845" s="180" t="s">
        <v>17827</v>
      </c>
    </row>
    <row r="10846" spans="1:4" x14ac:dyDescent="0.25">
      <c r="A10846" s="179" t="s">
        <v>10938</v>
      </c>
      <c r="B10846" s="179" t="s">
        <v>12390</v>
      </c>
      <c r="C10846" s="179" t="s">
        <v>10</v>
      </c>
      <c r="D10846" s="180" t="s">
        <v>28742</v>
      </c>
    </row>
    <row r="10847" spans="1:4" x14ac:dyDescent="0.25">
      <c r="A10847" s="179" t="s">
        <v>10939</v>
      </c>
      <c r="B10847" s="179" t="s">
        <v>10940</v>
      </c>
      <c r="C10847" s="179" t="s">
        <v>10</v>
      </c>
      <c r="D10847" s="180" t="s">
        <v>28743</v>
      </c>
    </row>
    <row r="10848" spans="1:4" x14ac:dyDescent="0.25">
      <c r="A10848" s="179" t="s">
        <v>10941</v>
      </c>
      <c r="B10848" s="179" t="s">
        <v>10942</v>
      </c>
      <c r="C10848" s="179" t="s">
        <v>10</v>
      </c>
      <c r="D10848" s="180" t="s">
        <v>28744</v>
      </c>
    </row>
    <row r="10849" spans="1:4" x14ac:dyDescent="0.25">
      <c r="A10849" s="179" t="s">
        <v>10943</v>
      </c>
      <c r="B10849" s="179" t="s">
        <v>10944</v>
      </c>
      <c r="C10849" s="179" t="s">
        <v>10</v>
      </c>
      <c r="D10849" s="180" t="s">
        <v>28745</v>
      </c>
    </row>
    <row r="10850" spans="1:4" x14ac:dyDescent="0.25">
      <c r="A10850" s="179" t="s">
        <v>10945</v>
      </c>
      <c r="B10850" s="179" t="s">
        <v>10946</v>
      </c>
      <c r="C10850" s="179" t="s">
        <v>10</v>
      </c>
      <c r="D10850" s="180" t="s">
        <v>15018</v>
      </c>
    </row>
    <row r="10851" spans="1:4" x14ac:dyDescent="0.25">
      <c r="A10851" s="179" t="s">
        <v>10947</v>
      </c>
      <c r="B10851" s="179" t="s">
        <v>10948</v>
      </c>
      <c r="C10851" s="179" t="s">
        <v>7</v>
      </c>
      <c r="D10851" s="180" t="s">
        <v>15998</v>
      </c>
    </row>
    <row r="10852" spans="1:4" x14ac:dyDescent="0.25">
      <c r="A10852" s="179" t="s">
        <v>10949</v>
      </c>
      <c r="B10852" s="179" t="s">
        <v>10950</v>
      </c>
      <c r="C10852" s="179" t="s">
        <v>7</v>
      </c>
      <c r="D10852" s="180" t="s">
        <v>28746</v>
      </c>
    </row>
    <row r="10853" spans="1:4" x14ac:dyDescent="0.25">
      <c r="A10853" s="179" t="s">
        <v>10951</v>
      </c>
      <c r="B10853" s="179" t="s">
        <v>10952</v>
      </c>
      <c r="C10853" s="179" t="s">
        <v>7</v>
      </c>
      <c r="D10853" s="180" t="s">
        <v>17655</v>
      </c>
    </row>
    <row r="10854" spans="1:4" x14ac:dyDescent="0.25">
      <c r="A10854" s="179" t="s">
        <v>10953</v>
      </c>
      <c r="B10854" s="179" t="s">
        <v>10954</v>
      </c>
      <c r="C10854" s="179" t="s">
        <v>7</v>
      </c>
      <c r="D10854" s="180" t="s">
        <v>28747</v>
      </c>
    </row>
    <row r="10855" spans="1:4" x14ac:dyDescent="0.25">
      <c r="A10855" s="179" t="s">
        <v>10955</v>
      </c>
      <c r="B10855" s="179" t="s">
        <v>10956</v>
      </c>
      <c r="C10855" s="179" t="s">
        <v>7</v>
      </c>
      <c r="D10855" s="180" t="s">
        <v>20246</v>
      </c>
    </row>
    <row r="10856" spans="1:4" x14ac:dyDescent="0.25">
      <c r="A10856" s="179" t="s">
        <v>10957</v>
      </c>
      <c r="B10856" s="179" t="s">
        <v>10958</v>
      </c>
      <c r="C10856" s="179" t="s">
        <v>7</v>
      </c>
      <c r="D10856" s="180" t="s">
        <v>18035</v>
      </c>
    </row>
    <row r="10857" spans="1:4" x14ac:dyDescent="0.25">
      <c r="A10857" s="179" t="s">
        <v>10959</v>
      </c>
      <c r="B10857" s="179" t="s">
        <v>10960</v>
      </c>
      <c r="C10857" s="179" t="s">
        <v>7</v>
      </c>
      <c r="D10857" s="180" t="s">
        <v>28748</v>
      </c>
    </row>
    <row r="10858" spans="1:4" x14ac:dyDescent="0.25">
      <c r="A10858" s="179" t="s">
        <v>10961</v>
      </c>
      <c r="B10858" s="179" t="s">
        <v>10962</v>
      </c>
      <c r="C10858" s="179" t="s">
        <v>7</v>
      </c>
      <c r="D10858" s="180" t="s">
        <v>16938</v>
      </c>
    </row>
    <row r="10859" spans="1:4" x14ac:dyDescent="0.25">
      <c r="A10859" s="179" t="s">
        <v>10963</v>
      </c>
      <c r="B10859" s="179" t="s">
        <v>10964</v>
      </c>
      <c r="C10859" s="179" t="s">
        <v>7</v>
      </c>
      <c r="D10859" s="180" t="s">
        <v>14689</v>
      </c>
    </row>
    <row r="10860" spans="1:4" x14ac:dyDescent="0.25">
      <c r="A10860" s="179" t="s">
        <v>10965</v>
      </c>
      <c r="B10860" s="179" t="s">
        <v>10966</v>
      </c>
      <c r="C10860" s="179" t="s">
        <v>7</v>
      </c>
      <c r="D10860" s="180" t="s">
        <v>15043</v>
      </c>
    </row>
    <row r="10861" spans="1:4" x14ac:dyDescent="0.25">
      <c r="A10861" s="179" t="s">
        <v>10967</v>
      </c>
      <c r="B10861" s="179" t="s">
        <v>10968</v>
      </c>
      <c r="C10861" s="179" t="s">
        <v>7</v>
      </c>
      <c r="D10861" s="180" t="s">
        <v>28749</v>
      </c>
    </row>
    <row r="10862" spans="1:4" x14ac:dyDescent="0.25">
      <c r="A10862" s="179" t="s">
        <v>10969</v>
      </c>
      <c r="B10862" s="179" t="s">
        <v>10970</v>
      </c>
      <c r="C10862" s="179" t="s">
        <v>7</v>
      </c>
      <c r="D10862" s="180" t="s">
        <v>16046</v>
      </c>
    </row>
    <row r="10863" spans="1:4" x14ac:dyDescent="0.25">
      <c r="A10863" s="179" t="s">
        <v>10971</v>
      </c>
      <c r="B10863" s="179" t="s">
        <v>10972</v>
      </c>
      <c r="C10863" s="179" t="s">
        <v>7</v>
      </c>
      <c r="D10863" s="180" t="s">
        <v>28750</v>
      </c>
    </row>
    <row r="10864" spans="1:4" x14ac:dyDescent="0.25">
      <c r="A10864" s="179" t="s">
        <v>10973</v>
      </c>
      <c r="B10864" s="179" t="s">
        <v>10974</v>
      </c>
      <c r="C10864" s="179" t="s">
        <v>7</v>
      </c>
      <c r="D10864" s="180" t="s">
        <v>17964</v>
      </c>
    </row>
    <row r="10865" spans="1:4" x14ac:dyDescent="0.25">
      <c r="A10865" s="179" t="s">
        <v>10975</v>
      </c>
      <c r="B10865" s="179" t="s">
        <v>10976</v>
      </c>
      <c r="C10865" s="179" t="s">
        <v>7</v>
      </c>
      <c r="D10865" s="180" t="s">
        <v>16990</v>
      </c>
    </row>
    <row r="10866" spans="1:4" x14ac:dyDescent="0.25">
      <c r="A10866" s="179" t="s">
        <v>10977</v>
      </c>
      <c r="B10866" s="179" t="s">
        <v>10978</v>
      </c>
      <c r="C10866" s="179" t="s">
        <v>7</v>
      </c>
      <c r="D10866" s="180" t="s">
        <v>28358</v>
      </c>
    </row>
    <row r="10867" spans="1:4" x14ac:dyDescent="0.25">
      <c r="A10867" s="179" t="s">
        <v>10979</v>
      </c>
      <c r="B10867" s="179" t="s">
        <v>10980</v>
      </c>
      <c r="C10867" s="179" t="s">
        <v>7</v>
      </c>
      <c r="D10867" s="180" t="s">
        <v>12608</v>
      </c>
    </row>
    <row r="10868" spans="1:4" x14ac:dyDescent="0.25">
      <c r="A10868" s="179" t="s">
        <v>10981</v>
      </c>
      <c r="B10868" s="179" t="s">
        <v>10982</v>
      </c>
      <c r="C10868" s="179" t="s">
        <v>7</v>
      </c>
      <c r="D10868" s="180" t="s">
        <v>16499</v>
      </c>
    </row>
    <row r="10869" spans="1:4" x14ac:dyDescent="0.25">
      <c r="A10869" s="179" t="s">
        <v>10983</v>
      </c>
      <c r="B10869" s="179" t="s">
        <v>10984</v>
      </c>
      <c r="C10869" s="179" t="s">
        <v>7</v>
      </c>
      <c r="D10869" s="180" t="s">
        <v>28751</v>
      </c>
    </row>
    <row r="10870" spans="1:4" x14ac:dyDescent="0.25">
      <c r="A10870" s="179" t="s">
        <v>10985</v>
      </c>
      <c r="B10870" s="179" t="s">
        <v>10986</v>
      </c>
      <c r="C10870" s="179" t="s">
        <v>10</v>
      </c>
      <c r="D10870" s="180" t="s">
        <v>28752</v>
      </c>
    </row>
    <row r="10871" spans="1:4" x14ac:dyDescent="0.25">
      <c r="A10871" s="179" t="s">
        <v>10987</v>
      </c>
      <c r="B10871" s="179" t="s">
        <v>10988</v>
      </c>
      <c r="C10871" s="179" t="s">
        <v>7</v>
      </c>
      <c r="D10871" s="180" t="s">
        <v>18127</v>
      </c>
    </row>
    <row r="10872" spans="1:4" x14ac:dyDescent="0.25">
      <c r="A10872" s="179" t="s">
        <v>7334</v>
      </c>
      <c r="B10872" s="179" t="s">
        <v>7335</v>
      </c>
      <c r="C10872" s="179" t="s">
        <v>7</v>
      </c>
      <c r="D10872" s="180" t="s">
        <v>12468</v>
      </c>
    </row>
    <row r="10873" spans="1:4" x14ac:dyDescent="0.25">
      <c r="A10873" s="179" t="s">
        <v>7337</v>
      </c>
      <c r="B10873" s="179" t="s">
        <v>7338</v>
      </c>
      <c r="C10873" s="179" t="s">
        <v>7</v>
      </c>
      <c r="D10873" s="180" t="s">
        <v>6499</v>
      </c>
    </row>
    <row r="10874" spans="1:4" x14ac:dyDescent="0.25">
      <c r="A10874" s="179" t="s">
        <v>5438</v>
      </c>
      <c r="B10874" s="179" t="s">
        <v>7339</v>
      </c>
      <c r="C10874" s="179" t="s">
        <v>10</v>
      </c>
      <c r="D10874" s="180" t="s">
        <v>17741</v>
      </c>
    </row>
    <row r="10875" spans="1:4" x14ac:dyDescent="0.25">
      <c r="A10875" s="179" t="s">
        <v>5439</v>
      </c>
      <c r="B10875" s="179" t="s">
        <v>8378</v>
      </c>
      <c r="C10875" s="179" t="s">
        <v>10</v>
      </c>
      <c r="D10875" s="180" t="s">
        <v>12511</v>
      </c>
    </row>
    <row r="10876" spans="1:4" x14ac:dyDescent="0.25">
      <c r="A10876" s="179" t="s">
        <v>5440</v>
      </c>
      <c r="B10876" s="179" t="s">
        <v>8379</v>
      </c>
      <c r="C10876" s="179" t="s">
        <v>10</v>
      </c>
      <c r="D10876" s="180" t="s">
        <v>27288</v>
      </c>
    </row>
    <row r="10877" spans="1:4" x14ac:dyDescent="0.25">
      <c r="A10877" s="179" t="s">
        <v>5441</v>
      </c>
      <c r="B10877" s="179" t="s">
        <v>7340</v>
      </c>
      <c r="C10877" s="179" t="s">
        <v>10</v>
      </c>
      <c r="D10877" s="180" t="s">
        <v>17929</v>
      </c>
    </row>
    <row r="10878" spans="1:4" x14ac:dyDescent="0.25">
      <c r="A10878" s="179" t="s">
        <v>5442</v>
      </c>
      <c r="B10878" s="179" t="s">
        <v>7341</v>
      </c>
      <c r="C10878" s="179" t="s">
        <v>10</v>
      </c>
      <c r="D10878" s="180" t="s">
        <v>27568</v>
      </c>
    </row>
    <row r="10879" spans="1:4" x14ac:dyDescent="0.25">
      <c r="A10879" s="179" t="s">
        <v>5443</v>
      </c>
      <c r="B10879" s="179" t="s">
        <v>7342</v>
      </c>
      <c r="C10879" s="179" t="s">
        <v>10</v>
      </c>
      <c r="D10879" s="180" t="s">
        <v>28753</v>
      </c>
    </row>
    <row r="10880" spans="1:4" x14ac:dyDescent="0.25">
      <c r="A10880" s="179" t="s">
        <v>5444</v>
      </c>
      <c r="B10880" s="179" t="s">
        <v>7343</v>
      </c>
      <c r="C10880" s="179" t="s">
        <v>10</v>
      </c>
      <c r="D10880" s="180" t="s">
        <v>28754</v>
      </c>
    </row>
    <row r="10881" spans="1:4" x14ac:dyDescent="0.25">
      <c r="A10881" s="179" t="s">
        <v>5445</v>
      </c>
      <c r="B10881" s="179" t="s">
        <v>7344</v>
      </c>
      <c r="C10881" s="179" t="s">
        <v>10</v>
      </c>
      <c r="D10881" s="180" t="s">
        <v>28755</v>
      </c>
    </row>
    <row r="10882" spans="1:4" x14ac:dyDescent="0.25">
      <c r="A10882" s="179" t="s">
        <v>5446</v>
      </c>
      <c r="B10882" s="179" t="s">
        <v>8380</v>
      </c>
      <c r="C10882" s="179" t="s">
        <v>10</v>
      </c>
      <c r="D10882" s="180" t="s">
        <v>28756</v>
      </c>
    </row>
    <row r="10883" spans="1:4" x14ac:dyDescent="0.25">
      <c r="A10883" s="179" t="s">
        <v>5447</v>
      </c>
      <c r="B10883" s="179" t="s">
        <v>7345</v>
      </c>
      <c r="C10883" s="179" t="s">
        <v>10</v>
      </c>
      <c r="D10883" s="180" t="s">
        <v>28757</v>
      </c>
    </row>
    <row r="10884" spans="1:4" x14ac:dyDescent="0.25">
      <c r="A10884" s="179" t="s">
        <v>7346</v>
      </c>
      <c r="B10884" s="179" t="s">
        <v>7347</v>
      </c>
      <c r="C10884" s="179" t="s">
        <v>10</v>
      </c>
      <c r="D10884" s="180" t="s">
        <v>28758</v>
      </c>
    </row>
    <row r="10885" spans="1:4" x14ac:dyDescent="0.25">
      <c r="A10885" s="179" t="s">
        <v>7348</v>
      </c>
      <c r="B10885" s="179" t="s">
        <v>7349</v>
      </c>
      <c r="C10885" s="179" t="s">
        <v>10</v>
      </c>
      <c r="D10885" s="180" t="s">
        <v>28759</v>
      </c>
    </row>
    <row r="10886" spans="1:4" x14ac:dyDescent="0.25">
      <c r="A10886" s="179" t="s">
        <v>7350</v>
      </c>
      <c r="B10886" s="179" t="s">
        <v>7351</v>
      </c>
      <c r="C10886" s="179" t="s">
        <v>10</v>
      </c>
      <c r="D10886" s="180" t="s">
        <v>28760</v>
      </c>
    </row>
    <row r="10887" spans="1:4" x14ac:dyDescent="0.25">
      <c r="A10887" s="179" t="s">
        <v>7352</v>
      </c>
      <c r="B10887" s="179" t="s">
        <v>7353</v>
      </c>
      <c r="C10887" s="179" t="s">
        <v>10</v>
      </c>
      <c r="D10887" s="180" t="s">
        <v>28761</v>
      </c>
    </row>
    <row r="10888" spans="1:4" x14ac:dyDescent="0.25">
      <c r="A10888" s="179" t="s">
        <v>7354</v>
      </c>
      <c r="B10888" s="179" t="s">
        <v>7355</v>
      </c>
      <c r="C10888" s="179" t="s">
        <v>10</v>
      </c>
      <c r="D10888" s="180" t="s">
        <v>28762</v>
      </c>
    </row>
    <row r="10889" spans="1:4" x14ac:dyDescent="0.25">
      <c r="A10889" s="179" t="s">
        <v>7356</v>
      </c>
      <c r="B10889" s="179" t="s">
        <v>7357</v>
      </c>
      <c r="C10889" s="179" t="s">
        <v>10</v>
      </c>
      <c r="D10889" s="180" t="s">
        <v>28763</v>
      </c>
    </row>
    <row r="10890" spans="1:4" x14ac:dyDescent="0.25">
      <c r="A10890" s="179" t="s">
        <v>7358</v>
      </c>
      <c r="B10890" s="179" t="s">
        <v>7359</v>
      </c>
      <c r="C10890" s="179" t="s">
        <v>10</v>
      </c>
      <c r="D10890" s="180" t="s">
        <v>17710</v>
      </c>
    </row>
    <row r="10891" spans="1:4" x14ac:dyDescent="0.25">
      <c r="A10891" s="179" t="s">
        <v>7360</v>
      </c>
      <c r="B10891" s="179" t="s">
        <v>7361</v>
      </c>
      <c r="C10891" s="179" t="s">
        <v>10</v>
      </c>
      <c r="D10891" s="180" t="s">
        <v>28764</v>
      </c>
    </row>
    <row r="10892" spans="1:4" x14ac:dyDescent="0.25">
      <c r="A10892" s="179" t="s">
        <v>7362</v>
      </c>
      <c r="B10892" s="179" t="s">
        <v>7363</v>
      </c>
      <c r="C10892" s="179" t="s">
        <v>10</v>
      </c>
      <c r="D10892" s="180" t="s">
        <v>28765</v>
      </c>
    </row>
    <row r="10893" spans="1:4" x14ac:dyDescent="0.25">
      <c r="A10893" s="179" t="s">
        <v>7364</v>
      </c>
      <c r="B10893" s="179" t="s">
        <v>7365</v>
      </c>
      <c r="C10893" s="179" t="s">
        <v>10</v>
      </c>
      <c r="D10893" s="180" t="s">
        <v>28766</v>
      </c>
    </row>
    <row r="10894" spans="1:4" x14ac:dyDescent="0.25">
      <c r="A10894" s="179" t="s">
        <v>7366</v>
      </c>
      <c r="B10894" s="179" t="s">
        <v>7367</v>
      </c>
      <c r="C10894" s="179" t="s">
        <v>10</v>
      </c>
      <c r="D10894" s="180" t="s">
        <v>16869</v>
      </c>
    </row>
    <row r="10895" spans="1:4" x14ac:dyDescent="0.25">
      <c r="A10895" s="179" t="s">
        <v>7368</v>
      </c>
      <c r="B10895" s="179" t="s">
        <v>7369</v>
      </c>
      <c r="C10895" s="179" t="s">
        <v>7</v>
      </c>
      <c r="D10895" s="180" t="s">
        <v>6435</v>
      </c>
    </row>
    <row r="10896" spans="1:4" x14ac:dyDescent="0.25">
      <c r="A10896" s="179" t="s">
        <v>10989</v>
      </c>
      <c r="B10896" s="179" t="s">
        <v>10990</v>
      </c>
      <c r="C10896" s="179" t="s">
        <v>10</v>
      </c>
      <c r="D10896" s="180" t="s">
        <v>15062</v>
      </c>
    </row>
    <row r="10897" spans="1:4" x14ac:dyDescent="0.25">
      <c r="A10897" s="179" t="s">
        <v>10991</v>
      </c>
      <c r="B10897" s="179" t="s">
        <v>28767</v>
      </c>
      <c r="C10897" s="179" t="s">
        <v>10</v>
      </c>
      <c r="D10897" s="180" t="s">
        <v>10782</v>
      </c>
    </row>
    <row r="10898" spans="1:4" x14ac:dyDescent="0.25">
      <c r="A10898" s="179" t="s">
        <v>5448</v>
      </c>
      <c r="B10898" s="179" t="s">
        <v>16376</v>
      </c>
      <c r="C10898" s="179" t="s">
        <v>7</v>
      </c>
      <c r="D10898" s="180" t="s">
        <v>28768</v>
      </c>
    </row>
    <row r="10899" spans="1:4" x14ac:dyDescent="0.25">
      <c r="A10899" s="179" t="s">
        <v>5449</v>
      </c>
      <c r="B10899" s="179" t="s">
        <v>16377</v>
      </c>
      <c r="C10899" s="179" t="s">
        <v>7</v>
      </c>
      <c r="D10899" s="180" t="s">
        <v>28769</v>
      </c>
    </row>
    <row r="10900" spans="1:4" x14ac:dyDescent="0.25">
      <c r="A10900" s="179" t="s">
        <v>5450</v>
      </c>
      <c r="B10900" s="179" t="s">
        <v>16378</v>
      </c>
      <c r="C10900" s="179" t="s">
        <v>7</v>
      </c>
      <c r="D10900" s="180" t="s">
        <v>28770</v>
      </c>
    </row>
    <row r="10901" spans="1:4" x14ac:dyDescent="0.25">
      <c r="A10901" s="179" t="s">
        <v>5451</v>
      </c>
      <c r="B10901" s="179" t="s">
        <v>16379</v>
      </c>
      <c r="C10901" s="179" t="s">
        <v>7</v>
      </c>
      <c r="D10901" s="180" t="s">
        <v>27351</v>
      </c>
    </row>
    <row r="10902" spans="1:4" x14ac:dyDescent="0.25">
      <c r="A10902" s="179" t="s">
        <v>5452</v>
      </c>
      <c r="B10902" s="179" t="s">
        <v>16380</v>
      </c>
      <c r="C10902" s="179" t="s">
        <v>7</v>
      </c>
      <c r="D10902" s="180" t="s">
        <v>28771</v>
      </c>
    </row>
    <row r="10903" spans="1:4" x14ac:dyDescent="0.25">
      <c r="A10903" s="179" t="s">
        <v>5453</v>
      </c>
      <c r="B10903" s="179" t="s">
        <v>16381</v>
      </c>
      <c r="C10903" s="179" t="s">
        <v>7</v>
      </c>
      <c r="D10903" s="180" t="s">
        <v>28772</v>
      </c>
    </row>
    <row r="10904" spans="1:4" x14ac:dyDescent="0.25">
      <c r="A10904" s="179" t="s">
        <v>5454</v>
      </c>
      <c r="B10904" s="179" t="s">
        <v>16382</v>
      </c>
      <c r="C10904" s="179" t="s">
        <v>7</v>
      </c>
      <c r="D10904" s="180" t="s">
        <v>18328</v>
      </c>
    </row>
    <row r="10905" spans="1:4" x14ac:dyDescent="0.25">
      <c r="A10905" s="179" t="s">
        <v>5455</v>
      </c>
      <c r="B10905" s="179" t="s">
        <v>16384</v>
      </c>
      <c r="C10905" s="179" t="s">
        <v>7</v>
      </c>
      <c r="D10905" s="180" t="s">
        <v>16678</v>
      </c>
    </row>
    <row r="10906" spans="1:4" x14ac:dyDescent="0.25">
      <c r="A10906" s="179" t="s">
        <v>5456</v>
      </c>
      <c r="B10906" s="179" t="s">
        <v>16385</v>
      </c>
      <c r="C10906" s="179" t="s">
        <v>7</v>
      </c>
      <c r="D10906" s="180" t="s">
        <v>28773</v>
      </c>
    </row>
    <row r="10907" spans="1:4" x14ac:dyDescent="0.25">
      <c r="A10907" s="179" t="s">
        <v>5457</v>
      </c>
      <c r="B10907" s="179" t="s">
        <v>16386</v>
      </c>
      <c r="C10907" s="179" t="s">
        <v>7</v>
      </c>
      <c r="D10907" s="180" t="s">
        <v>28774</v>
      </c>
    </row>
    <row r="10908" spans="1:4" x14ac:dyDescent="0.25">
      <c r="A10908" s="179" t="s">
        <v>5458</v>
      </c>
      <c r="B10908" s="179" t="s">
        <v>16387</v>
      </c>
      <c r="C10908" s="179" t="s">
        <v>7</v>
      </c>
      <c r="D10908" s="180" t="s">
        <v>28775</v>
      </c>
    </row>
    <row r="10909" spans="1:4" x14ac:dyDescent="0.25">
      <c r="A10909" s="179" t="s">
        <v>5459</v>
      </c>
      <c r="B10909" s="179" t="s">
        <v>16388</v>
      </c>
      <c r="C10909" s="179" t="s">
        <v>7</v>
      </c>
      <c r="D10909" s="180" t="s">
        <v>28776</v>
      </c>
    </row>
    <row r="10910" spans="1:4" x14ac:dyDescent="0.25">
      <c r="A10910" s="179" t="s">
        <v>5460</v>
      </c>
      <c r="B10910" s="179" t="s">
        <v>16389</v>
      </c>
      <c r="C10910" s="179" t="s">
        <v>7</v>
      </c>
      <c r="D10910" s="180" t="s">
        <v>28777</v>
      </c>
    </row>
    <row r="10911" spans="1:4" x14ac:dyDescent="0.25">
      <c r="A10911" s="179" t="s">
        <v>5461</v>
      </c>
      <c r="B10911" s="179" t="s">
        <v>16390</v>
      </c>
      <c r="C10911" s="179" t="s">
        <v>7</v>
      </c>
      <c r="D10911" s="180" t="s">
        <v>28778</v>
      </c>
    </row>
    <row r="10912" spans="1:4" x14ac:dyDescent="0.25">
      <c r="A10912" s="179" t="s">
        <v>5462</v>
      </c>
      <c r="B10912" s="179" t="s">
        <v>16391</v>
      </c>
      <c r="C10912" s="179" t="s">
        <v>7</v>
      </c>
      <c r="D10912" s="180" t="s">
        <v>28779</v>
      </c>
    </row>
    <row r="10913" spans="1:4" x14ac:dyDescent="0.25">
      <c r="A10913" s="179" t="s">
        <v>5463</v>
      </c>
      <c r="B10913" s="179" t="s">
        <v>16392</v>
      </c>
      <c r="C10913" s="179" t="s">
        <v>7</v>
      </c>
      <c r="D10913" s="180" t="s">
        <v>27154</v>
      </c>
    </row>
    <row r="10914" spans="1:4" x14ac:dyDescent="0.25">
      <c r="A10914" s="179" t="s">
        <v>10992</v>
      </c>
      <c r="B10914" s="179" t="s">
        <v>14338</v>
      </c>
      <c r="C10914" s="179" t="s">
        <v>7</v>
      </c>
      <c r="D10914" s="180" t="s">
        <v>27366</v>
      </c>
    </row>
    <row r="10915" spans="1:4" x14ac:dyDescent="0.25">
      <c r="A10915" s="179" t="s">
        <v>10993</v>
      </c>
      <c r="B10915" s="179" t="s">
        <v>14339</v>
      </c>
      <c r="C10915" s="179" t="s">
        <v>7</v>
      </c>
      <c r="D10915" s="180" t="s">
        <v>28780</v>
      </c>
    </row>
    <row r="10916" spans="1:4" x14ac:dyDescent="0.25">
      <c r="A10916" s="179" t="s">
        <v>10994</v>
      </c>
      <c r="B10916" s="179" t="s">
        <v>14340</v>
      </c>
      <c r="C10916" s="179" t="s">
        <v>7</v>
      </c>
      <c r="D10916" s="180" t="s">
        <v>28781</v>
      </c>
    </row>
    <row r="10917" spans="1:4" x14ac:dyDescent="0.25">
      <c r="A10917" s="179" t="s">
        <v>10995</v>
      </c>
      <c r="B10917" s="179" t="s">
        <v>14341</v>
      </c>
      <c r="C10917" s="179" t="s">
        <v>7</v>
      </c>
      <c r="D10917" s="180" t="s">
        <v>28782</v>
      </c>
    </row>
    <row r="10918" spans="1:4" x14ac:dyDescent="0.25">
      <c r="A10918" s="179" t="s">
        <v>10996</v>
      </c>
      <c r="B10918" s="179" t="s">
        <v>14342</v>
      </c>
      <c r="C10918" s="179" t="s">
        <v>7</v>
      </c>
      <c r="D10918" s="180" t="s">
        <v>28783</v>
      </c>
    </row>
    <row r="10919" spans="1:4" x14ac:dyDescent="0.25">
      <c r="A10919" s="179" t="s">
        <v>10997</v>
      </c>
      <c r="B10919" s="179" t="s">
        <v>14343</v>
      </c>
      <c r="C10919" s="179" t="s">
        <v>7</v>
      </c>
      <c r="D10919" s="180" t="s">
        <v>28784</v>
      </c>
    </row>
    <row r="10920" spans="1:4" x14ac:dyDescent="0.25">
      <c r="A10920" s="179" t="s">
        <v>10998</v>
      </c>
      <c r="B10920" s="179" t="s">
        <v>14344</v>
      </c>
      <c r="C10920" s="179" t="s">
        <v>7</v>
      </c>
      <c r="D10920" s="180" t="s">
        <v>28785</v>
      </c>
    </row>
    <row r="10921" spans="1:4" x14ac:dyDescent="0.25">
      <c r="A10921" s="179" t="s">
        <v>10999</v>
      </c>
      <c r="B10921" s="179" t="s">
        <v>14345</v>
      </c>
      <c r="C10921" s="179" t="s">
        <v>7</v>
      </c>
      <c r="D10921" s="180" t="s">
        <v>28786</v>
      </c>
    </row>
    <row r="10922" spans="1:4" x14ac:dyDescent="0.25">
      <c r="A10922" s="179" t="s">
        <v>11000</v>
      </c>
      <c r="B10922" s="179" t="s">
        <v>14346</v>
      </c>
      <c r="C10922" s="179" t="s">
        <v>7</v>
      </c>
      <c r="D10922" s="180" t="s">
        <v>7836</v>
      </c>
    </row>
    <row r="10923" spans="1:4" x14ac:dyDescent="0.25">
      <c r="A10923" s="179" t="s">
        <v>5464</v>
      </c>
      <c r="B10923" s="179" t="s">
        <v>14347</v>
      </c>
      <c r="C10923" s="179" t="s">
        <v>14</v>
      </c>
      <c r="D10923" s="180" t="s">
        <v>6407</v>
      </c>
    </row>
    <row r="10924" spans="1:4" x14ac:dyDescent="0.25">
      <c r="A10924" s="179" t="s">
        <v>5465</v>
      </c>
      <c r="B10924" s="179" t="s">
        <v>14348</v>
      </c>
      <c r="C10924" s="179" t="s">
        <v>16</v>
      </c>
      <c r="D10924" s="180" t="s">
        <v>24017</v>
      </c>
    </row>
    <row r="10925" spans="1:4" x14ac:dyDescent="0.25">
      <c r="A10925" s="179" t="s">
        <v>11001</v>
      </c>
      <c r="B10925" s="179" t="s">
        <v>14349</v>
      </c>
      <c r="C10925" s="179" t="s">
        <v>16</v>
      </c>
      <c r="D10925" s="180" t="s">
        <v>16957</v>
      </c>
    </row>
    <row r="10926" spans="1:4" x14ac:dyDescent="0.25">
      <c r="A10926" s="179" t="s">
        <v>11002</v>
      </c>
      <c r="B10926" s="179" t="s">
        <v>14350</v>
      </c>
      <c r="C10926" s="179" t="s">
        <v>16</v>
      </c>
      <c r="D10926" s="180" t="s">
        <v>28787</v>
      </c>
    </row>
    <row r="10927" spans="1:4" x14ac:dyDescent="0.25">
      <c r="A10927" s="179" t="s">
        <v>11003</v>
      </c>
      <c r="B10927" s="179" t="s">
        <v>14351</v>
      </c>
      <c r="C10927" s="179" t="s">
        <v>16</v>
      </c>
      <c r="D10927" s="180" t="s">
        <v>10173</v>
      </c>
    </row>
    <row r="10928" spans="1:4" x14ac:dyDescent="0.25">
      <c r="A10928" s="179" t="s">
        <v>11004</v>
      </c>
      <c r="B10928" s="179" t="s">
        <v>14352</v>
      </c>
      <c r="C10928" s="179" t="s">
        <v>16</v>
      </c>
      <c r="D10928" s="180" t="s">
        <v>22466</v>
      </c>
    </row>
    <row r="10929" spans="1:4" x14ac:dyDescent="0.25">
      <c r="A10929" s="179" t="s">
        <v>5466</v>
      </c>
      <c r="B10929" s="179" t="s">
        <v>14353</v>
      </c>
      <c r="C10929" s="179" t="s">
        <v>16</v>
      </c>
      <c r="D10929" s="180" t="s">
        <v>7896</v>
      </c>
    </row>
    <row r="10930" spans="1:4" x14ac:dyDescent="0.25">
      <c r="A10930" s="179" t="s">
        <v>8382</v>
      </c>
      <c r="B10930" s="179" t="s">
        <v>8383</v>
      </c>
      <c r="C10930" s="179" t="s">
        <v>7</v>
      </c>
      <c r="D10930" s="180" t="s">
        <v>28788</v>
      </c>
    </row>
    <row r="10931" spans="1:4" x14ac:dyDescent="0.25">
      <c r="A10931" s="179" t="s">
        <v>8384</v>
      </c>
      <c r="B10931" s="179" t="s">
        <v>8385</v>
      </c>
      <c r="C10931" s="179" t="s">
        <v>7</v>
      </c>
      <c r="D10931" s="180" t="s">
        <v>28789</v>
      </c>
    </row>
    <row r="10932" spans="1:4" x14ac:dyDescent="0.25">
      <c r="A10932" s="179" t="s">
        <v>8386</v>
      </c>
      <c r="B10932" s="179" t="s">
        <v>8387</v>
      </c>
      <c r="C10932" s="179" t="s">
        <v>7</v>
      </c>
      <c r="D10932" s="180" t="s">
        <v>28790</v>
      </c>
    </row>
    <row r="10933" spans="1:4" x14ac:dyDescent="0.25">
      <c r="A10933" s="179" t="s">
        <v>8388</v>
      </c>
      <c r="B10933" s="179" t="s">
        <v>8389</v>
      </c>
      <c r="C10933" s="179" t="s">
        <v>7</v>
      </c>
      <c r="D10933" s="180" t="s">
        <v>12960</v>
      </c>
    </row>
    <row r="10934" spans="1:4" x14ac:dyDescent="0.25">
      <c r="A10934" s="179" t="s">
        <v>14354</v>
      </c>
      <c r="B10934" s="179" t="s">
        <v>14355</v>
      </c>
      <c r="C10934" s="179" t="s">
        <v>7</v>
      </c>
      <c r="D10934" s="180" t="s">
        <v>18457</v>
      </c>
    </row>
    <row r="10935" spans="1:4" x14ac:dyDescent="0.25">
      <c r="A10935" s="179" t="s">
        <v>14356</v>
      </c>
      <c r="B10935" s="179" t="s">
        <v>14357</v>
      </c>
      <c r="C10935" s="179" t="s">
        <v>7</v>
      </c>
      <c r="D10935" s="180" t="s">
        <v>28791</v>
      </c>
    </row>
    <row r="10936" spans="1:4" x14ac:dyDescent="0.25">
      <c r="A10936" s="179" t="s">
        <v>14358</v>
      </c>
      <c r="B10936" s="179" t="s">
        <v>14359</v>
      </c>
      <c r="C10936" s="179" t="s">
        <v>7</v>
      </c>
      <c r="D10936" s="180" t="s">
        <v>28792</v>
      </c>
    </row>
    <row r="10937" spans="1:4" x14ac:dyDescent="0.25">
      <c r="A10937" s="179" t="s">
        <v>14360</v>
      </c>
      <c r="B10937" s="179" t="s">
        <v>14361</v>
      </c>
      <c r="C10937" s="179" t="s">
        <v>7</v>
      </c>
      <c r="D10937" s="180" t="s">
        <v>17936</v>
      </c>
    </row>
    <row r="10938" spans="1:4" x14ac:dyDescent="0.25">
      <c r="A10938" s="179" t="s">
        <v>14362</v>
      </c>
      <c r="B10938" s="179" t="s">
        <v>14363</v>
      </c>
      <c r="C10938" s="179" t="s">
        <v>7</v>
      </c>
      <c r="D10938" s="180" t="s">
        <v>28793</v>
      </c>
    </row>
    <row r="10939" spans="1:4" x14ac:dyDescent="0.25">
      <c r="A10939" s="179" t="s">
        <v>14364</v>
      </c>
      <c r="B10939" s="179" t="s">
        <v>14365</v>
      </c>
      <c r="C10939" s="179" t="s">
        <v>7</v>
      </c>
      <c r="D10939" s="180" t="s">
        <v>28794</v>
      </c>
    </row>
    <row r="10940" spans="1:4" x14ac:dyDescent="0.25">
      <c r="A10940" s="179" t="s">
        <v>14366</v>
      </c>
      <c r="B10940" s="179" t="s">
        <v>14367</v>
      </c>
      <c r="C10940" s="179" t="s">
        <v>7</v>
      </c>
      <c r="D10940" s="180" t="s">
        <v>28795</v>
      </c>
    </row>
    <row r="10941" spans="1:4" x14ac:dyDescent="0.25">
      <c r="A10941" s="179" t="s">
        <v>14368</v>
      </c>
      <c r="B10941" s="179" t="s">
        <v>14369</v>
      </c>
      <c r="C10941" s="179" t="s">
        <v>7</v>
      </c>
      <c r="D10941" s="180" t="s">
        <v>28796</v>
      </c>
    </row>
    <row r="10942" spans="1:4" x14ac:dyDescent="0.25">
      <c r="A10942" s="179" t="s">
        <v>14370</v>
      </c>
      <c r="B10942" s="179" t="s">
        <v>14371</v>
      </c>
      <c r="C10942" s="179" t="s">
        <v>7</v>
      </c>
      <c r="D10942" s="180" t="s">
        <v>17726</v>
      </c>
    </row>
    <row r="10943" spans="1:4" x14ac:dyDescent="0.25">
      <c r="A10943" s="179" t="s">
        <v>14372</v>
      </c>
      <c r="B10943" s="179" t="s">
        <v>14373</v>
      </c>
      <c r="C10943" s="179" t="s">
        <v>7</v>
      </c>
      <c r="D10943" s="180" t="s">
        <v>28797</v>
      </c>
    </row>
    <row r="10944" spans="1:4" x14ac:dyDescent="0.25">
      <c r="A10944" s="179" t="s">
        <v>14374</v>
      </c>
      <c r="B10944" s="179" t="s">
        <v>14375</v>
      </c>
      <c r="C10944" s="179" t="s">
        <v>7</v>
      </c>
      <c r="D10944" s="180" t="s">
        <v>28798</v>
      </c>
    </row>
    <row r="10945" spans="1:4" x14ac:dyDescent="0.25">
      <c r="A10945" s="179" t="s">
        <v>14376</v>
      </c>
      <c r="B10945" s="179" t="s">
        <v>14377</v>
      </c>
      <c r="C10945" s="179" t="s">
        <v>7</v>
      </c>
      <c r="D10945" s="180" t="s">
        <v>28799</v>
      </c>
    </row>
    <row r="10946" spans="1:4" x14ac:dyDescent="0.25">
      <c r="A10946" s="179" t="s">
        <v>14378</v>
      </c>
      <c r="B10946" s="179" t="s">
        <v>14379</v>
      </c>
      <c r="C10946" s="179" t="s">
        <v>7</v>
      </c>
      <c r="D10946" s="180" t="s">
        <v>27834</v>
      </c>
    </row>
    <row r="10947" spans="1:4" x14ac:dyDescent="0.25">
      <c r="A10947" s="179" t="s">
        <v>14380</v>
      </c>
      <c r="B10947" s="179" t="s">
        <v>14381</v>
      </c>
      <c r="C10947" s="179" t="s">
        <v>7</v>
      </c>
      <c r="D10947" s="180" t="s">
        <v>28800</v>
      </c>
    </row>
    <row r="10948" spans="1:4" x14ac:dyDescent="0.25">
      <c r="A10948" s="179" t="s">
        <v>16393</v>
      </c>
      <c r="B10948" s="179" t="s">
        <v>16394</v>
      </c>
      <c r="C10948" s="179" t="s">
        <v>7</v>
      </c>
      <c r="D10948" s="180" t="s">
        <v>28801</v>
      </c>
    </row>
    <row r="10949" spans="1:4" x14ac:dyDescent="0.25">
      <c r="A10949" s="179" t="s">
        <v>16395</v>
      </c>
      <c r="B10949" s="179" t="s">
        <v>16396</v>
      </c>
      <c r="C10949" s="179" t="s">
        <v>7</v>
      </c>
      <c r="D10949" s="180" t="s">
        <v>23394</v>
      </c>
    </row>
    <row r="10950" spans="1:4" x14ac:dyDescent="0.25">
      <c r="A10950" s="179" t="s">
        <v>16398</v>
      </c>
      <c r="B10950" s="179" t="s">
        <v>16399</v>
      </c>
      <c r="C10950" s="179" t="s">
        <v>7</v>
      </c>
      <c r="D10950" s="180" t="s">
        <v>28802</v>
      </c>
    </row>
    <row r="10951" spans="1:4" x14ac:dyDescent="0.25">
      <c r="A10951" s="179" t="s">
        <v>14382</v>
      </c>
      <c r="B10951" s="179" t="s">
        <v>14383</v>
      </c>
      <c r="C10951" s="179" t="s">
        <v>8</v>
      </c>
      <c r="D10951" s="180" t="s">
        <v>28803</v>
      </c>
    </row>
    <row r="10952" spans="1:4" x14ac:dyDescent="0.25">
      <c r="A10952" s="179" t="s">
        <v>14384</v>
      </c>
      <c r="B10952" s="179" t="s">
        <v>14385</v>
      </c>
      <c r="C10952" s="179" t="s">
        <v>8</v>
      </c>
      <c r="D10952" s="180" t="s">
        <v>28804</v>
      </c>
    </row>
    <row r="10953" spans="1:4" x14ac:dyDescent="0.25">
      <c r="A10953" s="179" t="s">
        <v>14386</v>
      </c>
      <c r="B10953" s="179" t="s">
        <v>14387</v>
      </c>
      <c r="C10953" s="179" t="s">
        <v>8</v>
      </c>
      <c r="D10953" s="180" t="s">
        <v>28805</v>
      </c>
    </row>
    <row r="10954" spans="1:4" x14ac:dyDescent="0.25">
      <c r="A10954" s="179" t="s">
        <v>14388</v>
      </c>
      <c r="B10954" s="179" t="s">
        <v>14389</v>
      </c>
      <c r="C10954" s="179" t="s">
        <v>8</v>
      </c>
      <c r="D10954" s="180" t="s">
        <v>18310</v>
      </c>
    </row>
    <row r="10955" spans="1:4" x14ac:dyDescent="0.25">
      <c r="A10955" s="179" t="s">
        <v>5467</v>
      </c>
      <c r="B10955" s="179" t="s">
        <v>7372</v>
      </c>
      <c r="C10955" s="179" t="s">
        <v>10</v>
      </c>
      <c r="D10955" s="180" t="s">
        <v>28806</v>
      </c>
    </row>
    <row r="10956" spans="1:4" x14ac:dyDescent="0.25">
      <c r="A10956" s="179" t="s">
        <v>5468</v>
      </c>
      <c r="B10956" s="179" t="s">
        <v>7373</v>
      </c>
      <c r="C10956" s="179" t="s">
        <v>10</v>
      </c>
      <c r="D10956" s="180" t="s">
        <v>28807</v>
      </c>
    </row>
    <row r="10957" spans="1:4" x14ac:dyDescent="0.25">
      <c r="A10957" s="179" t="s">
        <v>5469</v>
      </c>
      <c r="B10957" s="179" t="s">
        <v>7374</v>
      </c>
      <c r="C10957" s="179" t="s">
        <v>7</v>
      </c>
      <c r="D10957" s="180" t="s">
        <v>6305</v>
      </c>
    </row>
    <row r="10958" spans="1:4" x14ac:dyDescent="0.25">
      <c r="A10958" s="179" t="s">
        <v>5470</v>
      </c>
      <c r="B10958" s="179" t="s">
        <v>8390</v>
      </c>
      <c r="C10958" s="179" t="s">
        <v>10</v>
      </c>
      <c r="D10958" s="180" t="s">
        <v>28808</v>
      </c>
    </row>
    <row r="10959" spans="1:4" x14ac:dyDescent="0.25">
      <c r="A10959" s="179" t="s">
        <v>5471</v>
      </c>
      <c r="B10959" s="179" t="s">
        <v>8391</v>
      </c>
      <c r="C10959" s="179" t="s">
        <v>10</v>
      </c>
      <c r="D10959" s="180" t="s">
        <v>28809</v>
      </c>
    </row>
    <row r="10960" spans="1:4" x14ac:dyDescent="0.25">
      <c r="A10960" s="179" t="s">
        <v>5472</v>
      </c>
      <c r="B10960" s="179" t="s">
        <v>8392</v>
      </c>
      <c r="C10960" s="179" t="s">
        <v>10</v>
      </c>
      <c r="D10960" s="180" t="s">
        <v>28810</v>
      </c>
    </row>
    <row r="10961" spans="1:4" x14ac:dyDescent="0.25">
      <c r="A10961" s="179" t="s">
        <v>5473</v>
      </c>
      <c r="B10961" s="179" t="s">
        <v>1308</v>
      </c>
      <c r="C10961" s="179" t="s">
        <v>7</v>
      </c>
      <c r="D10961" s="180" t="s">
        <v>6489</v>
      </c>
    </row>
    <row r="10962" spans="1:4" x14ac:dyDescent="0.25">
      <c r="A10962" s="179" t="s">
        <v>5474</v>
      </c>
      <c r="B10962" s="179" t="s">
        <v>1309</v>
      </c>
      <c r="C10962" s="179" t="s">
        <v>7</v>
      </c>
      <c r="D10962" s="180" t="s">
        <v>7724</v>
      </c>
    </row>
    <row r="10963" spans="1:4" x14ac:dyDescent="0.25">
      <c r="A10963" s="179" t="s">
        <v>5475</v>
      </c>
      <c r="B10963" s="179" t="s">
        <v>214</v>
      </c>
      <c r="C10963" s="179" t="s">
        <v>7</v>
      </c>
      <c r="D10963" s="180" t="s">
        <v>14790</v>
      </c>
    </row>
    <row r="10964" spans="1:4" x14ac:dyDescent="0.25">
      <c r="A10964" s="179" t="s">
        <v>5476</v>
      </c>
      <c r="B10964" s="179" t="s">
        <v>215</v>
      </c>
      <c r="C10964" s="179" t="s">
        <v>7</v>
      </c>
      <c r="D10964" s="180" t="s">
        <v>12472</v>
      </c>
    </row>
    <row r="10965" spans="1:4" x14ac:dyDescent="0.25">
      <c r="A10965" s="179" t="s">
        <v>5477</v>
      </c>
      <c r="B10965" s="179" t="s">
        <v>1310</v>
      </c>
      <c r="C10965" s="179" t="s">
        <v>7</v>
      </c>
      <c r="D10965" s="180" t="s">
        <v>28811</v>
      </c>
    </row>
    <row r="10966" spans="1:4" x14ac:dyDescent="0.25">
      <c r="A10966" s="179" t="s">
        <v>5478</v>
      </c>
      <c r="B10966" s="179" t="s">
        <v>1311</v>
      </c>
      <c r="C10966" s="179" t="s">
        <v>7</v>
      </c>
      <c r="D10966" s="180" t="s">
        <v>17785</v>
      </c>
    </row>
    <row r="10967" spans="1:4" x14ac:dyDescent="0.25">
      <c r="A10967" s="179" t="s">
        <v>5479</v>
      </c>
      <c r="B10967" s="179" t="s">
        <v>1312</v>
      </c>
      <c r="C10967" s="179" t="s">
        <v>7</v>
      </c>
      <c r="D10967" s="180" t="s">
        <v>28812</v>
      </c>
    </row>
    <row r="10968" spans="1:4" x14ac:dyDescent="0.25">
      <c r="A10968" s="179" t="s">
        <v>5480</v>
      </c>
      <c r="B10968" s="179" t="s">
        <v>1313</v>
      </c>
      <c r="C10968" s="179" t="s">
        <v>7</v>
      </c>
      <c r="D10968" s="180" t="s">
        <v>17579</v>
      </c>
    </row>
    <row r="10969" spans="1:4" x14ac:dyDescent="0.25">
      <c r="A10969" s="179" t="s">
        <v>5481</v>
      </c>
      <c r="B10969" s="179" t="s">
        <v>1314</v>
      </c>
      <c r="C10969" s="179" t="s">
        <v>7</v>
      </c>
      <c r="D10969" s="180" t="s">
        <v>18289</v>
      </c>
    </row>
    <row r="10970" spans="1:4" x14ac:dyDescent="0.25">
      <c r="A10970" s="179" t="s">
        <v>5482</v>
      </c>
      <c r="B10970" s="179" t="s">
        <v>216</v>
      </c>
      <c r="C10970" s="179" t="s">
        <v>7</v>
      </c>
      <c r="D10970" s="180" t="s">
        <v>25860</v>
      </c>
    </row>
    <row r="10971" spans="1:4" x14ac:dyDescent="0.25">
      <c r="A10971" s="179" t="s">
        <v>5483</v>
      </c>
      <c r="B10971" s="179" t="s">
        <v>1315</v>
      </c>
      <c r="C10971" s="179" t="s">
        <v>7</v>
      </c>
      <c r="D10971" s="180" t="s">
        <v>12506</v>
      </c>
    </row>
    <row r="10972" spans="1:4" x14ac:dyDescent="0.25">
      <c r="A10972" s="179" t="s">
        <v>5484</v>
      </c>
      <c r="B10972" s="179" t="s">
        <v>1316</v>
      </c>
      <c r="C10972" s="179" t="s">
        <v>7</v>
      </c>
      <c r="D10972" s="180" t="s">
        <v>18003</v>
      </c>
    </row>
    <row r="10973" spans="1:4" x14ac:dyDescent="0.25">
      <c r="A10973" s="179" t="s">
        <v>5485</v>
      </c>
      <c r="B10973" s="179" t="s">
        <v>1317</v>
      </c>
      <c r="C10973" s="179" t="s">
        <v>7</v>
      </c>
      <c r="D10973" s="180" t="s">
        <v>22528</v>
      </c>
    </row>
    <row r="10974" spans="1:4" x14ac:dyDescent="0.25">
      <c r="A10974" s="179" t="s">
        <v>5486</v>
      </c>
      <c r="B10974" s="179" t="s">
        <v>1318</v>
      </c>
      <c r="C10974" s="179" t="s">
        <v>7</v>
      </c>
      <c r="D10974" s="180" t="s">
        <v>12701</v>
      </c>
    </row>
    <row r="10975" spans="1:4" x14ac:dyDescent="0.25">
      <c r="A10975" s="179" t="s">
        <v>5487</v>
      </c>
      <c r="B10975" s="179" t="s">
        <v>217</v>
      </c>
      <c r="C10975" s="179" t="s">
        <v>7</v>
      </c>
      <c r="D10975" s="180" t="s">
        <v>12590</v>
      </c>
    </row>
    <row r="10976" spans="1:4" x14ac:dyDescent="0.25">
      <c r="A10976" s="179" t="s">
        <v>5488</v>
      </c>
      <c r="B10976" s="179" t="s">
        <v>218</v>
      </c>
      <c r="C10976" s="179" t="s">
        <v>7</v>
      </c>
      <c r="D10976" s="180" t="s">
        <v>14817</v>
      </c>
    </row>
    <row r="10977" spans="1:4" x14ac:dyDescent="0.25">
      <c r="A10977" s="179" t="s">
        <v>5489</v>
      </c>
      <c r="B10977" s="179" t="s">
        <v>16401</v>
      </c>
      <c r="C10977" s="179" t="s">
        <v>7</v>
      </c>
      <c r="D10977" s="180" t="s">
        <v>17110</v>
      </c>
    </row>
    <row r="10978" spans="1:4" x14ac:dyDescent="0.25">
      <c r="A10978" s="179" t="s">
        <v>5490</v>
      </c>
      <c r="B10978" s="179" t="s">
        <v>16402</v>
      </c>
      <c r="C10978" s="179" t="s">
        <v>7</v>
      </c>
      <c r="D10978" s="180" t="s">
        <v>6391</v>
      </c>
    </row>
    <row r="10979" spans="1:4" x14ac:dyDescent="0.25">
      <c r="A10979" s="179" t="s">
        <v>5491</v>
      </c>
      <c r="B10979" s="179" t="s">
        <v>16403</v>
      </c>
      <c r="C10979" s="179" t="s">
        <v>7</v>
      </c>
      <c r="D10979" s="180" t="s">
        <v>27240</v>
      </c>
    </row>
    <row r="10980" spans="1:4" x14ac:dyDescent="0.25">
      <c r="A10980" s="179" t="s">
        <v>5492</v>
      </c>
      <c r="B10980" s="179" t="s">
        <v>16404</v>
      </c>
      <c r="C10980" s="179" t="s">
        <v>7</v>
      </c>
      <c r="D10980" s="180" t="s">
        <v>17637</v>
      </c>
    </row>
    <row r="10981" spans="1:4" x14ac:dyDescent="0.25">
      <c r="A10981" s="179" t="s">
        <v>5493</v>
      </c>
      <c r="B10981" s="179" t="s">
        <v>16405</v>
      </c>
      <c r="C10981" s="179" t="s">
        <v>7</v>
      </c>
      <c r="D10981" s="180" t="s">
        <v>20729</v>
      </c>
    </row>
    <row r="10982" spans="1:4" x14ac:dyDescent="0.25">
      <c r="A10982" s="179" t="s">
        <v>5494</v>
      </c>
      <c r="B10982" s="179" t="s">
        <v>16406</v>
      </c>
      <c r="C10982" s="179" t="s">
        <v>7</v>
      </c>
      <c r="D10982" s="180" t="s">
        <v>16411</v>
      </c>
    </row>
    <row r="10983" spans="1:4" x14ac:dyDescent="0.25">
      <c r="A10983" s="179" t="s">
        <v>5495</v>
      </c>
      <c r="B10983" s="179" t="s">
        <v>16407</v>
      </c>
      <c r="C10983" s="179" t="s">
        <v>7</v>
      </c>
      <c r="D10983" s="180" t="s">
        <v>21028</v>
      </c>
    </row>
    <row r="10984" spans="1:4" x14ac:dyDescent="0.25">
      <c r="A10984" s="179" t="s">
        <v>5496</v>
      </c>
      <c r="B10984" s="179" t="s">
        <v>16408</v>
      </c>
      <c r="C10984" s="179" t="s">
        <v>7</v>
      </c>
      <c r="D10984" s="180" t="s">
        <v>18186</v>
      </c>
    </row>
    <row r="10985" spans="1:4" x14ac:dyDescent="0.25">
      <c r="A10985" s="179" t="s">
        <v>5497</v>
      </c>
      <c r="B10985" s="179" t="s">
        <v>16409</v>
      </c>
      <c r="C10985" s="179" t="s">
        <v>7</v>
      </c>
      <c r="D10985" s="180" t="s">
        <v>6573</v>
      </c>
    </row>
    <row r="10986" spans="1:4" x14ac:dyDescent="0.25">
      <c r="A10986" s="179" t="s">
        <v>5498</v>
      </c>
      <c r="B10986" s="179" t="s">
        <v>16410</v>
      </c>
      <c r="C10986" s="179" t="s">
        <v>7</v>
      </c>
      <c r="D10986" s="180" t="s">
        <v>18196</v>
      </c>
    </row>
    <row r="10987" spans="1:4" x14ac:dyDescent="0.25">
      <c r="A10987" s="179" t="s">
        <v>5499</v>
      </c>
      <c r="B10987" s="179" t="s">
        <v>1319</v>
      </c>
      <c r="C10987" s="179" t="s">
        <v>7</v>
      </c>
      <c r="D10987" s="180" t="s">
        <v>14740</v>
      </c>
    </row>
    <row r="10988" spans="1:4" x14ac:dyDescent="0.25">
      <c r="A10988" s="179" t="s">
        <v>5500</v>
      </c>
      <c r="B10988" s="179" t="s">
        <v>1320</v>
      </c>
      <c r="C10988" s="179" t="s">
        <v>7</v>
      </c>
      <c r="D10988" s="180" t="s">
        <v>17784</v>
      </c>
    </row>
    <row r="10989" spans="1:4" x14ac:dyDescent="0.25">
      <c r="A10989" s="179" t="s">
        <v>5501</v>
      </c>
      <c r="B10989" s="179" t="s">
        <v>1321</v>
      </c>
      <c r="C10989" s="179" t="s">
        <v>7</v>
      </c>
      <c r="D10989" s="180" t="s">
        <v>27826</v>
      </c>
    </row>
    <row r="10990" spans="1:4" x14ac:dyDescent="0.25">
      <c r="A10990" s="179" t="s">
        <v>5502</v>
      </c>
      <c r="B10990" s="179" t="s">
        <v>1322</v>
      </c>
      <c r="C10990" s="179" t="s">
        <v>7</v>
      </c>
      <c r="D10990" s="180" t="s">
        <v>28813</v>
      </c>
    </row>
    <row r="10991" spans="1:4" x14ac:dyDescent="0.25">
      <c r="A10991" s="179" t="s">
        <v>5503</v>
      </c>
      <c r="B10991" s="179" t="s">
        <v>1323</v>
      </c>
      <c r="C10991" s="179" t="s">
        <v>7</v>
      </c>
      <c r="D10991" s="180" t="s">
        <v>12573</v>
      </c>
    </row>
    <row r="10992" spans="1:4" x14ac:dyDescent="0.25">
      <c r="A10992" s="179" t="s">
        <v>5504</v>
      </c>
      <c r="B10992" s="179" t="s">
        <v>1324</v>
      </c>
      <c r="C10992" s="179" t="s">
        <v>7</v>
      </c>
      <c r="D10992" s="180" t="s">
        <v>25796</v>
      </c>
    </row>
    <row r="10993" spans="1:4" x14ac:dyDescent="0.25">
      <c r="A10993" s="179" t="s">
        <v>5505</v>
      </c>
      <c r="B10993" s="179" t="s">
        <v>1325</v>
      </c>
      <c r="C10993" s="179" t="s">
        <v>7</v>
      </c>
      <c r="D10993" s="180" t="s">
        <v>12610</v>
      </c>
    </row>
    <row r="10994" spans="1:4" x14ac:dyDescent="0.25">
      <c r="A10994" s="179" t="s">
        <v>5506</v>
      </c>
      <c r="B10994" s="179" t="s">
        <v>1326</v>
      </c>
      <c r="C10994" s="179" t="s">
        <v>7</v>
      </c>
      <c r="D10994" s="180" t="s">
        <v>28814</v>
      </c>
    </row>
    <row r="10995" spans="1:4" x14ac:dyDescent="0.25">
      <c r="A10995" s="179" t="s">
        <v>5507</v>
      </c>
      <c r="B10995" s="179" t="s">
        <v>1327</v>
      </c>
      <c r="C10995" s="179" t="s">
        <v>7</v>
      </c>
      <c r="D10995" s="180" t="s">
        <v>17961</v>
      </c>
    </row>
    <row r="10996" spans="1:4" x14ac:dyDescent="0.25">
      <c r="A10996" s="179" t="s">
        <v>5508</v>
      </c>
      <c r="B10996" s="179" t="s">
        <v>1328</v>
      </c>
      <c r="C10996" s="179" t="s">
        <v>7</v>
      </c>
      <c r="D10996" s="180" t="s">
        <v>28815</v>
      </c>
    </row>
    <row r="10997" spans="1:4" x14ac:dyDescent="0.25">
      <c r="A10997" s="179" t="s">
        <v>5509</v>
      </c>
      <c r="B10997" s="179" t="s">
        <v>1329</v>
      </c>
      <c r="C10997" s="179" t="s">
        <v>7</v>
      </c>
      <c r="D10997" s="180" t="s">
        <v>12122</v>
      </c>
    </row>
    <row r="10998" spans="1:4" x14ac:dyDescent="0.25">
      <c r="A10998" s="179" t="s">
        <v>5510</v>
      </c>
      <c r="B10998" s="179" t="s">
        <v>1330</v>
      </c>
      <c r="C10998" s="179" t="s">
        <v>7</v>
      </c>
      <c r="D10998" s="180" t="s">
        <v>12785</v>
      </c>
    </row>
    <row r="10999" spans="1:4" x14ac:dyDescent="0.25">
      <c r="A10999" s="179" t="s">
        <v>5511</v>
      </c>
      <c r="B10999" s="179" t="s">
        <v>1331</v>
      </c>
      <c r="C10999" s="179" t="s">
        <v>7</v>
      </c>
      <c r="D10999" s="180" t="s">
        <v>27724</v>
      </c>
    </row>
    <row r="11000" spans="1:4" x14ac:dyDescent="0.25">
      <c r="A11000" s="179" t="s">
        <v>5512</v>
      </c>
      <c r="B11000" s="179" t="s">
        <v>1332</v>
      </c>
      <c r="C11000" s="179" t="s">
        <v>7</v>
      </c>
      <c r="D11000" s="180" t="s">
        <v>12791</v>
      </c>
    </row>
    <row r="11001" spans="1:4" x14ac:dyDescent="0.25">
      <c r="A11001" s="179" t="s">
        <v>5513</v>
      </c>
      <c r="B11001" s="179" t="s">
        <v>1333</v>
      </c>
      <c r="C11001" s="179" t="s">
        <v>7</v>
      </c>
      <c r="D11001" s="180" t="s">
        <v>28816</v>
      </c>
    </row>
    <row r="11002" spans="1:4" x14ac:dyDescent="0.25">
      <c r="A11002" s="179" t="s">
        <v>16412</v>
      </c>
      <c r="B11002" s="179" t="s">
        <v>16413</v>
      </c>
      <c r="C11002" s="179" t="s">
        <v>7</v>
      </c>
      <c r="D11002" s="180" t="s">
        <v>16018</v>
      </c>
    </row>
    <row r="11003" spans="1:4" x14ac:dyDescent="0.25">
      <c r="A11003" s="179" t="s">
        <v>16414</v>
      </c>
      <c r="B11003" s="179" t="s">
        <v>16415</v>
      </c>
      <c r="C11003" s="179" t="s">
        <v>7</v>
      </c>
      <c r="D11003" s="180" t="s">
        <v>7915</v>
      </c>
    </row>
    <row r="11004" spans="1:4" x14ac:dyDescent="0.25">
      <c r="A11004" s="179" t="s">
        <v>16416</v>
      </c>
      <c r="B11004" s="179" t="s">
        <v>16417</v>
      </c>
      <c r="C11004" s="179" t="s">
        <v>7</v>
      </c>
      <c r="D11004" s="180" t="s">
        <v>12473</v>
      </c>
    </row>
    <row r="11005" spans="1:4" x14ac:dyDescent="0.25">
      <c r="A11005" s="179" t="s">
        <v>16418</v>
      </c>
      <c r="B11005" s="179" t="s">
        <v>16419</v>
      </c>
      <c r="C11005" s="179" t="s">
        <v>7</v>
      </c>
      <c r="D11005" s="180" t="s">
        <v>12997</v>
      </c>
    </row>
    <row r="11006" spans="1:4" x14ac:dyDescent="0.25">
      <c r="A11006" s="179" t="s">
        <v>11007</v>
      </c>
      <c r="B11006" s="179" t="s">
        <v>11008</v>
      </c>
      <c r="C11006" s="179" t="s">
        <v>7</v>
      </c>
      <c r="D11006" s="180" t="s">
        <v>7597</v>
      </c>
    </row>
    <row r="11007" spans="1:4" x14ac:dyDescent="0.25">
      <c r="A11007" s="179" t="s">
        <v>11009</v>
      </c>
      <c r="B11007" s="179" t="s">
        <v>11010</v>
      </c>
      <c r="C11007" s="179" t="s">
        <v>7</v>
      </c>
      <c r="D11007" s="180" t="s">
        <v>6309</v>
      </c>
    </row>
    <row r="11008" spans="1:4" x14ac:dyDescent="0.25">
      <c r="A11008" s="179" t="s">
        <v>11011</v>
      </c>
      <c r="B11008" s="179" t="s">
        <v>11012</v>
      </c>
      <c r="C11008" s="179" t="s">
        <v>7</v>
      </c>
      <c r="D11008" s="180" t="s">
        <v>14915</v>
      </c>
    </row>
    <row r="11009" spans="1:4" x14ac:dyDescent="0.25">
      <c r="A11009" s="179" t="s">
        <v>11013</v>
      </c>
      <c r="B11009" s="179" t="s">
        <v>11014</v>
      </c>
      <c r="C11009" s="179" t="s">
        <v>7</v>
      </c>
      <c r="D11009" s="180" t="s">
        <v>12572</v>
      </c>
    </row>
    <row r="11010" spans="1:4" x14ac:dyDescent="0.25">
      <c r="A11010" s="179" t="s">
        <v>14392</v>
      </c>
      <c r="B11010" s="179" t="s">
        <v>14393</v>
      </c>
      <c r="C11010" s="179" t="s">
        <v>7</v>
      </c>
      <c r="D11010" s="180" t="s">
        <v>17157</v>
      </c>
    </row>
    <row r="11011" spans="1:4" x14ac:dyDescent="0.25">
      <c r="A11011" s="179" t="s">
        <v>11015</v>
      </c>
      <c r="B11011" s="179" t="s">
        <v>11016</v>
      </c>
      <c r="C11011" s="179" t="s">
        <v>7</v>
      </c>
      <c r="D11011" s="180" t="s">
        <v>28817</v>
      </c>
    </row>
    <row r="11012" spans="1:4" x14ac:dyDescent="0.25">
      <c r="A11012" s="179" t="s">
        <v>11017</v>
      </c>
      <c r="B11012" s="179" t="s">
        <v>11018</v>
      </c>
      <c r="C11012" s="179" t="s">
        <v>7</v>
      </c>
      <c r="D11012" s="180" t="s">
        <v>18979</v>
      </c>
    </row>
    <row r="11013" spans="1:4" x14ac:dyDescent="0.25">
      <c r="A11013" s="179" t="s">
        <v>11019</v>
      </c>
      <c r="B11013" s="179" t="s">
        <v>11020</v>
      </c>
      <c r="C11013" s="179" t="s">
        <v>7</v>
      </c>
      <c r="D11013" s="180" t="s">
        <v>12602</v>
      </c>
    </row>
    <row r="11014" spans="1:4" x14ac:dyDescent="0.25">
      <c r="A11014" s="179" t="s">
        <v>11021</v>
      </c>
      <c r="B11014" s="179" t="s">
        <v>11022</v>
      </c>
      <c r="C11014" s="179" t="s">
        <v>7</v>
      </c>
      <c r="D11014" s="180" t="s">
        <v>11840</v>
      </c>
    </row>
    <row r="11015" spans="1:4" x14ac:dyDescent="0.25">
      <c r="A11015" s="179" t="s">
        <v>11023</v>
      </c>
      <c r="B11015" s="179" t="s">
        <v>11024</v>
      </c>
      <c r="C11015" s="179" t="s">
        <v>7</v>
      </c>
      <c r="D11015" s="180" t="s">
        <v>24537</v>
      </c>
    </row>
    <row r="11016" spans="1:4" x14ac:dyDescent="0.25">
      <c r="A11016" s="179" t="s">
        <v>11025</v>
      </c>
      <c r="B11016" s="179" t="s">
        <v>11026</v>
      </c>
      <c r="C11016" s="179" t="s">
        <v>7</v>
      </c>
      <c r="D11016" s="180" t="s">
        <v>28818</v>
      </c>
    </row>
    <row r="11017" spans="1:4" x14ac:dyDescent="0.25">
      <c r="A11017" s="179" t="s">
        <v>11027</v>
      </c>
      <c r="B11017" s="179" t="s">
        <v>11028</v>
      </c>
      <c r="C11017" s="179" t="s">
        <v>7</v>
      </c>
      <c r="D11017" s="180" t="s">
        <v>8152</v>
      </c>
    </row>
    <row r="11018" spans="1:4" x14ac:dyDescent="0.25">
      <c r="A11018" s="179" t="s">
        <v>11029</v>
      </c>
      <c r="B11018" s="179" t="s">
        <v>11030</v>
      </c>
      <c r="C11018" s="179" t="s">
        <v>7</v>
      </c>
      <c r="D11018" s="180" t="s">
        <v>17042</v>
      </c>
    </row>
    <row r="11019" spans="1:4" x14ac:dyDescent="0.25">
      <c r="A11019" s="179" t="s">
        <v>11031</v>
      </c>
      <c r="B11019" s="179" t="s">
        <v>11032</v>
      </c>
      <c r="C11019" s="179" t="s">
        <v>7</v>
      </c>
      <c r="D11019" s="180" t="s">
        <v>16805</v>
      </c>
    </row>
    <row r="11020" spans="1:4" x14ac:dyDescent="0.25">
      <c r="A11020" s="179" t="s">
        <v>11033</v>
      </c>
      <c r="B11020" s="179" t="s">
        <v>11034</v>
      </c>
      <c r="C11020" s="179" t="s">
        <v>7</v>
      </c>
      <c r="D11020" s="180" t="s">
        <v>16702</v>
      </c>
    </row>
    <row r="11021" spans="1:4" x14ac:dyDescent="0.25">
      <c r="A11021" s="179" t="s">
        <v>11036</v>
      </c>
      <c r="B11021" s="179" t="s">
        <v>11037</v>
      </c>
      <c r="C11021" s="179" t="s">
        <v>7</v>
      </c>
      <c r="D11021" s="180" t="s">
        <v>25880</v>
      </c>
    </row>
    <row r="11022" spans="1:4" x14ac:dyDescent="0.25">
      <c r="A11022" s="179" t="s">
        <v>11038</v>
      </c>
      <c r="B11022" s="179" t="s">
        <v>11039</v>
      </c>
      <c r="C11022" s="179" t="s">
        <v>7</v>
      </c>
      <c r="D11022" s="180" t="s">
        <v>12399</v>
      </c>
    </row>
    <row r="11023" spans="1:4" x14ac:dyDescent="0.25">
      <c r="A11023" s="179" t="s">
        <v>11040</v>
      </c>
      <c r="B11023" s="179" t="s">
        <v>11041</v>
      </c>
      <c r="C11023" s="179" t="s">
        <v>7</v>
      </c>
      <c r="D11023" s="180" t="s">
        <v>14740</v>
      </c>
    </row>
    <row r="11024" spans="1:4" x14ac:dyDescent="0.25">
      <c r="A11024" s="179" t="s">
        <v>11042</v>
      </c>
      <c r="B11024" s="179" t="s">
        <v>11043</v>
      </c>
      <c r="C11024" s="179" t="s">
        <v>7</v>
      </c>
      <c r="D11024" s="180" t="s">
        <v>8553</v>
      </c>
    </row>
    <row r="11025" spans="1:4" x14ac:dyDescent="0.25">
      <c r="A11025" s="179" t="s">
        <v>11044</v>
      </c>
      <c r="B11025" s="179" t="s">
        <v>11045</v>
      </c>
      <c r="C11025" s="179" t="s">
        <v>7</v>
      </c>
      <c r="D11025" s="180" t="s">
        <v>15963</v>
      </c>
    </row>
    <row r="11026" spans="1:4" x14ac:dyDescent="0.25">
      <c r="A11026" s="179" t="s">
        <v>11046</v>
      </c>
      <c r="B11026" s="179" t="s">
        <v>11047</v>
      </c>
      <c r="C11026" s="179" t="s">
        <v>7</v>
      </c>
      <c r="D11026" s="180" t="s">
        <v>18027</v>
      </c>
    </row>
    <row r="11027" spans="1:4" x14ac:dyDescent="0.25">
      <c r="A11027" s="179" t="s">
        <v>11048</v>
      </c>
      <c r="B11027" s="179" t="s">
        <v>11049</v>
      </c>
      <c r="C11027" s="179" t="s">
        <v>7</v>
      </c>
      <c r="D11027" s="180" t="s">
        <v>17919</v>
      </c>
    </row>
    <row r="11028" spans="1:4" x14ac:dyDescent="0.25">
      <c r="A11028" s="179" t="s">
        <v>11050</v>
      </c>
      <c r="B11028" s="179" t="s">
        <v>11051</v>
      </c>
      <c r="C11028" s="179" t="s">
        <v>7</v>
      </c>
      <c r="D11028" s="180" t="s">
        <v>17823</v>
      </c>
    </row>
    <row r="11029" spans="1:4" x14ac:dyDescent="0.25">
      <c r="A11029" s="179" t="s">
        <v>11052</v>
      </c>
      <c r="B11029" s="179" t="s">
        <v>11053</v>
      </c>
      <c r="C11029" s="179" t="s">
        <v>7</v>
      </c>
      <c r="D11029" s="180" t="s">
        <v>12053</v>
      </c>
    </row>
    <row r="11030" spans="1:4" x14ac:dyDescent="0.25">
      <c r="A11030" s="179" t="s">
        <v>11054</v>
      </c>
      <c r="B11030" s="179" t="s">
        <v>11055</v>
      </c>
      <c r="C11030" s="179" t="s">
        <v>7</v>
      </c>
      <c r="D11030" s="180" t="s">
        <v>18081</v>
      </c>
    </row>
    <row r="11031" spans="1:4" x14ac:dyDescent="0.25">
      <c r="A11031" s="179" t="s">
        <v>11056</v>
      </c>
      <c r="B11031" s="179" t="s">
        <v>11057</v>
      </c>
      <c r="C11031" s="179" t="s">
        <v>7</v>
      </c>
      <c r="D11031" s="180" t="s">
        <v>12508</v>
      </c>
    </row>
    <row r="11032" spans="1:4" x14ac:dyDescent="0.25">
      <c r="A11032" s="179" t="s">
        <v>11058</v>
      </c>
      <c r="B11032" s="179" t="s">
        <v>11059</v>
      </c>
      <c r="C11032" s="179" t="s">
        <v>7</v>
      </c>
      <c r="D11032" s="180" t="s">
        <v>17949</v>
      </c>
    </row>
    <row r="11033" spans="1:4" x14ac:dyDescent="0.25">
      <c r="A11033" s="179" t="s">
        <v>11060</v>
      </c>
      <c r="B11033" s="179" t="s">
        <v>11061</v>
      </c>
      <c r="C11033" s="179" t="s">
        <v>7</v>
      </c>
      <c r="D11033" s="180" t="s">
        <v>27239</v>
      </c>
    </row>
    <row r="11034" spans="1:4" x14ac:dyDescent="0.25">
      <c r="A11034" s="179" t="s">
        <v>11062</v>
      </c>
      <c r="B11034" s="179" t="s">
        <v>11063</v>
      </c>
      <c r="C11034" s="179" t="s">
        <v>7</v>
      </c>
      <c r="D11034" s="180" t="s">
        <v>21900</v>
      </c>
    </row>
    <row r="11035" spans="1:4" x14ac:dyDescent="0.25">
      <c r="A11035" s="179" t="s">
        <v>8394</v>
      </c>
      <c r="B11035" s="179" t="s">
        <v>8395</v>
      </c>
      <c r="C11035" s="179" t="s">
        <v>7</v>
      </c>
      <c r="D11035" s="180" t="s">
        <v>28312</v>
      </c>
    </row>
    <row r="11036" spans="1:4" x14ac:dyDescent="0.25">
      <c r="A11036" s="179" t="s">
        <v>8396</v>
      </c>
      <c r="B11036" s="179" t="s">
        <v>8397</v>
      </c>
      <c r="C11036" s="179" t="s">
        <v>7</v>
      </c>
      <c r="D11036" s="180" t="s">
        <v>12491</v>
      </c>
    </row>
    <row r="11037" spans="1:4" x14ac:dyDescent="0.25">
      <c r="A11037" s="179" t="s">
        <v>8398</v>
      </c>
      <c r="B11037" s="179" t="s">
        <v>8399</v>
      </c>
      <c r="C11037" s="179" t="s">
        <v>14</v>
      </c>
      <c r="D11037" s="180" t="s">
        <v>6498</v>
      </c>
    </row>
    <row r="11038" spans="1:4" x14ac:dyDescent="0.25">
      <c r="A11038" s="179" t="s">
        <v>8400</v>
      </c>
      <c r="B11038" s="179" t="s">
        <v>16422</v>
      </c>
      <c r="C11038" s="179" t="s">
        <v>7</v>
      </c>
      <c r="D11038" s="180" t="s">
        <v>17174</v>
      </c>
    </row>
    <row r="11039" spans="1:4" x14ac:dyDescent="0.25">
      <c r="A11039" s="179" t="s">
        <v>8401</v>
      </c>
      <c r="B11039" s="179" t="s">
        <v>8402</v>
      </c>
      <c r="C11039" s="179" t="s">
        <v>7</v>
      </c>
      <c r="D11039" s="180" t="s">
        <v>12383</v>
      </c>
    </row>
    <row r="11040" spans="1:4" x14ac:dyDescent="0.25">
      <c r="A11040" s="179" t="s">
        <v>8403</v>
      </c>
      <c r="B11040" s="179" t="s">
        <v>16423</v>
      </c>
      <c r="C11040" s="179" t="s">
        <v>7</v>
      </c>
      <c r="D11040" s="180" t="s">
        <v>18005</v>
      </c>
    </row>
    <row r="11041" spans="1:4" x14ac:dyDescent="0.25">
      <c r="A11041" s="179" t="s">
        <v>8404</v>
      </c>
      <c r="B11041" s="179" t="s">
        <v>8405</v>
      </c>
      <c r="C11041" s="179" t="s">
        <v>7</v>
      </c>
      <c r="D11041" s="180" t="s">
        <v>17253</v>
      </c>
    </row>
    <row r="11042" spans="1:4" x14ac:dyDescent="0.25">
      <c r="A11042" s="179" t="s">
        <v>8406</v>
      </c>
      <c r="B11042" s="179" t="s">
        <v>16424</v>
      </c>
      <c r="C11042" s="179" t="s">
        <v>7</v>
      </c>
      <c r="D11042" s="180" t="s">
        <v>6316</v>
      </c>
    </row>
    <row r="11043" spans="1:4" x14ac:dyDescent="0.25">
      <c r="A11043" s="179" t="s">
        <v>8407</v>
      </c>
      <c r="B11043" s="179" t="s">
        <v>8408</v>
      </c>
      <c r="C11043" s="179" t="s">
        <v>7</v>
      </c>
      <c r="D11043" s="180" t="s">
        <v>12235</v>
      </c>
    </row>
    <row r="11044" spans="1:4" x14ac:dyDescent="0.25">
      <c r="A11044" s="179" t="s">
        <v>8409</v>
      </c>
      <c r="B11044" s="179" t="s">
        <v>16425</v>
      </c>
      <c r="C11044" s="179" t="s">
        <v>7</v>
      </c>
      <c r="D11044" s="180" t="s">
        <v>17572</v>
      </c>
    </row>
    <row r="11045" spans="1:4" x14ac:dyDescent="0.25">
      <c r="A11045" s="179" t="s">
        <v>8410</v>
      </c>
      <c r="B11045" s="179" t="s">
        <v>8411</v>
      </c>
      <c r="C11045" s="179" t="s">
        <v>7</v>
      </c>
      <c r="D11045" s="180" t="s">
        <v>18008</v>
      </c>
    </row>
    <row r="11046" spans="1:4" x14ac:dyDescent="0.25">
      <c r="A11046" s="179" t="s">
        <v>8413</v>
      </c>
      <c r="B11046" s="179" t="s">
        <v>16426</v>
      </c>
      <c r="C11046" s="179" t="s">
        <v>7</v>
      </c>
      <c r="D11046" s="180" t="s">
        <v>16003</v>
      </c>
    </row>
    <row r="11047" spans="1:4" x14ac:dyDescent="0.25">
      <c r="A11047" s="179" t="s">
        <v>8414</v>
      </c>
      <c r="B11047" s="179" t="s">
        <v>8415</v>
      </c>
      <c r="C11047" s="179" t="s">
        <v>7</v>
      </c>
      <c r="D11047" s="180" t="s">
        <v>27825</v>
      </c>
    </row>
    <row r="11048" spans="1:4" x14ac:dyDescent="0.25">
      <c r="A11048" s="179" t="s">
        <v>8416</v>
      </c>
      <c r="B11048" s="179" t="s">
        <v>16428</v>
      </c>
      <c r="C11048" s="179" t="s">
        <v>7</v>
      </c>
      <c r="D11048" s="180" t="s">
        <v>7891</v>
      </c>
    </row>
    <row r="11049" spans="1:4" x14ac:dyDescent="0.25">
      <c r="A11049" s="179" t="s">
        <v>8417</v>
      </c>
      <c r="B11049" s="179" t="s">
        <v>8418</v>
      </c>
      <c r="C11049" s="179" t="s">
        <v>7</v>
      </c>
      <c r="D11049" s="180" t="s">
        <v>14964</v>
      </c>
    </row>
    <row r="11050" spans="1:4" x14ac:dyDescent="0.25">
      <c r="A11050" s="179" t="s">
        <v>8419</v>
      </c>
      <c r="B11050" s="179" t="s">
        <v>16429</v>
      </c>
      <c r="C11050" s="179" t="s">
        <v>7</v>
      </c>
      <c r="D11050" s="180" t="s">
        <v>16951</v>
      </c>
    </row>
    <row r="11051" spans="1:4" x14ac:dyDescent="0.25">
      <c r="A11051" s="179" t="s">
        <v>8420</v>
      </c>
      <c r="B11051" s="179" t="s">
        <v>8421</v>
      </c>
      <c r="C11051" s="179" t="s">
        <v>7</v>
      </c>
      <c r="D11051" s="180" t="s">
        <v>16719</v>
      </c>
    </row>
    <row r="11052" spans="1:4" x14ac:dyDescent="0.25">
      <c r="A11052" s="179" t="s">
        <v>8422</v>
      </c>
      <c r="B11052" s="179" t="s">
        <v>16430</v>
      </c>
      <c r="C11052" s="179" t="s">
        <v>7</v>
      </c>
      <c r="D11052" s="180" t="s">
        <v>16961</v>
      </c>
    </row>
    <row r="11053" spans="1:4" x14ac:dyDescent="0.25">
      <c r="A11053" s="179" t="s">
        <v>8423</v>
      </c>
      <c r="B11053" s="179" t="s">
        <v>8424</v>
      </c>
      <c r="C11053" s="179" t="s">
        <v>7</v>
      </c>
      <c r="D11053" s="180" t="s">
        <v>7934</v>
      </c>
    </row>
    <row r="11054" spans="1:4" x14ac:dyDescent="0.25">
      <c r="A11054" s="179" t="s">
        <v>8426</v>
      </c>
      <c r="B11054" s="179" t="s">
        <v>16431</v>
      </c>
      <c r="C11054" s="179" t="s">
        <v>7</v>
      </c>
      <c r="D11054" s="180" t="s">
        <v>18100</v>
      </c>
    </row>
    <row r="11055" spans="1:4" x14ac:dyDescent="0.25">
      <c r="A11055" s="179" t="s">
        <v>8427</v>
      </c>
      <c r="B11055" s="179" t="s">
        <v>8428</v>
      </c>
      <c r="C11055" s="179" t="s">
        <v>7</v>
      </c>
      <c r="D11055" s="180" t="s">
        <v>12606</v>
      </c>
    </row>
    <row r="11056" spans="1:4" x14ac:dyDescent="0.25">
      <c r="A11056" s="179" t="s">
        <v>8429</v>
      </c>
      <c r="B11056" s="179" t="s">
        <v>16432</v>
      </c>
      <c r="C11056" s="179" t="s">
        <v>7</v>
      </c>
      <c r="D11056" s="180" t="s">
        <v>17624</v>
      </c>
    </row>
    <row r="11057" spans="1:4" x14ac:dyDescent="0.25">
      <c r="A11057" s="179" t="s">
        <v>8430</v>
      </c>
      <c r="B11057" s="179" t="s">
        <v>8431</v>
      </c>
      <c r="C11057" s="179" t="s">
        <v>7</v>
      </c>
      <c r="D11057" s="180" t="s">
        <v>17822</v>
      </c>
    </row>
    <row r="11058" spans="1:4" x14ac:dyDescent="0.25">
      <c r="A11058" s="179" t="s">
        <v>8432</v>
      </c>
      <c r="B11058" s="179" t="s">
        <v>16433</v>
      </c>
      <c r="C11058" s="179" t="s">
        <v>7</v>
      </c>
      <c r="D11058" s="180" t="s">
        <v>21043</v>
      </c>
    </row>
    <row r="11059" spans="1:4" x14ac:dyDescent="0.25">
      <c r="A11059" s="179" t="s">
        <v>8433</v>
      </c>
      <c r="B11059" s="179" t="s">
        <v>8434</v>
      </c>
      <c r="C11059" s="179" t="s">
        <v>7</v>
      </c>
      <c r="D11059" s="180" t="s">
        <v>6316</v>
      </c>
    </row>
    <row r="11060" spans="1:4" x14ac:dyDescent="0.25">
      <c r="A11060" s="179" t="s">
        <v>8435</v>
      </c>
      <c r="B11060" s="179" t="s">
        <v>16434</v>
      </c>
      <c r="C11060" s="179" t="s">
        <v>7</v>
      </c>
      <c r="D11060" s="180" t="s">
        <v>12657</v>
      </c>
    </row>
    <row r="11061" spans="1:4" x14ac:dyDescent="0.25">
      <c r="A11061" s="179" t="s">
        <v>8436</v>
      </c>
      <c r="B11061" s="179" t="s">
        <v>8437</v>
      </c>
      <c r="C11061" s="179" t="s">
        <v>7</v>
      </c>
      <c r="D11061" s="180" t="s">
        <v>28010</v>
      </c>
    </row>
    <row r="11062" spans="1:4" x14ac:dyDescent="0.25">
      <c r="A11062" s="179" t="s">
        <v>8438</v>
      </c>
      <c r="B11062" s="179" t="s">
        <v>16435</v>
      </c>
      <c r="C11062" s="179" t="s">
        <v>7</v>
      </c>
      <c r="D11062" s="180" t="s">
        <v>16724</v>
      </c>
    </row>
    <row r="11063" spans="1:4" x14ac:dyDescent="0.25">
      <c r="A11063" s="179" t="s">
        <v>8439</v>
      </c>
      <c r="B11063" s="179" t="s">
        <v>8440</v>
      </c>
      <c r="C11063" s="179" t="s">
        <v>7</v>
      </c>
      <c r="D11063" s="180" t="s">
        <v>7995</v>
      </c>
    </row>
    <row r="11064" spans="1:4" x14ac:dyDescent="0.25">
      <c r="A11064" s="179" t="s">
        <v>8441</v>
      </c>
      <c r="B11064" s="179" t="s">
        <v>16436</v>
      </c>
      <c r="C11064" s="179" t="s">
        <v>7</v>
      </c>
      <c r="D11064" s="180" t="s">
        <v>28819</v>
      </c>
    </row>
    <row r="11065" spans="1:4" x14ac:dyDescent="0.25">
      <c r="A11065" s="179" t="s">
        <v>8442</v>
      </c>
      <c r="B11065" s="179" t="s">
        <v>8443</v>
      </c>
      <c r="C11065" s="179" t="s">
        <v>7</v>
      </c>
      <c r="D11065" s="180" t="s">
        <v>28820</v>
      </c>
    </row>
    <row r="11066" spans="1:4" x14ac:dyDescent="0.25">
      <c r="A11066" s="179" t="s">
        <v>8444</v>
      </c>
      <c r="B11066" s="179" t="s">
        <v>16437</v>
      </c>
      <c r="C11066" s="179" t="s">
        <v>7</v>
      </c>
      <c r="D11066" s="180" t="s">
        <v>17999</v>
      </c>
    </row>
    <row r="11067" spans="1:4" x14ac:dyDescent="0.25">
      <c r="A11067" s="179" t="s">
        <v>8445</v>
      </c>
      <c r="B11067" s="179" t="s">
        <v>8446</v>
      </c>
      <c r="C11067" s="179" t="s">
        <v>7</v>
      </c>
      <c r="D11067" s="180" t="s">
        <v>28821</v>
      </c>
    </row>
    <row r="11068" spans="1:4" x14ac:dyDescent="0.25">
      <c r="A11068" s="179" t="s">
        <v>8447</v>
      </c>
      <c r="B11068" s="179" t="s">
        <v>16438</v>
      </c>
      <c r="C11068" s="179" t="s">
        <v>7</v>
      </c>
      <c r="D11068" s="180" t="s">
        <v>10324</v>
      </c>
    </row>
    <row r="11069" spans="1:4" x14ac:dyDescent="0.25">
      <c r="A11069" s="179" t="s">
        <v>8448</v>
      </c>
      <c r="B11069" s="179" t="s">
        <v>8449</v>
      </c>
      <c r="C11069" s="179" t="s">
        <v>7</v>
      </c>
      <c r="D11069" s="180" t="s">
        <v>12545</v>
      </c>
    </row>
    <row r="11070" spans="1:4" x14ac:dyDescent="0.25">
      <c r="A11070" s="179" t="s">
        <v>8450</v>
      </c>
      <c r="B11070" s="179" t="s">
        <v>16439</v>
      </c>
      <c r="C11070" s="179" t="s">
        <v>7</v>
      </c>
      <c r="D11070" s="180" t="s">
        <v>28822</v>
      </c>
    </row>
    <row r="11071" spans="1:4" x14ac:dyDescent="0.25">
      <c r="A11071" s="179" t="s">
        <v>8451</v>
      </c>
      <c r="B11071" s="179" t="s">
        <v>8452</v>
      </c>
      <c r="C11071" s="179" t="s">
        <v>7</v>
      </c>
      <c r="D11071" s="180" t="s">
        <v>17809</v>
      </c>
    </row>
    <row r="11072" spans="1:4" x14ac:dyDescent="0.25">
      <c r="A11072" s="179" t="s">
        <v>8453</v>
      </c>
      <c r="B11072" s="179" t="s">
        <v>16440</v>
      </c>
      <c r="C11072" s="179" t="s">
        <v>7</v>
      </c>
      <c r="D11072" s="180" t="s">
        <v>28823</v>
      </c>
    </row>
    <row r="11073" spans="1:4" x14ac:dyDescent="0.25">
      <c r="A11073" s="179" t="s">
        <v>8454</v>
      </c>
      <c r="B11073" s="179" t="s">
        <v>8455</v>
      </c>
      <c r="C11073" s="179" t="s">
        <v>7</v>
      </c>
      <c r="D11073" s="180" t="s">
        <v>28824</v>
      </c>
    </row>
    <row r="11074" spans="1:4" x14ac:dyDescent="0.25">
      <c r="A11074" s="179" t="s">
        <v>8456</v>
      </c>
      <c r="B11074" s="179" t="s">
        <v>16441</v>
      </c>
      <c r="C11074" s="179" t="s">
        <v>7</v>
      </c>
      <c r="D11074" s="180" t="s">
        <v>26226</v>
      </c>
    </row>
    <row r="11075" spans="1:4" x14ac:dyDescent="0.25">
      <c r="A11075" s="179" t="s">
        <v>8457</v>
      </c>
      <c r="B11075" s="179" t="s">
        <v>8458</v>
      </c>
      <c r="C11075" s="179" t="s">
        <v>7</v>
      </c>
      <c r="D11075" s="180" t="s">
        <v>27682</v>
      </c>
    </row>
    <row r="11076" spans="1:4" x14ac:dyDescent="0.25">
      <c r="A11076" s="179" t="s">
        <v>11064</v>
      </c>
      <c r="B11076" s="179" t="s">
        <v>11065</v>
      </c>
      <c r="C11076" s="179" t="s">
        <v>7</v>
      </c>
      <c r="D11076" s="180" t="s">
        <v>17412</v>
      </c>
    </row>
    <row r="11077" spans="1:4" x14ac:dyDescent="0.25">
      <c r="A11077" s="179" t="s">
        <v>11066</v>
      </c>
      <c r="B11077" s="179" t="s">
        <v>11067</v>
      </c>
      <c r="C11077" s="179" t="s">
        <v>7</v>
      </c>
      <c r="D11077" s="180" t="s">
        <v>28825</v>
      </c>
    </row>
    <row r="11078" spans="1:4" x14ac:dyDescent="0.25">
      <c r="A11078" s="179" t="s">
        <v>11068</v>
      </c>
      <c r="B11078" s="179" t="s">
        <v>11069</v>
      </c>
      <c r="C11078" s="179" t="s">
        <v>7</v>
      </c>
      <c r="D11078" s="180" t="s">
        <v>17255</v>
      </c>
    </row>
    <row r="11079" spans="1:4" x14ac:dyDescent="0.25">
      <c r="A11079" s="179" t="s">
        <v>11070</v>
      </c>
      <c r="B11079" s="179" t="s">
        <v>11071</v>
      </c>
      <c r="C11079" s="179" t="s">
        <v>7</v>
      </c>
      <c r="D11079" s="180" t="s">
        <v>28826</v>
      </c>
    </row>
    <row r="11080" spans="1:4" x14ac:dyDescent="0.25">
      <c r="A11080" s="179" t="s">
        <v>11072</v>
      </c>
      <c r="B11080" s="179" t="s">
        <v>11073</v>
      </c>
      <c r="C11080" s="179" t="s">
        <v>7</v>
      </c>
      <c r="D11080" s="180" t="s">
        <v>28827</v>
      </c>
    </row>
    <row r="11081" spans="1:4" x14ac:dyDescent="0.25">
      <c r="A11081" s="179" t="s">
        <v>11074</v>
      </c>
      <c r="B11081" s="179" t="s">
        <v>11075</v>
      </c>
      <c r="C11081" s="179" t="s">
        <v>14</v>
      </c>
      <c r="D11081" s="180" t="s">
        <v>22968</v>
      </c>
    </row>
    <row r="11082" spans="1:4" x14ac:dyDescent="0.25">
      <c r="A11082" s="179" t="s">
        <v>11076</v>
      </c>
      <c r="B11082" s="179" t="s">
        <v>11077</v>
      </c>
      <c r="C11082" s="179" t="s">
        <v>14</v>
      </c>
      <c r="D11082" s="180" t="s">
        <v>25928</v>
      </c>
    </row>
    <row r="11083" spans="1:4" x14ac:dyDescent="0.25">
      <c r="A11083" s="179" t="s">
        <v>11078</v>
      </c>
      <c r="B11083" s="179" t="s">
        <v>11079</v>
      </c>
      <c r="C11083" s="179" t="s">
        <v>14</v>
      </c>
      <c r="D11083" s="180" t="s">
        <v>7370</v>
      </c>
    </row>
    <row r="11084" spans="1:4" x14ac:dyDescent="0.25">
      <c r="A11084" s="179" t="s">
        <v>11080</v>
      </c>
      <c r="B11084" s="179" t="s">
        <v>11081</v>
      </c>
      <c r="C11084" s="179" t="s">
        <v>7</v>
      </c>
      <c r="D11084" s="180" t="s">
        <v>28828</v>
      </c>
    </row>
    <row r="11085" spans="1:4" x14ac:dyDescent="0.25">
      <c r="A11085" s="179" t="s">
        <v>11082</v>
      </c>
      <c r="B11085" s="179" t="s">
        <v>11083</v>
      </c>
      <c r="C11085" s="179" t="s">
        <v>14</v>
      </c>
      <c r="D11085" s="180" t="s">
        <v>14930</v>
      </c>
    </row>
    <row r="11086" spans="1:4" x14ac:dyDescent="0.25">
      <c r="A11086" s="179" t="s">
        <v>11084</v>
      </c>
      <c r="B11086" s="179" t="s">
        <v>11085</v>
      </c>
      <c r="C11086" s="179" t="s">
        <v>7</v>
      </c>
      <c r="D11086" s="180" t="s">
        <v>17793</v>
      </c>
    </row>
    <row r="11087" spans="1:4" x14ac:dyDescent="0.25">
      <c r="A11087" s="179" t="s">
        <v>11086</v>
      </c>
      <c r="B11087" s="179" t="s">
        <v>11087</v>
      </c>
      <c r="C11087" s="179" t="s">
        <v>14</v>
      </c>
      <c r="D11087" s="180" t="s">
        <v>14330</v>
      </c>
    </row>
    <row r="11088" spans="1:4" x14ac:dyDescent="0.25">
      <c r="A11088" s="179" t="s">
        <v>11088</v>
      </c>
      <c r="B11088" s="179" t="s">
        <v>11089</v>
      </c>
      <c r="C11088" s="179" t="s">
        <v>14</v>
      </c>
      <c r="D11088" s="180" t="s">
        <v>28829</v>
      </c>
    </row>
    <row r="11089" spans="1:4" x14ac:dyDescent="0.25">
      <c r="A11089" s="179" t="s">
        <v>11090</v>
      </c>
      <c r="B11089" s="179" t="s">
        <v>11091</v>
      </c>
      <c r="C11089" s="179" t="s">
        <v>14</v>
      </c>
      <c r="D11089" s="180" t="s">
        <v>7272</v>
      </c>
    </row>
    <row r="11090" spans="1:4" x14ac:dyDescent="0.25">
      <c r="A11090" s="179" t="s">
        <v>11092</v>
      </c>
      <c r="B11090" s="179" t="s">
        <v>11093</v>
      </c>
      <c r="C11090" s="179" t="s">
        <v>14</v>
      </c>
      <c r="D11090" s="180" t="s">
        <v>7033</v>
      </c>
    </row>
    <row r="11091" spans="1:4" x14ac:dyDescent="0.25">
      <c r="A11091" s="179" t="s">
        <v>11094</v>
      </c>
      <c r="B11091" s="179" t="s">
        <v>11095</v>
      </c>
      <c r="C11091" s="179" t="s">
        <v>7</v>
      </c>
      <c r="D11091" s="180" t="s">
        <v>17813</v>
      </c>
    </row>
    <row r="11092" spans="1:4" x14ac:dyDescent="0.25">
      <c r="A11092" s="179" t="s">
        <v>11096</v>
      </c>
      <c r="B11092" s="179" t="s">
        <v>11097</v>
      </c>
      <c r="C11092" s="179" t="s">
        <v>7</v>
      </c>
      <c r="D11092" s="180" t="s">
        <v>15235</v>
      </c>
    </row>
    <row r="11093" spans="1:4" x14ac:dyDescent="0.25">
      <c r="A11093" s="179" t="s">
        <v>11098</v>
      </c>
      <c r="B11093" s="179" t="s">
        <v>11099</v>
      </c>
      <c r="C11093" s="179" t="s">
        <v>14</v>
      </c>
      <c r="D11093" s="180" t="s">
        <v>15203</v>
      </c>
    </row>
    <row r="11094" spans="1:4" x14ac:dyDescent="0.25">
      <c r="A11094" s="179" t="s">
        <v>11100</v>
      </c>
      <c r="B11094" s="179" t="s">
        <v>11101</v>
      </c>
      <c r="C11094" s="179" t="s">
        <v>7</v>
      </c>
      <c r="D11094" s="180" t="s">
        <v>12317</v>
      </c>
    </row>
    <row r="11095" spans="1:4" x14ac:dyDescent="0.25">
      <c r="A11095" s="179" t="s">
        <v>11102</v>
      </c>
      <c r="B11095" s="179" t="s">
        <v>11103</v>
      </c>
      <c r="C11095" s="179" t="s">
        <v>7</v>
      </c>
      <c r="D11095" s="180" t="s">
        <v>23711</v>
      </c>
    </row>
    <row r="11096" spans="1:4" x14ac:dyDescent="0.25">
      <c r="A11096" s="179" t="s">
        <v>11104</v>
      </c>
      <c r="B11096" s="179" t="s">
        <v>11105</v>
      </c>
      <c r="C11096" s="179" t="s">
        <v>7</v>
      </c>
      <c r="D11096" s="180" t="s">
        <v>24659</v>
      </c>
    </row>
    <row r="11097" spans="1:4" x14ac:dyDescent="0.25">
      <c r="A11097" s="179" t="s">
        <v>11106</v>
      </c>
      <c r="B11097" s="179" t="s">
        <v>11107</v>
      </c>
      <c r="C11097" s="179" t="s">
        <v>7</v>
      </c>
      <c r="D11097" s="180" t="s">
        <v>28830</v>
      </c>
    </row>
    <row r="11098" spans="1:4" x14ac:dyDescent="0.25">
      <c r="A11098" s="179" t="s">
        <v>11108</v>
      </c>
      <c r="B11098" s="179" t="s">
        <v>11109</v>
      </c>
      <c r="C11098" s="179" t="s">
        <v>7</v>
      </c>
      <c r="D11098" s="180" t="s">
        <v>28831</v>
      </c>
    </row>
    <row r="11099" spans="1:4" x14ac:dyDescent="0.25">
      <c r="A11099" s="179" t="s">
        <v>11110</v>
      </c>
      <c r="B11099" s="179" t="s">
        <v>11111</v>
      </c>
      <c r="C11099" s="179" t="s">
        <v>7</v>
      </c>
      <c r="D11099" s="180" t="s">
        <v>28832</v>
      </c>
    </row>
    <row r="11100" spans="1:4" x14ac:dyDescent="0.25">
      <c r="A11100" s="179" t="s">
        <v>11112</v>
      </c>
      <c r="B11100" s="179" t="s">
        <v>11113</v>
      </c>
      <c r="C11100" s="179" t="s">
        <v>7</v>
      </c>
      <c r="D11100" s="180" t="s">
        <v>28833</v>
      </c>
    </row>
    <row r="11101" spans="1:4" x14ac:dyDescent="0.25">
      <c r="A11101" s="179" t="s">
        <v>5514</v>
      </c>
      <c r="B11101" s="179" t="s">
        <v>16443</v>
      </c>
      <c r="C11101" s="179" t="s">
        <v>7</v>
      </c>
      <c r="D11101" s="180" t="s">
        <v>28834</v>
      </c>
    </row>
    <row r="11102" spans="1:4" x14ac:dyDescent="0.25">
      <c r="A11102" s="179" t="s">
        <v>5515</v>
      </c>
      <c r="B11102" s="179" t="s">
        <v>16444</v>
      </c>
      <c r="C11102" s="179" t="s">
        <v>7</v>
      </c>
      <c r="D11102" s="180" t="s">
        <v>20856</v>
      </c>
    </row>
    <row r="11103" spans="1:4" x14ac:dyDescent="0.25">
      <c r="A11103" s="179" t="s">
        <v>5516</v>
      </c>
      <c r="B11103" s="179" t="s">
        <v>16445</v>
      </c>
      <c r="C11103" s="179" t="s">
        <v>7</v>
      </c>
      <c r="D11103" s="180" t="s">
        <v>28835</v>
      </c>
    </row>
    <row r="11104" spans="1:4" x14ac:dyDescent="0.25">
      <c r="A11104" s="179" t="s">
        <v>5517</v>
      </c>
      <c r="B11104" s="179" t="s">
        <v>16447</v>
      </c>
      <c r="C11104" s="179" t="s">
        <v>7</v>
      </c>
      <c r="D11104" s="180" t="s">
        <v>28836</v>
      </c>
    </row>
    <row r="11105" spans="1:4" x14ac:dyDescent="0.25">
      <c r="A11105" s="179" t="s">
        <v>5518</v>
      </c>
      <c r="B11105" s="179" t="s">
        <v>16448</v>
      </c>
      <c r="C11105" s="179" t="s">
        <v>7</v>
      </c>
      <c r="D11105" s="180" t="s">
        <v>28837</v>
      </c>
    </row>
    <row r="11106" spans="1:4" x14ac:dyDescent="0.25">
      <c r="A11106" s="179" t="s">
        <v>5519</v>
      </c>
      <c r="B11106" s="179" t="s">
        <v>16449</v>
      </c>
      <c r="C11106" s="179" t="s">
        <v>7</v>
      </c>
      <c r="D11106" s="180" t="s">
        <v>12718</v>
      </c>
    </row>
    <row r="11107" spans="1:4" x14ac:dyDescent="0.25">
      <c r="A11107" s="179" t="s">
        <v>5520</v>
      </c>
      <c r="B11107" s="179" t="s">
        <v>16450</v>
      </c>
      <c r="C11107" s="179" t="s">
        <v>7</v>
      </c>
      <c r="D11107" s="180" t="s">
        <v>28838</v>
      </c>
    </row>
    <row r="11108" spans="1:4" x14ac:dyDescent="0.25">
      <c r="A11108" s="179" t="s">
        <v>5521</v>
      </c>
      <c r="B11108" s="179" t="s">
        <v>16451</v>
      </c>
      <c r="C11108" s="179" t="s">
        <v>7</v>
      </c>
      <c r="D11108" s="180" t="s">
        <v>28839</v>
      </c>
    </row>
    <row r="11109" spans="1:4" x14ac:dyDescent="0.25">
      <c r="A11109" s="179" t="s">
        <v>5522</v>
      </c>
      <c r="B11109" s="179" t="s">
        <v>16452</v>
      </c>
      <c r="C11109" s="179" t="s">
        <v>7</v>
      </c>
      <c r="D11109" s="180" t="s">
        <v>28840</v>
      </c>
    </row>
    <row r="11110" spans="1:4" x14ac:dyDescent="0.25">
      <c r="A11110" s="179" t="s">
        <v>5523</v>
      </c>
      <c r="B11110" s="179" t="s">
        <v>16453</v>
      </c>
      <c r="C11110" s="179" t="s">
        <v>7</v>
      </c>
      <c r="D11110" s="180" t="s">
        <v>28841</v>
      </c>
    </row>
    <row r="11111" spans="1:4" x14ac:dyDescent="0.25">
      <c r="A11111" s="179" t="s">
        <v>5524</v>
      </c>
      <c r="B11111" s="179" t="s">
        <v>16454</v>
      </c>
      <c r="C11111" s="179" t="s">
        <v>7</v>
      </c>
      <c r="D11111" s="180" t="s">
        <v>28842</v>
      </c>
    </row>
    <row r="11112" spans="1:4" x14ac:dyDescent="0.25">
      <c r="A11112" s="179" t="s">
        <v>5525</v>
      </c>
      <c r="B11112" s="179" t="s">
        <v>16455</v>
      </c>
      <c r="C11112" s="179" t="s">
        <v>7</v>
      </c>
      <c r="D11112" s="180" t="s">
        <v>28843</v>
      </c>
    </row>
    <row r="11113" spans="1:4" x14ac:dyDescent="0.25">
      <c r="A11113" s="179" t="s">
        <v>5526</v>
      </c>
      <c r="B11113" s="179" t="s">
        <v>16456</v>
      </c>
      <c r="C11113" s="179" t="s">
        <v>7</v>
      </c>
      <c r="D11113" s="180" t="s">
        <v>28844</v>
      </c>
    </row>
    <row r="11114" spans="1:4" x14ac:dyDescent="0.25">
      <c r="A11114" s="179" t="s">
        <v>5527</v>
      </c>
      <c r="B11114" s="179" t="s">
        <v>16457</v>
      </c>
      <c r="C11114" s="179" t="s">
        <v>7</v>
      </c>
      <c r="D11114" s="180" t="s">
        <v>28845</v>
      </c>
    </row>
    <row r="11115" spans="1:4" x14ac:dyDescent="0.25">
      <c r="A11115" s="179" t="s">
        <v>5528</v>
      </c>
      <c r="B11115" s="179" t="s">
        <v>16458</v>
      </c>
      <c r="C11115" s="179" t="s">
        <v>7</v>
      </c>
      <c r="D11115" s="180" t="s">
        <v>28846</v>
      </c>
    </row>
    <row r="11116" spans="1:4" x14ac:dyDescent="0.25">
      <c r="A11116" s="179" t="s">
        <v>5529</v>
      </c>
      <c r="B11116" s="179" t="s">
        <v>11114</v>
      </c>
      <c r="C11116" s="179" t="s">
        <v>7</v>
      </c>
      <c r="D11116" s="180" t="s">
        <v>28847</v>
      </c>
    </row>
    <row r="11117" spans="1:4" x14ac:dyDescent="0.25">
      <c r="A11117" s="179" t="s">
        <v>5530</v>
      </c>
      <c r="B11117" s="179" t="s">
        <v>11115</v>
      </c>
      <c r="C11117" s="179" t="s">
        <v>7</v>
      </c>
      <c r="D11117" s="180" t="s">
        <v>25318</v>
      </c>
    </row>
    <row r="11118" spans="1:4" x14ac:dyDescent="0.25">
      <c r="A11118" s="179" t="s">
        <v>5531</v>
      </c>
      <c r="B11118" s="179" t="s">
        <v>16459</v>
      </c>
      <c r="C11118" s="179" t="s">
        <v>7</v>
      </c>
      <c r="D11118" s="180" t="s">
        <v>17922</v>
      </c>
    </row>
    <row r="11119" spans="1:4" x14ac:dyDescent="0.25">
      <c r="A11119" s="179" t="s">
        <v>5532</v>
      </c>
      <c r="B11119" s="179" t="s">
        <v>16460</v>
      </c>
      <c r="C11119" s="179" t="s">
        <v>7</v>
      </c>
      <c r="D11119" s="180" t="s">
        <v>27893</v>
      </c>
    </row>
    <row r="11120" spans="1:4" x14ac:dyDescent="0.25">
      <c r="A11120" s="179" t="s">
        <v>5533</v>
      </c>
      <c r="B11120" s="179" t="s">
        <v>16461</v>
      </c>
      <c r="C11120" s="179" t="s">
        <v>7</v>
      </c>
      <c r="D11120" s="180" t="s">
        <v>28848</v>
      </c>
    </row>
    <row r="11121" spans="1:4" x14ac:dyDescent="0.25">
      <c r="A11121" s="179" t="s">
        <v>16462</v>
      </c>
      <c r="B11121" s="179" t="s">
        <v>16463</v>
      </c>
      <c r="C11121" s="179" t="s">
        <v>7</v>
      </c>
      <c r="D11121" s="180" t="s">
        <v>20066</v>
      </c>
    </row>
    <row r="11122" spans="1:4" x14ac:dyDescent="0.25">
      <c r="A11122" s="179" t="s">
        <v>16464</v>
      </c>
      <c r="B11122" s="179" t="s">
        <v>16465</v>
      </c>
      <c r="C11122" s="179" t="s">
        <v>7</v>
      </c>
      <c r="D11122" s="180" t="s">
        <v>28849</v>
      </c>
    </row>
    <row r="11123" spans="1:4" x14ac:dyDescent="0.25">
      <c r="A11123" s="179" t="s">
        <v>16466</v>
      </c>
      <c r="B11123" s="179" t="s">
        <v>16467</v>
      </c>
      <c r="C11123" s="179" t="s">
        <v>7</v>
      </c>
      <c r="D11123" s="180" t="s">
        <v>17671</v>
      </c>
    </row>
    <row r="11124" spans="1:4" x14ac:dyDescent="0.25">
      <c r="A11124" s="179" t="s">
        <v>16468</v>
      </c>
      <c r="B11124" s="179" t="s">
        <v>16469</v>
      </c>
      <c r="C11124" s="179" t="s">
        <v>7</v>
      </c>
      <c r="D11124" s="180" t="s">
        <v>28850</v>
      </c>
    </row>
    <row r="11125" spans="1:4" x14ac:dyDescent="0.25">
      <c r="A11125" s="179" t="s">
        <v>16470</v>
      </c>
      <c r="B11125" s="179" t="s">
        <v>16471</v>
      </c>
      <c r="C11125" s="179" t="s">
        <v>7</v>
      </c>
      <c r="D11125" s="180" t="s">
        <v>17184</v>
      </c>
    </row>
    <row r="11126" spans="1:4" x14ac:dyDescent="0.25">
      <c r="A11126" s="179" t="s">
        <v>16472</v>
      </c>
      <c r="B11126" s="179" t="s">
        <v>16473</v>
      </c>
      <c r="C11126" s="179" t="s">
        <v>7</v>
      </c>
      <c r="D11126" s="180" t="s">
        <v>26944</v>
      </c>
    </row>
    <row r="11127" spans="1:4" x14ac:dyDescent="0.25">
      <c r="A11127" s="179" t="s">
        <v>16474</v>
      </c>
      <c r="B11127" s="179" t="s">
        <v>16475</v>
      </c>
      <c r="C11127" s="179" t="s">
        <v>7</v>
      </c>
      <c r="D11127" s="180" t="s">
        <v>21829</v>
      </c>
    </row>
    <row r="11128" spans="1:4" x14ac:dyDescent="0.25">
      <c r="A11128" s="179" t="s">
        <v>16476</v>
      </c>
      <c r="B11128" s="179" t="s">
        <v>16477</v>
      </c>
      <c r="C11128" s="179" t="s">
        <v>7</v>
      </c>
      <c r="D11128" s="180" t="s">
        <v>16659</v>
      </c>
    </row>
    <row r="11129" spans="1:4" x14ac:dyDescent="0.25">
      <c r="A11129" s="179" t="s">
        <v>16478</v>
      </c>
      <c r="B11129" s="179" t="s">
        <v>16479</v>
      </c>
      <c r="C11129" s="179" t="s">
        <v>7</v>
      </c>
      <c r="D11129" s="180" t="s">
        <v>28851</v>
      </c>
    </row>
    <row r="11130" spans="1:4" x14ac:dyDescent="0.25">
      <c r="A11130" s="179" t="s">
        <v>16480</v>
      </c>
      <c r="B11130" s="179" t="s">
        <v>16481</v>
      </c>
      <c r="C11130" s="179" t="s">
        <v>7</v>
      </c>
      <c r="D11130" s="180" t="s">
        <v>28852</v>
      </c>
    </row>
    <row r="11131" spans="1:4" x14ac:dyDescent="0.25">
      <c r="A11131" s="179" t="s">
        <v>16482</v>
      </c>
      <c r="B11131" s="179" t="s">
        <v>16483</v>
      </c>
      <c r="C11131" s="179" t="s">
        <v>7</v>
      </c>
      <c r="D11131" s="180" t="s">
        <v>23709</v>
      </c>
    </row>
    <row r="11132" spans="1:4" x14ac:dyDescent="0.25">
      <c r="A11132" s="179" t="s">
        <v>16484</v>
      </c>
      <c r="B11132" s="179" t="s">
        <v>16485</v>
      </c>
      <c r="C11132" s="179" t="s">
        <v>7</v>
      </c>
      <c r="D11132" s="180" t="s">
        <v>28853</v>
      </c>
    </row>
    <row r="11133" spans="1:4" x14ac:dyDescent="0.25">
      <c r="A11133" s="179" t="s">
        <v>16486</v>
      </c>
      <c r="B11133" s="179" t="s">
        <v>16487</v>
      </c>
      <c r="C11133" s="179" t="s">
        <v>7</v>
      </c>
      <c r="D11133" s="180" t="s">
        <v>28854</v>
      </c>
    </row>
    <row r="11134" spans="1:4" x14ac:dyDescent="0.25">
      <c r="A11134" s="179" t="s">
        <v>16488</v>
      </c>
      <c r="B11134" s="179" t="s">
        <v>16489</v>
      </c>
      <c r="C11134" s="179" t="s">
        <v>7</v>
      </c>
      <c r="D11134" s="180" t="s">
        <v>28855</v>
      </c>
    </row>
    <row r="11135" spans="1:4" x14ac:dyDescent="0.25">
      <c r="A11135" s="179" t="s">
        <v>16490</v>
      </c>
      <c r="B11135" s="179" t="s">
        <v>16491</v>
      </c>
      <c r="C11135" s="179" t="s">
        <v>7</v>
      </c>
      <c r="D11135" s="180" t="s">
        <v>27898</v>
      </c>
    </row>
    <row r="11136" spans="1:4" x14ac:dyDescent="0.25">
      <c r="A11136" s="179" t="s">
        <v>16492</v>
      </c>
      <c r="B11136" s="179" t="s">
        <v>16493</v>
      </c>
      <c r="C11136" s="179" t="s">
        <v>7</v>
      </c>
      <c r="D11136" s="180" t="s">
        <v>28856</v>
      </c>
    </row>
    <row r="11137" spans="1:4" x14ac:dyDescent="0.25">
      <c r="A11137" s="179" t="s">
        <v>16494</v>
      </c>
      <c r="B11137" s="179" t="s">
        <v>16495</v>
      </c>
      <c r="C11137" s="179" t="s">
        <v>7</v>
      </c>
      <c r="D11137" s="180" t="s">
        <v>28857</v>
      </c>
    </row>
    <row r="11138" spans="1:4" x14ac:dyDescent="0.25">
      <c r="A11138" s="179" t="s">
        <v>16496</v>
      </c>
      <c r="B11138" s="179" t="s">
        <v>16497</v>
      </c>
      <c r="C11138" s="179" t="s">
        <v>7</v>
      </c>
      <c r="D11138" s="180" t="s">
        <v>28858</v>
      </c>
    </row>
    <row r="11139" spans="1:4" x14ac:dyDescent="0.25">
      <c r="A11139" s="179" t="s">
        <v>5534</v>
      </c>
      <c r="B11139" s="179" t="s">
        <v>11116</v>
      </c>
      <c r="C11139" s="179" t="s">
        <v>7</v>
      </c>
      <c r="D11139" s="180" t="s">
        <v>28859</v>
      </c>
    </row>
    <row r="11140" spans="1:4" x14ac:dyDescent="0.25">
      <c r="A11140" s="179" t="s">
        <v>5535</v>
      </c>
      <c r="B11140" s="179" t="s">
        <v>11117</v>
      </c>
      <c r="C11140" s="179" t="s">
        <v>7</v>
      </c>
      <c r="D11140" s="180" t="s">
        <v>28860</v>
      </c>
    </row>
    <row r="11141" spans="1:4" x14ac:dyDescent="0.25">
      <c r="A11141" s="179" t="s">
        <v>11118</v>
      </c>
      <c r="B11141" s="179" t="s">
        <v>11119</v>
      </c>
      <c r="C11141" s="179" t="s">
        <v>7</v>
      </c>
      <c r="D11141" s="180" t="s">
        <v>28861</v>
      </c>
    </row>
    <row r="11142" spans="1:4" x14ac:dyDescent="0.25">
      <c r="A11142" s="179" t="s">
        <v>5536</v>
      </c>
      <c r="B11142" s="179" t="s">
        <v>11120</v>
      </c>
      <c r="C11142" s="179" t="s">
        <v>7</v>
      </c>
      <c r="D11142" s="180" t="s">
        <v>28862</v>
      </c>
    </row>
    <row r="11143" spans="1:4" x14ac:dyDescent="0.25">
      <c r="A11143" s="179" t="s">
        <v>5537</v>
      </c>
      <c r="B11143" s="179" t="s">
        <v>11121</v>
      </c>
      <c r="C11143" s="179" t="s">
        <v>7</v>
      </c>
      <c r="D11143" s="180" t="s">
        <v>12622</v>
      </c>
    </row>
    <row r="11144" spans="1:4" x14ac:dyDescent="0.25">
      <c r="A11144" s="179" t="s">
        <v>5538</v>
      </c>
      <c r="B11144" s="179" t="s">
        <v>11122</v>
      </c>
      <c r="C11144" s="179" t="s">
        <v>7</v>
      </c>
      <c r="D11144" s="180" t="s">
        <v>12492</v>
      </c>
    </row>
    <row r="11145" spans="1:4" x14ac:dyDescent="0.25">
      <c r="A11145" s="179" t="s">
        <v>5539</v>
      </c>
      <c r="B11145" s="179" t="s">
        <v>11123</v>
      </c>
      <c r="C11145" s="179" t="s">
        <v>7</v>
      </c>
      <c r="D11145" s="180" t="s">
        <v>14872</v>
      </c>
    </row>
    <row r="11146" spans="1:4" x14ac:dyDescent="0.25">
      <c r="A11146" s="179" t="s">
        <v>5540</v>
      </c>
      <c r="B11146" s="179" t="s">
        <v>11124</v>
      </c>
      <c r="C11146" s="179" t="s">
        <v>14</v>
      </c>
      <c r="D11146" s="180" t="s">
        <v>28863</v>
      </c>
    </row>
    <row r="11147" spans="1:4" x14ac:dyDescent="0.25">
      <c r="A11147" s="179" t="s">
        <v>5541</v>
      </c>
      <c r="B11147" s="179" t="s">
        <v>11125</v>
      </c>
      <c r="C11147" s="179" t="s">
        <v>14</v>
      </c>
      <c r="D11147" s="180" t="s">
        <v>20888</v>
      </c>
    </row>
    <row r="11148" spans="1:4" x14ac:dyDescent="0.25">
      <c r="A11148" s="179" t="s">
        <v>5542</v>
      </c>
      <c r="B11148" s="179" t="s">
        <v>11126</v>
      </c>
      <c r="C11148" s="179" t="s">
        <v>14</v>
      </c>
      <c r="D11148" s="180" t="s">
        <v>28864</v>
      </c>
    </row>
    <row r="11149" spans="1:4" x14ac:dyDescent="0.25">
      <c r="A11149" s="179" t="s">
        <v>5543</v>
      </c>
      <c r="B11149" s="179" t="s">
        <v>11127</v>
      </c>
      <c r="C11149" s="179" t="s">
        <v>14</v>
      </c>
      <c r="D11149" s="180" t="s">
        <v>28865</v>
      </c>
    </row>
    <row r="11150" spans="1:4" x14ac:dyDescent="0.25">
      <c r="A11150" s="179" t="s">
        <v>8460</v>
      </c>
      <c r="B11150" s="179" t="s">
        <v>8461</v>
      </c>
      <c r="C11150" s="179" t="s">
        <v>7</v>
      </c>
      <c r="D11150" s="180" t="s">
        <v>28866</v>
      </c>
    </row>
    <row r="11151" spans="1:4" x14ac:dyDescent="0.25">
      <c r="A11151" s="179" t="s">
        <v>8462</v>
      </c>
      <c r="B11151" s="179" t="s">
        <v>8463</v>
      </c>
      <c r="C11151" s="179" t="s">
        <v>7</v>
      </c>
      <c r="D11151" s="180" t="s">
        <v>28867</v>
      </c>
    </row>
    <row r="11152" spans="1:4" x14ac:dyDescent="0.25">
      <c r="A11152" s="179" t="s">
        <v>11128</v>
      </c>
      <c r="B11152" s="179" t="s">
        <v>11129</v>
      </c>
      <c r="C11152" s="179" t="s">
        <v>7</v>
      </c>
      <c r="D11152" s="180" t="s">
        <v>28868</v>
      </c>
    </row>
    <row r="11153" spans="1:4" x14ac:dyDescent="0.25">
      <c r="A11153" s="179" t="s">
        <v>11130</v>
      </c>
      <c r="B11153" s="179" t="s">
        <v>11131</v>
      </c>
      <c r="C11153" s="179" t="s">
        <v>7</v>
      </c>
      <c r="D11153" s="180" t="s">
        <v>28869</v>
      </c>
    </row>
    <row r="11154" spans="1:4" x14ac:dyDescent="0.25">
      <c r="A11154" s="179" t="s">
        <v>11132</v>
      </c>
      <c r="B11154" s="179" t="s">
        <v>11133</v>
      </c>
      <c r="C11154" s="179" t="s">
        <v>7</v>
      </c>
      <c r="D11154" s="180" t="s">
        <v>28870</v>
      </c>
    </row>
    <row r="11155" spans="1:4" x14ac:dyDescent="0.25">
      <c r="A11155" s="179" t="s">
        <v>11134</v>
      </c>
      <c r="B11155" s="179" t="s">
        <v>11135</v>
      </c>
      <c r="C11155" s="179" t="s">
        <v>7</v>
      </c>
      <c r="D11155" s="180" t="s">
        <v>28804</v>
      </c>
    </row>
    <row r="11156" spans="1:4" x14ac:dyDescent="0.25">
      <c r="A11156" s="179" t="s">
        <v>8464</v>
      </c>
      <c r="B11156" s="179" t="s">
        <v>16498</v>
      </c>
      <c r="C11156" s="179" t="s">
        <v>14</v>
      </c>
      <c r="D11156" s="180" t="s">
        <v>28871</v>
      </c>
    </row>
    <row r="11157" spans="1:4" x14ac:dyDescent="0.25">
      <c r="A11157" s="179" t="s">
        <v>11136</v>
      </c>
      <c r="B11157" s="179" t="s">
        <v>11137</v>
      </c>
      <c r="C11157" s="179" t="s">
        <v>7</v>
      </c>
      <c r="D11157" s="180" t="s">
        <v>28872</v>
      </c>
    </row>
    <row r="11158" spans="1:4" x14ac:dyDescent="0.25">
      <c r="A11158" s="179" t="s">
        <v>11138</v>
      </c>
      <c r="B11158" s="179" t="s">
        <v>11139</v>
      </c>
      <c r="C11158" s="179" t="s">
        <v>7</v>
      </c>
      <c r="D11158" s="180" t="s">
        <v>28873</v>
      </c>
    </row>
    <row r="11159" spans="1:4" x14ac:dyDescent="0.25">
      <c r="A11159" s="179" t="s">
        <v>11140</v>
      </c>
      <c r="B11159" s="179" t="s">
        <v>11141</v>
      </c>
      <c r="C11159" s="179" t="s">
        <v>7</v>
      </c>
      <c r="D11159" s="180" t="s">
        <v>28874</v>
      </c>
    </row>
    <row r="11160" spans="1:4" x14ac:dyDescent="0.25">
      <c r="A11160" s="179" t="s">
        <v>11142</v>
      </c>
      <c r="B11160" s="179" t="s">
        <v>11143</v>
      </c>
      <c r="C11160" s="179" t="s">
        <v>7</v>
      </c>
      <c r="D11160" s="180" t="s">
        <v>28875</v>
      </c>
    </row>
    <row r="11161" spans="1:4" x14ac:dyDescent="0.25">
      <c r="A11161" s="179" t="s">
        <v>11144</v>
      </c>
      <c r="B11161" s="179" t="s">
        <v>11145</v>
      </c>
      <c r="C11161" s="179" t="s">
        <v>7</v>
      </c>
      <c r="D11161" s="180" t="s">
        <v>28876</v>
      </c>
    </row>
    <row r="11162" spans="1:4" x14ac:dyDescent="0.25">
      <c r="A11162" s="179" t="s">
        <v>11146</v>
      </c>
      <c r="B11162" s="179" t="s">
        <v>11147</v>
      </c>
      <c r="C11162" s="179" t="s">
        <v>7</v>
      </c>
      <c r="D11162" s="180" t="s">
        <v>25887</v>
      </c>
    </row>
    <row r="11163" spans="1:4" x14ac:dyDescent="0.25">
      <c r="A11163" s="179" t="s">
        <v>11148</v>
      </c>
      <c r="B11163" s="179" t="s">
        <v>11149</v>
      </c>
      <c r="C11163" s="179" t="s">
        <v>7</v>
      </c>
      <c r="D11163" s="180" t="s">
        <v>11838</v>
      </c>
    </row>
    <row r="11164" spans="1:4" x14ac:dyDescent="0.25">
      <c r="A11164" s="179" t="s">
        <v>14396</v>
      </c>
      <c r="B11164" s="179" t="s">
        <v>14397</v>
      </c>
      <c r="C11164" s="179" t="s">
        <v>7</v>
      </c>
      <c r="D11164" s="180" t="s">
        <v>27765</v>
      </c>
    </row>
    <row r="11165" spans="1:4" x14ac:dyDescent="0.25">
      <c r="A11165" s="179" t="s">
        <v>8465</v>
      </c>
      <c r="B11165" s="179" t="s">
        <v>8466</v>
      </c>
      <c r="C11165" s="179" t="s">
        <v>7</v>
      </c>
      <c r="D11165" s="180" t="s">
        <v>28877</v>
      </c>
    </row>
    <row r="11166" spans="1:4" x14ac:dyDescent="0.25">
      <c r="A11166" s="179" t="s">
        <v>8467</v>
      </c>
      <c r="B11166" s="179" t="s">
        <v>8468</v>
      </c>
      <c r="C11166" s="179" t="s">
        <v>7</v>
      </c>
      <c r="D11166" s="180" t="s">
        <v>28878</v>
      </c>
    </row>
    <row r="11167" spans="1:4" x14ac:dyDescent="0.25">
      <c r="A11167" s="179" t="s">
        <v>5544</v>
      </c>
      <c r="B11167" s="179" t="s">
        <v>11150</v>
      </c>
      <c r="C11167" s="179" t="s">
        <v>14</v>
      </c>
      <c r="D11167" s="180" t="s">
        <v>28879</v>
      </c>
    </row>
    <row r="11168" spans="1:4" x14ac:dyDescent="0.25">
      <c r="A11168" s="179" t="s">
        <v>5545</v>
      </c>
      <c r="B11168" s="179" t="s">
        <v>11151</v>
      </c>
      <c r="C11168" s="179" t="s">
        <v>14</v>
      </c>
      <c r="D11168" s="180" t="s">
        <v>28880</v>
      </c>
    </row>
    <row r="11169" spans="1:4" x14ac:dyDescent="0.25">
      <c r="A11169" s="179" t="s">
        <v>11152</v>
      </c>
      <c r="B11169" s="179" t="s">
        <v>11153</v>
      </c>
      <c r="C11169" s="179" t="s">
        <v>14</v>
      </c>
      <c r="D11169" s="180" t="s">
        <v>27777</v>
      </c>
    </row>
    <row r="11170" spans="1:4" x14ac:dyDescent="0.25">
      <c r="A11170" s="179" t="s">
        <v>11154</v>
      </c>
      <c r="B11170" s="179" t="s">
        <v>11155</v>
      </c>
      <c r="C11170" s="179" t="s">
        <v>14</v>
      </c>
      <c r="D11170" s="180" t="s">
        <v>14911</v>
      </c>
    </row>
    <row r="11171" spans="1:4" x14ac:dyDescent="0.25">
      <c r="A11171" s="179" t="s">
        <v>5546</v>
      </c>
      <c r="B11171" s="179" t="s">
        <v>16500</v>
      </c>
      <c r="C11171" s="179" t="s">
        <v>14</v>
      </c>
      <c r="D11171" s="180" t="s">
        <v>16974</v>
      </c>
    </row>
    <row r="11172" spans="1:4" x14ac:dyDescent="0.25">
      <c r="A11172" s="179" t="s">
        <v>5547</v>
      </c>
      <c r="B11172" s="179" t="s">
        <v>16501</v>
      </c>
      <c r="C11172" s="179" t="s">
        <v>14</v>
      </c>
      <c r="D11172" s="180" t="s">
        <v>7229</v>
      </c>
    </row>
    <row r="11173" spans="1:4" x14ac:dyDescent="0.25">
      <c r="A11173" s="179" t="s">
        <v>5548</v>
      </c>
      <c r="B11173" s="179" t="s">
        <v>16502</v>
      </c>
      <c r="C11173" s="179" t="s">
        <v>14</v>
      </c>
      <c r="D11173" s="180" t="s">
        <v>8553</v>
      </c>
    </row>
    <row r="11174" spans="1:4" x14ac:dyDescent="0.25">
      <c r="A11174" s="179" t="s">
        <v>5549</v>
      </c>
      <c r="B11174" s="179" t="s">
        <v>16503</v>
      </c>
      <c r="C11174" s="179" t="s">
        <v>14</v>
      </c>
      <c r="D11174" s="180" t="s">
        <v>17562</v>
      </c>
    </row>
    <row r="11175" spans="1:4" x14ac:dyDescent="0.25">
      <c r="A11175" s="179" t="s">
        <v>11156</v>
      </c>
      <c r="B11175" s="179" t="s">
        <v>11157</v>
      </c>
      <c r="C11175" s="179" t="s">
        <v>14</v>
      </c>
      <c r="D11175" s="180" t="s">
        <v>28881</v>
      </c>
    </row>
    <row r="11176" spans="1:4" x14ac:dyDescent="0.25">
      <c r="A11176" s="179" t="s">
        <v>11158</v>
      </c>
      <c r="B11176" s="179" t="s">
        <v>11159</v>
      </c>
      <c r="C11176" s="179" t="s">
        <v>14</v>
      </c>
      <c r="D11176" s="180" t="s">
        <v>24519</v>
      </c>
    </row>
    <row r="11177" spans="1:4" x14ac:dyDescent="0.25">
      <c r="A11177" s="179" t="s">
        <v>5550</v>
      </c>
      <c r="B11177" s="179" t="s">
        <v>14400</v>
      </c>
      <c r="C11177" s="179" t="s">
        <v>10</v>
      </c>
      <c r="D11177" s="180" t="s">
        <v>28882</v>
      </c>
    </row>
    <row r="11178" spans="1:4" x14ac:dyDescent="0.25">
      <c r="A11178" s="179" t="s">
        <v>5551</v>
      </c>
      <c r="B11178" s="179" t="s">
        <v>16504</v>
      </c>
      <c r="C11178" s="179" t="s">
        <v>10</v>
      </c>
      <c r="D11178" s="180" t="s">
        <v>28883</v>
      </c>
    </row>
    <row r="11179" spans="1:4" x14ac:dyDescent="0.25">
      <c r="A11179" s="179" t="s">
        <v>5552</v>
      </c>
      <c r="B11179" s="179" t="s">
        <v>14401</v>
      </c>
      <c r="C11179" s="179" t="s">
        <v>7</v>
      </c>
      <c r="D11179" s="180" t="s">
        <v>28884</v>
      </c>
    </row>
    <row r="11180" spans="1:4" x14ac:dyDescent="0.25">
      <c r="A11180" s="179" t="s">
        <v>5553</v>
      </c>
      <c r="B11180" s="179" t="s">
        <v>14402</v>
      </c>
      <c r="C11180" s="179" t="s">
        <v>7</v>
      </c>
      <c r="D11180" s="180" t="s">
        <v>28885</v>
      </c>
    </row>
    <row r="11181" spans="1:4" x14ac:dyDescent="0.25">
      <c r="A11181" s="179" t="s">
        <v>5554</v>
      </c>
      <c r="B11181" s="179" t="s">
        <v>14403</v>
      </c>
      <c r="C11181" s="179" t="s">
        <v>7</v>
      </c>
      <c r="D11181" s="180" t="s">
        <v>28886</v>
      </c>
    </row>
    <row r="11182" spans="1:4" x14ac:dyDescent="0.25">
      <c r="A11182" s="179" t="s">
        <v>5555</v>
      </c>
      <c r="B11182" s="179" t="s">
        <v>14404</v>
      </c>
      <c r="C11182" s="179" t="s">
        <v>7</v>
      </c>
      <c r="D11182" s="180" t="s">
        <v>14822</v>
      </c>
    </row>
    <row r="11183" spans="1:4" x14ac:dyDescent="0.25">
      <c r="A11183" s="179" t="s">
        <v>11160</v>
      </c>
      <c r="B11183" s="179" t="s">
        <v>11161</v>
      </c>
      <c r="C11183" s="179" t="s">
        <v>7</v>
      </c>
      <c r="D11183" s="180" t="s">
        <v>28887</v>
      </c>
    </row>
    <row r="11184" spans="1:4" x14ac:dyDescent="0.25">
      <c r="A11184" s="179" t="s">
        <v>16505</v>
      </c>
      <c r="B11184" s="179" t="s">
        <v>16506</v>
      </c>
      <c r="C11184" s="179" t="s">
        <v>10</v>
      </c>
      <c r="D11184" s="180" t="s">
        <v>28888</v>
      </c>
    </row>
    <row r="11185" spans="1:4" x14ac:dyDescent="0.25">
      <c r="A11185" s="179" t="s">
        <v>16507</v>
      </c>
      <c r="B11185" s="179" t="s">
        <v>16508</v>
      </c>
      <c r="C11185" s="179" t="s">
        <v>7</v>
      </c>
      <c r="D11185" s="180" t="s">
        <v>28889</v>
      </c>
    </row>
    <row r="11186" spans="1:4" x14ac:dyDescent="0.25">
      <c r="A11186" s="179" t="s">
        <v>5556</v>
      </c>
      <c r="B11186" s="179" t="s">
        <v>11162</v>
      </c>
      <c r="C11186" s="179" t="s">
        <v>7</v>
      </c>
      <c r="D11186" s="180" t="s">
        <v>11815</v>
      </c>
    </row>
    <row r="11187" spans="1:4" x14ac:dyDescent="0.25">
      <c r="A11187" s="179" t="s">
        <v>5557</v>
      </c>
      <c r="B11187" s="179" t="s">
        <v>11163</v>
      </c>
      <c r="C11187" s="179" t="s">
        <v>7</v>
      </c>
      <c r="D11187" s="180" t="s">
        <v>24416</v>
      </c>
    </row>
    <row r="11188" spans="1:4" x14ac:dyDescent="0.25">
      <c r="A11188" s="179" t="s">
        <v>5558</v>
      </c>
      <c r="B11188" s="179" t="s">
        <v>11164</v>
      </c>
      <c r="C11188" s="179" t="s">
        <v>7</v>
      </c>
      <c r="D11188" s="180" t="s">
        <v>28890</v>
      </c>
    </row>
    <row r="11189" spans="1:4" x14ac:dyDescent="0.25">
      <c r="A11189" s="179" t="s">
        <v>5559</v>
      </c>
      <c r="B11189" s="179" t="s">
        <v>28891</v>
      </c>
      <c r="C11189" s="179" t="s">
        <v>7</v>
      </c>
      <c r="D11189" s="180" t="s">
        <v>24667</v>
      </c>
    </row>
    <row r="11190" spans="1:4" x14ac:dyDescent="0.25">
      <c r="A11190" s="179" t="s">
        <v>5560</v>
      </c>
      <c r="B11190" s="179" t="s">
        <v>11165</v>
      </c>
      <c r="C11190" s="179" t="s">
        <v>7</v>
      </c>
      <c r="D11190" s="180" t="s">
        <v>8515</v>
      </c>
    </row>
    <row r="11191" spans="1:4" x14ac:dyDescent="0.25">
      <c r="A11191" s="179" t="s">
        <v>5561</v>
      </c>
      <c r="B11191" s="179" t="s">
        <v>11166</v>
      </c>
      <c r="C11191" s="179" t="s">
        <v>7</v>
      </c>
      <c r="D11191" s="180" t="s">
        <v>28892</v>
      </c>
    </row>
    <row r="11192" spans="1:4" x14ac:dyDescent="0.25">
      <c r="A11192" s="179" t="s">
        <v>5562</v>
      </c>
      <c r="B11192" s="179" t="s">
        <v>11167</v>
      </c>
      <c r="C11192" s="179" t="s">
        <v>7</v>
      </c>
      <c r="D11192" s="180" t="s">
        <v>28772</v>
      </c>
    </row>
    <row r="11193" spans="1:4" x14ac:dyDescent="0.25">
      <c r="A11193" s="179" t="s">
        <v>5563</v>
      </c>
      <c r="B11193" s="179" t="s">
        <v>11168</v>
      </c>
      <c r="C11193" s="179" t="s">
        <v>7</v>
      </c>
      <c r="D11193" s="180" t="s">
        <v>28893</v>
      </c>
    </row>
    <row r="11194" spans="1:4" x14ac:dyDescent="0.25">
      <c r="A11194" s="179" t="s">
        <v>5564</v>
      </c>
      <c r="B11194" s="179" t="s">
        <v>11169</v>
      </c>
      <c r="C11194" s="179" t="s">
        <v>7</v>
      </c>
      <c r="D11194" s="180" t="s">
        <v>28894</v>
      </c>
    </row>
    <row r="11195" spans="1:4" x14ac:dyDescent="0.25">
      <c r="A11195" s="179" t="s">
        <v>5565</v>
      </c>
      <c r="B11195" s="179" t="s">
        <v>11170</v>
      </c>
      <c r="C11195" s="179" t="s">
        <v>7</v>
      </c>
      <c r="D11195" s="180" t="s">
        <v>18007</v>
      </c>
    </row>
    <row r="11196" spans="1:4" x14ac:dyDescent="0.25">
      <c r="A11196" s="179" t="s">
        <v>5566</v>
      </c>
      <c r="B11196" s="179" t="s">
        <v>11171</v>
      </c>
      <c r="C11196" s="179" t="s">
        <v>7</v>
      </c>
      <c r="D11196" s="180" t="s">
        <v>28895</v>
      </c>
    </row>
    <row r="11197" spans="1:4" x14ac:dyDescent="0.25">
      <c r="A11197" s="179" t="s">
        <v>5567</v>
      </c>
      <c r="B11197" s="179" t="s">
        <v>11172</v>
      </c>
      <c r="C11197" s="179" t="s">
        <v>7</v>
      </c>
      <c r="D11197" s="180" t="s">
        <v>28896</v>
      </c>
    </row>
    <row r="11198" spans="1:4" x14ac:dyDescent="0.25">
      <c r="A11198" s="179" t="s">
        <v>5568</v>
      </c>
      <c r="B11198" s="179" t="s">
        <v>11173</v>
      </c>
      <c r="C11198" s="179" t="s">
        <v>7</v>
      </c>
      <c r="D11198" s="180" t="s">
        <v>28897</v>
      </c>
    </row>
    <row r="11199" spans="1:4" x14ac:dyDescent="0.25">
      <c r="A11199" s="179" t="s">
        <v>5569</v>
      </c>
      <c r="B11199" s="179" t="s">
        <v>11174</v>
      </c>
      <c r="C11199" s="179" t="s">
        <v>7</v>
      </c>
      <c r="D11199" s="180" t="s">
        <v>18318</v>
      </c>
    </row>
    <row r="11200" spans="1:4" x14ac:dyDescent="0.25">
      <c r="A11200" s="179" t="s">
        <v>5570</v>
      </c>
      <c r="B11200" s="179" t="s">
        <v>11175</v>
      </c>
      <c r="C11200" s="179" t="s">
        <v>7</v>
      </c>
      <c r="D11200" s="180" t="s">
        <v>12770</v>
      </c>
    </row>
    <row r="11201" spans="1:4" x14ac:dyDescent="0.25">
      <c r="A11201" s="179" t="s">
        <v>5571</v>
      </c>
      <c r="B11201" s="179" t="s">
        <v>11176</v>
      </c>
      <c r="C11201" s="179" t="s">
        <v>7</v>
      </c>
      <c r="D11201" s="180" t="s">
        <v>28898</v>
      </c>
    </row>
    <row r="11202" spans="1:4" x14ac:dyDescent="0.25">
      <c r="A11202" s="179" t="s">
        <v>5572</v>
      </c>
      <c r="B11202" s="179" t="s">
        <v>11177</v>
      </c>
      <c r="C11202" s="179" t="s">
        <v>7</v>
      </c>
      <c r="D11202" s="180" t="s">
        <v>17494</v>
      </c>
    </row>
    <row r="11203" spans="1:4" x14ac:dyDescent="0.25">
      <c r="A11203" s="179" t="s">
        <v>5573</v>
      </c>
      <c r="B11203" s="179" t="s">
        <v>11178</v>
      </c>
      <c r="C11203" s="179" t="s">
        <v>7</v>
      </c>
      <c r="D11203" s="180" t="s">
        <v>28899</v>
      </c>
    </row>
    <row r="11204" spans="1:4" x14ac:dyDescent="0.25">
      <c r="A11204" s="179" t="s">
        <v>5574</v>
      </c>
      <c r="B11204" s="179" t="s">
        <v>11179</v>
      </c>
      <c r="C11204" s="179" t="s">
        <v>7</v>
      </c>
      <c r="D11204" s="180" t="s">
        <v>28900</v>
      </c>
    </row>
    <row r="11205" spans="1:4" x14ac:dyDescent="0.25">
      <c r="A11205" s="179" t="s">
        <v>5575</v>
      </c>
      <c r="B11205" s="179" t="s">
        <v>11180</v>
      </c>
      <c r="C11205" s="179" t="s">
        <v>7</v>
      </c>
      <c r="D11205" s="180" t="s">
        <v>28901</v>
      </c>
    </row>
    <row r="11206" spans="1:4" x14ac:dyDescent="0.25">
      <c r="A11206" s="179" t="s">
        <v>5576</v>
      </c>
      <c r="B11206" s="179" t="s">
        <v>11181</v>
      </c>
      <c r="C11206" s="179" t="s">
        <v>7</v>
      </c>
      <c r="D11206" s="180" t="s">
        <v>16949</v>
      </c>
    </row>
    <row r="11207" spans="1:4" x14ac:dyDescent="0.25">
      <c r="A11207" s="179" t="s">
        <v>5577</v>
      </c>
      <c r="B11207" s="179" t="s">
        <v>11182</v>
      </c>
      <c r="C11207" s="179" t="s">
        <v>7</v>
      </c>
      <c r="D11207" s="180" t="s">
        <v>17706</v>
      </c>
    </row>
    <row r="11208" spans="1:4" x14ac:dyDescent="0.25">
      <c r="A11208" s="179" t="s">
        <v>5578</v>
      </c>
      <c r="B11208" s="179" t="s">
        <v>11183</v>
      </c>
      <c r="C11208" s="179" t="s">
        <v>7</v>
      </c>
      <c r="D11208" s="180" t="s">
        <v>27947</v>
      </c>
    </row>
    <row r="11209" spans="1:4" x14ac:dyDescent="0.25">
      <c r="A11209" s="179" t="s">
        <v>5579</v>
      </c>
      <c r="B11209" s="179" t="s">
        <v>11184</v>
      </c>
      <c r="C11209" s="179" t="s">
        <v>7</v>
      </c>
      <c r="D11209" s="180" t="s">
        <v>17151</v>
      </c>
    </row>
    <row r="11210" spans="1:4" x14ac:dyDescent="0.25">
      <c r="A11210" s="179" t="s">
        <v>5580</v>
      </c>
      <c r="B11210" s="179" t="s">
        <v>11185</v>
      </c>
      <c r="C11210" s="179" t="s">
        <v>7</v>
      </c>
      <c r="D11210" s="180" t="s">
        <v>28902</v>
      </c>
    </row>
    <row r="11211" spans="1:4" x14ac:dyDescent="0.25">
      <c r="A11211" s="179" t="s">
        <v>5581</v>
      </c>
      <c r="B11211" s="179" t="s">
        <v>11186</v>
      </c>
      <c r="C11211" s="179" t="s">
        <v>7</v>
      </c>
      <c r="D11211" s="180" t="s">
        <v>27974</v>
      </c>
    </row>
    <row r="11212" spans="1:4" x14ac:dyDescent="0.25">
      <c r="A11212" s="179" t="s">
        <v>5582</v>
      </c>
      <c r="B11212" s="179" t="s">
        <v>11187</v>
      </c>
      <c r="C11212" s="179" t="s">
        <v>7</v>
      </c>
      <c r="D11212" s="180" t="s">
        <v>28903</v>
      </c>
    </row>
    <row r="11213" spans="1:4" x14ac:dyDescent="0.25">
      <c r="A11213" s="179" t="s">
        <v>5583</v>
      </c>
      <c r="B11213" s="179" t="s">
        <v>11188</v>
      </c>
      <c r="C11213" s="179" t="s">
        <v>7</v>
      </c>
      <c r="D11213" s="180" t="s">
        <v>28904</v>
      </c>
    </row>
    <row r="11214" spans="1:4" x14ac:dyDescent="0.25">
      <c r="A11214" s="179" t="s">
        <v>5584</v>
      </c>
      <c r="B11214" s="179" t="s">
        <v>11189</v>
      </c>
      <c r="C11214" s="179" t="s">
        <v>7</v>
      </c>
      <c r="D11214" s="180" t="s">
        <v>16810</v>
      </c>
    </row>
    <row r="11215" spans="1:4" x14ac:dyDescent="0.25">
      <c r="A11215" s="179" t="s">
        <v>5585</v>
      </c>
      <c r="B11215" s="179" t="s">
        <v>11190</v>
      </c>
      <c r="C11215" s="179" t="s">
        <v>7</v>
      </c>
      <c r="D11215" s="180" t="s">
        <v>28905</v>
      </c>
    </row>
    <row r="11216" spans="1:4" x14ac:dyDescent="0.25">
      <c r="A11216" s="179" t="s">
        <v>5586</v>
      </c>
      <c r="B11216" s="179" t="s">
        <v>11191</v>
      </c>
      <c r="C11216" s="179" t="s">
        <v>7</v>
      </c>
      <c r="D11216" s="180" t="s">
        <v>28906</v>
      </c>
    </row>
    <row r="11217" spans="1:4" x14ac:dyDescent="0.25">
      <c r="A11217" s="179" t="s">
        <v>5587</v>
      </c>
      <c r="B11217" s="179" t="s">
        <v>11192</v>
      </c>
      <c r="C11217" s="179" t="s">
        <v>7</v>
      </c>
      <c r="D11217" s="180" t="s">
        <v>28907</v>
      </c>
    </row>
    <row r="11218" spans="1:4" x14ac:dyDescent="0.25">
      <c r="A11218" s="179" t="s">
        <v>5588</v>
      </c>
      <c r="B11218" s="179" t="s">
        <v>11193</v>
      </c>
      <c r="C11218" s="179" t="s">
        <v>7</v>
      </c>
      <c r="D11218" s="180" t="s">
        <v>13284</v>
      </c>
    </row>
    <row r="11219" spans="1:4" x14ac:dyDescent="0.25">
      <c r="A11219" s="179" t="s">
        <v>5589</v>
      </c>
      <c r="B11219" s="179" t="s">
        <v>11194</v>
      </c>
      <c r="C11219" s="179" t="s">
        <v>7</v>
      </c>
      <c r="D11219" s="180" t="s">
        <v>16562</v>
      </c>
    </row>
    <row r="11220" spans="1:4" x14ac:dyDescent="0.25">
      <c r="A11220" s="179" t="s">
        <v>5590</v>
      </c>
      <c r="B11220" s="179" t="s">
        <v>11195</v>
      </c>
      <c r="C11220" s="179" t="s">
        <v>7</v>
      </c>
      <c r="D11220" s="180" t="s">
        <v>22475</v>
      </c>
    </row>
    <row r="11221" spans="1:4" x14ac:dyDescent="0.25">
      <c r="A11221" s="179" t="s">
        <v>5591</v>
      </c>
      <c r="B11221" s="179" t="s">
        <v>11196</v>
      </c>
      <c r="C11221" s="179" t="s">
        <v>7</v>
      </c>
      <c r="D11221" s="180" t="s">
        <v>28908</v>
      </c>
    </row>
    <row r="11222" spans="1:4" x14ac:dyDescent="0.25">
      <c r="A11222" s="179" t="s">
        <v>5592</v>
      </c>
      <c r="B11222" s="179" t="s">
        <v>11197</v>
      </c>
      <c r="C11222" s="179" t="s">
        <v>7</v>
      </c>
      <c r="D11222" s="180" t="s">
        <v>28909</v>
      </c>
    </row>
    <row r="11223" spans="1:4" x14ac:dyDescent="0.25">
      <c r="A11223" s="179" t="s">
        <v>5593</v>
      </c>
      <c r="B11223" s="179" t="s">
        <v>11198</v>
      </c>
      <c r="C11223" s="179" t="s">
        <v>7</v>
      </c>
      <c r="D11223" s="180" t="s">
        <v>28106</v>
      </c>
    </row>
    <row r="11224" spans="1:4" x14ac:dyDescent="0.25">
      <c r="A11224" s="179" t="s">
        <v>5594</v>
      </c>
      <c r="B11224" s="179" t="s">
        <v>11199</v>
      </c>
      <c r="C11224" s="179" t="s">
        <v>7</v>
      </c>
      <c r="D11224" s="180" t="s">
        <v>28910</v>
      </c>
    </row>
    <row r="11225" spans="1:4" x14ac:dyDescent="0.25">
      <c r="A11225" s="179" t="s">
        <v>5595</v>
      </c>
      <c r="B11225" s="179" t="s">
        <v>11200</v>
      </c>
      <c r="C11225" s="179" t="s">
        <v>7</v>
      </c>
      <c r="D11225" s="180" t="s">
        <v>28911</v>
      </c>
    </row>
    <row r="11226" spans="1:4" x14ac:dyDescent="0.25">
      <c r="A11226" s="179" t="s">
        <v>5596</v>
      </c>
      <c r="B11226" s="179" t="s">
        <v>11201</v>
      </c>
      <c r="C11226" s="179" t="s">
        <v>7</v>
      </c>
      <c r="D11226" s="180" t="s">
        <v>7054</v>
      </c>
    </row>
    <row r="11227" spans="1:4" x14ac:dyDescent="0.25">
      <c r="A11227" s="179" t="s">
        <v>5597</v>
      </c>
      <c r="B11227" s="179" t="s">
        <v>11202</v>
      </c>
      <c r="C11227" s="179" t="s">
        <v>7</v>
      </c>
      <c r="D11227" s="180" t="s">
        <v>14587</v>
      </c>
    </row>
    <row r="11228" spans="1:4" x14ac:dyDescent="0.25">
      <c r="A11228" s="179" t="s">
        <v>5598</v>
      </c>
      <c r="B11228" s="179" t="s">
        <v>11203</v>
      </c>
      <c r="C11228" s="179" t="s">
        <v>7</v>
      </c>
      <c r="D11228" s="180" t="s">
        <v>28912</v>
      </c>
    </row>
    <row r="11229" spans="1:4" x14ac:dyDescent="0.25">
      <c r="A11229" s="179" t="s">
        <v>5599</v>
      </c>
      <c r="B11229" s="179" t="s">
        <v>11204</v>
      </c>
      <c r="C11229" s="179" t="s">
        <v>7</v>
      </c>
      <c r="D11229" s="180" t="s">
        <v>7981</v>
      </c>
    </row>
    <row r="11230" spans="1:4" x14ac:dyDescent="0.25">
      <c r="A11230" s="179" t="s">
        <v>5600</v>
      </c>
      <c r="B11230" s="179" t="s">
        <v>11205</v>
      </c>
      <c r="C11230" s="179" t="s">
        <v>7</v>
      </c>
      <c r="D11230" s="180" t="s">
        <v>28913</v>
      </c>
    </row>
    <row r="11231" spans="1:4" x14ac:dyDescent="0.25">
      <c r="A11231" s="179" t="s">
        <v>5601</v>
      </c>
      <c r="B11231" s="179" t="s">
        <v>11206</v>
      </c>
      <c r="C11231" s="179" t="s">
        <v>7</v>
      </c>
      <c r="D11231" s="180" t="s">
        <v>28914</v>
      </c>
    </row>
    <row r="11232" spans="1:4" x14ac:dyDescent="0.25">
      <c r="A11232" s="179" t="s">
        <v>5602</v>
      </c>
      <c r="B11232" s="179" t="s">
        <v>11207</v>
      </c>
      <c r="C11232" s="179" t="s">
        <v>7</v>
      </c>
      <c r="D11232" s="180" t="s">
        <v>28915</v>
      </c>
    </row>
    <row r="11233" spans="1:4" x14ac:dyDescent="0.25">
      <c r="A11233" s="179" t="s">
        <v>5603</v>
      </c>
      <c r="B11233" s="179" t="s">
        <v>11208</v>
      </c>
      <c r="C11233" s="179" t="s">
        <v>7</v>
      </c>
      <c r="D11233" s="180" t="s">
        <v>28071</v>
      </c>
    </row>
    <row r="11234" spans="1:4" x14ac:dyDescent="0.25">
      <c r="A11234" s="179" t="s">
        <v>5604</v>
      </c>
      <c r="B11234" s="179" t="s">
        <v>11209</v>
      </c>
      <c r="C11234" s="179" t="s">
        <v>7</v>
      </c>
      <c r="D11234" s="180" t="s">
        <v>28916</v>
      </c>
    </row>
    <row r="11235" spans="1:4" x14ac:dyDescent="0.25">
      <c r="A11235" s="179" t="s">
        <v>5605</v>
      </c>
      <c r="B11235" s="179" t="s">
        <v>11210</v>
      </c>
      <c r="C11235" s="179" t="s">
        <v>7</v>
      </c>
      <c r="D11235" s="180" t="s">
        <v>20741</v>
      </c>
    </row>
    <row r="11236" spans="1:4" x14ac:dyDescent="0.25">
      <c r="A11236" s="179" t="s">
        <v>5606</v>
      </c>
      <c r="B11236" s="179" t="s">
        <v>11211</v>
      </c>
      <c r="C11236" s="179" t="s">
        <v>7</v>
      </c>
      <c r="D11236" s="180" t="s">
        <v>28917</v>
      </c>
    </row>
    <row r="11237" spans="1:4" x14ac:dyDescent="0.25">
      <c r="A11237" s="179" t="s">
        <v>5607</v>
      </c>
      <c r="B11237" s="179" t="s">
        <v>11212</v>
      </c>
      <c r="C11237" s="179" t="s">
        <v>7</v>
      </c>
      <c r="D11237" s="180" t="s">
        <v>17805</v>
      </c>
    </row>
    <row r="11238" spans="1:4" x14ac:dyDescent="0.25">
      <c r="A11238" s="179" t="s">
        <v>5608</v>
      </c>
      <c r="B11238" s="179" t="s">
        <v>11213</v>
      </c>
      <c r="C11238" s="179" t="s">
        <v>7</v>
      </c>
      <c r="D11238" s="180" t="s">
        <v>28918</v>
      </c>
    </row>
    <row r="11239" spans="1:4" x14ac:dyDescent="0.25">
      <c r="A11239" s="179" t="s">
        <v>5609</v>
      </c>
      <c r="B11239" s="179" t="s">
        <v>11214</v>
      </c>
      <c r="C11239" s="179" t="s">
        <v>7</v>
      </c>
      <c r="D11239" s="180" t="s">
        <v>28919</v>
      </c>
    </row>
    <row r="11240" spans="1:4" x14ac:dyDescent="0.25">
      <c r="A11240" s="179" t="s">
        <v>5610</v>
      </c>
      <c r="B11240" s="179" t="s">
        <v>11215</v>
      </c>
      <c r="C11240" s="179" t="s">
        <v>7</v>
      </c>
      <c r="D11240" s="180" t="s">
        <v>28456</v>
      </c>
    </row>
    <row r="11241" spans="1:4" x14ac:dyDescent="0.25">
      <c r="A11241" s="179" t="s">
        <v>5611</v>
      </c>
      <c r="B11241" s="179" t="s">
        <v>11216</v>
      </c>
      <c r="C11241" s="179" t="s">
        <v>7</v>
      </c>
      <c r="D11241" s="180" t="s">
        <v>18057</v>
      </c>
    </row>
    <row r="11242" spans="1:4" x14ac:dyDescent="0.25">
      <c r="A11242" s="179" t="s">
        <v>5612</v>
      </c>
      <c r="B11242" s="179" t="s">
        <v>11217</v>
      </c>
      <c r="C11242" s="179" t="s">
        <v>7</v>
      </c>
      <c r="D11242" s="180" t="s">
        <v>28920</v>
      </c>
    </row>
    <row r="11243" spans="1:4" x14ac:dyDescent="0.25">
      <c r="A11243" s="179" t="s">
        <v>5613</v>
      </c>
      <c r="B11243" s="179" t="s">
        <v>11218</v>
      </c>
      <c r="C11243" s="179" t="s">
        <v>7</v>
      </c>
      <c r="D11243" s="180" t="s">
        <v>28921</v>
      </c>
    </row>
    <row r="11244" spans="1:4" x14ac:dyDescent="0.25">
      <c r="A11244" s="179" t="s">
        <v>5614</v>
      </c>
      <c r="B11244" s="179" t="s">
        <v>1334</v>
      </c>
      <c r="C11244" s="179" t="s">
        <v>7</v>
      </c>
      <c r="D11244" s="180" t="s">
        <v>16929</v>
      </c>
    </row>
    <row r="11245" spans="1:4" x14ac:dyDescent="0.25">
      <c r="A11245" s="179" t="s">
        <v>5615</v>
      </c>
      <c r="B11245" s="179" t="s">
        <v>12402</v>
      </c>
      <c r="C11245" s="179" t="s">
        <v>7</v>
      </c>
      <c r="D11245" s="180" t="s">
        <v>18313</v>
      </c>
    </row>
    <row r="11246" spans="1:4" x14ac:dyDescent="0.25">
      <c r="A11246" s="179" t="s">
        <v>5616</v>
      </c>
      <c r="B11246" s="179" t="s">
        <v>1335</v>
      </c>
      <c r="C11246" s="179" t="s">
        <v>7</v>
      </c>
      <c r="D11246" s="180" t="s">
        <v>17162</v>
      </c>
    </row>
    <row r="11247" spans="1:4" x14ac:dyDescent="0.25">
      <c r="A11247" s="179" t="s">
        <v>5617</v>
      </c>
      <c r="B11247" s="179" t="s">
        <v>12403</v>
      </c>
      <c r="C11247" s="179" t="s">
        <v>7</v>
      </c>
      <c r="D11247" s="180" t="s">
        <v>20213</v>
      </c>
    </row>
    <row r="11248" spans="1:4" x14ac:dyDescent="0.25">
      <c r="A11248" s="179" t="s">
        <v>11219</v>
      </c>
      <c r="B11248" s="179" t="s">
        <v>11220</v>
      </c>
      <c r="C11248" s="179" t="s">
        <v>7</v>
      </c>
      <c r="D11248" s="180" t="s">
        <v>6449</v>
      </c>
    </row>
    <row r="11249" spans="1:4" x14ac:dyDescent="0.25">
      <c r="A11249" s="179" t="s">
        <v>11221</v>
      </c>
      <c r="B11249" s="179" t="s">
        <v>11222</v>
      </c>
      <c r="C11249" s="179" t="s">
        <v>14</v>
      </c>
      <c r="D11249" s="180" t="s">
        <v>14852</v>
      </c>
    </row>
    <row r="11250" spans="1:4" x14ac:dyDescent="0.25">
      <c r="A11250" s="179" t="s">
        <v>5618</v>
      </c>
      <c r="B11250" s="179" t="s">
        <v>16511</v>
      </c>
      <c r="C11250" s="179" t="s">
        <v>7</v>
      </c>
      <c r="D11250" s="180" t="s">
        <v>14939</v>
      </c>
    </row>
    <row r="11251" spans="1:4" x14ac:dyDescent="0.25">
      <c r="A11251" s="179" t="s">
        <v>5619</v>
      </c>
      <c r="B11251" s="179" t="s">
        <v>16512</v>
      </c>
      <c r="C11251" s="179" t="s">
        <v>7</v>
      </c>
      <c r="D11251" s="180" t="s">
        <v>7241</v>
      </c>
    </row>
    <row r="11252" spans="1:4" x14ac:dyDescent="0.25">
      <c r="A11252" s="179" t="s">
        <v>5620</v>
      </c>
      <c r="B11252" s="179" t="s">
        <v>16513</v>
      </c>
      <c r="C11252" s="179" t="s">
        <v>7</v>
      </c>
      <c r="D11252" s="180" t="s">
        <v>7252</v>
      </c>
    </row>
    <row r="11253" spans="1:4" x14ac:dyDescent="0.25">
      <c r="A11253" s="179" t="s">
        <v>5621</v>
      </c>
      <c r="B11253" s="179" t="s">
        <v>16514</v>
      </c>
      <c r="C11253" s="179" t="s">
        <v>7</v>
      </c>
      <c r="D11253" s="180" t="s">
        <v>22628</v>
      </c>
    </row>
    <row r="11254" spans="1:4" x14ac:dyDescent="0.25">
      <c r="A11254" s="179" t="s">
        <v>5622</v>
      </c>
      <c r="B11254" s="179" t="s">
        <v>16515</v>
      </c>
      <c r="C11254" s="179" t="s">
        <v>7</v>
      </c>
      <c r="D11254" s="180" t="s">
        <v>12774</v>
      </c>
    </row>
    <row r="11255" spans="1:4" x14ac:dyDescent="0.25">
      <c r="A11255" s="179" t="s">
        <v>5623</v>
      </c>
      <c r="B11255" s="179" t="s">
        <v>16516</v>
      </c>
      <c r="C11255" s="179" t="s">
        <v>7</v>
      </c>
      <c r="D11255" s="180" t="s">
        <v>7785</v>
      </c>
    </row>
    <row r="11256" spans="1:4" x14ac:dyDescent="0.25">
      <c r="A11256" s="179" t="s">
        <v>5624</v>
      </c>
      <c r="B11256" s="179" t="s">
        <v>16517</v>
      </c>
      <c r="C11256" s="179" t="s">
        <v>7</v>
      </c>
      <c r="D11256" s="180" t="s">
        <v>16933</v>
      </c>
    </row>
    <row r="11257" spans="1:4" x14ac:dyDescent="0.25">
      <c r="A11257" s="179" t="s">
        <v>5625</v>
      </c>
      <c r="B11257" s="179" t="s">
        <v>16518</v>
      </c>
      <c r="C11257" s="179" t="s">
        <v>7</v>
      </c>
      <c r="D11257" s="180" t="s">
        <v>27237</v>
      </c>
    </row>
    <row r="11258" spans="1:4" x14ac:dyDescent="0.25">
      <c r="A11258" s="179" t="s">
        <v>5626</v>
      </c>
      <c r="B11258" s="179" t="s">
        <v>16519</v>
      </c>
      <c r="C11258" s="179" t="s">
        <v>7</v>
      </c>
      <c r="D11258" s="180" t="s">
        <v>6468</v>
      </c>
    </row>
    <row r="11259" spans="1:4" x14ac:dyDescent="0.25">
      <c r="A11259" s="179" t="s">
        <v>5627</v>
      </c>
      <c r="B11259" s="179" t="s">
        <v>16520</v>
      </c>
      <c r="C11259" s="179" t="s">
        <v>7</v>
      </c>
      <c r="D11259" s="180" t="s">
        <v>7964</v>
      </c>
    </row>
    <row r="11260" spans="1:4" x14ac:dyDescent="0.25">
      <c r="A11260" s="179" t="s">
        <v>5628</v>
      </c>
      <c r="B11260" s="179" t="s">
        <v>16521</v>
      </c>
      <c r="C11260" s="179" t="s">
        <v>7</v>
      </c>
      <c r="D11260" s="180" t="s">
        <v>27783</v>
      </c>
    </row>
    <row r="11261" spans="1:4" x14ac:dyDescent="0.25">
      <c r="A11261" s="179" t="s">
        <v>5629</v>
      </c>
      <c r="B11261" s="179" t="s">
        <v>16522</v>
      </c>
      <c r="C11261" s="179" t="s">
        <v>7</v>
      </c>
      <c r="D11261" s="180" t="s">
        <v>8539</v>
      </c>
    </row>
    <row r="11262" spans="1:4" x14ac:dyDescent="0.25">
      <c r="A11262" s="179" t="s">
        <v>5630</v>
      </c>
      <c r="B11262" s="179" t="s">
        <v>16523</v>
      </c>
      <c r="C11262" s="179" t="s">
        <v>7</v>
      </c>
      <c r="D11262" s="180" t="s">
        <v>6437</v>
      </c>
    </row>
    <row r="11263" spans="1:4" x14ac:dyDescent="0.25">
      <c r="A11263" s="179" t="s">
        <v>5631</v>
      </c>
      <c r="B11263" s="179" t="s">
        <v>16524</v>
      </c>
      <c r="C11263" s="179" t="s">
        <v>7</v>
      </c>
      <c r="D11263" s="180" t="s">
        <v>7002</v>
      </c>
    </row>
    <row r="11264" spans="1:4" x14ac:dyDescent="0.25">
      <c r="A11264" s="179" t="s">
        <v>5632</v>
      </c>
      <c r="B11264" s="179" t="s">
        <v>16525</v>
      </c>
      <c r="C11264" s="179" t="s">
        <v>7</v>
      </c>
      <c r="D11264" s="180" t="s">
        <v>7860</v>
      </c>
    </row>
    <row r="11265" spans="1:4" x14ac:dyDescent="0.25">
      <c r="A11265" s="179" t="s">
        <v>5633</v>
      </c>
      <c r="B11265" s="179" t="s">
        <v>16526</v>
      </c>
      <c r="C11265" s="179" t="s">
        <v>7</v>
      </c>
      <c r="D11265" s="180" t="s">
        <v>7308</v>
      </c>
    </row>
    <row r="11266" spans="1:4" x14ac:dyDescent="0.25">
      <c r="A11266" s="179" t="s">
        <v>5634</v>
      </c>
      <c r="B11266" s="179" t="s">
        <v>16527</v>
      </c>
      <c r="C11266" s="179" t="s">
        <v>7</v>
      </c>
      <c r="D11266" s="180" t="s">
        <v>14983</v>
      </c>
    </row>
    <row r="11267" spans="1:4" x14ac:dyDescent="0.25">
      <c r="A11267" s="179" t="s">
        <v>5635</v>
      </c>
      <c r="B11267" s="179" t="s">
        <v>16528</v>
      </c>
      <c r="C11267" s="179" t="s">
        <v>7</v>
      </c>
      <c r="D11267" s="180" t="s">
        <v>7267</v>
      </c>
    </row>
    <row r="11268" spans="1:4" x14ac:dyDescent="0.25">
      <c r="A11268" s="179" t="s">
        <v>5636</v>
      </c>
      <c r="B11268" s="179" t="s">
        <v>16529</v>
      </c>
      <c r="C11268" s="179" t="s">
        <v>7</v>
      </c>
      <c r="D11268" s="180" t="s">
        <v>16942</v>
      </c>
    </row>
    <row r="11269" spans="1:4" x14ac:dyDescent="0.25">
      <c r="A11269" s="179" t="s">
        <v>5637</v>
      </c>
      <c r="B11269" s="179" t="s">
        <v>16530</v>
      </c>
      <c r="C11269" s="179" t="s">
        <v>7</v>
      </c>
      <c r="D11269" s="180" t="s">
        <v>28627</v>
      </c>
    </row>
    <row r="11270" spans="1:4" x14ac:dyDescent="0.25">
      <c r="A11270" s="179" t="s">
        <v>5638</v>
      </c>
      <c r="B11270" s="179" t="s">
        <v>16531</v>
      </c>
      <c r="C11270" s="179" t="s">
        <v>7</v>
      </c>
      <c r="D11270" s="180" t="s">
        <v>12481</v>
      </c>
    </row>
    <row r="11271" spans="1:4" x14ac:dyDescent="0.25">
      <c r="A11271" s="179" t="s">
        <v>5639</v>
      </c>
      <c r="B11271" s="179" t="s">
        <v>16532</v>
      </c>
      <c r="C11271" s="179" t="s">
        <v>7</v>
      </c>
      <c r="D11271" s="180" t="s">
        <v>22825</v>
      </c>
    </row>
    <row r="11272" spans="1:4" x14ac:dyDescent="0.25">
      <c r="A11272" s="179" t="s">
        <v>5640</v>
      </c>
      <c r="B11272" s="179" t="s">
        <v>16533</v>
      </c>
      <c r="C11272" s="179" t="s">
        <v>7</v>
      </c>
      <c r="D11272" s="180" t="s">
        <v>22276</v>
      </c>
    </row>
    <row r="11273" spans="1:4" x14ac:dyDescent="0.25">
      <c r="A11273" s="179" t="s">
        <v>5641</v>
      </c>
      <c r="B11273" s="179" t="s">
        <v>16534</v>
      </c>
      <c r="C11273" s="179" t="s">
        <v>7</v>
      </c>
      <c r="D11273" s="180" t="s">
        <v>12962</v>
      </c>
    </row>
    <row r="11274" spans="1:4" x14ac:dyDescent="0.25">
      <c r="A11274" s="179" t="s">
        <v>5642</v>
      </c>
      <c r="B11274" s="179" t="s">
        <v>16535</v>
      </c>
      <c r="C11274" s="179" t="s">
        <v>7</v>
      </c>
      <c r="D11274" s="180" t="s">
        <v>12572</v>
      </c>
    </row>
    <row r="11275" spans="1:4" x14ac:dyDescent="0.25">
      <c r="A11275" s="179" t="s">
        <v>5643</v>
      </c>
      <c r="B11275" s="179" t="s">
        <v>16536</v>
      </c>
      <c r="C11275" s="179" t="s">
        <v>7</v>
      </c>
      <c r="D11275" s="180" t="s">
        <v>19353</v>
      </c>
    </row>
    <row r="11276" spans="1:4" x14ac:dyDescent="0.25">
      <c r="A11276" s="179" t="s">
        <v>16537</v>
      </c>
      <c r="B11276" s="179" t="s">
        <v>16538</v>
      </c>
      <c r="C11276" s="179" t="s">
        <v>7</v>
      </c>
      <c r="D11276" s="180" t="s">
        <v>12180</v>
      </c>
    </row>
    <row r="11277" spans="1:4" x14ac:dyDescent="0.25">
      <c r="A11277" s="179" t="s">
        <v>16539</v>
      </c>
      <c r="B11277" s="179" t="s">
        <v>16540</v>
      </c>
      <c r="C11277" s="179" t="s">
        <v>7</v>
      </c>
      <c r="D11277" s="180" t="s">
        <v>12180</v>
      </c>
    </row>
    <row r="11278" spans="1:4" x14ac:dyDescent="0.25">
      <c r="A11278" s="179" t="s">
        <v>5644</v>
      </c>
      <c r="B11278" s="179" t="s">
        <v>16541</v>
      </c>
      <c r="C11278" s="179" t="s">
        <v>7</v>
      </c>
      <c r="D11278" s="180" t="s">
        <v>18034</v>
      </c>
    </row>
    <row r="11279" spans="1:4" x14ac:dyDescent="0.25">
      <c r="A11279" s="179" t="s">
        <v>5645</v>
      </c>
      <c r="B11279" s="179" t="s">
        <v>16542</v>
      </c>
      <c r="C11279" s="179" t="s">
        <v>7</v>
      </c>
      <c r="D11279" s="180" t="s">
        <v>15950</v>
      </c>
    </row>
    <row r="11280" spans="1:4" x14ac:dyDescent="0.25">
      <c r="A11280" s="179" t="s">
        <v>5646</v>
      </c>
      <c r="B11280" s="179" t="s">
        <v>16543</v>
      </c>
      <c r="C11280" s="179" t="s">
        <v>7</v>
      </c>
      <c r="D11280" s="180" t="s">
        <v>13618</v>
      </c>
    </row>
    <row r="11281" spans="1:4" x14ac:dyDescent="0.25">
      <c r="A11281" s="179" t="s">
        <v>5647</v>
      </c>
      <c r="B11281" s="179" t="s">
        <v>16544</v>
      </c>
      <c r="C11281" s="179" t="s">
        <v>7</v>
      </c>
      <c r="D11281" s="180" t="s">
        <v>28922</v>
      </c>
    </row>
    <row r="11282" spans="1:4" x14ac:dyDescent="0.25">
      <c r="A11282" s="179" t="s">
        <v>5648</v>
      </c>
      <c r="B11282" s="179" t="s">
        <v>16545</v>
      </c>
      <c r="C11282" s="179" t="s">
        <v>7</v>
      </c>
      <c r="D11282" s="180" t="s">
        <v>28923</v>
      </c>
    </row>
    <row r="11283" spans="1:4" x14ac:dyDescent="0.25">
      <c r="A11283" s="179" t="s">
        <v>5649</v>
      </c>
      <c r="B11283" s="179" t="s">
        <v>16546</v>
      </c>
      <c r="C11283" s="179" t="s">
        <v>7</v>
      </c>
      <c r="D11283" s="180" t="s">
        <v>28924</v>
      </c>
    </row>
    <row r="11284" spans="1:4" x14ac:dyDescent="0.25">
      <c r="A11284" s="179" t="s">
        <v>5650</v>
      </c>
      <c r="B11284" s="179" t="s">
        <v>16547</v>
      </c>
      <c r="C11284" s="179" t="s">
        <v>7</v>
      </c>
      <c r="D11284" s="180" t="s">
        <v>18227</v>
      </c>
    </row>
    <row r="11285" spans="1:4" x14ac:dyDescent="0.25">
      <c r="A11285" s="179" t="s">
        <v>5651</v>
      </c>
      <c r="B11285" s="179" t="s">
        <v>16548</v>
      </c>
      <c r="C11285" s="179" t="s">
        <v>7</v>
      </c>
      <c r="D11285" s="180" t="s">
        <v>14578</v>
      </c>
    </row>
    <row r="11286" spans="1:4" x14ac:dyDescent="0.25">
      <c r="A11286" s="179" t="s">
        <v>5652</v>
      </c>
      <c r="B11286" s="179" t="s">
        <v>16549</v>
      </c>
      <c r="C11286" s="179" t="s">
        <v>7</v>
      </c>
      <c r="D11286" s="180" t="s">
        <v>28925</v>
      </c>
    </row>
    <row r="11287" spans="1:4" x14ac:dyDescent="0.25">
      <c r="A11287" s="179" t="s">
        <v>5653</v>
      </c>
      <c r="B11287" s="179" t="s">
        <v>16550</v>
      </c>
      <c r="C11287" s="179" t="s">
        <v>7</v>
      </c>
      <c r="D11287" s="180" t="s">
        <v>28926</v>
      </c>
    </row>
    <row r="11288" spans="1:4" x14ac:dyDescent="0.25">
      <c r="A11288" s="179" t="s">
        <v>5654</v>
      </c>
      <c r="B11288" s="179" t="s">
        <v>16551</v>
      </c>
      <c r="C11288" s="179" t="s">
        <v>7</v>
      </c>
      <c r="D11288" s="180" t="s">
        <v>6300</v>
      </c>
    </row>
    <row r="11289" spans="1:4" x14ac:dyDescent="0.25">
      <c r="A11289" s="179" t="s">
        <v>5655</v>
      </c>
      <c r="B11289" s="179" t="s">
        <v>16552</v>
      </c>
      <c r="C11289" s="179" t="s">
        <v>7</v>
      </c>
      <c r="D11289" s="180" t="s">
        <v>7224</v>
      </c>
    </row>
    <row r="11290" spans="1:4" x14ac:dyDescent="0.25">
      <c r="A11290" s="179" t="s">
        <v>5656</v>
      </c>
      <c r="B11290" s="179" t="s">
        <v>16553</v>
      </c>
      <c r="C11290" s="179" t="s">
        <v>7</v>
      </c>
      <c r="D11290" s="180" t="s">
        <v>28621</v>
      </c>
    </row>
    <row r="11291" spans="1:4" x14ac:dyDescent="0.25">
      <c r="A11291" s="179" t="s">
        <v>5657</v>
      </c>
      <c r="B11291" s="179" t="s">
        <v>16555</v>
      </c>
      <c r="C11291" s="179" t="s">
        <v>7</v>
      </c>
      <c r="D11291" s="180" t="s">
        <v>27208</v>
      </c>
    </row>
    <row r="11292" spans="1:4" x14ac:dyDescent="0.25">
      <c r="A11292" s="179" t="s">
        <v>5658</v>
      </c>
      <c r="B11292" s="179" t="s">
        <v>1336</v>
      </c>
      <c r="C11292" s="179" t="s">
        <v>7</v>
      </c>
      <c r="D11292" s="180" t="s">
        <v>28927</v>
      </c>
    </row>
    <row r="11293" spans="1:4" x14ac:dyDescent="0.25">
      <c r="A11293" s="179" t="s">
        <v>5659</v>
      </c>
      <c r="B11293" s="179" t="s">
        <v>1337</v>
      </c>
      <c r="C11293" s="179" t="s">
        <v>7</v>
      </c>
      <c r="D11293" s="180" t="s">
        <v>16798</v>
      </c>
    </row>
    <row r="11294" spans="1:4" x14ac:dyDescent="0.25">
      <c r="A11294" s="179" t="s">
        <v>5660</v>
      </c>
      <c r="B11294" s="179" t="s">
        <v>1338</v>
      </c>
      <c r="C11294" s="179" t="s">
        <v>7</v>
      </c>
      <c r="D11294" s="180" t="s">
        <v>18291</v>
      </c>
    </row>
    <row r="11295" spans="1:4" x14ac:dyDescent="0.25">
      <c r="A11295" s="179" t="s">
        <v>5661</v>
      </c>
      <c r="B11295" s="179" t="s">
        <v>1339</v>
      </c>
      <c r="C11295" s="179" t="s">
        <v>7</v>
      </c>
      <c r="D11295" s="180" t="s">
        <v>16676</v>
      </c>
    </row>
    <row r="11296" spans="1:4" x14ac:dyDescent="0.25">
      <c r="A11296" s="179" t="s">
        <v>5662</v>
      </c>
      <c r="B11296" s="179" t="s">
        <v>1340</v>
      </c>
      <c r="C11296" s="179" t="s">
        <v>7</v>
      </c>
      <c r="D11296" s="180" t="s">
        <v>18290</v>
      </c>
    </row>
    <row r="11297" spans="1:4" x14ac:dyDescent="0.25">
      <c r="A11297" s="179" t="s">
        <v>5663</v>
      </c>
      <c r="B11297" s="179" t="s">
        <v>1341</v>
      </c>
      <c r="C11297" s="179" t="s">
        <v>7</v>
      </c>
      <c r="D11297" s="180" t="s">
        <v>28928</v>
      </c>
    </row>
    <row r="11298" spans="1:4" x14ac:dyDescent="0.25">
      <c r="A11298" s="179" t="s">
        <v>5664</v>
      </c>
      <c r="B11298" s="179" t="s">
        <v>1342</v>
      </c>
      <c r="C11298" s="179" t="s">
        <v>7</v>
      </c>
      <c r="D11298" s="180" t="s">
        <v>28929</v>
      </c>
    </row>
    <row r="11299" spans="1:4" x14ac:dyDescent="0.25">
      <c r="A11299" s="179" t="s">
        <v>5665</v>
      </c>
      <c r="B11299" s="179" t="s">
        <v>1343</v>
      </c>
      <c r="C11299" s="179" t="s">
        <v>7</v>
      </c>
      <c r="D11299" s="180" t="s">
        <v>28104</v>
      </c>
    </row>
    <row r="11300" spans="1:4" x14ac:dyDescent="0.25">
      <c r="A11300" s="179" t="s">
        <v>5666</v>
      </c>
      <c r="B11300" s="179" t="s">
        <v>1344</v>
      </c>
      <c r="C11300" s="179" t="s">
        <v>7</v>
      </c>
      <c r="D11300" s="180" t="s">
        <v>28930</v>
      </c>
    </row>
    <row r="11301" spans="1:4" x14ac:dyDescent="0.25">
      <c r="A11301" s="179" t="s">
        <v>5667</v>
      </c>
      <c r="B11301" s="179" t="s">
        <v>1345</v>
      </c>
      <c r="C11301" s="179" t="s">
        <v>7</v>
      </c>
      <c r="D11301" s="180" t="s">
        <v>17725</v>
      </c>
    </row>
    <row r="11302" spans="1:4" x14ac:dyDescent="0.25">
      <c r="A11302" s="179" t="s">
        <v>5668</v>
      </c>
      <c r="B11302" s="179" t="s">
        <v>1346</v>
      </c>
      <c r="C11302" s="179" t="s">
        <v>7</v>
      </c>
      <c r="D11302" s="180" t="s">
        <v>28931</v>
      </c>
    </row>
    <row r="11303" spans="1:4" x14ac:dyDescent="0.25">
      <c r="A11303" s="179" t="s">
        <v>5669</v>
      </c>
      <c r="B11303" s="179" t="s">
        <v>1347</v>
      </c>
      <c r="C11303" s="179" t="s">
        <v>7</v>
      </c>
      <c r="D11303" s="180" t="s">
        <v>15939</v>
      </c>
    </row>
    <row r="11304" spans="1:4" x14ac:dyDescent="0.25">
      <c r="A11304" s="179" t="s">
        <v>5670</v>
      </c>
      <c r="B11304" s="179" t="s">
        <v>1348</v>
      </c>
      <c r="C11304" s="179" t="s">
        <v>7</v>
      </c>
      <c r="D11304" s="180" t="s">
        <v>17954</v>
      </c>
    </row>
    <row r="11305" spans="1:4" x14ac:dyDescent="0.25">
      <c r="A11305" s="179" t="s">
        <v>5671</v>
      </c>
      <c r="B11305" s="179" t="s">
        <v>1349</v>
      </c>
      <c r="C11305" s="179" t="s">
        <v>7</v>
      </c>
      <c r="D11305" s="180" t="s">
        <v>8138</v>
      </c>
    </row>
    <row r="11306" spans="1:4" x14ac:dyDescent="0.25">
      <c r="A11306" s="179" t="s">
        <v>5672</v>
      </c>
      <c r="B11306" s="179" t="s">
        <v>1350</v>
      </c>
      <c r="C11306" s="179" t="s">
        <v>7</v>
      </c>
      <c r="D11306" s="180" t="s">
        <v>17923</v>
      </c>
    </row>
    <row r="11307" spans="1:4" x14ac:dyDescent="0.25">
      <c r="A11307" s="179" t="s">
        <v>5673</v>
      </c>
      <c r="B11307" s="179" t="s">
        <v>1351</v>
      </c>
      <c r="C11307" s="179" t="s">
        <v>7</v>
      </c>
      <c r="D11307" s="180" t="s">
        <v>12687</v>
      </c>
    </row>
    <row r="11308" spans="1:4" x14ac:dyDescent="0.25">
      <c r="A11308" s="179" t="s">
        <v>5674</v>
      </c>
      <c r="B11308" s="179" t="s">
        <v>1352</v>
      </c>
      <c r="C11308" s="179" t="s">
        <v>7</v>
      </c>
      <c r="D11308" s="180" t="s">
        <v>12704</v>
      </c>
    </row>
    <row r="11309" spans="1:4" x14ac:dyDescent="0.25">
      <c r="A11309" s="179" t="s">
        <v>5675</v>
      </c>
      <c r="B11309" s="179" t="s">
        <v>1353</v>
      </c>
      <c r="C11309" s="179" t="s">
        <v>7</v>
      </c>
      <c r="D11309" s="180" t="s">
        <v>14977</v>
      </c>
    </row>
    <row r="11310" spans="1:4" x14ac:dyDescent="0.25">
      <c r="A11310" s="179" t="s">
        <v>5676</v>
      </c>
      <c r="B11310" s="179" t="s">
        <v>1354</v>
      </c>
      <c r="C11310" s="179" t="s">
        <v>7</v>
      </c>
      <c r="D11310" s="180" t="s">
        <v>8552</v>
      </c>
    </row>
    <row r="11311" spans="1:4" x14ac:dyDescent="0.25">
      <c r="A11311" s="179" t="s">
        <v>5677</v>
      </c>
      <c r="B11311" s="179" t="s">
        <v>1355</v>
      </c>
      <c r="C11311" s="179" t="s">
        <v>7</v>
      </c>
      <c r="D11311" s="180" t="s">
        <v>7249</v>
      </c>
    </row>
    <row r="11312" spans="1:4" x14ac:dyDescent="0.25">
      <c r="A11312" s="179" t="s">
        <v>5678</v>
      </c>
      <c r="B11312" s="179" t="s">
        <v>1356</v>
      </c>
      <c r="C11312" s="179" t="s">
        <v>7</v>
      </c>
      <c r="D11312" s="180" t="s">
        <v>27335</v>
      </c>
    </row>
    <row r="11313" spans="1:4" x14ac:dyDescent="0.25">
      <c r="A11313" s="179" t="s">
        <v>5679</v>
      </c>
      <c r="B11313" s="179" t="s">
        <v>1357</v>
      </c>
      <c r="C11313" s="179" t="s">
        <v>7</v>
      </c>
      <c r="D11313" s="180" t="s">
        <v>28932</v>
      </c>
    </row>
    <row r="11314" spans="1:4" x14ac:dyDescent="0.25">
      <c r="A11314" s="179" t="s">
        <v>5680</v>
      </c>
      <c r="B11314" s="179" t="s">
        <v>1358</v>
      </c>
      <c r="C11314" s="179" t="s">
        <v>7</v>
      </c>
      <c r="D11314" s="180" t="s">
        <v>28933</v>
      </c>
    </row>
    <row r="11315" spans="1:4" x14ac:dyDescent="0.25">
      <c r="A11315" s="179" t="s">
        <v>5681</v>
      </c>
      <c r="B11315" s="179" t="s">
        <v>1359</v>
      </c>
      <c r="C11315" s="179" t="s">
        <v>7</v>
      </c>
      <c r="D11315" s="180" t="s">
        <v>28934</v>
      </c>
    </row>
    <row r="11316" spans="1:4" x14ac:dyDescent="0.25">
      <c r="A11316" s="179" t="s">
        <v>5682</v>
      </c>
      <c r="B11316" s="179" t="s">
        <v>1360</v>
      </c>
      <c r="C11316" s="179" t="s">
        <v>7</v>
      </c>
      <c r="D11316" s="180" t="s">
        <v>25832</v>
      </c>
    </row>
    <row r="11317" spans="1:4" x14ac:dyDescent="0.25">
      <c r="A11317" s="179" t="s">
        <v>5683</v>
      </c>
      <c r="B11317" s="179" t="s">
        <v>1361</v>
      </c>
      <c r="C11317" s="179" t="s">
        <v>7</v>
      </c>
      <c r="D11317" s="180" t="s">
        <v>16045</v>
      </c>
    </row>
    <row r="11318" spans="1:4" x14ac:dyDescent="0.25">
      <c r="A11318" s="179" t="s">
        <v>5684</v>
      </c>
      <c r="B11318" s="179" t="s">
        <v>14408</v>
      </c>
      <c r="C11318" s="179" t="s">
        <v>7</v>
      </c>
      <c r="D11318" s="180" t="s">
        <v>28935</v>
      </c>
    </row>
    <row r="11319" spans="1:4" x14ac:dyDescent="0.25">
      <c r="A11319" s="179" t="s">
        <v>5685</v>
      </c>
      <c r="B11319" s="179" t="s">
        <v>14409</v>
      </c>
      <c r="C11319" s="179" t="s">
        <v>7</v>
      </c>
      <c r="D11319" s="180" t="s">
        <v>28936</v>
      </c>
    </row>
    <row r="11320" spans="1:4" x14ac:dyDescent="0.25">
      <c r="A11320" s="179" t="s">
        <v>5686</v>
      </c>
      <c r="B11320" s="179" t="s">
        <v>14410</v>
      </c>
      <c r="C11320" s="179" t="s">
        <v>7</v>
      </c>
      <c r="D11320" s="180" t="s">
        <v>28937</v>
      </c>
    </row>
    <row r="11321" spans="1:4" x14ac:dyDescent="0.25">
      <c r="A11321" s="179" t="s">
        <v>5687</v>
      </c>
      <c r="B11321" s="179" t="s">
        <v>14411</v>
      </c>
      <c r="C11321" s="179" t="s">
        <v>7</v>
      </c>
      <c r="D11321" s="180" t="s">
        <v>28938</v>
      </c>
    </row>
    <row r="11322" spans="1:4" x14ac:dyDescent="0.25">
      <c r="A11322" s="179" t="s">
        <v>5688</v>
      </c>
      <c r="B11322" s="179" t="s">
        <v>14412</v>
      </c>
      <c r="C11322" s="179" t="s">
        <v>7</v>
      </c>
      <c r="D11322" s="180" t="s">
        <v>27766</v>
      </c>
    </row>
    <row r="11323" spans="1:4" x14ac:dyDescent="0.25">
      <c r="A11323" s="179" t="s">
        <v>5689</v>
      </c>
      <c r="B11323" s="179" t="s">
        <v>14413</v>
      </c>
      <c r="C11323" s="179" t="s">
        <v>7</v>
      </c>
      <c r="D11323" s="180" t="s">
        <v>28939</v>
      </c>
    </row>
    <row r="11324" spans="1:4" x14ac:dyDescent="0.25">
      <c r="A11324" s="179" t="s">
        <v>5690</v>
      </c>
      <c r="B11324" s="179" t="s">
        <v>14414</v>
      </c>
      <c r="C11324" s="179" t="s">
        <v>7</v>
      </c>
      <c r="D11324" s="180" t="s">
        <v>28940</v>
      </c>
    </row>
    <row r="11325" spans="1:4" x14ac:dyDescent="0.25">
      <c r="A11325" s="179" t="s">
        <v>5691</v>
      </c>
      <c r="B11325" s="179" t="s">
        <v>14415</v>
      </c>
      <c r="C11325" s="179" t="s">
        <v>7</v>
      </c>
      <c r="D11325" s="180" t="s">
        <v>28941</v>
      </c>
    </row>
    <row r="11326" spans="1:4" x14ac:dyDescent="0.25">
      <c r="A11326" s="179" t="s">
        <v>5692</v>
      </c>
      <c r="B11326" s="179" t="s">
        <v>14416</v>
      </c>
      <c r="C11326" s="179" t="s">
        <v>7</v>
      </c>
      <c r="D11326" s="180" t="s">
        <v>28942</v>
      </c>
    </row>
    <row r="11327" spans="1:4" x14ac:dyDescent="0.25">
      <c r="A11327" s="179" t="s">
        <v>5693</v>
      </c>
      <c r="B11327" s="179" t="s">
        <v>14417</v>
      </c>
      <c r="C11327" s="179" t="s">
        <v>7</v>
      </c>
      <c r="D11327" s="180" t="s">
        <v>28943</v>
      </c>
    </row>
    <row r="11328" spans="1:4" x14ac:dyDescent="0.25">
      <c r="A11328" s="179" t="s">
        <v>5694</v>
      </c>
      <c r="B11328" s="179" t="s">
        <v>1362</v>
      </c>
      <c r="C11328" s="179" t="s">
        <v>7</v>
      </c>
      <c r="D11328" s="180" t="s">
        <v>28944</v>
      </c>
    </row>
    <row r="11329" spans="1:4" x14ac:dyDescent="0.25">
      <c r="A11329" s="179" t="s">
        <v>5695</v>
      </c>
      <c r="B11329" s="179" t="s">
        <v>14418</v>
      </c>
      <c r="C11329" s="179" t="s">
        <v>7</v>
      </c>
      <c r="D11329" s="180" t="s">
        <v>28945</v>
      </c>
    </row>
    <row r="11330" spans="1:4" x14ac:dyDescent="0.25">
      <c r="A11330" s="179" t="s">
        <v>5696</v>
      </c>
      <c r="B11330" s="179" t="s">
        <v>14419</v>
      </c>
      <c r="C11330" s="179" t="s">
        <v>7</v>
      </c>
      <c r="D11330" s="180" t="s">
        <v>12761</v>
      </c>
    </row>
    <row r="11331" spans="1:4" x14ac:dyDescent="0.25">
      <c r="A11331" s="179" t="s">
        <v>5697</v>
      </c>
      <c r="B11331" s="179" t="s">
        <v>14420</v>
      </c>
      <c r="C11331" s="179" t="s">
        <v>7</v>
      </c>
      <c r="D11331" s="180" t="s">
        <v>28946</v>
      </c>
    </row>
    <row r="11332" spans="1:4" x14ac:dyDescent="0.25">
      <c r="A11332" s="179" t="s">
        <v>5698</v>
      </c>
      <c r="B11332" s="179" t="s">
        <v>14421</v>
      </c>
      <c r="C11332" s="179" t="s">
        <v>7</v>
      </c>
      <c r="D11332" s="180" t="s">
        <v>28947</v>
      </c>
    </row>
    <row r="11333" spans="1:4" x14ac:dyDescent="0.25">
      <c r="A11333" s="179" t="s">
        <v>5699</v>
      </c>
      <c r="B11333" s="179" t="s">
        <v>14422</v>
      </c>
      <c r="C11333" s="179" t="s">
        <v>7</v>
      </c>
      <c r="D11333" s="180" t="s">
        <v>28011</v>
      </c>
    </row>
    <row r="11334" spans="1:4" x14ac:dyDescent="0.25">
      <c r="A11334" s="179" t="s">
        <v>5700</v>
      </c>
      <c r="B11334" s="179" t="s">
        <v>14423</v>
      </c>
      <c r="C11334" s="179" t="s">
        <v>7</v>
      </c>
      <c r="D11334" s="180" t="s">
        <v>25927</v>
      </c>
    </row>
    <row r="11335" spans="1:4" x14ac:dyDescent="0.25">
      <c r="A11335" s="179" t="s">
        <v>5701</v>
      </c>
      <c r="B11335" s="179" t="s">
        <v>14424</v>
      </c>
      <c r="C11335" s="179" t="s">
        <v>7</v>
      </c>
      <c r="D11335" s="180" t="s">
        <v>28804</v>
      </c>
    </row>
    <row r="11336" spans="1:4" x14ac:dyDescent="0.25">
      <c r="A11336" s="179" t="s">
        <v>5702</v>
      </c>
      <c r="B11336" s="179" t="s">
        <v>14425</v>
      </c>
      <c r="C11336" s="179" t="s">
        <v>7</v>
      </c>
      <c r="D11336" s="180" t="s">
        <v>28948</v>
      </c>
    </row>
    <row r="11337" spans="1:4" x14ac:dyDescent="0.25">
      <c r="A11337" s="179" t="s">
        <v>5703</v>
      </c>
      <c r="B11337" s="179" t="s">
        <v>14427</v>
      </c>
      <c r="C11337" s="179" t="s">
        <v>7</v>
      </c>
      <c r="D11337" s="180" t="s">
        <v>19076</v>
      </c>
    </row>
    <row r="11338" spans="1:4" x14ac:dyDescent="0.25">
      <c r="A11338" s="179" t="s">
        <v>5704</v>
      </c>
      <c r="B11338" s="179" t="s">
        <v>14428</v>
      </c>
      <c r="C11338" s="179" t="s">
        <v>7</v>
      </c>
      <c r="D11338" s="180" t="s">
        <v>17970</v>
      </c>
    </row>
    <row r="11339" spans="1:4" x14ac:dyDescent="0.25">
      <c r="A11339" s="179" t="s">
        <v>5705</v>
      </c>
      <c r="B11339" s="179" t="s">
        <v>14429</v>
      </c>
      <c r="C11339" s="179" t="s">
        <v>7</v>
      </c>
      <c r="D11339" s="180" t="s">
        <v>28949</v>
      </c>
    </row>
    <row r="11340" spans="1:4" x14ac:dyDescent="0.25">
      <c r="A11340" s="179" t="s">
        <v>5706</v>
      </c>
      <c r="B11340" s="179" t="s">
        <v>14430</v>
      </c>
      <c r="C11340" s="179" t="s">
        <v>7</v>
      </c>
      <c r="D11340" s="180" t="s">
        <v>18365</v>
      </c>
    </row>
    <row r="11341" spans="1:4" x14ac:dyDescent="0.25">
      <c r="A11341" s="179" t="s">
        <v>5707</v>
      </c>
      <c r="B11341" s="179" t="s">
        <v>14431</v>
      </c>
      <c r="C11341" s="179" t="s">
        <v>7</v>
      </c>
      <c r="D11341" s="180" t="s">
        <v>15042</v>
      </c>
    </row>
    <row r="11342" spans="1:4" x14ac:dyDescent="0.25">
      <c r="A11342" s="179" t="s">
        <v>5708</v>
      </c>
      <c r="B11342" s="179" t="s">
        <v>14432</v>
      </c>
      <c r="C11342" s="179" t="s">
        <v>7</v>
      </c>
      <c r="D11342" s="180" t="s">
        <v>18019</v>
      </c>
    </row>
    <row r="11343" spans="1:4" x14ac:dyDescent="0.25">
      <c r="A11343" s="179" t="s">
        <v>5709</v>
      </c>
      <c r="B11343" s="179" t="s">
        <v>14433</v>
      </c>
      <c r="C11343" s="179" t="s">
        <v>7</v>
      </c>
      <c r="D11343" s="180" t="s">
        <v>28950</v>
      </c>
    </row>
    <row r="11344" spans="1:4" x14ac:dyDescent="0.25">
      <c r="A11344" s="179" t="s">
        <v>5710</v>
      </c>
      <c r="B11344" s="179" t="s">
        <v>14434</v>
      </c>
      <c r="C11344" s="179" t="s">
        <v>7</v>
      </c>
      <c r="D11344" s="180" t="s">
        <v>28951</v>
      </c>
    </row>
    <row r="11345" spans="1:4" x14ac:dyDescent="0.25">
      <c r="A11345" s="179" t="s">
        <v>5711</v>
      </c>
      <c r="B11345" s="179" t="s">
        <v>14435</v>
      </c>
      <c r="C11345" s="179" t="s">
        <v>7</v>
      </c>
      <c r="D11345" s="180" t="s">
        <v>28952</v>
      </c>
    </row>
    <row r="11346" spans="1:4" x14ac:dyDescent="0.25">
      <c r="A11346" s="179" t="s">
        <v>5712</v>
      </c>
      <c r="B11346" s="179" t="s">
        <v>14436</v>
      </c>
      <c r="C11346" s="179" t="s">
        <v>7</v>
      </c>
      <c r="D11346" s="180" t="s">
        <v>28953</v>
      </c>
    </row>
    <row r="11347" spans="1:4" x14ac:dyDescent="0.25">
      <c r="A11347" s="179" t="s">
        <v>5713</v>
      </c>
      <c r="B11347" s="179" t="s">
        <v>14437</v>
      </c>
      <c r="C11347" s="179" t="s">
        <v>7</v>
      </c>
      <c r="D11347" s="180" t="s">
        <v>28954</v>
      </c>
    </row>
    <row r="11348" spans="1:4" x14ac:dyDescent="0.25">
      <c r="A11348" s="179" t="s">
        <v>5714</v>
      </c>
      <c r="B11348" s="179" t="s">
        <v>14438</v>
      </c>
      <c r="C11348" s="179" t="s">
        <v>7</v>
      </c>
      <c r="D11348" s="180" t="s">
        <v>28587</v>
      </c>
    </row>
    <row r="11349" spans="1:4" x14ac:dyDescent="0.25">
      <c r="A11349" s="179" t="s">
        <v>5715</v>
      </c>
      <c r="B11349" s="179" t="s">
        <v>14439</v>
      </c>
      <c r="C11349" s="179" t="s">
        <v>7</v>
      </c>
      <c r="D11349" s="180" t="s">
        <v>28955</v>
      </c>
    </row>
    <row r="11350" spans="1:4" x14ac:dyDescent="0.25">
      <c r="A11350" s="179" t="s">
        <v>5716</v>
      </c>
      <c r="B11350" s="179" t="s">
        <v>14440</v>
      </c>
      <c r="C11350" s="179" t="s">
        <v>7</v>
      </c>
      <c r="D11350" s="180" t="s">
        <v>17992</v>
      </c>
    </row>
    <row r="11351" spans="1:4" x14ac:dyDescent="0.25">
      <c r="A11351" s="179" t="s">
        <v>5717</v>
      </c>
      <c r="B11351" s="179" t="s">
        <v>14441</v>
      </c>
      <c r="C11351" s="179" t="s">
        <v>7</v>
      </c>
      <c r="D11351" s="180" t="s">
        <v>28956</v>
      </c>
    </row>
    <row r="11352" spans="1:4" x14ac:dyDescent="0.25">
      <c r="A11352" s="179" t="s">
        <v>5718</v>
      </c>
      <c r="B11352" s="179" t="s">
        <v>18333</v>
      </c>
      <c r="C11352" s="179" t="s">
        <v>7</v>
      </c>
      <c r="D11352" s="180" t="s">
        <v>28957</v>
      </c>
    </row>
    <row r="11353" spans="1:4" x14ac:dyDescent="0.25">
      <c r="A11353" s="179" t="s">
        <v>5719</v>
      </c>
      <c r="B11353" s="179" t="s">
        <v>14442</v>
      </c>
      <c r="C11353" s="179" t="s">
        <v>7</v>
      </c>
      <c r="D11353" s="180" t="s">
        <v>17586</v>
      </c>
    </row>
    <row r="11354" spans="1:4" x14ac:dyDescent="0.25">
      <c r="A11354" s="179" t="s">
        <v>5720</v>
      </c>
      <c r="B11354" s="179" t="s">
        <v>14443</v>
      </c>
      <c r="C11354" s="179" t="s">
        <v>7</v>
      </c>
      <c r="D11354" s="180" t="s">
        <v>18330</v>
      </c>
    </row>
    <row r="11355" spans="1:4" x14ac:dyDescent="0.25">
      <c r="A11355" s="179" t="s">
        <v>5721</v>
      </c>
      <c r="B11355" s="179" t="s">
        <v>14444</v>
      </c>
      <c r="C11355" s="179" t="s">
        <v>7</v>
      </c>
      <c r="D11355" s="180" t="s">
        <v>14981</v>
      </c>
    </row>
    <row r="11356" spans="1:4" x14ac:dyDescent="0.25">
      <c r="A11356" s="179" t="s">
        <v>5722</v>
      </c>
      <c r="B11356" s="179" t="s">
        <v>14445</v>
      </c>
      <c r="C11356" s="179" t="s">
        <v>7</v>
      </c>
      <c r="D11356" s="180" t="s">
        <v>28958</v>
      </c>
    </row>
    <row r="11357" spans="1:4" x14ac:dyDescent="0.25">
      <c r="A11357" s="179" t="s">
        <v>5723</v>
      </c>
      <c r="B11357" s="179" t="s">
        <v>14446</v>
      </c>
      <c r="C11357" s="179" t="s">
        <v>7</v>
      </c>
      <c r="D11357" s="180" t="s">
        <v>17817</v>
      </c>
    </row>
    <row r="11358" spans="1:4" x14ac:dyDescent="0.25">
      <c r="A11358" s="179" t="s">
        <v>5724</v>
      </c>
      <c r="B11358" s="179" t="s">
        <v>14447</v>
      </c>
      <c r="C11358" s="179" t="s">
        <v>7</v>
      </c>
      <c r="D11358" s="180" t="s">
        <v>28959</v>
      </c>
    </row>
    <row r="11359" spans="1:4" x14ac:dyDescent="0.25">
      <c r="A11359" s="179" t="s">
        <v>5725</v>
      </c>
      <c r="B11359" s="179" t="s">
        <v>14448</v>
      </c>
      <c r="C11359" s="179" t="s">
        <v>7</v>
      </c>
      <c r="D11359" s="180" t="s">
        <v>28960</v>
      </c>
    </row>
    <row r="11360" spans="1:4" x14ac:dyDescent="0.25">
      <c r="A11360" s="179" t="s">
        <v>5726</v>
      </c>
      <c r="B11360" s="179" t="s">
        <v>1363</v>
      </c>
      <c r="C11360" s="179" t="s">
        <v>7</v>
      </c>
      <c r="D11360" s="180" t="s">
        <v>28961</v>
      </c>
    </row>
    <row r="11361" spans="1:4" x14ac:dyDescent="0.25">
      <c r="A11361" s="179" t="s">
        <v>5727</v>
      </c>
      <c r="B11361" s="179" t="s">
        <v>1364</v>
      </c>
      <c r="C11361" s="179" t="s">
        <v>7</v>
      </c>
      <c r="D11361" s="180" t="s">
        <v>28962</v>
      </c>
    </row>
    <row r="11362" spans="1:4" x14ac:dyDescent="0.25">
      <c r="A11362" s="179" t="s">
        <v>5728</v>
      </c>
      <c r="B11362" s="179" t="s">
        <v>1365</v>
      </c>
      <c r="C11362" s="179" t="s">
        <v>7</v>
      </c>
      <c r="D11362" s="180" t="s">
        <v>28963</v>
      </c>
    </row>
    <row r="11363" spans="1:4" x14ac:dyDescent="0.25">
      <c r="A11363" s="179" t="s">
        <v>5729</v>
      </c>
      <c r="B11363" s="179" t="s">
        <v>1366</v>
      </c>
      <c r="C11363" s="179" t="s">
        <v>7</v>
      </c>
      <c r="D11363" s="180" t="s">
        <v>16937</v>
      </c>
    </row>
    <row r="11364" spans="1:4" x14ac:dyDescent="0.25">
      <c r="A11364" s="179" t="s">
        <v>5730</v>
      </c>
      <c r="B11364" s="179" t="s">
        <v>1367</v>
      </c>
      <c r="C11364" s="179" t="s">
        <v>7</v>
      </c>
      <c r="D11364" s="180" t="s">
        <v>28964</v>
      </c>
    </row>
    <row r="11365" spans="1:4" x14ac:dyDescent="0.25">
      <c r="A11365" s="179" t="s">
        <v>5731</v>
      </c>
      <c r="B11365" s="179" t="s">
        <v>1368</v>
      </c>
      <c r="C11365" s="179" t="s">
        <v>7</v>
      </c>
      <c r="D11365" s="180" t="s">
        <v>27947</v>
      </c>
    </row>
    <row r="11366" spans="1:4" x14ac:dyDescent="0.25">
      <c r="A11366" s="179" t="s">
        <v>5732</v>
      </c>
      <c r="B11366" s="179" t="s">
        <v>1369</v>
      </c>
      <c r="C11366" s="179" t="s">
        <v>7</v>
      </c>
      <c r="D11366" s="180" t="s">
        <v>28965</v>
      </c>
    </row>
    <row r="11367" spans="1:4" x14ac:dyDescent="0.25">
      <c r="A11367" s="179" t="s">
        <v>5733</v>
      </c>
      <c r="B11367" s="179" t="s">
        <v>1370</v>
      </c>
      <c r="C11367" s="179" t="s">
        <v>7</v>
      </c>
      <c r="D11367" s="180" t="s">
        <v>28966</v>
      </c>
    </row>
    <row r="11368" spans="1:4" x14ac:dyDescent="0.25">
      <c r="A11368" s="179" t="s">
        <v>5734</v>
      </c>
      <c r="B11368" s="179" t="s">
        <v>1371</v>
      </c>
      <c r="C11368" s="179" t="s">
        <v>7</v>
      </c>
      <c r="D11368" s="180" t="s">
        <v>28967</v>
      </c>
    </row>
    <row r="11369" spans="1:4" x14ac:dyDescent="0.25">
      <c r="A11369" s="179" t="s">
        <v>5735</v>
      </c>
      <c r="B11369" s="179" t="s">
        <v>1372</v>
      </c>
      <c r="C11369" s="179" t="s">
        <v>7</v>
      </c>
      <c r="D11369" s="180" t="s">
        <v>28968</v>
      </c>
    </row>
    <row r="11370" spans="1:4" x14ac:dyDescent="0.25">
      <c r="A11370" s="179" t="s">
        <v>5736</v>
      </c>
      <c r="B11370" s="179" t="s">
        <v>1373</v>
      </c>
      <c r="C11370" s="179" t="s">
        <v>7</v>
      </c>
      <c r="D11370" s="180" t="s">
        <v>28969</v>
      </c>
    </row>
    <row r="11371" spans="1:4" x14ac:dyDescent="0.25">
      <c r="A11371" s="179" t="s">
        <v>5737</v>
      </c>
      <c r="B11371" s="179" t="s">
        <v>1374</v>
      </c>
      <c r="C11371" s="179" t="s">
        <v>7</v>
      </c>
      <c r="D11371" s="180" t="s">
        <v>28970</v>
      </c>
    </row>
    <row r="11372" spans="1:4" x14ac:dyDescent="0.25">
      <c r="A11372" s="179" t="s">
        <v>5738</v>
      </c>
      <c r="B11372" s="179" t="s">
        <v>1375</v>
      </c>
      <c r="C11372" s="179" t="s">
        <v>7</v>
      </c>
      <c r="D11372" s="180" t="s">
        <v>28971</v>
      </c>
    </row>
    <row r="11373" spans="1:4" x14ac:dyDescent="0.25">
      <c r="A11373" s="179" t="s">
        <v>5739</v>
      </c>
      <c r="B11373" s="179" t="s">
        <v>1376</v>
      </c>
      <c r="C11373" s="179" t="s">
        <v>7</v>
      </c>
      <c r="D11373" s="180" t="s">
        <v>28972</v>
      </c>
    </row>
    <row r="11374" spans="1:4" x14ac:dyDescent="0.25">
      <c r="A11374" s="179" t="s">
        <v>5740</v>
      </c>
      <c r="B11374" s="179" t="s">
        <v>1377</v>
      </c>
      <c r="C11374" s="179" t="s">
        <v>7</v>
      </c>
      <c r="D11374" s="180" t="s">
        <v>28973</v>
      </c>
    </row>
    <row r="11375" spans="1:4" x14ac:dyDescent="0.25">
      <c r="A11375" s="179" t="s">
        <v>5741</v>
      </c>
      <c r="B11375" s="179" t="s">
        <v>1378</v>
      </c>
      <c r="C11375" s="179" t="s">
        <v>7</v>
      </c>
      <c r="D11375" s="180" t="s">
        <v>28974</v>
      </c>
    </row>
    <row r="11376" spans="1:4" x14ac:dyDescent="0.25">
      <c r="A11376" s="179" t="s">
        <v>5742</v>
      </c>
      <c r="B11376" s="179" t="s">
        <v>1379</v>
      </c>
      <c r="C11376" s="179" t="s">
        <v>7</v>
      </c>
      <c r="D11376" s="180" t="s">
        <v>28975</v>
      </c>
    </row>
    <row r="11377" spans="1:4" x14ac:dyDescent="0.25">
      <c r="A11377" s="179" t="s">
        <v>5743</v>
      </c>
      <c r="B11377" s="179" t="s">
        <v>1380</v>
      </c>
      <c r="C11377" s="179" t="s">
        <v>7</v>
      </c>
      <c r="D11377" s="180" t="s">
        <v>17750</v>
      </c>
    </row>
    <row r="11378" spans="1:4" x14ac:dyDescent="0.25">
      <c r="A11378" s="179" t="s">
        <v>5744</v>
      </c>
      <c r="B11378" s="179" t="s">
        <v>1381</v>
      </c>
      <c r="C11378" s="179" t="s">
        <v>7</v>
      </c>
      <c r="D11378" s="180" t="s">
        <v>28976</v>
      </c>
    </row>
    <row r="11379" spans="1:4" x14ac:dyDescent="0.25">
      <c r="A11379" s="179" t="s">
        <v>5745</v>
      </c>
      <c r="B11379" s="179" t="s">
        <v>1382</v>
      </c>
      <c r="C11379" s="179" t="s">
        <v>7</v>
      </c>
      <c r="D11379" s="180" t="s">
        <v>28977</v>
      </c>
    </row>
    <row r="11380" spans="1:4" x14ac:dyDescent="0.25">
      <c r="A11380" s="179" t="s">
        <v>5746</v>
      </c>
      <c r="B11380" s="179" t="s">
        <v>1383</v>
      </c>
      <c r="C11380" s="179" t="s">
        <v>7</v>
      </c>
      <c r="D11380" s="180" t="s">
        <v>28978</v>
      </c>
    </row>
    <row r="11381" spans="1:4" x14ac:dyDescent="0.25">
      <c r="A11381" s="179" t="s">
        <v>5747</v>
      </c>
      <c r="B11381" s="179" t="s">
        <v>1384</v>
      </c>
      <c r="C11381" s="179" t="s">
        <v>7</v>
      </c>
      <c r="D11381" s="180" t="s">
        <v>28979</v>
      </c>
    </row>
    <row r="11382" spans="1:4" x14ac:dyDescent="0.25">
      <c r="A11382" s="179" t="s">
        <v>5748</v>
      </c>
      <c r="B11382" s="179" t="s">
        <v>1385</v>
      </c>
      <c r="C11382" s="179" t="s">
        <v>7</v>
      </c>
      <c r="D11382" s="180" t="s">
        <v>14883</v>
      </c>
    </row>
    <row r="11383" spans="1:4" x14ac:dyDescent="0.25">
      <c r="A11383" s="179" t="s">
        <v>5749</v>
      </c>
      <c r="B11383" s="179" t="s">
        <v>1386</v>
      </c>
      <c r="C11383" s="179" t="s">
        <v>7</v>
      </c>
      <c r="D11383" s="180" t="s">
        <v>28980</v>
      </c>
    </row>
    <row r="11384" spans="1:4" x14ac:dyDescent="0.25">
      <c r="A11384" s="179" t="s">
        <v>5750</v>
      </c>
      <c r="B11384" s="179" t="s">
        <v>1387</v>
      </c>
      <c r="C11384" s="179" t="s">
        <v>7</v>
      </c>
      <c r="D11384" s="180" t="s">
        <v>28981</v>
      </c>
    </row>
    <row r="11385" spans="1:4" x14ac:dyDescent="0.25">
      <c r="A11385" s="179" t="s">
        <v>5751</v>
      </c>
      <c r="B11385" s="179" t="s">
        <v>1388</v>
      </c>
      <c r="C11385" s="179" t="s">
        <v>7</v>
      </c>
      <c r="D11385" s="180" t="s">
        <v>28979</v>
      </c>
    </row>
    <row r="11386" spans="1:4" x14ac:dyDescent="0.25">
      <c r="A11386" s="179" t="s">
        <v>5752</v>
      </c>
      <c r="B11386" s="179" t="s">
        <v>1389</v>
      </c>
      <c r="C11386" s="179" t="s">
        <v>7</v>
      </c>
      <c r="D11386" s="180" t="s">
        <v>28982</v>
      </c>
    </row>
    <row r="11387" spans="1:4" x14ac:dyDescent="0.25">
      <c r="A11387" s="179" t="s">
        <v>5753</v>
      </c>
      <c r="B11387" s="179" t="s">
        <v>1390</v>
      </c>
      <c r="C11387" s="179" t="s">
        <v>7</v>
      </c>
      <c r="D11387" s="180" t="s">
        <v>15767</v>
      </c>
    </row>
    <row r="11388" spans="1:4" x14ac:dyDescent="0.25">
      <c r="A11388" s="179" t="s">
        <v>5754</v>
      </c>
      <c r="B11388" s="179" t="s">
        <v>1391</v>
      </c>
      <c r="C11388" s="179" t="s">
        <v>7</v>
      </c>
      <c r="D11388" s="180" t="s">
        <v>17689</v>
      </c>
    </row>
    <row r="11389" spans="1:4" x14ac:dyDescent="0.25">
      <c r="A11389" s="179" t="s">
        <v>5755</v>
      </c>
      <c r="B11389" s="179" t="s">
        <v>1392</v>
      </c>
      <c r="C11389" s="179" t="s">
        <v>7</v>
      </c>
      <c r="D11389" s="180" t="s">
        <v>23060</v>
      </c>
    </row>
    <row r="11390" spans="1:4" x14ac:dyDescent="0.25">
      <c r="A11390" s="179" t="s">
        <v>5756</v>
      </c>
      <c r="B11390" s="179" t="s">
        <v>1393</v>
      </c>
      <c r="C11390" s="179" t="s">
        <v>7</v>
      </c>
      <c r="D11390" s="180" t="s">
        <v>28983</v>
      </c>
    </row>
    <row r="11391" spans="1:4" x14ac:dyDescent="0.25">
      <c r="A11391" s="179" t="s">
        <v>5757</v>
      </c>
      <c r="B11391" s="179" t="s">
        <v>1394</v>
      </c>
      <c r="C11391" s="179" t="s">
        <v>7</v>
      </c>
      <c r="D11391" s="180" t="s">
        <v>15043</v>
      </c>
    </row>
    <row r="11392" spans="1:4" x14ac:dyDescent="0.25">
      <c r="A11392" s="179" t="s">
        <v>5758</v>
      </c>
      <c r="B11392" s="179" t="s">
        <v>1395</v>
      </c>
      <c r="C11392" s="179" t="s">
        <v>7</v>
      </c>
      <c r="D11392" s="180" t="s">
        <v>27836</v>
      </c>
    </row>
    <row r="11393" spans="1:4" x14ac:dyDescent="0.25">
      <c r="A11393" s="179" t="s">
        <v>14452</v>
      </c>
      <c r="B11393" s="179" t="s">
        <v>14453</v>
      </c>
      <c r="C11393" s="179" t="s">
        <v>7</v>
      </c>
      <c r="D11393" s="180" t="s">
        <v>12830</v>
      </c>
    </row>
    <row r="11394" spans="1:4" x14ac:dyDescent="0.25">
      <c r="A11394" s="179" t="s">
        <v>14454</v>
      </c>
      <c r="B11394" s="179" t="s">
        <v>14455</v>
      </c>
      <c r="C11394" s="179" t="s">
        <v>7</v>
      </c>
      <c r="D11394" s="180" t="s">
        <v>18308</v>
      </c>
    </row>
    <row r="11395" spans="1:4" x14ac:dyDescent="0.25">
      <c r="A11395" s="179" t="s">
        <v>14456</v>
      </c>
      <c r="B11395" s="179" t="s">
        <v>14457</v>
      </c>
      <c r="C11395" s="179" t="s">
        <v>7</v>
      </c>
      <c r="D11395" s="180" t="s">
        <v>28984</v>
      </c>
    </row>
    <row r="11396" spans="1:4" x14ac:dyDescent="0.25">
      <c r="A11396" s="179" t="s">
        <v>14458</v>
      </c>
      <c r="B11396" s="179" t="s">
        <v>14459</v>
      </c>
      <c r="C11396" s="179" t="s">
        <v>7</v>
      </c>
      <c r="D11396" s="180" t="s">
        <v>28985</v>
      </c>
    </row>
    <row r="11397" spans="1:4" x14ac:dyDescent="0.25">
      <c r="A11397" s="179" t="s">
        <v>14460</v>
      </c>
      <c r="B11397" s="179" t="s">
        <v>14461</v>
      </c>
      <c r="C11397" s="179" t="s">
        <v>7</v>
      </c>
      <c r="D11397" s="180" t="s">
        <v>15214</v>
      </c>
    </row>
    <row r="11398" spans="1:4" x14ac:dyDescent="0.25">
      <c r="A11398" s="179" t="s">
        <v>14462</v>
      </c>
      <c r="B11398" s="179" t="s">
        <v>14463</v>
      </c>
      <c r="C11398" s="179" t="s">
        <v>7</v>
      </c>
      <c r="D11398" s="180" t="s">
        <v>28986</v>
      </c>
    </row>
    <row r="11399" spans="1:4" x14ac:dyDescent="0.25">
      <c r="A11399" s="179" t="s">
        <v>14464</v>
      </c>
      <c r="B11399" s="179" t="s">
        <v>14465</v>
      </c>
      <c r="C11399" s="179" t="s">
        <v>7</v>
      </c>
      <c r="D11399" s="180" t="s">
        <v>28987</v>
      </c>
    </row>
    <row r="11400" spans="1:4" x14ac:dyDescent="0.25">
      <c r="A11400" s="179" t="s">
        <v>14466</v>
      </c>
      <c r="B11400" s="179" t="s">
        <v>14467</v>
      </c>
      <c r="C11400" s="179" t="s">
        <v>7</v>
      </c>
      <c r="D11400" s="180" t="s">
        <v>14914</v>
      </c>
    </row>
    <row r="11401" spans="1:4" x14ac:dyDescent="0.25">
      <c r="A11401" s="179" t="s">
        <v>14468</v>
      </c>
      <c r="B11401" s="179" t="s">
        <v>14469</v>
      </c>
      <c r="C11401" s="179" t="s">
        <v>7</v>
      </c>
      <c r="D11401" s="180" t="s">
        <v>18294</v>
      </c>
    </row>
    <row r="11402" spans="1:4" x14ac:dyDescent="0.25">
      <c r="A11402" s="179" t="s">
        <v>14470</v>
      </c>
      <c r="B11402" s="179" t="s">
        <v>14471</v>
      </c>
      <c r="C11402" s="179" t="s">
        <v>7</v>
      </c>
      <c r="D11402" s="180" t="s">
        <v>28988</v>
      </c>
    </row>
    <row r="11403" spans="1:4" x14ac:dyDescent="0.25">
      <c r="A11403" s="179" t="s">
        <v>14472</v>
      </c>
      <c r="B11403" s="179" t="s">
        <v>14473</v>
      </c>
      <c r="C11403" s="179" t="s">
        <v>7</v>
      </c>
      <c r="D11403" s="180" t="s">
        <v>25551</v>
      </c>
    </row>
    <row r="11404" spans="1:4" x14ac:dyDescent="0.25">
      <c r="A11404" s="179" t="s">
        <v>14474</v>
      </c>
      <c r="B11404" s="179" t="s">
        <v>14475</v>
      </c>
      <c r="C11404" s="179" t="s">
        <v>7</v>
      </c>
      <c r="D11404" s="180" t="s">
        <v>28989</v>
      </c>
    </row>
    <row r="11405" spans="1:4" x14ac:dyDescent="0.25">
      <c r="A11405" s="179" t="s">
        <v>14476</v>
      </c>
      <c r="B11405" s="179" t="s">
        <v>14477</v>
      </c>
      <c r="C11405" s="179" t="s">
        <v>7</v>
      </c>
      <c r="D11405" s="180" t="s">
        <v>28990</v>
      </c>
    </row>
    <row r="11406" spans="1:4" x14ac:dyDescent="0.25">
      <c r="A11406" s="179" t="s">
        <v>14478</v>
      </c>
      <c r="B11406" s="179" t="s">
        <v>14479</v>
      </c>
      <c r="C11406" s="179" t="s">
        <v>7</v>
      </c>
      <c r="D11406" s="180" t="s">
        <v>28991</v>
      </c>
    </row>
    <row r="11407" spans="1:4" x14ac:dyDescent="0.25">
      <c r="A11407" s="179" t="s">
        <v>14480</v>
      </c>
      <c r="B11407" s="179" t="s">
        <v>14481</v>
      </c>
      <c r="C11407" s="179" t="s">
        <v>7</v>
      </c>
      <c r="D11407" s="180" t="s">
        <v>12210</v>
      </c>
    </row>
    <row r="11408" spans="1:4" x14ac:dyDescent="0.25">
      <c r="A11408" s="179" t="s">
        <v>14482</v>
      </c>
      <c r="B11408" s="179" t="s">
        <v>14483</v>
      </c>
      <c r="C11408" s="179" t="s">
        <v>7</v>
      </c>
      <c r="D11408" s="180" t="s">
        <v>26845</v>
      </c>
    </row>
    <row r="11409" spans="1:4" x14ac:dyDescent="0.25">
      <c r="A11409" s="179" t="s">
        <v>14484</v>
      </c>
      <c r="B11409" s="179" t="s">
        <v>14485</v>
      </c>
      <c r="C11409" s="179" t="s">
        <v>7</v>
      </c>
      <c r="D11409" s="180" t="s">
        <v>28992</v>
      </c>
    </row>
    <row r="11410" spans="1:4" x14ac:dyDescent="0.25">
      <c r="A11410" s="179" t="s">
        <v>14486</v>
      </c>
      <c r="B11410" s="179" t="s">
        <v>14487</v>
      </c>
      <c r="C11410" s="179" t="s">
        <v>7</v>
      </c>
      <c r="D11410" s="180" t="s">
        <v>23961</v>
      </c>
    </row>
    <row r="11411" spans="1:4" x14ac:dyDescent="0.25">
      <c r="A11411" s="179" t="s">
        <v>14488</v>
      </c>
      <c r="B11411" s="179" t="s">
        <v>14489</v>
      </c>
      <c r="C11411" s="179" t="s">
        <v>7</v>
      </c>
      <c r="D11411" s="180" t="s">
        <v>14663</v>
      </c>
    </row>
    <row r="11412" spans="1:4" x14ac:dyDescent="0.25">
      <c r="A11412" s="179" t="s">
        <v>14490</v>
      </c>
      <c r="B11412" s="179" t="s">
        <v>14491</v>
      </c>
      <c r="C11412" s="179" t="s">
        <v>7</v>
      </c>
      <c r="D11412" s="180" t="s">
        <v>17804</v>
      </c>
    </row>
    <row r="11413" spans="1:4" x14ac:dyDescent="0.25">
      <c r="A11413" s="179" t="s">
        <v>14492</v>
      </c>
      <c r="B11413" s="179" t="s">
        <v>14493</v>
      </c>
      <c r="C11413" s="179" t="s">
        <v>7</v>
      </c>
      <c r="D11413" s="180" t="s">
        <v>28993</v>
      </c>
    </row>
    <row r="11414" spans="1:4" x14ac:dyDescent="0.25">
      <c r="A11414" s="179" t="s">
        <v>14494</v>
      </c>
      <c r="B11414" s="179" t="s">
        <v>14495</v>
      </c>
      <c r="C11414" s="179" t="s">
        <v>7</v>
      </c>
      <c r="D11414" s="180" t="s">
        <v>17608</v>
      </c>
    </row>
    <row r="11415" spans="1:4" x14ac:dyDescent="0.25">
      <c r="A11415" s="179" t="s">
        <v>14496</v>
      </c>
      <c r="B11415" s="179" t="s">
        <v>14497</v>
      </c>
      <c r="C11415" s="179" t="s">
        <v>7</v>
      </c>
      <c r="D11415" s="180" t="s">
        <v>28994</v>
      </c>
    </row>
    <row r="11416" spans="1:4" x14ac:dyDescent="0.25">
      <c r="A11416" s="179" t="s">
        <v>14498</v>
      </c>
      <c r="B11416" s="179" t="s">
        <v>14499</v>
      </c>
      <c r="C11416" s="179" t="s">
        <v>7</v>
      </c>
      <c r="D11416" s="180" t="s">
        <v>27878</v>
      </c>
    </row>
    <row r="11417" spans="1:4" x14ac:dyDescent="0.25">
      <c r="A11417" s="179" t="s">
        <v>14500</v>
      </c>
      <c r="B11417" s="179" t="s">
        <v>14501</v>
      </c>
      <c r="C11417" s="179" t="s">
        <v>7</v>
      </c>
      <c r="D11417" s="180" t="s">
        <v>28995</v>
      </c>
    </row>
    <row r="11418" spans="1:4" x14ac:dyDescent="0.25">
      <c r="A11418" s="179" t="s">
        <v>14502</v>
      </c>
      <c r="B11418" s="179" t="s">
        <v>14503</v>
      </c>
      <c r="C11418" s="179" t="s">
        <v>7</v>
      </c>
      <c r="D11418" s="180" t="s">
        <v>28940</v>
      </c>
    </row>
    <row r="11419" spans="1:4" x14ac:dyDescent="0.25">
      <c r="A11419" s="179" t="s">
        <v>14504</v>
      </c>
      <c r="B11419" s="179" t="s">
        <v>14505</v>
      </c>
      <c r="C11419" s="179" t="s">
        <v>7</v>
      </c>
      <c r="D11419" s="180" t="s">
        <v>28996</v>
      </c>
    </row>
    <row r="11420" spans="1:4" x14ac:dyDescent="0.25">
      <c r="A11420" s="179" t="s">
        <v>14506</v>
      </c>
      <c r="B11420" s="179" t="s">
        <v>14507</v>
      </c>
      <c r="C11420" s="179" t="s">
        <v>7</v>
      </c>
      <c r="D11420" s="180" t="s">
        <v>14975</v>
      </c>
    </row>
    <row r="11421" spans="1:4" x14ac:dyDescent="0.25">
      <c r="A11421" s="179" t="s">
        <v>14508</v>
      </c>
      <c r="B11421" s="179" t="s">
        <v>14509</v>
      </c>
      <c r="C11421" s="179" t="s">
        <v>7</v>
      </c>
      <c r="D11421" s="180" t="s">
        <v>28997</v>
      </c>
    </row>
    <row r="11422" spans="1:4" x14ac:dyDescent="0.25">
      <c r="A11422" s="179" t="s">
        <v>14510</v>
      </c>
      <c r="B11422" s="179" t="s">
        <v>14511</v>
      </c>
      <c r="C11422" s="179" t="s">
        <v>7</v>
      </c>
      <c r="D11422" s="180" t="s">
        <v>27837</v>
      </c>
    </row>
    <row r="11423" spans="1:4" x14ac:dyDescent="0.25">
      <c r="A11423" s="179" t="s">
        <v>14512</v>
      </c>
      <c r="B11423" s="179" t="s">
        <v>14513</v>
      </c>
      <c r="C11423" s="179" t="s">
        <v>7</v>
      </c>
      <c r="D11423" s="180" t="s">
        <v>17689</v>
      </c>
    </row>
    <row r="11424" spans="1:4" x14ac:dyDescent="0.25">
      <c r="A11424" s="179" t="s">
        <v>14514</v>
      </c>
      <c r="B11424" s="179" t="s">
        <v>14515</v>
      </c>
      <c r="C11424" s="179" t="s">
        <v>7</v>
      </c>
      <c r="D11424" s="180" t="s">
        <v>18327</v>
      </c>
    </row>
    <row r="11425" spans="1:4" x14ac:dyDescent="0.25">
      <c r="A11425" s="179" t="s">
        <v>14516</v>
      </c>
      <c r="B11425" s="179" t="s">
        <v>14517</v>
      </c>
      <c r="C11425" s="179" t="s">
        <v>7</v>
      </c>
      <c r="D11425" s="180" t="s">
        <v>17028</v>
      </c>
    </row>
    <row r="11426" spans="1:4" x14ac:dyDescent="0.25">
      <c r="A11426" s="179" t="s">
        <v>14518</v>
      </c>
      <c r="B11426" s="179" t="s">
        <v>14519</v>
      </c>
      <c r="C11426" s="179" t="s">
        <v>7</v>
      </c>
      <c r="D11426" s="180" t="s">
        <v>22435</v>
      </c>
    </row>
    <row r="11427" spans="1:4" x14ac:dyDescent="0.25">
      <c r="A11427" s="179" t="s">
        <v>14520</v>
      </c>
      <c r="B11427" s="179" t="s">
        <v>14521</v>
      </c>
      <c r="C11427" s="179" t="s">
        <v>7</v>
      </c>
      <c r="D11427" s="180" t="s">
        <v>28998</v>
      </c>
    </row>
    <row r="11428" spans="1:4" x14ac:dyDescent="0.25">
      <c r="A11428" s="179" t="s">
        <v>14522</v>
      </c>
      <c r="B11428" s="179" t="s">
        <v>14523</v>
      </c>
      <c r="C11428" s="179" t="s">
        <v>7</v>
      </c>
      <c r="D11428" s="180" t="s">
        <v>16132</v>
      </c>
    </row>
    <row r="11429" spans="1:4" x14ac:dyDescent="0.25">
      <c r="A11429" s="179" t="s">
        <v>14524</v>
      </c>
      <c r="B11429" s="179" t="s">
        <v>14525</v>
      </c>
      <c r="C11429" s="179" t="s">
        <v>7</v>
      </c>
      <c r="D11429" s="180" t="s">
        <v>28999</v>
      </c>
    </row>
    <row r="11430" spans="1:4" x14ac:dyDescent="0.25">
      <c r="A11430" s="179" t="s">
        <v>14526</v>
      </c>
      <c r="B11430" s="179" t="s">
        <v>14527</v>
      </c>
      <c r="C11430" s="179" t="s">
        <v>7</v>
      </c>
      <c r="D11430" s="180" t="s">
        <v>12317</v>
      </c>
    </row>
    <row r="11431" spans="1:4" x14ac:dyDescent="0.25">
      <c r="A11431" s="179" t="s">
        <v>14528</v>
      </c>
      <c r="B11431" s="179" t="s">
        <v>14529</v>
      </c>
      <c r="C11431" s="179" t="s">
        <v>7</v>
      </c>
      <c r="D11431" s="180" t="s">
        <v>16926</v>
      </c>
    </row>
    <row r="11432" spans="1:4" x14ac:dyDescent="0.25">
      <c r="A11432" s="179" t="s">
        <v>14530</v>
      </c>
      <c r="B11432" s="179" t="s">
        <v>14531</v>
      </c>
      <c r="C11432" s="179" t="s">
        <v>7</v>
      </c>
      <c r="D11432" s="180" t="s">
        <v>29000</v>
      </c>
    </row>
    <row r="11433" spans="1:4" x14ac:dyDescent="0.25">
      <c r="A11433" s="179" t="s">
        <v>14532</v>
      </c>
      <c r="B11433" s="179" t="s">
        <v>14533</v>
      </c>
      <c r="C11433" s="179" t="s">
        <v>7</v>
      </c>
      <c r="D11433" s="180" t="s">
        <v>29001</v>
      </c>
    </row>
    <row r="11434" spans="1:4" x14ac:dyDescent="0.25">
      <c r="A11434" s="179" t="s">
        <v>14534</v>
      </c>
      <c r="B11434" s="179" t="s">
        <v>14535</v>
      </c>
      <c r="C11434" s="179" t="s">
        <v>7</v>
      </c>
      <c r="D11434" s="180" t="s">
        <v>29002</v>
      </c>
    </row>
    <row r="11435" spans="1:4" x14ac:dyDescent="0.25">
      <c r="A11435" s="179" t="s">
        <v>14536</v>
      </c>
      <c r="B11435" s="179" t="s">
        <v>14537</v>
      </c>
      <c r="C11435" s="179" t="s">
        <v>7</v>
      </c>
      <c r="D11435" s="180" t="s">
        <v>29003</v>
      </c>
    </row>
    <row r="11436" spans="1:4" x14ac:dyDescent="0.25">
      <c r="A11436" s="179" t="s">
        <v>14538</v>
      </c>
      <c r="B11436" s="179" t="s">
        <v>14539</v>
      </c>
      <c r="C11436" s="179" t="s">
        <v>7</v>
      </c>
      <c r="D11436" s="180" t="s">
        <v>17028</v>
      </c>
    </row>
    <row r="11437" spans="1:4" x14ac:dyDescent="0.25">
      <c r="A11437" s="179" t="s">
        <v>14540</v>
      </c>
      <c r="B11437" s="179" t="s">
        <v>14541</v>
      </c>
      <c r="C11437" s="179" t="s">
        <v>7</v>
      </c>
      <c r="D11437" s="180" t="s">
        <v>29004</v>
      </c>
    </row>
    <row r="11438" spans="1:4" x14ac:dyDescent="0.25">
      <c r="A11438" s="179" t="s">
        <v>14542</v>
      </c>
      <c r="B11438" s="179" t="s">
        <v>14543</v>
      </c>
      <c r="C11438" s="179" t="s">
        <v>7</v>
      </c>
      <c r="D11438" s="180" t="s">
        <v>14690</v>
      </c>
    </row>
    <row r="11439" spans="1:4" x14ac:dyDescent="0.25">
      <c r="A11439" s="179" t="s">
        <v>14544</v>
      </c>
      <c r="B11439" s="179" t="s">
        <v>14545</v>
      </c>
      <c r="C11439" s="179" t="s">
        <v>7</v>
      </c>
      <c r="D11439" s="180" t="s">
        <v>27630</v>
      </c>
    </row>
    <row r="11440" spans="1:4" x14ac:dyDescent="0.25">
      <c r="A11440" s="179" t="s">
        <v>14546</v>
      </c>
      <c r="B11440" s="179" t="s">
        <v>14547</v>
      </c>
      <c r="C11440" s="179" t="s">
        <v>7</v>
      </c>
      <c r="D11440" s="180" t="s">
        <v>29005</v>
      </c>
    </row>
    <row r="11441" spans="1:4" x14ac:dyDescent="0.25">
      <c r="A11441" s="179" t="s">
        <v>14548</v>
      </c>
      <c r="B11441" s="179" t="s">
        <v>14549</v>
      </c>
      <c r="C11441" s="179" t="s">
        <v>7</v>
      </c>
      <c r="D11441" s="180" t="s">
        <v>17913</v>
      </c>
    </row>
    <row r="11442" spans="1:4" x14ac:dyDescent="0.25">
      <c r="A11442" s="179" t="s">
        <v>14550</v>
      </c>
      <c r="B11442" s="179" t="s">
        <v>14551</v>
      </c>
      <c r="C11442" s="179" t="s">
        <v>7</v>
      </c>
      <c r="D11442" s="180" t="s">
        <v>29006</v>
      </c>
    </row>
    <row r="11443" spans="1:4" x14ac:dyDescent="0.25">
      <c r="A11443" s="179" t="s">
        <v>14552</v>
      </c>
      <c r="B11443" s="179" t="s">
        <v>14553</v>
      </c>
      <c r="C11443" s="179" t="s">
        <v>7</v>
      </c>
      <c r="D11443" s="180" t="s">
        <v>20199</v>
      </c>
    </row>
    <row r="11444" spans="1:4" x14ac:dyDescent="0.25">
      <c r="A11444" s="179" t="s">
        <v>14554</v>
      </c>
      <c r="B11444" s="179" t="s">
        <v>14555</v>
      </c>
      <c r="C11444" s="179" t="s">
        <v>7</v>
      </c>
      <c r="D11444" s="180" t="s">
        <v>14771</v>
      </c>
    </row>
    <row r="11445" spans="1:4" x14ac:dyDescent="0.25">
      <c r="A11445" s="179" t="s">
        <v>14556</v>
      </c>
      <c r="B11445" s="179" t="s">
        <v>14557</v>
      </c>
      <c r="C11445" s="179" t="s">
        <v>7</v>
      </c>
      <c r="D11445" s="180" t="s">
        <v>29007</v>
      </c>
    </row>
    <row r="11446" spans="1:4" x14ac:dyDescent="0.25">
      <c r="A11446" s="179" t="s">
        <v>14558</v>
      </c>
      <c r="B11446" s="179" t="s">
        <v>14559</v>
      </c>
      <c r="C11446" s="179" t="s">
        <v>7</v>
      </c>
      <c r="D11446" s="180" t="s">
        <v>23838</v>
      </c>
    </row>
    <row r="11447" spans="1:4" x14ac:dyDescent="0.25">
      <c r="A11447" s="179" t="s">
        <v>14560</v>
      </c>
      <c r="B11447" s="179" t="s">
        <v>14561</v>
      </c>
      <c r="C11447" s="179" t="s">
        <v>7</v>
      </c>
      <c r="D11447" s="180" t="s">
        <v>29008</v>
      </c>
    </row>
    <row r="11448" spans="1:4" x14ac:dyDescent="0.25">
      <c r="A11448" s="179" t="s">
        <v>14562</v>
      </c>
      <c r="B11448" s="179" t="s">
        <v>14563</v>
      </c>
      <c r="C11448" s="179" t="s">
        <v>7</v>
      </c>
      <c r="D11448" s="180" t="s">
        <v>15392</v>
      </c>
    </row>
    <row r="11449" spans="1:4" x14ac:dyDescent="0.25">
      <c r="A11449" s="179" t="s">
        <v>14564</v>
      </c>
      <c r="B11449" s="179" t="s">
        <v>14565</v>
      </c>
      <c r="C11449" s="179" t="s">
        <v>7</v>
      </c>
      <c r="D11449" s="180" t="s">
        <v>29009</v>
      </c>
    </row>
    <row r="11450" spans="1:4" x14ac:dyDescent="0.25">
      <c r="A11450" s="179" t="s">
        <v>14566</v>
      </c>
      <c r="B11450" s="179" t="s">
        <v>14567</v>
      </c>
      <c r="C11450" s="179" t="s">
        <v>7</v>
      </c>
      <c r="D11450" s="180" t="s">
        <v>27440</v>
      </c>
    </row>
    <row r="11451" spans="1:4" x14ac:dyDescent="0.25">
      <c r="A11451" s="179" t="s">
        <v>14568</v>
      </c>
      <c r="B11451" s="179" t="s">
        <v>14569</v>
      </c>
      <c r="C11451" s="179" t="s">
        <v>7</v>
      </c>
      <c r="D11451" s="180" t="s">
        <v>17038</v>
      </c>
    </row>
    <row r="11452" spans="1:4" x14ac:dyDescent="0.25">
      <c r="A11452" s="179" t="s">
        <v>14570</v>
      </c>
      <c r="B11452" s="179" t="s">
        <v>14571</v>
      </c>
      <c r="C11452" s="179" t="s">
        <v>7</v>
      </c>
      <c r="D11452" s="180" t="s">
        <v>29010</v>
      </c>
    </row>
    <row r="11453" spans="1:4" x14ac:dyDescent="0.25">
      <c r="A11453" s="179" t="s">
        <v>14572</v>
      </c>
      <c r="B11453" s="179" t="s">
        <v>14573</v>
      </c>
      <c r="C11453" s="179" t="s">
        <v>7</v>
      </c>
      <c r="D11453" s="180" t="s">
        <v>29011</v>
      </c>
    </row>
    <row r="11454" spans="1:4" x14ac:dyDescent="0.25">
      <c r="A11454" s="179" t="s">
        <v>14574</v>
      </c>
      <c r="B11454" s="179" t="s">
        <v>14575</v>
      </c>
      <c r="C11454" s="179" t="s">
        <v>7</v>
      </c>
      <c r="D11454" s="180" t="s">
        <v>28849</v>
      </c>
    </row>
    <row r="11455" spans="1:4" x14ac:dyDescent="0.25">
      <c r="A11455" s="179" t="s">
        <v>16565</v>
      </c>
      <c r="B11455" s="179" t="s">
        <v>16566</v>
      </c>
      <c r="C11455" s="179" t="s">
        <v>7</v>
      </c>
      <c r="D11455" s="180" t="s">
        <v>7986</v>
      </c>
    </row>
    <row r="11456" spans="1:4" x14ac:dyDescent="0.25">
      <c r="A11456" s="179" t="s">
        <v>16567</v>
      </c>
      <c r="B11456" s="179" t="s">
        <v>16568</v>
      </c>
      <c r="C11456" s="179" t="s">
        <v>7</v>
      </c>
      <c r="D11456" s="180" t="s">
        <v>29012</v>
      </c>
    </row>
    <row r="11457" spans="1:4" x14ac:dyDescent="0.25">
      <c r="A11457" s="179" t="s">
        <v>16569</v>
      </c>
      <c r="B11457" s="179" t="s">
        <v>16570</v>
      </c>
      <c r="C11457" s="179" t="s">
        <v>7</v>
      </c>
      <c r="D11457" s="180" t="s">
        <v>29013</v>
      </c>
    </row>
    <row r="11458" spans="1:4" x14ac:dyDescent="0.25">
      <c r="A11458" s="179" t="s">
        <v>16571</v>
      </c>
      <c r="B11458" s="179" t="s">
        <v>16572</v>
      </c>
      <c r="C11458" s="179" t="s">
        <v>7</v>
      </c>
      <c r="D11458" s="180" t="s">
        <v>18038</v>
      </c>
    </row>
    <row r="11459" spans="1:4" x14ac:dyDescent="0.25">
      <c r="A11459" s="179" t="s">
        <v>16573</v>
      </c>
      <c r="B11459" s="179" t="s">
        <v>16574</v>
      </c>
      <c r="C11459" s="179" t="s">
        <v>7</v>
      </c>
      <c r="D11459" s="180" t="s">
        <v>16681</v>
      </c>
    </row>
    <row r="11460" spans="1:4" x14ac:dyDescent="0.25">
      <c r="A11460" s="179" t="s">
        <v>16575</v>
      </c>
      <c r="B11460" s="179" t="s">
        <v>16576</v>
      </c>
      <c r="C11460" s="179" t="s">
        <v>7</v>
      </c>
      <c r="D11460" s="180" t="s">
        <v>17566</v>
      </c>
    </row>
    <row r="11461" spans="1:4" x14ac:dyDescent="0.25">
      <c r="A11461" s="179" t="s">
        <v>16578</v>
      </c>
      <c r="B11461" s="179" t="s">
        <v>16579</v>
      </c>
      <c r="C11461" s="179" t="s">
        <v>7</v>
      </c>
      <c r="D11461" s="180" t="s">
        <v>13873</v>
      </c>
    </row>
    <row r="11462" spans="1:4" x14ac:dyDescent="0.25">
      <c r="A11462" s="179" t="s">
        <v>16580</v>
      </c>
      <c r="B11462" s="179" t="s">
        <v>16581</v>
      </c>
      <c r="C11462" s="179" t="s">
        <v>7</v>
      </c>
      <c r="D11462" s="180" t="s">
        <v>24258</v>
      </c>
    </row>
    <row r="11463" spans="1:4" x14ac:dyDescent="0.25">
      <c r="A11463" s="179" t="s">
        <v>16582</v>
      </c>
      <c r="B11463" s="179" t="s">
        <v>16583</v>
      </c>
      <c r="C11463" s="179" t="s">
        <v>7</v>
      </c>
      <c r="D11463" s="180" t="s">
        <v>29014</v>
      </c>
    </row>
    <row r="11464" spans="1:4" x14ac:dyDescent="0.25">
      <c r="A11464" s="179" t="s">
        <v>16584</v>
      </c>
      <c r="B11464" s="179" t="s">
        <v>16585</v>
      </c>
      <c r="C11464" s="179" t="s">
        <v>7</v>
      </c>
      <c r="D11464" s="180" t="s">
        <v>29015</v>
      </c>
    </row>
    <row r="11465" spans="1:4" x14ac:dyDescent="0.25">
      <c r="A11465" s="179" t="s">
        <v>5759</v>
      </c>
      <c r="B11465" s="179" t="s">
        <v>16586</v>
      </c>
      <c r="C11465" s="179" t="s">
        <v>7</v>
      </c>
      <c r="D11465" s="180" t="s">
        <v>29016</v>
      </c>
    </row>
    <row r="11466" spans="1:4" x14ac:dyDescent="0.25">
      <c r="A11466" s="179" t="s">
        <v>5760</v>
      </c>
      <c r="B11466" s="179" t="s">
        <v>16587</v>
      </c>
      <c r="C11466" s="179" t="s">
        <v>7</v>
      </c>
      <c r="D11466" s="180" t="s">
        <v>29017</v>
      </c>
    </row>
    <row r="11467" spans="1:4" x14ac:dyDescent="0.25">
      <c r="A11467" s="179" t="s">
        <v>5761</v>
      </c>
      <c r="B11467" s="179" t="s">
        <v>16588</v>
      </c>
      <c r="C11467" s="179" t="s">
        <v>7</v>
      </c>
      <c r="D11467" s="180" t="s">
        <v>18341</v>
      </c>
    </row>
    <row r="11468" spans="1:4" x14ac:dyDescent="0.25">
      <c r="A11468" s="179" t="s">
        <v>5762</v>
      </c>
      <c r="B11468" s="179" t="s">
        <v>16589</v>
      </c>
      <c r="C11468" s="179" t="s">
        <v>7</v>
      </c>
      <c r="D11468" s="180" t="s">
        <v>16158</v>
      </c>
    </row>
    <row r="11469" spans="1:4" x14ac:dyDescent="0.25">
      <c r="A11469" s="179" t="s">
        <v>5763</v>
      </c>
      <c r="B11469" s="179" t="s">
        <v>16590</v>
      </c>
      <c r="C11469" s="179" t="s">
        <v>7</v>
      </c>
      <c r="D11469" s="180" t="s">
        <v>22449</v>
      </c>
    </row>
    <row r="11470" spans="1:4" x14ac:dyDescent="0.25">
      <c r="A11470" s="179" t="s">
        <v>5764</v>
      </c>
      <c r="B11470" s="179" t="s">
        <v>16591</v>
      </c>
      <c r="C11470" s="179" t="s">
        <v>7</v>
      </c>
      <c r="D11470" s="180" t="s">
        <v>24228</v>
      </c>
    </row>
    <row r="11471" spans="1:4" x14ac:dyDescent="0.25">
      <c r="A11471" s="179" t="s">
        <v>5765</v>
      </c>
      <c r="B11471" s="179" t="s">
        <v>16592</v>
      </c>
      <c r="C11471" s="179" t="s">
        <v>7</v>
      </c>
      <c r="D11471" s="180" t="s">
        <v>29018</v>
      </c>
    </row>
    <row r="11472" spans="1:4" x14ac:dyDescent="0.25">
      <c r="A11472" s="179" t="s">
        <v>5766</v>
      </c>
      <c r="B11472" s="179" t="s">
        <v>16593</v>
      </c>
      <c r="C11472" s="179" t="s">
        <v>7</v>
      </c>
      <c r="D11472" s="180" t="s">
        <v>29019</v>
      </c>
    </row>
    <row r="11473" spans="1:4" x14ac:dyDescent="0.25">
      <c r="A11473" s="179" t="s">
        <v>5767</v>
      </c>
      <c r="B11473" s="179" t="s">
        <v>16594</v>
      </c>
      <c r="C11473" s="179" t="s">
        <v>7</v>
      </c>
      <c r="D11473" s="180" t="s">
        <v>17828</v>
      </c>
    </row>
    <row r="11474" spans="1:4" x14ac:dyDescent="0.25">
      <c r="A11474" s="179" t="s">
        <v>5768</v>
      </c>
      <c r="B11474" s="179" t="s">
        <v>16595</v>
      </c>
      <c r="C11474" s="179" t="s">
        <v>7</v>
      </c>
      <c r="D11474" s="180" t="s">
        <v>29020</v>
      </c>
    </row>
    <row r="11475" spans="1:4" x14ac:dyDescent="0.25">
      <c r="A11475" s="179" t="s">
        <v>5769</v>
      </c>
      <c r="B11475" s="179" t="s">
        <v>11226</v>
      </c>
      <c r="C11475" s="179" t="s">
        <v>7</v>
      </c>
      <c r="D11475" s="180" t="s">
        <v>29021</v>
      </c>
    </row>
    <row r="11476" spans="1:4" x14ac:dyDescent="0.25">
      <c r="A11476" s="179" t="s">
        <v>5770</v>
      </c>
      <c r="B11476" s="179" t="s">
        <v>12410</v>
      </c>
      <c r="C11476" s="179" t="s">
        <v>7</v>
      </c>
      <c r="D11476" s="180" t="s">
        <v>29021</v>
      </c>
    </row>
    <row r="11477" spans="1:4" x14ac:dyDescent="0.25">
      <c r="A11477" s="179" t="s">
        <v>5771</v>
      </c>
      <c r="B11477" s="179" t="s">
        <v>16596</v>
      </c>
      <c r="C11477" s="179" t="s">
        <v>7</v>
      </c>
      <c r="D11477" s="180" t="s">
        <v>12406</v>
      </c>
    </row>
    <row r="11478" spans="1:4" x14ac:dyDescent="0.25">
      <c r="A11478" s="179" t="s">
        <v>5772</v>
      </c>
      <c r="B11478" s="179" t="s">
        <v>16597</v>
      </c>
      <c r="C11478" s="179" t="s">
        <v>7</v>
      </c>
      <c r="D11478" s="180" t="s">
        <v>17683</v>
      </c>
    </row>
    <row r="11479" spans="1:4" x14ac:dyDescent="0.25">
      <c r="A11479" s="179" t="s">
        <v>5773</v>
      </c>
      <c r="B11479" s="179" t="s">
        <v>16598</v>
      </c>
      <c r="C11479" s="179" t="s">
        <v>7</v>
      </c>
      <c r="D11479" s="180" t="s">
        <v>19485</v>
      </c>
    </row>
    <row r="11480" spans="1:4" x14ac:dyDescent="0.25">
      <c r="A11480" s="179" t="s">
        <v>5774</v>
      </c>
      <c r="B11480" s="179" t="s">
        <v>16599</v>
      </c>
      <c r="C11480" s="179" t="s">
        <v>7</v>
      </c>
      <c r="D11480" s="180" t="s">
        <v>29022</v>
      </c>
    </row>
    <row r="11481" spans="1:4" x14ac:dyDescent="0.25">
      <c r="A11481" s="179" t="s">
        <v>16600</v>
      </c>
      <c r="B11481" s="179" t="s">
        <v>16601</v>
      </c>
      <c r="C11481" s="179" t="s">
        <v>7</v>
      </c>
      <c r="D11481" s="180" t="s">
        <v>29023</v>
      </c>
    </row>
    <row r="11482" spans="1:4" x14ac:dyDescent="0.25">
      <c r="A11482" s="179" t="s">
        <v>16602</v>
      </c>
      <c r="B11482" s="179" t="s">
        <v>16603</v>
      </c>
      <c r="C11482" s="179" t="s">
        <v>7</v>
      </c>
      <c r="D11482" s="180" t="s">
        <v>17258</v>
      </c>
    </row>
    <row r="11483" spans="1:4" x14ac:dyDescent="0.25">
      <c r="A11483" s="179" t="s">
        <v>16604</v>
      </c>
      <c r="B11483" s="179" t="s">
        <v>16605</v>
      </c>
      <c r="C11483" s="179" t="s">
        <v>7</v>
      </c>
      <c r="D11483" s="180" t="s">
        <v>18059</v>
      </c>
    </row>
    <row r="11484" spans="1:4" x14ac:dyDescent="0.25">
      <c r="A11484" s="179" t="s">
        <v>16606</v>
      </c>
      <c r="B11484" s="179" t="s">
        <v>16607</v>
      </c>
      <c r="C11484" s="179" t="s">
        <v>7</v>
      </c>
      <c r="D11484" s="180" t="s">
        <v>27303</v>
      </c>
    </row>
    <row r="11485" spans="1:4" x14ac:dyDescent="0.25">
      <c r="A11485" s="179" t="s">
        <v>16608</v>
      </c>
      <c r="B11485" s="179" t="s">
        <v>16609</v>
      </c>
      <c r="C11485" s="179" t="s">
        <v>7</v>
      </c>
      <c r="D11485" s="180" t="s">
        <v>17386</v>
      </c>
    </row>
    <row r="11486" spans="1:4" x14ac:dyDescent="0.25">
      <c r="A11486" s="179" t="s">
        <v>16610</v>
      </c>
      <c r="B11486" s="179" t="s">
        <v>16611</v>
      </c>
      <c r="C11486" s="179" t="s">
        <v>7</v>
      </c>
      <c r="D11486" s="180" t="s">
        <v>29024</v>
      </c>
    </row>
    <row r="11487" spans="1:4" x14ac:dyDescent="0.25">
      <c r="A11487" s="179" t="s">
        <v>16612</v>
      </c>
      <c r="B11487" s="179" t="s">
        <v>16613</v>
      </c>
      <c r="C11487" s="179" t="s">
        <v>7</v>
      </c>
      <c r="D11487" s="180" t="s">
        <v>29025</v>
      </c>
    </row>
    <row r="11488" spans="1:4" x14ac:dyDescent="0.25">
      <c r="A11488" s="179" t="s">
        <v>16614</v>
      </c>
      <c r="B11488" s="179" t="s">
        <v>16615</v>
      </c>
      <c r="C11488" s="179" t="s">
        <v>7</v>
      </c>
      <c r="D11488" s="180" t="s">
        <v>29026</v>
      </c>
    </row>
    <row r="11489" spans="1:4" x14ac:dyDescent="0.25">
      <c r="A11489" s="179" t="s">
        <v>16616</v>
      </c>
      <c r="B11489" s="179" t="s">
        <v>16617</v>
      </c>
      <c r="C11489" s="179" t="s">
        <v>14</v>
      </c>
      <c r="D11489" s="180" t="s">
        <v>12690</v>
      </c>
    </row>
    <row r="11490" spans="1:4" x14ac:dyDescent="0.25">
      <c r="A11490" s="179" t="s">
        <v>11227</v>
      </c>
      <c r="B11490" s="179" t="s">
        <v>11228</v>
      </c>
      <c r="C11490" s="179" t="s">
        <v>14</v>
      </c>
      <c r="D11490" s="180" t="s">
        <v>29027</v>
      </c>
    </row>
    <row r="11491" spans="1:4" x14ac:dyDescent="0.25">
      <c r="A11491" s="179" t="s">
        <v>11229</v>
      </c>
      <c r="B11491" s="179" t="s">
        <v>11230</v>
      </c>
      <c r="C11491" s="179" t="s">
        <v>14</v>
      </c>
      <c r="D11491" s="180" t="s">
        <v>17694</v>
      </c>
    </row>
    <row r="11492" spans="1:4" x14ac:dyDescent="0.25">
      <c r="A11492" s="179" t="s">
        <v>11231</v>
      </c>
      <c r="B11492" s="179" t="s">
        <v>11232</v>
      </c>
      <c r="C11492" s="179" t="s">
        <v>14</v>
      </c>
      <c r="D11492" s="180" t="s">
        <v>29028</v>
      </c>
    </row>
    <row r="11493" spans="1:4" x14ac:dyDescent="0.25">
      <c r="A11493" s="179" t="s">
        <v>5775</v>
      </c>
      <c r="B11493" s="179" t="s">
        <v>18344</v>
      </c>
      <c r="C11493" s="179" t="s">
        <v>7</v>
      </c>
      <c r="D11493" s="180" t="s">
        <v>29029</v>
      </c>
    </row>
    <row r="11494" spans="1:4" x14ac:dyDescent="0.25">
      <c r="A11494" s="179" t="s">
        <v>5776</v>
      </c>
      <c r="B11494" s="179" t="s">
        <v>18346</v>
      </c>
      <c r="C11494" s="179" t="s">
        <v>14</v>
      </c>
      <c r="D11494" s="180" t="s">
        <v>29030</v>
      </c>
    </row>
    <row r="11495" spans="1:4" x14ac:dyDescent="0.25">
      <c r="A11495" s="179" t="s">
        <v>18347</v>
      </c>
      <c r="B11495" s="179" t="s">
        <v>18348</v>
      </c>
      <c r="C11495" s="179" t="s">
        <v>7</v>
      </c>
      <c r="D11495" s="180" t="s">
        <v>29031</v>
      </c>
    </row>
    <row r="11496" spans="1:4" x14ac:dyDescent="0.25">
      <c r="A11496" s="179" t="s">
        <v>5777</v>
      </c>
      <c r="B11496" s="179" t="s">
        <v>18349</v>
      </c>
      <c r="C11496" s="179" t="s">
        <v>7</v>
      </c>
      <c r="D11496" s="180" t="s">
        <v>29032</v>
      </c>
    </row>
    <row r="11497" spans="1:4" x14ac:dyDescent="0.25">
      <c r="A11497" s="179" t="s">
        <v>5778</v>
      </c>
      <c r="B11497" s="179" t="s">
        <v>18350</v>
      </c>
      <c r="C11497" s="179" t="s">
        <v>7</v>
      </c>
      <c r="D11497" s="180" t="s">
        <v>12515</v>
      </c>
    </row>
    <row r="11498" spans="1:4" x14ac:dyDescent="0.25">
      <c r="A11498" s="179" t="s">
        <v>5779</v>
      </c>
      <c r="B11498" s="179" t="s">
        <v>18351</v>
      </c>
      <c r="C11498" s="179" t="s">
        <v>7</v>
      </c>
      <c r="D11498" s="180" t="s">
        <v>17814</v>
      </c>
    </row>
    <row r="11499" spans="1:4" x14ac:dyDescent="0.25">
      <c r="A11499" s="179" t="s">
        <v>5780</v>
      </c>
      <c r="B11499" s="179" t="s">
        <v>18352</v>
      </c>
      <c r="C11499" s="179" t="s">
        <v>7</v>
      </c>
      <c r="D11499" s="180" t="s">
        <v>18176</v>
      </c>
    </row>
    <row r="11500" spans="1:4" x14ac:dyDescent="0.25">
      <c r="A11500" s="179" t="s">
        <v>5781</v>
      </c>
      <c r="B11500" s="179" t="s">
        <v>18353</v>
      </c>
      <c r="C11500" s="179" t="s">
        <v>14</v>
      </c>
      <c r="D11500" s="180" t="s">
        <v>7872</v>
      </c>
    </row>
    <row r="11501" spans="1:4" x14ac:dyDescent="0.25">
      <c r="A11501" s="179" t="s">
        <v>5782</v>
      </c>
      <c r="B11501" s="179" t="s">
        <v>18354</v>
      </c>
      <c r="C11501" s="179" t="s">
        <v>14</v>
      </c>
      <c r="D11501" s="180" t="s">
        <v>15997</v>
      </c>
    </row>
    <row r="11502" spans="1:4" x14ac:dyDescent="0.25">
      <c r="A11502" s="179" t="s">
        <v>5783</v>
      </c>
      <c r="B11502" s="179" t="s">
        <v>18355</v>
      </c>
      <c r="C11502" s="179" t="s">
        <v>7</v>
      </c>
      <c r="D11502" s="180" t="s">
        <v>29033</v>
      </c>
    </row>
    <row r="11503" spans="1:4" x14ac:dyDescent="0.25">
      <c r="A11503" s="179" t="s">
        <v>5784</v>
      </c>
      <c r="B11503" s="179" t="s">
        <v>18357</v>
      </c>
      <c r="C11503" s="179" t="s">
        <v>7</v>
      </c>
      <c r="D11503" s="180" t="s">
        <v>29034</v>
      </c>
    </row>
    <row r="11504" spans="1:4" x14ac:dyDescent="0.25">
      <c r="A11504" s="179" t="s">
        <v>5785</v>
      </c>
      <c r="B11504" s="179" t="s">
        <v>18358</v>
      </c>
      <c r="C11504" s="179" t="s">
        <v>7</v>
      </c>
      <c r="D11504" s="180" t="s">
        <v>12575</v>
      </c>
    </row>
    <row r="11505" spans="1:4" x14ac:dyDescent="0.25">
      <c r="A11505" s="179" t="s">
        <v>5786</v>
      </c>
      <c r="B11505" s="179" t="s">
        <v>18359</v>
      </c>
      <c r="C11505" s="179" t="s">
        <v>14</v>
      </c>
      <c r="D11505" s="180" t="s">
        <v>12559</v>
      </c>
    </row>
    <row r="11506" spans="1:4" x14ac:dyDescent="0.25">
      <c r="A11506" s="179" t="s">
        <v>5787</v>
      </c>
      <c r="B11506" s="179" t="s">
        <v>18360</v>
      </c>
      <c r="C11506" s="179" t="s">
        <v>7</v>
      </c>
      <c r="D11506" s="180" t="s">
        <v>29035</v>
      </c>
    </row>
    <row r="11507" spans="1:4" x14ac:dyDescent="0.25">
      <c r="A11507" s="179" t="s">
        <v>5788</v>
      </c>
      <c r="B11507" s="179" t="s">
        <v>18361</v>
      </c>
      <c r="C11507" s="179" t="s">
        <v>7</v>
      </c>
      <c r="D11507" s="180" t="s">
        <v>16811</v>
      </c>
    </row>
    <row r="11508" spans="1:4" x14ac:dyDescent="0.25">
      <c r="A11508" s="179" t="s">
        <v>5789</v>
      </c>
      <c r="B11508" s="179" t="s">
        <v>16618</v>
      </c>
      <c r="C11508" s="179" t="s">
        <v>7</v>
      </c>
      <c r="D11508" s="180" t="s">
        <v>6334</v>
      </c>
    </row>
    <row r="11509" spans="1:4" x14ac:dyDescent="0.25">
      <c r="A11509" s="179" t="s">
        <v>5790</v>
      </c>
      <c r="B11509" s="179" t="s">
        <v>16619</v>
      </c>
      <c r="C11509" s="179" t="s">
        <v>7</v>
      </c>
      <c r="D11509" s="180" t="s">
        <v>12660</v>
      </c>
    </row>
    <row r="11510" spans="1:4" x14ac:dyDescent="0.25">
      <c r="A11510" s="179" t="s">
        <v>5791</v>
      </c>
      <c r="B11510" s="179" t="s">
        <v>16620</v>
      </c>
      <c r="C11510" s="179" t="s">
        <v>7</v>
      </c>
      <c r="D11510" s="180" t="s">
        <v>6494</v>
      </c>
    </row>
    <row r="11511" spans="1:4" x14ac:dyDescent="0.25">
      <c r="A11511" s="179" t="s">
        <v>5792</v>
      </c>
      <c r="B11511" s="179" t="s">
        <v>16621</v>
      </c>
      <c r="C11511" s="179" t="s">
        <v>7</v>
      </c>
      <c r="D11511" s="180" t="s">
        <v>12415</v>
      </c>
    </row>
    <row r="11512" spans="1:4" x14ac:dyDescent="0.25">
      <c r="A11512" s="179" t="s">
        <v>5793</v>
      </c>
      <c r="B11512" s="179" t="s">
        <v>16622</v>
      </c>
      <c r="C11512" s="179" t="s">
        <v>7</v>
      </c>
      <c r="D11512" s="180" t="s">
        <v>14398</v>
      </c>
    </row>
    <row r="11513" spans="1:4" x14ac:dyDescent="0.25">
      <c r="A11513" s="179" t="s">
        <v>16623</v>
      </c>
      <c r="B11513" s="179" t="s">
        <v>16624</v>
      </c>
      <c r="C11513" s="179" t="s">
        <v>7</v>
      </c>
      <c r="D11513" s="180" t="s">
        <v>14327</v>
      </c>
    </row>
    <row r="11514" spans="1:4" x14ac:dyDescent="0.25">
      <c r="A11514" s="179" t="s">
        <v>16625</v>
      </c>
      <c r="B11514" s="179" t="s">
        <v>16626</v>
      </c>
      <c r="C11514" s="179" t="s">
        <v>7</v>
      </c>
      <c r="D11514" s="180" t="s">
        <v>28235</v>
      </c>
    </row>
    <row r="11515" spans="1:4" x14ac:dyDescent="0.25">
      <c r="A11515" s="179" t="s">
        <v>16627</v>
      </c>
      <c r="B11515" s="179" t="s">
        <v>16628</v>
      </c>
      <c r="C11515" s="179" t="s">
        <v>7</v>
      </c>
      <c r="D11515" s="180" t="s">
        <v>12667</v>
      </c>
    </row>
    <row r="11516" spans="1:4" x14ac:dyDescent="0.25">
      <c r="A11516" s="179" t="s">
        <v>16629</v>
      </c>
      <c r="B11516" s="179" t="s">
        <v>16630</v>
      </c>
      <c r="C11516" s="179" t="s">
        <v>7</v>
      </c>
      <c r="D11516" s="180" t="s">
        <v>26501</v>
      </c>
    </row>
    <row r="11517" spans="1:4" x14ac:dyDescent="0.25">
      <c r="A11517" s="179" t="s">
        <v>16631</v>
      </c>
      <c r="B11517" s="179" t="s">
        <v>16632</v>
      </c>
      <c r="C11517" s="179" t="s">
        <v>7</v>
      </c>
      <c r="D11517" s="180" t="s">
        <v>11805</v>
      </c>
    </row>
    <row r="11518" spans="1:4" x14ac:dyDescent="0.25">
      <c r="A11518" s="179" t="s">
        <v>16633</v>
      </c>
      <c r="B11518" s="179" t="s">
        <v>16634</v>
      </c>
      <c r="C11518" s="179" t="s">
        <v>7</v>
      </c>
      <c r="D11518" s="180" t="s">
        <v>14603</v>
      </c>
    </row>
    <row r="11519" spans="1:4" x14ac:dyDescent="0.25">
      <c r="A11519" s="179" t="s">
        <v>16635</v>
      </c>
      <c r="B11519" s="179" t="s">
        <v>16636</v>
      </c>
      <c r="C11519" s="179" t="s">
        <v>7</v>
      </c>
      <c r="D11519" s="180" t="s">
        <v>6438</v>
      </c>
    </row>
    <row r="11520" spans="1:4" x14ac:dyDescent="0.25">
      <c r="A11520" s="179" t="s">
        <v>16637</v>
      </c>
      <c r="B11520" s="179" t="s">
        <v>16638</v>
      </c>
      <c r="C11520" s="179" t="s">
        <v>7</v>
      </c>
      <c r="D11520" s="180" t="s">
        <v>6315</v>
      </c>
    </row>
    <row r="11521" spans="1:4" x14ac:dyDescent="0.25">
      <c r="A11521" s="179" t="s">
        <v>16639</v>
      </c>
      <c r="B11521" s="179" t="s">
        <v>16640</v>
      </c>
      <c r="C11521" s="179" t="s">
        <v>7</v>
      </c>
      <c r="D11521" s="180" t="s">
        <v>14331</v>
      </c>
    </row>
    <row r="11522" spans="1:4" x14ac:dyDescent="0.25">
      <c r="A11522" s="179" t="s">
        <v>16641</v>
      </c>
      <c r="B11522" s="179" t="s">
        <v>16642</v>
      </c>
      <c r="C11522" s="179" t="s">
        <v>7</v>
      </c>
      <c r="D11522" s="180" t="s">
        <v>12699</v>
      </c>
    </row>
    <row r="11523" spans="1:4" x14ac:dyDescent="0.25">
      <c r="A11523" s="179" t="s">
        <v>16643</v>
      </c>
      <c r="B11523" s="179" t="s">
        <v>16644</v>
      </c>
      <c r="C11523" s="179" t="s">
        <v>7</v>
      </c>
      <c r="D11523" s="180" t="s">
        <v>6459</v>
      </c>
    </row>
    <row r="11524" spans="1:4" x14ac:dyDescent="0.25">
      <c r="A11524" s="179" t="s">
        <v>16645</v>
      </c>
      <c r="B11524" s="179" t="s">
        <v>16646</v>
      </c>
      <c r="C11524" s="179" t="s">
        <v>7</v>
      </c>
      <c r="D11524" s="180" t="s">
        <v>27973</v>
      </c>
    </row>
    <row r="11525" spans="1:4" x14ac:dyDescent="0.25">
      <c r="A11525" s="179" t="s">
        <v>16647</v>
      </c>
      <c r="B11525" s="179" t="s">
        <v>16648</v>
      </c>
      <c r="C11525" s="179" t="s">
        <v>7</v>
      </c>
      <c r="D11525" s="180" t="s">
        <v>25898</v>
      </c>
    </row>
    <row r="11526" spans="1:4" x14ac:dyDescent="0.25">
      <c r="A11526" s="179" t="s">
        <v>16649</v>
      </c>
      <c r="B11526" s="179" t="s">
        <v>16650</v>
      </c>
      <c r="C11526" s="179" t="s">
        <v>7</v>
      </c>
      <c r="D11526" s="180" t="s">
        <v>8548</v>
      </c>
    </row>
    <row r="11527" spans="1:4" x14ac:dyDescent="0.25">
      <c r="A11527" s="179" t="s">
        <v>5794</v>
      </c>
      <c r="B11527" s="179" t="s">
        <v>7391</v>
      </c>
      <c r="C11527" s="179" t="s">
        <v>10</v>
      </c>
      <c r="D11527" s="180" t="s">
        <v>29036</v>
      </c>
    </row>
    <row r="11528" spans="1:4" x14ac:dyDescent="0.25">
      <c r="A11528" s="179" t="s">
        <v>5795</v>
      </c>
      <c r="B11528" s="179" t="s">
        <v>7392</v>
      </c>
      <c r="C11528" s="179" t="s">
        <v>10</v>
      </c>
      <c r="D11528" s="180" t="s">
        <v>29037</v>
      </c>
    </row>
    <row r="11529" spans="1:4" x14ac:dyDescent="0.25">
      <c r="A11529" s="179" t="s">
        <v>5796</v>
      </c>
      <c r="B11529" s="179" t="s">
        <v>7393</v>
      </c>
      <c r="C11529" s="179" t="s">
        <v>10</v>
      </c>
      <c r="D11529" s="180" t="s">
        <v>29038</v>
      </c>
    </row>
    <row r="11530" spans="1:4" x14ac:dyDescent="0.25">
      <c r="A11530" s="179" t="s">
        <v>5797</v>
      </c>
      <c r="B11530" s="179" t="s">
        <v>7394</v>
      </c>
      <c r="C11530" s="179" t="s">
        <v>10</v>
      </c>
      <c r="D11530" s="180" t="s">
        <v>29039</v>
      </c>
    </row>
    <row r="11531" spans="1:4" x14ac:dyDescent="0.25">
      <c r="A11531" s="179" t="s">
        <v>5798</v>
      </c>
      <c r="B11531" s="179" t="s">
        <v>7395</v>
      </c>
      <c r="C11531" s="179" t="s">
        <v>10</v>
      </c>
      <c r="D11531" s="180" t="s">
        <v>29040</v>
      </c>
    </row>
    <row r="11532" spans="1:4" x14ac:dyDescent="0.25">
      <c r="A11532" s="179" t="s">
        <v>5799</v>
      </c>
      <c r="B11532" s="179" t="s">
        <v>7396</v>
      </c>
      <c r="C11532" s="179" t="s">
        <v>10</v>
      </c>
      <c r="D11532" s="180" t="s">
        <v>29041</v>
      </c>
    </row>
    <row r="11533" spans="1:4" x14ac:dyDescent="0.25">
      <c r="A11533" s="179" t="s">
        <v>5800</v>
      </c>
      <c r="B11533" s="179" t="s">
        <v>7397</v>
      </c>
      <c r="C11533" s="179" t="s">
        <v>10</v>
      </c>
      <c r="D11533" s="180" t="s">
        <v>29042</v>
      </c>
    </row>
    <row r="11534" spans="1:4" x14ac:dyDescent="0.25">
      <c r="A11534" s="179" t="s">
        <v>5801</v>
      </c>
      <c r="B11534" s="179" t="s">
        <v>7398</v>
      </c>
      <c r="C11534" s="179" t="s">
        <v>10</v>
      </c>
      <c r="D11534" s="180" t="s">
        <v>29043</v>
      </c>
    </row>
    <row r="11535" spans="1:4" x14ac:dyDescent="0.25">
      <c r="A11535" s="179" t="s">
        <v>5802</v>
      </c>
      <c r="B11535" s="179" t="s">
        <v>7399</v>
      </c>
      <c r="C11535" s="179" t="s">
        <v>10</v>
      </c>
      <c r="D11535" s="180" t="s">
        <v>29044</v>
      </c>
    </row>
    <row r="11536" spans="1:4" x14ac:dyDescent="0.25">
      <c r="A11536" s="179" t="s">
        <v>5803</v>
      </c>
      <c r="B11536" s="179" t="s">
        <v>7400</v>
      </c>
      <c r="C11536" s="179" t="s">
        <v>10</v>
      </c>
      <c r="D11536" s="180" t="s">
        <v>29045</v>
      </c>
    </row>
    <row r="11537" spans="1:4" x14ac:dyDescent="0.25">
      <c r="A11537" s="179" t="s">
        <v>5804</v>
      </c>
      <c r="B11537" s="179" t="s">
        <v>7401</v>
      </c>
      <c r="C11537" s="179" t="s">
        <v>10</v>
      </c>
      <c r="D11537" s="180" t="s">
        <v>29046</v>
      </c>
    </row>
    <row r="11538" spans="1:4" x14ac:dyDescent="0.25">
      <c r="A11538" s="179" t="s">
        <v>5805</v>
      </c>
      <c r="B11538" s="179" t="s">
        <v>7402</v>
      </c>
      <c r="C11538" s="179" t="s">
        <v>10</v>
      </c>
      <c r="D11538" s="180" t="s">
        <v>29047</v>
      </c>
    </row>
    <row r="11539" spans="1:4" x14ac:dyDescent="0.25">
      <c r="A11539" s="179" t="s">
        <v>5806</v>
      </c>
      <c r="B11539" s="179" t="s">
        <v>7403</v>
      </c>
      <c r="C11539" s="179" t="s">
        <v>10</v>
      </c>
      <c r="D11539" s="180" t="s">
        <v>29048</v>
      </c>
    </row>
    <row r="11540" spans="1:4" x14ac:dyDescent="0.25">
      <c r="A11540" s="179" t="s">
        <v>5807</v>
      </c>
      <c r="B11540" s="179" t="s">
        <v>7404</v>
      </c>
      <c r="C11540" s="179" t="s">
        <v>10</v>
      </c>
      <c r="D11540" s="180" t="s">
        <v>29049</v>
      </c>
    </row>
    <row r="11541" spans="1:4" x14ac:dyDescent="0.25">
      <c r="A11541" s="179" t="s">
        <v>5808</v>
      </c>
      <c r="B11541" s="179" t="s">
        <v>7405</v>
      </c>
      <c r="C11541" s="179" t="s">
        <v>10</v>
      </c>
      <c r="D11541" s="180" t="s">
        <v>29050</v>
      </c>
    </row>
    <row r="11542" spans="1:4" x14ac:dyDescent="0.25">
      <c r="A11542" s="179" t="s">
        <v>5809</v>
      </c>
      <c r="B11542" s="179" t="s">
        <v>7406</v>
      </c>
      <c r="C11542" s="179" t="s">
        <v>10</v>
      </c>
      <c r="D11542" s="180" t="s">
        <v>29051</v>
      </c>
    </row>
    <row r="11543" spans="1:4" x14ac:dyDescent="0.25">
      <c r="A11543" s="179" t="s">
        <v>5810</v>
      </c>
      <c r="B11543" s="179" t="s">
        <v>7407</v>
      </c>
      <c r="C11543" s="179" t="s">
        <v>10</v>
      </c>
      <c r="D11543" s="180" t="s">
        <v>29052</v>
      </c>
    </row>
    <row r="11544" spans="1:4" x14ac:dyDescent="0.25">
      <c r="A11544" s="179" t="s">
        <v>5811</v>
      </c>
      <c r="B11544" s="179" t="s">
        <v>7408</v>
      </c>
      <c r="C11544" s="179" t="s">
        <v>10</v>
      </c>
      <c r="D11544" s="180" t="s">
        <v>29053</v>
      </c>
    </row>
    <row r="11545" spans="1:4" x14ac:dyDescent="0.25">
      <c r="A11545" s="179" t="s">
        <v>5812</v>
      </c>
      <c r="B11545" s="179" t="s">
        <v>7409</v>
      </c>
      <c r="C11545" s="179" t="s">
        <v>10</v>
      </c>
      <c r="D11545" s="180" t="s">
        <v>29054</v>
      </c>
    </row>
    <row r="11546" spans="1:4" x14ac:dyDescent="0.25">
      <c r="A11546" s="179" t="s">
        <v>5813</v>
      </c>
      <c r="B11546" s="179" t="s">
        <v>7410</v>
      </c>
      <c r="C11546" s="179" t="s">
        <v>10</v>
      </c>
      <c r="D11546" s="180" t="s">
        <v>29055</v>
      </c>
    </row>
    <row r="11547" spans="1:4" x14ac:dyDescent="0.25">
      <c r="A11547" s="179" t="s">
        <v>5814</v>
      </c>
      <c r="B11547" s="179" t="s">
        <v>7411</v>
      </c>
      <c r="C11547" s="179" t="s">
        <v>10</v>
      </c>
      <c r="D11547" s="180" t="s">
        <v>29056</v>
      </c>
    </row>
    <row r="11548" spans="1:4" x14ac:dyDescent="0.25">
      <c r="A11548" s="179" t="s">
        <v>5815</v>
      </c>
      <c r="B11548" s="179" t="s">
        <v>7412</v>
      </c>
      <c r="C11548" s="179" t="s">
        <v>10</v>
      </c>
      <c r="D11548" s="180" t="s">
        <v>29057</v>
      </c>
    </row>
    <row r="11549" spans="1:4" x14ac:dyDescent="0.25">
      <c r="A11549" s="179" t="s">
        <v>5816</v>
      </c>
      <c r="B11549" s="179" t="s">
        <v>7413</v>
      </c>
      <c r="C11549" s="179" t="s">
        <v>10</v>
      </c>
      <c r="D11549" s="180" t="s">
        <v>29058</v>
      </c>
    </row>
    <row r="11550" spans="1:4" x14ac:dyDescent="0.25">
      <c r="A11550" s="179" t="s">
        <v>5817</v>
      </c>
      <c r="B11550" s="179" t="s">
        <v>7414</v>
      </c>
      <c r="C11550" s="179" t="s">
        <v>10</v>
      </c>
      <c r="D11550" s="180" t="s">
        <v>29059</v>
      </c>
    </row>
    <row r="11551" spans="1:4" x14ac:dyDescent="0.25">
      <c r="A11551" s="179" t="s">
        <v>5818</v>
      </c>
      <c r="B11551" s="179" t="s">
        <v>7415</v>
      </c>
      <c r="C11551" s="179" t="s">
        <v>10</v>
      </c>
      <c r="D11551" s="180" t="s">
        <v>29060</v>
      </c>
    </row>
    <row r="11552" spans="1:4" x14ac:dyDescent="0.25">
      <c r="A11552" s="179" t="s">
        <v>5819</v>
      </c>
      <c r="B11552" s="179" t="s">
        <v>7416</v>
      </c>
      <c r="C11552" s="179" t="s">
        <v>10</v>
      </c>
      <c r="D11552" s="180" t="s">
        <v>29061</v>
      </c>
    </row>
    <row r="11553" spans="1:4" x14ac:dyDescent="0.25">
      <c r="A11553" s="179" t="s">
        <v>5820</v>
      </c>
      <c r="B11553" s="179" t="s">
        <v>7417</v>
      </c>
      <c r="C11553" s="179" t="s">
        <v>10</v>
      </c>
      <c r="D11553" s="180" t="s">
        <v>29062</v>
      </c>
    </row>
    <row r="11554" spans="1:4" x14ac:dyDescent="0.25">
      <c r="A11554" s="179" t="s">
        <v>5821</v>
      </c>
      <c r="B11554" s="179" t="s">
        <v>7418</v>
      </c>
      <c r="C11554" s="179" t="s">
        <v>10</v>
      </c>
      <c r="D11554" s="180" t="s">
        <v>29063</v>
      </c>
    </row>
    <row r="11555" spans="1:4" x14ac:dyDescent="0.25">
      <c r="A11555" s="179" t="s">
        <v>5822</v>
      </c>
      <c r="B11555" s="179" t="s">
        <v>7419</v>
      </c>
      <c r="C11555" s="179" t="s">
        <v>10</v>
      </c>
      <c r="D11555" s="180" t="s">
        <v>29064</v>
      </c>
    </row>
    <row r="11556" spans="1:4" x14ac:dyDescent="0.25">
      <c r="A11556" s="179" t="s">
        <v>5823</v>
      </c>
      <c r="B11556" s="179" t="s">
        <v>7420</v>
      </c>
      <c r="C11556" s="179" t="s">
        <v>10</v>
      </c>
      <c r="D11556" s="180" t="s">
        <v>29065</v>
      </c>
    </row>
    <row r="11557" spans="1:4" x14ac:dyDescent="0.25">
      <c r="A11557" s="179" t="s">
        <v>5824</v>
      </c>
      <c r="B11557" s="179" t="s">
        <v>7421</v>
      </c>
      <c r="C11557" s="179" t="s">
        <v>10</v>
      </c>
      <c r="D11557" s="180" t="s">
        <v>29066</v>
      </c>
    </row>
    <row r="11558" spans="1:4" x14ac:dyDescent="0.25">
      <c r="A11558" s="179" t="s">
        <v>5825</v>
      </c>
      <c r="B11558" s="179" t="s">
        <v>7422</v>
      </c>
      <c r="C11558" s="179" t="s">
        <v>10</v>
      </c>
      <c r="D11558" s="180" t="s">
        <v>29067</v>
      </c>
    </row>
    <row r="11559" spans="1:4" x14ac:dyDescent="0.25">
      <c r="A11559" s="179" t="s">
        <v>5826</v>
      </c>
      <c r="B11559" s="179" t="s">
        <v>7423</v>
      </c>
      <c r="C11559" s="179" t="s">
        <v>10</v>
      </c>
      <c r="D11559" s="180" t="s">
        <v>29068</v>
      </c>
    </row>
    <row r="11560" spans="1:4" x14ac:dyDescent="0.25">
      <c r="A11560" s="179" t="s">
        <v>5827</v>
      </c>
      <c r="B11560" s="179" t="s">
        <v>7424</v>
      </c>
      <c r="C11560" s="179" t="s">
        <v>10</v>
      </c>
      <c r="D11560" s="180" t="s">
        <v>29069</v>
      </c>
    </row>
    <row r="11561" spans="1:4" x14ac:dyDescent="0.25">
      <c r="A11561" s="179" t="s">
        <v>5828</v>
      </c>
      <c r="B11561" s="179" t="s">
        <v>7425</v>
      </c>
      <c r="C11561" s="179" t="s">
        <v>10</v>
      </c>
      <c r="D11561" s="180" t="s">
        <v>29070</v>
      </c>
    </row>
    <row r="11562" spans="1:4" x14ac:dyDescent="0.25">
      <c r="A11562" s="179" t="s">
        <v>5829</v>
      </c>
      <c r="B11562" s="179" t="s">
        <v>7426</v>
      </c>
      <c r="C11562" s="179" t="s">
        <v>10</v>
      </c>
      <c r="D11562" s="180" t="s">
        <v>29071</v>
      </c>
    </row>
    <row r="11563" spans="1:4" x14ac:dyDescent="0.25">
      <c r="A11563" s="179" t="s">
        <v>5830</v>
      </c>
      <c r="B11563" s="179" t="s">
        <v>7427</v>
      </c>
      <c r="C11563" s="179" t="s">
        <v>10</v>
      </c>
      <c r="D11563" s="180" t="s">
        <v>29072</v>
      </c>
    </row>
    <row r="11564" spans="1:4" x14ac:dyDescent="0.25">
      <c r="A11564" s="179" t="s">
        <v>5831</v>
      </c>
      <c r="B11564" s="179" t="s">
        <v>7428</v>
      </c>
      <c r="C11564" s="179" t="s">
        <v>10</v>
      </c>
      <c r="D11564" s="180" t="s">
        <v>29073</v>
      </c>
    </row>
    <row r="11565" spans="1:4" x14ac:dyDescent="0.25">
      <c r="A11565" s="179" t="s">
        <v>5832</v>
      </c>
      <c r="B11565" s="179" t="s">
        <v>7429</v>
      </c>
      <c r="C11565" s="179" t="s">
        <v>10</v>
      </c>
      <c r="D11565" s="180" t="s">
        <v>29074</v>
      </c>
    </row>
    <row r="11566" spans="1:4" x14ac:dyDescent="0.25">
      <c r="A11566" s="179" t="s">
        <v>5833</v>
      </c>
      <c r="B11566" s="179" t="s">
        <v>7430</v>
      </c>
      <c r="C11566" s="179" t="s">
        <v>10</v>
      </c>
      <c r="D11566" s="180" t="s">
        <v>29075</v>
      </c>
    </row>
    <row r="11567" spans="1:4" x14ac:dyDescent="0.25">
      <c r="A11567" s="179" t="s">
        <v>5834</v>
      </c>
      <c r="B11567" s="179" t="s">
        <v>7431</v>
      </c>
      <c r="C11567" s="179" t="s">
        <v>10</v>
      </c>
      <c r="D11567" s="180" t="s">
        <v>29076</v>
      </c>
    </row>
    <row r="11568" spans="1:4" x14ac:dyDescent="0.25">
      <c r="A11568" s="179" t="s">
        <v>5835</v>
      </c>
      <c r="B11568" s="179" t="s">
        <v>7432</v>
      </c>
      <c r="C11568" s="179" t="s">
        <v>10</v>
      </c>
      <c r="D11568" s="180" t="s">
        <v>29077</v>
      </c>
    </row>
    <row r="11569" spans="1:4" x14ac:dyDescent="0.25">
      <c r="A11569" s="179" t="s">
        <v>5836</v>
      </c>
      <c r="B11569" s="179" t="s">
        <v>7433</v>
      </c>
      <c r="C11569" s="179" t="s">
        <v>10</v>
      </c>
      <c r="D11569" s="180" t="s">
        <v>29078</v>
      </c>
    </row>
    <row r="11570" spans="1:4" x14ac:dyDescent="0.25">
      <c r="A11570" s="179" t="s">
        <v>5837</v>
      </c>
      <c r="B11570" s="179" t="s">
        <v>7434</v>
      </c>
      <c r="C11570" s="179" t="s">
        <v>10</v>
      </c>
      <c r="D11570" s="180" t="s">
        <v>29079</v>
      </c>
    </row>
    <row r="11571" spans="1:4" x14ac:dyDescent="0.25">
      <c r="A11571" s="179" t="s">
        <v>5838</v>
      </c>
      <c r="B11571" s="179" t="s">
        <v>7435</v>
      </c>
      <c r="C11571" s="179" t="s">
        <v>10</v>
      </c>
      <c r="D11571" s="180" t="s">
        <v>29080</v>
      </c>
    </row>
    <row r="11572" spans="1:4" x14ac:dyDescent="0.25">
      <c r="A11572" s="179" t="s">
        <v>5839</v>
      </c>
      <c r="B11572" s="179" t="s">
        <v>7436</v>
      </c>
      <c r="C11572" s="179" t="s">
        <v>10</v>
      </c>
      <c r="D11572" s="180" t="s">
        <v>29081</v>
      </c>
    </row>
    <row r="11573" spans="1:4" x14ac:dyDescent="0.25">
      <c r="A11573" s="179" t="s">
        <v>5840</v>
      </c>
      <c r="B11573" s="179" t="s">
        <v>7437</v>
      </c>
      <c r="C11573" s="179" t="s">
        <v>10</v>
      </c>
      <c r="D11573" s="180" t="s">
        <v>29082</v>
      </c>
    </row>
    <row r="11574" spans="1:4" x14ac:dyDescent="0.25">
      <c r="A11574" s="179" t="s">
        <v>5841</v>
      </c>
      <c r="B11574" s="179" t="s">
        <v>7438</v>
      </c>
      <c r="C11574" s="179" t="s">
        <v>10</v>
      </c>
      <c r="D11574" s="180" t="s">
        <v>29083</v>
      </c>
    </row>
    <row r="11575" spans="1:4" x14ac:dyDescent="0.25">
      <c r="A11575" s="179" t="s">
        <v>5842</v>
      </c>
      <c r="B11575" s="179" t="s">
        <v>7439</v>
      </c>
      <c r="C11575" s="179" t="s">
        <v>10</v>
      </c>
      <c r="D11575" s="180" t="s">
        <v>29084</v>
      </c>
    </row>
    <row r="11576" spans="1:4" x14ac:dyDescent="0.25">
      <c r="A11576" s="179" t="s">
        <v>5843</v>
      </c>
      <c r="B11576" s="179" t="s">
        <v>7440</v>
      </c>
      <c r="C11576" s="179" t="s">
        <v>10</v>
      </c>
      <c r="D11576" s="180" t="s">
        <v>29085</v>
      </c>
    </row>
    <row r="11577" spans="1:4" x14ac:dyDescent="0.25">
      <c r="A11577" s="179" t="s">
        <v>5844</v>
      </c>
      <c r="B11577" s="179" t="s">
        <v>7441</v>
      </c>
      <c r="C11577" s="179" t="s">
        <v>10</v>
      </c>
      <c r="D11577" s="180" t="s">
        <v>29086</v>
      </c>
    </row>
    <row r="11578" spans="1:4" x14ac:dyDescent="0.25">
      <c r="A11578" s="179" t="s">
        <v>5845</v>
      </c>
      <c r="B11578" s="179" t="s">
        <v>7442</v>
      </c>
      <c r="C11578" s="179" t="s">
        <v>10</v>
      </c>
      <c r="D11578" s="180" t="s">
        <v>19360</v>
      </c>
    </row>
    <row r="11579" spans="1:4" x14ac:dyDescent="0.25">
      <c r="A11579" s="179" t="s">
        <v>5846</v>
      </c>
      <c r="B11579" s="179" t="s">
        <v>7443</v>
      </c>
      <c r="C11579" s="179" t="s">
        <v>10</v>
      </c>
      <c r="D11579" s="180" t="s">
        <v>29087</v>
      </c>
    </row>
    <row r="11580" spans="1:4" x14ac:dyDescent="0.25">
      <c r="A11580" s="179" t="s">
        <v>5847</v>
      </c>
      <c r="B11580" s="179" t="s">
        <v>7444</v>
      </c>
      <c r="C11580" s="179" t="s">
        <v>10</v>
      </c>
      <c r="D11580" s="180" t="s">
        <v>29088</v>
      </c>
    </row>
    <row r="11581" spans="1:4" x14ac:dyDescent="0.25">
      <c r="A11581" s="179" t="s">
        <v>5848</v>
      </c>
      <c r="B11581" s="179" t="s">
        <v>7445</v>
      </c>
      <c r="C11581" s="179" t="s">
        <v>10</v>
      </c>
      <c r="D11581" s="180" t="s">
        <v>29089</v>
      </c>
    </row>
    <row r="11582" spans="1:4" x14ac:dyDescent="0.25">
      <c r="A11582" s="179" t="s">
        <v>5849</v>
      </c>
      <c r="B11582" s="179" t="s">
        <v>7446</v>
      </c>
      <c r="C11582" s="179" t="s">
        <v>10</v>
      </c>
      <c r="D11582" s="180" t="s">
        <v>29090</v>
      </c>
    </row>
    <row r="11583" spans="1:4" x14ac:dyDescent="0.25">
      <c r="A11583" s="179" t="s">
        <v>5850</v>
      </c>
      <c r="B11583" s="179" t="s">
        <v>7447</v>
      </c>
      <c r="C11583" s="179" t="s">
        <v>10</v>
      </c>
      <c r="D11583" s="180" t="s">
        <v>29091</v>
      </c>
    </row>
    <row r="11584" spans="1:4" x14ac:dyDescent="0.25">
      <c r="A11584" s="179" t="s">
        <v>5851</v>
      </c>
      <c r="B11584" s="179" t="s">
        <v>7448</v>
      </c>
      <c r="C11584" s="179" t="s">
        <v>10</v>
      </c>
      <c r="D11584" s="180" t="s">
        <v>29092</v>
      </c>
    </row>
    <row r="11585" spans="1:4" x14ac:dyDescent="0.25">
      <c r="A11585" s="179" t="s">
        <v>5852</v>
      </c>
      <c r="B11585" s="179" t="s">
        <v>7449</v>
      </c>
      <c r="C11585" s="179" t="s">
        <v>10</v>
      </c>
      <c r="D11585" s="180" t="s">
        <v>29093</v>
      </c>
    </row>
    <row r="11586" spans="1:4" x14ac:dyDescent="0.25">
      <c r="A11586" s="179" t="s">
        <v>5853</v>
      </c>
      <c r="B11586" s="179" t="s">
        <v>7450</v>
      </c>
      <c r="C11586" s="179" t="s">
        <v>10</v>
      </c>
      <c r="D11586" s="180" t="s">
        <v>29094</v>
      </c>
    </row>
    <row r="11587" spans="1:4" x14ac:dyDescent="0.25">
      <c r="A11587" s="179" t="s">
        <v>5854</v>
      </c>
      <c r="B11587" s="179" t="s">
        <v>7451</v>
      </c>
      <c r="C11587" s="179" t="s">
        <v>10</v>
      </c>
      <c r="D11587" s="180" t="s">
        <v>29095</v>
      </c>
    </row>
    <row r="11588" spans="1:4" x14ac:dyDescent="0.25">
      <c r="A11588" s="179" t="s">
        <v>5855</v>
      </c>
      <c r="B11588" s="179" t="s">
        <v>7452</v>
      </c>
      <c r="C11588" s="179" t="s">
        <v>10</v>
      </c>
      <c r="D11588" s="180" t="s">
        <v>29096</v>
      </c>
    </row>
    <row r="11589" spans="1:4" x14ac:dyDescent="0.25">
      <c r="A11589" s="179" t="s">
        <v>5856</v>
      </c>
      <c r="B11589" s="179" t="s">
        <v>7453</v>
      </c>
      <c r="C11589" s="179" t="s">
        <v>10</v>
      </c>
      <c r="D11589" s="180" t="s">
        <v>29097</v>
      </c>
    </row>
    <row r="11590" spans="1:4" x14ac:dyDescent="0.25">
      <c r="A11590" s="179" t="s">
        <v>5857</v>
      </c>
      <c r="B11590" s="179" t="s">
        <v>7454</v>
      </c>
      <c r="C11590" s="179" t="s">
        <v>10</v>
      </c>
      <c r="D11590" s="180" t="s">
        <v>29098</v>
      </c>
    </row>
    <row r="11591" spans="1:4" x14ac:dyDescent="0.25">
      <c r="A11591" s="179" t="s">
        <v>5858</v>
      </c>
      <c r="B11591" s="179" t="s">
        <v>7455</v>
      </c>
      <c r="C11591" s="179" t="s">
        <v>10</v>
      </c>
      <c r="D11591" s="180" t="s">
        <v>29099</v>
      </c>
    </row>
    <row r="11592" spans="1:4" x14ac:dyDescent="0.25">
      <c r="A11592" s="179" t="s">
        <v>5859</v>
      </c>
      <c r="B11592" s="179" t="s">
        <v>7456</v>
      </c>
      <c r="C11592" s="179" t="s">
        <v>10</v>
      </c>
      <c r="D11592" s="180" t="s">
        <v>29100</v>
      </c>
    </row>
    <row r="11593" spans="1:4" x14ac:dyDescent="0.25">
      <c r="A11593" s="179" t="s">
        <v>5860</v>
      </c>
      <c r="B11593" s="179" t="s">
        <v>7457</v>
      </c>
      <c r="C11593" s="179" t="s">
        <v>10</v>
      </c>
      <c r="D11593" s="180" t="s">
        <v>29101</v>
      </c>
    </row>
    <row r="11594" spans="1:4" x14ac:dyDescent="0.25">
      <c r="A11594" s="179" t="s">
        <v>5861</v>
      </c>
      <c r="B11594" s="179" t="s">
        <v>7458</v>
      </c>
      <c r="C11594" s="179" t="s">
        <v>10</v>
      </c>
      <c r="D11594" s="180" t="s">
        <v>29102</v>
      </c>
    </row>
    <row r="11595" spans="1:4" x14ac:dyDescent="0.25">
      <c r="A11595" s="179" t="s">
        <v>5862</v>
      </c>
      <c r="B11595" s="179" t="s">
        <v>7459</v>
      </c>
      <c r="C11595" s="179" t="s">
        <v>10</v>
      </c>
      <c r="D11595" s="180" t="s">
        <v>29103</v>
      </c>
    </row>
    <row r="11596" spans="1:4" x14ac:dyDescent="0.25">
      <c r="A11596" s="179" t="s">
        <v>5863</v>
      </c>
      <c r="B11596" s="179" t="s">
        <v>7460</v>
      </c>
      <c r="C11596" s="179" t="s">
        <v>10</v>
      </c>
      <c r="D11596" s="180" t="s">
        <v>29104</v>
      </c>
    </row>
    <row r="11597" spans="1:4" x14ac:dyDescent="0.25">
      <c r="A11597" s="179" t="s">
        <v>5864</v>
      </c>
      <c r="B11597" s="179" t="s">
        <v>7461</v>
      </c>
      <c r="C11597" s="179" t="s">
        <v>10</v>
      </c>
      <c r="D11597" s="180" t="s">
        <v>29105</v>
      </c>
    </row>
    <row r="11598" spans="1:4" x14ac:dyDescent="0.25">
      <c r="A11598" s="179" t="s">
        <v>5865</v>
      </c>
      <c r="B11598" s="179" t="s">
        <v>7462</v>
      </c>
      <c r="C11598" s="179" t="s">
        <v>10</v>
      </c>
      <c r="D11598" s="180" t="s">
        <v>26974</v>
      </c>
    </row>
    <row r="11599" spans="1:4" x14ac:dyDescent="0.25">
      <c r="A11599" s="179" t="s">
        <v>5866</v>
      </c>
      <c r="B11599" s="179" t="s">
        <v>7463</v>
      </c>
      <c r="C11599" s="179" t="s">
        <v>10</v>
      </c>
      <c r="D11599" s="180" t="s">
        <v>29106</v>
      </c>
    </row>
    <row r="11600" spans="1:4" x14ac:dyDescent="0.25">
      <c r="A11600" s="179" t="s">
        <v>5867</v>
      </c>
      <c r="B11600" s="179" t="s">
        <v>7464</v>
      </c>
      <c r="C11600" s="179" t="s">
        <v>10</v>
      </c>
      <c r="D11600" s="180" t="s">
        <v>29107</v>
      </c>
    </row>
    <row r="11601" spans="1:4" x14ac:dyDescent="0.25">
      <c r="A11601" s="179" t="s">
        <v>5868</v>
      </c>
      <c r="B11601" s="179" t="s">
        <v>7465</v>
      </c>
      <c r="C11601" s="179" t="s">
        <v>10</v>
      </c>
      <c r="D11601" s="180" t="s">
        <v>29108</v>
      </c>
    </row>
    <row r="11602" spans="1:4" x14ac:dyDescent="0.25">
      <c r="A11602" s="179" t="s">
        <v>5869</v>
      </c>
      <c r="B11602" s="179" t="s">
        <v>7466</v>
      </c>
      <c r="C11602" s="179" t="s">
        <v>10</v>
      </c>
      <c r="D11602" s="180" t="s">
        <v>29109</v>
      </c>
    </row>
    <row r="11603" spans="1:4" x14ac:dyDescent="0.25">
      <c r="A11603" s="179" t="s">
        <v>5870</v>
      </c>
      <c r="B11603" s="179" t="s">
        <v>7467</v>
      </c>
      <c r="C11603" s="179" t="s">
        <v>10</v>
      </c>
      <c r="D11603" s="180" t="s">
        <v>29110</v>
      </c>
    </row>
    <row r="11604" spans="1:4" x14ac:dyDescent="0.25">
      <c r="A11604" s="179" t="s">
        <v>5871</v>
      </c>
      <c r="B11604" s="179" t="s">
        <v>7468</v>
      </c>
      <c r="C11604" s="179" t="s">
        <v>10</v>
      </c>
      <c r="D11604" s="180" t="s">
        <v>29111</v>
      </c>
    </row>
    <row r="11605" spans="1:4" x14ac:dyDescent="0.25">
      <c r="A11605" s="179" t="s">
        <v>5872</v>
      </c>
      <c r="B11605" s="179" t="s">
        <v>7469</v>
      </c>
      <c r="C11605" s="179" t="s">
        <v>10</v>
      </c>
      <c r="D11605" s="180" t="s">
        <v>29112</v>
      </c>
    </row>
    <row r="11606" spans="1:4" x14ac:dyDescent="0.25">
      <c r="A11606" s="179" t="s">
        <v>5873</v>
      </c>
      <c r="B11606" s="179" t="s">
        <v>7470</v>
      </c>
      <c r="C11606" s="179" t="s">
        <v>10</v>
      </c>
      <c r="D11606" s="180" t="s">
        <v>18362</v>
      </c>
    </row>
    <row r="11607" spans="1:4" x14ac:dyDescent="0.25">
      <c r="A11607" s="179" t="s">
        <v>5874</v>
      </c>
      <c r="B11607" s="179" t="s">
        <v>7471</v>
      </c>
      <c r="C11607" s="179" t="s">
        <v>10</v>
      </c>
      <c r="D11607" s="180" t="s">
        <v>29113</v>
      </c>
    </row>
    <row r="11608" spans="1:4" x14ac:dyDescent="0.25">
      <c r="A11608" s="179" t="s">
        <v>5875</v>
      </c>
      <c r="B11608" s="179" t="s">
        <v>7472</v>
      </c>
      <c r="C11608" s="179" t="s">
        <v>10</v>
      </c>
      <c r="D11608" s="180" t="s">
        <v>29114</v>
      </c>
    </row>
    <row r="11609" spans="1:4" x14ac:dyDescent="0.25">
      <c r="A11609" s="179" t="s">
        <v>5876</v>
      </c>
      <c r="B11609" s="179" t="s">
        <v>7473</v>
      </c>
      <c r="C11609" s="179" t="s">
        <v>10</v>
      </c>
      <c r="D11609" s="180" t="s">
        <v>29115</v>
      </c>
    </row>
    <row r="11610" spans="1:4" x14ac:dyDescent="0.25">
      <c r="A11610" s="179" t="s">
        <v>5877</v>
      </c>
      <c r="B11610" s="179" t="s">
        <v>7474</v>
      </c>
      <c r="C11610" s="179" t="s">
        <v>10</v>
      </c>
      <c r="D11610" s="180" t="s">
        <v>29116</v>
      </c>
    </row>
    <row r="11611" spans="1:4" x14ac:dyDescent="0.25">
      <c r="A11611" s="179" t="s">
        <v>5878</v>
      </c>
      <c r="B11611" s="179" t="s">
        <v>7475</v>
      </c>
      <c r="C11611" s="179" t="s">
        <v>10</v>
      </c>
      <c r="D11611" s="180" t="s">
        <v>29117</v>
      </c>
    </row>
    <row r="11612" spans="1:4" x14ac:dyDescent="0.25">
      <c r="A11612" s="179" t="s">
        <v>5879</v>
      </c>
      <c r="B11612" s="179" t="s">
        <v>7476</v>
      </c>
      <c r="C11612" s="179" t="s">
        <v>10</v>
      </c>
      <c r="D11612" s="180" t="s">
        <v>29118</v>
      </c>
    </row>
    <row r="11613" spans="1:4" x14ac:dyDescent="0.25">
      <c r="A11613" s="179" t="s">
        <v>5880</v>
      </c>
      <c r="B11613" s="179" t="s">
        <v>7477</v>
      </c>
      <c r="C11613" s="179" t="s">
        <v>10</v>
      </c>
      <c r="D11613" s="180" t="s">
        <v>29119</v>
      </c>
    </row>
    <row r="11614" spans="1:4" x14ac:dyDescent="0.25">
      <c r="A11614" s="179" t="s">
        <v>5881</v>
      </c>
      <c r="B11614" s="179" t="s">
        <v>7478</v>
      </c>
      <c r="C11614" s="179" t="s">
        <v>10</v>
      </c>
      <c r="D11614" s="180" t="s">
        <v>29120</v>
      </c>
    </row>
    <row r="11615" spans="1:4" x14ac:dyDescent="0.25">
      <c r="A11615" s="179" t="s">
        <v>5882</v>
      </c>
      <c r="B11615" s="179" t="s">
        <v>7479</v>
      </c>
      <c r="C11615" s="179" t="s">
        <v>10</v>
      </c>
      <c r="D11615" s="180" t="s">
        <v>29121</v>
      </c>
    </row>
    <row r="11616" spans="1:4" x14ac:dyDescent="0.25">
      <c r="A11616" s="179" t="s">
        <v>5883</v>
      </c>
      <c r="B11616" s="179" t="s">
        <v>7480</v>
      </c>
      <c r="C11616" s="179" t="s">
        <v>10</v>
      </c>
      <c r="D11616" s="180" t="s">
        <v>29122</v>
      </c>
    </row>
    <row r="11617" spans="1:4" x14ac:dyDescent="0.25">
      <c r="A11617" s="179" t="s">
        <v>5884</v>
      </c>
      <c r="B11617" s="179" t="s">
        <v>7481</v>
      </c>
      <c r="C11617" s="179" t="s">
        <v>10</v>
      </c>
      <c r="D11617" s="180" t="s">
        <v>29123</v>
      </c>
    </row>
    <row r="11618" spans="1:4" x14ac:dyDescent="0.25">
      <c r="A11618" s="179" t="s">
        <v>5885</v>
      </c>
      <c r="B11618" s="179" t="s">
        <v>7482</v>
      </c>
      <c r="C11618" s="179" t="s">
        <v>10</v>
      </c>
      <c r="D11618" s="180" t="s">
        <v>29124</v>
      </c>
    </row>
    <row r="11619" spans="1:4" x14ac:dyDescent="0.25">
      <c r="A11619" s="179" t="s">
        <v>5886</v>
      </c>
      <c r="B11619" s="179" t="s">
        <v>7483</v>
      </c>
      <c r="C11619" s="179" t="s">
        <v>10</v>
      </c>
      <c r="D11619" s="180" t="s">
        <v>29125</v>
      </c>
    </row>
    <row r="11620" spans="1:4" x14ac:dyDescent="0.25">
      <c r="A11620" s="179" t="s">
        <v>5887</v>
      </c>
      <c r="B11620" s="179" t="s">
        <v>7484</v>
      </c>
      <c r="C11620" s="179" t="s">
        <v>10</v>
      </c>
      <c r="D11620" s="180" t="s">
        <v>29126</v>
      </c>
    </row>
    <row r="11621" spans="1:4" x14ac:dyDescent="0.25">
      <c r="A11621" s="179" t="s">
        <v>5888</v>
      </c>
      <c r="B11621" s="179" t="s">
        <v>7485</v>
      </c>
      <c r="C11621" s="179" t="s">
        <v>10</v>
      </c>
      <c r="D11621" s="180" t="s">
        <v>29127</v>
      </c>
    </row>
    <row r="11622" spans="1:4" x14ac:dyDescent="0.25">
      <c r="A11622" s="179" t="s">
        <v>5889</v>
      </c>
      <c r="B11622" s="179" t="s">
        <v>7486</v>
      </c>
      <c r="C11622" s="179" t="s">
        <v>10</v>
      </c>
      <c r="D11622" s="180" t="s">
        <v>29128</v>
      </c>
    </row>
    <row r="11623" spans="1:4" x14ac:dyDescent="0.25">
      <c r="A11623" s="179" t="s">
        <v>5890</v>
      </c>
      <c r="B11623" s="179" t="s">
        <v>7487</v>
      </c>
      <c r="C11623" s="179" t="s">
        <v>10</v>
      </c>
      <c r="D11623" s="180" t="s">
        <v>29129</v>
      </c>
    </row>
    <row r="11624" spans="1:4" x14ac:dyDescent="0.25">
      <c r="A11624" s="179" t="s">
        <v>5891</v>
      </c>
      <c r="B11624" s="179" t="s">
        <v>7488</v>
      </c>
      <c r="C11624" s="179" t="s">
        <v>10</v>
      </c>
      <c r="D11624" s="180" t="s">
        <v>29130</v>
      </c>
    </row>
    <row r="11625" spans="1:4" x14ac:dyDescent="0.25">
      <c r="A11625" s="179" t="s">
        <v>5892</v>
      </c>
      <c r="B11625" s="179" t="s">
        <v>7489</v>
      </c>
      <c r="C11625" s="179" t="s">
        <v>10</v>
      </c>
      <c r="D11625" s="180" t="s">
        <v>29131</v>
      </c>
    </row>
    <row r="11626" spans="1:4" x14ac:dyDescent="0.25">
      <c r="A11626" s="179" t="s">
        <v>5893</v>
      </c>
      <c r="B11626" s="179" t="s">
        <v>7490</v>
      </c>
      <c r="C11626" s="179" t="s">
        <v>10</v>
      </c>
      <c r="D11626" s="180" t="s">
        <v>29132</v>
      </c>
    </row>
    <row r="11627" spans="1:4" x14ac:dyDescent="0.25">
      <c r="A11627" s="179" t="s">
        <v>5894</v>
      </c>
      <c r="B11627" s="179" t="s">
        <v>7491</v>
      </c>
      <c r="C11627" s="179" t="s">
        <v>10</v>
      </c>
      <c r="D11627" s="180" t="s">
        <v>29133</v>
      </c>
    </row>
    <row r="11628" spans="1:4" x14ac:dyDescent="0.25">
      <c r="A11628" s="179" t="s">
        <v>5895</v>
      </c>
      <c r="B11628" s="179" t="s">
        <v>7492</v>
      </c>
      <c r="C11628" s="179" t="s">
        <v>10</v>
      </c>
      <c r="D11628" s="180" t="s">
        <v>29134</v>
      </c>
    </row>
    <row r="11629" spans="1:4" x14ac:dyDescent="0.25">
      <c r="A11629" s="179" t="s">
        <v>5896</v>
      </c>
      <c r="B11629" s="179" t="s">
        <v>7493</v>
      </c>
      <c r="C11629" s="179" t="s">
        <v>10</v>
      </c>
      <c r="D11629" s="180" t="s">
        <v>29135</v>
      </c>
    </row>
    <row r="11630" spans="1:4" x14ac:dyDescent="0.25">
      <c r="A11630" s="179" t="s">
        <v>5897</v>
      </c>
      <c r="B11630" s="179" t="s">
        <v>7494</v>
      </c>
      <c r="C11630" s="179" t="s">
        <v>10</v>
      </c>
      <c r="D11630" s="180" t="s">
        <v>29136</v>
      </c>
    </row>
    <row r="11631" spans="1:4" x14ac:dyDescent="0.25">
      <c r="A11631" s="179" t="s">
        <v>5898</v>
      </c>
      <c r="B11631" s="179" t="s">
        <v>7495</v>
      </c>
      <c r="C11631" s="179" t="s">
        <v>10</v>
      </c>
      <c r="D11631" s="180" t="s">
        <v>29137</v>
      </c>
    </row>
    <row r="11632" spans="1:4" x14ac:dyDescent="0.25">
      <c r="A11632" s="179" t="s">
        <v>5899</v>
      </c>
      <c r="B11632" s="179" t="s">
        <v>7496</v>
      </c>
      <c r="C11632" s="179" t="s">
        <v>10</v>
      </c>
      <c r="D11632" s="180" t="s">
        <v>29138</v>
      </c>
    </row>
    <row r="11633" spans="1:4" x14ac:dyDescent="0.25">
      <c r="A11633" s="179" t="s">
        <v>5900</v>
      </c>
      <c r="B11633" s="179" t="s">
        <v>7497</v>
      </c>
      <c r="C11633" s="179" t="s">
        <v>10</v>
      </c>
      <c r="D11633" s="180" t="s">
        <v>29139</v>
      </c>
    </row>
    <row r="11634" spans="1:4" x14ac:dyDescent="0.25">
      <c r="A11634" s="179" t="s">
        <v>5901</v>
      </c>
      <c r="B11634" s="179" t="s">
        <v>219</v>
      </c>
      <c r="C11634" s="179" t="s">
        <v>10</v>
      </c>
      <c r="D11634" s="180" t="s">
        <v>29140</v>
      </c>
    </row>
    <row r="11635" spans="1:4" x14ac:dyDescent="0.25">
      <c r="A11635" s="179" t="s">
        <v>5902</v>
      </c>
      <c r="B11635" s="179" t="s">
        <v>7498</v>
      </c>
      <c r="C11635" s="179" t="s">
        <v>10</v>
      </c>
      <c r="D11635" s="180" t="s">
        <v>29141</v>
      </c>
    </row>
    <row r="11636" spans="1:4" x14ac:dyDescent="0.25">
      <c r="A11636" s="179" t="s">
        <v>5903</v>
      </c>
      <c r="B11636" s="179" t="s">
        <v>220</v>
      </c>
      <c r="C11636" s="179" t="s">
        <v>10</v>
      </c>
      <c r="D11636" s="180" t="s">
        <v>29142</v>
      </c>
    </row>
    <row r="11637" spans="1:4" x14ac:dyDescent="0.25">
      <c r="A11637" s="179" t="s">
        <v>5904</v>
      </c>
      <c r="B11637" s="179" t="s">
        <v>7499</v>
      </c>
      <c r="C11637" s="179" t="s">
        <v>10</v>
      </c>
      <c r="D11637" s="180" t="s">
        <v>29143</v>
      </c>
    </row>
    <row r="11638" spans="1:4" x14ac:dyDescent="0.25">
      <c r="A11638" s="179" t="s">
        <v>5905</v>
      </c>
      <c r="B11638" s="179" t="s">
        <v>7500</v>
      </c>
      <c r="C11638" s="179" t="s">
        <v>10</v>
      </c>
      <c r="D11638" s="180" t="s">
        <v>29144</v>
      </c>
    </row>
    <row r="11639" spans="1:4" x14ac:dyDescent="0.25">
      <c r="A11639" s="179" t="s">
        <v>5906</v>
      </c>
      <c r="B11639" s="179" t="s">
        <v>7501</v>
      </c>
      <c r="C11639" s="179" t="s">
        <v>10</v>
      </c>
      <c r="D11639" s="180" t="s">
        <v>21663</v>
      </c>
    </row>
    <row r="11640" spans="1:4" x14ac:dyDescent="0.25">
      <c r="A11640" s="179" t="s">
        <v>5907</v>
      </c>
      <c r="B11640" s="179" t="s">
        <v>7502</v>
      </c>
      <c r="C11640" s="179" t="s">
        <v>10</v>
      </c>
      <c r="D11640" s="180" t="s">
        <v>29145</v>
      </c>
    </row>
    <row r="11641" spans="1:4" x14ac:dyDescent="0.25">
      <c r="A11641" s="179" t="s">
        <v>5908</v>
      </c>
      <c r="B11641" s="179" t="s">
        <v>7503</v>
      </c>
      <c r="C11641" s="179" t="s">
        <v>10</v>
      </c>
      <c r="D11641" s="180" t="s">
        <v>29146</v>
      </c>
    </row>
    <row r="11642" spans="1:4" x14ac:dyDescent="0.25">
      <c r="A11642" s="179" t="s">
        <v>5909</v>
      </c>
      <c r="B11642" s="179" t="s">
        <v>1396</v>
      </c>
      <c r="C11642" s="179" t="s">
        <v>10</v>
      </c>
      <c r="D11642" s="180" t="s">
        <v>16652</v>
      </c>
    </row>
    <row r="11643" spans="1:4" x14ac:dyDescent="0.25">
      <c r="A11643" s="179" t="s">
        <v>5910</v>
      </c>
      <c r="B11643" s="179" t="s">
        <v>7504</v>
      </c>
      <c r="C11643" s="179" t="s">
        <v>10</v>
      </c>
      <c r="D11643" s="180" t="s">
        <v>29147</v>
      </c>
    </row>
    <row r="11644" spans="1:4" x14ac:dyDescent="0.25">
      <c r="A11644" s="179" t="s">
        <v>5911</v>
      </c>
      <c r="B11644" s="179" t="s">
        <v>7505</v>
      </c>
      <c r="C11644" s="179" t="s">
        <v>10</v>
      </c>
      <c r="D11644" s="180" t="s">
        <v>29148</v>
      </c>
    </row>
    <row r="11645" spans="1:4" x14ac:dyDescent="0.25">
      <c r="A11645" s="179" t="s">
        <v>5912</v>
      </c>
      <c r="B11645" s="179" t="s">
        <v>8473</v>
      </c>
      <c r="C11645" s="179" t="s">
        <v>10</v>
      </c>
      <c r="D11645" s="180" t="s">
        <v>29149</v>
      </c>
    </row>
    <row r="11646" spans="1:4" x14ac:dyDescent="0.25">
      <c r="A11646" s="179" t="s">
        <v>7506</v>
      </c>
      <c r="B11646" s="179" t="s">
        <v>7507</v>
      </c>
      <c r="C11646" s="179" t="s">
        <v>10</v>
      </c>
      <c r="D11646" s="180" t="s">
        <v>29150</v>
      </c>
    </row>
    <row r="11647" spans="1:4" x14ac:dyDescent="0.25">
      <c r="A11647" s="179" t="s">
        <v>7508</v>
      </c>
      <c r="B11647" s="179" t="s">
        <v>7509</v>
      </c>
      <c r="C11647" s="179" t="s">
        <v>10</v>
      </c>
      <c r="D11647" s="180" t="s">
        <v>29151</v>
      </c>
    </row>
    <row r="11648" spans="1:4" x14ac:dyDescent="0.25">
      <c r="A11648" s="179" t="s">
        <v>7510</v>
      </c>
      <c r="B11648" s="179" t="s">
        <v>7511</v>
      </c>
      <c r="C11648" s="179" t="s">
        <v>10</v>
      </c>
      <c r="D11648" s="180" t="s">
        <v>29152</v>
      </c>
    </row>
    <row r="11649" spans="1:4" x14ac:dyDescent="0.25">
      <c r="A11649" s="179" t="s">
        <v>7512</v>
      </c>
      <c r="B11649" s="179" t="s">
        <v>7513</v>
      </c>
      <c r="C11649" s="179" t="s">
        <v>10</v>
      </c>
      <c r="D11649" s="180" t="s">
        <v>29153</v>
      </c>
    </row>
    <row r="11650" spans="1:4" x14ac:dyDescent="0.25">
      <c r="A11650" s="179" t="s">
        <v>7514</v>
      </c>
      <c r="B11650" s="179" t="s">
        <v>7515</v>
      </c>
      <c r="C11650" s="179" t="s">
        <v>10</v>
      </c>
      <c r="D11650" s="180" t="s">
        <v>29154</v>
      </c>
    </row>
    <row r="11651" spans="1:4" x14ac:dyDescent="0.25">
      <c r="A11651" s="179" t="s">
        <v>7516</v>
      </c>
      <c r="B11651" s="179" t="s">
        <v>7517</v>
      </c>
      <c r="C11651" s="179" t="s">
        <v>10</v>
      </c>
      <c r="D11651" s="180" t="s">
        <v>29155</v>
      </c>
    </row>
    <row r="11652" spans="1:4" x14ac:dyDescent="0.25">
      <c r="A11652" s="179" t="s">
        <v>7518</v>
      </c>
      <c r="B11652" s="179" t="s">
        <v>7519</v>
      </c>
      <c r="C11652" s="179" t="s">
        <v>10</v>
      </c>
      <c r="D11652" s="180" t="s">
        <v>29156</v>
      </c>
    </row>
    <row r="11653" spans="1:4" x14ac:dyDescent="0.25">
      <c r="A11653" s="179" t="s">
        <v>7520</v>
      </c>
      <c r="B11653" s="179" t="s">
        <v>7521</v>
      </c>
      <c r="C11653" s="179" t="s">
        <v>10</v>
      </c>
      <c r="D11653" s="180" t="s">
        <v>29157</v>
      </c>
    </row>
    <row r="11654" spans="1:4" x14ac:dyDescent="0.25">
      <c r="A11654" s="179" t="s">
        <v>7522</v>
      </c>
      <c r="B11654" s="179" t="s">
        <v>7523</v>
      </c>
      <c r="C11654" s="179" t="s">
        <v>10</v>
      </c>
      <c r="D11654" s="180" t="s">
        <v>29158</v>
      </c>
    </row>
    <row r="11655" spans="1:4" x14ac:dyDescent="0.25">
      <c r="A11655" s="179" t="s">
        <v>7524</v>
      </c>
      <c r="B11655" s="179" t="s">
        <v>7525</v>
      </c>
      <c r="C11655" s="179" t="s">
        <v>10</v>
      </c>
      <c r="D11655" s="180" t="s">
        <v>29159</v>
      </c>
    </row>
    <row r="11656" spans="1:4" x14ac:dyDescent="0.25">
      <c r="A11656" s="179" t="s">
        <v>7526</v>
      </c>
      <c r="B11656" s="179" t="s">
        <v>7527</v>
      </c>
      <c r="C11656" s="179" t="s">
        <v>10</v>
      </c>
      <c r="D11656" s="180" t="s">
        <v>29160</v>
      </c>
    </row>
    <row r="11657" spans="1:4" x14ac:dyDescent="0.25">
      <c r="A11657" s="179" t="s">
        <v>7528</v>
      </c>
      <c r="B11657" s="179" t="s">
        <v>7529</v>
      </c>
      <c r="C11657" s="179" t="s">
        <v>10</v>
      </c>
      <c r="D11657" s="180" t="s">
        <v>29161</v>
      </c>
    </row>
    <row r="11658" spans="1:4" x14ac:dyDescent="0.25">
      <c r="A11658" s="179" t="s">
        <v>7530</v>
      </c>
      <c r="B11658" s="179" t="s">
        <v>7531</v>
      </c>
      <c r="C11658" s="179" t="s">
        <v>10</v>
      </c>
      <c r="D11658" s="180" t="s">
        <v>29162</v>
      </c>
    </row>
    <row r="11659" spans="1:4" x14ac:dyDescent="0.25">
      <c r="A11659" s="179" t="s">
        <v>7532</v>
      </c>
      <c r="B11659" s="179" t="s">
        <v>7533</v>
      </c>
      <c r="C11659" s="179" t="s">
        <v>10</v>
      </c>
      <c r="D11659" s="180" t="s">
        <v>28252</v>
      </c>
    </row>
    <row r="11660" spans="1:4" x14ac:dyDescent="0.25">
      <c r="A11660" s="179" t="s">
        <v>7534</v>
      </c>
      <c r="B11660" s="179" t="s">
        <v>7535</v>
      </c>
      <c r="C11660" s="179" t="s">
        <v>10</v>
      </c>
      <c r="D11660" s="180" t="s">
        <v>29163</v>
      </c>
    </row>
    <row r="11661" spans="1:4" x14ac:dyDescent="0.25">
      <c r="A11661" s="179" t="s">
        <v>7536</v>
      </c>
      <c r="B11661" s="179" t="s">
        <v>7537</v>
      </c>
      <c r="C11661" s="179" t="s">
        <v>10</v>
      </c>
      <c r="D11661" s="180" t="s">
        <v>29164</v>
      </c>
    </row>
    <row r="11662" spans="1:4" x14ac:dyDescent="0.25">
      <c r="A11662" s="179" t="s">
        <v>7538</v>
      </c>
      <c r="B11662" s="179" t="s">
        <v>7539</v>
      </c>
      <c r="C11662" s="179" t="s">
        <v>10</v>
      </c>
      <c r="D11662" s="180" t="s">
        <v>29165</v>
      </c>
    </row>
    <row r="11663" spans="1:4" x14ac:dyDescent="0.25">
      <c r="A11663" s="179" t="s">
        <v>7540</v>
      </c>
      <c r="B11663" s="179" t="s">
        <v>7541</v>
      </c>
      <c r="C11663" s="179" t="s">
        <v>10</v>
      </c>
      <c r="D11663" s="180" t="s">
        <v>29166</v>
      </c>
    </row>
    <row r="11664" spans="1:4" x14ac:dyDescent="0.25">
      <c r="A11664" s="179" t="s">
        <v>7542</v>
      </c>
      <c r="B11664" s="179" t="s">
        <v>7543</v>
      </c>
      <c r="C11664" s="179" t="s">
        <v>10</v>
      </c>
      <c r="D11664" s="180" t="s">
        <v>29167</v>
      </c>
    </row>
    <row r="11665" spans="1:4" x14ac:dyDescent="0.25">
      <c r="A11665" s="179" t="s">
        <v>7544</v>
      </c>
      <c r="B11665" s="179" t="s">
        <v>7545</v>
      </c>
      <c r="C11665" s="179" t="s">
        <v>10</v>
      </c>
      <c r="D11665" s="180" t="s">
        <v>29168</v>
      </c>
    </row>
    <row r="11666" spans="1:4" x14ac:dyDescent="0.25">
      <c r="A11666" s="179" t="s">
        <v>7546</v>
      </c>
      <c r="B11666" s="179" t="s">
        <v>7547</v>
      </c>
      <c r="C11666" s="179" t="s">
        <v>10</v>
      </c>
      <c r="D11666" s="180" t="s">
        <v>29169</v>
      </c>
    </row>
    <row r="11667" spans="1:4" x14ac:dyDescent="0.25">
      <c r="A11667" s="179" t="s">
        <v>7548</v>
      </c>
      <c r="B11667" s="179" t="s">
        <v>7549</v>
      </c>
      <c r="C11667" s="179" t="s">
        <v>10</v>
      </c>
      <c r="D11667" s="180" t="s">
        <v>29170</v>
      </c>
    </row>
    <row r="11668" spans="1:4" x14ac:dyDescent="0.25">
      <c r="A11668" s="179" t="s">
        <v>7550</v>
      </c>
      <c r="B11668" s="179" t="s">
        <v>7551</v>
      </c>
      <c r="C11668" s="179" t="s">
        <v>10</v>
      </c>
      <c r="D11668" s="180" t="s">
        <v>29171</v>
      </c>
    </row>
    <row r="11669" spans="1:4" x14ac:dyDescent="0.25">
      <c r="A11669" s="179" t="s">
        <v>7552</v>
      </c>
      <c r="B11669" s="179" t="s">
        <v>7553</v>
      </c>
      <c r="C11669" s="179" t="s">
        <v>10</v>
      </c>
      <c r="D11669" s="180" t="s">
        <v>29115</v>
      </c>
    </row>
    <row r="11670" spans="1:4" x14ac:dyDescent="0.25">
      <c r="A11670" s="179" t="s">
        <v>7554</v>
      </c>
      <c r="B11670" s="179" t="s">
        <v>7555</v>
      </c>
      <c r="C11670" s="179" t="s">
        <v>10</v>
      </c>
      <c r="D11670" s="180" t="s">
        <v>25712</v>
      </c>
    </row>
    <row r="11671" spans="1:4" x14ac:dyDescent="0.25">
      <c r="A11671" s="179" t="s">
        <v>5913</v>
      </c>
      <c r="B11671" s="179" t="s">
        <v>221</v>
      </c>
      <c r="C11671" s="179" t="s">
        <v>10</v>
      </c>
      <c r="D11671" s="180" t="s">
        <v>29172</v>
      </c>
    </row>
    <row r="11672" spans="1:4" x14ac:dyDescent="0.25">
      <c r="A11672" s="179" t="s">
        <v>5914</v>
      </c>
      <c r="B11672" s="179" t="s">
        <v>222</v>
      </c>
      <c r="C11672" s="179" t="s">
        <v>10</v>
      </c>
      <c r="D11672" s="180" t="s">
        <v>29173</v>
      </c>
    </row>
    <row r="11673" spans="1:4" x14ac:dyDescent="0.25">
      <c r="A11673" s="179" t="s">
        <v>5915</v>
      </c>
      <c r="B11673" s="179" t="s">
        <v>223</v>
      </c>
      <c r="C11673" s="179" t="s">
        <v>10</v>
      </c>
      <c r="D11673" s="180" t="s">
        <v>17584</v>
      </c>
    </row>
    <row r="11674" spans="1:4" x14ac:dyDescent="0.25">
      <c r="A11674" s="179" t="s">
        <v>7556</v>
      </c>
      <c r="B11674" s="179" t="s">
        <v>7557</v>
      </c>
      <c r="C11674" s="179" t="s">
        <v>7558</v>
      </c>
      <c r="D11674" s="180" t="s">
        <v>6393</v>
      </c>
    </row>
    <row r="11675" spans="1:4" x14ac:dyDescent="0.25">
      <c r="A11675" s="179" t="s">
        <v>7559</v>
      </c>
      <c r="B11675" s="179" t="s">
        <v>7560</v>
      </c>
      <c r="C11675" s="179" t="s">
        <v>7558</v>
      </c>
      <c r="D11675" s="180" t="s">
        <v>7327</v>
      </c>
    </row>
    <row r="11676" spans="1:4" x14ac:dyDescent="0.25">
      <c r="A11676" s="179" t="s">
        <v>7561</v>
      </c>
      <c r="B11676" s="179" t="s">
        <v>7562</v>
      </c>
      <c r="C11676" s="179" t="s">
        <v>7558</v>
      </c>
      <c r="D11676" s="180" t="s">
        <v>6450</v>
      </c>
    </row>
    <row r="11677" spans="1:4" x14ac:dyDescent="0.25">
      <c r="A11677" s="179" t="s">
        <v>7563</v>
      </c>
      <c r="B11677" s="179" t="s">
        <v>7564</v>
      </c>
      <c r="C11677" s="179" t="s">
        <v>7558</v>
      </c>
      <c r="D11677" s="180" t="s">
        <v>6446</v>
      </c>
    </row>
    <row r="11678" spans="1:4" x14ac:dyDescent="0.25">
      <c r="A11678" s="179" t="s">
        <v>7565</v>
      </c>
      <c r="B11678" s="179" t="s">
        <v>7566</v>
      </c>
      <c r="C11678" s="179" t="s">
        <v>7558</v>
      </c>
      <c r="D11678" s="180" t="s">
        <v>6369</v>
      </c>
    </row>
    <row r="11679" spans="1:4" x14ac:dyDescent="0.25">
      <c r="A11679" s="179" t="s">
        <v>7567</v>
      </c>
      <c r="B11679" s="179" t="s">
        <v>7568</v>
      </c>
      <c r="C11679" s="179" t="s">
        <v>7558</v>
      </c>
      <c r="D11679" s="180" t="s">
        <v>6439</v>
      </c>
    </row>
    <row r="11680" spans="1:4" x14ac:dyDescent="0.25">
      <c r="A11680" s="179" t="s">
        <v>7570</v>
      </c>
      <c r="B11680" s="179" t="s">
        <v>7571</v>
      </c>
      <c r="C11680" s="179" t="s">
        <v>7558</v>
      </c>
      <c r="D11680" s="180" t="s">
        <v>6491</v>
      </c>
    </row>
    <row r="11681" spans="1:4" x14ac:dyDescent="0.25">
      <c r="A11681" s="179" t="s">
        <v>7572</v>
      </c>
      <c r="B11681" s="179" t="s">
        <v>7573</v>
      </c>
      <c r="C11681" s="179" t="s">
        <v>7558</v>
      </c>
      <c r="D11681" s="180" t="s">
        <v>6314</v>
      </c>
    </row>
    <row r="11682" spans="1:4" x14ac:dyDescent="0.25">
      <c r="A11682" s="179" t="s">
        <v>7574</v>
      </c>
      <c r="B11682" s="179" t="s">
        <v>7575</v>
      </c>
      <c r="C11682" s="179" t="s">
        <v>7558</v>
      </c>
      <c r="D11682" s="180" t="s">
        <v>7921</v>
      </c>
    </row>
    <row r="11683" spans="1:4" x14ac:dyDescent="0.25">
      <c r="A11683" s="179" t="s">
        <v>7576</v>
      </c>
      <c r="B11683" s="179" t="s">
        <v>7577</v>
      </c>
      <c r="C11683" s="179" t="s">
        <v>7558</v>
      </c>
      <c r="D11683" s="180" t="s">
        <v>6501</v>
      </c>
    </row>
    <row r="11684" spans="1:4" x14ac:dyDescent="0.25">
      <c r="A11684" s="179" t="s">
        <v>7578</v>
      </c>
      <c r="B11684" s="179" t="s">
        <v>7579</v>
      </c>
      <c r="C11684" s="179" t="s">
        <v>22</v>
      </c>
      <c r="D11684" s="180" t="s">
        <v>29174</v>
      </c>
    </row>
    <row r="11685" spans="1:4" x14ac:dyDescent="0.25">
      <c r="A11685" s="179" t="s">
        <v>7580</v>
      </c>
      <c r="B11685" s="179" t="s">
        <v>7581</v>
      </c>
      <c r="C11685" s="179" t="s">
        <v>22</v>
      </c>
      <c r="D11685" s="180" t="s">
        <v>29175</v>
      </c>
    </row>
    <row r="11686" spans="1:4" x14ac:dyDescent="0.25">
      <c r="A11686" s="179" t="s">
        <v>7582</v>
      </c>
      <c r="B11686" s="179" t="s">
        <v>7583</v>
      </c>
      <c r="C11686" s="179" t="s">
        <v>22</v>
      </c>
      <c r="D11686" s="180" t="s">
        <v>29176</v>
      </c>
    </row>
    <row r="11687" spans="1:4" x14ac:dyDescent="0.25">
      <c r="A11687" s="179" t="s">
        <v>7584</v>
      </c>
      <c r="B11687" s="179" t="s">
        <v>7585</v>
      </c>
      <c r="C11687" s="179" t="s">
        <v>7586</v>
      </c>
      <c r="D11687" s="180" t="s">
        <v>6333</v>
      </c>
    </row>
    <row r="11688" spans="1:4" x14ac:dyDescent="0.25">
      <c r="A11688" s="179" t="s">
        <v>7587</v>
      </c>
      <c r="B11688" s="179" t="s">
        <v>7588</v>
      </c>
      <c r="C11688" s="179" t="s">
        <v>7586</v>
      </c>
      <c r="D11688" s="180" t="s">
        <v>17180</v>
      </c>
    </row>
    <row r="11689" spans="1:4" x14ac:dyDescent="0.25">
      <c r="A11689" s="179" t="s">
        <v>7589</v>
      </c>
      <c r="B11689" s="179" t="s">
        <v>7590</v>
      </c>
      <c r="C11689" s="179" t="s">
        <v>7586</v>
      </c>
      <c r="D11689" s="180" t="s">
        <v>8771</v>
      </c>
    </row>
    <row r="11690" spans="1:4" x14ac:dyDescent="0.25">
      <c r="A11690" s="179" t="s">
        <v>7591</v>
      </c>
      <c r="B11690" s="179" t="s">
        <v>7592</v>
      </c>
      <c r="C11690" s="179" t="s">
        <v>7586</v>
      </c>
      <c r="D11690" s="180" t="s">
        <v>12794</v>
      </c>
    </row>
    <row r="11691" spans="1:4" x14ac:dyDescent="0.25">
      <c r="A11691" s="179" t="s">
        <v>7593</v>
      </c>
      <c r="B11691" s="179" t="s">
        <v>7594</v>
      </c>
      <c r="C11691" s="179" t="s">
        <v>7586</v>
      </c>
      <c r="D11691" s="180" t="s">
        <v>7317</v>
      </c>
    </row>
    <row r="11692" spans="1:4" x14ac:dyDescent="0.25">
      <c r="A11692" s="179" t="s">
        <v>7595</v>
      </c>
      <c r="B11692" s="179" t="s">
        <v>7596</v>
      </c>
      <c r="C11692" s="179" t="s">
        <v>7586</v>
      </c>
      <c r="D11692" s="180" t="s">
        <v>23428</v>
      </c>
    </row>
    <row r="11693" spans="1:4" x14ac:dyDescent="0.25">
      <c r="A11693" s="179" t="s">
        <v>7598</v>
      </c>
      <c r="B11693" s="179" t="s">
        <v>7599</v>
      </c>
      <c r="C11693" s="179" t="s">
        <v>7586</v>
      </c>
      <c r="D11693" s="180" t="s">
        <v>17647</v>
      </c>
    </row>
    <row r="11694" spans="1:4" x14ac:dyDescent="0.25">
      <c r="A11694" s="179" t="s">
        <v>7600</v>
      </c>
      <c r="B11694" s="179" t="s">
        <v>7601</v>
      </c>
      <c r="C11694" s="179" t="s">
        <v>7586</v>
      </c>
      <c r="D11694" s="180" t="s">
        <v>25925</v>
      </c>
    </row>
    <row r="11695" spans="1:4" x14ac:dyDescent="0.25">
      <c r="A11695" s="179" t="s">
        <v>7602</v>
      </c>
      <c r="B11695" s="179" t="s">
        <v>7603</v>
      </c>
      <c r="C11695" s="179" t="s">
        <v>7586</v>
      </c>
      <c r="D11695" s="180" t="s">
        <v>6473</v>
      </c>
    </row>
    <row r="11696" spans="1:4" x14ac:dyDescent="0.25">
      <c r="A11696" s="179" t="s">
        <v>7604</v>
      </c>
      <c r="B11696" s="179" t="s">
        <v>7605</v>
      </c>
      <c r="C11696" s="179" t="s">
        <v>7586</v>
      </c>
      <c r="D11696" s="180" t="s">
        <v>15170</v>
      </c>
    </row>
    <row r="11697" spans="1:4" x14ac:dyDescent="0.25">
      <c r="A11697" s="179" t="s">
        <v>7607</v>
      </c>
      <c r="B11697" s="179" t="s">
        <v>7608</v>
      </c>
      <c r="C11697" s="179" t="s">
        <v>7586</v>
      </c>
      <c r="D11697" s="180" t="s">
        <v>7854</v>
      </c>
    </row>
    <row r="11698" spans="1:4" x14ac:dyDescent="0.25">
      <c r="A11698" s="179" t="s">
        <v>7609</v>
      </c>
      <c r="B11698" s="179" t="s">
        <v>7610</v>
      </c>
      <c r="C11698" s="179" t="s">
        <v>7586</v>
      </c>
      <c r="D11698" s="180" t="s">
        <v>6385</v>
      </c>
    </row>
    <row r="11699" spans="1:4" x14ac:dyDescent="0.25">
      <c r="A11699" s="179" t="s">
        <v>7611</v>
      </c>
      <c r="B11699" s="179" t="s">
        <v>7612</v>
      </c>
      <c r="C11699" s="179" t="s">
        <v>7613</v>
      </c>
      <c r="D11699" s="180" t="s">
        <v>18322</v>
      </c>
    </row>
    <row r="11700" spans="1:4" x14ac:dyDescent="0.25">
      <c r="A11700" s="179" t="s">
        <v>7614</v>
      </c>
      <c r="B11700" s="179" t="s">
        <v>7615</v>
      </c>
      <c r="C11700" s="179" t="s">
        <v>7613</v>
      </c>
      <c r="D11700" s="180" t="s">
        <v>29177</v>
      </c>
    </row>
    <row r="11701" spans="1:4" x14ac:dyDescent="0.25">
      <c r="A11701" s="179" t="s">
        <v>7616</v>
      </c>
      <c r="B11701" s="179" t="s">
        <v>7617</v>
      </c>
      <c r="C11701" s="179" t="s">
        <v>7613</v>
      </c>
      <c r="D11701" s="180" t="s">
        <v>16846</v>
      </c>
    </row>
    <row r="11702" spans="1:4" x14ac:dyDescent="0.25">
      <c r="A11702" s="179" t="s">
        <v>7618</v>
      </c>
      <c r="B11702" s="179" t="s">
        <v>7619</v>
      </c>
      <c r="C11702" s="179" t="s">
        <v>7613</v>
      </c>
      <c r="D11702" s="180" t="s">
        <v>12614</v>
      </c>
    </row>
    <row r="11703" spans="1:4" x14ac:dyDescent="0.25">
      <c r="A11703" s="179" t="s">
        <v>7620</v>
      </c>
      <c r="B11703" s="179" t="s">
        <v>7621</v>
      </c>
      <c r="C11703" s="179" t="s">
        <v>7613</v>
      </c>
      <c r="D11703" s="180" t="s">
        <v>15170</v>
      </c>
    </row>
    <row r="11704" spans="1:4" x14ac:dyDescent="0.25">
      <c r="A11704" s="179" t="s">
        <v>7622</v>
      </c>
      <c r="B11704" s="179" t="s">
        <v>7623</v>
      </c>
      <c r="C11704" s="179" t="s">
        <v>7624</v>
      </c>
      <c r="D11704" s="180" t="s">
        <v>6401</v>
      </c>
    </row>
    <row r="11705" spans="1:4" x14ac:dyDescent="0.25">
      <c r="A11705" s="179" t="s">
        <v>7625</v>
      </c>
      <c r="B11705" s="179" t="s">
        <v>7626</v>
      </c>
      <c r="C11705" s="179" t="s">
        <v>7624</v>
      </c>
      <c r="D11705" s="180" t="s">
        <v>19203</v>
      </c>
    </row>
    <row r="11706" spans="1:4" x14ac:dyDescent="0.25">
      <c r="A11706" s="179" t="s">
        <v>7627</v>
      </c>
      <c r="B11706" s="179" t="s">
        <v>7628</v>
      </c>
      <c r="C11706" s="179" t="s">
        <v>7624</v>
      </c>
      <c r="D11706" s="180" t="s">
        <v>11234</v>
      </c>
    </row>
    <row r="11707" spans="1:4" x14ac:dyDescent="0.25">
      <c r="A11707" s="179" t="s">
        <v>7629</v>
      </c>
      <c r="B11707" s="179" t="s">
        <v>7630</v>
      </c>
      <c r="C11707" s="179" t="s">
        <v>7624</v>
      </c>
      <c r="D11707" s="180" t="s">
        <v>6443</v>
      </c>
    </row>
    <row r="11708" spans="1:4" x14ac:dyDescent="0.25">
      <c r="A11708" s="179" t="s">
        <v>7631</v>
      </c>
      <c r="B11708" s="179" t="s">
        <v>7632</v>
      </c>
      <c r="C11708" s="179" t="s">
        <v>16</v>
      </c>
      <c r="D11708" s="180" t="s">
        <v>6410</v>
      </c>
    </row>
    <row r="11709" spans="1:4" x14ac:dyDescent="0.25">
      <c r="A11709" s="179" t="s">
        <v>7633</v>
      </c>
      <c r="B11709" s="179" t="s">
        <v>7634</v>
      </c>
      <c r="C11709" s="179" t="s">
        <v>16</v>
      </c>
      <c r="D11709" s="180" t="s">
        <v>6400</v>
      </c>
    </row>
    <row r="11710" spans="1:4" x14ac:dyDescent="0.25">
      <c r="A11710" s="179" t="s">
        <v>7635</v>
      </c>
      <c r="B11710" s="179" t="s">
        <v>7636</v>
      </c>
      <c r="C11710" s="179" t="s">
        <v>16</v>
      </c>
      <c r="D11710" s="180" t="s">
        <v>6368</v>
      </c>
    </row>
    <row r="11711" spans="1:4" x14ac:dyDescent="0.25">
      <c r="A11711" s="179" t="s">
        <v>7637</v>
      </c>
      <c r="B11711" s="179" t="s">
        <v>7638</v>
      </c>
      <c r="C11711" s="179" t="s">
        <v>8</v>
      </c>
      <c r="D11711" s="180" t="s">
        <v>15228</v>
      </c>
    </row>
    <row r="11712" spans="1:4" x14ac:dyDescent="0.25">
      <c r="A11712" s="179" t="s">
        <v>7639</v>
      </c>
      <c r="B11712" s="179" t="s">
        <v>7640</v>
      </c>
      <c r="C11712" s="179" t="s">
        <v>8</v>
      </c>
      <c r="D11712" s="180" t="s">
        <v>6352</v>
      </c>
    </row>
    <row r="11713" spans="1:4" x14ac:dyDescent="0.25">
      <c r="A11713" s="179" t="s">
        <v>7641</v>
      </c>
      <c r="B11713" s="179" t="s">
        <v>7642</v>
      </c>
      <c r="C11713" s="179" t="s">
        <v>7</v>
      </c>
      <c r="D11713" s="180" t="s">
        <v>6458</v>
      </c>
    </row>
    <row r="11714" spans="1:4" x14ac:dyDescent="0.25">
      <c r="A11714" s="179" t="s">
        <v>7643</v>
      </c>
      <c r="B11714" s="179" t="s">
        <v>7644</v>
      </c>
      <c r="C11714" s="179" t="s">
        <v>5</v>
      </c>
      <c r="D11714" s="180" t="s">
        <v>6457</v>
      </c>
    </row>
    <row r="11715" spans="1:4" x14ac:dyDescent="0.25">
      <c r="A11715" s="179" t="s">
        <v>7645</v>
      </c>
      <c r="B11715" s="179" t="s">
        <v>7646</v>
      </c>
      <c r="C11715" s="179" t="s">
        <v>7647</v>
      </c>
      <c r="D11715" s="180" t="s">
        <v>7926</v>
      </c>
    </row>
    <row r="11716" spans="1:4" x14ac:dyDescent="0.25">
      <c r="A11716" s="179" t="s">
        <v>7648</v>
      </c>
      <c r="B11716" s="179" t="s">
        <v>7649</v>
      </c>
      <c r="C11716" s="179" t="s">
        <v>7647</v>
      </c>
      <c r="D11716" s="180" t="s">
        <v>17239</v>
      </c>
    </row>
    <row r="11717" spans="1:4" x14ac:dyDescent="0.25">
      <c r="A11717" s="179" t="s">
        <v>7650</v>
      </c>
      <c r="B11717" s="179" t="s">
        <v>7651</v>
      </c>
      <c r="C11717" s="179" t="s">
        <v>7647</v>
      </c>
      <c r="D11717" s="180" t="s">
        <v>16695</v>
      </c>
    </row>
    <row r="11718" spans="1:4" x14ac:dyDescent="0.25">
      <c r="A11718" s="179" t="s">
        <v>7652</v>
      </c>
      <c r="B11718" s="179" t="s">
        <v>7653</v>
      </c>
      <c r="C11718" s="179" t="s">
        <v>7647</v>
      </c>
      <c r="D11718" s="180" t="s">
        <v>7961</v>
      </c>
    </row>
    <row r="11719" spans="1:4" x14ac:dyDescent="0.25">
      <c r="A11719" s="179" t="s">
        <v>7654</v>
      </c>
      <c r="B11719" s="179" t="s">
        <v>7655</v>
      </c>
      <c r="C11719" s="179" t="s">
        <v>7647</v>
      </c>
      <c r="D11719" s="180" t="s">
        <v>29178</v>
      </c>
    </row>
    <row r="11720" spans="1:4" x14ac:dyDescent="0.25">
      <c r="A11720" s="179" t="s">
        <v>7656</v>
      </c>
      <c r="B11720" s="179" t="s">
        <v>7657</v>
      </c>
      <c r="C11720" s="179" t="s">
        <v>7647</v>
      </c>
      <c r="D11720" s="180" t="s">
        <v>7961</v>
      </c>
    </row>
    <row r="11721" spans="1:4" x14ac:dyDescent="0.25">
      <c r="A11721" s="179" t="s">
        <v>7658</v>
      </c>
      <c r="B11721" s="179" t="s">
        <v>7659</v>
      </c>
      <c r="C11721" s="179" t="s">
        <v>7647</v>
      </c>
      <c r="D11721" s="180" t="s">
        <v>29179</v>
      </c>
    </row>
    <row r="11722" spans="1:4" x14ac:dyDescent="0.25">
      <c r="A11722" s="179" t="s">
        <v>7660</v>
      </c>
      <c r="B11722" s="179" t="s">
        <v>7661</v>
      </c>
      <c r="C11722" s="179" t="s">
        <v>7647</v>
      </c>
      <c r="D11722" s="180" t="s">
        <v>16908</v>
      </c>
    </row>
    <row r="11723" spans="1:4" x14ac:dyDescent="0.25">
      <c r="A11723" s="179" t="s">
        <v>7662</v>
      </c>
      <c r="B11723" s="179" t="s">
        <v>7663</v>
      </c>
      <c r="C11723" s="179" t="s">
        <v>7647</v>
      </c>
      <c r="D11723" s="180" t="s">
        <v>29178</v>
      </c>
    </row>
    <row r="11724" spans="1:4" x14ac:dyDescent="0.25">
      <c r="A11724" s="179" t="s">
        <v>7664</v>
      </c>
      <c r="B11724" s="179" t="s">
        <v>7665</v>
      </c>
      <c r="C11724" s="179" t="s">
        <v>7647</v>
      </c>
      <c r="D11724" s="180" t="s">
        <v>12583</v>
      </c>
    </row>
    <row r="11725" spans="1:4" x14ac:dyDescent="0.25">
      <c r="A11725" s="179" t="s">
        <v>7666</v>
      </c>
      <c r="B11725" s="179" t="s">
        <v>7667</v>
      </c>
      <c r="C11725" s="179" t="s">
        <v>7647</v>
      </c>
      <c r="D11725" s="180" t="s">
        <v>16907</v>
      </c>
    </row>
    <row r="11726" spans="1:4" x14ac:dyDescent="0.25">
      <c r="A11726" s="179" t="s">
        <v>7668</v>
      </c>
      <c r="B11726" s="179" t="s">
        <v>7669</v>
      </c>
      <c r="C11726" s="179" t="s">
        <v>7647</v>
      </c>
      <c r="D11726" s="180" t="s">
        <v>17239</v>
      </c>
    </row>
    <row r="11727" spans="1:4" x14ac:dyDescent="0.25">
      <c r="A11727" s="179" t="s">
        <v>7670</v>
      </c>
      <c r="B11727" s="179" t="s">
        <v>7671</v>
      </c>
      <c r="C11727" s="179" t="s">
        <v>7647</v>
      </c>
      <c r="D11727" s="180" t="s">
        <v>22189</v>
      </c>
    </row>
    <row r="11728" spans="1:4" x14ac:dyDescent="0.25">
      <c r="A11728" s="179" t="s">
        <v>7672</v>
      </c>
      <c r="B11728" s="179" t="s">
        <v>7673</v>
      </c>
      <c r="C11728" s="179" t="s">
        <v>7647</v>
      </c>
      <c r="D11728" s="180" t="s">
        <v>16907</v>
      </c>
    </row>
    <row r="11729" spans="1:4" x14ac:dyDescent="0.25">
      <c r="A11729" s="179" t="s">
        <v>7674</v>
      </c>
      <c r="B11729" s="179" t="s">
        <v>7675</v>
      </c>
      <c r="C11729" s="179" t="s">
        <v>7647</v>
      </c>
      <c r="D11729" s="180" t="s">
        <v>15168</v>
      </c>
    </row>
    <row r="11730" spans="1:4" x14ac:dyDescent="0.25">
      <c r="A11730" s="179" t="s">
        <v>7676</v>
      </c>
      <c r="B11730" s="179" t="s">
        <v>7677</v>
      </c>
      <c r="C11730" s="179" t="s">
        <v>7647</v>
      </c>
      <c r="D11730" s="180" t="s">
        <v>22189</v>
      </c>
    </row>
    <row r="11731" spans="1:4" x14ac:dyDescent="0.25">
      <c r="A11731" s="179" t="s">
        <v>7678</v>
      </c>
      <c r="B11731" s="179" t="s">
        <v>7679</v>
      </c>
      <c r="C11731" s="179" t="s">
        <v>7647</v>
      </c>
      <c r="D11731" s="180" t="s">
        <v>29179</v>
      </c>
    </row>
    <row r="11732" spans="1:4" x14ac:dyDescent="0.25">
      <c r="A11732" s="179" t="s">
        <v>7680</v>
      </c>
      <c r="B11732" s="179" t="s">
        <v>7681</v>
      </c>
      <c r="C11732" s="179" t="s">
        <v>7647</v>
      </c>
      <c r="D11732" s="180" t="s">
        <v>25934</v>
      </c>
    </row>
    <row r="11733" spans="1:4" x14ac:dyDescent="0.25">
      <c r="A11733" s="179" t="s">
        <v>7682</v>
      </c>
      <c r="B11733" s="179" t="s">
        <v>7683</v>
      </c>
      <c r="C11733" s="179" t="s">
        <v>7647</v>
      </c>
      <c r="D11733" s="180" t="s">
        <v>29180</v>
      </c>
    </row>
    <row r="11734" spans="1:4" x14ac:dyDescent="0.25">
      <c r="A11734" s="179" t="s">
        <v>7684</v>
      </c>
      <c r="B11734" s="179" t="s">
        <v>7685</v>
      </c>
      <c r="C11734" s="179" t="s">
        <v>7647</v>
      </c>
      <c r="D11734" s="180" t="s">
        <v>7037</v>
      </c>
    </row>
    <row r="11735" spans="1:4" x14ac:dyDescent="0.25">
      <c r="A11735" s="179" t="s">
        <v>7686</v>
      </c>
      <c r="B11735" s="179" t="s">
        <v>7687</v>
      </c>
      <c r="C11735" s="179" t="s">
        <v>7647</v>
      </c>
      <c r="D11735" s="180" t="s">
        <v>12484</v>
      </c>
    </row>
    <row r="11736" spans="1:4" x14ac:dyDescent="0.25">
      <c r="A11736" s="179" t="s">
        <v>7688</v>
      </c>
      <c r="B11736" s="179" t="s">
        <v>7689</v>
      </c>
      <c r="C11736" s="179" t="s">
        <v>7647</v>
      </c>
      <c r="D11736" s="180" t="s">
        <v>16695</v>
      </c>
    </row>
    <row r="11737" spans="1:4" x14ac:dyDescent="0.25">
      <c r="A11737" s="179" t="s">
        <v>7690</v>
      </c>
      <c r="B11737" s="179" t="s">
        <v>7691</v>
      </c>
      <c r="C11737" s="179" t="s">
        <v>7647</v>
      </c>
      <c r="D11737" s="180" t="s">
        <v>7037</v>
      </c>
    </row>
    <row r="11738" spans="1:4" x14ac:dyDescent="0.25">
      <c r="A11738" s="179" t="s">
        <v>7692</v>
      </c>
      <c r="B11738" s="179" t="s">
        <v>7693</v>
      </c>
      <c r="C11738" s="179" t="s">
        <v>7647</v>
      </c>
      <c r="D11738" s="180" t="s">
        <v>25934</v>
      </c>
    </row>
    <row r="11739" spans="1:4" x14ac:dyDescent="0.25">
      <c r="A11739" s="179" t="s">
        <v>7694</v>
      </c>
      <c r="B11739" s="179" t="s">
        <v>7695</v>
      </c>
      <c r="C11739" s="179" t="s">
        <v>7558</v>
      </c>
      <c r="D11739" s="180" t="s">
        <v>23881</v>
      </c>
    </row>
    <row r="11740" spans="1:4" x14ac:dyDescent="0.25">
      <c r="A11740" s="179" t="s">
        <v>7696</v>
      </c>
      <c r="B11740" s="179" t="s">
        <v>7697</v>
      </c>
      <c r="C11740" s="179" t="s">
        <v>7558</v>
      </c>
      <c r="D11740" s="180" t="s">
        <v>6307</v>
      </c>
    </row>
    <row r="11741" spans="1:4" x14ac:dyDescent="0.25">
      <c r="A11741" s="179" t="s">
        <v>7698</v>
      </c>
      <c r="B11741" s="179" t="s">
        <v>7699</v>
      </c>
      <c r="C11741" s="179" t="s">
        <v>7558</v>
      </c>
      <c r="D11741" s="180" t="s">
        <v>14714</v>
      </c>
    </row>
    <row r="11742" spans="1:4" x14ac:dyDescent="0.25">
      <c r="A11742" s="179" t="s">
        <v>7700</v>
      </c>
      <c r="B11742" s="179" t="s">
        <v>7701</v>
      </c>
      <c r="C11742" s="179" t="s">
        <v>7558</v>
      </c>
      <c r="D11742" s="180" t="s">
        <v>7862</v>
      </c>
    </row>
    <row r="11743" spans="1:4" x14ac:dyDescent="0.25">
      <c r="A11743" s="179" t="s">
        <v>7703</v>
      </c>
      <c r="B11743" s="179" t="s">
        <v>7704</v>
      </c>
      <c r="C11743" s="179" t="s">
        <v>7613</v>
      </c>
      <c r="D11743" s="180" t="s">
        <v>11843</v>
      </c>
    </row>
    <row r="11744" spans="1:4" x14ac:dyDescent="0.25">
      <c r="A11744" s="179" t="s">
        <v>7705</v>
      </c>
      <c r="B11744" s="179" t="s">
        <v>7706</v>
      </c>
      <c r="C11744" s="179" t="s">
        <v>7</v>
      </c>
      <c r="D11744" s="180" t="s">
        <v>12478</v>
      </c>
    </row>
    <row r="11745" spans="1:4" x14ac:dyDescent="0.25">
      <c r="A11745" s="179" t="s">
        <v>7707</v>
      </c>
      <c r="B11745" s="179" t="s">
        <v>7708</v>
      </c>
      <c r="C11745" s="179" t="s">
        <v>7586</v>
      </c>
      <c r="D11745" s="180" t="s">
        <v>29181</v>
      </c>
    </row>
    <row r="11746" spans="1:4" x14ac:dyDescent="0.25">
      <c r="A11746" s="179" t="s">
        <v>7709</v>
      </c>
      <c r="B11746" s="179" t="s">
        <v>7710</v>
      </c>
      <c r="C11746" s="179" t="s">
        <v>8</v>
      </c>
      <c r="D11746" s="180" t="s">
        <v>14791</v>
      </c>
    </row>
    <row r="11747" spans="1:4" x14ac:dyDescent="0.25">
      <c r="A11747" s="179" t="s">
        <v>7711</v>
      </c>
      <c r="B11747" s="179" t="s">
        <v>7712</v>
      </c>
      <c r="C11747" s="179" t="s">
        <v>7586</v>
      </c>
      <c r="D11747" s="180" t="s">
        <v>29181</v>
      </c>
    </row>
    <row r="11748" spans="1:4" x14ac:dyDescent="0.25">
      <c r="A11748" s="179" t="s">
        <v>7713</v>
      </c>
      <c r="B11748" s="179" t="s">
        <v>7714</v>
      </c>
      <c r="C11748" s="179" t="s">
        <v>8</v>
      </c>
      <c r="D11748" s="180" t="s">
        <v>14791</v>
      </c>
    </row>
    <row r="11749" spans="1:4" x14ac:dyDescent="0.25">
      <c r="A11749" s="179" t="s">
        <v>7715</v>
      </c>
      <c r="B11749" s="179" t="s">
        <v>7716</v>
      </c>
      <c r="C11749" s="179" t="s">
        <v>7586</v>
      </c>
      <c r="D11749" s="180" t="s">
        <v>18329</v>
      </c>
    </row>
    <row r="11750" spans="1:4" x14ac:dyDescent="0.25">
      <c r="A11750" s="179" t="s">
        <v>7717</v>
      </c>
      <c r="B11750" s="179" t="s">
        <v>7718</v>
      </c>
      <c r="C11750" s="179" t="s">
        <v>7613</v>
      </c>
      <c r="D11750" s="180" t="s">
        <v>17732</v>
      </c>
    </row>
    <row r="11751" spans="1:4" x14ac:dyDescent="0.25">
      <c r="A11751" s="179" t="s">
        <v>7719</v>
      </c>
      <c r="B11751" s="179" t="s">
        <v>7720</v>
      </c>
      <c r="C11751" s="179" t="s">
        <v>7</v>
      </c>
      <c r="D11751" s="180" t="s">
        <v>12595</v>
      </c>
    </row>
    <row r="11752" spans="1:4" x14ac:dyDescent="0.25">
      <c r="A11752" s="179" t="s">
        <v>7722</v>
      </c>
      <c r="B11752" s="179" t="s">
        <v>7723</v>
      </c>
      <c r="C11752" s="179" t="s">
        <v>7558</v>
      </c>
      <c r="D11752" s="180" t="s">
        <v>6355</v>
      </c>
    </row>
    <row r="11753" spans="1:4" x14ac:dyDescent="0.25">
      <c r="A11753" s="179" t="s">
        <v>7725</v>
      </c>
      <c r="B11753" s="179" t="s">
        <v>7726</v>
      </c>
      <c r="C11753" s="179" t="s">
        <v>7613</v>
      </c>
      <c r="D11753" s="180" t="s">
        <v>29182</v>
      </c>
    </row>
    <row r="11754" spans="1:4" x14ac:dyDescent="0.25">
      <c r="A11754" s="179" t="s">
        <v>7727</v>
      </c>
      <c r="B11754" s="179" t="s">
        <v>7728</v>
      </c>
      <c r="C11754" s="179" t="s">
        <v>7613</v>
      </c>
      <c r="D11754" s="180" t="s">
        <v>27799</v>
      </c>
    </row>
    <row r="11755" spans="1:4" x14ac:dyDescent="0.25">
      <c r="A11755" s="179" t="s">
        <v>7730</v>
      </c>
      <c r="B11755" s="179" t="s">
        <v>7731</v>
      </c>
      <c r="C11755" s="179" t="s">
        <v>7613</v>
      </c>
      <c r="D11755" s="180" t="s">
        <v>29183</v>
      </c>
    </row>
    <row r="11756" spans="1:4" x14ac:dyDescent="0.25">
      <c r="A11756" s="179" t="s">
        <v>7732</v>
      </c>
      <c r="B11756" s="179" t="s">
        <v>7733</v>
      </c>
      <c r="C11756" s="179" t="s">
        <v>7613</v>
      </c>
      <c r="D11756" s="180" t="s">
        <v>6347</v>
      </c>
    </row>
    <row r="11757" spans="1:4" x14ac:dyDescent="0.25">
      <c r="A11757" s="179" t="s">
        <v>7734</v>
      </c>
      <c r="B11757" s="179" t="s">
        <v>7735</v>
      </c>
      <c r="C11757" s="179" t="s">
        <v>7586</v>
      </c>
      <c r="D11757" s="180" t="s">
        <v>27730</v>
      </c>
    </row>
    <row r="11758" spans="1:4" x14ac:dyDescent="0.25">
      <c r="A11758" s="179" t="s">
        <v>7736</v>
      </c>
      <c r="B11758" s="179" t="s">
        <v>7737</v>
      </c>
      <c r="C11758" s="179" t="s">
        <v>8</v>
      </c>
      <c r="D11758" s="180" t="s">
        <v>7782</v>
      </c>
    </row>
    <row r="11759" spans="1:4" x14ac:dyDescent="0.25">
      <c r="A11759" s="179" t="s">
        <v>7738</v>
      </c>
      <c r="B11759" s="179" t="s">
        <v>7739</v>
      </c>
      <c r="C11759" s="179" t="s">
        <v>7586</v>
      </c>
      <c r="D11759" s="180" t="s">
        <v>29184</v>
      </c>
    </row>
    <row r="11760" spans="1:4" x14ac:dyDescent="0.25">
      <c r="A11760" s="179" t="s">
        <v>7740</v>
      </c>
      <c r="B11760" s="179" t="s">
        <v>7741</v>
      </c>
      <c r="C11760" s="179" t="s">
        <v>7586</v>
      </c>
      <c r="D11760" s="180" t="s">
        <v>6444</v>
      </c>
    </row>
    <row r="11761" spans="1:4" x14ac:dyDescent="0.25">
      <c r="A11761" s="179" t="s">
        <v>7742</v>
      </c>
      <c r="B11761" s="179" t="s">
        <v>7743</v>
      </c>
      <c r="C11761" s="179" t="s">
        <v>7613</v>
      </c>
      <c r="D11761" s="180" t="s">
        <v>29185</v>
      </c>
    </row>
    <row r="11762" spans="1:4" x14ac:dyDescent="0.25">
      <c r="A11762" s="179" t="s">
        <v>7744</v>
      </c>
      <c r="B11762" s="179" t="s">
        <v>7745</v>
      </c>
      <c r="C11762" s="179" t="s">
        <v>7613</v>
      </c>
      <c r="D11762" s="180" t="s">
        <v>12620</v>
      </c>
    </row>
    <row r="11763" spans="1:4" x14ac:dyDescent="0.25">
      <c r="A11763" s="179" t="s">
        <v>7746</v>
      </c>
      <c r="B11763" s="179" t="s">
        <v>7747</v>
      </c>
      <c r="C11763" s="179" t="s">
        <v>7613</v>
      </c>
      <c r="D11763" s="180" t="s">
        <v>17355</v>
      </c>
    </row>
    <row r="11764" spans="1:4" x14ac:dyDescent="0.25">
      <c r="A11764" s="179" t="s">
        <v>7748</v>
      </c>
      <c r="B11764" s="179" t="s">
        <v>7749</v>
      </c>
      <c r="C11764" s="179" t="s">
        <v>7647</v>
      </c>
      <c r="D11764" s="180" t="s">
        <v>17708</v>
      </c>
    </row>
    <row r="11765" spans="1:4" x14ac:dyDescent="0.25">
      <c r="A11765" s="179" t="s">
        <v>7750</v>
      </c>
      <c r="B11765" s="179" t="s">
        <v>7751</v>
      </c>
      <c r="C11765" s="179" t="s">
        <v>7647</v>
      </c>
      <c r="D11765" s="180" t="s">
        <v>7879</v>
      </c>
    </row>
    <row r="11766" spans="1:4" x14ac:dyDescent="0.25">
      <c r="A11766" s="179" t="s">
        <v>7752</v>
      </c>
      <c r="B11766" s="179" t="s">
        <v>7753</v>
      </c>
      <c r="C11766" s="179" t="s">
        <v>7647</v>
      </c>
      <c r="D11766" s="180" t="s">
        <v>22189</v>
      </c>
    </row>
    <row r="11767" spans="1:4" x14ac:dyDescent="0.25">
      <c r="A11767" s="179" t="s">
        <v>7754</v>
      </c>
      <c r="B11767" s="179" t="s">
        <v>7755</v>
      </c>
      <c r="C11767" s="179" t="s">
        <v>7</v>
      </c>
      <c r="D11767" s="180" t="s">
        <v>6431</v>
      </c>
    </row>
    <row r="11768" spans="1:4" x14ac:dyDescent="0.25">
      <c r="A11768" s="179" t="s">
        <v>7757</v>
      </c>
      <c r="B11768" s="179" t="s">
        <v>7758</v>
      </c>
      <c r="C11768" s="179" t="s">
        <v>7</v>
      </c>
      <c r="D11768" s="180" t="s">
        <v>12467</v>
      </c>
    </row>
    <row r="11769" spans="1:4" x14ac:dyDescent="0.25">
      <c r="A11769" s="179" t="s">
        <v>11236</v>
      </c>
      <c r="B11769" s="179" t="s">
        <v>11237</v>
      </c>
      <c r="C11769" s="179" t="s">
        <v>7</v>
      </c>
      <c r="D11769" s="180" t="s">
        <v>7969</v>
      </c>
    </row>
    <row r="11770" spans="1:4" x14ac:dyDescent="0.25">
      <c r="A11770" s="179" t="s">
        <v>7760</v>
      </c>
      <c r="B11770" s="179" t="s">
        <v>7761</v>
      </c>
      <c r="C11770" s="179" t="s">
        <v>7</v>
      </c>
      <c r="D11770" s="180" t="s">
        <v>15971</v>
      </c>
    </row>
    <row r="11771" spans="1:4" x14ac:dyDescent="0.25">
      <c r="A11771" s="179" t="s">
        <v>7762</v>
      </c>
      <c r="B11771" s="179" t="s">
        <v>7763</v>
      </c>
      <c r="C11771" s="179" t="s">
        <v>7</v>
      </c>
      <c r="D11771" s="180" t="s">
        <v>6461</v>
      </c>
    </row>
    <row r="11772" spans="1:4" x14ac:dyDescent="0.25">
      <c r="A11772" s="179" t="s">
        <v>11238</v>
      </c>
      <c r="B11772" s="179" t="s">
        <v>11239</v>
      </c>
      <c r="C11772" s="179" t="s">
        <v>7</v>
      </c>
      <c r="D11772" s="180" t="s">
        <v>6382</v>
      </c>
    </row>
    <row r="11773" spans="1:4" x14ac:dyDescent="0.25">
      <c r="A11773" s="179" t="s">
        <v>7764</v>
      </c>
      <c r="B11773" s="179" t="s">
        <v>7765</v>
      </c>
      <c r="C11773" s="179" t="s">
        <v>7</v>
      </c>
      <c r="D11773" s="180" t="s">
        <v>27571</v>
      </c>
    </row>
    <row r="11774" spans="1:4" x14ac:dyDescent="0.25">
      <c r="A11774" s="179" t="s">
        <v>7766</v>
      </c>
      <c r="B11774" s="179" t="s">
        <v>7767</v>
      </c>
      <c r="C11774" s="179" t="s">
        <v>7</v>
      </c>
      <c r="D11774" s="180" t="s">
        <v>12667</v>
      </c>
    </row>
    <row r="11775" spans="1:4" x14ac:dyDescent="0.25">
      <c r="A11775" s="179" t="s">
        <v>11240</v>
      </c>
      <c r="B11775" s="179" t="s">
        <v>11241</v>
      </c>
      <c r="C11775" s="179" t="s">
        <v>7</v>
      </c>
      <c r="D11775" s="180" t="s">
        <v>15061</v>
      </c>
    </row>
    <row r="11776" spans="1:4" x14ac:dyDescent="0.25">
      <c r="A11776" s="179" t="s">
        <v>7768</v>
      </c>
      <c r="B11776" s="179" t="s">
        <v>7769</v>
      </c>
      <c r="C11776" s="179" t="s">
        <v>7</v>
      </c>
      <c r="D11776" s="180" t="s">
        <v>6361</v>
      </c>
    </row>
    <row r="11777" spans="1:4" x14ac:dyDescent="0.25">
      <c r="A11777" s="179" t="s">
        <v>7770</v>
      </c>
      <c r="B11777" s="179" t="s">
        <v>7771</v>
      </c>
      <c r="C11777" s="179" t="s">
        <v>7</v>
      </c>
      <c r="D11777" s="180" t="s">
        <v>6392</v>
      </c>
    </row>
    <row r="11778" spans="1:4" x14ac:dyDescent="0.25">
      <c r="A11778" s="179" t="s">
        <v>11242</v>
      </c>
      <c r="B11778" s="179" t="s">
        <v>11243</v>
      </c>
      <c r="C11778" s="179" t="s">
        <v>7</v>
      </c>
      <c r="D11778" s="180" t="s">
        <v>6318</v>
      </c>
    </row>
    <row r="11779" spans="1:4" x14ac:dyDescent="0.25">
      <c r="A11779" s="179" t="s">
        <v>7772</v>
      </c>
      <c r="B11779" s="179" t="s">
        <v>7773</v>
      </c>
      <c r="C11779" s="179" t="s">
        <v>7</v>
      </c>
      <c r="D11779" s="180" t="s">
        <v>6419</v>
      </c>
    </row>
    <row r="11780" spans="1:4" x14ac:dyDescent="0.25">
      <c r="A11780" s="179" t="s">
        <v>11244</v>
      </c>
      <c r="B11780" s="179" t="s">
        <v>11245</v>
      </c>
      <c r="C11780" s="179" t="s">
        <v>8</v>
      </c>
      <c r="D11780" s="180" t="s">
        <v>18192</v>
      </c>
    </row>
    <row r="11781" spans="1:4" x14ac:dyDescent="0.25">
      <c r="A11781" s="179" t="s">
        <v>11246</v>
      </c>
      <c r="B11781" s="179" t="s">
        <v>11247</v>
      </c>
      <c r="C11781" s="179" t="s">
        <v>8</v>
      </c>
      <c r="D11781" s="180" t="s">
        <v>12473</v>
      </c>
    </row>
    <row r="11782" spans="1:4" x14ac:dyDescent="0.25">
      <c r="A11782" s="179" t="s">
        <v>11248</v>
      </c>
      <c r="B11782" s="179" t="s">
        <v>11249</v>
      </c>
      <c r="C11782" s="179" t="s">
        <v>8</v>
      </c>
      <c r="D11782" s="180" t="s">
        <v>14683</v>
      </c>
    </row>
    <row r="11783" spans="1:4" x14ac:dyDescent="0.25">
      <c r="A11783" s="179" t="s">
        <v>11250</v>
      </c>
      <c r="B11783" s="179" t="s">
        <v>11251</v>
      </c>
      <c r="C11783" s="179" t="s">
        <v>8</v>
      </c>
      <c r="D11783" s="180" t="s">
        <v>14683</v>
      </c>
    </row>
    <row r="11784" spans="1:4" x14ac:dyDescent="0.25">
      <c r="A11784" s="179" t="s">
        <v>11252</v>
      </c>
      <c r="B11784" s="179" t="s">
        <v>11253</v>
      </c>
      <c r="C11784" s="179" t="s">
        <v>7</v>
      </c>
      <c r="D11784" s="180" t="s">
        <v>7378</v>
      </c>
    </row>
    <row r="11785" spans="1:4" x14ac:dyDescent="0.25">
      <c r="A11785" s="179" t="s">
        <v>11254</v>
      </c>
      <c r="B11785" s="179" t="s">
        <v>11255</v>
      </c>
      <c r="C11785" s="179" t="s">
        <v>7</v>
      </c>
      <c r="D11785" s="180" t="s">
        <v>8781</v>
      </c>
    </row>
    <row r="11786" spans="1:4" x14ac:dyDescent="0.25">
      <c r="A11786" s="179" t="s">
        <v>11256</v>
      </c>
      <c r="B11786" s="179" t="s">
        <v>11257</v>
      </c>
      <c r="C11786" s="179" t="s">
        <v>7</v>
      </c>
      <c r="D11786" s="180" t="s">
        <v>8778</v>
      </c>
    </row>
    <row r="11787" spans="1:4" x14ac:dyDescent="0.25">
      <c r="A11787" s="179" t="s">
        <v>7774</v>
      </c>
      <c r="B11787" s="179" t="s">
        <v>7775</v>
      </c>
      <c r="C11787" s="179" t="s">
        <v>7</v>
      </c>
      <c r="D11787" s="180" t="s">
        <v>6377</v>
      </c>
    </row>
    <row r="11788" spans="1:4" x14ac:dyDescent="0.25">
      <c r="A11788" s="179" t="s">
        <v>11258</v>
      </c>
      <c r="B11788" s="179" t="s">
        <v>11259</v>
      </c>
      <c r="C11788" s="179" t="s">
        <v>7</v>
      </c>
      <c r="D11788" s="180" t="s">
        <v>12691</v>
      </c>
    </row>
    <row r="11789" spans="1:4" x14ac:dyDescent="0.25">
      <c r="A11789" s="179" t="s">
        <v>11260</v>
      </c>
      <c r="B11789" s="179" t="s">
        <v>11261</v>
      </c>
      <c r="C11789" s="179" t="s">
        <v>7</v>
      </c>
      <c r="D11789" s="180" t="s">
        <v>11336</v>
      </c>
    </row>
    <row r="11790" spans="1:4" x14ac:dyDescent="0.25">
      <c r="A11790" s="179" t="s">
        <v>11262</v>
      </c>
      <c r="B11790" s="179" t="s">
        <v>11263</v>
      </c>
      <c r="C11790" s="179" t="s">
        <v>7</v>
      </c>
      <c r="D11790" s="180" t="s">
        <v>14714</v>
      </c>
    </row>
    <row r="11791" spans="1:4" x14ac:dyDescent="0.25">
      <c r="A11791" s="179" t="s">
        <v>7776</v>
      </c>
      <c r="B11791" s="179" t="s">
        <v>7777</v>
      </c>
      <c r="C11791" s="179" t="s">
        <v>7</v>
      </c>
      <c r="D11791" s="180" t="s">
        <v>7863</v>
      </c>
    </row>
    <row r="11792" spans="1:4" x14ac:dyDescent="0.25">
      <c r="A11792" s="179" t="s">
        <v>5916</v>
      </c>
      <c r="B11792" s="179" t="s">
        <v>1397</v>
      </c>
      <c r="C11792" s="179" t="s">
        <v>14</v>
      </c>
      <c r="D11792" s="180" t="s">
        <v>16397</v>
      </c>
    </row>
    <row r="11793" spans="1:4" x14ac:dyDescent="0.25">
      <c r="A11793" s="179" t="s">
        <v>5917</v>
      </c>
      <c r="B11793" s="179" t="s">
        <v>1398</v>
      </c>
      <c r="C11793" s="179" t="s">
        <v>14</v>
      </c>
      <c r="D11793" s="180" t="s">
        <v>29186</v>
      </c>
    </row>
    <row r="11794" spans="1:4" x14ac:dyDescent="0.25">
      <c r="A11794" s="179" t="s">
        <v>5918</v>
      </c>
      <c r="B11794" s="179" t="s">
        <v>1399</v>
      </c>
      <c r="C11794" s="179" t="s">
        <v>14</v>
      </c>
      <c r="D11794" s="180" t="s">
        <v>24491</v>
      </c>
    </row>
    <row r="11795" spans="1:4" x14ac:dyDescent="0.25">
      <c r="A11795" s="179" t="s">
        <v>5919</v>
      </c>
      <c r="B11795" s="179" t="s">
        <v>1400</v>
      </c>
      <c r="C11795" s="179" t="s">
        <v>14</v>
      </c>
      <c r="D11795" s="180" t="s">
        <v>29187</v>
      </c>
    </row>
    <row r="11796" spans="1:4" x14ac:dyDescent="0.25">
      <c r="A11796" s="179" t="s">
        <v>5920</v>
      </c>
      <c r="B11796" s="179" t="s">
        <v>1401</v>
      </c>
      <c r="C11796" s="179" t="s">
        <v>14</v>
      </c>
      <c r="D11796" s="180" t="s">
        <v>29188</v>
      </c>
    </row>
    <row r="11797" spans="1:4" x14ac:dyDescent="0.25">
      <c r="A11797" s="179" t="s">
        <v>5921</v>
      </c>
      <c r="B11797" s="179" t="s">
        <v>1402</v>
      </c>
      <c r="C11797" s="179" t="s">
        <v>14</v>
      </c>
      <c r="D11797" s="180" t="s">
        <v>25609</v>
      </c>
    </row>
    <row r="11798" spans="1:4" x14ac:dyDescent="0.25">
      <c r="A11798" s="179" t="s">
        <v>5922</v>
      </c>
      <c r="B11798" s="179" t="s">
        <v>1403</v>
      </c>
      <c r="C11798" s="179" t="s">
        <v>14</v>
      </c>
      <c r="D11798" s="180" t="s">
        <v>17684</v>
      </c>
    </row>
    <row r="11799" spans="1:4" x14ac:dyDescent="0.25">
      <c r="A11799" s="179" t="s">
        <v>5923</v>
      </c>
      <c r="B11799" s="179" t="s">
        <v>1404</v>
      </c>
      <c r="C11799" s="179" t="s">
        <v>14</v>
      </c>
      <c r="D11799" s="180" t="s">
        <v>16841</v>
      </c>
    </row>
    <row r="11800" spans="1:4" x14ac:dyDescent="0.25">
      <c r="A11800" s="179" t="s">
        <v>5924</v>
      </c>
      <c r="B11800" s="179" t="s">
        <v>1405</v>
      </c>
      <c r="C11800" s="179" t="s">
        <v>14</v>
      </c>
      <c r="D11800" s="180" t="s">
        <v>12696</v>
      </c>
    </row>
    <row r="11801" spans="1:4" x14ac:dyDescent="0.25">
      <c r="A11801" s="179" t="s">
        <v>5925</v>
      </c>
      <c r="B11801" s="179" t="s">
        <v>1406</v>
      </c>
      <c r="C11801" s="179" t="s">
        <v>14</v>
      </c>
      <c r="D11801" s="180" t="s">
        <v>29189</v>
      </c>
    </row>
    <row r="11802" spans="1:4" x14ac:dyDescent="0.25">
      <c r="A11802" s="179" t="s">
        <v>5926</v>
      </c>
      <c r="B11802" s="179" t="s">
        <v>5927</v>
      </c>
      <c r="C11802" s="179" t="s">
        <v>14</v>
      </c>
      <c r="D11802" s="180" t="s">
        <v>29190</v>
      </c>
    </row>
    <row r="11803" spans="1:4" x14ac:dyDescent="0.25">
      <c r="A11803" s="179" t="s">
        <v>5928</v>
      </c>
      <c r="B11803" s="179" t="s">
        <v>5929</v>
      </c>
      <c r="C11803" s="179" t="s">
        <v>14</v>
      </c>
      <c r="D11803" s="180" t="s">
        <v>27752</v>
      </c>
    </row>
    <row r="11804" spans="1:4" x14ac:dyDescent="0.25">
      <c r="A11804" s="179" t="s">
        <v>5930</v>
      </c>
      <c r="B11804" s="179" t="s">
        <v>5931</v>
      </c>
      <c r="C11804" s="179" t="s">
        <v>14</v>
      </c>
      <c r="D11804" s="180" t="s">
        <v>27917</v>
      </c>
    </row>
    <row r="11805" spans="1:4" x14ac:dyDescent="0.25">
      <c r="A11805" s="179" t="s">
        <v>5932</v>
      </c>
      <c r="B11805" s="179" t="s">
        <v>1407</v>
      </c>
      <c r="C11805" s="179" t="s">
        <v>7</v>
      </c>
      <c r="D11805" s="180" t="s">
        <v>28933</v>
      </c>
    </row>
    <row r="11806" spans="1:4" x14ac:dyDescent="0.25">
      <c r="A11806" s="179" t="s">
        <v>5933</v>
      </c>
      <c r="B11806" s="179" t="s">
        <v>1408</v>
      </c>
      <c r="C11806" s="179" t="s">
        <v>7</v>
      </c>
      <c r="D11806" s="180" t="s">
        <v>16700</v>
      </c>
    </row>
    <row r="11807" spans="1:4" x14ac:dyDescent="0.25">
      <c r="A11807" s="179" t="s">
        <v>5934</v>
      </c>
      <c r="B11807" s="179" t="s">
        <v>1409</v>
      </c>
      <c r="C11807" s="179" t="s">
        <v>7</v>
      </c>
      <c r="D11807" s="180" t="s">
        <v>29191</v>
      </c>
    </row>
    <row r="11808" spans="1:4" x14ac:dyDescent="0.25">
      <c r="A11808" s="179" t="s">
        <v>5935</v>
      </c>
      <c r="B11808" s="179" t="s">
        <v>5936</v>
      </c>
      <c r="C11808" s="179" t="s">
        <v>7</v>
      </c>
      <c r="D11808" s="180" t="s">
        <v>6369</v>
      </c>
    </row>
    <row r="11809" spans="1:4" x14ac:dyDescent="0.25">
      <c r="A11809" s="179" t="s">
        <v>5937</v>
      </c>
      <c r="B11809" s="179" t="s">
        <v>5938</v>
      </c>
      <c r="C11809" s="179" t="s">
        <v>7</v>
      </c>
      <c r="D11809" s="180" t="s">
        <v>6332</v>
      </c>
    </row>
    <row r="11810" spans="1:4" x14ac:dyDescent="0.25">
      <c r="A11810" s="179" t="s">
        <v>5939</v>
      </c>
      <c r="B11810" s="179" t="s">
        <v>5940</v>
      </c>
      <c r="C11810" s="179" t="s">
        <v>7</v>
      </c>
      <c r="D11810" s="180" t="s">
        <v>6501</v>
      </c>
    </row>
    <row r="11811" spans="1:4" x14ac:dyDescent="0.25">
      <c r="A11811" s="179" t="s">
        <v>11264</v>
      </c>
      <c r="B11811" s="179" t="s">
        <v>11265</v>
      </c>
      <c r="C11811" s="179" t="s">
        <v>8</v>
      </c>
      <c r="D11811" s="180" t="s">
        <v>17083</v>
      </c>
    </row>
    <row r="11812" spans="1:4" x14ac:dyDescent="0.25">
      <c r="A11812" s="179" t="s">
        <v>5941</v>
      </c>
      <c r="B11812" s="179" t="s">
        <v>1410</v>
      </c>
      <c r="C11812" s="179" t="s">
        <v>7</v>
      </c>
      <c r="D11812" s="180" t="s">
        <v>14719</v>
      </c>
    </row>
    <row r="11813" spans="1:4" x14ac:dyDescent="0.25">
      <c r="A11813" s="179" t="s">
        <v>5942</v>
      </c>
      <c r="B11813" s="179" t="s">
        <v>1411</v>
      </c>
      <c r="C11813" s="179" t="s">
        <v>7</v>
      </c>
      <c r="D11813" s="180" t="s">
        <v>12048</v>
      </c>
    </row>
    <row r="11814" spans="1:4" x14ac:dyDescent="0.25">
      <c r="A11814" s="179" t="s">
        <v>5943</v>
      </c>
      <c r="B11814" s="179" t="s">
        <v>1412</v>
      </c>
      <c r="C11814" s="179" t="s">
        <v>14</v>
      </c>
      <c r="D11814" s="180" t="s">
        <v>12733</v>
      </c>
    </row>
    <row r="11815" spans="1:4" x14ac:dyDescent="0.25">
      <c r="A11815" s="179" t="s">
        <v>5944</v>
      </c>
      <c r="B11815" s="179" t="s">
        <v>1413</v>
      </c>
      <c r="C11815" s="179" t="s">
        <v>10</v>
      </c>
      <c r="D11815" s="180" t="s">
        <v>11967</v>
      </c>
    </row>
    <row r="11816" spans="1:4" x14ac:dyDescent="0.25">
      <c r="A11816" s="179" t="s">
        <v>5945</v>
      </c>
      <c r="B11816" s="179" t="s">
        <v>5946</v>
      </c>
      <c r="C11816" s="179" t="s">
        <v>7</v>
      </c>
      <c r="D11816" s="180" t="s">
        <v>29192</v>
      </c>
    </row>
    <row r="11817" spans="1:4" x14ac:dyDescent="0.25">
      <c r="A11817" s="179" t="s">
        <v>5947</v>
      </c>
      <c r="B11817" s="179" t="s">
        <v>1414</v>
      </c>
      <c r="C11817" s="179" t="s">
        <v>14</v>
      </c>
      <c r="D11817" s="180" t="s">
        <v>29193</v>
      </c>
    </row>
    <row r="11818" spans="1:4" x14ac:dyDescent="0.25">
      <c r="A11818" s="179" t="s">
        <v>5948</v>
      </c>
      <c r="B11818" s="179" t="s">
        <v>18372</v>
      </c>
      <c r="C11818" s="179" t="s">
        <v>10</v>
      </c>
      <c r="D11818" s="180" t="s">
        <v>29194</v>
      </c>
    </row>
    <row r="11819" spans="1:4" x14ac:dyDescent="0.25">
      <c r="A11819" s="179" t="s">
        <v>5949</v>
      </c>
      <c r="B11819" s="179" t="s">
        <v>18373</v>
      </c>
      <c r="C11819" s="179" t="s">
        <v>10</v>
      </c>
      <c r="D11819" s="180" t="s">
        <v>29195</v>
      </c>
    </row>
    <row r="11820" spans="1:4" x14ac:dyDescent="0.25">
      <c r="A11820" s="179" t="s">
        <v>5950</v>
      </c>
      <c r="B11820" s="179" t="s">
        <v>18374</v>
      </c>
      <c r="C11820" s="179" t="s">
        <v>10</v>
      </c>
      <c r="D11820" s="180" t="s">
        <v>16914</v>
      </c>
    </row>
    <row r="11821" spans="1:4" x14ac:dyDescent="0.25">
      <c r="A11821" s="179" t="s">
        <v>5951</v>
      </c>
      <c r="B11821" s="179" t="s">
        <v>18375</v>
      </c>
      <c r="C11821" s="179" t="s">
        <v>10</v>
      </c>
      <c r="D11821" s="180" t="s">
        <v>29196</v>
      </c>
    </row>
    <row r="11822" spans="1:4" x14ac:dyDescent="0.25">
      <c r="A11822" s="179" t="s">
        <v>5952</v>
      </c>
      <c r="B11822" s="179" t="s">
        <v>18376</v>
      </c>
      <c r="C11822" s="179" t="s">
        <v>10</v>
      </c>
      <c r="D11822" s="180" t="s">
        <v>17797</v>
      </c>
    </row>
    <row r="11823" spans="1:4" x14ac:dyDescent="0.25">
      <c r="A11823" s="179" t="s">
        <v>5953</v>
      </c>
      <c r="B11823" s="179" t="s">
        <v>18377</v>
      </c>
      <c r="C11823" s="179" t="s">
        <v>10</v>
      </c>
      <c r="D11823" s="180" t="s">
        <v>29197</v>
      </c>
    </row>
    <row r="11824" spans="1:4" x14ac:dyDescent="0.25">
      <c r="A11824" s="179" t="s">
        <v>5954</v>
      </c>
      <c r="B11824" s="179" t="s">
        <v>18378</v>
      </c>
      <c r="C11824" s="179" t="s">
        <v>10</v>
      </c>
      <c r="D11824" s="180" t="s">
        <v>26960</v>
      </c>
    </row>
    <row r="11825" spans="1:4" x14ac:dyDescent="0.25">
      <c r="A11825" s="179" t="s">
        <v>5955</v>
      </c>
      <c r="B11825" s="179" t="s">
        <v>18379</v>
      </c>
      <c r="C11825" s="179" t="s">
        <v>10</v>
      </c>
      <c r="D11825" s="180" t="s">
        <v>29198</v>
      </c>
    </row>
    <row r="11826" spans="1:4" x14ac:dyDescent="0.25">
      <c r="A11826" s="179" t="s">
        <v>5956</v>
      </c>
      <c r="B11826" s="179" t="s">
        <v>18380</v>
      </c>
      <c r="C11826" s="179" t="s">
        <v>10</v>
      </c>
      <c r="D11826" s="180" t="s">
        <v>17627</v>
      </c>
    </row>
    <row r="11827" spans="1:4" x14ac:dyDescent="0.25">
      <c r="A11827" s="179" t="s">
        <v>5957</v>
      </c>
      <c r="B11827" s="179" t="s">
        <v>18381</v>
      </c>
      <c r="C11827" s="179" t="s">
        <v>7</v>
      </c>
      <c r="D11827" s="180" t="s">
        <v>12061</v>
      </c>
    </row>
    <row r="11828" spans="1:4" x14ac:dyDescent="0.25">
      <c r="A11828" s="179" t="s">
        <v>5958</v>
      </c>
      <c r="B11828" s="179" t="s">
        <v>18383</v>
      </c>
      <c r="C11828" s="179" t="s">
        <v>14</v>
      </c>
      <c r="D11828" s="180" t="s">
        <v>7149</v>
      </c>
    </row>
    <row r="11829" spans="1:4" x14ac:dyDescent="0.25">
      <c r="A11829" s="179" t="s">
        <v>5959</v>
      </c>
      <c r="B11829" s="179" t="s">
        <v>18384</v>
      </c>
      <c r="C11829" s="179" t="s">
        <v>7</v>
      </c>
      <c r="D11829" s="180" t="s">
        <v>9848</v>
      </c>
    </row>
    <row r="11830" spans="1:4" x14ac:dyDescent="0.25">
      <c r="A11830" s="179" t="s">
        <v>5960</v>
      </c>
      <c r="B11830" s="179" t="s">
        <v>18385</v>
      </c>
      <c r="C11830" s="179" t="s">
        <v>7</v>
      </c>
      <c r="D11830" s="180" t="s">
        <v>29199</v>
      </c>
    </row>
    <row r="11831" spans="1:4" x14ac:dyDescent="0.25">
      <c r="A11831" s="179" t="s">
        <v>5961</v>
      </c>
      <c r="B11831" s="179" t="s">
        <v>18386</v>
      </c>
      <c r="C11831" s="179" t="s">
        <v>7</v>
      </c>
      <c r="D11831" s="180" t="s">
        <v>7325</v>
      </c>
    </row>
    <row r="11832" spans="1:4" x14ac:dyDescent="0.25">
      <c r="A11832" s="179" t="s">
        <v>5962</v>
      </c>
      <c r="B11832" s="179" t="s">
        <v>18387</v>
      </c>
      <c r="C11832" s="179" t="s">
        <v>7</v>
      </c>
      <c r="D11832" s="180" t="s">
        <v>17043</v>
      </c>
    </row>
    <row r="11833" spans="1:4" x14ac:dyDescent="0.25">
      <c r="A11833" s="179" t="s">
        <v>5963</v>
      </c>
      <c r="B11833" s="179" t="s">
        <v>18388</v>
      </c>
      <c r="C11833" s="179" t="s">
        <v>7</v>
      </c>
      <c r="D11833" s="180" t="s">
        <v>14619</v>
      </c>
    </row>
    <row r="11834" spans="1:4" x14ac:dyDescent="0.25">
      <c r="A11834" s="179" t="s">
        <v>5964</v>
      </c>
      <c r="B11834" s="179" t="s">
        <v>18389</v>
      </c>
      <c r="C11834" s="179" t="s">
        <v>7</v>
      </c>
      <c r="D11834" s="180" t="s">
        <v>7007</v>
      </c>
    </row>
    <row r="11835" spans="1:4" x14ac:dyDescent="0.25">
      <c r="A11835" s="179" t="s">
        <v>5965</v>
      </c>
      <c r="B11835" s="179" t="s">
        <v>18390</v>
      </c>
      <c r="C11835" s="179" t="s">
        <v>7</v>
      </c>
      <c r="D11835" s="180" t="s">
        <v>12217</v>
      </c>
    </row>
    <row r="11836" spans="1:4" x14ac:dyDescent="0.25">
      <c r="A11836" s="179" t="s">
        <v>5966</v>
      </c>
      <c r="B11836" s="179" t="s">
        <v>18391</v>
      </c>
      <c r="C11836" s="179" t="s">
        <v>7</v>
      </c>
      <c r="D11836" s="180" t="s">
        <v>7980</v>
      </c>
    </row>
    <row r="11837" spans="1:4" x14ac:dyDescent="0.25">
      <c r="A11837" s="179" t="s">
        <v>5967</v>
      </c>
      <c r="B11837" s="179" t="s">
        <v>18392</v>
      </c>
      <c r="C11837" s="179" t="s">
        <v>7</v>
      </c>
      <c r="D11837" s="180" t="s">
        <v>8778</v>
      </c>
    </row>
    <row r="11838" spans="1:4" x14ac:dyDescent="0.25">
      <c r="A11838" s="179" t="s">
        <v>5968</v>
      </c>
      <c r="B11838" s="179" t="s">
        <v>18393</v>
      </c>
      <c r="C11838" s="179" t="s">
        <v>7</v>
      </c>
      <c r="D11838" s="180" t="s">
        <v>29200</v>
      </c>
    </row>
    <row r="11839" spans="1:4" x14ac:dyDescent="0.25">
      <c r="A11839" s="179" t="s">
        <v>5969</v>
      </c>
      <c r="B11839" s="179" t="s">
        <v>18394</v>
      </c>
      <c r="C11839" s="179" t="s">
        <v>7</v>
      </c>
      <c r="D11839" s="180" t="s">
        <v>29201</v>
      </c>
    </row>
    <row r="11840" spans="1:4" x14ac:dyDescent="0.25">
      <c r="A11840" s="179" t="s">
        <v>5970</v>
      </c>
      <c r="B11840" s="179" t="s">
        <v>18396</v>
      </c>
      <c r="C11840" s="179" t="s">
        <v>7</v>
      </c>
      <c r="D11840" s="180" t="s">
        <v>7288</v>
      </c>
    </row>
    <row r="11841" spans="1:4" x14ac:dyDescent="0.25">
      <c r="A11841" s="179" t="s">
        <v>5971</v>
      </c>
      <c r="B11841" s="179" t="s">
        <v>18397</v>
      </c>
      <c r="C11841" s="179" t="s">
        <v>7</v>
      </c>
      <c r="D11841" s="180" t="s">
        <v>27793</v>
      </c>
    </row>
    <row r="11842" spans="1:4" x14ac:dyDescent="0.25">
      <c r="A11842" s="179" t="s">
        <v>5972</v>
      </c>
      <c r="B11842" s="179" t="s">
        <v>18398</v>
      </c>
      <c r="C11842" s="179" t="s">
        <v>7</v>
      </c>
      <c r="D11842" s="180" t="s">
        <v>17635</v>
      </c>
    </row>
    <row r="11843" spans="1:4" x14ac:dyDescent="0.25">
      <c r="A11843" s="179" t="s">
        <v>5973</v>
      </c>
      <c r="B11843" s="179" t="s">
        <v>18399</v>
      </c>
      <c r="C11843" s="179" t="s">
        <v>7</v>
      </c>
      <c r="D11843" s="180" t="s">
        <v>12502</v>
      </c>
    </row>
    <row r="11844" spans="1:4" x14ac:dyDescent="0.25">
      <c r="A11844" s="179" t="s">
        <v>5974</v>
      </c>
      <c r="B11844" s="179" t="s">
        <v>18400</v>
      </c>
      <c r="C11844" s="179" t="s">
        <v>7</v>
      </c>
      <c r="D11844" s="180" t="s">
        <v>14623</v>
      </c>
    </row>
    <row r="11845" spans="1:4" x14ac:dyDescent="0.25">
      <c r="A11845" s="179" t="s">
        <v>5975</v>
      </c>
      <c r="B11845" s="179" t="s">
        <v>18401</v>
      </c>
      <c r="C11845" s="179" t="s">
        <v>7</v>
      </c>
      <c r="D11845" s="180" t="s">
        <v>7957</v>
      </c>
    </row>
    <row r="11846" spans="1:4" x14ac:dyDescent="0.25">
      <c r="A11846" s="179" t="s">
        <v>5976</v>
      </c>
      <c r="B11846" s="179" t="s">
        <v>18402</v>
      </c>
      <c r="C11846" s="179" t="s">
        <v>8</v>
      </c>
      <c r="D11846" s="180" t="s">
        <v>29202</v>
      </c>
    </row>
    <row r="11847" spans="1:4" x14ac:dyDescent="0.25">
      <c r="A11847" s="179" t="s">
        <v>5977</v>
      </c>
      <c r="B11847" s="179" t="s">
        <v>18403</v>
      </c>
      <c r="C11847" s="179" t="s">
        <v>8</v>
      </c>
      <c r="D11847" s="180" t="s">
        <v>29203</v>
      </c>
    </row>
    <row r="11848" spans="1:4" x14ac:dyDescent="0.25">
      <c r="A11848" s="179" t="s">
        <v>5978</v>
      </c>
      <c r="B11848" s="179" t="s">
        <v>18404</v>
      </c>
      <c r="C11848" s="179" t="s">
        <v>8</v>
      </c>
      <c r="D11848" s="180" t="s">
        <v>29204</v>
      </c>
    </row>
    <row r="11849" spans="1:4" x14ac:dyDescent="0.25">
      <c r="A11849" s="179" t="s">
        <v>5979</v>
      </c>
      <c r="B11849" s="179" t="s">
        <v>18405</v>
      </c>
      <c r="C11849" s="179" t="s">
        <v>8</v>
      </c>
      <c r="D11849" s="180" t="s">
        <v>17739</v>
      </c>
    </row>
    <row r="11850" spans="1:4" x14ac:dyDescent="0.25">
      <c r="A11850" s="179" t="s">
        <v>5980</v>
      </c>
      <c r="B11850" s="179" t="s">
        <v>18406</v>
      </c>
      <c r="C11850" s="179" t="s">
        <v>7</v>
      </c>
      <c r="D11850" s="180" t="s">
        <v>20219</v>
      </c>
    </row>
    <row r="11851" spans="1:4" x14ac:dyDescent="0.25">
      <c r="A11851" s="179" t="s">
        <v>5981</v>
      </c>
      <c r="B11851" s="179" t="s">
        <v>18407</v>
      </c>
      <c r="C11851" s="179" t="s">
        <v>8</v>
      </c>
      <c r="D11851" s="180" t="s">
        <v>29205</v>
      </c>
    </row>
    <row r="11852" spans="1:4" x14ac:dyDescent="0.25">
      <c r="A11852" s="179" t="s">
        <v>5982</v>
      </c>
      <c r="B11852" s="179" t="s">
        <v>18408</v>
      </c>
      <c r="C11852" s="179" t="s">
        <v>8</v>
      </c>
      <c r="D11852" s="180" t="s">
        <v>29206</v>
      </c>
    </row>
    <row r="11853" spans="1:4" x14ac:dyDescent="0.25">
      <c r="A11853" s="179" t="s">
        <v>5983</v>
      </c>
      <c r="B11853" s="179" t="s">
        <v>18409</v>
      </c>
      <c r="C11853" s="179" t="s">
        <v>8</v>
      </c>
      <c r="D11853" s="180" t="s">
        <v>29207</v>
      </c>
    </row>
    <row r="11854" spans="1:4" x14ac:dyDescent="0.25">
      <c r="A11854" s="179" t="s">
        <v>5984</v>
      </c>
      <c r="B11854" s="179" t="s">
        <v>18410</v>
      </c>
      <c r="C11854" s="179" t="s">
        <v>8</v>
      </c>
      <c r="D11854" s="180" t="s">
        <v>29208</v>
      </c>
    </row>
    <row r="11855" spans="1:4" x14ac:dyDescent="0.25">
      <c r="A11855" s="179" t="s">
        <v>5985</v>
      </c>
      <c r="B11855" s="179" t="s">
        <v>18411</v>
      </c>
      <c r="C11855" s="179" t="s">
        <v>8</v>
      </c>
      <c r="D11855" s="180" t="s">
        <v>19203</v>
      </c>
    </row>
    <row r="11856" spans="1:4" x14ac:dyDescent="0.25">
      <c r="A11856" s="179" t="s">
        <v>5986</v>
      </c>
      <c r="B11856" s="179" t="s">
        <v>18412</v>
      </c>
      <c r="C11856" s="179" t="s">
        <v>14</v>
      </c>
      <c r="D11856" s="180" t="s">
        <v>6476</v>
      </c>
    </row>
    <row r="11857" spans="1:4" x14ac:dyDescent="0.25">
      <c r="A11857" s="179" t="s">
        <v>5987</v>
      </c>
      <c r="B11857" s="179" t="s">
        <v>18413</v>
      </c>
      <c r="C11857" s="179" t="s">
        <v>14</v>
      </c>
      <c r="D11857" s="180" t="s">
        <v>6442</v>
      </c>
    </row>
    <row r="11858" spans="1:4" x14ac:dyDescent="0.25">
      <c r="A11858" s="179" t="s">
        <v>5988</v>
      </c>
      <c r="B11858" s="179" t="s">
        <v>18414</v>
      </c>
      <c r="C11858" s="179" t="s">
        <v>8</v>
      </c>
      <c r="D11858" s="180" t="s">
        <v>29209</v>
      </c>
    </row>
    <row r="11859" spans="1:4" x14ac:dyDescent="0.25">
      <c r="A11859" s="179" t="s">
        <v>5989</v>
      </c>
      <c r="B11859" s="179" t="s">
        <v>18415</v>
      </c>
      <c r="C11859" s="179" t="s">
        <v>8</v>
      </c>
      <c r="D11859" s="180" t="s">
        <v>12685</v>
      </c>
    </row>
    <row r="11860" spans="1:4" x14ac:dyDescent="0.25">
      <c r="A11860" s="179" t="s">
        <v>5990</v>
      </c>
      <c r="B11860" s="179" t="s">
        <v>18416</v>
      </c>
      <c r="C11860" s="179" t="s">
        <v>8</v>
      </c>
      <c r="D11860" s="180" t="s">
        <v>14717</v>
      </c>
    </row>
    <row r="11861" spans="1:4" x14ac:dyDescent="0.25">
      <c r="A11861" s="179" t="s">
        <v>5991</v>
      </c>
      <c r="B11861" s="179" t="s">
        <v>18417</v>
      </c>
      <c r="C11861" s="179" t="s">
        <v>8</v>
      </c>
      <c r="D11861" s="180" t="s">
        <v>14331</v>
      </c>
    </row>
    <row r="11862" spans="1:4" x14ac:dyDescent="0.25">
      <c r="A11862" s="179" t="s">
        <v>18419</v>
      </c>
      <c r="B11862" s="179" t="s">
        <v>18420</v>
      </c>
      <c r="C11862" s="179" t="s">
        <v>10</v>
      </c>
      <c r="D11862" s="180" t="s">
        <v>29210</v>
      </c>
    </row>
    <row r="11863" spans="1:4" x14ac:dyDescent="0.25">
      <c r="A11863" s="179" t="s">
        <v>18422</v>
      </c>
      <c r="B11863" s="179" t="s">
        <v>18423</v>
      </c>
      <c r="C11863" s="179" t="s">
        <v>10</v>
      </c>
      <c r="D11863" s="180" t="s">
        <v>29211</v>
      </c>
    </row>
    <row r="11864" spans="1:4" x14ac:dyDescent="0.25">
      <c r="A11864" s="179" t="s">
        <v>18424</v>
      </c>
      <c r="B11864" s="179" t="s">
        <v>18425</v>
      </c>
      <c r="C11864" s="179" t="s">
        <v>7</v>
      </c>
      <c r="D11864" s="180" t="s">
        <v>14607</v>
      </c>
    </row>
    <row r="11865" spans="1:4" x14ac:dyDescent="0.25">
      <c r="A11865" s="179" t="s">
        <v>18426</v>
      </c>
      <c r="B11865" s="179" t="s">
        <v>18427</v>
      </c>
      <c r="C11865" s="179" t="s">
        <v>14</v>
      </c>
      <c r="D11865" s="180" t="s">
        <v>6362</v>
      </c>
    </row>
    <row r="11866" spans="1:4" x14ac:dyDescent="0.25">
      <c r="A11866" s="179" t="s">
        <v>18428</v>
      </c>
      <c r="B11866" s="179" t="s">
        <v>18429</v>
      </c>
      <c r="C11866" s="179" t="s">
        <v>14</v>
      </c>
      <c r="D11866" s="180" t="s">
        <v>6406</v>
      </c>
    </row>
    <row r="11867" spans="1:4" x14ac:dyDescent="0.25">
      <c r="A11867" s="179" t="s">
        <v>18430</v>
      </c>
      <c r="B11867" s="179" t="s">
        <v>18431</v>
      </c>
      <c r="C11867" s="179" t="s">
        <v>14</v>
      </c>
      <c r="D11867" s="180" t="s">
        <v>6377</v>
      </c>
    </row>
    <row r="11868" spans="1:4" x14ac:dyDescent="0.25">
      <c r="A11868" s="179" t="s">
        <v>18432</v>
      </c>
      <c r="B11868" s="179" t="s">
        <v>18433</v>
      </c>
      <c r="C11868" s="179" t="s">
        <v>14</v>
      </c>
      <c r="D11868" s="180" t="s">
        <v>14631</v>
      </c>
    </row>
    <row r="11869" spans="1:4" x14ac:dyDescent="0.25">
      <c r="A11869" s="179" t="s">
        <v>18434</v>
      </c>
      <c r="B11869" s="179" t="s">
        <v>18435</v>
      </c>
      <c r="C11869" s="179" t="s">
        <v>14</v>
      </c>
      <c r="D11869" s="180" t="s">
        <v>7841</v>
      </c>
    </row>
    <row r="11870" spans="1:4" x14ac:dyDescent="0.25">
      <c r="A11870" s="179" t="s">
        <v>18436</v>
      </c>
      <c r="B11870" s="179" t="s">
        <v>18437</v>
      </c>
      <c r="C11870" s="179" t="s">
        <v>14</v>
      </c>
      <c r="D11870" s="180" t="s">
        <v>7269</v>
      </c>
    </row>
    <row r="11871" spans="1:4" x14ac:dyDescent="0.25">
      <c r="A11871" s="179" t="s">
        <v>18438</v>
      </c>
      <c r="B11871" s="179" t="s">
        <v>18439</v>
      </c>
      <c r="C11871" s="179" t="s">
        <v>8</v>
      </c>
      <c r="D11871" s="180" t="s">
        <v>28062</v>
      </c>
    </row>
    <row r="11872" spans="1:4" x14ac:dyDescent="0.25">
      <c r="A11872" s="179" t="s">
        <v>18440</v>
      </c>
      <c r="B11872" s="179" t="s">
        <v>18441</v>
      </c>
      <c r="C11872" s="179" t="s">
        <v>7</v>
      </c>
      <c r="D11872" s="180" t="s">
        <v>12599</v>
      </c>
    </row>
    <row r="11873" spans="1:4" x14ac:dyDescent="0.25">
      <c r="A11873" s="179" t="s">
        <v>18442</v>
      </c>
      <c r="B11873" s="179" t="s">
        <v>18443</v>
      </c>
      <c r="C11873" s="179" t="s">
        <v>14</v>
      </c>
      <c r="D11873" s="180" t="s">
        <v>16994</v>
      </c>
    </row>
    <row r="11874" spans="1:4" x14ac:dyDescent="0.25">
      <c r="A11874" s="179" t="s">
        <v>18444</v>
      </c>
      <c r="B11874" s="179" t="s">
        <v>18445</v>
      </c>
      <c r="C11874" s="179" t="s">
        <v>7</v>
      </c>
      <c r="D11874" s="180" t="s">
        <v>8041</v>
      </c>
    </row>
    <row r="11875" spans="1:4" x14ac:dyDescent="0.25">
      <c r="A11875" s="179" t="s">
        <v>18446</v>
      </c>
      <c r="B11875" s="179" t="s">
        <v>18447</v>
      </c>
      <c r="C11875" s="179" t="s">
        <v>7</v>
      </c>
      <c r="D11875" s="180" t="s">
        <v>14662</v>
      </c>
    </row>
    <row r="11876" spans="1:4" x14ac:dyDescent="0.25">
      <c r="A11876" s="179" t="s">
        <v>18448</v>
      </c>
      <c r="B11876" s="179" t="s">
        <v>18449</v>
      </c>
      <c r="C11876" s="179" t="s">
        <v>14</v>
      </c>
      <c r="D11876" s="180" t="s">
        <v>12665</v>
      </c>
    </row>
    <row r="11877" spans="1:4" x14ac:dyDescent="0.25">
      <c r="A11877" s="179" t="s">
        <v>5992</v>
      </c>
      <c r="B11877" s="179" t="s">
        <v>1415</v>
      </c>
      <c r="C11877" s="179" t="s">
        <v>4</v>
      </c>
      <c r="D11877" s="180" t="s">
        <v>29212</v>
      </c>
    </row>
    <row r="11878" spans="1:4" x14ac:dyDescent="0.25">
      <c r="A11878" s="179" t="s">
        <v>5993</v>
      </c>
      <c r="B11878" s="179" t="s">
        <v>5994</v>
      </c>
      <c r="C11878" s="179" t="s">
        <v>8</v>
      </c>
      <c r="D11878" s="180" t="s">
        <v>29213</v>
      </c>
    </row>
    <row r="11879" spans="1:4" x14ac:dyDescent="0.25">
      <c r="A11879" s="179" t="s">
        <v>5995</v>
      </c>
      <c r="B11879" s="179" t="s">
        <v>5996</v>
      </c>
      <c r="C11879" s="179" t="s">
        <v>14</v>
      </c>
      <c r="D11879" s="180" t="s">
        <v>17598</v>
      </c>
    </row>
    <row r="11880" spans="1:4" x14ac:dyDescent="0.25">
      <c r="A11880" s="179" t="s">
        <v>5997</v>
      </c>
      <c r="B11880" s="179" t="s">
        <v>8476</v>
      </c>
      <c r="C11880" s="179" t="s">
        <v>8</v>
      </c>
      <c r="D11880" s="180" t="s">
        <v>29214</v>
      </c>
    </row>
    <row r="11881" spans="1:4" x14ac:dyDescent="0.25">
      <c r="A11881" s="179" t="s">
        <v>5998</v>
      </c>
      <c r="B11881" s="179" t="s">
        <v>8477</v>
      </c>
      <c r="C11881" s="179" t="s">
        <v>8</v>
      </c>
      <c r="D11881" s="180" t="s">
        <v>16674</v>
      </c>
    </row>
    <row r="11882" spans="1:4" x14ac:dyDescent="0.25">
      <c r="A11882" s="179" t="s">
        <v>5999</v>
      </c>
      <c r="B11882" s="179" t="s">
        <v>6000</v>
      </c>
      <c r="C11882" s="179" t="s">
        <v>8</v>
      </c>
      <c r="D11882" s="180" t="s">
        <v>6445</v>
      </c>
    </row>
    <row r="11883" spans="1:4" x14ac:dyDescent="0.25">
      <c r="A11883" s="179" t="s">
        <v>6001</v>
      </c>
      <c r="B11883" s="179" t="s">
        <v>6002</v>
      </c>
      <c r="C11883" s="179" t="s">
        <v>14</v>
      </c>
      <c r="D11883" s="180" t="s">
        <v>17641</v>
      </c>
    </row>
    <row r="11884" spans="1:4" x14ac:dyDescent="0.25">
      <c r="A11884" s="179" t="s">
        <v>6003</v>
      </c>
      <c r="B11884" s="179" t="s">
        <v>6004</v>
      </c>
      <c r="C11884" s="179" t="s">
        <v>14</v>
      </c>
      <c r="D11884" s="180" t="s">
        <v>6491</v>
      </c>
    </row>
    <row r="11885" spans="1:4" x14ac:dyDescent="0.25">
      <c r="A11885" s="179" t="s">
        <v>6005</v>
      </c>
      <c r="B11885" s="179" t="s">
        <v>11266</v>
      </c>
      <c r="C11885" s="179" t="s">
        <v>22</v>
      </c>
      <c r="D11885" s="180" t="s">
        <v>16907</v>
      </c>
    </row>
    <row r="11886" spans="1:4" x14ac:dyDescent="0.25">
      <c r="A11886" s="179" t="s">
        <v>6006</v>
      </c>
      <c r="B11886" s="179" t="s">
        <v>11267</v>
      </c>
      <c r="C11886" s="179" t="s">
        <v>22</v>
      </c>
      <c r="D11886" s="180" t="s">
        <v>12566</v>
      </c>
    </row>
    <row r="11887" spans="1:4" x14ac:dyDescent="0.25">
      <c r="A11887" s="179" t="s">
        <v>6007</v>
      </c>
      <c r="B11887" s="179" t="s">
        <v>11268</v>
      </c>
      <c r="C11887" s="179" t="s">
        <v>22</v>
      </c>
      <c r="D11887" s="180" t="s">
        <v>6432</v>
      </c>
    </row>
    <row r="11888" spans="1:4" x14ac:dyDescent="0.25">
      <c r="A11888" s="179" t="s">
        <v>6008</v>
      </c>
      <c r="B11888" s="179" t="s">
        <v>11269</v>
      </c>
      <c r="C11888" s="179" t="s">
        <v>22</v>
      </c>
      <c r="D11888" s="180" t="s">
        <v>7909</v>
      </c>
    </row>
    <row r="11889" spans="1:4" x14ac:dyDescent="0.25">
      <c r="A11889" s="179" t="s">
        <v>6009</v>
      </c>
      <c r="B11889" s="179" t="s">
        <v>11270</v>
      </c>
      <c r="C11889" s="179" t="s">
        <v>22</v>
      </c>
      <c r="D11889" s="180" t="s">
        <v>7965</v>
      </c>
    </row>
    <row r="11890" spans="1:4" x14ac:dyDescent="0.25">
      <c r="A11890" s="179" t="s">
        <v>6010</v>
      </c>
      <c r="B11890" s="179" t="s">
        <v>11271</v>
      </c>
      <c r="C11890" s="179" t="s">
        <v>22</v>
      </c>
      <c r="D11890" s="180" t="s">
        <v>6428</v>
      </c>
    </row>
    <row r="11891" spans="1:4" x14ac:dyDescent="0.25">
      <c r="A11891" s="179" t="s">
        <v>6011</v>
      </c>
      <c r="B11891" s="179" t="s">
        <v>11272</v>
      </c>
      <c r="C11891" s="179" t="s">
        <v>21</v>
      </c>
      <c r="D11891" s="180" t="s">
        <v>14580</v>
      </c>
    </row>
    <row r="11892" spans="1:4" x14ac:dyDescent="0.25">
      <c r="A11892" s="179" t="s">
        <v>6012</v>
      </c>
      <c r="B11892" s="179" t="s">
        <v>11273</v>
      </c>
      <c r="C11892" s="179" t="s">
        <v>21</v>
      </c>
      <c r="D11892" s="180" t="s">
        <v>7702</v>
      </c>
    </row>
    <row r="11893" spans="1:4" x14ac:dyDescent="0.25">
      <c r="A11893" s="179" t="s">
        <v>6013</v>
      </c>
      <c r="B11893" s="179" t="s">
        <v>11274</v>
      </c>
      <c r="C11893" s="179" t="s">
        <v>21</v>
      </c>
      <c r="D11893" s="180" t="s">
        <v>6458</v>
      </c>
    </row>
    <row r="11894" spans="1:4" x14ac:dyDescent="0.25">
      <c r="A11894" s="179" t="s">
        <v>6014</v>
      </c>
      <c r="B11894" s="179" t="s">
        <v>11275</v>
      </c>
      <c r="C11894" s="179" t="s">
        <v>21</v>
      </c>
      <c r="D11894" s="180" t="s">
        <v>6317</v>
      </c>
    </row>
    <row r="11895" spans="1:4" x14ac:dyDescent="0.25">
      <c r="A11895" s="179" t="s">
        <v>6015</v>
      </c>
      <c r="B11895" s="179" t="s">
        <v>11276</v>
      </c>
      <c r="C11895" s="179" t="s">
        <v>21</v>
      </c>
      <c r="D11895" s="180" t="s">
        <v>7181</v>
      </c>
    </row>
    <row r="11896" spans="1:4" x14ac:dyDescent="0.25">
      <c r="A11896" s="179" t="s">
        <v>6016</v>
      </c>
      <c r="B11896" s="179" t="s">
        <v>11277</v>
      </c>
      <c r="C11896" s="179" t="s">
        <v>21</v>
      </c>
      <c r="D11896" s="180" t="s">
        <v>7326</v>
      </c>
    </row>
    <row r="11897" spans="1:4" x14ac:dyDescent="0.25">
      <c r="A11897" s="179" t="s">
        <v>6017</v>
      </c>
      <c r="B11897" s="179" t="s">
        <v>11278</v>
      </c>
      <c r="C11897" s="179" t="s">
        <v>22</v>
      </c>
      <c r="D11897" s="180" t="s">
        <v>17047</v>
      </c>
    </row>
    <row r="11898" spans="1:4" x14ac:dyDescent="0.25">
      <c r="A11898" s="179" t="s">
        <v>6018</v>
      </c>
      <c r="B11898" s="179" t="s">
        <v>11279</v>
      </c>
      <c r="C11898" s="179" t="s">
        <v>22</v>
      </c>
      <c r="D11898" s="180" t="s">
        <v>7881</v>
      </c>
    </row>
    <row r="11899" spans="1:4" x14ac:dyDescent="0.25">
      <c r="A11899" s="179" t="s">
        <v>6019</v>
      </c>
      <c r="B11899" s="179" t="s">
        <v>11280</v>
      </c>
      <c r="C11899" s="179" t="s">
        <v>22</v>
      </c>
      <c r="D11899" s="180" t="s">
        <v>6464</v>
      </c>
    </row>
    <row r="11900" spans="1:4" x14ac:dyDescent="0.25">
      <c r="A11900" s="179" t="s">
        <v>6020</v>
      </c>
      <c r="B11900" s="179" t="s">
        <v>11281</v>
      </c>
      <c r="C11900" s="179" t="s">
        <v>21</v>
      </c>
      <c r="D11900" s="180" t="s">
        <v>7327</v>
      </c>
    </row>
    <row r="11901" spans="1:4" x14ac:dyDescent="0.25">
      <c r="A11901" s="179" t="s">
        <v>6021</v>
      </c>
      <c r="B11901" s="179" t="s">
        <v>11282</v>
      </c>
      <c r="C11901" s="179" t="s">
        <v>21</v>
      </c>
      <c r="D11901" s="180" t="s">
        <v>6392</v>
      </c>
    </row>
    <row r="11902" spans="1:4" x14ac:dyDescent="0.25">
      <c r="A11902" s="179" t="s">
        <v>6022</v>
      </c>
      <c r="B11902" s="179" t="s">
        <v>11283</v>
      </c>
      <c r="C11902" s="179" t="s">
        <v>21</v>
      </c>
      <c r="D11902" s="180" t="s">
        <v>6439</v>
      </c>
    </row>
    <row r="11903" spans="1:4" x14ac:dyDescent="0.25">
      <c r="A11903" s="179" t="s">
        <v>6023</v>
      </c>
      <c r="B11903" s="179" t="s">
        <v>11284</v>
      </c>
      <c r="C11903" s="179" t="s">
        <v>22</v>
      </c>
      <c r="D11903" s="180" t="s">
        <v>29215</v>
      </c>
    </row>
    <row r="11904" spans="1:4" x14ac:dyDescent="0.25">
      <c r="A11904" s="179" t="s">
        <v>6024</v>
      </c>
      <c r="B11904" s="179" t="s">
        <v>11285</v>
      </c>
      <c r="C11904" s="179" t="s">
        <v>22</v>
      </c>
      <c r="D11904" s="180" t="s">
        <v>7606</v>
      </c>
    </row>
    <row r="11905" spans="1:4" x14ac:dyDescent="0.25">
      <c r="A11905" s="179" t="s">
        <v>6025</v>
      </c>
      <c r="B11905" s="179" t="s">
        <v>11286</v>
      </c>
      <c r="C11905" s="179" t="s">
        <v>22</v>
      </c>
      <c r="D11905" s="180" t="s">
        <v>7863</v>
      </c>
    </row>
    <row r="11906" spans="1:4" x14ac:dyDescent="0.25">
      <c r="A11906" s="179" t="s">
        <v>6026</v>
      </c>
      <c r="B11906" s="179" t="s">
        <v>11287</v>
      </c>
      <c r="C11906" s="179" t="s">
        <v>21</v>
      </c>
      <c r="D11906" s="180" t="s">
        <v>7923</v>
      </c>
    </row>
    <row r="11907" spans="1:4" x14ac:dyDescent="0.25">
      <c r="A11907" s="179" t="s">
        <v>6027</v>
      </c>
      <c r="B11907" s="179" t="s">
        <v>11288</v>
      </c>
      <c r="C11907" s="179" t="s">
        <v>21</v>
      </c>
      <c r="D11907" s="180" t="s">
        <v>16869</v>
      </c>
    </row>
    <row r="11908" spans="1:4" x14ac:dyDescent="0.25">
      <c r="A11908" s="179" t="s">
        <v>6028</v>
      </c>
      <c r="B11908" s="179" t="s">
        <v>11289</v>
      </c>
      <c r="C11908" s="179" t="s">
        <v>21</v>
      </c>
      <c r="D11908" s="180" t="s">
        <v>7869</v>
      </c>
    </row>
    <row r="11909" spans="1:4" x14ac:dyDescent="0.25">
      <c r="A11909" s="179" t="s">
        <v>5398</v>
      </c>
      <c r="B11909" s="179" t="s">
        <v>11290</v>
      </c>
      <c r="C11909" s="179" t="s">
        <v>22</v>
      </c>
      <c r="D11909" s="180" t="s">
        <v>16908</v>
      </c>
    </row>
    <row r="11910" spans="1:4" x14ac:dyDescent="0.25">
      <c r="A11910" s="179" t="s">
        <v>5399</v>
      </c>
      <c r="B11910" s="179" t="s">
        <v>11291</v>
      </c>
      <c r="C11910" s="179" t="s">
        <v>22</v>
      </c>
      <c r="D11910" s="180" t="s">
        <v>7926</v>
      </c>
    </row>
    <row r="11911" spans="1:4" x14ac:dyDescent="0.25">
      <c r="A11911" s="179" t="s">
        <v>5400</v>
      </c>
      <c r="B11911" s="179" t="s">
        <v>11292</v>
      </c>
      <c r="C11911" s="179" t="s">
        <v>22</v>
      </c>
      <c r="D11911" s="180" t="s">
        <v>7149</v>
      </c>
    </row>
    <row r="11912" spans="1:4" x14ac:dyDescent="0.25">
      <c r="A11912" s="179" t="s">
        <v>5401</v>
      </c>
      <c r="B11912" s="179" t="s">
        <v>11293</v>
      </c>
      <c r="C11912" s="179" t="s">
        <v>22</v>
      </c>
      <c r="D11912" s="180" t="s">
        <v>12417</v>
      </c>
    </row>
    <row r="11913" spans="1:4" x14ac:dyDescent="0.25">
      <c r="A11913" s="179" t="s">
        <v>11294</v>
      </c>
      <c r="B11913" s="179" t="s">
        <v>11295</v>
      </c>
      <c r="C11913" s="179" t="s">
        <v>22</v>
      </c>
      <c r="D11913" s="180" t="s">
        <v>6468</v>
      </c>
    </row>
    <row r="11914" spans="1:4" x14ac:dyDescent="0.25">
      <c r="A11914" s="179" t="s">
        <v>11296</v>
      </c>
      <c r="B11914" s="179" t="s">
        <v>11297</v>
      </c>
      <c r="C11914" s="179" t="s">
        <v>22</v>
      </c>
      <c r="D11914" s="180" t="s">
        <v>14616</v>
      </c>
    </row>
    <row r="11915" spans="1:4" x14ac:dyDescent="0.25">
      <c r="A11915" s="179" t="s">
        <v>11298</v>
      </c>
      <c r="B11915" s="179" t="s">
        <v>11299</v>
      </c>
      <c r="C11915" s="179" t="s">
        <v>22</v>
      </c>
      <c r="D11915" s="180" t="s">
        <v>12127</v>
      </c>
    </row>
    <row r="11916" spans="1:4" x14ac:dyDescent="0.25">
      <c r="A11916" s="179" t="s">
        <v>11300</v>
      </c>
      <c r="B11916" s="179" t="s">
        <v>11301</v>
      </c>
      <c r="C11916" s="179" t="s">
        <v>22</v>
      </c>
      <c r="D11916" s="180" t="s">
        <v>7960</v>
      </c>
    </row>
    <row r="11917" spans="1:4" x14ac:dyDescent="0.25">
      <c r="A11917" s="179" t="s">
        <v>11302</v>
      </c>
      <c r="B11917" s="179" t="s">
        <v>11303</v>
      </c>
      <c r="C11917" s="179" t="s">
        <v>21</v>
      </c>
      <c r="D11917" s="180" t="s">
        <v>12472</v>
      </c>
    </row>
    <row r="11918" spans="1:4" x14ac:dyDescent="0.25">
      <c r="A11918" s="179" t="s">
        <v>11304</v>
      </c>
      <c r="B11918" s="179" t="s">
        <v>11305</v>
      </c>
      <c r="C11918" s="179" t="s">
        <v>21</v>
      </c>
      <c r="D11918" s="180" t="s">
        <v>12180</v>
      </c>
    </row>
    <row r="11919" spans="1:4" x14ac:dyDescent="0.25">
      <c r="A11919" s="179" t="s">
        <v>11306</v>
      </c>
      <c r="B11919" s="179" t="s">
        <v>11307</v>
      </c>
      <c r="C11919" s="179" t="s">
        <v>21</v>
      </c>
      <c r="D11919" s="180" t="s">
        <v>17658</v>
      </c>
    </row>
    <row r="11920" spans="1:4" x14ac:dyDescent="0.25">
      <c r="A11920" s="179" t="s">
        <v>11308</v>
      </c>
      <c r="B11920" s="179" t="s">
        <v>11309</v>
      </c>
      <c r="C11920" s="179" t="s">
        <v>21</v>
      </c>
      <c r="D11920" s="180" t="s">
        <v>7382</v>
      </c>
    </row>
    <row r="11921" spans="1:4" x14ac:dyDescent="0.25">
      <c r="A11921" s="179" t="s">
        <v>11310</v>
      </c>
      <c r="B11921" s="179" t="s">
        <v>11311</v>
      </c>
      <c r="C11921" s="179" t="s">
        <v>21</v>
      </c>
      <c r="D11921" s="180" t="s">
        <v>12510</v>
      </c>
    </row>
    <row r="11922" spans="1:4" x14ac:dyDescent="0.25">
      <c r="A11922" s="179" t="s">
        <v>11312</v>
      </c>
      <c r="B11922" s="179" t="s">
        <v>11313</v>
      </c>
      <c r="C11922" s="179" t="s">
        <v>21</v>
      </c>
      <c r="D11922" s="180" t="s">
        <v>12467</v>
      </c>
    </row>
    <row r="11923" spans="1:4" x14ac:dyDescent="0.25">
      <c r="A11923" s="179" t="s">
        <v>11314</v>
      </c>
      <c r="B11923" s="179" t="s">
        <v>11315</v>
      </c>
      <c r="C11923" s="179" t="s">
        <v>21</v>
      </c>
      <c r="D11923" s="180" t="s">
        <v>17039</v>
      </c>
    </row>
    <row r="11924" spans="1:4" x14ac:dyDescent="0.25">
      <c r="A11924" s="179" t="s">
        <v>11316</v>
      </c>
      <c r="B11924" s="179" t="s">
        <v>11317</v>
      </c>
      <c r="C11924" s="179" t="s">
        <v>21</v>
      </c>
      <c r="D11924" s="180" t="s">
        <v>6456</v>
      </c>
    </row>
    <row r="11925" spans="1:4" x14ac:dyDescent="0.25">
      <c r="A11925" s="179" t="s">
        <v>11318</v>
      </c>
      <c r="B11925" s="179" t="s">
        <v>11319</v>
      </c>
      <c r="C11925" s="179" t="s">
        <v>21</v>
      </c>
      <c r="D11925" s="180" t="s">
        <v>29216</v>
      </c>
    </row>
    <row r="11926" spans="1:4" x14ac:dyDescent="0.25">
      <c r="A11926" s="179" t="s">
        <v>11320</v>
      </c>
      <c r="B11926" s="179" t="s">
        <v>11321</v>
      </c>
      <c r="C11926" s="179" t="s">
        <v>21</v>
      </c>
      <c r="D11926" s="180" t="s">
        <v>16710</v>
      </c>
    </row>
    <row r="11927" spans="1:4" x14ac:dyDescent="0.25">
      <c r="A11927" s="179" t="s">
        <v>11322</v>
      </c>
      <c r="B11927" s="179" t="s">
        <v>11323</v>
      </c>
      <c r="C11927" s="179" t="s">
        <v>21</v>
      </c>
      <c r="D11927" s="180" t="s">
        <v>14327</v>
      </c>
    </row>
    <row r="11928" spans="1:4" x14ac:dyDescent="0.25">
      <c r="A11928" s="179" t="s">
        <v>11324</v>
      </c>
      <c r="B11928" s="179" t="s">
        <v>11325</v>
      </c>
      <c r="C11928" s="179" t="s">
        <v>21</v>
      </c>
      <c r="D11928" s="180" t="s">
        <v>6478</v>
      </c>
    </row>
    <row r="11929" spans="1:4" x14ac:dyDescent="0.25">
      <c r="A11929" s="179" t="s">
        <v>11326</v>
      </c>
      <c r="B11929" s="179" t="s">
        <v>11327</v>
      </c>
      <c r="C11929" s="179" t="s">
        <v>21</v>
      </c>
      <c r="D11929" s="180" t="s">
        <v>6473</v>
      </c>
    </row>
    <row r="11930" spans="1:4" x14ac:dyDescent="0.25">
      <c r="A11930" s="179" t="s">
        <v>11328</v>
      </c>
      <c r="B11930" s="179" t="s">
        <v>11329</v>
      </c>
      <c r="C11930" s="179" t="s">
        <v>21</v>
      </c>
      <c r="D11930" s="180" t="s">
        <v>27039</v>
      </c>
    </row>
    <row r="11931" spans="1:4" x14ac:dyDescent="0.25">
      <c r="A11931" s="179" t="s">
        <v>11330</v>
      </c>
      <c r="B11931" s="179" t="s">
        <v>11331</v>
      </c>
      <c r="C11931" s="179" t="s">
        <v>22</v>
      </c>
      <c r="D11931" s="180" t="s">
        <v>29217</v>
      </c>
    </row>
    <row r="11932" spans="1:4" x14ac:dyDescent="0.25">
      <c r="A11932" s="179" t="s">
        <v>11332</v>
      </c>
      <c r="B11932" s="179" t="s">
        <v>11333</v>
      </c>
      <c r="C11932" s="179" t="s">
        <v>22</v>
      </c>
      <c r="D11932" s="180" t="s">
        <v>16844</v>
      </c>
    </row>
    <row r="11933" spans="1:4" x14ac:dyDescent="0.25">
      <c r="A11933" s="179" t="s">
        <v>11334</v>
      </c>
      <c r="B11933" s="179" t="s">
        <v>11335</v>
      </c>
      <c r="C11933" s="179" t="s">
        <v>22</v>
      </c>
      <c r="D11933" s="180" t="s">
        <v>12588</v>
      </c>
    </row>
    <row r="11934" spans="1:4" x14ac:dyDescent="0.25">
      <c r="A11934" s="179" t="s">
        <v>11337</v>
      </c>
      <c r="B11934" s="179" t="s">
        <v>11338</v>
      </c>
      <c r="C11934" s="179" t="s">
        <v>22</v>
      </c>
      <c r="D11934" s="180" t="s">
        <v>8478</v>
      </c>
    </row>
    <row r="11935" spans="1:4" x14ac:dyDescent="0.25">
      <c r="A11935" s="179" t="s">
        <v>11339</v>
      </c>
      <c r="B11935" s="179" t="s">
        <v>11340</v>
      </c>
      <c r="C11935" s="179" t="s">
        <v>22</v>
      </c>
      <c r="D11935" s="180" t="s">
        <v>7870</v>
      </c>
    </row>
    <row r="11936" spans="1:4" x14ac:dyDescent="0.25">
      <c r="A11936" s="179" t="s">
        <v>11341</v>
      </c>
      <c r="B11936" s="179" t="s">
        <v>11342</v>
      </c>
      <c r="C11936" s="179" t="s">
        <v>22</v>
      </c>
      <c r="D11936" s="180" t="s">
        <v>14773</v>
      </c>
    </row>
    <row r="11937" spans="1:4" x14ac:dyDescent="0.25">
      <c r="A11937" s="179" t="s">
        <v>11343</v>
      </c>
      <c r="B11937" s="179" t="s">
        <v>11344</v>
      </c>
      <c r="C11937" s="179" t="s">
        <v>22</v>
      </c>
      <c r="D11937" s="180" t="s">
        <v>29200</v>
      </c>
    </row>
    <row r="11938" spans="1:4" x14ac:dyDescent="0.25">
      <c r="A11938" s="179" t="s">
        <v>11345</v>
      </c>
      <c r="B11938" s="179" t="s">
        <v>11346</v>
      </c>
      <c r="C11938" s="179" t="s">
        <v>22</v>
      </c>
      <c r="D11938" s="180" t="s">
        <v>12499</v>
      </c>
    </row>
    <row r="11939" spans="1:4" x14ac:dyDescent="0.25">
      <c r="A11939" s="179" t="s">
        <v>11347</v>
      </c>
      <c r="B11939" s="179" t="s">
        <v>11348</v>
      </c>
      <c r="C11939" s="179" t="s">
        <v>22</v>
      </c>
      <c r="D11939" s="180" t="s">
        <v>6473</v>
      </c>
    </row>
    <row r="11940" spans="1:4" x14ac:dyDescent="0.25">
      <c r="A11940" s="179" t="s">
        <v>11349</v>
      </c>
      <c r="B11940" s="179" t="s">
        <v>11350</v>
      </c>
      <c r="C11940" s="179" t="s">
        <v>22</v>
      </c>
      <c r="D11940" s="180" t="s">
        <v>28571</v>
      </c>
    </row>
    <row r="11941" spans="1:4" x14ac:dyDescent="0.25">
      <c r="A11941" s="179" t="s">
        <v>11351</v>
      </c>
      <c r="B11941" s="179" t="s">
        <v>11352</v>
      </c>
      <c r="C11941" s="179" t="s">
        <v>10</v>
      </c>
      <c r="D11941" s="180" t="s">
        <v>14399</v>
      </c>
    </row>
    <row r="11942" spans="1:4" x14ac:dyDescent="0.25">
      <c r="A11942" s="179" t="s">
        <v>11353</v>
      </c>
      <c r="B11942" s="179" t="s">
        <v>11354</v>
      </c>
      <c r="C11942" s="179" t="s">
        <v>10</v>
      </c>
      <c r="D11942" s="180" t="s">
        <v>7237</v>
      </c>
    </row>
    <row r="11943" spans="1:4" x14ac:dyDescent="0.25">
      <c r="A11943" s="179" t="s">
        <v>11355</v>
      </c>
      <c r="B11943" s="179" t="s">
        <v>11356</v>
      </c>
      <c r="C11943" s="179" t="s">
        <v>10</v>
      </c>
      <c r="D11943" s="180" t="s">
        <v>7237</v>
      </c>
    </row>
    <row r="11944" spans="1:4" x14ac:dyDescent="0.25">
      <c r="A11944" s="179" t="s">
        <v>11357</v>
      </c>
      <c r="B11944" s="179" t="s">
        <v>11358</v>
      </c>
      <c r="C11944" s="179" t="s">
        <v>21</v>
      </c>
      <c r="D11944" s="180" t="s">
        <v>14739</v>
      </c>
    </row>
    <row r="11945" spans="1:4" x14ac:dyDescent="0.25">
      <c r="A11945" s="179" t="s">
        <v>11359</v>
      </c>
      <c r="B11945" s="179" t="s">
        <v>11360</v>
      </c>
      <c r="C11945" s="179" t="s">
        <v>21</v>
      </c>
      <c r="D11945" s="180" t="s">
        <v>6350</v>
      </c>
    </row>
    <row r="11946" spans="1:4" x14ac:dyDescent="0.25">
      <c r="A11946" s="179" t="s">
        <v>11361</v>
      </c>
      <c r="B11946" s="179" t="s">
        <v>11362</v>
      </c>
      <c r="C11946" s="179" t="s">
        <v>21</v>
      </c>
      <c r="D11946" s="180" t="s">
        <v>7876</v>
      </c>
    </row>
    <row r="11947" spans="1:4" x14ac:dyDescent="0.25">
      <c r="A11947" s="179" t="s">
        <v>11363</v>
      </c>
      <c r="B11947" s="179" t="s">
        <v>11364</v>
      </c>
      <c r="C11947" s="179" t="s">
        <v>21</v>
      </c>
      <c r="D11947" s="180" t="s">
        <v>20767</v>
      </c>
    </row>
    <row r="11948" spans="1:4" x14ac:dyDescent="0.25">
      <c r="A11948" s="179" t="s">
        <v>11365</v>
      </c>
      <c r="B11948" s="179" t="s">
        <v>11366</v>
      </c>
      <c r="C11948" s="179" t="s">
        <v>21</v>
      </c>
      <c r="D11948" s="180" t="s">
        <v>6436</v>
      </c>
    </row>
    <row r="11949" spans="1:4" x14ac:dyDescent="0.25">
      <c r="A11949" s="179" t="s">
        <v>11367</v>
      </c>
      <c r="B11949" s="179" t="s">
        <v>11368</v>
      </c>
      <c r="C11949" s="179" t="s">
        <v>21</v>
      </c>
      <c r="D11949" s="180" t="s">
        <v>6441</v>
      </c>
    </row>
    <row r="11950" spans="1:4" x14ac:dyDescent="0.25">
      <c r="A11950" s="179" t="s">
        <v>11369</v>
      </c>
      <c r="B11950" s="179" t="s">
        <v>11370</v>
      </c>
      <c r="C11950" s="179" t="s">
        <v>21</v>
      </c>
      <c r="D11950" s="180" t="s">
        <v>6404</v>
      </c>
    </row>
    <row r="11951" spans="1:4" x14ac:dyDescent="0.25">
      <c r="A11951" s="179" t="s">
        <v>11371</v>
      </c>
      <c r="B11951" s="179" t="s">
        <v>11372</v>
      </c>
      <c r="C11951" s="179" t="s">
        <v>21</v>
      </c>
      <c r="D11951" s="180" t="s">
        <v>29218</v>
      </c>
    </row>
    <row r="11952" spans="1:4" x14ac:dyDescent="0.25">
      <c r="A11952" s="179" t="s">
        <v>11373</v>
      </c>
      <c r="B11952" s="179" t="s">
        <v>11374</v>
      </c>
      <c r="C11952" s="179" t="s">
        <v>18</v>
      </c>
      <c r="D11952" s="180" t="s">
        <v>29219</v>
      </c>
    </row>
    <row r="11953" spans="1:4" x14ac:dyDescent="0.25">
      <c r="A11953" s="179" t="s">
        <v>11375</v>
      </c>
      <c r="B11953" s="179" t="s">
        <v>11376</v>
      </c>
      <c r="C11953" s="179" t="s">
        <v>18</v>
      </c>
      <c r="D11953" s="180" t="s">
        <v>29220</v>
      </c>
    </row>
    <row r="11954" spans="1:4" x14ac:dyDescent="0.25">
      <c r="A11954" s="179" t="s">
        <v>11377</v>
      </c>
      <c r="B11954" s="179" t="s">
        <v>11378</v>
      </c>
      <c r="C11954" s="179" t="s">
        <v>18</v>
      </c>
      <c r="D11954" s="180" t="s">
        <v>29221</v>
      </c>
    </row>
    <row r="11955" spans="1:4" x14ac:dyDescent="0.25">
      <c r="A11955" s="179" t="s">
        <v>11379</v>
      </c>
      <c r="B11955" s="179" t="s">
        <v>11380</v>
      </c>
      <c r="C11955" s="179" t="s">
        <v>10</v>
      </c>
      <c r="D11955" s="180" t="s">
        <v>18821</v>
      </c>
    </row>
    <row r="11956" spans="1:4" x14ac:dyDescent="0.25">
      <c r="A11956" s="179" t="s">
        <v>11381</v>
      </c>
      <c r="B11956" s="179" t="s">
        <v>11382</v>
      </c>
      <c r="C11956" s="179" t="s">
        <v>10</v>
      </c>
      <c r="D11956" s="180" t="s">
        <v>6308</v>
      </c>
    </row>
    <row r="11957" spans="1:4" x14ac:dyDescent="0.25">
      <c r="A11957" s="179" t="s">
        <v>11383</v>
      </c>
      <c r="B11957" s="179" t="s">
        <v>11384</v>
      </c>
      <c r="C11957" s="179" t="s">
        <v>10</v>
      </c>
      <c r="D11957" s="180" t="s">
        <v>13295</v>
      </c>
    </row>
    <row r="11958" spans="1:4" x14ac:dyDescent="0.25">
      <c r="A11958" s="179" t="s">
        <v>11385</v>
      </c>
      <c r="B11958" s="179" t="s">
        <v>11386</v>
      </c>
      <c r="C11958" s="179" t="s">
        <v>10</v>
      </c>
      <c r="D11958" s="180" t="s">
        <v>25543</v>
      </c>
    </row>
    <row r="11959" spans="1:4" x14ac:dyDescent="0.25">
      <c r="A11959" s="179" t="s">
        <v>11387</v>
      </c>
      <c r="B11959" s="179" t="s">
        <v>11388</v>
      </c>
      <c r="C11959" s="179" t="s">
        <v>10</v>
      </c>
      <c r="D11959" s="180" t="s">
        <v>11975</v>
      </c>
    </row>
    <row r="11960" spans="1:4" x14ac:dyDescent="0.25">
      <c r="A11960" s="179" t="s">
        <v>11389</v>
      </c>
      <c r="B11960" s="179" t="s">
        <v>11390</v>
      </c>
      <c r="C11960" s="179" t="s">
        <v>10</v>
      </c>
      <c r="D11960" s="180" t="s">
        <v>12176</v>
      </c>
    </row>
    <row r="11961" spans="1:4" x14ac:dyDescent="0.25">
      <c r="A11961" s="179" t="s">
        <v>11391</v>
      </c>
      <c r="B11961" s="179" t="s">
        <v>11392</v>
      </c>
      <c r="C11961" s="179" t="s">
        <v>10</v>
      </c>
      <c r="D11961" s="180" t="s">
        <v>7859</v>
      </c>
    </row>
    <row r="11962" spans="1:4" x14ac:dyDescent="0.25">
      <c r="A11962" s="179" t="s">
        <v>11393</v>
      </c>
      <c r="B11962" s="179" t="s">
        <v>11394</v>
      </c>
      <c r="C11962" s="179" t="s">
        <v>10</v>
      </c>
      <c r="D11962" s="180" t="s">
        <v>7226</v>
      </c>
    </row>
    <row r="11963" spans="1:4" x14ac:dyDescent="0.25">
      <c r="A11963" s="179" t="s">
        <v>11395</v>
      </c>
      <c r="B11963" s="179" t="s">
        <v>11396</v>
      </c>
      <c r="C11963" s="179" t="s">
        <v>10</v>
      </c>
      <c r="D11963" s="180" t="s">
        <v>16701</v>
      </c>
    </row>
    <row r="11964" spans="1:4" x14ac:dyDescent="0.25">
      <c r="A11964" s="179" t="s">
        <v>11397</v>
      </c>
      <c r="B11964" s="179" t="s">
        <v>11398</v>
      </c>
      <c r="C11964" s="179" t="s">
        <v>10</v>
      </c>
      <c r="D11964" s="180" t="s">
        <v>6325</v>
      </c>
    </row>
    <row r="11965" spans="1:4" x14ac:dyDescent="0.25">
      <c r="A11965" s="179" t="s">
        <v>11399</v>
      </c>
      <c r="B11965" s="179" t="s">
        <v>11400</v>
      </c>
      <c r="C11965" s="179" t="s">
        <v>10</v>
      </c>
      <c r="D11965" s="180" t="s">
        <v>6447</v>
      </c>
    </row>
    <row r="11966" spans="1:4" x14ac:dyDescent="0.25">
      <c r="A11966" s="179" t="s">
        <v>11401</v>
      </c>
      <c r="B11966" s="179" t="s">
        <v>11402</v>
      </c>
      <c r="C11966" s="179" t="s">
        <v>10</v>
      </c>
      <c r="D11966" s="180" t="s">
        <v>12179</v>
      </c>
    </row>
    <row r="11967" spans="1:4" x14ac:dyDescent="0.25">
      <c r="A11967" s="179" t="s">
        <v>11403</v>
      </c>
      <c r="B11967" s="179" t="s">
        <v>11404</v>
      </c>
      <c r="C11967" s="179" t="s">
        <v>10</v>
      </c>
      <c r="D11967" s="180" t="s">
        <v>27033</v>
      </c>
    </row>
    <row r="11968" spans="1:4" x14ac:dyDescent="0.25">
      <c r="A11968" s="179" t="s">
        <v>11405</v>
      </c>
      <c r="B11968" s="179" t="s">
        <v>11406</v>
      </c>
      <c r="C11968" s="179" t="s">
        <v>18</v>
      </c>
      <c r="D11968" s="180" t="s">
        <v>18306</v>
      </c>
    </row>
    <row r="11969" spans="1:4" x14ac:dyDescent="0.25">
      <c r="A11969" s="179" t="s">
        <v>11407</v>
      </c>
      <c r="B11969" s="179" t="s">
        <v>11408</v>
      </c>
      <c r="C11969" s="179" t="s">
        <v>18</v>
      </c>
      <c r="D11969" s="180" t="s">
        <v>17110</v>
      </c>
    </row>
    <row r="11970" spans="1:4" x14ac:dyDescent="0.25">
      <c r="A11970" s="179" t="s">
        <v>11409</v>
      </c>
      <c r="B11970" s="179" t="s">
        <v>11410</v>
      </c>
      <c r="C11970" s="179" t="s">
        <v>18</v>
      </c>
      <c r="D11970" s="180" t="s">
        <v>17641</v>
      </c>
    </row>
    <row r="11971" spans="1:4" x14ac:dyDescent="0.25">
      <c r="A11971" s="179" t="s">
        <v>11411</v>
      </c>
      <c r="B11971" s="179" t="s">
        <v>11412</v>
      </c>
      <c r="C11971" s="179" t="s">
        <v>18</v>
      </c>
      <c r="D11971" s="180" t="s">
        <v>16770</v>
      </c>
    </row>
    <row r="11972" spans="1:4" x14ac:dyDescent="0.25">
      <c r="A11972" s="179" t="s">
        <v>11413</v>
      </c>
      <c r="B11972" s="179" t="s">
        <v>11414</v>
      </c>
      <c r="C11972" s="179" t="s">
        <v>18</v>
      </c>
      <c r="D11972" s="180" t="s">
        <v>17172</v>
      </c>
    </row>
    <row r="11973" spans="1:4" x14ac:dyDescent="0.25">
      <c r="A11973" s="179" t="s">
        <v>11415</v>
      </c>
      <c r="B11973" s="179" t="s">
        <v>11416</v>
      </c>
      <c r="C11973" s="179" t="s">
        <v>18</v>
      </c>
      <c r="D11973" s="180" t="s">
        <v>6391</v>
      </c>
    </row>
    <row r="11974" spans="1:4" x14ac:dyDescent="0.25">
      <c r="A11974" s="179" t="s">
        <v>11417</v>
      </c>
      <c r="B11974" s="179" t="s">
        <v>11418</v>
      </c>
      <c r="C11974" s="179" t="s">
        <v>18</v>
      </c>
      <c r="D11974" s="180" t="s">
        <v>17931</v>
      </c>
    </row>
    <row r="11975" spans="1:4" x14ac:dyDescent="0.25">
      <c r="A11975" s="179" t="s">
        <v>11419</v>
      </c>
      <c r="B11975" s="179" t="s">
        <v>11420</v>
      </c>
      <c r="C11975" s="179" t="s">
        <v>18</v>
      </c>
      <c r="D11975" s="180" t="s">
        <v>6397</v>
      </c>
    </row>
    <row r="11976" spans="1:4" x14ac:dyDescent="0.25">
      <c r="A11976" s="179" t="s">
        <v>11421</v>
      </c>
      <c r="B11976" s="179" t="s">
        <v>11422</v>
      </c>
      <c r="C11976" s="179" t="s">
        <v>18</v>
      </c>
      <c r="D11976" s="180" t="s">
        <v>12497</v>
      </c>
    </row>
    <row r="11977" spans="1:4" x14ac:dyDescent="0.25">
      <c r="A11977" s="179" t="s">
        <v>11423</v>
      </c>
      <c r="B11977" s="179" t="s">
        <v>11424</v>
      </c>
      <c r="C11977" s="179" t="s">
        <v>18</v>
      </c>
      <c r="D11977" s="180" t="s">
        <v>16970</v>
      </c>
    </row>
    <row r="11978" spans="1:4" x14ac:dyDescent="0.25">
      <c r="A11978" s="179" t="s">
        <v>11425</v>
      </c>
      <c r="B11978" s="179" t="s">
        <v>11426</v>
      </c>
      <c r="C11978" s="179" t="s">
        <v>18</v>
      </c>
      <c r="D11978" s="180" t="s">
        <v>7051</v>
      </c>
    </row>
    <row r="11979" spans="1:4" x14ac:dyDescent="0.25">
      <c r="A11979" s="179" t="s">
        <v>11427</v>
      </c>
      <c r="B11979" s="179" t="s">
        <v>11428</v>
      </c>
      <c r="C11979" s="179" t="s">
        <v>18</v>
      </c>
      <c r="D11979" s="180" t="s">
        <v>15203</v>
      </c>
    </row>
    <row r="11980" spans="1:4" x14ac:dyDescent="0.25">
      <c r="A11980" s="179" t="s">
        <v>11429</v>
      </c>
      <c r="B11980" s="179" t="s">
        <v>11430</v>
      </c>
      <c r="C11980" s="179" t="s">
        <v>18</v>
      </c>
      <c r="D11980" s="180" t="s">
        <v>6323</v>
      </c>
    </row>
    <row r="11981" spans="1:4" x14ac:dyDescent="0.25">
      <c r="A11981" s="179" t="s">
        <v>11431</v>
      </c>
      <c r="B11981" s="179" t="s">
        <v>11432</v>
      </c>
      <c r="C11981" s="179" t="s">
        <v>18</v>
      </c>
      <c r="D11981" s="180" t="s">
        <v>6705</v>
      </c>
    </row>
    <row r="11982" spans="1:4" x14ac:dyDescent="0.25">
      <c r="A11982" s="179" t="s">
        <v>11433</v>
      </c>
      <c r="B11982" s="179" t="s">
        <v>11434</v>
      </c>
      <c r="C11982" s="179" t="s">
        <v>18</v>
      </c>
      <c r="D11982" s="180" t="s">
        <v>12477</v>
      </c>
    </row>
    <row r="11983" spans="1:4" x14ac:dyDescent="0.25">
      <c r="A11983" s="179" t="s">
        <v>11435</v>
      </c>
      <c r="B11983" s="179" t="s">
        <v>11436</v>
      </c>
      <c r="C11983" s="179" t="s">
        <v>18</v>
      </c>
      <c r="D11983" s="180" t="s">
        <v>14847</v>
      </c>
    </row>
    <row r="11984" spans="1:4" x14ac:dyDescent="0.25">
      <c r="A11984" s="179" t="s">
        <v>11437</v>
      </c>
      <c r="B11984" s="179" t="s">
        <v>11438</v>
      </c>
      <c r="C11984" s="179" t="s">
        <v>10</v>
      </c>
      <c r="D11984" s="180" t="s">
        <v>16931</v>
      </c>
    </row>
    <row r="11985" spans="1:4" x14ac:dyDescent="0.25">
      <c r="A11985" s="179" t="s">
        <v>11439</v>
      </c>
      <c r="B11985" s="179" t="s">
        <v>11440</v>
      </c>
      <c r="C11985" s="179" t="s">
        <v>10</v>
      </c>
      <c r="D11985" s="180" t="s">
        <v>12802</v>
      </c>
    </row>
    <row r="11986" spans="1:4" x14ac:dyDescent="0.25">
      <c r="A11986" s="179" t="s">
        <v>11441</v>
      </c>
      <c r="B11986" s="179" t="s">
        <v>11442</v>
      </c>
      <c r="C11986" s="179" t="s">
        <v>10</v>
      </c>
      <c r="D11986" s="180" t="s">
        <v>6967</v>
      </c>
    </row>
    <row r="11987" spans="1:4" x14ac:dyDescent="0.25">
      <c r="A11987" s="179" t="s">
        <v>11443</v>
      </c>
      <c r="B11987" s="179" t="s">
        <v>11444</v>
      </c>
      <c r="C11987" s="179" t="s">
        <v>10</v>
      </c>
      <c r="D11987" s="180" t="s">
        <v>6479</v>
      </c>
    </row>
    <row r="11988" spans="1:4" x14ac:dyDescent="0.25">
      <c r="A11988" s="179" t="s">
        <v>11445</v>
      </c>
      <c r="B11988" s="179" t="s">
        <v>11446</v>
      </c>
      <c r="C11988" s="179" t="s">
        <v>18</v>
      </c>
      <c r="D11988" s="180" t="s">
        <v>29222</v>
      </c>
    </row>
    <row r="11989" spans="1:4" x14ac:dyDescent="0.25">
      <c r="A11989" s="179" t="s">
        <v>11447</v>
      </c>
      <c r="B11989" s="179" t="s">
        <v>11448</v>
      </c>
      <c r="C11989" s="179" t="s">
        <v>18</v>
      </c>
      <c r="D11989" s="180" t="s">
        <v>11809</v>
      </c>
    </row>
    <row r="11990" spans="1:4" x14ac:dyDescent="0.25">
      <c r="A11990" s="179" t="s">
        <v>11449</v>
      </c>
      <c r="B11990" s="179" t="s">
        <v>11450</v>
      </c>
      <c r="C11990" s="179" t="s">
        <v>18</v>
      </c>
      <c r="D11990" s="180" t="s">
        <v>21581</v>
      </c>
    </row>
    <row r="11991" spans="1:4" x14ac:dyDescent="0.25">
      <c r="A11991" s="179" t="s">
        <v>11451</v>
      </c>
      <c r="B11991" s="179" t="s">
        <v>11452</v>
      </c>
      <c r="C11991" s="179" t="s">
        <v>18</v>
      </c>
      <c r="D11991" s="180" t="s">
        <v>17622</v>
      </c>
    </row>
    <row r="11992" spans="1:4" x14ac:dyDescent="0.25">
      <c r="A11992" s="179" t="s">
        <v>11453</v>
      </c>
      <c r="B11992" s="179" t="s">
        <v>11454</v>
      </c>
      <c r="C11992" s="179" t="s">
        <v>18</v>
      </c>
      <c r="D11992" s="180" t="s">
        <v>20764</v>
      </c>
    </row>
    <row r="11993" spans="1:4" x14ac:dyDescent="0.25">
      <c r="A11993" s="179" t="s">
        <v>11455</v>
      </c>
      <c r="B11993" s="179" t="s">
        <v>11456</v>
      </c>
      <c r="C11993" s="179" t="s">
        <v>18</v>
      </c>
      <c r="D11993" s="180" t="s">
        <v>14956</v>
      </c>
    </row>
    <row r="11994" spans="1:4" x14ac:dyDescent="0.25">
      <c r="A11994" s="179" t="s">
        <v>11457</v>
      </c>
      <c r="B11994" s="179" t="s">
        <v>11458</v>
      </c>
      <c r="C11994" s="179" t="s">
        <v>18</v>
      </c>
      <c r="D11994" s="180" t="s">
        <v>14698</v>
      </c>
    </row>
    <row r="11995" spans="1:4" x14ac:dyDescent="0.25">
      <c r="A11995" s="179" t="s">
        <v>11459</v>
      </c>
      <c r="B11995" s="179" t="s">
        <v>11460</v>
      </c>
      <c r="C11995" s="179" t="s">
        <v>18</v>
      </c>
      <c r="D11995" s="180" t="s">
        <v>29223</v>
      </c>
    </row>
    <row r="11996" spans="1:4" x14ac:dyDescent="0.25">
      <c r="A11996" s="179" t="s">
        <v>11461</v>
      </c>
      <c r="B11996" s="179" t="s">
        <v>11462</v>
      </c>
      <c r="C11996" s="179" t="s">
        <v>18</v>
      </c>
      <c r="D11996" s="180" t="s">
        <v>24373</v>
      </c>
    </row>
    <row r="11997" spans="1:4" x14ac:dyDescent="0.25">
      <c r="A11997" s="179" t="s">
        <v>11463</v>
      </c>
      <c r="B11997" s="179" t="s">
        <v>11464</v>
      </c>
      <c r="C11997" s="179" t="s">
        <v>18</v>
      </c>
      <c r="D11997" s="180" t="s">
        <v>29224</v>
      </c>
    </row>
    <row r="11998" spans="1:4" x14ac:dyDescent="0.25">
      <c r="A11998" s="179" t="s">
        <v>11465</v>
      </c>
      <c r="B11998" s="179" t="s">
        <v>11466</v>
      </c>
      <c r="C11998" s="179" t="s">
        <v>18</v>
      </c>
      <c r="D11998" s="180" t="s">
        <v>14934</v>
      </c>
    </row>
    <row r="11999" spans="1:4" x14ac:dyDescent="0.25">
      <c r="A11999" s="179" t="s">
        <v>11467</v>
      </c>
      <c r="B11999" s="179" t="s">
        <v>11468</v>
      </c>
      <c r="C11999" s="179" t="s">
        <v>18</v>
      </c>
      <c r="D11999" s="180" t="s">
        <v>25990</v>
      </c>
    </row>
    <row r="12000" spans="1:4" x14ac:dyDescent="0.25">
      <c r="A12000" s="179" t="s">
        <v>11469</v>
      </c>
      <c r="B12000" s="179" t="s">
        <v>11470</v>
      </c>
      <c r="C12000" s="179" t="s">
        <v>18</v>
      </c>
      <c r="D12000" s="180" t="s">
        <v>12463</v>
      </c>
    </row>
    <row r="12001" spans="1:4" x14ac:dyDescent="0.25">
      <c r="A12001" s="179" t="s">
        <v>11471</v>
      </c>
      <c r="B12001" s="179" t="s">
        <v>11472</v>
      </c>
      <c r="C12001" s="179" t="s">
        <v>18</v>
      </c>
      <c r="D12001" s="180" t="s">
        <v>8563</v>
      </c>
    </row>
    <row r="12002" spans="1:4" x14ac:dyDescent="0.25">
      <c r="A12002" s="179" t="s">
        <v>11473</v>
      </c>
      <c r="B12002" s="179" t="s">
        <v>11474</v>
      </c>
      <c r="C12002" s="179" t="s">
        <v>18</v>
      </c>
      <c r="D12002" s="180" t="s">
        <v>14921</v>
      </c>
    </row>
    <row r="12003" spans="1:4" x14ac:dyDescent="0.25">
      <c r="A12003" s="179" t="s">
        <v>11475</v>
      </c>
      <c r="B12003" s="179" t="s">
        <v>11476</v>
      </c>
      <c r="C12003" s="179" t="s">
        <v>18</v>
      </c>
      <c r="D12003" s="180" t="s">
        <v>29225</v>
      </c>
    </row>
    <row r="12004" spans="1:4" x14ac:dyDescent="0.25">
      <c r="A12004" s="179" t="s">
        <v>11477</v>
      </c>
      <c r="B12004" s="179" t="s">
        <v>11478</v>
      </c>
      <c r="C12004" s="179" t="s">
        <v>18</v>
      </c>
      <c r="D12004" s="180" t="s">
        <v>12736</v>
      </c>
    </row>
    <row r="12005" spans="1:4" x14ac:dyDescent="0.25">
      <c r="A12005" s="179" t="s">
        <v>11479</v>
      </c>
      <c r="B12005" s="179" t="s">
        <v>11480</v>
      </c>
      <c r="C12005" s="179" t="s">
        <v>18</v>
      </c>
      <c r="D12005" s="180" t="s">
        <v>8158</v>
      </c>
    </row>
    <row r="12006" spans="1:4" x14ac:dyDescent="0.25">
      <c r="A12006" s="179" t="s">
        <v>11481</v>
      </c>
      <c r="B12006" s="179" t="s">
        <v>11482</v>
      </c>
      <c r="C12006" s="179" t="s">
        <v>18</v>
      </c>
      <c r="D12006" s="180" t="s">
        <v>20828</v>
      </c>
    </row>
    <row r="12007" spans="1:4" x14ac:dyDescent="0.25">
      <c r="A12007" s="179" t="s">
        <v>11483</v>
      </c>
      <c r="B12007" s="179" t="s">
        <v>11484</v>
      </c>
      <c r="C12007" s="179" t="s">
        <v>18</v>
      </c>
      <c r="D12007" s="180" t="s">
        <v>17571</v>
      </c>
    </row>
    <row r="12008" spans="1:4" x14ac:dyDescent="0.25">
      <c r="A12008" s="179" t="s">
        <v>11485</v>
      </c>
      <c r="B12008" s="179" t="s">
        <v>11486</v>
      </c>
      <c r="C12008" s="179" t="s">
        <v>18</v>
      </c>
      <c r="D12008" s="180" t="s">
        <v>16115</v>
      </c>
    </row>
    <row r="12009" spans="1:4" x14ac:dyDescent="0.25">
      <c r="A12009" s="179" t="s">
        <v>11487</v>
      </c>
      <c r="B12009" s="179" t="s">
        <v>11488</v>
      </c>
      <c r="C12009" s="179" t="s">
        <v>18</v>
      </c>
      <c r="D12009" s="180" t="s">
        <v>28216</v>
      </c>
    </row>
    <row r="12010" spans="1:4" x14ac:dyDescent="0.25">
      <c r="A12010" s="179" t="s">
        <v>11489</v>
      </c>
      <c r="B12010" s="179" t="s">
        <v>11490</v>
      </c>
      <c r="C12010" s="179" t="s">
        <v>18</v>
      </c>
      <c r="D12010" s="180" t="s">
        <v>12082</v>
      </c>
    </row>
    <row r="12011" spans="1:4" x14ac:dyDescent="0.25">
      <c r="A12011" s="179" t="s">
        <v>11491</v>
      </c>
      <c r="B12011" s="179" t="s">
        <v>11492</v>
      </c>
      <c r="C12011" s="179" t="s">
        <v>18</v>
      </c>
      <c r="D12011" s="180" t="s">
        <v>16720</v>
      </c>
    </row>
    <row r="12012" spans="1:4" x14ac:dyDescent="0.25">
      <c r="A12012" s="179" t="s">
        <v>11494</v>
      </c>
      <c r="B12012" s="179" t="s">
        <v>11495</v>
      </c>
      <c r="C12012" s="179" t="s">
        <v>18</v>
      </c>
      <c r="D12012" s="180" t="s">
        <v>29226</v>
      </c>
    </row>
    <row r="12013" spans="1:4" x14ac:dyDescent="0.25">
      <c r="A12013" s="179" t="s">
        <v>11496</v>
      </c>
      <c r="B12013" s="179" t="s">
        <v>11497</v>
      </c>
      <c r="C12013" s="179" t="s">
        <v>18</v>
      </c>
      <c r="D12013" s="180" t="s">
        <v>29227</v>
      </c>
    </row>
    <row r="12014" spans="1:4" x14ac:dyDescent="0.25">
      <c r="A12014" s="179" t="s">
        <v>11498</v>
      </c>
      <c r="B12014" s="179" t="s">
        <v>11499</v>
      </c>
      <c r="C12014" s="179" t="s">
        <v>18</v>
      </c>
      <c r="D12014" s="180" t="s">
        <v>13594</v>
      </c>
    </row>
    <row r="12015" spans="1:4" x14ac:dyDescent="0.25">
      <c r="A12015" s="179" t="s">
        <v>11500</v>
      </c>
      <c r="B12015" s="179" t="s">
        <v>11501</v>
      </c>
      <c r="C12015" s="179" t="s">
        <v>18</v>
      </c>
      <c r="D12015" s="180" t="s">
        <v>27339</v>
      </c>
    </row>
    <row r="12016" spans="1:4" x14ac:dyDescent="0.25">
      <c r="A12016" s="179" t="s">
        <v>11502</v>
      </c>
      <c r="B12016" s="179" t="s">
        <v>11503</v>
      </c>
      <c r="C12016" s="179" t="s">
        <v>18</v>
      </c>
      <c r="D12016" s="180" t="s">
        <v>29228</v>
      </c>
    </row>
    <row r="12017" spans="1:4" x14ac:dyDescent="0.25">
      <c r="A12017" s="179" t="s">
        <v>11504</v>
      </c>
      <c r="B12017" s="179" t="s">
        <v>11505</v>
      </c>
      <c r="C12017" s="179" t="s">
        <v>18</v>
      </c>
      <c r="D12017" s="180" t="s">
        <v>15886</v>
      </c>
    </row>
    <row r="12018" spans="1:4" x14ac:dyDescent="0.25">
      <c r="A12018" s="179" t="s">
        <v>11506</v>
      </c>
      <c r="B12018" s="179" t="s">
        <v>11507</v>
      </c>
      <c r="C12018" s="179" t="s">
        <v>18</v>
      </c>
      <c r="D12018" s="180" t="s">
        <v>29229</v>
      </c>
    </row>
    <row r="12019" spans="1:4" x14ac:dyDescent="0.25">
      <c r="A12019" s="179" t="s">
        <v>11508</v>
      </c>
      <c r="B12019" s="179" t="s">
        <v>11509</v>
      </c>
      <c r="C12019" s="179" t="s">
        <v>18</v>
      </c>
      <c r="D12019" s="180" t="s">
        <v>29230</v>
      </c>
    </row>
    <row r="12020" spans="1:4" x14ac:dyDescent="0.25">
      <c r="A12020" s="179" t="s">
        <v>11510</v>
      </c>
      <c r="B12020" s="179" t="s">
        <v>11511</v>
      </c>
      <c r="C12020" s="179" t="s">
        <v>18</v>
      </c>
      <c r="D12020" s="180" t="s">
        <v>25842</v>
      </c>
    </row>
    <row r="12021" spans="1:4" x14ac:dyDescent="0.25">
      <c r="A12021" s="179" t="s">
        <v>8479</v>
      </c>
      <c r="B12021" s="179" t="s">
        <v>8480</v>
      </c>
      <c r="C12021" s="179" t="s">
        <v>14</v>
      </c>
      <c r="D12021" s="180" t="s">
        <v>14780</v>
      </c>
    </row>
    <row r="12022" spans="1:4" x14ac:dyDescent="0.25">
      <c r="A12022" s="179" t="s">
        <v>8481</v>
      </c>
      <c r="B12022" s="179" t="s">
        <v>8482</v>
      </c>
      <c r="C12022" s="179" t="s">
        <v>14</v>
      </c>
      <c r="D12022" s="180" t="s">
        <v>14721</v>
      </c>
    </row>
    <row r="12023" spans="1:4" x14ac:dyDescent="0.25">
      <c r="A12023" s="179" t="s">
        <v>8483</v>
      </c>
      <c r="B12023" s="179" t="s">
        <v>8484</v>
      </c>
      <c r="C12023" s="179" t="s">
        <v>14</v>
      </c>
      <c r="D12023" s="180" t="s">
        <v>17561</v>
      </c>
    </row>
    <row r="12024" spans="1:4" x14ac:dyDescent="0.25">
      <c r="A12024" s="179" t="s">
        <v>8485</v>
      </c>
      <c r="B12024" s="179" t="s">
        <v>8486</v>
      </c>
      <c r="C12024" s="179" t="s">
        <v>14</v>
      </c>
      <c r="D12024" s="180" t="s">
        <v>22214</v>
      </c>
    </row>
    <row r="12025" spans="1:4" x14ac:dyDescent="0.25">
      <c r="A12025" s="179" t="s">
        <v>8487</v>
      </c>
      <c r="B12025" s="179" t="s">
        <v>8488</v>
      </c>
      <c r="C12025" s="179" t="s">
        <v>14</v>
      </c>
      <c r="D12025" s="180" t="s">
        <v>29231</v>
      </c>
    </row>
    <row r="12026" spans="1:4" x14ac:dyDescent="0.25">
      <c r="A12026" s="179" t="s">
        <v>8489</v>
      </c>
      <c r="B12026" s="179" t="s">
        <v>8490</v>
      </c>
      <c r="C12026" s="179" t="s">
        <v>14</v>
      </c>
      <c r="D12026" s="180" t="s">
        <v>23750</v>
      </c>
    </row>
    <row r="12027" spans="1:4" x14ac:dyDescent="0.25">
      <c r="A12027" s="179" t="s">
        <v>8491</v>
      </c>
      <c r="B12027" s="179" t="s">
        <v>8492</v>
      </c>
      <c r="C12027" s="179" t="s">
        <v>14</v>
      </c>
      <c r="D12027" s="180" t="s">
        <v>15041</v>
      </c>
    </row>
    <row r="12028" spans="1:4" x14ac:dyDescent="0.25">
      <c r="A12028" s="179" t="s">
        <v>8493</v>
      </c>
      <c r="B12028" s="179" t="s">
        <v>8494</v>
      </c>
      <c r="C12028" s="179" t="s">
        <v>14</v>
      </c>
      <c r="D12028" s="180" t="s">
        <v>28448</v>
      </c>
    </row>
    <row r="12029" spans="1:4" x14ac:dyDescent="0.25">
      <c r="A12029" s="179" t="s">
        <v>8495</v>
      </c>
      <c r="B12029" s="179" t="s">
        <v>8496</v>
      </c>
      <c r="C12029" s="179" t="s">
        <v>14</v>
      </c>
      <c r="D12029" s="180" t="s">
        <v>25864</v>
      </c>
    </row>
    <row r="12030" spans="1:4" x14ac:dyDescent="0.25">
      <c r="A12030" s="179" t="s">
        <v>8497</v>
      </c>
      <c r="B12030" s="179" t="s">
        <v>8498</v>
      </c>
      <c r="C12030" s="179" t="s">
        <v>14</v>
      </c>
      <c r="D12030" s="180" t="s">
        <v>26911</v>
      </c>
    </row>
    <row r="12031" spans="1:4" x14ac:dyDescent="0.25">
      <c r="A12031" s="179" t="s">
        <v>8499</v>
      </c>
      <c r="B12031" s="179" t="s">
        <v>8500</v>
      </c>
      <c r="C12031" s="179" t="s">
        <v>14</v>
      </c>
      <c r="D12031" s="180" t="s">
        <v>29190</v>
      </c>
    </row>
    <row r="12032" spans="1:4" x14ac:dyDescent="0.25">
      <c r="A12032" s="179" t="s">
        <v>8501</v>
      </c>
      <c r="B12032" s="179" t="s">
        <v>8502</v>
      </c>
      <c r="C12032" s="179" t="s">
        <v>14</v>
      </c>
      <c r="D12032" s="180" t="s">
        <v>29232</v>
      </c>
    </row>
    <row r="12033" spans="1:4" x14ac:dyDescent="0.25">
      <c r="A12033" s="179" t="s">
        <v>8503</v>
      </c>
      <c r="B12033" s="179" t="s">
        <v>8504</v>
      </c>
      <c r="C12033" s="179" t="s">
        <v>14</v>
      </c>
      <c r="D12033" s="180" t="s">
        <v>21205</v>
      </c>
    </row>
    <row r="12034" spans="1:4" x14ac:dyDescent="0.25">
      <c r="A12034" s="179" t="s">
        <v>8505</v>
      </c>
      <c r="B12034" s="179" t="s">
        <v>8506</v>
      </c>
      <c r="C12034" s="179" t="s">
        <v>14</v>
      </c>
      <c r="D12034" s="180" t="s">
        <v>15657</v>
      </c>
    </row>
    <row r="12035" spans="1:4" x14ac:dyDescent="0.25">
      <c r="A12035" s="179" t="s">
        <v>8507</v>
      </c>
      <c r="B12035" s="179" t="s">
        <v>8508</v>
      </c>
      <c r="C12035" s="179" t="s">
        <v>14</v>
      </c>
      <c r="D12035" s="180" t="s">
        <v>12754</v>
      </c>
    </row>
    <row r="12036" spans="1:4" x14ac:dyDescent="0.25">
      <c r="A12036" s="179" t="s">
        <v>8509</v>
      </c>
      <c r="B12036" s="179" t="s">
        <v>8510</v>
      </c>
      <c r="C12036" s="179" t="s">
        <v>14</v>
      </c>
      <c r="D12036" s="180" t="s">
        <v>21205</v>
      </c>
    </row>
    <row r="12037" spans="1:4" x14ac:dyDescent="0.25">
      <c r="A12037" s="179" t="s">
        <v>11512</v>
      </c>
      <c r="B12037" s="179" t="s">
        <v>11513</v>
      </c>
      <c r="C12037" s="179" t="s">
        <v>7</v>
      </c>
      <c r="D12037" s="180" t="s">
        <v>29233</v>
      </c>
    </row>
    <row r="12038" spans="1:4" x14ac:dyDescent="0.25">
      <c r="A12038" s="179" t="s">
        <v>11514</v>
      </c>
      <c r="B12038" s="179" t="s">
        <v>11515</v>
      </c>
      <c r="C12038" s="179" t="s">
        <v>7</v>
      </c>
      <c r="D12038" s="180" t="s">
        <v>29234</v>
      </c>
    </row>
    <row r="12039" spans="1:4" x14ac:dyDescent="0.25">
      <c r="A12039" s="179" t="s">
        <v>11516</v>
      </c>
      <c r="B12039" s="179" t="s">
        <v>11517</v>
      </c>
      <c r="C12039" s="179" t="s">
        <v>7</v>
      </c>
      <c r="D12039" s="180" t="s">
        <v>29235</v>
      </c>
    </row>
    <row r="12040" spans="1:4" x14ac:dyDescent="0.25">
      <c r="A12040" s="179" t="s">
        <v>6029</v>
      </c>
      <c r="B12040" s="179" t="s">
        <v>6030</v>
      </c>
      <c r="C12040" s="179" t="s">
        <v>8</v>
      </c>
      <c r="D12040" s="180" t="s">
        <v>29236</v>
      </c>
    </row>
    <row r="12041" spans="1:4" x14ac:dyDescent="0.25">
      <c r="A12041" s="179" t="s">
        <v>6031</v>
      </c>
      <c r="B12041" s="179" t="s">
        <v>6032</v>
      </c>
      <c r="C12041" s="179" t="s">
        <v>8</v>
      </c>
      <c r="D12041" s="180" t="s">
        <v>29237</v>
      </c>
    </row>
    <row r="12042" spans="1:4" x14ac:dyDescent="0.25">
      <c r="A12042" s="179" t="s">
        <v>6033</v>
      </c>
      <c r="B12042" s="179" t="s">
        <v>6034</v>
      </c>
      <c r="C12042" s="179" t="s">
        <v>8</v>
      </c>
      <c r="D12042" s="180" t="s">
        <v>29238</v>
      </c>
    </row>
    <row r="12043" spans="1:4" x14ac:dyDescent="0.25">
      <c r="A12043" s="179" t="s">
        <v>6035</v>
      </c>
      <c r="B12043" s="179" t="s">
        <v>6036</v>
      </c>
      <c r="C12043" s="179" t="s">
        <v>8</v>
      </c>
      <c r="D12043" s="180" t="s">
        <v>29239</v>
      </c>
    </row>
    <row r="12044" spans="1:4" x14ac:dyDescent="0.25">
      <c r="A12044" s="179" t="s">
        <v>6037</v>
      </c>
      <c r="B12044" s="179" t="s">
        <v>6038</v>
      </c>
      <c r="C12044" s="179" t="s">
        <v>7</v>
      </c>
      <c r="D12044" s="180" t="s">
        <v>7050</v>
      </c>
    </row>
    <row r="12045" spans="1:4" x14ac:dyDescent="0.25">
      <c r="A12045" s="179" t="s">
        <v>6039</v>
      </c>
      <c r="B12045" s="179" t="s">
        <v>6040</v>
      </c>
      <c r="C12045" s="179" t="s">
        <v>7</v>
      </c>
      <c r="D12045" s="180" t="s">
        <v>11817</v>
      </c>
    </row>
    <row r="12046" spans="1:4" x14ac:dyDescent="0.25">
      <c r="A12046" s="179" t="s">
        <v>6041</v>
      </c>
      <c r="B12046" s="179" t="s">
        <v>6042</v>
      </c>
      <c r="C12046" s="179" t="s">
        <v>7</v>
      </c>
      <c r="D12046" s="180" t="s">
        <v>7781</v>
      </c>
    </row>
    <row r="12047" spans="1:4" x14ac:dyDescent="0.25">
      <c r="A12047" s="179" t="s">
        <v>6043</v>
      </c>
      <c r="B12047" s="179" t="s">
        <v>6044</v>
      </c>
      <c r="C12047" s="179" t="s">
        <v>14</v>
      </c>
      <c r="D12047" s="180" t="s">
        <v>29240</v>
      </c>
    </row>
    <row r="12048" spans="1:4" x14ac:dyDescent="0.25">
      <c r="A12048" s="179" t="s">
        <v>6045</v>
      </c>
      <c r="B12048" s="179" t="s">
        <v>6046</v>
      </c>
      <c r="C12048" s="179" t="s">
        <v>7</v>
      </c>
      <c r="D12048" s="180" t="s">
        <v>7382</v>
      </c>
    </row>
    <row r="12049" spans="1:4" x14ac:dyDescent="0.25">
      <c r="A12049" s="179" t="s">
        <v>6047</v>
      </c>
      <c r="B12049" s="179" t="s">
        <v>6048</v>
      </c>
      <c r="C12049" s="179" t="s">
        <v>7</v>
      </c>
      <c r="D12049" s="180" t="s">
        <v>12568</v>
      </c>
    </row>
    <row r="12050" spans="1:4" x14ac:dyDescent="0.25">
      <c r="A12050" s="179" t="s">
        <v>6049</v>
      </c>
      <c r="B12050" s="179" t="s">
        <v>14581</v>
      </c>
      <c r="C12050" s="179" t="s">
        <v>7</v>
      </c>
      <c r="D12050" s="180" t="s">
        <v>8129</v>
      </c>
    </row>
    <row r="12051" spans="1:4" x14ac:dyDescent="0.25">
      <c r="A12051" s="179" t="s">
        <v>6050</v>
      </c>
      <c r="B12051" s="179" t="s">
        <v>6051</v>
      </c>
      <c r="C12051" s="179" t="s">
        <v>7</v>
      </c>
      <c r="D12051" s="180" t="s">
        <v>14914</v>
      </c>
    </row>
    <row r="12052" spans="1:4" x14ac:dyDescent="0.25">
      <c r="A12052" s="179" t="s">
        <v>14582</v>
      </c>
      <c r="B12052" s="179" t="s">
        <v>14583</v>
      </c>
      <c r="C12052" s="179" t="s">
        <v>7</v>
      </c>
      <c r="D12052" s="180" t="s">
        <v>29241</v>
      </c>
    </row>
    <row r="12053" spans="1:4" x14ac:dyDescent="0.25">
      <c r="A12053" s="179" t="s">
        <v>12419</v>
      </c>
      <c r="B12053" s="179" t="s">
        <v>12420</v>
      </c>
      <c r="C12053" s="179" t="s">
        <v>8</v>
      </c>
      <c r="D12053" s="180" t="s">
        <v>29242</v>
      </c>
    </row>
    <row r="12054" spans="1:4" x14ac:dyDescent="0.25">
      <c r="A12054" s="179" t="s">
        <v>12421</v>
      </c>
      <c r="B12054" s="179" t="s">
        <v>12422</v>
      </c>
      <c r="C12054" s="179" t="s">
        <v>8</v>
      </c>
      <c r="D12054" s="180" t="s">
        <v>29243</v>
      </c>
    </row>
    <row r="12055" spans="1:4" x14ac:dyDescent="0.25">
      <c r="A12055" s="179" t="s">
        <v>12423</v>
      </c>
      <c r="B12055" s="179" t="s">
        <v>12424</v>
      </c>
      <c r="C12055" s="179" t="s">
        <v>8</v>
      </c>
      <c r="D12055" s="180" t="s">
        <v>29244</v>
      </c>
    </row>
    <row r="12056" spans="1:4" x14ac:dyDescent="0.25">
      <c r="A12056" s="179" t="s">
        <v>12425</v>
      </c>
      <c r="B12056" s="179" t="s">
        <v>12426</v>
      </c>
      <c r="C12056" s="179" t="s">
        <v>8</v>
      </c>
      <c r="D12056" s="180" t="s">
        <v>29245</v>
      </c>
    </row>
    <row r="12057" spans="1:4" x14ac:dyDescent="0.25">
      <c r="A12057" s="179" t="s">
        <v>12427</v>
      </c>
      <c r="B12057" s="179" t="s">
        <v>12428</v>
      </c>
      <c r="C12057" s="179" t="s">
        <v>8</v>
      </c>
      <c r="D12057" s="180" t="s">
        <v>29246</v>
      </c>
    </row>
    <row r="12058" spans="1:4" x14ac:dyDescent="0.25">
      <c r="A12058" s="179" t="s">
        <v>12429</v>
      </c>
      <c r="B12058" s="179" t="s">
        <v>12430</v>
      </c>
      <c r="C12058" s="179" t="s">
        <v>8</v>
      </c>
      <c r="D12058" s="180" t="s">
        <v>29247</v>
      </c>
    </row>
    <row r="12059" spans="1:4" x14ac:dyDescent="0.25">
      <c r="A12059" s="179" t="s">
        <v>12431</v>
      </c>
      <c r="B12059" s="179" t="s">
        <v>12432</v>
      </c>
      <c r="C12059" s="179" t="s">
        <v>8</v>
      </c>
      <c r="D12059" s="180" t="s">
        <v>29248</v>
      </c>
    </row>
    <row r="12060" spans="1:4" x14ac:dyDescent="0.25">
      <c r="A12060" s="179" t="s">
        <v>12433</v>
      </c>
      <c r="B12060" s="179" t="s">
        <v>12434</v>
      </c>
      <c r="C12060" s="179" t="s">
        <v>8</v>
      </c>
      <c r="D12060" s="180" t="s">
        <v>29249</v>
      </c>
    </row>
    <row r="12061" spans="1:4" x14ac:dyDescent="0.25">
      <c r="A12061" s="179" t="s">
        <v>12435</v>
      </c>
      <c r="B12061" s="179" t="s">
        <v>12436</v>
      </c>
      <c r="C12061" s="179" t="s">
        <v>8</v>
      </c>
      <c r="D12061" s="180" t="s">
        <v>29250</v>
      </c>
    </row>
    <row r="12062" spans="1:4" x14ac:dyDescent="0.25">
      <c r="A12062" s="179" t="s">
        <v>12437</v>
      </c>
      <c r="B12062" s="179" t="s">
        <v>12438</v>
      </c>
      <c r="C12062" s="179" t="s">
        <v>8</v>
      </c>
      <c r="D12062" s="180" t="s">
        <v>29251</v>
      </c>
    </row>
    <row r="12063" spans="1:4" x14ac:dyDescent="0.25">
      <c r="A12063" s="179" t="s">
        <v>12439</v>
      </c>
      <c r="B12063" s="179" t="s">
        <v>12440</v>
      </c>
      <c r="C12063" s="179" t="s">
        <v>8</v>
      </c>
      <c r="D12063" s="180" t="s">
        <v>29252</v>
      </c>
    </row>
    <row r="12064" spans="1:4" x14ac:dyDescent="0.25">
      <c r="A12064" s="179" t="s">
        <v>12441</v>
      </c>
      <c r="B12064" s="179" t="s">
        <v>12442</v>
      </c>
      <c r="C12064" s="179" t="s">
        <v>8</v>
      </c>
      <c r="D12064" s="180" t="s">
        <v>29253</v>
      </c>
    </row>
    <row r="12065" spans="1:4" x14ac:dyDescent="0.25">
      <c r="A12065" s="179" t="s">
        <v>12443</v>
      </c>
      <c r="B12065" s="179" t="s">
        <v>12444</v>
      </c>
      <c r="C12065" s="179" t="s">
        <v>8</v>
      </c>
      <c r="D12065" s="180" t="s">
        <v>29254</v>
      </c>
    </row>
    <row r="12066" spans="1:4" x14ac:dyDescent="0.25">
      <c r="A12066" s="179" t="s">
        <v>12445</v>
      </c>
      <c r="B12066" s="179" t="s">
        <v>12446</v>
      </c>
      <c r="C12066" s="179" t="s">
        <v>8</v>
      </c>
      <c r="D12066" s="180" t="s">
        <v>29255</v>
      </c>
    </row>
    <row r="12067" spans="1:4" x14ac:dyDescent="0.25">
      <c r="A12067" s="179" t="s">
        <v>12447</v>
      </c>
      <c r="B12067" s="179" t="s">
        <v>12448</v>
      </c>
      <c r="C12067" s="179" t="s">
        <v>8</v>
      </c>
      <c r="D12067" s="180" t="s">
        <v>29256</v>
      </c>
    </row>
    <row r="12068" spans="1:4" x14ac:dyDescent="0.25">
      <c r="A12068" s="179" t="s">
        <v>12449</v>
      </c>
      <c r="B12068" s="179" t="s">
        <v>12450</v>
      </c>
      <c r="C12068" s="179" t="s">
        <v>8</v>
      </c>
      <c r="D12068" s="180" t="s">
        <v>29257</v>
      </c>
    </row>
    <row r="12069" spans="1:4" x14ac:dyDescent="0.25">
      <c r="A12069" s="179" t="s">
        <v>12451</v>
      </c>
      <c r="B12069" s="179" t="s">
        <v>12452</v>
      </c>
      <c r="C12069" s="179" t="s">
        <v>8</v>
      </c>
      <c r="D12069" s="180" t="s">
        <v>29258</v>
      </c>
    </row>
    <row r="12070" spans="1:4" x14ac:dyDescent="0.25">
      <c r="A12070" s="179" t="s">
        <v>12453</v>
      </c>
      <c r="B12070" s="179" t="s">
        <v>12454</v>
      </c>
      <c r="C12070" s="179" t="s">
        <v>8</v>
      </c>
      <c r="D12070" s="180" t="s">
        <v>29259</v>
      </c>
    </row>
    <row r="12071" spans="1:4" x14ac:dyDescent="0.25">
      <c r="A12071" s="179" t="s">
        <v>12455</v>
      </c>
      <c r="B12071" s="179" t="s">
        <v>12456</v>
      </c>
      <c r="C12071" s="179" t="s">
        <v>8</v>
      </c>
      <c r="D12071" s="180" t="s">
        <v>29260</v>
      </c>
    </row>
    <row r="12072" spans="1:4" x14ac:dyDescent="0.25">
      <c r="A12072" s="179" t="s">
        <v>12457</v>
      </c>
      <c r="B12072" s="179" t="s">
        <v>12458</v>
      </c>
      <c r="C12072" s="179" t="s">
        <v>8</v>
      </c>
      <c r="D12072" s="180" t="s">
        <v>29261</v>
      </c>
    </row>
    <row r="12073" spans="1:4" x14ac:dyDescent="0.25">
      <c r="A12073" s="179" t="s">
        <v>12459</v>
      </c>
      <c r="B12073" s="179" t="s">
        <v>12460</v>
      </c>
      <c r="C12073" s="179" t="s">
        <v>7</v>
      </c>
      <c r="D12073" s="180" t="s">
        <v>29262</v>
      </c>
    </row>
    <row r="12074" spans="1:4" x14ac:dyDescent="0.25">
      <c r="A12074" s="179" t="s">
        <v>12461</v>
      </c>
      <c r="B12074" s="179" t="s">
        <v>12462</v>
      </c>
      <c r="C12074" s="179" t="s">
        <v>7</v>
      </c>
      <c r="D12074" s="180" t="s">
        <v>29263</v>
      </c>
    </row>
    <row r="12075" spans="1:4" x14ac:dyDescent="0.25">
      <c r="A12075" s="179" t="s">
        <v>14584</v>
      </c>
      <c r="B12075" s="179" t="s">
        <v>14585</v>
      </c>
      <c r="C12075" s="179" t="s">
        <v>8</v>
      </c>
      <c r="D12075" s="180" t="s">
        <v>29264</v>
      </c>
    </row>
    <row r="12076" spans="1:4" x14ac:dyDescent="0.25">
      <c r="A12076" s="179" t="s">
        <v>6052</v>
      </c>
      <c r="B12076" s="179" t="s">
        <v>6053</v>
      </c>
      <c r="C12076" s="179" t="s">
        <v>7</v>
      </c>
      <c r="D12076" s="180" t="s">
        <v>6407</v>
      </c>
    </row>
    <row r="12077" spans="1:4" x14ac:dyDescent="0.25">
      <c r="A12077" s="179" t="s">
        <v>6054</v>
      </c>
      <c r="B12077" s="179" t="s">
        <v>6055</v>
      </c>
      <c r="C12077" s="179" t="s">
        <v>8</v>
      </c>
      <c r="D12077" s="180" t="s">
        <v>29265</v>
      </c>
    </row>
    <row r="12078" spans="1:4" x14ac:dyDescent="0.25">
      <c r="A12078" s="179" t="s">
        <v>6056</v>
      </c>
      <c r="B12078" s="179" t="s">
        <v>6057</v>
      </c>
      <c r="C12078" s="179" t="s">
        <v>8</v>
      </c>
      <c r="D12078" s="180" t="s">
        <v>29266</v>
      </c>
    </row>
    <row r="12079" spans="1:4" x14ac:dyDescent="0.25">
      <c r="A12079" s="179" t="s">
        <v>6058</v>
      </c>
      <c r="B12079" s="179" t="s">
        <v>6059</v>
      </c>
      <c r="C12079" s="179" t="s">
        <v>8</v>
      </c>
      <c r="D12079" s="180" t="s">
        <v>29267</v>
      </c>
    </row>
    <row r="12080" spans="1:4" x14ac:dyDescent="0.25">
      <c r="A12080" s="179" t="s">
        <v>6060</v>
      </c>
      <c r="B12080" s="179" t="s">
        <v>6061</v>
      </c>
      <c r="C12080" s="179" t="s">
        <v>8</v>
      </c>
      <c r="D12080" s="180" t="s">
        <v>29268</v>
      </c>
    </row>
    <row r="12081" spans="1:4" x14ac:dyDescent="0.25">
      <c r="A12081" s="179" t="s">
        <v>6062</v>
      </c>
      <c r="B12081" s="179" t="s">
        <v>6063</v>
      </c>
      <c r="C12081" s="179" t="s">
        <v>8</v>
      </c>
      <c r="D12081" s="180" t="s">
        <v>29269</v>
      </c>
    </row>
    <row r="12082" spans="1:4" x14ac:dyDescent="0.25">
      <c r="A12082" s="179" t="s">
        <v>6064</v>
      </c>
      <c r="B12082" s="179" t="s">
        <v>6065</v>
      </c>
      <c r="C12082" s="179" t="s">
        <v>8</v>
      </c>
      <c r="D12082" s="180" t="s">
        <v>29270</v>
      </c>
    </row>
    <row r="12083" spans="1:4" x14ac:dyDescent="0.25">
      <c r="A12083" s="179" t="s">
        <v>6066</v>
      </c>
      <c r="B12083" s="179" t="s">
        <v>6067</v>
      </c>
      <c r="C12083" s="179" t="s">
        <v>8</v>
      </c>
      <c r="D12083" s="180" t="s">
        <v>29271</v>
      </c>
    </row>
    <row r="12084" spans="1:4" x14ac:dyDescent="0.25">
      <c r="A12084" s="179" t="s">
        <v>6068</v>
      </c>
      <c r="B12084" s="179" t="s">
        <v>6069</v>
      </c>
      <c r="C12084" s="179" t="s">
        <v>8</v>
      </c>
      <c r="D12084" s="180" t="s">
        <v>29272</v>
      </c>
    </row>
    <row r="12085" spans="1:4" x14ac:dyDescent="0.25">
      <c r="A12085" s="179" t="s">
        <v>6070</v>
      </c>
      <c r="B12085" s="179" t="s">
        <v>6071</v>
      </c>
      <c r="C12085" s="179" t="s">
        <v>8</v>
      </c>
      <c r="D12085" s="180" t="s">
        <v>29273</v>
      </c>
    </row>
    <row r="12086" spans="1:4" x14ac:dyDescent="0.25">
      <c r="A12086" s="179" t="s">
        <v>6072</v>
      </c>
      <c r="B12086" s="179" t="s">
        <v>6073</v>
      </c>
      <c r="C12086" s="179" t="s">
        <v>8</v>
      </c>
      <c r="D12086" s="180" t="s">
        <v>29274</v>
      </c>
    </row>
    <row r="12087" spans="1:4" x14ac:dyDescent="0.25">
      <c r="A12087" s="179" t="s">
        <v>6074</v>
      </c>
      <c r="B12087" s="179" t="s">
        <v>224</v>
      </c>
      <c r="C12087" s="179" t="s">
        <v>4</v>
      </c>
      <c r="D12087" s="180" t="s">
        <v>29275</v>
      </c>
    </row>
    <row r="12088" spans="1:4" x14ac:dyDescent="0.25">
      <c r="A12088" s="179" t="s">
        <v>6075</v>
      </c>
      <c r="B12088" s="179" t="s">
        <v>225</v>
      </c>
      <c r="C12088" s="179" t="s">
        <v>4</v>
      </c>
      <c r="D12088" s="180" t="s">
        <v>29276</v>
      </c>
    </row>
    <row r="12089" spans="1:4" x14ac:dyDescent="0.25">
      <c r="A12089" s="179" t="s">
        <v>6076</v>
      </c>
      <c r="B12089" s="179" t="s">
        <v>226</v>
      </c>
      <c r="C12089" s="179" t="s">
        <v>4</v>
      </c>
      <c r="D12089" s="180" t="s">
        <v>17950</v>
      </c>
    </row>
    <row r="12090" spans="1:4" x14ac:dyDescent="0.25">
      <c r="A12090" s="179" t="s">
        <v>6077</v>
      </c>
      <c r="B12090" s="179" t="s">
        <v>227</v>
      </c>
      <c r="C12090" s="179" t="s">
        <v>4</v>
      </c>
      <c r="D12090" s="180" t="s">
        <v>29277</v>
      </c>
    </row>
    <row r="12091" spans="1:4" x14ac:dyDescent="0.25">
      <c r="A12091" s="179" t="s">
        <v>6078</v>
      </c>
      <c r="B12091" s="179" t="s">
        <v>228</v>
      </c>
      <c r="C12091" s="179" t="s">
        <v>4</v>
      </c>
      <c r="D12091" s="180" t="s">
        <v>18303</v>
      </c>
    </row>
    <row r="12092" spans="1:4" x14ac:dyDescent="0.25">
      <c r="A12092" s="179" t="s">
        <v>6079</v>
      </c>
      <c r="B12092" s="179" t="s">
        <v>229</v>
      </c>
      <c r="C12092" s="179" t="s">
        <v>4</v>
      </c>
      <c r="D12092" s="180" t="s">
        <v>17567</v>
      </c>
    </row>
    <row r="12093" spans="1:4" x14ac:dyDescent="0.25">
      <c r="A12093" s="179" t="s">
        <v>6080</v>
      </c>
      <c r="B12093" s="179" t="s">
        <v>230</v>
      </c>
      <c r="C12093" s="179" t="s">
        <v>4</v>
      </c>
      <c r="D12093" s="180" t="s">
        <v>8076</v>
      </c>
    </row>
    <row r="12094" spans="1:4" x14ac:dyDescent="0.25">
      <c r="A12094" s="179" t="s">
        <v>6081</v>
      </c>
      <c r="B12094" s="179" t="s">
        <v>231</v>
      </c>
      <c r="C12094" s="179" t="s">
        <v>4</v>
      </c>
      <c r="D12094" s="180" t="s">
        <v>29179</v>
      </c>
    </row>
    <row r="12095" spans="1:4" x14ac:dyDescent="0.25">
      <c r="A12095" s="179" t="s">
        <v>6082</v>
      </c>
      <c r="B12095" s="179" t="s">
        <v>232</v>
      </c>
      <c r="C12095" s="179" t="s">
        <v>4</v>
      </c>
      <c r="D12095" s="180" t="s">
        <v>17459</v>
      </c>
    </row>
    <row r="12096" spans="1:4" x14ac:dyDescent="0.25">
      <c r="A12096" s="179" t="s">
        <v>6083</v>
      </c>
      <c r="B12096" s="179" t="s">
        <v>1416</v>
      </c>
      <c r="C12096" s="179" t="s">
        <v>4</v>
      </c>
      <c r="D12096" s="180" t="s">
        <v>29278</v>
      </c>
    </row>
    <row r="12097" spans="1:4" x14ac:dyDescent="0.25">
      <c r="A12097" s="179" t="s">
        <v>6084</v>
      </c>
      <c r="B12097" s="179" t="s">
        <v>233</v>
      </c>
      <c r="C12097" s="179" t="s">
        <v>4</v>
      </c>
      <c r="D12097" s="180" t="s">
        <v>18017</v>
      </c>
    </row>
    <row r="12098" spans="1:4" x14ac:dyDescent="0.25">
      <c r="A12098" s="179" t="s">
        <v>6085</v>
      </c>
      <c r="B12098" s="179" t="s">
        <v>234</v>
      </c>
      <c r="C12098" s="179" t="s">
        <v>4</v>
      </c>
      <c r="D12098" s="180" t="s">
        <v>17950</v>
      </c>
    </row>
    <row r="12099" spans="1:4" x14ac:dyDescent="0.25">
      <c r="A12099" s="179" t="s">
        <v>6086</v>
      </c>
      <c r="B12099" s="179" t="s">
        <v>235</v>
      </c>
      <c r="C12099" s="179" t="s">
        <v>4</v>
      </c>
      <c r="D12099" s="180" t="s">
        <v>29275</v>
      </c>
    </row>
    <row r="12100" spans="1:4" x14ac:dyDescent="0.25">
      <c r="A12100" s="179" t="s">
        <v>6087</v>
      </c>
      <c r="B12100" s="179" t="s">
        <v>236</v>
      </c>
      <c r="C12100" s="179" t="s">
        <v>4</v>
      </c>
      <c r="D12100" s="180" t="s">
        <v>14862</v>
      </c>
    </row>
    <row r="12101" spans="1:4" x14ac:dyDescent="0.25">
      <c r="A12101" s="179" t="s">
        <v>6088</v>
      </c>
      <c r="B12101" s="179" t="s">
        <v>237</v>
      </c>
      <c r="C12101" s="179" t="s">
        <v>4</v>
      </c>
      <c r="D12101" s="180" t="s">
        <v>12735</v>
      </c>
    </row>
    <row r="12102" spans="1:4" x14ac:dyDescent="0.25">
      <c r="A12102" s="179" t="s">
        <v>6089</v>
      </c>
      <c r="B12102" s="179" t="s">
        <v>238</v>
      </c>
      <c r="C12102" s="179" t="s">
        <v>4</v>
      </c>
      <c r="D12102" s="180" t="s">
        <v>19694</v>
      </c>
    </row>
    <row r="12103" spans="1:4" x14ac:dyDescent="0.25">
      <c r="A12103" s="179" t="s">
        <v>6090</v>
      </c>
      <c r="B12103" s="179" t="s">
        <v>239</v>
      </c>
      <c r="C12103" s="179" t="s">
        <v>4</v>
      </c>
      <c r="D12103" s="180" t="s">
        <v>12735</v>
      </c>
    </row>
    <row r="12104" spans="1:4" x14ac:dyDescent="0.25">
      <c r="A12104" s="179" t="s">
        <v>6091</v>
      </c>
      <c r="B12104" s="179" t="s">
        <v>240</v>
      </c>
      <c r="C12104" s="179" t="s">
        <v>4</v>
      </c>
      <c r="D12104" s="180" t="s">
        <v>27800</v>
      </c>
    </row>
    <row r="12105" spans="1:4" x14ac:dyDescent="0.25">
      <c r="A12105" s="179" t="s">
        <v>6092</v>
      </c>
      <c r="B12105" s="179" t="s">
        <v>1417</v>
      </c>
      <c r="C12105" s="179" t="s">
        <v>4</v>
      </c>
      <c r="D12105" s="180" t="s">
        <v>14590</v>
      </c>
    </row>
    <row r="12106" spans="1:4" x14ac:dyDescent="0.25">
      <c r="A12106" s="179" t="s">
        <v>6093</v>
      </c>
      <c r="B12106" s="179" t="s">
        <v>241</v>
      </c>
      <c r="C12106" s="179" t="s">
        <v>4</v>
      </c>
      <c r="D12106" s="180" t="s">
        <v>29279</v>
      </c>
    </row>
    <row r="12107" spans="1:4" x14ac:dyDescent="0.25">
      <c r="A12107" s="179" t="s">
        <v>6094</v>
      </c>
      <c r="B12107" s="179" t="s">
        <v>242</v>
      </c>
      <c r="C12107" s="179" t="s">
        <v>4</v>
      </c>
      <c r="D12107" s="180" t="s">
        <v>14951</v>
      </c>
    </row>
    <row r="12108" spans="1:4" x14ac:dyDescent="0.25">
      <c r="A12108" s="179" t="s">
        <v>6095</v>
      </c>
      <c r="B12108" s="179" t="s">
        <v>243</v>
      </c>
      <c r="C12108" s="179" t="s">
        <v>4</v>
      </c>
      <c r="D12108" s="180" t="s">
        <v>10323</v>
      </c>
    </row>
    <row r="12109" spans="1:4" x14ac:dyDescent="0.25">
      <c r="A12109" s="179" t="s">
        <v>6096</v>
      </c>
      <c r="B12109" s="179" t="s">
        <v>1418</v>
      </c>
      <c r="C12109" s="179" t="s">
        <v>4</v>
      </c>
      <c r="D12109" s="180" t="s">
        <v>12208</v>
      </c>
    </row>
    <row r="12110" spans="1:4" x14ac:dyDescent="0.25">
      <c r="A12110" s="179" t="s">
        <v>6097</v>
      </c>
      <c r="B12110" s="179" t="s">
        <v>244</v>
      </c>
      <c r="C12110" s="179" t="s">
        <v>4</v>
      </c>
      <c r="D12110" s="180" t="s">
        <v>29280</v>
      </c>
    </row>
    <row r="12111" spans="1:4" x14ac:dyDescent="0.25">
      <c r="A12111" s="179" t="s">
        <v>6098</v>
      </c>
      <c r="B12111" s="179" t="s">
        <v>245</v>
      </c>
      <c r="C12111" s="179" t="s">
        <v>4</v>
      </c>
      <c r="D12111" s="180" t="s">
        <v>29281</v>
      </c>
    </row>
    <row r="12112" spans="1:4" x14ac:dyDescent="0.25">
      <c r="A12112" s="179" t="s">
        <v>6099</v>
      </c>
      <c r="B12112" s="179" t="s">
        <v>246</v>
      </c>
      <c r="C12112" s="179" t="s">
        <v>4</v>
      </c>
      <c r="D12112" s="180" t="s">
        <v>17019</v>
      </c>
    </row>
    <row r="12113" spans="1:4" x14ac:dyDescent="0.25">
      <c r="A12113" s="179" t="s">
        <v>6100</v>
      </c>
      <c r="B12113" s="179" t="s">
        <v>247</v>
      </c>
      <c r="C12113" s="179" t="s">
        <v>4</v>
      </c>
      <c r="D12113" s="180" t="s">
        <v>14741</v>
      </c>
    </row>
    <row r="12114" spans="1:4" x14ac:dyDescent="0.25">
      <c r="A12114" s="179" t="s">
        <v>6101</v>
      </c>
      <c r="B12114" s="179" t="s">
        <v>248</v>
      </c>
      <c r="C12114" s="179" t="s">
        <v>4</v>
      </c>
      <c r="D12114" s="180" t="s">
        <v>8076</v>
      </c>
    </row>
    <row r="12115" spans="1:4" x14ac:dyDescent="0.25">
      <c r="A12115" s="179" t="s">
        <v>6102</v>
      </c>
      <c r="B12115" s="179" t="s">
        <v>249</v>
      </c>
      <c r="C12115" s="179" t="s">
        <v>4</v>
      </c>
      <c r="D12115" s="180" t="s">
        <v>27704</v>
      </c>
    </row>
    <row r="12116" spans="1:4" x14ac:dyDescent="0.25">
      <c r="A12116" s="179" t="s">
        <v>6103</v>
      </c>
      <c r="B12116" s="179" t="s">
        <v>250</v>
      </c>
      <c r="C12116" s="179" t="s">
        <v>4</v>
      </c>
      <c r="D12116" s="180" t="s">
        <v>29282</v>
      </c>
    </row>
    <row r="12117" spans="1:4" x14ac:dyDescent="0.25">
      <c r="A12117" s="179" t="s">
        <v>6104</v>
      </c>
      <c r="B12117" s="179" t="s">
        <v>251</v>
      </c>
      <c r="C12117" s="179" t="s">
        <v>4</v>
      </c>
      <c r="D12117" s="180" t="s">
        <v>14951</v>
      </c>
    </row>
    <row r="12118" spans="1:4" x14ac:dyDescent="0.25">
      <c r="A12118" s="179" t="s">
        <v>6105</v>
      </c>
      <c r="B12118" s="179" t="s">
        <v>252</v>
      </c>
      <c r="C12118" s="179" t="s">
        <v>4</v>
      </c>
      <c r="D12118" s="180" t="s">
        <v>10107</v>
      </c>
    </row>
    <row r="12119" spans="1:4" x14ac:dyDescent="0.25">
      <c r="A12119" s="179" t="s">
        <v>6106</v>
      </c>
      <c r="B12119" s="179" t="s">
        <v>253</v>
      </c>
      <c r="C12119" s="179" t="s">
        <v>4</v>
      </c>
      <c r="D12119" s="180" t="s">
        <v>14451</v>
      </c>
    </row>
    <row r="12120" spans="1:4" x14ac:dyDescent="0.25">
      <c r="A12120" s="179" t="s">
        <v>6107</v>
      </c>
      <c r="B12120" s="179" t="s">
        <v>254</v>
      </c>
      <c r="C12120" s="179" t="s">
        <v>4</v>
      </c>
      <c r="D12120" s="180" t="s">
        <v>16130</v>
      </c>
    </row>
    <row r="12121" spans="1:4" x14ac:dyDescent="0.25">
      <c r="A12121" s="179" t="s">
        <v>6108</v>
      </c>
      <c r="B12121" s="179" t="s">
        <v>255</v>
      </c>
      <c r="C12121" s="179" t="s">
        <v>4</v>
      </c>
      <c r="D12121" s="180" t="s">
        <v>27546</v>
      </c>
    </row>
    <row r="12122" spans="1:4" x14ac:dyDescent="0.25">
      <c r="A12122" s="179" t="s">
        <v>6109</v>
      </c>
      <c r="B12122" s="179" t="s">
        <v>256</v>
      </c>
      <c r="C12122" s="179" t="s">
        <v>4</v>
      </c>
      <c r="D12122" s="180" t="s">
        <v>12775</v>
      </c>
    </row>
    <row r="12123" spans="1:4" x14ac:dyDescent="0.25">
      <c r="A12123" s="179" t="s">
        <v>6110</v>
      </c>
      <c r="B12123" s="179" t="s">
        <v>257</v>
      </c>
      <c r="C12123" s="179" t="s">
        <v>4</v>
      </c>
      <c r="D12123" s="180" t="s">
        <v>14390</v>
      </c>
    </row>
    <row r="12124" spans="1:4" x14ac:dyDescent="0.25">
      <c r="A12124" s="179" t="s">
        <v>6111</v>
      </c>
      <c r="B12124" s="179" t="s">
        <v>258</v>
      </c>
      <c r="C12124" s="179" t="s">
        <v>4</v>
      </c>
      <c r="D12124" s="180" t="s">
        <v>29283</v>
      </c>
    </row>
    <row r="12125" spans="1:4" x14ac:dyDescent="0.25">
      <c r="A12125" s="179" t="s">
        <v>6112</v>
      </c>
      <c r="B12125" s="179" t="s">
        <v>259</v>
      </c>
      <c r="C12125" s="179" t="s">
        <v>4</v>
      </c>
      <c r="D12125" s="180" t="s">
        <v>29284</v>
      </c>
    </row>
    <row r="12126" spans="1:4" x14ac:dyDescent="0.25">
      <c r="A12126" s="179" t="s">
        <v>6113</v>
      </c>
      <c r="B12126" s="179" t="s">
        <v>18459</v>
      </c>
      <c r="C12126" s="179" t="s">
        <v>4</v>
      </c>
      <c r="D12126" s="180" t="s">
        <v>12568</v>
      </c>
    </row>
    <row r="12127" spans="1:4" x14ac:dyDescent="0.25">
      <c r="A12127" s="179" t="s">
        <v>6114</v>
      </c>
      <c r="B12127" s="179" t="s">
        <v>260</v>
      </c>
      <c r="C12127" s="179" t="s">
        <v>4</v>
      </c>
      <c r="D12127" s="180" t="s">
        <v>29285</v>
      </c>
    </row>
    <row r="12128" spans="1:4" x14ac:dyDescent="0.25">
      <c r="A12128" s="179" t="s">
        <v>6115</v>
      </c>
      <c r="B12128" s="179" t="s">
        <v>261</v>
      </c>
      <c r="C12128" s="179" t="s">
        <v>4</v>
      </c>
      <c r="D12128" s="180" t="s">
        <v>22415</v>
      </c>
    </row>
    <row r="12129" spans="1:4" x14ac:dyDescent="0.25">
      <c r="A12129" s="179" t="s">
        <v>6116</v>
      </c>
      <c r="B12129" s="179" t="s">
        <v>262</v>
      </c>
      <c r="C12129" s="179" t="s">
        <v>4</v>
      </c>
      <c r="D12129" s="180" t="s">
        <v>6462</v>
      </c>
    </row>
    <row r="12130" spans="1:4" x14ac:dyDescent="0.25">
      <c r="A12130" s="179" t="s">
        <v>6117</v>
      </c>
      <c r="B12130" s="179" t="s">
        <v>263</v>
      </c>
      <c r="C12130" s="179" t="s">
        <v>4</v>
      </c>
      <c r="D12130" s="180" t="s">
        <v>14945</v>
      </c>
    </row>
    <row r="12131" spans="1:4" x14ac:dyDescent="0.25">
      <c r="A12131" s="179" t="s">
        <v>6118</v>
      </c>
      <c r="B12131" s="179" t="s">
        <v>264</v>
      </c>
      <c r="C12131" s="179" t="s">
        <v>4</v>
      </c>
      <c r="D12131" s="180" t="s">
        <v>6462</v>
      </c>
    </row>
    <row r="12132" spans="1:4" x14ac:dyDescent="0.25">
      <c r="A12132" s="179" t="s">
        <v>6119</v>
      </c>
      <c r="B12132" s="179" t="s">
        <v>265</v>
      </c>
      <c r="C12132" s="179" t="s">
        <v>4</v>
      </c>
      <c r="D12132" s="180" t="s">
        <v>16812</v>
      </c>
    </row>
    <row r="12133" spans="1:4" x14ac:dyDescent="0.25">
      <c r="A12133" s="179" t="s">
        <v>6120</v>
      </c>
      <c r="B12133" s="179" t="s">
        <v>266</v>
      </c>
      <c r="C12133" s="179" t="s">
        <v>4</v>
      </c>
      <c r="D12133" s="180" t="s">
        <v>29286</v>
      </c>
    </row>
    <row r="12134" spans="1:4" x14ac:dyDescent="0.25">
      <c r="A12134" s="179" t="s">
        <v>6121</v>
      </c>
      <c r="B12134" s="179" t="s">
        <v>267</v>
      </c>
      <c r="C12134" s="179" t="s">
        <v>4</v>
      </c>
      <c r="D12134" s="180" t="s">
        <v>16427</v>
      </c>
    </row>
    <row r="12135" spans="1:4" x14ac:dyDescent="0.25">
      <c r="A12135" s="179" t="s">
        <v>6122</v>
      </c>
      <c r="B12135" s="179" t="s">
        <v>268</v>
      </c>
      <c r="C12135" s="179" t="s">
        <v>4</v>
      </c>
      <c r="D12135" s="180" t="s">
        <v>18467</v>
      </c>
    </row>
    <row r="12136" spans="1:4" x14ac:dyDescent="0.25">
      <c r="A12136" s="179" t="s">
        <v>6123</v>
      </c>
      <c r="B12136" s="179" t="s">
        <v>269</v>
      </c>
      <c r="C12136" s="179" t="s">
        <v>4</v>
      </c>
      <c r="D12136" s="180" t="s">
        <v>15104</v>
      </c>
    </row>
    <row r="12137" spans="1:4" x14ac:dyDescent="0.25">
      <c r="A12137" s="179" t="s">
        <v>6124</v>
      </c>
      <c r="B12137" s="179" t="s">
        <v>270</v>
      </c>
      <c r="C12137" s="179" t="s">
        <v>4</v>
      </c>
      <c r="D12137" s="180" t="s">
        <v>29287</v>
      </c>
    </row>
    <row r="12138" spans="1:4" x14ac:dyDescent="0.25">
      <c r="A12138" s="179" t="s">
        <v>6125</v>
      </c>
      <c r="B12138" s="179" t="s">
        <v>271</v>
      </c>
      <c r="C12138" s="179" t="s">
        <v>4</v>
      </c>
      <c r="D12138" s="180" t="s">
        <v>29287</v>
      </c>
    </row>
    <row r="12139" spans="1:4" x14ac:dyDescent="0.25">
      <c r="A12139" s="179" t="s">
        <v>6126</v>
      </c>
      <c r="B12139" s="179" t="s">
        <v>272</v>
      </c>
      <c r="C12139" s="179" t="s">
        <v>4</v>
      </c>
      <c r="D12139" s="180" t="s">
        <v>6462</v>
      </c>
    </row>
    <row r="12140" spans="1:4" x14ac:dyDescent="0.25">
      <c r="A12140" s="179" t="s">
        <v>6127</v>
      </c>
      <c r="B12140" s="179" t="s">
        <v>273</v>
      </c>
      <c r="C12140" s="179" t="s">
        <v>4</v>
      </c>
      <c r="D12140" s="180" t="s">
        <v>6462</v>
      </c>
    </row>
    <row r="12141" spans="1:4" x14ac:dyDescent="0.25">
      <c r="A12141" s="179" t="s">
        <v>6128</v>
      </c>
      <c r="B12141" s="179" t="s">
        <v>274</v>
      </c>
      <c r="C12141" s="179" t="s">
        <v>4</v>
      </c>
      <c r="D12141" s="180" t="s">
        <v>17597</v>
      </c>
    </row>
    <row r="12142" spans="1:4" x14ac:dyDescent="0.25">
      <c r="A12142" s="179" t="s">
        <v>6129</v>
      </c>
      <c r="B12142" s="179" t="s">
        <v>1419</v>
      </c>
      <c r="C12142" s="179" t="s">
        <v>4</v>
      </c>
      <c r="D12142" s="180" t="s">
        <v>29287</v>
      </c>
    </row>
    <row r="12143" spans="1:4" x14ac:dyDescent="0.25">
      <c r="A12143" s="179" t="s">
        <v>6130</v>
      </c>
      <c r="B12143" s="179" t="s">
        <v>275</v>
      </c>
      <c r="C12143" s="179" t="s">
        <v>4</v>
      </c>
      <c r="D12143" s="180" t="s">
        <v>8641</v>
      </c>
    </row>
    <row r="12144" spans="1:4" x14ac:dyDescent="0.25">
      <c r="A12144" s="179" t="s">
        <v>6131</v>
      </c>
      <c r="B12144" s="179" t="s">
        <v>276</v>
      </c>
      <c r="C12144" s="179" t="s">
        <v>4</v>
      </c>
      <c r="D12144" s="180" t="s">
        <v>14612</v>
      </c>
    </row>
    <row r="12145" spans="1:4" x14ac:dyDescent="0.25">
      <c r="A12145" s="179" t="s">
        <v>6132</v>
      </c>
      <c r="B12145" s="179" t="s">
        <v>277</v>
      </c>
      <c r="C12145" s="179" t="s">
        <v>4</v>
      </c>
      <c r="D12145" s="180" t="s">
        <v>12735</v>
      </c>
    </row>
    <row r="12146" spans="1:4" x14ac:dyDescent="0.25">
      <c r="A12146" s="179" t="s">
        <v>6133</v>
      </c>
      <c r="B12146" s="179" t="s">
        <v>278</v>
      </c>
      <c r="C12146" s="179" t="s">
        <v>4</v>
      </c>
      <c r="D12146" s="180" t="s">
        <v>27704</v>
      </c>
    </row>
    <row r="12147" spans="1:4" x14ac:dyDescent="0.25">
      <c r="A12147" s="179" t="s">
        <v>6134</v>
      </c>
      <c r="B12147" s="179" t="s">
        <v>279</v>
      </c>
      <c r="C12147" s="179" t="s">
        <v>4</v>
      </c>
      <c r="D12147" s="180" t="s">
        <v>29288</v>
      </c>
    </row>
    <row r="12148" spans="1:4" x14ac:dyDescent="0.25">
      <c r="A12148" s="179" t="s">
        <v>6135</v>
      </c>
      <c r="B12148" s="179" t="s">
        <v>280</v>
      </c>
      <c r="C12148" s="179" t="s">
        <v>4</v>
      </c>
      <c r="D12148" s="180" t="s">
        <v>26796</v>
      </c>
    </row>
    <row r="12149" spans="1:4" x14ac:dyDescent="0.25">
      <c r="A12149" s="179" t="s">
        <v>6136</v>
      </c>
      <c r="B12149" s="179" t="s">
        <v>281</v>
      </c>
      <c r="C12149" s="179" t="s">
        <v>4</v>
      </c>
      <c r="D12149" s="180" t="s">
        <v>29288</v>
      </c>
    </row>
    <row r="12150" spans="1:4" x14ac:dyDescent="0.25">
      <c r="A12150" s="179" t="s">
        <v>6137</v>
      </c>
      <c r="B12150" s="179" t="s">
        <v>282</v>
      </c>
      <c r="C12150" s="179" t="s">
        <v>4</v>
      </c>
      <c r="D12150" s="180" t="s">
        <v>16139</v>
      </c>
    </row>
    <row r="12151" spans="1:4" x14ac:dyDescent="0.25">
      <c r="A12151" s="179" t="s">
        <v>6138</v>
      </c>
      <c r="B12151" s="179" t="s">
        <v>283</v>
      </c>
      <c r="C12151" s="179" t="s">
        <v>4</v>
      </c>
      <c r="D12151" s="180" t="s">
        <v>7912</v>
      </c>
    </row>
    <row r="12152" spans="1:4" x14ac:dyDescent="0.25">
      <c r="A12152" s="179" t="s">
        <v>6139</v>
      </c>
      <c r="B12152" s="179" t="s">
        <v>284</v>
      </c>
      <c r="C12152" s="179" t="s">
        <v>4</v>
      </c>
      <c r="D12152" s="180" t="s">
        <v>29289</v>
      </c>
    </row>
    <row r="12153" spans="1:4" x14ac:dyDescent="0.25">
      <c r="A12153" s="179" t="s">
        <v>6140</v>
      </c>
      <c r="B12153" s="179" t="s">
        <v>285</v>
      </c>
      <c r="C12153" s="179" t="s">
        <v>4</v>
      </c>
      <c r="D12153" s="180" t="s">
        <v>23009</v>
      </c>
    </row>
    <row r="12154" spans="1:4" x14ac:dyDescent="0.25">
      <c r="A12154" s="179" t="s">
        <v>6141</v>
      </c>
      <c r="B12154" s="179" t="s">
        <v>286</v>
      </c>
      <c r="C12154" s="179" t="s">
        <v>4</v>
      </c>
      <c r="D12154" s="180" t="s">
        <v>29290</v>
      </c>
    </row>
    <row r="12155" spans="1:4" x14ac:dyDescent="0.25">
      <c r="A12155" s="179" t="s">
        <v>6142</v>
      </c>
      <c r="B12155" s="179" t="s">
        <v>1420</v>
      </c>
      <c r="C12155" s="179" t="s">
        <v>4</v>
      </c>
      <c r="D12155" s="180" t="s">
        <v>17935</v>
      </c>
    </row>
    <row r="12156" spans="1:4" x14ac:dyDescent="0.25">
      <c r="A12156" s="179" t="s">
        <v>6143</v>
      </c>
      <c r="B12156" s="179" t="s">
        <v>287</v>
      </c>
      <c r="C12156" s="179" t="s">
        <v>4</v>
      </c>
      <c r="D12156" s="180" t="s">
        <v>10323</v>
      </c>
    </row>
    <row r="12157" spans="1:4" x14ac:dyDescent="0.25">
      <c r="A12157" s="179" t="s">
        <v>6144</v>
      </c>
      <c r="B12157" s="179" t="s">
        <v>288</v>
      </c>
      <c r="C12157" s="179" t="s">
        <v>4</v>
      </c>
      <c r="D12157" s="180" t="s">
        <v>17324</v>
      </c>
    </row>
    <row r="12158" spans="1:4" x14ac:dyDescent="0.25">
      <c r="A12158" s="179" t="s">
        <v>6145</v>
      </c>
      <c r="B12158" s="179" t="s">
        <v>289</v>
      </c>
      <c r="C12158" s="179" t="s">
        <v>4</v>
      </c>
      <c r="D12158" s="180" t="s">
        <v>29291</v>
      </c>
    </row>
    <row r="12159" spans="1:4" x14ac:dyDescent="0.25">
      <c r="A12159" s="179" t="s">
        <v>6146</v>
      </c>
      <c r="B12159" s="179" t="s">
        <v>290</v>
      </c>
      <c r="C12159" s="179" t="s">
        <v>4</v>
      </c>
      <c r="D12159" s="180" t="s">
        <v>10323</v>
      </c>
    </row>
    <row r="12160" spans="1:4" x14ac:dyDescent="0.25">
      <c r="A12160" s="179" t="s">
        <v>6147</v>
      </c>
      <c r="B12160" s="179" t="s">
        <v>291</v>
      </c>
      <c r="C12160" s="179" t="s">
        <v>4</v>
      </c>
      <c r="D12160" s="180" t="s">
        <v>18467</v>
      </c>
    </row>
    <row r="12161" spans="1:4" x14ac:dyDescent="0.25">
      <c r="A12161" s="179" t="s">
        <v>6148</v>
      </c>
      <c r="B12161" s="179" t="s">
        <v>292</v>
      </c>
      <c r="C12161" s="179" t="s">
        <v>4</v>
      </c>
      <c r="D12161" s="180" t="s">
        <v>8552</v>
      </c>
    </row>
    <row r="12162" spans="1:4" x14ac:dyDescent="0.25">
      <c r="A12162" s="179" t="s">
        <v>6149</v>
      </c>
      <c r="B12162" s="179" t="s">
        <v>1421</v>
      </c>
      <c r="C12162" s="179" t="s">
        <v>4</v>
      </c>
      <c r="D12162" s="180" t="s">
        <v>17819</v>
      </c>
    </row>
    <row r="12163" spans="1:4" x14ac:dyDescent="0.25">
      <c r="A12163" s="179" t="s">
        <v>6150</v>
      </c>
      <c r="B12163" s="179" t="s">
        <v>293</v>
      </c>
      <c r="C12163" s="179" t="s">
        <v>4</v>
      </c>
      <c r="D12163" s="180" t="s">
        <v>13765</v>
      </c>
    </row>
    <row r="12164" spans="1:4" x14ac:dyDescent="0.25">
      <c r="A12164" s="179" t="s">
        <v>6151</v>
      </c>
      <c r="B12164" s="179" t="s">
        <v>294</v>
      </c>
      <c r="C12164" s="179" t="s">
        <v>4</v>
      </c>
      <c r="D12164" s="180" t="s">
        <v>28817</v>
      </c>
    </row>
    <row r="12165" spans="1:4" x14ac:dyDescent="0.25">
      <c r="A12165" s="179" t="s">
        <v>6152</v>
      </c>
      <c r="B12165" s="179" t="s">
        <v>295</v>
      </c>
      <c r="C12165" s="179" t="s">
        <v>4</v>
      </c>
      <c r="D12165" s="180" t="s">
        <v>29292</v>
      </c>
    </row>
    <row r="12166" spans="1:4" x14ac:dyDescent="0.25">
      <c r="A12166" s="179" t="s">
        <v>6153</v>
      </c>
      <c r="B12166" s="179" t="s">
        <v>296</v>
      </c>
      <c r="C12166" s="179" t="s">
        <v>4</v>
      </c>
      <c r="D12166" s="180" t="s">
        <v>27782</v>
      </c>
    </row>
    <row r="12167" spans="1:4" x14ac:dyDescent="0.25">
      <c r="A12167" s="179" t="s">
        <v>6154</v>
      </c>
      <c r="B12167" s="179" t="s">
        <v>297</v>
      </c>
      <c r="C12167" s="179" t="s">
        <v>4</v>
      </c>
      <c r="D12167" s="180" t="s">
        <v>29293</v>
      </c>
    </row>
    <row r="12168" spans="1:4" x14ac:dyDescent="0.25">
      <c r="A12168" s="179" t="s">
        <v>6155</v>
      </c>
      <c r="B12168" s="179" t="s">
        <v>298</v>
      </c>
      <c r="C12168" s="179" t="s">
        <v>4</v>
      </c>
      <c r="D12168" s="180" t="s">
        <v>29294</v>
      </c>
    </row>
    <row r="12169" spans="1:4" x14ac:dyDescent="0.25">
      <c r="A12169" s="179" t="s">
        <v>6156</v>
      </c>
      <c r="B12169" s="179" t="s">
        <v>299</v>
      </c>
      <c r="C12169" s="179" t="s">
        <v>4</v>
      </c>
      <c r="D12169" s="180" t="s">
        <v>28895</v>
      </c>
    </row>
    <row r="12170" spans="1:4" x14ac:dyDescent="0.25">
      <c r="A12170" s="179" t="s">
        <v>6157</v>
      </c>
      <c r="B12170" s="179" t="s">
        <v>300</v>
      </c>
      <c r="C12170" s="179" t="s">
        <v>4</v>
      </c>
      <c r="D12170" s="180" t="s">
        <v>29295</v>
      </c>
    </row>
    <row r="12171" spans="1:4" x14ac:dyDescent="0.25">
      <c r="A12171" s="179" t="s">
        <v>6158</v>
      </c>
      <c r="B12171" s="179" t="s">
        <v>301</v>
      </c>
      <c r="C12171" s="179" t="s">
        <v>4</v>
      </c>
      <c r="D12171" s="180" t="s">
        <v>18460</v>
      </c>
    </row>
    <row r="12172" spans="1:4" x14ac:dyDescent="0.25">
      <c r="A12172" s="179" t="s">
        <v>6159</v>
      </c>
      <c r="B12172" s="179" t="s">
        <v>302</v>
      </c>
      <c r="C12172" s="179" t="s">
        <v>4</v>
      </c>
      <c r="D12172" s="180" t="s">
        <v>17904</v>
      </c>
    </row>
    <row r="12173" spans="1:4" x14ac:dyDescent="0.25">
      <c r="A12173" s="179" t="s">
        <v>6160</v>
      </c>
      <c r="B12173" s="179" t="s">
        <v>303</v>
      </c>
      <c r="C12173" s="179" t="s">
        <v>4</v>
      </c>
      <c r="D12173" s="180" t="s">
        <v>29296</v>
      </c>
    </row>
    <row r="12174" spans="1:4" x14ac:dyDescent="0.25">
      <c r="A12174" s="179" t="s">
        <v>6161</v>
      </c>
      <c r="B12174" s="179" t="s">
        <v>304</v>
      </c>
      <c r="C12174" s="179" t="s">
        <v>4</v>
      </c>
      <c r="D12174" s="180" t="s">
        <v>29297</v>
      </c>
    </row>
    <row r="12175" spans="1:4" x14ac:dyDescent="0.25">
      <c r="A12175" s="179" t="s">
        <v>6162</v>
      </c>
      <c r="B12175" s="179" t="s">
        <v>305</v>
      </c>
      <c r="C12175" s="179" t="s">
        <v>4</v>
      </c>
      <c r="D12175" s="180" t="s">
        <v>17705</v>
      </c>
    </row>
    <row r="12176" spans="1:4" x14ac:dyDescent="0.25">
      <c r="A12176" s="179" t="s">
        <v>6163</v>
      </c>
      <c r="B12176" s="179" t="s">
        <v>306</v>
      </c>
      <c r="C12176" s="179" t="s">
        <v>4</v>
      </c>
      <c r="D12176" s="180" t="s">
        <v>29298</v>
      </c>
    </row>
    <row r="12177" spans="1:4" x14ac:dyDescent="0.25">
      <c r="A12177" s="179" t="s">
        <v>6164</v>
      </c>
      <c r="B12177" s="179" t="s">
        <v>307</v>
      </c>
      <c r="C12177" s="179" t="s">
        <v>4</v>
      </c>
      <c r="D12177" s="180" t="s">
        <v>18061</v>
      </c>
    </row>
    <row r="12178" spans="1:4" x14ac:dyDescent="0.25">
      <c r="A12178" s="179" t="s">
        <v>6165</v>
      </c>
      <c r="B12178" s="179" t="s">
        <v>308</v>
      </c>
      <c r="C12178" s="179" t="s">
        <v>4</v>
      </c>
      <c r="D12178" s="180" t="s">
        <v>12662</v>
      </c>
    </row>
    <row r="12179" spans="1:4" x14ac:dyDescent="0.25">
      <c r="A12179" s="179" t="s">
        <v>6166</v>
      </c>
      <c r="B12179" s="179" t="s">
        <v>309</v>
      </c>
      <c r="C12179" s="179" t="s">
        <v>4</v>
      </c>
      <c r="D12179" s="180" t="s">
        <v>23709</v>
      </c>
    </row>
    <row r="12180" spans="1:4" x14ac:dyDescent="0.25">
      <c r="A12180" s="179" t="s">
        <v>6167</v>
      </c>
      <c r="B12180" s="179" t="s">
        <v>310</v>
      </c>
      <c r="C12180" s="179" t="s">
        <v>13</v>
      </c>
      <c r="D12180" s="180" t="s">
        <v>29299</v>
      </c>
    </row>
    <row r="12181" spans="1:4" x14ac:dyDescent="0.25">
      <c r="A12181" s="179" t="s">
        <v>6168</v>
      </c>
      <c r="B12181" s="179" t="s">
        <v>294</v>
      </c>
      <c r="C12181" s="179" t="s">
        <v>13</v>
      </c>
      <c r="D12181" s="180" t="s">
        <v>29300</v>
      </c>
    </row>
    <row r="12182" spans="1:4" x14ac:dyDescent="0.25">
      <c r="A12182" s="179" t="s">
        <v>6169</v>
      </c>
      <c r="B12182" s="179" t="s">
        <v>302</v>
      </c>
      <c r="C12182" s="179" t="s">
        <v>13</v>
      </c>
      <c r="D12182" s="180" t="s">
        <v>29301</v>
      </c>
    </row>
    <row r="12183" spans="1:4" x14ac:dyDescent="0.25">
      <c r="A12183" s="179" t="s">
        <v>6170</v>
      </c>
      <c r="B12183" s="179" t="s">
        <v>303</v>
      </c>
      <c r="C12183" s="179" t="s">
        <v>13</v>
      </c>
      <c r="D12183" s="180" t="s">
        <v>29302</v>
      </c>
    </row>
    <row r="12184" spans="1:4" x14ac:dyDescent="0.25">
      <c r="A12184" s="179" t="s">
        <v>6171</v>
      </c>
      <c r="B12184" s="179" t="s">
        <v>300</v>
      </c>
      <c r="C12184" s="179" t="s">
        <v>13</v>
      </c>
      <c r="D12184" s="180" t="s">
        <v>29303</v>
      </c>
    </row>
    <row r="12185" spans="1:4" x14ac:dyDescent="0.25">
      <c r="A12185" s="179" t="s">
        <v>6172</v>
      </c>
      <c r="B12185" s="179" t="s">
        <v>295</v>
      </c>
      <c r="C12185" s="179" t="s">
        <v>13</v>
      </c>
      <c r="D12185" s="180" t="s">
        <v>29304</v>
      </c>
    </row>
    <row r="12186" spans="1:4" x14ac:dyDescent="0.25">
      <c r="A12186" s="179" t="s">
        <v>6173</v>
      </c>
      <c r="B12186" s="179" t="s">
        <v>296</v>
      </c>
      <c r="C12186" s="179" t="s">
        <v>13</v>
      </c>
      <c r="D12186" s="180" t="s">
        <v>29305</v>
      </c>
    </row>
    <row r="12187" spans="1:4" x14ac:dyDescent="0.25">
      <c r="A12187" s="179" t="s">
        <v>6174</v>
      </c>
      <c r="B12187" s="179" t="s">
        <v>305</v>
      </c>
      <c r="C12187" s="179" t="s">
        <v>13</v>
      </c>
      <c r="D12187" s="180" t="s">
        <v>29306</v>
      </c>
    </row>
    <row r="12188" spans="1:4" x14ac:dyDescent="0.25">
      <c r="A12188" s="179" t="s">
        <v>6175</v>
      </c>
      <c r="B12188" s="179" t="s">
        <v>301</v>
      </c>
      <c r="C12188" s="179" t="s">
        <v>13</v>
      </c>
      <c r="D12188" s="180" t="s">
        <v>29307</v>
      </c>
    </row>
    <row r="12189" spans="1:4" x14ac:dyDescent="0.25">
      <c r="A12189" s="179" t="s">
        <v>6176</v>
      </c>
      <c r="B12189" s="179" t="s">
        <v>306</v>
      </c>
      <c r="C12189" s="179" t="s">
        <v>13</v>
      </c>
      <c r="D12189" s="180" t="s">
        <v>29308</v>
      </c>
    </row>
    <row r="12190" spans="1:4" x14ac:dyDescent="0.25">
      <c r="A12190" s="179" t="s">
        <v>6177</v>
      </c>
      <c r="B12190" s="179" t="s">
        <v>307</v>
      </c>
      <c r="C12190" s="179" t="s">
        <v>13</v>
      </c>
      <c r="D12190" s="180" t="s">
        <v>29309</v>
      </c>
    </row>
    <row r="12191" spans="1:4" x14ac:dyDescent="0.25">
      <c r="A12191" s="179" t="s">
        <v>6178</v>
      </c>
      <c r="B12191" s="179" t="s">
        <v>311</v>
      </c>
      <c r="C12191" s="179" t="s">
        <v>13</v>
      </c>
      <c r="D12191" s="180" t="s">
        <v>29310</v>
      </c>
    </row>
    <row r="12192" spans="1:4" x14ac:dyDescent="0.25">
      <c r="A12192" s="179" t="s">
        <v>6179</v>
      </c>
      <c r="B12192" s="179" t="s">
        <v>312</v>
      </c>
      <c r="C12192" s="179" t="s">
        <v>13</v>
      </c>
      <c r="D12192" s="180" t="s">
        <v>29311</v>
      </c>
    </row>
    <row r="12193" spans="1:4" x14ac:dyDescent="0.25">
      <c r="A12193" s="179" t="s">
        <v>6180</v>
      </c>
      <c r="B12193" s="179" t="s">
        <v>313</v>
      </c>
      <c r="C12193" s="179" t="s">
        <v>13</v>
      </c>
      <c r="D12193" s="180" t="s">
        <v>29312</v>
      </c>
    </row>
    <row r="12194" spans="1:4" x14ac:dyDescent="0.25">
      <c r="A12194" s="179" t="s">
        <v>6181</v>
      </c>
      <c r="B12194" s="179" t="s">
        <v>314</v>
      </c>
      <c r="C12194" s="179" t="s">
        <v>13</v>
      </c>
      <c r="D12194" s="180" t="s">
        <v>29313</v>
      </c>
    </row>
    <row r="12195" spans="1:4" x14ac:dyDescent="0.25">
      <c r="A12195" s="179" t="s">
        <v>6182</v>
      </c>
      <c r="B12195" s="179" t="s">
        <v>308</v>
      </c>
      <c r="C12195" s="179" t="s">
        <v>13</v>
      </c>
      <c r="D12195" s="180" t="s">
        <v>29314</v>
      </c>
    </row>
    <row r="12196" spans="1:4" x14ac:dyDescent="0.25">
      <c r="A12196" s="179" t="s">
        <v>6183</v>
      </c>
      <c r="B12196" s="179" t="s">
        <v>309</v>
      </c>
      <c r="C12196" s="179" t="s">
        <v>13</v>
      </c>
      <c r="D12196" s="180" t="s">
        <v>29315</v>
      </c>
    </row>
    <row r="12197" spans="1:4" x14ac:dyDescent="0.25">
      <c r="A12197" s="179" t="s">
        <v>6184</v>
      </c>
      <c r="B12197" s="179" t="s">
        <v>1422</v>
      </c>
      <c r="C12197" s="179" t="s">
        <v>4</v>
      </c>
      <c r="D12197" s="180" t="s">
        <v>6412</v>
      </c>
    </row>
    <row r="12198" spans="1:4" x14ac:dyDescent="0.25">
      <c r="A12198" s="179" t="s">
        <v>6185</v>
      </c>
      <c r="B12198" s="179" t="s">
        <v>1423</v>
      </c>
      <c r="C12198" s="179" t="s">
        <v>4</v>
      </c>
      <c r="D12198" s="180" t="s">
        <v>6353</v>
      </c>
    </row>
    <row r="12199" spans="1:4" x14ac:dyDescent="0.25">
      <c r="A12199" s="179" t="s">
        <v>6186</v>
      </c>
      <c r="B12199" s="179" t="s">
        <v>1424</v>
      </c>
      <c r="C12199" s="179" t="s">
        <v>4</v>
      </c>
      <c r="D12199" s="180" t="s">
        <v>6412</v>
      </c>
    </row>
    <row r="12200" spans="1:4" x14ac:dyDescent="0.25">
      <c r="A12200" s="179" t="s">
        <v>6187</v>
      </c>
      <c r="B12200" s="179" t="s">
        <v>1425</v>
      </c>
      <c r="C12200" s="179" t="s">
        <v>4</v>
      </c>
      <c r="D12200" s="180" t="s">
        <v>7988</v>
      </c>
    </row>
    <row r="12201" spans="1:4" x14ac:dyDescent="0.25">
      <c r="A12201" s="179" t="s">
        <v>6188</v>
      </c>
      <c r="B12201" s="179" t="s">
        <v>1426</v>
      </c>
      <c r="C12201" s="179" t="s">
        <v>4</v>
      </c>
      <c r="D12201" s="180" t="s">
        <v>6353</v>
      </c>
    </row>
    <row r="12202" spans="1:4" x14ac:dyDescent="0.25">
      <c r="A12202" s="179" t="s">
        <v>6189</v>
      </c>
      <c r="B12202" s="179" t="s">
        <v>1427</v>
      </c>
      <c r="C12202" s="179" t="s">
        <v>4</v>
      </c>
      <c r="D12202" s="180" t="s">
        <v>6356</v>
      </c>
    </row>
    <row r="12203" spans="1:4" x14ac:dyDescent="0.25">
      <c r="A12203" s="179" t="s">
        <v>6190</v>
      </c>
      <c r="B12203" s="179" t="s">
        <v>1428</v>
      </c>
      <c r="C12203" s="179" t="s">
        <v>4</v>
      </c>
      <c r="D12203" s="180" t="s">
        <v>6359</v>
      </c>
    </row>
    <row r="12204" spans="1:4" x14ac:dyDescent="0.25">
      <c r="A12204" s="179" t="s">
        <v>6191</v>
      </c>
      <c r="B12204" s="179" t="s">
        <v>1429</v>
      </c>
      <c r="C12204" s="179" t="s">
        <v>4</v>
      </c>
      <c r="D12204" s="180" t="s">
        <v>6359</v>
      </c>
    </row>
    <row r="12205" spans="1:4" x14ac:dyDescent="0.25">
      <c r="A12205" s="179" t="s">
        <v>6192</v>
      </c>
      <c r="B12205" s="179" t="s">
        <v>1430</v>
      </c>
      <c r="C12205" s="179" t="s">
        <v>4</v>
      </c>
      <c r="D12205" s="180" t="s">
        <v>6466</v>
      </c>
    </row>
    <row r="12206" spans="1:4" x14ac:dyDescent="0.25">
      <c r="A12206" s="179" t="s">
        <v>6193</v>
      </c>
      <c r="B12206" s="179" t="s">
        <v>1431</v>
      </c>
      <c r="C12206" s="179" t="s">
        <v>4</v>
      </c>
      <c r="D12206" s="180" t="s">
        <v>6420</v>
      </c>
    </row>
    <row r="12207" spans="1:4" x14ac:dyDescent="0.25">
      <c r="A12207" s="179" t="s">
        <v>6194</v>
      </c>
      <c r="B12207" s="179" t="s">
        <v>1432</v>
      </c>
      <c r="C12207" s="179" t="s">
        <v>4</v>
      </c>
      <c r="D12207" s="180" t="s">
        <v>6353</v>
      </c>
    </row>
    <row r="12208" spans="1:4" x14ac:dyDescent="0.25">
      <c r="A12208" s="179" t="s">
        <v>6195</v>
      </c>
      <c r="B12208" s="179" t="s">
        <v>1433</v>
      </c>
      <c r="C12208" s="179" t="s">
        <v>4</v>
      </c>
      <c r="D12208" s="180" t="s">
        <v>6412</v>
      </c>
    </row>
    <row r="12209" spans="1:4" x14ac:dyDescent="0.25">
      <c r="A12209" s="179" t="s">
        <v>6196</v>
      </c>
      <c r="B12209" s="179" t="s">
        <v>1434</v>
      </c>
      <c r="C12209" s="179" t="s">
        <v>4</v>
      </c>
      <c r="D12209" s="180" t="s">
        <v>6412</v>
      </c>
    </row>
    <row r="12210" spans="1:4" x14ac:dyDescent="0.25">
      <c r="A12210" s="179" t="s">
        <v>6197</v>
      </c>
      <c r="B12210" s="179" t="s">
        <v>1435</v>
      </c>
      <c r="C12210" s="179" t="s">
        <v>4</v>
      </c>
      <c r="D12210" s="180" t="s">
        <v>7988</v>
      </c>
    </row>
    <row r="12211" spans="1:4" x14ac:dyDescent="0.25">
      <c r="A12211" s="179" t="s">
        <v>6198</v>
      </c>
      <c r="B12211" s="179" t="s">
        <v>1436</v>
      </c>
      <c r="C12211" s="179" t="s">
        <v>4</v>
      </c>
      <c r="D12211" s="180" t="s">
        <v>8779</v>
      </c>
    </row>
    <row r="12212" spans="1:4" x14ac:dyDescent="0.25">
      <c r="A12212" s="179" t="s">
        <v>6199</v>
      </c>
      <c r="B12212" s="179" t="s">
        <v>1437</v>
      </c>
      <c r="C12212" s="179" t="s">
        <v>4</v>
      </c>
      <c r="D12212" s="180" t="s">
        <v>6357</v>
      </c>
    </row>
    <row r="12213" spans="1:4" x14ac:dyDescent="0.25">
      <c r="A12213" s="179" t="s">
        <v>6200</v>
      </c>
      <c r="B12213" s="179" t="s">
        <v>1438</v>
      </c>
      <c r="C12213" s="179" t="s">
        <v>4</v>
      </c>
      <c r="D12213" s="180" t="s">
        <v>7569</v>
      </c>
    </row>
    <row r="12214" spans="1:4" x14ac:dyDescent="0.25">
      <c r="A12214" s="179" t="s">
        <v>6201</v>
      </c>
      <c r="B12214" s="179" t="s">
        <v>1439</v>
      </c>
      <c r="C12214" s="179" t="s">
        <v>4</v>
      </c>
      <c r="D12214" s="180" t="s">
        <v>6482</v>
      </c>
    </row>
    <row r="12215" spans="1:4" x14ac:dyDescent="0.25">
      <c r="A12215" s="179" t="s">
        <v>6202</v>
      </c>
      <c r="B12215" s="179" t="s">
        <v>1440</v>
      </c>
      <c r="C12215" s="179" t="s">
        <v>4</v>
      </c>
      <c r="D12215" s="180" t="s">
        <v>6372</v>
      </c>
    </row>
    <row r="12216" spans="1:4" x14ac:dyDescent="0.25">
      <c r="A12216" s="179" t="s">
        <v>6203</v>
      </c>
      <c r="B12216" s="179" t="s">
        <v>1441</v>
      </c>
      <c r="C12216" s="179" t="s">
        <v>4</v>
      </c>
      <c r="D12216" s="180" t="s">
        <v>6359</v>
      </c>
    </row>
    <row r="12217" spans="1:4" x14ac:dyDescent="0.25">
      <c r="A12217" s="179" t="s">
        <v>6204</v>
      </c>
      <c r="B12217" s="179" t="s">
        <v>1442</v>
      </c>
      <c r="C12217" s="179" t="s">
        <v>4</v>
      </c>
      <c r="D12217" s="180" t="s">
        <v>7569</v>
      </c>
    </row>
    <row r="12218" spans="1:4" x14ac:dyDescent="0.25">
      <c r="A12218" s="179" t="s">
        <v>6205</v>
      </c>
      <c r="B12218" s="179" t="s">
        <v>1443</v>
      </c>
      <c r="C12218" s="179" t="s">
        <v>4</v>
      </c>
      <c r="D12218" s="180" t="s">
        <v>6359</v>
      </c>
    </row>
    <row r="12219" spans="1:4" x14ac:dyDescent="0.25">
      <c r="A12219" s="179" t="s">
        <v>6206</v>
      </c>
      <c r="B12219" s="179" t="s">
        <v>1444</v>
      </c>
      <c r="C12219" s="179" t="s">
        <v>4</v>
      </c>
      <c r="D12219" s="180" t="s">
        <v>7371</v>
      </c>
    </row>
    <row r="12220" spans="1:4" x14ac:dyDescent="0.25">
      <c r="A12220" s="179" t="s">
        <v>6207</v>
      </c>
      <c r="B12220" s="179" t="s">
        <v>1445</v>
      </c>
      <c r="C12220" s="179" t="s">
        <v>4</v>
      </c>
      <c r="D12220" s="180" t="s">
        <v>12648</v>
      </c>
    </row>
    <row r="12221" spans="1:4" x14ac:dyDescent="0.25">
      <c r="A12221" s="179" t="s">
        <v>6208</v>
      </c>
      <c r="B12221" s="179" t="s">
        <v>1446</v>
      </c>
      <c r="C12221" s="179" t="s">
        <v>4</v>
      </c>
      <c r="D12221" s="180" t="s">
        <v>7179</v>
      </c>
    </row>
    <row r="12222" spans="1:4" x14ac:dyDescent="0.25">
      <c r="A12222" s="179" t="s">
        <v>6209</v>
      </c>
      <c r="B12222" s="179" t="s">
        <v>1447</v>
      </c>
      <c r="C12222" s="179" t="s">
        <v>4</v>
      </c>
      <c r="D12222" s="180" t="s">
        <v>6318</v>
      </c>
    </row>
    <row r="12223" spans="1:4" x14ac:dyDescent="0.25">
      <c r="A12223" s="179" t="s">
        <v>6210</v>
      </c>
      <c r="B12223" s="179" t="s">
        <v>1448</v>
      </c>
      <c r="C12223" s="179" t="s">
        <v>4</v>
      </c>
      <c r="D12223" s="180" t="s">
        <v>7837</v>
      </c>
    </row>
    <row r="12224" spans="1:4" x14ac:dyDescent="0.25">
      <c r="A12224" s="179" t="s">
        <v>6211</v>
      </c>
      <c r="B12224" s="179" t="s">
        <v>1449</v>
      </c>
      <c r="C12224" s="179" t="s">
        <v>4</v>
      </c>
      <c r="D12224" s="180" t="s">
        <v>6359</v>
      </c>
    </row>
    <row r="12225" spans="1:4" x14ac:dyDescent="0.25">
      <c r="A12225" s="179" t="s">
        <v>6212</v>
      </c>
      <c r="B12225" s="179" t="s">
        <v>1450</v>
      </c>
      <c r="C12225" s="179" t="s">
        <v>4</v>
      </c>
      <c r="D12225" s="180" t="s">
        <v>7837</v>
      </c>
    </row>
    <row r="12226" spans="1:4" x14ac:dyDescent="0.25">
      <c r="A12226" s="179" t="s">
        <v>6213</v>
      </c>
      <c r="B12226" s="179" t="s">
        <v>1451</v>
      </c>
      <c r="C12226" s="179" t="s">
        <v>4</v>
      </c>
      <c r="D12226" s="180" t="s">
        <v>6439</v>
      </c>
    </row>
    <row r="12227" spans="1:4" x14ac:dyDescent="0.25">
      <c r="A12227" s="179" t="s">
        <v>6214</v>
      </c>
      <c r="B12227" s="179" t="s">
        <v>1452</v>
      </c>
      <c r="C12227" s="179" t="s">
        <v>4</v>
      </c>
      <c r="D12227" s="180" t="s">
        <v>7569</v>
      </c>
    </row>
    <row r="12228" spans="1:4" x14ac:dyDescent="0.25">
      <c r="A12228" s="179" t="s">
        <v>6215</v>
      </c>
      <c r="B12228" s="179" t="s">
        <v>1453</v>
      </c>
      <c r="C12228" s="179" t="s">
        <v>4</v>
      </c>
      <c r="D12228" s="180" t="s">
        <v>6493</v>
      </c>
    </row>
    <row r="12229" spans="1:4" x14ac:dyDescent="0.25">
      <c r="A12229" s="179" t="s">
        <v>6216</v>
      </c>
      <c r="B12229" s="179" t="s">
        <v>1454</v>
      </c>
      <c r="C12229" s="179" t="s">
        <v>4</v>
      </c>
      <c r="D12229" s="180" t="s">
        <v>6359</v>
      </c>
    </row>
    <row r="12230" spans="1:4" x14ac:dyDescent="0.25">
      <c r="A12230" s="179" t="s">
        <v>6217</v>
      </c>
      <c r="B12230" s="179" t="s">
        <v>1455</v>
      </c>
      <c r="C12230" s="179" t="s">
        <v>4</v>
      </c>
      <c r="D12230" s="180" t="s">
        <v>6420</v>
      </c>
    </row>
    <row r="12231" spans="1:4" x14ac:dyDescent="0.25">
      <c r="A12231" s="179" t="s">
        <v>6218</v>
      </c>
      <c r="B12231" s="179" t="s">
        <v>1456</v>
      </c>
      <c r="C12231" s="179" t="s">
        <v>4</v>
      </c>
      <c r="D12231" s="180" t="s">
        <v>6356</v>
      </c>
    </row>
    <row r="12232" spans="1:4" x14ac:dyDescent="0.25">
      <c r="A12232" s="179" t="s">
        <v>6219</v>
      </c>
      <c r="B12232" s="179" t="s">
        <v>1457</v>
      </c>
      <c r="C12232" s="179" t="s">
        <v>4</v>
      </c>
      <c r="D12232" s="180" t="s">
        <v>6464</v>
      </c>
    </row>
    <row r="12233" spans="1:4" x14ac:dyDescent="0.25">
      <c r="A12233" s="179" t="s">
        <v>6220</v>
      </c>
      <c r="B12233" s="179" t="s">
        <v>1458</v>
      </c>
      <c r="C12233" s="179" t="s">
        <v>4</v>
      </c>
      <c r="D12233" s="180" t="s">
        <v>6435</v>
      </c>
    </row>
    <row r="12234" spans="1:4" x14ac:dyDescent="0.25">
      <c r="A12234" s="179" t="s">
        <v>6221</v>
      </c>
      <c r="B12234" s="179" t="s">
        <v>1459</v>
      </c>
      <c r="C12234" s="179" t="s">
        <v>4</v>
      </c>
      <c r="D12234" s="180" t="s">
        <v>6435</v>
      </c>
    </row>
    <row r="12235" spans="1:4" x14ac:dyDescent="0.25">
      <c r="A12235" s="179" t="s">
        <v>6222</v>
      </c>
      <c r="B12235" s="179" t="s">
        <v>1460</v>
      </c>
      <c r="C12235" s="179" t="s">
        <v>4</v>
      </c>
      <c r="D12235" s="180" t="s">
        <v>6348</v>
      </c>
    </row>
    <row r="12236" spans="1:4" x14ac:dyDescent="0.25">
      <c r="A12236" s="179" t="s">
        <v>6223</v>
      </c>
      <c r="B12236" s="179" t="s">
        <v>1461</v>
      </c>
      <c r="C12236" s="179" t="s">
        <v>4</v>
      </c>
      <c r="D12236" s="180" t="s">
        <v>6501</v>
      </c>
    </row>
    <row r="12237" spans="1:4" x14ac:dyDescent="0.25">
      <c r="A12237" s="179" t="s">
        <v>6224</v>
      </c>
      <c r="B12237" s="179" t="s">
        <v>1462</v>
      </c>
      <c r="C12237" s="179" t="s">
        <v>4</v>
      </c>
      <c r="D12237" s="180" t="s">
        <v>6362</v>
      </c>
    </row>
    <row r="12238" spans="1:4" x14ac:dyDescent="0.25">
      <c r="A12238" s="179" t="s">
        <v>6225</v>
      </c>
      <c r="B12238" s="179" t="s">
        <v>1463</v>
      </c>
      <c r="C12238" s="179" t="s">
        <v>4</v>
      </c>
      <c r="D12238" s="180" t="s">
        <v>6365</v>
      </c>
    </row>
    <row r="12239" spans="1:4" x14ac:dyDescent="0.25">
      <c r="A12239" s="179" t="s">
        <v>6226</v>
      </c>
      <c r="B12239" s="179" t="s">
        <v>1464</v>
      </c>
      <c r="C12239" s="179" t="s">
        <v>4</v>
      </c>
      <c r="D12239" s="180" t="s">
        <v>6399</v>
      </c>
    </row>
    <row r="12240" spans="1:4" x14ac:dyDescent="0.25">
      <c r="A12240" s="179" t="s">
        <v>6227</v>
      </c>
      <c r="B12240" s="179" t="s">
        <v>1465</v>
      </c>
      <c r="C12240" s="179" t="s">
        <v>4</v>
      </c>
      <c r="D12240" s="180" t="s">
        <v>6332</v>
      </c>
    </row>
    <row r="12241" spans="1:4" x14ac:dyDescent="0.25">
      <c r="A12241" s="179" t="s">
        <v>6228</v>
      </c>
      <c r="B12241" s="179" t="s">
        <v>1466</v>
      </c>
      <c r="C12241" s="179" t="s">
        <v>4</v>
      </c>
      <c r="D12241" s="180" t="s">
        <v>6399</v>
      </c>
    </row>
    <row r="12242" spans="1:4" x14ac:dyDescent="0.25">
      <c r="A12242" s="179" t="s">
        <v>6229</v>
      </c>
      <c r="B12242" s="179" t="s">
        <v>1467</v>
      </c>
      <c r="C12242" s="179" t="s">
        <v>4</v>
      </c>
      <c r="D12242" s="180" t="s">
        <v>7309</v>
      </c>
    </row>
    <row r="12243" spans="1:4" x14ac:dyDescent="0.25">
      <c r="A12243" s="179" t="s">
        <v>6230</v>
      </c>
      <c r="B12243" s="179" t="s">
        <v>1468</v>
      </c>
      <c r="C12243" s="179" t="s">
        <v>4</v>
      </c>
      <c r="D12243" s="180" t="s">
        <v>7309</v>
      </c>
    </row>
    <row r="12244" spans="1:4" x14ac:dyDescent="0.25">
      <c r="A12244" s="179" t="s">
        <v>6231</v>
      </c>
      <c r="B12244" s="179" t="s">
        <v>1469</v>
      </c>
      <c r="C12244" s="179" t="s">
        <v>4</v>
      </c>
      <c r="D12244" s="180" t="s">
        <v>7569</v>
      </c>
    </row>
    <row r="12245" spans="1:4" x14ac:dyDescent="0.25">
      <c r="A12245" s="179" t="s">
        <v>6232</v>
      </c>
      <c r="B12245" s="179" t="s">
        <v>1470</v>
      </c>
      <c r="C12245" s="179" t="s">
        <v>4</v>
      </c>
      <c r="D12245" s="180" t="s">
        <v>6384</v>
      </c>
    </row>
    <row r="12246" spans="1:4" x14ac:dyDescent="0.25">
      <c r="A12246" s="179" t="s">
        <v>6233</v>
      </c>
      <c r="B12246" s="179" t="s">
        <v>1471</v>
      </c>
      <c r="C12246" s="179" t="s">
        <v>4</v>
      </c>
      <c r="D12246" s="180" t="s">
        <v>6348</v>
      </c>
    </row>
    <row r="12247" spans="1:4" x14ac:dyDescent="0.25">
      <c r="A12247" s="179" t="s">
        <v>6234</v>
      </c>
      <c r="B12247" s="179" t="s">
        <v>1472</v>
      </c>
      <c r="C12247" s="179" t="s">
        <v>4</v>
      </c>
      <c r="D12247" s="180" t="s">
        <v>8779</v>
      </c>
    </row>
    <row r="12248" spans="1:4" x14ac:dyDescent="0.25">
      <c r="A12248" s="179" t="s">
        <v>6235</v>
      </c>
      <c r="B12248" s="179" t="s">
        <v>1473</v>
      </c>
      <c r="C12248" s="179" t="s">
        <v>4</v>
      </c>
      <c r="D12248" s="180" t="s">
        <v>8779</v>
      </c>
    </row>
    <row r="12249" spans="1:4" x14ac:dyDescent="0.25">
      <c r="A12249" s="179" t="s">
        <v>6236</v>
      </c>
      <c r="B12249" s="179" t="s">
        <v>1474</v>
      </c>
      <c r="C12249" s="179" t="s">
        <v>4</v>
      </c>
      <c r="D12249" s="180" t="s">
        <v>6399</v>
      </c>
    </row>
    <row r="12250" spans="1:4" x14ac:dyDescent="0.25">
      <c r="A12250" s="179" t="s">
        <v>6237</v>
      </c>
      <c r="B12250" s="179" t="s">
        <v>1475</v>
      </c>
      <c r="C12250" s="179" t="s">
        <v>4</v>
      </c>
      <c r="D12250" s="180" t="s">
        <v>6399</v>
      </c>
    </row>
    <row r="12251" spans="1:4" x14ac:dyDescent="0.25">
      <c r="A12251" s="179" t="s">
        <v>6238</v>
      </c>
      <c r="B12251" s="179" t="s">
        <v>1476</v>
      </c>
      <c r="C12251" s="179" t="s">
        <v>4</v>
      </c>
      <c r="D12251" s="180" t="s">
        <v>6399</v>
      </c>
    </row>
    <row r="12252" spans="1:4" x14ac:dyDescent="0.25">
      <c r="A12252" s="179" t="s">
        <v>6239</v>
      </c>
      <c r="B12252" s="179" t="s">
        <v>1477</v>
      </c>
      <c r="C12252" s="179" t="s">
        <v>4</v>
      </c>
      <c r="D12252" s="180" t="s">
        <v>8779</v>
      </c>
    </row>
    <row r="12253" spans="1:4" x14ac:dyDescent="0.25">
      <c r="A12253" s="179" t="s">
        <v>6240</v>
      </c>
      <c r="B12253" s="179" t="s">
        <v>1478</v>
      </c>
      <c r="C12253" s="179" t="s">
        <v>4</v>
      </c>
      <c r="D12253" s="180" t="s">
        <v>6399</v>
      </c>
    </row>
    <row r="12254" spans="1:4" x14ac:dyDescent="0.25">
      <c r="A12254" s="179" t="s">
        <v>6241</v>
      </c>
      <c r="B12254" s="179" t="s">
        <v>1479</v>
      </c>
      <c r="C12254" s="179" t="s">
        <v>4</v>
      </c>
      <c r="D12254" s="180" t="s">
        <v>6388</v>
      </c>
    </row>
    <row r="12255" spans="1:4" x14ac:dyDescent="0.25">
      <c r="A12255" s="179" t="s">
        <v>6242</v>
      </c>
      <c r="B12255" s="179" t="s">
        <v>1480</v>
      </c>
      <c r="C12255" s="179" t="s">
        <v>4</v>
      </c>
      <c r="D12255" s="180" t="s">
        <v>7569</v>
      </c>
    </row>
    <row r="12256" spans="1:4" x14ac:dyDescent="0.25">
      <c r="A12256" s="179" t="s">
        <v>6243</v>
      </c>
      <c r="B12256" s="179" t="s">
        <v>1481</v>
      </c>
      <c r="C12256" s="179" t="s">
        <v>4</v>
      </c>
      <c r="D12256" s="180" t="s">
        <v>7837</v>
      </c>
    </row>
    <row r="12257" spans="1:4" x14ac:dyDescent="0.25">
      <c r="A12257" s="179" t="s">
        <v>6244</v>
      </c>
      <c r="B12257" s="179" t="s">
        <v>1482</v>
      </c>
      <c r="C12257" s="179" t="s">
        <v>4</v>
      </c>
      <c r="D12257" s="180" t="s">
        <v>6369</v>
      </c>
    </row>
    <row r="12258" spans="1:4" x14ac:dyDescent="0.25">
      <c r="A12258" s="179" t="s">
        <v>6245</v>
      </c>
      <c r="B12258" s="179" t="s">
        <v>1483</v>
      </c>
      <c r="C12258" s="179" t="s">
        <v>4</v>
      </c>
      <c r="D12258" s="180" t="s">
        <v>6492</v>
      </c>
    </row>
    <row r="12259" spans="1:4" x14ac:dyDescent="0.25">
      <c r="A12259" s="179" t="s">
        <v>6246</v>
      </c>
      <c r="B12259" s="179" t="s">
        <v>1484</v>
      </c>
      <c r="C12259" s="179" t="s">
        <v>4</v>
      </c>
      <c r="D12259" s="180" t="s">
        <v>6369</v>
      </c>
    </row>
    <row r="12260" spans="1:4" x14ac:dyDescent="0.25">
      <c r="A12260" s="179" t="s">
        <v>6247</v>
      </c>
      <c r="B12260" s="179" t="s">
        <v>1485</v>
      </c>
      <c r="C12260" s="179" t="s">
        <v>4</v>
      </c>
      <c r="D12260" s="180" t="s">
        <v>15228</v>
      </c>
    </row>
    <row r="12261" spans="1:4" x14ac:dyDescent="0.25">
      <c r="A12261" s="179" t="s">
        <v>6248</v>
      </c>
      <c r="B12261" s="179" t="s">
        <v>1486</v>
      </c>
      <c r="C12261" s="179" t="s">
        <v>4</v>
      </c>
      <c r="D12261" s="180" t="s">
        <v>6501</v>
      </c>
    </row>
    <row r="12262" spans="1:4" x14ac:dyDescent="0.25">
      <c r="A12262" s="179" t="s">
        <v>6249</v>
      </c>
      <c r="B12262" s="179" t="s">
        <v>1487</v>
      </c>
      <c r="C12262" s="179" t="s">
        <v>4</v>
      </c>
      <c r="D12262" s="180" t="s">
        <v>6384</v>
      </c>
    </row>
    <row r="12263" spans="1:4" x14ac:dyDescent="0.25">
      <c r="A12263" s="179" t="s">
        <v>6250</v>
      </c>
      <c r="B12263" s="179" t="s">
        <v>1488</v>
      </c>
      <c r="C12263" s="179" t="s">
        <v>4</v>
      </c>
      <c r="D12263" s="180" t="s">
        <v>7371</v>
      </c>
    </row>
    <row r="12264" spans="1:4" x14ac:dyDescent="0.25">
      <c r="A12264" s="179" t="s">
        <v>6251</v>
      </c>
      <c r="B12264" s="179" t="s">
        <v>1489</v>
      </c>
      <c r="C12264" s="179" t="s">
        <v>4</v>
      </c>
      <c r="D12264" s="180" t="s">
        <v>6353</v>
      </c>
    </row>
    <row r="12265" spans="1:4" x14ac:dyDescent="0.25">
      <c r="A12265" s="179" t="s">
        <v>6252</v>
      </c>
      <c r="B12265" s="179" t="s">
        <v>1490</v>
      </c>
      <c r="C12265" s="179" t="s">
        <v>4</v>
      </c>
      <c r="D12265" s="180" t="s">
        <v>7309</v>
      </c>
    </row>
    <row r="12266" spans="1:4" x14ac:dyDescent="0.25">
      <c r="A12266" s="179" t="s">
        <v>6253</v>
      </c>
      <c r="B12266" s="179" t="s">
        <v>1491</v>
      </c>
      <c r="C12266" s="179" t="s">
        <v>4</v>
      </c>
      <c r="D12266" s="180" t="s">
        <v>6359</v>
      </c>
    </row>
    <row r="12267" spans="1:4" x14ac:dyDescent="0.25">
      <c r="A12267" s="179" t="s">
        <v>6254</v>
      </c>
      <c r="B12267" s="179" t="s">
        <v>1492</v>
      </c>
      <c r="C12267" s="179" t="s">
        <v>4</v>
      </c>
      <c r="D12267" s="180" t="s">
        <v>7756</v>
      </c>
    </row>
    <row r="12268" spans="1:4" x14ac:dyDescent="0.25">
      <c r="A12268" s="179" t="s">
        <v>6255</v>
      </c>
      <c r="B12268" s="179" t="s">
        <v>1493</v>
      </c>
      <c r="C12268" s="179" t="s">
        <v>4</v>
      </c>
      <c r="D12268" s="180" t="s">
        <v>6366</v>
      </c>
    </row>
    <row r="12269" spans="1:4" x14ac:dyDescent="0.25">
      <c r="A12269" s="179" t="s">
        <v>6256</v>
      </c>
      <c r="B12269" s="179" t="s">
        <v>1494</v>
      </c>
      <c r="C12269" s="179" t="s">
        <v>4</v>
      </c>
      <c r="D12269" s="180" t="s">
        <v>6359</v>
      </c>
    </row>
    <row r="12270" spans="1:4" x14ac:dyDescent="0.25">
      <c r="A12270" s="179" t="s">
        <v>6257</v>
      </c>
      <c r="B12270" s="179" t="s">
        <v>1495</v>
      </c>
      <c r="C12270" s="179" t="s">
        <v>4</v>
      </c>
      <c r="D12270" s="180" t="s">
        <v>6384</v>
      </c>
    </row>
    <row r="12271" spans="1:4" x14ac:dyDescent="0.25">
      <c r="A12271" s="179" t="s">
        <v>6258</v>
      </c>
      <c r="B12271" s="179" t="s">
        <v>1496</v>
      </c>
      <c r="C12271" s="179" t="s">
        <v>4</v>
      </c>
      <c r="D12271" s="180" t="s">
        <v>6357</v>
      </c>
    </row>
    <row r="12272" spans="1:4" x14ac:dyDescent="0.25">
      <c r="A12272" s="179" t="s">
        <v>6259</v>
      </c>
      <c r="B12272" s="179" t="s">
        <v>1497</v>
      </c>
      <c r="C12272" s="179" t="s">
        <v>4</v>
      </c>
      <c r="D12272" s="180" t="s">
        <v>6348</v>
      </c>
    </row>
    <row r="12273" spans="1:4" x14ac:dyDescent="0.25">
      <c r="A12273" s="179" t="s">
        <v>6260</v>
      </c>
      <c r="B12273" s="179" t="s">
        <v>1498</v>
      </c>
      <c r="C12273" s="179" t="s">
        <v>4</v>
      </c>
      <c r="D12273" s="180" t="s">
        <v>6429</v>
      </c>
    </row>
    <row r="12274" spans="1:4" x14ac:dyDescent="0.25">
      <c r="A12274" s="179" t="s">
        <v>6261</v>
      </c>
      <c r="B12274" s="179" t="s">
        <v>1499</v>
      </c>
      <c r="C12274" s="179" t="s">
        <v>4</v>
      </c>
      <c r="D12274" s="180" t="s">
        <v>6366</v>
      </c>
    </row>
    <row r="12275" spans="1:4" x14ac:dyDescent="0.25">
      <c r="A12275" s="179" t="s">
        <v>6262</v>
      </c>
      <c r="B12275" s="179" t="s">
        <v>1500</v>
      </c>
      <c r="C12275" s="179" t="s">
        <v>4</v>
      </c>
      <c r="D12275" s="180" t="s">
        <v>6365</v>
      </c>
    </row>
    <row r="12276" spans="1:4" x14ac:dyDescent="0.25">
      <c r="A12276" s="179" t="s">
        <v>6263</v>
      </c>
      <c r="B12276" s="179" t="s">
        <v>1501</v>
      </c>
      <c r="C12276" s="179" t="s">
        <v>4</v>
      </c>
      <c r="D12276" s="180" t="s">
        <v>6464</v>
      </c>
    </row>
    <row r="12277" spans="1:4" x14ac:dyDescent="0.25">
      <c r="A12277" s="179" t="s">
        <v>6264</v>
      </c>
      <c r="B12277" s="179" t="s">
        <v>1502</v>
      </c>
      <c r="C12277" s="179" t="s">
        <v>4</v>
      </c>
      <c r="D12277" s="180" t="s">
        <v>6393</v>
      </c>
    </row>
    <row r="12278" spans="1:4" x14ac:dyDescent="0.25">
      <c r="A12278" s="179" t="s">
        <v>6265</v>
      </c>
      <c r="B12278" s="179" t="s">
        <v>1503</v>
      </c>
      <c r="C12278" s="179" t="s">
        <v>4</v>
      </c>
      <c r="D12278" s="180" t="s">
        <v>6422</v>
      </c>
    </row>
    <row r="12279" spans="1:4" x14ac:dyDescent="0.25">
      <c r="A12279" s="179" t="s">
        <v>6266</v>
      </c>
      <c r="B12279" s="179" t="s">
        <v>1504</v>
      </c>
      <c r="C12279" s="179" t="s">
        <v>4</v>
      </c>
      <c r="D12279" s="180" t="s">
        <v>15204</v>
      </c>
    </row>
    <row r="12280" spans="1:4" x14ac:dyDescent="0.25">
      <c r="A12280" s="179" t="s">
        <v>6267</v>
      </c>
      <c r="B12280" s="179" t="s">
        <v>1505</v>
      </c>
      <c r="C12280" s="179" t="s">
        <v>4</v>
      </c>
      <c r="D12280" s="180" t="s">
        <v>6356</v>
      </c>
    </row>
    <row r="12281" spans="1:4" x14ac:dyDescent="0.25">
      <c r="A12281" s="179" t="s">
        <v>6268</v>
      </c>
      <c r="B12281" s="179" t="s">
        <v>1506</v>
      </c>
      <c r="C12281" s="179" t="s">
        <v>4</v>
      </c>
      <c r="D12281" s="180" t="s">
        <v>6372</v>
      </c>
    </row>
    <row r="12282" spans="1:4" x14ac:dyDescent="0.25">
      <c r="A12282" s="179" t="s">
        <v>6269</v>
      </c>
      <c r="B12282" s="179" t="s">
        <v>1507</v>
      </c>
      <c r="C12282" s="179" t="s">
        <v>4</v>
      </c>
      <c r="D12282" s="180" t="s">
        <v>6483</v>
      </c>
    </row>
    <row r="12283" spans="1:4" x14ac:dyDescent="0.25">
      <c r="A12283" s="179" t="s">
        <v>6270</v>
      </c>
      <c r="B12283" s="179" t="s">
        <v>1508</v>
      </c>
      <c r="C12283" s="179" t="s">
        <v>4</v>
      </c>
      <c r="D12283" s="180" t="s">
        <v>6384</v>
      </c>
    </row>
    <row r="12284" spans="1:4" x14ac:dyDescent="0.25">
      <c r="A12284" s="179" t="s">
        <v>6271</v>
      </c>
      <c r="B12284" s="179" t="s">
        <v>1509</v>
      </c>
      <c r="C12284" s="179" t="s">
        <v>4</v>
      </c>
      <c r="D12284" s="180" t="s">
        <v>14624</v>
      </c>
    </row>
    <row r="12285" spans="1:4" x14ac:dyDescent="0.25">
      <c r="A12285" s="179" t="s">
        <v>6272</v>
      </c>
      <c r="B12285" s="179" t="s">
        <v>1510</v>
      </c>
      <c r="C12285" s="179" t="s">
        <v>4</v>
      </c>
      <c r="D12285" s="180" t="s">
        <v>7330</v>
      </c>
    </row>
    <row r="12286" spans="1:4" x14ac:dyDescent="0.25">
      <c r="A12286" s="179" t="s">
        <v>6273</v>
      </c>
      <c r="B12286" s="179" t="s">
        <v>1511</v>
      </c>
      <c r="C12286" s="179" t="s">
        <v>4</v>
      </c>
      <c r="D12286" s="180" t="s">
        <v>7759</v>
      </c>
    </row>
    <row r="12287" spans="1:4" x14ac:dyDescent="0.25">
      <c r="A12287" s="179" t="s">
        <v>6274</v>
      </c>
      <c r="B12287" s="179" t="s">
        <v>1512</v>
      </c>
      <c r="C12287" s="179" t="s">
        <v>4</v>
      </c>
      <c r="D12287" s="180" t="s">
        <v>6324</v>
      </c>
    </row>
    <row r="12288" spans="1:4" x14ac:dyDescent="0.25">
      <c r="A12288" s="179" t="s">
        <v>6275</v>
      </c>
      <c r="B12288" s="179" t="s">
        <v>1513</v>
      </c>
      <c r="C12288" s="179" t="s">
        <v>4</v>
      </c>
      <c r="D12288" s="180" t="s">
        <v>7920</v>
      </c>
    </row>
    <row r="12289" spans="1:4" x14ac:dyDescent="0.25">
      <c r="A12289" s="179" t="s">
        <v>6276</v>
      </c>
      <c r="B12289" s="179" t="s">
        <v>1514</v>
      </c>
      <c r="C12289" s="179" t="s">
        <v>4</v>
      </c>
      <c r="D12289" s="180" t="s">
        <v>6402</v>
      </c>
    </row>
    <row r="12290" spans="1:4" x14ac:dyDescent="0.25">
      <c r="A12290" s="179" t="s">
        <v>6277</v>
      </c>
      <c r="B12290" s="179" t="s">
        <v>1515</v>
      </c>
      <c r="C12290" s="179" t="s">
        <v>13</v>
      </c>
      <c r="D12290" s="180" t="s">
        <v>29316</v>
      </c>
    </row>
    <row r="12291" spans="1:4" x14ac:dyDescent="0.25">
      <c r="A12291" s="179" t="s">
        <v>6278</v>
      </c>
      <c r="B12291" s="179" t="s">
        <v>1516</v>
      </c>
      <c r="C12291" s="179" t="s">
        <v>13</v>
      </c>
      <c r="D12291" s="180" t="s">
        <v>17574</v>
      </c>
    </row>
    <row r="12292" spans="1:4" x14ac:dyDescent="0.25">
      <c r="A12292" s="179" t="s">
        <v>6279</v>
      </c>
      <c r="B12292" s="179" t="s">
        <v>1517</v>
      </c>
      <c r="C12292" s="179" t="s">
        <v>13</v>
      </c>
      <c r="D12292" s="180" t="s">
        <v>12724</v>
      </c>
    </row>
    <row r="12293" spans="1:4" x14ac:dyDescent="0.25">
      <c r="A12293" s="179" t="s">
        <v>6280</v>
      </c>
      <c r="B12293" s="179" t="s">
        <v>1518</v>
      </c>
      <c r="C12293" s="179" t="s">
        <v>13</v>
      </c>
      <c r="D12293" s="180" t="s">
        <v>28219</v>
      </c>
    </row>
    <row r="12294" spans="1:4" x14ac:dyDescent="0.25">
      <c r="A12294" s="179" t="s">
        <v>6281</v>
      </c>
      <c r="B12294" s="179" t="s">
        <v>1519</v>
      </c>
      <c r="C12294" s="179" t="s">
        <v>13</v>
      </c>
      <c r="D12294" s="180" t="s">
        <v>11830</v>
      </c>
    </row>
    <row r="12295" spans="1:4" x14ac:dyDescent="0.25">
      <c r="A12295" s="179" t="s">
        <v>6282</v>
      </c>
      <c r="B12295" s="179" t="s">
        <v>1520</v>
      </c>
      <c r="C12295" s="179" t="s">
        <v>13</v>
      </c>
      <c r="D12295" s="180" t="s">
        <v>28040</v>
      </c>
    </row>
    <row r="12296" spans="1:4" x14ac:dyDescent="0.25">
      <c r="A12296" s="179" t="s">
        <v>6283</v>
      </c>
      <c r="B12296" s="179" t="s">
        <v>1521</v>
      </c>
      <c r="C12296" s="179" t="s">
        <v>13</v>
      </c>
      <c r="D12296" s="180" t="s">
        <v>29317</v>
      </c>
    </row>
    <row r="12297" spans="1:4" x14ac:dyDescent="0.25">
      <c r="A12297" s="179" t="s">
        <v>6284</v>
      </c>
      <c r="B12297" s="179" t="s">
        <v>1522</v>
      </c>
      <c r="C12297" s="179" t="s">
        <v>13</v>
      </c>
      <c r="D12297" s="180" t="s">
        <v>17738</v>
      </c>
    </row>
    <row r="12298" spans="1:4" x14ac:dyDescent="0.25">
      <c r="A12298" s="179" t="s">
        <v>6285</v>
      </c>
      <c r="B12298" s="179" t="s">
        <v>1523</v>
      </c>
      <c r="C12298" s="179" t="s">
        <v>13</v>
      </c>
      <c r="D12298" s="180" t="s">
        <v>17753</v>
      </c>
    </row>
    <row r="12299" spans="1:4" x14ac:dyDescent="0.25">
      <c r="A12299" s="179" t="s">
        <v>6286</v>
      </c>
      <c r="B12299" s="179" t="s">
        <v>1524</v>
      </c>
      <c r="C12299" s="179" t="s">
        <v>13</v>
      </c>
      <c r="D12299" s="180" t="s">
        <v>29318</v>
      </c>
    </row>
    <row r="12300" spans="1:4" x14ac:dyDescent="0.25">
      <c r="A12300" s="179" t="s">
        <v>6287</v>
      </c>
      <c r="B12300" s="179" t="s">
        <v>1525</v>
      </c>
      <c r="C12300" s="179" t="s">
        <v>13</v>
      </c>
      <c r="D12300" s="180" t="s">
        <v>29319</v>
      </c>
    </row>
    <row r="12301" spans="1:4" x14ac:dyDescent="0.25">
      <c r="A12301" s="179" t="s">
        <v>6288</v>
      </c>
      <c r="B12301" s="179" t="s">
        <v>1526</v>
      </c>
      <c r="C12301" s="179" t="s">
        <v>13</v>
      </c>
      <c r="D12301" s="180" t="s">
        <v>29320</v>
      </c>
    </row>
    <row r="12302" spans="1:4" x14ac:dyDescent="0.25">
      <c r="A12302" s="179" t="s">
        <v>6289</v>
      </c>
      <c r="B12302" s="179" t="s">
        <v>1527</v>
      </c>
      <c r="C12302" s="179" t="s">
        <v>13</v>
      </c>
      <c r="D12302" s="180" t="s">
        <v>29321</v>
      </c>
    </row>
    <row r="12303" spans="1:4" x14ac:dyDescent="0.25">
      <c r="A12303" s="179" t="s">
        <v>6290</v>
      </c>
      <c r="B12303" s="179" t="s">
        <v>1528</v>
      </c>
      <c r="C12303" s="179" t="s">
        <v>13</v>
      </c>
      <c r="D12303" s="180" t="s">
        <v>29322</v>
      </c>
    </row>
    <row r="12304" spans="1:4" x14ac:dyDescent="0.25">
      <c r="A12304" s="179" t="s">
        <v>6291</v>
      </c>
      <c r="B12304" s="179" t="s">
        <v>1529</v>
      </c>
      <c r="C12304" s="179" t="s">
        <v>13</v>
      </c>
      <c r="D12304" s="180" t="s">
        <v>16937</v>
      </c>
    </row>
    <row r="12305" spans="1:4" x14ac:dyDescent="0.25">
      <c r="A12305" s="179" t="s">
        <v>6292</v>
      </c>
      <c r="B12305" s="179" t="s">
        <v>1530</v>
      </c>
      <c r="C12305" s="179" t="s">
        <v>13</v>
      </c>
      <c r="D12305" s="180" t="s">
        <v>29323</v>
      </c>
    </row>
    <row r="12306" spans="1:4" x14ac:dyDescent="0.25">
      <c r="A12306" s="179" t="s">
        <v>6293</v>
      </c>
      <c r="B12306" s="179" t="s">
        <v>1531</v>
      </c>
      <c r="C12306" s="179" t="s">
        <v>13</v>
      </c>
      <c r="D12306" s="180" t="s">
        <v>17800</v>
      </c>
    </row>
    <row r="12307" spans="1:4" x14ac:dyDescent="0.25">
      <c r="A12307" s="179" t="s">
        <v>7789</v>
      </c>
      <c r="B12307" s="179" t="s">
        <v>7790</v>
      </c>
      <c r="C12307" s="179" t="s">
        <v>4</v>
      </c>
      <c r="D12307" s="180" t="s">
        <v>6429</v>
      </c>
    </row>
    <row r="12308" spans="1:4" x14ac:dyDescent="0.25">
      <c r="A12308" s="179" t="s">
        <v>7791</v>
      </c>
      <c r="B12308" s="179" t="s">
        <v>7792</v>
      </c>
      <c r="C12308" s="179" t="s">
        <v>4</v>
      </c>
      <c r="D12308" s="180" t="s">
        <v>18242</v>
      </c>
    </row>
    <row r="12309" spans="1:4" x14ac:dyDescent="0.25">
      <c r="A12309" s="179" t="s">
        <v>7793</v>
      </c>
      <c r="B12309" s="179" t="s">
        <v>7794</v>
      </c>
      <c r="C12309" s="179" t="s">
        <v>4</v>
      </c>
      <c r="D12309" s="180" t="s">
        <v>6372</v>
      </c>
    </row>
    <row r="12310" spans="1:4" x14ac:dyDescent="0.25">
      <c r="A12310" s="179" t="s">
        <v>7795</v>
      </c>
      <c r="B12310" s="179" t="s">
        <v>7796</v>
      </c>
      <c r="C12310" s="179" t="s">
        <v>4</v>
      </c>
      <c r="D12310" s="180" t="s">
        <v>6353</v>
      </c>
    </row>
    <row r="12311" spans="1:4" x14ac:dyDescent="0.25">
      <c r="A12311" s="179" t="s">
        <v>7797</v>
      </c>
      <c r="B12311" s="179" t="s">
        <v>7798</v>
      </c>
      <c r="C12311" s="179" t="s">
        <v>4</v>
      </c>
      <c r="D12311" s="180" t="s">
        <v>6357</v>
      </c>
    </row>
    <row r="12312" spans="1:4" x14ac:dyDescent="0.25">
      <c r="A12312" s="179" t="s">
        <v>7799</v>
      </c>
      <c r="B12312" s="179" t="s">
        <v>7800</v>
      </c>
      <c r="C12312" s="179" t="s">
        <v>4</v>
      </c>
      <c r="D12312" s="180" t="s">
        <v>7328</v>
      </c>
    </row>
    <row r="12313" spans="1:4" x14ac:dyDescent="0.25">
      <c r="A12313" s="179" t="s">
        <v>7801</v>
      </c>
      <c r="B12313" s="179" t="s">
        <v>7802</v>
      </c>
      <c r="C12313" s="179" t="s">
        <v>4</v>
      </c>
      <c r="D12313" s="180" t="s">
        <v>6428</v>
      </c>
    </row>
    <row r="12314" spans="1:4" x14ac:dyDescent="0.25">
      <c r="A12314" s="179" t="s">
        <v>7803</v>
      </c>
      <c r="B12314" s="179" t="s">
        <v>7804</v>
      </c>
      <c r="C12314" s="179" t="s">
        <v>4</v>
      </c>
      <c r="D12314" s="180" t="s">
        <v>11234</v>
      </c>
    </row>
    <row r="12315" spans="1:4" x14ac:dyDescent="0.25">
      <c r="A12315" s="179" t="s">
        <v>7805</v>
      </c>
      <c r="B12315" s="179" t="s">
        <v>7806</v>
      </c>
      <c r="C12315" s="179" t="s">
        <v>4</v>
      </c>
      <c r="D12315" s="180" t="s">
        <v>27801</v>
      </c>
    </row>
    <row r="12316" spans="1:4" x14ac:dyDescent="0.25">
      <c r="A12316" s="179" t="s">
        <v>7807</v>
      </c>
      <c r="B12316" s="179" t="s">
        <v>7808</v>
      </c>
      <c r="C12316" s="179" t="s">
        <v>4</v>
      </c>
      <c r="D12316" s="180" t="s">
        <v>29279</v>
      </c>
    </row>
    <row r="12317" spans="1:4" x14ac:dyDescent="0.25">
      <c r="A12317" s="179" t="s">
        <v>7809</v>
      </c>
      <c r="B12317" s="179" t="s">
        <v>7810</v>
      </c>
      <c r="C12317" s="179" t="s">
        <v>4</v>
      </c>
      <c r="D12317" s="180" t="s">
        <v>8552</v>
      </c>
    </row>
    <row r="12318" spans="1:4" x14ac:dyDescent="0.25">
      <c r="A12318" s="179" t="s">
        <v>7811</v>
      </c>
      <c r="B12318" s="179" t="s">
        <v>7812</v>
      </c>
      <c r="C12318" s="179" t="s">
        <v>4</v>
      </c>
      <c r="D12318" s="180" t="s">
        <v>16986</v>
      </c>
    </row>
    <row r="12319" spans="1:4" x14ac:dyDescent="0.25">
      <c r="A12319" s="179" t="s">
        <v>7813</v>
      </c>
      <c r="B12319" s="179" t="s">
        <v>7814</v>
      </c>
      <c r="C12319" s="179" t="s">
        <v>4</v>
      </c>
      <c r="D12319" s="180" t="s">
        <v>29324</v>
      </c>
    </row>
    <row r="12320" spans="1:4" x14ac:dyDescent="0.25">
      <c r="A12320" s="179" t="s">
        <v>7815</v>
      </c>
      <c r="B12320" s="179" t="s">
        <v>7822</v>
      </c>
      <c r="C12320" s="179" t="s">
        <v>4</v>
      </c>
      <c r="D12320" s="180" t="s">
        <v>17675</v>
      </c>
    </row>
    <row r="12321" spans="1:4" x14ac:dyDescent="0.25">
      <c r="A12321" s="179" t="s">
        <v>7816</v>
      </c>
      <c r="B12321" s="179" t="s">
        <v>7817</v>
      </c>
      <c r="C12321" s="179" t="s">
        <v>13</v>
      </c>
      <c r="D12321" s="180" t="s">
        <v>16931</v>
      </c>
    </row>
    <row r="12322" spans="1:4" x14ac:dyDescent="0.25">
      <c r="A12322" s="179" t="s">
        <v>7818</v>
      </c>
      <c r="B12322" s="179" t="s">
        <v>7819</v>
      </c>
      <c r="C12322" s="179" t="s">
        <v>13</v>
      </c>
      <c r="D12322" s="180" t="s">
        <v>29325</v>
      </c>
    </row>
    <row r="12323" spans="1:4" x14ac:dyDescent="0.25">
      <c r="A12323" s="179" t="s">
        <v>7820</v>
      </c>
      <c r="B12323" s="179" t="s">
        <v>7806</v>
      </c>
      <c r="C12323" s="179" t="s">
        <v>13</v>
      </c>
      <c r="D12323" s="180" t="s">
        <v>29326</v>
      </c>
    </row>
    <row r="12324" spans="1:4" x14ac:dyDescent="0.25">
      <c r="A12324" s="179" t="s">
        <v>7821</v>
      </c>
      <c r="B12324" s="179" t="s">
        <v>7822</v>
      </c>
      <c r="C12324" s="179" t="s">
        <v>13</v>
      </c>
      <c r="D12324" s="180" t="s">
        <v>29327</v>
      </c>
    </row>
    <row r="12325" spans="1:4" x14ac:dyDescent="0.25">
      <c r="A12325" s="179" t="s">
        <v>7823</v>
      </c>
      <c r="B12325" s="179" t="s">
        <v>7824</v>
      </c>
      <c r="C12325" s="179" t="s">
        <v>4</v>
      </c>
      <c r="D12325" s="180" t="s">
        <v>17908</v>
      </c>
    </row>
    <row r="12326" spans="1:4" x14ac:dyDescent="0.25">
      <c r="A12326" s="179" t="s">
        <v>7825</v>
      </c>
      <c r="B12326" s="179" t="s">
        <v>7824</v>
      </c>
      <c r="C12326" s="179" t="s">
        <v>13</v>
      </c>
      <c r="D12326" s="180" t="s">
        <v>29328</v>
      </c>
    </row>
    <row r="12327" spans="1:4" x14ac:dyDescent="0.25">
      <c r="A12327" s="179" t="s">
        <v>7826</v>
      </c>
      <c r="B12327" s="179" t="s">
        <v>7827</v>
      </c>
      <c r="C12327" s="179" t="s">
        <v>4</v>
      </c>
      <c r="D12327" s="180" t="s">
        <v>6358</v>
      </c>
    </row>
    <row r="12328" spans="1:4" x14ac:dyDescent="0.25">
      <c r="A12328" s="179" t="s">
        <v>7828</v>
      </c>
      <c r="B12328" s="179" t="s">
        <v>7829</v>
      </c>
      <c r="C12328" s="179" t="s">
        <v>13</v>
      </c>
      <c r="D12328" s="180" t="s">
        <v>29329</v>
      </c>
    </row>
    <row r="12329" spans="1:4" x14ac:dyDescent="0.25">
      <c r="A12329" s="179" t="s">
        <v>11520</v>
      </c>
      <c r="B12329" s="179" t="s">
        <v>11521</v>
      </c>
      <c r="C12329" s="179" t="s">
        <v>13</v>
      </c>
      <c r="D12329" s="180" t="s">
        <v>17244</v>
      </c>
    </row>
    <row r="12330" spans="1:4" x14ac:dyDescent="0.25">
      <c r="A12330" s="179" t="s">
        <v>11522</v>
      </c>
      <c r="B12330" s="179" t="s">
        <v>11523</v>
      </c>
      <c r="C12330" s="179" t="s">
        <v>13</v>
      </c>
      <c r="D12330" s="180" t="s">
        <v>18336</v>
      </c>
    </row>
    <row r="12331" spans="1:4" x14ac:dyDescent="0.25">
      <c r="A12331" s="179" t="s">
        <v>11524</v>
      </c>
      <c r="B12331" s="179" t="s">
        <v>11525</v>
      </c>
      <c r="C12331" s="179" t="s">
        <v>13</v>
      </c>
      <c r="D12331" s="180" t="s">
        <v>17244</v>
      </c>
    </row>
    <row r="12332" spans="1:4" x14ac:dyDescent="0.25">
      <c r="A12332" s="179" t="s">
        <v>11526</v>
      </c>
      <c r="B12332" s="179" t="s">
        <v>11527</v>
      </c>
      <c r="C12332" s="179" t="s">
        <v>13</v>
      </c>
      <c r="D12332" s="180" t="s">
        <v>27800</v>
      </c>
    </row>
    <row r="12333" spans="1:4" x14ac:dyDescent="0.25">
      <c r="A12333" s="179" t="s">
        <v>11528</v>
      </c>
      <c r="B12333" s="179" t="s">
        <v>11529</v>
      </c>
      <c r="C12333" s="179" t="s">
        <v>13</v>
      </c>
      <c r="D12333" s="180" t="s">
        <v>29330</v>
      </c>
    </row>
    <row r="12334" spans="1:4" x14ac:dyDescent="0.25">
      <c r="A12334" s="179" t="s">
        <v>11530</v>
      </c>
      <c r="B12334" s="179" t="s">
        <v>11531</v>
      </c>
      <c r="C12334" s="179" t="s">
        <v>13</v>
      </c>
      <c r="D12334" s="180" t="s">
        <v>17244</v>
      </c>
    </row>
    <row r="12335" spans="1:4" x14ac:dyDescent="0.25">
      <c r="A12335" s="179" t="s">
        <v>11532</v>
      </c>
      <c r="B12335" s="179" t="s">
        <v>11533</v>
      </c>
      <c r="C12335" s="179" t="s">
        <v>13</v>
      </c>
      <c r="D12335" s="180" t="s">
        <v>12639</v>
      </c>
    </row>
    <row r="12336" spans="1:4" x14ac:dyDescent="0.25">
      <c r="A12336" s="179" t="s">
        <v>11534</v>
      </c>
      <c r="B12336" s="179" t="s">
        <v>11535</v>
      </c>
      <c r="C12336" s="179" t="s">
        <v>13</v>
      </c>
      <c r="D12336" s="180" t="s">
        <v>29331</v>
      </c>
    </row>
    <row r="12337" spans="1:4" x14ac:dyDescent="0.25">
      <c r="A12337" s="179" t="s">
        <v>11536</v>
      </c>
      <c r="B12337" s="179" t="s">
        <v>11537</v>
      </c>
      <c r="C12337" s="179" t="s">
        <v>13</v>
      </c>
      <c r="D12337" s="180" t="s">
        <v>12045</v>
      </c>
    </row>
    <row r="12338" spans="1:4" x14ac:dyDescent="0.25">
      <c r="A12338" s="179" t="s">
        <v>11538</v>
      </c>
      <c r="B12338" s="179" t="s">
        <v>11539</v>
      </c>
      <c r="C12338" s="179" t="s">
        <v>13</v>
      </c>
      <c r="D12338" s="180" t="s">
        <v>16927</v>
      </c>
    </row>
    <row r="12339" spans="1:4" x14ac:dyDescent="0.25">
      <c r="A12339" s="179" t="s">
        <v>11540</v>
      </c>
      <c r="B12339" s="179" t="s">
        <v>11541</v>
      </c>
      <c r="C12339" s="179" t="s">
        <v>13</v>
      </c>
      <c r="D12339" s="180" t="s">
        <v>29332</v>
      </c>
    </row>
    <row r="12340" spans="1:4" x14ac:dyDescent="0.25">
      <c r="A12340" s="179" t="s">
        <v>11542</v>
      </c>
      <c r="B12340" s="179" t="s">
        <v>11543</v>
      </c>
      <c r="C12340" s="179" t="s">
        <v>13</v>
      </c>
      <c r="D12340" s="180" t="s">
        <v>8078</v>
      </c>
    </row>
    <row r="12341" spans="1:4" x14ac:dyDescent="0.25">
      <c r="A12341" s="179" t="s">
        <v>11544</v>
      </c>
      <c r="B12341" s="179" t="s">
        <v>11545</v>
      </c>
      <c r="C12341" s="179" t="s">
        <v>13</v>
      </c>
      <c r="D12341" s="180" t="s">
        <v>17244</v>
      </c>
    </row>
    <row r="12342" spans="1:4" x14ac:dyDescent="0.25">
      <c r="A12342" s="179" t="s">
        <v>11546</v>
      </c>
      <c r="B12342" s="179" t="s">
        <v>11547</v>
      </c>
      <c r="C12342" s="179" t="s">
        <v>13</v>
      </c>
      <c r="D12342" s="180" t="s">
        <v>29330</v>
      </c>
    </row>
    <row r="12343" spans="1:4" x14ac:dyDescent="0.25">
      <c r="A12343" s="179" t="s">
        <v>11548</v>
      </c>
      <c r="B12343" s="179" t="s">
        <v>11549</v>
      </c>
      <c r="C12343" s="179" t="s">
        <v>13</v>
      </c>
      <c r="D12343" s="180" t="s">
        <v>15235</v>
      </c>
    </row>
    <row r="12344" spans="1:4" x14ac:dyDescent="0.25">
      <c r="A12344" s="179" t="s">
        <v>11550</v>
      </c>
      <c r="B12344" s="179" t="s">
        <v>11551</v>
      </c>
      <c r="C12344" s="179" t="s">
        <v>13</v>
      </c>
      <c r="D12344" s="180" t="s">
        <v>29333</v>
      </c>
    </row>
    <row r="12345" spans="1:4" x14ac:dyDescent="0.25">
      <c r="A12345" s="179" t="s">
        <v>11552</v>
      </c>
      <c r="B12345" s="179" t="s">
        <v>11553</v>
      </c>
      <c r="C12345" s="179" t="s">
        <v>13</v>
      </c>
      <c r="D12345" s="180" t="s">
        <v>24188</v>
      </c>
    </row>
    <row r="12346" spans="1:4" x14ac:dyDescent="0.25">
      <c r="A12346" s="179" t="s">
        <v>11554</v>
      </c>
      <c r="B12346" s="179" t="s">
        <v>11555</v>
      </c>
      <c r="C12346" s="179" t="s">
        <v>13</v>
      </c>
      <c r="D12346" s="180" t="s">
        <v>29334</v>
      </c>
    </row>
    <row r="12347" spans="1:4" x14ac:dyDescent="0.25">
      <c r="A12347" s="179" t="s">
        <v>11556</v>
      </c>
      <c r="B12347" s="179" t="s">
        <v>11557</v>
      </c>
      <c r="C12347" s="179" t="s">
        <v>13</v>
      </c>
      <c r="D12347" s="180" t="s">
        <v>29335</v>
      </c>
    </row>
    <row r="12348" spans="1:4" x14ac:dyDescent="0.25">
      <c r="A12348" s="179" t="s">
        <v>11558</v>
      </c>
      <c r="B12348" s="179" t="s">
        <v>11559</v>
      </c>
      <c r="C12348" s="179" t="s">
        <v>13</v>
      </c>
      <c r="D12348" s="180" t="s">
        <v>29336</v>
      </c>
    </row>
    <row r="12349" spans="1:4" x14ac:dyDescent="0.25">
      <c r="A12349" s="179" t="s">
        <v>11560</v>
      </c>
      <c r="B12349" s="179" t="s">
        <v>11561</v>
      </c>
      <c r="C12349" s="179" t="s">
        <v>13</v>
      </c>
      <c r="D12349" s="180" t="s">
        <v>29331</v>
      </c>
    </row>
    <row r="12350" spans="1:4" x14ac:dyDescent="0.25">
      <c r="A12350" s="179" t="s">
        <v>11562</v>
      </c>
      <c r="B12350" s="179" t="s">
        <v>11563</v>
      </c>
      <c r="C12350" s="179" t="s">
        <v>13</v>
      </c>
      <c r="D12350" s="180" t="s">
        <v>23858</v>
      </c>
    </row>
    <row r="12351" spans="1:4" x14ac:dyDescent="0.25">
      <c r="A12351" s="179" t="s">
        <v>11564</v>
      </c>
      <c r="B12351" s="179" t="s">
        <v>11565</v>
      </c>
      <c r="C12351" s="179" t="s">
        <v>13</v>
      </c>
      <c r="D12351" s="180" t="s">
        <v>29330</v>
      </c>
    </row>
    <row r="12352" spans="1:4" x14ac:dyDescent="0.25">
      <c r="A12352" s="179" t="s">
        <v>11566</v>
      </c>
      <c r="B12352" s="179" t="s">
        <v>11567</v>
      </c>
      <c r="C12352" s="179" t="s">
        <v>13</v>
      </c>
      <c r="D12352" s="180" t="s">
        <v>29335</v>
      </c>
    </row>
    <row r="12353" spans="1:4" x14ac:dyDescent="0.25">
      <c r="A12353" s="179" t="s">
        <v>11569</v>
      </c>
      <c r="B12353" s="179" t="s">
        <v>11570</v>
      </c>
      <c r="C12353" s="179" t="s">
        <v>13</v>
      </c>
      <c r="D12353" s="180" t="s">
        <v>29331</v>
      </c>
    </row>
    <row r="12354" spans="1:4" x14ac:dyDescent="0.25">
      <c r="A12354" s="179" t="s">
        <v>11571</v>
      </c>
      <c r="B12354" s="179" t="s">
        <v>11572</v>
      </c>
      <c r="C12354" s="179" t="s">
        <v>13</v>
      </c>
      <c r="D12354" s="180" t="s">
        <v>29337</v>
      </c>
    </row>
    <row r="12355" spans="1:4" x14ac:dyDescent="0.25">
      <c r="A12355" s="179" t="s">
        <v>11573</v>
      </c>
      <c r="B12355" s="179" t="s">
        <v>11574</v>
      </c>
      <c r="C12355" s="179" t="s">
        <v>13</v>
      </c>
      <c r="D12355" s="180" t="s">
        <v>17151</v>
      </c>
    </row>
    <row r="12356" spans="1:4" x14ac:dyDescent="0.25">
      <c r="A12356" s="179" t="s">
        <v>11575</v>
      </c>
      <c r="B12356" s="179" t="s">
        <v>11576</v>
      </c>
      <c r="C12356" s="179" t="s">
        <v>13</v>
      </c>
      <c r="D12356" s="180" t="s">
        <v>27959</v>
      </c>
    </row>
    <row r="12357" spans="1:4" x14ac:dyDescent="0.25">
      <c r="A12357" s="179" t="s">
        <v>11577</v>
      </c>
      <c r="B12357" s="179" t="s">
        <v>11578</v>
      </c>
      <c r="C12357" s="179" t="s">
        <v>13</v>
      </c>
      <c r="D12357" s="180" t="s">
        <v>28224</v>
      </c>
    </row>
    <row r="12358" spans="1:4" x14ac:dyDescent="0.25">
      <c r="A12358" s="179" t="s">
        <v>11579</v>
      </c>
      <c r="B12358" s="179" t="s">
        <v>11580</v>
      </c>
      <c r="C12358" s="179" t="s">
        <v>13</v>
      </c>
      <c r="D12358" s="180" t="s">
        <v>29338</v>
      </c>
    </row>
    <row r="12359" spans="1:4" x14ac:dyDescent="0.25">
      <c r="A12359" s="179" t="s">
        <v>11581</v>
      </c>
      <c r="B12359" s="179" t="s">
        <v>11582</v>
      </c>
      <c r="C12359" s="179" t="s">
        <v>13</v>
      </c>
      <c r="D12359" s="180" t="s">
        <v>6462</v>
      </c>
    </row>
    <row r="12360" spans="1:4" x14ac:dyDescent="0.25">
      <c r="A12360" s="179" t="s">
        <v>11583</v>
      </c>
      <c r="B12360" s="179" t="s">
        <v>11584</v>
      </c>
      <c r="C12360" s="179" t="s">
        <v>13</v>
      </c>
      <c r="D12360" s="180" t="s">
        <v>29331</v>
      </c>
    </row>
    <row r="12361" spans="1:4" x14ac:dyDescent="0.25">
      <c r="A12361" s="179" t="s">
        <v>11585</v>
      </c>
      <c r="B12361" s="179" t="s">
        <v>11586</v>
      </c>
      <c r="C12361" s="179" t="s">
        <v>13</v>
      </c>
      <c r="D12361" s="180" t="s">
        <v>29339</v>
      </c>
    </row>
    <row r="12362" spans="1:4" x14ac:dyDescent="0.25">
      <c r="A12362" s="179" t="s">
        <v>11587</v>
      </c>
      <c r="B12362" s="179" t="s">
        <v>11588</v>
      </c>
      <c r="C12362" s="179" t="s">
        <v>13</v>
      </c>
      <c r="D12362" s="180" t="s">
        <v>15963</v>
      </c>
    </row>
    <row r="12363" spans="1:4" x14ac:dyDescent="0.25">
      <c r="A12363" s="179" t="s">
        <v>11589</v>
      </c>
      <c r="B12363" s="179" t="s">
        <v>11590</v>
      </c>
      <c r="C12363" s="179" t="s">
        <v>13</v>
      </c>
      <c r="D12363" s="180" t="s">
        <v>29340</v>
      </c>
    </row>
    <row r="12364" spans="1:4" x14ac:dyDescent="0.25">
      <c r="A12364" s="179" t="s">
        <v>11591</v>
      </c>
      <c r="B12364" s="179" t="s">
        <v>11592</v>
      </c>
      <c r="C12364" s="179" t="s">
        <v>13</v>
      </c>
      <c r="D12364" s="180" t="s">
        <v>12842</v>
      </c>
    </row>
    <row r="12365" spans="1:4" x14ac:dyDescent="0.25">
      <c r="A12365" s="179" t="s">
        <v>11593</v>
      </c>
      <c r="B12365" s="179" t="s">
        <v>11594</v>
      </c>
      <c r="C12365" s="179" t="s">
        <v>13</v>
      </c>
      <c r="D12365" s="180" t="s">
        <v>16136</v>
      </c>
    </row>
    <row r="12366" spans="1:4" x14ac:dyDescent="0.25">
      <c r="A12366" s="179" t="s">
        <v>11595</v>
      </c>
      <c r="B12366" s="179" t="s">
        <v>11596</v>
      </c>
      <c r="C12366" s="179" t="s">
        <v>13</v>
      </c>
      <c r="D12366" s="180" t="s">
        <v>14843</v>
      </c>
    </row>
    <row r="12367" spans="1:4" x14ac:dyDescent="0.25">
      <c r="A12367" s="179" t="s">
        <v>11598</v>
      </c>
      <c r="B12367" s="179" t="s">
        <v>11599</v>
      </c>
      <c r="C12367" s="179" t="s">
        <v>13</v>
      </c>
      <c r="D12367" s="180" t="s">
        <v>29341</v>
      </c>
    </row>
    <row r="12368" spans="1:4" x14ac:dyDescent="0.25">
      <c r="A12368" s="179" t="s">
        <v>11600</v>
      </c>
      <c r="B12368" s="179" t="s">
        <v>11601</v>
      </c>
      <c r="C12368" s="179" t="s">
        <v>13</v>
      </c>
      <c r="D12368" s="180" t="s">
        <v>29335</v>
      </c>
    </row>
    <row r="12369" spans="1:4" x14ac:dyDescent="0.25">
      <c r="A12369" s="179" t="s">
        <v>11602</v>
      </c>
      <c r="B12369" s="179" t="s">
        <v>11603</v>
      </c>
      <c r="C12369" s="179" t="s">
        <v>13</v>
      </c>
      <c r="D12369" s="180" t="s">
        <v>16807</v>
      </c>
    </row>
    <row r="12370" spans="1:4" x14ac:dyDescent="0.25">
      <c r="A12370" s="179" t="s">
        <v>11604</v>
      </c>
      <c r="B12370" s="179" t="s">
        <v>11605</v>
      </c>
      <c r="C12370" s="179" t="s">
        <v>13</v>
      </c>
      <c r="D12370" s="180" t="s">
        <v>17595</v>
      </c>
    </row>
    <row r="12371" spans="1:4" x14ac:dyDescent="0.25">
      <c r="A12371" s="179" t="s">
        <v>11606</v>
      </c>
      <c r="B12371" s="179" t="s">
        <v>11607</v>
      </c>
      <c r="C12371" s="179" t="s">
        <v>13</v>
      </c>
      <c r="D12371" s="180" t="s">
        <v>13670</v>
      </c>
    </row>
    <row r="12372" spans="1:4" x14ac:dyDescent="0.25">
      <c r="A12372" s="179" t="s">
        <v>11608</v>
      </c>
      <c r="B12372" s="179" t="s">
        <v>11609</v>
      </c>
      <c r="C12372" s="179" t="s">
        <v>13</v>
      </c>
      <c r="D12372" s="180" t="s">
        <v>29342</v>
      </c>
    </row>
    <row r="12373" spans="1:4" x14ac:dyDescent="0.25">
      <c r="A12373" s="179" t="s">
        <v>11610</v>
      </c>
      <c r="B12373" s="179" t="s">
        <v>11611</v>
      </c>
      <c r="C12373" s="179" t="s">
        <v>13</v>
      </c>
      <c r="D12373" s="180" t="s">
        <v>27898</v>
      </c>
    </row>
    <row r="12374" spans="1:4" x14ac:dyDescent="0.25">
      <c r="A12374" s="179" t="s">
        <v>11612</v>
      </c>
      <c r="B12374" s="179" t="s">
        <v>11613</v>
      </c>
      <c r="C12374" s="179" t="s">
        <v>13</v>
      </c>
      <c r="D12374" s="180" t="s">
        <v>16977</v>
      </c>
    </row>
    <row r="12375" spans="1:4" x14ac:dyDescent="0.25">
      <c r="A12375" s="179" t="s">
        <v>11614</v>
      </c>
      <c r="B12375" s="179" t="s">
        <v>11615</v>
      </c>
      <c r="C12375" s="179" t="s">
        <v>13</v>
      </c>
      <c r="D12375" s="180" t="s">
        <v>26563</v>
      </c>
    </row>
    <row r="12376" spans="1:4" x14ac:dyDescent="0.25">
      <c r="A12376" s="179" t="s">
        <v>11616</v>
      </c>
      <c r="B12376" s="179" t="s">
        <v>11617</v>
      </c>
      <c r="C12376" s="179" t="s">
        <v>13</v>
      </c>
      <c r="D12376" s="180" t="s">
        <v>7054</v>
      </c>
    </row>
    <row r="12377" spans="1:4" x14ac:dyDescent="0.25">
      <c r="A12377" s="179" t="s">
        <v>11618</v>
      </c>
      <c r="B12377" s="179" t="s">
        <v>11619</v>
      </c>
      <c r="C12377" s="179" t="s">
        <v>13</v>
      </c>
      <c r="D12377" s="180" t="s">
        <v>18465</v>
      </c>
    </row>
    <row r="12378" spans="1:4" x14ac:dyDescent="0.25">
      <c r="A12378" s="179" t="s">
        <v>11620</v>
      </c>
      <c r="B12378" s="179" t="s">
        <v>11621</v>
      </c>
      <c r="C12378" s="179" t="s">
        <v>13</v>
      </c>
      <c r="D12378" s="180" t="s">
        <v>8514</v>
      </c>
    </row>
    <row r="12379" spans="1:4" x14ac:dyDescent="0.25">
      <c r="A12379" s="179" t="s">
        <v>11622</v>
      </c>
      <c r="B12379" s="179" t="s">
        <v>11623</v>
      </c>
      <c r="C12379" s="179" t="s">
        <v>13</v>
      </c>
      <c r="D12379" s="180" t="s">
        <v>7054</v>
      </c>
    </row>
    <row r="12380" spans="1:4" x14ac:dyDescent="0.25">
      <c r="A12380" s="179" t="s">
        <v>11624</v>
      </c>
      <c r="B12380" s="179" t="s">
        <v>11625</v>
      </c>
      <c r="C12380" s="179" t="s">
        <v>13</v>
      </c>
      <c r="D12380" s="180" t="s">
        <v>23780</v>
      </c>
    </row>
    <row r="12381" spans="1:4" x14ac:dyDescent="0.25">
      <c r="A12381" s="179" t="s">
        <v>11626</v>
      </c>
      <c r="B12381" s="179" t="s">
        <v>11627</v>
      </c>
      <c r="C12381" s="179" t="s">
        <v>13</v>
      </c>
      <c r="D12381" s="180" t="s">
        <v>22387</v>
      </c>
    </row>
    <row r="12382" spans="1:4" x14ac:dyDescent="0.25">
      <c r="A12382" s="179" t="s">
        <v>11628</v>
      </c>
      <c r="B12382" s="179" t="s">
        <v>11629</v>
      </c>
      <c r="C12382" s="179" t="s">
        <v>13</v>
      </c>
      <c r="D12382" s="180" t="s">
        <v>12757</v>
      </c>
    </row>
    <row r="12383" spans="1:4" x14ac:dyDescent="0.25">
      <c r="A12383" s="179" t="s">
        <v>11630</v>
      </c>
      <c r="B12383" s="179" t="s">
        <v>11631</v>
      </c>
      <c r="C12383" s="179" t="s">
        <v>13</v>
      </c>
      <c r="D12383" s="180" t="s">
        <v>7979</v>
      </c>
    </row>
    <row r="12384" spans="1:4" x14ac:dyDescent="0.25">
      <c r="A12384" s="179" t="s">
        <v>11632</v>
      </c>
      <c r="B12384" s="179" t="s">
        <v>11633</v>
      </c>
      <c r="C12384" s="179" t="s">
        <v>13</v>
      </c>
      <c r="D12384" s="180" t="s">
        <v>17654</v>
      </c>
    </row>
    <row r="12385" spans="1:4" x14ac:dyDescent="0.25">
      <c r="A12385" s="179" t="s">
        <v>11634</v>
      </c>
      <c r="B12385" s="179" t="s">
        <v>11635</v>
      </c>
      <c r="C12385" s="179" t="s">
        <v>13</v>
      </c>
      <c r="D12385" s="180" t="s">
        <v>25930</v>
      </c>
    </row>
    <row r="12386" spans="1:4" x14ac:dyDescent="0.25">
      <c r="A12386" s="179" t="s">
        <v>11636</v>
      </c>
      <c r="B12386" s="179" t="s">
        <v>11637</v>
      </c>
      <c r="C12386" s="179" t="s">
        <v>13</v>
      </c>
      <c r="D12386" s="180" t="s">
        <v>21436</v>
      </c>
    </row>
    <row r="12387" spans="1:4" x14ac:dyDescent="0.25">
      <c r="A12387" s="179" t="s">
        <v>11638</v>
      </c>
      <c r="B12387" s="179" t="s">
        <v>11639</v>
      </c>
      <c r="C12387" s="179" t="s">
        <v>13</v>
      </c>
      <c r="D12387" s="180" t="s">
        <v>21436</v>
      </c>
    </row>
    <row r="12388" spans="1:4" x14ac:dyDescent="0.25">
      <c r="A12388" s="179" t="s">
        <v>11640</v>
      </c>
      <c r="B12388" s="179" t="s">
        <v>11641</v>
      </c>
      <c r="C12388" s="179" t="s">
        <v>13</v>
      </c>
      <c r="D12388" s="180" t="s">
        <v>7054</v>
      </c>
    </row>
    <row r="12389" spans="1:4" x14ac:dyDescent="0.25">
      <c r="A12389" s="179" t="s">
        <v>11642</v>
      </c>
      <c r="B12389" s="179" t="s">
        <v>11643</v>
      </c>
      <c r="C12389" s="179" t="s">
        <v>13</v>
      </c>
      <c r="D12389" s="180" t="s">
        <v>7054</v>
      </c>
    </row>
    <row r="12390" spans="1:4" x14ac:dyDescent="0.25">
      <c r="A12390" s="179" t="s">
        <v>11644</v>
      </c>
      <c r="B12390" s="179" t="s">
        <v>11645</v>
      </c>
      <c r="C12390" s="179" t="s">
        <v>13</v>
      </c>
      <c r="D12390" s="180" t="s">
        <v>16671</v>
      </c>
    </row>
    <row r="12391" spans="1:4" x14ac:dyDescent="0.25">
      <c r="A12391" s="179" t="s">
        <v>11646</v>
      </c>
      <c r="B12391" s="179" t="s">
        <v>11647</v>
      </c>
      <c r="C12391" s="179" t="s">
        <v>13</v>
      </c>
      <c r="D12391" s="180" t="s">
        <v>21436</v>
      </c>
    </row>
    <row r="12392" spans="1:4" x14ac:dyDescent="0.25">
      <c r="A12392" s="179" t="s">
        <v>11648</v>
      </c>
      <c r="B12392" s="179" t="s">
        <v>11649</v>
      </c>
      <c r="C12392" s="179" t="s">
        <v>13</v>
      </c>
      <c r="D12392" s="180" t="s">
        <v>29335</v>
      </c>
    </row>
    <row r="12393" spans="1:4" x14ac:dyDescent="0.25">
      <c r="A12393" s="179" t="s">
        <v>11650</v>
      </c>
      <c r="B12393" s="179" t="s">
        <v>11651</v>
      </c>
      <c r="C12393" s="179" t="s">
        <v>13</v>
      </c>
      <c r="D12393" s="180" t="s">
        <v>29339</v>
      </c>
    </row>
    <row r="12394" spans="1:4" x14ac:dyDescent="0.25">
      <c r="A12394" s="179" t="s">
        <v>11652</v>
      </c>
      <c r="B12394" s="179" t="s">
        <v>11653</v>
      </c>
      <c r="C12394" s="179" t="s">
        <v>13</v>
      </c>
      <c r="D12394" s="180" t="s">
        <v>29343</v>
      </c>
    </row>
    <row r="12395" spans="1:4" x14ac:dyDescent="0.25">
      <c r="A12395" s="179" t="s">
        <v>11654</v>
      </c>
      <c r="B12395" s="179" t="s">
        <v>11655</v>
      </c>
      <c r="C12395" s="179" t="s">
        <v>13</v>
      </c>
      <c r="D12395" s="180" t="s">
        <v>25922</v>
      </c>
    </row>
    <row r="12396" spans="1:4" x14ac:dyDescent="0.25">
      <c r="A12396" s="179" t="s">
        <v>11656</v>
      </c>
      <c r="B12396" s="179" t="s">
        <v>11657</v>
      </c>
      <c r="C12396" s="179" t="s">
        <v>13</v>
      </c>
      <c r="D12396" s="180" t="s">
        <v>29343</v>
      </c>
    </row>
    <row r="12397" spans="1:4" x14ac:dyDescent="0.25">
      <c r="A12397" s="179" t="s">
        <v>11658</v>
      </c>
      <c r="B12397" s="179" t="s">
        <v>11659</v>
      </c>
      <c r="C12397" s="179" t="s">
        <v>13</v>
      </c>
      <c r="D12397" s="180" t="s">
        <v>29344</v>
      </c>
    </row>
    <row r="12398" spans="1:4" x14ac:dyDescent="0.25">
      <c r="A12398" s="179" t="s">
        <v>11660</v>
      </c>
      <c r="B12398" s="179" t="s">
        <v>11661</v>
      </c>
      <c r="C12398" s="179" t="s">
        <v>13</v>
      </c>
      <c r="D12398" s="180" t="s">
        <v>16956</v>
      </c>
    </row>
    <row r="12399" spans="1:4" x14ac:dyDescent="0.25">
      <c r="A12399" s="179" t="s">
        <v>11662</v>
      </c>
      <c r="B12399" s="179" t="s">
        <v>11663</v>
      </c>
      <c r="C12399" s="179" t="s">
        <v>13</v>
      </c>
      <c r="D12399" s="180" t="s">
        <v>29345</v>
      </c>
    </row>
    <row r="12400" spans="1:4" x14ac:dyDescent="0.25">
      <c r="A12400" s="179" t="s">
        <v>11664</v>
      </c>
      <c r="B12400" s="179" t="s">
        <v>11665</v>
      </c>
      <c r="C12400" s="179" t="s">
        <v>13</v>
      </c>
      <c r="D12400" s="180" t="s">
        <v>29346</v>
      </c>
    </row>
    <row r="12401" spans="1:4" x14ac:dyDescent="0.25">
      <c r="A12401" s="179" t="s">
        <v>11666</v>
      </c>
      <c r="B12401" s="179" t="s">
        <v>11667</v>
      </c>
      <c r="C12401" s="179" t="s">
        <v>13</v>
      </c>
      <c r="D12401" s="180" t="s">
        <v>14449</v>
      </c>
    </row>
    <row r="12402" spans="1:4" x14ac:dyDescent="0.25">
      <c r="A12402" s="179" t="s">
        <v>11668</v>
      </c>
      <c r="B12402" s="179" t="s">
        <v>11669</v>
      </c>
      <c r="C12402" s="179" t="s">
        <v>13</v>
      </c>
      <c r="D12402" s="180" t="s">
        <v>29331</v>
      </c>
    </row>
    <row r="12403" spans="1:4" x14ac:dyDescent="0.25">
      <c r="A12403" s="179" t="s">
        <v>11670</v>
      </c>
      <c r="B12403" s="179" t="s">
        <v>11671</v>
      </c>
      <c r="C12403" s="179" t="s">
        <v>13</v>
      </c>
      <c r="D12403" s="180" t="s">
        <v>14976</v>
      </c>
    </row>
    <row r="12404" spans="1:4" x14ac:dyDescent="0.25">
      <c r="A12404" s="179" t="s">
        <v>11672</v>
      </c>
      <c r="B12404" s="179" t="s">
        <v>11673</v>
      </c>
      <c r="C12404" s="179" t="s">
        <v>13</v>
      </c>
      <c r="D12404" s="180" t="s">
        <v>29347</v>
      </c>
    </row>
    <row r="12405" spans="1:4" x14ac:dyDescent="0.25">
      <c r="A12405" s="179" t="s">
        <v>11674</v>
      </c>
      <c r="B12405" s="179" t="s">
        <v>11675</v>
      </c>
      <c r="C12405" s="179" t="s">
        <v>13</v>
      </c>
      <c r="D12405" s="180" t="s">
        <v>29331</v>
      </c>
    </row>
    <row r="12406" spans="1:4" x14ac:dyDescent="0.25">
      <c r="A12406" s="179" t="s">
        <v>11676</v>
      </c>
      <c r="B12406" s="179" t="s">
        <v>11677</v>
      </c>
      <c r="C12406" s="179" t="s">
        <v>13</v>
      </c>
      <c r="D12406" s="180" t="s">
        <v>14827</v>
      </c>
    </row>
    <row r="12407" spans="1:4" x14ac:dyDescent="0.25">
      <c r="A12407" s="179" t="s">
        <v>11678</v>
      </c>
      <c r="B12407" s="179" t="s">
        <v>11679</v>
      </c>
      <c r="C12407" s="179" t="s">
        <v>13</v>
      </c>
      <c r="D12407" s="180" t="s">
        <v>14706</v>
      </c>
    </row>
    <row r="12408" spans="1:4" x14ac:dyDescent="0.25">
      <c r="A12408" s="179" t="s">
        <v>11680</v>
      </c>
      <c r="B12408" s="179" t="s">
        <v>224</v>
      </c>
      <c r="C12408" s="179" t="s">
        <v>13</v>
      </c>
      <c r="D12408" s="180" t="s">
        <v>29348</v>
      </c>
    </row>
    <row r="12409" spans="1:4" x14ac:dyDescent="0.25">
      <c r="A12409" s="179" t="s">
        <v>11681</v>
      </c>
      <c r="B12409" s="179" t="s">
        <v>11682</v>
      </c>
      <c r="C12409" s="179" t="s">
        <v>13</v>
      </c>
      <c r="D12409" s="180" t="s">
        <v>29349</v>
      </c>
    </row>
    <row r="12410" spans="1:4" x14ac:dyDescent="0.25">
      <c r="A12410" s="179" t="s">
        <v>11683</v>
      </c>
      <c r="B12410" s="179" t="s">
        <v>11684</v>
      </c>
      <c r="C12410" s="179" t="s">
        <v>13</v>
      </c>
      <c r="D12410" s="180" t="s">
        <v>29350</v>
      </c>
    </row>
    <row r="12411" spans="1:4" x14ac:dyDescent="0.25">
      <c r="A12411" s="179" t="s">
        <v>11685</v>
      </c>
      <c r="B12411" s="179" t="s">
        <v>227</v>
      </c>
      <c r="C12411" s="179" t="s">
        <v>13</v>
      </c>
      <c r="D12411" s="180" t="s">
        <v>29351</v>
      </c>
    </row>
    <row r="12412" spans="1:4" x14ac:dyDescent="0.25">
      <c r="A12412" s="179" t="s">
        <v>11686</v>
      </c>
      <c r="B12412" s="179" t="s">
        <v>7808</v>
      </c>
      <c r="C12412" s="179" t="s">
        <v>13</v>
      </c>
      <c r="D12412" s="180" t="s">
        <v>29352</v>
      </c>
    </row>
    <row r="12413" spans="1:4" x14ac:dyDescent="0.25">
      <c r="A12413" s="179" t="s">
        <v>11687</v>
      </c>
      <c r="B12413" s="179" t="s">
        <v>11688</v>
      </c>
      <c r="C12413" s="179" t="s">
        <v>13</v>
      </c>
      <c r="D12413" s="180" t="s">
        <v>29348</v>
      </c>
    </row>
    <row r="12414" spans="1:4" x14ac:dyDescent="0.25">
      <c r="A12414" s="179" t="s">
        <v>11689</v>
      </c>
      <c r="B12414" s="179" t="s">
        <v>229</v>
      </c>
      <c r="C12414" s="179" t="s">
        <v>13</v>
      </c>
      <c r="D12414" s="180" t="s">
        <v>29353</v>
      </c>
    </row>
    <row r="12415" spans="1:4" x14ac:dyDescent="0.25">
      <c r="A12415" s="179" t="s">
        <v>11690</v>
      </c>
      <c r="B12415" s="179" t="s">
        <v>230</v>
      </c>
      <c r="C12415" s="179" t="s">
        <v>13</v>
      </c>
      <c r="D12415" s="180" t="s">
        <v>29354</v>
      </c>
    </row>
    <row r="12416" spans="1:4" x14ac:dyDescent="0.25">
      <c r="A12416" s="179" t="s">
        <v>11691</v>
      </c>
      <c r="B12416" s="179" t="s">
        <v>11692</v>
      </c>
      <c r="C12416" s="179" t="s">
        <v>13</v>
      </c>
      <c r="D12416" s="180" t="s">
        <v>29355</v>
      </c>
    </row>
    <row r="12417" spans="1:4" x14ac:dyDescent="0.25">
      <c r="A12417" s="179" t="s">
        <v>11693</v>
      </c>
      <c r="B12417" s="179" t="s">
        <v>7810</v>
      </c>
      <c r="C12417" s="179" t="s">
        <v>13</v>
      </c>
      <c r="D12417" s="180" t="s">
        <v>29356</v>
      </c>
    </row>
    <row r="12418" spans="1:4" x14ac:dyDescent="0.25">
      <c r="A12418" s="179" t="s">
        <v>11694</v>
      </c>
      <c r="B12418" s="179" t="s">
        <v>1416</v>
      </c>
      <c r="C12418" s="179" t="s">
        <v>13</v>
      </c>
      <c r="D12418" s="180" t="s">
        <v>29357</v>
      </c>
    </row>
    <row r="12419" spans="1:4" x14ac:dyDescent="0.25">
      <c r="A12419" s="179" t="s">
        <v>11695</v>
      </c>
      <c r="B12419" s="179" t="s">
        <v>11696</v>
      </c>
      <c r="C12419" s="179" t="s">
        <v>13</v>
      </c>
      <c r="D12419" s="180" t="s">
        <v>29358</v>
      </c>
    </row>
    <row r="12420" spans="1:4" x14ac:dyDescent="0.25">
      <c r="A12420" s="179" t="s">
        <v>11697</v>
      </c>
      <c r="B12420" s="179" t="s">
        <v>234</v>
      </c>
      <c r="C12420" s="179" t="s">
        <v>13</v>
      </c>
      <c r="D12420" s="180" t="s">
        <v>29350</v>
      </c>
    </row>
    <row r="12421" spans="1:4" x14ac:dyDescent="0.25">
      <c r="A12421" s="179" t="s">
        <v>11698</v>
      </c>
      <c r="B12421" s="179" t="s">
        <v>11699</v>
      </c>
      <c r="C12421" s="179" t="s">
        <v>13</v>
      </c>
      <c r="D12421" s="180" t="s">
        <v>29359</v>
      </c>
    </row>
    <row r="12422" spans="1:4" x14ac:dyDescent="0.25">
      <c r="A12422" s="179" t="s">
        <v>11700</v>
      </c>
      <c r="B12422" s="179" t="s">
        <v>236</v>
      </c>
      <c r="C12422" s="179" t="s">
        <v>13</v>
      </c>
      <c r="D12422" s="180" t="s">
        <v>29360</v>
      </c>
    </row>
    <row r="12423" spans="1:4" x14ac:dyDescent="0.25">
      <c r="A12423" s="179" t="s">
        <v>11701</v>
      </c>
      <c r="B12423" s="179" t="s">
        <v>237</v>
      </c>
      <c r="C12423" s="179" t="s">
        <v>13</v>
      </c>
      <c r="D12423" s="180" t="s">
        <v>29361</v>
      </c>
    </row>
    <row r="12424" spans="1:4" x14ac:dyDescent="0.25">
      <c r="A12424" s="179" t="s">
        <v>11702</v>
      </c>
      <c r="B12424" s="179" t="s">
        <v>11703</v>
      </c>
      <c r="C12424" s="179" t="s">
        <v>13</v>
      </c>
      <c r="D12424" s="180" t="s">
        <v>29362</v>
      </c>
    </row>
    <row r="12425" spans="1:4" x14ac:dyDescent="0.25">
      <c r="A12425" s="179" t="s">
        <v>11704</v>
      </c>
      <c r="B12425" s="179" t="s">
        <v>11705</v>
      </c>
      <c r="C12425" s="179" t="s">
        <v>13</v>
      </c>
      <c r="D12425" s="180" t="s">
        <v>29363</v>
      </c>
    </row>
    <row r="12426" spans="1:4" x14ac:dyDescent="0.25">
      <c r="A12426" s="179" t="s">
        <v>11706</v>
      </c>
      <c r="B12426" s="179" t="s">
        <v>11707</v>
      </c>
      <c r="C12426" s="179" t="s">
        <v>13</v>
      </c>
      <c r="D12426" s="180" t="s">
        <v>29364</v>
      </c>
    </row>
    <row r="12427" spans="1:4" x14ac:dyDescent="0.25">
      <c r="A12427" s="179" t="s">
        <v>11708</v>
      </c>
      <c r="B12427" s="179" t="s">
        <v>241</v>
      </c>
      <c r="C12427" s="179" t="s">
        <v>13</v>
      </c>
      <c r="D12427" s="180" t="s">
        <v>29365</v>
      </c>
    </row>
    <row r="12428" spans="1:4" x14ac:dyDescent="0.25">
      <c r="A12428" s="179" t="s">
        <v>11709</v>
      </c>
      <c r="B12428" s="179" t="s">
        <v>11710</v>
      </c>
      <c r="C12428" s="179" t="s">
        <v>13</v>
      </c>
      <c r="D12428" s="180" t="s">
        <v>29366</v>
      </c>
    </row>
    <row r="12429" spans="1:4" x14ac:dyDescent="0.25">
      <c r="A12429" s="179" t="s">
        <v>11711</v>
      </c>
      <c r="B12429" s="179" t="s">
        <v>11712</v>
      </c>
      <c r="C12429" s="179" t="s">
        <v>13</v>
      </c>
      <c r="D12429" s="180" t="s">
        <v>29367</v>
      </c>
    </row>
    <row r="12430" spans="1:4" x14ac:dyDescent="0.25">
      <c r="A12430" s="179" t="s">
        <v>11713</v>
      </c>
      <c r="B12430" s="179" t="s">
        <v>243</v>
      </c>
      <c r="C12430" s="179" t="s">
        <v>13</v>
      </c>
      <c r="D12430" s="180" t="s">
        <v>29368</v>
      </c>
    </row>
    <row r="12431" spans="1:4" x14ac:dyDescent="0.25">
      <c r="A12431" s="179" t="s">
        <v>11714</v>
      </c>
      <c r="B12431" s="179" t="s">
        <v>11715</v>
      </c>
      <c r="C12431" s="179" t="s">
        <v>13</v>
      </c>
      <c r="D12431" s="180" t="s">
        <v>29369</v>
      </c>
    </row>
    <row r="12432" spans="1:4" x14ac:dyDescent="0.25">
      <c r="A12432" s="179" t="s">
        <v>11716</v>
      </c>
      <c r="B12432" s="179" t="s">
        <v>244</v>
      </c>
      <c r="C12432" s="179" t="s">
        <v>13</v>
      </c>
      <c r="D12432" s="180" t="s">
        <v>29370</v>
      </c>
    </row>
    <row r="12433" spans="1:4" x14ac:dyDescent="0.25">
      <c r="A12433" s="179" t="s">
        <v>11717</v>
      </c>
      <c r="B12433" s="179" t="s">
        <v>11718</v>
      </c>
      <c r="C12433" s="179" t="s">
        <v>13</v>
      </c>
      <c r="D12433" s="180" t="s">
        <v>29371</v>
      </c>
    </row>
    <row r="12434" spans="1:4" x14ac:dyDescent="0.25">
      <c r="A12434" s="179" t="s">
        <v>11719</v>
      </c>
      <c r="B12434" s="179" t="s">
        <v>246</v>
      </c>
      <c r="C12434" s="179" t="s">
        <v>13</v>
      </c>
      <c r="D12434" s="180" t="s">
        <v>29372</v>
      </c>
    </row>
    <row r="12435" spans="1:4" x14ac:dyDescent="0.25">
      <c r="A12435" s="179" t="s">
        <v>11720</v>
      </c>
      <c r="B12435" s="179" t="s">
        <v>247</v>
      </c>
      <c r="C12435" s="179" t="s">
        <v>13</v>
      </c>
      <c r="D12435" s="180" t="s">
        <v>29373</v>
      </c>
    </row>
    <row r="12436" spans="1:4" x14ac:dyDescent="0.25">
      <c r="A12436" s="179" t="s">
        <v>11721</v>
      </c>
      <c r="B12436" s="179" t="s">
        <v>248</v>
      </c>
      <c r="C12436" s="179" t="s">
        <v>13</v>
      </c>
      <c r="D12436" s="180" t="s">
        <v>29354</v>
      </c>
    </row>
    <row r="12437" spans="1:4" x14ac:dyDescent="0.25">
      <c r="A12437" s="179" t="s">
        <v>11722</v>
      </c>
      <c r="B12437" s="179" t="s">
        <v>249</v>
      </c>
      <c r="C12437" s="179" t="s">
        <v>13</v>
      </c>
      <c r="D12437" s="180" t="s">
        <v>29374</v>
      </c>
    </row>
    <row r="12438" spans="1:4" x14ac:dyDescent="0.25">
      <c r="A12438" s="179" t="s">
        <v>11723</v>
      </c>
      <c r="B12438" s="179" t="s">
        <v>11724</v>
      </c>
      <c r="C12438" s="179" t="s">
        <v>13</v>
      </c>
      <c r="D12438" s="180" t="s">
        <v>29375</v>
      </c>
    </row>
    <row r="12439" spans="1:4" x14ac:dyDescent="0.25">
      <c r="A12439" s="179" t="s">
        <v>11725</v>
      </c>
      <c r="B12439" s="179" t="s">
        <v>293</v>
      </c>
      <c r="C12439" s="179" t="s">
        <v>13</v>
      </c>
      <c r="D12439" s="180" t="s">
        <v>29376</v>
      </c>
    </row>
    <row r="12440" spans="1:4" x14ac:dyDescent="0.25">
      <c r="A12440" s="179" t="s">
        <v>11726</v>
      </c>
      <c r="B12440" s="179" t="s">
        <v>11727</v>
      </c>
      <c r="C12440" s="179" t="s">
        <v>13</v>
      </c>
      <c r="D12440" s="180" t="s">
        <v>29377</v>
      </c>
    </row>
    <row r="12441" spans="1:4" x14ac:dyDescent="0.25">
      <c r="A12441" s="179" t="s">
        <v>11728</v>
      </c>
      <c r="B12441" s="179" t="s">
        <v>11729</v>
      </c>
      <c r="C12441" s="179" t="s">
        <v>13</v>
      </c>
      <c r="D12441" s="180" t="s">
        <v>29378</v>
      </c>
    </row>
    <row r="12442" spans="1:4" x14ac:dyDescent="0.25">
      <c r="A12442" s="179" t="s">
        <v>11730</v>
      </c>
      <c r="B12442" s="179" t="s">
        <v>251</v>
      </c>
      <c r="C12442" s="179" t="s">
        <v>13</v>
      </c>
      <c r="D12442" s="180" t="s">
        <v>29367</v>
      </c>
    </row>
    <row r="12443" spans="1:4" x14ac:dyDescent="0.25">
      <c r="A12443" s="179" t="s">
        <v>11731</v>
      </c>
      <c r="B12443" s="179" t="s">
        <v>11732</v>
      </c>
      <c r="C12443" s="179" t="s">
        <v>13</v>
      </c>
      <c r="D12443" s="180" t="s">
        <v>29379</v>
      </c>
    </row>
    <row r="12444" spans="1:4" x14ac:dyDescent="0.25">
      <c r="A12444" s="179" t="s">
        <v>11733</v>
      </c>
      <c r="B12444" s="179" t="s">
        <v>11734</v>
      </c>
      <c r="C12444" s="179" t="s">
        <v>13</v>
      </c>
      <c r="D12444" s="180" t="s">
        <v>29380</v>
      </c>
    </row>
    <row r="12445" spans="1:4" x14ac:dyDescent="0.25">
      <c r="A12445" s="179" t="s">
        <v>11735</v>
      </c>
      <c r="B12445" s="179" t="s">
        <v>7814</v>
      </c>
      <c r="C12445" s="179" t="s">
        <v>13</v>
      </c>
      <c r="D12445" s="180" t="s">
        <v>29381</v>
      </c>
    </row>
    <row r="12446" spans="1:4" x14ac:dyDescent="0.25">
      <c r="A12446" s="179" t="s">
        <v>11736</v>
      </c>
      <c r="B12446" s="179" t="s">
        <v>11737</v>
      </c>
      <c r="C12446" s="179" t="s">
        <v>13</v>
      </c>
      <c r="D12446" s="180" t="s">
        <v>29382</v>
      </c>
    </row>
    <row r="12447" spans="1:4" x14ac:dyDescent="0.25">
      <c r="A12447" s="179" t="s">
        <v>11738</v>
      </c>
      <c r="B12447" s="179" t="s">
        <v>11739</v>
      </c>
      <c r="C12447" s="179" t="s">
        <v>13</v>
      </c>
      <c r="D12447" s="180" t="s">
        <v>29383</v>
      </c>
    </row>
    <row r="12448" spans="1:4" x14ac:dyDescent="0.25">
      <c r="A12448" s="179" t="s">
        <v>11740</v>
      </c>
      <c r="B12448" s="179" t="s">
        <v>11741</v>
      </c>
      <c r="C12448" s="179" t="s">
        <v>13</v>
      </c>
      <c r="D12448" s="180" t="s">
        <v>29384</v>
      </c>
    </row>
    <row r="12449" spans="1:4" x14ac:dyDescent="0.25">
      <c r="A12449" s="179" t="s">
        <v>11742</v>
      </c>
      <c r="B12449" s="179" t="s">
        <v>11743</v>
      </c>
      <c r="C12449" s="179" t="s">
        <v>13</v>
      </c>
      <c r="D12449" s="180" t="s">
        <v>29385</v>
      </c>
    </row>
    <row r="12450" spans="1:4" x14ac:dyDescent="0.25">
      <c r="A12450" s="179" t="s">
        <v>11744</v>
      </c>
      <c r="B12450" s="179" t="s">
        <v>11745</v>
      </c>
      <c r="C12450" s="179" t="s">
        <v>13</v>
      </c>
      <c r="D12450" s="180" t="s">
        <v>29386</v>
      </c>
    </row>
    <row r="12451" spans="1:4" x14ac:dyDescent="0.25">
      <c r="A12451" s="179" t="s">
        <v>11746</v>
      </c>
      <c r="B12451" s="179" t="s">
        <v>11747</v>
      </c>
      <c r="C12451" s="179" t="s">
        <v>13</v>
      </c>
      <c r="D12451" s="180" t="s">
        <v>29387</v>
      </c>
    </row>
    <row r="12452" spans="1:4" x14ac:dyDescent="0.25">
      <c r="A12452" s="179" t="s">
        <v>11748</v>
      </c>
      <c r="B12452" s="179" t="s">
        <v>11749</v>
      </c>
      <c r="C12452" s="179" t="s">
        <v>13</v>
      </c>
      <c r="D12452" s="180" t="s">
        <v>29388</v>
      </c>
    </row>
    <row r="12453" spans="1:4" x14ac:dyDescent="0.25">
      <c r="A12453" s="179" t="s">
        <v>11750</v>
      </c>
      <c r="B12453" s="179" t="s">
        <v>11751</v>
      </c>
      <c r="C12453" s="179" t="s">
        <v>13</v>
      </c>
      <c r="D12453" s="180" t="s">
        <v>29389</v>
      </c>
    </row>
    <row r="12454" spans="1:4" x14ac:dyDescent="0.25">
      <c r="A12454" s="179" t="s">
        <v>11752</v>
      </c>
      <c r="B12454" s="179" t="s">
        <v>11753</v>
      </c>
      <c r="C12454" s="179" t="s">
        <v>13</v>
      </c>
      <c r="D12454" s="180" t="s">
        <v>29390</v>
      </c>
    </row>
    <row r="12455" spans="1:4" x14ac:dyDescent="0.25">
      <c r="A12455" s="179" t="s">
        <v>11754</v>
      </c>
      <c r="B12455" s="179" t="s">
        <v>262</v>
      </c>
      <c r="C12455" s="179" t="s">
        <v>13</v>
      </c>
      <c r="D12455" s="180" t="s">
        <v>29391</v>
      </c>
    </row>
    <row r="12456" spans="1:4" x14ac:dyDescent="0.25">
      <c r="A12456" s="179" t="s">
        <v>11755</v>
      </c>
      <c r="B12456" s="179" t="s">
        <v>11756</v>
      </c>
      <c r="C12456" s="179" t="s">
        <v>13</v>
      </c>
      <c r="D12456" s="180" t="s">
        <v>29392</v>
      </c>
    </row>
    <row r="12457" spans="1:4" x14ac:dyDescent="0.25">
      <c r="A12457" s="179" t="s">
        <v>11757</v>
      </c>
      <c r="B12457" s="179" t="s">
        <v>11758</v>
      </c>
      <c r="C12457" s="179" t="s">
        <v>13</v>
      </c>
      <c r="D12457" s="180" t="s">
        <v>29393</v>
      </c>
    </row>
    <row r="12458" spans="1:4" x14ac:dyDescent="0.25">
      <c r="A12458" s="179" t="s">
        <v>11759</v>
      </c>
      <c r="B12458" s="179" t="s">
        <v>11760</v>
      </c>
      <c r="C12458" s="179" t="s">
        <v>13</v>
      </c>
      <c r="D12458" s="180" t="s">
        <v>29391</v>
      </c>
    </row>
    <row r="12459" spans="1:4" x14ac:dyDescent="0.25">
      <c r="A12459" s="179" t="s">
        <v>11761</v>
      </c>
      <c r="B12459" s="179" t="s">
        <v>265</v>
      </c>
      <c r="C12459" s="179" t="s">
        <v>13</v>
      </c>
      <c r="D12459" s="180" t="s">
        <v>29394</v>
      </c>
    </row>
    <row r="12460" spans="1:4" x14ac:dyDescent="0.25">
      <c r="A12460" s="179" t="s">
        <v>11762</v>
      </c>
      <c r="B12460" s="179" t="s">
        <v>11763</v>
      </c>
      <c r="C12460" s="179" t="s">
        <v>13</v>
      </c>
      <c r="D12460" s="180" t="s">
        <v>29395</v>
      </c>
    </row>
    <row r="12461" spans="1:4" x14ac:dyDescent="0.25">
      <c r="A12461" s="179" t="s">
        <v>11764</v>
      </c>
      <c r="B12461" s="179" t="s">
        <v>267</v>
      </c>
      <c r="C12461" s="179" t="s">
        <v>13</v>
      </c>
      <c r="D12461" s="180" t="s">
        <v>29396</v>
      </c>
    </row>
    <row r="12462" spans="1:4" x14ac:dyDescent="0.25">
      <c r="A12462" s="179" t="s">
        <v>11765</v>
      </c>
      <c r="B12462" s="179" t="s">
        <v>11766</v>
      </c>
      <c r="C12462" s="179" t="s">
        <v>13</v>
      </c>
      <c r="D12462" s="180" t="s">
        <v>29397</v>
      </c>
    </row>
    <row r="12463" spans="1:4" x14ac:dyDescent="0.25">
      <c r="A12463" s="179" t="s">
        <v>11767</v>
      </c>
      <c r="B12463" s="179" t="s">
        <v>11768</v>
      </c>
      <c r="C12463" s="179" t="s">
        <v>13</v>
      </c>
      <c r="D12463" s="180" t="s">
        <v>29398</v>
      </c>
    </row>
    <row r="12464" spans="1:4" x14ac:dyDescent="0.25">
      <c r="A12464" s="179" t="s">
        <v>11769</v>
      </c>
      <c r="B12464" s="179" t="s">
        <v>269</v>
      </c>
      <c r="C12464" s="179" t="s">
        <v>13</v>
      </c>
      <c r="D12464" s="180" t="s">
        <v>29399</v>
      </c>
    </row>
    <row r="12465" spans="1:4" x14ac:dyDescent="0.25">
      <c r="A12465" s="179" t="s">
        <v>11770</v>
      </c>
      <c r="B12465" s="179" t="s">
        <v>11771</v>
      </c>
      <c r="C12465" s="179" t="s">
        <v>13</v>
      </c>
      <c r="D12465" s="180" t="s">
        <v>29400</v>
      </c>
    </row>
    <row r="12466" spans="1:4" x14ac:dyDescent="0.25">
      <c r="A12466" s="179" t="s">
        <v>11772</v>
      </c>
      <c r="B12466" s="179" t="s">
        <v>271</v>
      </c>
      <c r="C12466" s="179" t="s">
        <v>13</v>
      </c>
      <c r="D12466" s="180" t="s">
        <v>29400</v>
      </c>
    </row>
    <row r="12467" spans="1:4" x14ac:dyDescent="0.25">
      <c r="A12467" s="179" t="s">
        <v>11773</v>
      </c>
      <c r="B12467" s="179" t="s">
        <v>272</v>
      </c>
      <c r="C12467" s="179" t="s">
        <v>13</v>
      </c>
      <c r="D12467" s="180" t="s">
        <v>29391</v>
      </c>
    </row>
    <row r="12468" spans="1:4" x14ac:dyDescent="0.25">
      <c r="A12468" s="179" t="s">
        <v>11774</v>
      </c>
      <c r="B12468" s="179" t="s">
        <v>11775</v>
      </c>
      <c r="C12468" s="179" t="s">
        <v>13</v>
      </c>
      <c r="D12468" s="180" t="s">
        <v>29391</v>
      </c>
    </row>
    <row r="12469" spans="1:4" x14ac:dyDescent="0.25">
      <c r="A12469" s="179" t="s">
        <v>11776</v>
      </c>
      <c r="B12469" s="179" t="s">
        <v>274</v>
      </c>
      <c r="C12469" s="179" t="s">
        <v>13</v>
      </c>
      <c r="D12469" s="180" t="s">
        <v>29401</v>
      </c>
    </row>
    <row r="12470" spans="1:4" x14ac:dyDescent="0.25">
      <c r="A12470" s="179" t="s">
        <v>11777</v>
      </c>
      <c r="B12470" s="179" t="s">
        <v>1419</v>
      </c>
      <c r="C12470" s="179" t="s">
        <v>13</v>
      </c>
      <c r="D12470" s="180" t="s">
        <v>29400</v>
      </c>
    </row>
    <row r="12471" spans="1:4" x14ac:dyDescent="0.25">
      <c r="A12471" s="179" t="s">
        <v>11778</v>
      </c>
      <c r="B12471" s="179" t="s">
        <v>277</v>
      </c>
      <c r="C12471" s="179" t="s">
        <v>13</v>
      </c>
      <c r="D12471" s="180" t="s">
        <v>29363</v>
      </c>
    </row>
    <row r="12472" spans="1:4" x14ac:dyDescent="0.25">
      <c r="A12472" s="179" t="s">
        <v>11779</v>
      </c>
      <c r="B12472" s="179" t="s">
        <v>278</v>
      </c>
      <c r="C12472" s="179" t="s">
        <v>13</v>
      </c>
      <c r="D12472" s="180" t="s">
        <v>29374</v>
      </c>
    </row>
    <row r="12473" spans="1:4" x14ac:dyDescent="0.25">
      <c r="A12473" s="179" t="s">
        <v>11780</v>
      </c>
      <c r="B12473" s="179" t="s">
        <v>279</v>
      </c>
      <c r="C12473" s="179" t="s">
        <v>13</v>
      </c>
      <c r="D12473" s="180" t="s">
        <v>29402</v>
      </c>
    </row>
    <row r="12474" spans="1:4" x14ac:dyDescent="0.25">
      <c r="A12474" s="179" t="s">
        <v>11781</v>
      </c>
      <c r="B12474" s="179" t="s">
        <v>280</v>
      </c>
      <c r="C12474" s="179" t="s">
        <v>13</v>
      </c>
      <c r="D12474" s="180" t="s">
        <v>29403</v>
      </c>
    </row>
    <row r="12475" spans="1:4" x14ac:dyDescent="0.25">
      <c r="A12475" s="179" t="s">
        <v>11782</v>
      </c>
      <c r="B12475" s="179" t="s">
        <v>281</v>
      </c>
      <c r="C12475" s="179" t="s">
        <v>13</v>
      </c>
      <c r="D12475" s="180" t="s">
        <v>29402</v>
      </c>
    </row>
    <row r="12476" spans="1:4" x14ac:dyDescent="0.25">
      <c r="A12476" s="179" t="s">
        <v>11783</v>
      </c>
      <c r="B12476" s="179" t="s">
        <v>11784</v>
      </c>
      <c r="C12476" s="179" t="s">
        <v>13</v>
      </c>
      <c r="D12476" s="180" t="s">
        <v>29404</v>
      </c>
    </row>
    <row r="12477" spans="1:4" x14ac:dyDescent="0.25">
      <c r="A12477" s="179" t="s">
        <v>11785</v>
      </c>
      <c r="B12477" s="179" t="s">
        <v>284</v>
      </c>
      <c r="C12477" s="179" t="s">
        <v>13</v>
      </c>
      <c r="D12477" s="180" t="s">
        <v>29405</v>
      </c>
    </row>
    <row r="12478" spans="1:4" x14ac:dyDescent="0.25">
      <c r="A12478" s="179" t="s">
        <v>11786</v>
      </c>
      <c r="B12478" s="179" t="s">
        <v>11787</v>
      </c>
      <c r="C12478" s="179" t="s">
        <v>13</v>
      </c>
      <c r="D12478" s="180" t="s">
        <v>29406</v>
      </c>
    </row>
    <row r="12479" spans="1:4" x14ac:dyDescent="0.25">
      <c r="A12479" s="179" t="s">
        <v>11788</v>
      </c>
      <c r="B12479" s="179" t="s">
        <v>286</v>
      </c>
      <c r="C12479" s="179" t="s">
        <v>13</v>
      </c>
      <c r="D12479" s="180" t="s">
        <v>29407</v>
      </c>
    </row>
    <row r="12480" spans="1:4" x14ac:dyDescent="0.25">
      <c r="A12480" s="179" t="s">
        <v>11789</v>
      </c>
      <c r="B12480" s="179" t="s">
        <v>11790</v>
      </c>
      <c r="C12480" s="179" t="s">
        <v>13</v>
      </c>
      <c r="D12480" s="180" t="s">
        <v>29408</v>
      </c>
    </row>
    <row r="12481" spans="1:4" x14ac:dyDescent="0.25">
      <c r="A12481" s="179" t="s">
        <v>11791</v>
      </c>
      <c r="B12481" s="179" t="s">
        <v>287</v>
      </c>
      <c r="C12481" s="179" t="s">
        <v>13</v>
      </c>
      <c r="D12481" s="180" t="s">
        <v>29368</v>
      </c>
    </row>
    <row r="12482" spans="1:4" x14ac:dyDescent="0.25">
      <c r="A12482" s="179" t="s">
        <v>11792</v>
      </c>
      <c r="B12482" s="179" t="s">
        <v>11793</v>
      </c>
      <c r="C12482" s="179" t="s">
        <v>13</v>
      </c>
      <c r="D12482" s="180" t="s">
        <v>29409</v>
      </c>
    </row>
    <row r="12483" spans="1:4" x14ac:dyDescent="0.25">
      <c r="A12483" s="179" t="s">
        <v>11794</v>
      </c>
      <c r="B12483" s="179" t="s">
        <v>11795</v>
      </c>
      <c r="C12483" s="179" t="s">
        <v>13</v>
      </c>
      <c r="D12483" s="180" t="s">
        <v>29410</v>
      </c>
    </row>
    <row r="12484" spans="1:4" x14ac:dyDescent="0.25">
      <c r="A12484" s="179" t="s">
        <v>11796</v>
      </c>
      <c r="B12484" s="179" t="s">
        <v>11797</v>
      </c>
      <c r="C12484" s="179" t="s">
        <v>13</v>
      </c>
      <c r="D12484" s="180" t="s">
        <v>29368</v>
      </c>
    </row>
    <row r="12485" spans="1:4" x14ac:dyDescent="0.25">
      <c r="A12485" s="179" t="s">
        <v>11798</v>
      </c>
      <c r="B12485" s="179" t="s">
        <v>292</v>
      </c>
      <c r="C12485" s="179" t="s">
        <v>13</v>
      </c>
      <c r="D12485" s="180" t="s">
        <v>29411</v>
      </c>
    </row>
    <row r="12486" spans="1:4" x14ac:dyDescent="0.25">
      <c r="A12486" s="179" t="s">
        <v>11799</v>
      </c>
      <c r="B12486" s="179" t="s">
        <v>7792</v>
      </c>
      <c r="C12486" s="179" t="s">
        <v>13</v>
      </c>
      <c r="D12486" s="180" t="s">
        <v>29412</v>
      </c>
    </row>
    <row r="12487" spans="1:4" x14ac:dyDescent="0.25">
      <c r="A12487" s="191"/>
      <c r="B12487" s="179"/>
      <c r="C12487" s="179"/>
      <c r="D12487" s="180"/>
    </row>
    <row r="12488" spans="1:4" x14ac:dyDescent="0.25">
      <c r="A12488" s="191"/>
      <c r="B12488" s="179"/>
      <c r="C12488" s="179"/>
      <c r="D12488" s="180"/>
    </row>
    <row r="12489" spans="1:4" x14ac:dyDescent="0.25">
      <c r="A12489" s="191"/>
      <c r="B12489" s="179"/>
      <c r="C12489" s="179"/>
      <c r="D12489" s="180"/>
    </row>
    <row r="12490" spans="1:4" x14ac:dyDescent="0.25">
      <c r="A12490" s="191"/>
      <c r="B12490" s="179"/>
      <c r="C12490" s="179"/>
      <c r="D12490" s="180"/>
    </row>
    <row r="12491" spans="1:4" x14ac:dyDescent="0.25">
      <c r="A12491" s="191"/>
      <c r="B12491" s="179"/>
      <c r="C12491" s="179"/>
      <c r="D12491" s="180"/>
    </row>
    <row r="12492" spans="1:4" x14ac:dyDescent="0.25">
      <c r="A12492" s="191"/>
      <c r="B12492" s="179"/>
      <c r="C12492" s="179"/>
      <c r="D12492" s="180"/>
    </row>
    <row r="12493" spans="1:4" x14ac:dyDescent="0.25">
      <c r="A12493" s="191"/>
      <c r="B12493" s="179"/>
      <c r="C12493" s="179"/>
      <c r="D12493" s="180"/>
    </row>
    <row r="12494" spans="1:4" x14ac:dyDescent="0.25">
      <c r="A12494" s="191"/>
      <c r="B12494" s="179"/>
      <c r="C12494" s="179"/>
      <c r="D12494" s="180"/>
    </row>
    <row r="12495" spans="1:4" x14ac:dyDescent="0.25">
      <c r="A12495" s="191"/>
      <c r="B12495" s="179"/>
      <c r="C12495" s="179"/>
      <c r="D12495" s="180"/>
    </row>
    <row r="12496" spans="1:4" x14ac:dyDescent="0.25">
      <c r="A12496" s="191"/>
      <c r="B12496" s="179"/>
      <c r="C12496" s="179"/>
      <c r="D12496" s="180"/>
    </row>
    <row r="12497" spans="1:4" x14ac:dyDescent="0.25">
      <c r="A12497" s="191"/>
      <c r="B12497" s="179"/>
      <c r="C12497" s="179"/>
      <c r="D12497" s="180"/>
    </row>
    <row r="12498" spans="1:4" x14ac:dyDescent="0.25">
      <c r="A12498" s="191"/>
      <c r="B12498" s="179"/>
      <c r="C12498" s="179"/>
      <c r="D12498" s="180"/>
    </row>
    <row r="12499" spans="1:4" x14ac:dyDescent="0.25">
      <c r="A12499" s="191"/>
      <c r="B12499" s="179"/>
      <c r="C12499" s="179"/>
      <c r="D12499" s="180"/>
    </row>
    <row r="12500" spans="1:4" x14ac:dyDescent="0.25">
      <c r="A12500" s="191"/>
      <c r="B12500" s="179"/>
      <c r="C12500" s="179"/>
      <c r="D12500" s="180"/>
    </row>
    <row r="12501" spans="1:4" x14ac:dyDescent="0.25">
      <c r="A12501" s="191"/>
      <c r="B12501" s="179"/>
      <c r="C12501" s="179"/>
      <c r="D12501" s="180"/>
    </row>
    <row r="12502" spans="1:4" x14ac:dyDescent="0.25">
      <c r="A12502" s="191"/>
      <c r="B12502" s="179"/>
      <c r="C12502" s="179"/>
      <c r="D12502" s="180"/>
    </row>
    <row r="12503" spans="1:4" x14ac:dyDescent="0.25">
      <c r="A12503" s="191"/>
      <c r="B12503" s="179"/>
      <c r="C12503" s="179"/>
      <c r="D12503" s="180"/>
    </row>
    <row r="12504" spans="1:4" x14ac:dyDescent="0.25">
      <c r="A12504" s="191"/>
      <c r="B12504" s="179"/>
      <c r="C12504" s="179"/>
      <c r="D12504" s="180"/>
    </row>
    <row r="12505" spans="1:4" x14ac:dyDescent="0.25">
      <c r="A12505" s="191"/>
      <c r="B12505" s="179"/>
      <c r="C12505" s="179"/>
      <c r="D12505" s="180"/>
    </row>
    <row r="12506" spans="1:4" x14ac:dyDescent="0.25">
      <c r="A12506" s="191"/>
      <c r="B12506" s="179"/>
      <c r="C12506" s="179"/>
      <c r="D12506" s="180"/>
    </row>
    <row r="12507" spans="1:4" x14ac:dyDescent="0.25">
      <c r="A12507" s="191"/>
      <c r="B12507" s="179"/>
      <c r="C12507" s="179"/>
      <c r="D12507" s="180"/>
    </row>
    <row r="12508" spans="1:4" x14ac:dyDescent="0.25">
      <c r="A12508" s="191"/>
      <c r="B12508" s="179"/>
      <c r="C12508" s="179"/>
      <c r="D12508" s="180"/>
    </row>
    <row r="12509" spans="1:4" x14ac:dyDescent="0.25">
      <c r="A12509" s="191"/>
      <c r="B12509" s="179"/>
      <c r="C12509" s="179"/>
      <c r="D12509" s="180"/>
    </row>
    <row r="12510" spans="1:4" x14ac:dyDescent="0.25">
      <c r="A12510" s="191"/>
      <c r="B12510" s="179"/>
      <c r="C12510" s="179"/>
      <c r="D12510" s="180"/>
    </row>
    <row r="12511" spans="1:4" x14ac:dyDescent="0.25">
      <c r="A12511" s="191"/>
      <c r="B12511" s="179"/>
      <c r="C12511" s="179"/>
      <c r="D12511" s="180"/>
    </row>
    <row r="12512" spans="1:4" x14ac:dyDescent="0.25">
      <c r="A12512" s="191"/>
      <c r="B12512" s="179"/>
      <c r="C12512" s="179"/>
      <c r="D12512" s="180"/>
    </row>
    <row r="12513" spans="1:4" x14ac:dyDescent="0.25">
      <c r="A12513" s="191"/>
      <c r="B12513" s="179"/>
      <c r="C12513" s="179"/>
      <c r="D12513" s="180"/>
    </row>
    <row r="12514" spans="1:4" x14ac:dyDescent="0.25">
      <c r="A12514" s="191"/>
      <c r="B12514" s="179"/>
      <c r="C12514" s="179"/>
      <c r="D12514" s="180"/>
    </row>
    <row r="12515" spans="1:4" x14ac:dyDescent="0.25">
      <c r="A12515" s="191"/>
      <c r="B12515" s="179"/>
      <c r="C12515" s="179"/>
      <c r="D12515" s="180"/>
    </row>
    <row r="12516" spans="1:4" x14ac:dyDescent="0.25">
      <c r="A12516" s="191"/>
      <c r="B12516" s="179"/>
      <c r="C12516" s="179"/>
      <c r="D12516" s="180"/>
    </row>
    <row r="12517" spans="1:4" x14ac:dyDescent="0.25">
      <c r="A12517" s="191"/>
      <c r="B12517" s="179"/>
      <c r="C12517" s="179"/>
      <c r="D12517" s="180"/>
    </row>
    <row r="12518" spans="1:4" x14ac:dyDescent="0.25">
      <c r="A12518" s="191"/>
      <c r="B12518" s="179"/>
      <c r="C12518" s="179"/>
      <c r="D12518" s="180"/>
    </row>
    <row r="12519" spans="1:4" x14ac:dyDescent="0.25">
      <c r="A12519" s="191"/>
      <c r="B12519" s="179"/>
      <c r="C12519" s="179"/>
      <c r="D12519" s="180"/>
    </row>
    <row r="12520" spans="1:4" x14ac:dyDescent="0.25">
      <c r="A12520" s="191"/>
      <c r="B12520" s="179"/>
      <c r="C12520" s="179"/>
      <c r="D12520" s="180"/>
    </row>
    <row r="12521" spans="1:4" x14ac:dyDescent="0.25">
      <c r="A12521" s="191"/>
      <c r="B12521" s="179"/>
      <c r="C12521" s="179"/>
      <c r="D12521" s="180"/>
    </row>
    <row r="12522" spans="1:4" x14ac:dyDescent="0.25">
      <c r="A12522" s="191"/>
      <c r="B12522" s="179"/>
      <c r="C12522" s="179"/>
      <c r="D12522" s="180"/>
    </row>
    <row r="12523" spans="1:4" x14ac:dyDescent="0.25">
      <c r="A12523" s="191"/>
      <c r="B12523" s="179"/>
      <c r="C12523" s="179"/>
      <c r="D12523" s="180"/>
    </row>
    <row r="12524" spans="1:4" x14ac:dyDescent="0.25">
      <c r="A12524" s="191"/>
      <c r="B12524" s="179"/>
      <c r="C12524" s="179"/>
      <c r="D12524" s="180"/>
    </row>
    <row r="12525" spans="1:4" x14ac:dyDescent="0.25">
      <c r="A12525" s="191"/>
      <c r="B12525" s="179"/>
      <c r="C12525" s="179"/>
      <c r="D12525" s="180"/>
    </row>
    <row r="12526" spans="1:4" x14ac:dyDescent="0.25">
      <c r="A12526" s="191"/>
      <c r="B12526" s="179"/>
      <c r="C12526" s="179"/>
      <c r="D12526" s="180"/>
    </row>
    <row r="12527" spans="1:4" x14ac:dyDescent="0.25">
      <c r="A12527" s="191"/>
      <c r="B12527" s="179"/>
      <c r="C12527" s="179"/>
      <c r="D12527" s="180"/>
    </row>
    <row r="12528" spans="1:4" x14ac:dyDescent="0.25">
      <c r="A12528" s="191"/>
      <c r="B12528" s="179"/>
      <c r="C12528" s="179"/>
      <c r="D12528" s="180"/>
    </row>
    <row r="12529" spans="1:4" x14ac:dyDescent="0.25">
      <c r="A12529" s="191"/>
      <c r="B12529" s="179"/>
      <c r="C12529" s="179"/>
      <c r="D12529" s="180"/>
    </row>
    <row r="12530" spans="1:4" x14ac:dyDescent="0.25">
      <c r="A12530" s="191"/>
      <c r="B12530" s="179"/>
      <c r="C12530" s="179"/>
      <c r="D12530" s="180"/>
    </row>
    <row r="12531" spans="1:4" x14ac:dyDescent="0.25">
      <c r="A12531" s="191"/>
      <c r="B12531" s="179"/>
      <c r="C12531" s="179"/>
      <c r="D12531" s="180"/>
    </row>
    <row r="12532" spans="1:4" x14ac:dyDescent="0.25">
      <c r="A12532" s="191"/>
      <c r="B12532" s="179"/>
      <c r="C12532" s="179"/>
      <c r="D12532" s="180"/>
    </row>
    <row r="12533" spans="1:4" x14ac:dyDescent="0.25">
      <c r="A12533" s="191"/>
      <c r="B12533" s="179"/>
      <c r="C12533" s="179"/>
      <c r="D12533" s="180"/>
    </row>
    <row r="12534" spans="1:4" x14ac:dyDescent="0.25">
      <c r="A12534" s="191"/>
      <c r="B12534" s="179"/>
      <c r="C12534" s="179"/>
      <c r="D12534" s="180"/>
    </row>
    <row r="12535" spans="1:4" x14ac:dyDescent="0.25">
      <c r="A12535" s="191"/>
      <c r="B12535" s="179"/>
      <c r="C12535" s="179"/>
      <c r="D12535" s="180"/>
    </row>
    <row r="12536" spans="1:4" x14ac:dyDescent="0.25">
      <c r="A12536" s="191"/>
      <c r="B12536" s="179"/>
      <c r="C12536" s="179"/>
      <c r="D12536" s="180"/>
    </row>
    <row r="12537" spans="1:4" x14ac:dyDescent="0.25">
      <c r="A12537" s="191"/>
      <c r="B12537" s="179"/>
      <c r="C12537" s="179"/>
      <c r="D12537" s="180"/>
    </row>
    <row r="12538" spans="1:4" x14ac:dyDescent="0.25">
      <c r="A12538" s="191"/>
      <c r="B12538" s="179"/>
      <c r="C12538" s="179"/>
      <c r="D12538" s="180"/>
    </row>
    <row r="12539" spans="1:4" x14ac:dyDescent="0.25">
      <c r="A12539" s="191"/>
      <c r="B12539" s="179"/>
      <c r="C12539" s="179"/>
      <c r="D12539" s="180"/>
    </row>
    <row r="12540" spans="1:4" x14ac:dyDescent="0.25">
      <c r="A12540" s="191"/>
      <c r="B12540" s="179"/>
      <c r="C12540" s="179"/>
      <c r="D12540" s="180"/>
    </row>
    <row r="12541" spans="1:4" x14ac:dyDescent="0.25">
      <c r="A12541" s="191"/>
      <c r="B12541" s="179"/>
      <c r="C12541" s="179"/>
      <c r="D12541" s="180"/>
    </row>
    <row r="12542" spans="1:4" x14ac:dyDescent="0.25">
      <c r="A12542" s="191"/>
      <c r="B12542" s="179"/>
      <c r="C12542" s="179"/>
      <c r="D12542" s="180"/>
    </row>
    <row r="12543" spans="1:4" x14ac:dyDescent="0.25">
      <c r="A12543" s="191"/>
      <c r="B12543" s="179"/>
      <c r="C12543" s="179"/>
      <c r="D12543" s="180"/>
    </row>
    <row r="12544" spans="1:4" x14ac:dyDescent="0.25">
      <c r="A12544" s="191"/>
      <c r="B12544" s="179"/>
      <c r="C12544" s="179"/>
      <c r="D12544" s="180"/>
    </row>
    <row r="12545" spans="1:4" x14ac:dyDescent="0.25">
      <c r="A12545" s="191"/>
      <c r="B12545" s="179"/>
      <c r="C12545" s="179"/>
      <c r="D12545" s="180"/>
    </row>
    <row r="12546" spans="1:4" x14ac:dyDescent="0.25">
      <c r="A12546" s="191"/>
      <c r="B12546" s="179"/>
      <c r="C12546" s="179"/>
      <c r="D12546" s="180"/>
    </row>
    <row r="12547" spans="1:4" x14ac:dyDescent="0.25">
      <c r="A12547" s="191"/>
      <c r="B12547" s="179"/>
      <c r="C12547" s="179"/>
      <c r="D12547" s="180"/>
    </row>
    <row r="12548" spans="1:4" x14ac:dyDescent="0.25">
      <c r="A12548" s="191"/>
      <c r="B12548" s="179"/>
      <c r="C12548" s="179"/>
      <c r="D12548" s="180"/>
    </row>
    <row r="12549" spans="1:4" x14ac:dyDescent="0.25">
      <c r="A12549" s="191"/>
      <c r="B12549" s="179"/>
      <c r="C12549" s="179"/>
      <c r="D12549" s="180"/>
    </row>
    <row r="12550" spans="1:4" x14ac:dyDescent="0.25">
      <c r="A12550" s="191"/>
      <c r="B12550" s="179"/>
      <c r="C12550" s="179"/>
      <c r="D12550" s="180"/>
    </row>
    <row r="12551" spans="1:4" x14ac:dyDescent="0.25">
      <c r="A12551" s="191"/>
      <c r="B12551" s="179"/>
      <c r="C12551" s="179"/>
      <c r="D12551" s="180"/>
    </row>
    <row r="12552" spans="1:4" x14ac:dyDescent="0.25">
      <c r="A12552" s="191"/>
      <c r="B12552" s="179"/>
      <c r="C12552" s="179"/>
      <c r="D12552" s="180"/>
    </row>
    <row r="12553" spans="1:4" x14ac:dyDescent="0.25">
      <c r="A12553" s="191"/>
      <c r="B12553" s="179"/>
      <c r="C12553" s="179"/>
      <c r="D12553" s="180"/>
    </row>
    <row r="12554" spans="1:4" x14ac:dyDescent="0.25">
      <c r="A12554" s="191"/>
      <c r="B12554" s="179"/>
      <c r="C12554" s="179"/>
      <c r="D12554" s="180"/>
    </row>
    <row r="12555" spans="1:4" x14ac:dyDescent="0.25">
      <c r="A12555" s="191"/>
      <c r="B12555" s="179"/>
      <c r="C12555" s="179"/>
      <c r="D12555" s="180"/>
    </row>
    <row r="12556" spans="1:4" x14ac:dyDescent="0.25">
      <c r="A12556" s="191"/>
      <c r="B12556" s="179"/>
      <c r="C12556" s="179"/>
      <c r="D12556" s="180"/>
    </row>
    <row r="12557" spans="1:4" x14ac:dyDescent="0.25">
      <c r="A12557" s="191"/>
      <c r="B12557" s="179"/>
      <c r="C12557" s="179"/>
      <c r="D12557" s="180"/>
    </row>
    <row r="12558" spans="1:4" x14ac:dyDescent="0.25">
      <c r="A12558" s="191"/>
      <c r="B12558" s="179"/>
      <c r="C12558" s="179"/>
      <c r="D12558" s="180"/>
    </row>
    <row r="12559" spans="1:4" x14ac:dyDescent="0.25">
      <c r="A12559" s="191"/>
      <c r="B12559" s="179"/>
      <c r="C12559" s="179"/>
      <c r="D12559" s="180"/>
    </row>
    <row r="12560" spans="1:4" x14ac:dyDescent="0.25">
      <c r="A12560" s="191"/>
      <c r="B12560" s="179"/>
      <c r="C12560" s="179"/>
      <c r="D12560" s="180"/>
    </row>
    <row r="12561" spans="1:4" x14ac:dyDescent="0.25">
      <c r="A12561" s="191"/>
      <c r="B12561" s="179"/>
      <c r="C12561" s="179"/>
      <c r="D12561" s="180"/>
    </row>
    <row r="12562" spans="1:4" x14ac:dyDescent="0.25">
      <c r="A12562" s="191"/>
      <c r="B12562" s="179"/>
      <c r="C12562" s="179"/>
      <c r="D12562" s="180"/>
    </row>
    <row r="12563" spans="1:4" x14ac:dyDescent="0.25">
      <c r="A12563" s="191"/>
      <c r="B12563" s="179"/>
      <c r="C12563" s="179"/>
      <c r="D12563" s="180"/>
    </row>
    <row r="12564" spans="1:4" x14ac:dyDescent="0.25">
      <c r="A12564" s="191"/>
      <c r="B12564" s="179"/>
      <c r="C12564" s="179"/>
      <c r="D12564" s="180"/>
    </row>
    <row r="12565" spans="1:4" x14ac:dyDescent="0.25">
      <c r="A12565" s="191"/>
      <c r="B12565" s="179"/>
      <c r="C12565" s="179"/>
      <c r="D12565" s="180"/>
    </row>
    <row r="12566" spans="1:4" x14ac:dyDescent="0.25">
      <c r="A12566" s="191"/>
      <c r="B12566" s="179"/>
      <c r="C12566" s="179"/>
      <c r="D12566" s="180"/>
    </row>
    <row r="12567" spans="1:4" x14ac:dyDescent="0.25">
      <c r="A12567" s="191"/>
      <c r="B12567" s="179"/>
      <c r="C12567" s="179"/>
      <c r="D12567" s="180"/>
    </row>
    <row r="12568" spans="1:4" x14ac:dyDescent="0.25">
      <c r="A12568" s="191"/>
      <c r="B12568" s="179"/>
      <c r="C12568" s="179"/>
      <c r="D12568" s="180"/>
    </row>
    <row r="12569" spans="1:4" x14ac:dyDescent="0.25">
      <c r="A12569" s="191"/>
      <c r="B12569" s="179"/>
      <c r="C12569" s="179"/>
      <c r="D12569" s="180"/>
    </row>
    <row r="12570" spans="1:4" x14ac:dyDescent="0.25">
      <c r="A12570" s="191"/>
      <c r="B12570" s="179"/>
      <c r="C12570" s="179"/>
      <c r="D12570" s="180"/>
    </row>
    <row r="12571" spans="1:4" x14ac:dyDescent="0.25">
      <c r="A12571" s="191"/>
      <c r="B12571" s="179"/>
      <c r="C12571" s="179"/>
      <c r="D12571" s="180"/>
    </row>
    <row r="12572" spans="1:4" x14ac:dyDescent="0.25">
      <c r="A12572" s="191"/>
      <c r="B12572" s="179"/>
      <c r="C12572" s="179"/>
      <c r="D12572" s="180"/>
    </row>
    <row r="12573" spans="1:4" x14ac:dyDescent="0.25">
      <c r="A12573" s="191"/>
      <c r="B12573" s="179"/>
      <c r="C12573" s="179"/>
      <c r="D12573" s="180"/>
    </row>
    <row r="12574" spans="1:4" x14ac:dyDescent="0.25">
      <c r="A12574" s="191"/>
      <c r="B12574" s="179"/>
      <c r="C12574" s="179"/>
      <c r="D12574" s="180"/>
    </row>
    <row r="12575" spans="1:4" x14ac:dyDescent="0.25">
      <c r="A12575" s="191"/>
      <c r="B12575" s="179"/>
      <c r="C12575" s="179"/>
      <c r="D12575" s="180"/>
    </row>
    <row r="12576" spans="1:4" x14ac:dyDescent="0.25">
      <c r="A12576" s="191"/>
      <c r="B12576" s="179"/>
      <c r="C12576" s="179"/>
      <c r="D12576" s="180"/>
    </row>
    <row r="12577" spans="1:4" x14ac:dyDescent="0.25">
      <c r="A12577" s="191"/>
      <c r="B12577" s="179"/>
      <c r="C12577" s="179"/>
      <c r="D12577" s="180"/>
    </row>
    <row r="12578" spans="1:4" x14ac:dyDescent="0.25">
      <c r="A12578" s="191"/>
      <c r="B12578" s="179"/>
      <c r="C12578" s="179"/>
      <c r="D12578" s="180"/>
    </row>
    <row r="12579" spans="1:4" x14ac:dyDescent="0.25">
      <c r="A12579" s="191"/>
      <c r="B12579" s="179"/>
      <c r="C12579" s="179"/>
      <c r="D12579" s="180"/>
    </row>
    <row r="12580" spans="1:4" x14ac:dyDescent="0.25">
      <c r="A12580" s="191"/>
      <c r="B12580" s="179"/>
      <c r="C12580" s="179"/>
      <c r="D12580" s="180"/>
    </row>
    <row r="12581" spans="1:4" x14ac:dyDescent="0.25">
      <c r="A12581" s="191"/>
      <c r="B12581" s="179"/>
      <c r="C12581" s="179"/>
      <c r="D12581" s="180"/>
    </row>
    <row r="12582" spans="1:4" x14ac:dyDescent="0.25">
      <c r="A12582" s="191"/>
      <c r="B12582" s="179"/>
      <c r="C12582" s="179"/>
      <c r="D12582" s="180"/>
    </row>
    <row r="12583" spans="1:4" x14ac:dyDescent="0.25">
      <c r="A12583" s="191"/>
      <c r="B12583" s="179"/>
      <c r="C12583" s="179"/>
      <c r="D12583" s="180"/>
    </row>
    <row r="12584" spans="1:4" x14ac:dyDescent="0.25">
      <c r="A12584" s="191"/>
      <c r="B12584" s="179"/>
      <c r="C12584" s="179"/>
      <c r="D12584" s="180"/>
    </row>
    <row r="12585" spans="1:4" x14ac:dyDescent="0.25">
      <c r="A12585" s="191"/>
      <c r="B12585" s="179"/>
      <c r="C12585" s="179"/>
      <c r="D12585" s="180"/>
    </row>
    <row r="12586" spans="1:4" x14ac:dyDescent="0.25">
      <c r="A12586" s="191"/>
      <c r="B12586" s="179"/>
      <c r="C12586" s="179"/>
      <c r="D12586" s="180"/>
    </row>
    <row r="12587" spans="1:4" x14ac:dyDescent="0.25">
      <c r="A12587" s="191"/>
      <c r="B12587" s="179"/>
      <c r="C12587" s="179"/>
      <c r="D12587" s="180"/>
    </row>
    <row r="12588" spans="1:4" x14ac:dyDescent="0.25">
      <c r="A12588" s="191"/>
      <c r="B12588" s="179"/>
      <c r="C12588" s="179"/>
      <c r="D12588" s="180"/>
    </row>
    <row r="12589" spans="1:4" x14ac:dyDescent="0.25">
      <c r="A12589" s="191"/>
      <c r="B12589" s="179"/>
      <c r="C12589" s="179"/>
      <c r="D12589" s="180"/>
    </row>
    <row r="12590" spans="1:4" x14ac:dyDescent="0.25">
      <c r="A12590" s="191"/>
      <c r="B12590" s="179"/>
      <c r="C12590" s="179"/>
      <c r="D12590" s="180"/>
    </row>
    <row r="12591" spans="1:4" x14ac:dyDescent="0.25">
      <c r="A12591" s="191"/>
      <c r="B12591" s="179"/>
      <c r="C12591" s="179"/>
      <c r="D12591" s="180"/>
    </row>
    <row r="12592" spans="1:4" x14ac:dyDescent="0.25">
      <c r="A12592" s="191"/>
      <c r="B12592" s="179"/>
      <c r="C12592" s="179"/>
      <c r="D12592" s="180"/>
    </row>
    <row r="12593" spans="1:4" x14ac:dyDescent="0.25">
      <c r="A12593" s="191"/>
      <c r="B12593" s="179"/>
      <c r="C12593" s="179"/>
      <c r="D12593" s="180"/>
    </row>
    <row r="12594" spans="1:4" x14ac:dyDescent="0.25">
      <c r="A12594" s="191"/>
      <c r="B12594" s="179"/>
      <c r="C12594" s="179"/>
      <c r="D12594" s="180"/>
    </row>
    <row r="12595" spans="1:4" x14ac:dyDescent="0.25">
      <c r="A12595" s="191"/>
      <c r="B12595" s="179"/>
      <c r="C12595" s="179"/>
      <c r="D12595" s="180"/>
    </row>
    <row r="12596" spans="1:4" x14ac:dyDescent="0.25">
      <c r="A12596" s="191"/>
      <c r="B12596" s="179"/>
      <c r="C12596" s="179"/>
      <c r="D12596" s="180"/>
    </row>
    <row r="14647" spans="1:4" x14ac:dyDescent="0.25">
      <c r="A14647" s="304"/>
      <c r="B14647" s="733"/>
      <c r="C14647" s="733"/>
      <c r="D14647" s="304"/>
    </row>
    <row r="14648" spans="1:4" x14ac:dyDescent="0.25">
      <c r="A14648"/>
      <c r="B14648" s="305"/>
      <c r="D14648"/>
    </row>
    <row r="14649" spans="1:4" x14ac:dyDescent="0.25">
      <c r="A14649" s="306"/>
      <c r="B14649" s="306"/>
      <c r="C14649" s="306"/>
      <c r="D14649" s="307"/>
    </row>
    <row r="14650" spans="1:4" x14ac:dyDescent="0.25">
      <c r="A14650" s="308"/>
      <c r="B14650" s="309"/>
      <c r="C14650" s="308"/>
      <c r="D14650" s="310"/>
    </row>
    <row r="14651" spans="1:4" x14ac:dyDescent="0.25">
      <c r="A14651" s="308"/>
      <c r="B14651" s="309"/>
      <c r="C14651" s="308"/>
      <c r="D14651" s="310"/>
    </row>
    <row r="14652" spans="1:4" x14ac:dyDescent="0.25">
      <c r="A14652" s="308"/>
      <c r="B14652" s="309"/>
      <c r="C14652" s="308"/>
      <c r="D14652" s="310"/>
    </row>
    <row r="14653" spans="1:4" x14ac:dyDescent="0.25">
      <c r="A14653" s="308"/>
      <c r="B14653" s="309"/>
      <c r="C14653" s="308"/>
      <c r="D14653" s="310"/>
    </row>
    <row r="14654" spans="1:4" x14ac:dyDescent="0.25">
      <c r="A14654" s="308"/>
      <c r="B14654" s="309"/>
      <c r="C14654" s="308"/>
      <c r="D14654" s="310"/>
    </row>
    <row r="14655" spans="1:4" x14ac:dyDescent="0.25">
      <c r="A14655" s="308"/>
      <c r="B14655" s="309"/>
      <c r="C14655" s="308"/>
      <c r="D14655" s="310"/>
    </row>
    <row r="14656" spans="1:4" x14ac:dyDescent="0.25">
      <c r="A14656" s="308"/>
      <c r="B14656" s="309"/>
      <c r="C14656" s="308"/>
      <c r="D14656" s="310"/>
    </row>
    <row r="14657" spans="1:4" x14ac:dyDescent="0.25">
      <c r="A14657" s="308"/>
      <c r="B14657" s="309"/>
      <c r="C14657" s="308"/>
      <c r="D14657" s="310"/>
    </row>
    <row r="14658" spans="1:4" x14ac:dyDescent="0.25">
      <c r="A14658" s="308"/>
      <c r="B14658" s="309"/>
      <c r="C14658" s="308"/>
      <c r="D14658" s="310"/>
    </row>
    <row r="14659" spans="1:4" x14ac:dyDescent="0.25">
      <c r="A14659" s="308"/>
      <c r="B14659" s="309"/>
      <c r="C14659" s="308"/>
      <c r="D14659" s="310"/>
    </row>
    <row r="14660" spans="1:4" x14ac:dyDescent="0.25">
      <c r="A14660" s="308"/>
      <c r="B14660" s="309"/>
      <c r="C14660" s="308"/>
      <c r="D14660" s="310"/>
    </row>
    <row r="14661" spans="1:4" x14ac:dyDescent="0.25">
      <c r="A14661" s="308"/>
      <c r="B14661" s="309"/>
      <c r="C14661" s="308"/>
      <c r="D14661" s="310"/>
    </row>
    <row r="14662" spans="1:4" x14ac:dyDescent="0.25">
      <c r="A14662" s="308"/>
      <c r="B14662" s="309"/>
      <c r="C14662" s="308"/>
      <c r="D14662" s="310"/>
    </row>
    <row r="14663" spans="1:4" x14ac:dyDescent="0.25">
      <c r="A14663" s="308"/>
      <c r="B14663" s="309"/>
      <c r="C14663" s="308"/>
      <c r="D14663" s="310"/>
    </row>
    <row r="14664" spans="1:4" x14ac:dyDescent="0.25">
      <c r="A14664" s="308"/>
      <c r="B14664" s="309"/>
      <c r="C14664" s="308"/>
      <c r="D14664" s="310"/>
    </row>
    <row r="14665" spans="1:4" x14ac:dyDescent="0.25">
      <c r="A14665" s="308"/>
      <c r="B14665" s="309"/>
      <c r="C14665" s="308"/>
      <c r="D14665" s="310"/>
    </row>
    <row r="14666" spans="1:4" x14ac:dyDescent="0.25">
      <c r="A14666" s="308"/>
      <c r="B14666" s="309"/>
      <c r="C14666" s="308"/>
      <c r="D14666" s="310"/>
    </row>
    <row r="14667" spans="1:4" x14ac:dyDescent="0.25">
      <c r="A14667" s="308"/>
      <c r="B14667" s="309"/>
      <c r="C14667" s="308"/>
      <c r="D14667" s="310"/>
    </row>
    <row r="14668" spans="1:4" x14ac:dyDescent="0.25">
      <c r="A14668" s="308"/>
      <c r="B14668" s="309"/>
      <c r="C14668" s="308"/>
      <c r="D14668" s="310"/>
    </row>
    <row r="14669" spans="1:4" x14ac:dyDescent="0.25">
      <c r="A14669" s="308"/>
      <c r="B14669" s="309"/>
      <c r="C14669" s="308"/>
      <c r="D14669" s="310"/>
    </row>
    <row r="14670" spans="1:4" x14ac:dyDescent="0.25">
      <c r="A14670" s="308"/>
      <c r="B14670" s="309"/>
      <c r="C14670" s="308"/>
      <c r="D14670" s="310"/>
    </row>
    <row r="14671" spans="1:4" x14ac:dyDescent="0.25">
      <c r="A14671" s="308"/>
      <c r="B14671" s="309"/>
      <c r="C14671" s="308"/>
      <c r="D14671" s="310"/>
    </row>
    <row r="14672" spans="1:4" x14ac:dyDescent="0.25">
      <c r="A14672" s="308"/>
      <c r="B14672" s="309"/>
      <c r="C14672" s="308"/>
      <c r="D14672" s="310"/>
    </row>
    <row r="14673" spans="1:4" x14ac:dyDescent="0.25">
      <c r="A14673" s="308"/>
      <c r="B14673" s="309"/>
      <c r="C14673" s="308"/>
      <c r="D14673" s="310"/>
    </row>
    <row r="14674" spans="1:4" x14ac:dyDescent="0.25">
      <c r="A14674" s="308"/>
      <c r="B14674" s="309"/>
      <c r="C14674" s="308"/>
      <c r="D14674" s="310"/>
    </row>
    <row r="14675" spans="1:4" x14ac:dyDescent="0.25">
      <c r="A14675" s="308"/>
      <c r="B14675" s="309"/>
      <c r="C14675" s="308"/>
      <c r="D14675" s="310"/>
    </row>
    <row r="14676" spans="1:4" x14ac:dyDescent="0.25">
      <c r="A14676" s="308"/>
      <c r="B14676" s="309"/>
      <c r="C14676" s="308"/>
      <c r="D14676" s="310"/>
    </row>
    <row r="14677" spans="1:4" x14ac:dyDescent="0.25">
      <c r="A14677" s="308"/>
      <c r="B14677" s="309"/>
      <c r="C14677" s="308"/>
      <c r="D14677" s="310"/>
    </row>
    <row r="14678" spans="1:4" x14ac:dyDescent="0.25">
      <c r="A14678" s="308"/>
      <c r="B14678" s="309"/>
      <c r="C14678" s="308"/>
      <c r="D14678" s="310"/>
    </row>
    <row r="14679" spans="1:4" x14ac:dyDescent="0.25">
      <c r="A14679" s="308"/>
      <c r="B14679" s="309"/>
      <c r="C14679" s="308"/>
      <c r="D14679" s="310"/>
    </row>
    <row r="14680" spans="1:4" x14ac:dyDescent="0.25">
      <c r="A14680" s="308"/>
      <c r="B14680" s="309"/>
      <c r="C14680" s="308"/>
      <c r="D14680" s="310"/>
    </row>
    <row r="14681" spans="1:4" x14ac:dyDescent="0.25">
      <c r="A14681" s="308"/>
      <c r="B14681" s="309"/>
      <c r="C14681" s="308"/>
      <c r="D14681" s="310"/>
    </row>
    <row r="14682" spans="1:4" x14ac:dyDescent="0.25">
      <c r="A14682" s="308"/>
      <c r="B14682" s="309"/>
      <c r="C14682" s="308"/>
      <c r="D14682" s="310"/>
    </row>
    <row r="14683" spans="1:4" x14ac:dyDescent="0.25">
      <c r="A14683" s="308"/>
      <c r="B14683" s="309"/>
      <c r="C14683" s="308"/>
      <c r="D14683" s="310"/>
    </row>
    <row r="14684" spans="1:4" x14ac:dyDescent="0.25">
      <c r="A14684" s="308"/>
      <c r="B14684" s="309"/>
      <c r="C14684" s="308"/>
      <c r="D14684" s="310"/>
    </row>
    <row r="14685" spans="1:4" x14ac:dyDescent="0.25">
      <c r="A14685" s="308"/>
      <c r="B14685" s="309"/>
      <c r="C14685" s="308"/>
      <c r="D14685" s="310"/>
    </row>
    <row r="14686" spans="1:4" x14ac:dyDescent="0.25">
      <c r="A14686" s="308"/>
      <c r="B14686" s="309"/>
      <c r="C14686" s="308"/>
      <c r="D14686" s="310"/>
    </row>
    <row r="14687" spans="1:4" x14ac:dyDescent="0.25">
      <c r="A14687" s="308"/>
      <c r="B14687" s="309"/>
      <c r="C14687" s="308"/>
      <c r="D14687" s="310"/>
    </row>
    <row r="14688" spans="1:4" x14ac:dyDescent="0.25">
      <c r="A14688" s="308"/>
      <c r="B14688" s="309"/>
      <c r="C14688" s="308"/>
      <c r="D14688" s="310"/>
    </row>
    <row r="14689" spans="1:4" x14ac:dyDescent="0.25">
      <c r="A14689" s="308"/>
      <c r="B14689" s="309"/>
      <c r="C14689" s="308"/>
      <c r="D14689" s="310"/>
    </row>
    <row r="14690" spans="1:4" x14ac:dyDescent="0.25">
      <c r="A14690" s="308"/>
      <c r="B14690" s="309"/>
      <c r="C14690" s="308"/>
      <c r="D14690" s="310"/>
    </row>
    <row r="14691" spans="1:4" x14ac:dyDescent="0.25">
      <c r="A14691" s="308"/>
      <c r="B14691" s="309"/>
      <c r="C14691" s="308"/>
      <c r="D14691" s="310"/>
    </row>
    <row r="14692" spans="1:4" x14ac:dyDescent="0.25">
      <c r="A14692" s="308"/>
      <c r="B14692" s="309"/>
      <c r="C14692" s="308"/>
      <c r="D14692" s="310"/>
    </row>
    <row r="14693" spans="1:4" x14ac:dyDescent="0.25">
      <c r="A14693" s="308"/>
      <c r="B14693" s="309"/>
      <c r="C14693" s="308"/>
      <c r="D14693" s="310"/>
    </row>
    <row r="14694" spans="1:4" x14ac:dyDescent="0.25">
      <c r="A14694" s="308"/>
      <c r="B14694" s="309"/>
      <c r="C14694" s="308"/>
      <c r="D14694" s="310"/>
    </row>
    <row r="14695" spans="1:4" x14ac:dyDescent="0.25">
      <c r="A14695" s="308"/>
      <c r="B14695" s="309"/>
      <c r="C14695" s="308"/>
      <c r="D14695" s="310"/>
    </row>
    <row r="14696" spans="1:4" x14ac:dyDescent="0.25">
      <c r="A14696" s="308"/>
      <c r="B14696" s="309"/>
      <c r="C14696" s="308"/>
      <c r="D14696" s="310"/>
    </row>
    <row r="14697" spans="1:4" x14ac:dyDescent="0.25">
      <c r="A14697" s="308"/>
      <c r="B14697" s="309"/>
      <c r="C14697" s="308"/>
      <c r="D14697" s="310"/>
    </row>
    <row r="14698" spans="1:4" x14ac:dyDescent="0.25">
      <c r="A14698" s="308"/>
      <c r="B14698" s="309"/>
      <c r="C14698" s="308"/>
      <c r="D14698" s="310"/>
    </row>
    <row r="14699" spans="1:4" x14ac:dyDescent="0.25">
      <c r="A14699" s="308"/>
      <c r="B14699" s="309"/>
      <c r="C14699" s="308"/>
      <c r="D14699" s="310"/>
    </row>
    <row r="14700" spans="1:4" x14ac:dyDescent="0.25">
      <c r="A14700" s="308"/>
      <c r="B14700" s="309"/>
      <c r="C14700" s="308"/>
      <c r="D14700" s="310"/>
    </row>
    <row r="14701" spans="1:4" x14ac:dyDescent="0.25">
      <c r="A14701" s="308"/>
      <c r="B14701" s="309"/>
      <c r="C14701" s="308"/>
      <c r="D14701" s="310"/>
    </row>
    <row r="14702" spans="1:4" x14ac:dyDescent="0.25">
      <c r="A14702" s="308"/>
      <c r="B14702" s="309"/>
      <c r="C14702" s="308"/>
      <c r="D14702" s="310"/>
    </row>
    <row r="14703" spans="1:4" x14ac:dyDescent="0.25">
      <c r="A14703" s="308"/>
      <c r="B14703" s="309"/>
      <c r="C14703" s="308"/>
      <c r="D14703" s="310"/>
    </row>
    <row r="14704" spans="1:4" x14ac:dyDescent="0.25">
      <c r="A14704" s="308"/>
      <c r="B14704" s="309"/>
      <c r="C14704" s="308"/>
      <c r="D14704" s="310"/>
    </row>
    <row r="14705" spans="1:4" x14ac:dyDescent="0.25">
      <c r="A14705" s="308"/>
      <c r="B14705" s="309"/>
      <c r="C14705" s="308"/>
      <c r="D14705" s="310"/>
    </row>
    <row r="14706" spans="1:4" x14ac:dyDescent="0.25">
      <c r="A14706" s="308"/>
      <c r="B14706" s="309"/>
      <c r="C14706" s="308"/>
      <c r="D14706" s="310"/>
    </row>
    <row r="14707" spans="1:4" x14ac:dyDescent="0.25">
      <c r="A14707" s="308"/>
      <c r="B14707" s="309"/>
      <c r="C14707" s="308"/>
      <c r="D14707" s="310"/>
    </row>
    <row r="14708" spans="1:4" x14ac:dyDescent="0.25">
      <c r="A14708" s="308"/>
      <c r="B14708" s="309"/>
      <c r="C14708" s="308"/>
      <c r="D14708" s="310"/>
    </row>
    <row r="14709" spans="1:4" x14ac:dyDescent="0.25">
      <c r="A14709" s="308"/>
      <c r="B14709" s="309"/>
      <c r="C14709" s="308"/>
      <c r="D14709" s="310"/>
    </row>
    <row r="14710" spans="1:4" x14ac:dyDescent="0.25">
      <c r="A14710" s="308"/>
      <c r="B14710" s="309"/>
      <c r="C14710" s="308"/>
      <c r="D14710" s="310"/>
    </row>
    <row r="14711" spans="1:4" x14ac:dyDescent="0.25">
      <c r="A14711" s="308"/>
      <c r="B14711" s="309"/>
      <c r="C14711" s="308"/>
      <c r="D14711" s="310"/>
    </row>
    <row r="14712" spans="1:4" x14ac:dyDescent="0.25">
      <c r="A14712" s="308"/>
      <c r="B14712" s="309"/>
      <c r="C14712" s="308"/>
      <c r="D14712" s="310"/>
    </row>
    <row r="14713" spans="1:4" x14ac:dyDescent="0.25">
      <c r="A14713" s="308"/>
      <c r="B14713" s="309"/>
      <c r="C14713" s="308"/>
      <c r="D14713" s="310"/>
    </row>
    <row r="14714" spans="1:4" x14ac:dyDescent="0.25">
      <c r="A14714" s="308"/>
      <c r="B14714" s="309"/>
      <c r="C14714" s="308"/>
      <c r="D14714" s="310"/>
    </row>
    <row r="14715" spans="1:4" x14ac:dyDescent="0.25">
      <c r="A14715" s="308"/>
      <c r="B14715" s="309"/>
      <c r="C14715" s="308"/>
      <c r="D14715" s="310"/>
    </row>
    <row r="14716" spans="1:4" x14ac:dyDescent="0.25">
      <c r="A14716" s="308"/>
      <c r="B14716" s="309"/>
      <c r="C14716" s="308"/>
      <c r="D14716" s="310"/>
    </row>
    <row r="14717" spans="1:4" x14ac:dyDescent="0.25">
      <c r="A14717" s="308"/>
      <c r="B14717" s="309"/>
      <c r="C14717" s="308"/>
      <c r="D14717" s="310"/>
    </row>
    <row r="14718" spans="1:4" x14ac:dyDescent="0.25">
      <c r="A14718" s="308"/>
      <c r="B14718" s="309"/>
      <c r="C14718" s="308"/>
      <c r="D14718" s="310"/>
    </row>
    <row r="14719" spans="1:4" x14ac:dyDescent="0.25">
      <c r="A14719" s="308"/>
      <c r="B14719" s="309"/>
      <c r="C14719" s="308"/>
      <c r="D14719" s="310"/>
    </row>
    <row r="14720" spans="1:4" x14ac:dyDescent="0.25">
      <c r="A14720" s="308"/>
      <c r="B14720" s="309"/>
      <c r="C14720" s="308"/>
      <c r="D14720" s="310"/>
    </row>
    <row r="14721" spans="1:4" x14ac:dyDescent="0.25">
      <c r="A14721" s="308"/>
      <c r="B14721" s="309"/>
      <c r="C14721" s="308"/>
      <c r="D14721" s="310"/>
    </row>
    <row r="14722" spans="1:4" x14ac:dyDescent="0.25">
      <c r="A14722" s="308"/>
      <c r="B14722" s="309"/>
      <c r="C14722" s="308"/>
      <c r="D14722" s="310"/>
    </row>
    <row r="14723" spans="1:4" x14ac:dyDescent="0.25">
      <c r="A14723" s="308"/>
      <c r="B14723" s="309"/>
      <c r="C14723" s="308"/>
      <c r="D14723" s="310"/>
    </row>
    <row r="14724" spans="1:4" x14ac:dyDescent="0.25">
      <c r="A14724" s="308"/>
      <c r="B14724" s="309"/>
      <c r="C14724" s="308"/>
      <c r="D14724" s="310"/>
    </row>
    <row r="14725" spans="1:4" x14ac:dyDescent="0.25">
      <c r="A14725" s="308"/>
      <c r="B14725" s="309"/>
      <c r="C14725" s="308"/>
      <c r="D14725" s="310"/>
    </row>
    <row r="14726" spans="1:4" x14ac:dyDescent="0.25">
      <c r="A14726" s="308"/>
      <c r="B14726" s="309"/>
      <c r="C14726" s="308"/>
      <c r="D14726" s="310"/>
    </row>
    <row r="14727" spans="1:4" x14ac:dyDescent="0.25">
      <c r="A14727" s="308"/>
      <c r="B14727" s="309"/>
      <c r="C14727" s="308"/>
      <c r="D14727" s="310"/>
    </row>
    <row r="14728" spans="1:4" x14ac:dyDescent="0.25">
      <c r="A14728" s="308"/>
      <c r="B14728" s="309"/>
      <c r="C14728" s="308"/>
      <c r="D14728" s="310"/>
    </row>
    <row r="14729" spans="1:4" x14ac:dyDescent="0.25">
      <c r="A14729" s="308"/>
      <c r="B14729" s="309"/>
      <c r="C14729" s="308"/>
      <c r="D14729" s="310"/>
    </row>
    <row r="14730" spans="1:4" x14ac:dyDescent="0.25">
      <c r="A14730" s="308"/>
      <c r="B14730" s="309"/>
      <c r="C14730" s="308"/>
      <c r="D14730" s="310"/>
    </row>
    <row r="14731" spans="1:4" x14ac:dyDescent="0.25">
      <c r="A14731" s="308"/>
      <c r="B14731" s="309"/>
      <c r="C14731" s="308"/>
      <c r="D14731" s="310"/>
    </row>
    <row r="14732" spans="1:4" x14ac:dyDescent="0.25">
      <c r="A14732" s="308"/>
      <c r="B14732" s="309"/>
      <c r="C14732" s="308"/>
      <c r="D14732" s="310"/>
    </row>
    <row r="14733" spans="1:4" x14ac:dyDescent="0.25">
      <c r="A14733" s="308"/>
      <c r="B14733" s="309"/>
      <c r="C14733" s="308"/>
      <c r="D14733" s="310"/>
    </row>
    <row r="14734" spans="1:4" x14ac:dyDescent="0.25">
      <c r="A14734" s="308"/>
      <c r="B14734" s="309"/>
      <c r="C14734" s="308"/>
      <c r="D14734" s="310"/>
    </row>
    <row r="14735" spans="1:4" x14ac:dyDescent="0.25">
      <c r="A14735" s="308"/>
      <c r="B14735" s="309"/>
      <c r="C14735" s="308"/>
      <c r="D14735" s="310"/>
    </row>
    <row r="14736" spans="1:4" x14ac:dyDescent="0.25">
      <c r="A14736" s="308"/>
      <c r="B14736" s="309"/>
      <c r="C14736" s="308"/>
      <c r="D14736" s="310"/>
    </row>
    <row r="14737" spans="1:4" x14ac:dyDescent="0.25">
      <c r="A14737" s="308"/>
      <c r="B14737" s="309"/>
      <c r="C14737" s="308"/>
      <c r="D14737" s="310"/>
    </row>
    <row r="14738" spans="1:4" x14ac:dyDescent="0.25">
      <c r="A14738" s="308"/>
      <c r="B14738" s="309"/>
      <c r="C14738" s="308"/>
      <c r="D14738" s="310"/>
    </row>
    <row r="14739" spans="1:4" x14ac:dyDescent="0.25">
      <c r="A14739" s="308"/>
      <c r="B14739" s="309"/>
      <c r="C14739" s="308"/>
      <c r="D14739" s="310"/>
    </row>
    <row r="14740" spans="1:4" x14ac:dyDescent="0.25">
      <c r="A14740" s="308"/>
      <c r="B14740" s="309"/>
      <c r="C14740" s="308"/>
      <c r="D14740" s="310"/>
    </row>
    <row r="14741" spans="1:4" x14ac:dyDescent="0.25">
      <c r="A14741" s="308"/>
      <c r="B14741" s="309"/>
      <c r="C14741" s="308"/>
      <c r="D14741" s="310"/>
    </row>
    <row r="14742" spans="1:4" x14ac:dyDescent="0.25">
      <c r="A14742" s="308"/>
      <c r="B14742" s="309"/>
      <c r="C14742" s="308"/>
      <c r="D14742" s="310"/>
    </row>
    <row r="14743" spans="1:4" x14ac:dyDescent="0.25">
      <c r="A14743" s="308"/>
      <c r="B14743" s="309"/>
      <c r="C14743" s="308"/>
      <c r="D14743" s="310"/>
    </row>
    <row r="14744" spans="1:4" x14ac:dyDescent="0.25">
      <c r="A14744" s="308"/>
      <c r="B14744" s="309"/>
      <c r="C14744" s="308"/>
      <c r="D14744" s="310"/>
    </row>
    <row r="14745" spans="1:4" x14ac:dyDescent="0.25">
      <c r="A14745" s="308"/>
      <c r="B14745" s="309"/>
      <c r="C14745" s="308"/>
      <c r="D14745" s="310"/>
    </row>
    <row r="14746" spans="1:4" x14ac:dyDescent="0.25">
      <c r="A14746" s="308"/>
      <c r="B14746" s="309"/>
      <c r="C14746" s="308"/>
      <c r="D14746" s="310"/>
    </row>
    <row r="14747" spans="1:4" x14ac:dyDescent="0.25">
      <c r="A14747" s="308"/>
      <c r="B14747" s="309"/>
      <c r="C14747" s="308"/>
      <c r="D14747" s="310"/>
    </row>
    <row r="14748" spans="1:4" x14ac:dyDescent="0.25">
      <c r="A14748" s="308"/>
      <c r="B14748" s="309"/>
      <c r="C14748" s="308"/>
      <c r="D14748" s="310"/>
    </row>
    <row r="14749" spans="1:4" x14ac:dyDescent="0.25">
      <c r="A14749" s="308"/>
      <c r="B14749" s="309"/>
      <c r="C14749" s="308"/>
      <c r="D14749" s="310"/>
    </row>
    <row r="14750" spans="1:4" x14ac:dyDescent="0.25">
      <c r="A14750" s="308"/>
      <c r="B14750" s="309"/>
      <c r="C14750" s="308"/>
      <c r="D14750" s="310"/>
    </row>
    <row r="14751" spans="1:4" x14ac:dyDescent="0.25">
      <c r="A14751" s="308"/>
      <c r="B14751" s="309"/>
      <c r="C14751" s="308"/>
      <c r="D14751" s="310"/>
    </row>
    <row r="14752" spans="1:4" x14ac:dyDescent="0.25">
      <c r="A14752" s="308"/>
      <c r="B14752" s="309"/>
      <c r="C14752" s="308"/>
      <c r="D14752" s="310"/>
    </row>
    <row r="14753" spans="1:4" x14ac:dyDescent="0.25">
      <c r="A14753" s="308"/>
      <c r="B14753" s="309"/>
      <c r="C14753" s="308"/>
      <c r="D14753" s="310"/>
    </row>
    <row r="14754" spans="1:4" x14ac:dyDescent="0.25">
      <c r="A14754" s="308"/>
      <c r="B14754" s="309"/>
      <c r="C14754" s="308"/>
      <c r="D14754" s="310"/>
    </row>
    <row r="14755" spans="1:4" x14ac:dyDescent="0.25">
      <c r="A14755" s="308"/>
      <c r="B14755" s="309"/>
      <c r="C14755" s="308"/>
      <c r="D14755" s="310"/>
    </row>
    <row r="14756" spans="1:4" x14ac:dyDescent="0.25">
      <c r="A14756" s="308"/>
      <c r="B14756" s="309"/>
      <c r="C14756" s="308"/>
      <c r="D14756" s="310"/>
    </row>
    <row r="14757" spans="1:4" x14ac:dyDescent="0.25">
      <c r="A14757" s="308"/>
      <c r="B14757" s="309"/>
      <c r="C14757" s="308"/>
      <c r="D14757" s="310"/>
    </row>
    <row r="14758" spans="1:4" x14ac:dyDescent="0.25">
      <c r="A14758" s="308"/>
      <c r="B14758" s="309"/>
      <c r="C14758" s="308"/>
      <c r="D14758" s="310"/>
    </row>
    <row r="14759" spans="1:4" x14ac:dyDescent="0.25">
      <c r="A14759" s="308"/>
      <c r="B14759" s="309"/>
      <c r="C14759" s="308"/>
      <c r="D14759" s="310"/>
    </row>
    <row r="14760" spans="1:4" x14ac:dyDescent="0.25">
      <c r="A14760" s="308"/>
      <c r="B14760" s="309"/>
      <c r="C14760" s="308"/>
      <c r="D14760" s="310"/>
    </row>
    <row r="14761" spans="1:4" x14ac:dyDescent="0.25">
      <c r="A14761" s="308"/>
      <c r="B14761" s="309"/>
      <c r="C14761" s="308"/>
      <c r="D14761" s="310"/>
    </row>
    <row r="14762" spans="1:4" x14ac:dyDescent="0.25">
      <c r="A14762" s="308"/>
      <c r="B14762" s="309"/>
      <c r="C14762" s="308"/>
      <c r="D14762" s="310"/>
    </row>
    <row r="14763" spans="1:4" x14ac:dyDescent="0.25">
      <c r="A14763" s="308"/>
      <c r="B14763" s="309"/>
      <c r="C14763" s="308"/>
      <c r="D14763" s="310"/>
    </row>
    <row r="14764" spans="1:4" x14ac:dyDescent="0.25">
      <c r="A14764" s="308"/>
      <c r="B14764" s="309"/>
      <c r="C14764" s="308"/>
      <c r="D14764" s="310"/>
    </row>
    <row r="14765" spans="1:4" x14ac:dyDescent="0.25">
      <c r="A14765" s="308"/>
      <c r="B14765" s="309"/>
      <c r="C14765" s="308"/>
      <c r="D14765" s="310"/>
    </row>
    <row r="14766" spans="1:4" x14ac:dyDescent="0.25">
      <c r="A14766" s="308"/>
      <c r="B14766" s="309"/>
      <c r="C14766" s="308"/>
      <c r="D14766" s="310"/>
    </row>
    <row r="14767" spans="1:4" x14ac:dyDescent="0.25">
      <c r="A14767" s="308"/>
      <c r="B14767" s="309"/>
      <c r="C14767" s="308"/>
      <c r="D14767" s="310"/>
    </row>
    <row r="14768" spans="1:4" x14ac:dyDescent="0.25">
      <c r="A14768" s="308"/>
      <c r="B14768" s="309"/>
      <c r="C14768" s="308"/>
      <c r="D14768" s="310"/>
    </row>
    <row r="14769" spans="1:4" x14ac:dyDescent="0.25">
      <c r="A14769" s="308"/>
      <c r="B14769" s="309"/>
      <c r="C14769" s="308"/>
      <c r="D14769" s="310"/>
    </row>
    <row r="14770" spans="1:4" x14ac:dyDescent="0.25">
      <c r="A14770" s="308"/>
      <c r="B14770" s="309"/>
      <c r="C14770" s="308"/>
      <c r="D14770" s="310"/>
    </row>
    <row r="14771" spans="1:4" x14ac:dyDescent="0.25">
      <c r="A14771" s="308"/>
      <c r="B14771" s="309"/>
      <c r="C14771" s="308"/>
      <c r="D14771" s="310"/>
    </row>
    <row r="14772" spans="1:4" x14ac:dyDescent="0.25">
      <c r="A14772" s="308"/>
      <c r="B14772" s="309"/>
      <c r="C14772" s="308"/>
      <c r="D14772" s="310"/>
    </row>
    <row r="14773" spans="1:4" x14ac:dyDescent="0.25">
      <c r="A14773" s="308"/>
      <c r="B14773" s="309"/>
      <c r="C14773" s="308"/>
      <c r="D14773" s="310"/>
    </row>
    <row r="14774" spans="1:4" x14ac:dyDescent="0.25">
      <c r="A14774" s="308"/>
      <c r="B14774" s="309"/>
      <c r="C14774" s="308"/>
      <c r="D14774" s="310"/>
    </row>
    <row r="14775" spans="1:4" x14ac:dyDescent="0.25">
      <c r="A14775" s="308"/>
      <c r="B14775" s="309"/>
      <c r="C14775" s="308"/>
      <c r="D14775" s="310"/>
    </row>
    <row r="14776" spans="1:4" x14ac:dyDescent="0.25">
      <c r="A14776" s="308"/>
      <c r="B14776" s="309"/>
      <c r="C14776" s="308"/>
      <c r="D14776" s="310"/>
    </row>
    <row r="14777" spans="1:4" x14ac:dyDescent="0.25">
      <c r="A14777" s="308"/>
      <c r="B14777" s="309"/>
      <c r="C14777" s="308"/>
      <c r="D14777" s="310"/>
    </row>
    <row r="14778" spans="1:4" x14ac:dyDescent="0.25">
      <c r="A14778" s="308"/>
      <c r="B14778" s="309"/>
      <c r="C14778" s="308"/>
      <c r="D14778" s="310"/>
    </row>
    <row r="14779" spans="1:4" x14ac:dyDescent="0.25">
      <c r="A14779" s="308"/>
      <c r="B14779" s="309"/>
      <c r="C14779" s="308"/>
      <c r="D14779" s="310"/>
    </row>
    <row r="14780" spans="1:4" x14ac:dyDescent="0.25">
      <c r="A14780" s="308"/>
      <c r="B14780" s="309"/>
      <c r="C14780" s="308"/>
      <c r="D14780" s="310"/>
    </row>
    <row r="14781" spans="1:4" x14ac:dyDescent="0.25">
      <c r="A14781" s="308"/>
      <c r="B14781" s="309"/>
      <c r="C14781" s="308"/>
      <c r="D14781" s="310"/>
    </row>
    <row r="14782" spans="1:4" x14ac:dyDescent="0.25">
      <c r="A14782" s="308"/>
      <c r="B14782" s="309"/>
      <c r="C14782" s="308"/>
      <c r="D14782" s="310"/>
    </row>
    <row r="14783" spans="1:4" x14ac:dyDescent="0.25">
      <c r="A14783" s="308"/>
      <c r="B14783" s="309"/>
      <c r="C14783" s="308"/>
      <c r="D14783" s="310"/>
    </row>
    <row r="14784" spans="1:4" x14ac:dyDescent="0.25">
      <c r="A14784" s="308"/>
      <c r="B14784" s="309"/>
      <c r="C14784" s="308"/>
      <c r="D14784" s="310"/>
    </row>
    <row r="14785" spans="1:4" x14ac:dyDescent="0.25">
      <c r="A14785" s="308"/>
      <c r="B14785" s="309"/>
      <c r="C14785" s="308"/>
      <c r="D14785" s="310"/>
    </row>
    <row r="14786" spans="1:4" x14ac:dyDescent="0.25">
      <c r="A14786" s="308"/>
      <c r="B14786" s="309"/>
      <c r="C14786" s="308"/>
      <c r="D14786" s="310"/>
    </row>
    <row r="14787" spans="1:4" x14ac:dyDescent="0.25">
      <c r="A14787" s="308"/>
      <c r="B14787" s="309"/>
      <c r="C14787" s="308"/>
      <c r="D14787" s="310"/>
    </row>
    <row r="14788" spans="1:4" x14ac:dyDescent="0.25">
      <c r="A14788" s="308"/>
      <c r="B14788" s="309"/>
      <c r="C14788" s="308"/>
      <c r="D14788" s="310"/>
    </row>
    <row r="14789" spans="1:4" x14ac:dyDescent="0.25">
      <c r="A14789" s="308"/>
      <c r="B14789" s="309"/>
      <c r="C14789" s="308"/>
      <c r="D14789" s="310"/>
    </row>
    <row r="14790" spans="1:4" x14ac:dyDescent="0.25">
      <c r="A14790" s="308"/>
      <c r="B14790" s="309"/>
      <c r="C14790" s="308"/>
      <c r="D14790" s="310"/>
    </row>
    <row r="14791" spans="1:4" x14ac:dyDescent="0.25">
      <c r="A14791" s="308"/>
      <c r="B14791" s="309"/>
      <c r="C14791" s="308"/>
      <c r="D14791" s="310"/>
    </row>
    <row r="14792" spans="1:4" x14ac:dyDescent="0.25">
      <c r="A14792" s="308"/>
      <c r="B14792" s="309"/>
      <c r="C14792" s="308"/>
      <c r="D14792" s="310"/>
    </row>
    <row r="14793" spans="1:4" x14ac:dyDescent="0.25">
      <c r="A14793" s="308"/>
      <c r="B14793" s="309"/>
      <c r="C14793" s="308"/>
      <c r="D14793" s="310"/>
    </row>
    <row r="14794" spans="1:4" x14ac:dyDescent="0.25">
      <c r="A14794" s="308"/>
      <c r="B14794" s="309"/>
      <c r="C14794" s="308"/>
      <c r="D14794" s="310"/>
    </row>
    <row r="14795" spans="1:4" x14ac:dyDescent="0.25">
      <c r="A14795" s="308"/>
      <c r="B14795" s="309"/>
      <c r="C14795" s="308"/>
      <c r="D14795" s="310"/>
    </row>
    <row r="14796" spans="1:4" x14ac:dyDescent="0.25">
      <c r="A14796" s="308"/>
      <c r="B14796" s="309"/>
      <c r="C14796" s="308"/>
      <c r="D14796" s="310"/>
    </row>
    <row r="14797" spans="1:4" x14ac:dyDescent="0.25">
      <c r="A14797" s="308"/>
      <c r="B14797" s="309"/>
      <c r="C14797" s="308"/>
      <c r="D14797" s="310"/>
    </row>
    <row r="14798" spans="1:4" x14ac:dyDescent="0.25">
      <c r="A14798" s="308"/>
      <c r="B14798" s="309"/>
      <c r="C14798" s="308"/>
      <c r="D14798" s="310"/>
    </row>
    <row r="14799" spans="1:4" x14ac:dyDescent="0.25">
      <c r="A14799" s="308"/>
      <c r="B14799" s="309"/>
      <c r="C14799" s="308"/>
      <c r="D14799" s="310"/>
    </row>
    <row r="14800" spans="1:4" x14ac:dyDescent="0.25">
      <c r="A14800" s="308"/>
      <c r="B14800" s="309"/>
      <c r="C14800" s="308"/>
      <c r="D14800" s="310"/>
    </row>
    <row r="14801" spans="1:4" x14ac:dyDescent="0.25">
      <c r="A14801" s="308"/>
      <c r="B14801" s="309"/>
      <c r="C14801" s="308"/>
      <c r="D14801" s="310"/>
    </row>
    <row r="14802" spans="1:4" x14ac:dyDescent="0.25">
      <c r="A14802" s="308"/>
      <c r="B14802" s="309"/>
      <c r="C14802" s="308"/>
      <c r="D14802" s="310"/>
    </row>
    <row r="14803" spans="1:4" x14ac:dyDescent="0.25">
      <c r="A14803" s="308"/>
      <c r="B14803" s="309"/>
      <c r="C14803" s="308"/>
      <c r="D14803" s="310"/>
    </row>
    <row r="14804" spans="1:4" x14ac:dyDescent="0.25">
      <c r="A14804" s="308"/>
      <c r="B14804" s="309"/>
      <c r="C14804" s="308"/>
      <c r="D14804" s="310"/>
    </row>
    <row r="14805" spans="1:4" x14ac:dyDescent="0.25">
      <c r="A14805" s="308"/>
      <c r="B14805" s="309"/>
      <c r="C14805" s="308"/>
      <c r="D14805" s="310"/>
    </row>
    <row r="14806" spans="1:4" x14ac:dyDescent="0.25">
      <c r="A14806" s="308"/>
      <c r="B14806" s="309"/>
      <c r="C14806" s="308"/>
      <c r="D14806" s="310"/>
    </row>
    <row r="14807" spans="1:4" x14ac:dyDescent="0.25">
      <c r="A14807" s="308"/>
      <c r="B14807" s="309"/>
      <c r="C14807" s="308"/>
      <c r="D14807" s="310"/>
    </row>
    <row r="14808" spans="1:4" x14ac:dyDescent="0.25">
      <c r="A14808" s="308"/>
      <c r="B14808" s="309"/>
      <c r="C14808" s="308"/>
      <c r="D14808" s="310"/>
    </row>
    <row r="14809" spans="1:4" x14ac:dyDescent="0.25">
      <c r="A14809" s="308"/>
      <c r="B14809" s="309"/>
      <c r="C14809" s="308"/>
      <c r="D14809" s="310"/>
    </row>
    <row r="14810" spans="1:4" x14ac:dyDescent="0.25">
      <c r="A14810" s="308"/>
      <c r="B14810" s="309"/>
      <c r="C14810" s="308"/>
      <c r="D14810" s="310"/>
    </row>
    <row r="14811" spans="1:4" x14ac:dyDescent="0.25">
      <c r="A14811" s="308"/>
      <c r="B14811" s="309"/>
      <c r="C14811" s="308"/>
      <c r="D14811" s="310"/>
    </row>
    <row r="14812" spans="1:4" x14ac:dyDescent="0.25">
      <c r="A14812" s="308"/>
      <c r="B14812" s="309"/>
      <c r="C14812" s="308"/>
      <c r="D14812" s="310"/>
    </row>
    <row r="14813" spans="1:4" x14ac:dyDescent="0.25">
      <c r="A14813" s="308"/>
      <c r="B14813" s="309"/>
      <c r="C14813" s="308"/>
      <c r="D14813" s="310"/>
    </row>
    <row r="14814" spans="1:4" x14ac:dyDescent="0.25">
      <c r="A14814" s="308"/>
      <c r="B14814" s="309"/>
      <c r="C14814" s="308"/>
      <c r="D14814" s="310"/>
    </row>
    <row r="14815" spans="1:4" x14ac:dyDescent="0.25">
      <c r="A14815" s="308"/>
      <c r="B14815" s="309"/>
      <c r="C14815" s="308"/>
      <c r="D14815" s="310"/>
    </row>
    <row r="14816" spans="1:4" x14ac:dyDescent="0.25">
      <c r="A14816" s="308"/>
      <c r="B14816" s="309"/>
      <c r="C14816" s="308"/>
      <c r="D14816" s="310"/>
    </row>
    <row r="14817" spans="1:4" x14ac:dyDescent="0.25">
      <c r="A14817" s="308"/>
      <c r="B14817" s="309"/>
      <c r="C14817" s="308"/>
      <c r="D14817" s="310"/>
    </row>
    <row r="14818" spans="1:4" x14ac:dyDescent="0.25">
      <c r="A14818" s="308"/>
      <c r="B14818" s="309"/>
      <c r="C14818" s="308"/>
      <c r="D14818" s="310"/>
    </row>
    <row r="14819" spans="1:4" x14ac:dyDescent="0.25">
      <c r="A14819" s="308"/>
      <c r="B14819" s="309"/>
      <c r="C14819" s="308"/>
      <c r="D14819" s="310"/>
    </row>
    <row r="14820" spans="1:4" x14ac:dyDescent="0.25">
      <c r="A14820" s="308"/>
      <c r="B14820" s="309"/>
      <c r="C14820" s="308"/>
      <c r="D14820" s="310"/>
    </row>
    <row r="14821" spans="1:4" x14ac:dyDescent="0.25">
      <c r="A14821" s="308"/>
      <c r="B14821" s="309"/>
      <c r="C14821" s="308"/>
      <c r="D14821" s="310"/>
    </row>
    <row r="14822" spans="1:4" x14ac:dyDescent="0.25">
      <c r="A14822" s="308"/>
      <c r="B14822" s="309"/>
      <c r="C14822" s="308"/>
      <c r="D14822" s="310"/>
    </row>
    <row r="14823" spans="1:4" x14ac:dyDescent="0.25">
      <c r="A14823" s="308"/>
      <c r="B14823" s="309"/>
      <c r="C14823" s="308"/>
      <c r="D14823" s="310"/>
    </row>
    <row r="14824" spans="1:4" x14ac:dyDescent="0.25">
      <c r="A14824" s="308"/>
      <c r="B14824" s="309"/>
      <c r="C14824" s="308"/>
      <c r="D14824" s="310"/>
    </row>
    <row r="14825" spans="1:4" x14ac:dyDescent="0.25">
      <c r="A14825" s="308"/>
      <c r="B14825" s="309"/>
      <c r="C14825" s="308"/>
      <c r="D14825" s="310"/>
    </row>
    <row r="14826" spans="1:4" x14ac:dyDescent="0.25">
      <c r="A14826" s="308"/>
      <c r="B14826" s="309"/>
      <c r="C14826" s="308"/>
      <c r="D14826" s="310"/>
    </row>
    <row r="14827" spans="1:4" x14ac:dyDescent="0.25">
      <c r="A14827" s="308"/>
      <c r="B14827" s="309"/>
      <c r="C14827" s="308"/>
      <c r="D14827" s="310"/>
    </row>
    <row r="14828" spans="1:4" x14ac:dyDescent="0.25">
      <c r="A14828" s="308"/>
      <c r="B14828" s="309"/>
      <c r="C14828" s="308"/>
      <c r="D14828" s="310"/>
    </row>
    <row r="14829" spans="1:4" x14ac:dyDescent="0.25">
      <c r="A14829" s="308"/>
      <c r="B14829" s="309"/>
      <c r="C14829" s="308"/>
      <c r="D14829" s="310"/>
    </row>
    <row r="14830" spans="1:4" x14ac:dyDescent="0.25">
      <c r="A14830" s="308"/>
      <c r="B14830" s="309"/>
      <c r="C14830" s="308"/>
      <c r="D14830" s="310"/>
    </row>
    <row r="14831" spans="1:4" x14ac:dyDescent="0.25">
      <c r="A14831" s="308"/>
      <c r="B14831" s="309"/>
      <c r="C14831" s="308"/>
      <c r="D14831" s="310"/>
    </row>
    <row r="14832" spans="1:4" x14ac:dyDescent="0.25">
      <c r="A14832" s="308"/>
      <c r="B14832" s="309"/>
      <c r="C14832" s="308"/>
      <c r="D14832" s="310"/>
    </row>
    <row r="14833" spans="1:4" x14ac:dyDescent="0.25">
      <c r="A14833" s="308"/>
      <c r="B14833" s="309"/>
      <c r="C14833" s="308"/>
      <c r="D14833" s="310"/>
    </row>
    <row r="14834" spans="1:4" x14ac:dyDescent="0.25">
      <c r="A14834" s="308"/>
      <c r="B14834" s="309"/>
      <c r="C14834" s="308"/>
      <c r="D14834" s="310"/>
    </row>
    <row r="14835" spans="1:4" x14ac:dyDescent="0.25">
      <c r="A14835" s="308"/>
      <c r="B14835" s="309"/>
      <c r="C14835" s="308"/>
      <c r="D14835" s="310"/>
    </row>
    <row r="14836" spans="1:4" x14ac:dyDescent="0.25">
      <c r="A14836" s="308"/>
      <c r="B14836" s="309"/>
      <c r="C14836" s="308"/>
      <c r="D14836" s="310"/>
    </row>
    <row r="14837" spans="1:4" x14ac:dyDescent="0.25">
      <c r="A14837" s="308"/>
      <c r="B14837" s="309"/>
      <c r="C14837" s="308"/>
      <c r="D14837" s="310"/>
    </row>
    <row r="14838" spans="1:4" x14ac:dyDescent="0.25">
      <c r="A14838" s="308"/>
      <c r="B14838" s="309"/>
      <c r="C14838" s="308"/>
      <c r="D14838" s="310"/>
    </row>
    <row r="14839" spans="1:4" x14ac:dyDescent="0.25">
      <c r="A14839" s="308"/>
      <c r="B14839" s="309"/>
      <c r="C14839" s="308"/>
      <c r="D14839" s="310"/>
    </row>
    <row r="14840" spans="1:4" x14ac:dyDescent="0.25">
      <c r="A14840" s="308"/>
      <c r="B14840" s="309"/>
      <c r="C14840" s="308"/>
      <c r="D14840" s="310"/>
    </row>
    <row r="14841" spans="1:4" x14ac:dyDescent="0.25">
      <c r="A14841" s="308"/>
      <c r="B14841" s="309"/>
      <c r="C14841" s="308"/>
      <c r="D14841" s="310"/>
    </row>
    <row r="14842" spans="1:4" x14ac:dyDescent="0.25">
      <c r="A14842" s="308"/>
      <c r="B14842" s="309"/>
      <c r="C14842" s="308"/>
      <c r="D14842" s="310"/>
    </row>
    <row r="14843" spans="1:4" x14ac:dyDescent="0.25">
      <c r="A14843" s="308"/>
      <c r="B14843" s="309"/>
      <c r="C14843" s="308"/>
      <c r="D14843" s="310"/>
    </row>
    <row r="14844" spans="1:4" x14ac:dyDescent="0.25">
      <c r="A14844" s="308"/>
      <c r="B14844" s="309"/>
      <c r="C14844" s="308"/>
      <c r="D14844" s="310"/>
    </row>
    <row r="14845" spans="1:4" x14ac:dyDescent="0.25">
      <c r="A14845" s="308"/>
      <c r="B14845" s="309"/>
      <c r="C14845" s="308"/>
      <c r="D14845" s="310"/>
    </row>
    <row r="14846" spans="1:4" x14ac:dyDescent="0.25">
      <c r="A14846" s="308"/>
      <c r="B14846" s="309"/>
      <c r="C14846" s="308"/>
      <c r="D14846" s="310"/>
    </row>
    <row r="14847" spans="1:4" x14ac:dyDescent="0.25">
      <c r="A14847" s="308"/>
      <c r="B14847" s="309"/>
      <c r="C14847" s="308"/>
      <c r="D14847" s="310"/>
    </row>
    <row r="14848" spans="1:4" x14ac:dyDescent="0.25">
      <c r="A14848" s="308"/>
      <c r="B14848" s="309"/>
      <c r="C14848" s="308"/>
      <c r="D14848" s="310"/>
    </row>
    <row r="14849" spans="1:4" x14ac:dyDescent="0.25">
      <c r="A14849" s="308"/>
      <c r="B14849" s="309"/>
      <c r="C14849" s="308"/>
      <c r="D14849" s="310"/>
    </row>
    <row r="14850" spans="1:4" x14ac:dyDescent="0.25">
      <c r="A14850" s="308"/>
      <c r="B14850" s="309"/>
      <c r="C14850" s="308"/>
      <c r="D14850" s="310"/>
    </row>
    <row r="14851" spans="1:4" x14ac:dyDescent="0.25">
      <c r="A14851" s="308"/>
      <c r="B14851" s="309"/>
      <c r="C14851" s="308"/>
      <c r="D14851" s="310"/>
    </row>
    <row r="14852" spans="1:4" x14ac:dyDescent="0.25">
      <c r="A14852" s="308"/>
      <c r="B14852" s="309"/>
      <c r="C14852" s="308"/>
      <c r="D14852" s="310"/>
    </row>
    <row r="14853" spans="1:4" x14ac:dyDescent="0.25">
      <c r="A14853" s="308"/>
      <c r="B14853" s="309"/>
      <c r="C14853" s="308"/>
      <c r="D14853" s="310"/>
    </row>
    <row r="14854" spans="1:4" x14ac:dyDescent="0.25">
      <c r="A14854" s="308"/>
      <c r="B14854" s="309"/>
      <c r="C14854" s="308"/>
      <c r="D14854" s="310"/>
    </row>
    <row r="14855" spans="1:4" x14ac:dyDescent="0.25">
      <c r="A14855" s="308"/>
      <c r="B14855" s="309"/>
      <c r="C14855" s="308"/>
      <c r="D14855" s="310"/>
    </row>
    <row r="14856" spans="1:4" x14ac:dyDescent="0.25">
      <c r="A14856" s="308"/>
      <c r="B14856" s="309"/>
      <c r="C14856" s="308"/>
      <c r="D14856" s="310"/>
    </row>
    <row r="14857" spans="1:4" x14ac:dyDescent="0.25">
      <c r="A14857" s="308"/>
      <c r="B14857" s="309"/>
      <c r="C14857" s="308"/>
      <c r="D14857" s="310"/>
    </row>
    <row r="14858" spans="1:4" x14ac:dyDescent="0.25">
      <c r="A14858" s="308"/>
      <c r="B14858" s="309"/>
      <c r="C14858" s="308"/>
      <c r="D14858" s="310"/>
    </row>
    <row r="14859" spans="1:4" x14ac:dyDescent="0.25">
      <c r="A14859" s="308"/>
      <c r="B14859" s="309"/>
      <c r="C14859" s="308"/>
      <c r="D14859" s="310"/>
    </row>
    <row r="14860" spans="1:4" x14ac:dyDescent="0.25">
      <c r="A14860" s="308"/>
      <c r="B14860" s="309"/>
      <c r="C14860" s="308"/>
      <c r="D14860" s="310"/>
    </row>
    <row r="14861" spans="1:4" x14ac:dyDescent="0.25">
      <c r="A14861" s="308"/>
      <c r="B14861" s="309"/>
      <c r="C14861" s="308"/>
      <c r="D14861" s="310"/>
    </row>
    <row r="14862" spans="1:4" x14ac:dyDescent="0.25">
      <c r="A14862" s="308"/>
      <c r="B14862" s="309"/>
      <c r="C14862" s="308"/>
      <c r="D14862" s="310"/>
    </row>
    <row r="14863" spans="1:4" x14ac:dyDescent="0.25">
      <c r="A14863" s="308"/>
      <c r="B14863" s="309"/>
      <c r="C14863" s="308"/>
      <c r="D14863" s="310"/>
    </row>
    <row r="14864" spans="1:4" x14ac:dyDescent="0.25">
      <c r="A14864" s="308"/>
      <c r="B14864" s="309"/>
      <c r="C14864" s="308"/>
      <c r="D14864" s="310"/>
    </row>
    <row r="14865" spans="1:4" x14ac:dyDescent="0.25">
      <c r="A14865" s="308"/>
      <c r="B14865" s="309"/>
      <c r="C14865" s="308"/>
      <c r="D14865" s="310"/>
    </row>
    <row r="14866" spans="1:4" x14ac:dyDescent="0.25">
      <c r="A14866" s="308"/>
      <c r="B14866" s="309"/>
      <c r="C14866" s="308"/>
      <c r="D14866" s="310"/>
    </row>
    <row r="14867" spans="1:4" x14ac:dyDescent="0.25">
      <c r="A14867" s="308"/>
      <c r="B14867" s="309"/>
      <c r="C14867" s="308"/>
      <c r="D14867" s="310"/>
    </row>
    <row r="14868" spans="1:4" x14ac:dyDescent="0.25">
      <c r="A14868" s="308"/>
      <c r="B14868" s="309"/>
      <c r="C14868" s="308"/>
      <c r="D14868" s="310"/>
    </row>
    <row r="14869" spans="1:4" x14ac:dyDescent="0.25">
      <c r="A14869" s="308"/>
      <c r="B14869" s="309"/>
      <c r="C14869" s="308"/>
      <c r="D14869" s="310"/>
    </row>
    <row r="14870" spans="1:4" x14ac:dyDescent="0.25">
      <c r="A14870" s="308"/>
      <c r="B14870" s="309"/>
      <c r="C14870" s="308"/>
      <c r="D14870" s="310"/>
    </row>
    <row r="14871" spans="1:4" x14ac:dyDescent="0.25">
      <c r="A14871" s="308"/>
      <c r="B14871" s="309"/>
      <c r="C14871" s="308"/>
      <c r="D14871" s="310"/>
    </row>
    <row r="14872" spans="1:4" x14ac:dyDescent="0.25">
      <c r="A14872" s="308"/>
      <c r="B14872" s="309"/>
      <c r="C14872" s="308"/>
      <c r="D14872" s="310"/>
    </row>
    <row r="14873" spans="1:4" x14ac:dyDescent="0.25">
      <c r="A14873" s="308"/>
      <c r="B14873" s="309"/>
      <c r="C14873" s="308"/>
      <c r="D14873" s="310"/>
    </row>
    <row r="14874" spans="1:4" x14ac:dyDescent="0.25">
      <c r="A14874" s="308"/>
      <c r="B14874" s="309"/>
      <c r="C14874" s="308"/>
      <c r="D14874" s="310"/>
    </row>
    <row r="14875" spans="1:4" x14ac:dyDescent="0.25">
      <c r="A14875" s="308"/>
      <c r="B14875" s="309"/>
      <c r="C14875" s="308"/>
      <c r="D14875" s="310"/>
    </row>
    <row r="14876" spans="1:4" x14ac:dyDescent="0.25">
      <c r="A14876" s="308"/>
      <c r="B14876" s="309"/>
      <c r="C14876" s="308"/>
      <c r="D14876" s="310"/>
    </row>
    <row r="14877" spans="1:4" x14ac:dyDescent="0.25">
      <c r="A14877" s="308"/>
      <c r="B14877" s="309"/>
      <c r="C14877" s="308"/>
      <c r="D14877" s="310"/>
    </row>
    <row r="14878" spans="1:4" x14ac:dyDescent="0.25">
      <c r="A14878" s="308"/>
      <c r="B14878" s="309"/>
      <c r="C14878" s="308"/>
      <c r="D14878" s="310"/>
    </row>
    <row r="14879" spans="1:4" x14ac:dyDescent="0.25">
      <c r="A14879" s="308"/>
      <c r="B14879" s="309"/>
      <c r="C14879" s="308"/>
      <c r="D14879" s="310"/>
    </row>
    <row r="14880" spans="1:4" x14ac:dyDescent="0.25">
      <c r="A14880" s="308"/>
      <c r="B14880" s="309"/>
      <c r="C14880" s="308"/>
      <c r="D14880" s="310"/>
    </row>
    <row r="14881" spans="1:4" x14ac:dyDescent="0.25">
      <c r="A14881" s="308"/>
      <c r="B14881" s="309"/>
      <c r="C14881" s="308"/>
      <c r="D14881" s="310"/>
    </row>
    <row r="14882" spans="1:4" x14ac:dyDescent="0.25">
      <c r="A14882" s="308"/>
      <c r="B14882" s="309"/>
      <c r="C14882" s="308"/>
      <c r="D14882" s="310"/>
    </row>
    <row r="14883" spans="1:4" x14ac:dyDescent="0.25">
      <c r="A14883" s="308"/>
      <c r="B14883" s="309"/>
      <c r="C14883" s="308"/>
      <c r="D14883" s="310"/>
    </row>
    <row r="14884" spans="1:4" x14ac:dyDescent="0.25">
      <c r="A14884" s="308"/>
      <c r="B14884" s="309"/>
      <c r="C14884" s="308"/>
      <c r="D14884" s="310"/>
    </row>
    <row r="14885" spans="1:4" x14ac:dyDescent="0.25">
      <c r="A14885" s="308"/>
      <c r="B14885" s="309"/>
      <c r="C14885" s="308"/>
      <c r="D14885" s="310"/>
    </row>
    <row r="14886" spans="1:4" x14ac:dyDescent="0.25">
      <c r="A14886" s="308"/>
      <c r="B14886" s="309"/>
      <c r="C14886" s="308"/>
      <c r="D14886" s="310"/>
    </row>
    <row r="14887" spans="1:4" x14ac:dyDescent="0.25">
      <c r="A14887" s="308"/>
      <c r="B14887" s="309"/>
      <c r="C14887" s="308"/>
      <c r="D14887" s="310"/>
    </row>
    <row r="14888" spans="1:4" x14ac:dyDescent="0.25">
      <c r="A14888" s="308"/>
      <c r="B14888" s="309"/>
      <c r="C14888" s="308"/>
      <c r="D14888" s="310"/>
    </row>
    <row r="14889" spans="1:4" x14ac:dyDescent="0.25">
      <c r="A14889" s="308"/>
      <c r="B14889" s="309"/>
      <c r="C14889" s="308"/>
      <c r="D14889" s="310"/>
    </row>
    <row r="14890" spans="1:4" x14ac:dyDescent="0.25">
      <c r="A14890" s="308"/>
      <c r="B14890" s="309"/>
      <c r="C14890" s="308"/>
      <c r="D14890" s="310"/>
    </row>
    <row r="14891" spans="1:4" x14ac:dyDescent="0.25">
      <c r="A14891" s="308"/>
      <c r="B14891" s="309"/>
      <c r="C14891" s="308"/>
      <c r="D14891" s="310"/>
    </row>
    <row r="14892" spans="1:4" x14ac:dyDescent="0.25">
      <c r="A14892" s="308"/>
      <c r="B14892" s="309"/>
      <c r="C14892" s="308"/>
      <c r="D14892" s="310"/>
    </row>
    <row r="14893" spans="1:4" x14ac:dyDescent="0.25">
      <c r="A14893" s="308"/>
      <c r="B14893" s="309"/>
      <c r="C14893" s="308"/>
      <c r="D14893" s="310"/>
    </row>
    <row r="14894" spans="1:4" x14ac:dyDescent="0.25">
      <c r="A14894" s="308"/>
      <c r="B14894" s="309"/>
      <c r="C14894" s="308"/>
      <c r="D14894" s="310"/>
    </row>
    <row r="14895" spans="1:4" x14ac:dyDescent="0.25">
      <c r="A14895" s="308"/>
      <c r="B14895" s="309"/>
      <c r="C14895" s="308"/>
      <c r="D14895" s="310"/>
    </row>
    <row r="14896" spans="1:4" x14ac:dyDescent="0.25">
      <c r="A14896" s="308"/>
      <c r="B14896" s="309"/>
      <c r="C14896" s="308"/>
      <c r="D14896" s="310"/>
    </row>
    <row r="14897" spans="1:4" x14ac:dyDescent="0.25">
      <c r="A14897" s="308"/>
      <c r="B14897" s="309"/>
      <c r="C14897" s="308"/>
      <c r="D14897" s="310"/>
    </row>
    <row r="14898" spans="1:4" x14ac:dyDescent="0.25">
      <c r="A14898" s="308"/>
      <c r="B14898" s="309"/>
      <c r="C14898" s="308"/>
      <c r="D14898" s="310"/>
    </row>
    <row r="14899" spans="1:4" x14ac:dyDescent="0.25">
      <c r="A14899" s="308"/>
      <c r="B14899" s="309"/>
      <c r="C14899" s="308"/>
      <c r="D14899" s="310"/>
    </row>
    <row r="14900" spans="1:4" x14ac:dyDescent="0.25">
      <c r="A14900" s="308"/>
      <c r="B14900" s="309"/>
      <c r="C14900" s="308"/>
      <c r="D14900" s="310"/>
    </row>
    <row r="14901" spans="1:4" x14ac:dyDescent="0.25">
      <c r="A14901" s="308"/>
      <c r="B14901" s="309"/>
      <c r="C14901" s="308"/>
      <c r="D14901" s="310"/>
    </row>
    <row r="14902" spans="1:4" x14ac:dyDescent="0.25">
      <c r="A14902" s="308"/>
      <c r="B14902" s="309"/>
      <c r="C14902" s="308"/>
      <c r="D14902" s="310"/>
    </row>
    <row r="14903" spans="1:4" x14ac:dyDescent="0.25">
      <c r="A14903" s="308"/>
      <c r="B14903" s="309"/>
      <c r="C14903" s="308"/>
      <c r="D14903" s="310"/>
    </row>
    <row r="14904" spans="1:4" x14ac:dyDescent="0.25">
      <c r="A14904" s="308"/>
      <c r="B14904" s="309"/>
      <c r="C14904" s="308"/>
      <c r="D14904" s="310"/>
    </row>
    <row r="14905" spans="1:4" x14ac:dyDescent="0.25">
      <c r="A14905" s="308"/>
      <c r="B14905" s="309"/>
      <c r="C14905" s="308"/>
      <c r="D14905" s="310"/>
    </row>
    <row r="14906" spans="1:4" x14ac:dyDescent="0.25">
      <c r="A14906" s="308"/>
      <c r="B14906" s="309"/>
      <c r="C14906" s="308"/>
      <c r="D14906" s="310"/>
    </row>
    <row r="14907" spans="1:4" x14ac:dyDescent="0.25">
      <c r="A14907" s="308"/>
      <c r="B14907" s="309"/>
      <c r="C14907" s="308"/>
      <c r="D14907" s="310"/>
    </row>
    <row r="14908" spans="1:4" x14ac:dyDescent="0.25">
      <c r="A14908" s="308"/>
      <c r="B14908" s="309"/>
      <c r="C14908" s="308"/>
      <c r="D14908" s="310"/>
    </row>
    <row r="14909" spans="1:4" x14ac:dyDescent="0.25">
      <c r="A14909" s="308"/>
      <c r="B14909" s="309"/>
      <c r="C14909" s="308"/>
      <c r="D14909" s="310"/>
    </row>
    <row r="14910" spans="1:4" x14ac:dyDescent="0.25">
      <c r="A14910" s="308"/>
      <c r="B14910" s="309"/>
      <c r="C14910" s="308"/>
      <c r="D14910" s="310"/>
    </row>
    <row r="14911" spans="1:4" x14ac:dyDescent="0.25">
      <c r="A14911" s="308"/>
      <c r="B14911" s="309"/>
      <c r="C14911" s="308"/>
      <c r="D14911" s="310"/>
    </row>
    <row r="14912" spans="1:4" x14ac:dyDescent="0.25">
      <c r="A14912" s="308"/>
      <c r="B14912" s="309"/>
      <c r="C14912" s="308"/>
      <c r="D14912" s="310"/>
    </row>
    <row r="14913" spans="1:4" x14ac:dyDescent="0.25">
      <c r="A14913" s="308"/>
      <c r="B14913" s="309"/>
      <c r="C14913" s="308"/>
      <c r="D14913" s="310"/>
    </row>
    <row r="14914" spans="1:4" x14ac:dyDescent="0.25">
      <c r="A14914" s="308"/>
      <c r="B14914" s="309"/>
      <c r="C14914" s="308"/>
      <c r="D14914" s="310"/>
    </row>
    <row r="14915" spans="1:4" x14ac:dyDescent="0.25">
      <c r="A14915" s="308"/>
      <c r="B14915" s="309"/>
      <c r="C14915" s="308"/>
      <c r="D14915" s="310"/>
    </row>
    <row r="14916" spans="1:4" x14ac:dyDescent="0.25">
      <c r="A14916" s="308"/>
      <c r="B14916" s="309"/>
      <c r="C14916" s="308"/>
      <c r="D14916" s="310"/>
    </row>
    <row r="14917" spans="1:4" x14ac:dyDescent="0.25">
      <c r="A14917" s="308"/>
      <c r="B14917" s="309"/>
      <c r="C14917" s="308"/>
      <c r="D14917" s="310"/>
    </row>
    <row r="14918" spans="1:4" x14ac:dyDescent="0.25">
      <c r="A14918" s="308"/>
      <c r="B14918" s="309"/>
      <c r="C14918" s="308"/>
      <c r="D14918" s="310"/>
    </row>
    <row r="14919" spans="1:4" x14ac:dyDescent="0.25">
      <c r="A14919" s="308"/>
      <c r="B14919" s="309"/>
      <c r="C14919" s="308"/>
      <c r="D14919" s="310"/>
    </row>
    <row r="14920" spans="1:4" x14ac:dyDescent="0.25">
      <c r="A14920" s="308"/>
      <c r="B14920" s="309"/>
      <c r="C14920" s="308"/>
      <c r="D14920" s="310"/>
    </row>
    <row r="14921" spans="1:4" x14ac:dyDescent="0.25">
      <c r="A14921" s="308"/>
      <c r="B14921" s="309"/>
      <c r="C14921" s="308"/>
      <c r="D14921" s="310"/>
    </row>
    <row r="14922" spans="1:4" x14ac:dyDescent="0.25">
      <c r="A14922" s="308"/>
      <c r="B14922" s="309"/>
      <c r="C14922" s="308"/>
      <c r="D14922" s="310"/>
    </row>
    <row r="14923" spans="1:4" x14ac:dyDescent="0.25">
      <c r="A14923" s="308"/>
      <c r="B14923" s="309"/>
      <c r="C14923" s="308"/>
      <c r="D14923" s="310"/>
    </row>
    <row r="14924" spans="1:4" x14ac:dyDescent="0.25">
      <c r="A14924" s="308"/>
      <c r="B14924" s="309"/>
      <c r="C14924" s="308"/>
      <c r="D14924" s="310"/>
    </row>
    <row r="14925" spans="1:4" x14ac:dyDescent="0.25">
      <c r="A14925" s="308"/>
      <c r="B14925" s="309"/>
      <c r="C14925" s="308"/>
      <c r="D14925" s="310"/>
    </row>
    <row r="14926" spans="1:4" x14ac:dyDescent="0.25">
      <c r="A14926" s="308"/>
      <c r="B14926" s="309"/>
      <c r="C14926" s="308"/>
      <c r="D14926" s="310"/>
    </row>
    <row r="14927" spans="1:4" x14ac:dyDescent="0.25">
      <c r="A14927" s="308"/>
      <c r="B14927" s="309"/>
      <c r="C14927" s="308"/>
      <c r="D14927" s="310"/>
    </row>
    <row r="14928" spans="1:4" x14ac:dyDescent="0.25">
      <c r="A14928" s="308"/>
      <c r="B14928" s="309"/>
      <c r="C14928" s="308"/>
      <c r="D14928" s="310"/>
    </row>
    <row r="14929" spans="1:4" x14ac:dyDescent="0.25">
      <c r="A14929" s="308"/>
      <c r="B14929" s="309"/>
      <c r="C14929" s="308"/>
      <c r="D14929" s="310"/>
    </row>
    <row r="14930" spans="1:4" x14ac:dyDescent="0.25">
      <c r="A14930" s="308"/>
      <c r="B14930" s="309"/>
      <c r="C14930" s="308"/>
      <c r="D14930" s="310"/>
    </row>
    <row r="14931" spans="1:4" x14ac:dyDescent="0.25">
      <c r="A14931" s="308"/>
      <c r="B14931" s="309"/>
      <c r="C14931" s="308"/>
      <c r="D14931" s="310"/>
    </row>
    <row r="14932" spans="1:4" x14ac:dyDescent="0.25">
      <c r="A14932" s="308"/>
      <c r="B14932" s="309"/>
      <c r="C14932" s="308"/>
      <c r="D14932" s="310"/>
    </row>
    <row r="14933" spans="1:4" x14ac:dyDescent="0.25">
      <c r="A14933" s="308"/>
      <c r="B14933" s="309"/>
      <c r="C14933" s="308"/>
      <c r="D14933" s="310"/>
    </row>
    <row r="14934" spans="1:4" x14ac:dyDescent="0.25">
      <c r="A14934" s="308"/>
      <c r="B14934" s="309"/>
      <c r="C14934" s="308"/>
      <c r="D14934" s="310"/>
    </row>
    <row r="14935" spans="1:4" x14ac:dyDescent="0.25">
      <c r="A14935" s="308"/>
      <c r="B14935" s="309"/>
      <c r="C14935" s="308"/>
      <c r="D14935" s="310"/>
    </row>
    <row r="14936" spans="1:4" x14ac:dyDescent="0.25">
      <c r="A14936" s="308"/>
      <c r="B14936" s="309"/>
      <c r="C14936" s="308"/>
      <c r="D14936" s="310"/>
    </row>
    <row r="14937" spans="1:4" x14ac:dyDescent="0.25">
      <c r="A14937" s="308"/>
      <c r="B14937" s="309"/>
      <c r="C14937" s="308"/>
      <c r="D14937" s="310"/>
    </row>
    <row r="14938" spans="1:4" x14ac:dyDescent="0.25">
      <c r="A14938" s="308"/>
      <c r="B14938" s="309"/>
      <c r="C14938" s="308"/>
      <c r="D14938" s="310"/>
    </row>
    <row r="14939" spans="1:4" x14ac:dyDescent="0.25">
      <c r="A14939" s="308"/>
      <c r="B14939" s="309"/>
      <c r="C14939" s="308"/>
      <c r="D14939" s="310"/>
    </row>
    <row r="14940" spans="1:4" x14ac:dyDescent="0.25">
      <c r="A14940" s="308"/>
      <c r="B14940" s="309"/>
      <c r="C14940" s="308"/>
      <c r="D14940" s="310"/>
    </row>
    <row r="14941" spans="1:4" x14ac:dyDescent="0.25">
      <c r="A14941" s="308"/>
      <c r="B14941" s="309"/>
      <c r="C14941" s="308"/>
      <c r="D14941" s="310"/>
    </row>
    <row r="14942" spans="1:4" x14ac:dyDescent="0.25">
      <c r="A14942" s="308"/>
      <c r="B14942" s="309"/>
      <c r="C14942" s="308"/>
      <c r="D14942" s="310"/>
    </row>
    <row r="14943" spans="1:4" x14ac:dyDescent="0.25">
      <c r="A14943" s="308"/>
      <c r="B14943" s="309"/>
      <c r="C14943" s="308"/>
      <c r="D14943" s="310"/>
    </row>
    <row r="14944" spans="1:4" x14ac:dyDescent="0.25">
      <c r="A14944" s="308"/>
      <c r="B14944" s="309"/>
      <c r="C14944" s="308"/>
      <c r="D14944" s="310"/>
    </row>
    <row r="14945" spans="1:4" x14ac:dyDescent="0.25">
      <c r="A14945" s="308"/>
      <c r="B14945" s="309"/>
      <c r="C14945" s="308"/>
      <c r="D14945" s="310"/>
    </row>
    <row r="14946" spans="1:4" x14ac:dyDescent="0.25">
      <c r="A14946" s="308"/>
      <c r="B14946" s="309"/>
      <c r="C14946" s="308"/>
      <c r="D14946" s="310"/>
    </row>
    <row r="14947" spans="1:4" x14ac:dyDescent="0.25">
      <c r="A14947" s="308"/>
      <c r="B14947" s="309"/>
      <c r="C14947" s="308"/>
      <c r="D14947" s="310"/>
    </row>
    <row r="14948" spans="1:4" x14ac:dyDescent="0.25">
      <c r="A14948" s="308"/>
      <c r="B14948" s="309"/>
      <c r="C14948" s="308"/>
      <c r="D14948" s="310"/>
    </row>
    <row r="14949" spans="1:4" x14ac:dyDescent="0.25">
      <c r="A14949" s="308"/>
      <c r="B14949" s="309"/>
      <c r="C14949" s="308"/>
      <c r="D14949" s="310"/>
    </row>
    <row r="14950" spans="1:4" x14ac:dyDescent="0.25">
      <c r="A14950" s="308"/>
      <c r="B14950" s="309"/>
      <c r="C14950" s="308"/>
      <c r="D14950" s="310"/>
    </row>
    <row r="14951" spans="1:4" x14ac:dyDescent="0.25">
      <c r="A14951" s="308"/>
      <c r="B14951" s="309"/>
      <c r="C14951" s="308"/>
      <c r="D14951" s="310"/>
    </row>
    <row r="14952" spans="1:4" x14ac:dyDescent="0.25">
      <c r="A14952" s="308"/>
      <c r="B14952" s="309"/>
      <c r="C14952" s="308"/>
      <c r="D14952" s="310"/>
    </row>
    <row r="14953" spans="1:4" x14ac:dyDescent="0.25">
      <c r="A14953" s="308"/>
      <c r="B14953" s="309"/>
      <c r="C14953" s="308"/>
      <c r="D14953" s="310"/>
    </row>
    <row r="14954" spans="1:4" x14ac:dyDescent="0.25">
      <c r="A14954" s="308"/>
      <c r="B14954" s="309"/>
      <c r="C14954" s="308"/>
      <c r="D14954" s="310"/>
    </row>
    <row r="14955" spans="1:4" x14ac:dyDescent="0.25">
      <c r="A14955" s="308"/>
      <c r="B14955" s="309"/>
      <c r="C14955" s="308"/>
      <c r="D14955" s="310"/>
    </row>
    <row r="14956" spans="1:4" x14ac:dyDescent="0.25">
      <c r="A14956" s="308"/>
      <c r="B14956" s="309"/>
      <c r="C14956" s="308"/>
      <c r="D14956" s="310"/>
    </row>
    <row r="14957" spans="1:4" x14ac:dyDescent="0.25">
      <c r="A14957" s="308"/>
      <c r="B14957" s="309"/>
      <c r="C14957" s="308"/>
      <c r="D14957" s="310"/>
    </row>
    <row r="14958" spans="1:4" x14ac:dyDescent="0.25">
      <c r="A14958" s="308"/>
      <c r="B14958" s="309"/>
      <c r="C14958" s="308"/>
      <c r="D14958" s="310"/>
    </row>
    <row r="14959" spans="1:4" x14ac:dyDescent="0.25">
      <c r="A14959" s="308"/>
      <c r="B14959" s="309"/>
      <c r="C14959" s="308"/>
      <c r="D14959" s="310"/>
    </row>
    <row r="14960" spans="1:4" x14ac:dyDescent="0.25">
      <c r="A14960" s="308"/>
      <c r="B14960" s="309"/>
      <c r="C14960" s="308"/>
      <c r="D14960" s="310"/>
    </row>
    <row r="14961" spans="1:4" x14ac:dyDescent="0.25">
      <c r="A14961" s="308"/>
      <c r="B14961" s="309"/>
      <c r="C14961" s="308"/>
      <c r="D14961" s="310"/>
    </row>
    <row r="14962" spans="1:4" x14ac:dyDescent="0.25">
      <c r="A14962" s="308"/>
      <c r="B14962" s="309"/>
      <c r="C14962" s="308"/>
      <c r="D14962" s="310"/>
    </row>
    <row r="14963" spans="1:4" x14ac:dyDescent="0.25">
      <c r="A14963" s="308"/>
      <c r="B14963" s="309"/>
      <c r="C14963" s="308"/>
      <c r="D14963" s="310"/>
    </row>
    <row r="14964" spans="1:4" x14ac:dyDescent="0.25">
      <c r="A14964" s="308"/>
      <c r="B14964" s="309"/>
      <c r="C14964" s="308"/>
      <c r="D14964" s="310"/>
    </row>
    <row r="14965" spans="1:4" x14ac:dyDescent="0.25">
      <c r="A14965" s="308"/>
      <c r="B14965" s="309"/>
      <c r="C14965" s="308"/>
      <c r="D14965" s="310"/>
    </row>
    <row r="14966" spans="1:4" x14ac:dyDescent="0.25">
      <c r="A14966" s="308"/>
      <c r="B14966" s="309"/>
      <c r="C14966" s="308"/>
      <c r="D14966" s="310"/>
    </row>
    <row r="14967" spans="1:4" x14ac:dyDescent="0.25">
      <c r="A14967" s="308"/>
      <c r="B14967" s="309"/>
      <c r="C14967" s="308"/>
      <c r="D14967" s="310"/>
    </row>
    <row r="14968" spans="1:4" x14ac:dyDescent="0.25">
      <c r="A14968" s="308"/>
      <c r="B14968" s="309"/>
      <c r="C14968" s="308"/>
      <c r="D14968" s="310"/>
    </row>
    <row r="14969" spans="1:4" x14ac:dyDescent="0.25">
      <c r="A14969" s="308"/>
      <c r="B14969" s="309"/>
      <c r="C14969" s="308"/>
      <c r="D14969" s="310"/>
    </row>
    <row r="14970" spans="1:4" x14ac:dyDescent="0.25">
      <c r="A14970" s="308"/>
      <c r="B14970" s="309"/>
      <c r="C14970" s="308"/>
      <c r="D14970" s="310"/>
    </row>
    <row r="14971" spans="1:4" x14ac:dyDescent="0.25">
      <c r="A14971" s="308"/>
      <c r="B14971" s="309"/>
      <c r="C14971" s="308"/>
      <c r="D14971" s="310"/>
    </row>
    <row r="14972" spans="1:4" x14ac:dyDescent="0.25">
      <c r="A14972" s="308"/>
      <c r="B14972" s="309"/>
      <c r="C14972" s="308"/>
      <c r="D14972" s="310"/>
    </row>
    <row r="14973" spans="1:4" x14ac:dyDescent="0.25">
      <c r="A14973" s="308"/>
      <c r="B14973" s="309"/>
      <c r="C14973" s="308"/>
      <c r="D14973" s="310"/>
    </row>
    <row r="14974" spans="1:4" x14ac:dyDescent="0.25">
      <c r="A14974" s="308"/>
      <c r="B14974" s="309"/>
      <c r="C14974" s="308"/>
      <c r="D14974" s="310"/>
    </row>
    <row r="14975" spans="1:4" x14ac:dyDescent="0.25">
      <c r="A14975" s="308"/>
      <c r="B14975" s="309"/>
      <c r="C14975" s="308"/>
      <c r="D14975" s="310"/>
    </row>
    <row r="14976" spans="1:4" x14ac:dyDescent="0.25">
      <c r="A14976" s="308"/>
      <c r="B14976" s="309"/>
      <c r="C14976" s="308"/>
      <c r="D14976" s="310"/>
    </row>
    <row r="14977" spans="1:4" x14ac:dyDescent="0.25">
      <c r="A14977" s="308"/>
      <c r="B14977" s="309"/>
      <c r="C14977" s="308"/>
      <c r="D14977" s="310"/>
    </row>
    <row r="14978" spans="1:4" x14ac:dyDescent="0.25">
      <c r="A14978" s="308"/>
      <c r="B14978" s="309"/>
      <c r="C14978" s="308"/>
      <c r="D14978" s="310"/>
    </row>
    <row r="14979" spans="1:4" x14ac:dyDescent="0.25">
      <c r="A14979" s="308"/>
      <c r="B14979" s="309"/>
      <c r="C14979" s="308"/>
      <c r="D14979" s="310"/>
    </row>
    <row r="14980" spans="1:4" x14ac:dyDescent="0.25">
      <c r="A14980" s="308"/>
      <c r="B14980" s="309"/>
      <c r="C14980" s="308"/>
      <c r="D14980" s="310"/>
    </row>
    <row r="14981" spans="1:4" x14ac:dyDescent="0.25">
      <c r="A14981" s="308"/>
      <c r="B14981" s="309"/>
      <c r="C14981" s="308"/>
      <c r="D14981" s="310"/>
    </row>
    <row r="14982" spans="1:4" x14ac:dyDescent="0.25">
      <c r="A14982" s="308"/>
      <c r="B14982" s="309"/>
      <c r="C14982" s="308"/>
      <c r="D14982" s="310"/>
    </row>
    <row r="14983" spans="1:4" x14ac:dyDescent="0.25">
      <c r="A14983" s="308"/>
      <c r="B14983" s="309"/>
      <c r="C14983" s="308"/>
      <c r="D14983" s="310"/>
    </row>
    <row r="14984" spans="1:4" x14ac:dyDescent="0.25">
      <c r="A14984" s="308"/>
      <c r="B14984" s="309"/>
      <c r="C14984" s="308"/>
      <c r="D14984" s="310"/>
    </row>
    <row r="14985" spans="1:4" x14ac:dyDescent="0.25">
      <c r="A14985" s="308"/>
      <c r="B14985" s="309"/>
      <c r="C14985" s="308"/>
      <c r="D14985" s="310"/>
    </row>
    <row r="14986" spans="1:4" x14ac:dyDescent="0.25">
      <c r="A14986" s="308"/>
      <c r="B14986" s="309"/>
      <c r="C14986" s="308"/>
      <c r="D14986" s="310"/>
    </row>
    <row r="14987" spans="1:4" x14ac:dyDescent="0.25">
      <c r="A14987" s="308"/>
      <c r="B14987" s="309"/>
      <c r="C14987" s="308"/>
      <c r="D14987" s="310"/>
    </row>
    <row r="14988" spans="1:4" x14ac:dyDescent="0.25">
      <c r="A14988" s="308"/>
      <c r="B14988" s="309"/>
      <c r="C14988" s="308"/>
      <c r="D14988" s="310"/>
    </row>
    <row r="14989" spans="1:4" x14ac:dyDescent="0.25">
      <c r="A14989" s="308"/>
      <c r="B14989" s="309"/>
      <c r="C14989" s="308"/>
      <c r="D14989" s="310"/>
    </row>
    <row r="14990" spans="1:4" x14ac:dyDescent="0.25">
      <c r="A14990" s="308"/>
      <c r="B14990" s="309"/>
      <c r="C14990" s="308"/>
      <c r="D14990" s="310"/>
    </row>
    <row r="14991" spans="1:4" x14ac:dyDescent="0.25">
      <c r="A14991" s="308"/>
      <c r="B14991" s="309"/>
      <c r="C14991" s="308"/>
      <c r="D14991" s="310"/>
    </row>
    <row r="14992" spans="1:4" x14ac:dyDescent="0.25">
      <c r="A14992" s="308"/>
      <c r="B14992" s="309"/>
      <c r="C14992" s="308"/>
      <c r="D14992" s="310"/>
    </row>
    <row r="14993" spans="1:4" x14ac:dyDescent="0.25">
      <c r="A14993" s="308"/>
      <c r="B14993" s="309"/>
      <c r="C14993" s="308"/>
      <c r="D14993" s="310"/>
    </row>
    <row r="14994" spans="1:4" x14ac:dyDescent="0.25">
      <c r="A14994" s="308"/>
      <c r="B14994" s="309"/>
      <c r="C14994" s="308"/>
      <c r="D14994" s="310"/>
    </row>
    <row r="14995" spans="1:4" x14ac:dyDescent="0.25">
      <c r="A14995" s="308"/>
      <c r="B14995" s="309"/>
      <c r="C14995" s="308"/>
      <c r="D14995" s="310"/>
    </row>
    <row r="14996" spans="1:4" x14ac:dyDescent="0.25">
      <c r="A14996" s="308"/>
      <c r="B14996" s="309"/>
      <c r="C14996" s="308"/>
      <c r="D14996" s="310"/>
    </row>
    <row r="14997" spans="1:4" x14ac:dyDescent="0.25">
      <c r="A14997" s="308"/>
      <c r="B14997" s="309"/>
      <c r="C14997" s="308"/>
      <c r="D14997" s="310"/>
    </row>
    <row r="14998" spans="1:4" x14ac:dyDescent="0.25">
      <c r="A14998" s="308"/>
      <c r="B14998" s="309"/>
      <c r="C14998" s="308"/>
      <c r="D14998" s="310"/>
    </row>
    <row r="14999" spans="1:4" x14ac:dyDescent="0.25">
      <c r="A14999" s="308"/>
      <c r="B14999" s="309"/>
      <c r="C14999" s="308"/>
      <c r="D14999" s="310"/>
    </row>
    <row r="15000" spans="1:4" x14ac:dyDescent="0.25">
      <c r="A15000" s="308"/>
      <c r="B15000" s="309"/>
      <c r="C15000" s="308"/>
      <c r="D15000" s="310"/>
    </row>
    <row r="15001" spans="1:4" x14ac:dyDescent="0.25">
      <c r="A15001" s="308"/>
      <c r="B15001" s="309"/>
      <c r="C15001" s="308"/>
      <c r="D15001" s="310"/>
    </row>
    <row r="15002" spans="1:4" x14ac:dyDescent="0.25">
      <c r="A15002" s="308"/>
      <c r="B15002" s="309"/>
      <c r="C15002" s="308"/>
      <c r="D15002" s="310"/>
    </row>
    <row r="15003" spans="1:4" x14ac:dyDescent="0.25">
      <c r="A15003" s="308"/>
      <c r="B15003" s="309"/>
      <c r="C15003" s="308"/>
      <c r="D15003" s="310"/>
    </row>
    <row r="15004" spans="1:4" x14ac:dyDescent="0.25">
      <c r="A15004" s="308"/>
      <c r="B15004" s="309"/>
      <c r="C15004" s="308"/>
      <c r="D15004" s="310"/>
    </row>
    <row r="15005" spans="1:4" x14ac:dyDescent="0.25">
      <c r="A15005" s="308"/>
      <c r="B15005" s="309"/>
      <c r="C15005" s="308"/>
      <c r="D15005" s="310"/>
    </row>
    <row r="15006" spans="1:4" x14ac:dyDescent="0.25">
      <c r="A15006" s="308"/>
      <c r="B15006" s="309"/>
      <c r="C15006" s="308"/>
      <c r="D15006" s="310"/>
    </row>
    <row r="15007" spans="1:4" x14ac:dyDescent="0.25">
      <c r="A15007" s="308"/>
      <c r="B15007" s="309"/>
      <c r="C15007" s="308"/>
      <c r="D15007" s="310"/>
    </row>
    <row r="15008" spans="1:4" x14ac:dyDescent="0.25">
      <c r="A15008" s="308"/>
      <c r="B15008" s="309"/>
      <c r="C15008" s="308"/>
      <c r="D15008" s="310"/>
    </row>
    <row r="15009" spans="1:4" x14ac:dyDescent="0.25">
      <c r="A15009" s="308"/>
      <c r="B15009" s="309"/>
      <c r="C15009" s="308"/>
      <c r="D15009" s="310"/>
    </row>
    <row r="15010" spans="1:4" x14ac:dyDescent="0.25">
      <c r="A15010" s="308"/>
      <c r="B15010" s="309"/>
      <c r="C15010" s="308"/>
      <c r="D15010" s="310"/>
    </row>
    <row r="15011" spans="1:4" x14ac:dyDescent="0.25">
      <c r="A15011" s="308"/>
      <c r="B15011" s="309"/>
      <c r="C15011" s="308"/>
      <c r="D15011" s="310"/>
    </row>
    <row r="15012" spans="1:4" x14ac:dyDescent="0.25">
      <c r="A15012" s="308"/>
      <c r="B15012" s="309"/>
      <c r="C15012" s="308"/>
      <c r="D15012" s="310"/>
    </row>
    <row r="15013" spans="1:4" x14ac:dyDescent="0.25">
      <c r="A15013" s="308"/>
      <c r="B15013" s="309"/>
      <c r="C15013" s="308"/>
      <c r="D15013" s="310"/>
    </row>
    <row r="15014" spans="1:4" x14ac:dyDescent="0.25">
      <c r="A15014" s="308"/>
      <c r="B15014" s="309"/>
      <c r="C15014" s="308"/>
      <c r="D15014" s="310"/>
    </row>
    <row r="15015" spans="1:4" x14ac:dyDescent="0.25">
      <c r="A15015" s="308"/>
      <c r="B15015" s="309"/>
      <c r="C15015" s="308"/>
      <c r="D15015" s="310"/>
    </row>
    <row r="15016" spans="1:4" x14ac:dyDescent="0.25">
      <c r="A15016" s="308"/>
      <c r="B15016" s="309"/>
      <c r="C15016" s="308"/>
      <c r="D15016" s="310"/>
    </row>
    <row r="15017" spans="1:4" x14ac:dyDescent="0.25">
      <c r="A15017" s="308"/>
      <c r="B15017" s="309"/>
      <c r="C15017" s="308"/>
      <c r="D15017" s="310"/>
    </row>
    <row r="15018" spans="1:4" x14ac:dyDescent="0.25">
      <c r="A15018" s="308"/>
      <c r="B15018" s="309"/>
      <c r="C15018" s="308"/>
      <c r="D15018" s="310"/>
    </row>
    <row r="15019" spans="1:4" x14ac:dyDescent="0.25">
      <c r="A15019" s="308"/>
      <c r="B15019" s="309"/>
      <c r="C15019" s="308"/>
      <c r="D15019" s="310"/>
    </row>
    <row r="15020" spans="1:4" x14ac:dyDescent="0.25">
      <c r="A15020" s="308"/>
      <c r="B15020" s="309"/>
      <c r="C15020" s="308"/>
      <c r="D15020" s="310"/>
    </row>
    <row r="15021" spans="1:4" x14ac:dyDescent="0.25">
      <c r="A15021" s="308"/>
      <c r="B15021" s="309"/>
      <c r="C15021" s="308"/>
      <c r="D15021" s="310"/>
    </row>
    <row r="15022" spans="1:4" x14ac:dyDescent="0.25">
      <c r="A15022" s="308"/>
      <c r="B15022" s="309"/>
      <c r="C15022" s="308"/>
      <c r="D15022" s="310"/>
    </row>
    <row r="15023" spans="1:4" x14ac:dyDescent="0.25">
      <c r="A15023" s="308"/>
      <c r="B15023" s="309"/>
      <c r="C15023" s="308"/>
      <c r="D15023" s="310"/>
    </row>
    <row r="15024" spans="1:4" x14ac:dyDescent="0.25">
      <c r="A15024" s="308"/>
      <c r="B15024" s="309"/>
      <c r="C15024" s="308"/>
      <c r="D15024" s="310"/>
    </row>
    <row r="15025" spans="1:4" x14ac:dyDescent="0.25">
      <c r="A15025" s="308"/>
      <c r="B15025" s="309"/>
      <c r="C15025" s="308"/>
      <c r="D15025" s="310"/>
    </row>
    <row r="15026" spans="1:4" x14ac:dyDescent="0.25">
      <c r="A15026" s="308"/>
      <c r="B15026" s="309"/>
      <c r="C15026" s="308"/>
      <c r="D15026" s="310"/>
    </row>
    <row r="15027" spans="1:4" x14ac:dyDescent="0.25">
      <c r="A15027" s="308"/>
      <c r="B15027" s="309"/>
      <c r="C15027" s="308"/>
      <c r="D15027" s="310"/>
    </row>
    <row r="15028" spans="1:4" x14ac:dyDescent="0.25">
      <c r="A15028" s="308"/>
      <c r="B15028" s="309"/>
      <c r="C15028" s="308"/>
      <c r="D15028" s="310"/>
    </row>
    <row r="15029" spans="1:4" x14ac:dyDescent="0.25">
      <c r="A15029" s="308"/>
      <c r="B15029" s="309"/>
      <c r="C15029" s="308"/>
      <c r="D15029" s="310"/>
    </row>
    <row r="15030" spans="1:4" x14ac:dyDescent="0.25">
      <c r="A15030" s="308"/>
      <c r="B15030" s="309"/>
      <c r="C15030" s="308"/>
      <c r="D15030" s="310"/>
    </row>
    <row r="15031" spans="1:4" x14ac:dyDescent="0.25">
      <c r="A15031" s="308"/>
      <c r="B15031" s="309"/>
      <c r="C15031" s="308"/>
      <c r="D15031" s="310"/>
    </row>
    <row r="15032" spans="1:4" x14ac:dyDescent="0.25">
      <c r="A15032" s="308"/>
      <c r="B15032" s="309"/>
      <c r="C15032" s="308"/>
      <c r="D15032" s="310"/>
    </row>
    <row r="15033" spans="1:4" x14ac:dyDescent="0.25">
      <c r="A15033" s="308"/>
      <c r="B15033" s="309"/>
      <c r="C15033" s="308"/>
      <c r="D15033" s="310"/>
    </row>
    <row r="15034" spans="1:4" x14ac:dyDescent="0.25">
      <c r="A15034" s="308"/>
      <c r="B15034" s="309"/>
      <c r="C15034" s="308"/>
      <c r="D15034" s="310"/>
    </row>
    <row r="15035" spans="1:4" x14ac:dyDescent="0.25">
      <c r="A15035" s="308"/>
      <c r="B15035" s="309"/>
      <c r="C15035" s="308"/>
      <c r="D15035" s="310"/>
    </row>
    <row r="15036" spans="1:4" x14ac:dyDescent="0.25">
      <c r="A15036" s="308"/>
      <c r="B15036" s="309"/>
      <c r="C15036" s="308"/>
      <c r="D15036" s="310"/>
    </row>
    <row r="15037" spans="1:4" x14ac:dyDescent="0.25">
      <c r="A15037" s="308"/>
      <c r="B15037" s="309"/>
      <c r="C15037" s="308"/>
      <c r="D15037" s="310"/>
    </row>
    <row r="15038" spans="1:4" x14ac:dyDescent="0.25">
      <c r="A15038" s="308"/>
      <c r="B15038" s="309"/>
      <c r="C15038" s="308"/>
      <c r="D15038" s="310"/>
    </row>
    <row r="15039" spans="1:4" x14ac:dyDescent="0.25">
      <c r="A15039" s="308"/>
      <c r="B15039" s="309"/>
      <c r="C15039" s="308"/>
      <c r="D15039" s="310"/>
    </row>
    <row r="15040" spans="1:4" x14ac:dyDescent="0.25">
      <c r="A15040" s="308"/>
      <c r="B15040" s="309"/>
      <c r="C15040" s="308"/>
      <c r="D15040" s="310"/>
    </row>
    <row r="15041" spans="1:4" x14ac:dyDescent="0.25">
      <c r="A15041" s="308"/>
      <c r="B15041" s="309"/>
      <c r="C15041" s="308"/>
      <c r="D15041" s="310"/>
    </row>
    <row r="15042" spans="1:4" x14ac:dyDescent="0.25">
      <c r="A15042" s="308"/>
      <c r="B15042" s="309"/>
      <c r="C15042" s="308"/>
      <c r="D15042" s="310"/>
    </row>
    <row r="15043" spans="1:4" x14ac:dyDescent="0.25">
      <c r="A15043" s="308"/>
      <c r="B15043" s="309"/>
      <c r="C15043" s="308"/>
      <c r="D15043" s="310"/>
    </row>
    <row r="15044" spans="1:4" x14ac:dyDescent="0.25">
      <c r="A15044" s="308"/>
      <c r="B15044" s="309"/>
      <c r="C15044" s="308"/>
      <c r="D15044" s="310"/>
    </row>
    <row r="15045" spans="1:4" x14ac:dyDescent="0.25">
      <c r="A15045" s="308"/>
      <c r="B15045" s="309"/>
      <c r="C15045" s="308"/>
      <c r="D15045" s="310"/>
    </row>
    <row r="15046" spans="1:4" x14ac:dyDescent="0.25">
      <c r="A15046" s="308"/>
      <c r="B15046" s="309"/>
      <c r="C15046" s="308"/>
      <c r="D15046" s="310"/>
    </row>
    <row r="15047" spans="1:4" x14ac:dyDescent="0.25">
      <c r="A15047" s="308"/>
      <c r="B15047" s="309"/>
      <c r="C15047" s="308"/>
      <c r="D15047" s="310"/>
    </row>
    <row r="15048" spans="1:4" x14ac:dyDescent="0.25">
      <c r="A15048" s="308"/>
      <c r="B15048" s="309"/>
      <c r="C15048" s="308"/>
      <c r="D15048" s="310"/>
    </row>
    <row r="15049" spans="1:4" x14ac:dyDescent="0.25">
      <c r="A15049" s="308"/>
      <c r="B15049" s="309"/>
      <c r="C15049" s="308"/>
      <c r="D15049" s="310"/>
    </row>
    <row r="15050" spans="1:4" x14ac:dyDescent="0.25">
      <c r="A15050" s="308"/>
      <c r="B15050" s="309"/>
      <c r="C15050" s="308"/>
      <c r="D15050" s="310"/>
    </row>
    <row r="15051" spans="1:4" x14ac:dyDescent="0.25">
      <c r="A15051" s="308"/>
      <c r="B15051" s="309"/>
      <c r="C15051" s="308"/>
      <c r="D15051" s="310"/>
    </row>
    <row r="15052" spans="1:4" x14ac:dyDescent="0.25">
      <c r="A15052" s="308"/>
      <c r="B15052" s="309"/>
      <c r="C15052" s="308"/>
      <c r="D15052" s="310"/>
    </row>
    <row r="15053" spans="1:4" x14ac:dyDescent="0.25">
      <c r="A15053" s="308"/>
      <c r="B15053" s="309"/>
      <c r="C15053" s="308"/>
      <c r="D15053" s="310"/>
    </row>
    <row r="15054" spans="1:4" x14ac:dyDescent="0.25">
      <c r="A15054" s="308"/>
      <c r="B15054" s="309"/>
      <c r="C15054" s="308"/>
      <c r="D15054" s="310"/>
    </row>
    <row r="15055" spans="1:4" x14ac:dyDescent="0.25">
      <c r="A15055" s="308"/>
      <c r="B15055" s="309"/>
      <c r="C15055" s="308"/>
      <c r="D15055" s="310"/>
    </row>
    <row r="15056" spans="1:4" x14ac:dyDescent="0.25">
      <c r="A15056" s="308"/>
      <c r="B15056" s="309"/>
      <c r="C15056" s="308"/>
      <c r="D15056" s="310"/>
    </row>
    <row r="15057" spans="1:4" x14ac:dyDescent="0.25">
      <c r="A15057" s="308"/>
      <c r="B15057" s="309"/>
      <c r="C15057" s="308"/>
      <c r="D15057" s="310"/>
    </row>
    <row r="15058" spans="1:4" x14ac:dyDescent="0.25">
      <c r="A15058" s="308"/>
      <c r="B15058" s="309"/>
      <c r="C15058" s="308"/>
      <c r="D15058" s="310"/>
    </row>
    <row r="15059" spans="1:4" x14ac:dyDescent="0.25">
      <c r="A15059" s="308"/>
      <c r="B15059" s="309"/>
      <c r="C15059" s="308"/>
      <c r="D15059" s="310"/>
    </row>
    <row r="15060" spans="1:4" x14ac:dyDescent="0.25">
      <c r="A15060" s="308"/>
      <c r="B15060" s="309"/>
      <c r="C15060" s="308"/>
      <c r="D15060" s="310"/>
    </row>
    <row r="15061" spans="1:4" x14ac:dyDescent="0.25">
      <c r="A15061" s="308"/>
      <c r="B15061" s="309"/>
      <c r="C15061" s="308"/>
      <c r="D15061" s="310"/>
    </row>
    <row r="15062" spans="1:4" x14ac:dyDescent="0.25">
      <c r="A15062" s="308"/>
      <c r="B15062" s="309"/>
      <c r="C15062" s="308"/>
      <c r="D15062" s="310"/>
    </row>
    <row r="15063" spans="1:4" x14ac:dyDescent="0.25">
      <c r="A15063" s="308"/>
      <c r="B15063" s="309"/>
      <c r="C15063" s="308"/>
      <c r="D15063" s="310"/>
    </row>
    <row r="15064" spans="1:4" x14ac:dyDescent="0.25">
      <c r="A15064" s="308"/>
      <c r="B15064" s="309"/>
      <c r="C15064" s="308"/>
      <c r="D15064" s="310"/>
    </row>
    <row r="15065" spans="1:4" x14ac:dyDescent="0.25">
      <c r="A15065" s="308"/>
      <c r="B15065" s="309"/>
      <c r="C15065" s="308"/>
      <c r="D15065" s="310"/>
    </row>
    <row r="15066" spans="1:4" x14ac:dyDescent="0.25">
      <c r="A15066" s="308"/>
      <c r="B15066" s="309"/>
      <c r="C15066" s="308"/>
      <c r="D15066" s="310"/>
    </row>
    <row r="15067" spans="1:4" x14ac:dyDescent="0.25">
      <c r="A15067" s="308"/>
      <c r="B15067" s="309"/>
      <c r="C15067" s="308"/>
      <c r="D15067" s="310"/>
    </row>
    <row r="15068" spans="1:4" x14ac:dyDescent="0.25">
      <c r="A15068" s="308"/>
      <c r="B15068" s="309"/>
      <c r="C15068" s="308"/>
      <c r="D15068" s="310"/>
    </row>
    <row r="15069" spans="1:4" x14ac:dyDescent="0.25">
      <c r="A15069" s="308"/>
      <c r="B15069" s="309"/>
      <c r="C15069" s="308"/>
      <c r="D15069" s="310"/>
    </row>
    <row r="15070" spans="1:4" x14ac:dyDescent="0.25">
      <c r="A15070" s="308"/>
      <c r="B15070" s="309"/>
      <c r="C15070" s="308"/>
      <c r="D15070" s="310"/>
    </row>
    <row r="15071" spans="1:4" x14ac:dyDescent="0.25">
      <c r="A15071" s="308"/>
      <c r="B15071" s="309"/>
      <c r="C15071" s="308"/>
      <c r="D15071" s="310"/>
    </row>
    <row r="15072" spans="1:4" x14ac:dyDescent="0.25">
      <c r="A15072" s="308"/>
      <c r="B15072" s="309"/>
      <c r="C15072" s="308"/>
      <c r="D15072" s="310"/>
    </row>
    <row r="15073" spans="1:4" x14ac:dyDescent="0.25">
      <c r="A15073" s="308"/>
      <c r="B15073" s="309"/>
      <c r="C15073" s="308"/>
      <c r="D15073" s="310"/>
    </row>
    <row r="15074" spans="1:4" x14ac:dyDescent="0.25">
      <c r="A15074" s="308"/>
      <c r="B15074" s="309"/>
      <c r="C15074" s="308"/>
      <c r="D15074" s="310"/>
    </row>
    <row r="15075" spans="1:4" x14ac:dyDescent="0.25">
      <c r="A15075" s="308"/>
      <c r="B15075" s="309"/>
      <c r="C15075" s="308"/>
      <c r="D15075" s="310"/>
    </row>
    <row r="15076" spans="1:4" x14ac:dyDescent="0.25">
      <c r="A15076" s="308"/>
      <c r="B15076" s="309"/>
      <c r="C15076" s="308"/>
      <c r="D15076" s="310"/>
    </row>
    <row r="15077" spans="1:4" x14ac:dyDescent="0.25">
      <c r="A15077" s="308"/>
      <c r="B15077" s="309"/>
      <c r="C15077" s="308"/>
      <c r="D15077" s="310"/>
    </row>
    <row r="15078" spans="1:4" x14ac:dyDescent="0.25">
      <c r="A15078" s="308"/>
      <c r="B15078" s="309"/>
      <c r="C15078" s="308"/>
      <c r="D15078" s="310"/>
    </row>
    <row r="15079" spans="1:4" x14ac:dyDescent="0.25">
      <c r="A15079" s="308"/>
      <c r="B15079" s="309"/>
      <c r="C15079" s="308"/>
      <c r="D15079" s="310"/>
    </row>
    <row r="15080" spans="1:4" x14ac:dyDescent="0.25">
      <c r="A15080" s="308"/>
      <c r="B15080" s="309"/>
      <c r="C15080" s="308"/>
      <c r="D15080" s="310"/>
    </row>
    <row r="15081" spans="1:4" x14ac:dyDescent="0.25">
      <c r="A15081" s="308"/>
      <c r="B15081" s="309"/>
      <c r="C15081" s="308"/>
      <c r="D15081" s="310"/>
    </row>
    <row r="15082" spans="1:4" x14ac:dyDescent="0.25">
      <c r="A15082" s="308"/>
      <c r="B15082" s="309"/>
      <c r="C15082" s="308"/>
      <c r="D15082" s="310"/>
    </row>
    <row r="15083" spans="1:4" x14ac:dyDescent="0.25">
      <c r="A15083" s="308"/>
      <c r="B15083" s="309"/>
      <c r="C15083" s="308"/>
      <c r="D15083" s="310"/>
    </row>
    <row r="15084" spans="1:4" x14ac:dyDescent="0.25">
      <c r="A15084" s="308"/>
      <c r="B15084" s="309"/>
      <c r="C15084" s="308"/>
      <c r="D15084" s="310"/>
    </row>
    <row r="15085" spans="1:4" x14ac:dyDescent="0.25">
      <c r="A15085" s="308"/>
      <c r="B15085" s="309"/>
      <c r="C15085" s="308"/>
      <c r="D15085" s="310"/>
    </row>
    <row r="15086" spans="1:4" x14ac:dyDescent="0.25">
      <c r="A15086" s="308"/>
      <c r="B15086" s="309"/>
      <c r="C15086" s="308"/>
      <c r="D15086" s="310"/>
    </row>
    <row r="15087" spans="1:4" x14ac:dyDescent="0.25">
      <c r="A15087" s="308"/>
      <c r="B15087" s="309"/>
      <c r="C15087" s="308"/>
      <c r="D15087" s="310"/>
    </row>
    <row r="15088" spans="1:4" x14ac:dyDescent="0.25">
      <c r="A15088" s="308"/>
      <c r="B15088" s="309"/>
      <c r="C15088" s="308"/>
      <c r="D15088" s="310"/>
    </row>
    <row r="15089" spans="1:4" x14ac:dyDescent="0.25">
      <c r="A15089" s="308"/>
      <c r="B15089" s="309"/>
      <c r="C15089" s="308"/>
      <c r="D15089" s="310"/>
    </row>
    <row r="15090" spans="1:4" x14ac:dyDescent="0.25">
      <c r="A15090" s="308"/>
      <c r="B15090" s="309"/>
      <c r="C15090" s="308"/>
      <c r="D15090" s="310"/>
    </row>
    <row r="15091" spans="1:4" x14ac:dyDescent="0.25">
      <c r="A15091" s="308"/>
      <c r="B15091" s="309"/>
      <c r="C15091" s="308"/>
      <c r="D15091" s="310"/>
    </row>
    <row r="15092" spans="1:4" x14ac:dyDescent="0.25">
      <c r="A15092" s="308"/>
      <c r="B15092" s="309"/>
      <c r="C15092" s="308"/>
      <c r="D15092" s="310"/>
    </row>
    <row r="15093" spans="1:4" x14ac:dyDescent="0.25">
      <c r="A15093" s="308"/>
      <c r="B15093" s="309"/>
      <c r="C15093" s="308"/>
      <c r="D15093" s="310"/>
    </row>
    <row r="15094" spans="1:4" x14ac:dyDescent="0.25">
      <c r="A15094" s="308"/>
      <c r="B15094" s="309"/>
      <c r="C15094" s="308"/>
      <c r="D15094" s="310"/>
    </row>
    <row r="15095" spans="1:4" x14ac:dyDescent="0.25">
      <c r="A15095" s="308"/>
      <c r="B15095" s="309"/>
      <c r="C15095" s="308"/>
      <c r="D15095" s="310"/>
    </row>
    <row r="15096" spans="1:4" x14ac:dyDescent="0.25">
      <c r="A15096" s="308"/>
      <c r="B15096" s="309"/>
      <c r="C15096" s="308"/>
      <c r="D15096" s="310"/>
    </row>
    <row r="15097" spans="1:4" x14ac:dyDescent="0.25">
      <c r="A15097" s="308"/>
      <c r="B15097" s="309"/>
      <c r="C15097" s="308"/>
      <c r="D15097" s="310"/>
    </row>
    <row r="15098" spans="1:4" x14ac:dyDescent="0.25">
      <c r="A15098" s="308"/>
      <c r="B15098" s="309"/>
      <c r="C15098" s="308"/>
      <c r="D15098" s="310"/>
    </row>
    <row r="15099" spans="1:4" x14ac:dyDescent="0.25">
      <c r="A15099" s="308"/>
      <c r="B15099" s="309"/>
      <c r="C15099" s="308"/>
      <c r="D15099" s="310"/>
    </row>
    <row r="15100" spans="1:4" x14ac:dyDescent="0.25">
      <c r="A15100" s="308"/>
      <c r="B15100" s="309"/>
      <c r="C15100" s="308"/>
      <c r="D15100" s="310"/>
    </row>
    <row r="15101" spans="1:4" x14ac:dyDescent="0.25">
      <c r="A15101" s="308"/>
      <c r="B15101" s="309"/>
      <c r="C15101" s="308"/>
      <c r="D15101" s="310"/>
    </row>
    <row r="15102" spans="1:4" x14ac:dyDescent="0.25">
      <c r="A15102" s="308"/>
      <c r="B15102" s="309"/>
      <c r="C15102" s="308"/>
      <c r="D15102" s="310"/>
    </row>
    <row r="15103" spans="1:4" x14ac:dyDescent="0.25">
      <c r="A15103" s="308"/>
      <c r="B15103" s="309"/>
      <c r="C15103" s="308"/>
      <c r="D15103" s="310"/>
    </row>
    <row r="15104" spans="1:4" x14ac:dyDescent="0.25">
      <c r="A15104" s="308"/>
      <c r="B15104" s="309"/>
      <c r="C15104" s="308"/>
      <c r="D15104" s="310"/>
    </row>
    <row r="15105" spans="1:4" x14ac:dyDescent="0.25">
      <c r="A15105" s="308"/>
      <c r="B15105" s="309"/>
      <c r="C15105" s="308"/>
      <c r="D15105" s="310"/>
    </row>
    <row r="15106" spans="1:4" x14ac:dyDescent="0.25">
      <c r="A15106" s="308"/>
      <c r="B15106" s="309"/>
      <c r="C15106" s="308"/>
      <c r="D15106" s="310"/>
    </row>
    <row r="15107" spans="1:4" x14ac:dyDescent="0.25">
      <c r="A15107" s="308"/>
      <c r="B15107" s="309"/>
      <c r="C15107" s="308"/>
      <c r="D15107" s="310"/>
    </row>
    <row r="15108" spans="1:4" x14ac:dyDescent="0.25">
      <c r="A15108" s="308"/>
      <c r="B15108" s="309"/>
      <c r="C15108" s="308"/>
      <c r="D15108" s="310"/>
    </row>
    <row r="15109" spans="1:4" x14ac:dyDescent="0.25">
      <c r="A15109" s="308"/>
      <c r="B15109" s="309"/>
      <c r="C15109" s="308"/>
      <c r="D15109" s="310"/>
    </row>
    <row r="15110" spans="1:4" x14ac:dyDescent="0.25">
      <c r="A15110" s="308"/>
      <c r="B15110" s="309"/>
      <c r="C15110" s="308"/>
      <c r="D15110" s="310"/>
    </row>
    <row r="15111" spans="1:4" x14ac:dyDescent="0.25">
      <c r="A15111" s="308"/>
      <c r="B15111" s="309"/>
      <c r="C15111" s="308"/>
      <c r="D15111" s="310"/>
    </row>
    <row r="15112" spans="1:4" x14ac:dyDescent="0.25">
      <c r="A15112" s="308"/>
      <c r="B15112" s="309"/>
      <c r="C15112" s="308"/>
      <c r="D15112" s="310"/>
    </row>
    <row r="15113" spans="1:4" x14ac:dyDescent="0.25">
      <c r="A15113" s="308"/>
      <c r="B15113" s="309"/>
      <c r="C15113" s="308"/>
      <c r="D15113" s="310"/>
    </row>
    <row r="15114" spans="1:4" x14ac:dyDescent="0.25">
      <c r="A15114" s="308"/>
      <c r="B15114" s="309"/>
      <c r="C15114" s="308"/>
      <c r="D15114" s="310"/>
    </row>
    <row r="15115" spans="1:4" x14ac:dyDescent="0.25">
      <c r="A15115" s="308"/>
      <c r="B15115" s="309"/>
      <c r="C15115" s="308"/>
      <c r="D15115" s="310"/>
    </row>
    <row r="15116" spans="1:4" x14ac:dyDescent="0.25">
      <c r="A15116" s="308"/>
      <c r="B15116" s="309"/>
      <c r="C15116" s="308"/>
      <c r="D15116" s="310"/>
    </row>
    <row r="15117" spans="1:4" x14ac:dyDescent="0.25">
      <c r="A15117" s="308"/>
      <c r="B15117" s="309"/>
      <c r="C15117" s="308"/>
      <c r="D15117" s="310"/>
    </row>
    <row r="15118" spans="1:4" x14ac:dyDescent="0.25">
      <c r="A15118" s="308"/>
      <c r="B15118" s="309"/>
      <c r="C15118" s="308"/>
      <c r="D15118" s="310"/>
    </row>
    <row r="15119" spans="1:4" x14ac:dyDescent="0.25">
      <c r="A15119" s="308"/>
      <c r="B15119" s="309"/>
      <c r="C15119" s="308"/>
      <c r="D15119" s="310"/>
    </row>
    <row r="15120" spans="1:4" x14ac:dyDescent="0.25">
      <c r="A15120" s="308"/>
      <c r="B15120" s="309"/>
      <c r="C15120" s="308"/>
      <c r="D15120" s="310"/>
    </row>
    <row r="15121" spans="1:4" x14ac:dyDescent="0.25">
      <c r="A15121" s="308"/>
      <c r="B15121" s="309"/>
      <c r="C15121" s="308"/>
      <c r="D15121" s="310"/>
    </row>
    <row r="15122" spans="1:4" x14ac:dyDescent="0.25">
      <c r="A15122" s="308"/>
      <c r="B15122" s="309"/>
      <c r="C15122" s="308"/>
      <c r="D15122" s="310"/>
    </row>
    <row r="15123" spans="1:4" x14ac:dyDescent="0.25">
      <c r="A15123" s="308"/>
      <c r="B15123" s="309"/>
      <c r="C15123" s="308"/>
      <c r="D15123" s="310"/>
    </row>
    <row r="15124" spans="1:4" x14ac:dyDescent="0.25">
      <c r="A15124" s="308"/>
      <c r="B15124" s="309"/>
      <c r="C15124" s="308"/>
      <c r="D15124" s="310"/>
    </row>
    <row r="15125" spans="1:4" x14ac:dyDescent="0.25">
      <c r="A15125" s="308"/>
      <c r="B15125" s="309"/>
      <c r="C15125" s="308"/>
      <c r="D15125" s="310"/>
    </row>
    <row r="15126" spans="1:4" x14ac:dyDescent="0.25">
      <c r="A15126" s="308"/>
      <c r="B15126" s="309"/>
      <c r="C15126" s="308"/>
      <c r="D15126" s="310"/>
    </row>
    <row r="15127" spans="1:4" x14ac:dyDescent="0.25">
      <c r="A15127" s="308"/>
      <c r="B15127" s="309"/>
      <c r="C15127" s="308"/>
      <c r="D15127" s="310"/>
    </row>
    <row r="15128" spans="1:4" x14ac:dyDescent="0.25">
      <c r="A15128" s="308"/>
      <c r="B15128" s="309"/>
      <c r="C15128" s="308"/>
      <c r="D15128" s="310"/>
    </row>
    <row r="15129" spans="1:4" x14ac:dyDescent="0.25">
      <c r="A15129" s="308"/>
      <c r="B15129" s="309"/>
      <c r="C15129" s="308"/>
      <c r="D15129" s="310"/>
    </row>
    <row r="15130" spans="1:4" x14ac:dyDescent="0.25">
      <c r="A15130" s="308"/>
      <c r="B15130" s="309"/>
      <c r="C15130" s="308"/>
      <c r="D15130" s="310"/>
    </row>
    <row r="15131" spans="1:4" x14ac:dyDescent="0.25">
      <c r="A15131" s="308"/>
      <c r="B15131" s="309"/>
      <c r="C15131" s="308"/>
      <c r="D15131" s="310"/>
    </row>
    <row r="15132" spans="1:4" x14ac:dyDescent="0.25">
      <c r="A15132" s="308"/>
      <c r="B15132" s="309"/>
      <c r="C15132" s="308"/>
      <c r="D15132" s="310"/>
    </row>
    <row r="15133" spans="1:4" x14ac:dyDescent="0.25">
      <c r="A15133" s="308"/>
      <c r="B15133" s="309"/>
      <c r="C15133" s="308"/>
      <c r="D15133" s="310"/>
    </row>
    <row r="15134" spans="1:4" x14ac:dyDescent="0.25">
      <c r="A15134" s="308"/>
      <c r="B15134" s="309"/>
      <c r="C15134" s="308"/>
      <c r="D15134" s="310"/>
    </row>
    <row r="15135" spans="1:4" x14ac:dyDescent="0.25">
      <c r="A15135" s="308"/>
      <c r="B15135" s="309"/>
      <c r="C15135" s="308"/>
      <c r="D15135" s="310"/>
    </row>
    <row r="15136" spans="1:4" x14ac:dyDescent="0.25">
      <c r="A15136" s="308"/>
      <c r="B15136" s="309"/>
      <c r="C15136" s="308"/>
      <c r="D15136" s="310"/>
    </row>
    <row r="15137" spans="1:4" x14ac:dyDescent="0.25">
      <c r="A15137" s="308"/>
      <c r="B15137" s="309"/>
      <c r="C15137" s="308"/>
      <c r="D15137" s="310"/>
    </row>
    <row r="15138" spans="1:4" x14ac:dyDescent="0.25">
      <c r="A15138" s="308"/>
      <c r="B15138" s="309"/>
      <c r="C15138" s="308"/>
      <c r="D15138" s="310"/>
    </row>
    <row r="15139" spans="1:4" x14ac:dyDescent="0.25">
      <c r="A15139" s="308"/>
      <c r="B15139" s="309"/>
      <c r="C15139" s="308"/>
      <c r="D15139" s="310"/>
    </row>
    <row r="15140" spans="1:4" x14ac:dyDescent="0.25">
      <c r="A15140" s="308"/>
      <c r="B15140" s="309"/>
      <c r="C15140" s="308"/>
      <c r="D15140" s="310"/>
    </row>
    <row r="15141" spans="1:4" x14ac:dyDescent="0.25">
      <c r="A15141" s="308"/>
      <c r="B15141" s="309"/>
      <c r="C15141" s="308"/>
      <c r="D15141" s="310"/>
    </row>
    <row r="15142" spans="1:4" x14ac:dyDescent="0.25">
      <c r="A15142" s="308"/>
      <c r="B15142" s="309"/>
      <c r="C15142" s="308"/>
      <c r="D15142" s="310"/>
    </row>
    <row r="15143" spans="1:4" x14ac:dyDescent="0.25">
      <c r="A15143" s="308"/>
      <c r="B15143" s="309"/>
      <c r="C15143" s="308"/>
      <c r="D15143" s="310"/>
    </row>
    <row r="15144" spans="1:4" x14ac:dyDescent="0.25">
      <c r="A15144" s="308"/>
      <c r="B15144" s="309"/>
      <c r="C15144" s="308"/>
      <c r="D15144" s="310"/>
    </row>
    <row r="15145" spans="1:4" x14ac:dyDescent="0.25">
      <c r="A15145" s="308"/>
      <c r="B15145" s="309"/>
      <c r="C15145" s="308"/>
      <c r="D15145" s="310"/>
    </row>
    <row r="15146" spans="1:4" x14ac:dyDescent="0.25">
      <c r="A15146" s="308"/>
      <c r="B15146" s="309"/>
      <c r="C15146" s="308"/>
      <c r="D15146" s="310"/>
    </row>
    <row r="15147" spans="1:4" x14ac:dyDescent="0.25">
      <c r="A15147" s="308"/>
      <c r="B15147" s="309"/>
      <c r="C15147" s="308"/>
      <c r="D15147" s="310"/>
    </row>
    <row r="15148" spans="1:4" x14ac:dyDescent="0.25">
      <c r="A15148" s="308"/>
      <c r="B15148" s="309"/>
      <c r="C15148" s="308"/>
      <c r="D15148" s="310"/>
    </row>
    <row r="15149" spans="1:4" x14ac:dyDescent="0.25">
      <c r="A15149" s="308"/>
      <c r="B15149" s="309"/>
      <c r="C15149" s="308"/>
      <c r="D15149" s="310"/>
    </row>
    <row r="15150" spans="1:4" x14ac:dyDescent="0.25">
      <c r="A15150" s="308"/>
      <c r="B15150" s="309"/>
      <c r="C15150" s="308"/>
      <c r="D15150" s="310"/>
    </row>
    <row r="15151" spans="1:4" x14ac:dyDescent="0.25">
      <c r="A15151" s="308"/>
      <c r="B15151" s="309"/>
      <c r="C15151" s="308"/>
      <c r="D15151" s="310"/>
    </row>
    <row r="15152" spans="1:4" x14ac:dyDescent="0.25">
      <c r="A15152" s="308"/>
      <c r="B15152" s="309"/>
      <c r="C15152" s="308"/>
      <c r="D15152" s="310"/>
    </row>
    <row r="15153" spans="1:4" x14ac:dyDescent="0.25">
      <c r="A15153" s="308"/>
      <c r="B15153" s="309"/>
      <c r="C15153" s="308"/>
      <c r="D15153" s="310"/>
    </row>
    <row r="15154" spans="1:4" x14ac:dyDescent="0.25">
      <c r="A15154" s="308"/>
      <c r="B15154" s="309"/>
      <c r="C15154" s="308"/>
      <c r="D15154" s="310"/>
    </row>
    <row r="15155" spans="1:4" x14ac:dyDescent="0.25">
      <c r="A15155" s="308"/>
      <c r="B15155" s="309"/>
      <c r="C15155" s="308"/>
      <c r="D15155" s="310"/>
    </row>
    <row r="15156" spans="1:4" x14ac:dyDescent="0.25">
      <c r="A15156" s="308"/>
      <c r="B15156" s="309"/>
      <c r="C15156" s="308"/>
      <c r="D15156" s="310"/>
    </row>
    <row r="15157" spans="1:4" x14ac:dyDescent="0.25">
      <c r="A15157" s="308"/>
      <c r="B15157" s="309"/>
      <c r="C15157" s="308"/>
      <c r="D15157" s="310"/>
    </row>
    <row r="15158" spans="1:4" x14ac:dyDescent="0.25">
      <c r="A15158" s="308"/>
      <c r="B15158" s="309"/>
      <c r="C15158" s="308"/>
      <c r="D15158" s="310"/>
    </row>
    <row r="15159" spans="1:4" x14ac:dyDescent="0.25">
      <c r="A15159" s="308"/>
      <c r="B15159" s="309"/>
      <c r="C15159" s="308"/>
      <c r="D15159" s="310"/>
    </row>
    <row r="15160" spans="1:4" x14ac:dyDescent="0.25">
      <c r="A15160" s="308"/>
      <c r="B15160" s="309"/>
      <c r="C15160" s="308"/>
      <c r="D15160" s="310"/>
    </row>
    <row r="15161" spans="1:4" x14ac:dyDescent="0.25">
      <c r="A15161" s="308"/>
      <c r="B15161" s="309"/>
      <c r="C15161" s="308"/>
      <c r="D15161" s="310"/>
    </row>
    <row r="15162" spans="1:4" x14ac:dyDescent="0.25">
      <c r="A15162" s="308"/>
      <c r="B15162" s="309"/>
      <c r="C15162" s="308"/>
      <c r="D15162" s="310"/>
    </row>
    <row r="15163" spans="1:4" x14ac:dyDescent="0.25">
      <c r="A15163" s="308"/>
      <c r="B15163" s="309"/>
      <c r="C15163" s="308"/>
      <c r="D15163" s="310"/>
    </row>
    <row r="15164" spans="1:4" x14ac:dyDescent="0.25">
      <c r="A15164" s="308"/>
      <c r="B15164" s="309"/>
      <c r="C15164" s="308"/>
      <c r="D15164" s="310"/>
    </row>
    <row r="15165" spans="1:4" x14ac:dyDescent="0.25">
      <c r="A15165" s="308"/>
      <c r="B15165" s="309"/>
      <c r="C15165" s="308"/>
      <c r="D15165" s="310"/>
    </row>
    <row r="15166" spans="1:4" x14ac:dyDescent="0.25">
      <c r="A15166" s="308"/>
      <c r="B15166" s="309"/>
      <c r="C15166" s="308"/>
      <c r="D15166" s="310"/>
    </row>
    <row r="15167" spans="1:4" x14ac:dyDescent="0.25">
      <c r="A15167" s="308"/>
      <c r="B15167" s="309"/>
      <c r="C15167" s="308"/>
      <c r="D15167" s="310"/>
    </row>
    <row r="15168" spans="1:4" x14ac:dyDescent="0.25">
      <c r="A15168" s="308"/>
      <c r="B15168" s="309"/>
      <c r="C15168" s="308"/>
      <c r="D15168" s="310"/>
    </row>
    <row r="15169" spans="1:4" x14ac:dyDescent="0.25">
      <c r="A15169" s="308"/>
      <c r="B15169" s="309"/>
      <c r="C15169" s="308"/>
      <c r="D15169" s="310"/>
    </row>
    <row r="15170" spans="1:4" x14ac:dyDescent="0.25">
      <c r="A15170" s="308"/>
      <c r="B15170" s="309"/>
      <c r="C15170" s="308"/>
      <c r="D15170" s="310"/>
    </row>
    <row r="15171" spans="1:4" x14ac:dyDescent="0.25">
      <c r="A15171" s="308"/>
      <c r="B15171" s="309"/>
      <c r="C15171" s="308"/>
      <c r="D15171" s="310"/>
    </row>
    <row r="15172" spans="1:4" x14ac:dyDescent="0.25">
      <c r="A15172" s="308"/>
      <c r="B15172" s="309"/>
      <c r="C15172" s="308"/>
      <c r="D15172" s="310"/>
    </row>
    <row r="15173" spans="1:4" x14ac:dyDescent="0.25">
      <c r="A15173" s="308"/>
      <c r="B15173" s="309"/>
      <c r="C15173" s="308"/>
      <c r="D15173" s="310"/>
    </row>
    <row r="15174" spans="1:4" x14ac:dyDescent="0.25">
      <c r="A15174" s="308"/>
      <c r="B15174" s="309"/>
      <c r="C15174" s="308"/>
      <c r="D15174" s="310"/>
    </row>
    <row r="15175" spans="1:4" x14ac:dyDescent="0.25">
      <c r="A15175" s="308"/>
      <c r="B15175" s="309"/>
      <c r="C15175" s="308"/>
      <c r="D15175" s="310"/>
    </row>
    <row r="15176" spans="1:4" x14ac:dyDescent="0.25">
      <c r="A15176" s="308"/>
      <c r="B15176" s="309"/>
      <c r="C15176" s="308"/>
      <c r="D15176" s="310"/>
    </row>
    <row r="15177" spans="1:4" x14ac:dyDescent="0.25">
      <c r="A15177" s="308"/>
      <c r="B15177" s="309"/>
      <c r="C15177" s="308"/>
      <c r="D15177" s="310"/>
    </row>
    <row r="15178" spans="1:4" x14ac:dyDescent="0.25">
      <c r="A15178" s="308"/>
      <c r="B15178" s="309"/>
      <c r="C15178" s="308"/>
      <c r="D15178" s="310"/>
    </row>
    <row r="15179" spans="1:4" x14ac:dyDescent="0.25">
      <c r="A15179" s="308"/>
      <c r="B15179" s="309"/>
      <c r="C15179" s="308"/>
      <c r="D15179" s="310"/>
    </row>
    <row r="15180" spans="1:4" x14ac:dyDescent="0.25">
      <c r="A15180" s="308"/>
      <c r="B15180" s="309"/>
      <c r="C15180" s="308"/>
      <c r="D15180" s="310"/>
    </row>
    <row r="15181" spans="1:4" x14ac:dyDescent="0.25">
      <c r="A15181" s="308"/>
      <c r="B15181" s="309"/>
      <c r="C15181" s="308"/>
      <c r="D15181" s="310"/>
    </row>
    <row r="15182" spans="1:4" x14ac:dyDescent="0.25">
      <c r="A15182" s="308"/>
      <c r="B15182" s="309"/>
      <c r="C15182" s="308"/>
      <c r="D15182" s="310"/>
    </row>
    <row r="15183" spans="1:4" x14ac:dyDescent="0.25">
      <c r="A15183" s="308"/>
      <c r="B15183" s="309"/>
      <c r="C15183" s="308"/>
      <c r="D15183" s="310"/>
    </row>
    <row r="15184" spans="1:4" x14ac:dyDescent="0.25">
      <c r="A15184" s="308"/>
      <c r="B15184" s="309"/>
      <c r="C15184" s="308"/>
      <c r="D15184" s="310"/>
    </row>
    <row r="15185" spans="1:4" x14ac:dyDescent="0.25">
      <c r="A15185" s="308"/>
      <c r="B15185" s="309"/>
      <c r="C15185" s="308"/>
      <c r="D15185" s="310"/>
    </row>
    <row r="15186" spans="1:4" x14ac:dyDescent="0.25">
      <c r="A15186" s="308"/>
      <c r="B15186" s="309"/>
      <c r="C15186" s="308"/>
      <c r="D15186" s="310"/>
    </row>
    <row r="15187" spans="1:4" x14ac:dyDescent="0.25">
      <c r="A15187" s="308"/>
      <c r="B15187" s="309"/>
      <c r="C15187" s="308"/>
      <c r="D15187" s="310"/>
    </row>
    <row r="15188" spans="1:4" x14ac:dyDescent="0.25">
      <c r="A15188" s="308"/>
      <c r="B15188" s="309"/>
      <c r="C15188" s="308"/>
      <c r="D15188" s="310"/>
    </row>
    <row r="15189" spans="1:4" x14ac:dyDescent="0.25">
      <c r="A15189" s="308"/>
      <c r="B15189" s="309"/>
      <c r="C15189" s="308"/>
      <c r="D15189" s="310"/>
    </row>
    <row r="15190" spans="1:4" x14ac:dyDescent="0.25">
      <c r="A15190" s="308"/>
      <c r="B15190" s="309"/>
      <c r="C15190" s="308"/>
      <c r="D15190" s="310"/>
    </row>
    <row r="15191" spans="1:4" x14ac:dyDescent="0.25">
      <c r="A15191" s="308"/>
      <c r="B15191" s="309"/>
      <c r="C15191" s="308"/>
      <c r="D15191" s="310"/>
    </row>
    <row r="15192" spans="1:4" x14ac:dyDescent="0.25">
      <c r="A15192" s="308"/>
      <c r="B15192" s="309"/>
      <c r="C15192" s="308"/>
      <c r="D15192" s="310"/>
    </row>
    <row r="15193" spans="1:4" x14ac:dyDescent="0.25">
      <c r="A15193" s="308"/>
      <c r="B15193" s="309"/>
      <c r="C15193" s="308"/>
      <c r="D15193" s="310"/>
    </row>
    <row r="15194" spans="1:4" x14ac:dyDescent="0.25">
      <c r="A15194" s="308"/>
      <c r="B15194" s="309"/>
      <c r="C15194" s="308"/>
      <c r="D15194" s="310"/>
    </row>
    <row r="15195" spans="1:4" x14ac:dyDescent="0.25">
      <c r="A15195" s="308"/>
      <c r="B15195" s="309"/>
      <c r="C15195" s="308"/>
      <c r="D15195" s="310"/>
    </row>
    <row r="15196" spans="1:4" x14ac:dyDescent="0.25">
      <c r="A15196" s="308"/>
      <c r="B15196" s="309"/>
      <c r="C15196" s="308"/>
      <c r="D15196" s="310"/>
    </row>
    <row r="15197" spans="1:4" x14ac:dyDescent="0.25">
      <c r="A15197" s="308"/>
      <c r="B15197" s="309"/>
      <c r="C15197" s="308"/>
      <c r="D15197" s="310"/>
    </row>
    <row r="15198" spans="1:4" x14ac:dyDescent="0.25">
      <c r="A15198" s="308"/>
      <c r="B15198" s="309"/>
      <c r="C15198" s="308"/>
      <c r="D15198" s="310"/>
    </row>
    <row r="15199" spans="1:4" x14ac:dyDescent="0.25">
      <c r="A15199" s="308"/>
      <c r="B15199" s="309"/>
      <c r="C15199" s="308"/>
      <c r="D15199" s="310"/>
    </row>
    <row r="15200" spans="1:4" x14ac:dyDescent="0.25">
      <c r="A15200" s="308"/>
      <c r="B15200" s="309"/>
      <c r="C15200" s="308"/>
      <c r="D15200" s="310"/>
    </row>
    <row r="15201" spans="1:4" x14ac:dyDescent="0.25">
      <c r="A15201" s="308"/>
      <c r="B15201" s="309"/>
      <c r="C15201" s="308"/>
      <c r="D15201" s="310"/>
    </row>
    <row r="15202" spans="1:4" x14ac:dyDescent="0.25">
      <c r="A15202" s="308"/>
      <c r="B15202" s="309"/>
      <c r="C15202" s="308"/>
      <c r="D15202" s="310"/>
    </row>
    <row r="15203" spans="1:4" x14ac:dyDescent="0.25">
      <c r="A15203" s="308"/>
      <c r="B15203" s="309"/>
      <c r="C15203" s="308"/>
      <c r="D15203" s="310"/>
    </row>
    <row r="15204" spans="1:4" x14ac:dyDescent="0.25">
      <c r="A15204" s="308"/>
      <c r="B15204" s="309"/>
      <c r="C15204" s="308"/>
      <c r="D15204" s="310"/>
    </row>
    <row r="15205" spans="1:4" x14ac:dyDescent="0.25">
      <c r="A15205" s="308"/>
      <c r="B15205" s="309"/>
      <c r="C15205" s="308"/>
      <c r="D15205" s="310"/>
    </row>
    <row r="15206" spans="1:4" x14ac:dyDescent="0.25">
      <c r="A15206" s="308"/>
      <c r="B15206" s="309"/>
      <c r="C15206" s="308"/>
      <c r="D15206" s="310"/>
    </row>
    <row r="15207" spans="1:4" x14ac:dyDescent="0.25">
      <c r="A15207" s="308"/>
      <c r="B15207" s="309"/>
      <c r="C15207" s="308"/>
      <c r="D15207" s="310"/>
    </row>
    <row r="15208" spans="1:4" x14ac:dyDescent="0.25">
      <c r="A15208" s="308"/>
      <c r="B15208" s="309"/>
      <c r="C15208" s="308"/>
      <c r="D15208" s="310"/>
    </row>
    <row r="15209" spans="1:4" x14ac:dyDescent="0.25">
      <c r="A15209" s="308"/>
      <c r="B15209" s="309"/>
      <c r="C15209" s="308"/>
      <c r="D15209" s="310"/>
    </row>
    <row r="15210" spans="1:4" x14ac:dyDescent="0.25">
      <c r="A15210" s="308"/>
      <c r="B15210" s="309"/>
      <c r="C15210" s="308"/>
      <c r="D15210" s="310"/>
    </row>
    <row r="15211" spans="1:4" x14ac:dyDescent="0.25">
      <c r="A15211" s="308"/>
      <c r="B15211" s="309"/>
      <c r="C15211" s="308"/>
      <c r="D15211" s="310"/>
    </row>
    <row r="15212" spans="1:4" x14ac:dyDescent="0.25">
      <c r="A15212" s="308"/>
      <c r="B15212" s="309"/>
      <c r="C15212" s="308"/>
      <c r="D15212" s="310"/>
    </row>
    <row r="15213" spans="1:4" x14ac:dyDescent="0.25">
      <c r="A15213" s="308"/>
      <c r="B15213" s="309"/>
      <c r="C15213" s="308"/>
      <c r="D15213" s="310"/>
    </row>
    <row r="15214" spans="1:4" x14ac:dyDescent="0.25">
      <c r="A15214" s="308"/>
      <c r="B15214" s="309"/>
      <c r="C15214" s="308"/>
      <c r="D15214" s="310"/>
    </row>
    <row r="15215" spans="1:4" x14ac:dyDescent="0.25">
      <c r="A15215" s="308"/>
      <c r="B15215" s="309"/>
      <c r="C15215" s="308"/>
      <c r="D15215" s="310"/>
    </row>
    <row r="15216" spans="1:4" x14ac:dyDescent="0.25">
      <c r="A15216" s="308"/>
      <c r="B15216" s="309"/>
      <c r="C15216" s="308"/>
      <c r="D15216" s="310"/>
    </row>
    <row r="15217" spans="1:4" x14ac:dyDescent="0.25">
      <c r="A15217" s="308"/>
      <c r="B15217" s="309"/>
      <c r="C15217" s="308"/>
      <c r="D15217" s="310"/>
    </row>
    <row r="15218" spans="1:4" x14ac:dyDescent="0.25">
      <c r="A15218" s="308"/>
      <c r="B15218" s="309"/>
      <c r="C15218" s="308"/>
      <c r="D15218" s="310"/>
    </row>
    <row r="15219" spans="1:4" x14ac:dyDescent="0.25">
      <c r="A15219" s="308"/>
      <c r="B15219" s="309"/>
      <c r="C15219" s="308"/>
      <c r="D15219" s="310"/>
    </row>
    <row r="15220" spans="1:4" x14ac:dyDescent="0.25">
      <c r="A15220" s="308"/>
      <c r="B15220" s="309"/>
      <c r="C15220" s="308"/>
      <c r="D15220" s="310"/>
    </row>
    <row r="15221" spans="1:4" x14ac:dyDescent="0.25">
      <c r="A15221" s="308"/>
      <c r="B15221" s="309"/>
      <c r="C15221" s="308"/>
      <c r="D15221" s="310"/>
    </row>
    <row r="15222" spans="1:4" x14ac:dyDescent="0.25">
      <c r="A15222" s="308"/>
      <c r="B15222" s="309"/>
      <c r="C15222" s="308"/>
      <c r="D15222" s="310"/>
    </row>
    <row r="15223" spans="1:4" x14ac:dyDescent="0.25">
      <c r="A15223" s="308"/>
      <c r="B15223" s="309"/>
      <c r="C15223" s="308"/>
      <c r="D15223" s="310"/>
    </row>
    <row r="15224" spans="1:4" x14ac:dyDescent="0.25">
      <c r="A15224" s="308"/>
      <c r="B15224" s="309"/>
      <c r="C15224" s="308"/>
      <c r="D15224" s="310"/>
    </row>
    <row r="15225" spans="1:4" x14ac:dyDescent="0.25">
      <c r="A15225" s="308"/>
      <c r="B15225" s="309"/>
      <c r="C15225" s="308"/>
      <c r="D15225" s="310"/>
    </row>
    <row r="15226" spans="1:4" x14ac:dyDescent="0.25">
      <c r="A15226" s="308"/>
      <c r="B15226" s="309"/>
      <c r="C15226" s="308"/>
      <c r="D15226" s="310"/>
    </row>
    <row r="15227" spans="1:4" x14ac:dyDescent="0.25">
      <c r="A15227" s="308"/>
      <c r="B15227" s="309"/>
      <c r="C15227" s="308"/>
      <c r="D15227" s="310"/>
    </row>
    <row r="15228" spans="1:4" x14ac:dyDescent="0.25">
      <c r="A15228" s="308"/>
      <c r="B15228" s="309"/>
      <c r="C15228" s="308"/>
      <c r="D15228" s="310"/>
    </row>
    <row r="15229" spans="1:4" x14ac:dyDescent="0.25">
      <c r="A15229" s="308"/>
      <c r="B15229" s="309"/>
      <c r="C15229" s="308"/>
      <c r="D15229" s="310"/>
    </row>
    <row r="15230" spans="1:4" x14ac:dyDescent="0.25">
      <c r="A15230" s="308"/>
      <c r="B15230" s="309"/>
      <c r="C15230" s="308"/>
      <c r="D15230" s="310"/>
    </row>
    <row r="15231" spans="1:4" x14ac:dyDescent="0.25">
      <c r="A15231" s="308"/>
      <c r="B15231" s="309"/>
      <c r="C15231" s="308"/>
      <c r="D15231" s="310"/>
    </row>
    <row r="15232" spans="1:4" x14ac:dyDescent="0.25">
      <c r="A15232" s="308"/>
      <c r="B15232" s="309"/>
      <c r="C15232" s="308"/>
      <c r="D15232" s="310"/>
    </row>
    <row r="15233" spans="1:4" x14ac:dyDescent="0.25">
      <c r="A15233" s="308"/>
      <c r="B15233" s="309"/>
      <c r="C15233" s="308"/>
      <c r="D15233" s="310"/>
    </row>
    <row r="15234" spans="1:4" x14ac:dyDescent="0.25">
      <c r="A15234" s="308"/>
      <c r="B15234" s="309"/>
      <c r="C15234" s="308"/>
      <c r="D15234" s="310"/>
    </row>
    <row r="15235" spans="1:4" x14ac:dyDescent="0.25">
      <c r="A15235" s="308"/>
      <c r="B15235" s="309"/>
      <c r="C15235" s="308"/>
      <c r="D15235" s="310"/>
    </row>
    <row r="15236" spans="1:4" x14ac:dyDescent="0.25">
      <c r="A15236" s="308"/>
      <c r="B15236" s="309"/>
      <c r="C15236" s="308"/>
      <c r="D15236" s="310"/>
    </row>
    <row r="15237" spans="1:4" x14ac:dyDescent="0.25">
      <c r="A15237" s="308"/>
      <c r="B15237" s="309"/>
      <c r="C15237" s="308"/>
      <c r="D15237" s="310"/>
    </row>
    <row r="15238" spans="1:4" x14ac:dyDescent="0.25">
      <c r="A15238" s="308"/>
      <c r="B15238" s="309"/>
      <c r="C15238" s="308"/>
      <c r="D15238" s="310"/>
    </row>
    <row r="15239" spans="1:4" x14ac:dyDescent="0.25">
      <c r="A15239" s="308"/>
      <c r="B15239" s="309"/>
      <c r="C15239" s="308"/>
      <c r="D15239" s="310"/>
    </row>
    <row r="15240" spans="1:4" x14ac:dyDescent="0.25">
      <c r="A15240" s="308"/>
      <c r="B15240" s="309"/>
      <c r="C15240" s="308"/>
      <c r="D15240" s="310"/>
    </row>
    <row r="15241" spans="1:4" x14ac:dyDescent="0.25">
      <c r="A15241" s="308"/>
      <c r="B15241" s="309"/>
      <c r="C15241" s="308"/>
      <c r="D15241" s="310"/>
    </row>
    <row r="15242" spans="1:4" x14ac:dyDescent="0.25">
      <c r="A15242" s="308"/>
      <c r="B15242" s="309"/>
      <c r="C15242" s="308"/>
      <c r="D15242" s="310"/>
    </row>
    <row r="15243" spans="1:4" x14ac:dyDescent="0.25">
      <c r="A15243" s="308"/>
      <c r="B15243" s="309"/>
      <c r="C15243" s="308"/>
      <c r="D15243" s="310"/>
    </row>
    <row r="15244" spans="1:4" x14ac:dyDescent="0.25">
      <c r="A15244" s="308"/>
      <c r="B15244" s="309"/>
      <c r="C15244" s="308"/>
      <c r="D15244" s="310"/>
    </row>
    <row r="15245" spans="1:4" x14ac:dyDescent="0.25">
      <c r="A15245" s="308"/>
      <c r="B15245" s="309"/>
      <c r="C15245" s="308"/>
      <c r="D15245" s="310"/>
    </row>
    <row r="15246" spans="1:4" x14ac:dyDescent="0.25">
      <c r="A15246" s="308"/>
      <c r="B15246" s="309"/>
      <c r="C15246" s="308"/>
      <c r="D15246" s="310"/>
    </row>
    <row r="15247" spans="1:4" x14ac:dyDescent="0.25">
      <c r="A15247" s="308"/>
      <c r="B15247" s="309"/>
      <c r="C15247" s="308"/>
      <c r="D15247" s="310"/>
    </row>
    <row r="15248" spans="1:4" x14ac:dyDescent="0.25">
      <c r="A15248" s="308"/>
      <c r="B15248" s="309"/>
      <c r="C15248" s="308"/>
      <c r="D15248" s="310"/>
    </row>
    <row r="15249" spans="1:4" x14ac:dyDescent="0.25">
      <c r="A15249" s="308"/>
      <c r="B15249" s="309"/>
      <c r="C15249" s="308"/>
      <c r="D15249" s="310"/>
    </row>
    <row r="15250" spans="1:4" x14ac:dyDescent="0.25">
      <c r="A15250" s="308"/>
      <c r="B15250" s="309"/>
      <c r="C15250" s="308"/>
      <c r="D15250" s="310"/>
    </row>
    <row r="15251" spans="1:4" x14ac:dyDescent="0.25">
      <c r="A15251" s="308"/>
      <c r="B15251" s="309"/>
      <c r="C15251" s="308"/>
      <c r="D15251" s="310"/>
    </row>
    <row r="15252" spans="1:4" x14ac:dyDescent="0.25">
      <c r="A15252" s="308"/>
      <c r="B15252" s="309"/>
      <c r="C15252" s="308"/>
      <c r="D15252" s="310"/>
    </row>
    <row r="15253" spans="1:4" x14ac:dyDescent="0.25">
      <c r="A15253" s="308"/>
      <c r="B15253" s="309"/>
      <c r="C15253" s="308"/>
      <c r="D15253" s="310"/>
    </row>
    <row r="15254" spans="1:4" x14ac:dyDescent="0.25">
      <c r="A15254" s="308"/>
      <c r="B15254" s="309"/>
      <c r="C15254" s="308"/>
      <c r="D15254" s="310"/>
    </row>
    <row r="15255" spans="1:4" x14ac:dyDescent="0.25">
      <c r="A15255" s="308"/>
      <c r="B15255" s="309"/>
      <c r="C15255" s="308"/>
      <c r="D15255" s="310"/>
    </row>
    <row r="15256" spans="1:4" x14ac:dyDescent="0.25">
      <c r="A15256" s="308"/>
      <c r="B15256" s="309"/>
      <c r="C15256" s="308"/>
      <c r="D15256" s="310"/>
    </row>
    <row r="15257" spans="1:4" x14ac:dyDescent="0.25">
      <c r="A15257" s="308"/>
      <c r="B15257" s="309"/>
      <c r="C15257" s="308"/>
      <c r="D15257" s="310"/>
    </row>
    <row r="15258" spans="1:4" x14ac:dyDescent="0.25">
      <c r="A15258" s="308"/>
      <c r="B15258" s="309"/>
      <c r="C15258" s="308"/>
      <c r="D15258" s="310"/>
    </row>
    <row r="15259" spans="1:4" x14ac:dyDescent="0.25">
      <c r="A15259" s="308"/>
      <c r="B15259" s="309"/>
      <c r="C15259" s="308"/>
      <c r="D15259" s="310"/>
    </row>
    <row r="15260" spans="1:4" x14ac:dyDescent="0.25">
      <c r="A15260" s="308"/>
      <c r="B15260" s="309"/>
      <c r="C15260" s="308"/>
      <c r="D15260" s="310"/>
    </row>
    <row r="15261" spans="1:4" x14ac:dyDescent="0.25">
      <c r="A15261" s="308"/>
      <c r="B15261" s="309"/>
      <c r="C15261" s="308"/>
      <c r="D15261" s="310"/>
    </row>
    <row r="15262" spans="1:4" x14ac:dyDescent="0.25">
      <c r="A15262" s="308"/>
      <c r="B15262" s="309"/>
      <c r="C15262" s="308"/>
      <c r="D15262" s="310"/>
    </row>
    <row r="15263" spans="1:4" x14ac:dyDescent="0.25">
      <c r="A15263" s="308"/>
      <c r="B15263" s="309"/>
      <c r="C15263" s="308"/>
      <c r="D15263" s="310"/>
    </row>
    <row r="15264" spans="1:4" x14ac:dyDescent="0.25">
      <c r="A15264" s="308"/>
      <c r="B15264" s="309"/>
      <c r="C15264" s="308"/>
      <c r="D15264" s="310"/>
    </row>
    <row r="15265" spans="1:4" x14ac:dyDescent="0.25">
      <c r="A15265" s="308"/>
      <c r="B15265" s="309"/>
      <c r="C15265" s="308"/>
      <c r="D15265" s="310"/>
    </row>
    <row r="15266" spans="1:4" x14ac:dyDescent="0.25">
      <c r="A15266" s="308"/>
      <c r="B15266" s="309"/>
      <c r="C15266" s="308"/>
      <c r="D15266" s="310"/>
    </row>
    <row r="15267" spans="1:4" x14ac:dyDescent="0.25">
      <c r="A15267" s="308"/>
      <c r="B15267" s="309"/>
      <c r="C15267" s="308"/>
      <c r="D15267" s="310"/>
    </row>
    <row r="15268" spans="1:4" x14ac:dyDescent="0.25">
      <c r="A15268" s="308"/>
      <c r="B15268" s="309"/>
      <c r="C15268" s="308"/>
      <c r="D15268" s="310"/>
    </row>
    <row r="15269" spans="1:4" x14ac:dyDescent="0.25">
      <c r="A15269" s="308"/>
      <c r="B15269" s="309"/>
      <c r="C15269" s="308"/>
      <c r="D15269" s="310"/>
    </row>
    <row r="15270" spans="1:4" x14ac:dyDescent="0.25">
      <c r="A15270" s="308"/>
      <c r="B15270" s="309"/>
      <c r="C15270" s="308"/>
      <c r="D15270" s="310"/>
    </row>
    <row r="15271" spans="1:4" x14ac:dyDescent="0.25">
      <c r="A15271" s="308"/>
      <c r="B15271" s="309"/>
      <c r="C15271" s="308"/>
      <c r="D15271" s="310"/>
    </row>
    <row r="15272" spans="1:4" x14ac:dyDescent="0.25">
      <c r="A15272" s="308"/>
      <c r="B15272" s="309"/>
      <c r="C15272" s="308"/>
      <c r="D15272" s="310"/>
    </row>
    <row r="15273" spans="1:4" x14ac:dyDescent="0.25">
      <c r="A15273" s="308"/>
      <c r="B15273" s="309"/>
      <c r="C15273" s="308"/>
      <c r="D15273" s="310"/>
    </row>
    <row r="15274" spans="1:4" x14ac:dyDescent="0.25">
      <c r="A15274" s="308"/>
      <c r="B15274" s="309"/>
      <c r="C15274" s="308"/>
      <c r="D15274" s="310"/>
    </row>
    <row r="15275" spans="1:4" x14ac:dyDescent="0.25">
      <c r="A15275" s="308"/>
      <c r="B15275" s="309"/>
      <c r="C15275" s="308"/>
      <c r="D15275" s="310"/>
    </row>
    <row r="15276" spans="1:4" x14ac:dyDescent="0.25">
      <c r="A15276" s="308"/>
      <c r="B15276" s="309"/>
      <c r="C15276" s="308"/>
      <c r="D15276" s="310"/>
    </row>
    <row r="15277" spans="1:4" x14ac:dyDescent="0.25">
      <c r="A15277" s="308"/>
      <c r="B15277" s="309"/>
      <c r="C15277" s="308"/>
      <c r="D15277" s="310"/>
    </row>
    <row r="15278" spans="1:4" x14ac:dyDescent="0.25">
      <c r="A15278" s="308"/>
      <c r="B15278" s="309"/>
      <c r="C15278" s="308"/>
      <c r="D15278" s="310"/>
    </row>
    <row r="15279" spans="1:4" x14ac:dyDescent="0.25">
      <c r="A15279" s="308"/>
      <c r="B15279" s="309"/>
      <c r="C15279" s="308"/>
      <c r="D15279" s="310"/>
    </row>
    <row r="15280" spans="1:4" x14ac:dyDescent="0.25">
      <c r="A15280" s="308"/>
      <c r="B15280" s="309"/>
      <c r="C15280" s="308"/>
      <c r="D15280" s="310"/>
    </row>
    <row r="15281" spans="1:4" x14ac:dyDescent="0.25">
      <c r="A15281" s="308"/>
      <c r="B15281" s="309"/>
      <c r="C15281" s="308"/>
      <c r="D15281" s="310"/>
    </row>
    <row r="15282" spans="1:4" x14ac:dyDescent="0.25">
      <c r="A15282" s="308"/>
      <c r="B15282" s="309"/>
      <c r="C15282" s="308"/>
      <c r="D15282" s="310"/>
    </row>
    <row r="15283" spans="1:4" x14ac:dyDescent="0.25">
      <c r="A15283" s="308"/>
      <c r="B15283" s="309"/>
      <c r="C15283" s="308"/>
      <c r="D15283" s="310"/>
    </row>
    <row r="15284" spans="1:4" x14ac:dyDescent="0.25">
      <c r="A15284" s="308"/>
      <c r="B15284" s="309"/>
      <c r="C15284" s="308"/>
      <c r="D15284" s="310"/>
    </row>
    <row r="15285" spans="1:4" x14ac:dyDescent="0.25">
      <c r="A15285" s="308"/>
      <c r="B15285" s="309"/>
      <c r="C15285" s="308"/>
      <c r="D15285" s="310"/>
    </row>
    <row r="15286" spans="1:4" x14ac:dyDescent="0.25">
      <c r="A15286" s="308"/>
      <c r="B15286" s="309"/>
      <c r="C15286" s="308"/>
      <c r="D15286" s="310"/>
    </row>
    <row r="15287" spans="1:4" x14ac:dyDescent="0.25">
      <c r="A15287" s="308"/>
      <c r="B15287" s="309"/>
      <c r="C15287" s="308"/>
      <c r="D15287" s="310"/>
    </row>
    <row r="15288" spans="1:4" x14ac:dyDescent="0.25">
      <c r="A15288" s="308"/>
      <c r="B15288" s="309"/>
      <c r="C15288" s="308"/>
      <c r="D15288" s="310"/>
    </row>
    <row r="15289" spans="1:4" x14ac:dyDescent="0.25">
      <c r="A15289" s="308"/>
      <c r="B15289" s="309"/>
      <c r="C15289" s="308"/>
      <c r="D15289" s="310"/>
    </row>
    <row r="15290" spans="1:4" x14ac:dyDescent="0.25">
      <c r="A15290" s="308"/>
      <c r="B15290" s="309"/>
      <c r="C15290" s="308"/>
      <c r="D15290" s="310"/>
    </row>
    <row r="15291" spans="1:4" x14ac:dyDescent="0.25">
      <c r="A15291" s="308"/>
      <c r="B15291" s="309"/>
      <c r="C15291" s="308"/>
      <c r="D15291" s="310"/>
    </row>
    <row r="15292" spans="1:4" x14ac:dyDescent="0.25">
      <c r="A15292" s="308"/>
      <c r="B15292" s="309"/>
      <c r="C15292" s="308"/>
      <c r="D15292" s="310"/>
    </row>
    <row r="15293" spans="1:4" x14ac:dyDescent="0.25">
      <c r="A15293" s="308"/>
      <c r="B15293" s="309"/>
      <c r="C15293" s="308"/>
      <c r="D15293" s="310"/>
    </row>
    <row r="15294" spans="1:4" x14ac:dyDescent="0.25">
      <c r="A15294" s="308"/>
      <c r="B15294" s="309"/>
      <c r="C15294" s="308"/>
      <c r="D15294" s="310"/>
    </row>
    <row r="15295" spans="1:4" x14ac:dyDescent="0.25">
      <c r="A15295" s="308"/>
      <c r="B15295" s="309"/>
      <c r="C15295" s="308"/>
      <c r="D15295" s="310"/>
    </row>
    <row r="15296" spans="1:4" x14ac:dyDescent="0.25">
      <c r="A15296" s="308"/>
      <c r="B15296" s="309"/>
      <c r="C15296" s="308"/>
      <c r="D15296" s="310"/>
    </row>
    <row r="15297" spans="1:4" x14ac:dyDescent="0.25">
      <c r="A15297" s="308"/>
      <c r="B15297" s="309"/>
      <c r="C15297" s="308"/>
      <c r="D15297" s="310"/>
    </row>
    <row r="15298" spans="1:4" x14ac:dyDescent="0.25">
      <c r="A15298" s="308"/>
      <c r="B15298" s="309"/>
      <c r="C15298" s="308"/>
      <c r="D15298" s="310"/>
    </row>
    <row r="15299" spans="1:4" x14ac:dyDescent="0.25">
      <c r="A15299" s="308"/>
      <c r="B15299" s="309"/>
      <c r="C15299" s="308"/>
      <c r="D15299" s="310"/>
    </row>
    <row r="15300" spans="1:4" x14ac:dyDescent="0.25">
      <c r="A15300" s="308"/>
      <c r="B15300" s="309"/>
      <c r="C15300" s="308"/>
      <c r="D15300" s="310"/>
    </row>
    <row r="15301" spans="1:4" x14ac:dyDescent="0.25">
      <c r="A15301" s="308"/>
      <c r="B15301" s="309"/>
      <c r="C15301" s="308"/>
      <c r="D15301" s="310"/>
    </row>
    <row r="15302" spans="1:4" x14ac:dyDescent="0.25">
      <c r="A15302" s="308"/>
      <c r="B15302" s="309"/>
      <c r="C15302" s="308"/>
      <c r="D15302" s="310"/>
    </row>
    <row r="15303" spans="1:4" x14ac:dyDescent="0.25">
      <c r="A15303" s="308"/>
      <c r="B15303" s="309"/>
      <c r="C15303" s="308"/>
      <c r="D15303" s="310"/>
    </row>
    <row r="15304" spans="1:4" x14ac:dyDescent="0.25">
      <c r="A15304" s="308"/>
      <c r="B15304" s="309"/>
      <c r="C15304" s="308"/>
      <c r="D15304" s="310"/>
    </row>
    <row r="15305" spans="1:4" x14ac:dyDescent="0.25">
      <c r="A15305" s="308"/>
      <c r="B15305" s="309"/>
      <c r="C15305" s="308"/>
      <c r="D15305" s="310"/>
    </row>
    <row r="15306" spans="1:4" x14ac:dyDescent="0.25">
      <c r="A15306" s="308"/>
      <c r="B15306" s="309"/>
      <c r="C15306" s="308"/>
      <c r="D15306" s="310"/>
    </row>
    <row r="15307" spans="1:4" x14ac:dyDescent="0.25">
      <c r="A15307" s="308"/>
      <c r="B15307" s="309"/>
      <c r="C15307" s="308"/>
      <c r="D15307" s="310"/>
    </row>
    <row r="15308" spans="1:4" x14ac:dyDescent="0.25">
      <c r="A15308" s="308"/>
      <c r="B15308" s="309"/>
      <c r="C15308" s="308"/>
      <c r="D15308" s="310"/>
    </row>
    <row r="15309" spans="1:4" x14ac:dyDescent="0.25">
      <c r="A15309" s="308"/>
      <c r="B15309" s="309"/>
      <c r="C15309" s="308"/>
      <c r="D15309" s="310"/>
    </row>
    <row r="15310" spans="1:4" x14ac:dyDescent="0.25">
      <c r="A15310" s="308"/>
      <c r="B15310" s="309"/>
      <c r="C15310" s="308"/>
      <c r="D15310" s="310"/>
    </row>
    <row r="15311" spans="1:4" x14ac:dyDescent="0.25">
      <c r="A15311" s="308"/>
      <c r="B15311" s="309"/>
      <c r="C15311" s="308"/>
      <c r="D15311" s="310"/>
    </row>
    <row r="15312" spans="1:4" x14ac:dyDescent="0.25">
      <c r="A15312" s="308"/>
      <c r="B15312" s="309"/>
      <c r="C15312" s="308"/>
      <c r="D15312" s="310"/>
    </row>
    <row r="15313" spans="1:4" x14ac:dyDescent="0.25">
      <c r="A15313" s="308"/>
      <c r="B15313" s="309"/>
      <c r="C15313" s="308"/>
      <c r="D15313" s="310"/>
    </row>
    <row r="15314" spans="1:4" x14ac:dyDescent="0.25">
      <c r="A15314" s="308"/>
      <c r="B15314" s="309"/>
      <c r="C15314" s="308"/>
      <c r="D15314" s="310"/>
    </row>
    <row r="15315" spans="1:4" x14ac:dyDescent="0.25">
      <c r="A15315" s="308"/>
      <c r="B15315" s="309"/>
      <c r="C15315" s="308"/>
      <c r="D15315" s="310"/>
    </row>
    <row r="15316" spans="1:4" x14ac:dyDescent="0.25">
      <c r="A15316" s="308"/>
      <c r="B15316" s="309"/>
      <c r="C15316" s="308"/>
      <c r="D15316" s="310"/>
    </row>
    <row r="15317" spans="1:4" x14ac:dyDescent="0.25">
      <c r="A15317" s="308"/>
      <c r="B15317" s="309"/>
      <c r="C15317" s="308"/>
      <c r="D15317" s="310"/>
    </row>
    <row r="15318" spans="1:4" x14ac:dyDescent="0.25">
      <c r="A15318" s="308"/>
      <c r="B15318" s="309"/>
      <c r="C15318" s="308"/>
      <c r="D15318" s="310"/>
    </row>
    <row r="15319" spans="1:4" x14ac:dyDescent="0.25">
      <c r="A15319" s="308"/>
      <c r="B15319" s="309"/>
      <c r="C15319" s="308"/>
      <c r="D15319" s="310"/>
    </row>
    <row r="15320" spans="1:4" x14ac:dyDescent="0.25">
      <c r="A15320" s="308"/>
      <c r="B15320" s="309"/>
      <c r="C15320" s="308"/>
      <c r="D15320" s="310"/>
    </row>
    <row r="15321" spans="1:4" x14ac:dyDescent="0.25">
      <c r="A15321" s="308"/>
      <c r="B15321" s="309"/>
      <c r="C15321" s="308"/>
      <c r="D15321" s="310"/>
    </row>
    <row r="15322" spans="1:4" x14ac:dyDescent="0.25">
      <c r="A15322" s="308"/>
      <c r="B15322" s="309"/>
      <c r="C15322" s="308"/>
      <c r="D15322" s="310"/>
    </row>
    <row r="15323" spans="1:4" x14ac:dyDescent="0.25">
      <c r="A15323" s="308"/>
      <c r="B15323" s="309"/>
      <c r="C15323" s="308"/>
      <c r="D15323" s="310"/>
    </row>
    <row r="15324" spans="1:4" x14ac:dyDescent="0.25">
      <c r="A15324" s="308"/>
      <c r="B15324" s="309"/>
      <c r="C15324" s="308"/>
      <c r="D15324" s="310"/>
    </row>
    <row r="15325" spans="1:4" x14ac:dyDescent="0.25">
      <c r="A15325" s="308"/>
      <c r="B15325" s="309"/>
      <c r="C15325" s="308"/>
      <c r="D15325" s="310"/>
    </row>
    <row r="15326" spans="1:4" x14ac:dyDescent="0.25">
      <c r="A15326" s="308"/>
      <c r="B15326" s="309"/>
      <c r="C15326" s="308"/>
      <c r="D15326" s="310"/>
    </row>
    <row r="15327" spans="1:4" x14ac:dyDescent="0.25">
      <c r="A15327" s="308"/>
      <c r="B15327" s="309"/>
      <c r="C15327" s="308"/>
      <c r="D15327" s="310"/>
    </row>
    <row r="15328" spans="1:4" x14ac:dyDescent="0.25">
      <c r="A15328" s="308"/>
      <c r="B15328" s="309"/>
      <c r="C15328" s="308"/>
      <c r="D15328" s="310"/>
    </row>
    <row r="15329" spans="1:4" x14ac:dyDescent="0.25">
      <c r="A15329" s="308"/>
      <c r="B15329" s="309"/>
      <c r="C15329" s="308"/>
      <c r="D15329" s="310"/>
    </row>
    <row r="15330" spans="1:4" x14ac:dyDescent="0.25">
      <c r="A15330" s="308"/>
      <c r="B15330" s="309"/>
      <c r="C15330" s="308"/>
      <c r="D15330" s="310"/>
    </row>
    <row r="15331" spans="1:4" x14ac:dyDescent="0.25">
      <c r="A15331" s="308"/>
      <c r="B15331" s="309"/>
      <c r="C15331" s="308"/>
      <c r="D15331" s="310"/>
    </row>
    <row r="15332" spans="1:4" x14ac:dyDescent="0.25">
      <c r="A15332" s="308"/>
      <c r="B15332" s="309"/>
      <c r="C15332" s="308"/>
      <c r="D15332" s="310"/>
    </row>
    <row r="15333" spans="1:4" x14ac:dyDescent="0.25">
      <c r="A15333" s="308"/>
      <c r="B15333" s="309"/>
      <c r="C15333" s="308"/>
      <c r="D15333" s="310"/>
    </row>
    <row r="15334" spans="1:4" x14ac:dyDescent="0.25">
      <c r="A15334" s="308"/>
      <c r="B15334" s="309"/>
      <c r="C15334" s="308"/>
      <c r="D15334" s="310"/>
    </row>
    <row r="15335" spans="1:4" x14ac:dyDescent="0.25">
      <c r="A15335" s="308"/>
      <c r="B15335" s="309"/>
      <c r="C15335" s="308"/>
      <c r="D15335" s="310"/>
    </row>
    <row r="15336" spans="1:4" x14ac:dyDescent="0.25">
      <c r="A15336" s="308"/>
      <c r="B15336" s="309"/>
      <c r="C15336" s="308"/>
      <c r="D15336" s="310"/>
    </row>
    <row r="15337" spans="1:4" x14ac:dyDescent="0.25">
      <c r="A15337" s="308"/>
      <c r="B15337" s="309"/>
      <c r="C15337" s="308"/>
      <c r="D15337" s="310"/>
    </row>
    <row r="15338" spans="1:4" x14ac:dyDescent="0.25">
      <c r="A15338" s="308"/>
      <c r="B15338" s="309"/>
      <c r="C15338" s="308"/>
      <c r="D15338" s="310"/>
    </row>
    <row r="15339" spans="1:4" x14ac:dyDescent="0.25">
      <c r="A15339" s="308"/>
      <c r="B15339" s="309"/>
      <c r="C15339" s="308"/>
      <c r="D15339" s="310"/>
    </row>
    <row r="15340" spans="1:4" x14ac:dyDescent="0.25">
      <c r="A15340" s="308"/>
      <c r="B15340" s="309"/>
      <c r="C15340" s="308"/>
      <c r="D15340" s="310"/>
    </row>
    <row r="15341" spans="1:4" x14ac:dyDescent="0.25">
      <c r="A15341" s="308"/>
      <c r="B15341" s="309"/>
      <c r="C15341" s="308"/>
      <c r="D15341" s="310"/>
    </row>
    <row r="15342" spans="1:4" x14ac:dyDescent="0.25">
      <c r="A15342" s="308"/>
      <c r="B15342" s="309"/>
      <c r="C15342" s="308"/>
      <c r="D15342" s="310"/>
    </row>
    <row r="15343" spans="1:4" x14ac:dyDescent="0.25">
      <c r="A15343" s="308"/>
      <c r="B15343" s="309"/>
      <c r="C15343" s="308"/>
      <c r="D15343" s="310"/>
    </row>
    <row r="15344" spans="1:4" x14ac:dyDescent="0.25">
      <c r="A15344" s="308"/>
      <c r="B15344" s="309"/>
      <c r="C15344" s="308"/>
      <c r="D15344" s="310"/>
    </row>
    <row r="15345" spans="1:4" x14ac:dyDescent="0.25">
      <c r="A15345" s="308"/>
      <c r="B15345" s="309"/>
      <c r="C15345" s="308"/>
      <c r="D15345" s="310"/>
    </row>
    <row r="15346" spans="1:4" x14ac:dyDescent="0.25">
      <c r="A15346" s="308"/>
      <c r="B15346" s="309"/>
      <c r="C15346" s="308"/>
      <c r="D15346" s="310"/>
    </row>
    <row r="15347" spans="1:4" x14ac:dyDescent="0.25">
      <c r="A15347" s="308"/>
      <c r="B15347" s="309"/>
      <c r="C15347" s="308"/>
      <c r="D15347" s="310"/>
    </row>
    <row r="15348" spans="1:4" x14ac:dyDescent="0.25">
      <c r="A15348" s="308"/>
      <c r="B15348" s="309"/>
      <c r="C15348" s="308"/>
      <c r="D15348" s="310"/>
    </row>
    <row r="15349" spans="1:4" x14ac:dyDescent="0.25">
      <c r="A15349" s="308"/>
      <c r="B15349" s="309"/>
      <c r="C15349" s="308"/>
      <c r="D15349" s="310"/>
    </row>
    <row r="15350" spans="1:4" x14ac:dyDescent="0.25">
      <c r="A15350" s="308"/>
      <c r="B15350" s="309"/>
      <c r="C15350" s="308"/>
      <c r="D15350" s="310"/>
    </row>
    <row r="15351" spans="1:4" x14ac:dyDescent="0.25">
      <c r="A15351" s="308"/>
      <c r="B15351" s="309"/>
      <c r="C15351" s="308"/>
      <c r="D15351" s="310"/>
    </row>
    <row r="15352" spans="1:4" x14ac:dyDescent="0.25">
      <c r="A15352" s="308"/>
      <c r="B15352" s="309"/>
      <c r="C15352" s="308"/>
      <c r="D15352" s="310"/>
    </row>
    <row r="15353" spans="1:4" x14ac:dyDescent="0.25">
      <c r="A15353" s="308"/>
      <c r="B15353" s="309"/>
      <c r="C15353" s="308"/>
      <c r="D15353" s="310"/>
    </row>
    <row r="15354" spans="1:4" x14ac:dyDescent="0.25">
      <c r="A15354" s="308"/>
      <c r="B15354" s="309"/>
      <c r="C15354" s="308"/>
      <c r="D15354" s="310"/>
    </row>
    <row r="15355" spans="1:4" x14ac:dyDescent="0.25">
      <c r="A15355" s="308"/>
      <c r="B15355" s="309"/>
      <c r="C15355" s="308"/>
      <c r="D15355" s="310"/>
    </row>
    <row r="15356" spans="1:4" x14ac:dyDescent="0.25">
      <c r="A15356" s="308"/>
      <c r="B15356" s="309"/>
      <c r="C15356" s="308"/>
      <c r="D15356" s="310"/>
    </row>
    <row r="15357" spans="1:4" x14ac:dyDescent="0.25">
      <c r="A15357" s="308"/>
      <c r="B15357" s="309"/>
      <c r="C15357" s="308"/>
      <c r="D15357" s="310"/>
    </row>
    <row r="15358" spans="1:4" x14ac:dyDescent="0.25">
      <c r="A15358" s="308"/>
      <c r="B15358" s="309"/>
      <c r="C15358" s="308"/>
      <c r="D15358" s="310"/>
    </row>
    <row r="15359" spans="1:4" x14ac:dyDescent="0.25">
      <c r="A15359" s="308"/>
      <c r="B15359" s="309"/>
      <c r="C15359" s="308"/>
      <c r="D15359" s="310"/>
    </row>
    <row r="15360" spans="1:4" x14ac:dyDescent="0.25">
      <c r="A15360" s="308"/>
      <c r="B15360" s="309"/>
      <c r="C15360" s="308"/>
      <c r="D15360" s="310"/>
    </row>
    <row r="15361" spans="1:4" x14ac:dyDescent="0.25">
      <c r="A15361" s="308"/>
      <c r="B15361" s="309"/>
      <c r="C15361" s="308"/>
      <c r="D15361" s="310"/>
    </row>
    <row r="15362" spans="1:4" x14ac:dyDescent="0.25">
      <c r="A15362" s="308"/>
      <c r="B15362" s="309"/>
      <c r="C15362" s="308"/>
      <c r="D15362" s="310"/>
    </row>
    <row r="15363" spans="1:4" x14ac:dyDescent="0.25">
      <c r="A15363" s="308"/>
      <c r="B15363" s="309"/>
      <c r="C15363" s="308"/>
      <c r="D15363" s="310"/>
    </row>
    <row r="15364" spans="1:4" x14ac:dyDescent="0.25">
      <c r="A15364" s="308"/>
      <c r="B15364" s="309"/>
      <c r="C15364" s="308"/>
      <c r="D15364" s="310"/>
    </row>
    <row r="15365" spans="1:4" x14ac:dyDescent="0.25">
      <c r="A15365" s="308"/>
      <c r="B15365" s="309"/>
      <c r="C15365" s="308"/>
      <c r="D15365" s="310"/>
    </row>
    <row r="15366" spans="1:4" x14ac:dyDescent="0.25">
      <c r="A15366" s="308"/>
      <c r="B15366" s="309"/>
      <c r="C15366" s="308"/>
      <c r="D15366" s="310"/>
    </row>
    <row r="15367" spans="1:4" x14ac:dyDescent="0.25">
      <c r="A15367" s="308"/>
      <c r="B15367" s="309"/>
      <c r="C15367" s="308"/>
      <c r="D15367" s="310"/>
    </row>
    <row r="15368" spans="1:4" x14ac:dyDescent="0.25">
      <c r="A15368" s="308"/>
      <c r="B15368" s="309"/>
      <c r="C15368" s="308"/>
      <c r="D15368" s="310"/>
    </row>
    <row r="15369" spans="1:4" x14ac:dyDescent="0.25">
      <c r="A15369" s="308"/>
      <c r="B15369" s="309"/>
      <c r="C15369" s="308"/>
      <c r="D15369" s="310"/>
    </row>
    <row r="15370" spans="1:4" x14ac:dyDescent="0.25">
      <c r="A15370" s="308"/>
      <c r="B15370" s="309"/>
      <c r="C15370" s="308"/>
      <c r="D15370" s="310"/>
    </row>
    <row r="15371" spans="1:4" x14ac:dyDescent="0.25">
      <c r="A15371" s="308"/>
      <c r="B15371" s="309"/>
      <c r="C15371" s="308"/>
      <c r="D15371" s="310"/>
    </row>
    <row r="15372" spans="1:4" x14ac:dyDescent="0.25">
      <c r="A15372" s="308"/>
      <c r="B15372" s="309"/>
      <c r="C15372" s="308"/>
      <c r="D15372" s="310"/>
    </row>
    <row r="15373" spans="1:4" x14ac:dyDescent="0.25">
      <c r="A15373" s="308"/>
      <c r="B15373" s="309"/>
      <c r="C15373" s="308"/>
      <c r="D15373" s="310"/>
    </row>
    <row r="15374" spans="1:4" x14ac:dyDescent="0.25">
      <c r="A15374" s="308"/>
      <c r="B15374" s="309"/>
      <c r="C15374" s="308"/>
      <c r="D15374" s="310"/>
    </row>
    <row r="15375" spans="1:4" x14ac:dyDescent="0.25">
      <c r="A15375" s="308"/>
      <c r="B15375" s="309"/>
      <c r="C15375" s="308"/>
      <c r="D15375" s="310"/>
    </row>
    <row r="15376" spans="1:4" x14ac:dyDescent="0.25">
      <c r="A15376" s="308"/>
      <c r="B15376" s="309"/>
      <c r="C15376" s="308"/>
      <c r="D15376" s="310"/>
    </row>
    <row r="15377" spans="1:4" x14ac:dyDescent="0.25">
      <c r="A15377" s="308"/>
      <c r="B15377" s="309"/>
      <c r="C15377" s="308"/>
      <c r="D15377" s="310"/>
    </row>
    <row r="15378" spans="1:4" x14ac:dyDescent="0.25">
      <c r="A15378" s="308"/>
      <c r="B15378" s="309"/>
      <c r="C15378" s="308"/>
      <c r="D15378" s="310"/>
    </row>
    <row r="15379" spans="1:4" x14ac:dyDescent="0.25">
      <c r="A15379" s="308"/>
      <c r="B15379" s="309"/>
      <c r="C15379" s="308"/>
      <c r="D15379" s="310"/>
    </row>
    <row r="15380" spans="1:4" x14ac:dyDescent="0.25">
      <c r="A15380" s="308"/>
      <c r="B15380" s="309"/>
      <c r="C15380" s="308"/>
      <c r="D15380" s="310"/>
    </row>
    <row r="15381" spans="1:4" x14ac:dyDescent="0.25">
      <c r="A15381" s="308"/>
      <c r="B15381" s="309"/>
      <c r="C15381" s="308"/>
      <c r="D15381" s="310"/>
    </row>
    <row r="15382" spans="1:4" x14ac:dyDescent="0.25">
      <c r="A15382" s="308"/>
      <c r="B15382" s="309"/>
      <c r="C15382" s="308"/>
      <c r="D15382" s="310"/>
    </row>
    <row r="15383" spans="1:4" x14ac:dyDescent="0.25">
      <c r="A15383" s="308"/>
      <c r="B15383" s="309"/>
      <c r="C15383" s="308"/>
      <c r="D15383" s="310"/>
    </row>
    <row r="15384" spans="1:4" x14ac:dyDescent="0.25">
      <c r="A15384" s="308"/>
      <c r="B15384" s="309"/>
      <c r="C15384" s="308"/>
      <c r="D15384" s="310"/>
    </row>
    <row r="15385" spans="1:4" x14ac:dyDescent="0.25">
      <c r="A15385" s="308"/>
      <c r="B15385" s="309"/>
      <c r="C15385" s="308"/>
      <c r="D15385" s="310"/>
    </row>
    <row r="15386" spans="1:4" x14ac:dyDescent="0.25">
      <c r="A15386" s="308"/>
      <c r="B15386" s="309"/>
      <c r="C15386" s="308"/>
      <c r="D15386" s="310"/>
    </row>
    <row r="15387" spans="1:4" x14ac:dyDescent="0.25">
      <c r="A15387" s="308"/>
      <c r="B15387" s="309"/>
      <c r="C15387" s="308"/>
      <c r="D15387" s="310"/>
    </row>
    <row r="15388" spans="1:4" x14ac:dyDescent="0.25">
      <c r="A15388" s="308"/>
      <c r="B15388" s="309"/>
      <c r="C15388" s="308"/>
      <c r="D15388" s="310"/>
    </row>
    <row r="15389" spans="1:4" x14ac:dyDescent="0.25">
      <c r="A15389" s="308"/>
      <c r="B15389" s="309"/>
      <c r="C15389" s="308"/>
      <c r="D15389" s="310"/>
    </row>
    <row r="15390" spans="1:4" x14ac:dyDescent="0.25">
      <c r="A15390" s="308"/>
      <c r="B15390" s="309"/>
      <c r="C15390" s="308"/>
      <c r="D15390" s="310"/>
    </row>
    <row r="15391" spans="1:4" x14ac:dyDescent="0.25">
      <c r="A15391" s="308"/>
      <c r="B15391" s="309"/>
      <c r="C15391" s="308"/>
      <c r="D15391" s="310"/>
    </row>
    <row r="15392" spans="1:4" x14ac:dyDescent="0.25">
      <c r="A15392" s="308"/>
      <c r="B15392" s="309"/>
      <c r="C15392" s="308"/>
      <c r="D15392" s="310"/>
    </row>
    <row r="15393" spans="1:4" x14ac:dyDescent="0.25">
      <c r="A15393" s="308"/>
      <c r="B15393" s="309"/>
      <c r="C15393" s="308"/>
      <c r="D15393" s="310"/>
    </row>
    <row r="15394" spans="1:4" x14ac:dyDescent="0.25">
      <c r="A15394" s="308"/>
      <c r="B15394" s="309"/>
      <c r="C15394" s="308"/>
      <c r="D15394" s="310"/>
    </row>
    <row r="15395" spans="1:4" x14ac:dyDescent="0.25">
      <c r="A15395" s="308"/>
      <c r="B15395" s="309"/>
      <c r="C15395" s="308"/>
      <c r="D15395" s="310"/>
    </row>
    <row r="15396" spans="1:4" x14ac:dyDescent="0.25">
      <c r="A15396" s="308"/>
      <c r="B15396" s="309"/>
      <c r="C15396" s="308"/>
      <c r="D15396" s="310"/>
    </row>
    <row r="15397" spans="1:4" x14ac:dyDescent="0.25">
      <c r="A15397" s="308"/>
      <c r="B15397" s="309"/>
      <c r="C15397" s="308"/>
      <c r="D15397" s="310"/>
    </row>
    <row r="15398" spans="1:4" x14ac:dyDescent="0.25">
      <c r="A15398" s="308"/>
      <c r="B15398" s="309"/>
      <c r="C15398" s="308"/>
      <c r="D15398" s="310"/>
    </row>
    <row r="15399" spans="1:4" x14ac:dyDescent="0.25">
      <c r="A15399" s="308"/>
      <c r="B15399" s="309"/>
      <c r="C15399" s="308"/>
      <c r="D15399" s="310"/>
    </row>
    <row r="15400" spans="1:4" x14ac:dyDescent="0.25">
      <c r="A15400" s="308"/>
      <c r="B15400" s="309"/>
      <c r="C15400" s="308"/>
      <c r="D15400" s="310"/>
    </row>
    <row r="15401" spans="1:4" x14ac:dyDescent="0.25">
      <c r="A15401" s="308"/>
      <c r="B15401" s="309"/>
      <c r="C15401" s="308"/>
      <c r="D15401" s="310"/>
    </row>
    <row r="15402" spans="1:4" x14ac:dyDescent="0.25">
      <c r="A15402" s="308"/>
      <c r="B15402" s="309"/>
      <c r="C15402" s="308"/>
      <c r="D15402" s="310"/>
    </row>
    <row r="15403" spans="1:4" x14ac:dyDescent="0.25">
      <c r="A15403" s="308"/>
      <c r="B15403" s="309"/>
      <c r="C15403" s="308"/>
      <c r="D15403" s="310"/>
    </row>
    <row r="15404" spans="1:4" x14ac:dyDescent="0.25">
      <c r="A15404" s="308"/>
      <c r="B15404" s="309"/>
      <c r="C15404" s="308"/>
      <c r="D15404" s="310"/>
    </row>
    <row r="15405" spans="1:4" x14ac:dyDescent="0.25">
      <c r="A15405" s="308"/>
      <c r="B15405" s="309"/>
      <c r="C15405" s="308"/>
      <c r="D15405" s="310"/>
    </row>
    <row r="15406" spans="1:4" x14ac:dyDescent="0.25">
      <c r="A15406" s="308"/>
      <c r="B15406" s="309"/>
      <c r="C15406" s="308"/>
      <c r="D15406" s="310"/>
    </row>
    <row r="15407" spans="1:4" x14ac:dyDescent="0.25">
      <c r="A15407" s="308"/>
      <c r="B15407" s="309"/>
      <c r="C15407" s="308"/>
      <c r="D15407" s="310"/>
    </row>
    <row r="15408" spans="1:4" x14ac:dyDescent="0.25">
      <c r="A15408" s="308"/>
      <c r="B15408" s="309"/>
      <c r="C15408" s="308"/>
      <c r="D15408" s="310"/>
    </row>
    <row r="15409" spans="1:4" x14ac:dyDescent="0.25">
      <c r="A15409" s="308"/>
      <c r="B15409" s="309"/>
      <c r="C15409" s="308"/>
      <c r="D15409" s="310"/>
    </row>
    <row r="15410" spans="1:4" x14ac:dyDescent="0.25">
      <c r="A15410" s="308"/>
      <c r="B15410" s="309"/>
      <c r="C15410" s="308"/>
      <c r="D15410" s="310"/>
    </row>
    <row r="15411" spans="1:4" x14ac:dyDescent="0.25">
      <c r="A15411" s="308"/>
      <c r="B15411" s="309"/>
      <c r="C15411" s="308"/>
      <c r="D15411" s="310"/>
    </row>
    <row r="15412" spans="1:4" x14ac:dyDescent="0.25">
      <c r="A15412" s="308"/>
      <c r="B15412" s="309"/>
      <c r="C15412" s="308"/>
      <c r="D15412" s="310"/>
    </row>
    <row r="15413" spans="1:4" x14ac:dyDescent="0.25">
      <c r="A15413" s="308"/>
      <c r="B15413" s="309"/>
      <c r="C15413" s="308"/>
      <c r="D15413" s="310"/>
    </row>
    <row r="15414" spans="1:4" x14ac:dyDescent="0.25">
      <c r="A15414" s="308"/>
      <c r="B15414" s="309"/>
      <c r="C15414" s="308"/>
      <c r="D15414" s="310"/>
    </row>
    <row r="15415" spans="1:4" x14ac:dyDescent="0.25">
      <c r="A15415" s="308"/>
      <c r="B15415" s="309"/>
      <c r="C15415" s="308"/>
      <c r="D15415" s="310"/>
    </row>
    <row r="15416" spans="1:4" x14ac:dyDescent="0.25">
      <c r="A15416" s="308"/>
      <c r="B15416" s="309"/>
      <c r="C15416" s="308"/>
      <c r="D15416" s="310"/>
    </row>
    <row r="15417" spans="1:4" x14ac:dyDescent="0.25">
      <c r="A15417" s="308"/>
      <c r="B15417" s="309"/>
      <c r="C15417" s="308"/>
      <c r="D15417" s="310"/>
    </row>
    <row r="15418" spans="1:4" x14ac:dyDescent="0.25">
      <c r="A15418" s="308"/>
      <c r="B15418" s="309"/>
      <c r="C15418" s="308"/>
      <c r="D15418" s="310"/>
    </row>
    <row r="15419" spans="1:4" x14ac:dyDescent="0.25">
      <c r="A15419" s="308"/>
      <c r="B15419" s="309"/>
      <c r="C15419" s="308"/>
      <c r="D15419" s="310"/>
    </row>
    <row r="15420" spans="1:4" x14ac:dyDescent="0.25">
      <c r="A15420" s="308"/>
      <c r="B15420" s="309"/>
      <c r="C15420" s="308"/>
      <c r="D15420" s="310"/>
    </row>
    <row r="15421" spans="1:4" x14ac:dyDescent="0.25">
      <c r="A15421" s="308"/>
      <c r="B15421" s="309"/>
      <c r="C15421" s="308"/>
      <c r="D15421" s="310"/>
    </row>
    <row r="15422" spans="1:4" x14ac:dyDescent="0.25">
      <c r="A15422" s="308"/>
      <c r="B15422" s="309"/>
      <c r="C15422" s="308"/>
      <c r="D15422" s="310"/>
    </row>
    <row r="15423" spans="1:4" x14ac:dyDescent="0.25">
      <c r="A15423" s="308"/>
      <c r="B15423" s="309"/>
      <c r="C15423" s="308"/>
      <c r="D15423" s="310"/>
    </row>
    <row r="15424" spans="1:4" x14ac:dyDescent="0.25">
      <c r="A15424" s="308"/>
      <c r="B15424" s="309"/>
      <c r="C15424" s="308"/>
      <c r="D15424" s="310"/>
    </row>
    <row r="15425" spans="1:4" x14ac:dyDescent="0.25">
      <c r="A15425" s="308"/>
      <c r="B15425" s="309"/>
      <c r="C15425" s="308"/>
      <c r="D15425" s="310"/>
    </row>
    <row r="15426" spans="1:4" x14ac:dyDescent="0.25">
      <c r="A15426" s="308"/>
      <c r="B15426" s="309"/>
      <c r="C15426" s="308"/>
      <c r="D15426" s="310"/>
    </row>
    <row r="15427" spans="1:4" x14ac:dyDescent="0.25">
      <c r="A15427" s="308"/>
      <c r="B15427" s="309"/>
      <c r="C15427" s="308"/>
      <c r="D15427" s="310"/>
    </row>
    <row r="15428" spans="1:4" x14ac:dyDescent="0.25">
      <c r="A15428" s="308"/>
      <c r="B15428" s="309"/>
      <c r="C15428" s="308"/>
      <c r="D15428" s="310"/>
    </row>
    <row r="15429" spans="1:4" x14ac:dyDescent="0.25">
      <c r="A15429" s="308"/>
      <c r="B15429" s="309"/>
      <c r="C15429" s="308"/>
      <c r="D15429" s="310"/>
    </row>
    <row r="15430" spans="1:4" x14ac:dyDescent="0.25">
      <c r="A15430" s="308"/>
      <c r="B15430" s="309"/>
      <c r="C15430" s="308"/>
      <c r="D15430" s="310"/>
    </row>
    <row r="15431" spans="1:4" x14ac:dyDescent="0.25">
      <c r="A15431" s="308"/>
      <c r="B15431" s="309"/>
      <c r="C15431" s="308"/>
      <c r="D15431" s="310"/>
    </row>
    <row r="15432" spans="1:4" x14ac:dyDescent="0.25">
      <c r="A15432" s="308"/>
      <c r="B15432" s="309"/>
      <c r="C15432" s="308"/>
      <c r="D15432" s="310"/>
    </row>
    <row r="15433" spans="1:4" x14ac:dyDescent="0.25">
      <c r="A15433" s="308"/>
      <c r="B15433" s="309"/>
      <c r="C15433" s="308"/>
      <c r="D15433" s="310"/>
    </row>
    <row r="15434" spans="1:4" x14ac:dyDescent="0.25">
      <c r="A15434" s="308"/>
      <c r="B15434" s="309"/>
      <c r="C15434" s="308"/>
      <c r="D15434" s="310"/>
    </row>
    <row r="15435" spans="1:4" x14ac:dyDescent="0.25">
      <c r="A15435" s="308"/>
      <c r="B15435" s="309"/>
      <c r="C15435" s="308"/>
      <c r="D15435" s="310"/>
    </row>
    <row r="15436" spans="1:4" x14ac:dyDescent="0.25">
      <c r="A15436" s="308"/>
      <c r="B15436" s="309"/>
      <c r="C15436" s="308"/>
      <c r="D15436" s="310"/>
    </row>
    <row r="15437" spans="1:4" x14ac:dyDescent="0.25">
      <c r="A15437" s="308"/>
      <c r="B15437" s="309"/>
      <c r="C15437" s="308"/>
      <c r="D15437" s="310"/>
    </row>
    <row r="15438" spans="1:4" x14ac:dyDescent="0.25">
      <c r="A15438" s="308"/>
      <c r="B15438" s="309"/>
      <c r="C15438" s="308"/>
      <c r="D15438" s="310"/>
    </row>
    <row r="15439" spans="1:4" x14ac:dyDescent="0.25">
      <c r="A15439" s="308"/>
      <c r="B15439" s="309"/>
      <c r="C15439" s="308"/>
      <c r="D15439" s="310"/>
    </row>
    <row r="15440" spans="1:4" x14ac:dyDescent="0.25">
      <c r="A15440" s="308"/>
      <c r="B15440" s="309"/>
      <c r="C15440" s="308"/>
      <c r="D15440" s="310"/>
    </row>
    <row r="15441" spans="1:4" x14ac:dyDescent="0.25">
      <c r="A15441" s="308"/>
      <c r="B15441" s="309"/>
      <c r="C15441" s="308"/>
      <c r="D15441" s="310"/>
    </row>
    <row r="15442" spans="1:4" x14ac:dyDescent="0.25">
      <c r="A15442" s="308"/>
      <c r="B15442" s="309"/>
      <c r="C15442" s="308"/>
      <c r="D15442" s="310"/>
    </row>
    <row r="15443" spans="1:4" x14ac:dyDescent="0.25">
      <c r="A15443" s="308"/>
      <c r="B15443" s="309"/>
      <c r="C15443" s="308"/>
      <c r="D15443" s="310"/>
    </row>
    <row r="15444" spans="1:4" x14ac:dyDescent="0.25">
      <c r="A15444" s="308"/>
      <c r="B15444" s="309"/>
      <c r="C15444" s="308"/>
      <c r="D15444" s="310"/>
    </row>
    <row r="15445" spans="1:4" x14ac:dyDescent="0.25">
      <c r="A15445" s="308"/>
      <c r="B15445" s="309"/>
      <c r="C15445" s="308"/>
      <c r="D15445" s="310"/>
    </row>
    <row r="15446" spans="1:4" x14ac:dyDescent="0.25">
      <c r="A15446" s="308"/>
      <c r="B15446" s="309"/>
      <c r="C15446" s="308"/>
      <c r="D15446" s="310"/>
    </row>
    <row r="15447" spans="1:4" x14ac:dyDescent="0.25">
      <c r="A15447" s="308"/>
      <c r="B15447" s="309"/>
      <c r="C15447" s="308"/>
      <c r="D15447" s="310"/>
    </row>
    <row r="15448" spans="1:4" x14ac:dyDescent="0.25">
      <c r="A15448" s="308"/>
      <c r="B15448" s="309"/>
      <c r="C15448" s="308"/>
      <c r="D15448" s="310"/>
    </row>
    <row r="15449" spans="1:4" x14ac:dyDescent="0.25">
      <c r="A15449" s="308"/>
      <c r="B15449" s="309"/>
      <c r="C15449" s="308"/>
      <c r="D15449" s="310"/>
    </row>
    <row r="15450" spans="1:4" x14ac:dyDescent="0.25">
      <c r="A15450" s="308"/>
      <c r="B15450" s="309"/>
      <c r="C15450" s="308"/>
      <c r="D15450" s="310"/>
    </row>
    <row r="15451" spans="1:4" x14ac:dyDescent="0.25">
      <c r="A15451" s="308"/>
      <c r="B15451" s="309"/>
      <c r="C15451" s="308"/>
      <c r="D15451" s="310"/>
    </row>
    <row r="15452" spans="1:4" x14ac:dyDescent="0.25">
      <c r="A15452" s="308"/>
      <c r="B15452" s="309"/>
      <c r="C15452" s="308"/>
      <c r="D15452" s="310"/>
    </row>
    <row r="15453" spans="1:4" x14ac:dyDescent="0.25">
      <c r="A15453" s="308"/>
      <c r="B15453" s="309"/>
      <c r="C15453" s="308"/>
      <c r="D15453" s="310"/>
    </row>
    <row r="15454" spans="1:4" x14ac:dyDescent="0.25">
      <c r="A15454" s="308"/>
      <c r="B15454" s="309"/>
      <c r="C15454" s="308"/>
      <c r="D15454" s="310"/>
    </row>
    <row r="15455" spans="1:4" x14ac:dyDescent="0.25">
      <c r="A15455" s="308"/>
      <c r="B15455" s="309"/>
      <c r="C15455" s="308"/>
      <c r="D15455" s="310"/>
    </row>
    <row r="15456" spans="1:4" x14ac:dyDescent="0.25">
      <c r="A15456" s="308"/>
      <c r="B15456" s="309"/>
      <c r="C15456" s="308"/>
      <c r="D15456" s="310"/>
    </row>
    <row r="15457" spans="1:4" x14ac:dyDescent="0.25">
      <c r="A15457" s="308"/>
      <c r="B15457" s="309"/>
      <c r="C15457" s="308"/>
      <c r="D15457" s="310"/>
    </row>
    <row r="15458" spans="1:4" x14ac:dyDescent="0.25">
      <c r="A15458" s="308"/>
      <c r="B15458" s="309"/>
      <c r="C15458" s="308"/>
      <c r="D15458" s="310"/>
    </row>
    <row r="15459" spans="1:4" x14ac:dyDescent="0.25">
      <c r="A15459" s="308"/>
      <c r="B15459" s="309"/>
      <c r="C15459" s="308"/>
      <c r="D15459" s="310"/>
    </row>
    <row r="15460" spans="1:4" x14ac:dyDescent="0.25">
      <c r="A15460" s="308"/>
      <c r="B15460" s="309"/>
      <c r="C15460" s="308"/>
      <c r="D15460" s="310"/>
    </row>
    <row r="15461" spans="1:4" x14ac:dyDescent="0.25">
      <c r="A15461" s="308"/>
      <c r="B15461" s="309"/>
      <c r="C15461" s="308"/>
      <c r="D15461" s="310"/>
    </row>
    <row r="15462" spans="1:4" x14ac:dyDescent="0.25">
      <c r="A15462" s="308"/>
      <c r="B15462" s="309"/>
      <c r="C15462" s="308"/>
      <c r="D15462" s="310"/>
    </row>
    <row r="15463" spans="1:4" x14ac:dyDescent="0.25">
      <c r="A15463" s="308"/>
      <c r="B15463" s="309"/>
      <c r="C15463" s="308"/>
      <c r="D15463" s="310"/>
    </row>
    <row r="15464" spans="1:4" x14ac:dyDescent="0.25">
      <c r="A15464" s="308"/>
      <c r="B15464" s="309"/>
      <c r="C15464" s="308"/>
      <c r="D15464" s="310"/>
    </row>
    <row r="15465" spans="1:4" x14ac:dyDescent="0.25">
      <c r="A15465" s="308"/>
      <c r="B15465" s="309"/>
      <c r="C15465" s="308"/>
      <c r="D15465" s="310"/>
    </row>
    <row r="15466" spans="1:4" x14ac:dyDescent="0.25">
      <c r="A15466" s="308"/>
      <c r="B15466" s="309"/>
      <c r="C15466" s="308"/>
      <c r="D15466" s="310"/>
    </row>
    <row r="15467" spans="1:4" x14ac:dyDescent="0.25">
      <c r="A15467" s="308"/>
      <c r="B15467" s="309"/>
      <c r="C15467" s="308"/>
      <c r="D15467" s="310"/>
    </row>
    <row r="15468" spans="1:4" x14ac:dyDescent="0.25">
      <c r="A15468" s="308"/>
      <c r="B15468" s="309"/>
      <c r="C15468" s="308"/>
      <c r="D15468" s="310"/>
    </row>
    <row r="15469" spans="1:4" x14ac:dyDescent="0.25">
      <c r="A15469" s="308"/>
      <c r="B15469" s="309"/>
      <c r="C15469" s="308"/>
      <c r="D15469" s="310"/>
    </row>
    <row r="15470" spans="1:4" x14ac:dyDescent="0.25">
      <c r="A15470" s="308"/>
      <c r="B15470" s="309"/>
      <c r="C15470" s="308"/>
      <c r="D15470" s="310"/>
    </row>
    <row r="15471" spans="1:4" x14ac:dyDescent="0.25">
      <c r="A15471" s="308"/>
      <c r="B15471" s="309"/>
      <c r="C15471" s="308"/>
      <c r="D15471" s="310"/>
    </row>
    <row r="15472" spans="1:4" x14ac:dyDescent="0.25">
      <c r="A15472" s="308"/>
      <c r="B15472" s="309"/>
      <c r="C15472" s="308"/>
      <c r="D15472" s="310"/>
    </row>
    <row r="15473" spans="1:4" x14ac:dyDescent="0.25">
      <c r="A15473" s="308"/>
      <c r="B15473" s="309"/>
      <c r="C15473" s="308"/>
      <c r="D15473" s="310"/>
    </row>
    <row r="15474" spans="1:4" x14ac:dyDescent="0.25">
      <c r="A15474" s="308"/>
      <c r="B15474" s="309"/>
      <c r="C15474" s="308"/>
      <c r="D15474" s="310"/>
    </row>
    <row r="15475" spans="1:4" x14ac:dyDescent="0.25">
      <c r="A15475" s="308"/>
      <c r="B15475" s="309"/>
      <c r="C15475" s="308"/>
      <c r="D15475" s="310"/>
    </row>
    <row r="15476" spans="1:4" x14ac:dyDescent="0.25">
      <c r="A15476" s="308"/>
      <c r="B15476" s="309"/>
      <c r="C15476" s="308"/>
      <c r="D15476" s="310"/>
    </row>
    <row r="15477" spans="1:4" x14ac:dyDescent="0.25">
      <c r="A15477" s="308"/>
      <c r="B15477" s="309"/>
      <c r="C15477" s="308"/>
      <c r="D15477" s="310"/>
    </row>
    <row r="15478" spans="1:4" x14ac:dyDescent="0.25">
      <c r="A15478" s="308"/>
      <c r="B15478" s="309"/>
      <c r="C15478" s="308"/>
      <c r="D15478" s="310"/>
    </row>
    <row r="15479" spans="1:4" x14ac:dyDescent="0.25">
      <c r="A15479" s="308"/>
      <c r="B15479" s="309"/>
      <c r="C15479" s="308"/>
      <c r="D15479" s="310"/>
    </row>
    <row r="15480" spans="1:4" x14ac:dyDescent="0.25">
      <c r="A15480" s="308"/>
      <c r="B15480" s="309"/>
      <c r="C15480" s="308"/>
      <c r="D15480" s="310"/>
    </row>
    <row r="15481" spans="1:4" x14ac:dyDescent="0.25">
      <c r="A15481" s="308"/>
      <c r="B15481" s="309"/>
      <c r="C15481" s="308"/>
      <c r="D15481" s="310"/>
    </row>
    <row r="15482" spans="1:4" x14ac:dyDescent="0.25">
      <c r="A15482" s="308"/>
      <c r="B15482" s="309"/>
      <c r="C15482" s="308"/>
      <c r="D15482" s="310"/>
    </row>
    <row r="15483" spans="1:4" x14ac:dyDescent="0.25">
      <c r="A15483" s="308"/>
      <c r="B15483" s="309"/>
      <c r="C15483" s="308"/>
      <c r="D15483" s="310"/>
    </row>
    <row r="15484" spans="1:4" x14ac:dyDescent="0.25">
      <c r="A15484" s="308"/>
      <c r="B15484" s="309"/>
      <c r="C15484" s="308"/>
      <c r="D15484" s="310"/>
    </row>
    <row r="15485" spans="1:4" x14ac:dyDescent="0.25">
      <c r="A15485" s="308"/>
      <c r="B15485" s="309"/>
      <c r="C15485" s="308"/>
      <c r="D15485" s="310"/>
    </row>
    <row r="15486" spans="1:4" x14ac:dyDescent="0.25">
      <c r="A15486" s="308"/>
      <c r="B15486" s="309"/>
      <c r="C15486" s="308"/>
      <c r="D15486" s="310"/>
    </row>
    <row r="15487" spans="1:4" x14ac:dyDescent="0.25">
      <c r="A15487" s="308"/>
      <c r="B15487" s="309"/>
      <c r="C15487" s="308"/>
      <c r="D15487" s="310"/>
    </row>
    <row r="15488" spans="1:4" x14ac:dyDescent="0.25">
      <c r="A15488" s="308"/>
      <c r="B15488" s="309"/>
      <c r="C15488" s="308"/>
      <c r="D15488" s="310"/>
    </row>
    <row r="15489" spans="1:4" x14ac:dyDescent="0.25">
      <c r="A15489" s="308"/>
      <c r="B15489" s="309"/>
      <c r="C15489" s="308"/>
      <c r="D15489" s="310"/>
    </row>
    <row r="15490" spans="1:4" x14ac:dyDescent="0.25">
      <c r="A15490" s="308"/>
      <c r="B15490" s="309"/>
      <c r="C15490" s="308"/>
      <c r="D15490" s="310"/>
    </row>
    <row r="15491" spans="1:4" x14ac:dyDescent="0.25">
      <c r="A15491" s="308"/>
      <c r="B15491" s="309"/>
      <c r="C15491" s="308"/>
      <c r="D15491" s="310"/>
    </row>
    <row r="15492" spans="1:4" x14ac:dyDescent="0.25">
      <c r="A15492" s="308"/>
      <c r="B15492" s="309"/>
      <c r="C15492" s="308"/>
      <c r="D15492" s="310"/>
    </row>
    <row r="15493" spans="1:4" x14ac:dyDescent="0.25">
      <c r="A15493" s="308"/>
      <c r="B15493" s="309"/>
      <c r="C15493" s="308"/>
      <c r="D15493" s="310"/>
    </row>
    <row r="15494" spans="1:4" x14ac:dyDescent="0.25">
      <c r="A15494" s="308"/>
      <c r="B15494" s="309"/>
      <c r="C15494" s="308"/>
      <c r="D15494" s="310"/>
    </row>
    <row r="15495" spans="1:4" x14ac:dyDescent="0.25">
      <c r="A15495" s="308"/>
      <c r="B15495" s="309"/>
      <c r="C15495" s="308"/>
      <c r="D15495" s="310"/>
    </row>
    <row r="15496" spans="1:4" x14ac:dyDescent="0.25">
      <c r="A15496" s="308"/>
      <c r="B15496" s="309"/>
      <c r="C15496" s="308"/>
      <c r="D15496" s="310"/>
    </row>
    <row r="15497" spans="1:4" x14ac:dyDescent="0.25">
      <c r="A15497" s="308"/>
      <c r="B15497" s="309"/>
      <c r="C15497" s="308"/>
      <c r="D15497" s="310"/>
    </row>
    <row r="15498" spans="1:4" x14ac:dyDescent="0.25">
      <c r="A15498" s="308"/>
      <c r="B15498" s="309"/>
      <c r="C15498" s="308"/>
      <c r="D15498" s="310"/>
    </row>
    <row r="15499" spans="1:4" x14ac:dyDescent="0.25">
      <c r="A15499" s="308"/>
      <c r="B15499" s="309"/>
      <c r="C15499" s="308"/>
      <c r="D15499" s="310"/>
    </row>
    <row r="15500" spans="1:4" x14ac:dyDescent="0.25">
      <c r="A15500" s="308"/>
      <c r="B15500" s="309"/>
      <c r="C15500" s="308"/>
      <c r="D15500" s="310"/>
    </row>
    <row r="15501" spans="1:4" x14ac:dyDescent="0.25">
      <c r="A15501" s="308"/>
      <c r="B15501" s="309"/>
      <c r="C15501" s="308"/>
      <c r="D15501" s="310"/>
    </row>
    <row r="15502" spans="1:4" x14ac:dyDescent="0.25">
      <c r="A15502" s="308"/>
      <c r="B15502" s="309"/>
      <c r="C15502" s="308"/>
      <c r="D15502" s="310"/>
    </row>
    <row r="15503" spans="1:4" x14ac:dyDescent="0.25">
      <c r="A15503" s="308"/>
      <c r="B15503" s="309"/>
      <c r="C15503" s="308"/>
      <c r="D15503" s="310"/>
    </row>
    <row r="15504" spans="1:4" x14ac:dyDescent="0.25">
      <c r="A15504" s="308"/>
      <c r="B15504" s="309"/>
      <c r="C15504" s="308"/>
      <c r="D15504" s="310"/>
    </row>
    <row r="15505" spans="1:4" x14ac:dyDescent="0.25">
      <c r="A15505" s="308"/>
      <c r="B15505" s="309"/>
      <c r="C15505" s="308"/>
      <c r="D15505" s="310"/>
    </row>
    <row r="15506" spans="1:4" x14ac:dyDescent="0.25">
      <c r="A15506" s="308"/>
      <c r="B15506" s="309"/>
      <c r="C15506" s="308"/>
      <c r="D15506" s="310"/>
    </row>
    <row r="15507" spans="1:4" x14ac:dyDescent="0.25">
      <c r="A15507" s="308"/>
      <c r="B15507" s="309"/>
      <c r="C15507" s="308"/>
      <c r="D15507" s="310"/>
    </row>
    <row r="15508" spans="1:4" x14ac:dyDescent="0.25">
      <c r="A15508" s="308"/>
      <c r="B15508" s="309"/>
      <c r="C15508" s="308"/>
      <c r="D15508" s="310"/>
    </row>
    <row r="15509" spans="1:4" x14ac:dyDescent="0.25">
      <c r="A15509" s="308"/>
      <c r="B15509" s="309"/>
      <c r="C15509" s="308"/>
      <c r="D15509" s="310"/>
    </row>
    <row r="15510" spans="1:4" x14ac:dyDescent="0.25">
      <c r="A15510" s="308"/>
      <c r="B15510" s="309"/>
      <c r="C15510" s="308"/>
      <c r="D15510" s="310"/>
    </row>
    <row r="15511" spans="1:4" x14ac:dyDescent="0.25">
      <c r="A15511" s="308"/>
      <c r="B15511" s="309"/>
      <c r="C15511" s="308"/>
      <c r="D15511" s="310"/>
    </row>
    <row r="15512" spans="1:4" x14ac:dyDescent="0.25">
      <c r="A15512" s="308"/>
      <c r="B15512" s="309"/>
      <c r="C15512" s="308"/>
      <c r="D15512" s="310"/>
    </row>
    <row r="15513" spans="1:4" x14ac:dyDescent="0.25">
      <c r="A15513" s="308"/>
      <c r="B15513" s="309"/>
      <c r="C15513" s="308"/>
      <c r="D15513" s="310"/>
    </row>
    <row r="15514" spans="1:4" x14ac:dyDescent="0.25">
      <c r="A15514" s="308"/>
      <c r="B15514" s="309"/>
      <c r="C15514" s="308"/>
      <c r="D15514" s="310"/>
    </row>
    <row r="15515" spans="1:4" x14ac:dyDescent="0.25">
      <c r="A15515" s="308"/>
      <c r="B15515" s="309"/>
      <c r="C15515" s="308"/>
      <c r="D15515" s="310"/>
    </row>
    <row r="15516" spans="1:4" x14ac:dyDescent="0.25">
      <c r="A15516" s="308"/>
      <c r="B15516" s="309"/>
      <c r="C15516" s="308"/>
      <c r="D15516" s="310"/>
    </row>
    <row r="15517" spans="1:4" x14ac:dyDescent="0.25">
      <c r="A15517" s="308"/>
      <c r="B15517" s="309"/>
      <c r="C15517" s="308"/>
      <c r="D15517" s="310"/>
    </row>
    <row r="15518" spans="1:4" x14ac:dyDescent="0.25">
      <c r="A15518" s="308"/>
      <c r="B15518" s="309"/>
      <c r="C15518" s="308"/>
      <c r="D15518" s="310"/>
    </row>
    <row r="15519" spans="1:4" x14ac:dyDescent="0.25">
      <c r="A15519" s="308"/>
      <c r="B15519" s="309"/>
      <c r="C15519" s="308"/>
      <c r="D15519" s="310"/>
    </row>
    <row r="15520" spans="1:4" x14ac:dyDescent="0.25">
      <c r="A15520" s="308"/>
      <c r="B15520" s="309"/>
      <c r="C15520" s="308"/>
      <c r="D15520" s="310"/>
    </row>
    <row r="15521" spans="1:4" x14ac:dyDescent="0.25">
      <c r="A15521" s="308"/>
      <c r="B15521" s="309"/>
      <c r="C15521" s="308"/>
      <c r="D15521" s="310"/>
    </row>
    <row r="15522" spans="1:4" x14ac:dyDescent="0.25">
      <c r="A15522" s="308"/>
      <c r="B15522" s="309"/>
      <c r="C15522" s="308"/>
      <c r="D15522" s="310"/>
    </row>
    <row r="15523" spans="1:4" x14ac:dyDescent="0.25">
      <c r="A15523" s="308"/>
      <c r="B15523" s="309"/>
      <c r="C15523" s="308"/>
      <c r="D15523" s="310"/>
    </row>
    <row r="15524" spans="1:4" x14ac:dyDescent="0.25">
      <c r="A15524" s="308"/>
      <c r="B15524" s="309"/>
      <c r="C15524" s="308"/>
      <c r="D15524" s="310"/>
    </row>
    <row r="15525" spans="1:4" x14ac:dyDescent="0.25">
      <c r="A15525" s="308"/>
      <c r="B15525" s="309"/>
      <c r="C15525" s="308"/>
      <c r="D15525" s="310"/>
    </row>
    <row r="15526" spans="1:4" x14ac:dyDescent="0.25">
      <c r="A15526" s="308"/>
      <c r="B15526" s="309"/>
      <c r="C15526" s="308"/>
      <c r="D15526" s="310"/>
    </row>
    <row r="15527" spans="1:4" x14ac:dyDescent="0.25">
      <c r="A15527" s="308"/>
      <c r="B15527" s="309"/>
      <c r="C15527" s="308"/>
      <c r="D15527" s="310"/>
    </row>
    <row r="15528" spans="1:4" x14ac:dyDescent="0.25">
      <c r="A15528" s="308"/>
      <c r="B15528" s="309"/>
      <c r="C15528" s="308"/>
      <c r="D15528" s="310"/>
    </row>
    <row r="15529" spans="1:4" x14ac:dyDescent="0.25">
      <c r="A15529" s="308"/>
      <c r="B15529" s="309"/>
      <c r="C15529" s="308"/>
      <c r="D15529" s="310"/>
    </row>
    <row r="15530" spans="1:4" x14ac:dyDescent="0.25">
      <c r="A15530" s="308"/>
      <c r="B15530" s="309"/>
      <c r="C15530" s="308"/>
      <c r="D15530" s="310"/>
    </row>
    <row r="15531" spans="1:4" x14ac:dyDescent="0.25">
      <c r="A15531" s="308"/>
      <c r="B15531" s="309"/>
      <c r="C15531" s="308"/>
      <c r="D15531" s="310"/>
    </row>
    <row r="15532" spans="1:4" x14ac:dyDescent="0.25">
      <c r="A15532" s="308"/>
      <c r="B15532" s="309"/>
      <c r="C15532" s="308"/>
      <c r="D15532" s="310"/>
    </row>
    <row r="15533" spans="1:4" x14ac:dyDescent="0.25">
      <c r="A15533" s="308"/>
      <c r="B15533" s="309"/>
      <c r="C15533" s="308"/>
      <c r="D15533" s="310"/>
    </row>
    <row r="15534" spans="1:4" x14ac:dyDescent="0.25">
      <c r="A15534" s="308"/>
      <c r="B15534" s="309"/>
      <c r="C15534" s="308"/>
      <c r="D15534" s="310"/>
    </row>
    <row r="15535" spans="1:4" x14ac:dyDescent="0.25">
      <c r="A15535" s="308"/>
      <c r="B15535" s="309"/>
      <c r="C15535" s="308"/>
      <c r="D15535" s="310"/>
    </row>
    <row r="15536" spans="1:4" x14ac:dyDescent="0.25">
      <c r="A15536" s="308"/>
      <c r="B15536" s="309"/>
      <c r="C15536" s="308"/>
      <c r="D15536" s="310"/>
    </row>
    <row r="15537" spans="1:4" x14ac:dyDescent="0.25">
      <c r="A15537" s="308"/>
      <c r="B15537" s="309"/>
      <c r="C15537" s="308"/>
      <c r="D15537" s="310"/>
    </row>
    <row r="15538" spans="1:4" x14ac:dyDescent="0.25">
      <c r="A15538" s="308"/>
      <c r="B15538" s="309"/>
      <c r="C15538" s="308"/>
      <c r="D15538" s="310"/>
    </row>
    <row r="15539" spans="1:4" x14ac:dyDescent="0.25">
      <c r="A15539" s="308"/>
      <c r="B15539" s="309"/>
      <c r="C15539" s="308"/>
      <c r="D15539" s="310"/>
    </row>
    <row r="15540" spans="1:4" x14ac:dyDescent="0.25">
      <c r="A15540" s="308"/>
      <c r="B15540" s="309"/>
      <c r="C15540" s="308"/>
      <c r="D15540" s="310"/>
    </row>
    <row r="15541" spans="1:4" x14ac:dyDescent="0.25">
      <c r="A15541" s="308"/>
      <c r="B15541" s="309"/>
      <c r="C15541" s="308"/>
      <c r="D15541" s="310"/>
    </row>
    <row r="15542" spans="1:4" x14ac:dyDescent="0.25">
      <c r="A15542" s="308"/>
      <c r="B15542" s="309"/>
      <c r="C15542" s="308"/>
      <c r="D15542" s="310"/>
    </row>
    <row r="15543" spans="1:4" x14ac:dyDescent="0.25">
      <c r="A15543" s="308"/>
      <c r="B15543" s="309"/>
      <c r="C15543" s="308"/>
      <c r="D15543" s="310"/>
    </row>
    <row r="15544" spans="1:4" x14ac:dyDescent="0.25">
      <c r="A15544" s="308"/>
      <c r="B15544" s="309"/>
      <c r="C15544" s="308"/>
      <c r="D15544" s="310"/>
    </row>
    <row r="15545" spans="1:4" x14ac:dyDescent="0.25">
      <c r="A15545" s="308"/>
      <c r="B15545" s="309"/>
      <c r="C15545" s="308"/>
      <c r="D15545" s="310"/>
    </row>
    <row r="15546" spans="1:4" x14ac:dyDescent="0.25">
      <c r="A15546" s="308"/>
      <c r="B15546" s="309"/>
      <c r="C15546" s="308"/>
      <c r="D15546" s="310"/>
    </row>
    <row r="15547" spans="1:4" x14ac:dyDescent="0.25">
      <c r="A15547" s="308"/>
      <c r="B15547" s="309"/>
      <c r="C15547" s="308"/>
      <c r="D15547" s="310"/>
    </row>
    <row r="15548" spans="1:4" x14ac:dyDescent="0.25">
      <c r="A15548" s="308"/>
      <c r="B15548" s="309"/>
      <c r="C15548" s="308"/>
      <c r="D15548" s="310"/>
    </row>
    <row r="15549" spans="1:4" x14ac:dyDescent="0.25">
      <c r="A15549" s="308"/>
      <c r="B15549" s="309"/>
      <c r="C15549" s="308"/>
      <c r="D15549" s="310"/>
    </row>
    <row r="15550" spans="1:4" x14ac:dyDescent="0.25">
      <c r="A15550" s="308"/>
      <c r="B15550" s="309"/>
      <c r="C15550" s="308"/>
      <c r="D15550" s="310"/>
    </row>
    <row r="15551" spans="1:4" x14ac:dyDescent="0.25">
      <c r="A15551" s="308"/>
      <c r="B15551" s="309"/>
      <c r="C15551" s="308"/>
      <c r="D15551" s="310"/>
    </row>
    <row r="15552" spans="1:4" x14ac:dyDescent="0.25">
      <c r="A15552" s="308"/>
      <c r="B15552" s="309"/>
      <c r="C15552" s="308"/>
      <c r="D15552" s="310"/>
    </row>
    <row r="15553" spans="1:4" x14ac:dyDescent="0.25">
      <c r="A15553" s="308"/>
      <c r="B15553" s="309"/>
      <c r="C15553" s="308"/>
      <c r="D15553" s="310"/>
    </row>
    <row r="15554" spans="1:4" x14ac:dyDescent="0.25">
      <c r="A15554" s="308"/>
      <c r="B15554" s="309"/>
      <c r="C15554" s="308"/>
      <c r="D15554" s="310"/>
    </row>
    <row r="15555" spans="1:4" x14ac:dyDescent="0.25">
      <c r="A15555" s="308"/>
      <c r="B15555" s="309"/>
      <c r="C15555" s="308"/>
      <c r="D15555" s="310"/>
    </row>
    <row r="15556" spans="1:4" x14ac:dyDescent="0.25">
      <c r="A15556" s="308"/>
      <c r="B15556" s="309"/>
      <c r="C15556" s="308"/>
      <c r="D15556" s="310"/>
    </row>
    <row r="15557" spans="1:4" x14ac:dyDescent="0.25">
      <c r="A15557" s="308"/>
      <c r="B15557" s="309"/>
      <c r="C15557" s="308"/>
      <c r="D15557" s="310"/>
    </row>
    <row r="15558" spans="1:4" x14ac:dyDescent="0.25">
      <c r="A15558" s="308"/>
      <c r="B15558" s="309"/>
      <c r="C15558" s="308"/>
      <c r="D15558" s="310"/>
    </row>
    <row r="15559" spans="1:4" x14ac:dyDescent="0.25">
      <c r="A15559" s="308"/>
      <c r="B15559" s="309"/>
      <c r="C15559" s="308"/>
      <c r="D15559" s="310"/>
    </row>
    <row r="15560" spans="1:4" x14ac:dyDescent="0.25">
      <c r="A15560" s="308"/>
      <c r="B15560" s="309"/>
      <c r="C15560" s="308"/>
      <c r="D15560" s="310"/>
    </row>
    <row r="15561" spans="1:4" x14ac:dyDescent="0.25">
      <c r="A15561" s="308"/>
      <c r="B15561" s="309"/>
      <c r="C15561" s="308"/>
      <c r="D15561" s="310"/>
    </row>
    <row r="15562" spans="1:4" x14ac:dyDescent="0.25">
      <c r="A15562" s="308"/>
      <c r="B15562" s="309"/>
      <c r="C15562" s="308"/>
      <c r="D15562" s="310"/>
    </row>
    <row r="15563" spans="1:4" x14ac:dyDescent="0.25">
      <c r="A15563" s="308"/>
      <c r="B15563" s="309"/>
      <c r="C15563" s="308"/>
      <c r="D15563" s="310"/>
    </row>
    <row r="15564" spans="1:4" x14ac:dyDescent="0.25">
      <c r="A15564" s="308"/>
      <c r="B15564" s="309"/>
      <c r="C15564" s="308"/>
      <c r="D15564" s="310"/>
    </row>
    <row r="15565" spans="1:4" x14ac:dyDescent="0.25">
      <c r="A15565" s="308"/>
      <c r="B15565" s="309"/>
      <c r="C15565" s="308"/>
      <c r="D15565" s="310"/>
    </row>
    <row r="15566" spans="1:4" x14ac:dyDescent="0.25">
      <c r="A15566" s="308"/>
      <c r="B15566" s="309"/>
      <c r="C15566" s="308"/>
      <c r="D15566" s="310"/>
    </row>
    <row r="15567" spans="1:4" x14ac:dyDescent="0.25">
      <c r="A15567" s="308"/>
      <c r="B15567" s="309"/>
      <c r="C15567" s="308"/>
      <c r="D15567" s="310"/>
    </row>
    <row r="15568" spans="1:4" x14ac:dyDescent="0.25">
      <c r="A15568" s="308"/>
      <c r="B15568" s="309"/>
      <c r="C15568" s="308"/>
      <c r="D15568" s="310"/>
    </row>
    <row r="15569" spans="1:4" x14ac:dyDescent="0.25">
      <c r="A15569" s="308"/>
      <c r="B15569" s="309"/>
      <c r="C15569" s="308"/>
      <c r="D15569" s="310"/>
    </row>
    <row r="15570" spans="1:4" x14ac:dyDescent="0.25">
      <c r="A15570" s="308"/>
      <c r="B15570" s="309"/>
      <c r="C15570" s="308"/>
      <c r="D15570" s="310"/>
    </row>
    <row r="15571" spans="1:4" x14ac:dyDescent="0.25">
      <c r="A15571" s="308"/>
      <c r="B15571" s="309"/>
      <c r="C15571" s="308"/>
      <c r="D15571" s="310"/>
    </row>
    <row r="15572" spans="1:4" x14ac:dyDescent="0.25">
      <c r="A15572" s="308"/>
      <c r="B15572" s="309"/>
      <c r="C15572" s="308"/>
      <c r="D15572" s="310"/>
    </row>
    <row r="15573" spans="1:4" x14ac:dyDescent="0.25">
      <c r="A15573" s="308"/>
      <c r="B15573" s="309"/>
      <c r="C15573" s="308"/>
      <c r="D15573" s="310"/>
    </row>
    <row r="15574" spans="1:4" x14ac:dyDescent="0.25">
      <c r="A15574" s="308"/>
      <c r="B15574" s="309"/>
      <c r="C15574" s="308"/>
      <c r="D15574" s="310"/>
    </row>
    <row r="15575" spans="1:4" x14ac:dyDescent="0.25">
      <c r="A15575" s="308"/>
      <c r="B15575" s="309"/>
      <c r="C15575" s="308"/>
      <c r="D15575" s="310"/>
    </row>
    <row r="15576" spans="1:4" x14ac:dyDescent="0.25">
      <c r="A15576" s="308"/>
      <c r="B15576" s="309"/>
      <c r="C15576" s="308"/>
      <c r="D15576" s="310"/>
    </row>
    <row r="15577" spans="1:4" x14ac:dyDescent="0.25">
      <c r="A15577" s="308"/>
      <c r="B15577" s="309"/>
      <c r="C15577" s="308"/>
      <c r="D15577" s="310"/>
    </row>
    <row r="15578" spans="1:4" x14ac:dyDescent="0.25">
      <c r="A15578" s="308"/>
      <c r="B15578" s="309"/>
      <c r="C15578" s="308"/>
      <c r="D15578" s="310"/>
    </row>
    <row r="15579" spans="1:4" x14ac:dyDescent="0.25">
      <c r="A15579" s="308"/>
      <c r="B15579" s="309"/>
      <c r="C15579" s="308"/>
      <c r="D15579" s="310"/>
    </row>
    <row r="15580" spans="1:4" x14ac:dyDescent="0.25">
      <c r="A15580" s="308"/>
      <c r="B15580" s="309"/>
      <c r="C15580" s="308"/>
      <c r="D15580" s="310"/>
    </row>
    <row r="15581" spans="1:4" x14ac:dyDescent="0.25">
      <c r="A15581" s="308"/>
      <c r="B15581" s="309"/>
      <c r="C15581" s="308"/>
      <c r="D15581" s="310"/>
    </row>
    <row r="15582" spans="1:4" x14ac:dyDescent="0.25">
      <c r="A15582" s="308"/>
      <c r="B15582" s="309"/>
      <c r="C15582" s="308"/>
      <c r="D15582" s="310"/>
    </row>
    <row r="15583" spans="1:4" x14ac:dyDescent="0.25">
      <c r="A15583" s="308"/>
      <c r="B15583" s="309"/>
      <c r="C15583" s="308"/>
      <c r="D15583" s="310"/>
    </row>
    <row r="15584" spans="1:4" x14ac:dyDescent="0.25">
      <c r="A15584" s="308"/>
      <c r="B15584" s="309"/>
      <c r="C15584" s="308"/>
      <c r="D15584" s="310"/>
    </row>
    <row r="15585" spans="1:4" x14ac:dyDescent="0.25">
      <c r="A15585" s="308"/>
      <c r="B15585" s="309"/>
      <c r="C15585" s="308"/>
      <c r="D15585" s="310"/>
    </row>
    <row r="15586" spans="1:4" x14ac:dyDescent="0.25">
      <c r="A15586" s="308"/>
      <c r="B15586" s="309"/>
      <c r="C15586" s="308"/>
      <c r="D15586" s="310"/>
    </row>
    <row r="15587" spans="1:4" x14ac:dyDescent="0.25">
      <c r="A15587" s="308"/>
      <c r="B15587" s="309"/>
      <c r="C15587" s="308"/>
      <c r="D15587" s="310"/>
    </row>
    <row r="15588" spans="1:4" x14ac:dyDescent="0.25">
      <c r="A15588" s="308"/>
      <c r="B15588" s="309"/>
      <c r="C15588" s="308"/>
      <c r="D15588" s="310"/>
    </row>
    <row r="15589" spans="1:4" x14ac:dyDescent="0.25">
      <c r="A15589" s="308"/>
      <c r="B15589" s="309"/>
      <c r="C15589" s="308"/>
      <c r="D15589" s="310"/>
    </row>
    <row r="15590" spans="1:4" x14ac:dyDescent="0.25">
      <c r="A15590" s="308"/>
      <c r="B15590" s="309"/>
      <c r="C15590" s="308"/>
      <c r="D15590" s="310"/>
    </row>
    <row r="15591" spans="1:4" x14ac:dyDescent="0.25">
      <c r="A15591" s="308"/>
      <c r="B15591" s="309"/>
      <c r="C15591" s="308"/>
      <c r="D15591" s="310"/>
    </row>
    <row r="15592" spans="1:4" x14ac:dyDescent="0.25">
      <c r="A15592" s="308"/>
      <c r="B15592" s="309"/>
      <c r="C15592" s="308"/>
      <c r="D15592" s="310"/>
    </row>
    <row r="15593" spans="1:4" x14ac:dyDescent="0.25">
      <c r="A15593" s="308"/>
      <c r="B15593" s="309"/>
      <c r="C15593" s="308"/>
      <c r="D15593" s="310"/>
    </row>
    <row r="15594" spans="1:4" x14ac:dyDescent="0.25">
      <c r="A15594" s="308"/>
      <c r="B15594" s="309"/>
      <c r="C15594" s="308"/>
      <c r="D15594" s="310"/>
    </row>
    <row r="15595" spans="1:4" x14ac:dyDescent="0.25">
      <c r="A15595" s="308"/>
      <c r="B15595" s="309"/>
      <c r="C15595" s="308"/>
      <c r="D15595" s="310"/>
    </row>
    <row r="15596" spans="1:4" x14ac:dyDescent="0.25">
      <c r="A15596" s="308"/>
      <c r="B15596" s="309"/>
      <c r="C15596" s="308"/>
      <c r="D15596" s="310"/>
    </row>
    <row r="15597" spans="1:4" x14ac:dyDescent="0.25">
      <c r="A15597" s="308"/>
      <c r="B15597" s="309"/>
      <c r="C15597" s="308"/>
      <c r="D15597" s="310"/>
    </row>
    <row r="15598" spans="1:4" x14ac:dyDescent="0.25">
      <c r="A15598" s="308"/>
      <c r="B15598" s="309"/>
      <c r="C15598" s="308"/>
      <c r="D15598" s="310"/>
    </row>
    <row r="15599" spans="1:4" x14ac:dyDescent="0.25">
      <c r="A15599" s="308"/>
      <c r="B15599" s="309"/>
      <c r="C15599" s="308"/>
      <c r="D15599" s="310"/>
    </row>
    <row r="15600" spans="1:4" x14ac:dyDescent="0.25">
      <c r="A15600" s="308"/>
      <c r="B15600" s="309"/>
      <c r="C15600" s="308"/>
      <c r="D15600" s="310"/>
    </row>
    <row r="15601" spans="1:4" x14ac:dyDescent="0.25">
      <c r="A15601" s="308"/>
      <c r="B15601" s="309"/>
      <c r="C15601" s="308"/>
      <c r="D15601" s="310"/>
    </row>
    <row r="15602" spans="1:4" x14ac:dyDescent="0.25">
      <c r="A15602" s="308"/>
      <c r="B15602" s="309"/>
      <c r="C15602" s="308"/>
      <c r="D15602" s="310"/>
    </row>
    <row r="15603" spans="1:4" x14ac:dyDescent="0.25">
      <c r="A15603" s="308"/>
      <c r="B15603" s="309"/>
      <c r="C15603" s="308"/>
      <c r="D15603" s="310"/>
    </row>
    <row r="15604" spans="1:4" x14ac:dyDescent="0.25">
      <c r="A15604" s="308"/>
      <c r="B15604" s="309"/>
      <c r="C15604" s="308"/>
      <c r="D15604" s="310"/>
    </row>
    <row r="15605" spans="1:4" x14ac:dyDescent="0.25">
      <c r="A15605" s="308"/>
      <c r="B15605" s="309"/>
      <c r="C15605" s="308"/>
      <c r="D15605" s="310"/>
    </row>
    <row r="15606" spans="1:4" x14ac:dyDescent="0.25">
      <c r="A15606" s="308"/>
      <c r="B15606" s="309"/>
      <c r="C15606" s="308"/>
      <c r="D15606" s="310"/>
    </row>
    <row r="15607" spans="1:4" x14ac:dyDescent="0.25">
      <c r="A15607" s="308"/>
      <c r="B15607" s="309"/>
      <c r="C15607" s="308"/>
      <c r="D15607" s="310"/>
    </row>
    <row r="15608" spans="1:4" x14ac:dyDescent="0.25">
      <c r="A15608" s="308"/>
      <c r="B15608" s="309"/>
      <c r="C15608" s="308"/>
      <c r="D15608" s="310"/>
    </row>
    <row r="15609" spans="1:4" x14ac:dyDescent="0.25">
      <c r="A15609" s="308"/>
      <c r="B15609" s="309"/>
      <c r="C15609" s="308"/>
      <c r="D15609" s="310"/>
    </row>
    <row r="15610" spans="1:4" x14ac:dyDescent="0.25">
      <c r="A15610" s="308"/>
      <c r="B15610" s="309"/>
      <c r="C15610" s="308"/>
      <c r="D15610" s="310"/>
    </row>
    <row r="15611" spans="1:4" x14ac:dyDescent="0.25">
      <c r="A15611" s="308"/>
      <c r="B15611" s="309"/>
      <c r="C15611" s="308"/>
      <c r="D15611" s="310"/>
    </row>
    <row r="15612" spans="1:4" x14ac:dyDescent="0.25">
      <c r="A15612" s="308"/>
      <c r="B15612" s="309"/>
      <c r="C15612" s="308"/>
      <c r="D15612" s="310"/>
    </row>
    <row r="15613" spans="1:4" x14ac:dyDescent="0.25">
      <c r="A15613" s="308"/>
      <c r="B15613" s="309"/>
      <c r="C15613" s="308"/>
      <c r="D15613" s="310"/>
    </row>
    <row r="15614" spans="1:4" x14ac:dyDescent="0.25">
      <c r="A15614" s="308"/>
      <c r="B15614" s="309"/>
      <c r="C15614" s="308"/>
      <c r="D15614" s="310"/>
    </row>
    <row r="15615" spans="1:4" x14ac:dyDescent="0.25">
      <c r="A15615" s="308"/>
      <c r="B15615" s="309"/>
      <c r="C15615" s="308"/>
      <c r="D15615" s="310"/>
    </row>
    <row r="15616" spans="1:4" x14ac:dyDescent="0.25">
      <c r="A15616" s="308"/>
      <c r="B15616" s="309"/>
      <c r="C15616" s="308"/>
      <c r="D15616" s="310"/>
    </row>
    <row r="15617" spans="1:4" x14ac:dyDescent="0.25">
      <c r="A15617" s="308"/>
      <c r="B15617" s="309"/>
      <c r="C15617" s="308"/>
      <c r="D15617" s="310"/>
    </row>
    <row r="15618" spans="1:4" x14ac:dyDescent="0.25">
      <c r="A15618" s="308"/>
      <c r="B15618" s="309"/>
      <c r="C15618" s="308"/>
      <c r="D15618" s="310"/>
    </row>
    <row r="15619" spans="1:4" x14ac:dyDescent="0.25">
      <c r="A15619" s="308"/>
      <c r="B15619" s="309"/>
      <c r="C15619" s="308"/>
      <c r="D15619" s="310"/>
    </row>
    <row r="15620" spans="1:4" x14ac:dyDescent="0.25">
      <c r="A15620" s="308"/>
      <c r="B15620" s="309"/>
      <c r="C15620" s="308"/>
      <c r="D15620" s="310"/>
    </row>
    <row r="15621" spans="1:4" x14ac:dyDescent="0.25">
      <c r="A15621" s="308"/>
      <c r="B15621" s="309"/>
      <c r="C15621" s="308"/>
      <c r="D15621" s="310"/>
    </row>
    <row r="15622" spans="1:4" x14ac:dyDescent="0.25">
      <c r="A15622" s="308"/>
      <c r="B15622" s="309"/>
      <c r="C15622" s="308"/>
      <c r="D15622" s="310"/>
    </row>
    <row r="15623" spans="1:4" x14ac:dyDescent="0.25">
      <c r="A15623" s="308"/>
      <c r="B15623" s="309"/>
      <c r="C15623" s="308"/>
      <c r="D15623" s="310"/>
    </row>
    <row r="15624" spans="1:4" x14ac:dyDescent="0.25">
      <c r="A15624" s="308"/>
      <c r="B15624" s="309"/>
      <c r="C15624" s="308"/>
      <c r="D15624" s="310"/>
    </row>
    <row r="15625" spans="1:4" x14ac:dyDescent="0.25">
      <c r="A15625" s="308"/>
      <c r="B15625" s="309"/>
      <c r="C15625" s="308"/>
      <c r="D15625" s="310"/>
    </row>
    <row r="15626" spans="1:4" x14ac:dyDescent="0.25">
      <c r="A15626" s="308"/>
      <c r="B15626" s="309"/>
      <c r="C15626" s="308"/>
      <c r="D15626" s="310"/>
    </row>
    <row r="15627" spans="1:4" x14ac:dyDescent="0.25">
      <c r="A15627" s="308"/>
      <c r="B15627" s="309"/>
      <c r="C15627" s="308"/>
      <c r="D15627" s="310"/>
    </row>
    <row r="15628" spans="1:4" x14ac:dyDescent="0.25">
      <c r="A15628" s="308"/>
      <c r="B15628" s="309"/>
      <c r="C15628" s="308"/>
      <c r="D15628" s="310"/>
    </row>
    <row r="15629" spans="1:4" x14ac:dyDescent="0.25">
      <c r="A15629" s="308"/>
      <c r="B15629" s="309"/>
      <c r="C15629" s="308"/>
      <c r="D15629" s="310"/>
    </row>
    <row r="15630" spans="1:4" x14ac:dyDescent="0.25">
      <c r="A15630" s="308"/>
      <c r="B15630" s="309"/>
      <c r="C15630" s="308"/>
      <c r="D15630" s="310"/>
    </row>
    <row r="15631" spans="1:4" x14ac:dyDescent="0.25">
      <c r="A15631" s="308"/>
      <c r="B15631" s="309"/>
      <c r="C15631" s="308"/>
      <c r="D15631" s="310"/>
    </row>
    <row r="15632" spans="1:4" x14ac:dyDescent="0.25">
      <c r="A15632" s="308"/>
      <c r="B15632" s="309"/>
      <c r="C15632" s="308"/>
      <c r="D15632" s="310"/>
    </row>
    <row r="15633" spans="1:4" x14ac:dyDescent="0.25">
      <c r="A15633" s="308"/>
      <c r="B15633" s="309"/>
      <c r="C15633" s="308"/>
      <c r="D15633" s="310"/>
    </row>
    <row r="15634" spans="1:4" x14ac:dyDescent="0.25">
      <c r="A15634" s="308"/>
      <c r="B15634" s="309"/>
      <c r="C15634" s="308"/>
      <c r="D15634" s="310"/>
    </row>
    <row r="15635" spans="1:4" x14ac:dyDescent="0.25">
      <c r="A15635" s="308"/>
      <c r="B15635" s="309"/>
      <c r="C15635" s="308"/>
      <c r="D15635" s="310"/>
    </row>
    <row r="15636" spans="1:4" x14ac:dyDescent="0.25">
      <c r="A15636" s="308"/>
      <c r="B15636" s="309"/>
      <c r="C15636" s="308"/>
      <c r="D15636" s="310"/>
    </row>
    <row r="15637" spans="1:4" x14ac:dyDescent="0.25">
      <c r="A15637" s="308"/>
      <c r="B15637" s="309"/>
      <c r="C15637" s="308"/>
      <c r="D15637" s="310"/>
    </row>
    <row r="15638" spans="1:4" x14ac:dyDescent="0.25">
      <c r="A15638" s="308"/>
      <c r="B15638" s="309"/>
      <c r="C15638" s="308"/>
      <c r="D15638" s="310"/>
    </row>
    <row r="15639" spans="1:4" x14ac:dyDescent="0.25">
      <c r="A15639" s="308"/>
      <c r="B15639" s="309"/>
      <c r="C15639" s="308"/>
      <c r="D15639" s="310"/>
    </row>
    <row r="15640" spans="1:4" x14ac:dyDescent="0.25">
      <c r="A15640" s="308"/>
      <c r="B15640" s="309"/>
      <c r="C15640" s="308"/>
      <c r="D15640" s="310"/>
    </row>
    <row r="15641" spans="1:4" x14ac:dyDescent="0.25">
      <c r="A15641" s="308"/>
      <c r="B15641" s="309"/>
      <c r="C15641" s="308"/>
      <c r="D15641" s="310"/>
    </row>
    <row r="15642" spans="1:4" x14ac:dyDescent="0.25">
      <c r="A15642" s="308"/>
      <c r="B15642" s="309"/>
      <c r="C15642" s="308"/>
      <c r="D15642" s="310"/>
    </row>
    <row r="15643" spans="1:4" x14ac:dyDescent="0.25">
      <c r="A15643" s="308"/>
      <c r="B15643" s="309"/>
      <c r="C15643" s="308"/>
      <c r="D15643" s="310"/>
    </row>
    <row r="15644" spans="1:4" x14ac:dyDescent="0.25">
      <c r="A15644" s="308"/>
      <c r="B15644" s="309"/>
      <c r="C15644" s="308"/>
      <c r="D15644" s="310"/>
    </row>
    <row r="15645" spans="1:4" x14ac:dyDescent="0.25">
      <c r="A15645" s="308"/>
      <c r="B15645" s="309"/>
      <c r="C15645" s="308"/>
      <c r="D15645" s="310"/>
    </row>
    <row r="15646" spans="1:4" x14ac:dyDescent="0.25">
      <c r="A15646" s="308"/>
      <c r="B15646" s="309"/>
      <c r="C15646" s="308"/>
      <c r="D15646" s="310"/>
    </row>
    <row r="15647" spans="1:4" x14ac:dyDescent="0.25">
      <c r="A15647" s="308"/>
      <c r="B15647" s="309"/>
      <c r="C15647" s="308"/>
      <c r="D15647" s="310"/>
    </row>
    <row r="15648" spans="1:4" x14ac:dyDescent="0.25">
      <c r="A15648" s="308"/>
      <c r="B15648" s="309"/>
      <c r="C15648" s="308"/>
      <c r="D15648" s="310"/>
    </row>
    <row r="15649" spans="1:4" x14ac:dyDescent="0.25">
      <c r="A15649" s="308"/>
      <c r="B15649" s="309"/>
      <c r="C15649" s="308"/>
      <c r="D15649" s="310"/>
    </row>
    <row r="15650" spans="1:4" x14ac:dyDescent="0.25">
      <c r="A15650" s="308"/>
      <c r="B15650" s="309"/>
      <c r="C15650" s="308"/>
      <c r="D15650" s="310"/>
    </row>
    <row r="15651" spans="1:4" x14ac:dyDescent="0.25">
      <c r="A15651" s="308"/>
      <c r="B15651" s="309"/>
      <c r="C15651" s="308"/>
      <c r="D15651" s="310"/>
    </row>
    <row r="15652" spans="1:4" x14ac:dyDescent="0.25">
      <c r="A15652" s="308"/>
      <c r="B15652" s="309"/>
      <c r="C15652" s="308"/>
      <c r="D15652" s="310"/>
    </row>
    <row r="15653" spans="1:4" x14ac:dyDescent="0.25">
      <c r="A15653" s="308"/>
      <c r="B15653" s="309"/>
      <c r="C15653" s="308"/>
      <c r="D15653" s="310"/>
    </row>
    <row r="15654" spans="1:4" x14ac:dyDescent="0.25">
      <c r="A15654" s="308"/>
      <c r="B15654" s="309"/>
      <c r="C15654" s="308"/>
      <c r="D15654" s="310"/>
    </row>
    <row r="15655" spans="1:4" x14ac:dyDescent="0.25">
      <c r="A15655" s="308"/>
      <c r="B15655" s="309"/>
      <c r="C15655" s="308"/>
      <c r="D15655" s="310"/>
    </row>
    <row r="15656" spans="1:4" x14ac:dyDescent="0.25">
      <c r="A15656" s="308"/>
      <c r="B15656" s="309"/>
      <c r="C15656" s="308"/>
      <c r="D15656" s="310"/>
    </row>
    <row r="15657" spans="1:4" x14ac:dyDescent="0.25">
      <c r="A15657" s="308"/>
      <c r="B15657" s="309"/>
      <c r="C15657" s="308"/>
      <c r="D15657" s="310"/>
    </row>
    <row r="15658" spans="1:4" x14ac:dyDescent="0.25">
      <c r="A15658" s="308"/>
      <c r="B15658" s="309"/>
      <c r="C15658" s="308"/>
      <c r="D15658" s="310"/>
    </row>
    <row r="15659" spans="1:4" x14ac:dyDescent="0.25">
      <c r="A15659" s="308"/>
      <c r="B15659" s="309"/>
      <c r="C15659" s="308"/>
      <c r="D15659" s="310"/>
    </row>
    <row r="15660" spans="1:4" x14ac:dyDescent="0.25">
      <c r="A15660" s="308"/>
      <c r="B15660" s="309"/>
      <c r="C15660" s="308"/>
      <c r="D15660" s="310"/>
    </row>
    <row r="15661" spans="1:4" x14ac:dyDescent="0.25">
      <c r="A15661" s="308"/>
      <c r="B15661" s="309"/>
      <c r="C15661" s="308"/>
      <c r="D15661" s="310"/>
    </row>
    <row r="15662" spans="1:4" x14ac:dyDescent="0.25">
      <c r="A15662" s="308"/>
      <c r="B15662" s="309"/>
      <c r="C15662" s="308"/>
      <c r="D15662" s="310"/>
    </row>
    <row r="15663" spans="1:4" x14ac:dyDescent="0.25">
      <c r="A15663" s="308"/>
      <c r="B15663" s="309"/>
      <c r="C15663" s="308"/>
      <c r="D15663" s="310"/>
    </row>
    <row r="15664" spans="1:4" x14ac:dyDescent="0.25">
      <c r="A15664" s="308"/>
      <c r="B15664" s="309"/>
      <c r="C15664" s="308"/>
      <c r="D15664" s="310"/>
    </row>
    <row r="15665" spans="1:4" x14ac:dyDescent="0.25">
      <c r="A15665" s="308"/>
      <c r="B15665" s="309"/>
      <c r="C15665" s="308"/>
      <c r="D15665" s="310"/>
    </row>
    <row r="15666" spans="1:4" x14ac:dyDescent="0.25">
      <c r="A15666" s="308"/>
      <c r="B15666" s="309"/>
      <c r="C15666" s="308"/>
      <c r="D15666" s="310"/>
    </row>
    <row r="15667" spans="1:4" x14ac:dyDescent="0.25">
      <c r="A15667" s="308"/>
      <c r="B15667" s="309"/>
      <c r="C15667" s="308"/>
      <c r="D15667" s="310"/>
    </row>
    <row r="15668" spans="1:4" x14ac:dyDescent="0.25">
      <c r="A15668" s="308"/>
      <c r="B15668" s="309"/>
      <c r="C15668" s="308"/>
      <c r="D15668" s="310"/>
    </row>
    <row r="15669" spans="1:4" x14ac:dyDescent="0.25">
      <c r="A15669" s="308"/>
      <c r="B15669" s="309"/>
      <c r="C15669" s="308"/>
      <c r="D15669" s="310"/>
    </row>
    <row r="15670" spans="1:4" x14ac:dyDescent="0.25">
      <c r="A15670" s="308"/>
      <c r="B15670" s="309"/>
      <c r="C15670" s="308"/>
      <c r="D15670" s="310"/>
    </row>
    <row r="15671" spans="1:4" x14ac:dyDescent="0.25">
      <c r="A15671" s="308"/>
      <c r="B15671" s="309"/>
      <c r="C15671" s="308"/>
      <c r="D15671" s="310"/>
    </row>
    <row r="15672" spans="1:4" x14ac:dyDescent="0.25">
      <c r="A15672" s="308"/>
      <c r="B15672" s="309"/>
      <c r="C15672" s="308"/>
      <c r="D15672" s="310"/>
    </row>
    <row r="15673" spans="1:4" x14ac:dyDescent="0.25">
      <c r="A15673" s="308"/>
      <c r="B15673" s="309"/>
      <c r="C15673" s="308"/>
      <c r="D15673" s="310"/>
    </row>
    <row r="15674" spans="1:4" x14ac:dyDescent="0.25">
      <c r="A15674" s="308"/>
      <c r="B15674" s="309"/>
      <c r="C15674" s="308"/>
      <c r="D15674" s="310"/>
    </row>
    <row r="15675" spans="1:4" x14ac:dyDescent="0.25">
      <c r="A15675" s="308"/>
      <c r="B15675" s="309"/>
      <c r="C15675" s="308"/>
      <c r="D15675" s="310"/>
    </row>
    <row r="15676" spans="1:4" x14ac:dyDescent="0.25">
      <c r="A15676" s="308"/>
      <c r="B15676" s="309"/>
      <c r="C15676" s="308"/>
      <c r="D15676" s="310"/>
    </row>
    <row r="15677" spans="1:4" x14ac:dyDescent="0.25">
      <c r="A15677" s="308"/>
      <c r="B15677" s="309"/>
      <c r="C15677" s="308"/>
      <c r="D15677" s="310"/>
    </row>
    <row r="15678" spans="1:4" x14ac:dyDescent="0.25">
      <c r="A15678" s="308"/>
      <c r="B15678" s="309"/>
      <c r="C15678" s="308"/>
      <c r="D15678" s="310"/>
    </row>
    <row r="15679" spans="1:4" x14ac:dyDescent="0.25">
      <c r="A15679" s="308"/>
      <c r="B15679" s="309"/>
      <c r="C15679" s="308"/>
      <c r="D15679" s="310"/>
    </row>
    <row r="15680" spans="1:4" x14ac:dyDescent="0.25">
      <c r="A15680" s="308"/>
      <c r="B15680" s="309"/>
      <c r="C15680" s="308"/>
      <c r="D15680" s="310"/>
    </row>
    <row r="15681" spans="1:4" x14ac:dyDescent="0.25">
      <c r="A15681" s="308"/>
      <c r="B15681" s="309"/>
      <c r="C15681" s="308"/>
      <c r="D15681" s="310"/>
    </row>
    <row r="15682" spans="1:4" x14ac:dyDescent="0.25">
      <c r="A15682" s="308"/>
      <c r="B15682" s="309"/>
      <c r="C15682" s="308"/>
      <c r="D15682" s="310"/>
    </row>
    <row r="15683" spans="1:4" x14ac:dyDescent="0.25">
      <c r="A15683" s="308"/>
      <c r="B15683" s="309"/>
      <c r="C15683" s="308"/>
      <c r="D15683" s="310"/>
    </row>
    <row r="15684" spans="1:4" x14ac:dyDescent="0.25">
      <c r="A15684" s="308"/>
      <c r="B15684" s="309"/>
      <c r="C15684" s="308"/>
      <c r="D15684" s="310"/>
    </row>
    <row r="15685" spans="1:4" x14ac:dyDescent="0.25">
      <c r="A15685" s="308"/>
      <c r="B15685" s="309"/>
      <c r="C15685" s="308"/>
      <c r="D15685" s="310"/>
    </row>
    <row r="15686" spans="1:4" x14ac:dyDescent="0.25">
      <c r="A15686" s="308"/>
      <c r="B15686" s="309"/>
      <c r="C15686" s="308"/>
      <c r="D15686" s="310"/>
    </row>
    <row r="15687" spans="1:4" x14ac:dyDescent="0.25">
      <c r="A15687" s="308"/>
      <c r="B15687" s="309"/>
      <c r="C15687" s="308"/>
      <c r="D15687" s="310"/>
    </row>
    <row r="15688" spans="1:4" x14ac:dyDescent="0.25">
      <c r="A15688" s="308"/>
      <c r="B15688" s="309"/>
      <c r="C15688" s="308"/>
      <c r="D15688" s="310"/>
    </row>
    <row r="15689" spans="1:4" x14ac:dyDescent="0.25">
      <c r="A15689" s="308"/>
      <c r="B15689" s="309"/>
      <c r="C15689" s="308"/>
      <c r="D15689" s="310"/>
    </row>
    <row r="15690" spans="1:4" x14ac:dyDescent="0.25">
      <c r="A15690" s="308"/>
      <c r="B15690" s="309"/>
      <c r="C15690" s="308"/>
      <c r="D15690" s="310"/>
    </row>
    <row r="15691" spans="1:4" x14ac:dyDescent="0.25">
      <c r="A15691" s="308"/>
      <c r="B15691" s="309"/>
      <c r="C15691" s="308"/>
      <c r="D15691" s="310"/>
    </row>
    <row r="15692" spans="1:4" x14ac:dyDescent="0.25">
      <c r="A15692" s="308"/>
      <c r="B15692" s="309"/>
      <c r="C15692" s="308"/>
      <c r="D15692" s="310"/>
    </row>
    <row r="15693" spans="1:4" x14ac:dyDescent="0.25">
      <c r="A15693" s="308"/>
      <c r="B15693" s="309"/>
      <c r="C15693" s="308"/>
      <c r="D15693" s="310"/>
    </row>
    <row r="15694" spans="1:4" x14ac:dyDescent="0.25">
      <c r="A15694" s="308"/>
      <c r="B15694" s="309"/>
      <c r="C15694" s="308"/>
      <c r="D15694" s="310"/>
    </row>
    <row r="15695" spans="1:4" x14ac:dyDescent="0.25">
      <c r="A15695" s="308"/>
      <c r="B15695" s="309"/>
      <c r="C15695" s="308"/>
      <c r="D15695" s="310"/>
    </row>
    <row r="15696" spans="1:4" x14ac:dyDescent="0.25">
      <c r="A15696" s="308"/>
      <c r="B15696" s="309"/>
      <c r="C15696" s="308"/>
      <c r="D15696" s="310"/>
    </row>
    <row r="15697" spans="1:4" x14ac:dyDescent="0.25">
      <c r="A15697" s="308"/>
      <c r="B15697" s="309"/>
      <c r="C15697" s="308"/>
      <c r="D15697" s="310"/>
    </row>
    <row r="15698" spans="1:4" x14ac:dyDescent="0.25">
      <c r="A15698" s="308"/>
      <c r="B15698" s="309"/>
      <c r="C15698" s="308"/>
      <c r="D15698" s="310"/>
    </row>
    <row r="15699" spans="1:4" x14ac:dyDescent="0.25">
      <c r="A15699" s="308"/>
      <c r="B15699" s="309"/>
      <c r="C15699" s="308"/>
      <c r="D15699" s="310"/>
    </row>
    <row r="15700" spans="1:4" x14ac:dyDescent="0.25">
      <c r="A15700" s="308"/>
      <c r="B15700" s="309"/>
      <c r="C15700" s="308"/>
      <c r="D15700" s="310"/>
    </row>
    <row r="15701" spans="1:4" x14ac:dyDescent="0.25">
      <c r="A15701" s="308"/>
      <c r="B15701" s="309"/>
      <c r="C15701" s="308"/>
      <c r="D15701" s="310"/>
    </row>
    <row r="15702" spans="1:4" x14ac:dyDescent="0.25">
      <c r="A15702" s="308"/>
      <c r="B15702" s="309"/>
      <c r="C15702" s="308"/>
      <c r="D15702" s="310"/>
    </row>
    <row r="15703" spans="1:4" x14ac:dyDescent="0.25">
      <c r="A15703" s="308"/>
      <c r="B15703" s="309"/>
      <c r="C15703" s="308"/>
      <c r="D15703" s="310"/>
    </row>
    <row r="15704" spans="1:4" x14ac:dyDescent="0.25">
      <c r="A15704" s="308"/>
      <c r="B15704" s="309"/>
      <c r="C15704" s="308"/>
      <c r="D15704" s="310"/>
    </row>
    <row r="15705" spans="1:4" x14ac:dyDescent="0.25">
      <c r="A15705" s="308"/>
      <c r="B15705" s="309"/>
      <c r="C15705" s="308"/>
      <c r="D15705" s="310"/>
    </row>
    <row r="15706" spans="1:4" x14ac:dyDescent="0.25">
      <c r="A15706" s="308"/>
      <c r="B15706" s="309"/>
      <c r="C15706" s="308"/>
      <c r="D15706" s="310"/>
    </row>
    <row r="15707" spans="1:4" x14ac:dyDescent="0.25">
      <c r="A15707" s="308"/>
      <c r="B15707" s="309"/>
      <c r="C15707" s="308"/>
      <c r="D15707" s="310"/>
    </row>
    <row r="15708" spans="1:4" x14ac:dyDescent="0.25">
      <c r="A15708" s="308"/>
      <c r="B15708" s="309"/>
      <c r="C15708" s="308"/>
      <c r="D15708" s="310"/>
    </row>
    <row r="15709" spans="1:4" x14ac:dyDescent="0.25">
      <c r="A15709" s="308"/>
      <c r="B15709" s="309"/>
      <c r="C15709" s="308"/>
      <c r="D15709" s="310"/>
    </row>
    <row r="15710" spans="1:4" x14ac:dyDescent="0.25">
      <c r="A15710" s="308"/>
      <c r="B15710" s="309"/>
      <c r="C15710" s="308"/>
      <c r="D15710" s="310"/>
    </row>
    <row r="15711" spans="1:4" x14ac:dyDescent="0.25">
      <c r="A15711" s="308"/>
      <c r="B15711" s="309"/>
      <c r="C15711" s="308"/>
      <c r="D15711" s="310"/>
    </row>
    <row r="15712" spans="1:4" x14ac:dyDescent="0.25">
      <c r="A15712" s="308"/>
      <c r="B15712" s="309"/>
      <c r="C15712" s="308"/>
      <c r="D15712" s="310"/>
    </row>
    <row r="15713" spans="1:4" x14ac:dyDescent="0.25">
      <c r="A15713" s="308"/>
      <c r="B15713" s="309"/>
      <c r="C15713" s="308"/>
      <c r="D15713" s="310"/>
    </row>
    <row r="15714" spans="1:4" x14ac:dyDescent="0.25">
      <c r="A15714" s="308"/>
      <c r="B15714" s="309"/>
      <c r="C15714" s="308"/>
      <c r="D15714" s="310"/>
    </row>
    <row r="15715" spans="1:4" x14ac:dyDescent="0.25">
      <c r="A15715" s="308"/>
      <c r="B15715" s="309"/>
      <c r="C15715" s="308"/>
      <c r="D15715" s="310"/>
    </row>
    <row r="15716" spans="1:4" x14ac:dyDescent="0.25">
      <c r="A15716" s="308"/>
      <c r="B15716" s="309"/>
      <c r="C15716" s="308"/>
      <c r="D15716" s="310"/>
    </row>
    <row r="15717" spans="1:4" x14ac:dyDescent="0.25">
      <c r="A15717" s="308"/>
      <c r="B15717" s="309"/>
      <c r="C15717" s="308"/>
      <c r="D15717" s="310"/>
    </row>
    <row r="15718" spans="1:4" x14ac:dyDescent="0.25">
      <c r="A15718" s="308"/>
      <c r="B15718" s="309"/>
      <c r="C15718" s="308"/>
      <c r="D15718" s="310"/>
    </row>
    <row r="15719" spans="1:4" x14ac:dyDescent="0.25">
      <c r="A15719" s="308"/>
      <c r="B15719" s="309"/>
      <c r="C15719" s="308"/>
      <c r="D15719" s="310"/>
    </row>
    <row r="15720" spans="1:4" x14ac:dyDescent="0.25">
      <c r="A15720" s="308"/>
      <c r="B15720" s="309"/>
      <c r="C15720" s="308"/>
      <c r="D15720" s="310"/>
    </row>
    <row r="15721" spans="1:4" x14ac:dyDescent="0.25">
      <c r="A15721" s="308"/>
      <c r="B15721" s="309"/>
      <c r="C15721" s="308"/>
      <c r="D15721" s="310"/>
    </row>
    <row r="15722" spans="1:4" x14ac:dyDescent="0.25">
      <c r="A15722" s="308"/>
      <c r="B15722" s="309"/>
      <c r="C15722" s="308"/>
      <c r="D15722" s="310"/>
    </row>
    <row r="15723" spans="1:4" x14ac:dyDescent="0.25">
      <c r="A15723" s="308"/>
      <c r="B15723" s="309"/>
      <c r="C15723" s="308"/>
      <c r="D15723" s="310"/>
    </row>
    <row r="15724" spans="1:4" x14ac:dyDescent="0.25">
      <c r="A15724" s="308"/>
      <c r="B15724" s="309"/>
      <c r="C15724" s="308"/>
      <c r="D15724" s="310"/>
    </row>
    <row r="15725" spans="1:4" x14ac:dyDescent="0.25">
      <c r="A15725" s="308"/>
      <c r="B15725" s="309"/>
      <c r="C15725" s="308"/>
      <c r="D15725" s="310"/>
    </row>
    <row r="15726" spans="1:4" x14ac:dyDescent="0.25">
      <c r="A15726" s="308"/>
      <c r="B15726" s="309"/>
      <c r="C15726" s="308"/>
      <c r="D15726" s="310"/>
    </row>
    <row r="15727" spans="1:4" x14ac:dyDescent="0.25">
      <c r="A15727" s="308"/>
      <c r="B15727" s="309"/>
      <c r="C15727" s="308"/>
      <c r="D15727" s="310"/>
    </row>
    <row r="15728" spans="1:4" x14ac:dyDescent="0.25">
      <c r="A15728" s="308"/>
      <c r="B15728" s="309"/>
      <c r="C15728" s="308"/>
      <c r="D15728" s="310"/>
    </row>
    <row r="15729" spans="1:4" x14ac:dyDescent="0.25">
      <c r="A15729" s="308"/>
      <c r="B15729" s="309"/>
      <c r="C15729" s="308"/>
      <c r="D15729" s="310"/>
    </row>
    <row r="15730" spans="1:4" x14ac:dyDescent="0.25">
      <c r="A15730" s="308"/>
      <c r="B15730" s="309"/>
      <c r="C15730" s="308"/>
      <c r="D15730" s="310"/>
    </row>
    <row r="15731" spans="1:4" x14ac:dyDescent="0.25">
      <c r="A15731" s="308"/>
      <c r="B15731" s="309"/>
      <c r="C15731" s="308"/>
      <c r="D15731" s="310"/>
    </row>
    <row r="15732" spans="1:4" x14ac:dyDescent="0.25">
      <c r="A15732" s="308"/>
      <c r="B15732" s="309"/>
      <c r="C15732" s="308"/>
      <c r="D15732" s="310"/>
    </row>
    <row r="15733" spans="1:4" x14ac:dyDescent="0.25">
      <c r="A15733" s="308"/>
      <c r="B15733" s="309"/>
      <c r="C15733" s="308"/>
      <c r="D15733" s="310"/>
    </row>
    <row r="15734" spans="1:4" x14ac:dyDescent="0.25">
      <c r="A15734" s="308"/>
      <c r="B15734" s="309"/>
      <c r="C15734" s="308"/>
      <c r="D15734" s="310"/>
    </row>
    <row r="15735" spans="1:4" x14ac:dyDescent="0.25">
      <c r="A15735" s="308"/>
      <c r="B15735" s="309"/>
      <c r="C15735" s="308"/>
      <c r="D15735" s="310"/>
    </row>
    <row r="15736" spans="1:4" x14ac:dyDescent="0.25">
      <c r="A15736" s="308"/>
      <c r="B15736" s="309"/>
      <c r="C15736" s="308"/>
      <c r="D15736" s="310"/>
    </row>
    <row r="15737" spans="1:4" x14ac:dyDescent="0.25">
      <c r="A15737" s="308"/>
      <c r="B15737" s="309"/>
      <c r="C15737" s="308"/>
      <c r="D15737" s="310"/>
    </row>
    <row r="15738" spans="1:4" x14ac:dyDescent="0.25">
      <c r="A15738" s="308"/>
      <c r="B15738" s="309"/>
      <c r="C15738" s="308"/>
      <c r="D15738" s="310"/>
    </row>
    <row r="15739" spans="1:4" x14ac:dyDescent="0.25">
      <c r="A15739" s="308"/>
      <c r="B15739" s="309"/>
      <c r="C15739" s="308"/>
      <c r="D15739" s="310"/>
    </row>
    <row r="15740" spans="1:4" x14ac:dyDescent="0.25">
      <c r="A15740" s="308"/>
      <c r="B15740" s="309"/>
      <c r="C15740" s="308"/>
      <c r="D15740" s="310"/>
    </row>
    <row r="15741" spans="1:4" x14ac:dyDescent="0.25">
      <c r="A15741" s="308"/>
      <c r="B15741" s="309"/>
      <c r="C15741" s="308"/>
      <c r="D15741" s="310"/>
    </row>
    <row r="15742" spans="1:4" x14ac:dyDescent="0.25">
      <c r="A15742" s="308"/>
      <c r="B15742" s="309"/>
      <c r="C15742" s="308"/>
      <c r="D15742" s="310"/>
    </row>
    <row r="15743" spans="1:4" x14ac:dyDescent="0.25">
      <c r="A15743" s="308"/>
      <c r="B15743" s="309"/>
      <c r="C15743" s="308"/>
      <c r="D15743" s="310"/>
    </row>
    <row r="15744" spans="1:4" x14ac:dyDescent="0.25">
      <c r="A15744" s="308"/>
      <c r="B15744" s="309"/>
      <c r="C15744" s="308"/>
      <c r="D15744" s="310"/>
    </row>
    <row r="15745" spans="1:4" x14ac:dyDescent="0.25">
      <c r="A15745" s="308"/>
      <c r="B15745" s="309"/>
      <c r="C15745" s="308"/>
      <c r="D15745" s="310"/>
    </row>
    <row r="15746" spans="1:4" x14ac:dyDescent="0.25">
      <c r="A15746" s="308"/>
      <c r="B15746" s="309"/>
      <c r="C15746" s="308"/>
      <c r="D15746" s="310"/>
    </row>
    <row r="15747" spans="1:4" x14ac:dyDescent="0.25">
      <c r="A15747" s="308"/>
      <c r="B15747" s="309"/>
      <c r="C15747" s="308"/>
      <c r="D15747" s="310"/>
    </row>
    <row r="15748" spans="1:4" x14ac:dyDescent="0.25">
      <c r="A15748" s="308"/>
      <c r="B15748" s="309"/>
      <c r="C15748" s="308"/>
      <c r="D15748" s="310"/>
    </row>
    <row r="15749" spans="1:4" x14ac:dyDescent="0.25">
      <c r="A15749" s="308"/>
      <c r="B15749" s="309"/>
      <c r="C15749" s="308"/>
      <c r="D15749" s="310"/>
    </row>
    <row r="15750" spans="1:4" x14ac:dyDescent="0.25">
      <c r="A15750" s="308"/>
      <c r="B15750" s="309"/>
      <c r="C15750" s="308"/>
      <c r="D15750" s="310"/>
    </row>
    <row r="15751" spans="1:4" x14ac:dyDescent="0.25">
      <c r="A15751" s="308"/>
      <c r="B15751" s="309"/>
      <c r="C15751" s="308"/>
      <c r="D15751" s="310"/>
    </row>
    <row r="15752" spans="1:4" x14ac:dyDescent="0.25">
      <c r="A15752" s="308"/>
      <c r="B15752" s="309"/>
      <c r="C15752" s="308"/>
      <c r="D15752" s="310"/>
    </row>
    <row r="15753" spans="1:4" x14ac:dyDescent="0.25">
      <c r="A15753" s="308"/>
      <c r="B15753" s="309"/>
      <c r="C15753" s="308"/>
      <c r="D15753" s="310"/>
    </row>
    <row r="15754" spans="1:4" x14ac:dyDescent="0.25">
      <c r="A15754" s="308"/>
      <c r="B15754" s="309"/>
      <c r="C15754" s="308"/>
      <c r="D15754" s="310"/>
    </row>
    <row r="15755" spans="1:4" x14ac:dyDescent="0.25">
      <c r="A15755" s="308"/>
      <c r="B15755" s="309"/>
      <c r="C15755" s="308"/>
      <c r="D15755" s="310"/>
    </row>
    <row r="15756" spans="1:4" x14ac:dyDescent="0.25">
      <c r="A15756" s="308"/>
      <c r="B15756" s="309"/>
      <c r="C15756" s="308"/>
      <c r="D15756" s="310"/>
    </row>
    <row r="15757" spans="1:4" x14ac:dyDescent="0.25">
      <c r="A15757" s="308"/>
      <c r="B15757" s="309"/>
      <c r="C15757" s="308"/>
      <c r="D15757" s="310"/>
    </row>
    <row r="15758" spans="1:4" x14ac:dyDescent="0.25">
      <c r="A15758" s="308"/>
      <c r="B15758" s="309"/>
      <c r="C15758" s="308"/>
      <c r="D15758" s="310"/>
    </row>
    <row r="15759" spans="1:4" x14ac:dyDescent="0.25">
      <c r="A15759" s="308"/>
      <c r="B15759" s="309"/>
      <c r="C15759" s="308"/>
      <c r="D15759" s="310"/>
    </row>
    <row r="15760" spans="1:4" x14ac:dyDescent="0.25">
      <c r="A15760" s="308"/>
      <c r="B15760" s="309"/>
      <c r="C15760" s="308"/>
      <c r="D15760" s="310"/>
    </row>
    <row r="15761" spans="1:4" x14ac:dyDescent="0.25">
      <c r="A15761" s="308"/>
      <c r="B15761" s="309"/>
      <c r="C15761" s="308"/>
      <c r="D15761" s="310"/>
    </row>
    <row r="15762" spans="1:4" x14ac:dyDescent="0.25">
      <c r="A15762" s="308"/>
      <c r="B15762" s="309"/>
      <c r="C15762" s="308"/>
      <c r="D15762" s="310"/>
    </row>
    <row r="15763" spans="1:4" x14ac:dyDescent="0.25">
      <c r="A15763" s="308"/>
      <c r="B15763" s="309"/>
      <c r="C15763" s="308"/>
      <c r="D15763" s="310"/>
    </row>
    <row r="15764" spans="1:4" x14ac:dyDescent="0.25">
      <c r="A15764" s="308"/>
      <c r="B15764" s="309"/>
      <c r="C15764" s="308"/>
      <c r="D15764" s="310"/>
    </row>
    <row r="15765" spans="1:4" x14ac:dyDescent="0.25">
      <c r="A15765" s="308"/>
      <c r="B15765" s="309"/>
      <c r="C15765" s="308"/>
      <c r="D15765" s="310"/>
    </row>
    <row r="15766" spans="1:4" x14ac:dyDescent="0.25">
      <c r="A15766" s="308"/>
      <c r="B15766" s="309"/>
      <c r="C15766" s="308"/>
      <c r="D15766" s="310"/>
    </row>
    <row r="15767" spans="1:4" x14ac:dyDescent="0.25">
      <c r="A15767" s="308"/>
      <c r="B15767" s="309"/>
      <c r="C15767" s="308"/>
      <c r="D15767" s="310"/>
    </row>
    <row r="15768" spans="1:4" x14ac:dyDescent="0.25">
      <c r="A15768" s="308"/>
      <c r="B15768" s="309"/>
      <c r="C15768" s="308"/>
      <c r="D15768" s="310"/>
    </row>
    <row r="15769" spans="1:4" x14ac:dyDescent="0.25">
      <c r="A15769" s="308"/>
      <c r="B15769" s="309"/>
      <c r="C15769" s="308"/>
      <c r="D15769" s="310"/>
    </row>
    <row r="15770" spans="1:4" x14ac:dyDescent="0.25">
      <c r="A15770" s="308"/>
      <c r="B15770" s="309"/>
      <c r="C15770" s="308"/>
      <c r="D15770" s="310"/>
    </row>
    <row r="15771" spans="1:4" x14ac:dyDescent="0.25">
      <c r="A15771" s="308"/>
      <c r="B15771" s="309"/>
      <c r="C15771" s="308"/>
      <c r="D15771" s="310"/>
    </row>
    <row r="15772" spans="1:4" x14ac:dyDescent="0.25">
      <c r="A15772" s="308"/>
      <c r="B15772" s="309"/>
      <c r="C15772" s="308"/>
      <c r="D15772" s="310"/>
    </row>
    <row r="15773" spans="1:4" x14ac:dyDescent="0.25">
      <c r="A15773" s="308"/>
      <c r="B15773" s="309"/>
      <c r="C15773" s="308"/>
      <c r="D15773" s="310"/>
    </row>
    <row r="15774" spans="1:4" x14ac:dyDescent="0.25">
      <c r="A15774" s="308"/>
      <c r="B15774" s="309"/>
      <c r="C15774" s="308"/>
      <c r="D15774" s="310"/>
    </row>
    <row r="15775" spans="1:4" x14ac:dyDescent="0.25">
      <c r="A15775" s="308"/>
      <c r="B15775" s="309"/>
      <c r="C15775" s="308"/>
      <c r="D15775" s="310"/>
    </row>
    <row r="15776" spans="1:4" x14ac:dyDescent="0.25">
      <c r="A15776" s="308"/>
      <c r="B15776" s="309"/>
      <c r="C15776" s="308"/>
      <c r="D15776" s="310"/>
    </row>
    <row r="15777" spans="1:4" x14ac:dyDescent="0.25">
      <c r="A15777" s="308"/>
      <c r="B15777" s="309"/>
      <c r="C15777" s="308"/>
      <c r="D15777" s="310"/>
    </row>
    <row r="15778" spans="1:4" x14ac:dyDescent="0.25">
      <c r="A15778" s="308"/>
      <c r="B15778" s="309"/>
      <c r="C15778" s="308"/>
      <c r="D15778" s="310"/>
    </row>
    <row r="15779" spans="1:4" x14ac:dyDescent="0.25">
      <c r="A15779" s="308"/>
      <c r="B15779" s="309"/>
      <c r="C15779" s="308"/>
      <c r="D15779" s="310"/>
    </row>
    <row r="15780" spans="1:4" x14ac:dyDescent="0.25">
      <c r="A15780" s="308"/>
      <c r="B15780" s="309"/>
      <c r="C15780" s="308"/>
      <c r="D15780" s="310"/>
    </row>
    <row r="15781" spans="1:4" x14ac:dyDescent="0.25">
      <c r="A15781" s="308"/>
      <c r="B15781" s="309"/>
      <c r="C15781" s="308"/>
      <c r="D15781" s="310"/>
    </row>
    <row r="15782" spans="1:4" x14ac:dyDescent="0.25">
      <c r="A15782" s="308"/>
      <c r="B15782" s="309"/>
      <c r="C15782" s="308"/>
      <c r="D15782" s="310"/>
    </row>
    <row r="15783" spans="1:4" x14ac:dyDescent="0.25">
      <c r="A15783" s="308"/>
      <c r="B15783" s="309"/>
      <c r="C15783" s="308"/>
      <c r="D15783" s="310"/>
    </row>
    <row r="15784" spans="1:4" x14ac:dyDescent="0.25">
      <c r="A15784" s="308"/>
      <c r="B15784" s="309"/>
      <c r="C15784" s="308"/>
      <c r="D15784" s="310"/>
    </row>
    <row r="15785" spans="1:4" x14ac:dyDescent="0.25">
      <c r="A15785" s="308"/>
      <c r="B15785" s="309"/>
      <c r="C15785" s="308"/>
      <c r="D15785" s="310"/>
    </row>
    <row r="15786" spans="1:4" x14ac:dyDescent="0.25">
      <c r="A15786" s="308"/>
      <c r="B15786" s="309"/>
      <c r="C15786" s="308"/>
      <c r="D15786" s="310"/>
    </row>
    <row r="15787" spans="1:4" x14ac:dyDescent="0.25">
      <c r="A15787" s="308"/>
      <c r="B15787" s="309"/>
      <c r="C15787" s="308"/>
      <c r="D15787" s="310"/>
    </row>
    <row r="15788" spans="1:4" x14ac:dyDescent="0.25">
      <c r="A15788" s="308"/>
      <c r="B15788" s="309"/>
      <c r="C15788" s="308"/>
      <c r="D15788" s="310"/>
    </row>
    <row r="15789" spans="1:4" x14ac:dyDescent="0.25">
      <c r="A15789" s="308"/>
      <c r="B15789" s="309"/>
      <c r="C15789" s="308"/>
      <c r="D15789" s="310"/>
    </row>
    <row r="15790" spans="1:4" x14ac:dyDescent="0.25">
      <c r="A15790" s="308"/>
      <c r="B15790" s="309"/>
      <c r="C15790" s="308"/>
      <c r="D15790" s="310"/>
    </row>
    <row r="15791" spans="1:4" x14ac:dyDescent="0.25">
      <c r="A15791" s="308"/>
      <c r="B15791" s="309"/>
      <c r="C15791" s="308"/>
      <c r="D15791" s="310"/>
    </row>
    <row r="15792" spans="1:4" x14ac:dyDescent="0.25">
      <c r="A15792" s="308"/>
      <c r="B15792" s="309"/>
      <c r="C15792" s="308"/>
      <c r="D15792" s="310"/>
    </row>
    <row r="15793" spans="1:4" x14ac:dyDescent="0.25">
      <c r="A15793" s="308"/>
      <c r="B15793" s="309"/>
      <c r="C15793" s="308"/>
      <c r="D15793" s="310"/>
    </row>
    <row r="15794" spans="1:4" x14ac:dyDescent="0.25">
      <c r="A15794" s="308"/>
      <c r="B15794" s="309"/>
      <c r="C15794" s="308"/>
      <c r="D15794" s="310"/>
    </row>
    <row r="15795" spans="1:4" x14ac:dyDescent="0.25">
      <c r="A15795" s="308"/>
      <c r="B15795" s="309"/>
      <c r="C15795" s="308"/>
      <c r="D15795" s="310"/>
    </row>
    <row r="15796" spans="1:4" x14ac:dyDescent="0.25">
      <c r="A15796" s="308"/>
      <c r="B15796" s="309"/>
      <c r="C15796" s="308"/>
      <c r="D15796" s="310"/>
    </row>
    <row r="15797" spans="1:4" x14ac:dyDescent="0.25">
      <c r="A15797" s="308"/>
      <c r="B15797" s="309"/>
      <c r="C15797" s="308"/>
      <c r="D15797" s="310"/>
    </row>
    <row r="15798" spans="1:4" x14ac:dyDescent="0.25">
      <c r="A15798" s="308"/>
      <c r="B15798" s="309"/>
      <c r="C15798" s="308"/>
      <c r="D15798" s="310"/>
    </row>
    <row r="15799" spans="1:4" x14ac:dyDescent="0.25">
      <c r="A15799" s="308"/>
      <c r="B15799" s="309"/>
      <c r="C15799" s="308"/>
      <c r="D15799" s="310"/>
    </row>
    <row r="15800" spans="1:4" x14ac:dyDescent="0.25">
      <c r="A15800" s="308"/>
      <c r="B15800" s="309"/>
      <c r="C15800" s="308"/>
      <c r="D15800" s="310"/>
    </row>
    <row r="15801" spans="1:4" x14ac:dyDescent="0.25">
      <c r="A15801" s="308"/>
      <c r="B15801" s="309"/>
      <c r="C15801" s="308"/>
      <c r="D15801" s="310"/>
    </row>
    <row r="15802" spans="1:4" x14ac:dyDescent="0.25">
      <c r="A15802" s="308"/>
      <c r="B15802" s="309"/>
      <c r="C15802" s="308"/>
      <c r="D15802" s="310"/>
    </row>
    <row r="15803" spans="1:4" x14ac:dyDescent="0.25">
      <c r="A15803" s="308"/>
      <c r="B15803" s="309"/>
      <c r="C15803" s="308"/>
      <c r="D15803" s="310"/>
    </row>
    <row r="15804" spans="1:4" x14ac:dyDescent="0.25">
      <c r="A15804" s="308"/>
      <c r="B15804" s="309"/>
      <c r="C15804" s="308"/>
      <c r="D15804" s="310"/>
    </row>
    <row r="15805" spans="1:4" x14ac:dyDescent="0.25">
      <c r="A15805" s="308"/>
      <c r="B15805" s="309"/>
      <c r="C15805" s="308"/>
      <c r="D15805" s="310"/>
    </row>
    <row r="15806" spans="1:4" x14ac:dyDescent="0.25">
      <c r="A15806" s="308"/>
      <c r="B15806" s="309"/>
      <c r="C15806" s="308"/>
      <c r="D15806" s="310"/>
    </row>
    <row r="15807" spans="1:4" x14ac:dyDescent="0.25">
      <c r="A15807" s="308"/>
      <c r="B15807" s="309"/>
      <c r="C15807" s="308"/>
      <c r="D15807" s="310"/>
    </row>
    <row r="15808" spans="1:4" x14ac:dyDescent="0.25">
      <c r="A15808" s="308"/>
      <c r="B15808" s="309"/>
      <c r="C15808" s="308"/>
      <c r="D15808" s="310"/>
    </row>
    <row r="15809" spans="1:4" x14ac:dyDescent="0.25">
      <c r="A15809" s="308"/>
      <c r="B15809" s="309"/>
      <c r="C15809" s="308"/>
      <c r="D15809" s="310"/>
    </row>
    <row r="15810" spans="1:4" x14ac:dyDescent="0.25">
      <c r="A15810" s="308"/>
      <c r="B15810" s="309"/>
      <c r="C15810" s="308"/>
      <c r="D15810" s="310"/>
    </row>
    <row r="15811" spans="1:4" x14ac:dyDescent="0.25">
      <c r="A15811" s="308"/>
      <c r="B15811" s="309"/>
      <c r="C15811" s="308"/>
      <c r="D15811" s="310"/>
    </row>
    <row r="15812" spans="1:4" x14ac:dyDescent="0.25">
      <c r="A15812" s="308"/>
      <c r="B15812" s="309"/>
      <c r="C15812" s="308"/>
      <c r="D15812" s="310"/>
    </row>
    <row r="15813" spans="1:4" x14ac:dyDescent="0.25">
      <c r="A15813" s="308"/>
      <c r="B15813" s="309"/>
      <c r="C15813" s="308"/>
      <c r="D15813" s="310"/>
    </row>
    <row r="15814" spans="1:4" x14ac:dyDescent="0.25">
      <c r="A15814" s="308"/>
      <c r="B15814" s="309"/>
      <c r="C15814" s="308"/>
      <c r="D15814" s="310"/>
    </row>
    <row r="15815" spans="1:4" x14ac:dyDescent="0.25">
      <c r="A15815" s="308"/>
      <c r="B15815" s="309"/>
      <c r="C15815" s="308"/>
      <c r="D15815" s="310"/>
    </row>
    <row r="15816" spans="1:4" x14ac:dyDescent="0.25">
      <c r="A15816" s="308"/>
      <c r="B15816" s="309"/>
      <c r="C15816" s="308"/>
      <c r="D15816" s="310"/>
    </row>
    <row r="15817" spans="1:4" x14ac:dyDescent="0.25">
      <c r="A15817" s="308"/>
      <c r="B15817" s="309"/>
      <c r="C15817" s="308"/>
      <c r="D15817" s="310"/>
    </row>
    <row r="15818" spans="1:4" x14ac:dyDescent="0.25">
      <c r="A15818" s="308"/>
      <c r="B15818" s="309"/>
      <c r="C15818" s="308"/>
      <c r="D15818" s="310"/>
    </row>
    <row r="15819" spans="1:4" x14ac:dyDescent="0.25">
      <c r="A15819" s="308"/>
      <c r="B15819" s="309"/>
      <c r="C15819" s="308"/>
      <c r="D15819" s="310"/>
    </row>
    <row r="15820" spans="1:4" x14ac:dyDescent="0.25">
      <c r="A15820" s="308"/>
      <c r="B15820" s="309"/>
      <c r="C15820" s="308"/>
      <c r="D15820" s="310"/>
    </row>
    <row r="15821" spans="1:4" x14ac:dyDescent="0.25">
      <c r="A15821" s="308"/>
      <c r="B15821" s="309"/>
      <c r="C15821" s="308"/>
      <c r="D15821" s="310"/>
    </row>
    <row r="15822" spans="1:4" x14ac:dyDescent="0.25">
      <c r="A15822" s="308"/>
      <c r="B15822" s="309"/>
      <c r="C15822" s="308"/>
      <c r="D15822" s="310"/>
    </row>
    <row r="15823" spans="1:4" x14ac:dyDescent="0.25">
      <c r="A15823" s="308"/>
      <c r="B15823" s="309"/>
      <c r="C15823" s="308"/>
      <c r="D15823" s="310"/>
    </row>
    <row r="15824" spans="1:4" x14ac:dyDescent="0.25">
      <c r="A15824" s="308"/>
      <c r="B15824" s="309"/>
      <c r="C15824" s="308"/>
      <c r="D15824" s="310"/>
    </row>
    <row r="15825" spans="1:4" x14ac:dyDescent="0.25">
      <c r="A15825" s="308"/>
      <c r="B15825" s="309"/>
      <c r="C15825" s="308"/>
      <c r="D15825" s="310"/>
    </row>
    <row r="15826" spans="1:4" x14ac:dyDescent="0.25">
      <c r="A15826" s="308"/>
      <c r="B15826" s="309"/>
      <c r="C15826" s="308"/>
      <c r="D15826" s="310"/>
    </row>
    <row r="15827" spans="1:4" x14ac:dyDescent="0.25">
      <c r="A15827" s="308"/>
      <c r="B15827" s="309"/>
      <c r="C15827" s="308"/>
      <c r="D15827" s="310"/>
    </row>
    <row r="15828" spans="1:4" x14ac:dyDescent="0.25">
      <c r="A15828" s="308"/>
      <c r="B15828" s="309"/>
      <c r="C15828" s="308"/>
      <c r="D15828" s="310"/>
    </row>
    <row r="15829" spans="1:4" x14ac:dyDescent="0.25">
      <c r="A15829" s="308"/>
      <c r="B15829" s="309"/>
      <c r="C15829" s="308"/>
      <c r="D15829" s="310"/>
    </row>
    <row r="15830" spans="1:4" x14ac:dyDescent="0.25">
      <c r="A15830" s="308"/>
      <c r="B15830" s="309"/>
      <c r="C15830" s="308"/>
      <c r="D15830" s="310"/>
    </row>
    <row r="15831" spans="1:4" x14ac:dyDescent="0.25">
      <c r="A15831" s="308"/>
      <c r="B15831" s="309"/>
      <c r="C15831" s="308"/>
      <c r="D15831" s="310"/>
    </row>
    <row r="15832" spans="1:4" x14ac:dyDescent="0.25">
      <c r="A15832" s="308"/>
      <c r="B15832" s="309"/>
      <c r="C15832" s="308"/>
      <c r="D15832" s="310"/>
    </row>
    <row r="15833" spans="1:4" x14ac:dyDescent="0.25">
      <c r="A15833" s="308"/>
      <c r="B15833" s="309"/>
      <c r="C15833" s="308"/>
      <c r="D15833" s="310"/>
    </row>
    <row r="15834" spans="1:4" x14ac:dyDescent="0.25">
      <c r="A15834" s="308"/>
      <c r="B15834" s="309"/>
      <c r="C15834" s="308"/>
      <c r="D15834" s="310"/>
    </row>
    <row r="15835" spans="1:4" x14ac:dyDescent="0.25">
      <c r="A15835" s="308"/>
      <c r="B15835" s="309"/>
      <c r="C15835" s="308"/>
      <c r="D15835" s="310"/>
    </row>
    <row r="15836" spans="1:4" x14ac:dyDescent="0.25">
      <c r="A15836" s="308"/>
      <c r="B15836" s="309"/>
      <c r="C15836" s="308"/>
      <c r="D15836" s="310"/>
    </row>
    <row r="15837" spans="1:4" x14ac:dyDescent="0.25">
      <c r="A15837" s="308"/>
      <c r="B15837" s="309"/>
      <c r="C15837" s="308"/>
      <c r="D15837" s="310"/>
    </row>
    <row r="15838" spans="1:4" x14ac:dyDescent="0.25">
      <c r="A15838" s="308"/>
      <c r="B15838" s="309"/>
      <c r="C15838" s="308"/>
      <c r="D15838" s="310"/>
    </row>
    <row r="15839" spans="1:4" x14ac:dyDescent="0.25">
      <c r="A15839" s="308"/>
      <c r="B15839" s="309"/>
      <c r="C15839" s="308"/>
      <c r="D15839" s="310"/>
    </row>
    <row r="15840" spans="1:4" x14ac:dyDescent="0.25">
      <c r="A15840" s="308"/>
      <c r="B15840" s="309"/>
      <c r="C15840" s="308"/>
      <c r="D15840" s="310"/>
    </row>
    <row r="15841" spans="1:4" x14ac:dyDescent="0.25">
      <c r="A15841" s="308"/>
      <c r="B15841" s="309"/>
      <c r="C15841" s="308"/>
      <c r="D15841" s="310"/>
    </row>
    <row r="15842" spans="1:4" x14ac:dyDescent="0.25">
      <c r="A15842" s="308"/>
      <c r="B15842" s="309"/>
      <c r="C15842" s="308"/>
      <c r="D15842" s="310"/>
    </row>
    <row r="15843" spans="1:4" x14ac:dyDescent="0.25">
      <c r="A15843" s="308"/>
      <c r="B15843" s="309"/>
      <c r="C15843" s="308"/>
      <c r="D15843" s="310"/>
    </row>
    <row r="15844" spans="1:4" x14ac:dyDescent="0.25">
      <c r="A15844" s="308"/>
      <c r="B15844" s="309"/>
      <c r="C15844" s="308"/>
      <c r="D15844" s="310"/>
    </row>
    <row r="15845" spans="1:4" x14ac:dyDescent="0.25">
      <c r="A15845" s="308"/>
      <c r="B15845" s="309"/>
      <c r="C15845" s="308"/>
      <c r="D15845" s="310"/>
    </row>
    <row r="15846" spans="1:4" x14ac:dyDescent="0.25">
      <c r="A15846" s="308"/>
      <c r="B15846" s="309"/>
      <c r="C15846" s="308"/>
      <c r="D15846" s="310"/>
    </row>
    <row r="15847" spans="1:4" x14ac:dyDescent="0.25">
      <c r="A15847" s="308"/>
      <c r="B15847" s="309"/>
      <c r="C15847" s="308"/>
      <c r="D15847" s="310"/>
    </row>
    <row r="15848" spans="1:4" x14ac:dyDescent="0.25">
      <c r="A15848" s="308"/>
      <c r="B15848" s="309"/>
      <c r="C15848" s="308"/>
      <c r="D15848" s="310"/>
    </row>
    <row r="15849" spans="1:4" x14ac:dyDescent="0.25">
      <c r="A15849" s="308"/>
      <c r="B15849" s="309"/>
      <c r="C15849" s="308"/>
      <c r="D15849" s="310"/>
    </row>
    <row r="15850" spans="1:4" x14ac:dyDescent="0.25">
      <c r="A15850" s="308"/>
      <c r="B15850" s="309"/>
      <c r="C15850" s="308"/>
      <c r="D15850" s="310"/>
    </row>
    <row r="15851" spans="1:4" x14ac:dyDescent="0.25">
      <c r="A15851" s="308"/>
      <c r="B15851" s="309"/>
      <c r="C15851" s="308"/>
      <c r="D15851" s="310"/>
    </row>
    <row r="15852" spans="1:4" x14ac:dyDescent="0.25">
      <c r="A15852" s="308"/>
      <c r="B15852" s="309"/>
      <c r="C15852" s="308"/>
      <c r="D15852" s="310"/>
    </row>
    <row r="15853" spans="1:4" x14ac:dyDescent="0.25">
      <c r="A15853" s="308"/>
      <c r="B15853" s="309"/>
      <c r="C15853" s="308"/>
      <c r="D15853" s="310"/>
    </row>
    <row r="15854" spans="1:4" x14ac:dyDescent="0.25">
      <c r="A15854" s="308"/>
      <c r="B15854" s="309"/>
      <c r="C15854" s="308"/>
      <c r="D15854" s="310"/>
    </row>
    <row r="15855" spans="1:4" x14ac:dyDescent="0.25">
      <c r="A15855" s="308"/>
      <c r="B15855" s="309"/>
      <c r="C15855" s="308"/>
      <c r="D15855" s="310"/>
    </row>
    <row r="15856" spans="1:4" x14ac:dyDescent="0.25">
      <c r="A15856" s="308"/>
      <c r="B15856" s="309"/>
      <c r="C15856" s="308"/>
      <c r="D15856" s="310"/>
    </row>
    <row r="15857" spans="1:4" x14ac:dyDescent="0.25">
      <c r="A15857" s="308"/>
      <c r="B15857" s="309"/>
      <c r="C15857" s="308"/>
      <c r="D15857" s="310"/>
    </row>
    <row r="15858" spans="1:4" x14ac:dyDescent="0.25">
      <c r="A15858" s="308"/>
      <c r="B15858" s="309"/>
      <c r="C15858" s="308"/>
      <c r="D15858" s="310"/>
    </row>
    <row r="15859" spans="1:4" x14ac:dyDescent="0.25">
      <c r="A15859" s="308"/>
      <c r="B15859" s="309"/>
      <c r="C15859" s="308"/>
      <c r="D15859" s="310"/>
    </row>
    <row r="15860" spans="1:4" x14ac:dyDescent="0.25">
      <c r="A15860" s="308"/>
      <c r="B15860" s="309"/>
      <c r="C15860" s="308"/>
      <c r="D15860" s="310"/>
    </row>
    <row r="15861" spans="1:4" x14ac:dyDescent="0.25">
      <c r="A15861" s="308"/>
      <c r="B15861" s="309"/>
      <c r="C15861" s="308"/>
      <c r="D15861" s="310"/>
    </row>
    <row r="15862" spans="1:4" x14ac:dyDescent="0.25">
      <c r="A15862" s="308"/>
      <c r="B15862" s="309"/>
      <c r="C15862" s="308"/>
      <c r="D15862" s="310"/>
    </row>
    <row r="15863" spans="1:4" x14ac:dyDescent="0.25">
      <c r="A15863" s="308"/>
      <c r="B15863" s="309"/>
      <c r="C15863" s="308"/>
      <c r="D15863" s="310"/>
    </row>
    <row r="15864" spans="1:4" x14ac:dyDescent="0.25">
      <c r="A15864" s="308"/>
      <c r="B15864" s="309"/>
      <c r="C15864" s="308"/>
      <c r="D15864" s="310"/>
    </row>
    <row r="15865" spans="1:4" x14ac:dyDescent="0.25">
      <c r="A15865" s="308"/>
      <c r="B15865" s="309"/>
      <c r="C15865" s="308"/>
      <c r="D15865" s="310"/>
    </row>
    <row r="15866" spans="1:4" x14ac:dyDescent="0.25">
      <c r="A15866" s="308"/>
      <c r="B15866" s="309"/>
      <c r="C15866" s="308"/>
      <c r="D15866" s="310"/>
    </row>
    <row r="15867" spans="1:4" x14ac:dyDescent="0.25">
      <c r="A15867" s="308"/>
      <c r="B15867" s="309"/>
      <c r="C15867" s="308"/>
      <c r="D15867" s="310"/>
    </row>
    <row r="15868" spans="1:4" x14ac:dyDescent="0.25">
      <c r="A15868" s="308"/>
      <c r="B15868" s="309"/>
      <c r="C15868" s="308"/>
      <c r="D15868" s="310"/>
    </row>
    <row r="15869" spans="1:4" x14ac:dyDescent="0.25">
      <c r="A15869" s="308"/>
      <c r="B15869" s="309"/>
      <c r="C15869" s="308"/>
      <c r="D15869" s="310"/>
    </row>
    <row r="15870" spans="1:4" x14ac:dyDescent="0.25">
      <c r="A15870" s="308"/>
      <c r="B15870" s="309"/>
      <c r="C15870" s="308"/>
      <c r="D15870" s="310"/>
    </row>
    <row r="15871" spans="1:4" x14ac:dyDescent="0.25">
      <c r="A15871" s="308"/>
      <c r="B15871" s="309"/>
      <c r="C15871" s="308"/>
      <c r="D15871" s="310"/>
    </row>
    <row r="15872" spans="1:4" x14ac:dyDescent="0.25">
      <c r="A15872" s="308"/>
      <c r="B15872" s="309"/>
      <c r="C15872" s="308"/>
      <c r="D15872" s="310"/>
    </row>
    <row r="15873" spans="1:4" x14ac:dyDescent="0.25">
      <c r="A15873" s="308"/>
      <c r="B15873" s="309"/>
      <c r="C15873" s="308"/>
      <c r="D15873" s="310"/>
    </row>
    <row r="15874" spans="1:4" x14ac:dyDescent="0.25">
      <c r="A15874" s="308"/>
      <c r="B15874" s="309"/>
      <c r="C15874" s="308"/>
      <c r="D15874" s="310"/>
    </row>
    <row r="15875" spans="1:4" x14ac:dyDescent="0.25">
      <c r="A15875" s="308"/>
      <c r="B15875" s="309"/>
      <c r="C15875" s="308"/>
      <c r="D15875" s="310"/>
    </row>
    <row r="15876" spans="1:4" x14ac:dyDescent="0.25">
      <c r="A15876" s="308"/>
      <c r="B15876" s="309"/>
      <c r="C15876" s="308"/>
      <c r="D15876" s="310"/>
    </row>
    <row r="15877" spans="1:4" x14ac:dyDescent="0.25">
      <c r="A15877" s="308"/>
      <c r="B15877" s="309"/>
      <c r="C15877" s="308"/>
      <c r="D15877" s="310"/>
    </row>
    <row r="15878" spans="1:4" x14ac:dyDescent="0.25">
      <c r="A15878" s="308"/>
      <c r="B15878" s="309"/>
      <c r="C15878" s="308"/>
      <c r="D15878" s="310"/>
    </row>
    <row r="15879" spans="1:4" x14ac:dyDescent="0.25">
      <c r="A15879" s="308"/>
      <c r="B15879" s="309"/>
      <c r="C15879" s="308"/>
      <c r="D15879" s="310"/>
    </row>
    <row r="15880" spans="1:4" x14ac:dyDescent="0.25">
      <c r="A15880" s="308"/>
      <c r="B15880" s="309"/>
      <c r="C15880" s="308"/>
      <c r="D15880" s="310"/>
    </row>
    <row r="15881" spans="1:4" x14ac:dyDescent="0.25">
      <c r="A15881" s="308"/>
      <c r="B15881" s="309"/>
      <c r="C15881" s="308"/>
      <c r="D15881" s="310"/>
    </row>
    <row r="15882" spans="1:4" x14ac:dyDescent="0.25">
      <c r="A15882" s="308"/>
      <c r="B15882" s="309"/>
      <c r="C15882" s="308"/>
      <c r="D15882" s="310"/>
    </row>
    <row r="15883" spans="1:4" x14ac:dyDescent="0.25">
      <c r="A15883" s="308"/>
      <c r="B15883" s="309"/>
      <c r="C15883" s="308"/>
      <c r="D15883" s="310"/>
    </row>
    <row r="15884" spans="1:4" x14ac:dyDescent="0.25">
      <c r="A15884" s="308"/>
      <c r="B15884" s="309"/>
      <c r="C15884" s="308"/>
      <c r="D15884" s="310"/>
    </row>
    <row r="15885" spans="1:4" x14ac:dyDescent="0.25">
      <c r="A15885" s="308"/>
      <c r="B15885" s="309"/>
      <c r="C15885" s="308"/>
      <c r="D15885" s="310"/>
    </row>
    <row r="15886" spans="1:4" x14ac:dyDescent="0.25">
      <c r="A15886" s="308"/>
      <c r="B15886" s="309"/>
      <c r="C15886" s="308"/>
      <c r="D15886" s="310"/>
    </row>
    <row r="15887" spans="1:4" x14ac:dyDescent="0.25">
      <c r="A15887" s="308"/>
      <c r="B15887" s="309"/>
      <c r="C15887" s="308"/>
      <c r="D15887" s="310"/>
    </row>
    <row r="15888" spans="1:4" x14ac:dyDescent="0.25">
      <c r="A15888" s="308"/>
      <c r="B15888" s="309"/>
      <c r="C15888" s="308"/>
      <c r="D15888" s="310"/>
    </row>
    <row r="15889" spans="1:4" x14ac:dyDescent="0.25">
      <c r="A15889" s="308"/>
      <c r="B15889" s="309"/>
      <c r="C15889" s="308"/>
      <c r="D15889" s="310"/>
    </row>
    <row r="15890" spans="1:4" x14ac:dyDescent="0.25">
      <c r="A15890" s="308"/>
      <c r="B15890" s="309"/>
      <c r="C15890" s="308"/>
      <c r="D15890" s="310"/>
    </row>
    <row r="15891" spans="1:4" x14ac:dyDescent="0.25">
      <c r="A15891" s="308"/>
      <c r="B15891" s="309"/>
      <c r="C15891" s="308"/>
      <c r="D15891" s="310"/>
    </row>
    <row r="15892" spans="1:4" x14ac:dyDescent="0.25">
      <c r="A15892" s="308"/>
      <c r="B15892" s="309"/>
      <c r="C15892" s="308"/>
      <c r="D15892" s="310"/>
    </row>
    <row r="15893" spans="1:4" x14ac:dyDescent="0.25">
      <c r="A15893" s="308"/>
      <c r="B15893" s="309"/>
      <c r="C15893" s="308"/>
      <c r="D15893" s="310"/>
    </row>
    <row r="15894" spans="1:4" x14ac:dyDescent="0.25">
      <c r="A15894" s="308"/>
      <c r="B15894" s="309"/>
      <c r="C15894" s="308"/>
      <c r="D15894" s="310"/>
    </row>
    <row r="15895" spans="1:4" x14ac:dyDescent="0.25">
      <c r="A15895" s="308"/>
      <c r="B15895" s="309"/>
      <c r="C15895" s="308"/>
      <c r="D15895" s="310"/>
    </row>
    <row r="15896" spans="1:4" x14ac:dyDescent="0.25">
      <c r="A15896" s="308"/>
      <c r="B15896" s="309"/>
      <c r="C15896" s="308"/>
      <c r="D15896" s="310"/>
    </row>
    <row r="15897" spans="1:4" x14ac:dyDescent="0.25">
      <c r="A15897" s="308"/>
      <c r="B15897" s="309"/>
      <c r="C15897" s="308"/>
      <c r="D15897" s="310"/>
    </row>
    <row r="15898" spans="1:4" x14ac:dyDescent="0.25">
      <c r="A15898" s="308"/>
      <c r="B15898" s="309"/>
      <c r="C15898" s="308"/>
      <c r="D15898" s="310"/>
    </row>
    <row r="15899" spans="1:4" x14ac:dyDescent="0.25">
      <c r="A15899" s="308"/>
      <c r="B15899" s="309"/>
      <c r="C15899" s="308"/>
      <c r="D15899" s="310"/>
    </row>
    <row r="15900" spans="1:4" x14ac:dyDescent="0.25">
      <c r="A15900" s="308"/>
      <c r="B15900" s="309"/>
      <c r="C15900" s="308"/>
      <c r="D15900" s="310"/>
    </row>
    <row r="15901" spans="1:4" x14ac:dyDescent="0.25">
      <c r="A15901" s="308"/>
      <c r="B15901" s="309"/>
      <c r="C15901" s="308"/>
      <c r="D15901" s="310"/>
    </row>
    <row r="15902" spans="1:4" x14ac:dyDescent="0.25">
      <c r="A15902" s="308"/>
      <c r="B15902" s="309"/>
      <c r="C15902" s="308"/>
      <c r="D15902" s="310"/>
    </row>
    <row r="15903" spans="1:4" x14ac:dyDescent="0.25">
      <c r="A15903" s="308"/>
      <c r="B15903" s="309"/>
      <c r="C15903" s="308"/>
      <c r="D15903" s="310"/>
    </row>
    <row r="15904" spans="1:4" x14ac:dyDescent="0.25">
      <c r="A15904" s="308"/>
      <c r="B15904" s="309"/>
      <c r="C15904" s="308"/>
      <c r="D15904" s="310"/>
    </row>
    <row r="15905" spans="1:4" x14ac:dyDescent="0.25">
      <c r="A15905" s="308"/>
      <c r="B15905" s="309"/>
      <c r="C15905" s="308"/>
      <c r="D15905" s="310"/>
    </row>
    <row r="15906" spans="1:4" x14ac:dyDescent="0.25">
      <c r="A15906" s="308"/>
      <c r="B15906" s="309"/>
      <c r="C15906" s="308"/>
      <c r="D15906" s="310"/>
    </row>
    <row r="15907" spans="1:4" x14ac:dyDescent="0.25">
      <c r="A15907" s="308"/>
      <c r="B15907" s="309"/>
      <c r="C15907" s="308"/>
      <c r="D15907" s="310"/>
    </row>
    <row r="15908" spans="1:4" x14ac:dyDescent="0.25">
      <c r="A15908" s="308"/>
      <c r="B15908" s="309"/>
      <c r="C15908" s="308"/>
      <c r="D15908" s="310"/>
    </row>
    <row r="15909" spans="1:4" x14ac:dyDescent="0.25">
      <c r="A15909" s="308"/>
      <c r="B15909" s="309"/>
      <c r="C15909" s="308"/>
      <c r="D15909" s="310"/>
    </row>
    <row r="15910" spans="1:4" x14ac:dyDescent="0.25">
      <c r="A15910" s="308"/>
      <c r="B15910" s="309"/>
      <c r="C15910" s="308"/>
      <c r="D15910" s="310"/>
    </row>
    <row r="15911" spans="1:4" x14ac:dyDescent="0.25">
      <c r="A15911" s="308"/>
      <c r="B15911" s="309"/>
      <c r="C15911" s="308"/>
      <c r="D15911" s="310"/>
    </row>
    <row r="15912" spans="1:4" x14ac:dyDescent="0.25">
      <c r="A15912" s="308"/>
      <c r="B15912" s="309"/>
      <c r="C15912" s="308"/>
      <c r="D15912" s="310"/>
    </row>
    <row r="15913" spans="1:4" x14ac:dyDescent="0.25">
      <c r="A15913" s="308"/>
      <c r="B15913" s="309"/>
      <c r="C15913" s="308"/>
      <c r="D15913" s="310"/>
    </row>
    <row r="15914" spans="1:4" x14ac:dyDescent="0.25">
      <c r="A15914" s="308"/>
      <c r="B15914" s="309"/>
      <c r="C15914" s="308"/>
      <c r="D15914" s="310"/>
    </row>
    <row r="15915" spans="1:4" x14ac:dyDescent="0.25">
      <c r="A15915" s="308"/>
      <c r="B15915" s="309"/>
      <c r="C15915" s="308"/>
      <c r="D15915" s="310"/>
    </row>
    <row r="15916" spans="1:4" x14ac:dyDescent="0.25">
      <c r="A15916" s="308"/>
      <c r="B15916" s="309"/>
      <c r="C15916" s="308"/>
      <c r="D15916" s="310"/>
    </row>
    <row r="15917" spans="1:4" x14ac:dyDescent="0.25">
      <c r="A15917" s="308"/>
      <c r="B15917" s="309"/>
      <c r="C15917" s="308"/>
      <c r="D15917" s="310"/>
    </row>
    <row r="15918" spans="1:4" x14ac:dyDescent="0.25">
      <c r="A15918" s="308"/>
      <c r="B15918" s="309"/>
      <c r="C15918" s="308"/>
      <c r="D15918" s="310"/>
    </row>
    <row r="15919" spans="1:4" x14ac:dyDescent="0.25">
      <c r="A15919" s="308"/>
      <c r="B15919" s="309"/>
      <c r="C15919" s="308"/>
      <c r="D15919" s="310"/>
    </row>
    <row r="15920" spans="1:4" x14ac:dyDescent="0.25">
      <c r="A15920" s="308"/>
      <c r="B15920" s="309"/>
      <c r="C15920" s="308"/>
      <c r="D15920" s="310"/>
    </row>
    <row r="15921" spans="1:4" x14ac:dyDescent="0.25">
      <c r="A15921" s="308"/>
      <c r="B15921" s="309"/>
      <c r="C15921" s="308"/>
      <c r="D15921" s="310"/>
    </row>
    <row r="15922" spans="1:4" x14ac:dyDescent="0.25">
      <c r="A15922" s="308"/>
      <c r="B15922" s="309"/>
      <c r="C15922" s="308"/>
      <c r="D15922" s="310"/>
    </row>
    <row r="15923" spans="1:4" x14ac:dyDescent="0.25">
      <c r="A15923" s="308"/>
      <c r="B15923" s="309"/>
      <c r="C15923" s="308"/>
      <c r="D15923" s="310"/>
    </row>
    <row r="15924" spans="1:4" x14ac:dyDescent="0.25">
      <c r="A15924" s="308"/>
      <c r="B15924" s="309"/>
      <c r="C15924" s="308"/>
      <c r="D15924" s="310"/>
    </row>
    <row r="15925" spans="1:4" x14ac:dyDescent="0.25">
      <c r="A15925" s="308"/>
      <c r="B15925" s="309"/>
      <c r="C15925" s="308"/>
      <c r="D15925" s="310"/>
    </row>
    <row r="15926" spans="1:4" x14ac:dyDescent="0.25">
      <c r="A15926" s="308"/>
      <c r="B15926" s="309"/>
      <c r="C15926" s="308"/>
      <c r="D15926" s="310"/>
    </row>
    <row r="15927" spans="1:4" x14ac:dyDescent="0.25">
      <c r="A15927" s="308"/>
      <c r="B15927" s="309"/>
      <c r="C15927" s="308"/>
      <c r="D15927" s="310"/>
    </row>
    <row r="15928" spans="1:4" x14ac:dyDescent="0.25">
      <c r="A15928" s="308"/>
      <c r="B15928" s="309"/>
      <c r="C15928" s="308"/>
      <c r="D15928" s="310"/>
    </row>
    <row r="15929" spans="1:4" x14ac:dyDescent="0.25">
      <c r="A15929" s="308"/>
      <c r="B15929" s="309"/>
      <c r="C15929" s="308"/>
      <c r="D15929" s="310"/>
    </row>
    <row r="15930" spans="1:4" x14ac:dyDescent="0.25">
      <c r="A15930" s="308"/>
      <c r="B15930" s="309"/>
      <c r="C15930" s="308"/>
      <c r="D15930" s="310"/>
    </row>
    <row r="15931" spans="1:4" x14ac:dyDescent="0.25">
      <c r="A15931" s="308"/>
      <c r="B15931" s="309"/>
      <c r="C15931" s="308"/>
      <c r="D15931" s="310"/>
    </row>
    <row r="15932" spans="1:4" x14ac:dyDescent="0.25">
      <c r="A15932" s="308"/>
      <c r="B15932" s="309"/>
      <c r="C15932" s="308"/>
      <c r="D15932" s="310"/>
    </row>
    <row r="15933" spans="1:4" x14ac:dyDescent="0.25">
      <c r="A15933" s="308"/>
      <c r="B15933" s="309"/>
      <c r="C15933" s="308"/>
      <c r="D15933" s="310"/>
    </row>
    <row r="15934" spans="1:4" x14ac:dyDescent="0.25">
      <c r="A15934" s="308"/>
      <c r="B15934" s="309"/>
      <c r="C15934" s="308"/>
      <c r="D15934" s="310"/>
    </row>
    <row r="15935" spans="1:4" x14ac:dyDescent="0.25">
      <c r="A15935" s="308"/>
      <c r="B15935" s="309"/>
      <c r="C15935" s="308"/>
      <c r="D15935" s="310"/>
    </row>
    <row r="15936" spans="1:4" x14ac:dyDescent="0.25">
      <c r="A15936" s="308"/>
      <c r="B15936" s="309"/>
      <c r="C15936" s="308"/>
      <c r="D15936" s="310"/>
    </row>
    <row r="15937" spans="1:4" x14ac:dyDescent="0.25">
      <c r="A15937" s="308"/>
      <c r="B15937" s="309"/>
      <c r="C15937" s="308"/>
      <c r="D15937" s="310"/>
    </row>
    <row r="15938" spans="1:4" x14ac:dyDescent="0.25">
      <c r="A15938" s="308"/>
      <c r="B15938" s="309"/>
      <c r="C15938" s="308"/>
      <c r="D15938" s="310"/>
    </row>
    <row r="15939" spans="1:4" x14ac:dyDescent="0.25">
      <c r="A15939" s="308"/>
      <c r="B15939" s="309"/>
      <c r="C15939" s="308"/>
      <c r="D15939" s="310"/>
    </row>
    <row r="15940" spans="1:4" x14ac:dyDescent="0.25">
      <c r="A15940" s="308"/>
      <c r="B15940" s="309"/>
      <c r="C15940" s="308"/>
      <c r="D15940" s="310"/>
    </row>
    <row r="15941" spans="1:4" x14ac:dyDescent="0.25">
      <c r="A15941" s="308"/>
      <c r="B15941" s="309"/>
      <c r="C15941" s="308"/>
      <c r="D15941" s="310"/>
    </row>
    <row r="15942" spans="1:4" x14ac:dyDescent="0.25">
      <c r="A15942" s="308"/>
      <c r="B15942" s="309"/>
      <c r="C15942" s="308"/>
      <c r="D15942" s="310"/>
    </row>
    <row r="15943" spans="1:4" x14ac:dyDescent="0.25">
      <c r="A15943" s="308"/>
      <c r="B15943" s="309"/>
      <c r="C15943" s="308"/>
      <c r="D15943" s="310"/>
    </row>
    <row r="15944" spans="1:4" x14ac:dyDescent="0.25">
      <c r="A15944" s="308"/>
      <c r="B15944" s="309"/>
      <c r="C15944" s="308"/>
      <c r="D15944" s="310"/>
    </row>
    <row r="15945" spans="1:4" x14ac:dyDescent="0.25">
      <c r="A15945" s="308"/>
      <c r="B15945" s="309"/>
      <c r="C15945" s="308"/>
      <c r="D15945" s="310"/>
    </row>
    <row r="15946" spans="1:4" x14ac:dyDescent="0.25">
      <c r="A15946" s="308"/>
      <c r="B15946" s="309"/>
      <c r="C15946" s="308"/>
      <c r="D15946" s="310"/>
    </row>
    <row r="15947" spans="1:4" x14ac:dyDescent="0.25">
      <c r="A15947" s="308"/>
      <c r="B15947" s="309"/>
      <c r="C15947" s="308"/>
      <c r="D15947" s="310"/>
    </row>
    <row r="15948" spans="1:4" x14ac:dyDescent="0.25">
      <c r="A15948" s="308"/>
      <c r="B15948" s="309"/>
      <c r="C15948" s="308"/>
      <c r="D15948" s="310"/>
    </row>
    <row r="15949" spans="1:4" x14ac:dyDescent="0.25">
      <c r="A15949" s="308"/>
      <c r="B15949" s="309"/>
      <c r="C15949" s="308"/>
      <c r="D15949" s="310"/>
    </row>
    <row r="15950" spans="1:4" x14ac:dyDescent="0.25">
      <c r="A15950" s="308"/>
      <c r="B15950" s="309"/>
      <c r="C15950" s="308"/>
      <c r="D15950" s="310"/>
    </row>
    <row r="15951" spans="1:4" x14ac:dyDescent="0.25">
      <c r="A15951" s="308"/>
      <c r="B15951" s="309"/>
      <c r="C15951" s="308"/>
      <c r="D15951" s="310"/>
    </row>
    <row r="15952" spans="1:4" x14ac:dyDescent="0.25">
      <c r="A15952" s="308"/>
      <c r="B15952" s="309"/>
      <c r="C15952" s="308"/>
      <c r="D15952" s="310"/>
    </row>
    <row r="15953" spans="1:4" x14ac:dyDescent="0.25">
      <c r="A15953" s="308"/>
      <c r="B15953" s="309"/>
      <c r="C15953" s="308"/>
      <c r="D15953" s="310"/>
    </row>
    <row r="15954" spans="1:4" x14ac:dyDescent="0.25">
      <c r="A15954" s="308"/>
      <c r="B15954" s="309"/>
      <c r="C15954" s="308"/>
      <c r="D15954" s="310"/>
    </row>
    <row r="15955" spans="1:4" x14ac:dyDescent="0.25">
      <c r="A15955" s="308"/>
      <c r="B15955" s="309"/>
      <c r="C15955" s="308"/>
      <c r="D15955" s="310"/>
    </row>
    <row r="15956" spans="1:4" x14ac:dyDescent="0.25">
      <c r="A15956" s="308"/>
      <c r="B15956" s="309"/>
      <c r="C15956" s="308"/>
      <c r="D15956" s="310"/>
    </row>
    <row r="15957" spans="1:4" x14ac:dyDescent="0.25">
      <c r="A15957" s="308"/>
      <c r="B15957" s="309"/>
      <c r="C15957" s="308"/>
      <c r="D15957" s="310"/>
    </row>
    <row r="15958" spans="1:4" x14ac:dyDescent="0.25">
      <c r="A15958" s="308"/>
      <c r="B15958" s="309"/>
      <c r="C15958" s="308"/>
      <c r="D15958" s="310"/>
    </row>
    <row r="15959" spans="1:4" x14ac:dyDescent="0.25">
      <c r="A15959" s="308"/>
      <c r="B15959" s="309"/>
      <c r="C15959" s="308"/>
      <c r="D15959" s="310"/>
    </row>
    <row r="15960" spans="1:4" x14ac:dyDescent="0.25">
      <c r="A15960" s="308"/>
      <c r="B15960" s="309"/>
      <c r="C15960" s="308"/>
      <c r="D15960" s="310"/>
    </row>
    <row r="15961" spans="1:4" x14ac:dyDescent="0.25">
      <c r="A15961" s="308"/>
      <c r="B15961" s="309"/>
      <c r="C15961" s="308"/>
      <c r="D15961" s="310"/>
    </row>
    <row r="15962" spans="1:4" x14ac:dyDescent="0.25">
      <c r="A15962" s="308"/>
      <c r="B15962" s="309"/>
      <c r="C15962" s="308"/>
      <c r="D15962" s="310"/>
    </row>
    <row r="15963" spans="1:4" x14ac:dyDescent="0.25">
      <c r="A15963" s="308"/>
      <c r="B15963" s="309"/>
      <c r="C15963" s="308"/>
      <c r="D15963" s="310"/>
    </row>
    <row r="15964" spans="1:4" x14ac:dyDescent="0.25">
      <c r="A15964" s="308"/>
      <c r="B15964" s="309"/>
      <c r="C15964" s="308"/>
      <c r="D15964" s="310"/>
    </row>
    <row r="15965" spans="1:4" x14ac:dyDescent="0.25">
      <c r="A15965" s="308"/>
      <c r="B15965" s="309"/>
      <c r="C15965" s="308"/>
      <c r="D15965" s="310"/>
    </row>
    <row r="15966" spans="1:4" x14ac:dyDescent="0.25">
      <c r="A15966" s="308"/>
      <c r="B15966" s="309"/>
      <c r="C15966" s="308"/>
      <c r="D15966" s="310"/>
    </row>
    <row r="15967" spans="1:4" x14ac:dyDescent="0.25">
      <c r="A15967" s="308"/>
      <c r="B15967" s="309"/>
      <c r="C15967" s="308"/>
      <c r="D15967" s="310"/>
    </row>
    <row r="15968" spans="1:4" x14ac:dyDescent="0.25">
      <c r="A15968" s="308"/>
      <c r="B15968" s="309"/>
      <c r="C15968" s="308"/>
      <c r="D15968" s="310"/>
    </row>
    <row r="15969" spans="1:4" x14ac:dyDescent="0.25">
      <c r="A15969" s="308"/>
      <c r="B15969" s="309"/>
      <c r="C15969" s="308"/>
      <c r="D15969" s="310"/>
    </row>
    <row r="15970" spans="1:4" x14ac:dyDescent="0.25">
      <c r="A15970" s="308"/>
      <c r="B15970" s="309"/>
      <c r="C15970" s="308"/>
      <c r="D15970" s="310"/>
    </row>
    <row r="15971" spans="1:4" x14ac:dyDescent="0.25">
      <c r="A15971" s="308"/>
      <c r="B15971" s="309"/>
      <c r="C15971" s="308"/>
      <c r="D15971" s="310"/>
    </row>
    <row r="15972" spans="1:4" x14ac:dyDescent="0.25">
      <c r="A15972" s="308"/>
      <c r="B15972" s="309"/>
      <c r="C15972" s="308"/>
      <c r="D15972" s="310"/>
    </row>
    <row r="15973" spans="1:4" x14ac:dyDescent="0.25">
      <c r="A15973" s="308"/>
      <c r="B15973" s="309"/>
      <c r="C15973" s="308"/>
      <c r="D15973" s="310"/>
    </row>
    <row r="15974" spans="1:4" x14ac:dyDescent="0.25">
      <c r="A15974" s="308"/>
      <c r="B15974" s="309"/>
      <c r="C15974" s="308"/>
      <c r="D15974" s="310"/>
    </row>
    <row r="15975" spans="1:4" x14ac:dyDescent="0.25">
      <c r="A15975" s="308"/>
      <c r="B15975" s="309"/>
      <c r="C15975" s="308"/>
      <c r="D15975" s="310"/>
    </row>
    <row r="15976" spans="1:4" x14ac:dyDescent="0.25">
      <c r="A15976" s="308"/>
      <c r="B15976" s="309"/>
      <c r="C15976" s="308"/>
      <c r="D15976" s="310"/>
    </row>
    <row r="15977" spans="1:4" x14ac:dyDescent="0.25">
      <c r="A15977" s="308"/>
      <c r="B15977" s="309"/>
      <c r="C15977" s="308"/>
      <c r="D15977" s="310"/>
    </row>
    <row r="15978" spans="1:4" x14ac:dyDescent="0.25">
      <c r="A15978" s="308"/>
      <c r="B15978" s="309"/>
      <c r="C15978" s="308"/>
      <c r="D15978" s="310"/>
    </row>
    <row r="15979" spans="1:4" x14ac:dyDescent="0.25">
      <c r="A15979" s="308"/>
      <c r="B15979" s="309"/>
      <c r="C15979" s="308"/>
      <c r="D15979" s="310"/>
    </row>
    <row r="15980" spans="1:4" x14ac:dyDescent="0.25">
      <c r="A15980" s="308"/>
      <c r="B15980" s="309"/>
      <c r="C15980" s="308"/>
      <c r="D15980" s="310"/>
    </row>
    <row r="15981" spans="1:4" x14ac:dyDescent="0.25">
      <c r="A15981" s="308"/>
      <c r="B15981" s="309"/>
      <c r="C15981" s="308"/>
      <c r="D15981" s="310"/>
    </row>
    <row r="15982" spans="1:4" x14ac:dyDescent="0.25">
      <c r="A15982" s="308"/>
      <c r="B15982" s="309"/>
      <c r="C15982" s="308"/>
      <c r="D15982" s="310"/>
    </row>
    <row r="15983" spans="1:4" x14ac:dyDescent="0.25">
      <c r="A15983" s="308"/>
      <c r="B15983" s="309"/>
      <c r="C15983" s="308"/>
      <c r="D15983" s="310"/>
    </row>
    <row r="15984" spans="1:4" x14ac:dyDescent="0.25">
      <c r="A15984" s="308"/>
      <c r="B15984" s="309"/>
      <c r="C15984" s="308"/>
      <c r="D15984" s="310"/>
    </row>
    <row r="15985" spans="1:4" x14ac:dyDescent="0.25">
      <c r="A15985" s="308"/>
      <c r="B15985" s="309"/>
      <c r="C15985" s="308"/>
      <c r="D15985" s="310"/>
    </row>
    <row r="15986" spans="1:4" x14ac:dyDescent="0.25">
      <c r="A15986" s="308"/>
      <c r="B15986" s="309"/>
      <c r="C15986" s="308"/>
      <c r="D15986" s="310"/>
    </row>
    <row r="15987" spans="1:4" x14ac:dyDescent="0.25">
      <c r="A15987" s="308"/>
      <c r="B15987" s="309"/>
      <c r="C15987" s="308"/>
      <c r="D15987" s="310"/>
    </row>
    <row r="15988" spans="1:4" x14ac:dyDescent="0.25">
      <c r="A15988" s="308"/>
      <c r="B15988" s="309"/>
      <c r="C15988" s="308"/>
      <c r="D15988" s="310"/>
    </row>
    <row r="15989" spans="1:4" x14ac:dyDescent="0.25">
      <c r="A15989" s="308"/>
      <c r="B15989" s="309"/>
      <c r="C15989" s="308"/>
      <c r="D15989" s="310"/>
    </row>
    <row r="15990" spans="1:4" x14ac:dyDescent="0.25">
      <c r="A15990" s="308"/>
      <c r="B15990" s="309"/>
      <c r="C15990" s="308"/>
      <c r="D15990" s="310"/>
    </row>
    <row r="15991" spans="1:4" x14ac:dyDescent="0.25">
      <c r="A15991" s="308"/>
      <c r="B15991" s="309"/>
      <c r="C15991" s="308"/>
      <c r="D15991" s="310"/>
    </row>
    <row r="15992" spans="1:4" x14ac:dyDescent="0.25">
      <c r="A15992" s="308"/>
      <c r="B15992" s="309"/>
      <c r="C15992" s="308"/>
      <c r="D15992" s="310"/>
    </row>
    <row r="15993" spans="1:4" x14ac:dyDescent="0.25">
      <c r="A15993" s="308"/>
      <c r="B15993" s="309"/>
      <c r="C15993" s="308"/>
      <c r="D15993" s="310"/>
    </row>
    <row r="15994" spans="1:4" x14ac:dyDescent="0.25">
      <c r="A15994" s="308"/>
      <c r="B15994" s="309"/>
      <c r="C15994" s="308"/>
      <c r="D15994" s="310"/>
    </row>
    <row r="15995" spans="1:4" x14ac:dyDescent="0.25">
      <c r="A15995" s="308"/>
      <c r="B15995" s="309"/>
      <c r="C15995" s="308"/>
      <c r="D15995" s="310"/>
    </row>
    <row r="15996" spans="1:4" x14ac:dyDescent="0.25">
      <c r="A15996" s="308"/>
      <c r="B15996" s="309"/>
      <c r="C15996" s="308"/>
      <c r="D15996" s="310"/>
    </row>
    <row r="15997" spans="1:4" x14ac:dyDescent="0.25">
      <c r="A15997" s="308"/>
      <c r="B15997" s="309"/>
      <c r="C15997" s="308"/>
      <c r="D15997" s="310"/>
    </row>
    <row r="15998" spans="1:4" x14ac:dyDescent="0.25">
      <c r="A15998" s="308"/>
      <c r="B15998" s="309"/>
      <c r="C15998" s="308"/>
      <c r="D15998" s="310"/>
    </row>
    <row r="15999" spans="1:4" x14ac:dyDescent="0.25">
      <c r="A15999" s="308"/>
      <c r="B15999" s="309"/>
      <c r="C15999" s="308"/>
      <c r="D15999" s="310"/>
    </row>
    <row r="16000" spans="1:4" x14ac:dyDescent="0.25">
      <c r="A16000" s="308"/>
      <c r="B16000" s="309"/>
      <c r="C16000" s="308"/>
      <c r="D16000" s="310"/>
    </row>
    <row r="16001" spans="1:4" x14ac:dyDescent="0.25">
      <c r="A16001" s="308"/>
      <c r="B16001" s="309"/>
      <c r="C16001" s="308"/>
      <c r="D16001" s="310"/>
    </row>
    <row r="16002" spans="1:4" x14ac:dyDescent="0.25">
      <c r="A16002" s="308"/>
      <c r="B16002" s="309"/>
      <c r="C16002" s="308"/>
      <c r="D16002" s="310"/>
    </row>
    <row r="16003" spans="1:4" x14ac:dyDescent="0.25">
      <c r="A16003" s="308"/>
      <c r="B16003" s="309"/>
      <c r="C16003" s="308"/>
      <c r="D16003" s="310"/>
    </row>
    <row r="16004" spans="1:4" x14ac:dyDescent="0.25">
      <c r="A16004" s="308"/>
      <c r="B16004" s="309"/>
      <c r="C16004" s="308"/>
      <c r="D16004" s="310"/>
    </row>
    <row r="16005" spans="1:4" x14ac:dyDescent="0.25">
      <c r="A16005" s="308"/>
      <c r="B16005" s="309"/>
      <c r="C16005" s="308"/>
      <c r="D16005" s="310"/>
    </row>
    <row r="16006" spans="1:4" x14ac:dyDescent="0.25">
      <c r="A16006" s="308"/>
      <c r="B16006" s="309"/>
      <c r="C16006" s="308"/>
      <c r="D16006" s="310"/>
    </row>
    <row r="16007" spans="1:4" x14ac:dyDescent="0.25">
      <c r="A16007" s="308"/>
      <c r="B16007" s="309"/>
      <c r="C16007" s="308"/>
      <c r="D16007" s="310"/>
    </row>
    <row r="16008" spans="1:4" x14ac:dyDescent="0.25">
      <c r="A16008" s="308"/>
      <c r="B16008" s="309"/>
      <c r="C16008" s="308"/>
      <c r="D16008" s="310"/>
    </row>
    <row r="16009" spans="1:4" x14ac:dyDescent="0.25">
      <c r="A16009" s="308"/>
      <c r="B16009" s="309"/>
      <c r="C16009" s="308"/>
      <c r="D16009" s="310"/>
    </row>
    <row r="16010" spans="1:4" x14ac:dyDescent="0.25">
      <c r="A16010" s="308"/>
      <c r="B16010" s="309"/>
      <c r="C16010" s="308"/>
      <c r="D16010" s="310"/>
    </row>
    <row r="16011" spans="1:4" x14ac:dyDescent="0.25">
      <c r="A16011" s="308"/>
      <c r="B16011" s="309"/>
      <c r="C16011" s="308"/>
      <c r="D16011" s="310"/>
    </row>
    <row r="16012" spans="1:4" x14ac:dyDescent="0.25">
      <c r="A16012" s="308"/>
      <c r="B16012" s="309"/>
      <c r="C16012" s="308"/>
      <c r="D16012" s="310"/>
    </row>
    <row r="16013" spans="1:4" x14ac:dyDescent="0.25">
      <c r="A16013" s="308"/>
      <c r="B16013" s="309"/>
      <c r="C16013" s="308"/>
      <c r="D16013" s="310"/>
    </row>
    <row r="16014" spans="1:4" x14ac:dyDescent="0.25">
      <c r="A16014" s="308"/>
      <c r="B16014" s="309"/>
      <c r="C16014" s="308"/>
      <c r="D16014" s="310"/>
    </row>
    <row r="16015" spans="1:4" x14ac:dyDescent="0.25">
      <c r="A16015" s="308"/>
      <c r="B16015" s="309"/>
      <c r="C16015" s="308"/>
      <c r="D16015" s="310"/>
    </row>
    <row r="16016" spans="1:4" x14ac:dyDescent="0.25">
      <c r="A16016" s="308"/>
      <c r="B16016" s="309"/>
      <c r="C16016" s="308"/>
      <c r="D16016" s="310"/>
    </row>
    <row r="16017" spans="1:4" x14ac:dyDescent="0.25">
      <c r="A16017" s="308"/>
      <c r="B16017" s="309"/>
      <c r="C16017" s="308"/>
      <c r="D16017" s="310"/>
    </row>
    <row r="16018" spans="1:4" x14ac:dyDescent="0.25">
      <c r="A16018" s="308"/>
      <c r="B16018" s="309"/>
      <c r="C16018" s="308"/>
      <c r="D16018" s="310"/>
    </row>
    <row r="16019" spans="1:4" x14ac:dyDescent="0.25">
      <c r="A16019" s="308"/>
      <c r="B16019" s="309"/>
      <c r="C16019" s="308"/>
      <c r="D16019" s="310"/>
    </row>
    <row r="16020" spans="1:4" x14ac:dyDescent="0.25">
      <c r="A16020" s="308"/>
      <c r="B16020" s="309"/>
      <c r="C16020" s="308"/>
      <c r="D16020" s="310"/>
    </row>
    <row r="16021" spans="1:4" x14ac:dyDescent="0.25">
      <c r="A16021" s="308"/>
      <c r="B16021" s="309"/>
      <c r="C16021" s="308"/>
      <c r="D16021" s="310"/>
    </row>
    <row r="16022" spans="1:4" x14ac:dyDescent="0.25">
      <c r="A16022" s="308"/>
      <c r="B16022" s="309"/>
      <c r="C16022" s="308"/>
      <c r="D16022" s="310"/>
    </row>
    <row r="16023" spans="1:4" x14ac:dyDescent="0.25">
      <c r="A16023" s="308"/>
      <c r="B16023" s="309"/>
      <c r="C16023" s="308"/>
      <c r="D16023" s="310"/>
    </row>
    <row r="16024" spans="1:4" x14ac:dyDescent="0.25">
      <c r="A16024" s="308"/>
      <c r="B16024" s="309"/>
      <c r="C16024" s="308"/>
      <c r="D16024" s="310"/>
    </row>
    <row r="16025" spans="1:4" x14ac:dyDescent="0.25">
      <c r="A16025" s="308"/>
      <c r="B16025" s="309"/>
      <c r="C16025" s="308"/>
      <c r="D16025" s="310"/>
    </row>
    <row r="16026" spans="1:4" x14ac:dyDescent="0.25">
      <c r="A16026" s="308"/>
      <c r="B16026" s="309"/>
      <c r="C16026" s="308"/>
      <c r="D16026" s="310"/>
    </row>
    <row r="16027" spans="1:4" x14ac:dyDescent="0.25">
      <c r="A16027" s="308"/>
      <c r="B16027" s="309"/>
      <c r="C16027" s="308"/>
      <c r="D16027" s="310"/>
    </row>
    <row r="16028" spans="1:4" x14ac:dyDescent="0.25">
      <c r="A16028" s="308"/>
      <c r="B16028" s="309"/>
      <c r="C16028" s="308"/>
      <c r="D16028" s="310"/>
    </row>
    <row r="16029" spans="1:4" x14ac:dyDescent="0.25">
      <c r="A16029" s="308"/>
      <c r="B16029" s="309"/>
      <c r="C16029" s="308"/>
      <c r="D16029" s="310"/>
    </row>
    <row r="16030" spans="1:4" x14ac:dyDescent="0.25">
      <c r="A16030" s="308"/>
      <c r="B16030" s="309"/>
      <c r="C16030" s="308"/>
      <c r="D16030" s="310"/>
    </row>
    <row r="16031" spans="1:4" x14ac:dyDescent="0.25">
      <c r="A16031" s="308"/>
      <c r="B16031" s="309"/>
      <c r="C16031" s="308"/>
      <c r="D16031" s="310"/>
    </row>
    <row r="16032" spans="1:4" x14ac:dyDescent="0.25">
      <c r="A16032" s="308"/>
      <c r="B16032" s="309"/>
      <c r="C16032" s="308"/>
      <c r="D16032" s="310"/>
    </row>
    <row r="16033" spans="1:4" x14ac:dyDescent="0.25">
      <c r="A16033" s="308"/>
      <c r="B16033" s="309"/>
      <c r="C16033" s="308"/>
      <c r="D16033" s="310"/>
    </row>
    <row r="16034" spans="1:4" x14ac:dyDescent="0.25">
      <c r="A16034" s="308"/>
      <c r="B16034" s="309"/>
      <c r="C16034" s="308"/>
      <c r="D16034" s="310"/>
    </row>
    <row r="16035" spans="1:4" x14ac:dyDescent="0.25">
      <c r="A16035" s="308"/>
      <c r="B16035" s="309"/>
      <c r="C16035" s="308"/>
      <c r="D16035" s="310"/>
    </row>
    <row r="16036" spans="1:4" x14ac:dyDescent="0.25">
      <c r="A16036" s="308"/>
      <c r="B16036" s="309"/>
      <c r="C16036" s="308"/>
      <c r="D16036" s="310"/>
    </row>
    <row r="16037" spans="1:4" x14ac:dyDescent="0.25">
      <c r="A16037" s="308"/>
      <c r="B16037" s="309"/>
      <c r="C16037" s="308"/>
      <c r="D16037" s="310"/>
    </row>
    <row r="16038" spans="1:4" x14ac:dyDescent="0.25">
      <c r="A16038" s="308"/>
      <c r="B16038" s="309"/>
      <c r="C16038" s="308"/>
      <c r="D16038" s="310"/>
    </row>
    <row r="16039" spans="1:4" x14ac:dyDescent="0.25">
      <c r="A16039" s="308"/>
      <c r="B16039" s="309"/>
      <c r="C16039" s="308"/>
      <c r="D16039" s="310"/>
    </row>
    <row r="16040" spans="1:4" x14ac:dyDescent="0.25">
      <c r="A16040" s="308"/>
      <c r="B16040" s="309"/>
      <c r="C16040" s="308"/>
      <c r="D16040" s="310"/>
    </row>
    <row r="16041" spans="1:4" x14ac:dyDescent="0.25">
      <c r="A16041" s="308"/>
      <c r="B16041" s="309"/>
      <c r="C16041" s="308"/>
      <c r="D16041" s="310"/>
    </row>
    <row r="16042" spans="1:4" x14ac:dyDescent="0.25">
      <c r="A16042" s="308"/>
      <c r="B16042" s="309"/>
      <c r="C16042" s="308"/>
      <c r="D16042" s="310"/>
    </row>
    <row r="16043" spans="1:4" x14ac:dyDescent="0.25">
      <c r="A16043" s="308"/>
      <c r="B16043" s="309"/>
      <c r="C16043" s="308"/>
      <c r="D16043" s="310"/>
    </row>
    <row r="16044" spans="1:4" x14ac:dyDescent="0.25">
      <c r="A16044" s="308"/>
      <c r="B16044" s="309"/>
      <c r="C16044" s="308"/>
      <c r="D16044" s="310"/>
    </row>
    <row r="16045" spans="1:4" x14ac:dyDescent="0.25">
      <c r="A16045" s="308"/>
      <c r="B16045" s="309"/>
      <c r="C16045" s="308"/>
      <c r="D16045" s="310"/>
    </row>
    <row r="16046" spans="1:4" x14ac:dyDescent="0.25">
      <c r="A16046" s="308"/>
      <c r="B16046" s="309"/>
      <c r="C16046" s="308"/>
      <c r="D16046" s="310"/>
    </row>
    <row r="16047" spans="1:4" x14ac:dyDescent="0.25">
      <c r="A16047" s="308"/>
      <c r="B16047" s="309"/>
      <c r="C16047" s="308"/>
      <c r="D16047" s="310"/>
    </row>
    <row r="16048" spans="1:4" x14ac:dyDescent="0.25">
      <c r="A16048" s="308"/>
      <c r="B16048" s="309"/>
      <c r="C16048" s="308"/>
      <c r="D16048" s="310"/>
    </row>
    <row r="16049" spans="1:4" x14ac:dyDescent="0.25">
      <c r="A16049" s="308"/>
      <c r="B16049" s="309"/>
      <c r="C16049" s="308"/>
      <c r="D16049" s="310"/>
    </row>
    <row r="16050" spans="1:4" x14ac:dyDescent="0.25">
      <c r="A16050" s="308"/>
      <c r="B16050" s="309"/>
      <c r="C16050" s="308"/>
      <c r="D16050" s="310"/>
    </row>
    <row r="16051" spans="1:4" x14ac:dyDescent="0.25">
      <c r="A16051" s="308"/>
      <c r="B16051" s="309"/>
      <c r="C16051" s="308"/>
      <c r="D16051" s="310"/>
    </row>
    <row r="16052" spans="1:4" x14ac:dyDescent="0.25">
      <c r="A16052" s="308"/>
      <c r="B16052" s="309"/>
      <c r="C16052" s="308"/>
      <c r="D16052" s="310"/>
    </row>
    <row r="16053" spans="1:4" x14ac:dyDescent="0.25">
      <c r="A16053" s="308"/>
      <c r="B16053" s="309"/>
      <c r="C16053" s="308"/>
      <c r="D16053" s="310"/>
    </row>
    <row r="16054" spans="1:4" x14ac:dyDescent="0.25">
      <c r="A16054" s="308"/>
      <c r="B16054" s="309"/>
      <c r="C16054" s="308"/>
      <c r="D16054" s="310"/>
    </row>
    <row r="16055" spans="1:4" x14ac:dyDescent="0.25">
      <c r="A16055" s="308"/>
      <c r="B16055" s="309"/>
      <c r="C16055" s="308"/>
      <c r="D16055" s="310"/>
    </row>
    <row r="16056" spans="1:4" x14ac:dyDescent="0.25">
      <c r="A16056" s="308"/>
      <c r="B16056" s="309"/>
      <c r="C16056" s="308"/>
      <c r="D16056" s="310"/>
    </row>
    <row r="16057" spans="1:4" x14ac:dyDescent="0.25">
      <c r="A16057" s="308"/>
      <c r="B16057" s="309"/>
      <c r="C16057" s="308"/>
      <c r="D16057" s="310"/>
    </row>
    <row r="16058" spans="1:4" x14ac:dyDescent="0.25">
      <c r="A16058" s="308"/>
      <c r="B16058" s="309"/>
      <c r="C16058" s="308"/>
      <c r="D16058" s="310"/>
    </row>
    <row r="16059" spans="1:4" x14ac:dyDescent="0.25">
      <c r="A16059" s="308"/>
      <c r="B16059" s="309"/>
      <c r="C16059" s="308"/>
      <c r="D16059" s="310"/>
    </row>
    <row r="16060" spans="1:4" x14ac:dyDescent="0.25">
      <c r="A16060" s="308"/>
      <c r="B16060" s="309"/>
      <c r="C16060" s="308"/>
      <c r="D16060" s="310"/>
    </row>
    <row r="16061" spans="1:4" x14ac:dyDescent="0.25">
      <c r="A16061" s="308"/>
      <c r="B16061" s="309"/>
      <c r="C16061" s="308"/>
      <c r="D16061" s="310"/>
    </row>
    <row r="16062" spans="1:4" x14ac:dyDescent="0.25">
      <c r="A16062" s="308"/>
      <c r="B16062" s="309"/>
      <c r="C16062" s="308"/>
      <c r="D16062" s="310"/>
    </row>
    <row r="16063" spans="1:4" x14ac:dyDescent="0.25">
      <c r="A16063" s="308"/>
      <c r="B16063" s="309"/>
      <c r="C16063" s="308"/>
      <c r="D16063" s="310"/>
    </row>
    <row r="16064" spans="1:4" x14ac:dyDescent="0.25">
      <c r="A16064" s="308"/>
      <c r="B16064" s="309"/>
      <c r="C16064" s="308"/>
      <c r="D16064" s="310"/>
    </row>
    <row r="16065" spans="1:4" x14ac:dyDescent="0.25">
      <c r="A16065" s="308"/>
      <c r="B16065" s="309"/>
      <c r="C16065" s="308"/>
      <c r="D16065" s="310"/>
    </row>
    <row r="16066" spans="1:4" x14ac:dyDescent="0.25">
      <c r="A16066" s="308"/>
      <c r="B16066" s="309"/>
      <c r="C16066" s="308"/>
      <c r="D16066" s="310"/>
    </row>
    <row r="16067" spans="1:4" x14ac:dyDescent="0.25">
      <c r="A16067" s="308"/>
      <c r="B16067" s="309"/>
      <c r="C16067" s="308"/>
      <c r="D16067" s="310"/>
    </row>
    <row r="16068" spans="1:4" x14ac:dyDescent="0.25">
      <c r="A16068" s="308"/>
      <c r="B16068" s="309"/>
      <c r="C16068" s="308"/>
      <c r="D16068" s="310"/>
    </row>
    <row r="16069" spans="1:4" x14ac:dyDescent="0.25">
      <c r="A16069" s="308"/>
      <c r="B16069" s="309"/>
      <c r="C16069" s="308"/>
      <c r="D16069" s="310"/>
    </row>
    <row r="16070" spans="1:4" x14ac:dyDescent="0.25">
      <c r="A16070" s="308"/>
      <c r="B16070" s="309"/>
      <c r="C16070" s="308"/>
      <c r="D16070" s="310"/>
    </row>
    <row r="16071" spans="1:4" x14ac:dyDescent="0.25">
      <c r="A16071" s="308"/>
      <c r="B16071" s="309"/>
      <c r="C16071" s="308"/>
      <c r="D16071" s="310"/>
    </row>
    <row r="16072" spans="1:4" x14ac:dyDescent="0.25">
      <c r="A16072" s="308"/>
      <c r="B16072" s="309"/>
      <c r="C16072" s="308"/>
      <c r="D16072" s="310"/>
    </row>
    <row r="16073" spans="1:4" x14ac:dyDescent="0.25">
      <c r="A16073" s="308"/>
      <c r="B16073" s="309"/>
      <c r="C16073" s="308"/>
      <c r="D16073" s="310"/>
    </row>
    <row r="16074" spans="1:4" x14ac:dyDescent="0.25">
      <c r="A16074" s="308"/>
      <c r="B16074" s="309"/>
      <c r="C16074" s="308"/>
      <c r="D16074" s="310"/>
    </row>
    <row r="16075" spans="1:4" x14ac:dyDescent="0.25">
      <c r="A16075" s="308"/>
      <c r="B16075" s="309"/>
      <c r="C16075" s="308"/>
      <c r="D16075" s="310"/>
    </row>
    <row r="16076" spans="1:4" x14ac:dyDescent="0.25">
      <c r="A16076" s="308"/>
      <c r="B16076" s="309"/>
      <c r="C16076" s="308"/>
      <c r="D16076" s="310"/>
    </row>
    <row r="16077" spans="1:4" x14ac:dyDescent="0.25">
      <c r="A16077" s="308"/>
      <c r="B16077" s="309"/>
      <c r="C16077" s="308"/>
      <c r="D16077" s="310"/>
    </row>
    <row r="16078" spans="1:4" x14ac:dyDescent="0.25">
      <c r="A16078" s="308"/>
      <c r="B16078" s="309"/>
      <c r="C16078" s="308"/>
      <c r="D16078" s="310"/>
    </row>
    <row r="16079" spans="1:4" x14ac:dyDescent="0.25">
      <c r="A16079" s="308"/>
      <c r="B16079" s="309"/>
      <c r="C16079" s="308"/>
      <c r="D16079" s="310"/>
    </row>
    <row r="16080" spans="1:4" x14ac:dyDescent="0.25">
      <c r="A16080" s="308"/>
      <c r="B16080" s="309"/>
      <c r="C16080" s="308"/>
      <c r="D16080" s="310"/>
    </row>
    <row r="16081" spans="1:4" x14ac:dyDescent="0.25">
      <c r="A16081" s="308"/>
      <c r="B16081" s="309"/>
      <c r="C16081" s="308"/>
      <c r="D16081" s="310"/>
    </row>
    <row r="16082" spans="1:4" x14ac:dyDescent="0.25">
      <c r="A16082" s="308"/>
      <c r="B16082" s="309"/>
      <c r="C16082" s="308"/>
      <c r="D16082" s="310"/>
    </row>
    <row r="16083" spans="1:4" x14ac:dyDescent="0.25">
      <c r="A16083" s="308"/>
      <c r="B16083" s="309"/>
      <c r="C16083" s="308"/>
      <c r="D16083" s="310"/>
    </row>
    <row r="16084" spans="1:4" x14ac:dyDescent="0.25">
      <c r="A16084" s="308"/>
      <c r="B16084" s="309"/>
      <c r="C16084" s="308"/>
      <c r="D16084" s="310"/>
    </row>
    <row r="16085" spans="1:4" x14ac:dyDescent="0.25">
      <c r="A16085" s="308"/>
      <c r="B16085" s="309"/>
      <c r="C16085" s="308"/>
      <c r="D16085" s="310"/>
    </row>
    <row r="16086" spans="1:4" x14ac:dyDescent="0.25">
      <c r="A16086" s="308"/>
      <c r="B16086" s="309"/>
      <c r="C16086" s="308"/>
      <c r="D16086" s="310"/>
    </row>
    <row r="16087" spans="1:4" x14ac:dyDescent="0.25">
      <c r="A16087" s="308"/>
      <c r="B16087" s="309"/>
      <c r="C16087" s="308"/>
      <c r="D16087" s="310"/>
    </row>
    <row r="16088" spans="1:4" x14ac:dyDescent="0.25">
      <c r="A16088" s="308"/>
      <c r="B16088" s="309"/>
      <c r="C16088" s="308"/>
      <c r="D16088" s="310"/>
    </row>
    <row r="16089" spans="1:4" x14ac:dyDescent="0.25">
      <c r="A16089" s="308"/>
      <c r="B16089" s="309"/>
      <c r="C16089" s="308"/>
      <c r="D16089" s="310"/>
    </row>
    <row r="16090" spans="1:4" x14ac:dyDescent="0.25">
      <c r="A16090" s="308"/>
      <c r="B16090" s="309"/>
      <c r="C16090" s="308"/>
      <c r="D16090" s="310"/>
    </row>
    <row r="16091" spans="1:4" x14ac:dyDescent="0.25">
      <c r="A16091" s="308"/>
      <c r="B16091" s="309"/>
      <c r="C16091" s="308"/>
      <c r="D16091" s="310"/>
    </row>
    <row r="16092" spans="1:4" x14ac:dyDescent="0.25">
      <c r="A16092" s="308"/>
      <c r="B16092" s="309"/>
      <c r="C16092" s="308"/>
      <c r="D16092" s="310"/>
    </row>
    <row r="16093" spans="1:4" x14ac:dyDescent="0.25">
      <c r="A16093" s="308"/>
      <c r="B16093" s="309"/>
      <c r="C16093" s="308"/>
      <c r="D16093" s="310"/>
    </row>
    <row r="16094" spans="1:4" x14ac:dyDescent="0.25">
      <c r="A16094" s="308"/>
      <c r="B16094" s="309"/>
      <c r="C16094" s="308"/>
      <c r="D16094" s="310"/>
    </row>
    <row r="16095" spans="1:4" x14ac:dyDescent="0.25">
      <c r="A16095" s="308"/>
      <c r="B16095" s="309"/>
      <c r="C16095" s="308"/>
      <c r="D16095" s="310"/>
    </row>
    <row r="16096" spans="1:4" x14ac:dyDescent="0.25">
      <c r="A16096" s="308"/>
      <c r="B16096" s="309"/>
      <c r="C16096" s="308"/>
      <c r="D16096" s="310"/>
    </row>
    <row r="16097" spans="1:4" x14ac:dyDescent="0.25">
      <c r="A16097" s="308"/>
      <c r="B16097" s="309"/>
      <c r="C16097" s="308"/>
      <c r="D16097" s="310"/>
    </row>
    <row r="16098" spans="1:4" x14ac:dyDescent="0.25">
      <c r="A16098" s="308"/>
      <c r="B16098" s="309"/>
      <c r="C16098" s="308"/>
      <c r="D16098" s="310"/>
    </row>
    <row r="16099" spans="1:4" x14ac:dyDescent="0.25">
      <c r="A16099" s="308"/>
      <c r="B16099" s="309"/>
      <c r="C16099" s="308"/>
      <c r="D16099" s="310"/>
    </row>
    <row r="16100" spans="1:4" x14ac:dyDescent="0.25">
      <c r="A16100" s="308"/>
      <c r="B16100" s="309"/>
      <c r="C16100" s="308"/>
      <c r="D16100" s="310"/>
    </row>
    <row r="16101" spans="1:4" x14ac:dyDescent="0.25">
      <c r="A16101" s="308"/>
      <c r="B16101" s="309"/>
      <c r="C16101" s="308"/>
      <c r="D16101" s="310"/>
    </row>
    <row r="16102" spans="1:4" x14ac:dyDescent="0.25">
      <c r="A16102" s="308"/>
      <c r="B16102" s="309"/>
      <c r="C16102" s="308"/>
      <c r="D16102" s="310"/>
    </row>
    <row r="16103" spans="1:4" x14ac:dyDescent="0.25">
      <c r="A16103" s="308"/>
      <c r="B16103" s="309"/>
      <c r="C16103" s="308"/>
      <c r="D16103" s="310"/>
    </row>
    <row r="16104" spans="1:4" x14ac:dyDescent="0.25">
      <c r="A16104" s="308"/>
      <c r="B16104" s="309"/>
      <c r="C16104" s="308"/>
      <c r="D16104" s="310"/>
    </row>
    <row r="16105" spans="1:4" x14ac:dyDescent="0.25">
      <c r="A16105" s="308"/>
      <c r="B16105" s="309"/>
      <c r="C16105" s="308"/>
      <c r="D16105" s="310"/>
    </row>
    <row r="16106" spans="1:4" x14ac:dyDescent="0.25">
      <c r="A16106" s="308"/>
      <c r="B16106" s="309"/>
      <c r="C16106" s="308"/>
      <c r="D16106" s="310"/>
    </row>
    <row r="16107" spans="1:4" x14ac:dyDescent="0.25">
      <c r="A16107" s="308"/>
      <c r="B16107" s="309"/>
      <c r="C16107" s="308"/>
      <c r="D16107" s="310"/>
    </row>
    <row r="16108" spans="1:4" x14ac:dyDescent="0.25">
      <c r="A16108" s="308"/>
      <c r="B16108" s="309"/>
      <c r="C16108" s="308"/>
      <c r="D16108" s="310"/>
    </row>
    <row r="16109" spans="1:4" x14ac:dyDescent="0.25">
      <c r="A16109" s="308"/>
      <c r="B16109" s="309"/>
      <c r="C16109" s="308"/>
      <c r="D16109" s="310"/>
    </row>
    <row r="16110" spans="1:4" x14ac:dyDescent="0.25">
      <c r="A16110" s="308"/>
      <c r="B16110" s="309"/>
      <c r="C16110" s="308"/>
      <c r="D16110" s="310"/>
    </row>
    <row r="16111" spans="1:4" x14ac:dyDescent="0.25">
      <c r="A16111" s="308"/>
      <c r="B16111" s="309"/>
      <c r="C16111" s="308"/>
      <c r="D16111" s="310"/>
    </row>
    <row r="16112" spans="1:4" x14ac:dyDescent="0.25">
      <c r="A16112" s="308"/>
      <c r="B16112" s="309"/>
      <c r="C16112" s="308"/>
      <c r="D16112" s="310"/>
    </row>
    <row r="16113" spans="1:4" x14ac:dyDescent="0.25">
      <c r="A16113" s="308"/>
      <c r="B16113" s="309"/>
      <c r="C16113" s="308"/>
      <c r="D16113" s="310"/>
    </row>
    <row r="16114" spans="1:4" x14ac:dyDescent="0.25">
      <c r="A16114" s="308"/>
      <c r="B16114" s="309"/>
      <c r="C16114" s="308"/>
      <c r="D16114" s="310"/>
    </row>
    <row r="16115" spans="1:4" x14ac:dyDescent="0.25">
      <c r="A16115" s="308"/>
      <c r="B16115" s="309"/>
      <c r="C16115" s="308"/>
      <c r="D16115" s="310"/>
    </row>
    <row r="16116" spans="1:4" x14ac:dyDescent="0.25">
      <c r="A16116" s="308"/>
      <c r="B16116" s="309"/>
      <c r="C16116" s="308"/>
      <c r="D16116" s="310"/>
    </row>
    <row r="16117" spans="1:4" x14ac:dyDescent="0.25">
      <c r="A16117" s="308"/>
      <c r="B16117" s="309"/>
      <c r="C16117" s="308"/>
      <c r="D16117" s="310"/>
    </row>
    <row r="16118" spans="1:4" x14ac:dyDescent="0.25">
      <c r="A16118" s="308"/>
      <c r="B16118" s="309"/>
      <c r="C16118" s="308"/>
      <c r="D16118" s="310"/>
    </row>
    <row r="16119" spans="1:4" x14ac:dyDescent="0.25">
      <c r="A16119" s="308"/>
      <c r="B16119" s="309"/>
      <c r="C16119" s="308"/>
      <c r="D16119" s="310"/>
    </row>
    <row r="16120" spans="1:4" x14ac:dyDescent="0.25">
      <c r="A16120" s="308"/>
      <c r="B16120" s="309"/>
      <c r="C16120" s="308"/>
      <c r="D16120" s="310"/>
    </row>
    <row r="16121" spans="1:4" x14ac:dyDescent="0.25">
      <c r="A16121" s="308"/>
      <c r="B16121" s="309"/>
      <c r="C16121" s="308"/>
      <c r="D16121" s="310"/>
    </row>
    <row r="16122" spans="1:4" x14ac:dyDescent="0.25">
      <c r="A16122" s="308"/>
      <c r="B16122" s="309"/>
      <c r="C16122" s="308"/>
      <c r="D16122" s="310"/>
    </row>
    <row r="16123" spans="1:4" x14ac:dyDescent="0.25">
      <c r="A16123" s="308"/>
      <c r="B16123" s="309"/>
      <c r="C16123" s="308"/>
      <c r="D16123" s="310"/>
    </row>
    <row r="16124" spans="1:4" x14ac:dyDescent="0.25">
      <c r="A16124" s="308"/>
      <c r="B16124" s="309"/>
      <c r="C16124" s="308"/>
      <c r="D16124" s="310"/>
    </row>
    <row r="16125" spans="1:4" x14ac:dyDescent="0.25">
      <c r="A16125" s="308"/>
      <c r="B16125" s="309"/>
      <c r="C16125" s="308"/>
      <c r="D16125" s="310"/>
    </row>
    <row r="16126" spans="1:4" x14ac:dyDescent="0.25">
      <c r="A16126" s="308"/>
      <c r="B16126" s="309"/>
      <c r="C16126" s="308"/>
      <c r="D16126" s="310"/>
    </row>
    <row r="16127" spans="1:4" x14ac:dyDescent="0.25">
      <c r="A16127" s="308"/>
      <c r="B16127" s="309"/>
      <c r="C16127" s="308"/>
      <c r="D16127" s="310"/>
    </row>
    <row r="16128" spans="1:4" x14ac:dyDescent="0.25">
      <c r="A16128" s="308"/>
      <c r="B16128" s="309"/>
      <c r="C16128" s="308"/>
      <c r="D16128" s="310"/>
    </row>
    <row r="16129" spans="1:4" x14ac:dyDescent="0.25">
      <c r="A16129" s="308"/>
      <c r="B16129" s="309"/>
      <c r="C16129" s="308"/>
      <c r="D16129" s="310"/>
    </row>
    <row r="16130" spans="1:4" x14ac:dyDescent="0.25">
      <c r="A16130" s="308"/>
      <c r="B16130" s="309"/>
      <c r="C16130" s="308"/>
      <c r="D16130" s="310"/>
    </row>
    <row r="16131" spans="1:4" x14ac:dyDescent="0.25">
      <c r="A16131" s="308"/>
      <c r="B16131" s="309"/>
      <c r="C16131" s="308"/>
      <c r="D16131" s="310"/>
    </row>
    <row r="16132" spans="1:4" x14ac:dyDescent="0.25">
      <c r="A16132" s="308"/>
      <c r="B16132" s="309"/>
      <c r="C16132" s="308"/>
      <c r="D16132" s="310"/>
    </row>
    <row r="16133" spans="1:4" x14ac:dyDescent="0.25">
      <c r="A16133" s="308"/>
      <c r="B16133" s="309"/>
      <c r="C16133" s="308"/>
      <c r="D16133" s="310"/>
    </row>
    <row r="16134" spans="1:4" x14ac:dyDescent="0.25">
      <c r="A16134" s="308"/>
      <c r="B16134" s="309"/>
      <c r="C16134" s="308"/>
      <c r="D16134" s="310"/>
    </row>
    <row r="16135" spans="1:4" x14ac:dyDescent="0.25">
      <c r="A16135" s="308"/>
      <c r="B16135" s="309"/>
      <c r="C16135" s="308"/>
      <c r="D16135" s="310"/>
    </row>
    <row r="16136" spans="1:4" x14ac:dyDescent="0.25">
      <c r="A16136" s="308"/>
      <c r="B16136" s="309"/>
      <c r="C16136" s="308"/>
      <c r="D16136" s="310"/>
    </row>
    <row r="16137" spans="1:4" x14ac:dyDescent="0.25">
      <c r="A16137" s="308"/>
      <c r="B16137" s="309"/>
      <c r="C16137" s="308"/>
      <c r="D16137" s="310"/>
    </row>
    <row r="16138" spans="1:4" x14ac:dyDescent="0.25">
      <c r="A16138" s="308"/>
      <c r="B16138" s="309"/>
      <c r="C16138" s="308"/>
      <c r="D16138" s="310"/>
    </row>
    <row r="16139" spans="1:4" x14ac:dyDescent="0.25">
      <c r="A16139" s="308"/>
      <c r="B16139" s="309"/>
      <c r="C16139" s="308"/>
      <c r="D16139" s="310"/>
    </row>
    <row r="16140" spans="1:4" x14ac:dyDescent="0.25">
      <c r="A16140" s="308"/>
      <c r="B16140" s="309"/>
      <c r="C16140" s="308"/>
      <c r="D16140" s="310"/>
    </row>
    <row r="16141" spans="1:4" x14ac:dyDescent="0.25">
      <c r="A16141" s="308"/>
      <c r="B16141" s="309"/>
      <c r="C16141" s="308"/>
      <c r="D16141" s="310"/>
    </row>
    <row r="16142" spans="1:4" x14ac:dyDescent="0.25">
      <c r="A16142" s="308"/>
      <c r="B16142" s="309"/>
      <c r="C16142" s="308"/>
      <c r="D16142" s="310"/>
    </row>
    <row r="16143" spans="1:4" x14ac:dyDescent="0.25">
      <c r="A16143" s="308"/>
      <c r="B16143" s="309"/>
      <c r="C16143" s="308"/>
      <c r="D16143" s="310"/>
    </row>
    <row r="16144" spans="1:4" x14ac:dyDescent="0.25">
      <c r="A16144" s="308"/>
      <c r="B16144" s="309"/>
      <c r="C16144" s="308"/>
      <c r="D16144" s="310"/>
    </row>
    <row r="16145" spans="1:4" x14ac:dyDescent="0.25">
      <c r="A16145" s="308"/>
      <c r="B16145" s="309"/>
      <c r="C16145" s="308"/>
      <c r="D16145" s="310"/>
    </row>
    <row r="16146" spans="1:4" x14ac:dyDescent="0.25">
      <c r="A16146" s="308"/>
      <c r="B16146" s="309"/>
      <c r="C16146" s="308"/>
      <c r="D16146" s="310"/>
    </row>
    <row r="16147" spans="1:4" x14ac:dyDescent="0.25">
      <c r="A16147" s="308"/>
      <c r="B16147" s="309"/>
      <c r="C16147" s="308"/>
      <c r="D16147" s="310"/>
    </row>
    <row r="16148" spans="1:4" x14ac:dyDescent="0.25">
      <c r="A16148" s="308"/>
      <c r="B16148" s="309"/>
      <c r="C16148" s="308"/>
      <c r="D16148" s="310"/>
    </row>
    <row r="16149" spans="1:4" x14ac:dyDescent="0.25">
      <c r="A16149" s="308"/>
      <c r="B16149" s="309"/>
      <c r="C16149" s="308"/>
      <c r="D16149" s="310"/>
    </row>
    <row r="16150" spans="1:4" x14ac:dyDescent="0.25">
      <c r="A16150" s="308"/>
      <c r="B16150" s="309"/>
      <c r="C16150" s="308"/>
      <c r="D16150" s="310"/>
    </row>
    <row r="16151" spans="1:4" x14ac:dyDescent="0.25">
      <c r="A16151" s="308"/>
      <c r="B16151" s="309"/>
      <c r="C16151" s="308"/>
      <c r="D16151" s="310"/>
    </row>
    <row r="16152" spans="1:4" x14ac:dyDescent="0.25">
      <c r="A16152" s="308"/>
      <c r="B16152" s="309"/>
      <c r="C16152" s="308"/>
      <c r="D16152" s="310"/>
    </row>
    <row r="16153" spans="1:4" x14ac:dyDescent="0.25">
      <c r="A16153" s="308"/>
      <c r="B16153" s="309"/>
      <c r="C16153" s="308"/>
      <c r="D16153" s="310"/>
    </row>
    <row r="16154" spans="1:4" x14ac:dyDescent="0.25">
      <c r="A16154" s="308"/>
      <c r="B16154" s="309"/>
      <c r="C16154" s="308"/>
      <c r="D16154" s="310"/>
    </row>
    <row r="16155" spans="1:4" x14ac:dyDescent="0.25">
      <c r="A16155" s="308"/>
      <c r="B16155" s="309"/>
      <c r="C16155" s="308"/>
      <c r="D16155" s="310"/>
    </row>
    <row r="16156" spans="1:4" x14ac:dyDescent="0.25">
      <c r="A16156" s="308"/>
      <c r="B16156" s="309"/>
      <c r="C16156" s="308"/>
      <c r="D16156" s="310"/>
    </row>
    <row r="16157" spans="1:4" x14ac:dyDescent="0.25">
      <c r="A16157" s="308"/>
      <c r="B16157" s="309"/>
      <c r="C16157" s="308"/>
      <c r="D16157" s="310"/>
    </row>
    <row r="16158" spans="1:4" x14ac:dyDescent="0.25">
      <c r="A16158" s="308"/>
      <c r="B16158" s="309"/>
      <c r="C16158" s="308"/>
      <c r="D16158" s="310"/>
    </row>
    <row r="16159" spans="1:4" x14ac:dyDescent="0.25">
      <c r="A16159" s="308"/>
      <c r="B16159" s="309"/>
      <c r="C16159" s="308"/>
      <c r="D16159" s="310"/>
    </row>
    <row r="16160" spans="1:4" x14ac:dyDescent="0.25">
      <c r="A16160" s="308"/>
      <c r="B16160" s="309"/>
      <c r="C16160" s="308"/>
      <c r="D16160" s="310"/>
    </row>
    <row r="16161" spans="1:4" x14ac:dyDescent="0.25">
      <c r="A16161" s="308"/>
      <c r="B16161" s="309"/>
      <c r="C16161" s="308"/>
      <c r="D16161" s="310"/>
    </row>
    <row r="16162" spans="1:4" x14ac:dyDescent="0.25">
      <c r="A16162" s="308"/>
      <c r="B16162" s="309"/>
      <c r="C16162" s="308"/>
      <c r="D16162" s="310"/>
    </row>
    <row r="16163" spans="1:4" x14ac:dyDescent="0.25">
      <c r="A16163" s="308"/>
      <c r="B16163" s="309"/>
      <c r="C16163" s="308"/>
      <c r="D16163" s="310"/>
    </row>
    <row r="16164" spans="1:4" x14ac:dyDescent="0.25">
      <c r="A16164" s="308"/>
      <c r="B16164" s="309"/>
      <c r="C16164" s="308"/>
      <c r="D16164" s="310"/>
    </row>
    <row r="16165" spans="1:4" x14ac:dyDescent="0.25">
      <c r="A16165" s="308"/>
      <c r="B16165" s="309"/>
      <c r="C16165" s="308"/>
      <c r="D16165" s="310"/>
    </row>
    <row r="16166" spans="1:4" x14ac:dyDescent="0.25">
      <c r="A16166" s="308"/>
      <c r="B16166" s="309"/>
      <c r="C16166" s="308"/>
      <c r="D16166" s="310"/>
    </row>
    <row r="16167" spans="1:4" x14ac:dyDescent="0.25">
      <c r="A16167" s="308"/>
      <c r="B16167" s="309"/>
      <c r="C16167" s="308"/>
      <c r="D16167" s="310"/>
    </row>
    <row r="16168" spans="1:4" x14ac:dyDescent="0.25">
      <c r="A16168" s="308"/>
      <c r="B16168" s="309"/>
      <c r="C16168" s="308"/>
      <c r="D16168" s="310"/>
    </row>
    <row r="16169" spans="1:4" x14ac:dyDescent="0.25">
      <c r="A16169" s="308"/>
      <c r="B16169" s="309"/>
      <c r="C16169" s="308"/>
      <c r="D16169" s="310"/>
    </row>
    <row r="16170" spans="1:4" x14ac:dyDescent="0.25">
      <c r="A16170" s="308"/>
      <c r="B16170" s="309"/>
      <c r="C16170" s="308"/>
      <c r="D16170" s="310"/>
    </row>
    <row r="16171" spans="1:4" x14ac:dyDescent="0.25">
      <c r="A16171" s="308"/>
      <c r="B16171" s="309"/>
      <c r="C16171" s="308"/>
      <c r="D16171" s="310"/>
    </row>
    <row r="16172" spans="1:4" x14ac:dyDescent="0.25">
      <c r="A16172" s="308"/>
      <c r="B16172" s="309"/>
      <c r="C16172" s="308"/>
      <c r="D16172" s="310"/>
    </row>
    <row r="16173" spans="1:4" x14ac:dyDescent="0.25">
      <c r="A16173" s="308"/>
      <c r="B16173" s="309"/>
      <c r="C16173" s="308"/>
      <c r="D16173" s="310"/>
    </row>
    <row r="16174" spans="1:4" x14ac:dyDescent="0.25">
      <c r="A16174" s="308"/>
      <c r="B16174" s="309"/>
      <c r="C16174" s="308"/>
      <c r="D16174" s="310"/>
    </row>
    <row r="16175" spans="1:4" x14ac:dyDescent="0.25">
      <c r="A16175" s="308"/>
      <c r="B16175" s="309"/>
      <c r="C16175" s="308"/>
      <c r="D16175" s="310"/>
    </row>
    <row r="16176" spans="1:4" x14ac:dyDescent="0.25">
      <c r="A16176" s="308"/>
      <c r="B16176" s="309"/>
      <c r="C16176" s="308"/>
      <c r="D16176" s="310"/>
    </row>
    <row r="16177" spans="1:4" x14ac:dyDescent="0.25">
      <c r="A16177" s="308"/>
      <c r="B16177" s="309"/>
      <c r="C16177" s="308"/>
      <c r="D16177" s="310"/>
    </row>
    <row r="16178" spans="1:4" x14ac:dyDescent="0.25">
      <c r="A16178" s="308"/>
      <c r="B16178" s="309"/>
      <c r="C16178" s="308"/>
      <c r="D16178" s="310"/>
    </row>
    <row r="16179" spans="1:4" x14ac:dyDescent="0.25">
      <c r="A16179" s="308"/>
      <c r="B16179" s="309"/>
      <c r="C16179" s="308"/>
      <c r="D16179" s="310"/>
    </row>
    <row r="16180" spans="1:4" x14ac:dyDescent="0.25">
      <c r="A16180" s="308"/>
      <c r="B16180" s="309"/>
      <c r="C16180" s="308"/>
      <c r="D16180" s="310"/>
    </row>
    <row r="16181" spans="1:4" x14ac:dyDescent="0.25">
      <c r="A16181" s="308"/>
      <c r="B16181" s="309"/>
      <c r="C16181" s="308"/>
      <c r="D16181" s="310"/>
    </row>
    <row r="16182" spans="1:4" x14ac:dyDescent="0.25">
      <c r="A16182" s="308"/>
      <c r="B16182" s="309"/>
      <c r="C16182" s="308"/>
      <c r="D16182" s="310"/>
    </row>
    <row r="16183" spans="1:4" x14ac:dyDescent="0.25">
      <c r="A16183" s="308"/>
      <c r="B16183" s="309"/>
      <c r="C16183" s="308"/>
      <c r="D16183" s="310"/>
    </row>
    <row r="16184" spans="1:4" x14ac:dyDescent="0.25">
      <c r="A16184" s="308"/>
      <c r="B16184" s="309"/>
      <c r="C16184" s="308"/>
      <c r="D16184" s="310"/>
    </row>
    <row r="16185" spans="1:4" x14ac:dyDescent="0.25">
      <c r="A16185" s="308"/>
      <c r="B16185" s="309"/>
      <c r="C16185" s="308"/>
      <c r="D16185" s="310"/>
    </row>
    <row r="16186" spans="1:4" x14ac:dyDescent="0.25">
      <c r="A16186" s="308"/>
      <c r="B16186" s="309"/>
      <c r="C16186" s="308"/>
      <c r="D16186" s="310"/>
    </row>
    <row r="16187" spans="1:4" x14ac:dyDescent="0.25">
      <c r="A16187" s="308"/>
      <c r="B16187" s="309"/>
      <c r="C16187" s="308"/>
      <c r="D16187" s="310"/>
    </row>
    <row r="16188" spans="1:4" x14ac:dyDescent="0.25">
      <c r="A16188" s="308"/>
      <c r="B16188" s="309"/>
      <c r="C16188" s="308"/>
      <c r="D16188" s="310"/>
    </row>
    <row r="16189" spans="1:4" x14ac:dyDescent="0.25">
      <c r="A16189" s="308"/>
      <c r="B16189" s="309"/>
      <c r="C16189" s="308"/>
      <c r="D16189" s="310"/>
    </row>
    <row r="16190" spans="1:4" x14ac:dyDescent="0.25">
      <c r="A16190" s="308"/>
      <c r="B16190" s="309"/>
      <c r="C16190" s="308"/>
      <c r="D16190" s="310"/>
    </row>
    <row r="16191" spans="1:4" x14ac:dyDescent="0.25">
      <c r="A16191" s="308"/>
      <c r="B16191" s="309"/>
      <c r="C16191" s="308"/>
      <c r="D16191" s="310"/>
    </row>
    <row r="16192" spans="1:4" x14ac:dyDescent="0.25">
      <c r="A16192" s="308"/>
      <c r="B16192" s="309"/>
      <c r="C16192" s="308"/>
      <c r="D16192" s="310"/>
    </row>
    <row r="16193" spans="1:4" x14ac:dyDescent="0.25">
      <c r="A16193" s="308"/>
      <c r="B16193" s="309"/>
      <c r="C16193" s="308"/>
      <c r="D16193" s="310"/>
    </row>
    <row r="16194" spans="1:4" x14ac:dyDescent="0.25">
      <c r="A16194" s="308"/>
      <c r="B16194" s="309"/>
      <c r="C16194" s="308"/>
      <c r="D16194" s="310"/>
    </row>
    <row r="16195" spans="1:4" x14ac:dyDescent="0.25">
      <c r="A16195" s="308"/>
      <c r="B16195" s="309"/>
      <c r="C16195" s="308"/>
      <c r="D16195" s="310"/>
    </row>
    <row r="16196" spans="1:4" x14ac:dyDescent="0.25">
      <c r="A16196" s="308"/>
      <c r="B16196" s="309"/>
      <c r="C16196" s="308"/>
      <c r="D16196" s="310"/>
    </row>
    <row r="16197" spans="1:4" x14ac:dyDescent="0.25">
      <c r="A16197" s="308"/>
      <c r="B16197" s="309"/>
      <c r="C16197" s="308"/>
      <c r="D16197" s="310"/>
    </row>
    <row r="16198" spans="1:4" x14ac:dyDescent="0.25">
      <c r="A16198" s="308"/>
      <c r="B16198" s="309"/>
      <c r="C16198" s="308"/>
      <c r="D16198" s="310"/>
    </row>
    <row r="16199" spans="1:4" x14ac:dyDescent="0.25">
      <c r="A16199" s="308"/>
      <c r="B16199" s="309"/>
      <c r="C16199" s="308"/>
      <c r="D16199" s="310"/>
    </row>
    <row r="16200" spans="1:4" x14ac:dyDescent="0.25">
      <c r="A16200" s="308"/>
      <c r="B16200" s="309"/>
      <c r="C16200" s="308"/>
      <c r="D16200" s="310"/>
    </row>
    <row r="16201" spans="1:4" x14ac:dyDescent="0.25">
      <c r="A16201" s="308"/>
      <c r="B16201" s="309"/>
      <c r="C16201" s="308"/>
      <c r="D16201" s="310"/>
    </row>
    <row r="16202" spans="1:4" x14ac:dyDescent="0.25">
      <c r="A16202" s="308"/>
      <c r="B16202" s="309"/>
      <c r="C16202" s="308"/>
      <c r="D16202" s="310"/>
    </row>
    <row r="16203" spans="1:4" x14ac:dyDescent="0.25">
      <c r="A16203" s="308"/>
      <c r="B16203" s="309"/>
      <c r="C16203" s="308"/>
      <c r="D16203" s="310"/>
    </row>
    <row r="16204" spans="1:4" x14ac:dyDescent="0.25">
      <c r="A16204" s="308"/>
      <c r="B16204" s="309"/>
      <c r="C16204" s="308"/>
      <c r="D16204" s="310"/>
    </row>
    <row r="16205" spans="1:4" x14ac:dyDescent="0.25">
      <c r="A16205" s="308"/>
      <c r="B16205" s="309"/>
      <c r="C16205" s="308"/>
      <c r="D16205" s="310"/>
    </row>
    <row r="16206" spans="1:4" x14ac:dyDescent="0.25">
      <c r="A16206" s="308"/>
      <c r="B16206" s="309"/>
      <c r="C16206" s="308"/>
      <c r="D16206" s="310"/>
    </row>
    <row r="16207" spans="1:4" x14ac:dyDescent="0.25">
      <c r="A16207" s="308"/>
      <c r="B16207" s="309"/>
      <c r="C16207" s="308"/>
      <c r="D16207" s="310"/>
    </row>
    <row r="16208" spans="1:4" x14ac:dyDescent="0.25">
      <c r="A16208" s="308"/>
      <c r="B16208" s="309"/>
      <c r="C16208" s="308"/>
      <c r="D16208" s="310"/>
    </row>
    <row r="16209" spans="1:4" x14ac:dyDescent="0.25">
      <c r="A16209" s="308"/>
      <c r="B16209" s="309"/>
      <c r="C16209" s="308"/>
      <c r="D16209" s="310"/>
    </row>
    <row r="16210" spans="1:4" x14ac:dyDescent="0.25">
      <c r="A16210" s="308"/>
      <c r="B16210" s="309"/>
      <c r="C16210" s="308"/>
      <c r="D16210" s="310"/>
    </row>
    <row r="16211" spans="1:4" x14ac:dyDescent="0.25">
      <c r="A16211" s="308"/>
      <c r="B16211" s="309"/>
      <c r="C16211" s="308"/>
      <c r="D16211" s="310"/>
    </row>
    <row r="16212" spans="1:4" x14ac:dyDescent="0.25">
      <c r="A16212" s="308"/>
      <c r="B16212" s="309"/>
      <c r="C16212" s="308"/>
      <c r="D16212" s="310"/>
    </row>
    <row r="16213" spans="1:4" x14ac:dyDescent="0.25">
      <c r="A16213" s="308"/>
      <c r="B16213" s="309"/>
      <c r="C16213" s="308"/>
      <c r="D16213" s="310"/>
    </row>
    <row r="16214" spans="1:4" x14ac:dyDescent="0.25">
      <c r="A16214" s="308"/>
      <c r="B16214" s="309"/>
      <c r="C16214" s="308"/>
      <c r="D16214" s="310"/>
    </row>
    <row r="16215" spans="1:4" x14ac:dyDescent="0.25">
      <c r="A16215" s="308"/>
      <c r="B16215" s="309"/>
      <c r="C16215" s="308"/>
      <c r="D16215" s="310"/>
    </row>
    <row r="16216" spans="1:4" x14ac:dyDescent="0.25">
      <c r="A16216" s="308"/>
      <c r="B16216" s="309"/>
      <c r="C16216" s="308"/>
      <c r="D16216" s="310"/>
    </row>
    <row r="16217" spans="1:4" x14ac:dyDescent="0.25">
      <c r="A16217" s="308"/>
      <c r="B16217" s="309"/>
      <c r="C16217" s="308"/>
      <c r="D16217" s="310"/>
    </row>
    <row r="16218" spans="1:4" x14ac:dyDescent="0.25">
      <c r="A16218" s="308"/>
      <c r="B16218" s="309"/>
      <c r="C16218" s="308"/>
      <c r="D16218" s="310"/>
    </row>
    <row r="16219" spans="1:4" x14ac:dyDescent="0.25">
      <c r="A16219" s="308"/>
      <c r="B16219" s="309"/>
      <c r="C16219" s="308"/>
      <c r="D16219" s="310"/>
    </row>
    <row r="16220" spans="1:4" x14ac:dyDescent="0.25">
      <c r="A16220" s="308"/>
      <c r="B16220" s="309"/>
      <c r="C16220" s="308"/>
      <c r="D16220" s="310"/>
    </row>
    <row r="16221" spans="1:4" x14ac:dyDescent="0.25">
      <c r="A16221" s="308"/>
      <c r="B16221" s="309"/>
      <c r="C16221" s="308"/>
      <c r="D16221" s="310"/>
    </row>
    <row r="16222" spans="1:4" x14ac:dyDescent="0.25">
      <c r="A16222" s="308"/>
      <c r="B16222" s="309"/>
      <c r="C16222" s="308"/>
      <c r="D16222" s="310"/>
    </row>
    <row r="16223" spans="1:4" x14ac:dyDescent="0.25">
      <c r="A16223" s="308"/>
      <c r="B16223" s="309"/>
      <c r="C16223" s="308"/>
      <c r="D16223" s="310"/>
    </row>
    <row r="16224" spans="1:4" x14ac:dyDescent="0.25">
      <c r="A16224" s="308"/>
      <c r="B16224" s="309"/>
      <c r="C16224" s="308"/>
      <c r="D16224" s="310"/>
    </row>
    <row r="16225" spans="1:4" x14ac:dyDescent="0.25">
      <c r="A16225" s="308"/>
      <c r="B16225" s="309"/>
      <c r="C16225" s="308"/>
      <c r="D16225" s="310"/>
    </row>
    <row r="16226" spans="1:4" x14ac:dyDescent="0.25">
      <c r="A16226" s="308"/>
      <c r="B16226" s="309"/>
      <c r="C16226" s="308"/>
      <c r="D16226" s="310"/>
    </row>
    <row r="16227" spans="1:4" x14ac:dyDescent="0.25">
      <c r="A16227" s="308"/>
      <c r="B16227" s="309"/>
      <c r="C16227" s="308"/>
      <c r="D16227" s="310"/>
    </row>
    <row r="16228" spans="1:4" x14ac:dyDescent="0.25">
      <c r="A16228" s="308"/>
      <c r="B16228" s="309"/>
      <c r="C16228" s="308"/>
      <c r="D16228" s="310"/>
    </row>
    <row r="16229" spans="1:4" x14ac:dyDescent="0.25">
      <c r="A16229" s="308"/>
      <c r="B16229" s="309"/>
      <c r="C16229" s="308"/>
      <c r="D16229" s="310"/>
    </row>
    <row r="16230" spans="1:4" x14ac:dyDescent="0.25">
      <c r="A16230" s="308"/>
      <c r="B16230" s="309"/>
      <c r="C16230" s="308"/>
      <c r="D16230" s="310"/>
    </row>
    <row r="16231" spans="1:4" x14ac:dyDescent="0.25">
      <c r="A16231" s="308"/>
      <c r="B16231" s="309"/>
      <c r="C16231" s="308"/>
      <c r="D16231" s="310"/>
    </row>
    <row r="16232" spans="1:4" x14ac:dyDescent="0.25">
      <c r="A16232" s="308"/>
      <c r="B16232" s="309"/>
      <c r="C16232" s="308"/>
      <c r="D16232" s="310"/>
    </row>
    <row r="16233" spans="1:4" x14ac:dyDescent="0.25">
      <c r="A16233" s="308"/>
      <c r="B16233" s="309"/>
      <c r="C16233" s="308"/>
      <c r="D16233" s="310"/>
    </row>
    <row r="16234" spans="1:4" x14ac:dyDescent="0.25">
      <c r="A16234" s="308"/>
      <c r="B16234" s="309"/>
      <c r="C16234" s="308"/>
      <c r="D16234" s="310"/>
    </row>
    <row r="16235" spans="1:4" x14ac:dyDescent="0.25">
      <c r="A16235" s="308"/>
      <c r="B16235" s="309"/>
      <c r="C16235" s="308"/>
      <c r="D16235" s="310"/>
    </row>
    <row r="16236" spans="1:4" x14ac:dyDescent="0.25">
      <c r="A16236" s="308"/>
      <c r="B16236" s="309"/>
      <c r="C16236" s="308"/>
      <c r="D16236" s="310"/>
    </row>
    <row r="16237" spans="1:4" x14ac:dyDescent="0.25">
      <c r="A16237" s="308"/>
      <c r="B16237" s="309"/>
      <c r="C16237" s="308"/>
      <c r="D16237" s="310"/>
    </row>
    <row r="16238" spans="1:4" x14ac:dyDescent="0.25">
      <c r="A16238" s="308"/>
      <c r="B16238" s="309"/>
      <c r="C16238" s="308"/>
      <c r="D16238" s="310"/>
    </row>
    <row r="16239" spans="1:4" x14ac:dyDescent="0.25">
      <c r="A16239" s="308"/>
      <c r="B16239" s="309"/>
      <c r="C16239" s="308"/>
      <c r="D16239" s="310"/>
    </row>
    <row r="16240" spans="1:4" x14ac:dyDescent="0.25">
      <c r="A16240" s="308"/>
      <c r="B16240" s="309"/>
      <c r="C16240" s="308"/>
      <c r="D16240" s="310"/>
    </row>
    <row r="16241" spans="1:4" x14ac:dyDescent="0.25">
      <c r="A16241" s="308"/>
      <c r="B16241" s="309"/>
      <c r="C16241" s="308"/>
      <c r="D16241" s="310"/>
    </row>
    <row r="16242" spans="1:4" x14ac:dyDescent="0.25">
      <c r="A16242" s="308"/>
      <c r="B16242" s="309"/>
      <c r="C16242" s="308"/>
      <c r="D16242" s="310"/>
    </row>
    <row r="16243" spans="1:4" x14ac:dyDescent="0.25">
      <c r="A16243" s="308"/>
      <c r="B16243" s="309"/>
      <c r="C16243" s="308"/>
      <c r="D16243" s="310"/>
    </row>
    <row r="16244" spans="1:4" x14ac:dyDescent="0.25">
      <c r="A16244" s="308"/>
      <c r="B16244" s="309"/>
      <c r="C16244" s="308"/>
      <c r="D16244" s="310"/>
    </row>
    <row r="16245" spans="1:4" x14ac:dyDescent="0.25">
      <c r="A16245" s="308"/>
      <c r="B16245" s="309"/>
      <c r="C16245" s="308"/>
      <c r="D16245" s="310"/>
    </row>
    <row r="16246" spans="1:4" x14ac:dyDescent="0.25">
      <c r="A16246" s="308"/>
      <c r="B16246" s="309"/>
      <c r="C16246" s="308"/>
      <c r="D16246" s="310"/>
    </row>
    <row r="16247" spans="1:4" x14ac:dyDescent="0.25">
      <c r="A16247" s="308"/>
      <c r="B16247" s="309"/>
      <c r="C16247" s="308"/>
      <c r="D16247" s="310"/>
    </row>
    <row r="16248" spans="1:4" x14ac:dyDescent="0.25">
      <c r="A16248" s="308"/>
      <c r="B16248" s="309"/>
      <c r="C16248" s="308"/>
      <c r="D16248" s="310"/>
    </row>
    <row r="16249" spans="1:4" x14ac:dyDescent="0.25">
      <c r="A16249" s="308"/>
      <c r="B16249" s="309"/>
      <c r="C16249" s="308"/>
      <c r="D16249" s="310"/>
    </row>
    <row r="16250" spans="1:4" x14ac:dyDescent="0.25">
      <c r="A16250" s="308"/>
      <c r="B16250" s="309"/>
      <c r="C16250" s="308"/>
      <c r="D16250" s="310"/>
    </row>
    <row r="16251" spans="1:4" x14ac:dyDescent="0.25">
      <c r="A16251" s="308"/>
      <c r="B16251" s="309"/>
      <c r="C16251" s="308"/>
      <c r="D16251" s="310"/>
    </row>
    <row r="16252" spans="1:4" x14ac:dyDescent="0.25">
      <c r="A16252" s="308"/>
      <c r="B16252" s="309"/>
      <c r="C16252" s="308"/>
      <c r="D16252" s="310"/>
    </row>
    <row r="16253" spans="1:4" x14ac:dyDescent="0.25">
      <c r="A16253" s="308"/>
      <c r="B16253" s="309"/>
      <c r="C16253" s="308"/>
      <c r="D16253" s="310"/>
    </row>
    <row r="16254" spans="1:4" x14ac:dyDescent="0.25">
      <c r="A16254" s="308"/>
      <c r="B16254" s="309"/>
      <c r="C16254" s="308"/>
      <c r="D16254" s="310"/>
    </row>
    <row r="16255" spans="1:4" x14ac:dyDescent="0.25">
      <c r="A16255" s="308"/>
      <c r="B16255" s="309"/>
      <c r="C16255" s="308"/>
      <c r="D16255" s="310"/>
    </row>
    <row r="16256" spans="1:4" x14ac:dyDescent="0.25">
      <c r="A16256" s="308"/>
      <c r="B16256" s="309"/>
      <c r="C16256" s="308"/>
      <c r="D16256" s="310"/>
    </row>
    <row r="16257" spans="1:4" x14ac:dyDescent="0.25">
      <c r="A16257" s="308"/>
      <c r="B16257" s="309"/>
      <c r="C16257" s="308"/>
      <c r="D16257" s="310"/>
    </row>
    <row r="16258" spans="1:4" x14ac:dyDescent="0.25">
      <c r="A16258" s="308"/>
      <c r="B16258" s="309"/>
      <c r="C16258" s="308"/>
      <c r="D16258" s="310"/>
    </row>
    <row r="16259" spans="1:4" x14ac:dyDescent="0.25">
      <c r="A16259" s="308"/>
      <c r="B16259" s="309"/>
      <c r="C16259" s="308"/>
      <c r="D16259" s="310"/>
    </row>
    <row r="16260" spans="1:4" x14ac:dyDescent="0.25">
      <c r="A16260" s="308"/>
      <c r="B16260" s="309"/>
      <c r="C16260" s="308"/>
      <c r="D16260" s="310"/>
    </row>
    <row r="16261" spans="1:4" x14ac:dyDescent="0.25">
      <c r="A16261" s="308"/>
      <c r="B16261" s="309"/>
      <c r="C16261" s="308"/>
      <c r="D16261" s="310"/>
    </row>
    <row r="16262" spans="1:4" x14ac:dyDescent="0.25">
      <c r="A16262" s="308"/>
      <c r="B16262" s="309"/>
      <c r="C16262" s="308"/>
      <c r="D16262" s="310"/>
    </row>
    <row r="16263" spans="1:4" x14ac:dyDescent="0.25">
      <c r="A16263" s="308"/>
      <c r="B16263" s="309"/>
      <c r="C16263" s="308"/>
      <c r="D16263" s="310"/>
    </row>
    <row r="16264" spans="1:4" x14ac:dyDescent="0.25">
      <c r="A16264" s="308"/>
      <c r="B16264" s="309"/>
      <c r="C16264" s="308"/>
      <c r="D16264" s="310"/>
    </row>
    <row r="16265" spans="1:4" x14ac:dyDescent="0.25">
      <c r="A16265" s="308"/>
      <c r="B16265" s="309"/>
      <c r="C16265" s="308"/>
      <c r="D16265" s="310"/>
    </row>
    <row r="16266" spans="1:4" x14ac:dyDescent="0.25">
      <c r="A16266" s="308"/>
      <c r="B16266" s="309"/>
      <c r="C16266" s="308"/>
      <c r="D16266" s="310"/>
    </row>
    <row r="16267" spans="1:4" x14ac:dyDescent="0.25">
      <c r="A16267" s="308"/>
      <c r="B16267" s="309"/>
      <c r="C16267" s="308"/>
      <c r="D16267" s="310"/>
    </row>
    <row r="16268" spans="1:4" x14ac:dyDescent="0.25">
      <c r="A16268" s="308"/>
      <c r="B16268" s="309"/>
      <c r="C16268" s="308"/>
      <c r="D16268" s="310"/>
    </row>
    <row r="16269" spans="1:4" x14ac:dyDescent="0.25">
      <c r="A16269" s="308"/>
      <c r="B16269" s="309"/>
      <c r="C16269" s="308"/>
      <c r="D16269" s="310"/>
    </row>
    <row r="16270" spans="1:4" x14ac:dyDescent="0.25">
      <c r="A16270" s="308"/>
      <c r="B16270" s="309"/>
      <c r="C16270" s="308"/>
      <c r="D16270" s="310"/>
    </row>
    <row r="16271" spans="1:4" x14ac:dyDescent="0.25">
      <c r="A16271" s="308"/>
      <c r="B16271" s="309"/>
      <c r="C16271" s="308"/>
      <c r="D16271" s="310"/>
    </row>
    <row r="16272" spans="1:4" x14ac:dyDescent="0.25">
      <c r="A16272" s="308"/>
      <c r="B16272" s="309"/>
      <c r="C16272" s="308"/>
      <c r="D16272" s="310"/>
    </row>
    <row r="16273" spans="1:4" x14ac:dyDescent="0.25">
      <c r="A16273" s="308"/>
      <c r="B16273" s="309"/>
      <c r="C16273" s="308"/>
      <c r="D16273" s="310"/>
    </row>
    <row r="16274" spans="1:4" x14ac:dyDescent="0.25">
      <c r="A16274" s="308"/>
      <c r="B16274" s="309"/>
      <c r="C16274" s="308"/>
      <c r="D16274" s="310"/>
    </row>
    <row r="16275" spans="1:4" x14ac:dyDescent="0.25">
      <c r="A16275" s="308"/>
      <c r="B16275" s="309"/>
      <c r="C16275" s="308"/>
      <c r="D16275" s="310"/>
    </row>
    <row r="16276" spans="1:4" x14ac:dyDescent="0.25">
      <c r="A16276" s="308"/>
      <c r="B16276" s="309"/>
      <c r="C16276" s="308"/>
      <c r="D16276" s="310"/>
    </row>
    <row r="16277" spans="1:4" x14ac:dyDescent="0.25">
      <c r="A16277" s="308"/>
      <c r="B16277" s="309"/>
      <c r="C16277" s="308"/>
      <c r="D16277" s="310"/>
    </row>
    <row r="16278" spans="1:4" x14ac:dyDescent="0.25">
      <c r="A16278" s="308"/>
      <c r="B16278" s="309"/>
      <c r="C16278" s="308"/>
      <c r="D16278" s="310"/>
    </row>
    <row r="16279" spans="1:4" x14ac:dyDescent="0.25">
      <c r="A16279" s="308"/>
      <c r="B16279" s="309"/>
      <c r="C16279" s="308"/>
      <c r="D16279" s="310"/>
    </row>
    <row r="16280" spans="1:4" x14ac:dyDescent="0.25">
      <c r="A16280" s="308"/>
      <c r="B16280" s="309"/>
      <c r="C16280" s="308"/>
      <c r="D16280" s="310"/>
    </row>
    <row r="16281" spans="1:4" x14ac:dyDescent="0.25">
      <c r="A16281" s="308"/>
      <c r="B16281" s="309"/>
      <c r="C16281" s="308"/>
      <c r="D16281" s="310"/>
    </row>
    <row r="16282" spans="1:4" x14ac:dyDescent="0.25">
      <c r="A16282" s="308"/>
      <c r="B16282" s="309"/>
      <c r="C16282" s="308"/>
      <c r="D16282" s="310"/>
    </row>
    <row r="16283" spans="1:4" x14ac:dyDescent="0.25">
      <c r="A16283" s="308"/>
      <c r="B16283" s="309"/>
      <c r="C16283" s="308"/>
      <c r="D16283" s="310"/>
    </row>
    <row r="16284" spans="1:4" x14ac:dyDescent="0.25">
      <c r="A16284" s="308"/>
      <c r="B16284" s="309"/>
      <c r="C16284" s="308"/>
      <c r="D16284" s="310"/>
    </row>
    <row r="16285" spans="1:4" x14ac:dyDescent="0.25">
      <c r="A16285" s="308"/>
      <c r="B16285" s="309"/>
      <c r="C16285" s="308"/>
      <c r="D16285" s="310"/>
    </row>
    <row r="16286" spans="1:4" x14ac:dyDescent="0.25">
      <c r="A16286" s="308"/>
      <c r="B16286" s="309"/>
      <c r="C16286" s="308"/>
      <c r="D16286" s="310"/>
    </row>
    <row r="16287" spans="1:4" x14ac:dyDescent="0.25">
      <c r="A16287" s="308"/>
      <c r="B16287" s="309"/>
      <c r="C16287" s="308"/>
      <c r="D16287" s="310"/>
    </row>
    <row r="16288" spans="1:4" x14ac:dyDescent="0.25">
      <c r="A16288" s="308"/>
      <c r="B16288" s="309"/>
      <c r="C16288" s="308"/>
      <c r="D16288" s="310"/>
    </row>
    <row r="16289" spans="1:4" x14ac:dyDescent="0.25">
      <c r="A16289" s="308"/>
      <c r="B16289" s="309"/>
      <c r="C16289" s="308"/>
      <c r="D16289" s="310"/>
    </row>
    <row r="16290" spans="1:4" x14ac:dyDescent="0.25">
      <c r="A16290" s="308"/>
      <c r="B16290" s="309"/>
      <c r="C16290" s="308"/>
      <c r="D16290" s="310"/>
    </row>
    <row r="16291" spans="1:4" x14ac:dyDescent="0.25">
      <c r="A16291" s="308"/>
      <c r="B16291" s="309"/>
      <c r="C16291" s="308"/>
      <c r="D16291" s="310"/>
    </row>
    <row r="16292" spans="1:4" x14ac:dyDescent="0.25">
      <c r="A16292" s="308"/>
      <c r="B16292" s="309"/>
      <c r="C16292" s="308"/>
      <c r="D16292" s="310"/>
    </row>
    <row r="16293" spans="1:4" x14ac:dyDescent="0.25">
      <c r="A16293" s="308"/>
      <c r="B16293" s="309"/>
      <c r="C16293" s="308"/>
      <c r="D16293" s="310"/>
    </row>
    <row r="16294" spans="1:4" x14ac:dyDescent="0.25">
      <c r="A16294" s="308"/>
      <c r="B16294" s="309"/>
      <c r="C16294" s="308"/>
      <c r="D16294" s="310"/>
    </row>
    <row r="16295" spans="1:4" x14ac:dyDescent="0.25">
      <c r="A16295" s="308"/>
      <c r="B16295" s="309"/>
      <c r="C16295" s="308"/>
      <c r="D16295" s="310"/>
    </row>
    <row r="16296" spans="1:4" x14ac:dyDescent="0.25">
      <c r="A16296" s="308"/>
      <c r="B16296" s="309"/>
      <c r="C16296" s="308"/>
      <c r="D16296" s="310"/>
    </row>
    <row r="16297" spans="1:4" x14ac:dyDescent="0.25">
      <c r="A16297" s="308"/>
      <c r="B16297" s="309"/>
      <c r="C16297" s="308"/>
      <c r="D16297" s="310"/>
    </row>
    <row r="16298" spans="1:4" x14ac:dyDescent="0.25">
      <c r="A16298" s="308"/>
      <c r="B16298" s="309"/>
      <c r="C16298" s="308"/>
      <c r="D16298" s="310"/>
    </row>
    <row r="16299" spans="1:4" x14ac:dyDescent="0.25">
      <c r="A16299" s="308"/>
      <c r="B16299" s="309"/>
      <c r="C16299" s="308"/>
      <c r="D16299" s="310"/>
    </row>
    <row r="16300" spans="1:4" x14ac:dyDescent="0.25">
      <c r="A16300" s="308"/>
      <c r="B16300" s="309"/>
      <c r="C16300" s="308"/>
      <c r="D16300" s="310"/>
    </row>
    <row r="16301" spans="1:4" x14ac:dyDescent="0.25">
      <c r="A16301" s="308"/>
      <c r="B16301" s="309"/>
      <c r="C16301" s="308"/>
      <c r="D16301" s="310"/>
    </row>
    <row r="16302" spans="1:4" x14ac:dyDescent="0.25">
      <c r="A16302" s="308"/>
      <c r="B16302" s="309"/>
      <c r="C16302" s="308"/>
      <c r="D16302" s="310"/>
    </row>
    <row r="16303" spans="1:4" x14ac:dyDescent="0.25">
      <c r="A16303" s="308"/>
      <c r="B16303" s="309"/>
      <c r="C16303" s="308"/>
      <c r="D16303" s="310"/>
    </row>
    <row r="16304" spans="1:4" x14ac:dyDescent="0.25">
      <c r="A16304" s="308"/>
      <c r="B16304" s="309"/>
      <c r="C16304" s="308"/>
      <c r="D16304" s="310"/>
    </row>
    <row r="16305" spans="1:4" x14ac:dyDescent="0.25">
      <c r="A16305" s="308"/>
      <c r="B16305" s="309"/>
      <c r="C16305" s="308"/>
      <c r="D16305" s="310"/>
    </row>
    <row r="16306" spans="1:4" x14ac:dyDescent="0.25">
      <c r="A16306" s="308"/>
      <c r="B16306" s="309"/>
      <c r="C16306" s="308"/>
      <c r="D16306" s="310"/>
    </row>
    <row r="16307" spans="1:4" x14ac:dyDescent="0.25">
      <c r="A16307" s="308"/>
      <c r="B16307" s="309"/>
      <c r="C16307" s="308"/>
      <c r="D16307" s="310"/>
    </row>
    <row r="16308" spans="1:4" x14ac:dyDescent="0.25">
      <c r="A16308" s="308"/>
      <c r="B16308" s="309"/>
      <c r="C16308" s="308"/>
      <c r="D16308" s="310"/>
    </row>
    <row r="16309" spans="1:4" x14ac:dyDescent="0.25">
      <c r="A16309" s="308"/>
      <c r="B16309" s="309"/>
      <c r="C16309" s="308"/>
      <c r="D16309" s="310"/>
    </row>
    <row r="16310" spans="1:4" x14ac:dyDescent="0.25">
      <c r="A16310" s="308"/>
      <c r="B16310" s="309"/>
      <c r="C16310" s="308"/>
      <c r="D16310" s="310"/>
    </row>
    <row r="16311" spans="1:4" x14ac:dyDescent="0.25">
      <c r="A16311" s="308"/>
      <c r="B16311" s="309"/>
      <c r="C16311" s="308"/>
      <c r="D16311" s="310"/>
    </row>
    <row r="16312" spans="1:4" x14ac:dyDescent="0.25">
      <c r="A16312" s="308"/>
      <c r="B16312" s="309"/>
      <c r="C16312" s="308"/>
      <c r="D16312" s="310"/>
    </row>
    <row r="16313" spans="1:4" x14ac:dyDescent="0.25">
      <c r="A16313" s="308"/>
      <c r="B16313" s="309"/>
      <c r="C16313" s="308"/>
      <c r="D16313" s="310"/>
    </row>
    <row r="16314" spans="1:4" x14ac:dyDescent="0.25">
      <c r="A16314" s="308"/>
      <c r="B16314" s="309"/>
      <c r="C16314" s="308"/>
      <c r="D16314" s="310"/>
    </row>
    <row r="16315" spans="1:4" x14ac:dyDescent="0.25">
      <c r="A16315" s="308"/>
      <c r="B16315" s="309"/>
      <c r="C16315" s="308"/>
      <c r="D16315" s="310"/>
    </row>
    <row r="16316" spans="1:4" x14ac:dyDescent="0.25">
      <c r="A16316" s="308"/>
      <c r="B16316" s="309"/>
      <c r="C16316" s="308"/>
      <c r="D16316" s="310"/>
    </row>
    <row r="16317" spans="1:4" x14ac:dyDescent="0.25">
      <c r="A16317" s="308"/>
      <c r="B16317" s="309"/>
      <c r="C16317" s="308"/>
      <c r="D16317" s="310"/>
    </row>
    <row r="16318" spans="1:4" x14ac:dyDescent="0.25">
      <c r="A16318" s="308"/>
      <c r="B16318" s="309"/>
      <c r="C16318" s="308"/>
      <c r="D16318" s="310"/>
    </row>
    <row r="16319" spans="1:4" x14ac:dyDescent="0.25">
      <c r="A16319" s="308"/>
      <c r="B16319" s="309"/>
      <c r="C16319" s="308"/>
      <c r="D16319" s="310"/>
    </row>
    <row r="16320" spans="1:4" x14ac:dyDescent="0.25">
      <c r="A16320" s="308"/>
      <c r="B16320" s="309"/>
      <c r="C16320" s="308"/>
      <c r="D16320" s="310"/>
    </row>
    <row r="16321" spans="1:4" x14ac:dyDescent="0.25">
      <c r="A16321" s="308"/>
      <c r="B16321" s="309"/>
      <c r="C16321" s="308"/>
      <c r="D16321" s="310"/>
    </row>
    <row r="16322" spans="1:4" x14ac:dyDescent="0.25">
      <c r="A16322" s="308"/>
      <c r="B16322" s="309"/>
      <c r="C16322" s="308"/>
      <c r="D16322" s="310"/>
    </row>
    <row r="16323" spans="1:4" x14ac:dyDescent="0.25">
      <c r="A16323" s="308"/>
      <c r="B16323" s="309"/>
      <c r="C16323" s="308"/>
      <c r="D16323" s="310"/>
    </row>
    <row r="16324" spans="1:4" x14ac:dyDescent="0.25">
      <c r="A16324" s="308"/>
      <c r="B16324" s="309"/>
      <c r="C16324" s="308"/>
      <c r="D16324" s="310"/>
    </row>
    <row r="16325" spans="1:4" x14ac:dyDescent="0.25">
      <c r="A16325" s="308"/>
      <c r="B16325" s="309"/>
      <c r="C16325" s="308"/>
      <c r="D16325" s="310"/>
    </row>
    <row r="16326" spans="1:4" x14ac:dyDescent="0.25">
      <c r="A16326" s="308"/>
      <c r="B16326" s="309"/>
      <c r="C16326" s="308"/>
      <c r="D16326" s="310"/>
    </row>
    <row r="16327" spans="1:4" x14ac:dyDescent="0.25">
      <c r="A16327" s="308"/>
      <c r="B16327" s="309"/>
      <c r="C16327" s="308"/>
      <c r="D16327" s="310"/>
    </row>
    <row r="16328" spans="1:4" x14ac:dyDescent="0.25">
      <c r="A16328" s="308"/>
      <c r="B16328" s="309"/>
      <c r="C16328" s="308"/>
      <c r="D16328" s="310"/>
    </row>
    <row r="16329" spans="1:4" x14ac:dyDescent="0.25">
      <c r="A16329" s="308"/>
      <c r="B16329" s="309"/>
      <c r="C16329" s="308"/>
      <c r="D16329" s="310"/>
    </row>
    <row r="16330" spans="1:4" x14ac:dyDescent="0.25">
      <c r="A16330" s="308"/>
      <c r="B16330" s="309"/>
      <c r="C16330" s="308"/>
      <c r="D16330" s="310"/>
    </row>
    <row r="16331" spans="1:4" x14ac:dyDescent="0.25">
      <c r="A16331" s="308"/>
      <c r="B16331" s="309"/>
      <c r="C16331" s="308"/>
      <c r="D16331" s="310"/>
    </row>
    <row r="16332" spans="1:4" x14ac:dyDescent="0.25">
      <c r="A16332" s="308"/>
      <c r="B16332" s="309"/>
      <c r="C16332" s="308"/>
      <c r="D16332" s="310"/>
    </row>
    <row r="16333" spans="1:4" x14ac:dyDescent="0.25">
      <c r="A16333" s="308"/>
      <c r="B16333" s="309"/>
      <c r="C16333" s="308"/>
      <c r="D16333" s="310"/>
    </row>
    <row r="16334" spans="1:4" x14ac:dyDescent="0.25">
      <c r="A16334" s="308"/>
      <c r="B16334" s="309"/>
      <c r="C16334" s="308"/>
      <c r="D16334" s="310"/>
    </row>
    <row r="16335" spans="1:4" x14ac:dyDescent="0.25">
      <c r="A16335" s="308"/>
      <c r="B16335" s="309"/>
      <c r="C16335" s="308"/>
      <c r="D16335" s="310"/>
    </row>
    <row r="16336" spans="1:4" x14ac:dyDescent="0.25">
      <c r="A16336" s="308"/>
      <c r="B16336" s="309"/>
      <c r="C16336" s="308"/>
      <c r="D16336" s="310"/>
    </row>
    <row r="16337" spans="1:4" x14ac:dyDescent="0.25">
      <c r="A16337" s="308"/>
      <c r="B16337" s="309"/>
      <c r="C16337" s="308"/>
      <c r="D16337" s="310"/>
    </row>
    <row r="16338" spans="1:4" x14ac:dyDescent="0.25">
      <c r="A16338" s="308"/>
      <c r="B16338" s="309"/>
      <c r="C16338" s="308"/>
      <c r="D16338" s="310"/>
    </row>
    <row r="16339" spans="1:4" x14ac:dyDescent="0.25">
      <c r="A16339" s="308"/>
      <c r="B16339" s="309"/>
      <c r="C16339" s="308"/>
      <c r="D16339" s="310"/>
    </row>
    <row r="16340" spans="1:4" x14ac:dyDescent="0.25">
      <c r="A16340" s="308"/>
      <c r="B16340" s="309"/>
      <c r="C16340" s="308"/>
      <c r="D16340" s="310"/>
    </row>
    <row r="16341" spans="1:4" x14ac:dyDescent="0.25">
      <c r="A16341" s="308"/>
      <c r="B16341" s="309"/>
      <c r="C16341" s="308"/>
      <c r="D16341" s="310"/>
    </row>
    <row r="16342" spans="1:4" x14ac:dyDescent="0.25">
      <c r="A16342" s="308"/>
      <c r="B16342" s="309"/>
      <c r="C16342" s="308"/>
      <c r="D16342" s="310"/>
    </row>
    <row r="16343" spans="1:4" x14ac:dyDescent="0.25">
      <c r="A16343" s="308"/>
      <c r="B16343" s="309"/>
      <c r="C16343" s="308"/>
      <c r="D16343" s="310"/>
    </row>
    <row r="16344" spans="1:4" x14ac:dyDescent="0.25">
      <c r="A16344" s="308"/>
      <c r="B16344" s="309"/>
      <c r="C16344" s="308"/>
      <c r="D16344" s="310"/>
    </row>
    <row r="16345" spans="1:4" x14ac:dyDescent="0.25">
      <c r="A16345" s="308"/>
      <c r="B16345" s="309"/>
      <c r="C16345" s="308"/>
      <c r="D16345" s="310"/>
    </row>
    <row r="16346" spans="1:4" x14ac:dyDescent="0.25">
      <c r="A16346" s="308"/>
      <c r="B16346" s="309"/>
      <c r="C16346" s="308"/>
      <c r="D16346" s="310"/>
    </row>
    <row r="16347" spans="1:4" x14ac:dyDescent="0.25">
      <c r="A16347" s="308"/>
      <c r="B16347" s="309"/>
      <c r="C16347" s="308"/>
      <c r="D16347" s="310"/>
    </row>
    <row r="16348" spans="1:4" x14ac:dyDescent="0.25">
      <c r="A16348" s="308"/>
      <c r="B16348" s="309"/>
      <c r="C16348" s="308"/>
      <c r="D16348" s="310"/>
    </row>
    <row r="16349" spans="1:4" x14ac:dyDescent="0.25">
      <c r="A16349" s="308"/>
      <c r="B16349" s="309"/>
      <c r="C16349" s="308"/>
      <c r="D16349" s="310"/>
    </row>
    <row r="16350" spans="1:4" x14ac:dyDescent="0.25">
      <c r="A16350" s="308"/>
      <c r="B16350" s="309"/>
      <c r="C16350" s="308"/>
      <c r="D16350" s="310"/>
    </row>
    <row r="16351" spans="1:4" x14ac:dyDescent="0.25">
      <c r="A16351" s="308"/>
      <c r="B16351" s="309"/>
      <c r="C16351" s="308"/>
      <c r="D16351" s="310"/>
    </row>
    <row r="16352" spans="1:4" x14ac:dyDescent="0.25">
      <c r="A16352" s="308"/>
      <c r="B16352" s="309"/>
      <c r="C16352" s="308"/>
      <c r="D16352" s="310"/>
    </row>
    <row r="16353" spans="1:4" x14ac:dyDescent="0.25">
      <c r="A16353" s="308"/>
      <c r="B16353" s="309"/>
      <c r="C16353" s="308"/>
      <c r="D16353" s="310"/>
    </row>
    <row r="16354" spans="1:4" x14ac:dyDescent="0.25">
      <c r="A16354" s="308"/>
      <c r="B16354" s="309"/>
      <c r="C16354" s="308"/>
      <c r="D16354" s="310"/>
    </row>
    <row r="16355" spans="1:4" x14ac:dyDescent="0.25">
      <c r="A16355" s="308"/>
      <c r="B16355" s="309"/>
      <c r="C16355" s="308"/>
      <c r="D16355" s="310"/>
    </row>
    <row r="16356" spans="1:4" x14ac:dyDescent="0.25">
      <c r="A16356" s="308"/>
      <c r="B16356" s="309"/>
      <c r="C16356" s="308"/>
      <c r="D16356" s="310"/>
    </row>
    <row r="16357" spans="1:4" x14ac:dyDescent="0.25">
      <c r="A16357" s="308"/>
      <c r="B16357" s="309"/>
      <c r="C16357" s="308"/>
      <c r="D16357" s="310"/>
    </row>
    <row r="16358" spans="1:4" x14ac:dyDescent="0.25">
      <c r="A16358" s="308"/>
      <c r="B16358" s="309"/>
      <c r="C16358" s="308"/>
      <c r="D16358" s="310"/>
    </row>
    <row r="16359" spans="1:4" x14ac:dyDescent="0.25">
      <c r="A16359" s="308"/>
      <c r="B16359" s="309"/>
      <c r="C16359" s="308"/>
      <c r="D16359" s="310"/>
    </row>
    <row r="16360" spans="1:4" x14ac:dyDescent="0.25">
      <c r="A16360" s="308"/>
      <c r="B16360" s="309"/>
      <c r="C16360" s="308"/>
      <c r="D16360" s="310"/>
    </row>
    <row r="16361" spans="1:4" x14ac:dyDescent="0.25">
      <c r="A16361" s="308"/>
      <c r="B16361" s="309"/>
      <c r="C16361" s="308"/>
      <c r="D16361" s="310"/>
    </row>
    <row r="16362" spans="1:4" x14ac:dyDescent="0.25">
      <c r="A16362" s="308"/>
      <c r="B16362" s="309"/>
      <c r="C16362" s="308"/>
      <c r="D16362" s="310"/>
    </row>
    <row r="16363" spans="1:4" x14ac:dyDescent="0.25">
      <c r="A16363" s="308"/>
      <c r="B16363" s="309"/>
      <c r="C16363" s="308"/>
      <c r="D16363" s="310"/>
    </row>
    <row r="16364" spans="1:4" x14ac:dyDescent="0.25">
      <c r="A16364" s="308"/>
      <c r="B16364" s="309"/>
      <c r="C16364" s="308"/>
      <c r="D16364" s="310"/>
    </row>
    <row r="16365" spans="1:4" x14ac:dyDescent="0.25">
      <c r="A16365" s="308"/>
      <c r="B16365" s="309"/>
      <c r="C16365" s="308"/>
      <c r="D16365" s="310"/>
    </row>
    <row r="16366" spans="1:4" x14ac:dyDescent="0.25">
      <c r="A16366" s="308"/>
      <c r="B16366" s="309"/>
      <c r="C16366" s="308"/>
      <c r="D16366" s="310"/>
    </row>
    <row r="16367" spans="1:4" x14ac:dyDescent="0.25">
      <c r="A16367" s="308"/>
      <c r="B16367" s="309"/>
      <c r="C16367" s="308"/>
      <c r="D16367" s="310"/>
    </row>
    <row r="16368" spans="1:4" x14ac:dyDescent="0.25">
      <c r="A16368" s="308"/>
      <c r="B16368" s="309"/>
      <c r="C16368" s="308"/>
      <c r="D16368" s="310"/>
    </row>
    <row r="16369" spans="1:4" x14ac:dyDescent="0.25">
      <c r="A16369" s="308"/>
      <c r="B16369" s="309"/>
      <c r="C16369" s="308"/>
      <c r="D16369" s="310"/>
    </row>
    <row r="16370" spans="1:4" x14ac:dyDescent="0.25">
      <c r="A16370" s="308"/>
      <c r="B16370" s="309"/>
      <c r="C16370" s="308"/>
      <c r="D16370" s="310"/>
    </row>
    <row r="16371" spans="1:4" x14ac:dyDescent="0.25">
      <c r="A16371" s="308"/>
      <c r="B16371" s="309"/>
      <c r="C16371" s="308"/>
      <c r="D16371" s="310"/>
    </row>
    <row r="16372" spans="1:4" x14ac:dyDescent="0.25">
      <c r="A16372" s="308"/>
      <c r="B16372" s="309"/>
      <c r="C16372" s="308"/>
      <c r="D16372" s="310"/>
    </row>
    <row r="16373" spans="1:4" x14ac:dyDescent="0.25">
      <c r="A16373" s="308"/>
      <c r="B16373" s="309"/>
      <c r="C16373" s="308"/>
      <c r="D16373" s="310"/>
    </row>
    <row r="16374" spans="1:4" x14ac:dyDescent="0.25">
      <c r="A16374" s="308"/>
      <c r="B16374" s="309"/>
      <c r="C16374" s="308"/>
      <c r="D16374" s="310"/>
    </row>
    <row r="16375" spans="1:4" x14ac:dyDescent="0.25">
      <c r="A16375" s="308"/>
      <c r="B16375" s="309"/>
      <c r="C16375" s="308"/>
      <c r="D16375" s="310"/>
    </row>
    <row r="16376" spans="1:4" x14ac:dyDescent="0.25">
      <c r="A16376" s="308"/>
      <c r="B16376" s="309"/>
      <c r="C16376" s="308"/>
      <c r="D16376" s="310"/>
    </row>
    <row r="16377" spans="1:4" x14ac:dyDescent="0.25">
      <c r="A16377" s="308"/>
      <c r="B16377" s="309"/>
      <c r="C16377" s="308"/>
      <c r="D16377" s="310"/>
    </row>
    <row r="16378" spans="1:4" x14ac:dyDescent="0.25">
      <c r="A16378" s="308"/>
      <c r="B16378" s="309"/>
      <c r="C16378" s="308"/>
      <c r="D16378" s="310"/>
    </row>
    <row r="16379" spans="1:4" x14ac:dyDescent="0.25">
      <c r="A16379" s="308"/>
      <c r="B16379" s="309"/>
      <c r="C16379" s="308"/>
      <c r="D16379" s="310"/>
    </row>
    <row r="16380" spans="1:4" x14ac:dyDescent="0.25">
      <c r="A16380" s="308"/>
      <c r="B16380" s="309"/>
      <c r="C16380" s="308"/>
      <c r="D16380" s="310"/>
    </row>
    <row r="16381" spans="1:4" x14ac:dyDescent="0.25">
      <c r="A16381" s="308"/>
      <c r="B16381" s="309"/>
      <c r="C16381" s="308"/>
      <c r="D16381" s="310"/>
    </row>
    <row r="16382" spans="1:4" x14ac:dyDescent="0.25">
      <c r="A16382" s="308"/>
      <c r="B16382" s="309"/>
      <c r="C16382" s="308"/>
      <c r="D16382" s="310"/>
    </row>
    <row r="16383" spans="1:4" x14ac:dyDescent="0.25">
      <c r="A16383" s="308"/>
      <c r="B16383" s="309"/>
      <c r="C16383" s="308"/>
      <c r="D16383" s="310"/>
    </row>
    <row r="16384" spans="1:4" x14ac:dyDescent="0.25">
      <c r="A16384" s="308"/>
      <c r="B16384" s="309"/>
      <c r="C16384" s="308"/>
      <c r="D16384" s="310"/>
    </row>
    <row r="16385" spans="1:4" x14ac:dyDescent="0.25">
      <c r="A16385" s="308"/>
      <c r="B16385" s="309"/>
      <c r="C16385" s="308"/>
      <c r="D16385" s="310"/>
    </row>
    <row r="16386" spans="1:4" x14ac:dyDescent="0.25">
      <c r="A16386" s="308"/>
      <c r="B16386" s="309"/>
      <c r="C16386" s="308"/>
      <c r="D16386" s="310"/>
    </row>
    <row r="16387" spans="1:4" x14ac:dyDescent="0.25">
      <c r="A16387" s="308"/>
      <c r="B16387" s="309"/>
      <c r="C16387" s="308"/>
      <c r="D16387" s="310"/>
    </row>
    <row r="16388" spans="1:4" x14ac:dyDescent="0.25">
      <c r="A16388" s="308"/>
      <c r="B16388" s="309"/>
      <c r="C16388" s="308"/>
      <c r="D16388" s="310"/>
    </row>
    <row r="16389" spans="1:4" x14ac:dyDescent="0.25">
      <c r="A16389" s="308"/>
      <c r="B16389" s="309"/>
      <c r="C16389" s="308"/>
      <c r="D16389" s="310"/>
    </row>
    <row r="16390" spans="1:4" x14ac:dyDescent="0.25">
      <c r="A16390" s="308"/>
      <c r="B16390" s="309"/>
      <c r="C16390" s="308"/>
      <c r="D16390" s="310"/>
    </row>
    <row r="16391" spans="1:4" x14ac:dyDescent="0.25">
      <c r="A16391" s="308"/>
      <c r="B16391" s="309"/>
      <c r="C16391" s="308"/>
      <c r="D16391" s="310"/>
    </row>
    <row r="16392" spans="1:4" x14ac:dyDescent="0.25">
      <c r="A16392" s="308"/>
      <c r="B16392" s="309"/>
      <c r="C16392" s="308"/>
      <c r="D16392" s="310"/>
    </row>
    <row r="16393" spans="1:4" x14ac:dyDescent="0.25">
      <c r="A16393" s="308"/>
      <c r="B16393" s="309"/>
      <c r="C16393" s="308"/>
      <c r="D16393" s="310"/>
    </row>
    <row r="16394" spans="1:4" x14ac:dyDescent="0.25">
      <c r="A16394" s="308"/>
      <c r="B16394" s="309"/>
      <c r="C16394" s="308"/>
      <c r="D16394" s="310"/>
    </row>
    <row r="16395" spans="1:4" x14ac:dyDescent="0.25">
      <c r="A16395" s="308"/>
      <c r="B16395" s="309"/>
      <c r="C16395" s="308"/>
      <c r="D16395" s="310"/>
    </row>
    <row r="16396" spans="1:4" x14ac:dyDescent="0.25">
      <c r="A16396" s="308"/>
      <c r="B16396" s="309"/>
      <c r="C16396" s="308"/>
      <c r="D16396" s="310"/>
    </row>
    <row r="16397" spans="1:4" x14ac:dyDescent="0.25">
      <c r="A16397" s="308"/>
      <c r="B16397" s="309"/>
      <c r="C16397" s="308"/>
      <c r="D16397" s="310"/>
    </row>
    <row r="16398" spans="1:4" x14ac:dyDescent="0.25">
      <c r="A16398" s="308"/>
      <c r="B16398" s="309"/>
      <c r="C16398" s="308"/>
      <c r="D16398" s="310"/>
    </row>
    <row r="16399" spans="1:4" x14ac:dyDescent="0.25">
      <c r="A16399" s="308"/>
      <c r="B16399" s="309"/>
      <c r="C16399" s="308"/>
      <c r="D16399" s="310"/>
    </row>
    <row r="16400" spans="1:4" x14ac:dyDescent="0.25">
      <c r="A16400" s="308"/>
      <c r="B16400" s="309"/>
      <c r="C16400" s="308"/>
      <c r="D16400" s="310"/>
    </row>
    <row r="16401" spans="1:4" x14ac:dyDescent="0.25">
      <c r="A16401" s="308"/>
      <c r="B16401" s="309"/>
      <c r="C16401" s="308"/>
      <c r="D16401" s="310"/>
    </row>
    <row r="16402" spans="1:4" x14ac:dyDescent="0.25">
      <c r="A16402" s="308"/>
      <c r="B16402" s="309"/>
      <c r="C16402" s="308"/>
      <c r="D16402" s="310"/>
    </row>
    <row r="16403" spans="1:4" x14ac:dyDescent="0.25">
      <c r="A16403" s="308"/>
      <c r="B16403" s="309"/>
      <c r="C16403" s="308"/>
      <c r="D16403" s="310"/>
    </row>
    <row r="16404" spans="1:4" x14ac:dyDescent="0.25">
      <c r="A16404" s="308"/>
      <c r="B16404" s="309"/>
      <c r="C16404" s="308"/>
      <c r="D16404" s="310"/>
    </row>
    <row r="16405" spans="1:4" x14ac:dyDescent="0.25">
      <c r="A16405" s="308"/>
      <c r="B16405" s="309"/>
      <c r="C16405" s="308"/>
      <c r="D16405" s="310"/>
    </row>
    <row r="16406" spans="1:4" x14ac:dyDescent="0.25">
      <c r="A16406" s="308"/>
      <c r="B16406" s="309"/>
      <c r="C16406" s="308"/>
      <c r="D16406" s="310"/>
    </row>
    <row r="16407" spans="1:4" x14ac:dyDescent="0.25">
      <c r="A16407" s="308"/>
      <c r="B16407" s="309"/>
      <c r="C16407" s="308"/>
      <c r="D16407" s="310"/>
    </row>
    <row r="16408" spans="1:4" x14ac:dyDescent="0.25">
      <c r="A16408" s="308"/>
      <c r="B16408" s="309"/>
      <c r="C16408" s="308"/>
      <c r="D16408" s="310"/>
    </row>
    <row r="16409" spans="1:4" x14ac:dyDescent="0.25">
      <c r="A16409" s="308"/>
      <c r="B16409" s="309"/>
      <c r="C16409" s="308"/>
      <c r="D16409" s="310"/>
    </row>
    <row r="16410" spans="1:4" x14ac:dyDescent="0.25">
      <c r="A16410" s="308"/>
      <c r="B16410" s="309"/>
      <c r="C16410" s="308"/>
      <c r="D16410" s="310"/>
    </row>
    <row r="16411" spans="1:4" x14ac:dyDescent="0.25">
      <c r="A16411" s="308"/>
      <c r="B16411" s="309"/>
      <c r="C16411" s="308"/>
      <c r="D16411" s="310"/>
    </row>
    <row r="16412" spans="1:4" x14ac:dyDescent="0.25">
      <c r="A16412" s="308"/>
      <c r="B16412" s="309"/>
      <c r="C16412" s="308"/>
      <c r="D16412" s="310"/>
    </row>
    <row r="16413" spans="1:4" x14ac:dyDescent="0.25">
      <c r="A16413" s="308"/>
      <c r="B16413" s="309"/>
      <c r="C16413" s="308"/>
      <c r="D16413" s="310"/>
    </row>
    <row r="16414" spans="1:4" x14ac:dyDescent="0.25">
      <c r="A16414" s="308"/>
      <c r="B16414" s="309"/>
      <c r="C16414" s="308"/>
      <c r="D16414" s="310"/>
    </row>
    <row r="16415" spans="1:4" x14ac:dyDescent="0.25">
      <c r="A16415" s="308"/>
      <c r="B16415" s="309"/>
      <c r="C16415" s="308"/>
      <c r="D16415" s="310"/>
    </row>
    <row r="16416" spans="1:4" x14ac:dyDescent="0.25">
      <c r="A16416" s="308"/>
      <c r="B16416" s="309"/>
      <c r="C16416" s="308"/>
      <c r="D16416" s="310"/>
    </row>
    <row r="16417" spans="1:4" x14ac:dyDescent="0.25">
      <c r="A16417" s="308"/>
      <c r="B16417" s="309"/>
      <c r="C16417" s="308"/>
      <c r="D16417" s="310"/>
    </row>
    <row r="16418" spans="1:4" x14ac:dyDescent="0.25">
      <c r="A16418" s="308"/>
      <c r="B16418" s="309"/>
      <c r="C16418" s="308"/>
      <c r="D16418" s="310"/>
    </row>
    <row r="16419" spans="1:4" x14ac:dyDescent="0.25">
      <c r="A16419" s="308"/>
      <c r="B16419" s="309"/>
      <c r="C16419" s="308"/>
      <c r="D16419" s="310"/>
    </row>
    <row r="16420" spans="1:4" x14ac:dyDescent="0.25">
      <c r="A16420" s="308"/>
      <c r="B16420" s="309"/>
      <c r="C16420" s="308"/>
      <c r="D16420" s="310"/>
    </row>
    <row r="16421" spans="1:4" x14ac:dyDescent="0.25">
      <c r="A16421" s="308"/>
      <c r="B16421" s="309"/>
      <c r="C16421" s="308"/>
      <c r="D16421" s="310"/>
    </row>
    <row r="16422" spans="1:4" x14ac:dyDescent="0.25">
      <c r="A16422" s="308"/>
      <c r="B16422" s="309"/>
      <c r="C16422" s="308"/>
      <c r="D16422" s="310"/>
    </row>
    <row r="16423" spans="1:4" x14ac:dyDescent="0.25">
      <c r="A16423" s="308"/>
      <c r="B16423" s="309"/>
      <c r="C16423" s="308"/>
      <c r="D16423" s="310"/>
    </row>
    <row r="16424" spans="1:4" x14ac:dyDescent="0.25">
      <c r="A16424" s="308"/>
      <c r="B16424" s="309"/>
      <c r="C16424" s="308"/>
      <c r="D16424" s="310"/>
    </row>
    <row r="16425" spans="1:4" x14ac:dyDescent="0.25">
      <c r="A16425" s="308"/>
      <c r="B16425" s="309"/>
      <c r="C16425" s="308"/>
      <c r="D16425" s="310"/>
    </row>
    <row r="16426" spans="1:4" x14ac:dyDescent="0.25">
      <c r="A16426" s="308"/>
      <c r="B16426" s="309"/>
      <c r="C16426" s="308"/>
      <c r="D16426" s="310"/>
    </row>
    <row r="16427" spans="1:4" x14ac:dyDescent="0.25">
      <c r="A16427" s="308"/>
      <c r="B16427" s="309"/>
      <c r="C16427" s="308"/>
      <c r="D16427" s="310"/>
    </row>
    <row r="16428" spans="1:4" x14ac:dyDescent="0.25">
      <c r="A16428" s="308"/>
      <c r="B16428" s="309"/>
      <c r="C16428" s="308"/>
      <c r="D16428" s="310"/>
    </row>
    <row r="16429" spans="1:4" x14ac:dyDescent="0.25">
      <c r="A16429" s="308"/>
      <c r="B16429" s="309"/>
      <c r="C16429" s="308"/>
      <c r="D16429" s="310"/>
    </row>
    <row r="16430" spans="1:4" x14ac:dyDescent="0.25">
      <c r="A16430" s="308"/>
      <c r="B16430" s="309"/>
      <c r="C16430" s="308"/>
      <c r="D16430" s="310"/>
    </row>
    <row r="16431" spans="1:4" x14ac:dyDescent="0.25">
      <c r="A16431" s="308"/>
      <c r="B16431" s="309"/>
      <c r="C16431" s="308"/>
      <c r="D16431" s="310"/>
    </row>
    <row r="16432" spans="1:4" x14ac:dyDescent="0.25">
      <c r="A16432" s="308"/>
      <c r="B16432" s="309"/>
      <c r="C16432" s="308"/>
      <c r="D16432" s="310"/>
    </row>
    <row r="16433" spans="1:4" x14ac:dyDescent="0.25">
      <c r="A16433" s="308"/>
      <c r="B16433" s="309"/>
      <c r="C16433" s="308"/>
      <c r="D16433" s="310"/>
    </row>
    <row r="16434" spans="1:4" x14ac:dyDescent="0.25">
      <c r="A16434" s="308"/>
      <c r="B16434" s="309"/>
      <c r="C16434" s="308"/>
      <c r="D16434" s="310"/>
    </row>
    <row r="16435" spans="1:4" x14ac:dyDescent="0.25">
      <c r="A16435" s="308"/>
      <c r="B16435" s="309"/>
      <c r="C16435" s="308"/>
      <c r="D16435" s="310"/>
    </row>
    <row r="16436" spans="1:4" x14ac:dyDescent="0.25">
      <c r="A16436" s="308"/>
      <c r="B16436" s="309"/>
      <c r="C16436" s="308"/>
      <c r="D16436" s="310"/>
    </row>
    <row r="16437" spans="1:4" x14ac:dyDescent="0.25">
      <c r="A16437" s="308"/>
      <c r="B16437" s="309"/>
      <c r="C16437" s="308"/>
      <c r="D16437" s="310"/>
    </row>
    <row r="16438" spans="1:4" x14ac:dyDescent="0.25">
      <c r="A16438" s="308"/>
      <c r="B16438" s="309"/>
      <c r="C16438" s="308"/>
      <c r="D16438" s="310"/>
    </row>
    <row r="16439" spans="1:4" x14ac:dyDescent="0.25">
      <c r="A16439" s="308"/>
      <c r="B16439" s="309"/>
      <c r="C16439" s="308"/>
      <c r="D16439" s="310"/>
    </row>
    <row r="16440" spans="1:4" x14ac:dyDescent="0.25">
      <c r="A16440" s="308"/>
      <c r="B16440" s="309"/>
      <c r="C16440" s="308"/>
      <c r="D16440" s="310"/>
    </row>
    <row r="16441" spans="1:4" x14ac:dyDescent="0.25">
      <c r="A16441" s="308"/>
      <c r="B16441" s="309"/>
      <c r="C16441" s="308"/>
      <c r="D16441" s="310"/>
    </row>
    <row r="16442" spans="1:4" x14ac:dyDescent="0.25">
      <c r="A16442" s="308"/>
      <c r="B16442" s="309"/>
      <c r="C16442" s="308"/>
      <c r="D16442" s="310"/>
    </row>
    <row r="16443" spans="1:4" x14ac:dyDescent="0.25">
      <c r="A16443" s="308"/>
      <c r="B16443" s="309"/>
      <c r="C16443" s="308"/>
      <c r="D16443" s="310"/>
    </row>
    <row r="16444" spans="1:4" x14ac:dyDescent="0.25">
      <c r="A16444" s="308"/>
      <c r="B16444" s="309"/>
      <c r="C16444" s="308"/>
      <c r="D16444" s="310"/>
    </row>
    <row r="16445" spans="1:4" x14ac:dyDescent="0.25">
      <c r="A16445" s="308"/>
      <c r="B16445" s="309"/>
      <c r="C16445" s="308"/>
      <c r="D16445" s="310"/>
    </row>
    <row r="16446" spans="1:4" x14ac:dyDescent="0.25">
      <c r="A16446" s="308"/>
      <c r="B16446" s="309"/>
      <c r="C16446" s="308"/>
      <c r="D16446" s="310"/>
    </row>
    <row r="16447" spans="1:4" x14ac:dyDescent="0.25">
      <c r="A16447" s="308"/>
      <c r="B16447" s="309"/>
      <c r="C16447" s="308"/>
      <c r="D16447" s="310"/>
    </row>
    <row r="16448" spans="1:4" x14ac:dyDescent="0.25">
      <c r="A16448" s="308"/>
      <c r="B16448" s="309"/>
      <c r="C16448" s="308"/>
      <c r="D16448" s="310"/>
    </row>
    <row r="16449" spans="1:4" x14ac:dyDescent="0.25">
      <c r="A16449" s="308"/>
      <c r="B16449" s="309"/>
      <c r="C16449" s="308"/>
      <c r="D16449" s="310"/>
    </row>
    <row r="16450" spans="1:4" x14ac:dyDescent="0.25">
      <c r="A16450" s="308"/>
      <c r="B16450" s="309"/>
      <c r="C16450" s="308"/>
      <c r="D16450" s="310"/>
    </row>
    <row r="16451" spans="1:4" x14ac:dyDescent="0.25">
      <c r="A16451" s="308"/>
      <c r="B16451" s="309"/>
      <c r="C16451" s="308"/>
      <c r="D16451" s="310"/>
    </row>
    <row r="16452" spans="1:4" x14ac:dyDescent="0.25">
      <c r="A16452" s="308"/>
      <c r="B16452" s="309"/>
      <c r="C16452" s="308"/>
      <c r="D16452" s="310"/>
    </row>
    <row r="16453" spans="1:4" x14ac:dyDescent="0.25">
      <c r="A16453" s="308"/>
      <c r="B16453" s="309"/>
      <c r="C16453" s="308"/>
      <c r="D16453" s="310"/>
    </row>
    <row r="16454" spans="1:4" x14ac:dyDescent="0.25">
      <c r="A16454" s="308"/>
      <c r="B16454" s="309"/>
      <c r="C16454" s="308"/>
      <c r="D16454" s="310"/>
    </row>
    <row r="16455" spans="1:4" x14ac:dyDescent="0.25">
      <c r="A16455" s="308"/>
      <c r="B16455" s="309"/>
      <c r="C16455" s="308"/>
      <c r="D16455" s="310"/>
    </row>
    <row r="16456" spans="1:4" x14ac:dyDescent="0.25">
      <c r="A16456" s="308"/>
      <c r="B16456" s="309"/>
      <c r="C16456" s="308"/>
      <c r="D16456" s="310"/>
    </row>
    <row r="16457" spans="1:4" x14ac:dyDescent="0.25">
      <c r="A16457" s="308"/>
      <c r="B16457" s="309"/>
      <c r="C16457" s="308"/>
      <c r="D16457" s="310"/>
    </row>
    <row r="16458" spans="1:4" x14ac:dyDescent="0.25">
      <c r="A16458" s="308"/>
      <c r="B16458" s="309"/>
      <c r="C16458" s="308"/>
      <c r="D16458" s="310"/>
    </row>
    <row r="16459" spans="1:4" x14ac:dyDescent="0.25">
      <c r="A16459" s="308"/>
      <c r="B16459" s="309"/>
      <c r="C16459" s="308"/>
      <c r="D16459" s="310"/>
    </row>
    <row r="16460" spans="1:4" x14ac:dyDescent="0.25">
      <c r="A16460" s="308"/>
      <c r="B16460" s="309"/>
      <c r="C16460" s="308"/>
      <c r="D16460" s="310"/>
    </row>
    <row r="16461" spans="1:4" x14ac:dyDescent="0.25">
      <c r="A16461" s="308"/>
      <c r="B16461" s="309"/>
      <c r="C16461" s="308"/>
      <c r="D16461" s="310"/>
    </row>
    <row r="16462" spans="1:4" x14ac:dyDescent="0.25">
      <c r="A16462" s="308"/>
      <c r="B16462" s="309"/>
      <c r="C16462" s="308"/>
      <c r="D16462" s="310"/>
    </row>
    <row r="16463" spans="1:4" x14ac:dyDescent="0.25">
      <c r="A16463" s="308"/>
      <c r="B16463" s="309"/>
      <c r="C16463" s="308"/>
      <c r="D16463" s="310"/>
    </row>
    <row r="16464" spans="1:4" x14ac:dyDescent="0.25">
      <c r="A16464" s="308"/>
      <c r="B16464" s="309"/>
      <c r="C16464" s="308"/>
      <c r="D16464" s="310"/>
    </row>
    <row r="16465" spans="1:4" x14ac:dyDescent="0.25">
      <c r="A16465" s="308"/>
      <c r="B16465" s="309"/>
      <c r="C16465" s="308"/>
      <c r="D16465" s="310"/>
    </row>
    <row r="16466" spans="1:4" x14ac:dyDescent="0.25">
      <c r="A16466" s="308"/>
      <c r="B16466" s="309"/>
      <c r="C16466" s="308"/>
      <c r="D16466" s="310"/>
    </row>
    <row r="16467" spans="1:4" x14ac:dyDescent="0.25">
      <c r="A16467" s="308"/>
      <c r="B16467" s="309"/>
      <c r="C16467" s="308"/>
      <c r="D16467" s="310"/>
    </row>
    <row r="16468" spans="1:4" x14ac:dyDescent="0.25">
      <c r="A16468" s="308"/>
      <c r="B16468" s="309"/>
      <c r="C16468" s="308"/>
      <c r="D16468" s="310"/>
    </row>
    <row r="16469" spans="1:4" x14ac:dyDescent="0.25">
      <c r="A16469" s="308"/>
      <c r="B16469" s="309"/>
      <c r="C16469" s="308"/>
      <c r="D16469" s="310"/>
    </row>
    <row r="16470" spans="1:4" x14ac:dyDescent="0.25">
      <c r="A16470" s="308"/>
      <c r="B16470" s="309"/>
      <c r="C16470" s="308"/>
      <c r="D16470" s="310"/>
    </row>
    <row r="16471" spans="1:4" x14ac:dyDescent="0.25">
      <c r="A16471" s="308"/>
      <c r="B16471" s="309"/>
      <c r="C16471" s="308"/>
      <c r="D16471" s="310"/>
    </row>
    <row r="16472" spans="1:4" x14ac:dyDescent="0.25">
      <c r="A16472" s="308"/>
      <c r="B16472" s="309"/>
      <c r="C16472" s="308"/>
      <c r="D16472" s="310"/>
    </row>
    <row r="16473" spans="1:4" x14ac:dyDescent="0.25">
      <c r="A16473" s="308"/>
      <c r="B16473" s="309"/>
      <c r="C16473" s="308"/>
      <c r="D16473" s="310"/>
    </row>
    <row r="16474" spans="1:4" x14ac:dyDescent="0.25">
      <c r="A16474" s="308"/>
      <c r="B16474" s="309"/>
      <c r="C16474" s="308"/>
      <c r="D16474" s="310"/>
    </row>
    <row r="16475" spans="1:4" x14ac:dyDescent="0.25">
      <c r="A16475" s="308"/>
      <c r="B16475" s="309"/>
      <c r="C16475" s="308"/>
      <c r="D16475" s="310"/>
    </row>
    <row r="16476" spans="1:4" x14ac:dyDescent="0.25">
      <c r="A16476" s="308"/>
      <c r="B16476" s="309"/>
      <c r="C16476" s="308"/>
      <c r="D16476" s="310"/>
    </row>
    <row r="16477" spans="1:4" x14ac:dyDescent="0.25">
      <c r="A16477" s="308"/>
      <c r="B16477" s="309"/>
      <c r="C16477" s="308"/>
      <c r="D16477" s="310"/>
    </row>
    <row r="16478" spans="1:4" x14ac:dyDescent="0.25">
      <c r="A16478" s="308"/>
      <c r="B16478" s="309"/>
      <c r="C16478" s="308"/>
      <c r="D16478" s="310"/>
    </row>
    <row r="16479" spans="1:4" x14ac:dyDescent="0.25">
      <c r="A16479" s="308"/>
      <c r="B16479" s="309"/>
      <c r="C16479" s="308"/>
      <c r="D16479" s="310"/>
    </row>
    <row r="16480" spans="1:4" x14ac:dyDescent="0.25">
      <c r="A16480" s="308"/>
      <c r="B16480" s="309"/>
      <c r="C16480" s="308"/>
      <c r="D16480" s="310"/>
    </row>
    <row r="16481" spans="1:4" x14ac:dyDescent="0.25">
      <c r="A16481" s="308"/>
      <c r="B16481" s="309"/>
      <c r="C16481" s="308"/>
      <c r="D16481" s="310"/>
    </row>
    <row r="16482" spans="1:4" x14ac:dyDescent="0.25">
      <c r="A16482" s="308"/>
      <c r="B16482" s="309"/>
      <c r="C16482" s="308"/>
      <c r="D16482" s="310"/>
    </row>
    <row r="16483" spans="1:4" x14ac:dyDescent="0.25">
      <c r="A16483" s="308"/>
      <c r="B16483" s="309"/>
      <c r="C16483" s="308"/>
      <c r="D16483" s="310"/>
    </row>
    <row r="16484" spans="1:4" x14ac:dyDescent="0.25">
      <c r="A16484" s="308"/>
      <c r="B16484" s="309"/>
      <c r="C16484" s="308"/>
      <c r="D16484" s="310"/>
    </row>
    <row r="16485" spans="1:4" x14ac:dyDescent="0.25">
      <c r="A16485" s="308"/>
      <c r="B16485" s="309"/>
      <c r="C16485" s="308"/>
      <c r="D16485" s="310"/>
    </row>
    <row r="16486" spans="1:4" x14ac:dyDescent="0.25">
      <c r="A16486" s="308"/>
      <c r="B16486" s="309"/>
      <c r="C16486" s="308"/>
      <c r="D16486" s="310"/>
    </row>
    <row r="16487" spans="1:4" x14ac:dyDescent="0.25">
      <c r="A16487" s="308"/>
      <c r="B16487" s="309"/>
      <c r="C16487" s="308"/>
      <c r="D16487" s="310"/>
    </row>
    <row r="16488" spans="1:4" x14ac:dyDescent="0.25">
      <c r="A16488" s="308"/>
      <c r="B16488" s="309"/>
      <c r="C16488" s="308"/>
      <c r="D16488" s="310"/>
    </row>
    <row r="16489" spans="1:4" x14ac:dyDescent="0.25">
      <c r="A16489" s="308"/>
      <c r="B16489" s="309"/>
      <c r="C16489" s="308"/>
      <c r="D16489" s="310"/>
    </row>
    <row r="16490" spans="1:4" x14ac:dyDescent="0.25">
      <c r="A16490" s="308"/>
      <c r="B16490" s="309"/>
      <c r="C16490" s="308"/>
      <c r="D16490" s="310"/>
    </row>
    <row r="16491" spans="1:4" x14ac:dyDescent="0.25">
      <c r="A16491" s="308"/>
      <c r="B16491" s="309"/>
      <c r="C16491" s="308"/>
      <c r="D16491" s="310"/>
    </row>
    <row r="16492" spans="1:4" x14ac:dyDescent="0.25">
      <c r="A16492" s="308"/>
      <c r="B16492" s="309"/>
      <c r="C16492" s="308"/>
      <c r="D16492" s="310"/>
    </row>
    <row r="16493" spans="1:4" x14ac:dyDescent="0.25">
      <c r="A16493" s="308"/>
      <c r="B16493" s="309"/>
      <c r="C16493" s="308"/>
      <c r="D16493" s="310"/>
    </row>
    <row r="16494" spans="1:4" x14ac:dyDescent="0.25">
      <c r="A16494" s="308"/>
      <c r="B16494" s="309"/>
      <c r="C16494" s="308"/>
      <c r="D16494" s="310"/>
    </row>
    <row r="16495" spans="1:4" x14ac:dyDescent="0.25">
      <c r="A16495" s="308"/>
      <c r="B16495" s="309"/>
      <c r="C16495" s="308"/>
      <c r="D16495" s="310"/>
    </row>
    <row r="16496" spans="1:4" x14ac:dyDescent="0.25">
      <c r="A16496" s="308"/>
      <c r="B16496" s="309"/>
      <c r="C16496" s="308"/>
      <c r="D16496" s="310"/>
    </row>
    <row r="16497" spans="1:4" x14ac:dyDescent="0.25">
      <c r="A16497" s="308"/>
      <c r="B16497" s="309"/>
      <c r="C16497" s="308"/>
      <c r="D16497" s="310"/>
    </row>
    <row r="16498" spans="1:4" x14ac:dyDescent="0.25">
      <c r="A16498" s="308"/>
      <c r="B16498" s="309"/>
      <c r="C16498" s="308"/>
      <c r="D16498" s="310"/>
    </row>
    <row r="16499" spans="1:4" x14ac:dyDescent="0.25">
      <c r="A16499" s="308"/>
      <c r="B16499" s="309"/>
      <c r="C16499" s="308"/>
      <c r="D16499" s="310"/>
    </row>
    <row r="16500" spans="1:4" x14ac:dyDescent="0.25">
      <c r="A16500" s="308"/>
      <c r="B16500" s="309"/>
      <c r="C16500" s="308"/>
      <c r="D16500" s="310"/>
    </row>
    <row r="16501" spans="1:4" x14ac:dyDescent="0.25">
      <c r="A16501" s="308"/>
      <c r="B16501" s="309"/>
      <c r="C16501" s="308"/>
      <c r="D16501" s="310"/>
    </row>
    <row r="16502" spans="1:4" x14ac:dyDescent="0.25">
      <c r="A16502" s="308"/>
      <c r="B16502" s="309"/>
      <c r="C16502" s="308"/>
      <c r="D16502" s="310"/>
    </row>
    <row r="16503" spans="1:4" x14ac:dyDescent="0.25">
      <c r="A16503" s="308"/>
      <c r="B16503" s="309"/>
      <c r="C16503" s="308"/>
      <c r="D16503" s="310"/>
    </row>
    <row r="16504" spans="1:4" x14ac:dyDescent="0.25">
      <c r="A16504" s="308"/>
      <c r="B16504" s="309"/>
      <c r="C16504" s="308"/>
      <c r="D16504" s="310"/>
    </row>
    <row r="16505" spans="1:4" x14ac:dyDescent="0.25">
      <c r="A16505" s="308"/>
      <c r="B16505" s="309"/>
      <c r="C16505" s="308"/>
      <c r="D16505" s="310"/>
    </row>
    <row r="16506" spans="1:4" x14ac:dyDescent="0.25">
      <c r="A16506" s="308"/>
      <c r="B16506" s="309"/>
      <c r="C16506" s="308"/>
      <c r="D16506" s="310"/>
    </row>
    <row r="16507" spans="1:4" x14ac:dyDescent="0.25">
      <c r="A16507" s="308"/>
      <c r="B16507" s="309"/>
      <c r="C16507" s="308"/>
      <c r="D16507" s="310"/>
    </row>
    <row r="16508" spans="1:4" x14ac:dyDescent="0.25">
      <c r="A16508" s="308"/>
      <c r="B16508" s="309"/>
      <c r="C16508" s="308"/>
      <c r="D16508" s="310"/>
    </row>
    <row r="16509" spans="1:4" x14ac:dyDescent="0.25">
      <c r="A16509" s="308"/>
      <c r="B16509" s="309"/>
      <c r="C16509" s="308"/>
      <c r="D16509" s="310"/>
    </row>
    <row r="16510" spans="1:4" x14ac:dyDescent="0.25">
      <c r="A16510" s="308"/>
      <c r="B16510" s="309"/>
      <c r="C16510" s="308"/>
      <c r="D16510" s="310"/>
    </row>
    <row r="16511" spans="1:4" x14ac:dyDescent="0.25">
      <c r="A16511" s="308"/>
      <c r="B16511" s="309"/>
      <c r="C16511" s="308"/>
      <c r="D16511" s="310"/>
    </row>
    <row r="16512" spans="1:4" x14ac:dyDescent="0.25">
      <c r="A16512" s="308"/>
      <c r="B16512" s="309"/>
      <c r="C16512" s="308"/>
      <c r="D16512" s="310"/>
    </row>
    <row r="16513" spans="1:4" x14ac:dyDescent="0.25">
      <c r="A16513" s="308"/>
      <c r="B16513" s="309"/>
      <c r="C16513" s="308"/>
      <c r="D16513" s="310"/>
    </row>
    <row r="16514" spans="1:4" x14ac:dyDescent="0.25">
      <c r="A16514" s="308"/>
      <c r="B16514" s="309"/>
      <c r="C16514" s="308"/>
      <c r="D16514" s="310"/>
    </row>
    <row r="16515" spans="1:4" x14ac:dyDescent="0.25">
      <c r="A16515" s="308"/>
      <c r="B16515" s="309"/>
      <c r="C16515" s="308"/>
      <c r="D16515" s="310"/>
    </row>
    <row r="16516" spans="1:4" x14ac:dyDescent="0.25">
      <c r="A16516" s="308"/>
      <c r="B16516" s="309"/>
      <c r="C16516" s="308"/>
      <c r="D16516" s="310"/>
    </row>
    <row r="16517" spans="1:4" x14ac:dyDescent="0.25">
      <c r="A16517" s="308"/>
      <c r="B16517" s="309"/>
      <c r="C16517" s="308"/>
      <c r="D16517" s="310"/>
    </row>
    <row r="16518" spans="1:4" x14ac:dyDescent="0.25">
      <c r="A16518" s="308"/>
      <c r="B16518" s="309"/>
      <c r="C16518" s="308"/>
      <c r="D16518" s="310"/>
    </row>
    <row r="16519" spans="1:4" x14ac:dyDescent="0.25">
      <c r="A16519" s="308"/>
      <c r="B16519" s="309"/>
      <c r="C16519" s="308"/>
      <c r="D16519" s="310"/>
    </row>
    <row r="16520" spans="1:4" x14ac:dyDescent="0.25">
      <c r="A16520" s="308"/>
      <c r="B16520" s="309"/>
      <c r="C16520" s="308"/>
      <c r="D16520" s="310"/>
    </row>
    <row r="16521" spans="1:4" x14ac:dyDescent="0.25">
      <c r="A16521" s="308"/>
      <c r="B16521" s="309"/>
      <c r="C16521" s="308"/>
      <c r="D16521" s="310"/>
    </row>
    <row r="16522" spans="1:4" x14ac:dyDescent="0.25">
      <c r="A16522" s="308"/>
      <c r="B16522" s="309"/>
      <c r="C16522" s="308"/>
      <c r="D16522" s="310"/>
    </row>
    <row r="16523" spans="1:4" x14ac:dyDescent="0.25">
      <c r="A16523" s="308"/>
      <c r="B16523" s="309"/>
      <c r="C16523" s="308"/>
      <c r="D16523" s="310"/>
    </row>
    <row r="16524" spans="1:4" x14ac:dyDescent="0.25">
      <c r="A16524" s="308"/>
      <c r="B16524" s="309"/>
      <c r="C16524" s="308"/>
      <c r="D16524" s="310"/>
    </row>
    <row r="16525" spans="1:4" x14ac:dyDescent="0.25">
      <c r="A16525" s="308"/>
      <c r="B16525" s="309"/>
      <c r="C16525" s="308"/>
      <c r="D16525" s="310"/>
    </row>
    <row r="16526" spans="1:4" x14ac:dyDescent="0.25">
      <c r="A16526" s="308"/>
      <c r="B16526" s="309"/>
      <c r="C16526" s="308"/>
      <c r="D16526" s="310"/>
    </row>
    <row r="16527" spans="1:4" x14ac:dyDescent="0.25">
      <c r="A16527" s="308"/>
      <c r="B16527" s="309"/>
      <c r="C16527" s="308"/>
      <c r="D16527" s="310"/>
    </row>
    <row r="16528" spans="1:4" x14ac:dyDescent="0.25">
      <c r="A16528" s="308"/>
      <c r="B16528" s="309"/>
      <c r="C16528" s="308"/>
      <c r="D16528" s="310"/>
    </row>
    <row r="16529" spans="1:4" x14ac:dyDescent="0.25">
      <c r="A16529" s="308"/>
      <c r="B16529" s="309"/>
      <c r="C16529" s="308"/>
      <c r="D16529" s="310"/>
    </row>
    <row r="16530" spans="1:4" x14ac:dyDescent="0.25">
      <c r="A16530" s="308"/>
      <c r="B16530" s="309"/>
      <c r="C16530" s="308"/>
      <c r="D16530" s="310"/>
    </row>
    <row r="16531" spans="1:4" x14ac:dyDescent="0.25">
      <c r="A16531" s="308"/>
      <c r="B16531" s="309"/>
      <c r="C16531" s="308"/>
      <c r="D16531" s="310"/>
    </row>
    <row r="16532" spans="1:4" x14ac:dyDescent="0.25">
      <c r="A16532" s="308"/>
      <c r="B16532" s="309"/>
      <c r="C16532" s="308"/>
      <c r="D16532" s="310"/>
    </row>
    <row r="16533" spans="1:4" x14ac:dyDescent="0.25">
      <c r="A16533" s="308"/>
      <c r="B16533" s="309"/>
      <c r="C16533" s="308"/>
      <c r="D16533" s="310"/>
    </row>
    <row r="16534" spans="1:4" x14ac:dyDescent="0.25">
      <c r="A16534" s="308"/>
      <c r="B16534" s="309"/>
      <c r="C16534" s="308"/>
      <c r="D16534" s="310"/>
    </row>
    <row r="16535" spans="1:4" x14ac:dyDescent="0.25">
      <c r="A16535" s="308"/>
      <c r="B16535" s="309"/>
      <c r="C16535" s="308"/>
      <c r="D16535" s="310"/>
    </row>
    <row r="16536" spans="1:4" x14ac:dyDescent="0.25">
      <c r="A16536" s="308"/>
      <c r="B16536" s="309"/>
      <c r="C16536" s="308"/>
      <c r="D16536" s="310"/>
    </row>
    <row r="16537" spans="1:4" x14ac:dyDescent="0.25">
      <c r="A16537" s="308"/>
      <c r="B16537" s="309"/>
      <c r="C16537" s="308"/>
      <c r="D16537" s="310"/>
    </row>
    <row r="16538" spans="1:4" x14ac:dyDescent="0.25">
      <c r="A16538" s="308"/>
      <c r="B16538" s="309"/>
      <c r="C16538" s="308"/>
      <c r="D16538" s="310"/>
    </row>
    <row r="16539" spans="1:4" x14ac:dyDescent="0.25">
      <c r="A16539" s="308"/>
      <c r="B16539" s="309"/>
      <c r="C16539" s="308"/>
      <c r="D16539" s="310"/>
    </row>
    <row r="16540" spans="1:4" x14ac:dyDescent="0.25">
      <c r="A16540" s="308"/>
      <c r="B16540" s="309"/>
      <c r="C16540" s="308"/>
      <c r="D16540" s="310"/>
    </row>
    <row r="16541" spans="1:4" x14ac:dyDescent="0.25">
      <c r="A16541" s="308"/>
      <c r="B16541" s="309"/>
      <c r="C16541" s="308"/>
      <c r="D16541" s="310"/>
    </row>
    <row r="16542" spans="1:4" x14ac:dyDescent="0.25">
      <c r="A16542" s="308"/>
      <c r="B16542" s="309"/>
      <c r="C16542" s="308"/>
      <c r="D16542" s="310"/>
    </row>
    <row r="16543" spans="1:4" x14ac:dyDescent="0.25">
      <c r="A16543" s="308"/>
      <c r="B16543" s="309"/>
      <c r="C16543" s="308"/>
      <c r="D16543" s="310"/>
    </row>
    <row r="16544" spans="1:4" x14ac:dyDescent="0.25">
      <c r="A16544" s="308"/>
      <c r="B16544" s="309"/>
      <c r="C16544" s="308"/>
      <c r="D16544" s="310"/>
    </row>
    <row r="16545" spans="1:4" x14ac:dyDescent="0.25">
      <c r="A16545" s="308"/>
      <c r="B16545" s="309"/>
      <c r="C16545" s="308"/>
      <c r="D16545" s="310"/>
    </row>
    <row r="16546" spans="1:4" x14ac:dyDescent="0.25">
      <c r="A16546" s="308"/>
      <c r="B16546" s="309"/>
      <c r="C16546" s="308"/>
      <c r="D16546" s="310"/>
    </row>
    <row r="16547" spans="1:4" x14ac:dyDescent="0.25">
      <c r="A16547" s="308"/>
      <c r="B16547" s="309"/>
      <c r="C16547" s="308"/>
      <c r="D16547" s="310"/>
    </row>
    <row r="16548" spans="1:4" x14ac:dyDescent="0.25">
      <c r="A16548" s="308"/>
      <c r="B16548" s="309"/>
      <c r="C16548" s="308"/>
      <c r="D16548" s="310"/>
    </row>
    <row r="16549" spans="1:4" x14ac:dyDescent="0.25">
      <c r="A16549" s="308"/>
      <c r="B16549" s="309"/>
      <c r="C16549" s="308"/>
      <c r="D16549" s="310"/>
    </row>
    <row r="16550" spans="1:4" x14ac:dyDescent="0.25">
      <c r="A16550" s="308"/>
      <c r="B16550" s="309"/>
      <c r="C16550" s="308"/>
      <c r="D16550" s="310"/>
    </row>
    <row r="16551" spans="1:4" x14ac:dyDescent="0.25">
      <c r="A16551" s="308"/>
      <c r="B16551" s="309"/>
      <c r="C16551" s="308"/>
      <c r="D16551" s="310"/>
    </row>
    <row r="16552" spans="1:4" x14ac:dyDescent="0.25">
      <c r="A16552" s="308"/>
      <c r="B16552" s="309"/>
      <c r="C16552" s="308"/>
      <c r="D16552" s="310"/>
    </row>
    <row r="16553" spans="1:4" x14ac:dyDescent="0.25">
      <c r="A16553" s="308"/>
      <c r="B16553" s="309"/>
      <c r="C16553" s="308"/>
      <c r="D16553" s="310"/>
    </row>
    <row r="16554" spans="1:4" x14ac:dyDescent="0.25">
      <c r="A16554" s="308"/>
      <c r="B16554" s="309"/>
      <c r="C16554" s="308"/>
      <c r="D16554" s="310"/>
    </row>
    <row r="16555" spans="1:4" x14ac:dyDescent="0.25">
      <c r="A16555" s="308"/>
      <c r="B16555" s="309"/>
      <c r="C16555" s="308"/>
      <c r="D16555" s="310"/>
    </row>
    <row r="16556" spans="1:4" x14ac:dyDescent="0.25">
      <c r="A16556" s="308"/>
      <c r="B16556" s="309"/>
      <c r="C16556" s="308"/>
      <c r="D16556" s="310"/>
    </row>
    <row r="16557" spans="1:4" x14ac:dyDescent="0.25">
      <c r="A16557" s="308"/>
      <c r="B16557" s="309"/>
      <c r="C16557" s="308"/>
      <c r="D16557" s="310"/>
    </row>
    <row r="16558" spans="1:4" x14ac:dyDescent="0.25">
      <c r="A16558" s="308"/>
      <c r="B16558" s="309"/>
      <c r="C16558" s="308"/>
      <c r="D16558" s="310"/>
    </row>
    <row r="16559" spans="1:4" x14ac:dyDescent="0.25">
      <c r="A16559" s="308"/>
      <c r="B16559" s="309"/>
      <c r="C16559" s="308"/>
      <c r="D16559" s="310"/>
    </row>
    <row r="16560" spans="1:4" x14ac:dyDescent="0.25">
      <c r="A16560" s="308"/>
      <c r="B16560" s="309"/>
      <c r="C16560" s="308"/>
      <c r="D16560" s="310"/>
    </row>
    <row r="16561" spans="1:4" x14ac:dyDescent="0.25">
      <c r="A16561" s="308"/>
      <c r="B16561" s="309"/>
      <c r="C16561" s="308"/>
      <c r="D16561" s="310"/>
    </row>
    <row r="16562" spans="1:4" x14ac:dyDescent="0.25">
      <c r="A16562" s="308"/>
      <c r="B16562" s="309"/>
      <c r="C16562" s="308"/>
      <c r="D16562" s="310"/>
    </row>
    <row r="16563" spans="1:4" x14ac:dyDescent="0.25">
      <c r="A16563" s="308"/>
      <c r="B16563" s="309"/>
      <c r="C16563" s="308"/>
      <c r="D16563" s="310"/>
    </row>
    <row r="16564" spans="1:4" x14ac:dyDescent="0.25">
      <c r="A16564" s="308"/>
      <c r="B16564" s="309"/>
      <c r="C16564" s="308"/>
      <c r="D16564" s="310"/>
    </row>
    <row r="16565" spans="1:4" x14ac:dyDescent="0.25">
      <c r="A16565" s="308"/>
      <c r="B16565" s="309"/>
      <c r="C16565" s="308"/>
      <c r="D16565" s="310"/>
    </row>
    <row r="16566" spans="1:4" x14ac:dyDescent="0.25">
      <c r="A16566" s="308"/>
      <c r="B16566" s="309"/>
      <c r="C16566" s="308"/>
      <c r="D16566" s="310"/>
    </row>
    <row r="16567" spans="1:4" x14ac:dyDescent="0.25">
      <c r="A16567" s="308"/>
      <c r="B16567" s="309"/>
      <c r="C16567" s="308"/>
      <c r="D16567" s="310"/>
    </row>
    <row r="16568" spans="1:4" x14ac:dyDescent="0.25">
      <c r="A16568" s="308"/>
      <c r="B16568" s="309"/>
      <c r="C16568" s="308"/>
      <c r="D16568" s="310"/>
    </row>
    <row r="16569" spans="1:4" x14ac:dyDescent="0.25">
      <c r="A16569" s="308"/>
      <c r="B16569" s="309"/>
      <c r="C16569" s="308"/>
      <c r="D16569" s="310"/>
    </row>
    <row r="16570" spans="1:4" x14ac:dyDescent="0.25">
      <c r="A16570" s="308"/>
      <c r="B16570" s="309"/>
      <c r="C16570" s="308"/>
      <c r="D16570" s="310"/>
    </row>
    <row r="16571" spans="1:4" x14ac:dyDescent="0.25">
      <c r="A16571" s="308"/>
      <c r="B16571" s="309"/>
      <c r="C16571" s="308"/>
      <c r="D16571" s="310"/>
    </row>
    <row r="16572" spans="1:4" x14ac:dyDescent="0.25">
      <c r="A16572" s="308"/>
      <c r="B16572" s="309"/>
      <c r="C16572" s="308"/>
      <c r="D16572" s="310"/>
    </row>
    <row r="16573" spans="1:4" x14ac:dyDescent="0.25">
      <c r="A16573" s="308"/>
      <c r="B16573" s="309"/>
      <c r="C16573" s="308"/>
      <c r="D16573" s="310"/>
    </row>
    <row r="16574" spans="1:4" x14ac:dyDescent="0.25">
      <c r="A16574" s="308"/>
      <c r="B16574" s="309"/>
      <c r="C16574" s="308"/>
      <c r="D16574" s="310"/>
    </row>
    <row r="16575" spans="1:4" x14ac:dyDescent="0.25">
      <c r="A16575" s="308"/>
      <c r="B16575" s="309"/>
      <c r="C16575" s="308"/>
      <c r="D16575" s="310"/>
    </row>
    <row r="16576" spans="1:4" x14ac:dyDescent="0.25">
      <c r="A16576" s="308"/>
      <c r="B16576" s="309"/>
      <c r="C16576" s="308"/>
      <c r="D16576" s="310"/>
    </row>
    <row r="16577" spans="1:4" x14ac:dyDescent="0.25">
      <c r="A16577" s="308"/>
      <c r="B16577" s="309"/>
      <c r="C16577" s="308"/>
      <c r="D16577" s="310"/>
    </row>
    <row r="16578" spans="1:4" x14ac:dyDescent="0.25">
      <c r="A16578" s="308"/>
      <c r="B16578" s="309"/>
      <c r="C16578" s="308"/>
      <c r="D16578" s="310"/>
    </row>
    <row r="16579" spans="1:4" x14ac:dyDescent="0.25">
      <c r="A16579" s="308"/>
      <c r="B16579" s="309"/>
      <c r="C16579" s="308"/>
      <c r="D16579" s="310"/>
    </row>
    <row r="16580" spans="1:4" x14ac:dyDescent="0.25">
      <c r="A16580" s="308"/>
      <c r="B16580" s="309"/>
      <c r="C16580" s="308"/>
      <c r="D16580" s="310"/>
    </row>
    <row r="16581" spans="1:4" x14ac:dyDescent="0.25">
      <c r="A16581" s="308"/>
      <c r="B16581" s="309"/>
      <c r="C16581" s="308"/>
      <c r="D16581" s="310"/>
    </row>
    <row r="16582" spans="1:4" x14ac:dyDescent="0.25">
      <c r="A16582" s="308"/>
      <c r="B16582" s="309"/>
      <c r="C16582" s="308"/>
      <c r="D16582" s="310"/>
    </row>
    <row r="16583" spans="1:4" x14ac:dyDescent="0.25">
      <c r="A16583" s="308"/>
      <c r="B16583" s="309"/>
      <c r="C16583" s="308"/>
      <c r="D16583" s="310"/>
    </row>
    <row r="16584" spans="1:4" x14ac:dyDescent="0.25">
      <c r="A16584" s="308"/>
      <c r="B16584" s="309"/>
      <c r="C16584" s="308"/>
      <c r="D16584" s="310"/>
    </row>
    <row r="16585" spans="1:4" x14ac:dyDescent="0.25">
      <c r="A16585" s="308"/>
      <c r="B16585" s="309"/>
      <c r="C16585" s="308"/>
      <c r="D16585" s="310"/>
    </row>
    <row r="16586" spans="1:4" x14ac:dyDescent="0.25">
      <c r="A16586" s="308"/>
      <c r="B16586" s="309"/>
      <c r="C16586" s="308"/>
      <c r="D16586" s="310"/>
    </row>
    <row r="16587" spans="1:4" x14ac:dyDescent="0.25">
      <c r="A16587" s="308"/>
      <c r="B16587" s="309"/>
      <c r="C16587" s="308"/>
      <c r="D16587" s="310"/>
    </row>
    <row r="16588" spans="1:4" x14ac:dyDescent="0.25">
      <c r="A16588" s="308"/>
      <c r="B16588" s="309"/>
      <c r="C16588" s="308"/>
      <c r="D16588" s="310"/>
    </row>
    <row r="16589" spans="1:4" x14ac:dyDescent="0.25">
      <c r="A16589" s="308"/>
      <c r="B16589" s="309"/>
      <c r="C16589" s="308"/>
      <c r="D16589" s="310"/>
    </row>
    <row r="16590" spans="1:4" x14ac:dyDescent="0.25">
      <c r="A16590" s="308"/>
      <c r="B16590" s="309"/>
      <c r="C16590" s="308"/>
      <c r="D16590" s="310"/>
    </row>
    <row r="16591" spans="1:4" x14ac:dyDescent="0.25">
      <c r="A16591" s="308"/>
      <c r="B16591" s="309"/>
      <c r="C16591" s="308"/>
      <c r="D16591" s="310"/>
    </row>
    <row r="16592" spans="1:4" x14ac:dyDescent="0.25">
      <c r="A16592" s="308"/>
      <c r="B16592" s="309"/>
      <c r="C16592" s="308"/>
      <c r="D16592" s="310"/>
    </row>
    <row r="16593" spans="1:4" x14ac:dyDescent="0.25">
      <c r="A16593" s="308"/>
      <c r="B16593" s="309"/>
      <c r="C16593" s="308"/>
      <c r="D16593" s="310"/>
    </row>
    <row r="16594" spans="1:4" x14ac:dyDescent="0.25">
      <c r="A16594" s="308"/>
      <c r="B16594" s="309"/>
      <c r="C16594" s="308"/>
      <c r="D16594" s="310"/>
    </row>
    <row r="16595" spans="1:4" x14ac:dyDescent="0.25">
      <c r="A16595" s="308"/>
      <c r="B16595" s="309"/>
      <c r="C16595" s="308"/>
      <c r="D16595" s="310"/>
    </row>
    <row r="16596" spans="1:4" x14ac:dyDescent="0.25">
      <c r="A16596" s="308"/>
      <c r="B16596" s="309"/>
      <c r="C16596" s="308"/>
      <c r="D16596" s="310"/>
    </row>
    <row r="16597" spans="1:4" x14ac:dyDescent="0.25">
      <c r="A16597" s="308"/>
      <c r="B16597" s="309"/>
      <c r="C16597" s="308"/>
      <c r="D16597" s="310"/>
    </row>
    <row r="16598" spans="1:4" x14ac:dyDescent="0.25">
      <c r="A16598" s="308"/>
      <c r="B16598" s="309"/>
      <c r="C16598" s="308"/>
      <c r="D16598" s="310"/>
    </row>
    <row r="16599" spans="1:4" x14ac:dyDescent="0.25">
      <c r="A16599" s="308"/>
      <c r="B16599" s="309"/>
      <c r="C16599" s="308"/>
      <c r="D16599" s="310"/>
    </row>
    <row r="16600" spans="1:4" x14ac:dyDescent="0.25">
      <c r="A16600" s="308"/>
      <c r="B16600" s="309"/>
      <c r="C16600" s="308"/>
      <c r="D16600" s="310"/>
    </row>
    <row r="16601" spans="1:4" x14ac:dyDescent="0.25">
      <c r="A16601" s="308"/>
      <c r="B16601" s="309"/>
      <c r="C16601" s="308"/>
      <c r="D16601" s="310"/>
    </row>
    <row r="16602" spans="1:4" x14ac:dyDescent="0.25">
      <c r="A16602" s="308"/>
      <c r="B16602" s="309"/>
      <c r="C16602" s="308"/>
      <c r="D16602" s="310"/>
    </row>
    <row r="16603" spans="1:4" x14ac:dyDescent="0.25">
      <c r="A16603" s="308"/>
      <c r="B16603" s="309"/>
      <c r="C16603" s="308"/>
      <c r="D16603" s="310"/>
    </row>
    <row r="16604" spans="1:4" x14ac:dyDescent="0.25">
      <c r="A16604" s="308"/>
      <c r="B16604" s="309"/>
      <c r="C16604" s="308"/>
      <c r="D16604" s="310"/>
    </row>
    <row r="16605" spans="1:4" x14ac:dyDescent="0.25">
      <c r="A16605" s="308"/>
      <c r="B16605" s="309"/>
      <c r="C16605" s="308"/>
      <c r="D16605" s="310"/>
    </row>
    <row r="16606" spans="1:4" x14ac:dyDescent="0.25">
      <c r="A16606" s="308"/>
      <c r="B16606" s="309"/>
      <c r="C16606" s="308"/>
      <c r="D16606" s="310"/>
    </row>
    <row r="16607" spans="1:4" x14ac:dyDescent="0.25">
      <c r="A16607" s="308"/>
      <c r="B16607" s="309"/>
      <c r="C16607" s="308"/>
      <c r="D16607" s="310"/>
    </row>
    <row r="16608" spans="1:4" x14ac:dyDescent="0.25">
      <c r="A16608" s="308"/>
      <c r="B16608" s="309"/>
      <c r="C16608" s="308"/>
      <c r="D16608" s="310"/>
    </row>
    <row r="16609" spans="1:4" x14ac:dyDescent="0.25">
      <c r="A16609" s="308"/>
      <c r="B16609" s="309"/>
      <c r="C16609" s="308"/>
      <c r="D16609" s="310"/>
    </row>
    <row r="16610" spans="1:4" x14ac:dyDescent="0.25">
      <c r="A16610" s="308"/>
      <c r="B16610" s="309"/>
      <c r="C16610" s="308"/>
      <c r="D16610" s="310"/>
    </row>
    <row r="16611" spans="1:4" x14ac:dyDescent="0.25">
      <c r="A16611" s="308"/>
      <c r="B16611" s="309"/>
      <c r="C16611" s="308"/>
      <c r="D16611" s="310"/>
    </row>
    <row r="16612" spans="1:4" x14ac:dyDescent="0.25">
      <c r="A16612" s="308"/>
      <c r="B16612" s="309"/>
      <c r="C16612" s="308"/>
      <c r="D16612" s="310"/>
    </row>
    <row r="16613" spans="1:4" x14ac:dyDescent="0.25">
      <c r="A16613" s="308"/>
      <c r="B16613" s="309"/>
      <c r="C16613" s="308"/>
      <c r="D16613" s="310"/>
    </row>
    <row r="16614" spans="1:4" x14ac:dyDescent="0.25">
      <c r="A16614" s="308"/>
      <c r="B16614" s="309"/>
      <c r="C16614" s="308"/>
      <c r="D16614" s="310"/>
    </row>
    <row r="16615" spans="1:4" x14ac:dyDescent="0.25">
      <c r="A16615" s="308"/>
      <c r="B16615" s="309"/>
      <c r="C16615" s="308"/>
      <c r="D16615" s="310"/>
    </row>
    <row r="16616" spans="1:4" x14ac:dyDescent="0.25">
      <c r="A16616" s="308"/>
      <c r="B16616" s="309"/>
      <c r="C16616" s="308"/>
      <c r="D16616" s="310"/>
    </row>
    <row r="16617" spans="1:4" x14ac:dyDescent="0.25">
      <c r="A16617" s="308"/>
      <c r="B16617" s="309"/>
      <c r="C16617" s="308"/>
      <c r="D16617" s="310"/>
    </row>
    <row r="16618" spans="1:4" x14ac:dyDescent="0.25">
      <c r="A16618" s="308"/>
      <c r="B16618" s="309"/>
      <c r="C16618" s="308"/>
      <c r="D16618" s="310"/>
    </row>
    <row r="16619" spans="1:4" x14ac:dyDescent="0.25">
      <c r="A16619" s="308"/>
      <c r="B16619" s="309"/>
      <c r="C16619" s="308"/>
      <c r="D16619" s="310"/>
    </row>
    <row r="16620" spans="1:4" x14ac:dyDescent="0.25">
      <c r="A16620" s="308"/>
      <c r="B16620" s="309"/>
      <c r="C16620" s="308"/>
      <c r="D16620" s="310"/>
    </row>
    <row r="16621" spans="1:4" x14ac:dyDescent="0.25">
      <c r="A16621" s="308"/>
      <c r="B16621" s="309"/>
      <c r="C16621" s="308"/>
      <c r="D16621" s="310"/>
    </row>
    <row r="16622" spans="1:4" x14ac:dyDescent="0.25">
      <c r="A16622" s="308"/>
      <c r="B16622" s="309"/>
      <c r="C16622" s="308"/>
      <c r="D16622" s="310"/>
    </row>
    <row r="16623" spans="1:4" x14ac:dyDescent="0.25">
      <c r="A16623" s="308"/>
      <c r="B16623" s="309"/>
      <c r="C16623" s="308"/>
      <c r="D16623" s="310"/>
    </row>
    <row r="16624" spans="1:4" x14ac:dyDescent="0.25">
      <c r="A16624" s="308"/>
      <c r="B16624" s="309"/>
      <c r="C16624" s="308"/>
      <c r="D16624" s="310"/>
    </row>
    <row r="16625" spans="1:4" x14ac:dyDescent="0.25">
      <c r="A16625" s="308"/>
      <c r="B16625" s="309"/>
      <c r="C16625" s="308"/>
      <c r="D16625" s="310"/>
    </row>
    <row r="16626" spans="1:4" x14ac:dyDescent="0.25">
      <c r="A16626" s="308"/>
      <c r="B16626" s="309"/>
      <c r="C16626" s="308"/>
      <c r="D16626" s="310"/>
    </row>
    <row r="16627" spans="1:4" x14ac:dyDescent="0.25">
      <c r="A16627" s="308"/>
      <c r="B16627" s="309"/>
      <c r="C16627" s="308"/>
      <c r="D16627" s="310"/>
    </row>
    <row r="16628" spans="1:4" x14ac:dyDescent="0.25">
      <c r="A16628" s="308"/>
      <c r="B16628" s="309"/>
      <c r="C16628" s="308"/>
      <c r="D16628" s="310"/>
    </row>
    <row r="16629" spans="1:4" x14ac:dyDescent="0.25">
      <c r="A16629" s="308"/>
      <c r="B16629" s="309"/>
      <c r="C16629" s="308"/>
      <c r="D16629" s="310"/>
    </row>
    <row r="16630" spans="1:4" x14ac:dyDescent="0.25">
      <c r="A16630" s="308"/>
      <c r="B16630" s="309"/>
      <c r="C16630" s="308"/>
      <c r="D16630" s="310"/>
    </row>
    <row r="16631" spans="1:4" x14ac:dyDescent="0.25">
      <c r="A16631" s="308"/>
      <c r="B16631" s="309"/>
      <c r="C16631" s="308"/>
      <c r="D16631" s="310"/>
    </row>
    <row r="16632" spans="1:4" x14ac:dyDescent="0.25">
      <c r="A16632" s="308"/>
      <c r="B16632" s="309"/>
      <c r="C16632" s="308"/>
      <c r="D16632" s="310"/>
    </row>
    <row r="16633" spans="1:4" x14ac:dyDescent="0.25">
      <c r="A16633" s="308"/>
      <c r="B16633" s="309"/>
      <c r="C16633" s="308"/>
      <c r="D16633" s="310"/>
    </row>
    <row r="16634" spans="1:4" x14ac:dyDescent="0.25">
      <c r="A16634" s="308"/>
      <c r="B16634" s="309"/>
      <c r="C16634" s="308"/>
      <c r="D16634" s="310"/>
    </row>
    <row r="16635" spans="1:4" x14ac:dyDescent="0.25">
      <c r="A16635" s="308"/>
      <c r="B16635" s="309"/>
      <c r="C16635" s="308"/>
      <c r="D16635" s="310"/>
    </row>
    <row r="16636" spans="1:4" x14ac:dyDescent="0.25">
      <c r="A16636" s="308"/>
      <c r="B16636" s="309"/>
      <c r="C16636" s="308"/>
      <c r="D16636" s="310"/>
    </row>
    <row r="16637" spans="1:4" x14ac:dyDescent="0.25">
      <c r="A16637" s="308"/>
      <c r="B16637" s="309"/>
      <c r="C16637" s="308"/>
      <c r="D16637" s="310"/>
    </row>
    <row r="16638" spans="1:4" x14ac:dyDescent="0.25">
      <c r="A16638" s="308"/>
      <c r="B16638" s="309"/>
      <c r="C16638" s="308"/>
      <c r="D16638" s="310"/>
    </row>
    <row r="16639" spans="1:4" x14ac:dyDescent="0.25">
      <c r="A16639" s="308"/>
      <c r="B16639" s="309"/>
      <c r="C16639" s="308"/>
      <c r="D16639" s="310"/>
    </row>
    <row r="16640" spans="1:4" x14ac:dyDescent="0.25">
      <c r="A16640" s="308"/>
      <c r="B16640" s="309"/>
      <c r="C16640" s="308"/>
      <c r="D16640" s="310"/>
    </row>
    <row r="16641" spans="1:4" x14ac:dyDescent="0.25">
      <c r="A16641" s="308"/>
      <c r="B16641" s="309"/>
      <c r="C16641" s="308"/>
      <c r="D16641" s="310"/>
    </row>
    <row r="16642" spans="1:4" x14ac:dyDescent="0.25">
      <c r="A16642" s="308"/>
      <c r="B16642" s="309"/>
      <c r="C16642" s="308"/>
      <c r="D16642" s="310"/>
    </row>
    <row r="16643" spans="1:4" x14ac:dyDescent="0.25">
      <c r="A16643" s="308"/>
      <c r="B16643" s="309"/>
      <c r="C16643" s="308"/>
      <c r="D16643" s="310"/>
    </row>
    <row r="16644" spans="1:4" x14ac:dyDescent="0.25">
      <c r="A16644" s="308"/>
      <c r="B16644" s="309"/>
      <c r="C16644" s="308"/>
      <c r="D16644" s="310"/>
    </row>
    <row r="16645" spans="1:4" x14ac:dyDescent="0.25">
      <c r="A16645" s="308"/>
      <c r="B16645" s="309"/>
      <c r="C16645" s="308"/>
      <c r="D16645" s="310"/>
    </row>
    <row r="16646" spans="1:4" x14ac:dyDescent="0.25">
      <c r="A16646" s="308"/>
      <c r="B16646" s="309"/>
      <c r="C16646" s="308"/>
      <c r="D16646" s="310"/>
    </row>
    <row r="16647" spans="1:4" x14ac:dyDescent="0.25">
      <c r="A16647" s="308"/>
      <c r="B16647" s="309"/>
      <c r="C16647" s="308"/>
      <c r="D16647" s="310"/>
    </row>
    <row r="16648" spans="1:4" x14ac:dyDescent="0.25">
      <c r="A16648" s="308"/>
      <c r="B16648" s="309"/>
      <c r="C16648" s="308"/>
      <c r="D16648" s="310"/>
    </row>
    <row r="16649" spans="1:4" x14ac:dyDescent="0.25">
      <c r="A16649" s="308"/>
      <c r="B16649" s="309"/>
      <c r="C16649" s="308"/>
      <c r="D16649" s="310"/>
    </row>
    <row r="16650" spans="1:4" x14ac:dyDescent="0.25">
      <c r="A16650" s="308"/>
      <c r="B16650" s="309"/>
      <c r="C16650" s="308"/>
      <c r="D16650" s="310"/>
    </row>
    <row r="16651" spans="1:4" x14ac:dyDescent="0.25">
      <c r="A16651" s="308"/>
      <c r="B16651" s="309"/>
      <c r="C16651" s="308"/>
      <c r="D16651" s="310"/>
    </row>
    <row r="16652" spans="1:4" x14ac:dyDescent="0.25">
      <c r="A16652" s="308"/>
      <c r="B16652" s="309"/>
      <c r="C16652" s="308"/>
      <c r="D16652" s="310"/>
    </row>
    <row r="16653" spans="1:4" x14ac:dyDescent="0.25">
      <c r="A16653" s="308"/>
      <c r="B16653" s="309"/>
      <c r="C16653" s="308"/>
      <c r="D16653" s="310"/>
    </row>
    <row r="16654" spans="1:4" x14ac:dyDescent="0.25">
      <c r="A16654" s="308"/>
      <c r="B16654" s="309"/>
      <c r="C16654" s="308"/>
      <c r="D16654" s="310"/>
    </row>
    <row r="16655" spans="1:4" x14ac:dyDescent="0.25">
      <c r="A16655" s="308"/>
      <c r="B16655" s="309"/>
      <c r="C16655" s="308"/>
      <c r="D16655" s="310"/>
    </row>
    <row r="16656" spans="1:4" x14ac:dyDescent="0.25">
      <c r="A16656" s="308"/>
      <c r="B16656" s="309"/>
      <c r="C16656" s="308"/>
      <c r="D16656" s="310"/>
    </row>
    <row r="16657" spans="1:4" x14ac:dyDescent="0.25">
      <c r="A16657" s="308"/>
      <c r="B16657" s="309"/>
      <c r="C16657" s="308"/>
      <c r="D16657" s="310"/>
    </row>
    <row r="16658" spans="1:4" x14ac:dyDescent="0.25">
      <c r="A16658" s="308"/>
      <c r="B16658" s="309"/>
      <c r="C16658" s="308"/>
      <c r="D16658" s="310"/>
    </row>
    <row r="16659" spans="1:4" x14ac:dyDescent="0.25">
      <c r="A16659" s="308"/>
      <c r="B16659" s="309"/>
      <c r="C16659" s="308"/>
      <c r="D16659" s="310"/>
    </row>
    <row r="16660" spans="1:4" x14ac:dyDescent="0.25">
      <c r="A16660" s="308"/>
      <c r="B16660" s="309"/>
      <c r="C16660" s="308"/>
      <c r="D16660" s="310"/>
    </row>
    <row r="16661" spans="1:4" x14ac:dyDescent="0.25">
      <c r="A16661" s="308"/>
      <c r="B16661" s="309"/>
      <c r="C16661" s="308"/>
      <c r="D16661" s="310"/>
    </row>
    <row r="16662" spans="1:4" x14ac:dyDescent="0.25">
      <c r="A16662" s="308"/>
      <c r="B16662" s="309"/>
      <c r="C16662" s="308"/>
      <c r="D16662" s="310"/>
    </row>
    <row r="16663" spans="1:4" x14ac:dyDescent="0.25">
      <c r="A16663" s="308"/>
      <c r="B16663" s="309"/>
      <c r="C16663" s="308"/>
      <c r="D16663" s="310"/>
    </row>
    <row r="16664" spans="1:4" x14ac:dyDescent="0.25">
      <c r="A16664" s="308"/>
      <c r="B16664" s="309"/>
      <c r="C16664" s="308"/>
      <c r="D16664" s="310"/>
    </row>
    <row r="16665" spans="1:4" x14ac:dyDescent="0.25">
      <c r="A16665" s="308"/>
      <c r="B16665" s="309"/>
      <c r="C16665" s="308"/>
      <c r="D16665" s="310"/>
    </row>
    <row r="16666" spans="1:4" x14ac:dyDescent="0.25">
      <c r="A16666" s="308"/>
      <c r="B16666" s="309"/>
      <c r="C16666" s="308"/>
      <c r="D16666" s="310"/>
    </row>
    <row r="16667" spans="1:4" x14ac:dyDescent="0.25">
      <c r="A16667" s="308"/>
      <c r="B16667" s="309"/>
      <c r="C16667" s="308"/>
      <c r="D16667" s="310"/>
    </row>
    <row r="16668" spans="1:4" x14ac:dyDescent="0.25">
      <c r="A16668" s="308"/>
      <c r="B16668" s="309"/>
      <c r="C16668" s="308"/>
      <c r="D16668" s="310"/>
    </row>
    <row r="16669" spans="1:4" x14ac:dyDescent="0.25">
      <c r="A16669" s="308"/>
      <c r="B16669" s="309"/>
      <c r="C16669" s="308"/>
      <c r="D16669" s="310"/>
    </row>
    <row r="16670" spans="1:4" x14ac:dyDescent="0.25">
      <c r="A16670" s="308"/>
      <c r="B16670" s="309"/>
      <c r="C16670" s="308"/>
      <c r="D16670" s="310"/>
    </row>
    <row r="16671" spans="1:4" x14ac:dyDescent="0.25">
      <c r="A16671" s="308"/>
      <c r="B16671" s="309"/>
      <c r="C16671" s="308"/>
      <c r="D16671" s="310"/>
    </row>
    <row r="16672" spans="1:4" x14ac:dyDescent="0.25">
      <c r="A16672" s="308"/>
      <c r="B16672" s="309"/>
      <c r="C16672" s="308"/>
      <c r="D16672" s="310"/>
    </row>
    <row r="16673" spans="1:4" x14ac:dyDescent="0.25">
      <c r="A16673" s="308"/>
      <c r="B16673" s="309"/>
      <c r="C16673" s="308"/>
      <c r="D16673" s="310"/>
    </row>
    <row r="16674" spans="1:4" x14ac:dyDescent="0.25">
      <c r="A16674" s="308"/>
      <c r="B16674" s="309"/>
      <c r="C16674" s="308"/>
      <c r="D16674" s="310"/>
    </row>
    <row r="16675" spans="1:4" x14ac:dyDescent="0.25">
      <c r="A16675" s="308"/>
      <c r="B16675" s="309"/>
      <c r="C16675" s="308"/>
      <c r="D16675" s="310"/>
    </row>
    <row r="16676" spans="1:4" x14ac:dyDescent="0.25">
      <c r="A16676" s="308"/>
      <c r="B16676" s="309"/>
      <c r="C16676" s="308"/>
      <c r="D16676" s="310"/>
    </row>
    <row r="16677" spans="1:4" x14ac:dyDescent="0.25">
      <c r="A16677" s="308"/>
      <c r="B16677" s="309"/>
      <c r="C16677" s="308"/>
      <c r="D16677" s="310"/>
    </row>
    <row r="16678" spans="1:4" x14ac:dyDescent="0.25">
      <c r="A16678" s="308"/>
      <c r="B16678" s="309"/>
      <c r="C16678" s="308"/>
      <c r="D16678" s="310"/>
    </row>
    <row r="16679" spans="1:4" x14ac:dyDescent="0.25">
      <c r="A16679" s="308"/>
      <c r="B16679" s="309"/>
      <c r="C16679" s="308"/>
      <c r="D16679" s="310"/>
    </row>
    <row r="16680" spans="1:4" x14ac:dyDescent="0.25">
      <c r="A16680" s="308"/>
      <c r="B16680" s="309"/>
      <c r="C16680" s="308"/>
      <c r="D16680" s="310"/>
    </row>
    <row r="16681" spans="1:4" x14ac:dyDescent="0.25">
      <c r="A16681" s="308"/>
      <c r="B16681" s="309"/>
      <c r="C16681" s="308"/>
      <c r="D16681" s="310"/>
    </row>
    <row r="16682" spans="1:4" x14ac:dyDescent="0.25">
      <c r="A16682" s="308"/>
      <c r="B16682" s="309"/>
      <c r="C16682" s="308"/>
      <c r="D16682" s="310"/>
    </row>
    <row r="16683" spans="1:4" x14ac:dyDescent="0.25">
      <c r="A16683" s="308"/>
      <c r="B16683" s="309"/>
      <c r="C16683" s="308"/>
      <c r="D16683" s="310"/>
    </row>
    <row r="16684" spans="1:4" x14ac:dyDescent="0.25">
      <c r="A16684" s="308"/>
      <c r="B16684" s="309"/>
      <c r="C16684" s="308"/>
      <c r="D16684" s="310"/>
    </row>
    <row r="16685" spans="1:4" x14ac:dyDescent="0.25">
      <c r="A16685" s="308"/>
      <c r="B16685" s="309"/>
      <c r="C16685" s="308"/>
      <c r="D16685" s="310"/>
    </row>
    <row r="16686" spans="1:4" x14ac:dyDescent="0.25">
      <c r="A16686" s="308"/>
      <c r="B16686" s="309"/>
      <c r="C16686" s="308"/>
      <c r="D16686" s="310"/>
    </row>
    <row r="16687" spans="1:4" x14ac:dyDescent="0.25">
      <c r="A16687" s="308"/>
      <c r="B16687" s="309"/>
      <c r="C16687" s="308"/>
      <c r="D16687" s="310"/>
    </row>
    <row r="16688" spans="1:4" x14ac:dyDescent="0.25">
      <c r="A16688" s="308"/>
      <c r="B16688" s="309"/>
      <c r="C16688" s="308"/>
      <c r="D16688" s="310"/>
    </row>
    <row r="16689" spans="1:4" x14ac:dyDescent="0.25">
      <c r="A16689" s="308"/>
      <c r="B16689" s="309"/>
      <c r="C16689" s="308"/>
      <c r="D16689" s="310"/>
    </row>
    <row r="16690" spans="1:4" x14ac:dyDescent="0.25">
      <c r="A16690" s="308"/>
      <c r="B16690" s="309"/>
      <c r="C16690" s="308"/>
      <c r="D16690" s="310"/>
    </row>
    <row r="16691" spans="1:4" x14ac:dyDescent="0.25">
      <c r="A16691" s="308"/>
      <c r="B16691" s="309"/>
      <c r="C16691" s="308"/>
      <c r="D16691" s="310"/>
    </row>
    <row r="16692" spans="1:4" x14ac:dyDescent="0.25">
      <c r="A16692" s="308"/>
      <c r="B16692" s="309"/>
      <c r="C16692" s="308"/>
      <c r="D16692" s="310"/>
    </row>
    <row r="16693" spans="1:4" x14ac:dyDescent="0.25">
      <c r="A16693" s="308"/>
      <c r="B16693" s="309"/>
      <c r="C16693" s="308"/>
      <c r="D16693" s="310"/>
    </row>
    <row r="16694" spans="1:4" x14ac:dyDescent="0.25">
      <c r="A16694" s="308"/>
      <c r="B16694" s="309"/>
      <c r="C16694" s="308"/>
      <c r="D16694" s="310"/>
    </row>
    <row r="16695" spans="1:4" x14ac:dyDescent="0.25">
      <c r="A16695" s="308"/>
      <c r="B16695" s="309"/>
      <c r="C16695" s="308"/>
      <c r="D16695" s="310"/>
    </row>
    <row r="16696" spans="1:4" x14ac:dyDescent="0.25">
      <c r="A16696" s="308"/>
      <c r="B16696" s="309"/>
      <c r="C16696" s="308"/>
      <c r="D16696" s="310"/>
    </row>
    <row r="16697" spans="1:4" x14ac:dyDescent="0.25">
      <c r="A16697" s="308"/>
      <c r="B16697" s="309"/>
      <c r="C16697" s="308"/>
      <c r="D16697" s="310"/>
    </row>
    <row r="16698" spans="1:4" x14ac:dyDescent="0.25">
      <c r="A16698" s="308"/>
      <c r="B16698" s="309"/>
      <c r="C16698" s="308"/>
      <c r="D16698" s="310"/>
    </row>
    <row r="16699" spans="1:4" x14ac:dyDescent="0.25">
      <c r="A16699" s="308"/>
      <c r="B16699" s="309"/>
      <c r="C16699" s="308"/>
      <c r="D16699" s="310"/>
    </row>
    <row r="16700" spans="1:4" x14ac:dyDescent="0.25">
      <c r="A16700" s="308"/>
      <c r="B16700" s="309"/>
      <c r="C16700" s="308"/>
      <c r="D16700" s="310"/>
    </row>
    <row r="16701" spans="1:4" x14ac:dyDescent="0.25">
      <c r="A16701" s="308"/>
      <c r="B16701" s="309"/>
      <c r="C16701" s="308"/>
      <c r="D16701" s="310"/>
    </row>
    <row r="16702" spans="1:4" x14ac:dyDescent="0.25">
      <c r="A16702" s="308"/>
      <c r="B16702" s="309"/>
      <c r="C16702" s="308"/>
      <c r="D16702" s="310"/>
    </row>
    <row r="16703" spans="1:4" x14ac:dyDescent="0.25">
      <c r="A16703" s="308"/>
      <c r="B16703" s="309"/>
      <c r="C16703" s="308"/>
      <c r="D16703" s="310"/>
    </row>
    <row r="16704" spans="1:4" x14ac:dyDescent="0.25">
      <c r="A16704" s="308"/>
      <c r="B16704" s="309"/>
      <c r="C16704" s="308"/>
      <c r="D16704" s="310"/>
    </row>
    <row r="16705" spans="1:4" x14ac:dyDescent="0.25">
      <c r="A16705" s="308"/>
      <c r="B16705" s="309"/>
      <c r="C16705" s="308"/>
      <c r="D16705" s="310"/>
    </row>
    <row r="16706" spans="1:4" x14ac:dyDescent="0.25">
      <c r="A16706" s="308"/>
      <c r="B16706" s="309"/>
      <c r="C16706" s="308"/>
      <c r="D16706" s="310"/>
    </row>
    <row r="16707" spans="1:4" x14ac:dyDescent="0.25">
      <c r="A16707" s="308"/>
      <c r="B16707" s="309"/>
      <c r="C16707" s="308"/>
      <c r="D16707" s="310"/>
    </row>
    <row r="16708" spans="1:4" x14ac:dyDescent="0.25">
      <c r="A16708" s="308"/>
      <c r="B16708" s="309"/>
      <c r="C16708" s="308"/>
      <c r="D16708" s="310"/>
    </row>
    <row r="16709" spans="1:4" x14ac:dyDescent="0.25">
      <c r="A16709" s="308"/>
      <c r="B16709" s="309"/>
      <c r="C16709" s="308"/>
      <c r="D16709" s="310"/>
    </row>
    <row r="16710" spans="1:4" x14ac:dyDescent="0.25">
      <c r="A16710" s="308"/>
      <c r="B16710" s="309"/>
      <c r="C16710" s="308"/>
      <c r="D16710" s="310"/>
    </row>
    <row r="16711" spans="1:4" x14ac:dyDescent="0.25">
      <c r="A16711" s="308"/>
      <c r="B16711" s="309"/>
      <c r="C16711" s="308"/>
      <c r="D16711" s="310"/>
    </row>
    <row r="16712" spans="1:4" x14ac:dyDescent="0.25">
      <c r="A16712" s="308"/>
      <c r="B16712" s="309"/>
      <c r="C16712" s="308"/>
      <c r="D16712" s="310"/>
    </row>
    <row r="16713" spans="1:4" x14ac:dyDescent="0.25">
      <c r="A16713" s="308"/>
      <c r="B16713" s="309"/>
      <c r="C16713" s="308"/>
      <c r="D16713" s="310"/>
    </row>
    <row r="16714" spans="1:4" x14ac:dyDescent="0.25">
      <c r="A16714" s="308"/>
      <c r="B16714" s="309"/>
      <c r="C16714" s="308"/>
      <c r="D16714" s="310"/>
    </row>
    <row r="16715" spans="1:4" x14ac:dyDescent="0.25">
      <c r="A16715" s="308"/>
      <c r="B16715" s="309"/>
      <c r="C16715" s="308"/>
      <c r="D16715" s="310"/>
    </row>
    <row r="16716" spans="1:4" x14ac:dyDescent="0.25">
      <c r="A16716" s="308"/>
      <c r="B16716" s="309"/>
      <c r="C16716" s="308"/>
      <c r="D16716" s="310"/>
    </row>
    <row r="16717" spans="1:4" x14ac:dyDescent="0.25">
      <c r="A16717" s="308"/>
      <c r="B16717" s="309"/>
      <c r="C16717" s="308"/>
      <c r="D16717" s="310"/>
    </row>
    <row r="16718" spans="1:4" x14ac:dyDescent="0.25">
      <c r="A16718" s="308"/>
      <c r="B16718" s="309"/>
      <c r="C16718" s="308"/>
      <c r="D16718" s="310"/>
    </row>
    <row r="16719" spans="1:4" x14ac:dyDescent="0.25">
      <c r="A16719" s="308"/>
      <c r="B16719" s="309"/>
      <c r="C16719" s="308"/>
      <c r="D16719" s="310"/>
    </row>
    <row r="16720" spans="1:4" x14ac:dyDescent="0.25">
      <c r="A16720" s="308"/>
      <c r="B16720" s="309"/>
      <c r="C16720" s="308"/>
      <c r="D16720" s="310"/>
    </row>
    <row r="16721" spans="1:4" x14ac:dyDescent="0.25">
      <c r="A16721" s="308"/>
      <c r="B16721" s="309"/>
      <c r="C16721" s="308"/>
      <c r="D16721" s="310"/>
    </row>
    <row r="16722" spans="1:4" x14ac:dyDescent="0.25">
      <c r="A16722" s="308"/>
      <c r="B16722" s="309"/>
      <c r="C16722" s="308"/>
      <c r="D16722" s="310"/>
    </row>
    <row r="16723" spans="1:4" x14ac:dyDescent="0.25">
      <c r="A16723" s="308"/>
      <c r="B16723" s="309"/>
      <c r="C16723" s="308"/>
      <c r="D16723" s="310"/>
    </row>
    <row r="16724" spans="1:4" x14ac:dyDescent="0.25">
      <c r="A16724" s="308"/>
      <c r="B16724" s="309"/>
      <c r="C16724" s="308"/>
      <c r="D16724" s="310"/>
    </row>
    <row r="16725" spans="1:4" x14ac:dyDescent="0.25">
      <c r="A16725" s="308"/>
      <c r="B16725" s="309"/>
      <c r="C16725" s="308"/>
      <c r="D16725" s="310"/>
    </row>
    <row r="16726" spans="1:4" x14ac:dyDescent="0.25">
      <c r="A16726" s="308"/>
      <c r="B16726" s="309"/>
      <c r="C16726" s="308"/>
      <c r="D16726" s="310"/>
    </row>
    <row r="16727" spans="1:4" x14ac:dyDescent="0.25">
      <c r="A16727" s="308"/>
      <c r="B16727" s="309"/>
      <c r="C16727" s="308"/>
      <c r="D16727" s="310"/>
    </row>
    <row r="16728" spans="1:4" x14ac:dyDescent="0.25">
      <c r="A16728" s="308"/>
      <c r="B16728" s="309"/>
      <c r="C16728" s="308"/>
      <c r="D16728" s="310"/>
    </row>
    <row r="16729" spans="1:4" x14ac:dyDescent="0.25">
      <c r="A16729" s="308"/>
      <c r="B16729" s="309"/>
      <c r="C16729" s="308"/>
      <c r="D16729" s="310"/>
    </row>
    <row r="16730" spans="1:4" x14ac:dyDescent="0.25">
      <c r="A16730" s="308"/>
      <c r="B16730" s="309"/>
      <c r="C16730" s="308"/>
      <c r="D16730" s="310"/>
    </row>
    <row r="16731" spans="1:4" x14ac:dyDescent="0.25">
      <c r="A16731" s="308"/>
      <c r="B16731" s="309"/>
      <c r="C16731" s="308"/>
      <c r="D16731" s="310"/>
    </row>
    <row r="16732" spans="1:4" x14ac:dyDescent="0.25">
      <c r="A16732" s="308"/>
      <c r="B16732" s="309"/>
      <c r="C16732" s="308"/>
      <c r="D16732" s="310"/>
    </row>
    <row r="16733" spans="1:4" x14ac:dyDescent="0.25">
      <c r="A16733" s="308"/>
      <c r="B16733" s="309"/>
      <c r="C16733" s="308"/>
      <c r="D16733" s="310"/>
    </row>
    <row r="16734" spans="1:4" x14ac:dyDescent="0.25">
      <c r="A16734" s="308"/>
      <c r="B16734" s="309"/>
      <c r="C16734" s="308"/>
      <c r="D16734" s="310"/>
    </row>
    <row r="16735" spans="1:4" x14ac:dyDescent="0.25">
      <c r="A16735" s="308"/>
      <c r="B16735" s="309"/>
      <c r="C16735" s="308"/>
      <c r="D16735" s="310"/>
    </row>
    <row r="16736" spans="1:4" x14ac:dyDescent="0.25">
      <c r="A16736" s="308"/>
      <c r="B16736" s="309"/>
      <c r="C16736" s="308"/>
      <c r="D16736" s="310"/>
    </row>
    <row r="16737" spans="1:4" x14ac:dyDescent="0.25">
      <c r="A16737" s="308"/>
      <c r="B16737" s="309"/>
      <c r="C16737" s="308"/>
      <c r="D16737" s="310"/>
    </row>
    <row r="16738" spans="1:4" x14ac:dyDescent="0.25">
      <c r="A16738" s="308"/>
      <c r="B16738" s="309"/>
      <c r="C16738" s="308"/>
      <c r="D16738" s="310"/>
    </row>
    <row r="16739" spans="1:4" x14ac:dyDescent="0.25">
      <c r="A16739" s="308"/>
      <c r="B16739" s="309"/>
      <c r="C16739" s="308"/>
      <c r="D16739" s="310"/>
    </row>
    <row r="16740" spans="1:4" x14ac:dyDescent="0.25">
      <c r="A16740" s="308"/>
      <c r="B16740" s="309"/>
      <c r="C16740" s="308"/>
      <c r="D16740" s="310"/>
    </row>
    <row r="16741" spans="1:4" x14ac:dyDescent="0.25">
      <c r="A16741" s="308"/>
      <c r="B16741" s="309"/>
      <c r="C16741" s="308"/>
      <c r="D16741" s="310"/>
    </row>
    <row r="16742" spans="1:4" x14ac:dyDescent="0.25">
      <c r="A16742" s="308"/>
      <c r="B16742" s="309"/>
      <c r="C16742" s="308"/>
      <c r="D16742" s="310"/>
    </row>
    <row r="16743" spans="1:4" x14ac:dyDescent="0.25">
      <c r="A16743" s="308"/>
      <c r="B16743" s="309"/>
      <c r="C16743" s="308"/>
      <c r="D16743" s="310"/>
    </row>
    <row r="16744" spans="1:4" x14ac:dyDescent="0.25">
      <c r="A16744" s="308"/>
      <c r="B16744" s="309"/>
      <c r="C16744" s="308"/>
      <c r="D16744" s="310"/>
    </row>
    <row r="16745" spans="1:4" x14ac:dyDescent="0.25">
      <c r="A16745" s="308"/>
      <c r="B16745" s="309"/>
      <c r="C16745" s="308"/>
      <c r="D16745" s="310"/>
    </row>
    <row r="16746" spans="1:4" x14ac:dyDescent="0.25">
      <c r="A16746" s="308"/>
      <c r="B16746" s="309"/>
      <c r="C16746" s="308"/>
      <c r="D16746" s="310"/>
    </row>
    <row r="16747" spans="1:4" x14ac:dyDescent="0.25">
      <c r="A16747" s="308"/>
      <c r="B16747" s="309"/>
      <c r="C16747" s="308"/>
      <c r="D16747" s="310"/>
    </row>
    <row r="16748" spans="1:4" x14ac:dyDescent="0.25">
      <c r="A16748" s="308"/>
      <c r="B16748" s="309"/>
      <c r="C16748" s="308"/>
      <c r="D16748" s="310"/>
    </row>
    <row r="16749" spans="1:4" x14ac:dyDescent="0.25">
      <c r="A16749" s="308"/>
      <c r="B16749" s="309"/>
      <c r="C16749" s="308"/>
      <c r="D16749" s="310"/>
    </row>
    <row r="16750" spans="1:4" x14ac:dyDescent="0.25">
      <c r="A16750" s="308"/>
      <c r="B16750" s="309"/>
      <c r="C16750" s="308"/>
      <c r="D16750" s="310"/>
    </row>
    <row r="16751" spans="1:4" x14ac:dyDescent="0.25">
      <c r="A16751" s="308"/>
      <c r="B16751" s="309"/>
      <c r="C16751" s="308"/>
      <c r="D16751" s="310"/>
    </row>
    <row r="16752" spans="1:4" x14ac:dyDescent="0.25">
      <c r="A16752" s="308"/>
      <c r="B16752" s="309"/>
      <c r="C16752" s="308"/>
      <c r="D16752" s="310"/>
    </row>
    <row r="16753" spans="1:4" x14ac:dyDescent="0.25">
      <c r="A16753" s="308"/>
      <c r="B16753" s="309"/>
      <c r="C16753" s="308"/>
      <c r="D16753" s="310"/>
    </row>
    <row r="16754" spans="1:4" x14ac:dyDescent="0.25">
      <c r="A16754" s="308"/>
      <c r="B16754" s="309"/>
      <c r="C16754" s="308"/>
      <c r="D16754" s="310"/>
    </row>
    <row r="16755" spans="1:4" x14ac:dyDescent="0.25">
      <c r="A16755" s="308"/>
      <c r="B16755" s="309"/>
      <c r="C16755" s="308"/>
      <c r="D16755" s="310"/>
    </row>
    <row r="16756" spans="1:4" x14ac:dyDescent="0.25">
      <c r="A16756" s="308"/>
      <c r="B16756" s="309"/>
      <c r="C16756" s="308"/>
      <c r="D16756" s="310"/>
    </row>
    <row r="16757" spans="1:4" x14ac:dyDescent="0.25">
      <c r="A16757" s="308"/>
      <c r="B16757" s="309"/>
      <c r="C16757" s="308"/>
      <c r="D16757" s="310"/>
    </row>
    <row r="16758" spans="1:4" x14ac:dyDescent="0.25">
      <c r="A16758" s="308"/>
      <c r="B16758" s="309"/>
      <c r="C16758" s="308"/>
      <c r="D16758" s="310"/>
    </row>
    <row r="16759" spans="1:4" x14ac:dyDescent="0.25">
      <c r="A16759" s="308"/>
      <c r="B16759" s="309"/>
      <c r="C16759" s="308"/>
      <c r="D16759" s="310"/>
    </row>
    <row r="16760" spans="1:4" x14ac:dyDescent="0.25">
      <c r="A16760" s="308"/>
      <c r="B16760" s="309"/>
      <c r="C16760" s="308"/>
      <c r="D16760" s="310"/>
    </row>
    <row r="16761" spans="1:4" x14ac:dyDescent="0.25">
      <c r="A16761" s="308"/>
      <c r="B16761" s="309"/>
      <c r="C16761" s="308"/>
      <c r="D16761" s="310"/>
    </row>
    <row r="16762" spans="1:4" x14ac:dyDescent="0.25">
      <c r="A16762" s="308"/>
      <c r="B16762" s="309"/>
      <c r="C16762" s="308"/>
      <c r="D16762" s="310"/>
    </row>
    <row r="16763" spans="1:4" x14ac:dyDescent="0.25">
      <c r="A16763" s="308"/>
      <c r="B16763" s="309"/>
      <c r="C16763" s="308"/>
      <c r="D16763" s="310"/>
    </row>
    <row r="16764" spans="1:4" x14ac:dyDescent="0.25">
      <c r="A16764" s="308"/>
      <c r="B16764" s="309"/>
      <c r="C16764" s="308"/>
      <c r="D16764" s="310"/>
    </row>
    <row r="16765" spans="1:4" x14ac:dyDescent="0.25">
      <c r="A16765" s="308"/>
      <c r="B16765" s="309"/>
      <c r="C16765" s="308"/>
      <c r="D16765" s="310"/>
    </row>
    <row r="16766" spans="1:4" x14ac:dyDescent="0.25">
      <c r="A16766" s="308"/>
      <c r="B16766" s="309"/>
      <c r="C16766" s="308"/>
      <c r="D16766" s="310"/>
    </row>
    <row r="16767" spans="1:4" x14ac:dyDescent="0.25">
      <c r="A16767" s="308"/>
      <c r="B16767" s="309"/>
      <c r="C16767" s="308"/>
      <c r="D16767" s="310"/>
    </row>
    <row r="16768" spans="1:4" x14ac:dyDescent="0.25">
      <c r="A16768" s="308"/>
      <c r="B16768" s="309"/>
      <c r="C16768" s="308"/>
      <c r="D16768" s="310"/>
    </row>
    <row r="16769" spans="1:4" x14ac:dyDescent="0.25">
      <c r="A16769" s="308"/>
      <c r="B16769" s="309"/>
      <c r="C16769" s="308"/>
      <c r="D16769" s="310"/>
    </row>
    <row r="16770" spans="1:4" x14ac:dyDescent="0.25">
      <c r="A16770" s="308"/>
      <c r="B16770" s="309"/>
      <c r="C16770" s="308"/>
      <c r="D16770" s="310"/>
    </row>
    <row r="16771" spans="1:4" x14ac:dyDescent="0.25">
      <c r="A16771" s="308"/>
      <c r="B16771" s="309"/>
      <c r="C16771" s="308"/>
      <c r="D16771" s="310"/>
    </row>
    <row r="16772" spans="1:4" x14ac:dyDescent="0.25">
      <c r="A16772" s="308"/>
      <c r="B16772" s="309"/>
      <c r="C16772" s="308"/>
      <c r="D16772" s="310"/>
    </row>
    <row r="16773" spans="1:4" x14ac:dyDescent="0.25">
      <c r="A16773" s="308"/>
      <c r="B16773" s="309"/>
      <c r="C16773" s="308"/>
      <c r="D16773" s="310"/>
    </row>
    <row r="16774" spans="1:4" x14ac:dyDescent="0.25">
      <c r="A16774" s="308"/>
      <c r="B16774" s="309"/>
      <c r="C16774" s="308"/>
      <c r="D16774" s="310"/>
    </row>
    <row r="16775" spans="1:4" x14ac:dyDescent="0.25">
      <c r="A16775" s="308"/>
      <c r="B16775" s="309"/>
      <c r="C16775" s="308"/>
      <c r="D16775" s="310"/>
    </row>
    <row r="16776" spans="1:4" x14ac:dyDescent="0.25">
      <c r="A16776" s="308"/>
      <c r="B16776" s="309"/>
      <c r="C16776" s="308"/>
      <c r="D16776" s="310"/>
    </row>
    <row r="16777" spans="1:4" x14ac:dyDescent="0.25">
      <c r="A16777" s="308"/>
      <c r="B16777" s="309"/>
      <c r="C16777" s="308"/>
      <c r="D16777" s="310"/>
    </row>
    <row r="16778" spans="1:4" x14ac:dyDescent="0.25">
      <c r="A16778" s="308"/>
      <c r="B16778" s="309"/>
      <c r="C16778" s="308"/>
      <c r="D16778" s="310"/>
    </row>
    <row r="16779" spans="1:4" x14ac:dyDescent="0.25">
      <c r="A16779" s="308"/>
      <c r="B16779" s="309"/>
      <c r="C16779" s="308"/>
      <c r="D16779" s="310"/>
    </row>
    <row r="16780" spans="1:4" x14ac:dyDescent="0.25">
      <c r="A16780" s="308"/>
      <c r="B16780" s="309"/>
      <c r="C16780" s="308"/>
      <c r="D16780" s="310"/>
    </row>
    <row r="16781" spans="1:4" x14ac:dyDescent="0.25">
      <c r="A16781" s="308"/>
      <c r="B16781" s="309"/>
      <c r="C16781" s="308"/>
      <c r="D16781" s="310"/>
    </row>
    <row r="16782" spans="1:4" x14ac:dyDescent="0.25">
      <c r="A16782" s="308"/>
      <c r="B16782" s="309"/>
      <c r="C16782" s="308"/>
      <c r="D16782" s="310"/>
    </row>
    <row r="16783" spans="1:4" x14ac:dyDescent="0.25">
      <c r="A16783" s="308"/>
      <c r="B16783" s="309"/>
      <c r="C16783" s="308"/>
      <c r="D16783" s="310"/>
    </row>
    <row r="16784" spans="1:4" x14ac:dyDescent="0.25">
      <c r="A16784" s="308"/>
      <c r="B16784" s="309"/>
      <c r="C16784" s="308"/>
      <c r="D16784" s="310"/>
    </row>
    <row r="16785" spans="1:4" x14ac:dyDescent="0.25">
      <c r="A16785" s="308"/>
      <c r="B16785" s="309"/>
      <c r="C16785" s="308"/>
      <c r="D16785" s="310"/>
    </row>
    <row r="16786" spans="1:4" x14ac:dyDescent="0.25">
      <c r="A16786" s="308"/>
      <c r="B16786" s="309"/>
      <c r="C16786" s="308"/>
      <c r="D16786" s="310"/>
    </row>
    <row r="16787" spans="1:4" x14ac:dyDescent="0.25">
      <c r="A16787" s="308"/>
      <c r="B16787" s="309"/>
      <c r="C16787" s="308"/>
      <c r="D16787" s="310"/>
    </row>
    <row r="16788" spans="1:4" x14ac:dyDescent="0.25">
      <c r="A16788" s="308"/>
      <c r="B16788" s="309"/>
      <c r="C16788" s="308"/>
      <c r="D16788" s="310"/>
    </row>
    <row r="16789" spans="1:4" x14ac:dyDescent="0.25">
      <c r="A16789" s="308"/>
      <c r="B16789" s="309"/>
      <c r="C16789" s="308"/>
      <c r="D16789" s="310"/>
    </row>
    <row r="16790" spans="1:4" x14ac:dyDescent="0.25">
      <c r="A16790" s="308"/>
      <c r="B16790" s="309"/>
      <c r="C16790" s="308"/>
      <c r="D16790" s="310"/>
    </row>
    <row r="16791" spans="1:4" x14ac:dyDescent="0.25">
      <c r="A16791" s="308"/>
      <c r="B16791" s="309"/>
      <c r="C16791" s="308"/>
      <c r="D16791" s="310"/>
    </row>
    <row r="16792" spans="1:4" x14ac:dyDescent="0.25">
      <c r="A16792" s="308"/>
      <c r="B16792" s="309"/>
      <c r="C16792" s="308"/>
      <c r="D16792" s="310"/>
    </row>
    <row r="16793" spans="1:4" x14ac:dyDescent="0.25">
      <c r="A16793" s="308"/>
      <c r="B16793" s="309"/>
      <c r="C16793" s="308"/>
      <c r="D16793" s="310"/>
    </row>
    <row r="16794" spans="1:4" x14ac:dyDescent="0.25">
      <c r="A16794" s="308"/>
      <c r="B16794" s="309"/>
      <c r="C16794" s="308"/>
      <c r="D16794" s="310"/>
    </row>
    <row r="16795" spans="1:4" x14ac:dyDescent="0.25">
      <c r="A16795" s="308"/>
      <c r="B16795" s="309"/>
      <c r="C16795" s="308"/>
      <c r="D16795" s="310"/>
    </row>
    <row r="16796" spans="1:4" x14ac:dyDescent="0.25">
      <c r="A16796" s="308"/>
      <c r="B16796" s="309"/>
      <c r="C16796" s="308"/>
      <c r="D16796" s="310"/>
    </row>
    <row r="16797" spans="1:4" x14ac:dyDescent="0.25">
      <c r="A16797" s="308"/>
      <c r="B16797" s="309"/>
      <c r="C16797" s="308"/>
      <c r="D16797" s="310"/>
    </row>
    <row r="16798" spans="1:4" x14ac:dyDescent="0.25">
      <c r="A16798" s="308"/>
      <c r="B16798" s="309"/>
      <c r="C16798" s="308"/>
      <c r="D16798" s="310"/>
    </row>
    <row r="16799" spans="1:4" x14ac:dyDescent="0.25">
      <c r="A16799" s="308"/>
      <c r="B16799" s="309"/>
      <c r="C16799" s="308"/>
      <c r="D16799" s="310"/>
    </row>
    <row r="16800" spans="1:4" x14ac:dyDescent="0.25">
      <c r="A16800" s="308"/>
      <c r="B16800" s="309"/>
      <c r="C16800" s="308"/>
      <c r="D16800" s="310"/>
    </row>
    <row r="16801" spans="1:4" x14ac:dyDescent="0.25">
      <c r="A16801" s="308"/>
      <c r="B16801" s="309"/>
      <c r="C16801" s="308"/>
      <c r="D16801" s="310"/>
    </row>
    <row r="16802" spans="1:4" x14ac:dyDescent="0.25">
      <c r="A16802" s="308"/>
      <c r="B16802" s="309"/>
      <c r="C16802" s="308"/>
      <c r="D16802" s="310"/>
    </row>
    <row r="16803" spans="1:4" x14ac:dyDescent="0.25">
      <c r="A16803" s="308"/>
      <c r="B16803" s="309"/>
      <c r="C16803" s="308"/>
      <c r="D16803" s="310"/>
    </row>
    <row r="16804" spans="1:4" x14ac:dyDescent="0.25">
      <c r="A16804" s="308"/>
      <c r="B16804" s="309"/>
      <c r="C16804" s="308"/>
      <c r="D16804" s="310"/>
    </row>
    <row r="16805" spans="1:4" x14ac:dyDescent="0.25">
      <c r="A16805" s="308"/>
      <c r="B16805" s="309"/>
      <c r="C16805" s="308"/>
      <c r="D16805" s="310"/>
    </row>
    <row r="16806" spans="1:4" x14ac:dyDescent="0.25">
      <c r="A16806" s="308"/>
      <c r="B16806" s="309"/>
      <c r="C16806" s="308"/>
      <c r="D16806" s="310"/>
    </row>
    <row r="16807" spans="1:4" x14ac:dyDescent="0.25">
      <c r="A16807" s="308"/>
      <c r="B16807" s="309"/>
      <c r="C16807" s="308"/>
      <c r="D16807" s="310"/>
    </row>
    <row r="16808" spans="1:4" x14ac:dyDescent="0.25">
      <c r="A16808" s="308"/>
      <c r="B16808" s="309"/>
      <c r="C16808" s="308"/>
      <c r="D16808" s="310"/>
    </row>
    <row r="16809" spans="1:4" x14ac:dyDescent="0.25">
      <c r="A16809" s="308"/>
      <c r="B16809" s="309"/>
      <c r="C16809" s="308"/>
      <c r="D16809" s="310"/>
    </row>
    <row r="16810" spans="1:4" x14ac:dyDescent="0.25">
      <c r="A16810" s="308"/>
      <c r="B16810" s="309"/>
      <c r="C16810" s="308"/>
      <c r="D16810" s="310"/>
    </row>
    <row r="16811" spans="1:4" x14ac:dyDescent="0.25">
      <c r="A16811" s="308"/>
      <c r="B16811" s="309"/>
      <c r="C16811" s="308"/>
      <c r="D16811" s="310"/>
    </row>
    <row r="16812" spans="1:4" x14ac:dyDescent="0.25">
      <c r="A16812" s="308"/>
      <c r="B16812" s="309"/>
      <c r="C16812" s="308"/>
      <c r="D16812" s="310"/>
    </row>
    <row r="16813" spans="1:4" x14ac:dyDescent="0.25">
      <c r="A16813" s="308"/>
      <c r="B16813" s="309"/>
      <c r="C16813" s="308"/>
      <c r="D16813" s="310"/>
    </row>
    <row r="16814" spans="1:4" x14ac:dyDescent="0.25">
      <c r="A16814" s="308"/>
      <c r="B16814" s="309"/>
      <c r="C16814" s="308"/>
      <c r="D16814" s="310"/>
    </row>
    <row r="16815" spans="1:4" x14ac:dyDescent="0.25">
      <c r="A16815" s="308"/>
      <c r="B16815" s="309"/>
      <c r="C16815" s="308"/>
      <c r="D16815" s="310"/>
    </row>
    <row r="16816" spans="1:4" x14ac:dyDescent="0.25">
      <c r="A16816" s="308"/>
      <c r="B16816" s="309"/>
      <c r="C16816" s="308"/>
      <c r="D16816" s="310"/>
    </row>
    <row r="16817" spans="1:4" x14ac:dyDescent="0.25">
      <c r="A16817" s="308"/>
      <c r="B16817" s="309"/>
      <c r="C16817" s="308"/>
      <c r="D16817" s="310"/>
    </row>
    <row r="16818" spans="1:4" x14ac:dyDescent="0.25">
      <c r="A16818" s="308"/>
      <c r="B16818" s="309"/>
      <c r="C16818" s="308"/>
      <c r="D16818" s="310"/>
    </row>
    <row r="16819" spans="1:4" x14ac:dyDescent="0.25">
      <c r="A16819" s="308"/>
      <c r="B16819" s="309"/>
      <c r="C16819" s="308"/>
      <c r="D16819" s="310"/>
    </row>
    <row r="16820" spans="1:4" x14ac:dyDescent="0.25">
      <c r="A16820" s="308"/>
      <c r="B16820" s="309"/>
      <c r="C16820" s="308"/>
      <c r="D16820" s="310"/>
    </row>
    <row r="16821" spans="1:4" x14ac:dyDescent="0.25">
      <c r="A16821" s="308"/>
      <c r="B16821" s="309"/>
      <c r="C16821" s="308"/>
      <c r="D16821" s="310"/>
    </row>
    <row r="16822" spans="1:4" x14ac:dyDescent="0.25">
      <c r="A16822" s="308"/>
      <c r="B16822" s="309"/>
      <c r="C16822" s="308"/>
      <c r="D16822" s="310"/>
    </row>
    <row r="16823" spans="1:4" x14ac:dyDescent="0.25">
      <c r="A16823" s="308"/>
      <c r="B16823" s="309"/>
      <c r="C16823" s="308"/>
      <c r="D16823" s="310"/>
    </row>
    <row r="16824" spans="1:4" x14ac:dyDescent="0.25">
      <c r="A16824" s="308"/>
      <c r="B16824" s="309"/>
      <c r="C16824" s="308"/>
      <c r="D16824" s="310"/>
    </row>
    <row r="16825" spans="1:4" x14ac:dyDescent="0.25">
      <c r="A16825" s="308"/>
      <c r="B16825" s="309"/>
      <c r="C16825" s="308"/>
      <c r="D16825" s="310"/>
    </row>
    <row r="16826" spans="1:4" x14ac:dyDescent="0.25">
      <c r="A16826" s="308"/>
      <c r="B16826" s="309"/>
      <c r="C16826" s="308"/>
      <c r="D16826" s="310"/>
    </row>
    <row r="16827" spans="1:4" x14ac:dyDescent="0.25">
      <c r="A16827" s="308"/>
      <c r="B16827" s="309"/>
      <c r="C16827" s="308"/>
      <c r="D16827" s="310"/>
    </row>
    <row r="16828" spans="1:4" x14ac:dyDescent="0.25">
      <c r="A16828" s="308"/>
      <c r="B16828" s="309"/>
      <c r="C16828" s="308"/>
      <c r="D16828" s="310"/>
    </row>
    <row r="16829" spans="1:4" x14ac:dyDescent="0.25">
      <c r="A16829" s="308"/>
      <c r="B16829" s="309"/>
      <c r="C16829" s="308"/>
      <c r="D16829" s="310"/>
    </row>
    <row r="16830" spans="1:4" x14ac:dyDescent="0.25">
      <c r="A16830" s="308"/>
      <c r="B16830" s="309"/>
      <c r="C16830" s="308"/>
      <c r="D16830" s="310"/>
    </row>
    <row r="16831" spans="1:4" x14ac:dyDescent="0.25">
      <c r="A16831" s="308"/>
      <c r="B16831" s="309"/>
      <c r="C16831" s="308"/>
      <c r="D16831" s="310"/>
    </row>
    <row r="16832" spans="1:4" x14ac:dyDescent="0.25">
      <c r="A16832" s="308"/>
      <c r="B16832" s="309"/>
      <c r="C16832" s="308"/>
      <c r="D16832" s="310"/>
    </row>
    <row r="16833" spans="1:4" x14ac:dyDescent="0.25">
      <c r="A16833" s="308"/>
      <c r="B16833" s="309"/>
      <c r="C16833" s="308"/>
      <c r="D16833" s="310"/>
    </row>
    <row r="16834" spans="1:4" x14ac:dyDescent="0.25">
      <c r="A16834" s="308"/>
      <c r="B16834" s="309"/>
      <c r="C16834" s="308"/>
      <c r="D16834" s="310"/>
    </row>
    <row r="16835" spans="1:4" x14ac:dyDescent="0.25">
      <c r="A16835" s="308"/>
      <c r="B16835" s="309"/>
      <c r="C16835" s="308"/>
      <c r="D16835" s="310"/>
    </row>
    <row r="16836" spans="1:4" x14ac:dyDescent="0.25">
      <c r="A16836" s="308"/>
      <c r="B16836" s="309"/>
      <c r="C16836" s="308"/>
      <c r="D16836" s="310"/>
    </row>
    <row r="16837" spans="1:4" x14ac:dyDescent="0.25">
      <c r="A16837" s="308"/>
      <c r="B16837" s="309"/>
      <c r="C16837" s="308"/>
      <c r="D16837" s="310"/>
    </row>
    <row r="16838" spans="1:4" x14ac:dyDescent="0.25">
      <c r="A16838" s="308"/>
      <c r="B16838" s="309"/>
      <c r="C16838" s="308"/>
      <c r="D16838" s="310"/>
    </row>
    <row r="16839" spans="1:4" x14ac:dyDescent="0.25">
      <c r="A16839" s="308"/>
      <c r="B16839" s="309"/>
      <c r="C16839" s="308"/>
      <c r="D16839" s="310"/>
    </row>
    <row r="16840" spans="1:4" x14ac:dyDescent="0.25">
      <c r="A16840" s="308"/>
      <c r="B16840" s="309"/>
      <c r="C16840" s="308"/>
      <c r="D16840" s="310"/>
    </row>
    <row r="16841" spans="1:4" x14ac:dyDescent="0.25">
      <c r="A16841" s="308"/>
      <c r="B16841" s="309"/>
      <c r="C16841" s="308"/>
      <c r="D16841" s="310"/>
    </row>
    <row r="16842" spans="1:4" x14ac:dyDescent="0.25">
      <c r="A16842" s="308"/>
      <c r="B16842" s="309"/>
      <c r="C16842" s="308"/>
      <c r="D16842" s="310"/>
    </row>
    <row r="16843" spans="1:4" x14ac:dyDescent="0.25">
      <c r="A16843" s="308"/>
      <c r="B16843" s="309"/>
      <c r="C16843" s="308"/>
      <c r="D16843" s="310"/>
    </row>
    <row r="16844" spans="1:4" x14ac:dyDescent="0.25">
      <c r="A16844" s="308"/>
      <c r="B16844" s="309"/>
      <c r="C16844" s="308"/>
      <c r="D16844" s="310"/>
    </row>
    <row r="16845" spans="1:4" x14ac:dyDescent="0.25">
      <c r="A16845" s="308"/>
      <c r="B16845" s="309"/>
      <c r="C16845" s="308"/>
      <c r="D16845" s="310"/>
    </row>
    <row r="16846" spans="1:4" x14ac:dyDescent="0.25">
      <c r="A16846" s="308"/>
      <c r="B16846" s="309"/>
      <c r="C16846" s="308"/>
      <c r="D16846" s="310"/>
    </row>
    <row r="16847" spans="1:4" x14ac:dyDescent="0.25">
      <c r="A16847" s="308"/>
      <c r="B16847" s="309"/>
      <c r="C16847" s="308"/>
      <c r="D16847" s="310"/>
    </row>
    <row r="16848" spans="1:4" x14ac:dyDescent="0.25">
      <c r="A16848" s="308"/>
      <c r="B16848" s="309"/>
      <c r="C16848" s="308"/>
      <c r="D16848" s="310"/>
    </row>
    <row r="16849" spans="1:4" x14ac:dyDescent="0.25">
      <c r="A16849" s="308"/>
      <c r="B16849" s="309"/>
      <c r="C16849" s="308"/>
      <c r="D16849" s="310"/>
    </row>
    <row r="16850" spans="1:4" x14ac:dyDescent="0.25">
      <c r="A16850" s="308"/>
      <c r="B16850" s="309"/>
      <c r="C16850" s="308"/>
      <c r="D16850" s="310"/>
    </row>
    <row r="16851" spans="1:4" x14ac:dyDescent="0.25">
      <c r="A16851" s="308"/>
      <c r="B16851" s="309"/>
      <c r="C16851" s="308"/>
      <c r="D16851" s="310"/>
    </row>
    <row r="16852" spans="1:4" x14ac:dyDescent="0.25">
      <c r="A16852" s="308"/>
      <c r="B16852" s="309"/>
      <c r="C16852" s="308"/>
      <c r="D16852" s="310"/>
    </row>
    <row r="16853" spans="1:4" x14ac:dyDescent="0.25">
      <c r="A16853" s="308"/>
      <c r="B16853" s="309"/>
      <c r="C16853" s="308"/>
      <c r="D16853" s="310"/>
    </row>
    <row r="16854" spans="1:4" x14ac:dyDescent="0.25">
      <c r="A16854" s="308"/>
      <c r="B16854" s="309"/>
      <c r="C16854" s="308"/>
      <c r="D16854" s="310"/>
    </row>
    <row r="16855" spans="1:4" x14ac:dyDescent="0.25">
      <c r="A16855" s="308"/>
      <c r="B16855" s="309"/>
      <c r="C16855" s="308"/>
      <c r="D16855" s="310"/>
    </row>
    <row r="16856" spans="1:4" x14ac:dyDescent="0.25">
      <c r="A16856" s="308"/>
      <c r="B16856" s="309"/>
      <c r="C16856" s="308"/>
      <c r="D16856" s="310"/>
    </row>
    <row r="16857" spans="1:4" x14ac:dyDescent="0.25">
      <c r="A16857" s="308"/>
      <c r="B16857" s="309"/>
      <c r="C16857" s="308"/>
      <c r="D16857" s="310"/>
    </row>
    <row r="16858" spans="1:4" x14ac:dyDescent="0.25">
      <c r="A16858" s="308"/>
      <c r="B16858" s="309"/>
      <c r="C16858" s="308"/>
      <c r="D16858" s="310"/>
    </row>
    <row r="16859" spans="1:4" x14ac:dyDescent="0.25">
      <c r="A16859" s="308"/>
      <c r="B16859" s="309"/>
      <c r="C16859" s="308"/>
      <c r="D16859" s="310"/>
    </row>
    <row r="16860" spans="1:4" x14ac:dyDescent="0.25">
      <c r="A16860" s="308"/>
      <c r="B16860" s="309"/>
      <c r="C16860" s="308"/>
      <c r="D16860" s="310"/>
    </row>
    <row r="16861" spans="1:4" x14ac:dyDescent="0.25">
      <c r="A16861" s="308"/>
      <c r="B16861" s="309"/>
      <c r="C16861" s="308"/>
      <c r="D16861" s="310"/>
    </row>
    <row r="16862" spans="1:4" x14ac:dyDescent="0.25">
      <c r="A16862" s="308"/>
      <c r="B16862" s="309"/>
      <c r="C16862" s="308"/>
      <c r="D16862" s="310"/>
    </row>
    <row r="16863" spans="1:4" x14ac:dyDescent="0.25">
      <c r="A16863" s="308"/>
      <c r="B16863" s="309"/>
      <c r="C16863" s="308"/>
      <c r="D16863" s="310"/>
    </row>
    <row r="16864" spans="1:4" x14ac:dyDescent="0.25">
      <c r="A16864" s="308"/>
      <c r="B16864" s="309"/>
      <c r="C16864" s="308"/>
      <c r="D16864" s="310"/>
    </row>
    <row r="16865" spans="1:4" x14ac:dyDescent="0.25">
      <c r="A16865" s="308"/>
      <c r="B16865" s="309"/>
      <c r="C16865" s="308"/>
      <c r="D16865" s="310"/>
    </row>
    <row r="16866" spans="1:4" x14ac:dyDescent="0.25">
      <c r="A16866" s="308"/>
      <c r="B16866" s="309"/>
      <c r="C16866" s="308"/>
      <c r="D16866" s="310"/>
    </row>
    <row r="16867" spans="1:4" x14ac:dyDescent="0.25">
      <c r="A16867" s="308"/>
      <c r="B16867" s="309"/>
      <c r="C16867" s="308"/>
      <c r="D16867" s="310"/>
    </row>
    <row r="16868" spans="1:4" x14ac:dyDescent="0.25">
      <c r="A16868" s="308"/>
      <c r="B16868" s="309"/>
      <c r="C16868" s="308"/>
      <c r="D16868" s="310"/>
    </row>
    <row r="16869" spans="1:4" x14ac:dyDescent="0.25">
      <c r="A16869" s="308"/>
      <c r="B16869" s="309"/>
      <c r="C16869" s="308"/>
      <c r="D16869" s="310"/>
    </row>
    <row r="16870" spans="1:4" x14ac:dyDescent="0.25">
      <c r="A16870" s="308"/>
      <c r="B16870" s="309"/>
      <c r="C16870" s="308"/>
      <c r="D16870" s="310"/>
    </row>
    <row r="16871" spans="1:4" x14ac:dyDescent="0.25">
      <c r="A16871" s="308"/>
      <c r="B16871" s="309"/>
      <c r="C16871" s="308"/>
      <c r="D16871" s="310"/>
    </row>
    <row r="16872" spans="1:4" x14ac:dyDescent="0.25">
      <c r="A16872" s="308"/>
      <c r="B16872" s="309"/>
      <c r="C16872" s="308"/>
      <c r="D16872" s="310"/>
    </row>
    <row r="16873" spans="1:4" x14ac:dyDescent="0.25">
      <c r="A16873" s="308"/>
      <c r="B16873" s="309"/>
      <c r="C16873" s="308"/>
      <c r="D16873" s="310"/>
    </row>
    <row r="16874" spans="1:4" x14ac:dyDescent="0.25">
      <c r="A16874" s="308"/>
      <c r="B16874" s="309"/>
      <c r="C16874" s="308"/>
      <c r="D16874" s="310"/>
    </row>
    <row r="16875" spans="1:4" x14ac:dyDescent="0.25">
      <c r="A16875" s="308"/>
      <c r="B16875" s="309"/>
      <c r="C16875" s="308"/>
      <c r="D16875" s="310"/>
    </row>
    <row r="16876" spans="1:4" x14ac:dyDescent="0.25">
      <c r="A16876" s="308"/>
      <c r="B16876" s="309"/>
      <c r="C16876" s="308"/>
      <c r="D16876" s="310"/>
    </row>
    <row r="16877" spans="1:4" x14ac:dyDescent="0.25">
      <c r="A16877" s="308"/>
      <c r="B16877" s="309"/>
      <c r="C16877" s="308"/>
      <c r="D16877" s="310"/>
    </row>
    <row r="16878" spans="1:4" x14ac:dyDescent="0.25">
      <c r="A16878" s="308"/>
      <c r="B16878" s="309"/>
      <c r="C16878" s="308"/>
      <c r="D16878" s="310"/>
    </row>
    <row r="16879" spans="1:4" x14ac:dyDescent="0.25">
      <c r="A16879" s="308"/>
      <c r="B16879" s="309"/>
      <c r="C16879" s="308"/>
      <c r="D16879" s="310"/>
    </row>
    <row r="16880" spans="1:4" x14ac:dyDescent="0.25">
      <c r="A16880" s="308"/>
      <c r="B16880" s="309"/>
      <c r="C16880" s="308"/>
      <c r="D16880" s="310"/>
    </row>
    <row r="16881" spans="1:4" x14ac:dyDescent="0.25">
      <c r="A16881" s="308"/>
      <c r="B16881" s="309"/>
      <c r="C16881" s="308"/>
      <c r="D16881" s="310"/>
    </row>
    <row r="16882" spans="1:4" x14ac:dyDescent="0.25">
      <c r="A16882" s="308"/>
      <c r="B16882" s="309"/>
      <c r="C16882" s="308"/>
      <c r="D16882" s="310"/>
    </row>
    <row r="16883" spans="1:4" x14ac:dyDescent="0.25">
      <c r="A16883" s="308"/>
      <c r="B16883" s="309"/>
      <c r="C16883" s="308"/>
      <c r="D16883" s="310"/>
    </row>
    <row r="16884" spans="1:4" x14ac:dyDescent="0.25">
      <c r="A16884" s="308"/>
      <c r="B16884" s="309"/>
      <c r="C16884" s="308"/>
      <c r="D16884" s="310"/>
    </row>
    <row r="16885" spans="1:4" x14ac:dyDescent="0.25">
      <c r="A16885" s="308"/>
      <c r="B16885" s="309"/>
      <c r="C16885" s="308"/>
      <c r="D16885" s="310"/>
    </row>
    <row r="16886" spans="1:4" x14ac:dyDescent="0.25">
      <c r="A16886" s="308"/>
      <c r="B16886" s="309"/>
      <c r="C16886" s="308"/>
      <c r="D16886" s="310"/>
    </row>
    <row r="16887" spans="1:4" x14ac:dyDescent="0.25">
      <c r="A16887" s="308"/>
      <c r="B16887" s="309"/>
      <c r="C16887" s="308"/>
      <c r="D16887" s="310"/>
    </row>
    <row r="16888" spans="1:4" x14ac:dyDescent="0.25">
      <c r="A16888" s="308"/>
      <c r="B16888" s="309"/>
      <c r="C16888" s="308"/>
      <c r="D16888" s="310"/>
    </row>
    <row r="16889" spans="1:4" x14ac:dyDescent="0.25">
      <c r="A16889" s="308"/>
      <c r="B16889" s="309"/>
      <c r="C16889" s="308"/>
      <c r="D16889" s="310"/>
    </row>
    <row r="16890" spans="1:4" x14ac:dyDescent="0.25">
      <c r="A16890" s="308"/>
      <c r="B16890" s="309"/>
      <c r="C16890" s="308"/>
      <c r="D16890" s="310"/>
    </row>
    <row r="16891" spans="1:4" x14ac:dyDescent="0.25">
      <c r="A16891" s="308"/>
      <c r="B16891" s="309"/>
      <c r="C16891" s="308"/>
      <c r="D16891" s="310"/>
    </row>
    <row r="16892" spans="1:4" x14ac:dyDescent="0.25">
      <c r="A16892" s="308"/>
      <c r="B16892" s="309"/>
      <c r="C16892" s="308"/>
      <c r="D16892" s="310"/>
    </row>
    <row r="16893" spans="1:4" x14ac:dyDescent="0.25">
      <c r="A16893" s="308"/>
      <c r="B16893" s="309"/>
      <c r="C16893" s="308"/>
      <c r="D16893" s="310"/>
    </row>
    <row r="16894" spans="1:4" x14ac:dyDescent="0.25">
      <c r="A16894" s="308"/>
      <c r="B16894" s="309"/>
      <c r="C16894" s="308"/>
      <c r="D16894" s="310"/>
    </row>
    <row r="16895" spans="1:4" x14ac:dyDescent="0.25">
      <c r="A16895" s="308"/>
      <c r="B16895" s="309"/>
      <c r="C16895" s="308"/>
      <c r="D16895" s="310"/>
    </row>
    <row r="16896" spans="1:4" x14ac:dyDescent="0.25">
      <c r="A16896" s="308"/>
      <c r="B16896" s="309"/>
      <c r="C16896" s="308"/>
      <c r="D16896" s="310"/>
    </row>
    <row r="16897" spans="1:4" x14ac:dyDescent="0.25">
      <c r="A16897" s="308"/>
      <c r="B16897" s="309"/>
      <c r="C16897" s="308"/>
      <c r="D16897" s="310"/>
    </row>
    <row r="16898" spans="1:4" x14ac:dyDescent="0.25">
      <c r="A16898" s="308"/>
      <c r="B16898" s="309"/>
      <c r="C16898" s="308"/>
      <c r="D16898" s="310"/>
    </row>
    <row r="16899" spans="1:4" x14ac:dyDescent="0.25">
      <c r="A16899" s="308"/>
      <c r="B16899" s="309"/>
      <c r="C16899" s="308"/>
      <c r="D16899" s="310"/>
    </row>
    <row r="16900" spans="1:4" x14ac:dyDescent="0.25">
      <c r="A16900" s="308"/>
      <c r="B16900" s="309"/>
      <c r="C16900" s="308"/>
      <c r="D16900" s="310"/>
    </row>
    <row r="16901" spans="1:4" x14ac:dyDescent="0.25">
      <c r="A16901" s="308"/>
      <c r="B16901" s="309"/>
      <c r="C16901" s="308"/>
      <c r="D16901" s="310"/>
    </row>
    <row r="16902" spans="1:4" x14ac:dyDescent="0.25">
      <c r="A16902" s="308"/>
      <c r="B16902" s="309"/>
      <c r="C16902" s="308"/>
      <c r="D16902" s="310"/>
    </row>
    <row r="16903" spans="1:4" x14ac:dyDescent="0.25">
      <c r="A16903" s="308"/>
      <c r="B16903" s="309"/>
      <c r="C16903" s="308"/>
      <c r="D16903" s="310"/>
    </row>
    <row r="16904" spans="1:4" x14ac:dyDescent="0.25">
      <c r="A16904" s="308"/>
      <c r="B16904" s="309"/>
      <c r="C16904" s="308"/>
      <c r="D16904" s="310"/>
    </row>
    <row r="16905" spans="1:4" x14ac:dyDescent="0.25">
      <c r="A16905" s="308"/>
      <c r="B16905" s="309"/>
      <c r="C16905" s="308"/>
      <c r="D16905" s="310"/>
    </row>
    <row r="16906" spans="1:4" x14ac:dyDescent="0.25">
      <c r="A16906" s="308"/>
      <c r="B16906" s="309"/>
      <c r="C16906" s="308"/>
      <c r="D16906" s="310"/>
    </row>
    <row r="16907" spans="1:4" x14ac:dyDescent="0.25">
      <c r="A16907" s="308"/>
      <c r="B16907" s="309"/>
      <c r="C16907" s="308"/>
      <c r="D16907" s="310"/>
    </row>
    <row r="16908" spans="1:4" x14ac:dyDescent="0.25">
      <c r="A16908" s="308"/>
      <c r="B16908" s="309"/>
      <c r="C16908" s="308"/>
      <c r="D16908" s="310"/>
    </row>
    <row r="16909" spans="1:4" x14ac:dyDescent="0.25">
      <c r="A16909" s="308"/>
      <c r="B16909" s="309"/>
      <c r="C16909" s="308"/>
      <c r="D16909" s="310"/>
    </row>
    <row r="16910" spans="1:4" x14ac:dyDescent="0.25">
      <c r="A16910" s="308"/>
      <c r="B16910" s="309"/>
      <c r="C16910" s="308"/>
      <c r="D16910" s="310"/>
    </row>
    <row r="16911" spans="1:4" x14ac:dyDescent="0.25">
      <c r="A16911" s="308"/>
      <c r="B16911" s="309"/>
      <c r="C16911" s="308"/>
      <c r="D16911" s="310"/>
    </row>
    <row r="16912" spans="1:4" x14ac:dyDescent="0.25">
      <c r="A16912" s="308"/>
      <c r="B16912" s="309"/>
      <c r="C16912" s="308"/>
      <c r="D16912" s="310"/>
    </row>
    <row r="16913" spans="1:4" x14ac:dyDescent="0.25">
      <c r="A16913" s="308"/>
      <c r="B16913" s="309"/>
      <c r="C16913" s="308"/>
      <c r="D16913" s="310"/>
    </row>
    <row r="16914" spans="1:4" x14ac:dyDescent="0.25">
      <c r="A16914" s="308"/>
      <c r="B16914" s="309"/>
      <c r="C16914" s="308"/>
      <c r="D16914" s="310"/>
    </row>
    <row r="16915" spans="1:4" x14ac:dyDescent="0.25">
      <c r="A16915" s="308"/>
      <c r="B16915" s="309"/>
      <c r="C16915" s="308"/>
      <c r="D16915" s="310"/>
    </row>
    <row r="16916" spans="1:4" x14ac:dyDescent="0.25">
      <c r="A16916" s="308"/>
      <c r="B16916" s="309"/>
      <c r="C16916" s="308"/>
      <c r="D16916" s="310"/>
    </row>
    <row r="16917" spans="1:4" x14ac:dyDescent="0.25">
      <c r="A16917" s="308"/>
      <c r="B16917" s="309"/>
      <c r="C16917" s="308"/>
      <c r="D16917" s="310"/>
    </row>
    <row r="16918" spans="1:4" x14ac:dyDescent="0.25">
      <c r="A16918" s="308"/>
      <c r="B16918" s="309"/>
      <c r="C16918" s="308"/>
      <c r="D16918" s="310"/>
    </row>
    <row r="16919" spans="1:4" x14ac:dyDescent="0.25">
      <c r="A16919" s="308"/>
      <c r="B16919" s="309"/>
      <c r="C16919" s="308"/>
      <c r="D16919" s="310"/>
    </row>
    <row r="16920" spans="1:4" x14ac:dyDescent="0.25">
      <c r="A16920" s="308"/>
      <c r="B16920" s="309"/>
      <c r="C16920" s="308"/>
      <c r="D16920" s="310"/>
    </row>
    <row r="16921" spans="1:4" x14ac:dyDescent="0.25">
      <c r="A16921" s="308"/>
      <c r="B16921" s="309"/>
      <c r="C16921" s="308"/>
      <c r="D16921" s="310"/>
    </row>
    <row r="16922" spans="1:4" x14ac:dyDescent="0.25">
      <c r="A16922" s="308"/>
      <c r="B16922" s="309"/>
      <c r="C16922" s="308"/>
      <c r="D16922" s="310"/>
    </row>
    <row r="16923" spans="1:4" x14ac:dyDescent="0.25">
      <c r="A16923" s="308"/>
      <c r="B16923" s="309"/>
      <c r="C16923" s="308"/>
      <c r="D16923" s="310"/>
    </row>
    <row r="16924" spans="1:4" x14ac:dyDescent="0.25">
      <c r="A16924" s="308"/>
      <c r="B16924" s="309"/>
      <c r="C16924" s="308"/>
      <c r="D16924" s="310"/>
    </row>
    <row r="16925" spans="1:4" x14ac:dyDescent="0.25">
      <c r="A16925" s="308"/>
      <c r="B16925" s="309"/>
      <c r="C16925" s="308"/>
      <c r="D16925" s="310"/>
    </row>
    <row r="16926" spans="1:4" x14ac:dyDescent="0.25">
      <c r="A16926" s="308"/>
      <c r="B16926" s="309"/>
      <c r="C16926" s="308"/>
      <c r="D16926" s="310"/>
    </row>
    <row r="16927" spans="1:4" x14ac:dyDescent="0.25">
      <c r="A16927" s="308"/>
      <c r="B16927" s="309"/>
      <c r="C16927" s="308"/>
      <c r="D16927" s="310"/>
    </row>
    <row r="16928" spans="1:4" x14ac:dyDescent="0.25">
      <c r="A16928" s="308"/>
      <c r="B16928" s="309"/>
      <c r="C16928" s="308"/>
      <c r="D16928" s="310"/>
    </row>
    <row r="16929" spans="1:4" x14ac:dyDescent="0.25">
      <c r="A16929" s="308"/>
      <c r="B16929" s="309"/>
      <c r="C16929" s="308"/>
      <c r="D16929" s="310"/>
    </row>
    <row r="16930" spans="1:4" x14ac:dyDescent="0.25">
      <c r="A16930" s="308"/>
      <c r="B16930" s="309"/>
      <c r="C16930" s="308"/>
      <c r="D16930" s="310"/>
    </row>
    <row r="16931" spans="1:4" x14ac:dyDescent="0.25">
      <c r="A16931" s="308"/>
      <c r="B16931" s="309"/>
      <c r="C16931" s="308"/>
      <c r="D16931" s="310"/>
    </row>
    <row r="16932" spans="1:4" x14ac:dyDescent="0.25">
      <c r="A16932" s="308"/>
      <c r="B16932" s="309"/>
      <c r="C16932" s="308"/>
      <c r="D16932" s="310"/>
    </row>
    <row r="16933" spans="1:4" x14ac:dyDescent="0.25">
      <c r="A16933" s="308"/>
      <c r="B16933" s="309"/>
      <c r="C16933" s="308"/>
      <c r="D16933" s="310"/>
    </row>
    <row r="16934" spans="1:4" x14ac:dyDescent="0.25">
      <c r="A16934" s="308"/>
      <c r="B16934" s="309"/>
      <c r="C16934" s="308"/>
      <c r="D16934" s="310"/>
    </row>
    <row r="16935" spans="1:4" x14ac:dyDescent="0.25">
      <c r="A16935" s="308"/>
      <c r="B16935" s="309"/>
      <c r="C16935" s="308"/>
      <c r="D16935" s="310"/>
    </row>
    <row r="16936" spans="1:4" x14ac:dyDescent="0.25">
      <c r="A16936" s="308"/>
      <c r="B16936" s="309"/>
      <c r="C16936" s="308"/>
      <c r="D16936" s="310"/>
    </row>
    <row r="16937" spans="1:4" x14ac:dyDescent="0.25">
      <c r="A16937" s="308"/>
      <c r="B16937" s="309"/>
      <c r="C16937" s="308"/>
      <c r="D16937" s="310"/>
    </row>
    <row r="16938" spans="1:4" x14ac:dyDescent="0.25">
      <c r="A16938" s="308"/>
      <c r="B16938" s="309"/>
      <c r="C16938" s="308"/>
      <c r="D16938" s="310"/>
    </row>
    <row r="16939" spans="1:4" x14ac:dyDescent="0.25">
      <c r="A16939" s="308"/>
      <c r="B16939" s="309"/>
      <c r="C16939" s="308"/>
      <c r="D16939" s="310"/>
    </row>
    <row r="16940" spans="1:4" x14ac:dyDescent="0.25">
      <c r="A16940" s="308"/>
      <c r="B16940" s="309"/>
      <c r="C16940" s="308"/>
      <c r="D16940" s="310"/>
    </row>
    <row r="16941" spans="1:4" x14ac:dyDescent="0.25">
      <c r="A16941" s="308"/>
      <c r="B16941" s="309"/>
      <c r="C16941" s="308"/>
      <c r="D16941" s="310"/>
    </row>
    <row r="16942" spans="1:4" x14ac:dyDescent="0.25">
      <c r="A16942" s="308"/>
      <c r="B16942" s="309"/>
      <c r="C16942" s="308"/>
      <c r="D16942" s="310"/>
    </row>
    <row r="16943" spans="1:4" x14ac:dyDescent="0.25">
      <c r="A16943" s="308"/>
      <c r="B16943" s="309"/>
      <c r="C16943" s="308"/>
      <c r="D16943" s="310"/>
    </row>
    <row r="16944" spans="1:4" x14ac:dyDescent="0.25">
      <c r="A16944" s="308"/>
      <c r="B16944" s="309"/>
      <c r="C16944" s="308"/>
      <c r="D16944" s="310"/>
    </row>
    <row r="16945" spans="1:4" x14ac:dyDescent="0.25">
      <c r="A16945" s="308"/>
      <c r="B16945" s="309"/>
      <c r="C16945" s="308"/>
      <c r="D16945" s="310"/>
    </row>
    <row r="16946" spans="1:4" x14ac:dyDescent="0.25">
      <c r="A16946" s="308"/>
      <c r="B16946" s="309"/>
      <c r="C16946" s="308"/>
      <c r="D16946" s="310"/>
    </row>
    <row r="16947" spans="1:4" x14ac:dyDescent="0.25">
      <c r="A16947" s="308"/>
      <c r="B16947" s="309"/>
      <c r="C16947" s="308"/>
      <c r="D16947" s="310"/>
    </row>
    <row r="16948" spans="1:4" x14ac:dyDescent="0.25">
      <c r="A16948" s="308"/>
      <c r="B16948" s="309"/>
      <c r="C16948" s="308"/>
      <c r="D16948" s="310"/>
    </row>
    <row r="16949" spans="1:4" x14ac:dyDescent="0.25">
      <c r="A16949" s="308"/>
      <c r="B16949" s="309"/>
      <c r="C16949" s="308"/>
      <c r="D16949" s="310"/>
    </row>
    <row r="16950" spans="1:4" x14ac:dyDescent="0.25">
      <c r="A16950" s="308"/>
      <c r="B16950" s="309"/>
      <c r="C16950" s="308"/>
      <c r="D16950" s="310"/>
    </row>
    <row r="16951" spans="1:4" x14ac:dyDescent="0.25">
      <c r="A16951" s="308"/>
      <c r="B16951" s="309"/>
      <c r="C16951" s="308"/>
      <c r="D16951" s="310"/>
    </row>
    <row r="16952" spans="1:4" x14ac:dyDescent="0.25">
      <c r="A16952" s="308"/>
      <c r="B16952" s="309"/>
      <c r="C16952" s="308"/>
      <c r="D16952" s="310"/>
    </row>
    <row r="16953" spans="1:4" x14ac:dyDescent="0.25">
      <c r="A16953" s="308"/>
      <c r="B16953" s="309"/>
      <c r="C16953" s="308"/>
      <c r="D16953" s="310"/>
    </row>
    <row r="16954" spans="1:4" x14ac:dyDescent="0.25">
      <c r="A16954" s="308"/>
      <c r="B16954" s="309"/>
      <c r="C16954" s="308"/>
      <c r="D16954" s="310"/>
    </row>
    <row r="16955" spans="1:4" x14ac:dyDescent="0.25">
      <c r="A16955" s="308"/>
      <c r="B16955" s="309"/>
      <c r="C16955" s="308"/>
      <c r="D16955" s="310"/>
    </row>
    <row r="16956" spans="1:4" x14ac:dyDescent="0.25">
      <c r="A16956" s="308"/>
      <c r="B16956" s="309"/>
      <c r="C16956" s="308"/>
      <c r="D16956" s="310"/>
    </row>
    <row r="16957" spans="1:4" x14ac:dyDescent="0.25">
      <c r="A16957" s="308"/>
      <c r="B16957" s="309"/>
      <c r="C16957" s="308"/>
      <c r="D16957" s="310"/>
    </row>
    <row r="16958" spans="1:4" x14ac:dyDescent="0.25">
      <c r="A16958" s="308"/>
      <c r="B16958" s="309"/>
      <c r="C16958" s="308"/>
      <c r="D16958" s="310"/>
    </row>
    <row r="16959" spans="1:4" x14ac:dyDescent="0.25">
      <c r="A16959" s="308"/>
      <c r="B16959" s="309"/>
      <c r="C16959" s="308"/>
      <c r="D16959" s="310"/>
    </row>
    <row r="16960" spans="1:4" x14ac:dyDescent="0.25">
      <c r="A16960" s="308"/>
      <c r="B16960" s="309"/>
      <c r="C16960" s="308"/>
      <c r="D16960" s="310"/>
    </row>
    <row r="16961" spans="1:4" x14ac:dyDescent="0.25">
      <c r="A16961" s="308"/>
      <c r="B16961" s="309"/>
      <c r="C16961" s="308"/>
      <c r="D16961" s="310"/>
    </row>
    <row r="16962" spans="1:4" x14ac:dyDescent="0.25">
      <c r="A16962" s="308"/>
      <c r="B16962" s="309"/>
      <c r="C16962" s="308"/>
      <c r="D16962" s="310"/>
    </row>
    <row r="16963" spans="1:4" x14ac:dyDescent="0.25">
      <c r="A16963" s="308"/>
      <c r="B16963" s="309"/>
      <c r="C16963" s="308"/>
      <c r="D16963" s="310"/>
    </row>
    <row r="16964" spans="1:4" x14ac:dyDescent="0.25">
      <c r="A16964" s="308"/>
      <c r="B16964" s="309"/>
      <c r="C16964" s="308"/>
      <c r="D16964" s="310"/>
    </row>
    <row r="16965" spans="1:4" x14ac:dyDescent="0.25">
      <c r="A16965" s="308"/>
      <c r="B16965" s="309"/>
      <c r="C16965" s="308"/>
      <c r="D16965" s="310"/>
    </row>
    <row r="16966" spans="1:4" x14ac:dyDescent="0.25">
      <c r="A16966" s="308"/>
      <c r="B16966" s="309"/>
      <c r="C16966" s="308"/>
      <c r="D16966" s="310"/>
    </row>
    <row r="16967" spans="1:4" x14ac:dyDescent="0.25">
      <c r="A16967" s="308"/>
      <c r="B16967" s="309"/>
      <c r="C16967" s="308"/>
      <c r="D16967" s="310"/>
    </row>
    <row r="16968" spans="1:4" x14ac:dyDescent="0.25">
      <c r="A16968" s="308"/>
      <c r="B16968" s="309"/>
      <c r="C16968" s="308"/>
      <c r="D16968" s="310"/>
    </row>
    <row r="16969" spans="1:4" x14ac:dyDescent="0.25">
      <c r="A16969" s="308"/>
      <c r="B16969" s="309"/>
      <c r="C16969" s="308"/>
      <c r="D16969" s="310"/>
    </row>
    <row r="16970" spans="1:4" x14ac:dyDescent="0.25">
      <c r="A16970" s="308"/>
      <c r="B16970" s="309"/>
      <c r="C16970" s="308"/>
      <c r="D16970" s="310"/>
    </row>
    <row r="16971" spans="1:4" x14ac:dyDescent="0.25">
      <c r="A16971" s="308"/>
      <c r="B16971" s="309"/>
      <c r="C16971" s="308"/>
      <c r="D16971" s="310"/>
    </row>
    <row r="16972" spans="1:4" x14ac:dyDescent="0.25">
      <c r="A16972" s="308"/>
      <c r="B16972" s="309"/>
      <c r="C16972" s="308"/>
      <c r="D16972" s="310"/>
    </row>
    <row r="16973" spans="1:4" x14ac:dyDescent="0.25">
      <c r="A16973" s="308"/>
      <c r="B16973" s="309"/>
      <c r="C16973" s="308"/>
      <c r="D16973" s="310"/>
    </row>
    <row r="16974" spans="1:4" x14ac:dyDescent="0.25">
      <c r="A16974" s="308"/>
      <c r="B16974" s="309"/>
      <c r="C16974" s="308"/>
      <c r="D16974" s="310"/>
    </row>
    <row r="16975" spans="1:4" x14ac:dyDescent="0.25">
      <c r="A16975" s="308"/>
      <c r="B16975" s="309"/>
      <c r="C16975" s="308"/>
      <c r="D16975" s="310"/>
    </row>
    <row r="16976" spans="1:4" x14ac:dyDescent="0.25">
      <c r="A16976" s="308"/>
      <c r="B16976" s="309"/>
      <c r="C16976" s="308"/>
      <c r="D16976" s="310"/>
    </row>
    <row r="16977" spans="1:4" x14ac:dyDescent="0.25">
      <c r="A16977" s="308"/>
      <c r="B16977" s="309"/>
      <c r="C16977" s="308"/>
      <c r="D16977" s="310"/>
    </row>
    <row r="16978" spans="1:4" x14ac:dyDescent="0.25">
      <c r="A16978" s="308"/>
      <c r="B16978" s="309"/>
      <c r="C16978" s="308"/>
      <c r="D16978" s="310"/>
    </row>
    <row r="16979" spans="1:4" x14ac:dyDescent="0.25">
      <c r="A16979" s="308"/>
      <c r="B16979" s="309"/>
      <c r="C16979" s="308"/>
      <c r="D16979" s="310"/>
    </row>
    <row r="16980" spans="1:4" x14ac:dyDescent="0.25">
      <c r="A16980" s="308"/>
      <c r="B16980" s="309"/>
      <c r="C16980" s="308"/>
      <c r="D16980" s="310"/>
    </row>
    <row r="16981" spans="1:4" x14ac:dyDescent="0.25">
      <c r="A16981" s="308"/>
      <c r="B16981" s="309"/>
      <c r="C16981" s="308"/>
      <c r="D16981" s="310"/>
    </row>
    <row r="16982" spans="1:4" x14ac:dyDescent="0.25">
      <c r="A16982" s="308"/>
      <c r="B16982" s="309"/>
      <c r="C16982" s="308"/>
      <c r="D16982" s="310"/>
    </row>
    <row r="16983" spans="1:4" x14ac:dyDescent="0.25">
      <c r="A16983" s="308"/>
      <c r="B16983" s="309"/>
      <c r="C16983" s="308"/>
      <c r="D16983" s="310"/>
    </row>
    <row r="16984" spans="1:4" x14ac:dyDescent="0.25">
      <c r="A16984" s="308"/>
      <c r="B16984" s="309"/>
      <c r="C16984" s="308"/>
      <c r="D16984" s="310"/>
    </row>
    <row r="16985" spans="1:4" x14ac:dyDescent="0.25">
      <c r="A16985" s="308"/>
      <c r="B16985" s="309"/>
      <c r="C16985" s="308"/>
      <c r="D16985" s="310"/>
    </row>
    <row r="16986" spans="1:4" x14ac:dyDescent="0.25">
      <c r="A16986" s="308"/>
      <c r="B16986" s="309"/>
      <c r="C16986" s="308"/>
      <c r="D16986" s="310"/>
    </row>
    <row r="16987" spans="1:4" x14ac:dyDescent="0.25">
      <c r="A16987" s="308"/>
      <c r="B16987" s="309"/>
      <c r="C16987" s="308"/>
      <c r="D16987" s="310"/>
    </row>
    <row r="16988" spans="1:4" x14ac:dyDescent="0.25">
      <c r="A16988" s="308"/>
      <c r="B16988" s="309"/>
      <c r="C16988" s="308"/>
      <c r="D16988" s="310"/>
    </row>
    <row r="16989" spans="1:4" x14ac:dyDescent="0.25">
      <c r="A16989" s="308"/>
      <c r="B16989" s="309"/>
      <c r="C16989" s="308"/>
      <c r="D16989" s="310"/>
    </row>
    <row r="16990" spans="1:4" x14ac:dyDescent="0.25">
      <c r="A16990" s="308"/>
      <c r="B16990" s="309"/>
      <c r="C16990" s="308"/>
      <c r="D16990" s="310"/>
    </row>
    <row r="16991" spans="1:4" x14ac:dyDescent="0.25">
      <c r="A16991" s="308"/>
      <c r="B16991" s="309"/>
      <c r="C16991" s="308"/>
      <c r="D16991" s="310"/>
    </row>
    <row r="16992" spans="1:4" x14ac:dyDescent="0.25">
      <c r="A16992" s="308"/>
      <c r="B16992" s="309"/>
      <c r="C16992" s="308"/>
      <c r="D16992" s="310"/>
    </row>
    <row r="16993" spans="1:4" x14ac:dyDescent="0.25">
      <c r="A16993" s="308"/>
      <c r="B16993" s="309"/>
      <c r="C16993" s="308"/>
      <c r="D16993" s="310"/>
    </row>
    <row r="16994" spans="1:4" x14ac:dyDescent="0.25">
      <c r="A16994" s="308"/>
      <c r="B16994" s="309"/>
      <c r="C16994" s="308"/>
      <c r="D16994" s="310"/>
    </row>
    <row r="16995" spans="1:4" x14ac:dyDescent="0.25">
      <c r="A16995" s="308"/>
      <c r="B16995" s="309"/>
      <c r="C16995" s="308"/>
      <c r="D16995" s="310"/>
    </row>
    <row r="16996" spans="1:4" x14ac:dyDescent="0.25">
      <c r="A16996" s="308"/>
      <c r="B16996" s="309"/>
      <c r="C16996" s="308"/>
      <c r="D16996" s="310"/>
    </row>
    <row r="16997" spans="1:4" x14ac:dyDescent="0.25">
      <c r="A16997" s="308"/>
      <c r="B16997" s="309"/>
      <c r="C16997" s="308"/>
      <c r="D16997" s="310"/>
    </row>
    <row r="16998" spans="1:4" x14ac:dyDescent="0.25">
      <c r="A16998" s="308"/>
      <c r="B16998" s="309"/>
      <c r="C16998" s="308"/>
      <c r="D16998" s="310"/>
    </row>
    <row r="16999" spans="1:4" x14ac:dyDescent="0.25">
      <c r="A16999" s="308"/>
      <c r="B16999" s="309"/>
      <c r="C16999" s="308"/>
      <c r="D16999" s="310"/>
    </row>
    <row r="17000" spans="1:4" x14ac:dyDescent="0.25">
      <c r="A17000" s="308"/>
      <c r="B17000" s="309"/>
      <c r="C17000" s="308"/>
      <c r="D17000" s="310"/>
    </row>
    <row r="17001" spans="1:4" x14ac:dyDescent="0.25">
      <c r="A17001" s="308"/>
      <c r="B17001" s="309"/>
      <c r="C17001" s="308"/>
      <c r="D17001" s="310"/>
    </row>
    <row r="17002" spans="1:4" x14ac:dyDescent="0.25">
      <c r="A17002" s="308"/>
      <c r="B17002" s="309"/>
      <c r="C17002" s="308"/>
      <c r="D17002" s="310"/>
    </row>
    <row r="17003" spans="1:4" x14ac:dyDescent="0.25">
      <c r="A17003" s="308"/>
      <c r="B17003" s="309"/>
      <c r="C17003" s="308"/>
      <c r="D17003" s="310"/>
    </row>
    <row r="17004" spans="1:4" x14ac:dyDescent="0.25">
      <c r="A17004" s="308"/>
      <c r="B17004" s="309"/>
      <c r="C17004" s="308"/>
      <c r="D17004" s="310"/>
    </row>
    <row r="17005" spans="1:4" x14ac:dyDescent="0.25">
      <c r="A17005" s="308"/>
      <c r="B17005" s="309"/>
      <c r="C17005" s="308"/>
      <c r="D17005" s="310"/>
    </row>
    <row r="17006" spans="1:4" x14ac:dyDescent="0.25">
      <c r="A17006" s="308"/>
      <c r="B17006" s="309"/>
      <c r="C17006" s="308"/>
      <c r="D17006" s="310"/>
    </row>
    <row r="17007" spans="1:4" x14ac:dyDescent="0.25">
      <c r="A17007" s="308"/>
      <c r="B17007" s="309"/>
      <c r="C17007" s="308"/>
      <c r="D17007" s="310"/>
    </row>
    <row r="17008" spans="1:4" x14ac:dyDescent="0.25">
      <c r="A17008" s="308"/>
      <c r="B17008" s="309"/>
      <c r="C17008" s="308"/>
      <c r="D17008" s="310"/>
    </row>
    <row r="17009" spans="1:4" x14ac:dyDescent="0.25">
      <c r="A17009" s="308"/>
      <c r="B17009" s="309"/>
      <c r="C17009" s="308"/>
      <c r="D17009" s="310"/>
    </row>
    <row r="17010" spans="1:4" x14ac:dyDescent="0.25">
      <c r="A17010" s="308"/>
      <c r="B17010" s="309"/>
      <c r="C17010" s="308"/>
      <c r="D17010" s="310"/>
    </row>
    <row r="17011" spans="1:4" x14ac:dyDescent="0.25">
      <c r="A17011" s="308"/>
      <c r="B17011" s="309"/>
      <c r="C17011" s="308"/>
      <c r="D17011" s="310"/>
    </row>
    <row r="17012" spans="1:4" x14ac:dyDescent="0.25">
      <c r="A17012" s="308"/>
      <c r="B17012" s="309"/>
      <c r="C17012" s="308"/>
      <c r="D17012" s="310"/>
    </row>
    <row r="17013" spans="1:4" x14ac:dyDescent="0.25">
      <c r="A17013" s="308"/>
      <c r="B17013" s="309"/>
      <c r="C17013" s="308"/>
      <c r="D17013" s="310"/>
    </row>
    <row r="17014" spans="1:4" x14ac:dyDescent="0.25">
      <c r="A17014" s="308"/>
      <c r="B17014" s="309"/>
      <c r="C17014" s="308"/>
      <c r="D17014" s="310"/>
    </row>
    <row r="17015" spans="1:4" x14ac:dyDescent="0.25">
      <c r="A17015" s="308"/>
      <c r="B17015" s="309"/>
      <c r="C17015" s="308"/>
      <c r="D17015" s="310"/>
    </row>
    <row r="17016" spans="1:4" x14ac:dyDescent="0.25">
      <c r="A17016" s="308"/>
      <c r="B17016" s="309"/>
      <c r="C17016" s="308"/>
      <c r="D17016" s="310"/>
    </row>
    <row r="17017" spans="1:4" x14ac:dyDescent="0.25">
      <c r="A17017" s="308"/>
      <c r="B17017" s="309"/>
      <c r="C17017" s="308"/>
      <c r="D17017" s="310"/>
    </row>
    <row r="17018" spans="1:4" x14ac:dyDescent="0.25">
      <c r="A17018" s="308"/>
      <c r="B17018" s="309"/>
      <c r="C17018" s="308"/>
      <c r="D17018" s="310"/>
    </row>
    <row r="17019" spans="1:4" x14ac:dyDescent="0.25">
      <c r="A17019" s="308"/>
      <c r="B17019" s="309"/>
      <c r="C17019" s="308"/>
      <c r="D17019" s="310"/>
    </row>
    <row r="17020" spans="1:4" x14ac:dyDescent="0.25">
      <c r="A17020" s="308"/>
      <c r="B17020" s="309"/>
      <c r="C17020" s="308"/>
      <c r="D17020" s="310"/>
    </row>
    <row r="17021" spans="1:4" x14ac:dyDescent="0.25">
      <c r="A17021" s="308"/>
      <c r="B17021" s="309"/>
      <c r="C17021" s="308"/>
      <c r="D17021" s="310"/>
    </row>
    <row r="17022" spans="1:4" x14ac:dyDescent="0.25">
      <c r="A17022" s="308"/>
      <c r="B17022" s="309"/>
      <c r="C17022" s="308"/>
      <c r="D17022" s="310"/>
    </row>
    <row r="17023" spans="1:4" x14ac:dyDescent="0.25">
      <c r="A17023" s="308"/>
      <c r="B17023" s="309"/>
      <c r="C17023" s="308"/>
      <c r="D17023" s="310"/>
    </row>
    <row r="17024" spans="1:4" x14ac:dyDescent="0.25">
      <c r="A17024" s="308"/>
      <c r="B17024" s="309"/>
      <c r="C17024" s="308"/>
      <c r="D17024" s="310"/>
    </row>
    <row r="17025" spans="1:4" x14ac:dyDescent="0.25">
      <c r="A17025" s="308"/>
      <c r="B17025" s="309"/>
      <c r="C17025" s="308"/>
      <c r="D17025" s="310"/>
    </row>
    <row r="17026" spans="1:4" x14ac:dyDescent="0.25">
      <c r="A17026" s="308"/>
      <c r="B17026" s="309"/>
      <c r="C17026" s="308"/>
      <c r="D17026" s="310"/>
    </row>
    <row r="17027" spans="1:4" x14ac:dyDescent="0.25">
      <c r="A17027" s="308"/>
      <c r="B17027" s="309"/>
      <c r="C17027" s="308"/>
      <c r="D17027" s="310"/>
    </row>
    <row r="17028" spans="1:4" x14ac:dyDescent="0.25">
      <c r="A17028" s="308"/>
      <c r="B17028" s="309"/>
      <c r="C17028" s="308"/>
      <c r="D17028" s="310"/>
    </row>
    <row r="17029" spans="1:4" x14ac:dyDescent="0.25">
      <c r="A17029" s="308"/>
      <c r="B17029" s="309"/>
      <c r="C17029" s="308"/>
      <c r="D17029" s="310"/>
    </row>
    <row r="17030" spans="1:4" x14ac:dyDescent="0.25">
      <c r="A17030" s="308"/>
      <c r="B17030" s="309"/>
      <c r="C17030" s="308"/>
      <c r="D17030" s="310"/>
    </row>
    <row r="17031" spans="1:4" x14ac:dyDescent="0.25">
      <c r="A17031" s="308"/>
      <c r="B17031" s="309"/>
      <c r="C17031" s="308"/>
      <c r="D17031" s="310"/>
    </row>
    <row r="17032" spans="1:4" x14ac:dyDescent="0.25">
      <c r="A17032" s="308"/>
      <c r="B17032" s="309"/>
      <c r="C17032" s="308"/>
      <c r="D17032" s="310"/>
    </row>
    <row r="17033" spans="1:4" x14ac:dyDescent="0.25">
      <c r="A17033" s="308"/>
      <c r="B17033" s="309"/>
      <c r="C17033" s="308"/>
      <c r="D17033" s="310"/>
    </row>
    <row r="17034" spans="1:4" x14ac:dyDescent="0.25">
      <c r="A17034" s="308"/>
      <c r="B17034" s="309"/>
      <c r="C17034" s="308"/>
      <c r="D17034" s="310"/>
    </row>
    <row r="17035" spans="1:4" x14ac:dyDescent="0.25">
      <c r="A17035" s="308"/>
      <c r="B17035" s="309"/>
      <c r="C17035" s="308"/>
      <c r="D17035" s="310"/>
    </row>
    <row r="17036" spans="1:4" x14ac:dyDescent="0.25">
      <c r="A17036" s="308"/>
      <c r="B17036" s="309"/>
      <c r="C17036" s="308"/>
      <c r="D17036" s="310"/>
    </row>
    <row r="17037" spans="1:4" x14ac:dyDescent="0.25">
      <c r="A17037" s="308"/>
      <c r="B17037" s="309"/>
      <c r="C17037" s="308"/>
      <c r="D17037" s="310"/>
    </row>
    <row r="17038" spans="1:4" x14ac:dyDescent="0.25">
      <c r="A17038" s="308"/>
      <c r="B17038" s="309"/>
      <c r="C17038" s="308"/>
      <c r="D17038" s="310"/>
    </row>
    <row r="17039" spans="1:4" x14ac:dyDescent="0.25">
      <c r="A17039" s="308"/>
      <c r="B17039" s="309"/>
      <c r="C17039" s="308"/>
      <c r="D17039" s="310"/>
    </row>
    <row r="17040" spans="1:4" x14ac:dyDescent="0.25">
      <c r="A17040" s="308"/>
      <c r="B17040" s="309"/>
      <c r="C17040" s="308"/>
      <c r="D17040" s="310"/>
    </row>
    <row r="17041" spans="1:4" x14ac:dyDescent="0.25">
      <c r="A17041" s="308"/>
      <c r="B17041" s="309"/>
      <c r="C17041" s="308"/>
      <c r="D17041" s="310"/>
    </row>
    <row r="17042" spans="1:4" x14ac:dyDescent="0.25">
      <c r="A17042" s="308"/>
      <c r="B17042" s="309"/>
      <c r="C17042" s="308"/>
      <c r="D17042" s="310"/>
    </row>
    <row r="17043" spans="1:4" x14ac:dyDescent="0.25">
      <c r="A17043" s="308"/>
      <c r="B17043" s="309"/>
      <c r="C17043" s="308"/>
      <c r="D17043" s="310"/>
    </row>
    <row r="17044" spans="1:4" x14ac:dyDescent="0.25">
      <c r="A17044" s="308"/>
      <c r="B17044" s="309"/>
      <c r="C17044" s="308"/>
      <c r="D17044" s="310"/>
    </row>
    <row r="17045" spans="1:4" x14ac:dyDescent="0.25">
      <c r="A17045" s="308"/>
      <c r="B17045" s="309"/>
      <c r="C17045" s="308"/>
      <c r="D17045" s="310"/>
    </row>
    <row r="17046" spans="1:4" x14ac:dyDescent="0.25">
      <c r="A17046" s="308"/>
      <c r="B17046" s="309"/>
      <c r="C17046" s="308"/>
      <c r="D17046" s="310"/>
    </row>
    <row r="17047" spans="1:4" x14ac:dyDescent="0.25">
      <c r="A17047" s="308"/>
      <c r="B17047" s="309"/>
      <c r="C17047" s="308"/>
      <c r="D17047" s="310"/>
    </row>
    <row r="17048" spans="1:4" x14ac:dyDescent="0.25">
      <c r="A17048" s="308"/>
      <c r="B17048" s="309"/>
      <c r="C17048" s="308"/>
      <c r="D17048" s="310"/>
    </row>
    <row r="17049" spans="1:4" x14ac:dyDescent="0.25">
      <c r="A17049" s="308"/>
      <c r="B17049" s="309"/>
      <c r="C17049" s="308"/>
      <c r="D17049" s="310"/>
    </row>
    <row r="17050" spans="1:4" x14ac:dyDescent="0.25">
      <c r="A17050" s="308"/>
      <c r="B17050" s="309"/>
      <c r="C17050" s="308"/>
      <c r="D17050" s="310"/>
    </row>
    <row r="17051" spans="1:4" x14ac:dyDescent="0.25">
      <c r="A17051" s="308"/>
      <c r="B17051" s="309"/>
      <c r="C17051" s="308"/>
      <c r="D17051" s="310"/>
    </row>
    <row r="17052" spans="1:4" x14ac:dyDescent="0.25">
      <c r="A17052" s="308"/>
      <c r="B17052" s="309"/>
      <c r="C17052" s="308"/>
      <c r="D17052" s="310"/>
    </row>
    <row r="17053" spans="1:4" x14ac:dyDescent="0.25">
      <c r="A17053" s="308"/>
      <c r="B17053" s="309"/>
      <c r="C17053" s="308"/>
      <c r="D17053" s="310"/>
    </row>
    <row r="17054" spans="1:4" x14ac:dyDescent="0.25">
      <c r="A17054" s="308"/>
      <c r="B17054" s="309"/>
      <c r="C17054" s="308"/>
      <c r="D17054" s="310"/>
    </row>
    <row r="17055" spans="1:4" x14ac:dyDescent="0.25">
      <c r="A17055" s="308"/>
      <c r="B17055" s="309"/>
      <c r="C17055" s="308"/>
      <c r="D17055" s="310"/>
    </row>
    <row r="17056" spans="1:4" x14ac:dyDescent="0.25">
      <c r="A17056" s="308"/>
      <c r="B17056" s="309"/>
      <c r="C17056" s="308"/>
      <c r="D17056" s="310"/>
    </row>
    <row r="17057" spans="1:4" x14ac:dyDescent="0.25">
      <c r="A17057" s="308"/>
      <c r="B17057" s="309"/>
      <c r="C17057" s="308"/>
      <c r="D17057" s="310"/>
    </row>
    <row r="17058" spans="1:4" x14ac:dyDescent="0.25">
      <c r="A17058" s="308"/>
      <c r="B17058" s="309"/>
      <c r="C17058" s="308"/>
      <c r="D17058" s="310"/>
    </row>
    <row r="17059" spans="1:4" x14ac:dyDescent="0.25">
      <c r="A17059" s="308"/>
      <c r="B17059" s="309"/>
      <c r="C17059" s="308"/>
      <c r="D17059" s="310"/>
    </row>
    <row r="17060" spans="1:4" x14ac:dyDescent="0.25">
      <c r="A17060" s="308"/>
      <c r="B17060" s="309"/>
      <c r="C17060" s="308"/>
      <c r="D17060" s="310"/>
    </row>
    <row r="17061" spans="1:4" x14ac:dyDescent="0.25">
      <c r="A17061" s="308"/>
      <c r="B17061" s="309"/>
      <c r="C17061" s="308"/>
      <c r="D17061" s="310"/>
    </row>
    <row r="17062" spans="1:4" x14ac:dyDescent="0.25">
      <c r="A17062" s="308"/>
      <c r="B17062" s="309"/>
      <c r="C17062" s="308"/>
      <c r="D17062" s="310"/>
    </row>
    <row r="17063" spans="1:4" x14ac:dyDescent="0.25">
      <c r="A17063" s="308"/>
      <c r="B17063" s="309"/>
      <c r="C17063" s="308"/>
      <c r="D17063" s="310"/>
    </row>
    <row r="17064" spans="1:4" x14ac:dyDescent="0.25">
      <c r="A17064" s="308"/>
      <c r="B17064" s="309"/>
      <c r="C17064" s="308"/>
      <c r="D17064" s="310"/>
    </row>
    <row r="17065" spans="1:4" x14ac:dyDescent="0.25">
      <c r="A17065" s="308"/>
      <c r="B17065" s="309"/>
      <c r="C17065" s="308"/>
      <c r="D17065" s="310"/>
    </row>
    <row r="17066" spans="1:4" x14ac:dyDescent="0.25">
      <c r="A17066" s="308"/>
      <c r="B17066" s="309"/>
      <c r="C17066" s="308"/>
      <c r="D17066" s="310"/>
    </row>
    <row r="17067" spans="1:4" x14ac:dyDescent="0.25">
      <c r="A17067" s="308"/>
      <c r="B17067" s="309"/>
      <c r="C17067" s="308"/>
      <c r="D17067" s="310"/>
    </row>
    <row r="17068" spans="1:4" x14ac:dyDescent="0.25">
      <c r="A17068" s="308"/>
      <c r="B17068" s="309"/>
      <c r="C17068" s="308"/>
      <c r="D17068" s="310"/>
    </row>
    <row r="17069" spans="1:4" x14ac:dyDescent="0.25">
      <c r="A17069" s="308"/>
      <c r="B17069" s="309"/>
      <c r="C17069" s="308"/>
      <c r="D17069" s="310"/>
    </row>
    <row r="17070" spans="1:4" x14ac:dyDescent="0.25">
      <c r="A17070" s="308"/>
      <c r="B17070" s="309"/>
      <c r="C17070" s="308"/>
      <c r="D17070" s="310"/>
    </row>
    <row r="17071" spans="1:4" x14ac:dyDescent="0.25">
      <c r="A17071" s="308"/>
      <c r="B17071" s="309"/>
      <c r="C17071" s="308"/>
      <c r="D17071" s="310"/>
    </row>
    <row r="17072" spans="1:4" x14ac:dyDescent="0.25">
      <c r="A17072" s="308"/>
      <c r="B17072" s="309"/>
      <c r="C17072" s="308"/>
      <c r="D17072" s="310"/>
    </row>
    <row r="17073" spans="1:4" x14ac:dyDescent="0.25">
      <c r="A17073" s="308"/>
      <c r="B17073" s="309"/>
      <c r="C17073" s="308"/>
      <c r="D17073" s="310"/>
    </row>
    <row r="17074" spans="1:4" x14ac:dyDescent="0.25">
      <c r="A17074" s="308"/>
      <c r="B17074" s="309"/>
      <c r="C17074" s="308"/>
      <c r="D17074" s="310"/>
    </row>
    <row r="17075" spans="1:4" x14ac:dyDescent="0.25">
      <c r="A17075" s="308"/>
      <c r="B17075" s="309"/>
      <c r="C17075" s="308"/>
      <c r="D17075" s="310"/>
    </row>
    <row r="17076" spans="1:4" x14ac:dyDescent="0.25">
      <c r="A17076" s="308"/>
      <c r="B17076" s="309"/>
      <c r="C17076" s="308"/>
      <c r="D17076" s="310"/>
    </row>
    <row r="17077" spans="1:4" x14ac:dyDescent="0.25">
      <c r="A17077" s="308"/>
      <c r="B17077" s="309"/>
      <c r="C17077" s="308"/>
      <c r="D17077" s="310"/>
    </row>
    <row r="17078" spans="1:4" x14ac:dyDescent="0.25">
      <c r="A17078" s="308"/>
      <c r="B17078" s="309"/>
      <c r="C17078" s="308"/>
      <c r="D17078" s="310"/>
    </row>
    <row r="17079" spans="1:4" x14ac:dyDescent="0.25">
      <c r="A17079" s="308"/>
      <c r="B17079" s="309"/>
      <c r="C17079" s="308"/>
      <c r="D17079" s="310"/>
    </row>
    <row r="17080" spans="1:4" x14ac:dyDescent="0.25">
      <c r="A17080" s="308"/>
      <c r="B17080" s="309"/>
      <c r="C17080" s="308"/>
      <c r="D17080" s="310"/>
    </row>
    <row r="17081" spans="1:4" x14ac:dyDescent="0.25">
      <c r="A17081" s="308"/>
      <c r="B17081" s="309"/>
      <c r="C17081" s="308"/>
      <c r="D17081" s="310"/>
    </row>
    <row r="17082" spans="1:4" x14ac:dyDescent="0.25">
      <c r="A17082" s="308"/>
      <c r="B17082" s="309"/>
      <c r="C17082" s="308"/>
      <c r="D17082" s="310"/>
    </row>
    <row r="17083" spans="1:4" x14ac:dyDescent="0.25">
      <c r="A17083" s="308"/>
      <c r="B17083" s="309"/>
      <c r="C17083" s="308"/>
      <c r="D17083" s="310"/>
    </row>
    <row r="17084" spans="1:4" x14ac:dyDescent="0.25">
      <c r="A17084" s="308"/>
      <c r="B17084" s="309"/>
      <c r="C17084" s="308"/>
      <c r="D17084" s="310"/>
    </row>
    <row r="17085" spans="1:4" x14ac:dyDescent="0.25">
      <c r="A17085" s="308"/>
      <c r="B17085" s="309"/>
      <c r="C17085" s="308"/>
      <c r="D17085" s="310"/>
    </row>
    <row r="17086" spans="1:4" x14ac:dyDescent="0.25">
      <c r="A17086" s="308"/>
      <c r="B17086" s="309"/>
      <c r="C17086" s="308"/>
      <c r="D17086" s="310"/>
    </row>
    <row r="17087" spans="1:4" x14ac:dyDescent="0.25">
      <c r="A17087" s="308"/>
      <c r="B17087" s="309"/>
      <c r="C17087" s="308"/>
      <c r="D17087" s="310"/>
    </row>
    <row r="17088" spans="1:4" x14ac:dyDescent="0.25">
      <c r="A17088" s="308"/>
      <c r="B17088" s="309"/>
      <c r="C17088" s="308"/>
      <c r="D17088" s="310"/>
    </row>
    <row r="17089" spans="1:4" x14ac:dyDescent="0.25">
      <c r="A17089" s="308"/>
      <c r="B17089" s="309"/>
      <c r="C17089" s="308"/>
      <c r="D17089" s="310"/>
    </row>
    <row r="17090" spans="1:4" x14ac:dyDescent="0.25">
      <c r="A17090" s="308"/>
      <c r="B17090" s="309"/>
      <c r="C17090" s="308"/>
      <c r="D17090" s="310"/>
    </row>
    <row r="17091" spans="1:4" x14ac:dyDescent="0.25">
      <c r="A17091" s="308"/>
      <c r="B17091" s="309"/>
      <c r="C17091" s="308"/>
      <c r="D17091" s="310"/>
    </row>
    <row r="17092" spans="1:4" x14ac:dyDescent="0.25">
      <c r="A17092" s="308"/>
      <c r="B17092" s="309"/>
      <c r="C17092" s="308"/>
      <c r="D17092" s="310"/>
    </row>
    <row r="17093" spans="1:4" x14ac:dyDescent="0.25">
      <c r="A17093" s="308"/>
      <c r="B17093" s="309"/>
      <c r="C17093" s="308"/>
      <c r="D17093" s="310"/>
    </row>
    <row r="17094" spans="1:4" x14ac:dyDescent="0.25">
      <c r="A17094" s="308"/>
      <c r="B17094" s="309"/>
      <c r="C17094" s="308"/>
      <c r="D17094" s="310"/>
    </row>
    <row r="17095" spans="1:4" x14ac:dyDescent="0.25">
      <c r="A17095" s="308"/>
      <c r="B17095" s="309"/>
      <c r="C17095" s="308"/>
      <c r="D17095" s="310"/>
    </row>
    <row r="17096" spans="1:4" x14ac:dyDescent="0.25">
      <c r="A17096" s="308"/>
      <c r="B17096" s="309"/>
      <c r="C17096" s="308"/>
      <c r="D17096" s="310"/>
    </row>
    <row r="17097" spans="1:4" x14ac:dyDescent="0.25">
      <c r="A17097" s="308"/>
      <c r="B17097" s="309"/>
      <c r="C17097" s="308"/>
      <c r="D17097" s="310"/>
    </row>
    <row r="17098" spans="1:4" x14ac:dyDescent="0.25">
      <c r="A17098" s="308"/>
      <c r="B17098" s="309"/>
      <c r="C17098" s="308"/>
      <c r="D17098" s="310"/>
    </row>
    <row r="17099" spans="1:4" x14ac:dyDescent="0.25">
      <c r="A17099" s="308"/>
      <c r="B17099" s="309"/>
      <c r="C17099" s="308"/>
      <c r="D17099" s="310"/>
    </row>
    <row r="17100" spans="1:4" x14ac:dyDescent="0.25">
      <c r="A17100" s="308"/>
      <c r="B17100" s="309"/>
      <c r="C17100" s="308"/>
      <c r="D17100" s="310"/>
    </row>
    <row r="17101" spans="1:4" x14ac:dyDescent="0.25">
      <c r="A17101" s="308"/>
      <c r="B17101" s="309"/>
      <c r="C17101" s="308"/>
      <c r="D17101" s="310"/>
    </row>
    <row r="17102" spans="1:4" x14ac:dyDescent="0.25">
      <c r="A17102" s="308"/>
      <c r="B17102" s="309"/>
      <c r="C17102" s="308"/>
      <c r="D17102" s="310"/>
    </row>
    <row r="17103" spans="1:4" x14ac:dyDescent="0.25">
      <c r="A17103" s="308"/>
      <c r="B17103" s="309"/>
      <c r="C17103" s="308"/>
      <c r="D17103" s="310"/>
    </row>
    <row r="17104" spans="1:4" x14ac:dyDescent="0.25">
      <c r="A17104" s="308"/>
      <c r="B17104" s="309"/>
      <c r="C17104" s="308"/>
      <c r="D17104" s="310"/>
    </row>
    <row r="17105" spans="1:4" x14ac:dyDescent="0.25">
      <c r="A17105" s="308"/>
      <c r="B17105" s="309"/>
      <c r="C17105" s="308"/>
      <c r="D17105" s="310"/>
    </row>
    <row r="17106" spans="1:4" x14ac:dyDescent="0.25">
      <c r="A17106" s="308"/>
      <c r="B17106" s="309"/>
      <c r="C17106" s="308"/>
      <c r="D17106" s="310"/>
    </row>
    <row r="17107" spans="1:4" x14ac:dyDescent="0.25">
      <c r="A17107" s="308"/>
      <c r="B17107" s="309"/>
      <c r="C17107" s="308"/>
      <c r="D17107" s="310"/>
    </row>
    <row r="17108" spans="1:4" x14ac:dyDescent="0.25">
      <c r="A17108" s="308"/>
      <c r="B17108" s="309"/>
      <c r="C17108" s="308"/>
      <c r="D17108" s="310"/>
    </row>
    <row r="17109" spans="1:4" x14ac:dyDescent="0.25">
      <c r="A17109" s="308"/>
      <c r="B17109" s="309"/>
      <c r="C17109" s="308"/>
      <c r="D17109" s="310"/>
    </row>
    <row r="17110" spans="1:4" x14ac:dyDescent="0.25">
      <c r="A17110" s="308"/>
      <c r="B17110" s="309"/>
      <c r="C17110" s="308"/>
      <c r="D17110" s="310"/>
    </row>
    <row r="17111" spans="1:4" x14ac:dyDescent="0.25">
      <c r="A17111" s="308"/>
      <c r="B17111" s="309"/>
      <c r="C17111" s="308"/>
      <c r="D17111" s="310"/>
    </row>
    <row r="17112" spans="1:4" x14ac:dyDescent="0.25">
      <c r="A17112" s="308"/>
      <c r="B17112" s="309"/>
      <c r="C17112" s="308"/>
      <c r="D17112" s="310"/>
    </row>
    <row r="17113" spans="1:4" x14ac:dyDescent="0.25">
      <c r="A17113" s="308"/>
      <c r="B17113" s="309"/>
      <c r="C17113" s="308"/>
      <c r="D17113" s="310"/>
    </row>
    <row r="17114" spans="1:4" x14ac:dyDescent="0.25">
      <c r="A17114" s="308"/>
      <c r="B17114" s="309"/>
      <c r="C17114" s="308"/>
      <c r="D17114" s="310"/>
    </row>
    <row r="17115" spans="1:4" x14ac:dyDescent="0.25">
      <c r="A17115" s="308"/>
      <c r="B17115" s="309"/>
      <c r="C17115" s="308"/>
      <c r="D17115" s="310"/>
    </row>
    <row r="17116" spans="1:4" x14ac:dyDescent="0.25">
      <c r="A17116" s="308"/>
      <c r="B17116" s="309"/>
      <c r="C17116" s="308"/>
      <c r="D17116" s="310"/>
    </row>
    <row r="17117" spans="1:4" x14ac:dyDescent="0.25">
      <c r="A17117" s="308"/>
      <c r="B17117" s="309"/>
      <c r="C17117" s="308"/>
      <c r="D17117" s="310"/>
    </row>
    <row r="17118" spans="1:4" x14ac:dyDescent="0.25">
      <c r="A17118" s="308"/>
      <c r="B17118" s="309"/>
      <c r="C17118" s="308"/>
      <c r="D17118" s="310"/>
    </row>
    <row r="17119" spans="1:4" x14ac:dyDescent="0.25">
      <c r="A17119" s="308"/>
      <c r="B17119" s="309"/>
      <c r="C17119" s="308"/>
      <c r="D17119" s="310"/>
    </row>
    <row r="17120" spans="1:4" x14ac:dyDescent="0.25">
      <c r="A17120" s="308"/>
      <c r="B17120" s="309"/>
      <c r="C17120" s="308"/>
      <c r="D17120" s="310"/>
    </row>
    <row r="17121" spans="1:4" x14ac:dyDescent="0.25">
      <c r="A17121" s="308"/>
      <c r="B17121" s="309"/>
      <c r="C17121" s="308"/>
      <c r="D17121" s="310"/>
    </row>
    <row r="17122" spans="1:4" x14ac:dyDescent="0.25">
      <c r="A17122" s="308"/>
      <c r="B17122" s="309"/>
      <c r="C17122" s="308"/>
      <c r="D17122" s="310"/>
    </row>
    <row r="17123" spans="1:4" x14ac:dyDescent="0.25">
      <c r="A17123" s="308"/>
      <c r="B17123" s="309"/>
      <c r="C17123" s="308"/>
      <c r="D17123" s="310"/>
    </row>
    <row r="17124" spans="1:4" x14ac:dyDescent="0.25">
      <c r="A17124" s="308"/>
      <c r="B17124" s="309"/>
      <c r="C17124" s="308"/>
      <c r="D17124" s="310"/>
    </row>
    <row r="17125" spans="1:4" x14ac:dyDescent="0.25">
      <c r="A17125" s="308"/>
      <c r="B17125" s="309"/>
      <c r="C17125" s="308"/>
      <c r="D17125" s="310"/>
    </row>
    <row r="17126" spans="1:4" x14ac:dyDescent="0.25">
      <c r="A17126" s="308"/>
      <c r="B17126" s="309"/>
      <c r="C17126" s="308"/>
      <c r="D17126" s="310"/>
    </row>
    <row r="17127" spans="1:4" x14ac:dyDescent="0.25">
      <c r="A17127" s="308"/>
      <c r="B17127" s="309"/>
      <c r="C17127" s="308"/>
      <c r="D17127" s="310"/>
    </row>
    <row r="17128" spans="1:4" x14ac:dyDescent="0.25">
      <c r="A17128" s="308"/>
      <c r="B17128" s="309"/>
      <c r="C17128" s="308"/>
      <c r="D17128" s="310"/>
    </row>
    <row r="17129" spans="1:4" x14ac:dyDescent="0.25">
      <c r="A17129" s="308"/>
      <c r="B17129" s="309"/>
      <c r="C17129" s="308"/>
      <c r="D17129" s="310"/>
    </row>
    <row r="17130" spans="1:4" x14ac:dyDescent="0.25">
      <c r="A17130" s="308"/>
      <c r="B17130" s="309"/>
      <c r="C17130" s="308"/>
      <c r="D17130" s="310"/>
    </row>
    <row r="17131" spans="1:4" x14ac:dyDescent="0.25">
      <c r="A17131" s="308"/>
      <c r="B17131" s="309"/>
      <c r="C17131" s="308"/>
      <c r="D17131" s="310"/>
    </row>
    <row r="17132" spans="1:4" x14ac:dyDescent="0.25">
      <c r="A17132" s="308"/>
      <c r="B17132" s="309"/>
      <c r="C17132" s="308"/>
      <c r="D17132" s="310"/>
    </row>
    <row r="17133" spans="1:4" x14ac:dyDescent="0.25">
      <c r="A17133" s="308"/>
      <c r="B17133" s="309"/>
      <c r="C17133" s="308"/>
      <c r="D17133" s="310"/>
    </row>
    <row r="17134" spans="1:4" x14ac:dyDescent="0.25">
      <c r="A17134" s="308"/>
      <c r="B17134" s="309"/>
      <c r="C17134" s="308"/>
      <c r="D17134" s="310"/>
    </row>
    <row r="17135" spans="1:4" x14ac:dyDescent="0.25">
      <c r="A17135" s="308"/>
      <c r="B17135" s="309"/>
      <c r="C17135" s="308"/>
      <c r="D17135" s="310"/>
    </row>
    <row r="17136" spans="1:4" x14ac:dyDescent="0.25">
      <c r="A17136" s="308"/>
      <c r="B17136" s="309"/>
      <c r="C17136" s="308"/>
      <c r="D17136" s="310"/>
    </row>
    <row r="17137" spans="1:4" x14ac:dyDescent="0.25">
      <c r="A17137" s="308"/>
      <c r="B17137" s="309"/>
      <c r="C17137" s="308"/>
      <c r="D17137" s="310"/>
    </row>
    <row r="17138" spans="1:4" x14ac:dyDescent="0.25">
      <c r="A17138" s="308"/>
      <c r="B17138" s="309"/>
      <c r="C17138" s="308"/>
      <c r="D17138" s="310"/>
    </row>
    <row r="17139" spans="1:4" x14ac:dyDescent="0.25">
      <c r="A17139" s="308"/>
      <c r="B17139" s="309"/>
      <c r="C17139" s="308"/>
      <c r="D17139" s="310"/>
    </row>
    <row r="17140" spans="1:4" x14ac:dyDescent="0.25">
      <c r="A17140" s="308"/>
      <c r="B17140" s="309"/>
      <c r="C17140" s="308"/>
      <c r="D17140" s="310"/>
    </row>
    <row r="17141" spans="1:4" x14ac:dyDescent="0.25">
      <c r="A17141" s="308"/>
      <c r="B17141" s="309"/>
      <c r="C17141" s="308"/>
      <c r="D17141" s="310"/>
    </row>
    <row r="17142" spans="1:4" x14ac:dyDescent="0.25">
      <c r="A17142" s="308"/>
      <c r="B17142" s="309"/>
      <c r="C17142" s="308"/>
      <c r="D17142" s="310"/>
    </row>
    <row r="17143" spans="1:4" x14ac:dyDescent="0.25">
      <c r="A17143" s="308"/>
      <c r="B17143" s="309"/>
      <c r="C17143" s="308"/>
      <c r="D17143" s="310"/>
    </row>
    <row r="17144" spans="1:4" x14ac:dyDescent="0.25">
      <c r="A17144" s="308"/>
      <c r="B17144" s="309"/>
      <c r="C17144" s="308"/>
      <c r="D17144" s="310"/>
    </row>
    <row r="17145" spans="1:4" x14ac:dyDescent="0.25">
      <c r="A17145" s="308"/>
      <c r="B17145" s="309"/>
      <c r="C17145" s="308"/>
      <c r="D17145" s="310"/>
    </row>
    <row r="17146" spans="1:4" x14ac:dyDescent="0.25">
      <c r="A17146" s="308"/>
      <c r="B17146" s="309"/>
      <c r="C17146" s="308"/>
      <c r="D17146" s="310"/>
    </row>
    <row r="17147" spans="1:4" x14ac:dyDescent="0.25">
      <c r="A17147" s="308"/>
      <c r="B17147" s="309"/>
      <c r="C17147" s="308"/>
      <c r="D17147" s="310"/>
    </row>
    <row r="17148" spans="1:4" x14ac:dyDescent="0.25">
      <c r="A17148" s="308"/>
      <c r="B17148" s="309"/>
      <c r="C17148" s="308"/>
      <c r="D17148" s="310"/>
    </row>
    <row r="17149" spans="1:4" x14ac:dyDescent="0.25">
      <c r="A17149" s="308"/>
      <c r="B17149" s="309"/>
      <c r="C17149" s="308"/>
      <c r="D17149" s="310"/>
    </row>
    <row r="17150" spans="1:4" x14ac:dyDescent="0.25">
      <c r="A17150" s="308"/>
      <c r="B17150" s="309"/>
      <c r="C17150" s="308"/>
      <c r="D17150" s="310"/>
    </row>
    <row r="17151" spans="1:4" x14ac:dyDescent="0.25">
      <c r="A17151" s="308"/>
      <c r="B17151" s="309"/>
      <c r="C17151" s="308"/>
      <c r="D17151" s="310"/>
    </row>
    <row r="17152" spans="1:4" x14ac:dyDescent="0.25">
      <c r="A17152" s="308"/>
      <c r="B17152" s="309"/>
      <c r="C17152" s="308"/>
      <c r="D17152" s="310"/>
    </row>
    <row r="17153" spans="1:4" x14ac:dyDescent="0.25">
      <c r="A17153" s="308"/>
      <c r="B17153" s="309"/>
      <c r="C17153" s="308"/>
      <c r="D17153" s="310"/>
    </row>
    <row r="17154" spans="1:4" x14ac:dyDescent="0.25">
      <c r="A17154" s="308"/>
      <c r="B17154" s="309"/>
      <c r="C17154" s="308"/>
      <c r="D17154" s="310"/>
    </row>
    <row r="17155" spans="1:4" x14ac:dyDescent="0.25">
      <c r="A17155" s="308"/>
      <c r="B17155" s="309"/>
      <c r="C17155" s="308"/>
      <c r="D17155" s="310"/>
    </row>
    <row r="17156" spans="1:4" x14ac:dyDescent="0.25">
      <c r="A17156" s="308"/>
      <c r="B17156" s="309"/>
      <c r="C17156" s="308"/>
      <c r="D17156" s="310"/>
    </row>
    <row r="17157" spans="1:4" x14ac:dyDescent="0.25">
      <c r="A17157" s="308"/>
      <c r="B17157" s="309"/>
      <c r="C17157" s="308"/>
      <c r="D17157" s="310"/>
    </row>
    <row r="17158" spans="1:4" x14ac:dyDescent="0.25">
      <c r="A17158" s="308"/>
      <c r="B17158" s="309"/>
      <c r="C17158" s="308"/>
      <c r="D17158" s="310"/>
    </row>
    <row r="17159" spans="1:4" x14ac:dyDescent="0.25">
      <c r="A17159" s="308"/>
      <c r="B17159" s="309"/>
      <c r="C17159" s="308"/>
      <c r="D17159" s="310"/>
    </row>
    <row r="17160" spans="1:4" x14ac:dyDescent="0.25">
      <c r="A17160" s="308"/>
      <c r="B17160" s="309"/>
      <c r="C17160" s="308"/>
      <c r="D17160" s="310"/>
    </row>
    <row r="17161" spans="1:4" x14ac:dyDescent="0.25">
      <c r="A17161" s="308"/>
      <c r="B17161" s="309"/>
      <c r="C17161" s="308"/>
      <c r="D17161" s="310"/>
    </row>
    <row r="17162" spans="1:4" x14ac:dyDescent="0.25">
      <c r="A17162" s="308"/>
      <c r="B17162" s="309"/>
      <c r="C17162" s="308"/>
      <c r="D17162" s="310"/>
    </row>
    <row r="17163" spans="1:4" x14ac:dyDescent="0.25">
      <c r="A17163" s="308"/>
      <c r="B17163" s="309"/>
      <c r="C17163" s="308"/>
      <c r="D17163" s="310"/>
    </row>
    <row r="17164" spans="1:4" x14ac:dyDescent="0.25">
      <c r="A17164" s="308"/>
      <c r="B17164" s="309"/>
      <c r="C17164" s="308"/>
      <c r="D17164" s="310"/>
    </row>
    <row r="17165" spans="1:4" x14ac:dyDescent="0.25">
      <c r="A17165" s="308"/>
      <c r="B17165" s="309"/>
      <c r="C17165" s="308"/>
      <c r="D17165" s="310"/>
    </row>
    <row r="17166" spans="1:4" x14ac:dyDescent="0.25">
      <c r="A17166" s="308"/>
      <c r="B17166" s="309"/>
      <c r="C17166" s="308"/>
      <c r="D17166" s="310"/>
    </row>
    <row r="17167" spans="1:4" x14ac:dyDescent="0.25">
      <c r="A17167" s="308"/>
      <c r="B17167" s="309"/>
      <c r="C17167" s="308"/>
      <c r="D17167" s="310"/>
    </row>
    <row r="17168" spans="1:4" x14ac:dyDescent="0.25">
      <c r="A17168" s="308"/>
      <c r="B17168" s="309"/>
      <c r="C17168" s="308"/>
      <c r="D17168" s="310"/>
    </row>
    <row r="17169" spans="1:4" x14ac:dyDescent="0.25">
      <c r="A17169" s="308"/>
      <c r="B17169" s="309"/>
      <c r="C17169" s="308"/>
      <c r="D17169" s="310"/>
    </row>
    <row r="17170" spans="1:4" x14ac:dyDescent="0.25">
      <c r="A17170" s="308"/>
      <c r="B17170" s="309"/>
      <c r="C17170" s="308"/>
      <c r="D17170" s="310"/>
    </row>
    <row r="17171" spans="1:4" x14ac:dyDescent="0.25">
      <c r="A17171" s="308"/>
      <c r="B17171" s="309"/>
      <c r="C17171" s="308"/>
      <c r="D17171" s="310"/>
    </row>
    <row r="17172" spans="1:4" x14ac:dyDescent="0.25">
      <c r="A17172" s="308"/>
      <c r="B17172" s="309"/>
      <c r="C17172" s="308"/>
      <c r="D17172" s="310"/>
    </row>
    <row r="17173" spans="1:4" x14ac:dyDescent="0.25">
      <c r="A17173" s="308"/>
      <c r="B17173" s="309"/>
      <c r="C17173" s="308"/>
      <c r="D17173" s="310"/>
    </row>
    <row r="17174" spans="1:4" x14ac:dyDescent="0.25">
      <c r="A17174" s="308"/>
      <c r="B17174" s="309"/>
      <c r="C17174" s="308"/>
      <c r="D17174" s="310"/>
    </row>
    <row r="17175" spans="1:4" x14ac:dyDescent="0.25">
      <c r="A17175" s="308"/>
      <c r="B17175" s="309"/>
      <c r="C17175" s="308"/>
      <c r="D17175" s="310"/>
    </row>
    <row r="17176" spans="1:4" x14ac:dyDescent="0.25">
      <c r="A17176" s="308"/>
      <c r="B17176" s="309"/>
      <c r="C17176" s="308"/>
      <c r="D17176" s="310"/>
    </row>
    <row r="17177" spans="1:4" x14ac:dyDescent="0.25">
      <c r="A17177" s="308"/>
      <c r="B17177" s="309"/>
      <c r="C17177" s="308"/>
      <c r="D17177" s="310"/>
    </row>
    <row r="17178" spans="1:4" x14ac:dyDescent="0.25">
      <c r="A17178" s="308"/>
      <c r="B17178" s="309"/>
      <c r="C17178" s="308"/>
      <c r="D17178" s="310"/>
    </row>
    <row r="17179" spans="1:4" x14ac:dyDescent="0.25">
      <c r="A17179" s="308"/>
      <c r="B17179" s="309"/>
      <c r="C17179" s="308"/>
      <c r="D17179" s="310"/>
    </row>
    <row r="17180" spans="1:4" x14ac:dyDescent="0.25">
      <c r="A17180" s="308"/>
      <c r="B17180" s="309"/>
      <c r="C17180" s="308"/>
      <c r="D17180" s="310"/>
    </row>
    <row r="17181" spans="1:4" x14ac:dyDescent="0.25">
      <c r="A17181" s="308"/>
      <c r="B17181" s="309"/>
      <c r="C17181" s="308"/>
      <c r="D17181" s="310"/>
    </row>
    <row r="17182" spans="1:4" x14ac:dyDescent="0.25">
      <c r="A17182" s="308"/>
      <c r="B17182" s="309"/>
      <c r="C17182" s="308"/>
      <c r="D17182" s="310"/>
    </row>
    <row r="17183" spans="1:4" x14ac:dyDescent="0.25">
      <c r="A17183" s="308"/>
      <c r="B17183" s="309"/>
      <c r="C17183" s="308"/>
      <c r="D17183" s="310"/>
    </row>
    <row r="17184" spans="1:4" x14ac:dyDescent="0.25">
      <c r="A17184" s="308"/>
      <c r="B17184" s="309"/>
      <c r="C17184" s="308"/>
      <c r="D17184" s="310"/>
    </row>
    <row r="17185" spans="1:4" x14ac:dyDescent="0.25">
      <c r="A17185" s="308"/>
      <c r="B17185" s="309"/>
      <c r="C17185" s="308"/>
      <c r="D17185" s="310"/>
    </row>
    <row r="17186" spans="1:4" x14ac:dyDescent="0.25">
      <c r="A17186" s="308"/>
      <c r="B17186" s="309"/>
      <c r="C17186" s="308"/>
      <c r="D17186" s="310"/>
    </row>
    <row r="17187" spans="1:4" x14ac:dyDescent="0.25">
      <c r="A17187" s="308"/>
      <c r="B17187" s="309"/>
      <c r="C17187" s="308"/>
      <c r="D17187" s="310"/>
    </row>
    <row r="17188" spans="1:4" x14ac:dyDescent="0.25">
      <c r="A17188" s="308"/>
      <c r="B17188" s="309"/>
      <c r="C17188" s="308"/>
      <c r="D17188" s="310"/>
    </row>
    <row r="17189" spans="1:4" x14ac:dyDescent="0.25">
      <c r="A17189" s="308"/>
      <c r="B17189" s="309"/>
      <c r="C17189" s="308"/>
      <c r="D17189" s="310"/>
    </row>
    <row r="17190" spans="1:4" x14ac:dyDescent="0.25">
      <c r="A17190" s="308"/>
      <c r="B17190" s="309"/>
      <c r="C17190" s="308"/>
      <c r="D17190" s="310"/>
    </row>
    <row r="17191" spans="1:4" x14ac:dyDescent="0.25">
      <c r="A17191" s="308"/>
      <c r="B17191" s="309"/>
      <c r="C17191" s="308"/>
      <c r="D17191" s="310"/>
    </row>
    <row r="17192" spans="1:4" x14ac:dyDescent="0.25">
      <c r="A17192" s="308"/>
      <c r="B17192" s="309"/>
      <c r="C17192" s="308"/>
      <c r="D17192" s="310"/>
    </row>
    <row r="17193" spans="1:4" x14ac:dyDescent="0.25">
      <c r="A17193" s="308"/>
      <c r="B17193" s="309"/>
      <c r="C17193" s="308"/>
      <c r="D17193" s="310"/>
    </row>
    <row r="17194" spans="1:4" x14ac:dyDescent="0.25">
      <c r="A17194" s="308"/>
      <c r="B17194" s="309"/>
      <c r="C17194" s="308"/>
      <c r="D17194" s="310"/>
    </row>
    <row r="17195" spans="1:4" x14ac:dyDescent="0.25">
      <c r="A17195" s="308"/>
      <c r="B17195" s="309"/>
      <c r="C17195" s="308"/>
      <c r="D17195" s="310"/>
    </row>
    <row r="17196" spans="1:4" x14ac:dyDescent="0.25">
      <c r="A17196" s="308"/>
      <c r="B17196" s="309"/>
      <c r="C17196" s="308"/>
      <c r="D17196" s="310"/>
    </row>
    <row r="17197" spans="1:4" x14ac:dyDescent="0.25">
      <c r="A17197" s="308"/>
      <c r="B17197" s="309"/>
      <c r="C17197" s="308"/>
      <c r="D17197" s="310"/>
    </row>
    <row r="17198" spans="1:4" x14ac:dyDescent="0.25">
      <c r="A17198" s="308"/>
      <c r="B17198" s="309"/>
      <c r="C17198" s="308"/>
      <c r="D17198" s="310"/>
    </row>
    <row r="17199" spans="1:4" x14ac:dyDescent="0.25">
      <c r="A17199" s="308"/>
      <c r="B17199" s="309"/>
      <c r="C17199" s="308"/>
      <c r="D17199" s="310"/>
    </row>
    <row r="17200" spans="1:4" x14ac:dyDescent="0.25">
      <c r="A17200" s="308"/>
      <c r="B17200" s="309"/>
      <c r="C17200" s="308"/>
      <c r="D17200" s="310"/>
    </row>
    <row r="17201" spans="1:4" x14ac:dyDescent="0.25">
      <c r="A17201" s="308"/>
      <c r="B17201" s="309"/>
      <c r="C17201" s="308"/>
      <c r="D17201" s="310"/>
    </row>
    <row r="17202" spans="1:4" x14ac:dyDescent="0.25">
      <c r="A17202" s="308"/>
      <c r="B17202" s="309"/>
      <c r="C17202" s="308"/>
      <c r="D17202" s="310"/>
    </row>
    <row r="17203" spans="1:4" x14ac:dyDescent="0.25">
      <c r="A17203" s="308"/>
      <c r="B17203" s="309"/>
      <c r="C17203" s="308"/>
      <c r="D17203" s="310"/>
    </row>
    <row r="17204" spans="1:4" x14ac:dyDescent="0.25">
      <c r="A17204" s="308"/>
      <c r="B17204" s="309"/>
      <c r="C17204" s="308"/>
      <c r="D17204" s="310"/>
    </row>
    <row r="17205" spans="1:4" x14ac:dyDescent="0.25">
      <c r="A17205" s="308"/>
      <c r="B17205" s="309"/>
      <c r="C17205" s="308"/>
      <c r="D17205" s="310"/>
    </row>
    <row r="17206" spans="1:4" x14ac:dyDescent="0.25">
      <c r="A17206" s="308"/>
      <c r="B17206" s="309"/>
      <c r="C17206" s="308"/>
      <c r="D17206" s="310"/>
    </row>
    <row r="17207" spans="1:4" x14ac:dyDescent="0.25">
      <c r="A17207" s="308"/>
      <c r="B17207" s="309"/>
      <c r="C17207" s="308"/>
      <c r="D17207" s="310"/>
    </row>
    <row r="17208" spans="1:4" x14ac:dyDescent="0.25">
      <c r="A17208" s="308"/>
      <c r="B17208" s="309"/>
      <c r="C17208" s="308"/>
      <c r="D17208" s="310"/>
    </row>
    <row r="17209" spans="1:4" x14ac:dyDescent="0.25">
      <c r="A17209" s="308"/>
      <c r="B17209" s="309"/>
      <c r="C17209" s="308"/>
      <c r="D17209" s="310"/>
    </row>
    <row r="17210" spans="1:4" x14ac:dyDescent="0.25">
      <c r="A17210" s="308"/>
      <c r="B17210" s="309"/>
      <c r="C17210" s="308"/>
      <c r="D17210" s="310"/>
    </row>
    <row r="17211" spans="1:4" x14ac:dyDescent="0.25">
      <c r="A17211" s="308"/>
      <c r="B17211" s="309"/>
      <c r="C17211" s="308"/>
      <c r="D17211" s="310"/>
    </row>
    <row r="17212" spans="1:4" x14ac:dyDescent="0.25">
      <c r="A17212" s="308"/>
      <c r="B17212" s="309"/>
      <c r="C17212" s="308"/>
      <c r="D17212" s="310"/>
    </row>
    <row r="17213" spans="1:4" x14ac:dyDescent="0.25">
      <c r="A17213" s="308"/>
      <c r="B17213" s="309"/>
      <c r="C17213" s="308"/>
      <c r="D17213" s="310"/>
    </row>
    <row r="17214" spans="1:4" x14ac:dyDescent="0.25">
      <c r="A17214" s="308"/>
      <c r="B17214" s="309"/>
      <c r="C17214" s="308"/>
      <c r="D17214" s="310"/>
    </row>
    <row r="17215" spans="1:4" x14ac:dyDescent="0.25">
      <c r="A17215" s="308"/>
      <c r="B17215" s="309"/>
      <c r="C17215" s="308"/>
      <c r="D17215" s="310"/>
    </row>
    <row r="17216" spans="1:4" x14ac:dyDescent="0.25">
      <c r="A17216" s="308"/>
      <c r="B17216" s="309"/>
      <c r="C17216" s="308"/>
      <c r="D17216" s="310"/>
    </row>
    <row r="17217" spans="1:4" x14ac:dyDescent="0.25">
      <c r="A17217" s="308"/>
      <c r="B17217" s="309"/>
      <c r="C17217" s="308"/>
      <c r="D17217" s="310"/>
    </row>
    <row r="17218" spans="1:4" x14ac:dyDescent="0.25">
      <c r="A17218" s="308"/>
      <c r="B17218" s="309"/>
      <c r="C17218" s="308"/>
      <c r="D17218" s="310"/>
    </row>
    <row r="17219" spans="1:4" x14ac:dyDescent="0.25">
      <c r="A17219" s="308"/>
      <c r="B17219" s="309"/>
      <c r="C17219" s="308"/>
      <c r="D17219" s="310"/>
    </row>
    <row r="17220" spans="1:4" x14ac:dyDescent="0.25">
      <c r="A17220" s="308"/>
      <c r="B17220" s="309"/>
      <c r="C17220" s="308"/>
      <c r="D17220" s="310"/>
    </row>
    <row r="17221" spans="1:4" x14ac:dyDescent="0.25">
      <c r="A17221" s="308"/>
      <c r="B17221" s="309"/>
      <c r="C17221" s="308"/>
      <c r="D17221" s="310"/>
    </row>
    <row r="17222" spans="1:4" x14ac:dyDescent="0.25">
      <c r="A17222" s="308"/>
      <c r="B17222" s="309"/>
      <c r="C17222" s="308"/>
      <c r="D17222" s="310"/>
    </row>
    <row r="17223" spans="1:4" x14ac:dyDescent="0.25">
      <c r="A17223" s="308"/>
      <c r="B17223" s="309"/>
      <c r="C17223" s="308"/>
      <c r="D17223" s="310"/>
    </row>
    <row r="17224" spans="1:4" x14ac:dyDescent="0.25">
      <c r="A17224" s="308"/>
      <c r="B17224" s="309"/>
      <c r="C17224" s="308"/>
      <c r="D17224" s="310"/>
    </row>
    <row r="17225" spans="1:4" x14ac:dyDescent="0.25">
      <c r="A17225" s="308"/>
      <c r="B17225" s="309"/>
      <c r="C17225" s="308"/>
      <c r="D17225" s="310"/>
    </row>
    <row r="17226" spans="1:4" x14ac:dyDescent="0.25">
      <c r="A17226" s="308"/>
      <c r="B17226" s="309"/>
      <c r="C17226" s="308"/>
      <c r="D17226" s="310"/>
    </row>
    <row r="17227" spans="1:4" x14ac:dyDescent="0.25">
      <c r="A17227" s="308"/>
      <c r="B17227" s="309"/>
      <c r="C17227" s="308"/>
      <c r="D17227" s="310"/>
    </row>
    <row r="17228" spans="1:4" x14ac:dyDescent="0.25">
      <c r="A17228" s="308"/>
      <c r="B17228" s="309"/>
      <c r="C17228" s="308"/>
      <c r="D17228" s="310"/>
    </row>
    <row r="17229" spans="1:4" x14ac:dyDescent="0.25">
      <c r="A17229" s="308"/>
      <c r="B17229" s="309"/>
      <c r="C17229" s="308"/>
      <c r="D17229" s="310"/>
    </row>
    <row r="17230" spans="1:4" x14ac:dyDescent="0.25">
      <c r="A17230" s="308"/>
      <c r="B17230" s="309"/>
      <c r="C17230" s="308"/>
      <c r="D17230" s="310"/>
    </row>
    <row r="17231" spans="1:4" x14ac:dyDescent="0.25">
      <c r="A17231" s="308"/>
      <c r="B17231" s="309"/>
      <c r="C17231" s="308"/>
      <c r="D17231" s="310"/>
    </row>
    <row r="17232" spans="1:4" x14ac:dyDescent="0.25">
      <c r="A17232" s="308"/>
      <c r="B17232" s="309"/>
      <c r="C17232" s="308"/>
      <c r="D17232" s="310"/>
    </row>
    <row r="17233" spans="1:4" x14ac:dyDescent="0.25">
      <c r="A17233" s="308"/>
      <c r="B17233" s="309"/>
      <c r="C17233" s="308"/>
      <c r="D17233" s="310"/>
    </row>
    <row r="17234" spans="1:4" x14ac:dyDescent="0.25">
      <c r="A17234" s="308"/>
      <c r="B17234" s="309"/>
      <c r="C17234" s="308"/>
      <c r="D17234" s="310"/>
    </row>
    <row r="17235" spans="1:4" x14ac:dyDescent="0.25">
      <c r="A17235" s="308"/>
      <c r="B17235" s="309"/>
      <c r="C17235" s="308"/>
      <c r="D17235" s="310"/>
    </row>
    <row r="17236" spans="1:4" x14ac:dyDescent="0.25">
      <c r="A17236" s="308"/>
      <c r="B17236" s="309"/>
      <c r="C17236" s="308"/>
      <c r="D17236" s="310"/>
    </row>
    <row r="17237" spans="1:4" x14ac:dyDescent="0.25">
      <c r="A17237" s="308"/>
      <c r="B17237" s="309"/>
      <c r="C17237" s="308"/>
      <c r="D17237" s="310"/>
    </row>
    <row r="17238" spans="1:4" x14ac:dyDescent="0.25">
      <c r="A17238" s="308"/>
      <c r="B17238" s="309"/>
      <c r="C17238" s="308"/>
      <c r="D17238" s="310"/>
    </row>
    <row r="17239" spans="1:4" x14ac:dyDescent="0.25">
      <c r="A17239" s="308"/>
      <c r="B17239" s="309"/>
      <c r="C17239" s="308"/>
      <c r="D17239" s="310"/>
    </row>
    <row r="17240" spans="1:4" x14ac:dyDescent="0.25">
      <c r="A17240" s="308"/>
      <c r="B17240" s="309"/>
      <c r="C17240" s="308"/>
      <c r="D17240" s="310"/>
    </row>
    <row r="17241" spans="1:4" x14ac:dyDescent="0.25">
      <c r="A17241" s="308"/>
      <c r="B17241" s="309"/>
      <c r="C17241" s="308"/>
      <c r="D17241" s="310"/>
    </row>
    <row r="17242" spans="1:4" x14ac:dyDescent="0.25">
      <c r="A17242" s="308"/>
      <c r="B17242" s="309"/>
      <c r="C17242" s="308"/>
      <c r="D17242" s="310"/>
    </row>
    <row r="17243" spans="1:4" x14ac:dyDescent="0.25">
      <c r="A17243" s="308"/>
      <c r="B17243" s="309"/>
      <c r="C17243" s="308"/>
      <c r="D17243" s="310"/>
    </row>
    <row r="17244" spans="1:4" x14ac:dyDescent="0.25">
      <c r="A17244" s="308"/>
      <c r="B17244" s="309"/>
      <c r="C17244" s="308"/>
      <c r="D17244" s="310"/>
    </row>
    <row r="17245" spans="1:4" x14ac:dyDescent="0.25">
      <c r="A17245" s="308"/>
      <c r="B17245" s="309"/>
      <c r="C17245" s="308"/>
      <c r="D17245" s="310"/>
    </row>
    <row r="17246" spans="1:4" x14ac:dyDescent="0.25">
      <c r="A17246" s="308"/>
      <c r="B17246" s="309"/>
      <c r="C17246" s="308"/>
      <c r="D17246" s="310"/>
    </row>
    <row r="17247" spans="1:4" x14ac:dyDescent="0.25">
      <c r="A17247" s="308"/>
      <c r="B17247" s="309"/>
      <c r="C17247" s="308"/>
      <c r="D17247" s="310"/>
    </row>
    <row r="17248" spans="1:4" x14ac:dyDescent="0.25">
      <c r="A17248" s="308"/>
      <c r="B17248" s="309"/>
      <c r="C17248" s="308"/>
      <c r="D17248" s="310"/>
    </row>
    <row r="17249" spans="1:4" x14ac:dyDescent="0.25">
      <c r="A17249" s="308"/>
      <c r="B17249" s="309"/>
      <c r="C17249" s="308"/>
      <c r="D17249" s="310"/>
    </row>
    <row r="17250" spans="1:4" x14ac:dyDescent="0.25">
      <c r="A17250" s="308"/>
      <c r="B17250" s="309"/>
      <c r="C17250" s="308"/>
      <c r="D17250" s="310"/>
    </row>
    <row r="17251" spans="1:4" x14ac:dyDescent="0.25">
      <c r="A17251" s="308"/>
      <c r="B17251" s="309"/>
      <c r="C17251" s="308"/>
      <c r="D17251" s="310"/>
    </row>
    <row r="17252" spans="1:4" x14ac:dyDescent="0.25">
      <c r="A17252" s="308"/>
      <c r="B17252" s="309"/>
      <c r="C17252" s="308"/>
      <c r="D17252" s="310"/>
    </row>
    <row r="17253" spans="1:4" x14ac:dyDescent="0.25">
      <c r="A17253" s="308"/>
      <c r="B17253" s="309"/>
      <c r="C17253" s="308"/>
      <c r="D17253" s="310"/>
    </row>
    <row r="17254" spans="1:4" x14ac:dyDescent="0.25">
      <c r="A17254" s="308"/>
      <c r="B17254" s="309"/>
      <c r="C17254" s="308"/>
      <c r="D17254" s="310"/>
    </row>
    <row r="17255" spans="1:4" x14ac:dyDescent="0.25">
      <c r="A17255" s="308"/>
      <c r="B17255" s="309"/>
      <c r="C17255" s="308"/>
      <c r="D17255" s="310"/>
    </row>
    <row r="17256" spans="1:4" x14ac:dyDescent="0.25">
      <c r="A17256" s="308"/>
      <c r="B17256" s="309"/>
      <c r="C17256" s="308"/>
      <c r="D17256" s="310"/>
    </row>
    <row r="17257" spans="1:4" x14ac:dyDescent="0.25">
      <c r="A17257" s="308"/>
      <c r="B17257" s="309"/>
      <c r="C17257" s="308"/>
      <c r="D17257" s="310"/>
    </row>
    <row r="17258" spans="1:4" x14ac:dyDescent="0.25">
      <c r="A17258" s="308"/>
      <c r="B17258" s="309"/>
      <c r="C17258" s="308"/>
      <c r="D17258" s="310"/>
    </row>
    <row r="17259" spans="1:4" x14ac:dyDescent="0.25">
      <c r="A17259" s="308"/>
      <c r="B17259" s="309"/>
      <c r="C17259" s="308"/>
      <c r="D17259" s="310"/>
    </row>
    <row r="17260" spans="1:4" x14ac:dyDescent="0.25">
      <c r="A17260" s="308"/>
      <c r="B17260" s="309"/>
      <c r="C17260" s="308"/>
      <c r="D17260" s="310"/>
    </row>
    <row r="17261" spans="1:4" x14ac:dyDescent="0.25">
      <c r="A17261" s="308"/>
      <c r="B17261" s="309"/>
      <c r="C17261" s="308"/>
      <c r="D17261" s="310"/>
    </row>
    <row r="17262" spans="1:4" x14ac:dyDescent="0.25">
      <c r="A17262" s="308"/>
      <c r="B17262" s="309"/>
      <c r="C17262" s="308"/>
      <c r="D17262" s="310"/>
    </row>
    <row r="17263" spans="1:4" x14ac:dyDescent="0.25">
      <c r="A17263" s="308"/>
      <c r="B17263" s="309"/>
      <c r="C17263" s="308"/>
      <c r="D17263" s="310"/>
    </row>
    <row r="17264" spans="1:4" x14ac:dyDescent="0.25">
      <c r="A17264" s="308"/>
      <c r="B17264" s="309"/>
      <c r="C17264" s="308"/>
      <c r="D17264" s="310"/>
    </row>
    <row r="17265" spans="1:4" x14ac:dyDescent="0.25">
      <c r="A17265" s="308"/>
      <c r="B17265" s="309"/>
      <c r="C17265" s="308"/>
      <c r="D17265" s="310"/>
    </row>
    <row r="17266" spans="1:4" x14ac:dyDescent="0.25">
      <c r="A17266" s="308"/>
      <c r="B17266" s="309"/>
      <c r="C17266" s="308"/>
      <c r="D17266" s="310"/>
    </row>
    <row r="17267" spans="1:4" x14ac:dyDescent="0.25">
      <c r="A17267" s="308"/>
      <c r="B17267" s="309"/>
      <c r="C17267" s="308"/>
      <c r="D17267" s="310"/>
    </row>
    <row r="17268" spans="1:4" x14ac:dyDescent="0.25">
      <c r="A17268" s="308"/>
      <c r="B17268" s="309"/>
      <c r="C17268" s="308"/>
      <c r="D17268" s="310"/>
    </row>
    <row r="17269" spans="1:4" x14ac:dyDescent="0.25">
      <c r="A17269" s="308"/>
      <c r="B17269" s="309"/>
      <c r="C17269" s="308"/>
      <c r="D17269" s="310"/>
    </row>
    <row r="17270" spans="1:4" x14ac:dyDescent="0.25">
      <c r="A17270" s="308"/>
      <c r="B17270" s="309"/>
      <c r="C17270" s="308"/>
      <c r="D17270" s="310"/>
    </row>
    <row r="17271" spans="1:4" x14ac:dyDescent="0.25">
      <c r="A17271" s="308"/>
      <c r="B17271" s="309"/>
      <c r="C17271" s="308"/>
      <c r="D17271" s="310"/>
    </row>
    <row r="17272" spans="1:4" x14ac:dyDescent="0.25">
      <c r="A17272" s="308"/>
      <c r="B17272" s="309"/>
      <c r="C17272" s="308"/>
      <c r="D17272" s="310"/>
    </row>
    <row r="17273" spans="1:4" x14ac:dyDescent="0.25">
      <c r="A17273" s="308"/>
      <c r="B17273" s="309"/>
      <c r="C17273" s="308"/>
      <c r="D17273" s="310"/>
    </row>
    <row r="17274" spans="1:4" x14ac:dyDescent="0.25">
      <c r="A17274" s="308"/>
      <c r="B17274" s="309"/>
      <c r="C17274" s="308"/>
      <c r="D17274" s="310"/>
    </row>
    <row r="17275" spans="1:4" x14ac:dyDescent="0.25">
      <c r="A17275" s="308"/>
      <c r="B17275" s="309"/>
      <c r="C17275" s="308"/>
      <c r="D17275" s="310"/>
    </row>
    <row r="17276" spans="1:4" x14ac:dyDescent="0.25">
      <c r="A17276" s="308"/>
      <c r="B17276" s="309"/>
      <c r="C17276" s="308"/>
      <c r="D17276" s="310"/>
    </row>
    <row r="17277" spans="1:4" x14ac:dyDescent="0.25">
      <c r="A17277" s="308"/>
      <c r="B17277" s="309"/>
      <c r="C17277" s="308"/>
      <c r="D17277" s="310"/>
    </row>
    <row r="17278" spans="1:4" x14ac:dyDescent="0.25">
      <c r="A17278" s="308"/>
      <c r="B17278" s="309"/>
      <c r="C17278" s="308"/>
      <c r="D17278" s="310"/>
    </row>
    <row r="17279" spans="1:4" x14ac:dyDescent="0.25">
      <c r="A17279" s="308"/>
      <c r="B17279" s="309"/>
      <c r="C17279" s="308"/>
      <c r="D17279" s="310"/>
    </row>
    <row r="17280" spans="1:4" x14ac:dyDescent="0.25">
      <c r="A17280" s="308"/>
      <c r="B17280" s="309"/>
      <c r="C17280" s="308"/>
      <c r="D17280" s="310"/>
    </row>
    <row r="17281" spans="1:4" x14ac:dyDescent="0.25">
      <c r="A17281" s="308"/>
      <c r="B17281" s="309"/>
      <c r="C17281" s="308"/>
      <c r="D17281" s="310"/>
    </row>
    <row r="17282" spans="1:4" x14ac:dyDescent="0.25">
      <c r="A17282" s="308"/>
      <c r="B17282" s="309"/>
      <c r="C17282" s="308"/>
      <c r="D17282" s="310"/>
    </row>
    <row r="17283" spans="1:4" x14ac:dyDescent="0.25">
      <c r="A17283" s="308"/>
      <c r="B17283" s="309"/>
      <c r="C17283" s="308"/>
      <c r="D17283" s="310"/>
    </row>
    <row r="17284" spans="1:4" x14ac:dyDescent="0.25">
      <c r="A17284" s="308"/>
      <c r="B17284" s="309"/>
      <c r="C17284" s="308"/>
      <c r="D17284" s="310"/>
    </row>
    <row r="17285" spans="1:4" x14ac:dyDescent="0.25">
      <c r="A17285" s="308"/>
      <c r="B17285" s="309"/>
      <c r="C17285" s="308"/>
      <c r="D17285" s="310"/>
    </row>
    <row r="17286" spans="1:4" x14ac:dyDescent="0.25">
      <c r="A17286" s="308"/>
      <c r="B17286" s="309"/>
      <c r="C17286" s="308"/>
      <c r="D17286" s="310"/>
    </row>
    <row r="17287" spans="1:4" x14ac:dyDescent="0.25">
      <c r="A17287" s="308"/>
      <c r="B17287" s="309"/>
      <c r="C17287" s="308"/>
      <c r="D17287" s="310"/>
    </row>
    <row r="17288" spans="1:4" x14ac:dyDescent="0.25">
      <c r="A17288" s="308"/>
      <c r="B17288" s="309"/>
      <c r="C17288" s="308"/>
      <c r="D17288" s="310"/>
    </row>
    <row r="17289" spans="1:4" x14ac:dyDescent="0.25">
      <c r="A17289" s="308"/>
      <c r="B17289" s="309"/>
      <c r="C17289" s="308"/>
      <c r="D17289" s="310"/>
    </row>
    <row r="17290" spans="1:4" x14ac:dyDescent="0.25">
      <c r="A17290" s="308"/>
      <c r="B17290" s="309"/>
      <c r="C17290" s="308"/>
      <c r="D17290" s="310"/>
    </row>
    <row r="17291" spans="1:4" x14ac:dyDescent="0.25">
      <c r="A17291" s="308"/>
      <c r="B17291" s="309"/>
      <c r="C17291" s="308"/>
      <c r="D17291" s="310"/>
    </row>
    <row r="17292" spans="1:4" x14ac:dyDescent="0.25">
      <c r="A17292" s="308"/>
      <c r="B17292" s="309"/>
      <c r="C17292" s="308"/>
      <c r="D17292" s="310"/>
    </row>
    <row r="17293" spans="1:4" x14ac:dyDescent="0.25">
      <c r="A17293" s="308"/>
      <c r="B17293" s="309"/>
      <c r="C17293" s="308"/>
      <c r="D17293" s="310"/>
    </row>
    <row r="17294" spans="1:4" x14ac:dyDescent="0.25">
      <c r="A17294" s="308"/>
      <c r="B17294" s="309"/>
      <c r="C17294" s="308"/>
      <c r="D17294" s="310"/>
    </row>
    <row r="17295" spans="1:4" x14ac:dyDescent="0.25">
      <c r="A17295" s="308"/>
      <c r="B17295" s="309"/>
      <c r="C17295" s="308"/>
      <c r="D17295" s="310"/>
    </row>
    <row r="17296" spans="1:4" x14ac:dyDescent="0.25">
      <c r="A17296" s="308"/>
      <c r="B17296" s="309"/>
      <c r="C17296" s="308"/>
      <c r="D17296" s="310"/>
    </row>
    <row r="17297" spans="1:4" x14ac:dyDescent="0.25">
      <c r="A17297" s="308"/>
      <c r="B17297" s="309"/>
      <c r="C17297" s="308"/>
      <c r="D17297" s="310"/>
    </row>
    <row r="17298" spans="1:4" x14ac:dyDescent="0.25">
      <c r="A17298" s="308"/>
      <c r="B17298" s="309"/>
      <c r="C17298" s="308"/>
      <c r="D17298" s="310"/>
    </row>
    <row r="17299" spans="1:4" x14ac:dyDescent="0.25">
      <c r="A17299" s="308"/>
      <c r="B17299" s="309"/>
      <c r="C17299" s="308"/>
      <c r="D17299" s="310"/>
    </row>
    <row r="17300" spans="1:4" x14ac:dyDescent="0.25">
      <c r="A17300" s="308"/>
      <c r="B17300" s="309"/>
      <c r="C17300" s="308"/>
      <c r="D17300" s="310"/>
    </row>
    <row r="17301" spans="1:4" x14ac:dyDescent="0.25">
      <c r="A17301" s="308"/>
      <c r="B17301" s="309"/>
      <c r="C17301" s="308"/>
      <c r="D17301" s="310"/>
    </row>
    <row r="17302" spans="1:4" x14ac:dyDescent="0.25">
      <c r="A17302" s="308"/>
      <c r="B17302" s="309"/>
      <c r="C17302" s="308"/>
      <c r="D17302" s="310"/>
    </row>
    <row r="17303" spans="1:4" x14ac:dyDescent="0.25">
      <c r="A17303" s="308"/>
      <c r="B17303" s="309"/>
      <c r="C17303" s="308"/>
      <c r="D17303" s="310"/>
    </row>
    <row r="17304" spans="1:4" x14ac:dyDescent="0.25">
      <c r="A17304" s="308"/>
      <c r="B17304" s="309"/>
      <c r="C17304" s="308"/>
      <c r="D17304" s="310"/>
    </row>
    <row r="17305" spans="1:4" x14ac:dyDescent="0.25">
      <c r="A17305" s="308"/>
      <c r="B17305" s="309"/>
      <c r="C17305" s="308"/>
      <c r="D17305" s="310"/>
    </row>
    <row r="17306" spans="1:4" x14ac:dyDescent="0.25">
      <c r="A17306" s="308"/>
      <c r="B17306" s="309"/>
      <c r="C17306" s="308"/>
      <c r="D17306" s="310"/>
    </row>
    <row r="17307" spans="1:4" x14ac:dyDescent="0.25">
      <c r="A17307" s="308"/>
      <c r="B17307" s="309"/>
      <c r="C17307" s="308"/>
      <c r="D17307" s="310"/>
    </row>
    <row r="17308" spans="1:4" x14ac:dyDescent="0.25">
      <c r="A17308" s="308"/>
      <c r="B17308" s="309"/>
      <c r="C17308" s="308"/>
      <c r="D17308" s="310"/>
    </row>
    <row r="17309" spans="1:4" x14ac:dyDescent="0.25">
      <c r="A17309" s="308"/>
      <c r="B17309" s="309"/>
      <c r="C17309" s="308"/>
      <c r="D17309" s="310"/>
    </row>
    <row r="17310" spans="1:4" x14ac:dyDescent="0.25">
      <c r="A17310" s="308"/>
      <c r="B17310" s="309"/>
      <c r="C17310" s="308"/>
      <c r="D17310" s="310"/>
    </row>
    <row r="17311" spans="1:4" x14ac:dyDescent="0.25">
      <c r="A17311" s="308"/>
      <c r="B17311" s="309"/>
      <c r="C17311" s="308"/>
      <c r="D17311" s="310"/>
    </row>
    <row r="17312" spans="1:4" x14ac:dyDescent="0.25">
      <c r="A17312" s="308"/>
      <c r="B17312" s="309"/>
      <c r="C17312" s="308"/>
      <c r="D17312" s="310"/>
    </row>
    <row r="17313" spans="1:4" x14ac:dyDescent="0.25">
      <c r="A17313" s="308"/>
      <c r="B17313" s="309"/>
      <c r="C17313" s="308"/>
      <c r="D17313" s="310"/>
    </row>
    <row r="17314" spans="1:4" x14ac:dyDescent="0.25">
      <c r="A17314" s="308"/>
      <c r="B17314" s="309"/>
      <c r="C17314" s="308"/>
      <c r="D17314" s="310"/>
    </row>
    <row r="17315" spans="1:4" x14ac:dyDescent="0.25">
      <c r="A17315" s="308"/>
      <c r="B17315" s="309"/>
      <c r="C17315" s="308"/>
      <c r="D17315" s="310"/>
    </row>
    <row r="17316" spans="1:4" x14ac:dyDescent="0.25">
      <c r="A17316" s="308"/>
      <c r="B17316" s="309"/>
      <c r="C17316" s="308"/>
      <c r="D17316" s="310"/>
    </row>
    <row r="17317" spans="1:4" x14ac:dyDescent="0.25">
      <c r="A17317" s="308"/>
      <c r="B17317" s="309"/>
      <c r="C17317" s="308"/>
      <c r="D17317" s="310"/>
    </row>
    <row r="17318" spans="1:4" x14ac:dyDescent="0.25">
      <c r="A17318" s="308"/>
      <c r="B17318" s="309"/>
      <c r="C17318" s="308"/>
      <c r="D17318" s="310"/>
    </row>
    <row r="17319" spans="1:4" x14ac:dyDescent="0.25">
      <c r="A17319" s="308"/>
      <c r="B17319" s="309"/>
      <c r="C17319" s="308"/>
      <c r="D17319" s="310"/>
    </row>
    <row r="17320" spans="1:4" x14ac:dyDescent="0.25">
      <c r="A17320" s="308"/>
      <c r="B17320" s="309"/>
      <c r="C17320" s="308"/>
      <c r="D17320" s="310"/>
    </row>
    <row r="17321" spans="1:4" x14ac:dyDescent="0.25">
      <c r="A17321" s="308"/>
      <c r="B17321" s="309"/>
      <c r="C17321" s="308"/>
      <c r="D17321" s="310"/>
    </row>
    <row r="17322" spans="1:4" x14ac:dyDescent="0.25">
      <c r="A17322" s="308"/>
      <c r="B17322" s="309"/>
      <c r="C17322" s="308"/>
      <c r="D17322" s="310"/>
    </row>
    <row r="17323" spans="1:4" x14ac:dyDescent="0.25">
      <c r="A17323" s="308"/>
      <c r="B17323" s="309"/>
      <c r="C17323" s="308"/>
      <c r="D17323" s="310"/>
    </row>
    <row r="17324" spans="1:4" x14ac:dyDescent="0.25">
      <c r="A17324" s="308"/>
      <c r="B17324" s="309"/>
      <c r="C17324" s="308"/>
      <c r="D17324" s="310"/>
    </row>
    <row r="17325" spans="1:4" x14ac:dyDescent="0.25">
      <c r="A17325" s="308"/>
      <c r="B17325" s="309"/>
      <c r="C17325" s="308"/>
      <c r="D17325" s="310"/>
    </row>
    <row r="17326" spans="1:4" x14ac:dyDescent="0.25">
      <c r="A17326" s="308"/>
      <c r="B17326" s="309"/>
      <c r="C17326" s="308"/>
      <c r="D17326" s="310"/>
    </row>
    <row r="17327" spans="1:4" x14ac:dyDescent="0.25">
      <c r="A17327" s="308"/>
      <c r="B17327" s="309"/>
      <c r="C17327" s="308"/>
      <c r="D17327" s="310"/>
    </row>
    <row r="17328" spans="1:4" x14ac:dyDescent="0.25">
      <c r="A17328" s="308"/>
      <c r="B17328" s="309"/>
      <c r="C17328" s="308"/>
      <c r="D17328" s="310"/>
    </row>
    <row r="17329" spans="1:4" x14ac:dyDescent="0.25">
      <c r="A17329" s="308"/>
      <c r="B17329" s="309"/>
      <c r="C17329" s="308"/>
      <c r="D17329" s="310"/>
    </row>
    <row r="17330" spans="1:4" x14ac:dyDescent="0.25">
      <c r="A17330" s="308"/>
      <c r="B17330" s="309"/>
      <c r="C17330" s="308"/>
      <c r="D17330" s="310"/>
    </row>
    <row r="17331" spans="1:4" x14ac:dyDescent="0.25">
      <c r="A17331" s="308"/>
      <c r="B17331" s="309"/>
      <c r="C17331" s="308"/>
      <c r="D17331" s="310"/>
    </row>
    <row r="17332" spans="1:4" x14ac:dyDescent="0.25">
      <c r="A17332" s="308"/>
      <c r="B17332" s="309"/>
      <c r="C17332" s="308"/>
      <c r="D17332" s="310"/>
    </row>
    <row r="17333" spans="1:4" x14ac:dyDescent="0.25">
      <c r="A17333" s="308"/>
      <c r="B17333" s="309"/>
      <c r="C17333" s="308"/>
      <c r="D17333" s="310"/>
    </row>
    <row r="17334" spans="1:4" x14ac:dyDescent="0.25">
      <c r="A17334" s="308"/>
      <c r="B17334" s="309"/>
      <c r="C17334" s="308"/>
      <c r="D17334" s="310"/>
    </row>
    <row r="17335" spans="1:4" x14ac:dyDescent="0.25">
      <c r="A17335" s="308"/>
      <c r="B17335" s="309"/>
      <c r="C17335" s="308"/>
      <c r="D17335" s="310"/>
    </row>
    <row r="17336" spans="1:4" x14ac:dyDescent="0.25">
      <c r="A17336" s="308"/>
      <c r="B17336" s="309"/>
      <c r="C17336" s="308"/>
      <c r="D17336" s="310"/>
    </row>
    <row r="17337" spans="1:4" x14ac:dyDescent="0.25">
      <c r="A17337" s="308"/>
      <c r="B17337" s="309"/>
      <c r="C17337" s="308"/>
      <c r="D17337" s="310"/>
    </row>
    <row r="17338" spans="1:4" x14ac:dyDescent="0.25">
      <c r="A17338" s="308"/>
      <c r="B17338" s="309"/>
      <c r="C17338" s="308"/>
      <c r="D17338" s="310"/>
    </row>
    <row r="17339" spans="1:4" x14ac:dyDescent="0.25">
      <c r="A17339" s="308"/>
      <c r="B17339" s="309"/>
      <c r="C17339" s="308"/>
      <c r="D17339" s="310"/>
    </row>
    <row r="17340" spans="1:4" x14ac:dyDescent="0.25">
      <c r="A17340" s="308"/>
      <c r="B17340" s="309"/>
      <c r="C17340" s="308"/>
      <c r="D17340" s="310"/>
    </row>
    <row r="17341" spans="1:4" x14ac:dyDescent="0.25">
      <c r="A17341" s="308"/>
      <c r="B17341" s="309"/>
      <c r="C17341" s="308"/>
      <c r="D17341" s="310"/>
    </row>
    <row r="17342" spans="1:4" x14ac:dyDescent="0.25">
      <c r="A17342" s="308"/>
      <c r="B17342" s="309"/>
      <c r="C17342" s="308"/>
      <c r="D17342" s="310"/>
    </row>
    <row r="17343" spans="1:4" x14ac:dyDescent="0.25">
      <c r="A17343" s="308"/>
      <c r="B17343" s="309"/>
      <c r="C17343" s="308"/>
      <c r="D17343" s="310"/>
    </row>
    <row r="17344" spans="1:4" x14ac:dyDescent="0.25">
      <c r="A17344" s="308"/>
      <c r="B17344" s="309"/>
      <c r="C17344" s="308"/>
      <c r="D17344" s="310"/>
    </row>
    <row r="17345" spans="1:4" x14ac:dyDescent="0.25">
      <c r="A17345" s="308"/>
      <c r="B17345" s="309"/>
      <c r="C17345" s="308"/>
      <c r="D17345" s="310"/>
    </row>
    <row r="17346" spans="1:4" x14ac:dyDescent="0.25">
      <c r="A17346" s="308"/>
      <c r="B17346" s="309"/>
      <c r="C17346" s="308"/>
      <c r="D17346" s="310"/>
    </row>
    <row r="17347" spans="1:4" x14ac:dyDescent="0.25">
      <c r="A17347" s="308"/>
      <c r="B17347" s="309"/>
      <c r="C17347" s="308"/>
      <c r="D17347" s="310"/>
    </row>
    <row r="17348" spans="1:4" x14ac:dyDescent="0.25">
      <c r="A17348" s="308"/>
      <c r="B17348" s="309"/>
      <c r="C17348" s="308"/>
      <c r="D17348" s="310"/>
    </row>
    <row r="17349" spans="1:4" x14ac:dyDescent="0.25">
      <c r="A17349" s="308"/>
      <c r="B17349" s="309"/>
      <c r="C17349" s="308"/>
      <c r="D17349" s="310"/>
    </row>
    <row r="17350" spans="1:4" x14ac:dyDescent="0.25">
      <c r="A17350" s="308"/>
      <c r="B17350" s="309"/>
      <c r="C17350" s="308"/>
      <c r="D17350" s="310"/>
    </row>
    <row r="17351" spans="1:4" x14ac:dyDescent="0.25">
      <c r="A17351" s="308"/>
      <c r="B17351" s="309"/>
      <c r="C17351" s="308"/>
      <c r="D17351" s="310"/>
    </row>
    <row r="17352" spans="1:4" x14ac:dyDescent="0.25">
      <c r="A17352" s="308"/>
      <c r="B17352" s="309"/>
      <c r="C17352" s="308"/>
      <c r="D17352" s="310"/>
    </row>
    <row r="17353" spans="1:4" x14ac:dyDescent="0.25">
      <c r="A17353" s="308"/>
      <c r="B17353" s="309"/>
      <c r="C17353" s="308"/>
      <c r="D17353" s="310"/>
    </row>
    <row r="17354" spans="1:4" x14ac:dyDescent="0.25">
      <c r="A17354" s="308"/>
      <c r="B17354" s="309"/>
      <c r="C17354" s="308"/>
      <c r="D17354" s="310"/>
    </row>
    <row r="17355" spans="1:4" x14ac:dyDescent="0.25">
      <c r="A17355" s="308"/>
      <c r="B17355" s="309"/>
      <c r="C17355" s="308"/>
      <c r="D17355" s="310"/>
    </row>
    <row r="17356" spans="1:4" x14ac:dyDescent="0.25">
      <c r="A17356" s="308"/>
      <c r="B17356" s="309"/>
      <c r="C17356" s="308"/>
      <c r="D17356" s="310"/>
    </row>
    <row r="17357" spans="1:4" x14ac:dyDescent="0.25">
      <c r="A17357" s="308"/>
      <c r="B17357" s="309"/>
      <c r="C17357" s="308"/>
      <c r="D17357" s="310"/>
    </row>
    <row r="17358" spans="1:4" x14ac:dyDescent="0.25">
      <c r="A17358" s="308"/>
      <c r="B17358" s="309"/>
      <c r="C17358" s="308"/>
      <c r="D17358" s="310"/>
    </row>
    <row r="17359" spans="1:4" x14ac:dyDescent="0.25">
      <c r="A17359" s="308"/>
      <c r="B17359" s="309"/>
      <c r="C17359" s="308"/>
      <c r="D17359" s="310"/>
    </row>
    <row r="17360" spans="1:4" x14ac:dyDescent="0.25">
      <c r="A17360" s="308"/>
      <c r="B17360" s="309"/>
      <c r="C17360" s="308"/>
      <c r="D17360" s="310"/>
    </row>
    <row r="17361" spans="1:4" x14ac:dyDescent="0.25">
      <c r="A17361" s="308"/>
      <c r="B17361" s="309"/>
      <c r="C17361" s="308"/>
      <c r="D17361" s="310"/>
    </row>
    <row r="17362" spans="1:4" x14ac:dyDescent="0.25">
      <c r="A17362" s="308"/>
      <c r="B17362" s="309"/>
      <c r="C17362" s="308"/>
      <c r="D17362" s="310"/>
    </row>
    <row r="17363" spans="1:4" x14ac:dyDescent="0.25">
      <c r="A17363" s="308"/>
      <c r="B17363" s="309"/>
      <c r="C17363" s="308"/>
      <c r="D17363" s="310"/>
    </row>
    <row r="17364" spans="1:4" x14ac:dyDescent="0.25">
      <c r="A17364" s="308"/>
      <c r="B17364" s="309"/>
      <c r="C17364" s="308"/>
      <c r="D17364" s="310"/>
    </row>
    <row r="17365" spans="1:4" x14ac:dyDescent="0.25">
      <c r="A17365" s="308"/>
      <c r="B17365" s="309"/>
      <c r="C17365" s="308"/>
      <c r="D17365" s="310"/>
    </row>
    <row r="17366" spans="1:4" x14ac:dyDescent="0.25">
      <c r="A17366" s="308"/>
      <c r="B17366" s="309"/>
      <c r="C17366" s="308"/>
      <c r="D17366" s="310"/>
    </row>
    <row r="17367" spans="1:4" x14ac:dyDescent="0.25">
      <c r="A17367" s="308"/>
      <c r="B17367" s="309"/>
      <c r="C17367" s="308"/>
      <c r="D17367" s="310"/>
    </row>
    <row r="17368" spans="1:4" x14ac:dyDescent="0.25">
      <c r="A17368" s="308"/>
      <c r="B17368" s="309"/>
      <c r="C17368" s="308"/>
      <c r="D17368" s="310"/>
    </row>
    <row r="17369" spans="1:4" x14ac:dyDescent="0.25">
      <c r="A17369" s="308"/>
      <c r="B17369" s="309"/>
      <c r="C17369" s="308"/>
      <c r="D17369" s="310"/>
    </row>
    <row r="17370" spans="1:4" x14ac:dyDescent="0.25">
      <c r="A17370" s="308"/>
      <c r="B17370" s="309"/>
      <c r="C17370" s="308"/>
      <c r="D17370" s="310"/>
    </row>
    <row r="17371" spans="1:4" x14ac:dyDescent="0.25">
      <c r="A17371" s="308"/>
      <c r="B17371" s="309"/>
      <c r="C17371" s="308"/>
      <c r="D17371" s="310"/>
    </row>
    <row r="17372" spans="1:4" x14ac:dyDescent="0.25">
      <c r="A17372" s="308"/>
      <c r="B17372" s="309"/>
      <c r="C17372" s="308"/>
      <c r="D17372" s="310"/>
    </row>
    <row r="17373" spans="1:4" x14ac:dyDescent="0.25">
      <c r="A17373" s="308"/>
      <c r="B17373" s="309"/>
      <c r="C17373" s="308"/>
      <c r="D17373" s="310"/>
    </row>
    <row r="17374" spans="1:4" x14ac:dyDescent="0.25">
      <c r="A17374" s="308"/>
      <c r="B17374" s="309"/>
      <c r="C17374" s="308"/>
      <c r="D17374" s="310"/>
    </row>
    <row r="17375" spans="1:4" x14ac:dyDescent="0.25">
      <c r="A17375" s="308"/>
      <c r="B17375" s="309"/>
      <c r="C17375" s="308"/>
      <c r="D17375" s="310"/>
    </row>
    <row r="17376" spans="1:4" x14ac:dyDescent="0.25">
      <c r="A17376" s="308"/>
      <c r="B17376" s="309"/>
      <c r="C17376" s="308"/>
      <c r="D17376" s="310"/>
    </row>
    <row r="17377" spans="1:4" x14ac:dyDescent="0.25">
      <c r="A17377" s="308"/>
      <c r="B17377" s="309"/>
      <c r="C17377" s="308"/>
      <c r="D17377" s="310"/>
    </row>
    <row r="17378" spans="1:4" x14ac:dyDescent="0.25">
      <c r="A17378" s="308"/>
      <c r="B17378" s="309"/>
      <c r="C17378" s="308"/>
      <c r="D17378" s="310"/>
    </row>
    <row r="17379" spans="1:4" x14ac:dyDescent="0.25">
      <c r="A17379" s="308"/>
      <c r="B17379" s="309"/>
      <c r="C17379" s="308"/>
      <c r="D17379" s="310"/>
    </row>
    <row r="17380" spans="1:4" x14ac:dyDescent="0.25">
      <c r="A17380" s="308"/>
      <c r="B17380" s="309"/>
      <c r="C17380" s="308"/>
      <c r="D17380" s="310"/>
    </row>
    <row r="17381" spans="1:4" x14ac:dyDescent="0.25">
      <c r="A17381" s="308"/>
      <c r="B17381" s="309"/>
      <c r="C17381" s="308"/>
      <c r="D17381" s="310"/>
    </row>
    <row r="17382" spans="1:4" x14ac:dyDescent="0.25">
      <c r="A17382" s="308"/>
      <c r="B17382" s="309"/>
      <c r="C17382" s="308"/>
      <c r="D17382" s="310"/>
    </row>
    <row r="17383" spans="1:4" x14ac:dyDescent="0.25">
      <c r="A17383" s="308"/>
      <c r="B17383" s="309"/>
      <c r="C17383" s="308"/>
      <c r="D17383" s="310"/>
    </row>
    <row r="17384" spans="1:4" x14ac:dyDescent="0.25">
      <c r="A17384" s="308"/>
      <c r="B17384" s="309"/>
      <c r="C17384" s="308"/>
      <c r="D17384" s="310"/>
    </row>
    <row r="17385" spans="1:4" x14ac:dyDescent="0.25">
      <c r="A17385" s="308"/>
      <c r="B17385" s="309"/>
      <c r="C17385" s="308"/>
      <c r="D17385" s="310"/>
    </row>
    <row r="17386" spans="1:4" x14ac:dyDescent="0.25">
      <c r="A17386" s="308"/>
      <c r="B17386" s="309"/>
      <c r="C17386" s="308"/>
      <c r="D17386" s="310"/>
    </row>
    <row r="17387" spans="1:4" x14ac:dyDescent="0.25">
      <c r="A17387" s="308"/>
      <c r="B17387" s="309"/>
      <c r="C17387" s="308"/>
      <c r="D17387" s="310"/>
    </row>
    <row r="17388" spans="1:4" x14ac:dyDescent="0.25">
      <c r="A17388" s="308"/>
      <c r="B17388" s="309"/>
      <c r="C17388" s="308"/>
      <c r="D17388" s="310"/>
    </row>
    <row r="17389" spans="1:4" x14ac:dyDescent="0.25">
      <c r="A17389" s="308"/>
      <c r="B17389" s="309"/>
      <c r="C17389" s="308"/>
      <c r="D17389" s="310"/>
    </row>
    <row r="17390" spans="1:4" x14ac:dyDescent="0.25">
      <c r="A17390" s="308"/>
      <c r="B17390" s="309"/>
      <c r="C17390" s="308"/>
      <c r="D17390" s="310"/>
    </row>
    <row r="17391" spans="1:4" x14ac:dyDescent="0.25">
      <c r="A17391" s="308"/>
      <c r="B17391" s="309"/>
      <c r="C17391" s="308"/>
      <c r="D17391" s="310"/>
    </row>
    <row r="17392" spans="1:4" x14ac:dyDescent="0.25">
      <c r="A17392" s="308"/>
      <c r="B17392" s="309"/>
      <c r="C17392" s="308"/>
      <c r="D17392" s="310"/>
    </row>
    <row r="17393" spans="1:4" x14ac:dyDescent="0.25">
      <c r="A17393" s="308"/>
      <c r="B17393" s="309"/>
      <c r="C17393" s="308"/>
      <c r="D17393" s="310"/>
    </row>
    <row r="17394" spans="1:4" x14ac:dyDescent="0.25">
      <c r="A17394" s="308"/>
      <c r="B17394" s="309"/>
      <c r="C17394" s="308"/>
      <c r="D17394" s="310"/>
    </row>
    <row r="17395" spans="1:4" x14ac:dyDescent="0.25">
      <c r="A17395" s="308"/>
      <c r="B17395" s="309"/>
      <c r="C17395" s="308"/>
      <c r="D17395" s="310"/>
    </row>
    <row r="17396" spans="1:4" x14ac:dyDescent="0.25">
      <c r="A17396" s="308"/>
      <c r="B17396" s="309"/>
      <c r="C17396" s="308"/>
      <c r="D17396" s="310"/>
    </row>
    <row r="17397" spans="1:4" x14ac:dyDescent="0.25">
      <c r="A17397" s="308"/>
      <c r="B17397" s="309"/>
      <c r="C17397" s="308"/>
      <c r="D17397" s="310"/>
    </row>
    <row r="17398" spans="1:4" x14ac:dyDescent="0.25">
      <c r="A17398" s="308"/>
      <c r="B17398" s="309"/>
      <c r="C17398" s="308"/>
      <c r="D17398" s="310"/>
    </row>
    <row r="17399" spans="1:4" x14ac:dyDescent="0.25">
      <c r="A17399" s="308"/>
      <c r="B17399" s="309"/>
      <c r="C17399" s="308"/>
      <c r="D17399" s="310"/>
    </row>
    <row r="17400" spans="1:4" x14ac:dyDescent="0.25">
      <c r="A17400" s="308"/>
      <c r="B17400" s="309"/>
      <c r="C17400" s="308"/>
      <c r="D17400" s="310"/>
    </row>
    <row r="17401" spans="1:4" x14ac:dyDescent="0.25">
      <c r="A17401" s="308"/>
      <c r="B17401" s="309"/>
      <c r="C17401" s="308"/>
      <c r="D17401" s="310"/>
    </row>
    <row r="17402" spans="1:4" x14ac:dyDescent="0.25">
      <c r="A17402" s="308"/>
      <c r="B17402" s="309"/>
      <c r="C17402" s="308"/>
      <c r="D17402" s="310"/>
    </row>
    <row r="17403" spans="1:4" x14ac:dyDescent="0.25">
      <c r="A17403" s="308"/>
      <c r="B17403" s="309"/>
      <c r="C17403" s="308"/>
      <c r="D17403" s="310"/>
    </row>
    <row r="17404" spans="1:4" x14ac:dyDescent="0.25">
      <c r="A17404" s="308"/>
      <c r="B17404" s="309"/>
      <c r="C17404" s="308"/>
      <c r="D17404" s="310"/>
    </row>
    <row r="17405" spans="1:4" x14ac:dyDescent="0.25">
      <c r="A17405" s="308"/>
      <c r="B17405" s="309"/>
      <c r="C17405" s="308"/>
      <c r="D17405" s="310"/>
    </row>
    <row r="17406" spans="1:4" x14ac:dyDescent="0.25">
      <c r="A17406" s="308"/>
      <c r="B17406" s="309"/>
      <c r="C17406" s="308"/>
      <c r="D17406" s="310"/>
    </row>
    <row r="17407" spans="1:4" x14ac:dyDescent="0.25">
      <c r="A17407" s="308"/>
      <c r="B17407" s="309"/>
      <c r="C17407" s="308"/>
      <c r="D17407" s="310"/>
    </row>
    <row r="17408" spans="1:4" x14ac:dyDescent="0.25">
      <c r="A17408" s="308"/>
      <c r="B17408" s="309"/>
      <c r="C17408" s="308"/>
      <c r="D17408" s="310"/>
    </row>
    <row r="17409" spans="1:4" x14ac:dyDescent="0.25">
      <c r="A17409" s="308"/>
      <c r="B17409" s="309"/>
      <c r="C17409" s="308"/>
      <c r="D17409" s="310"/>
    </row>
    <row r="17410" spans="1:4" x14ac:dyDescent="0.25">
      <c r="A17410" s="308"/>
      <c r="B17410" s="309"/>
      <c r="C17410" s="308"/>
      <c r="D17410" s="310"/>
    </row>
    <row r="17411" spans="1:4" x14ac:dyDescent="0.25">
      <c r="A17411" s="308"/>
      <c r="B17411" s="309"/>
      <c r="C17411" s="308"/>
      <c r="D17411" s="310"/>
    </row>
    <row r="17412" spans="1:4" x14ac:dyDescent="0.25">
      <c r="A17412" s="308"/>
      <c r="B17412" s="309"/>
      <c r="C17412" s="308"/>
      <c r="D17412" s="310"/>
    </row>
    <row r="17413" spans="1:4" x14ac:dyDescent="0.25">
      <c r="A17413" s="308"/>
      <c r="B17413" s="309"/>
      <c r="C17413" s="308"/>
      <c r="D17413" s="310"/>
    </row>
    <row r="17414" spans="1:4" x14ac:dyDescent="0.25">
      <c r="A17414" s="308"/>
      <c r="B17414" s="309"/>
      <c r="C17414" s="308"/>
      <c r="D17414" s="310"/>
    </row>
    <row r="17415" spans="1:4" x14ac:dyDescent="0.25">
      <c r="A17415" s="308"/>
      <c r="B17415" s="309"/>
      <c r="C17415" s="308"/>
      <c r="D17415" s="310"/>
    </row>
    <row r="17416" spans="1:4" x14ac:dyDescent="0.25">
      <c r="A17416" s="308"/>
      <c r="B17416" s="309"/>
      <c r="C17416" s="308"/>
      <c r="D17416" s="310"/>
    </row>
    <row r="17417" spans="1:4" x14ac:dyDescent="0.25">
      <c r="A17417" s="308"/>
      <c r="B17417" s="309"/>
      <c r="C17417" s="308"/>
      <c r="D17417" s="310"/>
    </row>
    <row r="17418" spans="1:4" x14ac:dyDescent="0.25">
      <c r="A17418" s="308"/>
      <c r="B17418" s="309"/>
      <c r="C17418" s="308"/>
      <c r="D17418" s="310"/>
    </row>
    <row r="17419" spans="1:4" x14ac:dyDescent="0.25">
      <c r="A17419" s="308"/>
      <c r="B17419" s="309"/>
      <c r="C17419" s="308"/>
      <c r="D17419" s="310"/>
    </row>
    <row r="17420" spans="1:4" x14ac:dyDescent="0.25">
      <c r="A17420" s="308"/>
      <c r="B17420" s="309"/>
      <c r="C17420" s="308"/>
      <c r="D17420" s="310"/>
    </row>
    <row r="17421" spans="1:4" x14ac:dyDescent="0.25">
      <c r="A17421" s="308"/>
      <c r="B17421" s="309"/>
      <c r="C17421" s="308"/>
      <c r="D17421" s="310"/>
    </row>
    <row r="17422" spans="1:4" x14ac:dyDescent="0.25">
      <c r="A17422" s="308"/>
      <c r="B17422" s="309"/>
      <c r="C17422" s="308"/>
      <c r="D17422" s="310"/>
    </row>
    <row r="17423" spans="1:4" x14ac:dyDescent="0.25">
      <c r="A17423" s="308"/>
      <c r="B17423" s="309"/>
      <c r="C17423" s="308"/>
      <c r="D17423" s="310"/>
    </row>
    <row r="17424" spans="1:4" x14ac:dyDescent="0.25">
      <c r="A17424" s="308"/>
      <c r="B17424" s="309"/>
      <c r="C17424" s="308"/>
      <c r="D17424" s="310"/>
    </row>
    <row r="17425" spans="1:4" x14ac:dyDescent="0.25">
      <c r="A17425" s="308"/>
      <c r="B17425" s="309"/>
      <c r="C17425" s="308"/>
      <c r="D17425" s="310"/>
    </row>
    <row r="17426" spans="1:4" x14ac:dyDescent="0.25">
      <c r="A17426" s="308"/>
      <c r="B17426" s="309"/>
      <c r="C17426" s="308"/>
      <c r="D17426" s="310"/>
    </row>
    <row r="17427" spans="1:4" x14ac:dyDescent="0.25">
      <c r="A17427" s="308"/>
      <c r="B17427" s="309"/>
      <c r="C17427" s="308"/>
      <c r="D17427" s="310"/>
    </row>
    <row r="17428" spans="1:4" x14ac:dyDescent="0.25">
      <c r="A17428" s="308"/>
      <c r="B17428" s="309"/>
      <c r="C17428" s="308"/>
      <c r="D17428" s="310"/>
    </row>
    <row r="17429" spans="1:4" x14ac:dyDescent="0.25">
      <c r="A17429" s="308"/>
      <c r="B17429" s="309"/>
      <c r="C17429" s="308"/>
      <c r="D17429" s="310"/>
    </row>
    <row r="17430" spans="1:4" x14ac:dyDescent="0.25">
      <c r="A17430" s="308"/>
      <c r="B17430" s="309"/>
      <c r="C17430" s="308"/>
      <c r="D17430" s="310"/>
    </row>
    <row r="17431" spans="1:4" x14ac:dyDescent="0.25">
      <c r="A17431" s="308"/>
      <c r="B17431" s="309"/>
      <c r="C17431" s="308"/>
      <c r="D17431" s="310"/>
    </row>
    <row r="17432" spans="1:4" x14ac:dyDescent="0.25">
      <c r="A17432" s="308"/>
      <c r="B17432" s="309"/>
      <c r="C17432" s="308"/>
      <c r="D17432" s="310"/>
    </row>
    <row r="17433" spans="1:4" x14ac:dyDescent="0.25">
      <c r="A17433" s="308"/>
      <c r="B17433" s="309"/>
      <c r="C17433" s="308"/>
      <c r="D17433" s="310"/>
    </row>
    <row r="17434" spans="1:4" x14ac:dyDescent="0.25">
      <c r="A17434" s="308"/>
      <c r="B17434" s="309"/>
      <c r="C17434" s="308"/>
      <c r="D17434" s="310"/>
    </row>
    <row r="17435" spans="1:4" x14ac:dyDescent="0.25">
      <c r="A17435" s="308"/>
      <c r="B17435" s="309"/>
      <c r="C17435" s="308"/>
      <c r="D17435" s="310"/>
    </row>
    <row r="17436" spans="1:4" x14ac:dyDescent="0.25">
      <c r="A17436" s="308"/>
      <c r="B17436" s="309"/>
      <c r="C17436" s="308"/>
      <c r="D17436" s="310"/>
    </row>
    <row r="17437" spans="1:4" x14ac:dyDescent="0.25">
      <c r="A17437" s="308"/>
      <c r="B17437" s="309"/>
      <c r="C17437" s="308"/>
      <c r="D17437" s="310"/>
    </row>
    <row r="17438" spans="1:4" x14ac:dyDescent="0.25">
      <c r="A17438" s="308"/>
      <c r="B17438" s="309"/>
      <c r="C17438" s="308"/>
      <c r="D17438" s="310"/>
    </row>
    <row r="17439" spans="1:4" x14ac:dyDescent="0.25">
      <c r="A17439" s="308"/>
      <c r="B17439" s="309"/>
      <c r="C17439" s="308"/>
      <c r="D17439" s="310"/>
    </row>
    <row r="17440" spans="1:4" x14ac:dyDescent="0.25">
      <c r="A17440" s="308"/>
      <c r="B17440" s="309"/>
      <c r="C17440" s="308"/>
      <c r="D17440" s="310"/>
    </row>
    <row r="17441" spans="1:4" x14ac:dyDescent="0.25">
      <c r="A17441" s="308"/>
      <c r="B17441" s="309"/>
      <c r="C17441" s="308"/>
      <c r="D17441" s="310"/>
    </row>
    <row r="17442" spans="1:4" x14ac:dyDescent="0.25">
      <c r="A17442" s="308"/>
      <c r="B17442" s="309"/>
      <c r="C17442" s="308"/>
      <c r="D17442" s="310"/>
    </row>
    <row r="17443" spans="1:4" x14ac:dyDescent="0.25">
      <c r="A17443" s="308"/>
      <c r="B17443" s="309"/>
      <c r="C17443" s="308"/>
      <c r="D17443" s="310"/>
    </row>
    <row r="17444" spans="1:4" x14ac:dyDescent="0.25">
      <c r="A17444" s="308"/>
      <c r="B17444" s="309"/>
      <c r="C17444" s="308"/>
      <c r="D17444" s="310"/>
    </row>
    <row r="17445" spans="1:4" x14ac:dyDescent="0.25">
      <c r="A17445" s="308"/>
      <c r="B17445" s="309"/>
      <c r="C17445" s="308"/>
      <c r="D17445" s="310"/>
    </row>
    <row r="17446" spans="1:4" x14ac:dyDescent="0.25">
      <c r="A17446" s="308"/>
      <c r="B17446" s="309"/>
      <c r="C17446" s="308"/>
      <c r="D17446" s="310"/>
    </row>
    <row r="17447" spans="1:4" x14ac:dyDescent="0.25">
      <c r="A17447" s="308"/>
      <c r="B17447" s="309"/>
      <c r="C17447" s="308"/>
      <c r="D17447" s="310"/>
    </row>
    <row r="17448" spans="1:4" x14ac:dyDescent="0.25">
      <c r="A17448" s="308"/>
      <c r="B17448" s="309"/>
      <c r="C17448" s="308"/>
      <c r="D17448" s="310"/>
    </row>
    <row r="17449" spans="1:4" x14ac:dyDescent="0.25">
      <c r="A17449" s="308"/>
      <c r="B17449" s="309"/>
      <c r="C17449" s="308"/>
      <c r="D17449" s="310"/>
    </row>
    <row r="17450" spans="1:4" x14ac:dyDescent="0.25">
      <c r="A17450" s="308"/>
      <c r="B17450" s="309"/>
      <c r="C17450" s="308"/>
      <c r="D17450" s="310"/>
    </row>
    <row r="17451" spans="1:4" x14ac:dyDescent="0.25">
      <c r="A17451" s="308"/>
      <c r="B17451" s="309"/>
      <c r="C17451" s="308"/>
      <c r="D17451" s="310"/>
    </row>
    <row r="17452" spans="1:4" x14ac:dyDescent="0.25">
      <c r="A17452" s="308"/>
      <c r="B17452" s="309"/>
      <c r="C17452" s="308"/>
      <c r="D17452" s="310"/>
    </row>
    <row r="17453" spans="1:4" x14ac:dyDescent="0.25">
      <c r="A17453" s="308"/>
      <c r="B17453" s="309"/>
      <c r="C17453" s="308"/>
      <c r="D17453" s="310"/>
    </row>
    <row r="17454" spans="1:4" x14ac:dyDescent="0.25">
      <c r="A17454" s="308"/>
      <c r="B17454" s="309"/>
      <c r="C17454" s="308"/>
      <c r="D17454" s="310"/>
    </row>
    <row r="17455" spans="1:4" x14ac:dyDescent="0.25">
      <c r="A17455" s="308"/>
      <c r="B17455" s="309"/>
      <c r="C17455" s="308"/>
      <c r="D17455" s="310"/>
    </row>
    <row r="17456" spans="1:4" x14ac:dyDescent="0.25">
      <c r="A17456" s="308"/>
      <c r="B17456" s="309"/>
      <c r="C17456" s="308"/>
      <c r="D17456" s="310"/>
    </row>
    <row r="17457" spans="1:4" x14ac:dyDescent="0.25">
      <c r="A17457" s="308"/>
      <c r="B17457" s="309"/>
      <c r="C17457" s="308"/>
      <c r="D17457" s="310"/>
    </row>
    <row r="17458" spans="1:4" x14ac:dyDescent="0.25">
      <c r="A17458" s="308"/>
      <c r="B17458" s="309"/>
      <c r="C17458" s="308"/>
      <c r="D17458" s="310"/>
    </row>
    <row r="17459" spans="1:4" x14ac:dyDescent="0.25">
      <c r="A17459" s="308"/>
      <c r="B17459" s="309"/>
      <c r="C17459" s="308"/>
      <c r="D17459" s="310"/>
    </row>
    <row r="17460" spans="1:4" x14ac:dyDescent="0.25">
      <c r="A17460" s="308"/>
      <c r="B17460" s="309"/>
      <c r="C17460" s="308"/>
      <c r="D17460" s="310"/>
    </row>
    <row r="17461" spans="1:4" x14ac:dyDescent="0.25">
      <c r="A17461" s="308"/>
      <c r="B17461" s="309"/>
      <c r="C17461" s="308"/>
      <c r="D17461" s="310"/>
    </row>
    <row r="17462" spans="1:4" x14ac:dyDescent="0.25">
      <c r="A17462" s="308"/>
      <c r="B17462" s="309"/>
      <c r="C17462" s="308"/>
      <c r="D17462" s="310"/>
    </row>
    <row r="17463" spans="1:4" x14ac:dyDescent="0.25">
      <c r="A17463" s="308"/>
      <c r="B17463" s="309"/>
      <c r="C17463" s="308"/>
      <c r="D17463" s="310"/>
    </row>
    <row r="17464" spans="1:4" x14ac:dyDescent="0.25">
      <c r="A17464" s="308"/>
      <c r="B17464" s="309"/>
      <c r="C17464" s="308"/>
      <c r="D17464" s="310"/>
    </row>
    <row r="17465" spans="1:4" x14ac:dyDescent="0.25">
      <c r="A17465" s="308"/>
      <c r="B17465" s="309"/>
      <c r="C17465" s="308"/>
      <c r="D17465" s="310"/>
    </row>
    <row r="17466" spans="1:4" x14ac:dyDescent="0.25">
      <c r="A17466" s="308"/>
      <c r="B17466" s="309"/>
      <c r="C17466" s="308"/>
      <c r="D17466" s="310"/>
    </row>
    <row r="17467" spans="1:4" x14ac:dyDescent="0.25">
      <c r="A17467" s="308"/>
      <c r="B17467" s="309"/>
      <c r="C17467" s="308"/>
      <c r="D17467" s="310"/>
    </row>
    <row r="17468" spans="1:4" x14ac:dyDescent="0.25">
      <c r="A17468" s="308"/>
      <c r="B17468" s="309"/>
      <c r="C17468" s="308"/>
      <c r="D17468" s="310"/>
    </row>
    <row r="17469" spans="1:4" x14ac:dyDescent="0.25">
      <c r="A17469" s="308"/>
      <c r="B17469" s="309"/>
      <c r="C17469" s="308"/>
      <c r="D17469" s="310"/>
    </row>
    <row r="17470" spans="1:4" x14ac:dyDescent="0.25">
      <c r="A17470" s="308"/>
      <c r="B17470" s="309"/>
      <c r="C17470" s="308"/>
      <c r="D17470" s="310"/>
    </row>
    <row r="17471" spans="1:4" x14ac:dyDescent="0.25">
      <c r="A17471" s="308"/>
      <c r="B17471" s="309"/>
      <c r="C17471" s="308"/>
      <c r="D17471" s="310"/>
    </row>
    <row r="17472" spans="1:4" x14ac:dyDescent="0.25">
      <c r="A17472" s="308"/>
      <c r="B17472" s="309"/>
      <c r="C17472" s="308"/>
      <c r="D17472" s="310"/>
    </row>
    <row r="17473" spans="1:4" x14ac:dyDescent="0.25">
      <c r="A17473" s="308"/>
      <c r="B17473" s="309"/>
      <c r="C17473" s="308"/>
      <c r="D17473" s="310"/>
    </row>
    <row r="17474" spans="1:4" x14ac:dyDescent="0.25">
      <c r="A17474" s="308"/>
      <c r="B17474" s="309"/>
      <c r="C17474" s="308"/>
      <c r="D17474" s="310"/>
    </row>
    <row r="17475" spans="1:4" x14ac:dyDescent="0.25">
      <c r="A17475" s="308"/>
      <c r="B17475" s="309"/>
      <c r="C17475" s="308"/>
      <c r="D17475" s="310"/>
    </row>
    <row r="17476" spans="1:4" x14ac:dyDescent="0.25">
      <c r="A17476" s="308"/>
      <c r="B17476" s="309"/>
      <c r="C17476" s="308"/>
      <c r="D17476" s="310"/>
    </row>
    <row r="17477" spans="1:4" x14ac:dyDescent="0.25">
      <c r="A17477" s="308"/>
      <c r="B17477" s="309"/>
      <c r="C17477" s="308"/>
      <c r="D17477" s="310"/>
    </row>
    <row r="17478" spans="1:4" x14ac:dyDescent="0.25">
      <c r="A17478" s="308"/>
      <c r="B17478" s="309"/>
      <c r="C17478" s="308"/>
      <c r="D17478" s="310"/>
    </row>
    <row r="17479" spans="1:4" x14ac:dyDescent="0.25">
      <c r="A17479" s="308"/>
      <c r="B17479" s="309"/>
      <c r="C17479" s="308"/>
      <c r="D17479" s="310"/>
    </row>
    <row r="17480" spans="1:4" x14ac:dyDescent="0.25">
      <c r="A17480" s="308"/>
      <c r="B17480" s="309"/>
      <c r="C17480" s="308"/>
      <c r="D17480" s="310"/>
    </row>
    <row r="17481" spans="1:4" x14ac:dyDescent="0.25">
      <c r="A17481" s="308"/>
      <c r="B17481" s="309"/>
      <c r="C17481" s="308"/>
      <c r="D17481" s="310"/>
    </row>
    <row r="17482" spans="1:4" x14ac:dyDescent="0.25">
      <c r="A17482" s="308"/>
      <c r="B17482" s="309"/>
      <c r="C17482" s="308"/>
      <c r="D17482" s="310"/>
    </row>
    <row r="17483" spans="1:4" x14ac:dyDescent="0.25">
      <c r="A17483" s="308"/>
      <c r="B17483" s="309"/>
      <c r="C17483" s="308"/>
      <c r="D17483" s="310"/>
    </row>
    <row r="17484" spans="1:4" x14ac:dyDescent="0.25">
      <c r="A17484" s="308"/>
      <c r="B17484" s="309"/>
      <c r="C17484" s="308"/>
      <c r="D17484" s="310"/>
    </row>
    <row r="17485" spans="1:4" x14ac:dyDescent="0.25">
      <c r="A17485" s="308"/>
      <c r="B17485" s="309"/>
      <c r="C17485" s="308"/>
      <c r="D17485" s="310"/>
    </row>
    <row r="17486" spans="1:4" x14ac:dyDescent="0.25">
      <c r="A17486" s="308"/>
      <c r="B17486" s="309"/>
      <c r="C17486" s="308"/>
      <c r="D17486" s="310"/>
    </row>
    <row r="17487" spans="1:4" x14ac:dyDescent="0.25">
      <c r="A17487" s="308"/>
      <c r="B17487" s="309"/>
      <c r="C17487" s="308"/>
      <c r="D17487" s="310"/>
    </row>
    <row r="17488" spans="1:4" x14ac:dyDescent="0.25">
      <c r="A17488" s="308"/>
      <c r="B17488" s="309"/>
      <c r="C17488" s="308"/>
      <c r="D17488" s="310"/>
    </row>
    <row r="17489" spans="1:4" x14ac:dyDescent="0.25">
      <c r="A17489" s="308"/>
      <c r="B17489" s="309"/>
      <c r="C17489" s="308"/>
      <c r="D17489" s="310"/>
    </row>
    <row r="17490" spans="1:4" x14ac:dyDescent="0.25">
      <c r="A17490" s="308"/>
      <c r="B17490" s="309"/>
      <c r="C17490" s="308"/>
      <c r="D17490" s="310"/>
    </row>
    <row r="17491" spans="1:4" x14ac:dyDescent="0.25">
      <c r="A17491" s="308"/>
      <c r="B17491" s="309"/>
      <c r="C17491" s="308"/>
      <c r="D17491" s="310"/>
    </row>
    <row r="17492" spans="1:4" x14ac:dyDescent="0.25">
      <c r="A17492" s="308"/>
      <c r="B17492" s="309"/>
      <c r="C17492" s="308"/>
      <c r="D17492" s="310"/>
    </row>
    <row r="17493" spans="1:4" x14ac:dyDescent="0.25">
      <c r="A17493" s="308"/>
      <c r="B17493" s="309"/>
      <c r="C17493" s="308"/>
      <c r="D17493" s="310"/>
    </row>
    <row r="17494" spans="1:4" x14ac:dyDescent="0.25">
      <c r="A17494" s="308"/>
      <c r="B17494" s="309"/>
      <c r="C17494" s="308"/>
      <c r="D17494" s="310"/>
    </row>
    <row r="17495" spans="1:4" x14ac:dyDescent="0.25">
      <c r="A17495" s="308"/>
      <c r="B17495" s="309"/>
      <c r="C17495" s="308"/>
      <c r="D17495" s="310"/>
    </row>
    <row r="17496" spans="1:4" x14ac:dyDescent="0.25">
      <c r="A17496" s="308"/>
      <c r="B17496" s="309"/>
      <c r="C17496" s="308"/>
      <c r="D17496" s="310"/>
    </row>
    <row r="17497" spans="1:4" x14ac:dyDescent="0.25">
      <c r="A17497" s="308"/>
      <c r="B17497" s="309"/>
      <c r="C17497" s="308"/>
      <c r="D17497" s="310"/>
    </row>
    <row r="17498" spans="1:4" x14ac:dyDescent="0.25">
      <c r="A17498" s="308"/>
      <c r="B17498" s="309"/>
      <c r="C17498" s="308"/>
      <c r="D17498" s="310"/>
    </row>
    <row r="17499" spans="1:4" x14ac:dyDescent="0.25">
      <c r="A17499" s="308"/>
      <c r="B17499" s="309"/>
      <c r="C17499" s="308"/>
      <c r="D17499" s="310"/>
    </row>
    <row r="17500" spans="1:4" x14ac:dyDescent="0.25">
      <c r="A17500" s="308"/>
      <c r="B17500" s="309"/>
      <c r="C17500" s="308"/>
      <c r="D17500" s="310"/>
    </row>
    <row r="17501" spans="1:4" x14ac:dyDescent="0.25">
      <c r="A17501" s="308"/>
      <c r="B17501" s="309"/>
      <c r="C17501" s="308"/>
      <c r="D17501" s="310"/>
    </row>
    <row r="17502" spans="1:4" x14ac:dyDescent="0.25">
      <c r="A17502" s="308"/>
      <c r="B17502" s="309"/>
      <c r="C17502" s="308"/>
      <c r="D17502" s="310"/>
    </row>
    <row r="17503" spans="1:4" x14ac:dyDescent="0.25">
      <c r="A17503" s="308"/>
      <c r="B17503" s="309"/>
      <c r="C17503" s="308"/>
      <c r="D17503" s="310"/>
    </row>
    <row r="17504" spans="1:4" x14ac:dyDescent="0.25">
      <c r="A17504" s="308"/>
      <c r="B17504" s="309"/>
      <c r="C17504" s="308"/>
      <c r="D17504" s="310"/>
    </row>
    <row r="17505" spans="1:4" x14ac:dyDescent="0.25">
      <c r="A17505" s="308"/>
      <c r="B17505" s="309"/>
      <c r="C17505" s="308"/>
      <c r="D17505" s="310"/>
    </row>
    <row r="17506" spans="1:4" x14ac:dyDescent="0.25">
      <c r="A17506" s="308"/>
      <c r="B17506" s="309"/>
      <c r="C17506" s="308"/>
      <c r="D17506" s="310"/>
    </row>
    <row r="17507" spans="1:4" x14ac:dyDescent="0.25">
      <c r="A17507" s="308"/>
      <c r="B17507" s="309"/>
      <c r="C17507" s="308"/>
      <c r="D17507" s="310"/>
    </row>
    <row r="17508" spans="1:4" x14ac:dyDescent="0.25">
      <c r="A17508" s="308"/>
      <c r="B17508" s="309"/>
      <c r="C17508" s="308"/>
      <c r="D17508" s="310"/>
    </row>
    <row r="17509" spans="1:4" x14ac:dyDescent="0.25">
      <c r="A17509" s="308"/>
      <c r="B17509" s="309"/>
      <c r="C17509" s="308"/>
      <c r="D17509" s="310"/>
    </row>
    <row r="17510" spans="1:4" x14ac:dyDescent="0.25">
      <c r="A17510" s="308"/>
      <c r="B17510" s="309"/>
      <c r="C17510" s="308"/>
      <c r="D17510" s="310"/>
    </row>
    <row r="17511" spans="1:4" x14ac:dyDescent="0.25">
      <c r="A17511" s="308"/>
      <c r="B17511" s="309"/>
      <c r="C17511" s="308"/>
      <c r="D17511" s="310"/>
    </row>
    <row r="17512" spans="1:4" x14ac:dyDescent="0.25">
      <c r="A17512" s="308"/>
      <c r="B17512" s="309"/>
      <c r="C17512" s="308"/>
      <c r="D17512" s="310"/>
    </row>
    <row r="17513" spans="1:4" x14ac:dyDescent="0.25">
      <c r="A17513" s="308"/>
      <c r="B17513" s="309"/>
      <c r="C17513" s="308"/>
      <c r="D17513" s="310"/>
    </row>
    <row r="17514" spans="1:4" x14ac:dyDescent="0.25">
      <c r="A17514" s="308"/>
      <c r="B17514" s="309"/>
      <c r="C17514" s="308"/>
      <c r="D17514" s="310"/>
    </row>
    <row r="17515" spans="1:4" x14ac:dyDescent="0.25">
      <c r="A17515" s="308"/>
      <c r="B17515" s="309"/>
      <c r="C17515" s="308"/>
      <c r="D17515" s="310"/>
    </row>
    <row r="17516" spans="1:4" x14ac:dyDescent="0.25">
      <c r="A17516" s="308"/>
      <c r="B17516" s="309"/>
      <c r="C17516" s="308"/>
      <c r="D17516" s="310"/>
    </row>
    <row r="17517" spans="1:4" x14ac:dyDescent="0.25">
      <c r="A17517" s="308"/>
      <c r="B17517" s="309"/>
      <c r="C17517" s="308"/>
      <c r="D17517" s="310"/>
    </row>
    <row r="17518" spans="1:4" x14ac:dyDescent="0.25">
      <c r="A17518" s="308"/>
      <c r="B17518" s="309"/>
      <c r="C17518" s="308"/>
      <c r="D17518" s="310"/>
    </row>
    <row r="17519" spans="1:4" x14ac:dyDescent="0.25">
      <c r="A17519" s="308"/>
      <c r="B17519" s="309"/>
      <c r="C17519" s="308"/>
      <c r="D17519" s="310"/>
    </row>
    <row r="17520" spans="1:4" x14ac:dyDescent="0.25">
      <c r="A17520" s="308"/>
      <c r="B17520" s="309"/>
      <c r="C17520" s="308"/>
      <c r="D17520" s="310"/>
    </row>
    <row r="17521" spans="1:4" x14ac:dyDescent="0.25">
      <c r="A17521" s="308"/>
      <c r="B17521" s="309"/>
      <c r="C17521" s="308"/>
      <c r="D17521" s="310"/>
    </row>
    <row r="17522" spans="1:4" x14ac:dyDescent="0.25">
      <c r="A17522" s="308"/>
      <c r="B17522" s="309"/>
      <c r="C17522" s="308"/>
      <c r="D17522" s="310"/>
    </row>
    <row r="17523" spans="1:4" x14ac:dyDescent="0.25">
      <c r="A17523" s="308"/>
      <c r="B17523" s="309"/>
      <c r="C17523" s="308"/>
      <c r="D17523" s="310"/>
    </row>
    <row r="17524" spans="1:4" x14ac:dyDescent="0.25">
      <c r="A17524" s="308"/>
      <c r="B17524" s="309"/>
      <c r="C17524" s="308"/>
      <c r="D17524" s="310"/>
    </row>
    <row r="17525" spans="1:4" x14ac:dyDescent="0.25">
      <c r="A17525" s="308"/>
      <c r="B17525" s="309"/>
      <c r="C17525" s="308"/>
      <c r="D17525" s="310"/>
    </row>
    <row r="17526" spans="1:4" x14ac:dyDescent="0.25">
      <c r="A17526" s="308"/>
      <c r="B17526" s="309"/>
      <c r="C17526" s="308"/>
      <c r="D17526" s="310"/>
    </row>
    <row r="17527" spans="1:4" x14ac:dyDescent="0.25">
      <c r="A17527" s="308"/>
      <c r="B17527" s="309"/>
      <c r="C17527" s="308"/>
      <c r="D17527" s="310"/>
    </row>
    <row r="17528" spans="1:4" x14ac:dyDescent="0.25">
      <c r="A17528" s="308"/>
      <c r="B17528" s="309"/>
      <c r="C17528" s="308"/>
      <c r="D17528" s="310"/>
    </row>
    <row r="17529" spans="1:4" x14ac:dyDescent="0.25">
      <c r="A17529" s="308"/>
      <c r="B17529" s="309"/>
      <c r="C17529" s="308"/>
      <c r="D17529" s="310"/>
    </row>
    <row r="17530" spans="1:4" x14ac:dyDescent="0.25">
      <c r="A17530" s="308"/>
      <c r="B17530" s="309"/>
      <c r="C17530" s="308"/>
      <c r="D17530" s="310"/>
    </row>
    <row r="17531" spans="1:4" x14ac:dyDescent="0.25">
      <c r="A17531" s="308"/>
      <c r="B17531" s="309"/>
      <c r="C17531" s="308"/>
      <c r="D17531" s="310"/>
    </row>
    <row r="17532" spans="1:4" x14ac:dyDescent="0.25">
      <c r="A17532" s="308"/>
      <c r="B17532" s="309"/>
      <c r="C17532" s="308"/>
      <c r="D17532" s="310"/>
    </row>
    <row r="17533" spans="1:4" x14ac:dyDescent="0.25">
      <c r="A17533" s="308"/>
      <c r="B17533" s="309"/>
      <c r="C17533" s="308"/>
      <c r="D17533" s="310"/>
    </row>
    <row r="17534" spans="1:4" x14ac:dyDescent="0.25">
      <c r="A17534" s="308"/>
      <c r="B17534" s="309"/>
      <c r="C17534" s="308"/>
      <c r="D17534" s="310"/>
    </row>
    <row r="17535" spans="1:4" x14ac:dyDescent="0.25">
      <c r="A17535" s="308"/>
      <c r="B17535" s="309"/>
      <c r="C17535" s="308"/>
      <c r="D17535" s="310"/>
    </row>
    <row r="17536" spans="1:4" x14ac:dyDescent="0.25">
      <c r="A17536" s="308"/>
      <c r="B17536" s="309"/>
      <c r="C17536" s="308"/>
      <c r="D17536" s="310"/>
    </row>
    <row r="17537" spans="1:4" x14ac:dyDescent="0.25">
      <c r="A17537" s="308"/>
      <c r="B17537" s="309"/>
      <c r="C17537" s="308"/>
      <c r="D17537" s="310"/>
    </row>
    <row r="17538" spans="1:4" x14ac:dyDescent="0.25">
      <c r="A17538" s="308"/>
      <c r="B17538" s="309"/>
      <c r="C17538" s="308"/>
      <c r="D17538" s="310"/>
    </row>
    <row r="17539" spans="1:4" x14ac:dyDescent="0.25">
      <c r="A17539" s="308"/>
      <c r="B17539" s="309"/>
      <c r="C17539" s="308"/>
      <c r="D17539" s="310"/>
    </row>
    <row r="17540" spans="1:4" x14ac:dyDescent="0.25">
      <c r="A17540" s="308"/>
      <c r="B17540" s="309"/>
      <c r="C17540" s="308"/>
      <c r="D17540" s="310"/>
    </row>
    <row r="17541" spans="1:4" x14ac:dyDescent="0.25">
      <c r="A17541" s="308"/>
      <c r="B17541" s="309"/>
      <c r="C17541" s="308"/>
      <c r="D17541" s="310"/>
    </row>
    <row r="17542" spans="1:4" x14ac:dyDescent="0.25">
      <c r="A17542" s="308"/>
      <c r="B17542" s="309"/>
      <c r="C17542" s="308"/>
      <c r="D17542" s="310"/>
    </row>
    <row r="17543" spans="1:4" x14ac:dyDescent="0.25">
      <c r="A17543" s="308"/>
      <c r="B17543" s="309"/>
      <c r="C17543" s="308"/>
      <c r="D17543" s="310"/>
    </row>
    <row r="17544" spans="1:4" x14ac:dyDescent="0.25">
      <c r="A17544" s="308"/>
      <c r="B17544" s="309"/>
      <c r="C17544" s="308"/>
      <c r="D17544" s="310"/>
    </row>
    <row r="17545" spans="1:4" x14ac:dyDescent="0.25">
      <c r="A17545" s="308"/>
      <c r="B17545" s="309"/>
      <c r="C17545" s="308"/>
      <c r="D17545" s="310"/>
    </row>
    <row r="17546" spans="1:4" x14ac:dyDescent="0.25">
      <c r="A17546" s="308"/>
      <c r="B17546" s="309"/>
      <c r="C17546" s="308"/>
      <c r="D17546" s="310"/>
    </row>
    <row r="17547" spans="1:4" x14ac:dyDescent="0.25">
      <c r="A17547" s="308"/>
      <c r="B17547" s="309"/>
      <c r="C17547" s="308"/>
      <c r="D17547" s="310"/>
    </row>
    <row r="17548" spans="1:4" x14ac:dyDescent="0.25">
      <c r="A17548" s="308"/>
      <c r="B17548" s="309"/>
      <c r="C17548" s="308"/>
      <c r="D17548" s="310"/>
    </row>
    <row r="17549" spans="1:4" x14ac:dyDescent="0.25">
      <c r="A17549" s="308"/>
      <c r="B17549" s="309"/>
      <c r="C17549" s="308"/>
      <c r="D17549" s="310"/>
    </row>
    <row r="17550" spans="1:4" x14ac:dyDescent="0.25">
      <c r="A17550" s="308"/>
      <c r="B17550" s="309"/>
      <c r="C17550" s="308"/>
      <c r="D17550" s="310"/>
    </row>
    <row r="17551" spans="1:4" x14ac:dyDescent="0.25">
      <c r="A17551" s="308"/>
      <c r="B17551" s="309"/>
      <c r="C17551" s="308"/>
      <c r="D17551" s="310"/>
    </row>
    <row r="17552" spans="1:4" x14ac:dyDescent="0.25">
      <c r="A17552" s="308"/>
      <c r="B17552" s="309"/>
      <c r="C17552" s="308"/>
      <c r="D17552" s="310"/>
    </row>
    <row r="17553" spans="1:4" x14ac:dyDescent="0.25">
      <c r="A17553" s="308"/>
      <c r="B17553" s="309"/>
      <c r="C17553" s="308"/>
      <c r="D17553" s="310"/>
    </row>
    <row r="17554" spans="1:4" x14ac:dyDescent="0.25">
      <c r="A17554" s="308"/>
      <c r="B17554" s="309"/>
      <c r="C17554" s="308"/>
      <c r="D17554" s="310"/>
    </row>
    <row r="17555" spans="1:4" x14ac:dyDescent="0.25">
      <c r="A17555" s="308"/>
      <c r="B17555" s="309"/>
      <c r="C17555" s="308"/>
      <c r="D17555" s="310"/>
    </row>
    <row r="17556" spans="1:4" x14ac:dyDescent="0.25">
      <c r="A17556" s="308"/>
      <c r="B17556" s="309"/>
      <c r="C17556" s="308"/>
      <c r="D17556" s="310"/>
    </row>
    <row r="17557" spans="1:4" x14ac:dyDescent="0.25">
      <c r="A17557" s="308"/>
      <c r="B17557" s="309"/>
      <c r="C17557" s="308"/>
      <c r="D17557" s="310"/>
    </row>
    <row r="17558" spans="1:4" x14ac:dyDescent="0.25">
      <c r="A17558" s="308"/>
      <c r="B17558" s="309"/>
      <c r="C17558" s="308"/>
      <c r="D17558" s="310"/>
    </row>
    <row r="17559" spans="1:4" x14ac:dyDescent="0.25">
      <c r="A17559" s="308"/>
      <c r="B17559" s="309"/>
      <c r="C17559" s="308"/>
      <c r="D17559" s="310"/>
    </row>
    <row r="17560" spans="1:4" x14ac:dyDescent="0.25">
      <c r="A17560" s="308"/>
      <c r="B17560" s="309"/>
      <c r="C17560" s="308"/>
      <c r="D17560" s="310"/>
    </row>
    <row r="17561" spans="1:4" x14ac:dyDescent="0.25">
      <c r="A17561" s="308"/>
      <c r="B17561" s="309"/>
      <c r="C17561" s="308"/>
      <c r="D17561" s="310"/>
    </row>
    <row r="17562" spans="1:4" x14ac:dyDescent="0.25">
      <c r="A17562" s="308"/>
      <c r="B17562" s="309"/>
      <c r="C17562" s="308"/>
      <c r="D17562" s="310"/>
    </row>
    <row r="17563" spans="1:4" x14ac:dyDescent="0.25">
      <c r="A17563" s="308"/>
      <c r="B17563" s="309"/>
      <c r="C17563" s="308"/>
      <c r="D17563" s="310"/>
    </row>
    <row r="17564" spans="1:4" x14ac:dyDescent="0.25">
      <c r="A17564" s="308"/>
      <c r="B17564" s="309"/>
      <c r="C17564" s="308"/>
      <c r="D17564" s="310"/>
    </row>
    <row r="17565" spans="1:4" x14ac:dyDescent="0.25">
      <c r="A17565" s="308"/>
      <c r="B17565" s="309"/>
      <c r="C17565" s="308"/>
      <c r="D17565" s="310"/>
    </row>
    <row r="17566" spans="1:4" x14ac:dyDescent="0.25">
      <c r="A17566" s="308"/>
      <c r="B17566" s="309"/>
      <c r="C17566" s="308"/>
      <c r="D17566" s="310"/>
    </row>
    <row r="17567" spans="1:4" x14ac:dyDescent="0.25">
      <c r="A17567" s="308"/>
      <c r="B17567" s="309"/>
      <c r="C17567" s="308"/>
      <c r="D17567" s="310"/>
    </row>
    <row r="17568" spans="1:4" x14ac:dyDescent="0.25">
      <c r="A17568" s="308"/>
      <c r="B17568" s="309"/>
      <c r="C17568" s="308"/>
      <c r="D17568" s="310"/>
    </row>
    <row r="17569" spans="1:4" x14ac:dyDescent="0.25">
      <c r="A17569" s="308"/>
      <c r="B17569" s="309"/>
      <c r="C17569" s="308"/>
      <c r="D17569" s="310"/>
    </row>
    <row r="17570" spans="1:4" x14ac:dyDescent="0.25">
      <c r="A17570" s="308"/>
      <c r="B17570" s="309"/>
      <c r="C17570" s="308"/>
      <c r="D17570" s="310"/>
    </row>
    <row r="17571" spans="1:4" x14ac:dyDescent="0.25">
      <c r="A17571" s="308"/>
      <c r="B17571" s="309"/>
      <c r="C17571" s="308"/>
      <c r="D17571" s="310"/>
    </row>
    <row r="17572" spans="1:4" x14ac:dyDescent="0.25">
      <c r="A17572" s="308"/>
      <c r="B17572" s="309"/>
      <c r="C17572" s="308"/>
      <c r="D17572" s="310"/>
    </row>
    <row r="17573" spans="1:4" x14ac:dyDescent="0.25">
      <c r="A17573" s="308"/>
      <c r="B17573" s="309"/>
      <c r="C17573" s="308"/>
      <c r="D17573" s="310"/>
    </row>
    <row r="17574" spans="1:4" x14ac:dyDescent="0.25">
      <c r="A17574" s="308"/>
      <c r="B17574" s="309"/>
      <c r="C17574" s="308"/>
      <c r="D17574" s="310"/>
    </row>
    <row r="17575" spans="1:4" x14ac:dyDescent="0.25">
      <c r="A17575" s="308"/>
      <c r="B17575" s="309"/>
      <c r="C17575" s="308"/>
      <c r="D17575" s="310"/>
    </row>
    <row r="17576" spans="1:4" x14ac:dyDescent="0.25">
      <c r="A17576" s="308"/>
      <c r="B17576" s="309"/>
      <c r="C17576" s="308"/>
      <c r="D17576" s="310"/>
    </row>
    <row r="17577" spans="1:4" x14ac:dyDescent="0.25">
      <c r="A17577" s="308"/>
      <c r="B17577" s="309"/>
      <c r="C17577" s="308"/>
      <c r="D17577" s="310"/>
    </row>
    <row r="17578" spans="1:4" x14ac:dyDescent="0.25">
      <c r="A17578" s="308"/>
      <c r="B17578" s="309"/>
      <c r="C17578" s="308"/>
      <c r="D17578" s="310"/>
    </row>
    <row r="17579" spans="1:4" x14ac:dyDescent="0.25">
      <c r="A17579" s="308"/>
      <c r="B17579" s="309"/>
      <c r="C17579" s="308"/>
      <c r="D17579" s="310"/>
    </row>
    <row r="17580" spans="1:4" x14ac:dyDescent="0.25">
      <c r="A17580" s="308"/>
      <c r="B17580" s="309"/>
      <c r="C17580" s="308"/>
      <c r="D17580" s="310"/>
    </row>
    <row r="17581" spans="1:4" x14ac:dyDescent="0.25">
      <c r="A17581" s="308"/>
      <c r="B17581" s="309"/>
      <c r="C17581" s="308"/>
      <c r="D17581" s="310"/>
    </row>
    <row r="17582" spans="1:4" x14ac:dyDescent="0.25">
      <c r="A17582" s="308"/>
      <c r="B17582" s="309"/>
      <c r="C17582" s="308"/>
      <c r="D17582" s="310"/>
    </row>
    <row r="17583" spans="1:4" x14ac:dyDescent="0.25">
      <c r="A17583" s="308"/>
      <c r="B17583" s="309"/>
      <c r="C17583" s="308"/>
      <c r="D17583" s="310"/>
    </row>
    <row r="17584" spans="1:4" x14ac:dyDescent="0.25">
      <c r="A17584" s="308"/>
      <c r="B17584" s="309"/>
      <c r="C17584" s="308"/>
      <c r="D17584" s="310"/>
    </row>
    <row r="17585" spans="1:4" x14ac:dyDescent="0.25">
      <c r="A17585" s="308"/>
      <c r="B17585" s="309"/>
      <c r="C17585" s="308"/>
      <c r="D17585" s="310"/>
    </row>
    <row r="17586" spans="1:4" x14ac:dyDescent="0.25">
      <c r="A17586" s="308"/>
      <c r="B17586" s="309"/>
      <c r="C17586" s="308"/>
      <c r="D17586" s="310"/>
    </row>
    <row r="17587" spans="1:4" x14ac:dyDescent="0.25">
      <c r="A17587" s="308"/>
      <c r="B17587" s="309"/>
      <c r="C17587" s="308"/>
      <c r="D17587" s="310"/>
    </row>
    <row r="17588" spans="1:4" x14ac:dyDescent="0.25">
      <c r="A17588" s="308"/>
      <c r="B17588" s="309"/>
      <c r="C17588" s="308"/>
      <c r="D17588" s="310"/>
    </row>
    <row r="17589" spans="1:4" x14ac:dyDescent="0.25">
      <c r="A17589" s="308"/>
      <c r="B17589" s="309"/>
      <c r="C17589" s="308"/>
      <c r="D17589" s="310"/>
    </row>
    <row r="17590" spans="1:4" x14ac:dyDescent="0.25">
      <c r="A17590" s="308"/>
      <c r="B17590" s="309"/>
      <c r="C17590" s="308"/>
      <c r="D17590" s="310"/>
    </row>
    <row r="17591" spans="1:4" x14ac:dyDescent="0.25">
      <c r="A17591" s="308"/>
      <c r="B17591" s="309"/>
      <c r="C17591" s="308"/>
      <c r="D17591" s="310"/>
    </row>
    <row r="17592" spans="1:4" x14ac:dyDescent="0.25">
      <c r="A17592" s="308"/>
      <c r="B17592" s="309"/>
      <c r="C17592" s="308"/>
      <c r="D17592" s="310"/>
    </row>
    <row r="17593" spans="1:4" x14ac:dyDescent="0.25">
      <c r="A17593" s="308"/>
      <c r="B17593" s="309"/>
      <c r="C17593" s="308"/>
      <c r="D17593" s="310"/>
    </row>
    <row r="17594" spans="1:4" x14ac:dyDescent="0.25">
      <c r="A17594" s="308"/>
      <c r="B17594" s="309"/>
      <c r="C17594" s="308"/>
      <c r="D17594" s="310"/>
    </row>
    <row r="17595" spans="1:4" x14ac:dyDescent="0.25">
      <c r="A17595" s="308"/>
      <c r="B17595" s="309"/>
      <c r="C17595" s="308"/>
      <c r="D17595" s="310"/>
    </row>
    <row r="17596" spans="1:4" x14ac:dyDescent="0.25">
      <c r="A17596" s="308"/>
      <c r="B17596" s="309"/>
      <c r="C17596" s="308"/>
      <c r="D17596" s="310"/>
    </row>
    <row r="17597" spans="1:4" x14ac:dyDescent="0.25">
      <c r="A17597" s="308"/>
      <c r="B17597" s="309"/>
      <c r="C17597" s="308"/>
      <c r="D17597" s="310"/>
    </row>
    <row r="17598" spans="1:4" x14ac:dyDescent="0.25">
      <c r="A17598" s="308"/>
      <c r="B17598" s="309"/>
      <c r="C17598" s="308"/>
      <c r="D17598" s="310"/>
    </row>
    <row r="17599" spans="1:4" x14ac:dyDescent="0.25">
      <c r="A17599" s="308"/>
      <c r="B17599" s="309"/>
      <c r="C17599" s="308"/>
      <c r="D17599" s="310"/>
    </row>
    <row r="17600" spans="1:4" x14ac:dyDescent="0.25">
      <c r="A17600" s="308"/>
      <c r="B17600" s="309"/>
      <c r="C17600" s="308"/>
      <c r="D17600" s="310"/>
    </row>
    <row r="17601" spans="1:4" x14ac:dyDescent="0.25">
      <c r="A17601" s="308"/>
      <c r="B17601" s="309"/>
      <c r="C17601" s="308"/>
      <c r="D17601" s="310"/>
    </row>
    <row r="17602" spans="1:4" x14ac:dyDescent="0.25">
      <c r="A17602" s="308"/>
      <c r="B17602" s="309"/>
      <c r="C17602" s="308"/>
      <c r="D17602" s="310"/>
    </row>
    <row r="17603" spans="1:4" x14ac:dyDescent="0.25">
      <c r="A17603" s="308"/>
      <c r="B17603" s="309"/>
      <c r="C17603" s="308"/>
      <c r="D17603" s="310"/>
    </row>
    <row r="17604" spans="1:4" x14ac:dyDescent="0.25">
      <c r="A17604" s="308"/>
      <c r="B17604" s="309"/>
      <c r="C17604" s="308"/>
      <c r="D17604" s="310"/>
    </row>
    <row r="17605" spans="1:4" x14ac:dyDescent="0.25">
      <c r="A17605" s="308"/>
      <c r="B17605" s="309"/>
      <c r="C17605" s="308"/>
      <c r="D17605" s="310"/>
    </row>
    <row r="17606" spans="1:4" x14ac:dyDescent="0.25">
      <c r="A17606" s="308"/>
      <c r="B17606" s="309"/>
      <c r="C17606" s="308"/>
      <c r="D17606" s="310"/>
    </row>
    <row r="17607" spans="1:4" x14ac:dyDescent="0.25">
      <c r="A17607" s="308"/>
      <c r="B17607" s="309"/>
      <c r="C17607" s="308"/>
      <c r="D17607" s="310"/>
    </row>
    <row r="17608" spans="1:4" x14ac:dyDescent="0.25">
      <c r="A17608" s="308"/>
      <c r="B17608" s="309"/>
      <c r="C17608" s="308"/>
      <c r="D17608" s="310"/>
    </row>
    <row r="17609" spans="1:4" x14ac:dyDescent="0.25">
      <c r="A17609" s="308"/>
      <c r="B17609" s="309"/>
      <c r="C17609" s="308"/>
      <c r="D17609" s="310"/>
    </row>
    <row r="17610" spans="1:4" x14ac:dyDescent="0.25">
      <c r="A17610" s="308"/>
      <c r="B17610" s="309"/>
      <c r="C17610" s="308"/>
      <c r="D17610" s="310"/>
    </row>
    <row r="17611" spans="1:4" x14ac:dyDescent="0.25">
      <c r="A17611" s="308"/>
      <c r="B17611" s="309"/>
      <c r="C17611" s="308"/>
      <c r="D17611" s="310"/>
    </row>
    <row r="17612" spans="1:4" x14ac:dyDescent="0.25">
      <c r="A17612" s="308"/>
      <c r="B17612" s="309"/>
      <c r="C17612" s="308"/>
      <c r="D17612" s="310"/>
    </row>
    <row r="17613" spans="1:4" x14ac:dyDescent="0.25">
      <c r="A17613" s="308"/>
      <c r="B17613" s="309"/>
      <c r="C17613" s="308"/>
      <c r="D17613" s="310"/>
    </row>
    <row r="17614" spans="1:4" x14ac:dyDescent="0.25">
      <c r="A17614" s="308"/>
      <c r="B17614" s="309"/>
      <c r="C17614" s="308"/>
      <c r="D17614" s="310"/>
    </row>
    <row r="17615" spans="1:4" x14ac:dyDescent="0.25">
      <c r="A17615" s="308"/>
      <c r="B17615" s="309"/>
      <c r="C17615" s="308"/>
      <c r="D17615" s="310"/>
    </row>
    <row r="17616" spans="1:4" x14ac:dyDescent="0.25">
      <c r="A17616" s="308"/>
      <c r="B17616" s="309"/>
      <c r="C17616" s="308"/>
      <c r="D17616" s="310"/>
    </row>
    <row r="17617" spans="1:4" x14ac:dyDescent="0.25">
      <c r="A17617" s="308"/>
      <c r="B17617" s="309"/>
      <c r="C17617" s="308"/>
      <c r="D17617" s="310"/>
    </row>
    <row r="17618" spans="1:4" x14ac:dyDescent="0.25">
      <c r="A17618" s="308"/>
      <c r="B17618" s="309"/>
      <c r="C17618" s="308"/>
      <c r="D17618" s="310"/>
    </row>
    <row r="17619" spans="1:4" x14ac:dyDescent="0.25">
      <c r="A17619" s="308"/>
      <c r="B17619" s="309"/>
      <c r="C17619" s="308"/>
      <c r="D17619" s="310"/>
    </row>
    <row r="17620" spans="1:4" x14ac:dyDescent="0.25">
      <c r="A17620" s="308"/>
      <c r="B17620" s="309"/>
      <c r="C17620" s="308"/>
      <c r="D17620" s="310"/>
    </row>
    <row r="17621" spans="1:4" x14ac:dyDescent="0.25">
      <c r="A17621" s="308"/>
      <c r="B17621" s="309"/>
      <c r="C17621" s="308"/>
      <c r="D17621" s="310"/>
    </row>
    <row r="17622" spans="1:4" x14ac:dyDescent="0.25">
      <c r="A17622" s="308"/>
      <c r="B17622" s="309"/>
      <c r="C17622" s="308"/>
      <c r="D17622" s="310"/>
    </row>
    <row r="17623" spans="1:4" x14ac:dyDescent="0.25">
      <c r="A17623" s="308"/>
      <c r="B17623" s="309"/>
      <c r="C17623" s="308"/>
      <c r="D17623" s="310"/>
    </row>
    <row r="17624" spans="1:4" x14ac:dyDescent="0.25">
      <c r="A17624" s="308"/>
      <c r="B17624" s="309"/>
      <c r="C17624" s="308"/>
      <c r="D17624" s="310"/>
    </row>
    <row r="17625" spans="1:4" x14ac:dyDescent="0.25">
      <c r="A17625" s="308"/>
      <c r="B17625" s="309"/>
      <c r="C17625" s="308"/>
      <c r="D17625" s="310"/>
    </row>
    <row r="17626" spans="1:4" x14ac:dyDescent="0.25">
      <c r="A17626" s="308"/>
      <c r="B17626" s="309"/>
      <c r="C17626" s="308"/>
      <c r="D17626" s="310"/>
    </row>
    <row r="17627" spans="1:4" x14ac:dyDescent="0.25">
      <c r="A17627" s="308"/>
      <c r="B17627" s="309"/>
      <c r="C17627" s="308"/>
      <c r="D17627" s="310"/>
    </row>
    <row r="17628" spans="1:4" x14ac:dyDescent="0.25">
      <c r="A17628" s="308"/>
      <c r="B17628" s="309"/>
      <c r="C17628" s="308"/>
      <c r="D17628" s="310"/>
    </row>
    <row r="17629" spans="1:4" x14ac:dyDescent="0.25">
      <c r="A17629" s="308"/>
      <c r="B17629" s="309"/>
      <c r="C17629" s="308"/>
      <c r="D17629" s="310"/>
    </row>
    <row r="17630" spans="1:4" x14ac:dyDescent="0.25">
      <c r="A17630" s="308"/>
      <c r="B17630" s="309"/>
      <c r="C17630" s="308"/>
      <c r="D17630" s="310"/>
    </row>
    <row r="17631" spans="1:4" x14ac:dyDescent="0.25">
      <c r="A17631" s="308"/>
      <c r="B17631" s="309"/>
      <c r="C17631" s="308"/>
      <c r="D17631" s="310"/>
    </row>
    <row r="17632" spans="1:4" x14ac:dyDescent="0.25">
      <c r="A17632" s="308"/>
      <c r="B17632" s="309"/>
      <c r="C17632" s="308"/>
      <c r="D17632" s="310"/>
    </row>
    <row r="17633" spans="1:4" x14ac:dyDescent="0.25">
      <c r="A17633" s="308"/>
      <c r="B17633" s="309"/>
      <c r="C17633" s="308"/>
      <c r="D17633" s="310"/>
    </row>
    <row r="17634" spans="1:4" x14ac:dyDescent="0.25">
      <c r="A17634" s="308"/>
      <c r="B17634" s="309"/>
      <c r="C17634" s="308"/>
      <c r="D17634" s="310"/>
    </row>
    <row r="17635" spans="1:4" x14ac:dyDescent="0.25">
      <c r="A17635" s="308"/>
      <c r="B17635" s="309"/>
      <c r="C17635" s="308"/>
      <c r="D17635" s="310"/>
    </row>
    <row r="17636" spans="1:4" x14ac:dyDescent="0.25">
      <c r="A17636" s="308"/>
      <c r="B17636" s="309"/>
      <c r="C17636" s="308"/>
      <c r="D17636" s="310"/>
    </row>
    <row r="17637" spans="1:4" x14ac:dyDescent="0.25">
      <c r="A17637" s="308"/>
      <c r="B17637" s="309"/>
      <c r="C17637" s="308"/>
      <c r="D17637" s="310"/>
    </row>
    <row r="17638" spans="1:4" x14ac:dyDescent="0.25">
      <c r="A17638" s="308"/>
      <c r="B17638" s="309"/>
      <c r="C17638" s="308"/>
      <c r="D17638" s="310"/>
    </row>
    <row r="17639" spans="1:4" x14ac:dyDescent="0.25">
      <c r="A17639" s="308"/>
      <c r="B17639" s="309"/>
      <c r="C17639" s="308"/>
      <c r="D17639" s="310"/>
    </row>
    <row r="17640" spans="1:4" x14ac:dyDescent="0.25">
      <c r="A17640" s="308"/>
      <c r="B17640" s="309"/>
      <c r="C17640" s="308"/>
      <c r="D17640" s="310"/>
    </row>
    <row r="17641" spans="1:4" x14ac:dyDescent="0.25">
      <c r="A17641" s="308"/>
      <c r="B17641" s="309"/>
      <c r="C17641" s="308"/>
      <c r="D17641" s="310"/>
    </row>
    <row r="17642" spans="1:4" x14ac:dyDescent="0.25">
      <c r="A17642" s="308"/>
      <c r="B17642" s="309"/>
      <c r="C17642" s="308"/>
      <c r="D17642" s="310"/>
    </row>
    <row r="17643" spans="1:4" x14ac:dyDescent="0.25">
      <c r="A17643" s="308"/>
      <c r="B17643" s="309"/>
      <c r="C17643" s="308"/>
      <c r="D17643" s="310"/>
    </row>
    <row r="17644" spans="1:4" x14ac:dyDescent="0.25">
      <c r="A17644" s="308"/>
      <c r="B17644" s="309"/>
      <c r="C17644" s="308"/>
      <c r="D17644" s="310"/>
    </row>
    <row r="17645" spans="1:4" x14ac:dyDescent="0.25">
      <c r="A17645" s="308"/>
      <c r="B17645" s="309"/>
      <c r="C17645" s="308"/>
      <c r="D17645" s="310"/>
    </row>
    <row r="17646" spans="1:4" x14ac:dyDescent="0.25">
      <c r="A17646" s="308"/>
      <c r="B17646" s="309"/>
      <c r="C17646" s="308"/>
      <c r="D17646" s="310"/>
    </row>
    <row r="17647" spans="1:4" x14ac:dyDescent="0.25">
      <c r="A17647" s="308"/>
      <c r="B17647" s="309"/>
      <c r="C17647" s="308"/>
      <c r="D17647" s="310"/>
    </row>
    <row r="17648" spans="1:4" x14ac:dyDescent="0.25">
      <c r="A17648" s="308"/>
      <c r="B17648" s="309"/>
      <c r="C17648" s="308"/>
      <c r="D17648" s="310"/>
    </row>
    <row r="17649" spans="1:4" x14ac:dyDescent="0.25">
      <c r="A17649" s="308"/>
      <c r="B17649" s="309"/>
      <c r="C17649" s="308"/>
      <c r="D17649" s="310"/>
    </row>
    <row r="17650" spans="1:4" x14ac:dyDescent="0.25">
      <c r="A17650" s="308"/>
      <c r="B17650" s="309"/>
      <c r="C17650" s="308"/>
      <c r="D17650" s="310"/>
    </row>
    <row r="17651" spans="1:4" x14ac:dyDescent="0.25">
      <c r="A17651" s="308"/>
      <c r="B17651" s="309"/>
      <c r="C17651" s="308"/>
      <c r="D17651" s="310"/>
    </row>
    <row r="17652" spans="1:4" x14ac:dyDescent="0.25">
      <c r="A17652" s="308"/>
      <c r="B17652" s="309"/>
      <c r="C17652" s="308"/>
      <c r="D17652" s="310"/>
    </row>
    <row r="17653" spans="1:4" x14ac:dyDescent="0.25">
      <c r="A17653" s="308"/>
      <c r="B17653" s="309"/>
      <c r="C17653" s="308"/>
      <c r="D17653" s="310"/>
    </row>
    <row r="17654" spans="1:4" x14ac:dyDescent="0.25">
      <c r="A17654" s="308"/>
      <c r="B17654" s="309"/>
      <c r="C17654" s="308"/>
      <c r="D17654" s="310"/>
    </row>
    <row r="17655" spans="1:4" x14ac:dyDescent="0.25">
      <c r="A17655" s="308"/>
      <c r="B17655" s="309"/>
      <c r="C17655" s="308"/>
      <c r="D17655" s="310"/>
    </row>
    <row r="17656" spans="1:4" x14ac:dyDescent="0.25">
      <c r="A17656" s="308"/>
      <c r="B17656" s="309"/>
      <c r="C17656" s="308"/>
      <c r="D17656" s="310"/>
    </row>
    <row r="17657" spans="1:4" x14ac:dyDescent="0.25">
      <c r="A17657" s="308"/>
      <c r="B17657" s="309"/>
      <c r="C17657" s="308"/>
      <c r="D17657" s="310"/>
    </row>
    <row r="17658" spans="1:4" x14ac:dyDescent="0.25">
      <c r="A17658" s="308"/>
      <c r="B17658" s="309"/>
      <c r="C17658" s="308"/>
      <c r="D17658" s="310"/>
    </row>
    <row r="17659" spans="1:4" x14ac:dyDescent="0.25">
      <c r="A17659" s="308"/>
      <c r="B17659" s="309"/>
      <c r="C17659" s="308"/>
      <c r="D17659" s="310"/>
    </row>
    <row r="17660" spans="1:4" x14ac:dyDescent="0.25">
      <c r="A17660" s="308"/>
      <c r="B17660" s="309"/>
      <c r="C17660" s="308"/>
      <c r="D17660" s="310"/>
    </row>
    <row r="17661" spans="1:4" x14ac:dyDescent="0.25">
      <c r="A17661" s="308"/>
      <c r="B17661" s="309"/>
      <c r="C17661" s="308"/>
      <c r="D17661" s="310"/>
    </row>
    <row r="17662" spans="1:4" x14ac:dyDescent="0.25">
      <c r="A17662" s="308"/>
      <c r="B17662" s="309"/>
      <c r="C17662" s="308"/>
      <c r="D17662" s="310"/>
    </row>
    <row r="17663" spans="1:4" x14ac:dyDescent="0.25">
      <c r="A17663" s="308"/>
      <c r="B17663" s="309"/>
      <c r="C17663" s="308"/>
      <c r="D17663" s="310"/>
    </row>
    <row r="17664" spans="1:4" x14ac:dyDescent="0.25">
      <c r="A17664" s="308"/>
      <c r="B17664" s="309"/>
      <c r="C17664" s="308"/>
      <c r="D17664" s="310"/>
    </row>
    <row r="17665" spans="1:4" x14ac:dyDescent="0.25">
      <c r="A17665" s="308"/>
      <c r="B17665" s="309"/>
      <c r="C17665" s="308"/>
      <c r="D17665" s="310"/>
    </row>
    <row r="17666" spans="1:4" x14ac:dyDescent="0.25">
      <c r="A17666" s="308"/>
      <c r="B17666" s="309"/>
      <c r="C17666" s="308"/>
      <c r="D17666" s="310"/>
    </row>
    <row r="17667" spans="1:4" x14ac:dyDescent="0.25">
      <c r="A17667" s="308"/>
      <c r="B17667" s="309"/>
      <c r="C17667" s="308"/>
      <c r="D17667" s="310"/>
    </row>
    <row r="17668" spans="1:4" x14ac:dyDescent="0.25">
      <c r="A17668" s="308"/>
      <c r="B17668" s="309"/>
      <c r="C17668" s="308"/>
      <c r="D17668" s="310"/>
    </row>
    <row r="17669" spans="1:4" x14ac:dyDescent="0.25">
      <c r="A17669" s="308"/>
      <c r="B17669" s="309"/>
      <c r="C17669" s="308"/>
      <c r="D17669" s="310"/>
    </row>
    <row r="17670" spans="1:4" x14ac:dyDescent="0.25">
      <c r="A17670" s="308"/>
      <c r="B17670" s="309"/>
      <c r="C17670" s="308"/>
      <c r="D17670" s="310"/>
    </row>
    <row r="17671" spans="1:4" x14ac:dyDescent="0.25">
      <c r="A17671" s="308"/>
      <c r="B17671" s="309"/>
      <c r="C17671" s="308"/>
      <c r="D17671" s="310"/>
    </row>
    <row r="17672" spans="1:4" x14ac:dyDescent="0.25">
      <c r="A17672" s="308"/>
      <c r="B17672" s="309"/>
      <c r="C17672" s="308"/>
      <c r="D17672" s="310"/>
    </row>
    <row r="17673" spans="1:4" x14ac:dyDescent="0.25">
      <c r="A17673" s="308"/>
      <c r="B17673" s="309"/>
      <c r="C17673" s="308"/>
      <c r="D17673" s="310"/>
    </row>
    <row r="17674" spans="1:4" x14ac:dyDescent="0.25">
      <c r="A17674" s="308"/>
      <c r="B17674" s="309"/>
      <c r="C17674" s="308"/>
      <c r="D17674" s="310"/>
    </row>
    <row r="17675" spans="1:4" x14ac:dyDescent="0.25">
      <c r="A17675" s="308"/>
      <c r="B17675" s="309"/>
      <c r="C17675" s="308"/>
      <c r="D17675" s="310"/>
    </row>
    <row r="17676" spans="1:4" x14ac:dyDescent="0.25">
      <c r="A17676" s="308"/>
      <c r="B17676" s="309"/>
      <c r="C17676" s="308"/>
      <c r="D17676" s="310"/>
    </row>
    <row r="17677" spans="1:4" x14ac:dyDescent="0.25">
      <c r="A17677" s="308"/>
      <c r="B17677" s="309"/>
      <c r="C17677" s="308"/>
      <c r="D17677" s="310"/>
    </row>
    <row r="17678" spans="1:4" x14ac:dyDescent="0.25">
      <c r="A17678" s="308"/>
      <c r="B17678" s="309"/>
      <c r="C17678" s="308"/>
      <c r="D17678" s="310"/>
    </row>
    <row r="17679" spans="1:4" x14ac:dyDescent="0.25">
      <c r="A17679" s="308"/>
      <c r="B17679" s="309"/>
      <c r="C17679" s="308"/>
      <c r="D17679" s="310"/>
    </row>
    <row r="17680" spans="1:4" x14ac:dyDescent="0.25">
      <c r="A17680" s="308"/>
      <c r="B17680" s="309"/>
      <c r="C17680" s="308"/>
      <c r="D17680" s="310"/>
    </row>
    <row r="17681" spans="1:4" x14ac:dyDescent="0.25">
      <c r="A17681" s="308"/>
      <c r="B17681" s="309"/>
      <c r="C17681" s="308"/>
      <c r="D17681" s="310"/>
    </row>
    <row r="17682" spans="1:4" x14ac:dyDescent="0.25">
      <c r="A17682" s="308"/>
      <c r="B17682" s="309"/>
      <c r="C17682" s="308"/>
      <c r="D17682" s="310"/>
    </row>
    <row r="17683" spans="1:4" x14ac:dyDescent="0.25">
      <c r="A17683" s="308"/>
      <c r="B17683" s="309"/>
      <c r="C17683" s="308"/>
      <c r="D17683" s="310"/>
    </row>
    <row r="17684" spans="1:4" x14ac:dyDescent="0.25">
      <c r="A17684" s="308"/>
      <c r="B17684" s="309"/>
      <c r="C17684" s="308"/>
      <c r="D17684" s="310"/>
    </row>
    <row r="17685" spans="1:4" x14ac:dyDescent="0.25">
      <c r="A17685" s="308"/>
      <c r="B17685" s="309"/>
      <c r="C17685" s="308"/>
      <c r="D17685" s="310"/>
    </row>
    <row r="17686" spans="1:4" x14ac:dyDescent="0.25">
      <c r="A17686" s="308"/>
      <c r="B17686" s="309"/>
      <c r="C17686" s="308"/>
      <c r="D17686" s="310"/>
    </row>
    <row r="17687" spans="1:4" x14ac:dyDescent="0.25">
      <c r="A17687" s="308"/>
      <c r="B17687" s="309"/>
      <c r="C17687" s="308"/>
      <c r="D17687" s="310"/>
    </row>
    <row r="17688" spans="1:4" x14ac:dyDescent="0.25">
      <c r="A17688" s="308"/>
      <c r="B17688" s="309"/>
      <c r="C17688" s="308"/>
      <c r="D17688" s="310"/>
    </row>
    <row r="17689" spans="1:4" x14ac:dyDescent="0.25">
      <c r="A17689" s="308"/>
      <c r="B17689" s="309"/>
      <c r="C17689" s="308"/>
      <c r="D17689" s="310"/>
    </row>
    <row r="17690" spans="1:4" x14ac:dyDescent="0.25">
      <c r="A17690" s="308"/>
      <c r="B17690" s="309"/>
      <c r="C17690" s="308"/>
      <c r="D17690" s="310"/>
    </row>
    <row r="17691" spans="1:4" x14ac:dyDescent="0.25">
      <c r="A17691" s="308"/>
      <c r="B17691" s="309"/>
      <c r="C17691" s="308"/>
      <c r="D17691" s="310"/>
    </row>
    <row r="17692" spans="1:4" x14ac:dyDescent="0.25">
      <c r="A17692" s="308"/>
      <c r="B17692" s="309"/>
      <c r="C17692" s="308"/>
      <c r="D17692" s="310"/>
    </row>
    <row r="17693" spans="1:4" x14ac:dyDescent="0.25">
      <c r="A17693" s="308"/>
      <c r="B17693" s="309"/>
      <c r="C17693" s="308"/>
      <c r="D17693" s="310"/>
    </row>
    <row r="17694" spans="1:4" x14ac:dyDescent="0.25">
      <c r="A17694" s="308"/>
      <c r="B17694" s="309"/>
      <c r="C17694" s="308"/>
      <c r="D17694" s="310"/>
    </row>
    <row r="17695" spans="1:4" x14ac:dyDescent="0.25">
      <c r="A17695" s="308"/>
      <c r="B17695" s="309"/>
      <c r="C17695" s="308"/>
      <c r="D17695" s="310"/>
    </row>
    <row r="17696" spans="1:4" x14ac:dyDescent="0.25">
      <c r="A17696" s="308"/>
      <c r="B17696" s="309"/>
      <c r="C17696" s="308"/>
      <c r="D17696" s="310"/>
    </row>
    <row r="17697" spans="1:4" x14ac:dyDescent="0.25">
      <c r="A17697" s="308"/>
      <c r="B17697" s="309"/>
      <c r="C17697" s="308"/>
      <c r="D17697" s="310"/>
    </row>
    <row r="17698" spans="1:4" x14ac:dyDescent="0.25">
      <c r="A17698" s="308"/>
      <c r="B17698" s="309"/>
      <c r="C17698" s="308"/>
      <c r="D17698" s="310"/>
    </row>
    <row r="17699" spans="1:4" x14ac:dyDescent="0.25">
      <c r="A17699" s="308"/>
      <c r="B17699" s="309"/>
      <c r="C17699" s="308"/>
      <c r="D17699" s="310"/>
    </row>
    <row r="17700" spans="1:4" x14ac:dyDescent="0.25">
      <c r="A17700" s="308"/>
      <c r="B17700" s="309"/>
      <c r="C17700" s="308"/>
      <c r="D17700" s="310"/>
    </row>
    <row r="17701" spans="1:4" x14ac:dyDescent="0.25">
      <c r="A17701" s="308"/>
      <c r="B17701" s="309"/>
      <c r="C17701" s="308"/>
      <c r="D17701" s="310"/>
    </row>
    <row r="17702" spans="1:4" x14ac:dyDescent="0.25">
      <c r="A17702" s="308"/>
      <c r="B17702" s="309"/>
      <c r="C17702" s="308"/>
      <c r="D17702" s="310"/>
    </row>
    <row r="17703" spans="1:4" x14ac:dyDescent="0.25">
      <c r="A17703" s="308"/>
      <c r="B17703" s="309"/>
      <c r="C17703" s="308"/>
      <c r="D17703" s="310"/>
    </row>
    <row r="17704" spans="1:4" x14ac:dyDescent="0.25">
      <c r="A17704" s="308"/>
      <c r="B17704" s="309"/>
      <c r="C17704" s="308"/>
      <c r="D17704" s="310"/>
    </row>
    <row r="17705" spans="1:4" x14ac:dyDescent="0.25">
      <c r="A17705" s="308"/>
      <c r="B17705" s="309"/>
      <c r="C17705" s="308"/>
      <c r="D17705" s="310"/>
    </row>
    <row r="17706" spans="1:4" x14ac:dyDescent="0.25">
      <c r="A17706" s="308"/>
      <c r="B17706" s="309"/>
      <c r="C17706" s="308"/>
      <c r="D17706" s="310"/>
    </row>
    <row r="17707" spans="1:4" x14ac:dyDescent="0.25">
      <c r="A17707" s="308"/>
      <c r="B17707" s="309"/>
      <c r="C17707" s="308"/>
      <c r="D17707" s="310"/>
    </row>
    <row r="17708" spans="1:4" x14ac:dyDescent="0.25">
      <c r="A17708" s="308"/>
      <c r="B17708" s="309"/>
      <c r="C17708" s="308"/>
      <c r="D17708" s="310"/>
    </row>
    <row r="17709" spans="1:4" x14ac:dyDescent="0.25">
      <c r="A17709" s="308"/>
      <c r="B17709" s="309"/>
      <c r="C17709" s="308"/>
      <c r="D17709" s="310"/>
    </row>
    <row r="17710" spans="1:4" x14ac:dyDescent="0.25">
      <c r="A17710" s="308"/>
      <c r="B17710" s="309"/>
      <c r="C17710" s="308"/>
      <c r="D17710" s="310"/>
    </row>
    <row r="17711" spans="1:4" x14ac:dyDescent="0.25">
      <c r="A17711" s="308"/>
      <c r="B17711" s="309"/>
      <c r="C17711" s="308"/>
      <c r="D17711" s="310"/>
    </row>
    <row r="17712" spans="1:4" x14ac:dyDescent="0.25">
      <c r="A17712" s="308"/>
      <c r="B17712" s="309"/>
      <c r="C17712" s="308"/>
      <c r="D17712" s="310"/>
    </row>
    <row r="17713" spans="1:4" x14ac:dyDescent="0.25">
      <c r="A17713" s="308"/>
      <c r="B17713" s="309"/>
      <c r="C17713" s="308"/>
      <c r="D17713" s="310"/>
    </row>
    <row r="17714" spans="1:4" x14ac:dyDescent="0.25">
      <c r="A17714" s="308"/>
      <c r="B17714" s="309"/>
      <c r="C17714" s="308"/>
      <c r="D17714" s="310"/>
    </row>
    <row r="17715" spans="1:4" x14ac:dyDescent="0.25">
      <c r="A17715" s="308"/>
      <c r="B17715" s="309"/>
      <c r="C17715" s="308"/>
      <c r="D17715" s="310"/>
    </row>
    <row r="17716" spans="1:4" x14ac:dyDescent="0.25">
      <c r="A17716" s="308"/>
      <c r="B17716" s="309"/>
      <c r="C17716" s="308"/>
      <c r="D17716" s="310"/>
    </row>
    <row r="17717" spans="1:4" x14ac:dyDescent="0.25">
      <c r="A17717" s="308"/>
      <c r="B17717" s="309"/>
      <c r="C17717" s="308"/>
      <c r="D17717" s="310"/>
    </row>
    <row r="17718" spans="1:4" x14ac:dyDescent="0.25">
      <c r="A17718" s="308"/>
      <c r="B17718" s="309"/>
      <c r="C17718" s="308"/>
      <c r="D17718" s="310"/>
    </row>
    <row r="17719" spans="1:4" x14ac:dyDescent="0.25">
      <c r="A17719" s="308"/>
      <c r="B17719" s="309"/>
      <c r="C17719" s="308"/>
      <c r="D17719" s="310"/>
    </row>
    <row r="17720" spans="1:4" x14ac:dyDescent="0.25">
      <c r="A17720" s="308"/>
      <c r="B17720" s="309"/>
      <c r="C17720" s="308"/>
      <c r="D17720" s="310"/>
    </row>
    <row r="17721" spans="1:4" x14ac:dyDescent="0.25">
      <c r="A17721" s="308"/>
      <c r="B17721" s="309"/>
      <c r="C17721" s="308"/>
      <c r="D17721" s="310"/>
    </row>
    <row r="17722" spans="1:4" x14ac:dyDescent="0.25">
      <c r="A17722" s="308"/>
      <c r="B17722" s="309"/>
      <c r="C17722" s="308"/>
      <c r="D17722" s="310"/>
    </row>
    <row r="17723" spans="1:4" x14ac:dyDescent="0.25">
      <c r="A17723" s="308"/>
      <c r="B17723" s="309"/>
      <c r="C17723" s="308"/>
      <c r="D17723" s="310"/>
    </row>
    <row r="17724" spans="1:4" x14ac:dyDescent="0.25">
      <c r="A17724" s="308"/>
      <c r="B17724" s="309"/>
      <c r="C17724" s="308"/>
      <c r="D17724" s="310"/>
    </row>
    <row r="17725" spans="1:4" x14ac:dyDescent="0.25">
      <c r="A17725" s="308"/>
      <c r="B17725" s="309"/>
      <c r="C17725" s="308"/>
      <c r="D17725" s="310"/>
    </row>
    <row r="17726" spans="1:4" x14ac:dyDescent="0.25">
      <c r="A17726" s="308"/>
      <c r="B17726" s="309"/>
      <c r="C17726" s="308"/>
      <c r="D17726" s="310"/>
    </row>
    <row r="17727" spans="1:4" x14ac:dyDescent="0.25">
      <c r="A17727" s="308"/>
      <c r="B17727" s="309"/>
      <c r="C17727" s="308"/>
      <c r="D17727" s="310"/>
    </row>
    <row r="17728" spans="1:4" x14ac:dyDescent="0.25">
      <c r="A17728" s="308"/>
      <c r="B17728" s="309"/>
      <c r="C17728" s="308"/>
      <c r="D17728" s="310"/>
    </row>
    <row r="17729" spans="1:4" x14ac:dyDescent="0.25">
      <c r="A17729" s="308"/>
      <c r="B17729" s="309"/>
      <c r="C17729" s="308"/>
      <c r="D17729" s="310"/>
    </row>
    <row r="17730" spans="1:4" x14ac:dyDescent="0.25">
      <c r="A17730" s="308"/>
      <c r="B17730" s="309"/>
      <c r="C17730" s="308"/>
      <c r="D17730" s="310"/>
    </row>
    <row r="17731" spans="1:4" x14ac:dyDescent="0.25">
      <c r="A17731" s="308"/>
      <c r="B17731" s="309"/>
      <c r="C17731" s="308"/>
      <c r="D17731" s="310"/>
    </row>
    <row r="17732" spans="1:4" x14ac:dyDescent="0.25">
      <c r="A17732" s="308"/>
      <c r="B17732" s="309"/>
      <c r="C17732" s="308"/>
      <c r="D17732" s="310"/>
    </row>
    <row r="17733" spans="1:4" x14ac:dyDescent="0.25">
      <c r="A17733" s="308"/>
      <c r="B17733" s="309"/>
      <c r="C17733" s="308"/>
      <c r="D17733" s="310"/>
    </row>
    <row r="17734" spans="1:4" x14ac:dyDescent="0.25">
      <c r="A17734" s="308"/>
      <c r="B17734" s="309"/>
      <c r="C17734" s="308"/>
      <c r="D17734" s="310"/>
    </row>
    <row r="17735" spans="1:4" x14ac:dyDescent="0.25">
      <c r="A17735" s="308"/>
      <c r="B17735" s="309"/>
      <c r="C17735" s="308"/>
      <c r="D17735" s="310"/>
    </row>
    <row r="17736" spans="1:4" x14ac:dyDescent="0.25">
      <c r="A17736" s="308"/>
      <c r="B17736" s="309"/>
      <c r="C17736" s="308"/>
      <c r="D17736" s="310"/>
    </row>
    <row r="17737" spans="1:4" x14ac:dyDescent="0.25">
      <c r="A17737" s="308"/>
      <c r="B17737" s="309"/>
      <c r="C17737" s="308"/>
      <c r="D17737" s="310"/>
    </row>
    <row r="17738" spans="1:4" x14ac:dyDescent="0.25">
      <c r="A17738" s="308"/>
      <c r="B17738" s="309"/>
      <c r="C17738" s="308"/>
      <c r="D17738" s="310"/>
    </row>
    <row r="17739" spans="1:4" x14ac:dyDescent="0.25">
      <c r="A17739" s="308"/>
      <c r="B17739" s="309"/>
      <c r="C17739" s="308"/>
      <c r="D17739" s="310"/>
    </row>
    <row r="17740" spans="1:4" x14ac:dyDescent="0.25">
      <c r="A17740" s="308"/>
      <c r="B17740" s="309"/>
      <c r="C17740" s="308"/>
      <c r="D17740" s="310"/>
    </row>
    <row r="17741" spans="1:4" x14ac:dyDescent="0.25">
      <c r="A17741" s="308"/>
      <c r="B17741" s="309"/>
      <c r="C17741" s="308"/>
      <c r="D17741" s="310"/>
    </row>
    <row r="17742" spans="1:4" x14ac:dyDescent="0.25">
      <c r="A17742" s="308"/>
      <c r="B17742" s="309"/>
      <c r="C17742" s="308"/>
      <c r="D17742" s="310"/>
    </row>
    <row r="17743" spans="1:4" x14ac:dyDescent="0.25">
      <c r="A17743" s="308"/>
      <c r="B17743" s="309"/>
      <c r="C17743" s="308"/>
      <c r="D17743" s="310"/>
    </row>
    <row r="17744" spans="1:4" x14ac:dyDescent="0.25">
      <c r="A17744" s="308"/>
      <c r="B17744" s="309"/>
      <c r="C17744" s="308"/>
      <c r="D17744" s="310"/>
    </row>
    <row r="17745" spans="1:4" x14ac:dyDescent="0.25">
      <c r="A17745" s="308"/>
      <c r="B17745" s="309"/>
      <c r="C17745" s="308"/>
      <c r="D17745" s="310"/>
    </row>
    <row r="17746" spans="1:4" x14ac:dyDescent="0.25">
      <c r="A17746" s="308"/>
      <c r="B17746" s="309"/>
      <c r="C17746" s="308"/>
      <c r="D17746" s="310"/>
    </row>
    <row r="17747" spans="1:4" x14ac:dyDescent="0.25">
      <c r="A17747" s="308"/>
      <c r="B17747" s="309"/>
      <c r="C17747" s="308"/>
      <c r="D17747" s="310"/>
    </row>
    <row r="17748" spans="1:4" x14ac:dyDescent="0.25">
      <c r="A17748" s="308"/>
      <c r="B17748" s="309"/>
      <c r="C17748" s="308"/>
      <c r="D17748" s="310"/>
    </row>
    <row r="17749" spans="1:4" x14ac:dyDescent="0.25">
      <c r="A17749" s="308"/>
      <c r="B17749" s="309"/>
      <c r="C17749" s="308"/>
      <c r="D17749" s="310"/>
    </row>
    <row r="17750" spans="1:4" x14ac:dyDescent="0.25">
      <c r="A17750" s="308"/>
      <c r="B17750" s="309"/>
      <c r="C17750" s="308"/>
      <c r="D17750" s="310"/>
    </row>
    <row r="17751" spans="1:4" x14ac:dyDescent="0.25">
      <c r="A17751" s="308"/>
      <c r="B17751" s="309"/>
      <c r="C17751" s="308"/>
      <c r="D17751" s="310"/>
    </row>
    <row r="17752" spans="1:4" x14ac:dyDescent="0.25">
      <c r="A17752" s="308"/>
      <c r="B17752" s="309"/>
      <c r="C17752" s="308"/>
      <c r="D17752" s="310"/>
    </row>
    <row r="17753" spans="1:4" x14ac:dyDescent="0.25">
      <c r="A17753" s="308"/>
      <c r="B17753" s="309"/>
      <c r="C17753" s="308"/>
      <c r="D17753" s="310"/>
    </row>
    <row r="17754" spans="1:4" x14ac:dyDescent="0.25">
      <c r="A17754" s="308"/>
      <c r="B17754" s="309"/>
      <c r="C17754" s="308"/>
      <c r="D17754" s="310"/>
    </row>
    <row r="17755" spans="1:4" x14ac:dyDescent="0.25">
      <c r="A17755" s="308"/>
      <c r="B17755" s="309"/>
      <c r="C17755" s="308"/>
      <c r="D17755" s="310"/>
    </row>
    <row r="17756" spans="1:4" x14ac:dyDescent="0.25">
      <c r="A17756" s="308"/>
      <c r="B17756" s="309"/>
      <c r="C17756" s="308"/>
      <c r="D17756" s="310"/>
    </row>
    <row r="17757" spans="1:4" x14ac:dyDescent="0.25">
      <c r="A17757" s="308"/>
      <c r="B17757" s="309"/>
      <c r="C17757" s="308"/>
      <c r="D17757" s="310"/>
    </row>
    <row r="17758" spans="1:4" x14ac:dyDescent="0.25">
      <c r="A17758" s="308"/>
      <c r="B17758" s="309"/>
      <c r="C17758" s="308"/>
      <c r="D17758" s="310"/>
    </row>
    <row r="17759" spans="1:4" x14ac:dyDescent="0.25">
      <c r="A17759" s="308"/>
      <c r="B17759" s="309"/>
      <c r="C17759" s="308"/>
      <c r="D17759" s="310"/>
    </row>
    <row r="17760" spans="1:4" x14ac:dyDescent="0.25">
      <c r="A17760" s="308"/>
      <c r="B17760" s="309"/>
      <c r="C17760" s="308"/>
      <c r="D17760" s="310"/>
    </row>
    <row r="17761" spans="1:4" x14ac:dyDescent="0.25">
      <c r="A17761" s="308"/>
      <c r="B17761" s="309"/>
      <c r="C17761" s="308"/>
      <c r="D17761" s="310"/>
    </row>
    <row r="17762" spans="1:4" x14ac:dyDescent="0.25">
      <c r="A17762" s="308"/>
      <c r="B17762" s="309"/>
      <c r="C17762" s="308"/>
      <c r="D17762" s="310"/>
    </row>
    <row r="17763" spans="1:4" x14ac:dyDescent="0.25">
      <c r="A17763" s="308"/>
      <c r="B17763" s="309"/>
      <c r="C17763" s="308"/>
      <c r="D17763" s="310"/>
    </row>
    <row r="17764" spans="1:4" x14ac:dyDescent="0.25">
      <c r="A17764" s="308"/>
      <c r="B17764" s="309"/>
      <c r="C17764" s="308"/>
      <c r="D17764" s="310"/>
    </row>
    <row r="17765" spans="1:4" x14ac:dyDescent="0.25">
      <c r="A17765" s="308"/>
      <c r="B17765" s="309"/>
      <c r="C17765" s="308"/>
      <c r="D17765" s="310"/>
    </row>
    <row r="17766" spans="1:4" x14ac:dyDescent="0.25">
      <c r="A17766" s="308"/>
      <c r="B17766" s="309"/>
      <c r="C17766" s="308"/>
      <c r="D17766" s="310"/>
    </row>
    <row r="17767" spans="1:4" x14ac:dyDescent="0.25">
      <c r="A17767" s="308"/>
      <c r="B17767" s="309"/>
      <c r="C17767" s="308"/>
      <c r="D17767" s="310"/>
    </row>
    <row r="17768" spans="1:4" x14ac:dyDescent="0.25">
      <c r="A17768" s="308"/>
      <c r="B17768" s="309"/>
      <c r="C17768" s="308"/>
      <c r="D17768" s="310"/>
    </row>
    <row r="17769" spans="1:4" x14ac:dyDescent="0.25">
      <c r="A17769" s="308"/>
      <c r="B17769" s="309"/>
      <c r="C17769" s="308"/>
      <c r="D17769" s="310"/>
    </row>
    <row r="17770" spans="1:4" x14ac:dyDescent="0.25">
      <c r="A17770" s="308"/>
      <c r="B17770" s="309"/>
      <c r="C17770" s="308"/>
      <c r="D17770" s="310"/>
    </row>
    <row r="17771" spans="1:4" x14ac:dyDescent="0.25">
      <c r="A17771" s="308"/>
      <c r="B17771" s="309"/>
      <c r="C17771" s="308"/>
      <c r="D17771" s="310"/>
    </row>
    <row r="17772" spans="1:4" x14ac:dyDescent="0.25">
      <c r="A17772" s="308"/>
      <c r="B17772" s="309"/>
      <c r="C17772" s="308"/>
      <c r="D17772" s="310"/>
    </row>
    <row r="17773" spans="1:4" x14ac:dyDescent="0.25">
      <c r="A17773" s="308"/>
      <c r="B17773" s="309"/>
      <c r="C17773" s="308"/>
      <c r="D17773" s="310"/>
    </row>
    <row r="17774" spans="1:4" x14ac:dyDescent="0.25">
      <c r="A17774" s="308"/>
      <c r="B17774" s="309"/>
      <c r="C17774" s="308"/>
      <c r="D17774" s="310"/>
    </row>
    <row r="17775" spans="1:4" x14ac:dyDescent="0.25">
      <c r="A17775" s="308"/>
      <c r="B17775" s="309"/>
      <c r="C17775" s="308"/>
      <c r="D17775" s="310"/>
    </row>
    <row r="17776" spans="1:4" x14ac:dyDescent="0.25">
      <c r="A17776" s="308"/>
      <c r="B17776" s="309"/>
      <c r="C17776" s="308"/>
      <c r="D17776" s="310"/>
    </row>
    <row r="17777" spans="1:4" x14ac:dyDescent="0.25">
      <c r="A17777" s="308"/>
      <c r="B17777" s="309"/>
      <c r="C17777" s="308"/>
      <c r="D17777" s="310"/>
    </row>
    <row r="17778" spans="1:4" x14ac:dyDescent="0.25">
      <c r="A17778" s="308"/>
      <c r="B17778" s="309"/>
      <c r="C17778" s="308"/>
      <c r="D17778" s="310"/>
    </row>
    <row r="17779" spans="1:4" x14ac:dyDescent="0.25">
      <c r="A17779" s="308"/>
      <c r="B17779" s="309"/>
      <c r="C17779" s="308"/>
      <c r="D17779" s="310"/>
    </row>
    <row r="17780" spans="1:4" x14ac:dyDescent="0.25">
      <c r="A17780" s="308"/>
      <c r="B17780" s="309"/>
      <c r="C17780" s="308"/>
      <c r="D17780" s="310"/>
    </row>
    <row r="17781" spans="1:4" x14ac:dyDescent="0.25">
      <c r="A17781" s="308"/>
      <c r="B17781" s="309"/>
      <c r="C17781" s="308"/>
      <c r="D17781" s="310"/>
    </row>
    <row r="17782" spans="1:4" x14ac:dyDescent="0.25">
      <c r="A17782" s="308"/>
      <c r="B17782" s="309"/>
      <c r="C17782" s="308"/>
      <c r="D17782" s="310"/>
    </row>
    <row r="17783" spans="1:4" x14ac:dyDescent="0.25">
      <c r="A17783" s="308"/>
      <c r="B17783" s="309"/>
      <c r="C17783" s="308"/>
      <c r="D17783" s="310"/>
    </row>
    <row r="17784" spans="1:4" x14ac:dyDescent="0.25">
      <c r="A17784" s="308"/>
      <c r="B17784" s="309"/>
      <c r="C17784" s="308"/>
      <c r="D17784" s="310"/>
    </row>
    <row r="17785" spans="1:4" x14ac:dyDescent="0.25">
      <c r="A17785" s="308"/>
      <c r="B17785" s="309"/>
      <c r="C17785" s="308"/>
      <c r="D17785" s="310"/>
    </row>
    <row r="17786" spans="1:4" x14ac:dyDescent="0.25">
      <c r="A17786" s="308"/>
      <c r="B17786" s="309"/>
      <c r="C17786" s="308"/>
      <c r="D17786" s="310"/>
    </row>
    <row r="17787" spans="1:4" x14ac:dyDescent="0.25">
      <c r="A17787" s="308"/>
      <c r="B17787" s="309"/>
      <c r="C17787" s="308"/>
      <c r="D17787" s="310"/>
    </row>
    <row r="17788" spans="1:4" x14ac:dyDescent="0.25">
      <c r="A17788" s="308"/>
      <c r="B17788" s="309"/>
      <c r="C17788" s="308"/>
      <c r="D17788" s="310"/>
    </row>
    <row r="17789" spans="1:4" x14ac:dyDescent="0.25">
      <c r="A17789" s="308"/>
      <c r="B17789" s="309"/>
      <c r="C17789" s="308"/>
      <c r="D17789" s="310"/>
    </row>
    <row r="17790" spans="1:4" x14ac:dyDescent="0.25">
      <c r="A17790" s="308"/>
      <c r="B17790" s="309"/>
      <c r="C17790" s="308"/>
      <c r="D17790" s="310"/>
    </row>
    <row r="17791" spans="1:4" x14ac:dyDescent="0.25">
      <c r="A17791" s="308"/>
      <c r="B17791" s="309"/>
      <c r="C17791" s="308"/>
      <c r="D17791" s="310"/>
    </row>
    <row r="17792" spans="1:4" x14ac:dyDescent="0.25">
      <c r="A17792" s="308"/>
      <c r="B17792" s="309"/>
      <c r="C17792" s="308"/>
      <c r="D17792" s="310"/>
    </row>
    <row r="17793" spans="1:4" x14ac:dyDescent="0.25">
      <c r="A17793" s="308"/>
      <c r="B17793" s="309"/>
      <c r="C17793" s="308"/>
      <c r="D17793" s="310"/>
    </row>
    <row r="17794" spans="1:4" x14ac:dyDescent="0.25">
      <c r="A17794" s="308"/>
      <c r="B17794" s="309"/>
      <c r="C17794" s="308"/>
      <c r="D17794" s="310"/>
    </row>
    <row r="17795" spans="1:4" x14ac:dyDescent="0.25">
      <c r="A17795" s="308"/>
      <c r="B17795" s="309"/>
      <c r="C17795" s="308"/>
      <c r="D17795" s="310"/>
    </row>
    <row r="17796" spans="1:4" x14ac:dyDescent="0.25">
      <c r="A17796" s="308"/>
      <c r="B17796" s="309"/>
      <c r="C17796" s="308"/>
      <c r="D17796" s="310"/>
    </row>
    <row r="17797" spans="1:4" x14ac:dyDescent="0.25">
      <c r="A17797" s="308"/>
      <c r="B17797" s="309"/>
      <c r="C17797" s="308"/>
      <c r="D17797" s="310"/>
    </row>
    <row r="17798" spans="1:4" x14ac:dyDescent="0.25">
      <c r="A17798" s="308"/>
      <c r="B17798" s="309"/>
      <c r="C17798" s="308"/>
      <c r="D17798" s="310"/>
    </row>
    <row r="17799" spans="1:4" x14ac:dyDescent="0.25">
      <c r="A17799" s="308"/>
      <c r="B17799" s="309"/>
      <c r="C17799" s="308"/>
      <c r="D17799" s="310"/>
    </row>
    <row r="17800" spans="1:4" x14ac:dyDescent="0.25">
      <c r="A17800" s="308"/>
      <c r="B17800" s="309"/>
      <c r="C17800" s="308"/>
      <c r="D17800" s="310"/>
    </row>
    <row r="17801" spans="1:4" x14ac:dyDescent="0.25">
      <c r="A17801" s="308"/>
      <c r="B17801" s="309"/>
      <c r="C17801" s="308"/>
      <c r="D17801" s="310"/>
    </row>
    <row r="17802" spans="1:4" x14ac:dyDescent="0.25">
      <c r="A17802" s="308"/>
      <c r="B17802" s="309"/>
      <c r="C17802" s="308"/>
      <c r="D17802" s="310"/>
    </row>
    <row r="17803" spans="1:4" x14ac:dyDescent="0.25">
      <c r="A17803" s="308"/>
      <c r="B17803" s="309"/>
      <c r="C17803" s="308"/>
      <c r="D17803" s="310"/>
    </row>
    <row r="17804" spans="1:4" x14ac:dyDescent="0.25">
      <c r="A17804" s="308"/>
      <c r="B17804" s="309"/>
      <c r="C17804" s="308"/>
      <c r="D17804" s="310"/>
    </row>
    <row r="17805" spans="1:4" x14ac:dyDescent="0.25">
      <c r="A17805" s="308"/>
      <c r="B17805" s="309"/>
      <c r="C17805" s="308"/>
      <c r="D17805" s="310"/>
    </row>
    <row r="17806" spans="1:4" x14ac:dyDescent="0.25">
      <c r="A17806" s="308"/>
      <c r="B17806" s="309"/>
      <c r="C17806" s="308"/>
      <c r="D17806" s="310"/>
    </row>
    <row r="17807" spans="1:4" x14ac:dyDescent="0.25">
      <c r="A17807" s="308"/>
      <c r="B17807" s="309"/>
      <c r="C17807" s="308"/>
      <c r="D17807" s="310"/>
    </row>
    <row r="17808" spans="1:4" x14ac:dyDescent="0.25">
      <c r="A17808" s="308"/>
      <c r="B17808" s="309"/>
      <c r="C17808" s="308"/>
      <c r="D17808" s="310"/>
    </row>
    <row r="17809" spans="1:4" x14ac:dyDescent="0.25">
      <c r="A17809" s="308"/>
      <c r="B17809" s="309"/>
      <c r="C17809" s="308"/>
      <c r="D17809" s="310"/>
    </row>
    <row r="17810" spans="1:4" x14ac:dyDescent="0.25">
      <c r="A17810" s="308"/>
      <c r="B17810" s="309"/>
      <c r="C17810" s="308"/>
      <c r="D17810" s="310"/>
    </row>
    <row r="17811" spans="1:4" x14ac:dyDescent="0.25">
      <c r="A17811" s="308"/>
      <c r="B17811" s="309"/>
      <c r="C17811" s="308"/>
      <c r="D17811" s="310"/>
    </row>
    <row r="17812" spans="1:4" x14ac:dyDescent="0.25">
      <c r="A17812" s="308"/>
      <c r="B17812" s="309"/>
      <c r="C17812" s="308"/>
      <c r="D17812" s="310"/>
    </row>
    <row r="17813" spans="1:4" x14ac:dyDescent="0.25">
      <c r="A17813" s="308"/>
      <c r="B17813" s="309"/>
      <c r="C17813" s="308"/>
      <c r="D17813" s="310"/>
    </row>
    <row r="17814" spans="1:4" x14ac:dyDescent="0.25">
      <c r="A17814" s="308"/>
      <c r="B17814" s="309"/>
      <c r="C17814" s="308"/>
      <c r="D17814" s="310"/>
    </row>
    <row r="17815" spans="1:4" x14ac:dyDescent="0.25">
      <c r="A17815" s="308"/>
      <c r="B17815" s="309"/>
      <c r="C17815" s="308"/>
      <c r="D17815" s="310"/>
    </row>
    <row r="17816" spans="1:4" x14ac:dyDescent="0.25">
      <c r="A17816" s="308"/>
      <c r="B17816" s="309"/>
      <c r="C17816" s="308"/>
      <c r="D17816" s="310"/>
    </row>
    <row r="17817" spans="1:4" x14ac:dyDescent="0.25">
      <c r="A17817" s="308"/>
      <c r="B17817" s="309"/>
      <c r="C17817" s="308"/>
      <c r="D17817" s="310"/>
    </row>
    <row r="17818" spans="1:4" x14ac:dyDescent="0.25">
      <c r="A17818" s="308"/>
      <c r="B17818" s="309"/>
      <c r="C17818" s="308"/>
      <c r="D17818" s="310"/>
    </row>
    <row r="17819" spans="1:4" x14ac:dyDescent="0.25">
      <c r="A17819" s="308"/>
      <c r="B17819" s="309"/>
      <c r="C17819" s="308"/>
      <c r="D17819" s="310"/>
    </row>
    <row r="17820" spans="1:4" x14ac:dyDescent="0.25">
      <c r="A17820" s="308"/>
      <c r="B17820" s="309"/>
      <c r="C17820" s="308"/>
      <c r="D17820" s="310"/>
    </row>
    <row r="17821" spans="1:4" x14ac:dyDescent="0.25">
      <c r="A17821" s="308"/>
      <c r="B17821" s="309"/>
      <c r="C17821" s="308"/>
      <c r="D17821" s="310"/>
    </row>
    <row r="17822" spans="1:4" x14ac:dyDescent="0.25">
      <c r="A17822" s="308"/>
      <c r="B17822" s="309"/>
      <c r="C17822" s="308"/>
      <c r="D17822" s="310"/>
    </row>
    <row r="17823" spans="1:4" x14ac:dyDescent="0.25">
      <c r="A17823" s="308"/>
      <c r="B17823" s="309"/>
      <c r="C17823" s="308"/>
      <c r="D17823" s="310"/>
    </row>
    <row r="17824" spans="1:4" x14ac:dyDescent="0.25">
      <c r="A17824" s="308"/>
      <c r="B17824" s="309"/>
      <c r="C17824" s="308"/>
      <c r="D17824" s="310"/>
    </row>
    <row r="17825" spans="1:4" x14ac:dyDescent="0.25">
      <c r="A17825" s="308"/>
      <c r="B17825" s="309"/>
      <c r="C17825" s="308"/>
      <c r="D17825" s="310"/>
    </row>
    <row r="17826" spans="1:4" x14ac:dyDescent="0.25">
      <c r="A17826" s="308"/>
      <c r="B17826" s="309"/>
      <c r="C17826" s="308"/>
      <c r="D17826" s="310"/>
    </row>
    <row r="17827" spans="1:4" x14ac:dyDescent="0.25">
      <c r="A17827" s="308"/>
      <c r="B17827" s="309"/>
      <c r="C17827" s="308"/>
      <c r="D17827" s="310"/>
    </row>
    <row r="17828" spans="1:4" x14ac:dyDescent="0.25">
      <c r="A17828" s="308"/>
      <c r="B17828" s="309"/>
      <c r="C17828" s="308"/>
      <c r="D17828" s="310"/>
    </row>
    <row r="17829" spans="1:4" x14ac:dyDescent="0.25">
      <c r="A17829" s="308"/>
      <c r="B17829" s="309"/>
      <c r="C17829" s="308"/>
      <c r="D17829" s="310"/>
    </row>
    <row r="17830" spans="1:4" x14ac:dyDescent="0.25">
      <c r="A17830" s="308"/>
      <c r="B17830" s="309"/>
      <c r="C17830" s="308"/>
      <c r="D17830" s="310"/>
    </row>
    <row r="17831" spans="1:4" x14ac:dyDescent="0.25">
      <c r="A17831" s="308"/>
      <c r="B17831" s="309"/>
      <c r="C17831" s="308"/>
      <c r="D17831" s="310"/>
    </row>
    <row r="17832" spans="1:4" x14ac:dyDescent="0.25">
      <c r="A17832" s="308"/>
      <c r="B17832" s="309"/>
      <c r="C17832" s="308"/>
      <c r="D17832" s="310"/>
    </row>
    <row r="17833" spans="1:4" x14ac:dyDescent="0.25">
      <c r="A17833" s="308"/>
      <c r="B17833" s="309"/>
      <c r="C17833" s="308"/>
      <c r="D17833" s="310"/>
    </row>
    <row r="17834" spans="1:4" x14ac:dyDescent="0.25">
      <c r="A17834" s="308"/>
      <c r="B17834" s="309"/>
      <c r="C17834" s="308"/>
      <c r="D17834" s="310"/>
    </row>
    <row r="17835" spans="1:4" x14ac:dyDescent="0.25">
      <c r="A17835" s="308"/>
      <c r="B17835" s="309"/>
      <c r="C17835" s="308"/>
      <c r="D17835" s="310"/>
    </row>
    <row r="17836" spans="1:4" x14ac:dyDescent="0.25">
      <c r="A17836" s="308"/>
      <c r="B17836" s="309"/>
      <c r="C17836" s="308"/>
      <c r="D17836" s="310"/>
    </row>
    <row r="17837" spans="1:4" x14ac:dyDescent="0.25">
      <c r="A17837" s="308"/>
      <c r="B17837" s="309"/>
      <c r="C17837" s="308"/>
      <c r="D17837" s="310"/>
    </row>
    <row r="17838" spans="1:4" x14ac:dyDescent="0.25">
      <c r="A17838" s="308"/>
      <c r="B17838" s="309"/>
      <c r="C17838" s="308"/>
      <c r="D17838" s="310"/>
    </row>
    <row r="17839" spans="1:4" x14ac:dyDescent="0.25">
      <c r="A17839" s="308"/>
      <c r="B17839" s="309"/>
      <c r="C17839" s="308"/>
      <c r="D17839" s="310"/>
    </row>
    <row r="17840" spans="1:4" x14ac:dyDescent="0.25">
      <c r="A17840" s="308"/>
      <c r="B17840" s="309"/>
      <c r="C17840" s="308"/>
      <c r="D17840" s="310"/>
    </row>
    <row r="17841" spans="1:4" x14ac:dyDescent="0.25">
      <c r="A17841" s="308"/>
      <c r="B17841" s="309"/>
      <c r="C17841" s="308"/>
      <c r="D17841" s="310"/>
    </row>
    <row r="17842" spans="1:4" x14ac:dyDescent="0.25">
      <c r="A17842" s="308"/>
      <c r="B17842" s="309"/>
      <c r="C17842" s="308"/>
      <c r="D17842" s="310"/>
    </row>
    <row r="17843" spans="1:4" x14ac:dyDescent="0.25">
      <c r="A17843" s="308"/>
      <c r="B17843" s="309"/>
      <c r="C17843" s="308"/>
      <c r="D17843" s="310"/>
    </row>
    <row r="17844" spans="1:4" x14ac:dyDescent="0.25">
      <c r="A17844" s="308"/>
      <c r="B17844" s="309"/>
      <c r="C17844" s="308"/>
      <c r="D17844" s="310"/>
    </row>
    <row r="17845" spans="1:4" x14ac:dyDescent="0.25">
      <c r="A17845" s="308"/>
      <c r="B17845" s="309"/>
      <c r="C17845" s="308"/>
      <c r="D17845" s="310"/>
    </row>
    <row r="17846" spans="1:4" x14ac:dyDescent="0.25">
      <c r="A17846" s="308"/>
      <c r="B17846" s="309"/>
      <c r="C17846" s="308"/>
      <c r="D17846" s="310"/>
    </row>
    <row r="17847" spans="1:4" x14ac:dyDescent="0.25">
      <c r="A17847" s="308"/>
      <c r="B17847" s="309"/>
      <c r="C17847" s="308"/>
      <c r="D17847" s="310"/>
    </row>
    <row r="17848" spans="1:4" x14ac:dyDescent="0.25">
      <c r="A17848" s="308"/>
      <c r="B17848" s="309"/>
      <c r="C17848" s="308"/>
      <c r="D17848" s="310"/>
    </row>
    <row r="17849" spans="1:4" x14ac:dyDescent="0.25">
      <c r="A17849" s="308"/>
      <c r="B17849" s="309"/>
      <c r="C17849" s="308"/>
      <c r="D17849" s="310"/>
    </row>
    <row r="17850" spans="1:4" x14ac:dyDescent="0.25">
      <c r="A17850" s="308"/>
      <c r="B17850" s="309"/>
      <c r="C17850" s="308"/>
      <c r="D17850" s="310"/>
    </row>
    <row r="17851" spans="1:4" x14ac:dyDescent="0.25">
      <c r="A17851" s="308"/>
      <c r="B17851" s="309"/>
      <c r="C17851" s="308"/>
      <c r="D17851" s="310"/>
    </row>
    <row r="17852" spans="1:4" x14ac:dyDescent="0.25">
      <c r="A17852" s="308"/>
      <c r="B17852" s="309"/>
      <c r="C17852" s="308"/>
      <c r="D17852" s="310"/>
    </row>
    <row r="17853" spans="1:4" x14ac:dyDescent="0.25">
      <c r="A17853" s="308"/>
      <c r="B17853" s="309"/>
      <c r="C17853" s="308"/>
      <c r="D17853" s="310"/>
    </row>
    <row r="17854" spans="1:4" x14ac:dyDescent="0.25">
      <c r="A17854" s="308"/>
      <c r="B17854" s="309"/>
      <c r="C17854" s="308"/>
      <c r="D17854" s="310"/>
    </row>
    <row r="17855" spans="1:4" x14ac:dyDescent="0.25">
      <c r="A17855" s="308"/>
      <c r="B17855" s="309"/>
      <c r="C17855" s="308"/>
      <c r="D17855" s="310"/>
    </row>
    <row r="17856" spans="1:4" x14ac:dyDescent="0.25">
      <c r="A17856" s="308"/>
      <c r="B17856" s="309"/>
      <c r="C17856" s="308"/>
      <c r="D17856" s="310"/>
    </row>
    <row r="17857" spans="1:4" x14ac:dyDescent="0.25">
      <c r="A17857" s="308"/>
      <c r="B17857" s="309"/>
      <c r="C17857" s="308"/>
      <c r="D17857" s="310"/>
    </row>
    <row r="17858" spans="1:4" x14ac:dyDescent="0.25">
      <c r="A17858" s="308"/>
      <c r="B17858" s="309"/>
      <c r="C17858" s="308"/>
      <c r="D17858" s="310"/>
    </row>
    <row r="17859" spans="1:4" x14ac:dyDescent="0.25">
      <c r="A17859" s="308"/>
      <c r="B17859" s="309"/>
      <c r="C17859" s="308"/>
      <c r="D17859" s="310"/>
    </row>
    <row r="17860" spans="1:4" x14ac:dyDescent="0.25">
      <c r="A17860" s="308"/>
      <c r="B17860" s="309"/>
      <c r="C17860" s="308"/>
      <c r="D17860" s="310"/>
    </row>
    <row r="17861" spans="1:4" x14ac:dyDescent="0.25">
      <c r="A17861" s="308"/>
      <c r="B17861" s="309"/>
      <c r="C17861" s="308"/>
      <c r="D17861" s="310"/>
    </row>
    <row r="17862" spans="1:4" x14ac:dyDescent="0.25">
      <c r="A17862" s="308"/>
      <c r="B17862" s="309"/>
      <c r="C17862" s="308"/>
      <c r="D17862" s="310"/>
    </row>
    <row r="17863" spans="1:4" x14ac:dyDescent="0.25">
      <c r="A17863" s="308"/>
      <c r="B17863" s="309"/>
      <c r="C17863" s="308"/>
      <c r="D17863" s="310"/>
    </row>
    <row r="17864" spans="1:4" x14ac:dyDescent="0.25">
      <c r="A17864" s="308"/>
      <c r="B17864" s="309"/>
      <c r="C17864" s="308"/>
      <c r="D17864" s="310"/>
    </row>
    <row r="17865" spans="1:4" x14ac:dyDescent="0.25">
      <c r="A17865" s="308"/>
      <c r="B17865" s="309"/>
      <c r="C17865" s="308"/>
      <c r="D17865" s="310"/>
    </row>
    <row r="17866" spans="1:4" x14ac:dyDescent="0.25">
      <c r="A17866" s="308"/>
      <c r="B17866" s="309"/>
      <c r="C17866" s="308"/>
      <c r="D17866" s="310"/>
    </row>
    <row r="17867" spans="1:4" x14ac:dyDescent="0.25">
      <c r="A17867" s="308"/>
      <c r="B17867" s="309"/>
      <c r="C17867" s="308"/>
      <c r="D17867" s="310"/>
    </row>
    <row r="17868" spans="1:4" x14ac:dyDescent="0.25">
      <c r="A17868" s="308"/>
      <c r="B17868" s="309"/>
      <c r="C17868" s="308"/>
      <c r="D17868" s="310"/>
    </row>
    <row r="17869" spans="1:4" x14ac:dyDescent="0.25">
      <c r="A17869" s="308"/>
      <c r="B17869" s="309"/>
      <c r="C17869" s="308"/>
      <c r="D17869" s="310"/>
    </row>
    <row r="17870" spans="1:4" x14ac:dyDescent="0.25">
      <c r="A17870" s="308"/>
      <c r="B17870" s="309"/>
      <c r="C17870" s="308"/>
      <c r="D17870" s="310"/>
    </row>
    <row r="17871" spans="1:4" x14ac:dyDescent="0.25">
      <c r="A17871" s="308"/>
      <c r="B17871" s="309"/>
      <c r="C17871" s="308"/>
      <c r="D17871" s="310"/>
    </row>
    <row r="17872" spans="1:4" x14ac:dyDescent="0.25">
      <c r="A17872" s="308"/>
      <c r="B17872" s="309"/>
      <c r="C17872" s="308"/>
      <c r="D17872" s="310"/>
    </row>
    <row r="17873" spans="1:4" x14ac:dyDescent="0.25">
      <c r="A17873" s="308"/>
      <c r="B17873" s="309"/>
      <c r="C17873" s="308"/>
      <c r="D17873" s="310"/>
    </row>
    <row r="17874" spans="1:4" x14ac:dyDescent="0.25">
      <c r="A17874" s="308"/>
      <c r="B17874" s="309"/>
      <c r="C17874" s="308"/>
      <c r="D17874" s="310"/>
    </row>
    <row r="17875" spans="1:4" x14ac:dyDescent="0.25">
      <c r="A17875" s="308"/>
      <c r="B17875" s="309"/>
      <c r="C17875" s="308"/>
      <c r="D17875" s="310"/>
    </row>
    <row r="17876" spans="1:4" x14ac:dyDescent="0.25">
      <c r="A17876" s="308"/>
      <c r="B17876" s="309"/>
      <c r="C17876" s="308"/>
      <c r="D17876" s="310"/>
    </row>
    <row r="17877" spans="1:4" x14ac:dyDescent="0.25">
      <c r="A17877" s="308"/>
      <c r="B17877" s="309"/>
      <c r="C17877" s="308"/>
      <c r="D17877" s="310"/>
    </row>
    <row r="17878" spans="1:4" x14ac:dyDescent="0.25">
      <c r="A17878" s="308"/>
      <c r="B17878" s="309"/>
      <c r="C17878" s="308"/>
      <c r="D17878" s="310"/>
    </row>
    <row r="17879" spans="1:4" x14ac:dyDescent="0.25">
      <c r="A17879" s="308"/>
      <c r="B17879" s="309"/>
      <c r="C17879" s="308"/>
      <c r="D17879" s="310"/>
    </row>
    <row r="17880" spans="1:4" x14ac:dyDescent="0.25">
      <c r="A17880" s="308"/>
      <c r="B17880" s="309"/>
      <c r="C17880" s="308"/>
      <c r="D17880" s="310"/>
    </row>
    <row r="17881" spans="1:4" x14ac:dyDescent="0.25">
      <c r="A17881" s="308"/>
      <c r="B17881" s="309"/>
      <c r="C17881" s="308"/>
      <c r="D17881" s="310"/>
    </row>
    <row r="17882" spans="1:4" x14ac:dyDescent="0.25">
      <c r="A17882" s="308"/>
      <c r="B17882" s="309"/>
      <c r="C17882" s="308"/>
      <c r="D17882" s="310"/>
    </row>
    <row r="17883" spans="1:4" x14ac:dyDescent="0.25">
      <c r="A17883" s="308"/>
      <c r="B17883" s="309"/>
      <c r="C17883" s="308"/>
      <c r="D17883" s="310"/>
    </row>
    <row r="17884" spans="1:4" x14ac:dyDescent="0.25">
      <c r="A17884" s="308"/>
      <c r="B17884" s="309"/>
      <c r="C17884" s="308"/>
      <c r="D17884" s="310"/>
    </row>
    <row r="17885" spans="1:4" x14ac:dyDescent="0.25">
      <c r="A17885" s="308"/>
      <c r="B17885" s="309"/>
      <c r="C17885" s="308"/>
      <c r="D17885" s="310"/>
    </row>
    <row r="17886" spans="1:4" x14ac:dyDescent="0.25">
      <c r="A17886" s="308"/>
      <c r="B17886" s="309"/>
      <c r="C17886" s="308"/>
      <c r="D17886" s="310"/>
    </row>
    <row r="17887" spans="1:4" x14ac:dyDescent="0.25">
      <c r="A17887" s="308"/>
      <c r="B17887" s="309"/>
      <c r="C17887" s="308"/>
      <c r="D17887" s="310"/>
    </row>
    <row r="17888" spans="1:4" x14ac:dyDescent="0.25">
      <c r="A17888" s="308"/>
      <c r="B17888" s="309"/>
      <c r="C17888" s="308"/>
      <c r="D17888" s="310"/>
    </row>
    <row r="17889" spans="1:4" x14ac:dyDescent="0.25">
      <c r="A17889" s="308"/>
      <c r="B17889" s="309"/>
      <c r="C17889" s="308"/>
      <c r="D17889" s="310"/>
    </row>
    <row r="17890" spans="1:4" x14ac:dyDescent="0.25">
      <c r="A17890" s="308"/>
      <c r="B17890" s="309"/>
      <c r="C17890" s="308"/>
      <c r="D17890" s="310"/>
    </row>
    <row r="17891" spans="1:4" x14ac:dyDescent="0.25">
      <c r="A17891" s="308"/>
      <c r="B17891" s="309"/>
      <c r="C17891" s="308"/>
      <c r="D17891" s="310"/>
    </row>
    <row r="17892" spans="1:4" x14ac:dyDescent="0.25">
      <c r="A17892" s="308"/>
      <c r="B17892" s="309"/>
      <c r="C17892" s="308"/>
      <c r="D17892" s="310"/>
    </row>
    <row r="17893" spans="1:4" x14ac:dyDescent="0.25">
      <c r="A17893" s="308"/>
      <c r="B17893" s="309"/>
      <c r="C17893" s="308"/>
      <c r="D17893" s="310"/>
    </row>
    <row r="17894" spans="1:4" x14ac:dyDescent="0.25">
      <c r="A17894" s="308"/>
      <c r="B17894" s="309"/>
      <c r="C17894" s="308"/>
      <c r="D17894" s="310"/>
    </row>
    <row r="17895" spans="1:4" x14ac:dyDescent="0.25">
      <c r="A17895" s="308"/>
      <c r="B17895" s="309"/>
      <c r="C17895" s="308"/>
      <c r="D17895" s="310"/>
    </row>
    <row r="17896" spans="1:4" x14ac:dyDescent="0.25">
      <c r="A17896" s="308"/>
      <c r="B17896" s="309"/>
      <c r="C17896" s="308"/>
      <c r="D17896" s="310"/>
    </row>
    <row r="17897" spans="1:4" x14ac:dyDescent="0.25">
      <c r="A17897" s="308"/>
      <c r="B17897" s="309"/>
      <c r="C17897" s="308"/>
      <c r="D17897" s="310"/>
    </row>
    <row r="17898" spans="1:4" x14ac:dyDescent="0.25">
      <c r="A17898" s="308"/>
      <c r="B17898" s="309"/>
      <c r="C17898" s="308"/>
      <c r="D17898" s="310"/>
    </row>
    <row r="17899" spans="1:4" x14ac:dyDescent="0.25">
      <c r="A17899" s="308"/>
      <c r="B17899" s="309"/>
      <c r="C17899" s="308"/>
      <c r="D17899" s="310"/>
    </row>
    <row r="17900" spans="1:4" x14ac:dyDescent="0.25">
      <c r="A17900" s="308"/>
      <c r="B17900" s="309"/>
      <c r="C17900" s="308"/>
      <c r="D17900" s="310"/>
    </row>
    <row r="17901" spans="1:4" x14ac:dyDescent="0.25">
      <c r="A17901" s="308"/>
      <c r="B17901" s="309"/>
      <c r="C17901" s="308"/>
      <c r="D17901" s="310"/>
    </row>
    <row r="17902" spans="1:4" x14ac:dyDescent="0.25">
      <c r="A17902" s="308"/>
      <c r="B17902" s="309"/>
      <c r="C17902" s="308"/>
      <c r="D17902" s="310"/>
    </row>
    <row r="17903" spans="1:4" x14ac:dyDescent="0.25">
      <c r="A17903" s="308"/>
      <c r="B17903" s="309"/>
      <c r="C17903" s="308"/>
      <c r="D17903" s="310"/>
    </row>
    <row r="17904" spans="1:4" x14ac:dyDescent="0.25">
      <c r="A17904" s="308"/>
      <c r="B17904" s="309"/>
      <c r="C17904" s="308"/>
      <c r="D17904" s="310"/>
    </row>
    <row r="17905" spans="1:4" x14ac:dyDescent="0.25">
      <c r="A17905" s="308"/>
      <c r="B17905" s="309"/>
      <c r="C17905" s="308"/>
      <c r="D17905" s="310"/>
    </row>
    <row r="17906" spans="1:4" x14ac:dyDescent="0.25">
      <c r="A17906" s="308"/>
      <c r="B17906" s="309"/>
      <c r="C17906" s="308"/>
      <c r="D17906" s="310"/>
    </row>
    <row r="17907" spans="1:4" x14ac:dyDescent="0.25">
      <c r="A17907" s="308"/>
      <c r="B17907" s="309"/>
      <c r="C17907" s="308"/>
      <c r="D17907" s="310"/>
    </row>
    <row r="17908" spans="1:4" x14ac:dyDescent="0.25">
      <c r="A17908" s="308"/>
      <c r="B17908" s="309"/>
      <c r="C17908" s="308"/>
      <c r="D17908" s="310"/>
    </row>
    <row r="17909" spans="1:4" x14ac:dyDescent="0.25">
      <c r="A17909" s="308"/>
      <c r="B17909" s="309"/>
      <c r="C17909" s="308"/>
      <c r="D17909" s="310"/>
    </row>
    <row r="17910" spans="1:4" x14ac:dyDescent="0.25">
      <c r="A17910" s="308"/>
      <c r="B17910" s="309"/>
      <c r="C17910" s="308"/>
      <c r="D17910" s="310"/>
    </row>
    <row r="17911" spans="1:4" x14ac:dyDescent="0.25">
      <c r="A17911" s="308"/>
      <c r="B17911" s="309"/>
      <c r="C17911" s="308"/>
      <c r="D17911" s="310"/>
    </row>
    <row r="17912" spans="1:4" x14ac:dyDescent="0.25">
      <c r="A17912" s="308"/>
      <c r="B17912" s="309"/>
      <c r="C17912" s="308"/>
      <c r="D17912" s="310"/>
    </row>
    <row r="17913" spans="1:4" x14ac:dyDescent="0.25">
      <c r="A17913" s="308"/>
      <c r="B17913" s="309"/>
      <c r="C17913" s="308"/>
      <c r="D17913" s="310"/>
    </row>
    <row r="17914" spans="1:4" x14ac:dyDescent="0.25">
      <c r="A17914" s="308"/>
      <c r="B17914" s="309"/>
      <c r="C17914" s="308"/>
      <c r="D17914" s="310"/>
    </row>
    <row r="17915" spans="1:4" x14ac:dyDescent="0.25">
      <c r="A17915" s="308"/>
      <c r="B17915" s="309"/>
      <c r="C17915" s="308"/>
      <c r="D17915" s="310"/>
    </row>
    <row r="17916" spans="1:4" x14ac:dyDescent="0.25">
      <c r="A17916" s="308"/>
      <c r="B17916" s="309"/>
      <c r="C17916" s="308"/>
      <c r="D17916" s="310"/>
    </row>
    <row r="17917" spans="1:4" x14ac:dyDescent="0.25">
      <c r="A17917" s="308"/>
      <c r="B17917" s="309"/>
      <c r="C17917" s="308"/>
      <c r="D17917" s="310"/>
    </row>
    <row r="17918" spans="1:4" x14ac:dyDescent="0.25">
      <c r="A17918" s="308"/>
      <c r="B17918" s="309"/>
      <c r="C17918" s="308"/>
      <c r="D17918" s="310"/>
    </row>
    <row r="17919" spans="1:4" x14ac:dyDescent="0.25">
      <c r="A17919" s="308"/>
      <c r="B17919" s="309"/>
      <c r="C17919" s="308"/>
      <c r="D17919" s="310"/>
    </row>
    <row r="17920" spans="1:4" x14ac:dyDescent="0.25">
      <c r="A17920" s="308"/>
      <c r="B17920" s="309"/>
      <c r="C17920" s="308"/>
      <c r="D17920" s="310"/>
    </row>
    <row r="17921" spans="1:4" x14ac:dyDescent="0.25">
      <c r="A17921" s="308"/>
      <c r="B17921" s="309"/>
      <c r="C17921" s="308"/>
      <c r="D17921" s="310"/>
    </row>
    <row r="17922" spans="1:4" x14ac:dyDescent="0.25">
      <c r="A17922" s="308"/>
      <c r="B17922" s="309"/>
      <c r="C17922" s="308"/>
      <c r="D17922" s="310"/>
    </row>
    <row r="17923" spans="1:4" x14ac:dyDescent="0.25">
      <c r="A17923" s="308"/>
      <c r="B17923" s="309"/>
      <c r="C17923" s="308"/>
      <c r="D17923" s="310"/>
    </row>
    <row r="17924" spans="1:4" x14ac:dyDescent="0.25">
      <c r="A17924" s="308"/>
      <c r="B17924" s="309"/>
      <c r="C17924" s="308"/>
      <c r="D17924" s="310"/>
    </row>
    <row r="17925" spans="1:4" x14ac:dyDescent="0.25">
      <c r="A17925" s="308"/>
      <c r="B17925" s="309"/>
      <c r="C17925" s="308"/>
      <c r="D17925" s="310"/>
    </row>
    <row r="17926" spans="1:4" x14ac:dyDescent="0.25">
      <c r="A17926" s="308"/>
      <c r="B17926" s="309"/>
      <c r="C17926" s="308"/>
      <c r="D17926" s="310"/>
    </row>
    <row r="17927" spans="1:4" x14ac:dyDescent="0.25">
      <c r="A17927" s="308"/>
      <c r="B17927" s="309"/>
      <c r="C17927" s="308"/>
      <c r="D17927" s="310"/>
    </row>
    <row r="17928" spans="1:4" x14ac:dyDescent="0.25">
      <c r="A17928" s="308"/>
      <c r="B17928" s="309"/>
      <c r="C17928" s="308"/>
      <c r="D17928" s="310"/>
    </row>
    <row r="17929" spans="1:4" x14ac:dyDescent="0.25">
      <c r="A17929" s="308"/>
      <c r="B17929" s="309"/>
      <c r="C17929" s="308"/>
      <c r="D17929" s="310"/>
    </row>
    <row r="17930" spans="1:4" x14ac:dyDescent="0.25">
      <c r="A17930" s="308"/>
      <c r="B17930" s="309"/>
      <c r="C17930" s="308"/>
      <c r="D17930" s="310"/>
    </row>
    <row r="17931" spans="1:4" x14ac:dyDescent="0.25">
      <c r="A17931" s="308"/>
      <c r="B17931" s="309"/>
      <c r="C17931" s="308"/>
      <c r="D17931" s="310"/>
    </row>
    <row r="17932" spans="1:4" x14ac:dyDescent="0.25">
      <c r="A17932" s="308"/>
      <c r="B17932" s="309"/>
      <c r="C17932" s="308"/>
      <c r="D17932" s="310"/>
    </row>
    <row r="17933" spans="1:4" x14ac:dyDescent="0.25">
      <c r="A17933" s="308"/>
      <c r="B17933" s="309"/>
      <c r="C17933" s="308"/>
      <c r="D17933" s="310"/>
    </row>
    <row r="17934" spans="1:4" x14ac:dyDescent="0.25">
      <c r="A17934" s="308"/>
      <c r="B17934" s="309"/>
      <c r="C17934" s="308"/>
      <c r="D17934" s="310"/>
    </row>
    <row r="17935" spans="1:4" x14ac:dyDescent="0.25">
      <c r="A17935" s="308"/>
      <c r="B17935" s="309"/>
      <c r="C17935" s="308"/>
      <c r="D17935" s="310"/>
    </row>
    <row r="17936" spans="1:4" x14ac:dyDescent="0.25">
      <c r="A17936" s="308"/>
      <c r="B17936" s="309"/>
      <c r="C17936" s="308"/>
      <c r="D17936" s="310"/>
    </row>
    <row r="17937" spans="1:4" x14ac:dyDescent="0.25">
      <c r="A17937" s="308"/>
      <c r="B17937" s="309"/>
      <c r="C17937" s="308"/>
      <c r="D17937" s="310"/>
    </row>
    <row r="17938" spans="1:4" x14ac:dyDescent="0.25">
      <c r="A17938" s="308"/>
      <c r="B17938" s="309"/>
      <c r="C17938" s="308"/>
      <c r="D17938" s="310"/>
    </row>
    <row r="17939" spans="1:4" x14ac:dyDescent="0.25">
      <c r="A17939" s="308"/>
      <c r="B17939" s="309"/>
      <c r="C17939" s="308"/>
      <c r="D17939" s="310"/>
    </row>
    <row r="17940" spans="1:4" x14ac:dyDescent="0.25">
      <c r="A17940" s="308"/>
      <c r="B17940" s="309"/>
      <c r="C17940" s="308"/>
      <c r="D17940" s="310"/>
    </row>
    <row r="17941" spans="1:4" x14ac:dyDescent="0.25">
      <c r="A17941" s="308"/>
      <c r="B17941" s="309"/>
      <c r="C17941" s="308"/>
      <c r="D17941" s="310"/>
    </row>
    <row r="17942" spans="1:4" x14ac:dyDescent="0.25">
      <c r="A17942" s="308"/>
      <c r="B17942" s="309"/>
      <c r="C17942" s="308"/>
      <c r="D17942" s="310"/>
    </row>
    <row r="17943" spans="1:4" x14ac:dyDescent="0.25">
      <c r="A17943" s="308"/>
      <c r="B17943" s="309"/>
      <c r="C17943" s="308"/>
      <c r="D17943" s="310"/>
    </row>
    <row r="17944" spans="1:4" x14ac:dyDescent="0.25">
      <c r="A17944" s="308"/>
      <c r="B17944" s="309"/>
      <c r="C17944" s="308"/>
      <c r="D17944" s="310"/>
    </row>
    <row r="17945" spans="1:4" x14ac:dyDescent="0.25">
      <c r="A17945" s="308"/>
      <c r="B17945" s="309"/>
      <c r="C17945" s="308"/>
      <c r="D17945" s="310"/>
    </row>
    <row r="17946" spans="1:4" x14ac:dyDescent="0.25">
      <c r="A17946" s="308"/>
      <c r="B17946" s="309"/>
      <c r="C17946" s="308"/>
      <c r="D17946" s="310"/>
    </row>
    <row r="17947" spans="1:4" x14ac:dyDescent="0.25">
      <c r="A17947" s="308"/>
      <c r="B17947" s="309"/>
      <c r="C17947" s="308"/>
      <c r="D17947" s="310"/>
    </row>
    <row r="17948" spans="1:4" x14ac:dyDescent="0.25">
      <c r="A17948" s="308"/>
      <c r="B17948" s="309"/>
      <c r="C17948" s="308"/>
      <c r="D17948" s="310"/>
    </row>
    <row r="17949" spans="1:4" x14ac:dyDescent="0.25">
      <c r="A17949" s="308"/>
      <c r="B17949" s="309"/>
      <c r="C17949" s="308"/>
      <c r="D17949" s="310"/>
    </row>
    <row r="17950" spans="1:4" x14ac:dyDescent="0.25">
      <c r="A17950" s="308"/>
      <c r="B17950" s="309"/>
      <c r="C17950" s="308"/>
      <c r="D17950" s="310"/>
    </row>
    <row r="17951" spans="1:4" x14ac:dyDescent="0.25">
      <c r="A17951" s="308"/>
      <c r="B17951" s="309"/>
      <c r="C17951" s="308"/>
      <c r="D17951" s="310"/>
    </row>
    <row r="17952" spans="1:4" x14ac:dyDescent="0.25">
      <c r="A17952" s="308"/>
      <c r="B17952" s="309"/>
      <c r="C17952" s="308"/>
      <c r="D17952" s="310"/>
    </row>
    <row r="17953" spans="1:4" x14ac:dyDescent="0.25">
      <c r="A17953" s="308"/>
      <c r="B17953" s="309"/>
      <c r="C17953" s="308"/>
      <c r="D17953" s="310"/>
    </row>
    <row r="17954" spans="1:4" x14ac:dyDescent="0.25">
      <c r="A17954" s="308"/>
      <c r="B17954" s="309"/>
      <c r="C17954" s="308"/>
      <c r="D17954" s="310"/>
    </row>
    <row r="17955" spans="1:4" x14ac:dyDescent="0.25">
      <c r="A17955" s="308"/>
      <c r="B17955" s="309"/>
      <c r="C17955" s="308"/>
      <c r="D17955" s="310"/>
    </row>
    <row r="17956" spans="1:4" x14ac:dyDescent="0.25">
      <c r="A17956" s="308"/>
      <c r="B17956" s="309"/>
      <c r="C17956" s="308"/>
      <c r="D17956" s="310"/>
    </row>
    <row r="17957" spans="1:4" x14ac:dyDescent="0.25">
      <c r="A17957" s="308"/>
      <c r="B17957" s="309"/>
      <c r="C17957" s="308"/>
      <c r="D17957" s="310"/>
    </row>
    <row r="17958" spans="1:4" x14ac:dyDescent="0.25">
      <c r="A17958" s="308"/>
      <c r="B17958" s="309"/>
      <c r="C17958" s="308"/>
      <c r="D17958" s="310"/>
    </row>
    <row r="17959" spans="1:4" x14ac:dyDescent="0.25">
      <c r="A17959" s="308"/>
      <c r="B17959" s="309"/>
      <c r="C17959" s="308"/>
      <c r="D17959" s="310"/>
    </row>
    <row r="17960" spans="1:4" x14ac:dyDescent="0.25">
      <c r="A17960" s="308"/>
      <c r="B17960" s="309"/>
      <c r="C17960" s="308"/>
      <c r="D17960" s="310"/>
    </row>
    <row r="17961" spans="1:4" x14ac:dyDescent="0.25">
      <c r="A17961" s="308"/>
      <c r="B17961" s="309"/>
      <c r="C17961" s="308"/>
      <c r="D17961" s="310"/>
    </row>
    <row r="17962" spans="1:4" x14ac:dyDescent="0.25">
      <c r="A17962" s="308"/>
      <c r="B17962" s="309"/>
      <c r="C17962" s="308"/>
      <c r="D17962" s="310"/>
    </row>
    <row r="17963" spans="1:4" x14ac:dyDescent="0.25">
      <c r="A17963" s="308"/>
      <c r="B17963" s="309"/>
      <c r="C17963" s="308"/>
      <c r="D17963" s="310"/>
    </row>
    <row r="17964" spans="1:4" x14ac:dyDescent="0.25">
      <c r="A17964" s="308"/>
      <c r="B17964" s="309"/>
      <c r="C17964" s="308"/>
      <c r="D17964" s="310"/>
    </row>
    <row r="17965" spans="1:4" x14ac:dyDescent="0.25">
      <c r="A17965" s="308"/>
      <c r="B17965" s="309"/>
      <c r="C17965" s="308"/>
      <c r="D17965" s="310"/>
    </row>
    <row r="17966" spans="1:4" x14ac:dyDescent="0.25">
      <c r="A17966" s="308"/>
      <c r="B17966" s="309"/>
      <c r="C17966" s="308"/>
      <c r="D17966" s="310"/>
    </row>
    <row r="17967" spans="1:4" x14ac:dyDescent="0.25">
      <c r="A17967" s="308"/>
      <c r="B17967" s="309"/>
      <c r="C17967" s="308"/>
      <c r="D17967" s="310"/>
    </row>
    <row r="17968" spans="1:4" x14ac:dyDescent="0.25">
      <c r="A17968" s="308"/>
      <c r="B17968" s="309"/>
      <c r="C17968" s="308"/>
      <c r="D17968" s="310"/>
    </row>
    <row r="17969" spans="1:4" x14ac:dyDescent="0.25">
      <c r="A17969" s="308"/>
      <c r="B17969" s="309"/>
      <c r="C17969" s="308"/>
      <c r="D17969" s="310"/>
    </row>
    <row r="17970" spans="1:4" x14ac:dyDescent="0.25">
      <c r="A17970" s="308"/>
      <c r="B17970" s="309"/>
      <c r="C17970" s="308"/>
      <c r="D17970" s="310"/>
    </row>
    <row r="17971" spans="1:4" x14ac:dyDescent="0.25">
      <c r="A17971" s="308"/>
      <c r="B17971" s="309"/>
      <c r="C17971" s="308"/>
      <c r="D17971" s="310"/>
    </row>
    <row r="17972" spans="1:4" x14ac:dyDescent="0.25">
      <c r="A17972" s="308"/>
      <c r="B17972" s="309"/>
      <c r="C17972" s="308"/>
      <c r="D17972" s="310"/>
    </row>
    <row r="17973" spans="1:4" x14ac:dyDescent="0.25">
      <c r="A17973" s="308"/>
      <c r="B17973" s="309"/>
      <c r="C17973" s="308"/>
      <c r="D17973" s="310"/>
    </row>
    <row r="17974" spans="1:4" x14ac:dyDescent="0.25">
      <c r="A17974" s="308"/>
      <c r="B17974" s="309"/>
      <c r="C17974" s="308"/>
      <c r="D17974" s="310"/>
    </row>
    <row r="17975" spans="1:4" x14ac:dyDescent="0.25">
      <c r="A17975" s="308"/>
      <c r="B17975" s="309"/>
      <c r="C17975" s="308"/>
      <c r="D17975" s="310"/>
    </row>
    <row r="17976" spans="1:4" x14ac:dyDescent="0.25">
      <c r="A17976" s="308"/>
      <c r="B17976" s="309"/>
      <c r="C17976" s="308"/>
      <c r="D17976" s="310"/>
    </row>
    <row r="17977" spans="1:4" x14ac:dyDescent="0.25">
      <c r="A17977" s="308"/>
      <c r="B17977" s="309"/>
      <c r="C17977" s="308"/>
      <c r="D17977" s="310"/>
    </row>
    <row r="17978" spans="1:4" x14ac:dyDescent="0.25">
      <c r="A17978" s="308"/>
      <c r="B17978" s="309"/>
      <c r="C17978" s="308"/>
      <c r="D17978" s="310"/>
    </row>
    <row r="17979" spans="1:4" x14ac:dyDescent="0.25">
      <c r="A17979" s="308"/>
      <c r="B17979" s="309"/>
      <c r="C17979" s="308"/>
      <c r="D17979" s="310"/>
    </row>
    <row r="17980" spans="1:4" x14ac:dyDescent="0.25">
      <c r="A17980" s="308"/>
      <c r="B17980" s="309"/>
      <c r="C17980" s="308"/>
      <c r="D17980" s="310"/>
    </row>
    <row r="17981" spans="1:4" x14ac:dyDescent="0.25">
      <c r="A17981" s="308"/>
      <c r="B17981" s="309"/>
      <c r="C17981" s="308"/>
      <c r="D17981" s="310"/>
    </row>
    <row r="17982" spans="1:4" x14ac:dyDescent="0.25">
      <c r="A17982" s="308"/>
      <c r="B17982" s="309"/>
      <c r="C17982" s="308"/>
      <c r="D17982" s="310"/>
    </row>
    <row r="17983" spans="1:4" x14ac:dyDescent="0.25">
      <c r="A17983" s="308"/>
      <c r="B17983" s="309"/>
      <c r="C17983" s="308"/>
      <c r="D17983" s="310"/>
    </row>
    <row r="17984" spans="1:4" x14ac:dyDescent="0.25">
      <c r="A17984" s="308"/>
      <c r="B17984" s="309"/>
      <c r="C17984" s="308"/>
      <c r="D17984" s="310"/>
    </row>
    <row r="17985" spans="1:4" x14ac:dyDescent="0.25">
      <c r="A17985" s="308"/>
      <c r="B17985" s="309"/>
      <c r="C17985" s="308"/>
      <c r="D17985" s="310"/>
    </row>
    <row r="17986" spans="1:4" x14ac:dyDescent="0.25">
      <c r="A17986" s="308"/>
      <c r="B17986" s="309"/>
      <c r="C17986" s="308"/>
      <c r="D17986" s="310"/>
    </row>
    <row r="17987" spans="1:4" x14ac:dyDescent="0.25">
      <c r="A17987" s="308"/>
      <c r="B17987" s="309"/>
      <c r="C17987" s="308"/>
      <c r="D17987" s="310"/>
    </row>
    <row r="17988" spans="1:4" x14ac:dyDescent="0.25">
      <c r="A17988" s="308"/>
      <c r="B17988" s="309"/>
      <c r="C17988" s="308"/>
      <c r="D17988" s="310"/>
    </row>
    <row r="17989" spans="1:4" x14ac:dyDescent="0.25">
      <c r="A17989" s="308"/>
      <c r="B17989" s="309"/>
      <c r="C17989" s="308"/>
      <c r="D17989" s="310"/>
    </row>
    <row r="17990" spans="1:4" x14ac:dyDescent="0.25">
      <c r="A17990" s="308"/>
      <c r="B17990" s="309"/>
      <c r="C17990" s="308"/>
      <c r="D17990" s="310"/>
    </row>
    <row r="17991" spans="1:4" x14ac:dyDescent="0.25">
      <c r="A17991" s="308"/>
      <c r="B17991" s="309"/>
      <c r="C17991" s="308"/>
      <c r="D17991" s="310"/>
    </row>
    <row r="17992" spans="1:4" x14ac:dyDescent="0.25">
      <c r="A17992" s="308"/>
      <c r="B17992" s="309"/>
      <c r="C17992" s="308"/>
      <c r="D17992" s="310"/>
    </row>
    <row r="17993" spans="1:4" x14ac:dyDescent="0.25">
      <c r="A17993" s="308"/>
      <c r="B17993" s="309"/>
      <c r="C17993" s="308"/>
      <c r="D17993" s="310"/>
    </row>
    <row r="17994" spans="1:4" x14ac:dyDescent="0.25">
      <c r="A17994" s="308"/>
      <c r="B17994" s="309"/>
      <c r="C17994" s="308"/>
      <c r="D17994" s="310"/>
    </row>
    <row r="17995" spans="1:4" x14ac:dyDescent="0.25">
      <c r="A17995" s="308"/>
      <c r="B17995" s="309"/>
      <c r="C17995" s="308"/>
      <c r="D17995" s="310"/>
    </row>
    <row r="17996" spans="1:4" x14ac:dyDescent="0.25">
      <c r="A17996" s="308"/>
      <c r="B17996" s="309"/>
      <c r="C17996" s="308"/>
      <c r="D17996" s="310"/>
    </row>
    <row r="17997" spans="1:4" x14ac:dyDescent="0.25">
      <c r="A17997" s="308"/>
      <c r="B17997" s="309"/>
      <c r="C17997" s="308"/>
      <c r="D17997" s="310"/>
    </row>
    <row r="17998" spans="1:4" x14ac:dyDescent="0.25">
      <c r="A17998" s="308"/>
      <c r="B17998" s="309"/>
      <c r="C17998" s="308"/>
      <c r="D17998" s="310"/>
    </row>
    <row r="17999" spans="1:4" x14ac:dyDescent="0.25">
      <c r="A17999" s="308"/>
      <c r="B17999" s="309"/>
      <c r="C17999" s="308"/>
      <c r="D17999" s="310"/>
    </row>
    <row r="18000" spans="1:4" x14ac:dyDescent="0.25">
      <c r="A18000" s="308"/>
      <c r="B18000" s="309"/>
      <c r="C18000" s="308"/>
      <c r="D18000" s="310"/>
    </row>
    <row r="18001" spans="1:4" x14ac:dyDescent="0.25">
      <c r="A18001" s="308"/>
      <c r="B18001" s="309"/>
      <c r="C18001" s="308"/>
      <c r="D18001" s="310"/>
    </row>
    <row r="18002" spans="1:4" x14ac:dyDescent="0.25">
      <c r="A18002" s="308"/>
      <c r="B18002" s="309"/>
      <c r="C18002" s="308"/>
      <c r="D18002" s="310"/>
    </row>
    <row r="18003" spans="1:4" x14ac:dyDescent="0.25">
      <c r="A18003" s="308"/>
      <c r="B18003" s="309"/>
      <c r="C18003" s="308"/>
      <c r="D18003" s="310"/>
    </row>
    <row r="18004" spans="1:4" x14ac:dyDescent="0.25">
      <c r="A18004" s="308"/>
      <c r="B18004" s="309"/>
      <c r="C18004" s="308"/>
      <c r="D18004" s="310"/>
    </row>
    <row r="18005" spans="1:4" x14ac:dyDescent="0.25">
      <c r="A18005" s="308"/>
      <c r="B18005" s="309"/>
      <c r="C18005" s="308"/>
      <c r="D18005" s="310"/>
    </row>
    <row r="18006" spans="1:4" x14ac:dyDescent="0.25">
      <c r="A18006" s="308"/>
      <c r="B18006" s="309"/>
      <c r="C18006" s="308"/>
      <c r="D18006" s="310"/>
    </row>
    <row r="18007" spans="1:4" x14ac:dyDescent="0.25">
      <c r="A18007" s="308"/>
      <c r="B18007" s="309"/>
      <c r="C18007" s="308"/>
      <c r="D18007" s="310"/>
    </row>
    <row r="18008" spans="1:4" x14ac:dyDescent="0.25">
      <c r="A18008" s="308"/>
      <c r="B18008" s="309"/>
      <c r="C18008" s="308"/>
      <c r="D18008" s="310"/>
    </row>
    <row r="18009" spans="1:4" x14ac:dyDescent="0.25">
      <c r="A18009" s="308"/>
      <c r="B18009" s="309"/>
      <c r="C18009" s="308"/>
      <c r="D18009" s="310"/>
    </row>
    <row r="18010" spans="1:4" x14ac:dyDescent="0.25">
      <c r="A18010" s="308"/>
      <c r="B18010" s="309"/>
      <c r="C18010" s="308"/>
      <c r="D18010" s="310"/>
    </row>
    <row r="18011" spans="1:4" x14ac:dyDescent="0.25">
      <c r="A18011" s="308"/>
      <c r="B18011" s="309"/>
      <c r="C18011" s="308"/>
      <c r="D18011" s="310"/>
    </row>
    <row r="18012" spans="1:4" x14ac:dyDescent="0.25">
      <c r="A18012" s="308"/>
      <c r="B18012" s="309"/>
      <c r="C18012" s="308"/>
      <c r="D18012" s="310"/>
    </row>
    <row r="18013" spans="1:4" x14ac:dyDescent="0.25">
      <c r="A18013" s="308"/>
      <c r="B18013" s="309"/>
      <c r="C18013" s="308"/>
      <c r="D18013" s="310"/>
    </row>
    <row r="18014" spans="1:4" x14ac:dyDescent="0.25">
      <c r="A18014" s="308"/>
      <c r="B18014" s="309"/>
      <c r="C18014" s="308"/>
      <c r="D18014" s="310"/>
    </row>
    <row r="18015" spans="1:4" x14ac:dyDescent="0.25">
      <c r="A18015" s="308"/>
      <c r="B18015" s="309"/>
      <c r="C18015" s="308"/>
      <c r="D18015" s="310"/>
    </row>
    <row r="18016" spans="1:4" x14ac:dyDescent="0.25">
      <c r="A18016" s="308"/>
      <c r="B18016" s="309"/>
      <c r="C18016" s="308"/>
      <c r="D18016" s="310"/>
    </row>
    <row r="18017" spans="1:4" x14ac:dyDescent="0.25">
      <c r="A18017" s="308"/>
      <c r="B18017" s="309"/>
      <c r="C18017" s="308"/>
      <c r="D18017" s="310"/>
    </row>
    <row r="18018" spans="1:4" x14ac:dyDescent="0.25">
      <c r="A18018" s="308"/>
      <c r="B18018" s="309"/>
      <c r="C18018" s="308"/>
      <c r="D18018" s="310"/>
    </row>
    <row r="18019" spans="1:4" x14ac:dyDescent="0.25">
      <c r="A18019" s="308"/>
      <c r="B18019" s="309"/>
      <c r="C18019" s="308"/>
      <c r="D18019" s="310"/>
    </row>
    <row r="18020" spans="1:4" x14ac:dyDescent="0.25">
      <c r="A18020" s="308"/>
      <c r="B18020" s="309"/>
      <c r="C18020" s="308"/>
      <c r="D18020" s="310"/>
    </row>
    <row r="18021" spans="1:4" x14ac:dyDescent="0.25">
      <c r="A18021" s="308"/>
      <c r="B18021" s="309"/>
      <c r="C18021" s="308"/>
      <c r="D18021" s="310"/>
    </row>
    <row r="18022" spans="1:4" x14ac:dyDescent="0.25">
      <c r="A18022" s="308"/>
      <c r="B18022" s="309"/>
      <c r="C18022" s="308"/>
      <c r="D18022" s="310"/>
    </row>
    <row r="18023" spans="1:4" x14ac:dyDescent="0.25">
      <c r="A18023" s="308"/>
      <c r="B18023" s="309"/>
      <c r="C18023" s="308"/>
      <c r="D18023" s="310"/>
    </row>
    <row r="18024" spans="1:4" x14ac:dyDescent="0.25">
      <c r="A18024" s="308"/>
      <c r="B18024" s="309"/>
      <c r="C18024" s="308"/>
      <c r="D18024" s="310"/>
    </row>
    <row r="18025" spans="1:4" x14ac:dyDescent="0.25">
      <c r="A18025" s="308"/>
      <c r="B18025" s="309"/>
      <c r="C18025" s="308"/>
      <c r="D18025" s="310"/>
    </row>
    <row r="18026" spans="1:4" x14ac:dyDescent="0.25">
      <c r="A18026" s="308"/>
      <c r="B18026" s="309"/>
      <c r="C18026" s="308"/>
      <c r="D18026" s="310"/>
    </row>
    <row r="18027" spans="1:4" x14ac:dyDescent="0.25">
      <c r="A18027" s="308"/>
      <c r="B18027" s="309"/>
      <c r="C18027" s="308"/>
      <c r="D18027" s="310"/>
    </row>
    <row r="18028" spans="1:4" x14ac:dyDescent="0.25">
      <c r="A18028" s="308"/>
      <c r="B18028" s="309"/>
      <c r="C18028" s="308"/>
      <c r="D18028" s="310"/>
    </row>
    <row r="18029" spans="1:4" x14ac:dyDescent="0.25">
      <c r="A18029" s="308"/>
      <c r="B18029" s="309"/>
      <c r="C18029" s="308"/>
      <c r="D18029" s="310"/>
    </row>
    <row r="18030" spans="1:4" x14ac:dyDescent="0.25">
      <c r="A18030" s="308"/>
      <c r="B18030" s="309"/>
      <c r="C18030" s="308"/>
      <c r="D18030" s="310"/>
    </row>
    <row r="18031" spans="1:4" x14ac:dyDescent="0.25">
      <c r="A18031" s="308"/>
      <c r="B18031" s="309"/>
      <c r="C18031" s="308"/>
      <c r="D18031" s="310"/>
    </row>
    <row r="18032" spans="1:4" x14ac:dyDescent="0.25">
      <c r="A18032" s="308"/>
      <c r="B18032" s="309"/>
      <c r="C18032" s="308"/>
      <c r="D18032" s="310"/>
    </row>
    <row r="18033" spans="1:4" x14ac:dyDescent="0.25">
      <c r="A18033" s="308"/>
      <c r="B18033" s="309"/>
      <c r="C18033" s="308"/>
      <c r="D18033" s="310"/>
    </row>
    <row r="18034" spans="1:4" x14ac:dyDescent="0.25">
      <c r="A18034" s="308"/>
      <c r="B18034" s="309"/>
      <c r="C18034" s="308"/>
      <c r="D18034" s="310"/>
    </row>
    <row r="18035" spans="1:4" x14ac:dyDescent="0.25">
      <c r="A18035" s="308"/>
      <c r="B18035" s="309"/>
      <c r="C18035" s="308"/>
      <c r="D18035" s="310"/>
    </row>
    <row r="18036" spans="1:4" x14ac:dyDescent="0.25">
      <c r="A18036" s="308"/>
      <c r="B18036" s="309"/>
      <c r="C18036" s="308"/>
      <c r="D18036" s="310"/>
    </row>
    <row r="18037" spans="1:4" x14ac:dyDescent="0.25">
      <c r="A18037" s="308"/>
      <c r="B18037" s="309"/>
      <c r="C18037" s="308"/>
      <c r="D18037" s="310"/>
    </row>
    <row r="18038" spans="1:4" x14ac:dyDescent="0.25">
      <c r="A18038" s="308"/>
      <c r="B18038" s="309"/>
      <c r="C18038" s="308"/>
      <c r="D18038" s="310"/>
    </row>
    <row r="18039" spans="1:4" x14ac:dyDescent="0.25">
      <c r="A18039" s="308"/>
      <c r="B18039" s="309"/>
      <c r="C18039" s="308"/>
      <c r="D18039" s="310"/>
    </row>
    <row r="18040" spans="1:4" x14ac:dyDescent="0.25">
      <c r="A18040" s="308"/>
      <c r="B18040" s="309"/>
      <c r="C18040" s="308"/>
      <c r="D18040" s="310"/>
    </row>
    <row r="18041" spans="1:4" x14ac:dyDescent="0.25">
      <c r="A18041" s="308"/>
      <c r="B18041" s="309"/>
      <c r="C18041" s="308"/>
      <c r="D18041" s="310"/>
    </row>
    <row r="18042" spans="1:4" x14ac:dyDescent="0.25">
      <c r="A18042" s="308"/>
      <c r="B18042" s="309"/>
      <c r="C18042" s="308"/>
      <c r="D18042" s="310"/>
    </row>
    <row r="18043" spans="1:4" x14ac:dyDescent="0.25">
      <c r="A18043" s="308"/>
      <c r="B18043" s="309"/>
      <c r="C18043" s="308"/>
      <c r="D18043" s="310"/>
    </row>
    <row r="18044" spans="1:4" x14ac:dyDescent="0.25">
      <c r="A18044" s="308"/>
      <c r="B18044" s="309"/>
      <c r="C18044" s="308"/>
      <c r="D18044" s="310"/>
    </row>
    <row r="18045" spans="1:4" x14ac:dyDescent="0.25">
      <c r="A18045" s="308"/>
      <c r="B18045" s="309"/>
      <c r="C18045" s="308"/>
      <c r="D18045" s="310"/>
    </row>
    <row r="18046" spans="1:4" x14ac:dyDescent="0.25">
      <c r="A18046" s="308"/>
      <c r="B18046" s="309"/>
      <c r="C18046" s="308"/>
      <c r="D18046" s="310"/>
    </row>
    <row r="18047" spans="1:4" x14ac:dyDescent="0.25">
      <c r="A18047" s="308"/>
      <c r="B18047" s="309"/>
      <c r="C18047" s="308"/>
      <c r="D18047" s="310"/>
    </row>
    <row r="18048" spans="1:4" x14ac:dyDescent="0.25">
      <c r="A18048" s="308"/>
      <c r="B18048" s="309"/>
      <c r="C18048" s="308"/>
      <c r="D18048" s="310"/>
    </row>
    <row r="18049" spans="1:4" x14ac:dyDescent="0.25">
      <c r="A18049" s="308"/>
      <c r="B18049" s="309"/>
      <c r="C18049" s="308"/>
      <c r="D18049" s="310"/>
    </row>
    <row r="18050" spans="1:4" x14ac:dyDescent="0.25">
      <c r="A18050" s="308"/>
      <c r="B18050" s="309"/>
      <c r="C18050" s="308"/>
      <c r="D18050" s="310"/>
    </row>
    <row r="18051" spans="1:4" x14ac:dyDescent="0.25">
      <c r="A18051" s="308"/>
      <c r="B18051" s="309"/>
      <c r="C18051" s="308"/>
      <c r="D18051" s="310"/>
    </row>
    <row r="18052" spans="1:4" x14ac:dyDescent="0.25">
      <c r="A18052" s="308"/>
      <c r="B18052" s="309"/>
      <c r="C18052" s="308"/>
      <c r="D18052" s="310"/>
    </row>
    <row r="18053" spans="1:4" x14ac:dyDescent="0.25">
      <c r="A18053" s="308"/>
      <c r="B18053" s="309"/>
      <c r="C18053" s="308"/>
      <c r="D18053" s="310"/>
    </row>
    <row r="18054" spans="1:4" x14ac:dyDescent="0.25">
      <c r="A18054" s="308"/>
      <c r="B18054" s="309"/>
      <c r="C18054" s="308"/>
      <c r="D18054" s="310"/>
    </row>
    <row r="18055" spans="1:4" x14ac:dyDescent="0.25">
      <c r="A18055" s="308"/>
      <c r="B18055" s="309"/>
      <c r="C18055" s="308"/>
      <c r="D18055" s="310"/>
    </row>
    <row r="18056" spans="1:4" x14ac:dyDescent="0.25">
      <c r="A18056" s="308"/>
      <c r="B18056" s="309"/>
      <c r="C18056" s="308"/>
      <c r="D18056" s="310"/>
    </row>
    <row r="18057" spans="1:4" x14ac:dyDescent="0.25">
      <c r="A18057" s="308"/>
      <c r="B18057" s="309"/>
      <c r="C18057" s="308"/>
      <c r="D18057" s="310"/>
    </row>
    <row r="18058" spans="1:4" x14ac:dyDescent="0.25">
      <c r="A18058" s="308"/>
      <c r="B18058" s="309"/>
      <c r="C18058" s="308"/>
      <c r="D18058" s="310"/>
    </row>
    <row r="18059" spans="1:4" x14ac:dyDescent="0.25">
      <c r="A18059" s="308"/>
      <c r="B18059" s="309"/>
      <c r="C18059" s="308"/>
      <c r="D18059" s="310"/>
    </row>
    <row r="18060" spans="1:4" x14ac:dyDescent="0.25">
      <c r="A18060" s="308"/>
      <c r="B18060" s="309"/>
      <c r="C18060" s="308"/>
      <c r="D18060" s="310"/>
    </row>
    <row r="18061" spans="1:4" x14ac:dyDescent="0.25">
      <c r="A18061" s="308"/>
      <c r="B18061" s="309"/>
      <c r="C18061" s="308"/>
      <c r="D18061" s="310"/>
    </row>
    <row r="18062" spans="1:4" x14ac:dyDescent="0.25">
      <c r="A18062" s="308"/>
      <c r="B18062" s="309"/>
      <c r="C18062" s="308"/>
      <c r="D18062" s="310"/>
    </row>
    <row r="18063" spans="1:4" x14ac:dyDescent="0.25">
      <c r="A18063" s="308"/>
      <c r="B18063" s="309"/>
      <c r="C18063" s="308"/>
      <c r="D18063" s="310"/>
    </row>
    <row r="18064" spans="1:4" x14ac:dyDescent="0.25">
      <c r="A18064" s="308"/>
      <c r="B18064" s="309"/>
      <c r="C18064" s="308"/>
      <c r="D18064" s="310"/>
    </row>
    <row r="18065" spans="1:4" x14ac:dyDescent="0.25">
      <c r="A18065" s="308"/>
      <c r="B18065" s="309"/>
      <c r="C18065" s="308"/>
      <c r="D18065" s="310"/>
    </row>
    <row r="18066" spans="1:4" x14ac:dyDescent="0.25">
      <c r="A18066" s="308"/>
      <c r="B18066" s="309"/>
      <c r="C18066" s="308"/>
      <c r="D18066" s="310"/>
    </row>
    <row r="18067" spans="1:4" x14ac:dyDescent="0.25">
      <c r="A18067" s="308"/>
      <c r="B18067" s="309"/>
      <c r="C18067" s="308"/>
      <c r="D18067" s="310"/>
    </row>
    <row r="18068" spans="1:4" x14ac:dyDescent="0.25">
      <c r="A18068" s="308"/>
      <c r="B18068" s="309"/>
      <c r="C18068" s="308"/>
      <c r="D18068" s="310"/>
    </row>
    <row r="18069" spans="1:4" x14ac:dyDescent="0.25">
      <c r="A18069" s="308"/>
      <c r="B18069" s="309"/>
      <c r="C18069" s="308"/>
      <c r="D18069" s="310"/>
    </row>
    <row r="18070" spans="1:4" x14ac:dyDescent="0.25">
      <c r="A18070" s="308"/>
      <c r="B18070" s="309"/>
      <c r="C18070" s="308"/>
      <c r="D18070" s="310"/>
    </row>
    <row r="18071" spans="1:4" x14ac:dyDescent="0.25">
      <c r="A18071" s="308"/>
      <c r="B18071" s="309"/>
      <c r="C18071" s="308"/>
      <c r="D18071" s="310"/>
    </row>
    <row r="18072" spans="1:4" x14ac:dyDescent="0.25">
      <c r="A18072" s="308"/>
      <c r="B18072" s="309"/>
      <c r="C18072" s="308"/>
      <c r="D18072" s="310"/>
    </row>
    <row r="18073" spans="1:4" x14ac:dyDescent="0.25">
      <c r="A18073" s="308"/>
      <c r="B18073" s="309"/>
      <c r="C18073" s="308"/>
      <c r="D18073" s="310"/>
    </row>
    <row r="18074" spans="1:4" x14ac:dyDescent="0.25">
      <c r="A18074" s="308"/>
      <c r="B18074" s="309"/>
      <c r="C18074" s="308"/>
      <c r="D18074" s="310"/>
    </row>
    <row r="18075" spans="1:4" x14ac:dyDescent="0.25">
      <c r="A18075" s="308"/>
      <c r="B18075" s="309"/>
      <c r="C18075" s="308"/>
      <c r="D18075" s="310"/>
    </row>
    <row r="18076" spans="1:4" x14ac:dyDescent="0.25">
      <c r="A18076" s="308"/>
      <c r="B18076" s="309"/>
      <c r="C18076" s="308"/>
      <c r="D18076" s="310"/>
    </row>
    <row r="18077" spans="1:4" x14ac:dyDescent="0.25">
      <c r="A18077" s="308"/>
      <c r="B18077" s="309"/>
      <c r="C18077" s="308"/>
      <c r="D18077" s="310"/>
    </row>
    <row r="18078" spans="1:4" x14ac:dyDescent="0.25">
      <c r="A18078" s="308"/>
      <c r="B18078" s="309"/>
      <c r="C18078" s="308"/>
      <c r="D18078" s="310"/>
    </row>
    <row r="18079" spans="1:4" x14ac:dyDescent="0.25">
      <c r="A18079" s="308"/>
      <c r="B18079" s="309"/>
      <c r="C18079" s="308"/>
      <c r="D18079" s="310"/>
    </row>
    <row r="18080" spans="1:4" x14ac:dyDescent="0.25">
      <c r="A18080" s="308"/>
      <c r="B18080" s="309"/>
      <c r="C18080" s="308"/>
      <c r="D18080" s="310"/>
    </row>
    <row r="18081" spans="1:4" x14ac:dyDescent="0.25">
      <c r="A18081" s="308"/>
      <c r="B18081" s="309"/>
      <c r="C18081" s="308"/>
      <c r="D18081" s="310"/>
    </row>
    <row r="18082" spans="1:4" x14ac:dyDescent="0.25">
      <c r="A18082" s="308"/>
      <c r="B18082" s="309"/>
      <c r="C18082" s="308"/>
      <c r="D18082" s="310"/>
    </row>
    <row r="18083" spans="1:4" x14ac:dyDescent="0.25">
      <c r="A18083" s="308"/>
      <c r="B18083" s="309"/>
      <c r="C18083" s="308"/>
      <c r="D18083" s="310"/>
    </row>
    <row r="18084" spans="1:4" x14ac:dyDescent="0.25">
      <c r="A18084" s="308"/>
      <c r="B18084" s="309"/>
      <c r="C18084" s="308"/>
      <c r="D18084" s="310"/>
    </row>
    <row r="18085" spans="1:4" x14ac:dyDescent="0.25">
      <c r="A18085" s="308"/>
      <c r="B18085" s="309"/>
      <c r="C18085" s="308"/>
      <c r="D18085" s="310"/>
    </row>
    <row r="18086" spans="1:4" x14ac:dyDescent="0.25">
      <c r="A18086" s="308"/>
      <c r="B18086" s="309"/>
      <c r="C18086" s="308"/>
      <c r="D18086" s="310"/>
    </row>
    <row r="18087" spans="1:4" x14ac:dyDescent="0.25">
      <c r="A18087" s="308"/>
      <c r="B18087" s="309"/>
      <c r="C18087" s="308"/>
      <c r="D18087" s="310"/>
    </row>
    <row r="18088" spans="1:4" x14ac:dyDescent="0.25">
      <c r="A18088" s="308"/>
      <c r="B18088" s="309"/>
      <c r="C18088" s="308"/>
      <c r="D18088" s="310"/>
    </row>
    <row r="18089" spans="1:4" x14ac:dyDescent="0.25">
      <c r="A18089" s="308"/>
      <c r="B18089" s="309"/>
      <c r="C18089" s="308"/>
      <c r="D18089" s="310"/>
    </row>
    <row r="18090" spans="1:4" x14ac:dyDescent="0.25">
      <c r="A18090" s="308"/>
      <c r="B18090" s="309"/>
      <c r="C18090" s="308"/>
      <c r="D18090" s="310"/>
    </row>
    <row r="18091" spans="1:4" x14ac:dyDescent="0.25">
      <c r="A18091" s="308"/>
      <c r="B18091" s="309"/>
      <c r="C18091" s="308"/>
      <c r="D18091" s="310"/>
    </row>
    <row r="18092" spans="1:4" x14ac:dyDescent="0.25">
      <c r="A18092" s="308"/>
      <c r="B18092" s="309"/>
      <c r="C18092" s="308"/>
      <c r="D18092" s="310"/>
    </row>
    <row r="18093" spans="1:4" x14ac:dyDescent="0.25">
      <c r="A18093" s="308"/>
      <c r="B18093" s="309"/>
      <c r="C18093" s="308"/>
      <c r="D18093" s="310"/>
    </row>
    <row r="18094" spans="1:4" x14ac:dyDescent="0.25">
      <c r="A18094" s="308"/>
      <c r="B18094" s="309"/>
      <c r="C18094" s="308"/>
      <c r="D18094" s="310"/>
    </row>
    <row r="18095" spans="1:4" x14ac:dyDescent="0.25">
      <c r="A18095" s="308"/>
      <c r="B18095" s="309"/>
      <c r="C18095" s="308"/>
      <c r="D18095" s="310"/>
    </row>
    <row r="18096" spans="1:4" x14ac:dyDescent="0.25">
      <c r="A18096" s="308"/>
      <c r="B18096" s="309"/>
      <c r="C18096" s="308"/>
      <c r="D18096" s="310"/>
    </row>
    <row r="18097" spans="1:4" x14ac:dyDescent="0.25">
      <c r="A18097" s="308"/>
      <c r="B18097" s="309"/>
      <c r="C18097" s="308"/>
      <c r="D18097" s="310"/>
    </row>
    <row r="18098" spans="1:4" x14ac:dyDescent="0.25">
      <c r="A18098" s="308"/>
      <c r="B18098" s="309"/>
      <c r="C18098" s="308"/>
      <c r="D18098" s="310"/>
    </row>
    <row r="18099" spans="1:4" x14ac:dyDescent="0.25">
      <c r="A18099" s="308"/>
      <c r="B18099" s="309"/>
      <c r="C18099" s="308"/>
      <c r="D18099" s="310"/>
    </row>
    <row r="18100" spans="1:4" x14ac:dyDescent="0.25">
      <c r="A18100" s="308"/>
      <c r="B18100" s="309"/>
      <c r="C18100" s="308"/>
      <c r="D18100" s="310"/>
    </row>
    <row r="18101" spans="1:4" x14ac:dyDescent="0.25">
      <c r="A18101" s="308"/>
      <c r="B18101" s="309"/>
      <c r="C18101" s="308"/>
      <c r="D18101" s="310"/>
    </row>
    <row r="18102" spans="1:4" x14ac:dyDescent="0.25">
      <c r="A18102" s="308"/>
      <c r="B18102" s="309"/>
      <c r="C18102" s="308"/>
      <c r="D18102" s="310"/>
    </row>
    <row r="18103" spans="1:4" x14ac:dyDescent="0.25">
      <c r="A18103" s="308"/>
      <c r="B18103" s="309"/>
      <c r="C18103" s="308"/>
      <c r="D18103" s="310"/>
    </row>
    <row r="18104" spans="1:4" x14ac:dyDescent="0.25">
      <c r="A18104" s="308"/>
      <c r="B18104" s="309"/>
      <c r="C18104" s="308"/>
      <c r="D18104" s="310"/>
    </row>
    <row r="18105" spans="1:4" x14ac:dyDescent="0.25">
      <c r="A18105" s="308"/>
      <c r="B18105" s="309"/>
      <c r="C18105" s="308"/>
      <c r="D18105" s="310"/>
    </row>
    <row r="18106" spans="1:4" x14ac:dyDescent="0.25">
      <c r="A18106" s="308"/>
      <c r="B18106" s="309"/>
      <c r="C18106" s="308"/>
      <c r="D18106" s="310"/>
    </row>
    <row r="18107" spans="1:4" x14ac:dyDescent="0.25">
      <c r="A18107" s="308"/>
      <c r="B18107" s="309"/>
      <c r="C18107" s="308"/>
      <c r="D18107" s="310"/>
    </row>
    <row r="18108" spans="1:4" x14ac:dyDescent="0.25">
      <c r="A18108" s="308"/>
      <c r="B18108" s="309"/>
      <c r="C18108" s="308"/>
      <c r="D18108" s="310"/>
    </row>
    <row r="18109" spans="1:4" x14ac:dyDescent="0.25">
      <c r="A18109" s="308"/>
      <c r="B18109" s="309"/>
      <c r="C18109" s="308"/>
      <c r="D18109" s="310"/>
    </row>
    <row r="18110" spans="1:4" x14ac:dyDescent="0.25">
      <c r="A18110" s="308"/>
      <c r="B18110" s="309"/>
      <c r="C18110" s="308"/>
      <c r="D18110" s="310"/>
    </row>
    <row r="18111" spans="1:4" x14ac:dyDescent="0.25">
      <c r="A18111" s="308"/>
      <c r="B18111" s="309"/>
      <c r="C18111" s="308"/>
      <c r="D18111" s="310"/>
    </row>
    <row r="18112" spans="1:4" x14ac:dyDescent="0.25">
      <c r="A18112" s="308"/>
      <c r="B18112" s="309"/>
      <c r="C18112" s="308"/>
      <c r="D18112" s="310"/>
    </row>
    <row r="18113" spans="1:4" x14ac:dyDescent="0.25">
      <c r="A18113" s="308"/>
      <c r="B18113" s="309"/>
      <c r="C18113" s="308"/>
      <c r="D18113" s="310"/>
    </row>
    <row r="18114" spans="1:4" x14ac:dyDescent="0.25">
      <c r="A18114" s="308"/>
      <c r="B18114" s="309"/>
      <c r="C18114" s="308"/>
      <c r="D18114" s="310"/>
    </row>
    <row r="18115" spans="1:4" x14ac:dyDescent="0.25">
      <c r="A18115" s="308"/>
      <c r="B18115" s="309"/>
      <c r="C18115" s="308"/>
      <c r="D18115" s="310"/>
    </row>
    <row r="18116" spans="1:4" x14ac:dyDescent="0.25">
      <c r="A18116" s="308"/>
      <c r="B18116" s="309"/>
      <c r="C18116" s="308"/>
      <c r="D18116" s="310"/>
    </row>
    <row r="18117" spans="1:4" x14ac:dyDescent="0.25">
      <c r="A18117" s="308"/>
      <c r="B18117" s="309"/>
      <c r="C18117" s="308"/>
      <c r="D18117" s="310"/>
    </row>
    <row r="18118" spans="1:4" x14ac:dyDescent="0.25">
      <c r="A18118" s="308"/>
      <c r="B18118" s="309"/>
      <c r="C18118" s="308"/>
      <c r="D18118" s="310"/>
    </row>
    <row r="18119" spans="1:4" x14ac:dyDescent="0.25">
      <c r="A18119" s="308"/>
      <c r="B18119" s="309"/>
      <c r="C18119" s="308"/>
      <c r="D18119" s="310"/>
    </row>
    <row r="18120" spans="1:4" x14ac:dyDescent="0.25">
      <c r="A18120" s="308"/>
      <c r="B18120" s="309"/>
      <c r="C18120" s="308"/>
      <c r="D18120" s="310"/>
    </row>
    <row r="18121" spans="1:4" x14ac:dyDescent="0.25">
      <c r="A18121" s="308"/>
      <c r="B18121" s="309"/>
      <c r="C18121" s="308"/>
      <c r="D18121" s="310"/>
    </row>
    <row r="18122" spans="1:4" x14ac:dyDescent="0.25">
      <c r="A18122" s="308"/>
      <c r="B18122" s="309"/>
      <c r="C18122" s="308"/>
      <c r="D18122" s="310"/>
    </row>
    <row r="18123" spans="1:4" x14ac:dyDescent="0.25">
      <c r="A18123" s="308"/>
      <c r="B18123" s="309"/>
      <c r="C18123" s="308"/>
      <c r="D18123" s="310"/>
    </row>
    <row r="18124" spans="1:4" x14ac:dyDescent="0.25">
      <c r="A18124" s="308"/>
      <c r="B18124" s="309"/>
      <c r="C18124" s="308"/>
      <c r="D18124" s="310"/>
    </row>
    <row r="18125" spans="1:4" x14ac:dyDescent="0.25">
      <c r="A18125" s="308"/>
      <c r="B18125" s="309"/>
      <c r="C18125" s="308"/>
      <c r="D18125" s="310"/>
    </row>
    <row r="18126" spans="1:4" x14ac:dyDescent="0.25">
      <c r="A18126" s="308"/>
      <c r="B18126" s="309"/>
      <c r="C18126" s="308"/>
      <c r="D18126" s="310"/>
    </row>
    <row r="18127" spans="1:4" x14ac:dyDescent="0.25">
      <c r="A18127" s="308"/>
      <c r="B18127" s="309"/>
      <c r="C18127" s="308"/>
      <c r="D18127" s="310"/>
    </row>
    <row r="18128" spans="1:4" x14ac:dyDescent="0.25">
      <c r="A18128" s="308"/>
      <c r="B18128" s="309"/>
      <c r="C18128" s="308"/>
      <c r="D18128" s="310"/>
    </row>
    <row r="18129" spans="1:4" x14ac:dyDescent="0.25">
      <c r="A18129" s="308"/>
      <c r="B18129" s="309"/>
      <c r="C18129" s="308"/>
      <c r="D18129" s="310"/>
    </row>
    <row r="18130" spans="1:4" x14ac:dyDescent="0.25">
      <c r="A18130" s="308"/>
      <c r="B18130" s="309"/>
      <c r="C18130" s="308"/>
      <c r="D18130" s="310"/>
    </row>
    <row r="18131" spans="1:4" x14ac:dyDescent="0.25">
      <c r="A18131" s="308"/>
      <c r="B18131" s="309"/>
      <c r="C18131" s="308"/>
      <c r="D18131" s="310"/>
    </row>
    <row r="18132" spans="1:4" x14ac:dyDescent="0.25">
      <c r="A18132" s="308"/>
      <c r="B18132" s="309"/>
      <c r="C18132" s="308"/>
      <c r="D18132" s="310"/>
    </row>
    <row r="18133" spans="1:4" x14ac:dyDescent="0.25">
      <c r="A18133" s="308"/>
      <c r="B18133" s="309"/>
      <c r="C18133" s="308"/>
      <c r="D18133" s="310"/>
    </row>
    <row r="18134" spans="1:4" x14ac:dyDescent="0.25">
      <c r="A18134" s="308"/>
      <c r="B18134" s="309"/>
      <c r="C18134" s="308"/>
      <c r="D18134" s="310"/>
    </row>
    <row r="18135" spans="1:4" x14ac:dyDescent="0.25">
      <c r="A18135" s="308"/>
      <c r="B18135" s="309"/>
      <c r="C18135" s="308"/>
      <c r="D18135" s="310"/>
    </row>
    <row r="18136" spans="1:4" x14ac:dyDescent="0.25">
      <c r="A18136" s="308"/>
      <c r="B18136" s="309"/>
      <c r="C18136" s="308"/>
      <c r="D18136" s="310"/>
    </row>
    <row r="18137" spans="1:4" x14ac:dyDescent="0.25">
      <c r="A18137" s="308"/>
      <c r="B18137" s="309"/>
      <c r="C18137" s="308"/>
      <c r="D18137" s="310"/>
    </row>
    <row r="18138" spans="1:4" x14ac:dyDescent="0.25">
      <c r="A18138" s="308"/>
      <c r="B18138" s="309"/>
      <c r="C18138" s="308"/>
      <c r="D18138" s="310"/>
    </row>
    <row r="18139" spans="1:4" x14ac:dyDescent="0.25">
      <c r="A18139" s="308"/>
      <c r="B18139" s="309"/>
      <c r="C18139" s="308"/>
      <c r="D18139" s="310"/>
    </row>
    <row r="18140" spans="1:4" x14ac:dyDescent="0.25">
      <c r="A18140" s="308"/>
      <c r="B18140" s="309"/>
      <c r="C18140" s="308"/>
      <c r="D18140" s="310"/>
    </row>
    <row r="18141" spans="1:4" x14ac:dyDescent="0.25">
      <c r="A18141" s="308"/>
      <c r="B18141" s="309"/>
      <c r="C18141" s="308"/>
      <c r="D18141" s="310"/>
    </row>
    <row r="18142" spans="1:4" x14ac:dyDescent="0.25">
      <c r="A18142" s="308"/>
      <c r="B18142" s="309"/>
      <c r="C18142" s="308"/>
      <c r="D18142" s="310"/>
    </row>
    <row r="18143" spans="1:4" x14ac:dyDescent="0.25">
      <c r="A18143" s="308"/>
      <c r="B18143" s="309"/>
      <c r="C18143" s="308"/>
      <c r="D18143" s="310"/>
    </row>
    <row r="18144" spans="1:4" x14ac:dyDescent="0.25">
      <c r="A18144" s="308"/>
      <c r="B18144" s="309"/>
      <c r="C18144" s="308"/>
      <c r="D18144" s="310"/>
    </row>
    <row r="18145" spans="1:4" x14ac:dyDescent="0.25">
      <c r="A18145" s="308"/>
      <c r="B18145" s="309"/>
      <c r="C18145" s="308"/>
      <c r="D18145" s="310"/>
    </row>
    <row r="18146" spans="1:4" x14ac:dyDescent="0.25">
      <c r="A18146" s="308"/>
      <c r="B18146" s="309"/>
      <c r="C18146" s="308"/>
      <c r="D18146" s="310"/>
    </row>
    <row r="18147" spans="1:4" x14ac:dyDescent="0.25">
      <c r="A18147" s="308"/>
      <c r="B18147" s="309"/>
      <c r="C18147" s="308"/>
      <c r="D18147" s="310"/>
    </row>
    <row r="18148" spans="1:4" x14ac:dyDescent="0.25">
      <c r="A18148" s="308"/>
      <c r="B18148" s="309"/>
      <c r="C18148" s="308"/>
      <c r="D18148" s="310"/>
    </row>
    <row r="18149" spans="1:4" x14ac:dyDescent="0.25">
      <c r="A18149" s="308"/>
      <c r="B18149" s="309"/>
      <c r="C18149" s="308"/>
      <c r="D18149" s="310"/>
    </row>
    <row r="18150" spans="1:4" x14ac:dyDescent="0.25">
      <c r="A18150" s="308"/>
      <c r="B18150" s="309"/>
      <c r="C18150" s="308"/>
      <c r="D18150" s="310"/>
    </row>
    <row r="18151" spans="1:4" x14ac:dyDescent="0.25">
      <c r="A18151" s="308"/>
      <c r="B18151" s="309"/>
      <c r="C18151" s="308"/>
      <c r="D18151" s="310"/>
    </row>
    <row r="18152" spans="1:4" x14ac:dyDescent="0.25">
      <c r="A18152" s="308"/>
      <c r="B18152" s="309"/>
      <c r="C18152" s="308"/>
      <c r="D18152" s="310"/>
    </row>
    <row r="18153" spans="1:4" x14ac:dyDescent="0.25">
      <c r="A18153" s="308"/>
      <c r="B18153" s="309"/>
      <c r="C18153" s="308"/>
      <c r="D18153" s="310"/>
    </row>
    <row r="18154" spans="1:4" x14ac:dyDescent="0.25">
      <c r="A18154" s="308"/>
      <c r="B18154" s="309"/>
      <c r="C18154" s="308"/>
      <c r="D18154" s="310"/>
    </row>
    <row r="18155" spans="1:4" x14ac:dyDescent="0.25">
      <c r="A18155" s="308"/>
      <c r="B18155" s="309"/>
      <c r="C18155" s="308"/>
      <c r="D18155" s="310"/>
    </row>
    <row r="18156" spans="1:4" x14ac:dyDescent="0.25">
      <c r="A18156" s="308"/>
      <c r="B18156" s="309"/>
      <c r="C18156" s="308"/>
      <c r="D18156" s="310"/>
    </row>
    <row r="18157" spans="1:4" x14ac:dyDescent="0.25">
      <c r="A18157" s="308"/>
      <c r="B18157" s="309"/>
      <c r="C18157" s="308"/>
      <c r="D18157" s="310"/>
    </row>
    <row r="18158" spans="1:4" x14ac:dyDescent="0.25">
      <c r="A18158" s="308"/>
      <c r="B18158" s="309"/>
      <c r="C18158" s="308"/>
      <c r="D18158" s="310"/>
    </row>
    <row r="18159" spans="1:4" x14ac:dyDescent="0.25">
      <c r="A18159" s="308"/>
      <c r="B18159" s="309"/>
      <c r="C18159" s="308"/>
      <c r="D18159" s="310"/>
    </row>
    <row r="18160" spans="1:4" x14ac:dyDescent="0.25">
      <c r="A18160" s="308"/>
      <c r="B18160" s="309"/>
      <c r="C18160" s="308"/>
      <c r="D18160" s="310"/>
    </row>
    <row r="18161" spans="1:4" x14ac:dyDescent="0.25">
      <c r="A18161" s="308"/>
      <c r="B18161" s="309"/>
      <c r="C18161" s="308"/>
      <c r="D18161" s="310"/>
    </row>
    <row r="18162" spans="1:4" x14ac:dyDescent="0.25">
      <c r="A18162" s="308"/>
      <c r="B18162" s="309"/>
      <c r="C18162" s="308"/>
      <c r="D18162" s="310"/>
    </row>
    <row r="18163" spans="1:4" x14ac:dyDescent="0.25">
      <c r="A18163" s="308"/>
      <c r="B18163" s="309"/>
      <c r="C18163" s="308"/>
      <c r="D18163" s="310"/>
    </row>
    <row r="18164" spans="1:4" x14ac:dyDescent="0.25">
      <c r="A18164" s="308"/>
      <c r="B18164" s="309"/>
      <c r="C18164" s="308"/>
      <c r="D18164" s="310"/>
    </row>
    <row r="18165" spans="1:4" x14ac:dyDescent="0.25">
      <c r="A18165" s="308"/>
      <c r="B18165" s="309"/>
      <c r="C18165" s="308"/>
      <c r="D18165" s="310"/>
    </row>
    <row r="18166" spans="1:4" x14ac:dyDescent="0.25">
      <c r="A18166" s="308"/>
      <c r="B18166" s="309"/>
      <c r="C18166" s="308"/>
      <c r="D18166" s="310"/>
    </row>
    <row r="18167" spans="1:4" x14ac:dyDescent="0.25">
      <c r="A18167" s="308"/>
      <c r="B18167" s="309"/>
      <c r="C18167" s="308"/>
      <c r="D18167" s="310"/>
    </row>
    <row r="18168" spans="1:4" x14ac:dyDescent="0.25">
      <c r="A18168" s="308"/>
      <c r="B18168" s="309"/>
      <c r="C18168" s="308"/>
      <c r="D18168" s="310"/>
    </row>
    <row r="18169" spans="1:4" x14ac:dyDescent="0.25">
      <c r="A18169" s="308"/>
      <c r="B18169" s="309"/>
      <c r="C18169" s="308"/>
      <c r="D18169" s="310"/>
    </row>
    <row r="18170" spans="1:4" x14ac:dyDescent="0.25">
      <c r="A18170" s="308"/>
      <c r="B18170" s="309"/>
      <c r="C18170" s="308"/>
      <c r="D18170" s="310"/>
    </row>
    <row r="18171" spans="1:4" x14ac:dyDescent="0.25">
      <c r="A18171" s="308"/>
      <c r="B18171" s="309"/>
      <c r="C18171" s="308"/>
      <c r="D18171" s="310"/>
    </row>
    <row r="18172" spans="1:4" x14ac:dyDescent="0.25">
      <c r="A18172" s="308"/>
      <c r="B18172" s="309"/>
      <c r="C18172" s="308"/>
      <c r="D18172" s="310"/>
    </row>
    <row r="18173" spans="1:4" x14ac:dyDescent="0.25">
      <c r="A18173" s="308"/>
      <c r="B18173" s="309"/>
      <c r="C18173" s="308"/>
      <c r="D18173" s="310"/>
    </row>
    <row r="18174" spans="1:4" x14ac:dyDescent="0.25">
      <c r="A18174" s="308"/>
      <c r="B18174" s="309"/>
      <c r="C18174" s="308"/>
      <c r="D18174" s="310"/>
    </row>
    <row r="18175" spans="1:4" x14ac:dyDescent="0.25">
      <c r="A18175" s="308"/>
      <c r="B18175" s="309"/>
      <c r="C18175" s="308"/>
      <c r="D18175" s="310"/>
    </row>
    <row r="18176" spans="1:4" x14ac:dyDescent="0.25">
      <c r="A18176" s="308"/>
      <c r="B18176" s="309"/>
      <c r="C18176" s="308"/>
      <c r="D18176" s="310"/>
    </row>
    <row r="18177" spans="1:4" x14ac:dyDescent="0.25">
      <c r="A18177" s="308"/>
      <c r="B18177" s="309"/>
      <c r="C18177" s="308"/>
      <c r="D18177" s="310"/>
    </row>
    <row r="18178" spans="1:4" x14ac:dyDescent="0.25">
      <c r="A18178" s="308"/>
      <c r="B18178" s="309"/>
      <c r="C18178" s="308"/>
      <c r="D18178" s="310"/>
    </row>
    <row r="18179" spans="1:4" x14ac:dyDescent="0.25">
      <c r="A18179" s="308"/>
      <c r="B18179" s="309"/>
      <c r="C18179" s="308"/>
      <c r="D18179" s="310"/>
    </row>
    <row r="18180" spans="1:4" x14ac:dyDescent="0.25">
      <c r="A18180" s="308"/>
      <c r="B18180" s="309"/>
      <c r="C18180" s="308"/>
      <c r="D18180" s="310"/>
    </row>
    <row r="18181" spans="1:4" x14ac:dyDescent="0.25">
      <c r="A18181" s="308"/>
      <c r="B18181" s="309"/>
      <c r="C18181" s="308"/>
      <c r="D18181" s="310"/>
    </row>
    <row r="18182" spans="1:4" x14ac:dyDescent="0.25">
      <c r="A18182" s="308"/>
      <c r="B18182" s="309"/>
      <c r="C18182" s="308"/>
      <c r="D18182" s="310"/>
    </row>
    <row r="18183" spans="1:4" x14ac:dyDescent="0.25">
      <c r="A18183" s="308"/>
      <c r="B18183" s="309"/>
      <c r="C18183" s="308"/>
      <c r="D18183" s="310"/>
    </row>
    <row r="18184" spans="1:4" x14ac:dyDescent="0.25">
      <c r="A18184" s="308"/>
      <c r="B18184" s="309"/>
      <c r="C18184" s="308"/>
      <c r="D18184" s="310"/>
    </row>
    <row r="18185" spans="1:4" x14ac:dyDescent="0.25">
      <c r="A18185" s="308"/>
      <c r="B18185" s="309"/>
      <c r="C18185" s="308"/>
      <c r="D18185" s="310"/>
    </row>
    <row r="18186" spans="1:4" x14ac:dyDescent="0.25">
      <c r="A18186" s="308"/>
      <c r="B18186" s="309"/>
      <c r="C18186" s="308"/>
      <c r="D18186" s="310"/>
    </row>
    <row r="18187" spans="1:4" x14ac:dyDescent="0.25">
      <c r="A18187" s="308"/>
      <c r="B18187" s="309"/>
      <c r="C18187" s="308"/>
      <c r="D18187" s="310"/>
    </row>
    <row r="18188" spans="1:4" x14ac:dyDescent="0.25">
      <c r="A18188" s="308"/>
      <c r="B18188" s="309"/>
      <c r="C18188" s="308"/>
      <c r="D18188" s="310"/>
    </row>
    <row r="18189" spans="1:4" x14ac:dyDescent="0.25">
      <c r="A18189" s="308"/>
      <c r="B18189" s="309"/>
      <c r="C18189" s="308"/>
      <c r="D18189" s="310"/>
    </row>
    <row r="18190" spans="1:4" x14ac:dyDescent="0.25">
      <c r="A18190" s="308"/>
      <c r="B18190" s="309"/>
      <c r="C18190" s="308"/>
      <c r="D18190" s="310"/>
    </row>
    <row r="18191" spans="1:4" x14ac:dyDescent="0.25">
      <c r="A18191" s="308"/>
      <c r="B18191" s="309"/>
      <c r="C18191" s="308"/>
      <c r="D18191" s="310"/>
    </row>
    <row r="18192" spans="1:4" x14ac:dyDescent="0.25">
      <c r="A18192" s="308"/>
      <c r="B18192" s="309"/>
      <c r="C18192" s="308"/>
      <c r="D18192" s="310"/>
    </row>
    <row r="18193" spans="1:4" x14ac:dyDescent="0.25">
      <c r="A18193" s="308"/>
      <c r="B18193" s="309"/>
      <c r="C18193" s="308"/>
      <c r="D18193" s="310"/>
    </row>
    <row r="18194" spans="1:4" x14ac:dyDescent="0.25">
      <c r="A18194" s="308"/>
      <c r="B18194" s="309"/>
      <c r="C18194" s="308"/>
      <c r="D18194" s="310"/>
    </row>
    <row r="18195" spans="1:4" x14ac:dyDescent="0.25">
      <c r="A18195" s="308"/>
      <c r="B18195" s="309"/>
      <c r="C18195" s="308"/>
      <c r="D18195" s="310"/>
    </row>
    <row r="18196" spans="1:4" x14ac:dyDescent="0.25">
      <c r="A18196" s="308"/>
      <c r="B18196" s="309"/>
      <c r="C18196" s="308"/>
      <c r="D18196" s="310"/>
    </row>
    <row r="18197" spans="1:4" x14ac:dyDescent="0.25">
      <c r="A18197" s="308"/>
      <c r="B18197" s="309"/>
      <c r="C18197" s="308"/>
      <c r="D18197" s="310"/>
    </row>
    <row r="18198" spans="1:4" x14ac:dyDescent="0.25">
      <c r="A18198" s="308"/>
      <c r="B18198" s="309"/>
      <c r="C18198" s="308"/>
      <c r="D18198" s="310"/>
    </row>
    <row r="18199" spans="1:4" x14ac:dyDescent="0.25">
      <c r="A18199" s="308"/>
      <c r="B18199" s="309"/>
      <c r="C18199" s="308"/>
      <c r="D18199" s="310"/>
    </row>
    <row r="18200" spans="1:4" x14ac:dyDescent="0.25">
      <c r="A18200" s="308"/>
      <c r="B18200" s="309"/>
      <c r="C18200" s="308"/>
      <c r="D18200" s="310"/>
    </row>
    <row r="18201" spans="1:4" x14ac:dyDescent="0.25">
      <c r="A18201" s="308"/>
      <c r="B18201" s="309"/>
      <c r="C18201" s="308"/>
      <c r="D18201" s="310"/>
    </row>
    <row r="18202" spans="1:4" x14ac:dyDescent="0.25">
      <c r="A18202" s="308"/>
      <c r="B18202" s="309"/>
      <c r="C18202" s="308"/>
      <c r="D18202" s="310"/>
    </row>
    <row r="18203" spans="1:4" x14ac:dyDescent="0.25">
      <c r="A18203" s="308"/>
      <c r="B18203" s="309"/>
      <c r="C18203" s="308"/>
      <c r="D18203" s="310"/>
    </row>
    <row r="18204" spans="1:4" x14ac:dyDescent="0.25">
      <c r="A18204" s="308"/>
      <c r="B18204" s="309"/>
      <c r="C18204" s="308"/>
      <c r="D18204" s="310"/>
    </row>
    <row r="18205" spans="1:4" x14ac:dyDescent="0.25">
      <c r="A18205" s="308"/>
      <c r="B18205" s="309"/>
      <c r="C18205" s="308"/>
      <c r="D18205" s="310"/>
    </row>
    <row r="18206" spans="1:4" x14ac:dyDescent="0.25">
      <c r="A18206" s="308"/>
      <c r="B18206" s="309"/>
      <c r="C18206" s="308"/>
      <c r="D18206" s="310"/>
    </row>
    <row r="18207" spans="1:4" x14ac:dyDescent="0.25">
      <c r="A18207" s="308"/>
      <c r="B18207" s="309"/>
      <c r="C18207" s="308"/>
      <c r="D18207" s="310"/>
    </row>
    <row r="18208" spans="1:4" x14ac:dyDescent="0.25">
      <c r="A18208" s="308"/>
      <c r="B18208" s="309"/>
      <c r="C18208" s="308"/>
      <c r="D18208" s="310"/>
    </row>
    <row r="18209" spans="1:4" x14ac:dyDescent="0.25">
      <c r="A18209" s="308"/>
      <c r="B18209" s="309"/>
      <c r="C18209" s="308"/>
      <c r="D18209" s="310"/>
    </row>
    <row r="18210" spans="1:4" x14ac:dyDescent="0.25">
      <c r="A18210" s="308"/>
      <c r="B18210" s="309"/>
      <c r="C18210" s="308"/>
      <c r="D18210" s="310"/>
    </row>
    <row r="18211" spans="1:4" x14ac:dyDescent="0.25">
      <c r="A18211" s="308"/>
      <c r="B18211" s="309"/>
      <c r="C18211" s="308"/>
      <c r="D18211" s="310"/>
    </row>
    <row r="18212" spans="1:4" x14ac:dyDescent="0.25">
      <c r="A18212" s="308"/>
      <c r="B18212" s="309"/>
      <c r="C18212" s="308"/>
      <c r="D18212" s="310"/>
    </row>
    <row r="18213" spans="1:4" x14ac:dyDescent="0.25">
      <c r="A18213" s="308"/>
      <c r="B18213" s="309"/>
      <c r="C18213" s="308"/>
      <c r="D18213" s="310"/>
    </row>
    <row r="18214" spans="1:4" x14ac:dyDescent="0.25">
      <c r="A18214" s="308"/>
      <c r="B18214" s="309"/>
      <c r="C18214" s="308"/>
      <c r="D18214" s="310"/>
    </row>
    <row r="18215" spans="1:4" x14ac:dyDescent="0.25">
      <c r="A18215" s="308"/>
      <c r="B18215" s="309"/>
      <c r="C18215" s="308"/>
      <c r="D18215" s="310"/>
    </row>
    <row r="18216" spans="1:4" x14ac:dyDescent="0.25">
      <c r="A18216" s="308"/>
      <c r="B18216" s="309"/>
      <c r="C18216" s="308"/>
      <c r="D18216" s="310"/>
    </row>
    <row r="18217" spans="1:4" x14ac:dyDescent="0.25">
      <c r="A18217" s="308"/>
      <c r="B18217" s="309"/>
      <c r="C18217" s="308"/>
      <c r="D18217" s="310"/>
    </row>
    <row r="18218" spans="1:4" x14ac:dyDescent="0.25">
      <c r="A18218" s="308"/>
      <c r="B18218" s="309"/>
      <c r="C18218" s="308"/>
      <c r="D18218" s="310"/>
    </row>
    <row r="18219" spans="1:4" x14ac:dyDescent="0.25">
      <c r="A18219" s="308"/>
      <c r="B18219" s="309"/>
      <c r="C18219" s="308"/>
      <c r="D18219" s="310"/>
    </row>
    <row r="18220" spans="1:4" x14ac:dyDescent="0.25">
      <c r="A18220" s="308"/>
      <c r="B18220" s="309"/>
      <c r="C18220" s="308"/>
      <c r="D18220" s="310"/>
    </row>
    <row r="18221" spans="1:4" x14ac:dyDescent="0.25">
      <c r="A18221" s="308"/>
      <c r="B18221" s="309"/>
      <c r="C18221" s="308"/>
      <c r="D18221" s="310"/>
    </row>
    <row r="18222" spans="1:4" x14ac:dyDescent="0.25">
      <c r="A18222" s="308"/>
      <c r="B18222" s="309"/>
      <c r="C18222" s="308"/>
      <c r="D18222" s="310"/>
    </row>
    <row r="18223" spans="1:4" x14ac:dyDescent="0.25">
      <c r="A18223" s="308"/>
      <c r="B18223" s="309"/>
      <c r="C18223" s="308"/>
      <c r="D18223" s="310"/>
    </row>
    <row r="18224" spans="1:4" x14ac:dyDescent="0.25">
      <c r="A18224" s="308"/>
      <c r="B18224" s="309"/>
      <c r="C18224" s="308"/>
      <c r="D18224" s="310"/>
    </row>
    <row r="18225" spans="1:4" x14ac:dyDescent="0.25">
      <c r="A18225" s="308"/>
      <c r="B18225" s="309"/>
      <c r="C18225" s="308"/>
      <c r="D18225" s="310"/>
    </row>
    <row r="18226" spans="1:4" x14ac:dyDescent="0.25">
      <c r="A18226" s="308"/>
      <c r="B18226" s="309"/>
      <c r="C18226" s="308"/>
      <c r="D18226" s="310"/>
    </row>
    <row r="18227" spans="1:4" x14ac:dyDescent="0.25">
      <c r="A18227" s="308"/>
      <c r="B18227" s="309"/>
      <c r="C18227" s="308"/>
      <c r="D18227" s="310"/>
    </row>
    <row r="18228" spans="1:4" x14ac:dyDescent="0.25">
      <c r="A18228" s="308"/>
      <c r="B18228" s="309"/>
      <c r="C18228" s="308"/>
      <c r="D18228" s="310"/>
    </row>
    <row r="18229" spans="1:4" x14ac:dyDescent="0.25">
      <c r="A18229" s="308"/>
      <c r="B18229" s="309"/>
      <c r="C18229" s="308"/>
      <c r="D18229" s="310"/>
    </row>
    <row r="18230" spans="1:4" x14ac:dyDescent="0.25">
      <c r="A18230" s="308"/>
      <c r="B18230" s="309"/>
      <c r="C18230" s="308"/>
      <c r="D18230" s="310"/>
    </row>
    <row r="18231" spans="1:4" x14ac:dyDescent="0.25">
      <c r="A18231" s="308"/>
      <c r="B18231" s="309"/>
      <c r="C18231" s="308"/>
      <c r="D18231" s="310"/>
    </row>
    <row r="18232" spans="1:4" x14ac:dyDescent="0.25">
      <c r="A18232" s="308"/>
      <c r="B18232" s="309"/>
      <c r="C18232" s="308"/>
      <c r="D18232" s="310"/>
    </row>
    <row r="18233" spans="1:4" x14ac:dyDescent="0.25">
      <c r="A18233" s="308"/>
      <c r="B18233" s="309"/>
      <c r="C18233" s="308"/>
      <c r="D18233" s="310"/>
    </row>
    <row r="18234" spans="1:4" x14ac:dyDescent="0.25">
      <c r="A18234" s="308"/>
      <c r="B18234" s="309"/>
      <c r="C18234" s="308"/>
      <c r="D18234" s="310"/>
    </row>
    <row r="18235" spans="1:4" x14ac:dyDescent="0.25">
      <c r="A18235" s="308"/>
      <c r="B18235" s="309"/>
      <c r="C18235" s="308"/>
      <c r="D18235" s="310"/>
    </row>
    <row r="18236" spans="1:4" x14ac:dyDescent="0.25">
      <c r="A18236" s="308"/>
      <c r="B18236" s="309"/>
      <c r="C18236" s="308"/>
      <c r="D18236" s="310"/>
    </row>
    <row r="18237" spans="1:4" x14ac:dyDescent="0.25">
      <c r="A18237" s="308"/>
      <c r="B18237" s="309"/>
      <c r="C18237" s="308"/>
      <c r="D18237" s="310"/>
    </row>
    <row r="18238" spans="1:4" x14ac:dyDescent="0.25">
      <c r="A18238" s="308"/>
      <c r="B18238" s="309"/>
      <c r="C18238" s="308"/>
      <c r="D18238" s="310"/>
    </row>
    <row r="18239" spans="1:4" x14ac:dyDescent="0.25">
      <c r="A18239" s="308"/>
      <c r="B18239" s="309"/>
      <c r="C18239" s="308"/>
      <c r="D18239" s="310"/>
    </row>
    <row r="18240" spans="1:4" x14ac:dyDescent="0.25">
      <c r="A18240" s="308"/>
      <c r="B18240" s="309"/>
      <c r="C18240" s="308"/>
      <c r="D18240" s="310"/>
    </row>
    <row r="18241" spans="1:4" x14ac:dyDescent="0.25">
      <c r="A18241" s="308"/>
      <c r="B18241" s="309"/>
      <c r="C18241" s="308"/>
      <c r="D18241" s="310"/>
    </row>
    <row r="18242" spans="1:4" x14ac:dyDescent="0.25">
      <c r="A18242" s="308"/>
      <c r="B18242" s="309"/>
      <c r="C18242" s="308"/>
      <c r="D18242" s="310"/>
    </row>
    <row r="18243" spans="1:4" x14ac:dyDescent="0.25">
      <c r="A18243" s="308"/>
      <c r="B18243" s="309"/>
      <c r="C18243" s="308"/>
      <c r="D18243" s="310"/>
    </row>
    <row r="18244" spans="1:4" x14ac:dyDescent="0.25">
      <c r="A18244" s="308"/>
      <c r="B18244" s="309"/>
      <c r="C18244" s="308"/>
      <c r="D18244" s="310"/>
    </row>
    <row r="18245" spans="1:4" x14ac:dyDescent="0.25">
      <c r="A18245" s="308"/>
      <c r="B18245" s="309"/>
      <c r="C18245" s="308"/>
      <c r="D18245" s="310"/>
    </row>
    <row r="18246" spans="1:4" x14ac:dyDescent="0.25">
      <c r="A18246" s="308"/>
      <c r="B18246" s="309"/>
      <c r="C18246" s="308"/>
      <c r="D18246" s="310"/>
    </row>
    <row r="18247" spans="1:4" x14ac:dyDescent="0.25">
      <c r="A18247" s="308"/>
      <c r="B18247" s="309"/>
      <c r="C18247" s="308"/>
      <c r="D18247" s="310"/>
    </row>
    <row r="18248" spans="1:4" x14ac:dyDescent="0.25">
      <c r="A18248" s="308"/>
      <c r="B18248" s="309"/>
      <c r="C18248" s="308"/>
      <c r="D18248" s="310"/>
    </row>
    <row r="18249" spans="1:4" x14ac:dyDescent="0.25">
      <c r="A18249" s="308"/>
      <c r="B18249" s="309"/>
      <c r="C18249" s="308"/>
      <c r="D18249" s="310"/>
    </row>
    <row r="18250" spans="1:4" x14ac:dyDescent="0.25">
      <c r="A18250" s="308"/>
      <c r="B18250" s="309"/>
      <c r="C18250" s="308"/>
      <c r="D18250" s="310"/>
    </row>
    <row r="18251" spans="1:4" x14ac:dyDescent="0.25">
      <c r="A18251" s="308"/>
      <c r="B18251" s="309"/>
      <c r="C18251" s="308"/>
      <c r="D18251" s="310"/>
    </row>
    <row r="18252" spans="1:4" x14ac:dyDescent="0.25">
      <c r="A18252" s="308"/>
      <c r="B18252" s="309"/>
      <c r="C18252" s="308"/>
      <c r="D18252" s="310"/>
    </row>
    <row r="18253" spans="1:4" x14ac:dyDescent="0.25">
      <c r="A18253" s="308"/>
      <c r="B18253" s="309"/>
      <c r="C18253" s="308"/>
      <c r="D18253" s="310"/>
    </row>
    <row r="18254" spans="1:4" x14ac:dyDescent="0.25">
      <c r="A18254" s="308"/>
      <c r="B18254" s="309"/>
      <c r="C18254" s="308"/>
      <c r="D18254" s="310"/>
    </row>
    <row r="18255" spans="1:4" x14ac:dyDescent="0.25">
      <c r="A18255" s="308"/>
      <c r="B18255" s="309"/>
      <c r="C18255" s="308"/>
      <c r="D18255" s="310"/>
    </row>
    <row r="18256" spans="1:4" x14ac:dyDescent="0.25">
      <c r="A18256" s="308"/>
      <c r="B18256" s="309"/>
      <c r="C18256" s="308"/>
      <c r="D18256" s="310"/>
    </row>
    <row r="18257" spans="1:4" x14ac:dyDescent="0.25">
      <c r="A18257" s="308"/>
      <c r="B18257" s="309"/>
      <c r="C18257" s="308"/>
      <c r="D18257" s="310"/>
    </row>
    <row r="18258" spans="1:4" x14ac:dyDescent="0.25">
      <c r="A18258" s="308"/>
      <c r="B18258" s="309"/>
      <c r="C18258" s="308"/>
      <c r="D18258" s="310"/>
    </row>
    <row r="18259" spans="1:4" x14ac:dyDescent="0.25">
      <c r="A18259" s="308"/>
      <c r="B18259" s="309"/>
      <c r="C18259" s="308"/>
      <c r="D18259" s="310"/>
    </row>
    <row r="18260" spans="1:4" x14ac:dyDescent="0.25">
      <c r="A18260" s="308"/>
      <c r="B18260" s="309"/>
      <c r="C18260" s="308"/>
      <c r="D18260" s="310"/>
    </row>
    <row r="18261" spans="1:4" x14ac:dyDescent="0.25">
      <c r="A18261" s="308"/>
      <c r="B18261" s="309"/>
      <c r="C18261" s="308"/>
      <c r="D18261" s="310"/>
    </row>
    <row r="18262" spans="1:4" x14ac:dyDescent="0.25">
      <c r="A18262" s="308"/>
      <c r="B18262" s="309"/>
      <c r="C18262" s="308"/>
      <c r="D18262" s="310"/>
    </row>
    <row r="18263" spans="1:4" x14ac:dyDescent="0.25">
      <c r="A18263" s="308"/>
      <c r="B18263" s="309"/>
      <c r="C18263" s="308"/>
      <c r="D18263" s="310"/>
    </row>
    <row r="18264" spans="1:4" x14ac:dyDescent="0.25">
      <c r="A18264" s="308"/>
      <c r="B18264" s="309"/>
      <c r="C18264" s="308"/>
      <c r="D18264" s="310"/>
    </row>
    <row r="18265" spans="1:4" x14ac:dyDescent="0.25">
      <c r="A18265" s="308"/>
      <c r="B18265" s="309"/>
      <c r="C18265" s="308"/>
      <c r="D18265" s="310"/>
    </row>
    <row r="18266" spans="1:4" x14ac:dyDescent="0.25">
      <c r="A18266" s="308"/>
      <c r="B18266" s="309"/>
      <c r="C18266" s="308"/>
      <c r="D18266" s="310"/>
    </row>
    <row r="18267" spans="1:4" x14ac:dyDescent="0.25">
      <c r="A18267" s="308"/>
      <c r="B18267" s="309"/>
      <c r="C18267" s="308"/>
      <c r="D18267" s="310"/>
    </row>
    <row r="18268" spans="1:4" x14ac:dyDescent="0.25">
      <c r="A18268" s="308"/>
      <c r="B18268" s="309"/>
      <c r="C18268" s="308"/>
      <c r="D18268" s="310"/>
    </row>
    <row r="18269" spans="1:4" x14ac:dyDescent="0.25">
      <c r="A18269" s="308"/>
      <c r="B18269" s="309"/>
      <c r="C18269" s="308"/>
      <c r="D18269" s="310"/>
    </row>
    <row r="18270" spans="1:4" x14ac:dyDescent="0.25">
      <c r="A18270" s="308"/>
      <c r="B18270" s="309"/>
      <c r="C18270" s="308"/>
      <c r="D18270" s="310"/>
    </row>
    <row r="18271" spans="1:4" x14ac:dyDescent="0.25">
      <c r="A18271" s="308"/>
      <c r="B18271" s="309"/>
      <c r="C18271" s="308"/>
      <c r="D18271" s="310"/>
    </row>
    <row r="18272" spans="1:4" x14ac:dyDescent="0.25">
      <c r="A18272" s="308"/>
      <c r="B18272" s="309"/>
      <c r="C18272" s="308"/>
      <c r="D18272" s="310"/>
    </row>
    <row r="18273" spans="1:4" x14ac:dyDescent="0.25">
      <c r="A18273" s="308"/>
      <c r="B18273" s="309"/>
      <c r="C18273" s="308"/>
      <c r="D18273" s="310"/>
    </row>
    <row r="18274" spans="1:4" x14ac:dyDescent="0.25">
      <c r="A18274" s="308"/>
      <c r="B18274" s="309"/>
      <c r="C18274" s="308"/>
      <c r="D18274" s="310"/>
    </row>
    <row r="18275" spans="1:4" x14ac:dyDescent="0.25">
      <c r="A18275" s="308"/>
      <c r="B18275" s="309"/>
      <c r="C18275" s="308"/>
      <c r="D18275" s="310"/>
    </row>
    <row r="18276" spans="1:4" x14ac:dyDescent="0.25">
      <c r="A18276" s="308"/>
      <c r="B18276" s="309"/>
      <c r="C18276" s="308"/>
      <c r="D18276" s="310"/>
    </row>
    <row r="18277" spans="1:4" x14ac:dyDescent="0.25">
      <c r="A18277" s="308"/>
      <c r="B18277" s="309"/>
      <c r="C18277" s="308"/>
      <c r="D18277" s="310"/>
    </row>
    <row r="18278" spans="1:4" x14ac:dyDescent="0.25">
      <c r="A18278" s="308"/>
      <c r="B18278" s="309"/>
      <c r="C18278" s="308"/>
      <c r="D18278" s="310"/>
    </row>
    <row r="18279" spans="1:4" x14ac:dyDescent="0.25">
      <c r="A18279" s="308"/>
      <c r="B18279" s="309"/>
      <c r="C18279" s="308"/>
      <c r="D18279" s="310"/>
    </row>
    <row r="18280" spans="1:4" x14ac:dyDescent="0.25">
      <c r="A18280" s="308"/>
      <c r="B18280" s="309"/>
      <c r="C18280" s="308"/>
      <c r="D18280" s="310"/>
    </row>
    <row r="18281" spans="1:4" x14ac:dyDescent="0.25">
      <c r="A18281" s="308"/>
      <c r="B18281" s="309"/>
      <c r="C18281" s="308"/>
      <c r="D18281" s="310"/>
    </row>
    <row r="18282" spans="1:4" x14ac:dyDescent="0.25">
      <c r="A18282" s="308"/>
      <c r="B18282" s="309"/>
      <c r="C18282" s="308"/>
      <c r="D18282" s="310"/>
    </row>
    <row r="18283" spans="1:4" x14ac:dyDescent="0.25">
      <c r="A18283" s="308"/>
      <c r="B18283" s="309"/>
      <c r="C18283" s="308"/>
      <c r="D18283" s="310"/>
    </row>
    <row r="18284" spans="1:4" x14ac:dyDescent="0.25">
      <c r="A18284" s="308"/>
      <c r="B18284" s="309"/>
      <c r="C18284" s="308"/>
      <c r="D18284" s="310"/>
    </row>
    <row r="18285" spans="1:4" x14ac:dyDescent="0.25">
      <c r="A18285" s="308"/>
      <c r="B18285" s="309"/>
      <c r="C18285" s="308"/>
      <c r="D18285" s="310"/>
    </row>
    <row r="18286" spans="1:4" x14ac:dyDescent="0.25">
      <c r="A18286" s="308"/>
      <c r="B18286" s="309"/>
      <c r="C18286" s="308"/>
      <c r="D18286" s="310"/>
    </row>
    <row r="18287" spans="1:4" x14ac:dyDescent="0.25">
      <c r="A18287" s="308"/>
      <c r="B18287" s="309"/>
      <c r="C18287" s="308"/>
      <c r="D18287" s="310"/>
    </row>
    <row r="18288" spans="1:4" x14ac:dyDescent="0.25">
      <c r="A18288" s="308"/>
      <c r="B18288" s="309"/>
      <c r="C18288" s="308"/>
      <c r="D18288" s="310"/>
    </row>
    <row r="18289" spans="1:4" x14ac:dyDescent="0.25">
      <c r="A18289" s="308"/>
      <c r="B18289" s="309"/>
      <c r="C18289" s="308"/>
      <c r="D18289" s="310"/>
    </row>
    <row r="18290" spans="1:4" x14ac:dyDescent="0.25">
      <c r="A18290" s="308"/>
      <c r="B18290" s="309"/>
      <c r="C18290" s="308"/>
      <c r="D18290" s="310"/>
    </row>
    <row r="18291" spans="1:4" x14ac:dyDescent="0.25">
      <c r="A18291" s="308"/>
      <c r="B18291" s="309"/>
      <c r="C18291" s="308"/>
      <c r="D18291" s="310"/>
    </row>
    <row r="18292" spans="1:4" x14ac:dyDescent="0.25">
      <c r="A18292" s="308"/>
      <c r="B18292" s="309"/>
      <c r="C18292" s="308"/>
      <c r="D18292" s="310"/>
    </row>
    <row r="18293" spans="1:4" x14ac:dyDescent="0.25">
      <c r="A18293" s="308"/>
      <c r="B18293" s="309"/>
      <c r="C18293" s="308"/>
      <c r="D18293" s="310"/>
    </row>
    <row r="18294" spans="1:4" x14ac:dyDescent="0.25">
      <c r="A18294" s="308"/>
      <c r="B18294" s="309"/>
      <c r="C18294" s="308"/>
      <c r="D18294" s="310"/>
    </row>
    <row r="18295" spans="1:4" x14ac:dyDescent="0.25">
      <c r="A18295" s="308"/>
      <c r="B18295" s="309"/>
      <c r="C18295" s="308"/>
      <c r="D18295" s="310"/>
    </row>
    <row r="18296" spans="1:4" x14ac:dyDescent="0.25">
      <c r="A18296" s="308"/>
      <c r="B18296" s="309"/>
      <c r="C18296" s="308"/>
      <c r="D18296" s="310"/>
    </row>
    <row r="18297" spans="1:4" x14ac:dyDescent="0.25">
      <c r="A18297" s="308"/>
      <c r="B18297" s="309"/>
      <c r="C18297" s="308"/>
      <c r="D18297" s="310"/>
    </row>
    <row r="18298" spans="1:4" x14ac:dyDescent="0.25">
      <c r="A18298" s="308"/>
      <c r="B18298" s="309"/>
      <c r="C18298" s="308"/>
      <c r="D18298" s="310"/>
    </row>
    <row r="18299" spans="1:4" x14ac:dyDescent="0.25">
      <c r="A18299" s="308"/>
      <c r="B18299" s="309"/>
      <c r="C18299" s="308"/>
      <c r="D18299" s="310"/>
    </row>
    <row r="18300" spans="1:4" x14ac:dyDescent="0.25">
      <c r="A18300" s="308"/>
      <c r="B18300" s="309"/>
      <c r="C18300" s="308"/>
      <c r="D18300" s="310"/>
    </row>
    <row r="18301" spans="1:4" x14ac:dyDescent="0.25">
      <c r="A18301" s="308"/>
      <c r="B18301" s="309"/>
      <c r="C18301" s="308"/>
      <c r="D18301" s="310"/>
    </row>
    <row r="18302" spans="1:4" x14ac:dyDescent="0.25">
      <c r="A18302" s="308"/>
      <c r="B18302" s="309"/>
      <c r="C18302" s="308"/>
      <c r="D18302" s="310"/>
    </row>
    <row r="18303" spans="1:4" x14ac:dyDescent="0.25">
      <c r="A18303" s="308"/>
      <c r="B18303" s="309"/>
      <c r="C18303" s="308"/>
      <c r="D18303" s="310"/>
    </row>
    <row r="18304" spans="1:4" x14ac:dyDescent="0.25">
      <c r="A18304" s="308"/>
      <c r="B18304" s="309"/>
      <c r="C18304" s="308"/>
      <c r="D18304" s="310"/>
    </row>
    <row r="18305" spans="1:4" x14ac:dyDescent="0.25">
      <c r="A18305" s="308"/>
      <c r="B18305" s="309"/>
      <c r="C18305" s="308"/>
      <c r="D18305" s="310"/>
    </row>
    <row r="18306" spans="1:4" x14ac:dyDescent="0.25">
      <c r="A18306" s="308"/>
      <c r="B18306" s="309"/>
      <c r="C18306" s="308"/>
      <c r="D18306" s="310"/>
    </row>
    <row r="18307" spans="1:4" x14ac:dyDescent="0.25">
      <c r="A18307" s="308"/>
      <c r="B18307" s="309"/>
      <c r="C18307" s="308"/>
      <c r="D18307" s="310"/>
    </row>
    <row r="18308" spans="1:4" x14ac:dyDescent="0.25">
      <c r="A18308" s="308"/>
      <c r="B18308" s="309"/>
      <c r="C18308" s="308"/>
      <c r="D18308" s="310"/>
    </row>
    <row r="18309" spans="1:4" x14ac:dyDescent="0.25">
      <c r="A18309" s="308"/>
      <c r="B18309" s="309"/>
      <c r="C18309" s="308"/>
      <c r="D18309" s="310"/>
    </row>
    <row r="18310" spans="1:4" x14ac:dyDescent="0.25">
      <c r="A18310" s="308"/>
      <c r="B18310" s="309"/>
      <c r="C18310" s="308"/>
      <c r="D18310" s="310"/>
    </row>
    <row r="18311" spans="1:4" x14ac:dyDescent="0.25">
      <c r="A18311" s="308"/>
      <c r="B18311" s="309"/>
      <c r="C18311" s="308"/>
      <c r="D18311" s="310"/>
    </row>
    <row r="18312" spans="1:4" x14ac:dyDescent="0.25">
      <c r="A18312" s="308"/>
      <c r="B18312" s="309"/>
      <c r="C18312" s="308"/>
      <c r="D18312" s="310"/>
    </row>
    <row r="18313" spans="1:4" x14ac:dyDescent="0.25">
      <c r="A18313" s="308"/>
      <c r="B18313" s="309"/>
      <c r="C18313" s="308"/>
      <c r="D18313" s="310"/>
    </row>
    <row r="18314" spans="1:4" x14ac:dyDescent="0.25">
      <c r="A18314" s="308"/>
      <c r="B18314" s="309"/>
      <c r="C18314" s="308"/>
      <c r="D18314" s="310"/>
    </row>
    <row r="18315" spans="1:4" x14ac:dyDescent="0.25">
      <c r="A18315" s="308"/>
      <c r="B18315" s="309"/>
      <c r="C18315" s="308"/>
      <c r="D18315" s="310"/>
    </row>
    <row r="18316" spans="1:4" x14ac:dyDescent="0.25">
      <c r="A18316" s="308"/>
      <c r="B18316" s="309"/>
      <c r="C18316" s="308"/>
      <c r="D18316" s="310"/>
    </row>
    <row r="18317" spans="1:4" x14ac:dyDescent="0.25">
      <c r="A18317" s="308"/>
      <c r="B18317" s="309"/>
      <c r="C18317" s="308"/>
      <c r="D18317" s="310"/>
    </row>
    <row r="18318" spans="1:4" x14ac:dyDescent="0.25">
      <c r="A18318" s="308"/>
      <c r="B18318" s="309"/>
      <c r="C18318" s="308"/>
      <c r="D18318" s="310"/>
    </row>
    <row r="18319" spans="1:4" x14ac:dyDescent="0.25">
      <c r="A18319" s="308"/>
      <c r="B18319" s="309"/>
      <c r="C18319" s="308"/>
      <c r="D18319" s="310"/>
    </row>
    <row r="18320" spans="1:4" x14ac:dyDescent="0.25">
      <c r="A18320" s="308"/>
      <c r="B18320" s="309"/>
      <c r="C18320" s="308"/>
      <c r="D18320" s="310"/>
    </row>
    <row r="18321" spans="1:4" x14ac:dyDescent="0.25">
      <c r="A18321" s="308"/>
      <c r="B18321" s="309"/>
      <c r="C18321" s="308"/>
      <c r="D18321" s="310"/>
    </row>
    <row r="18322" spans="1:4" x14ac:dyDescent="0.25">
      <c r="A18322" s="308"/>
      <c r="B18322" s="309"/>
      <c r="C18322" s="308"/>
      <c r="D18322" s="310"/>
    </row>
    <row r="18323" spans="1:4" x14ac:dyDescent="0.25">
      <c r="A18323" s="308"/>
      <c r="B18323" s="309"/>
      <c r="C18323" s="308"/>
      <c r="D18323" s="310"/>
    </row>
    <row r="18324" spans="1:4" x14ac:dyDescent="0.25">
      <c r="A18324" s="308"/>
      <c r="B18324" s="309"/>
      <c r="C18324" s="308"/>
      <c r="D18324" s="310"/>
    </row>
    <row r="18325" spans="1:4" x14ac:dyDescent="0.25">
      <c r="A18325" s="308"/>
      <c r="B18325" s="309"/>
      <c r="C18325" s="308"/>
      <c r="D18325" s="310"/>
    </row>
    <row r="18326" spans="1:4" x14ac:dyDescent="0.25">
      <c r="A18326" s="308"/>
      <c r="B18326" s="309"/>
      <c r="C18326" s="308"/>
      <c r="D18326" s="310"/>
    </row>
    <row r="18327" spans="1:4" x14ac:dyDescent="0.25">
      <c r="A18327" s="308"/>
      <c r="B18327" s="309"/>
      <c r="C18327" s="308"/>
      <c r="D18327" s="310"/>
    </row>
    <row r="18328" spans="1:4" x14ac:dyDescent="0.25">
      <c r="A18328" s="308"/>
      <c r="B18328" s="309"/>
      <c r="C18328" s="308"/>
      <c r="D18328" s="310"/>
    </row>
    <row r="18329" spans="1:4" x14ac:dyDescent="0.25">
      <c r="A18329" s="308"/>
      <c r="B18329" s="309"/>
      <c r="C18329" s="308"/>
      <c r="D18329" s="310"/>
    </row>
    <row r="18330" spans="1:4" x14ac:dyDescent="0.25">
      <c r="A18330" s="308"/>
      <c r="B18330" s="309"/>
      <c r="C18330" s="308"/>
      <c r="D18330" s="310"/>
    </row>
    <row r="18331" spans="1:4" x14ac:dyDescent="0.25">
      <c r="A18331" s="308"/>
      <c r="B18331" s="309"/>
      <c r="C18331" s="308"/>
      <c r="D18331" s="310"/>
    </row>
    <row r="18332" spans="1:4" x14ac:dyDescent="0.25">
      <c r="A18332" s="308"/>
      <c r="B18332" s="309"/>
      <c r="C18332" s="308"/>
      <c r="D18332" s="310"/>
    </row>
    <row r="18333" spans="1:4" x14ac:dyDescent="0.25">
      <c r="A18333" s="308"/>
      <c r="B18333" s="309"/>
      <c r="C18333" s="308"/>
      <c r="D18333" s="310"/>
    </row>
    <row r="18334" spans="1:4" x14ac:dyDescent="0.25">
      <c r="A18334" s="308"/>
      <c r="B18334" s="309"/>
      <c r="C18334" s="308"/>
      <c r="D18334" s="310"/>
    </row>
    <row r="18335" spans="1:4" x14ac:dyDescent="0.25">
      <c r="A18335" s="308"/>
      <c r="B18335" s="309"/>
      <c r="C18335" s="308"/>
      <c r="D18335" s="310"/>
    </row>
    <row r="18336" spans="1:4" x14ac:dyDescent="0.25">
      <c r="A18336" s="308"/>
      <c r="B18336" s="309"/>
      <c r="C18336" s="308"/>
      <c r="D18336" s="310"/>
    </row>
    <row r="18337" spans="1:4" x14ac:dyDescent="0.25">
      <c r="A18337" s="308"/>
      <c r="B18337" s="309"/>
      <c r="C18337" s="308"/>
      <c r="D18337" s="310"/>
    </row>
    <row r="18338" spans="1:4" x14ac:dyDescent="0.25">
      <c r="A18338" s="308"/>
      <c r="B18338" s="309"/>
      <c r="C18338" s="308"/>
      <c r="D18338" s="310"/>
    </row>
    <row r="18339" spans="1:4" x14ac:dyDescent="0.25">
      <c r="A18339" s="308"/>
      <c r="B18339" s="309"/>
      <c r="C18339" s="308"/>
      <c r="D18339" s="310"/>
    </row>
    <row r="18340" spans="1:4" x14ac:dyDescent="0.25">
      <c r="A18340" s="308"/>
      <c r="B18340" s="309"/>
      <c r="C18340" s="308"/>
      <c r="D18340" s="310"/>
    </row>
    <row r="18341" spans="1:4" x14ac:dyDescent="0.25">
      <c r="A18341" s="308"/>
      <c r="B18341" s="309"/>
      <c r="C18341" s="308"/>
      <c r="D18341" s="310"/>
    </row>
    <row r="18342" spans="1:4" x14ac:dyDescent="0.25">
      <c r="A18342" s="308"/>
      <c r="B18342" s="309"/>
      <c r="C18342" s="308"/>
      <c r="D18342" s="310"/>
    </row>
    <row r="18343" spans="1:4" x14ac:dyDescent="0.25">
      <c r="A18343" s="308"/>
      <c r="B18343" s="309"/>
      <c r="C18343" s="308"/>
      <c r="D18343" s="310"/>
    </row>
    <row r="18344" spans="1:4" x14ac:dyDescent="0.25">
      <c r="A18344" s="308"/>
      <c r="B18344" s="309"/>
      <c r="C18344" s="308"/>
      <c r="D18344" s="310"/>
    </row>
    <row r="18345" spans="1:4" x14ac:dyDescent="0.25">
      <c r="A18345" s="308"/>
      <c r="B18345" s="309"/>
      <c r="C18345" s="308"/>
      <c r="D18345" s="310"/>
    </row>
    <row r="18346" spans="1:4" x14ac:dyDescent="0.25">
      <c r="A18346" s="308"/>
      <c r="B18346" s="309"/>
      <c r="C18346" s="308"/>
      <c r="D18346" s="310"/>
    </row>
    <row r="18347" spans="1:4" x14ac:dyDescent="0.25">
      <c r="A18347" s="308"/>
      <c r="B18347" s="309"/>
      <c r="C18347" s="308"/>
      <c r="D18347" s="310"/>
    </row>
    <row r="18348" spans="1:4" x14ac:dyDescent="0.25">
      <c r="A18348" s="308"/>
      <c r="B18348" s="309"/>
      <c r="C18348" s="308"/>
      <c r="D18348" s="310"/>
    </row>
    <row r="18349" spans="1:4" x14ac:dyDescent="0.25">
      <c r="A18349" s="308"/>
      <c r="B18349" s="309"/>
      <c r="C18349" s="308"/>
      <c r="D18349" s="310"/>
    </row>
    <row r="18350" spans="1:4" x14ac:dyDescent="0.25">
      <c r="A18350" s="308"/>
      <c r="B18350" s="309"/>
      <c r="C18350" s="308"/>
      <c r="D18350" s="310"/>
    </row>
    <row r="18351" spans="1:4" x14ac:dyDescent="0.25">
      <c r="A18351" s="308"/>
      <c r="B18351" s="309"/>
      <c r="C18351" s="308"/>
      <c r="D18351" s="310"/>
    </row>
    <row r="18352" spans="1:4" x14ac:dyDescent="0.25">
      <c r="A18352" s="308"/>
      <c r="B18352" s="309"/>
      <c r="C18352" s="308"/>
      <c r="D18352" s="310"/>
    </row>
    <row r="18353" spans="1:4" x14ac:dyDescent="0.25">
      <c r="A18353" s="308"/>
      <c r="B18353" s="309"/>
      <c r="C18353" s="308"/>
      <c r="D18353" s="310"/>
    </row>
    <row r="18354" spans="1:4" x14ac:dyDescent="0.25">
      <c r="A18354" s="308"/>
      <c r="B18354" s="309"/>
      <c r="C18354" s="308"/>
      <c r="D18354" s="310"/>
    </row>
    <row r="18355" spans="1:4" x14ac:dyDescent="0.25">
      <c r="A18355" s="308"/>
      <c r="B18355" s="309"/>
      <c r="C18355" s="308"/>
      <c r="D18355" s="310"/>
    </row>
    <row r="18356" spans="1:4" x14ac:dyDescent="0.25">
      <c r="A18356" s="308"/>
      <c r="B18356" s="309"/>
      <c r="C18356" s="308"/>
      <c r="D18356" s="310"/>
    </row>
    <row r="18357" spans="1:4" x14ac:dyDescent="0.25">
      <c r="A18357" s="308"/>
      <c r="B18357" s="309"/>
      <c r="C18357" s="308"/>
      <c r="D18357" s="310"/>
    </row>
    <row r="18358" spans="1:4" x14ac:dyDescent="0.25">
      <c r="A18358" s="308"/>
      <c r="B18358" s="309"/>
      <c r="C18358" s="308"/>
      <c r="D18358" s="310"/>
    </row>
    <row r="18359" spans="1:4" x14ac:dyDescent="0.25">
      <c r="A18359" s="308"/>
      <c r="B18359" s="309"/>
      <c r="C18359" s="308"/>
      <c r="D18359" s="310"/>
    </row>
    <row r="18360" spans="1:4" x14ac:dyDescent="0.25">
      <c r="A18360" s="308"/>
      <c r="B18360" s="309"/>
      <c r="C18360" s="308"/>
      <c r="D18360" s="310"/>
    </row>
    <row r="18361" spans="1:4" x14ac:dyDescent="0.25">
      <c r="A18361" s="308"/>
      <c r="B18361" s="309"/>
      <c r="C18361" s="308"/>
      <c r="D18361" s="310"/>
    </row>
    <row r="18362" spans="1:4" x14ac:dyDescent="0.25">
      <c r="A18362" s="308"/>
      <c r="B18362" s="309"/>
      <c r="C18362" s="308"/>
      <c r="D18362" s="310"/>
    </row>
    <row r="18363" spans="1:4" x14ac:dyDescent="0.25">
      <c r="A18363" s="308"/>
      <c r="B18363" s="309"/>
      <c r="C18363" s="308"/>
      <c r="D18363" s="310"/>
    </row>
    <row r="18364" spans="1:4" x14ac:dyDescent="0.25">
      <c r="A18364" s="308"/>
      <c r="B18364" s="309"/>
      <c r="C18364" s="308"/>
      <c r="D18364" s="310"/>
    </row>
    <row r="18365" spans="1:4" x14ac:dyDescent="0.25">
      <c r="A18365" s="308"/>
      <c r="B18365" s="309"/>
      <c r="C18365" s="308"/>
      <c r="D18365" s="310"/>
    </row>
    <row r="18366" spans="1:4" x14ac:dyDescent="0.25">
      <c r="A18366" s="308"/>
      <c r="B18366" s="309"/>
      <c r="C18366" s="308"/>
      <c r="D18366" s="310"/>
    </row>
    <row r="18367" spans="1:4" x14ac:dyDescent="0.25">
      <c r="A18367" s="308"/>
      <c r="B18367" s="309"/>
      <c r="C18367" s="308"/>
      <c r="D18367" s="310"/>
    </row>
    <row r="18368" spans="1:4" x14ac:dyDescent="0.25">
      <c r="A18368" s="308"/>
      <c r="B18368" s="309"/>
      <c r="C18368" s="308"/>
      <c r="D18368" s="310"/>
    </row>
    <row r="18369" spans="1:4" x14ac:dyDescent="0.25">
      <c r="A18369" s="308"/>
      <c r="B18369" s="309"/>
      <c r="C18369" s="308"/>
      <c r="D18369" s="310"/>
    </row>
    <row r="18370" spans="1:4" x14ac:dyDescent="0.25">
      <c r="A18370" s="308"/>
      <c r="B18370" s="309"/>
      <c r="C18370" s="308"/>
      <c r="D18370" s="310"/>
    </row>
    <row r="18371" spans="1:4" x14ac:dyDescent="0.25">
      <c r="A18371" s="308"/>
      <c r="B18371" s="309"/>
      <c r="C18371" s="308"/>
      <c r="D18371" s="310"/>
    </row>
    <row r="18372" spans="1:4" x14ac:dyDescent="0.25">
      <c r="A18372" s="308"/>
      <c r="B18372" s="309"/>
      <c r="C18372" s="308"/>
      <c r="D18372" s="310"/>
    </row>
    <row r="18373" spans="1:4" x14ac:dyDescent="0.25">
      <c r="A18373" s="308"/>
      <c r="B18373" s="309"/>
      <c r="C18373" s="308"/>
      <c r="D18373" s="310"/>
    </row>
    <row r="18374" spans="1:4" x14ac:dyDescent="0.25">
      <c r="A18374" s="308"/>
      <c r="B18374" s="309"/>
      <c r="C18374" s="308"/>
      <c r="D18374" s="310"/>
    </row>
    <row r="18375" spans="1:4" x14ac:dyDescent="0.25">
      <c r="A18375" s="308"/>
      <c r="B18375" s="309"/>
      <c r="C18375" s="308"/>
      <c r="D18375" s="310"/>
    </row>
    <row r="18376" spans="1:4" x14ac:dyDescent="0.25">
      <c r="A18376" s="308"/>
      <c r="B18376" s="309"/>
      <c r="C18376" s="308"/>
      <c r="D18376" s="310"/>
    </row>
    <row r="18377" spans="1:4" x14ac:dyDescent="0.25">
      <c r="A18377" s="308"/>
      <c r="B18377" s="309"/>
      <c r="C18377" s="308"/>
      <c r="D18377" s="310"/>
    </row>
    <row r="18378" spans="1:4" x14ac:dyDescent="0.25">
      <c r="A18378" s="308"/>
      <c r="B18378" s="309"/>
      <c r="C18378" s="308"/>
      <c r="D18378" s="310"/>
    </row>
    <row r="18379" spans="1:4" x14ac:dyDescent="0.25">
      <c r="A18379" s="308"/>
      <c r="B18379" s="309"/>
      <c r="C18379" s="308"/>
      <c r="D18379" s="310"/>
    </row>
    <row r="18380" spans="1:4" x14ac:dyDescent="0.25">
      <c r="A18380" s="308"/>
      <c r="B18380" s="309"/>
      <c r="C18380" s="308"/>
      <c r="D18380" s="310"/>
    </row>
    <row r="18381" spans="1:4" x14ac:dyDescent="0.25">
      <c r="A18381" s="308"/>
      <c r="B18381" s="309"/>
      <c r="C18381" s="308"/>
      <c r="D18381" s="310"/>
    </row>
    <row r="18382" spans="1:4" x14ac:dyDescent="0.25">
      <c r="A18382" s="308"/>
      <c r="B18382" s="309"/>
      <c r="C18382" s="308"/>
      <c r="D18382" s="310"/>
    </row>
    <row r="18383" spans="1:4" x14ac:dyDescent="0.25">
      <c r="A18383" s="308"/>
      <c r="B18383" s="309"/>
      <c r="C18383" s="308"/>
      <c r="D18383" s="310"/>
    </row>
    <row r="18384" spans="1:4" x14ac:dyDescent="0.25">
      <c r="A18384" s="308"/>
      <c r="B18384" s="309"/>
      <c r="C18384" s="308"/>
      <c r="D18384" s="310"/>
    </row>
    <row r="18385" spans="1:4" x14ac:dyDescent="0.25">
      <c r="A18385" s="308"/>
      <c r="B18385" s="309"/>
      <c r="C18385" s="308"/>
      <c r="D18385" s="310"/>
    </row>
    <row r="18386" spans="1:4" x14ac:dyDescent="0.25">
      <c r="A18386" s="308"/>
      <c r="B18386" s="309"/>
      <c r="C18386" s="308"/>
      <c r="D18386" s="310"/>
    </row>
    <row r="18387" spans="1:4" x14ac:dyDescent="0.25">
      <c r="A18387" s="308"/>
      <c r="B18387" s="309"/>
      <c r="C18387" s="308"/>
      <c r="D18387" s="310"/>
    </row>
    <row r="18388" spans="1:4" x14ac:dyDescent="0.25">
      <c r="A18388" s="308"/>
      <c r="B18388" s="309"/>
      <c r="C18388" s="308"/>
      <c r="D18388" s="310"/>
    </row>
    <row r="18389" spans="1:4" x14ac:dyDescent="0.25">
      <c r="A18389" s="308"/>
      <c r="B18389" s="309"/>
      <c r="C18389" s="308"/>
      <c r="D18389" s="310"/>
    </row>
    <row r="18390" spans="1:4" x14ac:dyDescent="0.25">
      <c r="A18390" s="308"/>
      <c r="B18390" s="309"/>
      <c r="C18390" s="308"/>
      <c r="D18390" s="310"/>
    </row>
    <row r="18391" spans="1:4" x14ac:dyDescent="0.25">
      <c r="A18391" s="308"/>
      <c r="B18391" s="309"/>
      <c r="C18391" s="308"/>
      <c r="D18391" s="310"/>
    </row>
    <row r="18392" spans="1:4" x14ac:dyDescent="0.25">
      <c r="A18392" s="308"/>
      <c r="B18392" s="309"/>
      <c r="C18392" s="308"/>
      <c r="D18392" s="310"/>
    </row>
    <row r="18393" spans="1:4" x14ac:dyDescent="0.25">
      <c r="A18393" s="308"/>
      <c r="B18393" s="309"/>
      <c r="C18393" s="308"/>
      <c r="D18393" s="310"/>
    </row>
    <row r="18394" spans="1:4" x14ac:dyDescent="0.25">
      <c r="A18394" s="308"/>
      <c r="B18394" s="309"/>
      <c r="C18394" s="308"/>
      <c r="D18394" s="310"/>
    </row>
    <row r="18395" spans="1:4" x14ac:dyDescent="0.25">
      <c r="A18395" s="308"/>
      <c r="B18395" s="309"/>
      <c r="C18395" s="308"/>
      <c r="D18395" s="310"/>
    </row>
    <row r="18396" spans="1:4" x14ac:dyDescent="0.25">
      <c r="A18396" s="308"/>
      <c r="B18396" s="309"/>
      <c r="C18396" s="308"/>
      <c r="D18396" s="310"/>
    </row>
    <row r="18397" spans="1:4" x14ac:dyDescent="0.25">
      <c r="A18397" s="308"/>
      <c r="B18397" s="309"/>
      <c r="C18397" s="308"/>
      <c r="D18397" s="310"/>
    </row>
    <row r="18398" spans="1:4" x14ac:dyDescent="0.25">
      <c r="A18398" s="308"/>
      <c r="B18398" s="309"/>
      <c r="C18398" s="308"/>
      <c r="D18398" s="310"/>
    </row>
    <row r="18399" spans="1:4" x14ac:dyDescent="0.25">
      <c r="A18399" s="308"/>
      <c r="B18399" s="309"/>
      <c r="C18399" s="308"/>
      <c r="D18399" s="310"/>
    </row>
    <row r="18400" spans="1:4" x14ac:dyDescent="0.25">
      <c r="A18400" s="308"/>
      <c r="B18400" s="309"/>
      <c r="C18400" s="308"/>
      <c r="D18400" s="310"/>
    </row>
    <row r="18401" spans="1:4" x14ac:dyDescent="0.25">
      <c r="A18401" s="308"/>
      <c r="B18401" s="309"/>
      <c r="C18401" s="308"/>
      <c r="D18401" s="310"/>
    </row>
    <row r="18402" spans="1:4" x14ac:dyDescent="0.25">
      <c r="A18402" s="308"/>
      <c r="B18402" s="309"/>
      <c r="C18402" s="308"/>
      <c r="D18402" s="310"/>
    </row>
    <row r="18403" spans="1:4" x14ac:dyDescent="0.25">
      <c r="A18403" s="308"/>
      <c r="B18403" s="309"/>
      <c r="C18403" s="308"/>
      <c r="D18403" s="310"/>
    </row>
    <row r="18404" spans="1:4" x14ac:dyDescent="0.25">
      <c r="A18404" s="308"/>
      <c r="B18404" s="309"/>
      <c r="C18404" s="308"/>
      <c r="D18404" s="310"/>
    </row>
    <row r="18405" spans="1:4" x14ac:dyDescent="0.25">
      <c r="A18405" s="308"/>
      <c r="B18405" s="309"/>
      <c r="C18405" s="308"/>
      <c r="D18405" s="310"/>
    </row>
    <row r="18406" spans="1:4" x14ac:dyDescent="0.25">
      <c r="A18406" s="308"/>
      <c r="B18406" s="309"/>
      <c r="C18406" s="308"/>
      <c r="D18406" s="310"/>
    </row>
    <row r="18407" spans="1:4" x14ac:dyDescent="0.25">
      <c r="A18407" s="308"/>
      <c r="B18407" s="309"/>
      <c r="C18407" s="308"/>
      <c r="D18407" s="310"/>
    </row>
    <row r="18408" spans="1:4" x14ac:dyDescent="0.25">
      <c r="A18408" s="308"/>
      <c r="B18408" s="309"/>
      <c r="C18408" s="308"/>
      <c r="D18408" s="310"/>
    </row>
    <row r="18409" spans="1:4" x14ac:dyDescent="0.25">
      <c r="A18409" s="308"/>
      <c r="B18409" s="309"/>
      <c r="C18409" s="308"/>
      <c r="D18409" s="310"/>
    </row>
    <row r="18410" spans="1:4" x14ac:dyDescent="0.25">
      <c r="A18410" s="308"/>
      <c r="B18410" s="309"/>
      <c r="C18410" s="308"/>
      <c r="D18410" s="310"/>
    </row>
    <row r="18411" spans="1:4" x14ac:dyDescent="0.25">
      <c r="A18411" s="308"/>
      <c r="B18411" s="309"/>
      <c r="C18411" s="308"/>
      <c r="D18411" s="310"/>
    </row>
    <row r="18412" spans="1:4" x14ac:dyDescent="0.25">
      <c r="A18412" s="308"/>
      <c r="B18412" s="309"/>
      <c r="C18412" s="308"/>
      <c r="D18412" s="310"/>
    </row>
    <row r="18413" spans="1:4" x14ac:dyDescent="0.25">
      <c r="A18413" s="308"/>
      <c r="B18413" s="309"/>
      <c r="C18413" s="308"/>
      <c r="D18413" s="310"/>
    </row>
    <row r="18414" spans="1:4" x14ac:dyDescent="0.25">
      <c r="A18414" s="308"/>
      <c r="B18414" s="309"/>
      <c r="C18414" s="308"/>
      <c r="D18414" s="310"/>
    </row>
    <row r="18415" spans="1:4" x14ac:dyDescent="0.25">
      <c r="A18415" s="308"/>
      <c r="B18415" s="309"/>
      <c r="C18415" s="308"/>
      <c r="D18415" s="310"/>
    </row>
    <row r="18416" spans="1:4" x14ac:dyDescent="0.25">
      <c r="A18416" s="308"/>
      <c r="B18416" s="309"/>
      <c r="C18416" s="308"/>
      <c r="D18416" s="310"/>
    </row>
    <row r="18417" spans="1:4" x14ac:dyDescent="0.25">
      <c r="A18417" s="308"/>
      <c r="B18417" s="309"/>
      <c r="C18417" s="308"/>
      <c r="D18417" s="310"/>
    </row>
    <row r="18418" spans="1:4" x14ac:dyDescent="0.25">
      <c r="A18418" s="308"/>
      <c r="B18418" s="309"/>
      <c r="C18418" s="308"/>
      <c r="D18418" s="310"/>
    </row>
    <row r="18419" spans="1:4" x14ac:dyDescent="0.25">
      <c r="A18419" s="308"/>
      <c r="B18419" s="309"/>
      <c r="C18419" s="308"/>
      <c r="D18419" s="310"/>
    </row>
    <row r="18420" spans="1:4" x14ac:dyDescent="0.25">
      <c r="A18420" s="308"/>
      <c r="B18420" s="309"/>
      <c r="C18420" s="308"/>
      <c r="D18420" s="310"/>
    </row>
    <row r="18421" spans="1:4" x14ac:dyDescent="0.25">
      <c r="A18421" s="308"/>
      <c r="B18421" s="309"/>
      <c r="C18421" s="308"/>
      <c r="D18421" s="310"/>
    </row>
    <row r="18422" spans="1:4" x14ac:dyDescent="0.25">
      <c r="A18422" s="308"/>
      <c r="B18422" s="309"/>
      <c r="C18422" s="308"/>
      <c r="D18422" s="310"/>
    </row>
    <row r="18423" spans="1:4" x14ac:dyDescent="0.25">
      <c r="A18423" s="308"/>
      <c r="B18423" s="309"/>
      <c r="C18423" s="308"/>
      <c r="D18423" s="310"/>
    </row>
    <row r="18424" spans="1:4" x14ac:dyDescent="0.25">
      <c r="A18424" s="308"/>
      <c r="B18424" s="309"/>
      <c r="C18424" s="308"/>
      <c r="D18424" s="310"/>
    </row>
    <row r="18425" spans="1:4" x14ac:dyDescent="0.25">
      <c r="A18425" s="308"/>
      <c r="B18425" s="309"/>
      <c r="C18425" s="308"/>
      <c r="D18425" s="310"/>
    </row>
    <row r="18426" spans="1:4" x14ac:dyDescent="0.25">
      <c r="A18426" s="308"/>
      <c r="B18426" s="309"/>
      <c r="C18426" s="308"/>
      <c r="D18426" s="310"/>
    </row>
    <row r="18427" spans="1:4" x14ac:dyDescent="0.25">
      <c r="A18427" s="308"/>
      <c r="B18427" s="309"/>
      <c r="C18427" s="308"/>
      <c r="D18427" s="310"/>
    </row>
    <row r="18428" spans="1:4" x14ac:dyDescent="0.25">
      <c r="A18428" s="308"/>
      <c r="B18428" s="309"/>
      <c r="C18428" s="308"/>
      <c r="D18428" s="310"/>
    </row>
    <row r="18429" spans="1:4" x14ac:dyDescent="0.25">
      <c r="A18429" s="308"/>
      <c r="B18429" s="309"/>
      <c r="C18429" s="308"/>
      <c r="D18429" s="310"/>
    </row>
    <row r="18430" spans="1:4" x14ac:dyDescent="0.25">
      <c r="A18430" s="308"/>
      <c r="B18430" s="309"/>
      <c r="C18430" s="308"/>
      <c r="D18430" s="310"/>
    </row>
    <row r="18431" spans="1:4" x14ac:dyDescent="0.25">
      <c r="A18431" s="308"/>
      <c r="B18431" s="309"/>
      <c r="C18431" s="308"/>
      <c r="D18431" s="310"/>
    </row>
    <row r="18432" spans="1:4" x14ac:dyDescent="0.25">
      <c r="A18432" s="308"/>
      <c r="B18432" s="309"/>
      <c r="C18432" s="308"/>
      <c r="D18432" s="310"/>
    </row>
    <row r="18433" spans="1:4" x14ac:dyDescent="0.25">
      <c r="A18433" s="308"/>
      <c r="B18433" s="309"/>
      <c r="C18433" s="308"/>
      <c r="D18433" s="310"/>
    </row>
    <row r="18434" spans="1:4" x14ac:dyDescent="0.25">
      <c r="A18434" s="308"/>
      <c r="B18434" s="309"/>
      <c r="C18434" s="308"/>
      <c r="D18434" s="310"/>
    </row>
    <row r="18435" spans="1:4" x14ac:dyDescent="0.25">
      <c r="A18435" s="308"/>
      <c r="B18435" s="309"/>
      <c r="C18435" s="308"/>
      <c r="D18435" s="310"/>
    </row>
    <row r="18436" spans="1:4" x14ac:dyDescent="0.25">
      <c r="A18436" s="308"/>
      <c r="B18436" s="309"/>
      <c r="C18436" s="308"/>
      <c r="D18436" s="310"/>
    </row>
    <row r="18437" spans="1:4" x14ac:dyDescent="0.25">
      <c r="A18437" s="308"/>
      <c r="B18437" s="309"/>
      <c r="C18437" s="308"/>
      <c r="D18437" s="310"/>
    </row>
    <row r="18438" spans="1:4" x14ac:dyDescent="0.25">
      <c r="A18438" s="308"/>
      <c r="B18438" s="309"/>
      <c r="C18438" s="308"/>
      <c r="D18438" s="310"/>
    </row>
    <row r="18439" spans="1:4" x14ac:dyDescent="0.25">
      <c r="A18439" s="308"/>
      <c r="B18439" s="309"/>
      <c r="C18439" s="308"/>
      <c r="D18439" s="310"/>
    </row>
    <row r="18440" spans="1:4" x14ac:dyDescent="0.25">
      <c r="A18440" s="308"/>
      <c r="B18440" s="309"/>
      <c r="C18440" s="308"/>
      <c r="D18440" s="310"/>
    </row>
    <row r="18441" spans="1:4" x14ac:dyDescent="0.25">
      <c r="A18441" s="308"/>
      <c r="B18441" s="309"/>
      <c r="C18441" s="308"/>
      <c r="D18441" s="310"/>
    </row>
    <row r="18442" spans="1:4" x14ac:dyDescent="0.25">
      <c r="A18442" s="308"/>
      <c r="B18442" s="309"/>
      <c r="C18442" s="308"/>
      <c r="D18442" s="310"/>
    </row>
    <row r="18443" spans="1:4" x14ac:dyDescent="0.25">
      <c r="A18443" s="308"/>
      <c r="B18443" s="309"/>
      <c r="C18443" s="308"/>
      <c r="D18443" s="310"/>
    </row>
    <row r="18444" spans="1:4" x14ac:dyDescent="0.25">
      <c r="A18444" s="308"/>
      <c r="B18444" s="309"/>
      <c r="C18444" s="308"/>
      <c r="D18444" s="310"/>
    </row>
    <row r="18445" spans="1:4" x14ac:dyDescent="0.25">
      <c r="A18445" s="308"/>
      <c r="B18445" s="309"/>
      <c r="C18445" s="308"/>
      <c r="D18445" s="310"/>
    </row>
    <row r="18446" spans="1:4" x14ac:dyDescent="0.25">
      <c r="A18446" s="308"/>
      <c r="B18446" s="309"/>
      <c r="C18446" s="308"/>
      <c r="D18446" s="310"/>
    </row>
    <row r="18447" spans="1:4" x14ac:dyDescent="0.25">
      <c r="A18447" s="308"/>
      <c r="B18447" s="309"/>
      <c r="C18447" s="308"/>
      <c r="D18447" s="310"/>
    </row>
    <row r="18448" spans="1:4" x14ac:dyDescent="0.25">
      <c r="A18448" s="308"/>
      <c r="B18448" s="309"/>
      <c r="C18448" s="308"/>
      <c r="D18448" s="310"/>
    </row>
    <row r="18449" spans="1:4" x14ac:dyDescent="0.25">
      <c r="A18449" s="308"/>
      <c r="B18449" s="309"/>
      <c r="C18449" s="308"/>
      <c r="D18449" s="310"/>
    </row>
    <row r="18450" spans="1:4" x14ac:dyDescent="0.25">
      <c r="A18450" s="308"/>
      <c r="B18450" s="309"/>
      <c r="C18450" s="308"/>
      <c r="D18450" s="310"/>
    </row>
    <row r="18451" spans="1:4" x14ac:dyDescent="0.25">
      <c r="A18451" s="308"/>
      <c r="B18451" s="309"/>
      <c r="C18451" s="308"/>
      <c r="D18451" s="310"/>
    </row>
    <row r="18452" spans="1:4" x14ac:dyDescent="0.25">
      <c r="A18452" s="308"/>
      <c r="B18452" s="309"/>
      <c r="C18452" s="308"/>
      <c r="D18452" s="310"/>
    </row>
    <row r="18453" spans="1:4" x14ac:dyDescent="0.25">
      <c r="A18453" s="308"/>
      <c r="B18453" s="309"/>
      <c r="C18453" s="308"/>
      <c r="D18453" s="310"/>
    </row>
    <row r="18454" spans="1:4" x14ac:dyDescent="0.25">
      <c r="A18454" s="308"/>
      <c r="B18454" s="309"/>
      <c r="C18454" s="308"/>
      <c r="D18454" s="310"/>
    </row>
    <row r="18455" spans="1:4" x14ac:dyDescent="0.25">
      <c r="A18455" s="308"/>
      <c r="B18455" s="309"/>
      <c r="C18455" s="308"/>
      <c r="D18455" s="310"/>
    </row>
    <row r="18456" spans="1:4" x14ac:dyDescent="0.25">
      <c r="A18456" s="308"/>
      <c r="B18456" s="309"/>
      <c r="C18456" s="308"/>
      <c r="D18456" s="310"/>
    </row>
    <row r="18457" spans="1:4" x14ac:dyDescent="0.25">
      <c r="A18457" s="308"/>
      <c r="B18457" s="309"/>
      <c r="C18457" s="308"/>
      <c r="D18457" s="310"/>
    </row>
    <row r="18458" spans="1:4" x14ac:dyDescent="0.25">
      <c r="A18458" s="308"/>
      <c r="B18458" s="309"/>
      <c r="C18458" s="308"/>
      <c r="D18458" s="310"/>
    </row>
    <row r="18459" spans="1:4" x14ac:dyDescent="0.25">
      <c r="A18459" s="308"/>
      <c r="B18459" s="309"/>
      <c r="C18459" s="308"/>
      <c r="D18459" s="310"/>
    </row>
    <row r="18460" spans="1:4" x14ac:dyDescent="0.25">
      <c r="A18460" s="308"/>
      <c r="B18460" s="309"/>
      <c r="C18460" s="308"/>
      <c r="D18460" s="310"/>
    </row>
    <row r="18461" spans="1:4" x14ac:dyDescent="0.25">
      <c r="A18461" s="308"/>
      <c r="B18461" s="309"/>
      <c r="C18461" s="308"/>
      <c r="D18461" s="310"/>
    </row>
    <row r="18462" spans="1:4" x14ac:dyDescent="0.25">
      <c r="A18462" s="308"/>
      <c r="B18462" s="309"/>
      <c r="C18462" s="308"/>
      <c r="D18462" s="310"/>
    </row>
    <row r="18463" spans="1:4" x14ac:dyDescent="0.25">
      <c r="A18463" s="308"/>
      <c r="B18463" s="309"/>
      <c r="C18463" s="308"/>
      <c r="D18463" s="310"/>
    </row>
    <row r="18464" spans="1:4" x14ac:dyDescent="0.25">
      <c r="A18464" s="308"/>
      <c r="B18464" s="309"/>
      <c r="C18464" s="308"/>
      <c r="D18464" s="310"/>
    </row>
    <row r="18465" spans="1:4" x14ac:dyDescent="0.25">
      <c r="A18465" s="308"/>
      <c r="B18465" s="309"/>
      <c r="C18465" s="308"/>
      <c r="D18465" s="310"/>
    </row>
    <row r="18466" spans="1:4" x14ac:dyDescent="0.25">
      <c r="A18466" s="308"/>
      <c r="B18466" s="309"/>
      <c r="C18466" s="308"/>
      <c r="D18466" s="310"/>
    </row>
    <row r="18467" spans="1:4" x14ac:dyDescent="0.25">
      <c r="A18467" s="308"/>
      <c r="B18467" s="309"/>
      <c r="C18467" s="308"/>
      <c r="D18467" s="310"/>
    </row>
    <row r="18468" spans="1:4" x14ac:dyDescent="0.25">
      <c r="A18468" s="308"/>
      <c r="B18468" s="309"/>
      <c r="C18468" s="308"/>
      <c r="D18468" s="310"/>
    </row>
    <row r="18469" spans="1:4" x14ac:dyDescent="0.25">
      <c r="A18469" s="308"/>
      <c r="B18469" s="309"/>
      <c r="C18469" s="308"/>
      <c r="D18469" s="310"/>
    </row>
    <row r="18470" spans="1:4" x14ac:dyDescent="0.25">
      <c r="A18470" s="308"/>
      <c r="B18470" s="309"/>
      <c r="C18470" s="308"/>
      <c r="D18470" s="310"/>
    </row>
    <row r="18471" spans="1:4" x14ac:dyDescent="0.25">
      <c r="A18471" s="308"/>
      <c r="B18471" s="309"/>
      <c r="C18471" s="308"/>
      <c r="D18471" s="310"/>
    </row>
    <row r="18472" spans="1:4" x14ac:dyDescent="0.25">
      <c r="A18472" s="308"/>
      <c r="B18472" s="309"/>
      <c r="C18472" s="308"/>
      <c r="D18472" s="310"/>
    </row>
    <row r="18473" spans="1:4" x14ac:dyDescent="0.25">
      <c r="A18473" s="308"/>
      <c r="B18473" s="309"/>
      <c r="C18473" s="308"/>
      <c r="D18473" s="310"/>
    </row>
    <row r="18474" spans="1:4" x14ac:dyDescent="0.25">
      <c r="A18474" s="308"/>
      <c r="B18474" s="309"/>
      <c r="C18474" s="308"/>
      <c r="D18474" s="310"/>
    </row>
    <row r="18475" spans="1:4" x14ac:dyDescent="0.25">
      <c r="A18475" s="308"/>
      <c r="B18475" s="309"/>
      <c r="C18475" s="308"/>
      <c r="D18475" s="310"/>
    </row>
    <row r="18476" spans="1:4" x14ac:dyDescent="0.25">
      <c r="A18476" s="308"/>
      <c r="B18476" s="309"/>
      <c r="C18476" s="308"/>
      <c r="D18476" s="310"/>
    </row>
    <row r="18477" spans="1:4" x14ac:dyDescent="0.25">
      <c r="A18477" s="308"/>
      <c r="B18477" s="309"/>
      <c r="C18477" s="308"/>
      <c r="D18477" s="310"/>
    </row>
    <row r="18478" spans="1:4" x14ac:dyDescent="0.25">
      <c r="A18478" s="308"/>
      <c r="B18478" s="309"/>
      <c r="C18478" s="308"/>
      <c r="D18478" s="310"/>
    </row>
    <row r="18479" spans="1:4" x14ac:dyDescent="0.25">
      <c r="A18479" s="308"/>
      <c r="B18479" s="309"/>
      <c r="C18479" s="308"/>
      <c r="D18479" s="310"/>
    </row>
    <row r="18480" spans="1:4" x14ac:dyDescent="0.25">
      <c r="A18480" s="308"/>
      <c r="B18480" s="309"/>
      <c r="C18480" s="308"/>
      <c r="D18480" s="310"/>
    </row>
    <row r="18481" spans="1:4" x14ac:dyDescent="0.25">
      <c r="A18481" s="308"/>
      <c r="B18481" s="309"/>
      <c r="C18481" s="308"/>
      <c r="D18481" s="310"/>
    </row>
    <row r="18482" spans="1:4" x14ac:dyDescent="0.25">
      <c r="A18482" s="308"/>
      <c r="B18482" s="309"/>
      <c r="C18482" s="308"/>
      <c r="D18482" s="310"/>
    </row>
    <row r="18483" spans="1:4" x14ac:dyDescent="0.25">
      <c r="A18483" s="308"/>
      <c r="B18483" s="309"/>
      <c r="C18483" s="308"/>
      <c r="D18483" s="310"/>
    </row>
    <row r="18484" spans="1:4" x14ac:dyDescent="0.25">
      <c r="A18484" s="308"/>
      <c r="B18484" s="309"/>
      <c r="C18484" s="308"/>
      <c r="D18484" s="310"/>
    </row>
    <row r="18485" spans="1:4" x14ac:dyDescent="0.25">
      <c r="A18485" s="308"/>
      <c r="B18485" s="309"/>
      <c r="C18485" s="308"/>
      <c r="D18485" s="310"/>
    </row>
    <row r="18486" spans="1:4" x14ac:dyDescent="0.25">
      <c r="A18486" s="308"/>
      <c r="B18486" s="309"/>
      <c r="C18486" s="308"/>
      <c r="D18486" s="310"/>
    </row>
    <row r="18487" spans="1:4" x14ac:dyDescent="0.25">
      <c r="A18487" s="308"/>
      <c r="B18487" s="309"/>
      <c r="C18487" s="308"/>
      <c r="D18487" s="310"/>
    </row>
    <row r="18488" spans="1:4" x14ac:dyDescent="0.25">
      <c r="A18488" s="308"/>
      <c r="B18488" s="309"/>
      <c r="C18488" s="308"/>
      <c r="D18488" s="310"/>
    </row>
    <row r="18489" spans="1:4" x14ac:dyDescent="0.25">
      <c r="A18489" s="308"/>
      <c r="B18489" s="309"/>
      <c r="C18489" s="308"/>
      <c r="D18489" s="310"/>
    </row>
    <row r="18490" spans="1:4" x14ac:dyDescent="0.25">
      <c r="A18490" s="308"/>
      <c r="B18490" s="309"/>
      <c r="C18490" s="308"/>
      <c r="D18490" s="310"/>
    </row>
    <row r="18491" spans="1:4" x14ac:dyDescent="0.25">
      <c r="A18491" s="308"/>
      <c r="B18491" s="309"/>
      <c r="C18491" s="308"/>
      <c r="D18491" s="310"/>
    </row>
    <row r="18492" spans="1:4" x14ac:dyDescent="0.25">
      <c r="A18492" s="308"/>
      <c r="B18492" s="309"/>
      <c r="C18492" s="308"/>
      <c r="D18492" s="310"/>
    </row>
    <row r="18493" spans="1:4" x14ac:dyDescent="0.25">
      <c r="A18493" s="308"/>
      <c r="B18493" s="309"/>
      <c r="C18493" s="308"/>
      <c r="D18493" s="310"/>
    </row>
    <row r="18494" spans="1:4" x14ac:dyDescent="0.25">
      <c r="A18494" s="308"/>
      <c r="B18494" s="309"/>
      <c r="C18494" s="308"/>
      <c r="D18494" s="310"/>
    </row>
    <row r="18495" spans="1:4" x14ac:dyDescent="0.25">
      <c r="A18495" s="308"/>
      <c r="B18495" s="309"/>
      <c r="C18495" s="308"/>
      <c r="D18495" s="310"/>
    </row>
    <row r="18496" spans="1:4" x14ac:dyDescent="0.25">
      <c r="A18496" s="308"/>
      <c r="B18496" s="309"/>
      <c r="C18496" s="308"/>
      <c r="D18496" s="310"/>
    </row>
    <row r="18497" spans="1:4" x14ac:dyDescent="0.25">
      <c r="A18497" s="308"/>
      <c r="B18497" s="309"/>
      <c r="C18497" s="308"/>
      <c r="D18497" s="310"/>
    </row>
    <row r="18498" spans="1:4" x14ac:dyDescent="0.25">
      <c r="A18498" s="308"/>
      <c r="B18498" s="309"/>
      <c r="C18498" s="308"/>
      <c r="D18498" s="310"/>
    </row>
    <row r="18499" spans="1:4" x14ac:dyDescent="0.25">
      <c r="A18499" s="308"/>
      <c r="B18499" s="309"/>
      <c r="C18499" s="308"/>
      <c r="D18499" s="310"/>
    </row>
    <row r="18500" spans="1:4" x14ac:dyDescent="0.25">
      <c r="A18500" s="308"/>
      <c r="B18500" s="309"/>
      <c r="C18500" s="308"/>
      <c r="D18500" s="310"/>
    </row>
    <row r="18501" spans="1:4" x14ac:dyDescent="0.25">
      <c r="A18501" s="308"/>
      <c r="B18501" s="309"/>
      <c r="C18501" s="308"/>
      <c r="D18501" s="310"/>
    </row>
    <row r="18502" spans="1:4" x14ac:dyDescent="0.25">
      <c r="A18502" s="308"/>
      <c r="B18502" s="309"/>
      <c r="C18502" s="308"/>
      <c r="D18502" s="310"/>
    </row>
    <row r="18503" spans="1:4" x14ac:dyDescent="0.25">
      <c r="A18503" s="308"/>
      <c r="B18503" s="309"/>
      <c r="C18503" s="308"/>
      <c r="D18503" s="310"/>
    </row>
    <row r="18504" spans="1:4" x14ac:dyDescent="0.25">
      <c r="A18504" s="308"/>
      <c r="B18504" s="309"/>
      <c r="C18504" s="308"/>
      <c r="D18504" s="310"/>
    </row>
    <row r="18505" spans="1:4" x14ac:dyDescent="0.25">
      <c r="A18505" s="308"/>
      <c r="B18505" s="309"/>
      <c r="C18505" s="308"/>
      <c r="D18505" s="310"/>
    </row>
    <row r="18506" spans="1:4" x14ac:dyDescent="0.25">
      <c r="A18506" s="308"/>
      <c r="B18506" s="309"/>
      <c r="C18506" s="308"/>
      <c r="D18506" s="310"/>
    </row>
    <row r="18507" spans="1:4" x14ac:dyDescent="0.25">
      <c r="A18507" s="308"/>
      <c r="B18507" s="309"/>
      <c r="C18507" s="308"/>
      <c r="D18507" s="310"/>
    </row>
    <row r="18508" spans="1:4" x14ac:dyDescent="0.25">
      <c r="A18508" s="308"/>
      <c r="B18508" s="309"/>
      <c r="C18508" s="308"/>
      <c r="D18508" s="310"/>
    </row>
    <row r="18509" spans="1:4" x14ac:dyDescent="0.25">
      <c r="A18509" s="308"/>
      <c r="B18509" s="309"/>
      <c r="C18509" s="308"/>
      <c r="D18509" s="310"/>
    </row>
    <row r="18510" spans="1:4" x14ac:dyDescent="0.25">
      <c r="A18510" s="308"/>
      <c r="B18510" s="309"/>
      <c r="C18510" s="308"/>
      <c r="D18510" s="310"/>
    </row>
    <row r="18511" spans="1:4" x14ac:dyDescent="0.25">
      <c r="A18511" s="308"/>
      <c r="B18511" s="309"/>
      <c r="C18511" s="308"/>
      <c r="D18511" s="310"/>
    </row>
    <row r="18512" spans="1:4" x14ac:dyDescent="0.25">
      <c r="A18512" s="308"/>
      <c r="B18512" s="309"/>
      <c r="C18512" s="308"/>
      <c r="D18512" s="310"/>
    </row>
    <row r="18513" spans="1:4" x14ac:dyDescent="0.25">
      <c r="A18513" s="308"/>
      <c r="B18513" s="309"/>
      <c r="C18513" s="308"/>
      <c r="D18513" s="310"/>
    </row>
    <row r="18514" spans="1:4" x14ac:dyDescent="0.25">
      <c r="A18514" s="308"/>
      <c r="B18514" s="309"/>
      <c r="C18514" s="308"/>
      <c r="D18514" s="310"/>
    </row>
    <row r="18515" spans="1:4" x14ac:dyDescent="0.25">
      <c r="A18515" s="308"/>
      <c r="B18515" s="309"/>
      <c r="C18515" s="308"/>
      <c r="D18515" s="310"/>
    </row>
    <row r="18516" spans="1:4" x14ac:dyDescent="0.25">
      <c r="A18516" s="308"/>
      <c r="B18516" s="309"/>
      <c r="C18516" s="308"/>
      <c r="D18516" s="310"/>
    </row>
    <row r="18517" spans="1:4" x14ac:dyDescent="0.25">
      <c r="A18517" s="308"/>
      <c r="B18517" s="309"/>
      <c r="C18517" s="308"/>
      <c r="D18517" s="310"/>
    </row>
    <row r="18518" spans="1:4" x14ac:dyDescent="0.25">
      <c r="A18518" s="308"/>
      <c r="B18518" s="309"/>
      <c r="C18518" s="308"/>
      <c r="D18518" s="310"/>
    </row>
    <row r="18519" spans="1:4" x14ac:dyDescent="0.25">
      <c r="A18519" s="308"/>
      <c r="B18519" s="309"/>
      <c r="C18519" s="308"/>
      <c r="D18519" s="310"/>
    </row>
    <row r="18520" spans="1:4" x14ac:dyDescent="0.25">
      <c r="A18520" s="308"/>
      <c r="B18520" s="309"/>
      <c r="C18520" s="308"/>
      <c r="D18520" s="310"/>
    </row>
    <row r="18521" spans="1:4" x14ac:dyDescent="0.25">
      <c r="A18521" s="308"/>
      <c r="B18521" s="309"/>
      <c r="C18521" s="308"/>
      <c r="D18521" s="310"/>
    </row>
    <row r="18522" spans="1:4" x14ac:dyDescent="0.25">
      <c r="A18522" s="308"/>
      <c r="B18522" s="309"/>
      <c r="C18522" s="308"/>
      <c r="D18522" s="310"/>
    </row>
    <row r="18523" spans="1:4" x14ac:dyDescent="0.25">
      <c r="A18523" s="308"/>
      <c r="B18523" s="309"/>
      <c r="C18523" s="308"/>
      <c r="D18523" s="310"/>
    </row>
    <row r="18524" spans="1:4" x14ac:dyDescent="0.25">
      <c r="A18524" s="308"/>
      <c r="B18524" s="309"/>
      <c r="C18524" s="308"/>
      <c r="D18524" s="310"/>
    </row>
    <row r="18525" spans="1:4" x14ac:dyDescent="0.25">
      <c r="A18525" s="308"/>
      <c r="B18525" s="309"/>
      <c r="C18525" s="308"/>
      <c r="D18525" s="310"/>
    </row>
    <row r="18526" spans="1:4" x14ac:dyDescent="0.25">
      <c r="A18526" s="308"/>
      <c r="B18526" s="309"/>
      <c r="C18526" s="308"/>
      <c r="D18526" s="310"/>
    </row>
    <row r="18527" spans="1:4" x14ac:dyDescent="0.25">
      <c r="A18527" s="308"/>
      <c r="B18527" s="309"/>
      <c r="C18527" s="308"/>
      <c r="D18527" s="310"/>
    </row>
    <row r="18528" spans="1:4" x14ac:dyDescent="0.25">
      <c r="A18528" s="308"/>
      <c r="B18528" s="309"/>
      <c r="C18528" s="308"/>
      <c r="D18528" s="310"/>
    </row>
    <row r="18529" spans="1:4" x14ac:dyDescent="0.25">
      <c r="A18529" s="308"/>
      <c r="B18529" s="309"/>
      <c r="C18529" s="308"/>
      <c r="D18529" s="310"/>
    </row>
    <row r="18530" spans="1:4" x14ac:dyDescent="0.25">
      <c r="A18530" s="308"/>
      <c r="B18530" s="309"/>
      <c r="C18530" s="308"/>
      <c r="D18530" s="310"/>
    </row>
    <row r="18531" spans="1:4" x14ac:dyDescent="0.25">
      <c r="A18531" s="308"/>
      <c r="B18531" s="309"/>
      <c r="C18531" s="308"/>
      <c r="D18531" s="310"/>
    </row>
    <row r="18532" spans="1:4" x14ac:dyDescent="0.25">
      <c r="A18532" s="308"/>
      <c r="B18532" s="309"/>
      <c r="C18532" s="308"/>
      <c r="D18532" s="310"/>
    </row>
    <row r="18533" spans="1:4" x14ac:dyDescent="0.25">
      <c r="A18533" s="308"/>
      <c r="B18533" s="309"/>
      <c r="C18533" s="308"/>
      <c r="D18533" s="310"/>
    </row>
    <row r="18534" spans="1:4" x14ac:dyDescent="0.25">
      <c r="A18534" s="308"/>
      <c r="B18534" s="309"/>
      <c r="C18534" s="308"/>
      <c r="D18534" s="310"/>
    </row>
    <row r="18535" spans="1:4" x14ac:dyDescent="0.25">
      <c r="A18535" s="308"/>
      <c r="B18535" s="309"/>
      <c r="C18535" s="308"/>
      <c r="D18535" s="310"/>
    </row>
    <row r="18536" spans="1:4" x14ac:dyDescent="0.25">
      <c r="A18536" s="308"/>
      <c r="B18536" s="309"/>
      <c r="C18536" s="308"/>
      <c r="D18536" s="310"/>
    </row>
    <row r="18537" spans="1:4" x14ac:dyDescent="0.25">
      <c r="A18537" s="308"/>
      <c r="B18537" s="309"/>
      <c r="C18537" s="308"/>
      <c r="D18537" s="310"/>
    </row>
    <row r="18538" spans="1:4" x14ac:dyDescent="0.25">
      <c r="A18538" s="308"/>
      <c r="B18538" s="309"/>
      <c r="C18538" s="308"/>
      <c r="D18538" s="310"/>
    </row>
    <row r="18539" spans="1:4" x14ac:dyDescent="0.25">
      <c r="A18539" s="308"/>
      <c r="B18539" s="309"/>
      <c r="C18539" s="308"/>
      <c r="D18539" s="310"/>
    </row>
    <row r="18540" spans="1:4" x14ac:dyDescent="0.25">
      <c r="A18540" s="308"/>
      <c r="B18540" s="309"/>
      <c r="C18540" s="308"/>
      <c r="D18540" s="310"/>
    </row>
    <row r="18541" spans="1:4" x14ac:dyDescent="0.25">
      <c r="A18541" s="308"/>
      <c r="B18541" s="309"/>
      <c r="C18541" s="308"/>
      <c r="D18541" s="310"/>
    </row>
    <row r="18542" spans="1:4" x14ac:dyDescent="0.25">
      <c r="A18542" s="308"/>
      <c r="B18542" s="309"/>
      <c r="C18542" s="308"/>
      <c r="D18542" s="310"/>
    </row>
    <row r="18543" spans="1:4" x14ac:dyDescent="0.25">
      <c r="A18543" s="308"/>
      <c r="B18543" s="309"/>
      <c r="C18543" s="308"/>
      <c r="D18543" s="310"/>
    </row>
    <row r="18544" spans="1:4" x14ac:dyDescent="0.25">
      <c r="A18544" s="308"/>
      <c r="B18544" s="309"/>
      <c r="C18544" s="308"/>
      <c r="D18544" s="310"/>
    </row>
    <row r="18545" spans="1:4" x14ac:dyDescent="0.25">
      <c r="A18545" s="308"/>
      <c r="B18545" s="309"/>
      <c r="C18545" s="308"/>
      <c r="D18545" s="310"/>
    </row>
    <row r="18546" spans="1:4" x14ac:dyDescent="0.25">
      <c r="A18546" s="308"/>
      <c r="B18546" s="309"/>
      <c r="C18546" s="308"/>
      <c r="D18546" s="310"/>
    </row>
    <row r="18547" spans="1:4" x14ac:dyDescent="0.25">
      <c r="A18547" s="308"/>
      <c r="B18547" s="309"/>
      <c r="C18547" s="308"/>
      <c r="D18547" s="310"/>
    </row>
    <row r="18548" spans="1:4" x14ac:dyDescent="0.25">
      <c r="A18548" s="308"/>
      <c r="B18548" s="309"/>
      <c r="C18548" s="308"/>
      <c r="D18548" s="310"/>
    </row>
    <row r="18549" spans="1:4" x14ac:dyDescent="0.25">
      <c r="A18549" s="308"/>
      <c r="B18549" s="309"/>
      <c r="C18549" s="308"/>
      <c r="D18549" s="310"/>
    </row>
    <row r="18550" spans="1:4" x14ac:dyDescent="0.25">
      <c r="A18550" s="308"/>
      <c r="B18550" s="309"/>
      <c r="C18550" s="308"/>
      <c r="D18550" s="310"/>
    </row>
    <row r="18551" spans="1:4" x14ac:dyDescent="0.25">
      <c r="A18551" s="308"/>
      <c r="B18551" s="309"/>
      <c r="C18551" s="308"/>
      <c r="D18551" s="310"/>
    </row>
    <row r="18552" spans="1:4" x14ac:dyDescent="0.25">
      <c r="A18552" s="308"/>
      <c r="B18552" s="309"/>
      <c r="C18552" s="308"/>
      <c r="D18552" s="310"/>
    </row>
    <row r="18553" spans="1:4" x14ac:dyDescent="0.25">
      <c r="A18553" s="308"/>
      <c r="B18553" s="309"/>
      <c r="C18553" s="308"/>
      <c r="D18553" s="310"/>
    </row>
    <row r="18554" spans="1:4" x14ac:dyDescent="0.25">
      <c r="A18554" s="308"/>
      <c r="B18554" s="309"/>
      <c r="C18554" s="308"/>
      <c r="D18554" s="310"/>
    </row>
    <row r="18555" spans="1:4" x14ac:dyDescent="0.25">
      <c r="A18555" s="308"/>
      <c r="B18555" s="309"/>
      <c r="C18555" s="308"/>
      <c r="D18555" s="310"/>
    </row>
    <row r="18556" spans="1:4" x14ac:dyDescent="0.25">
      <c r="A18556" s="308"/>
      <c r="B18556" s="309"/>
      <c r="C18556" s="308"/>
      <c r="D18556" s="310"/>
    </row>
    <row r="18557" spans="1:4" x14ac:dyDescent="0.25">
      <c r="A18557" s="308"/>
      <c r="B18557" s="309"/>
      <c r="C18557" s="308"/>
      <c r="D18557" s="310"/>
    </row>
    <row r="18558" spans="1:4" x14ac:dyDescent="0.25">
      <c r="A18558" s="308"/>
      <c r="B18558" s="309"/>
      <c r="C18558" s="308"/>
      <c r="D18558" s="310"/>
    </row>
    <row r="18559" spans="1:4" x14ac:dyDescent="0.25">
      <c r="A18559" s="308"/>
      <c r="B18559" s="309"/>
      <c r="C18559" s="308"/>
      <c r="D18559" s="310"/>
    </row>
    <row r="18560" spans="1:4" x14ac:dyDescent="0.25">
      <c r="A18560" s="308"/>
      <c r="B18560" s="309"/>
      <c r="C18560" s="308"/>
      <c r="D18560" s="310"/>
    </row>
    <row r="18561" spans="1:4" x14ac:dyDescent="0.25">
      <c r="A18561" s="308"/>
      <c r="B18561" s="309"/>
      <c r="C18561" s="308"/>
      <c r="D18561" s="310"/>
    </row>
    <row r="18562" spans="1:4" x14ac:dyDescent="0.25">
      <c r="A18562" s="308"/>
      <c r="B18562" s="309"/>
      <c r="C18562" s="308"/>
      <c r="D18562" s="310"/>
    </row>
    <row r="18563" spans="1:4" x14ac:dyDescent="0.25">
      <c r="A18563" s="308"/>
      <c r="B18563" s="309"/>
      <c r="C18563" s="308"/>
      <c r="D18563" s="310"/>
    </row>
    <row r="18564" spans="1:4" x14ac:dyDescent="0.25">
      <c r="A18564" s="308"/>
      <c r="B18564" s="309"/>
      <c r="C18564" s="308"/>
      <c r="D18564" s="310"/>
    </row>
    <row r="18565" spans="1:4" x14ac:dyDescent="0.25">
      <c r="A18565" s="308"/>
      <c r="B18565" s="309"/>
      <c r="C18565" s="308"/>
      <c r="D18565" s="310"/>
    </row>
    <row r="18566" spans="1:4" x14ac:dyDescent="0.25">
      <c r="A18566" s="308"/>
      <c r="B18566" s="309"/>
      <c r="C18566" s="308"/>
      <c r="D18566" s="310"/>
    </row>
    <row r="18567" spans="1:4" x14ac:dyDescent="0.25">
      <c r="A18567" s="308"/>
      <c r="B18567" s="309"/>
      <c r="C18567" s="308"/>
      <c r="D18567" s="310"/>
    </row>
    <row r="18568" spans="1:4" x14ac:dyDescent="0.25">
      <c r="A18568" s="308"/>
      <c r="B18568" s="309"/>
      <c r="C18568" s="308"/>
      <c r="D18568" s="310"/>
    </row>
    <row r="18569" spans="1:4" x14ac:dyDescent="0.25">
      <c r="A18569" s="308"/>
      <c r="B18569" s="309"/>
      <c r="C18569" s="308"/>
      <c r="D18569" s="310"/>
    </row>
    <row r="18570" spans="1:4" x14ac:dyDescent="0.25">
      <c r="A18570" s="308"/>
      <c r="B18570" s="309"/>
      <c r="C18570" s="308"/>
      <c r="D18570" s="310"/>
    </row>
    <row r="18571" spans="1:4" x14ac:dyDescent="0.25">
      <c r="A18571" s="308"/>
      <c r="B18571" s="309"/>
      <c r="C18571" s="308"/>
      <c r="D18571" s="310"/>
    </row>
    <row r="18572" spans="1:4" x14ac:dyDescent="0.25">
      <c r="A18572" s="308"/>
      <c r="B18572" s="309"/>
      <c r="C18572" s="308"/>
      <c r="D18572" s="310"/>
    </row>
    <row r="18573" spans="1:4" x14ac:dyDescent="0.25">
      <c r="A18573" s="308"/>
      <c r="B18573" s="309"/>
      <c r="C18573" s="308"/>
      <c r="D18573" s="310"/>
    </row>
    <row r="18574" spans="1:4" x14ac:dyDescent="0.25">
      <c r="A18574" s="308"/>
      <c r="B18574" s="309"/>
      <c r="C18574" s="308"/>
      <c r="D18574" s="310"/>
    </row>
    <row r="18575" spans="1:4" x14ac:dyDescent="0.25">
      <c r="A18575" s="308"/>
      <c r="B18575" s="309"/>
      <c r="C18575" s="308"/>
      <c r="D18575" s="310"/>
    </row>
    <row r="18576" spans="1:4" x14ac:dyDescent="0.25">
      <c r="A18576" s="308"/>
      <c r="B18576" s="309"/>
      <c r="C18576" s="308"/>
      <c r="D18576" s="310"/>
    </row>
    <row r="18577" spans="1:4" x14ac:dyDescent="0.25">
      <c r="A18577" s="308"/>
      <c r="B18577" s="309"/>
      <c r="C18577" s="308"/>
      <c r="D18577" s="310"/>
    </row>
    <row r="18578" spans="1:4" x14ac:dyDescent="0.25">
      <c r="A18578" s="308"/>
      <c r="B18578" s="309"/>
      <c r="C18578" s="308"/>
      <c r="D18578" s="310"/>
    </row>
    <row r="18579" spans="1:4" x14ac:dyDescent="0.25">
      <c r="A18579" s="308"/>
      <c r="B18579" s="309"/>
      <c r="C18579" s="308"/>
      <c r="D18579" s="310"/>
    </row>
    <row r="18580" spans="1:4" x14ac:dyDescent="0.25">
      <c r="A18580" s="308"/>
      <c r="B18580" s="309"/>
      <c r="C18580" s="308"/>
      <c r="D18580" s="310"/>
    </row>
    <row r="18581" spans="1:4" x14ac:dyDescent="0.25">
      <c r="A18581" s="308"/>
      <c r="B18581" s="309"/>
      <c r="C18581" s="308"/>
      <c r="D18581" s="310"/>
    </row>
    <row r="18582" spans="1:4" x14ac:dyDescent="0.25">
      <c r="A18582" s="308"/>
      <c r="B18582" s="309"/>
      <c r="C18582" s="308"/>
      <c r="D18582" s="310"/>
    </row>
    <row r="18583" spans="1:4" x14ac:dyDescent="0.25">
      <c r="A18583" s="308"/>
      <c r="B18583" s="309"/>
      <c r="C18583" s="308"/>
      <c r="D18583" s="310"/>
    </row>
    <row r="18584" spans="1:4" x14ac:dyDescent="0.25">
      <c r="A18584" s="308"/>
      <c r="B18584" s="309"/>
      <c r="C18584" s="308"/>
      <c r="D18584" s="310"/>
    </row>
    <row r="18585" spans="1:4" x14ac:dyDescent="0.25">
      <c r="A18585" s="308"/>
      <c r="B18585" s="309"/>
      <c r="C18585" s="308"/>
      <c r="D18585" s="310"/>
    </row>
    <row r="18586" spans="1:4" x14ac:dyDescent="0.25">
      <c r="A18586" s="308"/>
      <c r="B18586" s="309"/>
      <c r="C18586" s="308"/>
      <c r="D18586" s="310"/>
    </row>
    <row r="18587" spans="1:4" x14ac:dyDescent="0.25">
      <c r="A18587" s="308"/>
      <c r="B18587" s="309"/>
      <c r="C18587" s="308"/>
      <c r="D18587" s="310"/>
    </row>
    <row r="18588" spans="1:4" x14ac:dyDescent="0.25">
      <c r="A18588" s="308"/>
      <c r="B18588" s="309"/>
      <c r="C18588" s="308"/>
      <c r="D18588" s="310"/>
    </row>
    <row r="18589" spans="1:4" x14ac:dyDescent="0.25">
      <c r="A18589" s="308"/>
      <c r="B18589" s="309"/>
      <c r="C18589" s="308"/>
      <c r="D18589" s="310"/>
    </row>
    <row r="18590" spans="1:4" x14ac:dyDescent="0.25">
      <c r="A18590" s="308"/>
      <c r="B18590" s="309"/>
      <c r="C18590" s="308"/>
      <c r="D18590" s="310"/>
    </row>
    <row r="18591" spans="1:4" x14ac:dyDescent="0.25">
      <c r="A18591" s="308"/>
      <c r="B18591" s="309"/>
      <c r="C18591" s="308"/>
      <c r="D18591" s="310"/>
    </row>
    <row r="18592" spans="1:4" x14ac:dyDescent="0.25">
      <c r="A18592" s="308"/>
      <c r="B18592" s="309"/>
      <c r="C18592" s="308"/>
      <c r="D18592" s="310"/>
    </row>
    <row r="18593" spans="1:4" x14ac:dyDescent="0.25">
      <c r="A18593" s="308"/>
      <c r="B18593" s="309"/>
      <c r="C18593" s="308"/>
      <c r="D18593" s="310"/>
    </row>
    <row r="18594" spans="1:4" x14ac:dyDescent="0.25">
      <c r="A18594" s="308"/>
      <c r="B18594" s="309"/>
      <c r="C18594" s="308"/>
      <c r="D18594" s="310"/>
    </row>
    <row r="18595" spans="1:4" x14ac:dyDescent="0.25">
      <c r="A18595" s="308"/>
      <c r="B18595" s="309"/>
      <c r="C18595" s="308"/>
      <c r="D18595" s="310"/>
    </row>
    <row r="18596" spans="1:4" x14ac:dyDescent="0.25">
      <c r="A18596" s="308"/>
      <c r="B18596" s="309"/>
      <c r="C18596" s="308"/>
      <c r="D18596" s="310"/>
    </row>
    <row r="18597" spans="1:4" x14ac:dyDescent="0.25">
      <c r="A18597" s="308"/>
      <c r="B18597" s="309"/>
      <c r="C18597" s="308"/>
      <c r="D18597" s="310"/>
    </row>
    <row r="18598" spans="1:4" x14ac:dyDescent="0.25">
      <c r="A18598" s="308"/>
      <c r="B18598" s="309"/>
      <c r="C18598" s="308"/>
      <c r="D18598" s="310"/>
    </row>
    <row r="18599" spans="1:4" x14ac:dyDescent="0.25">
      <c r="A18599" s="308"/>
      <c r="B18599" s="309"/>
      <c r="C18599" s="308"/>
      <c r="D18599" s="310"/>
    </row>
    <row r="18600" spans="1:4" x14ac:dyDescent="0.25">
      <c r="A18600" s="308"/>
      <c r="B18600" s="309"/>
      <c r="C18600" s="308"/>
      <c r="D18600" s="310"/>
    </row>
    <row r="18601" spans="1:4" x14ac:dyDescent="0.25">
      <c r="A18601" s="308"/>
      <c r="B18601" s="309"/>
      <c r="C18601" s="308"/>
      <c r="D18601" s="310"/>
    </row>
    <row r="18602" spans="1:4" x14ac:dyDescent="0.25">
      <c r="A18602" s="308"/>
      <c r="B18602" s="309"/>
      <c r="C18602" s="308"/>
      <c r="D18602" s="310"/>
    </row>
    <row r="18603" spans="1:4" x14ac:dyDescent="0.25">
      <c r="A18603" s="308"/>
      <c r="B18603" s="309"/>
      <c r="C18603" s="308"/>
      <c r="D18603" s="310"/>
    </row>
    <row r="18604" spans="1:4" x14ac:dyDescent="0.25">
      <c r="A18604" s="308"/>
      <c r="B18604" s="309"/>
      <c r="C18604" s="308"/>
      <c r="D18604" s="310"/>
    </row>
    <row r="18605" spans="1:4" x14ac:dyDescent="0.25">
      <c r="A18605" s="308"/>
      <c r="B18605" s="309"/>
      <c r="C18605" s="308"/>
      <c r="D18605" s="310"/>
    </row>
    <row r="18606" spans="1:4" x14ac:dyDescent="0.25">
      <c r="A18606" s="308"/>
      <c r="B18606" s="309"/>
      <c r="C18606" s="308"/>
      <c r="D18606" s="310"/>
    </row>
    <row r="18607" spans="1:4" x14ac:dyDescent="0.25">
      <c r="A18607" s="308"/>
      <c r="B18607" s="309"/>
      <c r="C18607" s="308"/>
      <c r="D18607" s="310"/>
    </row>
    <row r="18608" spans="1:4" x14ac:dyDescent="0.25">
      <c r="A18608" s="308"/>
      <c r="B18608" s="309"/>
      <c r="C18608" s="308"/>
      <c r="D18608" s="310"/>
    </row>
    <row r="18609" spans="1:4" x14ac:dyDescent="0.25">
      <c r="A18609" s="308"/>
      <c r="B18609" s="309"/>
      <c r="C18609" s="308"/>
      <c r="D18609" s="310"/>
    </row>
    <row r="18610" spans="1:4" x14ac:dyDescent="0.25">
      <c r="A18610" s="308"/>
      <c r="B18610" s="309"/>
      <c r="C18610" s="308"/>
      <c r="D18610" s="310"/>
    </row>
    <row r="18611" spans="1:4" x14ac:dyDescent="0.25">
      <c r="A18611" s="308"/>
      <c r="B18611" s="309"/>
      <c r="C18611" s="308"/>
      <c r="D18611" s="310"/>
    </row>
    <row r="18612" spans="1:4" x14ac:dyDescent="0.25">
      <c r="A18612" s="308"/>
      <c r="B18612" s="309"/>
      <c r="C18612" s="308"/>
      <c r="D18612" s="310"/>
    </row>
    <row r="18613" spans="1:4" x14ac:dyDescent="0.25">
      <c r="A18613" s="308"/>
      <c r="B18613" s="309"/>
      <c r="C18613" s="308"/>
      <c r="D18613" s="310"/>
    </row>
    <row r="18614" spans="1:4" x14ac:dyDescent="0.25">
      <c r="A18614" s="308"/>
      <c r="B18614" s="309"/>
      <c r="C18614" s="308"/>
      <c r="D18614" s="310"/>
    </row>
    <row r="18615" spans="1:4" x14ac:dyDescent="0.25">
      <c r="A18615" s="308"/>
      <c r="B18615" s="309"/>
      <c r="C18615" s="308"/>
      <c r="D18615" s="310"/>
    </row>
    <row r="18616" spans="1:4" x14ac:dyDescent="0.25">
      <c r="A18616" s="308"/>
      <c r="B18616" s="309"/>
      <c r="C18616" s="308"/>
      <c r="D18616" s="310"/>
    </row>
    <row r="18617" spans="1:4" x14ac:dyDescent="0.25">
      <c r="A18617" s="308"/>
      <c r="B18617" s="309"/>
      <c r="C18617" s="308"/>
      <c r="D18617" s="310"/>
    </row>
    <row r="18618" spans="1:4" x14ac:dyDescent="0.25">
      <c r="A18618" s="308"/>
      <c r="B18618" s="309"/>
      <c r="C18618" s="308"/>
      <c r="D18618" s="310"/>
    </row>
    <row r="18619" spans="1:4" x14ac:dyDescent="0.25">
      <c r="A18619" s="308"/>
      <c r="B18619" s="309"/>
      <c r="C18619" s="308"/>
      <c r="D18619" s="310"/>
    </row>
    <row r="18620" spans="1:4" x14ac:dyDescent="0.25">
      <c r="A18620" s="308"/>
      <c r="B18620" s="309"/>
      <c r="C18620" s="308"/>
      <c r="D18620" s="310"/>
    </row>
    <row r="18621" spans="1:4" x14ac:dyDescent="0.25">
      <c r="A18621" s="308"/>
      <c r="B18621" s="309"/>
      <c r="C18621" s="308"/>
      <c r="D18621" s="310"/>
    </row>
    <row r="18622" spans="1:4" x14ac:dyDescent="0.25">
      <c r="A18622" s="308"/>
      <c r="B18622" s="309"/>
      <c r="C18622" s="308"/>
      <c r="D18622" s="310"/>
    </row>
    <row r="18623" spans="1:4" x14ac:dyDescent="0.25">
      <c r="A18623" s="308"/>
      <c r="B18623" s="309"/>
      <c r="C18623" s="308"/>
      <c r="D18623" s="310"/>
    </row>
    <row r="18624" spans="1:4" x14ac:dyDescent="0.25">
      <c r="A18624" s="308"/>
      <c r="B18624" s="309"/>
      <c r="C18624" s="308"/>
      <c r="D18624" s="310"/>
    </row>
    <row r="18625" spans="1:4" x14ac:dyDescent="0.25">
      <c r="A18625" s="308"/>
      <c r="B18625" s="309"/>
      <c r="C18625" s="308"/>
      <c r="D18625" s="310"/>
    </row>
    <row r="18626" spans="1:4" x14ac:dyDescent="0.25">
      <c r="A18626" s="308"/>
      <c r="B18626" s="309"/>
      <c r="C18626" s="308"/>
      <c r="D18626" s="310"/>
    </row>
    <row r="18627" spans="1:4" x14ac:dyDescent="0.25">
      <c r="A18627" s="308"/>
      <c r="B18627" s="309"/>
      <c r="C18627" s="308"/>
      <c r="D18627" s="310"/>
    </row>
    <row r="18628" spans="1:4" x14ac:dyDescent="0.25">
      <c r="A18628" s="308"/>
      <c r="B18628" s="309"/>
      <c r="C18628" s="308"/>
      <c r="D18628" s="310"/>
    </row>
    <row r="18629" spans="1:4" x14ac:dyDescent="0.25">
      <c r="A18629" s="308"/>
      <c r="B18629" s="309"/>
      <c r="C18629" s="308"/>
      <c r="D18629" s="310"/>
    </row>
    <row r="18630" spans="1:4" x14ac:dyDescent="0.25">
      <c r="A18630" s="308"/>
      <c r="B18630" s="309"/>
      <c r="C18630" s="308"/>
      <c r="D18630" s="310"/>
    </row>
    <row r="18631" spans="1:4" x14ac:dyDescent="0.25">
      <c r="A18631" s="308"/>
      <c r="B18631" s="309"/>
      <c r="C18631" s="308"/>
      <c r="D18631" s="310"/>
    </row>
    <row r="18632" spans="1:4" x14ac:dyDescent="0.25">
      <c r="A18632" s="308"/>
      <c r="B18632" s="309"/>
      <c r="C18632" s="308"/>
      <c r="D18632" s="310"/>
    </row>
    <row r="18633" spans="1:4" x14ac:dyDescent="0.25">
      <c r="A18633" s="308"/>
      <c r="B18633" s="309"/>
      <c r="C18633" s="308"/>
      <c r="D18633" s="310"/>
    </row>
    <row r="18634" spans="1:4" x14ac:dyDescent="0.25">
      <c r="A18634" s="308"/>
      <c r="B18634" s="309"/>
      <c r="C18634" s="308"/>
      <c r="D18634" s="310"/>
    </row>
    <row r="18635" spans="1:4" x14ac:dyDescent="0.25">
      <c r="A18635" s="308"/>
      <c r="B18635" s="309"/>
      <c r="C18635" s="308"/>
      <c r="D18635" s="310"/>
    </row>
    <row r="18636" spans="1:4" x14ac:dyDescent="0.25">
      <c r="A18636" s="308"/>
      <c r="B18636" s="309"/>
      <c r="C18636" s="308"/>
      <c r="D18636" s="310"/>
    </row>
    <row r="18637" spans="1:4" x14ac:dyDescent="0.25">
      <c r="A18637" s="308"/>
      <c r="B18637" s="309"/>
      <c r="C18637" s="308"/>
      <c r="D18637" s="310"/>
    </row>
    <row r="18638" spans="1:4" x14ac:dyDescent="0.25">
      <c r="A18638" s="308"/>
      <c r="B18638" s="309"/>
      <c r="C18638" s="308"/>
      <c r="D18638" s="310"/>
    </row>
    <row r="18639" spans="1:4" x14ac:dyDescent="0.25">
      <c r="A18639" s="308"/>
      <c r="B18639" s="309"/>
      <c r="C18639" s="308"/>
      <c r="D18639" s="310"/>
    </row>
    <row r="18640" spans="1:4" x14ac:dyDescent="0.25">
      <c r="A18640" s="308"/>
      <c r="B18640" s="309"/>
      <c r="C18640" s="308"/>
      <c r="D18640" s="310"/>
    </row>
    <row r="18641" spans="1:4" x14ac:dyDescent="0.25">
      <c r="A18641" s="308"/>
      <c r="B18641" s="309"/>
      <c r="C18641" s="308"/>
      <c r="D18641" s="310"/>
    </row>
    <row r="18642" spans="1:4" x14ac:dyDescent="0.25">
      <c r="A18642" s="308"/>
      <c r="B18642" s="309"/>
      <c r="C18642" s="308"/>
      <c r="D18642" s="310"/>
    </row>
    <row r="18643" spans="1:4" x14ac:dyDescent="0.25">
      <c r="A18643" s="308"/>
      <c r="B18643" s="309"/>
      <c r="C18643" s="308"/>
      <c r="D18643" s="310"/>
    </row>
    <row r="18644" spans="1:4" x14ac:dyDescent="0.25">
      <c r="A18644" s="308"/>
      <c r="B18644" s="309"/>
      <c r="C18644" s="308"/>
      <c r="D18644" s="310"/>
    </row>
    <row r="18645" spans="1:4" x14ac:dyDescent="0.25">
      <c r="A18645" s="308"/>
      <c r="B18645" s="309"/>
      <c r="C18645" s="308"/>
      <c r="D18645" s="310"/>
    </row>
    <row r="18646" spans="1:4" x14ac:dyDescent="0.25">
      <c r="A18646" s="308"/>
      <c r="B18646" s="309"/>
      <c r="C18646" s="308"/>
      <c r="D18646" s="310"/>
    </row>
    <row r="18647" spans="1:4" x14ac:dyDescent="0.25">
      <c r="A18647" s="308"/>
      <c r="B18647" s="309"/>
      <c r="C18647" s="308"/>
      <c r="D18647" s="310"/>
    </row>
    <row r="18648" spans="1:4" x14ac:dyDescent="0.25">
      <c r="A18648" s="308"/>
      <c r="B18648" s="309"/>
      <c r="C18648" s="308"/>
      <c r="D18648" s="310"/>
    </row>
    <row r="18649" spans="1:4" x14ac:dyDescent="0.25">
      <c r="A18649" s="308"/>
      <c r="B18649" s="309"/>
      <c r="C18649" s="308"/>
      <c r="D18649" s="310"/>
    </row>
    <row r="18650" spans="1:4" x14ac:dyDescent="0.25">
      <c r="A18650" s="308"/>
      <c r="B18650" s="309"/>
      <c r="C18650" s="308"/>
      <c r="D18650" s="310"/>
    </row>
    <row r="18651" spans="1:4" x14ac:dyDescent="0.25">
      <c r="A18651" s="308"/>
      <c r="B18651" s="309"/>
      <c r="C18651" s="308"/>
      <c r="D18651" s="310"/>
    </row>
    <row r="18652" spans="1:4" x14ac:dyDescent="0.25">
      <c r="A18652" s="308"/>
      <c r="B18652" s="309"/>
      <c r="C18652" s="308"/>
      <c r="D18652" s="310"/>
    </row>
    <row r="18653" spans="1:4" x14ac:dyDescent="0.25">
      <c r="A18653" s="308"/>
      <c r="B18653" s="309"/>
      <c r="C18653" s="308"/>
      <c r="D18653" s="310"/>
    </row>
    <row r="18654" spans="1:4" x14ac:dyDescent="0.25">
      <c r="A18654" s="308"/>
      <c r="B18654" s="309"/>
      <c r="C18654" s="308"/>
      <c r="D18654" s="310"/>
    </row>
    <row r="18655" spans="1:4" x14ac:dyDescent="0.25">
      <c r="A18655" s="308"/>
      <c r="B18655" s="309"/>
      <c r="C18655" s="308"/>
      <c r="D18655" s="310"/>
    </row>
    <row r="18656" spans="1:4" x14ac:dyDescent="0.25">
      <c r="A18656" s="308"/>
      <c r="B18656" s="309"/>
      <c r="C18656" s="308"/>
      <c r="D18656" s="310"/>
    </row>
    <row r="18657" spans="1:4" x14ac:dyDescent="0.25">
      <c r="A18657" s="308"/>
      <c r="B18657" s="309"/>
      <c r="C18657" s="308"/>
      <c r="D18657" s="310"/>
    </row>
    <row r="18658" spans="1:4" x14ac:dyDescent="0.25">
      <c r="A18658" s="308"/>
      <c r="B18658" s="309"/>
      <c r="C18658" s="308"/>
      <c r="D18658" s="310"/>
    </row>
    <row r="18659" spans="1:4" x14ac:dyDescent="0.25">
      <c r="A18659" s="308"/>
      <c r="B18659" s="309"/>
      <c r="C18659" s="308"/>
      <c r="D18659" s="310"/>
    </row>
    <row r="18660" spans="1:4" x14ac:dyDescent="0.25">
      <c r="A18660" s="308"/>
      <c r="B18660" s="309"/>
      <c r="C18660" s="308"/>
      <c r="D18660" s="310"/>
    </row>
    <row r="18661" spans="1:4" x14ac:dyDescent="0.25">
      <c r="A18661" s="308"/>
      <c r="B18661" s="309"/>
      <c r="C18661" s="308"/>
      <c r="D18661" s="310"/>
    </row>
    <row r="18662" spans="1:4" x14ac:dyDescent="0.25">
      <c r="A18662" s="308"/>
      <c r="B18662" s="309"/>
      <c r="C18662" s="308"/>
      <c r="D18662" s="310"/>
    </row>
    <row r="18663" spans="1:4" x14ac:dyDescent="0.25">
      <c r="A18663" s="308"/>
      <c r="B18663" s="309"/>
      <c r="C18663" s="308"/>
      <c r="D18663" s="310"/>
    </row>
    <row r="18664" spans="1:4" x14ac:dyDescent="0.25">
      <c r="A18664" s="308"/>
      <c r="B18664" s="309"/>
      <c r="C18664" s="308"/>
      <c r="D18664" s="310"/>
    </row>
    <row r="18665" spans="1:4" x14ac:dyDescent="0.25">
      <c r="A18665" s="308"/>
      <c r="B18665" s="309"/>
      <c r="C18665" s="308"/>
      <c r="D18665" s="310"/>
    </row>
    <row r="18666" spans="1:4" x14ac:dyDescent="0.25">
      <c r="A18666" s="308"/>
      <c r="B18666" s="309"/>
      <c r="C18666" s="308"/>
      <c r="D18666" s="310"/>
    </row>
    <row r="18667" spans="1:4" x14ac:dyDescent="0.25">
      <c r="A18667" s="308"/>
      <c r="B18667" s="309"/>
      <c r="C18667" s="308"/>
      <c r="D18667" s="310"/>
    </row>
    <row r="18668" spans="1:4" x14ac:dyDescent="0.25">
      <c r="A18668" s="308"/>
      <c r="B18668" s="309"/>
      <c r="C18668" s="308"/>
      <c r="D18668" s="310"/>
    </row>
    <row r="18669" spans="1:4" x14ac:dyDescent="0.25">
      <c r="A18669" s="308"/>
      <c r="B18669" s="309"/>
      <c r="C18669" s="308"/>
      <c r="D18669" s="310"/>
    </row>
    <row r="18670" spans="1:4" x14ac:dyDescent="0.25">
      <c r="A18670" s="308"/>
      <c r="B18670" s="309"/>
      <c r="C18670" s="308"/>
      <c r="D18670" s="310"/>
    </row>
    <row r="18671" spans="1:4" x14ac:dyDescent="0.25">
      <c r="A18671" s="308"/>
      <c r="B18671" s="309"/>
      <c r="C18671" s="308"/>
      <c r="D18671" s="310"/>
    </row>
    <row r="18672" spans="1:4" x14ac:dyDescent="0.25">
      <c r="A18672" s="308"/>
      <c r="B18672" s="309"/>
      <c r="C18672" s="308"/>
      <c r="D18672" s="310"/>
    </row>
    <row r="18673" spans="1:4" x14ac:dyDescent="0.25">
      <c r="A18673" s="308"/>
      <c r="B18673" s="309"/>
      <c r="C18673" s="308"/>
      <c r="D18673" s="310"/>
    </row>
    <row r="18674" spans="1:4" x14ac:dyDescent="0.25">
      <c r="A18674" s="308"/>
      <c r="B18674" s="309"/>
      <c r="C18674" s="308"/>
      <c r="D18674" s="310"/>
    </row>
    <row r="18675" spans="1:4" x14ac:dyDescent="0.25">
      <c r="A18675" s="308"/>
      <c r="B18675" s="309"/>
      <c r="C18675" s="308"/>
      <c r="D18675" s="310"/>
    </row>
    <row r="18676" spans="1:4" x14ac:dyDescent="0.25">
      <c r="A18676" s="308"/>
      <c r="B18676" s="309"/>
      <c r="C18676" s="308"/>
      <c r="D18676" s="310"/>
    </row>
    <row r="18677" spans="1:4" x14ac:dyDescent="0.25">
      <c r="A18677" s="308"/>
      <c r="B18677" s="309"/>
      <c r="C18677" s="308"/>
      <c r="D18677" s="310"/>
    </row>
    <row r="18678" spans="1:4" x14ac:dyDescent="0.25">
      <c r="A18678" s="308"/>
      <c r="B18678" s="309"/>
      <c r="C18678" s="308"/>
      <c r="D18678" s="310"/>
    </row>
    <row r="18679" spans="1:4" x14ac:dyDescent="0.25">
      <c r="A18679" s="308"/>
      <c r="B18679" s="309"/>
      <c r="C18679" s="308"/>
      <c r="D18679" s="310"/>
    </row>
    <row r="18680" spans="1:4" x14ac:dyDescent="0.25">
      <c r="A18680" s="308"/>
      <c r="B18680" s="309"/>
      <c r="C18680" s="308"/>
      <c r="D18680" s="310"/>
    </row>
    <row r="18681" spans="1:4" x14ac:dyDescent="0.25">
      <c r="A18681" s="308"/>
      <c r="B18681" s="309"/>
      <c r="C18681" s="308"/>
      <c r="D18681" s="310"/>
    </row>
    <row r="18682" spans="1:4" x14ac:dyDescent="0.25">
      <c r="A18682" s="308"/>
      <c r="B18682" s="309"/>
      <c r="C18682" s="308"/>
      <c r="D18682" s="310"/>
    </row>
    <row r="18683" spans="1:4" x14ac:dyDescent="0.25">
      <c r="A18683" s="308"/>
      <c r="B18683" s="309"/>
      <c r="C18683" s="308"/>
      <c r="D18683" s="310"/>
    </row>
    <row r="18684" spans="1:4" x14ac:dyDescent="0.25">
      <c r="A18684" s="308"/>
      <c r="B18684" s="309"/>
      <c r="C18684" s="308"/>
      <c r="D18684" s="310"/>
    </row>
    <row r="18685" spans="1:4" x14ac:dyDescent="0.25">
      <c r="A18685" s="308"/>
      <c r="B18685" s="309"/>
      <c r="C18685" s="308"/>
      <c r="D18685" s="310"/>
    </row>
    <row r="18686" spans="1:4" x14ac:dyDescent="0.25">
      <c r="A18686" s="308"/>
      <c r="B18686" s="309"/>
      <c r="C18686" s="308"/>
      <c r="D18686" s="310"/>
    </row>
    <row r="18687" spans="1:4" x14ac:dyDescent="0.25">
      <c r="A18687" s="308"/>
      <c r="B18687" s="309"/>
      <c r="C18687" s="308"/>
      <c r="D18687" s="310"/>
    </row>
    <row r="18688" spans="1:4" x14ac:dyDescent="0.25">
      <c r="A18688" s="308"/>
      <c r="B18688" s="309"/>
      <c r="C18688" s="308"/>
      <c r="D18688" s="310"/>
    </row>
    <row r="18689" spans="1:4" x14ac:dyDescent="0.25">
      <c r="A18689" s="308"/>
      <c r="B18689" s="309"/>
      <c r="C18689" s="308"/>
      <c r="D18689" s="310"/>
    </row>
    <row r="18690" spans="1:4" x14ac:dyDescent="0.25">
      <c r="A18690" s="308"/>
      <c r="B18690" s="309"/>
      <c r="C18690" s="308"/>
      <c r="D18690" s="310"/>
    </row>
    <row r="18691" spans="1:4" x14ac:dyDescent="0.25">
      <c r="A18691" s="308"/>
      <c r="B18691" s="309"/>
      <c r="C18691" s="308"/>
      <c r="D18691" s="310"/>
    </row>
    <row r="18692" spans="1:4" x14ac:dyDescent="0.25">
      <c r="A18692" s="308"/>
      <c r="B18692" s="309"/>
      <c r="C18692" s="308"/>
      <c r="D18692" s="310"/>
    </row>
    <row r="18693" spans="1:4" x14ac:dyDescent="0.25">
      <c r="A18693" s="308"/>
      <c r="B18693" s="309"/>
      <c r="C18693" s="308"/>
      <c r="D18693" s="310"/>
    </row>
    <row r="18694" spans="1:4" x14ac:dyDescent="0.25">
      <c r="A18694" s="308"/>
      <c r="B18694" s="309"/>
      <c r="C18694" s="308"/>
      <c r="D18694" s="310"/>
    </row>
    <row r="18695" spans="1:4" x14ac:dyDescent="0.25">
      <c r="A18695" s="308"/>
      <c r="B18695" s="309"/>
      <c r="C18695" s="308"/>
      <c r="D18695" s="310"/>
    </row>
    <row r="18696" spans="1:4" x14ac:dyDescent="0.25">
      <c r="A18696" s="308"/>
      <c r="B18696" s="309"/>
      <c r="C18696" s="308"/>
      <c r="D18696" s="310"/>
    </row>
    <row r="18697" spans="1:4" x14ac:dyDescent="0.25">
      <c r="A18697" s="308"/>
      <c r="B18697" s="309"/>
      <c r="C18697" s="308"/>
      <c r="D18697" s="310"/>
    </row>
    <row r="18698" spans="1:4" x14ac:dyDescent="0.25">
      <c r="A18698" s="308"/>
      <c r="B18698" s="309"/>
      <c r="C18698" s="308"/>
      <c r="D18698" s="310"/>
    </row>
    <row r="18699" spans="1:4" x14ac:dyDescent="0.25">
      <c r="A18699" s="308"/>
      <c r="B18699" s="309"/>
      <c r="C18699" s="308"/>
      <c r="D18699" s="310"/>
    </row>
    <row r="18700" spans="1:4" x14ac:dyDescent="0.25">
      <c r="A18700" s="308"/>
      <c r="B18700" s="309"/>
      <c r="C18700" s="308"/>
      <c r="D18700" s="310"/>
    </row>
    <row r="18701" spans="1:4" x14ac:dyDescent="0.25">
      <c r="A18701" s="308"/>
      <c r="B18701" s="309"/>
      <c r="C18701" s="308"/>
      <c r="D18701" s="310"/>
    </row>
    <row r="18702" spans="1:4" x14ac:dyDescent="0.25">
      <c r="A18702" s="308"/>
      <c r="B18702" s="309"/>
      <c r="C18702" s="308"/>
      <c r="D18702" s="310"/>
    </row>
    <row r="18703" spans="1:4" x14ac:dyDescent="0.25">
      <c r="A18703" s="308"/>
      <c r="B18703" s="309"/>
      <c r="C18703" s="308"/>
      <c r="D18703" s="310"/>
    </row>
    <row r="18704" spans="1:4" x14ac:dyDescent="0.25">
      <c r="A18704" s="308"/>
      <c r="B18704" s="309"/>
      <c r="C18704" s="308"/>
      <c r="D18704" s="310"/>
    </row>
    <row r="18705" spans="1:4" x14ac:dyDescent="0.25">
      <c r="A18705" s="308"/>
      <c r="B18705" s="309"/>
      <c r="C18705" s="308"/>
      <c r="D18705" s="310"/>
    </row>
    <row r="18706" spans="1:4" x14ac:dyDescent="0.25">
      <c r="A18706" s="308"/>
      <c r="B18706" s="309"/>
      <c r="C18706" s="308"/>
      <c r="D18706" s="310"/>
    </row>
    <row r="18707" spans="1:4" x14ac:dyDescent="0.25">
      <c r="A18707" s="308"/>
      <c r="B18707" s="309"/>
      <c r="C18707" s="308"/>
      <c r="D18707" s="310"/>
    </row>
    <row r="18708" spans="1:4" x14ac:dyDescent="0.25">
      <c r="A18708" s="308"/>
      <c r="B18708" s="309"/>
      <c r="C18708" s="308"/>
      <c r="D18708" s="310"/>
    </row>
    <row r="18709" spans="1:4" x14ac:dyDescent="0.25">
      <c r="A18709" s="308"/>
      <c r="B18709" s="309"/>
      <c r="C18709" s="308"/>
      <c r="D18709" s="310"/>
    </row>
    <row r="18710" spans="1:4" x14ac:dyDescent="0.25">
      <c r="A18710" s="308"/>
      <c r="B18710" s="309"/>
      <c r="C18710" s="308"/>
      <c r="D18710" s="310"/>
    </row>
    <row r="18711" spans="1:4" x14ac:dyDescent="0.25">
      <c r="A18711" s="308"/>
      <c r="B18711" s="309"/>
      <c r="C18711" s="308"/>
      <c r="D18711" s="310"/>
    </row>
    <row r="18712" spans="1:4" x14ac:dyDescent="0.25">
      <c r="A18712" s="308"/>
      <c r="B18712" s="309"/>
      <c r="C18712" s="308"/>
      <c r="D18712" s="310"/>
    </row>
    <row r="18713" spans="1:4" x14ac:dyDescent="0.25">
      <c r="A18713" s="308"/>
      <c r="B18713" s="309"/>
      <c r="C18713" s="308"/>
      <c r="D18713" s="310"/>
    </row>
    <row r="18714" spans="1:4" x14ac:dyDescent="0.25">
      <c r="A18714" s="308"/>
      <c r="B18714" s="309"/>
      <c r="C18714" s="308"/>
      <c r="D18714" s="310"/>
    </row>
    <row r="18715" spans="1:4" x14ac:dyDescent="0.25">
      <c r="A18715" s="308"/>
      <c r="B18715" s="309"/>
      <c r="C18715" s="308"/>
      <c r="D18715" s="310"/>
    </row>
    <row r="18716" spans="1:4" x14ac:dyDescent="0.25">
      <c r="A18716" s="308"/>
      <c r="B18716" s="309"/>
      <c r="C18716" s="308"/>
      <c r="D18716" s="310"/>
    </row>
    <row r="18717" spans="1:4" x14ac:dyDescent="0.25">
      <c r="A18717" s="308"/>
      <c r="B18717" s="309"/>
      <c r="C18717" s="308"/>
      <c r="D18717" s="310"/>
    </row>
    <row r="18718" spans="1:4" x14ac:dyDescent="0.25">
      <c r="A18718" s="308"/>
      <c r="B18718" s="309"/>
      <c r="C18718" s="308"/>
      <c r="D18718" s="310"/>
    </row>
    <row r="18719" spans="1:4" x14ac:dyDescent="0.25">
      <c r="A18719" s="308"/>
      <c r="B18719" s="309"/>
      <c r="C18719" s="308"/>
      <c r="D18719" s="310"/>
    </row>
    <row r="18720" spans="1:4" x14ac:dyDescent="0.25">
      <c r="A18720" s="308"/>
      <c r="B18720" s="309"/>
      <c r="C18720" s="308"/>
      <c r="D18720" s="310"/>
    </row>
    <row r="18721" spans="1:4" x14ac:dyDescent="0.25">
      <c r="A18721" s="308"/>
      <c r="B18721" s="309"/>
      <c r="C18721" s="308"/>
      <c r="D18721" s="310"/>
    </row>
    <row r="18722" spans="1:4" x14ac:dyDescent="0.25">
      <c r="A18722" s="308"/>
      <c r="B18722" s="309"/>
      <c r="C18722" s="308"/>
      <c r="D18722" s="310"/>
    </row>
    <row r="18723" spans="1:4" x14ac:dyDescent="0.25">
      <c r="A18723" s="308"/>
      <c r="B18723" s="309"/>
      <c r="C18723" s="308"/>
      <c r="D18723" s="310"/>
    </row>
    <row r="18724" spans="1:4" x14ac:dyDescent="0.25">
      <c r="A18724" s="308"/>
      <c r="B18724" s="309"/>
      <c r="C18724" s="308"/>
      <c r="D18724" s="310"/>
    </row>
    <row r="18725" spans="1:4" x14ac:dyDescent="0.25">
      <c r="A18725" s="308"/>
      <c r="B18725" s="309"/>
      <c r="C18725" s="308"/>
      <c r="D18725" s="310"/>
    </row>
    <row r="18726" spans="1:4" x14ac:dyDescent="0.25">
      <c r="A18726" s="308"/>
      <c r="B18726" s="309"/>
      <c r="C18726" s="308"/>
      <c r="D18726" s="310"/>
    </row>
    <row r="18727" spans="1:4" x14ac:dyDescent="0.25">
      <c r="A18727" s="308"/>
      <c r="B18727" s="309"/>
      <c r="C18727" s="308"/>
      <c r="D18727" s="310"/>
    </row>
    <row r="18728" spans="1:4" x14ac:dyDescent="0.25">
      <c r="A18728" s="308"/>
      <c r="B18728" s="309"/>
      <c r="C18728" s="308"/>
      <c r="D18728" s="310"/>
    </row>
    <row r="18729" spans="1:4" x14ac:dyDescent="0.25">
      <c r="A18729" s="308"/>
      <c r="B18729" s="309"/>
      <c r="C18729" s="308"/>
      <c r="D18729" s="310"/>
    </row>
    <row r="18730" spans="1:4" x14ac:dyDescent="0.25">
      <c r="A18730" s="308"/>
      <c r="B18730" s="309"/>
      <c r="C18730" s="308"/>
      <c r="D18730" s="310"/>
    </row>
    <row r="18731" spans="1:4" x14ac:dyDescent="0.25">
      <c r="A18731" s="308"/>
      <c r="B18731" s="309"/>
      <c r="C18731" s="308"/>
      <c r="D18731" s="310"/>
    </row>
    <row r="18732" spans="1:4" x14ac:dyDescent="0.25">
      <c r="A18732" s="308"/>
      <c r="B18732" s="309"/>
      <c r="C18732" s="308"/>
      <c r="D18732" s="310"/>
    </row>
    <row r="18733" spans="1:4" x14ac:dyDescent="0.25">
      <c r="A18733" s="308"/>
      <c r="B18733" s="309"/>
      <c r="C18733" s="308"/>
      <c r="D18733" s="310"/>
    </row>
    <row r="18734" spans="1:4" x14ac:dyDescent="0.25">
      <c r="A18734" s="308"/>
      <c r="B18734" s="309"/>
      <c r="C18734" s="308"/>
      <c r="D18734" s="310"/>
    </row>
    <row r="18735" spans="1:4" x14ac:dyDescent="0.25">
      <c r="A18735" s="308"/>
      <c r="B18735" s="309"/>
      <c r="C18735" s="308"/>
      <c r="D18735" s="310"/>
    </row>
    <row r="18736" spans="1:4" x14ac:dyDescent="0.25">
      <c r="A18736" s="308"/>
      <c r="B18736" s="309"/>
      <c r="C18736" s="308"/>
      <c r="D18736" s="310"/>
    </row>
    <row r="18737" spans="1:4" x14ac:dyDescent="0.25">
      <c r="A18737" s="308"/>
      <c r="B18737" s="309"/>
      <c r="C18737" s="308"/>
      <c r="D18737" s="310"/>
    </row>
    <row r="18738" spans="1:4" x14ac:dyDescent="0.25">
      <c r="A18738" s="308"/>
      <c r="B18738" s="309"/>
      <c r="C18738" s="308"/>
      <c r="D18738" s="310"/>
    </row>
    <row r="18739" spans="1:4" x14ac:dyDescent="0.25">
      <c r="A18739" s="308"/>
      <c r="B18739" s="309"/>
      <c r="C18739" s="308"/>
      <c r="D18739" s="310"/>
    </row>
    <row r="18740" spans="1:4" x14ac:dyDescent="0.25">
      <c r="A18740" s="308"/>
      <c r="B18740" s="309"/>
      <c r="C18740" s="308"/>
      <c r="D18740" s="310"/>
    </row>
    <row r="18741" spans="1:4" x14ac:dyDescent="0.25">
      <c r="A18741" s="308"/>
      <c r="B18741" s="309"/>
      <c r="C18741" s="308"/>
      <c r="D18741" s="310"/>
    </row>
    <row r="18742" spans="1:4" x14ac:dyDescent="0.25">
      <c r="A18742" s="308"/>
      <c r="B18742" s="309"/>
      <c r="C18742" s="308"/>
      <c r="D18742" s="310"/>
    </row>
    <row r="18743" spans="1:4" x14ac:dyDescent="0.25">
      <c r="A18743" s="308"/>
      <c r="B18743" s="309"/>
      <c r="C18743" s="308"/>
      <c r="D18743" s="310"/>
    </row>
    <row r="18744" spans="1:4" x14ac:dyDescent="0.25">
      <c r="A18744" s="308"/>
      <c r="B18744" s="309"/>
      <c r="C18744" s="308"/>
      <c r="D18744" s="310"/>
    </row>
    <row r="18745" spans="1:4" x14ac:dyDescent="0.25">
      <c r="A18745" s="308"/>
      <c r="B18745" s="309"/>
      <c r="C18745" s="308"/>
      <c r="D18745" s="310"/>
    </row>
    <row r="18746" spans="1:4" x14ac:dyDescent="0.25">
      <c r="A18746" s="308"/>
      <c r="B18746" s="309"/>
      <c r="C18746" s="308"/>
      <c r="D18746" s="310"/>
    </row>
    <row r="18747" spans="1:4" x14ac:dyDescent="0.25">
      <c r="A18747" s="308"/>
      <c r="B18747" s="309"/>
      <c r="C18747" s="308"/>
      <c r="D18747" s="310"/>
    </row>
    <row r="18748" spans="1:4" x14ac:dyDescent="0.25">
      <c r="A18748" s="308"/>
      <c r="B18748" s="309"/>
      <c r="C18748" s="308"/>
      <c r="D18748" s="310"/>
    </row>
    <row r="18749" spans="1:4" x14ac:dyDescent="0.25">
      <c r="A18749" s="308"/>
      <c r="B18749" s="309"/>
      <c r="C18749" s="308"/>
      <c r="D18749" s="310"/>
    </row>
    <row r="18750" spans="1:4" x14ac:dyDescent="0.25">
      <c r="A18750" s="308"/>
      <c r="B18750" s="309"/>
      <c r="C18750" s="308"/>
      <c r="D18750" s="310"/>
    </row>
    <row r="18751" spans="1:4" x14ac:dyDescent="0.25">
      <c r="A18751" s="308"/>
      <c r="B18751" s="309"/>
      <c r="C18751" s="308"/>
      <c r="D18751" s="310"/>
    </row>
    <row r="18752" spans="1:4" x14ac:dyDescent="0.25">
      <c r="A18752" s="308"/>
      <c r="B18752" s="309"/>
      <c r="C18752" s="308"/>
      <c r="D18752" s="310"/>
    </row>
    <row r="18753" spans="1:4" x14ac:dyDescent="0.25">
      <c r="A18753" s="308"/>
      <c r="B18753" s="309"/>
      <c r="C18753" s="308"/>
      <c r="D18753" s="310"/>
    </row>
    <row r="18754" spans="1:4" x14ac:dyDescent="0.25">
      <c r="A18754" s="308"/>
      <c r="B18754" s="309"/>
      <c r="C18754" s="308"/>
      <c r="D18754" s="310"/>
    </row>
    <row r="18755" spans="1:4" x14ac:dyDescent="0.25">
      <c r="A18755" s="308"/>
      <c r="B18755" s="309"/>
      <c r="C18755" s="308"/>
      <c r="D18755" s="310"/>
    </row>
    <row r="18756" spans="1:4" x14ac:dyDescent="0.25">
      <c r="A18756" s="308"/>
      <c r="B18756" s="309"/>
      <c r="C18756" s="308"/>
      <c r="D18756" s="310"/>
    </row>
    <row r="18757" spans="1:4" x14ac:dyDescent="0.25">
      <c r="A18757" s="308"/>
      <c r="B18757" s="309"/>
      <c r="C18757" s="308"/>
      <c r="D18757" s="310"/>
    </row>
    <row r="18758" spans="1:4" x14ac:dyDescent="0.25">
      <c r="A18758" s="308"/>
      <c r="B18758" s="309"/>
      <c r="C18758" s="308"/>
      <c r="D18758" s="310"/>
    </row>
    <row r="18759" spans="1:4" x14ac:dyDescent="0.25">
      <c r="A18759" s="308"/>
      <c r="B18759" s="309"/>
      <c r="C18759" s="308"/>
      <c r="D18759" s="310"/>
    </row>
    <row r="18760" spans="1:4" x14ac:dyDescent="0.25">
      <c r="A18760" s="308"/>
      <c r="B18760" s="309"/>
      <c r="C18760" s="308"/>
      <c r="D18760" s="310"/>
    </row>
    <row r="18761" spans="1:4" x14ac:dyDescent="0.25">
      <c r="A18761" s="308"/>
      <c r="B18761" s="309"/>
      <c r="C18761" s="308"/>
      <c r="D18761" s="310"/>
    </row>
    <row r="18762" spans="1:4" x14ac:dyDescent="0.25">
      <c r="A18762" s="308"/>
      <c r="B18762" s="309"/>
      <c r="C18762" s="308"/>
      <c r="D18762" s="310"/>
    </row>
    <row r="18763" spans="1:4" x14ac:dyDescent="0.25">
      <c r="A18763" s="308"/>
      <c r="B18763" s="309"/>
      <c r="C18763" s="308"/>
      <c r="D18763" s="310"/>
    </row>
    <row r="18764" spans="1:4" x14ac:dyDescent="0.25">
      <c r="A18764" s="308"/>
      <c r="B18764" s="309"/>
      <c r="C18764" s="308"/>
      <c r="D18764" s="310"/>
    </row>
    <row r="18765" spans="1:4" x14ac:dyDescent="0.25">
      <c r="A18765" s="308"/>
      <c r="B18765" s="309"/>
      <c r="C18765" s="308"/>
      <c r="D18765" s="310"/>
    </row>
    <row r="18766" spans="1:4" x14ac:dyDescent="0.25">
      <c r="A18766" s="308"/>
      <c r="B18766" s="309"/>
      <c r="C18766" s="308"/>
      <c r="D18766" s="310"/>
    </row>
    <row r="18767" spans="1:4" x14ac:dyDescent="0.25">
      <c r="A18767" s="308"/>
      <c r="B18767" s="309"/>
      <c r="C18767" s="308"/>
      <c r="D18767" s="310"/>
    </row>
    <row r="18768" spans="1:4" x14ac:dyDescent="0.25">
      <c r="A18768" s="308"/>
      <c r="B18768" s="309"/>
      <c r="C18768" s="308"/>
      <c r="D18768" s="310"/>
    </row>
    <row r="18769" spans="1:4" x14ac:dyDescent="0.25">
      <c r="A18769" s="308"/>
      <c r="B18769" s="309"/>
      <c r="C18769" s="308"/>
      <c r="D18769" s="310"/>
    </row>
    <row r="18770" spans="1:4" x14ac:dyDescent="0.25">
      <c r="A18770" s="308"/>
      <c r="B18770" s="309"/>
      <c r="C18770" s="308"/>
      <c r="D18770" s="310"/>
    </row>
    <row r="18771" spans="1:4" x14ac:dyDescent="0.25">
      <c r="A18771" s="308"/>
      <c r="B18771" s="309"/>
      <c r="C18771" s="308"/>
      <c r="D18771" s="310"/>
    </row>
    <row r="18772" spans="1:4" x14ac:dyDescent="0.25">
      <c r="A18772" s="308"/>
      <c r="B18772" s="309"/>
      <c r="C18772" s="308"/>
      <c r="D18772" s="310"/>
    </row>
    <row r="18773" spans="1:4" x14ac:dyDescent="0.25">
      <c r="A18773" s="308"/>
      <c r="B18773" s="309"/>
      <c r="C18773" s="308"/>
      <c r="D18773" s="310"/>
    </row>
    <row r="18774" spans="1:4" x14ac:dyDescent="0.25">
      <c r="A18774" s="308"/>
      <c r="B18774" s="309"/>
      <c r="C18774" s="308"/>
      <c r="D18774" s="310"/>
    </row>
    <row r="18775" spans="1:4" x14ac:dyDescent="0.25">
      <c r="A18775" s="308"/>
      <c r="B18775" s="309"/>
      <c r="C18775" s="308"/>
      <c r="D18775" s="310"/>
    </row>
    <row r="18776" spans="1:4" x14ac:dyDescent="0.25">
      <c r="A18776" s="308"/>
      <c r="B18776" s="309"/>
      <c r="C18776" s="308"/>
      <c r="D18776" s="310"/>
    </row>
    <row r="18777" spans="1:4" x14ac:dyDescent="0.25">
      <c r="A18777" s="308"/>
      <c r="B18777" s="309"/>
      <c r="C18777" s="308"/>
      <c r="D18777" s="310"/>
    </row>
    <row r="18778" spans="1:4" x14ac:dyDescent="0.25">
      <c r="A18778" s="308"/>
      <c r="B18778" s="309"/>
      <c r="C18778" s="308"/>
      <c r="D18778" s="310"/>
    </row>
    <row r="18779" spans="1:4" x14ac:dyDescent="0.25">
      <c r="A18779" s="308"/>
      <c r="B18779" s="309"/>
      <c r="C18779" s="308"/>
      <c r="D18779" s="310"/>
    </row>
    <row r="18780" spans="1:4" x14ac:dyDescent="0.25">
      <c r="A18780" s="308"/>
      <c r="B18780" s="309"/>
      <c r="C18780" s="308"/>
      <c r="D18780" s="310"/>
    </row>
    <row r="18781" spans="1:4" x14ac:dyDescent="0.25">
      <c r="A18781" s="308"/>
      <c r="B18781" s="309"/>
      <c r="C18781" s="308"/>
      <c r="D18781" s="310"/>
    </row>
    <row r="18782" spans="1:4" x14ac:dyDescent="0.25">
      <c r="A18782" s="308"/>
      <c r="B18782" s="309"/>
      <c r="C18782" s="308"/>
      <c r="D18782" s="310"/>
    </row>
    <row r="18783" spans="1:4" x14ac:dyDescent="0.25">
      <c r="A18783" s="308"/>
      <c r="B18783" s="309"/>
      <c r="C18783" s="308"/>
      <c r="D18783" s="310"/>
    </row>
    <row r="18784" spans="1:4" x14ac:dyDescent="0.25">
      <c r="A18784" s="308"/>
      <c r="B18784" s="309"/>
      <c r="C18784" s="308"/>
      <c r="D18784" s="310"/>
    </row>
    <row r="18785" spans="1:4" x14ac:dyDescent="0.25">
      <c r="A18785" s="308"/>
      <c r="B18785" s="309"/>
      <c r="C18785" s="308"/>
      <c r="D18785" s="310"/>
    </row>
    <row r="18786" spans="1:4" x14ac:dyDescent="0.25">
      <c r="A18786" s="308"/>
      <c r="B18786" s="309"/>
      <c r="C18786" s="308"/>
      <c r="D18786" s="310"/>
    </row>
    <row r="18787" spans="1:4" x14ac:dyDescent="0.25">
      <c r="A18787" s="308"/>
      <c r="B18787" s="309"/>
      <c r="C18787" s="308"/>
      <c r="D18787" s="310"/>
    </row>
    <row r="18788" spans="1:4" x14ac:dyDescent="0.25">
      <c r="A18788" s="308"/>
      <c r="B18788" s="309"/>
      <c r="C18788" s="308"/>
      <c r="D18788" s="310"/>
    </row>
    <row r="18789" spans="1:4" x14ac:dyDescent="0.25">
      <c r="A18789" s="308"/>
      <c r="B18789" s="309"/>
      <c r="C18789" s="308"/>
      <c r="D18789" s="310"/>
    </row>
    <row r="18790" spans="1:4" x14ac:dyDescent="0.25">
      <c r="A18790" s="308"/>
      <c r="B18790" s="309"/>
      <c r="C18790" s="308"/>
      <c r="D18790" s="310"/>
    </row>
    <row r="18791" spans="1:4" x14ac:dyDescent="0.25">
      <c r="A18791" s="308"/>
      <c r="B18791" s="309"/>
      <c r="C18791" s="308"/>
      <c r="D18791" s="310"/>
    </row>
    <row r="18792" spans="1:4" x14ac:dyDescent="0.25">
      <c r="A18792" s="308"/>
      <c r="B18792" s="309"/>
      <c r="C18792" s="308"/>
      <c r="D18792" s="310"/>
    </row>
    <row r="18793" spans="1:4" x14ac:dyDescent="0.25">
      <c r="A18793" s="308"/>
      <c r="B18793" s="309"/>
      <c r="C18793" s="308"/>
      <c r="D18793" s="310"/>
    </row>
    <row r="18794" spans="1:4" x14ac:dyDescent="0.25">
      <c r="A18794" s="308"/>
      <c r="B18794" s="309"/>
      <c r="C18794" s="308"/>
      <c r="D18794" s="310"/>
    </row>
    <row r="18795" spans="1:4" x14ac:dyDescent="0.25">
      <c r="A18795" s="308"/>
      <c r="B18795" s="309"/>
      <c r="C18795" s="308"/>
      <c r="D18795" s="310"/>
    </row>
    <row r="18796" spans="1:4" x14ac:dyDescent="0.25">
      <c r="A18796" s="308"/>
      <c r="B18796" s="309"/>
      <c r="C18796" s="308"/>
      <c r="D18796" s="310"/>
    </row>
    <row r="18797" spans="1:4" x14ac:dyDescent="0.25">
      <c r="A18797" s="308"/>
      <c r="B18797" s="309"/>
      <c r="C18797" s="308"/>
      <c r="D18797" s="310"/>
    </row>
    <row r="18798" spans="1:4" x14ac:dyDescent="0.25">
      <c r="A18798" s="308"/>
      <c r="B18798" s="309"/>
      <c r="C18798" s="308"/>
      <c r="D18798" s="310"/>
    </row>
    <row r="18799" spans="1:4" x14ac:dyDescent="0.25">
      <c r="A18799" s="308"/>
      <c r="B18799" s="309"/>
      <c r="C18799" s="308"/>
      <c r="D18799" s="310"/>
    </row>
    <row r="18800" spans="1:4" x14ac:dyDescent="0.25">
      <c r="A18800" s="308"/>
      <c r="B18800" s="309"/>
      <c r="C18800" s="308"/>
      <c r="D18800" s="310"/>
    </row>
    <row r="18801" spans="1:4" x14ac:dyDescent="0.25">
      <c r="A18801" s="308"/>
      <c r="B18801" s="309"/>
      <c r="C18801" s="308"/>
      <c r="D18801" s="310"/>
    </row>
    <row r="18802" spans="1:4" x14ac:dyDescent="0.25">
      <c r="A18802" s="308"/>
      <c r="B18802" s="309"/>
      <c r="C18802" s="308"/>
      <c r="D18802" s="310"/>
    </row>
    <row r="18803" spans="1:4" x14ac:dyDescent="0.25">
      <c r="A18803" s="308"/>
      <c r="B18803" s="309"/>
      <c r="C18803" s="308"/>
      <c r="D18803" s="310"/>
    </row>
    <row r="18804" spans="1:4" x14ac:dyDescent="0.25">
      <c r="A18804" s="308"/>
      <c r="B18804" s="309"/>
      <c r="C18804" s="308"/>
      <c r="D18804" s="310"/>
    </row>
    <row r="18805" spans="1:4" x14ac:dyDescent="0.25">
      <c r="A18805" s="308"/>
      <c r="B18805" s="309"/>
      <c r="C18805" s="308"/>
      <c r="D18805" s="310"/>
    </row>
    <row r="18806" spans="1:4" x14ac:dyDescent="0.25">
      <c r="A18806" s="308"/>
      <c r="B18806" s="309"/>
      <c r="C18806" s="308"/>
      <c r="D18806" s="310"/>
    </row>
    <row r="18807" spans="1:4" x14ac:dyDescent="0.25">
      <c r="A18807" s="308"/>
      <c r="B18807" s="309"/>
      <c r="C18807" s="308"/>
      <c r="D18807" s="310"/>
    </row>
    <row r="18808" spans="1:4" x14ac:dyDescent="0.25">
      <c r="A18808" s="308"/>
      <c r="B18808" s="309"/>
      <c r="C18808" s="308"/>
      <c r="D18808" s="310"/>
    </row>
    <row r="18809" spans="1:4" x14ac:dyDescent="0.25">
      <c r="A18809" s="308"/>
      <c r="B18809" s="309"/>
      <c r="C18809" s="308"/>
      <c r="D18809" s="310"/>
    </row>
    <row r="18810" spans="1:4" x14ac:dyDescent="0.25">
      <c r="A18810" s="308"/>
      <c r="B18810" s="309"/>
      <c r="C18810" s="308"/>
      <c r="D18810" s="310"/>
    </row>
    <row r="18811" spans="1:4" x14ac:dyDescent="0.25">
      <c r="A18811" s="308"/>
      <c r="B18811" s="309"/>
      <c r="C18811" s="308"/>
      <c r="D18811" s="310"/>
    </row>
    <row r="18812" spans="1:4" x14ac:dyDescent="0.25">
      <c r="A18812" s="308"/>
      <c r="B18812" s="309"/>
      <c r="C18812" s="308"/>
      <c r="D18812" s="310"/>
    </row>
    <row r="18813" spans="1:4" x14ac:dyDescent="0.25">
      <c r="A18813" s="308"/>
      <c r="B18813" s="309"/>
      <c r="C18813" s="308"/>
      <c r="D18813" s="310"/>
    </row>
    <row r="18814" spans="1:4" x14ac:dyDescent="0.25">
      <c r="A18814" s="308"/>
      <c r="B18814" s="309"/>
      <c r="C18814" s="308"/>
      <c r="D18814" s="310"/>
    </row>
    <row r="18815" spans="1:4" x14ac:dyDescent="0.25">
      <c r="A18815" s="308"/>
      <c r="B18815" s="309"/>
      <c r="C18815" s="308"/>
      <c r="D18815" s="310"/>
    </row>
    <row r="18816" spans="1:4" x14ac:dyDescent="0.25">
      <c r="A18816" s="308"/>
      <c r="B18816" s="309"/>
      <c r="C18816" s="308"/>
      <c r="D18816" s="310"/>
    </row>
    <row r="18817" spans="1:4" x14ac:dyDescent="0.25">
      <c r="A18817" s="308"/>
      <c r="B18817" s="309"/>
      <c r="C18817" s="308"/>
      <c r="D18817" s="310"/>
    </row>
    <row r="18818" spans="1:4" x14ac:dyDescent="0.25">
      <c r="A18818" s="308"/>
      <c r="B18818" s="309"/>
      <c r="C18818" s="308"/>
      <c r="D18818" s="310"/>
    </row>
    <row r="18819" spans="1:4" x14ac:dyDescent="0.25">
      <c r="A18819" s="308"/>
      <c r="B18819" s="309"/>
      <c r="C18819" s="308"/>
      <c r="D18819" s="310"/>
    </row>
    <row r="18820" spans="1:4" x14ac:dyDescent="0.25">
      <c r="A18820" s="308"/>
      <c r="B18820" s="309"/>
      <c r="C18820" s="308"/>
      <c r="D18820" s="310"/>
    </row>
    <row r="18821" spans="1:4" x14ac:dyDescent="0.25">
      <c r="A18821" s="308"/>
      <c r="B18821" s="309"/>
      <c r="C18821" s="308"/>
      <c r="D18821" s="310"/>
    </row>
    <row r="18822" spans="1:4" x14ac:dyDescent="0.25">
      <c r="A18822" s="308"/>
      <c r="B18822" s="309"/>
      <c r="C18822" s="308"/>
      <c r="D18822" s="310"/>
    </row>
    <row r="18823" spans="1:4" x14ac:dyDescent="0.25">
      <c r="A18823" s="308"/>
      <c r="B18823" s="309"/>
      <c r="C18823" s="308"/>
      <c r="D18823" s="310"/>
    </row>
    <row r="18824" spans="1:4" x14ac:dyDescent="0.25">
      <c r="A18824" s="308"/>
      <c r="B18824" s="309"/>
      <c r="C18824" s="308"/>
      <c r="D18824" s="310"/>
    </row>
    <row r="18825" spans="1:4" x14ac:dyDescent="0.25">
      <c r="A18825" s="308"/>
      <c r="B18825" s="309"/>
      <c r="C18825" s="308"/>
      <c r="D18825" s="310"/>
    </row>
    <row r="18826" spans="1:4" x14ac:dyDescent="0.25">
      <c r="A18826" s="308"/>
      <c r="B18826" s="309"/>
      <c r="C18826" s="308"/>
      <c r="D18826" s="310"/>
    </row>
    <row r="18827" spans="1:4" x14ac:dyDescent="0.25">
      <c r="A18827" s="308"/>
      <c r="B18827" s="309"/>
      <c r="C18827" s="308"/>
      <c r="D18827" s="310"/>
    </row>
    <row r="18828" spans="1:4" x14ac:dyDescent="0.25">
      <c r="A18828" s="308"/>
      <c r="B18828" s="309"/>
      <c r="C18828" s="308"/>
      <c r="D18828" s="310"/>
    </row>
    <row r="18829" spans="1:4" x14ac:dyDescent="0.25">
      <c r="A18829" s="308"/>
      <c r="B18829" s="309"/>
      <c r="C18829" s="308"/>
      <c r="D18829" s="310"/>
    </row>
    <row r="18830" spans="1:4" x14ac:dyDescent="0.25">
      <c r="A18830" s="308"/>
      <c r="B18830" s="309"/>
      <c r="C18830" s="308"/>
      <c r="D18830" s="310"/>
    </row>
    <row r="18831" spans="1:4" x14ac:dyDescent="0.25">
      <c r="A18831" s="308"/>
      <c r="B18831" s="309"/>
      <c r="C18831" s="308"/>
      <c r="D18831" s="310"/>
    </row>
    <row r="18832" spans="1:4" x14ac:dyDescent="0.25">
      <c r="A18832" s="308"/>
      <c r="B18832" s="309"/>
      <c r="C18832" s="308"/>
      <c r="D18832" s="310"/>
    </row>
    <row r="18833" spans="1:4" x14ac:dyDescent="0.25">
      <c r="A18833" s="308"/>
      <c r="B18833" s="309"/>
      <c r="C18833" s="308"/>
      <c r="D18833" s="310"/>
    </row>
    <row r="18834" spans="1:4" x14ac:dyDescent="0.25">
      <c r="A18834" s="308"/>
      <c r="B18834" s="309"/>
      <c r="C18834" s="308"/>
      <c r="D18834" s="310"/>
    </row>
    <row r="18835" spans="1:4" x14ac:dyDescent="0.25">
      <c r="A18835" s="308"/>
      <c r="B18835" s="309"/>
      <c r="C18835" s="308"/>
      <c r="D18835" s="310"/>
    </row>
    <row r="18836" spans="1:4" x14ac:dyDescent="0.25">
      <c r="A18836" s="308"/>
      <c r="B18836" s="309"/>
      <c r="C18836" s="308"/>
      <c r="D18836" s="310"/>
    </row>
    <row r="18837" spans="1:4" x14ac:dyDescent="0.25">
      <c r="A18837" s="308"/>
      <c r="B18837" s="309"/>
      <c r="C18837" s="308"/>
      <c r="D18837" s="310"/>
    </row>
    <row r="18838" spans="1:4" x14ac:dyDescent="0.25">
      <c r="A18838" s="308"/>
      <c r="B18838" s="309"/>
      <c r="C18838" s="308"/>
      <c r="D18838" s="310"/>
    </row>
    <row r="18839" spans="1:4" x14ac:dyDescent="0.25">
      <c r="A18839" s="308"/>
      <c r="B18839" s="309"/>
      <c r="C18839" s="308"/>
      <c r="D18839" s="310"/>
    </row>
    <row r="18840" spans="1:4" x14ac:dyDescent="0.25">
      <c r="A18840" s="308"/>
      <c r="B18840" s="309"/>
      <c r="C18840" s="308"/>
      <c r="D18840" s="310"/>
    </row>
    <row r="18841" spans="1:4" x14ac:dyDescent="0.25">
      <c r="A18841" s="308"/>
      <c r="B18841" s="309"/>
      <c r="C18841" s="308"/>
      <c r="D18841" s="310"/>
    </row>
    <row r="18842" spans="1:4" x14ac:dyDescent="0.25">
      <c r="A18842" s="308"/>
      <c r="B18842" s="309"/>
      <c r="C18842" s="308"/>
      <c r="D18842" s="310"/>
    </row>
    <row r="18843" spans="1:4" x14ac:dyDescent="0.25">
      <c r="A18843" s="308"/>
      <c r="B18843" s="309"/>
      <c r="C18843" s="308"/>
      <c r="D18843" s="310"/>
    </row>
    <row r="18844" spans="1:4" x14ac:dyDescent="0.25">
      <c r="A18844" s="308"/>
      <c r="B18844" s="309"/>
      <c r="C18844" s="308"/>
      <c r="D18844" s="310"/>
    </row>
    <row r="18845" spans="1:4" x14ac:dyDescent="0.25">
      <c r="A18845" s="308"/>
      <c r="B18845" s="309"/>
      <c r="C18845" s="308"/>
      <c r="D18845" s="310"/>
    </row>
    <row r="18846" spans="1:4" x14ac:dyDescent="0.25">
      <c r="A18846" s="308"/>
      <c r="B18846" s="309"/>
      <c r="C18846" s="308"/>
      <c r="D18846" s="310"/>
    </row>
    <row r="18847" spans="1:4" x14ac:dyDescent="0.25">
      <c r="A18847" s="308"/>
      <c r="B18847" s="309"/>
      <c r="C18847" s="308"/>
      <c r="D18847" s="310"/>
    </row>
    <row r="18848" spans="1:4" x14ac:dyDescent="0.25">
      <c r="A18848" s="308"/>
      <c r="B18848" s="309"/>
      <c r="C18848" s="308"/>
      <c r="D18848" s="310"/>
    </row>
    <row r="18849" spans="1:4" x14ac:dyDescent="0.25">
      <c r="A18849" s="308"/>
      <c r="B18849" s="309"/>
      <c r="C18849" s="308"/>
      <c r="D18849" s="310"/>
    </row>
    <row r="18850" spans="1:4" x14ac:dyDescent="0.25">
      <c r="A18850" s="308"/>
      <c r="B18850" s="309"/>
      <c r="C18850" s="308"/>
      <c r="D18850" s="310"/>
    </row>
    <row r="18851" spans="1:4" x14ac:dyDescent="0.25">
      <c r="A18851" s="308"/>
      <c r="B18851" s="309"/>
      <c r="C18851" s="308"/>
      <c r="D18851" s="310"/>
    </row>
    <row r="18852" spans="1:4" x14ac:dyDescent="0.25">
      <c r="A18852" s="308"/>
      <c r="B18852" s="309"/>
      <c r="C18852" s="308"/>
      <c r="D18852" s="310"/>
    </row>
    <row r="18853" spans="1:4" x14ac:dyDescent="0.25">
      <c r="A18853" s="308"/>
      <c r="B18853" s="309"/>
      <c r="C18853" s="308"/>
      <c r="D18853" s="310"/>
    </row>
    <row r="18854" spans="1:4" x14ac:dyDescent="0.25">
      <c r="A18854" s="308"/>
      <c r="B18854" s="309"/>
      <c r="C18854" s="308"/>
      <c r="D18854" s="310"/>
    </row>
    <row r="18855" spans="1:4" x14ac:dyDescent="0.25">
      <c r="A18855" s="308"/>
      <c r="B18855" s="309"/>
      <c r="C18855" s="308"/>
      <c r="D18855" s="310"/>
    </row>
    <row r="18856" spans="1:4" x14ac:dyDescent="0.25">
      <c r="A18856" s="308"/>
      <c r="B18856" s="309"/>
      <c r="C18856" s="308"/>
      <c r="D18856" s="310"/>
    </row>
    <row r="18857" spans="1:4" x14ac:dyDescent="0.25">
      <c r="A18857" s="308"/>
      <c r="B18857" s="309"/>
      <c r="C18857" s="308"/>
      <c r="D18857" s="310"/>
    </row>
    <row r="18858" spans="1:4" x14ac:dyDescent="0.25">
      <c r="A18858" s="308"/>
      <c r="B18858" s="309"/>
      <c r="C18858" s="308"/>
      <c r="D18858" s="310"/>
    </row>
    <row r="18859" spans="1:4" x14ac:dyDescent="0.25">
      <c r="A18859" s="308"/>
      <c r="B18859" s="309"/>
      <c r="C18859" s="308"/>
      <c r="D18859" s="310"/>
    </row>
    <row r="18860" spans="1:4" x14ac:dyDescent="0.25">
      <c r="A18860" s="308"/>
      <c r="B18860" s="309"/>
      <c r="C18860" s="308"/>
      <c r="D18860" s="310"/>
    </row>
    <row r="18861" spans="1:4" x14ac:dyDescent="0.25">
      <c r="A18861" s="308"/>
      <c r="B18861" s="309"/>
      <c r="C18861" s="308"/>
      <c r="D18861" s="310"/>
    </row>
    <row r="18862" spans="1:4" x14ac:dyDescent="0.25">
      <c r="A18862" s="308"/>
      <c r="B18862" s="309"/>
      <c r="C18862" s="308"/>
      <c r="D18862" s="310"/>
    </row>
    <row r="18863" spans="1:4" x14ac:dyDescent="0.25">
      <c r="A18863" s="308"/>
      <c r="B18863" s="309"/>
      <c r="C18863" s="308"/>
      <c r="D18863" s="310"/>
    </row>
    <row r="18864" spans="1:4" x14ac:dyDescent="0.25">
      <c r="A18864" s="308"/>
      <c r="B18864" s="309"/>
      <c r="C18864" s="308"/>
      <c r="D18864" s="310"/>
    </row>
    <row r="18865" spans="1:4" x14ac:dyDescent="0.25">
      <c r="A18865" s="308"/>
      <c r="B18865" s="309"/>
      <c r="C18865" s="308"/>
      <c r="D18865" s="310"/>
    </row>
    <row r="18866" spans="1:4" x14ac:dyDescent="0.25">
      <c r="A18866" s="308"/>
      <c r="B18866" s="309"/>
      <c r="C18866" s="308"/>
      <c r="D18866" s="310"/>
    </row>
    <row r="18867" spans="1:4" x14ac:dyDescent="0.25">
      <c r="A18867" s="308"/>
      <c r="B18867" s="309"/>
      <c r="C18867" s="308"/>
      <c r="D18867" s="310"/>
    </row>
    <row r="18868" spans="1:4" x14ac:dyDescent="0.25">
      <c r="A18868" s="308"/>
      <c r="B18868" s="309"/>
      <c r="C18868" s="308"/>
      <c r="D18868" s="310"/>
    </row>
    <row r="18869" spans="1:4" x14ac:dyDescent="0.25">
      <c r="A18869" s="308"/>
      <c r="B18869" s="309"/>
      <c r="C18869" s="308"/>
      <c r="D18869" s="310"/>
    </row>
    <row r="18870" spans="1:4" x14ac:dyDescent="0.25">
      <c r="A18870" s="308"/>
      <c r="B18870" s="309"/>
      <c r="C18870" s="308"/>
      <c r="D18870" s="310"/>
    </row>
    <row r="18871" spans="1:4" x14ac:dyDescent="0.25">
      <c r="A18871" s="308"/>
      <c r="B18871" s="309"/>
      <c r="C18871" s="308"/>
      <c r="D18871" s="310"/>
    </row>
    <row r="18872" spans="1:4" x14ac:dyDescent="0.25">
      <c r="A18872" s="308"/>
      <c r="B18872" s="309"/>
      <c r="C18872" s="308"/>
      <c r="D18872" s="310"/>
    </row>
    <row r="18873" spans="1:4" x14ac:dyDescent="0.25">
      <c r="A18873" s="308"/>
      <c r="B18873" s="309"/>
      <c r="C18873" s="308"/>
      <c r="D18873" s="310"/>
    </row>
    <row r="18874" spans="1:4" x14ac:dyDescent="0.25">
      <c r="A18874" s="308"/>
      <c r="B18874" s="309"/>
      <c r="C18874" s="308"/>
      <c r="D18874" s="310"/>
    </row>
    <row r="18875" spans="1:4" x14ac:dyDescent="0.25">
      <c r="A18875" s="308"/>
      <c r="B18875" s="309"/>
      <c r="C18875" s="308"/>
      <c r="D18875" s="310"/>
    </row>
    <row r="18876" spans="1:4" x14ac:dyDescent="0.25">
      <c r="A18876" s="308"/>
      <c r="B18876" s="309"/>
      <c r="C18876" s="308"/>
      <c r="D18876" s="310"/>
    </row>
    <row r="18877" spans="1:4" x14ac:dyDescent="0.25">
      <c r="A18877" s="308"/>
      <c r="B18877" s="309"/>
      <c r="C18877" s="308"/>
      <c r="D18877" s="310"/>
    </row>
    <row r="18878" spans="1:4" x14ac:dyDescent="0.25">
      <c r="A18878" s="308"/>
      <c r="B18878" s="309"/>
      <c r="C18878" s="308"/>
      <c r="D18878" s="310"/>
    </row>
    <row r="18879" spans="1:4" x14ac:dyDescent="0.25">
      <c r="A18879" s="308"/>
      <c r="B18879" s="309"/>
      <c r="C18879" s="308"/>
      <c r="D18879" s="310"/>
    </row>
    <row r="18880" spans="1:4" x14ac:dyDescent="0.25">
      <c r="A18880" s="308"/>
      <c r="B18880" s="309"/>
      <c r="C18880" s="308"/>
      <c r="D18880" s="310"/>
    </row>
    <row r="18881" spans="1:4" x14ac:dyDescent="0.25">
      <c r="A18881" s="308"/>
      <c r="B18881" s="309"/>
      <c r="C18881" s="308"/>
      <c r="D18881" s="310"/>
    </row>
    <row r="18882" spans="1:4" x14ac:dyDescent="0.25">
      <c r="A18882" s="308"/>
      <c r="B18882" s="309"/>
      <c r="C18882" s="308"/>
      <c r="D18882" s="310"/>
    </row>
    <row r="18883" spans="1:4" x14ac:dyDescent="0.25">
      <c r="A18883" s="308"/>
      <c r="B18883" s="309"/>
      <c r="C18883" s="308"/>
      <c r="D18883" s="310"/>
    </row>
    <row r="18884" spans="1:4" x14ac:dyDescent="0.25">
      <c r="A18884" s="308"/>
      <c r="B18884" s="309"/>
      <c r="C18884" s="308"/>
      <c r="D18884" s="310"/>
    </row>
    <row r="18885" spans="1:4" x14ac:dyDescent="0.25">
      <c r="A18885" s="308"/>
      <c r="B18885" s="309"/>
      <c r="C18885" s="308"/>
      <c r="D18885" s="310"/>
    </row>
    <row r="18886" spans="1:4" x14ac:dyDescent="0.25">
      <c r="A18886" s="308"/>
      <c r="B18886" s="309"/>
      <c r="C18886" s="308"/>
      <c r="D18886" s="310"/>
    </row>
    <row r="18887" spans="1:4" x14ac:dyDescent="0.25">
      <c r="A18887" s="308"/>
      <c r="B18887" s="309"/>
      <c r="C18887" s="308"/>
      <c r="D18887" s="310"/>
    </row>
    <row r="18888" spans="1:4" x14ac:dyDescent="0.25">
      <c r="A18888" s="308"/>
      <c r="B18888" s="309"/>
      <c r="C18888" s="308"/>
      <c r="D18888" s="310"/>
    </row>
    <row r="18889" spans="1:4" x14ac:dyDescent="0.25">
      <c r="A18889" s="308"/>
      <c r="B18889" s="309"/>
      <c r="C18889" s="308"/>
      <c r="D18889" s="310"/>
    </row>
    <row r="18890" spans="1:4" x14ac:dyDescent="0.25">
      <c r="A18890" s="308"/>
      <c r="B18890" s="309"/>
      <c r="C18890" s="308"/>
      <c r="D18890" s="310"/>
    </row>
    <row r="18891" spans="1:4" x14ac:dyDescent="0.25">
      <c r="A18891" s="308"/>
      <c r="B18891" s="309"/>
      <c r="C18891" s="308"/>
      <c r="D18891" s="310"/>
    </row>
    <row r="18892" spans="1:4" x14ac:dyDescent="0.25">
      <c r="A18892" s="308"/>
      <c r="B18892" s="309"/>
      <c r="C18892" s="308"/>
      <c r="D18892" s="310"/>
    </row>
    <row r="18893" spans="1:4" x14ac:dyDescent="0.25">
      <c r="A18893" s="308"/>
      <c r="B18893" s="309"/>
      <c r="C18893" s="308"/>
      <c r="D18893" s="310"/>
    </row>
    <row r="18894" spans="1:4" x14ac:dyDescent="0.25">
      <c r="A18894" s="308"/>
      <c r="B18894" s="309"/>
      <c r="C18894" s="308"/>
      <c r="D18894" s="310"/>
    </row>
    <row r="18895" spans="1:4" x14ac:dyDescent="0.25">
      <c r="A18895" s="308"/>
      <c r="B18895" s="309"/>
      <c r="C18895" s="308"/>
      <c r="D18895" s="310"/>
    </row>
    <row r="18896" spans="1:4" x14ac:dyDescent="0.25">
      <c r="A18896" s="308"/>
      <c r="B18896" s="309"/>
      <c r="C18896" s="308"/>
      <c r="D18896" s="310"/>
    </row>
    <row r="18897" spans="1:4" x14ac:dyDescent="0.25">
      <c r="A18897" s="308"/>
      <c r="B18897" s="309"/>
      <c r="C18897" s="308"/>
      <c r="D18897" s="310"/>
    </row>
    <row r="18898" spans="1:4" x14ac:dyDescent="0.25">
      <c r="A18898" s="308"/>
      <c r="B18898" s="309"/>
      <c r="C18898" s="308"/>
      <c r="D18898" s="310"/>
    </row>
    <row r="18899" spans="1:4" x14ac:dyDescent="0.25">
      <c r="A18899" s="308"/>
      <c r="B18899" s="309"/>
      <c r="C18899" s="308"/>
      <c r="D18899" s="310"/>
    </row>
    <row r="18900" spans="1:4" x14ac:dyDescent="0.25">
      <c r="A18900" s="308"/>
      <c r="B18900" s="309"/>
      <c r="C18900" s="308"/>
      <c r="D18900" s="310"/>
    </row>
    <row r="18901" spans="1:4" x14ac:dyDescent="0.25">
      <c r="A18901" s="308"/>
      <c r="B18901" s="309"/>
      <c r="C18901" s="308"/>
      <c r="D18901" s="310"/>
    </row>
    <row r="18902" spans="1:4" x14ac:dyDescent="0.25">
      <c r="A18902" s="308"/>
      <c r="B18902" s="309"/>
      <c r="C18902" s="308"/>
      <c r="D18902" s="310"/>
    </row>
    <row r="18903" spans="1:4" x14ac:dyDescent="0.25">
      <c r="A18903" s="308"/>
      <c r="B18903" s="309"/>
      <c r="C18903" s="308"/>
      <c r="D18903" s="310"/>
    </row>
    <row r="18904" spans="1:4" x14ac:dyDescent="0.25">
      <c r="A18904" s="308"/>
      <c r="B18904" s="309"/>
      <c r="C18904" s="308"/>
      <c r="D18904" s="310"/>
    </row>
    <row r="18905" spans="1:4" x14ac:dyDescent="0.25">
      <c r="A18905" s="308"/>
      <c r="B18905" s="309"/>
      <c r="C18905" s="308"/>
      <c r="D18905" s="310"/>
    </row>
    <row r="18906" spans="1:4" x14ac:dyDescent="0.25">
      <c r="A18906" s="308"/>
      <c r="B18906" s="309"/>
      <c r="C18906" s="308"/>
      <c r="D18906" s="310"/>
    </row>
    <row r="18907" spans="1:4" x14ac:dyDescent="0.25">
      <c r="A18907" s="308"/>
      <c r="B18907" s="309"/>
      <c r="C18907" s="308"/>
      <c r="D18907" s="310"/>
    </row>
    <row r="18908" spans="1:4" x14ac:dyDescent="0.25">
      <c r="A18908" s="308"/>
      <c r="B18908" s="309"/>
      <c r="C18908" s="308"/>
      <c r="D18908" s="310"/>
    </row>
    <row r="18909" spans="1:4" x14ac:dyDescent="0.25">
      <c r="A18909" s="308"/>
      <c r="B18909" s="309"/>
      <c r="C18909" s="308"/>
      <c r="D18909" s="310"/>
    </row>
    <row r="18910" spans="1:4" x14ac:dyDescent="0.25">
      <c r="A18910" s="308"/>
      <c r="B18910" s="309"/>
      <c r="C18910" s="308"/>
      <c r="D18910" s="310"/>
    </row>
    <row r="18911" spans="1:4" x14ac:dyDescent="0.25">
      <c r="A18911" s="308"/>
      <c r="B18911" s="309"/>
      <c r="C18911" s="308"/>
      <c r="D18911" s="310"/>
    </row>
    <row r="18912" spans="1:4" x14ac:dyDescent="0.25">
      <c r="A18912" s="308"/>
      <c r="B18912" s="309"/>
      <c r="C18912" s="308"/>
      <c r="D18912" s="310"/>
    </row>
    <row r="18913" spans="1:4" x14ac:dyDescent="0.25">
      <c r="A18913" s="308"/>
      <c r="B18913" s="309"/>
      <c r="C18913" s="308"/>
      <c r="D18913" s="310"/>
    </row>
    <row r="18914" spans="1:4" x14ac:dyDescent="0.25">
      <c r="A18914" s="308"/>
      <c r="B18914" s="309"/>
      <c r="C18914" s="308"/>
      <c r="D18914" s="310"/>
    </row>
    <row r="18915" spans="1:4" x14ac:dyDescent="0.25">
      <c r="A18915" s="308"/>
      <c r="B18915" s="309"/>
      <c r="C18915" s="308"/>
      <c r="D18915" s="310"/>
    </row>
    <row r="18916" spans="1:4" x14ac:dyDescent="0.25">
      <c r="A18916" s="308"/>
      <c r="B18916" s="309"/>
      <c r="C18916" s="308"/>
      <c r="D18916" s="310"/>
    </row>
    <row r="18917" spans="1:4" x14ac:dyDescent="0.25">
      <c r="A18917" s="308"/>
      <c r="B18917" s="309"/>
      <c r="C18917" s="308"/>
      <c r="D18917" s="310"/>
    </row>
    <row r="18918" spans="1:4" x14ac:dyDescent="0.25">
      <c r="A18918" s="308"/>
      <c r="B18918" s="309"/>
      <c r="C18918" s="308"/>
      <c r="D18918" s="310"/>
    </row>
    <row r="18919" spans="1:4" x14ac:dyDescent="0.25">
      <c r="A18919" s="308"/>
      <c r="B18919" s="309"/>
      <c r="C18919" s="308"/>
      <c r="D18919" s="310"/>
    </row>
    <row r="18920" spans="1:4" x14ac:dyDescent="0.25">
      <c r="A18920" s="308"/>
      <c r="B18920" s="309"/>
      <c r="C18920" s="308"/>
      <c r="D18920" s="310"/>
    </row>
    <row r="18921" spans="1:4" x14ac:dyDescent="0.25">
      <c r="A18921" s="308"/>
      <c r="B18921" s="309"/>
      <c r="C18921" s="308"/>
      <c r="D18921" s="310"/>
    </row>
    <row r="18922" spans="1:4" x14ac:dyDescent="0.25">
      <c r="A18922" s="308"/>
      <c r="B18922" s="309"/>
      <c r="C18922" s="308"/>
      <c r="D18922" s="310"/>
    </row>
    <row r="18923" spans="1:4" x14ac:dyDescent="0.25">
      <c r="A18923" s="308"/>
      <c r="B18923" s="309"/>
      <c r="C18923" s="308"/>
      <c r="D18923" s="310"/>
    </row>
    <row r="18924" spans="1:4" x14ac:dyDescent="0.25">
      <c r="A18924" s="308"/>
      <c r="B18924" s="309"/>
      <c r="C18924" s="308"/>
      <c r="D18924" s="310"/>
    </row>
    <row r="18925" spans="1:4" x14ac:dyDescent="0.25">
      <c r="A18925" s="308"/>
      <c r="B18925" s="309"/>
      <c r="C18925" s="308"/>
      <c r="D18925" s="310"/>
    </row>
    <row r="18926" spans="1:4" x14ac:dyDescent="0.25">
      <c r="A18926" s="308"/>
      <c r="B18926" s="309"/>
      <c r="C18926" s="308"/>
      <c r="D18926" s="310"/>
    </row>
    <row r="18927" spans="1:4" x14ac:dyDescent="0.25">
      <c r="A18927" s="308"/>
      <c r="B18927" s="309"/>
      <c r="C18927" s="308"/>
      <c r="D18927" s="310"/>
    </row>
    <row r="18928" spans="1:4" x14ac:dyDescent="0.25">
      <c r="A18928" s="308"/>
      <c r="B18928" s="309"/>
      <c r="C18928" s="308"/>
      <c r="D18928" s="310"/>
    </row>
    <row r="18929" spans="1:4" x14ac:dyDescent="0.25">
      <c r="A18929" s="308"/>
      <c r="B18929" s="309"/>
      <c r="C18929" s="308"/>
      <c r="D18929" s="310"/>
    </row>
    <row r="18930" spans="1:4" x14ac:dyDescent="0.25">
      <c r="A18930" s="308"/>
      <c r="B18930" s="309"/>
      <c r="C18930" s="308"/>
      <c r="D18930" s="310"/>
    </row>
    <row r="18931" spans="1:4" x14ac:dyDescent="0.25">
      <c r="A18931" s="308"/>
      <c r="B18931" s="309"/>
      <c r="C18931" s="308"/>
      <c r="D18931" s="310"/>
    </row>
    <row r="18932" spans="1:4" x14ac:dyDescent="0.25">
      <c r="A18932" s="308"/>
      <c r="B18932" s="309"/>
      <c r="C18932" s="308"/>
      <c r="D18932" s="310"/>
    </row>
    <row r="18933" spans="1:4" x14ac:dyDescent="0.25">
      <c r="A18933" s="308"/>
      <c r="B18933" s="309"/>
      <c r="C18933" s="308"/>
      <c r="D18933" s="310"/>
    </row>
    <row r="18934" spans="1:4" x14ac:dyDescent="0.25">
      <c r="A18934" s="308"/>
      <c r="B18934" s="309"/>
      <c r="C18934" s="308"/>
      <c r="D18934" s="310"/>
    </row>
    <row r="18935" spans="1:4" x14ac:dyDescent="0.25">
      <c r="A18935" s="308"/>
      <c r="B18935" s="309"/>
      <c r="C18935" s="308"/>
      <c r="D18935" s="310"/>
    </row>
    <row r="18936" spans="1:4" x14ac:dyDescent="0.25">
      <c r="A18936" s="308"/>
      <c r="B18936" s="309"/>
      <c r="C18936" s="308"/>
      <c r="D18936" s="310"/>
    </row>
    <row r="18937" spans="1:4" x14ac:dyDescent="0.25">
      <c r="A18937" s="308"/>
      <c r="B18937" s="309"/>
      <c r="C18937" s="308"/>
      <c r="D18937" s="310"/>
    </row>
    <row r="18938" spans="1:4" x14ac:dyDescent="0.25">
      <c r="A18938" s="308"/>
      <c r="B18938" s="309"/>
      <c r="C18938" s="308"/>
      <c r="D18938" s="310"/>
    </row>
    <row r="18939" spans="1:4" x14ac:dyDescent="0.25">
      <c r="A18939" s="308"/>
      <c r="B18939" s="309"/>
      <c r="C18939" s="308"/>
      <c r="D18939" s="310"/>
    </row>
    <row r="18940" spans="1:4" x14ac:dyDescent="0.25">
      <c r="A18940" s="308"/>
      <c r="B18940" s="309"/>
      <c r="C18940" s="308"/>
      <c r="D18940" s="310"/>
    </row>
    <row r="18941" spans="1:4" x14ac:dyDescent="0.25">
      <c r="A18941" s="308"/>
      <c r="B18941" s="309"/>
      <c r="C18941" s="308"/>
      <c r="D18941" s="310"/>
    </row>
    <row r="18942" spans="1:4" x14ac:dyDescent="0.25">
      <c r="A18942" s="308"/>
      <c r="B18942" s="309"/>
      <c r="C18942" s="308"/>
      <c r="D18942" s="310"/>
    </row>
    <row r="18943" spans="1:4" x14ac:dyDescent="0.25">
      <c r="A18943" s="308"/>
      <c r="B18943" s="309"/>
      <c r="C18943" s="308"/>
      <c r="D18943" s="310"/>
    </row>
    <row r="18944" spans="1:4" x14ac:dyDescent="0.25">
      <c r="A18944" s="308"/>
      <c r="B18944" s="309"/>
      <c r="C18944" s="308"/>
      <c r="D18944" s="310"/>
    </row>
    <row r="18945" spans="1:4" x14ac:dyDescent="0.25">
      <c r="A18945" s="308"/>
      <c r="B18945" s="309"/>
      <c r="C18945" s="308"/>
      <c r="D18945" s="310"/>
    </row>
    <row r="18946" spans="1:4" x14ac:dyDescent="0.25">
      <c r="A18946" s="308"/>
      <c r="B18946" s="309"/>
      <c r="C18946" s="308"/>
      <c r="D18946" s="310"/>
    </row>
    <row r="18947" spans="1:4" x14ac:dyDescent="0.25">
      <c r="A18947" s="308"/>
      <c r="B18947" s="309"/>
      <c r="C18947" s="308"/>
      <c r="D18947" s="310"/>
    </row>
    <row r="18948" spans="1:4" x14ac:dyDescent="0.25">
      <c r="A18948" s="308"/>
      <c r="B18948" s="309"/>
      <c r="C18948" s="308"/>
      <c r="D18948" s="310"/>
    </row>
    <row r="18949" spans="1:4" x14ac:dyDescent="0.25">
      <c r="A18949" s="308"/>
      <c r="B18949" s="309"/>
      <c r="C18949" s="308"/>
      <c r="D18949" s="310"/>
    </row>
    <row r="18950" spans="1:4" x14ac:dyDescent="0.25">
      <c r="A18950" s="308"/>
      <c r="B18950" s="309"/>
      <c r="C18950" s="308"/>
      <c r="D18950" s="310"/>
    </row>
    <row r="18951" spans="1:4" x14ac:dyDescent="0.25">
      <c r="A18951" s="308"/>
      <c r="B18951" s="309"/>
      <c r="C18951" s="308"/>
      <c r="D18951" s="310"/>
    </row>
    <row r="18952" spans="1:4" x14ac:dyDescent="0.25">
      <c r="A18952" s="308"/>
      <c r="B18952" s="309"/>
      <c r="C18952" s="308"/>
      <c r="D18952" s="310"/>
    </row>
    <row r="18953" spans="1:4" x14ac:dyDescent="0.25">
      <c r="A18953" s="308"/>
      <c r="B18953" s="309"/>
      <c r="C18953" s="308"/>
      <c r="D18953" s="310"/>
    </row>
    <row r="18954" spans="1:4" x14ac:dyDescent="0.25">
      <c r="A18954" s="308"/>
      <c r="B18954" s="309"/>
      <c r="C18954" s="308"/>
      <c r="D18954" s="310"/>
    </row>
    <row r="18955" spans="1:4" x14ac:dyDescent="0.25">
      <c r="A18955" s="308"/>
      <c r="B18955" s="309"/>
      <c r="C18955" s="308"/>
      <c r="D18955" s="310"/>
    </row>
    <row r="18956" spans="1:4" x14ac:dyDescent="0.25">
      <c r="A18956" s="308"/>
      <c r="B18956" s="309"/>
      <c r="C18956" s="308"/>
      <c r="D18956" s="310"/>
    </row>
    <row r="18957" spans="1:4" x14ac:dyDescent="0.25">
      <c r="A18957" s="308"/>
      <c r="B18957" s="309"/>
      <c r="C18957" s="308"/>
      <c r="D18957" s="310"/>
    </row>
    <row r="18958" spans="1:4" x14ac:dyDescent="0.25">
      <c r="A18958" s="308"/>
      <c r="B18958" s="309"/>
      <c r="C18958" s="308"/>
      <c r="D18958" s="310"/>
    </row>
    <row r="18959" spans="1:4" x14ac:dyDescent="0.25">
      <c r="A18959" s="308"/>
      <c r="B18959" s="309"/>
      <c r="C18959" s="308"/>
      <c r="D18959" s="310"/>
    </row>
    <row r="18960" spans="1:4" x14ac:dyDescent="0.25">
      <c r="A18960" s="308"/>
      <c r="B18960" s="309"/>
      <c r="C18960" s="308"/>
      <c r="D18960" s="310"/>
    </row>
    <row r="18961" spans="1:4" x14ac:dyDescent="0.25">
      <c r="A18961" s="308"/>
      <c r="B18961" s="309"/>
      <c r="C18961" s="308"/>
      <c r="D18961" s="310"/>
    </row>
    <row r="18962" spans="1:4" x14ac:dyDescent="0.25">
      <c r="A18962" s="308"/>
      <c r="B18962" s="309"/>
      <c r="C18962" s="308"/>
      <c r="D18962" s="310"/>
    </row>
    <row r="18963" spans="1:4" x14ac:dyDescent="0.25">
      <c r="A18963" s="308"/>
      <c r="B18963" s="309"/>
      <c r="C18963" s="308"/>
      <c r="D18963" s="310"/>
    </row>
    <row r="18964" spans="1:4" x14ac:dyDescent="0.25">
      <c r="A18964" s="308"/>
      <c r="B18964" s="309"/>
      <c r="C18964" s="308"/>
      <c r="D18964" s="310"/>
    </row>
    <row r="18965" spans="1:4" x14ac:dyDescent="0.25">
      <c r="A18965" s="308"/>
      <c r="B18965" s="309"/>
      <c r="C18965" s="308"/>
      <c r="D18965" s="310"/>
    </row>
    <row r="18966" spans="1:4" x14ac:dyDescent="0.25">
      <c r="A18966" s="308"/>
      <c r="B18966" s="309"/>
      <c r="C18966" s="308"/>
      <c r="D18966" s="310"/>
    </row>
    <row r="18967" spans="1:4" x14ac:dyDescent="0.25">
      <c r="A18967" s="308"/>
      <c r="B18967" s="309"/>
      <c r="C18967" s="308"/>
      <c r="D18967" s="310"/>
    </row>
    <row r="18968" spans="1:4" x14ac:dyDescent="0.25">
      <c r="A18968" s="308"/>
      <c r="B18968" s="309"/>
      <c r="C18968" s="308"/>
      <c r="D18968" s="310"/>
    </row>
    <row r="18969" spans="1:4" x14ac:dyDescent="0.25">
      <c r="A18969" s="308"/>
      <c r="B18969" s="309"/>
      <c r="C18969" s="308"/>
      <c r="D18969" s="310"/>
    </row>
    <row r="18970" spans="1:4" x14ac:dyDescent="0.25">
      <c r="A18970" s="308"/>
      <c r="B18970" s="309"/>
      <c r="C18970" s="308"/>
      <c r="D18970" s="310"/>
    </row>
    <row r="18971" spans="1:4" x14ac:dyDescent="0.25">
      <c r="A18971" s="308"/>
      <c r="B18971" s="309"/>
      <c r="C18971" s="308"/>
      <c r="D18971" s="310"/>
    </row>
    <row r="18972" spans="1:4" x14ac:dyDescent="0.25">
      <c r="A18972" s="308"/>
      <c r="B18972" s="309"/>
      <c r="C18972" s="308"/>
      <c r="D18972" s="310"/>
    </row>
    <row r="18973" spans="1:4" x14ac:dyDescent="0.25">
      <c r="A18973" s="308"/>
      <c r="B18973" s="309"/>
      <c r="C18973" s="308"/>
      <c r="D18973" s="310"/>
    </row>
    <row r="18974" spans="1:4" x14ac:dyDescent="0.25">
      <c r="A18974" s="308"/>
      <c r="B18974" s="309"/>
      <c r="C18974" s="308"/>
      <c r="D18974" s="310"/>
    </row>
    <row r="18975" spans="1:4" x14ac:dyDescent="0.25">
      <c r="A18975" s="308"/>
      <c r="B18975" s="309"/>
      <c r="C18975" s="308"/>
      <c r="D18975" s="310"/>
    </row>
    <row r="18976" spans="1:4" x14ac:dyDescent="0.25">
      <c r="A18976" s="308"/>
      <c r="B18976" s="309"/>
      <c r="C18976" s="308"/>
      <c r="D18976" s="310"/>
    </row>
    <row r="18977" spans="1:4" x14ac:dyDescent="0.25">
      <c r="A18977" s="308"/>
      <c r="B18977" s="309"/>
      <c r="C18977" s="308"/>
      <c r="D18977" s="310"/>
    </row>
    <row r="18978" spans="1:4" x14ac:dyDescent="0.25">
      <c r="A18978" s="308"/>
      <c r="B18978" s="309"/>
      <c r="C18978" s="308"/>
      <c r="D18978" s="310"/>
    </row>
    <row r="18979" spans="1:4" x14ac:dyDescent="0.25">
      <c r="A18979" s="308"/>
      <c r="B18979" s="309"/>
      <c r="C18979" s="308"/>
      <c r="D18979" s="310"/>
    </row>
    <row r="18980" spans="1:4" x14ac:dyDescent="0.25">
      <c r="A18980" s="308"/>
      <c r="B18980" s="309"/>
      <c r="C18980" s="308"/>
      <c r="D18980" s="310"/>
    </row>
    <row r="18981" spans="1:4" x14ac:dyDescent="0.25">
      <c r="A18981" s="308"/>
      <c r="B18981" s="309"/>
      <c r="C18981" s="308"/>
      <c r="D18981" s="310"/>
    </row>
    <row r="18982" spans="1:4" x14ac:dyDescent="0.25">
      <c r="A18982" s="308"/>
      <c r="B18982" s="309"/>
      <c r="C18982" s="308"/>
      <c r="D18982" s="310"/>
    </row>
    <row r="18983" spans="1:4" x14ac:dyDescent="0.25">
      <c r="A18983" s="308"/>
      <c r="B18983" s="309"/>
      <c r="C18983" s="308"/>
      <c r="D18983" s="310"/>
    </row>
    <row r="18984" spans="1:4" x14ac:dyDescent="0.25">
      <c r="A18984" s="308"/>
      <c r="B18984" s="309"/>
      <c r="C18984" s="308"/>
      <c r="D18984" s="310"/>
    </row>
    <row r="18985" spans="1:4" x14ac:dyDescent="0.25">
      <c r="A18985" s="308"/>
      <c r="B18985" s="309"/>
      <c r="C18985" s="308"/>
      <c r="D18985" s="310"/>
    </row>
    <row r="18986" spans="1:4" x14ac:dyDescent="0.25">
      <c r="A18986" s="308"/>
      <c r="B18986" s="309"/>
      <c r="C18986" s="308"/>
      <c r="D18986" s="310"/>
    </row>
    <row r="18987" spans="1:4" x14ac:dyDescent="0.25">
      <c r="A18987" s="308"/>
      <c r="B18987" s="309"/>
      <c r="C18987" s="308"/>
      <c r="D18987" s="310"/>
    </row>
    <row r="18988" spans="1:4" x14ac:dyDescent="0.25">
      <c r="A18988" s="308"/>
      <c r="B18988" s="309"/>
      <c r="C18988" s="308"/>
      <c r="D18988" s="310"/>
    </row>
    <row r="18989" spans="1:4" x14ac:dyDescent="0.25">
      <c r="A18989" s="308"/>
      <c r="B18989" s="309"/>
      <c r="C18989" s="308"/>
      <c r="D18989" s="310"/>
    </row>
    <row r="18990" spans="1:4" x14ac:dyDescent="0.25">
      <c r="A18990" s="308"/>
      <c r="B18990" s="309"/>
      <c r="C18990" s="308"/>
      <c r="D18990" s="310"/>
    </row>
    <row r="18991" spans="1:4" x14ac:dyDescent="0.25">
      <c r="A18991" s="308"/>
      <c r="B18991" s="309"/>
      <c r="C18991" s="308"/>
      <c r="D18991" s="310"/>
    </row>
    <row r="18992" spans="1:4" x14ac:dyDescent="0.25">
      <c r="A18992" s="308"/>
      <c r="B18992" s="309"/>
      <c r="C18992" s="308"/>
      <c r="D18992" s="310"/>
    </row>
    <row r="18993" spans="1:4" x14ac:dyDescent="0.25">
      <c r="A18993" s="308"/>
      <c r="B18993" s="309"/>
      <c r="C18993" s="308"/>
      <c r="D18993" s="310"/>
    </row>
    <row r="18994" spans="1:4" x14ac:dyDescent="0.25">
      <c r="A18994" s="308"/>
      <c r="B18994" s="309"/>
      <c r="C18994" s="308"/>
      <c r="D18994" s="310"/>
    </row>
    <row r="18995" spans="1:4" x14ac:dyDescent="0.25">
      <c r="A18995" s="308"/>
      <c r="B18995" s="309"/>
      <c r="C18995" s="308"/>
      <c r="D18995" s="310"/>
    </row>
    <row r="18996" spans="1:4" x14ac:dyDescent="0.25">
      <c r="A18996" s="308"/>
      <c r="B18996" s="309"/>
      <c r="C18996" s="308"/>
      <c r="D18996" s="310"/>
    </row>
    <row r="18997" spans="1:4" x14ac:dyDescent="0.25">
      <c r="A18997" s="308"/>
      <c r="B18997" s="309"/>
      <c r="C18997" s="308"/>
      <c r="D18997" s="310"/>
    </row>
    <row r="18998" spans="1:4" x14ac:dyDescent="0.25">
      <c r="A18998" s="308"/>
      <c r="B18998" s="309"/>
      <c r="C18998" s="308"/>
      <c r="D18998" s="310"/>
    </row>
    <row r="18999" spans="1:4" x14ac:dyDescent="0.25">
      <c r="A18999" s="308"/>
      <c r="B18999" s="309"/>
      <c r="C18999" s="308"/>
      <c r="D18999" s="310"/>
    </row>
    <row r="19000" spans="1:4" x14ac:dyDescent="0.25">
      <c r="A19000" s="308"/>
      <c r="B19000" s="309"/>
      <c r="C19000" s="308"/>
      <c r="D19000" s="310"/>
    </row>
    <row r="19001" spans="1:4" x14ac:dyDescent="0.25">
      <c r="A19001" s="308"/>
      <c r="B19001" s="309"/>
      <c r="C19001" s="308"/>
      <c r="D19001" s="310"/>
    </row>
    <row r="19002" spans="1:4" x14ac:dyDescent="0.25">
      <c r="A19002" s="308"/>
      <c r="B19002" s="309"/>
      <c r="C19002" s="308"/>
      <c r="D19002" s="310"/>
    </row>
    <row r="19003" spans="1:4" x14ac:dyDescent="0.25">
      <c r="A19003" s="308"/>
      <c r="B19003" s="309"/>
      <c r="C19003" s="308"/>
      <c r="D19003" s="310"/>
    </row>
    <row r="19004" spans="1:4" x14ac:dyDescent="0.25">
      <c r="A19004" s="308"/>
      <c r="B19004" s="309"/>
      <c r="C19004" s="308"/>
      <c r="D19004" s="310"/>
    </row>
    <row r="19005" spans="1:4" x14ac:dyDescent="0.25">
      <c r="A19005" s="308"/>
      <c r="B19005" s="309"/>
      <c r="C19005" s="308"/>
      <c r="D19005" s="310"/>
    </row>
    <row r="19006" spans="1:4" x14ac:dyDescent="0.25">
      <c r="A19006" s="308"/>
      <c r="B19006" s="309"/>
      <c r="C19006" s="308"/>
      <c r="D19006" s="310"/>
    </row>
    <row r="19007" spans="1:4" x14ac:dyDescent="0.25">
      <c r="A19007" s="308"/>
      <c r="B19007" s="309"/>
      <c r="C19007" s="308"/>
      <c r="D19007" s="310"/>
    </row>
    <row r="19008" spans="1:4" x14ac:dyDescent="0.25">
      <c r="A19008" s="308"/>
      <c r="B19008" s="309"/>
      <c r="C19008" s="308"/>
      <c r="D19008" s="310"/>
    </row>
    <row r="19009" spans="1:4" x14ac:dyDescent="0.25">
      <c r="A19009" s="308"/>
      <c r="B19009" s="309"/>
      <c r="C19009" s="308"/>
      <c r="D19009" s="310"/>
    </row>
    <row r="19010" spans="1:4" x14ac:dyDescent="0.25">
      <c r="A19010" s="308"/>
      <c r="B19010" s="309"/>
      <c r="C19010" s="308"/>
      <c r="D19010" s="310"/>
    </row>
    <row r="19011" spans="1:4" x14ac:dyDescent="0.25">
      <c r="A19011" s="308"/>
      <c r="B19011" s="309"/>
      <c r="C19011" s="308"/>
      <c r="D19011" s="310"/>
    </row>
    <row r="19012" spans="1:4" x14ac:dyDescent="0.25">
      <c r="A19012" s="308"/>
      <c r="B19012" s="309"/>
      <c r="C19012" s="308"/>
      <c r="D19012" s="310"/>
    </row>
    <row r="19013" spans="1:4" x14ac:dyDescent="0.25">
      <c r="A19013" s="308"/>
      <c r="B19013" s="309"/>
      <c r="C19013" s="308"/>
      <c r="D19013" s="310"/>
    </row>
    <row r="19014" spans="1:4" x14ac:dyDescent="0.25">
      <c r="A19014" s="308"/>
      <c r="B19014" s="309"/>
      <c r="C19014" s="308"/>
      <c r="D19014" s="310"/>
    </row>
    <row r="19015" spans="1:4" x14ac:dyDescent="0.25">
      <c r="A19015" s="308"/>
      <c r="B19015" s="309"/>
      <c r="C19015" s="308"/>
      <c r="D19015" s="310"/>
    </row>
    <row r="19016" spans="1:4" x14ac:dyDescent="0.25">
      <c r="A19016" s="308"/>
      <c r="B19016" s="309"/>
      <c r="C19016" s="308"/>
      <c r="D19016" s="310"/>
    </row>
    <row r="19017" spans="1:4" x14ac:dyDescent="0.25">
      <c r="A19017" s="308"/>
      <c r="B19017" s="309"/>
      <c r="C19017" s="308"/>
      <c r="D19017" s="310"/>
    </row>
    <row r="19018" spans="1:4" x14ac:dyDescent="0.25">
      <c r="A19018" s="308"/>
      <c r="B19018" s="309"/>
      <c r="C19018" s="308"/>
      <c r="D19018" s="310"/>
    </row>
    <row r="19019" spans="1:4" x14ac:dyDescent="0.25">
      <c r="A19019" s="308"/>
      <c r="B19019" s="309"/>
      <c r="C19019" s="308"/>
      <c r="D19019" s="310"/>
    </row>
    <row r="19020" spans="1:4" x14ac:dyDescent="0.25">
      <c r="A19020" s="308"/>
      <c r="B19020" s="309"/>
      <c r="C19020" s="308"/>
      <c r="D19020" s="310"/>
    </row>
    <row r="19021" spans="1:4" x14ac:dyDescent="0.25">
      <c r="A19021" s="308"/>
      <c r="B19021" s="309"/>
      <c r="C19021" s="308"/>
      <c r="D19021" s="310"/>
    </row>
    <row r="19022" spans="1:4" x14ac:dyDescent="0.25">
      <c r="A19022" s="308"/>
      <c r="B19022" s="309"/>
      <c r="C19022" s="308"/>
      <c r="D19022" s="310"/>
    </row>
    <row r="19023" spans="1:4" x14ac:dyDescent="0.25">
      <c r="A19023" s="308"/>
      <c r="B19023" s="309"/>
      <c r="C19023" s="308"/>
      <c r="D19023" s="310"/>
    </row>
    <row r="19024" spans="1:4" x14ac:dyDescent="0.25">
      <c r="A19024" s="308"/>
      <c r="B19024" s="309"/>
      <c r="C19024" s="308"/>
      <c r="D19024" s="310"/>
    </row>
    <row r="19025" spans="1:4" x14ac:dyDescent="0.25">
      <c r="A19025" s="308"/>
      <c r="B19025" s="309"/>
      <c r="C19025" s="308"/>
      <c r="D19025" s="310"/>
    </row>
    <row r="19026" spans="1:4" x14ac:dyDescent="0.25">
      <c r="A19026" s="308"/>
      <c r="B19026" s="309"/>
      <c r="C19026" s="308"/>
      <c r="D19026" s="310"/>
    </row>
    <row r="19027" spans="1:4" x14ac:dyDescent="0.25">
      <c r="A19027" s="308"/>
      <c r="B19027" s="309"/>
      <c r="C19027" s="308"/>
      <c r="D19027" s="310"/>
    </row>
    <row r="19028" spans="1:4" x14ac:dyDescent="0.25">
      <c r="A19028" s="308"/>
      <c r="B19028" s="309"/>
      <c r="C19028" s="308"/>
      <c r="D19028" s="310"/>
    </row>
    <row r="19029" spans="1:4" x14ac:dyDescent="0.25">
      <c r="A19029" s="308"/>
      <c r="B19029" s="309"/>
      <c r="C19029" s="308"/>
      <c r="D19029" s="310"/>
    </row>
    <row r="19030" spans="1:4" x14ac:dyDescent="0.25">
      <c r="A19030" s="308"/>
      <c r="B19030" s="309"/>
      <c r="C19030" s="308"/>
      <c r="D19030" s="310"/>
    </row>
    <row r="19031" spans="1:4" x14ac:dyDescent="0.25">
      <c r="A19031" s="308"/>
      <c r="B19031" s="309"/>
      <c r="C19031" s="308"/>
      <c r="D19031" s="310"/>
    </row>
    <row r="19032" spans="1:4" x14ac:dyDescent="0.25">
      <c r="A19032" s="308"/>
      <c r="B19032" s="309"/>
      <c r="C19032" s="308"/>
      <c r="D19032" s="310"/>
    </row>
    <row r="19033" spans="1:4" x14ac:dyDescent="0.25">
      <c r="A19033" s="308"/>
      <c r="B19033" s="309"/>
      <c r="C19033" s="308"/>
      <c r="D19033" s="310"/>
    </row>
    <row r="19034" spans="1:4" x14ac:dyDescent="0.25">
      <c r="A19034" s="308"/>
      <c r="B19034" s="309"/>
      <c r="C19034" s="308"/>
      <c r="D19034" s="310"/>
    </row>
    <row r="19035" spans="1:4" x14ac:dyDescent="0.25">
      <c r="A19035" s="308"/>
      <c r="B19035" s="309"/>
      <c r="C19035" s="308"/>
      <c r="D19035" s="310"/>
    </row>
    <row r="19036" spans="1:4" x14ac:dyDescent="0.25">
      <c r="A19036" s="308"/>
      <c r="B19036" s="309"/>
      <c r="C19036" s="308"/>
      <c r="D19036" s="310"/>
    </row>
    <row r="19037" spans="1:4" x14ac:dyDescent="0.25">
      <c r="A19037" s="308"/>
      <c r="B19037" s="309"/>
      <c r="C19037" s="308"/>
      <c r="D19037" s="310"/>
    </row>
    <row r="19038" spans="1:4" x14ac:dyDescent="0.25">
      <c r="A19038" s="308"/>
      <c r="B19038" s="309"/>
      <c r="C19038" s="308"/>
      <c r="D19038" s="310"/>
    </row>
    <row r="19039" spans="1:4" x14ac:dyDescent="0.25">
      <c r="A19039" s="308"/>
      <c r="B19039" s="309"/>
      <c r="C19039" s="308"/>
      <c r="D19039" s="310"/>
    </row>
    <row r="19040" spans="1:4" x14ac:dyDescent="0.25">
      <c r="A19040" s="308"/>
      <c r="B19040" s="309"/>
      <c r="C19040" s="308"/>
      <c r="D19040" s="310"/>
    </row>
    <row r="19041" spans="1:4" x14ac:dyDescent="0.25">
      <c r="A19041" s="308"/>
      <c r="B19041" s="309"/>
      <c r="C19041" s="308"/>
      <c r="D19041" s="310"/>
    </row>
    <row r="19042" spans="1:4" x14ac:dyDescent="0.25">
      <c r="A19042" s="308"/>
      <c r="B19042" s="309"/>
      <c r="C19042" s="308"/>
      <c r="D19042" s="310"/>
    </row>
    <row r="19043" spans="1:4" x14ac:dyDescent="0.25">
      <c r="A19043" s="308"/>
      <c r="B19043" s="309"/>
      <c r="C19043" s="308"/>
      <c r="D19043" s="310"/>
    </row>
    <row r="19044" spans="1:4" x14ac:dyDescent="0.25">
      <c r="A19044" s="308"/>
      <c r="B19044" s="309"/>
      <c r="C19044" s="308"/>
      <c r="D19044" s="310"/>
    </row>
    <row r="19045" spans="1:4" x14ac:dyDescent="0.25">
      <c r="A19045" s="308"/>
      <c r="B19045" s="309"/>
      <c r="C19045" s="308"/>
      <c r="D19045" s="310"/>
    </row>
    <row r="19046" spans="1:4" x14ac:dyDescent="0.25">
      <c r="A19046" s="308"/>
      <c r="B19046" s="309"/>
      <c r="C19046" s="308"/>
      <c r="D19046" s="310"/>
    </row>
    <row r="19047" spans="1:4" x14ac:dyDescent="0.25">
      <c r="A19047" s="308"/>
      <c r="B19047" s="309"/>
      <c r="C19047" s="308"/>
      <c r="D19047" s="310"/>
    </row>
    <row r="19048" spans="1:4" x14ac:dyDescent="0.25">
      <c r="A19048" s="308"/>
      <c r="B19048" s="309"/>
      <c r="C19048" s="308"/>
      <c r="D19048" s="310"/>
    </row>
    <row r="19049" spans="1:4" x14ac:dyDescent="0.25">
      <c r="A19049" s="308"/>
      <c r="B19049" s="309"/>
      <c r="C19049" s="308"/>
      <c r="D19049" s="310"/>
    </row>
    <row r="19050" spans="1:4" x14ac:dyDescent="0.25">
      <c r="A19050" s="308"/>
      <c r="B19050" s="309"/>
      <c r="C19050" s="308"/>
      <c r="D19050" s="310"/>
    </row>
    <row r="19051" spans="1:4" x14ac:dyDescent="0.25">
      <c r="A19051" s="308"/>
      <c r="B19051" s="309"/>
      <c r="C19051" s="308"/>
      <c r="D19051" s="310"/>
    </row>
    <row r="19052" spans="1:4" x14ac:dyDescent="0.25">
      <c r="A19052" s="308"/>
      <c r="B19052" s="309"/>
      <c r="C19052" s="308"/>
      <c r="D19052" s="310"/>
    </row>
    <row r="19053" spans="1:4" x14ac:dyDescent="0.25">
      <c r="A19053" s="308"/>
      <c r="B19053" s="309"/>
      <c r="C19053" s="308"/>
      <c r="D19053" s="310"/>
    </row>
    <row r="19054" spans="1:4" x14ac:dyDescent="0.25">
      <c r="A19054" s="308"/>
      <c r="B19054" s="309"/>
      <c r="C19054" s="308"/>
      <c r="D19054" s="310"/>
    </row>
    <row r="19055" spans="1:4" x14ac:dyDescent="0.25">
      <c r="A19055" s="308"/>
      <c r="B19055" s="309"/>
      <c r="C19055" s="308"/>
      <c r="D19055" s="310"/>
    </row>
    <row r="19056" spans="1:4" x14ac:dyDescent="0.25">
      <c r="A19056" s="308"/>
      <c r="B19056" s="309"/>
      <c r="C19056" s="308"/>
      <c r="D19056" s="310"/>
    </row>
    <row r="19057" spans="1:4" x14ac:dyDescent="0.25">
      <c r="A19057" s="308"/>
      <c r="B19057" s="309"/>
      <c r="C19057" s="308"/>
      <c r="D19057" s="310"/>
    </row>
    <row r="19058" spans="1:4" x14ac:dyDescent="0.25">
      <c r="A19058" s="308"/>
      <c r="B19058" s="309"/>
      <c r="C19058" s="308"/>
      <c r="D19058" s="310"/>
    </row>
    <row r="19059" spans="1:4" x14ac:dyDescent="0.25">
      <c r="A19059" s="308"/>
      <c r="B19059" s="309"/>
      <c r="C19059" s="308"/>
      <c r="D19059" s="310"/>
    </row>
    <row r="19060" spans="1:4" x14ac:dyDescent="0.25">
      <c r="A19060" s="308"/>
      <c r="B19060" s="309"/>
      <c r="C19060" s="308"/>
      <c r="D19060" s="310"/>
    </row>
    <row r="19061" spans="1:4" x14ac:dyDescent="0.25">
      <c r="A19061" s="308"/>
      <c r="B19061" s="309"/>
      <c r="C19061" s="308"/>
      <c r="D19061" s="310"/>
    </row>
    <row r="19062" spans="1:4" x14ac:dyDescent="0.25">
      <c r="A19062" s="308"/>
      <c r="B19062" s="309"/>
      <c r="C19062" s="308"/>
      <c r="D19062" s="310"/>
    </row>
    <row r="19063" spans="1:4" x14ac:dyDescent="0.25">
      <c r="A19063" s="308"/>
      <c r="B19063" s="309"/>
      <c r="C19063" s="308"/>
      <c r="D19063" s="310"/>
    </row>
    <row r="19064" spans="1:4" x14ac:dyDescent="0.25">
      <c r="A19064" s="308"/>
      <c r="B19064" s="309"/>
      <c r="C19064" s="308"/>
      <c r="D19064" s="310"/>
    </row>
    <row r="19065" spans="1:4" x14ac:dyDescent="0.25">
      <c r="A19065" s="308"/>
      <c r="B19065" s="309"/>
      <c r="C19065" s="308"/>
      <c r="D19065" s="310"/>
    </row>
    <row r="19066" spans="1:4" x14ac:dyDescent="0.25">
      <c r="A19066" s="308"/>
      <c r="B19066" s="309"/>
      <c r="C19066" s="308"/>
      <c r="D19066" s="310"/>
    </row>
    <row r="19067" spans="1:4" x14ac:dyDescent="0.25">
      <c r="A19067" s="308"/>
      <c r="B19067" s="309"/>
      <c r="C19067" s="308"/>
      <c r="D19067" s="310"/>
    </row>
    <row r="19068" spans="1:4" x14ac:dyDescent="0.25">
      <c r="A19068" s="308"/>
      <c r="B19068" s="309"/>
      <c r="C19068" s="308"/>
      <c r="D19068" s="310"/>
    </row>
    <row r="19069" spans="1:4" x14ac:dyDescent="0.25">
      <c r="A19069" s="308"/>
      <c r="B19069" s="309"/>
      <c r="C19069" s="308"/>
      <c r="D19069" s="310"/>
    </row>
    <row r="19070" spans="1:4" x14ac:dyDescent="0.25">
      <c r="A19070" s="308"/>
      <c r="B19070" s="309"/>
      <c r="C19070" s="308"/>
      <c r="D19070" s="310"/>
    </row>
    <row r="19071" spans="1:4" x14ac:dyDescent="0.25">
      <c r="A19071" s="308"/>
      <c r="B19071" s="309"/>
      <c r="C19071" s="308"/>
      <c r="D19071" s="310"/>
    </row>
    <row r="19072" spans="1:4" x14ac:dyDescent="0.25">
      <c r="A19072" s="308"/>
      <c r="B19072" s="309"/>
      <c r="C19072" s="308"/>
      <c r="D19072" s="310"/>
    </row>
    <row r="19073" spans="1:4" x14ac:dyDescent="0.25">
      <c r="A19073" s="308"/>
      <c r="B19073" s="309"/>
      <c r="C19073" s="308"/>
      <c r="D19073" s="310"/>
    </row>
    <row r="19074" spans="1:4" x14ac:dyDescent="0.25">
      <c r="A19074" s="308"/>
      <c r="B19074" s="309"/>
      <c r="C19074" s="308"/>
      <c r="D19074" s="310"/>
    </row>
    <row r="19075" spans="1:4" x14ac:dyDescent="0.25">
      <c r="A19075" s="308"/>
      <c r="B19075" s="309"/>
      <c r="C19075" s="308"/>
      <c r="D19075" s="310"/>
    </row>
    <row r="19076" spans="1:4" x14ac:dyDescent="0.25">
      <c r="A19076" s="308"/>
      <c r="B19076" s="309"/>
      <c r="C19076" s="308"/>
      <c r="D19076" s="310"/>
    </row>
    <row r="19077" spans="1:4" x14ac:dyDescent="0.25">
      <c r="A19077" s="308"/>
      <c r="B19077" s="309"/>
      <c r="C19077" s="308"/>
      <c r="D19077" s="310"/>
    </row>
    <row r="19078" spans="1:4" x14ac:dyDescent="0.25">
      <c r="A19078" s="308"/>
      <c r="B19078" s="309"/>
      <c r="C19078" s="308"/>
      <c r="D19078" s="310"/>
    </row>
    <row r="19079" spans="1:4" x14ac:dyDescent="0.25">
      <c r="A19079" s="308"/>
      <c r="B19079" s="309"/>
      <c r="C19079" s="308"/>
      <c r="D19079" s="310"/>
    </row>
    <row r="19080" spans="1:4" x14ac:dyDescent="0.25">
      <c r="A19080" s="308"/>
      <c r="B19080" s="309"/>
      <c r="C19080" s="308"/>
      <c r="D19080" s="310"/>
    </row>
    <row r="19081" spans="1:4" x14ac:dyDescent="0.25">
      <c r="A19081" s="308"/>
      <c r="B19081" s="309"/>
      <c r="C19081" s="308"/>
      <c r="D19081" s="310"/>
    </row>
    <row r="19082" spans="1:4" x14ac:dyDescent="0.25">
      <c r="A19082" s="308"/>
      <c r="B19082" s="309"/>
      <c r="C19082" s="308"/>
      <c r="D19082" s="310"/>
    </row>
    <row r="19083" spans="1:4" x14ac:dyDescent="0.25">
      <c r="A19083" s="308"/>
      <c r="B19083" s="309"/>
      <c r="C19083" s="308"/>
      <c r="D19083" s="310"/>
    </row>
    <row r="19084" spans="1:4" x14ac:dyDescent="0.25">
      <c r="A19084" s="308"/>
      <c r="B19084" s="309"/>
      <c r="C19084" s="308"/>
      <c r="D19084" s="310"/>
    </row>
    <row r="19085" spans="1:4" x14ac:dyDescent="0.25">
      <c r="A19085" s="308"/>
      <c r="B19085" s="309"/>
      <c r="C19085" s="308"/>
      <c r="D19085" s="310"/>
    </row>
    <row r="19086" spans="1:4" x14ac:dyDescent="0.25">
      <c r="A19086" s="308"/>
      <c r="B19086" s="309"/>
      <c r="C19086" s="308"/>
      <c r="D19086" s="310"/>
    </row>
    <row r="19087" spans="1:4" x14ac:dyDescent="0.25">
      <c r="A19087" s="308"/>
      <c r="B19087" s="309"/>
      <c r="C19087" s="308"/>
      <c r="D19087" s="310"/>
    </row>
    <row r="19088" spans="1:4" x14ac:dyDescent="0.25">
      <c r="A19088" s="308"/>
      <c r="B19088" s="309"/>
      <c r="C19088" s="308"/>
      <c r="D19088" s="310"/>
    </row>
    <row r="19089" spans="1:4" x14ac:dyDescent="0.25">
      <c r="A19089" s="308"/>
      <c r="B19089" s="309"/>
      <c r="C19089" s="308"/>
      <c r="D19089" s="310"/>
    </row>
    <row r="19090" spans="1:4" x14ac:dyDescent="0.25">
      <c r="A19090" s="308"/>
      <c r="B19090" s="309"/>
      <c r="C19090" s="308"/>
      <c r="D19090" s="310"/>
    </row>
    <row r="19091" spans="1:4" x14ac:dyDescent="0.25">
      <c r="A19091" s="308"/>
      <c r="B19091" s="309"/>
      <c r="C19091" s="308"/>
      <c r="D19091" s="310"/>
    </row>
    <row r="19092" spans="1:4" x14ac:dyDescent="0.25">
      <c r="A19092" s="308"/>
      <c r="B19092" s="309"/>
      <c r="C19092" s="308"/>
      <c r="D19092" s="310"/>
    </row>
    <row r="19093" spans="1:4" x14ac:dyDescent="0.25">
      <c r="A19093" s="308"/>
      <c r="B19093" s="309"/>
      <c r="C19093" s="308"/>
      <c r="D19093" s="310"/>
    </row>
    <row r="19094" spans="1:4" x14ac:dyDescent="0.25">
      <c r="A19094" s="308"/>
      <c r="B19094" s="309"/>
      <c r="C19094" s="308"/>
      <c r="D19094" s="310"/>
    </row>
    <row r="19095" spans="1:4" x14ac:dyDescent="0.25">
      <c r="A19095" s="308"/>
      <c r="B19095" s="309"/>
      <c r="C19095" s="308"/>
      <c r="D19095" s="310"/>
    </row>
    <row r="19096" spans="1:4" x14ac:dyDescent="0.25">
      <c r="A19096" s="308"/>
      <c r="B19096" s="309"/>
      <c r="C19096" s="308"/>
      <c r="D19096" s="310"/>
    </row>
    <row r="19097" spans="1:4" x14ac:dyDescent="0.25">
      <c r="A19097" s="308"/>
      <c r="B19097" s="309"/>
      <c r="C19097" s="308"/>
      <c r="D19097" s="310"/>
    </row>
    <row r="19098" spans="1:4" x14ac:dyDescent="0.25">
      <c r="A19098" s="308"/>
      <c r="B19098" s="309"/>
      <c r="C19098" s="308"/>
      <c r="D19098" s="310"/>
    </row>
    <row r="19099" spans="1:4" x14ac:dyDescent="0.25">
      <c r="A19099" s="308"/>
      <c r="B19099" s="309"/>
      <c r="C19099" s="308"/>
      <c r="D19099" s="310"/>
    </row>
    <row r="19100" spans="1:4" x14ac:dyDescent="0.25">
      <c r="A19100" s="308"/>
      <c r="B19100" s="309"/>
      <c r="C19100" s="308"/>
      <c r="D19100" s="310"/>
    </row>
    <row r="19101" spans="1:4" x14ac:dyDescent="0.25">
      <c r="A19101" s="308"/>
      <c r="B19101" s="309"/>
      <c r="C19101" s="308"/>
      <c r="D19101" s="310"/>
    </row>
    <row r="19102" spans="1:4" x14ac:dyDescent="0.25">
      <c r="A19102" s="308"/>
      <c r="B19102" s="309"/>
      <c r="C19102" s="308"/>
      <c r="D19102" s="310"/>
    </row>
    <row r="19103" spans="1:4" x14ac:dyDescent="0.25">
      <c r="A19103" s="308"/>
      <c r="B19103" s="309"/>
      <c r="C19103" s="308"/>
      <c r="D19103" s="310"/>
    </row>
    <row r="19104" spans="1:4" x14ac:dyDescent="0.25">
      <c r="A19104" s="308"/>
      <c r="B19104" s="309"/>
      <c r="C19104" s="308"/>
      <c r="D19104" s="310"/>
    </row>
    <row r="19105" spans="1:4" x14ac:dyDescent="0.25">
      <c r="A19105" s="308"/>
      <c r="B19105" s="309"/>
      <c r="C19105" s="308"/>
      <c r="D19105" s="310"/>
    </row>
    <row r="19106" spans="1:4" x14ac:dyDescent="0.25">
      <c r="A19106" s="308"/>
      <c r="B19106" s="309"/>
      <c r="C19106" s="308"/>
      <c r="D19106" s="310"/>
    </row>
    <row r="19107" spans="1:4" x14ac:dyDescent="0.25">
      <c r="A19107" s="308"/>
      <c r="B19107" s="309"/>
      <c r="C19107" s="308"/>
      <c r="D19107" s="310"/>
    </row>
    <row r="19108" spans="1:4" x14ac:dyDescent="0.25">
      <c r="A19108" s="308"/>
      <c r="B19108" s="309"/>
      <c r="C19108" s="308"/>
      <c r="D19108" s="310"/>
    </row>
    <row r="19109" spans="1:4" x14ac:dyDescent="0.25">
      <c r="A19109" s="308"/>
      <c r="B19109" s="309"/>
      <c r="C19109" s="308"/>
      <c r="D19109" s="310"/>
    </row>
    <row r="19110" spans="1:4" x14ac:dyDescent="0.25">
      <c r="A19110" s="308"/>
      <c r="B19110" s="309"/>
      <c r="C19110" s="308"/>
      <c r="D19110" s="310"/>
    </row>
    <row r="19111" spans="1:4" x14ac:dyDescent="0.25">
      <c r="A19111" s="308"/>
      <c r="B19111" s="309"/>
      <c r="C19111" s="308"/>
      <c r="D19111" s="310"/>
    </row>
    <row r="19112" spans="1:4" x14ac:dyDescent="0.25">
      <c r="A19112" s="308"/>
      <c r="B19112" s="309"/>
      <c r="C19112" s="308"/>
      <c r="D19112" s="310"/>
    </row>
    <row r="19113" spans="1:4" x14ac:dyDescent="0.25">
      <c r="A19113" s="308"/>
      <c r="B19113" s="309"/>
      <c r="C19113" s="308"/>
      <c r="D19113" s="310"/>
    </row>
    <row r="19114" spans="1:4" x14ac:dyDescent="0.25">
      <c r="A19114" s="308"/>
      <c r="B19114" s="309"/>
      <c r="C19114" s="308"/>
      <c r="D19114" s="310"/>
    </row>
    <row r="19115" spans="1:4" x14ac:dyDescent="0.25">
      <c r="A19115" s="308"/>
      <c r="B19115" s="309"/>
      <c r="C19115" s="308"/>
      <c r="D19115" s="310"/>
    </row>
    <row r="19116" spans="1:4" x14ac:dyDescent="0.25">
      <c r="A19116" s="308"/>
      <c r="B19116" s="309"/>
      <c r="C19116" s="308"/>
      <c r="D19116" s="310"/>
    </row>
    <row r="19117" spans="1:4" x14ac:dyDescent="0.25">
      <c r="A19117" s="308"/>
      <c r="B19117" s="309"/>
      <c r="C19117" s="308"/>
      <c r="D19117" s="310"/>
    </row>
    <row r="19118" spans="1:4" x14ac:dyDescent="0.25">
      <c r="A19118" s="308"/>
      <c r="B19118" s="309"/>
      <c r="C19118" s="308"/>
      <c r="D19118" s="310"/>
    </row>
    <row r="19119" spans="1:4" x14ac:dyDescent="0.25">
      <c r="A19119" s="308"/>
      <c r="B19119" s="309"/>
      <c r="C19119" s="308"/>
      <c r="D19119" s="310"/>
    </row>
    <row r="19120" spans="1:4" x14ac:dyDescent="0.25">
      <c r="A19120" s="308"/>
      <c r="B19120" s="309"/>
      <c r="C19120" s="308"/>
      <c r="D19120" s="310"/>
    </row>
    <row r="19121" spans="1:4" x14ac:dyDescent="0.25">
      <c r="A19121" s="308"/>
      <c r="B19121" s="309"/>
      <c r="C19121" s="308"/>
      <c r="D19121" s="310"/>
    </row>
    <row r="19122" spans="1:4" x14ac:dyDescent="0.25">
      <c r="A19122" s="308"/>
      <c r="B19122" s="309"/>
      <c r="C19122" s="308"/>
      <c r="D19122" s="310"/>
    </row>
    <row r="19123" spans="1:4" x14ac:dyDescent="0.25">
      <c r="A19123" s="308"/>
      <c r="B19123" s="309"/>
      <c r="C19123" s="308"/>
      <c r="D19123" s="310"/>
    </row>
    <row r="19124" spans="1:4" x14ac:dyDescent="0.25">
      <c r="A19124" s="308"/>
      <c r="B19124" s="309"/>
      <c r="C19124" s="308"/>
      <c r="D19124" s="310"/>
    </row>
    <row r="19125" spans="1:4" x14ac:dyDescent="0.25">
      <c r="A19125" s="308"/>
      <c r="B19125" s="309"/>
      <c r="C19125" s="308"/>
      <c r="D19125" s="310"/>
    </row>
    <row r="19126" spans="1:4" x14ac:dyDescent="0.25">
      <c r="A19126" s="308"/>
      <c r="B19126" s="309"/>
      <c r="C19126" s="308"/>
      <c r="D19126" s="310"/>
    </row>
    <row r="19127" spans="1:4" x14ac:dyDescent="0.25">
      <c r="A19127" s="308"/>
      <c r="B19127" s="309"/>
      <c r="C19127" s="308"/>
      <c r="D19127" s="310"/>
    </row>
    <row r="19128" spans="1:4" x14ac:dyDescent="0.25">
      <c r="A19128" s="308"/>
      <c r="B19128" s="309"/>
      <c r="C19128" s="308"/>
      <c r="D19128" s="310"/>
    </row>
    <row r="19129" spans="1:4" x14ac:dyDescent="0.25">
      <c r="A19129" s="308"/>
      <c r="B19129" s="309"/>
      <c r="C19129" s="308"/>
      <c r="D19129" s="310"/>
    </row>
    <row r="19130" spans="1:4" x14ac:dyDescent="0.25">
      <c r="A19130" s="308"/>
      <c r="B19130" s="309"/>
      <c r="C19130" s="308"/>
      <c r="D19130" s="310"/>
    </row>
    <row r="19131" spans="1:4" x14ac:dyDescent="0.25">
      <c r="A19131" s="308"/>
      <c r="B19131" s="309"/>
      <c r="C19131" s="308"/>
      <c r="D19131" s="310"/>
    </row>
    <row r="19132" spans="1:4" x14ac:dyDescent="0.25">
      <c r="A19132" s="308"/>
      <c r="B19132" s="309"/>
      <c r="C19132" s="308"/>
      <c r="D19132" s="310"/>
    </row>
    <row r="19133" spans="1:4" x14ac:dyDescent="0.25">
      <c r="A19133" s="308"/>
      <c r="B19133" s="309"/>
      <c r="C19133" s="308"/>
      <c r="D19133" s="310"/>
    </row>
    <row r="19134" spans="1:4" x14ac:dyDescent="0.25">
      <c r="A19134" s="308"/>
      <c r="B19134" s="309"/>
      <c r="C19134" s="308"/>
      <c r="D19134" s="310"/>
    </row>
    <row r="19135" spans="1:4" x14ac:dyDescent="0.25">
      <c r="A19135" s="308"/>
      <c r="B19135" s="309"/>
      <c r="C19135" s="308"/>
      <c r="D19135" s="310"/>
    </row>
    <row r="19136" spans="1:4" x14ac:dyDescent="0.25">
      <c r="A19136" s="308"/>
      <c r="B19136" s="309"/>
      <c r="C19136" s="308"/>
      <c r="D19136" s="310"/>
    </row>
    <row r="19137" spans="1:4" x14ac:dyDescent="0.25">
      <c r="A19137" s="308"/>
      <c r="B19137" s="309"/>
      <c r="C19137" s="308"/>
      <c r="D19137" s="310"/>
    </row>
    <row r="19138" spans="1:4" x14ac:dyDescent="0.25">
      <c r="A19138" s="308"/>
      <c r="B19138" s="309"/>
      <c r="C19138" s="308"/>
      <c r="D19138" s="310"/>
    </row>
    <row r="19139" spans="1:4" x14ac:dyDescent="0.25">
      <c r="A19139" s="308"/>
      <c r="B19139" s="309"/>
      <c r="C19139" s="308"/>
      <c r="D19139" s="310"/>
    </row>
    <row r="19140" spans="1:4" x14ac:dyDescent="0.25">
      <c r="A19140" s="308"/>
      <c r="B19140" s="309"/>
      <c r="C19140" s="308"/>
      <c r="D19140" s="310"/>
    </row>
    <row r="19141" spans="1:4" x14ac:dyDescent="0.25">
      <c r="A19141" s="308"/>
      <c r="B19141" s="309"/>
      <c r="C19141" s="308"/>
      <c r="D19141" s="310"/>
    </row>
    <row r="19142" spans="1:4" x14ac:dyDescent="0.25">
      <c r="A19142" s="308"/>
      <c r="B19142" s="309"/>
      <c r="C19142" s="308"/>
      <c r="D19142" s="310"/>
    </row>
    <row r="19143" spans="1:4" x14ac:dyDescent="0.25">
      <c r="A19143" s="308"/>
      <c r="B19143" s="309"/>
      <c r="C19143" s="308"/>
      <c r="D19143" s="310"/>
    </row>
    <row r="19144" spans="1:4" x14ac:dyDescent="0.25">
      <c r="A19144" s="308"/>
      <c r="B19144" s="309"/>
      <c r="C19144" s="308"/>
      <c r="D19144" s="310"/>
    </row>
    <row r="19145" spans="1:4" x14ac:dyDescent="0.25">
      <c r="A19145" s="308"/>
      <c r="B19145" s="309"/>
      <c r="C19145" s="308"/>
      <c r="D19145" s="310"/>
    </row>
    <row r="19146" spans="1:4" x14ac:dyDescent="0.25">
      <c r="A19146" s="308"/>
      <c r="B19146" s="309"/>
      <c r="C19146" s="308"/>
      <c r="D19146" s="310"/>
    </row>
    <row r="19147" spans="1:4" x14ac:dyDescent="0.25">
      <c r="A19147" s="308"/>
      <c r="B19147" s="309"/>
      <c r="C19147" s="308"/>
      <c r="D19147" s="310"/>
    </row>
    <row r="19148" spans="1:4" x14ac:dyDescent="0.25">
      <c r="A19148" s="308"/>
      <c r="B19148" s="309"/>
      <c r="C19148" s="308"/>
      <c r="D19148" s="310"/>
    </row>
    <row r="19149" spans="1:4" x14ac:dyDescent="0.25">
      <c r="A19149" s="308"/>
      <c r="B19149" s="309"/>
      <c r="C19149" s="308"/>
      <c r="D19149" s="310"/>
    </row>
    <row r="19150" spans="1:4" x14ac:dyDescent="0.25">
      <c r="A19150" s="308"/>
      <c r="B19150" s="309"/>
      <c r="C19150" s="308"/>
      <c r="D19150" s="310"/>
    </row>
    <row r="19151" spans="1:4" x14ac:dyDescent="0.25">
      <c r="A19151" s="308"/>
      <c r="B19151" s="309"/>
      <c r="C19151" s="308"/>
      <c r="D19151" s="310"/>
    </row>
    <row r="19152" spans="1:4" x14ac:dyDescent="0.25">
      <c r="A19152" s="308"/>
      <c r="B19152" s="309"/>
      <c r="C19152" s="308"/>
      <c r="D19152" s="310"/>
    </row>
    <row r="19153" spans="1:4" x14ac:dyDescent="0.25">
      <c r="A19153" s="308"/>
      <c r="B19153" s="309"/>
      <c r="C19153" s="308"/>
      <c r="D19153" s="310"/>
    </row>
    <row r="19154" spans="1:4" x14ac:dyDescent="0.25">
      <c r="A19154" s="308"/>
      <c r="B19154" s="309"/>
      <c r="C19154" s="308"/>
      <c r="D19154" s="310"/>
    </row>
    <row r="19155" spans="1:4" x14ac:dyDescent="0.25">
      <c r="A19155" s="308"/>
      <c r="B19155" s="309"/>
      <c r="C19155" s="308"/>
      <c r="D19155" s="310"/>
    </row>
    <row r="19156" spans="1:4" x14ac:dyDescent="0.25">
      <c r="A19156" s="308"/>
      <c r="B19156" s="309"/>
      <c r="C19156" s="308"/>
      <c r="D19156" s="310"/>
    </row>
    <row r="19157" spans="1:4" x14ac:dyDescent="0.25">
      <c r="A19157" s="308"/>
      <c r="B19157" s="309"/>
      <c r="C19157" s="308"/>
      <c r="D19157" s="310"/>
    </row>
    <row r="19158" spans="1:4" x14ac:dyDescent="0.25">
      <c r="A19158" s="308"/>
      <c r="B19158" s="309"/>
      <c r="C19158" s="308"/>
      <c r="D19158" s="310"/>
    </row>
    <row r="19159" spans="1:4" x14ac:dyDescent="0.25">
      <c r="A19159" s="308"/>
      <c r="B19159" s="309"/>
      <c r="C19159" s="308"/>
      <c r="D19159" s="310"/>
    </row>
    <row r="19160" spans="1:4" x14ac:dyDescent="0.25">
      <c r="A19160" s="308"/>
      <c r="B19160" s="309"/>
      <c r="C19160" s="308"/>
      <c r="D19160" s="310"/>
    </row>
    <row r="19161" spans="1:4" x14ac:dyDescent="0.25">
      <c r="A19161" s="308"/>
      <c r="B19161" s="309"/>
      <c r="C19161" s="308"/>
      <c r="D19161" s="310"/>
    </row>
    <row r="19162" spans="1:4" x14ac:dyDescent="0.25">
      <c r="A19162" s="308"/>
      <c r="B19162" s="309"/>
      <c r="C19162" s="308"/>
      <c r="D19162" s="310"/>
    </row>
    <row r="19163" spans="1:4" x14ac:dyDescent="0.25">
      <c r="A19163" s="308"/>
      <c r="B19163" s="309"/>
      <c r="C19163" s="308"/>
      <c r="D19163" s="310"/>
    </row>
    <row r="19164" spans="1:4" x14ac:dyDescent="0.25">
      <c r="A19164" s="308"/>
      <c r="B19164" s="309"/>
      <c r="C19164" s="308"/>
      <c r="D19164" s="310"/>
    </row>
    <row r="19165" spans="1:4" x14ac:dyDescent="0.25">
      <c r="A19165" s="308"/>
      <c r="B19165" s="309"/>
      <c r="C19165" s="308"/>
      <c r="D19165" s="310"/>
    </row>
    <row r="19166" spans="1:4" x14ac:dyDescent="0.25">
      <c r="A19166" s="308"/>
      <c r="B19166" s="309"/>
      <c r="C19166" s="308"/>
      <c r="D19166" s="310"/>
    </row>
    <row r="19167" spans="1:4" x14ac:dyDescent="0.25">
      <c r="A19167" s="308"/>
      <c r="B19167" s="309"/>
      <c r="C19167" s="308"/>
      <c r="D19167" s="310"/>
    </row>
    <row r="19168" spans="1:4" x14ac:dyDescent="0.25">
      <c r="A19168" s="308"/>
      <c r="B19168" s="309"/>
      <c r="C19168" s="308"/>
      <c r="D19168" s="310"/>
    </row>
    <row r="19169" spans="1:4" x14ac:dyDescent="0.25">
      <c r="A19169" s="308"/>
      <c r="B19169" s="309"/>
      <c r="C19169" s="308"/>
      <c r="D19169" s="310"/>
    </row>
    <row r="19170" spans="1:4" x14ac:dyDescent="0.25">
      <c r="A19170" s="308"/>
      <c r="B19170" s="309"/>
      <c r="C19170" s="308"/>
      <c r="D19170" s="310"/>
    </row>
    <row r="19171" spans="1:4" x14ac:dyDescent="0.25">
      <c r="A19171" s="308"/>
      <c r="B19171" s="309"/>
      <c r="C19171" s="308"/>
      <c r="D19171" s="310"/>
    </row>
    <row r="19172" spans="1:4" x14ac:dyDescent="0.25">
      <c r="A19172" s="308"/>
      <c r="B19172" s="309"/>
      <c r="C19172" s="308"/>
      <c r="D19172" s="310"/>
    </row>
    <row r="19173" spans="1:4" x14ac:dyDescent="0.25">
      <c r="A19173" s="308"/>
      <c r="B19173" s="309"/>
      <c r="C19173" s="308"/>
      <c r="D19173" s="310"/>
    </row>
    <row r="19174" spans="1:4" x14ac:dyDescent="0.25">
      <c r="A19174" s="308"/>
      <c r="B19174" s="309"/>
      <c r="C19174" s="308"/>
      <c r="D19174" s="310"/>
    </row>
    <row r="19175" spans="1:4" x14ac:dyDescent="0.25">
      <c r="A19175" s="308"/>
      <c r="B19175" s="309"/>
      <c r="C19175" s="308"/>
      <c r="D19175" s="310"/>
    </row>
    <row r="19176" spans="1:4" x14ac:dyDescent="0.25">
      <c r="A19176" s="308"/>
      <c r="B19176" s="309"/>
      <c r="C19176" s="308"/>
      <c r="D19176" s="310"/>
    </row>
    <row r="19177" spans="1:4" x14ac:dyDescent="0.25">
      <c r="A19177" s="308"/>
      <c r="B19177" s="309"/>
      <c r="C19177" s="308"/>
      <c r="D19177" s="310"/>
    </row>
    <row r="19178" spans="1:4" x14ac:dyDescent="0.25">
      <c r="A19178" s="308"/>
      <c r="B19178" s="309"/>
      <c r="C19178" s="308"/>
      <c r="D19178" s="310"/>
    </row>
    <row r="19179" spans="1:4" x14ac:dyDescent="0.25">
      <c r="A19179" s="308"/>
      <c r="B19179" s="309"/>
      <c r="C19179" s="308"/>
      <c r="D19179" s="310"/>
    </row>
    <row r="19180" spans="1:4" x14ac:dyDescent="0.25">
      <c r="A19180" s="308"/>
      <c r="B19180" s="309"/>
      <c r="C19180" s="308"/>
      <c r="D19180" s="310"/>
    </row>
    <row r="19181" spans="1:4" x14ac:dyDescent="0.25">
      <c r="A19181" s="308"/>
      <c r="B19181" s="309"/>
      <c r="C19181" s="308"/>
      <c r="D19181" s="310"/>
    </row>
    <row r="19182" spans="1:4" x14ac:dyDescent="0.25">
      <c r="A19182" s="308"/>
      <c r="B19182" s="309"/>
      <c r="C19182" s="308"/>
      <c r="D19182" s="310"/>
    </row>
    <row r="19183" spans="1:4" x14ac:dyDescent="0.25">
      <c r="A19183" s="308"/>
      <c r="B19183" s="309"/>
      <c r="C19183" s="308"/>
      <c r="D19183" s="310"/>
    </row>
    <row r="19184" spans="1:4" x14ac:dyDescent="0.25">
      <c r="A19184" s="308"/>
      <c r="B19184" s="309"/>
      <c r="C19184" s="308"/>
      <c r="D19184" s="310"/>
    </row>
    <row r="19185" spans="1:4" x14ac:dyDescent="0.25">
      <c r="A19185" s="308"/>
      <c r="B19185" s="309"/>
      <c r="C19185" s="308"/>
      <c r="D19185" s="310"/>
    </row>
    <row r="19186" spans="1:4" x14ac:dyDescent="0.25">
      <c r="A19186" s="308"/>
      <c r="B19186" s="309"/>
      <c r="C19186" s="308"/>
      <c r="D19186" s="310"/>
    </row>
    <row r="19187" spans="1:4" x14ac:dyDescent="0.25">
      <c r="A19187" s="308"/>
      <c r="B19187" s="309"/>
      <c r="C19187" s="308"/>
      <c r="D19187" s="310"/>
    </row>
    <row r="19188" spans="1:4" x14ac:dyDescent="0.25">
      <c r="A19188" s="308"/>
      <c r="B19188" s="309"/>
      <c r="C19188" s="308"/>
      <c r="D19188" s="310"/>
    </row>
    <row r="19189" spans="1:4" x14ac:dyDescent="0.25">
      <c r="A19189" s="308"/>
      <c r="B19189" s="309"/>
      <c r="C19189" s="308"/>
      <c r="D19189" s="310"/>
    </row>
    <row r="19190" spans="1:4" x14ac:dyDescent="0.25">
      <c r="A19190" s="308"/>
      <c r="B19190" s="309"/>
      <c r="C19190" s="308"/>
      <c r="D19190" s="310"/>
    </row>
    <row r="19191" spans="1:4" x14ac:dyDescent="0.25">
      <c r="A19191" s="308"/>
      <c r="B19191" s="309"/>
      <c r="C19191" s="308"/>
      <c r="D19191" s="310"/>
    </row>
    <row r="19192" spans="1:4" x14ac:dyDescent="0.25">
      <c r="A19192" s="308"/>
      <c r="B19192" s="309"/>
      <c r="C19192" s="308"/>
      <c r="D19192" s="310"/>
    </row>
    <row r="19193" spans="1:4" x14ac:dyDescent="0.25">
      <c r="A19193" s="308"/>
      <c r="B19193" s="309"/>
      <c r="C19193" s="308"/>
      <c r="D19193" s="310"/>
    </row>
    <row r="19194" spans="1:4" x14ac:dyDescent="0.25">
      <c r="A19194" s="308"/>
      <c r="B19194" s="309"/>
      <c r="C19194" s="308"/>
      <c r="D19194" s="310"/>
    </row>
    <row r="19195" spans="1:4" x14ac:dyDescent="0.25">
      <c r="A19195" s="308"/>
      <c r="B19195" s="309"/>
      <c r="C19195" s="308"/>
      <c r="D19195" s="310"/>
    </row>
    <row r="19196" spans="1:4" x14ac:dyDescent="0.25">
      <c r="A19196" s="308"/>
      <c r="B19196" s="309"/>
      <c r="C19196" s="308"/>
      <c r="D19196" s="310"/>
    </row>
    <row r="19197" spans="1:4" x14ac:dyDescent="0.25">
      <c r="A19197" s="308"/>
      <c r="B19197" s="309"/>
      <c r="C19197" s="308"/>
      <c r="D19197" s="310"/>
    </row>
    <row r="19198" spans="1:4" x14ac:dyDescent="0.25">
      <c r="A19198" s="308"/>
      <c r="B19198" s="309"/>
      <c r="C19198" s="308"/>
      <c r="D19198" s="310"/>
    </row>
    <row r="19199" spans="1:4" x14ac:dyDescent="0.25">
      <c r="A19199" s="308"/>
      <c r="B19199" s="309"/>
      <c r="C19199" s="308"/>
      <c r="D19199" s="310"/>
    </row>
    <row r="19200" spans="1:4" x14ac:dyDescent="0.25">
      <c r="A19200" s="308"/>
      <c r="B19200" s="309"/>
      <c r="C19200" s="308"/>
      <c r="D19200" s="310"/>
    </row>
    <row r="19201" spans="1:4" x14ac:dyDescent="0.25">
      <c r="A19201" s="308"/>
      <c r="B19201" s="309"/>
      <c r="C19201" s="308"/>
      <c r="D19201" s="310"/>
    </row>
    <row r="19202" spans="1:4" x14ac:dyDescent="0.25">
      <c r="A19202" s="308"/>
      <c r="B19202" s="309"/>
      <c r="C19202" s="308"/>
      <c r="D19202" s="310"/>
    </row>
    <row r="19203" spans="1:4" x14ac:dyDescent="0.25">
      <c r="A19203" s="308"/>
      <c r="B19203" s="309"/>
      <c r="C19203" s="308"/>
      <c r="D19203" s="310"/>
    </row>
    <row r="19204" spans="1:4" x14ac:dyDescent="0.25">
      <c r="A19204" s="308"/>
      <c r="B19204" s="309"/>
      <c r="C19204" s="308"/>
      <c r="D19204" s="310"/>
    </row>
    <row r="19205" spans="1:4" x14ac:dyDescent="0.25">
      <c r="A19205" s="308"/>
      <c r="B19205" s="309"/>
      <c r="C19205" s="308"/>
      <c r="D19205" s="310"/>
    </row>
    <row r="19206" spans="1:4" x14ac:dyDescent="0.25">
      <c r="A19206" s="308"/>
      <c r="B19206" s="309"/>
      <c r="C19206" s="308"/>
      <c r="D19206" s="310"/>
    </row>
    <row r="19207" spans="1:4" x14ac:dyDescent="0.25">
      <c r="A19207" s="308"/>
      <c r="B19207" s="309"/>
      <c r="C19207" s="308"/>
      <c r="D19207" s="310"/>
    </row>
    <row r="19208" spans="1:4" x14ac:dyDescent="0.25">
      <c r="A19208" s="308"/>
      <c r="B19208" s="309"/>
      <c r="C19208" s="308"/>
      <c r="D19208" s="310"/>
    </row>
    <row r="19209" spans="1:4" x14ac:dyDescent="0.25">
      <c r="A19209" s="308"/>
      <c r="B19209" s="309"/>
      <c r="C19209" s="308"/>
      <c r="D19209" s="310"/>
    </row>
    <row r="19210" spans="1:4" x14ac:dyDescent="0.25">
      <c r="A19210" s="308"/>
      <c r="B19210" s="309"/>
      <c r="C19210" s="308"/>
      <c r="D19210" s="310"/>
    </row>
    <row r="19211" spans="1:4" x14ac:dyDescent="0.25">
      <c r="A19211" s="308"/>
      <c r="B19211" s="309"/>
      <c r="C19211" s="308"/>
      <c r="D19211" s="310"/>
    </row>
    <row r="19212" spans="1:4" x14ac:dyDescent="0.25">
      <c r="A19212" s="308"/>
      <c r="B19212" s="309"/>
      <c r="C19212" s="308"/>
      <c r="D19212" s="310"/>
    </row>
    <row r="19213" spans="1:4" x14ac:dyDescent="0.25">
      <c r="A19213" s="308"/>
      <c r="B19213" s="309"/>
      <c r="C19213" s="308"/>
      <c r="D19213" s="310"/>
    </row>
    <row r="19214" spans="1:4" x14ac:dyDescent="0.25">
      <c r="A19214" s="308"/>
      <c r="B19214" s="309"/>
      <c r="C19214" s="308"/>
      <c r="D19214" s="310"/>
    </row>
    <row r="19215" spans="1:4" x14ac:dyDescent="0.25">
      <c r="A19215" s="308"/>
      <c r="B19215" s="309"/>
      <c r="C19215" s="308"/>
      <c r="D19215" s="310"/>
    </row>
    <row r="19216" spans="1:4" x14ac:dyDescent="0.25">
      <c r="A19216" s="308"/>
      <c r="B19216" s="309"/>
      <c r="C19216" s="308"/>
      <c r="D19216" s="310"/>
    </row>
    <row r="19217" spans="1:4" x14ac:dyDescent="0.25">
      <c r="A19217" s="308"/>
      <c r="B19217" s="309"/>
      <c r="C19217" s="308"/>
      <c r="D19217" s="310"/>
    </row>
    <row r="19218" spans="1:4" x14ac:dyDescent="0.25">
      <c r="A19218" s="308"/>
      <c r="B19218" s="309"/>
      <c r="C19218" s="308"/>
      <c r="D19218" s="310"/>
    </row>
    <row r="19219" spans="1:4" x14ac:dyDescent="0.25">
      <c r="A19219" s="308"/>
      <c r="B19219" s="309"/>
      <c r="C19219" s="308"/>
      <c r="D19219" s="310"/>
    </row>
    <row r="19220" spans="1:4" x14ac:dyDescent="0.25">
      <c r="A19220" s="308"/>
      <c r="B19220" s="309"/>
      <c r="C19220" s="308"/>
      <c r="D19220" s="310"/>
    </row>
    <row r="19221" spans="1:4" x14ac:dyDescent="0.25">
      <c r="A19221" s="308"/>
      <c r="B19221" s="309"/>
      <c r="C19221" s="308"/>
      <c r="D19221" s="310"/>
    </row>
    <row r="19222" spans="1:4" x14ac:dyDescent="0.25">
      <c r="A19222" s="308"/>
      <c r="B19222" s="309"/>
      <c r="C19222" s="308"/>
      <c r="D19222" s="310"/>
    </row>
    <row r="19223" spans="1:4" x14ac:dyDescent="0.25">
      <c r="A19223" s="308"/>
      <c r="B19223" s="309"/>
      <c r="C19223" s="308"/>
      <c r="D19223" s="310"/>
    </row>
    <row r="19224" spans="1:4" x14ac:dyDescent="0.25">
      <c r="A19224" s="308"/>
      <c r="B19224" s="309"/>
      <c r="C19224" s="308"/>
      <c r="D19224" s="310"/>
    </row>
    <row r="19225" spans="1:4" x14ac:dyDescent="0.25">
      <c r="A19225" s="308"/>
      <c r="B19225" s="309"/>
      <c r="C19225" s="308"/>
      <c r="D19225" s="310"/>
    </row>
    <row r="19226" spans="1:4" x14ac:dyDescent="0.25">
      <c r="A19226" s="308"/>
      <c r="B19226" s="309"/>
      <c r="C19226" s="308"/>
      <c r="D19226" s="310"/>
    </row>
    <row r="19227" spans="1:4" x14ac:dyDescent="0.25">
      <c r="A19227" s="308"/>
      <c r="B19227" s="309"/>
      <c r="C19227" s="308"/>
      <c r="D19227" s="310"/>
    </row>
    <row r="19228" spans="1:4" x14ac:dyDescent="0.25">
      <c r="A19228" s="308"/>
      <c r="B19228" s="309"/>
      <c r="C19228" s="308"/>
      <c r="D19228" s="310"/>
    </row>
    <row r="19229" spans="1:4" x14ac:dyDescent="0.25">
      <c r="A19229" s="308"/>
      <c r="B19229" s="309"/>
      <c r="C19229" s="308"/>
      <c r="D19229" s="310"/>
    </row>
    <row r="19230" spans="1:4" x14ac:dyDescent="0.25">
      <c r="A19230" s="308"/>
      <c r="B19230" s="309"/>
      <c r="C19230" s="308"/>
      <c r="D19230" s="310"/>
    </row>
    <row r="19231" spans="1:4" x14ac:dyDescent="0.25">
      <c r="A19231" s="308"/>
      <c r="B19231" s="309"/>
      <c r="C19231" s="308"/>
      <c r="D19231" s="310"/>
    </row>
    <row r="19232" spans="1:4" x14ac:dyDescent="0.25">
      <c r="A19232" s="308"/>
      <c r="B19232" s="309"/>
      <c r="C19232" s="308"/>
      <c r="D19232" s="310"/>
    </row>
    <row r="19233" spans="1:4" x14ac:dyDescent="0.25">
      <c r="A19233" s="308"/>
      <c r="B19233" s="309"/>
      <c r="C19233" s="308"/>
      <c r="D19233" s="310"/>
    </row>
    <row r="19234" spans="1:4" x14ac:dyDescent="0.25">
      <c r="A19234" s="308"/>
      <c r="B19234" s="309"/>
      <c r="C19234" s="308"/>
      <c r="D19234" s="310"/>
    </row>
    <row r="19235" spans="1:4" x14ac:dyDescent="0.25">
      <c r="A19235" s="308"/>
      <c r="B19235" s="309"/>
      <c r="C19235" s="308"/>
      <c r="D19235" s="310"/>
    </row>
    <row r="19236" spans="1:4" x14ac:dyDescent="0.25">
      <c r="A19236" s="308"/>
      <c r="B19236" s="309"/>
      <c r="C19236" s="308"/>
      <c r="D19236" s="310"/>
    </row>
    <row r="19237" spans="1:4" x14ac:dyDescent="0.25">
      <c r="A19237" s="308"/>
      <c r="B19237" s="309"/>
      <c r="C19237" s="308"/>
      <c r="D19237" s="310"/>
    </row>
    <row r="19238" spans="1:4" x14ac:dyDescent="0.25">
      <c r="A19238" s="308"/>
      <c r="B19238" s="309"/>
      <c r="C19238" s="308"/>
      <c r="D19238" s="310"/>
    </row>
    <row r="19239" spans="1:4" x14ac:dyDescent="0.25">
      <c r="A19239" s="308"/>
      <c r="B19239" s="309"/>
      <c r="C19239" s="308"/>
      <c r="D19239" s="310"/>
    </row>
    <row r="19240" spans="1:4" x14ac:dyDescent="0.25">
      <c r="A19240" s="308"/>
      <c r="B19240" s="309"/>
      <c r="C19240" s="308"/>
      <c r="D19240" s="310"/>
    </row>
    <row r="19241" spans="1:4" x14ac:dyDescent="0.25">
      <c r="A19241" s="308"/>
      <c r="B19241" s="309"/>
      <c r="C19241" s="308"/>
      <c r="D19241" s="310"/>
    </row>
    <row r="19242" spans="1:4" x14ac:dyDescent="0.25">
      <c r="A19242" s="308"/>
      <c r="B19242" s="309"/>
      <c r="C19242" s="308"/>
      <c r="D19242" s="310"/>
    </row>
    <row r="19243" spans="1:4" x14ac:dyDescent="0.25">
      <c r="A19243" s="308"/>
      <c r="B19243" s="309"/>
      <c r="C19243" s="308"/>
      <c r="D19243" s="310"/>
    </row>
    <row r="19244" spans="1:4" x14ac:dyDescent="0.25">
      <c r="A19244" s="308"/>
      <c r="B19244" s="309"/>
      <c r="C19244" s="308"/>
      <c r="D19244" s="310"/>
    </row>
    <row r="19245" spans="1:4" x14ac:dyDescent="0.25">
      <c r="A19245" s="308"/>
      <c r="B19245" s="309"/>
      <c r="C19245" s="308"/>
      <c r="D19245" s="310"/>
    </row>
    <row r="19246" spans="1:4" x14ac:dyDescent="0.25">
      <c r="A19246" s="308"/>
      <c r="B19246" s="309"/>
      <c r="C19246" s="308"/>
      <c r="D19246" s="310"/>
    </row>
    <row r="19247" spans="1:4" x14ac:dyDescent="0.25">
      <c r="A19247" s="308"/>
      <c r="B19247" s="309"/>
      <c r="C19247" s="308"/>
      <c r="D19247" s="310"/>
    </row>
    <row r="19248" spans="1:4" x14ac:dyDescent="0.25">
      <c r="A19248" s="308"/>
      <c r="B19248" s="309"/>
      <c r="C19248" s="308"/>
      <c r="D19248" s="310"/>
    </row>
    <row r="19249" spans="1:4" x14ac:dyDescent="0.25">
      <c r="A19249" s="308"/>
      <c r="B19249" s="309"/>
      <c r="C19249" s="308"/>
      <c r="D19249" s="310"/>
    </row>
    <row r="19250" spans="1:4" x14ac:dyDescent="0.25">
      <c r="A19250" s="308"/>
      <c r="B19250" s="309"/>
      <c r="C19250" s="308"/>
      <c r="D19250" s="310"/>
    </row>
    <row r="19251" spans="1:4" x14ac:dyDescent="0.25">
      <c r="A19251" s="308"/>
      <c r="B19251" s="309"/>
      <c r="C19251" s="308"/>
      <c r="D19251" s="310"/>
    </row>
    <row r="19252" spans="1:4" x14ac:dyDescent="0.25">
      <c r="A19252" s="308"/>
      <c r="B19252" s="309"/>
      <c r="C19252" s="308"/>
      <c r="D19252" s="310"/>
    </row>
    <row r="19253" spans="1:4" x14ac:dyDescent="0.25">
      <c r="A19253" s="308"/>
      <c r="B19253" s="309"/>
      <c r="C19253" s="308"/>
      <c r="D19253" s="310"/>
    </row>
    <row r="19254" spans="1:4" x14ac:dyDescent="0.25">
      <c r="A19254" s="308"/>
      <c r="B19254" s="309"/>
      <c r="C19254" s="308"/>
      <c r="D19254" s="310"/>
    </row>
    <row r="19255" spans="1:4" x14ac:dyDescent="0.25">
      <c r="A19255" s="308"/>
      <c r="B19255" s="309"/>
      <c r="C19255" s="308"/>
      <c r="D19255" s="310"/>
    </row>
    <row r="19256" spans="1:4" x14ac:dyDescent="0.25">
      <c r="A19256" s="308"/>
      <c r="B19256" s="309"/>
      <c r="C19256" s="308"/>
      <c r="D19256" s="310"/>
    </row>
    <row r="19257" spans="1:4" x14ac:dyDescent="0.25">
      <c r="A19257" s="308"/>
      <c r="B19257" s="309"/>
      <c r="C19257" s="308"/>
      <c r="D19257" s="310"/>
    </row>
    <row r="19258" spans="1:4" x14ac:dyDescent="0.25">
      <c r="A19258" s="308"/>
      <c r="B19258" s="309"/>
      <c r="C19258" s="308"/>
      <c r="D19258" s="310"/>
    </row>
    <row r="19259" spans="1:4" x14ac:dyDescent="0.25">
      <c r="A19259" s="308"/>
      <c r="B19259" s="309"/>
      <c r="C19259" s="308"/>
      <c r="D19259" s="310"/>
    </row>
    <row r="19260" spans="1:4" x14ac:dyDescent="0.25">
      <c r="A19260" s="308"/>
      <c r="B19260" s="309"/>
      <c r="C19260" s="308"/>
      <c r="D19260" s="310"/>
    </row>
    <row r="19261" spans="1:4" x14ac:dyDescent="0.25">
      <c r="A19261" s="308"/>
      <c r="B19261" s="309"/>
      <c r="C19261" s="308"/>
      <c r="D19261" s="310"/>
    </row>
    <row r="19262" spans="1:4" x14ac:dyDescent="0.25">
      <c r="A19262" s="308"/>
      <c r="B19262" s="309"/>
      <c r="C19262" s="308"/>
      <c r="D19262" s="310"/>
    </row>
    <row r="19263" spans="1:4" x14ac:dyDescent="0.25">
      <c r="A19263" s="308"/>
      <c r="B19263" s="309"/>
      <c r="C19263" s="308"/>
      <c r="D19263" s="310"/>
    </row>
    <row r="19264" spans="1:4" x14ac:dyDescent="0.25">
      <c r="A19264" s="308"/>
      <c r="B19264" s="309"/>
      <c r="C19264" s="308"/>
      <c r="D19264" s="310"/>
    </row>
    <row r="19265" spans="1:4" x14ac:dyDescent="0.25">
      <c r="A19265" s="308"/>
      <c r="B19265" s="309"/>
      <c r="C19265" s="308"/>
      <c r="D19265" s="310"/>
    </row>
    <row r="19266" spans="1:4" x14ac:dyDescent="0.25">
      <c r="A19266" s="308"/>
      <c r="B19266" s="309"/>
      <c r="C19266" s="308"/>
      <c r="D19266" s="310"/>
    </row>
    <row r="19267" spans="1:4" x14ac:dyDescent="0.25">
      <c r="A19267" s="308"/>
      <c r="B19267" s="309"/>
      <c r="C19267" s="308"/>
      <c r="D19267" s="310"/>
    </row>
    <row r="19268" spans="1:4" x14ac:dyDescent="0.25">
      <c r="A19268" s="308"/>
      <c r="B19268" s="309"/>
      <c r="C19268" s="308"/>
      <c r="D19268" s="310"/>
    </row>
    <row r="19269" spans="1:4" x14ac:dyDescent="0.25">
      <c r="A19269" s="308"/>
      <c r="B19269" s="309"/>
      <c r="C19269" s="308"/>
      <c r="D19269" s="310"/>
    </row>
    <row r="19270" spans="1:4" x14ac:dyDescent="0.25">
      <c r="A19270" s="308"/>
      <c r="B19270" s="309"/>
      <c r="C19270" s="308"/>
      <c r="D19270" s="310"/>
    </row>
    <row r="19271" spans="1:4" x14ac:dyDescent="0.25">
      <c r="A19271" s="308"/>
      <c r="B19271" s="309"/>
      <c r="C19271" s="308"/>
      <c r="D19271" s="310"/>
    </row>
    <row r="19272" spans="1:4" x14ac:dyDescent="0.25">
      <c r="A19272" s="308"/>
      <c r="B19272" s="309"/>
      <c r="C19272" s="308"/>
      <c r="D19272" s="310"/>
    </row>
    <row r="19273" spans="1:4" x14ac:dyDescent="0.25">
      <c r="A19273" s="308"/>
      <c r="B19273" s="309"/>
      <c r="C19273" s="308"/>
      <c r="D19273" s="310"/>
    </row>
    <row r="19274" spans="1:4" x14ac:dyDescent="0.25">
      <c r="A19274" s="308"/>
      <c r="B19274" s="309"/>
      <c r="C19274" s="308"/>
      <c r="D19274" s="310"/>
    </row>
    <row r="19275" spans="1:4" x14ac:dyDescent="0.25">
      <c r="A19275" s="308"/>
      <c r="B19275" s="309"/>
      <c r="C19275" s="308"/>
      <c r="D19275" s="310"/>
    </row>
    <row r="19276" spans="1:4" x14ac:dyDescent="0.25">
      <c r="A19276" s="308"/>
      <c r="B19276" s="309"/>
      <c r="C19276" s="308"/>
      <c r="D19276" s="310"/>
    </row>
    <row r="19277" spans="1:4" x14ac:dyDescent="0.25">
      <c r="A19277" s="308"/>
      <c r="B19277" s="309"/>
      <c r="C19277" s="308"/>
      <c r="D19277" s="310"/>
    </row>
    <row r="19278" spans="1:4" x14ac:dyDescent="0.25">
      <c r="A19278" s="308"/>
      <c r="B19278" s="309"/>
      <c r="C19278" s="308"/>
      <c r="D19278" s="310"/>
    </row>
    <row r="19279" spans="1:4" x14ac:dyDescent="0.25">
      <c r="A19279" s="308"/>
      <c r="B19279" s="309"/>
      <c r="C19279" s="308"/>
      <c r="D19279" s="310"/>
    </row>
    <row r="19280" spans="1:4" x14ac:dyDescent="0.25">
      <c r="A19280" s="308"/>
      <c r="B19280" s="309"/>
      <c r="C19280" s="308"/>
      <c r="D19280" s="310"/>
    </row>
    <row r="19281" spans="1:4" x14ac:dyDescent="0.25">
      <c r="A19281" s="308"/>
      <c r="B19281" s="309"/>
      <c r="C19281" s="308"/>
      <c r="D19281" s="310"/>
    </row>
    <row r="19282" spans="1:4" x14ac:dyDescent="0.25">
      <c r="A19282" s="308"/>
      <c r="B19282" s="309"/>
      <c r="C19282" s="308"/>
      <c r="D19282" s="310"/>
    </row>
    <row r="19283" spans="1:4" x14ac:dyDescent="0.25">
      <c r="A19283" s="308"/>
      <c r="B19283" s="309"/>
      <c r="C19283" s="308"/>
      <c r="D19283" s="310"/>
    </row>
    <row r="19284" spans="1:4" x14ac:dyDescent="0.25">
      <c r="A19284" s="308"/>
      <c r="B19284" s="309"/>
      <c r="C19284" s="308"/>
      <c r="D19284" s="310"/>
    </row>
    <row r="19285" spans="1:4" x14ac:dyDescent="0.25">
      <c r="A19285" s="308"/>
      <c r="B19285" s="309"/>
      <c r="C19285" s="308"/>
      <c r="D19285" s="310"/>
    </row>
    <row r="19286" spans="1:4" x14ac:dyDescent="0.25">
      <c r="A19286" s="308"/>
      <c r="B19286" s="309"/>
      <c r="C19286" s="308"/>
      <c r="D19286" s="310"/>
    </row>
    <row r="19287" spans="1:4" x14ac:dyDescent="0.25">
      <c r="A19287" s="308"/>
      <c r="B19287" s="309"/>
      <c r="C19287" s="308"/>
      <c r="D19287" s="310"/>
    </row>
    <row r="19288" spans="1:4" x14ac:dyDescent="0.25">
      <c r="A19288" s="308"/>
      <c r="B19288" s="309"/>
      <c r="C19288" s="308"/>
      <c r="D19288" s="310"/>
    </row>
    <row r="19289" spans="1:4" x14ac:dyDescent="0.25">
      <c r="A19289" s="308"/>
      <c r="B19289" s="309"/>
      <c r="C19289" s="308"/>
      <c r="D19289" s="310"/>
    </row>
    <row r="19290" spans="1:4" x14ac:dyDescent="0.25">
      <c r="A19290" s="308"/>
      <c r="B19290" s="309"/>
      <c r="C19290" s="308"/>
      <c r="D19290" s="310"/>
    </row>
    <row r="19291" spans="1:4" x14ac:dyDescent="0.25">
      <c r="A19291" s="308"/>
      <c r="B19291" s="309"/>
      <c r="C19291" s="308"/>
      <c r="D19291" s="310"/>
    </row>
    <row r="19292" spans="1:4" x14ac:dyDescent="0.25">
      <c r="A19292" s="308"/>
      <c r="B19292" s="309"/>
      <c r="C19292" s="308"/>
      <c r="D19292" s="310"/>
    </row>
    <row r="19293" spans="1:4" x14ac:dyDescent="0.25">
      <c r="A19293" s="308"/>
      <c r="B19293" s="309"/>
      <c r="C19293" s="308"/>
      <c r="D19293" s="310"/>
    </row>
    <row r="19294" spans="1:4" x14ac:dyDescent="0.25">
      <c r="A19294" s="308"/>
      <c r="B19294" s="309"/>
      <c r="C19294" s="308"/>
      <c r="D19294" s="310"/>
    </row>
    <row r="19295" spans="1:4" x14ac:dyDescent="0.25">
      <c r="A19295" s="308"/>
      <c r="B19295" s="309"/>
      <c r="C19295" s="308"/>
      <c r="D19295" s="310"/>
    </row>
    <row r="19296" spans="1:4" x14ac:dyDescent="0.25">
      <c r="A19296" s="308"/>
      <c r="B19296" s="309"/>
      <c r="C19296" s="308"/>
      <c r="D19296" s="310"/>
    </row>
    <row r="19297" spans="1:4" x14ac:dyDescent="0.25">
      <c r="A19297" s="308"/>
      <c r="B19297" s="309"/>
      <c r="C19297" s="308"/>
      <c r="D19297" s="310"/>
    </row>
    <row r="19298" spans="1:4" x14ac:dyDescent="0.25">
      <c r="A19298" s="308"/>
      <c r="B19298" s="309"/>
      <c r="C19298" s="308"/>
      <c r="D19298" s="310"/>
    </row>
    <row r="19299" spans="1:4" x14ac:dyDescent="0.25">
      <c r="A19299" s="308"/>
      <c r="B19299" s="309"/>
      <c r="C19299" s="308"/>
      <c r="D19299" s="310"/>
    </row>
    <row r="19300" spans="1:4" x14ac:dyDescent="0.25">
      <c r="A19300" s="308"/>
      <c r="B19300" s="309"/>
      <c r="C19300" s="308"/>
      <c r="D19300" s="310"/>
    </row>
    <row r="19301" spans="1:4" x14ac:dyDescent="0.25">
      <c r="A19301" s="308"/>
      <c r="B19301" s="309"/>
      <c r="C19301" s="308"/>
      <c r="D19301" s="310"/>
    </row>
    <row r="19302" spans="1:4" x14ac:dyDescent="0.25">
      <c r="A19302" s="308"/>
      <c r="B19302" s="309"/>
      <c r="C19302" s="308"/>
      <c r="D19302" s="310"/>
    </row>
    <row r="19303" spans="1:4" x14ac:dyDescent="0.25">
      <c r="A19303" s="308"/>
      <c r="B19303" s="309"/>
      <c r="C19303" s="308"/>
      <c r="D19303" s="310"/>
    </row>
    <row r="19304" spans="1:4" x14ac:dyDescent="0.25">
      <c r="A19304" s="308"/>
      <c r="B19304" s="309"/>
      <c r="C19304" s="308"/>
      <c r="D19304" s="310"/>
    </row>
    <row r="19305" spans="1:4" x14ac:dyDescent="0.25">
      <c r="A19305" s="308"/>
      <c r="B19305" s="309"/>
      <c r="C19305" s="308"/>
      <c r="D19305" s="310"/>
    </row>
    <row r="19306" spans="1:4" x14ac:dyDescent="0.25">
      <c r="A19306" s="308"/>
      <c r="B19306" s="309"/>
      <c r="C19306" s="308"/>
      <c r="D19306" s="310"/>
    </row>
    <row r="19307" spans="1:4" x14ac:dyDescent="0.25">
      <c r="A19307" s="308"/>
      <c r="B19307" s="309"/>
      <c r="C19307" s="308"/>
      <c r="D19307" s="310"/>
    </row>
    <row r="19308" spans="1:4" x14ac:dyDescent="0.25">
      <c r="A19308" s="308"/>
      <c r="B19308" s="309"/>
      <c r="C19308" s="308"/>
      <c r="D19308" s="310"/>
    </row>
    <row r="19309" spans="1:4" x14ac:dyDescent="0.25">
      <c r="A19309" s="308"/>
      <c r="B19309" s="309"/>
      <c r="C19309" s="308"/>
      <c r="D19309" s="310"/>
    </row>
    <row r="19310" spans="1:4" x14ac:dyDescent="0.25">
      <c r="A19310" s="308"/>
      <c r="B19310" s="309"/>
      <c r="C19310" s="308"/>
      <c r="D19310" s="310"/>
    </row>
    <row r="19311" spans="1:4" x14ac:dyDescent="0.25">
      <c r="A19311" s="308"/>
      <c r="B19311" s="309"/>
      <c r="C19311" s="308"/>
      <c r="D19311" s="310"/>
    </row>
    <row r="19312" spans="1:4" x14ac:dyDescent="0.25">
      <c r="A19312" s="308"/>
      <c r="B19312" s="309"/>
      <c r="C19312" s="308"/>
      <c r="D19312" s="310"/>
    </row>
    <row r="19313" spans="1:4" x14ac:dyDescent="0.25">
      <c r="A19313" s="308"/>
      <c r="B19313" s="309"/>
      <c r="C19313" s="308"/>
      <c r="D19313" s="310"/>
    </row>
    <row r="19314" spans="1:4" x14ac:dyDescent="0.25">
      <c r="A19314" s="308"/>
      <c r="B19314" s="309"/>
      <c r="C19314" s="308"/>
      <c r="D19314" s="310"/>
    </row>
    <row r="19315" spans="1:4" x14ac:dyDescent="0.25">
      <c r="A19315" s="308"/>
      <c r="B19315" s="309"/>
      <c r="C19315" s="308"/>
      <c r="D19315" s="310"/>
    </row>
    <row r="19316" spans="1:4" x14ac:dyDescent="0.25">
      <c r="A19316" s="308"/>
      <c r="B19316" s="309"/>
      <c r="C19316" s="308"/>
      <c r="D19316" s="310"/>
    </row>
    <row r="19317" spans="1:4" x14ac:dyDescent="0.25">
      <c r="A19317" s="308"/>
      <c r="B19317" s="309"/>
      <c r="C19317" s="308"/>
      <c r="D19317" s="310"/>
    </row>
    <row r="19318" spans="1:4" x14ac:dyDescent="0.25">
      <c r="A19318" s="308"/>
      <c r="B19318" s="309"/>
      <c r="C19318" s="308"/>
      <c r="D19318" s="310"/>
    </row>
    <row r="19319" spans="1:4" x14ac:dyDescent="0.25">
      <c r="A19319" s="308"/>
      <c r="B19319" s="309"/>
      <c r="C19319" s="308"/>
      <c r="D19319" s="310"/>
    </row>
    <row r="19320" spans="1:4" x14ac:dyDescent="0.25">
      <c r="A19320" s="308"/>
      <c r="B19320" s="309"/>
      <c r="C19320" s="308"/>
      <c r="D19320" s="310"/>
    </row>
    <row r="19321" spans="1:4" x14ac:dyDescent="0.25">
      <c r="A19321" s="308"/>
      <c r="B19321" s="309"/>
      <c r="C19321" s="308"/>
      <c r="D19321" s="310"/>
    </row>
    <row r="19322" spans="1:4" x14ac:dyDescent="0.25">
      <c r="A19322" s="308"/>
      <c r="B19322" s="309"/>
      <c r="C19322" s="308"/>
      <c r="D19322" s="310"/>
    </row>
    <row r="19323" spans="1:4" x14ac:dyDescent="0.25">
      <c r="A19323" s="308"/>
      <c r="B19323" s="309"/>
      <c r="C19323" s="308"/>
      <c r="D19323" s="310"/>
    </row>
    <row r="19324" spans="1:4" x14ac:dyDescent="0.25">
      <c r="A19324" s="308"/>
      <c r="B19324" s="309"/>
      <c r="C19324" s="308"/>
      <c r="D19324" s="310"/>
    </row>
    <row r="19325" spans="1:4" x14ac:dyDescent="0.25">
      <c r="A19325" s="308"/>
      <c r="B19325" s="309"/>
      <c r="C19325" s="308"/>
      <c r="D19325" s="310"/>
    </row>
    <row r="19326" spans="1:4" x14ac:dyDescent="0.25">
      <c r="A19326" s="308"/>
      <c r="B19326" s="309"/>
      <c r="C19326" s="308"/>
      <c r="D19326" s="310"/>
    </row>
    <row r="19327" spans="1:4" x14ac:dyDescent="0.25">
      <c r="A19327" s="308"/>
      <c r="B19327" s="309"/>
      <c r="C19327" s="308"/>
      <c r="D19327" s="310"/>
    </row>
    <row r="19328" spans="1:4" x14ac:dyDescent="0.25">
      <c r="A19328" s="308"/>
      <c r="B19328" s="309"/>
      <c r="C19328" s="308"/>
      <c r="D19328" s="310"/>
    </row>
    <row r="19329" spans="1:4" x14ac:dyDescent="0.25">
      <c r="A19329" s="308"/>
      <c r="B19329" s="309"/>
      <c r="C19329" s="308"/>
      <c r="D19329" s="310"/>
    </row>
    <row r="19330" spans="1:4" x14ac:dyDescent="0.25">
      <c r="A19330" s="308"/>
      <c r="B19330" s="309"/>
      <c r="C19330" s="308"/>
      <c r="D19330" s="310"/>
    </row>
    <row r="19331" spans="1:4" x14ac:dyDescent="0.25">
      <c r="A19331" s="308"/>
      <c r="B19331" s="309"/>
      <c r="C19331" s="308"/>
      <c r="D19331" s="310"/>
    </row>
    <row r="19332" spans="1:4" x14ac:dyDescent="0.25">
      <c r="A19332" s="308"/>
      <c r="B19332" s="309"/>
      <c r="C19332" s="308"/>
      <c r="D19332" s="310"/>
    </row>
    <row r="19333" spans="1:4" x14ac:dyDescent="0.25">
      <c r="A19333" s="308"/>
      <c r="B19333" s="309"/>
      <c r="C19333" s="308"/>
      <c r="D19333" s="310"/>
    </row>
    <row r="19334" spans="1:4" x14ac:dyDescent="0.25">
      <c r="A19334" s="308"/>
      <c r="B19334" s="309"/>
      <c r="C19334" s="308"/>
      <c r="D19334" s="310"/>
    </row>
    <row r="19335" spans="1:4" x14ac:dyDescent="0.25">
      <c r="A19335" s="308"/>
      <c r="B19335" s="309"/>
      <c r="C19335" s="308"/>
      <c r="D19335" s="310"/>
    </row>
    <row r="19336" spans="1:4" x14ac:dyDescent="0.25">
      <c r="A19336" s="308"/>
      <c r="B19336" s="309"/>
      <c r="C19336" s="308"/>
      <c r="D19336" s="310"/>
    </row>
    <row r="19337" spans="1:4" x14ac:dyDescent="0.25">
      <c r="A19337" s="308"/>
      <c r="B19337" s="309"/>
      <c r="C19337" s="308"/>
      <c r="D19337" s="310"/>
    </row>
    <row r="19338" spans="1:4" x14ac:dyDescent="0.25">
      <c r="A19338" s="308"/>
      <c r="B19338" s="309"/>
      <c r="C19338" s="308"/>
      <c r="D19338" s="310"/>
    </row>
    <row r="19339" spans="1:4" x14ac:dyDescent="0.25">
      <c r="A19339" s="308"/>
      <c r="B19339" s="309"/>
      <c r="C19339" s="308"/>
      <c r="D19339" s="310"/>
    </row>
    <row r="19340" spans="1:4" x14ac:dyDescent="0.25">
      <c r="A19340" s="308"/>
      <c r="B19340" s="309"/>
      <c r="C19340" s="308"/>
      <c r="D19340" s="310"/>
    </row>
    <row r="19341" spans="1:4" x14ac:dyDescent="0.25">
      <c r="A19341" s="308"/>
      <c r="B19341" s="309"/>
      <c r="C19341" s="308"/>
      <c r="D19341" s="310"/>
    </row>
    <row r="19342" spans="1:4" x14ac:dyDescent="0.25">
      <c r="A19342" s="308"/>
      <c r="B19342" s="309"/>
      <c r="C19342" s="308"/>
      <c r="D19342" s="310"/>
    </row>
    <row r="19343" spans="1:4" x14ac:dyDescent="0.25">
      <c r="A19343" s="308"/>
      <c r="B19343" s="309"/>
      <c r="C19343" s="308"/>
      <c r="D19343" s="310"/>
    </row>
    <row r="19344" spans="1:4" x14ac:dyDescent="0.25">
      <c r="A19344" s="308"/>
      <c r="B19344" s="309"/>
      <c r="C19344" s="308"/>
      <c r="D19344" s="310"/>
    </row>
    <row r="19345" spans="1:4" x14ac:dyDescent="0.25">
      <c r="A19345" s="308"/>
      <c r="B19345" s="309"/>
      <c r="C19345" s="308"/>
      <c r="D19345" s="310"/>
    </row>
    <row r="19346" spans="1:4" x14ac:dyDescent="0.25">
      <c r="A19346" s="308"/>
      <c r="B19346" s="309"/>
      <c r="C19346" s="308"/>
      <c r="D19346" s="310"/>
    </row>
    <row r="19347" spans="1:4" x14ac:dyDescent="0.25">
      <c r="A19347" s="308"/>
      <c r="B19347" s="309"/>
      <c r="C19347" s="308"/>
      <c r="D19347" s="310"/>
    </row>
    <row r="19348" spans="1:4" x14ac:dyDescent="0.25">
      <c r="A19348" s="308"/>
      <c r="B19348" s="309"/>
      <c r="C19348" s="308"/>
      <c r="D19348" s="310"/>
    </row>
    <row r="19349" spans="1:4" x14ac:dyDescent="0.25">
      <c r="A19349" s="308"/>
      <c r="B19349" s="309"/>
      <c r="C19349" s="308"/>
      <c r="D19349" s="310"/>
    </row>
    <row r="19350" spans="1:4" x14ac:dyDescent="0.25">
      <c r="A19350" s="308"/>
      <c r="B19350" s="309"/>
      <c r="C19350" s="308"/>
      <c r="D19350" s="310"/>
    </row>
    <row r="19351" spans="1:4" x14ac:dyDescent="0.25">
      <c r="A19351" s="308"/>
      <c r="B19351" s="309"/>
      <c r="C19351" s="308"/>
      <c r="D19351" s="310"/>
    </row>
    <row r="19352" spans="1:4" x14ac:dyDescent="0.25">
      <c r="A19352" s="308"/>
      <c r="B19352" s="309"/>
      <c r="C19352" s="308"/>
      <c r="D19352" s="310"/>
    </row>
    <row r="19353" spans="1:4" x14ac:dyDescent="0.25">
      <c r="A19353" s="308"/>
      <c r="B19353" s="309"/>
      <c r="C19353" s="308"/>
      <c r="D19353" s="310"/>
    </row>
    <row r="19354" spans="1:4" x14ac:dyDescent="0.25">
      <c r="A19354" s="308"/>
      <c r="B19354" s="309"/>
      <c r="C19354" s="308"/>
      <c r="D19354" s="310"/>
    </row>
    <row r="19355" spans="1:4" x14ac:dyDescent="0.25">
      <c r="A19355" s="308"/>
      <c r="B19355" s="309"/>
      <c r="C19355" s="308"/>
      <c r="D19355" s="310"/>
    </row>
    <row r="19356" spans="1:4" x14ac:dyDescent="0.25">
      <c r="A19356" s="308"/>
      <c r="B19356" s="309"/>
      <c r="C19356" s="308"/>
      <c r="D19356" s="310"/>
    </row>
    <row r="19357" spans="1:4" x14ac:dyDescent="0.25">
      <c r="A19357" s="308"/>
      <c r="B19357" s="309"/>
      <c r="C19357" s="308"/>
      <c r="D19357" s="310"/>
    </row>
    <row r="19358" spans="1:4" x14ac:dyDescent="0.25">
      <c r="A19358" s="308"/>
      <c r="B19358" s="309"/>
      <c r="C19358" s="308"/>
      <c r="D19358" s="310"/>
    </row>
    <row r="19359" spans="1:4" x14ac:dyDescent="0.25">
      <c r="A19359" s="308"/>
      <c r="B19359" s="309"/>
      <c r="C19359" s="308"/>
      <c r="D19359" s="310"/>
    </row>
    <row r="19360" spans="1:4" x14ac:dyDescent="0.25">
      <c r="A19360" s="308"/>
      <c r="B19360" s="309"/>
      <c r="C19360" s="308"/>
      <c r="D19360" s="310"/>
    </row>
    <row r="19361" spans="1:4" x14ac:dyDescent="0.25">
      <c r="A19361" s="308"/>
      <c r="B19361" s="309"/>
      <c r="C19361" s="308"/>
      <c r="D19361" s="310"/>
    </row>
    <row r="19362" spans="1:4" x14ac:dyDescent="0.25">
      <c r="A19362" s="308"/>
      <c r="B19362" s="309"/>
      <c r="C19362" s="308"/>
      <c r="D19362" s="310"/>
    </row>
    <row r="19363" spans="1:4" x14ac:dyDescent="0.25">
      <c r="A19363" s="308"/>
      <c r="B19363" s="309"/>
      <c r="C19363" s="308"/>
      <c r="D19363" s="310"/>
    </row>
    <row r="19364" spans="1:4" x14ac:dyDescent="0.25">
      <c r="A19364" s="308"/>
      <c r="B19364" s="309"/>
      <c r="C19364" s="308"/>
      <c r="D19364" s="310"/>
    </row>
    <row r="19365" spans="1:4" x14ac:dyDescent="0.25">
      <c r="A19365" s="308"/>
      <c r="B19365" s="309"/>
      <c r="C19365" s="308"/>
      <c r="D19365" s="310"/>
    </row>
    <row r="19366" spans="1:4" x14ac:dyDescent="0.25">
      <c r="A19366" s="308"/>
      <c r="B19366" s="309"/>
      <c r="C19366" s="308"/>
      <c r="D19366" s="310"/>
    </row>
    <row r="19367" spans="1:4" x14ac:dyDescent="0.25">
      <c r="A19367" s="308"/>
      <c r="B19367" s="309"/>
      <c r="C19367" s="308"/>
      <c r="D19367" s="310"/>
    </row>
    <row r="19368" spans="1:4" x14ac:dyDescent="0.25">
      <c r="A19368" s="308"/>
      <c r="B19368" s="309"/>
      <c r="C19368" s="308"/>
      <c r="D19368" s="310"/>
    </row>
    <row r="19369" spans="1:4" x14ac:dyDescent="0.25">
      <c r="A19369" s="308"/>
      <c r="B19369" s="309"/>
      <c r="C19369" s="308"/>
      <c r="D19369" s="310"/>
    </row>
    <row r="19370" spans="1:4" x14ac:dyDescent="0.25">
      <c r="A19370" s="308"/>
      <c r="B19370" s="309"/>
      <c r="C19370" s="308"/>
      <c r="D19370" s="310"/>
    </row>
    <row r="19371" spans="1:4" x14ac:dyDescent="0.25">
      <c r="A19371" s="308"/>
      <c r="B19371" s="309"/>
      <c r="C19371" s="308"/>
      <c r="D19371" s="310"/>
    </row>
    <row r="19372" spans="1:4" x14ac:dyDescent="0.25">
      <c r="A19372" s="308"/>
      <c r="B19372" s="309"/>
      <c r="C19372" s="308"/>
      <c r="D19372" s="310"/>
    </row>
    <row r="19373" spans="1:4" x14ac:dyDescent="0.25">
      <c r="A19373" s="308"/>
      <c r="B19373" s="309"/>
      <c r="C19373" s="308"/>
      <c r="D19373" s="310"/>
    </row>
    <row r="19374" spans="1:4" x14ac:dyDescent="0.25">
      <c r="A19374" s="308"/>
      <c r="B19374" s="309"/>
      <c r="C19374" s="308"/>
      <c r="D19374" s="310"/>
    </row>
    <row r="19375" spans="1:4" x14ac:dyDescent="0.25">
      <c r="A19375" s="308"/>
      <c r="B19375" s="309"/>
      <c r="C19375" s="308"/>
      <c r="D19375" s="310"/>
    </row>
    <row r="19376" spans="1:4" x14ac:dyDescent="0.25">
      <c r="A19376" s="308"/>
      <c r="B19376" s="309"/>
      <c r="C19376" s="308"/>
      <c r="D19376" s="310"/>
    </row>
    <row r="19377" spans="1:4" x14ac:dyDescent="0.25">
      <c r="A19377" s="308"/>
      <c r="B19377" s="309"/>
      <c r="C19377" s="308"/>
      <c r="D19377" s="310"/>
    </row>
    <row r="19378" spans="1:4" x14ac:dyDescent="0.25">
      <c r="A19378" s="308"/>
      <c r="B19378" s="309"/>
      <c r="C19378" s="308"/>
      <c r="D19378" s="310"/>
    </row>
    <row r="19379" spans="1:4" x14ac:dyDescent="0.25">
      <c r="A19379" s="308"/>
      <c r="B19379" s="309"/>
      <c r="C19379" s="308"/>
      <c r="D19379" s="310"/>
    </row>
    <row r="19380" spans="1:4" x14ac:dyDescent="0.25">
      <c r="A19380" s="308"/>
      <c r="B19380" s="309"/>
      <c r="C19380" s="308"/>
      <c r="D19380" s="310"/>
    </row>
    <row r="19381" spans="1:4" x14ac:dyDescent="0.25">
      <c r="A19381" s="308"/>
      <c r="B19381" s="309"/>
      <c r="C19381" s="308"/>
      <c r="D19381" s="310"/>
    </row>
    <row r="19382" spans="1:4" x14ac:dyDescent="0.25">
      <c r="A19382" s="308"/>
      <c r="B19382" s="309"/>
      <c r="C19382" s="308"/>
      <c r="D19382" s="310"/>
    </row>
    <row r="19383" spans="1:4" x14ac:dyDescent="0.25">
      <c r="A19383" s="308"/>
      <c r="B19383" s="309"/>
      <c r="C19383" s="308"/>
      <c r="D19383" s="310"/>
    </row>
    <row r="19384" spans="1:4" x14ac:dyDescent="0.25">
      <c r="A19384" s="308"/>
      <c r="B19384" s="309"/>
      <c r="C19384" s="308"/>
      <c r="D19384" s="310"/>
    </row>
    <row r="19385" spans="1:4" x14ac:dyDescent="0.25">
      <c r="A19385" s="308"/>
      <c r="B19385" s="309"/>
      <c r="C19385" s="308"/>
      <c r="D19385" s="310"/>
    </row>
    <row r="19386" spans="1:4" x14ac:dyDescent="0.25">
      <c r="A19386" s="308"/>
      <c r="B19386" s="309"/>
      <c r="C19386" s="308"/>
      <c r="D19386" s="310"/>
    </row>
    <row r="19387" spans="1:4" x14ac:dyDescent="0.25">
      <c r="A19387" s="308"/>
      <c r="B19387" s="309"/>
      <c r="C19387" s="308"/>
      <c r="D19387" s="310"/>
    </row>
    <row r="19388" spans="1:4" x14ac:dyDescent="0.25">
      <c r="A19388" s="308"/>
      <c r="B19388" s="309"/>
      <c r="C19388" s="308"/>
      <c r="D19388" s="310"/>
    </row>
    <row r="19389" spans="1:4" x14ac:dyDescent="0.25">
      <c r="A19389" s="308"/>
      <c r="B19389" s="309"/>
      <c r="C19389" s="308"/>
      <c r="D19389" s="310"/>
    </row>
    <row r="19390" spans="1:4" x14ac:dyDescent="0.25">
      <c r="A19390" s="308"/>
      <c r="B19390" s="309"/>
      <c r="C19390" s="308"/>
      <c r="D19390" s="310"/>
    </row>
    <row r="19391" spans="1:4" x14ac:dyDescent="0.25">
      <c r="A19391" s="308"/>
      <c r="B19391" s="309"/>
      <c r="C19391" s="308"/>
      <c r="D19391" s="310"/>
    </row>
    <row r="19392" spans="1:4" x14ac:dyDescent="0.25">
      <c r="A19392" s="308"/>
      <c r="B19392" s="309"/>
      <c r="C19392" s="308"/>
      <c r="D19392" s="310"/>
    </row>
    <row r="19393" spans="1:4" x14ac:dyDescent="0.25">
      <c r="A19393" s="308"/>
      <c r="B19393" s="309"/>
      <c r="C19393" s="308"/>
      <c r="D19393" s="310"/>
    </row>
    <row r="19394" spans="1:4" x14ac:dyDescent="0.25">
      <c r="A19394" s="308"/>
      <c r="B19394" s="309"/>
      <c r="C19394" s="308"/>
      <c r="D19394" s="310"/>
    </row>
    <row r="19395" spans="1:4" x14ac:dyDescent="0.25">
      <c r="A19395" s="308"/>
      <c r="B19395" s="309"/>
      <c r="C19395" s="308"/>
      <c r="D19395" s="310"/>
    </row>
    <row r="19396" spans="1:4" x14ac:dyDescent="0.25">
      <c r="A19396" s="308"/>
      <c r="B19396" s="309"/>
      <c r="C19396" s="308"/>
      <c r="D19396" s="310"/>
    </row>
    <row r="19397" spans="1:4" x14ac:dyDescent="0.25">
      <c r="A19397" s="308"/>
      <c r="B19397" s="309"/>
      <c r="C19397" s="308"/>
      <c r="D19397" s="310"/>
    </row>
    <row r="19398" spans="1:4" x14ac:dyDescent="0.25">
      <c r="A19398" s="308"/>
      <c r="B19398" s="309"/>
      <c r="C19398" s="308"/>
      <c r="D19398" s="310"/>
    </row>
    <row r="19399" spans="1:4" x14ac:dyDescent="0.25">
      <c r="A19399" s="308"/>
      <c r="B19399" s="309"/>
      <c r="C19399" s="308"/>
      <c r="D19399" s="310"/>
    </row>
    <row r="19400" spans="1:4" x14ac:dyDescent="0.25">
      <c r="A19400" s="308"/>
      <c r="B19400" s="309"/>
      <c r="C19400" s="308"/>
      <c r="D19400" s="310"/>
    </row>
    <row r="19401" spans="1:4" x14ac:dyDescent="0.25">
      <c r="A19401" s="308"/>
      <c r="B19401" s="309"/>
      <c r="C19401" s="308"/>
      <c r="D19401" s="310"/>
    </row>
    <row r="19402" spans="1:4" x14ac:dyDescent="0.25">
      <c r="A19402" s="308"/>
      <c r="B19402" s="309"/>
      <c r="C19402" s="308"/>
      <c r="D19402" s="310"/>
    </row>
    <row r="19403" spans="1:4" x14ac:dyDescent="0.25">
      <c r="A19403" s="308"/>
      <c r="B19403" s="309"/>
      <c r="C19403" s="308"/>
      <c r="D19403" s="310"/>
    </row>
    <row r="19404" spans="1:4" x14ac:dyDescent="0.25">
      <c r="A19404" s="308"/>
      <c r="B19404" s="309"/>
      <c r="C19404" s="308"/>
      <c r="D19404" s="310"/>
    </row>
    <row r="19405" spans="1:4" x14ac:dyDescent="0.25">
      <c r="A19405" s="308"/>
      <c r="B19405" s="309"/>
      <c r="C19405" s="308"/>
      <c r="D19405" s="310"/>
    </row>
    <row r="19406" spans="1:4" x14ac:dyDescent="0.25">
      <c r="A19406" s="308"/>
      <c r="B19406" s="309"/>
      <c r="C19406" s="308"/>
      <c r="D19406" s="310"/>
    </row>
    <row r="19407" spans="1:4" x14ac:dyDescent="0.25">
      <c r="A19407" s="308"/>
      <c r="B19407" s="309"/>
      <c r="C19407" s="308"/>
      <c r="D19407" s="310"/>
    </row>
    <row r="19408" spans="1:4" x14ac:dyDescent="0.25">
      <c r="A19408" s="308"/>
      <c r="B19408" s="309"/>
      <c r="C19408" s="308"/>
      <c r="D19408" s="310"/>
    </row>
    <row r="19409" spans="1:4" x14ac:dyDescent="0.25">
      <c r="A19409" s="308"/>
      <c r="B19409" s="309"/>
      <c r="C19409" s="308"/>
      <c r="D19409" s="310"/>
    </row>
    <row r="19410" spans="1:4" x14ac:dyDescent="0.25">
      <c r="A19410" s="308"/>
      <c r="B19410" s="309"/>
      <c r="C19410" s="308"/>
      <c r="D19410" s="310"/>
    </row>
    <row r="19411" spans="1:4" x14ac:dyDescent="0.25">
      <c r="A19411" s="308"/>
      <c r="B19411" s="309"/>
      <c r="C19411" s="308"/>
      <c r="D19411" s="310"/>
    </row>
    <row r="19412" spans="1:4" x14ac:dyDescent="0.25">
      <c r="A19412" s="308"/>
      <c r="B19412" s="309"/>
      <c r="C19412" s="308"/>
      <c r="D19412" s="310"/>
    </row>
    <row r="19413" spans="1:4" x14ac:dyDescent="0.25">
      <c r="A19413" s="308"/>
      <c r="B19413" s="309"/>
      <c r="C19413" s="308"/>
      <c r="D19413" s="310"/>
    </row>
    <row r="19414" spans="1:4" x14ac:dyDescent="0.25">
      <c r="A19414" s="308"/>
      <c r="B19414" s="309"/>
      <c r="C19414" s="308"/>
      <c r="D19414" s="310"/>
    </row>
    <row r="19415" spans="1:4" x14ac:dyDescent="0.25">
      <c r="A19415" s="308"/>
      <c r="B19415" s="309"/>
      <c r="C19415" s="308"/>
      <c r="D19415" s="310"/>
    </row>
    <row r="19416" spans="1:4" x14ac:dyDescent="0.25">
      <c r="A19416" s="308"/>
      <c r="B19416" s="309"/>
      <c r="C19416" s="308"/>
      <c r="D19416" s="310"/>
    </row>
    <row r="19417" spans="1:4" x14ac:dyDescent="0.25">
      <c r="A19417" s="308"/>
      <c r="B19417" s="309"/>
      <c r="C19417" s="308"/>
      <c r="D19417" s="310"/>
    </row>
    <row r="19418" spans="1:4" x14ac:dyDescent="0.25">
      <c r="A19418" s="308"/>
      <c r="B19418" s="309"/>
      <c r="C19418" s="308"/>
      <c r="D19418" s="310"/>
    </row>
    <row r="19419" spans="1:4" x14ac:dyDescent="0.25">
      <c r="A19419" s="308"/>
      <c r="B19419" s="309"/>
      <c r="C19419" s="308"/>
      <c r="D19419" s="310"/>
    </row>
    <row r="19420" spans="1:4" x14ac:dyDescent="0.25">
      <c r="A19420" s="308"/>
      <c r="B19420" s="309"/>
      <c r="C19420" s="308"/>
      <c r="D19420" s="310"/>
    </row>
    <row r="19421" spans="1:4" x14ac:dyDescent="0.25">
      <c r="A19421" s="308"/>
      <c r="B19421" s="309"/>
      <c r="C19421" s="308"/>
      <c r="D19421" s="310"/>
    </row>
    <row r="19422" spans="1:4" x14ac:dyDescent="0.25">
      <c r="A19422" s="308"/>
      <c r="B19422" s="309"/>
      <c r="C19422" s="308"/>
      <c r="D19422" s="310"/>
    </row>
    <row r="19423" spans="1:4" x14ac:dyDescent="0.25">
      <c r="A19423" s="308"/>
      <c r="B19423" s="309"/>
      <c r="C19423" s="308"/>
      <c r="D19423" s="310"/>
    </row>
    <row r="19424" spans="1:4" x14ac:dyDescent="0.25">
      <c r="A19424" s="308"/>
      <c r="B19424" s="309"/>
      <c r="C19424" s="308"/>
      <c r="D19424" s="310"/>
    </row>
    <row r="19425" spans="1:4" x14ac:dyDescent="0.25">
      <c r="A19425" s="308"/>
      <c r="B19425" s="309"/>
      <c r="C19425" s="308"/>
      <c r="D19425" s="310"/>
    </row>
    <row r="19426" spans="1:4" x14ac:dyDescent="0.25">
      <c r="A19426" s="308"/>
      <c r="B19426" s="309"/>
      <c r="C19426" s="308"/>
      <c r="D19426" s="310"/>
    </row>
    <row r="19427" spans="1:4" x14ac:dyDescent="0.25">
      <c r="A19427" s="308"/>
      <c r="B19427" s="309"/>
      <c r="C19427" s="308"/>
      <c r="D19427" s="310"/>
    </row>
    <row r="19428" spans="1:4" x14ac:dyDescent="0.25">
      <c r="A19428" s="308"/>
      <c r="B19428" s="309"/>
      <c r="C19428" s="308"/>
      <c r="D19428" s="310"/>
    </row>
    <row r="19429" spans="1:4" x14ac:dyDescent="0.25">
      <c r="A19429" s="308"/>
      <c r="B19429" s="309"/>
      <c r="C19429" s="308"/>
      <c r="D19429" s="310"/>
    </row>
    <row r="19430" spans="1:4" x14ac:dyDescent="0.25">
      <c r="A19430" s="308"/>
      <c r="B19430" s="309"/>
      <c r="C19430" s="308"/>
      <c r="D19430" s="310"/>
    </row>
    <row r="19431" spans="1:4" x14ac:dyDescent="0.25">
      <c r="A19431" s="308"/>
      <c r="B19431" s="309"/>
      <c r="C19431" s="308"/>
      <c r="D19431" s="310"/>
    </row>
    <row r="19432" spans="1:4" x14ac:dyDescent="0.25">
      <c r="A19432" s="308"/>
      <c r="B19432" s="309"/>
      <c r="C19432" s="308"/>
      <c r="D19432" s="310"/>
    </row>
    <row r="19433" spans="1:4" x14ac:dyDescent="0.25">
      <c r="A19433" s="308"/>
      <c r="B19433" s="309"/>
      <c r="C19433" s="308"/>
      <c r="D19433" s="310"/>
    </row>
    <row r="19434" spans="1:4" x14ac:dyDescent="0.25">
      <c r="A19434" s="308"/>
      <c r="B19434" s="309"/>
      <c r="C19434" s="308"/>
      <c r="D19434" s="310"/>
    </row>
    <row r="19435" spans="1:4" x14ac:dyDescent="0.25">
      <c r="A19435" s="308"/>
      <c r="B19435" s="309"/>
      <c r="C19435" s="308"/>
      <c r="D19435" s="310"/>
    </row>
    <row r="19436" spans="1:4" x14ac:dyDescent="0.25">
      <c r="A19436" s="308"/>
      <c r="B19436" s="309"/>
      <c r="C19436" s="308"/>
      <c r="D19436" s="310"/>
    </row>
    <row r="19437" spans="1:4" x14ac:dyDescent="0.25">
      <c r="A19437" s="308"/>
      <c r="B19437" s="309"/>
      <c r="C19437" s="308"/>
      <c r="D19437" s="310"/>
    </row>
    <row r="19438" spans="1:4" x14ac:dyDescent="0.25">
      <c r="A19438" s="308"/>
      <c r="B19438" s="309"/>
      <c r="C19438" s="308"/>
      <c r="D19438" s="310"/>
    </row>
    <row r="19439" spans="1:4" x14ac:dyDescent="0.25">
      <c r="A19439" s="308"/>
      <c r="B19439" s="309"/>
      <c r="C19439" s="308"/>
      <c r="D19439" s="310"/>
    </row>
    <row r="19440" spans="1:4" x14ac:dyDescent="0.25">
      <c r="A19440" s="308"/>
      <c r="B19440" s="309"/>
      <c r="C19440" s="308"/>
      <c r="D19440" s="310"/>
    </row>
    <row r="19441" spans="1:4" x14ac:dyDescent="0.25">
      <c r="A19441" s="308"/>
      <c r="B19441" s="309"/>
      <c r="C19441" s="308"/>
      <c r="D19441" s="310"/>
    </row>
    <row r="19442" spans="1:4" x14ac:dyDescent="0.25">
      <c r="A19442" s="308"/>
      <c r="B19442" s="309"/>
      <c r="C19442" s="308"/>
      <c r="D19442" s="310"/>
    </row>
    <row r="19443" spans="1:4" x14ac:dyDescent="0.25">
      <c r="A19443" s="308"/>
      <c r="B19443" s="309"/>
      <c r="C19443" s="308"/>
      <c r="D19443" s="310"/>
    </row>
    <row r="19444" spans="1:4" x14ac:dyDescent="0.25">
      <c r="A19444" s="308"/>
      <c r="B19444" s="309"/>
      <c r="C19444" s="308"/>
      <c r="D19444" s="310"/>
    </row>
    <row r="19445" spans="1:4" x14ac:dyDescent="0.25">
      <c r="A19445" s="308"/>
      <c r="B19445" s="309"/>
      <c r="C19445" s="308"/>
      <c r="D19445" s="310"/>
    </row>
    <row r="19446" spans="1:4" x14ac:dyDescent="0.25">
      <c r="A19446" s="308"/>
      <c r="B19446" s="309"/>
      <c r="C19446" s="308"/>
      <c r="D19446" s="310"/>
    </row>
    <row r="19447" spans="1:4" x14ac:dyDescent="0.25">
      <c r="A19447" s="308"/>
      <c r="B19447" s="309"/>
      <c r="C19447" s="308"/>
      <c r="D19447" s="310"/>
    </row>
    <row r="19448" spans="1:4" x14ac:dyDescent="0.25">
      <c r="A19448" s="308"/>
      <c r="B19448" s="309"/>
      <c r="C19448" s="308"/>
      <c r="D19448" s="310"/>
    </row>
    <row r="19449" spans="1:4" x14ac:dyDescent="0.25">
      <c r="A19449" s="308"/>
      <c r="B19449" s="309"/>
      <c r="C19449" s="308"/>
      <c r="D19449" s="310"/>
    </row>
    <row r="19450" spans="1:4" x14ac:dyDescent="0.25">
      <c r="A19450" s="308"/>
      <c r="B19450" s="309"/>
      <c r="C19450" s="308"/>
      <c r="D19450" s="310"/>
    </row>
    <row r="19451" spans="1:4" x14ac:dyDescent="0.25">
      <c r="A19451" s="308"/>
      <c r="B19451" s="309"/>
      <c r="C19451" s="308"/>
      <c r="D19451" s="310"/>
    </row>
    <row r="19452" spans="1:4" x14ac:dyDescent="0.25">
      <c r="A19452" s="308"/>
      <c r="B19452" s="309"/>
      <c r="C19452" s="308"/>
      <c r="D19452" s="310"/>
    </row>
    <row r="19453" spans="1:4" x14ac:dyDescent="0.25">
      <c r="A19453" s="308"/>
      <c r="B19453" s="309"/>
      <c r="C19453" s="308"/>
      <c r="D19453" s="310"/>
    </row>
    <row r="19454" spans="1:4" x14ac:dyDescent="0.25">
      <c r="A19454" s="308"/>
      <c r="B19454" s="309"/>
      <c r="C19454" s="308"/>
      <c r="D19454" s="310"/>
    </row>
    <row r="19455" spans="1:4" x14ac:dyDescent="0.25">
      <c r="A19455" s="308"/>
      <c r="B19455" s="309"/>
      <c r="C19455" s="308"/>
      <c r="D19455" s="310"/>
    </row>
    <row r="19456" spans="1:4" x14ac:dyDescent="0.25">
      <c r="A19456" s="308"/>
      <c r="B19456" s="309"/>
      <c r="C19456" s="308"/>
      <c r="D19456" s="310"/>
    </row>
    <row r="19457" spans="1:4" x14ac:dyDescent="0.25">
      <c r="A19457" s="308"/>
      <c r="B19457" s="309"/>
      <c r="C19457" s="308"/>
      <c r="D19457" s="310"/>
    </row>
    <row r="19458" spans="1:4" x14ac:dyDescent="0.25">
      <c r="A19458" s="308"/>
      <c r="B19458" s="309"/>
      <c r="C19458" s="308"/>
      <c r="D19458" s="310"/>
    </row>
    <row r="19459" spans="1:4" x14ac:dyDescent="0.25">
      <c r="A19459" s="308"/>
      <c r="B19459" s="309"/>
      <c r="C19459" s="308"/>
      <c r="D19459" s="310"/>
    </row>
    <row r="19460" spans="1:4" x14ac:dyDescent="0.25">
      <c r="A19460" s="308"/>
      <c r="B19460" s="309"/>
      <c r="C19460" s="308"/>
      <c r="D19460" s="310"/>
    </row>
    <row r="19461" spans="1:4" x14ac:dyDescent="0.25">
      <c r="A19461" s="308"/>
      <c r="B19461" s="309"/>
      <c r="C19461" s="308"/>
      <c r="D19461" s="310"/>
    </row>
    <row r="19462" spans="1:4" x14ac:dyDescent="0.25">
      <c r="A19462" s="308"/>
      <c r="B19462" s="309"/>
      <c r="C19462" s="308"/>
      <c r="D19462" s="310"/>
    </row>
    <row r="19463" spans="1:4" x14ac:dyDescent="0.25">
      <c r="A19463" s="308"/>
      <c r="B19463" s="309"/>
      <c r="C19463" s="308"/>
      <c r="D19463" s="310"/>
    </row>
    <row r="19464" spans="1:4" x14ac:dyDescent="0.25">
      <c r="A19464" s="308"/>
      <c r="B19464" s="309"/>
      <c r="C19464" s="308"/>
      <c r="D19464" s="310"/>
    </row>
    <row r="19465" spans="1:4" x14ac:dyDescent="0.25">
      <c r="A19465" s="308"/>
      <c r="B19465" s="309"/>
      <c r="C19465" s="308"/>
      <c r="D19465" s="310"/>
    </row>
    <row r="19466" spans="1:4" x14ac:dyDescent="0.25">
      <c r="A19466" s="308"/>
      <c r="B19466" s="309"/>
      <c r="C19466" s="308"/>
      <c r="D19466" s="310"/>
    </row>
    <row r="19467" spans="1:4" x14ac:dyDescent="0.25">
      <c r="A19467" s="308"/>
      <c r="B19467" s="309"/>
      <c r="C19467" s="308"/>
      <c r="D19467" s="310"/>
    </row>
    <row r="19468" spans="1:4" x14ac:dyDescent="0.25">
      <c r="A19468" s="308"/>
      <c r="B19468" s="309"/>
      <c r="C19468" s="308"/>
      <c r="D19468" s="310"/>
    </row>
    <row r="19469" spans="1:4" x14ac:dyDescent="0.25">
      <c r="A19469" s="308"/>
      <c r="B19469" s="309"/>
      <c r="C19469" s="308"/>
      <c r="D19469" s="310"/>
    </row>
    <row r="19470" spans="1:4" x14ac:dyDescent="0.25">
      <c r="A19470" s="308"/>
      <c r="B19470" s="309"/>
      <c r="C19470" s="308"/>
      <c r="D19470" s="310"/>
    </row>
    <row r="19471" spans="1:4" x14ac:dyDescent="0.25">
      <c r="A19471" s="308"/>
      <c r="B19471" s="309"/>
      <c r="C19471" s="308"/>
      <c r="D19471" s="310"/>
    </row>
    <row r="19472" spans="1:4" x14ac:dyDescent="0.25">
      <c r="A19472" s="308"/>
      <c r="B19472" s="309"/>
      <c r="C19472" s="308"/>
      <c r="D19472" s="310"/>
    </row>
    <row r="19473" spans="1:4" x14ac:dyDescent="0.25">
      <c r="A19473" s="308"/>
      <c r="B19473" s="309"/>
      <c r="C19473" s="308"/>
      <c r="D19473" s="310"/>
    </row>
    <row r="19474" spans="1:4" x14ac:dyDescent="0.25">
      <c r="A19474" s="308"/>
      <c r="B19474" s="309"/>
      <c r="C19474" s="308"/>
      <c r="D19474" s="310"/>
    </row>
    <row r="19475" spans="1:4" x14ac:dyDescent="0.25">
      <c r="A19475" s="308"/>
      <c r="B19475" s="309"/>
      <c r="C19475" s="308"/>
      <c r="D19475" s="310"/>
    </row>
    <row r="19476" spans="1:4" x14ac:dyDescent="0.25">
      <c r="A19476" s="308"/>
      <c r="B19476" s="309"/>
      <c r="C19476" s="308"/>
      <c r="D19476" s="310"/>
    </row>
    <row r="19477" spans="1:4" x14ac:dyDescent="0.25">
      <c r="A19477" s="308"/>
      <c r="B19477" s="309"/>
      <c r="C19477" s="308"/>
      <c r="D19477" s="310"/>
    </row>
    <row r="19478" spans="1:4" x14ac:dyDescent="0.25">
      <c r="A19478" s="308"/>
      <c r="B19478" s="309"/>
      <c r="C19478" s="308"/>
      <c r="D19478" s="310"/>
    </row>
    <row r="19479" spans="1:4" x14ac:dyDescent="0.25">
      <c r="A19479" s="308"/>
      <c r="B19479" s="309"/>
      <c r="C19479" s="308"/>
      <c r="D19479" s="310"/>
    </row>
    <row r="19480" spans="1:4" x14ac:dyDescent="0.25">
      <c r="A19480" s="308"/>
      <c r="B19480" s="309"/>
      <c r="C19480" s="308"/>
      <c r="D19480" s="310"/>
    </row>
    <row r="19481" spans="1:4" x14ac:dyDescent="0.25">
      <c r="A19481" s="308"/>
      <c r="B19481" s="309"/>
      <c r="C19481" s="308"/>
      <c r="D19481" s="310"/>
    </row>
    <row r="19482" spans="1:4" x14ac:dyDescent="0.25">
      <c r="A19482" s="308"/>
      <c r="B19482" s="309"/>
      <c r="C19482" s="308"/>
      <c r="D19482" s="310"/>
    </row>
    <row r="19483" spans="1:4" x14ac:dyDescent="0.25">
      <c r="A19483" s="308"/>
      <c r="B19483" s="309"/>
      <c r="C19483" s="308"/>
      <c r="D19483" s="310"/>
    </row>
    <row r="19484" spans="1:4" x14ac:dyDescent="0.25">
      <c r="A19484" s="308"/>
      <c r="B19484" s="309"/>
      <c r="C19484" s="308"/>
      <c r="D19484" s="310"/>
    </row>
    <row r="19485" spans="1:4" x14ac:dyDescent="0.25">
      <c r="A19485" s="308"/>
      <c r="B19485" s="309"/>
      <c r="C19485" s="308"/>
      <c r="D19485" s="310"/>
    </row>
    <row r="19486" spans="1:4" x14ac:dyDescent="0.25">
      <c r="A19486" s="308"/>
      <c r="B19486" s="309"/>
      <c r="C19486" s="308"/>
      <c r="D19486" s="310"/>
    </row>
    <row r="19487" spans="1:4" x14ac:dyDescent="0.25">
      <c r="A19487" s="308"/>
      <c r="B19487" s="309"/>
      <c r="C19487" s="308"/>
      <c r="D19487" s="310"/>
    </row>
    <row r="19488" spans="1:4" x14ac:dyDescent="0.25">
      <c r="A19488" s="308"/>
      <c r="B19488" s="309"/>
      <c r="C19488" s="308"/>
      <c r="D19488" s="310"/>
    </row>
    <row r="19489" spans="1:4" x14ac:dyDescent="0.25">
      <c r="A19489" s="308"/>
      <c r="B19489" s="309"/>
      <c r="C19489" s="308"/>
      <c r="D19489" s="310"/>
    </row>
    <row r="19490" spans="1:4" x14ac:dyDescent="0.25">
      <c r="A19490" s="308"/>
      <c r="B19490" s="309"/>
      <c r="C19490" s="308"/>
      <c r="D19490" s="310"/>
    </row>
    <row r="19491" spans="1:4" x14ac:dyDescent="0.25">
      <c r="A19491" s="308"/>
      <c r="B19491" s="309"/>
      <c r="C19491" s="308"/>
      <c r="D19491" s="310"/>
    </row>
    <row r="19492" spans="1:4" x14ac:dyDescent="0.25">
      <c r="A19492" s="308"/>
      <c r="B19492" s="309"/>
      <c r="C19492" s="308"/>
      <c r="D19492" s="310"/>
    </row>
    <row r="19493" spans="1:4" x14ac:dyDescent="0.25">
      <c r="A19493" s="308"/>
      <c r="B19493" s="309"/>
      <c r="C19493" s="308"/>
      <c r="D19493" s="310"/>
    </row>
    <row r="19494" spans="1:4" x14ac:dyDescent="0.25">
      <c r="A19494" s="308"/>
      <c r="B19494" s="309"/>
      <c r="C19494" s="308"/>
      <c r="D19494" s="310"/>
    </row>
    <row r="19495" spans="1:4" x14ac:dyDescent="0.25">
      <c r="A19495" s="308"/>
      <c r="B19495" s="309"/>
      <c r="C19495" s="308"/>
      <c r="D19495" s="310"/>
    </row>
    <row r="19496" spans="1:4" x14ac:dyDescent="0.25">
      <c r="A19496" s="308"/>
      <c r="B19496" s="309"/>
      <c r="C19496" s="308"/>
      <c r="D19496" s="310"/>
    </row>
    <row r="19497" spans="1:4" x14ac:dyDescent="0.25">
      <c r="A19497" s="308"/>
      <c r="B19497" s="309"/>
      <c r="C19497" s="308"/>
      <c r="D19497" s="310"/>
    </row>
    <row r="19498" spans="1:4" x14ac:dyDescent="0.25">
      <c r="A19498" s="308"/>
      <c r="B19498" s="309"/>
      <c r="C19498" s="308"/>
      <c r="D19498" s="310"/>
    </row>
    <row r="19499" spans="1:4" x14ac:dyDescent="0.25">
      <c r="A19499" s="308"/>
      <c r="B19499" s="309"/>
      <c r="C19499" s="308"/>
      <c r="D19499" s="310"/>
    </row>
    <row r="19500" spans="1:4" x14ac:dyDescent="0.25">
      <c r="A19500" s="308"/>
      <c r="B19500" s="309"/>
      <c r="C19500" s="308"/>
      <c r="D19500" s="310"/>
    </row>
    <row r="19501" spans="1:4" x14ac:dyDescent="0.25">
      <c r="A19501" s="308"/>
      <c r="B19501" s="309"/>
      <c r="C19501" s="308"/>
      <c r="D19501" s="310"/>
    </row>
    <row r="19502" spans="1:4" x14ac:dyDescent="0.25">
      <c r="A19502" s="308"/>
      <c r="B19502" s="309"/>
      <c r="C19502" s="308"/>
      <c r="D19502" s="310"/>
    </row>
    <row r="19503" spans="1:4" x14ac:dyDescent="0.25">
      <c r="A19503" s="308"/>
      <c r="B19503" s="309"/>
      <c r="C19503" s="308"/>
      <c r="D19503" s="310"/>
    </row>
    <row r="19504" spans="1:4" x14ac:dyDescent="0.25">
      <c r="A19504" s="308"/>
      <c r="B19504" s="309"/>
      <c r="C19504" s="308"/>
      <c r="D19504" s="310"/>
    </row>
    <row r="19505" spans="1:4" x14ac:dyDescent="0.25">
      <c r="A19505" s="308"/>
      <c r="B19505" s="309"/>
      <c r="C19505" s="308"/>
      <c r="D19505" s="310"/>
    </row>
    <row r="19506" spans="1:4" x14ac:dyDescent="0.25">
      <c r="A19506" s="308"/>
      <c r="B19506" s="309"/>
      <c r="C19506" s="308"/>
      <c r="D19506" s="310"/>
    </row>
    <row r="19507" spans="1:4" x14ac:dyDescent="0.25">
      <c r="A19507" s="308"/>
      <c r="B19507" s="309"/>
      <c r="C19507" s="308"/>
      <c r="D19507" s="310"/>
    </row>
    <row r="19508" spans="1:4" x14ac:dyDescent="0.25">
      <c r="A19508" s="308"/>
      <c r="B19508" s="309"/>
      <c r="C19508" s="308"/>
      <c r="D19508" s="310"/>
    </row>
    <row r="19509" spans="1:4" x14ac:dyDescent="0.25">
      <c r="A19509" s="308"/>
      <c r="B19509" s="309"/>
      <c r="C19509" s="308"/>
      <c r="D19509" s="310"/>
    </row>
    <row r="19510" spans="1:4" x14ac:dyDescent="0.25">
      <c r="A19510" s="308"/>
      <c r="B19510" s="309"/>
      <c r="C19510" s="308"/>
      <c r="D19510" s="310"/>
    </row>
    <row r="19511" spans="1:4" x14ac:dyDescent="0.25">
      <c r="A19511" s="308"/>
      <c r="B19511" s="309"/>
      <c r="C19511" s="308"/>
      <c r="D19511" s="310"/>
    </row>
    <row r="19512" spans="1:4" x14ac:dyDescent="0.25">
      <c r="A19512" s="308"/>
      <c r="B19512" s="309"/>
      <c r="C19512" s="308"/>
      <c r="D19512" s="310"/>
    </row>
    <row r="19513" spans="1:4" x14ac:dyDescent="0.25">
      <c r="A19513" s="308"/>
      <c r="B19513" s="309"/>
      <c r="C19513" s="308"/>
      <c r="D19513" s="310"/>
    </row>
    <row r="19514" spans="1:4" x14ac:dyDescent="0.25">
      <c r="A19514" s="308"/>
      <c r="B19514" s="309"/>
      <c r="C19514" s="308"/>
      <c r="D19514" s="310"/>
    </row>
    <row r="19515" spans="1:4" x14ac:dyDescent="0.25">
      <c r="A19515" s="308"/>
      <c r="B19515" s="309"/>
      <c r="C19515" s="308"/>
      <c r="D19515" s="310"/>
    </row>
    <row r="19516" spans="1:4" x14ac:dyDescent="0.25">
      <c r="A19516" s="308"/>
      <c r="B19516" s="309"/>
      <c r="C19516" s="308"/>
      <c r="D19516" s="310"/>
    </row>
    <row r="19517" spans="1:4" x14ac:dyDescent="0.25">
      <c r="A19517" s="308"/>
      <c r="B19517" s="309"/>
      <c r="C19517" s="308"/>
      <c r="D19517" s="310"/>
    </row>
    <row r="19518" spans="1:4" x14ac:dyDescent="0.25">
      <c r="A19518" s="308"/>
      <c r="B19518" s="309"/>
      <c r="C19518" s="308"/>
      <c r="D19518" s="310"/>
    </row>
    <row r="19519" spans="1:4" x14ac:dyDescent="0.25">
      <c r="A19519" s="308"/>
      <c r="B19519" s="309"/>
      <c r="C19519" s="308"/>
      <c r="D19519" s="310"/>
    </row>
    <row r="19520" spans="1:4" x14ac:dyDescent="0.25">
      <c r="A19520" s="308"/>
      <c r="B19520" s="309"/>
      <c r="C19520" s="308"/>
      <c r="D19520" s="310"/>
    </row>
    <row r="19521" spans="1:4" x14ac:dyDescent="0.25">
      <c r="A19521" s="308"/>
      <c r="B19521" s="309"/>
      <c r="C19521" s="308"/>
      <c r="D19521" s="310"/>
    </row>
    <row r="19522" spans="1:4" x14ac:dyDescent="0.25">
      <c r="A19522" s="308"/>
      <c r="B19522" s="309"/>
      <c r="C19522" s="308"/>
      <c r="D19522" s="310"/>
    </row>
    <row r="19523" spans="1:4" x14ac:dyDescent="0.25">
      <c r="A19523" s="308"/>
      <c r="B19523" s="309"/>
      <c r="C19523" s="308"/>
      <c r="D19523" s="310"/>
    </row>
    <row r="19524" spans="1:4" x14ac:dyDescent="0.25">
      <c r="A19524" s="308"/>
      <c r="B19524" s="309"/>
      <c r="C19524" s="308"/>
      <c r="D19524" s="310"/>
    </row>
    <row r="19525" spans="1:4" x14ac:dyDescent="0.25">
      <c r="A19525" s="308"/>
      <c r="B19525" s="309"/>
      <c r="C19525" s="308"/>
      <c r="D19525" s="310"/>
    </row>
    <row r="19526" spans="1:4" x14ac:dyDescent="0.25">
      <c r="A19526" s="308"/>
      <c r="B19526" s="309"/>
      <c r="C19526" s="308"/>
      <c r="D19526" s="310"/>
    </row>
    <row r="19527" spans="1:4" x14ac:dyDescent="0.25">
      <c r="A19527" s="308"/>
      <c r="B19527" s="309"/>
      <c r="C19527" s="308"/>
      <c r="D19527" s="310"/>
    </row>
    <row r="19528" spans="1:4" x14ac:dyDescent="0.25">
      <c r="A19528" s="308"/>
      <c r="B19528" s="309"/>
      <c r="C19528" s="308"/>
      <c r="D19528" s="310"/>
    </row>
    <row r="19529" spans="1:4" x14ac:dyDescent="0.25">
      <c r="A19529" s="308"/>
      <c r="B19529" s="309"/>
      <c r="C19529" s="308"/>
      <c r="D19529" s="310"/>
    </row>
    <row r="19530" spans="1:4" x14ac:dyDescent="0.25">
      <c r="A19530" s="308"/>
      <c r="B19530" s="309"/>
      <c r="C19530" s="308"/>
      <c r="D19530" s="310"/>
    </row>
    <row r="19531" spans="1:4" x14ac:dyDescent="0.25">
      <c r="A19531" s="308"/>
      <c r="B19531" s="309"/>
      <c r="C19531" s="308"/>
      <c r="D19531" s="310"/>
    </row>
    <row r="19532" spans="1:4" x14ac:dyDescent="0.25">
      <c r="A19532" s="308"/>
      <c r="B19532" s="309"/>
      <c r="C19532" s="308"/>
      <c r="D19532" s="310"/>
    </row>
    <row r="19533" spans="1:4" x14ac:dyDescent="0.25">
      <c r="A19533" s="308"/>
      <c r="B19533" s="309"/>
      <c r="C19533" s="308"/>
      <c r="D19533" s="310"/>
    </row>
    <row r="19534" spans="1:4" x14ac:dyDescent="0.25">
      <c r="A19534" s="308"/>
      <c r="B19534" s="309"/>
      <c r="C19534" s="308"/>
      <c r="D19534" s="310"/>
    </row>
    <row r="19535" spans="1:4" x14ac:dyDescent="0.25">
      <c r="A19535" s="308"/>
      <c r="B19535" s="309"/>
      <c r="C19535" s="308"/>
      <c r="D19535" s="310"/>
    </row>
    <row r="19536" spans="1:4" x14ac:dyDescent="0.25">
      <c r="A19536" s="308"/>
      <c r="B19536" s="309"/>
      <c r="C19536" s="308"/>
      <c r="D19536" s="310"/>
    </row>
    <row r="19537" spans="1:4" x14ac:dyDescent="0.25">
      <c r="A19537" s="308"/>
      <c r="B19537" s="309"/>
      <c r="C19537" s="308"/>
      <c r="D19537" s="310"/>
    </row>
    <row r="19538" spans="1:4" x14ac:dyDescent="0.25">
      <c r="A19538" s="308"/>
      <c r="B19538" s="309"/>
      <c r="C19538" s="308"/>
      <c r="D19538" s="310"/>
    </row>
    <row r="19539" spans="1:4" x14ac:dyDescent="0.25">
      <c r="A19539" s="308"/>
      <c r="B19539" s="309"/>
      <c r="C19539" s="308"/>
      <c r="D19539" s="310"/>
    </row>
    <row r="19540" spans="1:4" x14ac:dyDescent="0.25">
      <c r="A19540" s="308"/>
      <c r="B19540" s="309"/>
      <c r="C19540" s="308"/>
      <c r="D19540" s="310"/>
    </row>
    <row r="19541" spans="1:4" x14ac:dyDescent="0.25">
      <c r="A19541" s="308"/>
      <c r="B19541" s="309"/>
      <c r="C19541" s="308"/>
      <c r="D19541" s="310"/>
    </row>
    <row r="19542" spans="1:4" x14ac:dyDescent="0.25">
      <c r="A19542" s="308"/>
      <c r="B19542" s="309"/>
      <c r="C19542" s="308"/>
      <c r="D19542" s="310"/>
    </row>
    <row r="19543" spans="1:4" x14ac:dyDescent="0.25">
      <c r="A19543" s="308"/>
      <c r="B19543" s="309"/>
      <c r="C19543" s="308"/>
      <c r="D19543" s="310"/>
    </row>
    <row r="19544" spans="1:4" x14ac:dyDescent="0.25">
      <c r="A19544" s="308"/>
      <c r="B19544" s="309"/>
      <c r="C19544" s="308"/>
      <c r="D19544" s="310"/>
    </row>
    <row r="19545" spans="1:4" x14ac:dyDescent="0.25">
      <c r="A19545" s="308"/>
      <c r="B19545" s="309"/>
      <c r="C19545" s="308"/>
      <c r="D19545" s="310"/>
    </row>
    <row r="19546" spans="1:4" x14ac:dyDescent="0.25">
      <c r="A19546" s="308"/>
      <c r="B19546" s="309"/>
      <c r="C19546" s="308"/>
      <c r="D19546" s="310"/>
    </row>
    <row r="19547" spans="1:4" x14ac:dyDescent="0.25">
      <c r="A19547" s="308"/>
      <c r="B19547" s="309"/>
      <c r="C19547" s="308"/>
      <c r="D19547" s="310"/>
    </row>
    <row r="19548" spans="1:4" x14ac:dyDescent="0.25">
      <c r="A19548" s="308"/>
      <c r="B19548" s="309"/>
      <c r="C19548" s="308"/>
      <c r="D19548" s="310"/>
    </row>
    <row r="19549" spans="1:4" x14ac:dyDescent="0.25">
      <c r="A19549" s="308"/>
      <c r="B19549" s="309"/>
      <c r="C19549" s="308"/>
      <c r="D19549" s="310"/>
    </row>
    <row r="19550" spans="1:4" x14ac:dyDescent="0.25">
      <c r="A19550" s="308"/>
      <c r="B19550" s="309"/>
      <c r="C19550" s="308"/>
      <c r="D19550" s="310"/>
    </row>
    <row r="19551" spans="1:4" x14ac:dyDescent="0.25">
      <c r="A19551" s="308"/>
      <c r="B19551" s="309"/>
      <c r="C19551" s="308"/>
      <c r="D19551" s="310"/>
    </row>
    <row r="19552" spans="1:4" x14ac:dyDescent="0.25">
      <c r="A19552" s="308"/>
      <c r="B19552" s="309"/>
      <c r="C19552" s="308"/>
      <c r="D19552" s="310"/>
    </row>
    <row r="19553" spans="1:4" x14ac:dyDescent="0.25">
      <c r="A19553" s="308"/>
      <c r="B19553" s="309"/>
      <c r="C19553" s="308"/>
      <c r="D19553" s="310"/>
    </row>
    <row r="19554" spans="1:4" x14ac:dyDescent="0.25">
      <c r="A19554" s="308"/>
      <c r="B19554" s="309"/>
      <c r="C19554" s="308"/>
      <c r="D19554" s="310"/>
    </row>
    <row r="19555" spans="1:4" x14ac:dyDescent="0.25">
      <c r="A19555" s="308"/>
      <c r="B19555" s="309"/>
      <c r="C19555" s="308"/>
      <c r="D19555" s="310"/>
    </row>
    <row r="19556" spans="1:4" x14ac:dyDescent="0.25">
      <c r="A19556" s="308"/>
      <c r="B19556" s="309"/>
      <c r="C19556" s="308"/>
      <c r="D19556" s="310"/>
    </row>
    <row r="19557" spans="1:4" x14ac:dyDescent="0.25">
      <c r="A19557" s="308"/>
      <c r="B19557" s="309"/>
      <c r="C19557" s="308"/>
      <c r="D19557" s="310"/>
    </row>
    <row r="19558" spans="1:4" x14ac:dyDescent="0.25">
      <c r="A19558" s="308"/>
      <c r="B19558" s="309"/>
      <c r="C19558" s="308"/>
      <c r="D19558" s="310"/>
    </row>
    <row r="19559" spans="1:4" x14ac:dyDescent="0.25">
      <c r="A19559" s="308"/>
      <c r="B19559" s="309"/>
      <c r="C19559" s="308"/>
      <c r="D19559" s="310"/>
    </row>
    <row r="19560" spans="1:4" x14ac:dyDescent="0.25">
      <c r="A19560" s="308"/>
      <c r="B19560" s="309"/>
      <c r="C19560" s="308"/>
      <c r="D19560" s="310"/>
    </row>
    <row r="19561" spans="1:4" x14ac:dyDescent="0.25">
      <c r="A19561" s="308"/>
      <c r="B19561" s="309"/>
      <c r="C19561" s="308"/>
      <c r="D19561" s="310"/>
    </row>
    <row r="19562" spans="1:4" x14ac:dyDescent="0.25">
      <c r="A19562" s="308"/>
      <c r="B19562" s="309"/>
      <c r="C19562" s="308"/>
      <c r="D19562" s="310"/>
    </row>
    <row r="19563" spans="1:4" x14ac:dyDescent="0.25">
      <c r="A19563" s="308"/>
      <c r="B19563" s="309"/>
      <c r="C19563" s="308"/>
      <c r="D19563" s="310"/>
    </row>
    <row r="19564" spans="1:4" x14ac:dyDescent="0.25">
      <c r="A19564" s="308"/>
      <c r="B19564" s="309"/>
      <c r="C19564" s="308"/>
      <c r="D19564" s="310"/>
    </row>
    <row r="19565" spans="1:4" x14ac:dyDescent="0.25">
      <c r="A19565" s="308"/>
      <c r="B19565" s="309"/>
      <c r="C19565" s="308"/>
      <c r="D19565" s="310"/>
    </row>
    <row r="19566" spans="1:4" x14ac:dyDescent="0.25">
      <c r="A19566" s="308"/>
      <c r="B19566" s="309"/>
      <c r="C19566" s="308"/>
      <c r="D19566" s="310"/>
    </row>
    <row r="19567" spans="1:4" x14ac:dyDescent="0.25">
      <c r="A19567" s="308"/>
      <c r="B19567" s="309"/>
      <c r="C19567" s="308"/>
      <c r="D19567" s="310"/>
    </row>
    <row r="19568" spans="1:4" x14ac:dyDescent="0.25">
      <c r="A19568" s="308"/>
      <c r="B19568" s="309"/>
      <c r="C19568" s="308"/>
      <c r="D19568" s="310"/>
    </row>
    <row r="19569" spans="1:4" x14ac:dyDescent="0.25">
      <c r="A19569" s="308"/>
      <c r="B19569" s="309"/>
      <c r="C19569" s="308"/>
      <c r="D19569" s="310"/>
    </row>
    <row r="19570" spans="1:4" x14ac:dyDescent="0.25">
      <c r="A19570" s="308"/>
      <c r="B19570" s="309"/>
      <c r="C19570" s="308"/>
      <c r="D19570" s="310"/>
    </row>
    <row r="19571" spans="1:4" x14ac:dyDescent="0.25">
      <c r="A19571" s="308"/>
      <c r="B19571" s="309"/>
      <c r="C19571" s="308"/>
      <c r="D19571" s="310"/>
    </row>
    <row r="19572" spans="1:4" x14ac:dyDescent="0.25">
      <c r="A19572" s="308"/>
      <c r="B19572" s="309"/>
      <c r="C19572" s="308"/>
      <c r="D19572" s="310"/>
    </row>
    <row r="19573" spans="1:4" x14ac:dyDescent="0.25">
      <c r="A19573" s="308"/>
      <c r="B19573" s="309"/>
      <c r="C19573" s="308"/>
      <c r="D19573" s="310"/>
    </row>
    <row r="19574" spans="1:4" x14ac:dyDescent="0.25">
      <c r="A19574" s="308"/>
      <c r="B19574" s="309"/>
      <c r="C19574" s="308"/>
      <c r="D19574" s="310"/>
    </row>
    <row r="19575" spans="1:4" x14ac:dyDescent="0.25">
      <c r="A19575" s="308"/>
      <c r="B19575" s="309"/>
      <c r="C19575" s="308"/>
      <c r="D19575" s="310"/>
    </row>
    <row r="19576" spans="1:4" x14ac:dyDescent="0.25">
      <c r="A19576" s="308"/>
      <c r="B19576" s="309"/>
      <c r="C19576" s="308"/>
      <c r="D19576" s="310"/>
    </row>
    <row r="19577" spans="1:4" x14ac:dyDescent="0.25">
      <c r="A19577" s="308"/>
      <c r="B19577" s="309"/>
      <c r="C19577" s="308"/>
      <c r="D19577" s="310"/>
    </row>
    <row r="19578" spans="1:4" x14ac:dyDescent="0.25">
      <c r="A19578" s="308"/>
      <c r="B19578" s="309"/>
      <c r="C19578" s="308"/>
      <c r="D19578" s="310"/>
    </row>
    <row r="19579" spans="1:4" x14ac:dyDescent="0.25">
      <c r="A19579" s="308"/>
      <c r="B19579" s="309"/>
      <c r="C19579" s="308"/>
      <c r="D19579" s="310"/>
    </row>
    <row r="19580" spans="1:4" x14ac:dyDescent="0.25">
      <c r="A19580" s="308"/>
      <c r="B19580" s="309"/>
      <c r="C19580" s="308"/>
      <c r="D19580" s="310"/>
    </row>
    <row r="19581" spans="1:4" x14ac:dyDescent="0.25">
      <c r="A19581" s="308"/>
      <c r="B19581" s="309"/>
      <c r="C19581" s="308"/>
      <c r="D19581" s="310"/>
    </row>
    <row r="19582" spans="1:4" x14ac:dyDescent="0.25">
      <c r="A19582" s="308"/>
      <c r="B19582" s="309"/>
      <c r="C19582" s="308"/>
      <c r="D19582" s="310"/>
    </row>
    <row r="19583" spans="1:4" x14ac:dyDescent="0.25">
      <c r="A19583" s="308"/>
      <c r="B19583" s="309"/>
      <c r="C19583" s="308"/>
      <c r="D19583" s="310"/>
    </row>
    <row r="19584" spans="1:4" x14ac:dyDescent="0.25">
      <c r="A19584" s="308"/>
      <c r="B19584" s="309"/>
      <c r="C19584" s="308"/>
      <c r="D19584" s="310"/>
    </row>
    <row r="19585" spans="1:4" x14ac:dyDescent="0.25">
      <c r="A19585" s="308"/>
      <c r="B19585" s="309"/>
      <c r="C19585" s="308"/>
      <c r="D19585" s="310"/>
    </row>
    <row r="19586" spans="1:4" x14ac:dyDescent="0.25">
      <c r="A19586" s="308"/>
      <c r="B19586" s="309"/>
      <c r="C19586" s="308"/>
      <c r="D19586" s="310"/>
    </row>
    <row r="19587" spans="1:4" x14ac:dyDescent="0.25">
      <c r="A19587" s="308"/>
      <c r="B19587" s="309"/>
      <c r="C19587" s="308"/>
      <c r="D19587" s="310"/>
    </row>
    <row r="19588" spans="1:4" x14ac:dyDescent="0.25">
      <c r="A19588" s="308"/>
      <c r="B19588" s="309"/>
      <c r="C19588" s="308"/>
      <c r="D19588" s="310"/>
    </row>
    <row r="19589" spans="1:4" x14ac:dyDescent="0.25">
      <c r="A19589" s="308"/>
      <c r="B19589" s="309"/>
      <c r="C19589" s="308"/>
      <c r="D19589" s="310"/>
    </row>
    <row r="19590" spans="1:4" x14ac:dyDescent="0.25">
      <c r="A19590" s="308"/>
      <c r="B19590" s="309"/>
      <c r="C19590" s="308"/>
      <c r="D19590" s="310"/>
    </row>
    <row r="19591" spans="1:4" x14ac:dyDescent="0.25">
      <c r="A19591" s="308"/>
      <c r="B19591" s="309"/>
      <c r="C19591" s="308"/>
      <c r="D19591" s="310"/>
    </row>
    <row r="19592" spans="1:4" x14ac:dyDescent="0.25">
      <c r="A19592" s="308"/>
      <c r="B19592" s="309"/>
      <c r="C19592" s="308"/>
      <c r="D19592" s="310"/>
    </row>
    <row r="19593" spans="1:4" x14ac:dyDescent="0.25">
      <c r="A19593" s="308"/>
      <c r="B19593" s="309"/>
      <c r="C19593" s="308"/>
      <c r="D19593" s="310"/>
    </row>
    <row r="19594" spans="1:4" x14ac:dyDescent="0.25">
      <c r="A19594" s="308"/>
      <c r="B19594" s="309"/>
      <c r="C19594" s="308"/>
      <c r="D19594" s="310"/>
    </row>
    <row r="19595" spans="1:4" x14ac:dyDescent="0.25">
      <c r="A19595" s="308"/>
      <c r="B19595" s="309"/>
      <c r="C19595" s="308"/>
      <c r="D19595" s="310"/>
    </row>
    <row r="19596" spans="1:4" x14ac:dyDescent="0.25">
      <c r="A19596" s="308"/>
      <c r="B19596" s="309"/>
      <c r="C19596" s="308"/>
      <c r="D19596" s="310"/>
    </row>
    <row r="19597" spans="1:4" x14ac:dyDescent="0.25">
      <c r="A19597" s="308"/>
      <c r="B19597" s="309"/>
      <c r="C19597" s="308"/>
      <c r="D19597" s="310"/>
    </row>
    <row r="19598" spans="1:4" x14ac:dyDescent="0.25">
      <c r="A19598" s="308"/>
      <c r="B19598" s="309"/>
      <c r="C19598" s="308"/>
      <c r="D19598" s="310"/>
    </row>
    <row r="19599" spans="1:4" x14ac:dyDescent="0.25">
      <c r="A19599" s="308"/>
      <c r="B19599" s="309"/>
      <c r="C19599" s="308"/>
      <c r="D19599" s="310"/>
    </row>
    <row r="19600" spans="1:4" x14ac:dyDescent="0.25">
      <c r="A19600" s="308"/>
      <c r="B19600" s="309"/>
      <c r="C19600" s="308"/>
      <c r="D19600" s="310"/>
    </row>
    <row r="19601" spans="1:4" x14ac:dyDescent="0.25">
      <c r="A19601" s="308"/>
      <c r="B19601" s="309"/>
      <c r="C19601" s="308"/>
      <c r="D19601" s="310"/>
    </row>
    <row r="19602" spans="1:4" x14ac:dyDescent="0.25">
      <c r="A19602" s="308"/>
      <c r="B19602" s="309"/>
      <c r="C19602" s="308"/>
      <c r="D19602" s="310"/>
    </row>
    <row r="19603" spans="1:4" x14ac:dyDescent="0.25">
      <c r="A19603" s="308"/>
      <c r="B19603" s="309"/>
      <c r="C19603" s="308"/>
      <c r="D19603" s="310"/>
    </row>
    <row r="19604" spans="1:4" x14ac:dyDescent="0.25">
      <c r="A19604" s="308"/>
      <c r="B19604" s="309"/>
      <c r="C19604" s="308"/>
      <c r="D19604" s="310"/>
    </row>
    <row r="19605" spans="1:4" x14ac:dyDescent="0.25">
      <c r="A19605" s="308"/>
      <c r="B19605" s="309"/>
      <c r="C19605" s="308"/>
      <c r="D19605" s="310"/>
    </row>
    <row r="19606" spans="1:4" x14ac:dyDescent="0.25">
      <c r="A19606" s="308"/>
      <c r="B19606" s="309"/>
      <c r="C19606" s="308"/>
      <c r="D19606" s="310"/>
    </row>
    <row r="19607" spans="1:4" x14ac:dyDescent="0.25">
      <c r="A19607" s="308"/>
      <c r="B19607" s="309"/>
      <c r="C19607" s="308"/>
      <c r="D19607" s="310"/>
    </row>
    <row r="19608" spans="1:4" x14ac:dyDescent="0.25">
      <c r="A19608" s="308"/>
      <c r="B19608" s="309"/>
      <c r="C19608" s="308"/>
      <c r="D19608" s="310"/>
    </row>
    <row r="19609" spans="1:4" x14ac:dyDescent="0.25">
      <c r="A19609" s="308"/>
      <c r="B19609" s="309"/>
      <c r="C19609" s="308"/>
      <c r="D19609" s="310"/>
    </row>
    <row r="19610" spans="1:4" x14ac:dyDescent="0.25">
      <c r="A19610" s="308"/>
      <c r="B19610" s="309"/>
      <c r="C19610" s="308"/>
      <c r="D19610" s="310"/>
    </row>
    <row r="19611" spans="1:4" x14ac:dyDescent="0.25">
      <c r="A19611" s="308"/>
      <c r="B19611" s="309"/>
      <c r="C19611" s="308"/>
      <c r="D19611" s="310"/>
    </row>
    <row r="19612" spans="1:4" x14ac:dyDescent="0.25">
      <c r="A19612" s="308"/>
      <c r="B19612" s="309"/>
      <c r="C19612" s="308"/>
      <c r="D19612" s="310"/>
    </row>
    <row r="19613" spans="1:4" x14ac:dyDescent="0.25">
      <c r="A19613" s="308"/>
      <c r="B19613" s="309"/>
      <c r="C19613" s="308"/>
      <c r="D19613" s="310"/>
    </row>
    <row r="19614" spans="1:4" x14ac:dyDescent="0.25">
      <c r="A19614" s="308"/>
      <c r="B19614" s="309"/>
      <c r="C19614" s="308"/>
      <c r="D19614" s="310"/>
    </row>
    <row r="19615" spans="1:4" x14ac:dyDescent="0.25">
      <c r="A19615" s="308"/>
      <c r="B19615" s="309"/>
      <c r="C19615" s="308"/>
      <c r="D19615" s="310"/>
    </row>
    <row r="19616" spans="1:4" x14ac:dyDescent="0.25">
      <c r="A19616" s="308"/>
      <c r="B19616" s="309"/>
      <c r="C19616" s="308"/>
      <c r="D19616" s="310"/>
    </row>
    <row r="19617" spans="1:4" x14ac:dyDescent="0.25">
      <c r="A19617" s="308"/>
      <c r="B19617" s="309"/>
      <c r="C19617" s="308"/>
      <c r="D19617" s="310"/>
    </row>
    <row r="19618" spans="1:4" x14ac:dyDescent="0.25">
      <c r="A19618" s="308"/>
      <c r="B19618" s="309"/>
      <c r="C19618" s="308"/>
      <c r="D19618" s="310"/>
    </row>
    <row r="19619" spans="1:4" x14ac:dyDescent="0.25">
      <c r="A19619" s="308"/>
      <c r="B19619" s="309"/>
      <c r="C19619" s="308"/>
      <c r="D19619" s="310"/>
    </row>
    <row r="19620" spans="1:4" x14ac:dyDescent="0.25">
      <c r="A19620" s="308"/>
      <c r="B19620" s="309"/>
      <c r="C19620" s="308"/>
      <c r="D19620" s="310"/>
    </row>
    <row r="19621" spans="1:4" x14ac:dyDescent="0.25">
      <c r="A19621" s="308"/>
      <c r="B19621" s="309"/>
      <c r="C19621" s="308"/>
      <c r="D19621" s="310"/>
    </row>
    <row r="19622" spans="1:4" x14ac:dyDescent="0.25">
      <c r="A19622" s="308"/>
      <c r="B19622" s="309"/>
      <c r="C19622" s="308"/>
      <c r="D19622" s="310"/>
    </row>
    <row r="19623" spans="1:4" x14ac:dyDescent="0.25">
      <c r="A19623" s="308"/>
      <c r="B19623" s="309"/>
      <c r="C19623" s="308"/>
      <c r="D19623" s="310"/>
    </row>
    <row r="19624" spans="1:4" x14ac:dyDescent="0.25">
      <c r="A19624" s="308"/>
      <c r="B19624" s="309"/>
      <c r="C19624" s="308"/>
      <c r="D19624" s="310"/>
    </row>
    <row r="19625" spans="1:4" x14ac:dyDescent="0.25">
      <c r="A19625" s="308"/>
      <c r="B19625" s="309"/>
      <c r="C19625" s="308"/>
      <c r="D19625" s="310"/>
    </row>
    <row r="19626" spans="1:4" x14ac:dyDescent="0.25">
      <c r="A19626" s="308"/>
      <c r="B19626" s="309"/>
      <c r="C19626" s="308"/>
      <c r="D19626" s="310"/>
    </row>
    <row r="19627" spans="1:4" x14ac:dyDescent="0.25">
      <c r="A19627" s="308"/>
      <c r="B19627" s="309"/>
      <c r="C19627" s="308"/>
      <c r="D19627" s="310"/>
    </row>
    <row r="19628" spans="1:4" x14ac:dyDescent="0.25">
      <c r="A19628" s="308"/>
      <c r="B19628" s="309"/>
      <c r="C19628" s="308"/>
      <c r="D19628" s="310"/>
    </row>
    <row r="19629" spans="1:4" x14ac:dyDescent="0.25">
      <c r="A19629" s="308"/>
      <c r="B19629" s="309"/>
      <c r="C19629" s="308"/>
      <c r="D19629" s="310"/>
    </row>
    <row r="19630" spans="1:4" x14ac:dyDescent="0.25">
      <c r="A19630" s="308"/>
      <c r="B19630" s="309"/>
      <c r="C19630" s="308"/>
      <c r="D19630" s="310"/>
    </row>
    <row r="19631" spans="1:4" x14ac:dyDescent="0.25">
      <c r="A19631" s="308"/>
      <c r="B19631" s="309"/>
      <c r="C19631" s="308"/>
      <c r="D19631" s="310"/>
    </row>
    <row r="19632" spans="1:4" x14ac:dyDescent="0.25">
      <c r="A19632" s="308"/>
      <c r="B19632" s="309"/>
      <c r="C19632" s="308"/>
      <c r="D19632" s="310"/>
    </row>
    <row r="19633" spans="1:4" x14ac:dyDescent="0.25">
      <c r="A19633" s="308"/>
      <c r="B19633" s="309"/>
      <c r="C19633" s="308"/>
      <c r="D19633" s="310"/>
    </row>
    <row r="19634" spans="1:4" x14ac:dyDescent="0.25">
      <c r="A19634" s="308"/>
      <c r="B19634" s="309"/>
      <c r="C19634" s="308"/>
      <c r="D19634" s="310"/>
    </row>
    <row r="19635" spans="1:4" x14ac:dyDescent="0.25">
      <c r="A19635" s="308"/>
      <c r="B19635" s="309"/>
      <c r="C19635" s="308"/>
      <c r="D19635" s="310"/>
    </row>
    <row r="19636" spans="1:4" x14ac:dyDescent="0.25">
      <c r="A19636" s="308"/>
      <c r="B19636" s="309"/>
      <c r="C19636" s="308"/>
      <c r="D19636" s="310"/>
    </row>
    <row r="19637" spans="1:4" x14ac:dyDescent="0.25">
      <c r="A19637" s="308"/>
      <c r="B19637" s="309"/>
      <c r="C19637" s="308"/>
      <c r="D19637" s="310"/>
    </row>
    <row r="19638" spans="1:4" x14ac:dyDescent="0.25">
      <c r="A19638" s="308"/>
      <c r="B19638" s="309"/>
      <c r="C19638" s="308"/>
      <c r="D19638" s="310"/>
    </row>
    <row r="19639" spans="1:4" x14ac:dyDescent="0.25">
      <c r="A19639" s="308"/>
      <c r="B19639" s="309"/>
      <c r="C19639" s="308"/>
      <c r="D19639" s="310"/>
    </row>
    <row r="19640" spans="1:4" x14ac:dyDescent="0.25">
      <c r="A19640" s="308"/>
      <c r="B19640" s="309"/>
      <c r="C19640" s="308"/>
      <c r="D19640" s="310"/>
    </row>
    <row r="19641" spans="1:4" x14ac:dyDescent="0.25">
      <c r="A19641" s="308"/>
      <c r="B19641" s="309"/>
      <c r="C19641" s="308"/>
      <c r="D19641" s="310"/>
    </row>
    <row r="19642" spans="1:4" x14ac:dyDescent="0.25">
      <c r="A19642" s="308"/>
      <c r="B19642" s="309"/>
      <c r="C19642" s="308"/>
      <c r="D19642" s="310"/>
    </row>
    <row r="19643" spans="1:4" x14ac:dyDescent="0.25">
      <c r="A19643" s="308"/>
      <c r="B19643" s="309"/>
      <c r="C19643" s="308"/>
      <c r="D19643" s="310"/>
    </row>
    <row r="19644" spans="1:4" x14ac:dyDescent="0.25">
      <c r="A19644" s="308"/>
      <c r="B19644" s="309"/>
      <c r="C19644" s="308"/>
      <c r="D19644" s="310"/>
    </row>
    <row r="19645" spans="1:4" x14ac:dyDescent="0.25">
      <c r="A19645" s="308"/>
      <c r="B19645" s="309"/>
      <c r="C19645" s="308"/>
      <c r="D19645" s="310"/>
    </row>
    <row r="19646" spans="1:4" x14ac:dyDescent="0.25">
      <c r="A19646" s="308"/>
      <c r="B19646" s="309"/>
      <c r="C19646" s="308"/>
      <c r="D19646" s="310"/>
    </row>
    <row r="19647" spans="1:4" x14ac:dyDescent="0.25">
      <c r="A19647" s="308"/>
      <c r="B19647" s="309"/>
      <c r="C19647" s="308"/>
      <c r="D19647" s="310"/>
    </row>
    <row r="19648" spans="1:4" x14ac:dyDescent="0.25">
      <c r="A19648" s="308"/>
      <c r="B19648" s="309"/>
      <c r="C19648" s="308"/>
      <c r="D19648" s="310"/>
    </row>
    <row r="19649" spans="1:4" x14ac:dyDescent="0.25">
      <c r="A19649" s="308"/>
      <c r="B19649" s="309"/>
      <c r="C19649" s="308"/>
      <c r="D19649" s="310"/>
    </row>
    <row r="19650" spans="1:4" x14ac:dyDescent="0.25">
      <c r="A19650" s="308"/>
      <c r="B19650" s="309"/>
      <c r="C19650" s="308"/>
      <c r="D19650" s="310"/>
    </row>
    <row r="19651" spans="1:4" x14ac:dyDescent="0.25">
      <c r="A19651" s="308"/>
      <c r="B19651" s="309"/>
      <c r="C19651" s="308"/>
      <c r="D19651" s="310"/>
    </row>
    <row r="19652" spans="1:4" x14ac:dyDescent="0.25">
      <c r="A19652" s="308"/>
      <c r="B19652" s="309"/>
      <c r="C19652" s="308"/>
      <c r="D19652" s="310"/>
    </row>
    <row r="19653" spans="1:4" x14ac:dyDescent="0.25">
      <c r="A19653" s="308"/>
      <c r="B19653" s="309"/>
      <c r="C19653" s="308"/>
      <c r="D19653" s="310"/>
    </row>
    <row r="19654" spans="1:4" x14ac:dyDescent="0.25">
      <c r="A19654" s="308"/>
      <c r="B19654" s="309"/>
      <c r="C19654" s="308"/>
      <c r="D19654" s="310"/>
    </row>
    <row r="19655" spans="1:4" x14ac:dyDescent="0.25">
      <c r="A19655" s="308"/>
      <c r="B19655" s="309"/>
      <c r="C19655" s="308"/>
      <c r="D19655" s="310"/>
    </row>
    <row r="19656" spans="1:4" x14ac:dyDescent="0.25">
      <c r="A19656" s="308"/>
      <c r="B19656" s="309"/>
      <c r="C19656" s="308"/>
      <c r="D19656" s="310"/>
    </row>
    <row r="19657" spans="1:4" x14ac:dyDescent="0.25">
      <c r="A19657" s="308"/>
      <c r="B19657" s="309"/>
      <c r="C19657" s="308"/>
      <c r="D19657" s="310"/>
    </row>
    <row r="19658" spans="1:4" x14ac:dyDescent="0.25">
      <c r="A19658" s="308"/>
      <c r="B19658" s="309"/>
      <c r="C19658" s="308"/>
      <c r="D19658" s="310"/>
    </row>
    <row r="19659" spans="1:4" x14ac:dyDescent="0.25">
      <c r="A19659" s="308"/>
      <c r="B19659" s="309"/>
      <c r="C19659" s="308"/>
      <c r="D19659" s="310"/>
    </row>
    <row r="19660" spans="1:4" x14ac:dyDescent="0.25">
      <c r="A19660" s="308"/>
      <c r="B19660" s="309"/>
      <c r="C19660" s="308"/>
      <c r="D19660" s="310"/>
    </row>
    <row r="19661" spans="1:4" x14ac:dyDescent="0.25">
      <c r="A19661" s="308"/>
      <c r="B19661" s="309"/>
      <c r="C19661" s="308"/>
      <c r="D19661" s="310"/>
    </row>
    <row r="19662" spans="1:4" x14ac:dyDescent="0.25">
      <c r="A19662" s="308"/>
      <c r="B19662" s="309"/>
      <c r="C19662" s="308"/>
      <c r="D19662" s="310"/>
    </row>
    <row r="19663" spans="1:4" x14ac:dyDescent="0.25">
      <c r="A19663" s="308"/>
      <c r="B19663" s="309"/>
      <c r="C19663" s="308"/>
      <c r="D19663" s="310"/>
    </row>
    <row r="19664" spans="1:4" x14ac:dyDescent="0.25">
      <c r="A19664" s="308"/>
      <c r="B19664" s="309"/>
      <c r="C19664" s="308"/>
      <c r="D19664" s="310"/>
    </row>
    <row r="19665" spans="1:4" x14ac:dyDescent="0.25">
      <c r="A19665" s="308"/>
      <c r="B19665" s="309"/>
      <c r="C19665" s="308"/>
      <c r="D19665" s="310"/>
    </row>
    <row r="19666" spans="1:4" x14ac:dyDescent="0.25">
      <c r="A19666" s="308"/>
      <c r="B19666" s="309"/>
      <c r="C19666" s="308"/>
      <c r="D19666" s="310"/>
    </row>
    <row r="19667" spans="1:4" x14ac:dyDescent="0.25">
      <c r="A19667" s="308"/>
      <c r="B19667" s="309"/>
      <c r="C19667" s="308"/>
      <c r="D19667" s="310"/>
    </row>
    <row r="19668" spans="1:4" x14ac:dyDescent="0.25">
      <c r="A19668" s="308"/>
      <c r="B19668" s="309"/>
      <c r="C19668" s="308"/>
      <c r="D19668" s="310"/>
    </row>
    <row r="19669" spans="1:4" x14ac:dyDescent="0.25">
      <c r="A19669" s="308"/>
      <c r="B19669" s="309"/>
      <c r="C19669" s="308"/>
      <c r="D19669" s="310"/>
    </row>
    <row r="19670" spans="1:4" x14ac:dyDescent="0.25">
      <c r="A19670" s="308"/>
      <c r="B19670" s="309"/>
      <c r="C19670" s="308"/>
      <c r="D19670" s="310"/>
    </row>
    <row r="19671" spans="1:4" x14ac:dyDescent="0.25">
      <c r="A19671" s="308"/>
      <c r="B19671" s="309"/>
      <c r="C19671" s="308"/>
      <c r="D19671" s="310"/>
    </row>
    <row r="19672" spans="1:4" x14ac:dyDescent="0.25">
      <c r="A19672" s="308"/>
      <c r="B19672" s="309"/>
      <c r="C19672" s="308"/>
      <c r="D19672" s="310"/>
    </row>
    <row r="19673" spans="1:4" x14ac:dyDescent="0.25">
      <c r="A19673" s="308"/>
      <c r="B19673" s="309"/>
      <c r="C19673" s="308"/>
      <c r="D19673" s="310"/>
    </row>
    <row r="19674" spans="1:4" x14ac:dyDescent="0.25">
      <c r="A19674" s="308"/>
      <c r="B19674" s="309"/>
      <c r="C19674" s="308"/>
      <c r="D19674" s="310"/>
    </row>
    <row r="19675" spans="1:4" x14ac:dyDescent="0.25">
      <c r="A19675" s="308"/>
      <c r="B19675" s="309"/>
      <c r="C19675" s="308"/>
      <c r="D19675" s="310"/>
    </row>
    <row r="19676" spans="1:4" x14ac:dyDescent="0.25">
      <c r="A19676" s="308"/>
      <c r="B19676" s="309"/>
      <c r="C19676" s="308"/>
      <c r="D19676" s="310"/>
    </row>
    <row r="19677" spans="1:4" x14ac:dyDescent="0.25">
      <c r="A19677" s="308"/>
      <c r="B19677" s="309"/>
      <c r="C19677" s="308"/>
      <c r="D19677" s="310"/>
    </row>
    <row r="19678" spans="1:4" x14ac:dyDescent="0.25">
      <c r="A19678" s="308"/>
      <c r="B19678" s="309"/>
      <c r="C19678" s="308"/>
      <c r="D19678" s="310"/>
    </row>
    <row r="19679" spans="1:4" x14ac:dyDescent="0.25">
      <c r="A19679" s="308"/>
      <c r="B19679" s="309"/>
      <c r="C19679" s="308"/>
      <c r="D19679" s="310"/>
    </row>
    <row r="19680" spans="1:4" x14ac:dyDescent="0.25">
      <c r="A19680" s="308"/>
      <c r="B19680" s="309"/>
      <c r="C19680" s="308"/>
      <c r="D19680" s="310"/>
    </row>
    <row r="19681" spans="1:4" x14ac:dyDescent="0.25">
      <c r="A19681" s="308"/>
      <c r="B19681" s="309"/>
      <c r="C19681" s="308"/>
      <c r="D19681" s="310"/>
    </row>
    <row r="19682" spans="1:4" x14ac:dyDescent="0.25">
      <c r="A19682" s="308"/>
      <c r="B19682" s="309"/>
      <c r="C19682" s="308"/>
      <c r="D19682" s="310"/>
    </row>
    <row r="19683" spans="1:4" x14ac:dyDescent="0.25">
      <c r="A19683" s="308"/>
      <c r="B19683" s="309"/>
      <c r="C19683" s="308"/>
      <c r="D19683" s="310"/>
    </row>
    <row r="19684" spans="1:4" x14ac:dyDescent="0.25">
      <c r="A19684" s="308"/>
      <c r="B19684" s="309"/>
      <c r="C19684" s="308"/>
      <c r="D19684" s="310"/>
    </row>
    <row r="19685" spans="1:4" x14ac:dyDescent="0.25">
      <c r="A19685" s="308"/>
      <c r="B19685" s="309"/>
      <c r="C19685" s="308"/>
      <c r="D19685" s="310"/>
    </row>
    <row r="19686" spans="1:4" x14ac:dyDescent="0.25">
      <c r="A19686" s="308"/>
      <c r="B19686" s="309"/>
      <c r="C19686" s="308"/>
      <c r="D19686" s="310"/>
    </row>
    <row r="19687" spans="1:4" x14ac:dyDescent="0.25">
      <c r="A19687" s="308"/>
      <c r="B19687" s="309"/>
      <c r="C19687" s="308"/>
      <c r="D19687" s="310"/>
    </row>
    <row r="19688" spans="1:4" x14ac:dyDescent="0.25">
      <c r="A19688" s="308"/>
      <c r="B19688" s="309"/>
      <c r="C19688" s="308"/>
      <c r="D19688" s="310"/>
    </row>
    <row r="19689" spans="1:4" x14ac:dyDescent="0.25">
      <c r="A19689" s="308"/>
      <c r="B19689" s="309"/>
      <c r="C19689" s="308"/>
      <c r="D19689" s="310"/>
    </row>
    <row r="19690" spans="1:4" x14ac:dyDescent="0.25">
      <c r="A19690" s="308"/>
      <c r="B19690" s="309"/>
      <c r="C19690" s="308"/>
      <c r="D19690" s="310"/>
    </row>
    <row r="19691" spans="1:4" x14ac:dyDescent="0.25">
      <c r="A19691" s="308"/>
      <c r="B19691" s="309"/>
      <c r="C19691" s="308"/>
      <c r="D19691" s="310"/>
    </row>
    <row r="19692" spans="1:4" x14ac:dyDescent="0.25">
      <c r="A19692" s="308"/>
      <c r="B19692" s="309"/>
      <c r="C19692" s="308"/>
      <c r="D19692" s="310"/>
    </row>
    <row r="19693" spans="1:4" x14ac:dyDescent="0.25">
      <c r="A19693" s="308"/>
      <c r="B19693" s="309"/>
      <c r="C19693" s="308"/>
      <c r="D19693" s="310"/>
    </row>
    <row r="19694" spans="1:4" x14ac:dyDescent="0.25">
      <c r="A19694" s="308"/>
      <c r="B19694" s="309"/>
      <c r="C19694" s="308"/>
      <c r="D19694" s="310"/>
    </row>
    <row r="19695" spans="1:4" x14ac:dyDescent="0.25">
      <c r="A19695" s="308"/>
      <c r="B19695" s="309"/>
      <c r="C19695" s="308"/>
      <c r="D19695" s="310"/>
    </row>
    <row r="19696" spans="1:4" x14ac:dyDescent="0.25">
      <c r="A19696" s="308"/>
      <c r="B19696" s="309"/>
      <c r="C19696" s="308"/>
      <c r="D19696" s="310"/>
    </row>
    <row r="19697" spans="1:4" x14ac:dyDescent="0.25">
      <c r="A19697" s="308"/>
      <c r="B19697" s="309"/>
      <c r="C19697" s="308"/>
      <c r="D19697" s="310"/>
    </row>
    <row r="19698" spans="1:4" x14ac:dyDescent="0.25">
      <c r="A19698" s="308"/>
      <c r="B19698" s="309"/>
      <c r="C19698" s="308"/>
      <c r="D19698" s="310"/>
    </row>
    <row r="19699" spans="1:4" x14ac:dyDescent="0.25">
      <c r="A19699" s="308"/>
      <c r="B19699" s="309"/>
      <c r="C19699" s="308"/>
      <c r="D19699" s="310"/>
    </row>
    <row r="19700" spans="1:4" x14ac:dyDescent="0.25">
      <c r="A19700" s="308"/>
      <c r="B19700" s="309"/>
      <c r="C19700" s="308"/>
      <c r="D19700" s="310"/>
    </row>
    <row r="19701" spans="1:4" x14ac:dyDescent="0.25">
      <c r="A19701" s="308"/>
      <c r="B19701" s="309"/>
      <c r="C19701" s="308"/>
      <c r="D19701" s="310"/>
    </row>
    <row r="19702" spans="1:4" x14ac:dyDescent="0.25">
      <c r="A19702" s="308"/>
      <c r="B19702" s="309"/>
      <c r="C19702" s="308"/>
      <c r="D19702" s="310"/>
    </row>
    <row r="19703" spans="1:4" x14ac:dyDescent="0.25">
      <c r="A19703" s="308"/>
      <c r="B19703" s="309"/>
      <c r="C19703" s="308"/>
      <c r="D19703" s="310"/>
    </row>
    <row r="19704" spans="1:4" x14ac:dyDescent="0.25">
      <c r="A19704" s="308"/>
      <c r="B19704" s="309"/>
      <c r="C19704" s="308"/>
      <c r="D19704" s="310"/>
    </row>
    <row r="19705" spans="1:4" x14ac:dyDescent="0.25">
      <c r="A19705" s="308"/>
      <c r="B19705" s="309"/>
      <c r="C19705" s="308"/>
      <c r="D19705" s="310"/>
    </row>
    <row r="19706" spans="1:4" x14ac:dyDescent="0.25">
      <c r="A19706" s="308"/>
      <c r="B19706" s="309"/>
      <c r="C19706" s="308"/>
      <c r="D19706" s="310"/>
    </row>
    <row r="19707" spans="1:4" x14ac:dyDescent="0.25">
      <c r="A19707" s="308"/>
      <c r="B19707" s="309"/>
      <c r="C19707" s="308"/>
      <c r="D19707" s="310"/>
    </row>
    <row r="19708" spans="1:4" x14ac:dyDescent="0.25">
      <c r="A19708" s="308"/>
      <c r="B19708" s="309"/>
      <c r="C19708" s="308"/>
      <c r="D19708" s="310"/>
    </row>
    <row r="19709" spans="1:4" x14ac:dyDescent="0.25">
      <c r="A19709" s="308"/>
      <c r="B19709" s="309"/>
      <c r="C19709" s="308"/>
      <c r="D19709" s="310"/>
    </row>
    <row r="19710" spans="1:4" x14ac:dyDescent="0.25">
      <c r="A19710" s="308"/>
      <c r="B19710" s="309"/>
      <c r="C19710" s="308"/>
      <c r="D19710" s="310"/>
    </row>
    <row r="19711" spans="1:4" x14ac:dyDescent="0.25">
      <c r="A19711" s="308"/>
      <c r="B19711" s="309"/>
      <c r="C19711" s="308"/>
      <c r="D19711" s="310"/>
    </row>
    <row r="19712" spans="1:4" x14ac:dyDescent="0.25">
      <c r="A19712" s="308"/>
      <c r="B19712" s="309"/>
      <c r="C19712" s="308"/>
      <c r="D19712" s="310"/>
    </row>
    <row r="19713" spans="1:4" x14ac:dyDescent="0.25">
      <c r="A19713" s="308"/>
      <c r="B19713" s="309"/>
      <c r="C19713" s="308"/>
      <c r="D19713" s="310"/>
    </row>
    <row r="19714" spans="1:4" x14ac:dyDescent="0.25">
      <c r="A19714" s="308"/>
      <c r="B19714" s="309"/>
      <c r="C19714" s="308"/>
      <c r="D19714" s="310"/>
    </row>
    <row r="19715" spans="1:4" x14ac:dyDescent="0.25">
      <c r="A19715" s="308"/>
      <c r="B19715" s="309"/>
      <c r="C19715" s="308"/>
      <c r="D19715" s="310"/>
    </row>
    <row r="19716" spans="1:4" x14ac:dyDescent="0.25">
      <c r="A19716" s="308"/>
      <c r="B19716" s="309"/>
      <c r="C19716" s="308"/>
      <c r="D19716" s="310"/>
    </row>
    <row r="19717" spans="1:4" x14ac:dyDescent="0.25">
      <c r="A19717" s="308"/>
      <c r="B19717" s="309"/>
      <c r="C19717" s="308"/>
      <c r="D19717" s="310"/>
    </row>
    <row r="19718" spans="1:4" x14ac:dyDescent="0.25">
      <c r="A19718" s="308"/>
      <c r="B19718" s="309"/>
      <c r="C19718" s="308"/>
      <c r="D19718" s="310"/>
    </row>
    <row r="19719" spans="1:4" x14ac:dyDescent="0.25">
      <c r="A19719" s="308"/>
      <c r="B19719" s="309"/>
      <c r="C19719" s="308"/>
      <c r="D19719" s="310"/>
    </row>
    <row r="19720" spans="1:4" x14ac:dyDescent="0.25">
      <c r="A19720" s="308"/>
      <c r="B19720" s="309"/>
      <c r="C19720" s="308"/>
      <c r="D19720" s="310"/>
    </row>
    <row r="19721" spans="1:4" x14ac:dyDescent="0.25">
      <c r="A19721" s="308"/>
      <c r="B19721" s="309"/>
      <c r="C19721" s="308"/>
      <c r="D19721" s="310"/>
    </row>
    <row r="19722" spans="1:4" x14ac:dyDescent="0.25">
      <c r="A19722" s="308"/>
      <c r="B19722" s="309"/>
      <c r="C19722" s="308"/>
      <c r="D19722" s="310"/>
    </row>
    <row r="19723" spans="1:4" x14ac:dyDescent="0.25">
      <c r="A19723" s="308"/>
      <c r="B19723" s="309"/>
      <c r="C19723" s="308"/>
      <c r="D19723" s="310"/>
    </row>
    <row r="19724" spans="1:4" x14ac:dyDescent="0.25">
      <c r="A19724" s="308"/>
      <c r="B19724" s="309"/>
      <c r="C19724" s="308"/>
      <c r="D19724" s="310"/>
    </row>
    <row r="19725" spans="1:4" x14ac:dyDescent="0.25">
      <c r="A19725" s="308"/>
      <c r="B19725" s="309"/>
      <c r="C19725" s="308"/>
      <c r="D19725" s="310"/>
    </row>
    <row r="19726" spans="1:4" x14ac:dyDescent="0.25">
      <c r="A19726" s="308"/>
      <c r="B19726" s="309"/>
      <c r="C19726" s="308"/>
      <c r="D19726" s="310"/>
    </row>
    <row r="19727" spans="1:4" x14ac:dyDescent="0.25">
      <c r="A19727" s="308"/>
      <c r="B19727" s="309"/>
      <c r="C19727" s="308"/>
      <c r="D19727" s="310"/>
    </row>
    <row r="19728" spans="1:4" x14ac:dyDescent="0.25">
      <c r="A19728" s="308"/>
      <c r="B19728" s="309"/>
      <c r="C19728" s="308"/>
      <c r="D19728" s="310"/>
    </row>
    <row r="19729" spans="1:4" x14ac:dyDescent="0.25">
      <c r="A19729" s="308"/>
      <c r="B19729" s="309"/>
      <c r="C19729" s="308"/>
      <c r="D19729" s="310"/>
    </row>
    <row r="19730" spans="1:4" x14ac:dyDescent="0.25">
      <c r="A19730" s="308"/>
      <c r="B19730" s="309"/>
      <c r="C19730" s="308"/>
      <c r="D19730" s="310"/>
    </row>
    <row r="19731" spans="1:4" x14ac:dyDescent="0.25">
      <c r="A19731" s="308"/>
      <c r="B19731" s="309"/>
      <c r="C19731" s="308"/>
      <c r="D19731" s="310"/>
    </row>
    <row r="19732" spans="1:4" x14ac:dyDescent="0.25">
      <c r="A19732" s="308"/>
      <c r="B19732" s="309"/>
      <c r="C19732" s="308"/>
      <c r="D19732" s="310"/>
    </row>
    <row r="19733" spans="1:4" x14ac:dyDescent="0.25">
      <c r="A19733" s="308"/>
      <c r="B19733" s="309"/>
      <c r="C19733" s="308"/>
      <c r="D19733" s="310"/>
    </row>
    <row r="19734" spans="1:4" x14ac:dyDescent="0.25">
      <c r="A19734" s="308"/>
      <c r="B19734" s="309"/>
      <c r="C19734" s="308"/>
      <c r="D19734" s="310"/>
    </row>
    <row r="19735" spans="1:4" x14ac:dyDescent="0.25">
      <c r="A19735" s="308"/>
      <c r="B19735" s="309"/>
      <c r="C19735" s="308"/>
      <c r="D19735" s="310"/>
    </row>
    <row r="19736" spans="1:4" x14ac:dyDescent="0.25">
      <c r="A19736" s="308"/>
      <c r="B19736" s="309"/>
      <c r="C19736" s="308"/>
      <c r="D19736" s="310"/>
    </row>
    <row r="19737" spans="1:4" x14ac:dyDescent="0.25">
      <c r="A19737" s="308"/>
      <c r="B19737" s="309"/>
      <c r="C19737" s="308"/>
      <c r="D19737" s="310"/>
    </row>
    <row r="19738" spans="1:4" x14ac:dyDescent="0.25">
      <c r="A19738" s="308"/>
      <c r="B19738" s="309"/>
      <c r="C19738" s="308"/>
      <c r="D19738" s="310"/>
    </row>
    <row r="19739" spans="1:4" x14ac:dyDescent="0.25">
      <c r="A19739" s="308"/>
      <c r="B19739" s="309"/>
      <c r="C19739" s="308"/>
      <c r="D19739" s="310"/>
    </row>
    <row r="19740" spans="1:4" x14ac:dyDescent="0.25">
      <c r="A19740" s="308"/>
      <c r="B19740" s="309"/>
      <c r="C19740" s="308"/>
      <c r="D19740" s="310"/>
    </row>
    <row r="19741" spans="1:4" x14ac:dyDescent="0.25">
      <c r="A19741" s="308"/>
      <c r="B19741" s="309"/>
      <c r="C19741" s="308"/>
      <c r="D19741" s="310"/>
    </row>
    <row r="19742" spans="1:4" x14ac:dyDescent="0.25">
      <c r="A19742" s="308"/>
      <c r="B19742" s="309"/>
      <c r="C19742" s="308"/>
      <c r="D19742" s="310"/>
    </row>
    <row r="19743" spans="1:4" x14ac:dyDescent="0.25">
      <c r="A19743" s="308"/>
      <c r="B19743" s="309"/>
      <c r="C19743" s="308"/>
      <c r="D19743" s="310"/>
    </row>
    <row r="19744" spans="1:4" x14ac:dyDescent="0.25">
      <c r="A19744" s="308"/>
      <c r="B19744" s="309"/>
      <c r="C19744" s="308"/>
      <c r="D19744" s="310"/>
    </row>
    <row r="19745" spans="1:4" x14ac:dyDescent="0.25">
      <c r="A19745" s="308"/>
      <c r="B19745" s="309"/>
      <c r="C19745" s="308"/>
      <c r="D19745" s="310"/>
    </row>
    <row r="19746" spans="1:4" x14ac:dyDescent="0.25">
      <c r="A19746" s="308"/>
      <c r="B19746" s="309"/>
      <c r="C19746" s="308"/>
      <c r="D19746" s="310"/>
    </row>
    <row r="19747" spans="1:4" x14ac:dyDescent="0.25">
      <c r="A19747" s="308"/>
      <c r="B19747" s="309"/>
      <c r="C19747" s="308"/>
      <c r="D19747" s="310"/>
    </row>
    <row r="19748" spans="1:4" x14ac:dyDescent="0.25">
      <c r="A19748" s="308"/>
      <c r="B19748" s="309"/>
      <c r="C19748" s="308"/>
      <c r="D19748" s="310"/>
    </row>
    <row r="19749" spans="1:4" x14ac:dyDescent="0.25">
      <c r="A19749" s="308"/>
      <c r="B19749" s="309"/>
      <c r="C19749" s="308"/>
      <c r="D19749" s="310"/>
    </row>
    <row r="19750" spans="1:4" x14ac:dyDescent="0.25">
      <c r="A19750" s="308"/>
      <c r="B19750" s="309"/>
      <c r="C19750" s="308"/>
      <c r="D19750" s="310"/>
    </row>
    <row r="19751" spans="1:4" x14ac:dyDescent="0.25">
      <c r="A19751" s="308"/>
      <c r="B19751" s="309"/>
      <c r="C19751" s="308"/>
      <c r="D19751" s="310"/>
    </row>
    <row r="19752" spans="1:4" x14ac:dyDescent="0.25">
      <c r="A19752" s="308"/>
      <c r="B19752" s="309"/>
      <c r="C19752" s="308"/>
      <c r="D19752" s="310"/>
    </row>
    <row r="19753" spans="1:4" x14ac:dyDescent="0.25">
      <c r="A19753" s="308"/>
      <c r="B19753" s="309"/>
      <c r="C19753" s="308"/>
      <c r="D19753" s="310"/>
    </row>
    <row r="19754" spans="1:4" x14ac:dyDescent="0.25">
      <c r="A19754" s="308"/>
      <c r="B19754" s="309"/>
      <c r="C19754" s="308"/>
      <c r="D19754" s="310"/>
    </row>
    <row r="19755" spans="1:4" x14ac:dyDescent="0.25">
      <c r="A19755" s="308"/>
      <c r="B19755" s="309"/>
      <c r="C19755" s="308"/>
      <c r="D19755" s="310"/>
    </row>
    <row r="19756" spans="1:4" x14ac:dyDescent="0.25">
      <c r="A19756" s="308"/>
      <c r="B19756" s="309"/>
      <c r="C19756" s="308"/>
      <c r="D19756" s="310"/>
    </row>
    <row r="19757" spans="1:4" x14ac:dyDescent="0.25">
      <c r="A19757" s="308"/>
      <c r="B19757" s="309"/>
      <c r="C19757" s="308"/>
      <c r="D19757" s="310"/>
    </row>
    <row r="19758" spans="1:4" x14ac:dyDescent="0.25">
      <c r="A19758" s="308"/>
      <c r="B19758" s="309"/>
      <c r="C19758" s="308"/>
      <c r="D19758" s="310"/>
    </row>
    <row r="19759" spans="1:4" x14ac:dyDescent="0.25">
      <c r="A19759" s="308"/>
      <c r="B19759" s="309"/>
      <c r="C19759" s="308"/>
      <c r="D19759" s="310"/>
    </row>
    <row r="19760" spans="1:4" x14ac:dyDescent="0.25">
      <c r="A19760" s="308"/>
      <c r="B19760" s="309"/>
      <c r="C19760" s="308"/>
      <c r="D19760" s="310"/>
    </row>
    <row r="19761" spans="1:4" x14ac:dyDescent="0.25">
      <c r="A19761" s="308"/>
      <c r="B19761" s="309"/>
      <c r="C19761" s="308"/>
      <c r="D19761" s="310"/>
    </row>
    <row r="19762" spans="1:4" x14ac:dyDescent="0.25">
      <c r="A19762" s="308"/>
      <c r="B19762" s="309"/>
      <c r="C19762" s="308"/>
      <c r="D19762" s="310"/>
    </row>
    <row r="19763" spans="1:4" x14ac:dyDescent="0.25">
      <c r="A19763" s="308"/>
      <c r="B19763" s="309"/>
      <c r="C19763" s="308"/>
      <c r="D19763" s="310"/>
    </row>
    <row r="19764" spans="1:4" x14ac:dyDescent="0.25">
      <c r="A19764" s="308"/>
      <c r="B19764" s="309"/>
      <c r="C19764" s="308"/>
      <c r="D19764" s="310"/>
    </row>
    <row r="19765" spans="1:4" x14ac:dyDescent="0.25">
      <c r="A19765" s="308"/>
      <c r="B19765" s="309"/>
      <c r="C19765" s="308"/>
      <c r="D19765" s="310"/>
    </row>
    <row r="19766" spans="1:4" x14ac:dyDescent="0.25">
      <c r="A19766" s="308"/>
      <c r="B19766" s="309"/>
      <c r="C19766" s="308"/>
      <c r="D19766" s="310"/>
    </row>
    <row r="19767" spans="1:4" x14ac:dyDescent="0.25">
      <c r="A19767" s="308"/>
      <c r="B19767" s="309"/>
      <c r="C19767" s="308"/>
      <c r="D19767" s="310"/>
    </row>
    <row r="19768" spans="1:4" x14ac:dyDescent="0.25">
      <c r="A19768" s="308"/>
      <c r="B19768" s="309"/>
      <c r="C19768" s="308"/>
      <c r="D19768" s="310"/>
    </row>
    <row r="19769" spans="1:4" x14ac:dyDescent="0.25">
      <c r="A19769" s="308"/>
      <c r="B19769" s="309"/>
      <c r="C19769" s="308"/>
      <c r="D19769" s="310"/>
    </row>
    <row r="19770" spans="1:4" x14ac:dyDescent="0.25">
      <c r="A19770" s="308"/>
      <c r="B19770" s="309"/>
      <c r="C19770" s="308"/>
      <c r="D19770" s="310"/>
    </row>
    <row r="19771" spans="1:4" x14ac:dyDescent="0.25">
      <c r="A19771" s="308"/>
      <c r="B19771" s="309"/>
      <c r="C19771" s="308"/>
      <c r="D19771" s="310"/>
    </row>
    <row r="19772" spans="1:4" x14ac:dyDescent="0.25">
      <c r="A19772" s="308"/>
      <c r="B19772" s="309"/>
      <c r="C19772" s="308"/>
      <c r="D19772" s="310"/>
    </row>
    <row r="19773" spans="1:4" x14ac:dyDescent="0.25">
      <c r="A19773" s="308"/>
      <c r="B19773" s="309"/>
      <c r="C19773" s="308"/>
      <c r="D19773" s="310"/>
    </row>
    <row r="19774" spans="1:4" x14ac:dyDescent="0.25">
      <c r="A19774" s="308"/>
      <c r="B19774" s="309"/>
      <c r="C19774" s="308"/>
      <c r="D19774" s="310"/>
    </row>
    <row r="19775" spans="1:4" x14ac:dyDescent="0.25">
      <c r="A19775" s="308"/>
      <c r="B19775" s="309"/>
      <c r="C19775" s="308"/>
      <c r="D19775" s="310"/>
    </row>
    <row r="19776" spans="1:4" x14ac:dyDescent="0.25">
      <c r="A19776" s="308"/>
      <c r="B19776" s="309"/>
      <c r="C19776" s="308"/>
      <c r="D19776" s="310"/>
    </row>
    <row r="19777" spans="1:4" x14ac:dyDescent="0.25">
      <c r="A19777" s="308"/>
      <c r="B19777" s="309"/>
      <c r="C19777" s="308"/>
      <c r="D19777" s="310"/>
    </row>
    <row r="19778" spans="1:4" x14ac:dyDescent="0.25">
      <c r="A19778" s="308"/>
      <c r="B19778" s="309"/>
      <c r="C19778" s="308"/>
      <c r="D19778" s="310"/>
    </row>
    <row r="19779" spans="1:4" x14ac:dyDescent="0.25">
      <c r="A19779" s="308"/>
      <c r="B19779" s="309"/>
      <c r="C19779" s="308"/>
      <c r="D19779" s="310"/>
    </row>
    <row r="19780" spans="1:4" x14ac:dyDescent="0.25">
      <c r="A19780" s="308"/>
      <c r="B19780" s="309"/>
      <c r="C19780" s="308"/>
      <c r="D19780" s="310"/>
    </row>
    <row r="19781" spans="1:4" x14ac:dyDescent="0.25">
      <c r="A19781" s="308"/>
      <c r="B19781" s="309"/>
      <c r="C19781" s="308"/>
      <c r="D19781" s="310"/>
    </row>
    <row r="19782" spans="1:4" x14ac:dyDescent="0.25">
      <c r="A19782" s="308"/>
      <c r="B19782" s="309"/>
      <c r="C19782" s="308"/>
      <c r="D19782" s="310"/>
    </row>
    <row r="19783" spans="1:4" x14ac:dyDescent="0.25">
      <c r="A19783" s="308"/>
      <c r="B19783" s="309"/>
      <c r="C19783" s="308"/>
      <c r="D19783" s="310"/>
    </row>
    <row r="19784" spans="1:4" x14ac:dyDescent="0.25">
      <c r="A19784" s="308"/>
      <c r="B19784" s="309"/>
      <c r="C19784" s="308"/>
      <c r="D19784" s="310"/>
    </row>
    <row r="19785" spans="1:4" x14ac:dyDescent="0.25">
      <c r="A19785" s="308"/>
      <c r="B19785" s="309"/>
      <c r="C19785" s="308"/>
      <c r="D19785" s="310"/>
    </row>
    <row r="19786" spans="1:4" x14ac:dyDescent="0.25">
      <c r="A19786" s="308"/>
      <c r="B19786" s="309"/>
      <c r="C19786" s="308"/>
      <c r="D19786" s="310"/>
    </row>
    <row r="19787" spans="1:4" x14ac:dyDescent="0.25">
      <c r="A19787" s="308"/>
      <c r="B19787" s="309"/>
      <c r="C19787" s="308"/>
      <c r="D19787" s="310"/>
    </row>
    <row r="19788" spans="1:4" x14ac:dyDescent="0.25">
      <c r="A19788" s="308"/>
      <c r="B19788" s="309"/>
      <c r="C19788" s="308"/>
      <c r="D19788" s="310"/>
    </row>
    <row r="19789" spans="1:4" x14ac:dyDescent="0.25">
      <c r="A19789" s="308"/>
      <c r="B19789" s="309"/>
      <c r="C19789" s="308"/>
      <c r="D19789" s="310"/>
    </row>
    <row r="19790" spans="1:4" x14ac:dyDescent="0.25">
      <c r="A19790" s="308"/>
      <c r="B19790" s="309"/>
      <c r="C19790" s="308"/>
      <c r="D19790" s="310"/>
    </row>
    <row r="19791" spans="1:4" x14ac:dyDescent="0.25">
      <c r="A19791" s="308"/>
      <c r="B19791" s="309"/>
      <c r="C19791" s="308"/>
      <c r="D19791" s="310"/>
    </row>
    <row r="19792" spans="1:4" x14ac:dyDescent="0.25">
      <c r="A19792" s="308"/>
      <c r="B19792" s="309"/>
      <c r="C19792" s="308"/>
      <c r="D19792" s="310"/>
    </row>
    <row r="19793" spans="1:4" x14ac:dyDescent="0.25">
      <c r="A19793" s="308"/>
      <c r="B19793" s="309"/>
      <c r="C19793" s="308"/>
      <c r="D19793" s="310"/>
    </row>
    <row r="19794" spans="1:4" x14ac:dyDescent="0.25">
      <c r="A19794" s="308"/>
      <c r="B19794" s="309"/>
      <c r="C19794" s="308"/>
      <c r="D19794" s="310"/>
    </row>
    <row r="19795" spans="1:4" x14ac:dyDescent="0.25">
      <c r="A19795" s="308"/>
      <c r="B19795" s="309"/>
      <c r="C19795" s="308"/>
      <c r="D19795" s="310"/>
    </row>
    <row r="19796" spans="1:4" x14ac:dyDescent="0.25">
      <c r="A19796" s="308"/>
      <c r="B19796" s="309"/>
      <c r="C19796" s="308"/>
      <c r="D19796" s="310"/>
    </row>
    <row r="19797" spans="1:4" x14ac:dyDescent="0.25">
      <c r="A19797" s="308"/>
      <c r="B19797" s="309"/>
      <c r="C19797" s="308"/>
      <c r="D19797" s="310"/>
    </row>
    <row r="19798" spans="1:4" x14ac:dyDescent="0.25">
      <c r="A19798" s="308"/>
      <c r="B19798" s="309"/>
      <c r="C19798" s="308"/>
      <c r="D19798" s="310"/>
    </row>
    <row r="19799" spans="1:4" x14ac:dyDescent="0.25">
      <c r="A19799" s="308"/>
      <c r="B19799" s="309"/>
      <c r="C19799" s="308"/>
      <c r="D19799" s="310"/>
    </row>
    <row r="19800" spans="1:4" x14ac:dyDescent="0.25">
      <c r="A19800" s="308"/>
      <c r="B19800" s="309"/>
      <c r="C19800" s="308"/>
      <c r="D19800" s="310"/>
    </row>
    <row r="19801" spans="1:4" x14ac:dyDescent="0.25">
      <c r="A19801" s="308"/>
      <c r="B19801" s="309"/>
      <c r="C19801" s="308"/>
      <c r="D19801" s="310"/>
    </row>
    <row r="19802" spans="1:4" x14ac:dyDescent="0.25">
      <c r="A19802" s="308"/>
      <c r="B19802" s="309"/>
      <c r="C19802" s="308"/>
      <c r="D19802" s="310"/>
    </row>
    <row r="19803" spans="1:4" x14ac:dyDescent="0.25">
      <c r="A19803" s="308"/>
      <c r="B19803" s="309"/>
      <c r="C19803" s="308"/>
      <c r="D19803" s="310"/>
    </row>
    <row r="19804" spans="1:4" x14ac:dyDescent="0.25">
      <c r="A19804" s="308"/>
      <c r="B19804" s="309"/>
      <c r="C19804" s="308"/>
      <c r="D19804" s="310"/>
    </row>
    <row r="19805" spans="1:4" x14ac:dyDescent="0.25">
      <c r="A19805" s="308"/>
      <c r="B19805" s="309"/>
      <c r="C19805" s="308"/>
      <c r="D19805" s="310"/>
    </row>
    <row r="19806" spans="1:4" x14ac:dyDescent="0.25">
      <c r="A19806" s="308"/>
      <c r="B19806" s="309"/>
      <c r="C19806" s="308"/>
      <c r="D19806" s="310"/>
    </row>
    <row r="19807" spans="1:4" x14ac:dyDescent="0.25">
      <c r="A19807" s="308"/>
      <c r="B19807" s="309"/>
      <c r="C19807" s="308"/>
      <c r="D19807" s="310"/>
    </row>
    <row r="19808" spans="1:4" x14ac:dyDescent="0.25">
      <c r="A19808" s="308"/>
      <c r="B19808" s="309"/>
      <c r="C19808" s="308"/>
      <c r="D19808" s="310"/>
    </row>
    <row r="19809" spans="1:4" x14ac:dyDescent="0.25">
      <c r="A19809" s="308"/>
      <c r="B19809" s="309"/>
      <c r="C19809" s="308"/>
      <c r="D19809" s="310"/>
    </row>
    <row r="19810" spans="1:4" x14ac:dyDescent="0.25">
      <c r="A19810" s="308"/>
      <c r="B19810" s="309"/>
      <c r="C19810" s="308"/>
      <c r="D19810" s="310"/>
    </row>
    <row r="19811" spans="1:4" x14ac:dyDescent="0.25">
      <c r="A19811" s="308"/>
      <c r="B19811" s="309"/>
      <c r="C19811" s="308"/>
      <c r="D19811" s="310"/>
    </row>
    <row r="19812" spans="1:4" x14ac:dyDescent="0.25">
      <c r="A19812" s="308"/>
      <c r="B19812" s="309"/>
      <c r="C19812" s="308"/>
      <c r="D19812" s="310"/>
    </row>
    <row r="19813" spans="1:4" x14ac:dyDescent="0.25">
      <c r="A19813" s="308"/>
      <c r="B19813" s="309"/>
      <c r="C19813" s="308"/>
      <c r="D19813" s="310"/>
    </row>
    <row r="19814" spans="1:4" x14ac:dyDescent="0.25">
      <c r="A19814" s="308"/>
      <c r="B19814" s="309"/>
      <c r="C19814" s="308"/>
      <c r="D19814" s="310"/>
    </row>
    <row r="19815" spans="1:4" x14ac:dyDescent="0.25">
      <c r="A19815" s="308"/>
      <c r="B19815" s="309"/>
      <c r="C19815" s="308"/>
      <c r="D19815" s="310"/>
    </row>
    <row r="19816" spans="1:4" x14ac:dyDescent="0.25">
      <c r="A19816" s="308"/>
      <c r="B19816" s="309"/>
      <c r="C19816" s="308"/>
      <c r="D19816" s="310"/>
    </row>
    <row r="19817" spans="1:4" x14ac:dyDescent="0.25">
      <c r="A19817" s="308"/>
      <c r="B19817" s="309"/>
      <c r="C19817" s="308"/>
      <c r="D19817" s="310"/>
    </row>
    <row r="19818" spans="1:4" x14ac:dyDescent="0.25">
      <c r="A19818" s="308"/>
      <c r="B19818" s="309"/>
      <c r="C19818" s="308"/>
      <c r="D19818" s="310"/>
    </row>
    <row r="19819" spans="1:4" x14ac:dyDescent="0.25">
      <c r="A19819" s="308"/>
      <c r="B19819" s="309"/>
      <c r="C19819" s="308"/>
      <c r="D19819" s="310"/>
    </row>
    <row r="19820" spans="1:4" x14ac:dyDescent="0.25">
      <c r="A19820" s="308"/>
      <c r="B19820" s="309"/>
      <c r="C19820" s="308"/>
      <c r="D19820" s="310"/>
    </row>
    <row r="19821" spans="1:4" x14ac:dyDescent="0.25">
      <c r="A19821" s="308"/>
      <c r="B19821" s="309"/>
      <c r="C19821" s="308"/>
      <c r="D19821" s="310"/>
    </row>
    <row r="19822" spans="1:4" x14ac:dyDescent="0.25">
      <c r="A19822" s="308"/>
      <c r="B19822" s="309"/>
      <c r="C19822" s="308"/>
      <c r="D19822" s="310"/>
    </row>
    <row r="19823" spans="1:4" x14ac:dyDescent="0.25">
      <c r="A19823" s="308"/>
      <c r="B19823" s="309"/>
      <c r="C19823" s="308"/>
      <c r="D19823" s="310"/>
    </row>
    <row r="19824" spans="1:4" x14ac:dyDescent="0.25">
      <c r="A19824" s="308"/>
      <c r="B19824" s="309"/>
      <c r="C19824" s="308"/>
      <c r="D19824" s="310"/>
    </row>
    <row r="19825" spans="1:4" x14ac:dyDescent="0.25">
      <c r="A19825" s="308"/>
      <c r="B19825" s="309"/>
      <c r="C19825" s="308"/>
      <c r="D19825" s="310"/>
    </row>
    <row r="19826" spans="1:4" x14ac:dyDescent="0.25">
      <c r="A19826" s="308"/>
      <c r="B19826" s="309"/>
      <c r="C19826" s="308"/>
      <c r="D19826" s="310"/>
    </row>
    <row r="19827" spans="1:4" x14ac:dyDescent="0.25">
      <c r="A19827" s="308"/>
      <c r="B19827" s="309"/>
      <c r="C19827" s="308"/>
      <c r="D19827" s="310"/>
    </row>
    <row r="19828" spans="1:4" x14ac:dyDescent="0.25">
      <c r="A19828" s="308"/>
      <c r="B19828" s="309"/>
      <c r="C19828" s="308"/>
      <c r="D19828" s="310"/>
    </row>
    <row r="19829" spans="1:4" x14ac:dyDescent="0.25">
      <c r="A19829" s="308"/>
      <c r="B19829" s="309"/>
      <c r="C19829" s="308"/>
      <c r="D19829" s="310"/>
    </row>
    <row r="19830" spans="1:4" x14ac:dyDescent="0.25">
      <c r="A19830" s="308"/>
      <c r="B19830" s="309"/>
      <c r="C19830" s="308"/>
      <c r="D19830" s="310"/>
    </row>
    <row r="19831" spans="1:4" x14ac:dyDescent="0.25">
      <c r="A19831" s="308"/>
      <c r="B19831" s="309"/>
      <c r="C19831" s="308"/>
      <c r="D19831" s="310"/>
    </row>
    <row r="19832" spans="1:4" x14ac:dyDescent="0.25">
      <c r="A19832" s="308"/>
      <c r="B19832" s="309"/>
      <c r="C19832" s="308"/>
      <c r="D19832" s="310"/>
    </row>
    <row r="19833" spans="1:4" x14ac:dyDescent="0.25">
      <c r="A19833" s="308"/>
      <c r="B19833" s="309"/>
      <c r="C19833" s="308"/>
      <c r="D19833" s="310"/>
    </row>
    <row r="19834" spans="1:4" x14ac:dyDescent="0.25">
      <c r="A19834" s="308"/>
      <c r="B19834" s="309"/>
      <c r="C19834" s="308"/>
      <c r="D19834" s="310"/>
    </row>
    <row r="19835" spans="1:4" x14ac:dyDescent="0.25">
      <c r="A19835" s="308"/>
      <c r="B19835" s="309"/>
      <c r="C19835" s="308"/>
      <c r="D19835" s="310"/>
    </row>
    <row r="19836" spans="1:4" x14ac:dyDescent="0.25">
      <c r="A19836" s="308"/>
      <c r="B19836" s="309"/>
      <c r="C19836" s="308"/>
      <c r="D19836" s="310"/>
    </row>
    <row r="19837" spans="1:4" x14ac:dyDescent="0.25">
      <c r="A19837" s="308"/>
      <c r="B19837" s="309"/>
      <c r="C19837" s="308"/>
      <c r="D19837" s="310"/>
    </row>
    <row r="19838" spans="1:4" x14ac:dyDescent="0.25">
      <c r="A19838" s="308"/>
      <c r="B19838" s="309"/>
      <c r="C19838" s="308"/>
      <c r="D19838" s="310"/>
    </row>
    <row r="19839" spans="1:4" x14ac:dyDescent="0.25">
      <c r="A19839" s="308"/>
      <c r="B19839" s="309"/>
      <c r="C19839" s="308"/>
      <c r="D19839" s="310"/>
    </row>
    <row r="19840" spans="1:4" x14ac:dyDescent="0.25">
      <c r="A19840" s="308"/>
      <c r="B19840" s="309"/>
      <c r="C19840" s="308"/>
      <c r="D19840" s="310"/>
    </row>
    <row r="19841" spans="1:4" x14ac:dyDescent="0.25">
      <c r="A19841" s="308"/>
      <c r="B19841" s="309"/>
      <c r="C19841" s="308"/>
      <c r="D19841" s="310"/>
    </row>
    <row r="19842" spans="1:4" x14ac:dyDescent="0.25">
      <c r="A19842" s="308"/>
      <c r="B19842" s="309"/>
      <c r="C19842" s="308"/>
      <c r="D19842" s="310"/>
    </row>
    <row r="19843" spans="1:4" x14ac:dyDescent="0.25">
      <c r="A19843" s="308"/>
      <c r="B19843" s="309"/>
      <c r="C19843" s="308"/>
      <c r="D19843" s="310"/>
    </row>
    <row r="19844" spans="1:4" x14ac:dyDescent="0.25">
      <c r="A19844" s="308"/>
      <c r="B19844" s="309"/>
      <c r="C19844" s="308"/>
      <c r="D19844" s="310"/>
    </row>
    <row r="19845" spans="1:4" x14ac:dyDescent="0.25">
      <c r="A19845" s="308"/>
      <c r="B19845" s="309"/>
      <c r="C19845" s="308"/>
      <c r="D19845" s="310"/>
    </row>
    <row r="19846" spans="1:4" x14ac:dyDescent="0.25">
      <c r="A19846" s="308"/>
      <c r="B19846" s="309"/>
      <c r="C19846" s="308"/>
      <c r="D19846" s="310"/>
    </row>
    <row r="19847" spans="1:4" x14ac:dyDescent="0.25">
      <c r="A19847" s="308"/>
      <c r="B19847" s="309"/>
      <c r="C19847" s="308"/>
      <c r="D19847" s="310"/>
    </row>
    <row r="19848" spans="1:4" x14ac:dyDescent="0.25">
      <c r="A19848" s="308"/>
      <c r="B19848" s="309"/>
      <c r="C19848" s="308"/>
      <c r="D19848" s="310"/>
    </row>
    <row r="19849" spans="1:4" x14ac:dyDescent="0.25">
      <c r="A19849" s="308"/>
      <c r="B19849" s="309"/>
      <c r="C19849" s="308"/>
      <c r="D19849" s="310"/>
    </row>
    <row r="19850" spans="1:4" x14ac:dyDescent="0.25">
      <c r="A19850" s="308"/>
      <c r="B19850" s="309"/>
      <c r="C19850" s="308"/>
      <c r="D19850" s="310"/>
    </row>
    <row r="19851" spans="1:4" x14ac:dyDescent="0.25">
      <c r="A19851" s="308"/>
      <c r="B19851" s="309"/>
      <c r="C19851" s="308"/>
      <c r="D19851" s="310"/>
    </row>
    <row r="19852" spans="1:4" x14ac:dyDescent="0.25">
      <c r="A19852" s="308"/>
      <c r="B19852" s="309"/>
      <c r="C19852" s="308"/>
      <c r="D19852" s="310"/>
    </row>
    <row r="19853" spans="1:4" x14ac:dyDescent="0.25">
      <c r="A19853" s="308"/>
      <c r="B19853" s="309"/>
      <c r="C19853" s="308"/>
      <c r="D19853" s="310"/>
    </row>
    <row r="19854" spans="1:4" x14ac:dyDescent="0.25">
      <c r="A19854" s="308"/>
      <c r="B19854" s="309"/>
      <c r="C19854" s="308"/>
      <c r="D19854" s="310"/>
    </row>
    <row r="19855" spans="1:4" x14ac:dyDescent="0.25">
      <c r="A19855" s="308"/>
      <c r="B19855" s="309"/>
      <c r="C19855" s="308"/>
      <c r="D19855" s="310"/>
    </row>
    <row r="19856" spans="1:4" x14ac:dyDescent="0.25">
      <c r="A19856" s="308"/>
      <c r="B19856" s="309"/>
      <c r="C19856" s="308"/>
      <c r="D19856" s="310"/>
    </row>
    <row r="19857" spans="1:4" x14ac:dyDescent="0.25">
      <c r="A19857" s="308"/>
      <c r="B19857" s="309"/>
      <c r="C19857" s="308"/>
      <c r="D19857" s="310"/>
    </row>
    <row r="19858" spans="1:4" x14ac:dyDescent="0.25">
      <c r="A19858" s="308"/>
      <c r="B19858" s="309"/>
      <c r="C19858" s="308"/>
      <c r="D19858" s="310"/>
    </row>
    <row r="19859" spans="1:4" x14ac:dyDescent="0.25">
      <c r="A19859" s="308"/>
      <c r="B19859" s="309"/>
      <c r="C19859" s="308"/>
      <c r="D19859" s="310"/>
    </row>
    <row r="19860" spans="1:4" x14ac:dyDescent="0.25">
      <c r="A19860" s="308"/>
      <c r="B19860" s="309"/>
      <c r="C19860" s="308"/>
      <c r="D19860" s="310"/>
    </row>
    <row r="19861" spans="1:4" x14ac:dyDescent="0.25">
      <c r="A19861" s="308"/>
      <c r="B19861" s="309"/>
      <c r="C19861" s="308"/>
      <c r="D19861" s="310"/>
    </row>
    <row r="19862" spans="1:4" x14ac:dyDescent="0.25">
      <c r="A19862" s="308"/>
      <c r="B19862" s="309"/>
      <c r="C19862" s="308"/>
      <c r="D19862" s="310"/>
    </row>
    <row r="19863" spans="1:4" x14ac:dyDescent="0.25">
      <c r="A19863" s="308"/>
      <c r="B19863" s="309"/>
      <c r="C19863" s="308"/>
      <c r="D19863" s="310"/>
    </row>
    <row r="19864" spans="1:4" x14ac:dyDescent="0.25">
      <c r="A19864" s="308"/>
      <c r="B19864" s="309"/>
      <c r="C19864" s="308"/>
      <c r="D19864" s="310"/>
    </row>
    <row r="19865" spans="1:4" x14ac:dyDescent="0.25">
      <c r="A19865" s="308"/>
      <c r="B19865" s="309"/>
      <c r="C19865" s="308"/>
      <c r="D19865" s="310"/>
    </row>
    <row r="19866" spans="1:4" x14ac:dyDescent="0.25">
      <c r="A19866" s="308"/>
      <c r="B19866" s="309"/>
      <c r="C19866" s="308"/>
      <c r="D19866" s="310"/>
    </row>
    <row r="19867" spans="1:4" x14ac:dyDescent="0.25">
      <c r="A19867" s="308"/>
      <c r="B19867" s="309"/>
      <c r="C19867" s="308"/>
      <c r="D19867" s="310"/>
    </row>
    <row r="19868" spans="1:4" x14ac:dyDescent="0.25">
      <c r="A19868" s="308"/>
      <c r="B19868" s="309"/>
      <c r="C19868" s="308"/>
      <c r="D19868" s="310"/>
    </row>
    <row r="19869" spans="1:4" x14ac:dyDescent="0.25">
      <c r="A19869" s="308"/>
      <c r="B19869" s="309"/>
      <c r="C19869" s="308"/>
      <c r="D19869" s="310"/>
    </row>
    <row r="19870" spans="1:4" x14ac:dyDescent="0.25">
      <c r="A19870" s="308"/>
      <c r="B19870" s="309"/>
      <c r="C19870" s="308"/>
      <c r="D19870" s="310"/>
    </row>
    <row r="19871" spans="1:4" x14ac:dyDescent="0.25">
      <c r="A19871" s="308"/>
      <c r="B19871" s="309"/>
      <c r="C19871" s="308"/>
      <c r="D19871" s="310"/>
    </row>
    <row r="19872" spans="1:4" x14ac:dyDescent="0.25">
      <c r="A19872" s="308"/>
      <c r="B19872" s="309"/>
      <c r="C19872" s="308"/>
      <c r="D19872" s="310"/>
    </row>
    <row r="19873" spans="1:4" x14ac:dyDescent="0.25">
      <c r="A19873" s="308"/>
      <c r="B19873" s="309"/>
      <c r="C19873" s="308"/>
      <c r="D19873" s="310"/>
    </row>
    <row r="19874" spans="1:4" x14ac:dyDescent="0.25">
      <c r="A19874" s="308"/>
      <c r="B19874" s="309"/>
      <c r="C19874" s="308"/>
      <c r="D19874" s="310"/>
    </row>
    <row r="19875" spans="1:4" x14ac:dyDescent="0.25">
      <c r="A19875" s="308"/>
      <c r="B19875" s="309"/>
      <c r="C19875" s="308"/>
      <c r="D19875" s="310"/>
    </row>
    <row r="19876" spans="1:4" x14ac:dyDescent="0.25">
      <c r="A19876" s="308"/>
      <c r="B19876" s="309"/>
      <c r="C19876" s="308"/>
      <c r="D19876" s="310"/>
    </row>
    <row r="19877" spans="1:4" x14ac:dyDescent="0.25">
      <c r="A19877" s="308"/>
      <c r="B19877" s="309"/>
      <c r="C19877" s="308"/>
      <c r="D19877" s="310"/>
    </row>
    <row r="19878" spans="1:4" x14ac:dyDescent="0.25">
      <c r="A19878" s="308"/>
      <c r="B19878" s="309"/>
      <c r="C19878" s="308"/>
      <c r="D19878" s="310"/>
    </row>
    <row r="19879" spans="1:4" x14ac:dyDescent="0.25">
      <c r="A19879" s="308"/>
      <c r="B19879" s="309"/>
      <c r="C19879" s="308"/>
      <c r="D19879" s="310"/>
    </row>
    <row r="19880" spans="1:4" x14ac:dyDescent="0.25">
      <c r="A19880" s="308"/>
      <c r="B19880" s="309"/>
      <c r="C19880" s="308"/>
      <c r="D19880" s="310"/>
    </row>
    <row r="19881" spans="1:4" x14ac:dyDescent="0.25">
      <c r="A19881" s="308"/>
      <c r="B19881" s="309"/>
      <c r="C19881" s="308"/>
      <c r="D19881" s="310"/>
    </row>
    <row r="19882" spans="1:4" x14ac:dyDescent="0.25">
      <c r="A19882" s="308"/>
      <c r="B19882" s="309"/>
      <c r="C19882" s="308"/>
      <c r="D19882" s="310"/>
    </row>
    <row r="19883" spans="1:4" x14ac:dyDescent="0.25">
      <c r="A19883" s="308"/>
      <c r="B19883" s="309"/>
      <c r="C19883" s="308"/>
      <c r="D19883" s="310"/>
    </row>
    <row r="19884" spans="1:4" x14ac:dyDescent="0.25">
      <c r="A19884" s="308"/>
      <c r="B19884" s="309"/>
      <c r="C19884" s="308"/>
      <c r="D19884" s="310"/>
    </row>
    <row r="19885" spans="1:4" x14ac:dyDescent="0.25">
      <c r="A19885" s="308"/>
      <c r="B19885" s="309"/>
      <c r="C19885" s="308"/>
      <c r="D19885" s="310"/>
    </row>
    <row r="19886" spans="1:4" x14ac:dyDescent="0.25">
      <c r="A19886" s="308"/>
      <c r="B19886" s="309"/>
      <c r="C19886" s="308"/>
      <c r="D19886" s="310"/>
    </row>
    <row r="19887" spans="1:4" x14ac:dyDescent="0.25">
      <c r="A19887" s="308"/>
      <c r="B19887" s="309"/>
      <c r="C19887" s="308"/>
      <c r="D19887" s="310"/>
    </row>
    <row r="19888" spans="1:4" x14ac:dyDescent="0.25">
      <c r="A19888" s="308"/>
      <c r="B19888" s="309"/>
      <c r="C19888" s="308"/>
      <c r="D19888" s="310"/>
    </row>
    <row r="19889" spans="1:4" x14ac:dyDescent="0.25">
      <c r="A19889" s="308"/>
      <c r="B19889" s="309"/>
      <c r="C19889" s="308"/>
      <c r="D19889" s="310"/>
    </row>
    <row r="19890" spans="1:4" x14ac:dyDescent="0.25">
      <c r="A19890" s="308"/>
      <c r="B19890" s="309"/>
      <c r="C19890" s="308"/>
      <c r="D19890" s="310"/>
    </row>
    <row r="19891" spans="1:4" x14ac:dyDescent="0.25">
      <c r="A19891" s="308"/>
      <c r="B19891" s="309"/>
      <c r="C19891" s="308"/>
      <c r="D19891" s="310"/>
    </row>
    <row r="19892" spans="1:4" x14ac:dyDescent="0.25">
      <c r="A19892" s="308"/>
      <c r="B19892" s="309"/>
      <c r="C19892" s="308"/>
      <c r="D19892" s="310"/>
    </row>
    <row r="19893" spans="1:4" x14ac:dyDescent="0.25">
      <c r="A19893" s="308"/>
      <c r="B19893" s="309"/>
      <c r="C19893" s="308"/>
      <c r="D19893" s="310"/>
    </row>
    <row r="19894" spans="1:4" x14ac:dyDescent="0.25">
      <c r="A19894" s="308"/>
      <c r="B19894" s="309"/>
      <c r="C19894" s="308"/>
      <c r="D19894" s="310"/>
    </row>
    <row r="19895" spans="1:4" x14ac:dyDescent="0.25">
      <c r="A19895" s="308"/>
      <c r="B19895" s="309"/>
      <c r="C19895" s="308"/>
      <c r="D19895" s="310"/>
    </row>
    <row r="19896" spans="1:4" x14ac:dyDescent="0.25">
      <c r="A19896" s="308"/>
      <c r="B19896" s="309"/>
      <c r="C19896" s="308"/>
      <c r="D19896" s="310"/>
    </row>
    <row r="19897" spans="1:4" x14ac:dyDescent="0.25">
      <c r="A19897" s="308"/>
      <c r="B19897" s="309"/>
      <c r="C19897" s="308"/>
      <c r="D19897" s="310"/>
    </row>
    <row r="19898" spans="1:4" x14ac:dyDescent="0.25">
      <c r="A19898" s="308"/>
      <c r="B19898" s="309"/>
      <c r="C19898" s="308"/>
      <c r="D19898" s="310"/>
    </row>
    <row r="19899" spans="1:4" x14ac:dyDescent="0.25">
      <c r="A19899" s="308"/>
      <c r="B19899" s="309"/>
      <c r="C19899" s="308"/>
      <c r="D19899" s="310"/>
    </row>
    <row r="19900" spans="1:4" x14ac:dyDescent="0.25">
      <c r="A19900" s="308"/>
      <c r="B19900" s="309"/>
      <c r="C19900" s="308"/>
      <c r="D19900" s="310"/>
    </row>
    <row r="19901" spans="1:4" x14ac:dyDescent="0.25">
      <c r="A19901" s="308"/>
      <c r="B19901" s="309"/>
      <c r="C19901" s="308"/>
      <c r="D19901" s="310"/>
    </row>
    <row r="19902" spans="1:4" x14ac:dyDescent="0.25">
      <c r="A19902" s="308"/>
      <c r="B19902" s="309"/>
      <c r="C19902" s="308"/>
      <c r="D19902" s="310"/>
    </row>
    <row r="19903" spans="1:4" x14ac:dyDescent="0.25">
      <c r="A19903" s="308"/>
      <c r="B19903" s="309"/>
      <c r="C19903" s="308"/>
      <c r="D19903" s="310"/>
    </row>
    <row r="19904" spans="1:4" x14ac:dyDescent="0.25">
      <c r="A19904" s="308"/>
      <c r="B19904" s="309"/>
      <c r="C19904" s="308"/>
      <c r="D19904" s="310"/>
    </row>
    <row r="19905" spans="1:4" x14ac:dyDescent="0.25">
      <c r="A19905" s="308"/>
      <c r="B19905" s="309"/>
      <c r="C19905" s="308"/>
      <c r="D19905" s="310"/>
    </row>
    <row r="19906" spans="1:4" x14ac:dyDescent="0.25">
      <c r="A19906" s="308"/>
      <c r="B19906" s="309"/>
      <c r="C19906" s="308"/>
      <c r="D19906" s="310"/>
    </row>
    <row r="19907" spans="1:4" x14ac:dyDescent="0.25">
      <c r="A19907" s="308"/>
      <c r="B19907" s="309"/>
      <c r="C19907" s="308"/>
      <c r="D19907" s="310"/>
    </row>
    <row r="19908" spans="1:4" x14ac:dyDescent="0.25">
      <c r="A19908" s="308"/>
      <c r="B19908" s="309"/>
      <c r="C19908" s="308"/>
      <c r="D19908" s="310"/>
    </row>
    <row r="19909" spans="1:4" x14ac:dyDescent="0.25">
      <c r="A19909" s="308"/>
      <c r="B19909" s="309"/>
      <c r="C19909" s="308"/>
      <c r="D19909" s="310"/>
    </row>
    <row r="19910" spans="1:4" x14ac:dyDescent="0.25">
      <c r="A19910" s="308"/>
      <c r="B19910" s="309"/>
      <c r="C19910" s="308"/>
      <c r="D19910" s="310"/>
    </row>
    <row r="19911" spans="1:4" x14ac:dyDescent="0.25">
      <c r="A19911" s="308"/>
      <c r="B19911" s="309"/>
      <c r="C19911" s="308"/>
      <c r="D19911" s="310"/>
    </row>
    <row r="19912" spans="1:4" x14ac:dyDescent="0.25">
      <c r="A19912" s="308"/>
      <c r="B19912" s="309"/>
      <c r="C19912" s="308"/>
      <c r="D19912" s="310"/>
    </row>
    <row r="19913" spans="1:4" x14ac:dyDescent="0.25">
      <c r="A19913" s="308"/>
      <c r="B19913" s="309"/>
      <c r="C19913" s="308"/>
      <c r="D19913" s="310"/>
    </row>
    <row r="19914" spans="1:4" x14ac:dyDescent="0.25">
      <c r="A19914" s="308"/>
      <c r="B19914" s="309"/>
      <c r="C19914" s="308"/>
      <c r="D19914" s="310"/>
    </row>
    <row r="19915" spans="1:4" x14ac:dyDescent="0.25">
      <c r="A19915" s="308"/>
      <c r="B19915" s="309"/>
      <c r="C19915" s="308"/>
      <c r="D19915" s="310"/>
    </row>
    <row r="19916" spans="1:4" x14ac:dyDescent="0.25">
      <c r="A19916" s="308"/>
      <c r="B19916" s="309"/>
      <c r="C19916" s="308"/>
      <c r="D19916" s="310"/>
    </row>
    <row r="19917" spans="1:4" x14ac:dyDescent="0.25">
      <c r="A19917" s="308"/>
      <c r="B19917" s="309"/>
      <c r="C19917" s="308"/>
      <c r="D19917" s="310"/>
    </row>
    <row r="19918" spans="1:4" x14ac:dyDescent="0.25">
      <c r="A19918" s="308"/>
      <c r="B19918" s="309"/>
      <c r="C19918" s="308"/>
      <c r="D19918" s="310"/>
    </row>
    <row r="19919" spans="1:4" x14ac:dyDescent="0.25">
      <c r="A19919" s="308"/>
      <c r="B19919" s="309"/>
      <c r="C19919" s="308"/>
      <c r="D19919" s="310"/>
    </row>
    <row r="19920" spans="1:4" x14ac:dyDescent="0.25">
      <c r="A19920" s="308"/>
      <c r="B19920" s="309"/>
      <c r="C19920" s="308"/>
      <c r="D19920" s="310"/>
    </row>
    <row r="19921" spans="1:4" x14ac:dyDescent="0.25">
      <c r="A19921" s="308"/>
      <c r="B19921" s="309"/>
      <c r="C19921" s="308"/>
      <c r="D19921" s="310"/>
    </row>
    <row r="19922" spans="1:4" x14ac:dyDescent="0.25">
      <c r="A19922" s="308"/>
      <c r="B19922" s="309"/>
      <c r="C19922" s="308"/>
      <c r="D19922" s="310"/>
    </row>
    <row r="19923" spans="1:4" x14ac:dyDescent="0.25">
      <c r="A19923" s="308"/>
      <c r="B19923" s="309"/>
      <c r="C19923" s="308"/>
      <c r="D19923" s="310"/>
    </row>
    <row r="19924" spans="1:4" x14ac:dyDescent="0.25">
      <c r="A19924" s="308"/>
      <c r="B19924" s="309"/>
      <c r="C19924" s="308"/>
      <c r="D19924" s="310"/>
    </row>
    <row r="19925" spans="1:4" x14ac:dyDescent="0.25">
      <c r="A19925" s="308"/>
      <c r="B19925" s="309"/>
      <c r="C19925" s="308"/>
      <c r="D19925" s="310"/>
    </row>
    <row r="19926" spans="1:4" x14ac:dyDescent="0.25">
      <c r="A19926" s="308"/>
      <c r="B19926" s="309"/>
      <c r="C19926" s="308"/>
      <c r="D19926" s="310"/>
    </row>
    <row r="19927" spans="1:4" x14ac:dyDescent="0.25">
      <c r="A19927" s="308"/>
      <c r="B19927" s="309"/>
      <c r="C19927" s="308"/>
      <c r="D19927" s="310"/>
    </row>
    <row r="19928" spans="1:4" x14ac:dyDescent="0.25">
      <c r="A19928" s="308"/>
      <c r="B19928" s="309"/>
      <c r="C19928" s="308"/>
      <c r="D19928" s="310"/>
    </row>
    <row r="19929" spans="1:4" x14ac:dyDescent="0.25">
      <c r="A19929" s="308"/>
      <c r="B19929" s="309"/>
      <c r="C19929" s="308"/>
      <c r="D19929" s="310"/>
    </row>
    <row r="19930" spans="1:4" x14ac:dyDescent="0.25">
      <c r="A19930" s="308"/>
      <c r="B19930" s="309"/>
      <c r="C19930" s="308"/>
      <c r="D19930" s="310"/>
    </row>
    <row r="19931" spans="1:4" x14ac:dyDescent="0.25">
      <c r="A19931" s="308"/>
      <c r="B19931" s="309"/>
      <c r="C19931" s="308"/>
      <c r="D19931" s="310"/>
    </row>
    <row r="19932" spans="1:4" x14ac:dyDescent="0.25">
      <c r="A19932" s="308"/>
      <c r="B19932" s="309"/>
      <c r="C19932" s="308"/>
      <c r="D19932" s="310"/>
    </row>
    <row r="19933" spans="1:4" x14ac:dyDescent="0.25">
      <c r="A19933" s="308"/>
      <c r="B19933" s="309"/>
      <c r="C19933" s="308"/>
      <c r="D19933" s="310"/>
    </row>
    <row r="19934" spans="1:4" x14ac:dyDescent="0.25">
      <c r="A19934" s="308"/>
      <c r="B19934" s="309"/>
      <c r="C19934" s="308"/>
      <c r="D19934" s="310"/>
    </row>
    <row r="19935" spans="1:4" x14ac:dyDescent="0.25">
      <c r="A19935" s="308"/>
      <c r="B19935" s="309"/>
      <c r="C19935" s="308"/>
      <c r="D19935" s="310"/>
    </row>
    <row r="19936" spans="1:4" x14ac:dyDescent="0.25">
      <c r="A19936" s="308"/>
      <c r="B19936" s="309"/>
      <c r="C19936" s="308"/>
      <c r="D19936" s="310"/>
    </row>
    <row r="19937" spans="1:4" x14ac:dyDescent="0.25">
      <c r="A19937" s="308"/>
      <c r="B19937" s="309"/>
      <c r="C19937" s="308"/>
      <c r="D19937" s="310"/>
    </row>
    <row r="19938" spans="1:4" x14ac:dyDescent="0.25">
      <c r="A19938" s="308"/>
      <c r="B19938" s="309"/>
      <c r="C19938" s="308"/>
      <c r="D19938" s="310"/>
    </row>
    <row r="19939" spans="1:4" x14ac:dyDescent="0.25">
      <c r="A19939" s="308"/>
      <c r="B19939" s="309"/>
      <c r="C19939" s="308"/>
      <c r="D19939" s="310"/>
    </row>
    <row r="19940" spans="1:4" x14ac:dyDescent="0.25">
      <c r="A19940" s="308"/>
      <c r="B19940" s="309"/>
      <c r="C19940" s="308"/>
      <c r="D19940" s="310"/>
    </row>
    <row r="19941" spans="1:4" x14ac:dyDescent="0.25">
      <c r="A19941" s="308"/>
      <c r="B19941" s="309"/>
      <c r="C19941" s="308"/>
      <c r="D19941" s="310"/>
    </row>
    <row r="19942" spans="1:4" x14ac:dyDescent="0.25">
      <c r="A19942" s="308"/>
      <c r="B19942" s="309"/>
      <c r="C19942" s="308"/>
      <c r="D19942" s="310"/>
    </row>
    <row r="19943" spans="1:4" x14ac:dyDescent="0.25">
      <c r="A19943" s="308"/>
      <c r="B19943" s="309"/>
      <c r="C19943" s="308"/>
      <c r="D19943" s="310"/>
    </row>
    <row r="19944" spans="1:4" x14ac:dyDescent="0.25">
      <c r="A19944" s="308"/>
      <c r="B19944" s="309"/>
      <c r="C19944" s="308"/>
      <c r="D19944" s="310"/>
    </row>
    <row r="19945" spans="1:4" x14ac:dyDescent="0.25">
      <c r="A19945" s="308"/>
      <c r="B19945" s="309"/>
      <c r="C19945" s="308"/>
      <c r="D19945" s="310"/>
    </row>
    <row r="19946" spans="1:4" x14ac:dyDescent="0.25">
      <c r="A19946" s="308"/>
      <c r="B19946" s="309"/>
      <c r="C19946" s="308"/>
      <c r="D19946" s="310"/>
    </row>
    <row r="19947" spans="1:4" x14ac:dyDescent="0.25">
      <c r="A19947" s="308"/>
      <c r="B19947" s="309"/>
      <c r="C19947" s="308"/>
      <c r="D19947" s="310"/>
    </row>
    <row r="19948" spans="1:4" x14ac:dyDescent="0.25">
      <c r="A19948" s="308"/>
      <c r="B19948" s="309"/>
      <c r="C19948" s="308"/>
      <c r="D19948" s="310"/>
    </row>
    <row r="19949" spans="1:4" x14ac:dyDescent="0.25">
      <c r="A19949" s="308"/>
      <c r="B19949" s="309"/>
      <c r="C19949" s="308"/>
      <c r="D19949" s="310"/>
    </row>
    <row r="19950" spans="1:4" x14ac:dyDescent="0.25">
      <c r="A19950" s="308"/>
      <c r="B19950" s="309"/>
      <c r="C19950" s="308"/>
      <c r="D19950" s="310"/>
    </row>
    <row r="19951" spans="1:4" x14ac:dyDescent="0.25">
      <c r="A19951" s="308"/>
      <c r="B19951" s="309"/>
      <c r="C19951" s="308"/>
      <c r="D19951" s="310"/>
    </row>
    <row r="19952" spans="1:4" x14ac:dyDescent="0.25">
      <c r="A19952" s="308"/>
      <c r="B19952" s="309"/>
      <c r="C19952" s="308"/>
      <c r="D19952" s="310"/>
    </row>
    <row r="19953" spans="1:4" x14ac:dyDescent="0.25">
      <c r="A19953" s="308"/>
      <c r="B19953" s="309"/>
      <c r="C19953" s="308"/>
      <c r="D19953" s="310"/>
    </row>
    <row r="19954" spans="1:4" x14ac:dyDescent="0.25">
      <c r="A19954" s="308"/>
      <c r="B19954" s="309"/>
      <c r="C19954" s="308"/>
      <c r="D19954" s="310"/>
    </row>
    <row r="19955" spans="1:4" x14ac:dyDescent="0.25">
      <c r="A19955" s="308"/>
      <c r="B19955" s="309"/>
      <c r="C19955" s="308"/>
      <c r="D19955" s="310"/>
    </row>
    <row r="19956" spans="1:4" x14ac:dyDescent="0.25">
      <c r="A19956" s="308"/>
      <c r="B19956" s="309"/>
      <c r="C19956" s="308"/>
      <c r="D19956" s="310"/>
    </row>
    <row r="19957" spans="1:4" x14ac:dyDescent="0.25">
      <c r="A19957" s="308"/>
      <c r="B19957" s="309"/>
      <c r="C19957" s="308"/>
      <c r="D19957" s="310"/>
    </row>
    <row r="19958" spans="1:4" x14ac:dyDescent="0.25">
      <c r="A19958" s="308"/>
      <c r="B19958" s="309"/>
      <c r="C19958" s="308"/>
      <c r="D19958" s="310"/>
    </row>
    <row r="19959" spans="1:4" x14ac:dyDescent="0.25">
      <c r="A19959" s="308"/>
      <c r="B19959" s="309"/>
      <c r="C19959" s="308"/>
      <c r="D19959" s="310"/>
    </row>
    <row r="19960" spans="1:4" x14ac:dyDescent="0.25">
      <c r="A19960" s="308"/>
      <c r="B19960" s="309"/>
      <c r="C19960" s="308"/>
      <c r="D19960" s="310"/>
    </row>
    <row r="19961" spans="1:4" x14ac:dyDescent="0.25">
      <c r="A19961" s="308"/>
      <c r="B19961" s="309"/>
      <c r="C19961" s="308"/>
      <c r="D19961" s="310"/>
    </row>
    <row r="19962" spans="1:4" x14ac:dyDescent="0.25">
      <c r="A19962" s="308"/>
      <c r="B19962" s="309"/>
      <c r="C19962" s="308"/>
      <c r="D19962" s="310"/>
    </row>
    <row r="19963" spans="1:4" x14ac:dyDescent="0.25">
      <c r="A19963" s="308"/>
      <c r="B19963" s="309"/>
      <c r="C19963" s="308"/>
      <c r="D19963" s="310"/>
    </row>
    <row r="19964" spans="1:4" x14ac:dyDescent="0.25">
      <c r="A19964" s="308"/>
      <c r="B19964" s="309"/>
      <c r="C19964" s="308"/>
      <c r="D19964" s="310"/>
    </row>
    <row r="19965" spans="1:4" x14ac:dyDescent="0.25">
      <c r="A19965" s="308"/>
      <c r="B19965" s="309"/>
      <c r="C19965" s="308"/>
      <c r="D19965" s="310"/>
    </row>
    <row r="19966" spans="1:4" x14ac:dyDescent="0.25">
      <c r="A19966" s="308"/>
      <c r="B19966" s="309"/>
      <c r="C19966" s="308"/>
      <c r="D19966" s="310"/>
    </row>
    <row r="19967" spans="1:4" x14ac:dyDescent="0.25">
      <c r="A19967" s="308"/>
      <c r="B19967" s="309"/>
      <c r="C19967" s="308"/>
      <c r="D19967" s="310"/>
    </row>
    <row r="19968" spans="1:4" x14ac:dyDescent="0.25">
      <c r="A19968" s="308"/>
      <c r="B19968" s="309"/>
      <c r="C19968" s="308"/>
      <c r="D19968" s="310"/>
    </row>
    <row r="19969" spans="1:4" x14ac:dyDescent="0.25">
      <c r="A19969" s="308"/>
      <c r="B19969" s="309"/>
      <c r="C19969" s="308"/>
      <c r="D19969" s="310"/>
    </row>
    <row r="19970" spans="1:4" x14ac:dyDescent="0.25">
      <c r="A19970" s="308"/>
      <c r="B19970" s="309"/>
      <c r="C19970" s="308"/>
      <c r="D19970" s="310"/>
    </row>
    <row r="19971" spans="1:4" x14ac:dyDescent="0.25">
      <c r="A19971" s="308"/>
      <c r="B19971" s="309"/>
      <c r="C19971" s="308"/>
      <c r="D19971" s="310"/>
    </row>
    <row r="19972" spans="1:4" x14ac:dyDescent="0.25">
      <c r="A19972" s="308"/>
      <c r="B19972" s="309"/>
      <c r="C19972" s="308"/>
      <c r="D19972" s="310"/>
    </row>
    <row r="19973" spans="1:4" x14ac:dyDescent="0.25">
      <c r="A19973" s="308"/>
      <c r="B19973" s="309"/>
      <c r="C19973" s="308"/>
      <c r="D19973" s="310"/>
    </row>
    <row r="19974" spans="1:4" x14ac:dyDescent="0.25">
      <c r="A19974" s="308"/>
      <c r="B19974" s="309"/>
      <c r="C19974" s="308"/>
      <c r="D19974" s="310"/>
    </row>
    <row r="19975" spans="1:4" x14ac:dyDescent="0.25">
      <c r="A19975" s="308"/>
      <c r="B19975" s="309"/>
      <c r="C19975" s="308"/>
      <c r="D19975" s="310"/>
    </row>
    <row r="19976" spans="1:4" x14ac:dyDescent="0.25">
      <c r="A19976" s="308"/>
      <c r="B19976" s="309"/>
      <c r="C19976" s="308"/>
      <c r="D19976" s="310"/>
    </row>
    <row r="19977" spans="1:4" x14ac:dyDescent="0.25">
      <c r="A19977" s="308"/>
      <c r="B19977" s="309"/>
      <c r="C19977" s="308"/>
      <c r="D19977" s="310"/>
    </row>
    <row r="19978" spans="1:4" x14ac:dyDescent="0.25">
      <c r="A19978" s="308"/>
      <c r="B19978" s="309"/>
      <c r="C19978" s="308"/>
      <c r="D19978" s="310"/>
    </row>
    <row r="19979" spans="1:4" x14ac:dyDescent="0.25">
      <c r="A19979" s="308"/>
      <c r="B19979" s="309"/>
      <c r="C19979" s="308"/>
      <c r="D19979" s="310"/>
    </row>
    <row r="19980" spans="1:4" x14ac:dyDescent="0.25">
      <c r="A19980" s="308"/>
      <c r="B19980" s="309"/>
      <c r="C19980" s="308"/>
      <c r="D19980" s="310"/>
    </row>
    <row r="19981" spans="1:4" x14ac:dyDescent="0.25">
      <c r="A19981" s="308"/>
      <c r="B19981" s="309"/>
      <c r="C19981" s="308"/>
      <c r="D19981" s="310"/>
    </row>
    <row r="19982" spans="1:4" x14ac:dyDescent="0.25">
      <c r="A19982" s="308"/>
      <c r="B19982" s="309"/>
      <c r="C19982" s="308"/>
      <c r="D19982" s="310"/>
    </row>
    <row r="19983" spans="1:4" x14ac:dyDescent="0.25">
      <c r="A19983" s="308"/>
      <c r="B19983" s="309"/>
      <c r="C19983" s="308"/>
      <c r="D19983" s="310"/>
    </row>
    <row r="19984" spans="1:4" x14ac:dyDescent="0.25">
      <c r="A19984" s="308"/>
      <c r="B19984" s="309"/>
      <c r="C19984" s="308"/>
      <c r="D19984" s="310"/>
    </row>
    <row r="19985" spans="1:4" x14ac:dyDescent="0.25">
      <c r="A19985" s="308"/>
      <c r="B19985" s="309"/>
      <c r="C19985" s="308"/>
      <c r="D19985" s="310"/>
    </row>
    <row r="19986" spans="1:4" x14ac:dyDescent="0.25">
      <c r="A19986" s="308"/>
      <c r="B19986" s="309"/>
      <c r="C19986" s="308"/>
      <c r="D19986" s="310"/>
    </row>
    <row r="19987" spans="1:4" x14ac:dyDescent="0.25">
      <c r="A19987" s="308"/>
      <c r="B19987" s="309"/>
      <c r="C19987" s="308"/>
      <c r="D19987" s="310"/>
    </row>
    <row r="19988" spans="1:4" x14ac:dyDescent="0.25">
      <c r="A19988" s="308"/>
      <c r="B19988" s="309"/>
      <c r="C19988" s="308"/>
      <c r="D19988" s="310"/>
    </row>
    <row r="19989" spans="1:4" x14ac:dyDescent="0.25">
      <c r="A19989" s="308"/>
      <c r="B19989" s="309"/>
      <c r="C19989" s="308"/>
      <c r="D19989" s="310"/>
    </row>
    <row r="19990" spans="1:4" x14ac:dyDescent="0.25">
      <c r="A19990" s="308"/>
      <c r="B19990" s="309"/>
      <c r="C19990" s="308"/>
      <c r="D19990" s="310"/>
    </row>
    <row r="19991" spans="1:4" x14ac:dyDescent="0.25">
      <c r="A19991" s="308"/>
      <c r="B19991" s="309"/>
      <c r="C19991" s="308"/>
      <c r="D19991" s="310"/>
    </row>
    <row r="19992" spans="1:4" x14ac:dyDescent="0.25">
      <c r="A19992" s="308"/>
      <c r="B19992" s="309"/>
      <c r="C19992" s="308"/>
      <c r="D19992" s="310"/>
    </row>
    <row r="19993" spans="1:4" x14ac:dyDescent="0.25">
      <c r="A19993" s="308"/>
      <c r="B19993" s="309"/>
      <c r="C19993" s="308"/>
      <c r="D19993" s="310"/>
    </row>
    <row r="19994" spans="1:4" x14ac:dyDescent="0.25">
      <c r="A19994" s="308"/>
      <c r="B19994" s="309"/>
      <c r="C19994" s="308"/>
      <c r="D19994" s="310"/>
    </row>
    <row r="19995" spans="1:4" x14ac:dyDescent="0.25">
      <c r="A19995" s="308"/>
      <c r="B19995" s="309"/>
      <c r="C19995" s="308"/>
      <c r="D19995" s="310"/>
    </row>
    <row r="19996" spans="1:4" x14ac:dyDescent="0.25">
      <c r="A19996" s="308"/>
      <c r="B19996" s="309"/>
      <c r="C19996" s="308"/>
      <c r="D19996" s="310"/>
    </row>
    <row r="19997" spans="1:4" x14ac:dyDescent="0.25">
      <c r="A19997" s="308"/>
      <c r="B19997" s="309"/>
      <c r="C19997" s="308"/>
      <c r="D19997" s="310"/>
    </row>
    <row r="19998" spans="1:4" x14ac:dyDescent="0.25">
      <c r="A19998" s="308"/>
      <c r="B19998" s="309"/>
      <c r="C19998" s="308"/>
      <c r="D19998" s="310"/>
    </row>
    <row r="19999" spans="1:4" x14ac:dyDescent="0.25">
      <c r="A19999" s="308"/>
      <c r="B19999" s="309"/>
      <c r="C19999" s="308"/>
      <c r="D19999" s="310"/>
    </row>
    <row r="20000" spans="1:4" x14ac:dyDescent="0.25">
      <c r="A20000" s="308"/>
      <c r="B20000" s="309"/>
      <c r="C20000" s="308"/>
      <c r="D20000" s="310"/>
    </row>
    <row r="20001" spans="1:4" x14ac:dyDescent="0.25">
      <c r="A20001" s="308"/>
      <c r="B20001" s="309"/>
      <c r="C20001" s="308"/>
      <c r="D20001" s="310"/>
    </row>
    <row r="20002" spans="1:4" x14ac:dyDescent="0.25">
      <c r="A20002" s="308"/>
      <c r="B20002" s="309"/>
      <c r="C20002" s="308"/>
      <c r="D20002" s="310"/>
    </row>
    <row r="20003" spans="1:4" x14ac:dyDescent="0.25">
      <c r="A20003" s="308"/>
      <c r="B20003" s="309"/>
      <c r="C20003" s="308"/>
      <c r="D20003" s="310"/>
    </row>
    <row r="20004" spans="1:4" x14ac:dyDescent="0.25">
      <c r="A20004" s="308"/>
      <c r="B20004" s="309"/>
      <c r="C20004" s="308"/>
      <c r="D20004" s="310"/>
    </row>
    <row r="20005" spans="1:4" x14ac:dyDescent="0.25">
      <c r="A20005" s="308"/>
      <c r="B20005" s="309"/>
      <c r="C20005" s="308"/>
      <c r="D20005" s="310"/>
    </row>
    <row r="20006" spans="1:4" x14ac:dyDescent="0.25">
      <c r="A20006" s="308"/>
      <c r="B20006" s="309"/>
      <c r="C20006" s="308"/>
      <c r="D20006" s="310"/>
    </row>
    <row r="20007" spans="1:4" x14ac:dyDescent="0.25">
      <c r="A20007" s="308"/>
      <c r="B20007" s="309"/>
      <c r="C20007" s="308"/>
      <c r="D20007" s="310"/>
    </row>
    <row r="20008" spans="1:4" x14ac:dyDescent="0.25">
      <c r="A20008" s="308"/>
      <c r="B20008" s="309"/>
      <c r="C20008" s="308"/>
      <c r="D20008" s="310"/>
    </row>
    <row r="20009" spans="1:4" x14ac:dyDescent="0.25">
      <c r="A20009" s="308"/>
      <c r="B20009" s="309"/>
      <c r="C20009" s="308"/>
      <c r="D20009" s="310"/>
    </row>
    <row r="20010" spans="1:4" x14ac:dyDescent="0.25">
      <c r="A20010" s="308"/>
      <c r="B20010" s="309"/>
      <c r="C20010" s="308"/>
      <c r="D20010" s="310"/>
    </row>
    <row r="20011" spans="1:4" x14ac:dyDescent="0.25">
      <c r="A20011" s="308"/>
      <c r="B20011" s="309"/>
      <c r="C20011" s="308"/>
      <c r="D20011" s="310"/>
    </row>
    <row r="20012" spans="1:4" x14ac:dyDescent="0.25">
      <c r="A20012" s="308"/>
      <c r="B20012" s="309"/>
      <c r="C20012" s="308"/>
      <c r="D20012" s="310"/>
    </row>
    <row r="20013" spans="1:4" x14ac:dyDescent="0.25">
      <c r="A20013" s="308"/>
      <c r="B20013" s="309"/>
      <c r="C20013" s="308"/>
      <c r="D20013" s="310"/>
    </row>
    <row r="20014" spans="1:4" x14ac:dyDescent="0.25">
      <c r="A20014" s="308"/>
      <c r="B20014" s="309"/>
      <c r="C20014" s="308"/>
      <c r="D20014" s="310"/>
    </row>
    <row r="20015" spans="1:4" x14ac:dyDescent="0.25">
      <c r="A20015" s="308"/>
      <c r="B20015" s="309"/>
      <c r="C20015" s="308"/>
      <c r="D20015" s="310"/>
    </row>
    <row r="20016" spans="1:4" x14ac:dyDescent="0.25">
      <c r="A20016" s="308"/>
      <c r="B20016" s="309"/>
      <c r="C20016" s="308"/>
      <c r="D20016" s="310"/>
    </row>
    <row r="20017" spans="1:4" x14ac:dyDescent="0.25">
      <c r="A20017" s="308"/>
      <c r="B20017" s="309"/>
      <c r="C20017" s="308"/>
      <c r="D20017" s="310"/>
    </row>
    <row r="20018" spans="1:4" x14ac:dyDescent="0.25">
      <c r="A20018" s="308"/>
      <c r="B20018" s="309"/>
      <c r="C20018" s="308"/>
      <c r="D20018" s="310"/>
    </row>
    <row r="20019" spans="1:4" x14ac:dyDescent="0.25">
      <c r="A20019" s="308"/>
      <c r="B20019" s="309"/>
      <c r="C20019" s="308"/>
      <c r="D20019" s="310"/>
    </row>
    <row r="20020" spans="1:4" x14ac:dyDescent="0.25">
      <c r="A20020" s="308"/>
      <c r="B20020" s="309"/>
      <c r="C20020" s="308"/>
      <c r="D20020" s="310"/>
    </row>
    <row r="20021" spans="1:4" x14ac:dyDescent="0.25">
      <c r="A20021" s="308"/>
      <c r="B20021" s="309"/>
      <c r="C20021" s="308"/>
      <c r="D20021" s="310"/>
    </row>
    <row r="20022" spans="1:4" x14ac:dyDescent="0.25">
      <c r="A20022" s="308"/>
      <c r="B20022" s="309"/>
      <c r="C20022" s="308"/>
      <c r="D20022" s="310"/>
    </row>
    <row r="20023" spans="1:4" x14ac:dyDescent="0.25">
      <c r="A20023" s="308"/>
      <c r="B20023" s="309"/>
      <c r="C20023" s="308"/>
      <c r="D20023" s="310"/>
    </row>
    <row r="20024" spans="1:4" x14ac:dyDescent="0.25">
      <c r="A20024" s="308"/>
      <c r="B20024" s="309"/>
      <c r="C20024" s="308"/>
      <c r="D20024" s="310"/>
    </row>
    <row r="20025" spans="1:4" x14ac:dyDescent="0.25">
      <c r="A20025" s="308"/>
      <c r="B20025" s="309"/>
      <c r="C20025" s="308"/>
      <c r="D20025" s="310"/>
    </row>
    <row r="20026" spans="1:4" x14ac:dyDescent="0.25">
      <c r="A20026" s="308"/>
      <c r="B20026" s="309"/>
      <c r="C20026" s="308"/>
      <c r="D20026" s="310"/>
    </row>
    <row r="20027" spans="1:4" x14ac:dyDescent="0.25">
      <c r="A20027" s="308"/>
      <c r="B20027" s="309"/>
      <c r="C20027" s="308"/>
      <c r="D20027" s="310"/>
    </row>
    <row r="20028" spans="1:4" x14ac:dyDescent="0.25">
      <c r="A20028" s="308"/>
      <c r="B20028" s="309"/>
      <c r="C20028" s="308"/>
      <c r="D20028" s="310"/>
    </row>
    <row r="20029" spans="1:4" x14ac:dyDescent="0.25">
      <c r="A20029" s="308"/>
      <c r="B20029" s="309"/>
      <c r="C20029" s="308"/>
      <c r="D20029" s="310"/>
    </row>
    <row r="20030" spans="1:4" x14ac:dyDescent="0.25">
      <c r="A20030" s="308"/>
      <c r="B20030" s="309"/>
      <c r="C20030" s="308"/>
      <c r="D20030" s="310"/>
    </row>
    <row r="20031" spans="1:4" x14ac:dyDescent="0.25">
      <c r="A20031" s="308"/>
      <c r="B20031" s="309"/>
      <c r="C20031" s="308"/>
      <c r="D20031" s="310"/>
    </row>
    <row r="20032" spans="1:4" x14ac:dyDescent="0.25">
      <c r="A20032" s="308"/>
      <c r="B20032" s="309"/>
      <c r="C20032" s="308"/>
      <c r="D20032" s="310"/>
    </row>
    <row r="20033" spans="1:4" x14ac:dyDescent="0.25">
      <c r="A20033" s="308"/>
      <c r="B20033" s="309"/>
      <c r="C20033" s="308"/>
      <c r="D20033" s="310"/>
    </row>
    <row r="20034" spans="1:4" x14ac:dyDescent="0.25">
      <c r="A20034" s="308"/>
      <c r="B20034" s="309"/>
      <c r="C20034" s="308"/>
      <c r="D20034" s="310"/>
    </row>
    <row r="20035" spans="1:4" x14ac:dyDescent="0.25">
      <c r="A20035" s="308"/>
      <c r="B20035" s="309"/>
      <c r="C20035" s="308"/>
      <c r="D20035" s="310"/>
    </row>
    <row r="20036" spans="1:4" x14ac:dyDescent="0.25">
      <c r="A20036" s="308"/>
      <c r="B20036" s="309"/>
      <c r="C20036" s="308"/>
      <c r="D20036" s="310"/>
    </row>
    <row r="20037" spans="1:4" x14ac:dyDescent="0.25">
      <c r="A20037" s="308"/>
      <c r="B20037" s="309"/>
      <c r="C20037" s="308"/>
      <c r="D20037" s="310"/>
    </row>
    <row r="20038" spans="1:4" x14ac:dyDescent="0.25">
      <c r="A20038" s="308"/>
      <c r="B20038" s="309"/>
      <c r="C20038" s="308"/>
      <c r="D20038" s="310"/>
    </row>
    <row r="20039" spans="1:4" x14ac:dyDescent="0.25">
      <c r="A20039" s="308"/>
      <c r="B20039" s="309"/>
      <c r="C20039" s="308"/>
      <c r="D20039" s="310"/>
    </row>
    <row r="20040" spans="1:4" x14ac:dyDescent="0.25">
      <c r="A20040" s="308"/>
      <c r="B20040" s="309"/>
      <c r="C20040" s="308"/>
      <c r="D20040" s="310"/>
    </row>
    <row r="20041" spans="1:4" x14ac:dyDescent="0.25">
      <c r="A20041" s="308"/>
      <c r="B20041" s="309"/>
      <c r="C20041" s="308"/>
      <c r="D20041" s="310"/>
    </row>
    <row r="20042" spans="1:4" x14ac:dyDescent="0.25">
      <c r="A20042" s="308"/>
      <c r="B20042" s="309"/>
      <c r="C20042" s="308"/>
      <c r="D20042" s="310"/>
    </row>
    <row r="20043" spans="1:4" x14ac:dyDescent="0.25">
      <c r="A20043" s="308"/>
      <c r="B20043" s="309"/>
      <c r="C20043" s="308"/>
      <c r="D20043" s="310"/>
    </row>
    <row r="20044" spans="1:4" x14ac:dyDescent="0.25">
      <c r="A20044" s="308"/>
      <c r="B20044" s="309"/>
      <c r="C20044" s="308"/>
      <c r="D20044" s="310"/>
    </row>
    <row r="20045" spans="1:4" x14ac:dyDescent="0.25">
      <c r="A20045" s="308"/>
      <c r="B20045" s="309"/>
      <c r="C20045" s="308"/>
      <c r="D20045" s="310"/>
    </row>
    <row r="20046" spans="1:4" x14ac:dyDescent="0.25">
      <c r="A20046" s="308"/>
      <c r="B20046" s="309"/>
      <c r="C20046" s="308"/>
      <c r="D20046" s="310"/>
    </row>
    <row r="20047" spans="1:4" x14ac:dyDescent="0.25">
      <c r="A20047" s="308"/>
      <c r="B20047" s="309"/>
      <c r="C20047" s="308"/>
      <c r="D20047" s="310"/>
    </row>
    <row r="20048" spans="1:4" x14ac:dyDescent="0.25">
      <c r="A20048" s="308"/>
      <c r="B20048" s="309"/>
      <c r="C20048" s="308"/>
      <c r="D20048" s="310"/>
    </row>
    <row r="20049" spans="1:4" x14ac:dyDescent="0.25">
      <c r="A20049" s="308"/>
      <c r="B20049" s="309"/>
      <c r="C20049" s="308"/>
      <c r="D20049" s="310"/>
    </row>
    <row r="20050" spans="1:4" x14ac:dyDescent="0.25">
      <c r="A20050" s="308"/>
      <c r="B20050" s="309"/>
      <c r="C20050" s="308"/>
      <c r="D20050" s="310"/>
    </row>
    <row r="20051" spans="1:4" x14ac:dyDescent="0.25">
      <c r="A20051" s="308"/>
      <c r="B20051" s="309"/>
      <c r="C20051" s="308"/>
      <c r="D20051" s="310"/>
    </row>
    <row r="20052" spans="1:4" x14ac:dyDescent="0.25">
      <c r="A20052" s="308"/>
      <c r="B20052" s="309"/>
      <c r="C20052" s="308"/>
      <c r="D20052" s="310"/>
    </row>
    <row r="20053" spans="1:4" x14ac:dyDescent="0.25">
      <c r="A20053" s="308"/>
      <c r="B20053" s="309"/>
      <c r="C20053" s="308"/>
      <c r="D20053" s="310"/>
    </row>
    <row r="20054" spans="1:4" x14ac:dyDescent="0.25">
      <c r="A20054" s="308"/>
      <c r="B20054" s="309"/>
      <c r="C20054" s="308"/>
      <c r="D20054" s="310"/>
    </row>
    <row r="20055" spans="1:4" x14ac:dyDescent="0.25">
      <c r="A20055" s="308"/>
      <c r="B20055" s="309"/>
      <c r="C20055" s="308"/>
      <c r="D20055" s="310"/>
    </row>
    <row r="20056" spans="1:4" x14ac:dyDescent="0.25">
      <c r="A20056" s="308"/>
      <c r="B20056" s="309"/>
      <c r="C20056" s="308"/>
      <c r="D20056" s="310"/>
    </row>
    <row r="20057" spans="1:4" x14ac:dyDescent="0.25">
      <c r="A20057" s="308"/>
      <c r="B20057" s="309"/>
      <c r="C20057" s="308"/>
      <c r="D20057" s="310"/>
    </row>
    <row r="20058" spans="1:4" x14ac:dyDescent="0.25">
      <c r="A20058" s="308"/>
      <c r="B20058" s="309"/>
      <c r="C20058" s="308"/>
      <c r="D20058" s="310"/>
    </row>
    <row r="20059" spans="1:4" x14ac:dyDescent="0.25">
      <c r="A20059" s="308"/>
      <c r="B20059" s="309"/>
      <c r="C20059" s="308"/>
      <c r="D20059" s="310"/>
    </row>
    <row r="20060" spans="1:4" x14ac:dyDescent="0.25">
      <c r="A20060" s="308"/>
      <c r="B20060" s="309"/>
      <c r="C20060" s="308"/>
      <c r="D20060" s="310"/>
    </row>
    <row r="20061" spans="1:4" x14ac:dyDescent="0.25">
      <c r="A20061" s="308"/>
      <c r="B20061" s="309"/>
      <c r="C20061" s="308"/>
      <c r="D20061" s="310"/>
    </row>
    <row r="20062" spans="1:4" x14ac:dyDescent="0.25">
      <c r="A20062" s="308"/>
      <c r="B20062" s="309"/>
      <c r="C20062" s="308"/>
      <c r="D20062" s="310"/>
    </row>
    <row r="20063" spans="1:4" x14ac:dyDescent="0.25">
      <c r="A20063" s="308"/>
      <c r="B20063" s="309"/>
      <c r="C20063" s="308"/>
      <c r="D20063" s="310"/>
    </row>
    <row r="20064" spans="1:4" x14ac:dyDescent="0.25">
      <c r="A20064" s="308"/>
      <c r="B20064" s="309"/>
      <c r="C20064" s="308"/>
      <c r="D20064" s="310"/>
    </row>
    <row r="20065" spans="1:4" x14ac:dyDescent="0.25">
      <c r="A20065" s="308"/>
      <c r="B20065" s="309"/>
      <c r="C20065" s="308"/>
      <c r="D20065" s="310"/>
    </row>
    <row r="20066" spans="1:4" x14ac:dyDescent="0.25">
      <c r="A20066" s="308"/>
      <c r="B20066" s="309"/>
      <c r="C20066" s="308"/>
      <c r="D20066" s="310"/>
    </row>
    <row r="20067" spans="1:4" x14ac:dyDescent="0.25">
      <c r="A20067" s="308"/>
      <c r="B20067" s="309"/>
      <c r="C20067" s="308"/>
      <c r="D20067" s="310"/>
    </row>
    <row r="20068" spans="1:4" x14ac:dyDescent="0.25">
      <c r="A20068" s="308"/>
      <c r="B20068" s="309"/>
      <c r="C20068" s="308"/>
      <c r="D20068" s="310"/>
    </row>
    <row r="20069" spans="1:4" x14ac:dyDescent="0.25">
      <c r="A20069" s="308"/>
      <c r="B20069" s="309"/>
      <c r="C20069" s="308"/>
      <c r="D20069" s="310"/>
    </row>
    <row r="20070" spans="1:4" x14ac:dyDescent="0.25">
      <c r="A20070" s="308"/>
      <c r="B20070" s="309"/>
      <c r="C20070" s="308"/>
      <c r="D20070" s="310"/>
    </row>
    <row r="20071" spans="1:4" x14ac:dyDescent="0.25">
      <c r="A20071" s="308"/>
      <c r="B20071" s="309"/>
      <c r="C20071" s="308"/>
      <c r="D20071" s="310"/>
    </row>
    <row r="20072" spans="1:4" x14ac:dyDescent="0.25">
      <c r="A20072" s="308"/>
      <c r="B20072" s="309"/>
      <c r="C20072" s="308"/>
      <c r="D20072" s="310"/>
    </row>
    <row r="20073" spans="1:4" x14ac:dyDescent="0.25">
      <c r="A20073" s="308"/>
      <c r="B20073" s="309"/>
      <c r="C20073" s="308"/>
      <c r="D20073" s="310"/>
    </row>
    <row r="20074" spans="1:4" x14ac:dyDescent="0.25">
      <c r="A20074" s="308"/>
      <c r="B20074" s="309"/>
      <c r="C20074" s="308"/>
      <c r="D20074" s="310"/>
    </row>
    <row r="20075" spans="1:4" x14ac:dyDescent="0.25">
      <c r="A20075" s="308"/>
      <c r="B20075" s="309"/>
      <c r="C20075" s="308"/>
      <c r="D20075" s="310"/>
    </row>
    <row r="20076" spans="1:4" x14ac:dyDescent="0.25">
      <c r="A20076" s="308"/>
      <c r="B20076" s="309"/>
      <c r="C20076" s="308"/>
      <c r="D20076" s="310"/>
    </row>
    <row r="20077" spans="1:4" x14ac:dyDescent="0.25">
      <c r="A20077" s="308"/>
      <c r="B20077" s="309"/>
      <c r="C20077" s="308"/>
      <c r="D20077" s="310"/>
    </row>
    <row r="20078" spans="1:4" x14ac:dyDescent="0.25">
      <c r="A20078" s="308"/>
      <c r="B20078" s="309"/>
      <c r="C20078" s="308"/>
      <c r="D20078" s="310"/>
    </row>
    <row r="20079" spans="1:4" x14ac:dyDescent="0.25">
      <c r="A20079" s="308"/>
      <c r="B20079" s="309"/>
      <c r="C20079" s="308"/>
      <c r="D20079" s="310"/>
    </row>
    <row r="20080" spans="1:4" x14ac:dyDescent="0.25">
      <c r="A20080" s="308"/>
      <c r="B20080" s="309"/>
      <c r="C20080" s="308"/>
      <c r="D20080" s="310"/>
    </row>
    <row r="20081" spans="1:4" x14ac:dyDescent="0.25">
      <c r="A20081" s="308"/>
      <c r="B20081" s="309"/>
      <c r="C20081" s="308"/>
      <c r="D20081" s="310"/>
    </row>
    <row r="20082" spans="1:4" x14ac:dyDescent="0.25">
      <c r="A20082" s="308"/>
      <c r="B20082" s="309"/>
      <c r="C20082" s="308"/>
      <c r="D20082" s="310"/>
    </row>
    <row r="20083" spans="1:4" x14ac:dyDescent="0.25">
      <c r="A20083" s="308"/>
      <c r="B20083" s="309"/>
      <c r="C20083" s="308"/>
      <c r="D20083" s="310"/>
    </row>
    <row r="20084" spans="1:4" x14ac:dyDescent="0.25">
      <c r="A20084" s="308"/>
      <c r="B20084" s="309"/>
      <c r="C20084" s="308"/>
      <c r="D20084" s="310"/>
    </row>
    <row r="20085" spans="1:4" x14ac:dyDescent="0.25">
      <c r="A20085" s="308"/>
      <c r="B20085" s="309"/>
      <c r="C20085" s="308"/>
      <c r="D20085" s="310"/>
    </row>
    <row r="20086" spans="1:4" x14ac:dyDescent="0.25">
      <c r="A20086" s="308"/>
      <c r="B20086" s="309"/>
      <c r="C20086" s="308"/>
      <c r="D20086" s="310"/>
    </row>
    <row r="20087" spans="1:4" x14ac:dyDescent="0.25">
      <c r="A20087" s="308"/>
      <c r="B20087" s="309"/>
      <c r="C20087" s="308"/>
      <c r="D20087" s="310"/>
    </row>
    <row r="20088" spans="1:4" x14ac:dyDescent="0.25">
      <c r="A20088" s="308"/>
      <c r="B20088" s="309"/>
      <c r="C20088" s="308"/>
      <c r="D20088" s="310"/>
    </row>
    <row r="20089" spans="1:4" x14ac:dyDescent="0.25">
      <c r="A20089" s="308"/>
      <c r="B20089" s="309"/>
      <c r="C20089" s="308"/>
      <c r="D20089" s="310"/>
    </row>
    <row r="20090" spans="1:4" x14ac:dyDescent="0.25">
      <c r="A20090" s="308"/>
      <c r="B20090" s="309"/>
      <c r="C20090" s="308"/>
      <c r="D20090" s="310"/>
    </row>
    <row r="20091" spans="1:4" x14ac:dyDescent="0.25">
      <c r="A20091" s="308"/>
      <c r="B20091" s="309"/>
      <c r="C20091" s="308"/>
      <c r="D20091" s="310"/>
    </row>
    <row r="20092" spans="1:4" x14ac:dyDescent="0.25">
      <c r="A20092" s="308"/>
      <c r="B20092" s="309"/>
      <c r="C20092" s="308"/>
      <c r="D20092" s="310"/>
    </row>
    <row r="20093" spans="1:4" x14ac:dyDescent="0.25">
      <c r="A20093" s="308"/>
      <c r="B20093" s="309"/>
      <c r="C20093" s="308"/>
      <c r="D20093" s="310"/>
    </row>
    <row r="20094" spans="1:4" x14ac:dyDescent="0.25">
      <c r="A20094" s="308"/>
      <c r="B20094" s="309"/>
      <c r="C20094" s="308"/>
      <c r="D20094" s="310"/>
    </row>
    <row r="20095" spans="1:4" x14ac:dyDescent="0.25">
      <c r="A20095" s="308"/>
      <c r="B20095" s="309"/>
      <c r="C20095" s="308"/>
      <c r="D20095" s="310"/>
    </row>
    <row r="20096" spans="1:4" x14ac:dyDescent="0.25">
      <c r="A20096" s="308"/>
      <c r="B20096" s="309"/>
      <c r="C20096" s="308"/>
      <c r="D20096" s="310"/>
    </row>
    <row r="20097" spans="1:4" x14ac:dyDescent="0.25">
      <c r="A20097" s="308"/>
      <c r="B20097" s="309"/>
      <c r="C20097" s="308"/>
      <c r="D20097" s="310"/>
    </row>
    <row r="20098" spans="1:4" x14ac:dyDescent="0.25">
      <c r="A20098" s="308"/>
      <c r="B20098" s="309"/>
      <c r="C20098" s="308"/>
      <c r="D20098" s="310"/>
    </row>
    <row r="20099" spans="1:4" x14ac:dyDescent="0.25">
      <c r="A20099" s="308"/>
      <c r="B20099" s="309"/>
      <c r="C20099" s="308"/>
      <c r="D20099" s="310"/>
    </row>
    <row r="20100" spans="1:4" x14ac:dyDescent="0.25">
      <c r="A20100" s="308"/>
      <c r="B20100" s="309"/>
      <c r="C20100" s="308"/>
      <c r="D20100" s="310"/>
    </row>
    <row r="20101" spans="1:4" x14ac:dyDescent="0.25">
      <c r="A20101" s="308"/>
      <c r="B20101" s="309"/>
      <c r="C20101" s="308"/>
      <c r="D20101" s="310"/>
    </row>
    <row r="20102" spans="1:4" x14ac:dyDescent="0.25">
      <c r="A20102" s="308"/>
      <c r="B20102" s="309"/>
      <c r="C20102" s="308"/>
      <c r="D20102" s="310"/>
    </row>
    <row r="20103" spans="1:4" x14ac:dyDescent="0.25">
      <c r="A20103" s="308"/>
      <c r="B20103" s="309"/>
      <c r="C20103" s="308"/>
      <c r="D20103" s="310"/>
    </row>
    <row r="20104" spans="1:4" x14ac:dyDescent="0.25">
      <c r="A20104" s="308"/>
      <c r="B20104" s="309"/>
      <c r="C20104" s="308"/>
      <c r="D20104" s="310"/>
    </row>
    <row r="20105" spans="1:4" x14ac:dyDescent="0.25">
      <c r="A20105" s="308"/>
      <c r="B20105" s="309"/>
      <c r="C20105" s="308"/>
      <c r="D20105" s="310"/>
    </row>
    <row r="20106" spans="1:4" x14ac:dyDescent="0.25">
      <c r="A20106" s="308"/>
      <c r="B20106" s="309"/>
      <c r="C20106" s="308"/>
      <c r="D20106" s="310"/>
    </row>
    <row r="20107" spans="1:4" x14ac:dyDescent="0.25">
      <c r="A20107" s="308"/>
      <c r="B20107" s="309"/>
      <c r="C20107" s="308"/>
      <c r="D20107" s="310"/>
    </row>
    <row r="20108" spans="1:4" x14ac:dyDescent="0.25">
      <c r="A20108" s="308"/>
      <c r="B20108" s="309"/>
      <c r="C20108" s="308"/>
      <c r="D20108" s="310"/>
    </row>
    <row r="20109" spans="1:4" x14ac:dyDescent="0.25">
      <c r="A20109" s="308"/>
      <c r="B20109" s="309"/>
      <c r="C20109" s="308"/>
      <c r="D20109" s="310"/>
    </row>
    <row r="20110" spans="1:4" x14ac:dyDescent="0.25">
      <c r="A20110" s="308"/>
      <c r="B20110" s="309"/>
      <c r="C20110" s="308"/>
      <c r="D20110" s="310"/>
    </row>
    <row r="20111" spans="1:4" x14ac:dyDescent="0.25">
      <c r="A20111" s="308"/>
      <c r="B20111" s="309"/>
      <c r="C20111" s="308"/>
      <c r="D20111" s="310"/>
    </row>
    <row r="20112" spans="1:4" x14ac:dyDescent="0.25">
      <c r="A20112" s="308"/>
      <c r="B20112" s="309"/>
      <c r="C20112" s="308"/>
      <c r="D20112" s="310"/>
    </row>
    <row r="20113" spans="1:4" x14ac:dyDescent="0.25">
      <c r="A20113" s="308"/>
      <c r="B20113" s="309"/>
      <c r="C20113" s="308"/>
      <c r="D20113" s="310"/>
    </row>
    <row r="20114" spans="1:4" x14ac:dyDescent="0.25">
      <c r="A20114" s="308"/>
      <c r="B20114" s="309"/>
      <c r="C20114" s="308"/>
      <c r="D20114" s="310"/>
    </row>
    <row r="20115" spans="1:4" x14ac:dyDescent="0.25">
      <c r="A20115" s="308"/>
      <c r="B20115" s="309"/>
      <c r="C20115" s="308"/>
      <c r="D20115" s="310"/>
    </row>
    <row r="20116" spans="1:4" x14ac:dyDescent="0.25">
      <c r="A20116" s="308"/>
      <c r="B20116" s="309"/>
      <c r="C20116" s="308"/>
      <c r="D20116" s="310"/>
    </row>
    <row r="20117" spans="1:4" x14ac:dyDescent="0.25">
      <c r="A20117" s="308"/>
      <c r="B20117" s="309"/>
      <c r="C20117" s="308"/>
      <c r="D20117" s="310"/>
    </row>
    <row r="20118" spans="1:4" x14ac:dyDescent="0.25">
      <c r="A20118" s="308"/>
      <c r="B20118" s="309"/>
      <c r="C20118" s="308"/>
      <c r="D20118" s="310"/>
    </row>
    <row r="20119" spans="1:4" x14ac:dyDescent="0.25">
      <c r="A20119" s="308"/>
      <c r="B20119" s="309"/>
      <c r="C20119" s="308"/>
      <c r="D20119" s="310"/>
    </row>
    <row r="20120" spans="1:4" x14ac:dyDescent="0.25">
      <c r="A20120" s="308"/>
      <c r="B20120" s="309"/>
      <c r="C20120" s="308"/>
      <c r="D20120" s="310"/>
    </row>
    <row r="20121" spans="1:4" x14ac:dyDescent="0.25">
      <c r="A20121" s="308"/>
      <c r="B20121" s="309"/>
      <c r="C20121" s="308"/>
      <c r="D20121" s="310"/>
    </row>
    <row r="20122" spans="1:4" x14ac:dyDescent="0.25">
      <c r="A20122" s="308"/>
      <c r="B20122" s="309"/>
      <c r="C20122" s="308"/>
      <c r="D20122" s="310"/>
    </row>
    <row r="20123" spans="1:4" x14ac:dyDescent="0.25">
      <c r="A20123" s="308"/>
      <c r="B20123" s="309"/>
      <c r="C20123" s="308"/>
      <c r="D20123" s="310"/>
    </row>
    <row r="20124" spans="1:4" x14ac:dyDescent="0.25">
      <c r="A20124" s="308"/>
      <c r="B20124" s="309"/>
      <c r="C20124" s="308"/>
      <c r="D20124" s="310"/>
    </row>
    <row r="20125" spans="1:4" x14ac:dyDescent="0.25">
      <c r="A20125" s="308"/>
      <c r="B20125" s="309"/>
      <c r="C20125" s="308"/>
      <c r="D20125" s="310"/>
    </row>
    <row r="20126" spans="1:4" x14ac:dyDescent="0.25">
      <c r="A20126" s="308"/>
      <c r="B20126" s="309"/>
      <c r="C20126" s="308"/>
      <c r="D20126" s="310"/>
    </row>
    <row r="20127" spans="1:4" x14ac:dyDescent="0.25">
      <c r="A20127" s="308"/>
      <c r="B20127" s="309"/>
      <c r="C20127" s="308"/>
      <c r="D20127" s="310"/>
    </row>
    <row r="20128" spans="1:4" x14ac:dyDescent="0.25">
      <c r="A20128" s="308"/>
      <c r="B20128" s="309"/>
      <c r="C20128" s="308"/>
      <c r="D20128" s="310"/>
    </row>
    <row r="20129" spans="1:4" x14ac:dyDescent="0.25">
      <c r="A20129" s="308"/>
      <c r="B20129" s="309"/>
      <c r="C20129" s="308"/>
      <c r="D20129" s="310"/>
    </row>
    <row r="20130" spans="1:4" x14ac:dyDescent="0.25">
      <c r="A20130" s="308"/>
      <c r="B20130" s="309"/>
      <c r="C20130" s="308"/>
      <c r="D20130" s="310"/>
    </row>
    <row r="20131" spans="1:4" x14ac:dyDescent="0.25">
      <c r="A20131" s="308"/>
      <c r="B20131" s="309"/>
      <c r="C20131" s="308"/>
      <c r="D20131" s="310"/>
    </row>
    <row r="20132" spans="1:4" x14ac:dyDescent="0.25">
      <c r="A20132" s="308"/>
      <c r="B20132" s="309"/>
      <c r="C20132" s="308"/>
      <c r="D20132" s="310"/>
    </row>
    <row r="20133" spans="1:4" x14ac:dyDescent="0.25">
      <c r="A20133" s="308"/>
      <c r="B20133" s="309"/>
      <c r="C20133" s="308"/>
      <c r="D20133" s="310"/>
    </row>
    <row r="20134" spans="1:4" x14ac:dyDescent="0.25">
      <c r="A20134" s="308"/>
      <c r="B20134" s="309"/>
      <c r="C20134" s="308"/>
      <c r="D20134" s="310"/>
    </row>
    <row r="20135" spans="1:4" x14ac:dyDescent="0.25">
      <c r="A20135" s="308"/>
      <c r="B20135" s="309"/>
      <c r="C20135" s="308"/>
      <c r="D20135" s="310"/>
    </row>
    <row r="20136" spans="1:4" x14ac:dyDescent="0.25">
      <c r="A20136" s="308"/>
      <c r="B20136" s="309"/>
      <c r="C20136" s="308"/>
      <c r="D20136" s="310"/>
    </row>
    <row r="20137" spans="1:4" x14ac:dyDescent="0.25">
      <c r="A20137" s="308"/>
      <c r="B20137" s="309"/>
      <c r="C20137" s="308"/>
      <c r="D20137" s="310"/>
    </row>
    <row r="20138" spans="1:4" x14ac:dyDescent="0.25">
      <c r="A20138" s="308"/>
      <c r="B20138" s="309"/>
      <c r="C20138" s="308"/>
      <c r="D20138" s="310"/>
    </row>
    <row r="20139" spans="1:4" x14ac:dyDescent="0.25">
      <c r="A20139" s="308"/>
      <c r="B20139" s="309"/>
      <c r="C20139" s="308"/>
      <c r="D20139" s="310"/>
    </row>
    <row r="20140" spans="1:4" x14ac:dyDescent="0.25">
      <c r="A20140" s="308"/>
      <c r="B20140" s="309"/>
      <c r="C20140" s="308"/>
      <c r="D20140" s="310"/>
    </row>
    <row r="20141" spans="1:4" x14ac:dyDescent="0.25">
      <c r="A20141" s="308"/>
      <c r="B20141" s="309"/>
      <c r="C20141" s="308"/>
      <c r="D20141" s="310"/>
    </row>
    <row r="20142" spans="1:4" x14ac:dyDescent="0.25">
      <c r="A20142" s="308"/>
      <c r="B20142" s="309"/>
      <c r="C20142" s="308"/>
      <c r="D20142" s="310"/>
    </row>
    <row r="20143" spans="1:4" x14ac:dyDescent="0.25">
      <c r="A20143" s="308"/>
      <c r="B20143" s="309"/>
      <c r="C20143" s="308"/>
      <c r="D20143" s="310"/>
    </row>
    <row r="20144" spans="1:4" x14ac:dyDescent="0.25">
      <c r="A20144" s="308"/>
      <c r="B20144" s="309"/>
      <c r="C20144" s="308"/>
      <c r="D20144" s="310"/>
    </row>
    <row r="20145" spans="1:4" x14ac:dyDescent="0.25">
      <c r="A20145" s="308"/>
      <c r="B20145" s="309"/>
      <c r="C20145" s="308"/>
      <c r="D20145" s="310"/>
    </row>
    <row r="20146" spans="1:4" x14ac:dyDescent="0.25">
      <c r="A20146" s="308"/>
      <c r="B20146" s="309"/>
      <c r="C20146" s="308"/>
      <c r="D20146" s="310"/>
    </row>
    <row r="20147" spans="1:4" x14ac:dyDescent="0.25">
      <c r="A20147" s="308"/>
      <c r="B20147" s="309"/>
      <c r="C20147" s="308"/>
      <c r="D20147" s="310"/>
    </row>
    <row r="20148" spans="1:4" x14ac:dyDescent="0.25">
      <c r="A20148" s="308"/>
      <c r="B20148" s="309"/>
      <c r="C20148" s="308"/>
      <c r="D20148" s="310"/>
    </row>
    <row r="20149" spans="1:4" x14ac:dyDescent="0.25">
      <c r="A20149" s="308"/>
      <c r="B20149" s="309"/>
      <c r="C20149" s="308"/>
      <c r="D20149" s="310"/>
    </row>
    <row r="20150" spans="1:4" x14ac:dyDescent="0.25">
      <c r="A20150" s="308"/>
      <c r="B20150" s="309"/>
      <c r="C20150" s="308"/>
      <c r="D20150" s="310"/>
    </row>
    <row r="20151" spans="1:4" x14ac:dyDescent="0.25">
      <c r="A20151" s="308"/>
      <c r="B20151" s="309"/>
      <c r="C20151" s="308"/>
      <c r="D20151" s="310"/>
    </row>
    <row r="20152" spans="1:4" x14ac:dyDescent="0.25">
      <c r="A20152" s="308"/>
      <c r="B20152" s="309"/>
      <c r="C20152" s="308"/>
      <c r="D20152" s="310"/>
    </row>
    <row r="20153" spans="1:4" x14ac:dyDescent="0.25">
      <c r="A20153" s="308"/>
      <c r="B20153" s="309"/>
      <c r="C20153" s="308"/>
      <c r="D20153" s="310"/>
    </row>
    <row r="20154" spans="1:4" x14ac:dyDescent="0.25">
      <c r="A20154" s="308"/>
      <c r="B20154" s="309"/>
      <c r="C20154" s="308"/>
      <c r="D20154" s="310"/>
    </row>
    <row r="20155" spans="1:4" x14ac:dyDescent="0.25">
      <c r="A20155" s="308"/>
      <c r="B20155" s="309"/>
      <c r="C20155" s="308"/>
      <c r="D20155" s="310"/>
    </row>
    <row r="20156" spans="1:4" x14ac:dyDescent="0.25">
      <c r="A20156" s="308"/>
      <c r="B20156" s="309"/>
      <c r="C20156" s="308"/>
      <c r="D20156" s="310"/>
    </row>
    <row r="20157" spans="1:4" x14ac:dyDescent="0.25">
      <c r="A20157" s="308"/>
      <c r="B20157" s="309"/>
      <c r="C20157" s="308"/>
      <c r="D20157" s="310"/>
    </row>
    <row r="20158" spans="1:4" x14ac:dyDescent="0.25">
      <c r="A20158" s="308"/>
      <c r="B20158" s="309"/>
      <c r="C20158" s="308"/>
      <c r="D20158" s="310"/>
    </row>
    <row r="20159" spans="1:4" x14ac:dyDescent="0.25">
      <c r="A20159" s="308"/>
      <c r="B20159" s="309"/>
      <c r="C20159" s="308"/>
      <c r="D20159" s="310"/>
    </row>
    <row r="20160" spans="1:4" x14ac:dyDescent="0.25">
      <c r="A20160" s="308"/>
      <c r="B20160" s="309"/>
      <c r="C20160" s="308"/>
      <c r="D20160" s="310"/>
    </row>
    <row r="20161" spans="1:4" x14ac:dyDescent="0.25">
      <c r="A20161" s="308"/>
      <c r="B20161" s="309"/>
      <c r="C20161" s="308"/>
      <c r="D20161" s="310"/>
    </row>
    <row r="20162" spans="1:4" x14ac:dyDescent="0.25">
      <c r="A20162" s="308"/>
      <c r="B20162" s="309"/>
      <c r="C20162" s="308"/>
      <c r="D20162" s="310"/>
    </row>
    <row r="20163" spans="1:4" x14ac:dyDescent="0.25">
      <c r="A20163" s="308"/>
      <c r="B20163" s="309"/>
      <c r="C20163" s="308"/>
      <c r="D20163" s="310"/>
    </row>
    <row r="20164" spans="1:4" x14ac:dyDescent="0.25">
      <c r="A20164" s="308"/>
      <c r="B20164" s="309"/>
      <c r="C20164" s="308"/>
      <c r="D20164" s="310"/>
    </row>
    <row r="20165" spans="1:4" x14ac:dyDescent="0.25">
      <c r="A20165" s="308"/>
      <c r="B20165" s="309"/>
      <c r="C20165" s="308"/>
      <c r="D20165" s="310"/>
    </row>
    <row r="20166" spans="1:4" x14ac:dyDescent="0.25">
      <c r="A20166" s="308"/>
      <c r="B20166" s="309"/>
      <c r="C20166" s="308"/>
      <c r="D20166" s="310"/>
    </row>
    <row r="20167" spans="1:4" x14ac:dyDescent="0.25">
      <c r="A20167" s="308"/>
      <c r="B20167" s="309"/>
      <c r="C20167" s="308"/>
      <c r="D20167" s="310"/>
    </row>
    <row r="20168" spans="1:4" x14ac:dyDescent="0.25">
      <c r="A20168" s="308"/>
      <c r="B20168" s="309"/>
      <c r="C20168" s="308"/>
      <c r="D20168" s="310"/>
    </row>
    <row r="20169" spans="1:4" x14ac:dyDescent="0.25">
      <c r="A20169" s="308"/>
      <c r="B20169" s="309"/>
      <c r="C20169" s="308"/>
      <c r="D20169" s="310"/>
    </row>
    <row r="20170" spans="1:4" x14ac:dyDescent="0.25">
      <c r="A20170" s="308"/>
      <c r="B20170" s="309"/>
      <c r="C20170" s="308"/>
      <c r="D20170" s="310"/>
    </row>
    <row r="20171" spans="1:4" x14ac:dyDescent="0.25">
      <c r="A20171" s="308"/>
      <c r="B20171" s="309"/>
      <c r="C20171" s="308"/>
      <c r="D20171" s="310"/>
    </row>
    <row r="20172" spans="1:4" x14ac:dyDescent="0.25">
      <c r="A20172" s="308"/>
      <c r="B20172" s="309"/>
      <c r="C20172" s="308"/>
      <c r="D20172" s="310"/>
    </row>
    <row r="20173" spans="1:4" x14ac:dyDescent="0.25">
      <c r="A20173" s="308"/>
      <c r="B20173" s="309"/>
      <c r="C20173" s="308"/>
      <c r="D20173" s="310"/>
    </row>
    <row r="20174" spans="1:4" x14ac:dyDescent="0.25">
      <c r="A20174" s="308"/>
      <c r="B20174" s="309"/>
      <c r="C20174" s="308"/>
      <c r="D20174" s="310"/>
    </row>
    <row r="20175" spans="1:4" x14ac:dyDescent="0.25">
      <c r="A20175" s="308"/>
      <c r="B20175" s="309"/>
      <c r="C20175" s="308"/>
      <c r="D20175" s="310"/>
    </row>
    <row r="20176" spans="1:4" x14ac:dyDescent="0.25">
      <c r="A20176" s="308"/>
      <c r="B20176" s="309"/>
      <c r="C20176" s="308"/>
      <c r="D20176" s="310"/>
    </row>
    <row r="20177" spans="1:4" x14ac:dyDescent="0.25">
      <c r="A20177" s="308"/>
      <c r="B20177" s="309"/>
      <c r="C20177" s="308"/>
      <c r="D20177" s="310"/>
    </row>
    <row r="20178" spans="1:4" x14ac:dyDescent="0.25">
      <c r="A20178" s="308"/>
      <c r="B20178" s="309"/>
      <c r="C20178" s="308"/>
      <c r="D20178" s="310"/>
    </row>
    <row r="20179" spans="1:4" x14ac:dyDescent="0.25">
      <c r="A20179" s="308"/>
      <c r="B20179" s="309"/>
      <c r="C20179" s="308"/>
      <c r="D20179" s="310"/>
    </row>
    <row r="20180" spans="1:4" x14ac:dyDescent="0.25">
      <c r="A20180" s="308"/>
      <c r="B20180" s="309"/>
      <c r="C20180" s="308"/>
      <c r="D20180" s="310"/>
    </row>
    <row r="20181" spans="1:4" x14ac:dyDescent="0.25">
      <c r="A20181" s="308"/>
      <c r="B20181" s="309"/>
      <c r="C20181" s="308"/>
      <c r="D20181" s="310"/>
    </row>
    <row r="20182" spans="1:4" x14ac:dyDescent="0.25">
      <c r="A20182" s="308"/>
      <c r="B20182" s="309"/>
      <c r="C20182" s="308"/>
      <c r="D20182" s="310"/>
    </row>
    <row r="20183" spans="1:4" x14ac:dyDescent="0.25">
      <c r="A20183" s="308"/>
      <c r="B20183" s="309"/>
      <c r="C20183" s="308"/>
      <c r="D20183" s="310"/>
    </row>
    <row r="20184" spans="1:4" x14ac:dyDescent="0.25">
      <c r="A20184" s="308"/>
      <c r="B20184" s="309"/>
      <c r="C20184" s="308"/>
      <c r="D20184" s="310"/>
    </row>
    <row r="20185" spans="1:4" x14ac:dyDescent="0.25">
      <c r="A20185" s="308"/>
      <c r="B20185" s="309"/>
      <c r="C20185" s="308"/>
      <c r="D20185" s="310"/>
    </row>
    <row r="20186" spans="1:4" x14ac:dyDescent="0.25">
      <c r="A20186" s="308"/>
      <c r="B20186" s="309"/>
      <c r="C20186" s="308"/>
      <c r="D20186" s="310"/>
    </row>
    <row r="20187" spans="1:4" x14ac:dyDescent="0.25">
      <c r="A20187" s="308"/>
      <c r="B20187" s="309"/>
      <c r="C20187" s="308"/>
      <c r="D20187" s="310"/>
    </row>
    <row r="20188" spans="1:4" x14ac:dyDescent="0.25">
      <c r="A20188" s="308"/>
      <c r="B20188" s="309"/>
      <c r="C20188" s="308"/>
      <c r="D20188" s="310"/>
    </row>
    <row r="20189" spans="1:4" x14ac:dyDescent="0.25">
      <c r="A20189" s="308"/>
      <c r="B20189" s="309"/>
      <c r="C20189" s="308"/>
      <c r="D20189" s="310"/>
    </row>
    <row r="20190" spans="1:4" x14ac:dyDescent="0.25">
      <c r="A20190" s="308"/>
      <c r="B20190" s="309"/>
      <c r="C20190" s="308"/>
      <c r="D20190" s="310"/>
    </row>
    <row r="20191" spans="1:4" x14ac:dyDescent="0.25">
      <c r="A20191" s="308"/>
      <c r="B20191" s="309"/>
      <c r="C20191" s="308"/>
      <c r="D20191" s="310"/>
    </row>
    <row r="20192" spans="1:4" x14ac:dyDescent="0.25">
      <c r="A20192" s="308"/>
      <c r="B20192" s="309"/>
      <c r="C20192" s="308"/>
      <c r="D20192" s="310"/>
    </row>
    <row r="20193" spans="1:4" x14ac:dyDescent="0.25">
      <c r="A20193" s="308"/>
      <c r="B20193" s="309"/>
      <c r="C20193" s="308"/>
      <c r="D20193" s="310"/>
    </row>
    <row r="20194" spans="1:4" x14ac:dyDescent="0.25">
      <c r="A20194" s="308"/>
      <c r="B20194" s="309"/>
      <c r="C20194" s="308"/>
      <c r="D20194" s="310"/>
    </row>
    <row r="20195" spans="1:4" x14ac:dyDescent="0.25">
      <c r="A20195" s="308"/>
      <c r="B20195" s="309"/>
      <c r="C20195" s="308"/>
      <c r="D20195" s="310"/>
    </row>
    <row r="20196" spans="1:4" x14ac:dyDescent="0.25">
      <c r="A20196" s="308"/>
      <c r="B20196" s="309"/>
      <c r="C20196" s="308"/>
      <c r="D20196" s="310"/>
    </row>
    <row r="20197" spans="1:4" x14ac:dyDescent="0.25">
      <c r="A20197" s="308"/>
      <c r="B20197" s="309"/>
      <c r="C20197" s="308"/>
      <c r="D20197" s="310"/>
    </row>
    <row r="20198" spans="1:4" x14ac:dyDescent="0.25">
      <c r="A20198" s="308"/>
      <c r="B20198" s="309"/>
      <c r="C20198" s="308"/>
      <c r="D20198" s="310"/>
    </row>
    <row r="20199" spans="1:4" x14ac:dyDescent="0.25">
      <c r="A20199" s="308"/>
      <c r="B20199" s="309"/>
      <c r="C20199" s="308"/>
      <c r="D20199" s="310"/>
    </row>
    <row r="20200" spans="1:4" x14ac:dyDescent="0.25">
      <c r="A20200" s="308"/>
      <c r="B20200" s="309"/>
      <c r="C20200" s="308"/>
      <c r="D20200" s="310"/>
    </row>
    <row r="20201" spans="1:4" x14ac:dyDescent="0.25">
      <c r="A20201" s="308"/>
      <c r="B20201" s="309"/>
      <c r="C20201" s="308"/>
      <c r="D20201" s="310"/>
    </row>
    <row r="20202" spans="1:4" x14ac:dyDescent="0.25">
      <c r="A20202" s="308"/>
      <c r="B20202" s="309"/>
      <c r="C20202" s="308"/>
      <c r="D20202" s="310"/>
    </row>
    <row r="20203" spans="1:4" x14ac:dyDescent="0.25">
      <c r="A20203" s="308"/>
      <c r="B20203" s="309"/>
      <c r="C20203" s="308"/>
      <c r="D20203" s="310"/>
    </row>
    <row r="20204" spans="1:4" x14ac:dyDescent="0.25">
      <c r="A20204" s="308"/>
      <c r="B20204" s="309"/>
      <c r="C20204" s="308"/>
      <c r="D20204" s="310"/>
    </row>
    <row r="20205" spans="1:4" x14ac:dyDescent="0.25">
      <c r="A20205" s="308"/>
      <c r="B20205" s="309"/>
      <c r="C20205" s="308"/>
      <c r="D20205" s="310"/>
    </row>
    <row r="20206" spans="1:4" x14ac:dyDescent="0.25">
      <c r="A20206" s="308"/>
      <c r="B20206" s="309"/>
      <c r="C20206" s="308"/>
      <c r="D20206" s="310"/>
    </row>
    <row r="20207" spans="1:4" x14ac:dyDescent="0.25">
      <c r="A20207" s="308"/>
      <c r="B20207" s="309"/>
      <c r="C20207" s="308"/>
      <c r="D20207" s="310"/>
    </row>
    <row r="20208" spans="1:4" x14ac:dyDescent="0.25">
      <c r="A20208" s="308"/>
      <c r="B20208" s="309"/>
      <c r="C20208" s="308"/>
      <c r="D20208" s="310"/>
    </row>
    <row r="20209" spans="1:4" x14ac:dyDescent="0.25">
      <c r="A20209" s="308"/>
      <c r="B20209" s="309"/>
      <c r="C20209" s="308"/>
      <c r="D20209" s="310"/>
    </row>
    <row r="20210" spans="1:4" x14ac:dyDescent="0.25">
      <c r="A20210" s="308"/>
      <c r="B20210" s="309"/>
      <c r="C20210" s="308"/>
      <c r="D20210" s="310"/>
    </row>
    <row r="20211" spans="1:4" x14ac:dyDescent="0.25">
      <c r="A20211" s="308"/>
      <c r="B20211" s="309"/>
      <c r="C20211" s="308"/>
      <c r="D20211" s="310"/>
    </row>
    <row r="20212" spans="1:4" x14ac:dyDescent="0.25">
      <c r="A20212" s="308"/>
      <c r="B20212" s="309"/>
      <c r="C20212" s="308"/>
      <c r="D20212" s="310"/>
    </row>
    <row r="20213" spans="1:4" x14ac:dyDescent="0.25">
      <c r="A20213" s="308"/>
      <c r="B20213" s="309"/>
      <c r="C20213" s="308"/>
      <c r="D20213" s="310"/>
    </row>
    <row r="20214" spans="1:4" x14ac:dyDescent="0.25">
      <c r="A20214" s="308"/>
      <c r="B20214" s="309"/>
      <c r="C20214" s="308"/>
      <c r="D20214" s="310"/>
    </row>
    <row r="20215" spans="1:4" x14ac:dyDescent="0.25">
      <c r="A20215" s="308"/>
      <c r="B20215" s="309"/>
      <c r="C20215" s="308"/>
      <c r="D20215" s="310"/>
    </row>
    <row r="20216" spans="1:4" x14ac:dyDescent="0.25">
      <c r="A20216" s="308"/>
      <c r="B20216" s="309"/>
      <c r="C20216" s="308"/>
      <c r="D20216" s="310"/>
    </row>
    <row r="20217" spans="1:4" x14ac:dyDescent="0.25">
      <c r="A20217" s="308"/>
      <c r="B20217" s="309"/>
      <c r="C20217" s="308"/>
      <c r="D20217" s="310"/>
    </row>
    <row r="20218" spans="1:4" x14ac:dyDescent="0.25">
      <c r="A20218" s="308"/>
      <c r="B20218" s="309"/>
      <c r="C20218" s="308"/>
      <c r="D20218" s="310"/>
    </row>
    <row r="20219" spans="1:4" x14ac:dyDescent="0.25">
      <c r="A20219" s="308"/>
      <c r="B20219" s="309"/>
      <c r="C20219" s="308"/>
      <c r="D20219" s="310"/>
    </row>
    <row r="20220" spans="1:4" x14ac:dyDescent="0.25">
      <c r="A20220" s="308"/>
      <c r="B20220" s="309"/>
      <c r="C20220" s="308"/>
      <c r="D20220" s="310"/>
    </row>
    <row r="20221" spans="1:4" x14ac:dyDescent="0.25">
      <c r="A20221" s="308"/>
      <c r="B20221" s="309"/>
      <c r="C20221" s="308"/>
      <c r="D20221" s="310"/>
    </row>
    <row r="20222" spans="1:4" x14ac:dyDescent="0.25">
      <c r="A20222" s="308"/>
      <c r="B20222" s="309"/>
      <c r="C20222" s="308"/>
      <c r="D20222" s="310"/>
    </row>
    <row r="20223" spans="1:4" x14ac:dyDescent="0.25">
      <c r="A20223" s="308"/>
      <c r="B20223" s="309"/>
      <c r="C20223" s="308"/>
      <c r="D20223" s="310"/>
    </row>
    <row r="20224" spans="1:4" x14ac:dyDescent="0.25">
      <c r="A20224" s="308"/>
      <c r="B20224" s="309"/>
      <c r="C20224" s="308"/>
      <c r="D20224" s="310"/>
    </row>
    <row r="20225" spans="1:4" x14ac:dyDescent="0.25">
      <c r="A20225" s="308"/>
      <c r="B20225" s="309"/>
      <c r="C20225" s="308"/>
      <c r="D20225" s="310"/>
    </row>
    <row r="20226" spans="1:4" x14ac:dyDescent="0.25">
      <c r="A20226" s="308"/>
      <c r="B20226" s="309"/>
      <c r="C20226" s="308"/>
      <c r="D20226" s="310"/>
    </row>
    <row r="20227" spans="1:4" x14ac:dyDescent="0.25">
      <c r="A20227" s="308"/>
      <c r="B20227" s="309"/>
      <c r="C20227" s="308"/>
      <c r="D20227" s="310"/>
    </row>
    <row r="20228" spans="1:4" x14ac:dyDescent="0.25">
      <c r="A20228" s="308"/>
      <c r="B20228" s="309"/>
      <c r="C20228" s="308"/>
      <c r="D20228" s="310"/>
    </row>
    <row r="20229" spans="1:4" x14ac:dyDescent="0.25">
      <c r="A20229" s="308"/>
      <c r="B20229" s="309"/>
      <c r="C20229" s="308"/>
      <c r="D20229" s="310"/>
    </row>
    <row r="20230" spans="1:4" x14ac:dyDescent="0.25">
      <c r="A20230" s="308"/>
      <c r="B20230" s="309"/>
      <c r="C20230" s="308"/>
      <c r="D20230" s="310"/>
    </row>
    <row r="20231" spans="1:4" x14ac:dyDescent="0.25">
      <c r="A20231" s="308"/>
      <c r="B20231" s="309"/>
      <c r="C20231" s="308"/>
      <c r="D20231" s="310"/>
    </row>
    <row r="20232" spans="1:4" x14ac:dyDescent="0.25">
      <c r="A20232" s="308"/>
      <c r="B20232" s="309"/>
      <c r="C20232" s="308"/>
      <c r="D20232" s="310"/>
    </row>
    <row r="20233" spans="1:4" x14ac:dyDescent="0.25">
      <c r="A20233" s="308"/>
      <c r="B20233" s="309"/>
      <c r="C20233" s="308"/>
      <c r="D20233" s="310"/>
    </row>
    <row r="20234" spans="1:4" x14ac:dyDescent="0.25">
      <c r="A20234" s="308"/>
      <c r="B20234" s="309"/>
      <c r="C20234" s="308"/>
      <c r="D20234" s="310"/>
    </row>
    <row r="20235" spans="1:4" x14ac:dyDescent="0.25">
      <c r="A20235" s="308"/>
      <c r="B20235" s="309"/>
      <c r="C20235" s="308"/>
      <c r="D20235" s="310"/>
    </row>
    <row r="20236" spans="1:4" x14ac:dyDescent="0.25">
      <c r="A20236" s="308"/>
      <c r="B20236" s="309"/>
      <c r="C20236" s="308"/>
      <c r="D20236" s="310"/>
    </row>
    <row r="20237" spans="1:4" x14ac:dyDescent="0.25">
      <c r="A20237" s="308"/>
      <c r="B20237" s="309"/>
      <c r="C20237" s="308"/>
      <c r="D20237" s="310"/>
    </row>
    <row r="20238" spans="1:4" x14ac:dyDescent="0.25">
      <c r="A20238" s="308"/>
      <c r="B20238" s="309"/>
      <c r="C20238" s="308"/>
      <c r="D20238" s="310"/>
    </row>
    <row r="20239" spans="1:4" x14ac:dyDescent="0.25">
      <c r="A20239" s="308"/>
      <c r="B20239" s="309"/>
      <c r="C20239" s="308"/>
      <c r="D20239" s="310"/>
    </row>
    <row r="20240" spans="1:4" x14ac:dyDescent="0.25">
      <c r="A20240" s="308"/>
      <c r="B20240" s="309"/>
      <c r="C20240" s="308"/>
      <c r="D20240" s="310"/>
    </row>
    <row r="20241" spans="1:4" x14ac:dyDescent="0.25">
      <c r="A20241" s="308"/>
      <c r="B20241" s="309"/>
      <c r="C20241" s="308"/>
      <c r="D20241" s="310"/>
    </row>
    <row r="20242" spans="1:4" x14ac:dyDescent="0.25">
      <c r="A20242" s="308"/>
      <c r="B20242" s="309"/>
      <c r="C20242" s="308"/>
      <c r="D20242" s="310"/>
    </row>
    <row r="20243" spans="1:4" x14ac:dyDescent="0.25">
      <c r="A20243" s="308"/>
      <c r="B20243" s="309"/>
      <c r="C20243" s="308"/>
      <c r="D20243" s="310"/>
    </row>
    <row r="20244" spans="1:4" x14ac:dyDescent="0.25">
      <c r="A20244" s="308"/>
      <c r="B20244" s="309"/>
      <c r="C20244" s="308"/>
      <c r="D20244" s="310"/>
    </row>
    <row r="20245" spans="1:4" x14ac:dyDescent="0.25">
      <c r="A20245" s="308"/>
      <c r="B20245" s="309"/>
      <c r="C20245" s="308"/>
      <c r="D20245" s="310"/>
    </row>
    <row r="20246" spans="1:4" x14ac:dyDescent="0.25">
      <c r="A20246" s="308"/>
      <c r="B20246" s="309"/>
      <c r="C20246" s="308"/>
      <c r="D20246" s="310"/>
    </row>
    <row r="20247" spans="1:4" x14ac:dyDescent="0.25">
      <c r="A20247" s="308"/>
      <c r="B20247" s="309"/>
      <c r="C20247" s="308"/>
      <c r="D20247" s="310"/>
    </row>
    <row r="20248" spans="1:4" x14ac:dyDescent="0.25">
      <c r="A20248" s="308"/>
      <c r="B20248" s="309"/>
      <c r="C20248" s="308"/>
      <c r="D20248" s="310"/>
    </row>
    <row r="20249" spans="1:4" x14ac:dyDescent="0.25">
      <c r="A20249" s="308"/>
      <c r="B20249" s="309"/>
      <c r="C20249" s="308"/>
      <c r="D20249" s="310"/>
    </row>
    <row r="20250" spans="1:4" x14ac:dyDescent="0.25">
      <c r="A20250" s="308"/>
      <c r="B20250" s="309"/>
      <c r="C20250" s="308"/>
      <c r="D20250" s="310"/>
    </row>
    <row r="20251" spans="1:4" x14ac:dyDescent="0.25">
      <c r="A20251" s="308"/>
      <c r="B20251" s="309"/>
      <c r="C20251" s="308"/>
      <c r="D20251" s="310"/>
    </row>
    <row r="20252" spans="1:4" x14ac:dyDescent="0.25">
      <c r="A20252" s="308"/>
      <c r="B20252" s="309"/>
      <c r="C20252" s="308"/>
      <c r="D20252" s="310"/>
    </row>
    <row r="20253" spans="1:4" x14ac:dyDescent="0.25">
      <c r="A20253" s="308"/>
      <c r="B20253" s="309"/>
      <c r="C20253" s="308"/>
      <c r="D20253" s="310"/>
    </row>
    <row r="20254" spans="1:4" x14ac:dyDescent="0.25">
      <c r="A20254" s="308"/>
      <c r="B20254" s="309"/>
      <c r="C20254" s="308"/>
      <c r="D20254" s="310"/>
    </row>
    <row r="20255" spans="1:4" x14ac:dyDescent="0.25">
      <c r="A20255" s="308"/>
      <c r="B20255" s="309"/>
      <c r="C20255" s="308"/>
      <c r="D20255" s="310"/>
    </row>
    <row r="20256" spans="1:4" x14ac:dyDescent="0.25">
      <c r="A20256" s="308"/>
      <c r="B20256" s="309"/>
      <c r="C20256" s="308"/>
      <c r="D20256" s="310"/>
    </row>
    <row r="20257" spans="1:4" x14ac:dyDescent="0.25">
      <c r="A20257" s="308"/>
      <c r="B20257" s="309"/>
      <c r="C20257" s="308"/>
      <c r="D20257" s="310"/>
    </row>
    <row r="20258" spans="1:4" x14ac:dyDescent="0.25">
      <c r="A20258" s="308"/>
      <c r="B20258" s="309"/>
      <c r="C20258" s="308"/>
      <c r="D20258" s="310"/>
    </row>
    <row r="20259" spans="1:4" x14ac:dyDescent="0.25">
      <c r="A20259" s="308"/>
      <c r="B20259" s="309"/>
      <c r="C20259" s="308"/>
      <c r="D20259" s="310"/>
    </row>
    <row r="20260" spans="1:4" x14ac:dyDescent="0.25">
      <c r="A20260" s="308"/>
      <c r="B20260" s="309"/>
      <c r="C20260" s="308"/>
      <c r="D20260" s="310"/>
    </row>
    <row r="20261" spans="1:4" x14ac:dyDescent="0.25">
      <c r="A20261" s="308"/>
      <c r="B20261" s="309"/>
      <c r="C20261" s="308"/>
      <c r="D20261" s="310"/>
    </row>
    <row r="20262" spans="1:4" x14ac:dyDescent="0.25">
      <c r="A20262" s="308"/>
      <c r="B20262" s="309"/>
      <c r="C20262" s="308"/>
      <c r="D20262" s="310"/>
    </row>
    <row r="20263" spans="1:4" x14ac:dyDescent="0.25">
      <c r="A20263" s="308"/>
      <c r="B20263" s="309"/>
      <c r="C20263" s="308"/>
      <c r="D20263" s="310"/>
    </row>
    <row r="20264" spans="1:4" x14ac:dyDescent="0.25">
      <c r="A20264" s="308"/>
      <c r="B20264" s="309"/>
      <c r="C20264" s="308"/>
      <c r="D20264" s="310"/>
    </row>
    <row r="20265" spans="1:4" x14ac:dyDescent="0.25">
      <c r="A20265" s="308"/>
      <c r="B20265" s="309"/>
      <c r="C20265" s="308"/>
      <c r="D20265" s="310"/>
    </row>
    <row r="20266" spans="1:4" x14ac:dyDescent="0.25">
      <c r="A20266" s="308"/>
      <c r="B20266" s="309"/>
      <c r="C20266" s="308"/>
      <c r="D20266" s="310"/>
    </row>
    <row r="20267" spans="1:4" x14ac:dyDescent="0.25">
      <c r="A20267" s="308"/>
      <c r="B20267" s="309"/>
      <c r="C20267" s="308"/>
      <c r="D20267" s="310"/>
    </row>
    <row r="20268" spans="1:4" x14ac:dyDescent="0.25">
      <c r="A20268" s="308"/>
      <c r="B20268" s="309"/>
      <c r="C20268" s="308"/>
      <c r="D20268" s="310"/>
    </row>
    <row r="20269" spans="1:4" x14ac:dyDescent="0.25">
      <c r="A20269" s="308"/>
      <c r="B20269" s="309"/>
      <c r="C20269" s="308"/>
      <c r="D20269" s="310"/>
    </row>
    <row r="20270" spans="1:4" x14ac:dyDescent="0.25">
      <c r="A20270" s="308"/>
      <c r="B20270" s="309"/>
      <c r="C20270" s="308"/>
      <c r="D20270" s="310"/>
    </row>
    <row r="20271" spans="1:4" x14ac:dyDescent="0.25">
      <c r="A20271" s="308"/>
      <c r="B20271" s="309"/>
      <c r="C20271" s="308"/>
      <c r="D20271" s="310"/>
    </row>
    <row r="20272" spans="1:4" x14ac:dyDescent="0.25">
      <c r="A20272" s="308"/>
      <c r="B20272" s="309"/>
      <c r="C20272" s="308"/>
      <c r="D20272" s="310"/>
    </row>
    <row r="20273" spans="1:4" x14ac:dyDescent="0.25">
      <c r="A20273" s="308"/>
      <c r="B20273" s="309"/>
      <c r="C20273" s="308"/>
      <c r="D20273" s="310"/>
    </row>
    <row r="20274" spans="1:4" x14ac:dyDescent="0.25">
      <c r="A20274" s="308"/>
      <c r="B20274" s="309"/>
      <c r="C20274" s="308"/>
      <c r="D20274" s="310"/>
    </row>
    <row r="20275" spans="1:4" x14ac:dyDescent="0.25">
      <c r="A20275" s="308"/>
      <c r="B20275" s="309"/>
      <c r="C20275" s="308"/>
      <c r="D20275" s="310"/>
    </row>
    <row r="20276" spans="1:4" x14ac:dyDescent="0.25">
      <c r="A20276" s="308"/>
      <c r="B20276" s="309"/>
      <c r="C20276" s="308"/>
      <c r="D20276" s="310"/>
    </row>
    <row r="20277" spans="1:4" x14ac:dyDescent="0.25">
      <c r="A20277" s="308"/>
      <c r="B20277" s="309"/>
      <c r="C20277" s="308"/>
      <c r="D20277" s="310"/>
    </row>
    <row r="20278" spans="1:4" x14ac:dyDescent="0.25">
      <c r="A20278" s="308"/>
      <c r="B20278" s="309"/>
      <c r="C20278" s="308"/>
      <c r="D20278" s="310"/>
    </row>
    <row r="20279" spans="1:4" x14ac:dyDescent="0.25">
      <c r="A20279" s="308"/>
      <c r="B20279" s="309"/>
      <c r="C20279" s="308"/>
      <c r="D20279" s="310"/>
    </row>
    <row r="20280" spans="1:4" x14ac:dyDescent="0.25">
      <c r="A20280" s="308"/>
      <c r="B20280" s="309"/>
      <c r="C20280" s="308"/>
      <c r="D20280" s="310"/>
    </row>
    <row r="20281" spans="1:4" x14ac:dyDescent="0.25">
      <c r="A20281" s="308"/>
      <c r="B20281" s="309"/>
      <c r="C20281" s="308"/>
      <c r="D20281" s="310"/>
    </row>
    <row r="20282" spans="1:4" x14ac:dyDescent="0.25">
      <c r="A20282" s="308"/>
      <c r="B20282" s="309"/>
      <c r="C20282" s="308"/>
      <c r="D20282" s="310"/>
    </row>
    <row r="20283" spans="1:4" x14ac:dyDescent="0.25">
      <c r="A20283" s="308"/>
      <c r="B20283" s="309"/>
      <c r="C20283" s="308"/>
      <c r="D20283" s="310"/>
    </row>
    <row r="20284" spans="1:4" x14ac:dyDescent="0.25">
      <c r="A20284" s="308"/>
      <c r="B20284" s="309"/>
      <c r="C20284" s="308"/>
      <c r="D20284" s="310"/>
    </row>
    <row r="20285" spans="1:4" x14ac:dyDescent="0.25">
      <c r="A20285" s="308"/>
      <c r="B20285" s="309"/>
      <c r="C20285" s="308"/>
      <c r="D20285" s="310"/>
    </row>
    <row r="20286" spans="1:4" x14ac:dyDescent="0.25">
      <c r="A20286" s="308"/>
      <c r="B20286" s="309"/>
      <c r="C20286" s="308"/>
      <c r="D20286" s="310"/>
    </row>
    <row r="20287" spans="1:4" x14ac:dyDescent="0.25">
      <c r="A20287" s="308"/>
      <c r="B20287" s="309"/>
      <c r="C20287" s="308"/>
      <c r="D20287" s="310"/>
    </row>
    <row r="20288" spans="1:4" x14ac:dyDescent="0.25">
      <c r="A20288" s="308"/>
      <c r="B20288" s="309"/>
      <c r="C20288" s="308"/>
      <c r="D20288" s="310"/>
    </row>
    <row r="20289" spans="1:4" x14ac:dyDescent="0.25">
      <c r="A20289" s="308"/>
      <c r="B20289" s="309"/>
      <c r="C20289" s="308"/>
      <c r="D20289" s="310"/>
    </row>
    <row r="20290" spans="1:4" x14ac:dyDescent="0.25">
      <c r="A20290" s="308"/>
      <c r="B20290" s="309"/>
      <c r="C20290" s="308"/>
      <c r="D20290" s="310"/>
    </row>
    <row r="20291" spans="1:4" x14ac:dyDescent="0.25">
      <c r="A20291" s="308"/>
      <c r="B20291" s="309"/>
      <c r="C20291" s="308"/>
      <c r="D20291" s="310"/>
    </row>
    <row r="20292" spans="1:4" x14ac:dyDescent="0.25">
      <c r="A20292" s="308"/>
      <c r="B20292" s="309"/>
      <c r="C20292" s="308"/>
      <c r="D20292" s="310"/>
    </row>
    <row r="20293" spans="1:4" x14ac:dyDescent="0.25">
      <c r="A20293" s="308"/>
      <c r="B20293" s="309"/>
      <c r="C20293" s="308"/>
      <c r="D20293" s="310"/>
    </row>
    <row r="20294" spans="1:4" x14ac:dyDescent="0.25">
      <c r="A20294" s="308"/>
      <c r="B20294" s="309"/>
      <c r="C20294" s="308"/>
      <c r="D20294" s="310"/>
    </row>
    <row r="20295" spans="1:4" x14ac:dyDescent="0.25">
      <c r="A20295" s="308"/>
      <c r="B20295" s="309"/>
      <c r="C20295" s="308"/>
      <c r="D20295" s="310"/>
    </row>
    <row r="20296" spans="1:4" x14ac:dyDescent="0.25">
      <c r="A20296" s="308"/>
      <c r="B20296" s="309"/>
      <c r="C20296" s="308"/>
      <c r="D20296" s="310"/>
    </row>
    <row r="20297" spans="1:4" x14ac:dyDescent="0.25">
      <c r="A20297" s="308"/>
      <c r="B20297" s="309"/>
      <c r="C20297" s="308"/>
      <c r="D20297" s="310"/>
    </row>
    <row r="20298" spans="1:4" x14ac:dyDescent="0.25">
      <c r="A20298" s="308"/>
      <c r="B20298" s="309"/>
      <c r="C20298" s="308"/>
      <c r="D20298" s="310"/>
    </row>
    <row r="20299" spans="1:4" x14ac:dyDescent="0.25">
      <c r="A20299" s="308"/>
      <c r="B20299" s="309"/>
      <c r="C20299" s="308"/>
      <c r="D20299" s="310"/>
    </row>
    <row r="20300" spans="1:4" x14ac:dyDescent="0.25">
      <c r="A20300" s="308"/>
      <c r="B20300" s="309"/>
      <c r="C20300" s="308"/>
      <c r="D20300" s="310"/>
    </row>
    <row r="20301" spans="1:4" x14ac:dyDescent="0.25">
      <c r="A20301" s="308"/>
      <c r="B20301" s="309"/>
      <c r="C20301" s="308"/>
      <c r="D20301" s="310"/>
    </row>
    <row r="20302" spans="1:4" x14ac:dyDescent="0.25">
      <c r="A20302" s="308"/>
      <c r="B20302" s="309"/>
      <c r="C20302" s="308"/>
      <c r="D20302" s="310"/>
    </row>
    <row r="20303" spans="1:4" x14ac:dyDescent="0.25">
      <c r="A20303" s="308"/>
      <c r="B20303" s="309"/>
      <c r="C20303" s="308"/>
      <c r="D20303" s="310"/>
    </row>
    <row r="20304" spans="1:4" x14ac:dyDescent="0.25">
      <c r="A20304" s="308"/>
      <c r="B20304" s="309"/>
      <c r="C20304" s="308"/>
      <c r="D20304" s="310"/>
    </row>
    <row r="20305" spans="1:4" x14ac:dyDescent="0.25">
      <c r="A20305" s="308"/>
      <c r="B20305" s="309"/>
      <c r="C20305" s="308"/>
      <c r="D20305" s="310"/>
    </row>
    <row r="20306" spans="1:4" x14ac:dyDescent="0.25">
      <c r="A20306" s="308"/>
      <c r="B20306" s="309"/>
      <c r="C20306" s="308"/>
      <c r="D20306" s="310"/>
    </row>
    <row r="20307" spans="1:4" x14ac:dyDescent="0.25">
      <c r="A20307" s="308"/>
      <c r="B20307" s="309"/>
      <c r="C20307" s="308"/>
      <c r="D20307" s="310"/>
    </row>
    <row r="20308" spans="1:4" x14ac:dyDescent="0.25">
      <c r="A20308" s="308"/>
      <c r="B20308" s="309"/>
      <c r="C20308" s="308"/>
      <c r="D20308" s="310"/>
    </row>
    <row r="20309" spans="1:4" x14ac:dyDescent="0.25">
      <c r="A20309" s="308"/>
      <c r="B20309" s="309"/>
      <c r="C20309" s="308"/>
      <c r="D20309" s="310"/>
    </row>
    <row r="20310" spans="1:4" x14ac:dyDescent="0.25">
      <c r="A20310" s="308"/>
      <c r="B20310" s="309"/>
      <c r="C20310" s="308"/>
      <c r="D20310" s="310"/>
    </row>
    <row r="20311" spans="1:4" x14ac:dyDescent="0.25">
      <c r="A20311" s="308"/>
      <c r="B20311" s="309"/>
      <c r="C20311" s="308"/>
      <c r="D20311" s="310"/>
    </row>
    <row r="20312" spans="1:4" x14ac:dyDescent="0.25">
      <c r="A20312" s="308"/>
      <c r="B20312" s="309"/>
      <c r="C20312" s="308"/>
      <c r="D20312" s="310"/>
    </row>
    <row r="20313" spans="1:4" x14ac:dyDescent="0.25">
      <c r="A20313" s="308"/>
      <c r="B20313" s="309"/>
      <c r="C20313" s="308"/>
      <c r="D20313" s="310"/>
    </row>
    <row r="20314" spans="1:4" x14ac:dyDescent="0.25">
      <c r="A20314" s="308"/>
      <c r="B20314" s="309"/>
      <c r="C20314" s="308"/>
      <c r="D20314" s="310"/>
    </row>
    <row r="20315" spans="1:4" x14ac:dyDescent="0.25">
      <c r="A20315" s="308"/>
      <c r="B20315" s="309"/>
      <c r="C20315" s="308"/>
      <c r="D20315" s="310"/>
    </row>
    <row r="20316" spans="1:4" x14ac:dyDescent="0.25">
      <c r="A20316" s="308"/>
      <c r="B20316" s="309"/>
      <c r="C20316" s="308"/>
      <c r="D20316" s="310"/>
    </row>
    <row r="20317" spans="1:4" x14ac:dyDescent="0.25">
      <c r="A20317" s="308"/>
      <c r="B20317" s="309"/>
      <c r="C20317" s="308"/>
      <c r="D20317" s="310"/>
    </row>
    <row r="20318" spans="1:4" x14ac:dyDescent="0.25">
      <c r="A20318" s="308"/>
      <c r="B20318" s="309"/>
      <c r="C20318" s="308"/>
      <c r="D20318" s="310"/>
    </row>
    <row r="20319" spans="1:4" x14ac:dyDescent="0.25">
      <c r="A20319" s="308"/>
      <c r="B20319" s="309"/>
      <c r="C20319" s="308"/>
      <c r="D20319" s="310"/>
    </row>
    <row r="20320" spans="1:4" x14ac:dyDescent="0.25">
      <c r="A20320" s="308"/>
      <c r="B20320" s="309"/>
      <c r="C20320" s="308"/>
      <c r="D20320" s="310"/>
    </row>
    <row r="20321" spans="1:4" x14ac:dyDescent="0.25">
      <c r="A20321" s="308"/>
      <c r="B20321" s="309"/>
      <c r="C20321" s="308"/>
      <c r="D20321" s="310"/>
    </row>
    <row r="20322" spans="1:4" x14ac:dyDescent="0.25">
      <c r="A20322" s="308"/>
      <c r="B20322" s="309"/>
      <c r="C20322" s="308"/>
      <c r="D20322" s="310"/>
    </row>
    <row r="20323" spans="1:4" x14ac:dyDescent="0.25">
      <c r="A20323" s="308"/>
      <c r="B20323" s="309"/>
      <c r="C20323" s="308"/>
      <c r="D20323" s="310"/>
    </row>
    <row r="20324" spans="1:4" x14ac:dyDescent="0.25">
      <c r="A20324" s="308"/>
      <c r="B20324" s="309"/>
      <c r="C20324" s="308"/>
      <c r="D20324" s="310"/>
    </row>
    <row r="20325" spans="1:4" x14ac:dyDescent="0.25">
      <c r="A20325" s="308"/>
      <c r="B20325" s="309"/>
      <c r="C20325" s="308"/>
      <c r="D20325" s="310"/>
    </row>
    <row r="20326" spans="1:4" x14ac:dyDescent="0.25">
      <c r="A20326" s="308"/>
      <c r="B20326" s="309"/>
      <c r="C20326" s="308"/>
      <c r="D20326" s="310"/>
    </row>
    <row r="20327" spans="1:4" x14ac:dyDescent="0.25">
      <c r="A20327" s="308"/>
      <c r="B20327" s="309"/>
      <c r="C20327" s="308"/>
      <c r="D20327" s="310"/>
    </row>
    <row r="20328" spans="1:4" x14ac:dyDescent="0.25">
      <c r="A20328" s="308"/>
      <c r="B20328" s="309"/>
      <c r="C20328" s="308"/>
      <c r="D20328" s="310"/>
    </row>
    <row r="20329" spans="1:4" x14ac:dyDescent="0.25">
      <c r="A20329" s="308"/>
      <c r="B20329" s="309"/>
      <c r="C20329" s="308"/>
      <c r="D20329" s="310"/>
    </row>
    <row r="20330" spans="1:4" x14ac:dyDescent="0.25">
      <c r="A20330" s="308"/>
      <c r="B20330" s="309"/>
      <c r="C20330" s="308"/>
      <c r="D20330" s="310"/>
    </row>
    <row r="20331" spans="1:4" x14ac:dyDescent="0.25">
      <c r="A20331" s="308"/>
      <c r="B20331" s="309"/>
      <c r="C20331" s="308"/>
      <c r="D20331" s="310"/>
    </row>
    <row r="20332" spans="1:4" x14ac:dyDescent="0.25">
      <c r="A20332" s="308"/>
      <c r="B20332" s="309"/>
      <c r="C20332" s="308"/>
      <c r="D20332" s="310"/>
    </row>
    <row r="20333" spans="1:4" x14ac:dyDescent="0.25">
      <c r="A20333" s="308"/>
      <c r="B20333" s="309"/>
      <c r="C20333" s="308"/>
      <c r="D20333" s="310"/>
    </row>
    <row r="20334" spans="1:4" x14ac:dyDescent="0.25">
      <c r="A20334" s="308"/>
      <c r="B20334" s="309"/>
      <c r="C20334" s="308"/>
      <c r="D20334" s="310"/>
    </row>
    <row r="20335" spans="1:4" x14ac:dyDescent="0.25">
      <c r="A20335" s="308"/>
      <c r="B20335" s="309"/>
      <c r="C20335" s="308"/>
      <c r="D20335" s="310"/>
    </row>
    <row r="20336" spans="1:4" x14ac:dyDescent="0.25">
      <c r="A20336" s="308"/>
      <c r="B20336" s="309"/>
      <c r="C20336" s="308"/>
      <c r="D20336" s="310"/>
    </row>
    <row r="20337" spans="1:4" x14ac:dyDescent="0.25">
      <c r="A20337" s="308"/>
      <c r="B20337" s="309"/>
      <c r="C20337" s="308"/>
      <c r="D20337" s="310"/>
    </row>
    <row r="20338" spans="1:4" x14ac:dyDescent="0.25">
      <c r="A20338" s="308"/>
      <c r="B20338" s="309"/>
      <c r="C20338" s="308"/>
      <c r="D20338" s="310"/>
    </row>
    <row r="20339" spans="1:4" x14ac:dyDescent="0.25">
      <c r="A20339" s="308"/>
      <c r="B20339" s="309"/>
      <c r="C20339" s="308"/>
      <c r="D20339" s="310"/>
    </row>
    <row r="20340" spans="1:4" x14ac:dyDescent="0.25">
      <c r="A20340" s="308"/>
      <c r="B20340" s="309"/>
      <c r="C20340" s="308"/>
      <c r="D20340" s="310"/>
    </row>
    <row r="20341" spans="1:4" x14ac:dyDescent="0.25">
      <c r="A20341" s="308"/>
      <c r="B20341" s="309"/>
      <c r="C20341" s="308"/>
      <c r="D20341" s="310"/>
    </row>
    <row r="20342" spans="1:4" x14ac:dyDescent="0.25">
      <c r="A20342" s="308"/>
      <c r="B20342" s="309"/>
      <c r="C20342" s="308"/>
      <c r="D20342" s="310"/>
    </row>
    <row r="20343" spans="1:4" x14ac:dyDescent="0.25">
      <c r="A20343" s="308"/>
      <c r="B20343" s="309"/>
      <c r="C20343" s="308"/>
      <c r="D20343" s="310"/>
    </row>
    <row r="20344" spans="1:4" x14ac:dyDescent="0.25">
      <c r="A20344" s="308"/>
      <c r="B20344" s="309"/>
      <c r="C20344" s="308"/>
      <c r="D20344" s="310"/>
    </row>
    <row r="20345" spans="1:4" x14ac:dyDescent="0.25">
      <c r="A20345" s="308"/>
      <c r="B20345" s="309"/>
      <c r="C20345" s="308"/>
      <c r="D20345" s="310"/>
    </row>
    <row r="20346" spans="1:4" x14ac:dyDescent="0.25">
      <c r="A20346" s="308"/>
      <c r="B20346" s="309"/>
      <c r="C20346" s="308"/>
      <c r="D20346" s="310"/>
    </row>
    <row r="20347" spans="1:4" x14ac:dyDescent="0.25">
      <c r="A20347" s="308"/>
      <c r="B20347" s="309"/>
      <c r="C20347" s="308"/>
      <c r="D20347" s="310"/>
    </row>
    <row r="20348" spans="1:4" x14ac:dyDescent="0.25">
      <c r="A20348" s="308"/>
      <c r="B20348" s="309"/>
      <c r="C20348" s="308"/>
      <c r="D20348" s="310"/>
    </row>
    <row r="20349" spans="1:4" x14ac:dyDescent="0.25">
      <c r="A20349" s="308"/>
      <c r="B20349" s="309"/>
      <c r="C20349" s="308"/>
      <c r="D20349" s="310"/>
    </row>
    <row r="20350" spans="1:4" x14ac:dyDescent="0.25">
      <c r="A20350" s="308"/>
      <c r="B20350" s="309"/>
      <c r="C20350" s="308"/>
      <c r="D20350" s="310"/>
    </row>
    <row r="20351" spans="1:4" x14ac:dyDescent="0.25">
      <c r="A20351" s="308"/>
      <c r="B20351" s="309"/>
      <c r="C20351" s="308"/>
      <c r="D20351" s="310"/>
    </row>
    <row r="20352" spans="1:4" x14ac:dyDescent="0.25">
      <c r="A20352" s="308"/>
      <c r="B20352" s="309"/>
      <c r="C20352" s="308"/>
      <c r="D20352" s="310"/>
    </row>
    <row r="20353" spans="1:4" x14ac:dyDescent="0.25">
      <c r="A20353" s="308"/>
      <c r="B20353" s="309"/>
      <c r="C20353" s="308"/>
      <c r="D20353" s="310"/>
    </row>
    <row r="20354" spans="1:4" x14ac:dyDescent="0.25">
      <c r="A20354" s="308"/>
      <c r="B20354" s="309"/>
      <c r="C20354" s="308"/>
      <c r="D20354" s="310"/>
    </row>
    <row r="20355" spans="1:4" x14ac:dyDescent="0.25">
      <c r="A20355" s="308"/>
      <c r="B20355" s="309"/>
      <c r="C20355" s="308"/>
      <c r="D20355" s="310"/>
    </row>
    <row r="20356" spans="1:4" x14ac:dyDescent="0.25">
      <c r="A20356" s="308"/>
      <c r="B20356" s="309"/>
      <c r="C20356" s="308"/>
      <c r="D20356" s="310"/>
    </row>
    <row r="20357" spans="1:4" x14ac:dyDescent="0.25">
      <c r="A20357" s="308"/>
      <c r="B20357" s="309"/>
      <c r="C20357" s="308"/>
      <c r="D20357" s="310"/>
    </row>
    <row r="20358" spans="1:4" x14ac:dyDescent="0.25">
      <c r="A20358" s="308"/>
      <c r="B20358" s="309"/>
      <c r="C20358" s="308"/>
      <c r="D20358" s="310"/>
    </row>
    <row r="20359" spans="1:4" x14ac:dyDescent="0.25">
      <c r="A20359" s="308"/>
      <c r="B20359" s="309"/>
      <c r="C20359" s="308"/>
      <c r="D20359" s="310"/>
    </row>
    <row r="20360" spans="1:4" x14ac:dyDescent="0.25">
      <c r="A20360" s="308"/>
      <c r="B20360" s="309"/>
      <c r="C20360" s="308"/>
      <c r="D20360" s="310"/>
    </row>
    <row r="20361" spans="1:4" x14ac:dyDescent="0.25">
      <c r="A20361" s="308"/>
      <c r="B20361" s="309"/>
      <c r="C20361" s="308"/>
      <c r="D20361" s="310"/>
    </row>
    <row r="20362" spans="1:4" x14ac:dyDescent="0.25">
      <c r="A20362" s="308"/>
      <c r="B20362" s="309"/>
      <c r="C20362" s="308"/>
      <c r="D20362" s="310"/>
    </row>
    <row r="20363" spans="1:4" x14ac:dyDescent="0.25">
      <c r="A20363" s="308"/>
      <c r="B20363" s="309"/>
      <c r="C20363" s="308"/>
      <c r="D20363" s="310"/>
    </row>
    <row r="20364" spans="1:4" x14ac:dyDescent="0.25">
      <c r="A20364" s="308"/>
      <c r="B20364" s="309"/>
      <c r="C20364" s="308"/>
      <c r="D20364" s="310"/>
    </row>
    <row r="20365" spans="1:4" x14ac:dyDescent="0.25">
      <c r="A20365" s="308"/>
      <c r="B20365" s="309"/>
      <c r="C20365" s="308"/>
      <c r="D20365" s="310"/>
    </row>
    <row r="20366" spans="1:4" x14ac:dyDescent="0.25">
      <c r="A20366" s="308"/>
      <c r="B20366" s="309"/>
      <c r="C20366" s="308"/>
      <c r="D20366" s="310"/>
    </row>
    <row r="20367" spans="1:4" x14ac:dyDescent="0.25">
      <c r="A20367" s="308"/>
      <c r="B20367" s="309"/>
      <c r="C20367" s="308"/>
      <c r="D20367" s="310"/>
    </row>
    <row r="20368" spans="1:4" x14ac:dyDescent="0.25">
      <c r="A20368" s="308"/>
      <c r="B20368" s="309"/>
      <c r="C20368" s="308"/>
      <c r="D20368" s="310"/>
    </row>
    <row r="20369" spans="1:4" x14ac:dyDescent="0.25">
      <c r="A20369" s="308"/>
      <c r="B20369" s="309"/>
      <c r="C20369" s="308"/>
      <c r="D20369" s="310"/>
    </row>
    <row r="20370" spans="1:4" x14ac:dyDescent="0.25">
      <c r="A20370" s="308"/>
      <c r="B20370" s="309"/>
      <c r="C20370" s="308"/>
      <c r="D20370" s="310"/>
    </row>
    <row r="20371" spans="1:4" x14ac:dyDescent="0.25">
      <c r="A20371" s="308"/>
      <c r="B20371" s="309"/>
      <c r="C20371" s="308"/>
      <c r="D20371" s="310"/>
    </row>
    <row r="20372" spans="1:4" x14ac:dyDescent="0.25">
      <c r="A20372" s="308"/>
      <c r="B20372" s="309"/>
      <c r="C20372" s="308"/>
      <c r="D20372" s="310"/>
    </row>
    <row r="20373" spans="1:4" x14ac:dyDescent="0.25">
      <c r="A20373" s="308"/>
      <c r="B20373" s="309"/>
      <c r="C20373" s="308"/>
      <c r="D20373" s="310"/>
    </row>
    <row r="20374" spans="1:4" x14ac:dyDescent="0.25">
      <c r="A20374" s="308"/>
      <c r="B20374" s="309"/>
      <c r="C20374" s="308"/>
      <c r="D20374" s="310"/>
    </row>
    <row r="20375" spans="1:4" x14ac:dyDescent="0.25">
      <c r="A20375" s="308"/>
      <c r="B20375" s="309"/>
      <c r="C20375" s="308"/>
      <c r="D20375" s="310"/>
    </row>
    <row r="20376" spans="1:4" x14ac:dyDescent="0.25">
      <c r="A20376" s="308"/>
      <c r="B20376" s="309"/>
      <c r="C20376" s="308"/>
      <c r="D20376" s="310"/>
    </row>
    <row r="20377" spans="1:4" x14ac:dyDescent="0.25">
      <c r="A20377" s="308"/>
      <c r="B20377" s="309"/>
      <c r="C20377" s="308"/>
      <c r="D20377" s="310"/>
    </row>
    <row r="20378" spans="1:4" x14ac:dyDescent="0.25">
      <c r="A20378" s="308"/>
      <c r="B20378" s="309"/>
      <c r="C20378" s="308"/>
      <c r="D20378" s="310"/>
    </row>
    <row r="20379" spans="1:4" x14ac:dyDescent="0.25">
      <c r="A20379" s="308"/>
      <c r="B20379" s="309"/>
      <c r="C20379" s="308"/>
      <c r="D20379" s="310"/>
    </row>
    <row r="20380" spans="1:4" x14ac:dyDescent="0.25">
      <c r="A20380" s="308"/>
      <c r="B20380" s="309"/>
      <c r="C20380" s="308"/>
      <c r="D20380" s="310"/>
    </row>
    <row r="20381" spans="1:4" x14ac:dyDescent="0.25">
      <c r="A20381" s="308"/>
      <c r="B20381" s="309"/>
      <c r="C20381" s="308"/>
      <c r="D20381" s="310"/>
    </row>
    <row r="20382" spans="1:4" x14ac:dyDescent="0.25">
      <c r="A20382" s="308"/>
      <c r="B20382" s="309"/>
      <c r="C20382" s="308"/>
      <c r="D20382" s="310"/>
    </row>
    <row r="20383" spans="1:4" x14ac:dyDescent="0.25">
      <c r="A20383" s="308"/>
      <c r="B20383" s="309"/>
      <c r="C20383" s="308"/>
      <c r="D20383" s="310"/>
    </row>
    <row r="20384" spans="1:4" x14ac:dyDescent="0.25">
      <c r="A20384" s="308"/>
      <c r="B20384" s="309"/>
      <c r="C20384" s="308"/>
      <c r="D20384" s="310"/>
    </row>
    <row r="20385" spans="1:4" x14ac:dyDescent="0.25">
      <c r="A20385" s="308"/>
      <c r="B20385" s="309"/>
      <c r="C20385" s="308"/>
      <c r="D20385" s="310"/>
    </row>
    <row r="20386" spans="1:4" x14ac:dyDescent="0.25">
      <c r="A20386" s="308"/>
      <c r="B20386" s="309"/>
      <c r="C20386" s="308"/>
      <c r="D20386" s="310"/>
    </row>
    <row r="20387" spans="1:4" x14ac:dyDescent="0.25">
      <c r="A20387" s="308"/>
      <c r="B20387" s="309"/>
      <c r="C20387" s="308"/>
      <c r="D20387" s="310"/>
    </row>
    <row r="20388" spans="1:4" x14ac:dyDescent="0.25">
      <c r="A20388" s="308"/>
      <c r="B20388" s="309"/>
      <c r="C20388" s="308"/>
      <c r="D20388" s="310"/>
    </row>
    <row r="20389" spans="1:4" x14ac:dyDescent="0.25">
      <c r="A20389" s="308"/>
      <c r="B20389" s="309"/>
      <c r="C20389" s="308"/>
      <c r="D20389" s="310"/>
    </row>
    <row r="20390" spans="1:4" x14ac:dyDescent="0.25">
      <c r="A20390" s="308"/>
      <c r="B20390" s="309"/>
      <c r="C20390" s="308"/>
      <c r="D20390" s="310"/>
    </row>
    <row r="20391" spans="1:4" x14ac:dyDescent="0.25">
      <c r="A20391" s="308"/>
      <c r="B20391" s="309"/>
      <c r="C20391" s="308"/>
      <c r="D20391" s="310"/>
    </row>
    <row r="20392" spans="1:4" x14ac:dyDescent="0.25">
      <c r="A20392" s="308"/>
      <c r="B20392" s="309"/>
      <c r="C20392" s="308"/>
      <c r="D20392" s="310"/>
    </row>
    <row r="20393" spans="1:4" x14ac:dyDescent="0.25">
      <c r="A20393" s="308"/>
      <c r="B20393" s="309"/>
      <c r="C20393" s="308"/>
      <c r="D20393" s="310"/>
    </row>
    <row r="20394" spans="1:4" x14ac:dyDescent="0.25">
      <c r="A20394" s="308"/>
      <c r="B20394" s="309"/>
      <c r="C20394" s="308"/>
      <c r="D20394" s="310"/>
    </row>
    <row r="20395" spans="1:4" x14ac:dyDescent="0.25">
      <c r="A20395" s="308"/>
      <c r="B20395" s="309"/>
      <c r="C20395" s="308"/>
      <c r="D20395" s="310"/>
    </row>
    <row r="20396" spans="1:4" x14ac:dyDescent="0.25">
      <c r="A20396" s="308"/>
      <c r="B20396" s="309"/>
      <c r="C20396" s="308"/>
      <c r="D20396" s="310"/>
    </row>
    <row r="20397" spans="1:4" x14ac:dyDescent="0.25">
      <c r="A20397" s="308"/>
      <c r="B20397" s="309"/>
      <c r="C20397" s="308"/>
      <c r="D20397" s="310"/>
    </row>
    <row r="20398" spans="1:4" x14ac:dyDescent="0.25">
      <c r="A20398" s="308"/>
      <c r="B20398" s="309"/>
      <c r="C20398" s="308"/>
      <c r="D20398" s="310"/>
    </row>
    <row r="20399" spans="1:4" x14ac:dyDescent="0.25">
      <c r="A20399" s="308"/>
      <c r="B20399" s="309"/>
      <c r="C20399" s="308"/>
      <c r="D20399" s="310"/>
    </row>
    <row r="20400" spans="1:4" x14ac:dyDescent="0.25">
      <c r="A20400" s="308"/>
      <c r="B20400" s="309"/>
      <c r="C20400" s="308"/>
      <c r="D20400" s="310"/>
    </row>
    <row r="20401" spans="1:4" x14ac:dyDescent="0.25">
      <c r="A20401" s="308"/>
      <c r="B20401" s="309"/>
      <c r="C20401" s="308"/>
      <c r="D20401" s="310"/>
    </row>
    <row r="20402" spans="1:4" x14ac:dyDescent="0.25">
      <c r="A20402" s="308"/>
      <c r="B20402" s="309"/>
      <c r="C20402" s="308"/>
      <c r="D20402" s="310"/>
    </row>
    <row r="20403" spans="1:4" x14ac:dyDescent="0.25">
      <c r="A20403" s="308"/>
      <c r="B20403" s="309"/>
      <c r="C20403" s="308"/>
      <c r="D20403" s="310"/>
    </row>
    <row r="20404" spans="1:4" x14ac:dyDescent="0.25">
      <c r="A20404" s="308"/>
      <c r="B20404" s="309"/>
      <c r="C20404" s="308"/>
      <c r="D20404" s="310"/>
    </row>
    <row r="20405" spans="1:4" x14ac:dyDescent="0.25">
      <c r="A20405" s="308"/>
      <c r="B20405" s="309"/>
      <c r="C20405" s="308"/>
      <c r="D20405" s="310"/>
    </row>
    <row r="20406" spans="1:4" x14ac:dyDescent="0.25">
      <c r="A20406" s="308"/>
      <c r="B20406" s="309"/>
      <c r="C20406" s="308"/>
      <c r="D20406" s="310"/>
    </row>
    <row r="20407" spans="1:4" x14ac:dyDescent="0.25">
      <c r="A20407" s="308"/>
      <c r="B20407" s="309"/>
      <c r="C20407" s="308"/>
      <c r="D20407" s="310"/>
    </row>
    <row r="20408" spans="1:4" x14ac:dyDescent="0.25">
      <c r="A20408" s="308"/>
      <c r="B20408" s="309"/>
      <c r="C20408" s="308"/>
      <c r="D20408" s="310"/>
    </row>
    <row r="20409" spans="1:4" x14ac:dyDescent="0.25">
      <c r="A20409" s="308"/>
      <c r="B20409" s="309"/>
      <c r="C20409" s="308"/>
      <c r="D20409" s="310"/>
    </row>
    <row r="20410" spans="1:4" x14ac:dyDescent="0.25">
      <c r="A20410" s="308"/>
      <c r="B20410" s="309"/>
      <c r="C20410" s="308"/>
      <c r="D20410" s="310"/>
    </row>
    <row r="20411" spans="1:4" x14ac:dyDescent="0.25">
      <c r="A20411" s="308"/>
      <c r="B20411" s="309"/>
      <c r="C20411" s="308"/>
      <c r="D20411" s="310"/>
    </row>
    <row r="20412" spans="1:4" x14ac:dyDescent="0.25">
      <c r="A20412" s="308"/>
      <c r="B20412" s="309"/>
      <c r="C20412" s="308"/>
      <c r="D20412" s="310"/>
    </row>
    <row r="20413" spans="1:4" x14ac:dyDescent="0.25">
      <c r="A20413" s="308"/>
      <c r="B20413" s="309"/>
      <c r="C20413" s="308"/>
      <c r="D20413" s="310"/>
    </row>
    <row r="20414" spans="1:4" x14ac:dyDescent="0.25">
      <c r="A20414" s="308"/>
      <c r="B20414" s="309"/>
      <c r="C20414" s="308"/>
      <c r="D20414" s="310"/>
    </row>
    <row r="20415" spans="1:4" x14ac:dyDescent="0.25">
      <c r="A20415" s="308"/>
      <c r="B20415" s="309"/>
      <c r="C20415" s="308"/>
      <c r="D20415" s="310"/>
    </row>
    <row r="20416" spans="1:4" x14ac:dyDescent="0.25">
      <c r="A20416" s="308"/>
      <c r="B20416" s="309"/>
      <c r="C20416" s="308"/>
      <c r="D20416" s="310"/>
    </row>
    <row r="20417" spans="1:4" x14ac:dyDescent="0.25">
      <c r="A20417" s="308"/>
      <c r="B20417" s="309"/>
      <c r="C20417" s="308"/>
      <c r="D20417" s="310"/>
    </row>
    <row r="20418" spans="1:4" x14ac:dyDescent="0.25">
      <c r="A20418" s="308"/>
      <c r="B20418" s="309"/>
      <c r="C20418" s="308"/>
      <c r="D20418" s="310"/>
    </row>
    <row r="20419" spans="1:4" x14ac:dyDescent="0.25">
      <c r="A20419" s="308"/>
      <c r="B20419" s="309"/>
      <c r="C20419" s="308"/>
      <c r="D20419" s="310"/>
    </row>
    <row r="20420" spans="1:4" x14ac:dyDescent="0.25">
      <c r="A20420" s="308"/>
      <c r="B20420" s="309"/>
      <c r="C20420" s="308"/>
      <c r="D20420" s="310"/>
    </row>
    <row r="20421" spans="1:4" x14ac:dyDescent="0.25">
      <c r="A20421" s="308"/>
      <c r="B20421" s="309"/>
      <c r="C20421" s="308"/>
      <c r="D20421" s="310"/>
    </row>
    <row r="20422" spans="1:4" x14ac:dyDescent="0.25">
      <c r="A20422" s="308"/>
      <c r="B20422" s="309"/>
      <c r="C20422" s="308"/>
      <c r="D20422" s="310"/>
    </row>
    <row r="20423" spans="1:4" x14ac:dyDescent="0.25">
      <c r="A20423" s="308"/>
      <c r="B20423" s="309"/>
      <c r="C20423" s="308"/>
      <c r="D20423" s="310"/>
    </row>
    <row r="20424" spans="1:4" x14ac:dyDescent="0.25">
      <c r="A20424" s="308"/>
      <c r="B20424" s="309"/>
      <c r="C20424" s="308"/>
      <c r="D20424" s="310"/>
    </row>
    <row r="20425" spans="1:4" x14ac:dyDescent="0.25">
      <c r="A20425" s="308"/>
      <c r="B20425" s="309"/>
      <c r="C20425" s="308"/>
      <c r="D20425" s="310"/>
    </row>
    <row r="20426" spans="1:4" x14ac:dyDescent="0.25">
      <c r="A20426" s="308"/>
      <c r="B20426" s="309"/>
      <c r="C20426" s="308"/>
      <c r="D20426" s="310"/>
    </row>
    <row r="20427" spans="1:4" x14ac:dyDescent="0.25">
      <c r="A20427" s="308"/>
      <c r="B20427" s="309"/>
      <c r="C20427" s="308"/>
      <c r="D20427" s="310"/>
    </row>
    <row r="20428" spans="1:4" x14ac:dyDescent="0.25">
      <c r="A20428" s="308"/>
      <c r="B20428" s="309"/>
      <c r="C20428" s="308"/>
      <c r="D20428" s="310"/>
    </row>
    <row r="20429" spans="1:4" x14ac:dyDescent="0.25">
      <c r="A20429" s="308"/>
      <c r="B20429" s="309"/>
      <c r="C20429" s="308"/>
      <c r="D20429" s="310"/>
    </row>
    <row r="20430" spans="1:4" x14ac:dyDescent="0.25">
      <c r="A20430" s="308"/>
      <c r="B20430" s="309"/>
      <c r="C20430" s="308"/>
      <c r="D20430" s="310"/>
    </row>
    <row r="20431" spans="1:4" x14ac:dyDescent="0.25">
      <c r="A20431" s="308"/>
      <c r="B20431" s="309"/>
      <c r="C20431" s="308"/>
      <c r="D20431" s="310"/>
    </row>
    <row r="20432" spans="1:4" x14ac:dyDescent="0.25">
      <c r="A20432" s="308"/>
      <c r="B20432" s="309"/>
      <c r="C20432" s="308"/>
      <c r="D20432" s="310"/>
    </row>
    <row r="20433" spans="1:4" x14ac:dyDescent="0.25">
      <c r="A20433" s="308"/>
      <c r="B20433" s="309"/>
      <c r="C20433" s="308"/>
      <c r="D20433" s="310"/>
    </row>
    <row r="20434" spans="1:4" x14ac:dyDescent="0.25">
      <c r="A20434" s="308"/>
      <c r="B20434" s="309"/>
      <c r="C20434" s="308"/>
      <c r="D20434" s="310"/>
    </row>
    <row r="20435" spans="1:4" x14ac:dyDescent="0.25">
      <c r="A20435" s="308"/>
      <c r="B20435" s="309"/>
      <c r="C20435" s="308"/>
      <c r="D20435" s="310"/>
    </row>
    <row r="20436" spans="1:4" x14ac:dyDescent="0.25">
      <c r="A20436" s="308"/>
      <c r="B20436" s="309"/>
      <c r="C20436" s="308"/>
      <c r="D20436" s="310"/>
    </row>
    <row r="20437" spans="1:4" x14ac:dyDescent="0.25">
      <c r="A20437" s="308"/>
      <c r="B20437" s="309"/>
      <c r="C20437" s="308"/>
      <c r="D20437" s="310"/>
    </row>
    <row r="20438" spans="1:4" x14ac:dyDescent="0.25">
      <c r="A20438" s="308"/>
      <c r="B20438" s="309"/>
      <c r="C20438" s="308"/>
      <c r="D20438" s="310"/>
    </row>
    <row r="20439" spans="1:4" x14ac:dyDescent="0.25">
      <c r="A20439" s="308"/>
      <c r="B20439" s="309"/>
      <c r="C20439" s="308"/>
      <c r="D20439" s="310"/>
    </row>
    <row r="20440" spans="1:4" x14ac:dyDescent="0.25">
      <c r="A20440" s="308"/>
      <c r="B20440" s="309"/>
      <c r="C20440" s="308"/>
      <c r="D20440" s="310"/>
    </row>
    <row r="20441" spans="1:4" x14ac:dyDescent="0.25">
      <c r="A20441" s="308"/>
      <c r="B20441" s="309"/>
      <c r="C20441" s="308"/>
      <c r="D20441" s="310"/>
    </row>
    <row r="20442" spans="1:4" x14ac:dyDescent="0.25">
      <c r="A20442" s="308"/>
      <c r="B20442" s="309"/>
      <c r="C20442" s="308"/>
      <c r="D20442" s="310"/>
    </row>
    <row r="20443" spans="1:4" x14ac:dyDescent="0.25">
      <c r="A20443" s="308"/>
      <c r="B20443" s="309"/>
      <c r="C20443" s="308"/>
      <c r="D20443" s="310"/>
    </row>
    <row r="20444" spans="1:4" x14ac:dyDescent="0.25">
      <c r="A20444" s="308"/>
      <c r="B20444" s="309"/>
      <c r="C20444" s="308"/>
      <c r="D20444" s="310"/>
    </row>
    <row r="20445" spans="1:4" x14ac:dyDescent="0.25">
      <c r="A20445" s="308"/>
      <c r="B20445" s="309"/>
      <c r="C20445" s="308"/>
      <c r="D20445" s="310"/>
    </row>
    <row r="20446" spans="1:4" x14ac:dyDescent="0.25">
      <c r="A20446" s="308"/>
      <c r="B20446" s="309"/>
      <c r="C20446" s="308"/>
      <c r="D20446" s="310"/>
    </row>
    <row r="20447" spans="1:4" x14ac:dyDescent="0.25">
      <c r="A20447" s="308"/>
      <c r="B20447" s="309"/>
      <c r="C20447" s="308"/>
      <c r="D20447" s="310"/>
    </row>
    <row r="20448" spans="1:4" x14ac:dyDescent="0.25">
      <c r="A20448" s="308"/>
      <c r="B20448" s="309"/>
      <c r="C20448" s="308"/>
      <c r="D20448" s="310"/>
    </row>
    <row r="20449" spans="1:4" x14ac:dyDescent="0.25">
      <c r="A20449" s="308"/>
      <c r="B20449" s="309"/>
      <c r="C20449" s="308"/>
      <c r="D20449" s="310"/>
    </row>
    <row r="20450" spans="1:4" x14ac:dyDescent="0.25">
      <c r="A20450" s="308"/>
      <c r="B20450" s="309"/>
      <c r="C20450" s="308"/>
      <c r="D20450" s="310"/>
    </row>
    <row r="20451" spans="1:4" x14ac:dyDescent="0.25">
      <c r="A20451" s="308"/>
      <c r="B20451" s="309"/>
      <c r="C20451" s="308"/>
      <c r="D20451" s="310"/>
    </row>
    <row r="20452" spans="1:4" x14ac:dyDescent="0.25">
      <c r="A20452" s="308"/>
      <c r="B20452" s="309"/>
      <c r="C20452" s="308"/>
      <c r="D20452" s="310"/>
    </row>
    <row r="20453" spans="1:4" x14ac:dyDescent="0.25">
      <c r="A20453" s="308"/>
      <c r="B20453" s="309"/>
      <c r="C20453" s="308"/>
      <c r="D20453" s="310"/>
    </row>
    <row r="20454" spans="1:4" x14ac:dyDescent="0.25">
      <c r="A20454" s="308"/>
      <c r="B20454" s="309"/>
      <c r="C20454" s="308"/>
      <c r="D20454" s="310"/>
    </row>
    <row r="20455" spans="1:4" x14ac:dyDescent="0.25">
      <c r="A20455" s="308"/>
      <c r="B20455" s="309"/>
      <c r="C20455" s="308"/>
      <c r="D20455" s="310"/>
    </row>
    <row r="20456" spans="1:4" x14ac:dyDescent="0.25">
      <c r="A20456" s="308"/>
      <c r="B20456" s="309"/>
      <c r="C20456" s="308"/>
      <c r="D20456" s="310"/>
    </row>
    <row r="20457" spans="1:4" x14ac:dyDescent="0.25">
      <c r="A20457" s="308"/>
      <c r="B20457" s="309"/>
      <c r="C20457" s="308"/>
      <c r="D20457" s="310"/>
    </row>
    <row r="20458" spans="1:4" x14ac:dyDescent="0.25">
      <c r="A20458" s="308"/>
      <c r="B20458" s="309"/>
      <c r="C20458" s="308"/>
      <c r="D20458" s="310"/>
    </row>
    <row r="20459" spans="1:4" x14ac:dyDescent="0.25">
      <c r="A20459" s="308"/>
      <c r="B20459" s="309"/>
      <c r="C20459" s="308"/>
      <c r="D20459" s="310"/>
    </row>
    <row r="20460" spans="1:4" x14ac:dyDescent="0.25">
      <c r="A20460" s="308"/>
      <c r="B20460" s="309"/>
      <c r="C20460" s="308"/>
      <c r="D20460" s="310"/>
    </row>
    <row r="20461" spans="1:4" x14ac:dyDescent="0.25">
      <c r="A20461" s="308"/>
      <c r="B20461" s="309"/>
      <c r="C20461" s="308"/>
      <c r="D20461" s="310"/>
    </row>
    <row r="20462" spans="1:4" x14ac:dyDescent="0.25">
      <c r="A20462" s="308"/>
      <c r="B20462" s="309"/>
      <c r="C20462" s="308"/>
      <c r="D20462" s="310"/>
    </row>
    <row r="20463" spans="1:4" x14ac:dyDescent="0.25">
      <c r="A20463" s="308"/>
      <c r="B20463" s="309"/>
      <c r="C20463" s="308"/>
      <c r="D20463" s="310"/>
    </row>
    <row r="20464" spans="1:4" x14ac:dyDescent="0.25">
      <c r="A20464" s="308"/>
      <c r="B20464" s="309"/>
      <c r="C20464" s="308"/>
      <c r="D20464" s="310"/>
    </row>
    <row r="20465" spans="1:4" x14ac:dyDescent="0.25">
      <c r="A20465" s="308"/>
      <c r="B20465" s="309"/>
      <c r="C20465" s="308"/>
      <c r="D20465" s="310"/>
    </row>
    <row r="20466" spans="1:4" x14ac:dyDescent="0.25">
      <c r="A20466" s="308"/>
      <c r="B20466" s="309"/>
      <c r="C20466" s="308"/>
      <c r="D20466" s="310"/>
    </row>
    <row r="20467" spans="1:4" x14ac:dyDescent="0.25">
      <c r="A20467" s="308"/>
      <c r="B20467" s="309"/>
      <c r="C20467" s="308"/>
      <c r="D20467" s="310"/>
    </row>
    <row r="20468" spans="1:4" x14ac:dyDescent="0.25">
      <c r="A20468" s="308"/>
      <c r="B20468" s="309"/>
      <c r="C20468" s="308"/>
      <c r="D20468" s="310"/>
    </row>
    <row r="20469" spans="1:4" x14ac:dyDescent="0.25">
      <c r="A20469" s="308"/>
      <c r="B20469" s="309"/>
      <c r="C20469" s="308"/>
      <c r="D20469" s="310"/>
    </row>
    <row r="20470" spans="1:4" x14ac:dyDescent="0.25">
      <c r="A20470" s="308"/>
      <c r="B20470" s="309"/>
      <c r="C20470" s="308"/>
      <c r="D20470" s="310"/>
    </row>
    <row r="20471" spans="1:4" x14ac:dyDescent="0.25">
      <c r="A20471" s="308"/>
      <c r="B20471" s="309"/>
      <c r="C20471" s="308"/>
      <c r="D20471" s="310"/>
    </row>
    <row r="20472" spans="1:4" x14ac:dyDescent="0.25">
      <c r="A20472" s="308"/>
      <c r="B20472" s="309"/>
      <c r="C20472" s="308"/>
      <c r="D20472" s="310"/>
    </row>
    <row r="20473" spans="1:4" x14ac:dyDescent="0.25">
      <c r="A20473" s="308"/>
      <c r="B20473" s="309"/>
      <c r="C20473" s="308"/>
      <c r="D20473" s="310"/>
    </row>
    <row r="20474" spans="1:4" x14ac:dyDescent="0.25">
      <c r="A20474" s="308"/>
      <c r="B20474" s="309"/>
      <c r="C20474" s="308"/>
      <c r="D20474" s="310"/>
    </row>
    <row r="20475" spans="1:4" x14ac:dyDescent="0.25">
      <c r="A20475" s="308"/>
      <c r="B20475" s="309"/>
      <c r="C20475" s="308"/>
      <c r="D20475" s="310"/>
    </row>
    <row r="20476" spans="1:4" x14ac:dyDescent="0.25">
      <c r="A20476" s="308"/>
      <c r="B20476" s="309"/>
      <c r="C20476" s="308"/>
      <c r="D20476" s="310"/>
    </row>
    <row r="20477" spans="1:4" x14ac:dyDescent="0.25">
      <c r="A20477" s="308"/>
      <c r="B20477" s="309"/>
      <c r="C20477" s="308"/>
      <c r="D20477" s="310"/>
    </row>
    <row r="20478" spans="1:4" x14ac:dyDescent="0.25">
      <c r="A20478" s="308"/>
      <c r="B20478" s="309"/>
      <c r="C20478" s="308"/>
      <c r="D20478" s="310"/>
    </row>
    <row r="20479" spans="1:4" x14ac:dyDescent="0.25">
      <c r="A20479" s="308"/>
      <c r="B20479" s="309"/>
      <c r="C20479" s="308"/>
      <c r="D20479" s="310"/>
    </row>
    <row r="20480" spans="1:4" x14ac:dyDescent="0.25">
      <c r="A20480" s="308"/>
      <c r="B20480" s="309"/>
      <c r="C20480" s="308"/>
      <c r="D20480" s="310"/>
    </row>
    <row r="20481" spans="1:4" x14ac:dyDescent="0.25">
      <c r="A20481" s="308"/>
      <c r="B20481" s="309"/>
      <c r="C20481" s="308"/>
      <c r="D20481" s="310"/>
    </row>
    <row r="20482" spans="1:4" x14ac:dyDescent="0.25">
      <c r="A20482" s="308"/>
      <c r="B20482" s="309"/>
      <c r="C20482" s="308"/>
      <c r="D20482" s="310"/>
    </row>
    <row r="20483" spans="1:4" x14ac:dyDescent="0.25">
      <c r="A20483" s="308"/>
      <c r="B20483" s="309"/>
      <c r="C20483" s="308"/>
      <c r="D20483" s="310"/>
    </row>
    <row r="20484" spans="1:4" x14ac:dyDescent="0.25">
      <c r="A20484" s="308"/>
      <c r="B20484" s="309"/>
      <c r="C20484" s="308"/>
      <c r="D20484" s="310"/>
    </row>
    <row r="20485" spans="1:4" x14ac:dyDescent="0.25">
      <c r="A20485" s="308"/>
      <c r="B20485" s="309"/>
      <c r="C20485" s="308"/>
      <c r="D20485" s="310"/>
    </row>
    <row r="20486" spans="1:4" x14ac:dyDescent="0.25">
      <c r="A20486" s="308"/>
      <c r="B20486" s="309"/>
      <c r="C20486" s="308"/>
      <c r="D20486" s="310"/>
    </row>
    <row r="20487" spans="1:4" x14ac:dyDescent="0.25">
      <c r="A20487" s="308"/>
      <c r="B20487" s="309"/>
      <c r="C20487" s="308"/>
      <c r="D20487" s="310"/>
    </row>
    <row r="20488" spans="1:4" x14ac:dyDescent="0.25">
      <c r="A20488" s="308"/>
      <c r="B20488" s="309"/>
      <c r="C20488" s="308"/>
      <c r="D20488" s="310"/>
    </row>
    <row r="20489" spans="1:4" x14ac:dyDescent="0.25">
      <c r="A20489" s="308"/>
      <c r="B20489" s="309"/>
      <c r="C20489" s="308"/>
      <c r="D20489" s="310"/>
    </row>
    <row r="20490" spans="1:4" x14ac:dyDescent="0.25">
      <c r="A20490" s="308"/>
      <c r="B20490" s="309"/>
      <c r="C20490" s="308"/>
      <c r="D20490" s="310"/>
    </row>
    <row r="20491" spans="1:4" x14ac:dyDescent="0.25">
      <c r="A20491" s="308"/>
      <c r="B20491" s="309"/>
      <c r="C20491" s="308"/>
      <c r="D20491" s="310"/>
    </row>
    <row r="20492" spans="1:4" x14ac:dyDescent="0.25">
      <c r="A20492" s="308"/>
      <c r="B20492" s="309"/>
      <c r="C20492" s="308"/>
      <c r="D20492" s="310"/>
    </row>
    <row r="20493" spans="1:4" x14ac:dyDescent="0.25">
      <c r="A20493" s="308"/>
      <c r="B20493" s="309"/>
      <c r="C20493" s="308"/>
      <c r="D20493" s="310"/>
    </row>
    <row r="20494" spans="1:4" x14ac:dyDescent="0.25">
      <c r="A20494" s="308"/>
      <c r="B20494" s="309"/>
      <c r="C20494" s="308"/>
      <c r="D20494" s="310"/>
    </row>
    <row r="20495" spans="1:4" x14ac:dyDescent="0.25">
      <c r="A20495" s="308"/>
      <c r="B20495" s="309"/>
      <c r="C20495" s="308"/>
      <c r="D20495" s="310"/>
    </row>
    <row r="20496" spans="1:4" x14ac:dyDescent="0.25">
      <c r="A20496" s="308"/>
      <c r="B20496" s="309"/>
      <c r="C20496" s="308"/>
      <c r="D20496" s="310"/>
    </row>
    <row r="20497" spans="1:4" x14ac:dyDescent="0.25">
      <c r="A20497" s="308"/>
      <c r="B20497" s="309"/>
      <c r="C20497" s="308"/>
      <c r="D20497" s="310"/>
    </row>
    <row r="20498" spans="1:4" x14ac:dyDescent="0.25">
      <c r="A20498" s="308"/>
      <c r="B20498" s="309"/>
      <c r="C20498" s="308"/>
      <c r="D20498" s="310"/>
    </row>
    <row r="20499" spans="1:4" x14ac:dyDescent="0.25">
      <c r="A20499" s="308"/>
      <c r="B20499" s="309"/>
      <c r="C20499" s="308"/>
      <c r="D20499" s="310"/>
    </row>
    <row r="20500" spans="1:4" x14ac:dyDescent="0.25">
      <c r="A20500" s="308"/>
      <c r="B20500" s="309"/>
      <c r="C20500" s="308"/>
      <c r="D20500" s="310"/>
    </row>
    <row r="20501" spans="1:4" x14ac:dyDescent="0.25">
      <c r="A20501" s="308"/>
      <c r="B20501" s="309"/>
      <c r="C20501" s="308"/>
      <c r="D20501" s="310"/>
    </row>
    <row r="20502" spans="1:4" x14ac:dyDescent="0.25">
      <c r="A20502" s="308"/>
      <c r="B20502" s="309"/>
      <c r="C20502" s="308"/>
      <c r="D20502" s="310"/>
    </row>
    <row r="20503" spans="1:4" x14ac:dyDescent="0.25">
      <c r="A20503" s="308"/>
      <c r="B20503" s="309"/>
      <c r="C20503" s="308"/>
      <c r="D20503" s="310"/>
    </row>
    <row r="20504" spans="1:4" x14ac:dyDescent="0.25">
      <c r="A20504" s="308"/>
      <c r="B20504" s="309"/>
      <c r="C20504" s="308"/>
      <c r="D20504" s="310"/>
    </row>
    <row r="20505" spans="1:4" x14ac:dyDescent="0.25">
      <c r="A20505" s="308"/>
      <c r="B20505" s="309"/>
      <c r="C20505" s="308"/>
      <c r="D20505" s="310"/>
    </row>
    <row r="20506" spans="1:4" x14ac:dyDescent="0.25">
      <c r="A20506" s="308"/>
      <c r="B20506" s="309"/>
      <c r="C20506" s="308"/>
      <c r="D20506" s="310"/>
    </row>
    <row r="20507" spans="1:4" x14ac:dyDescent="0.25">
      <c r="A20507" s="308"/>
      <c r="B20507" s="309"/>
      <c r="C20507" s="308"/>
      <c r="D20507" s="310"/>
    </row>
    <row r="20508" spans="1:4" x14ac:dyDescent="0.25">
      <c r="A20508" s="308"/>
      <c r="B20508" s="309"/>
      <c r="C20508" s="308"/>
      <c r="D20508" s="310"/>
    </row>
    <row r="20509" spans="1:4" x14ac:dyDescent="0.25">
      <c r="A20509" s="308"/>
      <c r="B20509" s="309"/>
      <c r="C20509" s="308"/>
      <c r="D20509" s="310"/>
    </row>
    <row r="20510" spans="1:4" x14ac:dyDescent="0.25">
      <c r="A20510" s="308"/>
      <c r="B20510" s="309"/>
      <c r="C20510" s="308"/>
      <c r="D20510" s="310"/>
    </row>
    <row r="20511" spans="1:4" x14ac:dyDescent="0.25">
      <c r="A20511" s="308"/>
      <c r="B20511" s="309"/>
      <c r="C20511" s="308"/>
      <c r="D20511" s="310"/>
    </row>
    <row r="20512" spans="1:4" x14ac:dyDescent="0.25">
      <c r="A20512" s="308"/>
      <c r="B20512" s="309"/>
      <c r="C20512" s="308"/>
      <c r="D20512" s="310"/>
    </row>
    <row r="20513" spans="1:4" x14ac:dyDescent="0.25">
      <c r="A20513" s="308"/>
      <c r="B20513" s="309"/>
      <c r="C20513" s="308"/>
      <c r="D20513" s="310"/>
    </row>
    <row r="20514" spans="1:4" x14ac:dyDescent="0.25">
      <c r="A20514" s="308"/>
      <c r="B20514" s="309"/>
      <c r="C20514" s="308"/>
      <c r="D20514" s="310"/>
    </row>
    <row r="20515" spans="1:4" x14ac:dyDescent="0.25">
      <c r="A20515" s="308"/>
      <c r="B20515" s="309"/>
      <c r="C20515" s="308"/>
      <c r="D20515" s="310"/>
    </row>
    <row r="20516" spans="1:4" x14ac:dyDescent="0.25">
      <c r="A20516" s="308"/>
      <c r="B20516" s="309"/>
      <c r="C20516" s="308"/>
      <c r="D20516" s="310"/>
    </row>
    <row r="20517" spans="1:4" x14ac:dyDescent="0.25">
      <c r="A20517" s="308"/>
      <c r="B20517" s="309"/>
      <c r="C20517" s="308"/>
      <c r="D20517" s="310"/>
    </row>
    <row r="20518" spans="1:4" x14ac:dyDescent="0.25">
      <c r="A20518" s="308"/>
      <c r="B20518" s="309"/>
      <c r="C20518" s="308"/>
      <c r="D20518" s="310"/>
    </row>
    <row r="20519" spans="1:4" x14ac:dyDescent="0.25">
      <c r="A20519" s="308"/>
      <c r="B20519" s="309"/>
      <c r="C20519" s="308"/>
      <c r="D20519" s="310"/>
    </row>
    <row r="20520" spans="1:4" x14ac:dyDescent="0.25">
      <c r="A20520" s="308"/>
      <c r="B20520" s="309"/>
      <c r="C20520" s="308"/>
      <c r="D20520" s="310"/>
    </row>
    <row r="20521" spans="1:4" x14ac:dyDescent="0.25">
      <c r="A20521" s="308"/>
      <c r="B20521" s="309"/>
      <c r="C20521" s="308"/>
      <c r="D20521" s="310"/>
    </row>
    <row r="20522" spans="1:4" x14ac:dyDescent="0.25">
      <c r="A20522" s="308"/>
      <c r="B20522" s="309"/>
      <c r="C20522" s="308"/>
      <c r="D20522" s="310"/>
    </row>
    <row r="20523" spans="1:4" x14ac:dyDescent="0.25">
      <c r="A20523" s="308"/>
      <c r="B20523" s="309"/>
      <c r="C20523" s="308"/>
      <c r="D20523" s="310"/>
    </row>
    <row r="20524" spans="1:4" x14ac:dyDescent="0.25">
      <c r="A20524" s="308"/>
      <c r="B20524" s="309"/>
      <c r="C20524" s="308"/>
      <c r="D20524" s="310"/>
    </row>
    <row r="20525" spans="1:4" x14ac:dyDescent="0.25">
      <c r="A20525" s="308"/>
      <c r="B20525" s="309"/>
      <c r="C20525" s="308"/>
      <c r="D20525" s="310"/>
    </row>
    <row r="20526" spans="1:4" x14ac:dyDescent="0.25">
      <c r="A20526" s="308"/>
      <c r="B20526" s="309"/>
      <c r="C20526" s="308"/>
      <c r="D20526" s="310"/>
    </row>
    <row r="20527" spans="1:4" x14ac:dyDescent="0.25">
      <c r="A20527" s="308"/>
      <c r="B20527" s="309"/>
      <c r="C20527" s="308"/>
      <c r="D20527" s="310"/>
    </row>
    <row r="20528" spans="1:4" x14ac:dyDescent="0.25">
      <c r="A20528" s="308"/>
      <c r="B20528" s="309"/>
      <c r="C20528" s="308"/>
      <c r="D20528" s="310"/>
    </row>
    <row r="20529" spans="1:4" x14ac:dyDescent="0.25">
      <c r="A20529" s="308"/>
      <c r="B20529" s="309"/>
      <c r="C20529" s="308"/>
      <c r="D20529" s="310"/>
    </row>
    <row r="20530" spans="1:4" x14ac:dyDescent="0.25">
      <c r="A20530" s="308"/>
      <c r="B20530" s="309"/>
      <c r="C20530" s="308"/>
      <c r="D20530" s="310"/>
    </row>
    <row r="20531" spans="1:4" x14ac:dyDescent="0.25">
      <c r="A20531" s="308"/>
      <c r="B20531" s="309"/>
      <c r="C20531" s="308"/>
      <c r="D20531" s="310"/>
    </row>
    <row r="20532" spans="1:4" x14ac:dyDescent="0.25">
      <c r="A20532" s="308"/>
      <c r="B20532" s="309"/>
      <c r="C20532" s="308"/>
      <c r="D20532" s="310"/>
    </row>
    <row r="20533" spans="1:4" x14ac:dyDescent="0.25">
      <c r="A20533" s="308"/>
      <c r="B20533" s="309"/>
      <c r="C20533" s="308"/>
      <c r="D20533" s="310"/>
    </row>
    <row r="20534" spans="1:4" x14ac:dyDescent="0.25">
      <c r="A20534" s="308"/>
      <c r="B20534" s="309"/>
      <c r="C20534" s="308"/>
      <c r="D20534" s="310"/>
    </row>
    <row r="20535" spans="1:4" x14ac:dyDescent="0.25">
      <c r="A20535" s="308"/>
      <c r="B20535" s="309"/>
      <c r="C20535" s="308"/>
      <c r="D20535" s="310"/>
    </row>
    <row r="20536" spans="1:4" x14ac:dyDescent="0.25">
      <c r="A20536" s="308"/>
      <c r="B20536" s="309"/>
      <c r="C20536" s="308"/>
      <c r="D20536" s="310"/>
    </row>
    <row r="20537" spans="1:4" x14ac:dyDescent="0.25">
      <c r="A20537" s="308"/>
      <c r="B20537" s="309"/>
      <c r="C20537" s="308"/>
      <c r="D20537" s="310"/>
    </row>
    <row r="20538" spans="1:4" x14ac:dyDescent="0.25">
      <c r="A20538" s="308"/>
      <c r="B20538" s="309"/>
      <c r="C20538" s="308"/>
      <c r="D20538" s="310"/>
    </row>
    <row r="20539" spans="1:4" x14ac:dyDescent="0.25">
      <c r="A20539" s="308"/>
      <c r="B20539" s="309"/>
      <c r="C20539" s="308"/>
      <c r="D20539" s="310"/>
    </row>
    <row r="20540" spans="1:4" x14ac:dyDescent="0.25">
      <c r="A20540" s="308"/>
      <c r="B20540" s="309"/>
      <c r="C20540" s="308"/>
      <c r="D20540" s="310"/>
    </row>
    <row r="20541" spans="1:4" x14ac:dyDescent="0.25">
      <c r="A20541" s="308"/>
      <c r="B20541" s="309"/>
      <c r="C20541" s="308"/>
      <c r="D20541" s="310"/>
    </row>
    <row r="20542" spans="1:4" x14ac:dyDescent="0.25">
      <c r="A20542" s="308"/>
      <c r="B20542" s="309"/>
      <c r="C20542" s="308"/>
      <c r="D20542" s="310"/>
    </row>
    <row r="20543" spans="1:4" x14ac:dyDescent="0.25">
      <c r="A20543" s="308"/>
      <c r="B20543" s="309"/>
      <c r="C20543" s="308"/>
      <c r="D20543" s="310"/>
    </row>
    <row r="20544" spans="1:4" x14ac:dyDescent="0.25">
      <c r="A20544" s="308"/>
      <c r="B20544" s="309"/>
      <c r="C20544" s="308"/>
      <c r="D20544" s="310"/>
    </row>
    <row r="20545" spans="1:4" x14ac:dyDescent="0.25">
      <c r="A20545" s="308"/>
      <c r="B20545" s="309"/>
      <c r="C20545" s="308"/>
      <c r="D20545" s="310"/>
    </row>
    <row r="20546" spans="1:4" x14ac:dyDescent="0.25">
      <c r="A20546" s="308"/>
      <c r="B20546" s="309"/>
      <c r="C20546" s="308"/>
      <c r="D20546" s="310"/>
    </row>
    <row r="20547" spans="1:4" x14ac:dyDescent="0.25">
      <c r="A20547" s="308"/>
      <c r="B20547" s="309"/>
      <c r="C20547" s="308"/>
      <c r="D20547" s="310"/>
    </row>
    <row r="20548" spans="1:4" x14ac:dyDescent="0.25">
      <c r="A20548" s="308"/>
      <c r="B20548" s="309"/>
      <c r="C20548" s="308"/>
      <c r="D20548" s="310"/>
    </row>
    <row r="20549" spans="1:4" x14ac:dyDescent="0.25">
      <c r="A20549" s="308"/>
      <c r="B20549" s="309"/>
      <c r="C20549" s="308"/>
      <c r="D20549" s="310"/>
    </row>
    <row r="20550" spans="1:4" x14ac:dyDescent="0.25">
      <c r="A20550" s="308"/>
      <c r="B20550" s="309"/>
      <c r="C20550" s="308"/>
      <c r="D20550" s="310"/>
    </row>
    <row r="20551" spans="1:4" x14ac:dyDescent="0.25">
      <c r="A20551" s="308"/>
      <c r="B20551" s="309"/>
      <c r="C20551" s="308"/>
      <c r="D20551" s="310"/>
    </row>
    <row r="20552" spans="1:4" x14ac:dyDescent="0.25">
      <c r="A20552" s="308"/>
      <c r="B20552" s="309"/>
      <c r="C20552" s="308"/>
      <c r="D20552" s="310"/>
    </row>
    <row r="20553" spans="1:4" x14ac:dyDescent="0.25">
      <c r="A20553" s="308"/>
      <c r="B20553" s="309"/>
      <c r="C20553" s="308"/>
      <c r="D20553" s="310"/>
    </row>
    <row r="20554" spans="1:4" x14ac:dyDescent="0.25">
      <c r="A20554" s="308"/>
      <c r="B20554" s="309"/>
      <c r="C20554" s="308"/>
      <c r="D20554" s="310"/>
    </row>
    <row r="20555" spans="1:4" x14ac:dyDescent="0.25">
      <c r="A20555" s="308"/>
      <c r="B20555" s="309"/>
      <c r="C20555" s="308"/>
      <c r="D20555" s="310"/>
    </row>
    <row r="20556" spans="1:4" x14ac:dyDescent="0.25">
      <c r="A20556" s="308"/>
      <c r="B20556" s="309"/>
      <c r="C20556" s="308"/>
      <c r="D20556" s="310"/>
    </row>
    <row r="20557" spans="1:4" x14ac:dyDescent="0.25">
      <c r="A20557" s="308"/>
      <c r="B20557" s="309"/>
      <c r="C20557" s="308"/>
      <c r="D20557" s="310"/>
    </row>
    <row r="20558" spans="1:4" x14ac:dyDescent="0.25">
      <c r="A20558" s="308"/>
      <c r="B20558" s="309"/>
      <c r="C20558" s="308"/>
      <c r="D20558" s="310"/>
    </row>
    <row r="20559" spans="1:4" x14ac:dyDescent="0.25">
      <c r="A20559" s="308"/>
      <c r="B20559" s="309"/>
      <c r="C20559" s="308"/>
      <c r="D20559" s="310"/>
    </row>
    <row r="20560" spans="1:4" x14ac:dyDescent="0.25">
      <c r="A20560" s="308"/>
      <c r="B20560" s="309"/>
      <c r="C20560" s="308"/>
      <c r="D20560" s="310"/>
    </row>
    <row r="20561" spans="1:4" x14ac:dyDescent="0.25">
      <c r="A20561" s="308"/>
      <c r="B20561" s="309"/>
      <c r="C20561" s="308"/>
      <c r="D20561" s="310"/>
    </row>
    <row r="20562" spans="1:4" x14ac:dyDescent="0.25">
      <c r="A20562" s="308"/>
      <c r="B20562" s="309"/>
      <c r="C20562" s="308"/>
      <c r="D20562" s="310"/>
    </row>
    <row r="20563" spans="1:4" x14ac:dyDescent="0.25">
      <c r="A20563" s="308"/>
      <c r="B20563" s="309"/>
      <c r="C20563" s="308"/>
      <c r="D20563" s="310"/>
    </row>
    <row r="20564" spans="1:4" x14ac:dyDescent="0.25">
      <c r="A20564" s="308"/>
      <c r="B20564" s="309"/>
      <c r="C20564" s="308"/>
      <c r="D20564" s="310"/>
    </row>
    <row r="20565" spans="1:4" x14ac:dyDescent="0.25">
      <c r="A20565" s="308"/>
      <c r="B20565" s="309"/>
      <c r="C20565" s="308"/>
      <c r="D20565" s="310"/>
    </row>
    <row r="20566" spans="1:4" x14ac:dyDescent="0.25">
      <c r="A20566" s="308"/>
      <c r="B20566" s="309"/>
      <c r="C20566" s="308"/>
      <c r="D20566" s="310"/>
    </row>
    <row r="20567" spans="1:4" x14ac:dyDescent="0.25">
      <c r="A20567" s="308"/>
      <c r="B20567" s="309"/>
      <c r="C20567" s="308"/>
      <c r="D20567" s="310"/>
    </row>
    <row r="20568" spans="1:4" x14ac:dyDescent="0.25">
      <c r="A20568" s="308"/>
      <c r="B20568" s="309"/>
      <c r="C20568" s="308"/>
      <c r="D20568" s="310"/>
    </row>
    <row r="20569" spans="1:4" x14ac:dyDescent="0.25">
      <c r="A20569" s="308"/>
      <c r="B20569" s="309"/>
      <c r="C20569" s="308"/>
      <c r="D20569" s="310"/>
    </row>
    <row r="20570" spans="1:4" x14ac:dyDescent="0.25">
      <c r="A20570" s="308"/>
      <c r="B20570" s="309"/>
      <c r="C20570" s="308"/>
      <c r="D20570" s="310"/>
    </row>
    <row r="20571" spans="1:4" x14ac:dyDescent="0.25">
      <c r="A20571" s="308"/>
      <c r="B20571" s="309"/>
      <c r="C20571" s="308"/>
      <c r="D20571" s="310"/>
    </row>
    <row r="20572" spans="1:4" x14ac:dyDescent="0.25">
      <c r="A20572" s="308"/>
      <c r="B20572" s="309"/>
      <c r="C20572" s="308"/>
      <c r="D20572" s="310"/>
    </row>
    <row r="20573" spans="1:4" x14ac:dyDescent="0.25">
      <c r="A20573" s="308"/>
      <c r="B20573" s="309"/>
      <c r="C20573" s="308"/>
      <c r="D20573" s="310"/>
    </row>
    <row r="20574" spans="1:4" x14ac:dyDescent="0.25">
      <c r="A20574" s="308"/>
      <c r="B20574" s="309"/>
      <c r="C20574" s="308"/>
      <c r="D20574" s="310"/>
    </row>
    <row r="20575" spans="1:4" x14ac:dyDescent="0.25">
      <c r="A20575" s="308"/>
      <c r="B20575" s="309"/>
      <c r="C20575" s="308"/>
      <c r="D20575" s="310"/>
    </row>
    <row r="20576" spans="1:4" x14ac:dyDescent="0.25">
      <c r="A20576" s="308"/>
      <c r="B20576" s="309"/>
      <c r="C20576" s="308"/>
      <c r="D20576" s="310"/>
    </row>
    <row r="20577" spans="1:4" x14ac:dyDescent="0.25">
      <c r="A20577" s="308"/>
      <c r="B20577" s="309"/>
      <c r="C20577" s="308"/>
      <c r="D20577" s="310"/>
    </row>
    <row r="20578" spans="1:4" x14ac:dyDescent="0.25">
      <c r="A20578" s="308"/>
      <c r="B20578" s="309"/>
      <c r="C20578" s="308"/>
      <c r="D20578" s="310"/>
    </row>
    <row r="20579" spans="1:4" x14ac:dyDescent="0.25">
      <c r="A20579" s="308"/>
      <c r="B20579" s="309"/>
      <c r="C20579" s="308"/>
      <c r="D20579" s="310"/>
    </row>
    <row r="20580" spans="1:4" x14ac:dyDescent="0.25">
      <c r="A20580" s="308"/>
      <c r="B20580" s="309"/>
      <c r="C20580" s="308"/>
      <c r="D20580" s="310"/>
    </row>
    <row r="20581" spans="1:4" x14ac:dyDescent="0.25">
      <c r="A20581" s="308"/>
      <c r="B20581" s="309"/>
      <c r="C20581" s="308"/>
      <c r="D20581" s="310"/>
    </row>
    <row r="20582" spans="1:4" x14ac:dyDescent="0.25">
      <c r="A20582" s="308"/>
      <c r="B20582" s="309"/>
      <c r="C20582" s="308"/>
      <c r="D20582" s="310"/>
    </row>
    <row r="20583" spans="1:4" x14ac:dyDescent="0.25">
      <c r="A20583" s="308"/>
      <c r="B20583" s="309"/>
      <c r="C20583" s="308"/>
      <c r="D20583" s="310"/>
    </row>
    <row r="20584" spans="1:4" x14ac:dyDescent="0.25">
      <c r="A20584" s="308"/>
      <c r="B20584" s="309"/>
      <c r="C20584" s="308"/>
      <c r="D20584" s="310"/>
    </row>
    <row r="20585" spans="1:4" x14ac:dyDescent="0.25">
      <c r="A20585" s="308"/>
      <c r="B20585" s="309"/>
      <c r="C20585" s="308"/>
      <c r="D20585" s="310"/>
    </row>
    <row r="20586" spans="1:4" x14ac:dyDescent="0.25">
      <c r="A20586" s="308"/>
      <c r="B20586" s="309"/>
      <c r="C20586" s="308"/>
      <c r="D20586" s="310"/>
    </row>
    <row r="20587" spans="1:4" x14ac:dyDescent="0.25">
      <c r="A20587" s="308"/>
      <c r="B20587" s="309"/>
      <c r="C20587" s="308"/>
      <c r="D20587" s="310"/>
    </row>
    <row r="20588" spans="1:4" x14ac:dyDescent="0.25">
      <c r="A20588" s="308"/>
      <c r="B20588" s="309"/>
      <c r="C20588" s="308"/>
      <c r="D20588" s="310"/>
    </row>
    <row r="20589" spans="1:4" x14ac:dyDescent="0.25">
      <c r="A20589" s="308"/>
      <c r="B20589" s="309"/>
      <c r="C20589" s="308"/>
      <c r="D20589" s="310"/>
    </row>
    <row r="20590" spans="1:4" x14ac:dyDescent="0.25">
      <c r="A20590" s="308"/>
      <c r="B20590" s="309"/>
      <c r="C20590" s="308"/>
      <c r="D20590" s="310"/>
    </row>
    <row r="20591" spans="1:4" x14ac:dyDescent="0.25">
      <c r="A20591" s="308"/>
      <c r="B20591" s="309"/>
      <c r="C20591" s="308"/>
      <c r="D20591" s="310"/>
    </row>
    <row r="20592" spans="1:4" x14ac:dyDescent="0.25">
      <c r="A20592" s="308"/>
      <c r="B20592" s="309"/>
      <c r="C20592" s="308"/>
      <c r="D20592" s="310"/>
    </row>
    <row r="20593" spans="1:4" x14ac:dyDescent="0.25">
      <c r="A20593" s="308"/>
      <c r="B20593" s="309"/>
      <c r="C20593" s="308"/>
      <c r="D20593" s="310"/>
    </row>
    <row r="20594" spans="1:4" x14ac:dyDescent="0.25">
      <c r="A20594" s="308"/>
      <c r="B20594" s="309"/>
      <c r="C20594" s="308"/>
      <c r="D20594" s="310"/>
    </row>
    <row r="20595" spans="1:4" x14ac:dyDescent="0.25">
      <c r="A20595" s="308"/>
      <c r="B20595" s="309"/>
      <c r="C20595" s="308"/>
      <c r="D20595" s="310"/>
    </row>
    <row r="20596" spans="1:4" x14ac:dyDescent="0.25">
      <c r="A20596" s="308"/>
      <c r="B20596" s="309"/>
      <c r="C20596" s="308"/>
      <c r="D20596" s="310"/>
    </row>
    <row r="20597" spans="1:4" x14ac:dyDescent="0.25">
      <c r="A20597" s="308"/>
      <c r="B20597" s="309"/>
      <c r="C20597" s="308"/>
      <c r="D20597" s="310"/>
    </row>
    <row r="20598" spans="1:4" x14ac:dyDescent="0.25">
      <c r="A20598" s="308"/>
      <c r="B20598" s="309"/>
      <c r="C20598" s="308"/>
      <c r="D20598" s="310"/>
    </row>
    <row r="20599" spans="1:4" x14ac:dyDescent="0.25">
      <c r="A20599" s="308"/>
      <c r="B20599" s="309"/>
      <c r="C20599" s="308"/>
      <c r="D20599" s="310"/>
    </row>
    <row r="20600" spans="1:4" x14ac:dyDescent="0.25">
      <c r="A20600" s="308"/>
      <c r="B20600" s="309"/>
      <c r="C20600" s="308"/>
      <c r="D20600" s="310"/>
    </row>
    <row r="20601" spans="1:4" x14ac:dyDescent="0.25">
      <c r="A20601" s="308"/>
      <c r="B20601" s="309"/>
      <c r="C20601" s="308"/>
      <c r="D20601" s="310"/>
    </row>
    <row r="20602" spans="1:4" x14ac:dyDescent="0.25">
      <c r="A20602" s="308"/>
      <c r="B20602" s="309"/>
      <c r="C20602" s="308"/>
      <c r="D20602" s="310"/>
    </row>
    <row r="20603" spans="1:4" x14ac:dyDescent="0.25">
      <c r="A20603" s="308"/>
      <c r="B20603" s="309"/>
      <c r="C20603" s="308"/>
      <c r="D20603" s="310"/>
    </row>
    <row r="20604" spans="1:4" x14ac:dyDescent="0.25">
      <c r="A20604" s="308"/>
      <c r="B20604" s="309"/>
      <c r="C20604" s="308"/>
      <c r="D20604" s="310"/>
    </row>
    <row r="20605" spans="1:4" x14ac:dyDescent="0.25">
      <c r="A20605" s="308"/>
      <c r="B20605" s="309"/>
      <c r="C20605" s="308"/>
      <c r="D20605" s="310"/>
    </row>
    <row r="20606" spans="1:4" x14ac:dyDescent="0.25">
      <c r="A20606" s="308"/>
      <c r="B20606" s="309"/>
      <c r="C20606" s="308"/>
      <c r="D20606" s="310"/>
    </row>
    <row r="20607" spans="1:4" x14ac:dyDescent="0.25">
      <c r="A20607" s="308"/>
      <c r="B20607" s="309"/>
      <c r="C20607" s="308"/>
      <c r="D20607" s="310"/>
    </row>
    <row r="20608" spans="1:4" x14ac:dyDescent="0.25">
      <c r="A20608" s="308"/>
      <c r="B20608" s="309"/>
      <c r="C20608" s="308"/>
      <c r="D20608" s="310"/>
    </row>
    <row r="20609" spans="1:4" x14ac:dyDescent="0.25">
      <c r="A20609" s="308"/>
      <c r="B20609" s="309"/>
      <c r="C20609" s="308"/>
      <c r="D20609" s="310"/>
    </row>
    <row r="20610" spans="1:4" x14ac:dyDescent="0.25">
      <c r="A20610" s="308"/>
      <c r="B20610" s="309"/>
      <c r="C20610" s="308"/>
      <c r="D20610" s="310"/>
    </row>
    <row r="20611" spans="1:4" x14ac:dyDescent="0.25">
      <c r="A20611" s="308"/>
      <c r="B20611" s="309"/>
      <c r="C20611" s="308"/>
      <c r="D20611" s="310"/>
    </row>
    <row r="20612" spans="1:4" x14ac:dyDescent="0.25">
      <c r="A20612" s="308"/>
      <c r="B20612" s="309"/>
      <c r="C20612" s="308"/>
      <c r="D20612" s="310"/>
    </row>
    <row r="20613" spans="1:4" x14ac:dyDescent="0.25">
      <c r="A20613" s="308"/>
      <c r="B20613" s="309"/>
      <c r="C20613" s="308"/>
      <c r="D20613" s="310"/>
    </row>
    <row r="20614" spans="1:4" x14ac:dyDescent="0.25">
      <c r="A20614" s="308"/>
      <c r="B20614" s="309"/>
      <c r="C20614" s="308"/>
      <c r="D20614" s="310"/>
    </row>
    <row r="20615" spans="1:4" x14ac:dyDescent="0.25">
      <c r="A20615" s="308"/>
      <c r="B20615" s="309"/>
      <c r="C20615" s="308"/>
      <c r="D20615" s="310"/>
    </row>
    <row r="20616" spans="1:4" x14ac:dyDescent="0.25">
      <c r="A20616" s="308"/>
      <c r="B20616" s="309"/>
      <c r="C20616" s="308"/>
      <c r="D20616" s="310"/>
    </row>
    <row r="20617" spans="1:4" x14ac:dyDescent="0.25">
      <c r="A20617" s="308"/>
      <c r="B20617" s="309"/>
      <c r="C20617" s="308"/>
      <c r="D20617" s="310"/>
    </row>
    <row r="20618" spans="1:4" x14ac:dyDescent="0.25">
      <c r="A20618" s="308"/>
      <c r="B20618" s="309"/>
      <c r="C20618" s="308"/>
      <c r="D20618" s="310"/>
    </row>
    <row r="20619" spans="1:4" x14ac:dyDescent="0.25">
      <c r="A20619" s="308"/>
      <c r="B20619" s="309"/>
      <c r="C20619" s="308"/>
      <c r="D20619" s="310"/>
    </row>
    <row r="20620" spans="1:4" x14ac:dyDescent="0.25">
      <c r="A20620" s="308"/>
      <c r="B20620" s="309"/>
      <c r="C20620" s="308"/>
      <c r="D20620" s="310"/>
    </row>
    <row r="20621" spans="1:4" x14ac:dyDescent="0.25">
      <c r="A20621" s="308"/>
      <c r="B20621" s="309"/>
      <c r="C20621" s="308"/>
      <c r="D20621" s="310"/>
    </row>
    <row r="20622" spans="1:4" x14ac:dyDescent="0.25">
      <c r="A20622" s="308"/>
      <c r="B20622" s="309"/>
      <c r="C20622" s="308"/>
      <c r="D20622" s="310"/>
    </row>
    <row r="20623" spans="1:4" x14ac:dyDescent="0.25">
      <c r="A20623" s="308"/>
      <c r="B20623" s="309"/>
      <c r="C20623" s="308"/>
      <c r="D20623" s="310"/>
    </row>
    <row r="20624" spans="1:4" x14ac:dyDescent="0.25">
      <c r="A20624" s="308"/>
      <c r="B20624" s="309"/>
      <c r="C20624" s="308"/>
      <c r="D20624" s="310"/>
    </row>
    <row r="20625" spans="1:4" x14ac:dyDescent="0.25">
      <c r="A20625" s="308"/>
      <c r="B20625" s="309"/>
      <c r="C20625" s="308"/>
      <c r="D20625" s="310"/>
    </row>
    <row r="20626" spans="1:4" x14ac:dyDescent="0.25">
      <c r="A20626" s="308"/>
      <c r="B20626" s="309"/>
      <c r="C20626" s="308"/>
      <c r="D20626" s="310"/>
    </row>
    <row r="20627" spans="1:4" x14ac:dyDescent="0.25">
      <c r="A20627" s="308"/>
      <c r="B20627" s="309"/>
      <c r="C20627" s="308"/>
      <c r="D20627" s="310"/>
    </row>
    <row r="20628" spans="1:4" x14ac:dyDescent="0.25">
      <c r="A20628" s="308"/>
      <c r="B20628" s="309"/>
      <c r="C20628" s="308"/>
      <c r="D20628" s="310"/>
    </row>
    <row r="20629" spans="1:4" x14ac:dyDescent="0.25">
      <c r="A20629" s="308"/>
      <c r="B20629" s="309"/>
      <c r="C20629" s="308"/>
      <c r="D20629" s="310"/>
    </row>
    <row r="20630" spans="1:4" x14ac:dyDescent="0.25">
      <c r="A20630" s="308"/>
      <c r="B20630" s="309"/>
      <c r="C20630" s="308"/>
      <c r="D20630" s="310"/>
    </row>
    <row r="20631" spans="1:4" x14ac:dyDescent="0.25">
      <c r="A20631" s="308"/>
      <c r="B20631" s="309"/>
      <c r="C20631" s="308"/>
      <c r="D20631" s="310"/>
    </row>
    <row r="20632" spans="1:4" x14ac:dyDescent="0.25">
      <c r="A20632" s="308"/>
      <c r="B20632" s="309"/>
      <c r="C20632" s="308"/>
      <c r="D20632" s="310"/>
    </row>
    <row r="20633" spans="1:4" x14ac:dyDescent="0.25">
      <c r="A20633" s="308"/>
      <c r="B20633" s="309"/>
      <c r="C20633" s="308"/>
      <c r="D20633" s="310"/>
    </row>
    <row r="20634" spans="1:4" x14ac:dyDescent="0.25">
      <c r="A20634" s="308"/>
      <c r="B20634" s="309"/>
      <c r="C20634" s="308"/>
      <c r="D20634" s="310"/>
    </row>
    <row r="20635" spans="1:4" x14ac:dyDescent="0.25">
      <c r="A20635" s="308"/>
      <c r="B20635" s="309"/>
      <c r="C20635" s="308"/>
      <c r="D20635" s="310"/>
    </row>
    <row r="20636" spans="1:4" x14ac:dyDescent="0.25">
      <c r="A20636" s="308"/>
      <c r="B20636" s="309"/>
      <c r="C20636" s="308"/>
      <c r="D20636" s="310"/>
    </row>
    <row r="20637" spans="1:4" x14ac:dyDescent="0.25">
      <c r="A20637" s="308"/>
      <c r="B20637" s="309"/>
      <c r="C20637" s="308"/>
      <c r="D20637" s="310"/>
    </row>
    <row r="20638" spans="1:4" x14ac:dyDescent="0.25">
      <c r="A20638" s="308"/>
      <c r="B20638" s="309"/>
      <c r="C20638" s="308"/>
      <c r="D20638" s="310"/>
    </row>
    <row r="20639" spans="1:4" x14ac:dyDescent="0.25">
      <c r="A20639" s="308"/>
      <c r="B20639" s="309"/>
      <c r="C20639" s="308"/>
      <c r="D20639" s="310"/>
    </row>
    <row r="20640" spans="1:4" x14ac:dyDescent="0.25">
      <c r="A20640" s="308"/>
      <c r="B20640" s="309"/>
      <c r="C20640" s="308"/>
      <c r="D20640" s="310"/>
    </row>
    <row r="20641" spans="1:4" x14ac:dyDescent="0.25">
      <c r="A20641" s="308"/>
      <c r="B20641" s="309"/>
      <c r="C20641" s="308"/>
      <c r="D20641" s="310"/>
    </row>
    <row r="20642" spans="1:4" x14ac:dyDescent="0.25">
      <c r="A20642" s="308"/>
      <c r="B20642" s="309"/>
      <c r="C20642" s="308"/>
      <c r="D20642" s="310"/>
    </row>
    <row r="20643" spans="1:4" x14ac:dyDescent="0.25">
      <c r="A20643" s="308"/>
      <c r="B20643" s="309"/>
      <c r="C20643" s="308"/>
      <c r="D20643" s="310"/>
    </row>
    <row r="20644" spans="1:4" x14ac:dyDescent="0.25">
      <c r="A20644" s="308"/>
      <c r="B20644" s="309"/>
      <c r="C20644" s="308"/>
      <c r="D20644" s="310"/>
    </row>
    <row r="20645" spans="1:4" x14ac:dyDescent="0.25">
      <c r="A20645" s="308"/>
      <c r="B20645" s="309"/>
      <c r="C20645" s="308"/>
      <c r="D20645" s="310"/>
    </row>
    <row r="20646" spans="1:4" x14ac:dyDescent="0.25">
      <c r="A20646" s="308"/>
      <c r="B20646" s="309"/>
      <c r="C20646" s="308"/>
      <c r="D20646" s="310"/>
    </row>
    <row r="20647" spans="1:4" x14ac:dyDescent="0.25">
      <c r="A20647" s="308"/>
      <c r="B20647" s="309"/>
      <c r="C20647" s="308"/>
      <c r="D20647" s="310"/>
    </row>
    <row r="20648" spans="1:4" x14ac:dyDescent="0.25">
      <c r="A20648" s="308"/>
      <c r="B20648" s="309"/>
      <c r="C20648" s="308"/>
      <c r="D20648" s="310"/>
    </row>
    <row r="20649" spans="1:4" x14ac:dyDescent="0.25">
      <c r="A20649" s="308"/>
      <c r="B20649" s="309"/>
      <c r="C20649" s="308"/>
      <c r="D20649" s="310"/>
    </row>
    <row r="20650" spans="1:4" x14ac:dyDescent="0.25">
      <c r="A20650" s="308"/>
      <c r="B20650" s="309"/>
      <c r="C20650" s="308"/>
      <c r="D20650" s="310"/>
    </row>
    <row r="20651" spans="1:4" x14ac:dyDescent="0.25">
      <c r="A20651" s="308"/>
      <c r="B20651" s="309"/>
      <c r="C20651" s="308"/>
      <c r="D20651" s="310"/>
    </row>
    <row r="20652" spans="1:4" x14ac:dyDescent="0.25">
      <c r="A20652" s="308"/>
      <c r="B20652" s="309"/>
      <c r="C20652" s="308"/>
      <c r="D20652" s="310"/>
    </row>
    <row r="20653" spans="1:4" x14ac:dyDescent="0.25">
      <c r="A20653" s="308"/>
      <c r="B20653" s="309"/>
      <c r="C20653" s="308"/>
      <c r="D20653" s="310"/>
    </row>
    <row r="20654" spans="1:4" x14ac:dyDescent="0.25">
      <c r="A20654" s="308"/>
      <c r="B20654" s="309"/>
      <c r="C20654" s="308"/>
      <c r="D20654" s="310"/>
    </row>
    <row r="20655" spans="1:4" x14ac:dyDescent="0.25">
      <c r="A20655" s="308"/>
      <c r="B20655" s="309"/>
      <c r="C20655" s="308"/>
      <c r="D20655" s="310"/>
    </row>
    <row r="20656" spans="1:4" x14ac:dyDescent="0.25">
      <c r="A20656" s="308"/>
      <c r="B20656" s="309"/>
      <c r="C20656" s="308"/>
      <c r="D20656" s="310"/>
    </row>
    <row r="20657" spans="1:4" x14ac:dyDescent="0.25">
      <c r="A20657" s="308"/>
      <c r="B20657" s="309"/>
      <c r="C20657" s="308"/>
      <c r="D20657" s="310"/>
    </row>
    <row r="20658" spans="1:4" x14ac:dyDescent="0.25">
      <c r="A20658" s="308"/>
      <c r="B20658" s="309"/>
      <c r="C20658" s="308"/>
      <c r="D20658" s="310"/>
    </row>
    <row r="20659" spans="1:4" x14ac:dyDescent="0.25">
      <c r="A20659" s="308"/>
      <c r="B20659" s="309"/>
      <c r="C20659" s="308"/>
      <c r="D20659" s="310"/>
    </row>
    <row r="20660" spans="1:4" x14ac:dyDescent="0.25">
      <c r="A20660" s="308"/>
      <c r="B20660" s="309"/>
      <c r="C20660" s="308"/>
      <c r="D20660" s="310"/>
    </row>
    <row r="20661" spans="1:4" x14ac:dyDescent="0.25">
      <c r="A20661" s="308"/>
      <c r="B20661" s="309"/>
      <c r="C20661" s="308"/>
      <c r="D20661" s="310"/>
    </row>
    <row r="20662" spans="1:4" x14ac:dyDescent="0.25">
      <c r="A20662" s="308"/>
      <c r="B20662" s="309"/>
      <c r="C20662" s="308"/>
      <c r="D20662" s="310"/>
    </row>
    <row r="20663" spans="1:4" x14ac:dyDescent="0.25">
      <c r="A20663" s="308"/>
      <c r="B20663" s="309"/>
      <c r="C20663" s="308"/>
      <c r="D20663" s="310"/>
    </row>
    <row r="20664" spans="1:4" x14ac:dyDescent="0.25">
      <c r="A20664" s="308"/>
      <c r="B20664" s="309"/>
      <c r="C20664" s="308"/>
      <c r="D20664" s="310"/>
    </row>
    <row r="20665" spans="1:4" x14ac:dyDescent="0.25">
      <c r="A20665" s="308"/>
      <c r="B20665" s="309"/>
      <c r="C20665" s="308"/>
      <c r="D20665" s="310"/>
    </row>
    <row r="20666" spans="1:4" x14ac:dyDescent="0.25">
      <c r="A20666" s="308"/>
      <c r="B20666" s="309"/>
      <c r="C20666" s="308"/>
      <c r="D20666" s="310"/>
    </row>
    <row r="20667" spans="1:4" x14ac:dyDescent="0.25">
      <c r="A20667" s="308"/>
      <c r="B20667" s="309"/>
      <c r="C20667" s="308"/>
      <c r="D20667" s="310"/>
    </row>
    <row r="20668" spans="1:4" x14ac:dyDescent="0.25">
      <c r="A20668" s="308"/>
      <c r="B20668" s="309"/>
      <c r="C20668" s="308"/>
      <c r="D20668" s="310"/>
    </row>
    <row r="20669" spans="1:4" x14ac:dyDescent="0.25">
      <c r="A20669" s="308"/>
      <c r="B20669" s="309"/>
      <c r="C20669" s="308"/>
      <c r="D20669" s="310"/>
    </row>
    <row r="20670" spans="1:4" x14ac:dyDescent="0.25">
      <c r="A20670" s="308"/>
      <c r="B20670" s="309"/>
      <c r="C20670" s="308"/>
      <c r="D20670" s="310"/>
    </row>
    <row r="20671" spans="1:4" x14ac:dyDescent="0.25">
      <c r="A20671" s="308"/>
      <c r="B20671" s="309"/>
      <c r="C20671" s="308"/>
      <c r="D20671" s="310"/>
    </row>
    <row r="20672" spans="1:4" x14ac:dyDescent="0.25">
      <c r="A20672" s="308"/>
      <c r="B20672" s="309"/>
      <c r="C20672" s="308"/>
      <c r="D20672" s="310"/>
    </row>
    <row r="20673" spans="1:4" x14ac:dyDescent="0.25">
      <c r="A20673" s="308"/>
      <c r="B20673" s="309"/>
      <c r="C20673" s="308"/>
      <c r="D20673" s="310"/>
    </row>
    <row r="20674" spans="1:4" x14ac:dyDescent="0.25">
      <c r="A20674" s="308"/>
      <c r="B20674" s="309"/>
      <c r="C20674" s="308"/>
      <c r="D20674" s="310"/>
    </row>
    <row r="20675" spans="1:4" x14ac:dyDescent="0.25">
      <c r="A20675" s="308"/>
      <c r="B20675" s="309"/>
      <c r="C20675" s="308"/>
      <c r="D20675" s="310"/>
    </row>
    <row r="20676" spans="1:4" x14ac:dyDescent="0.25">
      <c r="A20676" s="308"/>
      <c r="B20676" s="309"/>
      <c r="C20676" s="308"/>
      <c r="D20676" s="310"/>
    </row>
    <row r="20677" spans="1:4" x14ac:dyDescent="0.25">
      <c r="A20677" s="308"/>
      <c r="B20677" s="309"/>
      <c r="C20677" s="308"/>
      <c r="D20677" s="310"/>
    </row>
    <row r="20678" spans="1:4" x14ac:dyDescent="0.25">
      <c r="A20678" s="308"/>
      <c r="B20678" s="309"/>
      <c r="C20678" s="308"/>
      <c r="D20678" s="310"/>
    </row>
    <row r="20679" spans="1:4" x14ac:dyDescent="0.25">
      <c r="A20679" s="308"/>
      <c r="B20679" s="309"/>
      <c r="C20679" s="308"/>
      <c r="D20679" s="310"/>
    </row>
    <row r="20680" spans="1:4" x14ac:dyDescent="0.25">
      <c r="A20680" s="308"/>
      <c r="B20680" s="309"/>
      <c r="C20680" s="308"/>
      <c r="D20680" s="310"/>
    </row>
    <row r="20681" spans="1:4" x14ac:dyDescent="0.25">
      <c r="A20681" s="308"/>
      <c r="B20681" s="309"/>
      <c r="C20681" s="308"/>
      <c r="D20681" s="310"/>
    </row>
    <row r="20682" spans="1:4" x14ac:dyDescent="0.25">
      <c r="A20682" s="308"/>
      <c r="B20682" s="309"/>
      <c r="C20682" s="308"/>
      <c r="D20682" s="310"/>
    </row>
    <row r="20683" spans="1:4" x14ac:dyDescent="0.25">
      <c r="A20683" s="308"/>
      <c r="B20683" s="309"/>
      <c r="C20683" s="308"/>
      <c r="D20683" s="310"/>
    </row>
    <row r="20684" spans="1:4" x14ac:dyDescent="0.25">
      <c r="A20684" s="308"/>
      <c r="B20684" s="309"/>
      <c r="C20684" s="308"/>
      <c r="D20684" s="310"/>
    </row>
    <row r="20685" spans="1:4" x14ac:dyDescent="0.25">
      <c r="A20685" s="308"/>
      <c r="B20685" s="309"/>
      <c r="C20685" s="308"/>
      <c r="D20685" s="310"/>
    </row>
    <row r="20686" spans="1:4" x14ac:dyDescent="0.25">
      <c r="A20686" s="308"/>
      <c r="B20686" s="309"/>
      <c r="C20686" s="308"/>
      <c r="D20686" s="310"/>
    </row>
    <row r="20687" spans="1:4" x14ac:dyDescent="0.25">
      <c r="A20687" s="308"/>
      <c r="B20687" s="309"/>
      <c r="C20687" s="308"/>
      <c r="D20687" s="310"/>
    </row>
    <row r="20688" spans="1:4" x14ac:dyDescent="0.25">
      <c r="A20688" s="308"/>
      <c r="B20688" s="309"/>
      <c r="C20688" s="308"/>
      <c r="D20688" s="310"/>
    </row>
    <row r="20689" spans="1:4" x14ac:dyDescent="0.25">
      <c r="A20689" s="308"/>
      <c r="B20689" s="309"/>
      <c r="C20689" s="308"/>
      <c r="D20689" s="310"/>
    </row>
    <row r="20690" spans="1:4" x14ac:dyDescent="0.25">
      <c r="A20690" s="308"/>
      <c r="B20690" s="309"/>
      <c r="C20690" s="308"/>
      <c r="D20690" s="310"/>
    </row>
    <row r="20691" spans="1:4" x14ac:dyDescent="0.25">
      <c r="A20691" s="308"/>
      <c r="B20691" s="309"/>
      <c r="C20691" s="308"/>
      <c r="D20691" s="310"/>
    </row>
    <row r="20692" spans="1:4" x14ac:dyDescent="0.25">
      <c r="A20692" s="308"/>
      <c r="B20692" s="309"/>
      <c r="C20692" s="308"/>
      <c r="D20692" s="310"/>
    </row>
    <row r="20693" spans="1:4" x14ac:dyDescent="0.25">
      <c r="A20693" s="308"/>
      <c r="B20693" s="309"/>
      <c r="C20693" s="308"/>
      <c r="D20693" s="310"/>
    </row>
    <row r="20694" spans="1:4" x14ac:dyDescent="0.25">
      <c r="A20694" s="308"/>
      <c r="B20694" s="309"/>
      <c r="C20694" s="308"/>
      <c r="D20694" s="310"/>
    </row>
    <row r="20695" spans="1:4" x14ac:dyDescent="0.25">
      <c r="A20695" s="308"/>
      <c r="B20695" s="309"/>
      <c r="C20695" s="308"/>
      <c r="D20695" s="310"/>
    </row>
    <row r="20696" spans="1:4" x14ac:dyDescent="0.25">
      <c r="A20696" s="308"/>
      <c r="B20696" s="309"/>
      <c r="C20696" s="308"/>
      <c r="D20696" s="310"/>
    </row>
    <row r="20697" spans="1:4" x14ac:dyDescent="0.25">
      <c r="A20697" s="308"/>
      <c r="B20697" s="309"/>
      <c r="C20697" s="308"/>
      <c r="D20697" s="310"/>
    </row>
    <row r="20698" spans="1:4" x14ac:dyDescent="0.25">
      <c r="A20698" s="308"/>
      <c r="B20698" s="309"/>
      <c r="C20698" s="308"/>
      <c r="D20698" s="310"/>
    </row>
    <row r="20699" spans="1:4" x14ac:dyDescent="0.25">
      <c r="A20699" s="308"/>
      <c r="B20699" s="309"/>
      <c r="C20699" s="308"/>
      <c r="D20699" s="310"/>
    </row>
    <row r="20700" spans="1:4" x14ac:dyDescent="0.25">
      <c r="A20700" s="308"/>
      <c r="B20700" s="309"/>
      <c r="C20700" s="308"/>
      <c r="D20700" s="310"/>
    </row>
    <row r="20701" spans="1:4" x14ac:dyDescent="0.25">
      <c r="A20701" s="308"/>
      <c r="B20701" s="309"/>
      <c r="C20701" s="308"/>
      <c r="D20701" s="310"/>
    </row>
    <row r="20702" spans="1:4" x14ac:dyDescent="0.25">
      <c r="A20702" s="308"/>
      <c r="B20702" s="309"/>
      <c r="C20702" s="308"/>
      <c r="D20702" s="310"/>
    </row>
    <row r="20703" spans="1:4" x14ac:dyDescent="0.25">
      <c r="A20703" s="308"/>
      <c r="B20703" s="309"/>
      <c r="C20703" s="308"/>
      <c r="D20703" s="310"/>
    </row>
    <row r="20704" spans="1:4" x14ac:dyDescent="0.25">
      <c r="A20704" s="308"/>
      <c r="B20704" s="309"/>
      <c r="C20704" s="308"/>
      <c r="D20704" s="310"/>
    </row>
    <row r="20705" spans="1:4" x14ac:dyDescent="0.25">
      <c r="A20705" s="308"/>
      <c r="B20705" s="309"/>
      <c r="C20705" s="308"/>
      <c r="D20705" s="310"/>
    </row>
    <row r="20706" spans="1:4" x14ac:dyDescent="0.25">
      <c r="A20706" s="308"/>
      <c r="B20706" s="309"/>
      <c r="C20706" s="308"/>
      <c r="D20706" s="310"/>
    </row>
    <row r="20707" spans="1:4" x14ac:dyDescent="0.25">
      <c r="A20707" s="308"/>
      <c r="B20707" s="309"/>
      <c r="C20707" s="308"/>
      <c r="D20707" s="310"/>
    </row>
    <row r="20708" spans="1:4" x14ac:dyDescent="0.25">
      <c r="A20708" s="308"/>
      <c r="B20708" s="309"/>
      <c r="C20708" s="308"/>
      <c r="D20708" s="310"/>
    </row>
    <row r="20709" spans="1:4" x14ac:dyDescent="0.25">
      <c r="A20709" s="308"/>
      <c r="B20709" s="309"/>
      <c r="C20709" s="308"/>
      <c r="D20709" s="310"/>
    </row>
    <row r="20710" spans="1:4" x14ac:dyDescent="0.25">
      <c r="A20710" s="308"/>
      <c r="B20710" s="309"/>
      <c r="C20710" s="308"/>
      <c r="D20710" s="310"/>
    </row>
    <row r="20711" spans="1:4" x14ac:dyDescent="0.25">
      <c r="A20711" s="308"/>
      <c r="B20711" s="309"/>
      <c r="C20711" s="308"/>
      <c r="D20711" s="310"/>
    </row>
    <row r="20712" spans="1:4" x14ac:dyDescent="0.25">
      <c r="A20712" s="308"/>
      <c r="B20712" s="309"/>
      <c r="C20712" s="308"/>
      <c r="D20712" s="310"/>
    </row>
    <row r="20713" spans="1:4" x14ac:dyDescent="0.25">
      <c r="A20713" s="308"/>
      <c r="B20713" s="309"/>
      <c r="C20713" s="308"/>
      <c r="D20713" s="310"/>
    </row>
    <row r="20714" spans="1:4" x14ac:dyDescent="0.25">
      <c r="A20714" s="308"/>
      <c r="B20714" s="309"/>
      <c r="C20714" s="308"/>
      <c r="D20714" s="310"/>
    </row>
    <row r="20715" spans="1:4" x14ac:dyDescent="0.25">
      <c r="A20715" s="308"/>
      <c r="B20715" s="309"/>
      <c r="C20715" s="308"/>
      <c r="D20715" s="310"/>
    </row>
    <row r="20716" spans="1:4" x14ac:dyDescent="0.25">
      <c r="A20716" s="308"/>
      <c r="B20716" s="309"/>
      <c r="C20716" s="308"/>
      <c r="D20716" s="310"/>
    </row>
    <row r="20717" spans="1:4" x14ac:dyDescent="0.25">
      <c r="A20717" s="308"/>
      <c r="B20717" s="309"/>
      <c r="C20717" s="308"/>
      <c r="D20717" s="310"/>
    </row>
    <row r="20718" spans="1:4" x14ac:dyDescent="0.25">
      <c r="A20718" s="308"/>
      <c r="B20718" s="309"/>
      <c r="C20718" s="308"/>
      <c r="D20718" s="310"/>
    </row>
    <row r="20719" spans="1:4" x14ac:dyDescent="0.25">
      <c r="A20719" s="308"/>
      <c r="B20719" s="309"/>
      <c r="C20719" s="308"/>
      <c r="D20719" s="310"/>
    </row>
    <row r="20720" spans="1:4" x14ac:dyDescent="0.25">
      <c r="A20720" s="308"/>
      <c r="B20720" s="309"/>
      <c r="C20720" s="308"/>
      <c r="D20720" s="310"/>
    </row>
    <row r="20721" spans="1:4" x14ac:dyDescent="0.25">
      <c r="A20721" s="308"/>
      <c r="B20721" s="309"/>
      <c r="C20721" s="308"/>
      <c r="D20721" s="310"/>
    </row>
    <row r="20722" spans="1:4" x14ac:dyDescent="0.25">
      <c r="A20722" s="308"/>
      <c r="B20722" s="309"/>
      <c r="C20722" s="308"/>
      <c r="D20722" s="310"/>
    </row>
    <row r="20723" spans="1:4" x14ac:dyDescent="0.25">
      <c r="A20723" s="308"/>
      <c r="B20723" s="309"/>
      <c r="C20723" s="308"/>
      <c r="D20723" s="310"/>
    </row>
    <row r="20724" spans="1:4" x14ac:dyDescent="0.25">
      <c r="A20724" s="308"/>
      <c r="B20724" s="309"/>
      <c r="C20724" s="308"/>
      <c r="D20724" s="310"/>
    </row>
    <row r="20725" spans="1:4" x14ac:dyDescent="0.25">
      <c r="A20725" s="308"/>
      <c r="B20725" s="309"/>
      <c r="C20725" s="308"/>
      <c r="D20725" s="310"/>
    </row>
    <row r="20726" spans="1:4" x14ac:dyDescent="0.25">
      <c r="A20726" s="308"/>
      <c r="B20726" s="309"/>
      <c r="C20726" s="308"/>
      <c r="D20726" s="310"/>
    </row>
    <row r="20727" spans="1:4" x14ac:dyDescent="0.25">
      <c r="A20727" s="308"/>
      <c r="B20727" s="309"/>
      <c r="C20727" s="308"/>
      <c r="D20727" s="310"/>
    </row>
    <row r="20728" spans="1:4" x14ac:dyDescent="0.25">
      <c r="A20728" s="308"/>
      <c r="B20728" s="309"/>
      <c r="C20728" s="308"/>
      <c r="D20728" s="310"/>
    </row>
    <row r="20729" spans="1:4" x14ac:dyDescent="0.25">
      <c r="A20729" s="308"/>
      <c r="B20729" s="309"/>
      <c r="C20729" s="308"/>
      <c r="D20729" s="310"/>
    </row>
    <row r="20730" spans="1:4" x14ac:dyDescent="0.25">
      <c r="A20730" s="308"/>
      <c r="B20730" s="309"/>
      <c r="C20730" s="308"/>
      <c r="D20730" s="310"/>
    </row>
    <row r="20731" spans="1:4" x14ac:dyDescent="0.25">
      <c r="A20731" s="308"/>
      <c r="B20731" s="309"/>
      <c r="C20731" s="308"/>
      <c r="D20731" s="310"/>
    </row>
    <row r="20732" spans="1:4" x14ac:dyDescent="0.25">
      <c r="A20732" s="308"/>
      <c r="B20732" s="309"/>
      <c r="C20732" s="308"/>
      <c r="D20732" s="310"/>
    </row>
    <row r="20733" spans="1:4" x14ac:dyDescent="0.25">
      <c r="A20733" s="308"/>
      <c r="B20733" s="309"/>
      <c r="C20733" s="308"/>
      <c r="D20733" s="310"/>
    </row>
    <row r="20734" spans="1:4" x14ac:dyDescent="0.25">
      <c r="A20734" s="308"/>
      <c r="B20734" s="309"/>
      <c r="C20734" s="308"/>
      <c r="D20734" s="310"/>
    </row>
    <row r="20735" spans="1:4" x14ac:dyDescent="0.25">
      <c r="A20735" s="308"/>
      <c r="B20735" s="309"/>
      <c r="C20735" s="308"/>
      <c r="D20735" s="310"/>
    </row>
    <row r="20736" spans="1:4" x14ac:dyDescent="0.25">
      <c r="A20736" s="308"/>
      <c r="B20736" s="309"/>
      <c r="C20736" s="308"/>
      <c r="D20736" s="310"/>
    </row>
    <row r="20737" spans="1:4" x14ac:dyDescent="0.25">
      <c r="A20737" s="308"/>
      <c r="B20737" s="309"/>
      <c r="C20737" s="308"/>
      <c r="D20737" s="310"/>
    </row>
    <row r="20738" spans="1:4" x14ac:dyDescent="0.25">
      <c r="A20738" s="308"/>
      <c r="B20738" s="309"/>
      <c r="C20738" s="308"/>
      <c r="D20738" s="310"/>
    </row>
    <row r="20739" spans="1:4" x14ac:dyDescent="0.25">
      <c r="A20739" s="308"/>
      <c r="B20739" s="309"/>
      <c r="C20739" s="308"/>
      <c r="D20739" s="310"/>
    </row>
    <row r="20740" spans="1:4" x14ac:dyDescent="0.25">
      <c r="A20740" s="308"/>
      <c r="B20740" s="309"/>
      <c r="C20740" s="308"/>
      <c r="D20740" s="310"/>
    </row>
    <row r="20741" spans="1:4" x14ac:dyDescent="0.25">
      <c r="A20741" s="308"/>
      <c r="B20741" s="309"/>
      <c r="C20741" s="308"/>
      <c r="D20741" s="310"/>
    </row>
    <row r="20742" spans="1:4" x14ac:dyDescent="0.25">
      <c r="A20742" s="308"/>
      <c r="B20742" s="309"/>
      <c r="C20742" s="308"/>
      <c r="D20742" s="310"/>
    </row>
    <row r="20743" spans="1:4" x14ac:dyDescent="0.25">
      <c r="A20743" s="308"/>
      <c r="B20743" s="309"/>
      <c r="C20743" s="308"/>
      <c r="D20743" s="310"/>
    </row>
    <row r="20744" spans="1:4" x14ac:dyDescent="0.25">
      <c r="A20744" s="308"/>
      <c r="B20744" s="309"/>
      <c r="C20744" s="308"/>
      <c r="D20744" s="310"/>
    </row>
    <row r="20745" spans="1:4" x14ac:dyDescent="0.25">
      <c r="A20745" s="308"/>
      <c r="B20745" s="309"/>
      <c r="C20745" s="308"/>
      <c r="D20745" s="310"/>
    </row>
    <row r="20746" spans="1:4" x14ac:dyDescent="0.25">
      <c r="A20746" s="308"/>
      <c r="B20746" s="309"/>
      <c r="C20746" s="308"/>
      <c r="D20746" s="310"/>
    </row>
    <row r="20747" spans="1:4" x14ac:dyDescent="0.25">
      <c r="A20747" s="308"/>
      <c r="B20747" s="309"/>
      <c r="C20747" s="308"/>
      <c r="D20747" s="310"/>
    </row>
    <row r="20748" spans="1:4" x14ac:dyDescent="0.25">
      <c r="A20748" s="308"/>
      <c r="B20748" s="309"/>
      <c r="C20748" s="308"/>
      <c r="D20748" s="310"/>
    </row>
    <row r="20749" spans="1:4" x14ac:dyDescent="0.25">
      <c r="A20749" s="308"/>
      <c r="B20749" s="309"/>
      <c r="C20749" s="308"/>
      <c r="D20749" s="310"/>
    </row>
    <row r="20750" spans="1:4" x14ac:dyDescent="0.25">
      <c r="A20750" s="308"/>
      <c r="B20750" s="309"/>
      <c r="C20750" s="308"/>
      <c r="D20750" s="310"/>
    </row>
    <row r="20751" spans="1:4" x14ac:dyDescent="0.25">
      <c r="A20751" s="308"/>
      <c r="B20751" s="309"/>
      <c r="C20751" s="308"/>
      <c r="D20751" s="310"/>
    </row>
    <row r="20752" spans="1:4" x14ac:dyDescent="0.25">
      <c r="A20752" s="308"/>
      <c r="B20752" s="309"/>
      <c r="C20752" s="308"/>
      <c r="D20752" s="310"/>
    </row>
    <row r="20753" spans="1:4" x14ac:dyDescent="0.25">
      <c r="A20753" s="308"/>
      <c r="B20753" s="309"/>
      <c r="C20753" s="308"/>
      <c r="D20753" s="310"/>
    </row>
    <row r="20754" spans="1:4" x14ac:dyDescent="0.25">
      <c r="A20754" s="308"/>
      <c r="B20754" s="309"/>
      <c r="C20754" s="308"/>
      <c r="D20754" s="310"/>
    </row>
    <row r="20755" spans="1:4" x14ac:dyDescent="0.25">
      <c r="A20755" s="308"/>
      <c r="B20755" s="309"/>
      <c r="C20755" s="308"/>
      <c r="D20755" s="310"/>
    </row>
    <row r="20756" spans="1:4" x14ac:dyDescent="0.25">
      <c r="A20756" s="308"/>
      <c r="B20756" s="309"/>
      <c r="C20756" s="308"/>
      <c r="D20756" s="310"/>
    </row>
    <row r="20757" spans="1:4" x14ac:dyDescent="0.25">
      <c r="A20757" s="308"/>
      <c r="B20757" s="309"/>
      <c r="C20757" s="308"/>
      <c r="D20757" s="310"/>
    </row>
    <row r="20758" spans="1:4" x14ac:dyDescent="0.25">
      <c r="A20758" s="308"/>
      <c r="B20758" s="309"/>
      <c r="C20758" s="308"/>
      <c r="D20758" s="310"/>
    </row>
    <row r="20759" spans="1:4" x14ac:dyDescent="0.25">
      <c r="A20759" s="308"/>
      <c r="B20759" s="309"/>
      <c r="C20759" s="308"/>
      <c r="D20759" s="310"/>
    </row>
    <row r="20760" spans="1:4" x14ac:dyDescent="0.25">
      <c r="A20760" s="308"/>
      <c r="B20760" s="309"/>
      <c r="C20760" s="308"/>
      <c r="D20760" s="310"/>
    </row>
    <row r="20761" spans="1:4" x14ac:dyDescent="0.25">
      <c r="A20761" s="308"/>
      <c r="B20761" s="309"/>
      <c r="C20761" s="308"/>
      <c r="D20761" s="310"/>
    </row>
    <row r="20762" spans="1:4" x14ac:dyDescent="0.25">
      <c r="A20762" s="308"/>
      <c r="B20762" s="309"/>
      <c r="C20762" s="308"/>
      <c r="D20762" s="310"/>
    </row>
    <row r="20763" spans="1:4" x14ac:dyDescent="0.25">
      <c r="A20763" s="308"/>
      <c r="B20763" s="309"/>
      <c r="C20763" s="308"/>
      <c r="D20763" s="310"/>
    </row>
    <row r="20764" spans="1:4" x14ac:dyDescent="0.25">
      <c r="A20764" s="308"/>
      <c r="B20764" s="309"/>
      <c r="C20764" s="308"/>
      <c r="D20764" s="310"/>
    </row>
    <row r="20765" spans="1:4" x14ac:dyDescent="0.25">
      <c r="A20765" s="308"/>
      <c r="B20765" s="309"/>
      <c r="C20765" s="308"/>
      <c r="D20765" s="310"/>
    </row>
    <row r="20766" spans="1:4" x14ac:dyDescent="0.25">
      <c r="A20766" s="308"/>
      <c r="B20766" s="309"/>
      <c r="C20766" s="308"/>
      <c r="D20766" s="310"/>
    </row>
    <row r="20767" spans="1:4" x14ac:dyDescent="0.25">
      <c r="A20767" s="308"/>
      <c r="B20767" s="309"/>
      <c r="C20767" s="308"/>
      <c r="D20767" s="310"/>
    </row>
    <row r="20768" spans="1:4" x14ac:dyDescent="0.25">
      <c r="A20768" s="308"/>
      <c r="B20768" s="309"/>
      <c r="C20768" s="308"/>
      <c r="D20768" s="310"/>
    </row>
    <row r="20769" spans="1:4" x14ac:dyDescent="0.25">
      <c r="A20769" s="308"/>
      <c r="B20769" s="309"/>
      <c r="C20769" s="308"/>
      <c r="D20769" s="310"/>
    </row>
    <row r="20770" spans="1:4" x14ac:dyDescent="0.25">
      <c r="A20770" s="308"/>
      <c r="B20770" s="309"/>
      <c r="C20770" s="308"/>
      <c r="D20770" s="310"/>
    </row>
    <row r="20771" spans="1:4" x14ac:dyDescent="0.25">
      <c r="A20771" s="308"/>
      <c r="B20771" s="309"/>
      <c r="C20771" s="308"/>
      <c r="D20771" s="310"/>
    </row>
    <row r="20772" spans="1:4" x14ac:dyDescent="0.25">
      <c r="A20772" s="308"/>
      <c r="B20772" s="309"/>
      <c r="C20772" s="308"/>
      <c r="D20772" s="310"/>
    </row>
    <row r="20773" spans="1:4" x14ac:dyDescent="0.25">
      <c r="A20773" s="308"/>
      <c r="B20773" s="309"/>
      <c r="C20773" s="308"/>
      <c r="D20773" s="310"/>
    </row>
    <row r="20774" spans="1:4" x14ac:dyDescent="0.25">
      <c r="A20774" s="308"/>
      <c r="B20774" s="309"/>
      <c r="C20774" s="308"/>
      <c r="D20774" s="310"/>
    </row>
    <row r="20775" spans="1:4" x14ac:dyDescent="0.25">
      <c r="A20775" s="308"/>
      <c r="B20775" s="309"/>
      <c r="C20775" s="308"/>
      <c r="D20775" s="310"/>
    </row>
    <row r="20776" spans="1:4" x14ac:dyDescent="0.25">
      <c r="A20776" s="308"/>
      <c r="B20776" s="309"/>
      <c r="C20776" s="308"/>
      <c r="D20776" s="310"/>
    </row>
    <row r="20777" spans="1:4" x14ac:dyDescent="0.25">
      <c r="A20777" s="308"/>
      <c r="B20777" s="309"/>
      <c r="C20777" s="308"/>
      <c r="D20777" s="310"/>
    </row>
    <row r="20778" spans="1:4" x14ac:dyDescent="0.25">
      <c r="A20778" s="308"/>
      <c r="B20778" s="309"/>
      <c r="C20778" s="308"/>
      <c r="D20778" s="310"/>
    </row>
    <row r="20779" spans="1:4" x14ac:dyDescent="0.25">
      <c r="A20779" s="308"/>
      <c r="B20779" s="309"/>
      <c r="C20779" s="308"/>
      <c r="D20779" s="310"/>
    </row>
    <row r="20780" spans="1:4" x14ac:dyDescent="0.25">
      <c r="A20780" s="308"/>
      <c r="B20780" s="309"/>
      <c r="C20780" s="308"/>
      <c r="D20780" s="310"/>
    </row>
    <row r="20781" spans="1:4" x14ac:dyDescent="0.25">
      <c r="A20781" s="308"/>
      <c r="B20781" s="309"/>
      <c r="C20781" s="308"/>
      <c r="D20781" s="310"/>
    </row>
    <row r="20782" spans="1:4" x14ac:dyDescent="0.25">
      <c r="A20782" s="308"/>
      <c r="B20782" s="309"/>
      <c r="C20782" s="308"/>
      <c r="D20782" s="310"/>
    </row>
    <row r="20783" spans="1:4" x14ac:dyDescent="0.25">
      <c r="A20783" s="308"/>
      <c r="B20783" s="309"/>
      <c r="C20783" s="308"/>
      <c r="D20783" s="310"/>
    </row>
    <row r="20784" spans="1:4" x14ac:dyDescent="0.25">
      <c r="A20784" s="308"/>
      <c r="B20784" s="309"/>
      <c r="C20784" s="308"/>
      <c r="D20784" s="310"/>
    </row>
    <row r="20785" spans="1:4" x14ac:dyDescent="0.25">
      <c r="A20785" s="308"/>
      <c r="B20785" s="309"/>
      <c r="C20785" s="308"/>
      <c r="D20785" s="310"/>
    </row>
    <row r="20786" spans="1:4" x14ac:dyDescent="0.25">
      <c r="A20786" s="308"/>
      <c r="B20786" s="309"/>
      <c r="C20786" s="308"/>
      <c r="D20786" s="310"/>
    </row>
    <row r="20787" spans="1:4" x14ac:dyDescent="0.25">
      <c r="A20787" s="308"/>
      <c r="B20787" s="309"/>
      <c r="C20787" s="308"/>
      <c r="D20787" s="310"/>
    </row>
    <row r="20788" spans="1:4" x14ac:dyDescent="0.25">
      <c r="A20788" s="308"/>
      <c r="B20788" s="309"/>
      <c r="C20788" s="308"/>
      <c r="D20788" s="310"/>
    </row>
    <row r="20789" spans="1:4" x14ac:dyDescent="0.25">
      <c r="A20789" s="308"/>
      <c r="B20789" s="309"/>
      <c r="C20789" s="308"/>
      <c r="D20789" s="310"/>
    </row>
    <row r="20790" spans="1:4" x14ac:dyDescent="0.25">
      <c r="A20790" s="308"/>
      <c r="B20790" s="309"/>
      <c r="C20790" s="308"/>
      <c r="D20790" s="310"/>
    </row>
    <row r="20791" spans="1:4" x14ac:dyDescent="0.25">
      <c r="A20791" s="308"/>
      <c r="B20791" s="309"/>
      <c r="C20791" s="308"/>
      <c r="D20791" s="310"/>
    </row>
    <row r="20792" spans="1:4" x14ac:dyDescent="0.25">
      <c r="A20792" s="308"/>
      <c r="B20792" s="309"/>
      <c r="C20792" s="308"/>
      <c r="D20792" s="310"/>
    </row>
    <row r="20793" spans="1:4" x14ac:dyDescent="0.25">
      <c r="A20793" s="308"/>
      <c r="B20793" s="309"/>
      <c r="C20793" s="308"/>
      <c r="D20793" s="310"/>
    </row>
    <row r="20794" spans="1:4" x14ac:dyDescent="0.25">
      <c r="A20794" s="308"/>
      <c r="B20794" s="309"/>
      <c r="C20794" s="308"/>
      <c r="D20794" s="310"/>
    </row>
    <row r="20795" spans="1:4" x14ac:dyDescent="0.25">
      <c r="A20795" s="308"/>
      <c r="B20795" s="309"/>
      <c r="C20795" s="308"/>
      <c r="D20795" s="310"/>
    </row>
    <row r="20796" spans="1:4" x14ac:dyDescent="0.25">
      <c r="A20796" s="308"/>
      <c r="B20796" s="309"/>
      <c r="C20796" s="308"/>
      <c r="D20796" s="310"/>
    </row>
    <row r="20797" spans="1:4" x14ac:dyDescent="0.25">
      <c r="A20797" s="308"/>
      <c r="B20797" s="309"/>
      <c r="C20797" s="308"/>
      <c r="D20797" s="310"/>
    </row>
    <row r="20798" spans="1:4" x14ac:dyDescent="0.25">
      <c r="A20798" s="308"/>
      <c r="B20798" s="309"/>
      <c r="C20798" s="308"/>
      <c r="D20798" s="310"/>
    </row>
    <row r="20799" spans="1:4" x14ac:dyDescent="0.25">
      <c r="A20799" s="308"/>
      <c r="B20799" s="309"/>
      <c r="C20799" s="308"/>
      <c r="D20799" s="310"/>
    </row>
    <row r="20800" spans="1:4" x14ac:dyDescent="0.25">
      <c r="A20800" s="308"/>
      <c r="B20800" s="309"/>
      <c r="C20800" s="308"/>
      <c r="D20800" s="310"/>
    </row>
    <row r="20801" spans="1:4" x14ac:dyDescent="0.25">
      <c r="A20801" s="308"/>
      <c r="B20801" s="309"/>
      <c r="C20801" s="308"/>
      <c r="D20801" s="310"/>
    </row>
    <row r="20802" spans="1:4" x14ac:dyDescent="0.25">
      <c r="A20802" s="308"/>
      <c r="B20802" s="309"/>
      <c r="C20802" s="308"/>
      <c r="D20802" s="310"/>
    </row>
    <row r="20803" spans="1:4" x14ac:dyDescent="0.25">
      <c r="A20803" s="308"/>
      <c r="B20803" s="309"/>
      <c r="C20803" s="308"/>
      <c r="D20803" s="310"/>
    </row>
    <row r="20804" spans="1:4" x14ac:dyDescent="0.25">
      <c r="A20804" s="308"/>
      <c r="B20804" s="309"/>
      <c r="C20804" s="308"/>
      <c r="D20804" s="310"/>
    </row>
    <row r="20805" spans="1:4" x14ac:dyDescent="0.25">
      <c r="A20805" s="308"/>
      <c r="B20805" s="309"/>
      <c r="C20805" s="308"/>
      <c r="D20805" s="310"/>
    </row>
    <row r="20806" spans="1:4" x14ac:dyDescent="0.25">
      <c r="A20806" s="308"/>
      <c r="B20806" s="309"/>
      <c r="C20806" s="308"/>
      <c r="D20806" s="310"/>
    </row>
    <row r="20807" spans="1:4" x14ac:dyDescent="0.25">
      <c r="A20807" s="308"/>
      <c r="B20807" s="309"/>
      <c r="C20807" s="308"/>
      <c r="D20807" s="310"/>
    </row>
    <row r="20808" spans="1:4" x14ac:dyDescent="0.25">
      <c r="A20808" s="308"/>
      <c r="B20808" s="309"/>
      <c r="C20808" s="308"/>
      <c r="D20808" s="310"/>
    </row>
    <row r="20809" spans="1:4" x14ac:dyDescent="0.25">
      <c r="A20809" s="308"/>
      <c r="B20809" s="309"/>
      <c r="C20809" s="308"/>
      <c r="D20809" s="310"/>
    </row>
    <row r="20810" spans="1:4" x14ac:dyDescent="0.25">
      <c r="A20810" s="308"/>
      <c r="B20810" s="309"/>
      <c r="C20810" s="308"/>
      <c r="D20810" s="310"/>
    </row>
    <row r="20811" spans="1:4" x14ac:dyDescent="0.25">
      <c r="A20811" s="308"/>
      <c r="B20811" s="309"/>
      <c r="C20811" s="308"/>
      <c r="D20811" s="310"/>
    </row>
    <row r="20812" spans="1:4" x14ac:dyDescent="0.25">
      <c r="A20812" s="308"/>
      <c r="B20812" s="309"/>
      <c r="C20812" s="308"/>
      <c r="D20812" s="310"/>
    </row>
    <row r="20813" spans="1:4" x14ac:dyDescent="0.25">
      <c r="A20813" s="308"/>
      <c r="B20813" s="309"/>
      <c r="C20813" s="308"/>
      <c r="D20813" s="310"/>
    </row>
    <row r="20814" spans="1:4" x14ac:dyDescent="0.25">
      <c r="A20814" s="308"/>
      <c r="B20814" s="309"/>
      <c r="C20814" s="308"/>
      <c r="D20814" s="310"/>
    </row>
    <row r="20815" spans="1:4" x14ac:dyDescent="0.25">
      <c r="A20815" s="308"/>
      <c r="B20815" s="309"/>
      <c r="C20815" s="308"/>
      <c r="D20815" s="310"/>
    </row>
    <row r="20816" spans="1:4" x14ac:dyDescent="0.25">
      <c r="A20816" s="308"/>
      <c r="B20816" s="309"/>
      <c r="C20816" s="308"/>
      <c r="D20816" s="310"/>
    </row>
    <row r="20817" spans="1:4" x14ac:dyDescent="0.25">
      <c r="A20817" s="308"/>
      <c r="B20817" s="309"/>
      <c r="C20817" s="308"/>
      <c r="D20817" s="310"/>
    </row>
    <row r="20818" spans="1:4" x14ac:dyDescent="0.25">
      <c r="A20818" s="308"/>
      <c r="B20818" s="309"/>
      <c r="C20818" s="308"/>
      <c r="D20818" s="310"/>
    </row>
    <row r="20819" spans="1:4" x14ac:dyDescent="0.25">
      <c r="A20819" s="308"/>
      <c r="B20819" s="309"/>
      <c r="C20819" s="308"/>
      <c r="D20819" s="310"/>
    </row>
    <row r="20820" spans="1:4" x14ac:dyDescent="0.25">
      <c r="A20820" s="308"/>
      <c r="B20820" s="309"/>
      <c r="C20820" s="308"/>
      <c r="D20820" s="310"/>
    </row>
    <row r="20821" spans="1:4" x14ac:dyDescent="0.25">
      <c r="A20821" s="308"/>
      <c r="B20821" s="309"/>
      <c r="C20821" s="308"/>
      <c r="D20821" s="310"/>
    </row>
    <row r="20822" spans="1:4" x14ac:dyDescent="0.25">
      <c r="A20822" s="308"/>
      <c r="B20822" s="309"/>
      <c r="C20822" s="308"/>
      <c r="D20822" s="310"/>
    </row>
    <row r="20823" spans="1:4" x14ac:dyDescent="0.25">
      <c r="A20823" s="308"/>
      <c r="B20823" s="309"/>
      <c r="C20823" s="308"/>
      <c r="D20823" s="310"/>
    </row>
    <row r="20824" spans="1:4" x14ac:dyDescent="0.25">
      <c r="A20824" s="308"/>
      <c r="B20824" s="309"/>
      <c r="C20824" s="308"/>
      <c r="D20824" s="310"/>
    </row>
    <row r="20825" spans="1:4" x14ac:dyDescent="0.25">
      <c r="A20825" s="308"/>
      <c r="B20825" s="309"/>
      <c r="C20825" s="308"/>
      <c r="D20825" s="310"/>
    </row>
    <row r="20826" spans="1:4" x14ac:dyDescent="0.25">
      <c r="A20826" s="308"/>
      <c r="B20826" s="309"/>
      <c r="C20826" s="308"/>
      <c r="D20826" s="310"/>
    </row>
    <row r="20827" spans="1:4" x14ac:dyDescent="0.25">
      <c r="A20827" s="308"/>
      <c r="B20827" s="309"/>
      <c r="C20827" s="308"/>
      <c r="D20827" s="310"/>
    </row>
    <row r="20828" spans="1:4" x14ac:dyDescent="0.25">
      <c r="A20828" s="308"/>
      <c r="B20828" s="309"/>
      <c r="C20828" s="308"/>
      <c r="D20828" s="310"/>
    </row>
    <row r="20829" spans="1:4" x14ac:dyDescent="0.25">
      <c r="A20829" s="308"/>
      <c r="B20829" s="309"/>
      <c r="C20829" s="308"/>
      <c r="D20829" s="310"/>
    </row>
    <row r="20830" spans="1:4" x14ac:dyDescent="0.25">
      <c r="A20830" s="308"/>
      <c r="B20830" s="309"/>
      <c r="C20830" s="308"/>
      <c r="D20830" s="310"/>
    </row>
    <row r="20831" spans="1:4" x14ac:dyDescent="0.25">
      <c r="A20831" s="308"/>
      <c r="B20831" s="309"/>
      <c r="C20831" s="308"/>
      <c r="D20831" s="310"/>
    </row>
    <row r="20832" spans="1:4" x14ac:dyDescent="0.25">
      <c r="A20832" s="308"/>
      <c r="B20832" s="309"/>
      <c r="C20832" s="308"/>
      <c r="D20832" s="310"/>
    </row>
    <row r="20833" spans="1:4" x14ac:dyDescent="0.25">
      <c r="A20833" s="308"/>
      <c r="B20833" s="309"/>
      <c r="C20833" s="308"/>
      <c r="D20833" s="310"/>
    </row>
    <row r="20834" spans="1:4" x14ac:dyDescent="0.25">
      <c r="A20834" s="308"/>
      <c r="B20834" s="309"/>
      <c r="C20834" s="308"/>
      <c r="D20834" s="310"/>
    </row>
    <row r="20835" spans="1:4" x14ac:dyDescent="0.25">
      <c r="A20835" s="308"/>
      <c r="B20835" s="309"/>
      <c r="C20835" s="308"/>
      <c r="D20835" s="310"/>
    </row>
    <row r="20836" spans="1:4" x14ac:dyDescent="0.25">
      <c r="A20836" s="308"/>
      <c r="B20836" s="309"/>
      <c r="C20836" s="308"/>
      <c r="D20836" s="310"/>
    </row>
    <row r="20837" spans="1:4" x14ac:dyDescent="0.25">
      <c r="A20837" s="308"/>
      <c r="B20837" s="309"/>
      <c r="C20837" s="308"/>
      <c r="D20837" s="310"/>
    </row>
    <row r="20838" spans="1:4" x14ac:dyDescent="0.25">
      <c r="A20838" s="308"/>
      <c r="B20838" s="309"/>
      <c r="C20838" s="308"/>
      <c r="D20838" s="310"/>
    </row>
    <row r="20839" spans="1:4" x14ac:dyDescent="0.25">
      <c r="A20839" s="308"/>
      <c r="B20839" s="309"/>
      <c r="C20839" s="308"/>
      <c r="D20839" s="310"/>
    </row>
    <row r="20840" spans="1:4" x14ac:dyDescent="0.25">
      <c r="A20840" s="308"/>
      <c r="B20840" s="309"/>
      <c r="C20840" s="308"/>
      <c r="D20840" s="310"/>
    </row>
    <row r="20841" spans="1:4" x14ac:dyDescent="0.25">
      <c r="A20841" s="308"/>
      <c r="B20841" s="309"/>
      <c r="C20841" s="308"/>
      <c r="D20841" s="310"/>
    </row>
    <row r="20842" spans="1:4" x14ac:dyDescent="0.25">
      <c r="A20842" s="308"/>
      <c r="B20842" s="309"/>
      <c r="C20842" s="308"/>
      <c r="D20842" s="310"/>
    </row>
    <row r="20843" spans="1:4" x14ac:dyDescent="0.25">
      <c r="A20843" s="308"/>
      <c r="B20843" s="309"/>
      <c r="C20843" s="308"/>
      <c r="D20843" s="310"/>
    </row>
    <row r="20844" spans="1:4" x14ac:dyDescent="0.25">
      <c r="A20844" s="308"/>
      <c r="B20844" s="309"/>
      <c r="C20844" s="308"/>
      <c r="D20844" s="310"/>
    </row>
    <row r="20845" spans="1:4" x14ac:dyDescent="0.25">
      <c r="A20845" s="308"/>
      <c r="B20845" s="309"/>
      <c r="C20845" s="308"/>
      <c r="D20845" s="310"/>
    </row>
    <row r="20846" spans="1:4" x14ac:dyDescent="0.25">
      <c r="A20846" s="308"/>
      <c r="B20846" s="309"/>
      <c r="C20846" s="308"/>
      <c r="D20846" s="310"/>
    </row>
    <row r="20847" spans="1:4" x14ac:dyDescent="0.25">
      <c r="A20847" s="308"/>
      <c r="B20847" s="309"/>
      <c r="C20847" s="308"/>
      <c r="D20847" s="310"/>
    </row>
    <row r="20848" spans="1:4" x14ac:dyDescent="0.25">
      <c r="A20848" s="308"/>
      <c r="B20848" s="309"/>
      <c r="C20848" s="308"/>
      <c r="D20848" s="310"/>
    </row>
    <row r="20849" spans="1:4" x14ac:dyDescent="0.25">
      <c r="A20849" s="308"/>
      <c r="B20849" s="309"/>
      <c r="C20849" s="308"/>
      <c r="D20849" s="310"/>
    </row>
    <row r="20850" spans="1:4" x14ac:dyDescent="0.25">
      <c r="A20850" s="308"/>
      <c r="B20850" s="309"/>
      <c r="C20850" s="308"/>
      <c r="D20850" s="310"/>
    </row>
    <row r="20851" spans="1:4" x14ac:dyDescent="0.25">
      <c r="A20851" s="308"/>
      <c r="B20851" s="309"/>
      <c r="C20851" s="308"/>
      <c r="D20851" s="310"/>
    </row>
    <row r="20852" spans="1:4" x14ac:dyDescent="0.25">
      <c r="A20852" s="308"/>
      <c r="B20852" s="309"/>
      <c r="C20852" s="308"/>
      <c r="D20852" s="310"/>
    </row>
    <row r="20853" spans="1:4" x14ac:dyDescent="0.25">
      <c r="A20853" s="308"/>
      <c r="B20853" s="309"/>
      <c r="C20853" s="308"/>
      <c r="D20853" s="310"/>
    </row>
    <row r="20854" spans="1:4" x14ac:dyDescent="0.25">
      <c r="A20854" s="308"/>
      <c r="B20854" s="309"/>
      <c r="C20854" s="308"/>
      <c r="D20854" s="310"/>
    </row>
    <row r="20855" spans="1:4" x14ac:dyDescent="0.25">
      <c r="A20855" s="308"/>
      <c r="B20855" s="309"/>
      <c r="C20855" s="308"/>
      <c r="D20855" s="310"/>
    </row>
    <row r="20856" spans="1:4" x14ac:dyDescent="0.25">
      <c r="A20856" s="308"/>
      <c r="B20856" s="309"/>
      <c r="C20856" s="308"/>
      <c r="D20856" s="310"/>
    </row>
    <row r="20857" spans="1:4" x14ac:dyDescent="0.25">
      <c r="A20857" s="308"/>
      <c r="B20857" s="309"/>
      <c r="C20857" s="308"/>
      <c r="D20857" s="310"/>
    </row>
    <row r="20858" spans="1:4" x14ac:dyDescent="0.25">
      <c r="A20858" s="308"/>
      <c r="B20858" s="309"/>
      <c r="C20858" s="308"/>
      <c r="D20858" s="310"/>
    </row>
    <row r="20859" spans="1:4" x14ac:dyDescent="0.25">
      <c r="A20859" s="308"/>
      <c r="B20859" s="309"/>
      <c r="C20859" s="308"/>
      <c r="D20859" s="310"/>
    </row>
    <row r="20860" spans="1:4" x14ac:dyDescent="0.25">
      <c r="A20860" s="308"/>
      <c r="B20860" s="309"/>
      <c r="C20860" s="308"/>
      <c r="D20860" s="310"/>
    </row>
    <row r="20861" spans="1:4" x14ac:dyDescent="0.25">
      <c r="A20861" s="308"/>
      <c r="B20861" s="309"/>
      <c r="C20861" s="308"/>
      <c r="D20861" s="310"/>
    </row>
    <row r="20862" spans="1:4" x14ac:dyDescent="0.25">
      <c r="A20862" s="308"/>
      <c r="B20862" s="309"/>
      <c r="C20862" s="308"/>
      <c r="D20862" s="310"/>
    </row>
    <row r="20863" spans="1:4" x14ac:dyDescent="0.25">
      <c r="A20863" s="308"/>
      <c r="B20863" s="309"/>
      <c r="C20863" s="308"/>
      <c r="D20863" s="310"/>
    </row>
    <row r="20864" spans="1:4" x14ac:dyDescent="0.25">
      <c r="A20864" s="308"/>
      <c r="B20864" s="309"/>
      <c r="C20864" s="308"/>
      <c r="D20864" s="310"/>
    </row>
    <row r="20865" spans="1:4" x14ac:dyDescent="0.25">
      <c r="A20865" s="308"/>
      <c r="B20865" s="309"/>
      <c r="C20865" s="308"/>
      <c r="D20865" s="310"/>
    </row>
    <row r="20866" spans="1:4" x14ac:dyDescent="0.25">
      <c r="A20866" s="308"/>
      <c r="B20866" s="309"/>
      <c r="C20866" s="308"/>
      <c r="D20866" s="310"/>
    </row>
    <row r="20867" spans="1:4" x14ac:dyDescent="0.25">
      <c r="A20867" s="308"/>
      <c r="B20867" s="309"/>
      <c r="C20867" s="308"/>
      <c r="D20867" s="310"/>
    </row>
    <row r="20868" spans="1:4" x14ac:dyDescent="0.25">
      <c r="A20868" s="308"/>
      <c r="B20868" s="309"/>
      <c r="C20868" s="308"/>
      <c r="D20868" s="310"/>
    </row>
    <row r="20869" spans="1:4" x14ac:dyDescent="0.25">
      <c r="A20869" s="308"/>
      <c r="B20869" s="309"/>
      <c r="C20869" s="308"/>
      <c r="D20869" s="310"/>
    </row>
    <row r="20870" spans="1:4" x14ac:dyDescent="0.25">
      <c r="A20870" s="308"/>
      <c r="B20870" s="309"/>
      <c r="C20870" s="308"/>
      <c r="D20870" s="310"/>
    </row>
    <row r="20871" spans="1:4" x14ac:dyDescent="0.25">
      <c r="A20871" s="308"/>
      <c r="B20871" s="309"/>
      <c r="C20871" s="308"/>
      <c r="D20871" s="310"/>
    </row>
    <row r="20872" spans="1:4" x14ac:dyDescent="0.25">
      <c r="A20872" s="308"/>
      <c r="B20872" s="309"/>
      <c r="C20872" s="308"/>
      <c r="D20872" s="310"/>
    </row>
    <row r="20873" spans="1:4" x14ac:dyDescent="0.25">
      <c r="A20873" s="308"/>
      <c r="B20873" s="309"/>
      <c r="C20873" s="308"/>
      <c r="D20873" s="310"/>
    </row>
    <row r="20874" spans="1:4" x14ac:dyDescent="0.25">
      <c r="A20874" s="308"/>
      <c r="B20874" s="309"/>
      <c r="C20874" s="308"/>
      <c r="D20874" s="310"/>
    </row>
    <row r="20875" spans="1:4" x14ac:dyDescent="0.25">
      <c r="A20875" s="308"/>
      <c r="B20875" s="309"/>
      <c r="C20875" s="308"/>
      <c r="D20875" s="310"/>
    </row>
    <row r="20876" spans="1:4" x14ac:dyDescent="0.25">
      <c r="A20876" s="308"/>
      <c r="B20876" s="309"/>
      <c r="C20876" s="308"/>
      <c r="D20876" s="310"/>
    </row>
    <row r="20877" spans="1:4" x14ac:dyDescent="0.25">
      <c r="A20877" s="308"/>
      <c r="B20877" s="309"/>
      <c r="C20877" s="308"/>
      <c r="D20877" s="310"/>
    </row>
    <row r="20878" spans="1:4" x14ac:dyDescent="0.25">
      <c r="A20878" s="308"/>
      <c r="B20878" s="309"/>
      <c r="C20878" s="308"/>
      <c r="D20878" s="310"/>
    </row>
    <row r="20879" spans="1:4" x14ac:dyDescent="0.25">
      <c r="A20879" s="308"/>
      <c r="B20879" s="309"/>
      <c r="C20879" s="308"/>
      <c r="D20879" s="310"/>
    </row>
    <row r="20880" spans="1:4" x14ac:dyDescent="0.25">
      <c r="A20880" s="308"/>
      <c r="B20880" s="309"/>
      <c r="C20880" s="308"/>
      <c r="D20880" s="310"/>
    </row>
    <row r="20881" spans="1:4" x14ac:dyDescent="0.25">
      <c r="A20881" s="308"/>
      <c r="B20881" s="309"/>
      <c r="C20881" s="308"/>
      <c r="D20881" s="310"/>
    </row>
    <row r="20882" spans="1:4" x14ac:dyDescent="0.25">
      <c r="A20882" s="308"/>
      <c r="B20882" s="309"/>
      <c r="C20882" s="308"/>
      <c r="D20882" s="310"/>
    </row>
    <row r="20883" spans="1:4" x14ac:dyDescent="0.25">
      <c r="A20883" s="308"/>
      <c r="B20883" s="309"/>
      <c r="C20883" s="308"/>
      <c r="D20883" s="310"/>
    </row>
    <row r="20884" spans="1:4" x14ac:dyDescent="0.25">
      <c r="A20884" s="308"/>
      <c r="B20884" s="309"/>
      <c r="C20884" s="308"/>
      <c r="D20884" s="310"/>
    </row>
    <row r="20885" spans="1:4" x14ac:dyDescent="0.25">
      <c r="A20885" s="308"/>
      <c r="B20885" s="309"/>
      <c r="C20885" s="308"/>
      <c r="D20885" s="310"/>
    </row>
    <row r="20886" spans="1:4" x14ac:dyDescent="0.25">
      <c r="A20886" s="308"/>
      <c r="B20886" s="309"/>
      <c r="C20886" s="308"/>
      <c r="D20886" s="310"/>
    </row>
    <row r="20887" spans="1:4" x14ac:dyDescent="0.25">
      <c r="A20887" s="308"/>
      <c r="B20887" s="309"/>
      <c r="C20887" s="308"/>
      <c r="D20887" s="310"/>
    </row>
    <row r="20888" spans="1:4" x14ac:dyDescent="0.25">
      <c r="A20888" s="308"/>
      <c r="B20888" s="309"/>
      <c r="C20888" s="308"/>
      <c r="D20888" s="310"/>
    </row>
    <row r="20889" spans="1:4" x14ac:dyDescent="0.25">
      <c r="A20889" s="308"/>
      <c r="B20889" s="309"/>
      <c r="C20889" s="308"/>
      <c r="D20889" s="310"/>
    </row>
    <row r="20890" spans="1:4" x14ac:dyDescent="0.25">
      <c r="A20890" s="308"/>
      <c r="B20890" s="309"/>
      <c r="C20890" s="308"/>
      <c r="D20890" s="310"/>
    </row>
    <row r="20891" spans="1:4" x14ac:dyDescent="0.25">
      <c r="A20891" s="308"/>
      <c r="B20891" s="309"/>
      <c r="C20891" s="308"/>
      <c r="D20891" s="310"/>
    </row>
    <row r="20892" spans="1:4" x14ac:dyDescent="0.25">
      <c r="A20892" s="308"/>
      <c r="B20892" s="309"/>
      <c r="C20892" s="308"/>
      <c r="D20892" s="310"/>
    </row>
    <row r="20893" spans="1:4" x14ac:dyDescent="0.25">
      <c r="A20893" s="308"/>
      <c r="B20893" s="309"/>
      <c r="C20893" s="308"/>
      <c r="D20893" s="310"/>
    </row>
    <row r="20894" spans="1:4" x14ac:dyDescent="0.25">
      <c r="A20894" s="308"/>
      <c r="B20894" s="309"/>
      <c r="C20894" s="308"/>
      <c r="D20894" s="310"/>
    </row>
    <row r="20895" spans="1:4" x14ac:dyDescent="0.25">
      <c r="A20895" s="308"/>
      <c r="B20895" s="309"/>
      <c r="C20895" s="308"/>
      <c r="D20895" s="310"/>
    </row>
    <row r="20896" spans="1:4" x14ac:dyDescent="0.25">
      <c r="A20896" s="308"/>
      <c r="B20896" s="309"/>
      <c r="C20896" s="308"/>
      <c r="D20896" s="310"/>
    </row>
    <row r="20897" spans="1:4" x14ac:dyDescent="0.25">
      <c r="A20897" s="308"/>
      <c r="B20897" s="309"/>
      <c r="C20897" s="308"/>
      <c r="D20897" s="310"/>
    </row>
    <row r="20898" spans="1:4" x14ac:dyDescent="0.25">
      <c r="A20898" s="308"/>
      <c r="B20898" s="309"/>
      <c r="C20898" s="308"/>
      <c r="D20898" s="310"/>
    </row>
    <row r="20899" spans="1:4" x14ac:dyDescent="0.25">
      <c r="A20899" s="308"/>
      <c r="B20899" s="309"/>
      <c r="C20899" s="308"/>
      <c r="D20899" s="310"/>
    </row>
    <row r="20900" spans="1:4" x14ac:dyDescent="0.25">
      <c r="A20900" s="308"/>
      <c r="B20900" s="309"/>
      <c r="C20900" s="308"/>
      <c r="D20900" s="310"/>
    </row>
    <row r="20901" spans="1:4" x14ac:dyDescent="0.25">
      <c r="A20901" s="308"/>
      <c r="B20901" s="309"/>
      <c r="C20901" s="308"/>
      <c r="D20901" s="310"/>
    </row>
    <row r="20902" spans="1:4" x14ac:dyDescent="0.25">
      <c r="A20902" s="308"/>
      <c r="B20902" s="309"/>
      <c r="C20902" s="308"/>
      <c r="D20902" s="310"/>
    </row>
    <row r="20903" spans="1:4" x14ac:dyDescent="0.25">
      <c r="A20903" s="308"/>
      <c r="B20903" s="309"/>
      <c r="C20903" s="308"/>
      <c r="D20903" s="310"/>
    </row>
    <row r="20904" spans="1:4" x14ac:dyDescent="0.25">
      <c r="A20904" s="308"/>
      <c r="B20904" s="309"/>
      <c r="C20904" s="308"/>
      <c r="D20904" s="310"/>
    </row>
    <row r="20905" spans="1:4" x14ac:dyDescent="0.25">
      <c r="A20905" s="308"/>
      <c r="B20905" s="309"/>
      <c r="C20905" s="308"/>
      <c r="D20905" s="310"/>
    </row>
    <row r="20906" spans="1:4" x14ac:dyDescent="0.25">
      <c r="A20906" s="308"/>
      <c r="B20906" s="309"/>
      <c r="C20906" s="308"/>
      <c r="D20906" s="310"/>
    </row>
    <row r="20907" spans="1:4" x14ac:dyDescent="0.25">
      <c r="A20907" s="308"/>
      <c r="B20907" s="309"/>
      <c r="C20907" s="308"/>
      <c r="D20907" s="310"/>
    </row>
    <row r="20908" spans="1:4" x14ac:dyDescent="0.25">
      <c r="A20908" s="308"/>
      <c r="B20908" s="309"/>
      <c r="C20908" s="308"/>
      <c r="D20908" s="310"/>
    </row>
    <row r="20909" spans="1:4" x14ac:dyDescent="0.25">
      <c r="A20909" s="308"/>
      <c r="B20909" s="309"/>
      <c r="C20909" s="308"/>
      <c r="D20909" s="310"/>
    </row>
    <row r="20910" spans="1:4" x14ac:dyDescent="0.25">
      <c r="A20910" s="308"/>
      <c r="B20910" s="309"/>
      <c r="C20910" s="308"/>
      <c r="D20910" s="310"/>
    </row>
    <row r="20911" spans="1:4" x14ac:dyDescent="0.25">
      <c r="A20911" s="308"/>
      <c r="B20911" s="309"/>
      <c r="C20911" s="308"/>
      <c r="D20911" s="310"/>
    </row>
    <row r="20912" spans="1:4" x14ac:dyDescent="0.25">
      <c r="A20912" s="308"/>
      <c r="B20912" s="309"/>
      <c r="C20912" s="308"/>
      <c r="D20912" s="310"/>
    </row>
    <row r="20913" spans="1:4" x14ac:dyDescent="0.25">
      <c r="A20913" s="308"/>
      <c r="B20913" s="309"/>
      <c r="C20913" s="308"/>
      <c r="D20913" s="310"/>
    </row>
    <row r="20914" spans="1:4" x14ac:dyDescent="0.25">
      <c r="A20914" s="308"/>
      <c r="B20914" s="309"/>
      <c r="C20914" s="308"/>
      <c r="D20914" s="310"/>
    </row>
    <row r="20915" spans="1:4" x14ac:dyDescent="0.25">
      <c r="A20915" s="308"/>
      <c r="B20915" s="309"/>
      <c r="C20915" s="308"/>
      <c r="D20915" s="310"/>
    </row>
    <row r="20916" spans="1:4" x14ac:dyDescent="0.25">
      <c r="A20916" s="308"/>
      <c r="B20916" s="309"/>
      <c r="C20916" s="308"/>
      <c r="D20916" s="310"/>
    </row>
    <row r="20917" spans="1:4" x14ac:dyDescent="0.25">
      <c r="A20917" s="308"/>
      <c r="B20917" s="309"/>
      <c r="C20917" s="308"/>
      <c r="D20917" s="310"/>
    </row>
    <row r="20918" spans="1:4" x14ac:dyDescent="0.25">
      <c r="A20918" s="308"/>
      <c r="B20918" s="309"/>
      <c r="C20918" s="308"/>
      <c r="D20918" s="310"/>
    </row>
    <row r="20919" spans="1:4" x14ac:dyDescent="0.25">
      <c r="A20919" s="308"/>
      <c r="B20919" s="309"/>
      <c r="C20919" s="308"/>
      <c r="D20919" s="310"/>
    </row>
    <row r="20920" spans="1:4" x14ac:dyDescent="0.25">
      <c r="A20920" s="308"/>
      <c r="B20920" s="309"/>
      <c r="C20920" s="308"/>
      <c r="D20920" s="310"/>
    </row>
    <row r="20921" spans="1:4" x14ac:dyDescent="0.25">
      <c r="A20921" s="308"/>
      <c r="B20921" s="309"/>
      <c r="C20921" s="308"/>
      <c r="D20921" s="310"/>
    </row>
    <row r="20922" spans="1:4" x14ac:dyDescent="0.25">
      <c r="A20922" s="308"/>
      <c r="B20922" s="309"/>
      <c r="C20922" s="308"/>
      <c r="D20922" s="310"/>
    </row>
    <row r="20923" spans="1:4" x14ac:dyDescent="0.25">
      <c r="A20923" s="308"/>
      <c r="B20923" s="309"/>
      <c r="C20923" s="308"/>
      <c r="D20923" s="310"/>
    </row>
    <row r="20924" spans="1:4" x14ac:dyDescent="0.25">
      <c r="A20924" s="308"/>
      <c r="B20924" s="309"/>
      <c r="C20924" s="308"/>
      <c r="D20924" s="310"/>
    </row>
    <row r="20925" spans="1:4" x14ac:dyDescent="0.25">
      <c r="A20925" s="308"/>
      <c r="B20925" s="309"/>
      <c r="C20925" s="308"/>
      <c r="D20925" s="310"/>
    </row>
    <row r="20926" spans="1:4" x14ac:dyDescent="0.25">
      <c r="A20926" s="308"/>
      <c r="B20926" s="309"/>
      <c r="C20926" s="308"/>
      <c r="D20926" s="310"/>
    </row>
    <row r="20927" spans="1:4" x14ac:dyDescent="0.25">
      <c r="A20927" s="308"/>
      <c r="B20927" s="309"/>
      <c r="C20927" s="308"/>
      <c r="D20927" s="310"/>
    </row>
    <row r="20928" spans="1:4" x14ac:dyDescent="0.25">
      <c r="A20928" s="308"/>
      <c r="B20928" s="309"/>
      <c r="C20928" s="308"/>
      <c r="D20928" s="310"/>
    </row>
    <row r="20929" spans="1:4" x14ac:dyDescent="0.25">
      <c r="A20929" s="308"/>
      <c r="B20929" s="309"/>
      <c r="C20929" s="308"/>
      <c r="D20929" s="310"/>
    </row>
    <row r="20930" spans="1:4" x14ac:dyDescent="0.25">
      <c r="A20930" s="308"/>
      <c r="B20930" s="309"/>
      <c r="C20930" s="308"/>
      <c r="D20930" s="310"/>
    </row>
    <row r="20931" spans="1:4" x14ac:dyDescent="0.25">
      <c r="A20931" s="308"/>
      <c r="B20931" s="309"/>
      <c r="C20931" s="308"/>
      <c r="D20931" s="310"/>
    </row>
    <row r="20932" spans="1:4" x14ac:dyDescent="0.25">
      <c r="A20932" s="308"/>
      <c r="B20932" s="309"/>
      <c r="C20932" s="308"/>
      <c r="D20932" s="310"/>
    </row>
    <row r="20933" spans="1:4" x14ac:dyDescent="0.25">
      <c r="A20933" s="308"/>
      <c r="B20933" s="309"/>
      <c r="C20933" s="308"/>
      <c r="D20933" s="310"/>
    </row>
    <row r="20934" spans="1:4" x14ac:dyDescent="0.25">
      <c r="A20934" s="308"/>
      <c r="B20934" s="309"/>
      <c r="C20934" s="308"/>
      <c r="D20934" s="310"/>
    </row>
    <row r="20935" spans="1:4" x14ac:dyDescent="0.25">
      <c r="A20935" s="308"/>
      <c r="B20935" s="309"/>
      <c r="C20935" s="308"/>
      <c r="D20935" s="310"/>
    </row>
    <row r="20936" spans="1:4" x14ac:dyDescent="0.25">
      <c r="A20936" s="308"/>
      <c r="B20936" s="309"/>
      <c r="C20936" s="308"/>
      <c r="D20936" s="310"/>
    </row>
    <row r="20937" spans="1:4" x14ac:dyDescent="0.25">
      <c r="A20937" s="308"/>
      <c r="B20937" s="309"/>
      <c r="C20937" s="308"/>
      <c r="D20937" s="310"/>
    </row>
    <row r="20938" spans="1:4" x14ac:dyDescent="0.25">
      <c r="A20938" s="308"/>
      <c r="B20938" s="309"/>
      <c r="C20938" s="308"/>
      <c r="D20938" s="310"/>
    </row>
    <row r="20939" spans="1:4" x14ac:dyDescent="0.25">
      <c r="A20939" s="308"/>
      <c r="B20939" s="309"/>
      <c r="C20939" s="308"/>
      <c r="D20939" s="310"/>
    </row>
    <row r="20940" spans="1:4" x14ac:dyDescent="0.25">
      <c r="A20940" s="308"/>
      <c r="B20940" s="309"/>
      <c r="C20940" s="308"/>
      <c r="D20940" s="310"/>
    </row>
    <row r="20941" spans="1:4" x14ac:dyDescent="0.25">
      <c r="A20941" s="308"/>
      <c r="B20941" s="309"/>
      <c r="C20941" s="308"/>
      <c r="D20941" s="310"/>
    </row>
    <row r="20942" spans="1:4" x14ac:dyDescent="0.25">
      <c r="A20942" s="308"/>
      <c r="B20942" s="309"/>
      <c r="C20942" s="308"/>
      <c r="D20942" s="310"/>
    </row>
    <row r="20943" spans="1:4" x14ac:dyDescent="0.25">
      <c r="A20943" s="308"/>
      <c r="B20943" s="309"/>
      <c r="C20943" s="308"/>
      <c r="D20943" s="310"/>
    </row>
    <row r="20944" spans="1:4" x14ac:dyDescent="0.25">
      <c r="A20944" s="308"/>
      <c r="B20944" s="309"/>
      <c r="C20944" s="308"/>
      <c r="D20944" s="310"/>
    </row>
    <row r="20945" spans="1:4" x14ac:dyDescent="0.25">
      <c r="A20945" s="308"/>
      <c r="B20945" s="309"/>
      <c r="C20945" s="308"/>
      <c r="D20945" s="310"/>
    </row>
    <row r="20946" spans="1:4" x14ac:dyDescent="0.25">
      <c r="A20946" s="308"/>
      <c r="B20946" s="309"/>
      <c r="C20946" s="308"/>
      <c r="D20946" s="310"/>
    </row>
    <row r="20947" spans="1:4" x14ac:dyDescent="0.25">
      <c r="A20947" s="308"/>
      <c r="B20947" s="309"/>
      <c r="C20947" s="308"/>
      <c r="D20947" s="310"/>
    </row>
    <row r="20948" spans="1:4" x14ac:dyDescent="0.25">
      <c r="A20948" s="308"/>
      <c r="B20948" s="309"/>
      <c r="C20948" s="308"/>
      <c r="D20948" s="310"/>
    </row>
    <row r="20949" spans="1:4" x14ac:dyDescent="0.25">
      <c r="A20949" s="308"/>
      <c r="B20949" s="309"/>
      <c r="C20949" s="308"/>
      <c r="D20949" s="310"/>
    </row>
    <row r="20950" spans="1:4" x14ac:dyDescent="0.25">
      <c r="A20950" s="308"/>
      <c r="B20950" s="309"/>
      <c r="C20950" s="308"/>
      <c r="D20950" s="310"/>
    </row>
    <row r="20951" spans="1:4" x14ac:dyDescent="0.25">
      <c r="A20951" s="308"/>
      <c r="B20951" s="309"/>
      <c r="C20951" s="308"/>
      <c r="D20951" s="310"/>
    </row>
    <row r="20952" spans="1:4" x14ac:dyDescent="0.25">
      <c r="A20952" s="308"/>
      <c r="B20952" s="309"/>
      <c r="C20952" s="308"/>
      <c r="D20952" s="310"/>
    </row>
    <row r="20953" spans="1:4" x14ac:dyDescent="0.25">
      <c r="A20953" s="308"/>
      <c r="B20953" s="309"/>
      <c r="C20953" s="308"/>
      <c r="D20953" s="310"/>
    </row>
    <row r="20954" spans="1:4" x14ac:dyDescent="0.25">
      <c r="A20954" s="308"/>
      <c r="B20954" s="309"/>
      <c r="C20954" s="308"/>
      <c r="D20954" s="310"/>
    </row>
    <row r="20955" spans="1:4" x14ac:dyDescent="0.25">
      <c r="A20955" s="308"/>
      <c r="B20955" s="309"/>
      <c r="C20955" s="308"/>
      <c r="D20955" s="310"/>
    </row>
    <row r="20956" spans="1:4" x14ac:dyDescent="0.25">
      <c r="A20956" s="308"/>
      <c r="B20956" s="309"/>
      <c r="C20956" s="308"/>
      <c r="D20956" s="310"/>
    </row>
    <row r="20957" spans="1:4" x14ac:dyDescent="0.25">
      <c r="A20957" s="308"/>
      <c r="B20957" s="309"/>
      <c r="C20957" s="308"/>
      <c r="D20957" s="310"/>
    </row>
    <row r="20958" spans="1:4" x14ac:dyDescent="0.25">
      <c r="A20958" s="308"/>
      <c r="B20958" s="309"/>
      <c r="C20958" s="308"/>
      <c r="D20958" s="310"/>
    </row>
    <row r="20959" spans="1:4" x14ac:dyDescent="0.25">
      <c r="A20959" s="308"/>
      <c r="B20959" s="309"/>
      <c r="C20959" s="308"/>
      <c r="D20959" s="310"/>
    </row>
    <row r="20960" spans="1:4" x14ac:dyDescent="0.25">
      <c r="A20960" s="308"/>
      <c r="B20960" s="309"/>
      <c r="C20960" s="308"/>
      <c r="D20960" s="310"/>
    </row>
    <row r="20961" spans="1:4" x14ac:dyDescent="0.25">
      <c r="A20961" s="308"/>
      <c r="B20961" s="309"/>
      <c r="C20961" s="308"/>
      <c r="D20961" s="310"/>
    </row>
    <row r="20962" spans="1:4" x14ac:dyDescent="0.25">
      <c r="A20962" s="308"/>
      <c r="B20962" s="309"/>
      <c r="C20962" s="308"/>
      <c r="D20962" s="310"/>
    </row>
    <row r="20963" spans="1:4" x14ac:dyDescent="0.25">
      <c r="A20963" s="308"/>
      <c r="B20963" s="309"/>
      <c r="C20963" s="308"/>
      <c r="D20963" s="310"/>
    </row>
    <row r="20964" spans="1:4" x14ac:dyDescent="0.25">
      <c r="A20964" s="308"/>
      <c r="B20964" s="309"/>
      <c r="C20964" s="308"/>
      <c r="D20964" s="310"/>
    </row>
    <row r="20965" spans="1:4" x14ac:dyDescent="0.25">
      <c r="A20965" s="308"/>
      <c r="B20965" s="309"/>
      <c r="C20965" s="308"/>
      <c r="D20965" s="310"/>
    </row>
    <row r="20966" spans="1:4" x14ac:dyDescent="0.25">
      <c r="A20966" s="308"/>
      <c r="B20966" s="309"/>
      <c r="C20966" s="308"/>
      <c r="D20966" s="310"/>
    </row>
    <row r="20967" spans="1:4" x14ac:dyDescent="0.25">
      <c r="A20967" s="308"/>
      <c r="B20967" s="309"/>
      <c r="C20967" s="308"/>
      <c r="D20967" s="310"/>
    </row>
    <row r="20968" spans="1:4" x14ac:dyDescent="0.25">
      <c r="A20968" s="308"/>
      <c r="B20968" s="309"/>
      <c r="C20968" s="308"/>
      <c r="D20968" s="310"/>
    </row>
    <row r="20969" spans="1:4" x14ac:dyDescent="0.25">
      <c r="A20969" s="308"/>
      <c r="B20969" s="309"/>
      <c r="C20969" s="308"/>
      <c r="D20969" s="310"/>
    </row>
    <row r="20970" spans="1:4" x14ac:dyDescent="0.25">
      <c r="A20970" s="308"/>
      <c r="B20970" s="309"/>
      <c r="C20970" s="308"/>
      <c r="D20970" s="310"/>
    </row>
    <row r="20971" spans="1:4" x14ac:dyDescent="0.25">
      <c r="A20971" s="308"/>
      <c r="B20971" s="309"/>
      <c r="C20971" s="308"/>
      <c r="D20971" s="310"/>
    </row>
    <row r="20972" spans="1:4" x14ac:dyDescent="0.25">
      <c r="A20972" s="308"/>
      <c r="B20972" s="309"/>
      <c r="C20972" s="308"/>
      <c r="D20972" s="310"/>
    </row>
    <row r="20973" spans="1:4" x14ac:dyDescent="0.25">
      <c r="A20973" s="308"/>
      <c r="B20973" s="309"/>
      <c r="C20973" s="308"/>
      <c r="D20973" s="310"/>
    </row>
    <row r="20974" spans="1:4" x14ac:dyDescent="0.25">
      <c r="A20974" s="308"/>
      <c r="B20974" s="309"/>
      <c r="C20974" s="308"/>
      <c r="D20974" s="310"/>
    </row>
    <row r="20975" spans="1:4" x14ac:dyDescent="0.25">
      <c r="A20975" s="308"/>
      <c r="B20975" s="309"/>
      <c r="C20975" s="308"/>
      <c r="D20975" s="310"/>
    </row>
    <row r="20976" spans="1:4" x14ac:dyDescent="0.25">
      <c r="A20976" s="308"/>
      <c r="B20976" s="309"/>
      <c r="C20976" s="308"/>
      <c r="D20976" s="310"/>
    </row>
    <row r="20977" spans="1:4" x14ac:dyDescent="0.25">
      <c r="A20977" s="308"/>
      <c r="B20977" s="309"/>
      <c r="C20977" s="308"/>
      <c r="D20977" s="310"/>
    </row>
    <row r="20978" spans="1:4" x14ac:dyDescent="0.25">
      <c r="A20978" s="308"/>
      <c r="B20978" s="309"/>
      <c r="C20978" s="308"/>
      <c r="D20978" s="310"/>
    </row>
    <row r="20979" spans="1:4" x14ac:dyDescent="0.25">
      <c r="A20979" s="308"/>
      <c r="B20979" s="309"/>
      <c r="C20979" s="308"/>
      <c r="D20979" s="310"/>
    </row>
    <row r="20980" spans="1:4" x14ac:dyDescent="0.25">
      <c r="A20980" s="308"/>
      <c r="B20980" s="309"/>
      <c r="C20980" s="308"/>
      <c r="D20980" s="310"/>
    </row>
    <row r="20981" spans="1:4" x14ac:dyDescent="0.25">
      <c r="A20981" s="308"/>
      <c r="B20981" s="309"/>
      <c r="C20981" s="308"/>
      <c r="D20981" s="310"/>
    </row>
    <row r="20982" spans="1:4" x14ac:dyDescent="0.25">
      <c r="A20982" s="308"/>
      <c r="B20982" s="309"/>
      <c r="C20982" s="308"/>
      <c r="D20982" s="310"/>
    </row>
    <row r="20983" spans="1:4" x14ac:dyDescent="0.25">
      <c r="A20983" s="308"/>
      <c r="B20983" s="309"/>
      <c r="C20983" s="308"/>
      <c r="D20983" s="310"/>
    </row>
    <row r="20984" spans="1:4" x14ac:dyDescent="0.25">
      <c r="A20984" s="308"/>
      <c r="B20984" s="309"/>
      <c r="C20984" s="308"/>
      <c r="D20984" s="310"/>
    </row>
    <row r="20985" spans="1:4" x14ac:dyDescent="0.25">
      <c r="A20985" s="308"/>
      <c r="B20985" s="309"/>
      <c r="C20985" s="308"/>
      <c r="D20985" s="310"/>
    </row>
    <row r="20986" spans="1:4" x14ac:dyDescent="0.25">
      <c r="A20986" s="308"/>
      <c r="B20986" s="309"/>
      <c r="C20986" s="308"/>
      <c r="D20986" s="310"/>
    </row>
    <row r="20987" spans="1:4" x14ac:dyDescent="0.25">
      <c r="A20987" s="308"/>
      <c r="B20987" s="309"/>
      <c r="C20987" s="308"/>
      <c r="D20987" s="310"/>
    </row>
    <row r="20988" spans="1:4" x14ac:dyDescent="0.25">
      <c r="A20988" s="308"/>
      <c r="B20988" s="309"/>
      <c r="C20988" s="308"/>
      <c r="D20988" s="310"/>
    </row>
    <row r="20989" spans="1:4" x14ac:dyDescent="0.25">
      <c r="A20989" s="308"/>
      <c r="B20989" s="309"/>
      <c r="C20989" s="308"/>
      <c r="D20989" s="310"/>
    </row>
    <row r="20990" spans="1:4" x14ac:dyDescent="0.25">
      <c r="A20990" s="308"/>
      <c r="B20990" s="309"/>
      <c r="C20990" s="308"/>
      <c r="D20990" s="310"/>
    </row>
    <row r="20991" spans="1:4" x14ac:dyDescent="0.25">
      <c r="A20991" s="308"/>
      <c r="B20991" s="309"/>
      <c r="C20991" s="308"/>
      <c r="D20991" s="310"/>
    </row>
    <row r="20992" spans="1:4" x14ac:dyDescent="0.25">
      <c r="A20992" s="308"/>
      <c r="B20992" s="309"/>
      <c r="C20992" s="308"/>
      <c r="D20992" s="310"/>
    </row>
    <row r="20993" spans="1:4" x14ac:dyDescent="0.25">
      <c r="A20993" s="308"/>
      <c r="B20993" s="309"/>
      <c r="C20993" s="308"/>
      <c r="D20993" s="310"/>
    </row>
    <row r="20994" spans="1:4" x14ac:dyDescent="0.25">
      <c r="A20994" s="308"/>
      <c r="B20994" s="309"/>
      <c r="C20994" s="308"/>
      <c r="D20994" s="310"/>
    </row>
    <row r="20995" spans="1:4" x14ac:dyDescent="0.25">
      <c r="A20995" s="308"/>
      <c r="B20995" s="309"/>
      <c r="C20995" s="308"/>
      <c r="D20995" s="310"/>
    </row>
    <row r="20996" spans="1:4" x14ac:dyDescent="0.25">
      <c r="A20996" s="308"/>
      <c r="B20996" s="309"/>
      <c r="C20996" s="308"/>
      <c r="D20996" s="310"/>
    </row>
    <row r="20997" spans="1:4" x14ac:dyDescent="0.25">
      <c r="A20997" s="308"/>
      <c r="B20997" s="309"/>
      <c r="C20997" s="308"/>
      <c r="D20997" s="310"/>
    </row>
    <row r="20998" spans="1:4" x14ac:dyDescent="0.25">
      <c r="A20998" s="308"/>
      <c r="B20998" s="309"/>
      <c r="C20998" s="308"/>
      <c r="D20998" s="310"/>
    </row>
    <row r="20999" spans="1:4" x14ac:dyDescent="0.25">
      <c r="A20999" s="308"/>
      <c r="B20999" s="309"/>
      <c r="C20999" s="308"/>
      <c r="D20999" s="310"/>
    </row>
    <row r="21000" spans="1:4" x14ac:dyDescent="0.25">
      <c r="A21000" s="308"/>
      <c r="B21000" s="309"/>
      <c r="C21000" s="308"/>
      <c r="D21000" s="310"/>
    </row>
    <row r="21001" spans="1:4" x14ac:dyDescent="0.25">
      <c r="A21001" s="308"/>
      <c r="B21001" s="309"/>
      <c r="C21001" s="308"/>
      <c r="D21001" s="310"/>
    </row>
    <row r="21002" spans="1:4" x14ac:dyDescent="0.25">
      <c r="A21002" s="308"/>
      <c r="B21002" s="309"/>
      <c r="C21002" s="308"/>
      <c r="D21002" s="310"/>
    </row>
    <row r="21003" spans="1:4" x14ac:dyDescent="0.25">
      <c r="A21003" s="308"/>
      <c r="B21003" s="309"/>
      <c r="C21003" s="308"/>
      <c r="D21003" s="310"/>
    </row>
    <row r="21004" spans="1:4" x14ac:dyDescent="0.25">
      <c r="A21004" s="308"/>
      <c r="B21004" s="309"/>
      <c r="C21004" s="308"/>
      <c r="D21004" s="310"/>
    </row>
    <row r="21005" spans="1:4" x14ac:dyDescent="0.25">
      <c r="A21005" s="308"/>
      <c r="B21005" s="309"/>
      <c r="C21005" s="308"/>
      <c r="D21005" s="310"/>
    </row>
    <row r="21006" spans="1:4" x14ac:dyDescent="0.25">
      <c r="A21006" s="308"/>
      <c r="B21006" s="309"/>
      <c r="C21006" s="308"/>
      <c r="D21006" s="310"/>
    </row>
    <row r="21007" spans="1:4" x14ac:dyDescent="0.25">
      <c r="A21007" s="308"/>
      <c r="B21007" s="309"/>
      <c r="C21007" s="308"/>
      <c r="D21007" s="310"/>
    </row>
    <row r="21008" spans="1:4" x14ac:dyDescent="0.25">
      <c r="A21008" s="308"/>
      <c r="B21008" s="309"/>
      <c r="C21008" s="308"/>
      <c r="D21008" s="310"/>
    </row>
    <row r="21009" spans="1:4" x14ac:dyDescent="0.25">
      <c r="A21009" s="308"/>
      <c r="B21009" s="309"/>
      <c r="C21009" s="308"/>
      <c r="D21009" s="310"/>
    </row>
    <row r="21010" spans="1:4" x14ac:dyDescent="0.25">
      <c r="A21010" s="308"/>
      <c r="B21010" s="309"/>
      <c r="C21010" s="308"/>
      <c r="D21010" s="310"/>
    </row>
    <row r="21011" spans="1:4" x14ac:dyDescent="0.25">
      <c r="A21011" s="308"/>
      <c r="B21011" s="309"/>
      <c r="C21011" s="308"/>
      <c r="D21011" s="310"/>
    </row>
    <row r="21012" spans="1:4" x14ac:dyDescent="0.25">
      <c r="A21012" s="308"/>
      <c r="B21012" s="309"/>
      <c r="C21012" s="308"/>
      <c r="D21012" s="310"/>
    </row>
    <row r="21013" spans="1:4" x14ac:dyDescent="0.25">
      <c r="A21013" s="308"/>
      <c r="B21013" s="309"/>
      <c r="C21013" s="308"/>
      <c r="D21013" s="310"/>
    </row>
    <row r="21014" spans="1:4" x14ac:dyDescent="0.25">
      <c r="A21014" s="308"/>
      <c r="B21014" s="309"/>
      <c r="C21014" s="308"/>
      <c r="D21014" s="310"/>
    </row>
    <row r="21015" spans="1:4" x14ac:dyDescent="0.25">
      <c r="A21015" s="308"/>
      <c r="B21015" s="309"/>
      <c r="C21015" s="308"/>
      <c r="D21015" s="310"/>
    </row>
    <row r="21016" spans="1:4" x14ac:dyDescent="0.25">
      <c r="A21016" s="308"/>
      <c r="B21016" s="309"/>
      <c r="C21016" s="308"/>
      <c r="D21016" s="310"/>
    </row>
    <row r="21017" spans="1:4" x14ac:dyDescent="0.25">
      <c r="A21017" s="308"/>
      <c r="B21017" s="309"/>
      <c r="C21017" s="308"/>
      <c r="D21017" s="310"/>
    </row>
    <row r="21018" spans="1:4" x14ac:dyDescent="0.25">
      <c r="A21018" s="308"/>
      <c r="B21018" s="309"/>
      <c r="C21018" s="308"/>
      <c r="D21018" s="310"/>
    </row>
    <row r="21019" spans="1:4" x14ac:dyDescent="0.25">
      <c r="A21019" s="308"/>
      <c r="B21019" s="309"/>
      <c r="C21019" s="308"/>
      <c r="D21019" s="310"/>
    </row>
    <row r="21020" spans="1:4" x14ac:dyDescent="0.25">
      <c r="A21020" s="308"/>
      <c r="B21020" s="309"/>
      <c r="C21020" s="308"/>
      <c r="D21020" s="310"/>
    </row>
  </sheetData>
  <mergeCells count="1">
    <mergeCell ref="B14647:C14647"/>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700EF-C2AC-4C15-9615-D757E6F86DF4}">
  <dimension ref="A1:D28412"/>
  <sheetViews>
    <sheetView topLeftCell="A22870" zoomScale="85" zoomScaleNormal="85" workbookViewId="0">
      <selection activeCell="A23147" sqref="A23147"/>
    </sheetView>
  </sheetViews>
  <sheetFormatPr defaultRowHeight="15" x14ac:dyDescent="0.25"/>
  <cols>
    <col min="1" max="1" width="15.5703125" style="189" customWidth="1"/>
    <col min="2" max="2" width="201.7109375" style="1" customWidth="1"/>
    <col min="4" max="4" width="13.28515625" style="118" customWidth="1"/>
    <col min="256" max="256" width="24.5703125" customWidth="1"/>
    <col min="257" max="257" width="48.7109375" customWidth="1"/>
    <col min="258" max="258" width="8.140625" customWidth="1"/>
    <col min="259" max="259" width="21.140625" customWidth="1"/>
    <col min="512" max="512" width="24.5703125" customWidth="1"/>
    <col min="513" max="513" width="48.7109375" customWidth="1"/>
    <col min="514" max="514" width="8.140625" customWidth="1"/>
    <col min="515" max="515" width="21.140625" customWidth="1"/>
    <col min="768" max="768" width="24.5703125" customWidth="1"/>
    <col min="769" max="769" width="48.7109375" customWidth="1"/>
    <col min="770" max="770" width="8.140625" customWidth="1"/>
    <col min="771" max="771" width="21.140625" customWidth="1"/>
    <col min="1024" max="1024" width="24.5703125" customWidth="1"/>
    <col min="1025" max="1025" width="48.7109375" customWidth="1"/>
    <col min="1026" max="1026" width="8.140625" customWidth="1"/>
    <col min="1027" max="1027" width="21.140625" customWidth="1"/>
    <col min="1280" max="1280" width="24.5703125" customWidth="1"/>
    <col min="1281" max="1281" width="48.7109375" customWidth="1"/>
    <col min="1282" max="1282" width="8.140625" customWidth="1"/>
    <col min="1283" max="1283" width="21.140625" customWidth="1"/>
    <col min="1536" max="1536" width="24.5703125" customWidth="1"/>
    <col min="1537" max="1537" width="48.7109375" customWidth="1"/>
    <col min="1538" max="1538" width="8.140625" customWidth="1"/>
    <col min="1539" max="1539" width="21.140625" customWidth="1"/>
    <col min="1792" max="1792" width="24.5703125" customWidth="1"/>
    <col min="1793" max="1793" width="48.7109375" customWidth="1"/>
    <col min="1794" max="1794" width="8.140625" customWidth="1"/>
    <col min="1795" max="1795" width="21.140625" customWidth="1"/>
    <col min="2048" max="2048" width="24.5703125" customWidth="1"/>
    <col min="2049" max="2049" width="48.7109375" customWidth="1"/>
    <col min="2050" max="2050" width="8.140625" customWidth="1"/>
    <col min="2051" max="2051" width="21.140625" customWidth="1"/>
    <col min="2304" max="2304" width="24.5703125" customWidth="1"/>
    <col min="2305" max="2305" width="48.7109375" customWidth="1"/>
    <col min="2306" max="2306" width="8.140625" customWidth="1"/>
    <col min="2307" max="2307" width="21.140625" customWidth="1"/>
    <col min="2560" max="2560" width="24.5703125" customWidth="1"/>
    <col min="2561" max="2561" width="48.7109375" customWidth="1"/>
    <col min="2562" max="2562" width="8.140625" customWidth="1"/>
    <col min="2563" max="2563" width="21.140625" customWidth="1"/>
    <col min="2816" max="2816" width="24.5703125" customWidth="1"/>
    <col min="2817" max="2817" width="48.7109375" customWidth="1"/>
    <col min="2818" max="2818" width="8.140625" customWidth="1"/>
    <col min="2819" max="2819" width="21.140625" customWidth="1"/>
    <col min="3072" max="3072" width="24.5703125" customWidth="1"/>
    <col min="3073" max="3073" width="48.7109375" customWidth="1"/>
    <col min="3074" max="3074" width="8.140625" customWidth="1"/>
    <col min="3075" max="3075" width="21.140625" customWidth="1"/>
    <col min="3328" max="3328" width="24.5703125" customWidth="1"/>
    <col min="3329" max="3329" width="48.7109375" customWidth="1"/>
    <col min="3330" max="3330" width="8.140625" customWidth="1"/>
    <col min="3331" max="3331" width="21.140625" customWidth="1"/>
    <col min="3584" max="3584" width="24.5703125" customWidth="1"/>
    <col min="3585" max="3585" width="48.7109375" customWidth="1"/>
    <col min="3586" max="3586" width="8.140625" customWidth="1"/>
    <col min="3587" max="3587" width="21.140625" customWidth="1"/>
    <col min="3840" max="3840" width="24.5703125" customWidth="1"/>
    <col min="3841" max="3841" width="48.7109375" customWidth="1"/>
    <col min="3842" max="3842" width="8.140625" customWidth="1"/>
    <col min="3843" max="3843" width="21.140625" customWidth="1"/>
    <col min="4096" max="4096" width="24.5703125" customWidth="1"/>
    <col min="4097" max="4097" width="48.7109375" customWidth="1"/>
    <col min="4098" max="4098" width="8.140625" customWidth="1"/>
    <col min="4099" max="4099" width="21.140625" customWidth="1"/>
    <col min="4352" max="4352" width="24.5703125" customWidth="1"/>
    <col min="4353" max="4353" width="48.7109375" customWidth="1"/>
    <col min="4354" max="4354" width="8.140625" customWidth="1"/>
    <col min="4355" max="4355" width="21.140625" customWidth="1"/>
    <col min="4608" max="4608" width="24.5703125" customWidth="1"/>
    <col min="4609" max="4609" width="48.7109375" customWidth="1"/>
    <col min="4610" max="4610" width="8.140625" customWidth="1"/>
    <col min="4611" max="4611" width="21.140625" customWidth="1"/>
    <col min="4864" max="4864" width="24.5703125" customWidth="1"/>
    <col min="4865" max="4865" width="48.7109375" customWidth="1"/>
    <col min="4866" max="4866" width="8.140625" customWidth="1"/>
    <col min="4867" max="4867" width="21.140625" customWidth="1"/>
    <col min="5120" max="5120" width="24.5703125" customWidth="1"/>
    <col min="5121" max="5121" width="48.7109375" customWidth="1"/>
    <col min="5122" max="5122" width="8.140625" customWidth="1"/>
    <col min="5123" max="5123" width="21.140625" customWidth="1"/>
    <col min="5376" max="5376" width="24.5703125" customWidth="1"/>
    <col min="5377" max="5377" width="48.7109375" customWidth="1"/>
    <col min="5378" max="5378" width="8.140625" customWidth="1"/>
    <col min="5379" max="5379" width="21.140625" customWidth="1"/>
    <col min="5632" max="5632" width="24.5703125" customWidth="1"/>
    <col min="5633" max="5633" width="48.7109375" customWidth="1"/>
    <col min="5634" max="5634" width="8.140625" customWidth="1"/>
    <col min="5635" max="5635" width="21.140625" customWidth="1"/>
    <col min="5888" max="5888" width="24.5703125" customWidth="1"/>
    <col min="5889" max="5889" width="48.7109375" customWidth="1"/>
    <col min="5890" max="5890" width="8.140625" customWidth="1"/>
    <col min="5891" max="5891" width="21.140625" customWidth="1"/>
    <col min="6144" max="6144" width="24.5703125" customWidth="1"/>
    <col min="6145" max="6145" width="48.7109375" customWidth="1"/>
    <col min="6146" max="6146" width="8.140625" customWidth="1"/>
    <col min="6147" max="6147" width="21.140625" customWidth="1"/>
    <col min="6400" max="6400" width="24.5703125" customWidth="1"/>
    <col min="6401" max="6401" width="48.7109375" customWidth="1"/>
    <col min="6402" max="6402" width="8.140625" customWidth="1"/>
    <col min="6403" max="6403" width="21.140625" customWidth="1"/>
    <col min="6656" max="6656" width="24.5703125" customWidth="1"/>
    <col min="6657" max="6657" width="48.7109375" customWidth="1"/>
    <col min="6658" max="6658" width="8.140625" customWidth="1"/>
    <col min="6659" max="6659" width="21.140625" customWidth="1"/>
    <col min="6912" max="6912" width="24.5703125" customWidth="1"/>
    <col min="6913" max="6913" width="48.7109375" customWidth="1"/>
    <col min="6914" max="6914" width="8.140625" customWidth="1"/>
    <col min="6915" max="6915" width="21.140625" customWidth="1"/>
    <col min="7168" max="7168" width="24.5703125" customWidth="1"/>
    <col min="7169" max="7169" width="48.7109375" customWidth="1"/>
    <col min="7170" max="7170" width="8.140625" customWidth="1"/>
    <col min="7171" max="7171" width="21.140625" customWidth="1"/>
    <col min="7424" max="7424" width="24.5703125" customWidth="1"/>
    <col min="7425" max="7425" width="48.7109375" customWidth="1"/>
    <col min="7426" max="7426" width="8.140625" customWidth="1"/>
    <col min="7427" max="7427" width="21.140625" customWidth="1"/>
    <col min="7680" max="7680" width="24.5703125" customWidth="1"/>
    <col min="7681" max="7681" width="48.7109375" customWidth="1"/>
    <col min="7682" max="7682" width="8.140625" customWidth="1"/>
    <col min="7683" max="7683" width="21.140625" customWidth="1"/>
    <col min="7936" max="7936" width="24.5703125" customWidth="1"/>
    <col min="7937" max="7937" width="48.7109375" customWidth="1"/>
    <col min="7938" max="7938" width="8.140625" customWidth="1"/>
    <col min="7939" max="7939" width="21.140625" customWidth="1"/>
    <col min="8192" max="8192" width="24.5703125" customWidth="1"/>
    <col min="8193" max="8193" width="48.7109375" customWidth="1"/>
    <col min="8194" max="8194" width="8.140625" customWidth="1"/>
    <col min="8195" max="8195" width="21.140625" customWidth="1"/>
    <col min="8448" max="8448" width="24.5703125" customWidth="1"/>
    <col min="8449" max="8449" width="48.7109375" customWidth="1"/>
    <col min="8450" max="8450" width="8.140625" customWidth="1"/>
    <col min="8451" max="8451" width="21.140625" customWidth="1"/>
    <col min="8704" max="8704" width="24.5703125" customWidth="1"/>
    <col min="8705" max="8705" width="48.7109375" customWidth="1"/>
    <col min="8706" max="8706" width="8.140625" customWidth="1"/>
    <col min="8707" max="8707" width="21.140625" customWidth="1"/>
    <col min="8960" max="8960" width="24.5703125" customWidth="1"/>
    <col min="8961" max="8961" width="48.7109375" customWidth="1"/>
    <col min="8962" max="8962" width="8.140625" customWidth="1"/>
    <col min="8963" max="8963" width="21.140625" customWidth="1"/>
    <col min="9216" max="9216" width="24.5703125" customWidth="1"/>
    <col min="9217" max="9217" width="48.7109375" customWidth="1"/>
    <col min="9218" max="9218" width="8.140625" customWidth="1"/>
    <col min="9219" max="9219" width="21.140625" customWidth="1"/>
    <col min="9472" max="9472" width="24.5703125" customWidth="1"/>
    <col min="9473" max="9473" width="48.7109375" customWidth="1"/>
    <col min="9474" max="9474" width="8.140625" customWidth="1"/>
    <col min="9475" max="9475" width="21.140625" customWidth="1"/>
    <col min="9728" max="9728" width="24.5703125" customWidth="1"/>
    <col min="9729" max="9729" width="48.7109375" customWidth="1"/>
    <col min="9730" max="9730" width="8.140625" customWidth="1"/>
    <col min="9731" max="9731" width="21.140625" customWidth="1"/>
    <col min="9984" max="9984" width="24.5703125" customWidth="1"/>
    <col min="9985" max="9985" width="48.7109375" customWidth="1"/>
    <col min="9986" max="9986" width="8.140625" customWidth="1"/>
    <col min="9987" max="9987" width="21.140625" customWidth="1"/>
    <col min="10240" max="10240" width="24.5703125" customWidth="1"/>
    <col min="10241" max="10241" width="48.7109375" customWidth="1"/>
    <col min="10242" max="10242" width="8.140625" customWidth="1"/>
    <col min="10243" max="10243" width="21.140625" customWidth="1"/>
    <col min="10496" max="10496" width="24.5703125" customWidth="1"/>
    <col min="10497" max="10497" width="48.7109375" customWidth="1"/>
    <col min="10498" max="10498" width="8.140625" customWidth="1"/>
    <col min="10499" max="10499" width="21.140625" customWidth="1"/>
    <col min="10752" max="10752" width="24.5703125" customWidth="1"/>
    <col min="10753" max="10753" width="48.7109375" customWidth="1"/>
    <col min="10754" max="10754" width="8.140625" customWidth="1"/>
    <col min="10755" max="10755" width="21.140625" customWidth="1"/>
    <col min="11008" max="11008" width="24.5703125" customWidth="1"/>
    <col min="11009" max="11009" width="48.7109375" customWidth="1"/>
    <col min="11010" max="11010" width="8.140625" customWidth="1"/>
    <col min="11011" max="11011" width="21.140625" customWidth="1"/>
    <col min="11264" max="11264" width="24.5703125" customWidth="1"/>
    <col min="11265" max="11265" width="48.7109375" customWidth="1"/>
    <col min="11266" max="11266" width="8.140625" customWidth="1"/>
    <col min="11267" max="11267" width="21.140625" customWidth="1"/>
    <col min="11520" max="11520" width="24.5703125" customWidth="1"/>
    <col min="11521" max="11521" width="48.7109375" customWidth="1"/>
    <col min="11522" max="11522" width="8.140625" customWidth="1"/>
    <col min="11523" max="11523" width="21.140625" customWidth="1"/>
    <col min="11776" max="11776" width="24.5703125" customWidth="1"/>
    <col min="11777" max="11777" width="48.7109375" customWidth="1"/>
    <col min="11778" max="11778" width="8.140625" customWidth="1"/>
    <col min="11779" max="11779" width="21.140625" customWidth="1"/>
    <col min="12032" max="12032" width="24.5703125" customWidth="1"/>
    <col min="12033" max="12033" width="48.7109375" customWidth="1"/>
    <col min="12034" max="12034" width="8.140625" customWidth="1"/>
    <col min="12035" max="12035" width="21.140625" customWidth="1"/>
    <col min="12288" max="12288" width="24.5703125" customWidth="1"/>
    <col min="12289" max="12289" width="48.7109375" customWidth="1"/>
    <col min="12290" max="12290" width="8.140625" customWidth="1"/>
    <col min="12291" max="12291" width="21.140625" customWidth="1"/>
    <col min="12544" max="12544" width="24.5703125" customWidth="1"/>
    <col min="12545" max="12545" width="48.7109375" customWidth="1"/>
    <col min="12546" max="12546" width="8.140625" customWidth="1"/>
    <col min="12547" max="12547" width="21.140625" customWidth="1"/>
    <col min="12800" max="12800" width="24.5703125" customWidth="1"/>
    <col min="12801" max="12801" width="48.7109375" customWidth="1"/>
    <col min="12802" max="12802" width="8.140625" customWidth="1"/>
    <col min="12803" max="12803" width="21.140625" customWidth="1"/>
    <col min="13056" max="13056" width="24.5703125" customWidth="1"/>
    <col min="13057" max="13057" width="48.7109375" customWidth="1"/>
    <col min="13058" max="13058" width="8.140625" customWidth="1"/>
    <col min="13059" max="13059" width="21.140625" customWidth="1"/>
    <col min="13312" max="13312" width="24.5703125" customWidth="1"/>
    <col min="13313" max="13313" width="48.7109375" customWidth="1"/>
    <col min="13314" max="13314" width="8.140625" customWidth="1"/>
    <col min="13315" max="13315" width="21.140625" customWidth="1"/>
    <col min="13568" max="13568" width="24.5703125" customWidth="1"/>
    <col min="13569" max="13569" width="48.7109375" customWidth="1"/>
    <col min="13570" max="13570" width="8.140625" customWidth="1"/>
    <col min="13571" max="13571" width="21.140625" customWidth="1"/>
    <col min="13824" max="13824" width="24.5703125" customWidth="1"/>
    <col min="13825" max="13825" width="48.7109375" customWidth="1"/>
    <col min="13826" max="13826" width="8.140625" customWidth="1"/>
    <col min="13827" max="13827" width="21.140625" customWidth="1"/>
    <col min="14080" max="14080" width="24.5703125" customWidth="1"/>
    <col min="14081" max="14081" width="48.7109375" customWidth="1"/>
    <col min="14082" max="14082" width="8.140625" customWidth="1"/>
    <col min="14083" max="14083" width="21.140625" customWidth="1"/>
    <col min="14336" max="14336" width="24.5703125" customWidth="1"/>
    <col min="14337" max="14337" width="48.7109375" customWidth="1"/>
    <col min="14338" max="14338" width="8.140625" customWidth="1"/>
    <col min="14339" max="14339" width="21.140625" customWidth="1"/>
    <col min="14592" max="14592" width="24.5703125" customWidth="1"/>
    <col min="14593" max="14593" width="48.7109375" customWidth="1"/>
    <col min="14594" max="14594" width="8.140625" customWidth="1"/>
    <col min="14595" max="14595" width="21.140625" customWidth="1"/>
    <col min="14848" max="14848" width="24.5703125" customWidth="1"/>
    <col min="14849" max="14849" width="48.7109375" customWidth="1"/>
    <col min="14850" max="14850" width="8.140625" customWidth="1"/>
    <col min="14851" max="14851" width="21.140625" customWidth="1"/>
    <col min="15104" max="15104" width="24.5703125" customWidth="1"/>
    <col min="15105" max="15105" width="48.7109375" customWidth="1"/>
    <col min="15106" max="15106" width="8.140625" customWidth="1"/>
    <col min="15107" max="15107" width="21.140625" customWidth="1"/>
    <col min="15360" max="15360" width="24.5703125" customWidth="1"/>
    <col min="15361" max="15361" width="48.7109375" customWidth="1"/>
    <col min="15362" max="15362" width="8.140625" customWidth="1"/>
    <col min="15363" max="15363" width="21.140625" customWidth="1"/>
    <col min="15616" max="15616" width="24.5703125" customWidth="1"/>
    <col min="15617" max="15617" width="48.7109375" customWidth="1"/>
    <col min="15618" max="15618" width="8.140625" customWidth="1"/>
    <col min="15619" max="15619" width="21.140625" customWidth="1"/>
    <col min="15872" max="15872" width="24.5703125" customWidth="1"/>
    <col min="15873" max="15873" width="48.7109375" customWidth="1"/>
    <col min="15874" max="15874" width="8.140625" customWidth="1"/>
    <col min="15875" max="15875" width="21.140625" customWidth="1"/>
    <col min="16128" max="16128" width="24.5703125" customWidth="1"/>
    <col min="16129" max="16129" width="48.7109375" customWidth="1"/>
    <col min="16130" max="16130" width="8.140625" customWidth="1"/>
    <col min="16131" max="16131" width="21.140625" customWidth="1"/>
  </cols>
  <sheetData>
    <row r="1" spans="1:4" x14ac:dyDescent="0.25">
      <c r="D1" s="324"/>
    </row>
    <row r="2" spans="1:4" s="326" customFormat="1" ht="16.899999999999999" customHeight="1" x14ac:dyDescent="0.25">
      <c r="A2" s="325" t="s">
        <v>29523</v>
      </c>
      <c r="B2" s="325"/>
      <c r="C2" s="325"/>
      <c r="D2" s="325"/>
    </row>
    <row r="3" spans="1:4" s="326" customFormat="1" ht="16.899999999999999" customHeight="1" x14ac:dyDescent="0.25">
      <c r="A3" s="325" t="s">
        <v>29524</v>
      </c>
      <c r="B3" s="325"/>
      <c r="C3" s="325"/>
      <c r="D3" s="325"/>
    </row>
    <row r="4" spans="1:4" s="326" customFormat="1" ht="14.45" customHeight="1" x14ac:dyDescent="0.25">
      <c r="A4" s="327" t="s">
        <v>29525</v>
      </c>
      <c r="B4" s="327"/>
      <c r="C4" s="327"/>
      <c r="D4" s="327"/>
    </row>
    <row r="5" spans="1:4" s="326" customFormat="1" ht="15.6" customHeight="1" x14ac:dyDescent="0.25">
      <c r="A5" s="328" t="s">
        <v>29526</v>
      </c>
      <c r="B5" s="328"/>
      <c r="C5" s="328"/>
      <c r="D5" s="328"/>
    </row>
    <row r="6" spans="1:4" s="326" customFormat="1" ht="15.6" customHeight="1" x14ac:dyDescent="0.25">
      <c r="A6" s="329"/>
      <c r="B6"/>
      <c r="C6"/>
      <c r="D6" s="330" t="s">
        <v>29527</v>
      </c>
    </row>
    <row r="7" spans="1:4" s="326" customFormat="1" ht="15.6" customHeight="1" x14ac:dyDescent="0.25">
      <c r="A7" s="329"/>
      <c r="B7" s="331"/>
      <c r="C7" s="332"/>
      <c r="D7" s="333" t="s">
        <v>29528</v>
      </c>
    </row>
    <row r="8" spans="1:4" s="326" customFormat="1" ht="15.6" customHeight="1" x14ac:dyDescent="0.25">
      <c r="A8" s="329"/>
      <c r="B8" s="331"/>
      <c r="C8" s="334" t="s">
        <v>29529</v>
      </c>
      <c r="D8" s="335">
        <v>0.9778</v>
      </c>
    </row>
    <row r="9" spans="1:4" s="326" customFormat="1" ht="15.6" customHeight="1" x14ac:dyDescent="0.25">
      <c r="A9" s="336" t="s">
        <v>29530</v>
      </c>
      <c r="B9" s="337" t="s">
        <v>29531</v>
      </c>
      <c r="C9" s="338" t="s">
        <v>29532</v>
      </c>
      <c r="D9" s="339" t="s">
        <v>29533</v>
      </c>
    </row>
    <row r="10" spans="1:4" s="326" customFormat="1" ht="15.6" customHeight="1" x14ac:dyDescent="0.25">
      <c r="A10" s="340" t="s">
        <v>29534</v>
      </c>
      <c r="B10" s="341" t="s">
        <v>29535</v>
      </c>
      <c r="C10" s="342"/>
      <c r="D10" s="343"/>
    </row>
    <row r="11" spans="1:4" s="326" customFormat="1" ht="15.6" customHeight="1" x14ac:dyDescent="0.25">
      <c r="A11" s="344" t="s">
        <v>29536</v>
      </c>
      <c r="B11" s="345" t="s">
        <v>29537</v>
      </c>
      <c r="C11" s="346"/>
      <c r="D11" s="347"/>
    </row>
    <row r="12" spans="1:4" s="326" customFormat="1" ht="15.6" customHeight="1" x14ac:dyDescent="0.25">
      <c r="A12" s="344" t="s">
        <v>29538</v>
      </c>
      <c r="B12" s="345" t="s">
        <v>29539</v>
      </c>
      <c r="C12" s="346" t="s">
        <v>8</v>
      </c>
      <c r="D12" s="347">
        <v>5636.66</v>
      </c>
    </row>
    <row r="13" spans="1:4" s="326" customFormat="1" ht="15.6" customHeight="1" x14ac:dyDescent="0.25">
      <c r="A13" s="344" t="s">
        <v>29540</v>
      </c>
      <c r="B13" s="345" t="s">
        <v>29541</v>
      </c>
      <c r="C13" s="346" t="s">
        <v>8</v>
      </c>
      <c r="D13" s="347">
        <v>7495.66</v>
      </c>
    </row>
    <row r="14" spans="1:4" s="326" customFormat="1" ht="15.6" customHeight="1" x14ac:dyDescent="0.25">
      <c r="A14" s="344" t="s">
        <v>29542</v>
      </c>
      <c r="B14" s="345" t="s">
        <v>29543</v>
      </c>
      <c r="C14" s="346" t="s">
        <v>8</v>
      </c>
      <c r="D14" s="347">
        <v>12804.27</v>
      </c>
    </row>
    <row r="15" spans="1:4" s="326" customFormat="1" ht="15.6" customHeight="1" x14ac:dyDescent="0.25">
      <c r="A15" s="344" t="s">
        <v>29544</v>
      </c>
      <c r="B15" s="345" t="s">
        <v>29545</v>
      </c>
      <c r="C15" s="346" t="s">
        <v>8</v>
      </c>
      <c r="D15" s="347">
        <v>17556.16</v>
      </c>
    </row>
    <row r="16" spans="1:4" s="326" customFormat="1" ht="15.6" customHeight="1" x14ac:dyDescent="0.25">
      <c r="A16" s="344" t="s">
        <v>29546</v>
      </c>
      <c r="B16" s="345" t="s">
        <v>29547</v>
      </c>
      <c r="C16" s="346" t="s">
        <v>8</v>
      </c>
      <c r="D16" s="347">
        <v>20458.990000000002</v>
      </c>
    </row>
    <row r="17" spans="1:4" s="326" customFormat="1" ht="15.6" customHeight="1" x14ac:dyDescent="0.25">
      <c r="A17" s="344" t="s">
        <v>29548</v>
      </c>
      <c r="B17" s="345" t="s">
        <v>29549</v>
      </c>
      <c r="C17" s="346"/>
      <c r="D17" s="347"/>
    </row>
    <row r="18" spans="1:4" s="326" customFormat="1" ht="15.6" customHeight="1" x14ac:dyDescent="0.25">
      <c r="A18" s="344" t="s">
        <v>29550</v>
      </c>
      <c r="B18" s="345" t="s">
        <v>29551</v>
      </c>
      <c r="C18" s="346" t="s">
        <v>8</v>
      </c>
      <c r="D18" s="347">
        <v>7199.56</v>
      </c>
    </row>
    <row r="19" spans="1:4" s="326" customFormat="1" ht="15.6" customHeight="1" x14ac:dyDescent="0.25">
      <c r="A19" s="344" t="s">
        <v>29552</v>
      </c>
      <c r="B19" s="345" t="s">
        <v>29553</v>
      </c>
      <c r="C19" s="346" t="s">
        <v>8</v>
      </c>
      <c r="D19" s="347">
        <v>12194.64</v>
      </c>
    </row>
    <row r="20" spans="1:4" s="326" customFormat="1" ht="15.6" customHeight="1" x14ac:dyDescent="0.25">
      <c r="A20" s="344" t="s">
        <v>29554</v>
      </c>
      <c r="B20" s="345" t="s">
        <v>29555</v>
      </c>
      <c r="C20" s="346" t="s">
        <v>8</v>
      </c>
      <c r="D20" s="347">
        <v>16501.64</v>
      </c>
    </row>
    <row r="21" spans="1:4" s="326" customFormat="1" ht="15.6" customHeight="1" x14ac:dyDescent="0.25">
      <c r="A21" s="344" t="s">
        <v>29556</v>
      </c>
      <c r="B21" s="345" t="s">
        <v>29557</v>
      </c>
      <c r="C21" s="346" t="s">
        <v>8</v>
      </c>
      <c r="D21" s="347">
        <v>21949.1</v>
      </c>
    </row>
    <row r="22" spans="1:4" s="326" customFormat="1" ht="15.6" customHeight="1" x14ac:dyDescent="0.25">
      <c r="A22" s="344" t="s">
        <v>29558</v>
      </c>
      <c r="B22" s="345" t="s">
        <v>29559</v>
      </c>
      <c r="C22" s="346"/>
      <c r="D22" s="347"/>
    </row>
    <row r="23" spans="1:4" s="326" customFormat="1" ht="15.6" customHeight="1" x14ac:dyDescent="0.25">
      <c r="A23" s="344" t="s">
        <v>29560</v>
      </c>
      <c r="B23" s="345" t="s">
        <v>29561</v>
      </c>
      <c r="C23" s="346" t="s">
        <v>8</v>
      </c>
      <c r="D23" s="347">
        <v>2836.01</v>
      </c>
    </row>
    <row r="24" spans="1:4" s="326" customFormat="1" ht="15.6" customHeight="1" x14ac:dyDescent="0.25">
      <c r="A24" s="344" t="s">
        <v>29562</v>
      </c>
      <c r="B24" s="345" t="s">
        <v>29563</v>
      </c>
      <c r="C24" s="346" t="s">
        <v>8</v>
      </c>
      <c r="D24" s="347">
        <v>3833.98</v>
      </c>
    </row>
    <row r="25" spans="1:4" s="326" customFormat="1" ht="15.6" customHeight="1" x14ac:dyDescent="0.25">
      <c r="A25" s="344" t="s">
        <v>29564</v>
      </c>
      <c r="B25" s="345" t="s">
        <v>29565</v>
      </c>
      <c r="C25" s="346" t="s">
        <v>8</v>
      </c>
      <c r="D25" s="347">
        <v>2079.88</v>
      </c>
    </row>
    <row r="26" spans="1:4" s="326" customFormat="1" ht="15.6" customHeight="1" x14ac:dyDescent="0.25">
      <c r="A26" s="344" t="s">
        <v>29566</v>
      </c>
      <c r="B26" s="345" t="s">
        <v>29567</v>
      </c>
      <c r="C26" s="346" t="s">
        <v>8</v>
      </c>
      <c r="D26" s="347">
        <v>2845.66</v>
      </c>
    </row>
    <row r="27" spans="1:4" s="326" customFormat="1" ht="15.6" customHeight="1" x14ac:dyDescent="0.25">
      <c r="A27" s="344" t="s">
        <v>29568</v>
      </c>
      <c r="B27" s="345" t="s">
        <v>29569</v>
      </c>
      <c r="C27" s="346" t="s">
        <v>8</v>
      </c>
      <c r="D27" s="347">
        <v>892.89</v>
      </c>
    </row>
    <row r="28" spans="1:4" s="326" customFormat="1" ht="15.6" customHeight="1" x14ac:dyDescent="0.25">
      <c r="A28" s="344" t="s">
        <v>29570</v>
      </c>
      <c r="B28" s="345" t="s">
        <v>29571</v>
      </c>
      <c r="C28" s="346" t="s">
        <v>8</v>
      </c>
      <c r="D28" s="347">
        <v>1188.55</v>
      </c>
    </row>
    <row r="29" spans="1:4" s="326" customFormat="1" ht="15.6" customHeight="1" x14ac:dyDescent="0.25">
      <c r="A29" s="344" t="s">
        <v>29572</v>
      </c>
      <c r="B29" s="345" t="s">
        <v>29573</v>
      </c>
      <c r="C29" s="346" t="s">
        <v>8</v>
      </c>
      <c r="D29" s="347">
        <v>991.52</v>
      </c>
    </row>
    <row r="30" spans="1:4" s="326" customFormat="1" ht="15.6" customHeight="1" x14ac:dyDescent="0.25">
      <c r="A30" s="344" t="s">
        <v>29574</v>
      </c>
      <c r="B30" s="345" t="s">
        <v>29575</v>
      </c>
      <c r="C30" s="346" t="s">
        <v>8</v>
      </c>
      <c r="D30" s="347">
        <v>1374.79</v>
      </c>
    </row>
    <row r="31" spans="1:4" s="326" customFormat="1" ht="15.6" customHeight="1" x14ac:dyDescent="0.25">
      <c r="A31" s="344" t="s">
        <v>29576</v>
      </c>
      <c r="B31" s="345" t="s">
        <v>29577</v>
      </c>
      <c r="C31" s="346" t="s">
        <v>8</v>
      </c>
      <c r="D31" s="347">
        <v>1908.51</v>
      </c>
    </row>
    <row r="32" spans="1:4" s="326" customFormat="1" ht="15.6" customHeight="1" x14ac:dyDescent="0.25">
      <c r="A32" s="344" t="s">
        <v>29578</v>
      </c>
      <c r="B32" s="345" t="s">
        <v>29579</v>
      </c>
      <c r="C32" s="346" t="s">
        <v>8</v>
      </c>
      <c r="D32" s="347">
        <v>2601.48</v>
      </c>
    </row>
    <row r="33" spans="1:4" s="326" customFormat="1" ht="15.6" customHeight="1" x14ac:dyDescent="0.25">
      <c r="A33" s="344" t="s">
        <v>29580</v>
      </c>
      <c r="B33" s="345" t="s">
        <v>29581</v>
      </c>
      <c r="C33" s="346" t="s">
        <v>8</v>
      </c>
      <c r="D33" s="347">
        <v>1647.55</v>
      </c>
    </row>
    <row r="34" spans="1:4" s="326" customFormat="1" ht="15.6" customHeight="1" x14ac:dyDescent="0.25">
      <c r="A34" s="344" t="s">
        <v>29582</v>
      </c>
      <c r="B34" s="345" t="s">
        <v>29583</v>
      </c>
      <c r="C34" s="346" t="s">
        <v>8</v>
      </c>
      <c r="D34" s="347">
        <v>2129.5300000000002</v>
      </c>
    </row>
    <row r="35" spans="1:4" s="326" customFormat="1" ht="15.6" customHeight="1" x14ac:dyDescent="0.25">
      <c r="A35" s="344" t="s">
        <v>29584</v>
      </c>
      <c r="B35" s="345" t="s">
        <v>29585</v>
      </c>
      <c r="C35" s="346"/>
      <c r="D35" s="347"/>
    </row>
    <row r="36" spans="1:4" s="326" customFormat="1" ht="15.6" customHeight="1" x14ac:dyDescent="0.25">
      <c r="A36" s="344" t="s">
        <v>29586</v>
      </c>
      <c r="B36" s="345" t="s">
        <v>29587</v>
      </c>
      <c r="C36" s="346" t="s">
        <v>29588</v>
      </c>
      <c r="D36" s="347">
        <v>1183.9100000000001</v>
      </c>
    </row>
    <row r="37" spans="1:4" s="326" customFormat="1" ht="15.6" customHeight="1" x14ac:dyDescent="0.25">
      <c r="A37" s="344" t="s">
        <v>29589</v>
      </c>
      <c r="B37" s="345" t="s">
        <v>29590</v>
      </c>
      <c r="C37" s="346" t="s">
        <v>7</v>
      </c>
      <c r="D37" s="347">
        <v>0.17</v>
      </c>
    </row>
    <row r="38" spans="1:4" s="326" customFormat="1" ht="15.6" customHeight="1" x14ac:dyDescent="0.25">
      <c r="A38" s="344" t="s">
        <v>29591</v>
      </c>
      <c r="B38" s="345" t="s">
        <v>29592</v>
      </c>
      <c r="C38" s="346" t="s">
        <v>7</v>
      </c>
      <c r="D38" s="347">
        <v>0.86</v>
      </c>
    </row>
    <row r="39" spans="1:4" s="326" customFormat="1" ht="15.6" customHeight="1" x14ac:dyDescent="0.25">
      <c r="A39" s="344" t="s">
        <v>29593</v>
      </c>
      <c r="B39" s="345" t="s">
        <v>29594</v>
      </c>
      <c r="C39" s="346" t="s">
        <v>7</v>
      </c>
      <c r="D39" s="347">
        <v>0.66</v>
      </c>
    </row>
    <row r="40" spans="1:4" s="326" customFormat="1" ht="15.6" customHeight="1" x14ac:dyDescent="0.25">
      <c r="A40" s="344" t="s">
        <v>29595</v>
      </c>
      <c r="B40" s="345" t="s">
        <v>29596</v>
      </c>
      <c r="C40" s="346" t="s">
        <v>7</v>
      </c>
      <c r="D40" s="347">
        <v>0.54</v>
      </c>
    </row>
    <row r="41" spans="1:4" s="326" customFormat="1" ht="15.6" customHeight="1" x14ac:dyDescent="0.25">
      <c r="A41" s="344" t="s">
        <v>29597</v>
      </c>
      <c r="B41" s="345" t="s">
        <v>29598</v>
      </c>
      <c r="C41" s="346" t="s">
        <v>7</v>
      </c>
      <c r="D41" s="347">
        <v>0.74</v>
      </c>
    </row>
    <row r="42" spans="1:4" s="326" customFormat="1" ht="15.6" customHeight="1" x14ac:dyDescent="0.25">
      <c r="A42" s="344" t="s">
        <v>29599</v>
      </c>
      <c r="B42" s="345" t="s">
        <v>29600</v>
      </c>
      <c r="C42" s="346" t="s">
        <v>7</v>
      </c>
      <c r="D42" s="347">
        <v>0.61</v>
      </c>
    </row>
    <row r="43" spans="1:4" s="326" customFormat="1" ht="15.6" customHeight="1" x14ac:dyDescent="0.25">
      <c r="A43" s="344" t="s">
        <v>29601</v>
      </c>
      <c r="B43" s="345" t="s">
        <v>29602</v>
      </c>
      <c r="C43" s="346" t="s">
        <v>7</v>
      </c>
      <c r="D43" s="347">
        <v>0.47</v>
      </c>
    </row>
    <row r="44" spans="1:4" s="326" customFormat="1" ht="15.6" customHeight="1" x14ac:dyDescent="0.25">
      <c r="A44" s="344" t="s">
        <v>29603</v>
      </c>
      <c r="B44" s="345" t="s">
        <v>29604</v>
      </c>
      <c r="C44" s="346" t="s">
        <v>7</v>
      </c>
      <c r="D44" s="347">
        <v>0.65</v>
      </c>
    </row>
    <row r="45" spans="1:4" s="326" customFormat="1" ht="15.6" customHeight="1" x14ac:dyDescent="0.25">
      <c r="A45" s="344" t="s">
        <v>29605</v>
      </c>
      <c r="B45" s="345" t="s">
        <v>29606</v>
      </c>
      <c r="C45" s="346" t="s">
        <v>7</v>
      </c>
      <c r="D45" s="347">
        <v>0.56000000000000005</v>
      </c>
    </row>
    <row r="46" spans="1:4" s="326" customFormat="1" ht="15.6" customHeight="1" x14ac:dyDescent="0.25">
      <c r="A46" s="344" t="s">
        <v>29607</v>
      </c>
      <c r="B46" s="345" t="s">
        <v>29608</v>
      </c>
      <c r="C46" s="346" t="s">
        <v>7</v>
      </c>
      <c r="D46" s="347">
        <v>0.55000000000000004</v>
      </c>
    </row>
    <row r="47" spans="1:4" s="326" customFormat="1" ht="15.6" customHeight="1" x14ac:dyDescent="0.25">
      <c r="A47" s="344" t="s">
        <v>29609</v>
      </c>
      <c r="B47" s="345" t="s">
        <v>29610</v>
      </c>
      <c r="C47" s="346" t="s">
        <v>7</v>
      </c>
      <c r="D47" s="347">
        <v>0.92</v>
      </c>
    </row>
    <row r="48" spans="1:4" s="326" customFormat="1" ht="15.6" customHeight="1" x14ac:dyDescent="0.25">
      <c r="A48" s="344" t="s">
        <v>29611</v>
      </c>
      <c r="B48" s="345" t="s">
        <v>29612</v>
      </c>
      <c r="C48" s="346" t="s">
        <v>7</v>
      </c>
      <c r="D48" s="347">
        <v>0.73</v>
      </c>
    </row>
    <row r="49" spans="1:4" s="326" customFormat="1" ht="15.6" customHeight="1" x14ac:dyDescent="0.25">
      <c r="A49" s="344" t="s">
        <v>29613</v>
      </c>
      <c r="B49" s="345" t="s">
        <v>29614</v>
      </c>
      <c r="C49" s="346" t="s">
        <v>7</v>
      </c>
      <c r="D49" s="347">
        <v>0.56000000000000005</v>
      </c>
    </row>
    <row r="50" spans="1:4" s="326" customFormat="1" ht="15.6" customHeight="1" x14ac:dyDescent="0.25">
      <c r="A50" s="344" t="s">
        <v>29615</v>
      </c>
      <c r="B50" s="345" t="s">
        <v>29616</v>
      </c>
      <c r="C50" s="346" t="s">
        <v>7</v>
      </c>
      <c r="D50" s="347">
        <v>0.77</v>
      </c>
    </row>
    <row r="51" spans="1:4" s="326" customFormat="1" ht="15.6" customHeight="1" x14ac:dyDescent="0.25">
      <c r="A51" s="344" t="s">
        <v>29617</v>
      </c>
      <c r="B51" s="345" t="s">
        <v>29618</v>
      </c>
      <c r="C51" s="346" t="s">
        <v>7</v>
      </c>
      <c r="D51" s="347">
        <v>0.64</v>
      </c>
    </row>
    <row r="52" spans="1:4" s="326" customFormat="1" ht="15.6" customHeight="1" x14ac:dyDescent="0.25">
      <c r="A52" s="344" t="s">
        <v>29619</v>
      </c>
      <c r="B52" s="345" t="s">
        <v>29620</v>
      </c>
      <c r="C52" s="346" t="s">
        <v>7</v>
      </c>
      <c r="D52" s="347">
        <v>0.53</v>
      </c>
    </row>
    <row r="53" spans="1:4" s="326" customFormat="1" ht="15.6" customHeight="1" x14ac:dyDescent="0.25">
      <c r="A53" s="344" t="s">
        <v>29621</v>
      </c>
      <c r="B53" s="345" t="s">
        <v>29622</v>
      </c>
      <c r="C53" s="346" t="s">
        <v>7</v>
      </c>
      <c r="D53" s="347">
        <v>0.91</v>
      </c>
    </row>
    <row r="54" spans="1:4" s="326" customFormat="1" ht="15.6" customHeight="1" x14ac:dyDescent="0.25">
      <c r="A54" s="344" t="s">
        <v>29623</v>
      </c>
      <c r="B54" s="345" t="s">
        <v>29624</v>
      </c>
      <c r="C54" s="346" t="s">
        <v>7</v>
      </c>
      <c r="D54" s="347">
        <v>0.57999999999999996</v>
      </c>
    </row>
    <row r="55" spans="1:4" s="326" customFormat="1" ht="15.6" customHeight="1" x14ac:dyDescent="0.25">
      <c r="A55" s="344" t="s">
        <v>29625</v>
      </c>
      <c r="B55" s="345" t="s">
        <v>29626</v>
      </c>
      <c r="C55" s="346" t="s">
        <v>7</v>
      </c>
      <c r="D55" s="347">
        <v>0.5</v>
      </c>
    </row>
    <row r="56" spans="1:4" s="326" customFormat="1" ht="15.6" customHeight="1" x14ac:dyDescent="0.25">
      <c r="A56" s="344" t="s">
        <v>29627</v>
      </c>
      <c r="B56" s="345" t="s">
        <v>29628</v>
      </c>
      <c r="C56" s="346" t="s">
        <v>7</v>
      </c>
      <c r="D56" s="347">
        <v>0.38</v>
      </c>
    </row>
    <row r="57" spans="1:4" s="326" customFormat="1" ht="15.6" customHeight="1" x14ac:dyDescent="0.25">
      <c r="A57" s="344" t="s">
        <v>29629</v>
      </c>
      <c r="B57" s="345" t="s">
        <v>29630</v>
      </c>
      <c r="C57" s="346" t="s">
        <v>7</v>
      </c>
      <c r="D57" s="347">
        <v>0.26</v>
      </c>
    </row>
    <row r="58" spans="1:4" s="326" customFormat="1" ht="15.6" customHeight="1" x14ac:dyDescent="0.25">
      <c r="A58" s="344" t="s">
        <v>29631</v>
      </c>
      <c r="B58" s="345" t="s">
        <v>29632</v>
      </c>
      <c r="C58" s="346" t="s">
        <v>7</v>
      </c>
      <c r="D58" s="347">
        <v>0.21</v>
      </c>
    </row>
    <row r="59" spans="1:4" s="326" customFormat="1" ht="15.6" customHeight="1" x14ac:dyDescent="0.25">
      <c r="A59" s="344" t="s">
        <v>29633</v>
      </c>
      <c r="B59" s="345" t="s">
        <v>29634</v>
      </c>
      <c r="C59" s="346" t="s">
        <v>7</v>
      </c>
      <c r="D59" s="347">
        <v>0.17</v>
      </c>
    </row>
    <row r="60" spans="1:4" s="326" customFormat="1" ht="15.6" customHeight="1" x14ac:dyDescent="0.25">
      <c r="A60" s="344" t="s">
        <v>29635</v>
      </c>
      <c r="B60" s="345" t="s">
        <v>29636</v>
      </c>
      <c r="C60" s="346" t="s">
        <v>40</v>
      </c>
      <c r="D60" s="347">
        <v>1210.5999999999999</v>
      </c>
    </row>
    <row r="61" spans="1:4" s="326" customFormat="1" ht="15.6" customHeight="1" x14ac:dyDescent="0.25">
      <c r="A61" s="344" t="s">
        <v>29637</v>
      </c>
      <c r="B61" s="345" t="s">
        <v>29638</v>
      </c>
      <c r="C61" s="346" t="s">
        <v>8</v>
      </c>
      <c r="D61" s="347">
        <v>1135.19</v>
      </c>
    </row>
    <row r="62" spans="1:4" s="326" customFormat="1" ht="15.6" customHeight="1" x14ac:dyDescent="0.25">
      <c r="A62" s="344" t="s">
        <v>29639</v>
      </c>
      <c r="B62" s="345" t="s">
        <v>29640</v>
      </c>
      <c r="C62" s="346"/>
      <c r="D62" s="347"/>
    </row>
    <row r="63" spans="1:4" s="326" customFormat="1" ht="15.6" customHeight="1" x14ac:dyDescent="0.25">
      <c r="A63" s="344" t="s">
        <v>29641</v>
      </c>
      <c r="B63" s="345" t="s">
        <v>29642</v>
      </c>
      <c r="C63" s="346" t="s">
        <v>29588</v>
      </c>
      <c r="D63" s="347">
        <v>1238.33</v>
      </c>
    </row>
    <row r="64" spans="1:4" s="326" customFormat="1" ht="15.6" customHeight="1" x14ac:dyDescent="0.25">
      <c r="A64" s="344" t="s">
        <v>29643</v>
      </c>
      <c r="B64" s="345" t="s">
        <v>29644</v>
      </c>
      <c r="C64" s="346" t="s">
        <v>29588</v>
      </c>
      <c r="D64" s="347">
        <v>6455.09</v>
      </c>
    </row>
    <row r="65" spans="1:4" s="326" customFormat="1" ht="15.6" customHeight="1" x14ac:dyDescent="0.25">
      <c r="A65" s="344" t="s">
        <v>29645</v>
      </c>
      <c r="B65" s="345" t="s">
        <v>29646</v>
      </c>
      <c r="C65" s="346" t="s">
        <v>14</v>
      </c>
      <c r="D65" s="347">
        <v>92.89</v>
      </c>
    </row>
    <row r="66" spans="1:4" s="326" customFormat="1" ht="15.6" customHeight="1" x14ac:dyDescent="0.25">
      <c r="A66" s="344" t="s">
        <v>29647</v>
      </c>
      <c r="B66" s="345" t="s">
        <v>29648</v>
      </c>
      <c r="C66" s="346" t="s">
        <v>14</v>
      </c>
      <c r="D66" s="347">
        <v>87.39</v>
      </c>
    </row>
    <row r="67" spans="1:4" s="326" customFormat="1" ht="15.6" customHeight="1" x14ac:dyDescent="0.25">
      <c r="A67" s="344" t="s">
        <v>29649</v>
      </c>
      <c r="B67" s="345" t="s">
        <v>29650</v>
      </c>
      <c r="C67" s="346" t="s">
        <v>14</v>
      </c>
      <c r="D67" s="347">
        <v>375.11</v>
      </c>
    </row>
    <row r="68" spans="1:4" s="326" customFormat="1" ht="15.6" customHeight="1" x14ac:dyDescent="0.25">
      <c r="A68" s="344" t="s">
        <v>29651</v>
      </c>
      <c r="B68" s="345" t="s">
        <v>29652</v>
      </c>
      <c r="C68" s="346" t="s">
        <v>14</v>
      </c>
      <c r="D68" s="347">
        <v>609.46</v>
      </c>
    </row>
    <row r="69" spans="1:4" s="326" customFormat="1" ht="15.6" customHeight="1" x14ac:dyDescent="0.25">
      <c r="A69" s="344" t="s">
        <v>29653</v>
      </c>
      <c r="B69" s="345" t="s">
        <v>29654</v>
      </c>
      <c r="C69" s="346" t="s">
        <v>14</v>
      </c>
      <c r="D69" s="347">
        <v>92.05</v>
      </c>
    </row>
    <row r="70" spans="1:4" s="326" customFormat="1" ht="15.6" customHeight="1" x14ac:dyDescent="0.25">
      <c r="A70" s="344" t="s">
        <v>29655</v>
      </c>
      <c r="B70" s="345" t="s">
        <v>29656</v>
      </c>
      <c r="C70" s="346"/>
      <c r="D70" s="347"/>
    </row>
    <row r="71" spans="1:4" s="326" customFormat="1" ht="15.6" customHeight="1" x14ac:dyDescent="0.25">
      <c r="A71" s="344" t="s">
        <v>29657</v>
      </c>
      <c r="B71" s="345" t="s">
        <v>29658</v>
      </c>
      <c r="C71" s="346" t="s">
        <v>29588</v>
      </c>
      <c r="D71" s="347">
        <v>334.37</v>
      </c>
    </row>
    <row r="72" spans="1:4" s="326" customFormat="1" ht="15.6" customHeight="1" x14ac:dyDescent="0.25">
      <c r="A72" s="344" t="s">
        <v>29659</v>
      </c>
      <c r="B72" s="345" t="s">
        <v>29660</v>
      </c>
      <c r="C72" s="346" t="s">
        <v>7</v>
      </c>
      <c r="D72" s="347">
        <v>7.87</v>
      </c>
    </row>
    <row r="73" spans="1:4" s="326" customFormat="1" ht="15.6" customHeight="1" x14ac:dyDescent="0.25">
      <c r="A73" s="344" t="s">
        <v>29661</v>
      </c>
      <c r="B73" s="345" t="s">
        <v>29662</v>
      </c>
      <c r="C73" s="346" t="s">
        <v>7</v>
      </c>
      <c r="D73" s="347">
        <v>152.47</v>
      </c>
    </row>
    <row r="74" spans="1:4" s="326" customFormat="1" ht="15.6" customHeight="1" x14ac:dyDescent="0.25">
      <c r="A74" s="344" t="s">
        <v>29663</v>
      </c>
      <c r="B74" s="345" t="s">
        <v>29664</v>
      </c>
      <c r="C74" s="346" t="s">
        <v>7</v>
      </c>
      <c r="D74" s="347">
        <v>62.63</v>
      </c>
    </row>
    <row r="75" spans="1:4" s="326" customFormat="1" ht="15.6" customHeight="1" x14ac:dyDescent="0.25">
      <c r="A75" s="344" t="s">
        <v>29665</v>
      </c>
      <c r="B75" s="345" t="s">
        <v>29666</v>
      </c>
      <c r="C75" s="346" t="s">
        <v>7</v>
      </c>
      <c r="D75" s="347">
        <v>26.46</v>
      </c>
    </row>
    <row r="76" spans="1:4" s="326" customFormat="1" ht="15.6" customHeight="1" x14ac:dyDescent="0.25">
      <c r="A76" s="344" t="s">
        <v>29667</v>
      </c>
      <c r="B76" s="345" t="s">
        <v>29668</v>
      </c>
      <c r="C76" s="346" t="s">
        <v>14</v>
      </c>
      <c r="D76" s="347">
        <v>4.96</v>
      </c>
    </row>
    <row r="77" spans="1:4" s="326" customFormat="1" ht="15.6" customHeight="1" x14ac:dyDescent="0.25">
      <c r="A77" s="344" t="s">
        <v>29669</v>
      </c>
      <c r="B77" s="345" t="s">
        <v>29670</v>
      </c>
      <c r="C77" s="346" t="s">
        <v>10</v>
      </c>
      <c r="D77" s="347">
        <v>399.37</v>
      </c>
    </row>
    <row r="78" spans="1:4" s="326" customFormat="1" ht="15.6" customHeight="1" x14ac:dyDescent="0.25">
      <c r="A78" s="344" t="s">
        <v>29671</v>
      </c>
      <c r="B78" s="345" t="s">
        <v>29672</v>
      </c>
      <c r="C78" s="346" t="s">
        <v>14</v>
      </c>
      <c r="D78" s="347">
        <v>207.07</v>
      </c>
    </row>
    <row r="79" spans="1:4" s="326" customFormat="1" ht="15.6" customHeight="1" x14ac:dyDescent="0.25">
      <c r="A79" s="344" t="s">
        <v>29673</v>
      </c>
      <c r="B79" s="345" t="s">
        <v>29674</v>
      </c>
      <c r="C79" s="346" t="s">
        <v>14</v>
      </c>
      <c r="D79" s="347">
        <v>247.2</v>
      </c>
    </row>
    <row r="80" spans="1:4" s="326" customFormat="1" ht="15.6" customHeight="1" x14ac:dyDescent="0.25">
      <c r="A80" s="344" t="s">
        <v>29675</v>
      </c>
      <c r="B80" s="345" t="s">
        <v>29676</v>
      </c>
      <c r="C80" s="346" t="s">
        <v>14</v>
      </c>
      <c r="D80" s="347">
        <v>323.24</v>
      </c>
    </row>
    <row r="81" spans="1:4" s="326" customFormat="1" ht="15.6" customHeight="1" x14ac:dyDescent="0.25">
      <c r="A81" s="344" t="s">
        <v>29677</v>
      </c>
      <c r="B81" s="345" t="s">
        <v>29678</v>
      </c>
      <c r="C81" s="346" t="s">
        <v>14</v>
      </c>
      <c r="D81" s="347">
        <v>330.76</v>
      </c>
    </row>
    <row r="82" spans="1:4" s="326" customFormat="1" ht="15.6" customHeight="1" x14ac:dyDescent="0.25">
      <c r="A82" s="344" t="s">
        <v>29679</v>
      </c>
      <c r="B82" s="345" t="s">
        <v>29680</v>
      </c>
      <c r="C82" s="346" t="s">
        <v>29588</v>
      </c>
      <c r="D82" s="347">
        <v>249.02</v>
      </c>
    </row>
    <row r="83" spans="1:4" s="326" customFormat="1" ht="15.6" customHeight="1" x14ac:dyDescent="0.25">
      <c r="A83" s="344" t="s">
        <v>29681</v>
      </c>
      <c r="B83" s="345" t="s">
        <v>29682</v>
      </c>
      <c r="C83" s="346" t="s">
        <v>8</v>
      </c>
      <c r="D83" s="347">
        <v>13.11</v>
      </c>
    </row>
    <row r="84" spans="1:4" s="326" customFormat="1" ht="15.6" customHeight="1" x14ac:dyDescent="0.25">
      <c r="A84" s="344" t="s">
        <v>29683</v>
      </c>
      <c r="B84" s="345" t="s">
        <v>29684</v>
      </c>
      <c r="C84" s="346" t="s">
        <v>8</v>
      </c>
      <c r="D84" s="347">
        <v>14.12</v>
      </c>
    </row>
    <row r="85" spans="1:4" s="326" customFormat="1" ht="15.6" customHeight="1" x14ac:dyDescent="0.25">
      <c r="A85" s="344" t="s">
        <v>29685</v>
      </c>
      <c r="B85" s="345" t="s">
        <v>29686</v>
      </c>
      <c r="C85" s="346" t="s">
        <v>8</v>
      </c>
      <c r="D85" s="347">
        <v>16.079999999999998</v>
      </c>
    </row>
    <row r="86" spans="1:4" s="326" customFormat="1" ht="15.6" customHeight="1" x14ac:dyDescent="0.25">
      <c r="A86" s="344" t="s">
        <v>29687</v>
      </c>
      <c r="B86" s="345" t="s">
        <v>29688</v>
      </c>
      <c r="C86" s="346" t="s">
        <v>8</v>
      </c>
      <c r="D86" s="347">
        <v>19.670000000000002</v>
      </c>
    </row>
    <row r="87" spans="1:4" s="326" customFormat="1" ht="15.6" customHeight="1" x14ac:dyDescent="0.25">
      <c r="A87" s="344" t="s">
        <v>29689</v>
      </c>
      <c r="B87" s="345" t="s">
        <v>29690</v>
      </c>
      <c r="C87" s="346" t="s">
        <v>8</v>
      </c>
      <c r="D87" s="347">
        <v>20.81</v>
      </c>
    </row>
    <row r="88" spans="1:4" s="326" customFormat="1" ht="15.6" customHeight="1" x14ac:dyDescent="0.25">
      <c r="A88" s="344" t="s">
        <v>29691</v>
      </c>
      <c r="B88" s="345" t="s">
        <v>29692</v>
      </c>
      <c r="C88" s="346" t="s">
        <v>8</v>
      </c>
      <c r="D88" s="347">
        <v>23.72</v>
      </c>
    </row>
    <row r="89" spans="1:4" s="326" customFormat="1" ht="15.6" customHeight="1" x14ac:dyDescent="0.25">
      <c r="A89" s="344" t="s">
        <v>29693</v>
      </c>
      <c r="B89" s="345" t="s">
        <v>29694</v>
      </c>
      <c r="C89" s="346" t="s">
        <v>8</v>
      </c>
      <c r="D89" s="347">
        <v>25.35</v>
      </c>
    </row>
    <row r="90" spans="1:4" s="326" customFormat="1" ht="15.6" customHeight="1" x14ac:dyDescent="0.25">
      <c r="A90" s="344" t="s">
        <v>29695</v>
      </c>
      <c r="B90" s="345" t="s">
        <v>29696</v>
      </c>
      <c r="C90" s="346" t="s">
        <v>8</v>
      </c>
      <c r="D90" s="347">
        <v>26.23</v>
      </c>
    </row>
    <row r="91" spans="1:4" s="326" customFormat="1" ht="15.6" customHeight="1" x14ac:dyDescent="0.25">
      <c r="A91" s="344" t="s">
        <v>29697</v>
      </c>
      <c r="B91" s="345" t="s">
        <v>29698</v>
      </c>
      <c r="C91" s="346" t="s">
        <v>8</v>
      </c>
      <c r="D91" s="347">
        <v>27.75</v>
      </c>
    </row>
    <row r="92" spans="1:4" s="326" customFormat="1" ht="15.6" customHeight="1" x14ac:dyDescent="0.25">
      <c r="A92" s="344" t="s">
        <v>29699</v>
      </c>
      <c r="B92" s="345" t="s">
        <v>29700</v>
      </c>
      <c r="C92" s="346" t="s">
        <v>8</v>
      </c>
      <c r="D92" s="347">
        <v>31.62</v>
      </c>
    </row>
    <row r="93" spans="1:4" s="326" customFormat="1" ht="15.6" customHeight="1" x14ac:dyDescent="0.25">
      <c r="A93" s="344" t="s">
        <v>29701</v>
      </c>
      <c r="B93" s="345" t="s">
        <v>29702</v>
      </c>
      <c r="C93" s="346" t="s">
        <v>8</v>
      </c>
      <c r="D93" s="347">
        <v>33.799999999999997</v>
      </c>
    </row>
    <row r="94" spans="1:4" s="326" customFormat="1" ht="15.6" customHeight="1" x14ac:dyDescent="0.25">
      <c r="A94" s="344" t="s">
        <v>29703</v>
      </c>
      <c r="B94" s="345" t="s">
        <v>29704</v>
      </c>
      <c r="C94" s="346" t="s">
        <v>14</v>
      </c>
      <c r="D94" s="347">
        <v>240.72</v>
      </c>
    </row>
    <row r="95" spans="1:4" s="326" customFormat="1" ht="15.6" customHeight="1" x14ac:dyDescent="0.25">
      <c r="A95" s="344" t="s">
        <v>29705</v>
      </c>
      <c r="B95" s="345" t="s">
        <v>29706</v>
      </c>
      <c r="C95" s="346" t="s">
        <v>14</v>
      </c>
      <c r="D95" s="347">
        <v>352.21</v>
      </c>
    </row>
    <row r="96" spans="1:4" s="326" customFormat="1" ht="15.6" customHeight="1" x14ac:dyDescent="0.25">
      <c r="A96" s="344" t="s">
        <v>29707</v>
      </c>
      <c r="B96" s="345" t="s">
        <v>29708</v>
      </c>
      <c r="C96" s="346" t="s">
        <v>14</v>
      </c>
      <c r="D96" s="347">
        <v>387.79</v>
      </c>
    </row>
    <row r="97" spans="1:4" s="326" customFormat="1" ht="15.6" customHeight="1" x14ac:dyDescent="0.25">
      <c r="A97" s="344" t="s">
        <v>29709</v>
      </c>
      <c r="B97" s="345" t="s">
        <v>29710</v>
      </c>
      <c r="C97" s="346" t="s">
        <v>14</v>
      </c>
      <c r="D97" s="347">
        <v>400.12</v>
      </c>
    </row>
    <row r="98" spans="1:4" s="326" customFormat="1" ht="15.6" customHeight="1" x14ac:dyDescent="0.25">
      <c r="A98" s="344" t="s">
        <v>29711</v>
      </c>
      <c r="B98" s="345" t="s">
        <v>29712</v>
      </c>
      <c r="C98" s="346" t="s">
        <v>14</v>
      </c>
      <c r="D98" s="347">
        <v>432.19</v>
      </c>
    </row>
    <row r="99" spans="1:4" s="326" customFormat="1" ht="15.6" customHeight="1" x14ac:dyDescent="0.25">
      <c r="A99" s="344" t="s">
        <v>29713</v>
      </c>
      <c r="B99" s="345" t="s">
        <v>29714</v>
      </c>
      <c r="C99" s="346" t="s">
        <v>14</v>
      </c>
      <c r="D99" s="347">
        <v>481.98</v>
      </c>
    </row>
    <row r="100" spans="1:4" s="326" customFormat="1" ht="15.6" customHeight="1" x14ac:dyDescent="0.25">
      <c r="A100" s="344" t="s">
        <v>29715</v>
      </c>
      <c r="B100" s="345" t="s">
        <v>29716</v>
      </c>
      <c r="C100" s="346" t="s">
        <v>14</v>
      </c>
      <c r="D100" s="347">
        <v>196.59</v>
      </c>
    </row>
    <row r="101" spans="1:4" s="326" customFormat="1" ht="15.6" customHeight="1" x14ac:dyDescent="0.25">
      <c r="A101" s="344" t="s">
        <v>29717</v>
      </c>
      <c r="B101" s="345" t="s">
        <v>29718</v>
      </c>
      <c r="C101" s="346" t="s">
        <v>29588</v>
      </c>
      <c r="D101" s="347">
        <v>4992.88</v>
      </c>
    </row>
    <row r="102" spans="1:4" s="326" customFormat="1" ht="15.6" customHeight="1" x14ac:dyDescent="0.25">
      <c r="A102" s="344" t="s">
        <v>29719</v>
      </c>
      <c r="B102" s="345" t="s">
        <v>29720</v>
      </c>
      <c r="C102" s="346" t="s">
        <v>7</v>
      </c>
      <c r="D102" s="347">
        <v>44.91</v>
      </c>
    </row>
    <row r="103" spans="1:4" s="326" customFormat="1" ht="15.6" customHeight="1" x14ac:dyDescent="0.25">
      <c r="A103" s="344" t="s">
        <v>29721</v>
      </c>
      <c r="B103" s="345" t="s">
        <v>29722</v>
      </c>
      <c r="C103" s="346" t="s">
        <v>7</v>
      </c>
      <c r="D103" s="347">
        <v>555.82000000000005</v>
      </c>
    </row>
    <row r="104" spans="1:4" s="326" customFormat="1" ht="15.6" customHeight="1" x14ac:dyDescent="0.25">
      <c r="A104" s="344" t="s">
        <v>29723</v>
      </c>
      <c r="B104" s="345" t="s">
        <v>29724</v>
      </c>
      <c r="C104" s="346"/>
      <c r="D104" s="347"/>
    </row>
    <row r="105" spans="1:4" s="326" customFormat="1" ht="15.6" customHeight="1" x14ac:dyDescent="0.25">
      <c r="A105" s="344" t="s">
        <v>29725</v>
      </c>
      <c r="B105" s="345" t="s">
        <v>29726</v>
      </c>
      <c r="C105" s="346" t="s">
        <v>8</v>
      </c>
      <c r="D105" s="347">
        <v>8205.09</v>
      </c>
    </row>
    <row r="106" spans="1:4" s="326" customFormat="1" ht="15.6" customHeight="1" x14ac:dyDescent="0.25">
      <c r="A106" s="344" t="s">
        <v>29727</v>
      </c>
      <c r="B106" s="345" t="s">
        <v>29728</v>
      </c>
      <c r="C106" s="346" t="s">
        <v>8</v>
      </c>
      <c r="D106" s="347">
        <v>10917.87</v>
      </c>
    </row>
    <row r="107" spans="1:4" s="326" customFormat="1" ht="15.6" customHeight="1" x14ac:dyDescent="0.25">
      <c r="A107" s="344" t="s">
        <v>29729</v>
      </c>
      <c r="B107" s="345" t="s">
        <v>29730</v>
      </c>
      <c r="C107" s="346" t="s">
        <v>8</v>
      </c>
      <c r="D107" s="347">
        <v>9685.2900000000009</v>
      </c>
    </row>
    <row r="108" spans="1:4" s="326" customFormat="1" ht="15.6" customHeight="1" x14ac:dyDescent="0.25">
      <c r="A108" s="344" t="s">
        <v>29731</v>
      </c>
      <c r="B108" s="345" t="s">
        <v>29732</v>
      </c>
      <c r="C108" s="346" t="s">
        <v>8</v>
      </c>
      <c r="D108" s="347">
        <v>22675.47</v>
      </c>
    </row>
    <row r="109" spans="1:4" s="326" customFormat="1" ht="15.6" customHeight="1" x14ac:dyDescent="0.25">
      <c r="A109" s="344" t="s">
        <v>29733</v>
      </c>
      <c r="B109" s="345" t="s">
        <v>29734</v>
      </c>
      <c r="C109" s="346" t="s">
        <v>8</v>
      </c>
      <c r="D109" s="347">
        <v>34463.29</v>
      </c>
    </row>
    <row r="110" spans="1:4" s="326" customFormat="1" ht="15.6" customHeight="1" x14ac:dyDescent="0.25">
      <c r="A110" s="344" t="s">
        <v>29735</v>
      </c>
      <c r="B110" s="345" t="s">
        <v>29736</v>
      </c>
      <c r="C110" s="346" t="s">
        <v>8</v>
      </c>
      <c r="D110" s="347">
        <v>14036.73</v>
      </c>
    </row>
    <row r="111" spans="1:4" s="326" customFormat="1" ht="15.6" customHeight="1" x14ac:dyDescent="0.25">
      <c r="A111" s="344" t="s">
        <v>29737</v>
      </c>
      <c r="B111" s="345" t="s">
        <v>29738</v>
      </c>
      <c r="C111" s="346" t="s">
        <v>8</v>
      </c>
      <c r="D111" s="347">
        <v>16607.05</v>
      </c>
    </row>
    <row r="112" spans="1:4" s="326" customFormat="1" ht="15.6" customHeight="1" x14ac:dyDescent="0.25">
      <c r="A112" s="344" t="s">
        <v>29739</v>
      </c>
      <c r="B112" s="345" t="s">
        <v>29740</v>
      </c>
      <c r="C112" s="346" t="s">
        <v>8</v>
      </c>
      <c r="D112" s="347">
        <v>26388.53</v>
      </c>
    </row>
    <row r="113" spans="1:4" s="326" customFormat="1" ht="15.6" customHeight="1" x14ac:dyDescent="0.25">
      <c r="A113" s="344" t="s">
        <v>29741</v>
      </c>
      <c r="B113" s="345" t="s">
        <v>29742</v>
      </c>
      <c r="C113" s="346"/>
      <c r="D113" s="347"/>
    </row>
    <row r="114" spans="1:4" s="326" customFormat="1" ht="15.6" customHeight="1" x14ac:dyDescent="0.25">
      <c r="A114" s="344" t="s">
        <v>29743</v>
      </c>
      <c r="B114" s="345" t="s">
        <v>29744</v>
      </c>
      <c r="C114" s="346" t="s">
        <v>29588</v>
      </c>
      <c r="D114" s="347">
        <v>8439.11</v>
      </c>
    </row>
    <row r="115" spans="1:4" s="326" customFormat="1" ht="15.6" customHeight="1" x14ac:dyDescent="0.25">
      <c r="A115" s="344" t="s">
        <v>29745</v>
      </c>
      <c r="B115" s="345" t="s">
        <v>29746</v>
      </c>
      <c r="C115" s="346" t="s">
        <v>29588</v>
      </c>
      <c r="D115" s="347">
        <v>12630</v>
      </c>
    </row>
    <row r="116" spans="1:4" s="326" customFormat="1" ht="15.6" customHeight="1" x14ac:dyDescent="0.25">
      <c r="A116" s="344" t="s">
        <v>29747</v>
      </c>
      <c r="B116" s="345" t="s">
        <v>29748</v>
      </c>
      <c r="C116" s="346" t="s">
        <v>29588</v>
      </c>
      <c r="D116" s="347">
        <v>13000.31</v>
      </c>
    </row>
    <row r="117" spans="1:4" s="326" customFormat="1" ht="15.6" customHeight="1" x14ac:dyDescent="0.25">
      <c r="A117" s="344" t="s">
        <v>29749</v>
      </c>
      <c r="B117" s="345" t="s">
        <v>29750</v>
      </c>
      <c r="C117" s="346" t="s">
        <v>14</v>
      </c>
      <c r="D117" s="347">
        <v>583.79999999999995</v>
      </c>
    </row>
    <row r="118" spans="1:4" s="326" customFormat="1" ht="15.6" customHeight="1" x14ac:dyDescent="0.25">
      <c r="A118" s="344" t="s">
        <v>29751</v>
      </c>
      <c r="B118" s="345" t="s">
        <v>29752</v>
      </c>
      <c r="C118" s="346" t="s">
        <v>14</v>
      </c>
      <c r="D118" s="347">
        <v>480.68</v>
      </c>
    </row>
    <row r="119" spans="1:4" s="326" customFormat="1" ht="15.6" customHeight="1" x14ac:dyDescent="0.25">
      <c r="A119" s="344" t="s">
        <v>29753</v>
      </c>
      <c r="B119" s="345" t="s">
        <v>29754</v>
      </c>
      <c r="C119" s="346" t="s">
        <v>14</v>
      </c>
      <c r="D119" s="347">
        <v>1172.03</v>
      </c>
    </row>
    <row r="120" spans="1:4" s="326" customFormat="1" ht="15.6" customHeight="1" x14ac:dyDescent="0.25">
      <c r="A120" s="344" t="s">
        <v>29755</v>
      </c>
      <c r="B120" s="345" t="s">
        <v>29756</v>
      </c>
      <c r="C120" s="346" t="s">
        <v>14</v>
      </c>
      <c r="D120" s="347">
        <v>1240.33</v>
      </c>
    </row>
    <row r="121" spans="1:4" s="326" customFormat="1" ht="15.6" customHeight="1" x14ac:dyDescent="0.25">
      <c r="A121" s="344" t="s">
        <v>29757</v>
      </c>
      <c r="B121" s="345" t="s">
        <v>29758</v>
      </c>
      <c r="C121" s="346" t="s">
        <v>14</v>
      </c>
      <c r="D121" s="347">
        <v>1543.56</v>
      </c>
    </row>
    <row r="122" spans="1:4" s="326" customFormat="1" ht="15.6" customHeight="1" x14ac:dyDescent="0.25">
      <c r="A122" s="344" t="s">
        <v>29759</v>
      </c>
      <c r="B122" s="345" t="s">
        <v>29760</v>
      </c>
      <c r="C122" s="346" t="s">
        <v>14</v>
      </c>
      <c r="D122" s="347">
        <v>1959.12</v>
      </c>
    </row>
    <row r="123" spans="1:4" s="326" customFormat="1" ht="15.6" customHeight="1" x14ac:dyDescent="0.25">
      <c r="A123" s="344" t="s">
        <v>29761</v>
      </c>
      <c r="B123" s="345" t="s">
        <v>29762</v>
      </c>
      <c r="C123" s="346" t="s">
        <v>14</v>
      </c>
      <c r="D123" s="347">
        <v>2208.7399999999998</v>
      </c>
    </row>
    <row r="124" spans="1:4" s="326" customFormat="1" ht="15.6" customHeight="1" x14ac:dyDescent="0.25">
      <c r="A124" s="344" t="s">
        <v>29763</v>
      </c>
      <c r="B124" s="345" t="s">
        <v>29764</v>
      </c>
      <c r="C124" s="346" t="s">
        <v>14</v>
      </c>
      <c r="D124" s="347">
        <v>2437.86</v>
      </c>
    </row>
    <row r="125" spans="1:4" s="326" customFormat="1" ht="15.6" customHeight="1" x14ac:dyDescent="0.25">
      <c r="A125" s="344" t="s">
        <v>29765</v>
      </c>
      <c r="B125" s="345" t="s">
        <v>29766</v>
      </c>
      <c r="C125" s="346" t="s">
        <v>14</v>
      </c>
      <c r="D125" s="347">
        <v>2963.75</v>
      </c>
    </row>
    <row r="126" spans="1:4" s="326" customFormat="1" ht="15.6" customHeight="1" x14ac:dyDescent="0.25">
      <c r="A126" s="344" t="s">
        <v>29767</v>
      </c>
      <c r="B126" s="345" t="s">
        <v>29768</v>
      </c>
      <c r="C126" s="346" t="s">
        <v>14</v>
      </c>
      <c r="D126" s="347">
        <v>362.8</v>
      </c>
    </row>
    <row r="127" spans="1:4" s="326" customFormat="1" ht="15.6" customHeight="1" x14ac:dyDescent="0.25">
      <c r="A127" s="344" t="s">
        <v>29769</v>
      </c>
      <c r="B127" s="345" t="s">
        <v>29770</v>
      </c>
      <c r="C127" s="346" t="s">
        <v>14</v>
      </c>
      <c r="D127" s="347">
        <v>1656.51</v>
      </c>
    </row>
    <row r="128" spans="1:4" s="326" customFormat="1" ht="15.6" customHeight="1" x14ac:dyDescent="0.25">
      <c r="A128" s="344" t="s">
        <v>29771</v>
      </c>
      <c r="B128" s="345" t="s">
        <v>29772</v>
      </c>
      <c r="C128" s="346" t="s">
        <v>14</v>
      </c>
      <c r="D128" s="347">
        <v>6209.2</v>
      </c>
    </row>
    <row r="129" spans="1:4" s="326" customFormat="1" ht="15.6" customHeight="1" x14ac:dyDescent="0.25">
      <c r="A129" s="344" t="s">
        <v>29773</v>
      </c>
      <c r="B129" s="345" t="s">
        <v>29774</v>
      </c>
      <c r="C129" s="346" t="s">
        <v>14</v>
      </c>
      <c r="D129" s="347">
        <v>360.41</v>
      </c>
    </row>
    <row r="130" spans="1:4" s="326" customFormat="1" ht="15.6" customHeight="1" x14ac:dyDescent="0.25">
      <c r="A130" s="344" t="s">
        <v>29775</v>
      </c>
      <c r="B130" s="345" t="s">
        <v>29776</v>
      </c>
      <c r="C130" s="346" t="s">
        <v>14</v>
      </c>
      <c r="D130" s="347">
        <v>459.05</v>
      </c>
    </row>
    <row r="131" spans="1:4" s="326" customFormat="1" ht="15.6" customHeight="1" x14ac:dyDescent="0.25">
      <c r="A131" s="344" t="s">
        <v>29777</v>
      </c>
      <c r="B131" s="345" t="s">
        <v>29778</v>
      </c>
      <c r="C131" s="346" t="s">
        <v>14</v>
      </c>
      <c r="D131" s="347">
        <v>563.9</v>
      </c>
    </row>
    <row r="132" spans="1:4" s="326" customFormat="1" ht="15.6" customHeight="1" x14ac:dyDescent="0.25">
      <c r="A132" s="344" t="s">
        <v>29779</v>
      </c>
      <c r="B132" s="345" t="s">
        <v>29780</v>
      </c>
      <c r="C132" s="346" t="s">
        <v>14</v>
      </c>
      <c r="D132" s="347">
        <v>315.93</v>
      </c>
    </row>
    <row r="133" spans="1:4" s="326" customFormat="1" ht="15.6" customHeight="1" x14ac:dyDescent="0.25">
      <c r="A133" s="344" t="s">
        <v>29781</v>
      </c>
      <c r="B133" s="345" t="s">
        <v>29782</v>
      </c>
      <c r="C133" s="346" t="s">
        <v>14</v>
      </c>
      <c r="D133" s="347">
        <v>513.80999999999995</v>
      </c>
    </row>
    <row r="134" spans="1:4" s="326" customFormat="1" ht="15.6" customHeight="1" x14ac:dyDescent="0.25">
      <c r="A134" s="344" t="s">
        <v>29783</v>
      </c>
      <c r="B134" s="345" t="s">
        <v>29784</v>
      </c>
      <c r="C134" s="346" t="s">
        <v>14</v>
      </c>
      <c r="D134" s="347">
        <v>760.81</v>
      </c>
    </row>
    <row r="135" spans="1:4" s="326" customFormat="1" ht="15.6" customHeight="1" x14ac:dyDescent="0.25">
      <c r="A135" s="344" t="s">
        <v>29785</v>
      </c>
      <c r="B135" s="345" t="s">
        <v>29786</v>
      </c>
      <c r="C135" s="346" t="s">
        <v>14</v>
      </c>
      <c r="D135" s="347">
        <v>1713.61</v>
      </c>
    </row>
    <row r="136" spans="1:4" s="326" customFormat="1" ht="15.6" customHeight="1" x14ac:dyDescent="0.25">
      <c r="A136" s="344" t="s">
        <v>29787</v>
      </c>
      <c r="B136" s="345" t="s">
        <v>29788</v>
      </c>
      <c r="C136" s="346" t="s">
        <v>14</v>
      </c>
      <c r="D136" s="347">
        <v>2296.4699999999998</v>
      </c>
    </row>
    <row r="137" spans="1:4" s="326" customFormat="1" ht="15.6" customHeight="1" x14ac:dyDescent="0.25">
      <c r="A137" s="344" t="s">
        <v>29789</v>
      </c>
      <c r="B137" s="345" t="s">
        <v>29790</v>
      </c>
      <c r="C137" s="346" t="s">
        <v>14</v>
      </c>
      <c r="D137" s="347">
        <v>2837.6</v>
      </c>
    </row>
    <row r="138" spans="1:4" s="326" customFormat="1" ht="15.6" customHeight="1" x14ac:dyDescent="0.25">
      <c r="A138" s="344" t="s">
        <v>29791</v>
      </c>
      <c r="B138" s="345" t="s">
        <v>29792</v>
      </c>
      <c r="C138" s="346" t="s">
        <v>14</v>
      </c>
      <c r="D138" s="347">
        <v>713.47</v>
      </c>
    </row>
    <row r="139" spans="1:4" s="326" customFormat="1" ht="15.6" customHeight="1" x14ac:dyDescent="0.25">
      <c r="A139" s="344" t="s">
        <v>29793</v>
      </c>
      <c r="B139" s="345" t="s">
        <v>29794</v>
      </c>
      <c r="C139" s="346" t="s">
        <v>14</v>
      </c>
      <c r="D139" s="347">
        <v>366.34</v>
      </c>
    </row>
    <row r="140" spans="1:4" s="326" customFormat="1" ht="15.6" customHeight="1" x14ac:dyDescent="0.25">
      <c r="A140" s="344" t="s">
        <v>29795</v>
      </c>
      <c r="B140" s="345" t="s">
        <v>29796</v>
      </c>
      <c r="C140" s="346" t="s">
        <v>14</v>
      </c>
      <c r="D140" s="347">
        <v>742.28</v>
      </c>
    </row>
    <row r="141" spans="1:4" s="326" customFormat="1" ht="15.6" customHeight="1" x14ac:dyDescent="0.25">
      <c r="A141" s="344" t="s">
        <v>29797</v>
      </c>
      <c r="B141" s="345" t="s">
        <v>29798</v>
      </c>
      <c r="C141" s="346" t="s">
        <v>14</v>
      </c>
      <c r="D141" s="347">
        <v>742.27</v>
      </c>
    </row>
    <row r="142" spans="1:4" s="326" customFormat="1" ht="15.6" customHeight="1" x14ac:dyDescent="0.25">
      <c r="A142" s="344" t="s">
        <v>29799</v>
      </c>
      <c r="B142" s="345" t="s">
        <v>29800</v>
      </c>
      <c r="C142" s="346" t="s">
        <v>14</v>
      </c>
      <c r="D142" s="347">
        <v>584.44000000000005</v>
      </c>
    </row>
    <row r="143" spans="1:4" s="326" customFormat="1" ht="15.6" customHeight="1" x14ac:dyDescent="0.25">
      <c r="A143" s="344" t="s">
        <v>29801</v>
      </c>
      <c r="B143" s="345" t="s">
        <v>29802</v>
      </c>
      <c r="C143" s="346" t="s">
        <v>14</v>
      </c>
      <c r="D143" s="347">
        <v>956.78</v>
      </c>
    </row>
    <row r="144" spans="1:4" s="326" customFormat="1" ht="15.6" customHeight="1" x14ac:dyDescent="0.25">
      <c r="A144" s="344" t="s">
        <v>29803</v>
      </c>
      <c r="B144" s="345" t="s">
        <v>29804</v>
      </c>
      <c r="C144" s="346" t="s">
        <v>14</v>
      </c>
      <c r="D144" s="347">
        <v>2209.54</v>
      </c>
    </row>
    <row r="145" spans="1:4" s="326" customFormat="1" ht="15.6" customHeight="1" x14ac:dyDescent="0.25">
      <c r="A145" s="344" t="s">
        <v>29805</v>
      </c>
      <c r="B145" s="345" t="s">
        <v>29806</v>
      </c>
      <c r="C145" s="346" t="s">
        <v>14</v>
      </c>
      <c r="D145" s="347">
        <v>1443.16</v>
      </c>
    </row>
    <row r="146" spans="1:4" s="326" customFormat="1" ht="15.6" customHeight="1" x14ac:dyDescent="0.25">
      <c r="A146" s="344" t="s">
        <v>29807</v>
      </c>
      <c r="B146" s="345" t="s">
        <v>29808</v>
      </c>
      <c r="C146" s="346" t="s">
        <v>14</v>
      </c>
      <c r="D146" s="347">
        <v>1581.83</v>
      </c>
    </row>
    <row r="147" spans="1:4" s="326" customFormat="1" ht="15.6" customHeight="1" x14ac:dyDescent="0.25">
      <c r="A147" s="344" t="s">
        <v>29809</v>
      </c>
      <c r="B147" s="345" t="s">
        <v>29810</v>
      </c>
      <c r="C147" s="346" t="s">
        <v>14</v>
      </c>
      <c r="D147" s="347">
        <v>2049.31</v>
      </c>
    </row>
    <row r="148" spans="1:4" s="326" customFormat="1" ht="15.6" customHeight="1" x14ac:dyDescent="0.25">
      <c r="A148" s="344" t="s">
        <v>29811</v>
      </c>
      <c r="B148" s="345" t="s">
        <v>29812</v>
      </c>
      <c r="C148" s="346" t="s">
        <v>14</v>
      </c>
      <c r="D148" s="347">
        <v>2009.65</v>
      </c>
    </row>
    <row r="149" spans="1:4" s="326" customFormat="1" ht="15.6" customHeight="1" x14ac:dyDescent="0.25">
      <c r="A149" s="344" t="s">
        <v>29813</v>
      </c>
      <c r="B149" s="345" t="s">
        <v>29814</v>
      </c>
      <c r="C149" s="346" t="s">
        <v>14</v>
      </c>
      <c r="D149" s="347">
        <v>495.76</v>
      </c>
    </row>
    <row r="150" spans="1:4" s="326" customFormat="1" ht="15.6" customHeight="1" x14ac:dyDescent="0.25">
      <c r="A150" s="344" t="s">
        <v>29815</v>
      </c>
      <c r="B150" s="345" t="s">
        <v>29816</v>
      </c>
      <c r="C150" s="346" t="s">
        <v>14</v>
      </c>
      <c r="D150" s="347">
        <v>822.7</v>
      </c>
    </row>
    <row r="151" spans="1:4" s="326" customFormat="1" ht="15.6" customHeight="1" x14ac:dyDescent="0.25">
      <c r="A151" s="344" t="s">
        <v>29817</v>
      </c>
      <c r="B151" s="345" t="s">
        <v>29818</v>
      </c>
      <c r="C151" s="346" t="s">
        <v>14</v>
      </c>
      <c r="D151" s="347">
        <v>1235.9000000000001</v>
      </c>
    </row>
    <row r="152" spans="1:4" s="326" customFormat="1" ht="15.6" customHeight="1" x14ac:dyDescent="0.25">
      <c r="A152" s="344" t="s">
        <v>29819</v>
      </c>
      <c r="B152" s="345" t="s">
        <v>29820</v>
      </c>
      <c r="C152" s="346" t="s">
        <v>14</v>
      </c>
      <c r="D152" s="347">
        <v>1407.04</v>
      </c>
    </row>
    <row r="153" spans="1:4" s="326" customFormat="1" ht="15.6" customHeight="1" x14ac:dyDescent="0.25">
      <c r="A153" s="344" t="s">
        <v>29821</v>
      </c>
      <c r="B153" s="345" t="s">
        <v>29822</v>
      </c>
      <c r="C153" s="346" t="s">
        <v>14</v>
      </c>
      <c r="D153" s="347">
        <v>2528.64</v>
      </c>
    </row>
    <row r="154" spans="1:4" s="326" customFormat="1" ht="15.6" customHeight="1" x14ac:dyDescent="0.25">
      <c r="A154" s="344" t="s">
        <v>29823</v>
      </c>
      <c r="B154" s="345" t="s">
        <v>29824</v>
      </c>
      <c r="C154" s="346" t="s">
        <v>14</v>
      </c>
      <c r="D154" s="347">
        <v>1012.37</v>
      </c>
    </row>
    <row r="155" spans="1:4" s="326" customFormat="1" ht="15.6" customHeight="1" x14ac:dyDescent="0.25">
      <c r="A155" s="344" t="s">
        <v>29825</v>
      </c>
      <c r="B155" s="345" t="s">
        <v>29826</v>
      </c>
      <c r="C155" s="346" t="s">
        <v>10</v>
      </c>
      <c r="D155" s="347">
        <v>1696.89</v>
      </c>
    </row>
    <row r="156" spans="1:4" s="326" customFormat="1" ht="15.6" customHeight="1" x14ac:dyDescent="0.25">
      <c r="A156" s="344" t="s">
        <v>29827</v>
      </c>
      <c r="B156" s="345" t="s">
        <v>29828</v>
      </c>
      <c r="C156" s="346" t="s">
        <v>10</v>
      </c>
      <c r="D156" s="347">
        <v>2157.5100000000002</v>
      </c>
    </row>
    <row r="157" spans="1:4" s="326" customFormat="1" ht="15.6" customHeight="1" x14ac:dyDescent="0.25">
      <c r="A157" s="344" t="s">
        <v>29829</v>
      </c>
      <c r="B157" s="345" t="s">
        <v>29830</v>
      </c>
      <c r="C157" s="346" t="s">
        <v>14</v>
      </c>
      <c r="D157" s="347">
        <v>85.01</v>
      </c>
    </row>
    <row r="158" spans="1:4" s="326" customFormat="1" ht="15.6" customHeight="1" x14ac:dyDescent="0.25">
      <c r="A158" s="344" t="s">
        <v>29831</v>
      </c>
      <c r="B158" s="345" t="s">
        <v>29832</v>
      </c>
      <c r="C158" s="346" t="s">
        <v>14</v>
      </c>
      <c r="D158" s="347">
        <v>196.93</v>
      </c>
    </row>
    <row r="159" spans="1:4" s="326" customFormat="1" ht="15.6" customHeight="1" x14ac:dyDescent="0.25">
      <c r="A159" s="344" t="s">
        <v>29833</v>
      </c>
      <c r="B159" s="345" t="s">
        <v>29834</v>
      </c>
      <c r="C159" s="346" t="s">
        <v>29588</v>
      </c>
      <c r="D159" s="347">
        <v>3977.13</v>
      </c>
    </row>
    <row r="160" spans="1:4" s="326" customFormat="1" ht="15.6" customHeight="1" x14ac:dyDescent="0.25">
      <c r="A160" s="344" t="s">
        <v>29835</v>
      </c>
      <c r="B160" s="345" t="s">
        <v>29836</v>
      </c>
      <c r="C160" s="346" t="s">
        <v>4</v>
      </c>
      <c r="D160" s="347">
        <v>492.66</v>
      </c>
    </row>
    <row r="161" spans="1:4" s="326" customFormat="1" ht="15.6" customHeight="1" x14ac:dyDescent="0.25">
      <c r="A161" s="344" t="s">
        <v>29837</v>
      </c>
      <c r="B161" s="345" t="s">
        <v>29838</v>
      </c>
      <c r="C161" s="346" t="s">
        <v>4</v>
      </c>
      <c r="D161" s="347">
        <v>381.59</v>
      </c>
    </row>
    <row r="162" spans="1:4" s="326" customFormat="1" ht="15.6" customHeight="1" x14ac:dyDescent="0.25">
      <c r="A162" s="344" t="s">
        <v>29839</v>
      </c>
      <c r="B162" s="345" t="s">
        <v>29840</v>
      </c>
      <c r="C162" s="346" t="s">
        <v>4</v>
      </c>
      <c r="D162" s="347">
        <v>335.28</v>
      </c>
    </row>
    <row r="163" spans="1:4" s="326" customFormat="1" ht="15.6" customHeight="1" x14ac:dyDescent="0.25">
      <c r="A163" s="344" t="s">
        <v>29841</v>
      </c>
      <c r="B163" s="345" t="s">
        <v>29842</v>
      </c>
      <c r="C163" s="346" t="s">
        <v>4</v>
      </c>
      <c r="D163" s="347">
        <v>315.56</v>
      </c>
    </row>
    <row r="164" spans="1:4" s="326" customFormat="1" ht="15.6" customHeight="1" x14ac:dyDescent="0.25">
      <c r="A164" s="344" t="s">
        <v>29843</v>
      </c>
      <c r="B164" s="345" t="s">
        <v>29844</v>
      </c>
      <c r="C164" s="346" t="s">
        <v>8</v>
      </c>
      <c r="D164" s="347">
        <v>2645.87</v>
      </c>
    </row>
    <row r="165" spans="1:4" s="326" customFormat="1" ht="15.6" customHeight="1" x14ac:dyDescent="0.25">
      <c r="A165" s="344" t="s">
        <v>29845</v>
      </c>
      <c r="B165" s="345" t="s">
        <v>29846</v>
      </c>
      <c r="C165" s="346" t="s">
        <v>29847</v>
      </c>
      <c r="D165" s="347">
        <v>3513.11</v>
      </c>
    </row>
    <row r="166" spans="1:4" s="326" customFormat="1" ht="15.6" customHeight="1" x14ac:dyDescent="0.25">
      <c r="A166" s="344" t="s">
        <v>29848</v>
      </c>
      <c r="B166" s="345" t="s">
        <v>29849</v>
      </c>
      <c r="C166" s="346" t="s">
        <v>8</v>
      </c>
      <c r="D166" s="347">
        <v>286.33999999999997</v>
      </c>
    </row>
    <row r="167" spans="1:4" s="326" customFormat="1" ht="15.6" customHeight="1" x14ac:dyDescent="0.25">
      <c r="A167" s="344" t="s">
        <v>29850</v>
      </c>
      <c r="B167" s="345" t="s">
        <v>29851</v>
      </c>
      <c r="C167" s="346" t="s">
        <v>10</v>
      </c>
      <c r="D167" s="347">
        <v>2946.09</v>
      </c>
    </row>
    <row r="168" spans="1:4" s="326" customFormat="1" ht="15.6" customHeight="1" x14ac:dyDescent="0.25">
      <c r="A168" s="344" t="s">
        <v>29852</v>
      </c>
      <c r="B168" s="345" t="s">
        <v>29853</v>
      </c>
      <c r="C168" s="346" t="s">
        <v>8</v>
      </c>
      <c r="D168" s="347">
        <v>1680.32</v>
      </c>
    </row>
    <row r="169" spans="1:4" s="326" customFormat="1" ht="15.6" customHeight="1" x14ac:dyDescent="0.25">
      <c r="A169" s="344" t="s">
        <v>29854</v>
      </c>
      <c r="B169" s="345" t="s">
        <v>29855</v>
      </c>
      <c r="C169" s="346" t="s">
        <v>8</v>
      </c>
      <c r="D169" s="347">
        <v>1142.93</v>
      </c>
    </row>
    <row r="170" spans="1:4" s="326" customFormat="1" ht="15.6" customHeight="1" x14ac:dyDescent="0.25">
      <c r="A170" s="344" t="s">
        <v>29856</v>
      </c>
      <c r="B170" s="345" t="s">
        <v>29857</v>
      </c>
      <c r="C170" s="346" t="s">
        <v>8</v>
      </c>
      <c r="D170" s="347">
        <v>4188.59</v>
      </c>
    </row>
    <row r="171" spans="1:4" s="326" customFormat="1" ht="15.6" customHeight="1" x14ac:dyDescent="0.25">
      <c r="A171" s="344" t="s">
        <v>29858</v>
      </c>
      <c r="B171" s="345" t="s">
        <v>29859</v>
      </c>
      <c r="C171" s="346" t="s">
        <v>8</v>
      </c>
      <c r="D171" s="347">
        <v>4708.46</v>
      </c>
    </row>
    <row r="172" spans="1:4" s="326" customFormat="1" ht="15.6" customHeight="1" x14ac:dyDescent="0.25">
      <c r="A172" s="344" t="s">
        <v>29860</v>
      </c>
      <c r="B172" s="345" t="s">
        <v>29861</v>
      </c>
      <c r="C172" s="346" t="s">
        <v>8</v>
      </c>
      <c r="D172" s="347">
        <v>5545.48</v>
      </c>
    </row>
    <row r="173" spans="1:4" s="326" customFormat="1" ht="15.6" customHeight="1" x14ac:dyDescent="0.25">
      <c r="A173" s="344" t="s">
        <v>29862</v>
      </c>
      <c r="B173" s="345" t="s">
        <v>29863</v>
      </c>
      <c r="C173" s="346"/>
      <c r="D173" s="347"/>
    </row>
    <row r="174" spans="1:4" s="326" customFormat="1" ht="15.6" customHeight="1" x14ac:dyDescent="0.25">
      <c r="A174" s="344" t="s">
        <v>29864</v>
      </c>
      <c r="B174" s="345" t="s">
        <v>29865</v>
      </c>
      <c r="C174" s="346"/>
      <c r="D174" s="347"/>
    </row>
    <row r="175" spans="1:4" s="326" customFormat="1" ht="15.6" customHeight="1" x14ac:dyDescent="0.25">
      <c r="A175" s="344" t="s">
        <v>29866</v>
      </c>
      <c r="B175" s="345" t="s">
        <v>29867</v>
      </c>
      <c r="C175" s="346" t="s">
        <v>7</v>
      </c>
      <c r="D175" s="347">
        <v>521.38</v>
      </c>
    </row>
    <row r="176" spans="1:4" s="326" customFormat="1" ht="15.6" customHeight="1" x14ac:dyDescent="0.25">
      <c r="A176" s="344" t="s">
        <v>29868</v>
      </c>
      <c r="B176" s="345" t="s">
        <v>29869</v>
      </c>
      <c r="C176" s="346" t="s">
        <v>7</v>
      </c>
      <c r="D176" s="347">
        <v>937.63</v>
      </c>
    </row>
    <row r="177" spans="1:4" s="326" customFormat="1" ht="15.6" customHeight="1" x14ac:dyDescent="0.25">
      <c r="A177" s="344" t="s">
        <v>29870</v>
      </c>
      <c r="B177" s="345" t="s">
        <v>29871</v>
      </c>
      <c r="C177" s="346" t="s">
        <v>29872</v>
      </c>
      <c r="D177" s="347">
        <v>1092.8699999999999</v>
      </c>
    </row>
    <row r="178" spans="1:4" s="326" customFormat="1" ht="15.6" customHeight="1" x14ac:dyDescent="0.25">
      <c r="A178" s="344" t="s">
        <v>29873</v>
      </c>
      <c r="B178" s="345" t="s">
        <v>29874</v>
      </c>
      <c r="C178" s="346" t="s">
        <v>7</v>
      </c>
      <c r="D178" s="347">
        <v>22.47</v>
      </c>
    </row>
    <row r="179" spans="1:4" s="326" customFormat="1" ht="15.6" customHeight="1" x14ac:dyDescent="0.25">
      <c r="A179" s="344" t="s">
        <v>29875</v>
      </c>
      <c r="B179" s="345" t="s">
        <v>29876</v>
      </c>
      <c r="C179" s="346"/>
      <c r="D179" s="347"/>
    </row>
    <row r="180" spans="1:4" s="326" customFormat="1" ht="15.6" customHeight="1" x14ac:dyDescent="0.25">
      <c r="A180" s="344" t="s">
        <v>29877</v>
      </c>
      <c r="B180" s="345" t="s">
        <v>29878</v>
      </c>
      <c r="C180" s="346" t="s">
        <v>29872</v>
      </c>
      <c r="D180" s="347">
        <v>870.47</v>
      </c>
    </row>
    <row r="181" spans="1:4" s="326" customFormat="1" ht="15.6" customHeight="1" x14ac:dyDescent="0.25">
      <c r="A181" s="344" t="s">
        <v>29879</v>
      </c>
      <c r="B181" s="345" t="s">
        <v>29880</v>
      </c>
      <c r="C181" s="346" t="s">
        <v>29872</v>
      </c>
      <c r="D181" s="347">
        <v>1406.75</v>
      </c>
    </row>
    <row r="182" spans="1:4" s="326" customFormat="1" ht="15.6" customHeight="1" x14ac:dyDescent="0.25">
      <c r="A182" s="344" t="s">
        <v>29881</v>
      </c>
      <c r="B182" s="345" t="s">
        <v>29882</v>
      </c>
      <c r="C182" s="346" t="s">
        <v>29872</v>
      </c>
      <c r="D182" s="347">
        <v>1247.5</v>
      </c>
    </row>
    <row r="183" spans="1:4" s="326" customFormat="1" ht="15.6" customHeight="1" x14ac:dyDescent="0.25">
      <c r="A183" s="344" t="s">
        <v>29883</v>
      </c>
      <c r="B183" s="345" t="s">
        <v>29884</v>
      </c>
      <c r="C183" s="346" t="s">
        <v>29872</v>
      </c>
      <c r="D183" s="347">
        <v>853.92</v>
      </c>
    </row>
    <row r="184" spans="1:4" s="326" customFormat="1" ht="15.6" customHeight="1" x14ac:dyDescent="0.25">
      <c r="A184" s="344" t="s">
        <v>29885</v>
      </c>
      <c r="B184" s="345" t="s">
        <v>29886</v>
      </c>
      <c r="C184" s="346" t="s">
        <v>29872</v>
      </c>
      <c r="D184" s="347">
        <v>857.4</v>
      </c>
    </row>
    <row r="185" spans="1:4" s="326" customFormat="1" ht="15.6" customHeight="1" x14ac:dyDescent="0.25">
      <c r="A185" s="344" t="s">
        <v>29887</v>
      </c>
      <c r="B185" s="345" t="s">
        <v>29888</v>
      </c>
      <c r="C185" s="346"/>
      <c r="D185" s="347"/>
    </row>
    <row r="186" spans="1:4" s="326" customFormat="1" ht="15.6" customHeight="1" x14ac:dyDescent="0.25">
      <c r="A186" s="344" t="s">
        <v>29889</v>
      </c>
      <c r="B186" s="345" t="s">
        <v>29890</v>
      </c>
      <c r="C186" s="346" t="s">
        <v>7</v>
      </c>
      <c r="D186" s="347">
        <v>2.33</v>
      </c>
    </row>
    <row r="187" spans="1:4" s="326" customFormat="1" ht="15.6" customHeight="1" x14ac:dyDescent="0.25">
      <c r="A187" s="344" t="s">
        <v>29891</v>
      </c>
      <c r="B187" s="345" t="s">
        <v>29892</v>
      </c>
      <c r="C187" s="346" t="s">
        <v>7</v>
      </c>
      <c r="D187" s="347">
        <v>22.86</v>
      </c>
    </row>
    <row r="188" spans="1:4" s="326" customFormat="1" ht="15.6" customHeight="1" x14ac:dyDescent="0.25">
      <c r="A188" s="344" t="s">
        <v>29893</v>
      </c>
      <c r="B188" s="345" t="s">
        <v>29894</v>
      </c>
      <c r="C188" s="346" t="s">
        <v>7</v>
      </c>
      <c r="D188" s="347">
        <v>42.77</v>
      </c>
    </row>
    <row r="189" spans="1:4" s="326" customFormat="1" ht="15.6" customHeight="1" x14ac:dyDescent="0.25">
      <c r="A189" s="344" t="s">
        <v>29895</v>
      </c>
      <c r="B189" s="345" t="s">
        <v>29896</v>
      </c>
      <c r="C189" s="346" t="s">
        <v>7</v>
      </c>
      <c r="D189" s="347">
        <v>99.95</v>
      </c>
    </row>
    <row r="190" spans="1:4" s="326" customFormat="1" ht="15.6" customHeight="1" x14ac:dyDescent="0.25">
      <c r="A190" s="344" t="s">
        <v>29897</v>
      </c>
      <c r="B190" s="345" t="s">
        <v>29898</v>
      </c>
      <c r="C190" s="346" t="s">
        <v>7</v>
      </c>
      <c r="D190" s="347">
        <v>99.64</v>
      </c>
    </row>
    <row r="191" spans="1:4" s="326" customFormat="1" ht="15.6" customHeight="1" x14ac:dyDescent="0.25">
      <c r="A191" s="344" t="s">
        <v>29899</v>
      </c>
      <c r="B191" s="345" t="s">
        <v>29900</v>
      </c>
      <c r="C191" s="346" t="s">
        <v>29901</v>
      </c>
      <c r="D191" s="347">
        <v>42.33</v>
      </c>
    </row>
    <row r="192" spans="1:4" s="326" customFormat="1" ht="15.6" customHeight="1" x14ac:dyDescent="0.25">
      <c r="A192" s="344" t="s">
        <v>29902</v>
      </c>
      <c r="B192" s="345" t="s">
        <v>29903</v>
      </c>
      <c r="C192" s="346" t="s">
        <v>7</v>
      </c>
      <c r="D192" s="347">
        <v>16.71</v>
      </c>
    </row>
    <row r="193" spans="1:4" s="326" customFormat="1" ht="15.6" customHeight="1" x14ac:dyDescent="0.25">
      <c r="A193" s="344" t="s">
        <v>29904</v>
      </c>
      <c r="B193" s="345" t="s">
        <v>29905</v>
      </c>
      <c r="C193" s="346" t="s">
        <v>7</v>
      </c>
      <c r="D193" s="347">
        <v>122.03</v>
      </c>
    </row>
    <row r="194" spans="1:4" s="326" customFormat="1" ht="15.6" customHeight="1" x14ac:dyDescent="0.25">
      <c r="A194" s="344" t="s">
        <v>29906</v>
      </c>
      <c r="B194" s="345" t="s">
        <v>29907</v>
      </c>
      <c r="C194" s="346" t="s">
        <v>7</v>
      </c>
      <c r="D194" s="347">
        <v>136.81</v>
      </c>
    </row>
    <row r="195" spans="1:4" s="326" customFormat="1" ht="15.6" customHeight="1" x14ac:dyDescent="0.25">
      <c r="A195" s="344" t="s">
        <v>29908</v>
      </c>
      <c r="B195" s="345" t="s">
        <v>29909</v>
      </c>
      <c r="C195" s="346" t="s">
        <v>10</v>
      </c>
      <c r="D195" s="347">
        <v>105.66</v>
      </c>
    </row>
    <row r="196" spans="1:4" s="326" customFormat="1" ht="15.6" customHeight="1" x14ac:dyDescent="0.25">
      <c r="A196" s="344" t="s">
        <v>29910</v>
      </c>
      <c r="B196" s="345" t="s">
        <v>29911</v>
      </c>
      <c r="C196" s="346"/>
      <c r="D196" s="347"/>
    </row>
    <row r="197" spans="1:4" s="326" customFormat="1" ht="15.6" customHeight="1" x14ac:dyDescent="0.25">
      <c r="A197" s="344" t="s">
        <v>29912</v>
      </c>
      <c r="B197" s="345" t="s">
        <v>29913</v>
      </c>
      <c r="C197" s="346" t="s">
        <v>14</v>
      </c>
      <c r="D197" s="347">
        <v>10.77</v>
      </c>
    </row>
    <row r="198" spans="1:4" s="326" customFormat="1" ht="15.6" customHeight="1" x14ac:dyDescent="0.25">
      <c r="A198" s="344" t="s">
        <v>29914</v>
      </c>
      <c r="B198" s="345" t="s">
        <v>29915</v>
      </c>
      <c r="C198" s="346" t="s">
        <v>14</v>
      </c>
      <c r="D198" s="347">
        <v>27.18</v>
      </c>
    </row>
    <row r="199" spans="1:4" s="326" customFormat="1" ht="15.6" customHeight="1" x14ac:dyDescent="0.25">
      <c r="A199" s="344" t="s">
        <v>29916</v>
      </c>
      <c r="B199" s="345" t="s">
        <v>29917</v>
      </c>
      <c r="C199" s="346" t="s">
        <v>7</v>
      </c>
      <c r="D199" s="347">
        <v>10.77</v>
      </c>
    </row>
    <row r="200" spans="1:4" s="326" customFormat="1" ht="15.6" customHeight="1" x14ac:dyDescent="0.25">
      <c r="A200" s="344" t="s">
        <v>29918</v>
      </c>
      <c r="B200" s="345" t="s">
        <v>29919</v>
      </c>
      <c r="C200" s="346" t="s">
        <v>7</v>
      </c>
      <c r="D200" s="347">
        <v>27.18</v>
      </c>
    </row>
    <row r="201" spans="1:4" s="326" customFormat="1" ht="15.6" customHeight="1" x14ac:dyDescent="0.25">
      <c r="A201" s="344" t="s">
        <v>29920</v>
      </c>
      <c r="B201" s="345" t="s">
        <v>29921</v>
      </c>
      <c r="C201" s="346" t="s">
        <v>29872</v>
      </c>
      <c r="D201" s="347">
        <v>2168.96</v>
      </c>
    </row>
    <row r="202" spans="1:4" s="326" customFormat="1" ht="15.6" customHeight="1" x14ac:dyDescent="0.25">
      <c r="A202" s="344" t="s">
        <v>29922</v>
      </c>
      <c r="B202" s="345" t="s">
        <v>29923</v>
      </c>
      <c r="C202" s="346" t="s">
        <v>29924</v>
      </c>
      <c r="D202" s="347">
        <v>28.12</v>
      </c>
    </row>
    <row r="203" spans="1:4" s="326" customFormat="1" ht="15.6" customHeight="1" x14ac:dyDescent="0.25">
      <c r="A203" s="344" t="s">
        <v>29925</v>
      </c>
      <c r="B203" s="345" t="s">
        <v>29926</v>
      </c>
      <c r="C203" s="346" t="s">
        <v>29901</v>
      </c>
      <c r="D203" s="347">
        <v>16.989999999999998</v>
      </c>
    </row>
    <row r="204" spans="1:4" s="326" customFormat="1" ht="15.6" customHeight="1" x14ac:dyDescent="0.25">
      <c r="A204" s="344" t="s">
        <v>29927</v>
      </c>
      <c r="B204" s="345" t="s">
        <v>29928</v>
      </c>
      <c r="C204" s="346"/>
      <c r="D204" s="347"/>
    </row>
    <row r="205" spans="1:4" s="326" customFormat="1" ht="15.6" customHeight="1" x14ac:dyDescent="0.25">
      <c r="A205" s="344" t="s">
        <v>29929</v>
      </c>
      <c r="B205" s="345" t="s">
        <v>29930</v>
      </c>
      <c r="C205" s="346" t="s">
        <v>29872</v>
      </c>
      <c r="D205" s="347">
        <v>13563.84</v>
      </c>
    </row>
    <row r="206" spans="1:4" s="326" customFormat="1" ht="15.6" customHeight="1" x14ac:dyDescent="0.25">
      <c r="A206" s="344" t="s">
        <v>29931</v>
      </c>
      <c r="B206" s="345" t="s">
        <v>29932</v>
      </c>
      <c r="C206" s="346" t="s">
        <v>29872</v>
      </c>
      <c r="D206" s="347">
        <v>24627.72</v>
      </c>
    </row>
    <row r="207" spans="1:4" s="326" customFormat="1" ht="15.6" customHeight="1" x14ac:dyDescent="0.25">
      <c r="A207" s="344" t="s">
        <v>29933</v>
      </c>
      <c r="B207" s="345" t="s">
        <v>29934</v>
      </c>
      <c r="C207" s="346"/>
      <c r="D207" s="347"/>
    </row>
    <row r="208" spans="1:4" s="326" customFormat="1" ht="15.6" customHeight="1" x14ac:dyDescent="0.25">
      <c r="A208" s="344" t="s">
        <v>29935</v>
      </c>
      <c r="B208" s="345" t="s">
        <v>29936</v>
      </c>
      <c r="C208" s="346" t="s">
        <v>7</v>
      </c>
      <c r="D208" s="347">
        <v>913.45</v>
      </c>
    </row>
    <row r="209" spans="1:4" s="326" customFormat="1" ht="15.6" customHeight="1" x14ac:dyDescent="0.25">
      <c r="A209" s="344" t="s">
        <v>29937</v>
      </c>
      <c r="B209" s="345" t="s">
        <v>29938</v>
      </c>
      <c r="C209" s="346" t="s">
        <v>7</v>
      </c>
      <c r="D209" s="347">
        <v>332.89</v>
      </c>
    </row>
    <row r="210" spans="1:4" s="326" customFormat="1" ht="15.6" customHeight="1" x14ac:dyDescent="0.25">
      <c r="A210" s="344" t="s">
        <v>29939</v>
      </c>
      <c r="B210" s="345" t="s">
        <v>29940</v>
      </c>
      <c r="C210" s="346" t="s">
        <v>7</v>
      </c>
      <c r="D210" s="347">
        <v>189.04</v>
      </c>
    </row>
    <row r="211" spans="1:4" s="326" customFormat="1" ht="15.6" customHeight="1" x14ac:dyDescent="0.25">
      <c r="A211" s="344" t="s">
        <v>29941</v>
      </c>
      <c r="B211" s="345" t="s">
        <v>29942</v>
      </c>
      <c r="C211" s="346"/>
      <c r="D211" s="347"/>
    </row>
    <row r="212" spans="1:4" s="326" customFormat="1" ht="15.6" customHeight="1" x14ac:dyDescent="0.25">
      <c r="A212" s="344" t="s">
        <v>29943</v>
      </c>
      <c r="B212" s="345" t="s">
        <v>29944</v>
      </c>
      <c r="C212" s="346" t="s">
        <v>7</v>
      </c>
      <c r="D212" s="347">
        <v>6.89</v>
      </c>
    </row>
    <row r="213" spans="1:4" s="326" customFormat="1" ht="15.6" customHeight="1" x14ac:dyDescent="0.25">
      <c r="A213" s="344" t="s">
        <v>29945</v>
      </c>
      <c r="B213" s="345" t="s">
        <v>29946</v>
      </c>
      <c r="C213" s="346" t="s">
        <v>7</v>
      </c>
      <c r="D213" s="347">
        <v>3.95</v>
      </c>
    </row>
    <row r="214" spans="1:4" s="326" customFormat="1" ht="15.6" customHeight="1" x14ac:dyDescent="0.25">
      <c r="A214" s="344" t="s">
        <v>29947</v>
      </c>
      <c r="B214" s="345" t="s">
        <v>29948</v>
      </c>
      <c r="C214" s="346" t="s">
        <v>7</v>
      </c>
      <c r="D214" s="347">
        <v>4.22</v>
      </c>
    </row>
    <row r="215" spans="1:4" s="326" customFormat="1" ht="15.6" customHeight="1" x14ac:dyDescent="0.25">
      <c r="A215" s="344" t="s">
        <v>29949</v>
      </c>
      <c r="B215" s="345" t="s">
        <v>29950</v>
      </c>
      <c r="C215" s="346" t="s">
        <v>10</v>
      </c>
      <c r="D215" s="347">
        <v>70.97</v>
      </c>
    </row>
    <row r="216" spans="1:4" s="326" customFormat="1" ht="15.6" customHeight="1" x14ac:dyDescent="0.25">
      <c r="A216" s="344" t="s">
        <v>29951</v>
      </c>
      <c r="B216" s="345" t="s">
        <v>29952</v>
      </c>
      <c r="C216" s="346" t="s">
        <v>10</v>
      </c>
      <c r="D216" s="347">
        <v>83.58</v>
      </c>
    </row>
    <row r="217" spans="1:4" s="326" customFormat="1" ht="15.6" customHeight="1" x14ac:dyDescent="0.25">
      <c r="A217" s="344" t="s">
        <v>29953</v>
      </c>
      <c r="B217" s="345" t="s">
        <v>29954</v>
      </c>
      <c r="C217" s="346"/>
      <c r="D217" s="347"/>
    </row>
    <row r="218" spans="1:4" s="326" customFormat="1" ht="15.6" customHeight="1" x14ac:dyDescent="0.25">
      <c r="A218" s="344" t="s">
        <v>29955</v>
      </c>
      <c r="B218" s="345" t="s">
        <v>29956</v>
      </c>
      <c r="C218" s="346" t="s">
        <v>7</v>
      </c>
      <c r="D218" s="347">
        <v>15.65</v>
      </c>
    </row>
    <row r="219" spans="1:4" s="326" customFormat="1" ht="15.6" customHeight="1" x14ac:dyDescent="0.25">
      <c r="A219" s="344" t="s">
        <v>29957</v>
      </c>
      <c r="B219" s="345" t="s">
        <v>29958</v>
      </c>
      <c r="C219" s="346" t="s">
        <v>14</v>
      </c>
      <c r="D219" s="347">
        <v>1.23</v>
      </c>
    </row>
    <row r="220" spans="1:4" s="326" customFormat="1" ht="15.6" customHeight="1" x14ac:dyDescent="0.25">
      <c r="A220" s="344" t="s">
        <v>29959</v>
      </c>
      <c r="B220" s="345" t="s">
        <v>29960</v>
      </c>
      <c r="C220" s="346" t="s">
        <v>14</v>
      </c>
      <c r="D220" s="347">
        <v>1.23</v>
      </c>
    </row>
    <row r="221" spans="1:4" s="326" customFormat="1" ht="15.6" customHeight="1" x14ac:dyDescent="0.25">
      <c r="A221" s="344" t="s">
        <v>29961</v>
      </c>
      <c r="B221" s="345" t="s">
        <v>29962</v>
      </c>
      <c r="C221" s="346" t="s">
        <v>7</v>
      </c>
      <c r="D221" s="347">
        <v>1.58</v>
      </c>
    </row>
    <row r="222" spans="1:4" s="326" customFormat="1" ht="15.6" customHeight="1" x14ac:dyDescent="0.25">
      <c r="A222" s="344" t="s">
        <v>29963</v>
      </c>
      <c r="B222" s="345" t="s">
        <v>29964</v>
      </c>
      <c r="C222" s="346"/>
      <c r="D222" s="347"/>
    </row>
    <row r="223" spans="1:4" s="326" customFormat="1" ht="15.6" customHeight="1" x14ac:dyDescent="0.25">
      <c r="A223" s="344" t="s">
        <v>29965</v>
      </c>
      <c r="B223" s="345" t="s">
        <v>29966</v>
      </c>
      <c r="C223" s="346"/>
      <c r="D223" s="347"/>
    </row>
    <row r="224" spans="1:4" s="326" customFormat="1" ht="15.6" customHeight="1" x14ac:dyDescent="0.25">
      <c r="A224" s="344" t="s">
        <v>29967</v>
      </c>
      <c r="B224" s="345" t="s">
        <v>29968</v>
      </c>
      <c r="C224" s="346" t="s">
        <v>10</v>
      </c>
      <c r="D224" s="347">
        <v>194.04</v>
      </c>
    </row>
    <row r="225" spans="1:4" s="326" customFormat="1" ht="15.6" customHeight="1" x14ac:dyDescent="0.25">
      <c r="A225" s="344" t="s">
        <v>29969</v>
      </c>
      <c r="B225" s="345" t="s">
        <v>29970</v>
      </c>
      <c r="C225" s="346" t="s">
        <v>10</v>
      </c>
      <c r="D225" s="347">
        <v>352.8</v>
      </c>
    </row>
    <row r="226" spans="1:4" s="326" customFormat="1" ht="15.6" customHeight="1" x14ac:dyDescent="0.25">
      <c r="A226" s="344" t="s">
        <v>29971</v>
      </c>
      <c r="B226" s="345" t="s">
        <v>29972</v>
      </c>
      <c r="C226" s="346" t="s">
        <v>7</v>
      </c>
      <c r="D226" s="347">
        <v>26.46</v>
      </c>
    </row>
    <row r="227" spans="1:4" s="326" customFormat="1" ht="15.6" customHeight="1" x14ac:dyDescent="0.25">
      <c r="A227" s="344" t="s">
        <v>29973</v>
      </c>
      <c r="B227" s="345" t="s">
        <v>29974</v>
      </c>
      <c r="C227" s="346" t="s">
        <v>10</v>
      </c>
      <c r="D227" s="347">
        <v>531.95000000000005</v>
      </c>
    </row>
    <row r="228" spans="1:4" s="326" customFormat="1" ht="15.6" customHeight="1" x14ac:dyDescent="0.25">
      <c r="A228" s="344" t="s">
        <v>29975</v>
      </c>
      <c r="B228" s="345" t="s">
        <v>29976</v>
      </c>
      <c r="C228" s="346" t="s">
        <v>10</v>
      </c>
      <c r="D228" s="347">
        <v>511.62</v>
      </c>
    </row>
    <row r="229" spans="1:4" s="326" customFormat="1" ht="15.6" customHeight="1" x14ac:dyDescent="0.25">
      <c r="A229" s="344" t="s">
        <v>29977</v>
      </c>
      <c r="B229" s="345" t="s">
        <v>29978</v>
      </c>
      <c r="C229" s="346" t="s">
        <v>10</v>
      </c>
      <c r="D229" s="347">
        <v>293.77999999999997</v>
      </c>
    </row>
    <row r="230" spans="1:4" s="326" customFormat="1" ht="15.6" customHeight="1" x14ac:dyDescent="0.25">
      <c r="A230" s="344" t="s">
        <v>29979</v>
      </c>
      <c r="B230" s="345" t="s">
        <v>29980</v>
      </c>
      <c r="C230" s="346" t="s">
        <v>10</v>
      </c>
      <c r="D230" s="347">
        <v>273.45</v>
      </c>
    </row>
    <row r="231" spans="1:4" s="326" customFormat="1" ht="15.6" customHeight="1" x14ac:dyDescent="0.25">
      <c r="A231" s="344" t="s">
        <v>29981</v>
      </c>
      <c r="B231" s="345" t="s">
        <v>29982</v>
      </c>
      <c r="C231" s="346" t="s">
        <v>7</v>
      </c>
      <c r="D231" s="347">
        <v>28.92</v>
      </c>
    </row>
    <row r="232" spans="1:4" s="326" customFormat="1" ht="15.6" customHeight="1" x14ac:dyDescent="0.25">
      <c r="A232" s="344" t="s">
        <v>29983</v>
      </c>
      <c r="B232" s="345" t="s">
        <v>29984</v>
      </c>
      <c r="C232" s="346" t="s">
        <v>7</v>
      </c>
      <c r="D232" s="347">
        <v>27.35</v>
      </c>
    </row>
    <row r="233" spans="1:4" s="326" customFormat="1" ht="15.6" customHeight="1" x14ac:dyDescent="0.25">
      <c r="A233" s="344" t="s">
        <v>29985</v>
      </c>
      <c r="B233" s="345" t="s">
        <v>29986</v>
      </c>
      <c r="C233" s="346" t="s">
        <v>10</v>
      </c>
      <c r="D233" s="347">
        <v>289.14999999999998</v>
      </c>
    </row>
    <row r="234" spans="1:4" s="326" customFormat="1" ht="15.6" customHeight="1" x14ac:dyDescent="0.25">
      <c r="A234" s="344" t="s">
        <v>29987</v>
      </c>
      <c r="B234" s="345" t="s">
        <v>29988</v>
      </c>
      <c r="C234" s="346" t="s">
        <v>10</v>
      </c>
      <c r="D234" s="347">
        <v>273.45</v>
      </c>
    </row>
    <row r="235" spans="1:4" s="326" customFormat="1" ht="15.6" customHeight="1" x14ac:dyDescent="0.25">
      <c r="A235" s="344" t="s">
        <v>29989</v>
      </c>
      <c r="B235" s="345" t="s">
        <v>29990</v>
      </c>
      <c r="C235" s="346"/>
      <c r="D235" s="347"/>
    </row>
    <row r="236" spans="1:4" s="326" customFormat="1" ht="15.6" customHeight="1" x14ac:dyDescent="0.25">
      <c r="A236" s="344" t="s">
        <v>29991</v>
      </c>
      <c r="B236" s="345" t="s">
        <v>29992</v>
      </c>
      <c r="C236" s="346" t="s">
        <v>10</v>
      </c>
      <c r="D236" s="347">
        <v>105.84</v>
      </c>
    </row>
    <row r="237" spans="1:4" s="326" customFormat="1" ht="15.6" customHeight="1" x14ac:dyDescent="0.25">
      <c r="A237" s="344" t="s">
        <v>29993</v>
      </c>
      <c r="B237" s="345" t="s">
        <v>29994</v>
      </c>
      <c r="C237" s="346" t="s">
        <v>10</v>
      </c>
      <c r="D237" s="347">
        <v>70.56</v>
      </c>
    </row>
    <row r="238" spans="1:4" s="326" customFormat="1" ht="15.6" customHeight="1" x14ac:dyDescent="0.25">
      <c r="A238" s="344" t="s">
        <v>29995</v>
      </c>
      <c r="B238" s="345" t="s">
        <v>29996</v>
      </c>
      <c r="C238" s="346"/>
      <c r="D238" s="347"/>
    </row>
    <row r="239" spans="1:4" s="326" customFormat="1" ht="15.6" customHeight="1" x14ac:dyDescent="0.25">
      <c r="A239" s="344" t="s">
        <v>18745</v>
      </c>
      <c r="B239" s="345" t="s">
        <v>18747</v>
      </c>
      <c r="C239" s="346" t="s">
        <v>7</v>
      </c>
      <c r="D239" s="347">
        <v>2.65</v>
      </c>
    </row>
    <row r="240" spans="1:4" s="326" customFormat="1" ht="15.6" customHeight="1" x14ac:dyDescent="0.25">
      <c r="A240" s="344" t="s">
        <v>29997</v>
      </c>
      <c r="B240" s="345" t="s">
        <v>29998</v>
      </c>
      <c r="C240" s="346" t="s">
        <v>7</v>
      </c>
      <c r="D240" s="347">
        <v>5.29</v>
      </c>
    </row>
    <row r="241" spans="1:4" s="326" customFormat="1" ht="15.6" customHeight="1" x14ac:dyDescent="0.25">
      <c r="A241" s="344" t="s">
        <v>29999</v>
      </c>
      <c r="B241" s="345" t="s">
        <v>30000</v>
      </c>
      <c r="C241" s="346" t="s">
        <v>7</v>
      </c>
      <c r="D241" s="347">
        <v>8.82</v>
      </c>
    </row>
    <row r="242" spans="1:4" s="326" customFormat="1" ht="15.6" customHeight="1" x14ac:dyDescent="0.25">
      <c r="A242" s="344" t="s">
        <v>30001</v>
      </c>
      <c r="B242" s="345" t="s">
        <v>30002</v>
      </c>
      <c r="C242" s="346"/>
      <c r="D242" s="347"/>
    </row>
    <row r="243" spans="1:4" s="326" customFormat="1" ht="15.6" customHeight="1" x14ac:dyDescent="0.25">
      <c r="A243" s="344" t="s">
        <v>30003</v>
      </c>
      <c r="B243" s="345" t="s">
        <v>30004</v>
      </c>
      <c r="C243" s="346" t="s">
        <v>7</v>
      </c>
      <c r="D243" s="347">
        <v>10.58</v>
      </c>
    </row>
    <row r="244" spans="1:4" s="326" customFormat="1" ht="15.6" customHeight="1" x14ac:dyDescent="0.25">
      <c r="A244" s="344" t="s">
        <v>30005</v>
      </c>
      <c r="B244" s="345" t="s">
        <v>30006</v>
      </c>
      <c r="C244" s="346" t="s">
        <v>7</v>
      </c>
      <c r="D244" s="347">
        <v>8.82</v>
      </c>
    </row>
    <row r="245" spans="1:4" s="326" customFormat="1" ht="15.6" customHeight="1" x14ac:dyDescent="0.25">
      <c r="A245" s="344" t="s">
        <v>30007</v>
      </c>
      <c r="B245" s="345" t="s">
        <v>30008</v>
      </c>
      <c r="C245" s="346" t="s">
        <v>14</v>
      </c>
      <c r="D245" s="347">
        <v>2.65</v>
      </c>
    </row>
    <row r="246" spans="1:4" s="326" customFormat="1" ht="15.6" customHeight="1" x14ac:dyDescent="0.25">
      <c r="A246" s="344" t="s">
        <v>30009</v>
      </c>
      <c r="B246" s="345" t="s">
        <v>30010</v>
      </c>
      <c r="C246" s="346"/>
      <c r="D246" s="347"/>
    </row>
    <row r="247" spans="1:4" s="326" customFormat="1" ht="15.6" customHeight="1" x14ac:dyDescent="0.25">
      <c r="A247" s="344" t="s">
        <v>30011</v>
      </c>
      <c r="B247" s="345" t="s">
        <v>30012</v>
      </c>
      <c r="C247" s="346" t="s">
        <v>7</v>
      </c>
      <c r="D247" s="347">
        <v>7.06</v>
      </c>
    </row>
    <row r="248" spans="1:4" s="326" customFormat="1" ht="15.6" customHeight="1" x14ac:dyDescent="0.25">
      <c r="A248" s="344" t="s">
        <v>30013</v>
      </c>
      <c r="B248" s="345" t="s">
        <v>30014</v>
      </c>
      <c r="C248" s="346"/>
      <c r="D248" s="347"/>
    </row>
    <row r="249" spans="1:4" s="326" customFormat="1" ht="15.6" customHeight="1" x14ac:dyDescent="0.25">
      <c r="A249" s="344" t="s">
        <v>30015</v>
      </c>
      <c r="B249" s="345" t="s">
        <v>30016</v>
      </c>
      <c r="C249" s="346" t="s">
        <v>7</v>
      </c>
      <c r="D249" s="347">
        <v>25.12</v>
      </c>
    </row>
    <row r="250" spans="1:4" s="326" customFormat="1" ht="15.6" customHeight="1" x14ac:dyDescent="0.25">
      <c r="A250" s="344" t="s">
        <v>30017</v>
      </c>
      <c r="B250" s="345" t="s">
        <v>30018</v>
      </c>
      <c r="C250" s="346" t="s">
        <v>7</v>
      </c>
      <c r="D250" s="347">
        <v>10.27</v>
      </c>
    </row>
    <row r="251" spans="1:4" s="326" customFormat="1" ht="15.6" customHeight="1" x14ac:dyDescent="0.25">
      <c r="A251" s="344" t="s">
        <v>30019</v>
      </c>
      <c r="B251" s="345" t="s">
        <v>30020</v>
      </c>
      <c r="C251" s="346"/>
      <c r="D251" s="347"/>
    </row>
    <row r="252" spans="1:4" s="326" customFormat="1" ht="15.6" customHeight="1" x14ac:dyDescent="0.25">
      <c r="A252" s="344" t="s">
        <v>30021</v>
      </c>
      <c r="B252" s="345" t="s">
        <v>30022</v>
      </c>
      <c r="C252" s="346" t="s">
        <v>7</v>
      </c>
      <c r="D252" s="347">
        <v>25.97</v>
      </c>
    </row>
    <row r="253" spans="1:4" s="326" customFormat="1" ht="15.6" customHeight="1" x14ac:dyDescent="0.25">
      <c r="A253" s="344" t="s">
        <v>30023</v>
      </c>
      <c r="B253" s="345" t="s">
        <v>30024</v>
      </c>
      <c r="C253" s="346" t="s">
        <v>7</v>
      </c>
      <c r="D253" s="347">
        <v>23.82</v>
      </c>
    </row>
    <row r="254" spans="1:4" s="326" customFormat="1" ht="15.6" customHeight="1" x14ac:dyDescent="0.25">
      <c r="A254" s="344" t="s">
        <v>30025</v>
      </c>
      <c r="B254" s="345" t="s">
        <v>30026</v>
      </c>
      <c r="C254" s="346" t="s">
        <v>7</v>
      </c>
      <c r="D254" s="347">
        <v>10.130000000000001</v>
      </c>
    </row>
    <row r="255" spans="1:4" s="326" customFormat="1" ht="15.6" customHeight="1" x14ac:dyDescent="0.25">
      <c r="A255" s="344" t="s">
        <v>30027</v>
      </c>
      <c r="B255" s="345" t="s">
        <v>30028</v>
      </c>
      <c r="C255" s="346" t="s">
        <v>7</v>
      </c>
      <c r="D255" s="347">
        <v>7.65</v>
      </c>
    </row>
    <row r="256" spans="1:4" s="326" customFormat="1" ht="15.6" customHeight="1" x14ac:dyDescent="0.25">
      <c r="A256" s="344" t="s">
        <v>30029</v>
      </c>
      <c r="B256" s="345" t="s">
        <v>30030</v>
      </c>
      <c r="C256" s="346" t="s">
        <v>7</v>
      </c>
      <c r="D256" s="347">
        <v>12.62</v>
      </c>
    </row>
    <row r="257" spans="1:4" s="326" customFormat="1" ht="15.6" customHeight="1" x14ac:dyDescent="0.25">
      <c r="A257" s="344" t="s">
        <v>30031</v>
      </c>
      <c r="B257" s="345" t="s">
        <v>30032</v>
      </c>
      <c r="C257" s="346"/>
      <c r="D257" s="347"/>
    </row>
    <row r="258" spans="1:4" s="326" customFormat="1" ht="15.6" customHeight="1" x14ac:dyDescent="0.25">
      <c r="A258" s="344" t="s">
        <v>30033</v>
      </c>
      <c r="B258" s="345" t="s">
        <v>30034</v>
      </c>
      <c r="C258" s="346" t="s">
        <v>7</v>
      </c>
      <c r="D258" s="347">
        <v>9.17</v>
      </c>
    </row>
    <row r="259" spans="1:4" s="326" customFormat="1" ht="15.6" customHeight="1" x14ac:dyDescent="0.25">
      <c r="A259" s="344" t="s">
        <v>30035</v>
      </c>
      <c r="B259" s="345" t="s">
        <v>30036</v>
      </c>
      <c r="C259" s="346" t="s">
        <v>7</v>
      </c>
      <c r="D259" s="347">
        <v>5.29</v>
      </c>
    </row>
    <row r="260" spans="1:4" s="326" customFormat="1" ht="15.6" customHeight="1" x14ac:dyDescent="0.25">
      <c r="A260" s="344" t="s">
        <v>30037</v>
      </c>
      <c r="B260" s="345" t="s">
        <v>30038</v>
      </c>
      <c r="C260" s="346" t="s">
        <v>7</v>
      </c>
      <c r="D260" s="347">
        <v>5.29</v>
      </c>
    </row>
    <row r="261" spans="1:4" s="326" customFormat="1" ht="15.6" customHeight="1" x14ac:dyDescent="0.25">
      <c r="A261" s="344" t="s">
        <v>30039</v>
      </c>
      <c r="B261" s="345" t="s">
        <v>30040</v>
      </c>
      <c r="C261" s="346" t="s">
        <v>7</v>
      </c>
      <c r="D261" s="347">
        <v>5.82</v>
      </c>
    </row>
    <row r="262" spans="1:4" s="326" customFormat="1" ht="15.6" customHeight="1" x14ac:dyDescent="0.25">
      <c r="A262" s="344" t="s">
        <v>30041</v>
      </c>
      <c r="B262" s="345" t="s">
        <v>30042</v>
      </c>
      <c r="C262" s="346"/>
      <c r="D262" s="347"/>
    </row>
    <row r="263" spans="1:4" s="326" customFormat="1" ht="15.6" customHeight="1" x14ac:dyDescent="0.25">
      <c r="A263" s="344" t="s">
        <v>30043</v>
      </c>
      <c r="B263" s="345" t="s">
        <v>30044</v>
      </c>
      <c r="C263" s="346" t="s">
        <v>7</v>
      </c>
      <c r="D263" s="347">
        <v>14.19</v>
      </c>
    </row>
    <row r="264" spans="1:4" s="326" customFormat="1" ht="15.6" customHeight="1" x14ac:dyDescent="0.25">
      <c r="A264" s="344" t="s">
        <v>30045</v>
      </c>
      <c r="B264" s="345" t="s">
        <v>30046</v>
      </c>
      <c r="C264" s="346" t="s">
        <v>7</v>
      </c>
      <c r="D264" s="347">
        <v>17.02</v>
      </c>
    </row>
    <row r="265" spans="1:4" s="326" customFormat="1" ht="15.6" customHeight="1" x14ac:dyDescent="0.25">
      <c r="A265" s="344" t="s">
        <v>30047</v>
      </c>
      <c r="B265" s="345" t="s">
        <v>30048</v>
      </c>
      <c r="C265" s="346" t="s">
        <v>14</v>
      </c>
      <c r="D265" s="347">
        <v>5.68</v>
      </c>
    </row>
    <row r="266" spans="1:4" s="326" customFormat="1" ht="15.6" customHeight="1" x14ac:dyDescent="0.25">
      <c r="A266" s="344" t="s">
        <v>30049</v>
      </c>
      <c r="B266" s="345" t="s">
        <v>30050</v>
      </c>
      <c r="C266" s="346"/>
      <c r="D266" s="347"/>
    </row>
    <row r="267" spans="1:4" s="326" customFormat="1" ht="15.6" customHeight="1" x14ac:dyDescent="0.25">
      <c r="A267" s="344" t="s">
        <v>30051</v>
      </c>
      <c r="B267" s="345" t="s">
        <v>30052</v>
      </c>
      <c r="C267" s="346" t="s">
        <v>14</v>
      </c>
      <c r="D267" s="347">
        <v>1.36</v>
      </c>
    </row>
    <row r="268" spans="1:4" s="326" customFormat="1" ht="15.6" customHeight="1" x14ac:dyDescent="0.25">
      <c r="A268" s="344" t="s">
        <v>30053</v>
      </c>
      <c r="B268" s="345" t="s">
        <v>30054</v>
      </c>
      <c r="C268" s="346" t="s">
        <v>14</v>
      </c>
      <c r="D268" s="347">
        <v>2.1</v>
      </c>
    </row>
    <row r="269" spans="1:4" s="326" customFormat="1" ht="15.6" customHeight="1" x14ac:dyDescent="0.25">
      <c r="A269" s="344" t="s">
        <v>30055</v>
      </c>
      <c r="B269" s="345" t="s">
        <v>30056</v>
      </c>
      <c r="C269" s="346" t="s">
        <v>7</v>
      </c>
      <c r="D269" s="347">
        <v>14.34</v>
      </c>
    </row>
    <row r="270" spans="1:4" s="326" customFormat="1" ht="15.6" customHeight="1" x14ac:dyDescent="0.25">
      <c r="A270" s="344" t="s">
        <v>30057</v>
      </c>
      <c r="B270" s="345" t="s">
        <v>30058</v>
      </c>
      <c r="C270" s="346" t="s">
        <v>7</v>
      </c>
      <c r="D270" s="347">
        <v>8.08</v>
      </c>
    </row>
    <row r="271" spans="1:4" s="326" customFormat="1" ht="15.6" customHeight="1" x14ac:dyDescent="0.25">
      <c r="A271" s="344" t="s">
        <v>30059</v>
      </c>
      <c r="B271" s="345" t="s">
        <v>30060</v>
      </c>
      <c r="C271" s="346" t="s">
        <v>7</v>
      </c>
      <c r="D271" s="347">
        <v>11.77</v>
      </c>
    </row>
    <row r="272" spans="1:4" s="326" customFormat="1" ht="15.6" customHeight="1" x14ac:dyDescent="0.25">
      <c r="A272" s="344" t="s">
        <v>30061</v>
      </c>
      <c r="B272" s="345" t="s">
        <v>30062</v>
      </c>
      <c r="C272" s="346" t="s">
        <v>7</v>
      </c>
      <c r="D272" s="347">
        <v>5.51</v>
      </c>
    </row>
    <row r="273" spans="1:4" s="326" customFormat="1" ht="15.6" customHeight="1" x14ac:dyDescent="0.25">
      <c r="A273" s="344" t="s">
        <v>30063</v>
      </c>
      <c r="B273" s="345" t="s">
        <v>30064</v>
      </c>
      <c r="C273" s="346"/>
      <c r="D273" s="347"/>
    </row>
    <row r="274" spans="1:4" s="326" customFormat="1" ht="15.6" customHeight="1" x14ac:dyDescent="0.25">
      <c r="A274" s="344" t="s">
        <v>30065</v>
      </c>
      <c r="B274" s="345" t="s">
        <v>30066</v>
      </c>
      <c r="C274" s="346" t="s">
        <v>7</v>
      </c>
      <c r="D274" s="347">
        <v>88.27</v>
      </c>
    </row>
    <row r="275" spans="1:4" s="326" customFormat="1" ht="15.6" customHeight="1" x14ac:dyDescent="0.25">
      <c r="A275" s="344" t="s">
        <v>30067</v>
      </c>
      <c r="B275" s="345" t="s">
        <v>30068</v>
      </c>
      <c r="C275" s="346" t="s">
        <v>8</v>
      </c>
      <c r="D275" s="347">
        <v>11.5</v>
      </c>
    </row>
    <row r="276" spans="1:4" s="326" customFormat="1" ht="15.6" customHeight="1" x14ac:dyDescent="0.25">
      <c r="A276" s="344" t="s">
        <v>30069</v>
      </c>
      <c r="B276" s="345" t="s">
        <v>30070</v>
      </c>
      <c r="C276" s="346"/>
      <c r="D276" s="347"/>
    </row>
    <row r="277" spans="1:4" s="326" customFormat="1" ht="15.6" customHeight="1" x14ac:dyDescent="0.25">
      <c r="A277" s="344" t="s">
        <v>30071</v>
      </c>
      <c r="B277" s="345" t="s">
        <v>30072</v>
      </c>
      <c r="C277" s="346"/>
      <c r="D277" s="347"/>
    </row>
    <row r="278" spans="1:4" s="326" customFormat="1" ht="15.6" customHeight="1" x14ac:dyDescent="0.25">
      <c r="A278" s="344" t="s">
        <v>30073</v>
      </c>
      <c r="B278" s="345" t="s">
        <v>30074</v>
      </c>
      <c r="C278" s="346" t="s">
        <v>7</v>
      </c>
      <c r="D278" s="347">
        <v>32.22</v>
      </c>
    </row>
    <row r="279" spans="1:4" s="326" customFormat="1" ht="15.6" customHeight="1" x14ac:dyDescent="0.25">
      <c r="A279" s="344" t="s">
        <v>30075</v>
      </c>
      <c r="B279" s="345" t="s">
        <v>30076</v>
      </c>
      <c r="C279" s="346" t="s">
        <v>7</v>
      </c>
      <c r="D279" s="347">
        <v>27.92</v>
      </c>
    </row>
    <row r="280" spans="1:4" s="326" customFormat="1" ht="15.6" customHeight="1" x14ac:dyDescent="0.25">
      <c r="A280" s="344" t="s">
        <v>30077</v>
      </c>
      <c r="B280" s="345" t="s">
        <v>30078</v>
      </c>
      <c r="C280" s="346" t="s">
        <v>7</v>
      </c>
      <c r="D280" s="347">
        <v>17.18</v>
      </c>
    </row>
    <row r="281" spans="1:4" s="326" customFormat="1" ht="15.6" customHeight="1" x14ac:dyDescent="0.25">
      <c r="A281" s="344" t="s">
        <v>30079</v>
      </c>
      <c r="B281" s="345" t="s">
        <v>30080</v>
      </c>
      <c r="C281" s="346" t="s">
        <v>7</v>
      </c>
      <c r="D281" s="347">
        <v>3.07</v>
      </c>
    </row>
    <row r="282" spans="1:4" s="326" customFormat="1" ht="15.6" customHeight="1" x14ac:dyDescent="0.25">
      <c r="A282" s="344" t="s">
        <v>30081</v>
      </c>
      <c r="B282" s="345" t="s">
        <v>30082</v>
      </c>
      <c r="C282" s="346" t="s">
        <v>14</v>
      </c>
      <c r="D282" s="347">
        <v>3.72</v>
      </c>
    </row>
    <row r="283" spans="1:4" s="326" customFormat="1" ht="15.6" customHeight="1" x14ac:dyDescent="0.25">
      <c r="A283" s="344" t="s">
        <v>30083</v>
      </c>
      <c r="B283" s="345" t="s">
        <v>30084</v>
      </c>
      <c r="C283" s="346" t="s">
        <v>14</v>
      </c>
      <c r="D283" s="347">
        <v>10.94</v>
      </c>
    </row>
    <row r="284" spans="1:4" s="326" customFormat="1" ht="15.6" customHeight="1" x14ac:dyDescent="0.25">
      <c r="A284" s="344" t="s">
        <v>30085</v>
      </c>
      <c r="B284" s="345" t="s">
        <v>30086</v>
      </c>
      <c r="C284" s="346"/>
      <c r="D284" s="347"/>
    </row>
    <row r="285" spans="1:4" s="326" customFormat="1" ht="15.6" customHeight="1" x14ac:dyDescent="0.25">
      <c r="A285" s="344" t="s">
        <v>30087</v>
      </c>
      <c r="B285" s="345" t="s">
        <v>30088</v>
      </c>
      <c r="C285" s="346" t="s">
        <v>14</v>
      </c>
      <c r="D285" s="347">
        <v>1.17</v>
      </c>
    </row>
    <row r="286" spans="1:4" s="326" customFormat="1" ht="15.6" customHeight="1" x14ac:dyDescent="0.25">
      <c r="A286" s="344" t="s">
        <v>30089</v>
      </c>
      <c r="B286" s="345" t="s">
        <v>30090</v>
      </c>
      <c r="C286" s="346" t="s">
        <v>14</v>
      </c>
      <c r="D286" s="347">
        <v>3.91</v>
      </c>
    </row>
    <row r="287" spans="1:4" s="326" customFormat="1" ht="15.6" customHeight="1" x14ac:dyDescent="0.25">
      <c r="A287" s="344" t="s">
        <v>30091</v>
      </c>
      <c r="B287" s="345" t="s">
        <v>30092</v>
      </c>
      <c r="C287" s="346" t="s">
        <v>7</v>
      </c>
      <c r="D287" s="347">
        <v>21.51</v>
      </c>
    </row>
    <row r="288" spans="1:4" s="326" customFormat="1" ht="15.6" customHeight="1" x14ac:dyDescent="0.25">
      <c r="A288" s="344" t="s">
        <v>30093</v>
      </c>
      <c r="B288" s="345" t="s">
        <v>30094</v>
      </c>
      <c r="C288" s="346" t="s">
        <v>7</v>
      </c>
      <c r="D288" s="347">
        <v>17.61</v>
      </c>
    </row>
    <row r="289" spans="1:4" s="326" customFormat="1" ht="15.6" customHeight="1" x14ac:dyDescent="0.25">
      <c r="A289" s="344" t="s">
        <v>30095</v>
      </c>
      <c r="B289" s="345" t="s">
        <v>30096</v>
      </c>
      <c r="C289" s="346" t="s">
        <v>7</v>
      </c>
      <c r="D289" s="347">
        <v>15.65</v>
      </c>
    </row>
    <row r="290" spans="1:4" s="326" customFormat="1" ht="15.6" customHeight="1" x14ac:dyDescent="0.25">
      <c r="A290" s="344" t="s">
        <v>30097</v>
      </c>
      <c r="B290" s="345" t="s">
        <v>30098</v>
      </c>
      <c r="C290" s="346" t="s">
        <v>7</v>
      </c>
      <c r="D290" s="347">
        <v>11.73</v>
      </c>
    </row>
    <row r="291" spans="1:4" s="326" customFormat="1" ht="15.6" customHeight="1" x14ac:dyDescent="0.25">
      <c r="A291" s="344" t="s">
        <v>30099</v>
      </c>
      <c r="B291" s="345" t="s">
        <v>30100</v>
      </c>
      <c r="C291" s="346" t="s">
        <v>16</v>
      </c>
      <c r="D291" s="347">
        <v>2.2599999999999998</v>
      </c>
    </row>
    <row r="292" spans="1:4" s="326" customFormat="1" ht="15.6" customHeight="1" x14ac:dyDescent="0.25">
      <c r="A292" s="344" t="s">
        <v>30101</v>
      </c>
      <c r="B292" s="345" t="s">
        <v>30102</v>
      </c>
      <c r="C292" s="346"/>
      <c r="D292" s="347"/>
    </row>
    <row r="293" spans="1:4" s="326" customFormat="1" ht="15.6" customHeight="1" x14ac:dyDescent="0.25">
      <c r="A293" s="344" t="s">
        <v>30103</v>
      </c>
      <c r="B293" s="345" t="s">
        <v>30104</v>
      </c>
      <c r="C293" s="346" t="s">
        <v>7</v>
      </c>
      <c r="D293" s="347">
        <v>14.11</v>
      </c>
    </row>
    <row r="294" spans="1:4" s="326" customFormat="1" ht="15.6" customHeight="1" x14ac:dyDescent="0.25">
      <c r="A294" s="344" t="s">
        <v>30105</v>
      </c>
      <c r="B294" s="345" t="s">
        <v>30106</v>
      </c>
      <c r="C294" s="346" t="s">
        <v>7</v>
      </c>
      <c r="D294" s="347">
        <v>7.06</v>
      </c>
    </row>
    <row r="295" spans="1:4" s="326" customFormat="1" ht="15.6" customHeight="1" x14ac:dyDescent="0.25">
      <c r="A295" s="344" t="s">
        <v>30107</v>
      </c>
      <c r="B295" s="345" t="s">
        <v>30108</v>
      </c>
      <c r="C295" s="346" t="s">
        <v>14</v>
      </c>
      <c r="D295" s="347">
        <v>5.29</v>
      </c>
    </row>
    <row r="296" spans="1:4" s="326" customFormat="1" ht="15.6" customHeight="1" x14ac:dyDescent="0.25">
      <c r="A296" s="344" t="s">
        <v>30109</v>
      </c>
      <c r="B296" s="345" t="s">
        <v>30110</v>
      </c>
      <c r="C296" s="346" t="s">
        <v>14</v>
      </c>
      <c r="D296" s="347">
        <v>8.82</v>
      </c>
    </row>
    <row r="297" spans="1:4" s="326" customFormat="1" ht="15.6" customHeight="1" x14ac:dyDescent="0.25">
      <c r="A297" s="344" t="s">
        <v>30111</v>
      </c>
      <c r="B297" s="345" t="s">
        <v>30112</v>
      </c>
      <c r="C297" s="346" t="s">
        <v>7</v>
      </c>
      <c r="D297" s="347">
        <v>10.74</v>
      </c>
    </row>
    <row r="298" spans="1:4" s="326" customFormat="1" ht="15.6" customHeight="1" x14ac:dyDescent="0.25">
      <c r="A298" s="344" t="s">
        <v>30113</v>
      </c>
      <c r="B298" s="345" t="s">
        <v>30114</v>
      </c>
      <c r="C298" s="346"/>
      <c r="D298" s="347"/>
    </row>
    <row r="299" spans="1:4" s="326" customFormat="1" ht="15.6" customHeight="1" x14ac:dyDescent="0.25">
      <c r="A299" s="344" t="s">
        <v>30115</v>
      </c>
      <c r="B299" s="345" t="s">
        <v>30116</v>
      </c>
      <c r="C299" s="346" t="s">
        <v>7</v>
      </c>
      <c r="D299" s="347">
        <v>37.74</v>
      </c>
    </row>
    <row r="300" spans="1:4" s="326" customFormat="1" ht="15.6" customHeight="1" x14ac:dyDescent="0.25">
      <c r="A300" s="344" t="s">
        <v>30117</v>
      </c>
      <c r="B300" s="345" t="s">
        <v>30118</v>
      </c>
      <c r="C300" s="346" t="s">
        <v>7</v>
      </c>
      <c r="D300" s="347">
        <v>22.93</v>
      </c>
    </row>
    <row r="301" spans="1:4" s="326" customFormat="1" ht="15.6" customHeight="1" x14ac:dyDescent="0.25">
      <c r="A301" s="344" t="s">
        <v>30119</v>
      </c>
      <c r="B301" s="345" t="s">
        <v>30120</v>
      </c>
      <c r="C301" s="346" t="s">
        <v>14</v>
      </c>
      <c r="D301" s="347">
        <v>15.88</v>
      </c>
    </row>
    <row r="302" spans="1:4" s="326" customFormat="1" ht="15.6" customHeight="1" x14ac:dyDescent="0.25">
      <c r="A302" s="344" t="s">
        <v>30121</v>
      </c>
      <c r="B302" s="345" t="s">
        <v>30122</v>
      </c>
      <c r="C302" s="346" t="s">
        <v>14</v>
      </c>
      <c r="D302" s="347">
        <v>17.64</v>
      </c>
    </row>
    <row r="303" spans="1:4" s="326" customFormat="1" ht="15.6" customHeight="1" x14ac:dyDescent="0.25">
      <c r="A303" s="344" t="s">
        <v>30123</v>
      </c>
      <c r="B303" s="345" t="s">
        <v>30124</v>
      </c>
      <c r="C303" s="346" t="s">
        <v>14</v>
      </c>
      <c r="D303" s="347">
        <v>14.11</v>
      </c>
    </row>
    <row r="304" spans="1:4" s="326" customFormat="1" ht="15.6" customHeight="1" x14ac:dyDescent="0.25">
      <c r="A304" s="344" t="s">
        <v>30125</v>
      </c>
      <c r="B304" s="345" t="s">
        <v>30126</v>
      </c>
      <c r="C304" s="346"/>
      <c r="D304" s="347"/>
    </row>
    <row r="305" spans="1:4" s="326" customFormat="1" ht="15.6" customHeight="1" x14ac:dyDescent="0.25">
      <c r="A305" s="344" t="s">
        <v>30127</v>
      </c>
      <c r="B305" s="345" t="s">
        <v>30128</v>
      </c>
      <c r="C305" s="346" t="s">
        <v>7</v>
      </c>
      <c r="D305" s="347">
        <v>49.47</v>
      </c>
    </row>
    <row r="306" spans="1:4" s="326" customFormat="1" ht="15.6" customHeight="1" x14ac:dyDescent="0.25">
      <c r="A306" s="344" t="s">
        <v>30129</v>
      </c>
      <c r="B306" s="345" t="s">
        <v>30130</v>
      </c>
      <c r="C306" s="346" t="s">
        <v>7</v>
      </c>
      <c r="D306" s="347">
        <v>10.58</v>
      </c>
    </row>
    <row r="307" spans="1:4" s="326" customFormat="1" ht="15.6" customHeight="1" x14ac:dyDescent="0.25">
      <c r="A307" s="344" t="s">
        <v>30131</v>
      </c>
      <c r="B307" s="345" t="s">
        <v>30132</v>
      </c>
      <c r="C307" s="346" t="s">
        <v>7</v>
      </c>
      <c r="D307" s="347">
        <v>13.69</v>
      </c>
    </row>
    <row r="308" spans="1:4" s="326" customFormat="1" ht="15.6" customHeight="1" x14ac:dyDescent="0.25">
      <c r="A308" s="344" t="s">
        <v>30133</v>
      </c>
      <c r="B308" s="345" t="s">
        <v>30134</v>
      </c>
      <c r="C308" s="346" t="s">
        <v>7</v>
      </c>
      <c r="D308" s="347">
        <v>23.47</v>
      </c>
    </row>
    <row r="309" spans="1:4" s="326" customFormat="1" ht="15.6" customHeight="1" x14ac:dyDescent="0.25">
      <c r="A309" s="344" t="s">
        <v>30135</v>
      </c>
      <c r="B309" s="345" t="s">
        <v>30136</v>
      </c>
      <c r="C309" s="346" t="s">
        <v>14</v>
      </c>
      <c r="D309" s="347">
        <v>11.73</v>
      </c>
    </row>
    <row r="310" spans="1:4" s="326" customFormat="1" ht="15.6" customHeight="1" x14ac:dyDescent="0.25">
      <c r="A310" s="344" t="s">
        <v>30137</v>
      </c>
      <c r="B310" s="345" t="s">
        <v>30138</v>
      </c>
      <c r="C310" s="346" t="s">
        <v>14</v>
      </c>
      <c r="D310" s="347">
        <v>2.65</v>
      </c>
    </row>
    <row r="311" spans="1:4" s="326" customFormat="1" ht="15.6" customHeight="1" x14ac:dyDescent="0.25">
      <c r="A311" s="344" t="s">
        <v>30139</v>
      </c>
      <c r="B311" s="345" t="s">
        <v>30140</v>
      </c>
      <c r="C311" s="346"/>
      <c r="D311" s="347"/>
    </row>
    <row r="312" spans="1:4" s="326" customFormat="1" ht="15.6" customHeight="1" x14ac:dyDescent="0.25">
      <c r="A312" s="344" t="s">
        <v>30141</v>
      </c>
      <c r="B312" s="345" t="s">
        <v>30142</v>
      </c>
      <c r="C312" s="346" t="s">
        <v>7</v>
      </c>
      <c r="D312" s="347">
        <v>49.47</v>
      </c>
    </row>
    <row r="313" spans="1:4" s="326" customFormat="1" ht="15.6" customHeight="1" x14ac:dyDescent="0.25">
      <c r="A313" s="344" t="s">
        <v>30143</v>
      </c>
      <c r="B313" s="345" t="s">
        <v>30144</v>
      </c>
      <c r="C313" s="346" t="s">
        <v>7</v>
      </c>
      <c r="D313" s="347">
        <v>3.91</v>
      </c>
    </row>
    <row r="314" spans="1:4" s="326" customFormat="1" ht="15.6" customHeight="1" x14ac:dyDescent="0.25">
      <c r="A314" s="344" t="s">
        <v>30145</v>
      </c>
      <c r="B314" s="345" t="s">
        <v>30146</v>
      </c>
      <c r="C314" s="346" t="s">
        <v>14</v>
      </c>
      <c r="D314" s="347">
        <v>3.64</v>
      </c>
    </row>
    <row r="315" spans="1:4" s="326" customFormat="1" ht="15.6" customHeight="1" x14ac:dyDescent="0.25">
      <c r="A315" s="344" t="s">
        <v>30147</v>
      </c>
      <c r="B315" s="345" t="s">
        <v>30148</v>
      </c>
      <c r="C315" s="346" t="s">
        <v>14</v>
      </c>
      <c r="D315" s="347">
        <v>0.88</v>
      </c>
    </row>
    <row r="316" spans="1:4" s="326" customFormat="1" ht="15.6" customHeight="1" x14ac:dyDescent="0.25">
      <c r="A316" s="344" t="s">
        <v>30149</v>
      </c>
      <c r="B316" s="345" t="s">
        <v>30150</v>
      </c>
      <c r="C316" s="346" t="s">
        <v>7</v>
      </c>
      <c r="D316" s="347">
        <v>43.04</v>
      </c>
    </row>
    <row r="317" spans="1:4" s="326" customFormat="1" ht="15.6" customHeight="1" x14ac:dyDescent="0.25">
      <c r="A317" s="344" t="s">
        <v>30151</v>
      </c>
      <c r="B317" s="345" t="s">
        <v>30152</v>
      </c>
      <c r="C317" s="346"/>
      <c r="D317" s="347"/>
    </row>
    <row r="318" spans="1:4" s="326" customFormat="1" ht="15.6" customHeight="1" x14ac:dyDescent="0.25">
      <c r="A318" s="344" t="s">
        <v>30153</v>
      </c>
      <c r="B318" s="345" t="s">
        <v>30154</v>
      </c>
      <c r="C318" s="346" t="s">
        <v>7</v>
      </c>
      <c r="D318" s="347">
        <v>10.95</v>
      </c>
    </row>
    <row r="319" spans="1:4" s="326" customFormat="1" ht="15.6" customHeight="1" x14ac:dyDescent="0.25">
      <c r="A319" s="344" t="s">
        <v>30155</v>
      </c>
      <c r="B319" s="345" t="s">
        <v>30156</v>
      </c>
      <c r="C319" s="346" t="s">
        <v>7</v>
      </c>
      <c r="D319" s="347">
        <v>5.87</v>
      </c>
    </row>
    <row r="320" spans="1:4" s="326" customFormat="1" ht="15.6" customHeight="1" x14ac:dyDescent="0.25">
      <c r="A320" s="344" t="s">
        <v>30157</v>
      </c>
      <c r="B320" s="345" t="s">
        <v>30158</v>
      </c>
      <c r="C320" s="346" t="s">
        <v>7</v>
      </c>
      <c r="D320" s="347">
        <v>4.41</v>
      </c>
    </row>
    <row r="321" spans="1:4" s="326" customFormat="1" ht="15.6" customHeight="1" x14ac:dyDescent="0.25">
      <c r="A321" s="344" t="s">
        <v>30159</v>
      </c>
      <c r="B321" s="345" t="s">
        <v>30160</v>
      </c>
      <c r="C321" s="346"/>
      <c r="D321" s="347"/>
    </row>
    <row r="322" spans="1:4" s="326" customFormat="1" ht="15.6" customHeight="1" x14ac:dyDescent="0.25">
      <c r="A322" s="344" t="s">
        <v>30161</v>
      </c>
      <c r="B322" s="345" t="s">
        <v>30162</v>
      </c>
      <c r="C322" s="346" t="s">
        <v>8</v>
      </c>
      <c r="D322" s="347">
        <v>19.559999999999999</v>
      </c>
    </row>
    <row r="323" spans="1:4" s="326" customFormat="1" ht="15.6" customHeight="1" x14ac:dyDescent="0.25">
      <c r="A323" s="344" t="s">
        <v>30163</v>
      </c>
      <c r="B323" s="345" t="s">
        <v>30164</v>
      </c>
      <c r="C323" s="346" t="s">
        <v>14</v>
      </c>
      <c r="D323" s="347">
        <v>1.5</v>
      </c>
    </row>
    <row r="324" spans="1:4" s="326" customFormat="1" ht="15.6" customHeight="1" x14ac:dyDescent="0.25">
      <c r="A324" s="344" t="s">
        <v>30165</v>
      </c>
      <c r="B324" s="345" t="s">
        <v>30166</v>
      </c>
      <c r="C324" s="346" t="s">
        <v>14</v>
      </c>
      <c r="D324" s="347">
        <v>11.73</v>
      </c>
    </row>
    <row r="325" spans="1:4" s="326" customFormat="1" ht="15.6" customHeight="1" x14ac:dyDescent="0.25">
      <c r="A325" s="344" t="s">
        <v>30167</v>
      </c>
      <c r="B325" s="345" t="s">
        <v>30168</v>
      </c>
      <c r="C325" s="346" t="s">
        <v>7</v>
      </c>
      <c r="D325" s="347">
        <v>5.29</v>
      </c>
    </row>
    <row r="326" spans="1:4" s="326" customFormat="1" ht="15.6" customHeight="1" x14ac:dyDescent="0.25">
      <c r="A326" s="344" t="s">
        <v>30169</v>
      </c>
      <c r="B326" s="345" t="s">
        <v>30170</v>
      </c>
      <c r="C326" s="346" t="s">
        <v>7</v>
      </c>
      <c r="D326" s="347">
        <v>17.61</v>
      </c>
    </row>
    <row r="327" spans="1:4" s="326" customFormat="1" ht="15.6" customHeight="1" x14ac:dyDescent="0.25">
      <c r="A327" s="344" t="s">
        <v>30171</v>
      </c>
      <c r="B327" s="345" t="s">
        <v>30172</v>
      </c>
      <c r="C327" s="346"/>
      <c r="D327" s="347"/>
    </row>
    <row r="328" spans="1:4" s="326" customFormat="1" ht="15.6" customHeight="1" x14ac:dyDescent="0.25">
      <c r="A328" s="344" t="s">
        <v>30173</v>
      </c>
      <c r="B328" s="345" t="s">
        <v>30174</v>
      </c>
      <c r="C328" s="346" t="s">
        <v>7</v>
      </c>
      <c r="D328" s="347">
        <v>27.39</v>
      </c>
    </row>
    <row r="329" spans="1:4" s="326" customFormat="1" ht="15.6" customHeight="1" x14ac:dyDescent="0.25">
      <c r="A329" s="344" t="s">
        <v>30175</v>
      </c>
      <c r="B329" s="345" t="s">
        <v>30176</v>
      </c>
      <c r="C329" s="346" t="s">
        <v>8</v>
      </c>
      <c r="D329" s="347">
        <v>22.93</v>
      </c>
    </row>
    <row r="330" spans="1:4" s="326" customFormat="1" ht="15.6" customHeight="1" x14ac:dyDescent="0.25">
      <c r="A330" s="344" t="s">
        <v>30177</v>
      </c>
      <c r="B330" s="345" t="s">
        <v>30178</v>
      </c>
      <c r="C330" s="346" t="s">
        <v>14</v>
      </c>
      <c r="D330" s="347">
        <v>9.39</v>
      </c>
    </row>
    <row r="331" spans="1:4" s="326" customFormat="1" ht="15.6" customHeight="1" x14ac:dyDescent="0.25">
      <c r="A331" s="344" t="s">
        <v>30179</v>
      </c>
      <c r="B331" s="345" t="s">
        <v>30180</v>
      </c>
      <c r="C331" s="346" t="s">
        <v>14</v>
      </c>
      <c r="D331" s="347">
        <v>6.44</v>
      </c>
    </row>
    <row r="332" spans="1:4" s="326" customFormat="1" ht="15.6" customHeight="1" x14ac:dyDescent="0.25">
      <c r="A332" s="344" t="s">
        <v>30181</v>
      </c>
      <c r="B332" s="345" t="s">
        <v>30182</v>
      </c>
      <c r="C332" s="346" t="s">
        <v>7</v>
      </c>
      <c r="D332" s="347">
        <v>27.39</v>
      </c>
    </row>
    <row r="333" spans="1:4" s="326" customFormat="1" ht="15.6" customHeight="1" x14ac:dyDescent="0.25">
      <c r="A333" s="344" t="s">
        <v>30183</v>
      </c>
      <c r="B333" s="345" t="s">
        <v>30184</v>
      </c>
      <c r="C333" s="346" t="s">
        <v>14</v>
      </c>
      <c r="D333" s="347">
        <v>31.29</v>
      </c>
    </row>
    <row r="334" spans="1:4" s="326" customFormat="1" ht="15.6" customHeight="1" x14ac:dyDescent="0.25">
      <c r="A334" s="344" t="s">
        <v>30185</v>
      </c>
      <c r="B334" s="345" t="s">
        <v>30186</v>
      </c>
      <c r="C334" s="346" t="s">
        <v>8</v>
      </c>
      <c r="D334" s="347">
        <v>22.93</v>
      </c>
    </row>
    <row r="335" spans="1:4" s="326" customFormat="1" ht="15.6" customHeight="1" x14ac:dyDescent="0.25">
      <c r="A335" s="344" t="s">
        <v>30187</v>
      </c>
      <c r="B335" s="345" t="s">
        <v>30188</v>
      </c>
      <c r="C335" s="346" t="s">
        <v>7</v>
      </c>
      <c r="D335" s="347">
        <v>3.72</v>
      </c>
    </row>
    <row r="336" spans="1:4" s="326" customFormat="1" ht="15.6" customHeight="1" x14ac:dyDescent="0.25">
      <c r="A336" s="344" t="s">
        <v>30189</v>
      </c>
      <c r="B336" s="345" t="s">
        <v>30190</v>
      </c>
      <c r="C336" s="346"/>
      <c r="D336" s="347"/>
    </row>
    <row r="337" spans="1:4" s="326" customFormat="1" ht="15.6" customHeight="1" x14ac:dyDescent="0.25">
      <c r="A337" s="344" t="s">
        <v>30191</v>
      </c>
      <c r="B337" s="345" t="s">
        <v>30192</v>
      </c>
      <c r="C337" s="346" t="s">
        <v>8</v>
      </c>
      <c r="D337" s="347">
        <v>10.74</v>
      </c>
    </row>
    <row r="338" spans="1:4" s="326" customFormat="1" ht="15.6" customHeight="1" x14ac:dyDescent="0.25">
      <c r="A338" s="344" t="s">
        <v>30193</v>
      </c>
      <c r="B338" s="345" t="s">
        <v>30194</v>
      </c>
      <c r="C338" s="346" t="s">
        <v>8</v>
      </c>
      <c r="D338" s="347">
        <v>4.3</v>
      </c>
    </row>
    <row r="339" spans="1:4" s="326" customFormat="1" ht="15.6" customHeight="1" x14ac:dyDescent="0.25">
      <c r="A339" s="344" t="s">
        <v>30195</v>
      </c>
      <c r="B339" s="345" t="s">
        <v>30196</v>
      </c>
      <c r="C339" s="346" t="s">
        <v>8</v>
      </c>
      <c r="D339" s="347">
        <v>2.15</v>
      </c>
    </row>
    <row r="340" spans="1:4" s="326" customFormat="1" ht="15.6" customHeight="1" x14ac:dyDescent="0.25">
      <c r="A340" s="344" t="s">
        <v>30197</v>
      </c>
      <c r="B340" s="345" t="s">
        <v>30198</v>
      </c>
      <c r="C340" s="346" t="s">
        <v>8</v>
      </c>
      <c r="D340" s="347">
        <v>16.93</v>
      </c>
    </row>
    <row r="341" spans="1:4" s="326" customFormat="1" ht="15.6" customHeight="1" x14ac:dyDescent="0.25">
      <c r="A341" s="344" t="s">
        <v>30199</v>
      </c>
      <c r="B341" s="345" t="s">
        <v>30200</v>
      </c>
      <c r="C341" s="346"/>
      <c r="D341" s="347"/>
    </row>
    <row r="342" spans="1:4" s="326" customFormat="1" ht="15.6" customHeight="1" x14ac:dyDescent="0.25">
      <c r="A342" s="344" t="s">
        <v>30201</v>
      </c>
      <c r="B342" s="345" t="s">
        <v>30202</v>
      </c>
      <c r="C342" s="346" t="s">
        <v>8</v>
      </c>
      <c r="D342" s="347">
        <v>38.6</v>
      </c>
    </row>
    <row r="343" spans="1:4" s="326" customFormat="1" ht="15.6" customHeight="1" x14ac:dyDescent="0.25">
      <c r="A343" s="344" t="s">
        <v>30203</v>
      </c>
      <c r="B343" s="345" t="s">
        <v>30204</v>
      </c>
      <c r="C343" s="346" t="s">
        <v>7</v>
      </c>
      <c r="D343" s="347">
        <v>54.77</v>
      </c>
    </row>
    <row r="344" spans="1:4" s="326" customFormat="1" ht="15.6" customHeight="1" x14ac:dyDescent="0.25">
      <c r="A344" s="344" t="s">
        <v>30205</v>
      </c>
      <c r="B344" s="345" t="s">
        <v>30206</v>
      </c>
      <c r="C344" s="346" t="s">
        <v>8</v>
      </c>
      <c r="D344" s="347">
        <v>12.89</v>
      </c>
    </row>
    <row r="345" spans="1:4" s="326" customFormat="1" ht="15.6" customHeight="1" x14ac:dyDescent="0.25">
      <c r="A345" s="344" t="s">
        <v>30207</v>
      </c>
      <c r="B345" s="345" t="s">
        <v>30208</v>
      </c>
      <c r="C345" s="346" t="s">
        <v>8</v>
      </c>
      <c r="D345" s="347">
        <v>5.37</v>
      </c>
    </row>
    <row r="346" spans="1:4" s="326" customFormat="1" ht="15.6" customHeight="1" x14ac:dyDescent="0.25">
      <c r="A346" s="344" t="s">
        <v>30209</v>
      </c>
      <c r="B346" s="345" t="s">
        <v>30210</v>
      </c>
      <c r="C346" s="346" t="s">
        <v>8</v>
      </c>
      <c r="D346" s="347">
        <v>49.34</v>
      </c>
    </row>
    <row r="347" spans="1:4" s="326" customFormat="1" ht="15.6" customHeight="1" x14ac:dyDescent="0.25">
      <c r="A347" s="344" t="s">
        <v>30211</v>
      </c>
      <c r="B347" s="345" t="s">
        <v>30212</v>
      </c>
      <c r="C347" s="346" t="s">
        <v>8</v>
      </c>
      <c r="D347" s="347">
        <v>28.3</v>
      </c>
    </row>
    <row r="348" spans="1:4" s="326" customFormat="1" ht="15.6" customHeight="1" x14ac:dyDescent="0.25">
      <c r="A348" s="344" t="s">
        <v>30213</v>
      </c>
      <c r="B348" s="345" t="s">
        <v>30214</v>
      </c>
      <c r="C348" s="346" t="s">
        <v>8</v>
      </c>
      <c r="D348" s="347">
        <v>28.3</v>
      </c>
    </row>
    <row r="349" spans="1:4" s="326" customFormat="1" ht="15.6" customHeight="1" x14ac:dyDescent="0.25">
      <c r="A349" s="344" t="s">
        <v>30215</v>
      </c>
      <c r="B349" s="345" t="s">
        <v>30216</v>
      </c>
      <c r="C349" s="346" t="s">
        <v>8</v>
      </c>
      <c r="D349" s="347">
        <v>6.69</v>
      </c>
    </row>
    <row r="350" spans="1:4" s="326" customFormat="1" ht="15.6" customHeight="1" x14ac:dyDescent="0.25">
      <c r="A350" s="344" t="s">
        <v>30217</v>
      </c>
      <c r="B350" s="345" t="s">
        <v>30218</v>
      </c>
      <c r="C350" s="346" t="s">
        <v>8</v>
      </c>
      <c r="D350" s="347">
        <v>10.29</v>
      </c>
    </row>
    <row r="351" spans="1:4" s="326" customFormat="1" ht="15.6" customHeight="1" x14ac:dyDescent="0.25">
      <c r="A351" s="344" t="s">
        <v>30219</v>
      </c>
      <c r="B351" s="345" t="s">
        <v>30220</v>
      </c>
      <c r="C351" s="346" t="s">
        <v>8</v>
      </c>
      <c r="D351" s="347">
        <v>19.55</v>
      </c>
    </row>
    <row r="352" spans="1:4" s="326" customFormat="1" ht="15.6" customHeight="1" x14ac:dyDescent="0.25">
      <c r="A352" s="344" t="s">
        <v>30221</v>
      </c>
      <c r="B352" s="345" t="s">
        <v>30222</v>
      </c>
      <c r="C352" s="346"/>
      <c r="D352" s="347"/>
    </row>
    <row r="353" spans="1:4" s="326" customFormat="1" ht="15.6" customHeight="1" x14ac:dyDescent="0.25">
      <c r="A353" s="344" t="s">
        <v>30223</v>
      </c>
      <c r="B353" s="345" t="s">
        <v>30224</v>
      </c>
      <c r="C353" s="346" t="s">
        <v>8</v>
      </c>
      <c r="D353" s="347">
        <v>81.97</v>
      </c>
    </row>
    <row r="354" spans="1:4" s="326" customFormat="1" ht="15.6" customHeight="1" x14ac:dyDescent="0.25">
      <c r="A354" s="344" t="s">
        <v>30225</v>
      </c>
      <c r="B354" s="345" t="s">
        <v>30226</v>
      </c>
      <c r="C354" s="346" t="s">
        <v>8</v>
      </c>
      <c r="D354" s="347">
        <v>65.06</v>
      </c>
    </row>
    <row r="355" spans="1:4" s="326" customFormat="1" ht="15.6" customHeight="1" x14ac:dyDescent="0.25">
      <c r="A355" s="344" t="s">
        <v>30227</v>
      </c>
      <c r="B355" s="345" t="s">
        <v>30228</v>
      </c>
      <c r="C355" s="346"/>
      <c r="D355" s="347"/>
    </row>
    <row r="356" spans="1:4" s="326" customFormat="1" ht="15.6" customHeight="1" x14ac:dyDescent="0.25">
      <c r="A356" s="344" t="s">
        <v>30229</v>
      </c>
      <c r="B356" s="345" t="s">
        <v>30230</v>
      </c>
      <c r="C356" s="346" t="s">
        <v>7</v>
      </c>
      <c r="D356" s="347">
        <v>5.29</v>
      </c>
    </row>
    <row r="357" spans="1:4" s="326" customFormat="1" ht="15.6" customHeight="1" x14ac:dyDescent="0.25">
      <c r="A357" s="344" t="s">
        <v>30231</v>
      </c>
      <c r="B357" s="345" t="s">
        <v>30232</v>
      </c>
      <c r="C357" s="346" t="s">
        <v>7</v>
      </c>
      <c r="D357" s="347">
        <v>0.88</v>
      </c>
    </row>
    <row r="358" spans="1:4" s="326" customFormat="1" ht="15.6" customHeight="1" x14ac:dyDescent="0.25">
      <c r="A358" s="344" t="s">
        <v>30233</v>
      </c>
      <c r="B358" s="345" t="s">
        <v>30234</v>
      </c>
      <c r="C358" s="346"/>
      <c r="D358" s="347"/>
    </row>
    <row r="359" spans="1:4" s="326" customFormat="1" ht="15.6" customHeight="1" x14ac:dyDescent="0.25">
      <c r="A359" s="344" t="s">
        <v>30235</v>
      </c>
      <c r="B359" s="345" t="s">
        <v>30236</v>
      </c>
      <c r="C359" s="346" t="s">
        <v>7</v>
      </c>
      <c r="D359" s="347">
        <v>12.87</v>
      </c>
    </row>
    <row r="360" spans="1:4" s="326" customFormat="1" ht="15.6" customHeight="1" x14ac:dyDescent="0.25">
      <c r="A360" s="344" t="s">
        <v>30237</v>
      </c>
      <c r="B360" s="345" t="s">
        <v>30238</v>
      </c>
      <c r="C360" s="346" t="s">
        <v>7</v>
      </c>
      <c r="D360" s="347">
        <v>39.119999999999997</v>
      </c>
    </row>
    <row r="361" spans="1:4" s="326" customFormat="1" ht="15.6" customHeight="1" x14ac:dyDescent="0.25">
      <c r="A361" s="344" t="s">
        <v>30239</v>
      </c>
      <c r="B361" s="345" t="s">
        <v>30240</v>
      </c>
      <c r="C361" s="346"/>
      <c r="D361" s="347"/>
    </row>
    <row r="362" spans="1:4" s="326" customFormat="1" ht="15.6" customHeight="1" x14ac:dyDescent="0.25">
      <c r="A362" s="344" t="s">
        <v>30241</v>
      </c>
      <c r="B362" s="345" t="s">
        <v>30242</v>
      </c>
      <c r="C362" s="346" t="s">
        <v>8</v>
      </c>
      <c r="D362" s="347">
        <v>17.350000000000001</v>
      </c>
    </row>
    <row r="363" spans="1:4" s="326" customFormat="1" ht="15.6" customHeight="1" x14ac:dyDescent="0.25">
      <c r="A363" s="344" t="s">
        <v>30243</v>
      </c>
      <c r="B363" s="345" t="s">
        <v>30244</v>
      </c>
      <c r="C363" s="346" t="s">
        <v>8</v>
      </c>
      <c r="D363" s="347">
        <v>65.06</v>
      </c>
    </row>
    <row r="364" spans="1:4" s="326" customFormat="1" ht="15.6" customHeight="1" x14ac:dyDescent="0.25">
      <c r="A364" s="344" t="s">
        <v>30245</v>
      </c>
      <c r="B364" s="345" t="s">
        <v>30246</v>
      </c>
      <c r="C364" s="346" t="s">
        <v>8</v>
      </c>
      <c r="D364" s="347">
        <v>21.69</v>
      </c>
    </row>
    <row r="365" spans="1:4" s="326" customFormat="1" ht="15.6" customHeight="1" x14ac:dyDescent="0.25">
      <c r="A365" s="344" t="s">
        <v>30247</v>
      </c>
      <c r="B365" s="345" t="s">
        <v>30248</v>
      </c>
      <c r="C365" s="346" t="s">
        <v>14</v>
      </c>
      <c r="D365" s="347">
        <v>17.350000000000001</v>
      </c>
    </row>
    <row r="366" spans="1:4" s="326" customFormat="1" ht="15.6" customHeight="1" x14ac:dyDescent="0.25">
      <c r="A366" s="344" t="s">
        <v>30249</v>
      </c>
      <c r="B366" s="345" t="s">
        <v>30250</v>
      </c>
      <c r="C366" s="346" t="s">
        <v>8</v>
      </c>
      <c r="D366" s="347">
        <v>6.51</v>
      </c>
    </row>
    <row r="367" spans="1:4" s="326" customFormat="1" ht="15.6" customHeight="1" x14ac:dyDescent="0.25">
      <c r="A367" s="344" t="s">
        <v>30251</v>
      </c>
      <c r="B367" s="345" t="s">
        <v>30252</v>
      </c>
      <c r="C367" s="346" t="s">
        <v>8</v>
      </c>
      <c r="D367" s="347">
        <v>6.51</v>
      </c>
    </row>
    <row r="368" spans="1:4" s="326" customFormat="1" ht="15.6" customHeight="1" x14ac:dyDescent="0.25">
      <c r="A368" s="344" t="s">
        <v>30253</v>
      </c>
      <c r="B368" s="345" t="s">
        <v>30254</v>
      </c>
      <c r="C368" s="346" t="s">
        <v>8</v>
      </c>
      <c r="D368" s="347">
        <v>43.37</v>
      </c>
    </row>
    <row r="369" spans="1:4" s="326" customFormat="1" ht="15.6" customHeight="1" x14ac:dyDescent="0.25">
      <c r="A369" s="344" t="s">
        <v>30255</v>
      </c>
      <c r="B369" s="345" t="s">
        <v>30256</v>
      </c>
      <c r="C369" s="346" t="s">
        <v>8</v>
      </c>
      <c r="D369" s="347">
        <v>21.69</v>
      </c>
    </row>
    <row r="370" spans="1:4" s="326" customFormat="1" ht="15.6" customHeight="1" x14ac:dyDescent="0.25">
      <c r="A370" s="344" t="s">
        <v>30257</v>
      </c>
      <c r="B370" s="345" t="s">
        <v>30258</v>
      </c>
      <c r="C370" s="346" t="s">
        <v>8</v>
      </c>
      <c r="D370" s="347">
        <v>19.52</v>
      </c>
    </row>
    <row r="371" spans="1:4" s="326" customFormat="1" ht="15.6" customHeight="1" x14ac:dyDescent="0.25">
      <c r="A371" s="344" t="s">
        <v>30259</v>
      </c>
      <c r="B371" s="345" t="s">
        <v>30260</v>
      </c>
      <c r="C371" s="346" t="s">
        <v>8</v>
      </c>
      <c r="D371" s="347">
        <v>17.350000000000001</v>
      </c>
    </row>
    <row r="372" spans="1:4" s="326" customFormat="1" ht="15.6" customHeight="1" x14ac:dyDescent="0.25">
      <c r="A372" s="344" t="s">
        <v>30261</v>
      </c>
      <c r="B372" s="345" t="s">
        <v>30262</v>
      </c>
      <c r="C372" s="346" t="s">
        <v>8</v>
      </c>
      <c r="D372" s="347">
        <v>17.350000000000001</v>
      </c>
    </row>
    <row r="373" spans="1:4" s="326" customFormat="1" ht="15.6" customHeight="1" x14ac:dyDescent="0.25">
      <c r="A373" s="344" t="s">
        <v>30263</v>
      </c>
      <c r="B373" s="345" t="s">
        <v>30264</v>
      </c>
      <c r="C373" s="346" t="s">
        <v>8</v>
      </c>
      <c r="D373" s="347">
        <v>13.01</v>
      </c>
    </row>
    <row r="374" spans="1:4" s="326" customFormat="1" ht="15.6" customHeight="1" x14ac:dyDescent="0.25">
      <c r="A374" s="344" t="s">
        <v>30265</v>
      </c>
      <c r="B374" s="345" t="s">
        <v>30266</v>
      </c>
      <c r="C374" s="346"/>
      <c r="D374" s="347"/>
    </row>
    <row r="375" spans="1:4" s="326" customFormat="1" ht="15.6" customHeight="1" x14ac:dyDescent="0.25">
      <c r="A375" s="344" t="s">
        <v>30267</v>
      </c>
      <c r="B375" s="345" t="s">
        <v>30268</v>
      </c>
      <c r="C375" s="346" t="s">
        <v>8</v>
      </c>
      <c r="D375" s="347">
        <v>10.84</v>
      </c>
    </row>
    <row r="376" spans="1:4" s="326" customFormat="1" ht="15.6" customHeight="1" x14ac:dyDescent="0.25">
      <c r="A376" s="344" t="s">
        <v>30269</v>
      </c>
      <c r="B376" s="345" t="s">
        <v>30270</v>
      </c>
      <c r="C376" s="346" t="s">
        <v>14</v>
      </c>
      <c r="D376" s="347">
        <v>15.18</v>
      </c>
    </row>
    <row r="377" spans="1:4" s="326" customFormat="1" ht="15.6" customHeight="1" x14ac:dyDescent="0.25">
      <c r="A377" s="344" t="s">
        <v>30271</v>
      </c>
      <c r="B377" s="345" t="s">
        <v>30272</v>
      </c>
      <c r="C377" s="346" t="s">
        <v>8</v>
      </c>
      <c r="D377" s="347">
        <v>216.85</v>
      </c>
    </row>
    <row r="378" spans="1:4" s="326" customFormat="1" ht="15.6" customHeight="1" x14ac:dyDescent="0.25">
      <c r="A378" s="344" t="s">
        <v>30273</v>
      </c>
      <c r="B378" s="345" t="s">
        <v>30274</v>
      </c>
      <c r="C378" s="346" t="s">
        <v>8</v>
      </c>
      <c r="D378" s="347">
        <v>173.48</v>
      </c>
    </row>
    <row r="379" spans="1:4" s="326" customFormat="1" ht="15.6" customHeight="1" x14ac:dyDescent="0.25">
      <c r="A379" s="344" t="s">
        <v>30275</v>
      </c>
      <c r="B379" s="345" t="s">
        <v>30276</v>
      </c>
      <c r="C379" s="346" t="s">
        <v>8</v>
      </c>
      <c r="D379" s="347">
        <v>86.74</v>
      </c>
    </row>
    <row r="380" spans="1:4" s="326" customFormat="1" ht="15.6" customHeight="1" x14ac:dyDescent="0.25">
      <c r="A380" s="344" t="s">
        <v>30277</v>
      </c>
      <c r="B380" s="345" t="s">
        <v>30278</v>
      </c>
      <c r="C380" s="346" t="s">
        <v>8</v>
      </c>
      <c r="D380" s="347">
        <v>48.15</v>
      </c>
    </row>
    <row r="381" spans="1:4" s="326" customFormat="1" ht="15.6" customHeight="1" x14ac:dyDescent="0.25">
      <c r="A381" s="344" t="s">
        <v>30279</v>
      </c>
      <c r="B381" s="345" t="s">
        <v>30280</v>
      </c>
      <c r="C381" s="346" t="s">
        <v>8</v>
      </c>
      <c r="D381" s="347">
        <v>6.43</v>
      </c>
    </row>
    <row r="382" spans="1:4" s="326" customFormat="1" ht="15.6" customHeight="1" x14ac:dyDescent="0.25">
      <c r="A382" s="344" t="s">
        <v>30281</v>
      </c>
      <c r="B382" s="345" t="s">
        <v>30282</v>
      </c>
      <c r="C382" s="346" t="s">
        <v>8</v>
      </c>
      <c r="D382" s="347">
        <v>7.72</v>
      </c>
    </row>
    <row r="383" spans="1:4" s="326" customFormat="1" ht="15.6" customHeight="1" x14ac:dyDescent="0.25">
      <c r="A383" s="344" t="s">
        <v>30283</v>
      </c>
      <c r="B383" s="345" t="s">
        <v>30284</v>
      </c>
      <c r="C383" s="346" t="s">
        <v>8</v>
      </c>
      <c r="D383" s="347">
        <v>48.15</v>
      </c>
    </row>
    <row r="384" spans="1:4" s="326" customFormat="1" ht="15.6" customHeight="1" x14ac:dyDescent="0.25">
      <c r="A384" s="344" t="s">
        <v>30285</v>
      </c>
      <c r="B384" s="345" t="s">
        <v>30286</v>
      </c>
      <c r="C384" s="346" t="s">
        <v>14</v>
      </c>
      <c r="D384" s="347">
        <v>10.84</v>
      </c>
    </row>
    <row r="385" spans="1:4" s="326" customFormat="1" ht="15.6" customHeight="1" x14ac:dyDescent="0.25">
      <c r="A385" s="344" t="s">
        <v>30287</v>
      </c>
      <c r="B385" s="345" t="s">
        <v>30288</v>
      </c>
      <c r="C385" s="346" t="s">
        <v>8</v>
      </c>
      <c r="D385" s="347">
        <v>21.69</v>
      </c>
    </row>
    <row r="386" spans="1:4" s="326" customFormat="1" ht="15.6" customHeight="1" x14ac:dyDescent="0.25">
      <c r="A386" s="344" t="s">
        <v>30289</v>
      </c>
      <c r="B386" s="345" t="s">
        <v>30290</v>
      </c>
      <c r="C386" s="346" t="s">
        <v>8</v>
      </c>
      <c r="D386" s="347">
        <v>17.350000000000001</v>
      </c>
    </row>
    <row r="387" spans="1:4" s="326" customFormat="1" ht="15.6" customHeight="1" x14ac:dyDescent="0.25">
      <c r="A387" s="344" t="s">
        <v>30291</v>
      </c>
      <c r="B387" s="345" t="s">
        <v>30292</v>
      </c>
      <c r="C387" s="346" t="s">
        <v>8</v>
      </c>
      <c r="D387" s="347">
        <v>26.02</v>
      </c>
    </row>
    <row r="388" spans="1:4" s="326" customFormat="1" ht="15.6" customHeight="1" x14ac:dyDescent="0.25">
      <c r="A388" s="344" t="s">
        <v>30293</v>
      </c>
      <c r="B388" s="345" t="s">
        <v>30294</v>
      </c>
      <c r="C388" s="346" t="s">
        <v>8</v>
      </c>
      <c r="D388" s="347">
        <v>21.69</v>
      </c>
    </row>
    <row r="389" spans="1:4" s="326" customFormat="1" ht="15.6" customHeight="1" x14ac:dyDescent="0.25">
      <c r="A389" s="344" t="s">
        <v>30295</v>
      </c>
      <c r="B389" s="345" t="s">
        <v>30296</v>
      </c>
      <c r="C389" s="346" t="s">
        <v>8</v>
      </c>
      <c r="D389" s="347">
        <v>43.37</v>
      </c>
    </row>
    <row r="390" spans="1:4" s="326" customFormat="1" ht="15.6" customHeight="1" x14ac:dyDescent="0.25">
      <c r="A390" s="344" t="s">
        <v>30297</v>
      </c>
      <c r="B390" s="345" t="s">
        <v>30298</v>
      </c>
      <c r="C390" s="346" t="s">
        <v>8</v>
      </c>
      <c r="D390" s="347">
        <v>65.06</v>
      </c>
    </row>
    <row r="391" spans="1:4" s="326" customFormat="1" ht="15.6" customHeight="1" x14ac:dyDescent="0.25">
      <c r="A391" s="344" t="s">
        <v>30299</v>
      </c>
      <c r="B391" s="345" t="s">
        <v>30300</v>
      </c>
      <c r="C391" s="346" t="s">
        <v>8</v>
      </c>
      <c r="D391" s="347">
        <v>122.02</v>
      </c>
    </row>
    <row r="392" spans="1:4" s="326" customFormat="1" ht="15.6" customHeight="1" x14ac:dyDescent="0.25">
      <c r="A392" s="344" t="s">
        <v>30301</v>
      </c>
      <c r="B392" s="345" t="s">
        <v>30302</v>
      </c>
      <c r="C392" s="346" t="s">
        <v>8</v>
      </c>
      <c r="D392" s="347">
        <v>32.53</v>
      </c>
    </row>
    <row r="393" spans="1:4" s="326" customFormat="1" ht="15.6" customHeight="1" x14ac:dyDescent="0.25">
      <c r="A393" s="344" t="s">
        <v>30303</v>
      </c>
      <c r="B393" s="345" t="s">
        <v>30304</v>
      </c>
      <c r="C393" s="346" t="s">
        <v>8</v>
      </c>
      <c r="D393" s="347">
        <v>8.82</v>
      </c>
    </row>
    <row r="394" spans="1:4" s="326" customFormat="1" ht="15.6" customHeight="1" x14ac:dyDescent="0.25">
      <c r="A394" s="344" t="s">
        <v>30305</v>
      </c>
      <c r="B394" s="345" t="s">
        <v>30306</v>
      </c>
      <c r="C394" s="346" t="s">
        <v>8</v>
      </c>
      <c r="D394" s="347">
        <v>17.28</v>
      </c>
    </row>
    <row r="395" spans="1:4" s="326" customFormat="1" ht="15.6" customHeight="1" x14ac:dyDescent="0.25">
      <c r="A395" s="344" t="s">
        <v>30307</v>
      </c>
      <c r="B395" s="345" t="s">
        <v>30308</v>
      </c>
      <c r="C395" s="346" t="s">
        <v>14</v>
      </c>
      <c r="D395" s="347">
        <v>5.21</v>
      </c>
    </row>
    <row r="396" spans="1:4" s="326" customFormat="1" ht="15.6" customHeight="1" x14ac:dyDescent="0.25">
      <c r="A396" s="344" t="s">
        <v>30309</v>
      </c>
      <c r="B396" s="345" t="s">
        <v>30310</v>
      </c>
      <c r="C396" s="346" t="s">
        <v>14</v>
      </c>
      <c r="D396" s="347">
        <v>2.6</v>
      </c>
    </row>
    <row r="397" spans="1:4" s="326" customFormat="1" ht="15.6" customHeight="1" x14ac:dyDescent="0.25">
      <c r="A397" s="344" t="s">
        <v>30311</v>
      </c>
      <c r="B397" s="345" t="s">
        <v>30312</v>
      </c>
      <c r="C397" s="346" t="s">
        <v>14</v>
      </c>
      <c r="D397" s="347">
        <v>4.33</v>
      </c>
    </row>
    <row r="398" spans="1:4" s="326" customFormat="1" ht="15.6" customHeight="1" x14ac:dyDescent="0.25">
      <c r="A398" s="344" t="s">
        <v>30313</v>
      </c>
      <c r="B398" s="345" t="s">
        <v>30314</v>
      </c>
      <c r="C398" s="346" t="s">
        <v>14</v>
      </c>
      <c r="D398" s="347">
        <v>2.17</v>
      </c>
    </row>
    <row r="399" spans="1:4" s="326" customFormat="1" ht="15.6" customHeight="1" x14ac:dyDescent="0.25">
      <c r="A399" s="344" t="s">
        <v>30315</v>
      </c>
      <c r="B399" s="345" t="s">
        <v>30316</v>
      </c>
      <c r="C399" s="346" t="s">
        <v>14</v>
      </c>
      <c r="D399" s="347">
        <v>30.51</v>
      </c>
    </row>
    <row r="400" spans="1:4" s="326" customFormat="1" ht="15.6" customHeight="1" x14ac:dyDescent="0.25">
      <c r="A400" s="344" t="s">
        <v>30317</v>
      </c>
      <c r="B400" s="345" t="s">
        <v>30318</v>
      </c>
      <c r="C400" s="346" t="s">
        <v>14</v>
      </c>
      <c r="D400" s="347">
        <v>8.68</v>
      </c>
    </row>
    <row r="401" spans="1:4" s="326" customFormat="1" ht="15.6" customHeight="1" x14ac:dyDescent="0.25">
      <c r="A401" s="344" t="s">
        <v>30319</v>
      </c>
      <c r="B401" s="345" t="s">
        <v>30320</v>
      </c>
      <c r="C401" s="346" t="s">
        <v>8</v>
      </c>
      <c r="D401" s="347">
        <v>43.37</v>
      </c>
    </row>
    <row r="402" spans="1:4" s="326" customFormat="1" ht="15.6" customHeight="1" x14ac:dyDescent="0.25">
      <c r="A402" s="344" t="s">
        <v>30321</v>
      </c>
      <c r="B402" s="345" t="s">
        <v>30322</v>
      </c>
      <c r="C402" s="346" t="s">
        <v>8</v>
      </c>
      <c r="D402" s="347">
        <v>8.68</v>
      </c>
    </row>
    <row r="403" spans="1:4" s="326" customFormat="1" ht="15.6" customHeight="1" x14ac:dyDescent="0.25">
      <c r="A403" s="344" t="s">
        <v>30323</v>
      </c>
      <c r="B403" s="345" t="s">
        <v>30324</v>
      </c>
      <c r="C403" s="346" t="s">
        <v>8</v>
      </c>
      <c r="D403" s="347">
        <v>65.06</v>
      </c>
    </row>
    <row r="404" spans="1:4" s="326" customFormat="1" ht="15.6" customHeight="1" x14ac:dyDescent="0.25">
      <c r="A404" s="344" t="s">
        <v>30325</v>
      </c>
      <c r="B404" s="345" t="s">
        <v>30326</v>
      </c>
      <c r="C404" s="346" t="s">
        <v>8</v>
      </c>
      <c r="D404" s="347">
        <v>91.52</v>
      </c>
    </row>
    <row r="405" spans="1:4" s="326" customFormat="1" ht="15.6" customHeight="1" x14ac:dyDescent="0.25">
      <c r="A405" s="344" t="s">
        <v>30327</v>
      </c>
      <c r="B405" s="345" t="s">
        <v>30328</v>
      </c>
      <c r="C405" s="346"/>
      <c r="D405" s="347"/>
    </row>
    <row r="406" spans="1:4" s="326" customFormat="1" ht="15.6" customHeight="1" x14ac:dyDescent="0.25">
      <c r="A406" s="344" t="s">
        <v>30329</v>
      </c>
      <c r="B406" s="345" t="s">
        <v>30330</v>
      </c>
      <c r="C406" s="346" t="s">
        <v>8</v>
      </c>
      <c r="D406" s="347">
        <v>178.55</v>
      </c>
    </row>
    <row r="407" spans="1:4" s="326" customFormat="1" ht="15.6" customHeight="1" x14ac:dyDescent="0.25">
      <c r="A407" s="344" t="s">
        <v>30331</v>
      </c>
      <c r="B407" s="345" t="s">
        <v>30332</v>
      </c>
      <c r="C407" s="346" t="s">
        <v>8</v>
      </c>
      <c r="D407" s="347">
        <v>43.37</v>
      </c>
    </row>
    <row r="408" spans="1:4" s="326" customFormat="1" ht="15.6" customHeight="1" x14ac:dyDescent="0.25">
      <c r="A408" s="344" t="s">
        <v>30333</v>
      </c>
      <c r="B408" s="345" t="s">
        <v>30334</v>
      </c>
      <c r="C408" s="346" t="s">
        <v>8</v>
      </c>
      <c r="D408" s="347">
        <v>10.84</v>
      </c>
    </row>
    <row r="409" spans="1:4" s="326" customFormat="1" ht="15.6" customHeight="1" x14ac:dyDescent="0.25">
      <c r="A409" s="344" t="s">
        <v>30335</v>
      </c>
      <c r="B409" s="345" t="s">
        <v>30336</v>
      </c>
      <c r="C409" s="346" t="s">
        <v>7</v>
      </c>
      <c r="D409" s="347">
        <v>43.37</v>
      </c>
    </row>
    <row r="410" spans="1:4" s="326" customFormat="1" ht="15.6" customHeight="1" x14ac:dyDescent="0.25">
      <c r="A410" s="344" t="s">
        <v>30337</v>
      </c>
      <c r="B410" s="345" t="s">
        <v>30338</v>
      </c>
      <c r="C410" s="346" t="s">
        <v>8</v>
      </c>
      <c r="D410" s="347">
        <v>8.68</v>
      </c>
    </row>
    <row r="411" spans="1:4" s="326" customFormat="1" ht="15.6" customHeight="1" x14ac:dyDescent="0.25">
      <c r="A411" s="344" t="s">
        <v>30339</v>
      </c>
      <c r="B411" s="345" t="s">
        <v>30340</v>
      </c>
      <c r="C411" s="346" t="s">
        <v>8</v>
      </c>
      <c r="D411" s="347">
        <v>17.350000000000001</v>
      </c>
    </row>
    <row r="412" spans="1:4" s="326" customFormat="1" ht="15.6" customHeight="1" x14ac:dyDescent="0.25">
      <c r="A412" s="344" t="s">
        <v>30341</v>
      </c>
      <c r="B412" s="345" t="s">
        <v>30342</v>
      </c>
      <c r="C412" s="346" t="s">
        <v>8</v>
      </c>
      <c r="D412" s="347">
        <v>4.33</v>
      </c>
    </row>
    <row r="413" spans="1:4" s="326" customFormat="1" ht="15.6" customHeight="1" x14ac:dyDescent="0.25">
      <c r="A413" s="344" t="s">
        <v>30343</v>
      </c>
      <c r="B413" s="345" t="s">
        <v>30344</v>
      </c>
      <c r="C413" s="346" t="s">
        <v>8</v>
      </c>
      <c r="D413" s="347">
        <v>6.51</v>
      </c>
    </row>
    <row r="414" spans="1:4" s="326" customFormat="1" ht="15.6" customHeight="1" x14ac:dyDescent="0.25">
      <c r="A414" s="344" t="s">
        <v>30345</v>
      </c>
      <c r="B414" s="345" t="s">
        <v>30346</v>
      </c>
      <c r="C414" s="346" t="s">
        <v>8</v>
      </c>
      <c r="D414" s="347">
        <v>10.84</v>
      </c>
    </row>
    <row r="415" spans="1:4" s="326" customFormat="1" ht="15.6" customHeight="1" x14ac:dyDescent="0.25">
      <c r="A415" s="344" t="s">
        <v>30347</v>
      </c>
      <c r="B415" s="345" t="s">
        <v>30348</v>
      </c>
      <c r="C415" s="346" t="s">
        <v>8</v>
      </c>
      <c r="D415" s="347">
        <v>10.84</v>
      </c>
    </row>
    <row r="416" spans="1:4" s="326" customFormat="1" ht="15.6" customHeight="1" x14ac:dyDescent="0.25">
      <c r="A416" s="344" t="s">
        <v>30349</v>
      </c>
      <c r="B416" s="345" t="s">
        <v>30350</v>
      </c>
      <c r="C416" s="346"/>
      <c r="D416" s="347"/>
    </row>
    <row r="417" spans="1:4" s="326" customFormat="1" ht="15.6" customHeight="1" x14ac:dyDescent="0.25">
      <c r="A417" s="344" t="s">
        <v>30351</v>
      </c>
      <c r="B417" s="345" t="s">
        <v>30352</v>
      </c>
      <c r="C417" s="346" t="s">
        <v>8</v>
      </c>
      <c r="D417" s="347">
        <v>30.51</v>
      </c>
    </row>
    <row r="418" spans="1:4" s="326" customFormat="1" ht="15.6" customHeight="1" x14ac:dyDescent="0.25">
      <c r="A418" s="344" t="s">
        <v>30353</v>
      </c>
      <c r="B418" s="345" t="s">
        <v>30354</v>
      </c>
      <c r="C418" s="346" t="s">
        <v>8</v>
      </c>
      <c r="D418" s="347">
        <v>3.53</v>
      </c>
    </row>
    <row r="419" spans="1:4" s="326" customFormat="1" ht="15.6" customHeight="1" x14ac:dyDescent="0.25">
      <c r="A419" s="344" t="s">
        <v>30355</v>
      </c>
      <c r="B419" s="345" t="s">
        <v>30356</v>
      </c>
      <c r="C419" s="346" t="s">
        <v>8</v>
      </c>
      <c r="D419" s="347">
        <v>43.37</v>
      </c>
    </row>
    <row r="420" spans="1:4" s="326" customFormat="1" ht="15.6" customHeight="1" x14ac:dyDescent="0.25">
      <c r="A420" s="344" t="s">
        <v>30357</v>
      </c>
      <c r="B420" s="345" t="s">
        <v>30358</v>
      </c>
      <c r="C420" s="346" t="s">
        <v>8</v>
      </c>
      <c r="D420" s="347">
        <v>21.69</v>
      </c>
    </row>
    <row r="421" spans="1:4" s="326" customFormat="1" ht="15.6" customHeight="1" x14ac:dyDescent="0.25">
      <c r="A421" s="344" t="s">
        <v>30359</v>
      </c>
      <c r="B421" s="345" t="s">
        <v>30360</v>
      </c>
      <c r="C421" s="346" t="s">
        <v>8</v>
      </c>
      <c r="D421" s="347">
        <v>17.64</v>
      </c>
    </row>
    <row r="422" spans="1:4" s="326" customFormat="1" ht="15.6" customHeight="1" x14ac:dyDescent="0.25">
      <c r="A422" s="344" t="s">
        <v>30361</v>
      </c>
      <c r="B422" s="345" t="s">
        <v>30362</v>
      </c>
      <c r="C422" s="346" t="s">
        <v>8</v>
      </c>
      <c r="D422" s="347">
        <v>61.01</v>
      </c>
    </row>
    <row r="423" spans="1:4" s="326" customFormat="1" ht="15.6" customHeight="1" x14ac:dyDescent="0.25">
      <c r="A423" s="344" t="s">
        <v>30363</v>
      </c>
      <c r="B423" s="345" t="s">
        <v>30364</v>
      </c>
      <c r="C423" s="346"/>
      <c r="D423" s="347"/>
    </row>
    <row r="424" spans="1:4" s="326" customFormat="1" ht="15.6" customHeight="1" x14ac:dyDescent="0.25">
      <c r="A424" s="344" t="s">
        <v>30365</v>
      </c>
      <c r="B424" s="345" t="s">
        <v>30366</v>
      </c>
      <c r="C424" s="346" t="s">
        <v>5</v>
      </c>
      <c r="D424" s="347">
        <v>0.71</v>
      </c>
    </row>
    <row r="425" spans="1:4" s="326" customFormat="1" ht="15.6" customHeight="1" x14ac:dyDescent="0.25">
      <c r="A425" s="344" t="s">
        <v>30367</v>
      </c>
      <c r="B425" s="345" t="s">
        <v>30368</v>
      </c>
      <c r="C425" s="346" t="s">
        <v>8</v>
      </c>
      <c r="D425" s="347">
        <v>65.06</v>
      </c>
    </row>
    <row r="426" spans="1:4" s="326" customFormat="1" ht="15.6" customHeight="1" x14ac:dyDescent="0.25">
      <c r="A426" s="344" t="s">
        <v>30369</v>
      </c>
      <c r="B426" s="345" t="s">
        <v>30370</v>
      </c>
      <c r="C426" s="346" t="s">
        <v>8</v>
      </c>
      <c r="D426" s="347">
        <v>86.74</v>
      </c>
    </row>
    <row r="427" spans="1:4" s="326" customFormat="1" ht="15.6" customHeight="1" x14ac:dyDescent="0.25">
      <c r="A427" s="344" t="s">
        <v>30371</v>
      </c>
      <c r="B427" s="345" t="s">
        <v>30372</v>
      </c>
      <c r="C427" s="346" t="s">
        <v>14</v>
      </c>
      <c r="D427" s="347">
        <v>17.350000000000001</v>
      </c>
    </row>
    <row r="428" spans="1:4" s="326" customFormat="1" ht="15.6" customHeight="1" x14ac:dyDescent="0.25">
      <c r="A428" s="344" t="s">
        <v>30373</v>
      </c>
      <c r="B428" s="345" t="s">
        <v>30374</v>
      </c>
      <c r="C428" s="346" t="s">
        <v>7</v>
      </c>
      <c r="D428" s="347">
        <v>43.37</v>
      </c>
    </row>
    <row r="429" spans="1:4" s="326" customFormat="1" ht="15.6" customHeight="1" x14ac:dyDescent="0.25">
      <c r="A429" s="344" t="s">
        <v>30375</v>
      </c>
      <c r="B429" s="345" t="s">
        <v>30376</v>
      </c>
      <c r="C429" s="346" t="s">
        <v>8</v>
      </c>
      <c r="D429" s="347">
        <v>246.87</v>
      </c>
    </row>
    <row r="430" spans="1:4" s="326" customFormat="1" ht="15.6" customHeight="1" x14ac:dyDescent="0.25">
      <c r="A430" s="344" t="s">
        <v>30377</v>
      </c>
      <c r="B430" s="345" t="s">
        <v>30378</v>
      </c>
      <c r="C430" s="346" t="s">
        <v>8</v>
      </c>
      <c r="D430" s="347">
        <v>246.87</v>
      </c>
    </row>
    <row r="431" spans="1:4" s="326" customFormat="1" ht="15.6" customHeight="1" x14ac:dyDescent="0.25">
      <c r="A431" s="344" t="s">
        <v>30379</v>
      </c>
      <c r="B431" s="345" t="s">
        <v>30380</v>
      </c>
      <c r="C431" s="346" t="s">
        <v>8</v>
      </c>
      <c r="D431" s="347">
        <v>136.65</v>
      </c>
    </row>
    <row r="432" spans="1:4" s="326" customFormat="1" ht="15.6" customHeight="1" x14ac:dyDescent="0.25">
      <c r="A432" s="344" t="s">
        <v>30381</v>
      </c>
      <c r="B432" s="345" t="s">
        <v>30382</v>
      </c>
      <c r="C432" s="346" t="s">
        <v>7</v>
      </c>
      <c r="D432" s="347">
        <v>86.74</v>
      </c>
    </row>
    <row r="433" spans="1:4" s="326" customFormat="1" ht="15.6" customHeight="1" x14ac:dyDescent="0.25">
      <c r="A433" s="344" t="s">
        <v>30383</v>
      </c>
      <c r="B433" s="345" t="s">
        <v>30384</v>
      </c>
      <c r="C433" s="346" t="s">
        <v>8</v>
      </c>
      <c r="D433" s="347">
        <v>15.25</v>
      </c>
    </row>
    <row r="434" spans="1:4" s="326" customFormat="1" ht="15.6" customHeight="1" x14ac:dyDescent="0.25">
      <c r="A434" s="344" t="s">
        <v>30385</v>
      </c>
      <c r="B434" s="345" t="s">
        <v>30386</v>
      </c>
      <c r="C434" s="346" t="s">
        <v>8</v>
      </c>
      <c r="D434" s="347">
        <v>86.74</v>
      </c>
    </row>
    <row r="435" spans="1:4" s="326" customFormat="1" ht="15.6" customHeight="1" x14ac:dyDescent="0.25">
      <c r="A435" s="344" t="s">
        <v>30387</v>
      </c>
      <c r="B435" s="345" t="s">
        <v>30388</v>
      </c>
      <c r="C435" s="346" t="s">
        <v>8</v>
      </c>
      <c r="D435" s="347">
        <v>20.58</v>
      </c>
    </row>
    <row r="436" spans="1:4" s="326" customFormat="1" ht="15.6" customHeight="1" x14ac:dyDescent="0.25">
      <c r="A436" s="344" t="s">
        <v>30389</v>
      </c>
      <c r="B436" s="345" t="s">
        <v>30390</v>
      </c>
      <c r="C436" s="346" t="s">
        <v>8</v>
      </c>
      <c r="D436" s="347">
        <v>3.53</v>
      </c>
    </row>
    <row r="437" spans="1:4" s="326" customFormat="1" ht="15.6" customHeight="1" x14ac:dyDescent="0.25">
      <c r="A437" s="344" t="s">
        <v>30391</v>
      </c>
      <c r="B437" s="345" t="s">
        <v>30392</v>
      </c>
      <c r="C437" s="346" t="s">
        <v>8</v>
      </c>
      <c r="D437" s="347">
        <v>3.53</v>
      </c>
    </row>
    <row r="438" spans="1:4" s="326" customFormat="1" ht="15.6" customHeight="1" x14ac:dyDescent="0.25">
      <c r="A438" s="344" t="s">
        <v>30393</v>
      </c>
      <c r="B438" s="345" t="s">
        <v>30394</v>
      </c>
      <c r="C438" s="346" t="s">
        <v>8</v>
      </c>
      <c r="D438" s="347">
        <v>28.22</v>
      </c>
    </row>
    <row r="439" spans="1:4" s="326" customFormat="1" ht="15.6" customHeight="1" x14ac:dyDescent="0.25">
      <c r="A439" s="344" t="s">
        <v>30395</v>
      </c>
      <c r="B439" s="345" t="s">
        <v>30396</v>
      </c>
      <c r="C439" s="346"/>
      <c r="D439" s="347"/>
    </row>
    <row r="440" spans="1:4" s="326" customFormat="1" ht="15.6" customHeight="1" x14ac:dyDescent="0.25">
      <c r="A440" s="344" t="s">
        <v>30397</v>
      </c>
      <c r="B440" s="345" t="s">
        <v>30398</v>
      </c>
      <c r="C440" s="346" t="s">
        <v>8</v>
      </c>
      <c r="D440" s="347">
        <v>4.41</v>
      </c>
    </row>
    <row r="441" spans="1:4" s="326" customFormat="1" ht="15.6" customHeight="1" x14ac:dyDescent="0.25">
      <c r="A441" s="344" t="s">
        <v>30399</v>
      </c>
      <c r="B441" s="345" t="s">
        <v>30400</v>
      </c>
      <c r="C441" s="346" t="s">
        <v>8</v>
      </c>
      <c r="D441" s="347">
        <v>300.57</v>
      </c>
    </row>
    <row r="442" spans="1:4" s="326" customFormat="1" ht="15.6" customHeight="1" x14ac:dyDescent="0.25">
      <c r="A442" s="344" t="s">
        <v>30401</v>
      </c>
      <c r="B442" s="345" t="s">
        <v>30402</v>
      </c>
      <c r="C442" s="346" t="s">
        <v>8</v>
      </c>
      <c r="D442" s="347">
        <v>28.19</v>
      </c>
    </row>
    <row r="443" spans="1:4" s="326" customFormat="1" ht="15.6" customHeight="1" x14ac:dyDescent="0.25">
      <c r="A443" s="344" t="s">
        <v>30403</v>
      </c>
      <c r="B443" s="345" t="s">
        <v>30404</v>
      </c>
      <c r="C443" s="346" t="s">
        <v>8</v>
      </c>
      <c r="D443" s="347">
        <v>596.66</v>
      </c>
    </row>
    <row r="444" spans="1:4" s="326" customFormat="1" ht="15.6" customHeight="1" x14ac:dyDescent="0.25">
      <c r="A444" s="344" t="s">
        <v>30405</v>
      </c>
      <c r="B444" s="345" t="s">
        <v>30406</v>
      </c>
      <c r="C444" s="346" t="s">
        <v>14</v>
      </c>
      <c r="D444" s="347">
        <v>21.69</v>
      </c>
    </row>
    <row r="445" spans="1:4" s="326" customFormat="1" ht="15.6" customHeight="1" x14ac:dyDescent="0.25">
      <c r="A445" s="344" t="s">
        <v>30407</v>
      </c>
      <c r="B445" s="345" t="s">
        <v>30408</v>
      </c>
      <c r="C445" s="346" t="s">
        <v>14</v>
      </c>
      <c r="D445" s="347">
        <v>10.84</v>
      </c>
    </row>
    <row r="446" spans="1:4" s="326" customFormat="1" ht="15.6" customHeight="1" x14ac:dyDescent="0.25">
      <c r="A446" s="344" t="s">
        <v>30409</v>
      </c>
      <c r="B446" s="345" t="s">
        <v>30410</v>
      </c>
      <c r="C446" s="346" t="s">
        <v>14</v>
      </c>
      <c r="D446" s="347">
        <v>43.37</v>
      </c>
    </row>
    <row r="447" spans="1:4" s="326" customFormat="1" ht="15.6" customHeight="1" x14ac:dyDescent="0.25">
      <c r="A447" s="344" t="s">
        <v>30411</v>
      </c>
      <c r="B447" s="345" t="s">
        <v>30412</v>
      </c>
      <c r="C447" s="346" t="s">
        <v>14</v>
      </c>
      <c r="D447" s="347">
        <v>21.69</v>
      </c>
    </row>
    <row r="448" spans="1:4" s="326" customFormat="1" ht="15.6" customHeight="1" x14ac:dyDescent="0.25">
      <c r="A448" s="344" t="s">
        <v>30413</v>
      </c>
      <c r="B448" s="345" t="s">
        <v>30414</v>
      </c>
      <c r="C448" s="346" t="s">
        <v>14</v>
      </c>
      <c r="D448" s="347">
        <v>8.68</v>
      </c>
    </row>
    <row r="449" spans="1:4" s="326" customFormat="1" ht="15.6" customHeight="1" x14ac:dyDescent="0.25">
      <c r="A449" s="344" t="s">
        <v>30415</v>
      </c>
      <c r="B449" s="345" t="s">
        <v>30416</v>
      </c>
      <c r="C449" s="346"/>
      <c r="D449" s="347"/>
    </row>
    <row r="450" spans="1:4" s="326" customFormat="1" ht="15.6" customHeight="1" x14ac:dyDescent="0.25">
      <c r="A450" s="344" t="s">
        <v>30417</v>
      </c>
      <c r="B450" s="345" t="s">
        <v>30418</v>
      </c>
      <c r="C450" s="346" t="s">
        <v>14</v>
      </c>
      <c r="D450" s="347">
        <v>4.0599999999999996</v>
      </c>
    </row>
    <row r="451" spans="1:4" s="326" customFormat="1" ht="15.6" customHeight="1" x14ac:dyDescent="0.25">
      <c r="A451" s="344" t="s">
        <v>30419</v>
      </c>
      <c r="B451" s="345" t="s">
        <v>30420</v>
      </c>
      <c r="C451" s="346" t="s">
        <v>14</v>
      </c>
      <c r="D451" s="347">
        <v>2.65</v>
      </c>
    </row>
    <row r="452" spans="1:4" s="326" customFormat="1" ht="15.6" customHeight="1" x14ac:dyDescent="0.25">
      <c r="A452" s="344" t="s">
        <v>30421</v>
      </c>
      <c r="B452" s="345" t="s">
        <v>30422</v>
      </c>
      <c r="C452" s="346" t="s">
        <v>14</v>
      </c>
      <c r="D452" s="347">
        <v>7.06</v>
      </c>
    </row>
    <row r="453" spans="1:4" s="326" customFormat="1" ht="15.6" customHeight="1" x14ac:dyDescent="0.25">
      <c r="A453" s="344" t="s">
        <v>30423</v>
      </c>
      <c r="B453" s="345" t="s">
        <v>30424</v>
      </c>
      <c r="C453" s="346" t="s">
        <v>8</v>
      </c>
      <c r="D453" s="347">
        <v>77.19</v>
      </c>
    </row>
    <row r="454" spans="1:4" s="326" customFormat="1" ht="15.6" customHeight="1" x14ac:dyDescent="0.25">
      <c r="A454" s="344" t="s">
        <v>30425</v>
      </c>
      <c r="B454" s="345" t="s">
        <v>30426</v>
      </c>
      <c r="C454" s="346" t="s">
        <v>8</v>
      </c>
      <c r="D454" s="347">
        <v>130.11000000000001</v>
      </c>
    </row>
    <row r="455" spans="1:4" s="326" customFormat="1" ht="15.6" customHeight="1" x14ac:dyDescent="0.25">
      <c r="A455" s="344" t="s">
        <v>30427</v>
      </c>
      <c r="B455" s="345" t="s">
        <v>30428</v>
      </c>
      <c r="C455" s="346"/>
      <c r="D455" s="347"/>
    </row>
    <row r="456" spans="1:4" s="326" customFormat="1" ht="15.6" customHeight="1" x14ac:dyDescent="0.25">
      <c r="A456" s="344" t="s">
        <v>30429</v>
      </c>
      <c r="B456" s="345" t="s">
        <v>30430</v>
      </c>
      <c r="C456" s="346" t="s">
        <v>8</v>
      </c>
      <c r="D456" s="347">
        <v>12.21</v>
      </c>
    </row>
    <row r="457" spans="1:4" s="326" customFormat="1" ht="15.6" customHeight="1" x14ac:dyDescent="0.25">
      <c r="A457" s="344" t="s">
        <v>30431</v>
      </c>
      <c r="B457" s="345" t="s">
        <v>30432</v>
      </c>
      <c r="C457" s="346"/>
      <c r="D457" s="347"/>
    </row>
    <row r="458" spans="1:4" s="326" customFormat="1" ht="15.6" customHeight="1" x14ac:dyDescent="0.25">
      <c r="A458" s="344" t="s">
        <v>30433</v>
      </c>
      <c r="B458" s="345" t="s">
        <v>30434</v>
      </c>
      <c r="C458" s="346" t="s">
        <v>8</v>
      </c>
      <c r="D458" s="347">
        <v>19.66</v>
      </c>
    </row>
    <row r="459" spans="1:4" s="326" customFormat="1" ht="15.6" customHeight="1" x14ac:dyDescent="0.25">
      <c r="A459" s="344" t="s">
        <v>30435</v>
      </c>
      <c r="B459" s="345" t="s">
        <v>30436</v>
      </c>
      <c r="C459" s="346"/>
      <c r="D459" s="347"/>
    </row>
    <row r="460" spans="1:4" s="326" customFormat="1" ht="15.6" customHeight="1" x14ac:dyDescent="0.25">
      <c r="A460" s="344" t="s">
        <v>30437</v>
      </c>
      <c r="B460" s="345" t="s">
        <v>30438</v>
      </c>
      <c r="C460" s="346" t="s">
        <v>14</v>
      </c>
      <c r="D460" s="347">
        <v>7.91</v>
      </c>
    </row>
    <row r="461" spans="1:4" s="326" customFormat="1" ht="15.6" customHeight="1" x14ac:dyDescent="0.25">
      <c r="A461" s="344" t="s">
        <v>30439</v>
      </c>
      <c r="B461" s="345" t="s">
        <v>30440</v>
      </c>
      <c r="C461" s="346" t="s">
        <v>14</v>
      </c>
      <c r="D461" s="347">
        <v>3.53</v>
      </c>
    </row>
    <row r="462" spans="1:4" s="326" customFormat="1" ht="15.6" customHeight="1" x14ac:dyDescent="0.25">
      <c r="A462" s="344" t="s">
        <v>30441</v>
      </c>
      <c r="B462" s="345" t="s">
        <v>30442</v>
      </c>
      <c r="C462" s="346" t="s">
        <v>14</v>
      </c>
      <c r="D462" s="347">
        <v>7.06</v>
      </c>
    </row>
    <row r="463" spans="1:4" s="326" customFormat="1" ht="15.6" customHeight="1" x14ac:dyDescent="0.25">
      <c r="A463" s="344" t="s">
        <v>30443</v>
      </c>
      <c r="B463" s="345" t="s">
        <v>30444</v>
      </c>
      <c r="C463" s="346" t="s">
        <v>7</v>
      </c>
      <c r="D463" s="347">
        <v>17.39</v>
      </c>
    </row>
    <row r="464" spans="1:4" s="326" customFormat="1" ht="15.6" customHeight="1" x14ac:dyDescent="0.25">
      <c r="A464" s="344" t="s">
        <v>30445</v>
      </c>
      <c r="B464" s="345" t="s">
        <v>30446</v>
      </c>
      <c r="C464" s="346" t="s">
        <v>7</v>
      </c>
      <c r="D464" s="347">
        <v>10.58</v>
      </c>
    </row>
    <row r="465" spans="1:4" s="326" customFormat="1" ht="15.6" customHeight="1" x14ac:dyDescent="0.25">
      <c r="A465" s="344" t="s">
        <v>30447</v>
      </c>
      <c r="B465" s="345" t="s">
        <v>30448</v>
      </c>
      <c r="C465" s="346"/>
      <c r="D465" s="347"/>
    </row>
    <row r="466" spans="1:4" s="326" customFormat="1" ht="15.6" customHeight="1" x14ac:dyDescent="0.25">
      <c r="A466" s="344" t="s">
        <v>30449</v>
      </c>
      <c r="B466" s="345" t="s">
        <v>30450</v>
      </c>
      <c r="C466" s="346" t="s">
        <v>7</v>
      </c>
      <c r="D466" s="347">
        <v>57.35</v>
      </c>
    </row>
    <row r="467" spans="1:4" s="326" customFormat="1" ht="15.6" customHeight="1" x14ac:dyDescent="0.25">
      <c r="A467" s="344" t="s">
        <v>30451</v>
      </c>
      <c r="B467" s="345" t="s">
        <v>30452</v>
      </c>
      <c r="C467" s="346"/>
      <c r="D467" s="347"/>
    </row>
    <row r="468" spans="1:4" s="326" customFormat="1" ht="15.6" customHeight="1" x14ac:dyDescent="0.25">
      <c r="A468" s="344" t="s">
        <v>30453</v>
      </c>
      <c r="B468" s="345" t="s">
        <v>30454</v>
      </c>
      <c r="C468" s="346"/>
      <c r="D468" s="347"/>
    </row>
    <row r="469" spans="1:4" s="326" customFormat="1" ht="15.6" customHeight="1" x14ac:dyDescent="0.25">
      <c r="A469" s="344" t="s">
        <v>18503</v>
      </c>
      <c r="B469" s="345" t="s">
        <v>18735</v>
      </c>
      <c r="C469" s="346" t="s">
        <v>10</v>
      </c>
      <c r="D469" s="347">
        <v>128.11000000000001</v>
      </c>
    </row>
    <row r="470" spans="1:4" s="326" customFormat="1" ht="15.6" customHeight="1" x14ac:dyDescent="0.25">
      <c r="A470" s="344" t="s">
        <v>30455</v>
      </c>
      <c r="B470" s="345" t="s">
        <v>30456</v>
      </c>
      <c r="C470" s="346"/>
      <c r="D470" s="347"/>
    </row>
    <row r="471" spans="1:4" s="326" customFormat="1" ht="15.6" customHeight="1" x14ac:dyDescent="0.25">
      <c r="A471" s="344" t="s">
        <v>30457</v>
      </c>
      <c r="B471" s="345" t="s">
        <v>30458</v>
      </c>
      <c r="C471" s="346" t="s">
        <v>10</v>
      </c>
      <c r="D471" s="347">
        <v>104.32</v>
      </c>
    </row>
    <row r="472" spans="1:4" s="326" customFormat="1" ht="15.6" customHeight="1" x14ac:dyDescent="0.25">
      <c r="A472" s="344" t="s">
        <v>30459</v>
      </c>
      <c r="B472" s="345" t="s">
        <v>30460</v>
      </c>
      <c r="C472" s="346" t="s">
        <v>10</v>
      </c>
      <c r="D472" s="347">
        <v>117.38</v>
      </c>
    </row>
    <row r="473" spans="1:4" s="326" customFormat="1" ht="15.6" customHeight="1" x14ac:dyDescent="0.25">
      <c r="A473" s="344" t="s">
        <v>30461</v>
      </c>
      <c r="B473" s="345" t="s">
        <v>30462</v>
      </c>
      <c r="C473" s="346" t="s">
        <v>10</v>
      </c>
      <c r="D473" s="347">
        <v>123.02</v>
      </c>
    </row>
    <row r="474" spans="1:4" s="326" customFormat="1" ht="15.6" customHeight="1" x14ac:dyDescent="0.25">
      <c r="A474" s="344" t="s">
        <v>30463</v>
      </c>
      <c r="B474" s="345" t="s">
        <v>30464</v>
      </c>
      <c r="C474" s="346" t="s">
        <v>10</v>
      </c>
      <c r="D474" s="347">
        <v>116.19</v>
      </c>
    </row>
    <row r="475" spans="1:4" s="326" customFormat="1" ht="15.6" customHeight="1" x14ac:dyDescent="0.25">
      <c r="A475" s="344" t="s">
        <v>30465</v>
      </c>
      <c r="B475" s="345" t="s">
        <v>30466</v>
      </c>
      <c r="C475" s="346" t="s">
        <v>18</v>
      </c>
      <c r="D475" s="347">
        <v>267.85000000000002</v>
      </c>
    </row>
    <row r="476" spans="1:4" s="326" customFormat="1" ht="15.6" customHeight="1" x14ac:dyDescent="0.25">
      <c r="A476" s="344" t="s">
        <v>30467</v>
      </c>
      <c r="B476" s="345" t="s">
        <v>30468</v>
      </c>
      <c r="C476" s="346"/>
      <c r="D476" s="347"/>
    </row>
    <row r="477" spans="1:4" s="326" customFormat="1" ht="15.6" customHeight="1" x14ac:dyDescent="0.25">
      <c r="A477" s="344" t="s">
        <v>30469</v>
      </c>
      <c r="B477" s="345" t="s">
        <v>30470</v>
      </c>
      <c r="C477" s="346" t="s">
        <v>10</v>
      </c>
      <c r="D477" s="347">
        <v>20.37</v>
      </c>
    </row>
    <row r="478" spans="1:4" s="326" customFormat="1" ht="15.6" customHeight="1" x14ac:dyDescent="0.25">
      <c r="A478" s="344" t="s">
        <v>30471</v>
      </c>
      <c r="B478" s="345" t="s">
        <v>30472</v>
      </c>
      <c r="C478" s="346" t="s">
        <v>10</v>
      </c>
      <c r="D478" s="347">
        <v>38.200000000000003</v>
      </c>
    </row>
    <row r="479" spans="1:4" s="326" customFormat="1" ht="15.6" customHeight="1" x14ac:dyDescent="0.25">
      <c r="A479" s="344" t="s">
        <v>30473</v>
      </c>
      <c r="B479" s="345" t="s">
        <v>30474</v>
      </c>
      <c r="C479" s="346" t="s">
        <v>10</v>
      </c>
      <c r="D479" s="347">
        <v>47.43</v>
      </c>
    </row>
    <row r="480" spans="1:4" s="326" customFormat="1" ht="15.6" customHeight="1" x14ac:dyDescent="0.25">
      <c r="A480" s="344" t="s">
        <v>30475</v>
      </c>
      <c r="B480" s="345" t="s">
        <v>30476</v>
      </c>
      <c r="C480" s="346" t="s">
        <v>10</v>
      </c>
      <c r="D480" s="347">
        <v>53.94</v>
      </c>
    </row>
    <row r="481" spans="1:4" s="326" customFormat="1" ht="15.6" customHeight="1" x14ac:dyDescent="0.25">
      <c r="A481" s="344" t="s">
        <v>30477</v>
      </c>
      <c r="B481" s="345" t="s">
        <v>30478</v>
      </c>
      <c r="C481" s="346" t="s">
        <v>22</v>
      </c>
      <c r="D481" s="347">
        <v>2.7</v>
      </c>
    </row>
    <row r="482" spans="1:4" s="326" customFormat="1" ht="15.6" customHeight="1" x14ac:dyDescent="0.25">
      <c r="A482" s="344" t="s">
        <v>30479</v>
      </c>
      <c r="B482" s="345" t="s">
        <v>30480</v>
      </c>
      <c r="C482" s="346" t="s">
        <v>10</v>
      </c>
      <c r="D482" s="347">
        <v>16.52</v>
      </c>
    </row>
    <row r="483" spans="1:4" s="326" customFormat="1" ht="15.6" customHeight="1" x14ac:dyDescent="0.25">
      <c r="A483" s="344" t="s">
        <v>30481</v>
      </c>
      <c r="B483" s="345" t="s">
        <v>30482</v>
      </c>
      <c r="C483" s="346"/>
      <c r="D483" s="347"/>
    </row>
    <row r="484" spans="1:4" s="326" customFormat="1" ht="15.6" customHeight="1" x14ac:dyDescent="0.25">
      <c r="A484" s="344" t="s">
        <v>30483</v>
      </c>
      <c r="B484" s="345" t="s">
        <v>30484</v>
      </c>
      <c r="C484" s="346" t="s">
        <v>18</v>
      </c>
      <c r="D484" s="347">
        <v>38.4</v>
      </c>
    </row>
    <row r="485" spans="1:4" s="326" customFormat="1" ht="15.6" customHeight="1" x14ac:dyDescent="0.25">
      <c r="A485" s="344" t="s">
        <v>30485</v>
      </c>
      <c r="B485" s="345" t="s">
        <v>30486</v>
      </c>
      <c r="C485" s="346" t="s">
        <v>10</v>
      </c>
      <c r="D485" s="347">
        <v>29.4</v>
      </c>
    </row>
    <row r="486" spans="1:4" s="326" customFormat="1" ht="15.6" customHeight="1" x14ac:dyDescent="0.25">
      <c r="A486" s="344" t="s">
        <v>30487</v>
      </c>
      <c r="B486" s="345" t="s">
        <v>30488</v>
      </c>
      <c r="C486" s="346" t="s">
        <v>18</v>
      </c>
      <c r="D486" s="347">
        <v>751.33</v>
      </c>
    </row>
    <row r="487" spans="1:4" s="326" customFormat="1" ht="15.6" customHeight="1" x14ac:dyDescent="0.25">
      <c r="A487" s="344" t="s">
        <v>30489</v>
      </c>
      <c r="B487" s="345" t="s">
        <v>30490</v>
      </c>
      <c r="C487" s="346"/>
      <c r="D487" s="347"/>
    </row>
    <row r="488" spans="1:4" s="326" customFormat="1" ht="15.6" customHeight="1" x14ac:dyDescent="0.25">
      <c r="A488" s="344" t="s">
        <v>30491</v>
      </c>
      <c r="B488" s="345" t="s">
        <v>30492</v>
      </c>
      <c r="C488" s="346" t="s">
        <v>10</v>
      </c>
      <c r="D488" s="347">
        <v>5.33</v>
      </c>
    </row>
    <row r="489" spans="1:4" s="326" customFormat="1" ht="15.6" customHeight="1" x14ac:dyDescent="0.25">
      <c r="A489" s="344" t="s">
        <v>30493</v>
      </c>
      <c r="B489" s="345" t="s">
        <v>30494</v>
      </c>
      <c r="C489" s="346" t="s">
        <v>10</v>
      </c>
      <c r="D489" s="347">
        <v>7.97</v>
      </c>
    </row>
    <row r="490" spans="1:4" s="326" customFormat="1" ht="15.6" customHeight="1" x14ac:dyDescent="0.25">
      <c r="A490" s="344" t="s">
        <v>30495</v>
      </c>
      <c r="B490" s="345" t="s">
        <v>30496</v>
      </c>
      <c r="C490" s="346" t="s">
        <v>10</v>
      </c>
      <c r="D490" s="347">
        <v>11.9</v>
      </c>
    </row>
    <row r="491" spans="1:4" s="326" customFormat="1" ht="15.6" customHeight="1" x14ac:dyDescent="0.25">
      <c r="A491" s="344" t="s">
        <v>30497</v>
      </c>
      <c r="B491" s="345" t="s">
        <v>30498</v>
      </c>
      <c r="C491" s="346" t="s">
        <v>10</v>
      </c>
      <c r="D491" s="347">
        <v>13.15</v>
      </c>
    </row>
    <row r="492" spans="1:4" s="326" customFormat="1" ht="15.6" customHeight="1" x14ac:dyDescent="0.25">
      <c r="A492" s="344" t="s">
        <v>30499</v>
      </c>
      <c r="B492" s="345" t="s">
        <v>30500</v>
      </c>
      <c r="C492" s="346" t="s">
        <v>10</v>
      </c>
      <c r="D492" s="347">
        <v>17.579999999999998</v>
      </c>
    </row>
    <row r="493" spans="1:4" s="326" customFormat="1" ht="15.6" customHeight="1" x14ac:dyDescent="0.25">
      <c r="A493" s="344" t="s">
        <v>30501</v>
      </c>
      <c r="B493" s="345" t="s">
        <v>30502</v>
      </c>
      <c r="C493" s="346" t="s">
        <v>10</v>
      </c>
      <c r="D493" s="347">
        <v>26.35</v>
      </c>
    </row>
    <row r="494" spans="1:4" s="326" customFormat="1" ht="15.6" customHeight="1" x14ac:dyDescent="0.25">
      <c r="A494" s="344" t="s">
        <v>30503</v>
      </c>
      <c r="B494" s="345" t="s">
        <v>30504</v>
      </c>
      <c r="C494" s="346" t="s">
        <v>10</v>
      </c>
      <c r="D494" s="347">
        <v>35.090000000000003</v>
      </c>
    </row>
    <row r="495" spans="1:4" s="326" customFormat="1" ht="15.6" customHeight="1" x14ac:dyDescent="0.25">
      <c r="A495" s="344" t="s">
        <v>30505</v>
      </c>
      <c r="B495" s="345" t="s">
        <v>30506</v>
      </c>
      <c r="C495" s="346" t="s">
        <v>22</v>
      </c>
      <c r="D495" s="347">
        <v>1.69</v>
      </c>
    </row>
    <row r="496" spans="1:4" s="326" customFormat="1" ht="15.6" customHeight="1" x14ac:dyDescent="0.25">
      <c r="A496" s="344" t="s">
        <v>30507</v>
      </c>
      <c r="B496" s="345" t="s">
        <v>30508</v>
      </c>
      <c r="C496" s="346" t="s">
        <v>10</v>
      </c>
      <c r="D496" s="347">
        <v>13.71</v>
      </c>
    </row>
    <row r="497" spans="1:4" s="326" customFormat="1" ht="15.6" customHeight="1" x14ac:dyDescent="0.25">
      <c r="A497" s="344" t="s">
        <v>30509</v>
      </c>
      <c r="B497" s="345" t="s">
        <v>30510</v>
      </c>
      <c r="C497" s="346" t="s">
        <v>10</v>
      </c>
      <c r="D497" s="347">
        <v>18.91</v>
      </c>
    </row>
    <row r="498" spans="1:4" s="326" customFormat="1" ht="15.6" customHeight="1" x14ac:dyDescent="0.25">
      <c r="A498" s="344" t="s">
        <v>30511</v>
      </c>
      <c r="B498" s="345" t="s">
        <v>30512</v>
      </c>
      <c r="C498" s="346" t="s">
        <v>10</v>
      </c>
      <c r="D498" s="347">
        <v>19.739999999999998</v>
      </c>
    </row>
    <row r="499" spans="1:4" s="326" customFormat="1" ht="15.6" customHeight="1" x14ac:dyDescent="0.25">
      <c r="A499" s="344" t="s">
        <v>30513</v>
      </c>
      <c r="B499" s="345" t="s">
        <v>30514</v>
      </c>
      <c r="C499" s="346" t="s">
        <v>10</v>
      </c>
      <c r="D499" s="347">
        <v>25.23</v>
      </c>
    </row>
    <row r="500" spans="1:4" s="326" customFormat="1" ht="15.6" customHeight="1" x14ac:dyDescent="0.25">
      <c r="A500" s="344" t="s">
        <v>30515</v>
      </c>
      <c r="B500" s="345" t="s">
        <v>30516</v>
      </c>
      <c r="C500" s="346" t="s">
        <v>10</v>
      </c>
      <c r="D500" s="347">
        <v>37.82</v>
      </c>
    </row>
    <row r="501" spans="1:4" s="326" customFormat="1" ht="15.6" customHeight="1" x14ac:dyDescent="0.25">
      <c r="A501" s="344" t="s">
        <v>30517</v>
      </c>
      <c r="B501" s="345" t="s">
        <v>30518</v>
      </c>
      <c r="C501" s="346" t="s">
        <v>10</v>
      </c>
      <c r="D501" s="347">
        <v>50.42</v>
      </c>
    </row>
    <row r="502" spans="1:4" s="326" customFormat="1" ht="15.6" customHeight="1" x14ac:dyDescent="0.25">
      <c r="A502" s="344" t="s">
        <v>30519</v>
      </c>
      <c r="B502" s="345" t="s">
        <v>30520</v>
      </c>
      <c r="C502" s="346" t="s">
        <v>22</v>
      </c>
      <c r="D502" s="347">
        <v>2.4500000000000002</v>
      </c>
    </row>
    <row r="503" spans="1:4" s="326" customFormat="1" ht="15.6" customHeight="1" x14ac:dyDescent="0.25">
      <c r="A503" s="344" t="s">
        <v>30521</v>
      </c>
      <c r="B503" s="345" t="s">
        <v>30522</v>
      </c>
      <c r="C503" s="346"/>
      <c r="D503" s="347"/>
    </row>
    <row r="504" spans="1:4" s="326" customFormat="1" ht="15.6" customHeight="1" x14ac:dyDescent="0.25">
      <c r="A504" s="344" t="s">
        <v>30523</v>
      </c>
      <c r="B504" s="345" t="s">
        <v>30524</v>
      </c>
      <c r="C504" s="346"/>
      <c r="D504" s="347"/>
    </row>
    <row r="505" spans="1:4" s="326" customFormat="1" ht="15.6" customHeight="1" x14ac:dyDescent="0.25">
      <c r="A505" s="344" t="s">
        <v>30525</v>
      </c>
      <c r="B505" s="345" t="s">
        <v>30526</v>
      </c>
      <c r="C505" s="346" t="s">
        <v>10</v>
      </c>
      <c r="D505" s="347">
        <v>44.1</v>
      </c>
    </row>
    <row r="506" spans="1:4" s="326" customFormat="1" ht="15.6" customHeight="1" x14ac:dyDescent="0.25">
      <c r="A506" s="344" t="s">
        <v>30527</v>
      </c>
      <c r="B506" s="345" t="s">
        <v>30528</v>
      </c>
      <c r="C506" s="346" t="s">
        <v>10</v>
      </c>
      <c r="D506" s="347">
        <v>55.04</v>
      </c>
    </row>
    <row r="507" spans="1:4" s="326" customFormat="1" ht="15.6" customHeight="1" x14ac:dyDescent="0.25">
      <c r="A507" s="344" t="s">
        <v>30529</v>
      </c>
      <c r="B507" s="345" t="s">
        <v>30530</v>
      </c>
      <c r="C507" s="346"/>
      <c r="D507" s="347"/>
    </row>
    <row r="508" spans="1:4" s="326" customFormat="1" ht="15.6" customHeight="1" x14ac:dyDescent="0.25">
      <c r="A508" s="344" t="s">
        <v>30531</v>
      </c>
      <c r="B508" s="345" t="s">
        <v>30532</v>
      </c>
      <c r="C508" s="346" t="s">
        <v>10</v>
      </c>
      <c r="D508" s="347">
        <v>52.92</v>
      </c>
    </row>
    <row r="509" spans="1:4" s="326" customFormat="1" ht="15.6" customHeight="1" x14ac:dyDescent="0.25">
      <c r="A509" s="344" t="s">
        <v>30533</v>
      </c>
      <c r="B509" s="345" t="s">
        <v>30534</v>
      </c>
      <c r="C509" s="346" t="s">
        <v>10</v>
      </c>
      <c r="D509" s="347">
        <v>68.44</v>
      </c>
    </row>
    <row r="510" spans="1:4" s="326" customFormat="1" ht="15.6" customHeight="1" x14ac:dyDescent="0.25">
      <c r="A510" s="344" t="s">
        <v>30535</v>
      </c>
      <c r="B510" s="345" t="s">
        <v>30536</v>
      </c>
      <c r="C510" s="346"/>
      <c r="D510" s="347"/>
    </row>
    <row r="511" spans="1:4" s="326" customFormat="1" ht="15.6" customHeight="1" x14ac:dyDescent="0.25">
      <c r="A511" s="344" t="s">
        <v>30537</v>
      </c>
      <c r="B511" s="345" t="s">
        <v>30538</v>
      </c>
      <c r="C511" s="346" t="s">
        <v>10</v>
      </c>
      <c r="D511" s="347">
        <v>7.59</v>
      </c>
    </row>
    <row r="512" spans="1:4" s="326" customFormat="1" ht="15.6" customHeight="1" x14ac:dyDescent="0.25">
      <c r="A512" s="344" t="s">
        <v>30539</v>
      </c>
      <c r="B512" s="345" t="s">
        <v>30540</v>
      </c>
      <c r="C512" s="346" t="s">
        <v>10</v>
      </c>
      <c r="D512" s="347">
        <v>16.46</v>
      </c>
    </row>
    <row r="513" spans="1:4" s="326" customFormat="1" ht="15.6" customHeight="1" x14ac:dyDescent="0.25">
      <c r="A513" s="344" t="s">
        <v>30541</v>
      </c>
      <c r="B513" s="345" t="s">
        <v>30542</v>
      </c>
      <c r="C513" s="346" t="s">
        <v>10</v>
      </c>
      <c r="D513" s="347">
        <v>75.739999999999995</v>
      </c>
    </row>
    <row r="514" spans="1:4" s="326" customFormat="1" ht="15.6" customHeight="1" x14ac:dyDescent="0.25">
      <c r="A514" s="344" t="s">
        <v>30543</v>
      </c>
      <c r="B514" s="345" t="s">
        <v>30544</v>
      </c>
      <c r="C514" s="346"/>
      <c r="D514" s="347"/>
    </row>
    <row r="515" spans="1:4" s="326" customFormat="1" ht="15.6" customHeight="1" x14ac:dyDescent="0.25">
      <c r="A515" s="344" t="s">
        <v>30545</v>
      </c>
      <c r="B515" s="345" t="s">
        <v>30546</v>
      </c>
      <c r="C515" s="346" t="s">
        <v>10</v>
      </c>
      <c r="D515" s="347">
        <v>54.49</v>
      </c>
    </row>
    <row r="516" spans="1:4" s="326" customFormat="1" ht="15.6" customHeight="1" x14ac:dyDescent="0.25">
      <c r="A516" s="344" t="s">
        <v>30547</v>
      </c>
      <c r="B516" s="345" t="s">
        <v>30548</v>
      </c>
      <c r="C516" s="346"/>
      <c r="D516" s="347"/>
    </row>
    <row r="517" spans="1:4" s="326" customFormat="1" ht="15.6" customHeight="1" x14ac:dyDescent="0.25">
      <c r="A517" s="344" t="s">
        <v>30549</v>
      </c>
      <c r="B517" s="345" t="s">
        <v>30550</v>
      </c>
      <c r="C517" s="346" t="s">
        <v>10</v>
      </c>
      <c r="D517" s="347">
        <v>10.58</v>
      </c>
    </row>
    <row r="518" spans="1:4" s="326" customFormat="1" ht="15.6" customHeight="1" x14ac:dyDescent="0.25">
      <c r="A518" s="344" t="s">
        <v>30551</v>
      </c>
      <c r="B518" s="345" t="s">
        <v>30552</v>
      </c>
      <c r="C518" s="346"/>
      <c r="D518" s="347"/>
    </row>
    <row r="519" spans="1:4" s="326" customFormat="1" ht="15.6" customHeight="1" x14ac:dyDescent="0.25">
      <c r="A519" s="344" t="s">
        <v>30553</v>
      </c>
      <c r="B519" s="345" t="s">
        <v>30554</v>
      </c>
      <c r="C519" s="346"/>
      <c r="D519" s="347"/>
    </row>
    <row r="520" spans="1:4" s="326" customFormat="1" ht="15.6" customHeight="1" x14ac:dyDescent="0.25">
      <c r="A520" s="344" t="s">
        <v>30555</v>
      </c>
      <c r="B520" s="345" t="s">
        <v>30556</v>
      </c>
      <c r="C520" s="346" t="s">
        <v>10</v>
      </c>
      <c r="D520" s="347">
        <v>16.18</v>
      </c>
    </row>
    <row r="521" spans="1:4" s="326" customFormat="1" ht="15.6" customHeight="1" x14ac:dyDescent="0.25">
      <c r="A521" s="344" t="s">
        <v>30557</v>
      </c>
      <c r="B521" s="345" t="s">
        <v>30558</v>
      </c>
      <c r="C521" s="346" t="s">
        <v>10</v>
      </c>
      <c r="D521" s="347">
        <v>16.59</v>
      </c>
    </row>
    <row r="522" spans="1:4" s="326" customFormat="1" ht="15.6" customHeight="1" x14ac:dyDescent="0.25">
      <c r="A522" s="344" t="s">
        <v>30559</v>
      </c>
      <c r="B522" s="345" t="s">
        <v>30560</v>
      </c>
      <c r="C522" s="346" t="s">
        <v>10</v>
      </c>
      <c r="D522" s="347">
        <v>26.15</v>
      </c>
    </row>
    <row r="523" spans="1:4" s="326" customFormat="1" ht="15.6" customHeight="1" x14ac:dyDescent="0.25">
      <c r="A523" s="344" t="s">
        <v>30561</v>
      </c>
      <c r="B523" s="345" t="s">
        <v>30562</v>
      </c>
      <c r="C523" s="346" t="s">
        <v>10</v>
      </c>
      <c r="D523" s="347">
        <v>14.49</v>
      </c>
    </row>
    <row r="524" spans="1:4" s="326" customFormat="1" ht="15.6" customHeight="1" x14ac:dyDescent="0.25">
      <c r="A524" s="344" t="s">
        <v>30563</v>
      </c>
      <c r="B524" s="345" t="s">
        <v>30564</v>
      </c>
      <c r="C524" s="346"/>
      <c r="D524" s="347"/>
    </row>
    <row r="525" spans="1:4" s="326" customFormat="1" ht="15.6" customHeight="1" x14ac:dyDescent="0.25">
      <c r="A525" s="344" t="s">
        <v>30565</v>
      </c>
      <c r="B525" s="345" t="s">
        <v>30566</v>
      </c>
      <c r="C525" s="346" t="s">
        <v>10</v>
      </c>
      <c r="D525" s="347">
        <v>10.48</v>
      </c>
    </row>
    <row r="526" spans="1:4" s="326" customFormat="1" ht="15.6" customHeight="1" x14ac:dyDescent="0.25">
      <c r="A526" s="344" t="s">
        <v>30567</v>
      </c>
      <c r="B526" s="345" t="s">
        <v>30568</v>
      </c>
      <c r="C526" s="346" t="s">
        <v>10</v>
      </c>
      <c r="D526" s="347">
        <v>11.81</v>
      </c>
    </row>
    <row r="527" spans="1:4" s="326" customFormat="1" ht="15.6" customHeight="1" x14ac:dyDescent="0.25">
      <c r="A527" s="344" t="s">
        <v>30569</v>
      </c>
      <c r="B527" s="345" t="s">
        <v>30570</v>
      </c>
      <c r="C527" s="346" t="s">
        <v>10</v>
      </c>
      <c r="D527" s="347">
        <v>20.16</v>
      </c>
    </row>
    <row r="528" spans="1:4" s="326" customFormat="1" ht="15.6" customHeight="1" x14ac:dyDescent="0.25">
      <c r="A528" s="344" t="s">
        <v>30571</v>
      </c>
      <c r="B528" s="345" t="s">
        <v>30572</v>
      </c>
      <c r="C528" s="346" t="s">
        <v>10</v>
      </c>
      <c r="D528" s="347">
        <v>21.22</v>
      </c>
    </row>
    <row r="529" spans="1:4" s="326" customFormat="1" ht="15.6" customHeight="1" x14ac:dyDescent="0.25">
      <c r="A529" s="344" t="s">
        <v>30573</v>
      </c>
      <c r="B529" s="345" t="s">
        <v>30574</v>
      </c>
      <c r="C529" s="346"/>
      <c r="D529" s="347"/>
    </row>
    <row r="530" spans="1:4" s="326" customFormat="1" ht="15.6" customHeight="1" x14ac:dyDescent="0.25">
      <c r="A530" s="344" t="s">
        <v>30575</v>
      </c>
      <c r="B530" s="345" t="s">
        <v>30576</v>
      </c>
      <c r="C530" s="346" t="s">
        <v>10</v>
      </c>
      <c r="D530" s="347">
        <v>37.47</v>
      </c>
    </row>
    <row r="531" spans="1:4" s="326" customFormat="1" ht="15.6" customHeight="1" x14ac:dyDescent="0.25">
      <c r="A531" s="344" t="s">
        <v>30577</v>
      </c>
      <c r="B531" s="345" t="s">
        <v>30578</v>
      </c>
      <c r="C531" s="346" t="s">
        <v>10</v>
      </c>
      <c r="D531" s="347">
        <v>31.96</v>
      </c>
    </row>
    <row r="532" spans="1:4" s="326" customFormat="1" ht="15.6" customHeight="1" x14ac:dyDescent="0.25">
      <c r="A532" s="344" t="s">
        <v>30579</v>
      </c>
      <c r="B532" s="345" t="s">
        <v>30580</v>
      </c>
      <c r="C532" s="346"/>
      <c r="D532" s="347"/>
    </row>
    <row r="533" spans="1:4" s="326" customFormat="1" ht="15.6" customHeight="1" x14ac:dyDescent="0.25">
      <c r="A533" s="344" t="s">
        <v>30581</v>
      </c>
      <c r="B533" s="345" t="s">
        <v>30582</v>
      </c>
      <c r="C533" s="346" t="s">
        <v>10</v>
      </c>
      <c r="D533" s="347">
        <v>276.44</v>
      </c>
    </row>
    <row r="534" spans="1:4" s="326" customFormat="1" ht="15.6" customHeight="1" x14ac:dyDescent="0.25">
      <c r="A534" s="344" t="s">
        <v>30583</v>
      </c>
      <c r="B534" s="345" t="s">
        <v>30584</v>
      </c>
      <c r="C534" s="346"/>
      <c r="D534" s="347"/>
    </row>
    <row r="535" spans="1:4" s="326" customFormat="1" ht="15.6" customHeight="1" x14ac:dyDescent="0.25">
      <c r="A535" s="344" t="s">
        <v>30585</v>
      </c>
      <c r="B535" s="345" t="s">
        <v>30586</v>
      </c>
      <c r="C535" s="346" t="s">
        <v>10</v>
      </c>
      <c r="D535" s="347">
        <v>6.61</v>
      </c>
    </row>
    <row r="536" spans="1:4" s="326" customFormat="1" ht="15.6" customHeight="1" x14ac:dyDescent="0.25">
      <c r="A536" s="344" t="s">
        <v>30587</v>
      </c>
      <c r="B536" s="345" t="s">
        <v>30588</v>
      </c>
      <c r="C536" s="346"/>
      <c r="D536" s="347"/>
    </row>
    <row r="537" spans="1:4" s="326" customFormat="1" ht="15.6" customHeight="1" x14ac:dyDescent="0.25">
      <c r="A537" s="344" t="s">
        <v>30589</v>
      </c>
      <c r="B537" s="345" t="s">
        <v>30590</v>
      </c>
      <c r="C537" s="346" t="s">
        <v>10</v>
      </c>
      <c r="D537" s="347">
        <v>6.34</v>
      </c>
    </row>
    <row r="538" spans="1:4" s="326" customFormat="1" ht="15.6" customHeight="1" x14ac:dyDescent="0.25">
      <c r="A538" s="344" t="s">
        <v>30591</v>
      </c>
      <c r="B538" s="345" t="s">
        <v>30592</v>
      </c>
      <c r="C538" s="346" t="s">
        <v>10</v>
      </c>
      <c r="D538" s="347">
        <v>22.19</v>
      </c>
    </row>
    <row r="539" spans="1:4" s="326" customFormat="1" ht="15.6" customHeight="1" x14ac:dyDescent="0.25">
      <c r="A539" s="344" t="s">
        <v>30593</v>
      </c>
      <c r="B539" s="345" t="s">
        <v>30594</v>
      </c>
      <c r="C539" s="346"/>
      <c r="D539" s="347"/>
    </row>
    <row r="540" spans="1:4" s="326" customFormat="1" ht="15.6" customHeight="1" x14ac:dyDescent="0.25">
      <c r="A540" s="344" t="s">
        <v>30595</v>
      </c>
      <c r="B540" s="345" t="s">
        <v>30596</v>
      </c>
      <c r="C540" s="346" t="s">
        <v>10</v>
      </c>
      <c r="D540" s="347">
        <v>17.579999999999998</v>
      </c>
    </row>
    <row r="541" spans="1:4" s="326" customFormat="1" ht="15.6" customHeight="1" x14ac:dyDescent="0.25">
      <c r="A541" s="344" t="s">
        <v>30597</v>
      </c>
      <c r="B541" s="345" t="s">
        <v>30598</v>
      </c>
      <c r="C541" s="346" t="s">
        <v>10</v>
      </c>
      <c r="D541" s="347">
        <v>12.5</v>
      </c>
    </row>
    <row r="542" spans="1:4" s="326" customFormat="1" ht="15.6" customHeight="1" x14ac:dyDescent="0.25">
      <c r="A542" s="344" t="s">
        <v>30599</v>
      </c>
      <c r="B542" s="345" t="s">
        <v>30600</v>
      </c>
      <c r="C542" s="346" t="s">
        <v>10</v>
      </c>
      <c r="D542" s="347">
        <v>12.54</v>
      </c>
    </row>
    <row r="543" spans="1:4" s="326" customFormat="1" ht="15.6" customHeight="1" x14ac:dyDescent="0.25">
      <c r="A543" s="344" t="s">
        <v>30601</v>
      </c>
      <c r="B543" s="345" t="s">
        <v>30602</v>
      </c>
      <c r="C543" s="346" t="s">
        <v>10</v>
      </c>
      <c r="D543" s="347">
        <v>20.55</v>
      </c>
    </row>
    <row r="544" spans="1:4" s="326" customFormat="1" ht="15.6" customHeight="1" x14ac:dyDescent="0.25">
      <c r="A544" s="344" t="s">
        <v>30603</v>
      </c>
      <c r="B544" s="345" t="s">
        <v>30604</v>
      </c>
      <c r="C544" s="346"/>
      <c r="D544" s="347"/>
    </row>
    <row r="545" spans="1:4" s="326" customFormat="1" ht="15.6" customHeight="1" x14ac:dyDescent="0.25">
      <c r="A545" s="344" t="s">
        <v>30605</v>
      </c>
      <c r="B545" s="345" t="s">
        <v>30606</v>
      </c>
      <c r="C545" s="346"/>
      <c r="D545" s="347"/>
    </row>
    <row r="546" spans="1:4" s="326" customFormat="1" ht="15.6" customHeight="1" x14ac:dyDescent="0.25">
      <c r="A546" s="344" t="s">
        <v>30607</v>
      </c>
      <c r="B546" s="345" t="s">
        <v>30608</v>
      </c>
      <c r="C546" s="346" t="s">
        <v>7</v>
      </c>
      <c r="D546" s="347">
        <v>87.38</v>
      </c>
    </row>
    <row r="547" spans="1:4" s="326" customFormat="1" ht="15.6" customHeight="1" x14ac:dyDescent="0.25">
      <c r="A547" s="344" t="s">
        <v>30609</v>
      </c>
      <c r="B547" s="345" t="s">
        <v>30610</v>
      </c>
      <c r="C547" s="346" t="s">
        <v>7</v>
      </c>
      <c r="D547" s="347">
        <v>50.66</v>
      </c>
    </row>
    <row r="548" spans="1:4" s="326" customFormat="1" ht="15.6" customHeight="1" x14ac:dyDescent="0.25">
      <c r="A548" s="344" t="s">
        <v>30611</v>
      </c>
      <c r="B548" s="345" t="s">
        <v>30612</v>
      </c>
      <c r="C548" s="346" t="s">
        <v>7</v>
      </c>
      <c r="D548" s="347">
        <v>20.56</v>
      </c>
    </row>
    <row r="549" spans="1:4" s="326" customFormat="1" ht="15.6" customHeight="1" x14ac:dyDescent="0.25">
      <c r="A549" s="344" t="s">
        <v>30613</v>
      </c>
      <c r="B549" s="345" t="s">
        <v>30614</v>
      </c>
      <c r="C549" s="346" t="s">
        <v>7</v>
      </c>
      <c r="D549" s="347">
        <v>105.46</v>
      </c>
    </row>
    <row r="550" spans="1:4" s="326" customFormat="1" ht="15.6" customHeight="1" x14ac:dyDescent="0.25">
      <c r="A550" s="344" t="s">
        <v>30615</v>
      </c>
      <c r="B550" s="345" t="s">
        <v>30616</v>
      </c>
      <c r="C550" s="346" t="s">
        <v>7</v>
      </c>
      <c r="D550" s="347">
        <v>371.4</v>
      </c>
    </row>
    <row r="551" spans="1:4" s="326" customFormat="1" ht="15.6" customHeight="1" x14ac:dyDescent="0.25">
      <c r="A551" s="344" t="s">
        <v>30617</v>
      </c>
      <c r="B551" s="345" t="s">
        <v>30618</v>
      </c>
      <c r="C551" s="346" t="s">
        <v>7</v>
      </c>
      <c r="D551" s="347">
        <v>407.81</v>
      </c>
    </row>
    <row r="552" spans="1:4" s="326" customFormat="1" ht="15.6" customHeight="1" x14ac:dyDescent="0.25">
      <c r="A552" s="344" t="s">
        <v>30619</v>
      </c>
      <c r="B552" s="345" t="s">
        <v>30620</v>
      </c>
      <c r="C552" s="346" t="s">
        <v>7</v>
      </c>
      <c r="D552" s="347">
        <v>452.47</v>
      </c>
    </row>
    <row r="553" spans="1:4" s="326" customFormat="1" ht="15.6" customHeight="1" x14ac:dyDescent="0.25">
      <c r="A553" s="344" t="s">
        <v>30621</v>
      </c>
      <c r="B553" s="345" t="s">
        <v>30622</v>
      </c>
      <c r="C553" s="346"/>
      <c r="D553" s="347"/>
    </row>
    <row r="554" spans="1:4" s="326" customFormat="1" ht="15.6" customHeight="1" x14ac:dyDescent="0.25">
      <c r="A554" s="344" t="s">
        <v>30623</v>
      </c>
      <c r="B554" s="345" t="s">
        <v>30624</v>
      </c>
      <c r="C554" s="346" t="s">
        <v>10</v>
      </c>
      <c r="D554" s="347">
        <v>48.12</v>
      </c>
    </row>
    <row r="555" spans="1:4" s="326" customFormat="1" ht="15.6" customHeight="1" x14ac:dyDescent="0.25">
      <c r="A555" s="344" t="s">
        <v>30625</v>
      </c>
      <c r="B555" s="345" t="s">
        <v>30626</v>
      </c>
      <c r="C555" s="346" t="s">
        <v>16</v>
      </c>
      <c r="D555" s="347">
        <v>11.64</v>
      </c>
    </row>
    <row r="556" spans="1:4" s="326" customFormat="1" ht="15.6" customHeight="1" x14ac:dyDescent="0.25">
      <c r="A556" s="344" t="s">
        <v>30627</v>
      </c>
      <c r="B556" s="345" t="s">
        <v>30628</v>
      </c>
      <c r="C556" s="346" t="s">
        <v>30629</v>
      </c>
      <c r="D556" s="347">
        <v>9.3800000000000008</v>
      </c>
    </row>
    <row r="557" spans="1:4" s="326" customFormat="1" ht="15.6" customHeight="1" x14ac:dyDescent="0.25">
      <c r="A557" s="344" t="s">
        <v>30630</v>
      </c>
      <c r="B557" s="345" t="s">
        <v>30631</v>
      </c>
      <c r="C557" s="346" t="s">
        <v>10</v>
      </c>
      <c r="D557" s="347">
        <v>13.42</v>
      </c>
    </row>
    <row r="558" spans="1:4" s="326" customFormat="1" ht="15.6" customHeight="1" x14ac:dyDescent="0.25">
      <c r="A558" s="344" t="s">
        <v>30632</v>
      </c>
      <c r="B558" s="345" t="s">
        <v>30633</v>
      </c>
      <c r="C558" s="346"/>
      <c r="D558" s="347"/>
    </row>
    <row r="559" spans="1:4" s="326" customFormat="1" ht="15.6" customHeight="1" x14ac:dyDescent="0.25">
      <c r="A559" s="344" t="s">
        <v>30634</v>
      </c>
      <c r="B559" s="345" t="s">
        <v>30635</v>
      </c>
      <c r="C559" s="346" t="s">
        <v>10</v>
      </c>
      <c r="D559" s="347">
        <v>7.83</v>
      </c>
    </row>
    <row r="560" spans="1:4" s="326" customFormat="1" ht="15.6" customHeight="1" x14ac:dyDescent="0.25">
      <c r="A560" s="344" t="s">
        <v>30636</v>
      </c>
      <c r="B560" s="345" t="s">
        <v>30637</v>
      </c>
      <c r="C560" s="346"/>
      <c r="D560" s="347"/>
    </row>
    <row r="561" spans="1:4" s="326" customFormat="1" ht="15.6" customHeight="1" x14ac:dyDescent="0.25">
      <c r="A561" s="344" t="s">
        <v>30638</v>
      </c>
      <c r="B561" s="345" t="s">
        <v>30639</v>
      </c>
      <c r="C561" s="346" t="s">
        <v>7</v>
      </c>
      <c r="D561" s="347">
        <v>30.23</v>
      </c>
    </row>
    <row r="562" spans="1:4" s="326" customFormat="1" ht="15.6" customHeight="1" x14ac:dyDescent="0.25">
      <c r="A562" s="344" t="s">
        <v>30640</v>
      </c>
      <c r="B562" s="345" t="s">
        <v>30641</v>
      </c>
      <c r="C562" s="346" t="s">
        <v>10</v>
      </c>
      <c r="D562" s="347">
        <v>155.6</v>
      </c>
    </row>
    <row r="563" spans="1:4" s="326" customFormat="1" ht="15.6" customHeight="1" x14ac:dyDescent="0.25">
      <c r="A563" s="344" t="s">
        <v>30642</v>
      </c>
      <c r="B563" s="345" t="s">
        <v>30643</v>
      </c>
      <c r="C563" s="346" t="s">
        <v>10</v>
      </c>
      <c r="D563" s="347">
        <v>169.97</v>
      </c>
    </row>
    <row r="564" spans="1:4" s="326" customFormat="1" ht="15.6" customHeight="1" x14ac:dyDescent="0.25">
      <c r="A564" s="344" t="s">
        <v>30644</v>
      </c>
      <c r="B564" s="345" t="s">
        <v>30645</v>
      </c>
      <c r="C564" s="346" t="s">
        <v>7</v>
      </c>
      <c r="D564" s="347">
        <v>17.55</v>
      </c>
    </row>
    <row r="565" spans="1:4" s="326" customFormat="1" ht="15.6" customHeight="1" x14ac:dyDescent="0.25">
      <c r="A565" s="344" t="s">
        <v>30646</v>
      </c>
      <c r="B565" s="345" t="s">
        <v>30647</v>
      </c>
      <c r="C565" s="346" t="s">
        <v>7</v>
      </c>
      <c r="D565" s="347">
        <v>20.11</v>
      </c>
    </row>
    <row r="566" spans="1:4" s="326" customFormat="1" ht="15.6" customHeight="1" x14ac:dyDescent="0.25">
      <c r="A566" s="344" t="s">
        <v>30648</v>
      </c>
      <c r="B566" s="345" t="s">
        <v>30649</v>
      </c>
      <c r="C566" s="346" t="s">
        <v>7</v>
      </c>
      <c r="D566" s="347">
        <v>28.26</v>
      </c>
    </row>
    <row r="567" spans="1:4" s="326" customFormat="1" ht="15.6" customHeight="1" x14ac:dyDescent="0.25">
      <c r="A567" s="344" t="s">
        <v>30650</v>
      </c>
      <c r="B567" s="345" t="s">
        <v>30651</v>
      </c>
      <c r="C567" s="346"/>
      <c r="D567" s="347"/>
    </row>
    <row r="568" spans="1:4" s="326" customFormat="1" ht="15.6" customHeight="1" x14ac:dyDescent="0.25">
      <c r="A568" s="344" t="s">
        <v>30652</v>
      </c>
      <c r="B568" s="345" t="s">
        <v>30653</v>
      </c>
      <c r="C568" s="346" t="s">
        <v>14</v>
      </c>
      <c r="D568" s="347">
        <v>25.18</v>
      </c>
    </row>
    <row r="569" spans="1:4" s="326" customFormat="1" ht="15.6" customHeight="1" x14ac:dyDescent="0.25">
      <c r="A569" s="344" t="s">
        <v>30654</v>
      </c>
      <c r="B569" s="345" t="s">
        <v>30655</v>
      </c>
      <c r="C569" s="346" t="s">
        <v>14</v>
      </c>
      <c r="D569" s="347">
        <v>31.79</v>
      </c>
    </row>
    <row r="570" spans="1:4" s="326" customFormat="1" ht="15.6" customHeight="1" x14ac:dyDescent="0.25">
      <c r="A570" s="344" t="s">
        <v>30656</v>
      </c>
      <c r="B570" s="345" t="s">
        <v>30657</v>
      </c>
      <c r="C570" s="346" t="s">
        <v>14</v>
      </c>
      <c r="D570" s="347">
        <v>35.369999999999997</v>
      </c>
    </row>
    <row r="571" spans="1:4" s="326" customFormat="1" ht="15.6" customHeight="1" x14ac:dyDescent="0.25">
      <c r="A571" s="344" t="s">
        <v>30658</v>
      </c>
      <c r="B571" s="345" t="s">
        <v>30659</v>
      </c>
      <c r="C571" s="346"/>
      <c r="D571" s="347"/>
    </row>
    <row r="572" spans="1:4" s="326" customFormat="1" ht="15.6" customHeight="1" x14ac:dyDescent="0.25">
      <c r="A572" s="344" t="s">
        <v>30660</v>
      </c>
      <c r="B572" s="345" t="s">
        <v>30661</v>
      </c>
      <c r="C572" s="346" t="s">
        <v>29588</v>
      </c>
      <c r="D572" s="347">
        <v>12855.68</v>
      </c>
    </row>
    <row r="573" spans="1:4" s="326" customFormat="1" ht="15.6" customHeight="1" x14ac:dyDescent="0.25">
      <c r="A573" s="344" t="s">
        <v>30662</v>
      </c>
      <c r="B573" s="345" t="s">
        <v>30663</v>
      </c>
      <c r="C573" s="346" t="s">
        <v>30664</v>
      </c>
      <c r="D573" s="347">
        <v>732.36</v>
      </c>
    </row>
    <row r="574" spans="1:4" s="326" customFormat="1" ht="15.6" customHeight="1" x14ac:dyDescent="0.25">
      <c r="A574" s="344" t="s">
        <v>30665</v>
      </c>
      <c r="B574" s="345" t="s">
        <v>30666</v>
      </c>
      <c r="C574" s="346" t="s">
        <v>8</v>
      </c>
      <c r="D574" s="347">
        <v>446.29</v>
      </c>
    </row>
    <row r="575" spans="1:4" s="326" customFormat="1" ht="15.6" customHeight="1" x14ac:dyDescent="0.25">
      <c r="A575" s="344" t="s">
        <v>30667</v>
      </c>
      <c r="B575" s="345" t="s">
        <v>30668</v>
      </c>
      <c r="C575" s="346" t="s">
        <v>30669</v>
      </c>
      <c r="D575" s="347">
        <v>6.23</v>
      </c>
    </row>
    <row r="576" spans="1:4" s="326" customFormat="1" ht="15.6" customHeight="1" x14ac:dyDescent="0.25">
      <c r="A576" s="344" t="s">
        <v>30670</v>
      </c>
      <c r="B576" s="345" t="s">
        <v>30671</v>
      </c>
      <c r="C576" s="346"/>
      <c r="D576" s="347"/>
    </row>
    <row r="577" spans="1:4" s="326" customFormat="1" ht="15.6" customHeight="1" x14ac:dyDescent="0.25">
      <c r="A577" s="344" t="s">
        <v>30672</v>
      </c>
      <c r="B577" s="345" t="s">
        <v>30673</v>
      </c>
      <c r="C577" s="346" t="s">
        <v>10</v>
      </c>
      <c r="D577" s="347">
        <v>284.99</v>
      </c>
    </row>
    <row r="578" spans="1:4" s="326" customFormat="1" ht="15.6" customHeight="1" x14ac:dyDescent="0.25">
      <c r="A578" s="344" t="s">
        <v>30674</v>
      </c>
      <c r="B578" s="345" t="s">
        <v>30675</v>
      </c>
      <c r="C578" s="346" t="s">
        <v>10</v>
      </c>
      <c r="D578" s="347">
        <v>521.66</v>
      </c>
    </row>
    <row r="579" spans="1:4" s="326" customFormat="1" ht="15.6" customHeight="1" x14ac:dyDescent="0.25">
      <c r="A579" s="344" t="s">
        <v>30676</v>
      </c>
      <c r="B579" s="345" t="s">
        <v>30677</v>
      </c>
      <c r="C579" s="346" t="s">
        <v>10</v>
      </c>
      <c r="D579" s="347">
        <v>860.81</v>
      </c>
    </row>
    <row r="580" spans="1:4" s="326" customFormat="1" ht="15.6" customHeight="1" x14ac:dyDescent="0.25">
      <c r="A580" s="344" t="s">
        <v>30678</v>
      </c>
      <c r="B580" s="345" t="s">
        <v>30679</v>
      </c>
      <c r="C580" s="346" t="s">
        <v>10</v>
      </c>
      <c r="D580" s="347">
        <v>753.66</v>
      </c>
    </row>
    <row r="581" spans="1:4" s="326" customFormat="1" ht="15.6" customHeight="1" x14ac:dyDescent="0.25">
      <c r="A581" s="344" t="s">
        <v>30680</v>
      </c>
      <c r="B581" s="345" t="s">
        <v>30681</v>
      </c>
      <c r="C581" s="346"/>
      <c r="D581" s="347"/>
    </row>
    <row r="582" spans="1:4" s="326" customFormat="1" ht="15.6" customHeight="1" x14ac:dyDescent="0.25">
      <c r="A582" s="344" t="s">
        <v>30682</v>
      </c>
      <c r="B582" s="345" t="s">
        <v>30683</v>
      </c>
      <c r="C582" s="346"/>
      <c r="D582" s="347"/>
    </row>
    <row r="583" spans="1:4" s="326" customFormat="1" ht="15.6" customHeight="1" x14ac:dyDescent="0.25">
      <c r="A583" s="344" t="s">
        <v>30684</v>
      </c>
      <c r="B583" s="345" t="s">
        <v>30685</v>
      </c>
      <c r="C583" s="346" t="s">
        <v>7</v>
      </c>
      <c r="D583" s="347">
        <v>91.67</v>
      </c>
    </row>
    <row r="584" spans="1:4" s="326" customFormat="1" ht="15.6" customHeight="1" x14ac:dyDescent="0.25">
      <c r="A584" s="344" t="s">
        <v>30686</v>
      </c>
      <c r="B584" s="345" t="s">
        <v>30687</v>
      </c>
      <c r="C584" s="346" t="s">
        <v>7</v>
      </c>
      <c r="D584" s="347">
        <v>232.15</v>
      </c>
    </row>
    <row r="585" spans="1:4" s="326" customFormat="1" ht="15.6" customHeight="1" x14ac:dyDescent="0.25">
      <c r="A585" s="344" t="s">
        <v>30688</v>
      </c>
      <c r="B585" s="345" t="s">
        <v>30689</v>
      </c>
      <c r="C585" s="346" t="s">
        <v>7</v>
      </c>
      <c r="D585" s="347">
        <v>113.65</v>
      </c>
    </row>
    <row r="586" spans="1:4" s="326" customFormat="1" ht="15.6" customHeight="1" x14ac:dyDescent="0.25">
      <c r="A586" s="344" t="s">
        <v>30690</v>
      </c>
      <c r="B586" s="345" t="s">
        <v>30691</v>
      </c>
      <c r="C586" s="346" t="s">
        <v>7</v>
      </c>
      <c r="D586" s="347">
        <v>6.02</v>
      </c>
    </row>
    <row r="587" spans="1:4" s="326" customFormat="1" ht="15.6" customHeight="1" x14ac:dyDescent="0.25">
      <c r="A587" s="344" t="s">
        <v>30692</v>
      </c>
      <c r="B587" s="345" t="s">
        <v>30693</v>
      </c>
      <c r="C587" s="346" t="s">
        <v>7</v>
      </c>
      <c r="D587" s="347">
        <v>7.17</v>
      </c>
    </row>
    <row r="588" spans="1:4" s="326" customFormat="1" ht="15.6" customHeight="1" x14ac:dyDescent="0.25">
      <c r="A588" s="344" t="s">
        <v>30694</v>
      </c>
      <c r="B588" s="345" t="s">
        <v>30695</v>
      </c>
      <c r="C588" s="346"/>
      <c r="D588" s="347"/>
    </row>
    <row r="589" spans="1:4" s="326" customFormat="1" ht="15.6" customHeight="1" x14ac:dyDescent="0.25">
      <c r="A589" s="344" t="s">
        <v>30696</v>
      </c>
      <c r="B589" s="345" t="s">
        <v>30697</v>
      </c>
      <c r="C589" s="346" t="s">
        <v>7</v>
      </c>
      <c r="D589" s="347">
        <v>178.51</v>
      </c>
    </row>
    <row r="590" spans="1:4" s="326" customFormat="1" ht="15.6" customHeight="1" x14ac:dyDescent="0.25">
      <c r="A590" s="344" t="s">
        <v>30698</v>
      </c>
      <c r="B590" s="345" t="s">
        <v>30699</v>
      </c>
      <c r="C590" s="346" t="s">
        <v>7</v>
      </c>
      <c r="D590" s="347">
        <v>183.85</v>
      </c>
    </row>
    <row r="591" spans="1:4" s="326" customFormat="1" ht="15.6" customHeight="1" x14ac:dyDescent="0.25">
      <c r="A591" s="344" t="s">
        <v>30700</v>
      </c>
      <c r="B591" s="345" t="s">
        <v>30701</v>
      </c>
      <c r="C591" s="346" t="s">
        <v>7</v>
      </c>
      <c r="D591" s="347">
        <v>220.32</v>
      </c>
    </row>
    <row r="592" spans="1:4" s="326" customFormat="1" ht="15.6" customHeight="1" x14ac:dyDescent="0.25">
      <c r="A592" s="344" t="s">
        <v>30702</v>
      </c>
      <c r="B592" s="345" t="s">
        <v>30703</v>
      </c>
      <c r="C592" s="346" t="s">
        <v>7</v>
      </c>
      <c r="D592" s="347">
        <v>139.27000000000001</v>
      </c>
    </row>
    <row r="593" spans="1:4" s="326" customFormat="1" ht="15.6" customHeight="1" x14ac:dyDescent="0.25">
      <c r="A593" s="344" t="s">
        <v>30704</v>
      </c>
      <c r="B593" s="345" t="s">
        <v>30705</v>
      </c>
      <c r="C593" s="346" t="s">
        <v>7</v>
      </c>
      <c r="D593" s="347">
        <v>84.5</v>
      </c>
    </row>
    <row r="594" spans="1:4" s="326" customFormat="1" ht="15.6" customHeight="1" x14ac:dyDescent="0.25">
      <c r="A594" s="344" t="s">
        <v>30706</v>
      </c>
      <c r="B594" s="345" t="s">
        <v>30707</v>
      </c>
      <c r="C594" s="346" t="s">
        <v>7</v>
      </c>
      <c r="D594" s="347">
        <v>171.72</v>
      </c>
    </row>
    <row r="595" spans="1:4" s="326" customFormat="1" ht="15.6" customHeight="1" x14ac:dyDescent="0.25">
      <c r="A595" s="344" t="s">
        <v>30708</v>
      </c>
      <c r="B595" s="345" t="s">
        <v>30709</v>
      </c>
      <c r="C595" s="346" t="s">
        <v>7</v>
      </c>
      <c r="D595" s="347">
        <v>132.87</v>
      </c>
    </row>
    <row r="596" spans="1:4" s="326" customFormat="1" ht="15.6" customHeight="1" x14ac:dyDescent="0.25">
      <c r="A596" s="344" t="s">
        <v>30710</v>
      </c>
      <c r="B596" s="345" t="s">
        <v>30711</v>
      </c>
      <c r="C596" s="346" t="s">
        <v>7</v>
      </c>
      <c r="D596" s="347">
        <v>159.26</v>
      </c>
    </row>
    <row r="597" spans="1:4" s="326" customFormat="1" ht="15.6" customHeight="1" x14ac:dyDescent="0.25">
      <c r="A597" s="344" t="s">
        <v>30712</v>
      </c>
      <c r="B597" s="345" t="s">
        <v>30713</v>
      </c>
      <c r="C597" s="346" t="s">
        <v>7</v>
      </c>
      <c r="D597" s="347">
        <v>168.65</v>
      </c>
    </row>
    <row r="598" spans="1:4" s="326" customFormat="1" ht="15.6" customHeight="1" x14ac:dyDescent="0.25">
      <c r="A598" s="344" t="s">
        <v>30714</v>
      </c>
      <c r="B598" s="345" t="s">
        <v>30715</v>
      </c>
      <c r="C598" s="346"/>
      <c r="D598" s="347"/>
    </row>
    <row r="599" spans="1:4" s="326" customFormat="1" ht="15.6" customHeight="1" x14ac:dyDescent="0.25">
      <c r="A599" s="344" t="s">
        <v>30716</v>
      </c>
      <c r="B599" s="345" t="s">
        <v>30717</v>
      </c>
      <c r="C599" s="346" t="s">
        <v>14</v>
      </c>
      <c r="D599" s="347">
        <v>103.32</v>
      </c>
    </row>
    <row r="600" spans="1:4" s="326" customFormat="1" ht="15.6" customHeight="1" x14ac:dyDescent="0.25">
      <c r="A600" s="344" t="s">
        <v>30718</v>
      </c>
      <c r="B600" s="345" t="s">
        <v>30719</v>
      </c>
      <c r="C600" s="346" t="s">
        <v>14</v>
      </c>
      <c r="D600" s="347">
        <v>158.26</v>
      </c>
    </row>
    <row r="601" spans="1:4" s="326" customFormat="1" ht="15.6" customHeight="1" x14ac:dyDescent="0.25">
      <c r="A601" s="344" t="s">
        <v>30720</v>
      </c>
      <c r="B601" s="345" t="s">
        <v>30721</v>
      </c>
      <c r="C601" s="346" t="s">
        <v>14</v>
      </c>
      <c r="D601" s="347">
        <v>188.71</v>
      </c>
    </row>
    <row r="602" spans="1:4" s="326" customFormat="1" ht="15.6" customHeight="1" x14ac:dyDescent="0.25">
      <c r="A602" s="344" t="s">
        <v>30722</v>
      </c>
      <c r="B602" s="345" t="s">
        <v>30723</v>
      </c>
      <c r="C602" s="346" t="s">
        <v>14</v>
      </c>
      <c r="D602" s="347">
        <v>219.38</v>
      </c>
    </row>
    <row r="603" spans="1:4" s="326" customFormat="1" ht="15.6" customHeight="1" x14ac:dyDescent="0.25">
      <c r="A603" s="344" t="s">
        <v>30724</v>
      </c>
      <c r="B603" s="345" t="s">
        <v>30725</v>
      </c>
      <c r="C603" s="346" t="s">
        <v>14</v>
      </c>
      <c r="D603" s="347">
        <v>242.69</v>
      </c>
    </row>
    <row r="604" spans="1:4" s="326" customFormat="1" ht="15.6" customHeight="1" x14ac:dyDescent="0.25">
      <c r="A604" s="344" t="s">
        <v>30726</v>
      </c>
      <c r="B604" s="345" t="s">
        <v>30727</v>
      </c>
      <c r="C604" s="346" t="s">
        <v>14</v>
      </c>
      <c r="D604" s="347">
        <v>218.39</v>
      </c>
    </row>
    <row r="605" spans="1:4" s="326" customFormat="1" ht="15.6" customHeight="1" x14ac:dyDescent="0.25">
      <c r="A605" s="344" t="s">
        <v>30728</v>
      </c>
      <c r="B605" s="345" t="s">
        <v>30729</v>
      </c>
      <c r="C605" s="346"/>
      <c r="D605" s="347"/>
    </row>
    <row r="606" spans="1:4" s="326" customFormat="1" ht="15.6" customHeight="1" x14ac:dyDescent="0.25">
      <c r="A606" s="344" t="s">
        <v>30730</v>
      </c>
      <c r="B606" s="345" t="s">
        <v>30731</v>
      </c>
      <c r="C606" s="346" t="s">
        <v>10</v>
      </c>
      <c r="D606" s="347">
        <v>467.57</v>
      </c>
    </row>
    <row r="607" spans="1:4" s="326" customFormat="1" ht="15.6" customHeight="1" x14ac:dyDescent="0.25">
      <c r="A607" s="344" t="s">
        <v>30732</v>
      </c>
      <c r="B607" s="345" t="s">
        <v>30733</v>
      </c>
      <c r="C607" s="346"/>
      <c r="D607" s="347"/>
    </row>
    <row r="608" spans="1:4" s="326" customFormat="1" ht="15.6" customHeight="1" x14ac:dyDescent="0.25">
      <c r="A608" s="344" t="s">
        <v>30734</v>
      </c>
      <c r="B608" s="345" t="s">
        <v>30735</v>
      </c>
      <c r="C608" s="346"/>
      <c r="D608" s="347"/>
    </row>
    <row r="609" spans="1:4" s="326" customFormat="1" ht="15.6" customHeight="1" x14ac:dyDescent="0.25">
      <c r="A609" s="344" t="s">
        <v>30736</v>
      </c>
      <c r="B609" s="345" t="s">
        <v>30737</v>
      </c>
      <c r="C609" s="346" t="s">
        <v>16</v>
      </c>
      <c r="D609" s="347">
        <v>12.45</v>
      </c>
    </row>
    <row r="610" spans="1:4" s="326" customFormat="1" ht="15.6" customHeight="1" x14ac:dyDescent="0.25">
      <c r="A610" s="344" t="s">
        <v>30738</v>
      </c>
      <c r="B610" s="345" t="s">
        <v>30739</v>
      </c>
      <c r="C610" s="346" t="s">
        <v>16</v>
      </c>
      <c r="D610" s="347">
        <v>10.84</v>
      </c>
    </row>
    <row r="611" spans="1:4" s="326" customFormat="1" ht="15.6" customHeight="1" x14ac:dyDescent="0.25">
      <c r="A611" s="344" t="s">
        <v>30740</v>
      </c>
      <c r="B611" s="345" t="s">
        <v>30741</v>
      </c>
      <c r="C611" s="346" t="s">
        <v>16</v>
      </c>
      <c r="D611" s="347">
        <v>11.21</v>
      </c>
    </row>
    <row r="612" spans="1:4" s="326" customFormat="1" ht="15.6" customHeight="1" x14ac:dyDescent="0.25">
      <c r="A612" s="344" t="s">
        <v>30742</v>
      </c>
      <c r="B612" s="345" t="s">
        <v>30743</v>
      </c>
      <c r="C612" s="346"/>
      <c r="D612" s="347"/>
    </row>
    <row r="613" spans="1:4" s="326" customFormat="1" ht="15.6" customHeight="1" x14ac:dyDescent="0.25">
      <c r="A613" s="344" t="s">
        <v>30744</v>
      </c>
      <c r="B613" s="345" t="s">
        <v>30745</v>
      </c>
      <c r="C613" s="346" t="s">
        <v>16</v>
      </c>
      <c r="D613" s="347">
        <v>11.35</v>
      </c>
    </row>
    <row r="614" spans="1:4" s="326" customFormat="1" ht="15.6" customHeight="1" x14ac:dyDescent="0.25">
      <c r="A614" s="344" t="s">
        <v>30746</v>
      </c>
      <c r="B614" s="345" t="s">
        <v>30747</v>
      </c>
      <c r="C614" s="346"/>
      <c r="D614" s="347"/>
    </row>
    <row r="615" spans="1:4" s="326" customFormat="1" ht="15.6" customHeight="1" x14ac:dyDescent="0.25">
      <c r="A615" s="344" t="s">
        <v>30748</v>
      </c>
      <c r="B615" s="345" t="s">
        <v>30749</v>
      </c>
      <c r="C615" s="346" t="s">
        <v>16</v>
      </c>
      <c r="D615" s="347">
        <v>58.42</v>
      </c>
    </row>
    <row r="616" spans="1:4" s="326" customFormat="1" ht="15.6" customHeight="1" x14ac:dyDescent="0.25">
      <c r="A616" s="344" t="s">
        <v>30750</v>
      </c>
      <c r="B616" s="345" t="s">
        <v>30751</v>
      </c>
      <c r="C616" s="346"/>
      <c r="D616" s="347"/>
    </row>
    <row r="617" spans="1:4" s="326" customFormat="1" ht="15.6" customHeight="1" x14ac:dyDescent="0.25">
      <c r="A617" s="344" t="s">
        <v>30752</v>
      </c>
      <c r="B617" s="345" t="s">
        <v>30753</v>
      </c>
      <c r="C617" s="346"/>
      <c r="D617" s="347"/>
    </row>
    <row r="618" spans="1:4" s="326" customFormat="1" ht="15.6" customHeight="1" x14ac:dyDescent="0.25">
      <c r="A618" s="344" t="s">
        <v>30754</v>
      </c>
      <c r="B618" s="345" t="s">
        <v>30755</v>
      </c>
      <c r="C618" s="346" t="s">
        <v>10</v>
      </c>
      <c r="D618" s="347">
        <v>452.66</v>
      </c>
    </row>
    <row r="619" spans="1:4" s="326" customFormat="1" ht="15.6" customHeight="1" x14ac:dyDescent="0.25">
      <c r="A619" s="344" t="s">
        <v>30756</v>
      </c>
      <c r="B619" s="345" t="s">
        <v>30757</v>
      </c>
      <c r="C619" s="346" t="s">
        <v>10</v>
      </c>
      <c r="D619" s="347">
        <v>474.27</v>
      </c>
    </row>
    <row r="620" spans="1:4" s="326" customFormat="1" ht="15.6" customHeight="1" x14ac:dyDescent="0.25">
      <c r="A620" s="344" t="s">
        <v>30758</v>
      </c>
      <c r="B620" s="345" t="s">
        <v>30759</v>
      </c>
      <c r="C620" s="346" t="s">
        <v>10</v>
      </c>
      <c r="D620" s="347">
        <v>496.91</v>
      </c>
    </row>
    <row r="621" spans="1:4" s="326" customFormat="1" ht="15.6" customHeight="1" x14ac:dyDescent="0.25">
      <c r="A621" s="344" t="s">
        <v>30760</v>
      </c>
      <c r="B621" s="345" t="s">
        <v>30761</v>
      </c>
      <c r="C621" s="346" t="s">
        <v>10</v>
      </c>
      <c r="D621" s="347">
        <v>520.64</v>
      </c>
    </row>
    <row r="622" spans="1:4" s="326" customFormat="1" ht="15.6" customHeight="1" x14ac:dyDescent="0.25">
      <c r="A622" s="344" t="s">
        <v>30762</v>
      </c>
      <c r="B622" s="345" t="s">
        <v>30763</v>
      </c>
      <c r="C622" s="346" t="s">
        <v>10</v>
      </c>
      <c r="D622" s="347">
        <v>545.5</v>
      </c>
    </row>
    <row r="623" spans="1:4" s="326" customFormat="1" ht="15.6" customHeight="1" x14ac:dyDescent="0.25">
      <c r="A623" s="344" t="s">
        <v>30764</v>
      </c>
      <c r="B623" s="345" t="s">
        <v>30765</v>
      </c>
      <c r="C623" s="346" t="s">
        <v>10</v>
      </c>
      <c r="D623" s="347">
        <v>513.24</v>
      </c>
    </row>
    <row r="624" spans="1:4" s="326" customFormat="1" ht="15.6" customHeight="1" x14ac:dyDescent="0.25">
      <c r="A624" s="344" t="s">
        <v>30766</v>
      </c>
      <c r="B624" s="345" t="s">
        <v>30767</v>
      </c>
      <c r="C624" s="346" t="s">
        <v>10</v>
      </c>
      <c r="D624" s="347">
        <v>534.14</v>
      </c>
    </row>
    <row r="625" spans="1:4" s="326" customFormat="1" ht="15.6" customHeight="1" x14ac:dyDescent="0.25">
      <c r="A625" s="344" t="s">
        <v>30768</v>
      </c>
      <c r="B625" s="345" t="s">
        <v>30769</v>
      </c>
      <c r="C625" s="346" t="s">
        <v>10</v>
      </c>
      <c r="D625" s="347">
        <v>556.72</v>
      </c>
    </row>
    <row r="626" spans="1:4" s="326" customFormat="1" ht="15.6" customHeight="1" x14ac:dyDescent="0.25">
      <c r="A626" s="344" t="s">
        <v>30770</v>
      </c>
      <c r="B626" s="345" t="s">
        <v>30771</v>
      </c>
      <c r="C626" s="346" t="s">
        <v>10</v>
      </c>
      <c r="D626" s="347">
        <v>580.36</v>
      </c>
    </row>
    <row r="627" spans="1:4" s="326" customFormat="1" ht="15.6" customHeight="1" x14ac:dyDescent="0.25">
      <c r="A627" s="344" t="s">
        <v>30772</v>
      </c>
      <c r="B627" s="345" t="s">
        <v>30773</v>
      </c>
      <c r="C627" s="346" t="s">
        <v>10</v>
      </c>
      <c r="D627" s="347">
        <v>605.94000000000005</v>
      </c>
    </row>
    <row r="628" spans="1:4" s="326" customFormat="1" ht="15.6" customHeight="1" x14ac:dyDescent="0.25">
      <c r="A628" s="344" t="s">
        <v>30774</v>
      </c>
      <c r="B628" s="345" t="s">
        <v>30775</v>
      </c>
      <c r="C628" s="346" t="s">
        <v>10</v>
      </c>
      <c r="D628" s="347">
        <v>575.39</v>
      </c>
    </row>
    <row r="629" spans="1:4" s="326" customFormat="1" ht="15.6" customHeight="1" x14ac:dyDescent="0.25">
      <c r="A629" s="344" t="s">
        <v>30776</v>
      </c>
      <c r="B629" s="345" t="s">
        <v>30777</v>
      </c>
      <c r="C629" s="346" t="s">
        <v>10</v>
      </c>
      <c r="D629" s="347">
        <v>490.95</v>
      </c>
    </row>
    <row r="630" spans="1:4" s="326" customFormat="1" ht="15.6" customHeight="1" x14ac:dyDescent="0.25">
      <c r="A630" s="344" t="s">
        <v>30778</v>
      </c>
      <c r="B630" s="345" t="s">
        <v>30779</v>
      </c>
      <c r="C630" s="346" t="s">
        <v>10</v>
      </c>
      <c r="D630" s="347">
        <v>569.91999999999996</v>
      </c>
    </row>
    <row r="631" spans="1:4" s="326" customFormat="1" ht="15.6" customHeight="1" x14ac:dyDescent="0.25">
      <c r="A631" s="344" t="s">
        <v>30780</v>
      </c>
      <c r="B631" s="345" t="s">
        <v>30781</v>
      </c>
      <c r="C631" s="346"/>
      <c r="D631" s="347"/>
    </row>
    <row r="632" spans="1:4" s="326" customFormat="1" ht="15.6" customHeight="1" x14ac:dyDescent="0.25">
      <c r="A632" s="344" t="s">
        <v>30782</v>
      </c>
      <c r="B632" s="345" t="s">
        <v>30783</v>
      </c>
      <c r="C632" s="346" t="s">
        <v>10</v>
      </c>
      <c r="D632" s="347">
        <v>496.65</v>
      </c>
    </row>
    <row r="633" spans="1:4" s="326" customFormat="1" ht="15.6" customHeight="1" x14ac:dyDescent="0.25">
      <c r="A633" s="344" t="s">
        <v>30784</v>
      </c>
      <c r="B633" s="345" t="s">
        <v>30785</v>
      </c>
      <c r="C633" s="346" t="s">
        <v>10</v>
      </c>
      <c r="D633" s="347">
        <v>519.75</v>
      </c>
    </row>
    <row r="634" spans="1:4" s="326" customFormat="1" ht="15.6" customHeight="1" x14ac:dyDescent="0.25">
      <c r="A634" s="344" t="s">
        <v>30786</v>
      </c>
      <c r="B634" s="345" t="s">
        <v>30787</v>
      </c>
      <c r="C634" s="346" t="s">
        <v>10</v>
      </c>
      <c r="D634" s="347">
        <v>525.89</v>
      </c>
    </row>
    <row r="635" spans="1:4" s="326" customFormat="1" ht="15.6" customHeight="1" x14ac:dyDescent="0.25">
      <c r="A635" s="344" t="s">
        <v>30788</v>
      </c>
      <c r="B635" s="345" t="s">
        <v>30789</v>
      </c>
      <c r="C635" s="346"/>
      <c r="D635" s="347"/>
    </row>
    <row r="636" spans="1:4" s="326" customFormat="1" ht="15.6" customHeight="1" x14ac:dyDescent="0.25">
      <c r="A636" s="344" t="s">
        <v>30790</v>
      </c>
      <c r="B636" s="345" t="s">
        <v>30791</v>
      </c>
      <c r="C636" s="346" t="s">
        <v>10</v>
      </c>
      <c r="D636" s="347">
        <v>482.87</v>
      </c>
    </row>
    <row r="637" spans="1:4" s="326" customFormat="1" ht="15.6" customHeight="1" x14ac:dyDescent="0.25">
      <c r="A637" s="344" t="s">
        <v>30792</v>
      </c>
      <c r="B637" s="345" t="s">
        <v>30793</v>
      </c>
      <c r="C637" s="346"/>
      <c r="D637" s="347"/>
    </row>
    <row r="638" spans="1:4" s="326" customFormat="1" ht="15.6" customHeight="1" x14ac:dyDescent="0.25">
      <c r="A638" s="344" t="s">
        <v>30794</v>
      </c>
      <c r="B638" s="345" t="s">
        <v>30795</v>
      </c>
      <c r="C638" s="346" t="s">
        <v>10</v>
      </c>
      <c r="D638" s="347">
        <v>355.38</v>
      </c>
    </row>
    <row r="639" spans="1:4" s="326" customFormat="1" ht="15.6" customHeight="1" x14ac:dyDescent="0.25">
      <c r="A639" s="344" t="s">
        <v>30796</v>
      </c>
      <c r="B639" s="345" t="s">
        <v>30797</v>
      </c>
      <c r="C639" s="346" t="s">
        <v>10</v>
      </c>
      <c r="D639" s="347">
        <v>384.38</v>
      </c>
    </row>
    <row r="640" spans="1:4" s="326" customFormat="1" ht="15.6" customHeight="1" x14ac:dyDescent="0.25">
      <c r="A640" s="344" t="s">
        <v>30798</v>
      </c>
      <c r="B640" s="345" t="s">
        <v>30799</v>
      </c>
      <c r="C640" s="346" t="s">
        <v>10</v>
      </c>
      <c r="D640" s="347">
        <v>446.03</v>
      </c>
    </row>
    <row r="641" spans="1:4" s="326" customFormat="1" ht="15.6" customHeight="1" x14ac:dyDescent="0.25">
      <c r="A641" s="344" t="s">
        <v>30800</v>
      </c>
      <c r="B641" s="345" t="s">
        <v>30801</v>
      </c>
      <c r="C641" s="346"/>
      <c r="D641" s="347"/>
    </row>
    <row r="642" spans="1:4" s="326" customFormat="1" ht="15.6" customHeight="1" x14ac:dyDescent="0.25">
      <c r="A642" s="344" t="s">
        <v>30802</v>
      </c>
      <c r="B642" s="345" t="s">
        <v>30803</v>
      </c>
      <c r="C642" s="346" t="s">
        <v>10</v>
      </c>
      <c r="D642" s="347">
        <v>116.61</v>
      </c>
    </row>
    <row r="643" spans="1:4" s="326" customFormat="1" ht="15.6" customHeight="1" x14ac:dyDescent="0.25">
      <c r="A643" s="344" t="s">
        <v>30804</v>
      </c>
      <c r="B643" s="345" t="s">
        <v>30805</v>
      </c>
      <c r="C643" s="346" t="s">
        <v>10</v>
      </c>
      <c r="D643" s="347">
        <v>3904.08</v>
      </c>
    </row>
    <row r="644" spans="1:4" s="326" customFormat="1" ht="15.6" customHeight="1" x14ac:dyDescent="0.25">
      <c r="A644" s="344" t="s">
        <v>30806</v>
      </c>
      <c r="B644" s="345" t="s">
        <v>30807</v>
      </c>
      <c r="C644" s="346" t="s">
        <v>10</v>
      </c>
      <c r="D644" s="347">
        <v>397.38</v>
      </c>
    </row>
    <row r="645" spans="1:4" s="326" customFormat="1" ht="15.6" customHeight="1" x14ac:dyDescent="0.25">
      <c r="A645" s="344" t="s">
        <v>30808</v>
      </c>
      <c r="B645" s="345" t="s">
        <v>30809</v>
      </c>
      <c r="C645" s="346" t="s">
        <v>10</v>
      </c>
      <c r="D645" s="347">
        <v>686.77</v>
      </c>
    </row>
    <row r="646" spans="1:4" s="326" customFormat="1" ht="15.6" customHeight="1" x14ac:dyDescent="0.25">
      <c r="A646" s="344" t="s">
        <v>30810</v>
      </c>
      <c r="B646" s="345" t="s">
        <v>30811</v>
      </c>
      <c r="C646" s="346" t="s">
        <v>10</v>
      </c>
      <c r="D646" s="347">
        <v>2884.96</v>
      </c>
    </row>
    <row r="647" spans="1:4" s="326" customFormat="1" ht="15.6" customHeight="1" x14ac:dyDescent="0.25">
      <c r="A647" s="344" t="s">
        <v>30812</v>
      </c>
      <c r="B647" s="345" t="s">
        <v>30813</v>
      </c>
      <c r="C647" s="346"/>
      <c r="D647" s="347"/>
    </row>
    <row r="648" spans="1:4" s="326" customFormat="1" ht="15.6" customHeight="1" x14ac:dyDescent="0.25">
      <c r="A648" s="344" t="s">
        <v>30814</v>
      </c>
      <c r="B648" s="345" t="s">
        <v>30815</v>
      </c>
      <c r="C648" s="346" t="s">
        <v>10</v>
      </c>
      <c r="D648" s="347">
        <v>527.14</v>
      </c>
    </row>
    <row r="649" spans="1:4" s="326" customFormat="1" ht="15.6" customHeight="1" x14ac:dyDescent="0.25">
      <c r="A649" s="344" t="s">
        <v>30816</v>
      </c>
      <c r="B649" s="345" t="s">
        <v>30817</v>
      </c>
      <c r="C649" s="346"/>
      <c r="D649" s="347"/>
    </row>
    <row r="650" spans="1:4" s="326" customFormat="1" ht="15.6" customHeight="1" x14ac:dyDescent="0.25">
      <c r="A650" s="344" t="s">
        <v>30818</v>
      </c>
      <c r="B650" s="345" t="s">
        <v>30819</v>
      </c>
      <c r="C650" s="346" t="s">
        <v>10</v>
      </c>
      <c r="D650" s="347">
        <v>74.400000000000006</v>
      </c>
    </row>
    <row r="651" spans="1:4" s="326" customFormat="1" ht="15.6" customHeight="1" x14ac:dyDescent="0.25">
      <c r="A651" s="344" t="s">
        <v>30820</v>
      </c>
      <c r="B651" s="345" t="s">
        <v>30821</v>
      </c>
      <c r="C651" s="346" t="s">
        <v>10</v>
      </c>
      <c r="D651" s="347">
        <v>148.80000000000001</v>
      </c>
    </row>
    <row r="652" spans="1:4" s="326" customFormat="1" ht="15.6" customHeight="1" x14ac:dyDescent="0.25">
      <c r="A652" s="344" t="s">
        <v>30822</v>
      </c>
      <c r="B652" s="345" t="s">
        <v>30823</v>
      </c>
      <c r="C652" s="346" t="s">
        <v>10</v>
      </c>
      <c r="D652" s="347">
        <v>102.78</v>
      </c>
    </row>
    <row r="653" spans="1:4" s="326" customFormat="1" ht="15.6" customHeight="1" x14ac:dyDescent="0.25">
      <c r="A653" s="344" t="s">
        <v>30824</v>
      </c>
      <c r="B653" s="345" t="s">
        <v>30825</v>
      </c>
      <c r="C653" s="346" t="s">
        <v>10</v>
      </c>
      <c r="D653" s="347">
        <v>116.23</v>
      </c>
    </row>
    <row r="654" spans="1:4" s="326" customFormat="1" ht="15.6" customHeight="1" x14ac:dyDescent="0.25">
      <c r="A654" s="344" t="s">
        <v>30826</v>
      </c>
      <c r="B654" s="345" t="s">
        <v>30827</v>
      </c>
      <c r="C654" s="346" t="s">
        <v>7</v>
      </c>
      <c r="D654" s="347">
        <v>15.98</v>
      </c>
    </row>
    <row r="655" spans="1:4" s="326" customFormat="1" ht="15.6" customHeight="1" x14ac:dyDescent="0.25">
      <c r="A655" s="344" t="s">
        <v>30828</v>
      </c>
      <c r="B655" s="345" t="s">
        <v>30829</v>
      </c>
      <c r="C655" s="346"/>
      <c r="D655" s="347"/>
    </row>
    <row r="656" spans="1:4" s="326" customFormat="1" ht="15.6" customHeight="1" x14ac:dyDescent="0.25">
      <c r="A656" s="344" t="s">
        <v>30830</v>
      </c>
      <c r="B656" s="345" t="s">
        <v>30831</v>
      </c>
      <c r="C656" s="346" t="s">
        <v>10</v>
      </c>
      <c r="D656" s="347">
        <v>240.43</v>
      </c>
    </row>
    <row r="657" spans="1:4" s="326" customFormat="1" ht="15.6" customHeight="1" x14ac:dyDescent="0.25">
      <c r="A657" s="344" t="s">
        <v>30832</v>
      </c>
      <c r="B657" s="345" t="s">
        <v>30833</v>
      </c>
      <c r="C657" s="346" t="s">
        <v>10</v>
      </c>
      <c r="D657" s="347">
        <v>189.71</v>
      </c>
    </row>
    <row r="658" spans="1:4" s="326" customFormat="1" ht="15.6" customHeight="1" x14ac:dyDescent="0.25">
      <c r="A658" s="344" t="s">
        <v>30834</v>
      </c>
      <c r="B658" s="345" t="s">
        <v>30835</v>
      </c>
      <c r="C658" s="346" t="s">
        <v>7</v>
      </c>
      <c r="D658" s="347">
        <v>4.43</v>
      </c>
    </row>
    <row r="659" spans="1:4" s="326" customFormat="1" ht="15.6" customHeight="1" x14ac:dyDescent="0.25">
      <c r="A659" s="344" t="s">
        <v>30836</v>
      </c>
      <c r="B659" s="345" t="s">
        <v>30837</v>
      </c>
      <c r="C659" s="346" t="s">
        <v>10</v>
      </c>
      <c r="D659" s="347">
        <v>1015.88</v>
      </c>
    </row>
    <row r="660" spans="1:4" s="326" customFormat="1" ht="15.6" customHeight="1" x14ac:dyDescent="0.25">
      <c r="A660" s="344" t="s">
        <v>30838</v>
      </c>
      <c r="B660" s="345" t="s">
        <v>30839</v>
      </c>
      <c r="C660" s="346" t="s">
        <v>10</v>
      </c>
      <c r="D660" s="347">
        <v>368.66</v>
      </c>
    </row>
    <row r="661" spans="1:4" s="326" customFormat="1" ht="15.6" customHeight="1" x14ac:dyDescent="0.25">
      <c r="A661" s="344" t="s">
        <v>30840</v>
      </c>
      <c r="B661" s="345" t="s">
        <v>30841</v>
      </c>
      <c r="C661" s="346" t="s">
        <v>10</v>
      </c>
      <c r="D661" s="347">
        <v>35.28</v>
      </c>
    </row>
    <row r="662" spans="1:4" s="326" customFormat="1" ht="15.6" customHeight="1" x14ac:dyDescent="0.25">
      <c r="A662" s="344" t="s">
        <v>30842</v>
      </c>
      <c r="B662" s="345" t="s">
        <v>30843</v>
      </c>
      <c r="C662" s="346" t="s">
        <v>10</v>
      </c>
      <c r="D662" s="347">
        <v>231.54</v>
      </c>
    </row>
    <row r="663" spans="1:4" s="326" customFormat="1" ht="15.6" customHeight="1" x14ac:dyDescent="0.25">
      <c r="A663" s="344" t="s">
        <v>30844</v>
      </c>
      <c r="B663" s="345" t="s">
        <v>30845</v>
      </c>
      <c r="C663" s="346" t="s">
        <v>10</v>
      </c>
      <c r="D663" s="347">
        <v>232.88</v>
      </c>
    </row>
    <row r="664" spans="1:4" s="326" customFormat="1" ht="15.6" customHeight="1" x14ac:dyDescent="0.25">
      <c r="A664" s="344" t="s">
        <v>30846</v>
      </c>
      <c r="B664" s="345" t="s">
        <v>30847</v>
      </c>
      <c r="C664" s="346" t="s">
        <v>10</v>
      </c>
      <c r="D664" s="347">
        <v>261.91000000000003</v>
      </c>
    </row>
    <row r="665" spans="1:4" s="326" customFormat="1" ht="15.6" customHeight="1" x14ac:dyDescent="0.25">
      <c r="A665" s="344" t="s">
        <v>30848</v>
      </c>
      <c r="B665" s="345" t="s">
        <v>30849</v>
      </c>
      <c r="C665" s="346" t="s">
        <v>10</v>
      </c>
      <c r="D665" s="347">
        <v>196.17</v>
      </c>
    </row>
    <row r="666" spans="1:4" s="326" customFormat="1" ht="15.6" customHeight="1" x14ac:dyDescent="0.25">
      <c r="A666" s="344" t="s">
        <v>30850</v>
      </c>
      <c r="B666" s="345" t="s">
        <v>30851</v>
      </c>
      <c r="C666" s="346" t="s">
        <v>10</v>
      </c>
      <c r="D666" s="347">
        <v>345.84</v>
      </c>
    </row>
    <row r="667" spans="1:4" s="326" customFormat="1" ht="15.6" customHeight="1" x14ac:dyDescent="0.25">
      <c r="A667" s="344" t="s">
        <v>30852</v>
      </c>
      <c r="B667" s="345" t="s">
        <v>30853</v>
      </c>
      <c r="C667" s="346" t="s">
        <v>10</v>
      </c>
      <c r="D667" s="347">
        <v>1397.44</v>
      </c>
    </row>
    <row r="668" spans="1:4" s="326" customFormat="1" ht="15.6" customHeight="1" x14ac:dyDescent="0.25">
      <c r="A668" s="344" t="s">
        <v>30854</v>
      </c>
      <c r="B668" s="345" t="s">
        <v>30855</v>
      </c>
      <c r="C668" s="346"/>
      <c r="D668" s="347"/>
    </row>
    <row r="669" spans="1:4" s="326" customFormat="1" ht="15.6" customHeight="1" x14ac:dyDescent="0.25">
      <c r="A669" s="344" t="s">
        <v>30856</v>
      </c>
      <c r="B669" s="345" t="s">
        <v>30857</v>
      </c>
      <c r="C669" s="346" t="s">
        <v>7</v>
      </c>
      <c r="D669" s="347">
        <v>7.33</v>
      </c>
    </row>
    <row r="670" spans="1:4" s="326" customFormat="1" ht="15.6" customHeight="1" x14ac:dyDescent="0.25">
      <c r="A670" s="344" t="s">
        <v>30858</v>
      </c>
      <c r="B670" s="345" t="s">
        <v>30859</v>
      </c>
      <c r="C670" s="346" t="s">
        <v>14</v>
      </c>
      <c r="D670" s="347">
        <v>19.7</v>
      </c>
    </row>
    <row r="671" spans="1:4" s="326" customFormat="1" ht="15.6" customHeight="1" x14ac:dyDescent="0.25">
      <c r="A671" s="344" t="s">
        <v>30860</v>
      </c>
      <c r="B671" s="345" t="s">
        <v>30861</v>
      </c>
      <c r="C671" s="346" t="s">
        <v>7</v>
      </c>
      <c r="D671" s="347">
        <v>8.2799999999999994</v>
      </c>
    </row>
    <row r="672" spans="1:4" s="326" customFormat="1" ht="15.6" customHeight="1" x14ac:dyDescent="0.25">
      <c r="A672" s="344" t="s">
        <v>30862</v>
      </c>
      <c r="B672" s="345" t="s">
        <v>30863</v>
      </c>
      <c r="C672" s="346" t="s">
        <v>10</v>
      </c>
      <c r="D672" s="347">
        <v>10890.69</v>
      </c>
    </row>
    <row r="673" spans="1:4" s="326" customFormat="1" ht="15.6" customHeight="1" x14ac:dyDescent="0.25">
      <c r="A673" s="344" t="s">
        <v>30864</v>
      </c>
      <c r="B673" s="345" t="s">
        <v>30865</v>
      </c>
      <c r="C673" s="346" t="s">
        <v>14</v>
      </c>
      <c r="D673" s="347">
        <v>318.93</v>
      </c>
    </row>
    <row r="674" spans="1:4" s="326" customFormat="1" ht="15.6" customHeight="1" x14ac:dyDescent="0.25">
      <c r="A674" s="344" t="s">
        <v>30866</v>
      </c>
      <c r="B674" s="345" t="s">
        <v>30867</v>
      </c>
      <c r="C674" s="346"/>
      <c r="D674" s="347"/>
    </row>
    <row r="675" spans="1:4" s="326" customFormat="1" ht="15.6" customHeight="1" x14ac:dyDescent="0.25">
      <c r="A675" s="344" t="s">
        <v>30868</v>
      </c>
      <c r="B675" s="345" t="s">
        <v>30869</v>
      </c>
      <c r="C675" s="346"/>
      <c r="D675" s="347"/>
    </row>
    <row r="676" spans="1:4" s="326" customFormat="1" ht="15.6" customHeight="1" x14ac:dyDescent="0.25">
      <c r="A676" s="344" t="s">
        <v>30870</v>
      </c>
      <c r="B676" s="345" t="s">
        <v>30871</v>
      </c>
      <c r="C676" s="346" t="s">
        <v>14</v>
      </c>
      <c r="D676" s="347">
        <v>59.51</v>
      </c>
    </row>
    <row r="677" spans="1:4" s="326" customFormat="1" ht="15.6" customHeight="1" x14ac:dyDescent="0.25">
      <c r="A677" s="344" t="s">
        <v>30872</v>
      </c>
      <c r="B677" s="345" t="s">
        <v>30873</v>
      </c>
      <c r="C677" s="346" t="s">
        <v>14</v>
      </c>
      <c r="D677" s="347">
        <v>71.39</v>
      </c>
    </row>
    <row r="678" spans="1:4" s="326" customFormat="1" ht="15.6" customHeight="1" x14ac:dyDescent="0.25">
      <c r="A678" s="344" t="s">
        <v>30874</v>
      </c>
      <c r="B678" s="345" t="s">
        <v>30875</v>
      </c>
      <c r="C678" s="346" t="s">
        <v>14</v>
      </c>
      <c r="D678" s="347">
        <v>109.43</v>
      </c>
    </row>
    <row r="679" spans="1:4" s="326" customFormat="1" ht="15.6" customHeight="1" x14ac:dyDescent="0.25">
      <c r="A679" s="344" t="s">
        <v>30876</v>
      </c>
      <c r="B679" s="345" t="s">
        <v>30877</v>
      </c>
      <c r="C679" s="346"/>
      <c r="D679" s="347"/>
    </row>
    <row r="680" spans="1:4" s="326" customFormat="1" ht="15.6" customHeight="1" x14ac:dyDescent="0.25">
      <c r="A680" s="344" t="s">
        <v>30878</v>
      </c>
      <c r="B680" s="345" t="s">
        <v>30879</v>
      </c>
      <c r="C680" s="346" t="s">
        <v>29588</v>
      </c>
      <c r="D680" s="347">
        <v>26339.84</v>
      </c>
    </row>
    <row r="681" spans="1:4" s="326" customFormat="1" ht="15.6" customHeight="1" x14ac:dyDescent="0.25">
      <c r="A681" s="344" t="s">
        <v>30880</v>
      </c>
      <c r="B681" s="345" t="s">
        <v>30881</v>
      </c>
      <c r="C681" s="346" t="s">
        <v>14</v>
      </c>
      <c r="D681" s="347">
        <v>178.33</v>
      </c>
    </row>
    <row r="682" spans="1:4" s="326" customFormat="1" ht="15.6" customHeight="1" x14ac:dyDescent="0.25">
      <c r="A682" s="344" t="s">
        <v>30882</v>
      </c>
      <c r="B682" s="345" t="s">
        <v>30883</v>
      </c>
      <c r="C682" s="346" t="s">
        <v>14</v>
      </c>
      <c r="D682" s="347">
        <v>190.87</v>
      </c>
    </row>
    <row r="683" spans="1:4" s="326" customFormat="1" ht="15.6" customHeight="1" x14ac:dyDescent="0.25">
      <c r="A683" s="344" t="s">
        <v>30884</v>
      </c>
      <c r="B683" s="345" t="s">
        <v>30885</v>
      </c>
      <c r="C683" s="346" t="s">
        <v>14</v>
      </c>
      <c r="D683" s="347">
        <v>203.55</v>
      </c>
    </row>
    <row r="684" spans="1:4" s="326" customFormat="1" ht="15.6" customHeight="1" x14ac:dyDescent="0.25">
      <c r="A684" s="344" t="s">
        <v>30886</v>
      </c>
      <c r="B684" s="345" t="s">
        <v>30887</v>
      </c>
      <c r="C684" s="346" t="s">
        <v>14</v>
      </c>
      <c r="D684" s="347">
        <v>223.92</v>
      </c>
    </row>
    <row r="685" spans="1:4" s="326" customFormat="1" ht="15.6" customHeight="1" x14ac:dyDescent="0.25">
      <c r="A685" s="344" t="s">
        <v>30888</v>
      </c>
      <c r="B685" s="345" t="s">
        <v>30889</v>
      </c>
      <c r="C685" s="346" t="s">
        <v>14</v>
      </c>
      <c r="D685" s="347">
        <v>305.51</v>
      </c>
    </row>
    <row r="686" spans="1:4" s="326" customFormat="1" ht="15.6" customHeight="1" x14ac:dyDescent="0.25">
      <c r="A686" s="344" t="s">
        <v>30890</v>
      </c>
      <c r="B686" s="345" t="s">
        <v>30891</v>
      </c>
      <c r="C686" s="346"/>
      <c r="D686" s="347"/>
    </row>
    <row r="687" spans="1:4" s="326" customFormat="1" ht="15.6" customHeight="1" x14ac:dyDescent="0.25">
      <c r="A687" s="344" t="s">
        <v>30892</v>
      </c>
      <c r="B687" s="345" t="s">
        <v>30893</v>
      </c>
      <c r="C687" s="346" t="s">
        <v>29588</v>
      </c>
      <c r="D687" s="347">
        <v>2253.6</v>
      </c>
    </row>
    <row r="688" spans="1:4" s="326" customFormat="1" ht="15.6" customHeight="1" x14ac:dyDescent="0.25">
      <c r="A688" s="344" t="s">
        <v>30894</v>
      </c>
      <c r="B688" s="345" t="s">
        <v>30895</v>
      </c>
      <c r="C688" s="346" t="s">
        <v>14</v>
      </c>
      <c r="D688" s="347">
        <v>52.4</v>
      </c>
    </row>
    <row r="689" spans="1:4" s="326" customFormat="1" ht="15.6" customHeight="1" x14ac:dyDescent="0.25">
      <c r="A689" s="344" t="s">
        <v>30896</v>
      </c>
      <c r="B689" s="345" t="s">
        <v>30897</v>
      </c>
      <c r="C689" s="346" t="s">
        <v>14</v>
      </c>
      <c r="D689" s="347">
        <v>72.12</v>
      </c>
    </row>
    <row r="690" spans="1:4" s="326" customFormat="1" ht="15.6" customHeight="1" x14ac:dyDescent="0.25">
      <c r="A690" s="344" t="s">
        <v>30898</v>
      </c>
      <c r="B690" s="345" t="s">
        <v>30899</v>
      </c>
      <c r="C690" s="346" t="s">
        <v>14</v>
      </c>
      <c r="D690" s="347">
        <v>96.81</v>
      </c>
    </row>
    <row r="691" spans="1:4" s="326" customFormat="1" ht="15.6" customHeight="1" x14ac:dyDescent="0.25">
      <c r="A691" s="344" t="s">
        <v>30900</v>
      </c>
      <c r="B691" s="345" t="s">
        <v>30901</v>
      </c>
      <c r="C691" s="346" t="s">
        <v>14</v>
      </c>
      <c r="D691" s="347">
        <v>125.78</v>
      </c>
    </row>
    <row r="692" spans="1:4" s="326" customFormat="1" ht="15.6" customHeight="1" x14ac:dyDescent="0.25">
      <c r="A692" s="344" t="s">
        <v>30902</v>
      </c>
      <c r="B692" s="345" t="s">
        <v>30903</v>
      </c>
      <c r="C692" s="346"/>
      <c r="D692" s="347"/>
    </row>
    <row r="693" spans="1:4" s="326" customFormat="1" ht="15.6" customHeight="1" x14ac:dyDescent="0.25">
      <c r="A693" s="344" t="s">
        <v>30904</v>
      </c>
      <c r="B693" s="345" t="s">
        <v>30905</v>
      </c>
      <c r="C693" s="346" t="s">
        <v>29588</v>
      </c>
      <c r="D693" s="347">
        <v>2501.04</v>
      </c>
    </row>
    <row r="694" spans="1:4" s="326" customFormat="1" ht="15.6" customHeight="1" x14ac:dyDescent="0.25">
      <c r="A694" s="344" t="s">
        <v>30906</v>
      </c>
      <c r="B694" s="345" t="s">
        <v>30907</v>
      </c>
      <c r="C694" s="346" t="s">
        <v>14</v>
      </c>
      <c r="D694" s="347">
        <v>75.66</v>
      </c>
    </row>
    <row r="695" spans="1:4" s="326" customFormat="1" ht="15.6" customHeight="1" x14ac:dyDescent="0.25">
      <c r="A695" s="344" t="s">
        <v>30908</v>
      </c>
      <c r="B695" s="345" t="s">
        <v>30909</v>
      </c>
      <c r="C695" s="346" t="s">
        <v>14</v>
      </c>
      <c r="D695" s="347">
        <v>97.21</v>
      </c>
    </row>
    <row r="696" spans="1:4" s="326" customFormat="1" ht="15.6" customHeight="1" x14ac:dyDescent="0.25">
      <c r="A696" s="344" t="s">
        <v>30910</v>
      </c>
      <c r="B696" s="345" t="s">
        <v>30911</v>
      </c>
      <c r="C696" s="346" t="s">
        <v>14</v>
      </c>
      <c r="D696" s="347">
        <v>126.25</v>
      </c>
    </row>
    <row r="697" spans="1:4" s="326" customFormat="1" ht="15.6" customHeight="1" x14ac:dyDescent="0.25">
      <c r="A697" s="344" t="s">
        <v>30912</v>
      </c>
      <c r="B697" s="345" t="s">
        <v>30913</v>
      </c>
      <c r="C697" s="346" t="s">
        <v>14</v>
      </c>
      <c r="D697" s="347">
        <v>191.21</v>
      </c>
    </row>
    <row r="698" spans="1:4" s="326" customFormat="1" ht="15.6" customHeight="1" x14ac:dyDescent="0.25">
      <c r="A698" s="344" t="s">
        <v>30914</v>
      </c>
      <c r="B698" s="345" t="s">
        <v>30915</v>
      </c>
      <c r="C698" s="346"/>
      <c r="D698" s="347"/>
    </row>
    <row r="699" spans="1:4" s="326" customFormat="1" ht="15.6" customHeight="1" x14ac:dyDescent="0.25">
      <c r="A699" s="344" t="s">
        <v>30916</v>
      </c>
      <c r="B699" s="345" t="s">
        <v>30917</v>
      </c>
      <c r="C699" s="346" t="s">
        <v>29588</v>
      </c>
      <c r="D699" s="347">
        <v>21815.200000000001</v>
      </c>
    </row>
    <row r="700" spans="1:4" s="326" customFormat="1" ht="15.6" customHeight="1" x14ac:dyDescent="0.25">
      <c r="A700" s="344" t="s">
        <v>30918</v>
      </c>
      <c r="B700" s="345" t="s">
        <v>30919</v>
      </c>
      <c r="C700" s="346" t="s">
        <v>14</v>
      </c>
      <c r="D700" s="347">
        <v>202.69</v>
      </c>
    </row>
    <row r="701" spans="1:4" s="326" customFormat="1" ht="15.6" customHeight="1" x14ac:dyDescent="0.25">
      <c r="A701" s="344" t="s">
        <v>30920</v>
      </c>
      <c r="B701" s="345" t="s">
        <v>30921</v>
      </c>
      <c r="C701" s="346" t="s">
        <v>14</v>
      </c>
      <c r="D701" s="347">
        <v>246.81</v>
      </c>
    </row>
    <row r="702" spans="1:4" s="326" customFormat="1" ht="15.6" customHeight="1" x14ac:dyDescent="0.25">
      <c r="A702" s="344" t="s">
        <v>30922</v>
      </c>
      <c r="B702" s="345" t="s">
        <v>30923</v>
      </c>
      <c r="C702" s="346" t="s">
        <v>14</v>
      </c>
      <c r="D702" s="347">
        <v>282.56</v>
      </c>
    </row>
    <row r="703" spans="1:4" s="326" customFormat="1" ht="15.6" customHeight="1" x14ac:dyDescent="0.25">
      <c r="A703" s="344" t="s">
        <v>30924</v>
      </c>
      <c r="B703" s="345" t="s">
        <v>30925</v>
      </c>
      <c r="C703" s="346" t="s">
        <v>14</v>
      </c>
      <c r="D703" s="347">
        <v>323.11</v>
      </c>
    </row>
    <row r="704" spans="1:4" s="326" customFormat="1" ht="15.6" customHeight="1" x14ac:dyDescent="0.25">
      <c r="A704" s="344" t="s">
        <v>30926</v>
      </c>
      <c r="B704" s="345" t="s">
        <v>30927</v>
      </c>
      <c r="C704" s="346" t="s">
        <v>14</v>
      </c>
      <c r="D704" s="347">
        <v>403.15</v>
      </c>
    </row>
    <row r="705" spans="1:4" s="326" customFormat="1" ht="15.6" customHeight="1" x14ac:dyDescent="0.25">
      <c r="A705" s="344" t="s">
        <v>30928</v>
      </c>
      <c r="B705" s="345" t="s">
        <v>30929</v>
      </c>
      <c r="C705" s="346" t="s">
        <v>14</v>
      </c>
      <c r="D705" s="347">
        <v>466.04</v>
      </c>
    </row>
    <row r="706" spans="1:4" s="326" customFormat="1" ht="15.6" customHeight="1" x14ac:dyDescent="0.25">
      <c r="A706" s="344" t="s">
        <v>30930</v>
      </c>
      <c r="B706" s="345" t="s">
        <v>30931</v>
      </c>
      <c r="C706" s="346" t="s">
        <v>14</v>
      </c>
      <c r="D706" s="347">
        <v>558.48</v>
      </c>
    </row>
    <row r="707" spans="1:4" s="326" customFormat="1" ht="15.6" customHeight="1" x14ac:dyDescent="0.25">
      <c r="A707" s="344" t="s">
        <v>30932</v>
      </c>
      <c r="B707" s="345" t="s">
        <v>30933</v>
      </c>
      <c r="C707" s="346" t="s">
        <v>14</v>
      </c>
      <c r="D707" s="347">
        <v>640.41</v>
      </c>
    </row>
    <row r="708" spans="1:4" s="326" customFormat="1" ht="15.6" customHeight="1" x14ac:dyDescent="0.25">
      <c r="A708" s="344" t="s">
        <v>30934</v>
      </c>
      <c r="B708" s="345" t="s">
        <v>30935</v>
      </c>
      <c r="C708" s="346" t="s">
        <v>14</v>
      </c>
      <c r="D708" s="347">
        <v>301.77</v>
      </c>
    </row>
    <row r="709" spans="1:4" s="326" customFormat="1" ht="15.6" customHeight="1" x14ac:dyDescent="0.25">
      <c r="A709" s="344" t="s">
        <v>30936</v>
      </c>
      <c r="B709" s="345" t="s">
        <v>30937</v>
      </c>
      <c r="C709" s="346" t="s">
        <v>14</v>
      </c>
      <c r="D709" s="347">
        <v>493.61</v>
      </c>
    </row>
    <row r="710" spans="1:4" s="326" customFormat="1" ht="15.6" customHeight="1" x14ac:dyDescent="0.25">
      <c r="A710" s="344" t="s">
        <v>30938</v>
      </c>
      <c r="B710" s="345" t="s">
        <v>30939</v>
      </c>
      <c r="C710" s="346" t="s">
        <v>29588</v>
      </c>
      <c r="D710" s="347">
        <v>21815.200000000001</v>
      </c>
    </row>
    <row r="711" spans="1:4" s="326" customFormat="1" ht="15.6" customHeight="1" x14ac:dyDescent="0.25">
      <c r="A711" s="344" t="s">
        <v>30940</v>
      </c>
      <c r="B711" s="345" t="s">
        <v>30941</v>
      </c>
      <c r="C711" s="346" t="s">
        <v>14</v>
      </c>
      <c r="D711" s="347">
        <v>992.97</v>
      </c>
    </row>
    <row r="712" spans="1:4" s="326" customFormat="1" ht="15.6" customHeight="1" x14ac:dyDescent="0.25">
      <c r="A712" s="344" t="s">
        <v>30942</v>
      </c>
      <c r="B712" s="345" t="s">
        <v>30943</v>
      </c>
      <c r="C712" s="346" t="s">
        <v>14</v>
      </c>
      <c r="D712" s="347">
        <v>1265.54</v>
      </c>
    </row>
    <row r="713" spans="1:4" s="326" customFormat="1" ht="15.6" customHeight="1" x14ac:dyDescent="0.25">
      <c r="A713" s="344" t="s">
        <v>30944</v>
      </c>
      <c r="B713" s="345" t="s">
        <v>30945</v>
      </c>
      <c r="C713" s="346" t="s">
        <v>14</v>
      </c>
      <c r="D713" s="347">
        <v>1332.36</v>
      </c>
    </row>
    <row r="714" spans="1:4" s="326" customFormat="1" ht="15.6" customHeight="1" x14ac:dyDescent="0.25">
      <c r="A714" s="344" t="s">
        <v>30946</v>
      </c>
      <c r="B714" s="345" t="s">
        <v>30947</v>
      </c>
      <c r="C714" s="346" t="s">
        <v>14</v>
      </c>
      <c r="D714" s="347">
        <v>624.59</v>
      </c>
    </row>
    <row r="715" spans="1:4" s="326" customFormat="1" ht="15.6" customHeight="1" x14ac:dyDescent="0.25">
      <c r="A715" s="344" t="s">
        <v>30948</v>
      </c>
      <c r="B715" s="345" t="s">
        <v>30949</v>
      </c>
      <c r="C715" s="346" t="s">
        <v>14</v>
      </c>
      <c r="D715" s="347">
        <v>763.63</v>
      </c>
    </row>
    <row r="716" spans="1:4" s="326" customFormat="1" ht="15.6" customHeight="1" x14ac:dyDescent="0.25">
      <c r="A716" s="344" t="s">
        <v>30950</v>
      </c>
      <c r="B716" s="345" t="s">
        <v>30951</v>
      </c>
      <c r="C716" s="346" t="s">
        <v>10</v>
      </c>
      <c r="D716" s="347">
        <v>530.67999999999995</v>
      </c>
    </row>
    <row r="717" spans="1:4" s="326" customFormat="1" ht="15.6" customHeight="1" x14ac:dyDescent="0.25">
      <c r="A717" s="344" t="s">
        <v>30952</v>
      </c>
      <c r="B717" s="345" t="s">
        <v>30953</v>
      </c>
      <c r="C717" s="346"/>
      <c r="D717" s="347"/>
    </row>
    <row r="718" spans="1:4" s="326" customFormat="1" ht="15.6" customHeight="1" x14ac:dyDescent="0.25">
      <c r="A718" s="344" t="s">
        <v>30954</v>
      </c>
      <c r="B718" s="345" t="s">
        <v>30955</v>
      </c>
      <c r="C718" s="346" t="s">
        <v>29588</v>
      </c>
      <c r="D718" s="347">
        <v>1947.08</v>
      </c>
    </row>
    <row r="719" spans="1:4" s="326" customFormat="1" ht="15.6" customHeight="1" x14ac:dyDescent="0.25">
      <c r="A719" s="344" t="s">
        <v>30956</v>
      </c>
      <c r="B719" s="345" t="s">
        <v>30957</v>
      </c>
      <c r="C719" s="346" t="s">
        <v>14</v>
      </c>
      <c r="D719" s="347">
        <v>33.409999999999997</v>
      </c>
    </row>
    <row r="720" spans="1:4" s="326" customFormat="1" ht="15.6" customHeight="1" x14ac:dyDescent="0.25">
      <c r="A720" s="344" t="s">
        <v>30958</v>
      </c>
      <c r="B720" s="345" t="s">
        <v>30959</v>
      </c>
      <c r="C720" s="346" t="s">
        <v>14</v>
      </c>
      <c r="D720" s="347">
        <v>39.770000000000003</v>
      </c>
    </row>
    <row r="721" spans="1:4" s="326" customFormat="1" ht="15.6" customHeight="1" x14ac:dyDescent="0.25">
      <c r="A721" s="344" t="s">
        <v>30960</v>
      </c>
      <c r="B721" s="345" t="s">
        <v>30961</v>
      </c>
      <c r="C721" s="346" t="s">
        <v>14</v>
      </c>
      <c r="D721" s="347">
        <v>58.58</v>
      </c>
    </row>
    <row r="722" spans="1:4" s="326" customFormat="1" ht="15.6" customHeight="1" x14ac:dyDescent="0.25">
      <c r="A722" s="344" t="s">
        <v>30962</v>
      </c>
      <c r="B722" s="345" t="s">
        <v>30963</v>
      </c>
      <c r="C722" s="346" t="s">
        <v>10</v>
      </c>
      <c r="D722" s="347">
        <v>433.7</v>
      </c>
    </row>
    <row r="723" spans="1:4" s="326" customFormat="1" ht="15.6" customHeight="1" x14ac:dyDescent="0.25">
      <c r="A723" s="344" t="s">
        <v>30964</v>
      </c>
      <c r="B723" s="345" t="s">
        <v>30965</v>
      </c>
      <c r="C723" s="346"/>
      <c r="D723" s="347"/>
    </row>
    <row r="724" spans="1:4" s="326" customFormat="1" ht="15.6" customHeight="1" x14ac:dyDescent="0.25">
      <c r="A724" s="344" t="s">
        <v>30966</v>
      </c>
      <c r="B724" s="345" t="s">
        <v>30967</v>
      </c>
      <c r="C724" s="346" t="s">
        <v>29588</v>
      </c>
      <c r="D724" s="347">
        <v>34574.31</v>
      </c>
    </row>
    <row r="725" spans="1:4" s="326" customFormat="1" ht="15.6" customHeight="1" x14ac:dyDescent="0.25">
      <c r="A725" s="344" t="s">
        <v>30968</v>
      </c>
      <c r="B725" s="345" t="s">
        <v>30969</v>
      </c>
      <c r="C725" s="346" t="s">
        <v>14</v>
      </c>
      <c r="D725" s="347">
        <v>45.99</v>
      </c>
    </row>
    <row r="726" spans="1:4" s="326" customFormat="1" ht="15.6" customHeight="1" x14ac:dyDescent="0.25">
      <c r="A726" s="344" t="s">
        <v>30970</v>
      </c>
      <c r="B726" s="345" t="s">
        <v>30971</v>
      </c>
      <c r="C726" s="346" t="s">
        <v>14</v>
      </c>
      <c r="D726" s="347">
        <v>54.7</v>
      </c>
    </row>
    <row r="727" spans="1:4" s="326" customFormat="1" ht="15.6" customHeight="1" x14ac:dyDescent="0.25">
      <c r="A727" s="344" t="s">
        <v>30972</v>
      </c>
      <c r="B727" s="345" t="s">
        <v>30973</v>
      </c>
      <c r="C727" s="346" t="s">
        <v>14</v>
      </c>
      <c r="D727" s="347">
        <v>64.010000000000005</v>
      </c>
    </row>
    <row r="728" spans="1:4" s="326" customFormat="1" ht="15.6" customHeight="1" x14ac:dyDescent="0.25">
      <c r="A728" s="344" t="s">
        <v>30974</v>
      </c>
      <c r="B728" s="345" t="s">
        <v>30975</v>
      </c>
      <c r="C728" s="346" t="s">
        <v>14</v>
      </c>
      <c r="D728" s="347">
        <v>73.05</v>
      </c>
    </row>
    <row r="729" spans="1:4" s="326" customFormat="1" ht="15.6" customHeight="1" x14ac:dyDescent="0.25">
      <c r="A729" s="344" t="s">
        <v>30976</v>
      </c>
      <c r="B729" s="345" t="s">
        <v>30977</v>
      </c>
      <c r="C729" s="346" t="s">
        <v>14</v>
      </c>
      <c r="D729" s="347">
        <v>89.05</v>
      </c>
    </row>
    <row r="730" spans="1:4" s="326" customFormat="1" ht="15.6" customHeight="1" x14ac:dyDescent="0.25">
      <c r="A730" s="344" t="s">
        <v>30978</v>
      </c>
      <c r="B730" s="345" t="s">
        <v>30979</v>
      </c>
      <c r="C730" s="346" t="s">
        <v>14</v>
      </c>
      <c r="D730" s="347">
        <v>109.4</v>
      </c>
    </row>
    <row r="731" spans="1:4" s="326" customFormat="1" ht="15.6" customHeight="1" x14ac:dyDescent="0.25">
      <c r="A731" s="344" t="s">
        <v>30980</v>
      </c>
      <c r="B731" s="345" t="s">
        <v>30981</v>
      </c>
      <c r="C731" s="346" t="s">
        <v>14</v>
      </c>
      <c r="D731" s="347">
        <v>133.13999999999999</v>
      </c>
    </row>
    <row r="732" spans="1:4" s="326" customFormat="1" ht="15.6" customHeight="1" x14ac:dyDescent="0.25">
      <c r="A732" s="344" t="s">
        <v>30982</v>
      </c>
      <c r="B732" s="345" t="s">
        <v>30983</v>
      </c>
      <c r="C732" s="346" t="s">
        <v>14</v>
      </c>
      <c r="D732" s="347">
        <v>162.6</v>
      </c>
    </row>
    <row r="733" spans="1:4" s="326" customFormat="1" ht="15.6" customHeight="1" x14ac:dyDescent="0.25">
      <c r="A733" s="344" t="s">
        <v>30984</v>
      </c>
      <c r="B733" s="345" t="s">
        <v>30985</v>
      </c>
      <c r="C733" s="346"/>
      <c r="D733" s="347"/>
    </row>
    <row r="734" spans="1:4" s="326" customFormat="1" ht="15.6" customHeight="1" x14ac:dyDescent="0.25">
      <c r="A734" s="344" t="s">
        <v>30986</v>
      </c>
      <c r="B734" s="345" t="s">
        <v>30987</v>
      </c>
      <c r="C734" s="346" t="s">
        <v>29588</v>
      </c>
      <c r="D734" s="347">
        <v>22277.48</v>
      </c>
    </row>
    <row r="735" spans="1:4" s="326" customFormat="1" ht="15.6" customHeight="1" x14ac:dyDescent="0.25">
      <c r="A735" s="344" t="s">
        <v>30988</v>
      </c>
      <c r="B735" s="345" t="s">
        <v>30989</v>
      </c>
      <c r="C735" s="346" t="s">
        <v>14</v>
      </c>
      <c r="D735" s="347">
        <v>307.82</v>
      </c>
    </row>
    <row r="736" spans="1:4" s="326" customFormat="1" ht="15.6" customHeight="1" x14ac:dyDescent="0.25">
      <c r="A736" s="344" t="s">
        <v>30990</v>
      </c>
      <c r="B736" s="345" t="s">
        <v>30991</v>
      </c>
      <c r="C736" s="346" t="s">
        <v>14</v>
      </c>
      <c r="D736" s="347">
        <v>380.49</v>
      </c>
    </row>
    <row r="737" spans="1:4" s="326" customFormat="1" ht="15.6" customHeight="1" x14ac:dyDescent="0.25">
      <c r="A737" s="344" t="s">
        <v>30992</v>
      </c>
      <c r="B737" s="345" t="s">
        <v>30993</v>
      </c>
      <c r="C737" s="346" t="s">
        <v>14</v>
      </c>
      <c r="D737" s="347">
        <v>460.31</v>
      </c>
    </row>
    <row r="738" spans="1:4" s="326" customFormat="1" ht="15.6" customHeight="1" x14ac:dyDescent="0.25">
      <c r="A738" s="344" t="s">
        <v>30994</v>
      </c>
      <c r="B738" s="345" t="s">
        <v>30995</v>
      </c>
      <c r="C738" s="346"/>
      <c r="D738" s="347"/>
    </row>
    <row r="739" spans="1:4" s="326" customFormat="1" ht="15.6" customHeight="1" x14ac:dyDescent="0.25">
      <c r="A739" s="344" t="s">
        <v>30996</v>
      </c>
      <c r="B739" s="345" t="s">
        <v>30997</v>
      </c>
      <c r="C739" s="346"/>
      <c r="D739" s="347"/>
    </row>
    <row r="740" spans="1:4" s="326" customFormat="1" ht="15.6" customHeight="1" x14ac:dyDescent="0.25">
      <c r="A740" s="344" t="s">
        <v>30998</v>
      </c>
      <c r="B740" s="345" t="s">
        <v>30999</v>
      </c>
      <c r="C740" s="346" t="s">
        <v>7</v>
      </c>
      <c r="D740" s="347">
        <v>155.63999999999999</v>
      </c>
    </row>
    <row r="741" spans="1:4" s="326" customFormat="1" ht="15.6" customHeight="1" x14ac:dyDescent="0.25">
      <c r="A741" s="344" t="s">
        <v>31000</v>
      </c>
      <c r="B741" s="345" t="s">
        <v>31001</v>
      </c>
      <c r="C741" s="346" t="s">
        <v>7</v>
      </c>
      <c r="D741" s="347">
        <v>154.1</v>
      </c>
    </row>
    <row r="742" spans="1:4" s="326" customFormat="1" ht="15.6" customHeight="1" x14ac:dyDescent="0.25">
      <c r="A742" s="344" t="s">
        <v>31002</v>
      </c>
      <c r="B742" s="345" t="s">
        <v>31003</v>
      </c>
      <c r="C742" s="346" t="s">
        <v>7</v>
      </c>
      <c r="D742" s="347">
        <v>182.98</v>
      </c>
    </row>
    <row r="743" spans="1:4" s="326" customFormat="1" ht="15.6" customHeight="1" x14ac:dyDescent="0.25">
      <c r="A743" s="344" t="s">
        <v>31004</v>
      </c>
      <c r="B743" s="345" t="s">
        <v>31005</v>
      </c>
      <c r="C743" s="346" t="s">
        <v>7</v>
      </c>
      <c r="D743" s="347">
        <v>211.7</v>
      </c>
    </row>
    <row r="744" spans="1:4" s="326" customFormat="1" ht="15.6" customHeight="1" x14ac:dyDescent="0.25">
      <c r="A744" s="344" t="s">
        <v>31006</v>
      </c>
      <c r="B744" s="345" t="s">
        <v>31007</v>
      </c>
      <c r="C744" s="346" t="s">
        <v>7</v>
      </c>
      <c r="D744" s="347">
        <v>249.82</v>
      </c>
    </row>
    <row r="745" spans="1:4" s="326" customFormat="1" ht="15.6" customHeight="1" x14ac:dyDescent="0.25">
      <c r="A745" s="344" t="s">
        <v>31008</v>
      </c>
      <c r="B745" s="345" t="s">
        <v>31009</v>
      </c>
      <c r="C745" s="346" t="s">
        <v>7</v>
      </c>
      <c r="D745" s="347">
        <v>167.8</v>
      </c>
    </row>
    <row r="746" spans="1:4" s="326" customFormat="1" ht="15.6" customHeight="1" x14ac:dyDescent="0.25">
      <c r="A746" s="344" t="s">
        <v>31010</v>
      </c>
      <c r="B746" s="345" t="s">
        <v>31011</v>
      </c>
      <c r="C746" s="346" t="s">
        <v>7</v>
      </c>
      <c r="D746" s="347">
        <v>190.83</v>
      </c>
    </row>
    <row r="747" spans="1:4" s="326" customFormat="1" ht="15.6" customHeight="1" x14ac:dyDescent="0.25">
      <c r="A747" s="344" t="s">
        <v>31012</v>
      </c>
      <c r="B747" s="345" t="s">
        <v>31013</v>
      </c>
      <c r="C747" s="346" t="s">
        <v>7</v>
      </c>
      <c r="D747" s="347">
        <v>234.47</v>
      </c>
    </row>
    <row r="748" spans="1:4" s="326" customFormat="1" ht="15.6" customHeight="1" x14ac:dyDescent="0.25">
      <c r="A748" s="344" t="s">
        <v>31014</v>
      </c>
      <c r="B748" s="345" t="s">
        <v>31015</v>
      </c>
      <c r="C748" s="346" t="s">
        <v>7</v>
      </c>
      <c r="D748" s="347">
        <v>249.54</v>
      </c>
    </row>
    <row r="749" spans="1:4" s="326" customFormat="1" ht="15.6" customHeight="1" x14ac:dyDescent="0.25">
      <c r="A749" s="344" t="s">
        <v>31016</v>
      </c>
      <c r="B749" s="345" t="s">
        <v>31017</v>
      </c>
      <c r="C749" s="346" t="s">
        <v>7</v>
      </c>
      <c r="D749" s="347">
        <v>316.39999999999998</v>
      </c>
    </row>
    <row r="750" spans="1:4" s="326" customFormat="1" ht="15.6" customHeight="1" x14ac:dyDescent="0.25">
      <c r="A750" s="344" t="s">
        <v>31018</v>
      </c>
      <c r="B750" s="345" t="s">
        <v>31019</v>
      </c>
      <c r="C750" s="346"/>
      <c r="D750" s="347"/>
    </row>
    <row r="751" spans="1:4" s="326" customFormat="1" ht="15.6" customHeight="1" x14ac:dyDescent="0.25">
      <c r="A751" s="344" t="s">
        <v>31020</v>
      </c>
      <c r="B751" s="345" t="s">
        <v>31021</v>
      </c>
      <c r="C751" s="346" t="s">
        <v>7</v>
      </c>
      <c r="D751" s="347">
        <v>192.65</v>
      </c>
    </row>
    <row r="752" spans="1:4" s="326" customFormat="1" ht="15.6" customHeight="1" x14ac:dyDescent="0.25">
      <c r="A752" s="344" t="s">
        <v>31022</v>
      </c>
      <c r="B752" s="345" t="s">
        <v>31023</v>
      </c>
      <c r="C752" s="346" t="s">
        <v>7</v>
      </c>
      <c r="D752" s="347">
        <v>207.67</v>
      </c>
    </row>
    <row r="753" spans="1:4" s="326" customFormat="1" ht="15.6" customHeight="1" x14ac:dyDescent="0.25">
      <c r="A753" s="344" t="s">
        <v>31024</v>
      </c>
      <c r="B753" s="345" t="s">
        <v>31025</v>
      </c>
      <c r="C753" s="346" t="s">
        <v>7</v>
      </c>
      <c r="D753" s="347">
        <v>223.22</v>
      </c>
    </row>
    <row r="754" spans="1:4" s="326" customFormat="1" ht="15.6" customHeight="1" x14ac:dyDescent="0.25">
      <c r="A754" s="344" t="s">
        <v>31026</v>
      </c>
      <c r="B754" s="345" t="s">
        <v>31027</v>
      </c>
      <c r="C754" s="346" t="s">
        <v>7</v>
      </c>
      <c r="D754" s="347">
        <v>240.61</v>
      </c>
    </row>
    <row r="755" spans="1:4" s="326" customFormat="1" ht="15.6" customHeight="1" x14ac:dyDescent="0.25">
      <c r="A755" s="344" t="s">
        <v>31028</v>
      </c>
      <c r="B755" s="345" t="s">
        <v>31029</v>
      </c>
      <c r="C755" s="346"/>
      <c r="D755" s="347"/>
    </row>
    <row r="756" spans="1:4" s="326" customFormat="1" ht="15.6" customHeight="1" x14ac:dyDescent="0.25">
      <c r="A756" s="344" t="s">
        <v>31030</v>
      </c>
      <c r="B756" s="345" t="s">
        <v>31031</v>
      </c>
      <c r="C756" s="346" t="s">
        <v>7</v>
      </c>
      <c r="D756" s="347">
        <v>177.65</v>
      </c>
    </row>
    <row r="757" spans="1:4" s="326" customFormat="1" ht="15.6" customHeight="1" x14ac:dyDescent="0.25">
      <c r="A757" s="344" t="s">
        <v>31032</v>
      </c>
      <c r="B757" s="345" t="s">
        <v>31033</v>
      </c>
      <c r="C757" s="346" t="s">
        <v>7</v>
      </c>
      <c r="D757" s="347">
        <v>189.34</v>
      </c>
    </row>
    <row r="758" spans="1:4" s="326" customFormat="1" ht="15.6" customHeight="1" x14ac:dyDescent="0.25">
      <c r="A758" s="344" t="s">
        <v>31034</v>
      </c>
      <c r="B758" s="345" t="s">
        <v>31035</v>
      </c>
      <c r="C758" s="346" t="s">
        <v>7</v>
      </c>
      <c r="D758" s="347">
        <v>207.98</v>
      </c>
    </row>
    <row r="759" spans="1:4" s="326" customFormat="1" ht="15.6" customHeight="1" x14ac:dyDescent="0.25">
      <c r="A759" s="344" t="s">
        <v>31036</v>
      </c>
      <c r="B759" s="345" t="s">
        <v>31037</v>
      </c>
      <c r="C759" s="346" t="s">
        <v>7</v>
      </c>
      <c r="D759" s="347">
        <v>279.33</v>
      </c>
    </row>
    <row r="760" spans="1:4" s="326" customFormat="1" ht="15.6" customHeight="1" x14ac:dyDescent="0.25">
      <c r="A760" s="344" t="s">
        <v>31038</v>
      </c>
      <c r="B760" s="345" t="s">
        <v>31039</v>
      </c>
      <c r="C760" s="346" t="s">
        <v>7</v>
      </c>
      <c r="D760" s="347">
        <v>158.31</v>
      </c>
    </row>
    <row r="761" spans="1:4" s="326" customFormat="1" ht="15.6" customHeight="1" x14ac:dyDescent="0.25">
      <c r="A761" s="344" t="s">
        <v>31040</v>
      </c>
      <c r="B761" s="345" t="s">
        <v>31041</v>
      </c>
      <c r="C761" s="346" t="s">
        <v>7</v>
      </c>
      <c r="D761" s="347">
        <v>187.08</v>
      </c>
    </row>
    <row r="762" spans="1:4" s="326" customFormat="1" ht="15.6" customHeight="1" x14ac:dyDescent="0.25">
      <c r="A762" s="344" t="s">
        <v>31042</v>
      </c>
      <c r="B762" s="345" t="s">
        <v>31043</v>
      </c>
      <c r="C762" s="346"/>
      <c r="D762" s="347"/>
    </row>
    <row r="763" spans="1:4" s="326" customFormat="1" ht="15.6" customHeight="1" x14ac:dyDescent="0.25">
      <c r="A763" s="344" t="s">
        <v>31044</v>
      </c>
      <c r="B763" s="345" t="s">
        <v>31045</v>
      </c>
      <c r="C763" s="346"/>
      <c r="D763" s="347"/>
    </row>
    <row r="764" spans="1:4" s="326" customFormat="1" ht="15.6" customHeight="1" x14ac:dyDescent="0.25">
      <c r="A764" s="344" t="s">
        <v>31046</v>
      </c>
      <c r="B764" s="345" t="s">
        <v>31047</v>
      </c>
      <c r="C764" s="346" t="s">
        <v>10</v>
      </c>
      <c r="D764" s="347">
        <v>860.7</v>
      </c>
    </row>
    <row r="765" spans="1:4" s="326" customFormat="1" ht="15.6" customHeight="1" x14ac:dyDescent="0.25">
      <c r="A765" s="344" t="s">
        <v>31048</v>
      </c>
      <c r="B765" s="345" t="s">
        <v>31049</v>
      </c>
      <c r="C765" s="346" t="s">
        <v>7</v>
      </c>
      <c r="D765" s="347">
        <v>92.56</v>
      </c>
    </row>
    <row r="766" spans="1:4" s="326" customFormat="1" ht="15.6" customHeight="1" x14ac:dyDescent="0.25">
      <c r="A766" s="344" t="s">
        <v>31050</v>
      </c>
      <c r="B766" s="345" t="s">
        <v>31051</v>
      </c>
      <c r="C766" s="346" t="s">
        <v>7</v>
      </c>
      <c r="D766" s="347">
        <v>117.96</v>
      </c>
    </row>
    <row r="767" spans="1:4" s="326" customFormat="1" ht="15.6" customHeight="1" x14ac:dyDescent="0.25">
      <c r="A767" s="344" t="s">
        <v>31052</v>
      </c>
      <c r="B767" s="345" t="s">
        <v>31053</v>
      </c>
      <c r="C767" s="346"/>
      <c r="D767" s="347"/>
    </row>
    <row r="768" spans="1:4" s="326" customFormat="1" ht="15.6" customHeight="1" x14ac:dyDescent="0.25">
      <c r="A768" s="344" t="s">
        <v>31054</v>
      </c>
      <c r="B768" s="345" t="s">
        <v>31055</v>
      </c>
      <c r="C768" s="346" t="s">
        <v>7</v>
      </c>
      <c r="D768" s="347">
        <v>72.930000000000007</v>
      </c>
    </row>
    <row r="769" spans="1:4" s="326" customFormat="1" ht="15.6" customHeight="1" x14ac:dyDescent="0.25">
      <c r="A769" s="344" t="s">
        <v>31056</v>
      </c>
      <c r="B769" s="345" t="s">
        <v>31057</v>
      </c>
      <c r="C769" s="346" t="s">
        <v>7</v>
      </c>
      <c r="D769" s="347">
        <v>108.99</v>
      </c>
    </row>
    <row r="770" spans="1:4" s="326" customFormat="1" ht="15.6" customHeight="1" x14ac:dyDescent="0.25">
      <c r="A770" s="344" t="s">
        <v>31058</v>
      </c>
      <c r="B770" s="345" t="s">
        <v>31059</v>
      </c>
      <c r="C770" s="346" t="s">
        <v>7</v>
      </c>
      <c r="D770" s="347">
        <v>203.14</v>
      </c>
    </row>
    <row r="771" spans="1:4" s="326" customFormat="1" ht="15.6" customHeight="1" x14ac:dyDescent="0.25">
      <c r="A771" s="344" t="s">
        <v>31060</v>
      </c>
      <c r="B771" s="345" t="s">
        <v>31061</v>
      </c>
      <c r="C771" s="346" t="s">
        <v>7</v>
      </c>
      <c r="D771" s="347">
        <v>271.91000000000003</v>
      </c>
    </row>
    <row r="772" spans="1:4" s="326" customFormat="1" ht="15.6" customHeight="1" x14ac:dyDescent="0.25">
      <c r="A772" s="344" t="s">
        <v>31062</v>
      </c>
      <c r="B772" s="345" t="s">
        <v>31063</v>
      </c>
      <c r="C772" s="346" t="s">
        <v>7</v>
      </c>
      <c r="D772" s="347">
        <v>206.14</v>
      </c>
    </row>
    <row r="773" spans="1:4" s="326" customFormat="1" ht="15.6" customHeight="1" x14ac:dyDescent="0.25">
      <c r="A773" s="344" t="s">
        <v>31064</v>
      </c>
      <c r="B773" s="345" t="s">
        <v>31065</v>
      </c>
      <c r="C773" s="346" t="s">
        <v>7</v>
      </c>
      <c r="D773" s="347">
        <v>426.44</v>
      </c>
    </row>
    <row r="774" spans="1:4" s="326" customFormat="1" ht="15.6" customHeight="1" x14ac:dyDescent="0.25">
      <c r="A774" s="344" t="s">
        <v>31066</v>
      </c>
      <c r="B774" s="345" t="s">
        <v>31067</v>
      </c>
      <c r="C774" s="346"/>
      <c r="D774" s="347"/>
    </row>
    <row r="775" spans="1:4" s="326" customFormat="1" ht="15.6" customHeight="1" x14ac:dyDescent="0.25">
      <c r="A775" s="344" t="s">
        <v>31068</v>
      </c>
      <c r="B775" s="345" t="s">
        <v>31069</v>
      </c>
      <c r="C775" s="346" t="s">
        <v>7</v>
      </c>
      <c r="D775" s="347">
        <v>182.37</v>
      </c>
    </row>
    <row r="776" spans="1:4" s="326" customFormat="1" ht="15.6" customHeight="1" x14ac:dyDescent="0.25">
      <c r="A776" s="344" t="s">
        <v>31070</v>
      </c>
      <c r="B776" s="345" t="s">
        <v>31071</v>
      </c>
      <c r="C776" s="346" t="s">
        <v>7</v>
      </c>
      <c r="D776" s="347">
        <v>344.07</v>
      </c>
    </row>
    <row r="777" spans="1:4" s="326" customFormat="1" ht="15.6" customHeight="1" x14ac:dyDescent="0.25">
      <c r="A777" s="344" t="s">
        <v>31072</v>
      </c>
      <c r="B777" s="345" t="s">
        <v>31073</v>
      </c>
      <c r="C777" s="346" t="s">
        <v>7</v>
      </c>
      <c r="D777" s="347">
        <v>640.69000000000005</v>
      </c>
    </row>
    <row r="778" spans="1:4" s="326" customFormat="1" ht="15.6" customHeight="1" x14ac:dyDescent="0.25">
      <c r="A778" s="344" t="s">
        <v>31074</v>
      </c>
      <c r="B778" s="345" t="s">
        <v>31075</v>
      </c>
      <c r="C778" s="346"/>
      <c r="D778" s="347"/>
    </row>
    <row r="779" spans="1:4" s="326" customFormat="1" ht="15.6" customHeight="1" x14ac:dyDescent="0.25">
      <c r="A779" s="344" t="s">
        <v>31076</v>
      </c>
      <c r="B779" s="345" t="s">
        <v>31077</v>
      </c>
      <c r="C779" s="346" t="s">
        <v>7</v>
      </c>
      <c r="D779" s="347">
        <v>67.28</v>
      </c>
    </row>
    <row r="780" spans="1:4" s="326" customFormat="1" ht="15.6" customHeight="1" x14ac:dyDescent="0.25">
      <c r="A780" s="344" t="s">
        <v>31078</v>
      </c>
      <c r="B780" s="345" t="s">
        <v>31079</v>
      </c>
      <c r="C780" s="346" t="s">
        <v>7</v>
      </c>
      <c r="D780" s="347">
        <v>79.040000000000006</v>
      </c>
    </row>
    <row r="781" spans="1:4" s="326" customFormat="1" ht="15.6" customHeight="1" x14ac:dyDescent="0.25">
      <c r="A781" s="344" t="s">
        <v>31080</v>
      </c>
      <c r="B781" s="345" t="s">
        <v>31081</v>
      </c>
      <c r="C781" s="346" t="s">
        <v>7</v>
      </c>
      <c r="D781" s="347">
        <v>91.97</v>
      </c>
    </row>
    <row r="782" spans="1:4" s="326" customFormat="1" ht="15.6" customHeight="1" x14ac:dyDescent="0.25">
      <c r="A782" s="344" t="s">
        <v>31082</v>
      </c>
      <c r="B782" s="345" t="s">
        <v>31083</v>
      </c>
      <c r="C782" s="346"/>
      <c r="D782" s="347"/>
    </row>
    <row r="783" spans="1:4" s="326" customFormat="1" ht="15.6" customHeight="1" x14ac:dyDescent="0.25">
      <c r="A783" s="344" t="s">
        <v>31084</v>
      </c>
      <c r="B783" s="345" t="s">
        <v>31085</v>
      </c>
      <c r="C783" s="346" t="s">
        <v>7</v>
      </c>
      <c r="D783" s="347">
        <v>79.23</v>
      </c>
    </row>
    <row r="784" spans="1:4" s="326" customFormat="1" ht="15.6" customHeight="1" x14ac:dyDescent="0.25">
      <c r="A784" s="344" t="s">
        <v>31086</v>
      </c>
      <c r="B784" s="345" t="s">
        <v>31087</v>
      </c>
      <c r="C784" s="346" t="s">
        <v>7</v>
      </c>
      <c r="D784" s="347">
        <v>93.58</v>
      </c>
    </row>
    <row r="785" spans="1:4" s="326" customFormat="1" ht="15.6" customHeight="1" x14ac:dyDescent="0.25">
      <c r="A785" s="344" t="s">
        <v>31088</v>
      </c>
      <c r="B785" s="345" t="s">
        <v>31089</v>
      </c>
      <c r="C785" s="346"/>
      <c r="D785" s="347"/>
    </row>
    <row r="786" spans="1:4" s="326" customFormat="1" ht="15.6" customHeight="1" x14ac:dyDescent="0.25">
      <c r="A786" s="344" t="s">
        <v>31090</v>
      </c>
      <c r="B786" s="345" t="s">
        <v>31091</v>
      </c>
      <c r="C786" s="346" t="s">
        <v>7</v>
      </c>
      <c r="D786" s="347">
        <v>69.319999999999993</v>
      </c>
    </row>
    <row r="787" spans="1:4" s="326" customFormat="1" ht="15.6" customHeight="1" x14ac:dyDescent="0.25">
      <c r="A787" s="344" t="s">
        <v>31092</v>
      </c>
      <c r="B787" s="345" t="s">
        <v>31093</v>
      </c>
      <c r="C787" s="346" t="s">
        <v>7</v>
      </c>
      <c r="D787" s="347">
        <v>83.16</v>
      </c>
    </row>
    <row r="788" spans="1:4" s="326" customFormat="1" ht="15.6" customHeight="1" x14ac:dyDescent="0.25">
      <c r="A788" s="344" t="s">
        <v>31094</v>
      </c>
      <c r="B788" s="345" t="s">
        <v>31095</v>
      </c>
      <c r="C788" s="346" t="s">
        <v>7</v>
      </c>
      <c r="D788" s="347">
        <v>98.55</v>
      </c>
    </row>
    <row r="789" spans="1:4" s="326" customFormat="1" ht="15.6" customHeight="1" x14ac:dyDescent="0.25">
      <c r="A789" s="344" t="s">
        <v>31096</v>
      </c>
      <c r="B789" s="345" t="s">
        <v>31097</v>
      </c>
      <c r="C789" s="346"/>
      <c r="D789" s="347"/>
    </row>
    <row r="790" spans="1:4" s="326" customFormat="1" ht="15.6" customHeight="1" x14ac:dyDescent="0.25">
      <c r="A790" s="344" t="s">
        <v>31098</v>
      </c>
      <c r="B790" s="345" t="s">
        <v>31099</v>
      </c>
      <c r="C790" s="346" t="s">
        <v>7</v>
      </c>
      <c r="D790" s="347">
        <v>94.81</v>
      </c>
    </row>
    <row r="791" spans="1:4" s="326" customFormat="1" ht="15.6" customHeight="1" x14ac:dyDescent="0.25">
      <c r="A791" s="344" t="s">
        <v>31100</v>
      </c>
      <c r="B791" s="345" t="s">
        <v>31101</v>
      </c>
      <c r="C791" s="346" t="s">
        <v>7</v>
      </c>
      <c r="D791" s="347">
        <v>110.14</v>
      </c>
    </row>
    <row r="792" spans="1:4" s="326" customFormat="1" ht="15.6" customHeight="1" x14ac:dyDescent="0.25">
      <c r="A792" s="344" t="s">
        <v>31102</v>
      </c>
      <c r="B792" s="345" t="s">
        <v>31103</v>
      </c>
      <c r="C792" s="346" t="s">
        <v>7</v>
      </c>
      <c r="D792" s="347">
        <v>108.49</v>
      </c>
    </row>
    <row r="793" spans="1:4" s="326" customFormat="1" ht="15.6" customHeight="1" x14ac:dyDescent="0.25">
      <c r="A793" s="344" t="s">
        <v>31104</v>
      </c>
      <c r="B793" s="345" t="s">
        <v>31105</v>
      </c>
      <c r="C793" s="346" t="s">
        <v>7</v>
      </c>
      <c r="D793" s="347">
        <v>136.53</v>
      </c>
    </row>
    <row r="794" spans="1:4" s="326" customFormat="1" ht="15.6" customHeight="1" x14ac:dyDescent="0.25">
      <c r="A794" s="344" t="s">
        <v>31106</v>
      </c>
      <c r="B794" s="345" t="s">
        <v>31107</v>
      </c>
      <c r="C794" s="346"/>
      <c r="D794" s="347"/>
    </row>
    <row r="795" spans="1:4" s="326" customFormat="1" ht="15.6" customHeight="1" x14ac:dyDescent="0.25">
      <c r="A795" s="344" t="s">
        <v>31108</v>
      </c>
      <c r="B795" s="345" t="s">
        <v>31109</v>
      </c>
      <c r="C795" s="346" t="s">
        <v>7</v>
      </c>
      <c r="D795" s="347">
        <v>106.1</v>
      </c>
    </row>
    <row r="796" spans="1:4" s="326" customFormat="1" ht="15.6" customHeight="1" x14ac:dyDescent="0.25">
      <c r="A796" s="344" t="s">
        <v>31110</v>
      </c>
      <c r="B796" s="345" t="s">
        <v>31111</v>
      </c>
      <c r="C796" s="346" t="s">
        <v>7</v>
      </c>
      <c r="D796" s="347">
        <v>122.86</v>
      </c>
    </row>
    <row r="797" spans="1:4" s="326" customFormat="1" ht="15.6" customHeight="1" x14ac:dyDescent="0.25">
      <c r="A797" s="344" t="s">
        <v>31112</v>
      </c>
      <c r="B797" s="345" t="s">
        <v>31113</v>
      </c>
      <c r="C797" s="346" t="s">
        <v>7</v>
      </c>
      <c r="D797" s="347">
        <v>149.83000000000001</v>
      </c>
    </row>
    <row r="798" spans="1:4" s="326" customFormat="1" ht="15.6" customHeight="1" x14ac:dyDescent="0.25">
      <c r="A798" s="344" t="s">
        <v>31114</v>
      </c>
      <c r="B798" s="345" t="s">
        <v>31115</v>
      </c>
      <c r="C798" s="346" t="s">
        <v>7</v>
      </c>
      <c r="D798" s="347">
        <v>191.78</v>
      </c>
    </row>
    <row r="799" spans="1:4" s="326" customFormat="1" ht="15.6" customHeight="1" x14ac:dyDescent="0.25">
      <c r="A799" s="344" t="s">
        <v>31116</v>
      </c>
      <c r="B799" s="345" t="s">
        <v>31117</v>
      </c>
      <c r="C799" s="346"/>
      <c r="D799" s="347"/>
    </row>
    <row r="800" spans="1:4" s="326" customFormat="1" ht="15.6" customHeight="1" x14ac:dyDescent="0.25">
      <c r="A800" s="344" t="s">
        <v>31118</v>
      </c>
      <c r="B800" s="345" t="s">
        <v>31119</v>
      </c>
      <c r="C800" s="346" t="s">
        <v>10</v>
      </c>
      <c r="D800" s="347">
        <v>1704.97</v>
      </c>
    </row>
    <row r="801" spans="1:4" s="326" customFormat="1" ht="15.6" customHeight="1" x14ac:dyDescent="0.25">
      <c r="A801" s="344" t="s">
        <v>31120</v>
      </c>
      <c r="B801" s="345" t="s">
        <v>31121</v>
      </c>
      <c r="C801" s="346" t="s">
        <v>14</v>
      </c>
      <c r="D801" s="347">
        <v>10.48</v>
      </c>
    </row>
    <row r="802" spans="1:4" s="326" customFormat="1" ht="15.6" customHeight="1" x14ac:dyDescent="0.25">
      <c r="A802" s="344" t="s">
        <v>31122</v>
      </c>
      <c r="B802" s="345" t="s">
        <v>31123</v>
      </c>
      <c r="C802" s="346"/>
      <c r="D802" s="347"/>
    </row>
    <row r="803" spans="1:4" s="326" customFormat="1" ht="15.6" customHeight="1" x14ac:dyDescent="0.25">
      <c r="A803" s="344" t="s">
        <v>31124</v>
      </c>
      <c r="B803" s="345" t="s">
        <v>31125</v>
      </c>
      <c r="C803" s="346" t="s">
        <v>7</v>
      </c>
      <c r="D803" s="347">
        <v>221.27</v>
      </c>
    </row>
    <row r="804" spans="1:4" s="326" customFormat="1" ht="15.6" customHeight="1" x14ac:dyDescent="0.25">
      <c r="A804" s="344" t="s">
        <v>31126</v>
      </c>
      <c r="B804" s="345" t="s">
        <v>31127</v>
      </c>
      <c r="C804" s="346" t="s">
        <v>7</v>
      </c>
      <c r="D804" s="347">
        <v>194.52</v>
      </c>
    </row>
    <row r="805" spans="1:4" s="326" customFormat="1" ht="15.6" customHeight="1" x14ac:dyDescent="0.25">
      <c r="A805" s="344" t="s">
        <v>31128</v>
      </c>
      <c r="B805" s="345" t="s">
        <v>31129</v>
      </c>
      <c r="C805" s="346" t="s">
        <v>7</v>
      </c>
      <c r="D805" s="347">
        <v>199.4</v>
      </c>
    </row>
    <row r="806" spans="1:4" s="326" customFormat="1" ht="15.6" customHeight="1" x14ac:dyDescent="0.25">
      <c r="A806" s="344" t="s">
        <v>31130</v>
      </c>
      <c r="B806" s="345" t="s">
        <v>31131</v>
      </c>
      <c r="C806" s="346" t="s">
        <v>7</v>
      </c>
      <c r="D806" s="347">
        <v>1883.74</v>
      </c>
    </row>
    <row r="807" spans="1:4" s="326" customFormat="1" ht="15.6" customHeight="1" x14ac:dyDescent="0.25">
      <c r="A807" s="344" t="s">
        <v>31132</v>
      </c>
      <c r="B807" s="345" t="s">
        <v>31133</v>
      </c>
      <c r="C807" s="346" t="s">
        <v>7</v>
      </c>
      <c r="D807" s="347">
        <v>1033.29</v>
      </c>
    </row>
    <row r="808" spans="1:4" s="326" customFormat="1" ht="15.6" customHeight="1" x14ac:dyDescent="0.25">
      <c r="A808" s="344" t="s">
        <v>31134</v>
      </c>
      <c r="B808" s="345" t="s">
        <v>31135</v>
      </c>
      <c r="C808" s="346"/>
      <c r="D808" s="347"/>
    </row>
    <row r="809" spans="1:4" s="326" customFormat="1" ht="15.6" customHeight="1" x14ac:dyDescent="0.25">
      <c r="A809" s="344" t="s">
        <v>31136</v>
      </c>
      <c r="B809" s="345" t="s">
        <v>31137</v>
      </c>
      <c r="C809" s="346" t="s">
        <v>7</v>
      </c>
      <c r="D809" s="347">
        <v>1094.8499999999999</v>
      </c>
    </row>
    <row r="810" spans="1:4" s="326" customFormat="1" ht="15.6" customHeight="1" x14ac:dyDescent="0.25">
      <c r="A810" s="344" t="s">
        <v>31138</v>
      </c>
      <c r="B810" s="345" t="s">
        <v>31139</v>
      </c>
      <c r="C810" s="346" t="s">
        <v>7</v>
      </c>
      <c r="D810" s="347">
        <v>261.56</v>
      </c>
    </row>
    <row r="811" spans="1:4" s="326" customFormat="1" ht="15.6" customHeight="1" x14ac:dyDescent="0.25">
      <c r="A811" s="344" t="s">
        <v>31140</v>
      </c>
      <c r="B811" s="345" t="s">
        <v>31141</v>
      </c>
      <c r="C811" s="346" t="s">
        <v>7</v>
      </c>
      <c r="D811" s="347">
        <v>747.01</v>
      </c>
    </row>
    <row r="812" spans="1:4" s="326" customFormat="1" ht="15.6" customHeight="1" x14ac:dyDescent="0.25">
      <c r="A812" s="344" t="s">
        <v>31142</v>
      </c>
      <c r="B812" s="345" t="s">
        <v>31143</v>
      </c>
      <c r="C812" s="346" t="s">
        <v>7</v>
      </c>
      <c r="D812" s="347">
        <v>1206.69</v>
      </c>
    </row>
    <row r="813" spans="1:4" s="326" customFormat="1" ht="15.6" customHeight="1" x14ac:dyDescent="0.25">
      <c r="A813" s="344" t="s">
        <v>31144</v>
      </c>
      <c r="B813" s="345" t="s">
        <v>31145</v>
      </c>
      <c r="C813" s="346" t="s">
        <v>7</v>
      </c>
      <c r="D813" s="347">
        <v>166.71</v>
      </c>
    </row>
    <row r="814" spans="1:4" s="326" customFormat="1" ht="15.6" customHeight="1" x14ac:dyDescent="0.25">
      <c r="A814" s="344" t="s">
        <v>31146</v>
      </c>
      <c r="B814" s="345" t="s">
        <v>31147</v>
      </c>
      <c r="C814" s="346" t="s">
        <v>7</v>
      </c>
      <c r="D814" s="347">
        <v>238.49</v>
      </c>
    </row>
    <row r="815" spans="1:4" s="326" customFormat="1" ht="15.6" customHeight="1" x14ac:dyDescent="0.25">
      <c r="A815" s="344" t="s">
        <v>31148</v>
      </c>
      <c r="B815" s="345" t="s">
        <v>31149</v>
      </c>
      <c r="C815" s="346" t="s">
        <v>7</v>
      </c>
      <c r="D815" s="347">
        <v>179.56</v>
      </c>
    </row>
    <row r="816" spans="1:4" s="326" customFormat="1" ht="15.6" customHeight="1" x14ac:dyDescent="0.25">
      <c r="A816" s="344" t="s">
        <v>31150</v>
      </c>
      <c r="B816" s="345" t="s">
        <v>31151</v>
      </c>
      <c r="C816" s="346" t="s">
        <v>7</v>
      </c>
      <c r="D816" s="347">
        <v>197.91</v>
      </c>
    </row>
    <row r="817" spans="1:4" s="326" customFormat="1" ht="15.6" customHeight="1" x14ac:dyDescent="0.25">
      <c r="A817" s="344" t="s">
        <v>31152</v>
      </c>
      <c r="B817" s="345" t="s">
        <v>31153</v>
      </c>
      <c r="C817" s="346" t="s">
        <v>7</v>
      </c>
      <c r="D817" s="347">
        <v>158.97</v>
      </c>
    </row>
    <row r="818" spans="1:4" s="326" customFormat="1" ht="15.6" customHeight="1" x14ac:dyDescent="0.25">
      <c r="A818" s="344" t="s">
        <v>31154</v>
      </c>
      <c r="B818" s="345" t="s">
        <v>31155</v>
      </c>
      <c r="C818" s="346" t="s">
        <v>7</v>
      </c>
      <c r="D818" s="347">
        <v>148.26</v>
      </c>
    </row>
    <row r="819" spans="1:4" s="326" customFormat="1" ht="15.6" customHeight="1" x14ac:dyDescent="0.25">
      <c r="A819" s="344" t="s">
        <v>31156</v>
      </c>
      <c r="B819" s="345" t="s">
        <v>31157</v>
      </c>
      <c r="C819" s="346" t="s">
        <v>7</v>
      </c>
      <c r="D819" s="347">
        <v>199.77</v>
      </c>
    </row>
    <row r="820" spans="1:4" s="326" customFormat="1" ht="15.6" customHeight="1" x14ac:dyDescent="0.25">
      <c r="A820" s="344" t="s">
        <v>31158</v>
      </c>
      <c r="B820" s="345" t="s">
        <v>31159</v>
      </c>
      <c r="C820" s="346" t="s">
        <v>7</v>
      </c>
      <c r="D820" s="347">
        <v>134.57</v>
      </c>
    </row>
    <row r="821" spans="1:4" s="326" customFormat="1" ht="15.6" customHeight="1" x14ac:dyDescent="0.25">
      <c r="A821" s="344" t="s">
        <v>31160</v>
      </c>
      <c r="B821" s="345" t="s">
        <v>31161</v>
      </c>
      <c r="C821" s="346" t="s">
        <v>7</v>
      </c>
      <c r="D821" s="347">
        <v>197.64</v>
      </c>
    </row>
    <row r="822" spans="1:4" s="326" customFormat="1" ht="15.6" customHeight="1" x14ac:dyDescent="0.25">
      <c r="A822" s="344" t="s">
        <v>31162</v>
      </c>
      <c r="B822" s="345" t="s">
        <v>31163</v>
      </c>
      <c r="C822" s="346" t="s">
        <v>7</v>
      </c>
      <c r="D822" s="347">
        <v>236.26</v>
      </c>
    </row>
    <row r="823" spans="1:4" s="326" customFormat="1" ht="15.6" customHeight="1" x14ac:dyDescent="0.25">
      <c r="A823" s="344" t="s">
        <v>31164</v>
      </c>
      <c r="B823" s="345" t="s">
        <v>31165</v>
      </c>
      <c r="C823" s="346" t="s">
        <v>7</v>
      </c>
      <c r="D823" s="347">
        <v>1145.96</v>
      </c>
    </row>
    <row r="824" spans="1:4" s="326" customFormat="1" ht="15.6" customHeight="1" x14ac:dyDescent="0.25">
      <c r="A824" s="344" t="s">
        <v>31166</v>
      </c>
      <c r="B824" s="345" t="s">
        <v>31167</v>
      </c>
      <c r="C824" s="346" t="s">
        <v>7</v>
      </c>
      <c r="D824" s="347">
        <v>877.95</v>
      </c>
    </row>
    <row r="825" spans="1:4" s="326" customFormat="1" ht="15.6" customHeight="1" x14ac:dyDescent="0.25">
      <c r="A825" s="344" t="s">
        <v>31168</v>
      </c>
      <c r="B825" s="345" t="s">
        <v>31169</v>
      </c>
      <c r="C825" s="346" t="s">
        <v>7</v>
      </c>
      <c r="D825" s="347">
        <v>1505.72</v>
      </c>
    </row>
    <row r="826" spans="1:4" s="326" customFormat="1" ht="15.6" customHeight="1" x14ac:dyDescent="0.25">
      <c r="A826" s="344" t="s">
        <v>31170</v>
      </c>
      <c r="B826" s="345" t="s">
        <v>31171</v>
      </c>
      <c r="C826" s="346" t="s">
        <v>7</v>
      </c>
      <c r="D826" s="347">
        <v>374.25</v>
      </c>
    </row>
    <row r="827" spans="1:4" s="326" customFormat="1" ht="15.6" customHeight="1" x14ac:dyDescent="0.25">
      <c r="A827" s="344" t="s">
        <v>31172</v>
      </c>
      <c r="B827" s="345" t="s">
        <v>31173</v>
      </c>
      <c r="C827" s="346" t="s">
        <v>7</v>
      </c>
      <c r="D827" s="347">
        <v>257.14</v>
      </c>
    </row>
    <row r="828" spans="1:4" s="326" customFormat="1" ht="15.6" customHeight="1" x14ac:dyDescent="0.25">
      <c r="A828" s="344" t="s">
        <v>31174</v>
      </c>
      <c r="B828" s="345" t="s">
        <v>31175</v>
      </c>
      <c r="C828" s="346" t="s">
        <v>7</v>
      </c>
      <c r="D828" s="347">
        <v>261.06</v>
      </c>
    </row>
    <row r="829" spans="1:4" s="326" customFormat="1" ht="15.6" customHeight="1" x14ac:dyDescent="0.25">
      <c r="A829" s="344" t="s">
        <v>31176</v>
      </c>
      <c r="B829" s="345" t="s">
        <v>31177</v>
      </c>
      <c r="C829" s="346" t="s">
        <v>7</v>
      </c>
      <c r="D829" s="347">
        <v>269.77999999999997</v>
      </c>
    </row>
    <row r="830" spans="1:4" s="326" customFormat="1" ht="15.6" customHeight="1" x14ac:dyDescent="0.25">
      <c r="A830" s="344" t="s">
        <v>31178</v>
      </c>
      <c r="B830" s="345" t="s">
        <v>31179</v>
      </c>
      <c r="C830" s="346" t="s">
        <v>7</v>
      </c>
      <c r="D830" s="347">
        <v>221.18</v>
      </c>
    </row>
    <row r="831" spans="1:4" s="326" customFormat="1" ht="15.6" customHeight="1" x14ac:dyDescent="0.25">
      <c r="A831" s="344" t="s">
        <v>31180</v>
      </c>
      <c r="B831" s="345" t="s">
        <v>31181</v>
      </c>
      <c r="C831" s="346" t="s">
        <v>7</v>
      </c>
      <c r="D831" s="347">
        <v>261.07</v>
      </c>
    </row>
    <row r="832" spans="1:4" s="326" customFormat="1" ht="15.6" customHeight="1" x14ac:dyDescent="0.25">
      <c r="A832" s="344" t="s">
        <v>31182</v>
      </c>
      <c r="B832" s="345" t="s">
        <v>31183</v>
      </c>
      <c r="C832" s="346" t="s">
        <v>7</v>
      </c>
      <c r="D832" s="347">
        <v>267.27999999999997</v>
      </c>
    </row>
    <row r="833" spans="1:4" s="326" customFormat="1" ht="15.6" customHeight="1" x14ac:dyDescent="0.25">
      <c r="A833" s="344" t="s">
        <v>31184</v>
      </c>
      <c r="B833" s="345" t="s">
        <v>31185</v>
      </c>
      <c r="C833" s="346"/>
      <c r="D833" s="347"/>
    </row>
    <row r="834" spans="1:4" s="326" customFormat="1" ht="15.6" customHeight="1" x14ac:dyDescent="0.25">
      <c r="A834" s="344" t="s">
        <v>31186</v>
      </c>
      <c r="B834" s="345" t="s">
        <v>31187</v>
      </c>
      <c r="C834" s="346" t="s">
        <v>7</v>
      </c>
      <c r="D834" s="347">
        <v>218.8</v>
      </c>
    </row>
    <row r="835" spans="1:4" s="326" customFormat="1" ht="15.6" customHeight="1" x14ac:dyDescent="0.25">
      <c r="A835" s="344" t="s">
        <v>31188</v>
      </c>
      <c r="B835" s="345" t="s">
        <v>31189</v>
      </c>
      <c r="C835" s="346"/>
      <c r="D835" s="347"/>
    </row>
    <row r="836" spans="1:4" s="326" customFormat="1" ht="15.6" customHeight="1" x14ac:dyDescent="0.25">
      <c r="A836" s="344" t="s">
        <v>31190</v>
      </c>
      <c r="B836" s="345" t="s">
        <v>31191</v>
      </c>
      <c r="C836" s="346" t="s">
        <v>7</v>
      </c>
      <c r="D836" s="347">
        <v>39.119999999999997</v>
      </c>
    </row>
    <row r="837" spans="1:4" s="326" customFormat="1" ht="15.6" customHeight="1" x14ac:dyDescent="0.25">
      <c r="A837" s="344" t="s">
        <v>31192</v>
      </c>
      <c r="B837" s="345" t="s">
        <v>31193</v>
      </c>
      <c r="C837" s="346" t="s">
        <v>8</v>
      </c>
      <c r="D837" s="347">
        <v>7.57</v>
      </c>
    </row>
    <row r="838" spans="1:4" s="326" customFormat="1" ht="15.6" customHeight="1" x14ac:dyDescent="0.25">
      <c r="A838" s="344" t="s">
        <v>31194</v>
      </c>
      <c r="B838" s="345" t="s">
        <v>31195</v>
      </c>
      <c r="C838" s="346" t="s">
        <v>8</v>
      </c>
      <c r="D838" s="347">
        <v>8.1199999999999992</v>
      </c>
    </row>
    <row r="839" spans="1:4" s="326" customFormat="1" ht="15.6" customHeight="1" x14ac:dyDescent="0.25">
      <c r="A839" s="344" t="s">
        <v>31196</v>
      </c>
      <c r="B839" s="345" t="s">
        <v>31197</v>
      </c>
      <c r="C839" s="346" t="s">
        <v>8</v>
      </c>
      <c r="D839" s="347">
        <v>8.5</v>
      </c>
    </row>
    <row r="840" spans="1:4" s="326" customFormat="1" ht="15.6" customHeight="1" x14ac:dyDescent="0.25">
      <c r="A840" s="344" t="s">
        <v>31198</v>
      </c>
      <c r="B840" s="345" t="s">
        <v>31199</v>
      </c>
      <c r="C840" s="346" t="s">
        <v>8</v>
      </c>
      <c r="D840" s="347">
        <v>8.7200000000000006</v>
      </c>
    </row>
    <row r="841" spans="1:4" s="326" customFormat="1" ht="15.6" customHeight="1" x14ac:dyDescent="0.25">
      <c r="A841" s="344" t="s">
        <v>31200</v>
      </c>
      <c r="B841" s="345" t="s">
        <v>31201</v>
      </c>
      <c r="C841" s="346" t="s">
        <v>8</v>
      </c>
      <c r="D841" s="347">
        <v>10.17</v>
      </c>
    </row>
    <row r="842" spans="1:4" s="326" customFormat="1" ht="15.6" customHeight="1" x14ac:dyDescent="0.25">
      <c r="A842" s="344" t="s">
        <v>31202</v>
      </c>
      <c r="B842" s="345" t="s">
        <v>31203</v>
      </c>
      <c r="C842" s="346"/>
      <c r="D842" s="347"/>
    </row>
    <row r="843" spans="1:4" s="326" customFormat="1" ht="15.6" customHeight="1" x14ac:dyDescent="0.25">
      <c r="A843" s="344" t="s">
        <v>31204</v>
      </c>
      <c r="B843" s="345" t="s">
        <v>31205</v>
      </c>
      <c r="C843" s="346"/>
      <c r="D843" s="347"/>
    </row>
    <row r="844" spans="1:4" s="326" customFormat="1" ht="15.6" customHeight="1" x14ac:dyDescent="0.25">
      <c r="A844" s="344" t="s">
        <v>31206</v>
      </c>
      <c r="B844" s="345" t="s">
        <v>31207</v>
      </c>
      <c r="C844" s="346" t="s">
        <v>7</v>
      </c>
      <c r="D844" s="347">
        <v>165.37</v>
      </c>
    </row>
    <row r="845" spans="1:4" s="326" customFormat="1" ht="15.6" customHeight="1" x14ac:dyDescent="0.25">
      <c r="A845" s="344" t="s">
        <v>31208</v>
      </c>
      <c r="B845" s="345" t="s">
        <v>31209</v>
      </c>
      <c r="C845" s="346" t="s">
        <v>7</v>
      </c>
      <c r="D845" s="347">
        <v>175.83</v>
      </c>
    </row>
    <row r="846" spans="1:4" s="326" customFormat="1" ht="15.6" customHeight="1" x14ac:dyDescent="0.25">
      <c r="A846" s="344" t="s">
        <v>31210</v>
      </c>
      <c r="B846" s="345" t="s">
        <v>31211</v>
      </c>
      <c r="C846" s="346" t="s">
        <v>7</v>
      </c>
      <c r="D846" s="347">
        <v>186.29</v>
      </c>
    </row>
    <row r="847" spans="1:4" s="326" customFormat="1" ht="15.6" customHeight="1" x14ac:dyDescent="0.25">
      <c r="A847" s="344" t="s">
        <v>31212</v>
      </c>
      <c r="B847" s="345" t="s">
        <v>31213</v>
      </c>
      <c r="C847" s="346" t="s">
        <v>7</v>
      </c>
      <c r="D847" s="347">
        <v>203.14</v>
      </c>
    </row>
    <row r="848" spans="1:4" s="326" customFormat="1" ht="15.6" customHeight="1" x14ac:dyDescent="0.25">
      <c r="A848" s="344" t="s">
        <v>31214</v>
      </c>
      <c r="B848" s="345" t="s">
        <v>31215</v>
      </c>
      <c r="C848" s="346" t="s">
        <v>7</v>
      </c>
      <c r="D848" s="347">
        <v>116.79</v>
      </c>
    </row>
    <row r="849" spans="1:4" s="326" customFormat="1" ht="15.6" customHeight="1" x14ac:dyDescent="0.25">
      <c r="A849" s="344" t="s">
        <v>31216</v>
      </c>
      <c r="B849" s="345" t="s">
        <v>31217</v>
      </c>
      <c r="C849" s="346" t="s">
        <v>7</v>
      </c>
      <c r="D849" s="347">
        <v>127.24</v>
      </c>
    </row>
    <row r="850" spans="1:4" s="326" customFormat="1" ht="15.6" customHeight="1" x14ac:dyDescent="0.25">
      <c r="A850" s="344" t="s">
        <v>31218</v>
      </c>
      <c r="B850" s="345" t="s">
        <v>31219</v>
      </c>
      <c r="C850" s="346" t="s">
        <v>7</v>
      </c>
      <c r="D850" s="347">
        <v>137.69</v>
      </c>
    </row>
    <row r="851" spans="1:4" s="326" customFormat="1" ht="15.6" customHeight="1" x14ac:dyDescent="0.25">
      <c r="A851" s="344" t="s">
        <v>31220</v>
      </c>
      <c r="B851" s="345" t="s">
        <v>31221</v>
      </c>
      <c r="C851" s="346" t="s">
        <v>7</v>
      </c>
      <c r="D851" s="347">
        <v>150.47999999999999</v>
      </c>
    </row>
    <row r="852" spans="1:4" s="326" customFormat="1" ht="15.6" customHeight="1" x14ac:dyDescent="0.25">
      <c r="A852" s="344" t="s">
        <v>31222</v>
      </c>
      <c r="B852" s="345" t="s">
        <v>31223</v>
      </c>
      <c r="C852" s="346" t="s">
        <v>7</v>
      </c>
      <c r="D852" s="347">
        <v>135.54</v>
      </c>
    </row>
    <row r="853" spans="1:4" s="326" customFormat="1" ht="15.6" customHeight="1" x14ac:dyDescent="0.25">
      <c r="A853" s="344" t="s">
        <v>31224</v>
      </c>
      <c r="B853" s="345" t="s">
        <v>31225</v>
      </c>
      <c r="C853" s="346" t="s">
        <v>7</v>
      </c>
      <c r="D853" s="347">
        <v>101.86</v>
      </c>
    </row>
    <row r="854" spans="1:4" s="326" customFormat="1" ht="15.6" customHeight="1" x14ac:dyDescent="0.25">
      <c r="A854" s="344" t="s">
        <v>31226</v>
      </c>
      <c r="B854" s="345" t="s">
        <v>31227</v>
      </c>
      <c r="C854" s="346" t="s">
        <v>7</v>
      </c>
      <c r="D854" s="347">
        <v>107.53</v>
      </c>
    </row>
    <row r="855" spans="1:4" s="326" customFormat="1" ht="15.6" customHeight="1" x14ac:dyDescent="0.25">
      <c r="A855" s="344" t="s">
        <v>31228</v>
      </c>
      <c r="B855" s="345" t="s">
        <v>31229</v>
      </c>
      <c r="C855" s="346" t="s">
        <v>7</v>
      </c>
      <c r="D855" s="347">
        <v>30.04</v>
      </c>
    </row>
    <row r="856" spans="1:4" s="326" customFormat="1" ht="15.6" customHeight="1" x14ac:dyDescent="0.25">
      <c r="A856" s="344" t="s">
        <v>31230</v>
      </c>
      <c r="B856" s="345" t="s">
        <v>31231</v>
      </c>
      <c r="C856" s="346" t="s">
        <v>7</v>
      </c>
      <c r="D856" s="347">
        <v>20.69</v>
      </c>
    </row>
    <row r="857" spans="1:4" s="326" customFormat="1" ht="15.6" customHeight="1" x14ac:dyDescent="0.25">
      <c r="A857" s="344" t="s">
        <v>31232</v>
      </c>
      <c r="B857" s="345" t="s">
        <v>31233</v>
      </c>
      <c r="C857" s="346"/>
      <c r="D857" s="347"/>
    </row>
    <row r="858" spans="1:4" s="326" customFormat="1" ht="15.6" customHeight="1" x14ac:dyDescent="0.25">
      <c r="A858" s="344" t="s">
        <v>31234</v>
      </c>
      <c r="B858" s="345" t="s">
        <v>31235</v>
      </c>
      <c r="C858" s="346" t="s">
        <v>16</v>
      </c>
      <c r="D858" s="347">
        <v>23.82</v>
      </c>
    </row>
    <row r="859" spans="1:4" s="326" customFormat="1" ht="15.6" customHeight="1" x14ac:dyDescent="0.25">
      <c r="A859" s="344" t="s">
        <v>31236</v>
      </c>
      <c r="B859" s="345" t="s">
        <v>31237</v>
      </c>
      <c r="C859" s="346" t="s">
        <v>16</v>
      </c>
      <c r="D859" s="347">
        <v>5.04</v>
      </c>
    </row>
    <row r="860" spans="1:4" s="326" customFormat="1" ht="15.6" customHeight="1" x14ac:dyDescent="0.25">
      <c r="A860" s="344" t="s">
        <v>31238</v>
      </c>
      <c r="B860" s="345" t="s">
        <v>31239</v>
      </c>
      <c r="C860" s="346" t="s">
        <v>16</v>
      </c>
      <c r="D860" s="347">
        <v>25.58</v>
      </c>
    </row>
    <row r="861" spans="1:4" s="326" customFormat="1" ht="15.6" customHeight="1" x14ac:dyDescent="0.25">
      <c r="A861" s="344" t="s">
        <v>31240</v>
      </c>
      <c r="B861" s="345" t="s">
        <v>31241</v>
      </c>
      <c r="C861" s="346" t="s">
        <v>16</v>
      </c>
      <c r="D861" s="347">
        <v>22.55</v>
      </c>
    </row>
    <row r="862" spans="1:4" s="326" customFormat="1" ht="15.6" customHeight="1" x14ac:dyDescent="0.25">
      <c r="A862" s="344" t="s">
        <v>31242</v>
      </c>
      <c r="B862" s="345" t="s">
        <v>31243</v>
      </c>
      <c r="C862" s="346" t="s">
        <v>16</v>
      </c>
      <c r="D862" s="347">
        <v>24.06</v>
      </c>
    </row>
    <row r="863" spans="1:4" s="326" customFormat="1" ht="15.6" customHeight="1" x14ac:dyDescent="0.25">
      <c r="A863" s="344" t="s">
        <v>31244</v>
      </c>
      <c r="B863" s="345" t="s">
        <v>31245</v>
      </c>
      <c r="C863" s="346" t="s">
        <v>16</v>
      </c>
      <c r="D863" s="347">
        <v>20.350000000000001</v>
      </c>
    </row>
    <row r="864" spans="1:4" s="326" customFormat="1" ht="15.6" customHeight="1" x14ac:dyDescent="0.25">
      <c r="A864" s="344" t="s">
        <v>31246</v>
      </c>
      <c r="B864" s="345" t="s">
        <v>31247</v>
      </c>
      <c r="C864" s="346"/>
      <c r="D864" s="347"/>
    </row>
    <row r="865" spans="1:4" s="326" customFormat="1" ht="15.6" customHeight="1" x14ac:dyDescent="0.25">
      <c r="A865" s="344" t="s">
        <v>31248</v>
      </c>
      <c r="B865" s="345" t="s">
        <v>31249</v>
      </c>
      <c r="C865" s="346" t="s">
        <v>10</v>
      </c>
      <c r="D865" s="347">
        <v>3414.44</v>
      </c>
    </row>
    <row r="866" spans="1:4" s="326" customFormat="1" ht="15.6" customHeight="1" x14ac:dyDescent="0.25">
      <c r="A866" s="344" t="s">
        <v>31250</v>
      </c>
      <c r="B866" s="345" t="s">
        <v>31251</v>
      </c>
      <c r="C866" s="346" t="s">
        <v>10</v>
      </c>
      <c r="D866" s="347">
        <v>3408.54</v>
      </c>
    </row>
    <row r="867" spans="1:4" s="326" customFormat="1" ht="15.6" customHeight="1" x14ac:dyDescent="0.25">
      <c r="A867" s="344" t="s">
        <v>31252</v>
      </c>
      <c r="B867" s="345" t="s">
        <v>31253</v>
      </c>
      <c r="C867" s="346" t="s">
        <v>10</v>
      </c>
      <c r="D867" s="347">
        <v>3064.43</v>
      </c>
    </row>
    <row r="868" spans="1:4" s="326" customFormat="1" ht="15.6" customHeight="1" x14ac:dyDescent="0.25">
      <c r="A868" s="344" t="s">
        <v>31254</v>
      </c>
      <c r="B868" s="345" t="s">
        <v>31255</v>
      </c>
      <c r="C868" s="346" t="s">
        <v>10</v>
      </c>
      <c r="D868" s="347">
        <v>2790.91</v>
      </c>
    </row>
    <row r="869" spans="1:4" s="326" customFormat="1" ht="15.6" customHeight="1" x14ac:dyDescent="0.25">
      <c r="A869" s="344" t="s">
        <v>31256</v>
      </c>
      <c r="B869" s="345" t="s">
        <v>31257</v>
      </c>
      <c r="C869" s="346" t="s">
        <v>10</v>
      </c>
      <c r="D869" s="347">
        <v>3074.49</v>
      </c>
    </row>
    <row r="870" spans="1:4" s="326" customFormat="1" ht="15.6" customHeight="1" x14ac:dyDescent="0.25">
      <c r="A870" s="344" t="s">
        <v>31258</v>
      </c>
      <c r="B870" s="345" t="s">
        <v>31259</v>
      </c>
      <c r="C870" s="346"/>
      <c r="D870" s="347"/>
    </row>
    <row r="871" spans="1:4" s="326" customFormat="1" ht="15.6" customHeight="1" x14ac:dyDescent="0.25">
      <c r="A871" s="344" t="s">
        <v>31260</v>
      </c>
      <c r="B871" s="345" t="s">
        <v>31261</v>
      </c>
      <c r="C871" s="346" t="s">
        <v>10</v>
      </c>
      <c r="D871" s="347">
        <v>5278.82</v>
      </c>
    </row>
    <row r="872" spans="1:4" s="326" customFormat="1" ht="15.6" customHeight="1" x14ac:dyDescent="0.25">
      <c r="A872" s="344" t="s">
        <v>31262</v>
      </c>
      <c r="B872" s="345" t="s">
        <v>31263</v>
      </c>
      <c r="C872" s="346" t="s">
        <v>14</v>
      </c>
      <c r="D872" s="347">
        <v>5.61</v>
      </c>
    </row>
    <row r="873" spans="1:4" s="326" customFormat="1" ht="15.6" customHeight="1" x14ac:dyDescent="0.25">
      <c r="A873" s="344" t="s">
        <v>31264</v>
      </c>
      <c r="B873" s="345" t="s">
        <v>31265</v>
      </c>
      <c r="C873" s="346" t="s">
        <v>14</v>
      </c>
      <c r="D873" s="347">
        <v>14.82</v>
      </c>
    </row>
    <row r="874" spans="1:4" s="326" customFormat="1" ht="15.6" customHeight="1" x14ac:dyDescent="0.25">
      <c r="A874" s="344" t="s">
        <v>31266</v>
      </c>
      <c r="B874" s="345" t="s">
        <v>31267</v>
      </c>
      <c r="C874" s="346"/>
      <c r="D874" s="347"/>
    </row>
    <row r="875" spans="1:4" s="326" customFormat="1" ht="15.6" customHeight="1" x14ac:dyDescent="0.25">
      <c r="A875" s="344" t="s">
        <v>31268</v>
      </c>
      <c r="B875" s="345" t="s">
        <v>31269</v>
      </c>
      <c r="C875" s="346"/>
      <c r="D875" s="347"/>
    </row>
    <row r="876" spans="1:4" s="326" customFormat="1" ht="15.6" customHeight="1" x14ac:dyDescent="0.25">
      <c r="A876" s="344" t="s">
        <v>31270</v>
      </c>
      <c r="B876" s="345" t="s">
        <v>31271</v>
      </c>
      <c r="C876" s="346" t="s">
        <v>7</v>
      </c>
      <c r="D876" s="347">
        <v>72.540000000000006</v>
      </c>
    </row>
    <row r="877" spans="1:4" s="326" customFormat="1" ht="15.6" customHeight="1" x14ac:dyDescent="0.25">
      <c r="A877" s="344" t="s">
        <v>31272</v>
      </c>
      <c r="B877" s="345" t="s">
        <v>31273</v>
      </c>
      <c r="C877" s="346" t="s">
        <v>7</v>
      </c>
      <c r="D877" s="347">
        <v>88.86</v>
      </c>
    </row>
    <row r="878" spans="1:4" s="326" customFormat="1" ht="15.6" customHeight="1" x14ac:dyDescent="0.25">
      <c r="A878" s="344" t="s">
        <v>31274</v>
      </c>
      <c r="B878" s="345" t="s">
        <v>31275</v>
      </c>
      <c r="C878" s="346" t="s">
        <v>7</v>
      </c>
      <c r="D878" s="347">
        <v>65.5</v>
      </c>
    </row>
    <row r="879" spans="1:4" s="326" customFormat="1" ht="15.6" customHeight="1" x14ac:dyDescent="0.25">
      <c r="A879" s="344" t="s">
        <v>31276</v>
      </c>
      <c r="B879" s="345" t="s">
        <v>31277</v>
      </c>
      <c r="C879" s="346" t="s">
        <v>7</v>
      </c>
      <c r="D879" s="347">
        <v>130.05000000000001</v>
      </c>
    </row>
    <row r="880" spans="1:4" s="326" customFormat="1" ht="15.6" customHeight="1" x14ac:dyDescent="0.25">
      <c r="A880" s="344" t="s">
        <v>31278</v>
      </c>
      <c r="B880" s="345" t="s">
        <v>31279</v>
      </c>
      <c r="C880" s="346" t="s">
        <v>7</v>
      </c>
      <c r="D880" s="347">
        <v>145.97999999999999</v>
      </c>
    </row>
    <row r="881" spans="1:4" s="326" customFormat="1" ht="15.6" customHeight="1" x14ac:dyDescent="0.25">
      <c r="A881" s="344" t="s">
        <v>31280</v>
      </c>
      <c r="B881" s="345" t="s">
        <v>31281</v>
      </c>
      <c r="C881" s="346" t="s">
        <v>14</v>
      </c>
      <c r="D881" s="347">
        <v>13.48</v>
      </c>
    </row>
    <row r="882" spans="1:4" s="326" customFormat="1" ht="15.6" customHeight="1" x14ac:dyDescent="0.25">
      <c r="A882" s="344" t="s">
        <v>31282</v>
      </c>
      <c r="B882" s="345" t="s">
        <v>31283</v>
      </c>
      <c r="C882" s="346" t="s">
        <v>14</v>
      </c>
      <c r="D882" s="347">
        <v>29.06</v>
      </c>
    </row>
    <row r="883" spans="1:4" s="326" customFormat="1" ht="15.6" customHeight="1" x14ac:dyDescent="0.25">
      <c r="A883" s="344" t="s">
        <v>31284</v>
      </c>
      <c r="B883" s="345" t="s">
        <v>31285</v>
      </c>
      <c r="C883" s="346" t="s">
        <v>14</v>
      </c>
      <c r="D883" s="347">
        <v>36.1</v>
      </c>
    </row>
    <row r="884" spans="1:4" s="326" customFormat="1" ht="15.6" customHeight="1" x14ac:dyDescent="0.25">
      <c r="A884" s="344" t="s">
        <v>31286</v>
      </c>
      <c r="B884" s="345" t="s">
        <v>31287</v>
      </c>
      <c r="C884" s="346"/>
      <c r="D884" s="347"/>
    </row>
    <row r="885" spans="1:4" s="326" customFormat="1" ht="15.6" customHeight="1" x14ac:dyDescent="0.25">
      <c r="A885" s="344" t="s">
        <v>31288</v>
      </c>
      <c r="B885" s="345" t="s">
        <v>31289</v>
      </c>
      <c r="C885" s="346" t="s">
        <v>7</v>
      </c>
      <c r="D885" s="347">
        <v>56.98</v>
      </c>
    </row>
    <row r="886" spans="1:4" s="326" customFormat="1" ht="15.6" customHeight="1" x14ac:dyDescent="0.25">
      <c r="A886" s="344" t="s">
        <v>31290</v>
      </c>
      <c r="B886" s="345" t="s">
        <v>31291</v>
      </c>
      <c r="C886" s="346" t="s">
        <v>7</v>
      </c>
      <c r="D886" s="347">
        <v>81.05</v>
      </c>
    </row>
    <row r="887" spans="1:4" s="326" customFormat="1" ht="15.6" customHeight="1" x14ac:dyDescent="0.25">
      <c r="A887" s="344" t="s">
        <v>31292</v>
      </c>
      <c r="B887" s="345" t="s">
        <v>31293</v>
      </c>
      <c r="C887" s="346" t="s">
        <v>7</v>
      </c>
      <c r="D887" s="347">
        <v>168.3</v>
      </c>
    </row>
    <row r="888" spans="1:4" s="326" customFormat="1" ht="15.6" customHeight="1" x14ac:dyDescent="0.25">
      <c r="A888" s="344" t="s">
        <v>31294</v>
      </c>
      <c r="B888" s="345" t="s">
        <v>31295</v>
      </c>
      <c r="C888" s="346" t="s">
        <v>7</v>
      </c>
      <c r="D888" s="347">
        <v>179.98</v>
      </c>
    </row>
    <row r="889" spans="1:4" s="326" customFormat="1" ht="15.6" customHeight="1" x14ac:dyDescent="0.25">
      <c r="A889" s="344" t="s">
        <v>31296</v>
      </c>
      <c r="B889" s="345" t="s">
        <v>31297</v>
      </c>
      <c r="C889" s="346" t="s">
        <v>14</v>
      </c>
      <c r="D889" s="347">
        <v>93.42</v>
      </c>
    </row>
    <row r="890" spans="1:4" s="326" customFormat="1" ht="15.6" customHeight="1" x14ac:dyDescent="0.25">
      <c r="A890" s="344" t="s">
        <v>31298</v>
      </c>
      <c r="B890" s="345" t="s">
        <v>31299</v>
      </c>
      <c r="C890" s="346" t="s">
        <v>14</v>
      </c>
      <c r="D890" s="347">
        <v>84.13</v>
      </c>
    </row>
    <row r="891" spans="1:4" s="326" customFormat="1" ht="15.6" customHeight="1" x14ac:dyDescent="0.25">
      <c r="A891" s="344" t="s">
        <v>31300</v>
      </c>
      <c r="B891" s="345" t="s">
        <v>31301</v>
      </c>
      <c r="C891" s="346" t="s">
        <v>14</v>
      </c>
      <c r="D891" s="347">
        <v>120.42</v>
      </c>
    </row>
    <row r="892" spans="1:4" s="326" customFormat="1" ht="15.6" customHeight="1" x14ac:dyDescent="0.25">
      <c r="A892" s="344" t="s">
        <v>31302</v>
      </c>
      <c r="B892" s="345" t="s">
        <v>31303</v>
      </c>
      <c r="C892" s="346" t="s">
        <v>14</v>
      </c>
      <c r="D892" s="347">
        <v>175.07</v>
      </c>
    </row>
    <row r="893" spans="1:4" s="326" customFormat="1" ht="15.6" customHeight="1" x14ac:dyDescent="0.25">
      <c r="A893" s="344" t="s">
        <v>31304</v>
      </c>
      <c r="B893" s="345" t="s">
        <v>31305</v>
      </c>
      <c r="C893" s="346" t="s">
        <v>14</v>
      </c>
      <c r="D893" s="347">
        <v>62</v>
      </c>
    </row>
    <row r="894" spans="1:4" s="326" customFormat="1" ht="15.6" customHeight="1" x14ac:dyDescent="0.25">
      <c r="A894" s="344" t="s">
        <v>31306</v>
      </c>
      <c r="B894" s="345" t="s">
        <v>31307</v>
      </c>
      <c r="C894" s="346" t="s">
        <v>14</v>
      </c>
      <c r="D894" s="347">
        <v>108.21</v>
      </c>
    </row>
    <row r="895" spans="1:4" s="326" customFormat="1" ht="15.6" customHeight="1" x14ac:dyDescent="0.25">
      <c r="A895" s="344" t="s">
        <v>31308</v>
      </c>
      <c r="B895" s="345" t="s">
        <v>31309</v>
      </c>
      <c r="C895" s="346" t="s">
        <v>14</v>
      </c>
      <c r="D895" s="347">
        <v>78.430000000000007</v>
      </c>
    </row>
    <row r="896" spans="1:4" s="326" customFormat="1" ht="15.6" customHeight="1" x14ac:dyDescent="0.25">
      <c r="A896" s="344" t="s">
        <v>31310</v>
      </c>
      <c r="B896" s="345" t="s">
        <v>31311</v>
      </c>
      <c r="C896" s="346"/>
      <c r="D896" s="347"/>
    </row>
    <row r="897" spans="1:4" s="326" customFormat="1" ht="15.6" customHeight="1" x14ac:dyDescent="0.25">
      <c r="A897" s="344" t="s">
        <v>31312</v>
      </c>
      <c r="B897" s="345" t="s">
        <v>31313</v>
      </c>
      <c r="C897" s="346" t="s">
        <v>7</v>
      </c>
      <c r="D897" s="347">
        <v>108.57</v>
      </c>
    </row>
    <row r="898" spans="1:4" s="326" customFormat="1" ht="15.6" customHeight="1" x14ac:dyDescent="0.25">
      <c r="A898" s="344" t="s">
        <v>31314</v>
      </c>
      <c r="B898" s="345" t="s">
        <v>31315</v>
      </c>
      <c r="C898" s="346" t="s">
        <v>14</v>
      </c>
      <c r="D898" s="347">
        <v>120.05</v>
      </c>
    </row>
    <row r="899" spans="1:4" s="326" customFormat="1" ht="15.6" customHeight="1" x14ac:dyDescent="0.25">
      <c r="A899" s="344" t="s">
        <v>31316</v>
      </c>
      <c r="B899" s="345" t="s">
        <v>31317</v>
      </c>
      <c r="C899" s="346"/>
      <c r="D899" s="347"/>
    </row>
    <row r="900" spans="1:4" s="326" customFormat="1" ht="15.6" customHeight="1" x14ac:dyDescent="0.25">
      <c r="A900" s="344" t="s">
        <v>31318</v>
      </c>
      <c r="B900" s="345" t="s">
        <v>31319</v>
      </c>
      <c r="C900" s="346" t="s">
        <v>7</v>
      </c>
      <c r="D900" s="347">
        <v>133.38</v>
      </c>
    </row>
    <row r="901" spans="1:4" s="326" customFormat="1" ht="15.6" customHeight="1" x14ac:dyDescent="0.25">
      <c r="A901" s="344" t="s">
        <v>31320</v>
      </c>
      <c r="B901" s="345" t="s">
        <v>31321</v>
      </c>
      <c r="C901" s="346" t="s">
        <v>7</v>
      </c>
      <c r="D901" s="347">
        <v>209.17</v>
      </c>
    </row>
    <row r="902" spans="1:4" s="326" customFormat="1" ht="15.6" customHeight="1" x14ac:dyDescent="0.25">
      <c r="A902" s="344" t="s">
        <v>31322</v>
      </c>
      <c r="B902" s="345" t="s">
        <v>31323</v>
      </c>
      <c r="C902" s="346" t="s">
        <v>7</v>
      </c>
      <c r="D902" s="347">
        <v>195.06</v>
      </c>
    </row>
    <row r="903" spans="1:4" s="326" customFormat="1" ht="15.6" customHeight="1" x14ac:dyDescent="0.25">
      <c r="A903" s="344" t="s">
        <v>31324</v>
      </c>
      <c r="B903" s="345" t="s">
        <v>31325</v>
      </c>
      <c r="C903" s="346" t="s">
        <v>7</v>
      </c>
      <c r="D903" s="347">
        <v>123.84</v>
      </c>
    </row>
    <row r="904" spans="1:4" s="326" customFormat="1" ht="15.6" customHeight="1" x14ac:dyDescent="0.25">
      <c r="A904" s="344" t="s">
        <v>31326</v>
      </c>
      <c r="B904" s="345" t="s">
        <v>31327</v>
      </c>
      <c r="C904" s="346" t="s">
        <v>14</v>
      </c>
      <c r="D904" s="347">
        <v>95.67</v>
      </c>
    </row>
    <row r="905" spans="1:4" s="326" customFormat="1" ht="15.6" customHeight="1" x14ac:dyDescent="0.25">
      <c r="A905" s="344" t="s">
        <v>31328</v>
      </c>
      <c r="B905" s="345" t="s">
        <v>31329</v>
      </c>
      <c r="C905" s="346" t="s">
        <v>14</v>
      </c>
      <c r="D905" s="347">
        <v>111.69</v>
      </c>
    </row>
    <row r="906" spans="1:4" s="326" customFormat="1" ht="15.6" customHeight="1" x14ac:dyDescent="0.25">
      <c r="A906" s="344" t="s">
        <v>31330</v>
      </c>
      <c r="B906" s="345" t="s">
        <v>31331</v>
      </c>
      <c r="C906" s="346"/>
      <c r="D906" s="347"/>
    </row>
    <row r="907" spans="1:4" s="326" customFormat="1" ht="15.6" customHeight="1" x14ac:dyDescent="0.25">
      <c r="A907" s="344" t="s">
        <v>31332</v>
      </c>
      <c r="B907" s="345" t="s">
        <v>31333</v>
      </c>
      <c r="C907" s="346" t="s">
        <v>7</v>
      </c>
      <c r="D907" s="347">
        <v>220.86</v>
      </c>
    </row>
    <row r="908" spans="1:4" s="326" customFormat="1" ht="15.6" customHeight="1" x14ac:dyDescent="0.25">
      <c r="A908" s="344" t="s">
        <v>31334</v>
      </c>
      <c r="B908" s="345" t="s">
        <v>31335</v>
      </c>
      <c r="C908" s="346" t="s">
        <v>7</v>
      </c>
      <c r="D908" s="347">
        <v>172.49</v>
      </c>
    </row>
    <row r="909" spans="1:4" s="326" customFormat="1" ht="15.6" customHeight="1" x14ac:dyDescent="0.25">
      <c r="A909" s="344" t="s">
        <v>31336</v>
      </c>
      <c r="B909" s="345" t="s">
        <v>31337</v>
      </c>
      <c r="C909" s="346" t="s">
        <v>7</v>
      </c>
      <c r="D909" s="347">
        <v>157.02000000000001</v>
      </c>
    </row>
    <row r="910" spans="1:4" s="326" customFormat="1" ht="15.6" customHeight="1" x14ac:dyDescent="0.25">
      <c r="A910" s="344" t="s">
        <v>31338</v>
      </c>
      <c r="B910" s="345" t="s">
        <v>31339</v>
      </c>
      <c r="C910" s="346" t="s">
        <v>7</v>
      </c>
      <c r="D910" s="347">
        <v>139.4</v>
      </c>
    </row>
    <row r="911" spans="1:4" s="326" customFormat="1" ht="15.6" customHeight="1" x14ac:dyDescent="0.25">
      <c r="A911" s="344" t="s">
        <v>31340</v>
      </c>
      <c r="B911" s="345" t="s">
        <v>31341</v>
      </c>
      <c r="C911" s="346"/>
      <c r="D911" s="347"/>
    </row>
    <row r="912" spans="1:4" s="326" customFormat="1" ht="15.6" customHeight="1" x14ac:dyDescent="0.25">
      <c r="A912" s="344" t="s">
        <v>31342</v>
      </c>
      <c r="B912" s="345" t="s">
        <v>31343</v>
      </c>
      <c r="C912" s="346" t="s">
        <v>7</v>
      </c>
      <c r="D912" s="347">
        <v>94.19</v>
      </c>
    </row>
    <row r="913" spans="1:4" s="326" customFormat="1" ht="15.6" customHeight="1" x14ac:dyDescent="0.25">
      <c r="A913" s="344" t="s">
        <v>31344</v>
      </c>
      <c r="B913" s="345" t="s">
        <v>31345</v>
      </c>
      <c r="C913" s="346" t="s">
        <v>7</v>
      </c>
      <c r="D913" s="347">
        <v>135.41</v>
      </c>
    </row>
    <row r="914" spans="1:4" s="326" customFormat="1" ht="15.6" customHeight="1" x14ac:dyDescent="0.25">
      <c r="A914" s="344" t="s">
        <v>31346</v>
      </c>
      <c r="B914" s="345" t="s">
        <v>31347</v>
      </c>
      <c r="C914" s="346" t="s">
        <v>14</v>
      </c>
      <c r="D914" s="347">
        <v>174.32</v>
      </c>
    </row>
    <row r="915" spans="1:4" s="326" customFormat="1" ht="15.6" customHeight="1" x14ac:dyDescent="0.25">
      <c r="A915" s="344" t="s">
        <v>31348</v>
      </c>
      <c r="B915" s="345" t="s">
        <v>31349</v>
      </c>
      <c r="C915" s="346"/>
      <c r="D915" s="347"/>
    </row>
    <row r="916" spans="1:4" s="326" customFormat="1" ht="15.6" customHeight="1" x14ac:dyDescent="0.25">
      <c r="A916" s="344" t="s">
        <v>31350</v>
      </c>
      <c r="B916" s="345" t="s">
        <v>31351</v>
      </c>
      <c r="C916" s="346" t="s">
        <v>8</v>
      </c>
      <c r="D916" s="347">
        <v>63.06</v>
      </c>
    </row>
    <row r="917" spans="1:4" s="326" customFormat="1" ht="15.6" customHeight="1" x14ac:dyDescent="0.25">
      <c r="A917" s="344" t="s">
        <v>31352</v>
      </c>
      <c r="B917" s="345" t="s">
        <v>31353</v>
      </c>
      <c r="C917" s="346" t="s">
        <v>8</v>
      </c>
      <c r="D917" s="347">
        <v>63.06</v>
      </c>
    </row>
    <row r="918" spans="1:4" s="326" customFormat="1" ht="15.6" customHeight="1" x14ac:dyDescent="0.25">
      <c r="A918" s="344" t="s">
        <v>31354</v>
      </c>
      <c r="B918" s="345" t="s">
        <v>31355</v>
      </c>
      <c r="C918" s="346"/>
      <c r="D918" s="347"/>
    </row>
    <row r="919" spans="1:4" s="326" customFormat="1" ht="15.6" customHeight="1" x14ac:dyDescent="0.25">
      <c r="A919" s="344" t="s">
        <v>31356</v>
      </c>
      <c r="B919" s="345" t="s">
        <v>31357</v>
      </c>
      <c r="C919" s="346" t="s">
        <v>7</v>
      </c>
      <c r="D919" s="347">
        <v>746.06</v>
      </c>
    </row>
    <row r="920" spans="1:4" s="326" customFormat="1" ht="15.6" customHeight="1" x14ac:dyDescent="0.25">
      <c r="A920" s="344" t="s">
        <v>31358</v>
      </c>
      <c r="B920" s="345" t="s">
        <v>31359</v>
      </c>
      <c r="C920" s="346"/>
      <c r="D920" s="347"/>
    </row>
    <row r="921" spans="1:4" s="326" customFormat="1" ht="15.6" customHeight="1" x14ac:dyDescent="0.25">
      <c r="A921" s="344" t="s">
        <v>31360</v>
      </c>
      <c r="B921" s="345" t="s">
        <v>31361</v>
      </c>
      <c r="C921" s="346" t="s">
        <v>7</v>
      </c>
      <c r="D921" s="347">
        <v>211.65</v>
      </c>
    </row>
    <row r="922" spans="1:4" s="326" customFormat="1" ht="15.6" customHeight="1" x14ac:dyDescent="0.25">
      <c r="A922" s="344" t="s">
        <v>31362</v>
      </c>
      <c r="B922" s="345" t="s">
        <v>31363</v>
      </c>
      <c r="C922" s="346" t="s">
        <v>7</v>
      </c>
      <c r="D922" s="347">
        <v>295.51</v>
      </c>
    </row>
    <row r="923" spans="1:4" s="326" customFormat="1" ht="15.6" customHeight="1" x14ac:dyDescent="0.25">
      <c r="A923" s="344" t="s">
        <v>31364</v>
      </c>
      <c r="B923" s="345" t="s">
        <v>31365</v>
      </c>
      <c r="C923" s="346" t="s">
        <v>7</v>
      </c>
      <c r="D923" s="347">
        <v>311.3</v>
      </c>
    </row>
    <row r="924" spans="1:4" s="326" customFormat="1" ht="15.6" customHeight="1" x14ac:dyDescent="0.25">
      <c r="A924" s="344" t="s">
        <v>31366</v>
      </c>
      <c r="B924" s="345" t="s">
        <v>31367</v>
      </c>
      <c r="C924" s="346"/>
      <c r="D924" s="347"/>
    </row>
    <row r="925" spans="1:4" s="326" customFormat="1" ht="15.6" customHeight="1" x14ac:dyDescent="0.25">
      <c r="A925" s="344" t="s">
        <v>31368</v>
      </c>
      <c r="B925" s="345" t="s">
        <v>31369</v>
      </c>
      <c r="C925" s="346" t="s">
        <v>14</v>
      </c>
      <c r="D925" s="347">
        <v>101.79</v>
      </c>
    </row>
    <row r="926" spans="1:4" s="326" customFormat="1" ht="15.6" customHeight="1" x14ac:dyDescent="0.25">
      <c r="A926" s="344" t="s">
        <v>31370</v>
      </c>
      <c r="B926" s="345" t="s">
        <v>31371</v>
      </c>
      <c r="C926" s="346" t="s">
        <v>14</v>
      </c>
      <c r="D926" s="347">
        <v>142.79</v>
      </c>
    </row>
    <row r="927" spans="1:4" s="326" customFormat="1" ht="15.6" customHeight="1" x14ac:dyDescent="0.25">
      <c r="A927" s="344" t="s">
        <v>31372</v>
      </c>
      <c r="B927" s="345" t="s">
        <v>31373</v>
      </c>
      <c r="C927" s="346" t="s">
        <v>14</v>
      </c>
      <c r="D927" s="347">
        <v>215.88</v>
      </c>
    </row>
    <row r="928" spans="1:4" s="326" customFormat="1" ht="15.6" customHeight="1" x14ac:dyDescent="0.25">
      <c r="A928" s="344" t="s">
        <v>31374</v>
      </c>
      <c r="B928" s="345" t="s">
        <v>31375</v>
      </c>
      <c r="C928" s="346" t="s">
        <v>14</v>
      </c>
      <c r="D928" s="347">
        <v>89.95</v>
      </c>
    </row>
    <row r="929" spans="1:4" s="326" customFormat="1" ht="15.6" customHeight="1" x14ac:dyDescent="0.25">
      <c r="A929" s="344" t="s">
        <v>31376</v>
      </c>
      <c r="B929" s="345" t="s">
        <v>31377</v>
      </c>
      <c r="C929" s="346" t="s">
        <v>14</v>
      </c>
      <c r="D929" s="347">
        <v>118.79</v>
      </c>
    </row>
    <row r="930" spans="1:4" s="326" customFormat="1" ht="15.6" customHeight="1" x14ac:dyDescent="0.25">
      <c r="A930" s="344" t="s">
        <v>31378</v>
      </c>
      <c r="B930" s="345" t="s">
        <v>31379</v>
      </c>
      <c r="C930" s="346" t="s">
        <v>14</v>
      </c>
      <c r="D930" s="347">
        <v>130.43</v>
      </c>
    </row>
    <row r="931" spans="1:4" s="326" customFormat="1" ht="15.6" customHeight="1" x14ac:dyDescent="0.25">
      <c r="A931" s="344" t="s">
        <v>31380</v>
      </c>
      <c r="B931" s="345" t="s">
        <v>31381</v>
      </c>
      <c r="C931" s="346" t="s">
        <v>8</v>
      </c>
      <c r="D931" s="347">
        <v>16.100000000000001</v>
      </c>
    </row>
    <row r="932" spans="1:4" s="326" customFormat="1" ht="15.6" customHeight="1" x14ac:dyDescent="0.25">
      <c r="A932" s="344" t="s">
        <v>31382</v>
      </c>
      <c r="B932" s="345" t="s">
        <v>31383</v>
      </c>
      <c r="C932" s="346" t="s">
        <v>8</v>
      </c>
      <c r="D932" s="347">
        <v>19.079999999999998</v>
      </c>
    </row>
    <row r="933" spans="1:4" s="326" customFormat="1" ht="15.6" customHeight="1" x14ac:dyDescent="0.25">
      <c r="A933" s="344" t="s">
        <v>31384</v>
      </c>
      <c r="B933" s="345" t="s">
        <v>31385</v>
      </c>
      <c r="C933" s="346" t="s">
        <v>8</v>
      </c>
      <c r="D933" s="347">
        <v>20.79</v>
      </c>
    </row>
    <row r="934" spans="1:4" s="326" customFormat="1" ht="15.6" customHeight="1" x14ac:dyDescent="0.25">
      <c r="A934" s="344" t="s">
        <v>31386</v>
      </c>
      <c r="B934" s="345" t="s">
        <v>31387</v>
      </c>
      <c r="C934" s="346"/>
      <c r="D934" s="347"/>
    </row>
    <row r="935" spans="1:4" s="326" customFormat="1" ht="15.6" customHeight="1" x14ac:dyDescent="0.25">
      <c r="A935" s="344" t="s">
        <v>31388</v>
      </c>
      <c r="B935" s="345" t="s">
        <v>31389</v>
      </c>
      <c r="C935" s="346" t="s">
        <v>14</v>
      </c>
      <c r="D935" s="347">
        <v>18.11</v>
      </c>
    </row>
    <row r="936" spans="1:4" s="326" customFormat="1" ht="15.6" customHeight="1" x14ac:dyDescent="0.25">
      <c r="A936" s="344" t="s">
        <v>31390</v>
      </c>
      <c r="B936" s="345" t="s">
        <v>31391</v>
      </c>
      <c r="C936" s="346" t="s">
        <v>7</v>
      </c>
      <c r="D936" s="347">
        <v>42.57</v>
      </c>
    </row>
    <row r="937" spans="1:4" s="326" customFormat="1" ht="15.6" customHeight="1" x14ac:dyDescent="0.25">
      <c r="A937" s="344" t="s">
        <v>31392</v>
      </c>
      <c r="B937" s="345" t="s">
        <v>31393</v>
      </c>
      <c r="C937" s="346" t="s">
        <v>7</v>
      </c>
      <c r="D937" s="347">
        <v>42.57</v>
      </c>
    </row>
    <row r="938" spans="1:4" s="326" customFormat="1" ht="15.6" customHeight="1" x14ac:dyDescent="0.25">
      <c r="A938" s="344" t="s">
        <v>31394</v>
      </c>
      <c r="B938" s="345" t="s">
        <v>31395</v>
      </c>
      <c r="C938" s="346" t="s">
        <v>7</v>
      </c>
      <c r="D938" s="347">
        <v>19.559999999999999</v>
      </c>
    </row>
    <row r="939" spans="1:4" s="326" customFormat="1" ht="15.6" customHeight="1" x14ac:dyDescent="0.25">
      <c r="A939" s="344" t="s">
        <v>31396</v>
      </c>
      <c r="B939" s="345" t="s">
        <v>31397</v>
      </c>
      <c r="C939" s="346" t="s">
        <v>7</v>
      </c>
      <c r="D939" s="347">
        <v>28.38</v>
      </c>
    </row>
    <row r="940" spans="1:4" s="326" customFormat="1" ht="15.6" customHeight="1" x14ac:dyDescent="0.25">
      <c r="A940" s="344" t="s">
        <v>31398</v>
      </c>
      <c r="B940" s="345" t="s">
        <v>31399</v>
      </c>
      <c r="C940" s="346" t="s">
        <v>7</v>
      </c>
      <c r="D940" s="347">
        <v>19.12</v>
      </c>
    </row>
    <row r="941" spans="1:4" s="326" customFormat="1" ht="15.6" customHeight="1" x14ac:dyDescent="0.25">
      <c r="A941" s="344" t="s">
        <v>31400</v>
      </c>
      <c r="B941" s="345" t="s">
        <v>31401</v>
      </c>
      <c r="C941" s="346" t="s">
        <v>7</v>
      </c>
      <c r="D941" s="347">
        <v>26.06</v>
      </c>
    </row>
    <row r="942" spans="1:4" s="326" customFormat="1" ht="15.6" customHeight="1" x14ac:dyDescent="0.25">
      <c r="A942" s="344" t="s">
        <v>31402</v>
      </c>
      <c r="B942" s="345" t="s">
        <v>31403</v>
      </c>
      <c r="C942" s="346"/>
      <c r="D942" s="347"/>
    </row>
    <row r="943" spans="1:4" s="326" customFormat="1" ht="15.6" customHeight="1" x14ac:dyDescent="0.25">
      <c r="A943" s="344" t="s">
        <v>31404</v>
      </c>
      <c r="B943" s="345" t="s">
        <v>31405</v>
      </c>
      <c r="C943" s="346"/>
      <c r="D943" s="347"/>
    </row>
    <row r="944" spans="1:4" s="326" customFormat="1" ht="15.6" customHeight="1" x14ac:dyDescent="0.25">
      <c r="A944" s="344" t="s">
        <v>31406</v>
      </c>
      <c r="B944" s="345" t="s">
        <v>31407</v>
      </c>
      <c r="C944" s="346" t="s">
        <v>10</v>
      </c>
      <c r="D944" s="347">
        <v>1211.6400000000001</v>
      </c>
    </row>
    <row r="945" spans="1:4" s="326" customFormat="1" ht="15.6" customHeight="1" x14ac:dyDescent="0.25">
      <c r="A945" s="344" t="s">
        <v>31408</v>
      </c>
      <c r="B945" s="345" t="s">
        <v>31409</v>
      </c>
      <c r="C945" s="346" t="s">
        <v>10</v>
      </c>
      <c r="D945" s="347">
        <v>715.54</v>
      </c>
    </row>
    <row r="946" spans="1:4" s="326" customFormat="1" ht="15.6" customHeight="1" x14ac:dyDescent="0.25">
      <c r="A946" s="344" t="s">
        <v>31410</v>
      </c>
      <c r="B946" s="345" t="s">
        <v>31411</v>
      </c>
      <c r="C946" s="346" t="s">
        <v>10</v>
      </c>
      <c r="D946" s="347">
        <v>672.97</v>
      </c>
    </row>
    <row r="947" spans="1:4" s="326" customFormat="1" ht="15.6" customHeight="1" x14ac:dyDescent="0.25">
      <c r="A947" s="344" t="s">
        <v>31412</v>
      </c>
      <c r="B947" s="345" t="s">
        <v>31413</v>
      </c>
      <c r="C947" s="346" t="s">
        <v>7</v>
      </c>
      <c r="D947" s="347">
        <v>25.43</v>
      </c>
    </row>
    <row r="948" spans="1:4" s="326" customFormat="1" ht="15.6" customHeight="1" x14ac:dyDescent="0.25">
      <c r="A948" s="344" t="s">
        <v>31414</v>
      </c>
      <c r="B948" s="345" t="s">
        <v>31415</v>
      </c>
      <c r="C948" s="346" t="s">
        <v>7</v>
      </c>
      <c r="D948" s="347">
        <v>30.23</v>
      </c>
    </row>
    <row r="949" spans="1:4" s="326" customFormat="1" ht="15.6" customHeight="1" x14ac:dyDescent="0.25">
      <c r="A949" s="344" t="s">
        <v>31416</v>
      </c>
      <c r="B949" s="345" t="s">
        <v>31417</v>
      </c>
      <c r="C949" s="346" t="s">
        <v>10</v>
      </c>
      <c r="D949" s="347">
        <v>1378.45</v>
      </c>
    </row>
    <row r="950" spans="1:4" s="326" customFormat="1" ht="15.6" customHeight="1" x14ac:dyDescent="0.25">
      <c r="A950" s="344" t="s">
        <v>31418</v>
      </c>
      <c r="B950" s="345" t="s">
        <v>31419</v>
      </c>
      <c r="C950" s="346"/>
      <c r="D950" s="347"/>
    </row>
    <row r="951" spans="1:4" s="326" customFormat="1" ht="15.6" customHeight="1" x14ac:dyDescent="0.25">
      <c r="A951" s="344" t="s">
        <v>31420</v>
      </c>
      <c r="B951" s="345" t="s">
        <v>31421</v>
      </c>
      <c r="C951" s="346" t="s">
        <v>7</v>
      </c>
      <c r="D951" s="347">
        <v>6.31</v>
      </c>
    </row>
    <row r="952" spans="1:4" s="326" customFormat="1" ht="15.6" customHeight="1" x14ac:dyDescent="0.25">
      <c r="A952" s="344" t="s">
        <v>31422</v>
      </c>
      <c r="B952" s="345" t="s">
        <v>31423</v>
      </c>
      <c r="C952" s="346" t="s">
        <v>7</v>
      </c>
      <c r="D952" s="347">
        <v>5.52</v>
      </c>
    </row>
    <row r="953" spans="1:4" s="326" customFormat="1" ht="15.6" customHeight="1" x14ac:dyDescent="0.25">
      <c r="A953" s="344" t="s">
        <v>31424</v>
      </c>
      <c r="B953" s="345" t="s">
        <v>31425</v>
      </c>
      <c r="C953" s="346" t="s">
        <v>7</v>
      </c>
      <c r="D953" s="347">
        <v>11.29</v>
      </c>
    </row>
    <row r="954" spans="1:4" s="326" customFormat="1" ht="15.6" customHeight="1" x14ac:dyDescent="0.25">
      <c r="A954" s="344" t="s">
        <v>31426</v>
      </c>
      <c r="B954" s="345" t="s">
        <v>31427</v>
      </c>
      <c r="C954" s="346" t="s">
        <v>7</v>
      </c>
      <c r="D954" s="347">
        <v>8.25</v>
      </c>
    </row>
    <row r="955" spans="1:4" s="326" customFormat="1" ht="15.6" customHeight="1" x14ac:dyDescent="0.25">
      <c r="A955" s="344" t="s">
        <v>31428</v>
      </c>
      <c r="B955" s="345" t="s">
        <v>31429</v>
      </c>
      <c r="C955" s="346" t="s">
        <v>7</v>
      </c>
      <c r="D955" s="347">
        <v>10.27</v>
      </c>
    </row>
    <row r="956" spans="1:4" s="326" customFormat="1" ht="15.6" customHeight="1" x14ac:dyDescent="0.25">
      <c r="A956" s="344" t="s">
        <v>31430</v>
      </c>
      <c r="B956" s="345" t="s">
        <v>31431</v>
      </c>
      <c r="C956" s="346" t="s">
        <v>7</v>
      </c>
      <c r="D956" s="347">
        <v>20.96</v>
      </c>
    </row>
    <row r="957" spans="1:4" s="326" customFormat="1" ht="15.6" customHeight="1" x14ac:dyDescent="0.25">
      <c r="A957" s="344" t="s">
        <v>31432</v>
      </c>
      <c r="B957" s="345" t="s">
        <v>31433</v>
      </c>
      <c r="C957" s="346" t="s">
        <v>7</v>
      </c>
      <c r="D957" s="347">
        <v>25.25</v>
      </c>
    </row>
    <row r="958" spans="1:4" s="326" customFormat="1" ht="15.6" customHeight="1" x14ac:dyDescent="0.25">
      <c r="A958" s="344" t="s">
        <v>31434</v>
      </c>
      <c r="B958" s="345" t="s">
        <v>31435</v>
      </c>
      <c r="C958" s="346" t="s">
        <v>7</v>
      </c>
      <c r="D958" s="347">
        <v>52.71</v>
      </c>
    </row>
    <row r="959" spans="1:4" s="326" customFormat="1" ht="15.6" customHeight="1" x14ac:dyDescent="0.25">
      <c r="A959" s="344" t="s">
        <v>31436</v>
      </c>
      <c r="B959" s="345" t="s">
        <v>31437</v>
      </c>
      <c r="C959" s="346" t="s">
        <v>7</v>
      </c>
      <c r="D959" s="347">
        <v>11.7</v>
      </c>
    </row>
    <row r="960" spans="1:4" s="326" customFormat="1" ht="15.6" customHeight="1" x14ac:dyDescent="0.25">
      <c r="A960" s="344" t="s">
        <v>31438</v>
      </c>
      <c r="B960" s="345" t="s">
        <v>31439</v>
      </c>
      <c r="C960" s="346" t="s">
        <v>7</v>
      </c>
      <c r="D960" s="347">
        <v>34.409999999999997</v>
      </c>
    </row>
    <row r="961" spans="1:4" s="326" customFormat="1" ht="15.6" customHeight="1" x14ac:dyDescent="0.25">
      <c r="A961" s="344" t="s">
        <v>31440</v>
      </c>
      <c r="B961" s="345" t="s">
        <v>31441</v>
      </c>
      <c r="C961" s="346"/>
      <c r="D961" s="347"/>
    </row>
    <row r="962" spans="1:4" s="326" customFormat="1" ht="15.6" customHeight="1" x14ac:dyDescent="0.25">
      <c r="A962" s="344" t="s">
        <v>31442</v>
      </c>
      <c r="B962" s="345" t="s">
        <v>31443</v>
      </c>
      <c r="C962" s="346" t="s">
        <v>7</v>
      </c>
      <c r="D962" s="347">
        <v>30.24</v>
      </c>
    </row>
    <row r="963" spans="1:4" s="326" customFormat="1" ht="15.6" customHeight="1" x14ac:dyDescent="0.25">
      <c r="A963" s="344" t="s">
        <v>31444</v>
      </c>
      <c r="B963" s="345" t="s">
        <v>31445</v>
      </c>
      <c r="C963" s="346" t="s">
        <v>7</v>
      </c>
      <c r="D963" s="347">
        <v>34.74</v>
      </c>
    </row>
    <row r="964" spans="1:4" s="326" customFormat="1" ht="15.6" customHeight="1" x14ac:dyDescent="0.25">
      <c r="A964" s="344" t="s">
        <v>31446</v>
      </c>
      <c r="B964" s="345" t="s">
        <v>31447</v>
      </c>
      <c r="C964" s="346" t="s">
        <v>7</v>
      </c>
      <c r="D964" s="347">
        <v>53.52</v>
      </c>
    </row>
    <row r="965" spans="1:4" s="326" customFormat="1" ht="15.6" customHeight="1" x14ac:dyDescent="0.25">
      <c r="A965" s="344" t="s">
        <v>31448</v>
      </c>
      <c r="B965" s="345" t="s">
        <v>31449</v>
      </c>
      <c r="C965" s="346" t="s">
        <v>7</v>
      </c>
      <c r="D965" s="347">
        <v>24.38</v>
      </c>
    </row>
    <row r="966" spans="1:4" s="326" customFormat="1" ht="15.6" customHeight="1" x14ac:dyDescent="0.25">
      <c r="A966" s="344" t="s">
        <v>31450</v>
      </c>
      <c r="B966" s="345" t="s">
        <v>31451</v>
      </c>
      <c r="C966" s="346" t="s">
        <v>7</v>
      </c>
      <c r="D966" s="347">
        <v>36.119999999999997</v>
      </c>
    </row>
    <row r="967" spans="1:4" s="326" customFormat="1" ht="15.6" customHeight="1" x14ac:dyDescent="0.25">
      <c r="A967" s="344" t="s">
        <v>31452</v>
      </c>
      <c r="B967" s="345" t="s">
        <v>31453</v>
      </c>
      <c r="C967" s="346" t="s">
        <v>14</v>
      </c>
      <c r="D967" s="347">
        <v>50.58</v>
      </c>
    </row>
    <row r="968" spans="1:4" s="326" customFormat="1" ht="15.6" customHeight="1" x14ac:dyDescent="0.25">
      <c r="A968" s="344" t="s">
        <v>31454</v>
      </c>
      <c r="B968" s="345" t="s">
        <v>31455</v>
      </c>
      <c r="C968" s="346" t="s">
        <v>14</v>
      </c>
      <c r="D968" s="347">
        <v>21.86</v>
      </c>
    </row>
    <row r="969" spans="1:4" s="326" customFormat="1" ht="15.6" customHeight="1" x14ac:dyDescent="0.25">
      <c r="A969" s="344" t="s">
        <v>31456</v>
      </c>
      <c r="B969" s="345" t="s">
        <v>31457</v>
      </c>
      <c r="C969" s="346" t="s">
        <v>14</v>
      </c>
      <c r="D969" s="347">
        <v>22.03</v>
      </c>
    </row>
    <row r="970" spans="1:4" s="326" customFormat="1" ht="15.6" customHeight="1" x14ac:dyDescent="0.25">
      <c r="A970" s="344" t="s">
        <v>31458</v>
      </c>
      <c r="B970" s="345" t="s">
        <v>31459</v>
      </c>
      <c r="C970" s="346" t="s">
        <v>14</v>
      </c>
      <c r="D970" s="347">
        <v>22.26</v>
      </c>
    </row>
    <row r="971" spans="1:4" s="326" customFormat="1" ht="15.6" customHeight="1" x14ac:dyDescent="0.25">
      <c r="A971" s="344" t="s">
        <v>31460</v>
      </c>
      <c r="B971" s="345" t="s">
        <v>31461</v>
      </c>
      <c r="C971" s="346" t="s">
        <v>14</v>
      </c>
      <c r="D971" s="347">
        <v>22.7</v>
      </c>
    </row>
    <row r="972" spans="1:4" s="326" customFormat="1" ht="15.6" customHeight="1" x14ac:dyDescent="0.25">
      <c r="A972" s="344" t="s">
        <v>31462</v>
      </c>
      <c r="B972" s="345" t="s">
        <v>31463</v>
      </c>
      <c r="C972" s="346"/>
      <c r="D972" s="347"/>
    </row>
    <row r="973" spans="1:4" s="326" customFormat="1" ht="15.6" customHeight="1" x14ac:dyDescent="0.25">
      <c r="A973" s="344" t="s">
        <v>31464</v>
      </c>
      <c r="B973" s="345" t="s">
        <v>31465</v>
      </c>
      <c r="C973" s="346" t="s">
        <v>7</v>
      </c>
      <c r="D973" s="347">
        <v>17.8</v>
      </c>
    </row>
    <row r="974" spans="1:4" s="326" customFormat="1" ht="15.6" customHeight="1" x14ac:dyDescent="0.25">
      <c r="A974" s="344" t="s">
        <v>31466</v>
      </c>
      <c r="B974" s="345" t="s">
        <v>31467</v>
      </c>
      <c r="C974" s="346" t="s">
        <v>7</v>
      </c>
      <c r="D974" s="347">
        <v>19.72</v>
      </c>
    </row>
    <row r="975" spans="1:4" s="326" customFormat="1" ht="15.6" customHeight="1" x14ac:dyDescent="0.25">
      <c r="A975" s="344" t="s">
        <v>31468</v>
      </c>
      <c r="B975" s="345" t="s">
        <v>31469</v>
      </c>
      <c r="C975" s="346"/>
      <c r="D975" s="347"/>
    </row>
    <row r="976" spans="1:4" s="326" customFormat="1" ht="15.6" customHeight="1" x14ac:dyDescent="0.25">
      <c r="A976" s="344" t="s">
        <v>31470</v>
      </c>
      <c r="B976" s="345" t="s">
        <v>31471</v>
      </c>
      <c r="C976" s="346" t="s">
        <v>10</v>
      </c>
      <c r="D976" s="347">
        <v>805.95</v>
      </c>
    </row>
    <row r="977" spans="1:4" s="326" customFormat="1" ht="15.6" customHeight="1" x14ac:dyDescent="0.25">
      <c r="A977" s="344" t="s">
        <v>31472</v>
      </c>
      <c r="B977" s="345" t="s">
        <v>31473</v>
      </c>
      <c r="C977" s="346" t="s">
        <v>10</v>
      </c>
      <c r="D977" s="347">
        <v>882.87</v>
      </c>
    </row>
    <row r="978" spans="1:4" s="326" customFormat="1" ht="15.6" customHeight="1" x14ac:dyDescent="0.25">
      <c r="A978" s="344" t="s">
        <v>31474</v>
      </c>
      <c r="B978" s="345" t="s">
        <v>31475</v>
      </c>
      <c r="C978" s="346" t="s">
        <v>10</v>
      </c>
      <c r="D978" s="347">
        <v>920.06</v>
      </c>
    </row>
    <row r="979" spans="1:4" s="326" customFormat="1" ht="15.6" customHeight="1" x14ac:dyDescent="0.25">
      <c r="A979" s="344" t="s">
        <v>31476</v>
      </c>
      <c r="B979" s="345" t="s">
        <v>31477</v>
      </c>
      <c r="C979" s="346" t="s">
        <v>14</v>
      </c>
      <c r="D979" s="347">
        <v>70.849999999999994</v>
      </c>
    </row>
    <row r="980" spans="1:4" s="326" customFormat="1" ht="15.6" customHeight="1" x14ac:dyDescent="0.25">
      <c r="A980" s="344" t="s">
        <v>31478</v>
      </c>
      <c r="B980" s="345" t="s">
        <v>31479</v>
      </c>
      <c r="C980" s="346" t="s">
        <v>14</v>
      </c>
      <c r="D980" s="347">
        <v>72.959999999999994</v>
      </c>
    </row>
    <row r="981" spans="1:4" s="326" customFormat="1" ht="15.6" customHeight="1" x14ac:dyDescent="0.25">
      <c r="A981" s="344" t="s">
        <v>31480</v>
      </c>
      <c r="B981" s="345" t="s">
        <v>31481</v>
      </c>
      <c r="C981" s="346"/>
      <c r="D981" s="347"/>
    </row>
    <row r="982" spans="1:4" s="326" customFormat="1" ht="15.6" customHeight="1" x14ac:dyDescent="0.25">
      <c r="A982" s="344" t="s">
        <v>31482</v>
      </c>
      <c r="B982" s="345" t="s">
        <v>31483</v>
      </c>
      <c r="C982" s="346" t="s">
        <v>7</v>
      </c>
      <c r="D982" s="347">
        <v>93.71</v>
      </c>
    </row>
    <row r="983" spans="1:4" s="326" customFormat="1" ht="15.6" customHeight="1" x14ac:dyDescent="0.25">
      <c r="A983" s="344" t="s">
        <v>31484</v>
      </c>
      <c r="B983" s="345" t="s">
        <v>31485</v>
      </c>
      <c r="C983" s="346" t="s">
        <v>14</v>
      </c>
      <c r="D983" s="347">
        <v>45.09</v>
      </c>
    </row>
    <row r="984" spans="1:4" s="326" customFormat="1" ht="15.6" customHeight="1" x14ac:dyDescent="0.25">
      <c r="A984" s="344" t="s">
        <v>31486</v>
      </c>
      <c r="B984" s="345" t="s">
        <v>31487</v>
      </c>
      <c r="C984" s="346" t="s">
        <v>14</v>
      </c>
      <c r="D984" s="347">
        <v>89.2</v>
      </c>
    </row>
    <row r="985" spans="1:4" s="326" customFormat="1" ht="15.6" customHeight="1" x14ac:dyDescent="0.25">
      <c r="A985" s="344" t="s">
        <v>31488</v>
      </c>
      <c r="B985" s="345" t="s">
        <v>31489</v>
      </c>
      <c r="C985" s="346" t="s">
        <v>14</v>
      </c>
      <c r="D985" s="347">
        <v>46.89</v>
      </c>
    </row>
    <row r="986" spans="1:4" s="326" customFormat="1" ht="15.6" customHeight="1" x14ac:dyDescent="0.25">
      <c r="A986" s="344" t="s">
        <v>31490</v>
      </c>
      <c r="B986" s="345" t="s">
        <v>31491</v>
      </c>
      <c r="C986" s="346" t="s">
        <v>14</v>
      </c>
      <c r="D986" s="347">
        <v>116.71</v>
      </c>
    </row>
    <row r="987" spans="1:4" s="326" customFormat="1" ht="15.6" customHeight="1" x14ac:dyDescent="0.25">
      <c r="A987" s="344" t="s">
        <v>31492</v>
      </c>
      <c r="B987" s="345" t="s">
        <v>31493</v>
      </c>
      <c r="C987" s="346" t="s">
        <v>7</v>
      </c>
      <c r="D987" s="347">
        <v>247.25</v>
      </c>
    </row>
    <row r="988" spans="1:4" s="326" customFormat="1" ht="15.6" customHeight="1" x14ac:dyDescent="0.25">
      <c r="A988" s="344" t="s">
        <v>31494</v>
      </c>
      <c r="B988" s="345" t="s">
        <v>31495</v>
      </c>
      <c r="C988" s="346"/>
      <c r="D988" s="347"/>
    </row>
    <row r="989" spans="1:4" s="326" customFormat="1" ht="15.6" customHeight="1" x14ac:dyDescent="0.25">
      <c r="A989" s="344" t="s">
        <v>31496</v>
      </c>
      <c r="B989" s="345" t="s">
        <v>31497</v>
      </c>
      <c r="C989" s="346" t="s">
        <v>7</v>
      </c>
      <c r="D989" s="347">
        <v>91.76</v>
      </c>
    </row>
    <row r="990" spans="1:4" s="326" customFormat="1" ht="15.6" customHeight="1" x14ac:dyDescent="0.25">
      <c r="A990" s="344" t="s">
        <v>31498</v>
      </c>
      <c r="B990" s="345" t="s">
        <v>31499</v>
      </c>
      <c r="C990" s="346" t="s">
        <v>14</v>
      </c>
      <c r="D990" s="347">
        <v>41.14</v>
      </c>
    </row>
    <row r="991" spans="1:4" s="326" customFormat="1" ht="15.6" customHeight="1" x14ac:dyDescent="0.25">
      <c r="A991" s="344" t="s">
        <v>31500</v>
      </c>
      <c r="B991" s="345" t="s">
        <v>31501</v>
      </c>
      <c r="C991" s="346" t="s">
        <v>14</v>
      </c>
      <c r="D991" s="347">
        <v>81.98</v>
      </c>
    </row>
    <row r="992" spans="1:4" s="326" customFormat="1" ht="15.6" customHeight="1" x14ac:dyDescent="0.25">
      <c r="A992" s="344" t="s">
        <v>31502</v>
      </c>
      <c r="B992" s="345" t="s">
        <v>31503</v>
      </c>
      <c r="C992" s="346" t="s">
        <v>14</v>
      </c>
      <c r="D992" s="347">
        <v>87.54</v>
      </c>
    </row>
    <row r="993" spans="1:4" s="326" customFormat="1" ht="15.6" customHeight="1" x14ac:dyDescent="0.25">
      <c r="A993" s="344" t="s">
        <v>31504</v>
      </c>
      <c r="B993" s="345" t="s">
        <v>31505</v>
      </c>
      <c r="C993" s="346" t="s">
        <v>14</v>
      </c>
      <c r="D993" s="347">
        <v>45.52</v>
      </c>
    </row>
    <row r="994" spans="1:4" s="326" customFormat="1" ht="15.6" customHeight="1" x14ac:dyDescent="0.25">
      <c r="A994" s="344" t="s">
        <v>31506</v>
      </c>
      <c r="B994" s="345" t="s">
        <v>31507</v>
      </c>
      <c r="C994" s="346" t="s">
        <v>14</v>
      </c>
      <c r="D994" s="347">
        <v>79.27</v>
      </c>
    </row>
    <row r="995" spans="1:4" s="326" customFormat="1" ht="15.6" customHeight="1" x14ac:dyDescent="0.25">
      <c r="A995" s="344" t="s">
        <v>31508</v>
      </c>
      <c r="B995" s="345" t="s">
        <v>31509</v>
      </c>
      <c r="C995" s="346" t="s">
        <v>7</v>
      </c>
      <c r="D995" s="347">
        <v>175.39</v>
      </c>
    </row>
    <row r="996" spans="1:4" s="326" customFormat="1" ht="15.6" customHeight="1" x14ac:dyDescent="0.25">
      <c r="A996" s="344" t="s">
        <v>31510</v>
      </c>
      <c r="B996" s="345" t="s">
        <v>31511</v>
      </c>
      <c r="C996" s="346" t="s">
        <v>29588</v>
      </c>
      <c r="D996" s="347">
        <v>2936.95</v>
      </c>
    </row>
    <row r="997" spans="1:4" s="326" customFormat="1" ht="15.6" customHeight="1" x14ac:dyDescent="0.25">
      <c r="A997" s="344" t="s">
        <v>31512</v>
      </c>
      <c r="B997" s="345" t="s">
        <v>31513</v>
      </c>
      <c r="C997" s="346"/>
      <c r="D997" s="347"/>
    </row>
    <row r="998" spans="1:4" s="326" customFormat="1" ht="15.6" customHeight="1" x14ac:dyDescent="0.25">
      <c r="A998" s="344" t="s">
        <v>31514</v>
      </c>
      <c r="B998" s="345" t="s">
        <v>31515</v>
      </c>
      <c r="C998" s="346" t="s">
        <v>7</v>
      </c>
      <c r="D998" s="347">
        <v>83.19</v>
      </c>
    </row>
    <row r="999" spans="1:4" s="326" customFormat="1" ht="15.6" customHeight="1" x14ac:dyDescent="0.25">
      <c r="A999" s="344" t="s">
        <v>31516</v>
      </c>
      <c r="B999" s="345" t="s">
        <v>31517</v>
      </c>
      <c r="C999" s="346" t="s">
        <v>14</v>
      </c>
      <c r="D999" s="347">
        <v>88.47</v>
      </c>
    </row>
    <row r="1000" spans="1:4" s="326" customFormat="1" ht="15.6" customHeight="1" x14ac:dyDescent="0.25">
      <c r="A1000" s="344" t="s">
        <v>31518</v>
      </c>
      <c r="B1000" s="345" t="s">
        <v>31519</v>
      </c>
      <c r="C1000" s="346" t="s">
        <v>14</v>
      </c>
      <c r="D1000" s="347">
        <v>11.39</v>
      </c>
    </row>
    <row r="1001" spans="1:4" s="326" customFormat="1" ht="15.6" customHeight="1" x14ac:dyDescent="0.25">
      <c r="A1001" s="344" t="s">
        <v>31520</v>
      </c>
      <c r="B1001" s="345" t="s">
        <v>31521</v>
      </c>
      <c r="C1001" s="346" t="s">
        <v>7</v>
      </c>
      <c r="D1001" s="347">
        <v>150.72</v>
      </c>
    </row>
    <row r="1002" spans="1:4" s="326" customFormat="1" ht="15.6" customHeight="1" x14ac:dyDescent="0.25">
      <c r="A1002" s="344" t="s">
        <v>31522</v>
      </c>
      <c r="B1002" s="345" t="s">
        <v>31523</v>
      </c>
      <c r="C1002" s="346" t="s">
        <v>7</v>
      </c>
      <c r="D1002" s="347">
        <v>31.12</v>
      </c>
    </row>
    <row r="1003" spans="1:4" s="326" customFormat="1" ht="15.6" customHeight="1" x14ac:dyDescent="0.25">
      <c r="A1003" s="344" t="s">
        <v>31524</v>
      </c>
      <c r="B1003" s="345" t="s">
        <v>31525</v>
      </c>
      <c r="C1003" s="346"/>
      <c r="D1003" s="347"/>
    </row>
    <row r="1004" spans="1:4" s="326" customFormat="1" ht="15.6" customHeight="1" x14ac:dyDescent="0.25">
      <c r="A1004" s="344" t="s">
        <v>31526</v>
      </c>
      <c r="B1004" s="345" t="s">
        <v>31527</v>
      </c>
      <c r="C1004" s="346" t="s">
        <v>7</v>
      </c>
      <c r="D1004" s="347">
        <v>46.04</v>
      </c>
    </row>
    <row r="1005" spans="1:4" s="326" customFormat="1" ht="15.6" customHeight="1" x14ac:dyDescent="0.25">
      <c r="A1005" s="344" t="s">
        <v>31528</v>
      </c>
      <c r="B1005" s="345" t="s">
        <v>31529</v>
      </c>
      <c r="C1005" s="346" t="s">
        <v>7</v>
      </c>
      <c r="D1005" s="347">
        <v>41.92</v>
      </c>
    </row>
    <row r="1006" spans="1:4" s="326" customFormat="1" ht="15.6" customHeight="1" x14ac:dyDescent="0.25">
      <c r="A1006" s="344" t="s">
        <v>31530</v>
      </c>
      <c r="B1006" s="345" t="s">
        <v>31531</v>
      </c>
      <c r="C1006" s="346" t="s">
        <v>14</v>
      </c>
      <c r="D1006" s="347">
        <v>48.53</v>
      </c>
    </row>
    <row r="1007" spans="1:4" s="326" customFormat="1" ht="15.6" customHeight="1" x14ac:dyDescent="0.25">
      <c r="A1007" s="344" t="s">
        <v>31532</v>
      </c>
      <c r="B1007" s="345" t="s">
        <v>31533</v>
      </c>
      <c r="C1007" s="346" t="s">
        <v>14</v>
      </c>
      <c r="D1007" s="347">
        <v>41.24</v>
      </c>
    </row>
    <row r="1008" spans="1:4" s="326" customFormat="1" ht="15.6" customHeight="1" x14ac:dyDescent="0.25">
      <c r="A1008" s="344" t="s">
        <v>31534</v>
      </c>
      <c r="B1008" s="345" t="s">
        <v>31535</v>
      </c>
      <c r="C1008" s="346" t="s">
        <v>14</v>
      </c>
      <c r="D1008" s="347">
        <v>39.119999999999997</v>
      </c>
    </row>
    <row r="1009" spans="1:4" s="326" customFormat="1" ht="15.6" customHeight="1" x14ac:dyDescent="0.25">
      <c r="A1009" s="344" t="s">
        <v>31536</v>
      </c>
      <c r="B1009" s="345" t="s">
        <v>31537</v>
      </c>
      <c r="C1009" s="346" t="s">
        <v>7</v>
      </c>
      <c r="D1009" s="347">
        <v>31.55</v>
      </c>
    </row>
    <row r="1010" spans="1:4" s="326" customFormat="1" ht="15.6" customHeight="1" x14ac:dyDescent="0.25">
      <c r="A1010" s="344" t="s">
        <v>31538</v>
      </c>
      <c r="B1010" s="345" t="s">
        <v>31539</v>
      </c>
      <c r="C1010" s="346" t="s">
        <v>7</v>
      </c>
      <c r="D1010" s="347">
        <v>46.21</v>
      </c>
    </row>
    <row r="1011" spans="1:4" s="326" customFormat="1" ht="15.6" customHeight="1" x14ac:dyDescent="0.25">
      <c r="A1011" s="344" t="s">
        <v>31540</v>
      </c>
      <c r="B1011" s="345" t="s">
        <v>31541</v>
      </c>
      <c r="C1011" s="346" t="s">
        <v>14</v>
      </c>
      <c r="D1011" s="347">
        <v>16.59</v>
      </c>
    </row>
    <row r="1012" spans="1:4" s="326" customFormat="1" ht="15.6" customHeight="1" x14ac:dyDescent="0.25">
      <c r="A1012" s="344" t="s">
        <v>31542</v>
      </c>
      <c r="B1012" s="345" t="s">
        <v>31543</v>
      </c>
      <c r="C1012" s="346" t="s">
        <v>14</v>
      </c>
      <c r="D1012" s="347">
        <v>24.41</v>
      </c>
    </row>
    <row r="1013" spans="1:4" s="326" customFormat="1" ht="15.6" customHeight="1" x14ac:dyDescent="0.25">
      <c r="A1013" s="344" t="s">
        <v>31544</v>
      </c>
      <c r="B1013" s="345" t="s">
        <v>31545</v>
      </c>
      <c r="C1013" s="346"/>
      <c r="D1013" s="347"/>
    </row>
    <row r="1014" spans="1:4" s="326" customFormat="1" ht="15.6" customHeight="1" x14ac:dyDescent="0.25">
      <c r="A1014" s="344" t="s">
        <v>31546</v>
      </c>
      <c r="B1014" s="345" t="s">
        <v>31547</v>
      </c>
      <c r="C1014" s="346"/>
      <c r="D1014" s="347"/>
    </row>
    <row r="1015" spans="1:4" s="326" customFormat="1" ht="15.6" customHeight="1" x14ac:dyDescent="0.25">
      <c r="A1015" s="344" t="s">
        <v>31548</v>
      </c>
      <c r="B1015" s="345" t="s">
        <v>31549</v>
      </c>
      <c r="C1015" s="346" t="s">
        <v>7</v>
      </c>
      <c r="D1015" s="347">
        <v>71.540000000000006</v>
      </c>
    </row>
    <row r="1016" spans="1:4" s="326" customFormat="1" ht="15.6" customHeight="1" x14ac:dyDescent="0.25">
      <c r="A1016" s="344" t="s">
        <v>31550</v>
      </c>
      <c r="B1016" s="345" t="s">
        <v>31551</v>
      </c>
      <c r="C1016" s="346"/>
      <c r="D1016" s="347"/>
    </row>
    <row r="1017" spans="1:4" s="326" customFormat="1" ht="15.6" customHeight="1" x14ac:dyDescent="0.25">
      <c r="A1017" s="344" t="s">
        <v>31552</v>
      </c>
      <c r="B1017" s="345" t="s">
        <v>31553</v>
      </c>
      <c r="C1017" s="346" t="s">
        <v>7</v>
      </c>
      <c r="D1017" s="347">
        <v>45.32</v>
      </c>
    </row>
    <row r="1018" spans="1:4" s="326" customFormat="1" ht="15.6" customHeight="1" x14ac:dyDescent="0.25">
      <c r="A1018" s="344" t="s">
        <v>31554</v>
      </c>
      <c r="B1018" s="345" t="s">
        <v>31555</v>
      </c>
      <c r="C1018" s="346" t="s">
        <v>14</v>
      </c>
      <c r="D1018" s="347">
        <v>6.34</v>
      </c>
    </row>
    <row r="1019" spans="1:4" s="326" customFormat="1" ht="15.6" customHeight="1" x14ac:dyDescent="0.25">
      <c r="A1019" s="344" t="s">
        <v>31556</v>
      </c>
      <c r="B1019" s="345" t="s">
        <v>31557</v>
      </c>
      <c r="C1019" s="346" t="s">
        <v>7</v>
      </c>
      <c r="D1019" s="347">
        <v>156.5</v>
      </c>
    </row>
    <row r="1020" spans="1:4" s="326" customFormat="1" ht="15.6" customHeight="1" x14ac:dyDescent="0.25">
      <c r="A1020" s="344" t="s">
        <v>31558</v>
      </c>
      <c r="B1020" s="345" t="s">
        <v>31559</v>
      </c>
      <c r="C1020" s="346" t="s">
        <v>14</v>
      </c>
      <c r="D1020" s="347">
        <v>25.14</v>
      </c>
    </row>
    <row r="1021" spans="1:4" s="326" customFormat="1" ht="15.6" customHeight="1" x14ac:dyDescent="0.25">
      <c r="A1021" s="344" t="s">
        <v>31560</v>
      </c>
      <c r="B1021" s="345" t="s">
        <v>31561</v>
      </c>
      <c r="C1021" s="346" t="s">
        <v>7</v>
      </c>
      <c r="D1021" s="347">
        <v>64.599999999999994</v>
      </c>
    </row>
    <row r="1022" spans="1:4" s="326" customFormat="1" ht="15.6" customHeight="1" x14ac:dyDescent="0.25">
      <c r="A1022" s="344" t="s">
        <v>31562</v>
      </c>
      <c r="B1022" s="345" t="s">
        <v>31563</v>
      </c>
      <c r="C1022" s="346" t="s">
        <v>14</v>
      </c>
      <c r="D1022" s="347">
        <v>9.43</v>
      </c>
    </row>
    <row r="1023" spans="1:4" s="326" customFormat="1" ht="15.6" customHeight="1" x14ac:dyDescent="0.25">
      <c r="A1023" s="344" t="s">
        <v>31564</v>
      </c>
      <c r="B1023" s="345" t="s">
        <v>31565</v>
      </c>
      <c r="C1023" s="346" t="s">
        <v>7</v>
      </c>
      <c r="D1023" s="347">
        <v>56.61</v>
      </c>
    </row>
    <row r="1024" spans="1:4" s="326" customFormat="1" ht="15.6" customHeight="1" x14ac:dyDescent="0.25">
      <c r="A1024" s="344" t="s">
        <v>31566</v>
      </c>
      <c r="B1024" s="345" t="s">
        <v>31567</v>
      </c>
      <c r="C1024" s="346" t="s">
        <v>14</v>
      </c>
      <c r="D1024" s="347">
        <v>8.07</v>
      </c>
    </row>
    <row r="1025" spans="1:4" s="326" customFormat="1" ht="15.6" customHeight="1" x14ac:dyDescent="0.25">
      <c r="A1025" s="344" t="s">
        <v>31568</v>
      </c>
      <c r="B1025" s="345" t="s">
        <v>31569</v>
      </c>
      <c r="C1025" s="346" t="s">
        <v>7</v>
      </c>
      <c r="D1025" s="347">
        <v>67.39</v>
      </c>
    </row>
    <row r="1026" spans="1:4" s="326" customFormat="1" ht="15.6" customHeight="1" x14ac:dyDescent="0.25">
      <c r="A1026" s="344" t="s">
        <v>31570</v>
      </c>
      <c r="B1026" s="345" t="s">
        <v>31571</v>
      </c>
      <c r="C1026" s="346" t="s">
        <v>7</v>
      </c>
      <c r="D1026" s="347">
        <v>10.08</v>
      </c>
    </row>
    <row r="1027" spans="1:4" s="326" customFormat="1" ht="15.6" customHeight="1" x14ac:dyDescent="0.25">
      <c r="A1027" s="344" t="s">
        <v>31572</v>
      </c>
      <c r="B1027" s="345" t="s">
        <v>31573</v>
      </c>
      <c r="C1027" s="346" t="s">
        <v>7</v>
      </c>
      <c r="D1027" s="347">
        <v>11.59</v>
      </c>
    </row>
    <row r="1028" spans="1:4" s="326" customFormat="1" ht="15.6" customHeight="1" x14ac:dyDescent="0.25">
      <c r="A1028" s="344" t="s">
        <v>31574</v>
      </c>
      <c r="B1028" s="345" t="s">
        <v>31575</v>
      </c>
      <c r="C1028" s="346" t="s">
        <v>7</v>
      </c>
      <c r="D1028" s="347">
        <v>11.27</v>
      </c>
    </row>
    <row r="1029" spans="1:4" s="326" customFormat="1" ht="15.6" customHeight="1" x14ac:dyDescent="0.25">
      <c r="A1029" s="344" t="s">
        <v>31576</v>
      </c>
      <c r="B1029" s="345" t="s">
        <v>31577</v>
      </c>
      <c r="C1029" s="346" t="s">
        <v>7</v>
      </c>
      <c r="D1029" s="347">
        <v>15.62</v>
      </c>
    </row>
    <row r="1030" spans="1:4" s="326" customFormat="1" ht="15.6" customHeight="1" x14ac:dyDescent="0.25">
      <c r="A1030" s="344" t="s">
        <v>31578</v>
      </c>
      <c r="B1030" s="345" t="s">
        <v>31579</v>
      </c>
      <c r="C1030" s="346" t="s">
        <v>14</v>
      </c>
      <c r="D1030" s="347">
        <v>1.1100000000000001</v>
      </c>
    </row>
    <row r="1031" spans="1:4" s="326" customFormat="1" ht="15.6" customHeight="1" x14ac:dyDescent="0.25">
      <c r="A1031" s="344" t="s">
        <v>31580</v>
      </c>
      <c r="B1031" s="345" t="s">
        <v>31581</v>
      </c>
      <c r="C1031" s="346" t="s">
        <v>14</v>
      </c>
      <c r="D1031" s="347">
        <v>1.26</v>
      </c>
    </row>
    <row r="1032" spans="1:4" s="326" customFormat="1" ht="15.6" customHeight="1" x14ac:dyDescent="0.25">
      <c r="A1032" s="344" t="s">
        <v>31582</v>
      </c>
      <c r="B1032" s="345" t="s">
        <v>31583</v>
      </c>
      <c r="C1032" s="346" t="s">
        <v>14</v>
      </c>
      <c r="D1032" s="347">
        <v>1.23</v>
      </c>
    </row>
    <row r="1033" spans="1:4" s="326" customFormat="1" ht="15.6" customHeight="1" x14ac:dyDescent="0.25">
      <c r="A1033" s="344" t="s">
        <v>31584</v>
      </c>
      <c r="B1033" s="345" t="s">
        <v>31585</v>
      </c>
      <c r="C1033" s="346" t="s">
        <v>14</v>
      </c>
      <c r="D1033" s="347">
        <v>1.66</v>
      </c>
    </row>
    <row r="1034" spans="1:4" s="326" customFormat="1" ht="15.6" customHeight="1" x14ac:dyDescent="0.25">
      <c r="A1034" s="344" t="s">
        <v>31586</v>
      </c>
      <c r="B1034" s="345" t="s">
        <v>31587</v>
      </c>
      <c r="C1034" s="346"/>
      <c r="D1034" s="347"/>
    </row>
    <row r="1035" spans="1:4" s="326" customFormat="1" ht="15.6" customHeight="1" x14ac:dyDescent="0.25">
      <c r="A1035" s="344" t="s">
        <v>31588</v>
      </c>
      <c r="B1035" s="345" t="s">
        <v>31589</v>
      </c>
      <c r="C1035" s="346" t="s">
        <v>7</v>
      </c>
      <c r="D1035" s="347">
        <v>150.06</v>
      </c>
    </row>
    <row r="1036" spans="1:4" s="326" customFormat="1" ht="15.6" customHeight="1" x14ac:dyDescent="0.25">
      <c r="A1036" s="344" t="s">
        <v>31590</v>
      </c>
      <c r="B1036" s="345" t="s">
        <v>31591</v>
      </c>
      <c r="C1036" s="346" t="s">
        <v>7</v>
      </c>
      <c r="D1036" s="347">
        <v>193.93</v>
      </c>
    </row>
    <row r="1037" spans="1:4" s="326" customFormat="1" ht="15.6" customHeight="1" x14ac:dyDescent="0.25">
      <c r="A1037" s="344" t="s">
        <v>31592</v>
      </c>
      <c r="B1037" s="345" t="s">
        <v>31593</v>
      </c>
      <c r="C1037" s="346" t="s">
        <v>7</v>
      </c>
      <c r="D1037" s="347">
        <v>163.27000000000001</v>
      </c>
    </row>
    <row r="1038" spans="1:4" s="326" customFormat="1" ht="15.6" customHeight="1" x14ac:dyDescent="0.25">
      <c r="A1038" s="344" t="s">
        <v>31594</v>
      </c>
      <c r="B1038" s="345" t="s">
        <v>31595</v>
      </c>
      <c r="C1038" s="346" t="s">
        <v>14</v>
      </c>
      <c r="D1038" s="347">
        <v>44.19</v>
      </c>
    </row>
    <row r="1039" spans="1:4" s="326" customFormat="1" ht="15.6" customHeight="1" x14ac:dyDescent="0.25">
      <c r="A1039" s="344" t="s">
        <v>31596</v>
      </c>
      <c r="B1039" s="345" t="s">
        <v>31597</v>
      </c>
      <c r="C1039" s="346" t="s">
        <v>7</v>
      </c>
      <c r="D1039" s="347">
        <v>249.29</v>
      </c>
    </row>
    <row r="1040" spans="1:4" s="326" customFormat="1" ht="15.6" customHeight="1" x14ac:dyDescent="0.25">
      <c r="A1040" s="344" t="s">
        <v>31598</v>
      </c>
      <c r="B1040" s="345" t="s">
        <v>31599</v>
      </c>
      <c r="C1040" s="346" t="s">
        <v>14</v>
      </c>
      <c r="D1040" s="347">
        <v>55.72</v>
      </c>
    </row>
    <row r="1041" spans="1:4" s="326" customFormat="1" ht="15.6" customHeight="1" x14ac:dyDescent="0.25">
      <c r="A1041" s="344" t="s">
        <v>31600</v>
      </c>
      <c r="B1041" s="345" t="s">
        <v>31601</v>
      </c>
      <c r="C1041" s="346" t="s">
        <v>7</v>
      </c>
      <c r="D1041" s="347">
        <v>41.71</v>
      </c>
    </row>
    <row r="1042" spans="1:4" s="326" customFormat="1" ht="15.6" customHeight="1" x14ac:dyDescent="0.25">
      <c r="A1042" s="344" t="s">
        <v>31602</v>
      </c>
      <c r="B1042" s="345" t="s">
        <v>31603</v>
      </c>
      <c r="C1042" s="346" t="s">
        <v>7</v>
      </c>
      <c r="D1042" s="347">
        <v>40.33</v>
      </c>
    </row>
    <row r="1043" spans="1:4" s="326" customFormat="1" ht="15.6" customHeight="1" x14ac:dyDescent="0.25">
      <c r="A1043" s="344" t="s">
        <v>31604</v>
      </c>
      <c r="B1043" s="345" t="s">
        <v>31605</v>
      </c>
      <c r="C1043" s="346" t="s">
        <v>7</v>
      </c>
      <c r="D1043" s="347">
        <v>63.58</v>
      </c>
    </row>
    <row r="1044" spans="1:4" s="326" customFormat="1" ht="15.6" customHeight="1" x14ac:dyDescent="0.25">
      <c r="A1044" s="344" t="s">
        <v>31606</v>
      </c>
      <c r="B1044" s="345" t="s">
        <v>31607</v>
      </c>
      <c r="C1044" s="346" t="s">
        <v>7</v>
      </c>
      <c r="D1044" s="347">
        <v>61.28</v>
      </c>
    </row>
    <row r="1045" spans="1:4" s="326" customFormat="1" ht="15.6" customHeight="1" x14ac:dyDescent="0.25">
      <c r="A1045" s="344" t="s">
        <v>31608</v>
      </c>
      <c r="B1045" s="345" t="s">
        <v>31609</v>
      </c>
      <c r="C1045" s="346" t="s">
        <v>7</v>
      </c>
      <c r="D1045" s="347">
        <v>61</v>
      </c>
    </row>
    <row r="1046" spans="1:4" s="326" customFormat="1" ht="15.6" customHeight="1" x14ac:dyDescent="0.25">
      <c r="A1046" s="344" t="s">
        <v>31610</v>
      </c>
      <c r="B1046" s="345" t="s">
        <v>31611</v>
      </c>
      <c r="C1046" s="346" t="s">
        <v>14</v>
      </c>
      <c r="D1046" s="347">
        <v>4.17</v>
      </c>
    </row>
    <row r="1047" spans="1:4" s="326" customFormat="1" ht="15.6" customHeight="1" x14ac:dyDescent="0.25">
      <c r="A1047" s="344" t="s">
        <v>31612</v>
      </c>
      <c r="B1047" s="345" t="s">
        <v>31613</v>
      </c>
      <c r="C1047" s="346" t="s">
        <v>14</v>
      </c>
      <c r="D1047" s="347">
        <v>4.03</v>
      </c>
    </row>
    <row r="1048" spans="1:4" s="326" customFormat="1" ht="15.6" customHeight="1" x14ac:dyDescent="0.25">
      <c r="A1048" s="344" t="s">
        <v>31614</v>
      </c>
      <c r="B1048" s="345" t="s">
        <v>31615</v>
      </c>
      <c r="C1048" s="346"/>
      <c r="D1048" s="347"/>
    </row>
    <row r="1049" spans="1:4" s="326" customFormat="1" ht="15.6" customHeight="1" x14ac:dyDescent="0.25">
      <c r="A1049" s="344" t="s">
        <v>31616</v>
      </c>
      <c r="B1049" s="345" t="s">
        <v>31617</v>
      </c>
      <c r="C1049" s="346" t="s">
        <v>7</v>
      </c>
      <c r="D1049" s="347">
        <v>135.47</v>
      </c>
    </row>
    <row r="1050" spans="1:4" s="326" customFormat="1" ht="15.6" customHeight="1" x14ac:dyDescent="0.25">
      <c r="A1050" s="344" t="s">
        <v>31618</v>
      </c>
      <c r="B1050" s="345" t="s">
        <v>31619</v>
      </c>
      <c r="C1050" s="346" t="s">
        <v>14</v>
      </c>
      <c r="D1050" s="347">
        <v>27.67</v>
      </c>
    </row>
    <row r="1051" spans="1:4" s="326" customFormat="1" ht="15.6" customHeight="1" x14ac:dyDescent="0.25">
      <c r="A1051" s="344" t="s">
        <v>31620</v>
      </c>
      <c r="B1051" s="345" t="s">
        <v>31621</v>
      </c>
      <c r="C1051" s="346" t="s">
        <v>7</v>
      </c>
      <c r="D1051" s="347">
        <v>223.49</v>
      </c>
    </row>
    <row r="1052" spans="1:4" s="326" customFormat="1" ht="15.6" customHeight="1" x14ac:dyDescent="0.25">
      <c r="A1052" s="344" t="s">
        <v>31622</v>
      </c>
      <c r="B1052" s="345" t="s">
        <v>31623</v>
      </c>
      <c r="C1052" s="346" t="s">
        <v>14</v>
      </c>
      <c r="D1052" s="347">
        <v>42.99</v>
      </c>
    </row>
    <row r="1053" spans="1:4" s="326" customFormat="1" ht="15.6" customHeight="1" x14ac:dyDescent="0.25">
      <c r="A1053" s="344" t="s">
        <v>31624</v>
      </c>
      <c r="B1053" s="345" t="s">
        <v>31625</v>
      </c>
      <c r="C1053" s="346" t="s">
        <v>7</v>
      </c>
      <c r="D1053" s="347">
        <v>135.08000000000001</v>
      </c>
    </row>
    <row r="1054" spans="1:4" s="326" customFormat="1" ht="15.6" customHeight="1" x14ac:dyDescent="0.25">
      <c r="A1054" s="344" t="s">
        <v>31626</v>
      </c>
      <c r="B1054" s="345" t="s">
        <v>31627</v>
      </c>
      <c r="C1054" s="346" t="s">
        <v>14</v>
      </c>
      <c r="D1054" s="347">
        <v>27.6</v>
      </c>
    </row>
    <row r="1055" spans="1:4" s="326" customFormat="1" ht="15.6" customHeight="1" x14ac:dyDescent="0.25">
      <c r="A1055" s="344" t="s">
        <v>31628</v>
      </c>
      <c r="B1055" s="345" t="s">
        <v>31629</v>
      </c>
      <c r="C1055" s="346" t="s">
        <v>7</v>
      </c>
      <c r="D1055" s="347">
        <v>187.24</v>
      </c>
    </row>
    <row r="1056" spans="1:4" s="326" customFormat="1" ht="15.6" customHeight="1" x14ac:dyDescent="0.25">
      <c r="A1056" s="344" t="s">
        <v>31630</v>
      </c>
      <c r="B1056" s="345" t="s">
        <v>31631</v>
      </c>
      <c r="C1056" s="346" t="s">
        <v>14</v>
      </c>
      <c r="D1056" s="347">
        <v>36.92</v>
      </c>
    </row>
    <row r="1057" spans="1:4" s="326" customFormat="1" ht="15.6" customHeight="1" x14ac:dyDescent="0.25">
      <c r="A1057" s="344" t="s">
        <v>31632</v>
      </c>
      <c r="B1057" s="345" t="s">
        <v>31633</v>
      </c>
      <c r="C1057" s="346" t="s">
        <v>7</v>
      </c>
      <c r="D1057" s="347">
        <v>186.3</v>
      </c>
    </row>
    <row r="1058" spans="1:4" s="326" customFormat="1" ht="15.6" customHeight="1" x14ac:dyDescent="0.25">
      <c r="A1058" s="344" t="s">
        <v>31634</v>
      </c>
      <c r="B1058" s="345" t="s">
        <v>31635</v>
      </c>
      <c r="C1058" s="346" t="s">
        <v>14</v>
      </c>
      <c r="D1058" s="347">
        <v>36.76</v>
      </c>
    </row>
    <row r="1059" spans="1:4" s="326" customFormat="1" ht="15.6" customHeight="1" x14ac:dyDescent="0.25">
      <c r="A1059" s="344" t="s">
        <v>31636</v>
      </c>
      <c r="B1059" s="345" t="s">
        <v>31637</v>
      </c>
      <c r="C1059" s="346" t="s">
        <v>7</v>
      </c>
      <c r="D1059" s="347">
        <v>237.13</v>
      </c>
    </row>
    <row r="1060" spans="1:4" s="326" customFormat="1" ht="15.6" customHeight="1" x14ac:dyDescent="0.25">
      <c r="A1060" s="344" t="s">
        <v>31638</v>
      </c>
      <c r="B1060" s="345" t="s">
        <v>31639</v>
      </c>
      <c r="C1060" s="346" t="s">
        <v>14</v>
      </c>
      <c r="D1060" s="347">
        <v>45.61</v>
      </c>
    </row>
    <row r="1061" spans="1:4" s="326" customFormat="1" ht="15.6" customHeight="1" x14ac:dyDescent="0.25">
      <c r="A1061" s="344" t="s">
        <v>31640</v>
      </c>
      <c r="B1061" s="345" t="s">
        <v>31641</v>
      </c>
      <c r="C1061" s="346"/>
      <c r="D1061" s="347"/>
    </row>
    <row r="1062" spans="1:4" s="326" customFormat="1" ht="15.6" customHeight="1" x14ac:dyDescent="0.25">
      <c r="A1062" s="344" t="s">
        <v>31642</v>
      </c>
      <c r="B1062" s="345" t="s">
        <v>31643</v>
      </c>
      <c r="C1062" s="346" t="s">
        <v>7</v>
      </c>
      <c r="D1062" s="347">
        <v>145.29</v>
      </c>
    </row>
    <row r="1063" spans="1:4" s="326" customFormat="1" ht="15.6" customHeight="1" x14ac:dyDescent="0.25">
      <c r="A1063" s="344" t="s">
        <v>31644</v>
      </c>
      <c r="B1063" s="345" t="s">
        <v>31645</v>
      </c>
      <c r="C1063" s="346" t="s">
        <v>7</v>
      </c>
      <c r="D1063" s="347">
        <v>117.36</v>
      </c>
    </row>
    <row r="1064" spans="1:4" s="326" customFormat="1" ht="15.6" customHeight="1" x14ac:dyDescent="0.25">
      <c r="A1064" s="344" t="s">
        <v>31646</v>
      </c>
      <c r="B1064" s="345" t="s">
        <v>31647</v>
      </c>
      <c r="C1064" s="346" t="s">
        <v>7</v>
      </c>
      <c r="D1064" s="347">
        <v>94.05</v>
      </c>
    </row>
    <row r="1065" spans="1:4" s="326" customFormat="1" ht="15.6" customHeight="1" x14ac:dyDescent="0.25">
      <c r="A1065" s="344" t="s">
        <v>31648</v>
      </c>
      <c r="B1065" s="345" t="s">
        <v>31649</v>
      </c>
      <c r="C1065" s="346" t="s">
        <v>7</v>
      </c>
      <c r="D1065" s="347">
        <v>96.91</v>
      </c>
    </row>
    <row r="1066" spans="1:4" s="326" customFormat="1" ht="15.6" customHeight="1" x14ac:dyDescent="0.25">
      <c r="A1066" s="344" t="s">
        <v>31650</v>
      </c>
      <c r="B1066" s="345" t="s">
        <v>31651</v>
      </c>
      <c r="C1066" s="346" t="s">
        <v>7</v>
      </c>
      <c r="D1066" s="347">
        <v>84.23</v>
      </c>
    </row>
    <row r="1067" spans="1:4" s="326" customFormat="1" ht="15.6" customHeight="1" x14ac:dyDescent="0.25">
      <c r="A1067" s="344" t="s">
        <v>31652</v>
      </c>
      <c r="B1067" s="345" t="s">
        <v>31653</v>
      </c>
      <c r="C1067" s="346"/>
      <c r="D1067" s="347"/>
    </row>
    <row r="1068" spans="1:4" s="326" customFormat="1" ht="15.6" customHeight="1" x14ac:dyDescent="0.25">
      <c r="A1068" s="344" t="s">
        <v>31654</v>
      </c>
      <c r="B1068" s="345" t="s">
        <v>31655</v>
      </c>
      <c r="C1068" s="346" t="s">
        <v>7</v>
      </c>
      <c r="D1068" s="347">
        <v>201.15</v>
      </c>
    </row>
    <row r="1069" spans="1:4" s="326" customFormat="1" ht="15.6" customHeight="1" x14ac:dyDescent="0.25">
      <c r="A1069" s="344" t="s">
        <v>31656</v>
      </c>
      <c r="B1069" s="345" t="s">
        <v>31657</v>
      </c>
      <c r="C1069" s="346" t="s">
        <v>7</v>
      </c>
      <c r="D1069" s="347">
        <v>391.83</v>
      </c>
    </row>
    <row r="1070" spans="1:4" s="326" customFormat="1" ht="15.6" customHeight="1" x14ac:dyDescent="0.25">
      <c r="A1070" s="344" t="s">
        <v>31658</v>
      </c>
      <c r="B1070" s="345" t="s">
        <v>31659</v>
      </c>
      <c r="C1070" s="346" t="s">
        <v>7</v>
      </c>
      <c r="D1070" s="347">
        <v>415.47</v>
      </c>
    </row>
    <row r="1071" spans="1:4" s="326" customFormat="1" ht="15.6" customHeight="1" x14ac:dyDescent="0.25">
      <c r="A1071" s="344" t="s">
        <v>31660</v>
      </c>
      <c r="B1071" s="345" t="s">
        <v>31661</v>
      </c>
      <c r="C1071" s="346"/>
      <c r="D1071" s="347"/>
    </row>
    <row r="1072" spans="1:4" s="326" customFormat="1" ht="15.6" customHeight="1" x14ac:dyDescent="0.25">
      <c r="A1072" s="344" t="s">
        <v>31662</v>
      </c>
      <c r="B1072" s="345" t="s">
        <v>31663</v>
      </c>
      <c r="C1072" s="346" t="s">
        <v>7</v>
      </c>
      <c r="D1072" s="347">
        <v>140.72</v>
      </c>
    </row>
    <row r="1073" spans="1:4" s="326" customFormat="1" ht="15.6" customHeight="1" x14ac:dyDescent="0.25">
      <c r="A1073" s="344" t="s">
        <v>31664</v>
      </c>
      <c r="B1073" s="345" t="s">
        <v>31665</v>
      </c>
      <c r="C1073" s="346" t="s">
        <v>7</v>
      </c>
      <c r="D1073" s="347">
        <v>146.11000000000001</v>
      </c>
    </row>
    <row r="1074" spans="1:4" s="326" customFormat="1" ht="15.6" customHeight="1" x14ac:dyDescent="0.25">
      <c r="A1074" s="344" t="s">
        <v>31666</v>
      </c>
      <c r="B1074" s="345" t="s">
        <v>31667</v>
      </c>
      <c r="C1074" s="346" t="s">
        <v>7</v>
      </c>
      <c r="D1074" s="347">
        <v>54.73</v>
      </c>
    </row>
    <row r="1075" spans="1:4" s="326" customFormat="1" ht="15.6" customHeight="1" x14ac:dyDescent="0.25">
      <c r="A1075" s="344" t="s">
        <v>31668</v>
      </c>
      <c r="B1075" s="345" t="s">
        <v>31669</v>
      </c>
      <c r="C1075" s="346"/>
      <c r="D1075" s="347"/>
    </row>
    <row r="1076" spans="1:4" s="326" customFormat="1" ht="15.6" customHeight="1" x14ac:dyDescent="0.25">
      <c r="A1076" s="344" t="s">
        <v>31670</v>
      </c>
      <c r="B1076" s="345" t="s">
        <v>31671</v>
      </c>
      <c r="C1076" s="346"/>
      <c r="D1076" s="347"/>
    </row>
    <row r="1077" spans="1:4" s="326" customFormat="1" ht="15.6" customHeight="1" x14ac:dyDescent="0.25">
      <c r="A1077" s="344" t="s">
        <v>31672</v>
      </c>
      <c r="B1077" s="345" t="s">
        <v>31673</v>
      </c>
      <c r="C1077" s="346" t="s">
        <v>7</v>
      </c>
      <c r="D1077" s="347">
        <v>488.14</v>
      </c>
    </row>
    <row r="1078" spans="1:4" s="326" customFormat="1" ht="15.6" customHeight="1" x14ac:dyDescent="0.25">
      <c r="A1078" s="344" t="s">
        <v>31674</v>
      </c>
      <c r="B1078" s="345" t="s">
        <v>31675</v>
      </c>
      <c r="C1078" s="346" t="s">
        <v>14</v>
      </c>
      <c r="D1078" s="347">
        <v>154.34</v>
      </c>
    </row>
    <row r="1079" spans="1:4" s="326" customFormat="1" ht="15.6" customHeight="1" x14ac:dyDescent="0.25">
      <c r="A1079" s="344" t="s">
        <v>31676</v>
      </c>
      <c r="B1079" s="345" t="s">
        <v>31677</v>
      </c>
      <c r="C1079" s="346" t="s">
        <v>14</v>
      </c>
      <c r="D1079" s="347">
        <v>186.04</v>
      </c>
    </row>
    <row r="1080" spans="1:4" s="326" customFormat="1" ht="15.6" customHeight="1" x14ac:dyDescent="0.25">
      <c r="A1080" s="344" t="s">
        <v>31678</v>
      </c>
      <c r="B1080" s="345" t="s">
        <v>31679</v>
      </c>
      <c r="C1080" s="346" t="s">
        <v>14</v>
      </c>
      <c r="D1080" s="347">
        <v>417.23</v>
      </c>
    </row>
    <row r="1081" spans="1:4" s="326" customFormat="1" ht="15.6" customHeight="1" x14ac:dyDescent="0.25">
      <c r="A1081" s="344" t="s">
        <v>31680</v>
      </c>
      <c r="B1081" s="345" t="s">
        <v>31681</v>
      </c>
      <c r="C1081" s="346" t="s">
        <v>14</v>
      </c>
      <c r="D1081" s="347">
        <v>88.32</v>
      </c>
    </row>
    <row r="1082" spans="1:4" s="326" customFormat="1" ht="15.6" customHeight="1" x14ac:dyDescent="0.25">
      <c r="A1082" s="344" t="s">
        <v>31682</v>
      </c>
      <c r="B1082" s="345" t="s">
        <v>31683</v>
      </c>
      <c r="C1082" s="346" t="s">
        <v>14</v>
      </c>
      <c r="D1082" s="347">
        <v>96.19</v>
      </c>
    </row>
    <row r="1083" spans="1:4" s="326" customFormat="1" ht="15.6" customHeight="1" x14ac:dyDescent="0.25">
      <c r="A1083" s="344" t="s">
        <v>31684</v>
      </c>
      <c r="B1083" s="345" t="s">
        <v>31685</v>
      </c>
      <c r="C1083" s="346"/>
      <c r="D1083" s="347"/>
    </row>
    <row r="1084" spans="1:4" s="326" customFormat="1" ht="15.6" customHeight="1" x14ac:dyDescent="0.25">
      <c r="A1084" s="344" t="s">
        <v>31686</v>
      </c>
      <c r="B1084" s="345" t="s">
        <v>31687</v>
      </c>
      <c r="C1084" s="346" t="s">
        <v>7</v>
      </c>
      <c r="D1084" s="347">
        <v>810.65</v>
      </c>
    </row>
    <row r="1085" spans="1:4" s="326" customFormat="1" ht="15.6" customHeight="1" x14ac:dyDescent="0.25">
      <c r="A1085" s="344" t="s">
        <v>31688</v>
      </c>
      <c r="B1085" s="345" t="s">
        <v>31689</v>
      </c>
      <c r="C1085" s="346" t="s">
        <v>7</v>
      </c>
      <c r="D1085" s="347">
        <v>828.79</v>
      </c>
    </row>
    <row r="1086" spans="1:4" s="326" customFormat="1" ht="15.6" customHeight="1" x14ac:dyDescent="0.25">
      <c r="A1086" s="344" t="s">
        <v>31690</v>
      </c>
      <c r="B1086" s="345" t="s">
        <v>31691</v>
      </c>
      <c r="C1086" s="346" t="s">
        <v>7</v>
      </c>
      <c r="D1086" s="347">
        <v>899.37</v>
      </c>
    </row>
    <row r="1087" spans="1:4" s="326" customFormat="1" ht="15.6" customHeight="1" x14ac:dyDescent="0.25">
      <c r="A1087" s="344" t="s">
        <v>31692</v>
      </c>
      <c r="B1087" s="345" t="s">
        <v>31693</v>
      </c>
      <c r="C1087" s="346" t="s">
        <v>7</v>
      </c>
      <c r="D1087" s="347">
        <v>980.67</v>
      </c>
    </row>
    <row r="1088" spans="1:4" s="326" customFormat="1" ht="15.6" customHeight="1" x14ac:dyDescent="0.25">
      <c r="A1088" s="344" t="s">
        <v>31694</v>
      </c>
      <c r="B1088" s="345" t="s">
        <v>31695</v>
      </c>
      <c r="C1088" s="346" t="s">
        <v>14</v>
      </c>
      <c r="D1088" s="347">
        <v>438.03</v>
      </c>
    </row>
    <row r="1089" spans="1:4" s="326" customFormat="1" ht="15.6" customHeight="1" x14ac:dyDescent="0.25">
      <c r="A1089" s="344" t="s">
        <v>31696</v>
      </c>
      <c r="B1089" s="345" t="s">
        <v>31697</v>
      </c>
      <c r="C1089" s="346" t="s">
        <v>14</v>
      </c>
      <c r="D1089" s="347">
        <v>370.9</v>
      </c>
    </row>
    <row r="1090" spans="1:4" s="326" customFormat="1" ht="15.6" customHeight="1" x14ac:dyDescent="0.25">
      <c r="A1090" s="344" t="s">
        <v>31698</v>
      </c>
      <c r="B1090" s="345" t="s">
        <v>31699</v>
      </c>
      <c r="C1090" s="346" t="s">
        <v>14</v>
      </c>
      <c r="D1090" s="347">
        <v>54.04</v>
      </c>
    </row>
    <row r="1091" spans="1:4" s="326" customFormat="1" ht="15.6" customHeight="1" x14ac:dyDescent="0.25">
      <c r="A1091" s="344" t="s">
        <v>31700</v>
      </c>
      <c r="B1091" s="345" t="s">
        <v>31701</v>
      </c>
      <c r="C1091" s="346"/>
      <c r="D1091" s="347"/>
    </row>
    <row r="1092" spans="1:4" s="326" customFormat="1" ht="15.6" customHeight="1" x14ac:dyDescent="0.25">
      <c r="A1092" s="344" t="s">
        <v>31702</v>
      </c>
      <c r="B1092" s="345" t="s">
        <v>31703</v>
      </c>
      <c r="C1092" s="346" t="s">
        <v>7</v>
      </c>
      <c r="D1092" s="347">
        <v>346.88</v>
      </c>
    </row>
    <row r="1093" spans="1:4" s="326" customFormat="1" ht="15.6" customHeight="1" x14ac:dyDescent="0.25">
      <c r="A1093" s="344" t="s">
        <v>31704</v>
      </c>
      <c r="B1093" s="345" t="s">
        <v>31705</v>
      </c>
      <c r="C1093" s="346" t="s">
        <v>7</v>
      </c>
      <c r="D1093" s="347">
        <v>342.55</v>
      </c>
    </row>
    <row r="1094" spans="1:4" s="326" customFormat="1" ht="15.6" customHeight="1" x14ac:dyDescent="0.25">
      <c r="A1094" s="344" t="s">
        <v>31706</v>
      </c>
      <c r="B1094" s="345" t="s">
        <v>31707</v>
      </c>
      <c r="C1094" s="346" t="s">
        <v>7</v>
      </c>
      <c r="D1094" s="347">
        <v>123.72</v>
      </c>
    </row>
    <row r="1095" spans="1:4" s="326" customFormat="1" ht="15.6" customHeight="1" x14ac:dyDescent="0.25">
      <c r="A1095" s="344" t="s">
        <v>31708</v>
      </c>
      <c r="B1095" s="345" t="s">
        <v>31709</v>
      </c>
      <c r="C1095" s="346" t="s">
        <v>14</v>
      </c>
      <c r="D1095" s="347">
        <v>27.15</v>
      </c>
    </row>
    <row r="1096" spans="1:4" s="326" customFormat="1" ht="15.6" customHeight="1" x14ac:dyDescent="0.25">
      <c r="A1096" s="344" t="s">
        <v>31710</v>
      </c>
      <c r="B1096" s="345" t="s">
        <v>31711</v>
      </c>
      <c r="C1096" s="346" t="s">
        <v>14</v>
      </c>
      <c r="D1096" s="347">
        <v>42.25</v>
      </c>
    </row>
    <row r="1097" spans="1:4" s="326" customFormat="1" ht="15.6" customHeight="1" x14ac:dyDescent="0.25">
      <c r="A1097" s="344" t="s">
        <v>31712</v>
      </c>
      <c r="B1097" s="345" t="s">
        <v>31713</v>
      </c>
      <c r="C1097" s="346" t="s">
        <v>14</v>
      </c>
      <c r="D1097" s="347">
        <v>82.98</v>
      </c>
    </row>
    <row r="1098" spans="1:4" s="326" customFormat="1" ht="15.6" customHeight="1" x14ac:dyDescent="0.25">
      <c r="A1098" s="344" t="s">
        <v>31714</v>
      </c>
      <c r="B1098" s="345" t="s">
        <v>31715</v>
      </c>
      <c r="C1098" s="346" t="s">
        <v>7</v>
      </c>
      <c r="D1098" s="347">
        <v>219.8</v>
      </c>
    </row>
    <row r="1099" spans="1:4" s="326" customFormat="1" ht="15.6" customHeight="1" x14ac:dyDescent="0.25">
      <c r="A1099" s="344" t="s">
        <v>31716</v>
      </c>
      <c r="B1099" s="345" t="s">
        <v>31717</v>
      </c>
      <c r="C1099" s="346" t="s">
        <v>14</v>
      </c>
      <c r="D1099" s="347">
        <v>41.2</v>
      </c>
    </row>
    <row r="1100" spans="1:4" s="326" customFormat="1" ht="15.6" customHeight="1" x14ac:dyDescent="0.25">
      <c r="A1100" s="344" t="s">
        <v>31718</v>
      </c>
      <c r="B1100" s="345" t="s">
        <v>31719</v>
      </c>
      <c r="C1100" s="346" t="s">
        <v>14</v>
      </c>
      <c r="D1100" s="347">
        <v>119.98</v>
      </c>
    </row>
    <row r="1101" spans="1:4" s="326" customFormat="1" ht="15.6" customHeight="1" x14ac:dyDescent="0.25">
      <c r="A1101" s="344" t="s">
        <v>31720</v>
      </c>
      <c r="B1101" s="345" t="s">
        <v>31721</v>
      </c>
      <c r="C1101" s="346"/>
      <c r="D1101" s="347"/>
    </row>
    <row r="1102" spans="1:4" s="326" customFormat="1" ht="15.6" customHeight="1" x14ac:dyDescent="0.25">
      <c r="A1102" s="344" t="s">
        <v>31722</v>
      </c>
      <c r="B1102" s="345" t="s">
        <v>31723</v>
      </c>
      <c r="C1102" s="346" t="s">
        <v>7</v>
      </c>
      <c r="D1102" s="347">
        <v>56.47</v>
      </c>
    </row>
    <row r="1103" spans="1:4" s="326" customFormat="1" ht="15.6" customHeight="1" x14ac:dyDescent="0.25">
      <c r="A1103" s="344" t="s">
        <v>31724</v>
      </c>
      <c r="B1103" s="345" t="s">
        <v>31725</v>
      </c>
      <c r="C1103" s="346"/>
      <c r="D1103" s="347"/>
    </row>
    <row r="1104" spans="1:4" s="326" customFormat="1" ht="15.6" customHeight="1" x14ac:dyDescent="0.25">
      <c r="A1104" s="344" t="s">
        <v>31726</v>
      </c>
      <c r="B1104" s="345" t="s">
        <v>31727</v>
      </c>
      <c r="C1104" s="346"/>
      <c r="D1104" s="347"/>
    </row>
    <row r="1105" spans="1:4" s="326" customFormat="1" ht="15.6" customHeight="1" x14ac:dyDescent="0.25">
      <c r="A1105" s="344" t="s">
        <v>31728</v>
      </c>
      <c r="B1105" s="345" t="s">
        <v>31729</v>
      </c>
      <c r="C1105" s="346" t="s">
        <v>7</v>
      </c>
      <c r="D1105" s="347">
        <v>164.58</v>
      </c>
    </row>
    <row r="1106" spans="1:4" s="326" customFormat="1" ht="15.6" customHeight="1" x14ac:dyDescent="0.25">
      <c r="A1106" s="344" t="s">
        <v>31730</v>
      </c>
      <c r="B1106" s="345" t="s">
        <v>31731</v>
      </c>
      <c r="C1106" s="346"/>
      <c r="D1106" s="347"/>
    </row>
    <row r="1107" spans="1:4" s="326" customFormat="1" ht="15.6" customHeight="1" x14ac:dyDescent="0.25">
      <c r="A1107" s="344" t="s">
        <v>31732</v>
      </c>
      <c r="B1107" s="345" t="s">
        <v>31733</v>
      </c>
      <c r="C1107" s="346" t="s">
        <v>7</v>
      </c>
      <c r="D1107" s="347">
        <v>703.46</v>
      </c>
    </row>
    <row r="1108" spans="1:4" s="326" customFormat="1" ht="15.6" customHeight="1" x14ac:dyDescent="0.25">
      <c r="A1108" s="344" t="s">
        <v>31734</v>
      </c>
      <c r="B1108" s="345" t="s">
        <v>31735</v>
      </c>
      <c r="C1108" s="346"/>
      <c r="D1108" s="347"/>
    </row>
    <row r="1109" spans="1:4" s="326" customFormat="1" ht="15.6" customHeight="1" x14ac:dyDescent="0.25">
      <c r="A1109" s="344" t="s">
        <v>31736</v>
      </c>
      <c r="B1109" s="345" t="s">
        <v>31737</v>
      </c>
      <c r="C1109" s="346" t="s">
        <v>7</v>
      </c>
      <c r="D1109" s="347">
        <v>331.27</v>
      </c>
    </row>
    <row r="1110" spans="1:4" s="326" customFormat="1" ht="15.6" customHeight="1" x14ac:dyDescent="0.25">
      <c r="A1110" s="344" t="s">
        <v>31738</v>
      </c>
      <c r="B1110" s="345" t="s">
        <v>31739</v>
      </c>
      <c r="C1110" s="346"/>
      <c r="D1110" s="347"/>
    </row>
    <row r="1111" spans="1:4" s="326" customFormat="1" ht="15.6" customHeight="1" x14ac:dyDescent="0.25">
      <c r="A1111" s="344" t="s">
        <v>31740</v>
      </c>
      <c r="B1111" s="345" t="s">
        <v>31741</v>
      </c>
      <c r="C1111" s="346" t="s">
        <v>14</v>
      </c>
      <c r="D1111" s="347">
        <v>33.18</v>
      </c>
    </row>
    <row r="1112" spans="1:4" s="326" customFormat="1" ht="15.6" customHeight="1" x14ac:dyDescent="0.25">
      <c r="A1112" s="344" t="s">
        <v>31742</v>
      </c>
      <c r="B1112" s="345" t="s">
        <v>31743</v>
      </c>
      <c r="C1112" s="346" t="s">
        <v>14</v>
      </c>
      <c r="D1112" s="347">
        <v>6.93</v>
      </c>
    </row>
    <row r="1113" spans="1:4" s="326" customFormat="1" ht="15.6" customHeight="1" x14ac:dyDescent="0.25">
      <c r="A1113" s="344" t="s">
        <v>31744</v>
      </c>
      <c r="B1113" s="345" t="s">
        <v>31745</v>
      </c>
      <c r="C1113" s="346"/>
      <c r="D1113" s="347"/>
    </row>
    <row r="1114" spans="1:4" s="326" customFormat="1" ht="15.6" customHeight="1" x14ac:dyDescent="0.25">
      <c r="A1114" s="344" t="s">
        <v>31746</v>
      </c>
      <c r="B1114" s="345" t="s">
        <v>31747</v>
      </c>
      <c r="C1114" s="346" t="s">
        <v>7</v>
      </c>
      <c r="D1114" s="347">
        <v>8.3699999999999992</v>
      </c>
    </row>
    <row r="1115" spans="1:4" s="326" customFormat="1" ht="15.6" customHeight="1" x14ac:dyDescent="0.25">
      <c r="A1115" s="344" t="s">
        <v>31748</v>
      </c>
      <c r="B1115" s="345" t="s">
        <v>31749</v>
      </c>
      <c r="C1115" s="346" t="s">
        <v>7</v>
      </c>
      <c r="D1115" s="347">
        <v>46.09</v>
      </c>
    </row>
    <row r="1116" spans="1:4" s="326" customFormat="1" ht="15.6" customHeight="1" x14ac:dyDescent="0.25">
      <c r="A1116" s="344" t="s">
        <v>31750</v>
      </c>
      <c r="B1116" s="345" t="s">
        <v>31751</v>
      </c>
      <c r="C1116" s="346" t="s">
        <v>14</v>
      </c>
      <c r="D1116" s="347">
        <v>10.51</v>
      </c>
    </row>
    <row r="1117" spans="1:4" s="326" customFormat="1" ht="15.6" customHeight="1" x14ac:dyDescent="0.25">
      <c r="A1117" s="344" t="s">
        <v>31752</v>
      </c>
      <c r="B1117" s="345" t="s">
        <v>31753</v>
      </c>
      <c r="C1117" s="346" t="s">
        <v>7</v>
      </c>
      <c r="D1117" s="347">
        <v>132.69</v>
      </c>
    </row>
    <row r="1118" spans="1:4" s="326" customFormat="1" ht="15.6" customHeight="1" x14ac:dyDescent="0.25">
      <c r="A1118" s="344" t="s">
        <v>31754</v>
      </c>
      <c r="B1118" s="345" t="s">
        <v>31755</v>
      </c>
      <c r="C1118" s="346"/>
      <c r="D1118" s="347"/>
    </row>
    <row r="1119" spans="1:4" s="326" customFormat="1" ht="15.6" customHeight="1" x14ac:dyDescent="0.25">
      <c r="A1119" s="344" t="s">
        <v>31756</v>
      </c>
      <c r="B1119" s="345" t="s">
        <v>31757</v>
      </c>
      <c r="C1119" s="346"/>
      <c r="D1119" s="347"/>
    </row>
    <row r="1120" spans="1:4" s="326" customFormat="1" ht="15.6" customHeight="1" x14ac:dyDescent="0.25">
      <c r="A1120" s="344" t="s">
        <v>31758</v>
      </c>
      <c r="B1120" s="345" t="s">
        <v>31759</v>
      </c>
      <c r="C1120" s="346" t="s">
        <v>7</v>
      </c>
      <c r="D1120" s="347">
        <v>113.05</v>
      </c>
    </row>
    <row r="1121" spans="1:4" s="326" customFormat="1" ht="15.6" customHeight="1" x14ac:dyDescent="0.25">
      <c r="A1121" s="344" t="s">
        <v>31760</v>
      </c>
      <c r="B1121" s="345" t="s">
        <v>31761</v>
      </c>
      <c r="C1121" s="346" t="s">
        <v>7</v>
      </c>
      <c r="D1121" s="347">
        <v>66.06</v>
      </c>
    </row>
    <row r="1122" spans="1:4" s="326" customFormat="1" ht="15.6" customHeight="1" x14ac:dyDescent="0.25">
      <c r="A1122" s="344" t="s">
        <v>31762</v>
      </c>
      <c r="B1122" s="345" t="s">
        <v>31763</v>
      </c>
      <c r="C1122" s="346"/>
      <c r="D1122" s="347"/>
    </row>
    <row r="1123" spans="1:4" s="326" customFormat="1" ht="15.6" customHeight="1" x14ac:dyDescent="0.25">
      <c r="A1123" s="344" t="s">
        <v>31764</v>
      </c>
      <c r="B1123" s="345" t="s">
        <v>31765</v>
      </c>
      <c r="C1123" s="346" t="s">
        <v>7</v>
      </c>
      <c r="D1123" s="347">
        <v>154.13</v>
      </c>
    </row>
    <row r="1124" spans="1:4" s="326" customFormat="1" ht="15.6" customHeight="1" x14ac:dyDescent="0.25">
      <c r="A1124" s="344" t="s">
        <v>31766</v>
      </c>
      <c r="B1124" s="345" t="s">
        <v>31767</v>
      </c>
      <c r="C1124" s="346" t="s">
        <v>7</v>
      </c>
      <c r="D1124" s="347">
        <v>244.19</v>
      </c>
    </row>
    <row r="1125" spans="1:4" s="326" customFormat="1" ht="15.6" customHeight="1" x14ac:dyDescent="0.25">
      <c r="A1125" s="344" t="s">
        <v>31768</v>
      </c>
      <c r="B1125" s="345" t="s">
        <v>31769</v>
      </c>
      <c r="C1125" s="346" t="s">
        <v>7</v>
      </c>
      <c r="D1125" s="347">
        <v>172.57</v>
      </c>
    </row>
    <row r="1126" spans="1:4" s="326" customFormat="1" ht="15.6" customHeight="1" x14ac:dyDescent="0.25">
      <c r="A1126" s="344" t="s">
        <v>31770</v>
      </c>
      <c r="B1126" s="345" t="s">
        <v>31771</v>
      </c>
      <c r="C1126" s="346" t="s">
        <v>7</v>
      </c>
      <c r="D1126" s="347">
        <v>271.38</v>
      </c>
    </row>
    <row r="1127" spans="1:4" s="326" customFormat="1" ht="15.6" customHeight="1" x14ac:dyDescent="0.25">
      <c r="A1127" s="344" t="s">
        <v>31772</v>
      </c>
      <c r="B1127" s="345" t="s">
        <v>31773</v>
      </c>
      <c r="C1127" s="346" t="s">
        <v>7</v>
      </c>
      <c r="D1127" s="347">
        <v>387.67</v>
      </c>
    </row>
    <row r="1128" spans="1:4" s="326" customFormat="1" ht="15.6" customHeight="1" x14ac:dyDescent="0.25">
      <c r="A1128" s="344" t="s">
        <v>31774</v>
      </c>
      <c r="B1128" s="345" t="s">
        <v>31775</v>
      </c>
      <c r="C1128" s="346" t="s">
        <v>7</v>
      </c>
      <c r="D1128" s="347">
        <v>252.29</v>
      </c>
    </row>
    <row r="1129" spans="1:4" s="326" customFormat="1" ht="15.6" customHeight="1" x14ac:dyDescent="0.25">
      <c r="A1129" s="344" t="s">
        <v>31776</v>
      </c>
      <c r="B1129" s="345" t="s">
        <v>31777</v>
      </c>
      <c r="C1129" s="346" t="s">
        <v>7</v>
      </c>
      <c r="D1129" s="347">
        <v>552.76</v>
      </c>
    </row>
    <row r="1130" spans="1:4" s="326" customFormat="1" ht="15.6" customHeight="1" x14ac:dyDescent="0.25">
      <c r="A1130" s="344" t="s">
        <v>31778</v>
      </c>
      <c r="B1130" s="345" t="s">
        <v>31779</v>
      </c>
      <c r="C1130" s="346" t="s">
        <v>7</v>
      </c>
      <c r="D1130" s="347">
        <v>438.02</v>
      </c>
    </row>
    <row r="1131" spans="1:4" s="326" customFormat="1" ht="15.6" customHeight="1" x14ac:dyDescent="0.25">
      <c r="A1131" s="344" t="s">
        <v>31780</v>
      </c>
      <c r="B1131" s="345" t="s">
        <v>31781</v>
      </c>
      <c r="C1131" s="346" t="s">
        <v>7</v>
      </c>
      <c r="D1131" s="347">
        <v>316.69</v>
      </c>
    </row>
    <row r="1132" spans="1:4" s="326" customFormat="1" ht="15.6" customHeight="1" x14ac:dyDescent="0.25">
      <c r="A1132" s="344" t="s">
        <v>31782</v>
      </c>
      <c r="B1132" s="345" t="s">
        <v>31783</v>
      </c>
      <c r="C1132" s="346"/>
      <c r="D1132" s="347"/>
    </row>
    <row r="1133" spans="1:4" s="326" customFormat="1" ht="15.6" customHeight="1" x14ac:dyDescent="0.25">
      <c r="A1133" s="344" t="s">
        <v>31784</v>
      </c>
      <c r="B1133" s="345" t="s">
        <v>31785</v>
      </c>
      <c r="C1133" s="346" t="s">
        <v>7</v>
      </c>
      <c r="D1133" s="347">
        <v>1103.81</v>
      </c>
    </row>
    <row r="1134" spans="1:4" s="326" customFormat="1" ht="15.6" customHeight="1" x14ac:dyDescent="0.25">
      <c r="A1134" s="344" t="s">
        <v>31786</v>
      </c>
      <c r="B1134" s="345" t="s">
        <v>31787</v>
      </c>
      <c r="C1134" s="346" t="s">
        <v>7</v>
      </c>
      <c r="D1134" s="347">
        <v>369.07</v>
      </c>
    </row>
    <row r="1135" spans="1:4" s="326" customFormat="1" ht="15.6" customHeight="1" x14ac:dyDescent="0.25">
      <c r="A1135" s="344" t="s">
        <v>31788</v>
      </c>
      <c r="B1135" s="345" t="s">
        <v>31789</v>
      </c>
      <c r="C1135" s="346" t="s">
        <v>7</v>
      </c>
      <c r="D1135" s="347">
        <v>671.1</v>
      </c>
    </row>
    <row r="1136" spans="1:4" s="326" customFormat="1" ht="15.6" customHeight="1" x14ac:dyDescent="0.25">
      <c r="A1136" s="344" t="s">
        <v>31790</v>
      </c>
      <c r="B1136" s="345" t="s">
        <v>31791</v>
      </c>
      <c r="C1136" s="346" t="s">
        <v>7</v>
      </c>
      <c r="D1136" s="347">
        <v>567.17999999999995</v>
      </c>
    </row>
    <row r="1137" spans="1:4" s="326" customFormat="1" ht="15.6" customHeight="1" x14ac:dyDescent="0.25">
      <c r="A1137" s="344" t="s">
        <v>31792</v>
      </c>
      <c r="B1137" s="345" t="s">
        <v>31793</v>
      </c>
      <c r="C1137" s="346"/>
      <c r="D1137" s="347"/>
    </row>
    <row r="1138" spans="1:4" s="326" customFormat="1" ht="15.6" customHeight="1" x14ac:dyDescent="0.25">
      <c r="A1138" s="344" t="s">
        <v>31794</v>
      </c>
      <c r="B1138" s="345" t="s">
        <v>31795</v>
      </c>
      <c r="C1138" s="346" t="s">
        <v>7</v>
      </c>
      <c r="D1138" s="347">
        <v>138.24</v>
      </c>
    </row>
    <row r="1139" spans="1:4" s="326" customFormat="1" ht="15.6" customHeight="1" x14ac:dyDescent="0.25">
      <c r="A1139" s="344" t="s">
        <v>31796</v>
      </c>
      <c r="B1139" s="345" t="s">
        <v>31797</v>
      </c>
      <c r="C1139" s="346" t="s">
        <v>7</v>
      </c>
      <c r="D1139" s="347">
        <v>172.87</v>
      </c>
    </row>
    <row r="1140" spans="1:4" s="326" customFormat="1" ht="15.6" customHeight="1" x14ac:dyDescent="0.25">
      <c r="A1140" s="344" t="s">
        <v>31798</v>
      </c>
      <c r="B1140" s="345" t="s">
        <v>31799</v>
      </c>
      <c r="C1140" s="346"/>
      <c r="D1140" s="347"/>
    </row>
    <row r="1141" spans="1:4" s="326" customFormat="1" ht="15.6" customHeight="1" x14ac:dyDescent="0.25">
      <c r="A1141" s="344" t="s">
        <v>31800</v>
      </c>
      <c r="B1141" s="345" t="s">
        <v>31801</v>
      </c>
      <c r="C1141" s="346" t="s">
        <v>7</v>
      </c>
      <c r="D1141" s="347">
        <v>242.25</v>
      </c>
    </row>
    <row r="1142" spans="1:4" s="326" customFormat="1" ht="15.6" customHeight="1" x14ac:dyDescent="0.25">
      <c r="A1142" s="344" t="s">
        <v>31802</v>
      </c>
      <c r="B1142" s="345" t="s">
        <v>31803</v>
      </c>
      <c r="C1142" s="346" t="s">
        <v>7</v>
      </c>
      <c r="D1142" s="347">
        <v>539.33000000000004</v>
      </c>
    </row>
    <row r="1143" spans="1:4" s="326" customFormat="1" ht="15.6" customHeight="1" x14ac:dyDescent="0.25">
      <c r="A1143" s="344" t="s">
        <v>31804</v>
      </c>
      <c r="B1143" s="345" t="s">
        <v>31805</v>
      </c>
      <c r="C1143" s="346"/>
      <c r="D1143" s="347"/>
    </row>
    <row r="1144" spans="1:4" s="326" customFormat="1" ht="15.6" customHeight="1" x14ac:dyDescent="0.25">
      <c r="A1144" s="344" t="s">
        <v>31806</v>
      </c>
      <c r="B1144" s="345" t="s">
        <v>31807</v>
      </c>
      <c r="C1144" s="346" t="s">
        <v>7</v>
      </c>
      <c r="D1144" s="347">
        <v>768.12</v>
      </c>
    </row>
    <row r="1145" spans="1:4" s="326" customFormat="1" ht="15.6" customHeight="1" x14ac:dyDescent="0.25">
      <c r="A1145" s="344" t="s">
        <v>31808</v>
      </c>
      <c r="B1145" s="345" t="s">
        <v>31809</v>
      </c>
      <c r="C1145" s="346"/>
      <c r="D1145" s="347"/>
    </row>
    <row r="1146" spans="1:4" s="326" customFormat="1" ht="15.6" customHeight="1" x14ac:dyDescent="0.25">
      <c r="A1146" s="344" t="s">
        <v>31810</v>
      </c>
      <c r="B1146" s="345" t="s">
        <v>31811</v>
      </c>
      <c r="C1146" s="346" t="s">
        <v>14</v>
      </c>
      <c r="D1146" s="347">
        <v>49.42</v>
      </c>
    </row>
    <row r="1147" spans="1:4" s="326" customFormat="1" ht="15.6" customHeight="1" x14ac:dyDescent="0.25">
      <c r="A1147" s="344" t="s">
        <v>31812</v>
      </c>
      <c r="B1147" s="345" t="s">
        <v>31813</v>
      </c>
      <c r="C1147" s="346" t="s">
        <v>14</v>
      </c>
      <c r="D1147" s="347">
        <v>64.7</v>
      </c>
    </row>
    <row r="1148" spans="1:4" s="326" customFormat="1" ht="15.6" customHeight="1" x14ac:dyDescent="0.25">
      <c r="A1148" s="344" t="s">
        <v>31814</v>
      </c>
      <c r="B1148" s="345" t="s">
        <v>31815</v>
      </c>
      <c r="C1148" s="346" t="s">
        <v>14</v>
      </c>
      <c r="D1148" s="347">
        <v>36.82</v>
      </c>
    </row>
    <row r="1149" spans="1:4" s="326" customFormat="1" ht="15.6" customHeight="1" x14ac:dyDescent="0.25">
      <c r="A1149" s="344" t="s">
        <v>31816</v>
      </c>
      <c r="B1149" s="345" t="s">
        <v>31817</v>
      </c>
      <c r="C1149" s="346" t="s">
        <v>14</v>
      </c>
      <c r="D1149" s="347">
        <v>43.08</v>
      </c>
    </row>
    <row r="1150" spans="1:4" s="326" customFormat="1" ht="15.6" customHeight="1" x14ac:dyDescent="0.25">
      <c r="A1150" s="344" t="s">
        <v>31818</v>
      </c>
      <c r="B1150" s="345" t="s">
        <v>31819</v>
      </c>
      <c r="C1150" s="346" t="s">
        <v>14</v>
      </c>
      <c r="D1150" s="347">
        <v>52.5</v>
      </c>
    </row>
    <row r="1151" spans="1:4" s="326" customFormat="1" ht="15.6" customHeight="1" x14ac:dyDescent="0.25">
      <c r="A1151" s="344" t="s">
        <v>31820</v>
      </c>
      <c r="B1151" s="345" t="s">
        <v>31821</v>
      </c>
      <c r="C1151" s="346" t="s">
        <v>14</v>
      </c>
      <c r="D1151" s="347">
        <v>23.56</v>
      </c>
    </row>
    <row r="1152" spans="1:4" s="326" customFormat="1" ht="15.6" customHeight="1" x14ac:dyDescent="0.25">
      <c r="A1152" s="344" t="s">
        <v>31822</v>
      </c>
      <c r="B1152" s="345" t="s">
        <v>31823</v>
      </c>
      <c r="C1152" s="346" t="s">
        <v>14</v>
      </c>
      <c r="D1152" s="347">
        <v>8.68</v>
      </c>
    </row>
    <row r="1153" spans="1:4" s="326" customFormat="1" ht="15.6" customHeight="1" x14ac:dyDescent="0.25">
      <c r="A1153" s="344" t="s">
        <v>31824</v>
      </c>
      <c r="B1153" s="345" t="s">
        <v>31825</v>
      </c>
      <c r="C1153" s="346" t="s">
        <v>14</v>
      </c>
      <c r="D1153" s="347">
        <v>80.47</v>
      </c>
    </row>
    <row r="1154" spans="1:4" s="326" customFormat="1" ht="15.6" customHeight="1" x14ac:dyDescent="0.25">
      <c r="A1154" s="344" t="s">
        <v>31826</v>
      </c>
      <c r="B1154" s="345" t="s">
        <v>31827</v>
      </c>
      <c r="C1154" s="346"/>
      <c r="D1154" s="347"/>
    </row>
    <row r="1155" spans="1:4" s="326" customFormat="1" ht="15.6" customHeight="1" x14ac:dyDescent="0.25">
      <c r="A1155" s="344" t="s">
        <v>31828</v>
      </c>
      <c r="B1155" s="345" t="s">
        <v>31829</v>
      </c>
      <c r="C1155" s="346" t="s">
        <v>14</v>
      </c>
      <c r="D1155" s="347">
        <v>198.2</v>
      </c>
    </row>
    <row r="1156" spans="1:4" s="326" customFormat="1" ht="15.6" customHeight="1" x14ac:dyDescent="0.25">
      <c r="A1156" s="344" t="s">
        <v>31830</v>
      </c>
      <c r="B1156" s="345" t="s">
        <v>31831</v>
      </c>
      <c r="C1156" s="346" t="s">
        <v>14</v>
      </c>
      <c r="D1156" s="347">
        <v>52.01</v>
      </c>
    </row>
    <row r="1157" spans="1:4" s="326" customFormat="1" ht="15.6" customHeight="1" x14ac:dyDescent="0.25">
      <c r="A1157" s="344" t="s">
        <v>31832</v>
      </c>
      <c r="B1157" s="345" t="s">
        <v>31833</v>
      </c>
      <c r="C1157" s="346"/>
      <c r="D1157" s="347"/>
    </row>
    <row r="1158" spans="1:4" s="326" customFormat="1" ht="15.6" customHeight="1" x14ac:dyDescent="0.25">
      <c r="A1158" s="344" t="s">
        <v>31834</v>
      </c>
      <c r="B1158" s="345" t="s">
        <v>31835</v>
      </c>
      <c r="C1158" s="346" t="s">
        <v>7</v>
      </c>
      <c r="D1158" s="347">
        <v>19</v>
      </c>
    </row>
    <row r="1159" spans="1:4" s="326" customFormat="1" ht="15.6" customHeight="1" x14ac:dyDescent="0.25">
      <c r="A1159" s="344" t="s">
        <v>31836</v>
      </c>
      <c r="B1159" s="345" t="s">
        <v>31837</v>
      </c>
      <c r="C1159" s="346" t="s">
        <v>7</v>
      </c>
      <c r="D1159" s="347">
        <v>31.08</v>
      </c>
    </row>
    <row r="1160" spans="1:4" s="326" customFormat="1" ht="15.6" customHeight="1" x14ac:dyDescent="0.25">
      <c r="A1160" s="344" t="s">
        <v>31838</v>
      </c>
      <c r="B1160" s="345" t="s">
        <v>31839</v>
      </c>
      <c r="C1160" s="346" t="s">
        <v>7</v>
      </c>
      <c r="D1160" s="347">
        <v>59.97</v>
      </c>
    </row>
    <row r="1161" spans="1:4" s="326" customFormat="1" ht="15.6" customHeight="1" x14ac:dyDescent="0.25">
      <c r="A1161" s="344" t="s">
        <v>31840</v>
      </c>
      <c r="B1161" s="345" t="s">
        <v>31841</v>
      </c>
      <c r="C1161" s="346" t="s">
        <v>8</v>
      </c>
      <c r="D1161" s="347">
        <v>63.08</v>
      </c>
    </row>
    <row r="1162" spans="1:4" s="326" customFormat="1" ht="15.6" customHeight="1" x14ac:dyDescent="0.25">
      <c r="A1162" s="344" t="s">
        <v>31842</v>
      </c>
      <c r="B1162" s="345" t="s">
        <v>31843</v>
      </c>
      <c r="C1162" s="346" t="s">
        <v>14</v>
      </c>
      <c r="D1162" s="347">
        <v>9.9700000000000006</v>
      </c>
    </row>
    <row r="1163" spans="1:4" s="326" customFormat="1" ht="15.6" customHeight="1" x14ac:dyDescent="0.25">
      <c r="A1163" s="344" t="s">
        <v>31844</v>
      </c>
      <c r="B1163" s="345" t="s">
        <v>31845</v>
      </c>
      <c r="C1163" s="346" t="s">
        <v>14</v>
      </c>
      <c r="D1163" s="347">
        <v>26.02</v>
      </c>
    </row>
    <row r="1164" spans="1:4" s="326" customFormat="1" ht="15.6" customHeight="1" x14ac:dyDescent="0.25">
      <c r="A1164" s="344" t="s">
        <v>31846</v>
      </c>
      <c r="B1164" s="345" t="s">
        <v>31847</v>
      </c>
      <c r="C1164" s="346" t="s">
        <v>14</v>
      </c>
      <c r="D1164" s="347">
        <v>25.36</v>
      </c>
    </row>
    <row r="1165" spans="1:4" s="326" customFormat="1" ht="15.6" customHeight="1" x14ac:dyDescent="0.25">
      <c r="A1165" s="344" t="s">
        <v>31848</v>
      </c>
      <c r="B1165" s="345" t="s">
        <v>31849</v>
      </c>
      <c r="C1165" s="346" t="s">
        <v>8</v>
      </c>
      <c r="D1165" s="347">
        <v>61.17</v>
      </c>
    </row>
    <row r="1166" spans="1:4" s="326" customFormat="1" ht="15.6" customHeight="1" x14ac:dyDescent="0.25">
      <c r="A1166" s="344" t="s">
        <v>31850</v>
      </c>
      <c r="B1166" s="345" t="s">
        <v>31851</v>
      </c>
      <c r="C1166" s="346" t="s">
        <v>14</v>
      </c>
      <c r="D1166" s="347">
        <v>14.62</v>
      </c>
    </row>
    <row r="1167" spans="1:4" s="326" customFormat="1" ht="15.6" customHeight="1" x14ac:dyDescent="0.25">
      <c r="A1167" s="344" t="s">
        <v>31852</v>
      </c>
      <c r="B1167" s="345" t="s">
        <v>31853</v>
      </c>
      <c r="C1167" s="346" t="s">
        <v>14</v>
      </c>
      <c r="D1167" s="347">
        <v>47.65</v>
      </c>
    </row>
    <row r="1168" spans="1:4" s="326" customFormat="1" ht="15.6" customHeight="1" x14ac:dyDescent="0.25">
      <c r="A1168" s="344" t="s">
        <v>31854</v>
      </c>
      <c r="B1168" s="345" t="s">
        <v>31855</v>
      </c>
      <c r="C1168" s="346"/>
      <c r="D1168" s="347"/>
    </row>
    <row r="1169" spans="1:4" s="326" customFormat="1" ht="15.6" customHeight="1" x14ac:dyDescent="0.25">
      <c r="A1169" s="344" t="s">
        <v>31856</v>
      </c>
      <c r="B1169" s="345" t="s">
        <v>31857</v>
      </c>
      <c r="C1169" s="346"/>
      <c r="D1169" s="347"/>
    </row>
    <row r="1170" spans="1:4" s="326" customFormat="1" ht="15.6" customHeight="1" x14ac:dyDescent="0.25">
      <c r="A1170" s="344" t="s">
        <v>31858</v>
      </c>
      <c r="B1170" s="345" t="s">
        <v>31859</v>
      </c>
      <c r="C1170" s="346" t="s">
        <v>7</v>
      </c>
      <c r="D1170" s="347">
        <v>81.58</v>
      </c>
    </row>
    <row r="1171" spans="1:4" s="326" customFormat="1" ht="15.6" customHeight="1" x14ac:dyDescent="0.25">
      <c r="A1171" s="344" t="s">
        <v>31860</v>
      </c>
      <c r="B1171" s="345" t="s">
        <v>31861</v>
      </c>
      <c r="C1171" s="346" t="s">
        <v>7</v>
      </c>
      <c r="D1171" s="347">
        <v>124.24</v>
      </c>
    </row>
    <row r="1172" spans="1:4" s="326" customFormat="1" ht="15.6" customHeight="1" x14ac:dyDescent="0.25">
      <c r="A1172" s="344" t="s">
        <v>31862</v>
      </c>
      <c r="B1172" s="345" t="s">
        <v>31863</v>
      </c>
      <c r="C1172" s="346" t="s">
        <v>7</v>
      </c>
      <c r="D1172" s="347">
        <v>141.53</v>
      </c>
    </row>
    <row r="1173" spans="1:4" s="326" customFormat="1" ht="15.6" customHeight="1" x14ac:dyDescent="0.25">
      <c r="A1173" s="344" t="s">
        <v>31864</v>
      </c>
      <c r="B1173" s="345" t="s">
        <v>31865</v>
      </c>
      <c r="C1173" s="346" t="s">
        <v>14</v>
      </c>
      <c r="D1173" s="347">
        <v>36.22</v>
      </c>
    </row>
    <row r="1174" spans="1:4" s="326" customFormat="1" ht="15.6" customHeight="1" x14ac:dyDescent="0.25">
      <c r="A1174" s="344" t="s">
        <v>31866</v>
      </c>
      <c r="B1174" s="345" t="s">
        <v>31867</v>
      </c>
      <c r="C1174" s="346" t="s">
        <v>7</v>
      </c>
      <c r="D1174" s="347">
        <v>174.85</v>
      </c>
    </row>
    <row r="1175" spans="1:4" s="326" customFormat="1" ht="15.6" customHeight="1" x14ac:dyDescent="0.25">
      <c r="A1175" s="344" t="s">
        <v>31868</v>
      </c>
      <c r="B1175" s="345" t="s">
        <v>31869</v>
      </c>
      <c r="C1175" s="346" t="s">
        <v>7</v>
      </c>
      <c r="D1175" s="347">
        <v>120.65</v>
      </c>
    </row>
    <row r="1176" spans="1:4" s="326" customFormat="1" ht="15.6" customHeight="1" x14ac:dyDescent="0.25">
      <c r="A1176" s="344" t="s">
        <v>31870</v>
      </c>
      <c r="B1176" s="345" t="s">
        <v>31871</v>
      </c>
      <c r="C1176" s="346"/>
      <c r="D1176" s="347"/>
    </row>
    <row r="1177" spans="1:4" s="326" customFormat="1" ht="15.6" customHeight="1" x14ac:dyDescent="0.25">
      <c r="A1177" s="344" t="s">
        <v>31872</v>
      </c>
      <c r="B1177" s="345" t="s">
        <v>31873</v>
      </c>
      <c r="C1177" s="346" t="s">
        <v>7</v>
      </c>
      <c r="D1177" s="347">
        <v>91.23</v>
      </c>
    </row>
    <row r="1178" spans="1:4" s="326" customFormat="1" ht="15.6" customHeight="1" x14ac:dyDescent="0.25">
      <c r="A1178" s="344" t="s">
        <v>31874</v>
      </c>
      <c r="B1178" s="345" t="s">
        <v>31875</v>
      </c>
      <c r="C1178" s="346" t="s">
        <v>7</v>
      </c>
      <c r="D1178" s="347">
        <v>99.11</v>
      </c>
    </row>
    <row r="1179" spans="1:4" s="326" customFormat="1" ht="15.6" customHeight="1" x14ac:dyDescent="0.25">
      <c r="A1179" s="344" t="s">
        <v>31876</v>
      </c>
      <c r="B1179" s="345" t="s">
        <v>31877</v>
      </c>
      <c r="C1179" s="346" t="s">
        <v>7</v>
      </c>
      <c r="D1179" s="347">
        <v>130.54</v>
      </c>
    </row>
    <row r="1180" spans="1:4" s="326" customFormat="1" ht="15.6" customHeight="1" x14ac:dyDescent="0.25">
      <c r="A1180" s="344" t="s">
        <v>31878</v>
      </c>
      <c r="B1180" s="345" t="s">
        <v>31879</v>
      </c>
      <c r="C1180" s="346"/>
      <c r="D1180" s="347"/>
    </row>
    <row r="1181" spans="1:4" s="326" customFormat="1" ht="15.6" customHeight="1" x14ac:dyDescent="0.25">
      <c r="A1181" s="344" t="s">
        <v>31880</v>
      </c>
      <c r="B1181" s="345" t="s">
        <v>31881</v>
      </c>
      <c r="C1181" s="346" t="s">
        <v>7</v>
      </c>
      <c r="D1181" s="347">
        <v>82.31</v>
      </c>
    </row>
    <row r="1182" spans="1:4" s="326" customFormat="1" ht="15.6" customHeight="1" x14ac:dyDescent="0.25">
      <c r="A1182" s="344" t="s">
        <v>31882</v>
      </c>
      <c r="B1182" s="345" t="s">
        <v>31883</v>
      </c>
      <c r="C1182" s="346" t="s">
        <v>7</v>
      </c>
      <c r="D1182" s="347">
        <v>176.84</v>
      </c>
    </row>
    <row r="1183" spans="1:4" s="326" customFormat="1" ht="15.6" customHeight="1" x14ac:dyDescent="0.25">
      <c r="A1183" s="344" t="s">
        <v>31884</v>
      </c>
      <c r="B1183" s="345" t="s">
        <v>31885</v>
      </c>
      <c r="C1183" s="346" t="s">
        <v>7</v>
      </c>
      <c r="D1183" s="347">
        <v>119.68</v>
      </c>
    </row>
    <row r="1184" spans="1:4" s="326" customFormat="1" ht="15.6" customHeight="1" x14ac:dyDescent="0.25">
      <c r="A1184" s="344" t="s">
        <v>31886</v>
      </c>
      <c r="B1184" s="345" t="s">
        <v>31887</v>
      </c>
      <c r="C1184" s="346" t="s">
        <v>7</v>
      </c>
      <c r="D1184" s="347">
        <v>155.04</v>
      </c>
    </row>
    <row r="1185" spans="1:4" s="326" customFormat="1" ht="15.6" customHeight="1" x14ac:dyDescent="0.25">
      <c r="A1185" s="344" t="s">
        <v>31888</v>
      </c>
      <c r="B1185" s="345" t="s">
        <v>31889</v>
      </c>
      <c r="C1185" s="346" t="s">
        <v>7</v>
      </c>
      <c r="D1185" s="347">
        <v>93.4</v>
      </c>
    </row>
    <row r="1186" spans="1:4" s="326" customFormat="1" ht="15.6" customHeight="1" x14ac:dyDescent="0.25">
      <c r="A1186" s="344" t="s">
        <v>31890</v>
      </c>
      <c r="B1186" s="345" t="s">
        <v>31891</v>
      </c>
      <c r="C1186" s="346" t="s">
        <v>7</v>
      </c>
      <c r="D1186" s="347">
        <v>321.89999999999998</v>
      </c>
    </row>
    <row r="1187" spans="1:4" s="326" customFormat="1" ht="15.6" customHeight="1" x14ac:dyDescent="0.25">
      <c r="A1187" s="344" t="s">
        <v>31892</v>
      </c>
      <c r="B1187" s="345" t="s">
        <v>31893</v>
      </c>
      <c r="C1187" s="346" t="s">
        <v>7</v>
      </c>
      <c r="D1187" s="347">
        <v>193.06</v>
      </c>
    </row>
    <row r="1188" spans="1:4" s="326" customFormat="1" ht="15.6" customHeight="1" x14ac:dyDescent="0.25">
      <c r="A1188" s="344" t="s">
        <v>31894</v>
      </c>
      <c r="B1188" s="345" t="s">
        <v>31895</v>
      </c>
      <c r="C1188" s="346" t="s">
        <v>7</v>
      </c>
      <c r="D1188" s="347">
        <v>301.32</v>
      </c>
    </row>
    <row r="1189" spans="1:4" s="326" customFormat="1" ht="15.6" customHeight="1" x14ac:dyDescent="0.25">
      <c r="A1189" s="344" t="s">
        <v>31896</v>
      </c>
      <c r="B1189" s="345" t="s">
        <v>31897</v>
      </c>
      <c r="C1189" s="346"/>
      <c r="D1189" s="347"/>
    </row>
    <row r="1190" spans="1:4" s="326" customFormat="1" ht="15.6" customHeight="1" x14ac:dyDescent="0.25">
      <c r="A1190" s="344" t="s">
        <v>31898</v>
      </c>
      <c r="B1190" s="345" t="s">
        <v>31899</v>
      </c>
      <c r="C1190" s="346" t="s">
        <v>7</v>
      </c>
      <c r="D1190" s="347">
        <v>802.71</v>
      </c>
    </row>
    <row r="1191" spans="1:4" s="326" customFormat="1" ht="15.6" customHeight="1" x14ac:dyDescent="0.25">
      <c r="A1191" s="344" t="s">
        <v>31900</v>
      </c>
      <c r="B1191" s="345" t="s">
        <v>31901</v>
      </c>
      <c r="C1191" s="346" t="s">
        <v>7</v>
      </c>
      <c r="D1191" s="347">
        <v>389.28</v>
      </c>
    </row>
    <row r="1192" spans="1:4" s="326" customFormat="1" ht="15.6" customHeight="1" x14ac:dyDescent="0.25">
      <c r="A1192" s="344" t="s">
        <v>31902</v>
      </c>
      <c r="B1192" s="345" t="s">
        <v>31903</v>
      </c>
      <c r="C1192" s="346"/>
      <c r="D1192" s="347"/>
    </row>
    <row r="1193" spans="1:4" s="326" customFormat="1" ht="15.6" customHeight="1" x14ac:dyDescent="0.25">
      <c r="A1193" s="344" t="s">
        <v>31904</v>
      </c>
      <c r="B1193" s="345" t="s">
        <v>31905</v>
      </c>
      <c r="C1193" s="346" t="s">
        <v>7</v>
      </c>
      <c r="D1193" s="347">
        <v>401.39</v>
      </c>
    </row>
    <row r="1194" spans="1:4" s="326" customFormat="1" ht="15.6" customHeight="1" x14ac:dyDescent="0.25">
      <c r="A1194" s="344" t="s">
        <v>31906</v>
      </c>
      <c r="B1194" s="345" t="s">
        <v>31907</v>
      </c>
      <c r="C1194" s="346" t="s">
        <v>7</v>
      </c>
      <c r="D1194" s="347">
        <v>1070.03</v>
      </c>
    </row>
    <row r="1195" spans="1:4" s="326" customFormat="1" ht="15.6" customHeight="1" x14ac:dyDescent="0.25">
      <c r="A1195" s="344" t="s">
        <v>31908</v>
      </c>
      <c r="B1195" s="345" t="s">
        <v>31909</v>
      </c>
      <c r="C1195" s="346" t="s">
        <v>7</v>
      </c>
      <c r="D1195" s="347">
        <v>663.38</v>
      </c>
    </row>
    <row r="1196" spans="1:4" s="326" customFormat="1" ht="15.6" customHeight="1" x14ac:dyDescent="0.25">
      <c r="A1196" s="344" t="s">
        <v>31910</v>
      </c>
      <c r="B1196" s="345" t="s">
        <v>31911</v>
      </c>
      <c r="C1196" s="346" t="s">
        <v>7</v>
      </c>
      <c r="D1196" s="347">
        <v>948.18</v>
      </c>
    </row>
    <row r="1197" spans="1:4" s="326" customFormat="1" ht="15.6" customHeight="1" x14ac:dyDescent="0.25">
      <c r="A1197" s="344" t="s">
        <v>31912</v>
      </c>
      <c r="B1197" s="345" t="s">
        <v>31913</v>
      </c>
      <c r="C1197" s="346"/>
      <c r="D1197" s="347"/>
    </row>
    <row r="1198" spans="1:4" s="326" customFormat="1" ht="15.6" customHeight="1" x14ac:dyDescent="0.25">
      <c r="A1198" s="344" t="s">
        <v>31914</v>
      </c>
      <c r="B1198" s="345" t="s">
        <v>31915</v>
      </c>
      <c r="C1198" s="346" t="s">
        <v>7</v>
      </c>
      <c r="D1198" s="347">
        <v>58.07</v>
      </c>
    </row>
    <row r="1199" spans="1:4" s="326" customFormat="1" ht="15.6" customHeight="1" x14ac:dyDescent="0.25">
      <c r="A1199" s="344" t="s">
        <v>31916</v>
      </c>
      <c r="B1199" s="345" t="s">
        <v>31917</v>
      </c>
      <c r="C1199" s="346" t="s">
        <v>7</v>
      </c>
      <c r="D1199" s="347">
        <v>12.8</v>
      </c>
    </row>
    <row r="1200" spans="1:4" s="326" customFormat="1" ht="15.6" customHeight="1" x14ac:dyDescent="0.25">
      <c r="A1200" s="344" t="s">
        <v>31918</v>
      </c>
      <c r="B1200" s="345" t="s">
        <v>31919</v>
      </c>
      <c r="C1200" s="346" t="s">
        <v>7</v>
      </c>
      <c r="D1200" s="347">
        <v>5.87</v>
      </c>
    </row>
    <row r="1201" spans="1:4" s="326" customFormat="1" ht="15.6" customHeight="1" x14ac:dyDescent="0.25">
      <c r="A1201" s="344" t="s">
        <v>31920</v>
      </c>
      <c r="B1201" s="345" t="s">
        <v>31921</v>
      </c>
      <c r="C1201" s="346" t="s">
        <v>14</v>
      </c>
      <c r="D1201" s="347">
        <v>19.829999999999998</v>
      </c>
    </row>
    <row r="1202" spans="1:4" s="326" customFormat="1" ht="15.6" customHeight="1" x14ac:dyDescent="0.25">
      <c r="A1202" s="344" t="s">
        <v>31922</v>
      </c>
      <c r="B1202" s="345" t="s">
        <v>31923</v>
      </c>
      <c r="C1202" s="346" t="s">
        <v>8</v>
      </c>
      <c r="D1202" s="347">
        <v>20.79</v>
      </c>
    </row>
    <row r="1203" spans="1:4" s="326" customFormat="1" ht="15.6" customHeight="1" x14ac:dyDescent="0.25">
      <c r="A1203" s="344" t="s">
        <v>31924</v>
      </c>
      <c r="B1203" s="345" t="s">
        <v>31925</v>
      </c>
      <c r="C1203" s="346"/>
      <c r="D1203" s="347"/>
    </row>
    <row r="1204" spans="1:4" s="326" customFormat="1" ht="15.6" customHeight="1" x14ac:dyDescent="0.25">
      <c r="A1204" s="344" t="s">
        <v>31926</v>
      </c>
      <c r="B1204" s="345" t="s">
        <v>31927</v>
      </c>
      <c r="C1204" s="346"/>
      <c r="D1204" s="347"/>
    </row>
    <row r="1205" spans="1:4" s="326" customFormat="1" ht="15.6" customHeight="1" x14ac:dyDescent="0.25">
      <c r="A1205" s="344" t="s">
        <v>31928</v>
      </c>
      <c r="B1205" s="345" t="s">
        <v>31929</v>
      </c>
      <c r="C1205" s="346" t="s">
        <v>7</v>
      </c>
      <c r="D1205" s="347">
        <v>1014.91</v>
      </c>
    </row>
    <row r="1206" spans="1:4" s="326" customFormat="1" ht="15.6" customHeight="1" x14ac:dyDescent="0.25">
      <c r="A1206" s="344" t="s">
        <v>31930</v>
      </c>
      <c r="B1206" s="345" t="s">
        <v>31931</v>
      </c>
      <c r="C1206" s="346" t="s">
        <v>7</v>
      </c>
      <c r="D1206" s="347">
        <v>830.85</v>
      </c>
    </row>
    <row r="1207" spans="1:4" s="326" customFormat="1" ht="15.6" customHeight="1" x14ac:dyDescent="0.25">
      <c r="A1207" s="344" t="s">
        <v>31932</v>
      </c>
      <c r="B1207" s="345" t="s">
        <v>31933</v>
      </c>
      <c r="C1207" s="346"/>
      <c r="D1207" s="347"/>
    </row>
    <row r="1208" spans="1:4" s="326" customFormat="1" ht="15.6" customHeight="1" x14ac:dyDescent="0.25">
      <c r="A1208" s="344" t="s">
        <v>31934</v>
      </c>
      <c r="B1208" s="345" t="s">
        <v>31935</v>
      </c>
      <c r="C1208" s="346" t="s">
        <v>7</v>
      </c>
      <c r="D1208" s="347">
        <v>733.17</v>
      </c>
    </row>
    <row r="1209" spans="1:4" s="326" customFormat="1" ht="15.6" customHeight="1" x14ac:dyDescent="0.25">
      <c r="A1209" s="344" t="s">
        <v>31936</v>
      </c>
      <c r="B1209" s="345" t="s">
        <v>31937</v>
      </c>
      <c r="C1209" s="346" t="s">
        <v>8</v>
      </c>
      <c r="D1209" s="347">
        <v>1262.2</v>
      </c>
    </row>
    <row r="1210" spans="1:4" s="326" customFormat="1" ht="15.6" customHeight="1" x14ac:dyDescent="0.25">
      <c r="A1210" s="344" t="s">
        <v>31938</v>
      </c>
      <c r="B1210" s="345" t="s">
        <v>31939</v>
      </c>
      <c r="C1210" s="346" t="s">
        <v>8</v>
      </c>
      <c r="D1210" s="347">
        <v>1346.21</v>
      </c>
    </row>
    <row r="1211" spans="1:4" s="326" customFormat="1" ht="15.6" customHeight="1" x14ac:dyDescent="0.25">
      <c r="A1211" s="344" t="s">
        <v>31940</v>
      </c>
      <c r="B1211" s="345" t="s">
        <v>31941</v>
      </c>
      <c r="C1211" s="346" t="s">
        <v>8</v>
      </c>
      <c r="D1211" s="347">
        <v>1419.35</v>
      </c>
    </row>
    <row r="1212" spans="1:4" s="326" customFormat="1" ht="15.6" customHeight="1" x14ac:dyDescent="0.25">
      <c r="A1212" s="344" t="s">
        <v>31942</v>
      </c>
      <c r="B1212" s="345" t="s">
        <v>31943</v>
      </c>
      <c r="C1212" s="346" t="s">
        <v>8</v>
      </c>
      <c r="D1212" s="347">
        <v>2145.2800000000002</v>
      </c>
    </row>
    <row r="1213" spans="1:4" s="326" customFormat="1" ht="15.6" customHeight="1" x14ac:dyDescent="0.25">
      <c r="A1213" s="344" t="s">
        <v>31944</v>
      </c>
      <c r="B1213" s="345" t="s">
        <v>31945</v>
      </c>
      <c r="C1213" s="346"/>
      <c r="D1213" s="347"/>
    </row>
    <row r="1214" spans="1:4" s="326" customFormat="1" ht="15.6" customHeight="1" x14ac:dyDescent="0.25">
      <c r="A1214" s="344" t="s">
        <v>31946</v>
      </c>
      <c r="B1214" s="345" t="s">
        <v>31947</v>
      </c>
      <c r="C1214" s="346" t="s">
        <v>8</v>
      </c>
      <c r="D1214" s="347">
        <v>1317.3</v>
      </c>
    </row>
    <row r="1215" spans="1:4" s="326" customFormat="1" ht="15.6" customHeight="1" x14ac:dyDescent="0.25">
      <c r="A1215" s="344" t="s">
        <v>31948</v>
      </c>
      <c r="B1215" s="345" t="s">
        <v>31949</v>
      </c>
      <c r="C1215" s="346" t="s">
        <v>8</v>
      </c>
      <c r="D1215" s="347">
        <v>1133.8399999999999</v>
      </c>
    </row>
    <row r="1216" spans="1:4" s="326" customFormat="1" ht="15.6" customHeight="1" x14ac:dyDescent="0.25">
      <c r="A1216" s="344" t="s">
        <v>31950</v>
      </c>
      <c r="B1216" s="345" t="s">
        <v>31951</v>
      </c>
      <c r="C1216" s="346" t="s">
        <v>8</v>
      </c>
      <c r="D1216" s="347">
        <v>1363.06</v>
      </c>
    </row>
    <row r="1217" spans="1:4" s="326" customFormat="1" ht="15.6" customHeight="1" x14ac:dyDescent="0.25">
      <c r="A1217" s="344" t="s">
        <v>31952</v>
      </c>
      <c r="B1217" s="345" t="s">
        <v>31953</v>
      </c>
      <c r="C1217" s="346" t="s">
        <v>8</v>
      </c>
      <c r="D1217" s="347">
        <v>1464.4</v>
      </c>
    </row>
    <row r="1218" spans="1:4" s="326" customFormat="1" ht="15.6" customHeight="1" x14ac:dyDescent="0.25">
      <c r="A1218" s="344" t="s">
        <v>31954</v>
      </c>
      <c r="B1218" s="345" t="s">
        <v>31955</v>
      </c>
      <c r="C1218" s="346" t="s">
        <v>8</v>
      </c>
      <c r="D1218" s="347">
        <v>1479.7</v>
      </c>
    </row>
    <row r="1219" spans="1:4" s="326" customFormat="1" ht="15.6" customHeight="1" x14ac:dyDescent="0.25">
      <c r="A1219" s="344" t="s">
        <v>31956</v>
      </c>
      <c r="B1219" s="345" t="s">
        <v>31957</v>
      </c>
      <c r="C1219" s="346" t="s">
        <v>8</v>
      </c>
      <c r="D1219" s="347">
        <v>2346.4</v>
      </c>
    </row>
    <row r="1220" spans="1:4" s="326" customFormat="1" ht="15.6" customHeight="1" x14ac:dyDescent="0.25">
      <c r="A1220" s="344" t="s">
        <v>31958</v>
      </c>
      <c r="B1220" s="345" t="s">
        <v>31959</v>
      </c>
      <c r="C1220" s="346" t="s">
        <v>8</v>
      </c>
      <c r="D1220" s="347">
        <v>2502.14</v>
      </c>
    </row>
    <row r="1221" spans="1:4" s="326" customFormat="1" ht="15.6" customHeight="1" x14ac:dyDescent="0.25">
      <c r="A1221" s="344" t="s">
        <v>31960</v>
      </c>
      <c r="B1221" s="345" t="s">
        <v>31961</v>
      </c>
      <c r="C1221" s="346" t="s">
        <v>8</v>
      </c>
      <c r="D1221" s="347">
        <v>4434.51</v>
      </c>
    </row>
    <row r="1222" spans="1:4" s="326" customFormat="1" ht="15.6" customHeight="1" x14ac:dyDescent="0.25">
      <c r="A1222" s="344" t="s">
        <v>31962</v>
      </c>
      <c r="B1222" s="345" t="s">
        <v>31963</v>
      </c>
      <c r="C1222" s="346" t="s">
        <v>8</v>
      </c>
      <c r="D1222" s="347">
        <v>1054.44</v>
      </c>
    </row>
    <row r="1223" spans="1:4" s="326" customFormat="1" ht="15.6" customHeight="1" x14ac:dyDescent="0.25">
      <c r="A1223" s="344" t="s">
        <v>31964</v>
      </c>
      <c r="B1223" s="345" t="s">
        <v>31965</v>
      </c>
      <c r="C1223" s="346" t="s">
        <v>8</v>
      </c>
      <c r="D1223" s="347">
        <v>2319.31</v>
      </c>
    </row>
    <row r="1224" spans="1:4" s="326" customFormat="1" ht="15.6" customHeight="1" x14ac:dyDescent="0.25">
      <c r="A1224" s="344" t="s">
        <v>31966</v>
      </c>
      <c r="B1224" s="345" t="s">
        <v>31967</v>
      </c>
      <c r="C1224" s="346" t="s">
        <v>8</v>
      </c>
      <c r="D1224" s="347">
        <v>2406.87</v>
      </c>
    </row>
    <row r="1225" spans="1:4" s="326" customFormat="1" ht="15.6" customHeight="1" x14ac:dyDescent="0.25">
      <c r="A1225" s="344" t="s">
        <v>31968</v>
      </c>
      <c r="B1225" s="345" t="s">
        <v>31969</v>
      </c>
      <c r="C1225" s="346" t="s">
        <v>8</v>
      </c>
      <c r="D1225" s="347">
        <v>2560.96</v>
      </c>
    </row>
    <row r="1226" spans="1:4" s="326" customFormat="1" ht="15.6" customHeight="1" x14ac:dyDescent="0.25">
      <c r="A1226" s="344" t="s">
        <v>31970</v>
      </c>
      <c r="B1226" s="345" t="s">
        <v>31971</v>
      </c>
      <c r="C1226" s="346" t="s">
        <v>8</v>
      </c>
      <c r="D1226" s="347">
        <v>2576.2600000000002</v>
      </c>
    </row>
    <row r="1227" spans="1:4" s="326" customFormat="1" ht="15.6" customHeight="1" x14ac:dyDescent="0.25">
      <c r="A1227" s="344" t="s">
        <v>31972</v>
      </c>
      <c r="B1227" s="345" t="s">
        <v>31973</v>
      </c>
      <c r="C1227" s="346" t="s">
        <v>8</v>
      </c>
      <c r="D1227" s="347">
        <v>3421.02</v>
      </c>
    </row>
    <row r="1228" spans="1:4" s="326" customFormat="1" ht="15.6" customHeight="1" x14ac:dyDescent="0.25">
      <c r="A1228" s="344" t="s">
        <v>31974</v>
      </c>
      <c r="B1228" s="345" t="s">
        <v>31975</v>
      </c>
      <c r="C1228" s="346"/>
      <c r="D1228" s="347"/>
    </row>
    <row r="1229" spans="1:4" s="326" customFormat="1" ht="15.6" customHeight="1" x14ac:dyDescent="0.25">
      <c r="A1229" s="344" t="s">
        <v>31976</v>
      </c>
      <c r="B1229" s="345" t="s">
        <v>31977</v>
      </c>
      <c r="C1229" s="346" t="s">
        <v>7</v>
      </c>
      <c r="D1229" s="347">
        <v>141.69999999999999</v>
      </c>
    </row>
    <row r="1230" spans="1:4" s="326" customFormat="1" ht="15.6" customHeight="1" x14ac:dyDescent="0.25">
      <c r="A1230" s="344" t="s">
        <v>31978</v>
      </c>
      <c r="B1230" s="345" t="s">
        <v>31979</v>
      </c>
      <c r="C1230" s="346" t="s">
        <v>14</v>
      </c>
      <c r="D1230" s="347">
        <v>16.399999999999999</v>
      </c>
    </row>
    <row r="1231" spans="1:4" s="326" customFormat="1" ht="15.6" customHeight="1" x14ac:dyDescent="0.25">
      <c r="A1231" s="344" t="s">
        <v>31980</v>
      </c>
      <c r="B1231" s="345" t="s">
        <v>31981</v>
      </c>
      <c r="C1231" s="346" t="s">
        <v>14</v>
      </c>
      <c r="D1231" s="347">
        <v>174.09</v>
      </c>
    </row>
    <row r="1232" spans="1:4" s="326" customFormat="1" ht="15.6" customHeight="1" x14ac:dyDescent="0.25">
      <c r="A1232" s="344" t="s">
        <v>31982</v>
      </c>
      <c r="B1232" s="345" t="s">
        <v>31983</v>
      </c>
      <c r="C1232" s="346" t="s">
        <v>7</v>
      </c>
      <c r="D1232" s="347">
        <v>2234.75</v>
      </c>
    </row>
    <row r="1233" spans="1:4" s="326" customFormat="1" ht="15.6" customHeight="1" x14ac:dyDescent="0.25">
      <c r="A1233" s="344" t="s">
        <v>31984</v>
      </c>
      <c r="B1233" s="345" t="s">
        <v>31985</v>
      </c>
      <c r="C1233" s="346" t="s">
        <v>7</v>
      </c>
      <c r="D1233" s="347">
        <v>813.34</v>
      </c>
    </row>
    <row r="1234" spans="1:4" s="326" customFormat="1" ht="15.6" customHeight="1" x14ac:dyDescent="0.25">
      <c r="A1234" s="344" t="s">
        <v>31986</v>
      </c>
      <c r="B1234" s="345" t="s">
        <v>31987</v>
      </c>
      <c r="C1234" s="346" t="s">
        <v>7</v>
      </c>
      <c r="D1234" s="347">
        <v>654.94000000000005</v>
      </c>
    </row>
    <row r="1235" spans="1:4" s="326" customFormat="1" ht="15.6" customHeight="1" x14ac:dyDescent="0.25">
      <c r="A1235" s="344" t="s">
        <v>31988</v>
      </c>
      <c r="B1235" s="345" t="s">
        <v>31989</v>
      </c>
      <c r="C1235" s="346" t="s">
        <v>7</v>
      </c>
      <c r="D1235" s="347">
        <v>1861.09</v>
      </c>
    </row>
    <row r="1236" spans="1:4" s="326" customFormat="1" ht="15.6" customHeight="1" x14ac:dyDescent="0.25">
      <c r="A1236" s="344" t="s">
        <v>31990</v>
      </c>
      <c r="B1236" s="345" t="s">
        <v>31991</v>
      </c>
      <c r="C1236" s="346" t="s">
        <v>7</v>
      </c>
      <c r="D1236" s="347">
        <v>228.77</v>
      </c>
    </row>
    <row r="1237" spans="1:4" s="326" customFormat="1" ht="15.6" customHeight="1" x14ac:dyDescent="0.25">
      <c r="A1237" s="344" t="s">
        <v>31992</v>
      </c>
      <c r="B1237" s="345" t="s">
        <v>31993</v>
      </c>
      <c r="C1237" s="346" t="s">
        <v>29847</v>
      </c>
      <c r="D1237" s="347">
        <v>1269.05</v>
      </c>
    </row>
    <row r="1238" spans="1:4" s="326" customFormat="1" ht="15.6" customHeight="1" x14ac:dyDescent="0.25">
      <c r="A1238" s="344" t="s">
        <v>31994</v>
      </c>
      <c r="B1238" s="345" t="s">
        <v>31995</v>
      </c>
      <c r="C1238" s="346" t="s">
        <v>7</v>
      </c>
      <c r="D1238" s="347">
        <v>257.61</v>
      </c>
    </row>
    <row r="1239" spans="1:4" s="326" customFormat="1" ht="15.6" customHeight="1" x14ac:dyDescent="0.25">
      <c r="A1239" s="344" t="s">
        <v>31996</v>
      </c>
      <c r="B1239" s="345" t="s">
        <v>31997</v>
      </c>
      <c r="C1239" s="346" t="s">
        <v>7</v>
      </c>
      <c r="D1239" s="347">
        <v>2126.9299999999998</v>
      </c>
    </row>
    <row r="1240" spans="1:4" s="326" customFormat="1" ht="15.6" customHeight="1" x14ac:dyDescent="0.25">
      <c r="A1240" s="344" t="s">
        <v>31998</v>
      </c>
      <c r="B1240" s="345" t="s">
        <v>31999</v>
      </c>
      <c r="C1240" s="346" t="s">
        <v>7</v>
      </c>
      <c r="D1240" s="347">
        <v>1762.35</v>
      </c>
    </row>
    <row r="1241" spans="1:4" s="326" customFormat="1" ht="15.6" customHeight="1" x14ac:dyDescent="0.25">
      <c r="A1241" s="344" t="s">
        <v>32000</v>
      </c>
      <c r="B1241" s="345" t="s">
        <v>32001</v>
      </c>
      <c r="C1241" s="346" t="s">
        <v>7</v>
      </c>
      <c r="D1241" s="347">
        <v>517.65</v>
      </c>
    </row>
    <row r="1242" spans="1:4" s="326" customFormat="1" ht="15.6" customHeight="1" x14ac:dyDescent="0.25">
      <c r="A1242" s="344" t="s">
        <v>32002</v>
      </c>
      <c r="B1242" s="345" t="s">
        <v>32003</v>
      </c>
      <c r="C1242" s="346" t="s">
        <v>7</v>
      </c>
      <c r="D1242" s="347">
        <v>899.72</v>
      </c>
    </row>
    <row r="1243" spans="1:4" s="326" customFormat="1" ht="15.6" customHeight="1" x14ac:dyDescent="0.25">
      <c r="A1243" s="344" t="s">
        <v>32004</v>
      </c>
      <c r="B1243" s="345" t="s">
        <v>32005</v>
      </c>
      <c r="C1243" s="346" t="s">
        <v>7</v>
      </c>
      <c r="D1243" s="347">
        <v>530.12</v>
      </c>
    </row>
    <row r="1244" spans="1:4" s="326" customFormat="1" ht="15.6" customHeight="1" x14ac:dyDescent="0.25">
      <c r="A1244" s="344" t="s">
        <v>32006</v>
      </c>
      <c r="B1244" s="345" t="s">
        <v>32007</v>
      </c>
      <c r="C1244" s="346" t="s">
        <v>14</v>
      </c>
      <c r="D1244" s="347">
        <v>234.51</v>
      </c>
    </row>
    <row r="1245" spans="1:4" s="326" customFormat="1" ht="15.6" customHeight="1" x14ac:dyDescent="0.25">
      <c r="A1245" s="344" t="s">
        <v>32008</v>
      </c>
      <c r="B1245" s="345" t="s">
        <v>32009</v>
      </c>
      <c r="C1245" s="346"/>
      <c r="D1245" s="347"/>
    </row>
    <row r="1246" spans="1:4" s="326" customFormat="1" ht="15.6" customHeight="1" x14ac:dyDescent="0.25">
      <c r="A1246" s="344" t="s">
        <v>32010</v>
      </c>
      <c r="B1246" s="345" t="s">
        <v>32011</v>
      </c>
      <c r="C1246" s="346" t="s">
        <v>7</v>
      </c>
      <c r="D1246" s="347">
        <v>292.85000000000002</v>
      </c>
    </row>
    <row r="1247" spans="1:4" s="326" customFormat="1" ht="15.6" customHeight="1" x14ac:dyDescent="0.25">
      <c r="A1247" s="344" t="s">
        <v>32012</v>
      </c>
      <c r="B1247" s="345" t="s">
        <v>32013</v>
      </c>
      <c r="C1247" s="346" t="s">
        <v>8</v>
      </c>
      <c r="D1247" s="347">
        <v>593.32000000000005</v>
      </c>
    </row>
    <row r="1248" spans="1:4" s="326" customFormat="1" ht="15.6" customHeight="1" x14ac:dyDescent="0.25">
      <c r="A1248" s="344" t="s">
        <v>32014</v>
      </c>
      <c r="B1248" s="345" t="s">
        <v>32015</v>
      </c>
      <c r="C1248" s="346" t="s">
        <v>8</v>
      </c>
      <c r="D1248" s="347">
        <v>595.67999999999995</v>
      </c>
    </row>
    <row r="1249" spans="1:4" s="326" customFormat="1" ht="15.6" customHeight="1" x14ac:dyDescent="0.25">
      <c r="A1249" s="344" t="s">
        <v>32016</v>
      </c>
      <c r="B1249" s="345" t="s">
        <v>32017</v>
      </c>
      <c r="C1249" s="346" t="s">
        <v>8</v>
      </c>
      <c r="D1249" s="347">
        <v>600.01</v>
      </c>
    </row>
    <row r="1250" spans="1:4" s="326" customFormat="1" ht="15.6" customHeight="1" x14ac:dyDescent="0.25">
      <c r="A1250" s="344" t="s">
        <v>32018</v>
      </c>
      <c r="B1250" s="345" t="s">
        <v>32019</v>
      </c>
      <c r="C1250" s="346" t="s">
        <v>8</v>
      </c>
      <c r="D1250" s="347">
        <v>620.12</v>
      </c>
    </row>
    <row r="1251" spans="1:4" s="326" customFormat="1" ht="15.6" customHeight="1" x14ac:dyDescent="0.25">
      <c r="A1251" s="344" t="s">
        <v>32020</v>
      </c>
      <c r="B1251" s="345" t="s">
        <v>32021</v>
      </c>
      <c r="C1251" s="346" t="s">
        <v>8</v>
      </c>
      <c r="D1251" s="347">
        <v>767.76</v>
      </c>
    </row>
    <row r="1252" spans="1:4" s="326" customFormat="1" ht="15.6" customHeight="1" x14ac:dyDescent="0.25">
      <c r="A1252" s="344" t="s">
        <v>32022</v>
      </c>
      <c r="B1252" s="345" t="s">
        <v>32023</v>
      </c>
      <c r="C1252" s="346" t="s">
        <v>8</v>
      </c>
      <c r="D1252" s="347">
        <v>939.88</v>
      </c>
    </row>
    <row r="1253" spans="1:4" s="326" customFormat="1" ht="15.6" customHeight="1" x14ac:dyDescent="0.25">
      <c r="A1253" s="344" t="s">
        <v>32024</v>
      </c>
      <c r="B1253" s="345" t="s">
        <v>32025</v>
      </c>
      <c r="C1253" s="346" t="s">
        <v>8</v>
      </c>
      <c r="D1253" s="347">
        <v>1023.42</v>
      </c>
    </row>
    <row r="1254" spans="1:4" s="326" customFormat="1" ht="15.6" customHeight="1" x14ac:dyDescent="0.25">
      <c r="A1254" s="344" t="s">
        <v>32026</v>
      </c>
      <c r="B1254" s="345" t="s">
        <v>32027</v>
      </c>
      <c r="C1254" s="346" t="s">
        <v>8</v>
      </c>
      <c r="D1254" s="347">
        <v>371.22</v>
      </c>
    </row>
    <row r="1255" spans="1:4" s="326" customFormat="1" ht="15.6" customHeight="1" x14ac:dyDescent="0.25">
      <c r="A1255" s="344" t="s">
        <v>32028</v>
      </c>
      <c r="B1255" s="345" t="s">
        <v>32029</v>
      </c>
      <c r="C1255" s="346" t="s">
        <v>8</v>
      </c>
      <c r="D1255" s="347">
        <v>377.91</v>
      </c>
    </row>
    <row r="1256" spans="1:4" s="326" customFormat="1" ht="15.6" customHeight="1" x14ac:dyDescent="0.25">
      <c r="A1256" s="344" t="s">
        <v>32030</v>
      </c>
      <c r="B1256" s="345" t="s">
        <v>32031</v>
      </c>
      <c r="C1256" s="346" t="s">
        <v>8</v>
      </c>
      <c r="D1256" s="347">
        <v>398.02</v>
      </c>
    </row>
    <row r="1257" spans="1:4" s="326" customFormat="1" ht="15.6" customHeight="1" x14ac:dyDescent="0.25">
      <c r="A1257" s="344" t="s">
        <v>32032</v>
      </c>
      <c r="B1257" s="345" t="s">
        <v>32033</v>
      </c>
      <c r="C1257" s="346" t="s">
        <v>8</v>
      </c>
      <c r="D1257" s="347">
        <v>1115.8599999999999</v>
      </c>
    </row>
    <row r="1258" spans="1:4" s="326" customFormat="1" ht="15.6" customHeight="1" x14ac:dyDescent="0.25">
      <c r="A1258" s="344" t="s">
        <v>32034</v>
      </c>
      <c r="B1258" s="345" t="s">
        <v>32035</v>
      </c>
      <c r="C1258" s="346" t="s">
        <v>8</v>
      </c>
      <c r="D1258" s="347">
        <v>1122.55</v>
      </c>
    </row>
    <row r="1259" spans="1:4" s="326" customFormat="1" ht="15.6" customHeight="1" x14ac:dyDescent="0.25">
      <c r="A1259" s="344" t="s">
        <v>32036</v>
      </c>
      <c r="B1259" s="345" t="s">
        <v>32037</v>
      </c>
      <c r="C1259" s="346" t="s">
        <v>8</v>
      </c>
      <c r="D1259" s="347">
        <v>1639.49</v>
      </c>
    </row>
    <row r="1260" spans="1:4" s="326" customFormat="1" ht="15.6" customHeight="1" x14ac:dyDescent="0.25">
      <c r="A1260" s="344" t="s">
        <v>32038</v>
      </c>
      <c r="B1260" s="345" t="s">
        <v>32039</v>
      </c>
      <c r="C1260" s="346" t="s">
        <v>8</v>
      </c>
      <c r="D1260" s="347">
        <v>1670.19</v>
      </c>
    </row>
    <row r="1261" spans="1:4" s="326" customFormat="1" ht="15.6" customHeight="1" x14ac:dyDescent="0.25">
      <c r="A1261" s="344" t="s">
        <v>32040</v>
      </c>
      <c r="B1261" s="345" t="s">
        <v>32041</v>
      </c>
      <c r="C1261" s="346" t="s">
        <v>8</v>
      </c>
      <c r="D1261" s="347">
        <v>1716.68</v>
      </c>
    </row>
    <row r="1262" spans="1:4" s="326" customFormat="1" ht="15.6" customHeight="1" x14ac:dyDescent="0.25">
      <c r="A1262" s="344" t="s">
        <v>32042</v>
      </c>
      <c r="B1262" s="345" t="s">
        <v>32043</v>
      </c>
      <c r="C1262" s="346" t="s">
        <v>8</v>
      </c>
      <c r="D1262" s="347">
        <v>2014.5</v>
      </c>
    </row>
    <row r="1263" spans="1:4" s="326" customFormat="1" ht="15.6" customHeight="1" x14ac:dyDescent="0.25">
      <c r="A1263" s="344" t="s">
        <v>32044</v>
      </c>
      <c r="B1263" s="345" t="s">
        <v>32045</v>
      </c>
      <c r="C1263" s="346" t="s">
        <v>8</v>
      </c>
      <c r="D1263" s="347">
        <v>2133.38</v>
      </c>
    </row>
    <row r="1264" spans="1:4" s="326" customFormat="1" ht="15.6" customHeight="1" x14ac:dyDescent="0.25">
      <c r="A1264" s="344" t="s">
        <v>32046</v>
      </c>
      <c r="B1264" s="345" t="s">
        <v>32047</v>
      </c>
      <c r="C1264" s="346" t="s">
        <v>8</v>
      </c>
      <c r="D1264" s="347">
        <v>1327.83</v>
      </c>
    </row>
    <row r="1265" spans="1:4" s="326" customFormat="1" ht="15.6" customHeight="1" x14ac:dyDescent="0.25">
      <c r="A1265" s="344" t="s">
        <v>32048</v>
      </c>
      <c r="B1265" s="345" t="s">
        <v>32049</v>
      </c>
      <c r="C1265" s="346" t="s">
        <v>8</v>
      </c>
      <c r="D1265" s="347">
        <v>1563.83</v>
      </c>
    </row>
    <row r="1266" spans="1:4" s="326" customFormat="1" ht="15.6" customHeight="1" x14ac:dyDescent="0.25">
      <c r="A1266" s="344" t="s">
        <v>32050</v>
      </c>
      <c r="B1266" s="345" t="s">
        <v>32051</v>
      </c>
      <c r="C1266" s="346" t="s">
        <v>8</v>
      </c>
      <c r="D1266" s="347">
        <v>894.6</v>
      </c>
    </row>
    <row r="1267" spans="1:4" s="326" customFormat="1" ht="15.6" customHeight="1" x14ac:dyDescent="0.25">
      <c r="A1267" s="344" t="s">
        <v>32052</v>
      </c>
      <c r="B1267" s="345" t="s">
        <v>32053</v>
      </c>
      <c r="C1267" s="346"/>
      <c r="D1267" s="347"/>
    </row>
    <row r="1268" spans="1:4" s="326" customFormat="1" ht="15.6" customHeight="1" x14ac:dyDescent="0.25">
      <c r="A1268" s="344" t="s">
        <v>32054</v>
      </c>
      <c r="B1268" s="345" t="s">
        <v>32055</v>
      </c>
      <c r="C1268" s="346" t="s">
        <v>7</v>
      </c>
      <c r="D1268" s="347">
        <v>298.47000000000003</v>
      </c>
    </row>
    <row r="1269" spans="1:4" s="326" customFormat="1" ht="15.6" customHeight="1" x14ac:dyDescent="0.25">
      <c r="A1269" s="344" t="s">
        <v>32056</v>
      </c>
      <c r="B1269" s="345" t="s">
        <v>32057</v>
      </c>
      <c r="C1269" s="346" t="s">
        <v>8</v>
      </c>
      <c r="D1269" s="347">
        <v>594.4</v>
      </c>
    </row>
    <row r="1270" spans="1:4" s="326" customFormat="1" ht="15.6" customHeight="1" x14ac:dyDescent="0.25">
      <c r="A1270" s="344" t="s">
        <v>32058</v>
      </c>
      <c r="B1270" s="345" t="s">
        <v>32059</v>
      </c>
      <c r="C1270" s="346" t="s">
        <v>8</v>
      </c>
      <c r="D1270" s="347">
        <v>600.95000000000005</v>
      </c>
    </row>
    <row r="1271" spans="1:4" s="326" customFormat="1" ht="15.6" customHeight="1" x14ac:dyDescent="0.25">
      <c r="A1271" s="344" t="s">
        <v>32060</v>
      </c>
      <c r="B1271" s="345" t="s">
        <v>32061</v>
      </c>
      <c r="C1271" s="346" t="s">
        <v>8</v>
      </c>
      <c r="D1271" s="347">
        <v>629.55999999999995</v>
      </c>
    </row>
    <row r="1272" spans="1:4" s="326" customFormat="1" ht="15.6" customHeight="1" x14ac:dyDescent="0.25">
      <c r="A1272" s="344" t="s">
        <v>32062</v>
      </c>
      <c r="B1272" s="345" t="s">
        <v>32063</v>
      </c>
      <c r="C1272" s="346"/>
      <c r="D1272" s="347"/>
    </row>
    <row r="1273" spans="1:4" s="326" customFormat="1" ht="15.6" customHeight="1" x14ac:dyDescent="0.25">
      <c r="A1273" s="344" t="s">
        <v>32064</v>
      </c>
      <c r="B1273" s="345" t="s">
        <v>32065</v>
      </c>
      <c r="C1273" s="346" t="s">
        <v>8</v>
      </c>
      <c r="D1273" s="347">
        <v>594.07000000000005</v>
      </c>
    </row>
    <row r="1274" spans="1:4" s="326" customFormat="1" ht="15.6" customHeight="1" x14ac:dyDescent="0.25">
      <c r="A1274" s="344" t="s">
        <v>32066</v>
      </c>
      <c r="B1274" s="345" t="s">
        <v>32067</v>
      </c>
      <c r="C1274" s="346"/>
      <c r="D1274" s="347"/>
    </row>
    <row r="1275" spans="1:4" s="326" customFormat="1" ht="15.6" customHeight="1" x14ac:dyDescent="0.25">
      <c r="A1275" s="344" t="s">
        <v>32068</v>
      </c>
      <c r="B1275" s="345" t="s">
        <v>32069</v>
      </c>
      <c r="C1275" s="346" t="s">
        <v>8</v>
      </c>
      <c r="D1275" s="347">
        <v>594.07000000000005</v>
      </c>
    </row>
    <row r="1276" spans="1:4" s="326" customFormat="1" ht="15.6" customHeight="1" x14ac:dyDescent="0.25">
      <c r="A1276" s="344" t="s">
        <v>32070</v>
      </c>
      <c r="B1276" s="345" t="s">
        <v>32071</v>
      </c>
      <c r="C1276" s="346" t="s">
        <v>8</v>
      </c>
      <c r="D1276" s="347">
        <v>610.76</v>
      </c>
    </row>
    <row r="1277" spans="1:4" s="326" customFormat="1" ht="15.6" customHeight="1" x14ac:dyDescent="0.25">
      <c r="A1277" s="344" t="s">
        <v>32072</v>
      </c>
      <c r="B1277" s="345" t="s">
        <v>32073</v>
      </c>
      <c r="C1277" s="346" t="s">
        <v>8</v>
      </c>
      <c r="D1277" s="347">
        <v>594.07000000000005</v>
      </c>
    </row>
    <row r="1278" spans="1:4" s="326" customFormat="1" ht="15.6" customHeight="1" x14ac:dyDescent="0.25">
      <c r="A1278" s="344" t="s">
        <v>32074</v>
      </c>
      <c r="B1278" s="345" t="s">
        <v>32075</v>
      </c>
      <c r="C1278" s="346" t="s">
        <v>8</v>
      </c>
      <c r="D1278" s="347">
        <v>737.98</v>
      </c>
    </row>
    <row r="1279" spans="1:4" s="326" customFormat="1" ht="15.6" customHeight="1" x14ac:dyDescent="0.25">
      <c r="A1279" s="344" t="s">
        <v>32076</v>
      </c>
      <c r="B1279" s="345" t="s">
        <v>32077</v>
      </c>
      <c r="C1279" s="346" t="s">
        <v>8</v>
      </c>
      <c r="D1279" s="347">
        <v>773.41</v>
      </c>
    </row>
    <row r="1280" spans="1:4" s="326" customFormat="1" ht="15.6" customHeight="1" x14ac:dyDescent="0.25">
      <c r="A1280" s="344" t="s">
        <v>32078</v>
      </c>
      <c r="B1280" s="345" t="s">
        <v>32079</v>
      </c>
      <c r="C1280" s="346" t="s">
        <v>8</v>
      </c>
      <c r="D1280" s="347">
        <v>864.49</v>
      </c>
    </row>
    <row r="1281" spans="1:4" s="326" customFormat="1" ht="15.6" customHeight="1" x14ac:dyDescent="0.25">
      <c r="A1281" s="344" t="s">
        <v>32080</v>
      </c>
      <c r="B1281" s="345" t="s">
        <v>32081</v>
      </c>
      <c r="C1281" s="346"/>
      <c r="D1281" s="347"/>
    </row>
    <row r="1282" spans="1:4" s="326" customFormat="1" ht="15.6" customHeight="1" x14ac:dyDescent="0.25">
      <c r="A1282" s="344" t="s">
        <v>32082</v>
      </c>
      <c r="B1282" s="345" t="s">
        <v>32083</v>
      </c>
      <c r="C1282" s="346" t="s">
        <v>8</v>
      </c>
      <c r="D1282" s="347">
        <v>50.85</v>
      </c>
    </row>
    <row r="1283" spans="1:4" s="326" customFormat="1" ht="15.6" customHeight="1" x14ac:dyDescent="0.25">
      <c r="A1283" s="344" t="s">
        <v>32084</v>
      </c>
      <c r="B1283" s="345" t="s">
        <v>32085</v>
      </c>
      <c r="C1283" s="346" t="s">
        <v>8</v>
      </c>
      <c r="D1283" s="347">
        <v>62.59</v>
      </c>
    </row>
    <row r="1284" spans="1:4" s="326" customFormat="1" ht="15.6" customHeight="1" x14ac:dyDescent="0.25">
      <c r="A1284" s="344" t="s">
        <v>32086</v>
      </c>
      <c r="B1284" s="345" t="s">
        <v>32087</v>
      </c>
      <c r="C1284" s="346" t="s">
        <v>14</v>
      </c>
      <c r="D1284" s="347">
        <v>1.95</v>
      </c>
    </row>
    <row r="1285" spans="1:4" s="326" customFormat="1" ht="15.6" customHeight="1" x14ac:dyDescent="0.25">
      <c r="A1285" s="344" t="s">
        <v>32088</v>
      </c>
      <c r="B1285" s="345" t="s">
        <v>32089</v>
      </c>
      <c r="C1285" s="346" t="s">
        <v>14</v>
      </c>
      <c r="D1285" s="347">
        <v>53.95</v>
      </c>
    </row>
    <row r="1286" spans="1:4" s="326" customFormat="1" ht="15.6" customHeight="1" x14ac:dyDescent="0.25">
      <c r="A1286" s="344" t="s">
        <v>32090</v>
      </c>
      <c r="B1286" s="345" t="s">
        <v>32091</v>
      </c>
      <c r="C1286" s="346" t="s">
        <v>7</v>
      </c>
      <c r="D1286" s="347">
        <v>1660</v>
      </c>
    </row>
    <row r="1287" spans="1:4" s="326" customFormat="1" ht="15.6" customHeight="1" x14ac:dyDescent="0.25">
      <c r="A1287" s="344" t="s">
        <v>32092</v>
      </c>
      <c r="B1287" s="345" t="s">
        <v>32093</v>
      </c>
      <c r="C1287" s="346" t="s">
        <v>14</v>
      </c>
      <c r="D1287" s="347">
        <v>8.67</v>
      </c>
    </row>
    <row r="1288" spans="1:4" s="326" customFormat="1" ht="15.6" customHeight="1" x14ac:dyDescent="0.25">
      <c r="A1288" s="344" t="s">
        <v>32094</v>
      </c>
      <c r="B1288" s="345" t="s">
        <v>32095</v>
      </c>
      <c r="C1288" s="346" t="s">
        <v>8</v>
      </c>
      <c r="D1288" s="347">
        <v>274.55</v>
      </c>
    </row>
    <row r="1289" spans="1:4" s="326" customFormat="1" ht="15.6" customHeight="1" x14ac:dyDescent="0.25">
      <c r="A1289" s="344" t="s">
        <v>32096</v>
      </c>
      <c r="B1289" s="345" t="s">
        <v>32097</v>
      </c>
      <c r="C1289" s="346" t="s">
        <v>7</v>
      </c>
      <c r="D1289" s="347">
        <v>1088.46</v>
      </c>
    </row>
    <row r="1290" spans="1:4" s="326" customFormat="1" ht="15.6" customHeight="1" x14ac:dyDescent="0.25">
      <c r="A1290" s="344" t="s">
        <v>32098</v>
      </c>
      <c r="B1290" s="345" t="s">
        <v>32099</v>
      </c>
      <c r="C1290" s="346" t="s">
        <v>7</v>
      </c>
      <c r="D1290" s="347">
        <v>142.11000000000001</v>
      </c>
    </row>
    <row r="1291" spans="1:4" s="326" customFormat="1" ht="15.6" customHeight="1" x14ac:dyDescent="0.25">
      <c r="A1291" s="344" t="s">
        <v>32100</v>
      </c>
      <c r="B1291" s="345" t="s">
        <v>32101</v>
      </c>
      <c r="C1291" s="346" t="s">
        <v>7</v>
      </c>
      <c r="D1291" s="347">
        <v>469.59</v>
      </c>
    </row>
    <row r="1292" spans="1:4" s="326" customFormat="1" ht="15.6" customHeight="1" x14ac:dyDescent="0.25">
      <c r="A1292" s="344" t="s">
        <v>32102</v>
      </c>
      <c r="B1292" s="345" t="s">
        <v>32103</v>
      </c>
      <c r="C1292" s="346" t="s">
        <v>8</v>
      </c>
      <c r="D1292" s="347">
        <v>272.86</v>
      </c>
    </row>
    <row r="1293" spans="1:4" s="326" customFormat="1" ht="15.6" customHeight="1" x14ac:dyDescent="0.25">
      <c r="A1293" s="344" t="s">
        <v>32104</v>
      </c>
      <c r="B1293" s="345" t="s">
        <v>32105</v>
      </c>
      <c r="C1293" s="346" t="s">
        <v>8</v>
      </c>
      <c r="D1293" s="347">
        <v>275.22000000000003</v>
      </c>
    </row>
    <row r="1294" spans="1:4" s="326" customFormat="1" ht="15.6" customHeight="1" x14ac:dyDescent="0.25">
      <c r="A1294" s="344" t="s">
        <v>32106</v>
      </c>
      <c r="B1294" s="345" t="s">
        <v>32107</v>
      </c>
      <c r="C1294" s="346" t="s">
        <v>8</v>
      </c>
      <c r="D1294" s="347">
        <v>279.55</v>
      </c>
    </row>
    <row r="1295" spans="1:4" s="326" customFormat="1" ht="15.6" customHeight="1" x14ac:dyDescent="0.25">
      <c r="A1295" s="344" t="s">
        <v>32108</v>
      </c>
      <c r="B1295" s="345" t="s">
        <v>32109</v>
      </c>
      <c r="C1295" s="346" t="s">
        <v>8</v>
      </c>
      <c r="D1295" s="347">
        <v>299.66000000000003</v>
      </c>
    </row>
    <row r="1296" spans="1:4" s="326" customFormat="1" ht="15.6" customHeight="1" x14ac:dyDescent="0.25">
      <c r="A1296" s="344" t="s">
        <v>32110</v>
      </c>
      <c r="B1296" s="345" t="s">
        <v>32111</v>
      </c>
      <c r="C1296" s="346" t="s">
        <v>8</v>
      </c>
      <c r="D1296" s="347">
        <v>1042.5999999999999</v>
      </c>
    </row>
    <row r="1297" spans="1:4" s="326" customFormat="1" ht="15.6" customHeight="1" x14ac:dyDescent="0.25">
      <c r="A1297" s="344" t="s">
        <v>32112</v>
      </c>
      <c r="B1297" s="345" t="s">
        <v>32113</v>
      </c>
      <c r="C1297" s="346" t="s">
        <v>8</v>
      </c>
      <c r="D1297" s="347">
        <v>1159.24</v>
      </c>
    </row>
    <row r="1298" spans="1:4" s="326" customFormat="1" ht="15.6" customHeight="1" x14ac:dyDescent="0.25">
      <c r="A1298" s="344" t="s">
        <v>32114</v>
      </c>
      <c r="B1298" s="345" t="s">
        <v>32115</v>
      </c>
      <c r="C1298" s="346" t="s">
        <v>8</v>
      </c>
      <c r="D1298" s="347">
        <v>1143.94</v>
      </c>
    </row>
    <row r="1299" spans="1:4" s="326" customFormat="1" ht="15.6" customHeight="1" x14ac:dyDescent="0.25">
      <c r="A1299" s="344" t="s">
        <v>32116</v>
      </c>
      <c r="B1299" s="345" t="s">
        <v>32117</v>
      </c>
      <c r="C1299" s="346" t="s">
        <v>7</v>
      </c>
      <c r="D1299" s="347">
        <v>1258.21</v>
      </c>
    </row>
    <row r="1300" spans="1:4" s="326" customFormat="1" ht="15.6" customHeight="1" x14ac:dyDescent="0.25">
      <c r="A1300" s="344" t="s">
        <v>32118</v>
      </c>
      <c r="B1300" s="345" t="s">
        <v>32119</v>
      </c>
      <c r="C1300" s="346"/>
      <c r="D1300" s="347"/>
    </row>
    <row r="1301" spans="1:4" s="326" customFormat="1" ht="15.6" customHeight="1" x14ac:dyDescent="0.25">
      <c r="A1301" s="344" t="s">
        <v>32120</v>
      </c>
      <c r="B1301" s="345" t="s">
        <v>32121</v>
      </c>
      <c r="C1301" s="346"/>
      <c r="D1301" s="347"/>
    </row>
    <row r="1302" spans="1:4" s="326" customFormat="1" ht="15.6" customHeight="1" x14ac:dyDescent="0.25">
      <c r="A1302" s="344" t="s">
        <v>32122</v>
      </c>
      <c r="B1302" s="345" t="s">
        <v>32123</v>
      </c>
      <c r="C1302" s="346" t="s">
        <v>7</v>
      </c>
      <c r="D1302" s="347">
        <v>477.64</v>
      </c>
    </row>
    <row r="1303" spans="1:4" s="326" customFormat="1" ht="15.6" customHeight="1" x14ac:dyDescent="0.25">
      <c r="A1303" s="344" t="s">
        <v>32124</v>
      </c>
      <c r="B1303" s="345" t="s">
        <v>32125</v>
      </c>
      <c r="C1303" s="346" t="s">
        <v>7</v>
      </c>
      <c r="D1303" s="347">
        <v>1248.27</v>
      </c>
    </row>
    <row r="1304" spans="1:4" s="326" customFormat="1" ht="15.6" customHeight="1" x14ac:dyDescent="0.25">
      <c r="A1304" s="344" t="s">
        <v>32126</v>
      </c>
      <c r="B1304" s="345" t="s">
        <v>32127</v>
      </c>
      <c r="C1304" s="346" t="s">
        <v>7</v>
      </c>
      <c r="D1304" s="347">
        <v>884.19</v>
      </c>
    </row>
    <row r="1305" spans="1:4" s="326" customFormat="1" ht="15.6" customHeight="1" x14ac:dyDescent="0.25">
      <c r="A1305" s="344" t="s">
        <v>32128</v>
      </c>
      <c r="B1305" s="345" t="s">
        <v>32129</v>
      </c>
      <c r="C1305" s="346" t="s">
        <v>7</v>
      </c>
      <c r="D1305" s="347">
        <v>860.47</v>
      </c>
    </row>
    <row r="1306" spans="1:4" s="326" customFormat="1" ht="15.6" customHeight="1" x14ac:dyDescent="0.25">
      <c r="A1306" s="344" t="s">
        <v>32130</v>
      </c>
      <c r="B1306" s="345" t="s">
        <v>32131</v>
      </c>
      <c r="C1306" s="346" t="s">
        <v>7</v>
      </c>
      <c r="D1306" s="347">
        <v>522.23</v>
      </c>
    </row>
    <row r="1307" spans="1:4" s="326" customFormat="1" ht="15.6" customHeight="1" x14ac:dyDescent="0.25">
      <c r="A1307" s="344" t="s">
        <v>32132</v>
      </c>
      <c r="B1307" s="345" t="s">
        <v>32133</v>
      </c>
      <c r="C1307" s="346" t="s">
        <v>7</v>
      </c>
      <c r="D1307" s="347">
        <v>943.59</v>
      </c>
    </row>
    <row r="1308" spans="1:4" s="326" customFormat="1" ht="15.6" customHeight="1" x14ac:dyDescent="0.25">
      <c r="A1308" s="344" t="s">
        <v>32134</v>
      </c>
      <c r="B1308" s="345" t="s">
        <v>32135</v>
      </c>
      <c r="C1308" s="346" t="s">
        <v>7</v>
      </c>
      <c r="D1308" s="347">
        <v>263.77999999999997</v>
      </c>
    </row>
    <row r="1309" spans="1:4" s="326" customFormat="1" ht="15.6" customHeight="1" x14ac:dyDescent="0.25">
      <c r="A1309" s="344" t="s">
        <v>32136</v>
      </c>
      <c r="B1309" s="345" t="s">
        <v>32137</v>
      </c>
      <c r="C1309" s="346" t="s">
        <v>7</v>
      </c>
      <c r="D1309" s="347">
        <v>792.59</v>
      </c>
    </row>
    <row r="1310" spans="1:4" s="326" customFormat="1" ht="15.6" customHeight="1" x14ac:dyDescent="0.25">
      <c r="A1310" s="344" t="s">
        <v>32138</v>
      </c>
      <c r="B1310" s="345" t="s">
        <v>32139</v>
      </c>
      <c r="C1310" s="346" t="s">
        <v>7</v>
      </c>
      <c r="D1310" s="347">
        <v>757.12</v>
      </c>
    </row>
    <row r="1311" spans="1:4" s="326" customFormat="1" ht="15.6" customHeight="1" x14ac:dyDescent="0.25">
      <c r="A1311" s="344" t="s">
        <v>32140</v>
      </c>
      <c r="B1311" s="345" t="s">
        <v>32141</v>
      </c>
      <c r="C1311" s="346" t="s">
        <v>7</v>
      </c>
      <c r="D1311" s="347">
        <v>1754.18</v>
      </c>
    </row>
    <row r="1312" spans="1:4" s="326" customFormat="1" ht="15.6" customHeight="1" x14ac:dyDescent="0.25">
      <c r="A1312" s="344" t="s">
        <v>32142</v>
      </c>
      <c r="B1312" s="345" t="s">
        <v>32143</v>
      </c>
      <c r="C1312" s="346" t="s">
        <v>7</v>
      </c>
      <c r="D1312" s="347">
        <v>1191.56</v>
      </c>
    </row>
    <row r="1313" spans="1:4" s="326" customFormat="1" ht="15.6" customHeight="1" x14ac:dyDescent="0.25">
      <c r="A1313" s="344" t="s">
        <v>32144</v>
      </c>
      <c r="B1313" s="345" t="s">
        <v>32145</v>
      </c>
      <c r="C1313" s="346"/>
      <c r="D1313" s="347"/>
    </row>
    <row r="1314" spans="1:4" s="326" customFormat="1" ht="15.6" customHeight="1" x14ac:dyDescent="0.25">
      <c r="A1314" s="344" t="s">
        <v>32146</v>
      </c>
      <c r="B1314" s="345" t="s">
        <v>32147</v>
      </c>
      <c r="C1314" s="346" t="s">
        <v>7</v>
      </c>
      <c r="D1314" s="347">
        <v>1052.03</v>
      </c>
    </row>
    <row r="1315" spans="1:4" s="326" customFormat="1" ht="15.6" customHeight="1" x14ac:dyDescent="0.25">
      <c r="A1315" s="344" t="s">
        <v>32148</v>
      </c>
      <c r="B1315" s="345" t="s">
        <v>32149</v>
      </c>
      <c r="C1315" s="346" t="s">
        <v>7</v>
      </c>
      <c r="D1315" s="347">
        <v>924.54</v>
      </c>
    </row>
    <row r="1316" spans="1:4" s="326" customFormat="1" ht="15.6" customHeight="1" x14ac:dyDescent="0.25">
      <c r="A1316" s="344" t="s">
        <v>32150</v>
      </c>
      <c r="B1316" s="345" t="s">
        <v>32151</v>
      </c>
      <c r="C1316" s="346" t="s">
        <v>8</v>
      </c>
      <c r="D1316" s="347">
        <v>1642.16</v>
      </c>
    </row>
    <row r="1317" spans="1:4" s="326" customFormat="1" ht="15.6" customHeight="1" x14ac:dyDescent="0.25">
      <c r="A1317" s="344" t="s">
        <v>32152</v>
      </c>
      <c r="B1317" s="345" t="s">
        <v>32153</v>
      </c>
      <c r="C1317" s="346" t="s">
        <v>8</v>
      </c>
      <c r="D1317" s="347">
        <v>1518.53</v>
      </c>
    </row>
    <row r="1318" spans="1:4" s="326" customFormat="1" ht="15.6" customHeight="1" x14ac:dyDescent="0.25">
      <c r="A1318" s="344" t="s">
        <v>32154</v>
      </c>
      <c r="B1318" s="345" t="s">
        <v>32155</v>
      </c>
      <c r="C1318" s="346" t="s">
        <v>7</v>
      </c>
      <c r="D1318" s="347">
        <v>1106.27</v>
      </c>
    </row>
    <row r="1319" spans="1:4" s="326" customFormat="1" ht="15.6" customHeight="1" x14ac:dyDescent="0.25">
      <c r="A1319" s="344" t="s">
        <v>32156</v>
      </c>
      <c r="B1319" s="345" t="s">
        <v>32157</v>
      </c>
      <c r="C1319" s="346" t="s">
        <v>8</v>
      </c>
      <c r="D1319" s="347">
        <v>2341.23</v>
      </c>
    </row>
    <row r="1320" spans="1:4" s="326" customFormat="1" ht="15.6" customHeight="1" x14ac:dyDescent="0.25">
      <c r="A1320" s="344" t="s">
        <v>32158</v>
      </c>
      <c r="B1320" s="345" t="s">
        <v>32159</v>
      </c>
      <c r="C1320" s="346" t="s">
        <v>8</v>
      </c>
      <c r="D1320" s="347">
        <v>2416.7800000000002</v>
      </c>
    </row>
    <row r="1321" spans="1:4" s="326" customFormat="1" ht="15.6" customHeight="1" x14ac:dyDescent="0.25">
      <c r="A1321" s="344" t="s">
        <v>32160</v>
      </c>
      <c r="B1321" s="345" t="s">
        <v>32161</v>
      </c>
      <c r="C1321" s="346" t="s">
        <v>7</v>
      </c>
      <c r="D1321" s="347">
        <v>975.84</v>
      </c>
    </row>
    <row r="1322" spans="1:4" s="326" customFormat="1" ht="15.6" customHeight="1" x14ac:dyDescent="0.25">
      <c r="A1322" s="344" t="s">
        <v>32162</v>
      </c>
      <c r="B1322" s="345" t="s">
        <v>32163</v>
      </c>
      <c r="C1322" s="346" t="s">
        <v>7</v>
      </c>
      <c r="D1322" s="347">
        <v>624.32000000000005</v>
      </c>
    </row>
    <row r="1323" spans="1:4" s="326" customFormat="1" ht="15.6" customHeight="1" x14ac:dyDescent="0.25">
      <c r="A1323" s="344" t="s">
        <v>32164</v>
      </c>
      <c r="B1323" s="345" t="s">
        <v>32165</v>
      </c>
      <c r="C1323" s="346" t="s">
        <v>7</v>
      </c>
      <c r="D1323" s="347">
        <v>1625.58</v>
      </c>
    </row>
    <row r="1324" spans="1:4" s="326" customFormat="1" ht="15.6" customHeight="1" x14ac:dyDescent="0.25">
      <c r="A1324" s="344" t="s">
        <v>32166</v>
      </c>
      <c r="B1324" s="345" t="s">
        <v>32167</v>
      </c>
      <c r="C1324" s="346" t="s">
        <v>7</v>
      </c>
      <c r="D1324" s="347">
        <v>928.01</v>
      </c>
    </row>
    <row r="1325" spans="1:4" s="326" customFormat="1" ht="15.6" customHeight="1" x14ac:dyDescent="0.25">
      <c r="A1325" s="344" t="s">
        <v>32168</v>
      </c>
      <c r="B1325" s="345" t="s">
        <v>32169</v>
      </c>
      <c r="C1325" s="346" t="s">
        <v>7</v>
      </c>
      <c r="D1325" s="347">
        <v>887.23</v>
      </c>
    </row>
    <row r="1326" spans="1:4" s="326" customFormat="1" ht="15.6" customHeight="1" x14ac:dyDescent="0.25">
      <c r="A1326" s="344" t="s">
        <v>32170</v>
      </c>
      <c r="B1326" s="345" t="s">
        <v>32171</v>
      </c>
      <c r="C1326" s="346" t="s">
        <v>7</v>
      </c>
      <c r="D1326" s="347">
        <v>702.33</v>
      </c>
    </row>
    <row r="1327" spans="1:4" s="326" customFormat="1" ht="15.6" customHeight="1" x14ac:dyDescent="0.25">
      <c r="A1327" s="344" t="s">
        <v>32172</v>
      </c>
      <c r="B1327" s="345" t="s">
        <v>32173</v>
      </c>
      <c r="C1327" s="346" t="s">
        <v>7</v>
      </c>
      <c r="D1327" s="347">
        <v>1373.53</v>
      </c>
    </row>
    <row r="1328" spans="1:4" s="326" customFormat="1" ht="15.6" customHeight="1" x14ac:dyDescent="0.25">
      <c r="A1328" s="344" t="s">
        <v>32174</v>
      </c>
      <c r="B1328" s="345" t="s">
        <v>32175</v>
      </c>
      <c r="C1328" s="346" t="s">
        <v>7</v>
      </c>
      <c r="D1328" s="347">
        <v>2019.81</v>
      </c>
    </row>
    <row r="1329" spans="1:4" s="326" customFormat="1" ht="15.6" customHeight="1" x14ac:dyDescent="0.25">
      <c r="A1329" s="344" t="s">
        <v>32176</v>
      </c>
      <c r="B1329" s="345" t="s">
        <v>32177</v>
      </c>
      <c r="C1329" s="346" t="s">
        <v>7</v>
      </c>
      <c r="D1329" s="347">
        <v>1574.04</v>
      </c>
    </row>
    <row r="1330" spans="1:4" s="326" customFormat="1" ht="15.6" customHeight="1" x14ac:dyDescent="0.25">
      <c r="A1330" s="344" t="s">
        <v>32178</v>
      </c>
      <c r="B1330" s="345" t="s">
        <v>32179</v>
      </c>
      <c r="C1330" s="346" t="s">
        <v>7</v>
      </c>
      <c r="D1330" s="347">
        <v>990.18</v>
      </c>
    </row>
    <row r="1331" spans="1:4" s="326" customFormat="1" ht="15.6" customHeight="1" x14ac:dyDescent="0.25">
      <c r="A1331" s="344" t="s">
        <v>32180</v>
      </c>
      <c r="B1331" s="348" t="s">
        <v>32181</v>
      </c>
      <c r="C1331" s="346" t="s">
        <v>7</v>
      </c>
      <c r="D1331" s="347">
        <v>964.28</v>
      </c>
    </row>
    <row r="1332" spans="1:4" s="326" customFormat="1" ht="15.6" customHeight="1" x14ac:dyDescent="0.25">
      <c r="A1332" s="344" t="s">
        <v>32182</v>
      </c>
      <c r="B1332" s="345" t="s">
        <v>32183</v>
      </c>
      <c r="C1332" s="346" t="s">
        <v>7</v>
      </c>
      <c r="D1332" s="347">
        <v>2057.9899999999998</v>
      </c>
    </row>
    <row r="1333" spans="1:4" s="326" customFormat="1" ht="15.6" customHeight="1" x14ac:dyDescent="0.25">
      <c r="A1333" s="344" t="s">
        <v>32184</v>
      </c>
      <c r="B1333" s="345" t="s">
        <v>32185</v>
      </c>
      <c r="C1333" s="346" t="s">
        <v>7</v>
      </c>
      <c r="D1333" s="347">
        <v>1469.08</v>
      </c>
    </row>
    <row r="1334" spans="1:4" s="326" customFormat="1" ht="15.6" customHeight="1" x14ac:dyDescent="0.25">
      <c r="A1334" s="344" t="s">
        <v>32186</v>
      </c>
      <c r="B1334" s="345" t="s">
        <v>32187</v>
      </c>
      <c r="C1334" s="346" t="s">
        <v>7</v>
      </c>
      <c r="D1334" s="347">
        <v>1628.2</v>
      </c>
    </row>
    <row r="1335" spans="1:4" s="326" customFormat="1" ht="15.6" customHeight="1" x14ac:dyDescent="0.25">
      <c r="A1335" s="344" t="s">
        <v>32188</v>
      </c>
      <c r="B1335" s="345" t="s">
        <v>32189</v>
      </c>
      <c r="C1335" s="346" t="s">
        <v>7</v>
      </c>
      <c r="D1335" s="347">
        <v>396.48</v>
      </c>
    </row>
    <row r="1336" spans="1:4" s="326" customFormat="1" ht="15.6" customHeight="1" x14ac:dyDescent="0.25">
      <c r="A1336" s="344" t="s">
        <v>32190</v>
      </c>
      <c r="B1336" s="345" t="s">
        <v>32191</v>
      </c>
      <c r="C1336" s="346" t="s">
        <v>7</v>
      </c>
      <c r="D1336" s="347">
        <v>878.37</v>
      </c>
    </row>
    <row r="1337" spans="1:4" s="326" customFormat="1" ht="15.6" customHeight="1" x14ac:dyDescent="0.25">
      <c r="A1337" s="344" t="s">
        <v>32192</v>
      </c>
      <c r="B1337" s="345" t="s">
        <v>32193</v>
      </c>
      <c r="C1337" s="346" t="s">
        <v>7</v>
      </c>
      <c r="D1337" s="347">
        <v>1302.97</v>
      </c>
    </row>
    <row r="1338" spans="1:4" s="326" customFormat="1" ht="15.6" customHeight="1" x14ac:dyDescent="0.25">
      <c r="A1338" s="344" t="s">
        <v>32194</v>
      </c>
      <c r="B1338" s="345" t="s">
        <v>32195</v>
      </c>
      <c r="C1338" s="346" t="s">
        <v>7</v>
      </c>
      <c r="D1338" s="347">
        <v>6591.62</v>
      </c>
    </row>
    <row r="1339" spans="1:4" s="326" customFormat="1" ht="15.6" customHeight="1" x14ac:dyDescent="0.25">
      <c r="A1339" s="344" t="s">
        <v>32196</v>
      </c>
      <c r="B1339" s="345" t="s">
        <v>32197</v>
      </c>
      <c r="C1339" s="346" t="s">
        <v>7</v>
      </c>
      <c r="D1339" s="347">
        <v>988.19</v>
      </c>
    </row>
    <row r="1340" spans="1:4" s="326" customFormat="1" ht="15.6" customHeight="1" x14ac:dyDescent="0.25">
      <c r="A1340" s="344" t="s">
        <v>32198</v>
      </c>
      <c r="B1340" s="345" t="s">
        <v>32199</v>
      </c>
      <c r="C1340" s="346" t="s">
        <v>7</v>
      </c>
      <c r="D1340" s="347">
        <v>1630.98</v>
      </c>
    </row>
    <row r="1341" spans="1:4" s="326" customFormat="1" ht="15.6" customHeight="1" x14ac:dyDescent="0.25">
      <c r="A1341" s="344" t="s">
        <v>32200</v>
      </c>
      <c r="B1341" s="345" t="s">
        <v>32201</v>
      </c>
      <c r="C1341" s="346" t="s">
        <v>7</v>
      </c>
      <c r="D1341" s="347">
        <v>1382.71</v>
      </c>
    </row>
    <row r="1342" spans="1:4" s="326" customFormat="1" ht="15.6" customHeight="1" x14ac:dyDescent="0.25">
      <c r="A1342" s="344" t="s">
        <v>32202</v>
      </c>
      <c r="B1342" s="345" t="s">
        <v>32203</v>
      </c>
      <c r="C1342" s="346"/>
      <c r="D1342" s="347"/>
    </row>
    <row r="1343" spans="1:4" s="326" customFormat="1" ht="15.6" customHeight="1" x14ac:dyDescent="0.25">
      <c r="A1343" s="344" t="s">
        <v>32204</v>
      </c>
      <c r="B1343" s="345" t="s">
        <v>32205</v>
      </c>
      <c r="C1343" s="346" t="s">
        <v>14</v>
      </c>
      <c r="D1343" s="347">
        <v>902.97</v>
      </c>
    </row>
    <row r="1344" spans="1:4" s="326" customFormat="1" ht="15.6" customHeight="1" x14ac:dyDescent="0.25">
      <c r="A1344" s="344" t="s">
        <v>32206</v>
      </c>
      <c r="B1344" s="345" t="s">
        <v>32207</v>
      </c>
      <c r="C1344" s="346" t="s">
        <v>14</v>
      </c>
      <c r="D1344" s="347">
        <v>803.05</v>
      </c>
    </row>
    <row r="1345" spans="1:4" s="326" customFormat="1" ht="15.6" customHeight="1" x14ac:dyDescent="0.25">
      <c r="A1345" s="344" t="s">
        <v>32208</v>
      </c>
      <c r="B1345" s="345" t="s">
        <v>32209</v>
      </c>
      <c r="C1345" s="346" t="s">
        <v>14</v>
      </c>
      <c r="D1345" s="347">
        <v>1327.11</v>
      </c>
    </row>
    <row r="1346" spans="1:4" s="326" customFormat="1" ht="15.6" customHeight="1" x14ac:dyDescent="0.25">
      <c r="A1346" s="344" t="s">
        <v>32210</v>
      </c>
      <c r="B1346" s="345" t="s">
        <v>32211</v>
      </c>
      <c r="C1346" s="346" t="s">
        <v>7</v>
      </c>
      <c r="D1346" s="347">
        <v>1332.77</v>
      </c>
    </row>
    <row r="1347" spans="1:4" s="326" customFormat="1" ht="15.6" customHeight="1" x14ac:dyDescent="0.25">
      <c r="A1347" s="344" t="s">
        <v>32212</v>
      </c>
      <c r="B1347" s="345" t="s">
        <v>32213</v>
      </c>
      <c r="C1347" s="346" t="s">
        <v>7</v>
      </c>
      <c r="D1347" s="347">
        <v>1079.1199999999999</v>
      </c>
    </row>
    <row r="1348" spans="1:4" s="326" customFormat="1" ht="15.6" customHeight="1" x14ac:dyDescent="0.25">
      <c r="A1348" s="344" t="s">
        <v>32214</v>
      </c>
      <c r="B1348" s="345" t="s">
        <v>32215</v>
      </c>
      <c r="C1348" s="346" t="s">
        <v>7</v>
      </c>
      <c r="D1348" s="347">
        <v>1509.11</v>
      </c>
    </row>
    <row r="1349" spans="1:4" s="326" customFormat="1" ht="15.6" customHeight="1" x14ac:dyDescent="0.25">
      <c r="A1349" s="344" t="s">
        <v>32216</v>
      </c>
      <c r="B1349" s="345" t="s">
        <v>32217</v>
      </c>
      <c r="C1349" s="346" t="s">
        <v>7</v>
      </c>
      <c r="D1349" s="347">
        <v>1135.1099999999999</v>
      </c>
    </row>
    <row r="1350" spans="1:4" s="326" customFormat="1" ht="15.6" customHeight="1" x14ac:dyDescent="0.25">
      <c r="A1350" s="344" t="s">
        <v>32218</v>
      </c>
      <c r="B1350" s="345" t="s">
        <v>32219</v>
      </c>
      <c r="C1350" s="346" t="s">
        <v>7</v>
      </c>
      <c r="D1350" s="347">
        <v>745.59</v>
      </c>
    </row>
    <row r="1351" spans="1:4" s="326" customFormat="1" ht="15.6" customHeight="1" x14ac:dyDescent="0.25">
      <c r="A1351" s="344" t="s">
        <v>32220</v>
      </c>
      <c r="B1351" s="345" t="s">
        <v>32221</v>
      </c>
      <c r="C1351" s="346" t="s">
        <v>14</v>
      </c>
      <c r="D1351" s="347">
        <v>215.13</v>
      </c>
    </row>
    <row r="1352" spans="1:4" s="326" customFormat="1" ht="15.6" customHeight="1" x14ac:dyDescent="0.25">
      <c r="A1352" s="344" t="s">
        <v>32222</v>
      </c>
      <c r="B1352" s="345" t="s">
        <v>32223</v>
      </c>
      <c r="C1352" s="346" t="s">
        <v>14</v>
      </c>
      <c r="D1352" s="347">
        <v>248.21</v>
      </c>
    </row>
    <row r="1353" spans="1:4" s="326" customFormat="1" ht="15.6" customHeight="1" x14ac:dyDescent="0.25">
      <c r="A1353" s="344" t="s">
        <v>32224</v>
      </c>
      <c r="B1353" s="345" t="s">
        <v>32225</v>
      </c>
      <c r="C1353" s="346" t="s">
        <v>7</v>
      </c>
      <c r="D1353" s="347">
        <v>1337.93</v>
      </c>
    </row>
    <row r="1354" spans="1:4" s="326" customFormat="1" ht="15.6" customHeight="1" x14ac:dyDescent="0.25">
      <c r="A1354" s="344" t="s">
        <v>32226</v>
      </c>
      <c r="B1354" s="345" t="s">
        <v>32227</v>
      </c>
      <c r="C1354" s="346" t="s">
        <v>7</v>
      </c>
      <c r="D1354" s="347">
        <v>1526.9</v>
      </c>
    </row>
    <row r="1355" spans="1:4" s="326" customFormat="1" ht="15.6" customHeight="1" x14ac:dyDescent="0.25">
      <c r="A1355" s="344" t="s">
        <v>32228</v>
      </c>
      <c r="B1355" s="345" t="s">
        <v>32229</v>
      </c>
      <c r="C1355" s="346" t="s">
        <v>7</v>
      </c>
      <c r="D1355" s="347">
        <v>1275.73</v>
      </c>
    </row>
    <row r="1356" spans="1:4" s="326" customFormat="1" ht="15.6" customHeight="1" x14ac:dyDescent="0.25">
      <c r="A1356" s="344" t="s">
        <v>32230</v>
      </c>
      <c r="B1356" s="345" t="s">
        <v>32231</v>
      </c>
      <c r="C1356" s="346" t="s">
        <v>7</v>
      </c>
      <c r="D1356" s="347">
        <v>676.99</v>
      </c>
    </row>
    <row r="1357" spans="1:4" s="326" customFormat="1" ht="15.6" customHeight="1" x14ac:dyDescent="0.25">
      <c r="A1357" s="344" t="s">
        <v>32232</v>
      </c>
      <c r="B1357" s="345" t="s">
        <v>32233</v>
      </c>
      <c r="C1357" s="346" t="s">
        <v>7</v>
      </c>
      <c r="D1357" s="347">
        <v>575.80999999999995</v>
      </c>
    </row>
    <row r="1358" spans="1:4" s="326" customFormat="1" ht="15.6" customHeight="1" x14ac:dyDescent="0.25">
      <c r="A1358" s="344" t="s">
        <v>32234</v>
      </c>
      <c r="B1358" s="345" t="s">
        <v>32235</v>
      </c>
      <c r="C1358" s="346"/>
      <c r="D1358" s="347"/>
    </row>
    <row r="1359" spans="1:4" s="326" customFormat="1" ht="15.6" customHeight="1" x14ac:dyDescent="0.25">
      <c r="A1359" s="344" t="s">
        <v>32236</v>
      </c>
      <c r="B1359" s="345" t="s">
        <v>32237</v>
      </c>
      <c r="C1359" s="346" t="s">
        <v>7</v>
      </c>
      <c r="D1359" s="347">
        <v>3113.11</v>
      </c>
    </row>
    <row r="1360" spans="1:4" s="326" customFormat="1" ht="15.6" customHeight="1" x14ac:dyDescent="0.25">
      <c r="A1360" s="344" t="s">
        <v>32238</v>
      </c>
      <c r="B1360" s="345" t="s">
        <v>32239</v>
      </c>
      <c r="C1360" s="346" t="s">
        <v>7</v>
      </c>
      <c r="D1360" s="347">
        <v>1855.44</v>
      </c>
    </row>
    <row r="1361" spans="1:4" s="326" customFormat="1" ht="15.6" customHeight="1" x14ac:dyDescent="0.25">
      <c r="A1361" s="344" t="s">
        <v>32240</v>
      </c>
      <c r="B1361" s="345" t="s">
        <v>32241</v>
      </c>
      <c r="C1361" s="346" t="s">
        <v>7</v>
      </c>
      <c r="D1361" s="347">
        <v>1986.07</v>
      </c>
    </row>
    <row r="1362" spans="1:4" s="326" customFormat="1" ht="15.6" customHeight="1" x14ac:dyDescent="0.25">
      <c r="A1362" s="344" t="s">
        <v>32242</v>
      </c>
      <c r="B1362" s="345" t="s">
        <v>32243</v>
      </c>
      <c r="C1362" s="346" t="s">
        <v>7</v>
      </c>
      <c r="D1362" s="347">
        <v>2980.12</v>
      </c>
    </row>
    <row r="1363" spans="1:4" s="326" customFormat="1" ht="15.6" customHeight="1" x14ac:dyDescent="0.25">
      <c r="A1363" s="344" t="s">
        <v>32244</v>
      </c>
      <c r="B1363" s="345" t="s">
        <v>32245</v>
      </c>
      <c r="C1363" s="346" t="s">
        <v>7</v>
      </c>
      <c r="D1363" s="347">
        <v>2458.89</v>
      </c>
    </row>
    <row r="1364" spans="1:4" s="326" customFormat="1" ht="15.6" customHeight="1" x14ac:dyDescent="0.25">
      <c r="A1364" s="344" t="s">
        <v>32246</v>
      </c>
      <c r="B1364" s="345" t="s">
        <v>32247</v>
      </c>
      <c r="C1364" s="346" t="s">
        <v>7</v>
      </c>
      <c r="D1364" s="347">
        <v>3653.66</v>
      </c>
    </row>
    <row r="1365" spans="1:4" s="326" customFormat="1" ht="15.6" customHeight="1" x14ac:dyDescent="0.25">
      <c r="A1365" s="344" t="s">
        <v>32248</v>
      </c>
      <c r="B1365" s="345" t="s">
        <v>32249</v>
      </c>
      <c r="C1365" s="346" t="s">
        <v>7</v>
      </c>
      <c r="D1365" s="347">
        <v>2942.47</v>
      </c>
    </row>
    <row r="1366" spans="1:4" s="326" customFormat="1" ht="15.6" customHeight="1" x14ac:dyDescent="0.25">
      <c r="A1366" s="344" t="s">
        <v>32250</v>
      </c>
      <c r="B1366" s="345" t="s">
        <v>32251</v>
      </c>
      <c r="C1366" s="346" t="s">
        <v>7</v>
      </c>
      <c r="D1366" s="347">
        <v>3697.34</v>
      </c>
    </row>
    <row r="1367" spans="1:4" s="326" customFormat="1" ht="15.6" customHeight="1" x14ac:dyDescent="0.25">
      <c r="A1367" s="344" t="s">
        <v>32252</v>
      </c>
      <c r="B1367" s="345" t="s">
        <v>32253</v>
      </c>
      <c r="C1367" s="346" t="s">
        <v>7</v>
      </c>
      <c r="D1367" s="347">
        <v>2390.62</v>
      </c>
    </row>
    <row r="1368" spans="1:4" s="326" customFormat="1" ht="15.6" customHeight="1" x14ac:dyDescent="0.25">
      <c r="A1368" s="344" t="s">
        <v>32254</v>
      </c>
      <c r="B1368" s="345" t="s">
        <v>32255</v>
      </c>
      <c r="C1368" s="346" t="s">
        <v>7</v>
      </c>
      <c r="D1368" s="347">
        <v>2412.14</v>
      </c>
    </row>
    <row r="1369" spans="1:4" s="326" customFormat="1" ht="15.6" customHeight="1" x14ac:dyDescent="0.25">
      <c r="A1369" s="344" t="s">
        <v>32256</v>
      </c>
      <c r="B1369" s="345" t="s">
        <v>32257</v>
      </c>
      <c r="C1369" s="346" t="s">
        <v>7</v>
      </c>
      <c r="D1369" s="347">
        <v>3552.7</v>
      </c>
    </row>
    <row r="1370" spans="1:4" s="326" customFormat="1" ht="15.6" customHeight="1" x14ac:dyDescent="0.25">
      <c r="A1370" s="344" t="s">
        <v>32258</v>
      </c>
      <c r="B1370" s="345" t="s">
        <v>32259</v>
      </c>
      <c r="C1370" s="346" t="s">
        <v>7</v>
      </c>
      <c r="D1370" s="347">
        <v>3010.17</v>
      </c>
    </row>
    <row r="1371" spans="1:4" s="326" customFormat="1" ht="15.6" customHeight="1" x14ac:dyDescent="0.25">
      <c r="A1371" s="344" t="s">
        <v>32260</v>
      </c>
      <c r="B1371" s="345" t="s">
        <v>32261</v>
      </c>
      <c r="C1371" s="346" t="s">
        <v>7</v>
      </c>
      <c r="D1371" s="347">
        <v>4218.55</v>
      </c>
    </row>
    <row r="1372" spans="1:4" s="326" customFormat="1" ht="15.6" customHeight="1" x14ac:dyDescent="0.25">
      <c r="A1372" s="344" t="s">
        <v>32262</v>
      </c>
      <c r="B1372" s="345" t="s">
        <v>32263</v>
      </c>
      <c r="C1372" s="346" t="s">
        <v>7</v>
      </c>
      <c r="D1372" s="347">
        <v>3252.64</v>
      </c>
    </row>
    <row r="1373" spans="1:4" s="326" customFormat="1" ht="15.6" customHeight="1" x14ac:dyDescent="0.25">
      <c r="A1373" s="344" t="s">
        <v>32264</v>
      </c>
      <c r="B1373" s="345" t="s">
        <v>32265</v>
      </c>
      <c r="C1373" s="346" t="s">
        <v>7</v>
      </c>
      <c r="D1373" s="347">
        <v>4253.3100000000004</v>
      </c>
    </row>
    <row r="1374" spans="1:4" s="326" customFormat="1" ht="15.6" customHeight="1" x14ac:dyDescent="0.25">
      <c r="A1374" s="344" t="s">
        <v>32266</v>
      </c>
      <c r="B1374" s="345" t="s">
        <v>32267</v>
      </c>
      <c r="C1374" s="346" t="s">
        <v>7</v>
      </c>
      <c r="D1374" s="347">
        <v>4314.87</v>
      </c>
    </row>
    <row r="1375" spans="1:4" s="326" customFormat="1" ht="15.6" customHeight="1" x14ac:dyDescent="0.25">
      <c r="A1375" s="344" t="s">
        <v>32268</v>
      </c>
      <c r="B1375" s="345" t="s">
        <v>32269</v>
      </c>
      <c r="C1375" s="346" t="s">
        <v>7</v>
      </c>
      <c r="D1375" s="347">
        <v>4099.1099999999997</v>
      </c>
    </row>
    <row r="1376" spans="1:4" s="326" customFormat="1" ht="15.6" customHeight="1" x14ac:dyDescent="0.25">
      <c r="A1376" s="344" t="s">
        <v>32270</v>
      </c>
      <c r="B1376" s="345" t="s">
        <v>32271</v>
      </c>
      <c r="C1376" s="346" t="s">
        <v>7</v>
      </c>
      <c r="D1376" s="347">
        <v>2615.85</v>
      </c>
    </row>
    <row r="1377" spans="1:4" s="326" customFormat="1" ht="15.6" customHeight="1" x14ac:dyDescent="0.25">
      <c r="A1377" s="344" t="s">
        <v>32272</v>
      </c>
      <c r="B1377" s="345" t="s">
        <v>32273</v>
      </c>
      <c r="C1377" s="346" t="s">
        <v>7</v>
      </c>
      <c r="D1377" s="347">
        <v>4398.17</v>
      </c>
    </row>
    <row r="1378" spans="1:4" s="326" customFormat="1" ht="15.6" customHeight="1" x14ac:dyDescent="0.25">
      <c r="A1378" s="344" t="s">
        <v>32274</v>
      </c>
      <c r="B1378" s="345" t="s">
        <v>32275</v>
      </c>
      <c r="C1378" s="346" t="s">
        <v>7</v>
      </c>
      <c r="D1378" s="347">
        <v>4051.94</v>
      </c>
    </row>
    <row r="1379" spans="1:4" s="326" customFormat="1" ht="15.6" customHeight="1" x14ac:dyDescent="0.25">
      <c r="A1379" s="344" t="s">
        <v>32276</v>
      </c>
      <c r="B1379" s="345" t="s">
        <v>32277</v>
      </c>
      <c r="C1379" s="346" t="s">
        <v>7</v>
      </c>
      <c r="D1379" s="347">
        <v>3420.85</v>
      </c>
    </row>
    <row r="1380" spans="1:4" s="326" customFormat="1" ht="15.6" customHeight="1" x14ac:dyDescent="0.25">
      <c r="A1380" s="344" t="s">
        <v>32278</v>
      </c>
      <c r="B1380" s="345" t="s">
        <v>32279</v>
      </c>
      <c r="C1380" s="346" t="s">
        <v>7</v>
      </c>
      <c r="D1380" s="347">
        <v>1706.15</v>
      </c>
    </row>
    <row r="1381" spans="1:4" s="326" customFormat="1" ht="15.6" customHeight="1" x14ac:dyDescent="0.25">
      <c r="A1381" s="344" t="s">
        <v>32280</v>
      </c>
      <c r="B1381" s="345" t="s">
        <v>32281</v>
      </c>
      <c r="C1381" s="346" t="s">
        <v>7</v>
      </c>
      <c r="D1381" s="347">
        <v>2734.21</v>
      </c>
    </row>
    <row r="1382" spans="1:4" s="326" customFormat="1" ht="15.6" customHeight="1" x14ac:dyDescent="0.25">
      <c r="A1382" s="344" t="s">
        <v>32282</v>
      </c>
      <c r="B1382" s="345" t="s">
        <v>32283</v>
      </c>
      <c r="C1382" s="346" t="s">
        <v>7</v>
      </c>
      <c r="D1382" s="347">
        <v>2250.02</v>
      </c>
    </row>
    <row r="1383" spans="1:4" s="326" customFormat="1" ht="15.6" customHeight="1" x14ac:dyDescent="0.25">
      <c r="A1383" s="344" t="s">
        <v>32284</v>
      </c>
      <c r="B1383" s="345" t="s">
        <v>32285</v>
      </c>
      <c r="C1383" s="346"/>
      <c r="D1383" s="347"/>
    </row>
    <row r="1384" spans="1:4" s="326" customFormat="1" ht="15.6" customHeight="1" x14ac:dyDescent="0.25">
      <c r="A1384" s="344" t="s">
        <v>32286</v>
      </c>
      <c r="B1384" s="345" t="s">
        <v>32287</v>
      </c>
      <c r="C1384" s="346" t="s">
        <v>14</v>
      </c>
      <c r="D1384" s="347">
        <v>1062.8699999999999</v>
      </c>
    </row>
    <row r="1385" spans="1:4" s="326" customFormat="1" ht="15.6" customHeight="1" x14ac:dyDescent="0.25">
      <c r="A1385" s="344" t="s">
        <v>32288</v>
      </c>
      <c r="B1385" s="345" t="s">
        <v>32289</v>
      </c>
      <c r="C1385" s="346"/>
      <c r="D1385" s="347"/>
    </row>
    <row r="1386" spans="1:4" s="326" customFormat="1" ht="15.6" customHeight="1" x14ac:dyDescent="0.25">
      <c r="A1386" s="344" t="s">
        <v>32290</v>
      </c>
      <c r="B1386" s="345" t="s">
        <v>32291</v>
      </c>
      <c r="C1386" s="346" t="s">
        <v>7</v>
      </c>
      <c r="D1386" s="347">
        <v>733.28</v>
      </c>
    </row>
    <row r="1387" spans="1:4" s="326" customFormat="1" ht="15.6" customHeight="1" x14ac:dyDescent="0.25">
      <c r="A1387" s="344" t="s">
        <v>32292</v>
      </c>
      <c r="B1387" s="345" t="s">
        <v>32293</v>
      </c>
      <c r="C1387" s="346" t="s">
        <v>7</v>
      </c>
      <c r="D1387" s="347">
        <v>1035.49</v>
      </c>
    </row>
    <row r="1388" spans="1:4" s="326" customFormat="1" ht="15.6" customHeight="1" x14ac:dyDescent="0.25">
      <c r="A1388" s="344" t="s">
        <v>32294</v>
      </c>
      <c r="B1388" s="345" t="s">
        <v>32295</v>
      </c>
      <c r="C1388" s="346"/>
      <c r="D1388" s="347"/>
    </row>
    <row r="1389" spans="1:4" s="326" customFormat="1" ht="15.6" customHeight="1" x14ac:dyDescent="0.25">
      <c r="A1389" s="344" t="s">
        <v>32296</v>
      </c>
      <c r="B1389" s="345" t="s">
        <v>32297</v>
      </c>
      <c r="C1389" s="346" t="s">
        <v>14</v>
      </c>
      <c r="D1389" s="347">
        <v>793.02</v>
      </c>
    </row>
    <row r="1390" spans="1:4" s="326" customFormat="1" ht="15.6" customHeight="1" x14ac:dyDescent="0.25">
      <c r="A1390" s="344" t="s">
        <v>32298</v>
      </c>
      <c r="B1390" s="345" t="s">
        <v>32299</v>
      </c>
      <c r="C1390" s="346" t="s">
        <v>14</v>
      </c>
      <c r="D1390" s="347">
        <v>542.89</v>
      </c>
    </row>
    <row r="1391" spans="1:4" s="326" customFormat="1" ht="15.6" customHeight="1" x14ac:dyDescent="0.25">
      <c r="A1391" s="344" t="s">
        <v>32300</v>
      </c>
      <c r="B1391" s="345" t="s">
        <v>32301</v>
      </c>
      <c r="C1391" s="346" t="s">
        <v>14</v>
      </c>
      <c r="D1391" s="347">
        <v>682.49</v>
      </c>
    </row>
    <row r="1392" spans="1:4" s="326" customFormat="1" ht="15.6" customHeight="1" x14ac:dyDescent="0.25">
      <c r="A1392" s="344" t="s">
        <v>32302</v>
      </c>
      <c r="B1392" s="345" t="s">
        <v>32303</v>
      </c>
      <c r="C1392" s="346"/>
      <c r="D1392" s="347"/>
    </row>
    <row r="1393" spans="1:4" s="326" customFormat="1" ht="15.6" customHeight="1" x14ac:dyDescent="0.25">
      <c r="A1393" s="344" t="s">
        <v>32304</v>
      </c>
      <c r="B1393" s="345" t="s">
        <v>32305</v>
      </c>
      <c r="C1393" s="346" t="s">
        <v>7</v>
      </c>
      <c r="D1393" s="347">
        <v>39.119999999999997</v>
      </c>
    </row>
    <row r="1394" spans="1:4" s="326" customFormat="1" ht="15.6" customHeight="1" x14ac:dyDescent="0.25">
      <c r="A1394" s="344" t="s">
        <v>32306</v>
      </c>
      <c r="B1394" s="345" t="s">
        <v>32307</v>
      </c>
      <c r="C1394" s="346" t="s">
        <v>14</v>
      </c>
      <c r="D1394" s="347">
        <v>12.03</v>
      </c>
    </row>
    <row r="1395" spans="1:4" s="326" customFormat="1" ht="15.6" customHeight="1" x14ac:dyDescent="0.25">
      <c r="A1395" s="344" t="s">
        <v>32308</v>
      </c>
      <c r="B1395" s="345" t="s">
        <v>32309</v>
      </c>
      <c r="C1395" s="346" t="s">
        <v>14</v>
      </c>
      <c r="D1395" s="347">
        <v>23.47</v>
      </c>
    </row>
    <row r="1396" spans="1:4" s="326" customFormat="1" ht="15.6" customHeight="1" x14ac:dyDescent="0.25">
      <c r="A1396" s="344" t="s">
        <v>32310</v>
      </c>
      <c r="B1396" s="345" t="s">
        <v>32311</v>
      </c>
      <c r="C1396" s="346" t="s">
        <v>14</v>
      </c>
      <c r="D1396" s="347">
        <v>56.56</v>
      </c>
    </row>
    <row r="1397" spans="1:4" s="326" customFormat="1" ht="15.6" customHeight="1" x14ac:dyDescent="0.25">
      <c r="A1397" s="344" t="s">
        <v>32312</v>
      </c>
      <c r="B1397" s="345" t="s">
        <v>32313</v>
      </c>
      <c r="C1397" s="346" t="s">
        <v>29847</v>
      </c>
      <c r="D1397" s="347">
        <v>3895.35</v>
      </c>
    </row>
    <row r="1398" spans="1:4" s="326" customFormat="1" ht="15.6" customHeight="1" x14ac:dyDescent="0.25">
      <c r="A1398" s="344" t="s">
        <v>32314</v>
      </c>
      <c r="B1398" s="345" t="s">
        <v>32315</v>
      </c>
      <c r="C1398" s="346" t="s">
        <v>14</v>
      </c>
      <c r="D1398" s="347">
        <v>276.60000000000002</v>
      </c>
    </row>
    <row r="1399" spans="1:4" s="326" customFormat="1" ht="15.6" customHeight="1" x14ac:dyDescent="0.25">
      <c r="A1399" s="344" t="s">
        <v>32316</v>
      </c>
      <c r="B1399" s="345" t="s">
        <v>32317</v>
      </c>
      <c r="C1399" s="346" t="s">
        <v>14</v>
      </c>
      <c r="D1399" s="347">
        <v>321.26</v>
      </c>
    </row>
    <row r="1400" spans="1:4" s="326" customFormat="1" ht="15.6" customHeight="1" x14ac:dyDescent="0.25">
      <c r="A1400" s="344" t="s">
        <v>32318</v>
      </c>
      <c r="B1400" s="345" t="s">
        <v>32319</v>
      </c>
      <c r="C1400" s="346" t="s">
        <v>7</v>
      </c>
      <c r="D1400" s="347">
        <v>313.04000000000002</v>
      </c>
    </row>
    <row r="1401" spans="1:4" s="326" customFormat="1" ht="15.6" customHeight="1" x14ac:dyDescent="0.25">
      <c r="A1401" s="344" t="s">
        <v>32320</v>
      </c>
      <c r="B1401" s="345" t="s">
        <v>32321</v>
      </c>
      <c r="C1401" s="346" t="s">
        <v>7</v>
      </c>
      <c r="D1401" s="347">
        <v>110.61</v>
      </c>
    </row>
    <row r="1402" spans="1:4" s="326" customFormat="1" ht="15.6" customHeight="1" x14ac:dyDescent="0.25">
      <c r="A1402" s="344" t="s">
        <v>32322</v>
      </c>
      <c r="B1402" s="345" t="s">
        <v>32323</v>
      </c>
      <c r="C1402" s="346" t="s">
        <v>7</v>
      </c>
      <c r="D1402" s="347">
        <v>48.75</v>
      </c>
    </row>
    <row r="1403" spans="1:4" s="326" customFormat="1" ht="15.6" customHeight="1" x14ac:dyDescent="0.25">
      <c r="A1403" s="344" t="s">
        <v>32324</v>
      </c>
      <c r="B1403" s="345" t="s">
        <v>32325</v>
      </c>
      <c r="C1403" s="346" t="s">
        <v>7</v>
      </c>
      <c r="D1403" s="347">
        <v>691.38</v>
      </c>
    </row>
    <row r="1404" spans="1:4" s="326" customFormat="1" ht="15.6" customHeight="1" x14ac:dyDescent="0.25">
      <c r="A1404" s="344" t="s">
        <v>32326</v>
      </c>
      <c r="B1404" s="345" t="s">
        <v>32327</v>
      </c>
      <c r="C1404" s="346" t="s">
        <v>7</v>
      </c>
      <c r="D1404" s="347">
        <v>1085.97</v>
      </c>
    </row>
    <row r="1405" spans="1:4" s="326" customFormat="1" ht="15.6" customHeight="1" x14ac:dyDescent="0.25">
      <c r="A1405" s="344" t="s">
        <v>32328</v>
      </c>
      <c r="B1405" s="345" t="s">
        <v>32329</v>
      </c>
      <c r="C1405" s="346"/>
      <c r="D1405" s="347"/>
    </row>
    <row r="1406" spans="1:4" s="326" customFormat="1" ht="15.6" customHeight="1" x14ac:dyDescent="0.25">
      <c r="A1406" s="344" t="s">
        <v>32330</v>
      </c>
      <c r="B1406" s="345" t="s">
        <v>32331</v>
      </c>
      <c r="C1406" s="346"/>
      <c r="D1406" s="347"/>
    </row>
    <row r="1407" spans="1:4" s="326" customFormat="1" ht="15.6" customHeight="1" x14ac:dyDescent="0.25">
      <c r="A1407" s="344" t="s">
        <v>32332</v>
      </c>
      <c r="B1407" s="345" t="s">
        <v>32333</v>
      </c>
      <c r="C1407" s="346" t="s">
        <v>7</v>
      </c>
      <c r="D1407" s="347">
        <v>849.6</v>
      </c>
    </row>
    <row r="1408" spans="1:4" s="326" customFormat="1" ht="15.6" customHeight="1" x14ac:dyDescent="0.25">
      <c r="A1408" s="344" t="s">
        <v>32334</v>
      </c>
      <c r="B1408" s="345" t="s">
        <v>32335</v>
      </c>
      <c r="C1408" s="346" t="s">
        <v>7</v>
      </c>
      <c r="D1408" s="347">
        <v>425.88</v>
      </c>
    </row>
    <row r="1409" spans="1:4" s="326" customFormat="1" ht="15.6" customHeight="1" x14ac:dyDescent="0.25">
      <c r="A1409" s="344" t="s">
        <v>32336</v>
      </c>
      <c r="B1409" s="345" t="s">
        <v>32337</v>
      </c>
      <c r="C1409" s="346" t="s">
        <v>7</v>
      </c>
      <c r="D1409" s="347">
        <v>1216.49</v>
      </c>
    </row>
    <row r="1410" spans="1:4" s="326" customFormat="1" ht="15.6" customHeight="1" x14ac:dyDescent="0.25">
      <c r="A1410" s="344" t="s">
        <v>32338</v>
      </c>
      <c r="B1410" s="345" t="s">
        <v>32339</v>
      </c>
      <c r="C1410" s="346" t="s">
        <v>7</v>
      </c>
      <c r="D1410" s="347">
        <v>599.4</v>
      </c>
    </row>
    <row r="1411" spans="1:4" s="326" customFormat="1" ht="15.6" customHeight="1" x14ac:dyDescent="0.25">
      <c r="A1411" s="344" t="s">
        <v>32340</v>
      </c>
      <c r="B1411" s="345" t="s">
        <v>32341</v>
      </c>
      <c r="C1411" s="346" t="s">
        <v>7</v>
      </c>
      <c r="D1411" s="347">
        <v>919.93</v>
      </c>
    </row>
    <row r="1412" spans="1:4" s="326" customFormat="1" ht="15.6" customHeight="1" x14ac:dyDescent="0.25">
      <c r="A1412" s="344" t="s">
        <v>32342</v>
      </c>
      <c r="B1412" s="345" t="s">
        <v>32343</v>
      </c>
      <c r="C1412" s="346" t="s">
        <v>7</v>
      </c>
      <c r="D1412" s="347">
        <v>298.23</v>
      </c>
    </row>
    <row r="1413" spans="1:4" s="326" customFormat="1" ht="15.6" customHeight="1" x14ac:dyDescent="0.25">
      <c r="A1413" s="344" t="s">
        <v>32344</v>
      </c>
      <c r="B1413" s="345" t="s">
        <v>32345</v>
      </c>
      <c r="C1413" s="346" t="s">
        <v>7</v>
      </c>
      <c r="D1413" s="347">
        <v>906.23</v>
      </c>
    </row>
    <row r="1414" spans="1:4" s="326" customFormat="1" ht="15.6" customHeight="1" x14ac:dyDescent="0.25">
      <c r="A1414" s="344" t="s">
        <v>32346</v>
      </c>
      <c r="B1414" s="345" t="s">
        <v>32347</v>
      </c>
      <c r="C1414" s="346" t="s">
        <v>7</v>
      </c>
      <c r="D1414" s="347">
        <v>394.64</v>
      </c>
    </row>
    <row r="1415" spans="1:4" s="326" customFormat="1" ht="15.6" customHeight="1" x14ac:dyDescent="0.25">
      <c r="A1415" s="344" t="s">
        <v>32348</v>
      </c>
      <c r="B1415" s="345" t="s">
        <v>32349</v>
      </c>
      <c r="C1415" s="346" t="s">
        <v>7</v>
      </c>
      <c r="D1415" s="347">
        <v>1256.6199999999999</v>
      </c>
    </row>
    <row r="1416" spans="1:4" s="326" customFormat="1" ht="15.6" customHeight="1" x14ac:dyDescent="0.25">
      <c r="A1416" s="344" t="s">
        <v>32350</v>
      </c>
      <c r="B1416" s="345" t="s">
        <v>32351</v>
      </c>
      <c r="C1416" s="346" t="s">
        <v>7</v>
      </c>
      <c r="D1416" s="347">
        <v>1142.71</v>
      </c>
    </row>
    <row r="1417" spans="1:4" s="326" customFormat="1" ht="15.6" customHeight="1" x14ac:dyDescent="0.25">
      <c r="A1417" s="344" t="s">
        <v>32352</v>
      </c>
      <c r="B1417" s="345" t="s">
        <v>32353</v>
      </c>
      <c r="C1417" s="346" t="s">
        <v>7</v>
      </c>
      <c r="D1417" s="347">
        <v>491.69</v>
      </c>
    </row>
    <row r="1418" spans="1:4" s="326" customFormat="1" ht="15.6" customHeight="1" x14ac:dyDescent="0.25">
      <c r="A1418" s="344" t="s">
        <v>32354</v>
      </c>
      <c r="B1418" s="345" t="s">
        <v>32355</v>
      </c>
      <c r="C1418" s="346" t="s">
        <v>7</v>
      </c>
      <c r="D1418" s="347">
        <v>1163.1300000000001</v>
      </c>
    </row>
    <row r="1419" spans="1:4" s="326" customFormat="1" ht="15.6" customHeight="1" x14ac:dyDescent="0.25">
      <c r="A1419" s="344" t="s">
        <v>32356</v>
      </c>
      <c r="B1419" s="345" t="s">
        <v>32357</v>
      </c>
      <c r="C1419" s="346" t="s">
        <v>7</v>
      </c>
      <c r="D1419" s="347">
        <v>1675.54</v>
      </c>
    </row>
    <row r="1420" spans="1:4" s="326" customFormat="1" ht="15.6" customHeight="1" x14ac:dyDescent="0.25">
      <c r="A1420" s="344" t="s">
        <v>32358</v>
      </c>
      <c r="B1420" s="345" t="s">
        <v>32359</v>
      </c>
      <c r="C1420" s="346" t="s">
        <v>7</v>
      </c>
      <c r="D1420" s="347">
        <v>1453.56</v>
      </c>
    </row>
    <row r="1421" spans="1:4" s="326" customFormat="1" ht="15.6" customHeight="1" x14ac:dyDescent="0.25">
      <c r="A1421" s="344" t="s">
        <v>32360</v>
      </c>
      <c r="B1421" s="345" t="s">
        <v>32361</v>
      </c>
      <c r="C1421" s="346" t="s">
        <v>7</v>
      </c>
      <c r="D1421" s="347">
        <v>843.39</v>
      </c>
    </row>
    <row r="1422" spans="1:4" s="326" customFormat="1" ht="15.6" customHeight="1" x14ac:dyDescent="0.25">
      <c r="A1422" s="344" t="s">
        <v>32362</v>
      </c>
      <c r="B1422" s="345" t="s">
        <v>32363</v>
      </c>
      <c r="C1422" s="346" t="s">
        <v>7</v>
      </c>
      <c r="D1422" s="347">
        <v>711.09</v>
      </c>
    </row>
    <row r="1423" spans="1:4" s="326" customFormat="1" ht="15.6" customHeight="1" x14ac:dyDescent="0.25">
      <c r="A1423" s="344" t="s">
        <v>32364</v>
      </c>
      <c r="B1423" s="345" t="s">
        <v>32365</v>
      </c>
      <c r="C1423" s="346" t="s">
        <v>7</v>
      </c>
      <c r="D1423" s="347">
        <v>1015.71</v>
      </c>
    </row>
    <row r="1424" spans="1:4" s="326" customFormat="1" ht="15.6" customHeight="1" x14ac:dyDescent="0.25">
      <c r="A1424" s="344" t="s">
        <v>32366</v>
      </c>
      <c r="B1424" s="345" t="s">
        <v>32367</v>
      </c>
      <c r="C1424" s="346" t="s">
        <v>7</v>
      </c>
      <c r="D1424" s="347">
        <v>973.16</v>
      </c>
    </row>
    <row r="1425" spans="1:4" s="326" customFormat="1" ht="15.6" customHeight="1" x14ac:dyDescent="0.25">
      <c r="A1425" s="344" t="s">
        <v>32368</v>
      </c>
      <c r="B1425" s="345" t="s">
        <v>32369</v>
      </c>
      <c r="C1425" s="346" t="s">
        <v>7</v>
      </c>
      <c r="D1425" s="347">
        <v>955.8</v>
      </c>
    </row>
    <row r="1426" spans="1:4" s="326" customFormat="1" ht="15.6" customHeight="1" x14ac:dyDescent="0.25">
      <c r="A1426" s="344" t="s">
        <v>32370</v>
      </c>
      <c r="B1426" s="345" t="s">
        <v>32371</v>
      </c>
      <c r="C1426" s="346" t="s">
        <v>7</v>
      </c>
      <c r="D1426" s="347">
        <v>1256.94</v>
      </c>
    </row>
    <row r="1427" spans="1:4" s="326" customFormat="1" ht="15.6" customHeight="1" x14ac:dyDescent="0.25">
      <c r="A1427" s="344" t="s">
        <v>32372</v>
      </c>
      <c r="B1427" s="345" t="s">
        <v>32373</v>
      </c>
      <c r="C1427" s="346" t="s">
        <v>7</v>
      </c>
      <c r="D1427" s="347">
        <v>661.97</v>
      </c>
    </row>
    <row r="1428" spans="1:4" s="326" customFormat="1" ht="15.6" customHeight="1" x14ac:dyDescent="0.25">
      <c r="A1428" s="344" t="s">
        <v>32374</v>
      </c>
      <c r="B1428" s="345" t="s">
        <v>32375</v>
      </c>
      <c r="C1428" s="346" t="s">
        <v>7</v>
      </c>
      <c r="D1428" s="347">
        <v>1491.8</v>
      </c>
    </row>
    <row r="1429" spans="1:4" s="326" customFormat="1" ht="15.6" customHeight="1" x14ac:dyDescent="0.25">
      <c r="A1429" s="344" t="s">
        <v>32376</v>
      </c>
      <c r="B1429" s="345" t="s">
        <v>32377</v>
      </c>
      <c r="C1429" s="346" t="s">
        <v>7</v>
      </c>
      <c r="D1429" s="347">
        <v>932.83</v>
      </c>
    </row>
    <row r="1430" spans="1:4" s="326" customFormat="1" ht="15.6" customHeight="1" x14ac:dyDescent="0.25">
      <c r="A1430" s="344" t="s">
        <v>32378</v>
      </c>
      <c r="B1430" s="345" t="s">
        <v>32379</v>
      </c>
      <c r="C1430" s="346" t="s">
        <v>7</v>
      </c>
      <c r="D1430" s="347">
        <v>924.53</v>
      </c>
    </row>
    <row r="1431" spans="1:4" s="326" customFormat="1" ht="15.6" customHeight="1" x14ac:dyDescent="0.25">
      <c r="A1431" s="344" t="s">
        <v>32380</v>
      </c>
      <c r="B1431" s="345" t="s">
        <v>32381</v>
      </c>
      <c r="C1431" s="346" t="s">
        <v>7</v>
      </c>
      <c r="D1431" s="347">
        <v>1027.1199999999999</v>
      </c>
    </row>
    <row r="1432" spans="1:4" s="326" customFormat="1" ht="15.6" customHeight="1" x14ac:dyDescent="0.25">
      <c r="A1432" s="344" t="s">
        <v>32382</v>
      </c>
      <c r="B1432" s="345" t="s">
        <v>32383</v>
      </c>
      <c r="C1432" s="346" t="s">
        <v>7</v>
      </c>
      <c r="D1432" s="347">
        <v>1156.04</v>
      </c>
    </row>
    <row r="1433" spans="1:4" s="326" customFormat="1" ht="15.6" customHeight="1" x14ac:dyDescent="0.25">
      <c r="A1433" s="344" t="s">
        <v>32384</v>
      </c>
      <c r="B1433" s="345" t="s">
        <v>32385</v>
      </c>
      <c r="C1433" s="346" t="s">
        <v>7</v>
      </c>
      <c r="D1433" s="347">
        <v>1135.82</v>
      </c>
    </row>
    <row r="1434" spans="1:4" s="326" customFormat="1" ht="15.6" customHeight="1" x14ac:dyDescent="0.25">
      <c r="A1434" s="344" t="s">
        <v>32386</v>
      </c>
      <c r="B1434" s="345" t="s">
        <v>32387</v>
      </c>
      <c r="C1434" s="346" t="s">
        <v>7</v>
      </c>
      <c r="D1434" s="347">
        <v>1104.23</v>
      </c>
    </row>
    <row r="1435" spans="1:4" s="326" customFormat="1" ht="15.6" customHeight="1" x14ac:dyDescent="0.25">
      <c r="A1435" s="344" t="s">
        <v>32388</v>
      </c>
      <c r="B1435" s="345" t="s">
        <v>32389</v>
      </c>
      <c r="C1435" s="346"/>
      <c r="D1435" s="347"/>
    </row>
    <row r="1436" spans="1:4" s="326" customFormat="1" ht="15.6" customHeight="1" x14ac:dyDescent="0.25">
      <c r="A1436" s="344" t="s">
        <v>32390</v>
      </c>
      <c r="B1436" s="345" t="s">
        <v>32391</v>
      </c>
      <c r="C1436" s="346" t="s">
        <v>7</v>
      </c>
      <c r="D1436" s="347">
        <v>511.14</v>
      </c>
    </row>
    <row r="1437" spans="1:4" s="326" customFormat="1" ht="15.6" customHeight="1" x14ac:dyDescent="0.25">
      <c r="A1437" s="344" t="s">
        <v>32392</v>
      </c>
      <c r="B1437" s="345" t="s">
        <v>32393</v>
      </c>
      <c r="C1437" s="346" t="s">
        <v>7</v>
      </c>
      <c r="D1437" s="347">
        <v>1000.83</v>
      </c>
    </row>
    <row r="1438" spans="1:4" s="326" customFormat="1" ht="15.6" customHeight="1" x14ac:dyDescent="0.25">
      <c r="A1438" s="344" t="s">
        <v>32394</v>
      </c>
      <c r="B1438" s="345" t="s">
        <v>32395</v>
      </c>
      <c r="C1438" s="346" t="s">
        <v>7</v>
      </c>
      <c r="D1438" s="347">
        <v>1132.4100000000001</v>
      </c>
    </row>
    <row r="1439" spans="1:4" s="326" customFormat="1" ht="15.6" customHeight="1" x14ac:dyDescent="0.25">
      <c r="A1439" s="344" t="s">
        <v>32396</v>
      </c>
      <c r="B1439" s="345" t="s">
        <v>32397</v>
      </c>
      <c r="C1439" s="346" t="s">
        <v>7</v>
      </c>
      <c r="D1439" s="347">
        <v>900.1</v>
      </c>
    </row>
    <row r="1440" spans="1:4" s="326" customFormat="1" ht="15.6" customHeight="1" x14ac:dyDescent="0.25">
      <c r="A1440" s="344" t="s">
        <v>32398</v>
      </c>
      <c r="B1440" s="345" t="s">
        <v>32399</v>
      </c>
      <c r="C1440" s="346" t="s">
        <v>7</v>
      </c>
      <c r="D1440" s="347">
        <v>507.71</v>
      </c>
    </row>
    <row r="1441" spans="1:4" s="326" customFormat="1" ht="15.6" customHeight="1" x14ac:dyDescent="0.25">
      <c r="A1441" s="344" t="s">
        <v>32400</v>
      </c>
      <c r="B1441" s="345" t="s">
        <v>32401</v>
      </c>
      <c r="C1441" s="346" t="s">
        <v>7</v>
      </c>
      <c r="D1441" s="347">
        <v>913.23</v>
      </c>
    </row>
    <row r="1442" spans="1:4" s="326" customFormat="1" ht="15.6" customHeight="1" x14ac:dyDescent="0.25">
      <c r="A1442" s="344" t="s">
        <v>32402</v>
      </c>
      <c r="B1442" s="345" t="s">
        <v>32403</v>
      </c>
      <c r="C1442" s="346" t="s">
        <v>7</v>
      </c>
      <c r="D1442" s="347">
        <v>672.9</v>
      </c>
    </row>
    <row r="1443" spans="1:4" s="326" customFormat="1" ht="15.6" customHeight="1" x14ac:dyDescent="0.25">
      <c r="A1443" s="344" t="s">
        <v>32404</v>
      </c>
      <c r="B1443" s="345" t="s">
        <v>32405</v>
      </c>
      <c r="C1443" s="346" t="s">
        <v>7</v>
      </c>
      <c r="D1443" s="347">
        <v>1011.56</v>
      </c>
    </row>
    <row r="1444" spans="1:4" s="326" customFormat="1" ht="15.6" customHeight="1" x14ac:dyDescent="0.25">
      <c r="A1444" s="344" t="s">
        <v>32406</v>
      </c>
      <c r="B1444" s="345" t="s">
        <v>32407</v>
      </c>
      <c r="C1444" s="346" t="s">
        <v>7</v>
      </c>
      <c r="D1444" s="347">
        <v>706.17</v>
      </c>
    </row>
    <row r="1445" spans="1:4" s="326" customFormat="1" ht="15.6" customHeight="1" x14ac:dyDescent="0.25">
      <c r="A1445" s="344" t="s">
        <v>32408</v>
      </c>
      <c r="B1445" s="345" t="s">
        <v>32409</v>
      </c>
      <c r="C1445" s="346" t="s">
        <v>7</v>
      </c>
      <c r="D1445" s="347">
        <v>764.28</v>
      </c>
    </row>
    <row r="1446" spans="1:4" s="326" customFormat="1" ht="15.6" customHeight="1" x14ac:dyDescent="0.25">
      <c r="A1446" s="344" t="s">
        <v>32410</v>
      </c>
      <c r="B1446" s="345" t="s">
        <v>32411</v>
      </c>
      <c r="C1446" s="346" t="s">
        <v>7</v>
      </c>
      <c r="D1446" s="347">
        <v>1077.42</v>
      </c>
    </row>
    <row r="1447" spans="1:4" s="326" customFormat="1" ht="15.6" customHeight="1" x14ac:dyDescent="0.25">
      <c r="A1447" s="344" t="s">
        <v>32412</v>
      </c>
      <c r="B1447" s="345" t="s">
        <v>32413</v>
      </c>
      <c r="C1447" s="346" t="s">
        <v>7</v>
      </c>
      <c r="D1447" s="347">
        <v>1000.93</v>
      </c>
    </row>
    <row r="1448" spans="1:4" s="326" customFormat="1" ht="15.6" customHeight="1" x14ac:dyDescent="0.25">
      <c r="A1448" s="344" t="s">
        <v>32414</v>
      </c>
      <c r="B1448" s="345" t="s">
        <v>32415</v>
      </c>
      <c r="C1448" s="346" t="s">
        <v>7</v>
      </c>
      <c r="D1448" s="347">
        <v>961.66</v>
      </c>
    </row>
    <row r="1449" spans="1:4" s="326" customFormat="1" ht="15.6" customHeight="1" x14ac:dyDescent="0.25">
      <c r="A1449" s="344" t="s">
        <v>32416</v>
      </c>
      <c r="B1449" s="345" t="s">
        <v>32417</v>
      </c>
      <c r="C1449" s="346" t="s">
        <v>7</v>
      </c>
      <c r="D1449" s="347">
        <v>1300.5899999999999</v>
      </c>
    </row>
    <row r="1450" spans="1:4" s="326" customFormat="1" ht="15.6" customHeight="1" x14ac:dyDescent="0.25">
      <c r="A1450" s="344" t="s">
        <v>32418</v>
      </c>
      <c r="B1450" s="345" t="s">
        <v>32419</v>
      </c>
      <c r="C1450" s="346" t="s">
        <v>7</v>
      </c>
      <c r="D1450" s="347">
        <v>1285.79</v>
      </c>
    </row>
    <row r="1451" spans="1:4" s="326" customFormat="1" ht="15.6" customHeight="1" x14ac:dyDescent="0.25">
      <c r="A1451" s="344" t="s">
        <v>32420</v>
      </c>
      <c r="B1451" s="345" t="s">
        <v>32421</v>
      </c>
      <c r="C1451" s="346" t="s">
        <v>7</v>
      </c>
      <c r="D1451" s="347">
        <v>1402.76</v>
      </c>
    </row>
    <row r="1452" spans="1:4" s="326" customFormat="1" ht="15.6" customHeight="1" x14ac:dyDescent="0.25">
      <c r="A1452" s="344" t="s">
        <v>32422</v>
      </c>
      <c r="B1452" s="345" t="s">
        <v>32423</v>
      </c>
      <c r="C1452" s="346"/>
      <c r="D1452" s="347"/>
    </row>
    <row r="1453" spans="1:4" s="326" customFormat="1" ht="15.6" customHeight="1" x14ac:dyDescent="0.25">
      <c r="A1453" s="344" t="s">
        <v>32424</v>
      </c>
      <c r="B1453" s="345" t="s">
        <v>32425</v>
      </c>
      <c r="C1453" s="346" t="s">
        <v>7</v>
      </c>
      <c r="D1453" s="347">
        <v>189.15</v>
      </c>
    </row>
    <row r="1454" spans="1:4" s="326" customFormat="1" ht="15.6" customHeight="1" x14ac:dyDescent="0.25">
      <c r="A1454" s="344" t="s">
        <v>32426</v>
      </c>
      <c r="B1454" s="345" t="s">
        <v>32427</v>
      </c>
      <c r="C1454" s="346"/>
      <c r="D1454" s="347"/>
    </row>
    <row r="1455" spans="1:4" s="326" customFormat="1" ht="15.6" customHeight="1" x14ac:dyDescent="0.25">
      <c r="A1455" s="344" t="s">
        <v>32428</v>
      </c>
      <c r="B1455" s="345" t="s">
        <v>32429</v>
      </c>
      <c r="C1455" s="346"/>
      <c r="D1455" s="347"/>
    </row>
    <row r="1456" spans="1:4" s="326" customFormat="1" ht="15.6" customHeight="1" x14ac:dyDescent="0.25">
      <c r="A1456" s="344" t="s">
        <v>32430</v>
      </c>
      <c r="B1456" s="345" t="s">
        <v>32431</v>
      </c>
      <c r="C1456" s="346" t="s">
        <v>7</v>
      </c>
      <c r="D1456" s="347">
        <v>117.87</v>
      </c>
    </row>
    <row r="1457" spans="1:4" s="326" customFormat="1" ht="15.6" customHeight="1" x14ac:dyDescent="0.25">
      <c r="A1457" s="344" t="s">
        <v>32432</v>
      </c>
      <c r="B1457" s="345" t="s">
        <v>32433</v>
      </c>
      <c r="C1457" s="346" t="s">
        <v>7</v>
      </c>
      <c r="D1457" s="347">
        <v>156.38</v>
      </c>
    </row>
    <row r="1458" spans="1:4" s="326" customFormat="1" ht="15.6" customHeight="1" x14ac:dyDescent="0.25">
      <c r="A1458" s="344" t="s">
        <v>32434</v>
      </c>
      <c r="B1458" s="345" t="s">
        <v>32435</v>
      </c>
      <c r="C1458" s="346" t="s">
        <v>7</v>
      </c>
      <c r="D1458" s="347">
        <v>154.05000000000001</v>
      </c>
    </row>
    <row r="1459" spans="1:4" s="326" customFormat="1" ht="15.6" customHeight="1" x14ac:dyDescent="0.25">
      <c r="A1459" s="344" t="s">
        <v>32436</v>
      </c>
      <c r="B1459" s="345" t="s">
        <v>32437</v>
      </c>
      <c r="C1459" s="346" t="s">
        <v>7</v>
      </c>
      <c r="D1459" s="347">
        <v>172.57</v>
      </c>
    </row>
    <row r="1460" spans="1:4" s="326" customFormat="1" ht="15.6" customHeight="1" x14ac:dyDescent="0.25">
      <c r="A1460" s="344" t="s">
        <v>32438</v>
      </c>
      <c r="B1460" s="345" t="s">
        <v>32439</v>
      </c>
      <c r="C1460" s="346" t="s">
        <v>7</v>
      </c>
      <c r="D1460" s="347">
        <v>413.06</v>
      </c>
    </row>
    <row r="1461" spans="1:4" s="326" customFormat="1" ht="15.6" customHeight="1" x14ac:dyDescent="0.25">
      <c r="A1461" s="344" t="s">
        <v>32440</v>
      </c>
      <c r="B1461" s="345" t="s">
        <v>32441</v>
      </c>
      <c r="C1461" s="346" t="s">
        <v>7</v>
      </c>
      <c r="D1461" s="347">
        <v>369.72</v>
      </c>
    </row>
    <row r="1462" spans="1:4" s="326" customFormat="1" ht="15.6" customHeight="1" x14ac:dyDescent="0.25">
      <c r="A1462" s="344" t="s">
        <v>32442</v>
      </c>
      <c r="B1462" s="345" t="s">
        <v>32443</v>
      </c>
      <c r="C1462" s="346" t="s">
        <v>7</v>
      </c>
      <c r="D1462" s="347">
        <v>481.41</v>
      </c>
    </row>
    <row r="1463" spans="1:4" s="326" customFormat="1" ht="15.6" customHeight="1" x14ac:dyDescent="0.25">
      <c r="A1463" s="344" t="s">
        <v>32444</v>
      </c>
      <c r="B1463" s="345" t="s">
        <v>32445</v>
      </c>
      <c r="C1463" s="346" t="s">
        <v>7</v>
      </c>
      <c r="D1463" s="347">
        <v>426.2</v>
      </c>
    </row>
    <row r="1464" spans="1:4" s="326" customFormat="1" ht="15.6" customHeight="1" x14ac:dyDescent="0.25">
      <c r="A1464" s="344" t="s">
        <v>32446</v>
      </c>
      <c r="B1464" s="345" t="s">
        <v>32447</v>
      </c>
      <c r="C1464" s="346" t="s">
        <v>7</v>
      </c>
      <c r="D1464" s="347">
        <v>270.70999999999998</v>
      </c>
    </row>
    <row r="1465" spans="1:4" s="326" customFormat="1" ht="15.6" customHeight="1" x14ac:dyDescent="0.25">
      <c r="A1465" s="344" t="s">
        <v>32448</v>
      </c>
      <c r="B1465" s="345" t="s">
        <v>32449</v>
      </c>
      <c r="C1465" s="346" t="s">
        <v>7</v>
      </c>
      <c r="D1465" s="347">
        <v>313.04000000000002</v>
      </c>
    </row>
    <row r="1466" spans="1:4" s="326" customFormat="1" ht="15.6" customHeight="1" x14ac:dyDescent="0.25">
      <c r="A1466" s="344" t="s">
        <v>32450</v>
      </c>
      <c r="B1466" s="345" t="s">
        <v>32451</v>
      </c>
      <c r="C1466" s="346" t="s">
        <v>7</v>
      </c>
      <c r="D1466" s="347">
        <v>380.12</v>
      </c>
    </row>
    <row r="1467" spans="1:4" s="326" customFormat="1" ht="15.6" customHeight="1" x14ac:dyDescent="0.25">
      <c r="A1467" s="344" t="s">
        <v>32452</v>
      </c>
      <c r="B1467" s="345" t="s">
        <v>32453</v>
      </c>
      <c r="C1467" s="346" t="s">
        <v>7</v>
      </c>
      <c r="D1467" s="347">
        <v>172.82</v>
      </c>
    </row>
    <row r="1468" spans="1:4" s="326" customFormat="1" ht="15.6" customHeight="1" x14ac:dyDescent="0.25">
      <c r="A1468" s="344" t="s">
        <v>32454</v>
      </c>
      <c r="B1468" s="345" t="s">
        <v>32455</v>
      </c>
      <c r="C1468" s="346" t="s">
        <v>7</v>
      </c>
      <c r="D1468" s="347">
        <v>3834.76</v>
      </c>
    </row>
    <row r="1469" spans="1:4" s="326" customFormat="1" ht="15.6" customHeight="1" x14ac:dyDescent="0.25">
      <c r="A1469" s="344" t="s">
        <v>32456</v>
      </c>
      <c r="B1469" s="345" t="s">
        <v>32457</v>
      </c>
      <c r="C1469" s="346" t="s">
        <v>7</v>
      </c>
      <c r="D1469" s="347">
        <v>5868.29</v>
      </c>
    </row>
    <row r="1470" spans="1:4" s="326" customFormat="1" ht="15.6" customHeight="1" x14ac:dyDescent="0.25">
      <c r="A1470" s="344" t="s">
        <v>32458</v>
      </c>
      <c r="B1470" s="345" t="s">
        <v>32459</v>
      </c>
      <c r="C1470" s="346" t="s">
        <v>7</v>
      </c>
      <c r="D1470" s="347">
        <v>217.24</v>
      </c>
    </row>
    <row r="1471" spans="1:4" s="326" customFormat="1" ht="15.6" customHeight="1" x14ac:dyDescent="0.25">
      <c r="A1471" s="344" t="s">
        <v>32460</v>
      </c>
      <c r="B1471" s="345" t="s">
        <v>32461</v>
      </c>
      <c r="C1471" s="346"/>
      <c r="D1471" s="347"/>
    </row>
    <row r="1472" spans="1:4" s="326" customFormat="1" ht="15.6" customHeight="1" x14ac:dyDescent="0.25">
      <c r="A1472" s="344" t="s">
        <v>32462</v>
      </c>
      <c r="B1472" s="345" t="s">
        <v>32463</v>
      </c>
      <c r="C1472" s="346" t="s">
        <v>7</v>
      </c>
      <c r="D1472" s="347">
        <v>229</v>
      </c>
    </row>
    <row r="1473" spans="1:4" s="326" customFormat="1" ht="15.6" customHeight="1" x14ac:dyDescent="0.25">
      <c r="A1473" s="344" t="s">
        <v>32464</v>
      </c>
      <c r="B1473" s="345" t="s">
        <v>32465</v>
      </c>
      <c r="C1473" s="346" t="s">
        <v>7</v>
      </c>
      <c r="D1473" s="347">
        <v>245.71</v>
      </c>
    </row>
    <row r="1474" spans="1:4" s="326" customFormat="1" ht="15.6" customHeight="1" x14ac:dyDescent="0.25">
      <c r="A1474" s="344" t="s">
        <v>32466</v>
      </c>
      <c r="B1474" s="345" t="s">
        <v>32467</v>
      </c>
      <c r="C1474" s="346" t="s">
        <v>7</v>
      </c>
      <c r="D1474" s="347">
        <v>284.07</v>
      </c>
    </row>
    <row r="1475" spans="1:4" s="326" customFormat="1" ht="15.6" customHeight="1" x14ac:dyDescent="0.25">
      <c r="A1475" s="344" t="s">
        <v>32468</v>
      </c>
      <c r="B1475" s="345" t="s">
        <v>32469</v>
      </c>
      <c r="C1475" s="346" t="s">
        <v>7</v>
      </c>
      <c r="D1475" s="347">
        <v>276.5</v>
      </c>
    </row>
    <row r="1476" spans="1:4" s="326" customFormat="1" ht="15.6" customHeight="1" x14ac:dyDescent="0.25">
      <c r="A1476" s="344" t="s">
        <v>32470</v>
      </c>
      <c r="B1476" s="345" t="s">
        <v>32471</v>
      </c>
      <c r="C1476" s="346" t="s">
        <v>7</v>
      </c>
      <c r="D1476" s="347">
        <v>336.23</v>
      </c>
    </row>
    <row r="1477" spans="1:4" s="326" customFormat="1" ht="15.6" customHeight="1" x14ac:dyDescent="0.25">
      <c r="A1477" s="344" t="s">
        <v>32472</v>
      </c>
      <c r="B1477" s="345" t="s">
        <v>32473</v>
      </c>
      <c r="C1477" s="346" t="s">
        <v>7</v>
      </c>
      <c r="D1477" s="347">
        <v>430.12</v>
      </c>
    </row>
    <row r="1478" spans="1:4" s="326" customFormat="1" ht="15.6" customHeight="1" x14ac:dyDescent="0.25">
      <c r="A1478" s="344" t="s">
        <v>32474</v>
      </c>
      <c r="B1478" s="345" t="s">
        <v>32475</v>
      </c>
      <c r="C1478" s="346" t="s">
        <v>7</v>
      </c>
      <c r="D1478" s="347">
        <v>632.23</v>
      </c>
    </row>
    <row r="1479" spans="1:4" s="326" customFormat="1" ht="15.6" customHeight="1" x14ac:dyDescent="0.25">
      <c r="A1479" s="344" t="s">
        <v>32476</v>
      </c>
      <c r="B1479" s="345" t="s">
        <v>32477</v>
      </c>
      <c r="C1479" s="346" t="s">
        <v>7</v>
      </c>
      <c r="D1479" s="347">
        <v>462.78</v>
      </c>
    </row>
    <row r="1480" spans="1:4" s="326" customFormat="1" ht="15.6" customHeight="1" x14ac:dyDescent="0.25">
      <c r="A1480" s="344" t="s">
        <v>32478</v>
      </c>
      <c r="B1480" s="345" t="s">
        <v>32479</v>
      </c>
      <c r="C1480" s="346"/>
      <c r="D1480" s="347"/>
    </row>
    <row r="1481" spans="1:4" s="326" customFormat="1" ht="15.6" customHeight="1" x14ac:dyDescent="0.25">
      <c r="A1481" s="344" t="s">
        <v>32480</v>
      </c>
      <c r="B1481" s="345" t="s">
        <v>32481</v>
      </c>
      <c r="C1481" s="346" t="s">
        <v>7</v>
      </c>
      <c r="D1481" s="347">
        <v>423.43</v>
      </c>
    </row>
    <row r="1482" spans="1:4" s="326" customFormat="1" ht="15.6" customHeight="1" x14ac:dyDescent="0.25">
      <c r="A1482" s="344" t="s">
        <v>32482</v>
      </c>
      <c r="B1482" s="345" t="s">
        <v>32483</v>
      </c>
      <c r="C1482" s="346" t="s">
        <v>7</v>
      </c>
      <c r="D1482" s="347">
        <v>999.53</v>
      </c>
    </row>
    <row r="1483" spans="1:4" s="326" customFormat="1" ht="15.6" customHeight="1" x14ac:dyDescent="0.25">
      <c r="A1483" s="344" t="s">
        <v>32484</v>
      </c>
      <c r="B1483" s="345" t="s">
        <v>32485</v>
      </c>
      <c r="C1483" s="346"/>
      <c r="D1483" s="347"/>
    </row>
    <row r="1484" spans="1:4" s="326" customFormat="1" ht="15.6" customHeight="1" x14ac:dyDescent="0.25">
      <c r="A1484" s="344" t="s">
        <v>32486</v>
      </c>
      <c r="B1484" s="345" t="s">
        <v>32487</v>
      </c>
      <c r="C1484" s="346" t="s">
        <v>7</v>
      </c>
      <c r="D1484" s="347">
        <v>521.13</v>
      </c>
    </row>
    <row r="1485" spans="1:4" s="326" customFormat="1" ht="15.6" customHeight="1" x14ac:dyDescent="0.25">
      <c r="A1485" s="344" t="s">
        <v>32488</v>
      </c>
      <c r="B1485" s="345" t="s">
        <v>32489</v>
      </c>
      <c r="C1485" s="346" t="s">
        <v>7</v>
      </c>
      <c r="D1485" s="347">
        <v>715.97</v>
      </c>
    </row>
    <row r="1486" spans="1:4" s="326" customFormat="1" ht="15.6" customHeight="1" x14ac:dyDescent="0.25">
      <c r="A1486" s="344" t="s">
        <v>32490</v>
      </c>
      <c r="B1486" s="345" t="s">
        <v>32491</v>
      </c>
      <c r="C1486" s="346"/>
      <c r="D1486" s="347"/>
    </row>
    <row r="1487" spans="1:4" s="326" customFormat="1" ht="15.6" customHeight="1" x14ac:dyDescent="0.25">
      <c r="A1487" s="344" t="s">
        <v>32492</v>
      </c>
      <c r="B1487" s="345" t="s">
        <v>32493</v>
      </c>
      <c r="C1487" s="346" t="s">
        <v>14</v>
      </c>
      <c r="D1487" s="347">
        <v>5.57</v>
      </c>
    </row>
    <row r="1488" spans="1:4" s="326" customFormat="1" ht="15.6" customHeight="1" x14ac:dyDescent="0.25">
      <c r="A1488" s="344" t="s">
        <v>32494</v>
      </c>
      <c r="B1488" s="345" t="s">
        <v>32495</v>
      </c>
      <c r="C1488" s="346" t="s">
        <v>7</v>
      </c>
      <c r="D1488" s="347">
        <v>60.02</v>
      </c>
    </row>
    <row r="1489" spans="1:4" s="326" customFormat="1" ht="15.6" customHeight="1" x14ac:dyDescent="0.25">
      <c r="A1489" s="344" t="s">
        <v>32496</v>
      </c>
      <c r="B1489" s="345" t="s">
        <v>32497</v>
      </c>
      <c r="C1489" s="346"/>
      <c r="D1489" s="347"/>
    </row>
    <row r="1490" spans="1:4" s="326" customFormat="1" ht="15.6" customHeight="1" x14ac:dyDescent="0.25">
      <c r="A1490" s="344" t="s">
        <v>32498</v>
      </c>
      <c r="B1490" s="345" t="s">
        <v>32499</v>
      </c>
      <c r="C1490" s="346"/>
      <c r="D1490" s="347"/>
    </row>
    <row r="1491" spans="1:4" s="326" customFormat="1" ht="15.6" customHeight="1" x14ac:dyDescent="0.25">
      <c r="A1491" s="344" t="s">
        <v>32500</v>
      </c>
      <c r="B1491" s="345" t="s">
        <v>32501</v>
      </c>
      <c r="C1491" s="346" t="s">
        <v>7</v>
      </c>
      <c r="D1491" s="347">
        <v>595.27</v>
      </c>
    </row>
    <row r="1492" spans="1:4" s="326" customFormat="1" ht="15.6" customHeight="1" x14ac:dyDescent="0.25">
      <c r="A1492" s="344" t="s">
        <v>32502</v>
      </c>
      <c r="B1492" s="345" t="s">
        <v>32503</v>
      </c>
      <c r="C1492" s="346" t="s">
        <v>7</v>
      </c>
      <c r="D1492" s="347">
        <v>567.49</v>
      </c>
    </row>
    <row r="1493" spans="1:4" s="326" customFormat="1" ht="15.6" customHeight="1" x14ac:dyDescent="0.25">
      <c r="A1493" s="344" t="s">
        <v>32504</v>
      </c>
      <c r="B1493" s="345" t="s">
        <v>32505</v>
      </c>
      <c r="C1493" s="346" t="s">
        <v>7</v>
      </c>
      <c r="D1493" s="347">
        <v>791.77</v>
      </c>
    </row>
    <row r="1494" spans="1:4" s="326" customFormat="1" ht="15.6" customHeight="1" x14ac:dyDescent="0.25">
      <c r="A1494" s="344" t="s">
        <v>32506</v>
      </c>
      <c r="B1494" s="345" t="s">
        <v>32507</v>
      </c>
      <c r="C1494" s="346" t="s">
        <v>7</v>
      </c>
      <c r="D1494" s="347">
        <v>153.25</v>
      </c>
    </row>
    <row r="1495" spans="1:4" s="326" customFormat="1" ht="15.6" customHeight="1" x14ac:dyDescent="0.25">
      <c r="A1495" s="344" t="s">
        <v>32508</v>
      </c>
      <c r="B1495" s="345" t="s">
        <v>32509</v>
      </c>
      <c r="C1495" s="346"/>
      <c r="D1495" s="347"/>
    </row>
    <row r="1496" spans="1:4" s="326" customFormat="1" ht="15.6" customHeight="1" x14ac:dyDescent="0.25">
      <c r="A1496" s="344" t="s">
        <v>32510</v>
      </c>
      <c r="B1496" s="345" t="s">
        <v>32511</v>
      </c>
      <c r="C1496" s="346" t="s">
        <v>7</v>
      </c>
      <c r="D1496" s="347">
        <v>237.13</v>
      </c>
    </row>
    <row r="1497" spans="1:4" s="326" customFormat="1" ht="15.6" customHeight="1" x14ac:dyDescent="0.25">
      <c r="A1497" s="344" t="s">
        <v>32512</v>
      </c>
      <c r="B1497" s="345" t="s">
        <v>32513</v>
      </c>
      <c r="C1497" s="346"/>
      <c r="D1497" s="347"/>
    </row>
    <row r="1498" spans="1:4" s="326" customFormat="1" ht="15.6" customHeight="1" x14ac:dyDescent="0.25">
      <c r="A1498" s="344" t="s">
        <v>32514</v>
      </c>
      <c r="B1498" s="345" t="s">
        <v>32515</v>
      </c>
      <c r="C1498" s="346" t="s">
        <v>7</v>
      </c>
      <c r="D1498" s="347">
        <v>2730.42</v>
      </c>
    </row>
    <row r="1499" spans="1:4" s="326" customFormat="1" ht="15.6" customHeight="1" x14ac:dyDescent="0.25">
      <c r="A1499" s="344" t="s">
        <v>32516</v>
      </c>
      <c r="B1499" s="345" t="s">
        <v>32517</v>
      </c>
      <c r="C1499" s="346" t="s">
        <v>14</v>
      </c>
      <c r="D1499" s="347">
        <v>646.92999999999995</v>
      </c>
    </row>
    <row r="1500" spans="1:4" s="326" customFormat="1" ht="15.6" customHeight="1" x14ac:dyDescent="0.25">
      <c r="A1500" s="344" t="s">
        <v>32518</v>
      </c>
      <c r="B1500" s="345" t="s">
        <v>32519</v>
      </c>
      <c r="C1500" s="346" t="s">
        <v>14</v>
      </c>
      <c r="D1500" s="347">
        <v>154.56</v>
      </c>
    </row>
    <row r="1501" spans="1:4" s="326" customFormat="1" ht="15.6" customHeight="1" x14ac:dyDescent="0.25">
      <c r="A1501" s="344" t="s">
        <v>32520</v>
      </c>
      <c r="B1501" s="345" t="s">
        <v>32521</v>
      </c>
      <c r="C1501" s="346" t="s">
        <v>14</v>
      </c>
      <c r="D1501" s="347">
        <v>82.33</v>
      </c>
    </row>
    <row r="1502" spans="1:4" s="326" customFormat="1" ht="15.6" customHeight="1" x14ac:dyDescent="0.25">
      <c r="A1502" s="344" t="s">
        <v>32522</v>
      </c>
      <c r="B1502" s="345" t="s">
        <v>32523</v>
      </c>
      <c r="C1502" s="346" t="s">
        <v>14</v>
      </c>
      <c r="D1502" s="347">
        <v>64.31</v>
      </c>
    </row>
    <row r="1503" spans="1:4" s="326" customFormat="1" ht="15.6" customHeight="1" x14ac:dyDescent="0.25">
      <c r="A1503" s="344" t="s">
        <v>32524</v>
      </c>
      <c r="B1503" s="345" t="s">
        <v>32525</v>
      </c>
      <c r="C1503" s="346" t="s">
        <v>14</v>
      </c>
      <c r="D1503" s="347">
        <v>250.06</v>
      </c>
    </row>
    <row r="1504" spans="1:4" s="326" customFormat="1" ht="15.6" customHeight="1" x14ac:dyDescent="0.25">
      <c r="A1504" s="344" t="s">
        <v>32526</v>
      </c>
      <c r="B1504" s="345" t="s">
        <v>32527</v>
      </c>
      <c r="C1504" s="346" t="s">
        <v>14</v>
      </c>
      <c r="D1504" s="347">
        <v>154.63999999999999</v>
      </c>
    </row>
    <row r="1505" spans="1:4" s="326" customFormat="1" ht="15.6" customHeight="1" x14ac:dyDescent="0.25">
      <c r="A1505" s="344" t="s">
        <v>32528</v>
      </c>
      <c r="B1505" s="345" t="s">
        <v>32529</v>
      </c>
      <c r="C1505" s="346"/>
      <c r="D1505" s="347"/>
    </row>
    <row r="1506" spans="1:4" s="326" customFormat="1" ht="15.6" customHeight="1" x14ac:dyDescent="0.25">
      <c r="A1506" s="344" t="s">
        <v>32530</v>
      </c>
      <c r="B1506" s="345" t="s">
        <v>32531</v>
      </c>
      <c r="C1506" s="346"/>
      <c r="D1506" s="347"/>
    </row>
    <row r="1507" spans="1:4" s="326" customFormat="1" ht="15.6" customHeight="1" x14ac:dyDescent="0.25">
      <c r="A1507" s="344" t="s">
        <v>32532</v>
      </c>
      <c r="B1507" s="345" t="s">
        <v>32533</v>
      </c>
      <c r="C1507" s="346" t="s">
        <v>29847</v>
      </c>
      <c r="D1507" s="347">
        <v>471.55</v>
      </c>
    </row>
    <row r="1508" spans="1:4" s="326" customFormat="1" ht="15.6" customHeight="1" x14ac:dyDescent="0.25">
      <c r="A1508" s="344" t="s">
        <v>32534</v>
      </c>
      <c r="B1508" s="345" t="s">
        <v>32535</v>
      </c>
      <c r="C1508" s="346" t="s">
        <v>29847</v>
      </c>
      <c r="D1508" s="347">
        <v>821.8</v>
      </c>
    </row>
    <row r="1509" spans="1:4" s="326" customFormat="1" ht="15.6" customHeight="1" x14ac:dyDescent="0.25">
      <c r="A1509" s="344" t="s">
        <v>32536</v>
      </c>
      <c r="B1509" s="345" t="s">
        <v>32537</v>
      </c>
      <c r="C1509" s="346" t="s">
        <v>29847</v>
      </c>
      <c r="D1509" s="347">
        <v>380.17</v>
      </c>
    </row>
    <row r="1510" spans="1:4" s="326" customFormat="1" ht="15.6" customHeight="1" x14ac:dyDescent="0.25">
      <c r="A1510" s="344" t="s">
        <v>32538</v>
      </c>
      <c r="B1510" s="345" t="s">
        <v>32539</v>
      </c>
      <c r="C1510" s="346" t="s">
        <v>29847</v>
      </c>
      <c r="D1510" s="347">
        <v>687.25</v>
      </c>
    </row>
    <row r="1511" spans="1:4" s="326" customFormat="1" ht="15.6" customHeight="1" x14ac:dyDescent="0.25">
      <c r="A1511" s="344" t="s">
        <v>32540</v>
      </c>
      <c r="B1511" s="345" t="s">
        <v>32541</v>
      </c>
      <c r="C1511" s="346" t="s">
        <v>29847</v>
      </c>
      <c r="D1511" s="347">
        <v>300.67</v>
      </c>
    </row>
    <row r="1512" spans="1:4" s="326" customFormat="1" ht="15.6" customHeight="1" x14ac:dyDescent="0.25">
      <c r="A1512" s="344" t="s">
        <v>32542</v>
      </c>
      <c r="B1512" s="345" t="s">
        <v>32543</v>
      </c>
      <c r="C1512" s="346" t="s">
        <v>29847</v>
      </c>
      <c r="D1512" s="347">
        <v>261.56</v>
      </c>
    </row>
    <row r="1513" spans="1:4" s="326" customFormat="1" ht="15.6" customHeight="1" x14ac:dyDescent="0.25">
      <c r="A1513" s="344" t="s">
        <v>32544</v>
      </c>
      <c r="B1513" s="345" t="s">
        <v>32545</v>
      </c>
      <c r="C1513" s="346" t="s">
        <v>29847</v>
      </c>
      <c r="D1513" s="347">
        <v>380.37</v>
      </c>
    </row>
    <row r="1514" spans="1:4" s="326" customFormat="1" ht="15.6" customHeight="1" x14ac:dyDescent="0.25">
      <c r="A1514" s="344" t="s">
        <v>32546</v>
      </c>
      <c r="B1514" s="345" t="s">
        <v>32547</v>
      </c>
      <c r="C1514" s="346" t="s">
        <v>8</v>
      </c>
      <c r="D1514" s="347">
        <v>359.42</v>
      </c>
    </row>
    <row r="1515" spans="1:4" s="326" customFormat="1" ht="15.6" customHeight="1" x14ac:dyDescent="0.25">
      <c r="A1515" s="344" t="s">
        <v>32548</v>
      </c>
      <c r="B1515" s="345" t="s">
        <v>32549</v>
      </c>
      <c r="C1515" s="346" t="s">
        <v>29847</v>
      </c>
      <c r="D1515" s="347">
        <v>568.35</v>
      </c>
    </row>
    <row r="1516" spans="1:4" s="326" customFormat="1" ht="15.6" customHeight="1" x14ac:dyDescent="0.25">
      <c r="A1516" s="344" t="s">
        <v>32550</v>
      </c>
      <c r="B1516" s="345" t="s">
        <v>32551</v>
      </c>
      <c r="C1516" s="346" t="s">
        <v>8</v>
      </c>
      <c r="D1516" s="347">
        <v>303.16000000000003</v>
      </c>
    </row>
    <row r="1517" spans="1:4" s="326" customFormat="1" ht="15.6" customHeight="1" x14ac:dyDescent="0.25">
      <c r="A1517" s="344" t="s">
        <v>32552</v>
      </c>
      <c r="B1517" s="345" t="s">
        <v>32553</v>
      </c>
      <c r="C1517" s="346" t="s">
        <v>8</v>
      </c>
      <c r="D1517" s="347">
        <v>323.12</v>
      </c>
    </row>
    <row r="1518" spans="1:4" s="326" customFormat="1" ht="15.6" customHeight="1" x14ac:dyDescent="0.25">
      <c r="A1518" s="344" t="s">
        <v>32554</v>
      </c>
      <c r="B1518" s="345" t="s">
        <v>32555</v>
      </c>
      <c r="C1518" s="346" t="s">
        <v>8</v>
      </c>
      <c r="D1518" s="347">
        <v>2738.74</v>
      </c>
    </row>
    <row r="1519" spans="1:4" s="326" customFormat="1" ht="15.6" customHeight="1" x14ac:dyDescent="0.25">
      <c r="A1519" s="344" t="s">
        <v>32556</v>
      </c>
      <c r="B1519" s="345" t="s">
        <v>32557</v>
      </c>
      <c r="C1519" s="346" t="s">
        <v>8</v>
      </c>
      <c r="D1519" s="347">
        <v>591.94000000000005</v>
      </c>
    </row>
    <row r="1520" spans="1:4" s="326" customFormat="1" ht="15.6" customHeight="1" x14ac:dyDescent="0.25">
      <c r="A1520" s="344" t="s">
        <v>32558</v>
      </c>
      <c r="B1520" s="345" t="s">
        <v>32559</v>
      </c>
      <c r="C1520" s="346" t="s">
        <v>8</v>
      </c>
      <c r="D1520" s="347">
        <v>40.6</v>
      </c>
    </row>
    <row r="1521" spans="1:4" s="326" customFormat="1" ht="15.6" customHeight="1" x14ac:dyDescent="0.25">
      <c r="A1521" s="344" t="s">
        <v>32560</v>
      </c>
      <c r="B1521" s="345" t="s">
        <v>32561</v>
      </c>
      <c r="C1521" s="346" t="s">
        <v>8</v>
      </c>
      <c r="D1521" s="347">
        <v>1027.75</v>
      </c>
    </row>
    <row r="1522" spans="1:4" s="326" customFormat="1" ht="15.6" customHeight="1" x14ac:dyDescent="0.25">
      <c r="A1522" s="344" t="s">
        <v>32562</v>
      </c>
      <c r="B1522" s="345" t="s">
        <v>32563</v>
      </c>
      <c r="C1522" s="346" t="s">
        <v>8</v>
      </c>
      <c r="D1522" s="347">
        <v>1096.67</v>
      </c>
    </row>
    <row r="1523" spans="1:4" s="326" customFormat="1" ht="15.6" customHeight="1" x14ac:dyDescent="0.25">
      <c r="A1523" s="344" t="s">
        <v>32564</v>
      </c>
      <c r="B1523" s="345" t="s">
        <v>32565</v>
      </c>
      <c r="C1523" s="346" t="s">
        <v>8</v>
      </c>
      <c r="D1523" s="347">
        <v>321.92</v>
      </c>
    </row>
    <row r="1524" spans="1:4" s="326" customFormat="1" ht="15.6" customHeight="1" x14ac:dyDescent="0.25">
      <c r="A1524" s="344" t="s">
        <v>32566</v>
      </c>
      <c r="B1524" s="345" t="s">
        <v>32567</v>
      </c>
      <c r="C1524" s="346"/>
      <c r="D1524" s="347"/>
    </row>
    <row r="1525" spans="1:4" s="326" customFormat="1" ht="15.6" customHeight="1" x14ac:dyDescent="0.25">
      <c r="A1525" s="344" t="s">
        <v>32568</v>
      </c>
      <c r="B1525" s="345" t="s">
        <v>32569</v>
      </c>
      <c r="C1525" s="346" t="s">
        <v>8</v>
      </c>
      <c r="D1525" s="347">
        <v>20.81</v>
      </c>
    </row>
    <row r="1526" spans="1:4" s="326" customFormat="1" ht="15.6" customHeight="1" x14ac:dyDescent="0.25">
      <c r="A1526" s="344" t="s">
        <v>32570</v>
      </c>
      <c r="B1526" s="345" t="s">
        <v>32571</v>
      </c>
      <c r="C1526" s="346" t="s">
        <v>8</v>
      </c>
      <c r="D1526" s="347">
        <v>29.19</v>
      </c>
    </row>
    <row r="1527" spans="1:4" s="326" customFormat="1" ht="15.6" customHeight="1" x14ac:dyDescent="0.25">
      <c r="A1527" s="344" t="s">
        <v>32572</v>
      </c>
      <c r="B1527" s="345" t="s">
        <v>32573</v>
      </c>
      <c r="C1527" s="346" t="s">
        <v>8</v>
      </c>
      <c r="D1527" s="347">
        <v>52.74</v>
      </c>
    </row>
    <row r="1528" spans="1:4" s="326" customFormat="1" ht="15.6" customHeight="1" x14ac:dyDescent="0.25">
      <c r="A1528" s="344" t="s">
        <v>32574</v>
      </c>
      <c r="B1528" s="345" t="s">
        <v>32575</v>
      </c>
      <c r="C1528" s="346" t="s">
        <v>8</v>
      </c>
      <c r="D1528" s="347">
        <v>211.18</v>
      </c>
    </row>
    <row r="1529" spans="1:4" s="326" customFormat="1" ht="15.6" customHeight="1" x14ac:dyDescent="0.25">
      <c r="A1529" s="344" t="s">
        <v>32576</v>
      </c>
      <c r="B1529" s="345" t="s">
        <v>32577</v>
      </c>
      <c r="C1529" s="346" t="s">
        <v>8</v>
      </c>
      <c r="D1529" s="347">
        <v>80.680000000000007</v>
      </c>
    </row>
    <row r="1530" spans="1:4" s="326" customFormat="1" ht="15.6" customHeight="1" x14ac:dyDescent="0.25">
      <c r="A1530" s="344" t="s">
        <v>32578</v>
      </c>
      <c r="B1530" s="345" t="s">
        <v>32579</v>
      </c>
      <c r="C1530" s="346"/>
      <c r="D1530" s="347"/>
    </row>
    <row r="1531" spans="1:4" s="326" customFormat="1" ht="15.6" customHeight="1" x14ac:dyDescent="0.25">
      <c r="A1531" s="344" t="s">
        <v>32580</v>
      </c>
      <c r="B1531" s="345" t="s">
        <v>32581</v>
      </c>
      <c r="C1531" s="346" t="s">
        <v>8</v>
      </c>
      <c r="D1531" s="347">
        <v>58.68</v>
      </c>
    </row>
    <row r="1532" spans="1:4" s="326" customFormat="1" ht="15.6" customHeight="1" x14ac:dyDescent="0.25">
      <c r="A1532" s="344" t="s">
        <v>32582</v>
      </c>
      <c r="B1532" s="345" t="s">
        <v>32583</v>
      </c>
      <c r="C1532" s="346" t="s">
        <v>8</v>
      </c>
      <c r="D1532" s="347">
        <v>1199.8499999999999</v>
      </c>
    </row>
    <row r="1533" spans="1:4" s="326" customFormat="1" ht="15.6" customHeight="1" x14ac:dyDescent="0.25">
      <c r="A1533" s="344" t="s">
        <v>32584</v>
      </c>
      <c r="B1533" s="345" t="s">
        <v>32585</v>
      </c>
      <c r="C1533" s="346" t="s">
        <v>8</v>
      </c>
      <c r="D1533" s="347">
        <v>50.47</v>
      </c>
    </row>
    <row r="1534" spans="1:4" s="326" customFormat="1" ht="15.6" customHeight="1" x14ac:dyDescent="0.25">
      <c r="A1534" s="344" t="s">
        <v>32586</v>
      </c>
      <c r="B1534" s="345" t="s">
        <v>32587</v>
      </c>
      <c r="C1534" s="346" t="s">
        <v>29847</v>
      </c>
      <c r="D1534" s="347">
        <v>1401.18</v>
      </c>
    </row>
    <row r="1535" spans="1:4" s="326" customFormat="1" ht="15.6" customHeight="1" x14ac:dyDescent="0.25">
      <c r="A1535" s="344" t="s">
        <v>32588</v>
      </c>
      <c r="B1535" s="345" t="s">
        <v>32589</v>
      </c>
      <c r="C1535" s="346" t="s">
        <v>8</v>
      </c>
      <c r="D1535" s="347">
        <v>6.65</v>
      </c>
    </row>
    <row r="1536" spans="1:4" s="326" customFormat="1" ht="15.6" customHeight="1" x14ac:dyDescent="0.25">
      <c r="A1536" s="344" t="s">
        <v>32590</v>
      </c>
      <c r="B1536" s="345" t="s">
        <v>32591</v>
      </c>
      <c r="C1536" s="346" t="s">
        <v>29847</v>
      </c>
      <c r="D1536" s="347">
        <v>708.02</v>
      </c>
    </row>
    <row r="1537" spans="1:4" s="326" customFormat="1" ht="15.6" customHeight="1" x14ac:dyDescent="0.25">
      <c r="A1537" s="344" t="s">
        <v>32592</v>
      </c>
      <c r="B1537" s="345" t="s">
        <v>32593</v>
      </c>
      <c r="C1537" s="346" t="s">
        <v>8</v>
      </c>
      <c r="D1537" s="347">
        <v>183.68</v>
      </c>
    </row>
    <row r="1538" spans="1:4" s="326" customFormat="1" ht="15.6" customHeight="1" x14ac:dyDescent="0.25">
      <c r="A1538" s="344" t="s">
        <v>32594</v>
      </c>
      <c r="B1538" s="345" t="s">
        <v>32595</v>
      </c>
      <c r="C1538" s="346" t="s">
        <v>29847</v>
      </c>
      <c r="D1538" s="347">
        <v>4305.1899999999996</v>
      </c>
    </row>
    <row r="1539" spans="1:4" s="326" customFormat="1" ht="15.6" customHeight="1" x14ac:dyDescent="0.25">
      <c r="A1539" s="344" t="s">
        <v>32596</v>
      </c>
      <c r="B1539" s="345" t="s">
        <v>32597</v>
      </c>
      <c r="C1539" s="346" t="s">
        <v>8</v>
      </c>
      <c r="D1539" s="347">
        <v>450.86</v>
      </c>
    </row>
    <row r="1540" spans="1:4" s="326" customFormat="1" ht="15.6" customHeight="1" x14ac:dyDescent="0.25">
      <c r="A1540" s="344" t="s">
        <v>32598</v>
      </c>
      <c r="B1540" s="345" t="s">
        <v>32599</v>
      </c>
      <c r="C1540" s="346" t="s">
        <v>8</v>
      </c>
      <c r="D1540" s="347">
        <v>201.65</v>
      </c>
    </row>
    <row r="1541" spans="1:4" s="326" customFormat="1" ht="15.6" customHeight="1" x14ac:dyDescent="0.25">
      <c r="A1541" s="344" t="s">
        <v>32600</v>
      </c>
      <c r="B1541" s="345" t="s">
        <v>32601</v>
      </c>
      <c r="C1541" s="346" t="s">
        <v>8</v>
      </c>
      <c r="D1541" s="347">
        <v>113.31</v>
      </c>
    </row>
    <row r="1542" spans="1:4" s="326" customFormat="1" ht="15.6" customHeight="1" x14ac:dyDescent="0.25">
      <c r="A1542" s="344" t="s">
        <v>32602</v>
      </c>
      <c r="B1542" s="345" t="s">
        <v>32603</v>
      </c>
      <c r="C1542" s="346" t="s">
        <v>8</v>
      </c>
      <c r="D1542" s="347">
        <v>78.930000000000007</v>
      </c>
    </row>
    <row r="1543" spans="1:4" s="326" customFormat="1" ht="15.6" customHeight="1" x14ac:dyDescent="0.25">
      <c r="A1543" s="344" t="s">
        <v>32604</v>
      </c>
      <c r="B1543" s="345" t="s">
        <v>32605</v>
      </c>
      <c r="C1543" s="346" t="s">
        <v>8</v>
      </c>
      <c r="D1543" s="347">
        <v>183.03</v>
      </c>
    </row>
    <row r="1544" spans="1:4" s="326" customFormat="1" ht="15.6" customHeight="1" x14ac:dyDescent="0.25">
      <c r="A1544" s="344" t="s">
        <v>32606</v>
      </c>
      <c r="B1544" s="345" t="s">
        <v>32607</v>
      </c>
      <c r="C1544" s="346" t="s">
        <v>29847</v>
      </c>
      <c r="D1544" s="347">
        <v>35.270000000000003</v>
      </c>
    </row>
    <row r="1545" spans="1:4" s="326" customFormat="1" ht="15.6" customHeight="1" x14ac:dyDescent="0.25">
      <c r="A1545" s="344" t="s">
        <v>32608</v>
      </c>
      <c r="B1545" s="345" t="s">
        <v>32609</v>
      </c>
      <c r="C1545" s="346" t="s">
        <v>8</v>
      </c>
      <c r="D1545" s="347">
        <v>51.5</v>
      </c>
    </row>
    <row r="1546" spans="1:4" s="326" customFormat="1" ht="15.6" customHeight="1" x14ac:dyDescent="0.25">
      <c r="A1546" s="344" t="s">
        <v>32610</v>
      </c>
      <c r="B1546" s="345" t="s">
        <v>32611</v>
      </c>
      <c r="C1546" s="346" t="s">
        <v>8</v>
      </c>
      <c r="D1546" s="347">
        <v>90.32</v>
      </c>
    </row>
    <row r="1547" spans="1:4" s="326" customFormat="1" ht="15.6" customHeight="1" x14ac:dyDescent="0.25">
      <c r="A1547" s="344" t="s">
        <v>32612</v>
      </c>
      <c r="B1547" s="345" t="s">
        <v>32613</v>
      </c>
      <c r="C1547" s="346" t="s">
        <v>29847</v>
      </c>
      <c r="D1547" s="347">
        <v>249.71</v>
      </c>
    </row>
    <row r="1548" spans="1:4" s="326" customFormat="1" ht="15.6" customHeight="1" x14ac:dyDescent="0.25">
      <c r="A1548" s="344" t="s">
        <v>32614</v>
      </c>
      <c r="B1548" s="345" t="s">
        <v>32615</v>
      </c>
      <c r="C1548" s="346" t="s">
        <v>8</v>
      </c>
      <c r="D1548" s="347">
        <v>80.78</v>
      </c>
    </row>
    <row r="1549" spans="1:4" s="326" customFormat="1" ht="15.6" customHeight="1" x14ac:dyDescent="0.25">
      <c r="A1549" s="344" t="s">
        <v>32616</v>
      </c>
      <c r="B1549" s="345" t="s">
        <v>32617</v>
      </c>
      <c r="C1549" s="346" t="s">
        <v>8</v>
      </c>
      <c r="D1549" s="347">
        <v>97.58</v>
      </c>
    </row>
    <row r="1550" spans="1:4" s="326" customFormat="1" ht="15.6" customHeight="1" x14ac:dyDescent="0.25">
      <c r="A1550" s="344" t="s">
        <v>32618</v>
      </c>
      <c r="B1550" s="345" t="s">
        <v>32619</v>
      </c>
      <c r="C1550" s="346" t="s">
        <v>8</v>
      </c>
      <c r="D1550" s="347">
        <v>197.28</v>
      </c>
    </row>
    <row r="1551" spans="1:4" s="326" customFormat="1" ht="15.6" customHeight="1" x14ac:dyDescent="0.25">
      <c r="A1551" s="344" t="s">
        <v>32620</v>
      </c>
      <c r="B1551" s="345" t="s">
        <v>32621</v>
      </c>
      <c r="C1551" s="346" t="s">
        <v>8</v>
      </c>
      <c r="D1551" s="347">
        <v>225.72</v>
      </c>
    </row>
    <row r="1552" spans="1:4" s="326" customFormat="1" ht="15.6" customHeight="1" x14ac:dyDescent="0.25">
      <c r="A1552" s="344" t="s">
        <v>32622</v>
      </c>
      <c r="B1552" s="345" t="s">
        <v>32623</v>
      </c>
      <c r="C1552" s="346" t="s">
        <v>8</v>
      </c>
      <c r="D1552" s="347">
        <v>473.18</v>
      </c>
    </row>
    <row r="1553" spans="1:4" s="326" customFormat="1" ht="15.6" customHeight="1" x14ac:dyDescent="0.25">
      <c r="A1553" s="344" t="s">
        <v>32624</v>
      </c>
      <c r="B1553" s="345" t="s">
        <v>32625</v>
      </c>
      <c r="C1553" s="346" t="s">
        <v>8</v>
      </c>
      <c r="D1553" s="347">
        <v>190.73</v>
      </c>
    </row>
    <row r="1554" spans="1:4" s="326" customFormat="1" ht="15.6" customHeight="1" x14ac:dyDescent="0.25">
      <c r="A1554" s="344" t="s">
        <v>32626</v>
      </c>
      <c r="B1554" s="345" t="s">
        <v>32627</v>
      </c>
      <c r="C1554" s="346" t="s">
        <v>8</v>
      </c>
      <c r="D1554" s="347">
        <v>69.569999999999993</v>
      </c>
    </row>
    <row r="1555" spans="1:4" s="326" customFormat="1" ht="15.6" customHeight="1" x14ac:dyDescent="0.25">
      <c r="A1555" s="344" t="s">
        <v>32628</v>
      </c>
      <c r="B1555" s="345" t="s">
        <v>32629</v>
      </c>
      <c r="C1555" s="346" t="s">
        <v>8</v>
      </c>
      <c r="D1555" s="347">
        <v>186.51</v>
      </c>
    </row>
    <row r="1556" spans="1:4" s="326" customFormat="1" ht="15.6" customHeight="1" x14ac:dyDescent="0.25">
      <c r="A1556" s="344" t="s">
        <v>32630</v>
      </c>
      <c r="B1556" s="345" t="s">
        <v>32631</v>
      </c>
      <c r="C1556" s="346" t="s">
        <v>8</v>
      </c>
      <c r="D1556" s="347">
        <v>12579.53</v>
      </c>
    </row>
    <row r="1557" spans="1:4" s="326" customFormat="1" ht="15.6" customHeight="1" x14ac:dyDescent="0.25">
      <c r="A1557" s="344" t="s">
        <v>32632</v>
      </c>
      <c r="B1557" s="345" t="s">
        <v>32633</v>
      </c>
      <c r="C1557" s="346" t="s">
        <v>8</v>
      </c>
      <c r="D1557" s="347">
        <v>14912.41</v>
      </c>
    </row>
    <row r="1558" spans="1:4" s="326" customFormat="1" ht="15.6" customHeight="1" x14ac:dyDescent="0.25">
      <c r="A1558" s="344" t="s">
        <v>32634</v>
      </c>
      <c r="B1558" s="345" t="s">
        <v>32635</v>
      </c>
      <c r="C1558" s="346" t="s">
        <v>29847</v>
      </c>
      <c r="D1558" s="347">
        <v>607.51</v>
      </c>
    </row>
    <row r="1559" spans="1:4" s="326" customFormat="1" ht="15.6" customHeight="1" x14ac:dyDescent="0.25">
      <c r="A1559" s="344" t="s">
        <v>32636</v>
      </c>
      <c r="B1559" s="345" t="s">
        <v>32637</v>
      </c>
      <c r="C1559" s="346" t="s">
        <v>29847</v>
      </c>
      <c r="D1559" s="347">
        <v>1414.01</v>
      </c>
    </row>
    <row r="1560" spans="1:4" s="326" customFormat="1" ht="15.6" customHeight="1" x14ac:dyDescent="0.25">
      <c r="A1560" s="344" t="s">
        <v>32638</v>
      </c>
      <c r="B1560" s="345" t="s">
        <v>32639</v>
      </c>
      <c r="C1560" s="346" t="s">
        <v>29847</v>
      </c>
      <c r="D1560" s="347">
        <v>1363.78</v>
      </c>
    </row>
    <row r="1561" spans="1:4" s="326" customFormat="1" ht="15.6" customHeight="1" x14ac:dyDescent="0.25">
      <c r="A1561" s="344" t="s">
        <v>32640</v>
      </c>
      <c r="B1561" s="345" t="s">
        <v>32641</v>
      </c>
      <c r="C1561" s="346" t="s">
        <v>29847</v>
      </c>
      <c r="D1561" s="347">
        <v>1423.02</v>
      </c>
    </row>
    <row r="1562" spans="1:4" s="326" customFormat="1" ht="15.6" customHeight="1" x14ac:dyDescent="0.25">
      <c r="A1562" s="344" t="s">
        <v>32642</v>
      </c>
      <c r="B1562" s="345" t="s">
        <v>32643</v>
      </c>
      <c r="C1562" s="346" t="s">
        <v>14</v>
      </c>
      <c r="D1562" s="347">
        <v>62</v>
      </c>
    </row>
    <row r="1563" spans="1:4" s="326" customFormat="1" ht="15.6" customHeight="1" x14ac:dyDescent="0.25">
      <c r="A1563" s="344" t="s">
        <v>32644</v>
      </c>
      <c r="B1563" s="345" t="s">
        <v>32645</v>
      </c>
      <c r="C1563" s="346"/>
      <c r="D1563" s="347"/>
    </row>
    <row r="1564" spans="1:4" s="326" customFormat="1" ht="15.6" customHeight="1" x14ac:dyDescent="0.25">
      <c r="A1564" s="344" t="s">
        <v>32646</v>
      </c>
      <c r="B1564" s="345" t="s">
        <v>32647</v>
      </c>
      <c r="C1564" s="346"/>
      <c r="D1564" s="347"/>
    </row>
    <row r="1565" spans="1:4" s="326" customFormat="1" ht="15.6" customHeight="1" x14ac:dyDescent="0.25">
      <c r="A1565" s="344" t="s">
        <v>32648</v>
      </c>
      <c r="B1565" s="345" t="s">
        <v>32649</v>
      </c>
      <c r="C1565" s="346" t="s">
        <v>14</v>
      </c>
      <c r="D1565" s="347">
        <v>19.73</v>
      </c>
    </row>
    <row r="1566" spans="1:4" s="326" customFormat="1" ht="15.6" customHeight="1" x14ac:dyDescent="0.25">
      <c r="A1566" s="344" t="s">
        <v>32650</v>
      </c>
      <c r="B1566" s="345" t="s">
        <v>32651</v>
      </c>
      <c r="C1566" s="346" t="s">
        <v>16</v>
      </c>
      <c r="D1566" s="347">
        <v>95.77</v>
      </c>
    </row>
    <row r="1567" spans="1:4" s="326" customFormat="1" ht="15.6" customHeight="1" x14ac:dyDescent="0.25">
      <c r="A1567" s="344" t="s">
        <v>32652</v>
      </c>
      <c r="B1567" s="345" t="s">
        <v>32653</v>
      </c>
      <c r="C1567" s="346" t="s">
        <v>14</v>
      </c>
      <c r="D1567" s="347">
        <v>21.24</v>
      </c>
    </row>
    <row r="1568" spans="1:4" s="326" customFormat="1" ht="15.6" customHeight="1" x14ac:dyDescent="0.25">
      <c r="A1568" s="344" t="s">
        <v>32654</v>
      </c>
      <c r="B1568" s="345" t="s">
        <v>32655</v>
      </c>
      <c r="C1568" s="346" t="s">
        <v>16</v>
      </c>
      <c r="D1568" s="347">
        <v>28.89</v>
      </c>
    </row>
    <row r="1569" spans="1:4" s="326" customFormat="1" ht="15.6" customHeight="1" x14ac:dyDescent="0.25">
      <c r="A1569" s="344" t="s">
        <v>32656</v>
      </c>
      <c r="B1569" s="345" t="s">
        <v>32657</v>
      </c>
      <c r="C1569" s="346" t="s">
        <v>16</v>
      </c>
      <c r="D1569" s="347">
        <v>24.61</v>
      </c>
    </row>
    <row r="1570" spans="1:4" s="326" customFormat="1" ht="15.6" customHeight="1" x14ac:dyDescent="0.25">
      <c r="A1570" s="344" t="s">
        <v>32658</v>
      </c>
      <c r="B1570" s="345" t="s">
        <v>32659</v>
      </c>
      <c r="C1570" s="346"/>
      <c r="D1570" s="347"/>
    </row>
    <row r="1571" spans="1:4" s="326" customFormat="1" ht="15.6" customHeight="1" x14ac:dyDescent="0.25">
      <c r="A1571" s="344" t="s">
        <v>32660</v>
      </c>
      <c r="B1571" s="345" t="s">
        <v>32661</v>
      </c>
      <c r="C1571" s="346" t="s">
        <v>14</v>
      </c>
      <c r="D1571" s="347">
        <v>19.670000000000002</v>
      </c>
    </row>
    <row r="1572" spans="1:4" s="326" customFormat="1" ht="15.6" customHeight="1" x14ac:dyDescent="0.25">
      <c r="A1572" s="344" t="s">
        <v>32662</v>
      </c>
      <c r="B1572" s="345" t="s">
        <v>32663</v>
      </c>
      <c r="C1572" s="346" t="s">
        <v>14</v>
      </c>
      <c r="D1572" s="347">
        <v>24.81</v>
      </c>
    </row>
    <row r="1573" spans="1:4" s="326" customFormat="1" ht="15.6" customHeight="1" x14ac:dyDescent="0.25">
      <c r="A1573" s="344" t="s">
        <v>32664</v>
      </c>
      <c r="B1573" s="345" t="s">
        <v>32665</v>
      </c>
      <c r="C1573" s="346" t="s">
        <v>14</v>
      </c>
      <c r="D1573" s="347">
        <v>20.7</v>
      </c>
    </row>
    <row r="1574" spans="1:4" s="326" customFormat="1" ht="15.6" customHeight="1" x14ac:dyDescent="0.25">
      <c r="A1574" s="344" t="s">
        <v>32666</v>
      </c>
      <c r="B1574" s="345" t="s">
        <v>32667</v>
      </c>
      <c r="C1574" s="346" t="s">
        <v>14</v>
      </c>
      <c r="D1574" s="347">
        <v>29.94</v>
      </c>
    </row>
    <row r="1575" spans="1:4" s="326" customFormat="1" ht="15.6" customHeight="1" x14ac:dyDescent="0.25">
      <c r="A1575" s="344" t="s">
        <v>32668</v>
      </c>
      <c r="B1575" s="345" t="s">
        <v>32669</v>
      </c>
      <c r="C1575" s="346"/>
      <c r="D1575" s="347"/>
    </row>
    <row r="1576" spans="1:4" s="326" customFormat="1" ht="15.6" customHeight="1" x14ac:dyDescent="0.25">
      <c r="A1576" s="344" t="s">
        <v>32670</v>
      </c>
      <c r="B1576" s="345" t="s">
        <v>32671</v>
      </c>
      <c r="C1576" s="346" t="s">
        <v>16</v>
      </c>
      <c r="D1576" s="347">
        <v>64.84</v>
      </c>
    </row>
    <row r="1577" spans="1:4" s="326" customFormat="1" ht="15.6" customHeight="1" x14ac:dyDescent="0.25">
      <c r="A1577" s="344" t="s">
        <v>32672</v>
      </c>
      <c r="B1577" s="345" t="s">
        <v>32673</v>
      </c>
      <c r="C1577" s="346"/>
      <c r="D1577" s="347"/>
    </row>
    <row r="1578" spans="1:4" s="326" customFormat="1" ht="15.6" customHeight="1" x14ac:dyDescent="0.25">
      <c r="A1578" s="344" t="s">
        <v>32674</v>
      </c>
      <c r="B1578" s="345" t="s">
        <v>32675</v>
      </c>
      <c r="C1578" s="346"/>
      <c r="D1578" s="347"/>
    </row>
    <row r="1579" spans="1:4" s="326" customFormat="1" ht="15.6" customHeight="1" x14ac:dyDescent="0.25">
      <c r="A1579" s="344" t="s">
        <v>32676</v>
      </c>
      <c r="B1579" s="345" t="s">
        <v>32677</v>
      </c>
      <c r="C1579" s="346" t="s">
        <v>14</v>
      </c>
      <c r="D1579" s="347">
        <v>193.65</v>
      </c>
    </row>
    <row r="1580" spans="1:4" s="326" customFormat="1" ht="15.6" customHeight="1" x14ac:dyDescent="0.25">
      <c r="A1580" s="344" t="s">
        <v>32678</v>
      </c>
      <c r="B1580" s="345" t="s">
        <v>32679</v>
      </c>
      <c r="C1580" s="346" t="s">
        <v>8</v>
      </c>
      <c r="D1580" s="347">
        <v>125.83</v>
      </c>
    </row>
    <row r="1581" spans="1:4" s="326" customFormat="1" ht="15.6" customHeight="1" x14ac:dyDescent="0.25">
      <c r="A1581" s="344" t="s">
        <v>32680</v>
      </c>
      <c r="B1581" s="345" t="s">
        <v>32681</v>
      </c>
      <c r="C1581" s="346" t="s">
        <v>8</v>
      </c>
      <c r="D1581" s="347">
        <v>163.33000000000001</v>
      </c>
    </row>
    <row r="1582" spans="1:4" s="326" customFormat="1" ht="15.6" customHeight="1" x14ac:dyDescent="0.25">
      <c r="A1582" s="344" t="s">
        <v>32682</v>
      </c>
      <c r="B1582" s="345" t="s">
        <v>32683</v>
      </c>
      <c r="C1582" s="346" t="s">
        <v>8</v>
      </c>
      <c r="D1582" s="347">
        <v>376.37</v>
      </c>
    </row>
    <row r="1583" spans="1:4" s="326" customFormat="1" ht="15.6" customHeight="1" x14ac:dyDescent="0.25">
      <c r="A1583" s="344" t="s">
        <v>32684</v>
      </c>
      <c r="B1583" s="345" t="s">
        <v>32685</v>
      </c>
      <c r="C1583" s="346" t="s">
        <v>8</v>
      </c>
      <c r="D1583" s="347">
        <v>171.37</v>
      </c>
    </row>
    <row r="1584" spans="1:4" s="326" customFormat="1" ht="15.6" customHeight="1" x14ac:dyDescent="0.25">
      <c r="A1584" s="344" t="s">
        <v>32686</v>
      </c>
      <c r="B1584" s="345" t="s">
        <v>32687</v>
      </c>
      <c r="C1584" s="346" t="s">
        <v>8</v>
      </c>
      <c r="D1584" s="347">
        <v>148.57</v>
      </c>
    </row>
    <row r="1585" spans="1:4" s="326" customFormat="1" ht="15.6" customHeight="1" x14ac:dyDescent="0.25">
      <c r="A1585" s="344" t="s">
        <v>32688</v>
      </c>
      <c r="B1585" s="345" t="s">
        <v>32689</v>
      </c>
      <c r="C1585" s="346" t="s">
        <v>8</v>
      </c>
      <c r="D1585" s="347">
        <v>310.35000000000002</v>
      </c>
    </row>
    <row r="1586" spans="1:4" s="326" customFormat="1" ht="15.6" customHeight="1" x14ac:dyDescent="0.25">
      <c r="A1586" s="344" t="s">
        <v>32690</v>
      </c>
      <c r="B1586" s="345" t="s">
        <v>32691</v>
      </c>
      <c r="C1586" s="346" t="s">
        <v>8</v>
      </c>
      <c r="D1586" s="347">
        <v>269.88</v>
      </c>
    </row>
    <row r="1587" spans="1:4" s="326" customFormat="1" ht="15.6" customHeight="1" x14ac:dyDescent="0.25">
      <c r="A1587" s="344" t="s">
        <v>32692</v>
      </c>
      <c r="B1587" s="345" t="s">
        <v>32693</v>
      </c>
      <c r="C1587" s="346" t="s">
        <v>8</v>
      </c>
      <c r="D1587" s="347">
        <v>150.43</v>
      </c>
    </row>
    <row r="1588" spans="1:4" s="326" customFormat="1" ht="15.6" customHeight="1" x14ac:dyDescent="0.25">
      <c r="A1588" s="344" t="s">
        <v>32694</v>
      </c>
      <c r="B1588" s="345" t="s">
        <v>32695</v>
      </c>
      <c r="C1588" s="346" t="s">
        <v>8</v>
      </c>
      <c r="D1588" s="347">
        <v>398.34</v>
      </c>
    </row>
    <row r="1589" spans="1:4" s="326" customFormat="1" ht="15.6" customHeight="1" x14ac:dyDescent="0.25">
      <c r="A1589" s="344" t="s">
        <v>32696</v>
      </c>
      <c r="B1589" s="345" t="s">
        <v>32697</v>
      </c>
      <c r="C1589" s="346"/>
      <c r="D1589" s="347"/>
    </row>
    <row r="1590" spans="1:4" s="326" customFormat="1" ht="15.6" customHeight="1" x14ac:dyDescent="0.25">
      <c r="A1590" s="344" t="s">
        <v>32698</v>
      </c>
      <c r="B1590" s="345" t="s">
        <v>32699</v>
      </c>
      <c r="C1590" s="346" t="s">
        <v>8</v>
      </c>
      <c r="D1590" s="347">
        <v>2714.73</v>
      </c>
    </row>
    <row r="1591" spans="1:4" s="326" customFormat="1" ht="15.6" customHeight="1" x14ac:dyDescent="0.25">
      <c r="A1591" s="344" t="s">
        <v>32700</v>
      </c>
      <c r="B1591" s="345" t="s">
        <v>32701</v>
      </c>
      <c r="C1591" s="346" t="s">
        <v>8</v>
      </c>
      <c r="D1591" s="347">
        <v>3524.52</v>
      </c>
    </row>
    <row r="1592" spans="1:4" s="326" customFormat="1" ht="15.6" customHeight="1" x14ac:dyDescent="0.25">
      <c r="A1592" s="344" t="s">
        <v>32702</v>
      </c>
      <c r="B1592" s="345" t="s">
        <v>32703</v>
      </c>
      <c r="C1592" s="346"/>
      <c r="D1592" s="347"/>
    </row>
    <row r="1593" spans="1:4" s="326" customFormat="1" ht="15.6" customHeight="1" x14ac:dyDescent="0.25">
      <c r="A1593" s="344" t="s">
        <v>32704</v>
      </c>
      <c r="B1593" s="345" t="s">
        <v>32705</v>
      </c>
      <c r="C1593" s="346" t="s">
        <v>7</v>
      </c>
      <c r="D1593" s="347">
        <v>434.23</v>
      </c>
    </row>
    <row r="1594" spans="1:4" s="326" customFormat="1" ht="15.6" customHeight="1" x14ac:dyDescent="0.25">
      <c r="A1594" s="344" t="s">
        <v>32706</v>
      </c>
      <c r="B1594" s="345" t="s">
        <v>32707</v>
      </c>
      <c r="C1594" s="346" t="s">
        <v>7</v>
      </c>
      <c r="D1594" s="347">
        <v>190.3</v>
      </c>
    </row>
    <row r="1595" spans="1:4" s="326" customFormat="1" ht="15.6" customHeight="1" x14ac:dyDescent="0.25">
      <c r="A1595" s="344" t="s">
        <v>32708</v>
      </c>
      <c r="B1595" s="345" t="s">
        <v>32709</v>
      </c>
      <c r="C1595" s="346" t="s">
        <v>7</v>
      </c>
      <c r="D1595" s="347">
        <v>127</v>
      </c>
    </row>
    <row r="1596" spans="1:4" s="326" customFormat="1" ht="15.6" customHeight="1" x14ac:dyDescent="0.25">
      <c r="A1596" s="344" t="s">
        <v>32710</v>
      </c>
      <c r="B1596" s="345" t="s">
        <v>32711</v>
      </c>
      <c r="C1596" s="346" t="s">
        <v>7</v>
      </c>
      <c r="D1596" s="347">
        <v>222.22</v>
      </c>
    </row>
    <row r="1597" spans="1:4" s="326" customFormat="1" ht="15.6" customHeight="1" x14ac:dyDescent="0.25">
      <c r="A1597" s="344" t="s">
        <v>32712</v>
      </c>
      <c r="B1597" s="345" t="s">
        <v>32713</v>
      </c>
      <c r="C1597" s="346" t="s">
        <v>8</v>
      </c>
      <c r="D1597" s="347">
        <v>5.94</v>
      </c>
    </row>
    <row r="1598" spans="1:4" s="326" customFormat="1" ht="15.6" customHeight="1" x14ac:dyDescent="0.25">
      <c r="A1598" s="344" t="s">
        <v>32714</v>
      </c>
      <c r="B1598" s="345" t="s">
        <v>32715</v>
      </c>
      <c r="C1598" s="346" t="s">
        <v>14</v>
      </c>
      <c r="D1598" s="347">
        <v>441.52</v>
      </c>
    </row>
    <row r="1599" spans="1:4" s="326" customFormat="1" ht="15.6" customHeight="1" x14ac:dyDescent="0.25">
      <c r="A1599" s="344" t="s">
        <v>32716</v>
      </c>
      <c r="B1599" s="345" t="s">
        <v>32717</v>
      </c>
      <c r="C1599" s="346" t="s">
        <v>7</v>
      </c>
      <c r="D1599" s="347">
        <v>14.78</v>
      </c>
    </row>
    <row r="1600" spans="1:4" s="326" customFormat="1" ht="15.6" customHeight="1" x14ac:dyDescent="0.25">
      <c r="A1600" s="344" t="s">
        <v>32718</v>
      </c>
      <c r="B1600" s="345" t="s">
        <v>32719</v>
      </c>
      <c r="C1600" s="346" t="s">
        <v>8</v>
      </c>
      <c r="D1600" s="347">
        <v>14.89</v>
      </c>
    </row>
    <row r="1601" spans="1:4" s="326" customFormat="1" ht="15.6" customHeight="1" x14ac:dyDescent="0.25">
      <c r="A1601" s="344" t="s">
        <v>32720</v>
      </c>
      <c r="B1601" s="345" t="s">
        <v>32721</v>
      </c>
      <c r="C1601" s="346" t="s">
        <v>7</v>
      </c>
      <c r="D1601" s="347">
        <v>150.28</v>
      </c>
    </row>
    <row r="1602" spans="1:4" s="326" customFormat="1" ht="15.6" customHeight="1" x14ac:dyDescent="0.25">
      <c r="A1602" s="344" t="s">
        <v>32722</v>
      </c>
      <c r="B1602" s="345" t="s">
        <v>32723</v>
      </c>
      <c r="C1602" s="346"/>
      <c r="D1602" s="347"/>
    </row>
    <row r="1603" spans="1:4" s="326" customFormat="1" ht="15.6" customHeight="1" x14ac:dyDescent="0.25">
      <c r="A1603" s="344" t="s">
        <v>32724</v>
      </c>
      <c r="B1603" s="345" t="s">
        <v>32725</v>
      </c>
      <c r="C1603" s="346" t="s">
        <v>8</v>
      </c>
      <c r="D1603" s="347">
        <v>12.38</v>
      </c>
    </row>
    <row r="1604" spans="1:4" s="326" customFormat="1" ht="15.6" customHeight="1" x14ac:dyDescent="0.25">
      <c r="A1604" s="344" t="s">
        <v>32726</v>
      </c>
      <c r="B1604" s="345" t="s">
        <v>32727</v>
      </c>
      <c r="C1604" s="346" t="s">
        <v>8</v>
      </c>
      <c r="D1604" s="347">
        <v>12.3</v>
      </c>
    </row>
    <row r="1605" spans="1:4" s="326" customFormat="1" ht="15.6" customHeight="1" x14ac:dyDescent="0.25">
      <c r="A1605" s="344" t="s">
        <v>32728</v>
      </c>
      <c r="B1605" s="345" t="s">
        <v>32729</v>
      </c>
      <c r="C1605" s="346" t="s">
        <v>14</v>
      </c>
      <c r="D1605" s="347">
        <v>60.38</v>
      </c>
    </row>
    <row r="1606" spans="1:4" s="326" customFormat="1" ht="15.6" customHeight="1" x14ac:dyDescent="0.25">
      <c r="A1606" s="344" t="s">
        <v>32730</v>
      </c>
      <c r="B1606" s="345" t="s">
        <v>32731</v>
      </c>
      <c r="C1606" s="346" t="s">
        <v>29847</v>
      </c>
      <c r="D1606" s="347">
        <v>267.97000000000003</v>
      </c>
    </row>
    <row r="1607" spans="1:4" s="326" customFormat="1" ht="15.6" customHeight="1" x14ac:dyDescent="0.25">
      <c r="A1607" s="344" t="s">
        <v>32732</v>
      </c>
      <c r="B1607" s="345" t="s">
        <v>32733</v>
      </c>
      <c r="C1607" s="346" t="s">
        <v>29847</v>
      </c>
      <c r="D1607" s="347">
        <v>670.68</v>
      </c>
    </row>
    <row r="1608" spans="1:4" s="326" customFormat="1" ht="15.6" customHeight="1" x14ac:dyDescent="0.25">
      <c r="A1608" s="344" t="s">
        <v>32734</v>
      </c>
      <c r="B1608" s="345" t="s">
        <v>32735</v>
      </c>
      <c r="C1608" s="346" t="s">
        <v>8</v>
      </c>
      <c r="D1608" s="347">
        <v>34</v>
      </c>
    </row>
    <row r="1609" spans="1:4" s="326" customFormat="1" ht="15.6" customHeight="1" x14ac:dyDescent="0.25">
      <c r="A1609" s="344" t="s">
        <v>32736</v>
      </c>
      <c r="B1609" s="345" t="s">
        <v>32737</v>
      </c>
      <c r="C1609" s="346" t="s">
        <v>8</v>
      </c>
      <c r="D1609" s="347">
        <v>804.01</v>
      </c>
    </row>
    <row r="1610" spans="1:4" s="326" customFormat="1" ht="15.6" customHeight="1" x14ac:dyDescent="0.25">
      <c r="A1610" s="344" t="s">
        <v>32738</v>
      </c>
      <c r="B1610" s="345" t="s">
        <v>32739</v>
      </c>
      <c r="C1610" s="346" t="s">
        <v>8</v>
      </c>
      <c r="D1610" s="347">
        <v>218.95</v>
      </c>
    </row>
    <row r="1611" spans="1:4" s="326" customFormat="1" ht="15.6" customHeight="1" x14ac:dyDescent="0.25">
      <c r="A1611" s="344" t="s">
        <v>32740</v>
      </c>
      <c r="B1611" s="345" t="s">
        <v>32741</v>
      </c>
      <c r="C1611" s="346" t="s">
        <v>8</v>
      </c>
      <c r="D1611" s="347">
        <v>465.01</v>
      </c>
    </row>
    <row r="1612" spans="1:4" s="326" customFormat="1" ht="15.6" customHeight="1" x14ac:dyDescent="0.25">
      <c r="A1612" s="344" t="s">
        <v>32742</v>
      </c>
      <c r="B1612" s="345" t="s">
        <v>32743</v>
      </c>
      <c r="C1612" s="346" t="s">
        <v>8</v>
      </c>
      <c r="D1612" s="347">
        <v>211.33</v>
      </c>
    </row>
    <row r="1613" spans="1:4" s="326" customFormat="1" ht="15.6" customHeight="1" x14ac:dyDescent="0.25">
      <c r="A1613" s="344" t="s">
        <v>32744</v>
      </c>
      <c r="B1613" s="345" t="s">
        <v>32745</v>
      </c>
      <c r="C1613" s="346" t="s">
        <v>8</v>
      </c>
      <c r="D1613" s="347">
        <v>27.47</v>
      </c>
    </row>
    <row r="1614" spans="1:4" s="326" customFormat="1" ht="15.6" customHeight="1" x14ac:dyDescent="0.25">
      <c r="A1614" s="344" t="s">
        <v>32746</v>
      </c>
      <c r="B1614" s="345" t="s">
        <v>32747</v>
      </c>
      <c r="C1614" s="346"/>
      <c r="D1614" s="347"/>
    </row>
    <row r="1615" spans="1:4" s="326" customFormat="1" ht="15.6" customHeight="1" x14ac:dyDescent="0.25">
      <c r="A1615" s="344" t="s">
        <v>32748</v>
      </c>
      <c r="B1615" s="345" t="s">
        <v>32749</v>
      </c>
      <c r="C1615" s="346" t="s">
        <v>8</v>
      </c>
      <c r="D1615" s="347">
        <v>694.45</v>
      </c>
    </row>
    <row r="1616" spans="1:4" s="326" customFormat="1" ht="15.6" customHeight="1" x14ac:dyDescent="0.25">
      <c r="A1616" s="344" t="s">
        <v>32750</v>
      </c>
      <c r="B1616" s="345" t="s">
        <v>32751</v>
      </c>
      <c r="C1616" s="346" t="s">
        <v>8</v>
      </c>
      <c r="D1616" s="347">
        <v>1749.77</v>
      </c>
    </row>
    <row r="1617" spans="1:4" s="326" customFormat="1" ht="15.6" customHeight="1" x14ac:dyDescent="0.25">
      <c r="A1617" s="344" t="s">
        <v>32752</v>
      </c>
      <c r="B1617" s="345" t="s">
        <v>32753</v>
      </c>
      <c r="C1617" s="346" t="s">
        <v>8</v>
      </c>
      <c r="D1617" s="347">
        <v>3127.53</v>
      </c>
    </row>
    <row r="1618" spans="1:4" s="326" customFormat="1" ht="15.6" customHeight="1" x14ac:dyDescent="0.25">
      <c r="A1618" s="344" t="s">
        <v>32754</v>
      </c>
      <c r="B1618" s="345" t="s">
        <v>32755</v>
      </c>
      <c r="C1618" s="346" t="s">
        <v>8</v>
      </c>
      <c r="D1618" s="347">
        <v>1352.13</v>
      </c>
    </row>
    <row r="1619" spans="1:4" s="326" customFormat="1" ht="15.6" customHeight="1" x14ac:dyDescent="0.25">
      <c r="A1619" s="344" t="s">
        <v>32756</v>
      </c>
      <c r="B1619" s="345" t="s">
        <v>32757</v>
      </c>
      <c r="C1619" s="346"/>
      <c r="D1619" s="347"/>
    </row>
    <row r="1620" spans="1:4" s="326" customFormat="1" ht="15.6" customHeight="1" x14ac:dyDescent="0.25">
      <c r="A1620" s="344" t="s">
        <v>32758</v>
      </c>
      <c r="B1620" s="345" t="s">
        <v>32759</v>
      </c>
      <c r="C1620" s="346" t="s">
        <v>29847</v>
      </c>
      <c r="D1620" s="347">
        <v>125589.32</v>
      </c>
    </row>
    <row r="1621" spans="1:4" s="326" customFormat="1" ht="15.6" customHeight="1" x14ac:dyDescent="0.25">
      <c r="A1621" s="344" t="s">
        <v>32760</v>
      </c>
      <c r="B1621" s="345" t="s">
        <v>32761</v>
      </c>
      <c r="C1621" s="346" t="s">
        <v>29847</v>
      </c>
      <c r="D1621" s="347">
        <v>130200.39</v>
      </c>
    </row>
    <row r="1622" spans="1:4" s="326" customFormat="1" ht="15.6" customHeight="1" x14ac:dyDescent="0.25">
      <c r="A1622" s="344" t="s">
        <v>32762</v>
      </c>
      <c r="B1622" s="345" t="s">
        <v>32763</v>
      </c>
      <c r="C1622" s="346" t="s">
        <v>29847</v>
      </c>
      <c r="D1622" s="347">
        <v>34244.519999999997</v>
      </c>
    </row>
    <row r="1623" spans="1:4" s="326" customFormat="1" ht="15.6" customHeight="1" x14ac:dyDescent="0.25">
      <c r="A1623" s="344" t="s">
        <v>32764</v>
      </c>
      <c r="B1623" s="345" t="s">
        <v>32765</v>
      </c>
      <c r="C1623" s="346" t="s">
        <v>29847</v>
      </c>
      <c r="D1623" s="347">
        <v>34485.339999999997</v>
      </c>
    </row>
    <row r="1624" spans="1:4" s="326" customFormat="1" ht="15.6" customHeight="1" x14ac:dyDescent="0.25">
      <c r="A1624" s="344" t="s">
        <v>32766</v>
      </c>
      <c r="B1624" s="345" t="s">
        <v>32767</v>
      </c>
      <c r="C1624" s="346"/>
      <c r="D1624" s="347"/>
    </row>
    <row r="1625" spans="1:4" s="326" customFormat="1" ht="15.6" customHeight="1" x14ac:dyDescent="0.25">
      <c r="A1625" s="344" t="s">
        <v>32768</v>
      </c>
      <c r="B1625" s="345" t="s">
        <v>32769</v>
      </c>
      <c r="C1625" s="346"/>
      <c r="D1625" s="347"/>
    </row>
    <row r="1626" spans="1:4" s="326" customFormat="1" ht="15.6" customHeight="1" x14ac:dyDescent="0.25">
      <c r="A1626" s="344" t="s">
        <v>32770</v>
      </c>
      <c r="B1626" s="345" t="s">
        <v>32771</v>
      </c>
      <c r="C1626" s="346" t="s">
        <v>7</v>
      </c>
      <c r="D1626" s="347">
        <v>20.91</v>
      </c>
    </row>
    <row r="1627" spans="1:4" s="326" customFormat="1" ht="15.6" customHeight="1" x14ac:dyDescent="0.25">
      <c r="A1627" s="344" t="s">
        <v>32772</v>
      </c>
      <c r="B1627" s="345" t="s">
        <v>32773</v>
      </c>
      <c r="C1627" s="346" t="s">
        <v>7</v>
      </c>
      <c r="D1627" s="347">
        <v>31.15</v>
      </c>
    </row>
    <row r="1628" spans="1:4" s="326" customFormat="1" ht="15.6" customHeight="1" x14ac:dyDescent="0.25">
      <c r="A1628" s="344" t="s">
        <v>32774</v>
      </c>
      <c r="B1628" s="345" t="s">
        <v>32775</v>
      </c>
      <c r="C1628" s="346" t="s">
        <v>10</v>
      </c>
      <c r="D1628" s="347">
        <v>619.89</v>
      </c>
    </row>
    <row r="1629" spans="1:4" s="326" customFormat="1" ht="15.6" customHeight="1" x14ac:dyDescent="0.25">
      <c r="A1629" s="344" t="s">
        <v>32776</v>
      </c>
      <c r="B1629" s="345" t="s">
        <v>32777</v>
      </c>
      <c r="C1629" s="346" t="s">
        <v>7</v>
      </c>
      <c r="D1629" s="347">
        <v>157.69</v>
      </c>
    </row>
    <row r="1630" spans="1:4" s="326" customFormat="1" ht="15.6" customHeight="1" x14ac:dyDescent="0.25">
      <c r="A1630" s="344" t="s">
        <v>32778</v>
      </c>
      <c r="B1630" s="345" t="s">
        <v>32779</v>
      </c>
      <c r="C1630" s="346" t="s">
        <v>7</v>
      </c>
      <c r="D1630" s="347">
        <v>26.25</v>
      </c>
    </row>
    <row r="1631" spans="1:4" s="326" customFormat="1" ht="15.6" customHeight="1" x14ac:dyDescent="0.25">
      <c r="A1631" s="344" t="s">
        <v>32780</v>
      </c>
      <c r="B1631" s="345" t="s">
        <v>32781</v>
      </c>
      <c r="C1631" s="346" t="s">
        <v>7</v>
      </c>
      <c r="D1631" s="347">
        <v>82.75</v>
      </c>
    </row>
    <row r="1632" spans="1:4" s="326" customFormat="1" ht="15.6" customHeight="1" x14ac:dyDescent="0.25">
      <c r="A1632" s="344" t="s">
        <v>32782</v>
      </c>
      <c r="B1632" s="345" t="s">
        <v>32783</v>
      </c>
      <c r="C1632" s="346" t="s">
        <v>7</v>
      </c>
      <c r="D1632" s="347">
        <v>71.97</v>
      </c>
    </row>
    <row r="1633" spans="1:4" s="326" customFormat="1" ht="15.6" customHeight="1" x14ac:dyDescent="0.25">
      <c r="A1633" s="344" t="s">
        <v>32784</v>
      </c>
      <c r="B1633" s="345" t="s">
        <v>32785</v>
      </c>
      <c r="C1633" s="346" t="s">
        <v>7</v>
      </c>
      <c r="D1633" s="347">
        <v>1167.8</v>
      </c>
    </row>
    <row r="1634" spans="1:4" s="326" customFormat="1" ht="15.6" customHeight="1" x14ac:dyDescent="0.25">
      <c r="A1634" s="344" t="s">
        <v>32786</v>
      </c>
      <c r="B1634" s="345" t="s">
        <v>32787</v>
      </c>
      <c r="C1634" s="346" t="s">
        <v>7</v>
      </c>
      <c r="D1634" s="347">
        <v>107.99</v>
      </c>
    </row>
    <row r="1635" spans="1:4" s="326" customFormat="1" ht="15.6" customHeight="1" x14ac:dyDescent="0.25">
      <c r="A1635" s="344" t="s">
        <v>32788</v>
      </c>
      <c r="B1635" s="345" t="s">
        <v>32789</v>
      </c>
      <c r="C1635" s="346" t="s">
        <v>7</v>
      </c>
      <c r="D1635" s="347">
        <v>583.16</v>
      </c>
    </row>
    <row r="1636" spans="1:4" s="326" customFormat="1" ht="15.6" customHeight="1" x14ac:dyDescent="0.25">
      <c r="A1636" s="344" t="s">
        <v>32790</v>
      </c>
      <c r="B1636" s="345" t="s">
        <v>32791</v>
      </c>
      <c r="C1636" s="346"/>
      <c r="D1636" s="347"/>
    </row>
    <row r="1637" spans="1:4" s="326" customFormat="1" ht="15.6" customHeight="1" x14ac:dyDescent="0.25">
      <c r="A1637" s="344" t="s">
        <v>32792</v>
      </c>
      <c r="B1637" s="345" t="s">
        <v>32793</v>
      </c>
      <c r="C1637" s="346" t="s">
        <v>14</v>
      </c>
      <c r="D1637" s="347">
        <v>7.86</v>
      </c>
    </row>
    <row r="1638" spans="1:4" s="326" customFormat="1" ht="15.6" customHeight="1" x14ac:dyDescent="0.25">
      <c r="A1638" s="344" t="s">
        <v>32794</v>
      </c>
      <c r="B1638" s="345" t="s">
        <v>32795</v>
      </c>
      <c r="C1638" s="346" t="s">
        <v>14</v>
      </c>
      <c r="D1638" s="347">
        <v>72.5</v>
      </c>
    </row>
    <row r="1639" spans="1:4" s="326" customFormat="1" ht="15.6" customHeight="1" x14ac:dyDescent="0.25">
      <c r="A1639" s="344" t="s">
        <v>32796</v>
      </c>
      <c r="B1639" s="345" t="s">
        <v>32797</v>
      </c>
      <c r="C1639" s="346" t="s">
        <v>14</v>
      </c>
      <c r="D1639" s="347">
        <v>8.08</v>
      </c>
    </row>
    <row r="1640" spans="1:4" s="326" customFormat="1" ht="15.6" customHeight="1" x14ac:dyDescent="0.25">
      <c r="A1640" s="344" t="s">
        <v>32798</v>
      </c>
      <c r="B1640" s="345" t="s">
        <v>32799</v>
      </c>
      <c r="C1640" s="346" t="s">
        <v>32800</v>
      </c>
      <c r="D1640" s="347">
        <v>0.19</v>
      </c>
    </row>
    <row r="1641" spans="1:4" s="326" customFormat="1" ht="15.6" customHeight="1" x14ac:dyDescent="0.25">
      <c r="A1641" s="344" t="s">
        <v>32801</v>
      </c>
      <c r="B1641" s="345" t="s">
        <v>32802</v>
      </c>
      <c r="C1641" s="346" t="s">
        <v>14</v>
      </c>
      <c r="D1641" s="347">
        <v>11.42</v>
      </c>
    </row>
    <row r="1642" spans="1:4" s="326" customFormat="1" ht="15.6" customHeight="1" x14ac:dyDescent="0.25">
      <c r="A1642" s="344" t="s">
        <v>32803</v>
      </c>
      <c r="B1642" s="345" t="s">
        <v>32804</v>
      </c>
      <c r="C1642" s="346" t="s">
        <v>32800</v>
      </c>
      <c r="D1642" s="347">
        <v>0.3</v>
      </c>
    </row>
    <row r="1643" spans="1:4" s="326" customFormat="1" ht="15.6" customHeight="1" x14ac:dyDescent="0.25">
      <c r="A1643" s="344" t="s">
        <v>32805</v>
      </c>
      <c r="B1643" s="345" t="s">
        <v>32806</v>
      </c>
      <c r="C1643" s="346" t="s">
        <v>14</v>
      </c>
      <c r="D1643" s="347">
        <v>219.09</v>
      </c>
    </row>
    <row r="1644" spans="1:4" s="326" customFormat="1" ht="15.6" customHeight="1" x14ac:dyDescent="0.25">
      <c r="A1644" s="344" t="s">
        <v>32807</v>
      </c>
      <c r="B1644" s="345" t="s">
        <v>32808</v>
      </c>
      <c r="C1644" s="346" t="s">
        <v>14</v>
      </c>
      <c r="D1644" s="347">
        <v>289.87</v>
      </c>
    </row>
    <row r="1645" spans="1:4" s="326" customFormat="1" ht="15.6" customHeight="1" x14ac:dyDescent="0.25">
      <c r="A1645" s="344" t="s">
        <v>32809</v>
      </c>
      <c r="B1645" s="345" t="s">
        <v>32810</v>
      </c>
      <c r="C1645" s="346" t="s">
        <v>14</v>
      </c>
      <c r="D1645" s="347">
        <v>108.62</v>
      </c>
    </row>
    <row r="1646" spans="1:4" s="326" customFormat="1" ht="15.6" customHeight="1" x14ac:dyDescent="0.25">
      <c r="A1646" s="344" t="s">
        <v>32811</v>
      </c>
      <c r="B1646" s="345" t="s">
        <v>32812</v>
      </c>
      <c r="C1646" s="346" t="s">
        <v>14</v>
      </c>
      <c r="D1646" s="347">
        <v>107.09</v>
      </c>
    </row>
    <row r="1647" spans="1:4" s="326" customFormat="1" ht="15.6" customHeight="1" x14ac:dyDescent="0.25">
      <c r="A1647" s="344" t="s">
        <v>32813</v>
      </c>
      <c r="B1647" s="345" t="s">
        <v>32814</v>
      </c>
      <c r="C1647" s="346"/>
      <c r="D1647" s="347"/>
    </row>
    <row r="1648" spans="1:4" s="326" customFormat="1" ht="15.6" customHeight="1" x14ac:dyDescent="0.25">
      <c r="A1648" s="344" t="s">
        <v>32815</v>
      </c>
      <c r="B1648" s="345" t="s">
        <v>32816</v>
      </c>
      <c r="C1648" s="346" t="s">
        <v>7</v>
      </c>
      <c r="D1648" s="347">
        <v>13.33</v>
      </c>
    </row>
    <row r="1649" spans="1:4" s="326" customFormat="1" ht="15.6" customHeight="1" x14ac:dyDescent="0.25">
      <c r="A1649" s="344" t="s">
        <v>32817</v>
      </c>
      <c r="B1649" s="345" t="s">
        <v>32818</v>
      </c>
      <c r="C1649" s="346" t="s">
        <v>7</v>
      </c>
      <c r="D1649" s="347">
        <v>26.8</v>
      </c>
    </row>
    <row r="1650" spans="1:4" s="326" customFormat="1" ht="15.6" customHeight="1" x14ac:dyDescent="0.25">
      <c r="A1650" s="344" t="s">
        <v>32819</v>
      </c>
      <c r="B1650" s="345" t="s">
        <v>32820</v>
      </c>
      <c r="C1650" s="346" t="s">
        <v>14</v>
      </c>
      <c r="D1650" s="347">
        <v>69.73</v>
      </c>
    </row>
    <row r="1651" spans="1:4" s="326" customFormat="1" ht="15.6" customHeight="1" x14ac:dyDescent="0.25">
      <c r="A1651" s="344" t="s">
        <v>32821</v>
      </c>
      <c r="B1651" s="345" t="s">
        <v>32822</v>
      </c>
      <c r="C1651" s="346" t="s">
        <v>14</v>
      </c>
      <c r="D1651" s="347">
        <v>125.47</v>
      </c>
    </row>
    <row r="1652" spans="1:4" s="326" customFormat="1" ht="15.6" customHeight="1" x14ac:dyDescent="0.25">
      <c r="A1652" s="344" t="s">
        <v>32823</v>
      </c>
      <c r="B1652" s="345" t="s">
        <v>32824</v>
      </c>
      <c r="C1652" s="346" t="s">
        <v>14</v>
      </c>
      <c r="D1652" s="347">
        <v>190.71</v>
      </c>
    </row>
    <row r="1653" spans="1:4" s="326" customFormat="1" ht="15.6" customHeight="1" x14ac:dyDescent="0.25">
      <c r="A1653" s="344" t="s">
        <v>32825</v>
      </c>
      <c r="B1653" s="345" t="s">
        <v>32826</v>
      </c>
      <c r="C1653" s="346" t="s">
        <v>14</v>
      </c>
      <c r="D1653" s="347">
        <v>399.7</v>
      </c>
    </row>
    <row r="1654" spans="1:4" s="326" customFormat="1" ht="15.6" customHeight="1" x14ac:dyDescent="0.25">
      <c r="A1654" s="344" t="s">
        <v>32827</v>
      </c>
      <c r="B1654" s="345" t="s">
        <v>32828</v>
      </c>
      <c r="C1654" s="346" t="s">
        <v>14</v>
      </c>
      <c r="D1654" s="347">
        <v>860.47</v>
      </c>
    </row>
    <row r="1655" spans="1:4" s="326" customFormat="1" ht="15.6" customHeight="1" x14ac:dyDescent="0.25">
      <c r="A1655" s="344" t="s">
        <v>32829</v>
      </c>
      <c r="B1655" s="345" t="s">
        <v>32830</v>
      </c>
      <c r="C1655" s="346" t="s">
        <v>14</v>
      </c>
      <c r="D1655" s="347">
        <v>1224.6600000000001</v>
      </c>
    </row>
    <row r="1656" spans="1:4" s="326" customFormat="1" ht="15.6" customHeight="1" x14ac:dyDescent="0.25">
      <c r="A1656" s="344" t="s">
        <v>32831</v>
      </c>
      <c r="B1656" s="345" t="s">
        <v>32832</v>
      </c>
      <c r="C1656" s="346" t="s">
        <v>14</v>
      </c>
      <c r="D1656" s="347">
        <v>208.07</v>
      </c>
    </row>
    <row r="1657" spans="1:4" s="326" customFormat="1" ht="15.6" customHeight="1" x14ac:dyDescent="0.25">
      <c r="A1657" s="344" t="s">
        <v>32833</v>
      </c>
      <c r="B1657" s="345" t="s">
        <v>32834</v>
      </c>
      <c r="C1657" s="346"/>
      <c r="D1657" s="347"/>
    </row>
    <row r="1658" spans="1:4" s="326" customFormat="1" ht="15.6" customHeight="1" x14ac:dyDescent="0.25">
      <c r="A1658" s="344" t="s">
        <v>32835</v>
      </c>
      <c r="B1658" s="345" t="s">
        <v>32836</v>
      </c>
      <c r="C1658" s="346" t="s">
        <v>16</v>
      </c>
      <c r="D1658" s="347">
        <v>22.4</v>
      </c>
    </row>
    <row r="1659" spans="1:4" s="326" customFormat="1" ht="15.6" customHeight="1" x14ac:dyDescent="0.25">
      <c r="A1659" s="344" t="s">
        <v>32837</v>
      </c>
      <c r="B1659" s="345" t="s">
        <v>32838</v>
      </c>
      <c r="C1659" s="346" t="s">
        <v>32839</v>
      </c>
      <c r="D1659" s="347">
        <v>154.79</v>
      </c>
    </row>
    <row r="1660" spans="1:4" s="326" customFormat="1" ht="15.6" customHeight="1" x14ac:dyDescent="0.25">
      <c r="A1660" s="344" t="s">
        <v>32840</v>
      </c>
      <c r="B1660" s="345" t="s">
        <v>32841</v>
      </c>
      <c r="C1660" s="346"/>
      <c r="D1660" s="347"/>
    </row>
    <row r="1661" spans="1:4" s="326" customFormat="1" ht="15.6" customHeight="1" x14ac:dyDescent="0.25">
      <c r="A1661" s="344" t="s">
        <v>32842</v>
      </c>
      <c r="B1661" s="345" t="s">
        <v>32843</v>
      </c>
      <c r="C1661" s="346" t="s">
        <v>14</v>
      </c>
      <c r="D1661" s="347">
        <v>6.98</v>
      </c>
    </row>
    <row r="1662" spans="1:4" s="326" customFormat="1" ht="15.6" customHeight="1" x14ac:dyDescent="0.25">
      <c r="A1662" s="344" t="s">
        <v>32844</v>
      </c>
      <c r="B1662" s="345" t="s">
        <v>32845</v>
      </c>
      <c r="C1662" s="346" t="s">
        <v>14</v>
      </c>
      <c r="D1662" s="347">
        <v>13.99</v>
      </c>
    </row>
    <row r="1663" spans="1:4" s="326" customFormat="1" ht="15.6" customHeight="1" x14ac:dyDescent="0.25">
      <c r="A1663" s="344" t="s">
        <v>32846</v>
      </c>
      <c r="B1663" s="345" t="s">
        <v>32847</v>
      </c>
      <c r="C1663" s="346" t="s">
        <v>14</v>
      </c>
      <c r="D1663" s="347">
        <v>20.99</v>
      </c>
    </row>
    <row r="1664" spans="1:4" s="326" customFormat="1" ht="15.6" customHeight="1" x14ac:dyDescent="0.25">
      <c r="A1664" s="344" t="s">
        <v>32848</v>
      </c>
      <c r="B1664" s="345" t="s">
        <v>32849</v>
      </c>
      <c r="C1664" s="346" t="s">
        <v>14</v>
      </c>
      <c r="D1664" s="347">
        <v>27.98</v>
      </c>
    </row>
    <row r="1665" spans="1:4" s="326" customFormat="1" ht="15.6" customHeight="1" x14ac:dyDescent="0.25">
      <c r="A1665" s="344" t="s">
        <v>32850</v>
      </c>
      <c r="B1665" s="345" t="s">
        <v>32851</v>
      </c>
      <c r="C1665" s="346" t="s">
        <v>14</v>
      </c>
      <c r="D1665" s="347">
        <v>42</v>
      </c>
    </row>
    <row r="1666" spans="1:4" s="326" customFormat="1" ht="15.6" customHeight="1" x14ac:dyDescent="0.25">
      <c r="A1666" s="344" t="s">
        <v>32852</v>
      </c>
      <c r="B1666" s="345" t="s">
        <v>32853</v>
      </c>
      <c r="C1666" s="346" t="s">
        <v>14</v>
      </c>
      <c r="D1666" s="347">
        <v>28.12</v>
      </c>
    </row>
    <row r="1667" spans="1:4" s="326" customFormat="1" ht="15.6" customHeight="1" x14ac:dyDescent="0.25">
      <c r="A1667" s="344" t="s">
        <v>32854</v>
      </c>
      <c r="B1667" s="345" t="s">
        <v>32855</v>
      </c>
      <c r="C1667" s="346" t="s">
        <v>14</v>
      </c>
      <c r="D1667" s="347">
        <v>50.13</v>
      </c>
    </row>
    <row r="1668" spans="1:4" s="326" customFormat="1" ht="15.6" customHeight="1" x14ac:dyDescent="0.25">
      <c r="A1668" s="344" t="s">
        <v>32856</v>
      </c>
      <c r="B1668" s="345" t="s">
        <v>32857</v>
      </c>
      <c r="C1668" s="346" t="s">
        <v>14</v>
      </c>
      <c r="D1668" s="347">
        <v>73.48</v>
      </c>
    </row>
    <row r="1669" spans="1:4" s="326" customFormat="1" ht="15.6" customHeight="1" x14ac:dyDescent="0.25">
      <c r="A1669" s="344" t="s">
        <v>32858</v>
      </c>
      <c r="B1669" s="345" t="s">
        <v>32859</v>
      </c>
      <c r="C1669" s="346"/>
      <c r="D1669" s="347"/>
    </row>
    <row r="1670" spans="1:4" s="326" customFormat="1" ht="15.6" customHeight="1" x14ac:dyDescent="0.25">
      <c r="A1670" s="344" t="s">
        <v>32860</v>
      </c>
      <c r="B1670" s="345" t="s">
        <v>32861</v>
      </c>
      <c r="C1670" s="346" t="s">
        <v>7</v>
      </c>
      <c r="D1670" s="347">
        <v>40.19</v>
      </c>
    </row>
    <row r="1671" spans="1:4" s="326" customFormat="1" ht="15.6" customHeight="1" x14ac:dyDescent="0.25">
      <c r="A1671" s="344" t="s">
        <v>32862</v>
      </c>
      <c r="B1671" s="345" t="s">
        <v>32863</v>
      </c>
      <c r="C1671" s="346" t="s">
        <v>14</v>
      </c>
      <c r="D1671" s="347">
        <v>11.53</v>
      </c>
    </row>
    <row r="1672" spans="1:4" s="326" customFormat="1" ht="15.6" customHeight="1" x14ac:dyDescent="0.25">
      <c r="A1672" s="344" t="s">
        <v>32864</v>
      </c>
      <c r="B1672" s="345" t="s">
        <v>32865</v>
      </c>
      <c r="C1672" s="346" t="s">
        <v>14</v>
      </c>
      <c r="D1672" s="347">
        <v>12.36</v>
      </c>
    </row>
    <row r="1673" spans="1:4" s="326" customFormat="1" ht="15.6" customHeight="1" x14ac:dyDescent="0.25">
      <c r="A1673" s="344" t="s">
        <v>32866</v>
      </c>
      <c r="B1673" s="345" t="s">
        <v>32867</v>
      </c>
      <c r="C1673" s="346" t="s">
        <v>14</v>
      </c>
      <c r="D1673" s="347">
        <v>12.93</v>
      </c>
    </row>
    <row r="1674" spans="1:4" s="326" customFormat="1" ht="15.6" customHeight="1" x14ac:dyDescent="0.25">
      <c r="A1674" s="344" t="s">
        <v>32868</v>
      </c>
      <c r="B1674" s="345" t="s">
        <v>32869</v>
      </c>
      <c r="C1674" s="346" t="s">
        <v>14</v>
      </c>
      <c r="D1674" s="347">
        <v>13.03</v>
      </c>
    </row>
    <row r="1675" spans="1:4" s="326" customFormat="1" ht="15.6" customHeight="1" x14ac:dyDescent="0.25">
      <c r="A1675" s="344" t="s">
        <v>32870</v>
      </c>
      <c r="B1675" s="345" t="s">
        <v>32871</v>
      </c>
      <c r="C1675" s="346" t="s">
        <v>14</v>
      </c>
      <c r="D1675" s="347">
        <v>15.01</v>
      </c>
    </row>
    <row r="1676" spans="1:4" s="326" customFormat="1" ht="15.6" customHeight="1" x14ac:dyDescent="0.25">
      <c r="A1676" s="344" t="s">
        <v>32872</v>
      </c>
      <c r="B1676" s="345" t="s">
        <v>32873</v>
      </c>
      <c r="C1676" s="346" t="s">
        <v>14</v>
      </c>
      <c r="D1676" s="347">
        <v>17.850000000000001</v>
      </c>
    </row>
    <row r="1677" spans="1:4" s="326" customFormat="1" ht="15.6" customHeight="1" x14ac:dyDescent="0.25">
      <c r="A1677" s="344" t="s">
        <v>32874</v>
      </c>
      <c r="B1677" s="345" t="s">
        <v>32875</v>
      </c>
      <c r="C1677" s="346" t="s">
        <v>14</v>
      </c>
      <c r="D1677" s="347">
        <v>16.79</v>
      </c>
    </row>
    <row r="1678" spans="1:4" s="326" customFormat="1" ht="15.6" customHeight="1" x14ac:dyDescent="0.25">
      <c r="A1678" s="344" t="s">
        <v>32876</v>
      </c>
      <c r="B1678" s="345" t="s">
        <v>32877</v>
      </c>
      <c r="C1678" s="346" t="s">
        <v>14</v>
      </c>
      <c r="D1678" s="347">
        <v>16.61</v>
      </c>
    </row>
    <row r="1679" spans="1:4" s="326" customFormat="1" ht="15.6" customHeight="1" x14ac:dyDescent="0.25">
      <c r="A1679" s="344" t="s">
        <v>32878</v>
      </c>
      <c r="B1679" s="345" t="s">
        <v>32879</v>
      </c>
      <c r="C1679" s="346" t="s">
        <v>14</v>
      </c>
      <c r="D1679" s="347">
        <v>17.809999999999999</v>
      </c>
    </row>
    <row r="1680" spans="1:4" s="326" customFormat="1" ht="15.6" customHeight="1" x14ac:dyDescent="0.25">
      <c r="A1680" s="344" t="s">
        <v>32880</v>
      </c>
      <c r="B1680" s="345" t="s">
        <v>32881</v>
      </c>
      <c r="C1680" s="346" t="s">
        <v>14</v>
      </c>
      <c r="D1680" s="347">
        <v>18.78</v>
      </c>
    </row>
    <row r="1681" spans="1:4" s="326" customFormat="1" ht="15.6" customHeight="1" x14ac:dyDescent="0.25">
      <c r="A1681" s="344" t="s">
        <v>32882</v>
      </c>
      <c r="B1681" s="345" t="s">
        <v>32883</v>
      </c>
      <c r="C1681" s="346" t="s">
        <v>14</v>
      </c>
      <c r="D1681" s="347">
        <v>31.74</v>
      </c>
    </row>
    <row r="1682" spans="1:4" s="326" customFormat="1" ht="15.6" customHeight="1" x14ac:dyDescent="0.25">
      <c r="A1682" s="344" t="s">
        <v>32884</v>
      </c>
      <c r="B1682" s="345" t="s">
        <v>32885</v>
      </c>
      <c r="C1682" s="346" t="s">
        <v>14</v>
      </c>
      <c r="D1682" s="347">
        <v>34.93</v>
      </c>
    </row>
    <row r="1683" spans="1:4" s="326" customFormat="1" ht="15.6" customHeight="1" x14ac:dyDescent="0.25">
      <c r="A1683" s="344" t="s">
        <v>32886</v>
      </c>
      <c r="B1683" s="345" t="s">
        <v>32887</v>
      </c>
      <c r="C1683" s="346" t="s">
        <v>14</v>
      </c>
      <c r="D1683" s="347">
        <v>38.99</v>
      </c>
    </row>
    <row r="1684" spans="1:4" s="326" customFormat="1" ht="15.6" customHeight="1" x14ac:dyDescent="0.25">
      <c r="A1684" s="344" t="s">
        <v>32888</v>
      </c>
      <c r="B1684" s="345" t="s">
        <v>32889</v>
      </c>
      <c r="C1684" s="346" t="s">
        <v>14</v>
      </c>
      <c r="D1684" s="347">
        <v>42.89</v>
      </c>
    </row>
    <row r="1685" spans="1:4" s="326" customFormat="1" ht="15.6" customHeight="1" x14ac:dyDescent="0.25">
      <c r="A1685" s="344" t="s">
        <v>32890</v>
      </c>
      <c r="B1685" s="345" t="s">
        <v>32891</v>
      </c>
      <c r="C1685" s="346" t="s">
        <v>14</v>
      </c>
      <c r="D1685" s="347">
        <v>50.18</v>
      </c>
    </row>
    <row r="1686" spans="1:4" s="326" customFormat="1" ht="15.6" customHeight="1" x14ac:dyDescent="0.25">
      <c r="A1686" s="344" t="s">
        <v>32892</v>
      </c>
      <c r="B1686" s="345" t="s">
        <v>32893</v>
      </c>
      <c r="C1686" s="346" t="s">
        <v>14</v>
      </c>
      <c r="D1686" s="347">
        <v>57.84</v>
      </c>
    </row>
    <row r="1687" spans="1:4" s="326" customFormat="1" ht="15.6" customHeight="1" x14ac:dyDescent="0.25">
      <c r="A1687" s="344" t="s">
        <v>32894</v>
      </c>
      <c r="B1687" s="345" t="s">
        <v>32895</v>
      </c>
      <c r="C1687" s="346" t="s">
        <v>14</v>
      </c>
      <c r="D1687" s="347">
        <v>64.569999999999993</v>
      </c>
    </row>
    <row r="1688" spans="1:4" s="326" customFormat="1" ht="15.6" customHeight="1" x14ac:dyDescent="0.25">
      <c r="A1688" s="344" t="s">
        <v>32896</v>
      </c>
      <c r="B1688" s="345" t="s">
        <v>32897</v>
      </c>
      <c r="C1688" s="346" t="s">
        <v>14</v>
      </c>
      <c r="D1688" s="347">
        <v>72.41</v>
      </c>
    </row>
    <row r="1689" spans="1:4" s="326" customFormat="1" ht="15.6" customHeight="1" x14ac:dyDescent="0.25">
      <c r="A1689" s="344" t="s">
        <v>32898</v>
      </c>
      <c r="B1689" s="345" t="s">
        <v>32899</v>
      </c>
      <c r="C1689" s="346" t="s">
        <v>14</v>
      </c>
      <c r="D1689" s="347">
        <v>96.95</v>
      </c>
    </row>
    <row r="1690" spans="1:4" s="326" customFormat="1" ht="15.6" customHeight="1" x14ac:dyDescent="0.25">
      <c r="A1690" s="344" t="s">
        <v>32900</v>
      </c>
      <c r="B1690" s="345" t="s">
        <v>32901</v>
      </c>
      <c r="C1690" s="346" t="s">
        <v>14</v>
      </c>
      <c r="D1690" s="347">
        <v>113.79</v>
      </c>
    </row>
    <row r="1691" spans="1:4" s="326" customFormat="1" ht="15.6" customHeight="1" x14ac:dyDescent="0.25">
      <c r="A1691" s="344" t="s">
        <v>32902</v>
      </c>
      <c r="B1691" s="345" t="s">
        <v>32903</v>
      </c>
      <c r="C1691" s="346" t="s">
        <v>14</v>
      </c>
      <c r="D1691" s="347">
        <v>145.44999999999999</v>
      </c>
    </row>
    <row r="1692" spans="1:4" s="326" customFormat="1" ht="15.6" customHeight="1" x14ac:dyDescent="0.25">
      <c r="A1692" s="344" t="s">
        <v>32904</v>
      </c>
      <c r="B1692" s="345" t="s">
        <v>32905</v>
      </c>
      <c r="C1692" s="346" t="s">
        <v>7</v>
      </c>
      <c r="D1692" s="347">
        <v>210.18</v>
      </c>
    </row>
    <row r="1693" spans="1:4" s="326" customFormat="1" ht="15.6" customHeight="1" x14ac:dyDescent="0.25">
      <c r="A1693" s="344" t="s">
        <v>32906</v>
      </c>
      <c r="B1693" s="345" t="s">
        <v>32907</v>
      </c>
      <c r="C1693" s="346" t="s">
        <v>14</v>
      </c>
      <c r="D1693" s="347">
        <v>26.57</v>
      </c>
    </row>
    <row r="1694" spans="1:4" s="326" customFormat="1" ht="15.6" customHeight="1" x14ac:dyDescent="0.25">
      <c r="A1694" s="344" t="s">
        <v>32908</v>
      </c>
      <c r="B1694" s="345" t="s">
        <v>32909</v>
      </c>
      <c r="C1694" s="346" t="s">
        <v>14</v>
      </c>
      <c r="D1694" s="347">
        <v>28.25</v>
      </c>
    </row>
    <row r="1695" spans="1:4" s="326" customFormat="1" ht="15.6" customHeight="1" x14ac:dyDescent="0.25">
      <c r="A1695" s="344" t="s">
        <v>32910</v>
      </c>
      <c r="B1695" s="345" t="s">
        <v>32911</v>
      </c>
      <c r="C1695" s="346"/>
      <c r="D1695" s="347"/>
    </row>
    <row r="1696" spans="1:4" s="326" customFormat="1" ht="15.6" customHeight="1" x14ac:dyDescent="0.25">
      <c r="A1696" s="344" t="s">
        <v>32912</v>
      </c>
      <c r="B1696" s="345" t="s">
        <v>32913</v>
      </c>
      <c r="C1696" s="346" t="s">
        <v>7</v>
      </c>
      <c r="D1696" s="347">
        <v>80.47</v>
      </c>
    </row>
    <row r="1697" spans="1:4" s="326" customFormat="1" ht="15.6" customHeight="1" x14ac:dyDescent="0.25">
      <c r="A1697" s="344" t="s">
        <v>32914</v>
      </c>
      <c r="B1697" s="345" t="s">
        <v>32915</v>
      </c>
      <c r="C1697" s="346" t="s">
        <v>7</v>
      </c>
      <c r="D1697" s="347">
        <v>86.59</v>
      </c>
    </row>
    <row r="1698" spans="1:4" s="326" customFormat="1" ht="15.6" customHeight="1" x14ac:dyDescent="0.25">
      <c r="A1698" s="344" t="s">
        <v>32916</v>
      </c>
      <c r="B1698" s="345" t="s">
        <v>32917</v>
      </c>
      <c r="C1698" s="346" t="s">
        <v>7</v>
      </c>
      <c r="D1698" s="347">
        <v>152.12</v>
      </c>
    </row>
    <row r="1699" spans="1:4" s="326" customFormat="1" ht="15.6" customHeight="1" x14ac:dyDescent="0.25">
      <c r="A1699" s="344" t="s">
        <v>32918</v>
      </c>
      <c r="B1699" s="345" t="s">
        <v>32919</v>
      </c>
      <c r="C1699" s="346" t="s">
        <v>7</v>
      </c>
      <c r="D1699" s="347">
        <v>159.36000000000001</v>
      </c>
    </row>
    <row r="1700" spans="1:4" s="326" customFormat="1" ht="15.6" customHeight="1" x14ac:dyDescent="0.25">
      <c r="A1700" s="344" t="s">
        <v>32920</v>
      </c>
      <c r="B1700" s="345" t="s">
        <v>32921</v>
      </c>
      <c r="C1700" s="346" t="s">
        <v>7</v>
      </c>
      <c r="D1700" s="347">
        <v>137.38999999999999</v>
      </c>
    </row>
    <row r="1701" spans="1:4" s="326" customFormat="1" ht="15.6" customHeight="1" x14ac:dyDescent="0.25">
      <c r="A1701" s="344" t="s">
        <v>32922</v>
      </c>
      <c r="B1701" s="345" t="s">
        <v>32923</v>
      </c>
      <c r="C1701" s="346"/>
      <c r="D1701" s="347"/>
    </row>
    <row r="1702" spans="1:4" s="326" customFormat="1" ht="15.6" customHeight="1" x14ac:dyDescent="0.25">
      <c r="A1702" s="344" t="s">
        <v>32924</v>
      </c>
      <c r="B1702" s="345" t="s">
        <v>32925</v>
      </c>
      <c r="C1702" s="346" t="s">
        <v>7</v>
      </c>
      <c r="D1702" s="347">
        <v>18.7</v>
      </c>
    </row>
    <row r="1703" spans="1:4" s="326" customFormat="1" ht="15.6" customHeight="1" x14ac:dyDescent="0.25">
      <c r="A1703" s="344" t="s">
        <v>32926</v>
      </c>
      <c r="B1703" s="345" t="s">
        <v>32927</v>
      </c>
      <c r="C1703" s="346" t="s">
        <v>7</v>
      </c>
      <c r="D1703" s="347">
        <v>15.21</v>
      </c>
    </row>
    <row r="1704" spans="1:4" s="326" customFormat="1" ht="15.6" customHeight="1" x14ac:dyDescent="0.25">
      <c r="A1704" s="344" t="s">
        <v>32928</v>
      </c>
      <c r="B1704" s="345" t="s">
        <v>32929</v>
      </c>
      <c r="C1704" s="346" t="s">
        <v>7</v>
      </c>
      <c r="D1704" s="347">
        <v>61.84</v>
      </c>
    </row>
    <row r="1705" spans="1:4" s="326" customFormat="1" ht="15.6" customHeight="1" x14ac:dyDescent="0.25">
      <c r="A1705" s="344" t="s">
        <v>32930</v>
      </c>
      <c r="B1705" s="345" t="s">
        <v>32931</v>
      </c>
      <c r="C1705" s="346" t="s">
        <v>7</v>
      </c>
      <c r="D1705" s="347">
        <v>102.69</v>
      </c>
    </row>
    <row r="1706" spans="1:4" s="326" customFormat="1" ht="15.6" customHeight="1" x14ac:dyDescent="0.25">
      <c r="A1706" s="344" t="s">
        <v>32932</v>
      </c>
      <c r="B1706" s="345" t="s">
        <v>32933</v>
      </c>
      <c r="C1706" s="346" t="s">
        <v>7</v>
      </c>
      <c r="D1706" s="347">
        <v>53.31</v>
      </c>
    </row>
    <row r="1707" spans="1:4" s="326" customFormat="1" ht="15.6" customHeight="1" x14ac:dyDescent="0.25">
      <c r="A1707" s="344" t="s">
        <v>32934</v>
      </c>
      <c r="B1707" s="345" t="s">
        <v>32935</v>
      </c>
      <c r="C1707" s="346" t="s">
        <v>7</v>
      </c>
      <c r="D1707" s="347">
        <v>90.75</v>
      </c>
    </row>
    <row r="1708" spans="1:4" s="326" customFormat="1" ht="15.6" customHeight="1" x14ac:dyDescent="0.25">
      <c r="A1708" s="344" t="s">
        <v>32936</v>
      </c>
      <c r="B1708" s="345" t="s">
        <v>32937</v>
      </c>
      <c r="C1708" s="346" t="s">
        <v>7</v>
      </c>
      <c r="D1708" s="347">
        <v>66.64</v>
      </c>
    </row>
    <row r="1709" spans="1:4" s="326" customFormat="1" ht="15.6" customHeight="1" x14ac:dyDescent="0.25">
      <c r="A1709" s="344" t="s">
        <v>32938</v>
      </c>
      <c r="B1709" s="345" t="s">
        <v>32939</v>
      </c>
      <c r="C1709" s="346"/>
      <c r="D1709" s="347"/>
    </row>
    <row r="1710" spans="1:4" s="326" customFormat="1" ht="15.6" customHeight="1" x14ac:dyDescent="0.25">
      <c r="A1710" s="344" t="s">
        <v>32940</v>
      </c>
      <c r="B1710" s="345" t="s">
        <v>32941</v>
      </c>
      <c r="C1710" s="346" t="s">
        <v>10</v>
      </c>
      <c r="D1710" s="347">
        <v>757.18</v>
      </c>
    </row>
    <row r="1711" spans="1:4" s="326" customFormat="1" ht="15.6" customHeight="1" x14ac:dyDescent="0.25">
      <c r="A1711" s="344" t="s">
        <v>32942</v>
      </c>
      <c r="B1711" s="345" t="s">
        <v>32943</v>
      </c>
      <c r="C1711" s="346" t="s">
        <v>10</v>
      </c>
      <c r="D1711" s="347">
        <v>512.73</v>
      </c>
    </row>
    <row r="1712" spans="1:4" s="326" customFormat="1" ht="15.6" customHeight="1" x14ac:dyDescent="0.25">
      <c r="A1712" s="344" t="s">
        <v>32944</v>
      </c>
      <c r="B1712" s="345" t="s">
        <v>32945</v>
      </c>
      <c r="C1712" s="346" t="s">
        <v>7</v>
      </c>
      <c r="D1712" s="347">
        <v>12.9</v>
      </c>
    </row>
    <row r="1713" spans="1:4" s="326" customFormat="1" ht="15.6" customHeight="1" x14ac:dyDescent="0.25">
      <c r="A1713" s="344" t="s">
        <v>32946</v>
      </c>
      <c r="B1713" s="345" t="s">
        <v>32947</v>
      </c>
      <c r="C1713" s="346" t="s">
        <v>7</v>
      </c>
      <c r="D1713" s="347">
        <v>32.24</v>
      </c>
    </row>
    <row r="1714" spans="1:4" s="326" customFormat="1" ht="15.6" customHeight="1" x14ac:dyDescent="0.25">
      <c r="A1714" s="344" t="s">
        <v>32948</v>
      </c>
      <c r="B1714" s="345" t="s">
        <v>32949</v>
      </c>
      <c r="C1714" s="346" t="s">
        <v>7</v>
      </c>
      <c r="D1714" s="347">
        <v>61.81</v>
      </c>
    </row>
    <row r="1715" spans="1:4" s="326" customFormat="1" ht="15.6" customHeight="1" x14ac:dyDescent="0.25">
      <c r="A1715" s="344" t="s">
        <v>32950</v>
      </c>
      <c r="B1715" s="345" t="s">
        <v>32951</v>
      </c>
      <c r="C1715" s="346"/>
      <c r="D1715" s="347"/>
    </row>
    <row r="1716" spans="1:4" s="326" customFormat="1" ht="15.6" customHeight="1" x14ac:dyDescent="0.25">
      <c r="A1716" s="344" t="s">
        <v>32952</v>
      </c>
      <c r="B1716" s="345" t="s">
        <v>32953</v>
      </c>
      <c r="C1716" s="346" t="s">
        <v>10</v>
      </c>
      <c r="D1716" s="347">
        <v>70.56</v>
      </c>
    </row>
    <row r="1717" spans="1:4" s="326" customFormat="1" ht="15.6" customHeight="1" x14ac:dyDescent="0.25">
      <c r="A1717" s="344" t="s">
        <v>32954</v>
      </c>
      <c r="B1717" s="345" t="s">
        <v>32955</v>
      </c>
      <c r="C1717" s="346" t="s">
        <v>7</v>
      </c>
      <c r="D1717" s="347">
        <v>8.4499999999999993</v>
      </c>
    </row>
    <row r="1718" spans="1:4" s="326" customFormat="1" ht="15.6" customHeight="1" x14ac:dyDescent="0.25">
      <c r="A1718" s="344" t="s">
        <v>32956</v>
      </c>
      <c r="B1718" s="345" t="s">
        <v>32957</v>
      </c>
      <c r="C1718" s="346" t="s">
        <v>7</v>
      </c>
      <c r="D1718" s="347">
        <v>8.26</v>
      </c>
    </row>
    <row r="1719" spans="1:4" s="326" customFormat="1" ht="15.6" customHeight="1" x14ac:dyDescent="0.25">
      <c r="A1719" s="344" t="s">
        <v>32958</v>
      </c>
      <c r="B1719" s="345" t="s">
        <v>32959</v>
      </c>
      <c r="C1719" s="346" t="s">
        <v>7</v>
      </c>
      <c r="D1719" s="347">
        <v>15.77</v>
      </c>
    </row>
    <row r="1720" spans="1:4" s="326" customFormat="1" ht="15.6" customHeight="1" x14ac:dyDescent="0.25">
      <c r="A1720" s="344" t="s">
        <v>32960</v>
      </c>
      <c r="B1720" s="345" t="s">
        <v>32961</v>
      </c>
      <c r="C1720" s="346"/>
      <c r="D1720" s="347"/>
    </row>
    <row r="1721" spans="1:4" s="326" customFormat="1" ht="15.6" customHeight="1" x14ac:dyDescent="0.25">
      <c r="A1721" s="344" t="s">
        <v>32962</v>
      </c>
      <c r="B1721" s="345" t="s">
        <v>32963</v>
      </c>
      <c r="C1721" s="346"/>
      <c r="D1721" s="347"/>
    </row>
    <row r="1722" spans="1:4" s="326" customFormat="1" ht="15.6" customHeight="1" x14ac:dyDescent="0.25">
      <c r="A1722" s="344" t="s">
        <v>32964</v>
      </c>
      <c r="B1722" s="345" t="s">
        <v>32965</v>
      </c>
      <c r="C1722" s="346" t="s">
        <v>7</v>
      </c>
      <c r="D1722" s="347">
        <v>38.340000000000003</v>
      </c>
    </row>
    <row r="1723" spans="1:4" s="326" customFormat="1" ht="15.6" customHeight="1" x14ac:dyDescent="0.25">
      <c r="A1723" s="344" t="s">
        <v>32966</v>
      </c>
      <c r="B1723" s="345" t="s">
        <v>32967</v>
      </c>
      <c r="C1723" s="346" t="s">
        <v>7</v>
      </c>
      <c r="D1723" s="347">
        <v>34.9</v>
      </c>
    </row>
    <row r="1724" spans="1:4" s="326" customFormat="1" ht="15.6" customHeight="1" x14ac:dyDescent="0.25">
      <c r="A1724" s="344" t="s">
        <v>32968</v>
      </c>
      <c r="B1724" s="345" t="s">
        <v>32969</v>
      </c>
      <c r="C1724" s="346" t="s">
        <v>7</v>
      </c>
      <c r="D1724" s="347">
        <v>13.79</v>
      </c>
    </row>
    <row r="1725" spans="1:4" s="326" customFormat="1" ht="15.6" customHeight="1" x14ac:dyDescent="0.25">
      <c r="A1725" s="344" t="s">
        <v>32970</v>
      </c>
      <c r="B1725" s="345" t="s">
        <v>32971</v>
      </c>
      <c r="C1725" s="346" t="s">
        <v>14</v>
      </c>
      <c r="D1725" s="347">
        <v>48.66</v>
      </c>
    </row>
    <row r="1726" spans="1:4" s="326" customFormat="1" ht="15.6" customHeight="1" x14ac:dyDescent="0.25">
      <c r="A1726" s="344" t="s">
        <v>32972</v>
      </c>
      <c r="B1726" s="345" t="s">
        <v>32973</v>
      </c>
      <c r="C1726" s="346" t="s">
        <v>7</v>
      </c>
      <c r="D1726" s="347">
        <v>16.829999999999998</v>
      </c>
    </row>
    <row r="1727" spans="1:4" s="326" customFormat="1" ht="15.6" customHeight="1" x14ac:dyDescent="0.25">
      <c r="A1727" s="344" t="s">
        <v>32974</v>
      </c>
      <c r="B1727" s="345" t="s">
        <v>32975</v>
      </c>
      <c r="C1727" s="346"/>
      <c r="D1727" s="347"/>
    </row>
    <row r="1728" spans="1:4" s="326" customFormat="1" ht="15.6" customHeight="1" x14ac:dyDescent="0.25">
      <c r="A1728" s="344" t="s">
        <v>32976</v>
      </c>
      <c r="B1728" s="345" t="s">
        <v>32977</v>
      </c>
      <c r="C1728" s="346" t="s">
        <v>7</v>
      </c>
      <c r="D1728" s="347">
        <v>13.34</v>
      </c>
    </row>
    <row r="1729" spans="1:4" s="326" customFormat="1" ht="15.6" customHeight="1" x14ac:dyDescent="0.25">
      <c r="A1729" s="344" t="s">
        <v>32978</v>
      </c>
      <c r="B1729" s="345" t="s">
        <v>32979</v>
      </c>
      <c r="C1729" s="346" t="s">
        <v>7</v>
      </c>
      <c r="D1729" s="347">
        <v>15.6</v>
      </c>
    </row>
    <row r="1730" spans="1:4" s="326" customFormat="1" ht="15.6" customHeight="1" x14ac:dyDescent="0.25">
      <c r="A1730" s="344" t="s">
        <v>32980</v>
      </c>
      <c r="B1730" s="345" t="s">
        <v>32981</v>
      </c>
      <c r="C1730" s="346"/>
      <c r="D1730" s="347"/>
    </row>
    <row r="1731" spans="1:4" s="326" customFormat="1" ht="15.6" customHeight="1" x14ac:dyDescent="0.25">
      <c r="A1731" s="344" t="s">
        <v>32982</v>
      </c>
      <c r="B1731" s="345" t="s">
        <v>32983</v>
      </c>
      <c r="C1731" s="346" t="s">
        <v>7</v>
      </c>
      <c r="D1731" s="347">
        <v>29.58</v>
      </c>
    </row>
    <row r="1732" spans="1:4" s="326" customFormat="1" ht="15.6" customHeight="1" x14ac:dyDescent="0.25">
      <c r="A1732" s="344" t="s">
        <v>32984</v>
      </c>
      <c r="B1732" s="345" t="s">
        <v>32985</v>
      </c>
      <c r="C1732" s="346" t="s">
        <v>7</v>
      </c>
      <c r="D1732" s="347">
        <v>28.25</v>
      </c>
    </row>
    <row r="1733" spans="1:4" s="326" customFormat="1" ht="15.6" customHeight="1" x14ac:dyDescent="0.25">
      <c r="A1733" s="344" t="s">
        <v>32986</v>
      </c>
      <c r="B1733" s="345" t="s">
        <v>32987</v>
      </c>
      <c r="C1733" s="346" t="s">
        <v>7</v>
      </c>
      <c r="D1733" s="347">
        <v>28.12</v>
      </c>
    </row>
    <row r="1734" spans="1:4" s="326" customFormat="1" ht="15.6" customHeight="1" x14ac:dyDescent="0.25">
      <c r="A1734" s="344" t="s">
        <v>32988</v>
      </c>
      <c r="B1734" s="345" t="s">
        <v>32989</v>
      </c>
      <c r="C1734" s="346" t="s">
        <v>7</v>
      </c>
      <c r="D1734" s="347">
        <v>38.19</v>
      </c>
    </row>
    <row r="1735" spans="1:4" s="326" customFormat="1" ht="15.6" customHeight="1" x14ac:dyDescent="0.25">
      <c r="A1735" s="344" t="s">
        <v>32990</v>
      </c>
      <c r="B1735" s="345" t="s">
        <v>32991</v>
      </c>
      <c r="C1735" s="346" t="s">
        <v>7</v>
      </c>
      <c r="D1735" s="347">
        <v>23.17</v>
      </c>
    </row>
    <row r="1736" spans="1:4" s="326" customFormat="1" ht="15.6" customHeight="1" x14ac:dyDescent="0.25">
      <c r="A1736" s="344" t="s">
        <v>32992</v>
      </c>
      <c r="B1736" s="345" t="s">
        <v>32993</v>
      </c>
      <c r="C1736" s="346" t="s">
        <v>7</v>
      </c>
      <c r="D1736" s="347">
        <v>59</v>
      </c>
    </row>
    <row r="1737" spans="1:4" s="326" customFormat="1" ht="15.6" customHeight="1" x14ac:dyDescent="0.25">
      <c r="A1737" s="344" t="s">
        <v>32994</v>
      </c>
      <c r="B1737" s="345" t="s">
        <v>32995</v>
      </c>
      <c r="C1737" s="346" t="s">
        <v>7</v>
      </c>
      <c r="D1737" s="347">
        <v>46.16</v>
      </c>
    </row>
    <row r="1738" spans="1:4" s="326" customFormat="1" ht="15.6" customHeight="1" x14ac:dyDescent="0.25">
      <c r="A1738" s="344" t="s">
        <v>32996</v>
      </c>
      <c r="B1738" s="345" t="s">
        <v>32997</v>
      </c>
      <c r="C1738" s="346"/>
      <c r="D1738" s="347"/>
    </row>
    <row r="1739" spans="1:4" s="326" customFormat="1" ht="15.6" customHeight="1" x14ac:dyDescent="0.25">
      <c r="A1739" s="344" t="s">
        <v>32998</v>
      </c>
      <c r="B1739" s="345" t="s">
        <v>32999</v>
      </c>
      <c r="C1739" s="346" t="s">
        <v>7</v>
      </c>
      <c r="D1739" s="347">
        <v>22.6</v>
      </c>
    </row>
    <row r="1740" spans="1:4" s="326" customFormat="1" ht="15.6" customHeight="1" x14ac:dyDescent="0.25">
      <c r="A1740" s="344" t="s">
        <v>33000</v>
      </c>
      <c r="B1740" s="345" t="s">
        <v>33001</v>
      </c>
      <c r="C1740" s="346" t="s">
        <v>14</v>
      </c>
      <c r="D1740" s="347">
        <v>5.58</v>
      </c>
    </row>
    <row r="1741" spans="1:4" s="326" customFormat="1" ht="15.6" customHeight="1" x14ac:dyDescent="0.25">
      <c r="A1741" s="344" t="s">
        <v>33002</v>
      </c>
      <c r="B1741" s="345" t="s">
        <v>33003</v>
      </c>
      <c r="C1741" s="346" t="s">
        <v>7</v>
      </c>
      <c r="D1741" s="347">
        <v>26.1</v>
      </c>
    </row>
    <row r="1742" spans="1:4" s="326" customFormat="1" ht="15.6" customHeight="1" x14ac:dyDescent="0.25">
      <c r="A1742" s="344" t="s">
        <v>33004</v>
      </c>
      <c r="B1742" s="345" t="s">
        <v>33005</v>
      </c>
      <c r="C1742" s="346" t="s">
        <v>14</v>
      </c>
      <c r="D1742" s="347">
        <v>4.8499999999999996</v>
      </c>
    </row>
    <row r="1743" spans="1:4" s="326" customFormat="1" ht="15.6" customHeight="1" x14ac:dyDescent="0.25">
      <c r="A1743" s="344" t="s">
        <v>33006</v>
      </c>
      <c r="B1743" s="345" t="s">
        <v>33007</v>
      </c>
      <c r="C1743" s="346"/>
      <c r="D1743" s="347"/>
    </row>
    <row r="1744" spans="1:4" s="326" customFormat="1" ht="15.6" customHeight="1" x14ac:dyDescent="0.25">
      <c r="A1744" s="344" t="s">
        <v>33008</v>
      </c>
      <c r="B1744" s="345" t="s">
        <v>33009</v>
      </c>
      <c r="C1744" s="346" t="s">
        <v>7</v>
      </c>
      <c r="D1744" s="347">
        <v>23.01</v>
      </c>
    </row>
    <row r="1745" spans="1:4" s="326" customFormat="1" ht="15.6" customHeight="1" x14ac:dyDescent="0.25">
      <c r="A1745" s="344" t="s">
        <v>33010</v>
      </c>
      <c r="B1745" s="345" t="s">
        <v>33011</v>
      </c>
      <c r="C1745" s="346"/>
      <c r="D1745" s="347"/>
    </row>
    <row r="1746" spans="1:4" s="326" customFormat="1" ht="15.6" customHeight="1" x14ac:dyDescent="0.25">
      <c r="A1746" s="344" t="s">
        <v>33012</v>
      </c>
      <c r="B1746" s="345" t="s">
        <v>33013</v>
      </c>
      <c r="C1746" s="346" t="s">
        <v>16</v>
      </c>
      <c r="D1746" s="347">
        <v>4.38</v>
      </c>
    </row>
    <row r="1747" spans="1:4" s="326" customFormat="1" ht="15.6" customHeight="1" x14ac:dyDescent="0.25">
      <c r="A1747" s="344" t="s">
        <v>33014</v>
      </c>
      <c r="B1747" s="345" t="s">
        <v>33015</v>
      </c>
      <c r="C1747" s="346" t="s">
        <v>16</v>
      </c>
      <c r="D1747" s="347">
        <v>4.0199999999999996</v>
      </c>
    </row>
    <row r="1748" spans="1:4" s="326" customFormat="1" ht="15.6" customHeight="1" x14ac:dyDescent="0.25">
      <c r="A1748" s="344" t="s">
        <v>33016</v>
      </c>
      <c r="B1748" s="345" t="s">
        <v>33017</v>
      </c>
      <c r="C1748" s="346" t="s">
        <v>7</v>
      </c>
      <c r="D1748" s="347">
        <v>356.82</v>
      </c>
    </row>
    <row r="1749" spans="1:4" s="326" customFormat="1" ht="15.6" customHeight="1" x14ac:dyDescent="0.25">
      <c r="A1749" s="344" t="s">
        <v>33018</v>
      </c>
      <c r="B1749" s="345" t="s">
        <v>33019</v>
      </c>
      <c r="C1749" s="346" t="s">
        <v>7</v>
      </c>
      <c r="D1749" s="347">
        <v>1077.53</v>
      </c>
    </row>
    <row r="1750" spans="1:4" s="326" customFormat="1" ht="15.6" customHeight="1" x14ac:dyDescent="0.25">
      <c r="A1750" s="344" t="s">
        <v>33020</v>
      </c>
      <c r="B1750" s="345" t="s">
        <v>33021</v>
      </c>
      <c r="C1750" s="346"/>
      <c r="D1750" s="347"/>
    </row>
    <row r="1751" spans="1:4" s="326" customFormat="1" ht="15.6" customHeight="1" x14ac:dyDescent="0.25">
      <c r="A1751" s="344" t="s">
        <v>33022</v>
      </c>
      <c r="B1751" s="345" t="s">
        <v>33023</v>
      </c>
      <c r="C1751" s="346" t="s">
        <v>14</v>
      </c>
      <c r="D1751" s="347">
        <v>3.05</v>
      </c>
    </row>
    <row r="1752" spans="1:4" s="326" customFormat="1" ht="15.6" customHeight="1" x14ac:dyDescent="0.25">
      <c r="A1752" s="344" t="s">
        <v>33024</v>
      </c>
      <c r="B1752" s="345" t="s">
        <v>33025</v>
      </c>
      <c r="C1752" s="346" t="s">
        <v>14</v>
      </c>
      <c r="D1752" s="347">
        <v>3.84</v>
      </c>
    </row>
    <row r="1753" spans="1:4" s="326" customFormat="1" ht="15.6" customHeight="1" x14ac:dyDescent="0.25">
      <c r="A1753" s="344" t="s">
        <v>33026</v>
      </c>
      <c r="B1753" s="345" t="s">
        <v>33027</v>
      </c>
      <c r="C1753" s="346"/>
      <c r="D1753" s="347"/>
    </row>
    <row r="1754" spans="1:4" s="326" customFormat="1" ht="15.6" customHeight="1" x14ac:dyDescent="0.25">
      <c r="A1754" s="344" t="s">
        <v>33028</v>
      </c>
      <c r="B1754" s="345" t="s">
        <v>33029</v>
      </c>
      <c r="C1754" s="346" t="s">
        <v>7</v>
      </c>
      <c r="D1754" s="347">
        <v>26.44</v>
      </c>
    </row>
    <row r="1755" spans="1:4" s="326" customFormat="1" ht="15.6" customHeight="1" x14ac:dyDescent="0.25">
      <c r="A1755" s="344" t="s">
        <v>33030</v>
      </c>
      <c r="B1755" s="345" t="s">
        <v>33031</v>
      </c>
      <c r="C1755" s="346" t="s">
        <v>7</v>
      </c>
      <c r="D1755" s="347">
        <v>28.37</v>
      </c>
    </row>
    <row r="1756" spans="1:4" s="326" customFormat="1" ht="15.6" customHeight="1" x14ac:dyDescent="0.25">
      <c r="A1756" s="344" t="s">
        <v>33032</v>
      </c>
      <c r="B1756" s="345" t="s">
        <v>33033</v>
      </c>
      <c r="C1756" s="346" t="s">
        <v>7</v>
      </c>
      <c r="D1756" s="347">
        <v>30.57</v>
      </c>
    </row>
    <row r="1757" spans="1:4" s="326" customFormat="1" ht="15.6" customHeight="1" x14ac:dyDescent="0.25">
      <c r="A1757" s="344" t="s">
        <v>33034</v>
      </c>
      <c r="B1757" s="345" t="s">
        <v>33035</v>
      </c>
      <c r="C1757" s="346" t="s">
        <v>7</v>
      </c>
      <c r="D1757" s="347">
        <v>32.340000000000003</v>
      </c>
    </row>
    <row r="1758" spans="1:4" s="326" customFormat="1" ht="15.6" customHeight="1" x14ac:dyDescent="0.25">
      <c r="A1758" s="344" t="s">
        <v>33036</v>
      </c>
      <c r="B1758" s="345" t="s">
        <v>33037</v>
      </c>
      <c r="C1758" s="346" t="s">
        <v>7</v>
      </c>
      <c r="D1758" s="347">
        <v>29.63</v>
      </c>
    </row>
    <row r="1759" spans="1:4" s="326" customFormat="1" ht="15.6" customHeight="1" x14ac:dyDescent="0.25">
      <c r="A1759" s="344" t="s">
        <v>33038</v>
      </c>
      <c r="B1759" s="345" t="s">
        <v>33039</v>
      </c>
      <c r="C1759" s="346" t="s">
        <v>7</v>
      </c>
      <c r="D1759" s="347">
        <v>118.22</v>
      </c>
    </row>
    <row r="1760" spans="1:4" s="326" customFormat="1" ht="15.6" customHeight="1" x14ac:dyDescent="0.25">
      <c r="A1760" s="344" t="s">
        <v>33040</v>
      </c>
      <c r="B1760" s="345" t="s">
        <v>33041</v>
      </c>
      <c r="C1760" s="346" t="s">
        <v>7</v>
      </c>
      <c r="D1760" s="347">
        <v>37.5</v>
      </c>
    </row>
    <row r="1761" spans="1:4" s="326" customFormat="1" ht="15.6" customHeight="1" x14ac:dyDescent="0.25">
      <c r="A1761" s="344" t="s">
        <v>33042</v>
      </c>
      <c r="B1761" s="345" t="s">
        <v>33043</v>
      </c>
      <c r="C1761" s="346" t="s">
        <v>7</v>
      </c>
      <c r="D1761" s="347">
        <v>41.61</v>
      </c>
    </row>
    <row r="1762" spans="1:4" s="326" customFormat="1" ht="15.6" customHeight="1" x14ac:dyDescent="0.25">
      <c r="A1762" s="344" t="s">
        <v>33044</v>
      </c>
      <c r="B1762" s="345" t="s">
        <v>33045</v>
      </c>
      <c r="C1762" s="346" t="s">
        <v>7</v>
      </c>
      <c r="D1762" s="347">
        <v>245.5</v>
      </c>
    </row>
    <row r="1763" spans="1:4" s="326" customFormat="1" ht="15.6" customHeight="1" x14ac:dyDescent="0.25">
      <c r="A1763" s="344" t="s">
        <v>33046</v>
      </c>
      <c r="B1763" s="345" t="s">
        <v>33047</v>
      </c>
      <c r="C1763" s="346" t="s">
        <v>7</v>
      </c>
      <c r="D1763" s="347">
        <v>486.79</v>
      </c>
    </row>
    <row r="1764" spans="1:4" s="326" customFormat="1" ht="15.6" customHeight="1" x14ac:dyDescent="0.25">
      <c r="A1764" s="344" t="s">
        <v>33048</v>
      </c>
      <c r="B1764" s="345" t="s">
        <v>33049</v>
      </c>
      <c r="C1764" s="346"/>
      <c r="D1764" s="347"/>
    </row>
    <row r="1765" spans="1:4" s="326" customFormat="1" ht="15.6" customHeight="1" x14ac:dyDescent="0.25">
      <c r="A1765" s="344" t="s">
        <v>33050</v>
      </c>
      <c r="B1765" s="345" t="s">
        <v>33051</v>
      </c>
      <c r="C1765" s="346" t="s">
        <v>7</v>
      </c>
      <c r="D1765" s="347">
        <v>43.55</v>
      </c>
    </row>
    <row r="1766" spans="1:4" s="326" customFormat="1" ht="15.6" customHeight="1" x14ac:dyDescent="0.25">
      <c r="A1766" s="344" t="s">
        <v>33052</v>
      </c>
      <c r="B1766" s="345" t="s">
        <v>33053</v>
      </c>
      <c r="C1766" s="346"/>
      <c r="D1766" s="347"/>
    </row>
    <row r="1767" spans="1:4" s="326" customFormat="1" ht="15.6" customHeight="1" x14ac:dyDescent="0.25">
      <c r="A1767" s="344" t="s">
        <v>33054</v>
      </c>
      <c r="B1767" s="345" t="s">
        <v>33055</v>
      </c>
      <c r="C1767" s="346" t="s">
        <v>7</v>
      </c>
      <c r="D1767" s="347">
        <v>43.94</v>
      </c>
    </row>
    <row r="1768" spans="1:4" s="326" customFormat="1" ht="15.6" customHeight="1" x14ac:dyDescent="0.25">
      <c r="A1768" s="344" t="s">
        <v>33056</v>
      </c>
      <c r="B1768" s="345" t="s">
        <v>33057</v>
      </c>
      <c r="C1768" s="346"/>
      <c r="D1768" s="347"/>
    </row>
    <row r="1769" spans="1:4" s="326" customFormat="1" ht="15.6" customHeight="1" x14ac:dyDescent="0.25">
      <c r="A1769" s="344" t="s">
        <v>33058</v>
      </c>
      <c r="B1769" s="345" t="s">
        <v>33059</v>
      </c>
      <c r="C1769" s="346"/>
      <c r="D1769" s="347"/>
    </row>
    <row r="1770" spans="1:4" s="326" customFormat="1" ht="15.6" customHeight="1" x14ac:dyDescent="0.25">
      <c r="A1770" s="344" t="s">
        <v>33060</v>
      </c>
      <c r="B1770" s="345" t="s">
        <v>33061</v>
      </c>
      <c r="C1770" s="346" t="s">
        <v>10</v>
      </c>
      <c r="D1770" s="347">
        <v>217.08</v>
      </c>
    </row>
    <row r="1771" spans="1:4" s="326" customFormat="1" ht="15.6" customHeight="1" x14ac:dyDescent="0.25">
      <c r="A1771" s="344" t="s">
        <v>33062</v>
      </c>
      <c r="B1771" s="345" t="s">
        <v>33063</v>
      </c>
      <c r="C1771" s="346" t="s">
        <v>7</v>
      </c>
      <c r="D1771" s="347">
        <v>1.76</v>
      </c>
    </row>
    <row r="1772" spans="1:4" s="326" customFormat="1" ht="15.6" customHeight="1" x14ac:dyDescent="0.25">
      <c r="A1772" s="344" t="s">
        <v>33064</v>
      </c>
      <c r="B1772" s="345" t="s">
        <v>33065</v>
      </c>
      <c r="C1772" s="346"/>
      <c r="D1772" s="347"/>
    </row>
    <row r="1773" spans="1:4" s="326" customFormat="1" ht="15.6" customHeight="1" x14ac:dyDescent="0.25">
      <c r="A1773" s="344" t="s">
        <v>33066</v>
      </c>
      <c r="B1773" s="345" t="s">
        <v>33067</v>
      </c>
      <c r="C1773" s="346" t="s">
        <v>7</v>
      </c>
      <c r="D1773" s="347">
        <v>13.8</v>
      </c>
    </row>
    <row r="1774" spans="1:4" s="326" customFormat="1" ht="15.6" customHeight="1" x14ac:dyDescent="0.25">
      <c r="A1774" s="344" t="s">
        <v>33068</v>
      </c>
      <c r="B1774" s="345" t="s">
        <v>33069</v>
      </c>
      <c r="C1774" s="346" t="s">
        <v>7</v>
      </c>
      <c r="D1774" s="347">
        <v>14.48</v>
      </c>
    </row>
    <row r="1775" spans="1:4" s="326" customFormat="1" ht="15.6" customHeight="1" x14ac:dyDescent="0.25">
      <c r="A1775" s="344" t="s">
        <v>33070</v>
      </c>
      <c r="B1775" s="345" t="s">
        <v>33071</v>
      </c>
      <c r="C1775" s="346" t="s">
        <v>7</v>
      </c>
      <c r="D1775" s="347">
        <v>80.430000000000007</v>
      </c>
    </row>
    <row r="1776" spans="1:4" s="326" customFormat="1" ht="15.6" customHeight="1" x14ac:dyDescent="0.25">
      <c r="A1776" s="344" t="s">
        <v>33072</v>
      </c>
      <c r="B1776" s="345" t="s">
        <v>33073</v>
      </c>
      <c r="C1776" s="346" t="s">
        <v>7</v>
      </c>
      <c r="D1776" s="347">
        <v>21.86</v>
      </c>
    </row>
    <row r="1777" spans="1:4" s="326" customFormat="1" ht="15.6" customHeight="1" x14ac:dyDescent="0.25">
      <c r="A1777" s="344" t="s">
        <v>33074</v>
      </c>
      <c r="B1777" s="345" t="s">
        <v>33075</v>
      </c>
      <c r="C1777" s="346" t="s">
        <v>7</v>
      </c>
      <c r="D1777" s="347">
        <v>53.07</v>
      </c>
    </row>
    <row r="1778" spans="1:4" s="326" customFormat="1" ht="15.6" customHeight="1" x14ac:dyDescent="0.25">
      <c r="A1778" s="344" t="s">
        <v>33076</v>
      </c>
      <c r="B1778" s="345" t="s">
        <v>33077</v>
      </c>
      <c r="C1778" s="346" t="s">
        <v>7</v>
      </c>
      <c r="D1778" s="347">
        <v>16.559999999999999</v>
      </c>
    </row>
    <row r="1779" spans="1:4" s="326" customFormat="1" ht="15.6" customHeight="1" x14ac:dyDescent="0.25">
      <c r="A1779" s="344" t="s">
        <v>33078</v>
      </c>
      <c r="B1779" s="345" t="s">
        <v>33079</v>
      </c>
      <c r="C1779" s="346" t="s">
        <v>7</v>
      </c>
      <c r="D1779" s="347">
        <v>55.29</v>
      </c>
    </row>
    <row r="1780" spans="1:4" s="326" customFormat="1" ht="15.6" customHeight="1" x14ac:dyDescent="0.25">
      <c r="A1780" s="344" t="s">
        <v>33080</v>
      </c>
      <c r="B1780" s="345" t="s">
        <v>33081</v>
      </c>
      <c r="C1780" s="346" t="s">
        <v>7</v>
      </c>
      <c r="D1780" s="347">
        <v>8.7899999999999991</v>
      </c>
    </row>
    <row r="1781" spans="1:4" s="326" customFormat="1" ht="15.6" customHeight="1" x14ac:dyDescent="0.25">
      <c r="A1781" s="344" t="s">
        <v>33082</v>
      </c>
      <c r="B1781" s="345" t="s">
        <v>33083</v>
      </c>
      <c r="C1781" s="346"/>
      <c r="D1781" s="347"/>
    </row>
    <row r="1782" spans="1:4" s="326" customFormat="1" ht="15.6" customHeight="1" x14ac:dyDescent="0.25">
      <c r="A1782" s="344" t="s">
        <v>33084</v>
      </c>
      <c r="B1782" s="345" t="s">
        <v>33085</v>
      </c>
      <c r="C1782" s="346" t="s">
        <v>8</v>
      </c>
      <c r="D1782" s="347">
        <v>56</v>
      </c>
    </row>
    <row r="1783" spans="1:4" s="326" customFormat="1" ht="15.6" customHeight="1" x14ac:dyDescent="0.25">
      <c r="A1783" s="344" t="s">
        <v>33086</v>
      </c>
      <c r="B1783" s="345" t="s">
        <v>33087</v>
      </c>
      <c r="C1783" s="346" t="s">
        <v>8</v>
      </c>
      <c r="D1783" s="347">
        <v>40.26</v>
      </c>
    </row>
    <row r="1784" spans="1:4" s="326" customFormat="1" ht="15.6" customHeight="1" x14ac:dyDescent="0.25">
      <c r="A1784" s="344" t="s">
        <v>33088</v>
      </c>
      <c r="B1784" s="345" t="s">
        <v>33089</v>
      </c>
      <c r="C1784" s="346" t="s">
        <v>8</v>
      </c>
      <c r="D1784" s="347">
        <v>44.1</v>
      </c>
    </row>
    <row r="1785" spans="1:4" s="326" customFormat="1" ht="15.6" customHeight="1" x14ac:dyDescent="0.25">
      <c r="A1785" s="344" t="s">
        <v>33090</v>
      </c>
      <c r="B1785" s="345" t="s">
        <v>33091</v>
      </c>
      <c r="C1785" s="346" t="s">
        <v>8</v>
      </c>
      <c r="D1785" s="347">
        <v>61.37</v>
      </c>
    </row>
    <row r="1786" spans="1:4" s="326" customFormat="1" ht="15.6" customHeight="1" x14ac:dyDescent="0.25">
      <c r="A1786" s="344" t="s">
        <v>33092</v>
      </c>
      <c r="B1786" s="345" t="s">
        <v>33093</v>
      </c>
      <c r="C1786" s="346"/>
      <c r="D1786" s="347"/>
    </row>
    <row r="1787" spans="1:4" s="326" customFormat="1" ht="15.6" customHeight="1" x14ac:dyDescent="0.25">
      <c r="A1787" s="344" t="s">
        <v>33094</v>
      </c>
      <c r="B1787" s="345" t="s">
        <v>33095</v>
      </c>
      <c r="C1787" s="346" t="s">
        <v>8</v>
      </c>
      <c r="D1787" s="347">
        <v>109.57</v>
      </c>
    </row>
    <row r="1788" spans="1:4" s="326" customFormat="1" ht="15.6" customHeight="1" x14ac:dyDescent="0.25">
      <c r="A1788" s="344" t="s">
        <v>33096</v>
      </c>
      <c r="B1788" s="345" t="s">
        <v>33097</v>
      </c>
      <c r="C1788" s="346" t="s">
        <v>8</v>
      </c>
      <c r="D1788" s="347">
        <v>122.27</v>
      </c>
    </row>
    <row r="1789" spans="1:4" s="326" customFormat="1" ht="15.6" customHeight="1" x14ac:dyDescent="0.25">
      <c r="A1789" s="344" t="s">
        <v>33098</v>
      </c>
      <c r="B1789" s="345" t="s">
        <v>33099</v>
      </c>
      <c r="C1789" s="346" t="s">
        <v>8</v>
      </c>
      <c r="D1789" s="347">
        <v>166.48</v>
      </c>
    </row>
    <row r="1790" spans="1:4" s="326" customFormat="1" ht="15.6" customHeight="1" x14ac:dyDescent="0.25">
      <c r="A1790" s="344" t="s">
        <v>33100</v>
      </c>
      <c r="B1790" s="345" t="s">
        <v>33101</v>
      </c>
      <c r="C1790" s="346" t="s">
        <v>8</v>
      </c>
      <c r="D1790" s="347">
        <v>238.71</v>
      </c>
    </row>
    <row r="1791" spans="1:4" s="326" customFormat="1" ht="15.6" customHeight="1" x14ac:dyDescent="0.25">
      <c r="A1791" s="344" t="s">
        <v>33102</v>
      </c>
      <c r="B1791" s="345" t="s">
        <v>33103</v>
      </c>
      <c r="C1791" s="346" t="s">
        <v>8</v>
      </c>
      <c r="D1791" s="347">
        <v>109.81</v>
      </c>
    </row>
    <row r="1792" spans="1:4" s="326" customFormat="1" ht="15.6" customHeight="1" x14ac:dyDescent="0.25">
      <c r="A1792" s="344" t="s">
        <v>33104</v>
      </c>
      <c r="B1792" s="345" t="s">
        <v>33105</v>
      </c>
      <c r="C1792" s="346" t="s">
        <v>8</v>
      </c>
      <c r="D1792" s="347">
        <v>100.76</v>
      </c>
    </row>
    <row r="1793" spans="1:4" s="326" customFormat="1" ht="15.6" customHeight="1" x14ac:dyDescent="0.25">
      <c r="A1793" s="344" t="s">
        <v>33106</v>
      </c>
      <c r="B1793" s="345" t="s">
        <v>33107</v>
      </c>
      <c r="C1793" s="346" t="s">
        <v>8</v>
      </c>
      <c r="D1793" s="347">
        <v>370.2</v>
      </c>
    </row>
    <row r="1794" spans="1:4" s="326" customFormat="1" ht="15.6" customHeight="1" x14ac:dyDescent="0.25">
      <c r="A1794" s="344" t="s">
        <v>33108</v>
      </c>
      <c r="B1794" s="345" t="s">
        <v>33109</v>
      </c>
      <c r="C1794" s="346" t="s">
        <v>8</v>
      </c>
      <c r="D1794" s="347">
        <v>89.38</v>
      </c>
    </row>
    <row r="1795" spans="1:4" s="326" customFormat="1" ht="15.6" customHeight="1" x14ac:dyDescent="0.25">
      <c r="A1795" s="344" t="s">
        <v>33110</v>
      </c>
      <c r="B1795" s="345" t="s">
        <v>33111</v>
      </c>
      <c r="C1795" s="346"/>
      <c r="D1795" s="347"/>
    </row>
    <row r="1796" spans="1:4" s="326" customFormat="1" ht="15.6" customHeight="1" x14ac:dyDescent="0.25">
      <c r="A1796" s="344" t="s">
        <v>33112</v>
      </c>
      <c r="B1796" s="345" t="s">
        <v>33113</v>
      </c>
      <c r="C1796" s="346" t="s">
        <v>14</v>
      </c>
      <c r="D1796" s="347">
        <v>59.07</v>
      </c>
    </row>
    <row r="1797" spans="1:4" s="326" customFormat="1" ht="15.6" customHeight="1" x14ac:dyDescent="0.25">
      <c r="A1797" s="344" t="s">
        <v>33114</v>
      </c>
      <c r="B1797" s="345" t="s">
        <v>33115</v>
      </c>
      <c r="C1797" s="346" t="s">
        <v>14</v>
      </c>
      <c r="D1797" s="347">
        <v>69.16</v>
      </c>
    </row>
    <row r="1798" spans="1:4" s="326" customFormat="1" ht="15.6" customHeight="1" x14ac:dyDescent="0.25">
      <c r="A1798" s="344" t="s">
        <v>33116</v>
      </c>
      <c r="B1798" s="345" t="s">
        <v>33117</v>
      </c>
      <c r="C1798" s="346" t="s">
        <v>14</v>
      </c>
      <c r="D1798" s="347">
        <v>75.41</v>
      </c>
    </row>
    <row r="1799" spans="1:4" s="326" customFormat="1" ht="15.6" customHeight="1" x14ac:dyDescent="0.25">
      <c r="A1799" s="344" t="s">
        <v>33118</v>
      </c>
      <c r="B1799" s="345" t="s">
        <v>33119</v>
      </c>
      <c r="C1799" s="346" t="s">
        <v>14</v>
      </c>
      <c r="D1799" s="347">
        <v>201.09</v>
      </c>
    </row>
    <row r="1800" spans="1:4" s="326" customFormat="1" ht="15.6" customHeight="1" x14ac:dyDescent="0.25">
      <c r="A1800" s="344" t="s">
        <v>33120</v>
      </c>
      <c r="B1800" s="345" t="s">
        <v>33121</v>
      </c>
      <c r="C1800" s="346" t="s">
        <v>7</v>
      </c>
      <c r="D1800" s="347">
        <v>239.38</v>
      </c>
    </row>
    <row r="1801" spans="1:4" s="326" customFormat="1" ht="15.6" customHeight="1" x14ac:dyDescent="0.25">
      <c r="A1801" s="344" t="s">
        <v>33122</v>
      </c>
      <c r="B1801" s="345" t="s">
        <v>33123</v>
      </c>
      <c r="C1801" s="346" t="s">
        <v>7</v>
      </c>
      <c r="D1801" s="347">
        <v>248.96</v>
      </c>
    </row>
    <row r="1802" spans="1:4" s="326" customFormat="1" ht="15.6" customHeight="1" x14ac:dyDescent="0.25">
      <c r="A1802" s="344" t="s">
        <v>33124</v>
      </c>
      <c r="B1802" s="345" t="s">
        <v>33125</v>
      </c>
      <c r="C1802" s="346" t="s">
        <v>7</v>
      </c>
      <c r="D1802" s="347">
        <v>220.89</v>
      </c>
    </row>
    <row r="1803" spans="1:4" s="326" customFormat="1" ht="15.6" customHeight="1" x14ac:dyDescent="0.25">
      <c r="A1803" s="344" t="s">
        <v>33126</v>
      </c>
      <c r="B1803" s="345" t="s">
        <v>33127</v>
      </c>
      <c r="C1803" s="346" t="s">
        <v>14</v>
      </c>
      <c r="D1803" s="347">
        <v>38.729999999999997</v>
      </c>
    </row>
    <row r="1804" spans="1:4" s="326" customFormat="1" ht="15.6" customHeight="1" x14ac:dyDescent="0.25">
      <c r="A1804" s="344" t="s">
        <v>33128</v>
      </c>
      <c r="B1804" s="345" t="s">
        <v>33129</v>
      </c>
      <c r="C1804" s="346" t="s">
        <v>7</v>
      </c>
      <c r="D1804" s="347">
        <v>330.25</v>
      </c>
    </row>
    <row r="1805" spans="1:4" s="326" customFormat="1" ht="15.6" customHeight="1" x14ac:dyDescent="0.25">
      <c r="A1805" s="344" t="s">
        <v>33130</v>
      </c>
      <c r="B1805" s="345" t="s">
        <v>33131</v>
      </c>
      <c r="C1805" s="346" t="s">
        <v>7</v>
      </c>
      <c r="D1805" s="347">
        <v>439</v>
      </c>
    </row>
    <row r="1806" spans="1:4" s="326" customFormat="1" ht="15.6" customHeight="1" x14ac:dyDescent="0.25">
      <c r="A1806" s="344" t="s">
        <v>33132</v>
      </c>
      <c r="B1806" s="345" t="s">
        <v>33133</v>
      </c>
      <c r="C1806" s="346" t="s">
        <v>7</v>
      </c>
      <c r="D1806" s="347">
        <v>238.03</v>
      </c>
    </row>
    <row r="1807" spans="1:4" s="326" customFormat="1" ht="15.6" customHeight="1" x14ac:dyDescent="0.25">
      <c r="A1807" s="344" t="s">
        <v>33134</v>
      </c>
      <c r="B1807" s="345" t="s">
        <v>33135</v>
      </c>
      <c r="C1807" s="346" t="s">
        <v>7</v>
      </c>
      <c r="D1807" s="347">
        <v>1788.96</v>
      </c>
    </row>
    <row r="1808" spans="1:4" s="326" customFormat="1" ht="15.6" customHeight="1" x14ac:dyDescent="0.25">
      <c r="A1808" s="344" t="s">
        <v>33136</v>
      </c>
      <c r="B1808" s="345" t="s">
        <v>33137</v>
      </c>
      <c r="C1808" s="346" t="s">
        <v>7</v>
      </c>
      <c r="D1808" s="347">
        <v>1398.33</v>
      </c>
    </row>
    <row r="1809" spans="1:4" s="326" customFormat="1" ht="15.6" customHeight="1" x14ac:dyDescent="0.25">
      <c r="A1809" s="344" t="s">
        <v>33138</v>
      </c>
      <c r="B1809" s="345" t="s">
        <v>33139</v>
      </c>
      <c r="C1809" s="346" t="s">
        <v>7</v>
      </c>
      <c r="D1809" s="347">
        <v>557.73</v>
      </c>
    </row>
    <row r="1810" spans="1:4" s="326" customFormat="1" ht="15.6" customHeight="1" x14ac:dyDescent="0.25">
      <c r="A1810" s="344" t="s">
        <v>33140</v>
      </c>
      <c r="B1810" s="345" t="s">
        <v>33141</v>
      </c>
      <c r="C1810" s="346" t="s">
        <v>7</v>
      </c>
      <c r="D1810" s="347">
        <v>768.02</v>
      </c>
    </row>
    <row r="1811" spans="1:4" s="326" customFormat="1" ht="15.6" customHeight="1" x14ac:dyDescent="0.25">
      <c r="A1811" s="344" t="s">
        <v>33142</v>
      </c>
      <c r="B1811" s="345" t="s">
        <v>33143</v>
      </c>
      <c r="C1811" s="346" t="s">
        <v>8</v>
      </c>
      <c r="D1811" s="347">
        <v>981.18</v>
      </c>
    </row>
    <row r="1812" spans="1:4" s="326" customFormat="1" ht="15.6" customHeight="1" x14ac:dyDescent="0.25">
      <c r="A1812" s="344" t="s">
        <v>33144</v>
      </c>
      <c r="B1812" s="345" t="s">
        <v>33145</v>
      </c>
      <c r="C1812" s="346" t="s">
        <v>7</v>
      </c>
      <c r="D1812" s="347">
        <v>1455.5</v>
      </c>
    </row>
    <row r="1813" spans="1:4" s="326" customFormat="1" ht="15.6" customHeight="1" x14ac:dyDescent="0.25">
      <c r="A1813" s="344" t="s">
        <v>33146</v>
      </c>
      <c r="B1813" s="345" t="s">
        <v>33147</v>
      </c>
      <c r="C1813" s="346" t="s">
        <v>7</v>
      </c>
      <c r="D1813" s="347">
        <v>188.7</v>
      </c>
    </row>
    <row r="1814" spans="1:4" s="326" customFormat="1" ht="15.6" customHeight="1" x14ac:dyDescent="0.25">
      <c r="A1814" s="344" t="s">
        <v>33148</v>
      </c>
      <c r="B1814" s="345" t="s">
        <v>33149</v>
      </c>
      <c r="C1814" s="346" t="s">
        <v>14</v>
      </c>
      <c r="D1814" s="347">
        <v>218.49</v>
      </c>
    </row>
    <row r="1815" spans="1:4" s="326" customFormat="1" ht="15.6" customHeight="1" x14ac:dyDescent="0.25">
      <c r="A1815" s="344" t="s">
        <v>33150</v>
      </c>
      <c r="B1815" s="345" t="s">
        <v>33151</v>
      </c>
      <c r="C1815" s="346"/>
      <c r="D1815" s="347"/>
    </row>
    <row r="1816" spans="1:4" s="326" customFormat="1" ht="15.6" customHeight="1" x14ac:dyDescent="0.25">
      <c r="A1816" s="344" t="s">
        <v>33152</v>
      </c>
      <c r="B1816" s="345" t="s">
        <v>33153</v>
      </c>
      <c r="C1816" s="346" t="s">
        <v>8</v>
      </c>
      <c r="D1816" s="347">
        <v>238.58</v>
      </c>
    </row>
    <row r="1817" spans="1:4" s="326" customFormat="1" ht="15.6" customHeight="1" x14ac:dyDescent="0.25">
      <c r="A1817" s="344" t="s">
        <v>33154</v>
      </c>
      <c r="B1817" s="345" t="s">
        <v>33155</v>
      </c>
      <c r="C1817" s="346" t="s">
        <v>8</v>
      </c>
      <c r="D1817" s="347">
        <v>707.11</v>
      </c>
    </row>
    <row r="1818" spans="1:4" s="326" customFormat="1" ht="15.6" customHeight="1" x14ac:dyDescent="0.25">
      <c r="A1818" s="344" t="s">
        <v>33156</v>
      </c>
      <c r="B1818" s="345" t="s">
        <v>33157</v>
      </c>
      <c r="C1818" s="346" t="s">
        <v>8</v>
      </c>
      <c r="D1818" s="347">
        <v>2168.16</v>
      </c>
    </row>
    <row r="1819" spans="1:4" s="326" customFormat="1" ht="15.6" customHeight="1" x14ac:dyDescent="0.25">
      <c r="A1819" s="344" t="s">
        <v>33158</v>
      </c>
      <c r="B1819" s="345" t="s">
        <v>33159</v>
      </c>
      <c r="C1819" s="346" t="s">
        <v>8</v>
      </c>
      <c r="D1819" s="347">
        <v>3490.83</v>
      </c>
    </row>
    <row r="1820" spans="1:4" s="326" customFormat="1" ht="15.6" customHeight="1" x14ac:dyDescent="0.25">
      <c r="A1820" s="344" t="s">
        <v>33160</v>
      </c>
      <c r="B1820" s="345" t="s">
        <v>33161</v>
      </c>
      <c r="C1820" s="346" t="s">
        <v>8</v>
      </c>
      <c r="D1820" s="347">
        <v>7050.6</v>
      </c>
    </row>
    <row r="1821" spans="1:4" s="326" customFormat="1" ht="15.6" customHeight="1" x14ac:dyDescent="0.25">
      <c r="A1821" s="344" t="s">
        <v>33162</v>
      </c>
      <c r="B1821" s="345" t="s">
        <v>33163</v>
      </c>
      <c r="C1821" s="346" t="s">
        <v>8</v>
      </c>
      <c r="D1821" s="347">
        <v>9862.5300000000007</v>
      </c>
    </row>
    <row r="1822" spans="1:4" s="326" customFormat="1" ht="15.6" customHeight="1" x14ac:dyDescent="0.25">
      <c r="A1822" s="344" t="s">
        <v>33164</v>
      </c>
      <c r="B1822" s="345" t="s">
        <v>33165</v>
      </c>
      <c r="C1822" s="346"/>
      <c r="D1822" s="347"/>
    </row>
    <row r="1823" spans="1:4" s="326" customFormat="1" ht="15.6" customHeight="1" x14ac:dyDescent="0.25">
      <c r="A1823" s="344" t="s">
        <v>33166</v>
      </c>
      <c r="B1823" s="345" t="s">
        <v>33167</v>
      </c>
      <c r="C1823" s="346" t="s">
        <v>7</v>
      </c>
      <c r="D1823" s="347">
        <v>16.12</v>
      </c>
    </row>
    <row r="1824" spans="1:4" s="326" customFormat="1" ht="15.6" customHeight="1" x14ac:dyDescent="0.25">
      <c r="A1824" s="344" t="s">
        <v>33168</v>
      </c>
      <c r="B1824" s="345" t="s">
        <v>33169</v>
      </c>
      <c r="C1824" s="346" t="s">
        <v>7</v>
      </c>
      <c r="D1824" s="347">
        <v>75.95</v>
      </c>
    </row>
    <row r="1825" spans="1:4" s="326" customFormat="1" ht="15.6" customHeight="1" x14ac:dyDescent="0.25">
      <c r="A1825" s="344" t="s">
        <v>33170</v>
      </c>
      <c r="B1825" s="345" t="s">
        <v>33171</v>
      </c>
      <c r="C1825" s="346" t="s">
        <v>14</v>
      </c>
      <c r="D1825" s="347">
        <v>10.56</v>
      </c>
    </row>
    <row r="1826" spans="1:4" s="326" customFormat="1" ht="15.6" customHeight="1" x14ac:dyDescent="0.25">
      <c r="A1826" s="344" t="s">
        <v>33172</v>
      </c>
      <c r="B1826" s="345" t="s">
        <v>33173</v>
      </c>
      <c r="C1826" s="346" t="s">
        <v>7</v>
      </c>
      <c r="D1826" s="347">
        <v>16.05</v>
      </c>
    </row>
    <row r="1827" spans="1:4" s="326" customFormat="1" ht="15.6" customHeight="1" x14ac:dyDescent="0.25">
      <c r="A1827" s="344" t="s">
        <v>33174</v>
      </c>
      <c r="B1827" s="345" t="s">
        <v>33175</v>
      </c>
      <c r="C1827" s="346" t="s">
        <v>7</v>
      </c>
      <c r="D1827" s="347">
        <v>21.04</v>
      </c>
    </row>
    <row r="1828" spans="1:4" s="326" customFormat="1" ht="15.6" customHeight="1" x14ac:dyDescent="0.25">
      <c r="A1828" s="344" t="s">
        <v>33176</v>
      </c>
      <c r="B1828" s="345" t="s">
        <v>33177</v>
      </c>
      <c r="C1828" s="346" t="s">
        <v>8</v>
      </c>
      <c r="D1828" s="347">
        <v>584.44000000000005</v>
      </c>
    </row>
    <row r="1829" spans="1:4" s="326" customFormat="1" ht="15.6" customHeight="1" x14ac:dyDescent="0.25">
      <c r="A1829" s="344" t="s">
        <v>33178</v>
      </c>
      <c r="B1829" s="345" t="s">
        <v>33179</v>
      </c>
      <c r="C1829" s="346" t="s">
        <v>8</v>
      </c>
      <c r="D1829" s="347">
        <v>1457.12</v>
      </c>
    </row>
    <row r="1830" spans="1:4" s="326" customFormat="1" ht="15.6" customHeight="1" x14ac:dyDescent="0.25">
      <c r="A1830" s="344" t="s">
        <v>33180</v>
      </c>
      <c r="B1830" s="345" t="s">
        <v>33181</v>
      </c>
      <c r="C1830" s="346" t="s">
        <v>7</v>
      </c>
      <c r="D1830" s="347">
        <v>867.49</v>
      </c>
    </row>
    <row r="1831" spans="1:4" s="326" customFormat="1" ht="15.6" customHeight="1" x14ac:dyDescent="0.25">
      <c r="A1831" s="344" t="s">
        <v>33182</v>
      </c>
      <c r="B1831" s="345" t="s">
        <v>33183</v>
      </c>
      <c r="C1831" s="346"/>
      <c r="D1831" s="347"/>
    </row>
    <row r="1832" spans="1:4" s="326" customFormat="1" ht="15.6" customHeight="1" x14ac:dyDescent="0.25">
      <c r="A1832" s="344" t="s">
        <v>33184</v>
      </c>
      <c r="B1832" s="345" t="s">
        <v>33185</v>
      </c>
      <c r="C1832" s="346"/>
      <c r="D1832" s="347"/>
    </row>
    <row r="1833" spans="1:4" s="326" customFormat="1" ht="15.6" customHeight="1" x14ac:dyDescent="0.25">
      <c r="A1833" s="344" t="s">
        <v>33186</v>
      </c>
      <c r="B1833" s="345" t="s">
        <v>33187</v>
      </c>
      <c r="C1833" s="346" t="s">
        <v>7</v>
      </c>
      <c r="D1833" s="347">
        <v>53.01</v>
      </c>
    </row>
    <row r="1834" spans="1:4" s="326" customFormat="1" ht="15.6" customHeight="1" x14ac:dyDescent="0.25">
      <c r="A1834" s="344" t="s">
        <v>33188</v>
      </c>
      <c r="B1834" s="345" t="s">
        <v>33189</v>
      </c>
      <c r="C1834" s="346" t="s">
        <v>29847</v>
      </c>
      <c r="D1834" s="347">
        <v>2151.36</v>
      </c>
    </row>
    <row r="1835" spans="1:4" s="326" customFormat="1" ht="15.6" customHeight="1" x14ac:dyDescent="0.25">
      <c r="A1835" s="344" t="s">
        <v>33190</v>
      </c>
      <c r="B1835" s="345" t="s">
        <v>33191</v>
      </c>
      <c r="C1835" s="346" t="s">
        <v>29847</v>
      </c>
      <c r="D1835" s="347">
        <v>1943.01</v>
      </c>
    </row>
    <row r="1836" spans="1:4" s="326" customFormat="1" ht="15.6" customHeight="1" x14ac:dyDescent="0.25">
      <c r="A1836" s="344" t="s">
        <v>33192</v>
      </c>
      <c r="B1836" s="345" t="s">
        <v>33193</v>
      </c>
      <c r="C1836" s="346" t="s">
        <v>7</v>
      </c>
      <c r="D1836" s="347">
        <v>170.01</v>
      </c>
    </row>
    <row r="1837" spans="1:4" s="326" customFormat="1" ht="15.6" customHeight="1" x14ac:dyDescent="0.25">
      <c r="A1837" s="344" t="s">
        <v>33194</v>
      </c>
      <c r="B1837" s="345" t="s">
        <v>33195</v>
      </c>
      <c r="C1837" s="346"/>
      <c r="D1837" s="347"/>
    </row>
    <row r="1838" spans="1:4" s="326" customFormat="1" ht="15.6" customHeight="1" x14ac:dyDescent="0.25">
      <c r="A1838" s="344" t="s">
        <v>33196</v>
      </c>
      <c r="B1838" s="345" t="s">
        <v>33197</v>
      </c>
      <c r="C1838" s="346" t="s">
        <v>8</v>
      </c>
      <c r="D1838" s="347">
        <v>4068.98</v>
      </c>
    </row>
    <row r="1839" spans="1:4" s="326" customFormat="1" ht="15.6" customHeight="1" x14ac:dyDescent="0.25">
      <c r="A1839" s="344" t="s">
        <v>33198</v>
      </c>
      <c r="B1839" s="345" t="s">
        <v>33199</v>
      </c>
      <c r="C1839" s="346"/>
      <c r="D1839" s="347"/>
    </row>
    <row r="1840" spans="1:4" s="326" customFormat="1" ht="15.6" customHeight="1" x14ac:dyDescent="0.25">
      <c r="A1840" s="344" t="s">
        <v>33200</v>
      </c>
      <c r="B1840" s="345" t="s">
        <v>33201</v>
      </c>
      <c r="C1840" s="346" t="s">
        <v>14</v>
      </c>
      <c r="D1840" s="347">
        <v>204.07</v>
      </c>
    </row>
    <row r="1841" spans="1:4" s="326" customFormat="1" ht="15.6" customHeight="1" x14ac:dyDescent="0.25">
      <c r="A1841" s="344" t="s">
        <v>33202</v>
      </c>
      <c r="B1841" s="345" t="s">
        <v>33203</v>
      </c>
      <c r="C1841" s="346" t="s">
        <v>8</v>
      </c>
      <c r="D1841" s="347">
        <v>551.07000000000005</v>
      </c>
    </row>
    <row r="1842" spans="1:4" s="326" customFormat="1" ht="15.6" customHeight="1" x14ac:dyDescent="0.25">
      <c r="A1842" s="344" t="s">
        <v>33204</v>
      </c>
      <c r="B1842" s="345" t="s">
        <v>33205</v>
      </c>
      <c r="C1842" s="346" t="s">
        <v>7</v>
      </c>
      <c r="D1842" s="347">
        <v>240.53</v>
      </c>
    </row>
    <row r="1843" spans="1:4" s="326" customFormat="1" ht="15.6" customHeight="1" x14ac:dyDescent="0.25">
      <c r="A1843" s="344" t="s">
        <v>33206</v>
      </c>
      <c r="B1843" s="345" t="s">
        <v>33207</v>
      </c>
      <c r="C1843" s="346" t="s">
        <v>8</v>
      </c>
      <c r="D1843" s="347">
        <v>604.08000000000004</v>
      </c>
    </row>
    <row r="1844" spans="1:4" s="326" customFormat="1" ht="15.6" customHeight="1" x14ac:dyDescent="0.25">
      <c r="A1844" s="344" t="s">
        <v>33208</v>
      </c>
      <c r="B1844" s="345" t="s">
        <v>33209</v>
      </c>
      <c r="C1844" s="346" t="s">
        <v>8</v>
      </c>
      <c r="D1844" s="347">
        <v>817.29</v>
      </c>
    </row>
    <row r="1845" spans="1:4" s="326" customFormat="1" ht="15.6" customHeight="1" x14ac:dyDescent="0.25">
      <c r="A1845" s="344" t="s">
        <v>33210</v>
      </c>
      <c r="B1845" s="345" t="s">
        <v>33211</v>
      </c>
      <c r="C1845" s="346"/>
      <c r="D1845" s="347"/>
    </row>
    <row r="1846" spans="1:4" s="326" customFormat="1" ht="15.6" customHeight="1" x14ac:dyDescent="0.25">
      <c r="A1846" s="344" t="s">
        <v>33212</v>
      </c>
      <c r="B1846" s="345" t="s">
        <v>33213</v>
      </c>
      <c r="C1846" s="346" t="s">
        <v>29847</v>
      </c>
      <c r="D1846" s="347">
        <v>5919.86</v>
      </c>
    </row>
    <row r="1847" spans="1:4" s="326" customFormat="1" ht="15.6" customHeight="1" x14ac:dyDescent="0.25">
      <c r="A1847" s="344" t="s">
        <v>33214</v>
      </c>
      <c r="B1847" s="345" t="s">
        <v>33215</v>
      </c>
      <c r="C1847" s="346" t="s">
        <v>29847</v>
      </c>
      <c r="D1847" s="347">
        <v>2665.12</v>
      </c>
    </row>
    <row r="1848" spans="1:4" s="326" customFormat="1" ht="15.6" customHeight="1" x14ac:dyDescent="0.25">
      <c r="A1848" s="344" t="s">
        <v>33216</v>
      </c>
      <c r="B1848" s="345" t="s">
        <v>33217</v>
      </c>
      <c r="C1848" s="346" t="s">
        <v>29847</v>
      </c>
      <c r="D1848" s="347">
        <v>1721.43</v>
      </c>
    </row>
    <row r="1849" spans="1:4" s="326" customFormat="1" ht="15.6" customHeight="1" x14ac:dyDescent="0.25">
      <c r="A1849" s="344" t="s">
        <v>33218</v>
      </c>
      <c r="B1849" s="345" t="s">
        <v>33219</v>
      </c>
      <c r="C1849" s="346" t="s">
        <v>29847</v>
      </c>
      <c r="D1849" s="347">
        <v>2726.96</v>
      </c>
    </row>
    <row r="1850" spans="1:4" s="326" customFormat="1" ht="15.6" customHeight="1" x14ac:dyDescent="0.25">
      <c r="A1850" s="344" t="s">
        <v>33220</v>
      </c>
      <c r="B1850" s="345" t="s">
        <v>33221</v>
      </c>
      <c r="C1850" s="346"/>
      <c r="D1850" s="347"/>
    </row>
    <row r="1851" spans="1:4" s="326" customFormat="1" ht="15.6" customHeight="1" x14ac:dyDescent="0.25">
      <c r="A1851" s="344" t="s">
        <v>33222</v>
      </c>
      <c r="B1851" s="345" t="s">
        <v>33223</v>
      </c>
      <c r="C1851" s="346" t="s">
        <v>29847</v>
      </c>
      <c r="D1851" s="347">
        <v>6253.54</v>
      </c>
    </row>
    <row r="1852" spans="1:4" s="326" customFormat="1" ht="15.6" customHeight="1" x14ac:dyDescent="0.25">
      <c r="A1852" s="344" t="s">
        <v>33224</v>
      </c>
      <c r="B1852" s="345" t="s">
        <v>33225</v>
      </c>
      <c r="C1852" s="346" t="s">
        <v>29847</v>
      </c>
      <c r="D1852" s="347">
        <v>9594.0499999999993</v>
      </c>
    </row>
    <row r="1853" spans="1:4" s="326" customFormat="1" ht="15.6" customHeight="1" x14ac:dyDescent="0.25">
      <c r="A1853" s="344" t="s">
        <v>33226</v>
      </c>
      <c r="B1853" s="345" t="s">
        <v>33227</v>
      </c>
      <c r="C1853" s="346" t="s">
        <v>8</v>
      </c>
      <c r="D1853" s="347">
        <v>3130.4</v>
      </c>
    </row>
    <row r="1854" spans="1:4" s="326" customFormat="1" ht="15.6" customHeight="1" x14ac:dyDescent="0.25">
      <c r="A1854" s="344" t="s">
        <v>33228</v>
      </c>
      <c r="B1854" s="345" t="s">
        <v>33229</v>
      </c>
      <c r="C1854" s="346" t="s">
        <v>8</v>
      </c>
      <c r="D1854" s="347">
        <v>2016.94</v>
      </c>
    </row>
    <row r="1855" spans="1:4" s="326" customFormat="1" ht="15.6" customHeight="1" x14ac:dyDescent="0.25">
      <c r="A1855" s="344" t="s">
        <v>33230</v>
      </c>
      <c r="B1855" s="345" t="s">
        <v>33231</v>
      </c>
      <c r="C1855" s="346"/>
      <c r="D1855" s="347"/>
    </row>
    <row r="1856" spans="1:4" s="326" customFormat="1" ht="15.6" customHeight="1" x14ac:dyDescent="0.25">
      <c r="A1856" s="344" t="s">
        <v>33232</v>
      </c>
      <c r="B1856" s="345" t="s">
        <v>33233</v>
      </c>
      <c r="C1856" s="346" t="s">
        <v>7</v>
      </c>
      <c r="D1856" s="347">
        <v>12.67</v>
      </c>
    </row>
    <row r="1857" spans="1:4" s="326" customFormat="1" ht="15.6" customHeight="1" x14ac:dyDescent="0.25">
      <c r="A1857" s="344" t="s">
        <v>33234</v>
      </c>
      <c r="B1857" s="345" t="s">
        <v>33235</v>
      </c>
      <c r="C1857" s="346" t="s">
        <v>8</v>
      </c>
      <c r="D1857" s="347">
        <v>1218.96</v>
      </c>
    </row>
    <row r="1858" spans="1:4" s="326" customFormat="1" ht="15.6" customHeight="1" x14ac:dyDescent="0.25">
      <c r="A1858" s="344" t="s">
        <v>33236</v>
      </c>
      <c r="B1858" s="345" t="s">
        <v>33237</v>
      </c>
      <c r="C1858" s="346"/>
      <c r="D1858" s="347"/>
    </row>
    <row r="1859" spans="1:4" s="326" customFormat="1" ht="15.6" customHeight="1" x14ac:dyDescent="0.25">
      <c r="A1859" s="344" t="s">
        <v>33238</v>
      </c>
      <c r="B1859" s="345" t="s">
        <v>33239</v>
      </c>
      <c r="C1859" s="346"/>
      <c r="D1859" s="347"/>
    </row>
    <row r="1860" spans="1:4" s="326" customFormat="1" ht="15.6" customHeight="1" x14ac:dyDescent="0.25">
      <c r="A1860" s="344" t="s">
        <v>33240</v>
      </c>
      <c r="B1860" s="345" t="s">
        <v>33241</v>
      </c>
      <c r="C1860" s="346" t="s">
        <v>29847</v>
      </c>
      <c r="D1860" s="347">
        <v>134250.18</v>
      </c>
    </row>
    <row r="1861" spans="1:4" s="326" customFormat="1" ht="15.6" customHeight="1" x14ac:dyDescent="0.25">
      <c r="A1861" s="344" t="s">
        <v>33242</v>
      </c>
      <c r="B1861" s="345" t="s">
        <v>33243</v>
      </c>
      <c r="C1861" s="346" t="s">
        <v>29847</v>
      </c>
      <c r="D1861" s="347">
        <v>107283.12</v>
      </c>
    </row>
    <row r="1862" spans="1:4" s="326" customFormat="1" ht="15.6" customHeight="1" x14ac:dyDescent="0.25">
      <c r="A1862" s="344" t="s">
        <v>33244</v>
      </c>
      <c r="B1862" s="345" t="s">
        <v>33245</v>
      </c>
      <c r="C1862" s="346" t="s">
        <v>29847</v>
      </c>
      <c r="D1862" s="347">
        <v>111608.69</v>
      </c>
    </row>
    <row r="1863" spans="1:4" s="326" customFormat="1" ht="15.6" customHeight="1" x14ac:dyDescent="0.25">
      <c r="A1863" s="344" t="s">
        <v>33246</v>
      </c>
      <c r="B1863" s="345" t="s">
        <v>33247</v>
      </c>
      <c r="C1863" s="346"/>
      <c r="D1863" s="347"/>
    </row>
    <row r="1864" spans="1:4" s="326" customFormat="1" ht="15.6" customHeight="1" x14ac:dyDescent="0.25">
      <c r="A1864" s="344" t="s">
        <v>33248</v>
      </c>
      <c r="B1864" s="345" t="s">
        <v>33249</v>
      </c>
      <c r="C1864" s="346" t="s">
        <v>8</v>
      </c>
      <c r="D1864" s="347">
        <v>278.67</v>
      </c>
    </row>
    <row r="1865" spans="1:4" s="326" customFormat="1" ht="15.6" customHeight="1" x14ac:dyDescent="0.25">
      <c r="A1865" s="344" t="s">
        <v>33250</v>
      </c>
      <c r="B1865" s="345" t="s">
        <v>33251</v>
      </c>
      <c r="C1865" s="346" t="s">
        <v>8</v>
      </c>
      <c r="D1865" s="347">
        <v>365.28</v>
      </c>
    </row>
    <row r="1866" spans="1:4" s="326" customFormat="1" ht="15.6" customHeight="1" x14ac:dyDescent="0.25">
      <c r="A1866" s="344" t="s">
        <v>33252</v>
      </c>
      <c r="B1866" s="345" t="s">
        <v>33253</v>
      </c>
      <c r="C1866" s="346" t="s">
        <v>8</v>
      </c>
      <c r="D1866" s="347">
        <v>1177.4000000000001</v>
      </c>
    </row>
    <row r="1867" spans="1:4" s="326" customFormat="1" ht="15.6" customHeight="1" x14ac:dyDescent="0.25">
      <c r="A1867" s="344" t="s">
        <v>33254</v>
      </c>
      <c r="B1867" s="345" t="s">
        <v>33255</v>
      </c>
      <c r="C1867" s="346" t="s">
        <v>8</v>
      </c>
      <c r="D1867" s="347">
        <v>2900.13</v>
      </c>
    </row>
    <row r="1868" spans="1:4" s="326" customFormat="1" ht="15.6" customHeight="1" x14ac:dyDescent="0.25">
      <c r="A1868" s="344" t="s">
        <v>33256</v>
      </c>
      <c r="B1868" s="345" t="s">
        <v>33257</v>
      </c>
      <c r="C1868" s="346" t="s">
        <v>8</v>
      </c>
      <c r="D1868" s="347">
        <v>1809.3</v>
      </c>
    </row>
    <row r="1869" spans="1:4" s="326" customFormat="1" ht="15.6" customHeight="1" x14ac:dyDescent="0.25">
      <c r="A1869" s="344" t="s">
        <v>33258</v>
      </c>
      <c r="B1869" s="345" t="s">
        <v>33259</v>
      </c>
      <c r="C1869" s="346" t="s">
        <v>8</v>
      </c>
      <c r="D1869" s="347">
        <v>733.76</v>
      </c>
    </row>
    <row r="1870" spans="1:4" s="326" customFormat="1" ht="15.6" customHeight="1" x14ac:dyDescent="0.25">
      <c r="A1870" s="344" t="s">
        <v>33260</v>
      </c>
      <c r="B1870" s="345" t="s">
        <v>33261</v>
      </c>
      <c r="C1870" s="346" t="s">
        <v>8</v>
      </c>
      <c r="D1870" s="347">
        <v>2002.47</v>
      </c>
    </row>
    <row r="1871" spans="1:4" s="326" customFormat="1" ht="15.6" customHeight="1" x14ac:dyDescent="0.25">
      <c r="A1871" s="344" t="s">
        <v>33262</v>
      </c>
      <c r="B1871" s="345" t="s">
        <v>33263</v>
      </c>
      <c r="C1871" s="346" t="s">
        <v>8</v>
      </c>
      <c r="D1871" s="347">
        <v>1355.12</v>
      </c>
    </row>
    <row r="1872" spans="1:4" s="326" customFormat="1" ht="15.6" customHeight="1" x14ac:dyDescent="0.25">
      <c r="A1872" s="344" t="s">
        <v>33264</v>
      </c>
      <c r="B1872" s="345" t="s">
        <v>33265</v>
      </c>
      <c r="C1872" s="346" t="s">
        <v>8</v>
      </c>
      <c r="D1872" s="347">
        <v>230.42</v>
      </c>
    </row>
    <row r="1873" spans="1:4" s="326" customFormat="1" ht="15.6" customHeight="1" x14ac:dyDescent="0.25">
      <c r="A1873" s="344" t="s">
        <v>33266</v>
      </c>
      <c r="B1873" s="345" t="s">
        <v>33267</v>
      </c>
      <c r="C1873" s="346" t="s">
        <v>8</v>
      </c>
      <c r="D1873" s="347">
        <v>371.32</v>
      </c>
    </row>
    <row r="1874" spans="1:4" s="326" customFormat="1" ht="15.6" customHeight="1" x14ac:dyDescent="0.25">
      <c r="A1874" s="344" t="s">
        <v>33268</v>
      </c>
      <c r="B1874" s="345" t="s">
        <v>33269</v>
      </c>
      <c r="C1874" s="346" t="s">
        <v>8</v>
      </c>
      <c r="D1874" s="347">
        <v>862.35</v>
      </c>
    </row>
    <row r="1875" spans="1:4" s="326" customFormat="1" ht="15.6" customHeight="1" x14ac:dyDescent="0.25">
      <c r="A1875" s="344" t="s">
        <v>33270</v>
      </c>
      <c r="B1875" s="345" t="s">
        <v>33271</v>
      </c>
      <c r="C1875" s="346"/>
      <c r="D1875" s="347"/>
    </row>
    <row r="1876" spans="1:4" s="326" customFormat="1" ht="15.6" customHeight="1" x14ac:dyDescent="0.25">
      <c r="A1876" s="344" t="s">
        <v>33272</v>
      </c>
      <c r="B1876" s="345" t="s">
        <v>33273</v>
      </c>
      <c r="C1876" s="346" t="s">
        <v>8</v>
      </c>
      <c r="D1876" s="347">
        <v>48.47</v>
      </c>
    </row>
    <row r="1877" spans="1:4" s="326" customFormat="1" ht="15.6" customHeight="1" x14ac:dyDescent="0.25">
      <c r="A1877" s="344" t="s">
        <v>33274</v>
      </c>
      <c r="B1877" s="345" t="s">
        <v>33275</v>
      </c>
      <c r="C1877" s="346" t="s">
        <v>8</v>
      </c>
      <c r="D1877" s="347">
        <v>56.94</v>
      </c>
    </row>
    <row r="1878" spans="1:4" s="326" customFormat="1" ht="15.6" customHeight="1" x14ac:dyDescent="0.25">
      <c r="A1878" s="344" t="s">
        <v>33276</v>
      </c>
      <c r="B1878" s="345" t="s">
        <v>33277</v>
      </c>
      <c r="C1878" s="346" t="s">
        <v>8</v>
      </c>
      <c r="D1878" s="347">
        <v>75.55</v>
      </c>
    </row>
    <row r="1879" spans="1:4" s="326" customFormat="1" ht="15.6" customHeight="1" x14ac:dyDescent="0.25">
      <c r="A1879" s="344" t="s">
        <v>33278</v>
      </c>
      <c r="B1879" s="345" t="s">
        <v>33279</v>
      </c>
      <c r="C1879" s="346" t="s">
        <v>8</v>
      </c>
      <c r="D1879" s="347">
        <v>115.85</v>
      </c>
    </row>
    <row r="1880" spans="1:4" s="326" customFormat="1" ht="15.6" customHeight="1" x14ac:dyDescent="0.25">
      <c r="A1880" s="344" t="s">
        <v>33280</v>
      </c>
      <c r="B1880" s="345" t="s">
        <v>33281</v>
      </c>
      <c r="C1880" s="346"/>
      <c r="D1880" s="347"/>
    </row>
    <row r="1881" spans="1:4" s="326" customFormat="1" ht="15.6" customHeight="1" x14ac:dyDescent="0.25">
      <c r="A1881" s="344" t="s">
        <v>33282</v>
      </c>
      <c r="B1881" s="345" t="s">
        <v>33283</v>
      </c>
      <c r="C1881" s="346" t="s">
        <v>8</v>
      </c>
      <c r="D1881" s="347">
        <v>53</v>
      </c>
    </row>
    <row r="1882" spans="1:4" s="326" customFormat="1" ht="15.6" customHeight="1" x14ac:dyDescent="0.25">
      <c r="A1882" s="344" t="s">
        <v>33284</v>
      </c>
      <c r="B1882" s="345" t="s">
        <v>33285</v>
      </c>
      <c r="C1882" s="346" t="s">
        <v>8</v>
      </c>
      <c r="D1882" s="347">
        <v>102.89</v>
      </c>
    </row>
    <row r="1883" spans="1:4" s="326" customFormat="1" ht="15.6" customHeight="1" x14ac:dyDescent="0.25">
      <c r="A1883" s="344" t="s">
        <v>33286</v>
      </c>
      <c r="B1883" s="345" t="s">
        <v>33287</v>
      </c>
      <c r="C1883" s="346" t="s">
        <v>8</v>
      </c>
      <c r="D1883" s="347">
        <v>106.39</v>
      </c>
    </row>
    <row r="1884" spans="1:4" s="326" customFormat="1" ht="15.6" customHeight="1" x14ac:dyDescent="0.25">
      <c r="A1884" s="344" t="s">
        <v>33288</v>
      </c>
      <c r="B1884" s="345" t="s">
        <v>33289</v>
      </c>
      <c r="C1884" s="346" t="s">
        <v>8</v>
      </c>
      <c r="D1884" s="347">
        <v>131.85</v>
      </c>
    </row>
    <row r="1885" spans="1:4" s="326" customFormat="1" ht="15.6" customHeight="1" x14ac:dyDescent="0.25">
      <c r="A1885" s="344" t="s">
        <v>33290</v>
      </c>
      <c r="B1885" s="345" t="s">
        <v>33291</v>
      </c>
      <c r="C1885" s="346" t="s">
        <v>8</v>
      </c>
      <c r="D1885" s="347">
        <v>177.4</v>
      </c>
    </row>
    <row r="1886" spans="1:4" s="326" customFormat="1" ht="15.6" customHeight="1" x14ac:dyDescent="0.25">
      <c r="A1886" s="344" t="s">
        <v>33292</v>
      </c>
      <c r="B1886" s="345" t="s">
        <v>33293</v>
      </c>
      <c r="C1886" s="346"/>
      <c r="D1886" s="347"/>
    </row>
    <row r="1887" spans="1:4" s="326" customFormat="1" ht="15.6" customHeight="1" x14ac:dyDescent="0.25">
      <c r="A1887" s="344" t="s">
        <v>33294</v>
      </c>
      <c r="B1887" s="345" t="s">
        <v>33295</v>
      </c>
      <c r="C1887" s="346" t="s">
        <v>29847</v>
      </c>
      <c r="D1887" s="347">
        <v>519.17999999999995</v>
      </c>
    </row>
    <row r="1888" spans="1:4" s="326" customFormat="1" ht="15.6" customHeight="1" x14ac:dyDescent="0.25">
      <c r="A1888" s="344" t="s">
        <v>33296</v>
      </c>
      <c r="B1888" s="345" t="s">
        <v>33297</v>
      </c>
      <c r="C1888" s="346" t="s">
        <v>29847</v>
      </c>
      <c r="D1888" s="347">
        <v>471.69</v>
      </c>
    </row>
    <row r="1889" spans="1:4" s="326" customFormat="1" ht="15.6" customHeight="1" x14ac:dyDescent="0.25">
      <c r="A1889" s="344" t="s">
        <v>33298</v>
      </c>
      <c r="B1889" s="345" t="s">
        <v>33299</v>
      </c>
      <c r="C1889" s="346"/>
      <c r="D1889" s="347"/>
    </row>
    <row r="1890" spans="1:4" s="326" customFormat="1" ht="15.6" customHeight="1" x14ac:dyDescent="0.25">
      <c r="A1890" s="344" t="s">
        <v>33300</v>
      </c>
      <c r="B1890" s="345" t="s">
        <v>33301</v>
      </c>
      <c r="C1890" s="346" t="s">
        <v>8</v>
      </c>
      <c r="D1890" s="347">
        <v>202.13</v>
      </c>
    </row>
    <row r="1891" spans="1:4" s="326" customFormat="1" ht="15.6" customHeight="1" x14ac:dyDescent="0.25">
      <c r="A1891" s="344" t="s">
        <v>33302</v>
      </c>
      <c r="B1891" s="345" t="s">
        <v>33303</v>
      </c>
      <c r="C1891" s="346" t="s">
        <v>8</v>
      </c>
      <c r="D1891" s="347">
        <v>197.67</v>
      </c>
    </row>
    <row r="1892" spans="1:4" s="326" customFormat="1" ht="15.6" customHeight="1" x14ac:dyDescent="0.25">
      <c r="A1892" s="344" t="s">
        <v>33304</v>
      </c>
      <c r="B1892" s="345" t="s">
        <v>33305</v>
      </c>
      <c r="C1892" s="346" t="s">
        <v>8</v>
      </c>
      <c r="D1892" s="347">
        <v>203.64</v>
      </c>
    </row>
    <row r="1893" spans="1:4" s="326" customFormat="1" ht="15.6" customHeight="1" x14ac:dyDescent="0.25">
      <c r="A1893" s="344" t="s">
        <v>33306</v>
      </c>
      <c r="B1893" s="345" t="s">
        <v>33307</v>
      </c>
      <c r="C1893" s="346" t="s">
        <v>8</v>
      </c>
      <c r="D1893" s="347">
        <v>224.92</v>
      </c>
    </row>
    <row r="1894" spans="1:4" s="326" customFormat="1" ht="15.6" customHeight="1" x14ac:dyDescent="0.25">
      <c r="A1894" s="344" t="s">
        <v>33308</v>
      </c>
      <c r="B1894" s="345" t="s">
        <v>33309</v>
      </c>
      <c r="C1894" s="346"/>
      <c r="D1894" s="347"/>
    </row>
    <row r="1895" spans="1:4" s="326" customFormat="1" ht="15.6" customHeight="1" x14ac:dyDescent="0.25">
      <c r="A1895" s="344" t="s">
        <v>33310</v>
      </c>
      <c r="B1895" s="345" t="s">
        <v>33311</v>
      </c>
      <c r="C1895" s="346" t="s">
        <v>8</v>
      </c>
      <c r="D1895" s="347">
        <v>201240.53</v>
      </c>
    </row>
    <row r="1896" spans="1:4" s="326" customFormat="1" ht="15.6" customHeight="1" x14ac:dyDescent="0.25">
      <c r="A1896" s="344" t="s">
        <v>33312</v>
      </c>
      <c r="B1896" s="345" t="s">
        <v>33313</v>
      </c>
      <c r="C1896" s="346" t="s">
        <v>8</v>
      </c>
      <c r="D1896" s="347">
        <v>256252.46</v>
      </c>
    </row>
    <row r="1897" spans="1:4" s="326" customFormat="1" ht="15.6" customHeight="1" x14ac:dyDescent="0.25">
      <c r="A1897" s="344" t="s">
        <v>33314</v>
      </c>
      <c r="B1897" s="345" t="s">
        <v>33315</v>
      </c>
      <c r="C1897" s="346" t="s">
        <v>8</v>
      </c>
      <c r="D1897" s="347">
        <v>87613.71</v>
      </c>
    </row>
    <row r="1898" spans="1:4" s="326" customFormat="1" ht="15.6" customHeight="1" x14ac:dyDescent="0.25">
      <c r="A1898" s="344" t="s">
        <v>33316</v>
      </c>
      <c r="B1898" s="345" t="s">
        <v>33317</v>
      </c>
      <c r="C1898" s="346" t="s">
        <v>8</v>
      </c>
      <c r="D1898" s="347">
        <v>123810.11</v>
      </c>
    </row>
    <row r="1899" spans="1:4" s="326" customFormat="1" ht="15.6" customHeight="1" x14ac:dyDescent="0.25">
      <c r="A1899" s="344" t="s">
        <v>33318</v>
      </c>
      <c r="B1899" s="345" t="s">
        <v>33319</v>
      </c>
      <c r="C1899" s="346" t="s">
        <v>8</v>
      </c>
      <c r="D1899" s="347">
        <v>82968.210000000006</v>
      </c>
    </row>
    <row r="1900" spans="1:4" s="326" customFormat="1" ht="15.6" customHeight="1" x14ac:dyDescent="0.25">
      <c r="A1900" s="344" t="s">
        <v>33320</v>
      </c>
      <c r="B1900" s="345" t="s">
        <v>33321</v>
      </c>
      <c r="C1900" s="346" t="s">
        <v>8</v>
      </c>
      <c r="D1900" s="347">
        <v>138172.54999999999</v>
      </c>
    </row>
    <row r="1901" spans="1:4" s="326" customFormat="1" ht="15.6" customHeight="1" x14ac:dyDescent="0.25">
      <c r="A1901" s="344" t="s">
        <v>33322</v>
      </c>
      <c r="B1901" s="345" t="s">
        <v>33323</v>
      </c>
      <c r="C1901" s="346" t="s">
        <v>8</v>
      </c>
      <c r="D1901" s="347">
        <v>404120.9</v>
      </c>
    </row>
    <row r="1902" spans="1:4" s="326" customFormat="1" ht="15.6" customHeight="1" x14ac:dyDescent="0.25">
      <c r="A1902" s="344" t="s">
        <v>33324</v>
      </c>
      <c r="B1902" s="345" t="s">
        <v>33325</v>
      </c>
      <c r="C1902" s="346" t="s">
        <v>8</v>
      </c>
      <c r="D1902" s="347">
        <v>151083.69</v>
      </c>
    </row>
    <row r="1903" spans="1:4" s="326" customFormat="1" ht="15.6" customHeight="1" x14ac:dyDescent="0.25">
      <c r="A1903" s="344" t="s">
        <v>33326</v>
      </c>
      <c r="B1903" s="345" t="s">
        <v>33327</v>
      </c>
      <c r="C1903" s="346" t="s">
        <v>8</v>
      </c>
      <c r="D1903" s="347">
        <v>372984.3</v>
      </c>
    </row>
    <row r="1904" spans="1:4" s="326" customFormat="1" ht="15.6" customHeight="1" x14ac:dyDescent="0.25">
      <c r="A1904" s="344" t="s">
        <v>33328</v>
      </c>
      <c r="B1904" s="345" t="s">
        <v>33329</v>
      </c>
      <c r="C1904" s="346" t="s">
        <v>8</v>
      </c>
      <c r="D1904" s="347">
        <v>348150.12</v>
      </c>
    </row>
    <row r="1905" spans="1:4" s="326" customFormat="1" ht="15.6" customHeight="1" x14ac:dyDescent="0.25">
      <c r="A1905" s="344" t="s">
        <v>33330</v>
      </c>
      <c r="B1905" s="345" t="s">
        <v>33331</v>
      </c>
      <c r="C1905" s="346"/>
      <c r="D1905" s="347"/>
    </row>
    <row r="1906" spans="1:4" s="326" customFormat="1" ht="15.6" customHeight="1" x14ac:dyDescent="0.25">
      <c r="A1906" s="344" t="s">
        <v>33332</v>
      </c>
      <c r="B1906" s="345" t="s">
        <v>33333</v>
      </c>
      <c r="C1906" s="346" t="s">
        <v>8</v>
      </c>
      <c r="D1906" s="347">
        <v>36906.68</v>
      </c>
    </row>
    <row r="1907" spans="1:4" s="326" customFormat="1" ht="15.6" customHeight="1" x14ac:dyDescent="0.25">
      <c r="A1907" s="344" t="s">
        <v>33334</v>
      </c>
      <c r="B1907" s="345" t="s">
        <v>33335</v>
      </c>
      <c r="C1907" s="346" t="s">
        <v>8</v>
      </c>
      <c r="D1907" s="347">
        <v>26626.959999999999</v>
      </c>
    </row>
    <row r="1908" spans="1:4" s="326" customFormat="1" ht="15.6" customHeight="1" x14ac:dyDescent="0.25">
      <c r="A1908" s="344" t="s">
        <v>33336</v>
      </c>
      <c r="B1908" s="345" t="s">
        <v>33337</v>
      </c>
      <c r="C1908" s="346" t="s">
        <v>8</v>
      </c>
      <c r="D1908" s="347">
        <v>72049.69</v>
      </c>
    </row>
    <row r="1909" spans="1:4" s="326" customFormat="1" ht="15.6" customHeight="1" x14ac:dyDescent="0.25">
      <c r="A1909" s="344" t="s">
        <v>33338</v>
      </c>
      <c r="B1909" s="345" t="s">
        <v>33339</v>
      </c>
      <c r="C1909" s="346" t="s">
        <v>8</v>
      </c>
      <c r="D1909" s="347">
        <v>125506.76</v>
      </c>
    </row>
    <row r="1910" spans="1:4" s="326" customFormat="1" ht="15.6" customHeight="1" x14ac:dyDescent="0.25">
      <c r="A1910" s="344" t="s">
        <v>33340</v>
      </c>
      <c r="B1910" s="345" t="s">
        <v>33341</v>
      </c>
      <c r="C1910" s="346" t="s">
        <v>8</v>
      </c>
      <c r="D1910" s="347">
        <v>6737.21</v>
      </c>
    </row>
    <row r="1911" spans="1:4" s="326" customFormat="1" ht="15.6" customHeight="1" x14ac:dyDescent="0.25">
      <c r="A1911" s="344" t="s">
        <v>33342</v>
      </c>
      <c r="B1911" s="345" t="s">
        <v>33343</v>
      </c>
      <c r="C1911" s="346" t="s">
        <v>8</v>
      </c>
      <c r="D1911" s="347">
        <v>7540.38</v>
      </c>
    </row>
    <row r="1912" spans="1:4" s="326" customFormat="1" ht="15.6" customHeight="1" x14ac:dyDescent="0.25">
      <c r="A1912" s="344" t="s">
        <v>33344</v>
      </c>
      <c r="B1912" s="345" t="s">
        <v>33345</v>
      </c>
      <c r="C1912" s="346" t="s">
        <v>8</v>
      </c>
      <c r="D1912" s="347">
        <v>22672.32</v>
      </c>
    </row>
    <row r="1913" spans="1:4" s="326" customFormat="1" ht="15.6" customHeight="1" x14ac:dyDescent="0.25">
      <c r="A1913" s="344" t="s">
        <v>33346</v>
      </c>
      <c r="B1913" s="345" t="s">
        <v>33347</v>
      </c>
      <c r="C1913" s="346" t="s">
        <v>8</v>
      </c>
      <c r="D1913" s="347">
        <v>46723.46</v>
      </c>
    </row>
    <row r="1914" spans="1:4" s="326" customFormat="1" ht="15.6" customHeight="1" x14ac:dyDescent="0.25">
      <c r="A1914" s="344" t="s">
        <v>33348</v>
      </c>
      <c r="B1914" s="345" t="s">
        <v>33349</v>
      </c>
      <c r="C1914" s="346" t="s">
        <v>8</v>
      </c>
      <c r="D1914" s="347">
        <v>21566.04</v>
      </c>
    </row>
    <row r="1915" spans="1:4" s="326" customFormat="1" ht="15.6" customHeight="1" x14ac:dyDescent="0.25">
      <c r="A1915" s="344" t="s">
        <v>33350</v>
      </c>
      <c r="B1915" s="345" t="s">
        <v>33351</v>
      </c>
      <c r="C1915" s="346" t="s">
        <v>8</v>
      </c>
      <c r="D1915" s="347">
        <v>93390.04</v>
      </c>
    </row>
    <row r="1916" spans="1:4" s="326" customFormat="1" ht="15.6" customHeight="1" x14ac:dyDescent="0.25">
      <c r="A1916" s="344" t="s">
        <v>33352</v>
      </c>
      <c r="B1916" s="345" t="s">
        <v>33353</v>
      </c>
      <c r="C1916" s="346" t="s">
        <v>8</v>
      </c>
      <c r="D1916" s="347">
        <v>18379.46</v>
      </c>
    </row>
    <row r="1917" spans="1:4" s="326" customFormat="1" ht="15.6" customHeight="1" x14ac:dyDescent="0.25">
      <c r="A1917" s="344" t="s">
        <v>33354</v>
      </c>
      <c r="B1917" s="345" t="s">
        <v>33355</v>
      </c>
      <c r="C1917" s="346" t="s">
        <v>8</v>
      </c>
      <c r="D1917" s="347">
        <v>71140.789999999994</v>
      </c>
    </row>
    <row r="1918" spans="1:4" s="326" customFormat="1" ht="15.6" customHeight="1" x14ac:dyDescent="0.25">
      <c r="A1918" s="344" t="s">
        <v>33356</v>
      </c>
      <c r="B1918" s="345" t="s">
        <v>33357</v>
      </c>
      <c r="C1918" s="346" t="s">
        <v>8</v>
      </c>
      <c r="D1918" s="347">
        <v>98412.18</v>
      </c>
    </row>
    <row r="1919" spans="1:4" s="326" customFormat="1" ht="15.6" customHeight="1" x14ac:dyDescent="0.25">
      <c r="A1919" s="344" t="s">
        <v>33358</v>
      </c>
      <c r="B1919" s="345" t="s">
        <v>33359</v>
      </c>
      <c r="C1919" s="346" t="s">
        <v>8</v>
      </c>
      <c r="D1919" s="347">
        <v>125802.59</v>
      </c>
    </row>
    <row r="1920" spans="1:4" s="326" customFormat="1" ht="15.6" customHeight="1" x14ac:dyDescent="0.25">
      <c r="A1920" s="344" t="s">
        <v>33360</v>
      </c>
      <c r="B1920" s="345" t="s">
        <v>33361</v>
      </c>
      <c r="C1920" s="346" t="s">
        <v>8</v>
      </c>
      <c r="D1920" s="347">
        <v>71606.77</v>
      </c>
    </row>
    <row r="1921" spans="1:4" s="326" customFormat="1" ht="15.6" customHeight="1" x14ac:dyDescent="0.25">
      <c r="A1921" s="344" t="s">
        <v>33362</v>
      </c>
      <c r="B1921" s="345" t="s">
        <v>33363</v>
      </c>
      <c r="C1921" s="346" t="s">
        <v>8</v>
      </c>
      <c r="D1921" s="347">
        <v>31408.01</v>
      </c>
    </row>
    <row r="1922" spans="1:4" s="326" customFormat="1" ht="15.6" customHeight="1" x14ac:dyDescent="0.25">
      <c r="A1922" s="344" t="s">
        <v>33364</v>
      </c>
      <c r="B1922" s="345" t="s">
        <v>33365</v>
      </c>
      <c r="C1922" s="346" t="s">
        <v>8</v>
      </c>
      <c r="D1922" s="347">
        <v>160264.85</v>
      </c>
    </row>
    <row r="1923" spans="1:4" s="326" customFormat="1" ht="15.6" customHeight="1" x14ac:dyDescent="0.25">
      <c r="A1923" s="344" t="s">
        <v>33366</v>
      </c>
      <c r="B1923" s="345" t="s">
        <v>33367</v>
      </c>
      <c r="C1923" s="346" t="s">
        <v>8</v>
      </c>
      <c r="D1923" s="347">
        <v>42223.24</v>
      </c>
    </row>
    <row r="1924" spans="1:4" s="326" customFormat="1" ht="15.6" customHeight="1" x14ac:dyDescent="0.25">
      <c r="A1924" s="344" t="s">
        <v>33368</v>
      </c>
      <c r="B1924" s="345" t="s">
        <v>33369</v>
      </c>
      <c r="C1924" s="346" t="s">
        <v>8</v>
      </c>
      <c r="D1924" s="347">
        <v>47921.56</v>
      </c>
    </row>
    <row r="1925" spans="1:4" s="326" customFormat="1" ht="15.6" customHeight="1" x14ac:dyDescent="0.25">
      <c r="A1925" s="344" t="s">
        <v>33370</v>
      </c>
      <c r="B1925" s="345" t="s">
        <v>33371</v>
      </c>
      <c r="C1925" s="346"/>
      <c r="D1925" s="347"/>
    </row>
    <row r="1926" spans="1:4" s="326" customFormat="1" ht="15.6" customHeight="1" x14ac:dyDescent="0.25">
      <c r="A1926" s="344" t="s">
        <v>33372</v>
      </c>
      <c r="B1926" s="345" t="s">
        <v>33373</v>
      </c>
      <c r="C1926" s="346" t="s">
        <v>14</v>
      </c>
      <c r="D1926" s="347">
        <v>81.239999999999995</v>
      </c>
    </row>
    <row r="1927" spans="1:4" s="326" customFormat="1" ht="15.6" customHeight="1" x14ac:dyDescent="0.25">
      <c r="A1927" s="344" t="s">
        <v>33374</v>
      </c>
      <c r="B1927" s="345" t="s">
        <v>33375</v>
      </c>
      <c r="C1927" s="346" t="s">
        <v>8</v>
      </c>
      <c r="D1927" s="347">
        <v>55.26</v>
      </c>
    </row>
    <row r="1928" spans="1:4" s="326" customFormat="1" ht="15.6" customHeight="1" x14ac:dyDescent="0.25">
      <c r="A1928" s="344" t="s">
        <v>33376</v>
      </c>
      <c r="B1928" s="345" t="s">
        <v>33377</v>
      </c>
      <c r="C1928" s="346" t="s">
        <v>8</v>
      </c>
      <c r="D1928" s="347">
        <v>1535.9</v>
      </c>
    </row>
    <row r="1929" spans="1:4" s="326" customFormat="1" ht="15.6" customHeight="1" x14ac:dyDescent="0.25">
      <c r="A1929" s="344" t="s">
        <v>33378</v>
      </c>
      <c r="B1929" s="345" t="s">
        <v>33379</v>
      </c>
      <c r="C1929" s="346" t="s">
        <v>8</v>
      </c>
      <c r="D1929" s="347">
        <v>32.54</v>
      </c>
    </row>
    <row r="1930" spans="1:4" s="326" customFormat="1" ht="15.6" customHeight="1" x14ac:dyDescent="0.25">
      <c r="A1930" s="344" t="s">
        <v>33380</v>
      </c>
      <c r="B1930" s="345" t="s">
        <v>33381</v>
      </c>
      <c r="C1930" s="346" t="s">
        <v>8</v>
      </c>
      <c r="D1930" s="347">
        <v>9.9</v>
      </c>
    </row>
    <row r="1931" spans="1:4" s="326" customFormat="1" ht="15.6" customHeight="1" x14ac:dyDescent="0.25">
      <c r="A1931" s="344" t="s">
        <v>33382</v>
      </c>
      <c r="B1931" s="345" t="s">
        <v>33383</v>
      </c>
      <c r="C1931" s="346" t="s">
        <v>8</v>
      </c>
      <c r="D1931" s="347">
        <v>27.83</v>
      </c>
    </row>
    <row r="1932" spans="1:4" s="326" customFormat="1" ht="15.6" customHeight="1" x14ac:dyDescent="0.25">
      <c r="A1932" s="344" t="s">
        <v>33384</v>
      </c>
      <c r="B1932" s="345" t="s">
        <v>33385</v>
      </c>
      <c r="C1932" s="346" t="s">
        <v>8</v>
      </c>
      <c r="D1932" s="347">
        <v>708.57</v>
      </c>
    </row>
    <row r="1933" spans="1:4" s="326" customFormat="1" ht="15.6" customHeight="1" x14ac:dyDescent="0.25">
      <c r="A1933" s="344" t="s">
        <v>33386</v>
      </c>
      <c r="B1933" s="345" t="s">
        <v>33387</v>
      </c>
      <c r="C1933" s="346" t="s">
        <v>8</v>
      </c>
      <c r="D1933" s="347">
        <v>472.98</v>
      </c>
    </row>
    <row r="1934" spans="1:4" s="326" customFormat="1" ht="15.6" customHeight="1" x14ac:dyDescent="0.25">
      <c r="A1934" s="344" t="s">
        <v>33388</v>
      </c>
      <c r="B1934" s="345" t="s">
        <v>33389</v>
      </c>
      <c r="C1934" s="346" t="s">
        <v>8</v>
      </c>
      <c r="D1934" s="347">
        <v>300.64999999999998</v>
      </c>
    </row>
    <row r="1935" spans="1:4" s="326" customFormat="1" ht="15.6" customHeight="1" x14ac:dyDescent="0.25">
      <c r="A1935" s="344" t="s">
        <v>33390</v>
      </c>
      <c r="B1935" s="345" t="s">
        <v>33391</v>
      </c>
      <c r="C1935" s="346" t="s">
        <v>8</v>
      </c>
      <c r="D1935" s="347">
        <v>375.1</v>
      </c>
    </row>
    <row r="1936" spans="1:4" s="326" customFormat="1" ht="15.6" customHeight="1" x14ac:dyDescent="0.25">
      <c r="A1936" s="344" t="s">
        <v>33392</v>
      </c>
      <c r="B1936" s="345" t="s">
        <v>33393</v>
      </c>
      <c r="C1936" s="346" t="s">
        <v>33394</v>
      </c>
      <c r="D1936" s="347">
        <v>611.4</v>
      </c>
    </row>
    <row r="1937" spans="1:4" s="326" customFormat="1" ht="15.6" customHeight="1" x14ac:dyDescent="0.25">
      <c r="A1937" s="344" t="s">
        <v>33395</v>
      </c>
      <c r="B1937" s="345" t="s">
        <v>33396</v>
      </c>
      <c r="C1937" s="346" t="s">
        <v>8</v>
      </c>
      <c r="D1937" s="347">
        <v>68.319999999999993</v>
      </c>
    </row>
    <row r="1938" spans="1:4" s="326" customFormat="1" ht="15.6" customHeight="1" x14ac:dyDescent="0.25">
      <c r="A1938" s="344" t="s">
        <v>33397</v>
      </c>
      <c r="B1938" s="345" t="s">
        <v>33398</v>
      </c>
      <c r="C1938" s="346" t="s">
        <v>33394</v>
      </c>
      <c r="D1938" s="347">
        <v>428.18</v>
      </c>
    </row>
    <row r="1939" spans="1:4" s="326" customFormat="1" ht="15.6" customHeight="1" x14ac:dyDescent="0.25">
      <c r="A1939" s="344" t="s">
        <v>33399</v>
      </c>
      <c r="B1939" s="345" t="s">
        <v>33400</v>
      </c>
      <c r="C1939" s="346" t="s">
        <v>8</v>
      </c>
      <c r="D1939" s="347">
        <v>244.04</v>
      </c>
    </row>
    <row r="1940" spans="1:4" s="326" customFormat="1" ht="15.6" customHeight="1" x14ac:dyDescent="0.25">
      <c r="A1940" s="344" t="s">
        <v>33401</v>
      </c>
      <c r="B1940" s="345" t="s">
        <v>33402</v>
      </c>
      <c r="C1940" s="346" t="s">
        <v>5</v>
      </c>
      <c r="D1940" s="347">
        <v>20.27</v>
      </c>
    </row>
    <row r="1941" spans="1:4" s="326" customFormat="1" ht="15.6" customHeight="1" x14ac:dyDescent="0.25">
      <c r="A1941" s="344" t="s">
        <v>33403</v>
      </c>
      <c r="B1941" s="345" t="s">
        <v>33404</v>
      </c>
      <c r="C1941" s="346" t="s">
        <v>5</v>
      </c>
      <c r="D1941" s="347">
        <v>20.62</v>
      </c>
    </row>
    <row r="1942" spans="1:4" s="326" customFormat="1" ht="15.6" customHeight="1" x14ac:dyDescent="0.25">
      <c r="A1942" s="344" t="s">
        <v>33405</v>
      </c>
      <c r="B1942" s="345" t="s">
        <v>33406</v>
      </c>
      <c r="C1942" s="346" t="s">
        <v>7</v>
      </c>
      <c r="D1942" s="347">
        <v>586.32000000000005</v>
      </c>
    </row>
    <row r="1943" spans="1:4" s="326" customFormat="1" ht="15.6" customHeight="1" x14ac:dyDescent="0.25">
      <c r="A1943" s="344" t="s">
        <v>33407</v>
      </c>
      <c r="B1943" s="345" t="s">
        <v>33408</v>
      </c>
      <c r="C1943" s="346" t="s">
        <v>7</v>
      </c>
      <c r="D1943" s="347">
        <v>728.82</v>
      </c>
    </row>
    <row r="1944" spans="1:4" s="326" customFormat="1" ht="15.6" customHeight="1" x14ac:dyDescent="0.25">
      <c r="A1944" s="344" t="s">
        <v>33409</v>
      </c>
      <c r="B1944" s="345" t="s">
        <v>33410</v>
      </c>
      <c r="C1944" s="346" t="s">
        <v>33394</v>
      </c>
      <c r="D1944" s="347">
        <v>35.65</v>
      </c>
    </row>
    <row r="1945" spans="1:4" s="326" customFormat="1" ht="15.6" customHeight="1" x14ac:dyDescent="0.25">
      <c r="A1945" s="344" t="s">
        <v>33411</v>
      </c>
      <c r="B1945" s="345" t="s">
        <v>33412</v>
      </c>
      <c r="C1945" s="346" t="s">
        <v>8</v>
      </c>
      <c r="D1945" s="347">
        <v>79.87</v>
      </c>
    </row>
    <row r="1946" spans="1:4" s="326" customFormat="1" ht="15.6" customHeight="1" x14ac:dyDescent="0.25">
      <c r="A1946" s="344" t="s">
        <v>33413</v>
      </c>
      <c r="B1946" s="345" t="s">
        <v>33414</v>
      </c>
      <c r="C1946" s="346" t="s">
        <v>8</v>
      </c>
      <c r="D1946" s="347">
        <v>58.7</v>
      </c>
    </row>
    <row r="1947" spans="1:4" s="326" customFormat="1" ht="15.6" customHeight="1" x14ac:dyDescent="0.25">
      <c r="A1947" s="344" t="s">
        <v>33415</v>
      </c>
      <c r="B1947" s="345" t="s">
        <v>33416</v>
      </c>
      <c r="C1947" s="346" t="s">
        <v>8</v>
      </c>
      <c r="D1947" s="347">
        <v>318.06</v>
      </c>
    </row>
    <row r="1948" spans="1:4" s="326" customFormat="1" ht="15.6" customHeight="1" x14ac:dyDescent="0.25">
      <c r="A1948" s="344" t="s">
        <v>33417</v>
      </c>
      <c r="B1948" s="345" t="s">
        <v>33418</v>
      </c>
      <c r="C1948" s="346" t="s">
        <v>8</v>
      </c>
      <c r="D1948" s="347">
        <v>480.69</v>
      </c>
    </row>
    <row r="1949" spans="1:4" s="326" customFormat="1" ht="15.6" customHeight="1" x14ac:dyDescent="0.25">
      <c r="A1949" s="344" t="s">
        <v>33419</v>
      </c>
      <c r="B1949" s="345" t="s">
        <v>33420</v>
      </c>
      <c r="C1949" s="346" t="s">
        <v>8</v>
      </c>
      <c r="D1949" s="347">
        <v>602.29999999999995</v>
      </c>
    </row>
    <row r="1950" spans="1:4" s="326" customFormat="1" ht="15.6" customHeight="1" x14ac:dyDescent="0.25">
      <c r="A1950" s="344" t="s">
        <v>33421</v>
      </c>
      <c r="B1950" s="345" t="s">
        <v>33422</v>
      </c>
      <c r="C1950" s="346" t="s">
        <v>8</v>
      </c>
      <c r="D1950" s="347">
        <v>2716</v>
      </c>
    </row>
    <row r="1951" spans="1:4" s="326" customFormat="1" ht="15.6" customHeight="1" x14ac:dyDescent="0.25">
      <c r="A1951" s="344" t="s">
        <v>33423</v>
      </c>
      <c r="B1951" s="345" t="s">
        <v>33424</v>
      </c>
      <c r="C1951" s="346" t="s">
        <v>8</v>
      </c>
      <c r="D1951" s="347">
        <v>4071.13</v>
      </c>
    </row>
    <row r="1952" spans="1:4" s="326" customFormat="1" ht="15.6" customHeight="1" x14ac:dyDescent="0.25">
      <c r="A1952" s="344" t="s">
        <v>33425</v>
      </c>
      <c r="B1952" s="345" t="s">
        <v>33426</v>
      </c>
      <c r="C1952" s="346" t="s">
        <v>8</v>
      </c>
      <c r="D1952" s="347">
        <v>5265.79</v>
      </c>
    </row>
    <row r="1953" spans="1:4" s="326" customFormat="1" ht="15.6" customHeight="1" x14ac:dyDescent="0.25">
      <c r="A1953" s="344" t="s">
        <v>33427</v>
      </c>
      <c r="B1953" s="345" t="s">
        <v>33428</v>
      </c>
      <c r="C1953" s="346"/>
      <c r="D1953" s="347"/>
    </row>
    <row r="1954" spans="1:4" s="326" customFormat="1" ht="15.6" customHeight="1" x14ac:dyDescent="0.25">
      <c r="A1954" s="344" t="s">
        <v>33429</v>
      </c>
      <c r="B1954" s="345" t="s">
        <v>33430</v>
      </c>
      <c r="C1954" s="346"/>
      <c r="D1954" s="347"/>
    </row>
    <row r="1955" spans="1:4" s="326" customFormat="1" ht="15.6" customHeight="1" x14ac:dyDescent="0.25">
      <c r="A1955" s="344" t="s">
        <v>33431</v>
      </c>
      <c r="B1955" s="345" t="s">
        <v>33432</v>
      </c>
      <c r="C1955" s="346" t="s">
        <v>8</v>
      </c>
      <c r="D1955" s="347">
        <v>114.41</v>
      </c>
    </row>
    <row r="1956" spans="1:4" s="326" customFormat="1" ht="15.6" customHeight="1" x14ac:dyDescent="0.25">
      <c r="A1956" s="344" t="s">
        <v>33433</v>
      </c>
      <c r="B1956" s="345" t="s">
        <v>33434</v>
      </c>
      <c r="C1956" s="346" t="s">
        <v>8</v>
      </c>
      <c r="D1956" s="347">
        <v>185.64</v>
      </c>
    </row>
    <row r="1957" spans="1:4" s="326" customFormat="1" ht="15.6" customHeight="1" x14ac:dyDescent="0.25">
      <c r="A1957" s="344" t="s">
        <v>33435</v>
      </c>
      <c r="B1957" s="345" t="s">
        <v>33436</v>
      </c>
      <c r="C1957" s="346" t="s">
        <v>8</v>
      </c>
      <c r="D1957" s="347">
        <v>278.13</v>
      </c>
    </row>
    <row r="1958" spans="1:4" s="326" customFormat="1" ht="15.6" customHeight="1" x14ac:dyDescent="0.25">
      <c r="A1958" s="344" t="s">
        <v>33437</v>
      </c>
      <c r="B1958" s="345" t="s">
        <v>33438</v>
      </c>
      <c r="C1958" s="346" t="s">
        <v>8</v>
      </c>
      <c r="D1958" s="347">
        <v>656.82</v>
      </c>
    </row>
    <row r="1959" spans="1:4" s="326" customFormat="1" ht="15.6" customHeight="1" x14ac:dyDescent="0.25">
      <c r="A1959" s="344" t="s">
        <v>33439</v>
      </c>
      <c r="B1959" s="345" t="s">
        <v>33440</v>
      </c>
      <c r="C1959" s="346" t="s">
        <v>8</v>
      </c>
      <c r="D1959" s="347">
        <v>1586.15</v>
      </c>
    </row>
    <row r="1960" spans="1:4" s="326" customFormat="1" ht="15.6" customHeight="1" x14ac:dyDescent="0.25">
      <c r="A1960" s="344" t="s">
        <v>33441</v>
      </c>
      <c r="B1960" s="345" t="s">
        <v>33442</v>
      </c>
      <c r="C1960" s="346"/>
      <c r="D1960" s="347"/>
    </row>
    <row r="1961" spans="1:4" s="326" customFormat="1" ht="15.6" customHeight="1" x14ac:dyDescent="0.25">
      <c r="A1961" s="344" t="s">
        <v>33443</v>
      </c>
      <c r="B1961" s="345" t="s">
        <v>33444</v>
      </c>
      <c r="C1961" s="346" t="s">
        <v>8</v>
      </c>
      <c r="D1961" s="347">
        <v>143.53</v>
      </c>
    </row>
    <row r="1962" spans="1:4" s="326" customFormat="1" ht="15.6" customHeight="1" x14ac:dyDescent="0.25">
      <c r="A1962" s="344" t="s">
        <v>33445</v>
      </c>
      <c r="B1962" s="345" t="s">
        <v>33446</v>
      </c>
      <c r="C1962" s="346" t="s">
        <v>8</v>
      </c>
      <c r="D1962" s="347">
        <v>244.72</v>
      </c>
    </row>
    <row r="1963" spans="1:4" s="326" customFormat="1" ht="15.6" customHeight="1" x14ac:dyDescent="0.25">
      <c r="A1963" s="344" t="s">
        <v>33447</v>
      </c>
      <c r="B1963" s="345" t="s">
        <v>33448</v>
      </c>
      <c r="C1963" s="346" t="s">
        <v>8</v>
      </c>
      <c r="D1963" s="347">
        <v>451.3</v>
      </c>
    </row>
    <row r="1964" spans="1:4" s="326" customFormat="1" ht="15.6" customHeight="1" x14ac:dyDescent="0.25">
      <c r="A1964" s="344" t="s">
        <v>33449</v>
      </c>
      <c r="B1964" s="345" t="s">
        <v>33450</v>
      </c>
      <c r="C1964" s="346" t="s">
        <v>8</v>
      </c>
      <c r="D1964" s="347">
        <v>694.19</v>
      </c>
    </row>
    <row r="1965" spans="1:4" s="326" customFormat="1" ht="15.6" customHeight="1" x14ac:dyDescent="0.25">
      <c r="A1965" s="344" t="s">
        <v>33451</v>
      </c>
      <c r="B1965" s="345" t="s">
        <v>33452</v>
      </c>
      <c r="C1965" s="346"/>
      <c r="D1965" s="347"/>
    </row>
    <row r="1966" spans="1:4" s="326" customFormat="1" ht="15.6" customHeight="1" x14ac:dyDescent="0.25">
      <c r="A1966" s="344" t="s">
        <v>33453</v>
      </c>
      <c r="B1966" s="345" t="s">
        <v>33454</v>
      </c>
      <c r="C1966" s="346" t="s">
        <v>8</v>
      </c>
      <c r="D1966" s="347">
        <v>634.78</v>
      </c>
    </row>
    <row r="1967" spans="1:4" s="326" customFormat="1" ht="15.6" customHeight="1" x14ac:dyDescent="0.25">
      <c r="A1967" s="344" t="s">
        <v>33455</v>
      </c>
      <c r="B1967" s="345" t="s">
        <v>33456</v>
      </c>
      <c r="C1967" s="346" t="s">
        <v>8</v>
      </c>
      <c r="D1967" s="347">
        <v>629.9</v>
      </c>
    </row>
    <row r="1968" spans="1:4" s="326" customFormat="1" ht="15.6" customHeight="1" x14ac:dyDescent="0.25">
      <c r="A1968" s="344" t="s">
        <v>33457</v>
      </c>
      <c r="B1968" s="345" t="s">
        <v>33458</v>
      </c>
      <c r="C1968" s="346" t="s">
        <v>8</v>
      </c>
      <c r="D1968" s="347">
        <v>888.52</v>
      </c>
    </row>
    <row r="1969" spans="1:4" s="326" customFormat="1" ht="15.6" customHeight="1" x14ac:dyDescent="0.25">
      <c r="A1969" s="344" t="s">
        <v>33459</v>
      </c>
      <c r="B1969" s="345" t="s">
        <v>33460</v>
      </c>
      <c r="C1969" s="346" t="s">
        <v>8</v>
      </c>
      <c r="D1969" s="347">
        <v>912.6</v>
      </c>
    </row>
    <row r="1970" spans="1:4" s="326" customFormat="1" ht="15.6" customHeight="1" x14ac:dyDescent="0.25">
      <c r="A1970" s="344" t="s">
        <v>33461</v>
      </c>
      <c r="B1970" s="345" t="s">
        <v>33462</v>
      </c>
      <c r="C1970" s="346" t="s">
        <v>8</v>
      </c>
      <c r="D1970" s="347">
        <v>1127.53</v>
      </c>
    </row>
    <row r="1971" spans="1:4" s="326" customFormat="1" ht="15.6" customHeight="1" x14ac:dyDescent="0.25">
      <c r="A1971" s="344" t="s">
        <v>33463</v>
      </c>
      <c r="B1971" s="345" t="s">
        <v>33464</v>
      </c>
      <c r="C1971" s="346" t="s">
        <v>8</v>
      </c>
      <c r="D1971" s="347">
        <v>1673.91</v>
      </c>
    </row>
    <row r="1972" spans="1:4" s="326" customFormat="1" ht="15.6" customHeight="1" x14ac:dyDescent="0.25">
      <c r="A1972" s="344" t="s">
        <v>33465</v>
      </c>
      <c r="B1972" s="345" t="s">
        <v>33466</v>
      </c>
      <c r="C1972" s="346"/>
      <c r="D1972" s="347"/>
    </row>
    <row r="1973" spans="1:4" s="326" customFormat="1" ht="15.6" customHeight="1" x14ac:dyDescent="0.25">
      <c r="A1973" s="344" t="s">
        <v>33467</v>
      </c>
      <c r="B1973" s="345" t="s">
        <v>33468</v>
      </c>
      <c r="C1973" s="346" t="s">
        <v>8</v>
      </c>
      <c r="D1973" s="347">
        <v>699.71</v>
      </c>
    </row>
    <row r="1974" spans="1:4" s="326" customFormat="1" ht="15.6" customHeight="1" x14ac:dyDescent="0.25">
      <c r="A1974" s="344" t="s">
        <v>33469</v>
      </c>
      <c r="B1974" s="345" t="s">
        <v>33470</v>
      </c>
      <c r="C1974" s="346" t="s">
        <v>8</v>
      </c>
      <c r="D1974" s="347">
        <v>824.97</v>
      </c>
    </row>
    <row r="1975" spans="1:4" s="326" customFormat="1" ht="15.6" customHeight="1" x14ac:dyDescent="0.25">
      <c r="A1975" s="344" t="s">
        <v>33471</v>
      </c>
      <c r="B1975" s="345" t="s">
        <v>33472</v>
      </c>
      <c r="C1975" s="346" t="s">
        <v>8</v>
      </c>
      <c r="D1975" s="347">
        <v>953.64</v>
      </c>
    </row>
    <row r="1976" spans="1:4" s="326" customFormat="1" ht="15.6" customHeight="1" x14ac:dyDescent="0.25">
      <c r="A1976" s="344" t="s">
        <v>33473</v>
      </c>
      <c r="B1976" s="345" t="s">
        <v>33474</v>
      </c>
      <c r="C1976" s="346" t="s">
        <v>8</v>
      </c>
      <c r="D1976" s="347">
        <v>1041.6600000000001</v>
      </c>
    </row>
    <row r="1977" spans="1:4" s="326" customFormat="1" ht="15.6" customHeight="1" x14ac:dyDescent="0.25">
      <c r="A1977" s="344" t="s">
        <v>33475</v>
      </c>
      <c r="B1977" s="345" t="s">
        <v>33476</v>
      </c>
      <c r="C1977" s="346" t="s">
        <v>8</v>
      </c>
      <c r="D1977" s="347">
        <v>1380.52</v>
      </c>
    </row>
    <row r="1978" spans="1:4" s="326" customFormat="1" ht="15.6" customHeight="1" x14ac:dyDescent="0.25">
      <c r="A1978" s="344" t="s">
        <v>33477</v>
      </c>
      <c r="B1978" s="345" t="s">
        <v>33478</v>
      </c>
      <c r="C1978" s="346" t="s">
        <v>8</v>
      </c>
      <c r="D1978" s="347">
        <v>1909.74</v>
      </c>
    </row>
    <row r="1979" spans="1:4" s="326" customFormat="1" ht="15.6" customHeight="1" x14ac:dyDescent="0.25">
      <c r="A1979" s="344" t="s">
        <v>33479</v>
      </c>
      <c r="B1979" s="345" t="s">
        <v>33480</v>
      </c>
      <c r="C1979" s="346"/>
      <c r="D1979" s="347"/>
    </row>
    <row r="1980" spans="1:4" s="326" customFormat="1" ht="15.6" customHeight="1" x14ac:dyDescent="0.25">
      <c r="A1980" s="344" t="s">
        <v>33481</v>
      </c>
      <c r="B1980" s="345" t="s">
        <v>33482</v>
      </c>
      <c r="C1980" s="346" t="s">
        <v>7</v>
      </c>
      <c r="D1980" s="347">
        <v>2836.98</v>
      </c>
    </row>
    <row r="1981" spans="1:4" s="326" customFormat="1" ht="15.6" customHeight="1" x14ac:dyDescent="0.25">
      <c r="A1981" s="344" t="s">
        <v>33483</v>
      </c>
      <c r="B1981" s="345" t="s">
        <v>33484</v>
      </c>
      <c r="C1981" s="346"/>
      <c r="D1981" s="347"/>
    </row>
    <row r="1982" spans="1:4" s="326" customFormat="1" ht="15.6" customHeight="1" x14ac:dyDescent="0.25">
      <c r="A1982" s="344" t="s">
        <v>33485</v>
      </c>
      <c r="B1982" s="345" t="s">
        <v>33486</v>
      </c>
      <c r="C1982" s="346" t="s">
        <v>16</v>
      </c>
      <c r="D1982" s="347">
        <v>116.71</v>
      </c>
    </row>
    <row r="1983" spans="1:4" s="326" customFormat="1" ht="15.6" customHeight="1" x14ac:dyDescent="0.25">
      <c r="A1983" s="344" t="s">
        <v>33487</v>
      </c>
      <c r="B1983" s="345" t="s">
        <v>33488</v>
      </c>
      <c r="C1983" s="346"/>
      <c r="D1983" s="347"/>
    </row>
    <row r="1984" spans="1:4" s="326" customFormat="1" ht="15.6" customHeight="1" x14ac:dyDescent="0.25">
      <c r="A1984" s="344" t="s">
        <v>33489</v>
      </c>
      <c r="B1984" s="345" t="s">
        <v>33490</v>
      </c>
      <c r="C1984" s="346" t="s">
        <v>8</v>
      </c>
      <c r="D1984" s="347">
        <v>62.61</v>
      </c>
    </row>
    <row r="1985" spans="1:4" s="326" customFormat="1" ht="15.6" customHeight="1" x14ac:dyDescent="0.25">
      <c r="A1985" s="344" t="s">
        <v>33491</v>
      </c>
      <c r="B1985" s="345" t="s">
        <v>33492</v>
      </c>
      <c r="C1985" s="346" t="s">
        <v>8</v>
      </c>
      <c r="D1985" s="347">
        <v>70.5</v>
      </c>
    </row>
    <row r="1986" spans="1:4" s="326" customFormat="1" ht="15.6" customHeight="1" x14ac:dyDescent="0.25">
      <c r="A1986" s="344" t="s">
        <v>33493</v>
      </c>
      <c r="B1986" s="345" t="s">
        <v>33494</v>
      </c>
      <c r="C1986" s="346" t="s">
        <v>8</v>
      </c>
      <c r="D1986" s="347">
        <v>102.8</v>
      </c>
    </row>
    <row r="1987" spans="1:4" s="326" customFormat="1" ht="15.6" customHeight="1" x14ac:dyDescent="0.25">
      <c r="A1987" s="344" t="s">
        <v>33495</v>
      </c>
      <c r="B1987" s="345" t="s">
        <v>33496</v>
      </c>
      <c r="C1987" s="346" t="s">
        <v>8</v>
      </c>
      <c r="D1987" s="347">
        <v>218.83</v>
      </c>
    </row>
    <row r="1988" spans="1:4" s="326" customFormat="1" ht="15.6" customHeight="1" x14ac:dyDescent="0.25">
      <c r="A1988" s="344" t="s">
        <v>33497</v>
      </c>
      <c r="B1988" s="345" t="s">
        <v>33498</v>
      </c>
      <c r="C1988" s="346" t="s">
        <v>8</v>
      </c>
      <c r="D1988" s="347">
        <v>302.31</v>
      </c>
    </row>
    <row r="1989" spans="1:4" s="326" customFormat="1" ht="15.6" customHeight="1" x14ac:dyDescent="0.25">
      <c r="A1989" s="344" t="s">
        <v>33499</v>
      </c>
      <c r="B1989" s="345" t="s">
        <v>33500</v>
      </c>
      <c r="C1989" s="346" t="s">
        <v>8</v>
      </c>
      <c r="D1989" s="347">
        <v>822.17</v>
      </c>
    </row>
    <row r="1990" spans="1:4" s="326" customFormat="1" ht="15.6" customHeight="1" x14ac:dyDescent="0.25">
      <c r="A1990" s="344" t="s">
        <v>33501</v>
      </c>
      <c r="B1990" s="345" t="s">
        <v>33502</v>
      </c>
      <c r="C1990" s="346" t="s">
        <v>8</v>
      </c>
      <c r="D1990" s="347">
        <v>367.3</v>
      </c>
    </row>
    <row r="1991" spans="1:4" s="326" customFormat="1" ht="15.6" customHeight="1" x14ac:dyDescent="0.25">
      <c r="A1991" s="344" t="s">
        <v>33503</v>
      </c>
      <c r="B1991" s="345" t="s">
        <v>33504</v>
      </c>
      <c r="C1991" s="346"/>
      <c r="D1991" s="347"/>
    </row>
    <row r="1992" spans="1:4" s="326" customFormat="1" ht="15.6" customHeight="1" x14ac:dyDescent="0.25">
      <c r="A1992" s="344" t="s">
        <v>33505</v>
      </c>
      <c r="B1992" s="345" t="s">
        <v>33506</v>
      </c>
      <c r="C1992" s="346" t="s">
        <v>8</v>
      </c>
      <c r="D1992" s="347">
        <v>38.82</v>
      </c>
    </row>
    <row r="1993" spans="1:4" s="326" customFormat="1" ht="15.6" customHeight="1" x14ac:dyDescent="0.25">
      <c r="A1993" s="344" t="s">
        <v>33507</v>
      </c>
      <c r="B1993" s="345" t="s">
        <v>33508</v>
      </c>
      <c r="C1993" s="346" t="s">
        <v>8</v>
      </c>
      <c r="D1993" s="347">
        <v>71.959999999999994</v>
      </c>
    </row>
    <row r="1994" spans="1:4" s="326" customFormat="1" ht="15.6" customHeight="1" x14ac:dyDescent="0.25">
      <c r="A1994" s="344" t="s">
        <v>33509</v>
      </c>
      <c r="B1994" s="345" t="s">
        <v>33510</v>
      </c>
      <c r="C1994" s="346" t="s">
        <v>8</v>
      </c>
      <c r="D1994" s="347">
        <v>105.99</v>
      </c>
    </row>
    <row r="1995" spans="1:4" s="326" customFormat="1" ht="15.6" customHeight="1" x14ac:dyDescent="0.25">
      <c r="A1995" s="344" t="s">
        <v>33511</v>
      </c>
      <c r="B1995" s="345" t="s">
        <v>33512</v>
      </c>
      <c r="C1995" s="346" t="s">
        <v>8</v>
      </c>
      <c r="D1995" s="347">
        <v>148.84</v>
      </c>
    </row>
    <row r="1996" spans="1:4" s="326" customFormat="1" ht="15.6" customHeight="1" x14ac:dyDescent="0.25">
      <c r="A1996" s="344" t="s">
        <v>33513</v>
      </c>
      <c r="B1996" s="345" t="s">
        <v>33514</v>
      </c>
      <c r="C1996" s="346" t="s">
        <v>8</v>
      </c>
      <c r="D1996" s="347">
        <v>196.24</v>
      </c>
    </row>
    <row r="1997" spans="1:4" s="326" customFormat="1" ht="15.6" customHeight="1" x14ac:dyDescent="0.25">
      <c r="A1997" s="344" t="s">
        <v>33515</v>
      </c>
      <c r="B1997" s="345" t="s">
        <v>33516</v>
      </c>
      <c r="C1997" s="346" t="s">
        <v>8</v>
      </c>
      <c r="D1997" s="347">
        <v>325.32</v>
      </c>
    </row>
    <row r="1998" spans="1:4" s="326" customFormat="1" ht="15.6" customHeight="1" x14ac:dyDescent="0.25">
      <c r="A1998" s="344" t="s">
        <v>33517</v>
      </c>
      <c r="B1998" s="345" t="s">
        <v>33518</v>
      </c>
      <c r="C1998" s="346" t="s">
        <v>8</v>
      </c>
      <c r="D1998" s="347">
        <v>18.989999999999998</v>
      </c>
    </row>
    <row r="1999" spans="1:4" s="326" customFormat="1" ht="15.6" customHeight="1" x14ac:dyDescent="0.25">
      <c r="A1999" s="344" t="s">
        <v>33519</v>
      </c>
      <c r="B1999" s="345" t="s">
        <v>33520</v>
      </c>
      <c r="C1999" s="346" t="s">
        <v>8</v>
      </c>
      <c r="D1999" s="347">
        <v>21.9</v>
      </c>
    </row>
    <row r="2000" spans="1:4" s="326" customFormat="1" ht="15.6" customHeight="1" x14ac:dyDescent="0.25">
      <c r="A2000" s="344" t="s">
        <v>33521</v>
      </c>
      <c r="B2000" s="345" t="s">
        <v>33522</v>
      </c>
      <c r="C2000" s="346" t="s">
        <v>8</v>
      </c>
      <c r="D2000" s="347">
        <v>33.200000000000003</v>
      </c>
    </row>
    <row r="2001" spans="1:4" s="326" customFormat="1" ht="15.6" customHeight="1" x14ac:dyDescent="0.25">
      <c r="A2001" s="344" t="s">
        <v>33523</v>
      </c>
      <c r="B2001" s="345" t="s">
        <v>33524</v>
      </c>
      <c r="C2001" s="346"/>
      <c r="D2001" s="347"/>
    </row>
    <row r="2002" spans="1:4" s="326" customFormat="1" ht="15.6" customHeight="1" x14ac:dyDescent="0.25">
      <c r="A2002" s="344" t="s">
        <v>33525</v>
      </c>
      <c r="B2002" s="345" t="s">
        <v>33526</v>
      </c>
      <c r="C2002" s="346" t="s">
        <v>8</v>
      </c>
      <c r="D2002" s="347">
        <v>16761.16</v>
      </c>
    </row>
    <row r="2003" spans="1:4" s="326" customFormat="1" ht="15.6" customHeight="1" x14ac:dyDescent="0.25">
      <c r="A2003" s="344" t="s">
        <v>33527</v>
      </c>
      <c r="B2003" s="345" t="s">
        <v>33528</v>
      </c>
      <c r="C2003" s="346" t="s">
        <v>8</v>
      </c>
      <c r="D2003" s="347">
        <v>32372.49</v>
      </c>
    </row>
    <row r="2004" spans="1:4" s="326" customFormat="1" ht="15.6" customHeight="1" x14ac:dyDescent="0.25">
      <c r="A2004" s="344" t="s">
        <v>33529</v>
      </c>
      <c r="B2004" s="345" t="s">
        <v>33530</v>
      </c>
      <c r="C2004" s="346" t="s">
        <v>29847</v>
      </c>
      <c r="D2004" s="347">
        <v>32448.32</v>
      </c>
    </row>
    <row r="2005" spans="1:4" s="326" customFormat="1" ht="15.6" customHeight="1" x14ac:dyDescent="0.25">
      <c r="A2005" s="344" t="s">
        <v>33531</v>
      </c>
      <c r="B2005" s="345" t="s">
        <v>33532</v>
      </c>
      <c r="C2005" s="346" t="s">
        <v>8</v>
      </c>
      <c r="D2005" s="347">
        <v>71694.28</v>
      </c>
    </row>
    <row r="2006" spans="1:4" s="326" customFormat="1" ht="15.6" customHeight="1" x14ac:dyDescent="0.25">
      <c r="A2006" s="344" t="s">
        <v>33533</v>
      </c>
      <c r="B2006" s="345" t="s">
        <v>33534</v>
      </c>
      <c r="C2006" s="346" t="s">
        <v>8</v>
      </c>
      <c r="D2006" s="347">
        <v>125769.09</v>
      </c>
    </row>
    <row r="2007" spans="1:4" s="326" customFormat="1" ht="15.6" customHeight="1" x14ac:dyDescent="0.25">
      <c r="A2007" s="344" t="s">
        <v>33535</v>
      </c>
      <c r="B2007" s="345" t="s">
        <v>33536</v>
      </c>
      <c r="C2007" s="346" t="s">
        <v>8</v>
      </c>
      <c r="D2007" s="347">
        <v>29.03</v>
      </c>
    </row>
    <row r="2008" spans="1:4" s="326" customFormat="1" ht="15.6" customHeight="1" x14ac:dyDescent="0.25">
      <c r="A2008" s="344" t="s">
        <v>33537</v>
      </c>
      <c r="B2008" s="345" t="s">
        <v>33538</v>
      </c>
      <c r="C2008" s="346" t="s">
        <v>8</v>
      </c>
      <c r="D2008" s="347">
        <v>38.909999999999997</v>
      </c>
    </row>
    <row r="2009" spans="1:4" s="326" customFormat="1" ht="15.6" customHeight="1" x14ac:dyDescent="0.25">
      <c r="A2009" s="344" t="s">
        <v>33539</v>
      </c>
      <c r="B2009" s="345" t="s">
        <v>33540</v>
      </c>
      <c r="C2009" s="346" t="s">
        <v>8</v>
      </c>
      <c r="D2009" s="347">
        <v>114.99</v>
      </c>
    </row>
    <row r="2010" spans="1:4" s="326" customFormat="1" ht="15.6" customHeight="1" x14ac:dyDescent="0.25">
      <c r="A2010" s="344" t="s">
        <v>33541</v>
      </c>
      <c r="B2010" s="345" t="s">
        <v>33542</v>
      </c>
      <c r="C2010" s="346" t="s">
        <v>8</v>
      </c>
      <c r="D2010" s="347">
        <v>156.38999999999999</v>
      </c>
    </row>
    <row r="2011" spans="1:4" s="326" customFormat="1" ht="15.6" customHeight="1" x14ac:dyDescent="0.25">
      <c r="A2011" s="344" t="s">
        <v>33543</v>
      </c>
      <c r="B2011" s="345" t="s">
        <v>33544</v>
      </c>
      <c r="C2011" s="346" t="s">
        <v>8</v>
      </c>
      <c r="D2011" s="347">
        <v>152.27000000000001</v>
      </c>
    </row>
    <row r="2012" spans="1:4" s="326" customFormat="1" ht="15.6" customHeight="1" x14ac:dyDescent="0.25">
      <c r="A2012" s="344" t="s">
        <v>33545</v>
      </c>
      <c r="B2012" s="345" t="s">
        <v>33546</v>
      </c>
      <c r="C2012" s="346" t="s">
        <v>8</v>
      </c>
      <c r="D2012" s="347">
        <v>194.31</v>
      </c>
    </row>
    <row r="2013" spans="1:4" s="326" customFormat="1" ht="15.6" customHeight="1" x14ac:dyDescent="0.25">
      <c r="A2013" s="344" t="s">
        <v>33547</v>
      </c>
      <c r="B2013" s="345" t="s">
        <v>33548</v>
      </c>
      <c r="C2013" s="346" t="s">
        <v>8</v>
      </c>
      <c r="D2013" s="347">
        <v>486.01</v>
      </c>
    </row>
    <row r="2014" spans="1:4" s="326" customFormat="1" ht="15.6" customHeight="1" x14ac:dyDescent="0.25">
      <c r="A2014" s="344" t="s">
        <v>33549</v>
      </c>
      <c r="B2014" s="345" t="s">
        <v>33550</v>
      </c>
      <c r="C2014" s="346" t="s">
        <v>8</v>
      </c>
      <c r="D2014" s="347">
        <v>676.57</v>
      </c>
    </row>
    <row r="2015" spans="1:4" s="326" customFormat="1" ht="15.6" customHeight="1" x14ac:dyDescent="0.25">
      <c r="A2015" s="344" t="s">
        <v>33551</v>
      </c>
      <c r="B2015" s="345" t="s">
        <v>33552</v>
      </c>
      <c r="C2015" s="346" t="s">
        <v>8</v>
      </c>
      <c r="D2015" s="347">
        <v>3560.96</v>
      </c>
    </row>
    <row r="2016" spans="1:4" s="326" customFormat="1" ht="15.6" customHeight="1" x14ac:dyDescent="0.25">
      <c r="A2016" s="344" t="s">
        <v>33553</v>
      </c>
      <c r="B2016" s="345" t="s">
        <v>33554</v>
      </c>
      <c r="C2016" s="346" t="s">
        <v>8</v>
      </c>
      <c r="D2016" s="347">
        <v>5847.25</v>
      </c>
    </row>
    <row r="2017" spans="1:4" s="326" customFormat="1" ht="15.6" customHeight="1" x14ac:dyDescent="0.25">
      <c r="A2017" s="344" t="s">
        <v>33555</v>
      </c>
      <c r="B2017" s="345" t="s">
        <v>33556</v>
      </c>
      <c r="C2017" s="346" t="s">
        <v>8</v>
      </c>
      <c r="D2017" s="347">
        <v>6807.08</v>
      </c>
    </row>
    <row r="2018" spans="1:4" s="326" customFormat="1" ht="15.6" customHeight="1" x14ac:dyDescent="0.25">
      <c r="A2018" s="344" t="s">
        <v>33557</v>
      </c>
      <c r="B2018" s="345" t="s">
        <v>33558</v>
      </c>
      <c r="C2018" s="346" t="s">
        <v>8</v>
      </c>
      <c r="D2018" s="347">
        <v>8343.8799999999992</v>
      </c>
    </row>
    <row r="2019" spans="1:4" s="326" customFormat="1" ht="15.6" customHeight="1" x14ac:dyDescent="0.25">
      <c r="A2019" s="344" t="s">
        <v>33559</v>
      </c>
      <c r="B2019" s="345" t="s">
        <v>33560</v>
      </c>
      <c r="C2019" s="346" t="s">
        <v>8</v>
      </c>
      <c r="D2019" s="347">
        <v>14984.38</v>
      </c>
    </row>
    <row r="2020" spans="1:4" s="326" customFormat="1" ht="15.6" customHeight="1" x14ac:dyDescent="0.25">
      <c r="A2020" s="344" t="s">
        <v>33561</v>
      </c>
      <c r="B2020" s="345" t="s">
        <v>33562</v>
      </c>
      <c r="C2020" s="346" t="s">
        <v>8</v>
      </c>
      <c r="D2020" s="347">
        <v>20551.18</v>
      </c>
    </row>
    <row r="2021" spans="1:4" s="326" customFormat="1" ht="15.6" customHeight="1" x14ac:dyDescent="0.25">
      <c r="A2021" s="344" t="s">
        <v>33563</v>
      </c>
      <c r="B2021" s="345" t="s">
        <v>33564</v>
      </c>
      <c r="C2021" s="346" t="s">
        <v>8</v>
      </c>
      <c r="D2021" s="347">
        <v>20.69</v>
      </c>
    </row>
    <row r="2022" spans="1:4" s="326" customFormat="1" ht="15.6" customHeight="1" x14ac:dyDescent="0.25">
      <c r="A2022" s="344" t="s">
        <v>33565</v>
      </c>
      <c r="B2022" s="345" t="s">
        <v>33566</v>
      </c>
      <c r="C2022" s="346" t="s">
        <v>8</v>
      </c>
      <c r="D2022" s="347">
        <v>23.18</v>
      </c>
    </row>
    <row r="2023" spans="1:4" s="326" customFormat="1" ht="15.6" customHeight="1" x14ac:dyDescent="0.25">
      <c r="A2023" s="344" t="s">
        <v>33567</v>
      </c>
      <c r="B2023" s="345" t="s">
        <v>33568</v>
      </c>
      <c r="C2023" s="346" t="s">
        <v>8</v>
      </c>
      <c r="D2023" s="347">
        <v>51.82</v>
      </c>
    </row>
    <row r="2024" spans="1:4" s="326" customFormat="1" ht="15.6" customHeight="1" x14ac:dyDescent="0.25">
      <c r="A2024" s="344" t="s">
        <v>33569</v>
      </c>
      <c r="B2024" s="345" t="s">
        <v>33570</v>
      </c>
      <c r="C2024" s="346" t="s">
        <v>8</v>
      </c>
      <c r="D2024" s="347">
        <v>56.04</v>
      </c>
    </row>
    <row r="2025" spans="1:4" s="326" customFormat="1" ht="15.6" customHeight="1" x14ac:dyDescent="0.25">
      <c r="A2025" s="344" t="s">
        <v>33571</v>
      </c>
      <c r="B2025" s="345" t="s">
        <v>33572</v>
      </c>
      <c r="C2025" s="346" t="s">
        <v>8</v>
      </c>
      <c r="D2025" s="347">
        <v>60.27</v>
      </c>
    </row>
    <row r="2026" spans="1:4" s="326" customFormat="1" ht="15.6" customHeight="1" x14ac:dyDescent="0.25">
      <c r="A2026" s="344" t="s">
        <v>33573</v>
      </c>
      <c r="B2026" s="345" t="s">
        <v>33574</v>
      </c>
      <c r="C2026" s="346" t="s">
        <v>8</v>
      </c>
      <c r="D2026" s="347">
        <v>140.57</v>
      </c>
    </row>
    <row r="2027" spans="1:4" s="326" customFormat="1" ht="15.6" customHeight="1" x14ac:dyDescent="0.25">
      <c r="A2027" s="344" t="s">
        <v>33575</v>
      </c>
      <c r="B2027" s="345" t="s">
        <v>33576</v>
      </c>
      <c r="C2027" s="346" t="s">
        <v>8</v>
      </c>
      <c r="D2027" s="347">
        <v>67.900000000000006</v>
      </c>
    </row>
    <row r="2028" spans="1:4" s="326" customFormat="1" ht="15.6" customHeight="1" x14ac:dyDescent="0.25">
      <c r="A2028" s="344" t="s">
        <v>33577</v>
      </c>
      <c r="B2028" s="345" t="s">
        <v>33578</v>
      </c>
      <c r="C2028" s="346" t="s">
        <v>8</v>
      </c>
      <c r="D2028" s="347">
        <v>74.349999999999994</v>
      </c>
    </row>
    <row r="2029" spans="1:4" s="326" customFormat="1" ht="15.6" customHeight="1" x14ac:dyDescent="0.25">
      <c r="A2029" s="344" t="s">
        <v>33579</v>
      </c>
      <c r="B2029" s="345" t="s">
        <v>33580</v>
      </c>
      <c r="C2029" s="346" t="s">
        <v>8</v>
      </c>
      <c r="D2029" s="347">
        <v>79.53</v>
      </c>
    </row>
    <row r="2030" spans="1:4" s="326" customFormat="1" ht="15.6" customHeight="1" x14ac:dyDescent="0.25">
      <c r="A2030" s="344" t="s">
        <v>33581</v>
      </c>
      <c r="B2030" s="345" t="s">
        <v>33582</v>
      </c>
      <c r="C2030" s="346" t="s">
        <v>8</v>
      </c>
      <c r="D2030" s="347">
        <v>1538.94</v>
      </c>
    </row>
    <row r="2031" spans="1:4" s="326" customFormat="1" ht="15.6" customHeight="1" x14ac:dyDescent="0.25">
      <c r="A2031" s="344" t="s">
        <v>33583</v>
      </c>
      <c r="B2031" s="345" t="s">
        <v>33584</v>
      </c>
      <c r="C2031" s="346" t="s">
        <v>8</v>
      </c>
      <c r="D2031" s="347">
        <v>38091.25</v>
      </c>
    </row>
    <row r="2032" spans="1:4" s="326" customFormat="1" ht="15.6" customHeight="1" x14ac:dyDescent="0.25">
      <c r="A2032" s="344" t="s">
        <v>33585</v>
      </c>
      <c r="B2032" s="345" t="s">
        <v>33586</v>
      </c>
      <c r="C2032" s="346" t="s">
        <v>8</v>
      </c>
      <c r="D2032" s="347">
        <v>58343.3</v>
      </c>
    </row>
    <row r="2033" spans="1:4" s="326" customFormat="1" ht="15.6" customHeight="1" x14ac:dyDescent="0.25">
      <c r="A2033" s="344" t="s">
        <v>33587</v>
      </c>
      <c r="B2033" s="345" t="s">
        <v>33588</v>
      </c>
      <c r="C2033" s="346" t="s">
        <v>8</v>
      </c>
      <c r="D2033" s="347">
        <v>329339.43</v>
      </c>
    </row>
    <row r="2034" spans="1:4" s="326" customFormat="1" ht="15.6" customHeight="1" x14ac:dyDescent="0.25">
      <c r="A2034" s="344" t="s">
        <v>33589</v>
      </c>
      <c r="B2034" s="345" t="s">
        <v>33590</v>
      </c>
      <c r="C2034" s="346"/>
      <c r="D2034" s="347"/>
    </row>
    <row r="2035" spans="1:4" s="326" customFormat="1" ht="15.6" customHeight="1" x14ac:dyDescent="0.25">
      <c r="A2035" s="344" t="s">
        <v>33591</v>
      </c>
      <c r="B2035" s="345" t="s">
        <v>33592</v>
      </c>
      <c r="C2035" s="346" t="s">
        <v>8</v>
      </c>
      <c r="D2035" s="347">
        <v>2230.33</v>
      </c>
    </row>
    <row r="2036" spans="1:4" s="326" customFormat="1" ht="15.6" customHeight="1" x14ac:dyDescent="0.25">
      <c r="A2036" s="344" t="s">
        <v>33593</v>
      </c>
      <c r="B2036" s="345" t="s">
        <v>33594</v>
      </c>
      <c r="C2036" s="346" t="s">
        <v>8</v>
      </c>
      <c r="D2036" s="347">
        <v>1931.91</v>
      </c>
    </row>
    <row r="2037" spans="1:4" s="326" customFormat="1" ht="15.6" customHeight="1" x14ac:dyDescent="0.25">
      <c r="A2037" s="344" t="s">
        <v>33595</v>
      </c>
      <c r="B2037" s="345" t="s">
        <v>33596</v>
      </c>
      <c r="C2037" s="346" t="s">
        <v>8</v>
      </c>
      <c r="D2037" s="347">
        <v>1350.7</v>
      </c>
    </row>
    <row r="2038" spans="1:4" s="326" customFormat="1" ht="15.6" customHeight="1" x14ac:dyDescent="0.25">
      <c r="A2038" s="344" t="s">
        <v>33597</v>
      </c>
      <c r="B2038" s="345" t="s">
        <v>33598</v>
      </c>
      <c r="C2038" s="346" t="s">
        <v>8</v>
      </c>
      <c r="D2038" s="347">
        <v>1931.21</v>
      </c>
    </row>
    <row r="2039" spans="1:4" s="326" customFormat="1" ht="15.6" customHeight="1" x14ac:dyDescent="0.25">
      <c r="A2039" s="344" t="s">
        <v>33599</v>
      </c>
      <c r="B2039" s="345" t="s">
        <v>33600</v>
      </c>
      <c r="C2039" s="346" t="s">
        <v>8</v>
      </c>
      <c r="D2039" s="347">
        <v>2173.1</v>
      </c>
    </row>
    <row r="2040" spans="1:4" s="326" customFormat="1" ht="15.6" customHeight="1" x14ac:dyDescent="0.25">
      <c r="A2040" s="344" t="s">
        <v>33601</v>
      </c>
      <c r="B2040" s="345" t="s">
        <v>33602</v>
      </c>
      <c r="C2040" s="346" t="s">
        <v>8</v>
      </c>
      <c r="D2040" s="347">
        <v>4704.53</v>
      </c>
    </row>
    <row r="2041" spans="1:4" s="326" customFormat="1" ht="15.6" customHeight="1" x14ac:dyDescent="0.25">
      <c r="A2041" s="344" t="s">
        <v>33603</v>
      </c>
      <c r="B2041" s="345" t="s">
        <v>33604</v>
      </c>
      <c r="C2041" s="346" t="s">
        <v>8</v>
      </c>
      <c r="D2041" s="347">
        <v>9282.91</v>
      </c>
    </row>
    <row r="2042" spans="1:4" s="326" customFormat="1" ht="15.6" customHeight="1" x14ac:dyDescent="0.25">
      <c r="A2042" s="344" t="s">
        <v>33605</v>
      </c>
      <c r="B2042" s="345" t="s">
        <v>33606</v>
      </c>
      <c r="C2042" s="346" t="s">
        <v>8</v>
      </c>
      <c r="D2042" s="347">
        <v>1274.07</v>
      </c>
    </row>
    <row r="2043" spans="1:4" s="326" customFormat="1" ht="15.6" customHeight="1" x14ac:dyDescent="0.25">
      <c r="A2043" s="344" t="s">
        <v>33607</v>
      </c>
      <c r="B2043" s="345" t="s">
        <v>33608</v>
      </c>
      <c r="C2043" s="346" t="s">
        <v>8</v>
      </c>
      <c r="D2043" s="347">
        <v>1666.37</v>
      </c>
    </row>
    <row r="2044" spans="1:4" s="326" customFormat="1" ht="15.6" customHeight="1" x14ac:dyDescent="0.25">
      <c r="A2044" s="344" t="s">
        <v>33609</v>
      </c>
      <c r="B2044" s="345" t="s">
        <v>33610</v>
      </c>
      <c r="C2044" s="346" t="s">
        <v>8</v>
      </c>
      <c r="D2044" s="347">
        <v>3756.88</v>
      </c>
    </row>
    <row r="2045" spans="1:4" s="326" customFormat="1" ht="15.6" customHeight="1" x14ac:dyDescent="0.25">
      <c r="A2045" s="344" t="s">
        <v>33611</v>
      </c>
      <c r="B2045" s="345" t="s">
        <v>33612</v>
      </c>
      <c r="C2045" s="346" t="s">
        <v>8</v>
      </c>
      <c r="D2045" s="347">
        <v>4342.16</v>
      </c>
    </row>
    <row r="2046" spans="1:4" s="326" customFormat="1" ht="15.6" customHeight="1" x14ac:dyDescent="0.25">
      <c r="A2046" s="344" t="s">
        <v>33613</v>
      </c>
      <c r="B2046" s="345" t="s">
        <v>33614</v>
      </c>
      <c r="C2046" s="346" t="s">
        <v>8</v>
      </c>
      <c r="D2046" s="347">
        <v>8754.06</v>
      </c>
    </row>
    <row r="2047" spans="1:4" s="326" customFormat="1" ht="15.6" customHeight="1" x14ac:dyDescent="0.25">
      <c r="A2047" s="344" t="s">
        <v>33615</v>
      </c>
      <c r="B2047" s="345" t="s">
        <v>33616</v>
      </c>
      <c r="C2047" s="346" t="s">
        <v>8</v>
      </c>
      <c r="D2047" s="347">
        <v>355.69</v>
      </c>
    </row>
    <row r="2048" spans="1:4" s="326" customFormat="1" ht="15.6" customHeight="1" x14ac:dyDescent="0.25">
      <c r="A2048" s="344" t="s">
        <v>33617</v>
      </c>
      <c r="B2048" s="345" t="s">
        <v>33618</v>
      </c>
      <c r="C2048" s="346" t="s">
        <v>8</v>
      </c>
      <c r="D2048" s="347">
        <v>760.82</v>
      </c>
    </row>
    <row r="2049" spans="1:4" s="326" customFormat="1" ht="15.6" customHeight="1" x14ac:dyDescent="0.25">
      <c r="A2049" s="344" t="s">
        <v>33619</v>
      </c>
      <c r="B2049" s="345" t="s">
        <v>33620</v>
      </c>
      <c r="C2049" s="346" t="s">
        <v>8</v>
      </c>
      <c r="D2049" s="347">
        <v>1042.57</v>
      </c>
    </row>
    <row r="2050" spans="1:4" s="326" customFormat="1" ht="15.6" customHeight="1" x14ac:dyDescent="0.25">
      <c r="A2050" s="344" t="s">
        <v>33621</v>
      </c>
      <c r="B2050" s="345" t="s">
        <v>33622</v>
      </c>
      <c r="C2050" s="346" t="s">
        <v>8</v>
      </c>
      <c r="D2050" s="347">
        <v>1819.1</v>
      </c>
    </row>
    <row r="2051" spans="1:4" s="326" customFormat="1" ht="15.6" customHeight="1" x14ac:dyDescent="0.25">
      <c r="A2051" s="344" t="s">
        <v>33623</v>
      </c>
      <c r="B2051" s="345" t="s">
        <v>33624</v>
      </c>
      <c r="C2051" s="346" t="s">
        <v>8</v>
      </c>
      <c r="D2051" s="347">
        <v>5328.87</v>
      </c>
    </row>
    <row r="2052" spans="1:4" s="326" customFormat="1" ht="15.6" customHeight="1" x14ac:dyDescent="0.25">
      <c r="A2052" s="344" t="s">
        <v>33625</v>
      </c>
      <c r="B2052" s="345" t="s">
        <v>33626</v>
      </c>
      <c r="C2052" s="346" t="s">
        <v>8</v>
      </c>
      <c r="D2052" s="347">
        <v>6900.34</v>
      </c>
    </row>
    <row r="2053" spans="1:4" s="326" customFormat="1" ht="15.6" customHeight="1" x14ac:dyDescent="0.25">
      <c r="A2053" s="344" t="s">
        <v>33627</v>
      </c>
      <c r="B2053" s="345" t="s">
        <v>33628</v>
      </c>
      <c r="C2053" s="346" t="s">
        <v>8</v>
      </c>
      <c r="D2053" s="347">
        <v>10130.129999999999</v>
      </c>
    </row>
    <row r="2054" spans="1:4" s="326" customFormat="1" ht="15.6" customHeight="1" x14ac:dyDescent="0.25">
      <c r="A2054" s="344" t="s">
        <v>33629</v>
      </c>
      <c r="B2054" s="345" t="s">
        <v>33630</v>
      </c>
      <c r="C2054" s="346" t="s">
        <v>8</v>
      </c>
      <c r="D2054" s="347">
        <v>9387.69</v>
      </c>
    </row>
    <row r="2055" spans="1:4" s="326" customFormat="1" ht="15.6" customHeight="1" x14ac:dyDescent="0.25">
      <c r="A2055" s="344" t="s">
        <v>33631</v>
      </c>
      <c r="B2055" s="345" t="s">
        <v>33632</v>
      </c>
      <c r="C2055" s="346" t="s">
        <v>8</v>
      </c>
      <c r="D2055" s="347">
        <v>87.05</v>
      </c>
    </row>
    <row r="2056" spans="1:4" s="326" customFormat="1" ht="15.6" customHeight="1" x14ac:dyDescent="0.25">
      <c r="A2056" s="344" t="s">
        <v>33633</v>
      </c>
      <c r="B2056" s="345" t="s">
        <v>33634</v>
      </c>
      <c r="C2056" s="346" t="s">
        <v>8</v>
      </c>
      <c r="D2056" s="347">
        <v>837.02</v>
      </c>
    </row>
    <row r="2057" spans="1:4" s="326" customFormat="1" ht="15.6" customHeight="1" x14ac:dyDescent="0.25">
      <c r="A2057" s="344" t="s">
        <v>33635</v>
      </c>
      <c r="B2057" s="345" t="s">
        <v>33636</v>
      </c>
      <c r="C2057" s="346"/>
      <c r="D2057" s="347"/>
    </row>
    <row r="2058" spans="1:4" s="326" customFormat="1" ht="15.6" customHeight="1" x14ac:dyDescent="0.25">
      <c r="A2058" s="344" t="s">
        <v>33637</v>
      </c>
      <c r="B2058" s="345" t="s">
        <v>33638</v>
      </c>
      <c r="C2058" s="346" t="s">
        <v>8</v>
      </c>
      <c r="D2058" s="347">
        <v>2665.38</v>
      </c>
    </row>
    <row r="2059" spans="1:4" s="326" customFormat="1" ht="15.6" customHeight="1" x14ac:dyDescent="0.25">
      <c r="A2059" s="344" t="s">
        <v>33639</v>
      </c>
      <c r="B2059" s="345" t="s">
        <v>33640</v>
      </c>
      <c r="C2059" s="346" t="s">
        <v>8</v>
      </c>
      <c r="D2059" s="347">
        <v>1955.9</v>
      </c>
    </row>
    <row r="2060" spans="1:4" s="326" customFormat="1" ht="15.6" customHeight="1" x14ac:dyDescent="0.25">
      <c r="A2060" s="344" t="s">
        <v>33641</v>
      </c>
      <c r="B2060" s="345" t="s">
        <v>33642</v>
      </c>
      <c r="C2060" s="346" t="s">
        <v>8</v>
      </c>
      <c r="D2060" s="347">
        <v>487.03</v>
      </c>
    </row>
    <row r="2061" spans="1:4" s="326" customFormat="1" ht="15.6" customHeight="1" x14ac:dyDescent="0.25">
      <c r="A2061" s="344" t="s">
        <v>33643</v>
      </c>
      <c r="B2061" s="345" t="s">
        <v>33644</v>
      </c>
      <c r="C2061" s="346" t="s">
        <v>8</v>
      </c>
      <c r="D2061" s="347">
        <v>584.47</v>
      </c>
    </row>
    <row r="2062" spans="1:4" s="326" customFormat="1" ht="15.6" customHeight="1" x14ac:dyDescent="0.25">
      <c r="A2062" s="344" t="s">
        <v>33645</v>
      </c>
      <c r="B2062" s="345" t="s">
        <v>33646</v>
      </c>
      <c r="C2062" s="346" t="s">
        <v>8</v>
      </c>
      <c r="D2062" s="347">
        <v>507.9</v>
      </c>
    </row>
    <row r="2063" spans="1:4" s="326" customFormat="1" ht="15.6" customHeight="1" x14ac:dyDescent="0.25">
      <c r="A2063" s="344" t="s">
        <v>33647</v>
      </c>
      <c r="B2063" s="345" t="s">
        <v>33648</v>
      </c>
      <c r="C2063" s="346" t="s">
        <v>8</v>
      </c>
      <c r="D2063" s="347">
        <v>1419.04</v>
      </c>
    </row>
    <row r="2064" spans="1:4" s="326" customFormat="1" ht="15.6" customHeight="1" x14ac:dyDescent="0.25">
      <c r="A2064" s="344" t="s">
        <v>33649</v>
      </c>
      <c r="B2064" s="345" t="s">
        <v>33650</v>
      </c>
      <c r="C2064" s="346" t="s">
        <v>8</v>
      </c>
      <c r="D2064" s="347">
        <v>1826.4</v>
      </c>
    </row>
    <row r="2065" spans="1:4" s="326" customFormat="1" ht="15.6" customHeight="1" x14ac:dyDescent="0.25">
      <c r="A2065" s="344" t="s">
        <v>33651</v>
      </c>
      <c r="B2065" s="345" t="s">
        <v>33652</v>
      </c>
      <c r="C2065" s="346"/>
      <c r="D2065" s="347"/>
    </row>
    <row r="2066" spans="1:4" s="326" customFormat="1" ht="15.6" customHeight="1" x14ac:dyDescent="0.25">
      <c r="A2066" s="344" t="s">
        <v>33653</v>
      </c>
      <c r="B2066" s="345" t="s">
        <v>33654</v>
      </c>
      <c r="C2066" s="346" t="s">
        <v>33655</v>
      </c>
      <c r="D2066" s="347">
        <v>572.07000000000005</v>
      </c>
    </row>
    <row r="2067" spans="1:4" s="326" customFormat="1" ht="15.6" customHeight="1" x14ac:dyDescent="0.25">
      <c r="A2067" s="344" t="s">
        <v>33656</v>
      </c>
      <c r="B2067" s="345" t="s">
        <v>33657</v>
      </c>
      <c r="C2067" s="346" t="s">
        <v>33655</v>
      </c>
      <c r="D2067" s="347">
        <v>178.94</v>
      </c>
    </row>
    <row r="2068" spans="1:4" s="326" customFormat="1" ht="15.6" customHeight="1" x14ac:dyDescent="0.25">
      <c r="A2068" s="344" t="s">
        <v>33658</v>
      </c>
      <c r="B2068" s="345" t="s">
        <v>33659</v>
      </c>
      <c r="C2068" s="346"/>
      <c r="D2068" s="347"/>
    </row>
    <row r="2069" spans="1:4" s="326" customFormat="1" ht="15.6" customHeight="1" x14ac:dyDescent="0.25">
      <c r="A2069" s="344" t="s">
        <v>33660</v>
      </c>
      <c r="B2069" s="345" t="s">
        <v>33661</v>
      </c>
      <c r="C2069" s="346" t="s">
        <v>8</v>
      </c>
      <c r="D2069" s="347">
        <v>221.15</v>
      </c>
    </row>
    <row r="2070" spans="1:4" s="326" customFormat="1" ht="15.6" customHeight="1" x14ac:dyDescent="0.25">
      <c r="A2070" s="344" t="s">
        <v>33662</v>
      </c>
      <c r="B2070" s="345" t="s">
        <v>33663</v>
      </c>
      <c r="C2070" s="346" t="s">
        <v>8</v>
      </c>
      <c r="D2070" s="347">
        <v>253.27</v>
      </c>
    </row>
    <row r="2071" spans="1:4" s="326" customFormat="1" ht="15.6" customHeight="1" x14ac:dyDescent="0.25">
      <c r="A2071" s="344" t="s">
        <v>33664</v>
      </c>
      <c r="B2071" s="345" t="s">
        <v>33665</v>
      </c>
      <c r="C2071" s="346" t="s">
        <v>8</v>
      </c>
      <c r="D2071" s="347">
        <v>321.27</v>
      </c>
    </row>
    <row r="2072" spans="1:4" s="326" customFormat="1" ht="15.6" customHeight="1" x14ac:dyDescent="0.25">
      <c r="A2072" s="344" t="s">
        <v>33666</v>
      </c>
      <c r="B2072" s="345" t="s">
        <v>33667</v>
      </c>
      <c r="C2072" s="346" t="s">
        <v>8</v>
      </c>
      <c r="D2072" s="347">
        <v>321.38</v>
      </c>
    </row>
    <row r="2073" spans="1:4" s="326" customFormat="1" ht="15.6" customHeight="1" x14ac:dyDescent="0.25">
      <c r="A2073" s="344" t="s">
        <v>33668</v>
      </c>
      <c r="B2073" s="345" t="s">
        <v>33669</v>
      </c>
      <c r="C2073" s="346" t="s">
        <v>8</v>
      </c>
      <c r="D2073" s="347">
        <v>373.33</v>
      </c>
    </row>
    <row r="2074" spans="1:4" s="326" customFormat="1" ht="15.6" customHeight="1" x14ac:dyDescent="0.25">
      <c r="A2074" s="344" t="s">
        <v>33670</v>
      </c>
      <c r="B2074" s="345" t="s">
        <v>33671</v>
      </c>
      <c r="C2074" s="346" t="s">
        <v>8</v>
      </c>
      <c r="D2074" s="347">
        <v>435.35</v>
      </c>
    </row>
    <row r="2075" spans="1:4" s="326" customFormat="1" ht="15.6" customHeight="1" x14ac:dyDescent="0.25">
      <c r="A2075" s="344" t="s">
        <v>33672</v>
      </c>
      <c r="B2075" s="345" t="s">
        <v>33673</v>
      </c>
      <c r="C2075" s="346" t="s">
        <v>8</v>
      </c>
      <c r="D2075" s="347">
        <v>366.08</v>
      </c>
    </row>
    <row r="2076" spans="1:4" s="326" customFormat="1" ht="15.6" customHeight="1" x14ac:dyDescent="0.25">
      <c r="A2076" s="344" t="s">
        <v>33674</v>
      </c>
      <c r="B2076" s="345" t="s">
        <v>33675</v>
      </c>
      <c r="C2076" s="346" t="s">
        <v>8</v>
      </c>
      <c r="D2076" s="347">
        <v>2069.5100000000002</v>
      </c>
    </row>
    <row r="2077" spans="1:4" s="326" customFormat="1" ht="15.6" customHeight="1" x14ac:dyDescent="0.25">
      <c r="A2077" s="344" t="s">
        <v>33676</v>
      </c>
      <c r="B2077" s="345" t="s">
        <v>33677</v>
      </c>
      <c r="C2077" s="346" t="s">
        <v>8</v>
      </c>
      <c r="D2077" s="347">
        <v>296.31</v>
      </c>
    </row>
    <row r="2078" spans="1:4" s="326" customFormat="1" ht="15.6" customHeight="1" x14ac:dyDescent="0.25">
      <c r="A2078" s="344" t="s">
        <v>33678</v>
      </c>
      <c r="B2078" s="345" t="s">
        <v>33679</v>
      </c>
      <c r="C2078" s="346"/>
      <c r="D2078" s="347"/>
    </row>
    <row r="2079" spans="1:4" s="326" customFormat="1" ht="15.6" customHeight="1" x14ac:dyDescent="0.25">
      <c r="A2079" s="344" t="s">
        <v>33680</v>
      </c>
      <c r="B2079" s="345" t="s">
        <v>33681</v>
      </c>
      <c r="C2079" s="346" t="s">
        <v>8</v>
      </c>
      <c r="D2079" s="347">
        <v>3646.77</v>
      </c>
    </row>
    <row r="2080" spans="1:4" s="326" customFormat="1" ht="15.6" customHeight="1" x14ac:dyDescent="0.25">
      <c r="A2080" s="344" t="s">
        <v>33682</v>
      </c>
      <c r="B2080" s="345" t="s">
        <v>33683</v>
      </c>
      <c r="C2080" s="346" t="s">
        <v>8</v>
      </c>
      <c r="D2080" s="347">
        <v>4265.0200000000004</v>
      </c>
    </row>
    <row r="2081" spans="1:4" s="326" customFormat="1" ht="15.6" customHeight="1" x14ac:dyDescent="0.25">
      <c r="A2081" s="344" t="s">
        <v>33684</v>
      </c>
      <c r="B2081" s="345" t="s">
        <v>33685</v>
      </c>
      <c r="C2081" s="346" t="s">
        <v>8</v>
      </c>
      <c r="D2081" s="347">
        <v>2792.56</v>
      </c>
    </row>
    <row r="2082" spans="1:4" s="326" customFormat="1" ht="15.6" customHeight="1" x14ac:dyDescent="0.25">
      <c r="A2082" s="344" t="s">
        <v>33686</v>
      </c>
      <c r="B2082" s="345" t="s">
        <v>33687</v>
      </c>
      <c r="C2082" s="346"/>
      <c r="D2082" s="347"/>
    </row>
    <row r="2083" spans="1:4" s="326" customFormat="1" ht="15.6" customHeight="1" x14ac:dyDescent="0.25">
      <c r="A2083" s="344" t="s">
        <v>33688</v>
      </c>
      <c r="B2083" s="345" t="s">
        <v>33689</v>
      </c>
      <c r="C2083" s="346" t="s">
        <v>8</v>
      </c>
      <c r="D2083" s="347">
        <v>365.63</v>
      </c>
    </row>
    <row r="2084" spans="1:4" s="326" customFormat="1" ht="15.6" customHeight="1" x14ac:dyDescent="0.25">
      <c r="A2084" s="344" t="s">
        <v>33690</v>
      </c>
      <c r="B2084" s="345" t="s">
        <v>33691</v>
      </c>
      <c r="C2084" s="346" t="s">
        <v>8</v>
      </c>
      <c r="D2084" s="347">
        <v>298.77999999999997</v>
      </c>
    </row>
    <row r="2085" spans="1:4" s="326" customFormat="1" ht="15.6" customHeight="1" x14ac:dyDescent="0.25">
      <c r="A2085" s="344" t="s">
        <v>33692</v>
      </c>
      <c r="B2085" s="345" t="s">
        <v>33693</v>
      </c>
      <c r="C2085" s="346" t="s">
        <v>8</v>
      </c>
      <c r="D2085" s="347">
        <v>611.96</v>
      </c>
    </row>
    <row r="2086" spans="1:4" s="326" customFormat="1" ht="15.6" customHeight="1" x14ac:dyDescent="0.25">
      <c r="A2086" s="344" t="s">
        <v>33694</v>
      </c>
      <c r="B2086" s="345" t="s">
        <v>33695</v>
      </c>
      <c r="C2086" s="346" t="s">
        <v>8</v>
      </c>
      <c r="D2086" s="347">
        <v>253.54</v>
      </c>
    </row>
    <row r="2087" spans="1:4" s="326" customFormat="1" ht="15.6" customHeight="1" x14ac:dyDescent="0.25">
      <c r="A2087" s="344" t="s">
        <v>33696</v>
      </c>
      <c r="B2087" s="345" t="s">
        <v>33697</v>
      </c>
      <c r="C2087" s="346"/>
      <c r="D2087" s="347"/>
    </row>
    <row r="2088" spans="1:4" s="326" customFormat="1" ht="15.6" customHeight="1" x14ac:dyDescent="0.25">
      <c r="A2088" s="344" t="s">
        <v>33698</v>
      </c>
      <c r="B2088" s="345" t="s">
        <v>33699</v>
      </c>
      <c r="C2088" s="346" t="s">
        <v>8</v>
      </c>
      <c r="D2088" s="347">
        <v>37.200000000000003</v>
      </c>
    </row>
    <row r="2089" spans="1:4" s="326" customFormat="1" ht="15.6" customHeight="1" x14ac:dyDescent="0.25">
      <c r="A2089" s="344" t="s">
        <v>33700</v>
      </c>
      <c r="B2089" s="345" t="s">
        <v>33701</v>
      </c>
      <c r="C2089" s="346" t="s">
        <v>8</v>
      </c>
      <c r="D2089" s="347">
        <v>48.38</v>
      </c>
    </row>
    <row r="2090" spans="1:4" s="326" customFormat="1" ht="15.6" customHeight="1" x14ac:dyDescent="0.25">
      <c r="A2090" s="344" t="s">
        <v>33702</v>
      </c>
      <c r="B2090" s="345" t="s">
        <v>33703</v>
      </c>
      <c r="C2090" s="346" t="s">
        <v>8</v>
      </c>
      <c r="D2090" s="347">
        <v>27.6</v>
      </c>
    </row>
    <row r="2091" spans="1:4" s="326" customFormat="1" ht="15.6" customHeight="1" x14ac:dyDescent="0.25">
      <c r="A2091" s="344" t="s">
        <v>33704</v>
      </c>
      <c r="B2091" s="345" t="s">
        <v>33705</v>
      </c>
      <c r="C2091" s="346" t="s">
        <v>8</v>
      </c>
      <c r="D2091" s="347">
        <v>21.69</v>
      </c>
    </row>
    <row r="2092" spans="1:4" s="326" customFormat="1" ht="15.6" customHeight="1" x14ac:dyDescent="0.25">
      <c r="A2092" s="344" t="s">
        <v>33706</v>
      </c>
      <c r="B2092" s="345" t="s">
        <v>33707</v>
      </c>
      <c r="C2092" s="346" t="s">
        <v>7</v>
      </c>
      <c r="D2092" s="347">
        <v>30.51</v>
      </c>
    </row>
    <row r="2093" spans="1:4" s="326" customFormat="1" ht="15.6" customHeight="1" x14ac:dyDescent="0.25">
      <c r="A2093" s="344" t="s">
        <v>33708</v>
      </c>
      <c r="B2093" s="345" t="s">
        <v>33709</v>
      </c>
      <c r="C2093" s="346" t="s">
        <v>7</v>
      </c>
      <c r="D2093" s="347">
        <v>61.01</v>
      </c>
    </row>
    <row r="2094" spans="1:4" s="326" customFormat="1" ht="15.6" customHeight="1" x14ac:dyDescent="0.25">
      <c r="A2094" s="344" t="s">
        <v>33710</v>
      </c>
      <c r="B2094" s="345" t="s">
        <v>33711</v>
      </c>
      <c r="C2094" s="346" t="s">
        <v>8</v>
      </c>
      <c r="D2094" s="347">
        <v>1163.8499999999999</v>
      </c>
    </row>
    <row r="2095" spans="1:4" s="326" customFormat="1" ht="15.6" customHeight="1" x14ac:dyDescent="0.25">
      <c r="A2095" s="344" t="s">
        <v>33712</v>
      </c>
      <c r="B2095" s="345" t="s">
        <v>33713</v>
      </c>
      <c r="C2095" s="346" t="s">
        <v>8</v>
      </c>
      <c r="D2095" s="347">
        <v>124.03</v>
      </c>
    </row>
    <row r="2096" spans="1:4" s="326" customFormat="1" ht="15.6" customHeight="1" x14ac:dyDescent="0.25">
      <c r="A2096" s="344" t="s">
        <v>33714</v>
      </c>
      <c r="B2096" s="345" t="s">
        <v>33715</v>
      </c>
      <c r="C2096" s="346" t="s">
        <v>7</v>
      </c>
      <c r="D2096" s="347">
        <v>562.48</v>
      </c>
    </row>
    <row r="2097" spans="1:4" s="326" customFormat="1" ht="15.6" customHeight="1" x14ac:dyDescent="0.25">
      <c r="A2097" s="344" t="s">
        <v>33716</v>
      </c>
      <c r="B2097" s="345" t="s">
        <v>33717</v>
      </c>
      <c r="C2097" s="346" t="s">
        <v>8</v>
      </c>
      <c r="D2097" s="347">
        <v>7872.11</v>
      </c>
    </row>
    <row r="2098" spans="1:4" s="326" customFormat="1" ht="15.6" customHeight="1" x14ac:dyDescent="0.25">
      <c r="A2098" s="344" t="s">
        <v>33718</v>
      </c>
      <c r="B2098" s="345" t="s">
        <v>33719</v>
      </c>
      <c r="C2098" s="346" t="s">
        <v>8</v>
      </c>
      <c r="D2098" s="347">
        <v>17246.27</v>
      </c>
    </row>
    <row r="2099" spans="1:4" s="326" customFormat="1" ht="15.6" customHeight="1" x14ac:dyDescent="0.25">
      <c r="A2099" s="344" t="s">
        <v>33720</v>
      </c>
      <c r="B2099" s="345" t="s">
        <v>33721</v>
      </c>
      <c r="C2099" s="346" t="s">
        <v>8</v>
      </c>
      <c r="D2099" s="347">
        <v>31246.67</v>
      </c>
    </row>
    <row r="2100" spans="1:4" s="326" customFormat="1" ht="15.6" customHeight="1" x14ac:dyDescent="0.25">
      <c r="A2100" s="344" t="s">
        <v>33722</v>
      </c>
      <c r="B2100" s="345" t="s">
        <v>33723</v>
      </c>
      <c r="C2100" s="346" t="s">
        <v>8</v>
      </c>
      <c r="D2100" s="347">
        <v>602.11</v>
      </c>
    </row>
    <row r="2101" spans="1:4" s="326" customFormat="1" ht="15.6" customHeight="1" x14ac:dyDescent="0.25">
      <c r="A2101" s="344" t="s">
        <v>33724</v>
      </c>
      <c r="B2101" s="345" t="s">
        <v>33725</v>
      </c>
      <c r="C2101" s="346"/>
      <c r="D2101" s="347"/>
    </row>
    <row r="2102" spans="1:4" s="326" customFormat="1" ht="15.6" customHeight="1" x14ac:dyDescent="0.25">
      <c r="A2102" s="344" t="s">
        <v>33726</v>
      </c>
      <c r="B2102" s="345" t="s">
        <v>33727</v>
      </c>
      <c r="C2102" s="346" t="s">
        <v>8</v>
      </c>
      <c r="D2102" s="347">
        <v>1037.1600000000001</v>
      </c>
    </row>
    <row r="2103" spans="1:4" s="326" customFormat="1" ht="15.6" customHeight="1" x14ac:dyDescent="0.25">
      <c r="A2103" s="344" t="s">
        <v>33728</v>
      </c>
      <c r="B2103" s="345" t="s">
        <v>33729</v>
      </c>
      <c r="C2103" s="346"/>
      <c r="D2103" s="347"/>
    </row>
    <row r="2104" spans="1:4" s="326" customFormat="1" ht="15.6" customHeight="1" x14ac:dyDescent="0.25">
      <c r="A2104" s="344" t="s">
        <v>33730</v>
      </c>
      <c r="B2104" s="345" t="s">
        <v>33731</v>
      </c>
      <c r="C2104" s="346" t="s">
        <v>8</v>
      </c>
      <c r="D2104" s="347">
        <v>604.61</v>
      </c>
    </row>
    <row r="2105" spans="1:4" s="326" customFormat="1" ht="15.6" customHeight="1" x14ac:dyDescent="0.25">
      <c r="A2105" s="344" t="s">
        <v>33732</v>
      </c>
      <c r="B2105" s="345" t="s">
        <v>33733</v>
      </c>
      <c r="C2105" s="346"/>
      <c r="D2105" s="347"/>
    </row>
    <row r="2106" spans="1:4" s="326" customFormat="1" ht="15.6" customHeight="1" x14ac:dyDescent="0.25">
      <c r="A2106" s="344" t="s">
        <v>33734</v>
      </c>
      <c r="B2106" s="345" t="s">
        <v>33735</v>
      </c>
      <c r="C2106" s="346" t="s">
        <v>8</v>
      </c>
      <c r="D2106" s="347">
        <v>70.41</v>
      </c>
    </row>
    <row r="2107" spans="1:4" s="326" customFormat="1" ht="15.6" customHeight="1" x14ac:dyDescent="0.25">
      <c r="A2107" s="344" t="s">
        <v>33736</v>
      </c>
      <c r="B2107" s="345" t="s">
        <v>33737</v>
      </c>
      <c r="C2107" s="346" t="s">
        <v>8</v>
      </c>
      <c r="D2107" s="347">
        <v>235.44</v>
      </c>
    </row>
    <row r="2108" spans="1:4" s="326" customFormat="1" ht="15.6" customHeight="1" x14ac:dyDescent="0.25">
      <c r="A2108" s="344" t="s">
        <v>33738</v>
      </c>
      <c r="B2108" s="345" t="s">
        <v>33739</v>
      </c>
      <c r="C2108" s="346" t="s">
        <v>8</v>
      </c>
      <c r="D2108" s="347">
        <v>692.06</v>
      </c>
    </row>
    <row r="2109" spans="1:4" s="326" customFormat="1" ht="15.6" customHeight="1" x14ac:dyDescent="0.25">
      <c r="A2109" s="344" t="s">
        <v>33740</v>
      </c>
      <c r="B2109" s="345" t="s">
        <v>33741</v>
      </c>
      <c r="C2109" s="346" t="s">
        <v>8</v>
      </c>
      <c r="D2109" s="347">
        <v>7761.8</v>
      </c>
    </row>
    <row r="2110" spans="1:4" s="326" customFormat="1" ht="15.6" customHeight="1" x14ac:dyDescent="0.25">
      <c r="A2110" s="344" t="s">
        <v>33742</v>
      </c>
      <c r="B2110" s="345" t="s">
        <v>33743</v>
      </c>
      <c r="C2110" s="346" t="s">
        <v>8</v>
      </c>
      <c r="D2110" s="347">
        <v>2780.75</v>
      </c>
    </row>
    <row r="2111" spans="1:4" s="326" customFormat="1" ht="15.6" customHeight="1" x14ac:dyDescent="0.25">
      <c r="A2111" s="344" t="s">
        <v>33744</v>
      </c>
      <c r="B2111" s="345" t="s">
        <v>33745</v>
      </c>
      <c r="C2111" s="346" t="s">
        <v>8</v>
      </c>
      <c r="D2111" s="347">
        <v>916.02</v>
      </c>
    </row>
    <row r="2112" spans="1:4" s="326" customFormat="1" ht="15.6" customHeight="1" x14ac:dyDescent="0.25">
      <c r="A2112" s="344" t="s">
        <v>33746</v>
      </c>
      <c r="B2112" s="345" t="s">
        <v>33747</v>
      </c>
      <c r="C2112" s="346"/>
      <c r="D2112" s="347"/>
    </row>
    <row r="2113" spans="1:4" s="326" customFormat="1" ht="15.6" customHeight="1" x14ac:dyDescent="0.25">
      <c r="A2113" s="344" t="s">
        <v>33748</v>
      </c>
      <c r="B2113" s="345" t="s">
        <v>33749</v>
      </c>
      <c r="C2113" s="346" t="s">
        <v>8</v>
      </c>
      <c r="D2113" s="347">
        <v>599.65</v>
      </c>
    </row>
    <row r="2114" spans="1:4" s="326" customFormat="1" ht="15.6" customHeight="1" x14ac:dyDescent="0.25">
      <c r="A2114" s="344" t="s">
        <v>33750</v>
      </c>
      <c r="B2114" s="345" t="s">
        <v>33751</v>
      </c>
      <c r="C2114" s="346" t="s">
        <v>8</v>
      </c>
      <c r="D2114" s="347">
        <v>507.97</v>
      </c>
    </row>
    <row r="2115" spans="1:4" s="326" customFormat="1" ht="15.6" customHeight="1" x14ac:dyDescent="0.25">
      <c r="A2115" s="344" t="s">
        <v>33752</v>
      </c>
      <c r="B2115" s="345" t="s">
        <v>33753</v>
      </c>
      <c r="C2115" s="346" t="s">
        <v>8</v>
      </c>
      <c r="D2115" s="347">
        <v>595.01</v>
      </c>
    </row>
    <row r="2116" spans="1:4" s="326" customFormat="1" ht="15.6" customHeight="1" x14ac:dyDescent="0.25">
      <c r="A2116" s="344" t="s">
        <v>33754</v>
      </c>
      <c r="B2116" s="345" t="s">
        <v>33755</v>
      </c>
      <c r="C2116" s="346" t="s">
        <v>8</v>
      </c>
      <c r="D2116" s="347">
        <v>509.57</v>
      </c>
    </row>
    <row r="2117" spans="1:4" s="326" customFormat="1" ht="15.6" customHeight="1" x14ac:dyDescent="0.25">
      <c r="A2117" s="344" t="s">
        <v>33756</v>
      </c>
      <c r="B2117" s="345" t="s">
        <v>33757</v>
      </c>
      <c r="C2117" s="346" t="s">
        <v>8</v>
      </c>
      <c r="D2117" s="347">
        <v>742.69</v>
      </c>
    </row>
    <row r="2118" spans="1:4" s="326" customFormat="1" ht="15.6" customHeight="1" x14ac:dyDescent="0.25">
      <c r="A2118" s="344" t="s">
        <v>33758</v>
      </c>
      <c r="B2118" s="345" t="s">
        <v>33759</v>
      </c>
      <c r="C2118" s="346" t="s">
        <v>29847</v>
      </c>
      <c r="D2118" s="347">
        <v>43408.84</v>
      </c>
    </row>
    <row r="2119" spans="1:4" s="326" customFormat="1" ht="15.6" customHeight="1" x14ac:dyDescent="0.25">
      <c r="A2119" s="344" t="s">
        <v>33760</v>
      </c>
      <c r="B2119" s="345" t="s">
        <v>33761</v>
      </c>
      <c r="C2119" s="346"/>
      <c r="D2119" s="347"/>
    </row>
    <row r="2120" spans="1:4" s="326" customFormat="1" ht="15.6" customHeight="1" x14ac:dyDescent="0.25">
      <c r="A2120" s="344" t="s">
        <v>33762</v>
      </c>
      <c r="B2120" s="345" t="s">
        <v>33763</v>
      </c>
      <c r="C2120" s="346"/>
      <c r="D2120" s="347"/>
    </row>
    <row r="2121" spans="1:4" s="326" customFormat="1" ht="15.6" customHeight="1" x14ac:dyDescent="0.25">
      <c r="A2121" s="344" t="s">
        <v>33764</v>
      </c>
      <c r="B2121" s="345" t="s">
        <v>33765</v>
      </c>
      <c r="C2121" s="346" t="s">
        <v>14</v>
      </c>
      <c r="D2121" s="347">
        <v>28.38</v>
      </c>
    </row>
    <row r="2122" spans="1:4" s="326" customFormat="1" ht="15.6" customHeight="1" x14ac:dyDescent="0.25">
      <c r="A2122" s="344" t="s">
        <v>33766</v>
      </c>
      <c r="B2122" s="345" t="s">
        <v>33767</v>
      </c>
      <c r="C2122" s="346" t="s">
        <v>14</v>
      </c>
      <c r="D2122" s="347">
        <v>35.729999999999997</v>
      </c>
    </row>
    <row r="2123" spans="1:4" s="326" customFormat="1" ht="15.6" customHeight="1" x14ac:dyDescent="0.25">
      <c r="A2123" s="344" t="s">
        <v>33768</v>
      </c>
      <c r="B2123" s="345" t="s">
        <v>33769</v>
      </c>
      <c r="C2123" s="346" t="s">
        <v>14</v>
      </c>
      <c r="D2123" s="347">
        <v>44.69</v>
      </c>
    </row>
    <row r="2124" spans="1:4" s="326" customFormat="1" ht="15.6" customHeight="1" x14ac:dyDescent="0.25">
      <c r="A2124" s="344" t="s">
        <v>33770</v>
      </c>
      <c r="B2124" s="345" t="s">
        <v>33771</v>
      </c>
      <c r="C2124" s="346" t="s">
        <v>14</v>
      </c>
      <c r="D2124" s="347">
        <v>48.44</v>
      </c>
    </row>
    <row r="2125" spans="1:4" s="326" customFormat="1" ht="15.6" customHeight="1" x14ac:dyDescent="0.25">
      <c r="A2125" s="344" t="s">
        <v>33772</v>
      </c>
      <c r="B2125" s="345" t="s">
        <v>33773</v>
      </c>
      <c r="C2125" s="346" t="s">
        <v>14</v>
      </c>
      <c r="D2125" s="347">
        <v>57.32</v>
      </c>
    </row>
    <row r="2126" spans="1:4" s="326" customFormat="1" ht="15.6" customHeight="1" x14ac:dyDescent="0.25">
      <c r="A2126" s="344" t="s">
        <v>33774</v>
      </c>
      <c r="B2126" s="345" t="s">
        <v>33775</v>
      </c>
      <c r="C2126" s="346" t="s">
        <v>14</v>
      </c>
      <c r="D2126" s="347">
        <v>73.510000000000005</v>
      </c>
    </row>
    <row r="2127" spans="1:4" s="326" customFormat="1" ht="15.6" customHeight="1" x14ac:dyDescent="0.25">
      <c r="A2127" s="344" t="s">
        <v>33776</v>
      </c>
      <c r="B2127" s="345" t="s">
        <v>33777</v>
      </c>
      <c r="C2127" s="346" t="s">
        <v>14</v>
      </c>
      <c r="D2127" s="347">
        <v>89.85</v>
      </c>
    </row>
    <row r="2128" spans="1:4" s="326" customFormat="1" ht="15.6" customHeight="1" x14ac:dyDescent="0.25">
      <c r="A2128" s="344" t="s">
        <v>33778</v>
      </c>
      <c r="B2128" s="345" t="s">
        <v>33779</v>
      </c>
      <c r="C2128" s="346" t="s">
        <v>14</v>
      </c>
      <c r="D2128" s="347">
        <v>118</v>
      </c>
    </row>
    <row r="2129" spans="1:4" s="326" customFormat="1" ht="15.6" customHeight="1" x14ac:dyDescent="0.25">
      <c r="A2129" s="344" t="s">
        <v>33780</v>
      </c>
      <c r="B2129" s="345" t="s">
        <v>33781</v>
      </c>
      <c r="C2129" s="346"/>
      <c r="D2129" s="347"/>
    </row>
    <row r="2130" spans="1:4" s="326" customFormat="1" ht="15.6" customHeight="1" x14ac:dyDescent="0.25">
      <c r="A2130" s="344" t="s">
        <v>33782</v>
      </c>
      <c r="B2130" s="345" t="s">
        <v>33783</v>
      </c>
      <c r="C2130" s="346" t="s">
        <v>14</v>
      </c>
      <c r="D2130" s="347">
        <v>40.299999999999997</v>
      </c>
    </row>
    <row r="2131" spans="1:4" s="326" customFormat="1" ht="15.6" customHeight="1" x14ac:dyDescent="0.25">
      <c r="A2131" s="344" t="s">
        <v>33784</v>
      </c>
      <c r="B2131" s="345" t="s">
        <v>33785</v>
      </c>
      <c r="C2131" s="346" t="s">
        <v>14</v>
      </c>
      <c r="D2131" s="347">
        <v>47.86</v>
      </c>
    </row>
    <row r="2132" spans="1:4" s="326" customFormat="1" ht="15.6" customHeight="1" x14ac:dyDescent="0.25">
      <c r="A2132" s="344" t="s">
        <v>33786</v>
      </c>
      <c r="B2132" s="345" t="s">
        <v>33787</v>
      </c>
      <c r="C2132" s="346" t="s">
        <v>14</v>
      </c>
      <c r="D2132" s="347">
        <v>71.400000000000006</v>
      </c>
    </row>
    <row r="2133" spans="1:4" s="326" customFormat="1" ht="15.6" customHeight="1" x14ac:dyDescent="0.25">
      <c r="A2133" s="344" t="s">
        <v>33788</v>
      </c>
      <c r="B2133" s="345" t="s">
        <v>33789</v>
      </c>
      <c r="C2133" s="346" t="s">
        <v>14</v>
      </c>
      <c r="D2133" s="347">
        <v>77.63</v>
      </c>
    </row>
    <row r="2134" spans="1:4" s="326" customFormat="1" ht="15.6" customHeight="1" x14ac:dyDescent="0.25">
      <c r="A2134" s="344" t="s">
        <v>33790</v>
      </c>
      <c r="B2134" s="345" t="s">
        <v>33791</v>
      </c>
      <c r="C2134" s="346" t="s">
        <v>14</v>
      </c>
      <c r="D2134" s="347">
        <v>89.82</v>
      </c>
    </row>
    <row r="2135" spans="1:4" s="326" customFormat="1" ht="15.6" customHeight="1" x14ac:dyDescent="0.25">
      <c r="A2135" s="344" t="s">
        <v>33792</v>
      </c>
      <c r="B2135" s="345" t="s">
        <v>33793</v>
      </c>
      <c r="C2135" s="346" t="s">
        <v>14</v>
      </c>
      <c r="D2135" s="347">
        <v>126.99</v>
      </c>
    </row>
    <row r="2136" spans="1:4" s="326" customFormat="1" ht="15.6" customHeight="1" x14ac:dyDescent="0.25">
      <c r="A2136" s="344" t="s">
        <v>33794</v>
      </c>
      <c r="B2136" s="345" t="s">
        <v>33795</v>
      </c>
      <c r="C2136" s="346" t="s">
        <v>14</v>
      </c>
      <c r="D2136" s="347">
        <v>143.41</v>
      </c>
    </row>
    <row r="2137" spans="1:4" s="326" customFormat="1" ht="15.6" customHeight="1" x14ac:dyDescent="0.25">
      <c r="A2137" s="344" t="s">
        <v>33796</v>
      </c>
      <c r="B2137" s="345" t="s">
        <v>33797</v>
      </c>
      <c r="C2137" s="346" t="s">
        <v>14</v>
      </c>
      <c r="D2137" s="347">
        <v>188.58</v>
      </c>
    </row>
    <row r="2138" spans="1:4" s="326" customFormat="1" ht="15.6" customHeight="1" x14ac:dyDescent="0.25">
      <c r="A2138" s="344" t="s">
        <v>33798</v>
      </c>
      <c r="B2138" s="345" t="s">
        <v>33799</v>
      </c>
      <c r="C2138" s="346"/>
      <c r="D2138" s="347"/>
    </row>
    <row r="2139" spans="1:4" s="326" customFormat="1" ht="15.6" customHeight="1" x14ac:dyDescent="0.25">
      <c r="A2139" s="344" t="s">
        <v>33800</v>
      </c>
      <c r="B2139" s="345" t="s">
        <v>33801</v>
      </c>
      <c r="C2139" s="346" t="s">
        <v>14</v>
      </c>
      <c r="D2139" s="347">
        <v>48.06</v>
      </c>
    </row>
    <row r="2140" spans="1:4" s="326" customFormat="1" ht="15.6" customHeight="1" x14ac:dyDescent="0.25">
      <c r="A2140" s="344" t="s">
        <v>33802</v>
      </c>
      <c r="B2140" s="345" t="s">
        <v>33803</v>
      </c>
      <c r="C2140" s="346" t="s">
        <v>14</v>
      </c>
      <c r="D2140" s="347">
        <v>58.64</v>
      </c>
    </row>
    <row r="2141" spans="1:4" s="326" customFormat="1" ht="15.6" customHeight="1" x14ac:dyDescent="0.25">
      <c r="A2141" s="344" t="s">
        <v>33804</v>
      </c>
      <c r="B2141" s="345" t="s">
        <v>33805</v>
      </c>
      <c r="C2141" s="346" t="s">
        <v>14</v>
      </c>
      <c r="D2141" s="347">
        <v>78.53</v>
      </c>
    </row>
    <row r="2142" spans="1:4" s="326" customFormat="1" ht="15.6" customHeight="1" x14ac:dyDescent="0.25">
      <c r="A2142" s="344" t="s">
        <v>33806</v>
      </c>
      <c r="B2142" s="345" t="s">
        <v>33807</v>
      </c>
      <c r="C2142" s="346" t="s">
        <v>14</v>
      </c>
      <c r="D2142" s="347">
        <v>91.52</v>
      </c>
    </row>
    <row r="2143" spans="1:4" s="326" customFormat="1" ht="15.6" customHeight="1" x14ac:dyDescent="0.25">
      <c r="A2143" s="344" t="s">
        <v>33808</v>
      </c>
      <c r="B2143" s="345" t="s">
        <v>33809</v>
      </c>
      <c r="C2143" s="346" t="s">
        <v>14</v>
      </c>
      <c r="D2143" s="347">
        <v>109.59</v>
      </c>
    </row>
    <row r="2144" spans="1:4" s="326" customFormat="1" ht="15.6" customHeight="1" x14ac:dyDescent="0.25">
      <c r="A2144" s="344" t="s">
        <v>33810</v>
      </c>
      <c r="B2144" s="345" t="s">
        <v>33811</v>
      </c>
      <c r="C2144" s="346" t="s">
        <v>14</v>
      </c>
      <c r="D2144" s="347">
        <v>144.37</v>
      </c>
    </row>
    <row r="2145" spans="1:4" s="326" customFormat="1" ht="15.6" customHeight="1" x14ac:dyDescent="0.25">
      <c r="A2145" s="344" t="s">
        <v>33812</v>
      </c>
      <c r="B2145" s="345" t="s">
        <v>33813</v>
      </c>
      <c r="C2145" s="346" t="s">
        <v>14</v>
      </c>
      <c r="D2145" s="347">
        <v>163.06</v>
      </c>
    </row>
    <row r="2146" spans="1:4" s="326" customFormat="1" ht="15.6" customHeight="1" x14ac:dyDescent="0.25">
      <c r="A2146" s="344" t="s">
        <v>33814</v>
      </c>
      <c r="B2146" s="345" t="s">
        <v>33815</v>
      </c>
      <c r="C2146" s="346" t="s">
        <v>14</v>
      </c>
      <c r="D2146" s="347">
        <v>206.24</v>
      </c>
    </row>
    <row r="2147" spans="1:4" s="326" customFormat="1" ht="15.6" customHeight="1" x14ac:dyDescent="0.25">
      <c r="A2147" s="344" t="s">
        <v>33816</v>
      </c>
      <c r="B2147" s="345" t="s">
        <v>33817</v>
      </c>
      <c r="C2147" s="346"/>
      <c r="D2147" s="347"/>
    </row>
    <row r="2148" spans="1:4" s="326" customFormat="1" ht="15.6" customHeight="1" x14ac:dyDescent="0.25">
      <c r="A2148" s="344" t="s">
        <v>33818</v>
      </c>
      <c r="B2148" s="345" t="s">
        <v>33819</v>
      </c>
      <c r="C2148" s="346" t="s">
        <v>14</v>
      </c>
      <c r="D2148" s="347">
        <v>43.28</v>
      </c>
    </row>
    <row r="2149" spans="1:4" s="326" customFormat="1" ht="15.6" customHeight="1" x14ac:dyDescent="0.25">
      <c r="A2149" s="344" t="s">
        <v>33820</v>
      </c>
      <c r="B2149" s="345" t="s">
        <v>33821</v>
      </c>
      <c r="C2149" s="346" t="s">
        <v>14</v>
      </c>
      <c r="D2149" s="347">
        <v>53.7</v>
      </c>
    </row>
    <row r="2150" spans="1:4" s="326" customFormat="1" ht="15.6" customHeight="1" x14ac:dyDescent="0.25">
      <c r="A2150" s="344" t="s">
        <v>33822</v>
      </c>
      <c r="B2150" s="345" t="s">
        <v>33823</v>
      </c>
      <c r="C2150" s="346" t="s">
        <v>14</v>
      </c>
      <c r="D2150" s="347">
        <v>67.27</v>
      </c>
    </row>
    <row r="2151" spans="1:4" s="326" customFormat="1" ht="15.6" customHeight="1" x14ac:dyDescent="0.25">
      <c r="A2151" s="344" t="s">
        <v>33824</v>
      </c>
      <c r="B2151" s="345" t="s">
        <v>33825</v>
      </c>
      <c r="C2151" s="346" t="s">
        <v>14</v>
      </c>
      <c r="D2151" s="347">
        <v>83.14</v>
      </c>
    </row>
    <row r="2152" spans="1:4" s="326" customFormat="1" ht="15.6" customHeight="1" x14ac:dyDescent="0.25">
      <c r="A2152" s="344" t="s">
        <v>33826</v>
      </c>
      <c r="B2152" s="345" t="s">
        <v>33827</v>
      </c>
      <c r="C2152" s="346" t="s">
        <v>14</v>
      </c>
      <c r="D2152" s="347">
        <v>99.82</v>
      </c>
    </row>
    <row r="2153" spans="1:4" s="326" customFormat="1" ht="15.6" customHeight="1" x14ac:dyDescent="0.25">
      <c r="A2153" s="344" t="s">
        <v>33828</v>
      </c>
      <c r="B2153" s="345" t="s">
        <v>33829</v>
      </c>
      <c r="C2153" s="346" t="s">
        <v>14</v>
      </c>
      <c r="D2153" s="347">
        <v>120.5</v>
      </c>
    </row>
    <row r="2154" spans="1:4" s="326" customFormat="1" ht="15.6" customHeight="1" x14ac:dyDescent="0.25">
      <c r="A2154" s="344" t="s">
        <v>33830</v>
      </c>
      <c r="B2154" s="345" t="s">
        <v>33831</v>
      </c>
      <c r="C2154" s="346" t="s">
        <v>14</v>
      </c>
      <c r="D2154" s="347">
        <v>163.16999999999999</v>
      </c>
    </row>
    <row r="2155" spans="1:4" s="326" customFormat="1" ht="15.6" customHeight="1" x14ac:dyDescent="0.25">
      <c r="A2155" s="344" t="s">
        <v>33832</v>
      </c>
      <c r="B2155" s="345" t="s">
        <v>33833</v>
      </c>
      <c r="C2155" s="346" t="s">
        <v>14</v>
      </c>
      <c r="D2155" s="347">
        <v>200.46</v>
      </c>
    </row>
    <row r="2156" spans="1:4" s="326" customFormat="1" ht="15.6" customHeight="1" x14ac:dyDescent="0.25">
      <c r="A2156" s="344" t="s">
        <v>33834</v>
      </c>
      <c r="B2156" s="345" t="s">
        <v>33835</v>
      </c>
      <c r="C2156" s="346" t="s">
        <v>14</v>
      </c>
      <c r="D2156" s="347">
        <v>294.06</v>
      </c>
    </row>
    <row r="2157" spans="1:4" s="326" customFormat="1" ht="15.6" customHeight="1" x14ac:dyDescent="0.25">
      <c r="A2157" s="344" t="s">
        <v>33836</v>
      </c>
      <c r="B2157" s="345" t="s">
        <v>33837</v>
      </c>
      <c r="C2157" s="346"/>
      <c r="D2157" s="347"/>
    </row>
    <row r="2158" spans="1:4" s="326" customFormat="1" ht="15.6" customHeight="1" x14ac:dyDescent="0.25">
      <c r="A2158" s="344" t="s">
        <v>33838</v>
      </c>
      <c r="B2158" s="345" t="s">
        <v>33839</v>
      </c>
      <c r="C2158" s="346" t="s">
        <v>29847</v>
      </c>
      <c r="D2158" s="347">
        <v>19.38</v>
      </c>
    </row>
    <row r="2159" spans="1:4" s="326" customFormat="1" ht="15.6" customHeight="1" x14ac:dyDescent="0.25">
      <c r="A2159" s="344" t="s">
        <v>33840</v>
      </c>
      <c r="B2159" s="345" t="s">
        <v>33841</v>
      </c>
      <c r="C2159" s="346" t="s">
        <v>14</v>
      </c>
      <c r="D2159" s="347">
        <v>8.4600000000000009</v>
      </c>
    </row>
    <row r="2160" spans="1:4" s="326" customFormat="1" ht="15.6" customHeight="1" x14ac:dyDescent="0.25">
      <c r="A2160" s="344" t="s">
        <v>33842</v>
      </c>
      <c r="B2160" s="345" t="s">
        <v>33843</v>
      </c>
      <c r="C2160" s="346" t="s">
        <v>8</v>
      </c>
      <c r="D2160" s="347">
        <v>7.37</v>
      </c>
    </row>
    <row r="2161" spans="1:4" s="326" customFormat="1" ht="15.6" customHeight="1" x14ac:dyDescent="0.25">
      <c r="A2161" s="344" t="s">
        <v>33844</v>
      </c>
      <c r="B2161" s="345" t="s">
        <v>33845</v>
      </c>
      <c r="C2161" s="346" t="s">
        <v>8</v>
      </c>
      <c r="D2161" s="347">
        <v>10.29</v>
      </c>
    </row>
    <row r="2162" spans="1:4" s="326" customFormat="1" ht="15.6" customHeight="1" x14ac:dyDescent="0.25">
      <c r="A2162" s="344" t="s">
        <v>33846</v>
      </c>
      <c r="B2162" s="345" t="s">
        <v>33847</v>
      </c>
      <c r="C2162" s="346" t="s">
        <v>8</v>
      </c>
      <c r="D2162" s="347">
        <v>10.37</v>
      </c>
    </row>
    <row r="2163" spans="1:4" s="326" customFormat="1" ht="15.6" customHeight="1" x14ac:dyDescent="0.25">
      <c r="A2163" s="344" t="s">
        <v>33848</v>
      </c>
      <c r="B2163" s="345" t="s">
        <v>33849</v>
      </c>
      <c r="C2163" s="346" t="s">
        <v>8</v>
      </c>
      <c r="D2163" s="347">
        <v>9.14</v>
      </c>
    </row>
    <row r="2164" spans="1:4" s="326" customFormat="1" ht="15.6" customHeight="1" x14ac:dyDescent="0.25">
      <c r="A2164" s="344" t="s">
        <v>33850</v>
      </c>
      <c r="B2164" s="345" t="s">
        <v>33851</v>
      </c>
      <c r="C2164" s="346" t="s">
        <v>14</v>
      </c>
      <c r="D2164" s="347">
        <v>19.55</v>
      </c>
    </row>
    <row r="2165" spans="1:4" s="326" customFormat="1" ht="15.6" customHeight="1" x14ac:dyDescent="0.25">
      <c r="A2165" s="344" t="s">
        <v>33852</v>
      </c>
      <c r="B2165" s="345" t="s">
        <v>33853</v>
      </c>
      <c r="C2165" s="346" t="s">
        <v>14</v>
      </c>
      <c r="D2165" s="347">
        <v>16.28</v>
      </c>
    </row>
    <row r="2166" spans="1:4" s="326" customFormat="1" ht="15.6" customHeight="1" x14ac:dyDescent="0.25">
      <c r="A2166" s="344" t="s">
        <v>33854</v>
      </c>
      <c r="B2166" s="345" t="s">
        <v>33855</v>
      </c>
      <c r="C2166" s="346" t="s">
        <v>14</v>
      </c>
      <c r="D2166" s="347">
        <v>11.42</v>
      </c>
    </row>
    <row r="2167" spans="1:4" s="326" customFormat="1" ht="15.6" customHeight="1" x14ac:dyDescent="0.25">
      <c r="A2167" s="344" t="s">
        <v>33856</v>
      </c>
      <c r="B2167" s="345" t="s">
        <v>33857</v>
      </c>
      <c r="C2167" s="346" t="s">
        <v>14</v>
      </c>
      <c r="D2167" s="347">
        <v>15.88</v>
      </c>
    </row>
    <row r="2168" spans="1:4" s="326" customFormat="1" ht="15.6" customHeight="1" x14ac:dyDescent="0.25">
      <c r="A2168" s="344" t="s">
        <v>33858</v>
      </c>
      <c r="B2168" s="345" t="s">
        <v>33859</v>
      </c>
      <c r="C2168" s="346" t="s">
        <v>14</v>
      </c>
      <c r="D2168" s="347">
        <v>47.88</v>
      </c>
    </row>
    <row r="2169" spans="1:4" s="326" customFormat="1" ht="15.6" customHeight="1" x14ac:dyDescent="0.25">
      <c r="A2169" s="344" t="s">
        <v>33860</v>
      </c>
      <c r="B2169" s="345" t="s">
        <v>33861</v>
      </c>
      <c r="C2169" s="346" t="s">
        <v>14</v>
      </c>
      <c r="D2169" s="347">
        <v>77.95</v>
      </c>
    </row>
    <row r="2170" spans="1:4" s="326" customFormat="1" ht="15.6" customHeight="1" x14ac:dyDescent="0.25">
      <c r="A2170" s="344" t="s">
        <v>33862</v>
      </c>
      <c r="B2170" s="345" t="s">
        <v>33863</v>
      </c>
      <c r="C2170" s="346" t="s">
        <v>14</v>
      </c>
      <c r="D2170" s="347">
        <v>49.58</v>
      </c>
    </row>
    <row r="2171" spans="1:4" s="326" customFormat="1" ht="15.6" customHeight="1" x14ac:dyDescent="0.25">
      <c r="A2171" s="344" t="s">
        <v>33864</v>
      </c>
      <c r="B2171" s="345" t="s">
        <v>33865</v>
      </c>
      <c r="C2171" s="346" t="s">
        <v>14</v>
      </c>
      <c r="D2171" s="347">
        <v>72.12</v>
      </c>
    </row>
    <row r="2172" spans="1:4" s="326" customFormat="1" ht="15.6" customHeight="1" x14ac:dyDescent="0.25">
      <c r="A2172" s="344" t="s">
        <v>33866</v>
      </c>
      <c r="B2172" s="345" t="s">
        <v>33867</v>
      </c>
      <c r="C2172" s="346" t="s">
        <v>14</v>
      </c>
      <c r="D2172" s="347">
        <v>112.8</v>
      </c>
    </row>
    <row r="2173" spans="1:4" s="326" customFormat="1" ht="15.6" customHeight="1" x14ac:dyDescent="0.25">
      <c r="A2173" s="344" t="s">
        <v>33868</v>
      </c>
      <c r="B2173" s="345" t="s">
        <v>33869</v>
      </c>
      <c r="C2173" s="346" t="s">
        <v>14</v>
      </c>
      <c r="D2173" s="347">
        <v>125.56</v>
      </c>
    </row>
    <row r="2174" spans="1:4" s="326" customFormat="1" ht="15.6" customHeight="1" x14ac:dyDescent="0.25">
      <c r="A2174" s="344" t="s">
        <v>33870</v>
      </c>
      <c r="B2174" s="345" t="s">
        <v>33871</v>
      </c>
      <c r="C2174" s="346" t="s">
        <v>8</v>
      </c>
      <c r="D2174" s="347">
        <v>10.89</v>
      </c>
    </row>
    <row r="2175" spans="1:4" s="326" customFormat="1" ht="15.6" customHeight="1" x14ac:dyDescent="0.25">
      <c r="A2175" s="344" t="s">
        <v>33872</v>
      </c>
      <c r="B2175" s="345" t="s">
        <v>33873</v>
      </c>
      <c r="C2175" s="346" t="s">
        <v>8</v>
      </c>
      <c r="D2175" s="347">
        <v>12.32</v>
      </c>
    </row>
    <row r="2176" spans="1:4" s="326" customFormat="1" ht="15.6" customHeight="1" x14ac:dyDescent="0.25">
      <c r="A2176" s="344" t="s">
        <v>33874</v>
      </c>
      <c r="B2176" s="345" t="s">
        <v>33875</v>
      </c>
      <c r="C2176" s="346" t="s">
        <v>8</v>
      </c>
      <c r="D2176" s="347">
        <v>12.32</v>
      </c>
    </row>
    <row r="2177" spans="1:4" s="326" customFormat="1" ht="15.6" customHeight="1" x14ac:dyDescent="0.25">
      <c r="A2177" s="344" t="s">
        <v>33876</v>
      </c>
      <c r="B2177" s="345" t="s">
        <v>33877</v>
      </c>
      <c r="C2177" s="346" t="s">
        <v>8</v>
      </c>
      <c r="D2177" s="347">
        <v>8.7200000000000006</v>
      </c>
    </row>
    <row r="2178" spans="1:4" s="326" customFormat="1" ht="15.6" customHeight="1" x14ac:dyDescent="0.25">
      <c r="A2178" s="344" t="s">
        <v>33878</v>
      </c>
      <c r="B2178" s="345" t="s">
        <v>33879</v>
      </c>
      <c r="C2178" s="346" t="s">
        <v>8</v>
      </c>
      <c r="D2178" s="347">
        <v>14.87</v>
      </c>
    </row>
    <row r="2179" spans="1:4" s="326" customFormat="1" ht="15.6" customHeight="1" x14ac:dyDescent="0.25">
      <c r="A2179" s="344" t="s">
        <v>33880</v>
      </c>
      <c r="B2179" s="345" t="s">
        <v>33881</v>
      </c>
      <c r="C2179" s="346"/>
      <c r="D2179" s="347"/>
    </row>
    <row r="2180" spans="1:4" s="326" customFormat="1" ht="15.6" customHeight="1" x14ac:dyDescent="0.25">
      <c r="A2180" s="344" t="s">
        <v>33882</v>
      </c>
      <c r="B2180" s="345" t="s">
        <v>33883</v>
      </c>
      <c r="C2180" s="346" t="s">
        <v>14</v>
      </c>
      <c r="D2180" s="347">
        <v>73.010000000000005</v>
      </c>
    </row>
    <row r="2181" spans="1:4" s="326" customFormat="1" ht="15.6" customHeight="1" x14ac:dyDescent="0.25">
      <c r="A2181" s="344" t="s">
        <v>33884</v>
      </c>
      <c r="B2181" s="345" t="s">
        <v>33885</v>
      </c>
      <c r="C2181" s="346" t="s">
        <v>14</v>
      </c>
      <c r="D2181" s="347">
        <v>99.05</v>
      </c>
    </row>
    <row r="2182" spans="1:4" s="326" customFormat="1" ht="15.6" customHeight="1" x14ac:dyDescent="0.25">
      <c r="A2182" s="344" t="s">
        <v>33886</v>
      </c>
      <c r="B2182" s="345" t="s">
        <v>33887</v>
      </c>
      <c r="C2182" s="346" t="s">
        <v>8</v>
      </c>
      <c r="D2182" s="347">
        <v>62.42</v>
      </c>
    </row>
    <row r="2183" spans="1:4" s="326" customFormat="1" ht="15.6" customHeight="1" x14ac:dyDescent="0.25">
      <c r="A2183" s="344" t="s">
        <v>33888</v>
      </c>
      <c r="B2183" s="345" t="s">
        <v>33889</v>
      </c>
      <c r="C2183" s="346" t="s">
        <v>8</v>
      </c>
      <c r="D2183" s="347">
        <v>166.93</v>
      </c>
    </row>
    <row r="2184" spans="1:4" s="326" customFormat="1" ht="15.6" customHeight="1" x14ac:dyDescent="0.25">
      <c r="A2184" s="344" t="s">
        <v>33890</v>
      </c>
      <c r="B2184" s="345" t="s">
        <v>33891</v>
      </c>
      <c r="C2184" s="346" t="s">
        <v>8</v>
      </c>
      <c r="D2184" s="347">
        <v>227.24</v>
      </c>
    </row>
    <row r="2185" spans="1:4" s="326" customFormat="1" ht="15.6" customHeight="1" x14ac:dyDescent="0.25">
      <c r="A2185" s="344" t="s">
        <v>33892</v>
      </c>
      <c r="B2185" s="345" t="s">
        <v>33893</v>
      </c>
      <c r="C2185" s="346" t="s">
        <v>8</v>
      </c>
      <c r="D2185" s="347">
        <v>204.71</v>
      </c>
    </row>
    <row r="2186" spans="1:4" s="326" customFormat="1" ht="15.6" customHeight="1" x14ac:dyDescent="0.25">
      <c r="A2186" s="344" t="s">
        <v>33894</v>
      </c>
      <c r="B2186" s="345" t="s">
        <v>33895</v>
      </c>
      <c r="C2186" s="346" t="s">
        <v>8</v>
      </c>
      <c r="D2186" s="347">
        <v>236.64</v>
      </c>
    </row>
    <row r="2187" spans="1:4" s="326" customFormat="1" ht="15.6" customHeight="1" x14ac:dyDescent="0.25">
      <c r="A2187" s="344" t="s">
        <v>33896</v>
      </c>
      <c r="B2187" s="345" t="s">
        <v>33897</v>
      </c>
      <c r="C2187" s="346" t="s">
        <v>8</v>
      </c>
      <c r="D2187" s="347">
        <v>412.47</v>
      </c>
    </row>
    <row r="2188" spans="1:4" s="326" customFormat="1" ht="15.6" customHeight="1" x14ac:dyDescent="0.25">
      <c r="A2188" s="344" t="s">
        <v>33898</v>
      </c>
      <c r="B2188" s="345" t="s">
        <v>33899</v>
      </c>
      <c r="C2188" s="346" t="s">
        <v>8</v>
      </c>
      <c r="D2188" s="347">
        <v>9.34</v>
      </c>
    </row>
    <row r="2189" spans="1:4" s="326" customFormat="1" ht="15.6" customHeight="1" x14ac:dyDescent="0.25">
      <c r="A2189" s="344" t="s">
        <v>33900</v>
      </c>
      <c r="B2189" s="345" t="s">
        <v>33901</v>
      </c>
      <c r="C2189" s="346"/>
      <c r="D2189" s="347"/>
    </row>
    <row r="2190" spans="1:4" s="326" customFormat="1" ht="15.6" customHeight="1" x14ac:dyDescent="0.25">
      <c r="A2190" s="344" t="s">
        <v>33902</v>
      </c>
      <c r="B2190" s="345" t="s">
        <v>33903</v>
      </c>
      <c r="C2190" s="346" t="s">
        <v>14</v>
      </c>
      <c r="D2190" s="347">
        <v>296.49</v>
      </c>
    </row>
    <row r="2191" spans="1:4" s="326" customFormat="1" ht="15.6" customHeight="1" x14ac:dyDescent="0.25">
      <c r="A2191" s="344" t="s">
        <v>33904</v>
      </c>
      <c r="B2191" s="345" t="s">
        <v>33905</v>
      </c>
      <c r="C2191" s="346" t="s">
        <v>14</v>
      </c>
      <c r="D2191" s="347">
        <v>333.31</v>
      </c>
    </row>
    <row r="2192" spans="1:4" s="326" customFormat="1" ht="15.6" customHeight="1" x14ac:dyDescent="0.25">
      <c r="A2192" s="344" t="s">
        <v>33906</v>
      </c>
      <c r="B2192" s="345" t="s">
        <v>33907</v>
      </c>
      <c r="C2192" s="346" t="s">
        <v>14</v>
      </c>
      <c r="D2192" s="347">
        <v>392.4</v>
      </c>
    </row>
    <row r="2193" spans="1:4" s="326" customFormat="1" ht="15.6" customHeight="1" x14ac:dyDescent="0.25">
      <c r="A2193" s="344" t="s">
        <v>33908</v>
      </c>
      <c r="B2193" s="345" t="s">
        <v>33909</v>
      </c>
      <c r="C2193" s="346" t="s">
        <v>14</v>
      </c>
      <c r="D2193" s="347">
        <v>359.87</v>
      </c>
    </row>
    <row r="2194" spans="1:4" s="326" customFormat="1" ht="15.6" customHeight="1" x14ac:dyDescent="0.25">
      <c r="A2194" s="344" t="s">
        <v>33910</v>
      </c>
      <c r="B2194" s="345" t="s">
        <v>33911</v>
      </c>
      <c r="C2194" s="346" t="s">
        <v>14</v>
      </c>
      <c r="D2194" s="347">
        <v>451.46</v>
      </c>
    </row>
    <row r="2195" spans="1:4" s="326" customFormat="1" ht="15.6" customHeight="1" x14ac:dyDescent="0.25">
      <c r="A2195" s="344" t="s">
        <v>33912</v>
      </c>
      <c r="B2195" s="345" t="s">
        <v>33913</v>
      </c>
      <c r="C2195" s="346"/>
      <c r="D2195" s="347"/>
    </row>
    <row r="2196" spans="1:4" s="326" customFormat="1" ht="15.6" customHeight="1" x14ac:dyDescent="0.25">
      <c r="A2196" s="344" t="s">
        <v>33914</v>
      </c>
      <c r="B2196" s="345" t="s">
        <v>33915</v>
      </c>
      <c r="C2196" s="346" t="s">
        <v>14</v>
      </c>
      <c r="D2196" s="347">
        <v>8.61</v>
      </c>
    </row>
    <row r="2197" spans="1:4" s="326" customFormat="1" ht="15.6" customHeight="1" x14ac:dyDescent="0.25">
      <c r="A2197" s="344" t="s">
        <v>33916</v>
      </c>
      <c r="B2197" s="345" t="s">
        <v>33917</v>
      </c>
      <c r="C2197" s="346" t="s">
        <v>14</v>
      </c>
      <c r="D2197" s="347">
        <v>8.77</v>
      </c>
    </row>
    <row r="2198" spans="1:4" s="326" customFormat="1" ht="15.6" customHeight="1" x14ac:dyDescent="0.25">
      <c r="A2198" s="344" t="s">
        <v>33918</v>
      </c>
      <c r="B2198" s="345" t="s">
        <v>33919</v>
      </c>
      <c r="C2198" s="346" t="s">
        <v>14</v>
      </c>
      <c r="D2198" s="347">
        <v>10.18</v>
      </c>
    </row>
    <row r="2199" spans="1:4" s="326" customFormat="1" ht="15.6" customHeight="1" x14ac:dyDescent="0.25">
      <c r="A2199" s="344" t="s">
        <v>33920</v>
      </c>
      <c r="B2199" s="345" t="s">
        <v>33921</v>
      </c>
      <c r="C2199" s="346" t="s">
        <v>14</v>
      </c>
      <c r="D2199" s="347">
        <v>16.88</v>
      </c>
    </row>
    <row r="2200" spans="1:4" s="326" customFormat="1" ht="15.6" customHeight="1" x14ac:dyDescent="0.25">
      <c r="A2200" s="344" t="s">
        <v>33922</v>
      </c>
      <c r="B2200" s="345" t="s">
        <v>33923</v>
      </c>
      <c r="C2200" s="346" t="s">
        <v>14</v>
      </c>
      <c r="D2200" s="347">
        <v>20.6</v>
      </c>
    </row>
    <row r="2201" spans="1:4" s="326" customFormat="1" ht="15.6" customHeight="1" x14ac:dyDescent="0.25">
      <c r="A2201" s="344" t="s">
        <v>33924</v>
      </c>
      <c r="B2201" s="345" t="s">
        <v>33925</v>
      </c>
      <c r="C2201" s="346" t="s">
        <v>14</v>
      </c>
      <c r="D2201" s="347">
        <v>23.62</v>
      </c>
    </row>
    <row r="2202" spans="1:4" s="326" customFormat="1" ht="15.6" customHeight="1" x14ac:dyDescent="0.25">
      <c r="A2202" s="344" t="s">
        <v>33926</v>
      </c>
      <c r="B2202" s="345" t="s">
        <v>33927</v>
      </c>
      <c r="C2202" s="346" t="s">
        <v>14</v>
      </c>
      <c r="D2202" s="347">
        <v>42.88</v>
      </c>
    </row>
    <row r="2203" spans="1:4" s="326" customFormat="1" ht="15.6" customHeight="1" x14ac:dyDescent="0.25">
      <c r="A2203" s="344" t="s">
        <v>33928</v>
      </c>
      <c r="B2203" s="345" t="s">
        <v>33929</v>
      </c>
      <c r="C2203" s="346"/>
      <c r="D2203" s="347"/>
    </row>
    <row r="2204" spans="1:4" s="326" customFormat="1" ht="15.6" customHeight="1" x14ac:dyDescent="0.25">
      <c r="A2204" s="344" t="s">
        <v>33930</v>
      </c>
      <c r="B2204" s="345" t="s">
        <v>33931</v>
      </c>
      <c r="C2204" s="346" t="s">
        <v>14</v>
      </c>
      <c r="D2204" s="347">
        <v>25.45</v>
      </c>
    </row>
    <row r="2205" spans="1:4" s="326" customFormat="1" ht="15.6" customHeight="1" x14ac:dyDescent="0.25">
      <c r="A2205" s="344" t="s">
        <v>33932</v>
      </c>
      <c r="B2205" s="345" t="s">
        <v>33933</v>
      </c>
      <c r="C2205" s="346" t="s">
        <v>14</v>
      </c>
      <c r="D2205" s="347">
        <v>27.21</v>
      </c>
    </row>
    <row r="2206" spans="1:4" s="326" customFormat="1" ht="15.6" customHeight="1" x14ac:dyDescent="0.25">
      <c r="A2206" s="344" t="s">
        <v>33934</v>
      </c>
      <c r="B2206" s="345" t="s">
        <v>33935</v>
      </c>
      <c r="C2206" s="346" t="s">
        <v>14</v>
      </c>
      <c r="D2206" s="347">
        <v>44.82</v>
      </c>
    </row>
    <row r="2207" spans="1:4" s="326" customFormat="1" ht="15.6" customHeight="1" x14ac:dyDescent="0.25">
      <c r="A2207" s="344" t="s">
        <v>33936</v>
      </c>
      <c r="B2207" s="345" t="s">
        <v>33937</v>
      </c>
      <c r="C2207" s="346" t="s">
        <v>8</v>
      </c>
      <c r="D2207" s="347">
        <v>16.75</v>
      </c>
    </row>
    <row r="2208" spans="1:4" s="326" customFormat="1" ht="15.6" customHeight="1" x14ac:dyDescent="0.25">
      <c r="A2208" s="344" t="s">
        <v>33938</v>
      </c>
      <c r="B2208" s="345" t="s">
        <v>33939</v>
      </c>
      <c r="C2208" s="346" t="s">
        <v>8</v>
      </c>
      <c r="D2208" s="347">
        <v>21.3</v>
      </c>
    </row>
    <row r="2209" spans="1:4" s="326" customFormat="1" ht="15.6" customHeight="1" x14ac:dyDescent="0.25">
      <c r="A2209" s="344" t="s">
        <v>33940</v>
      </c>
      <c r="B2209" s="345" t="s">
        <v>33941</v>
      </c>
      <c r="C2209" s="346" t="s">
        <v>8</v>
      </c>
      <c r="D2209" s="347">
        <v>62.81</v>
      </c>
    </row>
    <row r="2210" spans="1:4" s="326" customFormat="1" ht="15.6" customHeight="1" x14ac:dyDescent="0.25">
      <c r="A2210" s="344" t="s">
        <v>33942</v>
      </c>
      <c r="B2210" s="345" t="s">
        <v>33943</v>
      </c>
      <c r="C2210" s="346" t="s">
        <v>8</v>
      </c>
      <c r="D2210" s="347">
        <v>22.39</v>
      </c>
    </row>
    <row r="2211" spans="1:4" s="326" customFormat="1" ht="15.6" customHeight="1" x14ac:dyDescent="0.25">
      <c r="A2211" s="344" t="s">
        <v>33944</v>
      </c>
      <c r="B2211" s="345" t="s">
        <v>33945</v>
      </c>
      <c r="C2211" s="346" t="s">
        <v>8</v>
      </c>
      <c r="D2211" s="347">
        <v>42.44</v>
      </c>
    </row>
    <row r="2212" spans="1:4" s="326" customFormat="1" ht="15.6" customHeight="1" x14ac:dyDescent="0.25">
      <c r="A2212" s="344" t="s">
        <v>33946</v>
      </c>
      <c r="B2212" s="345" t="s">
        <v>33947</v>
      </c>
      <c r="C2212" s="346" t="s">
        <v>8</v>
      </c>
      <c r="D2212" s="347">
        <v>89.98</v>
      </c>
    </row>
    <row r="2213" spans="1:4" s="326" customFormat="1" ht="15.6" customHeight="1" x14ac:dyDescent="0.25">
      <c r="A2213" s="344" t="s">
        <v>33948</v>
      </c>
      <c r="B2213" s="345" t="s">
        <v>33949</v>
      </c>
      <c r="C2213" s="346"/>
      <c r="D2213" s="347"/>
    </row>
    <row r="2214" spans="1:4" s="326" customFormat="1" ht="15.6" customHeight="1" x14ac:dyDescent="0.25">
      <c r="A2214" s="344" t="s">
        <v>33950</v>
      </c>
      <c r="B2214" s="345" t="s">
        <v>33951</v>
      </c>
      <c r="C2214" s="346" t="s">
        <v>14</v>
      </c>
      <c r="D2214" s="347">
        <v>109.84</v>
      </c>
    </row>
    <row r="2215" spans="1:4" s="326" customFormat="1" ht="15.6" customHeight="1" x14ac:dyDescent="0.25">
      <c r="A2215" s="344" t="s">
        <v>33952</v>
      </c>
      <c r="B2215" s="345" t="s">
        <v>33953</v>
      </c>
      <c r="C2215" s="346" t="s">
        <v>8</v>
      </c>
      <c r="D2215" s="347">
        <v>134.9</v>
      </c>
    </row>
    <row r="2216" spans="1:4" s="326" customFormat="1" ht="15.6" customHeight="1" x14ac:dyDescent="0.25">
      <c r="A2216" s="344" t="s">
        <v>33954</v>
      </c>
      <c r="B2216" s="345" t="s">
        <v>33955</v>
      </c>
      <c r="C2216" s="346" t="s">
        <v>8</v>
      </c>
      <c r="D2216" s="347">
        <v>168.83</v>
      </c>
    </row>
    <row r="2217" spans="1:4" s="326" customFormat="1" ht="15.6" customHeight="1" x14ac:dyDescent="0.25">
      <c r="A2217" s="344" t="s">
        <v>33956</v>
      </c>
      <c r="B2217" s="345" t="s">
        <v>33957</v>
      </c>
      <c r="C2217" s="346" t="s">
        <v>8</v>
      </c>
      <c r="D2217" s="347">
        <v>39.56</v>
      </c>
    </row>
    <row r="2218" spans="1:4" s="326" customFormat="1" ht="15.6" customHeight="1" x14ac:dyDescent="0.25">
      <c r="A2218" s="344" t="s">
        <v>33958</v>
      </c>
      <c r="B2218" s="345" t="s">
        <v>33959</v>
      </c>
      <c r="C2218" s="346" t="s">
        <v>8</v>
      </c>
      <c r="D2218" s="347">
        <v>34.43</v>
      </c>
    </row>
    <row r="2219" spans="1:4" s="326" customFormat="1" ht="15.6" customHeight="1" x14ac:dyDescent="0.25">
      <c r="A2219" s="344" t="s">
        <v>33960</v>
      </c>
      <c r="B2219" s="345" t="s">
        <v>33961</v>
      </c>
      <c r="C2219" s="346" t="s">
        <v>8</v>
      </c>
      <c r="D2219" s="347">
        <v>23.06</v>
      </c>
    </row>
    <row r="2220" spans="1:4" s="326" customFormat="1" ht="15.6" customHeight="1" x14ac:dyDescent="0.25">
      <c r="A2220" s="344" t="s">
        <v>33962</v>
      </c>
      <c r="B2220" s="345" t="s">
        <v>33963</v>
      </c>
      <c r="C2220" s="346" t="s">
        <v>14</v>
      </c>
      <c r="D2220" s="347">
        <v>91.98</v>
      </c>
    </row>
    <row r="2221" spans="1:4" s="326" customFormat="1" ht="15.6" customHeight="1" x14ac:dyDescent="0.25">
      <c r="A2221" s="344" t="s">
        <v>33964</v>
      </c>
      <c r="B2221" s="345" t="s">
        <v>33965</v>
      </c>
      <c r="C2221" s="346" t="s">
        <v>8</v>
      </c>
      <c r="D2221" s="347">
        <v>115.32</v>
      </c>
    </row>
    <row r="2222" spans="1:4" s="326" customFormat="1" ht="15.6" customHeight="1" x14ac:dyDescent="0.25">
      <c r="A2222" s="344" t="s">
        <v>33966</v>
      </c>
      <c r="B2222" s="345" t="s">
        <v>33967</v>
      </c>
      <c r="C2222" s="346" t="s">
        <v>8</v>
      </c>
      <c r="D2222" s="347">
        <v>21.39</v>
      </c>
    </row>
    <row r="2223" spans="1:4" s="326" customFormat="1" ht="15.6" customHeight="1" x14ac:dyDescent="0.25">
      <c r="A2223" s="344" t="s">
        <v>33968</v>
      </c>
      <c r="B2223" s="345" t="s">
        <v>33969</v>
      </c>
      <c r="C2223" s="346" t="s">
        <v>8</v>
      </c>
      <c r="D2223" s="347">
        <v>106.28</v>
      </c>
    </row>
    <row r="2224" spans="1:4" s="326" customFormat="1" ht="15.6" customHeight="1" x14ac:dyDescent="0.25">
      <c r="A2224" s="344" t="s">
        <v>33970</v>
      </c>
      <c r="B2224" s="345" t="s">
        <v>33971</v>
      </c>
      <c r="C2224" s="346" t="s">
        <v>8</v>
      </c>
      <c r="D2224" s="347">
        <v>130.52000000000001</v>
      </c>
    </row>
    <row r="2225" spans="1:4" s="326" customFormat="1" ht="15.6" customHeight="1" x14ac:dyDescent="0.25">
      <c r="A2225" s="344" t="s">
        <v>33972</v>
      </c>
      <c r="B2225" s="345" t="s">
        <v>33973</v>
      </c>
      <c r="C2225" s="346" t="s">
        <v>8</v>
      </c>
      <c r="D2225" s="347">
        <v>561.74</v>
      </c>
    </row>
    <row r="2226" spans="1:4" s="326" customFormat="1" ht="15.6" customHeight="1" x14ac:dyDescent="0.25">
      <c r="A2226" s="344" t="s">
        <v>33974</v>
      </c>
      <c r="B2226" s="345" t="s">
        <v>33975</v>
      </c>
      <c r="C2226" s="346" t="s">
        <v>8</v>
      </c>
      <c r="D2226" s="347">
        <v>65.010000000000005</v>
      </c>
    </row>
    <row r="2227" spans="1:4" s="326" customFormat="1" ht="15.6" customHeight="1" x14ac:dyDescent="0.25">
      <c r="A2227" s="344" t="s">
        <v>33976</v>
      </c>
      <c r="B2227" s="345" t="s">
        <v>33977</v>
      </c>
      <c r="C2227" s="346"/>
      <c r="D2227" s="347"/>
    </row>
    <row r="2228" spans="1:4" s="326" customFormat="1" ht="15.6" customHeight="1" x14ac:dyDescent="0.25">
      <c r="A2228" s="344" t="s">
        <v>33978</v>
      </c>
      <c r="B2228" s="345" t="s">
        <v>33979</v>
      </c>
      <c r="C2228" s="346" t="s">
        <v>14</v>
      </c>
      <c r="D2228" s="347">
        <v>15.79</v>
      </c>
    </row>
    <row r="2229" spans="1:4" s="326" customFormat="1" ht="15.6" customHeight="1" x14ac:dyDescent="0.25">
      <c r="A2229" s="344" t="s">
        <v>33980</v>
      </c>
      <c r="B2229" s="345" t="s">
        <v>33981</v>
      </c>
      <c r="C2229" s="346" t="s">
        <v>14</v>
      </c>
      <c r="D2229" s="347">
        <v>15.59</v>
      </c>
    </row>
    <row r="2230" spans="1:4" s="326" customFormat="1" ht="15.6" customHeight="1" x14ac:dyDescent="0.25">
      <c r="A2230" s="344" t="s">
        <v>33982</v>
      </c>
      <c r="B2230" s="345" t="s">
        <v>33983</v>
      </c>
      <c r="C2230" s="346" t="s">
        <v>14</v>
      </c>
      <c r="D2230" s="347">
        <v>17.39</v>
      </c>
    </row>
    <row r="2231" spans="1:4" s="326" customFormat="1" ht="15.6" customHeight="1" x14ac:dyDescent="0.25">
      <c r="A2231" s="344" t="s">
        <v>33984</v>
      </c>
      <c r="B2231" s="345" t="s">
        <v>33985</v>
      </c>
      <c r="C2231" s="346" t="s">
        <v>14</v>
      </c>
      <c r="D2231" s="347">
        <v>16.02</v>
      </c>
    </row>
    <row r="2232" spans="1:4" s="326" customFormat="1" ht="15.6" customHeight="1" x14ac:dyDescent="0.25">
      <c r="A2232" s="344" t="s">
        <v>33986</v>
      </c>
      <c r="B2232" s="345" t="s">
        <v>33987</v>
      </c>
      <c r="C2232" s="346" t="s">
        <v>14</v>
      </c>
      <c r="D2232" s="347">
        <v>17.170000000000002</v>
      </c>
    </row>
    <row r="2233" spans="1:4" s="326" customFormat="1" ht="15.6" customHeight="1" x14ac:dyDescent="0.25">
      <c r="A2233" s="344" t="s">
        <v>33988</v>
      </c>
      <c r="B2233" s="345" t="s">
        <v>33989</v>
      </c>
      <c r="C2233" s="346"/>
      <c r="D2233" s="347"/>
    </row>
    <row r="2234" spans="1:4" s="326" customFormat="1" ht="15.6" customHeight="1" x14ac:dyDescent="0.25">
      <c r="A2234" s="344" t="s">
        <v>33990</v>
      </c>
      <c r="B2234" s="345" t="s">
        <v>33991</v>
      </c>
      <c r="C2234" s="346" t="s">
        <v>14</v>
      </c>
      <c r="D2234" s="347">
        <v>10.84</v>
      </c>
    </row>
    <row r="2235" spans="1:4" s="326" customFormat="1" ht="15.6" customHeight="1" x14ac:dyDescent="0.25">
      <c r="A2235" s="344" t="s">
        <v>33992</v>
      </c>
      <c r="B2235" s="345" t="s">
        <v>33993</v>
      </c>
      <c r="C2235" s="346" t="s">
        <v>14</v>
      </c>
      <c r="D2235" s="347">
        <v>17.350000000000001</v>
      </c>
    </row>
    <row r="2236" spans="1:4" s="326" customFormat="1" ht="15.6" customHeight="1" x14ac:dyDescent="0.25">
      <c r="A2236" s="344" t="s">
        <v>33994</v>
      </c>
      <c r="B2236" s="345" t="s">
        <v>33995</v>
      </c>
      <c r="C2236" s="346" t="s">
        <v>8</v>
      </c>
      <c r="D2236" s="347">
        <v>13.01</v>
      </c>
    </row>
    <row r="2237" spans="1:4" s="326" customFormat="1" ht="15.6" customHeight="1" x14ac:dyDescent="0.25">
      <c r="A2237" s="344" t="s">
        <v>33996</v>
      </c>
      <c r="B2237" s="345" t="s">
        <v>33997</v>
      </c>
      <c r="C2237" s="346" t="s">
        <v>14</v>
      </c>
      <c r="D2237" s="347">
        <v>43.37</v>
      </c>
    </row>
    <row r="2238" spans="1:4" s="326" customFormat="1" ht="15.6" customHeight="1" x14ac:dyDescent="0.25">
      <c r="A2238" s="344" t="s">
        <v>33998</v>
      </c>
      <c r="B2238" s="345" t="s">
        <v>33999</v>
      </c>
      <c r="C2238" s="346"/>
      <c r="D2238" s="347"/>
    </row>
    <row r="2239" spans="1:4" s="326" customFormat="1" ht="15.6" customHeight="1" x14ac:dyDescent="0.25">
      <c r="A2239" s="344" t="s">
        <v>34000</v>
      </c>
      <c r="B2239" s="345" t="s">
        <v>34001</v>
      </c>
      <c r="C2239" s="346" t="s">
        <v>14</v>
      </c>
      <c r="D2239" s="347">
        <v>73.040000000000006</v>
      </c>
    </row>
    <row r="2240" spans="1:4" s="326" customFormat="1" ht="15.6" customHeight="1" x14ac:dyDescent="0.25">
      <c r="A2240" s="344" t="s">
        <v>34002</v>
      </c>
      <c r="B2240" s="345" t="s">
        <v>34003</v>
      </c>
      <c r="C2240" s="346" t="s">
        <v>14</v>
      </c>
      <c r="D2240" s="347">
        <v>90.15</v>
      </c>
    </row>
    <row r="2241" spans="1:4" s="326" customFormat="1" ht="15.6" customHeight="1" x14ac:dyDescent="0.25">
      <c r="A2241" s="344" t="s">
        <v>34004</v>
      </c>
      <c r="B2241" s="345" t="s">
        <v>34005</v>
      </c>
      <c r="C2241" s="346" t="s">
        <v>14</v>
      </c>
      <c r="D2241" s="347">
        <v>107.24</v>
      </c>
    </row>
    <row r="2242" spans="1:4" s="326" customFormat="1" ht="15.6" customHeight="1" x14ac:dyDescent="0.25">
      <c r="A2242" s="344" t="s">
        <v>34006</v>
      </c>
      <c r="B2242" s="345" t="s">
        <v>34007</v>
      </c>
      <c r="C2242" s="346" t="s">
        <v>14</v>
      </c>
      <c r="D2242" s="347">
        <v>120.79</v>
      </c>
    </row>
    <row r="2243" spans="1:4" s="326" customFormat="1" ht="15.6" customHeight="1" x14ac:dyDescent="0.25">
      <c r="A2243" s="344" t="s">
        <v>34008</v>
      </c>
      <c r="B2243" s="345" t="s">
        <v>34009</v>
      </c>
      <c r="C2243" s="346" t="s">
        <v>14</v>
      </c>
      <c r="D2243" s="347">
        <v>127.52</v>
      </c>
    </row>
    <row r="2244" spans="1:4" s="326" customFormat="1" ht="15.6" customHeight="1" x14ac:dyDescent="0.25">
      <c r="A2244" s="344" t="s">
        <v>34010</v>
      </c>
      <c r="B2244" s="345" t="s">
        <v>34011</v>
      </c>
      <c r="C2244" s="346" t="s">
        <v>14</v>
      </c>
      <c r="D2244" s="347">
        <v>121.53</v>
      </c>
    </row>
    <row r="2245" spans="1:4" s="326" customFormat="1" ht="15.6" customHeight="1" x14ac:dyDescent="0.25">
      <c r="A2245" s="344" t="s">
        <v>34012</v>
      </c>
      <c r="B2245" s="345" t="s">
        <v>34013</v>
      </c>
      <c r="C2245" s="346" t="s">
        <v>14</v>
      </c>
      <c r="D2245" s="347">
        <v>143.16999999999999</v>
      </c>
    </row>
    <row r="2246" spans="1:4" s="326" customFormat="1" ht="15.6" customHeight="1" x14ac:dyDescent="0.25">
      <c r="A2246" s="344" t="s">
        <v>34014</v>
      </c>
      <c r="B2246" s="345" t="s">
        <v>34015</v>
      </c>
      <c r="C2246" s="346" t="s">
        <v>14</v>
      </c>
      <c r="D2246" s="347">
        <v>170.42</v>
      </c>
    </row>
    <row r="2247" spans="1:4" s="326" customFormat="1" ht="15.6" customHeight="1" x14ac:dyDescent="0.25">
      <c r="A2247" s="344" t="s">
        <v>34016</v>
      </c>
      <c r="B2247" s="345" t="s">
        <v>34017</v>
      </c>
      <c r="C2247" s="346" t="s">
        <v>14</v>
      </c>
      <c r="D2247" s="347">
        <v>188.92</v>
      </c>
    </row>
    <row r="2248" spans="1:4" s="326" customFormat="1" ht="15.6" customHeight="1" x14ac:dyDescent="0.25">
      <c r="A2248" s="344" t="s">
        <v>34018</v>
      </c>
      <c r="B2248" s="345" t="s">
        <v>34019</v>
      </c>
      <c r="C2248" s="346" t="s">
        <v>14</v>
      </c>
      <c r="D2248" s="347">
        <v>202.93</v>
      </c>
    </row>
    <row r="2249" spans="1:4" s="326" customFormat="1" ht="15.6" customHeight="1" x14ac:dyDescent="0.25">
      <c r="A2249" s="344" t="s">
        <v>34020</v>
      </c>
      <c r="B2249" s="345" t="s">
        <v>34021</v>
      </c>
      <c r="C2249" s="346" t="s">
        <v>14</v>
      </c>
      <c r="D2249" s="347">
        <v>314.20999999999998</v>
      </c>
    </row>
    <row r="2250" spans="1:4" s="326" customFormat="1" ht="15.6" customHeight="1" x14ac:dyDescent="0.25">
      <c r="A2250" s="344" t="s">
        <v>34022</v>
      </c>
      <c r="B2250" s="345" t="s">
        <v>34023</v>
      </c>
      <c r="C2250" s="346" t="s">
        <v>14</v>
      </c>
      <c r="D2250" s="347">
        <v>84.83</v>
      </c>
    </row>
    <row r="2251" spans="1:4" s="326" customFormat="1" ht="15.6" customHeight="1" x14ac:dyDescent="0.25">
      <c r="A2251" s="344" t="s">
        <v>34024</v>
      </c>
      <c r="B2251" s="345" t="s">
        <v>34025</v>
      </c>
      <c r="C2251" s="346" t="s">
        <v>14</v>
      </c>
      <c r="D2251" s="347">
        <v>104.2</v>
      </c>
    </row>
    <row r="2252" spans="1:4" s="326" customFormat="1" ht="15.6" customHeight="1" x14ac:dyDescent="0.25">
      <c r="A2252" s="344" t="s">
        <v>34026</v>
      </c>
      <c r="B2252" s="345" t="s">
        <v>34027</v>
      </c>
      <c r="C2252" s="346" t="s">
        <v>14</v>
      </c>
      <c r="D2252" s="347">
        <v>116.41</v>
      </c>
    </row>
    <row r="2253" spans="1:4" s="326" customFormat="1" ht="15.6" customHeight="1" x14ac:dyDescent="0.25">
      <c r="A2253" s="344" t="s">
        <v>34028</v>
      </c>
      <c r="B2253" s="345" t="s">
        <v>34029</v>
      </c>
      <c r="C2253" s="346" t="s">
        <v>14</v>
      </c>
      <c r="D2253" s="347">
        <v>131.85</v>
      </c>
    </row>
    <row r="2254" spans="1:4" s="326" customFormat="1" ht="15.6" customHeight="1" x14ac:dyDescent="0.25">
      <c r="A2254" s="344" t="s">
        <v>34030</v>
      </c>
      <c r="B2254" s="345" t="s">
        <v>34031</v>
      </c>
      <c r="C2254" s="346"/>
      <c r="D2254" s="347"/>
    </row>
    <row r="2255" spans="1:4" s="326" customFormat="1" ht="15.6" customHeight="1" x14ac:dyDescent="0.25">
      <c r="A2255" s="344" t="s">
        <v>34032</v>
      </c>
      <c r="B2255" s="345" t="s">
        <v>34033</v>
      </c>
      <c r="C2255" s="346" t="s">
        <v>14</v>
      </c>
      <c r="D2255" s="347">
        <v>143.03</v>
      </c>
    </row>
    <row r="2256" spans="1:4" s="326" customFormat="1" ht="15.6" customHeight="1" x14ac:dyDescent="0.25">
      <c r="A2256" s="344" t="s">
        <v>34034</v>
      </c>
      <c r="B2256" s="345" t="s">
        <v>34035</v>
      </c>
      <c r="C2256" s="346" t="s">
        <v>14</v>
      </c>
      <c r="D2256" s="347">
        <v>159.22</v>
      </c>
    </row>
    <row r="2257" spans="1:4" s="326" customFormat="1" ht="15.6" customHeight="1" x14ac:dyDescent="0.25">
      <c r="A2257" s="344" t="s">
        <v>34036</v>
      </c>
      <c r="B2257" s="345" t="s">
        <v>34037</v>
      </c>
      <c r="C2257" s="346" t="s">
        <v>14</v>
      </c>
      <c r="D2257" s="347">
        <v>174.15</v>
      </c>
    </row>
    <row r="2258" spans="1:4" s="326" customFormat="1" ht="15.6" customHeight="1" x14ac:dyDescent="0.25">
      <c r="A2258" s="344" t="s">
        <v>34038</v>
      </c>
      <c r="B2258" s="345" t="s">
        <v>34039</v>
      </c>
      <c r="C2258" s="346" t="s">
        <v>14</v>
      </c>
      <c r="D2258" s="347">
        <v>201.23</v>
      </c>
    </row>
    <row r="2259" spans="1:4" s="326" customFormat="1" ht="15.6" customHeight="1" x14ac:dyDescent="0.25">
      <c r="A2259" s="344" t="s">
        <v>34040</v>
      </c>
      <c r="B2259" s="345" t="s">
        <v>34041</v>
      </c>
      <c r="C2259" s="346" t="s">
        <v>14</v>
      </c>
      <c r="D2259" s="347">
        <v>268.70999999999998</v>
      </c>
    </row>
    <row r="2260" spans="1:4" s="326" customFormat="1" ht="15.6" customHeight="1" x14ac:dyDescent="0.25">
      <c r="A2260" s="344" t="s">
        <v>34042</v>
      </c>
      <c r="B2260" s="345" t="s">
        <v>34043</v>
      </c>
      <c r="C2260" s="346" t="s">
        <v>14</v>
      </c>
      <c r="D2260" s="347">
        <v>23.78</v>
      </c>
    </row>
    <row r="2261" spans="1:4" s="326" customFormat="1" ht="15.6" customHeight="1" x14ac:dyDescent="0.25">
      <c r="A2261" s="344" t="s">
        <v>34044</v>
      </c>
      <c r="B2261" s="345" t="s">
        <v>34045</v>
      </c>
      <c r="C2261" s="346" t="s">
        <v>14</v>
      </c>
      <c r="D2261" s="347">
        <v>49.14</v>
      </c>
    </row>
    <row r="2262" spans="1:4" s="326" customFormat="1" ht="15.6" customHeight="1" x14ac:dyDescent="0.25">
      <c r="A2262" s="344" t="s">
        <v>34046</v>
      </c>
      <c r="B2262" s="345" t="s">
        <v>34047</v>
      </c>
      <c r="C2262" s="346" t="s">
        <v>14</v>
      </c>
      <c r="D2262" s="347">
        <v>67.64</v>
      </c>
    </row>
    <row r="2263" spans="1:4" s="326" customFormat="1" ht="15.6" customHeight="1" x14ac:dyDescent="0.25">
      <c r="A2263" s="344" t="s">
        <v>34048</v>
      </c>
      <c r="B2263" s="345" t="s">
        <v>34049</v>
      </c>
      <c r="C2263" s="346" t="s">
        <v>14</v>
      </c>
      <c r="D2263" s="347">
        <v>80.7</v>
      </c>
    </row>
    <row r="2264" spans="1:4" s="326" customFormat="1" ht="15.6" customHeight="1" x14ac:dyDescent="0.25">
      <c r="A2264" s="344" t="s">
        <v>34050</v>
      </c>
      <c r="B2264" s="345" t="s">
        <v>34051</v>
      </c>
      <c r="C2264" s="346" t="s">
        <v>14</v>
      </c>
      <c r="D2264" s="347">
        <v>95.5</v>
      </c>
    </row>
    <row r="2265" spans="1:4" s="326" customFormat="1" ht="15.6" customHeight="1" x14ac:dyDescent="0.25">
      <c r="A2265" s="344" t="s">
        <v>34052</v>
      </c>
      <c r="B2265" s="345" t="s">
        <v>34053</v>
      </c>
      <c r="C2265" s="346" t="s">
        <v>14</v>
      </c>
      <c r="D2265" s="347">
        <v>115.99</v>
      </c>
    </row>
    <row r="2266" spans="1:4" s="326" customFormat="1" ht="15.6" customHeight="1" x14ac:dyDescent="0.25">
      <c r="A2266" s="344" t="s">
        <v>34054</v>
      </c>
      <c r="B2266" s="345" t="s">
        <v>34055</v>
      </c>
      <c r="C2266" s="346" t="s">
        <v>14</v>
      </c>
      <c r="D2266" s="347">
        <v>157.99</v>
      </c>
    </row>
    <row r="2267" spans="1:4" s="326" customFormat="1" ht="15.6" customHeight="1" x14ac:dyDescent="0.25">
      <c r="A2267" s="344" t="s">
        <v>34056</v>
      </c>
      <c r="B2267" s="345" t="s">
        <v>34057</v>
      </c>
      <c r="C2267" s="346"/>
      <c r="D2267" s="347"/>
    </row>
    <row r="2268" spans="1:4" s="326" customFormat="1" ht="15.6" customHeight="1" x14ac:dyDescent="0.25">
      <c r="A2268" s="344" t="s">
        <v>34058</v>
      </c>
      <c r="B2268" s="345" t="s">
        <v>34059</v>
      </c>
      <c r="C2268" s="346" t="s">
        <v>8</v>
      </c>
      <c r="D2268" s="347">
        <v>19.8</v>
      </c>
    </row>
    <row r="2269" spans="1:4" s="326" customFormat="1" ht="15.6" customHeight="1" x14ac:dyDescent="0.25">
      <c r="A2269" s="344" t="s">
        <v>34060</v>
      </c>
      <c r="B2269" s="345" t="s">
        <v>34061</v>
      </c>
      <c r="C2269" s="346" t="s">
        <v>8</v>
      </c>
      <c r="D2269" s="347">
        <v>22.35</v>
      </c>
    </row>
    <row r="2270" spans="1:4" s="326" customFormat="1" ht="15.6" customHeight="1" x14ac:dyDescent="0.25">
      <c r="A2270" s="344" t="s">
        <v>34062</v>
      </c>
      <c r="B2270" s="345" t="s">
        <v>34063</v>
      </c>
      <c r="C2270" s="346" t="s">
        <v>8</v>
      </c>
      <c r="D2270" s="347">
        <v>24.89</v>
      </c>
    </row>
    <row r="2271" spans="1:4" s="326" customFormat="1" ht="15.6" customHeight="1" x14ac:dyDescent="0.25">
      <c r="A2271" s="344" t="s">
        <v>34064</v>
      </c>
      <c r="B2271" s="345" t="s">
        <v>34065</v>
      </c>
      <c r="C2271" s="346" t="s">
        <v>8</v>
      </c>
      <c r="D2271" s="347">
        <v>27.43</v>
      </c>
    </row>
    <row r="2272" spans="1:4" s="326" customFormat="1" ht="15.6" customHeight="1" x14ac:dyDescent="0.25">
      <c r="A2272" s="344" t="s">
        <v>34066</v>
      </c>
      <c r="B2272" s="345" t="s">
        <v>34067</v>
      </c>
      <c r="C2272" s="346" t="s">
        <v>8</v>
      </c>
      <c r="D2272" s="347">
        <v>29.96</v>
      </c>
    </row>
    <row r="2273" spans="1:4" s="326" customFormat="1" ht="15.6" customHeight="1" x14ac:dyDescent="0.25">
      <c r="A2273" s="344" t="s">
        <v>34068</v>
      </c>
      <c r="B2273" s="345" t="s">
        <v>34069</v>
      </c>
      <c r="C2273" s="346" t="s">
        <v>8</v>
      </c>
      <c r="D2273" s="347">
        <v>33.65</v>
      </c>
    </row>
    <row r="2274" spans="1:4" s="326" customFormat="1" ht="15.6" customHeight="1" x14ac:dyDescent="0.25">
      <c r="A2274" s="344" t="s">
        <v>34070</v>
      </c>
      <c r="B2274" s="345" t="s">
        <v>34071</v>
      </c>
      <c r="C2274" s="346" t="s">
        <v>8</v>
      </c>
      <c r="D2274" s="347">
        <v>27.22</v>
      </c>
    </row>
    <row r="2275" spans="1:4" s="326" customFormat="1" ht="15.6" customHeight="1" x14ac:dyDescent="0.25">
      <c r="A2275" s="344" t="s">
        <v>34072</v>
      </c>
      <c r="B2275" s="345" t="s">
        <v>34073</v>
      </c>
      <c r="C2275" s="346" t="s">
        <v>8</v>
      </c>
      <c r="D2275" s="347">
        <v>29</v>
      </c>
    </row>
    <row r="2276" spans="1:4" s="326" customFormat="1" ht="15.6" customHeight="1" x14ac:dyDescent="0.25">
      <c r="A2276" s="344" t="s">
        <v>34074</v>
      </c>
      <c r="B2276" s="345" t="s">
        <v>34075</v>
      </c>
      <c r="C2276" s="346" t="s">
        <v>8</v>
      </c>
      <c r="D2276" s="347">
        <v>32.26</v>
      </c>
    </row>
    <row r="2277" spans="1:4" s="326" customFormat="1" ht="15.6" customHeight="1" x14ac:dyDescent="0.25">
      <c r="A2277" s="344" t="s">
        <v>34076</v>
      </c>
      <c r="B2277" s="345" t="s">
        <v>34077</v>
      </c>
      <c r="C2277" s="346" t="s">
        <v>8</v>
      </c>
      <c r="D2277" s="347">
        <v>33.619999999999997</v>
      </c>
    </row>
    <row r="2278" spans="1:4" s="326" customFormat="1" ht="15.6" customHeight="1" x14ac:dyDescent="0.25">
      <c r="A2278" s="344" t="s">
        <v>34078</v>
      </c>
      <c r="B2278" s="345" t="s">
        <v>34079</v>
      </c>
      <c r="C2278" s="346" t="s">
        <v>8</v>
      </c>
      <c r="D2278" s="347">
        <v>37.549999999999997</v>
      </c>
    </row>
    <row r="2279" spans="1:4" s="326" customFormat="1" ht="15.6" customHeight="1" x14ac:dyDescent="0.25">
      <c r="A2279" s="344" t="s">
        <v>34080</v>
      </c>
      <c r="B2279" s="345" t="s">
        <v>34081</v>
      </c>
      <c r="C2279" s="346" t="s">
        <v>8</v>
      </c>
      <c r="D2279" s="347">
        <v>42.61</v>
      </c>
    </row>
    <row r="2280" spans="1:4" s="326" customFormat="1" ht="15.6" customHeight="1" x14ac:dyDescent="0.25">
      <c r="A2280" s="344" t="s">
        <v>34082</v>
      </c>
      <c r="B2280" s="345" t="s">
        <v>34083</v>
      </c>
      <c r="C2280" s="346" t="s">
        <v>8</v>
      </c>
      <c r="D2280" s="347">
        <v>25.3</v>
      </c>
    </row>
    <row r="2281" spans="1:4" s="326" customFormat="1" ht="15.6" customHeight="1" x14ac:dyDescent="0.25">
      <c r="A2281" s="344" t="s">
        <v>34084</v>
      </c>
      <c r="B2281" s="345" t="s">
        <v>34085</v>
      </c>
      <c r="C2281" s="346" t="s">
        <v>8</v>
      </c>
      <c r="D2281" s="347">
        <v>26.43</v>
      </c>
    </row>
    <row r="2282" spans="1:4" s="326" customFormat="1" ht="15.6" customHeight="1" x14ac:dyDescent="0.25">
      <c r="A2282" s="344" t="s">
        <v>34086</v>
      </c>
      <c r="B2282" s="345" t="s">
        <v>34087</v>
      </c>
      <c r="C2282" s="346" t="s">
        <v>8</v>
      </c>
      <c r="D2282" s="347">
        <v>33.270000000000003</v>
      </c>
    </row>
    <row r="2283" spans="1:4" s="326" customFormat="1" ht="15.6" customHeight="1" x14ac:dyDescent="0.25">
      <c r="A2283" s="344" t="s">
        <v>34088</v>
      </c>
      <c r="B2283" s="345" t="s">
        <v>34089</v>
      </c>
      <c r="C2283" s="346" t="s">
        <v>8</v>
      </c>
      <c r="D2283" s="347">
        <v>38.1</v>
      </c>
    </row>
    <row r="2284" spans="1:4" s="326" customFormat="1" ht="15.6" customHeight="1" x14ac:dyDescent="0.25">
      <c r="A2284" s="344" t="s">
        <v>34090</v>
      </c>
      <c r="B2284" s="345" t="s">
        <v>34091</v>
      </c>
      <c r="C2284" s="346" t="s">
        <v>8</v>
      </c>
      <c r="D2284" s="347">
        <v>45.23</v>
      </c>
    </row>
    <row r="2285" spans="1:4" s="326" customFormat="1" ht="15.6" customHeight="1" x14ac:dyDescent="0.25">
      <c r="A2285" s="344" t="s">
        <v>34092</v>
      </c>
      <c r="B2285" s="345" t="s">
        <v>34093</v>
      </c>
      <c r="C2285" s="346" t="s">
        <v>8</v>
      </c>
      <c r="D2285" s="347">
        <v>51.55</v>
      </c>
    </row>
    <row r="2286" spans="1:4" s="326" customFormat="1" ht="15.6" customHeight="1" x14ac:dyDescent="0.25">
      <c r="A2286" s="344" t="s">
        <v>34094</v>
      </c>
      <c r="B2286" s="345" t="s">
        <v>34095</v>
      </c>
      <c r="C2286" s="346" t="s">
        <v>8</v>
      </c>
      <c r="D2286" s="347">
        <v>62.71</v>
      </c>
    </row>
    <row r="2287" spans="1:4" s="326" customFormat="1" ht="15.6" customHeight="1" x14ac:dyDescent="0.25">
      <c r="A2287" s="344" t="s">
        <v>34096</v>
      </c>
      <c r="B2287" s="345" t="s">
        <v>34097</v>
      </c>
      <c r="C2287" s="346"/>
      <c r="D2287" s="347"/>
    </row>
    <row r="2288" spans="1:4" s="326" customFormat="1" ht="15.6" customHeight="1" x14ac:dyDescent="0.25">
      <c r="A2288" s="344" t="s">
        <v>34098</v>
      </c>
      <c r="B2288" s="345" t="s">
        <v>34099</v>
      </c>
      <c r="C2288" s="346"/>
      <c r="D2288" s="347"/>
    </row>
    <row r="2289" spans="1:4" s="326" customFormat="1" ht="15.6" customHeight="1" x14ac:dyDescent="0.25">
      <c r="A2289" s="344" t="s">
        <v>34100</v>
      </c>
      <c r="B2289" s="345" t="s">
        <v>34101</v>
      </c>
      <c r="C2289" s="346" t="s">
        <v>14</v>
      </c>
      <c r="D2289" s="347">
        <v>3.04</v>
      </c>
    </row>
    <row r="2290" spans="1:4" s="326" customFormat="1" ht="15.6" customHeight="1" x14ac:dyDescent="0.25">
      <c r="A2290" s="344" t="s">
        <v>34102</v>
      </c>
      <c r="B2290" s="345" t="s">
        <v>34103</v>
      </c>
      <c r="C2290" s="346" t="s">
        <v>14</v>
      </c>
      <c r="D2290" s="347">
        <v>3.76</v>
      </c>
    </row>
    <row r="2291" spans="1:4" s="326" customFormat="1" ht="15.6" customHeight="1" x14ac:dyDescent="0.25">
      <c r="A2291" s="344" t="s">
        <v>34104</v>
      </c>
      <c r="B2291" s="345" t="s">
        <v>34105</v>
      </c>
      <c r="C2291" s="346" t="s">
        <v>14</v>
      </c>
      <c r="D2291" s="347">
        <v>5.85</v>
      </c>
    </row>
    <row r="2292" spans="1:4" s="326" customFormat="1" ht="15.6" customHeight="1" x14ac:dyDescent="0.25">
      <c r="A2292" s="344" t="s">
        <v>34106</v>
      </c>
      <c r="B2292" s="345" t="s">
        <v>34107</v>
      </c>
      <c r="C2292" s="346" t="s">
        <v>14</v>
      </c>
      <c r="D2292" s="347">
        <v>7.9</v>
      </c>
    </row>
    <row r="2293" spans="1:4" s="326" customFormat="1" ht="15.6" customHeight="1" x14ac:dyDescent="0.25">
      <c r="A2293" s="344" t="s">
        <v>34108</v>
      </c>
      <c r="B2293" s="345" t="s">
        <v>34109</v>
      </c>
      <c r="C2293" s="346" t="s">
        <v>14</v>
      </c>
      <c r="D2293" s="347">
        <v>11.7</v>
      </c>
    </row>
    <row r="2294" spans="1:4" s="326" customFormat="1" ht="15.6" customHeight="1" x14ac:dyDescent="0.25">
      <c r="A2294" s="344" t="s">
        <v>34110</v>
      </c>
      <c r="B2294" s="345" t="s">
        <v>34111</v>
      </c>
      <c r="C2294" s="346"/>
      <c r="D2294" s="347"/>
    </row>
    <row r="2295" spans="1:4" s="326" customFormat="1" ht="15.6" customHeight="1" x14ac:dyDescent="0.25">
      <c r="A2295" s="344" t="s">
        <v>34112</v>
      </c>
      <c r="B2295" s="345" t="s">
        <v>34113</v>
      </c>
      <c r="C2295" s="346" t="s">
        <v>14</v>
      </c>
      <c r="D2295" s="347">
        <v>2.74</v>
      </c>
    </row>
    <row r="2296" spans="1:4" s="326" customFormat="1" ht="15.6" customHeight="1" x14ac:dyDescent="0.25">
      <c r="A2296" s="344" t="s">
        <v>34114</v>
      </c>
      <c r="B2296" s="345" t="s">
        <v>34115</v>
      </c>
      <c r="C2296" s="346" t="s">
        <v>14</v>
      </c>
      <c r="D2296" s="347">
        <v>4.59</v>
      </c>
    </row>
    <row r="2297" spans="1:4" s="326" customFormat="1" ht="15.6" customHeight="1" x14ac:dyDescent="0.25">
      <c r="A2297" s="344" t="s">
        <v>34116</v>
      </c>
      <c r="B2297" s="345" t="s">
        <v>34117</v>
      </c>
      <c r="C2297" s="346" t="s">
        <v>14</v>
      </c>
      <c r="D2297" s="347">
        <v>6.23</v>
      </c>
    </row>
    <row r="2298" spans="1:4" s="326" customFormat="1" ht="15.6" customHeight="1" x14ac:dyDescent="0.25">
      <c r="A2298" s="344" t="s">
        <v>34118</v>
      </c>
      <c r="B2298" s="345" t="s">
        <v>34119</v>
      </c>
      <c r="C2298" s="346" t="s">
        <v>14</v>
      </c>
      <c r="D2298" s="347">
        <v>8</v>
      </c>
    </row>
    <row r="2299" spans="1:4" s="326" customFormat="1" ht="15.6" customHeight="1" x14ac:dyDescent="0.25">
      <c r="A2299" s="344" t="s">
        <v>34120</v>
      </c>
      <c r="B2299" s="345" t="s">
        <v>34121</v>
      </c>
      <c r="C2299" s="346" t="s">
        <v>14</v>
      </c>
      <c r="D2299" s="347">
        <v>11.14</v>
      </c>
    </row>
    <row r="2300" spans="1:4" s="326" customFormat="1" ht="15.6" customHeight="1" x14ac:dyDescent="0.25">
      <c r="A2300" s="344" t="s">
        <v>34122</v>
      </c>
      <c r="B2300" s="345" t="s">
        <v>34123</v>
      </c>
      <c r="C2300" s="346"/>
      <c r="D2300" s="347"/>
    </row>
    <row r="2301" spans="1:4" s="326" customFormat="1" ht="15.6" customHeight="1" x14ac:dyDescent="0.25">
      <c r="A2301" s="344" t="s">
        <v>34124</v>
      </c>
      <c r="B2301" s="345" t="s">
        <v>34125</v>
      </c>
      <c r="C2301" s="346" t="s">
        <v>14</v>
      </c>
      <c r="D2301" s="347">
        <v>10.45</v>
      </c>
    </row>
    <row r="2302" spans="1:4" s="326" customFormat="1" ht="15.6" customHeight="1" x14ac:dyDescent="0.25">
      <c r="A2302" s="344" t="s">
        <v>34126</v>
      </c>
      <c r="B2302" s="345" t="s">
        <v>34127</v>
      </c>
      <c r="C2302" s="346" t="s">
        <v>14</v>
      </c>
      <c r="D2302" s="347">
        <v>15.4</v>
      </c>
    </row>
    <row r="2303" spans="1:4" s="326" customFormat="1" ht="15.6" customHeight="1" x14ac:dyDescent="0.25">
      <c r="A2303" s="344" t="s">
        <v>34128</v>
      </c>
      <c r="B2303" s="345" t="s">
        <v>34129</v>
      </c>
      <c r="C2303" s="346" t="s">
        <v>14</v>
      </c>
      <c r="D2303" s="347">
        <v>23.21</v>
      </c>
    </row>
    <row r="2304" spans="1:4" s="326" customFormat="1" ht="15.6" customHeight="1" x14ac:dyDescent="0.25">
      <c r="A2304" s="344" t="s">
        <v>34130</v>
      </c>
      <c r="B2304" s="345" t="s">
        <v>34131</v>
      </c>
      <c r="C2304" s="346" t="s">
        <v>14</v>
      </c>
      <c r="D2304" s="347">
        <v>34.85</v>
      </c>
    </row>
    <row r="2305" spans="1:4" s="326" customFormat="1" ht="15.6" customHeight="1" x14ac:dyDescent="0.25">
      <c r="A2305" s="344" t="s">
        <v>34132</v>
      </c>
      <c r="B2305" s="345" t="s">
        <v>34133</v>
      </c>
      <c r="C2305" s="346" t="s">
        <v>14</v>
      </c>
      <c r="D2305" s="347">
        <v>48.8</v>
      </c>
    </row>
    <row r="2306" spans="1:4" s="326" customFormat="1" ht="15.6" customHeight="1" x14ac:dyDescent="0.25">
      <c r="A2306" s="344" t="s">
        <v>34134</v>
      </c>
      <c r="B2306" s="345" t="s">
        <v>34135</v>
      </c>
      <c r="C2306" s="346" t="s">
        <v>14</v>
      </c>
      <c r="D2306" s="347">
        <v>66.03</v>
      </c>
    </row>
    <row r="2307" spans="1:4" s="326" customFormat="1" ht="15.6" customHeight="1" x14ac:dyDescent="0.25">
      <c r="A2307" s="344" t="s">
        <v>34136</v>
      </c>
      <c r="B2307" s="345" t="s">
        <v>34137</v>
      </c>
      <c r="C2307" s="346" t="s">
        <v>14</v>
      </c>
      <c r="D2307" s="347">
        <v>92.83</v>
      </c>
    </row>
    <row r="2308" spans="1:4" s="326" customFormat="1" ht="15.6" customHeight="1" x14ac:dyDescent="0.25">
      <c r="A2308" s="344" t="s">
        <v>34138</v>
      </c>
      <c r="B2308" s="345" t="s">
        <v>34139</v>
      </c>
      <c r="C2308" s="346" t="s">
        <v>14</v>
      </c>
      <c r="D2308" s="347">
        <v>195.02</v>
      </c>
    </row>
    <row r="2309" spans="1:4" s="326" customFormat="1" ht="15.6" customHeight="1" x14ac:dyDescent="0.25">
      <c r="A2309" s="344" t="s">
        <v>34140</v>
      </c>
      <c r="B2309" s="345" t="s">
        <v>34141</v>
      </c>
      <c r="C2309" s="346"/>
      <c r="D2309" s="347"/>
    </row>
    <row r="2310" spans="1:4" s="326" customFormat="1" ht="15.6" customHeight="1" x14ac:dyDescent="0.25">
      <c r="A2310" s="344" t="s">
        <v>34142</v>
      </c>
      <c r="B2310" s="345" t="s">
        <v>34143</v>
      </c>
      <c r="C2310" s="346" t="s">
        <v>14</v>
      </c>
      <c r="D2310" s="347">
        <v>220.18</v>
      </c>
    </row>
    <row r="2311" spans="1:4" s="326" customFormat="1" ht="15.6" customHeight="1" x14ac:dyDescent="0.25">
      <c r="A2311" s="344" t="s">
        <v>34144</v>
      </c>
      <c r="B2311" s="345" t="s">
        <v>34145</v>
      </c>
      <c r="C2311" s="346"/>
      <c r="D2311" s="347"/>
    </row>
    <row r="2312" spans="1:4" s="326" customFormat="1" ht="15.6" customHeight="1" x14ac:dyDescent="0.25">
      <c r="A2312" s="344" t="s">
        <v>34146</v>
      </c>
      <c r="B2312" s="345" t="s">
        <v>34147</v>
      </c>
      <c r="C2312" s="346" t="s">
        <v>14</v>
      </c>
      <c r="D2312" s="347">
        <v>72.11</v>
      </c>
    </row>
    <row r="2313" spans="1:4" s="326" customFormat="1" ht="15.6" customHeight="1" x14ac:dyDescent="0.25">
      <c r="A2313" s="344" t="s">
        <v>34148</v>
      </c>
      <c r="B2313" s="345" t="s">
        <v>34149</v>
      </c>
      <c r="C2313" s="346" t="s">
        <v>14</v>
      </c>
      <c r="D2313" s="347">
        <v>89.22</v>
      </c>
    </row>
    <row r="2314" spans="1:4" s="326" customFormat="1" ht="15.6" customHeight="1" x14ac:dyDescent="0.25">
      <c r="A2314" s="344" t="s">
        <v>34150</v>
      </c>
      <c r="B2314" s="345" t="s">
        <v>34151</v>
      </c>
      <c r="C2314" s="346" t="s">
        <v>14</v>
      </c>
      <c r="D2314" s="347">
        <v>107.82</v>
      </c>
    </row>
    <row r="2315" spans="1:4" s="326" customFormat="1" ht="15.6" customHeight="1" x14ac:dyDescent="0.25">
      <c r="A2315" s="344" t="s">
        <v>34152</v>
      </c>
      <c r="B2315" s="345" t="s">
        <v>34153</v>
      </c>
      <c r="C2315" s="346" t="s">
        <v>14</v>
      </c>
      <c r="D2315" s="347">
        <v>188.21</v>
      </c>
    </row>
    <row r="2316" spans="1:4" s="326" customFormat="1" ht="15.6" customHeight="1" x14ac:dyDescent="0.25">
      <c r="A2316" s="344" t="s">
        <v>34154</v>
      </c>
      <c r="B2316" s="345" t="s">
        <v>34155</v>
      </c>
      <c r="C2316" s="346"/>
      <c r="D2316" s="347"/>
    </row>
    <row r="2317" spans="1:4" s="326" customFormat="1" ht="15.6" customHeight="1" x14ac:dyDescent="0.25">
      <c r="A2317" s="344" t="s">
        <v>34156</v>
      </c>
      <c r="B2317" s="345" t="s">
        <v>34157</v>
      </c>
      <c r="C2317" s="346" t="s">
        <v>8</v>
      </c>
      <c r="D2317" s="347">
        <v>13.91</v>
      </c>
    </row>
    <row r="2318" spans="1:4" s="326" customFormat="1" ht="15.6" customHeight="1" x14ac:dyDescent="0.25">
      <c r="A2318" s="344" t="s">
        <v>34158</v>
      </c>
      <c r="B2318" s="345" t="s">
        <v>34159</v>
      </c>
      <c r="C2318" s="346" t="s">
        <v>8</v>
      </c>
      <c r="D2318" s="347">
        <v>10.97</v>
      </c>
    </row>
    <row r="2319" spans="1:4" s="326" customFormat="1" ht="15.6" customHeight="1" x14ac:dyDescent="0.25">
      <c r="A2319" s="344" t="s">
        <v>34160</v>
      </c>
      <c r="B2319" s="345" t="s">
        <v>34161</v>
      </c>
      <c r="C2319" s="346" t="s">
        <v>8</v>
      </c>
      <c r="D2319" s="347">
        <v>13.21</v>
      </c>
    </row>
    <row r="2320" spans="1:4" s="326" customFormat="1" ht="15.6" customHeight="1" x14ac:dyDescent="0.25">
      <c r="A2320" s="344" t="s">
        <v>34162</v>
      </c>
      <c r="B2320" s="345" t="s">
        <v>34163</v>
      </c>
      <c r="C2320" s="346" t="s">
        <v>8</v>
      </c>
      <c r="D2320" s="347">
        <v>15.42</v>
      </c>
    </row>
    <row r="2321" spans="1:4" s="326" customFormat="1" ht="15.6" customHeight="1" x14ac:dyDescent="0.25">
      <c r="A2321" s="344" t="s">
        <v>34164</v>
      </c>
      <c r="B2321" s="345" t="s">
        <v>34165</v>
      </c>
      <c r="C2321" s="346" t="s">
        <v>8</v>
      </c>
      <c r="D2321" s="347">
        <v>16.579999999999998</v>
      </c>
    </row>
    <row r="2322" spans="1:4" s="326" customFormat="1" ht="15.6" customHeight="1" x14ac:dyDescent="0.25">
      <c r="A2322" s="344" t="s">
        <v>34166</v>
      </c>
      <c r="B2322" s="345" t="s">
        <v>34167</v>
      </c>
      <c r="C2322" s="346" t="s">
        <v>8</v>
      </c>
      <c r="D2322" s="347">
        <v>18.03</v>
      </c>
    </row>
    <row r="2323" spans="1:4" s="326" customFormat="1" ht="15.6" customHeight="1" x14ac:dyDescent="0.25">
      <c r="A2323" s="344" t="s">
        <v>34168</v>
      </c>
      <c r="B2323" s="345" t="s">
        <v>34169</v>
      </c>
      <c r="C2323" s="346" t="s">
        <v>8</v>
      </c>
      <c r="D2323" s="347">
        <v>20.47</v>
      </c>
    </row>
    <row r="2324" spans="1:4" s="326" customFormat="1" ht="15.6" customHeight="1" x14ac:dyDescent="0.25">
      <c r="A2324" s="344" t="s">
        <v>34170</v>
      </c>
      <c r="B2324" s="345" t="s">
        <v>34171</v>
      </c>
      <c r="C2324" s="346" t="s">
        <v>8</v>
      </c>
      <c r="D2324" s="347">
        <v>23.25</v>
      </c>
    </row>
    <row r="2325" spans="1:4" s="326" customFormat="1" ht="15.6" customHeight="1" x14ac:dyDescent="0.25">
      <c r="A2325" s="344" t="s">
        <v>34172</v>
      </c>
      <c r="B2325" s="345" t="s">
        <v>34173</v>
      </c>
      <c r="C2325" s="346"/>
      <c r="D2325" s="347"/>
    </row>
    <row r="2326" spans="1:4" s="326" customFormat="1" ht="15.6" customHeight="1" x14ac:dyDescent="0.25">
      <c r="A2326" s="344" t="s">
        <v>34174</v>
      </c>
      <c r="B2326" s="345" t="s">
        <v>34175</v>
      </c>
      <c r="C2326" s="346" t="s">
        <v>8</v>
      </c>
      <c r="D2326" s="347">
        <v>4.32</v>
      </c>
    </row>
    <row r="2327" spans="1:4" s="326" customFormat="1" ht="15.6" customHeight="1" x14ac:dyDescent="0.25">
      <c r="A2327" s="344" t="s">
        <v>34176</v>
      </c>
      <c r="B2327" s="345" t="s">
        <v>34177</v>
      </c>
      <c r="C2327" s="346" t="s">
        <v>8</v>
      </c>
      <c r="D2327" s="347">
        <v>13.03</v>
      </c>
    </row>
    <row r="2328" spans="1:4" s="326" customFormat="1" ht="15.6" customHeight="1" x14ac:dyDescent="0.25">
      <c r="A2328" s="344" t="s">
        <v>34178</v>
      </c>
      <c r="B2328" s="345" t="s">
        <v>34179</v>
      </c>
      <c r="C2328" s="346" t="s">
        <v>8</v>
      </c>
      <c r="D2328" s="347">
        <v>16.46</v>
      </c>
    </row>
    <row r="2329" spans="1:4" s="326" customFormat="1" ht="15.6" customHeight="1" x14ac:dyDescent="0.25">
      <c r="A2329" s="344" t="s">
        <v>34180</v>
      </c>
      <c r="B2329" s="345" t="s">
        <v>34181</v>
      </c>
      <c r="C2329" s="346" t="s">
        <v>8</v>
      </c>
      <c r="D2329" s="347">
        <v>15.4</v>
      </c>
    </row>
    <row r="2330" spans="1:4" s="326" customFormat="1" ht="15.6" customHeight="1" x14ac:dyDescent="0.25">
      <c r="A2330" s="344" t="s">
        <v>34182</v>
      </c>
      <c r="B2330" s="345" t="s">
        <v>34183</v>
      </c>
      <c r="C2330" s="346" t="s">
        <v>8</v>
      </c>
      <c r="D2330" s="347">
        <v>16.48</v>
      </c>
    </row>
    <row r="2331" spans="1:4" s="326" customFormat="1" ht="15.6" customHeight="1" x14ac:dyDescent="0.25">
      <c r="A2331" s="344" t="s">
        <v>34184</v>
      </c>
      <c r="B2331" s="345" t="s">
        <v>34185</v>
      </c>
      <c r="C2331" s="346" t="s">
        <v>8</v>
      </c>
      <c r="D2331" s="347">
        <v>20.99</v>
      </c>
    </row>
    <row r="2332" spans="1:4" s="326" customFormat="1" ht="15.6" customHeight="1" x14ac:dyDescent="0.25">
      <c r="A2332" s="344" t="s">
        <v>34186</v>
      </c>
      <c r="B2332" s="345" t="s">
        <v>34187</v>
      </c>
      <c r="C2332" s="346" t="s">
        <v>8</v>
      </c>
      <c r="D2332" s="347">
        <v>20.83</v>
      </c>
    </row>
    <row r="2333" spans="1:4" s="326" customFormat="1" ht="15.6" customHeight="1" x14ac:dyDescent="0.25">
      <c r="A2333" s="344" t="s">
        <v>34188</v>
      </c>
      <c r="B2333" s="345" t="s">
        <v>34189</v>
      </c>
      <c r="C2333" s="346" t="s">
        <v>8</v>
      </c>
      <c r="D2333" s="347">
        <v>27.4</v>
      </c>
    </row>
    <row r="2334" spans="1:4" s="326" customFormat="1" ht="15.6" customHeight="1" x14ac:dyDescent="0.25">
      <c r="A2334" s="344" t="s">
        <v>34190</v>
      </c>
      <c r="B2334" s="345" t="s">
        <v>34191</v>
      </c>
      <c r="C2334" s="346" t="s">
        <v>8</v>
      </c>
      <c r="D2334" s="347">
        <v>38.31</v>
      </c>
    </row>
    <row r="2335" spans="1:4" s="326" customFormat="1" ht="15.6" customHeight="1" x14ac:dyDescent="0.25">
      <c r="A2335" s="344" t="s">
        <v>34192</v>
      </c>
      <c r="B2335" s="345" t="s">
        <v>34193</v>
      </c>
      <c r="C2335" s="346" t="s">
        <v>8</v>
      </c>
      <c r="D2335" s="347">
        <v>39.65</v>
      </c>
    </row>
    <row r="2336" spans="1:4" s="326" customFormat="1" ht="15.6" customHeight="1" x14ac:dyDescent="0.25">
      <c r="A2336" s="344" t="s">
        <v>34194</v>
      </c>
      <c r="B2336" s="345" t="s">
        <v>34195</v>
      </c>
      <c r="C2336" s="346" t="s">
        <v>8</v>
      </c>
      <c r="D2336" s="347">
        <v>51.08</v>
      </c>
    </row>
    <row r="2337" spans="1:4" s="326" customFormat="1" ht="15.6" customHeight="1" x14ac:dyDescent="0.25">
      <c r="A2337" s="344" t="s">
        <v>34196</v>
      </c>
      <c r="B2337" s="345" t="s">
        <v>34197</v>
      </c>
      <c r="C2337" s="346" t="s">
        <v>8</v>
      </c>
      <c r="D2337" s="347">
        <v>53.38</v>
      </c>
    </row>
    <row r="2338" spans="1:4" s="326" customFormat="1" ht="15.6" customHeight="1" x14ac:dyDescent="0.25">
      <c r="A2338" s="344" t="s">
        <v>34198</v>
      </c>
      <c r="B2338" s="345" t="s">
        <v>34199</v>
      </c>
      <c r="C2338" s="346"/>
      <c r="D2338" s="347"/>
    </row>
    <row r="2339" spans="1:4" s="326" customFormat="1" ht="15.6" customHeight="1" x14ac:dyDescent="0.25">
      <c r="A2339" s="344" t="s">
        <v>34200</v>
      </c>
      <c r="B2339" s="345" t="s">
        <v>34201</v>
      </c>
      <c r="C2339" s="346" t="s">
        <v>14</v>
      </c>
      <c r="D2339" s="347">
        <v>12.2</v>
      </c>
    </row>
    <row r="2340" spans="1:4" s="326" customFormat="1" ht="15.6" customHeight="1" x14ac:dyDescent="0.25">
      <c r="A2340" s="344" t="s">
        <v>34202</v>
      </c>
      <c r="B2340" s="345" t="s">
        <v>34203</v>
      </c>
      <c r="C2340" s="346" t="s">
        <v>14</v>
      </c>
      <c r="D2340" s="347">
        <v>16.88</v>
      </c>
    </row>
    <row r="2341" spans="1:4" s="326" customFormat="1" ht="15.6" customHeight="1" x14ac:dyDescent="0.25">
      <c r="A2341" s="344" t="s">
        <v>34204</v>
      </c>
      <c r="B2341" s="345" t="s">
        <v>34205</v>
      </c>
      <c r="C2341" s="346" t="s">
        <v>14</v>
      </c>
      <c r="D2341" s="347">
        <v>32.18</v>
      </c>
    </row>
    <row r="2342" spans="1:4" s="326" customFormat="1" ht="15.6" customHeight="1" x14ac:dyDescent="0.25">
      <c r="A2342" s="344" t="s">
        <v>34206</v>
      </c>
      <c r="B2342" s="345" t="s">
        <v>34207</v>
      </c>
      <c r="C2342" s="346" t="s">
        <v>14</v>
      </c>
      <c r="D2342" s="347">
        <v>3.9</v>
      </c>
    </row>
    <row r="2343" spans="1:4" s="326" customFormat="1" ht="15.6" customHeight="1" x14ac:dyDescent="0.25">
      <c r="A2343" s="344" t="s">
        <v>34208</v>
      </c>
      <c r="B2343" s="345" t="s">
        <v>34209</v>
      </c>
      <c r="C2343" s="346" t="s">
        <v>14</v>
      </c>
      <c r="D2343" s="347">
        <v>4.17</v>
      </c>
    </row>
    <row r="2344" spans="1:4" s="326" customFormat="1" ht="15.6" customHeight="1" x14ac:dyDescent="0.25">
      <c r="A2344" s="344" t="s">
        <v>34210</v>
      </c>
      <c r="B2344" s="345" t="s">
        <v>34211</v>
      </c>
      <c r="C2344" s="346" t="s">
        <v>14</v>
      </c>
      <c r="D2344" s="347">
        <v>15.12</v>
      </c>
    </row>
    <row r="2345" spans="1:4" s="326" customFormat="1" ht="15.6" customHeight="1" x14ac:dyDescent="0.25">
      <c r="A2345" s="344" t="s">
        <v>34212</v>
      </c>
      <c r="B2345" s="345" t="s">
        <v>34213</v>
      </c>
      <c r="C2345" s="346" t="s">
        <v>14</v>
      </c>
      <c r="D2345" s="347">
        <v>11.16</v>
      </c>
    </row>
    <row r="2346" spans="1:4" s="326" customFormat="1" ht="15.6" customHeight="1" x14ac:dyDescent="0.25">
      <c r="A2346" s="344" t="s">
        <v>34214</v>
      </c>
      <c r="B2346" s="345" t="s">
        <v>34215</v>
      </c>
      <c r="C2346" s="346" t="s">
        <v>14</v>
      </c>
      <c r="D2346" s="347">
        <v>7.46</v>
      </c>
    </row>
    <row r="2347" spans="1:4" s="326" customFormat="1" ht="15.6" customHeight="1" x14ac:dyDescent="0.25">
      <c r="A2347" s="344" t="s">
        <v>34216</v>
      </c>
      <c r="B2347" s="345" t="s">
        <v>34217</v>
      </c>
      <c r="C2347" s="346" t="s">
        <v>14</v>
      </c>
      <c r="D2347" s="347">
        <v>18.149999999999999</v>
      </c>
    </row>
    <row r="2348" spans="1:4" s="326" customFormat="1" ht="15.6" customHeight="1" x14ac:dyDescent="0.25">
      <c r="A2348" s="344" t="s">
        <v>34218</v>
      </c>
      <c r="B2348" s="345" t="s">
        <v>34219</v>
      </c>
      <c r="C2348" s="346" t="s">
        <v>14</v>
      </c>
      <c r="D2348" s="347">
        <v>34.5</v>
      </c>
    </row>
    <row r="2349" spans="1:4" s="326" customFormat="1" ht="15.6" customHeight="1" x14ac:dyDescent="0.25">
      <c r="A2349" s="344" t="s">
        <v>34220</v>
      </c>
      <c r="B2349" s="345" t="s">
        <v>34221</v>
      </c>
      <c r="C2349" s="346" t="s">
        <v>14</v>
      </c>
      <c r="D2349" s="347">
        <v>64.5</v>
      </c>
    </row>
    <row r="2350" spans="1:4" s="326" customFormat="1" ht="15.6" customHeight="1" x14ac:dyDescent="0.25">
      <c r="A2350" s="344" t="s">
        <v>34222</v>
      </c>
      <c r="B2350" s="345" t="s">
        <v>34223</v>
      </c>
      <c r="C2350" s="346" t="s">
        <v>14</v>
      </c>
      <c r="D2350" s="347">
        <v>14.41</v>
      </c>
    </row>
    <row r="2351" spans="1:4" s="326" customFormat="1" ht="15.6" customHeight="1" x14ac:dyDescent="0.25">
      <c r="A2351" s="344" t="s">
        <v>34224</v>
      </c>
      <c r="B2351" s="345" t="s">
        <v>34225</v>
      </c>
      <c r="C2351" s="346" t="s">
        <v>14</v>
      </c>
      <c r="D2351" s="347">
        <v>19.5</v>
      </c>
    </row>
    <row r="2352" spans="1:4" s="326" customFormat="1" ht="15.6" customHeight="1" x14ac:dyDescent="0.25">
      <c r="A2352" s="344" t="s">
        <v>34226</v>
      </c>
      <c r="B2352" s="345" t="s">
        <v>34227</v>
      </c>
      <c r="C2352" s="346" t="s">
        <v>14</v>
      </c>
      <c r="D2352" s="347">
        <v>40.700000000000003</v>
      </c>
    </row>
    <row r="2353" spans="1:4" s="326" customFormat="1" ht="15.6" customHeight="1" x14ac:dyDescent="0.25">
      <c r="A2353" s="344" t="s">
        <v>34228</v>
      </c>
      <c r="B2353" s="345" t="s">
        <v>34229</v>
      </c>
      <c r="C2353" s="346" t="s">
        <v>14</v>
      </c>
      <c r="D2353" s="347">
        <v>16.71</v>
      </c>
    </row>
    <row r="2354" spans="1:4" s="326" customFormat="1" ht="15.6" customHeight="1" x14ac:dyDescent="0.25">
      <c r="A2354" s="344" t="s">
        <v>34230</v>
      </c>
      <c r="B2354" s="345" t="s">
        <v>34231</v>
      </c>
      <c r="C2354" s="346" t="s">
        <v>14</v>
      </c>
      <c r="D2354" s="347">
        <v>22.07</v>
      </c>
    </row>
    <row r="2355" spans="1:4" s="326" customFormat="1" ht="15.6" customHeight="1" x14ac:dyDescent="0.25">
      <c r="A2355" s="344" t="s">
        <v>34232</v>
      </c>
      <c r="B2355" s="345" t="s">
        <v>34233</v>
      </c>
      <c r="C2355" s="346" t="s">
        <v>14</v>
      </c>
      <c r="D2355" s="347">
        <v>46.77</v>
      </c>
    </row>
    <row r="2356" spans="1:4" s="326" customFormat="1" ht="15.6" customHeight="1" x14ac:dyDescent="0.25">
      <c r="A2356" s="344" t="s">
        <v>34234</v>
      </c>
      <c r="B2356" s="345" t="s">
        <v>34235</v>
      </c>
      <c r="C2356" s="346"/>
      <c r="D2356" s="347"/>
    </row>
    <row r="2357" spans="1:4" s="326" customFormat="1" ht="15.6" customHeight="1" x14ac:dyDescent="0.25">
      <c r="A2357" s="344" t="s">
        <v>34236</v>
      </c>
      <c r="B2357" s="345" t="s">
        <v>34237</v>
      </c>
      <c r="C2357" s="346" t="s">
        <v>14</v>
      </c>
      <c r="D2357" s="347">
        <v>8.75</v>
      </c>
    </row>
    <row r="2358" spans="1:4" s="326" customFormat="1" ht="15.6" customHeight="1" x14ac:dyDescent="0.25">
      <c r="A2358" s="344" t="s">
        <v>34238</v>
      </c>
      <c r="B2358" s="345" t="s">
        <v>34239</v>
      </c>
      <c r="C2358" s="346" t="s">
        <v>14</v>
      </c>
      <c r="D2358" s="347">
        <v>10.14</v>
      </c>
    </row>
    <row r="2359" spans="1:4" s="326" customFormat="1" ht="15.6" customHeight="1" x14ac:dyDescent="0.25">
      <c r="A2359" s="344" t="s">
        <v>34240</v>
      </c>
      <c r="B2359" s="345" t="s">
        <v>34241</v>
      </c>
      <c r="C2359" s="346" t="s">
        <v>14</v>
      </c>
      <c r="D2359" s="347">
        <v>11.12</v>
      </c>
    </row>
    <row r="2360" spans="1:4" s="326" customFormat="1" ht="15.6" customHeight="1" x14ac:dyDescent="0.25">
      <c r="A2360" s="344" t="s">
        <v>34242</v>
      </c>
      <c r="B2360" s="345" t="s">
        <v>34243</v>
      </c>
      <c r="C2360" s="346"/>
      <c r="D2360" s="347"/>
    </row>
    <row r="2361" spans="1:4" s="326" customFormat="1" ht="15.6" customHeight="1" x14ac:dyDescent="0.25">
      <c r="A2361" s="344" t="s">
        <v>34244</v>
      </c>
      <c r="B2361" s="345" t="s">
        <v>34245</v>
      </c>
      <c r="C2361" s="346" t="s">
        <v>14</v>
      </c>
      <c r="D2361" s="347">
        <v>14.65</v>
      </c>
    </row>
    <row r="2362" spans="1:4" s="326" customFormat="1" ht="15.6" customHeight="1" x14ac:dyDescent="0.25">
      <c r="A2362" s="344" t="s">
        <v>34246</v>
      </c>
      <c r="B2362" s="345" t="s">
        <v>34247</v>
      </c>
      <c r="C2362" s="346" t="s">
        <v>14</v>
      </c>
      <c r="D2362" s="347">
        <v>9.5399999999999991</v>
      </c>
    </row>
    <row r="2363" spans="1:4" s="326" customFormat="1" ht="15.6" customHeight="1" x14ac:dyDescent="0.25">
      <c r="A2363" s="344" t="s">
        <v>34248</v>
      </c>
      <c r="B2363" s="345" t="s">
        <v>34249</v>
      </c>
      <c r="C2363" s="346"/>
      <c r="D2363" s="347"/>
    </row>
    <row r="2364" spans="1:4" s="326" customFormat="1" ht="15.6" customHeight="1" x14ac:dyDescent="0.25">
      <c r="A2364" s="344" t="s">
        <v>34250</v>
      </c>
      <c r="B2364" s="345" t="s">
        <v>34251</v>
      </c>
      <c r="C2364" s="346" t="s">
        <v>14</v>
      </c>
      <c r="D2364" s="347">
        <v>10.16</v>
      </c>
    </row>
    <row r="2365" spans="1:4" s="326" customFormat="1" ht="15.6" customHeight="1" x14ac:dyDescent="0.25">
      <c r="A2365" s="344" t="s">
        <v>34252</v>
      </c>
      <c r="B2365" s="345" t="s">
        <v>34253</v>
      </c>
      <c r="C2365" s="346" t="s">
        <v>14</v>
      </c>
      <c r="D2365" s="347">
        <v>14.14</v>
      </c>
    </row>
    <row r="2366" spans="1:4" s="326" customFormat="1" ht="15.6" customHeight="1" x14ac:dyDescent="0.25">
      <c r="A2366" s="344" t="s">
        <v>34254</v>
      </c>
      <c r="B2366" s="345" t="s">
        <v>34255</v>
      </c>
      <c r="C2366" s="346"/>
      <c r="D2366" s="347"/>
    </row>
    <row r="2367" spans="1:4" s="326" customFormat="1" ht="15.6" customHeight="1" x14ac:dyDescent="0.25">
      <c r="A2367" s="344" t="s">
        <v>34256</v>
      </c>
      <c r="B2367" s="345" t="s">
        <v>34257</v>
      </c>
      <c r="C2367" s="346" t="s">
        <v>14</v>
      </c>
      <c r="D2367" s="347">
        <v>7.18</v>
      </c>
    </row>
    <row r="2368" spans="1:4" s="326" customFormat="1" ht="15.6" customHeight="1" x14ac:dyDescent="0.25">
      <c r="A2368" s="344" t="s">
        <v>34258</v>
      </c>
      <c r="B2368" s="345" t="s">
        <v>34259</v>
      </c>
      <c r="C2368" s="346" t="s">
        <v>14</v>
      </c>
      <c r="D2368" s="347">
        <v>20.82</v>
      </c>
    </row>
    <row r="2369" spans="1:4" s="326" customFormat="1" ht="15.6" customHeight="1" x14ac:dyDescent="0.25">
      <c r="A2369" s="344" t="s">
        <v>34260</v>
      </c>
      <c r="B2369" s="345" t="s">
        <v>34261</v>
      </c>
      <c r="C2369" s="346" t="s">
        <v>14</v>
      </c>
      <c r="D2369" s="347">
        <v>9.44</v>
      </c>
    </row>
    <row r="2370" spans="1:4" s="326" customFormat="1" ht="15.6" customHeight="1" x14ac:dyDescent="0.25">
      <c r="A2370" s="344" t="s">
        <v>34262</v>
      </c>
      <c r="B2370" s="345" t="s">
        <v>34263</v>
      </c>
      <c r="C2370" s="346" t="s">
        <v>14</v>
      </c>
      <c r="D2370" s="347">
        <v>6.96</v>
      </c>
    </row>
    <row r="2371" spans="1:4" s="326" customFormat="1" ht="15.6" customHeight="1" x14ac:dyDescent="0.25">
      <c r="A2371" s="344" t="s">
        <v>34264</v>
      </c>
      <c r="B2371" s="345" t="s">
        <v>34265</v>
      </c>
      <c r="C2371" s="346" t="s">
        <v>14</v>
      </c>
      <c r="D2371" s="347">
        <v>7.15</v>
      </c>
    </row>
    <row r="2372" spans="1:4" s="326" customFormat="1" ht="15.6" customHeight="1" x14ac:dyDescent="0.25">
      <c r="A2372" s="344" t="s">
        <v>34266</v>
      </c>
      <c r="B2372" s="345" t="s">
        <v>34267</v>
      </c>
      <c r="C2372" s="346" t="s">
        <v>14</v>
      </c>
      <c r="D2372" s="347">
        <v>21.67</v>
      </c>
    </row>
    <row r="2373" spans="1:4" s="326" customFormat="1" ht="15.6" customHeight="1" x14ac:dyDescent="0.25">
      <c r="A2373" s="344" t="s">
        <v>34268</v>
      </c>
      <c r="B2373" s="345" t="s">
        <v>34269</v>
      </c>
      <c r="C2373" s="346" t="s">
        <v>14</v>
      </c>
      <c r="D2373" s="347">
        <v>8.4700000000000006</v>
      </c>
    </row>
    <row r="2374" spans="1:4" s="326" customFormat="1" ht="15.6" customHeight="1" x14ac:dyDescent="0.25">
      <c r="A2374" s="344" t="s">
        <v>34270</v>
      </c>
      <c r="B2374" s="345" t="s">
        <v>34271</v>
      </c>
      <c r="C2374" s="346"/>
      <c r="D2374" s="347"/>
    </row>
    <row r="2375" spans="1:4" s="326" customFormat="1" ht="15.6" customHeight="1" x14ac:dyDescent="0.25">
      <c r="A2375" s="344" t="s">
        <v>34272</v>
      </c>
      <c r="B2375" s="345" t="s">
        <v>34273</v>
      </c>
      <c r="C2375" s="346" t="s">
        <v>8</v>
      </c>
      <c r="D2375" s="347">
        <v>15.85</v>
      </c>
    </row>
    <row r="2376" spans="1:4" s="326" customFormat="1" ht="15.6" customHeight="1" x14ac:dyDescent="0.25">
      <c r="A2376" s="344" t="s">
        <v>34274</v>
      </c>
      <c r="B2376" s="345" t="s">
        <v>34275</v>
      </c>
      <c r="C2376" s="346" t="s">
        <v>14</v>
      </c>
      <c r="D2376" s="347">
        <v>6.21</v>
      </c>
    </row>
    <row r="2377" spans="1:4" s="326" customFormat="1" ht="15.6" customHeight="1" x14ac:dyDescent="0.25">
      <c r="A2377" s="344" t="s">
        <v>34276</v>
      </c>
      <c r="B2377" s="345" t="s">
        <v>34277</v>
      </c>
      <c r="C2377" s="346" t="s">
        <v>14</v>
      </c>
      <c r="D2377" s="347">
        <v>12.43</v>
      </c>
    </row>
    <row r="2378" spans="1:4" s="326" customFormat="1" ht="15.6" customHeight="1" x14ac:dyDescent="0.25">
      <c r="A2378" s="344" t="s">
        <v>34278</v>
      </c>
      <c r="B2378" s="345" t="s">
        <v>34279</v>
      </c>
      <c r="C2378" s="346"/>
      <c r="D2378" s="347"/>
    </row>
    <row r="2379" spans="1:4" s="326" customFormat="1" ht="15.6" customHeight="1" x14ac:dyDescent="0.25">
      <c r="A2379" s="344" t="s">
        <v>34280</v>
      </c>
      <c r="B2379" s="345" t="s">
        <v>34281</v>
      </c>
      <c r="C2379" s="346" t="s">
        <v>14</v>
      </c>
      <c r="D2379" s="347">
        <v>2.08</v>
      </c>
    </row>
    <row r="2380" spans="1:4" s="326" customFormat="1" ht="15.6" customHeight="1" x14ac:dyDescent="0.25">
      <c r="A2380" s="344" t="s">
        <v>34282</v>
      </c>
      <c r="B2380" s="345" t="s">
        <v>34283</v>
      </c>
      <c r="C2380" s="346" t="s">
        <v>14</v>
      </c>
      <c r="D2380" s="347">
        <v>2.88</v>
      </c>
    </row>
    <row r="2381" spans="1:4" s="326" customFormat="1" ht="15.6" customHeight="1" x14ac:dyDescent="0.25">
      <c r="A2381" s="344" t="s">
        <v>34284</v>
      </c>
      <c r="B2381" s="345" t="s">
        <v>34285</v>
      </c>
      <c r="C2381" s="346" t="s">
        <v>14</v>
      </c>
      <c r="D2381" s="347">
        <v>3.92</v>
      </c>
    </row>
    <row r="2382" spans="1:4" s="326" customFormat="1" ht="15.6" customHeight="1" x14ac:dyDescent="0.25">
      <c r="A2382" s="344" t="s">
        <v>34286</v>
      </c>
      <c r="B2382" s="345" t="s">
        <v>34287</v>
      </c>
      <c r="C2382" s="346" t="s">
        <v>14</v>
      </c>
      <c r="D2382" s="347">
        <v>5.25</v>
      </c>
    </row>
    <row r="2383" spans="1:4" s="326" customFormat="1" ht="15.6" customHeight="1" x14ac:dyDescent="0.25">
      <c r="A2383" s="344" t="s">
        <v>34288</v>
      </c>
      <c r="B2383" s="345" t="s">
        <v>34289</v>
      </c>
      <c r="C2383" s="346" t="s">
        <v>14</v>
      </c>
      <c r="D2383" s="347">
        <v>10.97</v>
      </c>
    </row>
    <row r="2384" spans="1:4" s="326" customFormat="1" ht="15.6" customHeight="1" x14ac:dyDescent="0.25">
      <c r="A2384" s="344" t="s">
        <v>34290</v>
      </c>
      <c r="B2384" s="345" t="s">
        <v>34291</v>
      </c>
      <c r="C2384" s="346" t="s">
        <v>14</v>
      </c>
      <c r="D2384" s="347">
        <v>15.46</v>
      </c>
    </row>
    <row r="2385" spans="1:4" s="326" customFormat="1" ht="15.6" customHeight="1" x14ac:dyDescent="0.25">
      <c r="A2385" s="344" t="s">
        <v>34292</v>
      </c>
      <c r="B2385" s="345" t="s">
        <v>34293</v>
      </c>
      <c r="C2385" s="346" t="s">
        <v>14</v>
      </c>
      <c r="D2385" s="347">
        <v>22.37</v>
      </c>
    </row>
    <row r="2386" spans="1:4" s="326" customFormat="1" ht="15.6" customHeight="1" x14ac:dyDescent="0.25">
      <c r="A2386" s="344" t="s">
        <v>34294</v>
      </c>
      <c r="B2386" s="345" t="s">
        <v>34295</v>
      </c>
      <c r="C2386" s="346" t="s">
        <v>14</v>
      </c>
      <c r="D2386" s="347">
        <v>31.76</v>
      </c>
    </row>
    <row r="2387" spans="1:4" s="326" customFormat="1" ht="15.6" customHeight="1" x14ac:dyDescent="0.25">
      <c r="A2387" s="344" t="s">
        <v>34296</v>
      </c>
      <c r="B2387" s="345" t="s">
        <v>34297</v>
      </c>
      <c r="C2387" s="346" t="s">
        <v>14</v>
      </c>
      <c r="D2387" s="347">
        <v>44.65</v>
      </c>
    </row>
    <row r="2388" spans="1:4" s="326" customFormat="1" ht="15.6" customHeight="1" x14ac:dyDescent="0.25">
      <c r="A2388" s="344" t="s">
        <v>34298</v>
      </c>
      <c r="B2388" s="345" t="s">
        <v>34299</v>
      </c>
      <c r="C2388" s="346" t="s">
        <v>14</v>
      </c>
      <c r="D2388" s="347">
        <v>59.37</v>
      </c>
    </row>
    <row r="2389" spans="1:4" s="326" customFormat="1" ht="15.6" customHeight="1" x14ac:dyDescent="0.25">
      <c r="A2389" s="344" t="s">
        <v>34300</v>
      </c>
      <c r="B2389" s="345" t="s">
        <v>34301</v>
      </c>
      <c r="C2389" s="346" t="s">
        <v>14</v>
      </c>
      <c r="D2389" s="347">
        <v>76.94</v>
      </c>
    </row>
    <row r="2390" spans="1:4" s="326" customFormat="1" ht="15.6" customHeight="1" x14ac:dyDescent="0.25">
      <c r="A2390" s="344" t="s">
        <v>34302</v>
      </c>
      <c r="B2390" s="345" t="s">
        <v>34303</v>
      </c>
      <c r="C2390" s="346" t="s">
        <v>14</v>
      </c>
      <c r="D2390" s="347">
        <v>99.69</v>
      </c>
    </row>
    <row r="2391" spans="1:4" s="326" customFormat="1" ht="15.6" customHeight="1" x14ac:dyDescent="0.25">
      <c r="A2391" s="344" t="s">
        <v>34304</v>
      </c>
      <c r="B2391" s="345" t="s">
        <v>34305</v>
      </c>
      <c r="C2391" s="346" t="s">
        <v>14</v>
      </c>
      <c r="D2391" s="347">
        <v>120.98</v>
      </c>
    </row>
    <row r="2392" spans="1:4" s="326" customFormat="1" ht="15.6" customHeight="1" x14ac:dyDescent="0.25">
      <c r="A2392" s="344" t="s">
        <v>34306</v>
      </c>
      <c r="B2392" s="345" t="s">
        <v>34307</v>
      </c>
      <c r="C2392" s="346" t="s">
        <v>14</v>
      </c>
      <c r="D2392" s="347">
        <v>145.30000000000001</v>
      </c>
    </row>
    <row r="2393" spans="1:4" s="326" customFormat="1" ht="15.6" customHeight="1" x14ac:dyDescent="0.25">
      <c r="A2393" s="344" t="s">
        <v>34308</v>
      </c>
      <c r="B2393" s="345" t="s">
        <v>34309</v>
      </c>
      <c r="C2393" s="346" t="s">
        <v>14</v>
      </c>
      <c r="D2393" s="347">
        <v>188.87</v>
      </c>
    </row>
    <row r="2394" spans="1:4" s="326" customFormat="1" ht="15.6" customHeight="1" x14ac:dyDescent="0.25">
      <c r="A2394" s="344" t="s">
        <v>34310</v>
      </c>
      <c r="B2394" s="345" t="s">
        <v>34311</v>
      </c>
      <c r="C2394" s="346" t="s">
        <v>14</v>
      </c>
      <c r="D2394" s="347">
        <v>6.25</v>
      </c>
    </row>
    <row r="2395" spans="1:4" s="326" customFormat="1" ht="15.6" customHeight="1" x14ac:dyDescent="0.25">
      <c r="A2395" s="344" t="s">
        <v>34312</v>
      </c>
      <c r="B2395" s="345" t="s">
        <v>34313</v>
      </c>
      <c r="C2395" s="346" t="s">
        <v>14</v>
      </c>
      <c r="D2395" s="347">
        <v>5.1100000000000003</v>
      </c>
    </row>
    <row r="2396" spans="1:4" s="326" customFormat="1" ht="15.6" customHeight="1" x14ac:dyDescent="0.25">
      <c r="A2396" s="344" t="s">
        <v>34314</v>
      </c>
      <c r="B2396" s="345" t="s">
        <v>34315</v>
      </c>
      <c r="C2396" s="346" t="s">
        <v>14</v>
      </c>
      <c r="D2396" s="347">
        <v>8.66</v>
      </c>
    </row>
    <row r="2397" spans="1:4" s="326" customFormat="1" ht="15.6" customHeight="1" x14ac:dyDescent="0.25">
      <c r="A2397" s="344" t="s">
        <v>34316</v>
      </c>
      <c r="B2397" s="345" t="s">
        <v>34317</v>
      </c>
      <c r="C2397" s="346" t="s">
        <v>14</v>
      </c>
      <c r="D2397" s="347">
        <v>28.5</v>
      </c>
    </row>
    <row r="2398" spans="1:4" s="326" customFormat="1" ht="15.6" customHeight="1" x14ac:dyDescent="0.25">
      <c r="A2398" s="344" t="s">
        <v>34318</v>
      </c>
      <c r="B2398" s="345" t="s">
        <v>34319</v>
      </c>
      <c r="C2398" s="346" t="s">
        <v>14</v>
      </c>
      <c r="D2398" s="347">
        <v>72.05</v>
      </c>
    </row>
    <row r="2399" spans="1:4" s="326" customFormat="1" ht="15.6" customHeight="1" x14ac:dyDescent="0.25">
      <c r="A2399" s="344" t="s">
        <v>34320</v>
      </c>
      <c r="B2399" s="345" t="s">
        <v>34321</v>
      </c>
      <c r="C2399" s="346" t="s">
        <v>14</v>
      </c>
      <c r="D2399" s="347">
        <v>99.24</v>
      </c>
    </row>
    <row r="2400" spans="1:4" s="326" customFormat="1" ht="15.6" customHeight="1" x14ac:dyDescent="0.25">
      <c r="A2400" s="344" t="s">
        <v>34322</v>
      </c>
      <c r="B2400" s="345" t="s">
        <v>34323</v>
      </c>
      <c r="C2400" s="346" t="s">
        <v>14</v>
      </c>
      <c r="D2400" s="347">
        <v>35.26</v>
      </c>
    </row>
    <row r="2401" spans="1:4" s="326" customFormat="1" ht="15.6" customHeight="1" x14ac:dyDescent="0.25">
      <c r="A2401" s="344" t="s">
        <v>34324</v>
      </c>
      <c r="B2401" s="345" t="s">
        <v>34325</v>
      </c>
      <c r="C2401" s="346"/>
      <c r="D2401" s="347"/>
    </row>
    <row r="2402" spans="1:4" s="326" customFormat="1" ht="15.6" customHeight="1" x14ac:dyDescent="0.25">
      <c r="A2402" s="344" t="s">
        <v>34326</v>
      </c>
      <c r="B2402" s="345" t="s">
        <v>34327</v>
      </c>
      <c r="C2402" s="346" t="s">
        <v>14</v>
      </c>
      <c r="D2402" s="347">
        <v>9.89</v>
      </c>
    </row>
    <row r="2403" spans="1:4" s="326" customFormat="1" ht="15.6" customHeight="1" x14ac:dyDescent="0.25">
      <c r="A2403" s="344" t="s">
        <v>34328</v>
      </c>
      <c r="B2403" s="345" t="s">
        <v>34329</v>
      </c>
      <c r="C2403" s="346" t="s">
        <v>14</v>
      </c>
      <c r="D2403" s="347">
        <v>13.84</v>
      </c>
    </row>
    <row r="2404" spans="1:4" s="326" customFormat="1" ht="15.6" customHeight="1" x14ac:dyDescent="0.25">
      <c r="A2404" s="344" t="s">
        <v>34330</v>
      </c>
      <c r="B2404" s="345" t="s">
        <v>34331</v>
      </c>
      <c r="C2404" s="346" t="s">
        <v>14</v>
      </c>
      <c r="D2404" s="347">
        <v>19.239999999999998</v>
      </c>
    </row>
    <row r="2405" spans="1:4" s="326" customFormat="1" ht="15.6" customHeight="1" x14ac:dyDescent="0.25">
      <c r="A2405" s="344" t="s">
        <v>34332</v>
      </c>
      <c r="B2405" s="345" t="s">
        <v>34333</v>
      </c>
      <c r="C2405" s="346" t="s">
        <v>14</v>
      </c>
      <c r="D2405" s="347">
        <v>25.64</v>
      </c>
    </row>
    <row r="2406" spans="1:4" s="326" customFormat="1" ht="15.6" customHeight="1" x14ac:dyDescent="0.25">
      <c r="A2406" s="344" t="s">
        <v>34334</v>
      </c>
      <c r="B2406" s="345" t="s">
        <v>34335</v>
      </c>
      <c r="C2406" s="346" t="s">
        <v>14</v>
      </c>
      <c r="D2406" s="347">
        <v>19.79</v>
      </c>
    </row>
    <row r="2407" spans="1:4" s="326" customFormat="1" ht="15.6" customHeight="1" x14ac:dyDescent="0.25">
      <c r="A2407" s="344" t="s">
        <v>34336</v>
      </c>
      <c r="B2407" s="345" t="s">
        <v>34337</v>
      </c>
      <c r="C2407" s="346" t="s">
        <v>14</v>
      </c>
      <c r="D2407" s="347">
        <v>35.18</v>
      </c>
    </row>
    <row r="2408" spans="1:4" s="326" customFormat="1" ht="15.6" customHeight="1" x14ac:dyDescent="0.25">
      <c r="A2408" s="344" t="s">
        <v>34338</v>
      </c>
      <c r="B2408" s="345" t="s">
        <v>34339</v>
      </c>
      <c r="C2408" s="346"/>
      <c r="D2408" s="347"/>
    </row>
    <row r="2409" spans="1:4" s="326" customFormat="1" ht="15.6" customHeight="1" x14ac:dyDescent="0.25">
      <c r="A2409" s="344" t="s">
        <v>34340</v>
      </c>
      <c r="B2409" s="345" t="s">
        <v>34341</v>
      </c>
      <c r="C2409" s="346" t="s">
        <v>14</v>
      </c>
      <c r="D2409" s="347">
        <v>74.37</v>
      </c>
    </row>
    <row r="2410" spans="1:4" s="326" customFormat="1" ht="15.6" customHeight="1" x14ac:dyDescent="0.25">
      <c r="A2410" s="344" t="s">
        <v>34342</v>
      </c>
      <c r="B2410" s="345" t="s">
        <v>34343</v>
      </c>
      <c r="C2410" s="346" t="s">
        <v>14</v>
      </c>
      <c r="D2410" s="347">
        <v>85.3</v>
      </c>
    </row>
    <row r="2411" spans="1:4" s="326" customFormat="1" ht="15.6" customHeight="1" x14ac:dyDescent="0.25">
      <c r="A2411" s="344" t="s">
        <v>34344</v>
      </c>
      <c r="B2411" s="345" t="s">
        <v>34345</v>
      </c>
      <c r="C2411" s="346"/>
      <c r="D2411" s="347"/>
    </row>
    <row r="2412" spans="1:4" s="326" customFormat="1" ht="15.6" customHeight="1" x14ac:dyDescent="0.25">
      <c r="A2412" s="344" t="s">
        <v>34346</v>
      </c>
      <c r="B2412" s="345" t="s">
        <v>34347</v>
      </c>
      <c r="C2412" s="346" t="s">
        <v>14</v>
      </c>
      <c r="D2412" s="347">
        <v>3.86</v>
      </c>
    </row>
    <row r="2413" spans="1:4" s="326" customFormat="1" ht="15.6" customHeight="1" x14ac:dyDescent="0.25">
      <c r="A2413" s="344" t="s">
        <v>34348</v>
      </c>
      <c r="B2413" s="345" t="s">
        <v>34349</v>
      </c>
      <c r="C2413" s="346" t="s">
        <v>14</v>
      </c>
      <c r="D2413" s="347">
        <v>5.6</v>
      </c>
    </row>
    <row r="2414" spans="1:4" s="326" customFormat="1" ht="15.6" customHeight="1" x14ac:dyDescent="0.25">
      <c r="A2414" s="344" t="s">
        <v>34350</v>
      </c>
      <c r="B2414" s="345" t="s">
        <v>34351</v>
      </c>
      <c r="C2414" s="346" t="s">
        <v>14</v>
      </c>
      <c r="D2414" s="347">
        <v>6.82</v>
      </c>
    </row>
    <row r="2415" spans="1:4" s="326" customFormat="1" ht="15.6" customHeight="1" x14ac:dyDescent="0.25">
      <c r="A2415" s="344" t="s">
        <v>34352</v>
      </c>
      <c r="B2415" s="345" t="s">
        <v>34353</v>
      </c>
      <c r="C2415" s="346" t="s">
        <v>14</v>
      </c>
      <c r="D2415" s="347">
        <v>9.48</v>
      </c>
    </row>
    <row r="2416" spans="1:4" s="326" customFormat="1" ht="15.6" customHeight="1" x14ac:dyDescent="0.25">
      <c r="A2416" s="344" t="s">
        <v>34354</v>
      </c>
      <c r="B2416" s="345" t="s">
        <v>34355</v>
      </c>
      <c r="C2416" s="346" t="s">
        <v>14</v>
      </c>
      <c r="D2416" s="347">
        <v>12.57</v>
      </c>
    </row>
    <row r="2417" spans="1:4" s="326" customFormat="1" ht="15.6" customHeight="1" x14ac:dyDescent="0.25">
      <c r="A2417" s="344" t="s">
        <v>34356</v>
      </c>
      <c r="B2417" s="345" t="s">
        <v>34357</v>
      </c>
      <c r="C2417" s="346" t="s">
        <v>14</v>
      </c>
      <c r="D2417" s="347">
        <v>18.03</v>
      </c>
    </row>
    <row r="2418" spans="1:4" s="326" customFormat="1" ht="15.6" customHeight="1" x14ac:dyDescent="0.25">
      <c r="A2418" s="344" t="s">
        <v>34358</v>
      </c>
      <c r="B2418" s="345" t="s">
        <v>34359</v>
      </c>
      <c r="C2418" s="346" t="s">
        <v>14</v>
      </c>
      <c r="D2418" s="347">
        <v>26.55</v>
      </c>
    </row>
    <row r="2419" spans="1:4" s="326" customFormat="1" ht="15.6" customHeight="1" x14ac:dyDescent="0.25">
      <c r="A2419" s="344" t="s">
        <v>34360</v>
      </c>
      <c r="B2419" s="345" t="s">
        <v>34361</v>
      </c>
      <c r="C2419" s="346" t="s">
        <v>14</v>
      </c>
      <c r="D2419" s="347">
        <v>36.33</v>
      </c>
    </row>
    <row r="2420" spans="1:4" s="326" customFormat="1" ht="15.6" customHeight="1" x14ac:dyDescent="0.25">
      <c r="A2420" s="344" t="s">
        <v>34362</v>
      </c>
      <c r="B2420" s="345" t="s">
        <v>34363</v>
      </c>
      <c r="C2420" s="346" t="s">
        <v>14</v>
      </c>
      <c r="D2420" s="347">
        <v>51.56</v>
      </c>
    </row>
    <row r="2421" spans="1:4" s="326" customFormat="1" ht="15.6" customHeight="1" x14ac:dyDescent="0.25">
      <c r="A2421" s="344" t="s">
        <v>34364</v>
      </c>
      <c r="B2421" s="345" t="s">
        <v>34365</v>
      </c>
      <c r="C2421" s="346" t="s">
        <v>14</v>
      </c>
      <c r="D2421" s="347">
        <v>65.77</v>
      </c>
    </row>
    <row r="2422" spans="1:4" s="326" customFormat="1" ht="15.6" customHeight="1" x14ac:dyDescent="0.25">
      <c r="A2422" s="344" t="s">
        <v>34366</v>
      </c>
      <c r="B2422" s="345" t="s">
        <v>34367</v>
      </c>
      <c r="C2422" s="346" t="s">
        <v>14</v>
      </c>
      <c r="D2422" s="347">
        <v>91.71</v>
      </c>
    </row>
    <row r="2423" spans="1:4" s="326" customFormat="1" ht="15.6" customHeight="1" x14ac:dyDescent="0.25">
      <c r="A2423" s="344" t="s">
        <v>34368</v>
      </c>
      <c r="B2423" s="345" t="s">
        <v>34369</v>
      </c>
      <c r="C2423" s="346" t="s">
        <v>14</v>
      </c>
      <c r="D2423" s="347">
        <v>113.95</v>
      </c>
    </row>
    <row r="2424" spans="1:4" s="326" customFormat="1" ht="15.6" customHeight="1" x14ac:dyDescent="0.25">
      <c r="A2424" s="344" t="s">
        <v>34370</v>
      </c>
      <c r="B2424" s="345" t="s">
        <v>34371</v>
      </c>
      <c r="C2424" s="346" t="s">
        <v>14</v>
      </c>
      <c r="D2424" s="347">
        <v>138.62</v>
      </c>
    </row>
    <row r="2425" spans="1:4" s="326" customFormat="1" ht="15.6" customHeight="1" x14ac:dyDescent="0.25">
      <c r="A2425" s="344" t="s">
        <v>34372</v>
      </c>
      <c r="B2425" s="345" t="s">
        <v>34373</v>
      </c>
      <c r="C2425" s="346" t="s">
        <v>14</v>
      </c>
      <c r="D2425" s="347">
        <v>165.22</v>
      </c>
    </row>
    <row r="2426" spans="1:4" s="326" customFormat="1" ht="15.6" customHeight="1" x14ac:dyDescent="0.25">
      <c r="A2426" s="344" t="s">
        <v>34374</v>
      </c>
      <c r="B2426" s="345" t="s">
        <v>34375</v>
      </c>
      <c r="C2426" s="346" t="s">
        <v>14</v>
      </c>
      <c r="D2426" s="347">
        <v>203.73</v>
      </c>
    </row>
    <row r="2427" spans="1:4" s="326" customFormat="1" ht="15.6" customHeight="1" x14ac:dyDescent="0.25">
      <c r="A2427" s="344" t="s">
        <v>34376</v>
      </c>
      <c r="B2427" s="345" t="s">
        <v>34377</v>
      </c>
      <c r="C2427" s="346"/>
      <c r="D2427" s="347"/>
    </row>
    <row r="2428" spans="1:4" s="326" customFormat="1" ht="15.6" customHeight="1" x14ac:dyDescent="0.25">
      <c r="A2428" s="344" t="s">
        <v>34378</v>
      </c>
      <c r="B2428" s="345" t="s">
        <v>34379</v>
      </c>
      <c r="C2428" s="346" t="s">
        <v>14</v>
      </c>
      <c r="D2428" s="347">
        <v>7.7</v>
      </c>
    </row>
    <row r="2429" spans="1:4" s="326" customFormat="1" ht="15.6" customHeight="1" x14ac:dyDescent="0.25">
      <c r="A2429" s="344" t="s">
        <v>34380</v>
      </c>
      <c r="B2429" s="345" t="s">
        <v>34381</v>
      </c>
      <c r="C2429" s="346" t="s">
        <v>14</v>
      </c>
      <c r="D2429" s="347">
        <v>11.99</v>
      </c>
    </row>
    <row r="2430" spans="1:4" s="326" customFormat="1" ht="15.6" customHeight="1" x14ac:dyDescent="0.25">
      <c r="A2430" s="344" t="s">
        <v>34382</v>
      </c>
      <c r="B2430" s="345" t="s">
        <v>34383</v>
      </c>
      <c r="C2430" s="346" t="s">
        <v>14</v>
      </c>
      <c r="D2430" s="347">
        <v>14.86</v>
      </c>
    </row>
    <row r="2431" spans="1:4" s="326" customFormat="1" ht="15.6" customHeight="1" x14ac:dyDescent="0.25">
      <c r="A2431" s="344" t="s">
        <v>34384</v>
      </c>
      <c r="B2431" s="345" t="s">
        <v>34385</v>
      </c>
      <c r="C2431" s="346" t="s">
        <v>14</v>
      </c>
      <c r="D2431" s="347">
        <v>21.9</v>
      </c>
    </row>
    <row r="2432" spans="1:4" s="326" customFormat="1" ht="15.6" customHeight="1" x14ac:dyDescent="0.25">
      <c r="A2432" s="344" t="s">
        <v>34386</v>
      </c>
      <c r="B2432" s="345" t="s">
        <v>34387</v>
      </c>
      <c r="C2432" s="346" t="s">
        <v>14</v>
      </c>
      <c r="D2432" s="347">
        <v>24.9</v>
      </c>
    </row>
    <row r="2433" spans="1:4" s="326" customFormat="1" ht="15.6" customHeight="1" x14ac:dyDescent="0.25">
      <c r="A2433" s="344" t="s">
        <v>34388</v>
      </c>
      <c r="B2433" s="345" t="s">
        <v>34389</v>
      </c>
      <c r="C2433" s="346"/>
      <c r="D2433" s="347"/>
    </row>
    <row r="2434" spans="1:4" s="326" customFormat="1" ht="15.6" customHeight="1" x14ac:dyDescent="0.25">
      <c r="A2434" s="344" t="s">
        <v>34390</v>
      </c>
      <c r="B2434" s="345" t="s">
        <v>34391</v>
      </c>
      <c r="C2434" s="346" t="s">
        <v>14</v>
      </c>
      <c r="D2434" s="347">
        <v>2.91</v>
      </c>
    </row>
    <row r="2435" spans="1:4" s="326" customFormat="1" ht="15.6" customHeight="1" x14ac:dyDescent="0.25">
      <c r="A2435" s="344" t="s">
        <v>34392</v>
      </c>
      <c r="B2435" s="345" t="s">
        <v>34393</v>
      </c>
      <c r="C2435" s="346" t="s">
        <v>14</v>
      </c>
      <c r="D2435" s="347">
        <v>4.1500000000000004</v>
      </c>
    </row>
    <row r="2436" spans="1:4" s="326" customFormat="1" ht="15.6" customHeight="1" x14ac:dyDescent="0.25">
      <c r="A2436" s="344" t="s">
        <v>34394</v>
      </c>
      <c r="B2436" s="345" t="s">
        <v>34395</v>
      </c>
      <c r="C2436" s="346" t="s">
        <v>14</v>
      </c>
      <c r="D2436" s="347">
        <v>5.76</v>
      </c>
    </row>
    <row r="2437" spans="1:4" s="326" customFormat="1" ht="15.6" customHeight="1" x14ac:dyDescent="0.25">
      <c r="A2437" s="344" t="s">
        <v>34396</v>
      </c>
      <c r="B2437" s="345" t="s">
        <v>34397</v>
      </c>
      <c r="C2437" s="346" t="s">
        <v>14</v>
      </c>
      <c r="D2437" s="347">
        <v>7.29</v>
      </c>
    </row>
    <row r="2438" spans="1:4" s="326" customFormat="1" ht="15.6" customHeight="1" x14ac:dyDescent="0.25">
      <c r="A2438" s="344" t="s">
        <v>34398</v>
      </c>
      <c r="B2438" s="345" t="s">
        <v>34399</v>
      </c>
      <c r="C2438" s="346" t="s">
        <v>14</v>
      </c>
      <c r="D2438" s="347">
        <v>10.99</v>
      </c>
    </row>
    <row r="2439" spans="1:4" s="326" customFormat="1" ht="15.6" customHeight="1" x14ac:dyDescent="0.25">
      <c r="A2439" s="344" t="s">
        <v>34400</v>
      </c>
      <c r="B2439" s="345" t="s">
        <v>34401</v>
      </c>
      <c r="C2439" s="346"/>
      <c r="D2439" s="347"/>
    </row>
    <row r="2440" spans="1:4" s="326" customFormat="1" ht="15.6" customHeight="1" x14ac:dyDescent="0.25">
      <c r="A2440" s="344" t="s">
        <v>34402</v>
      </c>
      <c r="B2440" s="345" t="s">
        <v>34403</v>
      </c>
      <c r="C2440" s="346" t="s">
        <v>14</v>
      </c>
      <c r="D2440" s="347">
        <v>14.74</v>
      </c>
    </row>
    <row r="2441" spans="1:4" s="326" customFormat="1" ht="15.6" customHeight="1" x14ac:dyDescent="0.25">
      <c r="A2441" s="344" t="s">
        <v>34404</v>
      </c>
      <c r="B2441" s="345" t="s">
        <v>34405</v>
      </c>
      <c r="C2441" s="346"/>
      <c r="D2441" s="347"/>
    </row>
    <row r="2442" spans="1:4" s="326" customFormat="1" ht="15.6" customHeight="1" x14ac:dyDescent="0.25">
      <c r="A2442" s="344" t="s">
        <v>34406</v>
      </c>
      <c r="B2442" s="345" t="s">
        <v>34407</v>
      </c>
      <c r="C2442" s="346"/>
      <c r="D2442" s="347"/>
    </row>
    <row r="2443" spans="1:4" s="326" customFormat="1" ht="15.6" customHeight="1" x14ac:dyDescent="0.25">
      <c r="A2443" s="344" t="s">
        <v>34408</v>
      </c>
      <c r="B2443" s="345" t="s">
        <v>34409</v>
      </c>
      <c r="C2443" s="346" t="s">
        <v>8</v>
      </c>
      <c r="D2443" s="347">
        <v>12.9</v>
      </c>
    </row>
    <row r="2444" spans="1:4" s="326" customFormat="1" ht="15.6" customHeight="1" x14ac:dyDescent="0.25">
      <c r="A2444" s="344" t="s">
        <v>34410</v>
      </c>
      <c r="B2444" s="345" t="s">
        <v>34411</v>
      </c>
      <c r="C2444" s="346" t="s">
        <v>8</v>
      </c>
      <c r="D2444" s="347">
        <v>14.29</v>
      </c>
    </row>
    <row r="2445" spans="1:4" s="326" customFormat="1" ht="15.6" customHeight="1" x14ac:dyDescent="0.25">
      <c r="A2445" s="344" t="s">
        <v>34412</v>
      </c>
      <c r="B2445" s="345" t="s">
        <v>34413</v>
      </c>
      <c r="C2445" s="346" t="s">
        <v>8</v>
      </c>
      <c r="D2445" s="347">
        <v>16.46</v>
      </c>
    </row>
    <row r="2446" spans="1:4" s="326" customFormat="1" ht="15.6" customHeight="1" x14ac:dyDescent="0.25">
      <c r="A2446" s="344" t="s">
        <v>34414</v>
      </c>
      <c r="B2446" s="345" t="s">
        <v>34415</v>
      </c>
      <c r="C2446" s="346" t="s">
        <v>8</v>
      </c>
      <c r="D2446" s="347">
        <v>12.92</v>
      </c>
    </row>
    <row r="2447" spans="1:4" s="326" customFormat="1" ht="15.6" customHeight="1" x14ac:dyDescent="0.25">
      <c r="A2447" s="344" t="s">
        <v>34416</v>
      </c>
      <c r="B2447" s="345" t="s">
        <v>34417</v>
      </c>
      <c r="C2447" s="346"/>
      <c r="D2447" s="347"/>
    </row>
    <row r="2448" spans="1:4" s="326" customFormat="1" ht="15.6" customHeight="1" x14ac:dyDescent="0.25">
      <c r="A2448" s="344" t="s">
        <v>34418</v>
      </c>
      <c r="B2448" s="345" t="s">
        <v>34419</v>
      </c>
      <c r="C2448" s="346" t="s">
        <v>8</v>
      </c>
      <c r="D2448" s="347">
        <v>72.06</v>
      </c>
    </row>
    <row r="2449" spans="1:4" s="326" customFormat="1" ht="15.6" customHeight="1" x14ac:dyDescent="0.25">
      <c r="A2449" s="344" t="s">
        <v>34420</v>
      </c>
      <c r="B2449" s="345" t="s">
        <v>34421</v>
      </c>
      <c r="C2449" s="346" t="s">
        <v>8</v>
      </c>
      <c r="D2449" s="347">
        <v>25.01</v>
      </c>
    </row>
    <row r="2450" spans="1:4" s="326" customFormat="1" ht="15.6" customHeight="1" x14ac:dyDescent="0.25">
      <c r="A2450" s="344" t="s">
        <v>34422</v>
      </c>
      <c r="B2450" s="345" t="s">
        <v>34423</v>
      </c>
      <c r="C2450" s="346" t="s">
        <v>8</v>
      </c>
      <c r="D2450" s="347">
        <v>28.7</v>
      </c>
    </row>
    <row r="2451" spans="1:4" s="326" customFormat="1" ht="15.6" customHeight="1" x14ac:dyDescent="0.25">
      <c r="A2451" s="344" t="s">
        <v>34424</v>
      </c>
      <c r="B2451" s="345" t="s">
        <v>34425</v>
      </c>
      <c r="C2451" s="346" t="s">
        <v>8</v>
      </c>
      <c r="D2451" s="347">
        <v>37.270000000000003</v>
      </c>
    </row>
    <row r="2452" spans="1:4" s="326" customFormat="1" ht="15.6" customHeight="1" x14ac:dyDescent="0.25">
      <c r="A2452" s="344" t="s">
        <v>34426</v>
      </c>
      <c r="B2452" s="345" t="s">
        <v>34427</v>
      </c>
      <c r="C2452" s="346" t="s">
        <v>8</v>
      </c>
      <c r="D2452" s="347">
        <v>67.430000000000007</v>
      </c>
    </row>
    <row r="2453" spans="1:4" s="326" customFormat="1" ht="15.6" customHeight="1" x14ac:dyDescent="0.25">
      <c r="A2453" s="344" t="s">
        <v>34428</v>
      </c>
      <c r="B2453" s="345" t="s">
        <v>34429</v>
      </c>
      <c r="C2453" s="346" t="s">
        <v>8</v>
      </c>
      <c r="D2453" s="347">
        <v>128.52000000000001</v>
      </c>
    </row>
    <row r="2454" spans="1:4" s="326" customFormat="1" ht="15.6" customHeight="1" x14ac:dyDescent="0.25">
      <c r="A2454" s="344" t="s">
        <v>34430</v>
      </c>
      <c r="B2454" s="345" t="s">
        <v>34431</v>
      </c>
      <c r="C2454" s="346" t="s">
        <v>8</v>
      </c>
      <c r="D2454" s="347">
        <v>226.7</v>
      </c>
    </row>
    <row r="2455" spans="1:4" s="326" customFormat="1" ht="15.6" customHeight="1" x14ac:dyDescent="0.25">
      <c r="A2455" s="344" t="s">
        <v>34432</v>
      </c>
      <c r="B2455" s="345" t="s">
        <v>34433</v>
      </c>
      <c r="C2455" s="346" t="s">
        <v>8</v>
      </c>
      <c r="D2455" s="347">
        <v>193.21</v>
      </c>
    </row>
    <row r="2456" spans="1:4" s="326" customFormat="1" ht="15.6" customHeight="1" x14ac:dyDescent="0.25">
      <c r="A2456" s="344" t="s">
        <v>34434</v>
      </c>
      <c r="B2456" s="345" t="s">
        <v>34435</v>
      </c>
      <c r="C2456" s="346" t="s">
        <v>8</v>
      </c>
      <c r="D2456" s="347">
        <v>492.12</v>
      </c>
    </row>
    <row r="2457" spans="1:4" s="326" customFormat="1" ht="15.6" customHeight="1" x14ac:dyDescent="0.25">
      <c r="A2457" s="344" t="s">
        <v>34436</v>
      </c>
      <c r="B2457" s="345" t="s">
        <v>34437</v>
      </c>
      <c r="C2457" s="346" t="s">
        <v>8</v>
      </c>
      <c r="D2457" s="347">
        <v>563.1</v>
      </c>
    </row>
    <row r="2458" spans="1:4" s="326" customFormat="1" ht="15.6" customHeight="1" x14ac:dyDescent="0.25">
      <c r="A2458" s="344" t="s">
        <v>34438</v>
      </c>
      <c r="B2458" s="345" t="s">
        <v>34439</v>
      </c>
      <c r="C2458" s="346" t="s">
        <v>8</v>
      </c>
      <c r="D2458" s="347">
        <v>1479.64</v>
      </c>
    </row>
    <row r="2459" spans="1:4" s="326" customFormat="1" ht="15.6" customHeight="1" x14ac:dyDescent="0.25">
      <c r="A2459" s="344" t="s">
        <v>34440</v>
      </c>
      <c r="B2459" s="345" t="s">
        <v>34441</v>
      </c>
      <c r="C2459" s="346" t="s">
        <v>8</v>
      </c>
      <c r="D2459" s="347">
        <v>33.42</v>
      </c>
    </row>
    <row r="2460" spans="1:4" s="326" customFormat="1" ht="15.6" customHeight="1" x14ac:dyDescent="0.25">
      <c r="A2460" s="344" t="s">
        <v>34442</v>
      </c>
      <c r="B2460" s="345" t="s">
        <v>34443</v>
      </c>
      <c r="C2460" s="346" t="s">
        <v>8</v>
      </c>
      <c r="D2460" s="347">
        <v>82.62</v>
      </c>
    </row>
    <row r="2461" spans="1:4" s="326" customFormat="1" ht="15.6" customHeight="1" x14ac:dyDescent="0.25">
      <c r="A2461" s="344" t="s">
        <v>34444</v>
      </c>
      <c r="B2461" s="345" t="s">
        <v>34445</v>
      </c>
      <c r="C2461" s="346" t="s">
        <v>8</v>
      </c>
      <c r="D2461" s="347">
        <v>199.5</v>
      </c>
    </row>
    <row r="2462" spans="1:4" s="326" customFormat="1" ht="15.6" customHeight="1" x14ac:dyDescent="0.25">
      <c r="A2462" s="344" t="s">
        <v>34446</v>
      </c>
      <c r="B2462" s="345" t="s">
        <v>34447</v>
      </c>
      <c r="C2462" s="346"/>
      <c r="D2462" s="347"/>
    </row>
    <row r="2463" spans="1:4" s="326" customFormat="1" ht="15.6" customHeight="1" x14ac:dyDescent="0.25">
      <c r="A2463" s="344" t="s">
        <v>34448</v>
      </c>
      <c r="B2463" s="345" t="s">
        <v>34449</v>
      </c>
      <c r="C2463" s="346" t="s">
        <v>29847</v>
      </c>
      <c r="D2463" s="347">
        <v>37.94</v>
      </c>
    </row>
    <row r="2464" spans="1:4" s="326" customFormat="1" ht="15.6" customHeight="1" x14ac:dyDescent="0.25">
      <c r="A2464" s="344" t="s">
        <v>34450</v>
      </c>
      <c r="B2464" s="345" t="s">
        <v>34451</v>
      </c>
      <c r="C2464" s="346" t="s">
        <v>8</v>
      </c>
      <c r="D2464" s="347">
        <v>40.24</v>
      </c>
    </row>
    <row r="2465" spans="1:4" s="326" customFormat="1" ht="15.6" customHeight="1" x14ac:dyDescent="0.25">
      <c r="A2465" s="344" t="s">
        <v>34452</v>
      </c>
      <c r="B2465" s="345" t="s">
        <v>34453</v>
      </c>
      <c r="C2465" s="346" t="s">
        <v>8</v>
      </c>
      <c r="D2465" s="347">
        <v>71.03</v>
      </c>
    </row>
    <row r="2466" spans="1:4" s="326" customFormat="1" ht="15.6" customHeight="1" x14ac:dyDescent="0.25">
      <c r="A2466" s="344" t="s">
        <v>34454</v>
      </c>
      <c r="B2466" s="345" t="s">
        <v>34455</v>
      </c>
      <c r="C2466" s="346" t="s">
        <v>29847</v>
      </c>
      <c r="D2466" s="347">
        <v>269.89</v>
      </c>
    </row>
    <row r="2467" spans="1:4" s="326" customFormat="1" ht="15.6" customHeight="1" x14ac:dyDescent="0.25">
      <c r="A2467" s="344" t="s">
        <v>34456</v>
      </c>
      <c r="B2467" s="345" t="s">
        <v>34457</v>
      </c>
      <c r="C2467" s="346" t="s">
        <v>29847</v>
      </c>
      <c r="D2467" s="347">
        <v>272.02</v>
      </c>
    </row>
    <row r="2468" spans="1:4" s="326" customFormat="1" ht="15.6" customHeight="1" x14ac:dyDescent="0.25">
      <c r="A2468" s="344" t="s">
        <v>34458</v>
      </c>
      <c r="B2468" s="345" t="s">
        <v>34459</v>
      </c>
      <c r="C2468" s="346" t="s">
        <v>29847</v>
      </c>
      <c r="D2468" s="347">
        <v>29.45</v>
      </c>
    </row>
    <row r="2469" spans="1:4" s="326" customFormat="1" ht="15.6" customHeight="1" x14ac:dyDescent="0.25">
      <c r="A2469" s="344" t="s">
        <v>34460</v>
      </c>
      <c r="B2469" s="345" t="s">
        <v>34461</v>
      </c>
      <c r="C2469" s="346" t="s">
        <v>29847</v>
      </c>
      <c r="D2469" s="347">
        <v>290.98</v>
      </c>
    </row>
    <row r="2470" spans="1:4" s="326" customFormat="1" ht="15.6" customHeight="1" x14ac:dyDescent="0.25">
      <c r="A2470" s="344" t="s">
        <v>34462</v>
      </c>
      <c r="B2470" s="345" t="s">
        <v>34463</v>
      </c>
      <c r="C2470" s="346" t="s">
        <v>8</v>
      </c>
      <c r="D2470" s="347">
        <v>31.14</v>
      </c>
    </row>
    <row r="2471" spans="1:4" s="326" customFormat="1" ht="15.6" customHeight="1" x14ac:dyDescent="0.25">
      <c r="A2471" s="344" t="s">
        <v>34464</v>
      </c>
      <c r="B2471" s="345" t="s">
        <v>34465</v>
      </c>
      <c r="C2471" s="346" t="s">
        <v>29847</v>
      </c>
      <c r="D2471" s="347">
        <v>23.59</v>
      </c>
    </row>
    <row r="2472" spans="1:4" s="326" customFormat="1" ht="15.6" customHeight="1" x14ac:dyDescent="0.25">
      <c r="A2472" s="344" t="s">
        <v>34466</v>
      </c>
      <c r="B2472" s="345" t="s">
        <v>34467</v>
      </c>
      <c r="C2472" s="346" t="s">
        <v>29847</v>
      </c>
      <c r="D2472" s="347">
        <v>30.15</v>
      </c>
    </row>
    <row r="2473" spans="1:4" s="326" customFormat="1" ht="15.6" customHeight="1" x14ac:dyDescent="0.25">
      <c r="A2473" s="344" t="s">
        <v>34468</v>
      </c>
      <c r="B2473" s="345" t="s">
        <v>34469</v>
      </c>
      <c r="C2473" s="346" t="s">
        <v>29847</v>
      </c>
      <c r="D2473" s="347">
        <v>34.46</v>
      </c>
    </row>
    <row r="2474" spans="1:4" s="326" customFormat="1" ht="15.6" customHeight="1" x14ac:dyDescent="0.25">
      <c r="A2474" s="344" t="s">
        <v>34470</v>
      </c>
      <c r="B2474" s="345" t="s">
        <v>34471</v>
      </c>
      <c r="C2474" s="346" t="s">
        <v>29847</v>
      </c>
      <c r="D2474" s="347">
        <v>32.51</v>
      </c>
    </row>
    <row r="2475" spans="1:4" s="326" customFormat="1" ht="15.6" customHeight="1" x14ac:dyDescent="0.25">
      <c r="A2475" s="344" t="s">
        <v>34472</v>
      </c>
      <c r="B2475" s="345" t="s">
        <v>34473</v>
      </c>
      <c r="C2475" s="346" t="s">
        <v>29847</v>
      </c>
      <c r="D2475" s="347">
        <v>34.15</v>
      </c>
    </row>
    <row r="2476" spans="1:4" s="326" customFormat="1" ht="15.6" customHeight="1" x14ac:dyDescent="0.25">
      <c r="A2476" s="344" t="s">
        <v>34474</v>
      </c>
      <c r="B2476" s="345" t="s">
        <v>34475</v>
      </c>
      <c r="C2476" s="346" t="s">
        <v>29847</v>
      </c>
      <c r="D2476" s="347">
        <v>45.73</v>
      </c>
    </row>
    <row r="2477" spans="1:4" s="326" customFormat="1" ht="15.6" customHeight="1" x14ac:dyDescent="0.25">
      <c r="A2477" s="344" t="s">
        <v>34476</v>
      </c>
      <c r="B2477" s="345" t="s">
        <v>34477</v>
      </c>
      <c r="C2477" s="346"/>
      <c r="D2477" s="347"/>
    </row>
    <row r="2478" spans="1:4" s="326" customFormat="1" ht="15.6" customHeight="1" x14ac:dyDescent="0.25">
      <c r="A2478" s="344" t="s">
        <v>34478</v>
      </c>
      <c r="B2478" s="345" t="s">
        <v>34479</v>
      </c>
      <c r="C2478" s="346" t="s">
        <v>29847</v>
      </c>
      <c r="D2478" s="347">
        <v>23.46</v>
      </c>
    </row>
    <row r="2479" spans="1:4" s="326" customFormat="1" ht="15.6" customHeight="1" x14ac:dyDescent="0.25">
      <c r="A2479" s="344" t="s">
        <v>34480</v>
      </c>
      <c r="B2479" s="345" t="s">
        <v>34481</v>
      </c>
      <c r="C2479" s="346" t="s">
        <v>29847</v>
      </c>
      <c r="D2479" s="347">
        <v>33.15</v>
      </c>
    </row>
    <row r="2480" spans="1:4" s="326" customFormat="1" ht="15.6" customHeight="1" x14ac:dyDescent="0.25">
      <c r="A2480" s="344" t="s">
        <v>34482</v>
      </c>
      <c r="B2480" s="345" t="s">
        <v>34483</v>
      </c>
      <c r="C2480" s="346" t="s">
        <v>29847</v>
      </c>
      <c r="D2480" s="347">
        <v>50.28</v>
      </c>
    </row>
    <row r="2481" spans="1:4" s="326" customFormat="1" ht="15.6" customHeight="1" x14ac:dyDescent="0.25">
      <c r="A2481" s="344" t="s">
        <v>34484</v>
      </c>
      <c r="B2481" s="345" t="s">
        <v>34485</v>
      </c>
      <c r="C2481" s="346" t="s">
        <v>29847</v>
      </c>
      <c r="D2481" s="347">
        <v>23.42</v>
      </c>
    </row>
    <row r="2482" spans="1:4" s="326" customFormat="1" ht="15.6" customHeight="1" x14ac:dyDescent="0.25">
      <c r="A2482" s="344" t="s">
        <v>34486</v>
      </c>
      <c r="B2482" s="345" t="s">
        <v>34487</v>
      </c>
      <c r="C2482" s="346" t="s">
        <v>29847</v>
      </c>
      <c r="D2482" s="347">
        <v>32.200000000000003</v>
      </c>
    </row>
    <row r="2483" spans="1:4" s="326" customFormat="1" ht="15.6" customHeight="1" x14ac:dyDescent="0.25">
      <c r="A2483" s="344" t="s">
        <v>34488</v>
      </c>
      <c r="B2483" s="345" t="s">
        <v>34489</v>
      </c>
      <c r="C2483" s="346" t="s">
        <v>29847</v>
      </c>
      <c r="D2483" s="347">
        <v>29.89</v>
      </c>
    </row>
    <row r="2484" spans="1:4" s="326" customFormat="1" ht="15.6" customHeight="1" x14ac:dyDescent="0.25">
      <c r="A2484" s="344" t="s">
        <v>34490</v>
      </c>
      <c r="B2484" s="345" t="s">
        <v>34491</v>
      </c>
      <c r="C2484" s="346" t="s">
        <v>29847</v>
      </c>
      <c r="D2484" s="347">
        <v>32.369999999999997</v>
      </c>
    </row>
    <row r="2485" spans="1:4" s="326" customFormat="1" ht="15.6" customHeight="1" x14ac:dyDescent="0.25">
      <c r="A2485" s="344" t="s">
        <v>34492</v>
      </c>
      <c r="B2485" s="345" t="s">
        <v>34493</v>
      </c>
      <c r="C2485" s="346" t="s">
        <v>29847</v>
      </c>
      <c r="D2485" s="347">
        <v>42.45</v>
      </c>
    </row>
    <row r="2486" spans="1:4" s="326" customFormat="1" ht="15.6" customHeight="1" x14ac:dyDescent="0.25">
      <c r="A2486" s="344" t="s">
        <v>34494</v>
      </c>
      <c r="B2486" s="345" t="s">
        <v>34495</v>
      </c>
      <c r="C2486" s="346" t="s">
        <v>29847</v>
      </c>
      <c r="D2486" s="347">
        <v>61.38</v>
      </c>
    </row>
    <row r="2487" spans="1:4" s="326" customFormat="1" ht="15.6" customHeight="1" x14ac:dyDescent="0.25">
      <c r="A2487" s="344" t="s">
        <v>34496</v>
      </c>
      <c r="B2487" s="345" t="s">
        <v>34497</v>
      </c>
      <c r="C2487" s="346" t="s">
        <v>29847</v>
      </c>
      <c r="D2487" s="347">
        <v>50.69</v>
      </c>
    </row>
    <row r="2488" spans="1:4" s="326" customFormat="1" ht="15.6" customHeight="1" x14ac:dyDescent="0.25">
      <c r="A2488" s="344" t="s">
        <v>34498</v>
      </c>
      <c r="B2488" s="345" t="s">
        <v>34499</v>
      </c>
      <c r="C2488" s="346" t="s">
        <v>29847</v>
      </c>
      <c r="D2488" s="347">
        <v>29.11</v>
      </c>
    </row>
    <row r="2489" spans="1:4" s="326" customFormat="1" ht="15.6" customHeight="1" x14ac:dyDescent="0.25">
      <c r="A2489" s="344" t="s">
        <v>34500</v>
      </c>
      <c r="B2489" s="345" t="s">
        <v>34501</v>
      </c>
      <c r="C2489" s="346" t="s">
        <v>29847</v>
      </c>
      <c r="D2489" s="347">
        <v>85.45</v>
      </c>
    </row>
    <row r="2490" spans="1:4" s="326" customFormat="1" ht="15.6" customHeight="1" x14ac:dyDescent="0.25">
      <c r="A2490" s="344" t="s">
        <v>34502</v>
      </c>
      <c r="B2490" s="345" t="s">
        <v>34503</v>
      </c>
      <c r="C2490" s="346" t="s">
        <v>8</v>
      </c>
      <c r="D2490" s="347">
        <v>50.24</v>
      </c>
    </row>
    <row r="2491" spans="1:4" s="326" customFormat="1" ht="15.6" customHeight="1" x14ac:dyDescent="0.25">
      <c r="A2491" s="344" t="s">
        <v>34504</v>
      </c>
      <c r="B2491" s="345" t="s">
        <v>34505</v>
      </c>
      <c r="C2491" s="346" t="s">
        <v>8</v>
      </c>
      <c r="D2491" s="347">
        <v>107.05</v>
      </c>
    </row>
    <row r="2492" spans="1:4" s="326" customFormat="1" ht="15.6" customHeight="1" x14ac:dyDescent="0.25">
      <c r="A2492" s="344" t="s">
        <v>34506</v>
      </c>
      <c r="B2492" s="345" t="s">
        <v>34507</v>
      </c>
      <c r="C2492" s="346"/>
      <c r="D2492" s="347"/>
    </row>
    <row r="2493" spans="1:4" s="326" customFormat="1" ht="15.6" customHeight="1" x14ac:dyDescent="0.25">
      <c r="A2493" s="344" t="s">
        <v>34508</v>
      </c>
      <c r="B2493" s="345" t="s">
        <v>34509</v>
      </c>
      <c r="C2493" s="346" t="s">
        <v>29847</v>
      </c>
      <c r="D2493" s="347">
        <v>35.5</v>
      </c>
    </row>
    <row r="2494" spans="1:4" s="326" customFormat="1" ht="15.6" customHeight="1" x14ac:dyDescent="0.25">
      <c r="A2494" s="344" t="s">
        <v>34510</v>
      </c>
      <c r="B2494" s="345" t="s">
        <v>34511</v>
      </c>
      <c r="C2494" s="346" t="s">
        <v>29847</v>
      </c>
      <c r="D2494" s="347">
        <v>41.96</v>
      </c>
    </row>
    <row r="2495" spans="1:4" s="326" customFormat="1" ht="15.6" customHeight="1" x14ac:dyDescent="0.25">
      <c r="A2495" s="344" t="s">
        <v>34512</v>
      </c>
      <c r="B2495" s="345" t="s">
        <v>34513</v>
      </c>
      <c r="C2495" s="346" t="s">
        <v>29847</v>
      </c>
      <c r="D2495" s="347">
        <v>62.72</v>
      </c>
    </row>
    <row r="2496" spans="1:4" s="326" customFormat="1" ht="15.6" customHeight="1" x14ac:dyDescent="0.25">
      <c r="A2496" s="344" t="s">
        <v>34514</v>
      </c>
      <c r="B2496" s="345" t="s">
        <v>34515</v>
      </c>
      <c r="C2496" s="346" t="s">
        <v>29847</v>
      </c>
      <c r="D2496" s="347">
        <v>72.62</v>
      </c>
    </row>
    <row r="2497" spans="1:4" s="326" customFormat="1" ht="15.6" customHeight="1" x14ac:dyDescent="0.25">
      <c r="A2497" s="344" t="s">
        <v>34516</v>
      </c>
      <c r="B2497" s="345" t="s">
        <v>34517</v>
      </c>
      <c r="C2497" s="346" t="s">
        <v>29847</v>
      </c>
      <c r="D2497" s="347">
        <v>99.81</v>
      </c>
    </row>
    <row r="2498" spans="1:4" s="326" customFormat="1" ht="15.6" customHeight="1" x14ac:dyDescent="0.25">
      <c r="A2498" s="344" t="s">
        <v>34518</v>
      </c>
      <c r="B2498" s="345" t="s">
        <v>34519</v>
      </c>
      <c r="C2498" s="346" t="s">
        <v>29847</v>
      </c>
      <c r="D2498" s="347">
        <v>209.02</v>
      </c>
    </row>
    <row r="2499" spans="1:4" s="326" customFormat="1" ht="15.6" customHeight="1" x14ac:dyDescent="0.25">
      <c r="A2499" s="344" t="s">
        <v>34520</v>
      </c>
      <c r="B2499" s="345" t="s">
        <v>34521</v>
      </c>
      <c r="C2499" s="346" t="s">
        <v>29847</v>
      </c>
      <c r="D2499" s="347">
        <v>226.43</v>
      </c>
    </row>
    <row r="2500" spans="1:4" s="326" customFormat="1" ht="15.6" customHeight="1" x14ac:dyDescent="0.25">
      <c r="A2500" s="344" t="s">
        <v>34522</v>
      </c>
      <c r="B2500" s="345" t="s">
        <v>34523</v>
      </c>
      <c r="C2500" s="346" t="s">
        <v>29847</v>
      </c>
      <c r="D2500" s="347">
        <v>359.56</v>
      </c>
    </row>
    <row r="2501" spans="1:4" s="326" customFormat="1" ht="15.6" customHeight="1" x14ac:dyDescent="0.25">
      <c r="A2501" s="344" t="s">
        <v>34524</v>
      </c>
      <c r="B2501" s="345" t="s">
        <v>34525</v>
      </c>
      <c r="C2501" s="346" t="s">
        <v>29847</v>
      </c>
      <c r="D2501" s="347">
        <v>38.21</v>
      </c>
    </row>
    <row r="2502" spans="1:4" s="326" customFormat="1" ht="15.6" customHeight="1" x14ac:dyDescent="0.25">
      <c r="A2502" s="344" t="s">
        <v>34526</v>
      </c>
      <c r="B2502" s="345" t="s">
        <v>34527</v>
      </c>
      <c r="C2502" s="346"/>
      <c r="D2502" s="347"/>
    </row>
    <row r="2503" spans="1:4" s="326" customFormat="1" ht="15.6" customHeight="1" x14ac:dyDescent="0.25">
      <c r="A2503" s="344" t="s">
        <v>34528</v>
      </c>
      <c r="B2503" s="345" t="s">
        <v>34529</v>
      </c>
      <c r="C2503" s="346" t="s">
        <v>8</v>
      </c>
      <c r="D2503" s="347">
        <v>14.12</v>
      </c>
    </row>
    <row r="2504" spans="1:4" s="326" customFormat="1" ht="15.6" customHeight="1" x14ac:dyDescent="0.25">
      <c r="A2504" s="344" t="s">
        <v>34530</v>
      </c>
      <c r="B2504" s="345" t="s">
        <v>34531</v>
      </c>
      <c r="C2504" s="346" t="s">
        <v>8</v>
      </c>
      <c r="D2504" s="347">
        <v>16.73</v>
      </c>
    </row>
    <row r="2505" spans="1:4" s="326" customFormat="1" ht="15.6" customHeight="1" x14ac:dyDescent="0.25">
      <c r="A2505" s="344" t="s">
        <v>34532</v>
      </c>
      <c r="B2505" s="345" t="s">
        <v>34533</v>
      </c>
      <c r="C2505" s="346" t="s">
        <v>8</v>
      </c>
      <c r="D2505" s="347">
        <v>16.989999999999998</v>
      </c>
    </row>
    <row r="2506" spans="1:4" s="326" customFormat="1" ht="15.6" customHeight="1" x14ac:dyDescent="0.25">
      <c r="A2506" s="344" t="s">
        <v>34534</v>
      </c>
      <c r="B2506" s="345" t="s">
        <v>34535</v>
      </c>
      <c r="C2506" s="346"/>
      <c r="D2506" s="347"/>
    </row>
    <row r="2507" spans="1:4" s="326" customFormat="1" ht="15.6" customHeight="1" x14ac:dyDescent="0.25">
      <c r="A2507" s="344" t="s">
        <v>34536</v>
      </c>
      <c r="B2507" s="345" t="s">
        <v>34537</v>
      </c>
      <c r="C2507" s="346" t="s">
        <v>8</v>
      </c>
      <c r="D2507" s="347">
        <v>280.54000000000002</v>
      </c>
    </row>
    <row r="2508" spans="1:4" s="326" customFormat="1" ht="15.6" customHeight="1" x14ac:dyDescent="0.25">
      <c r="A2508" s="344" t="s">
        <v>34538</v>
      </c>
      <c r="B2508" s="345" t="s">
        <v>34539</v>
      </c>
      <c r="C2508" s="346" t="s">
        <v>8</v>
      </c>
      <c r="D2508" s="347">
        <v>306.37</v>
      </c>
    </row>
    <row r="2509" spans="1:4" s="326" customFormat="1" ht="15.6" customHeight="1" x14ac:dyDescent="0.25">
      <c r="A2509" s="344" t="s">
        <v>34540</v>
      </c>
      <c r="B2509" s="345" t="s">
        <v>34541</v>
      </c>
      <c r="C2509" s="346" t="s">
        <v>8</v>
      </c>
      <c r="D2509" s="347">
        <v>330.15</v>
      </c>
    </row>
    <row r="2510" spans="1:4" s="326" customFormat="1" ht="15.6" customHeight="1" x14ac:dyDescent="0.25">
      <c r="A2510" s="344" t="s">
        <v>34542</v>
      </c>
      <c r="B2510" s="345" t="s">
        <v>34543</v>
      </c>
      <c r="C2510" s="346" t="s">
        <v>8</v>
      </c>
      <c r="D2510" s="347">
        <v>326.12</v>
      </c>
    </row>
    <row r="2511" spans="1:4" s="326" customFormat="1" ht="15.6" customHeight="1" x14ac:dyDescent="0.25">
      <c r="A2511" s="344" t="s">
        <v>34544</v>
      </c>
      <c r="B2511" s="345" t="s">
        <v>34545</v>
      </c>
      <c r="C2511" s="346" t="s">
        <v>8</v>
      </c>
      <c r="D2511" s="347">
        <v>421.77</v>
      </c>
    </row>
    <row r="2512" spans="1:4" s="326" customFormat="1" ht="15.6" customHeight="1" x14ac:dyDescent="0.25">
      <c r="A2512" s="344" t="s">
        <v>34546</v>
      </c>
      <c r="B2512" s="345" t="s">
        <v>34547</v>
      </c>
      <c r="C2512" s="346" t="s">
        <v>8</v>
      </c>
      <c r="D2512" s="347">
        <v>574.70000000000005</v>
      </c>
    </row>
    <row r="2513" spans="1:4" s="326" customFormat="1" ht="15.6" customHeight="1" x14ac:dyDescent="0.25">
      <c r="A2513" s="344" t="s">
        <v>34548</v>
      </c>
      <c r="B2513" s="345" t="s">
        <v>34549</v>
      </c>
      <c r="C2513" s="346" t="s">
        <v>8</v>
      </c>
      <c r="D2513" s="347">
        <v>819.36</v>
      </c>
    </row>
    <row r="2514" spans="1:4" s="326" customFormat="1" ht="15.6" customHeight="1" x14ac:dyDescent="0.25">
      <c r="A2514" s="344" t="s">
        <v>34550</v>
      </c>
      <c r="B2514" s="345" t="s">
        <v>34551</v>
      </c>
      <c r="C2514" s="346" t="s">
        <v>8</v>
      </c>
      <c r="D2514" s="347">
        <v>1120.9000000000001</v>
      </c>
    </row>
    <row r="2515" spans="1:4" s="326" customFormat="1" ht="15.6" customHeight="1" x14ac:dyDescent="0.25">
      <c r="A2515" s="344" t="s">
        <v>34552</v>
      </c>
      <c r="B2515" s="345" t="s">
        <v>34553</v>
      </c>
      <c r="C2515" s="346" t="s">
        <v>8</v>
      </c>
      <c r="D2515" s="347">
        <v>1346.89</v>
      </c>
    </row>
    <row r="2516" spans="1:4" s="326" customFormat="1" ht="15.6" customHeight="1" x14ac:dyDescent="0.25">
      <c r="A2516" s="344" t="s">
        <v>34554</v>
      </c>
      <c r="B2516" s="345" t="s">
        <v>34555</v>
      </c>
      <c r="C2516" s="346" t="s">
        <v>8</v>
      </c>
      <c r="D2516" s="347">
        <v>3340.46</v>
      </c>
    </row>
    <row r="2517" spans="1:4" s="326" customFormat="1" ht="15.6" customHeight="1" x14ac:dyDescent="0.25">
      <c r="A2517" s="344" t="s">
        <v>34556</v>
      </c>
      <c r="B2517" s="345" t="s">
        <v>34557</v>
      </c>
      <c r="C2517" s="346" t="s">
        <v>8</v>
      </c>
      <c r="D2517" s="347">
        <v>3342</v>
      </c>
    </row>
    <row r="2518" spans="1:4" s="326" customFormat="1" ht="15.6" customHeight="1" x14ac:dyDescent="0.25">
      <c r="A2518" s="344" t="s">
        <v>34558</v>
      </c>
      <c r="B2518" s="345" t="s">
        <v>34559</v>
      </c>
      <c r="C2518" s="346" t="s">
        <v>8</v>
      </c>
      <c r="D2518" s="347">
        <v>6624</v>
      </c>
    </row>
    <row r="2519" spans="1:4" s="326" customFormat="1" ht="15.6" customHeight="1" x14ac:dyDescent="0.25">
      <c r="A2519" s="344" t="s">
        <v>34560</v>
      </c>
      <c r="B2519" s="345" t="s">
        <v>34561</v>
      </c>
      <c r="C2519" s="346" t="s">
        <v>8</v>
      </c>
      <c r="D2519" s="347">
        <v>112.12</v>
      </c>
    </row>
    <row r="2520" spans="1:4" s="326" customFormat="1" ht="15.6" customHeight="1" x14ac:dyDescent="0.25">
      <c r="A2520" s="344" t="s">
        <v>34562</v>
      </c>
      <c r="B2520" s="345" t="s">
        <v>34563</v>
      </c>
      <c r="C2520" s="346" t="s">
        <v>8</v>
      </c>
      <c r="D2520" s="347">
        <v>141.59</v>
      </c>
    </row>
    <row r="2521" spans="1:4" s="326" customFormat="1" ht="15.6" customHeight="1" x14ac:dyDescent="0.25">
      <c r="A2521" s="344" t="s">
        <v>34564</v>
      </c>
      <c r="B2521" s="345" t="s">
        <v>34565</v>
      </c>
      <c r="C2521" s="346" t="s">
        <v>8</v>
      </c>
      <c r="D2521" s="347">
        <v>169.47</v>
      </c>
    </row>
    <row r="2522" spans="1:4" s="326" customFormat="1" ht="15.6" customHeight="1" x14ac:dyDescent="0.25">
      <c r="A2522" s="344" t="s">
        <v>34566</v>
      </c>
      <c r="B2522" s="345" t="s">
        <v>34567</v>
      </c>
      <c r="C2522" s="346"/>
      <c r="D2522" s="347"/>
    </row>
    <row r="2523" spans="1:4" s="326" customFormat="1" ht="15.6" customHeight="1" x14ac:dyDescent="0.25">
      <c r="A2523" s="344" t="s">
        <v>34568</v>
      </c>
      <c r="B2523" s="345" t="s">
        <v>34569</v>
      </c>
      <c r="C2523" s="346" t="s">
        <v>8</v>
      </c>
      <c r="D2523" s="347">
        <v>84.34</v>
      </c>
    </row>
    <row r="2524" spans="1:4" s="326" customFormat="1" ht="15.6" customHeight="1" x14ac:dyDescent="0.25">
      <c r="A2524" s="344" t="s">
        <v>34570</v>
      </c>
      <c r="B2524" s="345" t="s">
        <v>34571</v>
      </c>
      <c r="C2524" s="346" t="s">
        <v>8</v>
      </c>
      <c r="D2524" s="347">
        <v>288.35000000000002</v>
      </c>
    </row>
    <row r="2525" spans="1:4" s="326" customFormat="1" ht="15.6" customHeight="1" x14ac:dyDescent="0.25">
      <c r="A2525" s="344" t="s">
        <v>34572</v>
      </c>
      <c r="B2525" s="345" t="s">
        <v>34573</v>
      </c>
      <c r="C2525" s="346" t="s">
        <v>8</v>
      </c>
      <c r="D2525" s="347">
        <v>436.41</v>
      </c>
    </row>
    <row r="2526" spans="1:4" s="326" customFormat="1" ht="15.6" customHeight="1" x14ac:dyDescent="0.25">
      <c r="A2526" s="344" t="s">
        <v>34574</v>
      </c>
      <c r="B2526" s="345" t="s">
        <v>34575</v>
      </c>
      <c r="C2526" s="346" t="s">
        <v>8</v>
      </c>
      <c r="D2526" s="347">
        <v>344.98</v>
      </c>
    </row>
    <row r="2527" spans="1:4" s="326" customFormat="1" ht="15.6" customHeight="1" x14ac:dyDescent="0.25">
      <c r="A2527" s="344" t="s">
        <v>34576</v>
      </c>
      <c r="B2527" s="345" t="s">
        <v>34577</v>
      </c>
      <c r="C2527" s="346" t="s">
        <v>8</v>
      </c>
      <c r="D2527" s="347">
        <v>147.30000000000001</v>
      </c>
    </row>
    <row r="2528" spans="1:4" s="326" customFormat="1" ht="15.6" customHeight="1" x14ac:dyDescent="0.25">
      <c r="A2528" s="344" t="s">
        <v>34578</v>
      </c>
      <c r="B2528" s="345" t="s">
        <v>34579</v>
      </c>
      <c r="C2528" s="346" t="s">
        <v>8</v>
      </c>
      <c r="D2528" s="347">
        <v>3548.44</v>
      </c>
    </row>
    <row r="2529" spans="1:4" s="326" customFormat="1" ht="15.6" customHeight="1" x14ac:dyDescent="0.25">
      <c r="A2529" s="344" t="s">
        <v>34580</v>
      </c>
      <c r="B2529" s="345" t="s">
        <v>34581</v>
      </c>
      <c r="C2529" s="346" t="s">
        <v>8</v>
      </c>
      <c r="D2529" s="347">
        <v>129.07</v>
      </c>
    </row>
    <row r="2530" spans="1:4" s="326" customFormat="1" ht="15.6" customHeight="1" x14ac:dyDescent="0.25">
      <c r="A2530" s="344" t="s">
        <v>34582</v>
      </c>
      <c r="B2530" s="345" t="s">
        <v>34583</v>
      </c>
      <c r="C2530" s="346" t="s">
        <v>8</v>
      </c>
      <c r="D2530" s="347">
        <v>2876.78</v>
      </c>
    </row>
    <row r="2531" spans="1:4" s="326" customFormat="1" ht="15.6" customHeight="1" x14ac:dyDescent="0.25">
      <c r="A2531" s="344" t="s">
        <v>34584</v>
      </c>
      <c r="B2531" s="345" t="s">
        <v>34585</v>
      </c>
      <c r="C2531" s="346" t="s">
        <v>8</v>
      </c>
      <c r="D2531" s="347">
        <v>145.04</v>
      </c>
    </row>
    <row r="2532" spans="1:4" s="326" customFormat="1" ht="15.6" customHeight="1" x14ac:dyDescent="0.25">
      <c r="A2532" s="344" t="s">
        <v>34586</v>
      </c>
      <c r="B2532" s="345" t="s">
        <v>34587</v>
      </c>
      <c r="C2532" s="346" t="s">
        <v>8</v>
      </c>
      <c r="D2532" s="347">
        <v>351.06</v>
      </c>
    </row>
    <row r="2533" spans="1:4" s="326" customFormat="1" ht="15.6" customHeight="1" x14ac:dyDescent="0.25">
      <c r="A2533" s="344" t="s">
        <v>34588</v>
      </c>
      <c r="B2533" s="345" t="s">
        <v>34589</v>
      </c>
      <c r="C2533" s="346"/>
      <c r="D2533" s="347"/>
    </row>
    <row r="2534" spans="1:4" s="326" customFormat="1" ht="15.6" customHeight="1" x14ac:dyDescent="0.25">
      <c r="A2534" s="344" t="s">
        <v>34590</v>
      </c>
      <c r="B2534" s="345" t="s">
        <v>34591</v>
      </c>
      <c r="C2534" s="346" t="s">
        <v>8</v>
      </c>
      <c r="D2534" s="347">
        <v>611.54999999999995</v>
      </c>
    </row>
    <row r="2535" spans="1:4" s="326" customFormat="1" ht="15.6" customHeight="1" x14ac:dyDescent="0.25">
      <c r="A2535" s="344" t="s">
        <v>34592</v>
      </c>
      <c r="B2535" s="345" t="s">
        <v>34593</v>
      </c>
      <c r="C2535" s="346" t="s">
        <v>8</v>
      </c>
      <c r="D2535" s="347">
        <v>313.41000000000003</v>
      </c>
    </row>
    <row r="2536" spans="1:4" s="326" customFormat="1" ht="15.6" customHeight="1" x14ac:dyDescent="0.25">
      <c r="A2536" s="344" t="s">
        <v>34594</v>
      </c>
      <c r="B2536" s="345" t="s">
        <v>34595</v>
      </c>
      <c r="C2536" s="346" t="s">
        <v>8</v>
      </c>
      <c r="D2536" s="347">
        <v>176.9</v>
      </c>
    </row>
    <row r="2537" spans="1:4" s="326" customFormat="1" ht="15.6" customHeight="1" x14ac:dyDescent="0.25">
      <c r="A2537" s="344" t="s">
        <v>34596</v>
      </c>
      <c r="B2537" s="345" t="s">
        <v>34597</v>
      </c>
      <c r="C2537" s="346" t="s">
        <v>8</v>
      </c>
      <c r="D2537" s="347">
        <v>444.51</v>
      </c>
    </row>
    <row r="2538" spans="1:4" s="326" customFormat="1" ht="15.6" customHeight="1" x14ac:dyDescent="0.25">
      <c r="A2538" s="344" t="s">
        <v>34598</v>
      </c>
      <c r="B2538" s="345" t="s">
        <v>34599</v>
      </c>
      <c r="C2538" s="346"/>
      <c r="D2538" s="347"/>
    </row>
    <row r="2539" spans="1:4" s="326" customFormat="1" ht="15.6" customHeight="1" x14ac:dyDescent="0.25">
      <c r="A2539" s="344" t="s">
        <v>34600</v>
      </c>
      <c r="B2539" s="345" t="s">
        <v>34601</v>
      </c>
      <c r="C2539" s="346" t="s">
        <v>8</v>
      </c>
      <c r="D2539" s="347">
        <v>161.22999999999999</v>
      </c>
    </row>
    <row r="2540" spans="1:4" s="326" customFormat="1" ht="15.6" customHeight="1" x14ac:dyDescent="0.25">
      <c r="A2540" s="344" t="s">
        <v>34602</v>
      </c>
      <c r="B2540" s="345" t="s">
        <v>34603</v>
      </c>
      <c r="C2540" s="346" t="s">
        <v>8</v>
      </c>
      <c r="D2540" s="347">
        <v>420.35</v>
      </c>
    </row>
    <row r="2541" spans="1:4" s="326" customFormat="1" ht="15.6" customHeight="1" x14ac:dyDescent="0.25">
      <c r="A2541" s="344" t="s">
        <v>34604</v>
      </c>
      <c r="B2541" s="345" t="s">
        <v>34605</v>
      </c>
      <c r="C2541" s="346"/>
      <c r="D2541" s="347"/>
    </row>
    <row r="2542" spans="1:4" s="326" customFormat="1" ht="15.6" customHeight="1" x14ac:dyDescent="0.25">
      <c r="A2542" s="344" t="s">
        <v>34606</v>
      </c>
      <c r="B2542" s="345" t="s">
        <v>34607</v>
      </c>
      <c r="C2542" s="346" t="s">
        <v>8</v>
      </c>
      <c r="D2542" s="347">
        <v>133.47999999999999</v>
      </c>
    </row>
    <row r="2543" spans="1:4" s="326" customFormat="1" ht="15.6" customHeight="1" x14ac:dyDescent="0.25">
      <c r="A2543" s="344" t="s">
        <v>34608</v>
      </c>
      <c r="B2543" s="345" t="s">
        <v>34609</v>
      </c>
      <c r="C2543" s="346" t="s">
        <v>8</v>
      </c>
      <c r="D2543" s="347">
        <v>150.91999999999999</v>
      </c>
    </row>
    <row r="2544" spans="1:4" s="326" customFormat="1" ht="15.6" customHeight="1" x14ac:dyDescent="0.25">
      <c r="A2544" s="344" t="s">
        <v>34610</v>
      </c>
      <c r="B2544" s="345" t="s">
        <v>34611</v>
      </c>
      <c r="C2544" s="346"/>
      <c r="D2544" s="347"/>
    </row>
    <row r="2545" spans="1:4" s="326" customFormat="1" ht="15.6" customHeight="1" x14ac:dyDescent="0.25">
      <c r="A2545" s="344" t="s">
        <v>34612</v>
      </c>
      <c r="B2545" s="345" t="s">
        <v>34613</v>
      </c>
      <c r="C2545" s="346" t="s">
        <v>8</v>
      </c>
      <c r="D2545" s="347">
        <v>115.96</v>
      </c>
    </row>
    <row r="2546" spans="1:4" s="326" customFormat="1" ht="15.6" customHeight="1" x14ac:dyDescent="0.25">
      <c r="A2546" s="344" t="s">
        <v>34614</v>
      </c>
      <c r="B2546" s="345" t="s">
        <v>34615</v>
      </c>
      <c r="C2546" s="346" t="s">
        <v>8</v>
      </c>
      <c r="D2546" s="347">
        <v>81.19</v>
      </c>
    </row>
    <row r="2547" spans="1:4" s="326" customFormat="1" ht="15.6" customHeight="1" x14ac:dyDescent="0.25">
      <c r="A2547" s="344" t="s">
        <v>34616</v>
      </c>
      <c r="B2547" s="345" t="s">
        <v>34617</v>
      </c>
      <c r="C2547" s="346" t="s">
        <v>8</v>
      </c>
      <c r="D2547" s="347">
        <v>44.01</v>
      </c>
    </row>
    <row r="2548" spans="1:4" s="326" customFormat="1" ht="15.6" customHeight="1" x14ac:dyDescent="0.25">
      <c r="A2548" s="344" t="s">
        <v>34618</v>
      </c>
      <c r="B2548" s="345" t="s">
        <v>34619</v>
      </c>
      <c r="C2548" s="346" t="s">
        <v>8</v>
      </c>
      <c r="D2548" s="347">
        <v>144.54</v>
      </c>
    </row>
    <row r="2549" spans="1:4" s="326" customFormat="1" ht="15.6" customHeight="1" x14ac:dyDescent="0.25">
      <c r="A2549" s="344" t="s">
        <v>34620</v>
      </c>
      <c r="B2549" s="345" t="s">
        <v>34621</v>
      </c>
      <c r="C2549" s="346" t="s">
        <v>8</v>
      </c>
      <c r="D2549" s="347">
        <v>436.93</v>
      </c>
    </row>
    <row r="2550" spans="1:4" s="326" customFormat="1" ht="15.6" customHeight="1" x14ac:dyDescent="0.25">
      <c r="A2550" s="344" t="s">
        <v>34622</v>
      </c>
      <c r="B2550" s="345" t="s">
        <v>34623</v>
      </c>
      <c r="C2550" s="346" t="s">
        <v>8</v>
      </c>
      <c r="D2550" s="347">
        <v>5.53</v>
      </c>
    </row>
    <row r="2551" spans="1:4" s="326" customFormat="1" ht="15.6" customHeight="1" x14ac:dyDescent="0.25">
      <c r="A2551" s="344" t="s">
        <v>34624</v>
      </c>
      <c r="B2551" s="345" t="s">
        <v>34625</v>
      </c>
      <c r="C2551" s="346" t="s">
        <v>8</v>
      </c>
      <c r="D2551" s="347">
        <v>11.27</v>
      </c>
    </row>
    <row r="2552" spans="1:4" s="326" customFormat="1" ht="15.6" customHeight="1" x14ac:dyDescent="0.25">
      <c r="A2552" s="344" t="s">
        <v>34626</v>
      </c>
      <c r="B2552" s="345" t="s">
        <v>34627</v>
      </c>
      <c r="C2552" s="346" t="s">
        <v>8</v>
      </c>
      <c r="D2552" s="347">
        <v>63.09</v>
      </c>
    </row>
    <row r="2553" spans="1:4" s="326" customFormat="1" ht="15.6" customHeight="1" x14ac:dyDescent="0.25">
      <c r="A2553" s="344" t="s">
        <v>34628</v>
      </c>
      <c r="B2553" s="345" t="s">
        <v>34629</v>
      </c>
      <c r="C2553" s="346" t="s">
        <v>8</v>
      </c>
      <c r="D2553" s="347">
        <v>15.63</v>
      </c>
    </row>
    <row r="2554" spans="1:4" s="326" customFormat="1" ht="15.6" customHeight="1" x14ac:dyDescent="0.25">
      <c r="A2554" s="344" t="s">
        <v>34630</v>
      </c>
      <c r="B2554" s="345" t="s">
        <v>34631</v>
      </c>
      <c r="C2554" s="346" t="s">
        <v>8</v>
      </c>
      <c r="D2554" s="347">
        <v>18.739999999999998</v>
      </c>
    </row>
    <row r="2555" spans="1:4" s="326" customFormat="1" ht="15.6" customHeight="1" x14ac:dyDescent="0.25">
      <c r="A2555" s="344" t="s">
        <v>34632</v>
      </c>
      <c r="B2555" s="345" t="s">
        <v>34633</v>
      </c>
      <c r="C2555" s="346" t="s">
        <v>8</v>
      </c>
      <c r="D2555" s="347">
        <v>461.46</v>
      </c>
    </row>
    <row r="2556" spans="1:4" s="326" customFormat="1" ht="15.6" customHeight="1" x14ac:dyDescent="0.25">
      <c r="A2556" s="344" t="s">
        <v>34634</v>
      </c>
      <c r="B2556" s="345" t="s">
        <v>34635</v>
      </c>
      <c r="C2556" s="346" t="s">
        <v>8</v>
      </c>
      <c r="D2556" s="347">
        <v>76.3</v>
      </c>
    </row>
    <row r="2557" spans="1:4" s="326" customFormat="1" ht="15.6" customHeight="1" x14ac:dyDescent="0.25">
      <c r="A2557" s="344" t="s">
        <v>34636</v>
      </c>
      <c r="B2557" s="345" t="s">
        <v>34637</v>
      </c>
      <c r="C2557" s="346" t="s">
        <v>8</v>
      </c>
      <c r="D2557" s="347">
        <v>64.400000000000006</v>
      </c>
    </row>
    <row r="2558" spans="1:4" s="326" customFormat="1" ht="15.6" customHeight="1" x14ac:dyDescent="0.25">
      <c r="A2558" s="344" t="s">
        <v>34638</v>
      </c>
      <c r="B2558" s="345" t="s">
        <v>34639</v>
      </c>
      <c r="C2558" s="346" t="s">
        <v>8</v>
      </c>
      <c r="D2558" s="347">
        <v>59.77</v>
      </c>
    </row>
    <row r="2559" spans="1:4" s="326" customFormat="1" ht="15.6" customHeight="1" x14ac:dyDescent="0.25">
      <c r="A2559" s="344" t="s">
        <v>34640</v>
      </c>
      <c r="B2559" s="345" t="s">
        <v>34641</v>
      </c>
      <c r="C2559" s="346"/>
      <c r="D2559" s="347"/>
    </row>
    <row r="2560" spans="1:4" s="326" customFormat="1" ht="15.6" customHeight="1" x14ac:dyDescent="0.25">
      <c r="A2560" s="344" t="s">
        <v>34642</v>
      </c>
      <c r="B2560" s="345" t="s">
        <v>34643</v>
      </c>
      <c r="C2560" s="346"/>
      <c r="D2560" s="347"/>
    </row>
    <row r="2561" spans="1:4" s="326" customFormat="1" ht="15.6" customHeight="1" x14ac:dyDescent="0.25">
      <c r="A2561" s="344" t="s">
        <v>34644</v>
      </c>
      <c r="B2561" s="345" t="s">
        <v>34645</v>
      </c>
      <c r="C2561" s="346" t="s">
        <v>8</v>
      </c>
      <c r="D2561" s="347">
        <v>22.77</v>
      </c>
    </row>
    <row r="2562" spans="1:4" s="326" customFormat="1" ht="15.6" customHeight="1" x14ac:dyDescent="0.25">
      <c r="A2562" s="344" t="s">
        <v>34646</v>
      </c>
      <c r="B2562" s="345" t="s">
        <v>34647</v>
      </c>
      <c r="C2562" s="346" t="s">
        <v>8</v>
      </c>
      <c r="D2562" s="347">
        <v>28.53</v>
      </c>
    </row>
    <row r="2563" spans="1:4" s="326" customFormat="1" ht="15.6" customHeight="1" x14ac:dyDescent="0.25">
      <c r="A2563" s="344" t="s">
        <v>34648</v>
      </c>
      <c r="B2563" s="345" t="s">
        <v>34649</v>
      </c>
      <c r="C2563" s="346" t="s">
        <v>8</v>
      </c>
      <c r="D2563" s="347">
        <v>79.19</v>
      </c>
    </row>
    <row r="2564" spans="1:4" s="326" customFormat="1" ht="15.6" customHeight="1" x14ac:dyDescent="0.25">
      <c r="A2564" s="344" t="s">
        <v>34650</v>
      </c>
      <c r="B2564" s="345" t="s">
        <v>34651</v>
      </c>
      <c r="C2564" s="346" t="s">
        <v>8</v>
      </c>
      <c r="D2564" s="347">
        <v>34.89</v>
      </c>
    </row>
    <row r="2565" spans="1:4" s="326" customFormat="1" ht="15.6" customHeight="1" x14ac:dyDescent="0.25">
      <c r="A2565" s="344" t="s">
        <v>34652</v>
      </c>
      <c r="B2565" s="345" t="s">
        <v>34653</v>
      </c>
      <c r="C2565" s="346"/>
      <c r="D2565" s="347"/>
    </row>
    <row r="2566" spans="1:4" s="326" customFormat="1" ht="15.6" customHeight="1" x14ac:dyDescent="0.25">
      <c r="A2566" s="344" t="s">
        <v>34654</v>
      </c>
      <c r="B2566" s="345" t="s">
        <v>34655</v>
      </c>
      <c r="C2566" s="346" t="s">
        <v>8</v>
      </c>
      <c r="D2566" s="347">
        <v>10.27</v>
      </c>
    </row>
    <row r="2567" spans="1:4" s="326" customFormat="1" ht="15.6" customHeight="1" x14ac:dyDescent="0.25">
      <c r="A2567" s="344" t="s">
        <v>34656</v>
      </c>
      <c r="B2567" s="345" t="s">
        <v>34657</v>
      </c>
      <c r="C2567" s="346" t="s">
        <v>14</v>
      </c>
      <c r="D2567" s="347">
        <v>152.72999999999999</v>
      </c>
    </row>
    <row r="2568" spans="1:4" s="326" customFormat="1" ht="15.6" customHeight="1" x14ac:dyDescent="0.25">
      <c r="A2568" s="344" t="s">
        <v>34658</v>
      </c>
      <c r="B2568" s="345" t="s">
        <v>34659</v>
      </c>
      <c r="C2568" s="346"/>
      <c r="D2568" s="347"/>
    </row>
    <row r="2569" spans="1:4" s="326" customFormat="1" ht="15.6" customHeight="1" x14ac:dyDescent="0.25">
      <c r="A2569" s="344" t="s">
        <v>34660</v>
      </c>
      <c r="B2569" s="345" t="s">
        <v>34661</v>
      </c>
      <c r="C2569" s="346" t="s">
        <v>8</v>
      </c>
      <c r="D2569" s="347">
        <v>142.55000000000001</v>
      </c>
    </row>
    <row r="2570" spans="1:4" s="326" customFormat="1" ht="15.6" customHeight="1" x14ac:dyDescent="0.25">
      <c r="A2570" s="344" t="s">
        <v>34662</v>
      </c>
      <c r="B2570" s="345" t="s">
        <v>34663</v>
      </c>
      <c r="C2570" s="346" t="s">
        <v>8</v>
      </c>
      <c r="D2570" s="347">
        <v>114.79</v>
      </c>
    </row>
    <row r="2571" spans="1:4" s="326" customFormat="1" ht="15.6" customHeight="1" x14ac:dyDescent="0.25">
      <c r="A2571" s="344" t="s">
        <v>34664</v>
      </c>
      <c r="B2571" s="345" t="s">
        <v>34665</v>
      </c>
      <c r="C2571" s="346"/>
      <c r="D2571" s="347"/>
    </row>
    <row r="2572" spans="1:4" s="326" customFormat="1" ht="15.6" customHeight="1" x14ac:dyDescent="0.25">
      <c r="A2572" s="344" t="s">
        <v>34666</v>
      </c>
      <c r="B2572" s="345" t="s">
        <v>34667</v>
      </c>
      <c r="C2572" s="346" t="s">
        <v>8</v>
      </c>
      <c r="D2572" s="347">
        <v>27.17</v>
      </c>
    </row>
    <row r="2573" spans="1:4" s="326" customFormat="1" ht="15.6" customHeight="1" x14ac:dyDescent="0.25">
      <c r="A2573" s="344" t="s">
        <v>34668</v>
      </c>
      <c r="B2573" s="345" t="s">
        <v>34669</v>
      </c>
      <c r="C2573" s="346" t="s">
        <v>8</v>
      </c>
      <c r="D2573" s="347">
        <v>16.91</v>
      </c>
    </row>
    <row r="2574" spans="1:4" s="326" customFormat="1" ht="15.6" customHeight="1" x14ac:dyDescent="0.25">
      <c r="A2574" s="344" t="s">
        <v>34670</v>
      </c>
      <c r="B2574" s="345" t="s">
        <v>34671</v>
      </c>
      <c r="C2574" s="346" t="s">
        <v>8</v>
      </c>
      <c r="D2574" s="347">
        <v>19.64</v>
      </c>
    </row>
    <row r="2575" spans="1:4" s="326" customFormat="1" ht="15.6" customHeight="1" x14ac:dyDescent="0.25">
      <c r="A2575" s="344" t="s">
        <v>34672</v>
      </c>
      <c r="B2575" s="345" t="s">
        <v>34673</v>
      </c>
      <c r="C2575" s="346"/>
      <c r="D2575" s="347"/>
    </row>
    <row r="2576" spans="1:4" s="326" customFormat="1" ht="15.6" customHeight="1" x14ac:dyDescent="0.25">
      <c r="A2576" s="344" t="s">
        <v>34674</v>
      </c>
      <c r="B2576" s="345" t="s">
        <v>34675</v>
      </c>
      <c r="C2576" s="346" t="s">
        <v>8</v>
      </c>
      <c r="D2576" s="347">
        <v>19.91</v>
      </c>
    </row>
    <row r="2577" spans="1:4" s="326" customFormat="1" ht="15.6" customHeight="1" x14ac:dyDescent="0.25">
      <c r="A2577" s="344" t="s">
        <v>34676</v>
      </c>
      <c r="B2577" s="345" t="s">
        <v>34677</v>
      </c>
      <c r="C2577" s="346" t="s">
        <v>8</v>
      </c>
      <c r="D2577" s="347">
        <v>17.920000000000002</v>
      </c>
    </row>
    <row r="2578" spans="1:4" s="326" customFormat="1" ht="15.6" customHeight="1" x14ac:dyDescent="0.25">
      <c r="A2578" s="344" t="s">
        <v>34678</v>
      </c>
      <c r="B2578" s="345" t="s">
        <v>34679</v>
      </c>
      <c r="C2578" s="346" t="s">
        <v>8</v>
      </c>
      <c r="D2578" s="347">
        <v>14.44</v>
      </c>
    </row>
    <row r="2579" spans="1:4" s="326" customFormat="1" ht="15.6" customHeight="1" x14ac:dyDescent="0.25">
      <c r="A2579" s="344" t="s">
        <v>34680</v>
      </c>
      <c r="B2579" s="345" t="s">
        <v>34681</v>
      </c>
      <c r="C2579" s="346" t="s">
        <v>8</v>
      </c>
      <c r="D2579" s="347">
        <v>20.58</v>
      </c>
    </row>
    <row r="2580" spans="1:4" s="326" customFormat="1" ht="15.6" customHeight="1" x14ac:dyDescent="0.25">
      <c r="A2580" s="344" t="s">
        <v>34682</v>
      </c>
      <c r="B2580" s="345" t="s">
        <v>34683</v>
      </c>
      <c r="C2580" s="346" t="s">
        <v>8</v>
      </c>
      <c r="D2580" s="347">
        <v>18.09</v>
      </c>
    </row>
    <row r="2581" spans="1:4" s="326" customFormat="1" ht="15.6" customHeight="1" x14ac:dyDescent="0.25">
      <c r="A2581" s="344" t="s">
        <v>34684</v>
      </c>
      <c r="B2581" s="345" t="s">
        <v>34685</v>
      </c>
      <c r="C2581" s="346" t="s">
        <v>8</v>
      </c>
      <c r="D2581" s="347">
        <v>26.67</v>
      </c>
    </row>
    <row r="2582" spans="1:4" s="326" customFormat="1" ht="15.6" customHeight="1" x14ac:dyDescent="0.25">
      <c r="A2582" s="344" t="s">
        <v>34686</v>
      </c>
      <c r="B2582" s="345" t="s">
        <v>34687</v>
      </c>
      <c r="C2582" s="346" t="s">
        <v>8</v>
      </c>
      <c r="D2582" s="347">
        <v>15.59</v>
      </c>
    </row>
    <row r="2583" spans="1:4" s="326" customFormat="1" ht="15.6" customHeight="1" x14ac:dyDescent="0.25">
      <c r="A2583" s="344" t="s">
        <v>34688</v>
      </c>
      <c r="B2583" s="345" t="s">
        <v>34689</v>
      </c>
      <c r="C2583" s="346" t="s">
        <v>8</v>
      </c>
      <c r="D2583" s="347">
        <v>17.239999999999998</v>
      </c>
    </row>
    <row r="2584" spans="1:4" s="326" customFormat="1" ht="15.6" customHeight="1" x14ac:dyDescent="0.25">
      <c r="A2584" s="344" t="s">
        <v>34690</v>
      </c>
      <c r="B2584" s="345" t="s">
        <v>34691</v>
      </c>
      <c r="C2584" s="346" t="s">
        <v>8</v>
      </c>
      <c r="D2584" s="347">
        <v>24.08</v>
      </c>
    </row>
    <row r="2585" spans="1:4" s="326" customFormat="1" ht="15.6" customHeight="1" x14ac:dyDescent="0.25">
      <c r="A2585" s="344" t="s">
        <v>34692</v>
      </c>
      <c r="B2585" s="345" t="s">
        <v>34693</v>
      </c>
      <c r="C2585" s="346" t="s">
        <v>8</v>
      </c>
      <c r="D2585" s="347">
        <v>19.73</v>
      </c>
    </row>
    <row r="2586" spans="1:4" s="326" customFormat="1" ht="15.6" customHeight="1" x14ac:dyDescent="0.25">
      <c r="A2586" s="344" t="s">
        <v>34694</v>
      </c>
      <c r="B2586" s="345" t="s">
        <v>34695</v>
      </c>
      <c r="C2586" s="346" t="s">
        <v>8</v>
      </c>
      <c r="D2586" s="347">
        <v>17.86</v>
      </c>
    </row>
    <row r="2587" spans="1:4" s="326" customFormat="1" ht="15.6" customHeight="1" x14ac:dyDescent="0.25">
      <c r="A2587" s="344" t="s">
        <v>34696</v>
      </c>
      <c r="B2587" s="345" t="s">
        <v>34697</v>
      </c>
      <c r="C2587" s="346" t="s">
        <v>8</v>
      </c>
      <c r="D2587" s="347">
        <v>19.45</v>
      </c>
    </row>
    <row r="2588" spans="1:4" s="326" customFormat="1" ht="15.6" customHeight="1" x14ac:dyDescent="0.25">
      <c r="A2588" s="344" t="s">
        <v>34698</v>
      </c>
      <c r="B2588" s="345" t="s">
        <v>34699</v>
      </c>
      <c r="C2588" s="346"/>
      <c r="D2588" s="347"/>
    </row>
    <row r="2589" spans="1:4" s="326" customFormat="1" ht="15.6" customHeight="1" x14ac:dyDescent="0.25">
      <c r="A2589" s="344" t="s">
        <v>34700</v>
      </c>
      <c r="B2589" s="345" t="s">
        <v>34701</v>
      </c>
      <c r="C2589" s="346" t="s">
        <v>8</v>
      </c>
      <c r="D2589" s="347">
        <v>39.979999999999997</v>
      </c>
    </row>
    <row r="2590" spans="1:4" s="326" customFormat="1" ht="15.6" customHeight="1" x14ac:dyDescent="0.25">
      <c r="A2590" s="344" t="s">
        <v>34702</v>
      </c>
      <c r="B2590" s="345" t="s">
        <v>34703</v>
      </c>
      <c r="C2590" s="346" t="s">
        <v>8</v>
      </c>
      <c r="D2590" s="347">
        <v>111.16</v>
      </c>
    </row>
    <row r="2591" spans="1:4" s="326" customFormat="1" ht="15.6" customHeight="1" x14ac:dyDescent="0.25">
      <c r="A2591" s="344" t="s">
        <v>34704</v>
      </c>
      <c r="B2591" s="345" t="s">
        <v>34705</v>
      </c>
      <c r="C2591" s="346" t="s">
        <v>8</v>
      </c>
      <c r="D2591" s="347">
        <v>153.13</v>
      </c>
    </row>
    <row r="2592" spans="1:4" s="326" customFormat="1" ht="15.6" customHeight="1" x14ac:dyDescent="0.25">
      <c r="A2592" s="344" t="s">
        <v>34706</v>
      </c>
      <c r="B2592" s="345" t="s">
        <v>34707</v>
      </c>
      <c r="C2592" s="346" t="s">
        <v>8</v>
      </c>
      <c r="D2592" s="347">
        <v>188.02</v>
      </c>
    </row>
    <row r="2593" spans="1:4" s="326" customFormat="1" ht="15.6" customHeight="1" x14ac:dyDescent="0.25">
      <c r="A2593" s="344" t="s">
        <v>34708</v>
      </c>
      <c r="B2593" s="345" t="s">
        <v>34709</v>
      </c>
      <c r="C2593" s="346" t="s">
        <v>8</v>
      </c>
      <c r="D2593" s="347">
        <v>583.72</v>
      </c>
    </row>
    <row r="2594" spans="1:4" s="326" customFormat="1" ht="15.6" customHeight="1" x14ac:dyDescent="0.25">
      <c r="A2594" s="344" t="s">
        <v>34710</v>
      </c>
      <c r="B2594" s="345" t="s">
        <v>34711</v>
      </c>
      <c r="C2594" s="346" t="s">
        <v>8</v>
      </c>
      <c r="D2594" s="347">
        <v>97.61</v>
      </c>
    </row>
    <row r="2595" spans="1:4" s="326" customFormat="1" ht="15.6" customHeight="1" x14ac:dyDescent="0.25">
      <c r="A2595" s="344" t="s">
        <v>34712</v>
      </c>
      <c r="B2595" s="345" t="s">
        <v>34713</v>
      </c>
      <c r="C2595" s="346" t="s">
        <v>8</v>
      </c>
      <c r="D2595" s="347">
        <v>91.68</v>
      </c>
    </row>
    <row r="2596" spans="1:4" s="326" customFormat="1" ht="15.6" customHeight="1" x14ac:dyDescent="0.25">
      <c r="A2596" s="344" t="s">
        <v>34714</v>
      </c>
      <c r="B2596" s="345" t="s">
        <v>34715</v>
      </c>
      <c r="C2596" s="346" t="s">
        <v>8</v>
      </c>
      <c r="D2596" s="347">
        <v>133.27000000000001</v>
      </c>
    </row>
    <row r="2597" spans="1:4" s="326" customFormat="1" ht="15.6" customHeight="1" x14ac:dyDescent="0.25">
      <c r="A2597" s="344" t="s">
        <v>34716</v>
      </c>
      <c r="B2597" s="345" t="s">
        <v>34717</v>
      </c>
      <c r="C2597" s="346" t="s">
        <v>8</v>
      </c>
      <c r="D2597" s="347">
        <v>158.71</v>
      </c>
    </row>
    <row r="2598" spans="1:4" s="326" customFormat="1" ht="15.6" customHeight="1" x14ac:dyDescent="0.25">
      <c r="A2598" s="344" t="s">
        <v>34718</v>
      </c>
      <c r="B2598" s="345" t="s">
        <v>34719</v>
      </c>
      <c r="C2598" s="346"/>
      <c r="D2598" s="347"/>
    </row>
    <row r="2599" spans="1:4" s="326" customFormat="1" ht="15.6" customHeight="1" x14ac:dyDescent="0.25">
      <c r="A2599" s="344" t="s">
        <v>34720</v>
      </c>
      <c r="B2599" s="345" t="s">
        <v>34721</v>
      </c>
      <c r="C2599" s="346" t="s">
        <v>8</v>
      </c>
      <c r="D2599" s="347">
        <v>60.15</v>
      </c>
    </row>
    <row r="2600" spans="1:4" s="326" customFormat="1" ht="15.6" customHeight="1" x14ac:dyDescent="0.25">
      <c r="A2600" s="344" t="s">
        <v>34722</v>
      </c>
      <c r="B2600" s="345" t="s">
        <v>34723</v>
      </c>
      <c r="C2600" s="346" t="s">
        <v>8</v>
      </c>
      <c r="D2600" s="347">
        <v>96.84</v>
      </c>
    </row>
    <row r="2601" spans="1:4" s="326" customFormat="1" ht="15.6" customHeight="1" x14ac:dyDescent="0.25">
      <c r="A2601" s="344" t="s">
        <v>34724</v>
      </c>
      <c r="B2601" s="345" t="s">
        <v>34725</v>
      </c>
      <c r="C2601" s="346" t="s">
        <v>8</v>
      </c>
      <c r="D2601" s="347">
        <v>67.989999999999995</v>
      </c>
    </row>
    <row r="2602" spans="1:4" s="326" customFormat="1" ht="15.6" customHeight="1" x14ac:dyDescent="0.25">
      <c r="A2602" s="344" t="s">
        <v>34726</v>
      </c>
      <c r="B2602" s="345" t="s">
        <v>34727</v>
      </c>
      <c r="C2602" s="346" t="s">
        <v>8</v>
      </c>
      <c r="D2602" s="347">
        <v>104.15</v>
      </c>
    </row>
    <row r="2603" spans="1:4" s="326" customFormat="1" ht="15.6" customHeight="1" x14ac:dyDescent="0.25">
      <c r="A2603" s="344" t="s">
        <v>34728</v>
      </c>
      <c r="B2603" s="345" t="s">
        <v>34729</v>
      </c>
      <c r="C2603" s="346" t="s">
        <v>8</v>
      </c>
      <c r="D2603" s="347">
        <v>49.35</v>
      </c>
    </row>
    <row r="2604" spans="1:4" s="326" customFormat="1" ht="15.6" customHeight="1" x14ac:dyDescent="0.25">
      <c r="A2604" s="344" t="s">
        <v>34730</v>
      </c>
      <c r="B2604" s="345" t="s">
        <v>34731</v>
      </c>
      <c r="C2604" s="346" t="s">
        <v>8</v>
      </c>
      <c r="D2604" s="347">
        <v>70.66</v>
      </c>
    </row>
    <row r="2605" spans="1:4" s="326" customFormat="1" ht="15.6" customHeight="1" x14ac:dyDescent="0.25">
      <c r="A2605" s="344" t="s">
        <v>34732</v>
      </c>
      <c r="B2605" s="345" t="s">
        <v>34733</v>
      </c>
      <c r="C2605" s="346"/>
      <c r="D2605" s="347"/>
    </row>
    <row r="2606" spans="1:4" s="326" customFormat="1" ht="15.6" customHeight="1" x14ac:dyDescent="0.25">
      <c r="A2606" s="344" t="s">
        <v>34734</v>
      </c>
      <c r="B2606" s="345" t="s">
        <v>34735</v>
      </c>
      <c r="C2606" s="346" t="s">
        <v>8</v>
      </c>
      <c r="D2606" s="347">
        <v>116.23</v>
      </c>
    </row>
    <row r="2607" spans="1:4" s="326" customFormat="1" ht="15.6" customHeight="1" x14ac:dyDescent="0.25">
      <c r="A2607" s="344" t="s">
        <v>34736</v>
      </c>
      <c r="B2607" s="345" t="s">
        <v>34737</v>
      </c>
      <c r="C2607" s="346" t="s">
        <v>8</v>
      </c>
      <c r="D2607" s="347">
        <v>863.02</v>
      </c>
    </row>
    <row r="2608" spans="1:4" s="326" customFormat="1" ht="15.6" customHeight="1" x14ac:dyDescent="0.25">
      <c r="A2608" s="344" t="s">
        <v>34738</v>
      </c>
      <c r="B2608" s="345" t="s">
        <v>34739</v>
      </c>
      <c r="C2608" s="346" t="s">
        <v>8</v>
      </c>
      <c r="D2608" s="347">
        <v>598.71</v>
      </c>
    </row>
    <row r="2609" spans="1:4" s="326" customFormat="1" ht="15.6" customHeight="1" x14ac:dyDescent="0.25">
      <c r="A2609" s="344" t="s">
        <v>34740</v>
      </c>
      <c r="B2609" s="345" t="s">
        <v>34741</v>
      </c>
      <c r="C2609" s="346" t="s">
        <v>8</v>
      </c>
      <c r="D2609" s="347">
        <v>2279.14</v>
      </c>
    </row>
    <row r="2610" spans="1:4" s="326" customFormat="1" ht="15.6" customHeight="1" x14ac:dyDescent="0.25">
      <c r="A2610" s="344" t="s">
        <v>34742</v>
      </c>
      <c r="B2610" s="345" t="s">
        <v>34743</v>
      </c>
      <c r="C2610" s="346" t="s">
        <v>8</v>
      </c>
      <c r="D2610" s="347">
        <v>2509.0100000000002</v>
      </c>
    </row>
    <row r="2611" spans="1:4" s="326" customFormat="1" ht="15.6" customHeight="1" x14ac:dyDescent="0.25">
      <c r="A2611" s="344" t="s">
        <v>34744</v>
      </c>
      <c r="B2611" s="345" t="s">
        <v>34745</v>
      </c>
      <c r="C2611" s="346" t="s">
        <v>8</v>
      </c>
      <c r="D2611" s="347">
        <v>2106.37</v>
      </c>
    </row>
    <row r="2612" spans="1:4" s="326" customFormat="1" ht="15.6" customHeight="1" x14ac:dyDescent="0.25">
      <c r="A2612" s="344" t="s">
        <v>34746</v>
      </c>
      <c r="B2612" s="345" t="s">
        <v>34747</v>
      </c>
      <c r="C2612" s="346" t="s">
        <v>8</v>
      </c>
      <c r="D2612" s="347">
        <v>680.44</v>
      </c>
    </row>
    <row r="2613" spans="1:4" s="326" customFormat="1" ht="15.6" customHeight="1" x14ac:dyDescent="0.25">
      <c r="A2613" s="344" t="s">
        <v>34748</v>
      </c>
      <c r="B2613" s="345" t="s">
        <v>34749</v>
      </c>
      <c r="C2613" s="346" t="s">
        <v>8</v>
      </c>
      <c r="D2613" s="347">
        <v>746.81</v>
      </c>
    </row>
    <row r="2614" spans="1:4" s="326" customFormat="1" ht="15.6" customHeight="1" x14ac:dyDescent="0.25">
      <c r="A2614" s="344" t="s">
        <v>34750</v>
      </c>
      <c r="B2614" s="345" t="s">
        <v>34751</v>
      </c>
      <c r="C2614" s="346" t="s">
        <v>8</v>
      </c>
      <c r="D2614" s="347">
        <v>1737.4</v>
      </c>
    </row>
    <row r="2615" spans="1:4" s="326" customFormat="1" ht="15.6" customHeight="1" x14ac:dyDescent="0.25">
      <c r="A2615" s="344" t="s">
        <v>34752</v>
      </c>
      <c r="B2615" s="345" t="s">
        <v>34753</v>
      </c>
      <c r="C2615" s="346" t="s">
        <v>8</v>
      </c>
      <c r="D2615" s="347">
        <v>1950.3</v>
      </c>
    </row>
    <row r="2616" spans="1:4" s="326" customFormat="1" ht="15.6" customHeight="1" x14ac:dyDescent="0.25">
      <c r="A2616" s="344" t="s">
        <v>34754</v>
      </c>
      <c r="B2616" s="345" t="s">
        <v>34755</v>
      </c>
      <c r="C2616" s="346" t="s">
        <v>8</v>
      </c>
      <c r="D2616" s="347">
        <v>1095.95</v>
      </c>
    </row>
    <row r="2617" spans="1:4" s="326" customFormat="1" ht="15.6" customHeight="1" x14ac:dyDescent="0.25">
      <c r="A2617" s="344" t="s">
        <v>34756</v>
      </c>
      <c r="B2617" s="345" t="s">
        <v>34757</v>
      </c>
      <c r="C2617" s="346"/>
      <c r="D2617" s="347"/>
    </row>
    <row r="2618" spans="1:4" s="326" customFormat="1" ht="15.6" customHeight="1" x14ac:dyDescent="0.25">
      <c r="A2618" s="344" t="s">
        <v>34758</v>
      </c>
      <c r="B2618" s="345" t="s">
        <v>34759</v>
      </c>
      <c r="C2618" s="346" t="s">
        <v>8</v>
      </c>
      <c r="D2618" s="347">
        <v>629.11</v>
      </c>
    </row>
    <row r="2619" spans="1:4" s="326" customFormat="1" ht="15.6" customHeight="1" x14ac:dyDescent="0.25">
      <c r="A2619" s="344" t="s">
        <v>34760</v>
      </c>
      <c r="B2619" s="345" t="s">
        <v>34761</v>
      </c>
      <c r="C2619" s="346" t="s">
        <v>8</v>
      </c>
      <c r="D2619" s="347">
        <v>130.33000000000001</v>
      </c>
    </row>
    <row r="2620" spans="1:4" s="326" customFormat="1" ht="15.6" customHeight="1" x14ac:dyDescent="0.25">
      <c r="A2620" s="344" t="s">
        <v>34762</v>
      </c>
      <c r="B2620" s="345" t="s">
        <v>34763</v>
      </c>
      <c r="C2620" s="346" t="s">
        <v>8</v>
      </c>
      <c r="D2620" s="347">
        <v>66.13</v>
      </c>
    </row>
    <row r="2621" spans="1:4" s="326" customFormat="1" ht="15.6" customHeight="1" x14ac:dyDescent="0.25">
      <c r="A2621" s="344" t="s">
        <v>34764</v>
      </c>
      <c r="B2621" s="345" t="s">
        <v>34765</v>
      </c>
      <c r="C2621" s="346" t="s">
        <v>8</v>
      </c>
      <c r="D2621" s="347">
        <v>500.21</v>
      </c>
    </row>
    <row r="2622" spans="1:4" s="326" customFormat="1" ht="15.6" customHeight="1" x14ac:dyDescent="0.25">
      <c r="A2622" s="344" t="s">
        <v>34766</v>
      </c>
      <c r="B2622" s="345" t="s">
        <v>34767</v>
      </c>
      <c r="C2622" s="346" t="s">
        <v>8</v>
      </c>
      <c r="D2622" s="347">
        <v>478.12</v>
      </c>
    </row>
    <row r="2623" spans="1:4" s="326" customFormat="1" ht="15.6" customHeight="1" x14ac:dyDescent="0.25">
      <c r="A2623" s="344" t="s">
        <v>34768</v>
      </c>
      <c r="B2623" s="345" t="s">
        <v>34769</v>
      </c>
      <c r="C2623" s="346" t="s">
        <v>8</v>
      </c>
      <c r="D2623" s="347">
        <v>144.41</v>
      </c>
    </row>
    <row r="2624" spans="1:4" s="326" customFormat="1" ht="15.6" customHeight="1" x14ac:dyDescent="0.25">
      <c r="A2624" s="344" t="s">
        <v>34770</v>
      </c>
      <c r="B2624" s="345" t="s">
        <v>34771</v>
      </c>
      <c r="C2624" s="346" t="s">
        <v>8</v>
      </c>
      <c r="D2624" s="347">
        <v>279.92</v>
      </c>
    </row>
    <row r="2625" spans="1:4" s="326" customFormat="1" ht="15.6" customHeight="1" x14ac:dyDescent="0.25">
      <c r="A2625" s="344" t="s">
        <v>34772</v>
      </c>
      <c r="B2625" s="345" t="s">
        <v>34773</v>
      </c>
      <c r="C2625" s="346" t="s">
        <v>8</v>
      </c>
      <c r="D2625" s="347">
        <v>94.99</v>
      </c>
    </row>
    <row r="2626" spans="1:4" s="326" customFormat="1" ht="15.6" customHeight="1" x14ac:dyDescent="0.25">
      <c r="A2626" s="344" t="s">
        <v>34774</v>
      </c>
      <c r="B2626" s="345" t="s">
        <v>34775</v>
      </c>
      <c r="C2626" s="346" t="s">
        <v>8</v>
      </c>
      <c r="D2626" s="347">
        <v>128.02000000000001</v>
      </c>
    </row>
    <row r="2627" spans="1:4" s="326" customFormat="1" ht="15.6" customHeight="1" x14ac:dyDescent="0.25">
      <c r="A2627" s="344" t="s">
        <v>34776</v>
      </c>
      <c r="B2627" s="345" t="s">
        <v>34777</v>
      </c>
      <c r="C2627" s="346" t="s">
        <v>8</v>
      </c>
      <c r="D2627" s="347">
        <v>8629.0300000000007</v>
      </c>
    </row>
    <row r="2628" spans="1:4" s="326" customFormat="1" ht="15.6" customHeight="1" x14ac:dyDescent="0.25">
      <c r="A2628" s="344" t="s">
        <v>34778</v>
      </c>
      <c r="B2628" s="345" t="s">
        <v>34779</v>
      </c>
      <c r="C2628" s="346" t="s">
        <v>8</v>
      </c>
      <c r="D2628" s="347">
        <v>1383.82</v>
      </c>
    </row>
    <row r="2629" spans="1:4" s="326" customFormat="1" ht="15.6" customHeight="1" x14ac:dyDescent="0.25">
      <c r="A2629" s="344" t="s">
        <v>34780</v>
      </c>
      <c r="B2629" s="345" t="s">
        <v>34781</v>
      </c>
      <c r="C2629" s="346" t="s">
        <v>8</v>
      </c>
      <c r="D2629" s="347">
        <v>950.46</v>
      </c>
    </row>
    <row r="2630" spans="1:4" s="326" customFormat="1" ht="15.6" customHeight="1" x14ac:dyDescent="0.25">
      <c r="A2630" s="344" t="s">
        <v>34782</v>
      </c>
      <c r="B2630" s="345" t="s">
        <v>34783</v>
      </c>
      <c r="C2630" s="346" t="s">
        <v>8</v>
      </c>
      <c r="D2630" s="347">
        <v>1436.55</v>
      </c>
    </row>
    <row r="2631" spans="1:4" s="326" customFormat="1" ht="15.6" customHeight="1" x14ac:dyDescent="0.25">
      <c r="A2631" s="344" t="s">
        <v>34784</v>
      </c>
      <c r="B2631" s="345" t="s">
        <v>34785</v>
      </c>
      <c r="C2631" s="346" t="s">
        <v>8</v>
      </c>
      <c r="D2631" s="347">
        <v>981.69</v>
      </c>
    </row>
    <row r="2632" spans="1:4" s="326" customFormat="1" ht="15.6" customHeight="1" x14ac:dyDescent="0.25">
      <c r="A2632" s="344" t="s">
        <v>34786</v>
      </c>
      <c r="B2632" s="345" t="s">
        <v>34787</v>
      </c>
      <c r="C2632" s="346" t="s">
        <v>8</v>
      </c>
      <c r="D2632" s="347">
        <v>145.86000000000001</v>
      </c>
    </row>
    <row r="2633" spans="1:4" s="326" customFormat="1" ht="15.6" customHeight="1" x14ac:dyDescent="0.25">
      <c r="A2633" s="344" t="s">
        <v>34788</v>
      </c>
      <c r="B2633" s="345" t="s">
        <v>34789</v>
      </c>
      <c r="C2633" s="346" t="s">
        <v>8</v>
      </c>
      <c r="D2633" s="347">
        <v>1165.8499999999999</v>
      </c>
    </row>
    <row r="2634" spans="1:4" s="326" customFormat="1" ht="15.6" customHeight="1" x14ac:dyDescent="0.25">
      <c r="A2634" s="344" t="s">
        <v>34790</v>
      </c>
      <c r="B2634" s="345" t="s">
        <v>34791</v>
      </c>
      <c r="C2634" s="346"/>
      <c r="D2634" s="347"/>
    </row>
    <row r="2635" spans="1:4" s="326" customFormat="1" ht="15.6" customHeight="1" x14ac:dyDescent="0.25">
      <c r="A2635" s="344" t="s">
        <v>34792</v>
      </c>
      <c r="B2635" s="345" t="s">
        <v>34793</v>
      </c>
      <c r="C2635" s="346" t="s">
        <v>8</v>
      </c>
      <c r="D2635" s="347">
        <v>1440.42</v>
      </c>
    </row>
    <row r="2636" spans="1:4" s="326" customFormat="1" ht="15.6" customHeight="1" x14ac:dyDescent="0.25">
      <c r="A2636" s="344" t="s">
        <v>34794</v>
      </c>
      <c r="B2636" s="345" t="s">
        <v>34795</v>
      </c>
      <c r="C2636" s="346" t="s">
        <v>8</v>
      </c>
      <c r="D2636" s="347">
        <v>654.78</v>
      </c>
    </row>
    <row r="2637" spans="1:4" s="326" customFormat="1" ht="15.6" customHeight="1" x14ac:dyDescent="0.25">
      <c r="A2637" s="344" t="s">
        <v>34796</v>
      </c>
      <c r="B2637" s="345" t="s">
        <v>34797</v>
      </c>
      <c r="C2637" s="346" t="s">
        <v>8</v>
      </c>
      <c r="D2637" s="347">
        <v>611.14</v>
      </c>
    </row>
    <row r="2638" spans="1:4" s="326" customFormat="1" ht="15.6" customHeight="1" x14ac:dyDescent="0.25">
      <c r="A2638" s="344" t="s">
        <v>34798</v>
      </c>
      <c r="B2638" s="345" t="s">
        <v>34799</v>
      </c>
      <c r="C2638" s="346" t="s">
        <v>8</v>
      </c>
      <c r="D2638" s="347">
        <v>393.95</v>
      </c>
    </row>
    <row r="2639" spans="1:4" s="326" customFormat="1" ht="15.6" customHeight="1" x14ac:dyDescent="0.25">
      <c r="A2639" s="344" t="s">
        <v>34800</v>
      </c>
      <c r="B2639" s="345" t="s">
        <v>34801</v>
      </c>
      <c r="C2639" s="346" t="s">
        <v>8</v>
      </c>
      <c r="D2639" s="347">
        <v>981.24</v>
      </c>
    </row>
    <row r="2640" spans="1:4" s="326" customFormat="1" ht="15.6" customHeight="1" x14ac:dyDescent="0.25">
      <c r="A2640" s="344" t="s">
        <v>34802</v>
      </c>
      <c r="B2640" s="345" t="s">
        <v>34803</v>
      </c>
      <c r="C2640" s="346"/>
      <c r="D2640" s="347"/>
    </row>
    <row r="2641" spans="1:4" s="326" customFormat="1" ht="15.6" customHeight="1" x14ac:dyDescent="0.25">
      <c r="A2641" s="344" t="s">
        <v>34804</v>
      </c>
      <c r="B2641" s="345" t="s">
        <v>34805</v>
      </c>
      <c r="C2641" s="346" t="s">
        <v>8</v>
      </c>
      <c r="D2641" s="347">
        <v>289.20999999999998</v>
      </c>
    </row>
    <row r="2642" spans="1:4" s="326" customFormat="1" ht="15.6" customHeight="1" x14ac:dyDescent="0.25">
      <c r="A2642" s="344" t="s">
        <v>34806</v>
      </c>
      <c r="B2642" s="345" t="s">
        <v>34807</v>
      </c>
      <c r="C2642" s="346" t="s">
        <v>8</v>
      </c>
      <c r="D2642" s="347">
        <v>236.56</v>
      </c>
    </row>
    <row r="2643" spans="1:4" s="326" customFormat="1" ht="15.6" customHeight="1" x14ac:dyDescent="0.25">
      <c r="A2643" s="344" t="s">
        <v>34808</v>
      </c>
      <c r="B2643" s="345" t="s">
        <v>34809</v>
      </c>
      <c r="C2643" s="346" t="s">
        <v>8</v>
      </c>
      <c r="D2643" s="347">
        <v>254.05</v>
      </c>
    </row>
    <row r="2644" spans="1:4" s="326" customFormat="1" ht="15.6" customHeight="1" x14ac:dyDescent="0.25">
      <c r="A2644" s="344" t="s">
        <v>34810</v>
      </c>
      <c r="B2644" s="345" t="s">
        <v>34811</v>
      </c>
      <c r="C2644" s="346" t="s">
        <v>8</v>
      </c>
      <c r="D2644" s="347">
        <v>132.51</v>
      </c>
    </row>
    <row r="2645" spans="1:4" s="326" customFormat="1" ht="15.6" customHeight="1" x14ac:dyDescent="0.25">
      <c r="A2645" s="344" t="s">
        <v>34812</v>
      </c>
      <c r="B2645" s="345" t="s">
        <v>34813</v>
      </c>
      <c r="C2645" s="346"/>
      <c r="D2645" s="347"/>
    </row>
    <row r="2646" spans="1:4" s="326" customFormat="1" ht="15.6" customHeight="1" x14ac:dyDescent="0.25">
      <c r="A2646" s="344" t="s">
        <v>34814</v>
      </c>
      <c r="B2646" s="345" t="s">
        <v>34815</v>
      </c>
      <c r="C2646" s="346" t="s">
        <v>8</v>
      </c>
      <c r="D2646" s="347">
        <v>180.23</v>
      </c>
    </row>
    <row r="2647" spans="1:4" s="326" customFormat="1" ht="15.6" customHeight="1" x14ac:dyDescent="0.25">
      <c r="A2647" s="344" t="s">
        <v>34816</v>
      </c>
      <c r="B2647" s="345" t="s">
        <v>34817</v>
      </c>
      <c r="C2647" s="346" t="s">
        <v>8</v>
      </c>
      <c r="D2647" s="347">
        <v>63.34</v>
      </c>
    </row>
    <row r="2648" spans="1:4" s="326" customFormat="1" ht="15.6" customHeight="1" x14ac:dyDescent="0.25">
      <c r="A2648" s="344" t="s">
        <v>34818</v>
      </c>
      <c r="B2648" s="345" t="s">
        <v>34819</v>
      </c>
      <c r="C2648" s="346" t="s">
        <v>8</v>
      </c>
      <c r="D2648" s="347">
        <v>177.47</v>
      </c>
    </row>
    <row r="2649" spans="1:4" s="326" customFormat="1" ht="15.6" customHeight="1" x14ac:dyDescent="0.25">
      <c r="A2649" s="344" t="s">
        <v>34820</v>
      </c>
      <c r="B2649" s="345" t="s">
        <v>34821</v>
      </c>
      <c r="C2649" s="346" t="s">
        <v>8</v>
      </c>
      <c r="D2649" s="347">
        <v>86.18</v>
      </c>
    </row>
    <row r="2650" spans="1:4" s="326" customFormat="1" ht="15.6" customHeight="1" x14ac:dyDescent="0.25">
      <c r="A2650" s="344" t="s">
        <v>34822</v>
      </c>
      <c r="B2650" s="345" t="s">
        <v>34823</v>
      </c>
      <c r="C2650" s="346" t="s">
        <v>8</v>
      </c>
      <c r="D2650" s="347">
        <v>98.15</v>
      </c>
    </row>
    <row r="2651" spans="1:4" s="326" customFormat="1" ht="15.6" customHeight="1" x14ac:dyDescent="0.25">
      <c r="A2651" s="344" t="s">
        <v>34824</v>
      </c>
      <c r="B2651" s="345" t="s">
        <v>34825</v>
      </c>
      <c r="C2651" s="346" t="s">
        <v>8</v>
      </c>
      <c r="D2651" s="347">
        <v>146.46</v>
      </c>
    </row>
    <row r="2652" spans="1:4" s="326" customFormat="1" ht="15.6" customHeight="1" x14ac:dyDescent="0.25">
      <c r="A2652" s="344" t="s">
        <v>34826</v>
      </c>
      <c r="B2652" s="345" t="s">
        <v>34827</v>
      </c>
      <c r="C2652" s="346" t="s">
        <v>8</v>
      </c>
      <c r="D2652" s="347">
        <v>193.33</v>
      </c>
    </row>
    <row r="2653" spans="1:4" s="326" customFormat="1" ht="15.6" customHeight="1" x14ac:dyDescent="0.25">
      <c r="A2653" s="344" t="s">
        <v>34828</v>
      </c>
      <c r="B2653" s="345" t="s">
        <v>34829</v>
      </c>
      <c r="C2653" s="346" t="s">
        <v>8</v>
      </c>
      <c r="D2653" s="347">
        <v>329.42</v>
      </c>
    </row>
    <row r="2654" spans="1:4" s="326" customFormat="1" ht="15.6" customHeight="1" x14ac:dyDescent="0.25">
      <c r="A2654" s="344" t="s">
        <v>34830</v>
      </c>
      <c r="B2654" s="345" t="s">
        <v>34831</v>
      </c>
      <c r="C2654" s="346" t="s">
        <v>8</v>
      </c>
      <c r="D2654" s="347">
        <v>99.61</v>
      </c>
    </row>
    <row r="2655" spans="1:4" s="326" customFormat="1" ht="15.6" customHeight="1" x14ac:dyDescent="0.25">
      <c r="A2655" s="344" t="s">
        <v>34832</v>
      </c>
      <c r="B2655" s="345" t="s">
        <v>34833</v>
      </c>
      <c r="C2655" s="346" t="s">
        <v>8</v>
      </c>
      <c r="D2655" s="347">
        <v>156.55000000000001</v>
      </c>
    </row>
    <row r="2656" spans="1:4" s="326" customFormat="1" ht="15.6" customHeight="1" x14ac:dyDescent="0.25">
      <c r="A2656" s="344" t="s">
        <v>34834</v>
      </c>
      <c r="B2656" s="345" t="s">
        <v>34835</v>
      </c>
      <c r="C2656" s="346" t="s">
        <v>8</v>
      </c>
      <c r="D2656" s="347">
        <v>96.3</v>
      </c>
    </row>
    <row r="2657" spans="1:4" s="326" customFormat="1" ht="15.6" customHeight="1" x14ac:dyDescent="0.25">
      <c r="A2657" s="344" t="s">
        <v>34836</v>
      </c>
      <c r="B2657" s="345" t="s">
        <v>34837</v>
      </c>
      <c r="C2657" s="346" t="s">
        <v>8</v>
      </c>
      <c r="D2657" s="347">
        <v>147.07</v>
      </c>
    </row>
    <row r="2658" spans="1:4" s="326" customFormat="1" ht="15.6" customHeight="1" x14ac:dyDescent="0.25">
      <c r="A2658" s="344" t="s">
        <v>34838</v>
      </c>
      <c r="B2658" s="345" t="s">
        <v>34839</v>
      </c>
      <c r="C2658" s="346" t="s">
        <v>8</v>
      </c>
      <c r="D2658" s="347">
        <v>211.98</v>
      </c>
    </row>
    <row r="2659" spans="1:4" s="326" customFormat="1" ht="15.6" customHeight="1" x14ac:dyDescent="0.25">
      <c r="A2659" s="344" t="s">
        <v>34840</v>
      </c>
      <c r="B2659" s="345" t="s">
        <v>34841</v>
      </c>
      <c r="C2659" s="346" t="s">
        <v>8</v>
      </c>
      <c r="D2659" s="347">
        <v>162.44</v>
      </c>
    </row>
    <row r="2660" spans="1:4" s="326" customFormat="1" ht="15.6" customHeight="1" x14ac:dyDescent="0.25">
      <c r="A2660" s="344" t="s">
        <v>34842</v>
      </c>
      <c r="B2660" s="345" t="s">
        <v>34843</v>
      </c>
      <c r="C2660" s="346" t="s">
        <v>8</v>
      </c>
      <c r="D2660" s="347">
        <v>95.14</v>
      </c>
    </row>
    <row r="2661" spans="1:4" s="326" customFormat="1" ht="15.6" customHeight="1" x14ac:dyDescent="0.25">
      <c r="A2661" s="344" t="s">
        <v>34844</v>
      </c>
      <c r="B2661" s="345" t="s">
        <v>34845</v>
      </c>
      <c r="C2661" s="346" t="s">
        <v>8</v>
      </c>
      <c r="D2661" s="347">
        <v>71.62</v>
      </c>
    </row>
    <row r="2662" spans="1:4" s="326" customFormat="1" ht="15.6" customHeight="1" x14ac:dyDescent="0.25">
      <c r="A2662" s="344" t="s">
        <v>34846</v>
      </c>
      <c r="B2662" s="345" t="s">
        <v>34847</v>
      </c>
      <c r="C2662" s="346" t="s">
        <v>8</v>
      </c>
      <c r="D2662" s="347">
        <v>127.63</v>
      </c>
    </row>
    <row r="2663" spans="1:4" s="326" customFormat="1" ht="15.6" customHeight="1" x14ac:dyDescent="0.25">
      <c r="A2663" s="344" t="s">
        <v>34848</v>
      </c>
      <c r="B2663" s="345" t="s">
        <v>34849</v>
      </c>
      <c r="C2663" s="346" t="s">
        <v>8</v>
      </c>
      <c r="D2663" s="347">
        <v>385.68</v>
      </c>
    </row>
    <row r="2664" spans="1:4" s="326" customFormat="1" ht="15.6" customHeight="1" x14ac:dyDescent="0.25">
      <c r="A2664" s="344" t="s">
        <v>34850</v>
      </c>
      <c r="B2664" s="345" t="s">
        <v>34851</v>
      </c>
      <c r="C2664" s="346" t="s">
        <v>8</v>
      </c>
      <c r="D2664" s="347">
        <v>312.02999999999997</v>
      </c>
    </row>
    <row r="2665" spans="1:4" s="326" customFormat="1" ht="15.6" customHeight="1" x14ac:dyDescent="0.25">
      <c r="A2665" s="344" t="s">
        <v>34852</v>
      </c>
      <c r="B2665" s="345" t="s">
        <v>34853</v>
      </c>
      <c r="C2665" s="346" t="s">
        <v>8</v>
      </c>
      <c r="D2665" s="347">
        <v>170.13</v>
      </c>
    </row>
    <row r="2666" spans="1:4" s="326" customFormat="1" ht="15.6" customHeight="1" x14ac:dyDescent="0.25">
      <c r="A2666" s="344" t="s">
        <v>34854</v>
      </c>
      <c r="B2666" s="345" t="s">
        <v>34855</v>
      </c>
      <c r="C2666" s="346" t="s">
        <v>8</v>
      </c>
      <c r="D2666" s="347">
        <v>143.99</v>
      </c>
    </row>
    <row r="2667" spans="1:4" s="326" customFormat="1" ht="15.6" customHeight="1" x14ac:dyDescent="0.25">
      <c r="A2667" s="344" t="s">
        <v>34856</v>
      </c>
      <c r="B2667" s="345" t="s">
        <v>34857</v>
      </c>
      <c r="C2667" s="346"/>
      <c r="D2667" s="347"/>
    </row>
    <row r="2668" spans="1:4" s="326" customFormat="1" ht="15.6" customHeight="1" x14ac:dyDescent="0.25">
      <c r="A2668" s="344" t="s">
        <v>34858</v>
      </c>
      <c r="B2668" s="345" t="s">
        <v>34859</v>
      </c>
      <c r="C2668" s="346" t="s">
        <v>8</v>
      </c>
      <c r="D2668" s="347">
        <v>48.37</v>
      </c>
    </row>
    <row r="2669" spans="1:4" s="326" customFormat="1" ht="15.6" customHeight="1" x14ac:dyDescent="0.25">
      <c r="A2669" s="344" t="s">
        <v>34860</v>
      </c>
      <c r="B2669" s="345" t="s">
        <v>34861</v>
      </c>
      <c r="C2669" s="346"/>
      <c r="D2669" s="347"/>
    </row>
    <row r="2670" spans="1:4" s="326" customFormat="1" ht="15.6" customHeight="1" x14ac:dyDescent="0.25">
      <c r="A2670" s="344" t="s">
        <v>34862</v>
      </c>
      <c r="B2670" s="345" t="s">
        <v>34863</v>
      </c>
      <c r="C2670" s="346" t="s">
        <v>8</v>
      </c>
      <c r="D2670" s="347">
        <v>17.760000000000002</v>
      </c>
    </row>
    <row r="2671" spans="1:4" s="326" customFormat="1" ht="15.6" customHeight="1" x14ac:dyDescent="0.25">
      <c r="A2671" s="344" t="s">
        <v>34864</v>
      </c>
      <c r="B2671" s="345" t="s">
        <v>34865</v>
      </c>
      <c r="C2671" s="346" t="s">
        <v>8</v>
      </c>
      <c r="D2671" s="347">
        <v>9.91</v>
      </c>
    </row>
    <row r="2672" spans="1:4" s="326" customFormat="1" ht="15.6" customHeight="1" x14ac:dyDescent="0.25">
      <c r="A2672" s="344" t="s">
        <v>34866</v>
      </c>
      <c r="B2672" s="345" t="s">
        <v>34867</v>
      </c>
      <c r="C2672" s="346" t="s">
        <v>8</v>
      </c>
      <c r="D2672" s="347">
        <v>17.350000000000001</v>
      </c>
    </row>
    <row r="2673" spans="1:4" s="326" customFormat="1" ht="15.6" customHeight="1" x14ac:dyDescent="0.25">
      <c r="A2673" s="344" t="s">
        <v>34868</v>
      </c>
      <c r="B2673" s="345" t="s">
        <v>34869</v>
      </c>
      <c r="C2673" s="346" t="s">
        <v>8</v>
      </c>
      <c r="D2673" s="347">
        <v>3.53</v>
      </c>
    </row>
    <row r="2674" spans="1:4" s="326" customFormat="1" ht="15.6" customHeight="1" x14ac:dyDescent="0.25">
      <c r="A2674" s="344" t="s">
        <v>34870</v>
      </c>
      <c r="B2674" s="345" t="s">
        <v>34871</v>
      </c>
      <c r="C2674" s="346"/>
      <c r="D2674" s="347"/>
    </row>
    <row r="2675" spans="1:4" s="326" customFormat="1" ht="15.6" customHeight="1" x14ac:dyDescent="0.25">
      <c r="A2675" s="344" t="s">
        <v>34872</v>
      </c>
      <c r="B2675" s="345" t="s">
        <v>34873</v>
      </c>
      <c r="C2675" s="346" t="s">
        <v>8</v>
      </c>
      <c r="D2675" s="347">
        <v>323.81</v>
      </c>
    </row>
    <row r="2676" spans="1:4" s="326" customFormat="1" ht="15.6" customHeight="1" x14ac:dyDescent="0.25">
      <c r="A2676" s="344" t="s">
        <v>34874</v>
      </c>
      <c r="B2676" s="345" t="s">
        <v>34875</v>
      </c>
      <c r="C2676" s="346" t="s">
        <v>8</v>
      </c>
      <c r="D2676" s="347">
        <v>302.8</v>
      </c>
    </row>
    <row r="2677" spans="1:4" s="326" customFormat="1" ht="15.6" customHeight="1" x14ac:dyDescent="0.25">
      <c r="A2677" s="344" t="s">
        <v>34876</v>
      </c>
      <c r="B2677" s="345" t="s">
        <v>34877</v>
      </c>
      <c r="C2677" s="346" t="s">
        <v>8</v>
      </c>
      <c r="D2677" s="347">
        <v>152.82</v>
      </c>
    </row>
    <row r="2678" spans="1:4" s="326" customFormat="1" ht="15.6" customHeight="1" x14ac:dyDescent="0.25">
      <c r="A2678" s="344" t="s">
        <v>34878</v>
      </c>
      <c r="B2678" s="345" t="s">
        <v>34879</v>
      </c>
      <c r="C2678" s="346" t="s">
        <v>8</v>
      </c>
      <c r="D2678" s="347">
        <v>321.57</v>
      </c>
    </row>
    <row r="2679" spans="1:4" s="326" customFormat="1" ht="15.6" customHeight="1" x14ac:dyDescent="0.25">
      <c r="A2679" s="344" t="s">
        <v>34880</v>
      </c>
      <c r="B2679" s="345" t="s">
        <v>34881</v>
      </c>
      <c r="C2679" s="346" t="s">
        <v>8</v>
      </c>
      <c r="D2679" s="347">
        <v>42.09</v>
      </c>
    </row>
    <row r="2680" spans="1:4" s="326" customFormat="1" ht="15.6" customHeight="1" x14ac:dyDescent="0.25">
      <c r="A2680" s="344" t="s">
        <v>34882</v>
      </c>
      <c r="B2680" s="345" t="s">
        <v>34883</v>
      </c>
      <c r="C2680" s="346" t="s">
        <v>8</v>
      </c>
      <c r="D2680" s="347">
        <v>100.22</v>
      </c>
    </row>
    <row r="2681" spans="1:4" s="326" customFormat="1" ht="15.6" customHeight="1" x14ac:dyDescent="0.25">
      <c r="A2681" s="344" t="s">
        <v>34884</v>
      </c>
      <c r="B2681" s="345" t="s">
        <v>34885</v>
      </c>
      <c r="C2681" s="346"/>
      <c r="D2681" s="347"/>
    </row>
    <row r="2682" spans="1:4" s="326" customFormat="1" ht="15.6" customHeight="1" x14ac:dyDescent="0.25">
      <c r="A2682" s="344" t="s">
        <v>34886</v>
      </c>
      <c r="B2682" s="345" t="s">
        <v>34887</v>
      </c>
      <c r="C2682" s="346"/>
      <c r="D2682" s="347"/>
    </row>
    <row r="2683" spans="1:4" s="326" customFormat="1" ht="15.6" customHeight="1" x14ac:dyDescent="0.25">
      <c r="A2683" s="344" t="s">
        <v>34888</v>
      </c>
      <c r="B2683" s="345" t="s">
        <v>34889</v>
      </c>
      <c r="C2683" s="346" t="s">
        <v>8</v>
      </c>
      <c r="D2683" s="347">
        <v>85.39</v>
      </c>
    </row>
    <row r="2684" spans="1:4" s="326" customFormat="1" ht="15.6" customHeight="1" x14ac:dyDescent="0.25">
      <c r="A2684" s="344" t="s">
        <v>34890</v>
      </c>
      <c r="B2684" s="345" t="s">
        <v>34891</v>
      </c>
      <c r="C2684" s="346" t="s">
        <v>8</v>
      </c>
      <c r="D2684" s="347">
        <v>139.86000000000001</v>
      </c>
    </row>
    <row r="2685" spans="1:4" s="326" customFormat="1" ht="15.6" customHeight="1" x14ac:dyDescent="0.25">
      <c r="A2685" s="344" t="s">
        <v>34892</v>
      </c>
      <c r="B2685" s="345" t="s">
        <v>34893</v>
      </c>
      <c r="C2685" s="346" t="s">
        <v>8</v>
      </c>
      <c r="D2685" s="347">
        <v>75.180000000000007</v>
      </c>
    </row>
    <row r="2686" spans="1:4" s="326" customFormat="1" ht="15.6" customHeight="1" x14ac:dyDescent="0.25">
      <c r="A2686" s="344" t="s">
        <v>34894</v>
      </c>
      <c r="B2686" s="345" t="s">
        <v>34895</v>
      </c>
      <c r="C2686" s="346" t="s">
        <v>8</v>
      </c>
      <c r="D2686" s="347">
        <v>58.09</v>
      </c>
    </row>
    <row r="2687" spans="1:4" s="326" customFormat="1" ht="15.6" customHeight="1" x14ac:dyDescent="0.25">
      <c r="A2687" s="344" t="s">
        <v>34896</v>
      </c>
      <c r="B2687" s="345" t="s">
        <v>34897</v>
      </c>
      <c r="C2687" s="346" t="s">
        <v>8</v>
      </c>
      <c r="D2687" s="347">
        <v>15.37</v>
      </c>
    </row>
    <row r="2688" spans="1:4" s="326" customFormat="1" ht="15.6" customHeight="1" x14ac:dyDescent="0.25">
      <c r="A2688" s="344" t="s">
        <v>34898</v>
      </c>
      <c r="B2688" s="345" t="s">
        <v>34899</v>
      </c>
      <c r="C2688" s="346" t="s">
        <v>8</v>
      </c>
      <c r="D2688" s="347">
        <v>30.41</v>
      </c>
    </row>
    <row r="2689" spans="1:4" s="326" customFormat="1" ht="15.6" customHeight="1" x14ac:dyDescent="0.25">
      <c r="A2689" s="344" t="s">
        <v>34900</v>
      </c>
      <c r="B2689" s="345" t="s">
        <v>34901</v>
      </c>
      <c r="C2689" s="346" t="s">
        <v>8</v>
      </c>
      <c r="D2689" s="347">
        <v>22.13</v>
      </c>
    </row>
    <row r="2690" spans="1:4" s="326" customFormat="1" ht="15.6" customHeight="1" x14ac:dyDescent="0.25">
      <c r="A2690" s="344" t="s">
        <v>34902</v>
      </c>
      <c r="B2690" s="345" t="s">
        <v>34903</v>
      </c>
      <c r="C2690" s="346" t="s">
        <v>8</v>
      </c>
      <c r="D2690" s="347">
        <v>23.21</v>
      </c>
    </row>
    <row r="2691" spans="1:4" s="326" customFormat="1" ht="15.6" customHeight="1" x14ac:dyDescent="0.25">
      <c r="A2691" s="344" t="s">
        <v>34904</v>
      </c>
      <c r="B2691" s="345" t="s">
        <v>34905</v>
      </c>
      <c r="C2691" s="346"/>
      <c r="D2691" s="347"/>
    </row>
    <row r="2692" spans="1:4" s="326" customFormat="1" ht="15.6" customHeight="1" x14ac:dyDescent="0.25">
      <c r="A2692" s="344" t="s">
        <v>34906</v>
      </c>
      <c r="B2692" s="345" t="s">
        <v>34907</v>
      </c>
      <c r="C2692" s="346" t="s">
        <v>8</v>
      </c>
      <c r="D2692" s="347">
        <v>16.68</v>
      </c>
    </row>
    <row r="2693" spans="1:4" s="326" customFormat="1" ht="15.6" customHeight="1" x14ac:dyDescent="0.25">
      <c r="A2693" s="344" t="s">
        <v>34908</v>
      </c>
      <c r="B2693" s="345" t="s">
        <v>34909</v>
      </c>
      <c r="C2693" s="346" t="s">
        <v>8</v>
      </c>
      <c r="D2693" s="347">
        <v>27.37</v>
      </c>
    </row>
    <row r="2694" spans="1:4" s="326" customFormat="1" ht="15.6" customHeight="1" x14ac:dyDescent="0.25">
      <c r="A2694" s="344" t="s">
        <v>34910</v>
      </c>
      <c r="B2694" s="345" t="s">
        <v>34911</v>
      </c>
      <c r="C2694" s="346" t="s">
        <v>8</v>
      </c>
      <c r="D2694" s="347">
        <v>16.43</v>
      </c>
    </row>
    <row r="2695" spans="1:4" s="326" customFormat="1" ht="15.6" customHeight="1" x14ac:dyDescent="0.25">
      <c r="A2695" s="344" t="s">
        <v>34912</v>
      </c>
      <c r="B2695" s="345" t="s">
        <v>34913</v>
      </c>
      <c r="C2695" s="346" t="s">
        <v>8</v>
      </c>
      <c r="D2695" s="347">
        <v>18.97</v>
      </c>
    </row>
    <row r="2696" spans="1:4" s="326" customFormat="1" ht="15.6" customHeight="1" x14ac:dyDescent="0.25">
      <c r="A2696" s="344" t="s">
        <v>34914</v>
      </c>
      <c r="B2696" s="345" t="s">
        <v>34915</v>
      </c>
      <c r="C2696" s="346" t="s">
        <v>8</v>
      </c>
      <c r="D2696" s="347">
        <v>25.43</v>
      </c>
    </row>
    <row r="2697" spans="1:4" s="326" customFormat="1" ht="15.6" customHeight="1" x14ac:dyDescent="0.25">
      <c r="A2697" s="344" t="s">
        <v>34916</v>
      </c>
      <c r="B2697" s="345" t="s">
        <v>34917</v>
      </c>
      <c r="C2697" s="346" t="s">
        <v>8</v>
      </c>
      <c r="D2697" s="347">
        <v>28.41</v>
      </c>
    </row>
    <row r="2698" spans="1:4" s="326" customFormat="1" ht="15.6" customHeight="1" x14ac:dyDescent="0.25">
      <c r="A2698" s="344" t="s">
        <v>34918</v>
      </c>
      <c r="B2698" s="345" t="s">
        <v>34919</v>
      </c>
      <c r="C2698" s="346"/>
      <c r="D2698" s="347"/>
    </row>
    <row r="2699" spans="1:4" s="326" customFormat="1" ht="15.6" customHeight="1" x14ac:dyDescent="0.25">
      <c r="A2699" s="344" t="s">
        <v>34920</v>
      </c>
      <c r="B2699" s="345" t="s">
        <v>34921</v>
      </c>
      <c r="C2699" s="346" t="s">
        <v>8</v>
      </c>
      <c r="D2699" s="347">
        <v>20.94</v>
      </c>
    </row>
    <row r="2700" spans="1:4" s="326" customFormat="1" ht="15.6" customHeight="1" x14ac:dyDescent="0.25">
      <c r="A2700" s="344" t="s">
        <v>34922</v>
      </c>
      <c r="B2700" s="345" t="s">
        <v>34923</v>
      </c>
      <c r="C2700" s="346" t="s">
        <v>8</v>
      </c>
      <c r="D2700" s="347">
        <v>26.19</v>
      </c>
    </row>
    <row r="2701" spans="1:4" s="326" customFormat="1" ht="15.6" customHeight="1" x14ac:dyDescent="0.25">
      <c r="A2701" s="344" t="s">
        <v>34924</v>
      </c>
      <c r="B2701" s="345" t="s">
        <v>34925</v>
      </c>
      <c r="C2701" s="346" t="s">
        <v>8</v>
      </c>
      <c r="D2701" s="347">
        <v>23.87</v>
      </c>
    </row>
    <row r="2702" spans="1:4" s="326" customFormat="1" ht="15.6" customHeight="1" x14ac:dyDescent="0.25">
      <c r="A2702" s="344" t="s">
        <v>34926</v>
      </c>
      <c r="B2702" s="345" t="s">
        <v>34927</v>
      </c>
      <c r="C2702" s="346" t="s">
        <v>8</v>
      </c>
      <c r="D2702" s="347">
        <v>28.29</v>
      </c>
    </row>
    <row r="2703" spans="1:4" s="326" customFormat="1" ht="15.6" customHeight="1" x14ac:dyDescent="0.25">
      <c r="A2703" s="344" t="s">
        <v>34928</v>
      </c>
      <c r="B2703" s="345" t="s">
        <v>34929</v>
      </c>
      <c r="C2703" s="346"/>
      <c r="D2703" s="347"/>
    </row>
    <row r="2704" spans="1:4" s="326" customFormat="1" ht="15.6" customHeight="1" x14ac:dyDescent="0.25">
      <c r="A2704" s="344" t="s">
        <v>34930</v>
      </c>
      <c r="B2704" s="345" t="s">
        <v>34931</v>
      </c>
      <c r="C2704" s="346" t="s">
        <v>8</v>
      </c>
      <c r="D2704" s="347">
        <v>22.36</v>
      </c>
    </row>
    <row r="2705" spans="1:4" s="326" customFormat="1" ht="15.6" customHeight="1" x14ac:dyDescent="0.25">
      <c r="A2705" s="344" t="s">
        <v>34932</v>
      </c>
      <c r="B2705" s="345" t="s">
        <v>34933</v>
      </c>
      <c r="C2705" s="346" t="s">
        <v>8</v>
      </c>
      <c r="D2705" s="347">
        <v>20.07</v>
      </c>
    </row>
    <row r="2706" spans="1:4" s="326" customFormat="1" ht="15.6" customHeight="1" x14ac:dyDescent="0.25">
      <c r="A2706" s="344" t="s">
        <v>34934</v>
      </c>
      <c r="B2706" s="345" t="s">
        <v>34935</v>
      </c>
      <c r="C2706" s="346" t="s">
        <v>8</v>
      </c>
      <c r="D2706" s="347">
        <v>81.11</v>
      </c>
    </row>
    <row r="2707" spans="1:4" s="326" customFormat="1" ht="15.6" customHeight="1" x14ac:dyDescent="0.25">
      <c r="A2707" s="344" t="s">
        <v>34936</v>
      </c>
      <c r="B2707" s="345" t="s">
        <v>34937</v>
      </c>
      <c r="C2707" s="346" t="s">
        <v>8</v>
      </c>
      <c r="D2707" s="347">
        <v>140.07</v>
      </c>
    </row>
    <row r="2708" spans="1:4" s="326" customFormat="1" ht="15.6" customHeight="1" x14ac:dyDescent="0.25">
      <c r="A2708" s="344" t="s">
        <v>34938</v>
      </c>
      <c r="B2708" s="345" t="s">
        <v>34939</v>
      </c>
      <c r="C2708" s="346" t="s">
        <v>14</v>
      </c>
      <c r="D2708" s="347">
        <v>93.45</v>
      </c>
    </row>
    <row r="2709" spans="1:4" s="326" customFormat="1" ht="15.6" customHeight="1" x14ac:dyDescent="0.25">
      <c r="A2709" s="344" t="s">
        <v>34940</v>
      </c>
      <c r="B2709" s="345" t="s">
        <v>34941</v>
      </c>
      <c r="C2709" s="346" t="s">
        <v>8</v>
      </c>
      <c r="D2709" s="347">
        <v>21.67</v>
      </c>
    </row>
    <row r="2710" spans="1:4" s="326" customFormat="1" ht="15.6" customHeight="1" x14ac:dyDescent="0.25">
      <c r="A2710" s="344" t="s">
        <v>34942</v>
      </c>
      <c r="B2710" s="345" t="s">
        <v>34943</v>
      </c>
      <c r="C2710" s="346" t="s">
        <v>8</v>
      </c>
      <c r="D2710" s="347">
        <v>52.23</v>
      </c>
    </row>
    <row r="2711" spans="1:4" s="326" customFormat="1" ht="15.6" customHeight="1" x14ac:dyDescent="0.25">
      <c r="A2711" s="344" t="s">
        <v>34944</v>
      </c>
      <c r="B2711" s="345" t="s">
        <v>34945</v>
      </c>
      <c r="C2711" s="346"/>
      <c r="D2711" s="347"/>
    </row>
    <row r="2712" spans="1:4" s="326" customFormat="1" ht="15.6" customHeight="1" x14ac:dyDescent="0.25">
      <c r="A2712" s="344" t="s">
        <v>34946</v>
      </c>
      <c r="B2712" s="345" t="s">
        <v>34947</v>
      </c>
      <c r="C2712" s="346" t="s">
        <v>8</v>
      </c>
      <c r="D2712" s="347">
        <v>42.36</v>
      </c>
    </row>
    <row r="2713" spans="1:4" s="326" customFormat="1" ht="15.6" customHeight="1" x14ac:dyDescent="0.25">
      <c r="A2713" s="344" t="s">
        <v>34948</v>
      </c>
      <c r="B2713" s="345" t="s">
        <v>34949</v>
      </c>
      <c r="C2713" s="346" t="s">
        <v>8</v>
      </c>
      <c r="D2713" s="347">
        <v>25.83</v>
      </c>
    </row>
    <row r="2714" spans="1:4" s="326" customFormat="1" ht="15.6" customHeight="1" x14ac:dyDescent="0.25">
      <c r="A2714" s="344" t="s">
        <v>34950</v>
      </c>
      <c r="B2714" s="345" t="s">
        <v>34951</v>
      </c>
      <c r="C2714" s="346" t="s">
        <v>8</v>
      </c>
      <c r="D2714" s="347">
        <v>90.17</v>
      </c>
    </row>
    <row r="2715" spans="1:4" s="326" customFormat="1" ht="15.6" customHeight="1" x14ac:dyDescent="0.25">
      <c r="A2715" s="344" t="s">
        <v>34952</v>
      </c>
      <c r="B2715" s="345" t="s">
        <v>34953</v>
      </c>
      <c r="C2715" s="346" t="s">
        <v>8</v>
      </c>
      <c r="D2715" s="347">
        <v>54.57</v>
      </c>
    </row>
    <row r="2716" spans="1:4" s="326" customFormat="1" ht="15.6" customHeight="1" x14ac:dyDescent="0.25">
      <c r="A2716" s="344" t="s">
        <v>34954</v>
      </c>
      <c r="B2716" s="345" t="s">
        <v>34955</v>
      </c>
      <c r="C2716" s="346" t="s">
        <v>8</v>
      </c>
      <c r="D2716" s="347">
        <v>131.66</v>
      </c>
    </row>
    <row r="2717" spans="1:4" s="326" customFormat="1" ht="15.6" customHeight="1" x14ac:dyDescent="0.25">
      <c r="A2717" s="344" t="s">
        <v>34956</v>
      </c>
      <c r="B2717" s="345" t="s">
        <v>34957</v>
      </c>
      <c r="C2717" s="346" t="s">
        <v>8</v>
      </c>
      <c r="D2717" s="347">
        <v>57.75</v>
      </c>
    </row>
    <row r="2718" spans="1:4" s="326" customFormat="1" ht="15.6" customHeight="1" x14ac:dyDescent="0.25">
      <c r="A2718" s="344" t="s">
        <v>34958</v>
      </c>
      <c r="B2718" s="345" t="s">
        <v>34959</v>
      </c>
      <c r="C2718" s="346" t="s">
        <v>8</v>
      </c>
      <c r="D2718" s="347">
        <v>22.67</v>
      </c>
    </row>
    <row r="2719" spans="1:4" s="326" customFormat="1" ht="15.6" customHeight="1" x14ac:dyDescent="0.25">
      <c r="A2719" s="344" t="s">
        <v>34960</v>
      </c>
      <c r="B2719" s="345" t="s">
        <v>34961</v>
      </c>
      <c r="C2719" s="346" t="s">
        <v>8</v>
      </c>
      <c r="D2719" s="347">
        <v>29.42</v>
      </c>
    </row>
    <row r="2720" spans="1:4" s="326" customFormat="1" ht="15.6" customHeight="1" x14ac:dyDescent="0.25">
      <c r="A2720" s="344" t="s">
        <v>34962</v>
      </c>
      <c r="B2720" s="345" t="s">
        <v>34963</v>
      </c>
      <c r="C2720" s="346" t="s">
        <v>8</v>
      </c>
      <c r="D2720" s="347">
        <v>20.92</v>
      </c>
    </row>
    <row r="2721" spans="1:4" s="326" customFormat="1" ht="15.6" customHeight="1" x14ac:dyDescent="0.25">
      <c r="A2721" s="344" t="s">
        <v>34964</v>
      </c>
      <c r="B2721" s="345" t="s">
        <v>34965</v>
      </c>
      <c r="C2721" s="346" t="s">
        <v>8</v>
      </c>
      <c r="D2721" s="347">
        <v>8.66</v>
      </c>
    </row>
    <row r="2722" spans="1:4" s="326" customFormat="1" ht="15.6" customHeight="1" x14ac:dyDescent="0.25">
      <c r="A2722" s="344" t="s">
        <v>34966</v>
      </c>
      <c r="B2722" s="345" t="s">
        <v>34967</v>
      </c>
      <c r="C2722" s="346" t="s">
        <v>14</v>
      </c>
      <c r="D2722" s="347">
        <v>31.99</v>
      </c>
    </row>
    <row r="2723" spans="1:4" s="326" customFormat="1" ht="15.6" customHeight="1" x14ac:dyDescent="0.25">
      <c r="A2723" s="344" t="s">
        <v>34968</v>
      </c>
      <c r="B2723" s="345" t="s">
        <v>34969</v>
      </c>
      <c r="C2723" s="346" t="s">
        <v>8</v>
      </c>
      <c r="D2723" s="347">
        <v>30.53</v>
      </c>
    </row>
    <row r="2724" spans="1:4" s="326" customFormat="1" ht="15.6" customHeight="1" x14ac:dyDescent="0.25">
      <c r="A2724" s="344" t="s">
        <v>34970</v>
      </c>
      <c r="B2724" s="345" t="s">
        <v>34971</v>
      </c>
      <c r="C2724" s="346" t="s">
        <v>8</v>
      </c>
      <c r="D2724" s="347">
        <v>289.39</v>
      </c>
    </row>
    <row r="2725" spans="1:4" s="326" customFormat="1" ht="15.6" customHeight="1" x14ac:dyDescent="0.25">
      <c r="A2725" s="344" t="s">
        <v>34972</v>
      </c>
      <c r="B2725" s="345" t="s">
        <v>34973</v>
      </c>
      <c r="C2725" s="346" t="s">
        <v>8</v>
      </c>
      <c r="D2725" s="347">
        <v>203.87</v>
      </c>
    </row>
    <row r="2726" spans="1:4" s="326" customFormat="1" ht="15.6" customHeight="1" x14ac:dyDescent="0.25">
      <c r="A2726" s="344" t="s">
        <v>34974</v>
      </c>
      <c r="B2726" s="345" t="s">
        <v>34975</v>
      </c>
      <c r="C2726" s="346" t="s">
        <v>8</v>
      </c>
      <c r="D2726" s="347">
        <v>191.83</v>
      </c>
    </row>
    <row r="2727" spans="1:4" s="326" customFormat="1" ht="15.6" customHeight="1" x14ac:dyDescent="0.25">
      <c r="A2727" s="344" t="s">
        <v>34976</v>
      </c>
      <c r="B2727" s="345" t="s">
        <v>34977</v>
      </c>
      <c r="C2727" s="346" t="s">
        <v>8</v>
      </c>
      <c r="D2727" s="347">
        <v>56.15</v>
      </c>
    </row>
    <row r="2728" spans="1:4" s="326" customFormat="1" ht="15.6" customHeight="1" x14ac:dyDescent="0.25">
      <c r="A2728" s="344" t="s">
        <v>34978</v>
      </c>
      <c r="B2728" s="345" t="s">
        <v>34979</v>
      </c>
      <c r="C2728" s="346" t="s">
        <v>8</v>
      </c>
      <c r="D2728" s="347">
        <v>11.71</v>
      </c>
    </row>
    <row r="2729" spans="1:4" s="326" customFormat="1" ht="15.6" customHeight="1" x14ac:dyDescent="0.25">
      <c r="A2729" s="344" t="s">
        <v>34980</v>
      </c>
      <c r="B2729" s="345" t="s">
        <v>34981</v>
      </c>
      <c r="C2729" s="346" t="s">
        <v>8</v>
      </c>
      <c r="D2729" s="347">
        <v>20.96</v>
      </c>
    </row>
    <row r="2730" spans="1:4" s="326" customFormat="1" ht="15.6" customHeight="1" x14ac:dyDescent="0.25">
      <c r="A2730" s="344" t="s">
        <v>34982</v>
      </c>
      <c r="B2730" s="345" t="s">
        <v>34983</v>
      </c>
      <c r="C2730" s="346" t="s">
        <v>14</v>
      </c>
      <c r="D2730" s="347">
        <v>37.82</v>
      </c>
    </row>
    <row r="2731" spans="1:4" s="326" customFormat="1" ht="15.6" customHeight="1" x14ac:dyDescent="0.25">
      <c r="A2731" s="344" t="s">
        <v>34984</v>
      </c>
      <c r="B2731" s="345" t="s">
        <v>34985</v>
      </c>
      <c r="C2731" s="346" t="s">
        <v>8</v>
      </c>
      <c r="D2731" s="347">
        <v>20.94</v>
      </c>
    </row>
    <row r="2732" spans="1:4" s="326" customFormat="1" ht="15.6" customHeight="1" x14ac:dyDescent="0.25">
      <c r="A2732" s="344" t="s">
        <v>34986</v>
      </c>
      <c r="B2732" s="345" t="s">
        <v>34987</v>
      </c>
      <c r="C2732" s="346" t="s">
        <v>8</v>
      </c>
      <c r="D2732" s="347">
        <v>54.2</v>
      </c>
    </row>
    <row r="2733" spans="1:4" s="326" customFormat="1" ht="15.6" customHeight="1" x14ac:dyDescent="0.25">
      <c r="A2733" s="344" t="s">
        <v>34988</v>
      </c>
      <c r="B2733" s="345" t="s">
        <v>34989</v>
      </c>
      <c r="C2733" s="346" t="s">
        <v>8</v>
      </c>
      <c r="D2733" s="347">
        <v>15.74</v>
      </c>
    </row>
    <row r="2734" spans="1:4" s="326" customFormat="1" ht="15.6" customHeight="1" x14ac:dyDescent="0.25">
      <c r="A2734" s="344" t="s">
        <v>34990</v>
      </c>
      <c r="B2734" s="345" t="s">
        <v>34991</v>
      </c>
      <c r="C2734" s="346" t="s">
        <v>8</v>
      </c>
      <c r="D2734" s="347">
        <v>45.12</v>
      </c>
    </row>
    <row r="2735" spans="1:4" s="326" customFormat="1" ht="15.6" customHeight="1" x14ac:dyDescent="0.25">
      <c r="A2735" s="344" t="s">
        <v>34992</v>
      </c>
      <c r="B2735" s="345" t="s">
        <v>34993</v>
      </c>
      <c r="C2735" s="346" t="s">
        <v>8</v>
      </c>
      <c r="D2735" s="347">
        <v>26.34</v>
      </c>
    </row>
    <row r="2736" spans="1:4" s="326" customFormat="1" ht="15.6" customHeight="1" x14ac:dyDescent="0.25">
      <c r="A2736" s="344" t="s">
        <v>34994</v>
      </c>
      <c r="B2736" s="345" t="s">
        <v>34995</v>
      </c>
      <c r="C2736" s="346" t="s">
        <v>8</v>
      </c>
      <c r="D2736" s="347">
        <v>35.93</v>
      </c>
    </row>
    <row r="2737" spans="1:4" s="326" customFormat="1" ht="15.6" customHeight="1" x14ac:dyDescent="0.25">
      <c r="A2737" s="344" t="s">
        <v>34996</v>
      </c>
      <c r="B2737" s="345" t="s">
        <v>34997</v>
      </c>
      <c r="C2737" s="346" t="s">
        <v>8</v>
      </c>
      <c r="D2737" s="347">
        <v>51.5</v>
      </c>
    </row>
    <row r="2738" spans="1:4" s="326" customFormat="1" ht="15.6" customHeight="1" x14ac:dyDescent="0.25">
      <c r="A2738" s="344" t="s">
        <v>34998</v>
      </c>
      <c r="B2738" s="345" t="s">
        <v>34999</v>
      </c>
      <c r="C2738" s="346" t="s">
        <v>14</v>
      </c>
      <c r="D2738" s="347">
        <v>198.53</v>
      </c>
    </row>
    <row r="2739" spans="1:4" s="326" customFormat="1" ht="15.6" customHeight="1" x14ac:dyDescent="0.25">
      <c r="A2739" s="344" t="s">
        <v>35000</v>
      </c>
      <c r="B2739" s="345" t="s">
        <v>35001</v>
      </c>
      <c r="C2739" s="346" t="s">
        <v>8</v>
      </c>
      <c r="D2739" s="347">
        <v>536.75</v>
      </c>
    </row>
    <row r="2740" spans="1:4" s="326" customFormat="1" ht="15.6" customHeight="1" x14ac:dyDescent="0.25">
      <c r="A2740" s="344" t="s">
        <v>35002</v>
      </c>
      <c r="B2740" s="345" t="s">
        <v>35003</v>
      </c>
      <c r="C2740" s="346" t="s">
        <v>8</v>
      </c>
      <c r="D2740" s="347">
        <v>387.35</v>
      </c>
    </row>
    <row r="2741" spans="1:4" s="326" customFormat="1" ht="15.6" customHeight="1" x14ac:dyDescent="0.25">
      <c r="A2741" s="344" t="s">
        <v>35004</v>
      </c>
      <c r="B2741" s="345" t="s">
        <v>35005</v>
      </c>
      <c r="C2741" s="346" t="s">
        <v>8</v>
      </c>
      <c r="D2741" s="347">
        <v>3</v>
      </c>
    </row>
    <row r="2742" spans="1:4" s="326" customFormat="1" ht="15.6" customHeight="1" x14ac:dyDescent="0.25">
      <c r="A2742" s="344" t="s">
        <v>35006</v>
      </c>
      <c r="B2742" s="345" t="s">
        <v>35007</v>
      </c>
      <c r="C2742" s="346" t="s">
        <v>8</v>
      </c>
      <c r="D2742" s="347">
        <v>16.95</v>
      </c>
    </row>
    <row r="2743" spans="1:4" s="326" customFormat="1" ht="15.6" customHeight="1" x14ac:dyDescent="0.25">
      <c r="A2743" s="344" t="s">
        <v>35008</v>
      </c>
      <c r="B2743" s="345" t="s">
        <v>35009</v>
      </c>
      <c r="C2743" s="346" t="s">
        <v>14</v>
      </c>
      <c r="D2743" s="347">
        <v>30.02</v>
      </c>
    </row>
    <row r="2744" spans="1:4" s="326" customFormat="1" ht="15.6" customHeight="1" x14ac:dyDescent="0.25">
      <c r="A2744" s="344" t="s">
        <v>35010</v>
      </c>
      <c r="B2744" s="345" t="s">
        <v>35011</v>
      </c>
      <c r="C2744" s="346" t="s">
        <v>8</v>
      </c>
      <c r="D2744" s="347">
        <v>22.05</v>
      </c>
    </row>
    <row r="2745" spans="1:4" s="326" customFormat="1" ht="15.6" customHeight="1" x14ac:dyDescent="0.25">
      <c r="A2745" s="344" t="s">
        <v>35012</v>
      </c>
      <c r="B2745" s="345" t="s">
        <v>35013</v>
      </c>
      <c r="C2745" s="346" t="s">
        <v>8</v>
      </c>
      <c r="D2745" s="347">
        <v>17.07</v>
      </c>
    </row>
    <row r="2746" spans="1:4" s="326" customFormat="1" ht="15.6" customHeight="1" x14ac:dyDescent="0.25">
      <c r="A2746" s="344" t="s">
        <v>35014</v>
      </c>
      <c r="B2746" s="345" t="s">
        <v>35015</v>
      </c>
      <c r="C2746" s="346" t="s">
        <v>8</v>
      </c>
      <c r="D2746" s="347">
        <v>16.54</v>
      </c>
    </row>
    <row r="2747" spans="1:4" s="326" customFormat="1" ht="15.6" customHeight="1" x14ac:dyDescent="0.25">
      <c r="A2747" s="344" t="s">
        <v>35016</v>
      </c>
      <c r="B2747" s="345" t="s">
        <v>35017</v>
      </c>
      <c r="C2747" s="346" t="s">
        <v>14</v>
      </c>
      <c r="D2747" s="347">
        <v>72.8</v>
      </c>
    </row>
    <row r="2748" spans="1:4" s="326" customFormat="1" ht="15.6" customHeight="1" x14ac:dyDescent="0.25">
      <c r="A2748" s="344" t="s">
        <v>35018</v>
      </c>
      <c r="B2748" s="345" t="s">
        <v>35019</v>
      </c>
      <c r="C2748" s="346" t="s">
        <v>8</v>
      </c>
      <c r="D2748" s="347">
        <v>54.34</v>
      </c>
    </row>
    <row r="2749" spans="1:4" s="326" customFormat="1" ht="15.6" customHeight="1" x14ac:dyDescent="0.25">
      <c r="A2749" s="344" t="s">
        <v>35020</v>
      </c>
      <c r="B2749" s="345" t="s">
        <v>35021</v>
      </c>
      <c r="C2749" s="346" t="s">
        <v>8</v>
      </c>
      <c r="D2749" s="347">
        <v>59.13</v>
      </c>
    </row>
    <row r="2750" spans="1:4" s="326" customFormat="1" ht="15.6" customHeight="1" x14ac:dyDescent="0.25">
      <c r="A2750" s="344" t="s">
        <v>35022</v>
      </c>
      <c r="B2750" s="345" t="s">
        <v>35023</v>
      </c>
      <c r="C2750" s="346" t="s">
        <v>8</v>
      </c>
      <c r="D2750" s="347">
        <v>16.489999999999998</v>
      </c>
    </row>
    <row r="2751" spans="1:4" s="326" customFormat="1" ht="15.6" customHeight="1" x14ac:dyDescent="0.25">
      <c r="A2751" s="344" t="s">
        <v>35024</v>
      </c>
      <c r="B2751" s="345" t="s">
        <v>35025</v>
      </c>
      <c r="C2751" s="346" t="s">
        <v>8</v>
      </c>
      <c r="D2751" s="347">
        <v>18.89</v>
      </c>
    </row>
    <row r="2752" spans="1:4" s="326" customFormat="1" ht="15.6" customHeight="1" x14ac:dyDescent="0.25">
      <c r="A2752" s="344" t="s">
        <v>35026</v>
      </c>
      <c r="B2752" s="345" t="s">
        <v>35027</v>
      </c>
      <c r="C2752" s="346" t="s">
        <v>8</v>
      </c>
      <c r="D2752" s="347">
        <v>22.65</v>
      </c>
    </row>
    <row r="2753" spans="1:4" s="326" customFormat="1" ht="15.6" customHeight="1" x14ac:dyDescent="0.25">
      <c r="A2753" s="344" t="s">
        <v>35028</v>
      </c>
      <c r="B2753" s="345" t="s">
        <v>35029</v>
      </c>
      <c r="C2753" s="346" t="s">
        <v>8</v>
      </c>
      <c r="D2753" s="347">
        <v>29.56</v>
      </c>
    </row>
    <row r="2754" spans="1:4" s="326" customFormat="1" ht="15.6" customHeight="1" x14ac:dyDescent="0.25">
      <c r="A2754" s="344" t="s">
        <v>35030</v>
      </c>
      <c r="B2754" s="345" t="s">
        <v>35031</v>
      </c>
      <c r="C2754" s="346" t="s">
        <v>8</v>
      </c>
      <c r="D2754" s="347">
        <v>125.08</v>
      </c>
    </row>
    <row r="2755" spans="1:4" s="326" customFormat="1" ht="15.6" customHeight="1" x14ac:dyDescent="0.25">
      <c r="A2755" s="344" t="s">
        <v>35032</v>
      </c>
      <c r="B2755" s="345" t="s">
        <v>35033</v>
      </c>
      <c r="C2755" s="346" t="s">
        <v>7</v>
      </c>
      <c r="D2755" s="347">
        <v>236.27</v>
      </c>
    </row>
    <row r="2756" spans="1:4" s="326" customFormat="1" ht="15.6" customHeight="1" x14ac:dyDescent="0.25">
      <c r="A2756" s="344" t="s">
        <v>35034</v>
      </c>
      <c r="B2756" s="345" t="s">
        <v>35035</v>
      </c>
      <c r="C2756" s="346"/>
      <c r="D2756" s="347"/>
    </row>
    <row r="2757" spans="1:4" s="326" customFormat="1" ht="15.6" customHeight="1" x14ac:dyDescent="0.25">
      <c r="A2757" s="344" t="s">
        <v>35036</v>
      </c>
      <c r="B2757" s="345" t="s">
        <v>35037</v>
      </c>
      <c r="C2757" s="346" t="s">
        <v>8</v>
      </c>
      <c r="D2757" s="347">
        <v>31.53</v>
      </c>
    </row>
    <row r="2758" spans="1:4" s="326" customFormat="1" ht="15.6" customHeight="1" x14ac:dyDescent="0.25">
      <c r="A2758" s="344" t="s">
        <v>35038</v>
      </c>
      <c r="B2758" s="345" t="s">
        <v>35039</v>
      </c>
      <c r="C2758" s="346" t="s">
        <v>8</v>
      </c>
      <c r="D2758" s="347">
        <v>41.06</v>
      </c>
    </row>
    <row r="2759" spans="1:4" s="326" customFormat="1" ht="15.6" customHeight="1" x14ac:dyDescent="0.25">
      <c r="A2759" s="344" t="s">
        <v>35040</v>
      </c>
      <c r="B2759" s="345" t="s">
        <v>35041</v>
      </c>
      <c r="C2759" s="346" t="s">
        <v>8</v>
      </c>
      <c r="D2759" s="347">
        <v>41.14</v>
      </c>
    </row>
    <row r="2760" spans="1:4" s="326" customFormat="1" ht="15.6" customHeight="1" x14ac:dyDescent="0.25">
      <c r="A2760" s="344" t="s">
        <v>35042</v>
      </c>
      <c r="B2760" s="345" t="s">
        <v>35043</v>
      </c>
      <c r="C2760" s="346" t="s">
        <v>8</v>
      </c>
      <c r="D2760" s="347">
        <v>58.15</v>
      </c>
    </row>
    <row r="2761" spans="1:4" s="326" customFormat="1" ht="15.6" customHeight="1" x14ac:dyDescent="0.25">
      <c r="A2761" s="344" t="s">
        <v>35044</v>
      </c>
      <c r="B2761" s="345" t="s">
        <v>35045</v>
      </c>
      <c r="C2761" s="346" t="s">
        <v>8</v>
      </c>
      <c r="D2761" s="347">
        <v>31.7</v>
      </c>
    </row>
    <row r="2762" spans="1:4" s="326" customFormat="1" ht="15.6" customHeight="1" x14ac:dyDescent="0.25">
      <c r="A2762" s="344" t="s">
        <v>35046</v>
      </c>
      <c r="B2762" s="345" t="s">
        <v>35047</v>
      </c>
      <c r="C2762" s="346" t="s">
        <v>8</v>
      </c>
      <c r="D2762" s="347">
        <v>40.840000000000003</v>
      </c>
    </row>
    <row r="2763" spans="1:4" s="326" customFormat="1" ht="15.6" customHeight="1" x14ac:dyDescent="0.25">
      <c r="A2763" s="344" t="s">
        <v>35048</v>
      </c>
      <c r="B2763" s="345" t="s">
        <v>35049</v>
      </c>
      <c r="C2763" s="346" t="s">
        <v>8</v>
      </c>
      <c r="D2763" s="347">
        <v>31.55</v>
      </c>
    </row>
    <row r="2764" spans="1:4" s="326" customFormat="1" ht="15.6" customHeight="1" x14ac:dyDescent="0.25">
      <c r="A2764" s="344" t="s">
        <v>35050</v>
      </c>
      <c r="B2764" s="345" t="s">
        <v>35051</v>
      </c>
      <c r="C2764" s="346" t="s">
        <v>8</v>
      </c>
      <c r="D2764" s="347">
        <v>58.36</v>
      </c>
    </row>
    <row r="2765" spans="1:4" s="326" customFormat="1" ht="15.6" customHeight="1" x14ac:dyDescent="0.25">
      <c r="A2765" s="344" t="s">
        <v>35052</v>
      </c>
      <c r="B2765" s="345" t="s">
        <v>35053</v>
      </c>
      <c r="C2765" s="346" t="s">
        <v>8</v>
      </c>
      <c r="D2765" s="347">
        <v>41.36</v>
      </c>
    </row>
    <row r="2766" spans="1:4" s="326" customFormat="1" ht="15.6" customHeight="1" x14ac:dyDescent="0.25">
      <c r="A2766" s="344" t="s">
        <v>35054</v>
      </c>
      <c r="B2766" s="345" t="s">
        <v>35055</v>
      </c>
      <c r="C2766" s="346" t="s">
        <v>8</v>
      </c>
      <c r="D2766" s="347">
        <v>58.38</v>
      </c>
    </row>
    <row r="2767" spans="1:4" s="326" customFormat="1" ht="15.6" customHeight="1" x14ac:dyDescent="0.25">
      <c r="A2767" s="344" t="s">
        <v>35056</v>
      </c>
      <c r="B2767" s="345" t="s">
        <v>35057</v>
      </c>
      <c r="C2767" s="346" t="s">
        <v>8</v>
      </c>
      <c r="D2767" s="347">
        <v>41.58</v>
      </c>
    </row>
    <row r="2768" spans="1:4" s="326" customFormat="1" ht="15.6" customHeight="1" x14ac:dyDescent="0.25">
      <c r="A2768" s="344" t="s">
        <v>35058</v>
      </c>
      <c r="B2768" s="345" t="s">
        <v>35059</v>
      </c>
      <c r="C2768" s="346" t="s">
        <v>8</v>
      </c>
      <c r="D2768" s="347">
        <v>40.770000000000003</v>
      </c>
    </row>
    <row r="2769" spans="1:4" s="326" customFormat="1" ht="15.6" customHeight="1" x14ac:dyDescent="0.25">
      <c r="A2769" s="344" t="s">
        <v>35060</v>
      </c>
      <c r="B2769" s="345" t="s">
        <v>35061</v>
      </c>
      <c r="C2769" s="346" t="s">
        <v>8</v>
      </c>
      <c r="D2769" s="347">
        <v>40.9</v>
      </c>
    </row>
    <row r="2770" spans="1:4" s="326" customFormat="1" ht="15.6" customHeight="1" x14ac:dyDescent="0.25">
      <c r="A2770" s="344" t="s">
        <v>35062</v>
      </c>
      <c r="B2770" s="345" t="s">
        <v>35063</v>
      </c>
      <c r="C2770" s="346" t="s">
        <v>8</v>
      </c>
      <c r="D2770" s="347">
        <v>31.3</v>
      </c>
    </row>
    <row r="2771" spans="1:4" s="326" customFormat="1" ht="15.6" customHeight="1" x14ac:dyDescent="0.25">
      <c r="A2771" s="344" t="s">
        <v>35064</v>
      </c>
      <c r="B2771" s="345" t="s">
        <v>35065</v>
      </c>
      <c r="C2771" s="346" t="s">
        <v>8</v>
      </c>
      <c r="D2771" s="347">
        <v>42.75</v>
      </c>
    </row>
    <row r="2772" spans="1:4" s="326" customFormat="1" ht="15.6" customHeight="1" x14ac:dyDescent="0.25">
      <c r="A2772" s="344" t="s">
        <v>35066</v>
      </c>
      <c r="B2772" s="345" t="s">
        <v>35067</v>
      </c>
      <c r="C2772" s="346" t="s">
        <v>8</v>
      </c>
      <c r="D2772" s="347">
        <v>40.99</v>
      </c>
    </row>
    <row r="2773" spans="1:4" s="326" customFormat="1" ht="15.6" customHeight="1" x14ac:dyDescent="0.25">
      <c r="A2773" s="344" t="s">
        <v>35068</v>
      </c>
      <c r="B2773" s="345" t="s">
        <v>35069</v>
      </c>
      <c r="C2773" s="346" t="s">
        <v>8</v>
      </c>
      <c r="D2773" s="347">
        <v>41.01</v>
      </c>
    </row>
    <row r="2774" spans="1:4" s="326" customFormat="1" ht="15.6" customHeight="1" x14ac:dyDescent="0.25">
      <c r="A2774" s="344" t="s">
        <v>35070</v>
      </c>
      <c r="B2774" s="345" t="s">
        <v>35071</v>
      </c>
      <c r="C2774" s="346" t="s">
        <v>8</v>
      </c>
      <c r="D2774" s="347">
        <v>31.52</v>
      </c>
    </row>
    <row r="2775" spans="1:4" s="326" customFormat="1" ht="15.6" customHeight="1" x14ac:dyDescent="0.25">
      <c r="A2775" s="344" t="s">
        <v>35072</v>
      </c>
      <c r="B2775" s="345" t="s">
        <v>35073</v>
      </c>
      <c r="C2775" s="346" t="s">
        <v>8</v>
      </c>
      <c r="D2775" s="347">
        <v>31.37</v>
      </c>
    </row>
    <row r="2776" spans="1:4" s="326" customFormat="1" ht="15.6" customHeight="1" x14ac:dyDescent="0.25">
      <c r="A2776" s="344" t="s">
        <v>35074</v>
      </c>
      <c r="B2776" s="345" t="s">
        <v>35075</v>
      </c>
      <c r="C2776" s="346" t="s">
        <v>8</v>
      </c>
      <c r="D2776" s="347">
        <v>40.909999999999997</v>
      </c>
    </row>
    <row r="2777" spans="1:4" s="326" customFormat="1" ht="15.6" customHeight="1" x14ac:dyDescent="0.25">
      <c r="A2777" s="344" t="s">
        <v>35076</v>
      </c>
      <c r="B2777" s="345" t="s">
        <v>35077</v>
      </c>
      <c r="C2777" s="346"/>
      <c r="D2777" s="347"/>
    </row>
    <row r="2778" spans="1:4" s="326" customFormat="1" ht="15.6" customHeight="1" x14ac:dyDescent="0.25">
      <c r="A2778" s="344" t="s">
        <v>35078</v>
      </c>
      <c r="B2778" s="345" t="s">
        <v>35079</v>
      </c>
      <c r="C2778" s="346"/>
      <c r="D2778" s="347"/>
    </row>
    <row r="2779" spans="1:4" s="326" customFormat="1" ht="15.6" customHeight="1" x14ac:dyDescent="0.25">
      <c r="A2779" s="344" t="s">
        <v>35080</v>
      </c>
      <c r="B2779" s="345" t="s">
        <v>35081</v>
      </c>
      <c r="C2779" s="346" t="s">
        <v>8</v>
      </c>
      <c r="D2779" s="347">
        <v>1298.97</v>
      </c>
    </row>
    <row r="2780" spans="1:4" s="326" customFormat="1" ht="15.6" customHeight="1" x14ac:dyDescent="0.25">
      <c r="A2780" s="344" t="s">
        <v>35082</v>
      </c>
      <c r="B2780" s="345" t="s">
        <v>35083</v>
      </c>
      <c r="C2780" s="346" t="s">
        <v>8</v>
      </c>
      <c r="D2780" s="347">
        <v>1842.77</v>
      </c>
    </row>
    <row r="2781" spans="1:4" s="326" customFormat="1" ht="15.6" customHeight="1" x14ac:dyDescent="0.25">
      <c r="A2781" s="344" t="s">
        <v>35084</v>
      </c>
      <c r="B2781" s="345" t="s">
        <v>35085</v>
      </c>
      <c r="C2781" s="346"/>
      <c r="D2781" s="347"/>
    </row>
    <row r="2782" spans="1:4" s="326" customFormat="1" ht="15.6" customHeight="1" x14ac:dyDescent="0.25">
      <c r="A2782" s="344" t="s">
        <v>35086</v>
      </c>
      <c r="B2782" s="345" t="s">
        <v>35087</v>
      </c>
      <c r="C2782" s="346" t="s">
        <v>8</v>
      </c>
      <c r="D2782" s="347">
        <v>41.64</v>
      </c>
    </row>
    <row r="2783" spans="1:4" s="326" customFormat="1" ht="15.6" customHeight="1" x14ac:dyDescent="0.25">
      <c r="A2783" s="344" t="s">
        <v>35088</v>
      </c>
      <c r="B2783" s="345" t="s">
        <v>35089</v>
      </c>
      <c r="C2783" s="346" t="s">
        <v>8</v>
      </c>
      <c r="D2783" s="347">
        <v>1077.5899999999999</v>
      </c>
    </row>
    <row r="2784" spans="1:4" s="326" customFormat="1" ht="15.6" customHeight="1" x14ac:dyDescent="0.25">
      <c r="A2784" s="344" t="s">
        <v>35090</v>
      </c>
      <c r="B2784" s="345" t="s">
        <v>35091</v>
      </c>
      <c r="C2784" s="346" t="s">
        <v>8</v>
      </c>
      <c r="D2784" s="347">
        <v>444.78</v>
      </c>
    </row>
    <row r="2785" spans="1:4" s="326" customFormat="1" ht="15.6" customHeight="1" x14ac:dyDescent="0.25">
      <c r="A2785" s="344" t="s">
        <v>35092</v>
      </c>
      <c r="B2785" s="345" t="s">
        <v>35093</v>
      </c>
      <c r="C2785" s="346" t="s">
        <v>8</v>
      </c>
      <c r="D2785" s="347">
        <v>198.85</v>
      </c>
    </row>
    <row r="2786" spans="1:4" s="326" customFormat="1" ht="15.6" customHeight="1" x14ac:dyDescent="0.25">
      <c r="A2786" s="344" t="s">
        <v>35094</v>
      </c>
      <c r="B2786" s="345" t="s">
        <v>35095</v>
      </c>
      <c r="C2786" s="346" t="s">
        <v>8</v>
      </c>
      <c r="D2786" s="347">
        <v>40.119999999999997</v>
      </c>
    </row>
    <row r="2787" spans="1:4" s="326" customFormat="1" ht="15.6" customHeight="1" x14ac:dyDescent="0.25">
      <c r="A2787" s="344" t="s">
        <v>35096</v>
      </c>
      <c r="B2787" s="345" t="s">
        <v>35097</v>
      </c>
      <c r="C2787" s="346" t="s">
        <v>8</v>
      </c>
      <c r="D2787" s="347">
        <v>115.05</v>
      </c>
    </row>
    <row r="2788" spans="1:4" s="326" customFormat="1" ht="15.6" customHeight="1" x14ac:dyDescent="0.25">
      <c r="A2788" s="344" t="s">
        <v>35098</v>
      </c>
      <c r="B2788" s="345" t="s">
        <v>35099</v>
      </c>
      <c r="C2788" s="346" t="s">
        <v>8</v>
      </c>
      <c r="D2788" s="347">
        <v>2033.63</v>
      </c>
    </row>
    <row r="2789" spans="1:4" s="326" customFormat="1" ht="15.6" customHeight="1" x14ac:dyDescent="0.25">
      <c r="A2789" s="344" t="s">
        <v>35100</v>
      </c>
      <c r="B2789" s="345" t="s">
        <v>35101</v>
      </c>
      <c r="C2789" s="346" t="s">
        <v>8</v>
      </c>
      <c r="D2789" s="347">
        <v>498.34</v>
      </c>
    </row>
    <row r="2790" spans="1:4" s="326" customFormat="1" ht="15.6" customHeight="1" x14ac:dyDescent="0.25">
      <c r="A2790" s="344" t="s">
        <v>35102</v>
      </c>
      <c r="B2790" s="345" t="s">
        <v>35103</v>
      </c>
      <c r="C2790" s="346" t="s">
        <v>8</v>
      </c>
      <c r="D2790" s="347">
        <v>177.21</v>
      </c>
    </row>
    <row r="2791" spans="1:4" s="326" customFormat="1" ht="15.6" customHeight="1" x14ac:dyDescent="0.25">
      <c r="A2791" s="344" t="s">
        <v>35104</v>
      </c>
      <c r="B2791" s="345" t="s">
        <v>35105</v>
      </c>
      <c r="C2791" s="346"/>
      <c r="D2791" s="347"/>
    </row>
    <row r="2792" spans="1:4" s="326" customFormat="1" ht="15.6" customHeight="1" x14ac:dyDescent="0.25">
      <c r="A2792" s="344" t="s">
        <v>35106</v>
      </c>
      <c r="B2792" s="345" t="s">
        <v>35107</v>
      </c>
      <c r="C2792" s="346" t="s">
        <v>8</v>
      </c>
      <c r="D2792" s="347">
        <v>25890.06</v>
      </c>
    </row>
    <row r="2793" spans="1:4" s="326" customFormat="1" ht="15.6" customHeight="1" x14ac:dyDescent="0.25">
      <c r="A2793" s="344" t="s">
        <v>35108</v>
      </c>
      <c r="B2793" s="345" t="s">
        <v>35109</v>
      </c>
      <c r="C2793" s="346" t="s">
        <v>8</v>
      </c>
      <c r="D2793" s="347">
        <v>18764.5</v>
      </c>
    </row>
    <row r="2794" spans="1:4" s="326" customFormat="1" ht="15.6" customHeight="1" x14ac:dyDescent="0.25">
      <c r="A2794" s="344" t="s">
        <v>35110</v>
      </c>
      <c r="B2794" s="345" t="s">
        <v>35111</v>
      </c>
      <c r="C2794" s="346" t="s">
        <v>8</v>
      </c>
      <c r="D2794" s="347">
        <v>795.94</v>
      </c>
    </row>
    <row r="2795" spans="1:4" s="326" customFormat="1" ht="15.6" customHeight="1" x14ac:dyDescent="0.25">
      <c r="A2795" s="344" t="s">
        <v>35112</v>
      </c>
      <c r="B2795" s="345" t="s">
        <v>35113</v>
      </c>
      <c r="C2795" s="346" t="s">
        <v>29847</v>
      </c>
      <c r="D2795" s="347">
        <v>18939.36</v>
      </c>
    </row>
    <row r="2796" spans="1:4" s="326" customFormat="1" ht="15.6" customHeight="1" x14ac:dyDescent="0.25">
      <c r="A2796" s="344" t="s">
        <v>35114</v>
      </c>
      <c r="B2796" s="345" t="s">
        <v>35115</v>
      </c>
      <c r="C2796" s="346" t="s">
        <v>29847</v>
      </c>
      <c r="D2796" s="347">
        <v>34631.72</v>
      </c>
    </row>
    <row r="2797" spans="1:4" s="326" customFormat="1" ht="15.6" customHeight="1" x14ac:dyDescent="0.25">
      <c r="A2797" s="344" t="s">
        <v>35116</v>
      </c>
      <c r="B2797" s="345" t="s">
        <v>35117</v>
      </c>
      <c r="C2797" s="346" t="s">
        <v>29847</v>
      </c>
      <c r="D2797" s="347">
        <v>36614</v>
      </c>
    </row>
    <row r="2798" spans="1:4" s="326" customFormat="1" ht="15.6" customHeight="1" x14ac:dyDescent="0.25">
      <c r="A2798" s="344" t="s">
        <v>35118</v>
      </c>
      <c r="B2798" s="345" t="s">
        <v>35119</v>
      </c>
      <c r="C2798" s="346" t="s">
        <v>8</v>
      </c>
      <c r="D2798" s="347">
        <v>1255.5999999999999</v>
      </c>
    </row>
    <row r="2799" spans="1:4" s="326" customFormat="1" ht="15.6" customHeight="1" x14ac:dyDescent="0.25">
      <c r="A2799" s="344" t="s">
        <v>35120</v>
      </c>
      <c r="B2799" s="345" t="s">
        <v>35121</v>
      </c>
      <c r="C2799" s="346" t="s">
        <v>8</v>
      </c>
      <c r="D2799" s="347">
        <v>2194.88</v>
      </c>
    </row>
    <row r="2800" spans="1:4" s="326" customFormat="1" ht="15.6" customHeight="1" x14ac:dyDescent="0.25">
      <c r="A2800" s="344" t="s">
        <v>35122</v>
      </c>
      <c r="B2800" s="345" t="s">
        <v>35123</v>
      </c>
      <c r="C2800" s="346" t="s">
        <v>8</v>
      </c>
      <c r="D2800" s="347">
        <v>3984.97</v>
      </c>
    </row>
    <row r="2801" spans="1:4" s="326" customFormat="1" ht="15.6" customHeight="1" x14ac:dyDescent="0.25">
      <c r="A2801" s="344" t="s">
        <v>35124</v>
      </c>
      <c r="B2801" s="345" t="s">
        <v>35125</v>
      </c>
      <c r="C2801" s="346"/>
      <c r="D2801" s="347"/>
    </row>
    <row r="2802" spans="1:4" s="326" customFormat="1" ht="15.6" customHeight="1" x14ac:dyDescent="0.25">
      <c r="A2802" s="344" t="s">
        <v>35126</v>
      </c>
      <c r="B2802" s="345" t="s">
        <v>35127</v>
      </c>
      <c r="C2802" s="346" t="s">
        <v>8</v>
      </c>
      <c r="D2802" s="347">
        <v>244.89</v>
      </c>
    </row>
    <row r="2803" spans="1:4" s="326" customFormat="1" ht="15.6" customHeight="1" x14ac:dyDescent="0.25">
      <c r="A2803" s="344" t="s">
        <v>35128</v>
      </c>
      <c r="B2803" s="345" t="s">
        <v>35129</v>
      </c>
      <c r="C2803" s="346"/>
      <c r="D2803" s="347"/>
    </row>
    <row r="2804" spans="1:4" s="326" customFormat="1" ht="15.6" customHeight="1" x14ac:dyDescent="0.25">
      <c r="A2804" s="344" t="s">
        <v>35130</v>
      </c>
      <c r="B2804" s="345" t="s">
        <v>35131</v>
      </c>
      <c r="C2804" s="346" t="s">
        <v>8</v>
      </c>
      <c r="D2804" s="347">
        <v>382</v>
      </c>
    </row>
    <row r="2805" spans="1:4" s="326" customFormat="1" ht="15.6" customHeight="1" x14ac:dyDescent="0.25">
      <c r="A2805" s="344" t="s">
        <v>35132</v>
      </c>
      <c r="B2805" s="345" t="s">
        <v>35133</v>
      </c>
      <c r="C2805" s="346" t="s">
        <v>8</v>
      </c>
      <c r="D2805" s="347">
        <v>418.4</v>
      </c>
    </row>
    <row r="2806" spans="1:4" s="326" customFormat="1" ht="15.6" customHeight="1" x14ac:dyDescent="0.25">
      <c r="A2806" s="344" t="s">
        <v>35134</v>
      </c>
      <c r="B2806" s="345" t="s">
        <v>35135</v>
      </c>
      <c r="C2806" s="346"/>
      <c r="D2806" s="347"/>
    </row>
    <row r="2807" spans="1:4" s="326" customFormat="1" ht="15.6" customHeight="1" x14ac:dyDescent="0.25">
      <c r="A2807" s="344" t="s">
        <v>35136</v>
      </c>
      <c r="B2807" s="345" t="s">
        <v>35137</v>
      </c>
      <c r="C2807" s="346" t="s">
        <v>8</v>
      </c>
      <c r="D2807" s="347">
        <v>61.33</v>
      </c>
    </row>
    <row r="2808" spans="1:4" s="326" customFormat="1" ht="15.6" customHeight="1" x14ac:dyDescent="0.25">
      <c r="A2808" s="344" t="s">
        <v>35138</v>
      </c>
      <c r="B2808" s="345" t="s">
        <v>35139</v>
      </c>
      <c r="C2808" s="346"/>
      <c r="D2808" s="347"/>
    </row>
    <row r="2809" spans="1:4" s="326" customFormat="1" ht="15.6" customHeight="1" x14ac:dyDescent="0.25">
      <c r="A2809" s="344" t="s">
        <v>35140</v>
      </c>
      <c r="B2809" s="345" t="s">
        <v>35141</v>
      </c>
      <c r="C2809" s="346" t="s">
        <v>29847</v>
      </c>
      <c r="D2809" s="347">
        <v>16407.88</v>
      </c>
    </row>
    <row r="2810" spans="1:4" s="326" customFormat="1" ht="15.6" customHeight="1" x14ac:dyDescent="0.25">
      <c r="A2810" s="344" t="s">
        <v>35142</v>
      </c>
      <c r="B2810" s="345" t="s">
        <v>35143</v>
      </c>
      <c r="C2810" s="346" t="s">
        <v>29847</v>
      </c>
      <c r="D2810" s="347">
        <v>8198.6200000000008</v>
      </c>
    </row>
    <row r="2811" spans="1:4" s="326" customFormat="1" ht="15.6" customHeight="1" x14ac:dyDescent="0.25">
      <c r="A2811" s="344" t="s">
        <v>35144</v>
      </c>
      <c r="B2811" s="345" t="s">
        <v>35145</v>
      </c>
      <c r="C2811" s="346" t="s">
        <v>29847</v>
      </c>
      <c r="D2811" s="347">
        <v>9244.15</v>
      </c>
    </row>
    <row r="2812" spans="1:4" s="326" customFormat="1" ht="15.6" customHeight="1" x14ac:dyDescent="0.25">
      <c r="A2812" s="344" t="s">
        <v>35146</v>
      </c>
      <c r="B2812" s="345" t="s">
        <v>35147</v>
      </c>
      <c r="C2812" s="346" t="s">
        <v>29847</v>
      </c>
      <c r="D2812" s="347">
        <v>14444.73</v>
      </c>
    </row>
    <row r="2813" spans="1:4" s="326" customFormat="1" ht="15.6" customHeight="1" x14ac:dyDescent="0.25">
      <c r="A2813" s="344" t="s">
        <v>35148</v>
      </c>
      <c r="B2813" s="345" t="s">
        <v>35149</v>
      </c>
      <c r="C2813" s="346" t="s">
        <v>29847</v>
      </c>
      <c r="D2813" s="347">
        <v>3660.25</v>
      </c>
    </row>
    <row r="2814" spans="1:4" s="326" customFormat="1" ht="15.6" customHeight="1" x14ac:dyDescent="0.25">
      <c r="A2814" s="344" t="s">
        <v>35150</v>
      </c>
      <c r="B2814" s="345" t="s">
        <v>35151</v>
      </c>
      <c r="C2814" s="346" t="s">
        <v>29847</v>
      </c>
      <c r="D2814" s="347">
        <v>5188.78</v>
      </c>
    </row>
    <row r="2815" spans="1:4" s="326" customFormat="1" ht="15.6" customHeight="1" x14ac:dyDescent="0.25">
      <c r="A2815" s="344" t="s">
        <v>35152</v>
      </c>
      <c r="B2815" s="345" t="s">
        <v>35153</v>
      </c>
      <c r="C2815" s="346" t="s">
        <v>29847</v>
      </c>
      <c r="D2815" s="347">
        <v>7092.82</v>
      </c>
    </row>
    <row r="2816" spans="1:4" s="326" customFormat="1" ht="15.6" customHeight="1" x14ac:dyDescent="0.25">
      <c r="A2816" s="344" t="s">
        <v>35154</v>
      </c>
      <c r="B2816" s="345" t="s">
        <v>35155</v>
      </c>
      <c r="C2816" s="346" t="s">
        <v>29847</v>
      </c>
      <c r="D2816" s="347">
        <v>8201.68</v>
      </c>
    </row>
    <row r="2817" spans="1:4" s="326" customFormat="1" ht="15.6" customHeight="1" x14ac:dyDescent="0.25">
      <c r="A2817" s="344" t="s">
        <v>35156</v>
      </c>
      <c r="B2817" s="345" t="s">
        <v>35157</v>
      </c>
      <c r="C2817" s="346" t="s">
        <v>29847</v>
      </c>
      <c r="D2817" s="347">
        <v>7692.08</v>
      </c>
    </row>
    <row r="2818" spans="1:4" s="326" customFormat="1" ht="15.6" customHeight="1" x14ac:dyDescent="0.25">
      <c r="A2818" s="344" t="s">
        <v>35158</v>
      </c>
      <c r="B2818" s="345" t="s">
        <v>35159</v>
      </c>
      <c r="C2818" s="346" t="s">
        <v>29847</v>
      </c>
      <c r="D2818" s="347">
        <v>11903.62</v>
      </c>
    </row>
    <row r="2819" spans="1:4" s="326" customFormat="1" ht="15.6" customHeight="1" x14ac:dyDescent="0.25">
      <c r="A2819" s="344" t="s">
        <v>35160</v>
      </c>
      <c r="B2819" s="345" t="s">
        <v>35161</v>
      </c>
      <c r="C2819" s="346"/>
      <c r="D2819" s="347"/>
    </row>
    <row r="2820" spans="1:4" s="326" customFormat="1" ht="15.6" customHeight="1" x14ac:dyDescent="0.25">
      <c r="A2820" s="344" t="s">
        <v>35162</v>
      </c>
      <c r="B2820" s="345" t="s">
        <v>35163</v>
      </c>
      <c r="C2820" s="346" t="s">
        <v>8</v>
      </c>
      <c r="D2820" s="347">
        <v>44238.78</v>
      </c>
    </row>
    <row r="2821" spans="1:4" s="326" customFormat="1" ht="15.6" customHeight="1" x14ac:dyDescent="0.25">
      <c r="A2821" s="344" t="s">
        <v>35164</v>
      </c>
      <c r="B2821" s="345" t="s">
        <v>35165</v>
      </c>
      <c r="C2821" s="346" t="s">
        <v>8</v>
      </c>
      <c r="D2821" s="347">
        <v>51013.42</v>
      </c>
    </row>
    <row r="2822" spans="1:4" s="326" customFormat="1" ht="15.6" customHeight="1" x14ac:dyDescent="0.25">
      <c r="A2822" s="344" t="s">
        <v>35166</v>
      </c>
      <c r="B2822" s="345" t="s">
        <v>35167</v>
      </c>
      <c r="C2822" s="346" t="s">
        <v>8</v>
      </c>
      <c r="D2822" s="347">
        <v>58818.05</v>
      </c>
    </row>
    <row r="2823" spans="1:4" s="326" customFormat="1" ht="15.6" customHeight="1" x14ac:dyDescent="0.25">
      <c r="A2823" s="344" t="s">
        <v>35168</v>
      </c>
      <c r="B2823" s="345" t="s">
        <v>35169</v>
      </c>
      <c r="C2823" s="346" t="s">
        <v>8</v>
      </c>
      <c r="D2823" s="347">
        <v>65454.63</v>
      </c>
    </row>
    <row r="2824" spans="1:4" s="326" customFormat="1" ht="15.6" customHeight="1" x14ac:dyDescent="0.25">
      <c r="A2824" s="344" t="s">
        <v>35170</v>
      </c>
      <c r="B2824" s="345" t="s">
        <v>35171</v>
      </c>
      <c r="C2824" s="346" t="s">
        <v>8</v>
      </c>
      <c r="D2824" s="347">
        <v>4876.03</v>
      </c>
    </row>
    <row r="2825" spans="1:4" s="326" customFormat="1" ht="15.6" customHeight="1" x14ac:dyDescent="0.25">
      <c r="A2825" s="344" t="s">
        <v>35172</v>
      </c>
      <c r="B2825" s="345" t="s">
        <v>35173</v>
      </c>
      <c r="C2825" s="346" t="s">
        <v>8</v>
      </c>
      <c r="D2825" s="347">
        <v>6099.08</v>
      </c>
    </row>
    <row r="2826" spans="1:4" s="326" customFormat="1" ht="15.6" customHeight="1" x14ac:dyDescent="0.25">
      <c r="A2826" s="344" t="s">
        <v>35174</v>
      </c>
      <c r="B2826" s="345" t="s">
        <v>35175</v>
      </c>
      <c r="C2826" s="346" t="s">
        <v>8</v>
      </c>
      <c r="D2826" s="347">
        <v>7959.87</v>
      </c>
    </row>
    <row r="2827" spans="1:4" s="326" customFormat="1" ht="15.6" customHeight="1" x14ac:dyDescent="0.25">
      <c r="A2827" s="344" t="s">
        <v>35176</v>
      </c>
      <c r="B2827" s="345" t="s">
        <v>35177</v>
      </c>
      <c r="C2827" s="346" t="s">
        <v>8</v>
      </c>
      <c r="D2827" s="347">
        <v>5348.96</v>
      </c>
    </row>
    <row r="2828" spans="1:4" s="326" customFormat="1" ht="15.6" customHeight="1" x14ac:dyDescent="0.25">
      <c r="A2828" s="344" t="s">
        <v>35178</v>
      </c>
      <c r="B2828" s="345" t="s">
        <v>35179</v>
      </c>
      <c r="C2828" s="346" t="s">
        <v>8</v>
      </c>
      <c r="D2828" s="347">
        <v>6053.21</v>
      </c>
    </row>
    <row r="2829" spans="1:4" s="326" customFormat="1" ht="15.6" customHeight="1" x14ac:dyDescent="0.25">
      <c r="A2829" s="344" t="s">
        <v>35180</v>
      </c>
      <c r="B2829" s="345" t="s">
        <v>35181</v>
      </c>
      <c r="C2829" s="346" t="s">
        <v>8</v>
      </c>
      <c r="D2829" s="347">
        <v>7055.73</v>
      </c>
    </row>
    <row r="2830" spans="1:4" s="326" customFormat="1" ht="15.6" customHeight="1" x14ac:dyDescent="0.25">
      <c r="A2830" s="344" t="s">
        <v>35182</v>
      </c>
      <c r="B2830" s="345" t="s">
        <v>35183</v>
      </c>
      <c r="C2830" s="346" t="s">
        <v>8</v>
      </c>
      <c r="D2830" s="347">
        <v>8061.46</v>
      </c>
    </row>
    <row r="2831" spans="1:4" s="326" customFormat="1" ht="15.6" customHeight="1" x14ac:dyDescent="0.25">
      <c r="A2831" s="344" t="s">
        <v>35184</v>
      </c>
      <c r="B2831" s="345" t="s">
        <v>35185</v>
      </c>
      <c r="C2831" s="346" t="s">
        <v>8</v>
      </c>
      <c r="D2831" s="347">
        <v>4990.5200000000004</v>
      </c>
    </row>
    <row r="2832" spans="1:4" s="326" customFormat="1" ht="15.6" customHeight="1" x14ac:dyDescent="0.25">
      <c r="A2832" s="344" t="s">
        <v>35186</v>
      </c>
      <c r="B2832" s="345" t="s">
        <v>35187</v>
      </c>
      <c r="C2832" s="346" t="s">
        <v>8</v>
      </c>
      <c r="D2832" s="347">
        <v>5574.67</v>
      </c>
    </row>
    <row r="2833" spans="1:4" s="326" customFormat="1" ht="15.6" customHeight="1" x14ac:dyDescent="0.25">
      <c r="A2833" s="344" t="s">
        <v>35188</v>
      </c>
      <c r="B2833" s="345" t="s">
        <v>35189</v>
      </c>
      <c r="C2833" s="346" t="s">
        <v>8</v>
      </c>
      <c r="D2833" s="347">
        <v>5990.98</v>
      </c>
    </row>
    <row r="2834" spans="1:4" s="326" customFormat="1" ht="15.6" customHeight="1" x14ac:dyDescent="0.25">
      <c r="A2834" s="344" t="s">
        <v>35190</v>
      </c>
      <c r="B2834" s="345" t="s">
        <v>35191</v>
      </c>
      <c r="C2834" s="346" t="s">
        <v>8</v>
      </c>
      <c r="D2834" s="347">
        <v>6164.55</v>
      </c>
    </row>
    <row r="2835" spans="1:4" s="326" customFormat="1" ht="15.6" customHeight="1" x14ac:dyDescent="0.25">
      <c r="A2835" s="344" t="s">
        <v>35192</v>
      </c>
      <c r="B2835" s="345" t="s">
        <v>35193</v>
      </c>
      <c r="C2835" s="346"/>
      <c r="D2835" s="347"/>
    </row>
    <row r="2836" spans="1:4" s="326" customFormat="1" ht="15.6" customHeight="1" x14ac:dyDescent="0.25">
      <c r="A2836" s="344" t="s">
        <v>35194</v>
      </c>
      <c r="B2836" s="345" t="s">
        <v>35195</v>
      </c>
      <c r="C2836" s="346" t="s">
        <v>8</v>
      </c>
      <c r="D2836" s="347">
        <v>10296.6</v>
      </c>
    </row>
    <row r="2837" spans="1:4" s="326" customFormat="1" ht="15.6" customHeight="1" x14ac:dyDescent="0.25">
      <c r="A2837" s="344" t="s">
        <v>35196</v>
      </c>
      <c r="B2837" s="345" t="s">
        <v>35197</v>
      </c>
      <c r="C2837" s="346" t="s">
        <v>8</v>
      </c>
      <c r="D2837" s="347">
        <v>19019.150000000001</v>
      </c>
    </row>
    <row r="2838" spans="1:4" s="326" customFormat="1" ht="15.6" customHeight="1" x14ac:dyDescent="0.25">
      <c r="A2838" s="344" t="s">
        <v>35198</v>
      </c>
      <c r="B2838" s="345" t="s">
        <v>35199</v>
      </c>
      <c r="C2838" s="346" t="s">
        <v>8</v>
      </c>
      <c r="D2838" s="347">
        <v>5481.49</v>
      </c>
    </row>
    <row r="2839" spans="1:4" s="326" customFormat="1" ht="15.6" customHeight="1" x14ac:dyDescent="0.25">
      <c r="A2839" s="344" t="s">
        <v>35200</v>
      </c>
      <c r="B2839" s="345" t="s">
        <v>35201</v>
      </c>
      <c r="C2839" s="346" t="s">
        <v>8</v>
      </c>
      <c r="D2839" s="347">
        <v>2663.17</v>
      </c>
    </row>
    <row r="2840" spans="1:4" s="326" customFormat="1" ht="15.6" customHeight="1" x14ac:dyDescent="0.25">
      <c r="A2840" s="344" t="s">
        <v>35202</v>
      </c>
      <c r="B2840" s="345" t="s">
        <v>35203</v>
      </c>
      <c r="C2840" s="346" t="s">
        <v>8</v>
      </c>
      <c r="D2840" s="347">
        <v>49037.83</v>
      </c>
    </row>
    <row r="2841" spans="1:4" s="326" customFormat="1" ht="15.6" customHeight="1" x14ac:dyDescent="0.25">
      <c r="A2841" s="344" t="s">
        <v>35204</v>
      </c>
      <c r="B2841" s="345" t="s">
        <v>35205</v>
      </c>
      <c r="C2841" s="346" t="s">
        <v>8</v>
      </c>
      <c r="D2841" s="347">
        <v>3850.29</v>
      </c>
    </row>
    <row r="2842" spans="1:4" s="326" customFormat="1" ht="15.6" customHeight="1" x14ac:dyDescent="0.25">
      <c r="A2842" s="344" t="s">
        <v>35206</v>
      </c>
      <c r="B2842" s="345" t="s">
        <v>35207</v>
      </c>
      <c r="C2842" s="346" t="s">
        <v>8</v>
      </c>
      <c r="D2842" s="347">
        <v>12479.65</v>
      </c>
    </row>
    <row r="2843" spans="1:4" s="326" customFormat="1" ht="15.6" customHeight="1" x14ac:dyDescent="0.25">
      <c r="A2843" s="344" t="s">
        <v>35208</v>
      </c>
      <c r="B2843" s="345" t="s">
        <v>35209</v>
      </c>
      <c r="C2843" s="346" t="s">
        <v>8</v>
      </c>
      <c r="D2843" s="347">
        <v>5408.08</v>
      </c>
    </row>
    <row r="2844" spans="1:4" s="326" customFormat="1" ht="15.6" customHeight="1" x14ac:dyDescent="0.25">
      <c r="A2844" s="344" t="s">
        <v>35210</v>
      </c>
      <c r="B2844" s="345" t="s">
        <v>35211</v>
      </c>
      <c r="C2844" s="346" t="s">
        <v>8</v>
      </c>
      <c r="D2844" s="347">
        <v>21010.240000000002</v>
      </c>
    </row>
    <row r="2845" spans="1:4" s="326" customFormat="1" ht="15.6" customHeight="1" x14ac:dyDescent="0.25">
      <c r="A2845" s="344" t="s">
        <v>35212</v>
      </c>
      <c r="B2845" s="345" t="s">
        <v>35213</v>
      </c>
      <c r="C2845" s="346" t="s">
        <v>8</v>
      </c>
      <c r="D2845" s="347">
        <v>3682.08</v>
      </c>
    </row>
    <row r="2846" spans="1:4" s="326" customFormat="1" ht="15.6" customHeight="1" x14ac:dyDescent="0.25">
      <c r="A2846" s="344" t="s">
        <v>35214</v>
      </c>
      <c r="B2846" s="345" t="s">
        <v>35215</v>
      </c>
      <c r="C2846" s="346" t="s">
        <v>8</v>
      </c>
      <c r="D2846" s="347">
        <v>5641.9</v>
      </c>
    </row>
    <row r="2847" spans="1:4" s="326" customFormat="1" ht="15.6" customHeight="1" x14ac:dyDescent="0.25">
      <c r="A2847" s="344" t="s">
        <v>35216</v>
      </c>
      <c r="B2847" s="345" t="s">
        <v>35217</v>
      </c>
      <c r="C2847" s="346" t="s">
        <v>8</v>
      </c>
      <c r="D2847" s="347">
        <v>5859.44</v>
      </c>
    </row>
    <row r="2848" spans="1:4" s="326" customFormat="1" ht="15.6" customHeight="1" x14ac:dyDescent="0.25">
      <c r="A2848" s="344" t="s">
        <v>35218</v>
      </c>
      <c r="B2848" s="345" t="s">
        <v>35219</v>
      </c>
      <c r="C2848" s="346" t="s">
        <v>8</v>
      </c>
      <c r="D2848" s="347">
        <v>9333.52</v>
      </c>
    </row>
    <row r="2849" spans="1:4" s="326" customFormat="1" ht="15.6" customHeight="1" x14ac:dyDescent="0.25">
      <c r="A2849" s="344" t="s">
        <v>35220</v>
      </c>
      <c r="B2849" s="345" t="s">
        <v>35221</v>
      </c>
      <c r="C2849" s="346" t="s">
        <v>8</v>
      </c>
      <c r="D2849" s="347">
        <v>6243.78</v>
      </c>
    </row>
    <row r="2850" spans="1:4" s="326" customFormat="1" ht="15.6" customHeight="1" x14ac:dyDescent="0.25">
      <c r="A2850" s="344" t="s">
        <v>35222</v>
      </c>
      <c r="B2850" s="345" t="s">
        <v>35223</v>
      </c>
      <c r="C2850" s="346" t="s">
        <v>8</v>
      </c>
      <c r="D2850" s="347">
        <v>2187.73</v>
      </c>
    </row>
    <row r="2851" spans="1:4" s="326" customFormat="1" ht="15.6" customHeight="1" x14ac:dyDescent="0.25">
      <c r="A2851" s="344" t="s">
        <v>35224</v>
      </c>
      <c r="B2851" s="345" t="s">
        <v>35225</v>
      </c>
      <c r="C2851" s="346" t="s">
        <v>8</v>
      </c>
      <c r="D2851" s="347">
        <v>1546.36</v>
      </c>
    </row>
    <row r="2852" spans="1:4" s="326" customFormat="1" ht="15.6" customHeight="1" x14ac:dyDescent="0.25">
      <c r="A2852" s="344" t="s">
        <v>35226</v>
      </c>
      <c r="B2852" s="345" t="s">
        <v>35227</v>
      </c>
      <c r="C2852" s="346" t="s">
        <v>8</v>
      </c>
      <c r="D2852" s="347">
        <v>20546.259999999998</v>
      </c>
    </row>
    <row r="2853" spans="1:4" s="326" customFormat="1" ht="15.6" customHeight="1" x14ac:dyDescent="0.25">
      <c r="A2853" s="344" t="s">
        <v>35228</v>
      </c>
      <c r="B2853" s="345" t="s">
        <v>35229</v>
      </c>
      <c r="C2853" s="346" t="s">
        <v>8</v>
      </c>
      <c r="D2853" s="347">
        <v>14952.8</v>
      </c>
    </row>
    <row r="2854" spans="1:4" s="326" customFormat="1" ht="15.6" customHeight="1" x14ac:dyDescent="0.25">
      <c r="A2854" s="344" t="s">
        <v>35230</v>
      </c>
      <c r="B2854" s="345" t="s">
        <v>35231</v>
      </c>
      <c r="C2854" s="346" t="s">
        <v>8</v>
      </c>
      <c r="D2854" s="347">
        <v>2037.15</v>
      </c>
    </row>
    <row r="2855" spans="1:4" s="326" customFormat="1" ht="15.6" customHeight="1" x14ac:dyDescent="0.25">
      <c r="A2855" s="344" t="s">
        <v>35232</v>
      </c>
      <c r="B2855" s="345" t="s">
        <v>35233</v>
      </c>
      <c r="C2855" s="346" t="s">
        <v>8</v>
      </c>
      <c r="D2855" s="347">
        <v>29124.9</v>
      </c>
    </row>
    <row r="2856" spans="1:4" s="326" customFormat="1" ht="15.6" customHeight="1" x14ac:dyDescent="0.25">
      <c r="A2856" s="344" t="s">
        <v>35234</v>
      </c>
      <c r="B2856" s="345" t="s">
        <v>35235</v>
      </c>
      <c r="C2856" s="346" t="s">
        <v>8</v>
      </c>
      <c r="D2856" s="347">
        <v>32612.15</v>
      </c>
    </row>
    <row r="2857" spans="1:4" s="326" customFormat="1" ht="15.6" customHeight="1" x14ac:dyDescent="0.25">
      <c r="A2857" s="344" t="s">
        <v>35236</v>
      </c>
      <c r="B2857" s="345" t="s">
        <v>35237</v>
      </c>
      <c r="C2857" s="346" t="s">
        <v>8</v>
      </c>
      <c r="D2857" s="347">
        <v>2329.81</v>
      </c>
    </row>
    <row r="2858" spans="1:4" s="326" customFormat="1" ht="15.6" customHeight="1" x14ac:dyDescent="0.25">
      <c r="A2858" s="344" t="s">
        <v>35238</v>
      </c>
      <c r="B2858" s="345" t="s">
        <v>35239</v>
      </c>
      <c r="C2858" s="346" t="s">
        <v>8</v>
      </c>
      <c r="D2858" s="347">
        <v>4617.55</v>
      </c>
    </row>
    <row r="2859" spans="1:4" s="326" customFormat="1" ht="15.6" customHeight="1" x14ac:dyDescent="0.25">
      <c r="A2859" s="344" t="s">
        <v>35240</v>
      </c>
      <c r="B2859" s="345" t="s">
        <v>35241</v>
      </c>
      <c r="C2859" s="346"/>
      <c r="D2859" s="347"/>
    </row>
    <row r="2860" spans="1:4" s="326" customFormat="1" ht="15.6" customHeight="1" x14ac:dyDescent="0.25">
      <c r="A2860" s="344" t="s">
        <v>35242</v>
      </c>
      <c r="B2860" s="345" t="s">
        <v>35243</v>
      </c>
      <c r="C2860" s="346" t="s">
        <v>8</v>
      </c>
      <c r="D2860" s="347">
        <v>11255.58</v>
      </c>
    </row>
    <row r="2861" spans="1:4" s="326" customFormat="1" ht="15.6" customHeight="1" x14ac:dyDescent="0.25">
      <c r="A2861" s="344" t="s">
        <v>35244</v>
      </c>
      <c r="B2861" s="345" t="s">
        <v>35245</v>
      </c>
      <c r="C2861" s="346" t="s">
        <v>8</v>
      </c>
      <c r="D2861" s="347">
        <v>9873.1200000000008</v>
      </c>
    </row>
    <row r="2862" spans="1:4" s="326" customFormat="1" ht="15.6" customHeight="1" x14ac:dyDescent="0.25">
      <c r="A2862" s="344" t="s">
        <v>35246</v>
      </c>
      <c r="B2862" s="345" t="s">
        <v>35247</v>
      </c>
      <c r="C2862" s="346" t="s">
        <v>8</v>
      </c>
      <c r="D2862" s="347">
        <v>18993.560000000001</v>
      </c>
    </row>
    <row r="2863" spans="1:4" s="326" customFormat="1" ht="15.6" customHeight="1" x14ac:dyDescent="0.25">
      <c r="A2863" s="344" t="s">
        <v>35248</v>
      </c>
      <c r="B2863" s="345" t="s">
        <v>35249</v>
      </c>
      <c r="C2863" s="346" t="s">
        <v>8</v>
      </c>
      <c r="D2863" s="347">
        <v>10999.17</v>
      </c>
    </row>
    <row r="2864" spans="1:4" s="326" customFormat="1" ht="15.6" customHeight="1" x14ac:dyDescent="0.25">
      <c r="A2864" s="344" t="s">
        <v>35250</v>
      </c>
      <c r="B2864" s="345" t="s">
        <v>35251</v>
      </c>
      <c r="C2864" s="346" t="s">
        <v>8</v>
      </c>
      <c r="D2864" s="347">
        <v>10545.17</v>
      </c>
    </row>
    <row r="2865" spans="1:4" s="326" customFormat="1" ht="15.6" customHeight="1" x14ac:dyDescent="0.25">
      <c r="A2865" s="344" t="s">
        <v>35252</v>
      </c>
      <c r="B2865" s="345" t="s">
        <v>35253</v>
      </c>
      <c r="C2865" s="346" t="s">
        <v>8</v>
      </c>
      <c r="D2865" s="347">
        <v>17123.580000000002</v>
      </c>
    </row>
    <row r="2866" spans="1:4" s="326" customFormat="1" ht="15.6" customHeight="1" x14ac:dyDescent="0.25">
      <c r="A2866" s="344" t="s">
        <v>35254</v>
      </c>
      <c r="B2866" s="345" t="s">
        <v>35255</v>
      </c>
      <c r="C2866" s="346" t="s">
        <v>8</v>
      </c>
      <c r="D2866" s="347">
        <v>6667.54</v>
      </c>
    </row>
    <row r="2867" spans="1:4" s="326" customFormat="1" ht="15.6" customHeight="1" x14ac:dyDescent="0.25">
      <c r="A2867" s="344" t="s">
        <v>35256</v>
      </c>
      <c r="B2867" s="345" t="s">
        <v>35257</v>
      </c>
      <c r="C2867" s="346" t="s">
        <v>8</v>
      </c>
      <c r="D2867" s="347">
        <v>8993.3799999999992</v>
      </c>
    </row>
    <row r="2868" spans="1:4" s="326" customFormat="1" ht="15.6" customHeight="1" x14ac:dyDescent="0.25">
      <c r="A2868" s="344" t="s">
        <v>35258</v>
      </c>
      <c r="B2868" s="345" t="s">
        <v>35259</v>
      </c>
      <c r="C2868" s="346" t="s">
        <v>8</v>
      </c>
      <c r="D2868" s="347">
        <v>2802.1</v>
      </c>
    </row>
    <row r="2869" spans="1:4" s="326" customFormat="1" ht="15.6" customHeight="1" x14ac:dyDescent="0.25">
      <c r="A2869" s="344" t="s">
        <v>35260</v>
      </c>
      <c r="B2869" s="345" t="s">
        <v>35261</v>
      </c>
      <c r="C2869" s="346" t="s">
        <v>8</v>
      </c>
      <c r="D2869" s="347">
        <v>3552.39</v>
      </c>
    </row>
    <row r="2870" spans="1:4" s="326" customFormat="1" ht="15.6" customHeight="1" x14ac:dyDescent="0.25">
      <c r="A2870" s="344" t="s">
        <v>35262</v>
      </c>
      <c r="B2870" s="345" t="s">
        <v>35263</v>
      </c>
      <c r="C2870" s="346" t="s">
        <v>8</v>
      </c>
      <c r="D2870" s="347">
        <v>6090.26</v>
      </c>
    </row>
    <row r="2871" spans="1:4" s="326" customFormat="1" ht="15.6" customHeight="1" x14ac:dyDescent="0.25">
      <c r="A2871" s="344" t="s">
        <v>35264</v>
      </c>
      <c r="B2871" s="345" t="s">
        <v>35265</v>
      </c>
      <c r="C2871" s="346" t="s">
        <v>8</v>
      </c>
      <c r="D2871" s="347">
        <v>4498.24</v>
      </c>
    </row>
    <row r="2872" spans="1:4" s="326" customFormat="1" ht="15.6" customHeight="1" x14ac:dyDescent="0.25">
      <c r="A2872" s="344" t="s">
        <v>35266</v>
      </c>
      <c r="B2872" s="345" t="s">
        <v>35267</v>
      </c>
      <c r="C2872" s="346" t="s">
        <v>8</v>
      </c>
      <c r="D2872" s="347">
        <v>15099.02</v>
      </c>
    </row>
    <row r="2873" spans="1:4" s="326" customFormat="1" ht="15.6" customHeight="1" x14ac:dyDescent="0.25">
      <c r="A2873" s="344" t="s">
        <v>35268</v>
      </c>
      <c r="B2873" s="345" t="s">
        <v>35269</v>
      </c>
      <c r="C2873" s="346" t="s">
        <v>8</v>
      </c>
      <c r="D2873" s="347">
        <v>26115.51</v>
      </c>
    </row>
    <row r="2874" spans="1:4" s="326" customFormat="1" ht="15.6" customHeight="1" x14ac:dyDescent="0.25">
      <c r="A2874" s="344" t="s">
        <v>35270</v>
      </c>
      <c r="B2874" s="345" t="s">
        <v>35271</v>
      </c>
      <c r="C2874" s="346" t="s">
        <v>8</v>
      </c>
      <c r="D2874" s="347">
        <v>8227.17</v>
      </c>
    </row>
    <row r="2875" spans="1:4" s="326" customFormat="1" ht="15.6" customHeight="1" x14ac:dyDescent="0.25">
      <c r="A2875" s="344" t="s">
        <v>35272</v>
      </c>
      <c r="B2875" s="345" t="s">
        <v>35273</v>
      </c>
      <c r="C2875" s="346" t="s">
        <v>8</v>
      </c>
      <c r="D2875" s="347">
        <v>27704.81</v>
      </c>
    </row>
    <row r="2876" spans="1:4" s="326" customFormat="1" ht="15.6" customHeight="1" x14ac:dyDescent="0.25">
      <c r="A2876" s="344" t="s">
        <v>35274</v>
      </c>
      <c r="B2876" s="345" t="s">
        <v>35275</v>
      </c>
      <c r="C2876" s="346"/>
      <c r="D2876" s="347"/>
    </row>
    <row r="2877" spans="1:4" s="326" customFormat="1" ht="15.6" customHeight="1" x14ac:dyDescent="0.25">
      <c r="A2877" s="344" t="s">
        <v>35276</v>
      </c>
      <c r="B2877" s="345" t="s">
        <v>35277</v>
      </c>
      <c r="C2877" s="346" t="s">
        <v>8</v>
      </c>
      <c r="D2877" s="347">
        <v>3825.78</v>
      </c>
    </row>
    <row r="2878" spans="1:4" s="326" customFormat="1" ht="15.6" customHeight="1" x14ac:dyDescent="0.25">
      <c r="A2878" s="344" t="s">
        <v>35278</v>
      </c>
      <c r="B2878" s="345" t="s">
        <v>35279</v>
      </c>
      <c r="C2878" s="346"/>
      <c r="D2878" s="347"/>
    </row>
    <row r="2879" spans="1:4" s="326" customFormat="1" ht="15.6" customHeight="1" x14ac:dyDescent="0.25">
      <c r="A2879" s="344" t="s">
        <v>35280</v>
      </c>
      <c r="B2879" s="345" t="s">
        <v>35281</v>
      </c>
      <c r="C2879" s="346" t="s">
        <v>8</v>
      </c>
      <c r="D2879" s="347">
        <v>41.33</v>
      </c>
    </row>
    <row r="2880" spans="1:4" s="326" customFormat="1" ht="15.6" customHeight="1" x14ac:dyDescent="0.25">
      <c r="A2880" s="344" t="s">
        <v>35282</v>
      </c>
      <c r="B2880" s="345" t="s">
        <v>35283</v>
      </c>
      <c r="C2880" s="346" t="s">
        <v>8</v>
      </c>
      <c r="D2880" s="347">
        <v>802.35</v>
      </c>
    </row>
    <row r="2881" spans="1:4" s="326" customFormat="1" ht="15.6" customHeight="1" x14ac:dyDescent="0.25">
      <c r="A2881" s="344" t="s">
        <v>35284</v>
      </c>
      <c r="B2881" s="345" t="s">
        <v>35285</v>
      </c>
      <c r="C2881" s="346" t="s">
        <v>8</v>
      </c>
      <c r="D2881" s="347">
        <v>358.41</v>
      </c>
    </row>
    <row r="2882" spans="1:4" s="326" customFormat="1" ht="15.6" customHeight="1" x14ac:dyDescent="0.25">
      <c r="A2882" s="344" t="s">
        <v>35286</v>
      </c>
      <c r="B2882" s="345" t="s">
        <v>35287</v>
      </c>
      <c r="C2882" s="346" t="s">
        <v>8</v>
      </c>
      <c r="D2882" s="347">
        <v>622.71</v>
      </c>
    </row>
    <row r="2883" spans="1:4" s="326" customFormat="1" ht="15.6" customHeight="1" x14ac:dyDescent="0.25">
      <c r="A2883" s="344" t="s">
        <v>35288</v>
      </c>
      <c r="B2883" s="345" t="s">
        <v>35289</v>
      </c>
      <c r="C2883" s="346" t="s">
        <v>8</v>
      </c>
      <c r="D2883" s="347">
        <v>70.05</v>
      </c>
    </row>
    <row r="2884" spans="1:4" s="326" customFormat="1" ht="15.6" customHeight="1" x14ac:dyDescent="0.25">
      <c r="A2884" s="344" t="s">
        <v>35290</v>
      </c>
      <c r="B2884" s="345" t="s">
        <v>35291</v>
      </c>
      <c r="C2884" s="346" t="s">
        <v>8</v>
      </c>
      <c r="D2884" s="347">
        <v>454.31</v>
      </c>
    </row>
    <row r="2885" spans="1:4" s="326" customFormat="1" ht="15.6" customHeight="1" x14ac:dyDescent="0.25">
      <c r="A2885" s="344" t="s">
        <v>35292</v>
      </c>
      <c r="B2885" s="345" t="s">
        <v>35293</v>
      </c>
      <c r="C2885" s="346"/>
      <c r="D2885" s="347"/>
    </row>
    <row r="2886" spans="1:4" s="326" customFormat="1" ht="15.6" customHeight="1" x14ac:dyDescent="0.25">
      <c r="A2886" s="344" t="s">
        <v>35294</v>
      </c>
      <c r="B2886" s="345" t="s">
        <v>35295</v>
      </c>
      <c r="C2886" s="346"/>
      <c r="D2886" s="347"/>
    </row>
    <row r="2887" spans="1:4" s="326" customFormat="1" ht="15.6" customHeight="1" x14ac:dyDescent="0.25">
      <c r="A2887" s="344" t="s">
        <v>35296</v>
      </c>
      <c r="B2887" s="345" t="s">
        <v>35297</v>
      </c>
      <c r="C2887" s="346" t="s">
        <v>8</v>
      </c>
      <c r="D2887" s="347">
        <v>799.8</v>
      </c>
    </row>
    <row r="2888" spans="1:4" s="326" customFormat="1" ht="15.6" customHeight="1" x14ac:dyDescent="0.25">
      <c r="A2888" s="344" t="s">
        <v>35298</v>
      </c>
      <c r="B2888" s="345" t="s">
        <v>35299</v>
      </c>
      <c r="C2888" s="346" t="s">
        <v>8</v>
      </c>
      <c r="D2888" s="347">
        <v>804.56</v>
      </c>
    </row>
    <row r="2889" spans="1:4" s="326" customFormat="1" ht="15.6" customHeight="1" x14ac:dyDescent="0.25">
      <c r="A2889" s="344" t="s">
        <v>35300</v>
      </c>
      <c r="B2889" s="345" t="s">
        <v>35301</v>
      </c>
      <c r="C2889" s="346" t="s">
        <v>8</v>
      </c>
      <c r="D2889" s="347">
        <v>291.54000000000002</v>
      </c>
    </row>
    <row r="2890" spans="1:4" s="326" customFormat="1" ht="15.6" customHeight="1" x14ac:dyDescent="0.25">
      <c r="A2890" s="344" t="s">
        <v>35302</v>
      </c>
      <c r="B2890" s="345" t="s">
        <v>35303</v>
      </c>
      <c r="C2890" s="346" t="s">
        <v>8</v>
      </c>
      <c r="D2890" s="347">
        <v>482.43</v>
      </c>
    </row>
    <row r="2891" spans="1:4" s="326" customFormat="1" ht="15.6" customHeight="1" x14ac:dyDescent="0.25">
      <c r="A2891" s="344" t="s">
        <v>35304</v>
      </c>
      <c r="B2891" s="345" t="s">
        <v>35305</v>
      </c>
      <c r="C2891" s="346" t="s">
        <v>8</v>
      </c>
      <c r="D2891" s="347">
        <v>157.13</v>
      </c>
    </row>
    <row r="2892" spans="1:4" s="326" customFormat="1" ht="15.6" customHeight="1" x14ac:dyDescent="0.25">
      <c r="A2892" s="344" t="s">
        <v>35306</v>
      </c>
      <c r="B2892" s="345" t="s">
        <v>35307</v>
      </c>
      <c r="C2892" s="346" t="s">
        <v>8</v>
      </c>
      <c r="D2892" s="347">
        <v>293.05</v>
      </c>
    </row>
    <row r="2893" spans="1:4" s="326" customFormat="1" ht="15.6" customHeight="1" x14ac:dyDescent="0.25">
      <c r="A2893" s="344" t="s">
        <v>35308</v>
      </c>
      <c r="B2893" s="345" t="s">
        <v>35309</v>
      </c>
      <c r="C2893" s="346" t="s">
        <v>8</v>
      </c>
      <c r="D2893" s="347">
        <v>900.85</v>
      </c>
    </row>
    <row r="2894" spans="1:4" s="326" customFormat="1" ht="15.6" customHeight="1" x14ac:dyDescent="0.25">
      <c r="A2894" s="344" t="s">
        <v>35310</v>
      </c>
      <c r="B2894" s="345" t="s">
        <v>35311</v>
      </c>
      <c r="C2894" s="346" t="s">
        <v>8</v>
      </c>
      <c r="D2894" s="347">
        <v>64.3</v>
      </c>
    </row>
    <row r="2895" spans="1:4" s="326" customFormat="1" ht="15.6" customHeight="1" x14ac:dyDescent="0.25">
      <c r="A2895" s="344" t="s">
        <v>35312</v>
      </c>
      <c r="B2895" s="345" t="s">
        <v>35313</v>
      </c>
      <c r="C2895" s="346" t="s">
        <v>8</v>
      </c>
      <c r="D2895" s="347">
        <v>516.61</v>
      </c>
    </row>
    <row r="2896" spans="1:4" s="326" customFormat="1" ht="15.6" customHeight="1" x14ac:dyDescent="0.25">
      <c r="A2896" s="344" t="s">
        <v>35314</v>
      </c>
      <c r="B2896" s="345" t="s">
        <v>35315</v>
      </c>
      <c r="C2896" s="346" t="s">
        <v>8</v>
      </c>
      <c r="D2896" s="347">
        <v>573.37</v>
      </c>
    </row>
    <row r="2897" spans="1:4" s="326" customFormat="1" ht="15.6" customHeight="1" x14ac:dyDescent="0.25">
      <c r="A2897" s="344" t="s">
        <v>35316</v>
      </c>
      <c r="B2897" s="345" t="s">
        <v>35317</v>
      </c>
      <c r="C2897" s="346" t="s">
        <v>8</v>
      </c>
      <c r="D2897" s="347">
        <v>134.26</v>
      </c>
    </row>
    <row r="2898" spans="1:4" s="326" customFormat="1" ht="15.6" customHeight="1" x14ac:dyDescent="0.25">
      <c r="A2898" s="344" t="s">
        <v>35318</v>
      </c>
      <c r="B2898" s="345" t="s">
        <v>35319</v>
      </c>
      <c r="C2898" s="346" t="s">
        <v>8</v>
      </c>
      <c r="D2898" s="347">
        <v>864.73</v>
      </c>
    </row>
    <row r="2899" spans="1:4" s="326" customFormat="1" ht="15.6" customHeight="1" x14ac:dyDescent="0.25">
      <c r="A2899" s="344" t="s">
        <v>35320</v>
      </c>
      <c r="B2899" s="345" t="s">
        <v>35321</v>
      </c>
      <c r="C2899" s="346" t="s">
        <v>8</v>
      </c>
      <c r="D2899" s="347">
        <v>707.78</v>
      </c>
    </row>
    <row r="2900" spans="1:4" s="326" customFormat="1" ht="15.6" customHeight="1" x14ac:dyDescent="0.25">
      <c r="A2900" s="344" t="s">
        <v>35322</v>
      </c>
      <c r="B2900" s="345" t="s">
        <v>35323</v>
      </c>
      <c r="C2900" s="346" t="s">
        <v>8</v>
      </c>
      <c r="D2900" s="347">
        <v>233.47</v>
      </c>
    </row>
    <row r="2901" spans="1:4" s="326" customFormat="1" ht="15.6" customHeight="1" x14ac:dyDescent="0.25">
      <c r="A2901" s="344" t="s">
        <v>35324</v>
      </c>
      <c r="B2901" s="345" t="s">
        <v>35325</v>
      </c>
      <c r="C2901" s="346" t="s">
        <v>8</v>
      </c>
      <c r="D2901" s="347">
        <v>231.5</v>
      </c>
    </row>
    <row r="2902" spans="1:4" s="326" customFormat="1" ht="15.6" customHeight="1" x14ac:dyDescent="0.25">
      <c r="A2902" s="344" t="s">
        <v>35326</v>
      </c>
      <c r="B2902" s="345" t="s">
        <v>35327</v>
      </c>
      <c r="C2902" s="346" t="s">
        <v>8</v>
      </c>
      <c r="D2902" s="347">
        <v>94.38</v>
      </c>
    </row>
    <row r="2903" spans="1:4" s="326" customFormat="1" ht="15.6" customHeight="1" x14ac:dyDescent="0.25">
      <c r="A2903" s="344" t="s">
        <v>35328</v>
      </c>
      <c r="B2903" s="345" t="s">
        <v>35329</v>
      </c>
      <c r="C2903" s="346" t="s">
        <v>8</v>
      </c>
      <c r="D2903" s="347">
        <v>694.11</v>
      </c>
    </row>
    <row r="2904" spans="1:4" s="326" customFormat="1" ht="15.6" customHeight="1" x14ac:dyDescent="0.25">
      <c r="A2904" s="344" t="s">
        <v>35330</v>
      </c>
      <c r="B2904" s="345" t="s">
        <v>35331</v>
      </c>
      <c r="C2904" s="346" t="s">
        <v>29847</v>
      </c>
      <c r="D2904" s="347">
        <v>822.21</v>
      </c>
    </row>
    <row r="2905" spans="1:4" s="326" customFormat="1" ht="15.6" customHeight="1" x14ac:dyDescent="0.25">
      <c r="A2905" s="344" t="s">
        <v>35332</v>
      </c>
      <c r="B2905" s="345" t="s">
        <v>35333</v>
      </c>
      <c r="C2905" s="346" t="s">
        <v>8</v>
      </c>
      <c r="D2905" s="347">
        <v>128.94</v>
      </c>
    </row>
    <row r="2906" spans="1:4" s="326" customFormat="1" ht="15.6" customHeight="1" x14ac:dyDescent="0.25">
      <c r="A2906" s="344" t="s">
        <v>35334</v>
      </c>
      <c r="B2906" s="345" t="s">
        <v>35335</v>
      </c>
      <c r="C2906" s="346"/>
      <c r="D2906" s="347"/>
    </row>
    <row r="2907" spans="1:4" s="326" customFormat="1" ht="15.6" customHeight="1" x14ac:dyDescent="0.25">
      <c r="A2907" s="344" t="s">
        <v>35336</v>
      </c>
      <c r="B2907" s="345" t="s">
        <v>35337</v>
      </c>
      <c r="C2907" s="346" t="s">
        <v>7</v>
      </c>
      <c r="D2907" s="347">
        <v>850.73</v>
      </c>
    </row>
    <row r="2908" spans="1:4" s="326" customFormat="1" ht="15.6" customHeight="1" x14ac:dyDescent="0.25">
      <c r="A2908" s="344" t="s">
        <v>35338</v>
      </c>
      <c r="B2908" s="345" t="s">
        <v>35339</v>
      </c>
      <c r="C2908" s="346" t="s">
        <v>7</v>
      </c>
      <c r="D2908" s="347">
        <v>1481.16</v>
      </c>
    </row>
    <row r="2909" spans="1:4" s="326" customFormat="1" ht="15.6" customHeight="1" x14ac:dyDescent="0.25">
      <c r="A2909" s="344" t="s">
        <v>35340</v>
      </c>
      <c r="B2909" s="345" t="s">
        <v>35341</v>
      </c>
      <c r="C2909" s="346" t="s">
        <v>7</v>
      </c>
      <c r="D2909" s="347">
        <v>1328.95</v>
      </c>
    </row>
    <row r="2910" spans="1:4" s="326" customFormat="1" ht="15.6" customHeight="1" x14ac:dyDescent="0.25">
      <c r="A2910" s="344" t="s">
        <v>35342</v>
      </c>
      <c r="B2910" s="345" t="s">
        <v>35343</v>
      </c>
      <c r="C2910" s="346" t="s">
        <v>7</v>
      </c>
      <c r="D2910" s="347">
        <v>2903.38</v>
      </c>
    </row>
    <row r="2911" spans="1:4" s="326" customFormat="1" ht="15.6" customHeight="1" x14ac:dyDescent="0.25">
      <c r="A2911" s="344" t="s">
        <v>35344</v>
      </c>
      <c r="B2911" s="345" t="s">
        <v>35345</v>
      </c>
      <c r="C2911" s="346"/>
      <c r="D2911" s="347"/>
    </row>
    <row r="2912" spans="1:4" s="326" customFormat="1" ht="15.6" customHeight="1" x14ac:dyDescent="0.25">
      <c r="A2912" s="344" t="s">
        <v>35346</v>
      </c>
      <c r="B2912" s="345" t="s">
        <v>35347</v>
      </c>
      <c r="C2912" s="346" t="s">
        <v>8</v>
      </c>
      <c r="D2912" s="347">
        <v>255.35</v>
      </c>
    </row>
    <row r="2913" spans="1:4" s="326" customFormat="1" ht="15.6" customHeight="1" x14ac:dyDescent="0.25">
      <c r="A2913" s="344" t="s">
        <v>35348</v>
      </c>
      <c r="B2913" s="345" t="s">
        <v>35349</v>
      </c>
      <c r="C2913" s="346" t="s">
        <v>8</v>
      </c>
      <c r="D2913" s="347">
        <v>61.08</v>
      </c>
    </row>
    <row r="2914" spans="1:4" s="326" customFormat="1" ht="15.6" customHeight="1" x14ac:dyDescent="0.25">
      <c r="A2914" s="344" t="s">
        <v>35350</v>
      </c>
      <c r="B2914" s="345" t="s">
        <v>35351</v>
      </c>
      <c r="C2914" s="346" t="s">
        <v>8</v>
      </c>
      <c r="D2914" s="347">
        <v>96.16</v>
      </c>
    </row>
    <row r="2915" spans="1:4" s="326" customFormat="1" ht="15.6" customHeight="1" x14ac:dyDescent="0.25">
      <c r="A2915" s="344" t="s">
        <v>35352</v>
      </c>
      <c r="B2915" s="345" t="s">
        <v>35353</v>
      </c>
      <c r="C2915" s="346" t="s">
        <v>8</v>
      </c>
      <c r="D2915" s="347">
        <v>68.319999999999993</v>
      </c>
    </row>
    <row r="2916" spans="1:4" s="326" customFormat="1" ht="15.6" customHeight="1" x14ac:dyDescent="0.25">
      <c r="A2916" s="344" t="s">
        <v>35354</v>
      </c>
      <c r="B2916" s="345" t="s">
        <v>35355</v>
      </c>
      <c r="C2916" s="346" t="s">
        <v>8</v>
      </c>
      <c r="D2916" s="347">
        <v>78.959999999999994</v>
      </c>
    </row>
    <row r="2917" spans="1:4" s="326" customFormat="1" ht="15.6" customHeight="1" x14ac:dyDescent="0.25">
      <c r="A2917" s="344" t="s">
        <v>35356</v>
      </c>
      <c r="B2917" s="345" t="s">
        <v>35357</v>
      </c>
      <c r="C2917" s="346" t="s">
        <v>8</v>
      </c>
      <c r="D2917" s="347">
        <v>73.400000000000006</v>
      </c>
    </row>
    <row r="2918" spans="1:4" s="326" customFormat="1" ht="15.6" customHeight="1" x14ac:dyDescent="0.25">
      <c r="A2918" s="344" t="s">
        <v>35358</v>
      </c>
      <c r="B2918" s="345" t="s">
        <v>35359</v>
      </c>
      <c r="C2918" s="346" t="s">
        <v>8</v>
      </c>
      <c r="D2918" s="347">
        <v>47.6</v>
      </c>
    </row>
    <row r="2919" spans="1:4" s="326" customFormat="1" ht="15.6" customHeight="1" x14ac:dyDescent="0.25">
      <c r="A2919" s="344" t="s">
        <v>35360</v>
      </c>
      <c r="B2919" s="345" t="s">
        <v>35361</v>
      </c>
      <c r="C2919" s="346" t="s">
        <v>8</v>
      </c>
      <c r="D2919" s="347">
        <v>64.12</v>
      </c>
    </row>
    <row r="2920" spans="1:4" s="326" customFormat="1" ht="15.6" customHeight="1" x14ac:dyDescent="0.25">
      <c r="A2920" s="344" t="s">
        <v>35362</v>
      </c>
      <c r="B2920" s="345" t="s">
        <v>35363</v>
      </c>
      <c r="C2920" s="346" t="s">
        <v>8</v>
      </c>
      <c r="D2920" s="347">
        <v>80.94</v>
      </c>
    </row>
    <row r="2921" spans="1:4" s="326" customFormat="1" ht="15.6" customHeight="1" x14ac:dyDescent="0.25">
      <c r="A2921" s="344" t="s">
        <v>35364</v>
      </c>
      <c r="B2921" s="345" t="s">
        <v>35365</v>
      </c>
      <c r="C2921" s="346" t="s">
        <v>8</v>
      </c>
      <c r="D2921" s="347">
        <v>84.65</v>
      </c>
    </row>
    <row r="2922" spans="1:4" s="326" customFormat="1" ht="15.6" customHeight="1" x14ac:dyDescent="0.25">
      <c r="A2922" s="344" t="s">
        <v>35366</v>
      </c>
      <c r="B2922" s="345" t="s">
        <v>35367</v>
      </c>
      <c r="C2922" s="346" t="s">
        <v>8</v>
      </c>
      <c r="D2922" s="347">
        <v>133.77000000000001</v>
      </c>
    </row>
    <row r="2923" spans="1:4" s="326" customFormat="1" ht="15.6" customHeight="1" x14ac:dyDescent="0.25">
      <c r="A2923" s="344" t="s">
        <v>35368</v>
      </c>
      <c r="B2923" s="345" t="s">
        <v>35369</v>
      </c>
      <c r="C2923" s="346" t="s">
        <v>8</v>
      </c>
      <c r="D2923" s="347">
        <v>349.83</v>
      </c>
    </row>
    <row r="2924" spans="1:4" s="326" customFormat="1" ht="15.6" customHeight="1" x14ac:dyDescent="0.25">
      <c r="A2924" s="344" t="s">
        <v>35370</v>
      </c>
      <c r="B2924" s="345" t="s">
        <v>35371</v>
      </c>
      <c r="C2924" s="346" t="s">
        <v>8</v>
      </c>
      <c r="D2924" s="347">
        <v>106.23</v>
      </c>
    </row>
    <row r="2925" spans="1:4" s="326" customFormat="1" ht="15.6" customHeight="1" x14ac:dyDescent="0.25">
      <c r="A2925" s="344" t="s">
        <v>35372</v>
      </c>
      <c r="B2925" s="345" t="s">
        <v>35373</v>
      </c>
      <c r="C2925" s="346" t="s">
        <v>8</v>
      </c>
      <c r="D2925" s="347">
        <v>351.28</v>
      </c>
    </row>
    <row r="2926" spans="1:4" s="326" customFormat="1" ht="15.6" customHeight="1" x14ac:dyDescent="0.25">
      <c r="A2926" s="344" t="s">
        <v>35374</v>
      </c>
      <c r="B2926" s="345" t="s">
        <v>35375</v>
      </c>
      <c r="C2926" s="346" t="s">
        <v>8</v>
      </c>
      <c r="D2926" s="347">
        <v>628.4</v>
      </c>
    </row>
    <row r="2927" spans="1:4" s="326" customFormat="1" ht="15.6" customHeight="1" x14ac:dyDescent="0.25">
      <c r="A2927" s="344" t="s">
        <v>35376</v>
      </c>
      <c r="B2927" s="345" t="s">
        <v>35377</v>
      </c>
      <c r="C2927" s="346" t="s">
        <v>8</v>
      </c>
      <c r="D2927" s="347">
        <v>49.4</v>
      </c>
    </row>
    <row r="2928" spans="1:4" s="326" customFormat="1" ht="15.6" customHeight="1" x14ac:dyDescent="0.25">
      <c r="A2928" s="344" t="s">
        <v>35378</v>
      </c>
      <c r="B2928" s="345" t="s">
        <v>35379</v>
      </c>
      <c r="C2928" s="346" t="s">
        <v>8</v>
      </c>
      <c r="D2928" s="347">
        <v>48.16</v>
      </c>
    </row>
    <row r="2929" spans="1:4" s="326" customFormat="1" ht="15.6" customHeight="1" x14ac:dyDescent="0.25">
      <c r="A2929" s="344" t="s">
        <v>35380</v>
      </c>
      <c r="B2929" s="345" t="s">
        <v>35381</v>
      </c>
      <c r="C2929" s="346" t="s">
        <v>8</v>
      </c>
      <c r="D2929" s="347">
        <v>53.95</v>
      </c>
    </row>
    <row r="2930" spans="1:4" s="326" customFormat="1" ht="15.6" customHeight="1" x14ac:dyDescent="0.25">
      <c r="A2930" s="344" t="s">
        <v>35382</v>
      </c>
      <c r="B2930" s="345" t="s">
        <v>35383</v>
      </c>
      <c r="C2930" s="346" t="s">
        <v>8</v>
      </c>
      <c r="D2930" s="347">
        <v>40.31</v>
      </c>
    </row>
    <row r="2931" spans="1:4" s="326" customFormat="1" ht="15.6" customHeight="1" x14ac:dyDescent="0.25">
      <c r="A2931" s="344" t="s">
        <v>35384</v>
      </c>
      <c r="B2931" s="345" t="s">
        <v>35385</v>
      </c>
      <c r="C2931" s="346" t="s">
        <v>8</v>
      </c>
      <c r="D2931" s="347">
        <v>45.24</v>
      </c>
    </row>
    <row r="2932" spans="1:4" s="326" customFormat="1" ht="15.6" customHeight="1" x14ac:dyDescent="0.25">
      <c r="A2932" s="344" t="s">
        <v>35386</v>
      </c>
      <c r="B2932" s="345" t="s">
        <v>35387</v>
      </c>
      <c r="C2932" s="346" t="s">
        <v>8</v>
      </c>
      <c r="D2932" s="347">
        <v>45.76</v>
      </c>
    </row>
    <row r="2933" spans="1:4" s="326" customFormat="1" ht="15.6" customHeight="1" x14ac:dyDescent="0.25">
      <c r="A2933" s="344" t="s">
        <v>35388</v>
      </c>
      <c r="B2933" s="345" t="s">
        <v>35389</v>
      </c>
      <c r="C2933" s="346" t="s">
        <v>8</v>
      </c>
      <c r="D2933" s="347">
        <v>70.44</v>
      </c>
    </row>
    <row r="2934" spans="1:4" s="326" customFormat="1" ht="15.6" customHeight="1" x14ac:dyDescent="0.25">
      <c r="A2934" s="344" t="s">
        <v>35390</v>
      </c>
      <c r="B2934" s="345" t="s">
        <v>35391</v>
      </c>
      <c r="C2934" s="346" t="s">
        <v>8</v>
      </c>
      <c r="D2934" s="347">
        <v>62</v>
      </c>
    </row>
    <row r="2935" spans="1:4" s="326" customFormat="1" ht="15.6" customHeight="1" x14ac:dyDescent="0.25">
      <c r="A2935" s="344" t="s">
        <v>35392</v>
      </c>
      <c r="B2935" s="345" t="s">
        <v>35393</v>
      </c>
      <c r="C2935" s="346" t="s">
        <v>8</v>
      </c>
      <c r="D2935" s="347">
        <v>426.92</v>
      </c>
    </row>
    <row r="2936" spans="1:4" s="326" customFormat="1" ht="15.6" customHeight="1" x14ac:dyDescent="0.25">
      <c r="A2936" s="344" t="s">
        <v>35394</v>
      </c>
      <c r="B2936" s="345" t="s">
        <v>35395</v>
      </c>
      <c r="C2936" s="346" t="s">
        <v>8</v>
      </c>
      <c r="D2936" s="347">
        <v>558.75</v>
      </c>
    </row>
    <row r="2937" spans="1:4" s="326" customFormat="1" ht="15.6" customHeight="1" x14ac:dyDescent="0.25">
      <c r="A2937" s="344" t="s">
        <v>35396</v>
      </c>
      <c r="B2937" s="345" t="s">
        <v>35397</v>
      </c>
      <c r="C2937" s="346" t="s">
        <v>8</v>
      </c>
      <c r="D2937" s="347">
        <v>216.44</v>
      </c>
    </row>
    <row r="2938" spans="1:4" s="326" customFormat="1" ht="15.6" customHeight="1" x14ac:dyDescent="0.25">
      <c r="A2938" s="344" t="s">
        <v>35398</v>
      </c>
      <c r="B2938" s="345" t="s">
        <v>35399</v>
      </c>
      <c r="C2938" s="346" t="s">
        <v>8</v>
      </c>
      <c r="D2938" s="347">
        <v>85.56</v>
      </c>
    </row>
    <row r="2939" spans="1:4" s="326" customFormat="1" ht="15.6" customHeight="1" x14ac:dyDescent="0.25">
      <c r="A2939" s="344" t="s">
        <v>35400</v>
      </c>
      <c r="B2939" s="345" t="s">
        <v>35401</v>
      </c>
      <c r="C2939" s="346" t="s">
        <v>8</v>
      </c>
      <c r="D2939" s="347">
        <v>522.83000000000004</v>
      </c>
    </row>
    <row r="2940" spans="1:4" s="326" customFormat="1" ht="15.6" customHeight="1" x14ac:dyDescent="0.25">
      <c r="A2940" s="344" t="s">
        <v>35402</v>
      </c>
      <c r="B2940" s="345" t="s">
        <v>35403</v>
      </c>
      <c r="C2940" s="346" t="s">
        <v>8</v>
      </c>
      <c r="D2940" s="347">
        <v>159.6</v>
      </c>
    </row>
    <row r="2941" spans="1:4" s="326" customFormat="1" ht="15.6" customHeight="1" x14ac:dyDescent="0.25">
      <c r="A2941" s="344" t="s">
        <v>35404</v>
      </c>
      <c r="B2941" s="345" t="s">
        <v>35405</v>
      </c>
      <c r="C2941" s="346" t="s">
        <v>29847</v>
      </c>
      <c r="D2941" s="347">
        <v>865.83</v>
      </c>
    </row>
    <row r="2942" spans="1:4" s="326" customFormat="1" ht="15.6" customHeight="1" x14ac:dyDescent="0.25">
      <c r="A2942" s="344" t="s">
        <v>35406</v>
      </c>
      <c r="B2942" s="345" t="s">
        <v>35407</v>
      </c>
      <c r="C2942" s="346" t="s">
        <v>8</v>
      </c>
      <c r="D2942" s="347">
        <v>18.59</v>
      </c>
    </row>
    <row r="2943" spans="1:4" s="326" customFormat="1" ht="15.6" customHeight="1" x14ac:dyDescent="0.25">
      <c r="A2943" s="344" t="s">
        <v>35408</v>
      </c>
      <c r="B2943" s="345" t="s">
        <v>35409</v>
      </c>
      <c r="C2943" s="346" t="s">
        <v>8</v>
      </c>
      <c r="D2943" s="347">
        <v>19.22</v>
      </c>
    </row>
    <row r="2944" spans="1:4" s="326" customFormat="1" ht="15.6" customHeight="1" x14ac:dyDescent="0.25">
      <c r="A2944" s="344" t="s">
        <v>35410</v>
      </c>
      <c r="B2944" s="345" t="s">
        <v>35411</v>
      </c>
      <c r="C2944" s="346" t="s">
        <v>8</v>
      </c>
      <c r="D2944" s="347">
        <v>664.45</v>
      </c>
    </row>
    <row r="2945" spans="1:4" s="326" customFormat="1" ht="15.6" customHeight="1" x14ac:dyDescent="0.25">
      <c r="A2945" s="344" t="s">
        <v>35412</v>
      </c>
      <c r="B2945" s="345" t="s">
        <v>35413</v>
      </c>
      <c r="C2945" s="346" t="s">
        <v>8</v>
      </c>
      <c r="D2945" s="347">
        <v>1002.93</v>
      </c>
    </row>
    <row r="2946" spans="1:4" s="326" customFormat="1" ht="15.6" customHeight="1" x14ac:dyDescent="0.25">
      <c r="A2946" s="344" t="s">
        <v>35414</v>
      </c>
      <c r="B2946" s="345" t="s">
        <v>35415</v>
      </c>
      <c r="C2946" s="346" t="s">
        <v>8</v>
      </c>
      <c r="D2946" s="347">
        <v>3019.4</v>
      </c>
    </row>
    <row r="2947" spans="1:4" s="326" customFormat="1" ht="15.6" customHeight="1" x14ac:dyDescent="0.25">
      <c r="A2947" s="344" t="s">
        <v>35416</v>
      </c>
      <c r="B2947" s="345" t="s">
        <v>35417</v>
      </c>
      <c r="C2947" s="346" t="s">
        <v>8</v>
      </c>
      <c r="D2947" s="347">
        <v>1226.31</v>
      </c>
    </row>
    <row r="2948" spans="1:4" s="326" customFormat="1" ht="15.6" customHeight="1" x14ac:dyDescent="0.25">
      <c r="A2948" s="344" t="s">
        <v>35418</v>
      </c>
      <c r="B2948" s="345" t="s">
        <v>35419</v>
      </c>
      <c r="C2948" s="346" t="s">
        <v>8</v>
      </c>
      <c r="D2948" s="347">
        <v>243</v>
      </c>
    </row>
    <row r="2949" spans="1:4" s="326" customFormat="1" ht="15.6" customHeight="1" x14ac:dyDescent="0.25">
      <c r="A2949" s="344" t="s">
        <v>35420</v>
      </c>
      <c r="B2949" s="345" t="s">
        <v>35421</v>
      </c>
      <c r="C2949" s="346" t="s">
        <v>8</v>
      </c>
      <c r="D2949" s="347">
        <v>69.59</v>
      </c>
    </row>
    <row r="2950" spans="1:4" s="326" customFormat="1" ht="15.6" customHeight="1" x14ac:dyDescent="0.25">
      <c r="A2950" s="344" t="s">
        <v>35422</v>
      </c>
      <c r="B2950" s="345" t="s">
        <v>35423</v>
      </c>
      <c r="C2950" s="346" t="s">
        <v>8</v>
      </c>
      <c r="D2950" s="347">
        <v>259.95999999999998</v>
      </c>
    </row>
    <row r="2951" spans="1:4" s="326" customFormat="1" ht="15.6" customHeight="1" x14ac:dyDescent="0.25">
      <c r="A2951" s="344" t="s">
        <v>35424</v>
      </c>
      <c r="B2951" s="345" t="s">
        <v>35425</v>
      </c>
      <c r="C2951" s="346" t="s">
        <v>8</v>
      </c>
      <c r="D2951" s="347">
        <v>446.25</v>
      </c>
    </row>
    <row r="2952" spans="1:4" s="326" customFormat="1" ht="15.6" customHeight="1" x14ac:dyDescent="0.25">
      <c r="A2952" s="344" t="s">
        <v>35426</v>
      </c>
      <c r="B2952" s="345" t="s">
        <v>35427</v>
      </c>
      <c r="C2952" s="346"/>
      <c r="D2952" s="347"/>
    </row>
    <row r="2953" spans="1:4" s="326" customFormat="1" ht="15.6" customHeight="1" x14ac:dyDescent="0.25">
      <c r="A2953" s="344" t="s">
        <v>35428</v>
      </c>
      <c r="B2953" s="345" t="s">
        <v>35429</v>
      </c>
      <c r="C2953" s="346" t="s">
        <v>7</v>
      </c>
      <c r="D2953" s="347">
        <v>528.79999999999995</v>
      </c>
    </row>
    <row r="2954" spans="1:4" s="326" customFormat="1" ht="15.6" customHeight="1" x14ac:dyDescent="0.25">
      <c r="A2954" s="344" t="s">
        <v>35430</v>
      </c>
      <c r="B2954" s="345" t="s">
        <v>35431</v>
      </c>
      <c r="C2954" s="346" t="s">
        <v>7</v>
      </c>
      <c r="D2954" s="347">
        <v>347.51</v>
      </c>
    </row>
    <row r="2955" spans="1:4" s="326" customFormat="1" ht="15.6" customHeight="1" x14ac:dyDescent="0.25">
      <c r="A2955" s="344" t="s">
        <v>35432</v>
      </c>
      <c r="B2955" s="345" t="s">
        <v>35433</v>
      </c>
      <c r="C2955" s="346" t="s">
        <v>7</v>
      </c>
      <c r="D2955" s="347">
        <v>817.14</v>
      </c>
    </row>
    <row r="2956" spans="1:4" s="326" customFormat="1" ht="15.6" customHeight="1" x14ac:dyDescent="0.25">
      <c r="A2956" s="344" t="s">
        <v>35434</v>
      </c>
      <c r="B2956" s="345" t="s">
        <v>35435</v>
      </c>
      <c r="C2956" s="346"/>
      <c r="D2956" s="347"/>
    </row>
    <row r="2957" spans="1:4" s="326" customFormat="1" ht="15.6" customHeight="1" x14ac:dyDescent="0.25">
      <c r="A2957" s="344" t="s">
        <v>35436</v>
      </c>
      <c r="B2957" s="345" t="s">
        <v>35437</v>
      </c>
      <c r="C2957" s="346" t="s">
        <v>14</v>
      </c>
      <c r="D2957" s="347">
        <v>1281.46</v>
      </c>
    </row>
    <row r="2958" spans="1:4" s="326" customFormat="1" ht="15.6" customHeight="1" x14ac:dyDescent="0.25">
      <c r="A2958" s="344" t="s">
        <v>35438</v>
      </c>
      <c r="B2958" s="345" t="s">
        <v>35439</v>
      </c>
      <c r="C2958" s="346" t="s">
        <v>14</v>
      </c>
      <c r="D2958" s="347">
        <v>953.11</v>
      </c>
    </row>
    <row r="2959" spans="1:4" s="326" customFormat="1" ht="15.6" customHeight="1" x14ac:dyDescent="0.25">
      <c r="A2959" s="344" t="s">
        <v>35440</v>
      </c>
      <c r="B2959" s="345" t="s">
        <v>35441</v>
      </c>
      <c r="C2959" s="346" t="s">
        <v>8</v>
      </c>
      <c r="D2959" s="347">
        <v>1295.43</v>
      </c>
    </row>
    <row r="2960" spans="1:4" s="326" customFormat="1" ht="15.6" customHeight="1" x14ac:dyDescent="0.25">
      <c r="A2960" s="344" t="s">
        <v>35442</v>
      </c>
      <c r="B2960" s="345" t="s">
        <v>35443</v>
      </c>
      <c r="C2960" s="346" t="s">
        <v>8</v>
      </c>
      <c r="D2960" s="347">
        <v>244.08</v>
      </c>
    </row>
    <row r="2961" spans="1:4" s="326" customFormat="1" ht="15.6" customHeight="1" x14ac:dyDescent="0.25">
      <c r="A2961" s="344" t="s">
        <v>35444</v>
      </c>
      <c r="B2961" s="345" t="s">
        <v>35445</v>
      </c>
      <c r="C2961" s="346" t="s">
        <v>8</v>
      </c>
      <c r="D2961" s="347">
        <v>248.03</v>
      </c>
    </row>
    <row r="2962" spans="1:4" s="326" customFormat="1" ht="15.6" customHeight="1" x14ac:dyDescent="0.25">
      <c r="A2962" s="344" t="s">
        <v>35446</v>
      </c>
      <c r="B2962" s="345" t="s">
        <v>35447</v>
      </c>
      <c r="C2962" s="346" t="s">
        <v>8</v>
      </c>
      <c r="D2962" s="347">
        <v>309.87</v>
      </c>
    </row>
    <row r="2963" spans="1:4" s="326" customFormat="1" ht="15.6" customHeight="1" x14ac:dyDescent="0.25">
      <c r="A2963" s="344" t="s">
        <v>35448</v>
      </c>
      <c r="B2963" s="345" t="s">
        <v>35449</v>
      </c>
      <c r="C2963" s="346" t="s">
        <v>8</v>
      </c>
      <c r="D2963" s="347">
        <v>353.21</v>
      </c>
    </row>
    <row r="2964" spans="1:4" s="326" customFormat="1" ht="15.6" customHeight="1" x14ac:dyDescent="0.25">
      <c r="A2964" s="344" t="s">
        <v>35450</v>
      </c>
      <c r="B2964" s="345" t="s">
        <v>35451</v>
      </c>
      <c r="C2964" s="346" t="s">
        <v>8</v>
      </c>
      <c r="D2964" s="347">
        <v>827.91</v>
      </c>
    </row>
    <row r="2965" spans="1:4" s="326" customFormat="1" ht="15.6" customHeight="1" x14ac:dyDescent="0.25">
      <c r="A2965" s="344" t="s">
        <v>35452</v>
      </c>
      <c r="B2965" s="345" t="s">
        <v>35453</v>
      </c>
      <c r="C2965" s="346" t="s">
        <v>8</v>
      </c>
      <c r="D2965" s="347">
        <v>414.94</v>
      </c>
    </row>
    <row r="2966" spans="1:4" s="326" customFormat="1" ht="15.6" customHeight="1" x14ac:dyDescent="0.25">
      <c r="A2966" s="344" t="s">
        <v>35454</v>
      </c>
      <c r="B2966" s="345" t="s">
        <v>35455</v>
      </c>
      <c r="C2966" s="346" t="s">
        <v>8</v>
      </c>
      <c r="D2966" s="347">
        <v>480.7</v>
      </c>
    </row>
    <row r="2967" spans="1:4" s="326" customFormat="1" ht="15.6" customHeight="1" x14ac:dyDescent="0.25">
      <c r="A2967" s="344" t="s">
        <v>35456</v>
      </c>
      <c r="B2967" s="345" t="s">
        <v>35457</v>
      </c>
      <c r="C2967" s="346" t="s">
        <v>8</v>
      </c>
      <c r="D2967" s="347">
        <v>563.82000000000005</v>
      </c>
    </row>
    <row r="2968" spans="1:4" s="326" customFormat="1" ht="15.6" customHeight="1" x14ac:dyDescent="0.25">
      <c r="A2968" s="344" t="s">
        <v>35458</v>
      </c>
      <c r="B2968" s="345" t="s">
        <v>35459</v>
      </c>
      <c r="C2968" s="346" t="s">
        <v>8</v>
      </c>
      <c r="D2968" s="347">
        <v>791.07</v>
      </c>
    </row>
    <row r="2969" spans="1:4" s="326" customFormat="1" ht="15.6" customHeight="1" x14ac:dyDescent="0.25">
      <c r="A2969" s="344" t="s">
        <v>35460</v>
      </c>
      <c r="B2969" s="345" t="s">
        <v>35461</v>
      </c>
      <c r="C2969" s="346" t="s">
        <v>8</v>
      </c>
      <c r="D2969" s="347">
        <v>1209.76</v>
      </c>
    </row>
    <row r="2970" spans="1:4" s="326" customFormat="1" ht="15.6" customHeight="1" x14ac:dyDescent="0.25">
      <c r="A2970" s="344" t="s">
        <v>35462</v>
      </c>
      <c r="B2970" s="345" t="s">
        <v>35463</v>
      </c>
      <c r="C2970" s="346" t="s">
        <v>8</v>
      </c>
      <c r="D2970" s="347">
        <v>1534.38</v>
      </c>
    </row>
    <row r="2971" spans="1:4" s="326" customFormat="1" ht="15.6" customHeight="1" x14ac:dyDescent="0.25">
      <c r="A2971" s="344" t="s">
        <v>35464</v>
      </c>
      <c r="B2971" s="345" t="s">
        <v>35465</v>
      </c>
      <c r="C2971" s="346" t="s">
        <v>8</v>
      </c>
      <c r="D2971" s="347">
        <v>1691.28</v>
      </c>
    </row>
    <row r="2972" spans="1:4" s="326" customFormat="1" ht="15.6" customHeight="1" x14ac:dyDescent="0.25">
      <c r="A2972" s="344" t="s">
        <v>35466</v>
      </c>
      <c r="B2972" s="345" t="s">
        <v>35467</v>
      </c>
      <c r="C2972" s="346" t="s">
        <v>8</v>
      </c>
      <c r="D2972" s="347">
        <v>4673.78</v>
      </c>
    </row>
    <row r="2973" spans="1:4" s="326" customFormat="1" ht="15.6" customHeight="1" x14ac:dyDescent="0.25">
      <c r="A2973" s="344" t="s">
        <v>35468</v>
      </c>
      <c r="B2973" s="345" t="s">
        <v>35469</v>
      </c>
      <c r="C2973" s="346" t="s">
        <v>8</v>
      </c>
      <c r="D2973" s="347">
        <v>2102.2199999999998</v>
      </c>
    </row>
    <row r="2974" spans="1:4" s="326" customFormat="1" ht="15.6" customHeight="1" x14ac:dyDescent="0.25">
      <c r="A2974" s="344" t="s">
        <v>35470</v>
      </c>
      <c r="B2974" s="345" t="s">
        <v>35471</v>
      </c>
      <c r="C2974" s="346" t="s">
        <v>8</v>
      </c>
      <c r="D2974" s="347">
        <v>743.74</v>
      </c>
    </row>
    <row r="2975" spans="1:4" s="326" customFormat="1" ht="15.6" customHeight="1" x14ac:dyDescent="0.25">
      <c r="A2975" s="344" t="s">
        <v>35472</v>
      </c>
      <c r="B2975" s="345" t="s">
        <v>35473</v>
      </c>
      <c r="C2975" s="346" t="s">
        <v>8</v>
      </c>
      <c r="D2975" s="347">
        <v>743.48</v>
      </c>
    </row>
    <row r="2976" spans="1:4" s="326" customFormat="1" ht="15.6" customHeight="1" x14ac:dyDescent="0.25">
      <c r="A2976" s="344" t="s">
        <v>35474</v>
      </c>
      <c r="B2976" s="345" t="s">
        <v>35475</v>
      </c>
      <c r="C2976" s="346" t="s">
        <v>8</v>
      </c>
      <c r="D2976" s="347">
        <v>932.12</v>
      </c>
    </row>
    <row r="2977" spans="1:4" s="326" customFormat="1" ht="15.6" customHeight="1" x14ac:dyDescent="0.25">
      <c r="A2977" s="344" t="s">
        <v>35476</v>
      </c>
      <c r="B2977" s="345" t="s">
        <v>35477</v>
      </c>
      <c r="C2977" s="346"/>
      <c r="D2977" s="347"/>
    </row>
    <row r="2978" spans="1:4" s="326" customFormat="1" ht="15.6" customHeight="1" x14ac:dyDescent="0.25">
      <c r="A2978" s="344" t="s">
        <v>35478</v>
      </c>
      <c r="B2978" s="345" t="s">
        <v>35479</v>
      </c>
      <c r="C2978" s="346" t="s">
        <v>8</v>
      </c>
      <c r="D2978" s="347">
        <v>27.03</v>
      </c>
    </row>
    <row r="2979" spans="1:4" s="326" customFormat="1" ht="15.6" customHeight="1" x14ac:dyDescent="0.25">
      <c r="A2979" s="344" t="s">
        <v>35480</v>
      </c>
      <c r="B2979" s="345" t="s">
        <v>35481</v>
      </c>
      <c r="C2979" s="346" t="s">
        <v>8</v>
      </c>
      <c r="D2979" s="347">
        <v>21.74</v>
      </c>
    </row>
    <row r="2980" spans="1:4" s="326" customFormat="1" ht="15.6" customHeight="1" x14ac:dyDescent="0.25">
      <c r="A2980" s="344" t="s">
        <v>35482</v>
      </c>
      <c r="B2980" s="345" t="s">
        <v>35483</v>
      </c>
      <c r="C2980" s="346" t="s">
        <v>8</v>
      </c>
      <c r="D2980" s="347">
        <v>21.75</v>
      </c>
    </row>
    <row r="2981" spans="1:4" s="326" customFormat="1" ht="15.6" customHeight="1" x14ac:dyDescent="0.25">
      <c r="A2981" s="344" t="s">
        <v>35484</v>
      </c>
      <c r="B2981" s="345" t="s">
        <v>35485</v>
      </c>
      <c r="C2981" s="346" t="s">
        <v>8</v>
      </c>
      <c r="D2981" s="347">
        <v>62.08</v>
      </c>
    </row>
    <row r="2982" spans="1:4" s="326" customFormat="1" ht="15.6" customHeight="1" x14ac:dyDescent="0.25">
      <c r="A2982" s="344" t="s">
        <v>35486</v>
      </c>
      <c r="B2982" s="345" t="s">
        <v>35487</v>
      </c>
      <c r="C2982" s="346" t="s">
        <v>8</v>
      </c>
      <c r="D2982" s="347">
        <v>108.43</v>
      </c>
    </row>
    <row r="2983" spans="1:4" s="326" customFormat="1" ht="15.6" customHeight="1" x14ac:dyDescent="0.25">
      <c r="A2983" s="344" t="s">
        <v>35488</v>
      </c>
      <c r="B2983" s="345" t="s">
        <v>35489</v>
      </c>
      <c r="C2983" s="346" t="s">
        <v>8</v>
      </c>
      <c r="D2983" s="347">
        <v>39.950000000000003</v>
      </c>
    </row>
    <row r="2984" spans="1:4" s="326" customFormat="1" ht="15.6" customHeight="1" x14ac:dyDescent="0.25">
      <c r="A2984" s="344" t="s">
        <v>35490</v>
      </c>
      <c r="B2984" s="345" t="s">
        <v>35491</v>
      </c>
      <c r="C2984" s="346" t="s">
        <v>8</v>
      </c>
      <c r="D2984" s="347">
        <v>11.68</v>
      </c>
    </row>
    <row r="2985" spans="1:4" s="326" customFormat="1" ht="15.6" customHeight="1" x14ac:dyDescent="0.25">
      <c r="A2985" s="344" t="s">
        <v>35492</v>
      </c>
      <c r="B2985" s="345" t="s">
        <v>35493</v>
      </c>
      <c r="C2985" s="346" t="s">
        <v>8</v>
      </c>
      <c r="D2985" s="347">
        <v>128.02000000000001</v>
      </c>
    </row>
    <row r="2986" spans="1:4" s="326" customFormat="1" ht="15.6" customHeight="1" x14ac:dyDescent="0.25">
      <c r="A2986" s="344" t="s">
        <v>35494</v>
      </c>
      <c r="B2986" s="345" t="s">
        <v>35495</v>
      </c>
      <c r="C2986" s="346" t="s">
        <v>8</v>
      </c>
      <c r="D2986" s="347">
        <v>46.46</v>
      </c>
    </row>
    <row r="2987" spans="1:4" s="326" customFormat="1" ht="15.6" customHeight="1" x14ac:dyDescent="0.25">
      <c r="A2987" s="344" t="s">
        <v>35496</v>
      </c>
      <c r="B2987" s="345" t="s">
        <v>35497</v>
      </c>
      <c r="C2987" s="346" t="s">
        <v>8</v>
      </c>
      <c r="D2987" s="347">
        <v>71.75</v>
      </c>
    </row>
    <row r="2988" spans="1:4" s="326" customFormat="1" ht="15.6" customHeight="1" x14ac:dyDescent="0.25">
      <c r="A2988" s="344" t="s">
        <v>35498</v>
      </c>
      <c r="B2988" s="345" t="s">
        <v>35499</v>
      </c>
      <c r="C2988" s="346" t="s">
        <v>8</v>
      </c>
      <c r="D2988" s="347">
        <v>65.72</v>
      </c>
    </row>
    <row r="2989" spans="1:4" s="326" customFormat="1" ht="15.6" customHeight="1" x14ac:dyDescent="0.25">
      <c r="A2989" s="344" t="s">
        <v>35500</v>
      </c>
      <c r="B2989" s="345" t="s">
        <v>35501</v>
      </c>
      <c r="C2989" s="346" t="s">
        <v>8</v>
      </c>
      <c r="D2989" s="347">
        <v>58.04</v>
      </c>
    </row>
    <row r="2990" spans="1:4" s="326" customFormat="1" ht="15.6" customHeight="1" x14ac:dyDescent="0.25">
      <c r="A2990" s="344" t="s">
        <v>35502</v>
      </c>
      <c r="B2990" s="345" t="s">
        <v>35503</v>
      </c>
      <c r="C2990" s="346" t="s">
        <v>8</v>
      </c>
      <c r="D2990" s="347">
        <v>118.04</v>
      </c>
    </row>
    <row r="2991" spans="1:4" s="326" customFormat="1" ht="15.6" customHeight="1" x14ac:dyDescent="0.25">
      <c r="A2991" s="344" t="s">
        <v>35504</v>
      </c>
      <c r="B2991" s="345" t="s">
        <v>35505</v>
      </c>
      <c r="C2991" s="346" t="s">
        <v>8</v>
      </c>
      <c r="D2991" s="347">
        <v>164.2</v>
      </c>
    </row>
    <row r="2992" spans="1:4" s="326" customFormat="1" ht="15.6" customHeight="1" x14ac:dyDescent="0.25">
      <c r="A2992" s="344" t="s">
        <v>35506</v>
      </c>
      <c r="B2992" s="345" t="s">
        <v>35507</v>
      </c>
      <c r="C2992" s="346" t="s">
        <v>8</v>
      </c>
      <c r="D2992" s="347">
        <v>181.56</v>
      </c>
    </row>
    <row r="2993" spans="1:4" s="326" customFormat="1" ht="15.6" customHeight="1" x14ac:dyDescent="0.25">
      <c r="A2993" s="344" t="s">
        <v>35508</v>
      </c>
      <c r="B2993" s="345" t="s">
        <v>35509</v>
      </c>
      <c r="C2993" s="346" t="s">
        <v>8</v>
      </c>
      <c r="D2993" s="347">
        <v>47.47</v>
      </c>
    </row>
    <row r="2994" spans="1:4" s="326" customFormat="1" ht="15.6" customHeight="1" x14ac:dyDescent="0.25">
      <c r="A2994" s="344" t="s">
        <v>35510</v>
      </c>
      <c r="B2994" s="345" t="s">
        <v>35511</v>
      </c>
      <c r="C2994" s="346" t="s">
        <v>8</v>
      </c>
      <c r="D2994" s="347">
        <v>36.26</v>
      </c>
    </row>
    <row r="2995" spans="1:4" s="326" customFormat="1" ht="15.6" customHeight="1" x14ac:dyDescent="0.25">
      <c r="A2995" s="344" t="s">
        <v>35512</v>
      </c>
      <c r="B2995" s="345" t="s">
        <v>35513</v>
      </c>
      <c r="C2995" s="346" t="s">
        <v>8</v>
      </c>
      <c r="D2995" s="347">
        <v>30.06</v>
      </c>
    </row>
    <row r="2996" spans="1:4" s="326" customFormat="1" ht="15.6" customHeight="1" x14ac:dyDescent="0.25">
      <c r="A2996" s="344" t="s">
        <v>35514</v>
      </c>
      <c r="B2996" s="345" t="s">
        <v>35515</v>
      </c>
      <c r="C2996" s="346" t="s">
        <v>8</v>
      </c>
      <c r="D2996" s="347">
        <v>47.93</v>
      </c>
    </row>
    <row r="2997" spans="1:4" s="326" customFormat="1" ht="15.6" customHeight="1" x14ac:dyDescent="0.25">
      <c r="A2997" s="344" t="s">
        <v>35516</v>
      </c>
      <c r="B2997" s="345" t="s">
        <v>35517</v>
      </c>
      <c r="C2997" s="346" t="s">
        <v>8</v>
      </c>
      <c r="D2997" s="347">
        <v>16.010000000000002</v>
      </c>
    </row>
    <row r="2998" spans="1:4" s="326" customFormat="1" ht="15.6" customHeight="1" x14ac:dyDescent="0.25">
      <c r="A2998" s="344" t="s">
        <v>35518</v>
      </c>
      <c r="B2998" s="345" t="s">
        <v>35519</v>
      </c>
      <c r="C2998" s="346" t="s">
        <v>8</v>
      </c>
      <c r="D2998" s="347">
        <v>353.88</v>
      </c>
    </row>
    <row r="2999" spans="1:4" s="326" customFormat="1" ht="15.6" customHeight="1" x14ac:dyDescent="0.25">
      <c r="A2999" s="344" t="s">
        <v>35520</v>
      </c>
      <c r="B2999" s="345" t="s">
        <v>35521</v>
      </c>
      <c r="C2999" s="346" t="s">
        <v>8</v>
      </c>
      <c r="D2999" s="347">
        <v>7.2</v>
      </c>
    </row>
    <row r="3000" spans="1:4" s="326" customFormat="1" ht="15.6" customHeight="1" x14ac:dyDescent="0.25">
      <c r="A3000" s="344" t="s">
        <v>35522</v>
      </c>
      <c r="B3000" s="345" t="s">
        <v>35523</v>
      </c>
      <c r="C3000" s="346" t="s">
        <v>8</v>
      </c>
      <c r="D3000" s="347">
        <v>58.01</v>
      </c>
    </row>
    <row r="3001" spans="1:4" s="326" customFormat="1" ht="15.6" customHeight="1" x14ac:dyDescent="0.25">
      <c r="A3001" s="344" t="s">
        <v>35524</v>
      </c>
      <c r="B3001" s="345" t="s">
        <v>35525</v>
      </c>
      <c r="C3001" s="346" t="s">
        <v>8</v>
      </c>
      <c r="D3001" s="347">
        <v>79.77</v>
      </c>
    </row>
    <row r="3002" spans="1:4" s="326" customFormat="1" ht="15.6" customHeight="1" x14ac:dyDescent="0.25">
      <c r="A3002" s="344" t="s">
        <v>35526</v>
      </c>
      <c r="B3002" s="345" t="s">
        <v>35527</v>
      </c>
      <c r="C3002" s="346" t="s">
        <v>8</v>
      </c>
      <c r="D3002" s="347">
        <v>35.1</v>
      </c>
    </row>
    <row r="3003" spans="1:4" s="326" customFormat="1" ht="15.6" customHeight="1" x14ac:dyDescent="0.25">
      <c r="A3003" s="344" t="s">
        <v>35528</v>
      </c>
      <c r="B3003" s="345" t="s">
        <v>35529</v>
      </c>
      <c r="C3003" s="346"/>
      <c r="D3003" s="347"/>
    </row>
    <row r="3004" spans="1:4" s="326" customFormat="1" ht="15.6" customHeight="1" x14ac:dyDescent="0.25">
      <c r="A3004" s="344" t="s">
        <v>35530</v>
      </c>
      <c r="B3004" s="345" t="s">
        <v>35531</v>
      </c>
      <c r="C3004" s="346"/>
      <c r="D3004" s="347"/>
    </row>
    <row r="3005" spans="1:4" s="326" customFormat="1" ht="15.6" customHeight="1" x14ac:dyDescent="0.25">
      <c r="A3005" s="344" t="s">
        <v>35532</v>
      </c>
      <c r="B3005" s="345" t="s">
        <v>35533</v>
      </c>
      <c r="C3005" s="346" t="s">
        <v>8</v>
      </c>
      <c r="D3005" s="347">
        <v>1346.69</v>
      </c>
    </row>
    <row r="3006" spans="1:4" s="326" customFormat="1" ht="15.6" customHeight="1" x14ac:dyDescent="0.25">
      <c r="A3006" s="344" t="s">
        <v>35534</v>
      </c>
      <c r="B3006" s="345" t="s">
        <v>35535</v>
      </c>
      <c r="C3006" s="346" t="s">
        <v>8</v>
      </c>
      <c r="D3006" s="347">
        <v>1401.28</v>
      </c>
    </row>
    <row r="3007" spans="1:4" s="326" customFormat="1" ht="15.6" customHeight="1" x14ac:dyDescent="0.25">
      <c r="A3007" s="344" t="s">
        <v>35536</v>
      </c>
      <c r="B3007" s="345" t="s">
        <v>35537</v>
      </c>
      <c r="C3007" s="346" t="s">
        <v>8</v>
      </c>
      <c r="D3007" s="347">
        <v>3387.85</v>
      </c>
    </row>
    <row r="3008" spans="1:4" s="326" customFormat="1" ht="15.6" customHeight="1" x14ac:dyDescent="0.25">
      <c r="A3008" s="344" t="s">
        <v>35538</v>
      </c>
      <c r="B3008" s="345" t="s">
        <v>35539</v>
      </c>
      <c r="C3008" s="346" t="s">
        <v>8</v>
      </c>
      <c r="D3008" s="347">
        <v>3506.87</v>
      </c>
    </row>
    <row r="3009" spans="1:4" s="326" customFormat="1" ht="15.6" customHeight="1" x14ac:dyDescent="0.25">
      <c r="A3009" s="344" t="s">
        <v>35540</v>
      </c>
      <c r="B3009" s="345" t="s">
        <v>35541</v>
      </c>
      <c r="C3009" s="346" t="s">
        <v>8</v>
      </c>
      <c r="D3009" s="347">
        <v>3846.26</v>
      </c>
    </row>
    <row r="3010" spans="1:4" s="326" customFormat="1" ht="15.6" customHeight="1" x14ac:dyDescent="0.25">
      <c r="A3010" s="344" t="s">
        <v>35542</v>
      </c>
      <c r="B3010" s="345" t="s">
        <v>35543</v>
      </c>
      <c r="C3010" s="346" t="s">
        <v>8</v>
      </c>
      <c r="D3010" s="347">
        <v>4136.5</v>
      </c>
    </row>
    <row r="3011" spans="1:4" s="326" customFormat="1" ht="15.6" customHeight="1" x14ac:dyDescent="0.25">
      <c r="A3011" s="344" t="s">
        <v>35544</v>
      </c>
      <c r="B3011" s="345" t="s">
        <v>35545</v>
      </c>
      <c r="C3011" s="346"/>
      <c r="D3011" s="347"/>
    </row>
    <row r="3012" spans="1:4" s="326" customFormat="1" ht="15.6" customHeight="1" x14ac:dyDescent="0.25">
      <c r="A3012" s="344" t="s">
        <v>35546</v>
      </c>
      <c r="B3012" s="345" t="s">
        <v>35547</v>
      </c>
      <c r="C3012" s="346" t="s">
        <v>8</v>
      </c>
      <c r="D3012" s="347">
        <v>3069.21</v>
      </c>
    </row>
    <row r="3013" spans="1:4" s="326" customFormat="1" ht="15.6" customHeight="1" x14ac:dyDescent="0.25">
      <c r="A3013" s="344" t="s">
        <v>35548</v>
      </c>
      <c r="B3013" s="345" t="s">
        <v>35549</v>
      </c>
      <c r="C3013" s="346" t="s">
        <v>8</v>
      </c>
      <c r="D3013" s="347">
        <v>6821.55</v>
      </c>
    </row>
    <row r="3014" spans="1:4" s="326" customFormat="1" ht="15.6" customHeight="1" x14ac:dyDescent="0.25">
      <c r="A3014" s="344" t="s">
        <v>35550</v>
      </c>
      <c r="B3014" s="345" t="s">
        <v>35551</v>
      </c>
      <c r="C3014" s="346" t="s">
        <v>8</v>
      </c>
      <c r="D3014" s="347">
        <v>10867.35</v>
      </c>
    </row>
    <row r="3015" spans="1:4" s="326" customFormat="1" ht="15.6" customHeight="1" x14ac:dyDescent="0.25">
      <c r="A3015" s="344" t="s">
        <v>35552</v>
      </c>
      <c r="B3015" s="345" t="s">
        <v>35553</v>
      </c>
      <c r="C3015" s="346" t="s">
        <v>8</v>
      </c>
      <c r="D3015" s="347">
        <v>14839.19</v>
      </c>
    </row>
    <row r="3016" spans="1:4" s="326" customFormat="1" ht="15.6" customHeight="1" x14ac:dyDescent="0.25">
      <c r="A3016" s="344" t="s">
        <v>35554</v>
      </c>
      <c r="B3016" s="345" t="s">
        <v>35555</v>
      </c>
      <c r="C3016" s="346" t="s">
        <v>8</v>
      </c>
      <c r="D3016" s="347">
        <v>1058.19</v>
      </c>
    </row>
    <row r="3017" spans="1:4" s="326" customFormat="1" ht="15.6" customHeight="1" x14ac:dyDescent="0.25">
      <c r="A3017" s="344" t="s">
        <v>35556</v>
      </c>
      <c r="B3017" s="345" t="s">
        <v>35557</v>
      </c>
      <c r="C3017" s="346"/>
      <c r="D3017" s="347"/>
    </row>
    <row r="3018" spans="1:4" s="326" customFormat="1" ht="15.6" customHeight="1" x14ac:dyDescent="0.25">
      <c r="A3018" s="344" t="s">
        <v>35558</v>
      </c>
      <c r="B3018" s="345" t="s">
        <v>35559</v>
      </c>
      <c r="C3018" s="346" t="s">
        <v>8</v>
      </c>
      <c r="D3018" s="347">
        <v>1892.9</v>
      </c>
    </row>
    <row r="3019" spans="1:4" s="326" customFormat="1" ht="15.6" customHeight="1" x14ac:dyDescent="0.25">
      <c r="A3019" s="344" t="s">
        <v>35560</v>
      </c>
      <c r="B3019" s="345" t="s">
        <v>35561</v>
      </c>
      <c r="C3019" s="346" t="s">
        <v>8</v>
      </c>
      <c r="D3019" s="347">
        <v>3024.01</v>
      </c>
    </row>
    <row r="3020" spans="1:4" s="326" customFormat="1" ht="15.6" customHeight="1" x14ac:dyDescent="0.25">
      <c r="A3020" s="344" t="s">
        <v>35562</v>
      </c>
      <c r="B3020" s="345" t="s">
        <v>35563</v>
      </c>
      <c r="C3020" s="346" t="s">
        <v>8</v>
      </c>
      <c r="D3020" s="347">
        <v>676.31</v>
      </c>
    </row>
    <row r="3021" spans="1:4" s="326" customFormat="1" ht="15.6" customHeight="1" x14ac:dyDescent="0.25">
      <c r="A3021" s="344" t="s">
        <v>35564</v>
      </c>
      <c r="B3021" s="345" t="s">
        <v>35565</v>
      </c>
      <c r="C3021" s="346" t="s">
        <v>8</v>
      </c>
      <c r="D3021" s="347">
        <v>1055.21</v>
      </c>
    </row>
    <row r="3022" spans="1:4" s="326" customFormat="1" ht="15.6" customHeight="1" x14ac:dyDescent="0.25">
      <c r="A3022" s="344" t="s">
        <v>35566</v>
      </c>
      <c r="B3022" s="345" t="s">
        <v>35567</v>
      </c>
      <c r="C3022" s="346" t="s">
        <v>8</v>
      </c>
      <c r="D3022" s="347">
        <v>2455.62</v>
      </c>
    </row>
    <row r="3023" spans="1:4" s="326" customFormat="1" ht="15.6" customHeight="1" x14ac:dyDescent="0.25">
      <c r="A3023" s="344" t="s">
        <v>35568</v>
      </c>
      <c r="B3023" s="345" t="s">
        <v>35569</v>
      </c>
      <c r="C3023" s="346"/>
      <c r="D3023" s="347"/>
    </row>
    <row r="3024" spans="1:4" s="326" customFormat="1" ht="15.6" customHeight="1" x14ac:dyDescent="0.25">
      <c r="A3024" s="344" t="s">
        <v>35570</v>
      </c>
      <c r="B3024" s="345" t="s">
        <v>35571</v>
      </c>
      <c r="C3024" s="346" t="s">
        <v>8</v>
      </c>
      <c r="D3024" s="347">
        <v>1023.75</v>
      </c>
    </row>
    <row r="3025" spans="1:4" s="326" customFormat="1" ht="15.6" customHeight="1" x14ac:dyDescent="0.25">
      <c r="A3025" s="344" t="s">
        <v>35572</v>
      </c>
      <c r="B3025" s="345" t="s">
        <v>35573</v>
      </c>
      <c r="C3025" s="346"/>
      <c r="D3025" s="347"/>
    </row>
    <row r="3026" spans="1:4" s="326" customFormat="1" ht="15.6" customHeight="1" x14ac:dyDescent="0.25">
      <c r="A3026" s="344" t="s">
        <v>35574</v>
      </c>
      <c r="B3026" s="345" t="s">
        <v>35575</v>
      </c>
      <c r="C3026" s="346"/>
      <c r="D3026" s="347"/>
    </row>
    <row r="3027" spans="1:4" s="326" customFormat="1" ht="15.6" customHeight="1" x14ac:dyDescent="0.25">
      <c r="A3027" s="344" t="s">
        <v>35576</v>
      </c>
      <c r="B3027" s="345" t="s">
        <v>35577</v>
      </c>
      <c r="C3027" s="346" t="s">
        <v>14</v>
      </c>
      <c r="D3027" s="347">
        <v>27.46</v>
      </c>
    </row>
    <row r="3028" spans="1:4" s="326" customFormat="1" ht="15.6" customHeight="1" x14ac:dyDescent="0.25">
      <c r="A3028" s="344" t="s">
        <v>35578</v>
      </c>
      <c r="B3028" s="345" t="s">
        <v>35579</v>
      </c>
      <c r="C3028" s="346" t="s">
        <v>14</v>
      </c>
      <c r="D3028" s="347">
        <v>27.91</v>
      </c>
    </row>
    <row r="3029" spans="1:4" s="326" customFormat="1" ht="15.6" customHeight="1" x14ac:dyDescent="0.25">
      <c r="A3029" s="344" t="s">
        <v>35580</v>
      </c>
      <c r="B3029" s="345" t="s">
        <v>35581</v>
      </c>
      <c r="C3029" s="346" t="s">
        <v>14</v>
      </c>
      <c r="D3029" s="347">
        <v>35.89</v>
      </c>
    </row>
    <row r="3030" spans="1:4" s="326" customFormat="1" ht="15.6" customHeight="1" x14ac:dyDescent="0.25">
      <c r="A3030" s="344" t="s">
        <v>35582</v>
      </c>
      <c r="B3030" s="345" t="s">
        <v>35583</v>
      </c>
      <c r="C3030" s="346" t="s">
        <v>14</v>
      </c>
      <c r="D3030" s="347">
        <v>43.41</v>
      </c>
    </row>
    <row r="3031" spans="1:4" s="326" customFormat="1" ht="15.6" customHeight="1" x14ac:dyDescent="0.25">
      <c r="A3031" s="344" t="s">
        <v>35584</v>
      </c>
      <c r="B3031" s="345" t="s">
        <v>35585</v>
      </c>
      <c r="C3031" s="346" t="s">
        <v>14</v>
      </c>
      <c r="D3031" s="347">
        <v>46.84</v>
      </c>
    </row>
    <row r="3032" spans="1:4" s="326" customFormat="1" ht="15.6" customHeight="1" x14ac:dyDescent="0.25">
      <c r="A3032" s="344" t="s">
        <v>35586</v>
      </c>
      <c r="B3032" s="345" t="s">
        <v>35587</v>
      </c>
      <c r="C3032" s="346" t="s">
        <v>14</v>
      </c>
      <c r="D3032" s="347">
        <v>70.56</v>
      </c>
    </row>
    <row r="3033" spans="1:4" s="326" customFormat="1" ht="15.6" customHeight="1" x14ac:dyDescent="0.25">
      <c r="A3033" s="344" t="s">
        <v>35588</v>
      </c>
      <c r="B3033" s="345" t="s">
        <v>35589</v>
      </c>
      <c r="C3033" s="346" t="s">
        <v>14</v>
      </c>
      <c r="D3033" s="347">
        <v>100.8</v>
      </c>
    </row>
    <row r="3034" spans="1:4" s="326" customFormat="1" ht="15.6" customHeight="1" x14ac:dyDescent="0.25">
      <c r="A3034" s="344" t="s">
        <v>35590</v>
      </c>
      <c r="B3034" s="345" t="s">
        <v>35591</v>
      </c>
      <c r="C3034" s="346" t="s">
        <v>14</v>
      </c>
      <c r="D3034" s="347">
        <v>117.7</v>
      </c>
    </row>
    <row r="3035" spans="1:4" s="326" customFormat="1" ht="15.6" customHeight="1" x14ac:dyDescent="0.25">
      <c r="A3035" s="344" t="s">
        <v>35592</v>
      </c>
      <c r="B3035" s="345" t="s">
        <v>35593</v>
      </c>
      <c r="C3035" s="346" t="s">
        <v>14</v>
      </c>
      <c r="D3035" s="347">
        <v>198.65</v>
      </c>
    </row>
    <row r="3036" spans="1:4" s="326" customFormat="1" ht="15.6" customHeight="1" x14ac:dyDescent="0.25">
      <c r="A3036" s="344" t="s">
        <v>35594</v>
      </c>
      <c r="B3036" s="345" t="s">
        <v>35595</v>
      </c>
      <c r="C3036" s="346"/>
      <c r="D3036" s="347"/>
    </row>
    <row r="3037" spans="1:4" s="326" customFormat="1" ht="15.6" customHeight="1" x14ac:dyDescent="0.25">
      <c r="A3037" s="344" t="s">
        <v>35596</v>
      </c>
      <c r="B3037" s="345" t="s">
        <v>35597</v>
      </c>
      <c r="C3037" s="346" t="s">
        <v>14</v>
      </c>
      <c r="D3037" s="347">
        <v>33.11</v>
      </c>
    </row>
    <row r="3038" spans="1:4" s="326" customFormat="1" ht="15.6" customHeight="1" x14ac:dyDescent="0.25">
      <c r="A3038" s="344" t="s">
        <v>35598</v>
      </c>
      <c r="B3038" s="345" t="s">
        <v>35599</v>
      </c>
      <c r="C3038" s="346" t="s">
        <v>14</v>
      </c>
      <c r="D3038" s="347">
        <v>40.96</v>
      </c>
    </row>
    <row r="3039" spans="1:4" s="326" customFormat="1" ht="15.6" customHeight="1" x14ac:dyDescent="0.25">
      <c r="A3039" s="344" t="s">
        <v>35600</v>
      </c>
      <c r="B3039" s="345" t="s">
        <v>35601</v>
      </c>
      <c r="C3039" s="346" t="s">
        <v>14</v>
      </c>
      <c r="D3039" s="347">
        <v>64.48</v>
      </c>
    </row>
    <row r="3040" spans="1:4" s="326" customFormat="1" ht="15.6" customHeight="1" x14ac:dyDescent="0.25">
      <c r="A3040" s="344" t="s">
        <v>35602</v>
      </c>
      <c r="B3040" s="345" t="s">
        <v>35603</v>
      </c>
      <c r="C3040" s="346" t="s">
        <v>14</v>
      </c>
      <c r="D3040" s="347">
        <v>70.5</v>
      </c>
    </row>
    <row r="3041" spans="1:4" s="326" customFormat="1" ht="15.6" customHeight="1" x14ac:dyDescent="0.25">
      <c r="A3041" s="344" t="s">
        <v>35604</v>
      </c>
      <c r="B3041" s="345" t="s">
        <v>35605</v>
      </c>
      <c r="C3041" s="346"/>
      <c r="D3041" s="347"/>
    </row>
    <row r="3042" spans="1:4" s="326" customFormat="1" ht="15.6" customHeight="1" x14ac:dyDescent="0.25">
      <c r="A3042" s="344" t="s">
        <v>35606</v>
      </c>
      <c r="B3042" s="345" t="s">
        <v>35607</v>
      </c>
      <c r="C3042" s="346" t="s">
        <v>14</v>
      </c>
      <c r="D3042" s="347">
        <v>46.32</v>
      </c>
    </row>
    <row r="3043" spans="1:4" s="326" customFormat="1" ht="15.6" customHeight="1" x14ac:dyDescent="0.25">
      <c r="A3043" s="344" t="s">
        <v>35608</v>
      </c>
      <c r="B3043" s="345" t="s">
        <v>35609</v>
      </c>
      <c r="C3043" s="346" t="s">
        <v>14</v>
      </c>
      <c r="D3043" s="347">
        <v>76.17</v>
      </c>
    </row>
    <row r="3044" spans="1:4" s="326" customFormat="1" ht="15.6" customHeight="1" x14ac:dyDescent="0.25">
      <c r="A3044" s="344" t="s">
        <v>35610</v>
      </c>
      <c r="B3044" s="345" t="s">
        <v>35611</v>
      </c>
      <c r="C3044" s="346" t="s">
        <v>14</v>
      </c>
      <c r="D3044" s="347">
        <v>98.48</v>
      </c>
    </row>
    <row r="3045" spans="1:4" s="326" customFormat="1" ht="15.6" customHeight="1" x14ac:dyDescent="0.25">
      <c r="A3045" s="344" t="s">
        <v>35612</v>
      </c>
      <c r="B3045" s="345" t="s">
        <v>35613</v>
      </c>
      <c r="C3045" s="346" t="s">
        <v>14</v>
      </c>
      <c r="D3045" s="347">
        <v>153.57</v>
      </c>
    </row>
    <row r="3046" spans="1:4" s="326" customFormat="1" ht="15.6" customHeight="1" x14ac:dyDescent="0.25">
      <c r="A3046" s="344" t="s">
        <v>35614</v>
      </c>
      <c r="B3046" s="345" t="s">
        <v>35615</v>
      </c>
      <c r="C3046" s="346" t="s">
        <v>14</v>
      </c>
      <c r="D3046" s="347">
        <v>39.32</v>
      </c>
    </row>
    <row r="3047" spans="1:4" s="326" customFormat="1" ht="15.6" customHeight="1" x14ac:dyDescent="0.25">
      <c r="A3047" s="344" t="s">
        <v>35616</v>
      </c>
      <c r="B3047" s="345" t="s">
        <v>35617</v>
      </c>
      <c r="C3047" s="346"/>
      <c r="D3047" s="347"/>
    </row>
    <row r="3048" spans="1:4" s="326" customFormat="1" ht="15.6" customHeight="1" x14ac:dyDescent="0.25">
      <c r="A3048" s="344" t="s">
        <v>35618</v>
      </c>
      <c r="B3048" s="345" t="s">
        <v>35619</v>
      </c>
      <c r="C3048" s="346" t="s">
        <v>14</v>
      </c>
      <c r="D3048" s="347">
        <v>43.61</v>
      </c>
    </row>
    <row r="3049" spans="1:4" s="326" customFormat="1" ht="15.6" customHeight="1" x14ac:dyDescent="0.25">
      <c r="A3049" s="344" t="s">
        <v>35620</v>
      </c>
      <c r="B3049" s="345" t="s">
        <v>35621</v>
      </c>
      <c r="C3049" s="346" t="s">
        <v>14</v>
      </c>
      <c r="D3049" s="347">
        <v>63.18</v>
      </c>
    </row>
    <row r="3050" spans="1:4" s="326" customFormat="1" ht="15.6" customHeight="1" x14ac:dyDescent="0.25">
      <c r="A3050" s="344" t="s">
        <v>35622</v>
      </c>
      <c r="B3050" s="345" t="s">
        <v>35623</v>
      </c>
      <c r="C3050" s="346" t="s">
        <v>14</v>
      </c>
      <c r="D3050" s="347">
        <v>110.26</v>
      </c>
    </row>
    <row r="3051" spans="1:4" s="326" customFormat="1" ht="15.6" customHeight="1" x14ac:dyDescent="0.25">
      <c r="A3051" s="344" t="s">
        <v>35624</v>
      </c>
      <c r="B3051" s="345" t="s">
        <v>35625</v>
      </c>
      <c r="C3051" s="346" t="s">
        <v>14</v>
      </c>
      <c r="D3051" s="347">
        <v>92.03</v>
      </c>
    </row>
    <row r="3052" spans="1:4" s="326" customFormat="1" ht="15.6" customHeight="1" x14ac:dyDescent="0.25">
      <c r="A3052" s="344" t="s">
        <v>35626</v>
      </c>
      <c r="B3052" s="345" t="s">
        <v>35627</v>
      </c>
      <c r="C3052" s="346" t="s">
        <v>14</v>
      </c>
      <c r="D3052" s="347">
        <v>161.41</v>
      </c>
    </row>
    <row r="3053" spans="1:4" s="326" customFormat="1" ht="15.6" customHeight="1" x14ac:dyDescent="0.25">
      <c r="A3053" s="344" t="s">
        <v>35628</v>
      </c>
      <c r="B3053" s="345" t="s">
        <v>35629</v>
      </c>
      <c r="C3053" s="346" t="s">
        <v>14</v>
      </c>
      <c r="D3053" s="347">
        <v>246.5</v>
      </c>
    </row>
    <row r="3054" spans="1:4" s="326" customFormat="1" ht="15.6" customHeight="1" x14ac:dyDescent="0.25">
      <c r="A3054" s="344" t="s">
        <v>35630</v>
      </c>
      <c r="B3054" s="345" t="s">
        <v>35631</v>
      </c>
      <c r="C3054" s="346" t="s">
        <v>14</v>
      </c>
      <c r="D3054" s="347">
        <v>399.5</v>
      </c>
    </row>
    <row r="3055" spans="1:4" s="326" customFormat="1" ht="15.6" customHeight="1" x14ac:dyDescent="0.25">
      <c r="A3055" s="344" t="s">
        <v>35632</v>
      </c>
      <c r="B3055" s="345" t="s">
        <v>35633</v>
      </c>
      <c r="C3055" s="346" t="s">
        <v>14</v>
      </c>
      <c r="D3055" s="347">
        <v>546</v>
      </c>
    </row>
    <row r="3056" spans="1:4" s="326" customFormat="1" ht="15.6" customHeight="1" x14ac:dyDescent="0.25">
      <c r="A3056" s="344" t="s">
        <v>35634</v>
      </c>
      <c r="B3056" s="345" t="s">
        <v>35635</v>
      </c>
      <c r="C3056" s="346"/>
      <c r="D3056" s="347"/>
    </row>
    <row r="3057" spans="1:4" s="326" customFormat="1" ht="15.6" customHeight="1" x14ac:dyDescent="0.25">
      <c r="A3057" s="344" t="s">
        <v>35636</v>
      </c>
      <c r="B3057" s="345" t="s">
        <v>35637</v>
      </c>
      <c r="C3057" s="346" t="s">
        <v>14</v>
      </c>
      <c r="D3057" s="347">
        <v>50.45</v>
      </c>
    </row>
    <row r="3058" spans="1:4" s="326" customFormat="1" ht="15.6" customHeight="1" x14ac:dyDescent="0.25">
      <c r="A3058" s="344" t="s">
        <v>35638</v>
      </c>
      <c r="B3058" s="345" t="s">
        <v>35639</v>
      </c>
      <c r="C3058" s="346" t="s">
        <v>14</v>
      </c>
      <c r="D3058" s="347">
        <v>76.599999999999994</v>
      </c>
    </row>
    <row r="3059" spans="1:4" s="326" customFormat="1" ht="15.6" customHeight="1" x14ac:dyDescent="0.25">
      <c r="A3059" s="344" t="s">
        <v>35640</v>
      </c>
      <c r="B3059" s="345" t="s">
        <v>35641</v>
      </c>
      <c r="C3059" s="346" t="s">
        <v>14</v>
      </c>
      <c r="D3059" s="347">
        <v>144.56</v>
      </c>
    </row>
    <row r="3060" spans="1:4" s="326" customFormat="1" ht="15.6" customHeight="1" x14ac:dyDescent="0.25">
      <c r="A3060" s="344" t="s">
        <v>35642</v>
      </c>
      <c r="B3060" s="345" t="s">
        <v>35643</v>
      </c>
      <c r="C3060" s="346" t="s">
        <v>14</v>
      </c>
      <c r="D3060" s="347">
        <v>207.26</v>
      </c>
    </row>
    <row r="3061" spans="1:4" s="326" customFormat="1" ht="15.6" customHeight="1" x14ac:dyDescent="0.25">
      <c r="A3061" s="344" t="s">
        <v>35644</v>
      </c>
      <c r="B3061" s="345" t="s">
        <v>35645</v>
      </c>
      <c r="C3061" s="346" t="s">
        <v>14</v>
      </c>
      <c r="D3061" s="347">
        <v>326.13</v>
      </c>
    </row>
    <row r="3062" spans="1:4" s="326" customFormat="1" ht="15.6" customHeight="1" x14ac:dyDescent="0.25">
      <c r="A3062" s="344" t="s">
        <v>35646</v>
      </c>
      <c r="B3062" s="345" t="s">
        <v>35647</v>
      </c>
      <c r="C3062" s="346" t="s">
        <v>14</v>
      </c>
      <c r="D3062" s="347">
        <v>490.18</v>
      </c>
    </row>
    <row r="3063" spans="1:4" s="326" customFormat="1" ht="15.6" customHeight="1" x14ac:dyDescent="0.25">
      <c r="A3063" s="344" t="s">
        <v>35648</v>
      </c>
      <c r="B3063" s="345" t="s">
        <v>35649</v>
      </c>
      <c r="C3063" s="346"/>
      <c r="D3063" s="347"/>
    </row>
    <row r="3064" spans="1:4" s="326" customFormat="1" ht="15.6" customHeight="1" x14ac:dyDescent="0.25">
      <c r="A3064" s="344" t="s">
        <v>35650</v>
      </c>
      <c r="B3064" s="345" t="s">
        <v>35651</v>
      </c>
      <c r="C3064" s="346" t="s">
        <v>14</v>
      </c>
      <c r="D3064" s="347">
        <v>84.15</v>
      </c>
    </row>
    <row r="3065" spans="1:4" s="326" customFormat="1" ht="15.6" customHeight="1" x14ac:dyDescent="0.25">
      <c r="A3065" s="344" t="s">
        <v>35652</v>
      </c>
      <c r="B3065" s="345" t="s">
        <v>35653</v>
      </c>
      <c r="C3065" s="346" t="s">
        <v>14</v>
      </c>
      <c r="D3065" s="347">
        <v>94.21</v>
      </c>
    </row>
    <row r="3066" spans="1:4" s="326" customFormat="1" ht="15.6" customHeight="1" x14ac:dyDescent="0.25">
      <c r="A3066" s="344" t="s">
        <v>35654</v>
      </c>
      <c r="B3066" s="345" t="s">
        <v>35655</v>
      </c>
      <c r="C3066" s="346" t="s">
        <v>14</v>
      </c>
      <c r="D3066" s="347">
        <v>124.68</v>
      </c>
    </row>
    <row r="3067" spans="1:4" s="326" customFormat="1" ht="15.6" customHeight="1" x14ac:dyDescent="0.25">
      <c r="A3067" s="344" t="s">
        <v>35656</v>
      </c>
      <c r="B3067" s="345" t="s">
        <v>35657</v>
      </c>
      <c r="C3067" s="346" t="s">
        <v>14</v>
      </c>
      <c r="D3067" s="347">
        <v>145.36000000000001</v>
      </c>
    </row>
    <row r="3068" spans="1:4" s="326" customFormat="1" ht="15.6" customHeight="1" x14ac:dyDescent="0.25">
      <c r="A3068" s="344" t="s">
        <v>35658</v>
      </c>
      <c r="B3068" s="345" t="s">
        <v>35659</v>
      </c>
      <c r="C3068" s="346" t="s">
        <v>14</v>
      </c>
      <c r="D3068" s="347">
        <v>165.65</v>
      </c>
    </row>
    <row r="3069" spans="1:4" s="326" customFormat="1" ht="15.6" customHeight="1" x14ac:dyDescent="0.25">
      <c r="A3069" s="344" t="s">
        <v>35660</v>
      </c>
      <c r="B3069" s="345" t="s">
        <v>35661</v>
      </c>
      <c r="C3069" s="346" t="s">
        <v>14</v>
      </c>
      <c r="D3069" s="347">
        <v>202.48</v>
      </c>
    </row>
    <row r="3070" spans="1:4" s="326" customFormat="1" ht="15.6" customHeight="1" x14ac:dyDescent="0.25">
      <c r="A3070" s="344" t="s">
        <v>35662</v>
      </c>
      <c r="B3070" s="345" t="s">
        <v>35663</v>
      </c>
      <c r="C3070" s="346" t="s">
        <v>14</v>
      </c>
      <c r="D3070" s="347">
        <v>254.31</v>
      </c>
    </row>
    <row r="3071" spans="1:4" s="326" customFormat="1" ht="15.6" customHeight="1" x14ac:dyDescent="0.25">
      <c r="A3071" s="344" t="s">
        <v>35664</v>
      </c>
      <c r="B3071" s="345" t="s">
        <v>35665</v>
      </c>
      <c r="C3071" s="346" t="s">
        <v>14</v>
      </c>
      <c r="D3071" s="347">
        <v>281.77</v>
      </c>
    </row>
    <row r="3072" spans="1:4" s="326" customFormat="1" ht="15.6" customHeight="1" x14ac:dyDescent="0.25">
      <c r="A3072" s="344" t="s">
        <v>35666</v>
      </c>
      <c r="B3072" s="345" t="s">
        <v>35667</v>
      </c>
      <c r="C3072" s="346" t="s">
        <v>14</v>
      </c>
      <c r="D3072" s="347">
        <v>378.78</v>
      </c>
    </row>
    <row r="3073" spans="1:4" s="326" customFormat="1" ht="15.6" customHeight="1" x14ac:dyDescent="0.25">
      <c r="A3073" s="344" t="s">
        <v>35668</v>
      </c>
      <c r="B3073" s="345" t="s">
        <v>35669</v>
      </c>
      <c r="C3073" s="346" t="s">
        <v>14</v>
      </c>
      <c r="D3073" s="347">
        <v>595.19000000000005</v>
      </c>
    </row>
    <row r="3074" spans="1:4" s="326" customFormat="1" ht="15.6" customHeight="1" x14ac:dyDescent="0.25">
      <c r="A3074" s="344" t="s">
        <v>35670</v>
      </c>
      <c r="B3074" s="345" t="s">
        <v>35671</v>
      </c>
      <c r="C3074" s="346"/>
      <c r="D3074" s="347"/>
    </row>
    <row r="3075" spans="1:4" s="326" customFormat="1" ht="15.6" customHeight="1" x14ac:dyDescent="0.25">
      <c r="A3075" s="344" t="s">
        <v>35672</v>
      </c>
      <c r="B3075" s="345" t="s">
        <v>35673</v>
      </c>
      <c r="C3075" s="346" t="s">
        <v>14</v>
      </c>
      <c r="D3075" s="347">
        <v>111.53</v>
      </c>
    </row>
    <row r="3076" spans="1:4" s="326" customFormat="1" ht="15.6" customHeight="1" x14ac:dyDescent="0.25">
      <c r="A3076" s="344" t="s">
        <v>35674</v>
      </c>
      <c r="B3076" s="345" t="s">
        <v>35675</v>
      </c>
      <c r="C3076" s="346" t="s">
        <v>14</v>
      </c>
      <c r="D3076" s="347">
        <v>119.03</v>
      </c>
    </row>
    <row r="3077" spans="1:4" s="326" customFormat="1" ht="15.6" customHeight="1" x14ac:dyDescent="0.25">
      <c r="A3077" s="344" t="s">
        <v>35676</v>
      </c>
      <c r="B3077" s="345" t="s">
        <v>35677</v>
      </c>
      <c r="C3077" s="346" t="s">
        <v>14</v>
      </c>
      <c r="D3077" s="347">
        <v>140.97999999999999</v>
      </c>
    </row>
    <row r="3078" spans="1:4" s="326" customFormat="1" ht="15.6" customHeight="1" x14ac:dyDescent="0.25">
      <c r="A3078" s="344" t="s">
        <v>35678</v>
      </c>
      <c r="B3078" s="345" t="s">
        <v>35679</v>
      </c>
      <c r="C3078" s="346" t="s">
        <v>14</v>
      </c>
      <c r="D3078" s="347">
        <v>192.84</v>
      </c>
    </row>
    <row r="3079" spans="1:4" s="326" customFormat="1" ht="15.6" customHeight="1" x14ac:dyDescent="0.25">
      <c r="A3079" s="344" t="s">
        <v>35680</v>
      </c>
      <c r="B3079" s="345" t="s">
        <v>35681</v>
      </c>
      <c r="C3079" s="346" t="s">
        <v>14</v>
      </c>
      <c r="D3079" s="347">
        <v>207.74</v>
      </c>
    </row>
    <row r="3080" spans="1:4" s="326" customFormat="1" ht="15.6" customHeight="1" x14ac:dyDescent="0.25">
      <c r="A3080" s="344" t="s">
        <v>35682</v>
      </c>
      <c r="B3080" s="345" t="s">
        <v>35683</v>
      </c>
      <c r="C3080" s="346" t="s">
        <v>14</v>
      </c>
      <c r="D3080" s="347">
        <v>233.94</v>
      </c>
    </row>
    <row r="3081" spans="1:4" s="326" customFormat="1" ht="15.6" customHeight="1" x14ac:dyDescent="0.25">
      <c r="A3081" s="344" t="s">
        <v>35684</v>
      </c>
      <c r="B3081" s="345" t="s">
        <v>35685</v>
      </c>
      <c r="C3081" s="346" t="s">
        <v>14</v>
      </c>
      <c r="D3081" s="347">
        <v>341.44</v>
      </c>
    </row>
    <row r="3082" spans="1:4" s="326" customFormat="1" ht="15.6" customHeight="1" x14ac:dyDescent="0.25">
      <c r="A3082" s="344" t="s">
        <v>35686</v>
      </c>
      <c r="B3082" s="345" t="s">
        <v>35687</v>
      </c>
      <c r="C3082" s="346" t="s">
        <v>14</v>
      </c>
      <c r="D3082" s="347">
        <v>411.66</v>
      </c>
    </row>
    <row r="3083" spans="1:4" s="326" customFormat="1" ht="15.6" customHeight="1" x14ac:dyDescent="0.25">
      <c r="A3083" s="344" t="s">
        <v>35688</v>
      </c>
      <c r="B3083" s="345" t="s">
        <v>35689</v>
      </c>
      <c r="C3083" s="346" t="s">
        <v>14</v>
      </c>
      <c r="D3083" s="347">
        <v>500.18</v>
      </c>
    </row>
    <row r="3084" spans="1:4" s="326" customFormat="1" ht="15.6" customHeight="1" x14ac:dyDescent="0.25">
      <c r="A3084" s="344" t="s">
        <v>35690</v>
      </c>
      <c r="B3084" s="345" t="s">
        <v>35691</v>
      </c>
      <c r="C3084" s="346" t="s">
        <v>14</v>
      </c>
      <c r="D3084" s="347">
        <v>866.24</v>
      </c>
    </row>
    <row r="3085" spans="1:4" s="326" customFormat="1" ht="15.6" customHeight="1" x14ac:dyDescent="0.25">
      <c r="A3085" s="344" t="s">
        <v>35692</v>
      </c>
      <c r="B3085" s="345" t="s">
        <v>35693</v>
      </c>
      <c r="C3085" s="346"/>
      <c r="D3085" s="347"/>
    </row>
    <row r="3086" spans="1:4" s="326" customFormat="1" ht="15.6" customHeight="1" x14ac:dyDescent="0.25">
      <c r="A3086" s="344" t="s">
        <v>35694</v>
      </c>
      <c r="B3086" s="345" t="s">
        <v>35695</v>
      </c>
      <c r="C3086" s="346" t="s">
        <v>8</v>
      </c>
      <c r="D3086" s="347">
        <v>76.959999999999994</v>
      </c>
    </row>
    <row r="3087" spans="1:4" s="326" customFormat="1" ht="15.6" customHeight="1" x14ac:dyDescent="0.25">
      <c r="A3087" s="344" t="s">
        <v>35696</v>
      </c>
      <c r="B3087" s="345" t="s">
        <v>35697</v>
      </c>
      <c r="C3087" s="346" t="s">
        <v>8</v>
      </c>
      <c r="D3087" s="347">
        <v>102.09</v>
      </c>
    </row>
    <row r="3088" spans="1:4" s="326" customFormat="1" ht="15.6" customHeight="1" x14ac:dyDescent="0.25">
      <c r="A3088" s="344" t="s">
        <v>35698</v>
      </c>
      <c r="B3088" s="345" t="s">
        <v>35699</v>
      </c>
      <c r="C3088" s="346" t="s">
        <v>8</v>
      </c>
      <c r="D3088" s="347">
        <v>127.54</v>
      </c>
    </row>
    <row r="3089" spans="1:4" s="326" customFormat="1" ht="15.6" customHeight="1" x14ac:dyDescent="0.25">
      <c r="A3089" s="344" t="s">
        <v>35700</v>
      </c>
      <c r="B3089" s="345" t="s">
        <v>35701</v>
      </c>
      <c r="C3089" s="346" t="s">
        <v>8</v>
      </c>
      <c r="D3089" s="347">
        <v>212.11</v>
      </c>
    </row>
    <row r="3090" spans="1:4" s="326" customFormat="1" ht="15.6" customHeight="1" x14ac:dyDescent="0.25">
      <c r="A3090" s="344" t="s">
        <v>35702</v>
      </c>
      <c r="B3090" s="345" t="s">
        <v>35703</v>
      </c>
      <c r="C3090" s="346" t="s">
        <v>8</v>
      </c>
      <c r="D3090" s="347">
        <v>115.45</v>
      </c>
    </row>
    <row r="3091" spans="1:4" s="326" customFormat="1" ht="15.6" customHeight="1" x14ac:dyDescent="0.25">
      <c r="A3091" s="344" t="s">
        <v>35704</v>
      </c>
      <c r="B3091" s="345" t="s">
        <v>35705</v>
      </c>
      <c r="C3091" s="346" t="s">
        <v>8</v>
      </c>
      <c r="D3091" s="347">
        <v>140.49</v>
      </c>
    </row>
    <row r="3092" spans="1:4" s="326" customFormat="1" ht="15.6" customHeight="1" x14ac:dyDescent="0.25">
      <c r="A3092" s="344" t="s">
        <v>35706</v>
      </c>
      <c r="B3092" s="345" t="s">
        <v>35707</v>
      </c>
      <c r="C3092" s="346" t="s">
        <v>8</v>
      </c>
      <c r="D3092" s="347">
        <v>196.8</v>
      </c>
    </row>
    <row r="3093" spans="1:4" s="326" customFormat="1" ht="15.6" customHeight="1" x14ac:dyDescent="0.25">
      <c r="A3093" s="344" t="s">
        <v>35708</v>
      </c>
      <c r="B3093" s="345" t="s">
        <v>35709</v>
      </c>
      <c r="C3093" s="346" t="s">
        <v>8</v>
      </c>
      <c r="D3093" s="347">
        <v>328.7</v>
      </c>
    </row>
    <row r="3094" spans="1:4" s="326" customFormat="1" ht="15.6" customHeight="1" x14ac:dyDescent="0.25">
      <c r="A3094" s="344" t="s">
        <v>35710</v>
      </c>
      <c r="B3094" s="345" t="s">
        <v>35711</v>
      </c>
      <c r="C3094" s="346" t="s">
        <v>8</v>
      </c>
      <c r="D3094" s="347">
        <v>82.58</v>
      </c>
    </row>
    <row r="3095" spans="1:4" s="326" customFormat="1" ht="15.6" customHeight="1" x14ac:dyDescent="0.25">
      <c r="A3095" s="344" t="s">
        <v>35712</v>
      </c>
      <c r="B3095" s="345" t="s">
        <v>35713</v>
      </c>
      <c r="C3095" s="346" t="s">
        <v>8</v>
      </c>
      <c r="D3095" s="347">
        <v>93.07</v>
      </c>
    </row>
    <row r="3096" spans="1:4" s="326" customFormat="1" ht="15.6" customHeight="1" x14ac:dyDescent="0.25">
      <c r="A3096" s="344" t="s">
        <v>35714</v>
      </c>
      <c r="B3096" s="345" t="s">
        <v>35715</v>
      </c>
      <c r="C3096" s="346" t="s">
        <v>8</v>
      </c>
      <c r="D3096" s="347">
        <v>116.42</v>
      </c>
    </row>
    <row r="3097" spans="1:4" s="326" customFormat="1" ht="15.6" customHeight="1" x14ac:dyDescent="0.25">
      <c r="A3097" s="344" t="s">
        <v>35716</v>
      </c>
      <c r="B3097" s="345" t="s">
        <v>35717</v>
      </c>
      <c r="C3097" s="346" t="s">
        <v>8</v>
      </c>
      <c r="D3097" s="347">
        <v>157.35</v>
      </c>
    </row>
    <row r="3098" spans="1:4" s="326" customFormat="1" ht="15.6" customHeight="1" x14ac:dyDescent="0.25">
      <c r="A3098" s="344" t="s">
        <v>35718</v>
      </c>
      <c r="B3098" s="345" t="s">
        <v>35719</v>
      </c>
      <c r="C3098" s="346" t="s">
        <v>8</v>
      </c>
      <c r="D3098" s="347">
        <v>68.34</v>
      </c>
    </row>
    <row r="3099" spans="1:4" s="326" customFormat="1" ht="15.6" customHeight="1" x14ac:dyDescent="0.25">
      <c r="A3099" s="344" t="s">
        <v>35720</v>
      </c>
      <c r="B3099" s="345" t="s">
        <v>35721</v>
      </c>
      <c r="C3099" s="346" t="s">
        <v>8</v>
      </c>
      <c r="D3099" s="347">
        <v>89.48</v>
      </c>
    </row>
    <row r="3100" spans="1:4" s="326" customFormat="1" ht="15.6" customHeight="1" x14ac:dyDescent="0.25">
      <c r="A3100" s="344" t="s">
        <v>35722</v>
      </c>
      <c r="B3100" s="345" t="s">
        <v>35723</v>
      </c>
      <c r="C3100" s="346" t="s">
        <v>8</v>
      </c>
      <c r="D3100" s="347">
        <v>130.15</v>
      </c>
    </row>
    <row r="3101" spans="1:4" s="326" customFormat="1" ht="15.6" customHeight="1" x14ac:dyDescent="0.25">
      <c r="A3101" s="344" t="s">
        <v>35724</v>
      </c>
      <c r="B3101" s="345" t="s">
        <v>35725</v>
      </c>
      <c r="C3101" s="346" t="s">
        <v>8</v>
      </c>
      <c r="D3101" s="347">
        <v>148.18</v>
      </c>
    </row>
    <row r="3102" spans="1:4" s="326" customFormat="1" ht="15.6" customHeight="1" x14ac:dyDescent="0.25">
      <c r="A3102" s="344" t="s">
        <v>35726</v>
      </c>
      <c r="B3102" s="345" t="s">
        <v>35727</v>
      </c>
      <c r="C3102" s="346" t="s">
        <v>8</v>
      </c>
      <c r="D3102" s="347">
        <v>180.19</v>
      </c>
    </row>
    <row r="3103" spans="1:4" s="326" customFormat="1" ht="15.6" customHeight="1" x14ac:dyDescent="0.25">
      <c r="A3103" s="344" t="s">
        <v>35728</v>
      </c>
      <c r="B3103" s="345" t="s">
        <v>35729</v>
      </c>
      <c r="C3103" s="346" t="s">
        <v>8</v>
      </c>
      <c r="D3103" s="347">
        <v>172.9</v>
      </c>
    </row>
    <row r="3104" spans="1:4" s="326" customFormat="1" ht="15.6" customHeight="1" x14ac:dyDescent="0.25">
      <c r="A3104" s="344" t="s">
        <v>35730</v>
      </c>
      <c r="B3104" s="345" t="s">
        <v>35731</v>
      </c>
      <c r="C3104" s="346" t="s">
        <v>8</v>
      </c>
      <c r="D3104" s="347">
        <v>190.69</v>
      </c>
    </row>
    <row r="3105" spans="1:4" s="326" customFormat="1" ht="15.6" customHeight="1" x14ac:dyDescent="0.25">
      <c r="A3105" s="344" t="s">
        <v>35732</v>
      </c>
      <c r="B3105" s="345" t="s">
        <v>35733</v>
      </c>
      <c r="C3105" s="346" t="s">
        <v>8</v>
      </c>
      <c r="D3105" s="347">
        <v>225.82</v>
      </c>
    </row>
    <row r="3106" spans="1:4" s="326" customFormat="1" ht="15.6" customHeight="1" x14ac:dyDescent="0.25">
      <c r="A3106" s="344" t="s">
        <v>35734</v>
      </c>
      <c r="B3106" s="345" t="s">
        <v>35735</v>
      </c>
      <c r="C3106" s="346" t="s">
        <v>8</v>
      </c>
      <c r="D3106" s="347">
        <v>353.54</v>
      </c>
    </row>
    <row r="3107" spans="1:4" s="326" customFormat="1" ht="15.6" customHeight="1" x14ac:dyDescent="0.25">
      <c r="A3107" s="344" t="s">
        <v>35736</v>
      </c>
      <c r="B3107" s="345" t="s">
        <v>35737</v>
      </c>
      <c r="C3107" s="346" t="s">
        <v>8</v>
      </c>
      <c r="D3107" s="347">
        <v>278.24</v>
      </c>
    </row>
    <row r="3108" spans="1:4" s="326" customFormat="1" ht="15.6" customHeight="1" x14ac:dyDescent="0.25">
      <c r="A3108" s="344" t="s">
        <v>35738</v>
      </c>
      <c r="B3108" s="345" t="s">
        <v>35739</v>
      </c>
      <c r="C3108" s="346" t="s">
        <v>8</v>
      </c>
      <c r="D3108" s="347">
        <v>134.72999999999999</v>
      </c>
    </row>
    <row r="3109" spans="1:4" s="326" customFormat="1" ht="15.6" customHeight="1" x14ac:dyDescent="0.25">
      <c r="A3109" s="344" t="s">
        <v>35740</v>
      </c>
      <c r="B3109" s="345" t="s">
        <v>35741</v>
      </c>
      <c r="C3109" s="346" t="s">
        <v>8</v>
      </c>
      <c r="D3109" s="347">
        <v>164.67</v>
      </c>
    </row>
    <row r="3110" spans="1:4" s="326" customFormat="1" ht="15.6" customHeight="1" x14ac:dyDescent="0.25">
      <c r="A3110" s="344" t="s">
        <v>35742</v>
      </c>
      <c r="B3110" s="345" t="s">
        <v>35743</v>
      </c>
      <c r="C3110" s="346" t="s">
        <v>8</v>
      </c>
      <c r="D3110" s="347">
        <v>189.36</v>
      </c>
    </row>
    <row r="3111" spans="1:4" s="326" customFormat="1" ht="15.6" customHeight="1" x14ac:dyDescent="0.25">
      <c r="A3111" s="344" t="s">
        <v>35744</v>
      </c>
      <c r="B3111" s="345" t="s">
        <v>35745</v>
      </c>
      <c r="C3111" s="346" t="s">
        <v>8</v>
      </c>
      <c r="D3111" s="347">
        <v>198.92</v>
      </c>
    </row>
    <row r="3112" spans="1:4" s="326" customFormat="1" ht="15.6" customHeight="1" x14ac:dyDescent="0.25">
      <c r="A3112" s="344" t="s">
        <v>35746</v>
      </c>
      <c r="B3112" s="345" t="s">
        <v>35747</v>
      </c>
      <c r="C3112" s="346" t="s">
        <v>8</v>
      </c>
      <c r="D3112" s="347">
        <v>204.96</v>
      </c>
    </row>
    <row r="3113" spans="1:4" s="326" customFormat="1" ht="15.6" customHeight="1" x14ac:dyDescent="0.25">
      <c r="A3113" s="344" t="s">
        <v>35748</v>
      </c>
      <c r="B3113" s="345" t="s">
        <v>35749</v>
      </c>
      <c r="C3113" s="346" t="s">
        <v>8</v>
      </c>
      <c r="D3113" s="347">
        <v>250.25</v>
      </c>
    </row>
    <row r="3114" spans="1:4" s="326" customFormat="1" ht="15.6" customHeight="1" x14ac:dyDescent="0.25">
      <c r="A3114" s="344" t="s">
        <v>35750</v>
      </c>
      <c r="B3114" s="345" t="s">
        <v>35751</v>
      </c>
      <c r="C3114" s="346" t="s">
        <v>8</v>
      </c>
      <c r="D3114" s="347">
        <v>62.63</v>
      </c>
    </row>
    <row r="3115" spans="1:4" s="326" customFormat="1" ht="15.6" customHeight="1" x14ac:dyDescent="0.25">
      <c r="A3115" s="344" t="s">
        <v>35752</v>
      </c>
      <c r="B3115" s="345" t="s">
        <v>35753</v>
      </c>
      <c r="C3115" s="346" t="s">
        <v>8</v>
      </c>
      <c r="D3115" s="347">
        <v>71.55</v>
      </c>
    </row>
    <row r="3116" spans="1:4" s="326" customFormat="1" ht="15.6" customHeight="1" x14ac:dyDescent="0.25">
      <c r="A3116" s="344" t="s">
        <v>35754</v>
      </c>
      <c r="B3116" s="345" t="s">
        <v>35755</v>
      </c>
      <c r="C3116" s="346" t="s">
        <v>8</v>
      </c>
      <c r="D3116" s="347">
        <v>163.88</v>
      </c>
    </row>
    <row r="3117" spans="1:4" s="326" customFormat="1" ht="15.6" customHeight="1" x14ac:dyDescent="0.25">
      <c r="A3117" s="344" t="s">
        <v>35756</v>
      </c>
      <c r="B3117" s="345" t="s">
        <v>35757</v>
      </c>
      <c r="C3117" s="346"/>
      <c r="D3117" s="347"/>
    </row>
    <row r="3118" spans="1:4" s="326" customFormat="1" ht="15.6" customHeight="1" x14ac:dyDescent="0.25">
      <c r="A3118" s="344" t="s">
        <v>35758</v>
      </c>
      <c r="B3118" s="345" t="s">
        <v>35759</v>
      </c>
      <c r="C3118" s="346" t="s">
        <v>14</v>
      </c>
      <c r="D3118" s="347">
        <v>85.93</v>
      </c>
    </row>
    <row r="3119" spans="1:4" s="326" customFormat="1" ht="15.6" customHeight="1" x14ac:dyDescent="0.25">
      <c r="A3119" s="344" t="s">
        <v>35760</v>
      </c>
      <c r="B3119" s="345" t="s">
        <v>35761</v>
      </c>
      <c r="C3119" s="346" t="s">
        <v>14</v>
      </c>
      <c r="D3119" s="347">
        <v>127.56</v>
      </c>
    </row>
    <row r="3120" spans="1:4" s="326" customFormat="1" ht="15.6" customHeight="1" x14ac:dyDescent="0.25">
      <c r="A3120" s="344" t="s">
        <v>35762</v>
      </c>
      <c r="B3120" s="345" t="s">
        <v>35763</v>
      </c>
      <c r="C3120" s="346" t="s">
        <v>14</v>
      </c>
      <c r="D3120" s="347">
        <v>150.24</v>
      </c>
    </row>
    <row r="3121" spans="1:4" s="326" customFormat="1" ht="15.6" customHeight="1" x14ac:dyDescent="0.25">
      <c r="A3121" s="344" t="s">
        <v>35764</v>
      </c>
      <c r="B3121" s="345" t="s">
        <v>35765</v>
      </c>
      <c r="C3121" s="346" t="s">
        <v>14</v>
      </c>
      <c r="D3121" s="347">
        <v>247.02</v>
      </c>
    </row>
    <row r="3122" spans="1:4" s="326" customFormat="1" ht="15.6" customHeight="1" x14ac:dyDescent="0.25">
      <c r="A3122" s="344" t="s">
        <v>35766</v>
      </c>
      <c r="B3122" s="345" t="s">
        <v>35767</v>
      </c>
      <c r="C3122" s="346" t="s">
        <v>14</v>
      </c>
      <c r="D3122" s="347">
        <v>280.26</v>
      </c>
    </row>
    <row r="3123" spans="1:4" s="326" customFormat="1" ht="15.6" customHeight="1" x14ac:dyDescent="0.25">
      <c r="A3123" s="344" t="s">
        <v>35768</v>
      </c>
      <c r="B3123" s="345" t="s">
        <v>35769</v>
      </c>
      <c r="C3123" s="346" t="s">
        <v>14</v>
      </c>
      <c r="D3123" s="347">
        <v>367.42</v>
      </c>
    </row>
    <row r="3124" spans="1:4" s="326" customFormat="1" ht="15.6" customHeight="1" x14ac:dyDescent="0.25">
      <c r="A3124" s="344" t="s">
        <v>35770</v>
      </c>
      <c r="B3124" s="345" t="s">
        <v>35771</v>
      </c>
      <c r="C3124" s="346" t="s">
        <v>14</v>
      </c>
      <c r="D3124" s="347">
        <v>483.14</v>
      </c>
    </row>
    <row r="3125" spans="1:4" s="326" customFormat="1" ht="15.6" customHeight="1" x14ac:dyDescent="0.25">
      <c r="A3125" s="344" t="s">
        <v>35772</v>
      </c>
      <c r="B3125" s="345" t="s">
        <v>35773</v>
      </c>
      <c r="C3125" s="346" t="s">
        <v>14</v>
      </c>
      <c r="D3125" s="347">
        <v>590.55999999999995</v>
      </c>
    </row>
    <row r="3126" spans="1:4" s="326" customFormat="1" ht="15.6" customHeight="1" x14ac:dyDescent="0.25">
      <c r="A3126" s="344" t="s">
        <v>35774</v>
      </c>
      <c r="B3126" s="345" t="s">
        <v>35775</v>
      </c>
      <c r="C3126" s="346" t="s">
        <v>14</v>
      </c>
      <c r="D3126" s="347">
        <v>797.2</v>
      </c>
    </row>
    <row r="3127" spans="1:4" s="326" customFormat="1" ht="15.6" customHeight="1" x14ac:dyDescent="0.25">
      <c r="A3127" s="344" t="s">
        <v>35776</v>
      </c>
      <c r="B3127" s="345" t="s">
        <v>35777</v>
      </c>
      <c r="C3127" s="346" t="s">
        <v>14</v>
      </c>
      <c r="D3127" s="347">
        <v>93.06</v>
      </c>
    </row>
    <row r="3128" spans="1:4" s="326" customFormat="1" ht="15.6" customHeight="1" x14ac:dyDescent="0.25">
      <c r="A3128" s="344" t="s">
        <v>35778</v>
      </c>
      <c r="B3128" s="345" t="s">
        <v>35779</v>
      </c>
      <c r="C3128" s="346" t="s">
        <v>14</v>
      </c>
      <c r="D3128" s="347">
        <v>107.76</v>
      </c>
    </row>
    <row r="3129" spans="1:4" s="326" customFormat="1" ht="15.6" customHeight="1" x14ac:dyDescent="0.25">
      <c r="A3129" s="344" t="s">
        <v>35780</v>
      </c>
      <c r="B3129" s="345" t="s">
        <v>35781</v>
      </c>
      <c r="C3129" s="346" t="s">
        <v>14</v>
      </c>
      <c r="D3129" s="347">
        <v>178.26</v>
      </c>
    </row>
    <row r="3130" spans="1:4" s="326" customFormat="1" ht="15.6" customHeight="1" x14ac:dyDescent="0.25">
      <c r="A3130" s="344" t="s">
        <v>35782</v>
      </c>
      <c r="B3130" s="345" t="s">
        <v>35783</v>
      </c>
      <c r="C3130" s="346" t="s">
        <v>14</v>
      </c>
      <c r="D3130" s="347">
        <v>238.81</v>
      </c>
    </row>
    <row r="3131" spans="1:4" s="326" customFormat="1" ht="15.6" customHeight="1" x14ac:dyDescent="0.25">
      <c r="A3131" s="344" t="s">
        <v>35784</v>
      </c>
      <c r="B3131" s="345" t="s">
        <v>35785</v>
      </c>
      <c r="C3131" s="346" t="s">
        <v>14</v>
      </c>
      <c r="D3131" s="347">
        <v>291.31</v>
      </c>
    </row>
    <row r="3132" spans="1:4" s="326" customFormat="1" ht="15.6" customHeight="1" x14ac:dyDescent="0.25">
      <c r="A3132" s="344" t="s">
        <v>35786</v>
      </c>
      <c r="B3132" s="345" t="s">
        <v>35787</v>
      </c>
      <c r="C3132" s="346" t="s">
        <v>14</v>
      </c>
      <c r="D3132" s="347">
        <v>374.16</v>
      </c>
    </row>
    <row r="3133" spans="1:4" s="326" customFormat="1" ht="15.6" customHeight="1" x14ac:dyDescent="0.25">
      <c r="A3133" s="344" t="s">
        <v>35788</v>
      </c>
      <c r="B3133" s="345" t="s">
        <v>35789</v>
      </c>
      <c r="C3133" s="346"/>
      <c r="D3133" s="347"/>
    </row>
    <row r="3134" spans="1:4" s="326" customFormat="1" ht="15.6" customHeight="1" x14ac:dyDescent="0.25">
      <c r="A3134" s="344" t="s">
        <v>35790</v>
      </c>
      <c r="B3134" s="345" t="s">
        <v>35791</v>
      </c>
      <c r="C3134" s="346" t="s">
        <v>14</v>
      </c>
      <c r="D3134" s="347">
        <v>94.1</v>
      </c>
    </row>
    <row r="3135" spans="1:4" s="326" customFormat="1" ht="15.6" customHeight="1" x14ac:dyDescent="0.25">
      <c r="A3135" s="344" t="s">
        <v>35792</v>
      </c>
      <c r="B3135" s="345" t="s">
        <v>35793</v>
      </c>
      <c r="C3135" s="346" t="s">
        <v>14</v>
      </c>
      <c r="D3135" s="347">
        <v>120.23</v>
      </c>
    </row>
    <row r="3136" spans="1:4" s="326" customFormat="1" ht="15.6" customHeight="1" x14ac:dyDescent="0.25">
      <c r="A3136" s="344" t="s">
        <v>35794</v>
      </c>
      <c r="B3136" s="345" t="s">
        <v>35795</v>
      </c>
      <c r="C3136" s="346" t="s">
        <v>14</v>
      </c>
      <c r="D3136" s="347">
        <v>96.46</v>
      </c>
    </row>
    <row r="3137" spans="1:4" s="326" customFormat="1" ht="15.6" customHeight="1" x14ac:dyDescent="0.25">
      <c r="A3137" s="344" t="s">
        <v>35796</v>
      </c>
      <c r="B3137" s="345" t="s">
        <v>35797</v>
      </c>
      <c r="C3137" s="346" t="s">
        <v>14</v>
      </c>
      <c r="D3137" s="347">
        <v>118.62</v>
      </c>
    </row>
    <row r="3138" spans="1:4" s="326" customFormat="1" ht="15.6" customHeight="1" x14ac:dyDescent="0.25">
      <c r="A3138" s="344" t="s">
        <v>35798</v>
      </c>
      <c r="B3138" s="345" t="s">
        <v>35799</v>
      </c>
      <c r="C3138" s="346" t="s">
        <v>14</v>
      </c>
      <c r="D3138" s="347">
        <v>159.88999999999999</v>
      </c>
    </row>
    <row r="3139" spans="1:4" s="326" customFormat="1" ht="15.6" customHeight="1" x14ac:dyDescent="0.25">
      <c r="A3139" s="344" t="s">
        <v>35800</v>
      </c>
      <c r="B3139" s="345" t="s">
        <v>35801</v>
      </c>
      <c r="C3139" s="346" t="s">
        <v>14</v>
      </c>
      <c r="D3139" s="347">
        <v>253.6</v>
      </c>
    </row>
    <row r="3140" spans="1:4" s="326" customFormat="1" ht="15.6" customHeight="1" x14ac:dyDescent="0.25">
      <c r="A3140" s="344" t="s">
        <v>35802</v>
      </c>
      <c r="B3140" s="345" t="s">
        <v>35803</v>
      </c>
      <c r="C3140" s="346" t="s">
        <v>14</v>
      </c>
      <c r="D3140" s="347">
        <v>445.61</v>
      </c>
    </row>
    <row r="3141" spans="1:4" s="326" customFormat="1" ht="15.6" customHeight="1" x14ac:dyDescent="0.25">
      <c r="A3141" s="344" t="s">
        <v>35804</v>
      </c>
      <c r="B3141" s="345" t="s">
        <v>35805</v>
      </c>
      <c r="C3141" s="346" t="s">
        <v>14</v>
      </c>
      <c r="D3141" s="347">
        <v>625.16999999999996</v>
      </c>
    </row>
    <row r="3142" spans="1:4" s="326" customFormat="1" ht="15.6" customHeight="1" x14ac:dyDescent="0.25">
      <c r="A3142" s="344" t="s">
        <v>35806</v>
      </c>
      <c r="B3142" s="345" t="s">
        <v>35807</v>
      </c>
      <c r="C3142" s="346" t="s">
        <v>14</v>
      </c>
      <c r="D3142" s="347">
        <v>924.47</v>
      </c>
    </row>
    <row r="3143" spans="1:4" s="326" customFormat="1" ht="15.6" customHeight="1" x14ac:dyDescent="0.25">
      <c r="A3143" s="344" t="s">
        <v>35808</v>
      </c>
      <c r="B3143" s="345" t="s">
        <v>35809</v>
      </c>
      <c r="C3143" s="346" t="s">
        <v>14</v>
      </c>
      <c r="D3143" s="347">
        <v>218.09</v>
      </c>
    </row>
    <row r="3144" spans="1:4" s="326" customFormat="1" ht="15.6" customHeight="1" x14ac:dyDescent="0.25">
      <c r="A3144" s="344" t="s">
        <v>35810</v>
      </c>
      <c r="B3144" s="345" t="s">
        <v>35811</v>
      </c>
      <c r="C3144" s="346" t="s">
        <v>14</v>
      </c>
      <c r="D3144" s="347">
        <v>435.09</v>
      </c>
    </row>
    <row r="3145" spans="1:4" s="326" customFormat="1" ht="15.6" customHeight="1" x14ac:dyDescent="0.25">
      <c r="A3145" s="344" t="s">
        <v>35812</v>
      </c>
      <c r="B3145" s="345" t="s">
        <v>35813</v>
      </c>
      <c r="C3145" s="346" t="s">
        <v>14</v>
      </c>
      <c r="D3145" s="347">
        <v>598.21</v>
      </c>
    </row>
    <row r="3146" spans="1:4" s="326" customFormat="1" ht="15.6" customHeight="1" x14ac:dyDescent="0.25">
      <c r="A3146" s="344" t="s">
        <v>35814</v>
      </c>
      <c r="B3146" s="345" t="s">
        <v>35815</v>
      </c>
      <c r="C3146" s="346" t="s">
        <v>14</v>
      </c>
      <c r="D3146" s="347">
        <v>319.75</v>
      </c>
    </row>
    <row r="3147" spans="1:4" s="326" customFormat="1" ht="15.6" customHeight="1" x14ac:dyDescent="0.25">
      <c r="A3147" s="344" t="s">
        <v>35816</v>
      </c>
      <c r="B3147" s="345" t="s">
        <v>35817</v>
      </c>
      <c r="C3147" s="346" t="s">
        <v>14</v>
      </c>
      <c r="D3147" s="347">
        <v>532.6</v>
      </c>
    </row>
    <row r="3148" spans="1:4" s="326" customFormat="1" ht="15.6" customHeight="1" x14ac:dyDescent="0.25">
      <c r="A3148" s="344" t="s">
        <v>35818</v>
      </c>
      <c r="B3148" s="345" t="s">
        <v>35819</v>
      </c>
      <c r="C3148" s="346" t="s">
        <v>14</v>
      </c>
      <c r="D3148" s="347">
        <v>767.83</v>
      </c>
    </row>
    <row r="3149" spans="1:4" s="326" customFormat="1" ht="15.6" customHeight="1" x14ac:dyDescent="0.25">
      <c r="A3149" s="344" t="s">
        <v>35820</v>
      </c>
      <c r="B3149" s="345" t="s">
        <v>35821</v>
      </c>
      <c r="C3149" s="346" t="s">
        <v>14</v>
      </c>
      <c r="D3149" s="347">
        <v>61.94</v>
      </c>
    </row>
    <row r="3150" spans="1:4" s="326" customFormat="1" ht="15.6" customHeight="1" x14ac:dyDescent="0.25">
      <c r="A3150" s="344" t="s">
        <v>35822</v>
      </c>
      <c r="B3150" s="345" t="s">
        <v>35823</v>
      </c>
      <c r="C3150" s="346" t="s">
        <v>14</v>
      </c>
      <c r="D3150" s="347">
        <v>78.81</v>
      </c>
    </row>
    <row r="3151" spans="1:4" s="326" customFormat="1" ht="15.6" customHeight="1" x14ac:dyDescent="0.25">
      <c r="A3151" s="344" t="s">
        <v>35824</v>
      </c>
      <c r="B3151" s="345" t="s">
        <v>35825</v>
      </c>
      <c r="C3151" s="346" t="s">
        <v>14</v>
      </c>
      <c r="D3151" s="347">
        <v>138.69</v>
      </c>
    </row>
    <row r="3152" spans="1:4" s="326" customFormat="1" ht="15.6" customHeight="1" x14ac:dyDescent="0.25">
      <c r="A3152" s="344" t="s">
        <v>35826</v>
      </c>
      <c r="B3152" s="345" t="s">
        <v>35827</v>
      </c>
      <c r="C3152" s="346" t="s">
        <v>14</v>
      </c>
      <c r="D3152" s="347">
        <v>1294.96</v>
      </c>
    </row>
    <row r="3153" spans="1:4" s="326" customFormat="1" ht="15.6" customHeight="1" x14ac:dyDescent="0.25">
      <c r="A3153" s="344" t="s">
        <v>35828</v>
      </c>
      <c r="B3153" s="345" t="s">
        <v>35829</v>
      </c>
      <c r="C3153" s="346" t="s">
        <v>14</v>
      </c>
      <c r="D3153" s="347">
        <v>151.93</v>
      </c>
    </row>
    <row r="3154" spans="1:4" s="326" customFormat="1" ht="15.6" customHeight="1" x14ac:dyDescent="0.25">
      <c r="A3154" s="344" t="s">
        <v>35830</v>
      </c>
      <c r="B3154" s="345" t="s">
        <v>35831</v>
      </c>
      <c r="C3154" s="346" t="s">
        <v>14</v>
      </c>
      <c r="D3154" s="347">
        <v>131.08000000000001</v>
      </c>
    </row>
    <row r="3155" spans="1:4" s="326" customFormat="1" ht="15.6" customHeight="1" x14ac:dyDescent="0.25">
      <c r="A3155" s="344" t="s">
        <v>35832</v>
      </c>
      <c r="B3155" s="345" t="s">
        <v>35833</v>
      </c>
      <c r="C3155" s="346" t="s">
        <v>14</v>
      </c>
      <c r="D3155" s="347">
        <v>182.84</v>
      </c>
    </row>
    <row r="3156" spans="1:4" s="326" customFormat="1" ht="15.6" customHeight="1" x14ac:dyDescent="0.25">
      <c r="A3156" s="344" t="s">
        <v>35834</v>
      </c>
      <c r="B3156" s="345" t="s">
        <v>35835</v>
      </c>
      <c r="C3156" s="346" t="s">
        <v>14</v>
      </c>
      <c r="D3156" s="347">
        <v>299.02</v>
      </c>
    </row>
    <row r="3157" spans="1:4" s="326" customFormat="1" ht="15.6" customHeight="1" x14ac:dyDescent="0.25">
      <c r="A3157" s="344" t="s">
        <v>35836</v>
      </c>
      <c r="B3157" s="345" t="s">
        <v>35837</v>
      </c>
      <c r="C3157" s="346" t="s">
        <v>14</v>
      </c>
      <c r="D3157" s="347">
        <v>167.5</v>
      </c>
    </row>
    <row r="3158" spans="1:4" s="326" customFormat="1" ht="15.6" customHeight="1" x14ac:dyDescent="0.25">
      <c r="A3158" s="344" t="s">
        <v>35838</v>
      </c>
      <c r="B3158" s="345" t="s">
        <v>35839</v>
      </c>
      <c r="C3158" s="346" t="s">
        <v>14</v>
      </c>
      <c r="D3158" s="347">
        <v>512.59</v>
      </c>
    </row>
    <row r="3159" spans="1:4" s="326" customFormat="1" ht="15.6" customHeight="1" x14ac:dyDescent="0.25">
      <c r="A3159" s="344" t="s">
        <v>35840</v>
      </c>
      <c r="B3159" s="345" t="s">
        <v>35841</v>
      </c>
      <c r="C3159" s="346" t="s">
        <v>14</v>
      </c>
      <c r="D3159" s="347">
        <v>137.88999999999999</v>
      </c>
    </row>
    <row r="3160" spans="1:4" s="326" customFormat="1" ht="15.6" customHeight="1" x14ac:dyDescent="0.25">
      <c r="A3160" s="344" t="s">
        <v>35842</v>
      </c>
      <c r="B3160" s="345" t="s">
        <v>35843</v>
      </c>
      <c r="C3160" s="346" t="s">
        <v>14</v>
      </c>
      <c r="D3160" s="347">
        <v>125.99</v>
      </c>
    </row>
    <row r="3161" spans="1:4" s="326" customFormat="1" ht="15.6" customHeight="1" x14ac:dyDescent="0.25">
      <c r="A3161" s="344" t="s">
        <v>35844</v>
      </c>
      <c r="B3161" s="345" t="s">
        <v>35845</v>
      </c>
      <c r="C3161" s="346" t="s">
        <v>14</v>
      </c>
      <c r="D3161" s="347">
        <v>33.72</v>
      </c>
    </row>
    <row r="3162" spans="1:4" s="326" customFormat="1" ht="15.6" customHeight="1" x14ac:dyDescent="0.25">
      <c r="A3162" s="344" t="s">
        <v>35846</v>
      </c>
      <c r="B3162" s="345" t="s">
        <v>35847</v>
      </c>
      <c r="C3162" s="346"/>
      <c r="D3162" s="347"/>
    </row>
    <row r="3163" spans="1:4" s="326" customFormat="1" ht="15.6" customHeight="1" x14ac:dyDescent="0.25">
      <c r="A3163" s="344" t="s">
        <v>35848</v>
      </c>
      <c r="B3163" s="345" t="s">
        <v>35849</v>
      </c>
      <c r="C3163" s="346" t="s">
        <v>14</v>
      </c>
      <c r="D3163" s="347">
        <v>9.11</v>
      </c>
    </row>
    <row r="3164" spans="1:4" s="326" customFormat="1" ht="15.6" customHeight="1" x14ac:dyDescent="0.25">
      <c r="A3164" s="344" t="s">
        <v>35850</v>
      </c>
      <c r="B3164" s="345" t="s">
        <v>35851</v>
      </c>
      <c r="C3164" s="346" t="s">
        <v>14</v>
      </c>
      <c r="D3164" s="347">
        <v>9.92</v>
      </c>
    </row>
    <row r="3165" spans="1:4" s="326" customFormat="1" ht="15.6" customHeight="1" x14ac:dyDescent="0.25">
      <c r="A3165" s="344" t="s">
        <v>35852</v>
      </c>
      <c r="B3165" s="345" t="s">
        <v>35853</v>
      </c>
      <c r="C3165" s="346" t="s">
        <v>14</v>
      </c>
      <c r="D3165" s="347">
        <v>12.5</v>
      </c>
    </row>
    <row r="3166" spans="1:4" s="326" customFormat="1" ht="15.6" customHeight="1" x14ac:dyDescent="0.25">
      <c r="A3166" s="344" t="s">
        <v>35854</v>
      </c>
      <c r="B3166" s="345" t="s">
        <v>35855</v>
      </c>
      <c r="C3166" s="346" t="s">
        <v>14</v>
      </c>
      <c r="D3166" s="347">
        <v>26.49</v>
      </c>
    </row>
    <row r="3167" spans="1:4" s="326" customFormat="1" ht="15.6" customHeight="1" x14ac:dyDescent="0.25">
      <c r="A3167" s="344" t="s">
        <v>35856</v>
      </c>
      <c r="B3167" s="345" t="s">
        <v>35857</v>
      </c>
      <c r="C3167" s="346" t="s">
        <v>14</v>
      </c>
      <c r="D3167" s="347">
        <v>31.58</v>
      </c>
    </row>
    <row r="3168" spans="1:4" s="326" customFormat="1" ht="15.6" customHeight="1" x14ac:dyDescent="0.25">
      <c r="A3168" s="344" t="s">
        <v>35858</v>
      </c>
      <c r="B3168" s="345" t="s">
        <v>35859</v>
      </c>
      <c r="C3168" s="346" t="s">
        <v>14</v>
      </c>
      <c r="D3168" s="347">
        <v>78.069999999999993</v>
      </c>
    </row>
    <row r="3169" spans="1:4" s="326" customFormat="1" ht="15.6" customHeight="1" x14ac:dyDescent="0.25">
      <c r="A3169" s="344" t="s">
        <v>35860</v>
      </c>
      <c r="B3169" s="345" t="s">
        <v>35861</v>
      </c>
      <c r="C3169" s="346" t="s">
        <v>14</v>
      </c>
      <c r="D3169" s="347">
        <v>98.6</v>
      </c>
    </row>
    <row r="3170" spans="1:4" s="326" customFormat="1" ht="15.6" customHeight="1" x14ac:dyDescent="0.25">
      <c r="A3170" s="344" t="s">
        <v>35862</v>
      </c>
      <c r="B3170" s="345" t="s">
        <v>35863</v>
      </c>
      <c r="C3170" s="346" t="s">
        <v>14</v>
      </c>
      <c r="D3170" s="347">
        <v>156.46</v>
      </c>
    </row>
    <row r="3171" spans="1:4" s="326" customFormat="1" ht="15.6" customHeight="1" x14ac:dyDescent="0.25">
      <c r="A3171" s="344" t="s">
        <v>35864</v>
      </c>
      <c r="B3171" s="345" t="s">
        <v>35865</v>
      </c>
      <c r="C3171" s="346" t="s">
        <v>14</v>
      </c>
      <c r="D3171" s="347">
        <v>241.83</v>
      </c>
    </row>
    <row r="3172" spans="1:4" s="326" customFormat="1" ht="15.6" customHeight="1" x14ac:dyDescent="0.25">
      <c r="A3172" s="344" t="s">
        <v>35866</v>
      </c>
      <c r="B3172" s="345" t="s">
        <v>35867</v>
      </c>
      <c r="C3172" s="346" t="s">
        <v>14</v>
      </c>
      <c r="D3172" s="347">
        <v>356.48</v>
      </c>
    </row>
    <row r="3173" spans="1:4" s="326" customFormat="1" ht="15.6" customHeight="1" x14ac:dyDescent="0.25">
      <c r="A3173" s="344" t="s">
        <v>35868</v>
      </c>
      <c r="B3173" s="345" t="s">
        <v>35869</v>
      </c>
      <c r="C3173" s="346" t="s">
        <v>14</v>
      </c>
      <c r="D3173" s="347">
        <v>536.45000000000005</v>
      </c>
    </row>
    <row r="3174" spans="1:4" s="326" customFormat="1" ht="15.6" customHeight="1" x14ac:dyDescent="0.25">
      <c r="A3174" s="344" t="s">
        <v>35870</v>
      </c>
      <c r="B3174" s="345" t="s">
        <v>35871</v>
      </c>
      <c r="C3174" s="346" t="s">
        <v>14</v>
      </c>
      <c r="D3174" s="347">
        <v>832.17</v>
      </c>
    </row>
    <row r="3175" spans="1:4" s="326" customFormat="1" ht="15.6" customHeight="1" x14ac:dyDescent="0.25">
      <c r="A3175" s="344" t="s">
        <v>35872</v>
      </c>
      <c r="B3175" s="345" t="s">
        <v>35873</v>
      </c>
      <c r="C3175" s="346" t="s">
        <v>14</v>
      </c>
      <c r="D3175" s="347">
        <v>1156.0899999999999</v>
      </c>
    </row>
    <row r="3176" spans="1:4" s="326" customFormat="1" ht="15.6" customHeight="1" x14ac:dyDescent="0.25">
      <c r="A3176" s="344" t="s">
        <v>35874</v>
      </c>
      <c r="B3176" s="345" t="s">
        <v>35875</v>
      </c>
      <c r="C3176" s="346"/>
      <c r="D3176" s="347"/>
    </row>
    <row r="3177" spans="1:4" s="326" customFormat="1" ht="15.6" customHeight="1" x14ac:dyDescent="0.25">
      <c r="A3177" s="344" t="s">
        <v>35876</v>
      </c>
      <c r="B3177" s="345" t="s">
        <v>35877</v>
      </c>
      <c r="C3177" s="346" t="s">
        <v>14</v>
      </c>
      <c r="D3177" s="347">
        <v>563.78</v>
      </c>
    </row>
    <row r="3178" spans="1:4" s="326" customFormat="1" ht="15.6" customHeight="1" x14ac:dyDescent="0.25">
      <c r="A3178" s="344" t="s">
        <v>35878</v>
      </c>
      <c r="B3178" s="345" t="s">
        <v>35879</v>
      </c>
      <c r="C3178" s="346" t="s">
        <v>14</v>
      </c>
      <c r="D3178" s="347">
        <v>629.4</v>
      </c>
    </row>
    <row r="3179" spans="1:4" s="326" customFormat="1" ht="15.6" customHeight="1" x14ac:dyDescent="0.25">
      <c r="A3179" s="344" t="s">
        <v>35880</v>
      </c>
      <c r="B3179" s="345" t="s">
        <v>35881</v>
      </c>
      <c r="C3179" s="346" t="s">
        <v>14</v>
      </c>
      <c r="D3179" s="347">
        <v>796.88</v>
      </c>
    </row>
    <row r="3180" spans="1:4" s="326" customFormat="1" ht="15.6" customHeight="1" x14ac:dyDescent="0.25">
      <c r="A3180" s="344" t="s">
        <v>35882</v>
      </c>
      <c r="B3180" s="345" t="s">
        <v>35883</v>
      </c>
      <c r="C3180" s="346" t="s">
        <v>14</v>
      </c>
      <c r="D3180" s="347">
        <v>1140.54</v>
      </c>
    </row>
    <row r="3181" spans="1:4" s="326" customFormat="1" ht="15.6" customHeight="1" x14ac:dyDescent="0.25">
      <c r="A3181" s="344" t="s">
        <v>35884</v>
      </c>
      <c r="B3181" s="345" t="s">
        <v>35885</v>
      </c>
      <c r="C3181" s="346" t="s">
        <v>14</v>
      </c>
      <c r="D3181" s="347">
        <v>975</v>
      </c>
    </row>
    <row r="3182" spans="1:4" s="326" customFormat="1" ht="15.6" customHeight="1" x14ac:dyDescent="0.25">
      <c r="A3182" s="344" t="s">
        <v>35886</v>
      </c>
      <c r="B3182" s="345" t="s">
        <v>35887</v>
      </c>
      <c r="C3182" s="346" t="s">
        <v>14</v>
      </c>
      <c r="D3182" s="347">
        <v>559.97</v>
      </c>
    </row>
    <row r="3183" spans="1:4" s="326" customFormat="1" ht="15.6" customHeight="1" x14ac:dyDescent="0.25">
      <c r="A3183" s="344" t="s">
        <v>35888</v>
      </c>
      <c r="B3183" s="345" t="s">
        <v>35889</v>
      </c>
      <c r="C3183" s="346" t="s">
        <v>14</v>
      </c>
      <c r="D3183" s="347">
        <v>563.35</v>
      </c>
    </row>
    <row r="3184" spans="1:4" s="326" customFormat="1" ht="15.6" customHeight="1" x14ac:dyDescent="0.25">
      <c r="A3184" s="344" t="s">
        <v>35890</v>
      </c>
      <c r="B3184" s="345" t="s">
        <v>35891</v>
      </c>
      <c r="C3184" s="346" t="s">
        <v>14</v>
      </c>
      <c r="D3184" s="347">
        <v>615.36</v>
      </c>
    </row>
    <row r="3185" spans="1:4" s="326" customFormat="1" ht="15.6" customHeight="1" x14ac:dyDescent="0.25">
      <c r="A3185" s="344" t="s">
        <v>35892</v>
      </c>
      <c r="B3185" s="345" t="s">
        <v>35893</v>
      </c>
      <c r="C3185" s="346" t="s">
        <v>14</v>
      </c>
      <c r="D3185" s="347">
        <v>766.38</v>
      </c>
    </row>
    <row r="3186" spans="1:4" s="326" customFormat="1" ht="15.6" customHeight="1" x14ac:dyDescent="0.25">
      <c r="A3186" s="344" t="s">
        <v>35894</v>
      </c>
      <c r="B3186" s="345" t="s">
        <v>35895</v>
      </c>
      <c r="C3186" s="346" t="s">
        <v>14</v>
      </c>
      <c r="D3186" s="347">
        <v>954.03</v>
      </c>
    </row>
    <row r="3187" spans="1:4" s="326" customFormat="1" ht="15.6" customHeight="1" x14ac:dyDescent="0.25">
      <c r="A3187" s="344" t="s">
        <v>35896</v>
      </c>
      <c r="B3187" s="345" t="s">
        <v>35897</v>
      </c>
      <c r="C3187" s="346" t="s">
        <v>14</v>
      </c>
      <c r="D3187" s="347">
        <v>1083.23</v>
      </c>
    </row>
    <row r="3188" spans="1:4" s="326" customFormat="1" ht="15.6" customHeight="1" x14ac:dyDescent="0.25">
      <c r="A3188" s="344" t="s">
        <v>35898</v>
      </c>
      <c r="B3188" s="345" t="s">
        <v>35899</v>
      </c>
      <c r="C3188" s="346" t="s">
        <v>14</v>
      </c>
      <c r="D3188" s="347">
        <v>1424.17</v>
      </c>
    </row>
    <row r="3189" spans="1:4" s="326" customFormat="1" ht="15.6" customHeight="1" x14ac:dyDescent="0.25">
      <c r="A3189" s="344" t="s">
        <v>35900</v>
      </c>
      <c r="B3189" s="345" t="s">
        <v>35901</v>
      </c>
      <c r="C3189" s="346"/>
      <c r="D3189" s="347"/>
    </row>
    <row r="3190" spans="1:4" s="326" customFormat="1" ht="15.6" customHeight="1" x14ac:dyDescent="0.25">
      <c r="A3190" s="344" t="s">
        <v>35902</v>
      </c>
      <c r="B3190" s="345" t="s">
        <v>35903</v>
      </c>
      <c r="C3190" s="346" t="s">
        <v>14</v>
      </c>
      <c r="D3190" s="347">
        <v>156.77000000000001</v>
      </c>
    </row>
    <row r="3191" spans="1:4" s="326" customFormat="1" ht="15.6" customHeight="1" x14ac:dyDescent="0.25">
      <c r="A3191" s="344" t="s">
        <v>35904</v>
      </c>
      <c r="B3191" s="345" t="s">
        <v>35905</v>
      </c>
      <c r="C3191" s="346" t="s">
        <v>14</v>
      </c>
      <c r="D3191" s="347">
        <v>227.22</v>
      </c>
    </row>
    <row r="3192" spans="1:4" s="326" customFormat="1" ht="15.6" customHeight="1" x14ac:dyDescent="0.25">
      <c r="A3192" s="344" t="s">
        <v>35906</v>
      </c>
      <c r="B3192" s="345" t="s">
        <v>35907</v>
      </c>
      <c r="C3192" s="346" t="s">
        <v>14</v>
      </c>
      <c r="D3192" s="347">
        <v>258.3</v>
      </c>
    </row>
    <row r="3193" spans="1:4" s="326" customFormat="1" ht="15.6" customHeight="1" x14ac:dyDescent="0.25">
      <c r="A3193" s="344" t="s">
        <v>35908</v>
      </c>
      <c r="B3193" s="345" t="s">
        <v>35909</v>
      </c>
      <c r="C3193" s="346"/>
      <c r="D3193" s="347"/>
    </row>
    <row r="3194" spans="1:4" s="326" customFormat="1" ht="15.6" customHeight="1" x14ac:dyDescent="0.25">
      <c r="A3194" s="344" t="s">
        <v>35910</v>
      </c>
      <c r="B3194" s="345" t="s">
        <v>35911</v>
      </c>
      <c r="C3194" s="346" t="s">
        <v>14</v>
      </c>
      <c r="D3194" s="347">
        <v>633.44000000000005</v>
      </c>
    </row>
    <row r="3195" spans="1:4" s="326" customFormat="1" ht="15.6" customHeight="1" x14ac:dyDescent="0.25">
      <c r="A3195" s="344" t="s">
        <v>35912</v>
      </c>
      <c r="B3195" s="345" t="s">
        <v>35913</v>
      </c>
      <c r="C3195" s="346" t="s">
        <v>14</v>
      </c>
      <c r="D3195" s="347">
        <v>584.61</v>
      </c>
    </row>
    <row r="3196" spans="1:4" s="326" customFormat="1" ht="15.6" customHeight="1" x14ac:dyDescent="0.25">
      <c r="A3196" s="344" t="s">
        <v>35914</v>
      </c>
      <c r="B3196" s="345" t="s">
        <v>35915</v>
      </c>
      <c r="C3196" s="346" t="s">
        <v>14</v>
      </c>
      <c r="D3196" s="347">
        <v>662.15</v>
      </c>
    </row>
    <row r="3197" spans="1:4" s="326" customFormat="1" ht="15.6" customHeight="1" x14ac:dyDescent="0.25">
      <c r="A3197" s="344" t="s">
        <v>35916</v>
      </c>
      <c r="B3197" s="345" t="s">
        <v>35917</v>
      </c>
      <c r="C3197" s="346" t="s">
        <v>14</v>
      </c>
      <c r="D3197" s="347">
        <v>784.99</v>
      </c>
    </row>
    <row r="3198" spans="1:4" s="326" customFormat="1" ht="15.6" customHeight="1" x14ac:dyDescent="0.25">
      <c r="A3198" s="344" t="s">
        <v>35918</v>
      </c>
      <c r="B3198" s="345" t="s">
        <v>35919</v>
      </c>
      <c r="C3198" s="346" t="s">
        <v>14</v>
      </c>
      <c r="D3198" s="347">
        <v>918.45</v>
      </c>
    </row>
    <row r="3199" spans="1:4" s="326" customFormat="1" ht="15.6" customHeight="1" x14ac:dyDescent="0.25">
      <c r="A3199" s="344" t="s">
        <v>35920</v>
      </c>
      <c r="B3199" s="345" t="s">
        <v>35921</v>
      </c>
      <c r="C3199" s="346" t="s">
        <v>14</v>
      </c>
      <c r="D3199" s="347">
        <v>1158.3499999999999</v>
      </c>
    </row>
    <row r="3200" spans="1:4" s="326" customFormat="1" ht="15.6" customHeight="1" x14ac:dyDescent="0.25">
      <c r="A3200" s="344" t="s">
        <v>35922</v>
      </c>
      <c r="B3200" s="345" t="s">
        <v>35923</v>
      </c>
      <c r="C3200" s="346" t="s">
        <v>8</v>
      </c>
      <c r="D3200" s="347">
        <v>138.29</v>
      </c>
    </row>
    <row r="3201" spans="1:4" s="326" customFormat="1" ht="15.6" customHeight="1" x14ac:dyDescent="0.25">
      <c r="A3201" s="344" t="s">
        <v>35924</v>
      </c>
      <c r="B3201" s="345" t="s">
        <v>35925</v>
      </c>
      <c r="C3201" s="346" t="s">
        <v>8</v>
      </c>
      <c r="D3201" s="347">
        <v>178.11</v>
      </c>
    </row>
    <row r="3202" spans="1:4" s="326" customFormat="1" ht="15.6" customHeight="1" x14ac:dyDescent="0.25">
      <c r="A3202" s="344" t="s">
        <v>35926</v>
      </c>
      <c r="B3202" s="345" t="s">
        <v>35927</v>
      </c>
      <c r="C3202" s="346" t="s">
        <v>8</v>
      </c>
      <c r="D3202" s="347">
        <v>213.72</v>
      </c>
    </row>
    <row r="3203" spans="1:4" s="326" customFormat="1" ht="15.6" customHeight="1" x14ac:dyDescent="0.25">
      <c r="A3203" s="344" t="s">
        <v>35928</v>
      </c>
      <c r="B3203" s="345" t="s">
        <v>35929</v>
      </c>
      <c r="C3203" s="346" t="s">
        <v>8</v>
      </c>
      <c r="D3203" s="347">
        <v>302.73</v>
      </c>
    </row>
    <row r="3204" spans="1:4" s="326" customFormat="1" ht="15.6" customHeight="1" x14ac:dyDescent="0.25">
      <c r="A3204" s="344" t="s">
        <v>35930</v>
      </c>
      <c r="B3204" s="345" t="s">
        <v>35931</v>
      </c>
      <c r="C3204" s="346" t="s">
        <v>8</v>
      </c>
      <c r="D3204" s="347">
        <v>377.13</v>
      </c>
    </row>
    <row r="3205" spans="1:4" s="326" customFormat="1" ht="15.6" customHeight="1" x14ac:dyDescent="0.25">
      <c r="A3205" s="344" t="s">
        <v>35932</v>
      </c>
      <c r="B3205" s="345" t="s">
        <v>35933</v>
      </c>
      <c r="C3205" s="346" t="s">
        <v>8</v>
      </c>
      <c r="D3205" s="347">
        <v>541.04999999999995</v>
      </c>
    </row>
    <row r="3206" spans="1:4" s="326" customFormat="1" ht="15.6" customHeight="1" x14ac:dyDescent="0.25">
      <c r="A3206" s="344" t="s">
        <v>35934</v>
      </c>
      <c r="B3206" s="345" t="s">
        <v>35935</v>
      </c>
      <c r="C3206" s="346" t="s">
        <v>8</v>
      </c>
      <c r="D3206" s="347">
        <v>691.14</v>
      </c>
    </row>
    <row r="3207" spans="1:4" s="326" customFormat="1" ht="15.6" customHeight="1" x14ac:dyDescent="0.25">
      <c r="A3207" s="344" t="s">
        <v>35936</v>
      </c>
      <c r="B3207" s="345" t="s">
        <v>35937</v>
      </c>
      <c r="C3207" s="346" t="s">
        <v>8</v>
      </c>
      <c r="D3207" s="347">
        <v>314.83</v>
      </c>
    </row>
    <row r="3208" spans="1:4" s="326" customFormat="1" ht="15.6" customHeight="1" x14ac:dyDescent="0.25">
      <c r="A3208" s="344" t="s">
        <v>35938</v>
      </c>
      <c r="B3208" s="345" t="s">
        <v>35939</v>
      </c>
      <c r="C3208" s="346" t="s">
        <v>8</v>
      </c>
      <c r="D3208" s="347">
        <v>338.09</v>
      </c>
    </row>
    <row r="3209" spans="1:4" s="326" customFormat="1" ht="15.6" customHeight="1" x14ac:dyDescent="0.25">
      <c r="A3209" s="344" t="s">
        <v>35940</v>
      </c>
      <c r="B3209" s="345" t="s">
        <v>35941</v>
      </c>
      <c r="C3209" s="346" t="s">
        <v>8</v>
      </c>
      <c r="D3209" s="347">
        <v>385.24</v>
      </c>
    </row>
    <row r="3210" spans="1:4" s="326" customFormat="1" ht="15.6" customHeight="1" x14ac:dyDescent="0.25">
      <c r="A3210" s="344" t="s">
        <v>35942</v>
      </c>
      <c r="B3210" s="345" t="s">
        <v>35943</v>
      </c>
      <c r="C3210" s="346" t="s">
        <v>8</v>
      </c>
      <c r="D3210" s="347">
        <v>711.54</v>
      </c>
    </row>
    <row r="3211" spans="1:4" s="326" customFormat="1" ht="15.6" customHeight="1" x14ac:dyDescent="0.25">
      <c r="A3211" s="344" t="s">
        <v>35944</v>
      </c>
      <c r="B3211" s="345" t="s">
        <v>35945</v>
      </c>
      <c r="C3211" s="346" t="s">
        <v>8</v>
      </c>
      <c r="D3211" s="347">
        <v>556.88</v>
      </c>
    </row>
    <row r="3212" spans="1:4" s="326" customFormat="1" ht="15.6" customHeight="1" x14ac:dyDescent="0.25">
      <c r="A3212" s="344" t="s">
        <v>35946</v>
      </c>
      <c r="B3212" s="345" t="s">
        <v>35947</v>
      </c>
      <c r="C3212" s="346" t="s">
        <v>8</v>
      </c>
      <c r="D3212" s="347">
        <v>597.19000000000005</v>
      </c>
    </row>
    <row r="3213" spans="1:4" s="326" customFormat="1" ht="15.6" customHeight="1" x14ac:dyDescent="0.25">
      <c r="A3213" s="344" t="s">
        <v>35948</v>
      </c>
      <c r="B3213" s="345" t="s">
        <v>35949</v>
      </c>
      <c r="C3213" s="346" t="s">
        <v>8</v>
      </c>
      <c r="D3213" s="347">
        <v>977.82</v>
      </c>
    </row>
    <row r="3214" spans="1:4" s="326" customFormat="1" ht="15.6" customHeight="1" x14ac:dyDescent="0.25">
      <c r="A3214" s="344" t="s">
        <v>35950</v>
      </c>
      <c r="B3214" s="345" t="s">
        <v>35951</v>
      </c>
      <c r="C3214" s="346" t="s">
        <v>8</v>
      </c>
      <c r="D3214" s="347">
        <v>321.89</v>
      </c>
    </row>
    <row r="3215" spans="1:4" s="326" customFormat="1" ht="15.6" customHeight="1" x14ac:dyDescent="0.25">
      <c r="A3215" s="344" t="s">
        <v>35952</v>
      </c>
      <c r="B3215" s="345" t="s">
        <v>35953</v>
      </c>
      <c r="C3215" s="346" t="s">
        <v>8</v>
      </c>
      <c r="D3215" s="347">
        <v>381.41</v>
      </c>
    </row>
    <row r="3216" spans="1:4" s="326" customFormat="1" ht="15.6" customHeight="1" x14ac:dyDescent="0.25">
      <c r="A3216" s="344" t="s">
        <v>35954</v>
      </c>
      <c r="B3216" s="345" t="s">
        <v>35955</v>
      </c>
      <c r="C3216" s="346"/>
      <c r="D3216" s="347"/>
    </row>
    <row r="3217" spans="1:4" s="326" customFormat="1" ht="15.6" customHeight="1" x14ac:dyDescent="0.25">
      <c r="A3217" s="344" t="s">
        <v>35956</v>
      </c>
      <c r="B3217" s="345" t="s">
        <v>35957</v>
      </c>
      <c r="C3217" s="346" t="s">
        <v>8</v>
      </c>
      <c r="D3217" s="347">
        <v>445.02</v>
      </c>
    </row>
    <row r="3218" spans="1:4" s="326" customFormat="1" ht="15.6" customHeight="1" x14ac:dyDescent="0.25">
      <c r="A3218" s="344" t="s">
        <v>35958</v>
      </c>
      <c r="B3218" s="345" t="s">
        <v>35959</v>
      </c>
      <c r="C3218" s="346" t="s">
        <v>8</v>
      </c>
      <c r="D3218" s="347">
        <v>568.9</v>
      </c>
    </row>
    <row r="3219" spans="1:4" s="326" customFormat="1" ht="15.6" customHeight="1" x14ac:dyDescent="0.25">
      <c r="A3219" s="344" t="s">
        <v>35960</v>
      </c>
      <c r="B3219" s="345" t="s">
        <v>35961</v>
      </c>
      <c r="C3219" s="346" t="s">
        <v>8</v>
      </c>
      <c r="D3219" s="347">
        <v>885.36</v>
      </c>
    </row>
    <row r="3220" spans="1:4" s="326" customFormat="1" ht="15.6" customHeight="1" x14ac:dyDescent="0.25">
      <c r="A3220" s="344" t="s">
        <v>35962</v>
      </c>
      <c r="B3220" s="345" t="s">
        <v>35963</v>
      </c>
      <c r="C3220" s="346" t="s">
        <v>8</v>
      </c>
      <c r="D3220" s="347">
        <v>1379.56</v>
      </c>
    </row>
    <row r="3221" spans="1:4" s="326" customFormat="1" ht="15.6" customHeight="1" x14ac:dyDescent="0.25">
      <c r="A3221" s="344" t="s">
        <v>35964</v>
      </c>
      <c r="B3221" s="345" t="s">
        <v>35965</v>
      </c>
      <c r="C3221" s="346" t="s">
        <v>8</v>
      </c>
      <c r="D3221" s="347">
        <v>344.28</v>
      </c>
    </row>
    <row r="3222" spans="1:4" s="326" customFormat="1" ht="15.6" customHeight="1" x14ac:dyDescent="0.25">
      <c r="A3222" s="344" t="s">
        <v>35966</v>
      </c>
      <c r="B3222" s="345" t="s">
        <v>35967</v>
      </c>
      <c r="C3222" s="346" t="s">
        <v>8</v>
      </c>
      <c r="D3222" s="347">
        <v>405.92</v>
      </c>
    </row>
    <row r="3223" spans="1:4" s="326" customFormat="1" ht="15.6" customHeight="1" x14ac:dyDescent="0.25">
      <c r="A3223" s="344" t="s">
        <v>35968</v>
      </c>
      <c r="B3223" s="345" t="s">
        <v>35969</v>
      </c>
      <c r="C3223" s="346" t="s">
        <v>8</v>
      </c>
      <c r="D3223" s="347">
        <v>691.26</v>
      </c>
    </row>
    <row r="3224" spans="1:4" s="326" customFormat="1" ht="15.6" customHeight="1" x14ac:dyDescent="0.25">
      <c r="A3224" s="344" t="s">
        <v>35970</v>
      </c>
      <c r="B3224" s="345" t="s">
        <v>35971</v>
      </c>
      <c r="C3224" s="346" t="s">
        <v>8</v>
      </c>
      <c r="D3224" s="347">
        <v>853.91</v>
      </c>
    </row>
    <row r="3225" spans="1:4" s="326" customFormat="1" ht="15.6" customHeight="1" x14ac:dyDescent="0.25">
      <c r="A3225" s="344" t="s">
        <v>35972</v>
      </c>
      <c r="B3225" s="345" t="s">
        <v>35973</v>
      </c>
      <c r="C3225" s="346" t="s">
        <v>8</v>
      </c>
      <c r="D3225" s="347">
        <v>1298.8</v>
      </c>
    </row>
    <row r="3226" spans="1:4" s="326" customFormat="1" ht="15.6" customHeight="1" x14ac:dyDescent="0.25">
      <c r="A3226" s="344" t="s">
        <v>35974</v>
      </c>
      <c r="B3226" s="345" t="s">
        <v>35975</v>
      </c>
      <c r="C3226" s="346"/>
      <c r="D3226" s="347"/>
    </row>
    <row r="3227" spans="1:4" s="326" customFormat="1" ht="15.6" customHeight="1" x14ac:dyDescent="0.25">
      <c r="A3227" s="344" t="s">
        <v>35976</v>
      </c>
      <c r="B3227" s="345" t="s">
        <v>35977</v>
      </c>
      <c r="C3227" s="346" t="s">
        <v>14</v>
      </c>
      <c r="D3227" s="347">
        <v>61.55</v>
      </c>
    </row>
    <row r="3228" spans="1:4" s="326" customFormat="1" ht="15.6" customHeight="1" x14ac:dyDescent="0.25">
      <c r="A3228" s="344" t="s">
        <v>35978</v>
      </c>
      <c r="B3228" s="345" t="s">
        <v>35979</v>
      </c>
      <c r="C3228" s="346" t="s">
        <v>14</v>
      </c>
      <c r="D3228" s="347">
        <v>101.43</v>
      </c>
    </row>
    <row r="3229" spans="1:4" s="326" customFormat="1" ht="15.6" customHeight="1" x14ac:dyDescent="0.25">
      <c r="A3229" s="344" t="s">
        <v>35980</v>
      </c>
      <c r="B3229" s="345" t="s">
        <v>35981</v>
      </c>
      <c r="C3229" s="346"/>
      <c r="D3229" s="347"/>
    </row>
    <row r="3230" spans="1:4" s="326" customFormat="1" ht="15.6" customHeight="1" x14ac:dyDescent="0.25">
      <c r="A3230" s="344" t="s">
        <v>35982</v>
      </c>
      <c r="B3230" s="345" t="s">
        <v>35983</v>
      </c>
      <c r="C3230" s="346" t="s">
        <v>14</v>
      </c>
      <c r="D3230" s="347">
        <v>140.94999999999999</v>
      </c>
    </row>
    <row r="3231" spans="1:4" s="326" customFormat="1" ht="15.6" customHeight="1" x14ac:dyDescent="0.25">
      <c r="A3231" s="344" t="s">
        <v>35984</v>
      </c>
      <c r="B3231" s="345" t="s">
        <v>35985</v>
      </c>
      <c r="C3231" s="346" t="s">
        <v>14</v>
      </c>
      <c r="D3231" s="347">
        <v>157.94999999999999</v>
      </c>
    </row>
    <row r="3232" spans="1:4" s="326" customFormat="1" ht="15.6" customHeight="1" x14ac:dyDescent="0.25">
      <c r="A3232" s="344" t="s">
        <v>35986</v>
      </c>
      <c r="B3232" s="345" t="s">
        <v>35987</v>
      </c>
      <c r="C3232" s="346" t="s">
        <v>14</v>
      </c>
      <c r="D3232" s="347">
        <v>179.62</v>
      </c>
    </row>
    <row r="3233" spans="1:4" s="326" customFormat="1" ht="15.6" customHeight="1" x14ac:dyDescent="0.25">
      <c r="A3233" s="344" t="s">
        <v>35988</v>
      </c>
      <c r="B3233" s="345" t="s">
        <v>35989</v>
      </c>
      <c r="C3233" s="346" t="s">
        <v>14</v>
      </c>
      <c r="D3233" s="347">
        <v>220.99</v>
      </c>
    </row>
    <row r="3234" spans="1:4" s="326" customFormat="1" ht="15.6" customHeight="1" x14ac:dyDescent="0.25">
      <c r="A3234" s="344" t="s">
        <v>35990</v>
      </c>
      <c r="B3234" s="345" t="s">
        <v>35991</v>
      </c>
      <c r="C3234" s="346" t="s">
        <v>14</v>
      </c>
      <c r="D3234" s="347">
        <v>300.83</v>
      </c>
    </row>
    <row r="3235" spans="1:4" s="326" customFormat="1" ht="15.6" customHeight="1" x14ac:dyDescent="0.25">
      <c r="A3235" s="344" t="s">
        <v>35992</v>
      </c>
      <c r="B3235" s="345" t="s">
        <v>35993</v>
      </c>
      <c r="C3235" s="346" t="s">
        <v>14</v>
      </c>
      <c r="D3235" s="347">
        <v>344.2</v>
      </c>
    </row>
    <row r="3236" spans="1:4" s="326" customFormat="1" ht="15.6" customHeight="1" x14ac:dyDescent="0.25">
      <c r="A3236" s="344" t="s">
        <v>35994</v>
      </c>
      <c r="B3236" s="345" t="s">
        <v>35995</v>
      </c>
      <c r="C3236" s="346" t="s">
        <v>14</v>
      </c>
      <c r="D3236" s="347">
        <v>397.09</v>
      </c>
    </row>
    <row r="3237" spans="1:4" s="326" customFormat="1" ht="15.6" customHeight="1" x14ac:dyDescent="0.25">
      <c r="A3237" s="344" t="s">
        <v>35996</v>
      </c>
      <c r="B3237" s="345" t="s">
        <v>35997</v>
      </c>
      <c r="C3237" s="346" t="s">
        <v>14</v>
      </c>
      <c r="D3237" s="347">
        <v>457.65</v>
      </c>
    </row>
    <row r="3238" spans="1:4" s="326" customFormat="1" ht="15.6" customHeight="1" x14ac:dyDescent="0.25">
      <c r="A3238" s="344" t="s">
        <v>35998</v>
      </c>
      <c r="B3238" s="345" t="s">
        <v>35999</v>
      </c>
      <c r="C3238" s="346" t="s">
        <v>14</v>
      </c>
      <c r="D3238" s="347">
        <v>598.30999999999995</v>
      </c>
    </row>
    <row r="3239" spans="1:4" s="326" customFormat="1" ht="15.6" customHeight="1" x14ac:dyDescent="0.25">
      <c r="A3239" s="344" t="s">
        <v>36000</v>
      </c>
      <c r="B3239" s="345" t="s">
        <v>36001</v>
      </c>
      <c r="C3239" s="346" t="s">
        <v>14</v>
      </c>
      <c r="D3239" s="347">
        <v>761.22</v>
      </c>
    </row>
    <row r="3240" spans="1:4" s="326" customFormat="1" ht="15.6" customHeight="1" x14ac:dyDescent="0.25">
      <c r="A3240" s="344" t="s">
        <v>36002</v>
      </c>
      <c r="B3240" s="345" t="s">
        <v>36003</v>
      </c>
      <c r="C3240" s="346" t="s">
        <v>14</v>
      </c>
      <c r="D3240" s="347">
        <v>1017.8</v>
      </c>
    </row>
    <row r="3241" spans="1:4" s="326" customFormat="1" ht="15.6" customHeight="1" x14ac:dyDescent="0.25">
      <c r="A3241" s="344" t="s">
        <v>36004</v>
      </c>
      <c r="B3241" s="345" t="s">
        <v>36005</v>
      </c>
      <c r="C3241" s="346" t="s">
        <v>14</v>
      </c>
      <c r="D3241" s="347">
        <v>1087.47</v>
      </c>
    </row>
    <row r="3242" spans="1:4" s="326" customFormat="1" ht="15.6" customHeight="1" x14ac:dyDescent="0.25">
      <c r="A3242" s="344" t="s">
        <v>36006</v>
      </c>
      <c r="B3242" s="345" t="s">
        <v>36007</v>
      </c>
      <c r="C3242" s="346" t="s">
        <v>14</v>
      </c>
      <c r="D3242" s="347">
        <v>1577.85</v>
      </c>
    </row>
    <row r="3243" spans="1:4" s="326" customFormat="1" ht="15.6" customHeight="1" x14ac:dyDescent="0.25">
      <c r="A3243" s="344" t="s">
        <v>36008</v>
      </c>
      <c r="B3243" s="345" t="s">
        <v>36009</v>
      </c>
      <c r="C3243" s="346"/>
      <c r="D3243" s="347"/>
    </row>
    <row r="3244" spans="1:4" s="326" customFormat="1" ht="15.6" customHeight="1" x14ac:dyDescent="0.25">
      <c r="A3244" s="344" t="s">
        <v>36010</v>
      </c>
      <c r="B3244" s="345" t="s">
        <v>36011</v>
      </c>
      <c r="C3244" s="346" t="s">
        <v>14</v>
      </c>
      <c r="D3244" s="347">
        <v>178.32</v>
      </c>
    </row>
    <row r="3245" spans="1:4" s="326" customFormat="1" ht="15.6" customHeight="1" x14ac:dyDescent="0.25">
      <c r="A3245" s="344" t="s">
        <v>36012</v>
      </c>
      <c r="B3245" s="345" t="s">
        <v>36013</v>
      </c>
      <c r="C3245" s="346" t="s">
        <v>14</v>
      </c>
      <c r="D3245" s="347">
        <v>254.01</v>
      </c>
    </row>
    <row r="3246" spans="1:4" s="326" customFormat="1" ht="15.6" customHeight="1" x14ac:dyDescent="0.25">
      <c r="A3246" s="344" t="s">
        <v>36014</v>
      </c>
      <c r="B3246" s="345" t="s">
        <v>36015</v>
      </c>
      <c r="C3246" s="346" t="s">
        <v>14</v>
      </c>
      <c r="D3246" s="347">
        <v>316.99</v>
      </c>
    </row>
    <row r="3247" spans="1:4" s="326" customFormat="1" ht="15.6" customHeight="1" x14ac:dyDescent="0.25">
      <c r="A3247" s="344" t="s">
        <v>36016</v>
      </c>
      <c r="B3247" s="345" t="s">
        <v>36017</v>
      </c>
      <c r="C3247" s="346" t="s">
        <v>14</v>
      </c>
      <c r="D3247" s="347">
        <v>430.79</v>
      </c>
    </row>
    <row r="3248" spans="1:4" s="326" customFormat="1" ht="15.6" customHeight="1" x14ac:dyDescent="0.25">
      <c r="A3248" s="344" t="s">
        <v>36018</v>
      </c>
      <c r="B3248" s="345" t="s">
        <v>36019</v>
      </c>
      <c r="C3248" s="346" t="s">
        <v>14</v>
      </c>
      <c r="D3248" s="347">
        <v>512.95000000000005</v>
      </c>
    </row>
    <row r="3249" spans="1:4" s="326" customFormat="1" ht="15.6" customHeight="1" x14ac:dyDescent="0.25">
      <c r="A3249" s="344" t="s">
        <v>36020</v>
      </c>
      <c r="B3249" s="345" t="s">
        <v>36021</v>
      </c>
      <c r="C3249" s="346" t="s">
        <v>14</v>
      </c>
      <c r="D3249" s="347">
        <v>740.02</v>
      </c>
    </row>
    <row r="3250" spans="1:4" s="326" customFormat="1" ht="15.6" customHeight="1" x14ac:dyDescent="0.25">
      <c r="A3250" s="344" t="s">
        <v>36022</v>
      </c>
      <c r="B3250" s="345" t="s">
        <v>36023</v>
      </c>
      <c r="C3250" s="346" t="s">
        <v>14</v>
      </c>
      <c r="D3250" s="347">
        <v>768.4</v>
      </c>
    </row>
    <row r="3251" spans="1:4" s="326" customFormat="1" ht="15.6" customHeight="1" x14ac:dyDescent="0.25">
      <c r="A3251" s="344" t="s">
        <v>36024</v>
      </c>
      <c r="B3251" s="345" t="s">
        <v>36025</v>
      </c>
      <c r="C3251" s="346" t="s">
        <v>14</v>
      </c>
      <c r="D3251" s="347">
        <v>1081.8599999999999</v>
      </c>
    </row>
    <row r="3252" spans="1:4" s="326" customFormat="1" ht="15.6" customHeight="1" x14ac:dyDescent="0.25">
      <c r="A3252" s="344" t="s">
        <v>36026</v>
      </c>
      <c r="B3252" s="345" t="s">
        <v>36027</v>
      </c>
      <c r="C3252" s="346"/>
      <c r="D3252" s="347"/>
    </row>
    <row r="3253" spans="1:4" s="326" customFormat="1" ht="15.6" customHeight="1" x14ac:dyDescent="0.25">
      <c r="A3253" s="344" t="s">
        <v>36028</v>
      </c>
      <c r="B3253" s="345" t="s">
        <v>36029</v>
      </c>
      <c r="C3253" s="346" t="s">
        <v>14</v>
      </c>
      <c r="D3253" s="347">
        <v>109.86</v>
      </c>
    </row>
    <row r="3254" spans="1:4" s="326" customFormat="1" ht="15.6" customHeight="1" x14ac:dyDescent="0.25">
      <c r="A3254" s="344" t="s">
        <v>36030</v>
      </c>
      <c r="B3254" s="345" t="s">
        <v>36031</v>
      </c>
      <c r="C3254" s="346"/>
      <c r="D3254" s="347"/>
    </row>
    <row r="3255" spans="1:4" s="326" customFormat="1" ht="15.6" customHeight="1" x14ac:dyDescent="0.25">
      <c r="A3255" s="344" t="s">
        <v>36032</v>
      </c>
      <c r="B3255" s="345" t="s">
        <v>36033</v>
      </c>
      <c r="C3255" s="346" t="s">
        <v>14</v>
      </c>
      <c r="D3255" s="347">
        <v>166.98</v>
      </c>
    </row>
    <row r="3256" spans="1:4" s="326" customFormat="1" ht="15.6" customHeight="1" x14ac:dyDescent="0.25">
      <c r="A3256" s="344" t="s">
        <v>36034</v>
      </c>
      <c r="B3256" s="345" t="s">
        <v>36035</v>
      </c>
      <c r="C3256" s="346" t="s">
        <v>14</v>
      </c>
      <c r="D3256" s="347">
        <v>224.5</v>
      </c>
    </row>
    <row r="3257" spans="1:4" s="326" customFormat="1" ht="15.6" customHeight="1" x14ac:dyDescent="0.25">
      <c r="A3257" s="344" t="s">
        <v>36036</v>
      </c>
      <c r="B3257" s="345" t="s">
        <v>36037</v>
      </c>
      <c r="C3257" s="346" t="s">
        <v>14</v>
      </c>
      <c r="D3257" s="347">
        <v>279.02</v>
      </c>
    </row>
    <row r="3258" spans="1:4" s="326" customFormat="1" ht="15.6" customHeight="1" x14ac:dyDescent="0.25">
      <c r="A3258" s="344" t="s">
        <v>36038</v>
      </c>
      <c r="B3258" s="345" t="s">
        <v>36039</v>
      </c>
      <c r="C3258" s="346" t="s">
        <v>14</v>
      </c>
      <c r="D3258" s="347">
        <v>336.22</v>
      </c>
    </row>
    <row r="3259" spans="1:4" s="326" customFormat="1" ht="15.6" customHeight="1" x14ac:dyDescent="0.25">
      <c r="A3259" s="344" t="s">
        <v>36040</v>
      </c>
      <c r="B3259" s="345" t="s">
        <v>36041</v>
      </c>
      <c r="C3259" s="346" t="s">
        <v>14</v>
      </c>
      <c r="D3259" s="347">
        <v>632.42999999999995</v>
      </c>
    </row>
    <row r="3260" spans="1:4" s="326" customFormat="1" ht="15.6" customHeight="1" x14ac:dyDescent="0.25">
      <c r="A3260" s="344" t="s">
        <v>36042</v>
      </c>
      <c r="B3260" s="345" t="s">
        <v>36043</v>
      </c>
      <c r="C3260" s="346" t="s">
        <v>8</v>
      </c>
      <c r="D3260" s="347">
        <v>91.93</v>
      </c>
    </row>
    <row r="3261" spans="1:4" s="326" customFormat="1" ht="15.6" customHeight="1" x14ac:dyDescent="0.25">
      <c r="A3261" s="344" t="s">
        <v>36044</v>
      </c>
      <c r="B3261" s="345" t="s">
        <v>36045</v>
      </c>
      <c r="C3261" s="346" t="s">
        <v>8</v>
      </c>
      <c r="D3261" s="347">
        <v>102.51</v>
      </c>
    </row>
    <row r="3262" spans="1:4" s="326" customFormat="1" ht="15.6" customHeight="1" x14ac:dyDescent="0.25">
      <c r="A3262" s="344" t="s">
        <v>36046</v>
      </c>
      <c r="B3262" s="345" t="s">
        <v>36047</v>
      </c>
      <c r="C3262" s="346" t="s">
        <v>8</v>
      </c>
      <c r="D3262" s="347">
        <v>121.51</v>
      </c>
    </row>
    <row r="3263" spans="1:4" s="326" customFormat="1" ht="15.6" customHeight="1" x14ac:dyDescent="0.25">
      <c r="A3263" s="344" t="s">
        <v>36048</v>
      </c>
      <c r="B3263" s="345" t="s">
        <v>36049</v>
      </c>
      <c r="C3263" s="346" t="s">
        <v>8</v>
      </c>
      <c r="D3263" s="347">
        <v>198.14</v>
      </c>
    </row>
    <row r="3264" spans="1:4" s="326" customFormat="1" ht="15.6" customHeight="1" x14ac:dyDescent="0.25">
      <c r="A3264" s="344" t="s">
        <v>36050</v>
      </c>
      <c r="B3264" s="345" t="s">
        <v>36051</v>
      </c>
      <c r="C3264" s="346" t="s">
        <v>8</v>
      </c>
      <c r="D3264" s="347">
        <v>268.58999999999997</v>
      </c>
    </row>
    <row r="3265" spans="1:4" s="326" customFormat="1" ht="15.6" customHeight="1" x14ac:dyDescent="0.25">
      <c r="A3265" s="344" t="s">
        <v>36052</v>
      </c>
      <c r="B3265" s="345" t="s">
        <v>36053</v>
      </c>
      <c r="C3265" s="346" t="s">
        <v>29847</v>
      </c>
      <c r="D3265" s="347">
        <v>1001.37</v>
      </c>
    </row>
    <row r="3266" spans="1:4" s="326" customFormat="1" ht="15.6" customHeight="1" x14ac:dyDescent="0.25">
      <c r="A3266" s="344" t="s">
        <v>36054</v>
      </c>
      <c r="B3266" s="345" t="s">
        <v>36055</v>
      </c>
      <c r="C3266" s="346" t="s">
        <v>29847</v>
      </c>
      <c r="D3266" s="347">
        <v>980</v>
      </c>
    </row>
    <row r="3267" spans="1:4" s="326" customFormat="1" ht="15.6" customHeight="1" x14ac:dyDescent="0.25">
      <c r="A3267" s="344" t="s">
        <v>36056</v>
      </c>
      <c r="B3267" s="345" t="s">
        <v>36057</v>
      </c>
      <c r="C3267" s="346" t="s">
        <v>29847</v>
      </c>
      <c r="D3267" s="347">
        <v>1112.48</v>
      </c>
    </row>
    <row r="3268" spans="1:4" s="326" customFormat="1" ht="15.6" customHeight="1" x14ac:dyDescent="0.25">
      <c r="A3268" s="344" t="s">
        <v>36058</v>
      </c>
      <c r="B3268" s="345" t="s">
        <v>36059</v>
      </c>
      <c r="C3268" s="346" t="s">
        <v>29847</v>
      </c>
      <c r="D3268" s="347">
        <v>1093.18</v>
      </c>
    </row>
    <row r="3269" spans="1:4" s="326" customFormat="1" ht="15.6" customHeight="1" x14ac:dyDescent="0.25">
      <c r="A3269" s="344" t="s">
        <v>36060</v>
      </c>
      <c r="B3269" s="345" t="s">
        <v>36061</v>
      </c>
      <c r="C3269" s="346" t="s">
        <v>29847</v>
      </c>
      <c r="D3269" s="347">
        <v>1221.7</v>
      </c>
    </row>
    <row r="3270" spans="1:4" s="326" customFormat="1" ht="15.6" customHeight="1" x14ac:dyDescent="0.25">
      <c r="A3270" s="344" t="s">
        <v>36062</v>
      </c>
      <c r="B3270" s="345" t="s">
        <v>36063</v>
      </c>
      <c r="C3270" s="346" t="s">
        <v>29847</v>
      </c>
      <c r="D3270" s="347">
        <v>2086.21</v>
      </c>
    </row>
    <row r="3271" spans="1:4" s="326" customFormat="1" ht="15.6" customHeight="1" x14ac:dyDescent="0.25">
      <c r="A3271" s="344" t="s">
        <v>36064</v>
      </c>
      <c r="B3271" s="345" t="s">
        <v>36065</v>
      </c>
      <c r="C3271" s="346" t="s">
        <v>14</v>
      </c>
      <c r="D3271" s="347">
        <v>316.51</v>
      </c>
    </row>
    <row r="3272" spans="1:4" s="326" customFormat="1" ht="15.6" customHeight="1" x14ac:dyDescent="0.25">
      <c r="A3272" s="344" t="s">
        <v>36066</v>
      </c>
      <c r="B3272" s="345" t="s">
        <v>36067</v>
      </c>
      <c r="C3272" s="346" t="s">
        <v>14</v>
      </c>
      <c r="D3272" s="347">
        <v>959.57</v>
      </c>
    </row>
    <row r="3273" spans="1:4" s="326" customFormat="1" ht="15.6" customHeight="1" x14ac:dyDescent="0.25">
      <c r="A3273" s="344" t="s">
        <v>36068</v>
      </c>
      <c r="B3273" s="345" t="s">
        <v>36069</v>
      </c>
      <c r="C3273" s="346" t="s">
        <v>8</v>
      </c>
      <c r="D3273" s="347">
        <v>146.66</v>
      </c>
    </row>
    <row r="3274" spans="1:4" s="326" customFormat="1" ht="15.6" customHeight="1" x14ac:dyDescent="0.25">
      <c r="A3274" s="344" t="s">
        <v>36070</v>
      </c>
      <c r="B3274" s="345" t="s">
        <v>36071</v>
      </c>
      <c r="C3274" s="346" t="s">
        <v>8</v>
      </c>
      <c r="D3274" s="347">
        <v>194.79</v>
      </c>
    </row>
    <row r="3275" spans="1:4" s="326" customFormat="1" ht="15.6" customHeight="1" x14ac:dyDescent="0.25">
      <c r="A3275" s="344" t="s">
        <v>36072</v>
      </c>
      <c r="B3275" s="345" t="s">
        <v>36073</v>
      </c>
      <c r="C3275" s="346" t="s">
        <v>8</v>
      </c>
      <c r="D3275" s="347">
        <v>202.64</v>
      </c>
    </row>
    <row r="3276" spans="1:4" s="326" customFormat="1" ht="15.6" customHeight="1" x14ac:dyDescent="0.25">
      <c r="A3276" s="344" t="s">
        <v>36074</v>
      </c>
      <c r="B3276" s="345" t="s">
        <v>36075</v>
      </c>
      <c r="C3276" s="346" t="s">
        <v>8</v>
      </c>
      <c r="D3276" s="347">
        <v>300.14</v>
      </c>
    </row>
    <row r="3277" spans="1:4" s="326" customFormat="1" ht="15.6" customHeight="1" x14ac:dyDescent="0.25">
      <c r="A3277" s="344" t="s">
        <v>36076</v>
      </c>
      <c r="B3277" s="345" t="s">
        <v>36077</v>
      </c>
      <c r="C3277" s="346" t="s">
        <v>8</v>
      </c>
      <c r="D3277" s="347">
        <v>312.91000000000003</v>
      </c>
    </row>
    <row r="3278" spans="1:4" s="326" customFormat="1" ht="15.6" customHeight="1" x14ac:dyDescent="0.25">
      <c r="A3278" s="344" t="s">
        <v>36078</v>
      </c>
      <c r="B3278" s="345" t="s">
        <v>36079</v>
      </c>
      <c r="C3278" s="346" t="s">
        <v>8</v>
      </c>
      <c r="D3278" s="347">
        <v>650.05999999999995</v>
      </c>
    </row>
    <row r="3279" spans="1:4" s="326" customFormat="1" ht="15.6" customHeight="1" x14ac:dyDescent="0.25">
      <c r="A3279" s="344" t="s">
        <v>36080</v>
      </c>
      <c r="B3279" s="345" t="s">
        <v>36081</v>
      </c>
      <c r="C3279" s="346" t="s">
        <v>8</v>
      </c>
      <c r="D3279" s="347">
        <v>197.89</v>
      </c>
    </row>
    <row r="3280" spans="1:4" s="326" customFormat="1" ht="15.6" customHeight="1" x14ac:dyDescent="0.25">
      <c r="A3280" s="344" t="s">
        <v>36082</v>
      </c>
      <c r="B3280" s="345" t="s">
        <v>36083</v>
      </c>
      <c r="C3280" s="346" t="s">
        <v>8</v>
      </c>
      <c r="D3280" s="347">
        <v>204.93</v>
      </c>
    </row>
    <row r="3281" spans="1:4" s="326" customFormat="1" ht="15.6" customHeight="1" x14ac:dyDescent="0.25">
      <c r="A3281" s="344" t="s">
        <v>36084</v>
      </c>
      <c r="B3281" s="345" t="s">
        <v>36085</v>
      </c>
      <c r="C3281" s="346" t="s">
        <v>8</v>
      </c>
      <c r="D3281" s="347">
        <v>224.85</v>
      </c>
    </row>
    <row r="3282" spans="1:4" s="326" customFormat="1" ht="15.6" customHeight="1" x14ac:dyDescent="0.25">
      <c r="A3282" s="344" t="s">
        <v>36086</v>
      </c>
      <c r="B3282" s="345" t="s">
        <v>36087</v>
      </c>
      <c r="C3282" s="346" t="s">
        <v>8</v>
      </c>
      <c r="D3282" s="347">
        <v>288.73</v>
      </c>
    </row>
    <row r="3283" spans="1:4" s="326" customFormat="1" ht="15.6" customHeight="1" x14ac:dyDescent="0.25">
      <c r="A3283" s="344" t="s">
        <v>36088</v>
      </c>
      <c r="B3283" s="345" t="s">
        <v>36089</v>
      </c>
      <c r="C3283" s="346" t="s">
        <v>8</v>
      </c>
      <c r="D3283" s="347">
        <v>477.04</v>
      </c>
    </row>
    <row r="3284" spans="1:4" s="326" customFormat="1" ht="15.6" customHeight="1" x14ac:dyDescent="0.25">
      <c r="A3284" s="344" t="s">
        <v>36090</v>
      </c>
      <c r="B3284" s="345" t="s">
        <v>36091</v>
      </c>
      <c r="C3284" s="346" t="s">
        <v>8</v>
      </c>
      <c r="D3284" s="347">
        <v>202.53</v>
      </c>
    </row>
    <row r="3285" spans="1:4" s="326" customFormat="1" ht="15.6" customHeight="1" x14ac:dyDescent="0.25">
      <c r="A3285" s="344" t="s">
        <v>36092</v>
      </c>
      <c r="B3285" s="345" t="s">
        <v>36093</v>
      </c>
      <c r="C3285" s="346" t="s">
        <v>8</v>
      </c>
      <c r="D3285" s="347">
        <v>244.78</v>
      </c>
    </row>
    <row r="3286" spans="1:4" s="326" customFormat="1" ht="15.6" customHeight="1" x14ac:dyDescent="0.25">
      <c r="A3286" s="344" t="s">
        <v>36094</v>
      </c>
      <c r="B3286" s="345" t="s">
        <v>36095</v>
      </c>
      <c r="C3286" s="346" t="s">
        <v>8</v>
      </c>
      <c r="D3286" s="347">
        <v>269.08</v>
      </c>
    </row>
    <row r="3287" spans="1:4" s="326" customFormat="1" ht="15.6" customHeight="1" x14ac:dyDescent="0.25">
      <c r="A3287" s="344" t="s">
        <v>36096</v>
      </c>
      <c r="B3287" s="345" t="s">
        <v>36097</v>
      </c>
      <c r="C3287" s="346" t="s">
        <v>8</v>
      </c>
      <c r="D3287" s="347">
        <v>328.34</v>
      </c>
    </row>
    <row r="3288" spans="1:4" s="326" customFormat="1" ht="15.6" customHeight="1" x14ac:dyDescent="0.25">
      <c r="A3288" s="344" t="s">
        <v>36098</v>
      </c>
      <c r="B3288" s="345" t="s">
        <v>36099</v>
      </c>
      <c r="C3288" s="346" t="s">
        <v>8</v>
      </c>
      <c r="D3288" s="347">
        <v>364.65</v>
      </c>
    </row>
    <row r="3289" spans="1:4" s="326" customFormat="1" ht="15.6" customHeight="1" x14ac:dyDescent="0.25">
      <c r="A3289" s="344" t="s">
        <v>36100</v>
      </c>
      <c r="B3289" s="345" t="s">
        <v>36101</v>
      </c>
      <c r="C3289" s="346" t="s">
        <v>8</v>
      </c>
      <c r="D3289" s="347">
        <v>896.5</v>
      </c>
    </row>
    <row r="3290" spans="1:4" s="326" customFormat="1" ht="15.6" customHeight="1" x14ac:dyDescent="0.25">
      <c r="A3290" s="344" t="s">
        <v>36102</v>
      </c>
      <c r="B3290" s="345" t="s">
        <v>36103</v>
      </c>
      <c r="C3290" s="346" t="s">
        <v>8</v>
      </c>
      <c r="D3290" s="347">
        <v>174.03</v>
      </c>
    </row>
    <row r="3291" spans="1:4" s="326" customFormat="1" ht="15.6" customHeight="1" x14ac:dyDescent="0.25">
      <c r="A3291" s="344" t="s">
        <v>36104</v>
      </c>
      <c r="B3291" s="345" t="s">
        <v>36105</v>
      </c>
      <c r="C3291" s="346" t="s">
        <v>8</v>
      </c>
      <c r="D3291" s="347">
        <v>539.94000000000005</v>
      </c>
    </row>
    <row r="3292" spans="1:4" s="326" customFormat="1" ht="15.6" customHeight="1" x14ac:dyDescent="0.25">
      <c r="A3292" s="344" t="s">
        <v>36106</v>
      </c>
      <c r="B3292" s="345" t="s">
        <v>36107</v>
      </c>
      <c r="C3292" s="346" t="s">
        <v>8</v>
      </c>
      <c r="D3292" s="347">
        <v>168.28</v>
      </c>
    </row>
    <row r="3293" spans="1:4" s="326" customFormat="1" ht="15.6" customHeight="1" x14ac:dyDescent="0.25">
      <c r="A3293" s="344" t="s">
        <v>36108</v>
      </c>
      <c r="B3293" s="345" t="s">
        <v>36109</v>
      </c>
      <c r="C3293" s="346" t="s">
        <v>8</v>
      </c>
      <c r="D3293" s="347">
        <v>189.26</v>
      </c>
    </row>
    <row r="3294" spans="1:4" s="326" customFormat="1" ht="15.6" customHeight="1" x14ac:dyDescent="0.25">
      <c r="A3294" s="344" t="s">
        <v>36110</v>
      </c>
      <c r="B3294" s="345" t="s">
        <v>36111</v>
      </c>
      <c r="C3294" s="346" t="s">
        <v>8</v>
      </c>
      <c r="D3294" s="347">
        <v>260.73</v>
      </c>
    </row>
    <row r="3295" spans="1:4" s="326" customFormat="1" ht="15.6" customHeight="1" x14ac:dyDescent="0.25">
      <c r="A3295" s="344" t="s">
        <v>36112</v>
      </c>
      <c r="B3295" s="345" t="s">
        <v>36113</v>
      </c>
      <c r="C3295" s="346" t="s">
        <v>8</v>
      </c>
      <c r="D3295" s="347">
        <v>242.2</v>
      </c>
    </row>
    <row r="3296" spans="1:4" s="326" customFormat="1" ht="15.6" customHeight="1" x14ac:dyDescent="0.25">
      <c r="A3296" s="344" t="s">
        <v>36114</v>
      </c>
      <c r="B3296" s="345" t="s">
        <v>36115</v>
      </c>
      <c r="C3296" s="346" t="s">
        <v>8</v>
      </c>
      <c r="D3296" s="347">
        <v>527.26</v>
      </c>
    </row>
    <row r="3297" spans="1:4" s="326" customFormat="1" ht="15.6" customHeight="1" x14ac:dyDescent="0.25">
      <c r="A3297" s="344" t="s">
        <v>36116</v>
      </c>
      <c r="B3297" s="345" t="s">
        <v>36117</v>
      </c>
      <c r="C3297" s="346" t="s">
        <v>8</v>
      </c>
      <c r="D3297" s="347">
        <v>520.84</v>
      </c>
    </row>
    <row r="3298" spans="1:4" s="326" customFormat="1" ht="15.6" customHeight="1" x14ac:dyDescent="0.25">
      <c r="A3298" s="344" t="s">
        <v>36118</v>
      </c>
      <c r="B3298" s="345" t="s">
        <v>36119</v>
      </c>
      <c r="C3298" s="346" t="s">
        <v>8</v>
      </c>
      <c r="D3298" s="347">
        <v>554.04</v>
      </c>
    </row>
    <row r="3299" spans="1:4" s="326" customFormat="1" ht="15.6" customHeight="1" x14ac:dyDescent="0.25">
      <c r="A3299" s="344" t="s">
        <v>36120</v>
      </c>
      <c r="B3299" s="345" t="s">
        <v>36121</v>
      </c>
      <c r="C3299" s="346" t="s">
        <v>8</v>
      </c>
      <c r="D3299" s="347">
        <v>491.29</v>
      </c>
    </row>
    <row r="3300" spans="1:4" s="326" customFormat="1" ht="15.6" customHeight="1" x14ac:dyDescent="0.25">
      <c r="A3300" s="344" t="s">
        <v>36122</v>
      </c>
      <c r="B3300" s="345" t="s">
        <v>36123</v>
      </c>
      <c r="C3300" s="346" t="s">
        <v>8</v>
      </c>
      <c r="D3300" s="347">
        <v>571.16999999999996</v>
      </c>
    </row>
    <row r="3301" spans="1:4" s="326" customFormat="1" ht="15.6" customHeight="1" x14ac:dyDescent="0.25">
      <c r="A3301" s="344" t="s">
        <v>36124</v>
      </c>
      <c r="B3301" s="345" t="s">
        <v>36125</v>
      </c>
      <c r="C3301" s="346" t="s">
        <v>8</v>
      </c>
      <c r="D3301" s="347">
        <v>1206.3900000000001</v>
      </c>
    </row>
    <row r="3302" spans="1:4" s="326" customFormat="1" ht="15.6" customHeight="1" x14ac:dyDescent="0.25">
      <c r="A3302" s="344" t="s">
        <v>36126</v>
      </c>
      <c r="B3302" s="345" t="s">
        <v>36127</v>
      </c>
      <c r="C3302" s="346" t="s">
        <v>8</v>
      </c>
      <c r="D3302" s="347">
        <v>497.39</v>
      </c>
    </row>
    <row r="3303" spans="1:4" s="326" customFormat="1" ht="15.6" customHeight="1" x14ac:dyDescent="0.25">
      <c r="A3303" s="344" t="s">
        <v>36128</v>
      </c>
      <c r="B3303" s="345" t="s">
        <v>36129</v>
      </c>
      <c r="C3303" s="346" t="s">
        <v>8</v>
      </c>
      <c r="D3303" s="347">
        <v>749.74</v>
      </c>
    </row>
    <row r="3304" spans="1:4" s="326" customFormat="1" ht="15.6" customHeight="1" x14ac:dyDescent="0.25">
      <c r="A3304" s="344" t="s">
        <v>36130</v>
      </c>
      <c r="B3304" s="345" t="s">
        <v>36131</v>
      </c>
      <c r="C3304" s="346" t="s">
        <v>8</v>
      </c>
      <c r="D3304" s="347">
        <v>1181.07</v>
      </c>
    </row>
    <row r="3305" spans="1:4" s="326" customFormat="1" ht="15.6" customHeight="1" x14ac:dyDescent="0.25">
      <c r="A3305" s="344" t="s">
        <v>36132</v>
      </c>
      <c r="B3305" s="345" t="s">
        <v>36133</v>
      </c>
      <c r="C3305" s="346" t="s">
        <v>8</v>
      </c>
      <c r="D3305" s="347">
        <v>1445.13</v>
      </c>
    </row>
    <row r="3306" spans="1:4" s="326" customFormat="1" ht="15.6" customHeight="1" x14ac:dyDescent="0.25">
      <c r="A3306" s="344" t="s">
        <v>36134</v>
      </c>
      <c r="B3306" s="345" t="s">
        <v>36135</v>
      </c>
      <c r="C3306" s="346" t="s">
        <v>8</v>
      </c>
      <c r="D3306" s="347">
        <v>2905.75</v>
      </c>
    </row>
    <row r="3307" spans="1:4" s="326" customFormat="1" ht="15.6" customHeight="1" x14ac:dyDescent="0.25">
      <c r="A3307" s="344" t="s">
        <v>36136</v>
      </c>
      <c r="B3307" s="345" t="s">
        <v>36137</v>
      </c>
      <c r="C3307" s="346" t="s">
        <v>8</v>
      </c>
      <c r="D3307" s="347">
        <v>241.1</v>
      </c>
    </row>
    <row r="3308" spans="1:4" s="326" customFormat="1" ht="15.6" customHeight="1" x14ac:dyDescent="0.25">
      <c r="A3308" s="344" t="s">
        <v>36138</v>
      </c>
      <c r="B3308" s="345" t="s">
        <v>36139</v>
      </c>
      <c r="C3308" s="346" t="s">
        <v>8</v>
      </c>
      <c r="D3308" s="347">
        <v>313.70999999999998</v>
      </c>
    </row>
    <row r="3309" spans="1:4" s="326" customFormat="1" ht="15.6" customHeight="1" x14ac:dyDescent="0.25">
      <c r="A3309" s="344" t="s">
        <v>36140</v>
      </c>
      <c r="B3309" s="345" t="s">
        <v>36141</v>
      </c>
      <c r="C3309" s="346" t="s">
        <v>8</v>
      </c>
      <c r="D3309" s="347">
        <v>603.54</v>
      </c>
    </row>
    <row r="3310" spans="1:4" s="326" customFormat="1" ht="15.6" customHeight="1" x14ac:dyDescent="0.25">
      <c r="A3310" s="344" t="s">
        <v>36142</v>
      </c>
      <c r="B3310" s="345" t="s">
        <v>36143</v>
      </c>
      <c r="C3310" s="346" t="s">
        <v>8</v>
      </c>
      <c r="D3310" s="347">
        <v>595.52</v>
      </c>
    </row>
    <row r="3311" spans="1:4" s="326" customFormat="1" ht="15.6" customHeight="1" x14ac:dyDescent="0.25">
      <c r="A3311" s="344" t="s">
        <v>36144</v>
      </c>
      <c r="B3311" s="345" t="s">
        <v>36145</v>
      </c>
      <c r="C3311" s="346" t="s">
        <v>8</v>
      </c>
      <c r="D3311" s="347">
        <v>695.33</v>
      </c>
    </row>
    <row r="3312" spans="1:4" s="326" customFormat="1" ht="15.6" customHeight="1" x14ac:dyDescent="0.25">
      <c r="A3312" s="344" t="s">
        <v>36146</v>
      </c>
      <c r="B3312" s="345" t="s">
        <v>36147</v>
      </c>
      <c r="C3312" s="346" t="s">
        <v>8</v>
      </c>
      <c r="D3312" s="347">
        <v>299.33999999999997</v>
      </c>
    </row>
    <row r="3313" spans="1:4" s="326" customFormat="1" ht="15.6" customHeight="1" x14ac:dyDescent="0.25">
      <c r="A3313" s="344" t="s">
        <v>36148</v>
      </c>
      <c r="B3313" s="345" t="s">
        <v>36149</v>
      </c>
      <c r="C3313" s="346" t="s">
        <v>8</v>
      </c>
      <c r="D3313" s="347">
        <v>596.85</v>
      </c>
    </row>
    <row r="3314" spans="1:4" s="326" customFormat="1" ht="15.6" customHeight="1" x14ac:dyDescent="0.25">
      <c r="A3314" s="344" t="s">
        <v>36150</v>
      </c>
      <c r="B3314" s="345" t="s">
        <v>36151</v>
      </c>
      <c r="C3314" s="346" t="s">
        <v>8</v>
      </c>
      <c r="D3314" s="347">
        <v>538.98</v>
      </c>
    </row>
    <row r="3315" spans="1:4" s="326" customFormat="1" ht="15.6" customHeight="1" x14ac:dyDescent="0.25">
      <c r="A3315" s="344" t="s">
        <v>36152</v>
      </c>
      <c r="B3315" s="345" t="s">
        <v>36153</v>
      </c>
      <c r="C3315" s="346" t="s">
        <v>8</v>
      </c>
      <c r="D3315" s="347">
        <v>793.2</v>
      </c>
    </row>
    <row r="3316" spans="1:4" s="326" customFormat="1" ht="15.6" customHeight="1" x14ac:dyDescent="0.25">
      <c r="A3316" s="344" t="s">
        <v>36154</v>
      </c>
      <c r="B3316" s="345" t="s">
        <v>36155</v>
      </c>
      <c r="C3316" s="346" t="s">
        <v>8</v>
      </c>
      <c r="D3316" s="347">
        <v>1312.53</v>
      </c>
    </row>
    <row r="3317" spans="1:4" s="326" customFormat="1" ht="15.6" customHeight="1" x14ac:dyDescent="0.25">
      <c r="A3317" s="344" t="s">
        <v>36156</v>
      </c>
      <c r="B3317" s="345" t="s">
        <v>36157</v>
      </c>
      <c r="C3317" s="346" t="s">
        <v>8</v>
      </c>
      <c r="D3317" s="347">
        <v>2997.95</v>
      </c>
    </row>
    <row r="3318" spans="1:4" s="326" customFormat="1" ht="15.6" customHeight="1" x14ac:dyDescent="0.25">
      <c r="A3318" s="344" t="s">
        <v>36158</v>
      </c>
      <c r="B3318" s="345" t="s">
        <v>36159</v>
      </c>
      <c r="C3318" s="346"/>
      <c r="D3318" s="347"/>
    </row>
    <row r="3319" spans="1:4" s="326" customFormat="1" ht="15.6" customHeight="1" x14ac:dyDescent="0.25">
      <c r="A3319" s="344" t="s">
        <v>36160</v>
      </c>
      <c r="B3319" s="345" t="s">
        <v>36161</v>
      </c>
      <c r="C3319" s="346" t="s">
        <v>14</v>
      </c>
      <c r="D3319" s="347">
        <v>16.46</v>
      </c>
    </row>
    <row r="3320" spans="1:4" s="326" customFormat="1" ht="15.6" customHeight="1" x14ac:dyDescent="0.25">
      <c r="A3320" s="344" t="s">
        <v>36162</v>
      </c>
      <c r="B3320" s="345" t="s">
        <v>36163</v>
      </c>
      <c r="C3320" s="346" t="s">
        <v>14</v>
      </c>
      <c r="D3320" s="347">
        <v>19.079999999999998</v>
      </c>
    </row>
    <row r="3321" spans="1:4" s="326" customFormat="1" ht="15.6" customHeight="1" x14ac:dyDescent="0.25">
      <c r="A3321" s="344" t="s">
        <v>36164</v>
      </c>
      <c r="B3321" s="345" t="s">
        <v>36165</v>
      </c>
      <c r="C3321" s="346" t="s">
        <v>14</v>
      </c>
      <c r="D3321" s="347">
        <v>22.6</v>
      </c>
    </row>
    <row r="3322" spans="1:4" s="326" customFormat="1" ht="15.6" customHeight="1" x14ac:dyDescent="0.25">
      <c r="A3322" s="344" t="s">
        <v>36166</v>
      </c>
      <c r="B3322" s="345" t="s">
        <v>36167</v>
      </c>
      <c r="C3322" s="346" t="s">
        <v>14</v>
      </c>
      <c r="D3322" s="347">
        <v>30.85</v>
      </c>
    </row>
    <row r="3323" spans="1:4" s="326" customFormat="1" ht="15.6" customHeight="1" x14ac:dyDescent="0.25">
      <c r="A3323" s="344" t="s">
        <v>36168</v>
      </c>
      <c r="B3323" s="345" t="s">
        <v>36169</v>
      </c>
      <c r="C3323" s="346" t="s">
        <v>14</v>
      </c>
      <c r="D3323" s="347">
        <v>36.799999999999997</v>
      </c>
    </row>
    <row r="3324" spans="1:4" s="326" customFormat="1" ht="15.6" customHeight="1" x14ac:dyDescent="0.25">
      <c r="A3324" s="344" t="s">
        <v>36170</v>
      </c>
      <c r="B3324" s="345" t="s">
        <v>36171</v>
      </c>
      <c r="C3324" s="346" t="s">
        <v>14</v>
      </c>
      <c r="D3324" s="347">
        <v>43.54</v>
      </c>
    </row>
    <row r="3325" spans="1:4" s="326" customFormat="1" ht="15.6" customHeight="1" x14ac:dyDescent="0.25">
      <c r="A3325" s="344" t="s">
        <v>36172</v>
      </c>
      <c r="B3325" s="345" t="s">
        <v>36173</v>
      </c>
      <c r="C3325" s="346" t="s">
        <v>14</v>
      </c>
      <c r="D3325" s="347">
        <v>49.95</v>
      </c>
    </row>
    <row r="3326" spans="1:4" s="326" customFormat="1" ht="15.6" customHeight="1" x14ac:dyDescent="0.25">
      <c r="A3326" s="344" t="s">
        <v>36174</v>
      </c>
      <c r="B3326" s="345" t="s">
        <v>36175</v>
      </c>
      <c r="C3326" s="346"/>
      <c r="D3326" s="347"/>
    </row>
    <row r="3327" spans="1:4" s="326" customFormat="1" ht="15.6" customHeight="1" x14ac:dyDescent="0.25">
      <c r="A3327" s="344" t="s">
        <v>36176</v>
      </c>
      <c r="B3327" s="345" t="s">
        <v>36177</v>
      </c>
      <c r="C3327" s="346" t="s">
        <v>14</v>
      </c>
      <c r="D3327" s="347">
        <v>61.34</v>
      </c>
    </row>
    <row r="3328" spans="1:4" s="326" customFormat="1" ht="15.6" customHeight="1" x14ac:dyDescent="0.25">
      <c r="A3328" s="344" t="s">
        <v>36178</v>
      </c>
      <c r="B3328" s="345" t="s">
        <v>36179</v>
      </c>
      <c r="C3328" s="346" t="s">
        <v>14</v>
      </c>
      <c r="D3328" s="347">
        <v>83.78</v>
      </c>
    </row>
    <row r="3329" spans="1:4" s="326" customFormat="1" ht="15.6" customHeight="1" x14ac:dyDescent="0.25">
      <c r="A3329" s="344" t="s">
        <v>36180</v>
      </c>
      <c r="B3329" s="345" t="s">
        <v>36181</v>
      </c>
      <c r="C3329" s="346" t="s">
        <v>14</v>
      </c>
      <c r="D3329" s="347">
        <v>94.84</v>
      </c>
    </row>
    <row r="3330" spans="1:4" s="326" customFormat="1" ht="15.6" customHeight="1" x14ac:dyDescent="0.25">
      <c r="A3330" s="344" t="s">
        <v>36182</v>
      </c>
      <c r="B3330" s="345" t="s">
        <v>36183</v>
      </c>
      <c r="C3330" s="346" t="s">
        <v>14</v>
      </c>
      <c r="D3330" s="347">
        <v>113.83</v>
      </c>
    </row>
    <row r="3331" spans="1:4" s="326" customFormat="1" ht="15.6" customHeight="1" x14ac:dyDescent="0.25">
      <c r="A3331" s="344" t="s">
        <v>36184</v>
      </c>
      <c r="B3331" s="345" t="s">
        <v>36185</v>
      </c>
      <c r="C3331" s="346" t="s">
        <v>14</v>
      </c>
      <c r="D3331" s="347">
        <v>138.78</v>
      </c>
    </row>
    <row r="3332" spans="1:4" s="326" customFormat="1" ht="15.6" customHeight="1" x14ac:dyDescent="0.25">
      <c r="A3332" s="344" t="s">
        <v>36186</v>
      </c>
      <c r="B3332" s="345" t="s">
        <v>36187</v>
      </c>
      <c r="C3332" s="346" t="s">
        <v>14</v>
      </c>
      <c r="D3332" s="347">
        <v>156.19</v>
      </c>
    </row>
    <row r="3333" spans="1:4" s="326" customFormat="1" ht="15.6" customHeight="1" x14ac:dyDescent="0.25">
      <c r="A3333" s="344" t="s">
        <v>36188</v>
      </c>
      <c r="B3333" s="345" t="s">
        <v>36189</v>
      </c>
      <c r="C3333" s="346" t="s">
        <v>14</v>
      </c>
      <c r="D3333" s="347">
        <v>169.9</v>
      </c>
    </row>
    <row r="3334" spans="1:4" s="326" customFormat="1" ht="15.6" customHeight="1" x14ac:dyDescent="0.25">
      <c r="A3334" s="344" t="s">
        <v>36190</v>
      </c>
      <c r="B3334" s="345" t="s">
        <v>36191</v>
      </c>
      <c r="C3334" s="346" t="s">
        <v>14</v>
      </c>
      <c r="D3334" s="347">
        <v>181.83</v>
      </c>
    </row>
    <row r="3335" spans="1:4" s="326" customFormat="1" ht="15.6" customHeight="1" x14ac:dyDescent="0.25">
      <c r="A3335" s="344" t="s">
        <v>36192</v>
      </c>
      <c r="B3335" s="345" t="s">
        <v>36193</v>
      </c>
      <c r="C3335" s="346" t="s">
        <v>14</v>
      </c>
      <c r="D3335" s="347">
        <v>213.14</v>
      </c>
    </row>
    <row r="3336" spans="1:4" s="326" customFormat="1" ht="15.6" customHeight="1" x14ac:dyDescent="0.25">
      <c r="A3336" s="344" t="s">
        <v>36194</v>
      </c>
      <c r="B3336" s="345" t="s">
        <v>36195</v>
      </c>
      <c r="C3336" s="346" t="s">
        <v>14</v>
      </c>
      <c r="D3336" s="347">
        <v>232.67</v>
      </c>
    </row>
    <row r="3337" spans="1:4" s="326" customFormat="1" ht="15.6" customHeight="1" x14ac:dyDescent="0.25">
      <c r="A3337" s="344" t="s">
        <v>36196</v>
      </c>
      <c r="B3337" s="345" t="s">
        <v>36197</v>
      </c>
      <c r="C3337" s="346" t="s">
        <v>14</v>
      </c>
      <c r="D3337" s="347">
        <v>257.52</v>
      </c>
    </row>
    <row r="3338" spans="1:4" s="326" customFormat="1" ht="15.6" customHeight="1" x14ac:dyDescent="0.25">
      <c r="A3338" s="344" t="s">
        <v>36198</v>
      </c>
      <c r="B3338" s="345" t="s">
        <v>36199</v>
      </c>
      <c r="C3338" s="346"/>
      <c r="D3338" s="347"/>
    </row>
    <row r="3339" spans="1:4" s="326" customFormat="1" ht="15.6" customHeight="1" x14ac:dyDescent="0.25">
      <c r="A3339" s="344" t="s">
        <v>36200</v>
      </c>
      <c r="B3339" s="345" t="s">
        <v>36201</v>
      </c>
      <c r="C3339" s="346" t="s">
        <v>14</v>
      </c>
      <c r="D3339" s="347">
        <v>44.59</v>
      </c>
    </row>
    <row r="3340" spans="1:4" s="326" customFormat="1" ht="15.6" customHeight="1" x14ac:dyDescent="0.25">
      <c r="A3340" s="344" t="s">
        <v>36202</v>
      </c>
      <c r="B3340" s="345" t="s">
        <v>36203</v>
      </c>
      <c r="C3340" s="346" t="s">
        <v>14</v>
      </c>
      <c r="D3340" s="347">
        <v>51.62</v>
      </c>
    </row>
    <row r="3341" spans="1:4" s="326" customFormat="1" ht="15.6" customHeight="1" x14ac:dyDescent="0.25">
      <c r="A3341" s="344" t="s">
        <v>36204</v>
      </c>
      <c r="B3341" s="345" t="s">
        <v>36205</v>
      </c>
      <c r="C3341" s="346" t="s">
        <v>14</v>
      </c>
      <c r="D3341" s="347">
        <v>56.7</v>
      </c>
    </row>
    <row r="3342" spans="1:4" s="326" customFormat="1" ht="15.6" customHeight="1" x14ac:dyDescent="0.25">
      <c r="A3342" s="344" t="s">
        <v>36206</v>
      </c>
      <c r="B3342" s="345" t="s">
        <v>36207</v>
      </c>
      <c r="C3342" s="346" t="s">
        <v>14</v>
      </c>
      <c r="D3342" s="347">
        <v>121.91</v>
      </c>
    </row>
    <row r="3343" spans="1:4" s="326" customFormat="1" ht="15.6" customHeight="1" x14ac:dyDescent="0.25">
      <c r="A3343" s="344" t="s">
        <v>36208</v>
      </c>
      <c r="B3343" s="345" t="s">
        <v>36209</v>
      </c>
      <c r="C3343" s="346" t="s">
        <v>8</v>
      </c>
      <c r="D3343" s="347">
        <v>20.38</v>
      </c>
    </row>
    <row r="3344" spans="1:4" s="326" customFormat="1" ht="15.6" customHeight="1" x14ac:dyDescent="0.25">
      <c r="A3344" s="344" t="s">
        <v>36210</v>
      </c>
      <c r="B3344" s="345" t="s">
        <v>36211</v>
      </c>
      <c r="C3344" s="346" t="s">
        <v>8</v>
      </c>
      <c r="D3344" s="347">
        <v>25.8</v>
      </c>
    </row>
    <row r="3345" spans="1:4" s="326" customFormat="1" ht="15.6" customHeight="1" x14ac:dyDescent="0.25">
      <c r="A3345" s="344" t="s">
        <v>36212</v>
      </c>
      <c r="B3345" s="345" t="s">
        <v>36213</v>
      </c>
      <c r="C3345" s="346" t="s">
        <v>8</v>
      </c>
      <c r="D3345" s="347">
        <v>31.71</v>
      </c>
    </row>
    <row r="3346" spans="1:4" s="326" customFormat="1" ht="15.6" customHeight="1" x14ac:dyDescent="0.25">
      <c r="A3346" s="344" t="s">
        <v>36214</v>
      </c>
      <c r="B3346" s="345" t="s">
        <v>36215</v>
      </c>
      <c r="C3346" s="346" t="s">
        <v>8</v>
      </c>
      <c r="D3346" s="347">
        <v>34.78</v>
      </c>
    </row>
    <row r="3347" spans="1:4" s="326" customFormat="1" ht="15.6" customHeight="1" x14ac:dyDescent="0.25">
      <c r="A3347" s="344" t="s">
        <v>36216</v>
      </c>
      <c r="B3347" s="345" t="s">
        <v>36217</v>
      </c>
      <c r="C3347" s="346" t="s">
        <v>8</v>
      </c>
      <c r="D3347" s="347">
        <v>20.82</v>
      </c>
    </row>
    <row r="3348" spans="1:4" s="326" customFormat="1" ht="15.6" customHeight="1" x14ac:dyDescent="0.25">
      <c r="A3348" s="344" t="s">
        <v>36218</v>
      </c>
      <c r="B3348" s="345" t="s">
        <v>36219</v>
      </c>
      <c r="C3348" s="346" t="s">
        <v>8</v>
      </c>
      <c r="D3348" s="347">
        <v>24.37</v>
      </c>
    </row>
    <row r="3349" spans="1:4" s="326" customFormat="1" ht="15.6" customHeight="1" x14ac:dyDescent="0.25">
      <c r="A3349" s="344" t="s">
        <v>36220</v>
      </c>
      <c r="B3349" s="345" t="s">
        <v>36221</v>
      </c>
      <c r="C3349" s="346" t="s">
        <v>8</v>
      </c>
      <c r="D3349" s="347">
        <v>34.47</v>
      </c>
    </row>
    <row r="3350" spans="1:4" s="326" customFormat="1" ht="15.6" customHeight="1" x14ac:dyDescent="0.25">
      <c r="A3350" s="344" t="s">
        <v>36222</v>
      </c>
      <c r="B3350" s="345" t="s">
        <v>36223</v>
      </c>
      <c r="C3350" s="346" t="s">
        <v>8</v>
      </c>
      <c r="D3350" s="347">
        <v>56.94</v>
      </c>
    </row>
    <row r="3351" spans="1:4" s="326" customFormat="1" ht="15.6" customHeight="1" x14ac:dyDescent="0.25">
      <c r="A3351" s="344" t="s">
        <v>36224</v>
      </c>
      <c r="B3351" s="345" t="s">
        <v>36225</v>
      </c>
      <c r="C3351" s="346" t="s">
        <v>8</v>
      </c>
      <c r="D3351" s="347">
        <v>23.36</v>
      </c>
    </row>
    <row r="3352" spans="1:4" s="326" customFormat="1" ht="15.6" customHeight="1" x14ac:dyDescent="0.25">
      <c r="A3352" s="344" t="s">
        <v>36226</v>
      </c>
      <c r="B3352" s="345" t="s">
        <v>36227</v>
      </c>
      <c r="C3352" s="346" t="s">
        <v>8</v>
      </c>
      <c r="D3352" s="347">
        <v>27.12</v>
      </c>
    </row>
    <row r="3353" spans="1:4" s="326" customFormat="1" ht="15.6" customHeight="1" x14ac:dyDescent="0.25">
      <c r="A3353" s="344" t="s">
        <v>36228</v>
      </c>
      <c r="B3353" s="345" t="s">
        <v>36229</v>
      </c>
      <c r="C3353" s="346" t="s">
        <v>8</v>
      </c>
      <c r="D3353" s="347">
        <v>35.130000000000003</v>
      </c>
    </row>
    <row r="3354" spans="1:4" s="326" customFormat="1" ht="15.6" customHeight="1" x14ac:dyDescent="0.25">
      <c r="A3354" s="344" t="s">
        <v>36230</v>
      </c>
      <c r="B3354" s="345" t="s">
        <v>36231</v>
      </c>
      <c r="C3354" s="346" t="s">
        <v>8</v>
      </c>
      <c r="D3354" s="347">
        <v>47.85</v>
      </c>
    </row>
    <row r="3355" spans="1:4" s="326" customFormat="1" ht="15.6" customHeight="1" x14ac:dyDescent="0.25">
      <c r="A3355" s="344" t="s">
        <v>36232</v>
      </c>
      <c r="B3355" s="345" t="s">
        <v>36233</v>
      </c>
      <c r="C3355" s="346" t="s">
        <v>8</v>
      </c>
      <c r="D3355" s="347">
        <v>19.54</v>
      </c>
    </row>
    <row r="3356" spans="1:4" s="326" customFormat="1" ht="15.6" customHeight="1" x14ac:dyDescent="0.25">
      <c r="A3356" s="344" t="s">
        <v>36234</v>
      </c>
      <c r="B3356" s="345" t="s">
        <v>36235</v>
      </c>
      <c r="C3356" s="346" t="s">
        <v>8</v>
      </c>
      <c r="D3356" s="347">
        <v>30.72</v>
      </c>
    </row>
    <row r="3357" spans="1:4" s="326" customFormat="1" ht="15.6" customHeight="1" x14ac:dyDescent="0.25">
      <c r="A3357" s="344" t="s">
        <v>36236</v>
      </c>
      <c r="B3357" s="345" t="s">
        <v>36237</v>
      </c>
      <c r="C3357" s="346" t="s">
        <v>8</v>
      </c>
      <c r="D3357" s="347">
        <v>42.19</v>
      </c>
    </row>
    <row r="3358" spans="1:4" s="326" customFormat="1" ht="15.6" customHeight="1" x14ac:dyDescent="0.25">
      <c r="A3358" s="344" t="s">
        <v>36238</v>
      </c>
      <c r="B3358" s="345" t="s">
        <v>36239</v>
      </c>
      <c r="C3358" s="346" t="s">
        <v>8</v>
      </c>
      <c r="D3358" s="347">
        <v>40.79</v>
      </c>
    </row>
    <row r="3359" spans="1:4" s="326" customFormat="1" ht="15.6" customHeight="1" x14ac:dyDescent="0.25">
      <c r="A3359" s="344" t="s">
        <v>36240</v>
      </c>
      <c r="B3359" s="345" t="s">
        <v>36241</v>
      </c>
      <c r="C3359" s="346" t="s">
        <v>8</v>
      </c>
      <c r="D3359" s="347">
        <v>54.39</v>
      </c>
    </row>
    <row r="3360" spans="1:4" s="326" customFormat="1" ht="15.6" customHeight="1" x14ac:dyDescent="0.25">
      <c r="A3360" s="344" t="s">
        <v>36242</v>
      </c>
      <c r="B3360" s="345" t="s">
        <v>36243</v>
      </c>
      <c r="C3360" s="346" t="s">
        <v>8</v>
      </c>
      <c r="D3360" s="347">
        <v>88.53</v>
      </c>
    </row>
    <row r="3361" spans="1:4" s="326" customFormat="1" ht="15.6" customHeight="1" x14ac:dyDescent="0.25">
      <c r="A3361" s="344" t="s">
        <v>36244</v>
      </c>
      <c r="B3361" s="345" t="s">
        <v>36245</v>
      </c>
      <c r="C3361" s="346" t="s">
        <v>8</v>
      </c>
      <c r="D3361" s="347">
        <v>73.819999999999993</v>
      </c>
    </row>
    <row r="3362" spans="1:4" s="326" customFormat="1" ht="15.6" customHeight="1" x14ac:dyDescent="0.25">
      <c r="A3362" s="344" t="s">
        <v>36246</v>
      </c>
      <c r="B3362" s="345" t="s">
        <v>36247</v>
      </c>
      <c r="C3362" s="346" t="s">
        <v>8</v>
      </c>
      <c r="D3362" s="347">
        <v>189.35</v>
      </c>
    </row>
    <row r="3363" spans="1:4" s="326" customFormat="1" ht="15.6" customHeight="1" x14ac:dyDescent="0.25">
      <c r="A3363" s="344" t="s">
        <v>36248</v>
      </c>
      <c r="B3363" s="345" t="s">
        <v>36249</v>
      </c>
      <c r="C3363" s="346" t="s">
        <v>8</v>
      </c>
      <c r="D3363" s="347">
        <v>38.81</v>
      </c>
    </row>
    <row r="3364" spans="1:4" s="326" customFormat="1" ht="15.6" customHeight="1" x14ac:dyDescent="0.25">
      <c r="A3364" s="344" t="s">
        <v>36250</v>
      </c>
      <c r="B3364" s="345" t="s">
        <v>36251</v>
      </c>
      <c r="C3364" s="346" t="s">
        <v>8</v>
      </c>
      <c r="D3364" s="347">
        <v>46.44</v>
      </c>
    </row>
    <row r="3365" spans="1:4" s="326" customFormat="1" ht="15.6" customHeight="1" x14ac:dyDescent="0.25">
      <c r="A3365" s="344" t="s">
        <v>36252</v>
      </c>
      <c r="B3365" s="345" t="s">
        <v>36253</v>
      </c>
      <c r="C3365" s="346" t="s">
        <v>8</v>
      </c>
      <c r="D3365" s="347">
        <v>80.75</v>
      </c>
    </row>
    <row r="3366" spans="1:4" s="326" customFormat="1" ht="15.6" customHeight="1" x14ac:dyDescent="0.25">
      <c r="A3366" s="344" t="s">
        <v>36254</v>
      </c>
      <c r="B3366" s="345" t="s">
        <v>36255</v>
      </c>
      <c r="C3366" s="346" t="s">
        <v>8</v>
      </c>
      <c r="D3366" s="347">
        <v>43.18</v>
      </c>
    </row>
    <row r="3367" spans="1:4" s="326" customFormat="1" ht="15.6" customHeight="1" x14ac:dyDescent="0.25">
      <c r="A3367" s="344" t="s">
        <v>36256</v>
      </c>
      <c r="B3367" s="345" t="s">
        <v>36257</v>
      </c>
      <c r="C3367" s="346" t="s">
        <v>8</v>
      </c>
      <c r="D3367" s="347">
        <v>68.180000000000007</v>
      </c>
    </row>
    <row r="3368" spans="1:4" s="326" customFormat="1" ht="15.6" customHeight="1" x14ac:dyDescent="0.25">
      <c r="A3368" s="344" t="s">
        <v>36258</v>
      </c>
      <c r="B3368" s="345" t="s">
        <v>36259</v>
      </c>
      <c r="C3368" s="346" t="s">
        <v>8</v>
      </c>
      <c r="D3368" s="347">
        <v>66.709999999999994</v>
      </c>
    </row>
    <row r="3369" spans="1:4" s="326" customFormat="1" ht="15.6" customHeight="1" x14ac:dyDescent="0.25">
      <c r="A3369" s="344" t="s">
        <v>36260</v>
      </c>
      <c r="B3369" s="345" t="s">
        <v>36261</v>
      </c>
      <c r="C3369" s="346" t="s">
        <v>8</v>
      </c>
      <c r="D3369" s="347">
        <v>77.709999999999994</v>
      </c>
    </row>
    <row r="3370" spans="1:4" s="326" customFormat="1" ht="15.6" customHeight="1" x14ac:dyDescent="0.25">
      <c r="A3370" s="344" t="s">
        <v>36262</v>
      </c>
      <c r="B3370" s="345" t="s">
        <v>36263</v>
      </c>
      <c r="C3370" s="346" t="s">
        <v>8</v>
      </c>
      <c r="D3370" s="347">
        <v>105.64</v>
      </c>
    </row>
    <row r="3371" spans="1:4" s="326" customFormat="1" ht="15.6" customHeight="1" x14ac:dyDescent="0.25">
      <c r="A3371" s="344" t="s">
        <v>36264</v>
      </c>
      <c r="B3371" s="345" t="s">
        <v>36265</v>
      </c>
      <c r="C3371" s="346" t="s">
        <v>8</v>
      </c>
      <c r="D3371" s="347">
        <v>82.69</v>
      </c>
    </row>
    <row r="3372" spans="1:4" s="326" customFormat="1" ht="15.6" customHeight="1" x14ac:dyDescent="0.25">
      <c r="A3372" s="344" t="s">
        <v>36266</v>
      </c>
      <c r="B3372" s="345" t="s">
        <v>36267</v>
      </c>
      <c r="C3372" s="346" t="s">
        <v>8</v>
      </c>
      <c r="D3372" s="347">
        <v>65.55</v>
      </c>
    </row>
    <row r="3373" spans="1:4" s="326" customFormat="1" ht="15.6" customHeight="1" x14ac:dyDescent="0.25">
      <c r="A3373" s="344" t="s">
        <v>36268</v>
      </c>
      <c r="B3373" s="345" t="s">
        <v>36269</v>
      </c>
      <c r="C3373" s="346" t="s">
        <v>8</v>
      </c>
      <c r="D3373" s="347">
        <v>18.399999999999999</v>
      </c>
    </row>
    <row r="3374" spans="1:4" s="326" customFormat="1" ht="15.6" customHeight="1" x14ac:dyDescent="0.25">
      <c r="A3374" s="344" t="s">
        <v>36270</v>
      </c>
      <c r="B3374" s="345" t="s">
        <v>36271</v>
      </c>
      <c r="C3374" s="346" t="s">
        <v>8</v>
      </c>
      <c r="D3374" s="347">
        <v>35.729999999999997</v>
      </c>
    </row>
    <row r="3375" spans="1:4" s="326" customFormat="1" ht="15.6" customHeight="1" x14ac:dyDescent="0.25">
      <c r="A3375" s="344" t="s">
        <v>36272</v>
      </c>
      <c r="B3375" s="345" t="s">
        <v>36273</v>
      </c>
      <c r="C3375" s="346" t="s">
        <v>8</v>
      </c>
      <c r="D3375" s="347">
        <v>54.91</v>
      </c>
    </row>
    <row r="3376" spans="1:4" s="326" customFormat="1" ht="15.6" customHeight="1" x14ac:dyDescent="0.25">
      <c r="A3376" s="344" t="s">
        <v>36274</v>
      </c>
      <c r="B3376" s="345" t="s">
        <v>36275</v>
      </c>
      <c r="C3376" s="346" t="s">
        <v>29847</v>
      </c>
      <c r="D3376" s="347">
        <v>78.31</v>
      </c>
    </row>
    <row r="3377" spans="1:4" s="326" customFormat="1" ht="15.6" customHeight="1" x14ac:dyDescent="0.25">
      <c r="A3377" s="344" t="s">
        <v>36276</v>
      </c>
      <c r="B3377" s="345" t="s">
        <v>36277</v>
      </c>
      <c r="C3377" s="346"/>
      <c r="D3377" s="347"/>
    </row>
    <row r="3378" spans="1:4" s="326" customFormat="1" ht="15.6" customHeight="1" x14ac:dyDescent="0.25">
      <c r="A3378" s="344" t="s">
        <v>36278</v>
      </c>
      <c r="B3378" s="345" t="s">
        <v>36279</v>
      </c>
      <c r="C3378" s="346"/>
      <c r="D3378" s="347"/>
    </row>
    <row r="3379" spans="1:4" s="326" customFormat="1" ht="15.6" customHeight="1" x14ac:dyDescent="0.25">
      <c r="A3379" s="344" t="s">
        <v>36280</v>
      </c>
      <c r="B3379" s="345" t="s">
        <v>36281</v>
      </c>
      <c r="C3379" s="346" t="s">
        <v>8</v>
      </c>
      <c r="D3379" s="347">
        <v>58.3</v>
      </c>
    </row>
    <row r="3380" spans="1:4" s="326" customFormat="1" ht="15.6" customHeight="1" x14ac:dyDescent="0.25">
      <c r="A3380" s="344" t="s">
        <v>36282</v>
      </c>
      <c r="B3380" s="345" t="s">
        <v>36283</v>
      </c>
      <c r="C3380" s="346" t="s">
        <v>8</v>
      </c>
      <c r="D3380" s="347">
        <v>78.98</v>
      </c>
    </row>
    <row r="3381" spans="1:4" s="326" customFormat="1" ht="15.6" customHeight="1" x14ac:dyDescent="0.25">
      <c r="A3381" s="344" t="s">
        <v>36284</v>
      </c>
      <c r="B3381" s="345" t="s">
        <v>36285</v>
      </c>
      <c r="C3381" s="346" t="s">
        <v>8</v>
      </c>
      <c r="D3381" s="347">
        <v>102.77</v>
      </c>
    </row>
    <row r="3382" spans="1:4" s="326" customFormat="1" ht="15.6" customHeight="1" x14ac:dyDescent="0.25">
      <c r="A3382" s="344" t="s">
        <v>36286</v>
      </c>
      <c r="B3382" s="345" t="s">
        <v>36287</v>
      </c>
      <c r="C3382" s="346" t="s">
        <v>8</v>
      </c>
      <c r="D3382" s="347">
        <v>119.86</v>
      </c>
    </row>
    <row r="3383" spans="1:4" s="326" customFormat="1" ht="15.6" customHeight="1" x14ac:dyDescent="0.25">
      <c r="A3383" s="344" t="s">
        <v>36288</v>
      </c>
      <c r="B3383" s="345" t="s">
        <v>36289</v>
      </c>
      <c r="C3383" s="346" t="s">
        <v>8</v>
      </c>
      <c r="D3383" s="347">
        <v>143</v>
      </c>
    </row>
    <row r="3384" spans="1:4" s="326" customFormat="1" ht="15.6" customHeight="1" x14ac:dyDescent="0.25">
      <c r="A3384" s="344" t="s">
        <v>36290</v>
      </c>
      <c r="B3384" s="345" t="s">
        <v>36291</v>
      </c>
      <c r="C3384" s="346" t="s">
        <v>8</v>
      </c>
      <c r="D3384" s="347">
        <v>192.62</v>
      </c>
    </row>
    <row r="3385" spans="1:4" s="326" customFormat="1" ht="15.6" customHeight="1" x14ac:dyDescent="0.25">
      <c r="A3385" s="344" t="s">
        <v>36292</v>
      </c>
      <c r="B3385" s="345" t="s">
        <v>36293</v>
      </c>
      <c r="C3385" s="346" t="s">
        <v>8</v>
      </c>
      <c r="D3385" s="347">
        <v>419.87</v>
      </c>
    </row>
    <row r="3386" spans="1:4" s="326" customFormat="1" ht="15.6" customHeight="1" x14ac:dyDescent="0.25">
      <c r="A3386" s="344" t="s">
        <v>36294</v>
      </c>
      <c r="B3386" s="345" t="s">
        <v>36295</v>
      </c>
      <c r="C3386" s="346" t="s">
        <v>8</v>
      </c>
      <c r="D3386" s="347">
        <v>644.15</v>
      </c>
    </row>
    <row r="3387" spans="1:4" s="326" customFormat="1" ht="15.6" customHeight="1" x14ac:dyDescent="0.25">
      <c r="A3387" s="344" t="s">
        <v>36296</v>
      </c>
      <c r="B3387" s="345" t="s">
        <v>36297</v>
      </c>
      <c r="C3387" s="346" t="s">
        <v>8</v>
      </c>
      <c r="D3387" s="347">
        <v>1104.58</v>
      </c>
    </row>
    <row r="3388" spans="1:4" s="326" customFormat="1" ht="15.6" customHeight="1" x14ac:dyDescent="0.25">
      <c r="A3388" s="344" t="s">
        <v>36298</v>
      </c>
      <c r="B3388" s="345" t="s">
        <v>36299</v>
      </c>
      <c r="C3388" s="346" t="s">
        <v>8</v>
      </c>
      <c r="D3388" s="347">
        <v>106.93</v>
      </c>
    </row>
    <row r="3389" spans="1:4" s="326" customFormat="1" ht="15.6" customHeight="1" x14ac:dyDescent="0.25">
      <c r="A3389" s="344" t="s">
        <v>36300</v>
      </c>
      <c r="B3389" s="345" t="s">
        <v>36301</v>
      </c>
      <c r="C3389" s="346" t="s">
        <v>8</v>
      </c>
      <c r="D3389" s="347">
        <v>50.74</v>
      </c>
    </row>
    <row r="3390" spans="1:4" s="326" customFormat="1" ht="15.6" customHeight="1" x14ac:dyDescent="0.25">
      <c r="A3390" s="344" t="s">
        <v>36302</v>
      </c>
      <c r="B3390" s="345" t="s">
        <v>36303</v>
      </c>
      <c r="C3390" s="346" t="s">
        <v>8</v>
      </c>
      <c r="D3390" s="347">
        <v>83.41</v>
      </c>
    </row>
    <row r="3391" spans="1:4" s="326" customFormat="1" ht="15.6" customHeight="1" x14ac:dyDescent="0.25">
      <c r="A3391" s="344" t="s">
        <v>36304</v>
      </c>
      <c r="B3391" s="345" t="s">
        <v>36305</v>
      </c>
      <c r="C3391" s="346" t="s">
        <v>8</v>
      </c>
      <c r="D3391" s="347">
        <v>95.82</v>
      </c>
    </row>
    <row r="3392" spans="1:4" s="326" customFormat="1" ht="15.6" customHeight="1" x14ac:dyDescent="0.25">
      <c r="A3392" s="344" t="s">
        <v>36306</v>
      </c>
      <c r="B3392" s="345" t="s">
        <v>36307</v>
      </c>
      <c r="C3392" s="346" t="s">
        <v>8</v>
      </c>
      <c r="D3392" s="347">
        <v>118.44</v>
      </c>
    </row>
    <row r="3393" spans="1:4" s="326" customFormat="1" ht="15.6" customHeight="1" x14ac:dyDescent="0.25">
      <c r="A3393" s="344" t="s">
        <v>36308</v>
      </c>
      <c r="B3393" s="345" t="s">
        <v>36309</v>
      </c>
      <c r="C3393" s="346" t="s">
        <v>8</v>
      </c>
      <c r="D3393" s="347">
        <v>273.85000000000002</v>
      </c>
    </row>
    <row r="3394" spans="1:4" s="326" customFormat="1" ht="15.6" customHeight="1" x14ac:dyDescent="0.25">
      <c r="A3394" s="344" t="s">
        <v>36310</v>
      </c>
      <c r="B3394" s="345" t="s">
        <v>36311</v>
      </c>
      <c r="C3394" s="346" t="s">
        <v>8</v>
      </c>
      <c r="D3394" s="347">
        <v>1308.28</v>
      </c>
    </row>
    <row r="3395" spans="1:4" s="326" customFormat="1" ht="15.6" customHeight="1" x14ac:dyDescent="0.25">
      <c r="A3395" s="344" t="s">
        <v>36312</v>
      </c>
      <c r="B3395" s="345" t="s">
        <v>36313</v>
      </c>
      <c r="C3395" s="346"/>
      <c r="D3395" s="347"/>
    </row>
    <row r="3396" spans="1:4" s="326" customFormat="1" ht="15.6" customHeight="1" x14ac:dyDescent="0.25">
      <c r="A3396" s="344" t="s">
        <v>36314</v>
      </c>
      <c r="B3396" s="345" t="s">
        <v>36315</v>
      </c>
      <c r="C3396" s="346" t="s">
        <v>8</v>
      </c>
      <c r="D3396" s="347">
        <v>117.64</v>
      </c>
    </row>
    <row r="3397" spans="1:4" s="326" customFormat="1" ht="15.6" customHeight="1" x14ac:dyDescent="0.25">
      <c r="A3397" s="344" t="s">
        <v>36316</v>
      </c>
      <c r="B3397" s="345" t="s">
        <v>36317</v>
      </c>
      <c r="C3397" s="346" t="s">
        <v>8</v>
      </c>
      <c r="D3397" s="347">
        <v>105.29</v>
      </c>
    </row>
    <row r="3398" spans="1:4" s="326" customFormat="1" ht="15.6" customHeight="1" x14ac:dyDescent="0.25">
      <c r="A3398" s="344" t="s">
        <v>36318</v>
      </c>
      <c r="B3398" s="345" t="s">
        <v>36319</v>
      </c>
      <c r="C3398" s="346" t="s">
        <v>8</v>
      </c>
      <c r="D3398" s="347">
        <v>142.94999999999999</v>
      </c>
    </row>
    <row r="3399" spans="1:4" s="326" customFormat="1" ht="15.6" customHeight="1" x14ac:dyDescent="0.25">
      <c r="A3399" s="344" t="s">
        <v>36320</v>
      </c>
      <c r="B3399" s="345" t="s">
        <v>36321</v>
      </c>
      <c r="C3399" s="346" t="s">
        <v>8</v>
      </c>
      <c r="D3399" s="347">
        <v>173.16</v>
      </c>
    </row>
    <row r="3400" spans="1:4" s="326" customFormat="1" ht="15.6" customHeight="1" x14ac:dyDescent="0.25">
      <c r="A3400" s="344" t="s">
        <v>36322</v>
      </c>
      <c r="B3400" s="345" t="s">
        <v>36323</v>
      </c>
      <c r="C3400" s="346" t="s">
        <v>8</v>
      </c>
      <c r="D3400" s="347">
        <v>178</v>
      </c>
    </row>
    <row r="3401" spans="1:4" s="326" customFormat="1" ht="15.6" customHeight="1" x14ac:dyDescent="0.25">
      <c r="A3401" s="344" t="s">
        <v>36324</v>
      </c>
      <c r="B3401" s="345" t="s">
        <v>36325</v>
      </c>
      <c r="C3401" s="346" t="s">
        <v>8</v>
      </c>
      <c r="D3401" s="347">
        <v>108.07</v>
      </c>
    </row>
    <row r="3402" spans="1:4" s="326" customFormat="1" ht="15.6" customHeight="1" x14ac:dyDescent="0.25">
      <c r="A3402" s="344" t="s">
        <v>36326</v>
      </c>
      <c r="B3402" s="345" t="s">
        <v>36327</v>
      </c>
      <c r="C3402" s="346" t="s">
        <v>8</v>
      </c>
      <c r="D3402" s="347">
        <v>111.83</v>
      </c>
    </row>
    <row r="3403" spans="1:4" s="326" customFormat="1" ht="15.6" customHeight="1" x14ac:dyDescent="0.25">
      <c r="A3403" s="344" t="s">
        <v>36328</v>
      </c>
      <c r="B3403" s="345" t="s">
        <v>36329</v>
      </c>
      <c r="C3403" s="346" t="s">
        <v>8</v>
      </c>
      <c r="D3403" s="347">
        <v>77.7</v>
      </c>
    </row>
    <row r="3404" spans="1:4" s="326" customFormat="1" ht="15.6" customHeight="1" x14ac:dyDescent="0.25">
      <c r="A3404" s="344" t="s">
        <v>36330</v>
      </c>
      <c r="B3404" s="345" t="s">
        <v>36331</v>
      </c>
      <c r="C3404" s="346" t="s">
        <v>8</v>
      </c>
      <c r="D3404" s="347">
        <v>95.05</v>
      </c>
    </row>
    <row r="3405" spans="1:4" s="326" customFormat="1" ht="15.6" customHeight="1" x14ac:dyDescent="0.25">
      <c r="A3405" s="344" t="s">
        <v>36332</v>
      </c>
      <c r="B3405" s="345" t="s">
        <v>36333</v>
      </c>
      <c r="C3405" s="346"/>
      <c r="D3405" s="347"/>
    </row>
    <row r="3406" spans="1:4" s="326" customFormat="1" ht="15.6" customHeight="1" x14ac:dyDescent="0.25">
      <c r="A3406" s="344" t="s">
        <v>36334</v>
      </c>
      <c r="B3406" s="345" t="s">
        <v>36335</v>
      </c>
      <c r="C3406" s="346" t="s">
        <v>8</v>
      </c>
      <c r="D3406" s="347">
        <v>427.91</v>
      </c>
    </row>
    <row r="3407" spans="1:4" s="326" customFormat="1" ht="15.6" customHeight="1" x14ac:dyDescent="0.25">
      <c r="A3407" s="344" t="s">
        <v>36336</v>
      </c>
      <c r="B3407" s="345" t="s">
        <v>36337</v>
      </c>
      <c r="C3407" s="346" t="s">
        <v>8</v>
      </c>
      <c r="D3407" s="347">
        <v>324.25</v>
      </c>
    </row>
    <row r="3408" spans="1:4" s="326" customFormat="1" ht="15.6" customHeight="1" x14ac:dyDescent="0.25">
      <c r="A3408" s="344" t="s">
        <v>36338</v>
      </c>
      <c r="B3408" s="345" t="s">
        <v>36339</v>
      </c>
      <c r="C3408" s="346" t="s">
        <v>8</v>
      </c>
      <c r="D3408" s="347">
        <v>349.16</v>
      </c>
    </row>
    <row r="3409" spans="1:4" s="326" customFormat="1" ht="15.6" customHeight="1" x14ac:dyDescent="0.25">
      <c r="A3409" s="344" t="s">
        <v>36340</v>
      </c>
      <c r="B3409" s="345" t="s">
        <v>36341</v>
      </c>
      <c r="C3409" s="346" t="s">
        <v>8</v>
      </c>
      <c r="D3409" s="347">
        <v>457.75</v>
      </c>
    </row>
    <row r="3410" spans="1:4" s="326" customFormat="1" ht="15.6" customHeight="1" x14ac:dyDescent="0.25">
      <c r="A3410" s="344" t="s">
        <v>36342</v>
      </c>
      <c r="B3410" s="345" t="s">
        <v>36343</v>
      </c>
      <c r="C3410" s="346" t="s">
        <v>8</v>
      </c>
      <c r="D3410" s="347">
        <v>1546.01</v>
      </c>
    </row>
    <row r="3411" spans="1:4" s="326" customFormat="1" ht="15.6" customHeight="1" x14ac:dyDescent="0.25">
      <c r="A3411" s="344" t="s">
        <v>36344</v>
      </c>
      <c r="B3411" s="345" t="s">
        <v>36345</v>
      </c>
      <c r="C3411" s="346" t="s">
        <v>8</v>
      </c>
      <c r="D3411" s="347">
        <v>549.79999999999995</v>
      </c>
    </row>
    <row r="3412" spans="1:4" s="326" customFormat="1" ht="15.6" customHeight="1" x14ac:dyDescent="0.25">
      <c r="A3412" s="344" t="s">
        <v>36346</v>
      </c>
      <c r="B3412" s="345" t="s">
        <v>36347</v>
      </c>
      <c r="C3412" s="346" t="s">
        <v>8</v>
      </c>
      <c r="D3412" s="347">
        <v>395.33</v>
      </c>
    </row>
    <row r="3413" spans="1:4" s="326" customFormat="1" ht="15.6" customHeight="1" x14ac:dyDescent="0.25">
      <c r="A3413" s="344" t="s">
        <v>36348</v>
      </c>
      <c r="B3413" s="345" t="s">
        <v>36349</v>
      </c>
      <c r="C3413" s="346" t="s">
        <v>8</v>
      </c>
      <c r="D3413" s="347">
        <v>1065.81</v>
      </c>
    </row>
    <row r="3414" spans="1:4" s="326" customFormat="1" ht="15.6" customHeight="1" x14ac:dyDescent="0.25">
      <c r="A3414" s="344" t="s">
        <v>36350</v>
      </c>
      <c r="B3414" s="345" t="s">
        <v>36351</v>
      </c>
      <c r="C3414" s="346" t="s">
        <v>8</v>
      </c>
      <c r="D3414" s="347">
        <v>550.95000000000005</v>
      </c>
    </row>
    <row r="3415" spans="1:4" s="326" customFormat="1" ht="15.6" customHeight="1" x14ac:dyDescent="0.25">
      <c r="A3415" s="344" t="s">
        <v>36352</v>
      </c>
      <c r="B3415" s="345" t="s">
        <v>36353</v>
      </c>
      <c r="C3415" s="346" t="s">
        <v>8</v>
      </c>
      <c r="D3415" s="347">
        <v>400.67</v>
      </c>
    </row>
    <row r="3416" spans="1:4" s="326" customFormat="1" ht="15.6" customHeight="1" x14ac:dyDescent="0.25">
      <c r="A3416" s="344" t="s">
        <v>36354</v>
      </c>
      <c r="B3416" s="345" t="s">
        <v>36355</v>
      </c>
      <c r="C3416" s="346"/>
      <c r="D3416" s="347"/>
    </row>
    <row r="3417" spans="1:4" s="326" customFormat="1" ht="15.6" customHeight="1" x14ac:dyDescent="0.25">
      <c r="A3417" s="344" t="s">
        <v>36356</v>
      </c>
      <c r="B3417" s="345" t="s">
        <v>36357</v>
      </c>
      <c r="C3417" s="346" t="s">
        <v>8</v>
      </c>
      <c r="D3417" s="347">
        <v>124.9</v>
      </c>
    </row>
    <row r="3418" spans="1:4" s="326" customFormat="1" ht="15.6" customHeight="1" x14ac:dyDescent="0.25">
      <c r="A3418" s="344" t="s">
        <v>36358</v>
      </c>
      <c r="B3418" s="345" t="s">
        <v>36359</v>
      </c>
      <c r="C3418" s="346" t="s">
        <v>8</v>
      </c>
      <c r="D3418" s="347">
        <v>152.84</v>
      </c>
    </row>
    <row r="3419" spans="1:4" s="326" customFormat="1" ht="15.6" customHeight="1" x14ac:dyDescent="0.25">
      <c r="A3419" s="344" t="s">
        <v>36360</v>
      </c>
      <c r="B3419" s="345" t="s">
        <v>36361</v>
      </c>
      <c r="C3419" s="346" t="s">
        <v>8</v>
      </c>
      <c r="D3419" s="347">
        <v>204.23</v>
      </c>
    </row>
    <row r="3420" spans="1:4" s="326" customFormat="1" ht="15.6" customHeight="1" x14ac:dyDescent="0.25">
      <c r="A3420" s="344" t="s">
        <v>36362</v>
      </c>
      <c r="B3420" s="345" t="s">
        <v>36363</v>
      </c>
      <c r="C3420" s="346" t="s">
        <v>8</v>
      </c>
      <c r="D3420" s="347">
        <v>240.6</v>
      </c>
    </row>
    <row r="3421" spans="1:4" s="326" customFormat="1" ht="15.6" customHeight="1" x14ac:dyDescent="0.25">
      <c r="A3421" s="344" t="s">
        <v>36364</v>
      </c>
      <c r="B3421" s="345" t="s">
        <v>36365</v>
      </c>
      <c r="C3421" s="346" t="s">
        <v>8</v>
      </c>
      <c r="D3421" s="347">
        <v>327.33</v>
      </c>
    </row>
    <row r="3422" spans="1:4" s="326" customFormat="1" ht="15.6" customHeight="1" x14ac:dyDescent="0.25">
      <c r="A3422" s="344" t="s">
        <v>36366</v>
      </c>
      <c r="B3422" s="345" t="s">
        <v>36367</v>
      </c>
      <c r="C3422" s="346" t="s">
        <v>8</v>
      </c>
      <c r="D3422" s="347">
        <v>553.85</v>
      </c>
    </row>
    <row r="3423" spans="1:4" s="326" customFormat="1" ht="15.6" customHeight="1" x14ac:dyDescent="0.25">
      <c r="A3423" s="344" t="s">
        <v>36368</v>
      </c>
      <c r="B3423" s="345" t="s">
        <v>36369</v>
      </c>
      <c r="C3423" s="346" t="s">
        <v>8</v>
      </c>
      <c r="D3423" s="347">
        <v>665.35</v>
      </c>
    </row>
    <row r="3424" spans="1:4" s="326" customFormat="1" ht="15.6" customHeight="1" x14ac:dyDescent="0.25">
      <c r="A3424" s="344" t="s">
        <v>36370</v>
      </c>
      <c r="B3424" s="345" t="s">
        <v>36371</v>
      </c>
      <c r="C3424" s="346" t="s">
        <v>8</v>
      </c>
      <c r="D3424" s="347">
        <v>1142.76</v>
      </c>
    </row>
    <row r="3425" spans="1:4" s="326" customFormat="1" ht="15.6" customHeight="1" x14ac:dyDescent="0.25">
      <c r="A3425" s="344" t="s">
        <v>36372</v>
      </c>
      <c r="B3425" s="345" t="s">
        <v>36373</v>
      </c>
      <c r="C3425" s="346" t="s">
        <v>8</v>
      </c>
      <c r="D3425" s="347">
        <v>114.75</v>
      </c>
    </row>
    <row r="3426" spans="1:4" s="326" customFormat="1" ht="15.6" customHeight="1" x14ac:dyDescent="0.25">
      <c r="A3426" s="344" t="s">
        <v>36374</v>
      </c>
      <c r="B3426" s="345" t="s">
        <v>36375</v>
      </c>
      <c r="C3426" s="346" t="s">
        <v>8</v>
      </c>
      <c r="D3426" s="347">
        <v>147.52000000000001</v>
      </c>
    </row>
    <row r="3427" spans="1:4" s="326" customFormat="1" ht="15.6" customHeight="1" x14ac:dyDescent="0.25">
      <c r="A3427" s="344" t="s">
        <v>36376</v>
      </c>
      <c r="B3427" s="345" t="s">
        <v>36377</v>
      </c>
      <c r="C3427" s="346" t="s">
        <v>8</v>
      </c>
      <c r="D3427" s="347">
        <v>182.44</v>
      </c>
    </row>
    <row r="3428" spans="1:4" s="326" customFormat="1" ht="15.6" customHeight="1" x14ac:dyDescent="0.25">
      <c r="A3428" s="344" t="s">
        <v>36378</v>
      </c>
      <c r="B3428" s="345" t="s">
        <v>36379</v>
      </c>
      <c r="C3428" s="346" t="s">
        <v>8</v>
      </c>
      <c r="D3428" s="347">
        <v>248.36</v>
      </c>
    </row>
    <row r="3429" spans="1:4" s="326" customFormat="1" ht="15.6" customHeight="1" x14ac:dyDescent="0.25">
      <c r="A3429" s="344" t="s">
        <v>36380</v>
      </c>
      <c r="B3429" s="345" t="s">
        <v>36381</v>
      </c>
      <c r="C3429" s="346" t="s">
        <v>8</v>
      </c>
      <c r="D3429" s="347">
        <v>394.35</v>
      </c>
    </row>
    <row r="3430" spans="1:4" s="326" customFormat="1" ht="15.6" customHeight="1" x14ac:dyDescent="0.25">
      <c r="A3430" s="344" t="s">
        <v>36382</v>
      </c>
      <c r="B3430" s="345" t="s">
        <v>36383</v>
      </c>
      <c r="C3430" s="346" t="s">
        <v>8</v>
      </c>
      <c r="D3430" s="347">
        <v>579.75</v>
      </c>
    </row>
    <row r="3431" spans="1:4" s="326" customFormat="1" ht="15.6" customHeight="1" x14ac:dyDescent="0.25">
      <c r="A3431" s="344" t="s">
        <v>36384</v>
      </c>
      <c r="B3431" s="345" t="s">
        <v>36385</v>
      </c>
      <c r="C3431" s="346" t="s">
        <v>8</v>
      </c>
      <c r="D3431" s="347">
        <v>1012.92</v>
      </c>
    </row>
    <row r="3432" spans="1:4" s="326" customFormat="1" ht="15.6" customHeight="1" x14ac:dyDescent="0.25">
      <c r="A3432" s="344" t="s">
        <v>36386</v>
      </c>
      <c r="B3432" s="345" t="s">
        <v>36387</v>
      </c>
      <c r="C3432" s="346" t="s">
        <v>8</v>
      </c>
      <c r="D3432" s="347">
        <v>108.85</v>
      </c>
    </row>
    <row r="3433" spans="1:4" s="326" customFormat="1" ht="15.6" customHeight="1" x14ac:dyDescent="0.25">
      <c r="A3433" s="344" t="s">
        <v>36388</v>
      </c>
      <c r="B3433" s="345" t="s">
        <v>36389</v>
      </c>
      <c r="C3433" s="346" t="s">
        <v>8</v>
      </c>
      <c r="D3433" s="347">
        <v>142.76</v>
      </c>
    </row>
    <row r="3434" spans="1:4" s="326" customFormat="1" ht="15.6" customHeight="1" x14ac:dyDescent="0.25">
      <c r="A3434" s="344" t="s">
        <v>36390</v>
      </c>
      <c r="B3434" s="345" t="s">
        <v>36391</v>
      </c>
      <c r="C3434" s="346" t="s">
        <v>8</v>
      </c>
      <c r="D3434" s="347">
        <v>170.52</v>
      </c>
    </row>
    <row r="3435" spans="1:4" s="326" customFormat="1" ht="15.6" customHeight="1" x14ac:dyDescent="0.25">
      <c r="A3435" s="344" t="s">
        <v>36392</v>
      </c>
      <c r="B3435" s="345" t="s">
        <v>36393</v>
      </c>
      <c r="C3435" s="346" t="s">
        <v>8</v>
      </c>
      <c r="D3435" s="347">
        <v>226.93</v>
      </c>
    </row>
    <row r="3436" spans="1:4" s="326" customFormat="1" ht="15.6" customHeight="1" x14ac:dyDescent="0.25">
      <c r="A3436" s="344" t="s">
        <v>36394</v>
      </c>
      <c r="B3436" s="345" t="s">
        <v>36395</v>
      </c>
      <c r="C3436" s="346" t="s">
        <v>8</v>
      </c>
      <c r="D3436" s="347">
        <v>364.92</v>
      </c>
    </row>
    <row r="3437" spans="1:4" s="326" customFormat="1" ht="15.6" customHeight="1" x14ac:dyDescent="0.25">
      <c r="A3437" s="344" t="s">
        <v>36396</v>
      </c>
      <c r="B3437" s="345" t="s">
        <v>36397</v>
      </c>
      <c r="C3437" s="346" t="s">
        <v>8</v>
      </c>
      <c r="D3437" s="347">
        <v>7167.85</v>
      </c>
    </row>
    <row r="3438" spans="1:4" s="326" customFormat="1" ht="15.6" customHeight="1" x14ac:dyDescent="0.25">
      <c r="A3438" s="344" t="s">
        <v>36398</v>
      </c>
      <c r="B3438" s="345" t="s">
        <v>36399</v>
      </c>
      <c r="C3438" s="346" t="s">
        <v>8</v>
      </c>
      <c r="D3438" s="347">
        <v>192.34</v>
      </c>
    </row>
    <row r="3439" spans="1:4" s="326" customFormat="1" ht="15.6" customHeight="1" x14ac:dyDescent="0.25">
      <c r="A3439" s="344" t="s">
        <v>36400</v>
      </c>
      <c r="B3439" s="345" t="s">
        <v>36401</v>
      </c>
      <c r="C3439" s="346" t="s">
        <v>8</v>
      </c>
      <c r="D3439" s="347">
        <v>557.19000000000005</v>
      </c>
    </row>
    <row r="3440" spans="1:4" s="326" customFormat="1" ht="15.6" customHeight="1" x14ac:dyDescent="0.25">
      <c r="A3440" s="344" t="s">
        <v>36402</v>
      </c>
      <c r="B3440" s="345" t="s">
        <v>36403</v>
      </c>
      <c r="C3440" s="346" t="s">
        <v>8</v>
      </c>
      <c r="D3440" s="347">
        <v>527.57000000000005</v>
      </c>
    </row>
    <row r="3441" spans="1:4" s="326" customFormat="1" ht="15.6" customHeight="1" x14ac:dyDescent="0.25">
      <c r="A3441" s="344" t="s">
        <v>36404</v>
      </c>
      <c r="B3441" s="345" t="s">
        <v>36405</v>
      </c>
      <c r="C3441" s="346" t="s">
        <v>8</v>
      </c>
      <c r="D3441" s="347">
        <v>964.53</v>
      </c>
    </row>
    <row r="3442" spans="1:4" s="326" customFormat="1" ht="15.6" customHeight="1" x14ac:dyDescent="0.25">
      <c r="A3442" s="344" t="s">
        <v>36406</v>
      </c>
      <c r="B3442" s="345" t="s">
        <v>36407</v>
      </c>
      <c r="C3442" s="346" t="s">
        <v>8</v>
      </c>
      <c r="D3442" s="347">
        <v>403.31</v>
      </c>
    </row>
    <row r="3443" spans="1:4" s="326" customFormat="1" ht="15.6" customHeight="1" x14ac:dyDescent="0.25">
      <c r="A3443" s="344" t="s">
        <v>36408</v>
      </c>
      <c r="B3443" s="345" t="s">
        <v>36409</v>
      </c>
      <c r="C3443" s="346" t="s">
        <v>8</v>
      </c>
      <c r="D3443" s="347">
        <v>157.22999999999999</v>
      </c>
    </row>
    <row r="3444" spans="1:4" s="326" customFormat="1" ht="15.6" customHeight="1" x14ac:dyDescent="0.25">
      <c r="A3444" s="344" t="s">
        <v>36410</v>
      </c>
      <c r="B3444" s="345" t="s">
        <v>36411</v>
      </c>
      <c r="C3444" s="346" t="s">
        <v>8</v>
      </c>
      <c r="D3444" s="347">
        <v>6014.2</v>
      </c>
    </row>
    <row r="3445" spans="1:4" s="326" customFormat="1" ht="15.6" customHeight="1" x14ac:dyDescent="0.25">
      <c r="A3445" s="344" t="s">
        <v>36412</v>
      </c>
      <c r="B3445" s="345" t="s">
        <v>36413</v>
      </c>
      <c r="C3445" s="346" t="s">
        <v>8</v>
      </c>
      <c r="D3445" s="347">
        <v>1888.76</v>
      </c>
    </row>
    <row r="3446" spans="1:4" s="326" customFormat="1" ht="15.6" customHeight="1" x14ac:dyDescent="0.25">
      <c r="A3446" s="344" t="s">
        <v>36414</v>
      </c>
      <c r="B3446" s="345" t="s">
        <v>36415</v>
      </c>
      <c r="C3446" s="346" t="s">
        <v>8</v>
      </c>
      <c r="D3446" s="347">
        <v>417.34</v>
      </c>
    </row>
    <row r="3447" spans="1:4" s="326" customFormat="1" ht="15.6" customHeight="1" x14ac:dyDescent="0.25">
      <c r="A3447" s="344" t="s">
        <v>36416</v>
      </c>
      <c r="B3447" s="345" t="s">
        <v>36417</v>
      </c>
      <c r="C3447" s="346" t="s">
        <v>8</v>
      </c>
      <c r="D3447" s="347">
        <v>226.92</v>
      </c>
    </row>
    <row r="3448" spans="1:4" s="326" customFormat="1" ht="15.6" customHeight="1" x14ac:dyDescent="0.25">
      <c r="A3448" s="344" t="s">
        <v>36418</v>
      </c>
      <c r="B3448" s="345" t="s">
        <v>36419</v>
      </c>
      <c r="C3448" s="346" t="s">
        <v>8</v>
      </c>
      <c r="D3448" s="347">
        <v>309.77999999999997</v>
      </c>
    </row>
    <row r="3449" spans="1:4" s="326" customFormat="1" ht="15.6" customHeight="1" x14ac:dyDescent="0.25">
      <c r="A3449" s="344" t="s">
        <v>36420</v>
      </c>
      <c r="B3449" s="345" t="s">
        <v>36421</v>
      </c>
      <c r="C3449" s="346" t="s">
        <v>8</v>
      </c>
      <c r="D3449" s="347">
        <v>579.63</v>
      </c>
    </row>
    <row r="3450" spans="1:4" s="326" customFormat="1" ht="15.6" customHeight="1" x14ac:dyDescent="0.25">
      <c r="A3450" s="344" t="s">
        <v>36422</v>
      </c>
      <c r="B3450" s="345" t="s">
        <v>36423</v>
      </c>
      <c r="C3450" s="346" t="s">
        <v>8</v>
      </c>
      <c r="D3450" s="347">
        <v>698.65</v>
      </c>
    </row>
    <row r="3451" spans="1:4" s="326" customFormat="1" ht="15.6" customHeight="1" x14ac:dyDescent="0.25">
      <c r="A3451" s="344" t="s">
        <v>36424</v>
      </c>
      <c r="B3451" s="345" t="s">
        <v>36425</v>
      </c>
      <c r="C3451" s="346" t="s">
        <v>8</v>
      </c>
      <c r="D3451" s="347">
        <v>1195.58</v>
      </c>
    </row>
    <row r="3452" spans="1:4" s="326" customFormat="1" ht="15.6" customHeight="1" x14ac:dyDescent="0.25">
      <c r="A3452" s="344" t="s">
        <v>36426</v>
      </c>
      <c r="B3452" s="345" t="s">
        <v>36427</v>
      </c>
      <c r="C3452" s="346" t="s">
        <v>8</v>
      </c>
      <c r="D3452" s="347">
        <v>2109.25</v>
      </c>
    </row>
    <row r="3453" spans="1:4" s="326" customFormat="1" ht="15.6" customHeight="1" x14ac:dyDescent="0.25">
      <c r="A3453" s="344" t="s">
        <v>36428</v>
      </c>
      <c r="B3453" s="345" t="s">
        <v>36429</v>
      </c>
      <c r="C3453" s="346" t="s">
        <v>8</v>
      </c>
      <c r="D3453" s="347">
        <v>5706.53</v>
      </c>
    </row>
    <row r="3454" spans="1:4" s="326" customFormat="1" ht="15.6" customHeight="1" x14ac:dyDescent="0.25">
      <c r="A3454" s="344" t="s">
        <v>36430</v>
      </c>
      <c r="B3454" s="345" t="s">
        <v>36431</v>
      </c>
      <c r="C3454" s="346" t="s">
        <v>8</v>
      </c>
      <c r="D3454" s="347">
        <v>81.209999999999994</v>
      </c>
    </row>
    <row r="3455" spans="1:4" s="326" customFormat="1" ht="15.6" customHeight="1" x14ac:dyDescent="0.25">
      <c r="A3455" s="344" t="s">
        <v>36432</v>
      </c>
      <c r="B3455" s="345" t="s">
        <v>36433</v>
      </c>
      <c r="C3455" s="346" t="s">
        <v>8</v>
      </c>
      <c r="D3455" s="347">
        <v>107.72</v>
      </c>
    </row>
    <row r="3456" spans="1:4" s="326" customFormat="1" ht="15.6" customHeight="1" x14ac:dyDescent="0.25">
      <c r="A3456" s="344" t="s">
        <v>36434</v>
      </c>
      <c r="B3456" s="345" t="s">
        <v>36435</v>
      </c>
      <c r="C3456" s="346" t="s">
        <v>8</v>
      </c>
      <c r="D3456" s="347">
        <v>125.46</v>
      </c>
    </row>
    <row r="3457" spans="1:4" s="326" customFormat="1" ht="15.6" customHeight="1" x14ac:dyDescent="0.25">
      <c r="A3457" s="344" t="s">
        <v>36436</v>
      </c>
      <c r="B3457" s="345" t="s">
        <v>36437</v>
      </c>
      <c r="C3457" s="346" t="s">
        <v>8</v>
      </c>
      <c r="D3457" s="347">
        <v>131.21</v>
      </c>
    </row>
    <row r="3458" spans="1:4" s="326" customFormat="1" ht="15.6" customHeight="1" x14ac:dyDescent="0.25">
      <c r="A3458" s="344" t="s">
        <v>36438</v>
      </c>
      <c r="B3458" s="345" t="s">
        <v>36439</v>
      </c>
      <c r="C3458" s="346" t="s">
        <v>8</v>
      </c>
      <c r="D3458" s="347">
        <v>474.95</v>
      </c>
    </row>
    <row r="3459" spans="1:4" s="326" customFormat="1" ht="15.6" customHeight="1" x14ac:dyDescent="0.25">
      <c r="A3459" s="344" t="s">
        <v>36440</v>
      </c>
      <c r="B3459" s="345" t="s">
        <v>36441</v>
      </c>
      <c r="C3459" s="346" t="s">
        <v>8</v>
      </c>
      <c r="D3459" s="347">
        <v>672.38</v>
      </c>
    </row>
    <row r="3460" spans="1:4" s="326" customFormat="1" ht="15.6" customHeight="1" x14ac:dyDescent="0.25">
      <c r="A3460" s="344" t="s">
        <v>36442</v>
      </c>
      <c r="B3460" s="345" t="s">
        <v>36443</v>
      </c>
      <c r="C3460" s="346" t="s">
        <v>8</v>
      </c>
      <c r="D3460" s="347">
        <v>6401.81</v>
      </c>
    </row>
    <row r="3461" spans="1:4" s="326" customFormat="1" ht="15.6" customHeight="1" x14ac:dyDescent="0.25">
      <c r="A3461" s="344" t="s">
        <v>36444</v>
      </c>
      <c r="B3461" s="345" t="s">
        <v>36445</v>
      </c>
      <c r="C3461" s="346" t="s">
        <v>8</v>
      </c>
      <c r="D3461" s="347">
        <v>6613.52</v>
      </c>
    </row>
    <row r="3462" spans="1:4" s="326" customFormat="1" ht="15.6" customHeight="1" x14ac:dyDescent="0.25">
      <c r="A3462" s="344" t="s">
        <v>36446</v>
      </c>
      <c r="B3462" s="345" t="s">
        <v>36447</v>
      </c>
      <c r="C3462" s="346" t="s">
        <v>8</v>
      </c>
      <c r="D3462" s="347">
        <v>553.02</v>
      </c>
    </row>
    <row r="3463" spans="1:4" s="326" customFormat="1" ht="15.6" customHeight="1" x14ac:dyDescent="0.25">
      <c r="A3463" s="344" t="s">
        <v>36448</v>
      </c>
      <c r="B3463" s="345" t="s">
        <v>36449</v>
      </c>
      <c r="C3463" s="346"/>
      <c r="D3463" s="347"/>
    </row>
    <row r="3464" spans="1:4" s="326" customFormat="1" ht="15.6" customHeight="1" x14ac:dyDescent="0.25">
      <c r="A3464" s="344" t="s">
        <v>36450</v>
      </c>
      <c r="B3464" s="345" t="s">
        <v>36451</v>
      </c>
      <c r="C3464" s="346" t="s">
        <v>8</v>
      </c>
      <c r="D3464" s="347">
        <v>1385.66</v>
      </c>
    </row>
    <row r="3465" spans="1:4" s="326" customFormat="1" ht="15.6" customHeight="1" x14ac:dyDescent="0.25">
      <c r="A3465" s="344" t="s">
        <v>36452</v>
      </c>
      <c r="B3465" s="345" t="s">
        <v>36453</v>
      </c>
      <c r="C3465" s="346" t="s">
        <v>8</v>
      </c>
      <c r="D3465" s="347">
        <v>1739.22</v>
      </c>
    </row>
    <row r="3466" spans="1:4" s="326" customFormat="1" ht="15.6" customHeight="1" x14ac:dyDescent="0.25">
      <c r="A3466" s="344" t="s">
        <v>36454</v>
      </c>
      <c r="B3466" s="345" t="s">
        <v>36455</v>
      </c>
      <c r="C3466" s="346" t="s">
        <v>8</v>
      </c>
      <c r="D3466" s="347">
        <v>1353.26</v>
      </c>
    </row>
    <row r="3467" spans="1:4" s="326" customFormat="1" ht="15.6" customHeight="1" x14ac:dyDescent="0.25">
      <c r="A3467" s="344" t="s">
        <v>36456</v>
      </c>
      <c r="B3467" s="345" t="s">
        <v>36457</v>
      </c>
      <c r="C3467" s="346" t="s">
        <v>8</v>
      </c>
      <c r="D3467" s="347">
        <v>2786.43</v>
      </c>
    </row>
    <row r="3468" spans="1:4" s="326" customFormat="1" ht="15.6" customHeight="1" x14ac:dyDescent="0.25">
      <c r="A3468" s="344" t="s">
        <v>36458</v>
      </c>
      <c r="B3468" s="345" t="s">
        <v>36459</v>
      </c>
      <c r="C3468" s="346" t="s">
        <v>8</v>
      </c>
      <c r="D3468" s="347">
        <v>1595.2</v>
      </c>
    </row>
    <row r="3469" spans="1:4" s="326" customFormat="1" ht="15.6" customHeight="1" x14ac:dyDescent="0.25">
      <c r="A3469" s="344" t="s">
        <v>36460</v>
      </c>
      <c r="B3469" s="345" t="s">
        <v>36461</v>
      </c>
      <c r="C3469" s="346" t="s">
        <v>8</v>
      </c>
      <c r="D3469" s="347">
        <v>3002.87</v>
      </c>
    </row>
    <row r="3470" spans="1:4" s="326" customFormat="1" ht="15.6" customHeight="1" x14ac:dyDescent="0.25">
      <c r="A3470" s="344" t="s">
        <v>36462</v>
      </c>
      <c r="B3470" s="345" t="s">
        <v>36463</v>
      </c>
      <c r="C3470" s="346" t="s">
        <v>8</v>
      </c>
      <c r="D3470" s="347">
        <v>935.61</v>
      </c>
    </row>
    <row r="3471" spans="1:4" s="326" customFormat="1" ht="15.6" customHeight="1" x14ac:dyDescent="0.25">
      <c r="A3471" s="344" t="s">
        <v>36464</v>
      </c>
      <c r="B3471" s="345" t="s">
        <v>36465</v>
      </c>
      <c r="C3471" s="346" t="s">
        <v>8</v>
      </c>
      <c r="D3471" s="347">
        <v>752.89</v>
      </c>
    </row>
    <row r="3472" spans="1:4" s="326" customFormat="1" ht="15.6" customHeight="1" x14ac:dyDescent="0.25">
      <c r="A3472" s="344" t="s">
        <v>36466</v>
      </c>
      <c r="B3472" s="345" t="s">
        <v>36467</v>
      </c>
      <c r="C3472" s="346" t="s">
        <v>8</v>
      </c>
      <c r="D3472" s="347">
        <v>5754.32</v>
      </c>
    </row>
    <row r="3473" spans="1:4" s="326" customFormat="1" ht="15.6" customHeight="1" x14ac:dyDescent="0.25">
      <c r="A3473" s="344" t="s">
        <v>36468</v>
      </c>
      <c r="B3473" s="345" t="s">
        <v>36469</v>
      </c>
      <c r="C3473" s="346" t="s">
        <v>8</v>
      </c>
      <c r="D3473" s="347">
        <v>2737.8</v>
      </c>
    </row>
    <row r="3474" spans="1:4" s="326" customFormat="1" ht="15.6" customHeight="1" x14ac:dyDescent="0.25">
      <c r="A3474" s="344" t="s">
        <v>36470</v>
      </c>
      <c r="B3474" s="345" t="s">
        <v>36471</v>
      </c>
      <c r="C3474" s="346" t="s">
        <v>8</v>
      </c>
      <c r="D3474" s="347">
        <v>1098.3499999999999</v>
      </c>
    </row>
    <row r="3475" spans="1:4" s="326" customFormat="1" ht="15.6" customHeight="1" x14ac:dyDescent="0.25">
      <c r="A3475" s="344" t="s">
        <v>36472</v>
      </c>
      <c r="B3475" s="345" t="s">
        <v>36473</v>
      </c>
      <c r="C3475" s="346" t="s">
        <v>8</v>
      </c>
      <c r="D3475" s="347">
        <v>965.85</v>
      </c>
    </row>
    <row r="3476" spans="1:4" s="326" customFormat="1" ht="15.6" customHeight="1" x14ac:dyDescent="0.25">
      <c r="A3476" s="344" t="s">
        <v>36474</v>
      </c>
      <c r="B3476" s="345" t="s">
        <v>36475</v>
      </c>
      <c r="C3476" s="346" t="s">
        <v>8</v>
      </c>
      <c r="D3476" s="347">
        <v>6141.92</v>
      </c>
    </row>
    <row r="3477" spans="1:4" s="326" customFormat="1" ht="15.6" customHeight="1" x14ac:dyDescent="0.25">
      <c r="A3477" s="344" t="s">
        <v>36476</v>
      </c>
      <c r="B3477" s="345" t="s">
        <v>36477</v>
      </c>
      <c r="C3477" s="346" t="s">
        <v>8</v>
      </c>
      <c r="D3477" s="347">
        <v>2058.8200000000002</v>
      </c>
    </row>
    <row r="3478" spans="1:4" s="326" customFormat="1" ht="15.6" customHeight="1" x14ac:dyDescent="0.25">
      <c r="A3478" s="344" t="s">
        <v>36478</v>
      </c>
      <c r="B3478" s="345" t="s">
        <v>36479</v>
      </c>
      <c r="C3478" s="346" t="s">
        <v>8</v>
      </c>
      <c r="D3478" s="347">
        <v>3256.96</v>
      </c>
    </row>
    <row r="3479" spans="1:4" s="326" customFormat="1" ht="15.6" customHeight="1" x14ac:dyDescent="0.25">
      <c r="A3479" s="344" t="s">
        <v>36480</v>
      </c>
      <c r="B3479" s="345" t="s">
        <v>36481</v>
      </c>
      <c r="C3479" s="346" t="s">
        <v>8</v>
      </c>
      <c r="D3479" s="347">
        <v>1807.48</v>
      </c>
    </row>
    <row r="3480" spans="1:4" s="326" customFormat="1" ht="15.6" customHeight="1" x14ac:dyDescent="0.25">
      <c r="A3480" s="344" t="s">
        <v>36482</v>
      </c>
      <c r="B3480" s="345" t="s">
        <v>36483</v>
      </c>
      <c r="C3480" s="346"/>
      <c r="D3480" s="347"/>
    </row>
    <row r="3481" spans="1:4" s="326" customFormat="1" ht="15.6" customHeight="1" x14ac:dyDescent="0.25">
      <c r="A3481" s="344" t="s">
        <v>36484</v>
      </c>
      <c r="B3481" s="345" t="s">
        <v>36485</v>
      </c>
      <c r="C3481" s="346" t="s">
        <v>8</v>
      </c>
      <c r="D3481" s="347">
        <v>100.09</v>
      </c>
    </row>
    <row r="3482" spans="1:4" s="326" customFormat="1" ht="15.6" customHeight="1" x14ac:dyDescent="0.25">
      <c r="A3482" s="344" t="s">
        <v>36486</v>
      </c>
      <c r="B3482" s="345" t="s">
        <v>36487</v>
      </c>
      <c r="C3482" s="346" t="s">
        <v>8</v>
      </c>
      <c r="D3482" s="347">
        <v>129.27000000000001</v>
      </c>
    </row>
    <row r="3483" spans="1:4" s="326" customFormat="1" ht="15.6" customHeight="1" x14ac:dyDescent="0.25">
      <c r="A3483" s="344" t="s">
        <v>36488</v>
      </c>
      <c r="B3483" s="345" t="s">
        <v>36489</v>
      </c>
      <c r="C3483" s="346" t="s">
        <v>8</v>
      </c>
      <c r="D3483" s="347">
        <v>181.74</v>
      </c>
    </row>
    <row r="3484" spans="1:4" s="326" customFormat="1" ht="15.6" customHeight="1" x14ac:dyDescent="0.25">
      <c r="A3484" s="344" t="s">
        <v>36490</v>
      </c>
      <c r="B3484" s="345" t="s">
        <v>36491</v>
      </c>
      <c r="C3484" s="346" t="s">
        <v>8</v>
      </c>
      <c r="D3484" s="347">
        <v>271.16000000000003</v>
      </c>
    </row>
    <row r="3485" spans="1:4" s="326" customFormat="1" ht="15.6" customHeight="1" x14ac:dyDescent="0.25">
      <c r="A3485" s="344" t="s">
        <v>36492</v>
      </c>
      <c r="B3485" s="345" t="s">
        <v>36493</v>
      </c>
      <c r="C3485" s="346" t="s">
        <v>8</v>
      </c>
      <c r="D3485" s="347">
        <v>458.07</v>
      </c>
    </row>
    <row r="3486" spans="1:4" s="326" customFormat="1" ht="15.6" customHeight="1" x14ac:dyDescent="0.25">
      <c r="A3486" s="344" t="s">
        <v>36494</v>
      </c>
      <c r="B3486" s="345" t="s">
        <v>36495</v>
      </c>
      <c r="C3486" s="346"/>
      <c r="D3486" s="347"/>
    </row>
    <row r="3487" spans="1:4" s="326" customFormat="1" ht="15.6" customHeight="1" x14ac:dyDescent="0.25">
      <c r="A3487" s="344" t="s">
        <v>36496</v>
      </c>
      <c r="B3487" s="345" t="s">
        <v>36497</v>
      </c>
      <c r="C3487" s="346" t="s">
        <v>8</v>
      </c>
      <c r="D3487" s="347">
        <v>349.38</v>
      </c>
    </row>
    <row r="3488" spans="1:4" s="326" customFormat="1" ht="15.6" customHeight="1" x14ac:dyDescent="0.25">
      <c r="A3488" s="344" t="s">
        <v>36498</v>
      </c>
      <c r="B3488" s="345" t="s">
        <v>36499</v>
      </c>
      <c r="C3488" s="346" t="s">
        <v>8</v>
      </c>
      <c r="D3488" s="347">
        <v>508.03</v>
      </c>
    </row>
    <row r="3489" spans="1:4" s="326" customFormat="1" ht="15.6" customHeight="1" x14ac:dyDescent="0.25">
      <c r="A3489" s="344" t="s">
        <v>36500</v>
      </c>
      <c r="B3489" s="345" t="s">
        <v>36501</v>
      </c>
      <c r="C3489" s="346" t="s">
        <v>8</v>
      </c>
      <c r="D3489" s="347">
        <v>854.27</v>
      </c>
    </row>
    <row r="3490" spans="1:4" s="326" customFormat="1" ht="15.6" customHeight="1" x14ac:dyDescent="0.25">
      <c r="A3490" s="344" t="s">
        <v>36502</v>
      </c>
      <c r="B3490" s="345" t="s">
        <v>36503</v>
      </c>
      <c r="C3490" s="346" t="s">
        <v>8</v>
      </c>
      <c r="D3490" s="347">
        <v>1184.44</v>
      </c>
    </row>
    <row r="3491" spans="1:4" s="326" customFormat="1" ht="15.6" customHeight="1" x14ac:dyDescent="0.25">
      <c r="A3491" s="344" t="s">
        <v>36504</v>
      </c>
      <c r="B3491" s="345" t="s">
        <v>36505</v>
      </c>
      <c r="C3491" s="346"/>
      <c r="D3491" s="347"/>
    </row>
    <row r="3492" spans="1:4" s="326" customFormat="1" ht="15.6" customHeight="1" x14ac:dyDescent="0.25">
      <c r="A3492" s="344" t="s">
        <v>36506</v>
      </c>
      <c r="B3492" s="345" t="s">
        <v>36507</v>
      </c>
      <c r="C3492" s="346" t="s">
        <v>8</v>
      </c>
      <c r="D3492" s="347">
        <v>466.17</v>
      </c>
    </row>
    <row r="3493" spans="1:4" s="326" customFormat="1" ht="15.6" customHeight="1" x14ac:dyDescent="0.25">
      <c r="A3493" s="344" t="s">
        <v>36508</v>
      </c>
      <c r="B3493" s="345" t="s">
        <v>36509</v>
      </c>
      <c r="C3493" s="346"/>
      <c r="D3493" s="347"/>
    </row>
    <row r="3494" spans="1:4" s="326" customFormat="1" ht="15.6" customHeight="1" x14ac:dyDescent="0.25">
      <c r="A3494" s="344" t="s">
        <v>36510</v>
      </c>
      <c r="B3494" s="345" t="s">
        <v>36511</v>
      </c>
      <c r="C3494" s="346" t="s">
        <v>8</v>
      </c>
      <c r="D3494" s="347">
        <v>563.53</v>
      </c>
    </row>
    <row r="3495" spans="1:4" s="326" customFormat="1" ht="15.6" customHeight="1" x14ac:dyDescent="0.25">
      <c r="A3495" s="344" t="s">
        <v>36512</v>
      </c>
      <c r="B3495" s="345" t="s">
        <v>36513</v>
      </c>
      <c r="C3495" s="346" t="s">
        <v>8</v>
      </c>
      <c r="D3495" s="347">
        <v>193.96</v>
      </c>
    </row>
    <row r="3496" spans="1:4" s="326" customFormat="1" ht="15.6" customHeight="1" x14ac:dyDescent="0.25">
      <c r="A3496" s="344" t="s">
        <v>36514</v>
      </c>
      <c r="B3496" s="345" t="s">
        <v>36515</v>
      </c>
      <c r="C3496" s="346" t="s">
        <v>8</v>
      </c>
      <c r="D3496" s="347">
        <v>236.11</v>
      </c>
    </row>
    <row r="3497" spans="1:4" s="326" customFormat="1" ht="15.6" customHeight="1" x14ac:dyDescent="0.25">
      <c r="A3497" s="344" t="s">
        <v>36516</v>
      </c>
      <c r="B3497" s="345" t="s">
        <v>36517</v>
      </c>
      <c r="C3497" s="346" t="s">
        <v>8</v>
      </c>
      <c r="D3497" s="347">
        <v>9132.89</v>
      </c>
    </row>
    <row r="3498" spans="1:4" s="326" customFormat="1" ht="15.6" customHeight="1" x14ac:dyDescent="0.25">
      <c r="A3498" s="344" t="s">
        <v>36518</v>
      </c>
      <c r="B3498" s="345" t="s">
        <v>36519</v>
      </c>
      <c r="C3498" s="346"/>
      <c r="D3498" s="347"/>
    </row>
    <row r="3499" spans="1:4" s="326" customFormat="1" ht="15.6" customHeight="1" x14ac:dyDescent="0.25">
      <c r="A3499" s="344" t="s">
        <v>36520</v>
      </c>
      <c r="B3499" s="345" t="s">
        <v>36521</v>
      </c>
      <c r="C3499" s="346" t="s">
        <v>8</v>
      </c>
      <c r="D3499" s="347">
        <v>2928.76</v>
      </c>
    </row>
    <row r="3500" spans="1:4" s="326" customFormat="1" ht="15.6" customHeight="1" x14ac:dyDescent="0.25">
      <c r="A3500" s="344" t="s">
        <v>36522</v>
      </c>
      <c r="B3500" s="345" t="s">
        <v>36523</v>
      </c>
      <c r="C3500" s="346" t="s">
        <v>8</v>
      </c>
      <c r="D3500" s="347">
        <v>1110.3800000000001</v>
      </c>
    </row>
    <row r="3501" spans="1:4" s="326" customFormat="1" ht="15.6" customHeight="1" x14ac:dyDescent="0.25">
      <c r="A3501" s="344" t="s">
        <v>36524</v>
      </c>
      <c r="B3501" s="345" t="s">
        <v>36525</v>
      </c>
      <c r="C3501" s="346" t="s">
        <v>8</v>
      </c>
      <c r="D3501" s="347">
        <v>1268.0999999999999</v>
      </c>
    </row>
    <row r="3502" spans="1:4" s="326" customFormat="1" ht="15.6" customHeight="1" x14ac:dyDescent="0.25">
      <c r="A3502" s="344" t="s">
        <v>36526</v>
      </c>
      <c r="B3502" s="345" t="s">
        <v>36527</v>
      </c>
      <c r="C3502" s="346" t="s">
        <v>8</v>
      </c>
      <c r="D3502" s="347">
        <v>1706.46</v>
      </c>
    </row>
    <row r="3503" spans="1:4" s="326" customFormat="1" ht="15.6" customHeight="1" x14ac:dyDescent="0.25">
      <c r="A3503" s="344" t="s">
        <v>36528</v>
      </c>
      <c r="B3503" s="345" t="s">
        <v>36529</v>
      </c>
      <c r="C3503" s="346" t="s">
        <v>8</v>
      </c>
      <c r="D3503" s="347">
        <v>2472.5700000000002</v>
      </c>
    </row>
    <row r="3504" spans="1:4" s="326" customFormat="1" ht="15.6" customHeight="1" x14ac:dyDescent="0.25">
      <c r="A3504" s="344" t="s">
        <v>36530</v>
      </c>
      <c r="B3504" s="345" t="s">
        <v>36531</v>
      </c>
      <c r="C3504" s="346" t="s">
        <v>8</v>
      </c>
      <c r="D3504" s="347">
        <v>6029.65</v>
      </c>
    </row>
    <row r="3505" spans="1:4" s="326" customFormat="1" ht="15.6" customHeight="1" x14ac:dyDescent="0.25">
      <c r="A3505" s="344" t="s">
        <v>36532</v>
      </c>
      <c r="B3505" s="345" t="s">
        <v>36533</v>
      </c>
      <c r="C3505" s="346" t="s">
        <v>8</v>
      </c>
      <c r="D3505" s="347">
        <v>1265.8800000000001</v>
      </c>
    </row>
    <row r="3506" spans="1:4" s="326" customFormat="1" ht="15.6" customHeight="1" x14ac:dyDescent="0.25">
      <c r="A3506" s="344" t="s">
        <v>36534</v>
      </c>
      <c r="B3506" s="345" t="s">
        <v>36535</v>
      </c>
      <c r="C3506" s="346" t="s">
        <v>8</v>
      </c>
      <c r="D3506" s="347">
        <v>1804.01</v>
      </c>
    </row>
    <row r="3507" spans="1:4" s="326" customFormat="1" ht="15.6" customHeight="1" x14ac:dyDescent="0.25">
      <c r="A3507" s="344" t="s">
        <v>36536</v>
      </c>
      <c r="B3507" s="345" t="s">
        <v>36537</v>
      </c>
      <c r="C3507" s="346" t="s">
        <v>8</v>
      </c>
      <c r="D3507" s="347">
        <v>802.27</v>
      </c>
    </row>
    <row r="3508" spans="1:4" s="326" customFormat="1" ht="15.6" customHeight="1" x14ac:dyDescent="0.25">
      <c r="A3508" s="344" t="s">
        <v>36538</v>
      </c>
      <c r="B3508" s="345" t="s">
        <v>36539</v>
      </c>
      <c r="C3508" s="346" t="s">
        <v>8</v>
      </c>
      <c r="D3508" s="347">
        <v>1981.01</v>
      </c>
    </row>
    <row r="3509" spans="1:4" s="326" customFormat="1" ht="15.6" customHeight="1" x14ac:dyDescent="0.25">
      <c r="A3509" s="344" t="s">
        <v>36540</v>
      </c>
      <c r="B3509" s="345" t="s">
        <v>36541</v>
      </c>
      <c r="C3509" s="346"/>
      <c r="D3509" s="347"/>
    </row>
    <row r="3510" spans="1:4" s="326" customFormat="1" ht="15.6" customHeight="1" x14ac:dyDescent="0.25">
      <c r="A3510" s="344" t="s">
        <v>36542</v>
      </c>
      <c r="B3510" s="345" t="s">
        <v>36543</v>
      </c>
      <c r="C3510" s="346" t="s">
        <v>8</v>
      </c>
      <c r="D3510" s="347">
        <v>30.03</v>
      </c>
    </row>
    <row r="3511" spans="1:4" s="326" customFormat="1" ht="15.6" customHeight="1" x14ac:dyDescent="0.25">
      <c r="A3511" s="344" t="s">
        <v>36544</v>
      </c>
      <c r="B3511" s="345" t="s">
        <v>36545</v>
      </c>
      <c r="C3511" s="346" t="s">
        <v>8</v>
      </c>
      <c r="D3511" s="347">
        <v>58.77</v>
      </c>
    </row>
    <row r="3512" spans="1:4" s="326" customFormat="1" ht="15.6" customHeight="1" x14ac:dyDescent="0.25">
      <c r="A3512" s="344" t="s">
        <v>36546</v>
      </c>
      <c r="B3512" s="345" t="s">
        <v>36547</v>
      </c>
      <c r="C3512" s="346"/>
      <c r="D3512" s="347"/>
    </row>
    <row r="3513" spans="1:4" s="326" customFormat="1" ht="15.6" customHeight="1" x14ac:dyDescent="0.25">
      <c r="A3513" s="344" t="s">
        <v>36548</v>
      </c>
      <c r="B3513" s="345" t="s">
        <v>36549</v>
      </c>
      <c r="C3513" s="346" t="s">
        <v>8</v>
      </c>
      <c r="D3513" s="347">
        <v>134.35</v>
      </c>
    </row>
    <row r="3514" spans="1:4" s="326" customFormat="1" ht="15.6" customHeight="1" x14ac:dyDescent="0.25">
      <c r="A3514" s="344" t="s">
        <v>36550</v>
      </c>
      <c r="B3514" s="345" t="s">
        <v>36551</v>
      </c>
      <c r="C3514" s="346" t="s">
        <v>8</v>
      </c>
      <c r="D3514" s="347">
        <v>537.71</v>
      </c>
    </row>
    <row r="3515" spans="1:4" s="326" customFormat="1" ht="15.6" customHeight="1" x14ac:dyDescent="0.25">
      <c r="A3515" s="344" t="s">
        <v>36552</v>
      </c>
      <c r="B3515" s="345" t="s">
        <v>36553</v>
      </c>
      <c r="C3515" s="346" t="s">
        <v>8</v>
      </c>
      <c r="D3515" s="347">
        <v>545.52</v>
      </c>
    </row>
    <row r="3516" spans="1:4" s="326" customFormat="1" ht="15.6" customHeight="1" x14ac:dyDescent="0.25">
      <c r="A3516" s="344" t="s">
        <v>36554</v>
      </c>
      <c r="B3516" s="345" t="s">
        <v>36555</v>
      </c>
      <c r="C3516" s="346" t="s">
        <v>8</v>
      </c>
      <c r="D3516" s="347">
        <v>44.14</v>
      </c>
    </row>
    <row r="3517" spans="1:4" s="326" customFormat="1" ht="15.6" customHeight="1" x14ac:dyDescent="0.25">
      <c r="A3517" s="344" t="s">
        <v>36556</v>
      </c>
      <c r="B3517" s="345" t="s">
        <v>36557</v>
      </c>
      <c r="C3517" s="346" t="s">
        <v>8</v>
      </c>
      <c r="D3517" s="347">
        <v>756.69</v>
      </c>
    </row>
    <row r="3518" spans="1:4" s="326" customFormat="1" ht="15.6" customHeight="1" x14ac:dyDescent="0.25">
      <c r="A3518" s="344" t="s">
        <v>36558</v>
      </c>
      <c r="B3518" s="345" t="s">
        <v>36559</v>
      </c>
      <c r="C3518" s="346" t="s">
        <v>8</v>
      </c>
      <c r="D3518" s="347">
        <v>390.53</v>
      </c>
    </row>
    <row r="3519" spans="1:4" s="326" customFormat="1" ht="15.6" customHeight="1" x14ac:dyDescent="0.25">
      <c r="A3519" s="344" t="s">
        <v>36560</v>
      </c>
      <c r="B3519" s="345" t="s">
        <v>36561</v>
      </c>
      <c r="C3519" s="346" t="s">
        <v>8</v>
      </c>
      <c r="D3519" s="347">
        <v>113.97</v>
      </c>
    </row>
    <row r="3520" spans="1:4" s="326" customFormat="1" ht="15.6" customHeight="1" x14ac:dyDescent="0.25">
      <c r="A3520" s="344" t="s">
        <v>36562</v>
      </c>
      <c r="B3520" s="345" t="s">
        <v>36563</v>
      </c>
      <c r="C3520" s="346" t="s">
        <v>8</v>
      </c>
      <c r="D3520" s="347">
        <v>3406.95</v>
      </c>
    </row>
    <row r="3521" spans="1:4" s="326" customFormat="1" ht="15.6" customHeight="1" x14ac:dyDescent="0.25">
      <c r="A3521" s="344" t="s">
        <v>36564</v>
      </c>
      <c r="B3521" s="345" t="s">
        <v>36565</v>
      </c>
      <c r="C3521" s="346" t="s">
        <v>8</v>
      </c>
      <c r="D3521" s="347">
        <v>129.65</v>
      </c>
    </row>
    <row r="3522" spans="1:4" s="326" customFormat="1" ht="15.6" customHeight="1" x14ac:dyDescent="0.25">
      <c r="A3522" s="344" t="s">
        <v>36566</v>
      </c>
      <c r="B3522" s="345" t="s">
        <v>36567</v>
      </c>
      <c r="C3522" s="346" t="s">
        <v>8</v>
      </c>
      <c r="D3522" s="347">
        <v>509.42</v>
      </c>
    </row>
    <row r="3523" spans="1:4" s="326" customFormat="1" ht="15.6" customHeight="1" x14ac:dyDescent="0.25">
      <c r="A3523" s="344" t="s">
        <v>36568</v>
      </c>
      <c r="B3523" s="345" t="s">
        <v>36569</v>
      </c>
      <c r="C3523" s="346" t="s">
        <v>8</v>
      </c>
      <c r="D3523" s="347">
        <v>384.37</v>
      </c>
    </row>
    <row r="3524" spans="1:4" s="326" customFormat="1" ht="15.6" customHeight="1" x14ac:dyDescent="0.25">
      <c r="A3524" s="344" t="s">
        <v>36570</v>
      </c>
      <c r="B3524" s="345" t="s">
        <v>36571</v>
      </c>
      <c r="C3524" s="346" t="s">
        <v>8</v>
      </c>
      <c r="D3524" s="347">
        <v>438.82</v>
      </c>
    </row>
    <row r="3525" spans="1:4" s="326" customFormat="1" ht="15.6" customHeight="1" x14ac:dyDescent="0.25">
      <c r="A3525" s="344" t="s">
        <v>36572</v>
      </c>
      <c r="B3525" s="345" t="s">
        <v>36573</v>
      </c>
      <c r="C3525" s="346"/>
      <c r="D3525" s="347"/>
    </row>
    <row r="3526" spans="1:4" s="326" customFormat="1" ht="15.6" customHeight="1" x14ac:dyDescent="0.25">
      <c r="A3526" s="344" t="s">
        <v>36574</v>
      </c>
      <c r="B3526" s="345" t="s">
        <v>36575</v>
      </c>
      <c r="C3526" s="346"/>
      <c r="D3526" s="347"/>
    </row>
    <row r="3527" spans="1:4" s="326" customFormat="1" ht="15.6" customHeight="1" x14ac:dyDescent="0.25">
      <c r="A3527" s="344" t="s">
        <v>36576</v>
      </c>
      <c r="B3527" s="345" t="s">
        <v>36577</v>
      </c>
      <c r="C3527" s="346" t="s">
        <v>8</v>
      </c>
      <c r="D3527" s="347">
        <v>9395.67</v>
      </c>
    </row>
    <row r="3528" spans="1:4" s="326" customFormat="1" ht="15.6" customHeight="1" x14ac:dyDescent="0.25">
      <c r="A3528" s="344" t="s">
        <v>36578</v>
      </c>
      <c r="B3528" s="345" t="s">
        <v>36579</v>
      </c>
      <c r="C3528" s="346" t="s">
        <v>8</v>
      </c>
      <c r="D3528" s="347">
        <v>12107.53</v>
      </c>
    </row>
    <row r="3529" spans="1:4" s="326" customFormat="1" ht="15.6" customHeight="1" x14ac:dyDescent="0.25">
      <c r="A3529" s="344" t="s">
        <v>36580</v>
      </c>
      <c r="B3529" s="345" t="s">
        <v>36581</v>
      </c>
      <c r="C3529" s="346" t="s">
        <v>8</v>
      </c>
      <c r="D3529" s="347">
        <v>1136.03</v>
      </c>
    </row>
    <row r="3530" spans="1:4" s="326" customFormat="1" ht="15.6" customHeight="1" x14ac:dyDescent="0.25">
      <c r="A3530" s="344" t="s">
        <v>36582</v>
      </c>
      <c r="B3530" s="345" t="s">
        <v>36583</v>
      </c>
      <c r="C3530" s="346" t="s">
        <v>8</v>
      </c>
      <c r="D3530" s="347">
        <v>1993.18</v>
      </c>
    </row>
    <row r="3531" spans="1:4" s="326" customFormat="1" ht="15.6" customHeight="1" x14ac:dyDescent="0.25">
      <c r="A3531" s="344" t="s">
        <v>36584</v>
      </c>
      <c r="B3531" s="345" t="s">
        <v>36585</v>
      </c>
      <c r="C3531" s="346" t="s">
        <v>8</v>
      </c>
      <c r="D3531" s="347">
        <v>3161.72</v>
      </c>
    </row>
    <row r="3532" spans="1:4" s="326" customFormat="1" ht="15.6" customHeight="1" x14ac:dyDescent="0.25">
      <c r="A3532" s="344" t="s">
        <v>36586</v>
      </c>
      <c r="B3532" s="345" t="s">
        <v>36587</v>
      </c>
      <c r="C3532" s="346" t="s">
        <v>8</v>
      </c>
      <c r="D3532" s="347">
        <v>5640.25</v>
      </c>
    </row>
    <row r="3533" spans="1:4" s="326" customFormat="1" ht="15.6" customHeight="1" x14ac:dyDescent="0.25">
      <c r="A3533" s="344" t="s">
        <v>36588</v>
      </c>
      <c r="B3533" s="345" t="s">
        <v>36589</v>
      </c>
      <c r="C3533" s="346" t="s">
        <v>8</v>
      </c>
      <c r="D3533" s="347">
        <v>7558.73</v>
      </c>
    </row>
    <row r="3534" spans="1:4" s="326" customFormat="1" ht="15.6" customHeight="1" x14ac:dyDescent="0.25">
      <c r="A3534" s="344" t="s">
        <v>36590</v>
      </c>
      <c r="B3534" s="345" t="s">
        <v>36591</v>
      </c>
      <c r="C3534" s="346" t="s">
        <v>8</v>
      </c>
      <c r="D3534" s="347">
        <v>13735.88</v>
      </c>
    </row>
    <row r="3535" spans="1:4" s="326" customFormat="1" ht="15.6" customHeight="1" x14ac:dyDescent="0.25">
      <c r="A3535" s="344" t="s">
        <v>36592</v>
      </c>
      <c r="B3535" s="345" t="s">
        <v>36593</v>
      </c>
      <c r="C3535" s="346" t="s">
        <v>8</v>
      </c>
      <c r="D3535" s="347">
        <v>949.31</v>
      </c>
    </row>
    <row r="3536" spans="1:4" s="326" customFormat="1" ht="15.6" customHeight="1" x14ac:dyDescent="0.25">
      <c r="A3536" s="344" t="s">
        <v>36594</v>
      </c>
      <c r="B3536" s="345" t="s">
        <v>36595</v>
      </c>
      <c r="C3536" s="346" t="s">
        <v>8</v>
      </c>
      <c r="D3536" s="347">
        <v>633.58000000000004</v>
      </c>
    </row>
    <row r="3537" spans="1:4" s="326" customFormat="1" ht="15.6" customHeight="1" x14ac:dyDescent="0.25">
      <c r="A3537" s="344" t="s">
        <v>36596</v>
      </c>
      <c r="B3537" s="345" t="s">
        <v>36597</v>
      </c>
      <c r="C3537" s="346"/>
      <c r="D3537" s="347"/>
    </row>
    <row r="3538" spans="1:4" s="326" customFormat="1" ht="15.6" customHeight="1" x14ac:dyDescent="0.25">
      <c r="A3538" s="344" t="s">
        <v>36598</v>
      </c>
      <c r="B3538" s="345" t="s">
        <v>36599</v>
      </c>
      <c r="C3538" s="346" t="s">
        <v>29847</v>
      </c>
      <c r="D3538" s="347">
        <v>6112.72</v>
      </c>
    </row>
    <row r="3539" spans="1:4" s="326" customFormat="1" ht="15.6" customHeight="1" x14ac:dyDescent="0.25">
      <c r="A3539" s="344" t="s">
        <v>36600</v>
      </c>
      <c r="B3539" s="345" t="s">
        <v>36601</v>
      </c>
      <c r="C3539" s="346" t="s">
        <v>29847</v>
      </c>
      <c r="D3539" s="347">
        <v>10876.54</v>
      </c>
    </row>
    <row r="3540" spans="1:4" s="326" customFormat="1" ht="15.6" customHeight="1" x14ac:dyDescent="0.25">
      <c r="A3540" s="344" t="s">
        <v>36602</v>
      </c>
      <c r="B3540" s="345" t="s">
        <v>36603</v>
      </c>
      <c r="C3540" s="346" t="s">
        <v>29847</v>
      </c>
      <c r="D3540" s="347">
        <v>19996.169999999998</v>
      </c>
    </row>
    <row r="3541" spans="1:4" s="326" customFormat="1" ht="15.6" customHeight="1" x14ac:dyDescent="0.25">
      <c r="A3541" s="344" t="s">
        <v>36604</v>
      </c>
      <c r="B3541" s="345" t="s">
        <v>36605</v>
      </c>
      <c r="C3541" s="346"/>
      <c r="D3541" s="347"/>
    </row>
    <row r="3542" spans="1:4" s="326" customFormat="1" ht="15.6" customHeight="1" x14ac:dyDescent="0.25">
      <c r="A3542" s="344" t="s">
        <v>36606</v>
      </c>
      <c r="B3542" s="345" t="s">
        <v>36607</v>
      </c>
      <c r="C3542" s="346" t="s">
        <v>14</v>
      </c>
      <c r="D3542" s="347">
        <v>20958.34</v>
      </c>
    </row>
    <row r="3543" spans="1:4" s="326" customFormat="1" ht="15.6" customHeight="1" x14ac:dyDescent="0.25">
      <c r="A3543" s="344" t="s">
        <v>36608</v>
      </c>
      <c r="B3543" s="345" t="s">
        <v>36609</v>
      </c>
      <c r="C3543" s="346" t="s">
        <v>14</v>
      </c>
      <c r="D3543" s="347">
        <v>41458.74</v>
      </c>
    </row>
    <row r="3544" spans="1:4" s="326" customFormat="1" ht="15.6" customHeight="1" x14ac:dyDescent="0.25">
      <c r="A3544" s="344" t="s">
        <v>36610</v>
      </c>
      <c r="B3544" s="345" t="s">
        <v>36611</v>
      </c>
      <c r="C3544" s="346"/>
      <c r="D3544" s="347"/>
    </row>
    <row r="3545" spans="1:4" s="326" customFormat="1" ht="15.6" customHeight="1" x14ac:dyDescent="0.25">
      <c r="A3545" s="344" t="s">
        <v>36612</v>
      </c>
      <c r="B3545" s="345" t="s">
        <v>36613</v>
      </c>
      <c r="C3545" s="346" t="s">
        <v>8</v>
      </c>
      <c r="D3545" s="347">
        <v>101.51</v>
      </c>
    </row>
    <row r="3546" spans="1:4" s="326" customFormat="1" ht="15.6" customHeight="1" x14ac:dyDescent="0.25">
      <c r="A3546" s="344" t="s">
        <v>36614</v>
      </c>
      <c r="B3546" s="345" t="s">
        <v>36615</v>
      </c>
      <c r="C3546" s="346" t="s">
        <v>8</v>
      </c>
      <c r="D3546" s="347">
        <v>133.72999999999999</v>
      </c>
    </row>
    <row r="3547" spans="1:4" s="326" customFormat="1" ht="15.6" customHeight="1" x14ac:dyDescent="0.25">
      <c r="A3547" s="344" t="s">
        <v>36616</v>
      </c>
      <c r="B3547" s="345" t="s">
        <v>36617</v>
      </c>
      <c r="C3547" s="346" t="s">
        <v>8</v>
      </c>
      <c r="D3547" s="347">
        <v>256.36</v>
      </c>
    </row>
    <row r="3548" spans="1:4" s="326" customFormat="1" ht="15.6" customHeight="1" x14ac:dyDescent="0.25">
      <c r="A3548" s="344" t="s">
        <v>36618</v>
      </c>
      <c r="B3548" s="345" t="s">
        <v>36619</v>
      </c>
      <c r="C3548" s="346" t="s">
        <v>8</v>
      </c>
      <c r="D3548" s="347">
        <v>258.81</v>
      </c>
    </row>
    <row r="3549" spans="1:4" s="326" customFormat="1" ht="15.6" customHeight="1" x14ac:dyDescent="0.25">
      <c r="A3549" s="344" t="s">
        <v>36620</v>
      </c>
      <c r="B3549" s="345" t="s">
        <v>36621</v>
      </c>
      <c r="C3549" s="346" t="s">
        <v>8</v>
      </c>
      <c r="D3549" s="347">
        <v>328.97</v>
      </c>
    </row>
    <row r="3550" spans="1:4" s="326" customFormat="1" ht="15.6" customHeight="1" x14ac:dyDescent="0.25">
      <c r="A3550" s="344" t="s">
        <v>36622</v>
      </c>
      <c r="B3550" s="345" t="s">
        <v>36623</v>
      </c>
      <c r="C3550" s="346" t="s">
        <v>8</v>
      </c>
      <c r="D3550" s="347">
        <v>1506.72</v>
      </c>
    </row>
    <row r="3551" spans="1:4" s="326" customFormat="1" ht="15.6" customHeight="1" x14ac:dyDescent="0.25">
      <c r="A3551" s="344" t="s">
        <v>36624</v>
      </c>
      <c r="B3551" s="345" t="s">
        <v>36625</v>
      </c>
      <c r="C3551" s="346" t="s">
        <v>8</v>
      </c>
      <c r="D3551" s="347">
        <v>1956.31</v>
      </c>
    </row>
    <row r="3552" spans="1:4" s="326" customFormat="1" ht="15.6" customHeight="1" x14ac:dyDescent="0.25">
      <c r="A3552" s="344" t="s">
        <v>36626</v>
      </c>
      <c r="B3552" s="345" t="s">
        <v>36627</v>
      </c>
      <c r="C3552" s="346"/>
      <c r="D3552" s="347"/>
    </row>
    <row r="3553" spans="1:4" s="326" customFormat="1" ht="15.6" customHeight="1" x14ac:dyDescent="0.25">
      <c r="A3553" s="344" t="s">
        <v>36628</v>
      </c>
      <c r="B3553" s="345" t="s">
        <v>36629</v>
      </c>
      <c r="C3553" s="346" t="s">
        <v>8</v>
      </c>
      <c r="D3553" s="347">
        <v>52.92</v>
      </c>
    </row>
    <row r="3554" spans="1:4" s="326" customFormat="1" ht="15.6" customHeight="1" x14ac:dyDescent="0.25">
      <c r="A3554" s="344" t="s">
        <v>36630</v>
      </c>
      <c r="B3554" s="345" t="s">
        <v>36631</v>
      </c>
      <c r="C3554" s="346" t="s">
        <v>8</v>
      </c>
      <c r="D3554" s="347">
        <v>141.12</v>
      </c>
    </row>
    <row r="3555" spans="1:4" s="326" customFormat="1" ht="15.6" customHeight="1" x14ac:dyDescent="0.25">
      <c r="A3555" s="344" t="s">
        <v>36632</v>
      </c>
      <c r="B3555" s="345" t="s">
        <v>36633</v>
      </c>
      <c r="C3555" s="346" t="s">
        <v>8</v>
      </c>
      <c r="D3555" s="347">
        <v>317.52</v>
      </c>
    </row>
    <row r="3556" spans="1:4" s="326" customFormat="1" ht="15.6" customHeight="1" x14ac:dyDescent="0.25">
      <c r="A3556" s="344" t="s">
        <v>36634</v>
      </c>
      <c r="B3556" s="345" t="s">
        <v>36635</v>
      </c>
      <c r="C3556" s="346"/>
      <c r="D3556" s="347"/>
    </row>
    <row r="3557" spans="1:4" s="326" customFormat="1" ht="15.6" customHeight="1" x14ac:dyDescent="0.25">
      <c r="A3557" s="344" t="s">
        <v>36636</v>
      </c>
      <c r="B3557" s="345" t="s">
        <v>36637</v>
      </c>
      <c r="C3557" s="346"/>
      <c r="D3557" s="347"/>
    </row>
    <row r="3558" spans="1:4" s="326" customFormat="1" ht="15.6" customHeight="1" x14ac:dyDescent="0.25">
      <c r="A3558" s="344" t="s">
        <v>36638</v>
      </c>
      <c r="B3558" s="345" t="s">
        <v>36639</v>
      </c>
      <c r="C3558" s="346" t="s">
        <v>8</v>
      </c>
      <c r="D3558" s="347">
        <v>80.12</v>
      </c>
    </row>
    <row r="3559" spans="1:4" s="326" customFormat="1" ht="15.6" customHeight="1" x14ac:dyDescent="0.25">
      <c r="A3559" s="344" t="s">
        <v>36640</v>
      </c>
      <c r="B3559" s="345" t="s">
        <v>36641</v>
      </c>
      <c r="C3559" s="346" t="s">
        <v>8</v>
      </c>
      <c r="D3559" s="347">
        <v>91.26</v>
      </c>
    </row>
    <row r="3560" spans="1:4" s="326" customFormat="1" ht="15.6" customHeight="1" x14ac:dyDescent="0.25">
      <c r="A3560" s="344" t="s">
        <v>36642</v>
      </c>
      <c r="B3560" s="345" t="s">
        <v>36643</v>
      </c>
      <c r="C3560" s="346" t="s">
        <v>8</v>
      </c>
      <c r="D3560" s="347">
        <v>107.28</v>
      </c>
    </row>
    <row r="3561" spans="1:4" s="326" customFormat="1" ht="15.6" customHeight="1" x14ac:dyDescent="0.25">
      <c r="A3561" s="344" t="s">
        <v>36644</v>
      </c>
      <c r="B3561" s="345" t="s">
        <v>36645</v>
      </c>
      <c r="C3561" s="346" t="s">
        <v>8</v>
      </c>
      <c r="D3561" s="347">
        <v>116.39</v>
      </c>
    </row>
    <row r="3562" spans="1:4" s="326" customFormat="1" ht="15.6" customHeight="1" x14ac:dyDescent="0.25">
      <c r="A3562" s="344" t="s">
        <v>36646</v>
      </c>
      <c r="B3562" s="345" t="s">
        <v>36647</v>
      </c>
      <c r="C3562" s="346" t="s">
        <v>8</v>
      </c>
      <c r="D3562" s="347">
        <v>117.82</v>
      </c>
    </row>
    <row r="3563" spans="1:4" s="326" customFormat="1" ht="15.6" customHeight="1" x14ac:dyDescent="0.25">
      <c r="A3563" s="344" t="s">
        <v>36648</v>
      </c>
      <c r="B3563" s="345" t="s">
        <v>36649</v>
      </c>
      <c r="C3563" s="346" t="s">
        <v>8</v>
      </c>
      <c r="D3563" s="347">
        <v>142.02000000000001</v>
      </c>
    </row>
    <row r="3564" spans="1:4" s="326" customFormat="1" ht="15.6" customHeight="1" x14ac:dyDescent="0.25">
      <c r="A3564" s="344" t="s">
        <v>36650</v>
      </c>
      <c r="B3564" s="345" t="s">
        <v>36651</v>
      </c>
      <c r="C3564" s="346"/>
      <c r="D3564" s="347"/>
    </row>
    <row r="3565" spans="1:4" s="326" customFormat="1" ht="15.6" customHeight="1" x14ac:dyDescent="0.25">
      <c r="A3565" s="344" t="s">
        <v>36652</v>
      </c>
      <c r="B3565" s="345" t="s">
        <v>36653</v>
      </c>
      <c r="C3565" s="346" t="s">
        <v>8</v>
      </c>
      <c r="D3565" s="347">
        <v>297.66000000000003</v>
      </c>
    </row>
    <row r="3566" spans="1:4" s="326" customFormat="1" ht="15.6" customHeight="1" x14ac:dyDescent="0.25">
      <c r="A3566" s="344" t="s">
        <v>36654</v>
      </c>
      <c r="B3566" s="345" t="s">
        <v>36655</v>
      </c>
      <c r="C3566" s="346" t="s">
        <v>8</v>
      </c>
      <c r="D3566" s="347">
        <v>126.83</v>
      </c>
    </row>
    <row r="3567" spans="1:4" s="326" customFormat="1" ht="15.6" customHeight="1" x14ac:dyDescent="0.25">
      <c r="A3567" s="344" t="s">
        <v>36656</v>
      </c>
      <c r="B3567" s="345" t="s">
        <v>36657</v>
      </c>
      <c r="C3567" s="346" t="s">
        <v>8</v>
      </c>
      <c r="D3567" s="347">
        <v>416.49</v>
      </c>
    </row>
    <row r="3568" spans="1:4" s="326" customFormat="1" ht="15.6" customHeight="1" x14ac:dyDescent="0.25">
      <c r="A3568" s="344" t="s">
        <v>36658</v>
      </c>
      <c r="B3568" s="345" t="s">
        <v>36659</v>
      </c>
      <c r="C3568" s="346"/>
      <c r="D3568" s="347"/>
    </row>
    <row r="3569" spans="1:4" s="326" customFormat="1" ht="15.6" customHeight="1" x14ac:dyDescent="0.25">
      <c r="A3569" s="344" t="s">
        <v>36660</v>
      </c>
      <c r="B3569" s="345" t="s">
        <v>36661</v>
      </c>
      <c r="C3569" s="346" t="s">
        <v>8</v>
      </c>
      <c r="D3569" s="347">
        <v>77.94</v>
      </c>
    </row>
    <row r="3570" spans="1:4" s="326" customFormat="1" ht="15.6" customHeight="1" x14ac:dyDescent="0.25">
      <c r="A3570" s="344" t="s">
        <v>36662</v>
      </c>
      <c r="B3570" s="345" t="s">
        <v>36663</v>
      </c>
      <c r="C3570" s="346"/>
      <c r="D3570" s="347"/>
    </row>
    <row r="3571" spans="1:4" s="326" customFormat="1" ht="15.6" customHeight="1" x14ac:dyDescent="0.25">
      <c r="A3571" s="344" t="s">
        <v>36664</v>
      </c>
      <c r="B3571" s="345" t="s">
        <v>36665</v>
      </c>
      <c r="C3571" s="346" t="s">
        <v>8</v>
      </c>
      <c r="D3571" s="347">
        <v>183.06</v>
      </c>
    </row>
    <row r="3572" spans="1:4" s="326" customFormat="1" ht="15.6" customHeight="1" x14ac:dyDescent="0.25">
      <c r="A3572" s="344" t="s">
        <v>36666</v>
      </c>
      <c r="B3572" s="345" t="s">
        <v>36667</v>
      </c>
      <c r="C3572" s="346" t="s">
        <v>8</v>
      </c>
      <c r="D3572" s="347">
        <v>561.15</v>
      </c>
    </row>
    <row r="3573" spans="1:4" s="326" customFormat="1" ht="15.6" customHeight="1" x14ac:dyDescent="0.25">
      <c r="A3573" s="344" t="s">
        <v>36668</v>
      </c>
      <c r="B3573" s="345" t="s">
        <v>36669</v>
      </c>
      <c r="C3573" s="346"/>
      <c r="D3573" s="347"/>
    </row>
    <row r="3574" spans="1:4" s="326" customFormat="1" ht="15.6" customHeight="1" x14ac:dyDescent="0.25">
      <c r="A3574" s="344" t="s">
        <v>36670</v>
      </c>
      <c r="B3574" s="345" t="s">
        <v>36671</v>
      </c>
      <c r="C3574" s="346" t="s">
        <v>8</v>
      </c>
      <c r="D3574" s="347">
        <v>16.55</v>
      </c>
    </row>
    <row r="3575" spans="1:4" s="326" customFormat="1" ht="15.6" customHeight="1" x14ac:dyDescent="0.25">
      <c r="A3575" s="344" t="s">
        <v>36672</v>
      </c>
      <c r="B3575" s="345" t="s">
        <v>36673</v>
      </c>
      <c r="C3575" s="346" t="s">
        <v>7</v>
      </c>
      <c r="D3575" s="347">
        <v>1041.31</v>
      </c>
    </row>
    <row r="3576" spans="1:4" s="326" customFormat="1" ht="15.6" customHeight="1" x14ac:dyDescent="0.25">
      <c r="A3576" s="344" t="s">
        <v>36674</v>
      </c>
      <c r="B3576" s="345" t="s">
        <v>36675</v>
      </c>
      <c r="C3576" s="346" t="s">
        <v>8</v>
      </c>
      <c r="D3576" s="347">
        <v>11.94</v>
      </c>
    </row>
    <row r="3577" spans="1:4" s="326" customFormat="1" ht="15.6" customHeight="1" x14ac:dyDescent="0.25">
      <c r="A3577" s="344" t="s">
        <v>36676</v>
      </c>
      <c r="B3577" s="345" t="s">
        <v>36677</v>
      </c>
      <c r="C3577" s="346" t="s">
        <v>8</v>
      </c>
      <c r="D3577" s="347">
        <v>358.89</v>
      </c>
    </row>
    <row r="3578" spans="1:4" s="326" customFormat="1" ht="15.6" customHeight="1" x14ac:dyDescent="0.25">
      <c r="A3578" s="344" t="s">
        <v>36678</v>
      </c>
      <c r="B3578" s="345" t="s">
        <v>36679</v>
      </c>
      <c r="C3578" s="346" t="s">
        <v>8</v>
      </c>
      <c r="D3578" s="347">
        <v>35.26</v>
      </c>
    </row>
    <row r="3579" spans="1:4" s="326" customFormat="1" ht="15.6" customHeight="1" x14ac:dyDescent="0.25">
      <c r="A3579" s="344" t="s">
        <v>36680</v>
      </c>
      <c r="B3579" s="345" t="s">
        <v>36681</v>
      </c>
      <c r="C3579" s="346" t="s">
        <v>8</v>
      </c>
      <c r="D3579" s="347">
        <v>10.57</v>
      </c>
    </row>
    <row r="3580" spans="1:4" s="326" customFormat="1" ht="15.6" customHeight="1" x14ac:dyDescent="0.25">
      <c r="A3580" s="344" t="s">
        <v>36682</v>
      </c>
      <c r="B3580" s="345" t="s">
        <v>36683</v>
      </c>
      <c r="C3580" s="346" t="s">
        <v>7</v>
      </c>
      <c r="D3580" s="347">
        <v>1079.9100000000001</v>
      </c>
    </row>
    <row r="3581" spans="1:4" s="326" customFormat="1" ht="15.6" customHeight="1" x14ac:dyDescent="0.25">
      <c r="A3581" s="344" t="s">
        <v>36684</v>
      </c>
      <c r="B3581" s="345" t="s">
        <v>36685</v>
      </c>
      <c r="C3581" s="346" t="s">
        <v>7</v>
      </c>
      <c r="D3581" s="347">
        <v>1346.68</v>
      </c>
    </row>
    <row r="3582" spans="1:4" s="326" customFormat="1" ht="15.6" customHeight="1" x14ac:dyDescent="0.25">
      <c r="A3582" s="344" t="s">
        <v>36686</v>
      </c>
      <c r="B3582" s="345" t="s">
        <v>36687</v>
      </c>
      <c r="C3582" s="346" t="s">
        <v>8</v>
      </c>
      <c r="D3582" s="347">
        <v>96.18</v>
      </c>
    </row>
    <row r="3583" spans="1:4" s="326" customFormat="1" ht="15.6" customHeight="1" x14ac:dyDescent="0.25">
      <c r="A3583" s="344" t="s">
        <v>36688</v>
      </c>
      <c r="B3583" s="345" t="s">
        <v>36689</v>
      </c>
      <c r="C3583" s="346" t="s">
        <v>8</v>
      </c>
      <c r="D3583" s="347">
        <v>3691.32</v>
      </c>
    </row>
    <row r="3584" spans="1:4" s="326" customFormat="1" ht="15.6" customHeight="1" x14ac:dyDescent="0.25">
      <c r="A3584" s="344" t="s">
        <v>36690</v>
      </c>
      <c r="B3584" s="345" t="s">
        <v>36691</v>
      </c>
      <c r="C3584" s="346" t="s">
        <v>8</v>
      </c>
      <c r="D3584" s="347">
        <v>4383.88</v>
      </c>
    </row>
    <row r="3585" spans="1:4" s="326" customFormat="1" ht="15.6" customHeight="1" x14ac:dyDescent="0.25">
      <c r="A3585" s="344" t="s">
        <v>36692</v>
      </c>
      <c r="B3585" s="345" t="s">
        <v>36693</v>
      </c>
      <c r="C3585" s="346" t="s">
        <v>8</v>
      </c>
      <c r="D3585" s="347">
        <v>434.42</v>
      </c>
    </row>
    <row r="3586" spans="1:4" s="326" customFormat="1" ht="15.6" customHeight="1" x14ac:dyDescent="0.25">
      <c r="A3586" s="344" t="s">
        <v>36694</v>
      </c>
      <c r="B3586" s="345" t="s">
        <v>36695</v>
      </c>
      <c r="C3586" s="346" t="s">
        <v>8</v>
      </c>
      <c r="D3586" s="347">
        <v>467.88</v>
      </c>
    </row>
    <row r="3587" spans="1:4" s="326" customFormat="1" ht="15.6" customHeight="1" x14ac:dyDescent="0.25">
      <c r="A3587" s="344" t="s">
        <v>36696</v>
      </c>
      <c r="B3587" s="345" t="s">
        <v>36697</v>
      </c>
      <c r="C3587" s="346" t="s">
        <v>8</v>
      </c>
      <c r="D3587" s="347">
        <v>514.65</v>
      </c>
    </row>
    <row r="3588" spans="1:4" s="326" customFormat="1" ht="15.6" customHeight="1" x14ac:dyDescent="0.25">
      <c r="A3588" s="344" t="s">
        <v>36698</v>
      </c>
      <c r="B3588" s="345" t="s">
        <v>36699</v>
      </c>
      <c r="C3588" s="346" t="s">
        <v>8</v>
      </c>
      <c r="D3588" s="347">
        <v>218.67</v>
      </c>
    </row>
    <row r="3589" spans="1:4" s="326" customFormat="1" ht="15.6" customHeight="1" x14ac:dyDescent="0.25">
      <c r="A3589" s="344" t="s">
        <v>36700</v>
      </c>
      <c r="B3589" s="345" t="s">
        <v>36701</v>
      </c>
      <c r="C3589" s="346" t="s">
        <v>8</v>
      </c>
      <c r="D3589" s="347">
        <v>230.72</v>
      </c>
    </row>
    <row r="3590" spans="1:4" s="326" customFormat="1" ht="15.6" customHeight="1" x14ac:dyDescent="0.25">
      <c r="A3590" s="344" t="s">
        <v>36702</v>
      </c>
      <c r="B3590" s="345" t="s">
        <v>36703</v>
      </c>
      <c r="C3590" s="346" t="s">
        <v>8</v>
      </c>
      <c r="D3590" s="347">
        <v>337.22</v>
      </c>
    </row>
    <row r="3591" spans="1:4" s="326" customFormat="1" ht="15.6" customHeight="1" x14ac:dyDescent="0.25">
      <c r="A3591" s="344" t="s">
        <v>36704</v>
      </c>
      <c r="B3591" s="345" t="s">
        <v>36705</v>
      </c>
      <c r="C3591" s="346" t="s">
        <v>8</v>
      </c>
      <c r="D3591" s="347">
        <v>386.97</v>
      </c>
    </row>
    <row r="3592" spans="1:4" s="326" customFormat="1" ht="15.6" customHeight="1" x14ac:dyDescent="0.25">
      <c r="A3592" s="344" t="s">
        <v>36706</v>
      </c>
      <c r="B3592" s="345" t="s">
        <v>36707</v>
      </c>
      <c r="C3592" s="346" t="s">
        <v>8</v>
      </c>
      <c r="D3592" s="347">
        <v>353.52</v>
      </c>
    </row>
    <row r="3593" spans="1:4" s="326" customFormat="1" ht="15.6" customHeight="1" x14ac:dyDescent="0.25">
      <c r="A3593" s="344" t="s">
        <v>36708</v>
      </c>
      <c r="B3593" s="345" t="s">
        <v>36709</v>
      </c>
      <c r="C3593" s="346" t="s">
        <v>8</v>
      </c>
      <c r="D3593" s="347">
        <v>1464.12</v>
      </c>
    </row>
    <row r="3594" spans="1:4" s="326" customFormat="1" ht="15.6" customHeight="1" x14ac:dyDescent="0.25">
      <c r="A3594" s="344" t="s">
        <v>36710</v>
      </c>
      <c r="B3594" s="345" t="s">
        <v>36711</v>
      </c>
      <c r="C3594" s="346" t="s">
        <v>14</v>
      </c>
      <c r="D3594" s="347">
        <v>1004.6</v>
      </c>
    </row>
    <row r="3595" spans="1:4" s="326" customFormat="1" ht="15.6" customHeight="1" x14ac:dyDescent="0.25">
      <c r="A3595" s="344" t="s">
        <v>36712</v>
      </c>
      <c r="B3595" s="345" t="s">
        <v>36713</v>
      </c>
      <c r="C3595" s="346" t="s">
        <v>14</v>
      </c>
      <c r="D3595" s="347">
        <v>1240.25</v>
      </c>
    </row>
    <row r="3596" spans="1:4" s="326" customFormat="1" ht="15.6" customHeight="1" x14ac:dyDescent="0.25">
      <c r="A3596" s="344" t="s">
        <v>36714</v>
      </c>
      <c r="B3596" s="345" t="s">
        <v>36715</v>
      </c>
      <c r="C3596" s="346"/>
      <c r="D3596" s="347"/>
    </row>
    <row r="3597" spans="1:4" s="326" customFormat="1" ht="15.6" customHeight="1" x14ac:dyDescent="0.25">
      <c r="A3597" s="344" t="s">
        <v>36716</v>
      </c>
      <c r="B3597" s="345" t="s">
        <v>36717</v>
      </c>
      <c r="C3597" s="346" t="s">
        <v>8</v>
      </c>
      <c r="D3597" s="347">
        <v>350.49</v>
      </c>
    </row>
    <row r="3598" spans="1:4" s="326" customFormat="1" ht="15.6" customHeight="1" x14ac:dyDescent="0.25">
      <c r="A3598" s="344" t="s">
        <v>36718</v>
      </c>
      <c r="B3598" s="345" t="s">
        <v>36719</v>
      </c>
      <c r="C3598" s="346"/>
      <c r="D3598" s="347"/>
    </row>
    <row r="3599" spans="1:4" s="326" customFormat="1" ht="15.6" customHeight="1" x14ac:dyDescent="0.25">
      <c r="A3599" s="344" t="s">
        <v>36720</v>
      </c>
      <c r="B3599" s="345" t="s">
        <v>36721</v>
      </c>
      <c r="C3599" s="346" t="s">
        <v>14</v>
      </c>
      <c r="D3599" s="347">
        <v>435.58</v>
      </c>
    </row>
    <row r="3600" spans="1:4" s="326" customFormat="1" ht="15.6" customHeight="1" x14ac:dyDescent="0.25">
      <c r="A3600" s="344" t="s">
        <v>36722</v>
      </c>
      <c r="B3600" s="345" t="s">
        <v>36723</v>
      </c>
      <c r="C3600" s="346" t="s">
        <v>14</v>
      </c>
      <c r="D3600" s="347">
        <v>275.29000000000002</v>
      </c>
    </row>
    <row r="3601" spans="1:4" s="326" customFormat="1" ht="15.6" customHeight="1" x14ac:dyDescent="0.25">
      <c r="A3601" s="344" t="s">
        <v>36724</v>
      </c>
      <c r="B3601" s="345" t="s">
        <v>36725</v>
      </c>
      <c r="C3601" s="346" t="s">
        <v>14</v>
      </c>
      <c r="D3601" s="347">
        <v>355.16</v>
      </c>
    </row>
    <row r="3602" spans="1:4" s="326" customFormat="1" ht="15.6" customHeight="1" x14ac:dyDescent="0.25">
      <c r="A3602" s="344" t="s">
        <v>36726</v>
      </c>
      <c r="B3602" s="345" t="s">
        <v>36727</v>
      </c>
      <c r="C3602" s="346"/>
      <c r="D3602" s="347"/>
    </row>
    <row r="3603" spans="1:4" s="326" customFormat="1" ht="15.6" customHeight="1" x14ac:dyDescent="0.25">
      <c r="A3603" s="344" t="s">
        <v>36728</v>
      </c>
      <c r="B3603" s="345" t="s">
        <v>36729</v>
      </c>
      <c r="C3603" s="346" t="s">
        <v>8</v>
      </c>
      <c r="D3603" s="347">
        <v>3249.31</v>
      </c>
    </row>
    <row r="3604" spans="1:4" s="326" customFormat="1" ht="15.6" customHeight="1" x14ac:dyDescent="0.25">
      <c r="A3604" s="344" t="s">
        <v>36730</v>
      </c>
      <c r="B3604" s="345" t="s">
        <v>36731</v>
      </c>
      <c r="C3604" s="346" t="s">
        <v>8</v>
      </c>
      <c r="D3604" s="347">
        <v>5311.76</v>
      </c>
    </row>
    <row r="3605" spans="1:4" s="326" customFormat="1" ht="15.6" customHeight="1" x14ac:dyDescent="0.25">
      <c r="A3605" s="344" t="s">
        <v>36732</v>
      </c>
      <c r="B3605" s="345" t="s">
        <v>36733</v>
      </c>
      <c r="C3605" s="346" t="s">
        <v>8</v>
      </c>
      <c r="D3605" s="347">
        <v>7317.33</v>
      </c>
    </row>
    <row r="3606" spans="1:4" s="326" customFormat="1" ht="15.6" customHeight="1" x14ac:dyDescent="0.25">
      <c r="A3606" s="344" t="s">
        <v>36734</v>
      </c>
      <c r="B3606" s="345" t="s">
        <v>36735</v>
      </c>
      <c r="C3606" s="346" t="s">
        <v>8</v>
      </c>
      <c r="D3606" s="347">
        <v>2559.3000000000002</v>
      </c>
    </row>
    <row r="3607" spans="1:4" s="326" customFormat="1" ht="15.6" customHeight="1" x14ac:dyDescent="0.25">
      <c r="A3607" s="344" t="s">
        <v>36736</v>
      </c>
      <c r="B3607" s="345" t="s">
        <v>36737</v>
      </c>
      <c r="C3607" s="346" t="s">
        <v>8</v>
      </c>
      <c r="D3607" s="347">
        <v>6094.08</v>
      </c>
    </row>
    <row r="3608" spans="1:4" s="326" customFormat="1" ht="15.6" customHeight="1" x14ac:dyDescent="0.25">
      <c r="A3608" s="344" t="s">
        <v>36738</v>
      </c>
      <c r="B3608" s="345" t="s">
        <v>36739</v>
      </c>
      <c r="C3608" s="346" t="s">
        <v>14</v>
      </c>
      <c r="D3608" s="347">
        <v>616.55999999999995</v>
      </c>
    </row>
    <row r="3609" spans="1:4" s="326" customFormat="1" ht="15.6" customHeight="1" x14ac:dyDescent="0.25">
      <c r="A3609" s="344" t="s">
        <v>36740</v>
      </c>
      <c r="B3609" s="345" t="s">
        <v>36741</v>
      </c>
      <c r="C3609" s="346" t="s">
        <v>8</v>
      </c>
      <c r="D3609" s="347">
        <v>4392.5600000000004</v>
      </c>
    </row>
    <row r="3610" spans="1:4" s="326" customFormat="1" ht="15.6" customHeight="1" x14ac:dyDescent="0.25">
      <c r="A3610" s="344" t="s">
        <v>36742</v>
      </c>
      <c r="B3610" s="345" t="s">
        <v>36743</v>
      </c>
      <c r="C3610" s="346"/>
      <c r="D3610" s="347"/>
    </row>
    <row r="3611" spans="1:4" s="326" customFormat="1" ht="15.6" customHeight="1" x14ac:dyDescent="0.25">
      <c r="A3611" s="344" t="s">
        <v>36744</v>
      </c>
      <c r="B3611" s="345" t="s">
        <v>36745</v>
      </c>
      <c r="C3611" s="346" t="s">
        <v>8</v>
      </c>
      <c r="D3611" s="347">
        <v>6577.43</v>
      </c>
    </row>
    <row r="3612" spans="1:4" s="326" customFormat="1" ht="15.6" customHeight="1" x14ac:dyDescent="0.25">
      <c r="A3612" s="344" t="s">
        <v>36746</v>
      </c>
      <c r="B3612" s="345" t="s">
        <v>36747</v>
      </c>
      <c r="C3612" s="346" t="s">
        <v>8</v>
      </c>
      <c r="D3612" s="347">
        <v>10655.47</v>
      </c>
    </row>
    <row r="3613" spans="1:4" s="326" customFormat="1" ht="15.6" customHeight="1" x14ac:dyDescent="0.25">
      <c r="A3613" s="344" t="s">
        <v>36748</v>
      </c>
      <c r="B3613" s="345" t="s">
        <v>36749</v>
      </c>
      <c r="C3613" s="346" t="s">
        <v>8</v>
      </c>
      <c r="D3613" s="347">
        <v>14951.04</v>
      </c>
    </row>
    <row r="3614" spans="1:4" s="326" customFormat="1" ht="15.6" customHeight="1" x14ac:dyDescent="0.25">
      <c r="A3614" s="344" t="s">
        <v>36750</v>
      </c>
      <c r="B3614" s="345" t="s">
        <v>36751</v>
      </c>
      <c r="C3614" s="346" t="s">
        <v>8</v>
      </c>
      <c r="D3614" s="347">
        <v>20949.98</v>
      </c>
    </row>
    <row r="3615" spans="1:4" s="326" customFormat="1" ht="15.6" customHeight="1" x14ac:dyDescent="0.25">
      <c r="A3615" s="344" t="s">
        <v>36752</v>
      </c>
      <c r="B3615" s="345" t="s">
        <v>36753</v>
      </c>
      <c r="C3615" s="346"/>
      <c r="D3615" s="347"/>
    </row>
    <row r="3616" spans="1:4" s="326" customFormat="1" ht="15.6" customHeight="1" x14ac:dyDescent="0.25">
      <c r="A3616" s="344" t="s">
        <v>36754</v>
      </c>
      <c r="B3616" s="345" t="s">
        <v>36755</v>
      </c>
      <c r="C3616" s="346" t="s">
        <v>8</v>
      </c>
      <c r="D3616" s="347">
        <v>4027.77</v>
      </c>
    </row>
    <row r="3617" spans="1:4" s="326" customFormat="1" ht="15.6" customHeight="1" x14ac:dyDescent="0.25">
      <c r="A3617" s="344" t="s">
        <v>36756</v>
      </c>
      <c r="B3617" s="345" t="s">
        <v>36757</v>
      </c>
      <c r="C3617" s="346" t="s">
        <v>8</v>
      </c>
      <c r="D3617" s="347">
        <v>9463.27</v>
      </c>
    </row>
    <row r="3618" spans="1:4" s="326" customFormat="1" ht="15.6" customHeight="1" x14ac:dyDescent="0.25">
      <c r="A3618" s="344" t="s">
        <v>36758</v>
      </c>
      <c r="B3618" s="345" t="s">
        <v>36759</v>
      </c>
      <c r="C3618" s="346" t="s">
        <v>8</v>
      </c>
      <c r="D3618" s="347">
        <v>15240.13</v>
      </c>
    </row>
    <row r="3619" spans="1:4" s="326" customFormat="1" ht="15.6" customHeight="1" x14ac:dyDescent="0.25">
      <c r="A3619" s="344" t="s">
        <v>36760</v>
      </c>
      <c r="B3619" s="345" t="s">
        <v>36761</v>
      </c>
      <c r="C3619" s="346" t="s">
        <v>14</v>
      </c>
      <c r="D3619" s="347">
        <v>2118.31</v>
      </c>
    </row>
    <row r="3620" spans="1:4" s="326" customFormat="1" ht="15.6" customHeight="1" x14ac:dyDescent="0.25">
      <c r="A3620" s="344" t="s">
        <v>36762</v>
      </c>
      <c r="B3620" s="345" t="s">
        <v>36763</v>
      </c>
      <c r="C3620" s="346" t="s">
        <v>8</v>
      </c>
      <c r="D3620" s="347">
        <v>998.8</v>
      </c>
    </row>
    <row r="3621" spans="1:4" s="326" customFormat="1" ht="15.6" customHeight="1" x14ac:dyDescent="0.25">
      <c r="A3621" s="344" t="s">
        <v>36764</v>
      </c>
      <c r="B3621" s="345" t="s">
        <v>36765</v>
      </c>
      <c r="C3621" s="346"/>
      <c r="D3621" s="347"/>
    </row>
    <row r="3622" spans="1:4" s="326" customFormat="1" ht="15.6" customHeight="1" x14ac:dyDescent="0.25">
      <c r="A3622" s="344" t="s">
        <v>36766</v>
      </c>
      <c r="B3622" s="345" t="s">
        <v>36767</v>
      </c>
      <c r="C3622" s="346" t="s">
        <v>14</v>
      </c>
      <c r="D3622" s="347">
        <v>411.55</v>
      </c>
    </row>
    <row r="3623" spans="1:4" s="326" customFormat="1" ht="15.6" customHeight="1" x14ac:dyDescent="0.25">
      <c r="A3623" s="344" t="s">
        <v>36768</v>
      </c>
      <c r="B3623" s="345" t="s">
        <v>36769</v>
      </c>
      <c r="C3623" s="346" t="s">
        <v>14</v>
      </c>
      <c r="D3623" s="347">
        <v>593.88</v>
      </c>
    </row>
    <row r="3624" spans="1:4" s="326" customFormat="1" ht="15.6" customHeight="1" x14ac:dyDescent="0.25">
      <c r="A3624" s="344" t="s">
        <v>36770</v>
      </c>
      <c r="B3624" s="345" t="s">
        <v>36771</v>
      </c>
      <c r="C3624" s="346" t="s">
        <v>14</v>
      </c>
      <c r="D3624" s="347">
        <v>645.73</v>
      </c>
    </row>
    <row r="3625" spans="1:4" s="326" customFormat="1" ht="15.6" customHeight="1" x14ac:dyDescent="0.25">
      <c r="A3625" s="344" t="s">
        <v>36772</v>
      </c>
      <c r="B3625" s="345" t="s">
        <v>36773</v>
      </c>
      <c r="C3625" s="346" t="s">
        <v>14</v>
      </c>
      <c r="D3625" s="347">
        <v>1037.19</v>
      </c>
    </row>
    <row r="3626" spans="1:4" s="326" customFormat="1" ht="15.6" customHeight="1" x14ac:dyDescent="0.25">
      <c r="A3626" s="344" t="s">
        <v>36774</v>
      </c>
      <c r="B3626" s="345" t="s">
        <v>36775</v>
      </c>
      <c r="C3626" s="346" t="s">
        <v>14</v>
      </c>
      <c r="D3626" s="347">
        <v>1607.93</v>
      </c>
    </row>
    <row r="3627" spans="1:4" s="326" customFormat="1" ht="15.6" customHeight="1" x14ac:dyDescent="0.25">
      <c r="A3627" s="344" t="s">
        <v>36776</v>
      </c>
      <c r="B3627" s="345" t="s">
        <v>36777</v>
      </c>
      <c r="C3627" s="346" t="s">
        <v>14</v>
      </c>
      <c r="D3627" s="347">
        <v>2977.55</v>
      </c>
    </row>
    <row r="3628" spans="1:4" s="326" customFormat="1" ht="15.6" customHeight="1" x14ac:dyDescent="0.25">
      <c r="A3628" s="344" t="s">
        <v>36778</v>
      </c>
      <c r="B3628" s="345" t="s">
        <v>36779</v>
      </c>
      <c r="C3628" s="346"/>
      <c r="D3628" s="347"/>
    </row>
    <row r="3629" spans="1:4" s="326" customFormat="1" ht="15.6" customHeight="1" x14ac:dyDescent="0.25">
      <c r="A3629" s="344" t="s">
        <v>36780</v>
      </c>
      <c r="B3629" s="345" t="s">
        <v>36781</v>
      </c>
      <c r="C3629" s="346" t="s">
        <v>8</v>
      </c>
      <c r="D3629" s="347">
        <v>576.61</v>
      </c>
    </row>
    <row r="3630" spans="1:4" s="326" customFormat="1" ht="15.6" customHeight="1" x14ac:dyDescent="0.25">
      <c r="A3630" s="344" t="s">
        <v>36782</v>
      </c>
      <c r="B3630" s="345" t="s">
        <v>36783</v>
      </c>
      <c r="C3630" s="346" t="s">
        <v>8</v>
      </c>
      <c r="D3630" s="347">
        <v>278.63</v>
      </c>
    </row>
    <row r="3631" spans="1:4" s="326" customFormat="1" ht="15.6" customHeight="1" x14ac:dyDescent="0.25">
      <c r="A3631" s="344" t="s">
        <v>36784</v>
      </c>
      <c r="B3631" s="345" t="s">
        <v>36785</v>
      </c>
      <c r="C3631" s="346"/>
      <c r="D3631" s="347"/>
    </row>
    <row r="3632" spans="1:4" s="326" customFormat="1" ht="15.6" customHeight="1" x14ac:dyDescent="0.25">
      <c r="A3632" s="344" t="s">
        <v>36786</v>
      </c>
      <c r="B3632" s="345" t="s">
        <v>36787</v>
      </c>
      <c r="C3632" s="346"/>
      <c r="D3632" s="347"/>
    </row>
    <row r="3633" spans="1:4" s="326" customFormat="1" ht="15.6" customHeight="1" x14ac:dyDescent="0.25">
      <c r="A3633" s="344" t="s">
        <v>36788</v>
      </c>
      <c r="B3633" s="345" t="s">
        <v>36789</v>
      </c>
      <c r="C3633" s="346" t="s">
        <v>8</v>
      </c>
      <c r="D3633" s="347">
        <v>1252.76</v>
      </c>
    </row>
    <row r="3634" spans="1:4" s="326" customFormat="1" ht="15.6" customHeight="1" x14ac:dyDescent="0.25">
      <c r="A3634" s="344" t="s">
        <v>36790</v>
      </c>
      <c r="B3634" s="345" t="s">
        <v>36791</v>
      </c>
      <c r="C3634" s="346" t="s">
        <v>8</v>
      </c>
      <c r="D3634" s="347">
        <v>533</v>
      </c>
    </row>
    <row r="3635" spans="1:4" s="326" customFormat="1" ht="15.6" customHeight="1" x14ac:dyDescent="0.25">
      <c r="A3635" s="344" t="s">
        <v>36792</v>
      </c>
      <c r="B3635" s="345" t="s">
        <v>36793</v>
      </c>
      <c r="C3635" s="346" t="s">
        <v>14</v>
      </c>
      <c r="D3635" s="347">
        <v>24.95</v>
      </c>
    </row>
    <row r="3636" spans="1:4" s="326" customFormat="1" ht="15.6" customHeight="1" x14ac:dyDescent="0.25">
      <c r="A3636" s="344" t="s">
        <v>36794</v>
      </c>
      <c r="B3636" s="345" t="s">
        <v>36795</v>
      </c>
      <c r="C3636" s="346" t="s">
        <v>8</v>
      </c>
      <c r="D3636" s="347">
        <v>78.84</v>
      </c>
    </row>
    <row r="3637" spans="1:4" s="326" customFormat="1" ht="15.6" customHeight="1" x14ac:dyDescent="0.25">
      <c r="A3637" s="344" t="s">
        <v>36796</v>
      </c>
      <c r="B3637" s="345" t="s">
        <v>36797</v>
      </c>
      <c r="C3637" s="346" t="s">
        <v>14</v>
      </c>
      <c r="D3637" s="347">
        <v>36.1</v>
      </c>
    </row>
    <row r="3638" spans="1:4" s="326" customFormat="1" ht="15.6" customHeight="1" x14ac:dyDescent="0.25">
      <c r="A3638" s="344" t="s">
        <v>36798</v>
      </c>
      <c r="B3638" s="345" t="s">
        <v>36799</v>
      </c>
      <c r="C3638" s="346" t="s">
        <v>8</v>
      </c>
      <c r="D3638" s="347">
        <v>233.44</v>
      </c>
    </row>
    <row r="3639" spans="1:4" s="326" customFormat="1" ht="15.6" customHeight="1" x14ac:dyDescent="0.25">
      <c r="A3639" s="344" t="s">
        <v>36800</v>
      </c>
      <c r="B3639" s="345" t="s">
        <v>36801</v>
      </c>
      <c r="C3639" s="346" t="s">
        <v>8</v>
      </c>
      <c r="D3639" s="347">
        <v>3612.5</v>
      </c>
    </row>
    <row r="3640" spans="1:4" s="326" customFormat="1" ht="15.6" customHeight="1" x14ac:dyDescent="0.25">
      <c r="A3640" s="344" t="s">
        <v>36802</v>
      </c>
      <c r="B3640" s="345" t="s">
        <v>36803</v>
      </c>
      <c r="C3640" s="346" t="s">
        <v>8</v>
      </c>
      <c r="D3640" s="347">
        <v>70.709999999999994</v>
      </c>
    </row>
    <row r="3641" spans="1:4" s="326" customFormat="1" ht="15.6" customHeight="1" x14ac:dyDescent="0.25">
      <c r="A3641" s="344" t="s">
        <v>36804</v>
      </c>
      <c r="B3641" s="345" t="s">
        <v>36805</v>
      </c>
      <c r="C3641" s="346" t="s">
        <v>8</v>
      </c>
      <c r="D3641" s="347">
        <v>98.27</v>
      </c>
    </row>
    <row r="3642" spans="1:4" s="326" customFormat="1" ht="15.6" customHeight="1" x14ac:dyDescent="0.25">
      <c r="A3642" s="344" t="s">
        <v>36806</v>
      </c>
      <c r="B3642" s="345" t="s">
        <v>36807</v>
      </c>
      <c r="C3642" s="346" t="s">
        <v>8</v>
      </c>
      <c r="D3642" s="347">
        <v>2002.5</v>
      </c>
    </row>
    <row r="3643" spans="1:4" s="326" customFormat="1" ht="15.6" customHeight="1" x14ac:dyDescent="0.25">
      <c r="A3643" s="344" t="s">
        <v>36808</v>
      </c>
      <c r="B3643" s="345" t="s">
        <v>36809</v>
      </c>
      <c r="C3643" s="346" t="s">
        <v>8</v>
      </c>
      <c r="D3643" s="347">
        <v>114.68</v>
      </c>
    </row>
    <row r="3644" spans="1:4" s="326" customFormat="1" ht="15.6" customHeight="1" x14ac:dyDescent="0.25">
      <c r="A3644" s="344" t="s">
        <v>36810</v>
      </c>
      <c r="B3644" s="345" t="s">
        <v>36811</v>
      </c>
      <c r="C3644" s="346" t="s">
        <v>8</v>
      </c>
      <c r="D3644" s="347">
        <v>85.27</v>
      </c>
    </row>
    <row r="3645" spans="1:4" s="326" customFormat="1" ht="15.6" customHeight="1" x14ac:dyDescent="0.25">
      <c r="A3645" s="344" t="s">
        <v>36812</v>
      </c>
      <c r="B3645" s="345" t="s">
        <v>36813</v>
      </c>
      <c r="C3645" s="346" t="s">
        <v>8</v>
      </c>
      <c r="D3645" s="347">
        <v>19.02</v>
      </c>
    </row>
    <row r="3646" spans="1:4" s="326" customFormat="1" ht="15.6" customHeight="1" x14ac:dyDescent="0.25">
      <c r="A3646" s="344" t="s">
        <v>36814</v>
      </c>
      <c r="B3646" s="345" t="s">
        <v>36815</v>
      </c>
      <c r="C3646" s="346" t="s">
        <v>8</v>
      </c>
      <c r="D3646" s="347">
        <v>160.28</v>
      </c>
    </row>
    <row r="3647" spans="1:4" s="326" customFormat="1" ht="15.6" customHeight="1" x14ac:dyDescent="0.25">
      <c r="A3647" s="344" t="s">
        <v>36816</v>
      </c>
      <c r="B3647" s="345" t="s">
        <v>36817</v>
      </c>
      <c r="C3647" s="346" t="s">
        <v>8</v>
      </c>
      <c r="D3647" s="347">
        <v>2096.6799999999998</v>
      </c>
    </row>
    <row r="3648" spans="1:4" s="326" customFormat="1" ht="15.6" customHeight="1" x14ac:dyDescent="0.25">
      <c r="A3648" s="344" t="s">
        <v>36818</v>
      </c>
      <c r="B3648" s="345" t="s">
        <v>36819</v>
      </c>
      <c r="C3648" s="346" t="s">
        <v>8</v>
      </c>
      <c r="D3648" s="347">
        <v>2698.11</v>
      </c>
    </row>
    <row r="3649" spans="1:4" s="326" customFormat="1" ht="15.6" customHeight="1" x14ac:dyDescent="0.25">
      <c r="A3649" s="344" t="s">
        <v>36820</v>
      </c>
      <c r="B3649" s="345" t="s">
        <v>36821</v>
      </c>
      <c r="C3649" s="346" t="s">
        <v>8</v>
      </c>
      <c r="D3649" s="347">
        <v>3478.88</v>
      </c>
    </row>
    <row r="3650" spans="1:4" s="326" customFormat="1" ht="15.6" customHeight="1" x14ac:dyDescent="0.25">
      <c r="A3650" s="344" t="s">
        <v>36822</v>
      </c>
      <c r="B3650" s="345" t="s">
        <v>36823</v>
      </c>
      <c r="C3650" s="346"/>
      <c r="D3650" s="347"/>
    </row>
    <row r="3651" spans="1:4" s="326" customFormat="1" ht="15.6" customHeight="1" x14ac:dyDescent="0.25">
      <c r="A3651" s="344" t="s">
        <v>36824</v>
      </c>
      <c r="B3651" s="345" t="s">
        <v>36825</v>
      </c>
      <c r="C3651" s="346" t="s">
        <v>8</v>
      </c>
      <c r="D3651" s="347">
        <v>47.22</v>
      </c>
    </row>
    <row r="3652" spans="1:4" s="326" customFormat="1" ht="15.6" customHeight="1" x14ac:dyDescent="0.25">
      <c r="A3652" s="344" t="s">
        <v>36826</v>
      </c>
      <c r="B3652" s="345" t="s">
        <v>36827</v>
      </c>
      <c r="C3652" s="346" t="s">
        <v>8</v>
      </c>
      <c r="D3652" s="347">
        <v>902.45</v>
      </c>
    </row>
    <row r="3653" spans="1:4" s="326" customFormat="1" ht="15.6" customHeight="1" x14ac:dyDescent="0.25">
      <c r="A3653" s="344" t="s">
        <v>36828</v>
      </c>
      <c r="B3653" s="345" t="s">
        <v>36829</v>
      </c>
      <c r="C3653" s="346" t="s">
        <v>8</v>
      </c>
      <c r="D3653" s="347">
        <v>46.22</v>
      </c>
    </row>
    <row r="3654" spans="1:4" s="326" customFormat="1" ht="15.6" customHeight="1" x14ac:dyDescent="0.25">
      <c r="A3654" s="344" t="s">
        <v>36830</v>
      </c>
      <c r="B3654" s="345" t="s">
        <v>36831</v>
      </c>
      <c r="C3654" s="346" t="s">
        <v>8</v>
      </c>
      <c r="D3654" s="347">
        <v>7559.42</v>
      </c>
    </row>
    <row r="3655" spans="1:4" s="326" customFormat="1" ht="15.6" customHeight="1" x14ac:dyDescent="0.25">
      <c r="A3655" s="344" t="s">
        <v>36832</v>
      </c>
      <c r="B3655" s="345" t="s">
        <v>36833</v>
      </c>
      <c r="C3655" s="346"/>
      <c r="D3655" s="347"/>
    </row>
    <row r="3656" spans="1:4" s="326" customFormat="1" ht="15.6" customHeight="1" x14ac:dyDescent="0.25">
      <c r="A3656" s="344" t="s">
        <v>36834</v>
      </c>
      <c r="B3656" s="345" t="s">
        <v>36835</v>
      </c>
      <c r="C3656" s="346" t="s">
        <v>8</v>
      </c>
      <c r="D3656" s="347">
        <v>247.79</v>
      </c>
    </row>
    <row r="3657" spans="1:4" s="326" customFormat="1" ht="15.6" customHeight="1" x14ac:dyDescent="0.25">
      <c r="A3657" s="344" t="s">
        <v>36836</v>
      </c>
      <c r="B3657" s="345" t="s">
        <v>36837</v>
      </c>
      <c r="C3657" s="346" t="s">
        <v>8</v>
      </c>
      <c r="D3657" s="347">
        <v>28329.17</v>
      </c>
    </row>
    <row r="3658" spans="1:4" s="326" customFormat="1" ht="15.6" customHeight="1" x14ac:dyDescent="0.25">
      <c r="A3658" s="344" t="s">
        <v>36838</v>
      </c>
      <c r="B3658" s="345" t="s">
        <v>36839</v>
      </c>
      <c r="C3658" s="346" t="s">
        <v>8</v>
      </c>
      <c r="D3658" s="347">
        <v>105.95</v>
      </c>
    </row>
    <row r="3659" spans="1:4" s="326" customFormat="1" ht="15.6" customHeight="1" x14ac:dyDescent="0.25">
      <c r="A3659" s="344" t="s">
        <v>36840</v>
      </c>
      <c r="B3659" s="345" t="s">
        <v>36841</v>
      </c>
      <c r="C3659" s="346" t="s">
        <v>8</v>
      </c>
      <c r="D3659" s="347">
        <v>112.5</v>
      </c>
    </row>
    <row r="3660" spans="1:4" s="326" customFormat="1" ht="15.6" customHeight="1" x14ac:dyDescent="0.25">
      <c r="A3660" s="344" t="s">
        <v>36842</v>
      </c>
      <c r="B3660" s="345" t="s">
        <v>36843</v>
      </c>
      <c r="C3660" s="346" t="s">
        <v>8</v>
      </c>
      <c r="D3660" s="347">
        <v>281.05</v>
      </c>
    </row>
    <row r="3661" spans="1:4" s="326" customFormat="1" ht="15.6" customHeight="1" x14ac:dyDescent="0.25">
      <c r="A3661" s="344" t="s">
        <v>36844</v>
      </c>
      <c r="B3661" s="345" t="s">
        <v>36845</v>
      </c>
      <c r="C3661" s="346" t="s">
        <v>8</v>
      </c>
      <c r="D3661" s="347">
        <v>74.760000000000005</v>
      </c>
    </row>
    <row r="3662" spans="1:4" s="326" customFormat="1" ht="15.6" customHeight="1" x14ac:dyDescent="0.25">
      <c r="A3662" s="344" t="s">
        <v>36846</v>
      </c>
      <c r="B3662" s="345" t="s">
        <v>36847</v>
      </c>
      <c r="C3662" s="346" t="s">
        <v>8</v>
      </c>
      <c r="D3662" s="347">
        <v>184.87</v>
      </c>
    </row>
    <row r="3663" spans="1:4" s="326" customFormat="1" ht="15.6" customHeight="1" x14ac:dyDescent="0.25">
      <c r="A3663" s="344" t="s">
        <v>36848</v>
      </c>
      <c r="B3663" s="345" t="s">
        <v>36849</v>
      </c>
      <c r="C3663" s="346" t="s">
        <v>8</v>
      </c>
      <c r="D3663" s="347">
        <v>493.33</v>
      </c>
    </row>
    <row r="3664" spans="1:4" s="326" customFormat="1" ht="15.6" customHeight="1" x14ac:dyDescent="0.25">
      <c r="A3664" s="344" t="s">
        <v>36850</v>
      </c>
      <c r="B3664" s="345" t="s">
        <v>36851</v>
      </c>
      <c r="C3664" s="346" t="s">
        <v>8</v>
      </c>
      <c r="D3664" s="347">
        <v>283.56</v>
      </c>
    </row>
    <row r="3665" spans="1:4" s="326" customFormat="1" ht="15.6" customHeight="1" x14ac:dyDescent="0.25">
      <c r="A3665" s="344" t="s">
        <v>36852</v>
      </c>
      <c r="B3665" s="345" t="s">
        <v>36853</v>
      </c>
      <c r="C3665" s="346" t="s">
        <v>8</v>
      </c>
      <c r="D3665" s="347">
        <v>791.67</v>
      </c>
    </row>
    <row r="3666" spans="1:4" s="326" customFormat="1" ht="15.6" customHeight="1" x14ac:dyDescent="0.25">
      <c r="A3666" s="344" t="s">
        <v>36854</v>
      </c>
      <c r="B3666" s="345" t="s">
        <v>36855</v>
      </c>
      <c r="C3666" s="346" t="s">
        <v>8</v>
      </c>
      <c r="D3666" s="347">
        <v>726.35</v>
      </c>
    </row>
    <row r="3667" spans="1:4" s="326" customFormat="1" ht="15.6" customHeight="1" x14ac:dyDescent="0.25">
      <c r="A3667" s="344" t="s">
        <v>36856</v>
      </c>
      <c r="B3667" s="345" t="s">
        <v>36857</v>
      </c>
      <c r="C3667" s="346" t="s">
        <v>8</v>
      </c>
      <c r="D3667" s="347">
        <v>101.71</v>
      </c>
    </row>
    <row r="3668" spans="1:4" s="326" customFormat="1" ht="15.6" customHeight="1" x14ac:dyDescent="0.25">
      <c r="A3668" s="344" t="s">
        <v>36858</v>
      </c>
      <c r="B3668" s="345" t="s">
        <v>36859</v>
      </c>
      <c r="C3668" s="346" t="s">
        <v>8</v>
      </c>
      <c r="D3668" s="347">
        <v>287.63</v>
      </c>
    </row>
    <row r="3669" spans="1:4" s="326" customFormat="1" ht="15.6" customHeight="1" x14ac:dyDescent="0.25">
      <c r="A3669" s="344" t="s">
        <v>36860</v>
      </c>
      <c r="B3669" s="345" t="s">
        <v>36861</v>
      </c>
      <c r="C3669" s="346" t="s">
        <v>8</v>
      </c>
      <c r="D3669" s="347">
        <v>119.25</v>
      </c>
    </row>
    <row r="3670" spans="1:4" s="326" customFormat="1" ht="15.6" customHeight="1" x14ac:dyDescent="0.25">
      <c r="A3670" s="344" t="s">
        <v>36862</v>
      </c>
      <c r="B3670" s="345" t="s">
        <v>36863</v>
      </c>
      <c r="C3670" s="346" t="s">
        <v>8</v>
      </c>
      <c r="D3670" s="347">
        <v>222.71</v>
      </c>
    </row>
    <row r="3671" spans="1:4" s="326" customFormat="1" ht="15.6" customHeight="1" x14ac:dyDescent="0.25">
      <c r="A3671" s="344" t="s">
        <v>36864</v>
      </c>
      <c r="B3671" s="345" t="s">
        <v>36865</v>
      </c>
      <c r="C3671" s="346" t="s">
        <v>8</v>
      </c>
      <c r="D3671" s="347">
        <v>1215.53</v>
      </c>
    </row>
    <row r="3672" spans="1:4" s="326" customFormat="1" ht="15.6" customHeight="1" x14ac:dyDescent="0.25">
      <c r="A3672" s="344" t="s">
        <v>36866</v>
      </c>
      <c r="B3672" s="345" t="s">
        <v>36867</v>
      </c>
      <c r="C3672" s="346" t="s">
        <v>8</v>
      </c>
      <c r="D3672" s="347">
        <v>184.48</v>
      </c>
    </row>
    <row r="3673" spans="1:4" s="326" customFormat="1" ht="15.6" customHeight="1" x14ac:dyDescent="0.25">
      <c r="A3673" s="344" t="s">
        <v>36868</v>
      </c>
      <c r="B3673" s="345" t="s">
        <v>36869</v>
      </c>
      <c r="C3673" s="346" t="s">
        <v>8</v>
      </c>
      <c r="D3673" s="347">
        <v>244.3</v>
      </c>
    </row>
    <row r="3674" spans="1:4" s="326" customFormat="1" ht="15.6" customHeight="1" x14ac:dyDescent="0.25">
      <c r="A3674" s="344" t="s">
        <v>36870</v>
      </c>
      <c r="B3674" s="345" t="s">
        <v>36871</v>
      </c>
      <c r="C3674" s="346" t="s">
        <v>8</v>
      </c>
      <c r="D3674" s="347">
        <v>379.75</v>
      </c>
    </row>
    <row r="3675" spans="1:4" s="326" customFormat="1" ht="15.6" customHeight="1" x14ac:dyDescent="0.25">
      <c r="A3675" s="344" t="s">
        <v>36872</v>
      </c>
      <c r="B3675" s="345" t="s">
        <v>36873</v>
      </c>
      <c r="C3675" s="346" t="s">
        <v>8</v>
      </c>
      <c r="D3675" s="347">
        <v>222.51</v>
      </c>
    </row>
    <row r="3676" spans="1:4" s="326" customFormat="1" ht="15.6" customHeight="1" x14ac:dyDescent="0.25">
      <c r="A3676" s="344" t="s">
        <v>36874</v>
      </c>
      <c r="B3676" s="345" t="s">
        <v>36875</v>
      </c>
      <c r="C3676" s="346" t="s">
        <v>8</v>
      </c>
      <c r="D3676" s="347">
        <v>304.81</v>
      </c>
    </row>
    <row r="3677" spans="1:4" s="326" customFormat="1" ht="15.6" customHeight="1" x14ac:dyDescent="0.25">
      <c r="A3677" s="344" t="s">
        <v>36876</v>
      </c>
      <c r="B3677" s="345" t="s">
        <v>36877</v>
      </c>
      <c r="C3677" s="346"/>
      <c r="D3677" s="347"/>
    </row>
    <row r="3678" spans="1:4" s="326" customFormat="1" ht="15.6" customHeight="1" x14ac:dyDescent="0.25">
      <c r="A3678" s="344" t="s">
        <v>36878</v>
      </c>
      <c r="B3678" s="345" t="s">
        <v>36879</v>
      </c>
      <c r="C3678" s="346" t="s">
        <v>8</v>
      </c>
      <c r="D3678" s="347">
        <v>1493.25</v>
      </c>
    </row>
    <row r="3679" spans="1:4" s="326" customFormat="1" ht="15.6" customHeight="1" x14ac:dyDescent="0.25">
      <c r="A3679" s="344" t="s">
        <v>36880</v>
      </c>
      <c r="B3679" s="345" t="s">
        <v>36881</v>
      </c>
      <c r="C3679" s="346" t="s">
        <v>8</v>
      </c>
      <c r="D3679" s="347">
        <v>6194.2</v>
      </c>
    </row>
    <row r="3680" spans="1:4" s="326" customFormat="1" ht="15.6" customHeight="1" x14ac:dyDescent="0.25">
      <c r="A3680" s="344" t="s">
        <v>36882</v>
      </c>
      <c r="B3680" s="345" t="s">
        <v>36883</v>
      </c>
      <c r="C3680" s="346" t="s">
        <v>8</v>
      </c>
      <c r="D3680" s="347">
        <v>208.03</v>
      </c>
    </row>
    <row r="3681" spans="1:4" s="326" customFormat="1" ht="15.6" customHeight="1" x14ac:dyDescent="0.25">
      <c r="A3681" s="344" t="s">
        <v>36884</v>
      </c>
      <c r="B3681" s="345" t="s">
        <v>36885</v>
      </c>
      <c r="C3681" s="346" t="s">
        <v>8</v>
      </c>
      <c r="D3681" s="347">
        <v>285.67</v>
      </c>
    </row>
    <row r="3682" spans="1:4" s="326" customFormat="1" ht="15.6" customHeight="1" x14ac:dyDescent="0.25">
      <c r="A3682" s="344" t="s">
        <v>36886</v>
      </c>
      <c r="B3682" s="345" t="s">
        <v>36887</v>
      </c>
      <c r="C3682" s="346" t="s">
        <v>8</v>
      </c>
      <c r="D3682" s="347">
        <v>323.41000000000003</v>
      </c>
    </row>
    <row r="3683" spans="1:4" s="326" customFormat="1" ht="15.6" customHeight="1" x14ac:dyDescent="0.25">
      <c r="A3683" s="344" t="s">
        <v>36888</v>
      </c>
      <c r="B3683" s="345" t="s">
        <v>36889</v>
      </c>
      <c r="C3683" s="346" t="s">
        <v>8</v>
      </c>
      <c r="D3683" s="347">
        <v>1708.21</v>
      </c>
    </row>
    <row r="3684" spans="1:4" s="326" customFormat="1" ht="15.6" customHeight="1" x14ac:dyDescent="0.25">
      <c r="A3684" s="344" t="s">
        <v>36890</v>
      </c>
      <c r="B3684" s="345" t="s">
        <v>36891</v>
      </c>
      <c r="C3684" s="346" t="s">
        <v>8</v>
      </c>
      <c r="D3684" s="347">
        <v>217.54</v>
      </c>
    </row>
    <row r="3685" spans="1:4" s="326" customFormat="1" ht="15.6" customHeight="1" x14ac:dyDescent="0.25">
      <c r="A3685" s="344" t="s">
        <v>36892</v>
      </c>
      <c r="B3685" s="345" t="s">
        <v>36893</v>
      </c>
      <c r="C3685" s="346" t="s">
        <v>8</v>
      </c>
      <c r="D3685" s="347">
        <v>239.6</v>
      </c>
    </row>
    <row r="3686" spans="1:4" s="326" customFormat="1" ht="15.6" customHeight="1" x14ac:dyDescent="0.25">
      <c r="A3686" s="344" t="s">
        <v>36894</v>
      </c>
      <c r="B3686" s="345" t="s">
        <v>36895</v>
      </c>
      <c r="C3686" s="346" t="s">
        <v>8</v>
      </c>
      <c r="D3686" s="347">
        <v>280.2</v>
      </c>
    </row>
    <row r="3687" spans="1:4" s="326" customFormat="1" ht="15.6" customHeight="1" x14ac:dyDescent="0.25">
      <c r="A3687" s="344" t="s">
        <v>36896</v>
      </c>
      <c r="B3687" s="345" t="s">
        <v>36897</v>
      </c>
      <c r="C3687" s="346" t="s">
        <v>8</v>
      </c>
      <c r="D3687" s="347">
        <v>670.75</v>
      </c>
    </row>
    <row r="3688" spans="1:4" s="326" customFormat="1" ht="15.6" customHeight="1" x14ac:dyDescent="0.25">
      <c r="A3688" s="344" t="s">
        <v>36898</v>
      </c>
      <c r="B3688" s="345" t="s">
        <v>36899</v>
      </c>
      <c r="C3688" s="346" t="s">
        <v>8</v>
      </c>
      <c r="D3688" s="347">
        <v>215.43</v>
      </c>
    </row>
    <row r="3689" spans="1:4" s="326" customFormat="1" ht="15.6" customHeight="1" x14ac:dyDescent="0.25">
      <c r="A3689" s="344" t="s">
        <v>36900</v>
      </c>
      <c r="B3689" s="345" t="s">
        <v>36901</v>
      </c>
      <c r="C3689" s="346" t="s">
        <v>8</v>
      </c>
      <c r="D3689" s="347">
        <v>217.86</v>
      </c>
    </row>
    <row r="3690" spans="1:4" s="326" customFormat="1" ht="15.6" customHeight="1" x14ac:dyDescent="0.25">
      <c r="A3690" s="344" t="s">
        <v>36902</v>
      </c>
      <c r="B3690" s="345" t="s">
        <v>36903</v>
      </c>
      <c r="C3690" s="346"/>
      <c r="D3690" s="347"/>
    </row>
    <row r="3691" spans="1:4" s="326" customFormat="1" ht="15.6" customHeight="1" x14ac:dyDescent="0.25">
      <c r="A3691" s="344" t="s">
        <v>36904</v>
      </c>
      <c r="B3691" s="345" t="s">
        <v>36905</v>
      </c>
      <c r="C3691" s="346" t="s">
        <v>5</v>
      </c>
      <c r="D3691" s="347">
        <v>2.92</v>
      </c>
    </row>
    <row r="3692" spans="1:4" s="326" customFormat="1" ht="15.6" customHeight="1" x14ac:dyDescent="0.25">
      <c r="A3692" s="344" t="s">
        <v>36906</v>
      </c>
      <c r="B3692" s="345" t="s">
        <v>36907</v>
      </c>
      <c r="C3692" s="346" t="s">
        <v>16</v>
      </c>
      <c r="D3692" s="347">
        <v>10.32</v>
      </c>
    </row>
    <row r="3693" spans="1:4" s="326" customFormat="1" ht="15.6" customHeight="1" x14ac:dyDescent="0.25">
      <c r="A3693" s="344" t="s">
        <v>36908</v>
      </c>
      <c r="B3693" s="345" t="s">
        <v>36909</v>
      </c>
      <c r="C3693" s="346" t="s">
        <v>16</v>
      </c>
      <c r="D3693" s="347">
        <v>8.3000000000000007</v>
      </c>
    </row>
    <row r="3694" spans="1:4" s="326" customFormat="1" ht="15.6" customHeight="1" x14ac:dyDescent="0.25">
      <c r="A3694" s="344" t="s">
        <v>36910</v>
      </c>
      <c r="B3694" s="345" t="s">
        <v>36911</v>
      </c>
      <c r="C3694" s="346" t="s">
        <v>8</v>
      </c>
      <c r="D3694" s="347">
        <v>38.49</v>
      </c>
    </row>
    <row r="3695" spans="1:4" s="326" customFormat="1" ht="15.6" customHeight="1" x14ac:dyDescent="0.25">
      <c r="A3695" s="344" t="s">
        <v>36912</v>
      </c>
      <c r="B3695" s="345" t="s">
        <v>36913</v>
      </c>
      <c r="C3695" s="346" t="s">
        <v>8</v>
      </c>
      <c r="D3695" s="347">
        <v>27.52</v>
      </c>
    </row>
    <row r="3696" spans="1:4" s="326" customFormat="1" ht="15.6" customHeight="1" x14ac:dyDescent="0.25">
      <c r="A3696" s="344" t="s">
        <v>36914</v>
      </c>
      <c r="B3696" s="345" t="s">
        <v>36915</v>
      </c>
      <c r="C3696" s="346" t="s">
        <v>8</v>
      </c>
      <c r="D3696" s="347">
        <v>15.31</v>
      </c>
    </row>
    <row r="3697" spans="1:4" s="326" customFormat="1" ht="15.6" customHeight="1" x14ac:dyDescent="0.25">
      <c r="A3697" s="344" t="s">
        <v>36916</v>
      </c>
      <c r="B3697" s="345" t="s">
        <v>36917</v>
      </c>
      <c r="C3697" s="346"/>
      <c r="D3697" s="347"/>
    </row>
    <row r="3698" spans="1:4" s="326" customFormat="1" ht="15.6" customHeight="1" x14ac:dyDescent="0.25">
      <c r="A3698" s="344" t="s">
        <v>36918</v>
      </c>
      <c r="B3698" s="345" t="s">
        <v>36919</v>
      </c>
      <c r="C3698" s="346"/>
      <c r="D3698" s="347"/>
    </row>
    <row r="3699" spans="1:4" s="326" customFormat="1" ht="15.6" customHeight="1" x14ac:dyDescent="0.25">
      <c r="A3699" s="344" t="s">
        <v>36920</v>
      </c>
      <c r="B3699" s="345" t="s">
        <v>36921</v>
      </c>
      <c r="C3699" s="346" t="s">
        <v>7</v>
      </c>
      <c r="D3699" s="347">
        <v>3.44</v>
      </c>
    </row>
    <row r="3700" spans="1:4" s="326" customFormat="1" ht="15.6" customHeight="1" x14ac:dyDescent="0.25">
      <c r="A3700" s="344" t="s">
        <v>36922</v>
      </c>
      <c r="B3700" s="345" t="s">
        <v>36923</v>
      </c>
      <c r="C3700" s="346" t="s">
        <v>7</v>
      </c>
      <c r="D3700" s="347">
        <v>27.32</v>
      </c>
    </row>
    <row r="3701" spans="1:4" s="326" customFormat="1" ht="15.6" customHeight="1" x14ac:dyDescent="0.25">
      <c r="A3701" s="344" t="s">
        <v>36924</v>
      </c>
      <c r="B3701" s="345" t="s">
        <v>36925</v>
      </c>
      <c r="C3701" s="346" t="s">
        <v>10</v>
      </c>
      <c r="D3701" s="347">
        <v>22.27</v>
      </c>
    </row>
    <row r="3702" spans="1:4" s="326" customFormat="1" ht="15.6" customHeight="1" x14ac:dyDescent="0.25">
      <c r="A3702" s="344" t="s">
        <v>36926</v>
      </c>
      <c r="B3702" s="345" t="s">
        <v>36927</v>
      </c>
      <c r="C3702" s="346" t="s">
        <v>10</v>
      </c>
      <c r="D3702" s="347">
        <v>328.76</v>
      </c>
    </row>
    <row r="3703" spans="1:4" s="326" customFormat="1" ht="15.6" customHeight="1" x14ac:dyDescent="0.25">
      <c r="A3703" s="344" t="s">
        <v>36928</v>
      </c>
      <c r="B3703" s="345" t="s">
        <v>36929</v>
      </c>
      <c r="C3703" s="346" t="s">
        <v>10</v>
      </c>
      <c r="D3703" s="347">
        <v>244.09</v>
      </c>
    </row>
    <row r="3704" spans="1:4" s="326" customFormat="1" ht="15.6" customHeight="1" x14ac:dyDescent="0.25">
      <c r="A3704" s="344" t="s">
        <v>36930</v>
      </c>
      <c r="B3704" s="345" t="s">
        <v>36931</v>
      </c>
      <c r="C3704" s="346" t="s">
        <v>10</v>
      </c>
      <c r="D3704" s="347">
        <v>216.6</v>
      </c>
    </row>
    <row r="3705" spans="1:4" s="326" customFormat="1" ht="15.6" customHeight="1" x14ac:dyDescent="0.25">
      <c r="A3705" s="344" t="s">
        <v>36932</v>
      </c>
      <c r="B3705" s="345" t="s">
        <v>36933</v>
      </c>
      <c r="C3705" s="346" t="s">
        <v>10</v>
      </c>
      <c r="D3705" s="347">
        <v>907.42</v>
      </c>
    </row>
    <row r="3706" spans="1:4" s="326" customFormat="1" ht="15.6" customHeight="1" x14ac:dyDescent="0.25">
      <c r="A3706" s="344" t="s">
        <v>36934</v>
      </c>
      <c r="B3706" s="345" t="s">
        <v>36935</v>
      </c>
      <c r="C3706" s="346" t="s">
        <v>10</v>
      </c>
      <c r="D3706" s="347">
        <v>282.41000000000003</v>
      </c>
    </row>
    <row r="3707" spans="1:4" s="326" customFormat="1" ht="15.6" customHeight="1" x14ac:dyDescent="0.25">
      <c r="A3707" s="344" t="s">
        <v>36936</v>
      </c>
      <c r="B3707" s="345" t="s">
        <v>36937</v>
      </c>
      <c r="C3707" s="346" t="s">
        <v>7</v>
      </c>
      <c r="D3707" s="347">
        <v>22.93</v>
      </c>
    </row>
    <row r="3708" spans="1:4" s="326" customFormat="1" ht="15.6" customHeight="1" x14ac:dyDescent="0.25">
      <c r="A3708" s="344" t="s">
        <v>36938</v>
      </c>
      <c r="B3708" s="345" t="s">
        <v>36939</v>
      </c>
      <c r="C3708" s="346" t="s">
        <v>7</v>
      </c>
      <c r="D3708" s="347">
        <v>0.71</v>
      </c>
    </row>
    <row r="3709" spans="1:4" s="326" customFormat="1" ht="15.6" customHeight="1" x14ac:dyDescent="0.25">
      <c r="A3709" s="344" t="s">
        <v>36940</v>
      </c>
      <c r="B3709" s="345" t="s">
        <v>36941</v>
      </c>
      <c r="C3709" s="346"/>
      <c r="D3709" s="347"/>
    </row>
    <row r="3710" spans="1:4" s="326" customFormat="1" ht="15.6" customHeight="1" x14ac:dyDescent="0.25">
      <c r="A3710" s="344" t="s">
        <v>36942</v>
      </c>
      <c r="B3710" s="345" t="s">
        <v>36943</v>
      </c>
      <c r="C3710" s="346" t="s">
        <v>10</v>
      </c>
      <c r="D3710" s="347">
        <v>125.43</v>
      </c>
    </row>
    <row r="3711" spans="1:4" s="326" customFormat="1" ht="15.6" customHeight="1" x14ac:dyDescent="0.25">
      <c r="A3711" s="344" t="s">
        <v>36944</v>
      </c>
      <c r="B3711" s="345" t="s">
        <v>36945</v>
      </c>
      <c r="C3711" s="346" t="s">
        <v>10</v>
      </c>
      <c r="D3711" s="347">
        <v>269.08</v>
      </c>
    </row>
    <row r="3712" spans="1:4" s="326" customFormat="1" ht="15.6" customHeight="1" x14ac:dyDescent="0.25">
      <c r="A3712" s="344" t="s">
        <v>36946</v>
      </c>
      <c r="B3712" s="345" t="s">
        <v>36947</v>
      </c>
      <c r="C3712" s="346"/>
      <c r="D3712" s="347"/>
    </row>
    <row r="3713" spans="1:4" s="326" customFormat="1" ht="15.6" customHeight="1" x14ac:dyDescent="0.25">
      <c r="A3713" s="344" t="s">
        <v>36948</v>
      </c>
      <c r="B3713" s="345" t="s">
        <v>36949</v>
      </c>
      <c r="C3713" s="346" t="s">
        <v>10</v>
      </c>
      <c r="D3713" s="347">
        <v>1396.05</v>
      </c>
    </row>
    <row r="3714" spans="1:4" s="326" customFormat="1" ht="15.6" customHeight="1" x14ac:dyDescent="0.25">
      <c r="A3714" s="344" t="s">
        <v>36950</v>
      </c>
      <c r="B3714" s="345" t="s">
        <v>36951</v>
      </c>
      <c r="C3714" s="346" t="s">
        <v>10</v>
      </c>
      <c r="D3714" s="347">
        <v>1541.7</v>
      </c>
    </row>
    <row r="3715" spans="1:4" s="326" customFormat="1" ht="15.6" customHeight="1" x14ac:dyDescent="0.25">
      <c r="A3715" s="344" t="s">
        <v>36952</v>
      </c>
      <c r="B3715" s="345" t="s">
        <v>36953</v>
      </c>
      <c r="C3715" s="346" t="s">
        <v>10</v>
      </c>
      <c r="D3715" s="347">
        <v>1541.7</v>
      </c>
    </row>
    <row r="3716" spans="1:4" s="326" customFormat="1" ht="15.6" customHeight="1" x14ac:dyDescent="0.25">
      <c r="A3716" s="344" t="s">
        <v>36954</v>
      </c>
      <c r="B3716" s="345" t="s">
        <v>36955</v>
      </c>
      <c r="C3716" s="346" t="s">
        <v>7</v>
      </c>
      <c r="D3716" s="347">
        <v>7.3</v>
      </c>
    </row>
    <row r="3717" spans="1:4" s="326" customFormat="1" ht="15.6" customHeight="1" x14ac:dyDescent="0.25">
      <c r="A3717" s="344" t="s">
        <v>36956</v>
      </c>
      <c r="B3717" s="345" t="s">
        <v>36957</v>
      </c>
      <c r="C3717" s="346" t="s">
        <v>7</v>
      </c>
      <c r="D3717" s="347">
        <v>14.54</v>
      </c>
    </row>
    <row r="3718" spans="1:4" s="326" customFormat="1" ht="15.6" customHeight="1" x14ac:dyDescent="0.25">
      <c r="A3718" s="344" t="s">
        <v>36958</v>
      </c>
      <c r="B3718" s="345" t="s">
        <v>36959</v>
      </c>
      <c r="C3718" s="346" t="s">
        <v>10</v>
      </c>
      <c r="D3718" s="347">
        <v>1345.85</v>
      </c>
    </row>
    <row r="3719" spans="1:4" s="326" customFormat="1" ht="15.6" customHeight="1" x14ac:dyDescent="0.25">
      <c r="A3719" s="344" t="s">
        <v>36960</v>
      </c>
      <c r="B3719" s="345" t="s">
        <v>36961</v>
      </c>
      <c r="C3719" s="346" t="s">
        <v>10</v>
      </c>
      <c r="D3719" s="347">
        <v>1256.43</v>
      </c>
    </row>
    <row r="3720" spans="1:4" s="326" customFormat="1" ht="15.6" customHeight="1" x14ac:dyDescent="0.25">
      <c r="A3720" s="344" t="s">
        <v>36962</v>
      </c>
      <c r="B3720" s="345" t="s">
        <v>36963</v>
      </c>
      <c r="C3720" s="346"/>
      <c r="D3720" s="347"/>
    </row>
    <row r="3721" spans="1:4" s="326" customFormat="1" ht="15.6" customHeight="1" x14ac:dyDescent="0.25">
      <c r="A3721" s="344" t="s">
        <v>36964</v>
      </c>
      <c r="B3721" s="345" t="s">
        <v>36965</v>
      </c>
      <c r="C3721" s="346" t="s">
        <v>7</v>
      </c>
      <c r="D3721" s="347">
        <v>320.2</v>
      </c>
    </row>
    <row r="3722" spans="1:4" s="326" customFormat="1" ht="15.6" customHeight="1" x14ac:dyDescent="0.25">
      <c r="A3722" s="344" t="s">
        <v>36966</v>
      </c>
      <c r="B3722" s="345" t="s">
        <v>36967</v>
      </c>
      <c r="C3722" s="346" t="s">
        <v>7</v>
      </c>
      <c r="D3722" s="347">
        <v>16.510000000000002</v>
      </c>
    </row>
    <row r="3723" spans="1:4" s="326" customFormat="1" ht="15.6" customHeight="1" x14ac:dyDescent="0.25">
      <c r="A3723" s="344" t="s">
        <v>36968</v>
      </c>
      <c r="B3723" s="345" t="s">
        <v>36969</v>
      </c>
      <c r="C3723" s="346" t="s">
        <v>7</v>
      </c>
      <c r="D3723" s="347">
        <v>15.35</v>
      </c>
    </row>
    <row r="3724" spans="1:4" s="326" customFormat="1" ht="15.6" customHeight="1" x14ac:dyDescent="0.25">
      <c r="A3724" s="344" t="s">
        <v>36970</v>
      </c>
      <c r="B3724" s="345" t="s">
        <v>36971</v>
      </c>
      <c r="C3724" s="346" t="s">
        <v>7</v>
      </c>
      <c r="D3724" s="347">
        <v>49.73</v>
      </c>
    </row>
    <row r="3725" spans="1:4" s="326" customFormat="1" ht="15.6" customHeight="1" x14ac:dyDescent="0.25">
      <c r="A3725" s="344" t="s">
        <v>36972</v>
      </c>
      <c r="B3725" s="345" t="s">
        <v>36973</v>
      </c>
      <c r="C3725" s="346" t="s">
        <v>7</v>
      </c>
      <c r="D3725" s="347">
        <v>104.35</v>
      </c>
    </row>
    <row r="3726" spans="1:4" s="326" customFormat="1" ht="15.6" customHeight="1" x14ac:dyDescent="0.25">
      <c r="A3726" s="344" t="s">
        <v>36974</v>
      </c>
      <c r="B3726" s="345" t="s">
        <v>36975</v>
      </c>
      <c r="C3726" s="346" t="s">
        <v>7</v>
      </c>
      <c r="D3726" s="347">
        <v>101.54</v>
      </c>
    </row>
    <row r="3727" spans="1:4" s="326" customFormat="1" ht="15.6" customHeight="1" x14ac:dyDescent="0.25">
      <c r="A3727" s="344" t="s">
        <v>36976</v>
      </c>
      <c r="B3727" s="345" t="s">
        <v>36977</v>
      </c>
      <c r="C3727" s="346" t="s">
        <v>7</v>
      </c>
      <c r="D3727" s="347">
        <v>117.18</v>
      </c>
    </row>
    <row r="3728" spans="1:4" s="326" customFormat="1" ht="15.6" customHeight="1" x14ac:dyDescent="0.25">
      <c r="A3728" s="344" t="s">
        <v>36978</v>
      </c>
      <c r="B3728" s="345" t="s">
        <v>36979</v>
      </c>
      <c r="C3728" s="346" t="s">
        <v>7</v>
      </c>
      <c r="D3728" s="347">
        <v>115.86</v>
      </c>
    </row>
    <row r="3729" spans="1:4" s="326" customFormat="1" ht="15.6" customHeight="1" x14ac:dyDescent="0.25">
      <c r="A3729" s="344" t="s">
        <v>36980</v>
      </c>
      <c r="B3729" s="345" t="s">
        <v>36981</v>
      </c>
      <c r="C3729" s="346" t="s">
        <v>7</v>
      </c>
      <c r="D3729" s="347">
        <v>116.97</v>
      </c>
    </row>
    <row r="3730" spans="1:4" s="326" customFormat="1" ht="15.6" customHeight="1" x14ac:dyDescent="0.25">
      <c r="A3730" s="344" t="s">
        <v>36982</v>
      </c>
      <c r="B3730" s="345" t="s">
        <v>36983</v>
      </c>
      <c r="C3730" s="346" t="s">
        <v>7</v>
      </c>
      <c r="D3730" s="347">
        <v>131.88999999999999</v>
      </c>
    </row>
    <row r="3731" spans="1:4" s="326" customFormat="1" ht="15.6" customHeight="1" x14ac:dyDescent="0.25">
      <c r="A3731" s="344" t="s">
        <v>36984</v>
      </c>
      <c r="B3731" s="345" t="s">
        <v>36985</v>
      </c>
      <c r="C3731" s="346"/>
      <c r="D3731" s="347"/>
    </row>
    <row r="3732" spans="1:4" s="326" customFormat="1" ht="15.6" customHeight="1" x14ac:dyDescent="0.25">
      <c r="A3732" s="344" t="s">
        <v>36986</v>
      </c>
      <c r="B3732" s="345" t="s">
        <v>36987</v>
      </c>
      <c r="C3732" s="346" t="s">
        <v>14</v>
      </c>
      <c r="D3732" s="347">
        <v>54.85</v>
      </c>
    </row>
    <row r="3733" spans="1:4" s="326" customFormat="1" ht="15.6" customHeight="1" x14ac:dyDescent="0.25">
      <c r="A3733" s="344" t="s">
        <v>36988</v>
      </c>
      <c r="B3733" s="345" t="s">
        <v>36989</v>
      </c>
      <c r="C3733" s="346" t="s">
        <v>14</v>
      </c>
      <c r="D3733" s="347">
        <v>53.4</v>
      </c>
    </row>
    <row r="3734" spans="1:4" s="326" customFormat="1" ht="15.6" customHeight="1" x14ac:dyDescent="0.25">
      <c r="A3734" s="344" t="s">
        <v>36990</v>
      </c>
      <c r="B3734" s="345" t="s">
        <v>36991</v>
      </c>
      <c r="C3734" s="346" t="s">
        <v>10</v>
      </c>
      <c r="D3734" s="347">
        <v>550.69000000000005</v>
      </c>
    </row>
    <row r="3735" spans="1:4" s="326" customFormat="1" ht="15.6" customHeight="1" x14ac:dyDescent="0.25">
      <c r="A3735" s="344" t="s">
        <v>36992</v>
      </c>
      <c r="B3735" s="345" t="s">
        <v>36993</v>
      </c>
      <c r="C3735" s="346" t="s">
        <v>10</v>
      </c>
      <c r="D3735" s="347">
        <v>571.9</v>
      </c>
    </row>
    <row r="3736" spans="1:4" s="326" customFormat="1" ht="15.6" customHeight="1" x14ac:dyDescent="0.25">
      <c r="A3736" s="344" t="s">
        <v>36994</v>
      </c>
      <c r="B3736" s="345" t="s">
        <v>36995</v>
      </c>
      <c r="C3736" s="346" t="s">
        <v>10</v>
      </c>
      <c r="D3736" s="347">
        <v>362.31</v>
      </c>
    </row>
    <row r="3737" spans="1:4" s="326" customFormat="1" ht="15.6" customHeight="1" x14ac:dyDescent="0.25">
      <c r="A3737" s="344" t="s">
        <v>36996</v>
      </c>
      <c r="B3737" s="345" t="s">
        <v>36997</v>
      </c>
      <c r="C3737" s="346" t="s">
        <v>10</v>
      </c>
      <c r="D3737" s="347">
        <v>791.99</v>
      </c>
    </row>
    <row r="3738" spans="1:4" s="326" customFormat="1" ht="15.6" customHeight="1" x14ac:dyDescent="0.25">
      <c r="A3738" s="344" t="s">
        <v>36998</v>
      </c>
      <c r="B3738" s="345" t="s">
        <v>36999</v>
      </c>
      <c r="C3738" s="346" t="s">
        <v>10</v>
      </c>
      <c r="D3738" s="347">
        <v>813.2</v>
      </c>
    </row>
    <row r="3739" spans="1:4" s="326" customFormat="1" ht="15.6" customHeight="1" x14ac:dyDescent="0.25">
      <c r="A3739" s="344" t="s">
        <v>37000</v>
      </c>
      <c r="B3739" s="345" t="s">
        <v>37001</v>
      </c>
      <c r="C3739" s="346"/>
      <c r="D3739" s="347"/>
    </row>
    <row r="3740" spans="1:4" s="326" customFormat="1" ht="15.6" customHeight="1" x14ac:dyDescent="0.25">
      <c r="A3740" s="344" t="s">
        <v>37002</v>
      </c>
      <c r="B3740" s="345" t="s">
        <v>37003</v>
      </c>
      <c r="C3740" s="346" t="s">
        <v>7</v>
      </c>
      <c r="D3740" s="347">
        <v>345.96</v>
      </c>
    </row>
    <row r="3741" spans="1:4" s="326" customFormat="1" ht="15.6" customHeight="1" x14ac:dyDescent="0.25">
      <c r="A3741" s="344" t="s">
        <v>37004</v>
      </c>
      <c r="B3741" s="345" t="s">
        <v>37005</v>
      </c>
      <c r="C3741" s="346" t="s">
        <v>7</v>
      </c>
      <c r="D3741" s="347">
        <v>89.43</v>
      </c>
    </row>
    <row r="3742" spans="1:4" s="326" customFormat="1" ht="15.6" customHeight="1" x14ac:dyDescent="0.25">
      <c r="A3742" s="344" t="s">
        <v>37006</v>
      </c>
      <c r="B3742" s="345" t="s">
        <v>37007</v>
      </c>
      <c r="C3742" s="346" t="s">
        <v>7</v>
      </c>
      <c r="D3742" s="347">
        <v>92.48</v>
      </c>
    </row>
    <row r="3743" spans="1:4" s="326" customFormat="1" ht="15.6" customHeight="1" x14ac:dyDescent="0.25">
      <c r="A3743" s="344" t="s">
        <v>37008</v>
      </c>
      <c r="B3743" s="345" t="s">
        <v>37009</v>
      </c>
      <c r="C3743" s="346" t="s">
        <v>7</v>
      </c>
      <c r="D3743" s="347">
        <v>13.6</v>
      </c>
    </row>
    <row r="3744" spans="1:4" s="326" customFormat="1" ht="15.6" customHeight="1" x14ac:dyDescent="0.25">
      <c r="A3744" s="344" t="s">
        <v>37010</v>
      </c>
      <c r="B3744" s="345" t="s">
        <v>37011</v>
      </c>
      <c r="C3744" s="346" t="s">
        <v>7</v>
      </c>
      <c r="D3744" s="347">
        <v>10.93</v>
      </c>
    </row>
    <row r="3745" spans="1:4" s="326" customFormat="1" ht="15.6" customHeight="1" x14ac:dyDescent="0.25">
      <c r="A3745" s="344" t="s">
        <v>37012</v>
      </c>
      <c r="B3745" s="345" t="s">
        <v>37013</v>
      </c>
      <c r="C3745" s="346" t="s">
        <v>7</v>
      </c>
      <c r="D3745" s="347">
        <v>120.56</v>
      </c>
    </row>
    <row r="3746" spans="1:4" s="326" customFormat="1" ht="15.6" customHeight="1" x14ac:dyDescent="0.25">
      <c r="A3746" s="344" t="s">
        <v>37014</v>
      </c>
      <c r="B3746" s="345" t="s">
        <v>37015</v>
      </c>
      <c r="C3746" s="346"/>
      <c r="D3746" s="347"/>
    </row>
    <row r="3747" spans="1:4" s="326" customFormat="1" ht="15.6" customHeight="1" x14ac:dyDescent="0.25">
      <c r="A3747" s="344" t="s">
        <v>37016</v>
      </c>
      <c r="B3747" s="345" t="s">
        <v>37017</v>
      </c>
      <c r="C3747" s="346" t="s">
        <v>7</v>
      </c>
      <c r="D3747" s="347">
        <v>0.46</v>
      </c>
    </row>
    <row r="3748" spans="1:4" s="326" customFormat="1" ht="15.6" customHeight="1" x14ac:dyDescent="0.25">
      <c r="A3748" s="344" t="s">
        <v>37018</v>
      </c>
      <c r="B3748" s="345" t="s">
        <v>37019</v>
      </c>
      <c r="C3748" s="346" t="s">
        <v>7</v>
      </c>
      <c r="D3748" s="347">
        <v>1.2</v>
      </c>
    </row>
    <row r="3749" spans="1:4" s="326" customFormat="1" ht="15.6" customHeight="1" x14ac:dyDescent="0.25">
      <c r="A3749" s="344" t="s">
        <v>37020</v>
      </c>
      <c r="B3749" s="345" t="s">
        <v>37021</v>
      </c>
      <c r="C3749" s="346" t="s">
        <v>16</v>
      </c>
      <c r="D3749" s="347">
        <v>50.47</v>
      </c>
    </row>
    <row r="3750" spans="1:4" s="326" customFormat="1" ht="15.6" customHeight="1" x14ac:dyDescent="0.25">
      <c r="A3750" s="344" t="s">
        <v>37022</v>
      </c>
      <c r="B3750" s="345" t="s">
        <v>37023</v>
      </c>
      <c r="C3750" s="346" t="s">
        <v>16</v>
      </c>
      <c r="D3750" s="347">
        <v>43.68</v>
      </c>
    </row>
    <row r="3751" spans="1:4" s="326" customFormat="1" ht="15.6" customHeight="1" x14ac:dyDescent="0.25">
      <c r="A3751" s="344" t="s">
        <v>37024</v>
      </c>
      <c r="B3751" s="345" t="s">
        <v>37025</v>
      </c>
      <c r="C3751" s="346"/>
      <c r="D3751" s="347"/>
    </row>
    <row r="3752" spans="1:4" s="326" customFormat="1" ht="15.6" customHeight="1" x14ac:dyDescent="0.25">
      <c r="A3752" s="344" t="s">
        <v>37026</v>
      </c>
      <c r="B3752" s="345" t="s">
        <v>37027</v>
      </c>
      <c r="C3752" s="346" t="s">
        <v>14</v>
      </c>
      <c r="D3752" s="347">
        <v>78.64</v>
      </c>
    </row>
    <row r="3753" spans="1:4" s="326" customFormat="1" ht="15.6" customHeight="1" x14ac:dyDescent="0.25">
      <c r="A3753" s="344" t="s">
        <v>37028</v>
      </c>
      <c r="B3753" s="345" t="s">
        <v>37029</v>
      </c>
      <c r="C3753" s="346" t="s">
        <v>8</v>
      </c>
      <c r="D3753" s="347">
        <v>134.47999999999999</v>
      </c>
    </row>
    <row r="3754" spans="1:4" s="326" customFormat="1" ht="15.6" customHeight="1" x14ac:dyDescent="0.25">
      <c r="A3754" s="344" t="s">
        <v>37030</v>
      </c>
      <c r="B3754" s="345" t="s">
        <v>37031</v>
      </c>
      <c r="C3754" s="346" t="s">
        <v>14</v>
      </c>
      <c r="D3754" s="347">
        <v>20.54</v>
      </c>
    </row>
    <row r="3755" spans="1:4" s="326" customFormat="1" ht="15.6" customHeight="1" x14ac:dyDescent="0.25">
      <c r="A3755" s="344" t="s">
        <v>37032</v>
      </c>
      <c r="B3755" s="345" t="s">
        <v>37033</v>
      </c>
      <c r="C3755" s="346" t="s">
        <v>7</v>
      </c>
      <c r="D3755" s="347">
        <v>38.380000000000003</v>
      </c>
    </row>
    <row r="3756" spans="1:4" s="326" customFormat="1" ht="15.6" customHeight="1" x14ac:dyDescent="0.25">
      <c r="A3756" s="344" t="s">
        <v>37034</v>
      </c>
      <c r="B3756" s="345" t="s">
        <v>37035</v>
      </c>
      <c r="C3756" s="346" t="s">
        <v>7</v>
      </c>
      <c r="D3756" s="347">
        <v>23.95</v>
      </c>
    </row>
    <row r="3757" spans="1:4" s="326" customFormat="1" ht="15.6" customHeight="1" x14ac:dyDescent="0.25">
      <c r="A3757" s="344" t="s">
        <v>37036</v>
      </c>
      <c r="B3757" s="345" t="s">
        <v>37037</v>
      </c>
      <c r="C3757" s="346" t="s">
        <v>7</v>
      </c>
      <c r="D3757" s="347">
        <v>26.27</v>
      </c>
    </row>
    <row r="3758" spans="1:4" s="326" customFormat="1" ht="15.6" customHeight="1" x14ac:dyDescent="0.25">
      <c r="A3758" s="344" t="s">
        <v>37038</v>
      </c>
      <c r="B3758" s="345" t="s">
        <v>37039</v>
      </c>
      <c r="C3758" s="346" t="s">
        <v>7</v>
      </c>
      <c r="D3758" s="347">
        <v>29.68</v>
      </c>
    </row>
    <row r="3759" spans="1:4" s="326" customFormat="1" ht="15.6" customHeight="1" x14ac:dyDescent="0.25">
      <c r="A3759" s="344" t="s">
        <v>37040</v>
      </c>
      <c r="B3759" s="345" t="s">
        <v>37041</v>
      </c>
      <c r="C3759" s="346"/>
      <c r="D3759" s="347"/>
    </row>
    <row r="3760" spans="1:4" s="326" customFormat="1" ht="15.6" customHeight="1" x14ac:dyDescent="0.25">
      <c r="A3760" s="344" t="s">
        <v>37042</v>
      </c>
      <c r="B3760" s="345" t="s">
        <v>37043</v>
      </c>
      <c r="C3760" s="346"/>
      <c r="D3760" s="347"/>
    </row>
    <row r="3761" spans="1:4" s="326" customFormat="1" ht="15.6" customHeight="1" x14ac:dyDescent="0.25">
      <c r="A3761" s="344" t="s">
        <v>37044</v>
      </c>
      <c r="B3761" s="345" t="s">
        <v>37045</v>
      </c>
      <c r="C3761" s="346" t="s">
        <v>7</v>
      </c>
      <c r="D3761" s="347">
        <v>12.35</v>
      </c>
    </row>
    <row r="3762" spans="1:4" s="326" customFormat="1" ht="15.6" customHeight="1" x14ac:dyDescent="0.25">
      <c r="A3762" s="344" t="s">
        <v>37046</v>
      </c>
      <c r="B3762" s="345" t="s">
        <v>37047</v>
      </c>
      <c r="C3762" s="346" t="s">
        <v>7</v>
      </c>
      <c r="D3762" s="347">
        <v>7.84</v>
      </c>
    </row>
    <row r="3763" spans="1:4" s="326" customFormat="1" ht="15.6" customHeight="1" x14ac:dyDescent="0.25">
      <c r="A3763" s="344" t="s">
        <v>37048</v>
      </c>
      <c r="B3763" s="345" t="s">
        <v>37049</v>
      </c>
      <c r="C3763" s="346" t="s">
        <v>7</v>
      </c>
      <c r="D3763" s="347">
        <v>6.05</v>
      </c>
    </row>
    <row r="3764" spans="1:4" s="326" customFormat="1" ht="15.6" customHeight="1" x14ac:dyDescent="0.25">
      <c r="A3764" s="344" t="s">
        <v>37050</v>
      </c>
      <c r="B3764" s="345" t="s">
        <v>37051</v>
      </c>
      <c r="C3764" s="346" t="s">
        <v>8</v>
      </c>
      <c r="D3764" s="347">
        <v>14.11</v>
      </c>
    </row>
    <row r="3765" spans="1:4" s="326" customFormat="1" ht="15.6" customHeight="1" x14ac:dyDescent="0.25">
      <c r="A3765" s="344" t="s">
        <v>37052</v>
      </c>
      <c r="B3765" s="345" t="s">
        <v>37053</v>
      </c>
      <c r="C3765" s="346" t="s">
        <v>7</v>
      </c>
      <c r="D3765" s="347">
        <v>13.23</v>
      </c>
    </row>
    <row r="3766" spans="1:4" s="326" customFormat="1" ht="15.6" customHeight="1" x14ac:dyDescent="0.25">
      <c r="A3766" s="344" t="s">
        <v>37054</v>
      </c>
      <c r="B3766" s="345" t="s">
        <v>37055</v>
      </c>
      <c r="C3766" s="346" t="s">
        <v>7</v>
      </c>
      <c r="D3766" s="347">
        <v>13.11</v>
      </c>
    </row>
    <row r="3767" spans="1:4" s="326" customFormat="1" ht="15.6" customHeight="1" x14ac:dyDescent="0.25">
      <c r="A3767" s="344" t="s">
        <v>18720</v>
      </c>
      <c r="B3767" s="345" t="s">
        <v>18733</v>
      </c>
      <c r="C3767" s="346" t="s">
        <v>7</v>
      </c>
      <c r="D3767" s="347">
        <v>7.99</v>
      </c>
    </row>
    <row r="3768" spans="1:4" s="326" customFormat="1" ht="15.6" customHeight="1" x14ac:dyDescent="0.25">
      <c r="A3768" s="344" t="s">
        <v>37056</v>
      </c>
      <c r="B3768" s="345" t="s">
        <v>37057</v>
      </c>
      <c r="C3768" s="346"/>
      <c r="D3768" s="347"/>
    </row>
    <row r="3769" spans="1:4" s="326" customFormat="1" ht="15.6" customHeight="1" x14ac:dyDescent="0.25">
      <c r="A3769" s="344" t="s">
        <v>37058</v>
      </c>
      <c r="B3769" s="345" t="s">
        <v>37059</v>
      </c>
      <c r="C3769" s="346" t="s">
        <v>8</v>
      </c>
      <c r="D3769" s="347">
        <v>5.29</v>
      </c>
    </row>
    <row r="3770" spans="1:4" s="326" customFormat="1" ht="15.6" customHeight="1" x14ac:dyDescent="0.25">
      <c r="A3770" s="344" t="s">
        <v>37060</v>
      </c>
      <c r="B3770" s="345" t="s">
        <v>37061</v>
      </c>
      <c r="C3770" s="346" t="s">
        <v>8</v>
      </c>
      <c r="D3770" s="347">
        <v>42.4</v>
      </c>
    </row>
    <row r="3771" spans="1:4" s="326" customFormat="1" ht="15.6" customHeight="1" x14ac:dyDescent="0.25">
      <c r="A3771" s="344" t="s">
        <v>37062</v>
      </c>
      <c r="B3771" s="345" t="s">
        <v>37063</v>
      </c>
      <c r="C3771" s="346" t="s">
        <v>10</v>
      </c>
      <c r="D3771" s="347">
        <v>202.12</v>
      </c>
    </row>
    <row r="3772" spans="1:4" s="326" customFormat="1" ht="15.6" customHeight="1" x14ac:dyDescent="0.25">
      <c r="A3772" s="344" t="s">
        <v>37064</v>
      </c>
      <c r="B3772" s="345" t="s">
        <v>37065</v>
      </c>
      <c r="C3772" s="346" t="s">
        <v>8</v>
      </c>
      <c r="D3772" s="347">
        <v>19.559999999999999</v>
      </c>
    </row>
    <row r="3773" spans="1:4" s="326" customFormat="1" ht="15.6" customHeight="1" x14ac:dyDescent="0.25">
      <c r="A3773" s="344" t="s">
        <v>37066</v>
      </c>
      <c r="B3773" s="345" t="s">
        <v>37067</v>
      </c>
      <c r="C3773" s="346" t="s">
        <v>14</v>
      </c>
      <c r="D3773" s="347">
        <v>9.7799999999999994</v>
      </c>
    </row>
    <row r="3774" spans="1:4" s="326" customFormat="1" ht="15.6" customHeight="1" x14ac:dyDescent="0.25">
      <c r="A3774" s="344" t="s">
        <v>37068</v>
      </c>
      <c r="B3774" s="345" t="s">
        <v>37069</v>
      </c>
      <c r="C3774" s="346" t="s">
        <v>14</v>
      </c>
      <c r="D3774" s="347">
        <v>10.44</v>
      </c>
    </row>
    <row r="3775" spans="1:4" s="326" customFormat="1" ht="15.6" customHeight="1" x14ac:dyDescent="0.25">
      <c r="A3775" s="344" t="s">
        <v>37070</v>
      </c>
      <c r="B3775" s="345" t="s">
        <v>37071</v>
      </c>
      <c r="C3775" s="346"/>
      <c r="D3775" s="347"/>
    </row>
    <row r="3776" spans="1:4" s="326" customFormat="1" ht="15.6" customHeight="1" x14ac:dyDescent="0.25">
      <c r="A3776" s="344" t="s">
        <v>37072</v>
      </c>
      <c r="B3776" s="345" t="s">
        <v>37073</v>
      </c>
      <c r="C3776" s="346" t="s">
        <v>29924</v>
      </c>
      <c r="D3776" s="347">
        <v>100.24</v>
      </c>
    </row>
    <row r="3777" spans="1:4" s="326" customFormat="1" ht="15.6" customHeight="1" x14ac:dyDescent="0.25">
      <c r="A3777" s="344" t="s">
        <v>37074</v>
      </c>
      <c r="B3777" s="345" t="s">
        <v>37075</v>
      </c>
      <c r="C3777" s="346"/>
      <c r="D3777" s="347"/>
    </row>
    <row r="3778" spans="1:4" s="326" customFormat="1" ht="15.6" customHeight="1" x14ac:dyDescent="0.25">
      <c r="A3778" s="344" t="s">
        <v>37076</v>
      </c>
      <c r="B3778" s="345" t="s">
        <v>37077</v>
      </c>
      <c r="C3778" s="346"/>
      <c r="D3778" s="347"/>
    </row>
    <row r="3779" spans="1:4" s="326" customFormat="1" ht="15.6" customHeight="1" x14ac:dyDescent="0.25">
      <c r="A3779" s="344" t="s">
        <v>37078</v>
      </c>
      <c r="B3779" s="345" t="s">
        <v>37079</v>
      </c>
      <c r="C3779" s="346" t="s">
        <v>29847</v>
      </c>
      <c r="D3779" s="347">
        <v>113695.41</v>
      </c>
    </row>
    <row r="3780" spans="1:4" s="326" customFormat="1" ht="15.6" customHeight="1" x14ac:dyDescent="0.25">
      <c r="A3780" s="344" t="s">
        <v>37080</v>
      </c>
      <c r="B3780" s="345" t="s">
        <v>37081</v>
      </c>
      <c r="C3780" s="346" t="s">
        <v>29847</v>
      </c>
      <c r="D3780" s="347">
        <v>133029.39000000001</v>
      </c>
    </row>
    <row r="3781" spans="1:4" s="326" customFormat="1" ht="15.6" customHeight="1" x14ac:dyDescent="0.25">
      <c r="A3781" s="344" t="s">
        <v>37082</v>
      </c>
      <c r="B3781" s="345" t="s">
        <v>37083</v>
      </c>
      <c r="C3781" s="346" t="s">
        <v>29847</v>
      </c>
      <c r="D3781" s="347">
        <v>130606.15</v>
      </c>
    </row>
    <row r="3782" spans="1:4" s="326" customFormat="1" ht="15.6" customHeight="1" x14ac:dyDescent="0.25">
      <c r="A3782" s="344" t="s">
        <v>37084</v>
      </c>
      <c r="B3782" s="345" t="s">
        <v>37085</v>
      </c>
      <c r="C3782" s="346" t="s">
        <v>29847</v>
      </c>
      <c r="D3782" s="347">
        <v>141154.56</v>
      </c>
    </row>
    <row r="3783" spans="1:4" s="326" customFormat="1" ht="15.6" customHeight="1" x14ac:dyDescent="0.25">
      <c r="A3783" s="344" t="s">
        <v>37086</v>
      </c>
      <c r="B3783" s="345" t="s">
        <v>37087</v>
      </c>
      <c r="C3783" s="346" t="s">
        <v>29847</v>
      </c>
      <c r="D3783" s="347">
        <v>146814.01999999999</v>
      </c>
    </row>
    <row r="3784" spans="1:4" s="326" customFormat="1" ht="15.6" customHeight="1" x14ac:dyDescent="0.25">
      <c r="A3784" s="344" t="s">
        <v>37088</v>
      </c>
      <c r="B3784" s="345" t="s">
        <v>37089</v>
      </c>
      <c r="C3784" s="346" t="s">
        <v>7</v>
      </c>
      <c r="D3784" s="347">
        <v>1314.53</v>
      </c>
    </row>
    <row r="3785" spans="1:4" s="326" customFormat="1" ht="15.6" customHeight="1" x14ac:dyDescent="0.25">
      <c r="A3785" s="344" t="s">
        <v>37090</v>
      </c>
      <c r="B3785" s="345" t="s">
        <v>37091</v>
      </c>
      <c r="C3785" s="346"/>
      <c r="D3785" s="347"/>
    </row>
    <row r="3786" spans="1:4" s="326" customFormat="1" ht="15.6" customHeight="1" x14ac:dyDescent="0.25">
      <c r="A3786" s="344" t="s">
        <v>37092</v>
      </c>
      <c r="B3786" s="345" t="s">
        <v>37093</v>
      </c>
      <c r="C3786" s="346" t="s">
        <v>8</v>
      </c>
      <c r="D3786" s="347">
        <v>482206.56</v>
      </c>
    </row>
    <row r="3787" spans="1:4" s="326" customFormat="1" ht="15.6" customHeight="1" x14ac:dyDescent="0.25">
      <c r="A3787" s="344" t="s">
        <v>37094</v>
      </c>
      <c r="B3787" s="345" t="s">
        <v>37095</v>
      </c>
      <c r="C3787" s="346" t="s">
        <v>8</v>
      </c>
      <c r="D3787" s="347">
        <v>486926.71</v>
      </c>
    </row>
    <row r="3788" spans="1:4" s="326" customFormat="1" ht="15.6" customHeight="1" x14ac:dyDescent="0.25">
      <c r="A3788" s="344" t="s">
        <v>37096</v>
      </c>
      <c r="B3788" s="345" t="s">
        <v>37097</v>
      </c>
      <c r="C3788" s="346" t="s">
        <v>8</v>
      </c>
      <c r="D3788" s="347">
        <v>673703.61</v>
      </c>
    </row>
    <row r="3789" spans="1:4" s="326" customFormat="1" ht="15.6" customHeight="1" x14ac:dyDescent="0.25">
      <c r="A3789" s="344" t="s">
        <v>37098</v>
      </c>
      <c r="B3789" s="345" t="s">
        <v>37099</v>
      </c>
      <c r="C3789" s="346" t="s">
        <v>8</v>
      </c>
      <c r="D3789" s="347">
        <v>285294.84000000003</v>
      </c>
    </row>
    <row r="3790" spans="1:4" s="326" customFormat="1" ht="15.6" customHeight="1" x14ac:dyDescent="0.25">
      <c r="A3790" s="344" t="s">
        <v>37100</v>
      </c>
      <c r="B3790" s="345" t="s">
        <v>37101</v>
      </c>
      <c r="C3790" s="346" t="s">
        <v>8</v>
      </c>
      <c r="D3790" s="347">
        <v>99949.99</v>
      </c>
    </row>
    <row r="3791" spans="1:4" s="326" customFormat="1" ht="15.6" customHeight="1" x14ac:dyDescent="0.25">
      <c r="A3791" s="344" t="s">
        <v>37102</v>
      </c>
      <c r="B3791" s="345" t="s">
        <v>37103</v>
      </c>
      <c r="C3791" s="346" t="s">
        <v>8</v>
      </c>
      <c r="D3791" s="347">
        <v>25746.51</v>
      </c>
    </row>
    <row r="3792" spans="1:4" s="326" customFormat="1" ht="15.6" customHeight="1" x14ac:dyDescent="0.25">
      <c r="A3792" s="344" t="s">
        <v>37104</v>
      </c>
      <c r="B3792" s="345" t="s">
        <v>37105</v>
      </c>
      <c r="C3792" s="346" t="s">
        <v>8</v>
      </c>
      <c r="D3792" s="347">
        <v>22241.84</v>
      </c>
    </row>
    <row r="3793" spans="1:4" s="326" customFormat="1" ht="15.6" customHeight="1" x14ac:dyDescent="0.25">
      <c r="A3793" s="344" t="s">
        <v>37106</v>
      </c>
      <c r="B3793" s="345" t="s">
        <v>37107</v>
      </c>
      <c r="C3793" s="346" t="s">
        <v>8</v>
      </c>
      <c r="D3793" s="347">
        <v>69046.52</v>
      </c>
    </row>
    <row r="3794" spans="1:4" s="326" customFormat="1" ht="15.6" customHeight="1" x14ac:dyDescent="0.25">
      <c r="A3794" s="344" t="s">
        <v>37108</v>
      </c>
      <c r="B3794" s="345" t="s">
        <v>37109</v>
      </c>
      <c r="C3794" s="346" t="s">
        <v>8</v>
      </c>
      <c r="D3794" s="347">
        <v>65106.92</v>
      </c>
    </row>
    <row r="3795" spans="1:4" s="326" customFormat="1" ht="15.6" customHeight="1" x14ac:dyDescent="0.25">
      <c r="A3795" s="344" t="s">
        <v>37110</v>
      </c>
      <c r="B3795" s="345" t="s">
        <v>37111</v>
      </c>
      <c r="C3795" s="346" t="s">
        <v>8</v>
      </c>
      <c r="D3795" s="347">
        <v>6149.91</v>
      </c>
    </row>
    <row r="3796" spans="1:4" s="326" customFormat="1" ht="15.6" customHeight="1" x14ac:dyDescent="0.25">
      <c r="A3796" s="344" t="s">
        <v>37112</v>
      </c>
      <c r="B3796" s="345" t="s">
        <v>37113</v>
      </c>
      <c r="C3796" s="346" t="s">
        <v>8</v>
      </c>
      <c r="D3796" s="347">
        <v>6981.25</v>
      </c>
    </row>
    <row r="3797" spans="1:4" s="326" customFormat="1" ht="15.6" customHeight="1" x14ac:dyDescent="0.25">
      <c r="A3797" s="344" t="s">
        <v>37114</v>
      </c>
      <c r="B3797" s="345" t="s">
        <v>37115</v>
      </c>
      <c r="C3797" s="346" t="s">
        <v>8</v>
      </c>
      <c r="D3797" s="347">
        <v>8395.7099999999991</v>
      </c>
    </row>
    <row r="3798" spans="1:4" s="326" customFormat="1" ht="15.6" customHeight="1" x14ac:dyDescent="0.25">
      <c r="A3798" s="344" t="s">
        <v>37116</v>
      </c>
      <c r="B3798" s="345" t="s">
        <v>37117</v>
      </c>
      <c r="C3798" s="346" t="s">
        <v>8</v>
      </c>
      <c r="D3798" s="347">
        <v>8240.7000000000007</v>
      </c>
    </row>
    <row r="3799" spans="1:4" s="326" customFormat="1" ht="15.6" customHeight="1" x14ac:dyDescent="0.25">
      <c r="A3799" s="344" t="s">
        <v>37118</v>
      </c>
      <c r="B3799" s="345" t="s">
        <v>37119</v>
      </c>
      <c r="C3799" s="346" t="s">
        <v>8</v>
      </c>
      <c r="D3799" s="347">
        <v>5109.75</v>
      </c>
    </row>
    <row r="3800" spans="1:4" s="326" customFormat="1" ht="15.6" customHeight="1" x14ac:dyDescent="0.25">
      <c r="A3800" s="344" t="s">
        <v>37120</v>
      </c>
      <c r="B3800" s="345" t="s">
        <v>37121</v>
      </c>
      <c r="C3800" s="346" t="s">
        <v>8</v>
      </c>
      <c r="D3800" s="347">
        <v>5668.91</v>
      </c>
    </row>
    <row r="3801" spans="1:4" s="326" customFormat="1" ht="15.6" customHeight="1" x14ac:dyDescent="0.25">
      <c r="A3801" s="344" t="s">
        <v>37122</v>
      </c>
      <c r="B3801" s="345" t="s">
        <v>37123</v>
      </c>
      <c r="C3801" s="346" t="s">
        <v>8</v>
      </c>
      <c r="D3801" s="347">
        <v>6404.41</v>
      </c>
    </row>
    <row r="3802" spans="1:4" s="326" customFormat="1" ht="15.6" customHeight="1" x14ac:dyDescent="0.25">
      <c r="A3802" s="344" t="s">
        <v>37124</v>
      </c>
      <c r="B3802" s="345" t="s">
        <v>37125</v>
      </c>
      <c r="C3802" s="346" t="s">
        <v>14</v>
      </c>
      <c r="D3802" s="347">
        <v>24.29</v>
      </c>
    </row>
    <row r="3803" spans="1:4" s="326" customFormat="1" ht="15.6" customHeight="1" x14ac:dyDescent="0.25">
      <c r="A3803" s="344" t="s">
        <v>37126</v>
      </c>
      <c r="B3803" s="345" t="s">
        <v>37127</v>
      </c>
      <c r="C3803" s="346" t="s">
        <v>14</v>
      </c>
      <c r="D3803" s="347">
        <v>29.14</v>
      </c>
    </row>
    <row r="3804" spans="1:4" s="326" customFormat="1" ht="15.6" customHeight="1" x14ac:dyDescent="0.25">
      <c r="A3804" s="344" t="s">
        <v>37128</v>
      </c>
      <c r="B3804" s="345" t="s">
        <v>37129</v>
      </c>
      <c r="C3804" s="346" t="s">
        <v>14</v>
      </c>
      <c r="D3804" s="347">
        <v>34.659999999999997</v>
      </c>
    </row>
    <row r="3805" spans="1:4" s="326" customFormat="1" ht="15.6" customHeight="1" x14ac:dyDescent="0.25">
      <c r="A3805" s="344" t="s">
        <v>37130</v>
      </c>
      <c r="B3805" s="345" t="s">
        <v>37131</v>
      </c>
      <c r="C3805" s="346" t="s">
        <v>7</v>
      </c>
      <c r="D3805" s="347">
        <v>179.39</v>
      </c>
    </row>
    <row r="3806" spans="1:4" s="326" customFormat="1" ht="15.6" customHeight="1" x14ac:dyDescent="0.25">
      <c r="A3806" s="344" t="s">
        <v>37132</v>
      </c>
      <c r="B3806" s="345" t="s">
        <v>37133</v>
      </c>
      <c r="C3806" s="346" t="s">
        <v>7</v>
      </c>
      <c r="D3806" s="347">
        <v>6218.27</v>
      </c>
    </row>
    <row r="3807" spans="1:4" s="326" customFormat="1" ht="15.6" customHeight="1" x14ac:dyDescent="0.25">
      <c r="A3807" s="344" t="s">
        <v>37134</v>
      </c>
      <c r="B3807" s="345" t="s">
        <v>37135</v>
      </c>
      <c r="C3807" s="346" t="s">
        <v>7</v>
      </c>
      <c r="D3807" s="347">
        <v>2220.36</v>
      </c>
    </row>
    <row r="3808" spans="1:4" s="326" customFormat="1" ht="15.6" customHeight="1" x14ac:dyDescent="0.25">
      <c r="A3808" s="344" t="s">
        <v>37136</v>
      </c>
      <c r="B3808" s="345" t="s">
        <v>37137</v>
      </c>
      <c r="C3808" s="346" t="s">
        <v>7</v>
      </c>
      <c r="D3808" s="347">
        <v>1909.58</v>
      </c>
    </row>
    <row r="3809" spans="1:4" s="326" customFormat="1" ht="15.6" customHeight="1" x14ac:dyDescent="0.25">
      <c r="A3809" s="344" t="s">
        <v>37138</v>
      </c>
      <c r="B3809" s="345" t="s">
        <v>37139</v>
      </c>
      <c r="C3809" s="346" t="s">
        <v>7</v>
      </c>
      <c r="D3809" s="347">
        <v>1484.74</v>
      </c>
    </row>
    <row r="3810" spans="1:4" s="326" customFormat="1" ht="15.6" customHeight="1" x14ac:dyDescent="0.25">
      <c r="A3810" s="344" t="s">
        <v>37140</v>
      </c>
      <c r="B3810" s="345" t="s">
        <v>37141</v>
      </c>
      <c r="C3810" s="346" t="s">
        <v>8</v>
      </c>
      <c r="D3810" s="347">
        <v>317.8</v>
      </c>
    </row>
    <row r="3811" spans="1:4" s="326" customFormat="1" ht="15.6" customHeight="1" x14ac:dyDescent="0.25">
      <c r="A3811" s="344" t="s">
        <v>37142</v>
      </c>
      <c r="B3811" s="345" t="s">
        <v>37143</v>
      </c>
      <c r="C3811" s="346" t="s">
        <v>8</v>
      </c>
      <c r="D3811" s="347">
        <v>9798.64</v>
      </c>
    </row>
    <row r="3812" spans="1:4" s="326" customFormat="1" ht="15.6" customHeight="1" x14ac:dyDescent="0.25">
      <c r="A3812" s="344" t="s">
        <v>37144</v>
      </c>
      <c r="B3812" s="345" t="s">
        <v>37145</v>
      </c>
      <c r="C3812" s="346" t="s">
        <v>8</v>
      </c>
      <c r="D3812" s="347">
        <v>217.92</v>
      </c>
    </row>
    <row r="3813" spans="1:4" s="326" customFormat="1" ht="15.6" customHeight="1" x14ac:dyDescent="0.25">
      <c r="A3813" s="344" t="s">
        <v>37146</v>
      </c>
      <c r="B3813" s="345" t="s">
        <v>37147</v>
      </c>
      <c r="C3813" s="346" t="s">
        <v>8</v>
      </c>
      <c r="D3813" s="347">
        <v>1243.6600000000001</v>
      </c>
    </row>
    <row r="3814" spans="1:4" s="326" customFormat="1" ht="15.6" customHeight="1" x14ac:dyDescent="0.25">
      <c r="A3814" s="344" t="s">
        <v>37148</v>
      </c>
      <c r="B3814" s="345" t="s">
        <v>37149</v>
      </c>
      <c r="C3814" s="346" t="s">
        <v>7</v>
      </c>
      <c r="D3814" s="347">
        <v>4405.3599999999997</v>
      </c>
    </row>
    <row r="3815" spans="1:4" s="326" customFormat="1" ht="15.6" customHeight="1" x14ac:dyDescent="0.25">
      <c r="A3815" s="344" t="s">
        <v>37150</v>
      </c>
      <c r="B3815" s="345" t="s">
        <v>37151</v>
      </c>
      <c r="C3815" s="346" t="s">
        <v>14</v>
      </c>
      <c r="D3815" s="347">
        <v>4281.72</v>
      </c>
    </row>
    <row r="3816" spans="1:4" s="326" customFormat="1" ht="15.6" customHeight="1" x14ac:dyDescent="0.25">
      <c r="A3816" s="344" t="s">
        <v>37152</v>
      </c>
      <c r="B3816" s="345" t="s">
        <v>37153</v>
      </c>
      <c r="C3816" s="346" t="s">
        <v>8</v>
      </c>
      <c r="D3816" s="347">
        <v>117.39</v>
      </c>
    </row>
    <row r="3817" spans="1:4" s="326" customFormat="1" ht="15.6" customHeight="1" x14ac:dyDescent="0.25">
      <c r="A3817" s="344" t="s">
        <v>37154</v>
      </c>
      <c r="B3817" s="345" t="s">
        <v>37155</v>
      </c>
      <c r="C3817" s="346" t="s">
        <v>8</v>
      </c>
      <c r="D3817" s="347">
        <v>144.94999999999999</v>
      </c>
    </row>
    <row r="3818" spans="1:4" s="326" customFormat="1" ht="15.6" customHeight="1" x14ac:dyDescent="0.25">
      <c r="A3818" s="344" t="s">
        <v>37156</v>
      </c>
      <c r="B3818" s="345" t="s">
        <v>37157</v>
      </c>
      <c r="C3818" s="346" t="s">
        <v>8</v>
      </c>
      <c r="D3818" s="347">
        <v>398.42</v>
      </c>
    </row>
    <row r="3819" spans="1:4" s="326" customFormat="1" ht="15.6" customHeight="1" x14ac:dyDescent="0.25">
      <c r="A3819" s="344" t="s">
        <v>37158</v>
      </c>
      <c r="B3819" s="345" t="s">
        <v>37159</v>
      </c>
      <c r="C3819" s="346" t="s">
        <v>8</v>
      </c>
      <c r="D3819" s="347">
        <v>320.64</v>
      </c>
    </row>
    <row r="3820" spans="1:4" s="326" customFormat="1" ht="15.6" customHeight="1" x14ac:dyDescent="0.25">
      <c r="A3820" s="344" t="s">
        <v>37160</v>
      </c>
      <c r="B3820" s="345" t="s">
        <v>37161</v>
      </c>
      <c r="C3820" s="346" t="s">
        <v>7</v>
      </c>
      <c r="D3820" s="347">
        <v>3328.41</v>
      </c>
    </row>
    <row r="3821" spans="1:4" s="326" customFormat="1" ht="15.6" customHeight="1" x14ac:dyDescent="0.25">
      <c r="A3821" s="344" t="s">
        <v>37162</v>
      </c>
      <c r="B3821" s="345" t="s">
        <v>37163</v>
      </c>
      <c r="C3821" s="346" t="s">
        <v>7</v>
      </c>
      <c r="D3821" s="347">
        <v>2300.64</v>
      </c>
    </row>
    <row r="3822" spans="1:4" s="326" customFormat="1" ht="15.6" customHeight="1" x14ac:dyDescent="0.25">
      <c r="A3822" s="344" t="s">
        <v>37164</v>
      </c>
      <c r="B3822" s="345" t="s">
        <v>37165</v>
      </c>
      <c r="C3822" s="346" t="s">
        <v>7</v>
      </c>
      <c r="D3822" s="347">
        <v>1739.46</v>
      </c>
    </row>
    <row r="3823" spans="1:4" s="326" customFormat="1" ht="15.6" customHeight="1" x14ac:dyDescent="0.25">
      <c r="A3823" s="344" t="s">
        <v>37166</v>
      </c>
      <c r="B3823" s="345" t="s">
        <v>37167</v>
      </c>
      <c r="C3823" s="346" t="s">
        <v>7</v>
      </c>
      <c r="D3823" s="347">
        <v>1653.79</v>
      </c>
    </row>
    <row r="3824" spans="1:4" s="326" customFormat="1" ht="15.6" customHeight="1" x14ac:dyDescent="0.25">
      <c r="A3824" s="344" t="s">
        <v>37168</v>
      </c>
      <c r="B3824" s="345" t="s">
        <v>37169</v>
      </c>
      <c r="C3824" s="346" t="s">
        <v>7</v>
      </c>
      <c r="D3824" s="347">
        <v>2159.21</v>
      </c>
    </row>
    <row r="3825" spans="1:4" s="326" customFormat="1" ht="15.6" customHeight="1" x14ac:dyDescent="0.25">
      <c r="A3825" s="344" t="s">
        <v>37170</v>
      </c>
      <c r="B3825" s="345" t="s">
        <v>37171</v>
      </c>
      <c r="C3825" s="346" t="s">
        <v>7</v>
      </c>
      <c r="D3825" s="347">
        <v>3673.07</v>
      </c>
    </row>
    <row r="3826" spans="1:4" s="326" customFormat="1" ht="15.6" customHeight="1" x14ac:dyDescent="0.25">
      <c r="A3826" s="344" t="s">
        <v>37172</v>
      </c>
      <c r="B3826" s="345" t="s">
        <v>37173</v>
      </c>
      <c r="C3826" s="346" t="s">
        <v>7</v>
      </c>
      <c r="D3826" s="347">
        <v>2641.43</v>
      </c>
    </row>
    <row r="3827" spans="1:4" s="326" customFormat="1" ht="15.6" customHeight="1" x14ac:dyDescent="0.25">
      <c r="A3827" s="344" t="s">
        <v>37174</v>
      </c>
      <c r="B3827" s="345" t="s">
        <v>37175</v>
      </c>
      <c r="C3827" s="346" t="s">
        <v>7</v>
      </c>
      <c r="D3827" s="347">
        <v>1853.48</v>
      </c>
    </row>
    <row r="3828" spans="1:4" s="326" customFormat="1" ht="15.6" customHeight="1" x14ac:dyDescent="0.25">
      <c r="A3828" s="344" t="s">
        <v>37176</v>
      </c>
      <c r="B3828" s="345" t="s">
        <v>37177</v>
      </c>
      <c r="C3828" s="346" t="s">
        <v>7</v>
      </c>
      <c r="D3828" s="347">
        <v>1579.32</v>
      </c>
    </row>
    <row r="3829" spans="1:4" s="326" customFormat="1" ht="15.6" customHeight="1" x14ac:dyDescent="0.25">
      <c r="A3829" s="344" t="s">
        <v>37178</v>
      </c>
      <c r="B3829" s="345" t="s">
        <v>37179</v>
      </c>
      <c r="C3829" s="346" t="s">
        <v>7</v>
      </c>
      <c r="D3829" s="347">
        <v>1398.69</v>
      </c>
    </row>
    <row r="3830" spans="1:4" s="326" customFormat="1" ht="15.6" customHeight="1" x14ac:dyDescent="0.25">
      <c r="A3830" s="344" t="s">
        <v>37180</v>
      </c>
      <c r="B3830" s="345" t="s">
        <v>37181</v>
      </c>
      <c r="C3830" s="346" t="s">
        <v>7</v>
      </c>
      <c r="D3830" s="347">
        <v>1233.08</v>
      </c>
    </row>
    <row r="3831" spans="1:4" s="326" customFormat="1" ht="15.6" customHeight="1" x14ac:dyDescent="0.25">
      <c r="A3831" s="344" t="s">
        <v>37182</v>
      </c>
      <c r="B3831" s="345" t="s">
        <v>37183</v>
      </c>
      <c r="C3831" s="346" t="s">
        <v>7</v>
      </c>
      <c r="D3831" s="347">
        <v>1709.4</v>
      </c>
    </row>
    <row r="3832" spans="1:4" s="326" customFormat="1" ht="15.6" customHeight="1" x14ac:dyDescent="0.25">
      <c r="A3832" s="344" t="s">
        <v>37184</v>
      </c>
      <c r="B3832" s="345" t="s">
        <v>37185</v>
      </c>
      <c r="C3832" s="346" t="s">
        <v>7</v>
      </c>
      <c r="D3832" s="347">
        <v>1232.1500000000001</v>
      </c>
    </row>
    <row r="3833" spans="1:4" s="326" customFormat="1" ht="15.6" customHeight="1" x14ac:dyDescent="0.25">
      <c r="A3833" s="344" t="s">
        <v>37186</v>
      </c>
      <c r="B3833" s="345" t="s">
        <v>37187</v>
      </c>
      <c r="C3833" s="346" t="s">
        <v>8</v>
      </c>
      <c r="D3833" s="347">
        <v>241.98</v>
      </c>
    </row>
    <row r="3834" spans="1:4" s="326" customFormat="1" ht="15.6" customHeight="1" x14ac:dyDescent="0.25">
      <c r="A3834" s="344" t="s">
        <v>37188</v>
      </c>
      <c r="B3834" s="345" t="s">
        <v>37189</v>
      </c>
      <c r="C3834" s="346" t="s">
        <v>8</v>
      </c>
      <c r="D3834" s="347">
        <v>365.14</v>
      </c>
    </row>
    <row r="3835" spans="1:4" s="326" customFormat="1" ht="15.6" customHeight="1" x14ac:dyDescent="0.25">
      <c r="A3835" s="344" t="s">
        <v>37190</v>
      </c>
      <c r="B3835" s="345" t="s">
        <v>37191</v>
      </c>
      <c r="C3835" s="346"/>
      <c r="D3835" s="347"/>
    </row>
    <row r="3836" spans="1:4" s="326" customFormat="1" ht="15.6" customHeight="1" x14ac:dyDescent="0.25">
      <c r="A3836" s="344" t="s">
        <v>37192</v>
      </c>
      <c r="B3836" s="345" t="s">
        <v>37193</v>
      </c>
      <c r="C3836" s="346" t="s">
        <v>8</v>
      </c>
      <c r="D3836" s="347">
        <v>8958.31</v>
      </c>
    </row>
    <row r="3837" spans="1:4" s="326" customFormat="1" ht="15.6" customHeight="1" x14ac:dyDescent="0.25">
      <c r="A3837" s="344" t="s">
        <v>37194</v>
      </c>
      <c r="B3837" s="345" t="s">
        <v>37195</v>
      </c>
      <c r="C3837" s="346" t="s">
        <v>8</v>
      </c>
      <c r="D3837" s="347">
        <v>26371.040000000001</v>
      </c>
    </row>
    <row r="3838" spans="1:4" s="326" customFormat="1" ht="15.6" customHeight="1" x14ac:dyDescent="0.25">
      <c r="A3838" s="344" t="s">
        <v>37196</v>
      </c>
      <c r="B3838" s="345" t="s">
        <v>37197</v>
      </c>
      <c r="C3838" s="346" t="s">
        <v>8</v>
      </c>
      <c r="D3838" s="347">
        <v>10271.219999999999</v>
      </c>
    </row>
    <row r="3839" spans="1:4" s="326" customFormat="1" ht="15.6" customHeight="1" x14ac:dyDescent="0.25">
      <c r="A3839" s="344" t="s">
        <v>37198</v>
      </c>
      <c r="B3839" s="345" t="s">
        <v>37199</v>
      </c>
      <c r="C3839" s="346" t="s">
        <v>8</v>
      </c>
      <c r="D3839" s="347">
        <v>9529.9500000000007</v>
      </c>
    </row>
    <row r="3840" spans="1:4" s="326" customFormat="1" ht="15.6" customHeight="1" x14ac:dyDescent="0.25">
      <c r="A3840" s="344" t="s">
        <v>37200</v>
      </c>
      <c r="B3840" s="345" t="s">
        <v>37201</v>
      </c>
      <c r="C3840" s="346" t="s">
        <v>8</v>
      </c>
      <c r="D3840" s="347">
        <v>4925.6000000000004</v>
      </c>
    </row>
    <row r="3841" spans="1:4" s="326" customFormat="1" ht="15.6" customHeight="1" x14ac:dyDescent="0.25">
      <c r="A3841" s="344" t="s">
        <v>37202</v>
      </c>
      <c r="B3841" s="345" t="s">
        <v>37203</v>
      </c>
      <c r="C3841" s="346" t="s">
        <v>8</v>
      </c>
      <c r="D3841" s="347">
        <v>4059.23</v>
      </c>
    </row>
    <row r="3842" spans="1:4" s="326" customFormat="1" ht="15.6" customHeight="1" x14ac:dyDescent="0.25">
      <c r="A3842" s="344" t="s">
        <v>37204</v>
      </c>
      <c r="B3842" s="345" t="s">
        <v>37205</v>
      </c>
      <c r="C3842" s="346" t="s">
        <v>8</v>
      </c>
      <c r="D3842" s="347">
        <v>17449.78</v>
      </c>
    </row>
    <row r="3843" spans="1:4" s="326" customFormat="1" ht="15.6" customHeight="1" x14ac:dyDescent="0.25">
      <c r="A3843" s="344" t="s">
        <v>37206</v>
      </c>
      <c r="B3843" s="345" t="s">
        <v>37207</v>
      </c>
      <c r="C3843" s="346"/>
      <c r="D3843" s="347"/>
    </row>
    <row r="3844" spans="1:4" s="326" customFormat="1" ht="15.6" customHeight="1" x14ac:dyDescent="0.25">
      <c r="A3844" s="344" t="s">
        <v>37208</v>
      </c>
      <c r="B3844" s="345" t="s">
        <v>37209</v>
      </c>
      <c r="C3844" s="346" t="s">
        <v>8</v>
      </c>
      <c r="D3844" s="347">
        <v>179.12</v>
      </c>
    </row>
    <row r="3845" spans="1:4" s="326" customFormat="1" ht="15.6" customHeight="1" x14ac:dyDescent="0.25">
      <c r="A3845" s="344" t="s">
        <v>37210</v>
      </c>
      <c r="B3845" s="345" t="s">
        <v>37211</v>
      </c>
      <c r="C3845" s="346" t="s">
        <v>8</v>
      </c>
      <c r="D3845" s="347">
        <v>23.19</v>
      </c>
    </row>
    <row r="3846" spans="1:4" s="326" customFormat="1" ht="15.6" customHeight="1" x14ac:dyDescent="0.25">
      <c r="A3846" s="344" t="s">
        <v>37212</v>
      </c>
      <c r="B3846" s="345" t="s">
        <v>37213</v>
      </c>
      <c r="C3846" s="346" t="s">
        <v>8</v>
      </c>
      <c r="D3846" s="347">
        <v>239.52</v>
      </c>
    </row>
    <row r="3847" spans="1:4" s="326" customFormat="1" ht="15.6" customHeight="1" x14ac:dyDescent="0.25">
      <c r="A3847" s="344" t="s">
        <v>37214</v>
      </c>
      <c r="B3847" s="345" t="s">
        <v>37215</v>
      </c>
      <c r="C3847" s="346" t="s">
        <v>8</v>
      </c>
      <c r="D3847" s="347">
        <v>1795.64</v>
      </c>
    </row>
    <row r="3848" spans="1:4" s="326" customFormat="1" ht="15.6" customHeight="1" x14ac:dyDescent="0.25">
      <c r="A3848" s="344" t="s">
        <v>37216</v>
      </c>
      <c r="B3848" s="345" t="s">
        <v>37217</v>
      </c>
      <c r="C3848" s="346" t="s">
        <v>8</v>
      </c>
      <c r="D3848" s="347">
        <v>2502.2199999999998</v>
      </c>
    </row>
    <row r="3849" spans="1:4" s="326" customFormat="1" ht="15.6" customHeight="1" x14ac:dyDescent="0.25">
      <c r="A3849" s="344" t="s">
        <v>37218</v>
      </c>
      <c r="B3849" s="345" t="s">
        <v>37219</v>
      </c>
      <c r="C3849" s="346" t="s">
        <v>8</v>
      </c>
      <c r="D3849" s="347">
        <v>1066.1199999999999</v>
      </c>
    </row>
    <row r="3850" spans="1:4" s="326" customFormat="1" ht="15.6" customHeight="1" x14ac:dyDescent="0.25">
      <c r="A3850" s="344" t="s">
        <v>37220</v>
      </c>
      <c r="B3850" s="345" t="s">
        <v>37221</v>
      </c>
      <c r="C3850" s="346" t="s">
        <v>8</v>
      </c>
      <c r="D3850" s="347">
        <v>2900.49</v>
      </c>
    </row>
    <row r="3851" spans="1:4" s="326" customFormat="1" ht="15.6" customHeight="1" x14ac:dyDescent="0.25">
      <c r="A3851" s="344" t="s">
        <v>37222</v>
      </c>
      <c r="B3851" s="345" t="s">
        <v>37223</v>
      </c>
      <c r="C3851" s="346" t="s">
        <v>8</v>
      </c>
      <c r="D3851" s="347">
        <v>370.4</v>
      </c>
    </row>
    <row r="3852" spans="1:4" s="326" customFormat="1" ht="15.6" customHeight="1" x14ac:dyDescent="0.25">
      <c r="A3852" s="344" t="s">
        <v>37224</v>
      </c>
      <c r="B3852" s="345" t="s">
        <v>37225</v>
      </c>
      <c r="C3852" s="346" t="s">
        <v>8</v>
      </c>
      <c r="D3852" s="347">
        <v>2412.81</v>
      </c>
    </row>
    <row r="3853" spans="1:4" s="326" customFormat="1" ht="15.6" customHeight="1" x14ac:dyDescent="0.25">
      <c r="A3853" s="344" t="s">
        <v>37226</v>
      </c>
      <c r="B3853" s="345" t="s">
        <v>37227</v>
      </c>
      <c r="C3853" s="346" t="s">
        <v>8</v>
      </c>
      <c r="D3853" s="347">
        <v>1108.0999999999999</v>
      </c>
    </row>
    <row r="3854" spans="1:4" s="326" customFormat="1" ht="15.6" customHeight="1" x14ac:dyDescent="0.25">
      <c r="A3854" s="344" t="s">
        <v>37228</v>
      </c>
      <c r="B3854" s="345" t="s">
        <v>37229</v>
      </c>
      <c r="C3854" s="346" t="s">
        <v>8</v>
      </c>
      <c r="D3854" s="347">
        <v>2451.2399999999998</v>
      </c>
    </row>
    <row r="3855" spans="1:4" s="326" customFormat="1" ht="15.6" customHeight="1" x14ac:dyDescent="0.25">
      <c r="A3855" s="344" t="s">
        <v>37230</v>
      </c>
      <c r="B3855" s="345" t="s">
        <v>37231</v>
      </c>
      <c r="C3855" s="346" t="s">
        <v>8</v>
      </c>
      <c r="D3855" s="347">
        <v>127.43</v>
      </c>
    </row>
    <row r="3856" spans="1:4" s="326" customFormat="1" ht="15.6" customHeight="1" x14ac:dyDescent="0.25">
      <c r="A3856" s="344" t="s">
        <v>37232</v>
      </c>
      <c r="B3856" s="345" t="s">
        <v>37233</v>
      </c>
      <c r="C3856" s="346" t="s">
        <v>8</v>
      </c>
      <c r="D3856" s="347">
        <v>318.18</v>
      </c>
    </row>
    <row r="3857" spans="1:4" s="326" customFormat="1" ht="15.6" customHeight="1" x14ac:dyDescent="0.25">
      <c r="A3857" s="344" t="s">
        <v>37234</v>
      </c>
      <c r="B3857" s="345" t="s">
        <v>37235</v>
      </c>
      <c r="C3857" s="346" t="s">
        <v>8</v>
      </c>
      <c r="D3857" s="347">
        <v>1547.89</v>
      </c>
    </row>
    <row r="3858" spans="1:4" s="326" customFormat="1" ht="15.6" customHeight="1" x14ac:dyDescent="0.25">
      <c r="A3858" s="344" t="s">
        <v>37236</v>
      </c>
      <c r="B3858" s="345" t="s">
        <v>37237</v>
      </c>
      <c r="C3858" s="346" t="s">
        <v>8</v>
      </c>
      <c r="D3858" s="347">
        <v>391.15</v>
      </c>
    </row>
    <row r="3859" spans="1:4" s="326" customFormat="1" ht="15.6" customHeight="1" x14ac:dyDescent="0.25">
      <c r="A3859" s="344" t="s">
        <v>37238</v>
      </c>
      <c r="B3859" s="345" t="s">
        <v>37239</v>
      </c>
      <c r="C3859" s="346" t="s">
        <v>8</v>
      </c>
      <c r="D3859" s="347">
        <v>245.97</v>
      </c>
    </row>
    <row r="3860" spans="1:4" s="326" customFormat="1" ht="15.6" customHeight="1" x14ac:dyDescent="0.25">
      <c r="A3860" s="344" t="s">
        <v>37240</v>
      </c>
      <c r="B3860" s="345" t="s">
        <v>37241</v>
      </c>
      <c r="C3860" s="346" t="s">
        <v>8</v>
      </c>
      <c r="D3860" s="347">
        <v>136.74</v>
      </c>
    </row>
    <row r="3861" spans="1:4" s="326" customFormat="1" ht="15.6" customHeight="1" x14ac:dyDescent="0.25">
      <c r="A3861" s="344" t="s">
        <v>37242</v>
      </c>
      <c r="B3861" s="345" t="s">
        <v>37243</v>
      </c>
      <c r="C3861" s="346" t="s">
        <v>8</v>
      </c>
      <c r="D3861" s="347">
        <v>1167.0899999999999</v>
      </c>
    </row>
    <row r="3862" spans="1:4" s="326" customFormat="1" ht="15.6" customHeight="1" x14ac:dyDescent="0.25">
      <c r="A3862" s="344" t="s">
        <v>37244</v>
      </c>
      <c r="B3862" s="345" t="s">
        <v>37245</v>
      </c>
      <c r="C3862" s="346" t="s">
        <v>8</v>
      </c>
      <c r="D3862" s="347">
        <v>1109.7</v>
      </c>
    </row>
    <row r="3863" spans="1:4" s="326" customFormat="1" ht="15.6" customHeight="1" x14ac:dyDescent="0.25">
      <c r="A3863" s="344" t="s">
        <v>37246</v>
      </c>
      <c r="B3863" s="345" t="s">
        <v>37247</v>
      </c>
      <c r="C3863" s="346" t="s">
        <v>8</v>
      </c>
      <c r="D3863" s="347">
        <v>1998.8</v>
      </c>
    </row>
    <row r="3864" spans="1:4" s="326" customFormat="1" ht="15.6" customHeight="1" x14ac:dyDescent="0.25">
      <c r="A3864" s="344" t="s">
        <v>37248</v>
      </c>
      <c r="B3864" s="345" t="s">
        <v>37249</v>
      </c>
      <c r="C3864" s="346" t="s">
        <v>8</v>
      </c>
      <c r="D3864" s="347">
        <v>4634.28</v>
      </c>
    </row>
    <row r="3865" spans="1:4" s="326" customFormat="1" ht="15.6" customHeight="1" x14ac:dyDescent="0.25">
      <c r="A3865" s="344" t="s">
        <v>37250</v>
      </c>
      <c r="B3865" s="345" t="s">
        <v>37251</v>
      </c>
      <c r="C3865" s="346" t="s">
        <v>8</v>
      </c>
      <c r="D3865" s="347">
        <v>3680.4</v>
      </c>
    </row>
    <row r="3866" spans="1:4" s="326" customFormat="1" ht="15.6" customHeight="1" x14ac:dyDescent="0.25">
      <c r="A3866" s="344" t="s">
        <v>37252</v>
      </c>
      <c r="B3866" s="345" t="s">
        <v>37253</v>
      </c>
      <c r="C3866" s="346" t="s">
        <v>8</v>
      </c>
      <c r="D3866" s="347">
        <v>3511.11</v>
      </c>
    </row>
    <row r="3867" spans="1:4" s="326" customFormat="1" ht="15.6" customHeight="1" x14ac:dyDescent="0.25">
      <c r="A3867" s="344" t="s">
        <v>37254</v>
      </c>
      <c r="B3867" s="345" t="s">
        <v>37255</v>
      </c>
      <c r="C3867" s="346" t="s">
        <v>8</v>
      </c>
      <c r="D3867" s="347">
        <v>1001.74</v>
      </c>
    </row>
    <row r="3868" spans="1:4" s="326" customFormat="1" ht="15.6" customHeight="1" x14ac:dyDescent="0.25">
      <c r="A3868" s="344" t="s">
        <v>37256</v>
      </c>
      <c r="B3868" s="345" t="s">
        <v>37257</v>
      </c>
      <c r="C3868" s="346"/>
      <c r="D3868" s="347"/>
    </row>
    <row r="3869" spans="1:4" s="326" customFormat="1" ht="15.6" customHeight="1" x14ac:dyDescent="0.25">
      <c r="A3869" s="344" t="s">
        <v>37258</v>
      </c>
      <c r="B3869" s="345" t="s">
        <v>37259</v>
      </c>
      <c r="C3869" s="346" t="s">
        <v>29847</v>
      </c>
      <c r="D3869" s="347">
        <v>1078.3800000000001</v>
      </c>
    </row>
    <row r="3870" spans="1:4" s="326" customFormat="1" ht="15.6" customHeight="1" x14ac:dyDescent="0.25">
      <c r="A3870" s="344" t="s">
        <v>37260</v>
      </c>
      <c r="B3870" s="345" t="s">
        <v>37261</v>
      </c>
      <c r="C3870" s="346" t="s">
        <v>29847</v>
      </c>
      <c r="D3870" s="347">
        <v>1317.5</v>
      </c>
    </row>
    <row r="3871" spans="1:4" s="326" customFormat="1" ht="15.6" customHeight="1" x14ac:dyDescent="0.25">
      <c r="A3871" s="344" t="s">
        <v>37262</v>
      </c>
      <c r="B3871" s="345" t="s">
        <v>37263</v>
      </c>
      <c r="C3871" s="346" t="s">
        <v>29847</v>
      </c>
      <c r="D3871" s="347">
        <v>1734.4</v>
      </c>
    </row>
    <row r="3872" spans="1:4" s="326" customFormat="1" ht="15.6" customHeight="1" x14ac:dyDescent="0.25">
      <c r="A3872" s="344" t="s">
        <v>37264</v>
      </c>
      <c r="B3872" s="345" t="s">
        <v>37265</v>
      </c>
      <c r="C3872" s="346" t="s">
        <v>29847</v>
      </c>
      <c r="D3872" s="347">
        <v>1925.52</v>
      </c>
    </row>
    <row r="3873" spans="1:4" s="326" customFormat="1" ht="15.6" customHeight="1" x14ac:dyDescent="0.25">
      <c r="A3873" s="344" t="s">
        <v>37266</v>
      </c>
      <c r="B3873" s="345" t="s">
        <v>37267</v>
      </c>
      <c r="C3873" s="346" t="s">
        <v>29847</v>
      </c>
      <c r="D3873" s="347">
        <v>2269.3200000000002</v>
      </c>
    </row>
    <row r="3874" spans="1:4" s="326" customFormat="1" ht="15.6" customHeight="1" x14ac:dyDescent="0.25">
      <c r="A3874" s="344" t="s">
        <v>37268</v>
      </c>
      <c r="B3874" s="345" t="s">
        <v>37269</v>
      </c>
      <c r="C3874" s="346" t="s">
        <v>29847</v>
      </c>
      <c r="D3874" s="347">
        <v>2856.6</v>
      </c>
    </row>
    <row r="3875" spans="1:4" s="326" customFormat="1" ht="15.6" customHeight="1" x14ac:dyDescent="0.25">
      <c r="A3875" s="344" t="s">
        <v>37270</v>
      </c>
      <c r="B3875" s="345" t="s">
        <v>37271</v>
      </c>
      <c r="C3875" s="346" t="s">
        <v>16</v>
      </c>
      <c r="D3875" s="347">
        <v>47.76</v>
      </c>
    </row>
    <row r="3876" spans="1:4" s="326" customFormat="1" ht="15.6" customHeight="1" x14ac:dyDescent="0.25">
      <c r="A3876" s="344" t="s">
        <v>37272</v>
      </c>
      <c r="B3876" s="345" t="s">
        <v>37273</v>
      </c>
      <c r="C3876" s="346" t="s">
        <v>8</v>
      </c>
      <c r="D3876" s="347">
        <v>180.85</v>
      </c>
    </row>
    <row r="3877" spans="1:4" s="326" customFormat="1" ht="15.6" customHeight="1" x14ac:dyDescent="0.25">
      <c r="A3877" s="344" t="s">
        <v>37274</v>
      </c>
      <c r="B3877" s="345" t="s">
        <v>37275</v>
      </c>
      <c r="C3877" s="346"/>
      <c r="D3877" s="347"/>
    </row>
    <row r="3878" spans="1:4" s="326" customFormat="1" ht="15.6" customHeight="1" x14ac:dyDescent="0.25">
      <c r="A3878" s="344" t="s">
        <v>37276</v>
      </c>
      <c r="B3878" s="345" t="s">
        <v>37277</v>
      </c>
      <c r="C3878" s="346"/>
      <c r="D3878" s="347"/>
    </row>
    <row r="3879" spans="1:4" s="326" customFormat="1" ht="15.6" customHeight="1" x14ac:dyDescent="0.25">
      <c r="A3879" s="344" t="s">
        <v>37278</v>
      </c>
      <c r="B3879" s="345" t="s">
        <v>37279</v>
      </c>
      <c r="C3879" s="346" t="s">
        <v>8</v>
      </c>
      <c r="D3879" s="347">
        <v>5940.2</v>
      </c>
    </row>
    <row r="3880" spans="1:4" s="326" customFormat="1" ht="15.6" customHeight="1" x14ac:dyDescent="0.25">
      <c r="A3880" s="344" t="s">
        <v>37280</v>
      </c>
      <c r="B3880" s="345" t="s">
        <v>37281</v>
      </c>
      <c r="C3880" s="346" t="s">
        <v>14</v>
      </c>
      <c r="D3880" s="347">
        <v>2041.99</v>
      </c>
    </row>
    <row r="3881" spans="1:4" s="326" customFormat="1" ht="15.6" customHeight="1" x14ac:dyDescent="0.25">
      <c r="A3881" s="344" t="s">
        <v>37282</v>
      </c>
      <c r="B3881" s="345" t="s">
        <v>37283</v>
      </c>
      <c r="C3881" s="346" t="s">
        <v>14</v>
      </c>
      <c r="D3881" s="347">
        <v>2446.02</v>
      </c>
    </row>
    <row r="3882" spans="1:4" s="326" customFormat="1" ht="15.6" customHeight="1" x14ac:dyDescent="0.25">
      <c r="A3882" s="344" t="s">
        <v>37284</v>
      </c>
      <c r="B3882" s="345" t="s">
        <v>37285</v>
      </c>
      <c r="C3882" s="346"/>
      <c r="D3882" s="347"/>
    </row>
    <row r="3883" spans="1:4" s="326" customFormat="1" ht="15.6" customHeight="1" x14ac:dyDescent="0.25">
      <c r="A3883" s="344" t="s">
        <v>37286</v>
      </c>
      <c r="B3883" s="345" t="s">
        <v>37287</v>
      </c>
      <c r="C3883" s="346" t="s">
        <v>7</v>
      </c>
      <c r="D3883" s="347">
        <v>10658.47</v>
      </c>
    </row>
    <row r="3884" spans="1:4" s="326" customFormat="1" ht="15.6" customHeight="1" x14ac:dyDescent="0.25">
      <c r="A3884" s="344" t="s">
        <v>37288</v>
      </c>
      <c r="B3884" s="345" t="s">
        <v>37289</v>
      </c>
      <c r="C3884" s="346" t="s">
        <v>7</v>
      </c>
      <c r="D3884" s="347">
        <v>8895.16</v>
      </c>
    </row>
    <row r="3885" spans="1:4" s="326" customFormat="1" ht="15.6" customHeight="1" x14ac:dyDescent="0.25">
      <c r="A3885" s="344" t="s">
        <v>37290</v>
      </c>
      <c r="B3885" s="345" t="s">
        <v>37291</v>
      </c>
      <c r="C3885" s="346" t="s">
        <v>7</v>
      </c>
      <c r="D3885" s="347">
        <v>4567.9799999999996</v>
      </c>
    </row>
    <row r="3886" spans="1:4" s="326" customFormat="1" ht="15.6" customHeight="1" x14ac:dyDescent="0.25">
      <c r="A3886" s="344" t="s">
        <v>37292</v>
      </c>
      <c r="B3886" s="345" t="s">
        <v>37293</v>
      </c>
      <c r="C3886" s="346"/>
      <c r="D3886" s="347"/>
    </row>
    <row r="3887" spans="1:4" s="326" customFormat="1" ht="15.6" customHeight="1" x14ac:dyDescent="0.25">
      <c r="A3887" s="344" t="s">
        <v>37294</v>
      </c>
      <c r="B3887" s="345" t="s">
        <v>37295</v>
      </c>
      <c r="C3887" s="346"/>
      <c r="D3887" s="347"/>
    </row>
    <row r="3888" spans="1:4" s="326" customFormat="1" ht="15.6" customHeight="1" x14ac:dyDescent="0.25">
      <c r="A3888" s="344" t="s">
        <v>37296</v>
      </c>
      <c r="B3888" s="345" t="s">
        <v>37297</v>
      </c>
      <c r="C3888" s="346" t="s">
        <v>7</v>
      </c>
      <c r="D3888" s="347">
        <v>1929.23</v>
      </c>
    </row>
    <row r="3889" spans="1:4" s="326" customFormat="1" ht="15.6" customHeight="1" x14ac:dyDescent="0.25">
      <c r="A3889" s="344" t="s">
        <v>37298</v>
      </c>
      <c r="B3889" s="345" t="s">
        <v>37299</v>
      </c>
      <c r="C3889" s="346"/>
      <c r="D3889" s="347"/>
    </row>
    <row r="3890" spans="1:4" s="326" customFormat="1" ht="15.6" customHeight="1" x14ac:dyDescent="0.25">
      <c r="A3890" s="344" t="s">
        <v>37300</v>
      </c>
      <c r="B3890" s="345" t="s">
        <v>37301</v>
      </c>
      <c r="C3890" s="346" t="s">
        <v>7</v>
      </c>
      <c r="D3890" s="347">
        <v>2305.66</v>
      </c>
    </row>
    <row r="3891" spans="1:4" s="326" customFormat="1" ht="15.6" customHeight="1" x14ac:dyDescent="0.25">
      <c r="A3891" s="344" t="s">
        <v>37302</v>
      </c>
      <c r="B3891" s="345" t="s">
        <v>37303</v>
      </c>
      <c r="C3891" s="346"/>
      <c r="D3891" s="347"/>
    </row>
    <row r="3892" spans="1:4" s="326" customFormat="1" ht="15.6" customHeight="1" x14ac:dyDescent="0.25">
      <c r="A3892" s="344" t="s">
        <v>37304</v>
      </c>
      <c r="B3892" s="345" t="s">
        <v>37305</v>
      </c>
      <c r="C3892" s="346"/>
      <c r="D3892" s="347"/>
    </row>
    <row r="3893" spans="1:4" s="326" customFormat="1" ht="15.6" customHeight="1" x14ac:dyDescent="0.25">
      <c r="A3893" s="344" t="s">
        <v>37306</v>
      </c>
      <c r="B3893" s="345" t="s">
        <v>37307</v>
      </c>
      <c r="C3893" s="346" t="s">
        <v>8</v>
      </c>
      <c r="D3893" s="347">
        <v>896.06</v>
      </c>
    </row>
    <row r="3894" spans="1:4" s="326" customFormat="1" ht="15.6" customHeight="1" x14ac:dyDescent="0.25">
      <c r="A3894" s="344" t="s">
        <v>37308</v>
      </c>
      <c r="B3894" s="345" t="s">
        <v>37309</v>
      </c>
      <c r="C3894" s="346" t="s">
        <v>8</v>
      </c>
      <c r="D3894" s="347">
        <v>12244.24</v>
      </c>
    </row>
    <row r="3895" spans="1:4" s="326" customFormat="1" ht="15.6" customHeight="1" x14ac:dyDescent="0.25">
      <c r="A3895" s="344" t="s">
        <v>37310</v>
      </c>
      <c r="B3895" s="345" t="s">
        <v>37311</v>
      </c>
      <c r="C3895" s="346" t="s">
        <v>29847</v>
      </c>
      <c r="D3895" s="347">
        <v>224.64</v>
      </c>
    </row>
    <row r="3896" spans="1:4" s="326" customFormat="1" ht="15.6" customHeight="1" x14ac:dyDescent="0.25">
      <c r="A3896" s="344" t="s">
        <v>37312</v>
      </c>
      <c r="B3896" s="345" t="s">
        <v>37313</v>
      </c>
      <c r="C3896" s="346" t="s">
        <v>29847</v>
      </c>
      <c r="D3896" s="347">
        <v>3152.84</v>
      </c>
    </row>
    <row r="3897" spans="1:4" s="326" customFormat="1" ht="15.6" customHeight="1" x14ac:dyDescent="0.25">
      <c r="A3897" s="344" t="s">
        <v>37314</v>
      </c>
      <c r="B3897" s="345" t="s">
        <v>37315</v>
      </c>
      <c r="C3897" s="346" t="s">
        <v>29847</v>
      </c>
      <c r="D3897" s="347">
        <v>5560.64</v>
      </c>
    </row>
    <row r="3898" spans="1:4" s="326" customFormat="1" ht="15.6" customHeight="1" x14ac:dyDescent="0.25">
      <c r="A3898" s="344" t="s">
        <v>37316</v>
      </c>
      <c r="B3898" s="345" t="s">
        <v>37317</v>
      </c>
      <c r="C3898" s="346" t="s">
        <v>29847</v>
      </c>
      <c r="D3898" s="347">
        <v>1582.43</v>
      </c>
    </row>
    <row r="3899" spans="1:4" s="326" customFormat="1" ht="15.6" customHeight="1" x14ac:dyDescent="0.25">
      <c r="A3899" s="344" t="s">
        <v>37318</v>
      </c>
      <c r="B3899" s="345" t="s">
        <v>37319</v>
      </c>
      <c r="C3899" s="346" t="s">
        <v>8</v>
      </c>
      <c r="D3899" s="347">
        <v>2955.29</v>
      </c>
    </row>
    <row r="3900" spans="1:4" s="326" customFormat="1" ht="15.6" customHeight="1" x14ac:dyDescent="0.25">
      <c r="A3900" s="344" t="s">
        <v>37320</v>
      </c>
      <c r="B3900" s="345" t="s">
        <v>37321</v>
      </c>
      <c r="C3900" s="346" t="s">
        <v>29847</v>
      </c>
      <c r="D3900" s="347">
        <v>3738.39</v>
      </c>
    </row>
    <row r="3901" spans="1:4" s="326" customFormat="1" ht="15.6" customHeight="1" x14ac:dyDescent="0.25">
      <c r="A3901" s="344" t="s">
        <v>37322</v>
      </c>
      <c r="B3901" s="345" t="s">
        <v>37323</v>
      </c>
      <c r="C3901" s="346"/>
      <c r="D3901" s="347"/>
    </row>
    <row r="3902" spans="1:4" s="326" customFormat="1" ht="15.6" customHeight="1" x14ac:dyDescent="0.25">
      <c r="A3902" s="344" t="s">
        <v>37324</v>
      </c>
      <c r="B3902" s="345" t="s">
        <v>37325</v>
      </c>
      <c r="C3902" s="346" t="s">
        <v>8</v>
      </c>
      <c r="D3902" s="347">
        <v>4988.3100000000004</v>
      </c>
    </row>
    <row r="3903" spans="1:4" s="326" customFormat="1" ht="15.6" customHeight="1" x14ac:dyDescent="0.25">
      <c r="A3903" s="344" t="s">
        <v>37326</v>
      </c>
      <c r="B3903" s="345" t="s">
        <v>37327</v>
      </c>
      <c r="C3903" s="346" t="s">
        <v>8</v>
      </c>
      <c r="D3903" s="347">
        <v>1179.45</v>
      </c>
    </row>
    <row r="3904" spans="1:4" s="326" customFormat="1" ht="15.6" customHeight="1" x14ac:dyDescent="0.25">
      <c r="A3904" s="344" t="s">
        <v>37328</v>
      </c>
      <c r="B3904" s="345" t="s">
        <v>37329</v>
      </c>
      <c r="C3904" s="346" t="s">
        <v>8</v>
      </c>
      <c r="D3904" s="347">
        <v>1666.29</v>
      </c>
    </row>
    <row r="3905" spans="1:4" s="326" customFormat="1" ht="15.6" customHeight="1" x14ac:dyDescent="0.25">
      <c r="A3905" s="344" t="s">
        <v>37330</v>
      </c>
      <c r="B3905" s="345" t="s">
        <v>37331</v>
      </c>
      <c r="C3905" s="346" t="s">
        <v>8</v>
      </c>
      <c r="D3905" s="347">
        <v>1628.27</v>
      </c>
    </row>
    <row r="3906" spans="1:4" s="326" customFormat="1" ht="15.6" customHeight="1" x14ac:dyDescent="0.25">
      <c r="A3906" s="344" t="s">
        <v>37332</v>
      </c>
      <c r="B3906" s="345" t="s">
        <v>37333</v>
      </c>
      <c r="C3906" s="346" t="s">
        <v>8</v>
      </c>
      <c r="D3906" s="347">
        <v>3417.04</v>
      </c>
    </row>
    <row r="3907" spans="1:4" s="326" customFormat="1" ht="15.6" customHeight="1" x14ac:dyDescent="0.25">
      <c r="A3907" s="344" t="s">
        <v>37334</v>
      </c>
      <c r="B3907" s="345" t="s">
        <v>37335</v>
      </c>
      <c r="C3907" s="346" t="s">
        <v>8</v>
      </c>
      <c r="D3907" s="347">
        <v>916.5</v>
      </c>
    </row>
    <row r="3908" spans="1:4" s="326" customFormat="1" ht="15.6" customHeight="1" x14ac:dyDescent="0.25">
      <c r="A3908" s="344" t="s">
        <v>37336</v>
      </c>
      <c r="B3908" s="345" t="s">
        <v>37337</v>
      </c>
      <c r="C3908" s="346" t="s">
        <v>8</v>
      </c>
      <c r="D3908" s="347">
        <v>35.25</v>
      </c>
    </row>
    <row r="3909" spans="1:4" s="326" customFormat="1" ht="15.6" customHeight="1" x14ac:dyDescent="0.25">
      <c r="A3909" s="344" t="s">
        <v>37338</v>
      </c>
      <c r="B3909" s="345" t="s">
        <v>37339</v>
      </c>
      <c r="C3909" s="346" t="s">
        <v>8</v>
      </c>
      <c r="D3909" s="347">
        <v>1166</v>
      </c>
    </row>
    <row r="3910" spans="1:4" s="326" customFormat="1" ht="15.6" customHeight="1" x14ac:dyDescent="0.25">
      <c r="A3910" s="344" t="s">
        <v>37340</v>
      </c>
      <c r="B3910" s="345" t="s">
        <v>37341</v>
      </c>
      <c r="C3910" s="346" t="s">
        <v>8</v>
      </c>
      <c r="D3910" s="347">
        <v>255.49</v>
      </c>
    </row>
    <row r="3911" spans="1:4" s="326" customFormat="1" ht="15.6" customHeight="1" x14ac:dyDescent="0.25">
      <c r="A3911" s="344" t="s">
        <v>37342</v>
      </c>
      <c r="B3911" s="345" t="s">
        <v>37343</v>
      </c>
      <c r="C3911" s="346" t="s">
        <v>8</v>
      </c>
      <c r="D3911" s="347">
        <v>482.43</v>
      </c>
    </row>
    <row r="3912" spans="1:4" s="326" customFormat="1" ht="15.6" customHeight="1" x14ac:dyDescent="0.25">
      <c r="A3912" s="344" t="s">
        <v>37344</v>
      </c>
      <c r="B3912" s="345" t="s">
        <v>37345</v>
      </c>
      <c r="C3912" s="346" t="s">
        <v>8</v>
      </c>
      <c r="D3912" s="347">
        <v>1255.8900000000001</v>
      </c>
    </row>
    <row r="3913" spans="1:4" s="326" customFormat="1" ht="15.6" customHeight="1" x14ac:dyDescent="0.25">
      <c r="A3913" s="344" t="s">
        <v>37346</v>
      </c>
      <c r="B3913" s="345" t="s">
        <v>37347</v>
      </c>
      <c r="C3913" s="346" t="s">
        <v>8</v>
      </c>
      <c r="D3913" s="347">
        <v>4252.84</v>
      </c>
    </row>
    <row r="3914" spans="1:4" s="326" customFormat="1" ht="15.6" customHeight="1" x14ac:dyDescent="0.25">
      <c r="A3914" s="344" t="s">
        <v>37348</v>
      </c>
      <c r="B3914" s="345" t="s">
        <v>37349</v>
      </c>
      <c r="C3914" s="346" t="s">
        <v>8</v>
      </c>
      <c r="D3914" s="347">
        <v>11835.04</v>
      </c>
    </row>
    <row r="3915" spans="1:4" s="326" customFormat="1" ht="15.6" customHeight="1" x14ac:dyDescent="0.25">
      <c r="A3915" s="344" t="s">
        <v>37350</v>
      </c>
      <c r="B3915" s="345" t="s">
        <v>37351</v>
      </c>
      <c r="C3915" s="346" t="s">
        <v>8</v>
      </c>
      <c r="D3915" s="347">
        <v>1365.99</v>
      </c>
    </row>
    <row r="3916" spans="1:4" s="326" customFormat="1" ht="15.6" customHeight="1" x14ac:dyDescent="0.25">
      <c r="A3916" s="344" t="s">
        <v>37352</v>
      </c>
      <c r="B3916" s="345" t="s">
        <v>37353</v>
      </c>
      <c r="C3916" s="346" t="s">
        <v>29847</v>
      </c>
      <c r="D3916" s="347">
        <v>12163.16</v>
      </c>
    </row>
    <row r="3917" spans="1:4" s="326" customFormat="1" ht="15.6" customHeight="1" x14ac:dyDescent="0.25">
      <c r="A3917" s="344" t="s">
        <v>37354</v>
      </c>
      <c r="B3917" s="345" t="s">
        <v>37355</v>
      </c>
      <c r="C3917" s="346" t="s">
        <v>29847</v>
      </c>
      <c r="D3917" s="347">
        <v>18268.98</v>
      </c>
    </row>
    <row r="3918" spans="1:4" s="326" customFormat="1" ht="15.6" customHeight="1" x14ac:dyDescent="0.25">
      <c r="A3918" s="344" t="s">
        <v>37356</v>
      </c>
      <c r="B3918" s="345" t="s">
        <v>37357</v>
      </c>
      <c r="C3918" s="346" t="s">
        <v>8</v>
      </c>
      <c r="D3918" s="347">
        <v>1574.71</v>
      </c>
    </row>
    <row r="3919" spans="1:4" s="326" customFormat="1" ht="15.6" customHeight="1" x14ac:dyDescent="0.25">
      <c r="A3919" s="344" t="s">
        <v>37358</v>
      </c>
      <c r="B3919" s="345" t="s">
        <v>37359</v>
      </c>
      <c r="C3919" s="346" t="s">
        <v>8</v>
      </c>
      <c r="D3919" s="347">
        <v>2025.77</v>
      </c>
    </row>
    <row r="3920" spans="1:4" s="326" customFormat="1" ht="15.6" customHeight="1" x14ac:dyDescent="0.25">
      <c r="A3920" s="344" t="s">
        <v>37360</v>
      </c>
      <c r="B3920" s="345" t="s">
        <v>37361</v>
      </c>
      <c r="C3920" s="346" t="s">
        <v>8</v>
      </c>
      <c r="D3920" s="347">
        <v>4696.0600000000004</v>
      </c>
    </row>
    <row r="3921" spans="1:4" s="326" customFormat="1" ht="15.6" customHeight="1" x14ac:dyDescent="0.25">
      <c r="A3921" s="344" t="s">
        <v>37362</v>
      </c>
      <c r="B3921" s="345" t="s">
        <v>37363</v>
      </c>
      <c r="C3921" s="346"/>
      <c r="D3921" s="347"/>
    </row>
    <row r="3922" spans="1:4" s="326" customFormat="1" ht="15.6" customHeight="1" x14ac:dyDescent="0.25">
      <c r="A3922" s="344" t="s">
        <v>37364</v>
      </c>
      <c r="B3922" s="345" t="s">
        <v>37365</v>
      </c>
      <c r="C3922" s="346" t="s">
        <v>8</v>
      </c>
      <c r="D3922" s="347">
        <v>31.17</v>
      </c>
    </row>
    <row r="3923" spans="1:4" s="326" customFormat="1" ht="15.6" customHeight="1" x14ac:dyDescent="0.25">
      <c r="A3923" s="344" t="s">
        <v>37366</v>
      </c>
      <c r="B3923" s="345" t="s">
        <v>37367</v>
      </c>
      <c r="C3923" s="346" t="s">
        <v>8</v>
      </c>
      <c r="D3923" s="347">
        <v>46.69</v>
      </c>
    </row>
    <row r="3924" spans="1:4" s="326" customFormat="1" ht="15.6" customHeight="1" x14ac:dyDescent="0.25">
      <c r="A3924" s="344" t="s">
        <v>37368</v>
      </c>
      <c r="B3924" s="345" t="s">
        <v>37369</v>
      </c>
      <c r="C3924" s="346" t="s">
        <v>8</v>
      </c>
      <c r="D3924" s="347">
        <v>177.22</v>
      </c>
    </row>
    <row r="3925" spans="1:4" s="326" customFormat="1" ht="15.6" customHeight="1" x14ac:dyDescent="0.25">
      <c r="A3925" s="344" t="s">
        <v>37370</v>
      </c>
      <c r="B3925" s="345" t="s">
        <v>37371</v>
      </c>
      <c r="C3925" s="346" t="s">
        <v>8</v>
      </c>
      <c r="D3925" s="347">
        <v>177.22</v>
      </c>
    </row>
    <row r="3926" spans="1:4" s="326" customFormat="1" ht="15.6" customHeight="1" x14ac:dyDescent="0.25">
      <c r="A3926" s="344" t="s">
        <v>37372</v>
      </c>
      <c r="B3926" s="345" t="s">
        <v>37373</v>
      </c>
      <c r="C3926" s="346" t="s">
        <v>8</v>
      </c>
      <c r="D3926" s="347">
        <v>15567.96</v>
      </c>
    </row>
    <row r="3927" spans="1:4" s="326" customFormat="1" ht="15.6" customHeight="1" x14ac:dyDescent="0.25">
      <c r="A3927" s="344" t="s">
        <v>37374</v>
      </c>
      <c r="B3927" s="345" t="s">
        <v>37375</v>
      </c>
      <c r="C3927" s="346" t="s">
        <v>8</v>
      </c>
      <c r="D3927" s="347">
        <v>2478.65</v>
      </c>
    </row>
    <row r="3928" spans="1:4" s="326" customFormat="1" ht="15.6" customHeight="1" x14ac:dyDescent="0.25">
      <c r="A3928" s="344" t="s">
        <v>37376</v>
      </c>
      <c r="B3928" s="345" t="s">
        <v>37377</v>
      </c>
      <c r="C3928" s="346"/>
      <c r="D3928" s="347"/>
    </row>
    <row r="3929" spans="1:4" s="326" customFormat="1" ht="15.6" customHeight="1" x14ac:dyDescent="0.25">
      <c r="A3929" s="344" t="s">
        <v>37378</v>
      </c>
      <c r="B3929" s="345" t="s">
        <v>37379</v>
      </c>
      <c r="C3929" s="346"/>
      <c r="D3929" s="347"/>
    </row>
    <row r="3930" spans="1:4" s="326" customFormat="1" ht="15.6" customHeight="1" x14ac:dyDescent="0.25">
      <c r="A3930" s="344" t="s">
        <v>37380</v>
      </c>
      <c r="B3930" s="345" t="s">
        <v>37381</v>
      </c>
      <c r="C3930" s="346" t="s">
        <v>8</v>
      </c>
      <c r="D3930" s="347">
        <v>2328.1799999999998</v>
      </c>
    </row>
    <row r="3931" spans="1:4" s="326" customFormat="1" ht="15.6" customHeight="1" x14ac:dyDescent="0.25">
      <c r="A3931" s="344" t="s">
        <v>37382</v>
      </c>
      <c r="B3931" s="345" t="s">
        <v>37383</v>
      </c>
      <c r="C3931" s="346" t="s">
        <v>7</v>
      </c>
      <c r="D3931" s="347">
        <v>1083.78</v>
      </c>
    </row>
    <row r="3932" spans="1:4" s="326" customFormat="1" ht="15.6" customHeight="1" x14ac:dyDescent="0.25">
      <c r="A3932" s="344" t="s">
        <v>37384</v>
      </c>
      <c r="B3932" s="345" t="s">
        <v>37385</v>
      </c>
      <c r="C3932" s="346" t="s">
        <v>7</v>
      </c>
      <c r="D3932" s="347">
        <v>3032.22</v>
      </c>
    </row>
    <row r="3933" spans="1:4" s="326" customFormat="1" ht="15.6" customHeight="1" x14ac:dyDescent="0.25">
      <c r="A3933" s="344" t="s">
        <v>37386</v>
      </c>
      <c r="B3933" s="345" t="s">
        <v>37387</v>
      </c>
      <c r="C3933" s="346" t="s">
        <v>8</v>
      </c>
      <c r="D3933" s="347">
        <v>1042.03</v>
      </c>
    </row>
    <row r="3934" spans="1:4" s="326" customFormat="1" ht="15.6" customHeight="1" x14ac:dyDescent="0.25">
      <c r="A3934" s="344" t="s">
        <v>37388</v>
      </c>
      <c r="B3934" s="345" t="s">
        <v>37389</v>
      </c>
      <c r="C3934" s="346" t="s">
        <v>8</v>
      </c>
      <c r="D3934" s="347">
        <v>22683.91</v>
      </c>
    </row>
    <row r="3935" spans="1:4" s="326" customFormat="1" ht="15.6" customHeight="1" x14ac:dyDescent="0.25">
      <c r="A3935" s="344" t="s">
        <v>37390</v>
      </c>
      <c r="B3935" s="345" t="s">
        <v>37391</v>
      </c>
      <c r="C3935" s="346" t="s">
        <v>7</v>
      </c>
      <c r="D3935" s="347">
        <v>5435.01</v>
      </c>
    </row>
    <row r="3936" spans="1:4" s="326" customFormat="1" ht="15.6" customHeight="1" x14ac:dyDescent="0.25">
      <c r="A3936" s="344" t="s">
        <v>37392</v>
      </c>
      <c r="B3936" s="345" t="s">
        <v>37393</v>
      </c>
      <c r="C3936" s="346" t="s">
        <v>8</v>
      </c>
      <c r="D3936" s="347">
        <v>107204.56</v>
      </c>
    </row>
    <row r="3937" spans="1:4" s="326" customFormat="1" ht="15.6" customHeight="1" x14ac:dyDescent="0.25">
      <c r="A3937" s="344" t="s">
        <v>37394</v>
      </c>
      <c r="B3937" s="345" t="s">
        <v>37395</v>
      </c>
      <c r="C3937" s="346" t="s">
        <v>8</v>
      </c>
      <c r="D3937" s="347">
        <v>56596.62</v>
      </c>
    </row>
    <row r="3938" spans="1:4" s="326" customFormat="1" ht="15.6" customHeight="1" x14ac:dyDescent="0.25">
      <c r="A3938" s="344" t="s">
        <v>37396</v>
      </c>
      <c r="B3938" s="345" t="s">
        <v>37397</v>
      </c>
      <c r="C3938" s="346" t="s">
        <v>29847</v>
      </c>
      <c r="D3938" s="347">
        <v>483420.06</v>
      </c>
    </row>
    <row r="3939" spans="1:4" s="326" customFormat="1" ht="15.6" customHeight="1" x14ac:dyDescent="0.25">
      <c r="A3939" s="344" t="s">
        <v>37398</v>
      </c>
      <c r="B3939" s="345" t="s">
        <v>37399</v>
      </c>
      <c r="C3939" s="346" t="s">
        <v>29847</v>
      </c>
      <c r="D3939" s="347">
        <v>61211.28</v>
      </c>
    </row>
    <row r="3940" spans="1:4" s="326" customFormat="1" ht="15.6" customHeight="1" x14ac:dyDescent="0.25">
      <c r="A3940" s="344" t="s">
        <v>37400</v>
      </c>
      <c r="B3940" s="345" t="s">
        <v>37401</v>
      </c>
      <c r="C3940" s="346" t="s">
        <v>29847</v>
      </c>
      <c r="D3940" s="347">
        <v>74972.570000000007</v>
      </c>
    </row>
    <row r="3941" spans="1:4" s="326" customFormat="1" ht="15.6" customHeight="1" x14ac:dyDescent="0.25">
      <c r="A3941" s="344" t="s">
        <v>37402</v>
      </c>
      <c r="B3941" s="345" t="s">
        <v>37403</v>
      </c>
      <c r="C3941" s="346"/>
      <c r="D3941" s="347"/>
    </row>
    <row r="3942" spans="1:4" s="326" customFormat="1" ht="15.6" customHeight="1" x14ac:dyDescent="0.25">
      <c r="A3942" s="344" t="s">
        <v>37404</v>
      </c>
      <c r="B3942" s="345" t="s">
        <v>37405</v>
      </c>
      <c r="C3942" s="346"/>
      <c r="D3942" s="347"/>
    </row>
    <row r="3943" spans="1:4" s="326" customFormat="1" ht="15.6" customHeight="1" x14ac:dyDescent="0.25">
      <c r="A3943" s="344" t="s">
        <v>37406</v>
      </c>
      <c r="B3943" s="345" t="s">
        <v>37407</v>
      </c>
      <c r="C3943" s="346" t="s">
        <v>8</v>
      </c>
      <c r="D3943" s="347">
        <v>1614.79</v>
      </c>
    </row>
    <row r="3944" spans="1:4" s="326" customFormat="1" ht="15.6" customHeight="1" x14ac:dyDescent="0.25">
      <c r="A3944" s="344" t="s">
        <v>37408</v>
      </c>
      <c r="B3944" s="345" t="s">
        <v>37409</v>
      </c>
      <c r="C3944" s="346" t="s">
        <v>8</v>
      </c>
      <c r="D3944" s="347">
        <v>1791.67</v>
      </c>
    </row>
    <row r="3945" spans="1:4" s="326" customFormat="1" ht="15.6" customHeight="1" x14ac:dyDescent="0.25">
      <c r="A3945" s="344" t="s">
        <v>37410</v>
      </c>
      <c r="B3945" s="345" t="s">
        <v>37411</v>
      </c>
      <c r="C3945" s="346" t="s">
        <v>8</v>
      </c>
      <c r="D3945" s="347">
        <v>2273.59</v>
      </c>
    </row>
    <row r="3946" spans="1:4" s="326" customFormat="1" ht="15.6" customHeight="1" x14ac:dyDescent="0.25">
      <c r="A3946" s="344" t="s">
        <v>37412</v>
      </c>
      <c r="B3946" s="345" t="s">
        <v>37413</v>
      </c>
      <c r="C3946" s="346" t="s">
        <v>8</v>
      </c>
      <c r="D3946" s="347">
        <v>2248.37</v>
      </c>
    </row>
    <row r="3947" spans="1:4" s="326" customFormat="1" ht="15.6" customHeight="1" x14ac:dyDescent="0.25">
      <c r="A3947" s="344" t="s">
        <v>37414</v>
      </c>
      <c r="B3947" s="345" t="s">
        <v>37415</v>
      </c>
      <c r="C3947" s="346" t="s">
        <v>8</v>
      </c>
      <c r="D3947" s="347">
        <v>2601.17</v>
      </c>
    </row>
    <row r="3948" spans="1:4" s="326" customFormat="1" ht="15.6" customHeight="1" x14ac:dyDescent="0.25">
      <c r="A3948" s="344" t="s">
        <v>37416</v>
      </c>
      <c r="B3948" s="345" t="s">
        <v>37417</v>
      </c>
      <c r="C3948" s="346" t="s">
        <v>8</v>
      </c>
      <c r="D3948" s="347">
        <v>1714.88</v>
      </c>
    </row>
    <row r="3949" spans="1:4" s="326" customFormat="1" ht="15.6" customHeight="1" x14ac:dyDescent="0.25">
      <c r="A3949" s="344" t="s">
        <v>37418</v>
      </c>
      <c r="B3949" s="345" t="s">
        <v>37419</v>
      </c>
      <c r="C3949" s="346" t="s">
        <v>8</v>
      </c>
      <c r="D3949" s="347">
        <v>1888.05</v>
      </c>
    </row>
    <row r="3950" spans="1:4" s="326" customFormat="1" ht="15.6" customHeight="1" x14ac:dyDescent="0.25">
      <c r="A3950" s="344" t="s">
        <v>37420</v>
      </c>
      <c r="B3950" s="345" t="s">
        <v>37421</v>
      </c>
      <c r="C3950" s="346" t="s">
        <v>8</v>
      </c>
      <c r="D3950" s="347">
        <v>2703.03</v>
      </c>
    </row>
    <row r="3951" spans="1:4" s="326" customFormat="1" ht="15.6" customHeight="1" x14ac:dyDescent="0.25">
      <c r="A3951" s="344" t="s">
        <v>37422</v>
      </c>
      <c r="B3951" s="345" t="s">
        <v>37423</v>
      </c>
      <c r="C3951" s="346" t="s">
        <v>8</v>
      </c>
      <c r="D3951" s="347">
        <v>2874.48</v>
      </c>
    </row>
    <row r="3952" spans="1:4" s="326" customFormat="1" ht="15.6" customHeight="1" x14ac:dyDescent="0.25">
      <c r="A3952" s="344" t="s">
        <v>37424</v>
      </c>
      <c r="B3952" s="345" t="s">
        <v>37425</v>
      </c>
      <c r="C3952" s="346" t="s">
        <v>8</v>
      </c>
      <c r="D3952" s="347">
        <v>3304.83</v>
      </c>
    </row>
    <row r="3953" spans="1:4" s="326" customFormat="1" ht="15.6" customHeight="1" x14ac:dyDescent="0.25">
      <c r="A3953" s="344" t="s">
        <v>37426</v>
      </c>
      <c r="B3953" s="345" t="s">
        <v>37427</v>
      </c>
      <c r="C3953" s="346" t="s">
        <v>8</v>
      </c>
      <c r="D3953" s="347">
        <v>3443.74</v>
      </c>
    </row>
    <row r="3954" spans="1:4" s="326" customFormat="1" ht="15.6" customHeight="1" x14ac:dyDescent="0.25">
      <c r="A3954" s="344" t="s">
        <v>37428</v>
      </c>
      <c r="B3954" s="345" t="s">
        <v>37429</v>
      </c>
      <c r="C3954" s="346" t="s">
        <v>8</v>
      </c>
      <c r="D3954" s="347">
        <v>3875.83</v>
      </c>
    </row>
    <row r="3955" spans="1:4" s="326" customFormat="1" ht="15.6" customHeight="1" x14ac:dyDescent="0.25">
      <c r="A3955" s="344" t="s">
        <v>37430</v>
      </c>
      <c r="B3955" s="345" t="s">
        <v>37431</v>
      </c>
      <c r="C3955" s="346" t="s">
        <v>8</v>
      </c>
      <c r="D3955" s="347">
        <v>6241.3</v>
      </c>
    </row>
    <row r="3956" spans="1:4" s="326" customFormat="1" ht="15.6" customHeight="1" x14ac:dyDescent="0.25">
      <c r="A3956" s="344" t="s">
        <v>37432</v>
      </c>
      <c r="B3956" s="345" t="s">
        <v>37433</v>
      </c>
      <c r="C3956" s="346"/>
      <c r="D3956" s="347"/>
    </row>
    <row r="3957" spans="1:4" s="326" customFormat="1" ht="15.6" customHeight="1" x14ac:dyDescent="0.25">
      <c r="A3957" s="344" t="s">
        <v>37434</v>
      </c>
      <c r="B3957" s="345" t="s">
        <v>37435</v>
      </c>
      <c r="C3957" s="346" t="s">
        <v>8</v>
      </c>
      <c r="D3957" s="347">
        <v>796.96</v>
      </c>
    </row>
    <row r="3958" spans="1:4" s="326" customFormat="1" ht="15.6" customHeight="1" x14ac:dyDescent="0.25">
      <c r="A3958" s="344" t="s">
        <v>37436</v>
      </c>
      <c r="B3958" s="345" t="s">
        <v>37437</v>
      </c>
      <c r="C3958" s="346" t="s">
        <v>8</v>
      </c>
      <c r="D3958" s="347">
        <v>684.02</v>
      </c>
    </row>
    <row r="3959" spans="1:4" s="326" customFormat="1" ht="15.6" customHeight="1" x14ac:dyDescent="0.25">
      <c r="A3959" s="344" t="s">
        <v>37438</v>
      </c>
      <c r="B3959" s="345" t="s">
        <v>37439</v>
      </c>
      <c r="C3959" s="346" t="s">
        <v>8</v>
      </c>
      <c r="D3959" s="347">
        <v>1247.8800000000001</v>
      </c>
    </row>
    <row r="3960" spans="1:4" s="326" customFormat="1" ht="15.6" customHeight="1" x14ac:dyDescent="0.25">
      <c r="A3960" s="344" t="s">
        <v>37440</v>
      </c>
      <c r="B3960" s="345" t="s">
        <v>37441</v>
      </c>
      <c r="C3960" s="346" t="s">
        <v>8</v>
      </c>
      <c r="D3960" s="347">
        <v>1591.9</v>
      </c>
    </row>
    <row r="3961" spans="1:4" s="326" customFormat="1" ht="15.6" customHeight="1" x14ac:dyDescent="0.25">
      <c r="A3961" s="344" t="s">
        <v>37442</v>
      </c>
      <c r="B3961" s="345" t="s">
        <v>37443</v>
      </c>
      <c r="C3961" s="346" t="s">
        <v>8</v>
      </c>
      <c r="D3961" s="347">
        <v>1902.43</v>
      </c>
    </row>
    <row r="3962" spans="1:4" s="326" customFormat="1" ht="15.6" customHeight="1" x14ac:dyDescent="0.25">
      <c r="A3962" s="344" t="s">
        <v>37444</v>
      </c>
      <c r="B3962" s="345" t="s">
        <v>37445</v>
      </c>
      <c r="C3962" s="346" t="s">
        <v>8</v>
      </c>
      <c r="D3962" s="347">
        <v>2728.62</v>
      </c>
    </row>
    <row r="3963" spans="1:4" s="326" customFormat="1" ht="15.6" customHeight="1" x14ac:dyDescent="0.25">
      <c r="A3963" s="344" t="s">
        <v>37446</v>
      </c>
      <c r="B3963" s="345" t="s">
        <v>37447</v>
      </c>
      <c r="C3963" s="346" t="s">
        <v>8</v>
      </c>
      <c r="D3963" s="347">
        <v>1490.3</v>
      </c>
    </row>
    <row r="3964" spans="1:4" s="326" customFormat="1" ht="15.6" customHeight="1" x14ac:dyDescent="0.25">
      <c r="A3964" s="344" t="s">
        <v>37448</v>
      </c>
      <c r="B3964" s="345" t="s">
        <v>37449</v>
      </c>
      <c r="C3964" s="346" t="s">
        <v>8</v>
      </c>
      <c r="D3964" s="347">
        <v>2811.18</v>
      </c>
    </row>
    <row r="3965" spans="1:4" s="326" customFormat="1" ht="15.6" customHeight="1" x14ac:dyDescent="0.25">
      <c r="A3965" s="344" t="s">
        <v>37450</v>
      </c>
      <c r="B3965" s="345" t="s">
        <v>37451</v>
      </c>
      <c r="C3965" s="346" t="s">
        <v>8</v>
      </c>
      <c r="D3965" s="347">
        <v>247.99</v>
      </c>
    </row>
    <row r="3966" spans="1:4" s="326" customFormat="1" ht="15.6" customHeight="1" x14ac:dyDescent="0.25">
      <c r="A3966" s="344" t="s">
        <v>37452</v>
      </c>
      <c r="B3966" s="345" t="s">
        <v>37453</v>
      </c>
      <c r="C3966" s="346" t="s">
        <v>8</v>
      </c>
      <c r="D3966" s="347">
        <v>256.85000000000002</v>
      </c>
    </row>
    <row r="3967" spans="1:4" s="326" customFormat="1" ht="15.6" customHeight="1" x14ac:dyDescent="0.25">
      <c r="A3967" s="344" t="s">
        <v>37454</v>
      </c>
      <c r="B3967" s="345" t="s">
        <v>37455</v>
      </c>
      <c r="C3967" s="346" t="s">
        <v>8</v>
      </c>
      <c r="D3967" s="347">
        <v>385.41</v>
      </c>
    </row>
    <row r="3968" spans="1:4" s="326" customFormat="1" ht="15.6" customHeight="1" x14ac:dyDescent="0.25">
      <c r="A3968" s="344" t="s">
        <v>37456</v>
      </c>
      <c r="B3968" s="345" t="s">
        <v>37457</v>
      </c>
      <c r="C3968" s="346" t="s">
        <v>8</v>
      </c>
      <c r="D3968" s="347">
        <v>646.5</v>
      </c>
    </row>
    <row r="3969" spans="1:4" s="326" customFormat="1" ht="15.6" customHeight="1" x14ac:dyDescent="0.25">
      <c r="A3969" s="344" t="s">
        <v>37458</v>
      </c>
      <c r="B3969" s="345" t="s">
        <v>37459</v>
      </c>
      <c r="C3969" s="346"/>
      <c r="D3969" s="347"/>
    </row>
    <row r="3970" spans="1:4" s="326" customFormat="1" ht="15.6" customHeight="1" x14ac:dyDescent="0.25">
      <c r="A3970" s="344" t="s">
        <v>37460</v>
      </c>
      <c r="B3970" s="345" t="s">
        <v>37461</v>
      </c>
      <c r="C3970" s="346" t="s">
        <v>8</v>
      </c>
      <c r="D3970" s="347">
        <v>444.11</v>
      </c>
    </row>
    <row r="3971" spans="1:4" s="326" customFormat="1" ht="15.6" customHeight="1" x14ac:dyDescent="0.25">
      <c r="A3971" s="344" t="s">
        <v>37462</v>
      </c>
      <c r="B3971" s="345" t="s">
        <v>37463</v>
      </c>
      <c r="C3971" s="346" t="s">
        <v>8</v>
      </c>
      <c r="D3971" s="347">
        <v>77.27</v>
      </c>
    </row>
    <row r="3972" spans="1:4" s="326" customFormat="1" ht="15.6" customHeight="1" x14ac:dyDescent="0.25">
      <c r="A3972" s="344" t="s">
        <v>37464</v>
      </c>
      <c r="B3972" s="345" t="s">
        <v>37465</v>
      </c>
      <c r="C3972" s="346" t="s">
        <v>8</v>
      </c>
      <c r="D3972" s="347">
        <v>724.28</v>
      </c>
    </row>
    <row r="3973" spans="1:4" s="326" customFormat="1" ht="15.6" customHeight="1" x14ac:dyDescent="0.25">
      <c r="A3973" s="344" t="s">
        <v>37466</v>
      </c>
      <c r="B3973" s="345" t="s">
        <v>37467</v>
      </c>
      <c r="C3973" s="346" t="s">
        <v>8</v>
      </c>
      <c r="D3973" s="347">
        <v>63.08</v>
      </c>
    </row>
    <row r="3974" spans="1:4" s="326" customFormat="1" ht="15.6" customHeight="1" x14ac:dyDescent="0.25">
      <c r="A3974" s="344" t="s">
        <v>37468</v>
      </c>
      <c r="B3974" s="345" t="s">
        <v>37469</v>
      </c>
      <c r="C3974" s="346"/>
      <c r="D3974" s="347"/>
    </row>
    <row r="3975" spans="1:4" s="326" customFormat="1" ht="15.6" customHeight="1" x14ac:dyDescent="0.25">
      <c r="A3975" s="344" t="s">
        <v>37470</v>
      </c>
      <c r="B3975" s="345" t="s">
        <v>37471</v>
      </c>
      <c r="C3975" s="346"/>
      <c r="D3975" s="347"/>
    </row>
    <row r="3976" spans="1:4" s="326" customFormat="1" ht="15.6" customHeight="1" x14ac:dyDescent="0.25">
      <c r="A3976" s="344" t="s">
        <v>37472</v>
      </c>
      <c r="B3976" s="345" t="s">
        <v>37473</v>
      </c>
      <c r="C3976" s="346" t="s">
        <v>8</v>
      </c>
      <c r="D3976" s="347">
        <v>74.66</v>
      </c>
    </row>
    <row r="3977" spans="1:4" s="326" customFormat="1" ht="15.6" customHeight="1" x14ac:dyDescent="0.25">
      <c r="A3977" s="344" t="s">
        <v>37474</v>
      </c>
      <c r="B3977" s="345" t="s">
        <v>37475</v>
      </c>
      <c r="C3977" s="346" t="s">
        <v>8</v>
      </c>
      <c r="D3977" s="347">
        <v>407.07</v>
      </c>
    </row>
    <row r="3978" spans="1:4" s="326" customFormat="1" ht="15.6" customHeight="1" x14ac:dyDescent="0.25">
      <c r="A3978" s="344" t="s">
        <v>37476</v>
      </c>
      <c r="B3978" s="345" t="s">
        <v>37477</v>
      </c>
      <c r="C3978" s="346" t="s">
        <v>8</v>
      </c>
      <c r="D3978" s="347">
        <v>828.43</v>
      </c>
    </row>
    <row r="3979" spans="1:4" s="326" customFormat="1" ht="15.6" customHeight="1" x14ac:dyDescent="0.25">
      <c r="A3979" s="344" t="s">
        <v>37478</v>
      </c>
      <c r="B3979" s="345" t="s">
        <v>37479</v>
      </c>
      <c r="C3979" s="346" t="s">
        <v>8</v>
      </c>
      <c r="D3979" s="347">
        <v>1820.85</v>
      </c>
    </row>
    <row r="3980" spans="1:4" s="326" customFormat="1" ht="15.6" customHeight="1" x14ac:dyDescent="0.25">
      <c r="A3980" s="344" t="s">
        <v>37480</v>
      </c>
      <c r="B3980" s="345" t="s">
        <v>37481</v>
      </c>
      <c r="C3980" s="346" t="s">
        <v>8</v>
      </c>
      <c r="D3980" s="347">
        <v>169.45</v>
      </c>
    </row>
    <row r="3981" spans="1:4" s="326" customFormat="1" ht="15.6" customHeight="1" x14ac:dyDescent="0.25">
      <c r="A3981" s="344" t="s">
        <v>37482</v>
      </c>
      <c r="B3981" s="345" t="s">
        <v>37483</v>
      </c>
      <c r="C3981" s="346" t="s">
        <v>8</v>
      </c>
      <c r="D3981" s="347">
        <v>42.72</v>
      </c>
    </row>
    <row r="3982" spans="1:4" s="326" customFormat="1" ht="15.6" customHeight="1" x14ac:dyDescent="0.25">
      <c r="A3982" s="344" t="s">
        <v>37484</v>
      </c>
      <c r="B3982" s="345" t="s">
        <v>37485</v>
      </c>
      <c r="C3982" s="346" t="s">
        <v>8</v>
      </c>
      <c r="D3982" s="347">
        <v>178.27</v>
      </c>
    </row>
    <row r="3983" spans="1:4" s="326" customFormat="1" ht="15.6" customHeight="1" x14ac:dyDescent="0.25">
      <c r="A3983" s="344" t="s">
        <v>37486</v>
      </c>
      <c r="B3983" s="345" t="s">
        <v>37487</v>
      </c>
      <c r="C3983" s="346" t="s">
        <v>29847</v>
      </c>
      <c r="D3983" s="347">
        <v>7200.69</v>
      </c>
    </row>
    <row r="3984" spans="1:4" s="326" customFormat="1" ht="15.6" customHeight="1" x14ac:dyDescent="0.25">
      <c r="A3984" s="344" t="s">
        <v>37488</v>
      </c>
      <c r="B3984" s="345" t="s">
        <v>37489</v>
      </c>
      <c r="C3984" s="346" t="s">
        <v>29847</v>
      </c>
      <c r="D3984" s="347">
        <v>34907.29</v>
      </c>
    </row>
    <row r="3985" spans="1:4" s="326" customFormat="1" ht="15.6" customHeight="1" x14ac:dyDescent="0.25">
      <c r="A3985" s="344" t="s">
        <v>37490</v>
      </c>
      <c r="B3985" s="345" t="s">
        <v>37491</v>
      </c>
      <c r="C3985" s="346" t="s">
        <v>29847</v>
      </c>
      <c r="D3985" s="347">
        <v>45681.53</v>
      </c>
    </row>
    <row r="3986" spans="1:4" s="326" customFormat="1" ht="15.6" customHeight="1" x14ac:dyDescent="0.25">
      <c r="A3986" s="344" t="s">
        <v>37492</v>
      </c>
      <c r="B3986" s="345" t="s">
        <v>37493</v>
      </c>
      <c r="C3986" s="346"/>
      <c r="D3986" s="347"/>
    </row>
    <row r="3987" spans="1:4" s="326" customFormat="1" ht="15.6" customHeight="1" x14ac:dyDescent="0.25">
      <c r="A3987" s="344" t="s">
        <v>37494</v>
      </c>
      <c r="B3987" s="345" t="s">
        <v>37495</v>
      </c>
      <c r="C3987" s="346" t="s">
        <v>8</v>
      </c>
      <c r="D3987" s="347">
        <v>9659.91</v>
      </c>
    </row>
    <row r="3988" spans="1:4" s="326" customFormat="1" ht="15.6" customHeight="1" x14ac:dyDescent="0.25">
      <c r="A3988" s="344" t="s">
        <v>37496</v>
      </c>
      <c r="B3988" s="345" t="s">
        <v>37497</v>
      </c>
      <c r="C3988" s="346" t="s">
        <v>8</v>
      </c>
      <c r="D3988" s="347">
        <v>14246.5</v>
      </c>
    </row>
    <row r="3989" spans="1:4" s="326" customFormat="1" ht="15.6" customHeight="1" x14ac:dyDescent="0.25">
      <c r="A3989" s="344" t="s">
        <v>37498</v>
      </c>
      <c r="B3989" s="345" t="s">
        <v>37499</v>
      </c>
      <c r="C3989" s="346" t="s">
        <v>8</v>
      </c>
      <c r="D3989" s="347">
        <v>40719.93</v>
      </c>
    </row>
    <row r="3990" spans="1:4" s="326" customFormat="1" ht="15.6" customHeight="1" x14ac:dyDescent="0.25">
      <c r="A3990" s="344" t="s">
        <v>37500</v>
      </c>
      <c r="B3990" s="345" t="s">
        <v>37501</v>
      </c>
      <c r="C3990" s="346"/>
      <c r="D3990" s="347"/>
    </row>
    <row r="3991" spans="1:4" s="326" customFormat="1" ht="15.6" customHeight="1" x14ac:dyDescent="0.25">
      <c r="A3991" s="344" t="s">
        <v>37502</v>
      </c>
      <c r="B3991" s="345" t="s">
        <v>37503</v>
      </c>
      <c r="C3991" s="346" t="s">
        <v>8</v>
      </c>
      <c r="D3991" s="347">
        <v>37540.46</v>
      </c>
    </row>
    <row r="3992" spans="1:4" s="326" customFormat="1" ht="15.6" customHeight="1" x14ac:dyDescent="0.25">
      <c r="A3992" s="344" t="s">
        <v>37504</v>
      </c>
      <c r="B3992" s="345" t="s">
        <v>37505</v>
      </c>
      <c r="C3992" s="346" t="s">
        <v>8</v>
      </c>
      <c r="D3992" s="347">
        <v>50673.56</v>
      </c>
    </row>
    <row r="3993" spans="1:4" s="326" customFormat="1" ht="15.6" customHeight="1" x14ac:dyDescent="0.25">
      <c r="A3993" s="344" t="s">
        <v>37506</v>
      </c>
      <c r="B3993" s="345" t="s">
        <v>37507</v>
      </c>
      <c r="C3993" s="346" t="s">
        <v>8</v>
      </c>
      <c r="D3993" s="347">
        <v>44994.01</v>
      </c>
    </row>
    <row r="3994" spans="1:4" s="326" customFormat="1" ht="15.6" customHeight="1" x14ac:dyDescent="0.25">
      <c r="A3994" s="344" t="s">
        <v>37508</v>
      </c>
      <c r="B3994" s="345" t="s">
        <v>37509</v>
      </c>
      <c r="C3994" s="346" t="s">
        <v>8</v>
      </c>
      <c r="D3994" s="347">
        <v>5564.39</v>
      </c>
    </row>
    <row r="3995" spans="1:4" s="326" customFormat="1" ht="15.6" customHeight="1" x14ac:dyDescent="0.25">
      <c r="A3995" s="344" t="s">
        <v>37510</v>
      </c>
      <c r="B3995" s="345" t="s">
        <v>37511</v>
      </c>
      <c r="C3995" s="346" t="s">
        <v>8</v>
      </c>
      <c r="D3995" s="347">
        <v>19996.32</v>
      </c>
    </row>
    <row r="3996" spans="1:4" s="326" customFormat="1" ht="15.6" customHeight="1" x14ac:dyDescent="0.25">
      <c r="A3996" s="344" t="s">
        <v>37512</v>
      </c>
      <c r="B3996" s="345" t="s">
        <v>37513</v>
      </c>
      <c r="C3996" s="346" t="s">
        <v>8</v>
      </c>
      <c r="D3996" s="347">
        <v>21672.33</v>
      </c>
    </row>
    <row r="3997" spans="1:4" s="326" customFormat="1" ht="15.6" customHeight="1" x14ac:dyDescent="0.25">
      <c r="A3997" s="344" t="s">
        <v>37514</v>
      </c>
      <c r="B3997" s="345" t="s">
        <v>37515</v>
      </c>
      <c r="C3997" s="346" t="s">
        <v>8</v>
      </c>
      <c r="D3997" s="347">
        <v>974.46</v>
      </c>
    </row>
    <row r="3998" spans="1:4" s="326" customFormat="1" ht="15.6" customHeight="1" x14ac:dyDescent="0.25">
      <c r="A3998" s="344" t="s">
        <v>37516</v>
      </c>
      <c r="B3998" s="345" t="s">
        <v>37517</v>
      </c>
      <c r="C3998" s="346" t="s">
        <v>8</v>
      </c>
      <c r="D3998" s="347">
        <v>49522.18</v>
      </c>
    </row>
    <row r="3999" spans="1:4" s="326" customFormat="1" ht="15.6" customHeight="1" x14ac:dyDescent="0.25">
      <c r="A3999" s="344" t="s">
        <v>37518</v>
      </c>
      <c r="B3999" s="345" t="s">
        <v>37519</v>
      </c>
      <c r="C3999" s="346" t="s">
        <v>8</v>
      </c>
      <c r="D3999" s="347">
        <v>58205.56</v>
      </c>
    </row>
    <row r="4000" spans="1:4" s="326" customFormat="1" ht="15.6" customHeight="1" x14ac:dyDescent="0.25">
      <c r="A4000" s="344" t="s">
        <v>37520</v>
      </c>
      <c r="B4000" s="345" t="s">
        <v>37521</v>
      </c>
      <c r="C4000" s="346" t="s">
        <v>8</v>
      </c>
      <c r="D4000" s="347">
        <v>119816.43</v>
      </c>
    </row>
    <row r="4001" spans="1:4" s="326" customFormat="1" ht="15.6" customHeight="1" x14ac:dyDescent="0.25">
      <c r="A4001" s="344" t="s">
        <v>37522</v>
      </c>
      <c r="B4001" s="345" t="s">
        <v>37523</v>
      </c>
      <c r="C4001" s="346" t="s">
        <v>8</v>
      </c>
      <c r="D4001" s="347">
        <v>154582.74</v>
      </c>
    </row>
    <row r="4002" spans="1:4" s="326" customFormat="1" ht="15.6" customHeight="1" x14ac:dyDescent="0.25">
      <c r="A4002" s="344" t="s">
        <v>37524</v>
      </c>
      <c r="B4002" s="345" t="s">
        <v>37525</v>
      </c>
      <c r="C4002" s="346" t="s">
        <v>8</v>
      </c>
      <c r="D4002" s="347">
        <v>53973.19</v>
      </c>
    </row>
    <row r="4003" spans="1:4" s="326" customFormat="1" ht="15.6" customHeight="1" x14ac:dyDescent="0.25">
      <c r="A4003" s="344" t="s">
        <v>37526</v>
      </c>
      <c r="B4003" s="345" t="s">
        <v>37527</v>
      </c>
      <c r="C4003" s="346" t="s">
        <v>8</v>
      </c>
      <c r="D4003" s="347">
        <v>27117.63</v>
      </c>
    </row>
    <row r="4004" spans="1:4" s="326" customFormat="1" ht="15.6" customHeight="1" x14ac:dyDescent="0.25">
      <c r="A4004" s="344" t="s">
        <v>37528</v>
      </c>
      <c r="B4004" s="345" t="s">
        <v>37529</v>
      </c>
      <c r="C4004" s="346" t="s">
        <v>8</v>
      </c>
      <c r="D4004" s="347">
        <v>41121.629999999997</v>
      </c>
    </row>
    <row r="4005" spans="1:4" s="326" customFormat="1" ht="15.6" customHeight="1" x14ac:dyDescent="0.25">
      <c r="A4005" s="344" t="s">
        <v>37530</v>
      </c>
      <c r="B4005" s="345" t="s">
        <v>37531</v>
      </c>
      <c r="C4005" s="346" t="s">
        <v>8</v>
      </c>
      <c r="D4005" s="347">
        <v>75778.61</v>
      </c>
    </row>
    <row r="4006" spans="1:4" s="326" customFormat="1" ht="15.6" customHeight="1" x14ac:dyDescent="0.25">
      <c r="A4006" s="344" t="s">
        <v>37532</v>
      </c>
      <c r="B4006" s="345" t="s">
        <v>37533</v>
      </c>
      <c r="C4006" s="346" t="s">
        <v>8</v>
      </c>
      <c r="D4006" s="347">
        <v>34768.300000000003</v>
      </c>
    </row>
    <row r="4007" spans="1:4" s="326" customFormat="1" ht="15.6" customHeight="1" x14ac:dyDescent="0.25">
      <c r="A4007" s="344" t="s">
        <v>37534</v>
      </c>
      <c r="B4007" s="345" t="s">
        <v>37535</v>
      </c>
      <c r="C4007" s="346" t="s">
        <v>8</v>
      </c>
      <c r="D4007" s="347">
        <v>92912.98</v>
      </c>
    </row>
    <row r="4008" spans="1:4" s="326" customFormat="1" ht="15.6" customHeight="1" x14ac:dyDescent="0.25">
      <c r="A4008" s="344" t="s">
        <v>37536</v>
      </c>
      <c r="B4008" s="345" t="s">
        <v>37537</v>
      </c>
      <c r="C4008" s="346"/>
      <c r="D4008" s="347"/>
    </row>
    <row r="4009" spans="1:4" s="326" customFormat="1" ht="15.6" customHeight="1" x14ac:dyDescent="0.25">
      <c r="A4009" s="344" t="s">
        <v>37538</v>
      </c>
      <c r="B4009" s="345" t="s">
        <v>37539</v>
      </c>
      <c r="C4009" s="346" t="s">
        <v>8</v>
      </c>
      <c r="D4009" s="347">
        <v>955.11</v>
      </c>
    </row>
    <row r="4010" spans="1:4" s="326" customFormat="1" ht="15.6" customHeight="1" x14ac:dyDescent="0.25">
      <c r="A4010" s="344" t="s">
        <v>37540</v>
      </c>
      <c r="B4010" s="345" t="s">
        <v>37541</v>
      </c>
      <c r="C4010" s="346"/>
      <c r="D4010" s="347"/>
    </row>
    <row r="4011" spans="1:4" s="326" customFormat="1" ht="15.6" customHeight="1" x14ac:dyDescent="0.25">
      <c r="A4011" s="344" t="s">
        <v>37542</v>
      </c>
      <c r="B4011" s="345" t="s">
        <v>37543</v>
      </c>
      <c r="C4011" s="346" t="s">
        <v>8</v>
      </c>
      <c r="D4011" s="347">
        <v>52.26</v>
      </c>
    </row>
    <row r="4012" spans="1:4" s="326" customFormat="1" ht="15.6" customHeight="1" x14ac:dyDescent="0.25">
      <c r="A4012" s="344" t="s">
        <v>37544</v>
      </c>
      <c r="B4012" s="345" t="s">
        <v>37545</v>
      </c>
      <c r="C4012" s="346" t="s">
        <v>8</v>
      </c>
      <c r="D4012" s="347">
        <v>918.63</v>
      </c>
    </row>
    <row r="4013" spans="1:4" s="326" customFormat="1" ht="15.6" customHeight="1" x14ac:dyDescent="0.25">
      <c r="A4013" s="344" t="s">
        <v>37546</v>
      </c>
      <c r="B4013" s="345" t="s">
        <v>37547</v>
      </c>
      <c r="C4013" s="346" t="s">
        <v>8</v>
      </c>
      <c r="D4013" s="347">
        <v>621.76</v>
      </c>
    </row>
    <row r="4014" spans="1:4" s="326" customFormat="1" ht="15.6" customHeight="1" x14ac:dyDescent="0.25">
      <c r="A4014" s="344" t="s">
        <v>37548</v>
      </c>
      <c r="B4014" s="345" t="s">
        <v>37549</v>
      </c>
      <c r="C4014" s="346" t="s">
        <v>8</v>
      </c>
      <c r="D4014" s="347">
        <v>140.04</v>
      </c>
    </row>
    <row r="4015" spans="1:4" s="326" customFormat="1" ht="15.6" customHeight="1" x14ac:dyDescent="0.25">
      <c r="A4015" s="344" t="s">
        <v>37550</v>
      </c>
      <c r="B4015" s="345" t="s">
        <v>37551</v>
      </c>
      <c r="C4015" s="346" t="s">
        <v>8</v>
      </c>
      <c r="D4015" s="347">
        <v>1098.57</v>
      </c>
    </row>
    <row r="4016" spans="1:4" s="326" customFormat="1" ht="15.6" customHeight="1" x14ac:dyDescent="0.25">
      <c r="A4016" s="344" t="s">
        <v>37552</v>
      </c>
      <c r="B4016" s="345" t="s">
        <v>37553</v>
      </c>
      <c r="C4016" s="346"/>
      <c r="D4016" s="347"/>
    </row>
    <row r="4017" spans="1:4" s="326" customFormat="1" ht="15.6" customHeight="1" x14ac:dyDescent="0.25">
      <c r="A4017" s="344" t="s">
        <v>37554</v>
      </c>
      <c r="B4017" s="345" t="s">
        <v>37555</v>
      </c>
      <c r="C4017" s="346" t="s">
        <v>8</v>
      </c>
      <c r="D4017" s="347">
        <v>501.46</v>
      </c>
    </row>
    <row r="4018" spans="1:4" s="326" customFormat="1" ht="15.6" customHeight="1" x14ac:dyDescent="0.25">
      <c r="A4018" s="344" t="s">
        <v>37556</v>
      </c>
      <c r="B4018" s="345" t="s">
        <v>37557</v>
      </c>
      <c r="C4018" s="346" t="s">
        <v>29847</v>
      </c>
      <c r="D4018" s="347">
        <v>828.49</v>
      </c>
    </row>
    <row r="4019" spans="1:4" s="326" customFormat="1" ht="15.6" customHeight="1" x14ac:dyDescent="0.25">
      <c r="A4019" s="344" t="s">
        <v>37558</v>
      </c>
      <c r="B4019" s="345" t="s">
        <v>37559</v>
      </c>
      <c r="C4019" s="346" t="s">
        <v>8</v>
      </c>
      <c r="D4019" s="347">
        <v>926.1</v>
      </c>
    </row>
    <row r="4020" spans="1:4" s="326" customFormat="1" ht="15.6" customHeight="1" x14ac:dyDescent="0.25">
      <c r="A4020" s="344" t="s">
        <v>37560</v>
      </c>
      <c r="B4020" s="345" t="s">
        <v>37561</v>
      </c>
      <c r="C4020" s="346"/>
      <c r="D4020" s="347"/>
    </row>
    <row r="4021" spans="1:4" s="326" customFormat="1" ht="15.6" customHeight="1" x14ac:dyDescent="0.25">
      <c r="A4021" s="344" t="s">
        <v>37562</v>
      </c>
      <c r="B4021" s="345" t="s">
        <v>37563</v>
      </c>
      <c r="C4021" s="346" t="s">
        <v>14</v>
      </c>
      <c r="D4021" s="347">
        <v>4.76</v>
      </c>
    </row>
    <row r="4022" spans="1:4" s="326" customFormat="1" ht="15.6" customHeight="1" x14ac:dyDescent="0.25">
      <c r="A4022" s="344" t="s">
        <v>37564</v>
      </c>
      <c r="B4022" s="345" t="s">
        <v>37565</v>
      </c>
      <c r="C4022" s="346" t="s">
        <v>8</v>
      </c>
      <c r="D4022" s="347">
        <v>14.22</v>
      </c>
    </row>
    <row r="4023" spans="1:4" s="326" customFormat="1" ht="15.6" customHeight="1" x14ac:dyDescent="0.25">
      <c r="A4023" s="344" t="s">
        <v>37566</v>
      </c>
      <c r="B4023" s="345" t="s">
        <v>37567</v>
      </c>
      <c r="C4023" s="346" t="s">
        <v>8</v>
      </c>
      <c r="D4023" s="347">
        <v>10.89</v>
      </c>
    </row>
    <row r="4024" spans="1:4" s="326" customFormat="1" ht="15.6" customHeight="1" x14ac:dyDescent="0.25">
      <c r="A4024" s="344" t="s">
        <v>37568</v>
      </c>
      <c r="B4024" s="345" t="s">
        <v>37569</v>
      </c>
      <c r="C4024" s="346" t="s">
        <v>8</v>
      </c>
      <c r="D4024" s="347">
        <v>11.41</v>
      </c>
    </row>
    <row r="4025" spans="1:4" s="326" customFormat="1" ht="15.6" customHeight="1" x14ac:dyDescent="0.25">
      <c r="A4025" s="344" t="s">
        <v>37570</v>
      </c>
      <c r="B4025" s="345" t="s">
        <v>37571</v>
      </c>
      <c r="C4025" s="346" t="s">
        <v>8</v>
      </c>
      <c r="D4025" s="347">
        <v>243.85</v>
      </c>
    </row>
    <row r="4026" spans="1:4" s="326" customFormat="1" ht="15.6" customHeight="1" x14ac:dyDescent="0.25">
      <c r="A4026" s="344" t="s">
        <v>37572</v>
      </c>
      <c r="B4026" s="345" t="s">
        <v>37573</v>
      </c>
      <c r="C4026" s="346" t="s">
        <v>8</v>
      </c>
      <c r="D4026" s="347">
        <v>505</v>
      </c>
    </row>
    <row r="4027" spans="1:4" s="326" customFormat="1" ht="15.6" customHeight="1" x14ac:dyDescent="0.25">
      <c r="A4027" s="344" t="s">
        <v>37574</v>
      </c>
      <c r="B4027" s="345" t="s">
        <v>37575</v>
      </c>
      <c r="C4027" s="346" t="s">
        <v>8</v>
      </c>
      <c r="D4027" s="347">
        <v>21.63</v>
      </c>
    </row>
    <row r="4028" spans="1:4" s="326" customFormat="1" ht="15.6" customHeight="1" x14ac:dyDescent="0.25">
      <c r="A4028" s="344" t="s">
        <v>37576</v>
      </c>
      <c r="B4028" s="345" t="s">
        <v>37577</v>
      </c>
      <c r="C4028" s="346" t="s">
        <v>8</v>
      </c>
      <c r="D4028" s="347">
        <v>46.27</v>
      </c>
    </row>
    <row r="4029" spans="1:4" s="326" customFormat="1" ht="15.6" customHeight="1" x14ac:dyDescent="0.25">
      <c r="A4029" s="344" t="s">
        <v>37578</v>
      </c>
      <c r="B4029" s="345" t="s">
        <v>37579</v>
      </c>
      <c r="C4029" s="346" t="s">
        <v>8</v>
      </c>
      <c r="D4029" s="347">
        <v>71.92</v>
      </c>
    </row>
    <row r="4030" spans="1:4" s="326" customFormat="1" ht="15.6" customHeight="1" x14ac:dyDescent="0.25">
      <c r="A4030" s="344" t="s">
        <v>37580</v>
      </c>
      <c r="B4030" s="345" t="s">
        <v>37581</v>
      </c>
      <c r="C4030" s="346" t="s">
        <v>8</v>
      </c>
      <c r="D4030" s="347">
        <v>231.74</v>
      </c>
    </row>
    <row r="4031" spans="1:4" s="326" customFormat="1" ht="15.6" customHeight="1" x14ac:dyDescent="0.25">
      <c r="A4031" s="344" t="s">
        <v>37582</v>
      </c>
      <c r="B4031" s="345" t="s">
        <v>37583</v>
      </c>
      <c r="C4031" s="346" t="s">
        <v>8</v>
      </c>
      <c r="D4031" s="347">
        <v>91.24</v>
      </c>
    </row>
    <row r="4032" spans="1:4" s="326" customFormat="1" ht="15.6" customHeight="1" x14ac:dyDescent="0.25">
      <c r="A4032" s="344" t="s">
        <v>37584</v>
      </c>
      <c r="B4032" s="345" t="s">
        <v>37585</v>
      </c>
      <c r="C4032" s="346" t="s">
        <v>8</v>
      </c>
      <c r="D4032" s="347">
        <v>111.77</v>
      </c>
    </row>
    <row r="4033" spans="1:4" s="326" customFormat="1" ht="15.6" customHeight="1" x14ac:dyDescent="0.25">
      <c r="A4033" s="344" t="s">
        <v>37586</v>
      </c>
      <c r="B4033" s="345" t="s">
        <v>37587</v>
      </c>
      <c r="C4033" s="346" t="s">
        <v>8</v>
      </c>
      <c r="D4033" s="347">
        <v>163.79</v>
      </c>
    </row>
    <row r="4034" spans="1:4" s="326" customFormat="1" ht="15.6" customHeight="1" x14ac:dyDescent="0.25">
      <c r="A4034" s="344" t="s">
        <v>37588</v>
      </c>
      <c r="B4034" s="345" t="s">
        <v>37589</v>
      </c>
      <c r="C4034" s="346" t="s">
        <v>8</v>
      </c>
      <c r="D4034" s="347">
        <v>95.77</v>
      </c>
    </row>
    <row r="4035" spans="1:4" s="326" customFormat="1" ht="15.6" customHeight="1" x14ac:dyDescent="0.25">
      <c r="A4035" s="344" t="s">
        <v>37590</v>
      </c>
      <c r="B4035" s="345" t="s">
        <v>37591</v>
      </c>
      <c r="C4035" s="346" t="s">
        <v>8</v>
      </c>
      <c r="D4035" s="347">
        <v>100.89</v>
      </c>
    </row>
    <row r="4036" spans="1:4" s="326" customFormat="1" ht="15.6" customHeight="1" x14ac:dyDescent="0.25">
      <c r="A4036" s="344" t="s">
        <v>37592</v>
      </c>
      <c r="B4036" s="345" t="s">
        <v>37593</v>
      </c>
      <c r="C4036" s="346" t="s">
        <v>8</v>
      </c>
      <c r="D4036" s="347">
        <v>14.03</v>
      </c>
    </row>
    <row r="4037" spans="1:4" s="326" customFormat="1" ht="15.6" customHeight="1" x14ac:dyDescent="0.25">
      <c r="A4037" s="344" t="s">
        <v>37594</v>
      </c>
      <c r="B4037" s="345" t="s">
        <v>37595</v>
      </c>
      <c r="C4037" s="346" t="s">
        <v>8</v>
      </c>
      <c r="D4037" s="347">
        <v>18.77</v>
      </c>
    </row>
    <row r="4038" spans="1:4" s="326" customFormat="1" ht="15.6" customHeight="1" x14ac:dyDescent="0.25">
      <c r="A4038" s="344" t="s">
        <v>37596</v>
      </c>
      <c r="B4038" s="345" t="s">
        <v>37597</v>
      </c>
      <c r="C4038" s="346" t="s">
        <v>8</v>
      </c>
      <c r="D4038" s="347">
        <v>35.229999999999997</v>
      </c>
    </row>
    <row r="4039" spans="1:4" s="326" customFormat="1" ht="15.6" customHeight="1" x14ac:dyDescent="0.25">
      <c r="A4039" s="344" t="s">
        <v>37598</v>
      </c>
      <c r="B4039" s="345" t="s">
        <v>37599</v>
      </c>
      <c r="C4039" s="346" t="s">
        <v>8</v>
      </c>
      <c r="D4039" s="347">
        <v>18.739999999999998</v>
      </c>
    </row>
    <row r="4040" spans="1:4" s="326" customFormat="1" ht="15.6" customHeight="1" x14ac:dyDescent="0.25">
      <c r="A4040" s="344" t="s">
        <v>37600</v>
      </c>
      <c r="B4040" s="345" t="s">
        <v>37601</v>
      </c>
      <c r="C4040" s="346" t="s">
        <v>8</v>
      </c>
      <c r="D4040" s="347">
        <v>21.33</v>
      </c>
    </row>
    <row r="4041" spans="1:4" s="326" customFormat="1" ht="15.6" customHeight="1" x14ac:dyDescent="0.25">
      <c r="A4041" s="344" t="s">
        <v>37602</v>
      </c>
      <c r="B4041" s="345" t="s">
        <v>37603</v>
      </c>
      <c r="C4041" s="346" t="s">
        <v>8</v>
      </c>
      <c r="D4041" s="347">
        <v>24.76</v>
      </c>
    </row>
    <row r="4042" spans="1:4" s="326" customFormat="1" ht="15.6" customHeight="1" x14ac:dyDescent="0.25">
      <c r="A4042" s="344" t="s">
        <v>37604</v>
      </c>
      <c r="B4042" s="345" t="s">
        <v>37605</v>
      </c>
      <c r="C4042" s="346" t="s">
        <v>8</v>
      </c>
      <c r="D4042" s="347">
        <v>51.55</v>
      </c>
    </row>
    <row r="4043" spans="1:4" s="326" customFormat="1" ht="15.6" customHeight="1" x14ac:dyDescent="0.25">
      <c r="A4043" s="344" t="s">
        <v>37606</v>
      </c>
      <c r="B4043" s="345" t="s">
        <v>37607</v>
      </c>
      <c r="C4043" s="346" t="s">
        <v>8</v>
      </c>
      <c r="D4043" s="347">
        <v>20.39</v>
      </c>
    </row>
    <row r="4044" spans="1:4" s="326" customFormat="1" ht="15.6" customHeight="1" x14ac:dyDescent="0.25">
      <c r="A4044" s="344" t="s">
        <v>37608</v>
      </c>
      <c r="B4044" s="345" t="s">
        <v>37609</v>
      </c>
      <c r="C4044" s="346" t="s">
        <v>8</v>
      </c>
      <c r="D4044" s="347">
        <v>110.93</v>
      </c>
    </row>
    <row r="4045" spans="1:4" s="326" customFormat="1" ht="15.6" customHeight="1" x14ac:dyDescent="0.25">
      <c r="A4045" s="344" t="s">
        <v>37610</v>
      </c>
      <c r="B4045" s="345" t="s">
        <v>37611</v>
      </c>
      <c r="C4045" s="346"/>
      <c r="D4045" s="347"/>
    </row>
    <row r="4046" spans="1:4" s="326" customFormat="1" ht="15.6" customHeight="1" x14ac:dyDescent="0.25">
      <c r="A4046" s="344" t="s">
        <v>37612</v>
      </c>
      <c r="B4046" s="345" t="s">
        <v>37613</v>
      </c>
      <c r="C4046" s="346"/>
      <c r="D4046" s="347"/>
    </row>
    <row r="4047" spans="1:4" s="326" customFormat="1" ht="15.6" customHeight="1" x14ac:dyDescent="0.25">
      <c r="A4047" s="344" t="s">
        <v>37614</v>
      </c>
      <c r="B4047" s="345" t="s">
        <v>37615</v>
      </c>
      <c r="C4047" s="346" t="s">
        <v>7</v>
      </c>
      <c r="D4047" s="347">
        <v>268.88</v>
      </c>
    </row>
    <row r="4048" spans="1:4" s="326" customFormat="1" ht="15.6" customHeight="1" x14ac:dyDescent="0.25">
      <c r="A4048" s="344" t="s">
        <v>37616</v>
      </c>
      <c r="B4048" s="345" t="s">
        <v>37617</v>
      </c>
      <c r="C4048" s="346" t="s">
        <v>7</v>
      </c>
      <c r="D4048" s="347">
        <v>219.23</v>
      </c>
    </row>
    <row r="4049" spans="1:4" s="326" customFormat="1" ht="15.6" customHeight="1" x14ac:dyDescent="0.25">
      <c r="A4049" s="344" t="s">
        <v>37618</v>
      </c>
      <c r="B4049" s="345" t="s">
        <v>37619</v>
      </c>
      <c r="C4049" s="346" t="s">
        <v>7</v>
      </c>
      <c r="D4049" s="347">
        <v>219.99</v>
      </c>
    </row>
    <row r="4050" spans="1:4" s="326" customFormat="1" ht="15.6" customHeight="1" x14ac:dyDescent="0.25">
      <c r="A4050" s="344" t="s">
        <v>37620</v>
      </c>
      <c r="B4050" s="345" t="s">
        <v>37621</v>
      </c>
      <c r="C4050" s="346" t="s">
        <v>14</v>
      </c>
      <c r="D4050" s="347">
        <v>455.49</v>
      </c>
    </row>
    <row r="4051" spans="1:4" s="326" customFormat="1" ht="15.6" customHeight="1" x14ac:dyDescent="0.25">
      <c r="A4051" s="344" t="s">
        <v>37622</v>
      </c>
      <c r="B4051" s="345" t="s">
        <v>37623</v>
      </c>
      <c r="C4051" s="346"/>
      <c r="D4051" s="347"/>
    </row>
    <row r="4052" spans="1:4" s="326" customFormat="1" ht="15.6" customHeight="1" x14ac:dyDescent="0.25">
      <c r="A4052" s="344" t="s">
        <v>37624</v>
      </c>
      <c r="B4052" s="345" t="s">
        <v>37625</v>
      </c>
      <c r="C4052" s="346" t="s">
        <v>7</v>
      </c>
      <c r="D4052" s="347">
        <v>77.11</v>
      </c>
    </row>
    <row r="4053" spans="1:4" s="326" customFormat="1" ht="15.6" customHeight="1" x14ac:dyDescent="0.25">
      <c r="A4053" s="344" t="s">
        <v>37626</v>
      </c>
      <c r="B4053" s="345" t="s">
        <v>37627</v>
      </c>
      <c r="C4053" s="346" t="s">
        <v>7</v>
      </c>
      <c r="D4053" s="347">
        <v>38.35</v>
      </c>
    </row>
    <row r="4054" spans="1:4" s="326" customFormat="1" ht="15.6" customHeight="1" x14ac:dyDescent="0.25">
      <c r="A4054" s="344" t="s">
        <v>37628</v>
      </c>
      <c r="B4054" s="345" t="s">
        <v>37629</v>
      </c>
      <c r="C4054" s="346" t="s">
        <v>7</v>
      </c>
      <c r="D4054" s="347">
        <v>167.5</v>
      </c>
    </row>
    <row r="4055" spans="1:4" s="326" customFormat="1" ht="15.6" customHeight="1" x14ac:dyDescent="0.25">
      <c r="A4055" s="344" t="s">
        <v>37630</v>
      </c>
      <c r="B4055" s="345" t="s">
        <v>37631</v>
      </c>
      <c r="C4055" s="346" t="s">
        <v>7</v>
      </c>
      <c r="D4055" s="347">
        <v>209.37</v>
      </c>
    </row>
    <row r="4056" spans="1:4" s="326" customFormat="1" ht="15.6" customHeight="1" x14ac:dyDescent="0.25">
      <c r="A4056" s="344" t="s">
        <v>37632</v>
      </c>
      <c r="B4056" s="345" t="s">
        <v>37633</v>
      </c>
      <c r="C4056" s="346" t="s">
        <v>7</v>
      </c>
      <c r="D4056" s="347">
        <v>70.260000000000005</v>
      </c>
    </row>
    <row r="4057" spans="1:4" s="326" customFormat="1" ht="15.6" customHeight="1" x14ac:dyDescent="0.25">
      <c r="A4057" s="344" t="s">
        <v>37634</v>
      </c>
      <c r="B4057" s="345" t="s">
        <v>37635</v>
      </c>
      <c r="C4057" s="346" t="s">
        <v>7</v>
      </c>
      <c r="D4057" s="347">
        <v>108.92</v>
      </c>
    </row>
    <row r="4058" spans="1:4" s="326" customFormat="1" ht="15.6" customHeight="1" x14ac:dyDescent="0.25">
      <c r="A4058" s="344" t="s">
        <v>37636</v>
      </c>
      <c r="B4058" s="345" t="s">
        <v>37637</v>
      </c>
      <c r="C4058" s="346" t="s">
        <v>7</v>
      </c>
      <c r="D4058" s="347">
        <v>114</v>
      </c>
    </row>
    <row r="4059" spans="1:4" s="326" customFormat="1" ht="15.6" customHeight="1" x14ac:dyDescent="0.25">
      <c r="A4059" s="344" t="s">
        <v>37638</v>
      </c>
      <c r="B4059" s="345" t="s">
        <v>37639</v>
      </c>
      <c r="C4059" s="346" t="s">
        <v>7</v>
      </c>
      <c r="D4059" s="347">
        <v>203.79</v>
      </c>
    </row>
    <row r="4060" spans="1:4" s="326" customFormat="1" ht="15.6" customHeight="1" x14ac:dyDescent="0.25">
      <c r="A4060" s="344" t="s">
        <v>37640</v>
      </c>
      <c r="B4060" s="345" t="s">
        <v>37641</v>
      </c>
      <c r="C4060" s="346" t="s">
        <v>7</v>
      </c>
      <c r="D4060" s="347">
        <v>194.5</v>
      </c>
    </row>
    <row r="4061" spans="1:4" s="326" customFormat="1" ht="15.6" customHeight="1" x14ac:dyDescent="0.25">
      <c r="A4061" s="344" t="s">
        <v>37642</v>
      </c>
      <c r="B4061" s="345" t="s">
        <v>37643</v>
      </c>
      <c r="C4061" s="346" t="s">
        <v>7</v>
      </c>
      <c r="D4061" s="347">
        <v>38.99</v>
      </c>
    </row>
    <row r="4062" spans="1:4" s="326" customFormat="1" ht="15.6" customHeight="1" x14ac:dyDescent="0.25">
      <c r="A4062" s="344" t="s">
        <v>37644</v>
      </c>
      <c r="B4062" s="345" t="s">
        <v>37645</v>
      </c>
      <c r="C4062" s="346"/>
      <c r="D4062" s="347"/>
    </row>
    <row r="4063" spans="1:4" s="326" customFormat="1" ht="15.6" customHeight="1" x14ac:dyDescent="0.25">
      <c r="A4063" s="344" t="s">
        <v>37646</v>
      </c>
      <c r="B4063" s="345" t="s">
        <v>37647</v>
      </c>
      <c r="C4063" s="346" t="s">
        <v>7</v>
      </c>
      <c r="D4063" s="347">
        <v>1548.76</v>
      </c>
    </row>
    <row r="4064" spans="1:4" s="326" customFormat="1" ht="15.6" customHeight="1" x14ac:dyDescent="0.25">
      <c r="A4064" s="344" t="s">
        <v>37648</v>
      </c>
      <c r="B4064" s="345" t="s">
        <v>37649</v>
      </c>
      <c r="C4064" s="346" t="s">
        <v>7</v>
      </c>
      <c r="D4064" s="347">
        <v>1613.4</v>
      </c>
    </row>
    <row r="4065" spans="1:4" s="326" customFormat="1" ht="15.6" customHeight="1" x14ac:dyDescent="0.25">
      <c r="A4065" s="344" t="s">
        <v>37650</v>
      </c>
      <c r="B4065" s="345" t="s">
        <v>37651</v>
      </c>
      <c r="C4065" s="346" t="s">
        <v>7</v>
      </c>
      <c r="D4065" s="347">
        <v>1739.66</v>
      </c>
    </row>
    <row r="4066" spans="1:4" s="326" customFormat="1" ht="15.6" customHeight="1" x14ac:dyDescent="0.25">
      <c r="A4066" s="344" t="s">
        <v>37652</v>
      </c>
      <c r="B4066" s="345" t="s">
        <v>37653</v>
      </c>
      <c r="C4066" s="346" t="s">
        <v>7</v>
      </c>
      <c r="D4066" s="347">
        <v>1795.22</v>
      </c>
    </row>
    <row r="4067" spans="1:4" s="326" customFormat="1" ht="15.6" customHeight="1" x14ac:dyDescent="0.25">
      <c r="A4067" s="344" t="s">
        <v>37654</v>
      </c>
      <c r="B4067" s="345" t="s">
        <v>37655</v>
      </c>
      <c r="C4067" s="346" t="s">
        <v>7</v>
      </c>
      <c r="D4067" s="347">
        <v>2179.58</v>
      </c>
    </row>
    <row r="4068" spans="1:4" s="326" customFormat="1" ht="15.6" customHeight="1" x14ac:dyDescent="0.25">
      <c r="A4068" s="344" t="s">
        <v>37656</v>
      </c>
      <c r="B4068" s="345" t="s">
        <v>37657</v>
      </c>
      <c r="C4068" s="346" t="s">
        <v>7</v>
      </c>
      <c r="D4068" s="347">
        <v>1769.4</v>
      </c>
    </row>
    <row r="4069" spans="1:4" s="326" customFormat="1" ht="15.6" customHeight="1" x14ac:dyDescent="0.25">
      <c r="A4069" s="344" t="s">
        <v>37658</v>
      </c>
      <c r="B4069" s="345" t="s">
        <v>37659</v>
      </c>
      <c r="C4069" s="346" t="s">
        <v>7</v>
      </c>
      <c r="D4069" s="347">
        <v>1693.79</v>
      </c>
    </row>
    <row r="4070" spans="1:4" s="326" customFormat="1" ht="15.6" customHeight="1" x14ac:dyDescent="0.25">
      <c r="A4070" s="344" t="s">
        <v>37660</v>
      </c>
      <c r="B4070" s="345" t="s">
        <v>37661</v>
      </c>
      <c r="C4070" s="346" t="s">
        <v>7</v>
      </c>
      <c r="D4070" s="347">
        <v>1994.6</v>
      </c>
    </row>
    <row r="4071" spans="1:4" s="326" customFormat="1" ht="15.6" customHeight="1" x14ac:dyDescent="0.25">
      <c r="A4071" s="344" t="s">
        <v>37662</v>
      </c>
      <c r="B4071" s="345" t="s">
        <v>37663</v>
      </c>
      <c r="C4071" s="346"/>
      <c r="D4071" s="347"/>
    </row>
    <row r="4072" spans="1:4" s="326" customFormat="1" ht="15.6" customHeight="1" x14ac:dyDescent="0.25">
      <c r="A4072" s="344" t="s">
        <v>37664</v>
      </c>
      <c r="B4072" s="345" t="s">
        <v>37665</v>
      </c>
      <c r="C4072" s="346" t="s">
        <v>8</v>
      </c>
      <c r="D4072" s="347">
        <v>1255.47</v>
      </c>
    </row>
    <row r="4073" spans="1:4" s="326" customFormat="1" ht="15.6" customHeight="1" x14ac:dyDescent="0.25">
      <c r="A4073" s="344" t="s">
        <v>37666</v>
      </c>
      <c r="B4073" s="345" t="s">
        <v>37667</v>
      </c>
      <c r="C4073" s="346" t="s">
        <v>8</v>
      </c>
      <c r="D4073" s="347">
        <v>3473.83</v>
      </c>
    </row>
    <row r="4074" spans="1:4" s="326" customFormat="1" ht="15.6" customHeight="1" x14ac:dyDescent="0.25">
      <c r="A4074" s="344" t="s">
        <v>37668</v>
      </c>
      <c r="B4074" s="345" t="s">
        <v>37669</v>
      </c>
      <c r="C4074" s="346" t="s">
        <v>8</v>
      </c>
      <c r="D4074" s="347">
        <v>5893.38</v>
      </c>
    </row>
    <row r="4075" spans="1:4" s="326" customFormat="1" ht="15.6" customHeight="1" x14ac:dyDescent="0.25">
      <c r="A4075" s="344" t="s">
        <v>37670</v>
      </c>
      <c r="B4075" s="345" t="s">
        <v>37671</v>
      </c>
      <c r="C4075" s="346" t="s">
        <v>8</v>
      </c>
      <c r="D4075" s="347">
        <v>5854.44</v>
      </c>
    </row>
    <row r="4076" spans="1:4" s="326" customFormat="1" ht="15.6" customHeight="1" x14ac:dyDescent="0.25">
      <c r="A4076" s="344" t="s">
        <v>37672</v>
      </c>
      <c r="B4076" s="345" t="s">
        <v>37673</v>
      </c>
      <c r="C4076" s="346" t="s">
        <v>8</v>
      </c>
      <c r="D4076" s="347">
        <v>2899.55</v>
      </c>
    </row>
    <row r="4077" spans="1:4" s="326" customFormat="1" ht="15.6" customHeight="1" x14ac:dyDescent="0.25">
      <c r="A4077" s="344" t="s">
        <v>37674</v>
      </c>
      <c r="B4077" s="345" t="s">
        <v>37675</v>
      </c>
      <c r="C4077" s="346" t="s">
        <v>8</v>
      </c>
      <c r="D4077" s="347">
        <v>2005.07</v>
      </c>
    </row>
    <row r="4078" spans="1:4" s="326" customFormat="1" ht="15.6" customHeight="1" x14ac:dyDescent="0.25">
      <c r="A4078" s="344" t="s">
        <v>37676</v>
      </c>
      <c r="B4078" s="345" t="s">
        <v>37677</v>
      </c>
      <c r="C4078" s="346" t="s">
        <v>8</v>
      </c>
      <c r="D4078" s="347">
        <v>2915.67</v>
      </c>
    </row>
    <row r="4079" spans="1:4" s="326" customFormat="1" ht="15.6" customHeight="1" x14ac:dyDescent="0.25">
      <c r="A4079" s="344" t="s">
        <v>37678</v>
      </c>
      <c r="B4079" s="345" t="s">
        <v>37679</v>
      </c>
      <c r="C4079" s="346"/>
      <c r="D4079" s="347"/>
    </row>
    <row r="4080" spans="1:4" s="326" customFormat="1" ht="15.6" customHeight="1" x14ac:dyDescent="0.25">
      <c r="A4080" s="344" t="s">
        <v>37680</v>
      </c>
      <c r="B4080" s="345" t="s">
        <v>37681</v>
      </c>
      <c r="C4080" s="346" t="s">
        <v>8</v>
      </c>
      <c r="D4080" s="347">
        <v>457.28</v>
      </c>
    </row>
    <row r="4081" spans="1:4" s="326" customFormat="1" ht="15.6" customHeight="1" x14ac:dyDescent="0.25">
      <c r="A4081" s="344" t="s">
        <v>37682</v>
      </c>
      <c r="B4081" s="345" t="s">
        <v>37683</v>
      </c>
      <c r="C4081" s="346" t="s">
        <v>8</v>
      </c>
      <c r="D4081" s="347">
        <v>3222.95</v>
      </c>
    </row>
    <row r="4082" spans="1:4" s="326" customFormat="1" ht="15.6" customHeight="1" x14ac:dyDescent="0.25">
      <c r="A4082" s="344" t="s">
        <v>37684</v>
      </c>
      <c r="B4082" s="345" t="s">
        <v>37685</v>
      </c>
      <c r="C4082" s="346" t="s">
        <v>8</v>
      </c>
      <c r="D4082" s="347">
        <v>1534.36</v>
      </c>
    </row>
    <row r="4083" spans="1:4" s="326" customFormat="1" ht="15.6" customHeight="1" x14ac:dyDescent="0.25">
      <c r="A4083" s="344" t="s">
        <v>37686</v>
      </c>
      <c r="B4083" s="345" t="s">
        <v>37687</v>
      </c>
      <c r="C4083" s="346" t="s">
        <v>8</v>
      </c>
      <c r="D4083" s="347">
        <v>3623.74</v>
      </c>
    </row>
    <row r="4084" spans="1:4" s="326" customFormat="1" ht="15.6" customHeight="1" x14ac:dyDescent="0.25">
      <c r="A4084" s="344" t="s">
        <v>37688</v>
      </c>
      <c r="B4084" s="345" t="s">
        <v>37689</v>
      </c>
      <c r="C4084" s="346" t="s">
        <v>8</v>
      </c>
      <c r="D4084" s="347">
        <v>8920.15</v>
      </c>
    </row>
    <row r="4085" spans="1:4" s="326" customFormat="1" ht="15.6" customHeight="1" x14ac:dyDescent="0.25">
      <c r="A4085" s="344" t="s">
        <v>37690</v>
      </c>
      <c r="B4085" s="345" t="s">
        <v>37691</v>
      </c>
      <c r="C4085" s="346"/>
      <c r="D4085" s="347"/>
    </row>
    <row r="4086" spans="1:4" s="326" customFormat="1" ht="15.6" customHeight="1" x14ac:dyDescent="0.25">
      <c r="A4086" s="344" t="s">
        <v>37692</v>
      </c>
      <c r="B4086" s="345" t="s">
        <v>37693</v>
      </c>
      <c r="C4086" s="346" t="s">
        <v>8</v>
      </c>
      <c r="D4086" s="347">
        <v>110.87</v>
      </c>
    </row>
    <row r="4087" spans="1:4" s="326" customFormat="1" ht="15.6" customHeight="1" x14ac:dyDescent="0.25">
      <c r="A4087" s="344" t="s">
        <v>37694</v>
      </c>
      <c r="B4087" s="345" t="s">
        <v>37695</v>
      </c>
      <c r="C4087" s="346" t="s">
        <v>8</v>
      </c>
      <c r="D4087" s="347">
        <v>50.86</v>
      </c>
    </row>
    <row r="4088" spans="1:4" s="326" customFormat="1" ht="15.6" customHeight="1" x14ac:dyDescent="0.25">
      <c r="A4088" s="344" t="s">
        <v>37696</v>
      </c>
      <c r="B4088" s="345" t="s">
        <v>37697</v>
      </c>
      <c r="C4088" s="346" t="s">
        <v>8</v>
      </c>
      <c r="D4088" s="347">
        <v>31.36</v>
      </c>
    </row>
    <row r="4089" spans="1:4" s="326" customFormat="1" ht="15.6" customHeight="1" x14ac:dyDescent="0.25">
      <c r="A4089" s="344" t="s">
        <v>37698</v>
      </c>
      <c r="B4089" s="345" t="s">
        <v>37699</v>
      </c>
      <c r="C4089" s="346" t="s">
        <v>8</v>
      </c>
      <c r="D4089" s="347">
        <v>27.24</v>
      </c>
    </row>
    <row r="4090" spans="1:4" s="326" customFormat="1" ht="15.6" customHeight="1" x14ac:dyDescent="0.25">
      <c r="A4090" s="344" t="s">
        <v>37700</v>
      </c>
      <c r="B4090" s="345" t="s">
        <v>37701</v>
      </c>
      <c r="C4090" s="346" t="s">
        <v>8</v>
      </c>
      <c r="D4090" s="347">
        <v>38.78</v>
      </c>
    </row>
    <row r="4091" spans="1:4" s="326" customFormat="1" ht="15.6" customHeight="1" x14ac:dyDescent="0.25">
      <c r="A4091" s="344" t="s">
        <v>37702</v>
      </c>
      <c r="B4091" s="345" t="s">
        <v>37703</v>
      </c>
      <c r="C4091" s="346" t="s">
        <v>8</v>
      </c>
      <c r="D4091" s="347">
        <v>31.61</v>
      </c>
    </row>
    <row r="4092" spans="1:4" s="326" customFormat="1" ht="15.6" customHeight="1" x14ac:dyDescent="0.25">
      <c r="A4092" s="344" t="s">
        <v>37704</v>
      </c>
      <c r="B4092" s="345" t="s">
        <v>37705</v>
      </c>
      <c r="C4092" s="346" t="s">
        <v>8</v>
      </c>
      <c r="D4092" s="347">
        <v>81.42</v>
      </c>
    </row>
    <row r="4093" spans="1:4" s="326" customFormat="1" ht="15.6" customHeight="1" x14ac:dyDescent="0.25">
      <c r="A4093" s="344" t="s">
        <v>37706</v>
      </c>
      <c r="B4093" s="345" t="s">
        <v>37707</v>
      </c>
      <c r="C4093" s="346" t="s">
        <v>8</v>
      </c>
      <c r="D4093" s="347">
        <v>79.97</v>
      </c>
    </row>
    <row r="4094" spans="1:4" s="326" customFormat="1" ht="15.6" customHeight="1" x14ac:dyDescent="0.25">
      <c r="A4094" s="344" t="s">
        <v>37708</v>
      </c>
      <c r="B4094" s="345" t="s">
        <v>37709</v>
      </c>
      <c r="C4094" s="346" t="s">
        <v>8</v>
      </c>
      <c r="D4094" s="347">
        <v>61.93</v>
      </c>
    </row>
    <row r="4095" spans="1:4" s="326" customFormat="1" ht="15.6" customHeight="1" x14ac:dyDescent="0.25">
      <c r="A4095" s="344" t="s">
        <v>37710</v>
      </c>
      <c r="B4095" s="345" t="s">
        <v>37711</v>
      </c>
      <c r="C4095" s="346" t="s">
        <v>8</v>
      </c>
      <c r="D4095" s="347">
        <v>40.35</v>
      </c>
    </row>
    <row r="4096" spans="1:4" s="326" customFormat="1" ht="15.6" customHeight="1" x14ac:dyDescent="0.25">
      <c r="A4096" s="344" t="s">
        <v>37712</v>
      </c>
      <c r="B4096" s="345" t="s">
        <v>37713</v>
      </c>
      <c r="C4096" s="346" t="s">
        <v>8</v>
      </c>
      <c r="D4096" s="347">
        <v>49.04</v>
      </c>
    </row>
    <row r="4097" spans="1:4" s="326" customFormat="1" ht="15.6" customHeight="1" x14ac:dyDescent="0.25">
      <c r="A4097" s="344" t="s">
        <v>37714</v>
      </c>
      <c r="B4097" s="345" t="s">
        <v>37715</v>
      </c>
      <c r="C4097" s="346" t="s">
        <v>8</v>
      </c>
      <c r="D4097" s="347">
        <v>47.46</v>
      </c>
    </row>
    <row r="4098" spans="1:4" s="326" customFormat="1" ht="15.6" customHeight="1" x14ac:dyDescent="0.25">
      <c r="A4098" s="344" t="s">
        <v>37716</v>
      </c>
      <c r="B4098" s="345" t="s">
        <v>37717</v>
      </c>
      <c r="C4098" s="346" t="s">
        <v>8</v>
      </c>
      <c r="D4098" s="347">
        <v>66.22</v>
      </c>
    </row>
    <row r="4099" spans="1:4" s="326" customFormat="1" ht="15.6" customHeight="1" x14ac:dyDescent="0.25">
      <c r="A4099" s="344" t="s">
        <v>37718</v>
      </c>
      <c r="B4099" s="345" t="s">
        <v>37719</v>
      </c>
      <c r="C4099" s="346" t="s">
        <v>8</v>
      </c>
      <c r="D4099" s="347">
        <v>64.510000000000005</v>
      </c>
    </row>
    <row r="4100" spans="1:4" s="326" customFormat="1" ht="15.6" customHeight="1" x14ac:dyDescent="0.25">
      <c r="A4100" s="344" t="s">
        <v>37720</v>
      </c>
      <c r="B4100" s="345" t="s">
        <v>37721</v>
      </c>
      <c r="C4100" s="346"/>
      <c r="D4100" s="347"/>
    </row>
    <row r="4101" spans="1:4" s="326" customFormat="1" ht="15.6" customHeight="1" x14ac:dyDescent="0.25">
      <c r="A4101" s="344" t="s">
        <v>37722</v>
      </c>
      <c r="B4101" s="345" t="s">
        <v>37723</v>
      </c>
      <c r="C4101" s="346" t="s">
        <v>7</v>
      </c>
      <c r="D4101" s="347">
        <v>355.3</v>
      </c>
    </row>
    <row r="4102" spans="1:4" s="326" customFormat="1" ht="15.6" customHeight="1" x14ac:dyDescent="0.25">
      <c r="A4102" s="344" t="s">
        <v>37724</v>
      </c>
      <c r="B4102" s="345" t="s">
        <v>37725</v>
      </c>
      <c r="C4102" s="346" t="s">
        <v>7</v>
      </c>
      <c r="D4102" s="347">
        <v>261.2</v>
      </c>
    </row>
    <row r="4103" spans="1:4" s="326" customFormat="1" ht="15.6" customHeight="1" x14ac:dyDescent="0.25">
      <c r="A4103" s="344" t="s">
        <v>37726</v>
      </c>
      <c r="B4103" s="345" t="s">
        <v>37727</v>
      </c>
      <c r="C4103" s="346" t="s">
        <v>7</v>
      </c>
      <c r="D4103" s="347">
        <v>262.95</v>
      </c>
    </row>
    <row r="4104" spans="1:4" s="326" customFormat="1" ht="15.6" customHeight="1" x14ac:dyDescent="0.25">
      <c r="A4104" s="344" t="s">
        <v>37728</v>
      </c>
      <c r="B4104" s="345" t="s">
        <v>37729</v>
      </c>
      <c r="C4104" s="346" t="s">
        <v>40</v>
      </c>
      <c r="D4104" s="347">
        <v>9.85</v>
      </c>
    </row>
    <row r="4105" spans="1:4" s="326" customFormat="1" ht="15.6" customHeight="1" x14ac:dyDescent="0.25">
      <c r="A4105" s="344" t="s">
        <v>37730</v>
      </c>
      <c r="B4105" s="345" t="s">
        <v>37731</v>
      </c>
      <c r="C4105" s="346" t="s">
        <v>37732</v>
      </c>
      <c r="D4105" s="347">
        <v>1656.79</v>
      </c>
    </row>
    <row r="4106" spans="1:4" s="326" customFormat="1" ht="15.6" customHeight="1" x14ac:dyDescent="0.25">
      <c r="A4106" s="344" t="s">
        <v>37733</v>
      </c>
      <c r="B4106" s="345" t="s">
        <v>37734</v>
      </c>
      <c r="C4106" s="346"/>
      <c r="D4106" s="347"/>
    </row>
    <row r="4107" spans="1:4" s="326" customFormat="1" ht="15.6" customHeight="1" x14ac:dyDescent="0.25">
      <c r="A4107" s="344" t="s">
        <v>37735</v>
      </c>
      <c r="B4107" s="345" t="s">
        <v>37736</v>
      </c>
      <c r="C4107" s="346"/>
      <c r="D4107" s="347"/>
    </row>
    <row r="4108" spans="1:4" s="326" customFormat="1" ht="15.6" customHeight="1" x14ac:dyDescent="0.25">
      <c r="A4108" s="344" t="s">
        <v>37737</v>
      </c>
      <c r="B4108" s="345" t="s">
        <v>37738</v>
      </c>
      <c r="C4108" s="346" t="s">
        <v>7</v>
      </c>
      <c r="D4108" s="347">
        <v>9088.19</v>
      </c>
    </row>
    <row r="4109" spans="1:4" s="326" customFormat="1" ht="15.6" customHeight="1" x14ac:dyDescent="0.25">
      <c r="A4109" s="344" t="s">
        <v>37739</v>
      </c>
      <c r="B4109" s="345" t="s">
        <v>37740</v>
      </c>
      <c r="C4109" s="346" t="s">
        <v>7</v>
      </c>
      <c r="D4109" s="347">
        <v>405.77</v>
      </c>
    </row>
    <row r="4110" spans="1:4" s="326" customFormat="1" ht="15.6" customHeight="1" x14ac:dyDescent="0.25">
      <c r="A4110" s="344" t="s">
        <v>37741</v>
      </c>
      <c r="B4110" s="345" t="s">
        <v>37742</v>
      </c>
      <c r="C4110" s="346" t="s">
        <v>7</v>
      </c>
      <c r="D4110" s="347">
        <v>4324.68</v>
      </c>
    </row>
    <row r="4111" spans="1:4" s="326" customFormat="1" ht="15.6" customHeight="1" x14ac:dyDescent="0.25">
      <c r="A4111" s="344" t="s">
        <v>37743</v>
      </c>
      <c r="B4111" s="345" t="s">
        <v>37744</v>
      </c>
      <c r="C4111" s="346" t="s">
        <v>8</v>
      </c>
      <c r="D4111" s="347">
        <v>18.41</v>
      </c>
    </row>
    <row r="4112" spans="1:4" s="326" customFormat="1" ht="15.6" customHeight="1" x14ac:dyDescent="0.25">
      <c r="A4112" s="344" t="s">
        <v>37745</v>
      </c>
      <c r="B4112" s="345" t="s">
        <v>37746</v>
      </c>
      <c r="C4112" s="346" t="s">
        <v>8</v>
      </c>
      <c r="D4112" s="347">
        <v>14.66</v>
      </c>
    </row>
    <row r="4113" spans="1:4" s="326" customFormat="1" ht="15.6" customHeight="1" x14ac:dyDescent="0.25">
      <c r="A4113" s="344" t="s">
        <v>37747</v>
      </c>
      <c r="B4113" s="345" t="s">
        <v>37748</v>
      </c>
      <c r="C4113" s="346" t="s">
        <v>8</v>
      </c>
      <c r="D4113" s="347">
        <v>18.760000000000002</v>
      </c>
    </row>
    <row r="4114" spans="1:4" s="326" customFormat="1" ht="15.6" customHeight="1" x14ac:dyDescent="0.25">
      <c r="A4114" s="344" t="s">
        <v>37749</v>
      </c>
      <c r="B4114" s="345" t="s">
        <v>37750</v>
      </c>
      <c r="C4114" s="346" t="s">
        <v>8</v>
      </c>
      <c r="D4114" s="347">
        <v>16.21</v>
      </c>
    </row>
    <row r="4115" spans="1:4" s="326" customFormat="1" ht="15.6" customHeight="1" x14ac:dyDescent="0.25">
      <c r="A4115" s="344" t="s">
        <v>37751</v>
      </c>
      <c r="B4115" s="345" t="s">
        <v>37752</v>
      </c>
      <c r="C4115" s="346" t="s">
        <v>8</v>
      </c>
      <c r="D4115" s="347">
        <v>22.45</v>
      </c>
    </row>
    <row r="4116" spans="1:4" s="326" customFormat="1" ht="15.6" customHeight="1" x14ac:dyDescent="0.25">
      <c r="A4116" s="344" t="s">
        <v>37753</v>
      </c>
      <c r="B4116" s="345" t="s">
        <v>37754</v>
      </c>
      <c r="C4116" s="346" t="s">
        <v>8</v>
      </c>
      <c r="D4116" s="347">
        <v>12.02</v>
      </c>
    </row>
    <row r="4117" spans="1:4" s="326" customFormat="1" ht="15.6" customHeight="1" x14ac:dyDescent="0.25">
      <c r="A4117" s="344" t="s">
        <v>37755</v>
      </c>
      <c r="B4117" s="345" t="s">
        <v>37756</v>
      </c>
      <c r="C4117" s="346" t="s">
        <v>8</v>
      </c>
      <c r="D4117" s="347">
        <v>219.06</v>
      </c>
    </row>
    <row r="4118" spans="1:4" s="326" customFormat="1" ht="15.6" customHeight="1" x14ac:dyDescent="0.25">
      <c r="A4118" s="344" t="s">
        <v>37757</v>
      </c>
      <c r="B4118" s="345" t="s">
        <v>37758</v>
      </c>
      <c r="C4118" s="346"/>
      <c r="D4118" s="347"/>
    </row>
    <row r="4119" spans="1:4" s="326" customFormat="1" ht="15.6" customHeight="1" x14ac:dyDescent="0.25">
      <c r="A4119" s="344" t="s">
        <v>37759</v>
      </c>
      <c r="B4119" s="345" t="s">
        <v>37760</v>
      </c>
      <c r="C4119" s="346" t="s">
        <v>8</v>
      </c>
      <c r="D4119" s="347">
        <v>60.68</v>
      </c>
    </row>
    <row r="4120" spans="1:4" s="326" customFormat="1" ht="15.6" customHeight="1" x14ac:dyDescent="0.25">
      <c r="A4120" s="344" t="s">
        <v>37761</v>
      </c>
      <c r="B4120" s="345" t="s">
        <v>37762</v>
      </c>
      <c r="C4120" s="346"/>
      <c r="D4120" s="347"/>
    </row>
    <row r="4121" spans="1:4" s="326" customFormat="1" ht="15.6" customHeight="1" x14ac:dyDescent="0.25">
      <c r="A4121" s="344" t="s">
        <v>37763</v>
      </c>
      <c r="B4121" s="345" t="s">
        <v>37764</v>
      </c>
      <c r="C4121" s="346" t="s">
        <v>8</v>
      </c>
      <c r="D4121" s="347">
        <v>94.02</v>
      </c>
    </row>
    <row r="4122" spans="1:4" s="326" customFormat="1" ht="15.6" customHeight="1" x14ac:dyDescent="0.25">
      <c r="A4122" s="344" t="s">
        <v>37765</v>
      </c>
      <c r="B4122" s="345" t="s">
        <v>37766</v>
      </c>
      <c r="C4122" s="346" t="s">
        <v>8</v>
      </c>
      <c r="D4122" s="347">
        <v>33.4</v>
      </c>
    </row>
    <row r="4123" spans="1:4" s="326" customFormat="1" ht="15.6" customHeight="1" x14ac:dyDescent="0.25">
      <c r="A4123" s="344" t="s">
        <v>37767</v>
      </c>
      <c r="B4123" s="345" t="s">
        <v>37768</v>
      </c>
      <c r="C4123" s="346" t="s">
        <v>7</v>
      </c>
      <c r="D4123" s="347">
        <v>67.569999999999993</v>
      </c>
    </row>
    <row r="4124" spans="1:4" s="326" customFormat="1" ht="15.6" customHeight="1" x14ac:dyDescent="0.25">
      <c r="A4124" s="344" t="s">
        <v>37769</v>
      </c>
      <c r="B4124" s="345" t="s">
        <v>37770</v>
      </c>
      <c r="C4124" s="346" t="s">
        <v>16</v>
      </c>
      <c r="D4124" s="347">
        <v>26.24</v>
      </c>
    </row>
    <row r="4125" spans="1:4" s="326" customFormat="1" ht="15.6" customHeight="1" x14ac:dyDescent="0.25">
      <c r="A4125" s="344" t="s">
        <v>37771</v>
      </c>
      <c r="B4125" s="345" t="s">
        <v>37772</v>
      </c>
      <c r="C4125" s="346"/>
      <c r="D4125" s="347"/>
    </row>
    <row r="4126" spans="1:4" s="326" customFormat="1" ht="15.6" customHeight="1" x14ac:dyDescent="0.25">
      <c r="A4126" s="344" t="s">
        <v>37773</v>
      </c>
      <c r="B4126" s="345" t="s">
        <v>37774</v>
      </c>
      <c r="C4126" s="346"/>
      <c r="D4126" s="347"/>
    </row>
    <row r="4127" spans="1:4" s="326" customFormat="1" ht="15.6" customHeight="1" x14ac:dyDescent="0.25">
      <c r="A4127" s="344" t="s">
        <v>37775</v>
      </c>
      <c r="B4127" s="345" t="s">
        <v>37776</v>
      </c>
      <c r="C4127" s="346" t="s">
        <v>8</v>
      </c>
      <c r="D4127" s="347">
        <v>709.31</v>
      </c>
    </row>
    <row r="4128" spans="1:4" s="326" customFormat="1" ht="15.6" customHeight="1" x14ac:dyDescent="0.25">
      <c r="A4128" s="349"/>
      <c r="B4128" s="350"/>
      <c r="C4128" s="351"/>
      <c r="D4128" s="352"/>
    </row>
    <row r="4129" spans="1:4" s="326" customFormat="1" ht="15.6" customHeight="1" x14ac:dyDescent="0.25">
      <c r="A4129" s="349"/>
      <c r="B4129" s="350"/>
      <c r="C4129" s="351"/>
      <c r="D4129" s="352"/>
    </row>
    <row r="4130" spans="1:4" s="326" customFormat="1" ht="15.6" customHeight="1" x14ac:dyDescent="0.25">
      <c r="A4130" s="353"/>
      <c r="B4130" s="354"/>
      <c r="C4130" s="355"/>
      <c r="D4130" s="356" t="s">
        <v>29527</v>
      </c>
    </row>
    <row r="4131" spans="1:4" s="326" customFormat="1" ht="15.6" customHeight="1" x14ac:dyDescent="0.25">
      <c r="A4131" s="353"/>
      <c r="B4131" s="357"/>
      <c r="C4131" s="358" t="s">
        <v>37777</v>
      </c>
      <c r="D4131" s="359" t="s">
        <v>29528</v>
      </c>
    </row>
    <row r="4132" spans="1:4" s="326" customFormat="1" ht="15.6" customHeight="1" x14ac:dyDescent="0.25">
      <c r="A4132" s="353"/>
      <c r="B4132" s="357"/>
      <c r="C4132" s="360"/>
      <c r="D4132" s="361"/>
    </row>
    <row r="4133" spans="1:4" s="326" customFormat="1" ht="15.6" customHeight="1" x14ac:dyDescent="0.25">
      <c r="A4133" s="362" t="s">
        <v>29530</v>
      </c>
      <c r="B4133" s="363" t="s">
        <v>37778</v>
      </c>
      <c r="C4133" s="362" t="s">
        <v>18729</v>
      </c>
      <c r="D4133" s="364" t="s">
        <v>37779</v>
      </c>
    </row>
    <row r="4134" spans="1:4" s="326" customFormat="1" ht="15.6" customHeight="1" x14ac:dyDescent="0.25">
      <c r="A4134" s="365" t="s">
        <v>37780</v>
      </c>
      <c r="B4134" s="366" t="s">
        <v>37781</v>
      </c>
      <c r="C4134" s="342" t="s">
        <v>8</v>
      </c>
      <c r="D4134" s="367">
        <v>2.3199999999999998</v>
      </c>
    </row>
    <row r="4135" spans="1:4" s="326" customFormat="1" ht="15.6" customHeight="1" x14ac:dyDescent="0.25">
      <c r="A4135" s="368" t="s">
        <v>37782</v>
      </c>
      <c r="B4135" s="369" t="s">
        <v>37783</v>
      </c>
      <c r="C4135" s="346" t="s">
        <v>8</v>
      </c>
      <c r="D4135" s="370">
        <v>8.1300000000000008</v>
      </c>
    </row>
    <row r="4136" spans="1:4" s="326" customFormat="1" ht="15.6" customHeight="1" x14ac:dyDescent="0.25">
      <c r="A4136" s="368" t="s">
        <v>37784</v>
      </c>
      <c r="B4136" s="369" t="s">
        <v>30987</v>
      </c>
      <c r="C4136" s="346" t="s">
        <v>29588</v>
      </c>
      <c r="D4136" s="370">
        <v>22277.48</v>
      </c>
    </row>
    <row r="4137" spans="1:4" s="326" customFormat="1" ht="15.6" customHeight="1" x14ac:dyDescent="0.25">
      <c r="A4137" s="368" t="s">
        <v>37785</v>
      </c>
      <c r="B4137" s="369" t="s">
        <v>30661</v>
      </c>
      <c r="C4137" s="346" t="s">
        <v>29588</v>
      </c>
      <c r="D4137" s="370">
        <v>12855.68</v>
      </c>
    </row>
    <row r="4138" spans="1:4" s="326" customFormat="1" ht="15.6" customHeight="1" x14ac:dyDescent="0.25">
      <c r="A4138" s="368" t="s">
        <v>37786</v>
      </c>
      <c r="B4138" s="369" t="s">
        <v>37787</v>
      </c>
      <c r="C4138" s="346" t="s">
        <v>30664</v>
      </c>
      <c r="D4138" s="370">
        <v>732.36</v>
      </c>
    </row>
    <row r="4139" spans="1:4" s="326" customFormat="1" ht="15.6" customHeight="1" x14ac:dyDescent="0.25">
      <c r="A4139" s="368" t="s">
        <v>37788</v>
      </c>
      <c r="B4139" s="369" t="s">
        <v>37789</v>
      </c>
      <c r="C4139" s="346" t="s">
        <v>8</v>
      </c>
      <c r="D4139" s="370">
        <v>446.29</v>
      </c>
    </row>
    <row r="4140" spans="1:4" s="326" customFormat="1" ht="15.6" customHeight="1" x14ac:dyDescent="0.25">
      <c r="A4140" s="368" t="s">
        <v>37790</v>
      </c>
      <c r="B4140" s="369" t="s">
        <v>30484</v>
      </c>
      <c r="C4140" s="346" t="s">
        <v>18</v>
      </c>
      <c r="D4140" s="370">
        <v>38.4</v>
      </c>
    </row>
    <row r="4141" spans="1:4" s="326" customFormat="1" ht="15.6" customHeight="1" x14ac:dyDescent="0.25">
      <c r="A4141" s="368" t="s">
        <v>37791</v>
      </c>
      <c r="B4141" s="369" t="s">
        <v>30486</v>
      </c>
      <c r="C4141" s="346" t="s">
        <v>10</v>
      </c>
      <c r="D4141" s="370">
        <v>29.4</v>
      </c>
    </row>
    <row r="4142" spans="1:4" s="326" customFormat="1" ht="15.6" customHeight="1" x14ac:dyDescent="0.25">
      <c r="A4142" s="368" t="s">
        <v>37792</v>
      </c>
      <c r="B4142" s="369" t="s">
        <v>37793</v>
      </c>
      <c r="C4142" s="346" t="s">
        <v>18</v>
      </c>
      <c r="D4142" s="370">
        <v>751.33</v>
      </c>
    </row>
    <row r="4143" spans="1:4" s="326" customFormat="1" ht="15.6" customHeight="1" x14ac:dyDescent="0.25">
      <c r="A4143" s="368" t="s">
        <v>37794</v>
      </c>
      <c r="B4143" s="369" t="s">
        <v>37795</v>
      </c>
      <c r="C4143" s="346" t="s">
        <v>10</v>
      </c>
      <c r="D4143" s="370">
        <v>93.74</v>
      </c>
    </row>
    <row r="4144" spans="1:4" s="326" customFormat="1" ht="15.6" customHeight="1" x14ac:dyDescent="0.25">
      <c r="A4144" s="368" t="s">
        <v>37796</v>
      </c>
      <c r="B4144" s="369" t="s">
        <v>37797</v>
      </c>
      <c r="C4144" s="346" t="s">
        <v>10</v>
      </c>
      <c r="D4144" s="370">
        <v>106.8</v>
      </c>
    </row>
    <row r="4145" spans="1:4" s="326" customFormat="1" ht="15.6" customHeight="1" x14ac:dyDescent="0.25">
      <c r="A4145" s="368" t="s">
        <v>37798</v>
      </c>
      <c r="B4145" s="369" t="s">
        <v>37799</v>
      </c>
      <c r="C4145" s="346" t="s">
        <v>18</v>
      </c>
      <c r="D4145" s="370">
        <v>197.37</v>
      </c>
    </row>
    <row r="4146" spans="1:4" s="326" customFormat="1" ht="15.6" customHeight="1" x14ac:dyDescent="0.25">
      <c r="A4146" s="368" t="s">
        <v>37800</v>
      </c>
      <c r="B4146" s="369" t="s">
        <v>37801</v>
      </c>
      <c r="C4146" s="346" t="s">
        <v>10</v>
      </c>
      <c r="D4146" s="370">
        <v>112.44</v>
      </c>
    </row>
    <row r="4147" spans="1:4" s="326" customFormat="1" ht="15.6" customHeight="1" x14ac:dyDescent="0.25">
      <c r="A4147" s="368" t="s">
        <v>37802</v>
      </c>
      <c r="B4147" s="369" t="s">
        <v>37803</v>
      </c>
      <c r="C4147" s="346" t="s">
        <v>10</v>
      </c>
      <c r="D4147" s="370">
        <v>105.61</v>
      </c>
    </row>
    <row r="4148" spans="1:4" s="326" customFormat="1" ht="15.6" customHeight="1" x14ac:dyDescent="0.25">
      <c r="A4148" s="368" t="s">
        <v>37804</v>
      </c>
      <c r="B4148" s="369" t="s">
        <v>37073</v>
      </c>
      <c r="C4148" s="346" t="s">
        <v>29924</v>
      </c>
      <c r="D4148" s="370">
        <v>100.24</v>
      </c>
    </row>
    <row r="4149" spans="1:4" s="326" customFormat="1" ht="15.6" customHeight="1" x14ac:dyDescent="0.25">
      <c r="A4149" s="368" t="s">
        <v>37805</v>
      </c>
      <c r="B4149" s="369" t="s">
        <v>37806</v>
      </c>
      <c r="C4149" s="346" t="s">
        <v>37807</v>
      </c>
      <c r="D4149" s="370">
        <v>19.670000000000002</v>
      </c>
    </row>
    <row r="4150" spans="1:4" s="326" customFormat="1" ht="15.6" customHeight="1" x14ac:dyDescent="0.25">
      <c r="A4150" s="368" t="s">
        <v>37808</v>
      </c>
      <c r="B4150" s="369" t="s">
        <v>37809</v>
      </c>
      <c r="C4150" s="346" t="s">
        <v>8</v>
      </c>
      <c r="D4150" s="370">
        <v>149411.25</v>
      </c>
    </row>
    <row r="4151" spans="1:4" s="326" customFormat="1" ht="15.6" customHeight="1" x14ac:dyDescent="0.25">
      <c r="A4151" s="368" t="s">
        <v>37810</v>
      </c>
      <c r="B4151" s="369" t="s">
        <v>37811</v>
      </c>
      <c r="C4151" s="346" t="s">
        <v>4</v>
      </c>
      <c r="D4151" s="370">
        <v>2.7</v>
      </c>
    </row>
    <row r="4152" spans="1:4" s="326" customFormat="1" ht="15.6" customHeight="1" x14ac:dyDescent="0.25">
      <c r="A4152" s="368" t="s">
        <v>37812</v>
      </c>
      <c r="B4152" s="369" t="s">
        <v>37813</v>
      </c>
      <c r="C4152" s="346" t="s">
        <v>4</v>
      </c>
      <c r="D4152" s="370">
        <v>1.5</v>
      </c>
    </row>
    <row r="4153" spans="1:4" s="326" customFormat="1" ht="15.6" customHeight="1" x14ac:dyDescent="0.25">
      <c r="A4153" s="368" t="s">
        <v>37814</v>
      </c>
      <c r="B4153" s="369" t="s">
        <v>37815</v>
      </c>
      <c r="C4153" s="346" t="s">
        <v>29872</v>
      </c>
      <c r="D4153" s="370">
        <v>2168.96</v>
      </c>
    </row>
    <row r="4154" spans="1:4" s="326" customFormat="1" ht="15.6" customHeight="1" x14ac:dyDescent="0.25">
      <c r="A4154" s="368" t="s">
        <v>37816</v>
      </c>
      <c r="B4154" s="369" t="s">
        <v>37817</v>
      </c>
      <c r="C4154" s="346" t="s">
        <v>4</v>
      </c>
      <c r="D4154" s="370">
        <v>72.33</v>
      </c>
    </row>
    <row r="4155" spans="1:4" s="326" customFormat="1" ht="15.6" customHeight="1" x14ac:dyDescent="0.25">
      <c r="A4155" s="368" t="s">
        <v>37818</v>
      </c>
      <c r="B4155" s="369" t="s">
        <v>37819</v>
      </c>
      <c r="C4155" s="346" t="s">
        <v>29872</v>
      </c>
      <c r="D4155" s="370">
        <v>10541.64</v>
      </c>
    </row>
    <row r="4156" spans="1:4" s="326" customFormat="1" ht="15.6" customHeight="1" x14ac:dyDescent="0.25">
      <c r="A4156" s="368" t="s">
        <v>37820</v>
      </c>
      <c r="B4156" s="369" t="s">
        <v>37821</v>
      </c>
      <c r="C4156" s="346" t="s">
        <v>29872</v>
      </c>
      <c r="D4156" s="370">
        <v>21605.52</v>
      </c>
    </row>
    <row r="4157" spans="1:4" s="326" customFormat="1" ht="15.6" customHeight="1" x14ac:dyDescent="0.25">
      <c r="A4157" s="368" t="s">
        <v>37822</v>
      </c>
      <c r="B4157" s="369" t="s">
        <v>37823</v>
      </c>
      <c r="C4157" s="346" t="s">
        <v>10</v>
      </c>
      <c r="D4157" s="370">
        <v>30.38</v>
      </c>
    </row>
    <row r="4158" spans="1:4" s="326" customFormat="1" ht="15.6" customHeight="1" x14ac:dyDescent="0.25">
      <c r="A4158" s="368" t="s">
        <v>37824</v>
      </c>
      <c r="B4158" s="369" t="s">
        <v>37825</v>
      </c>
      <c r="C4158" s="346" t="s">
        <v>5</v>
      </c>
      <c r="D4158" s="370">
        <v>19.559999999999999</v>
      </c>
    </row>
    <row r="4159" spans="1:4" s="326" customFormat="1" ht="15.6" customHeight="1" x14ac:dyDescent="0.25">
      <c r="A4159" s="368" t="s">
        <v>37826</v>
      </c>
      <c r="B4159" s="369" t="s">
        <v>37827</v>
      </c>
      <c r="C4159" s="346" t="s">
        <v>8</v>
      </c>
      <c r="D4159" s="370">
        <v>1023.75</v>
      </c>
    </row>
    <row r="4160" spans="1:4" s="326" customFormat="1" ht="15.6" customHeight="1" x14ac:dyDescent="0.25">
      <c r="A4160" s="368" t="s">
        <v>37828</v>
      </c>
      <c r="B4160" s="369" t="s">
        <v>37829</v>
      </c>
      <c r="C4160" s="346" t="s">
        <v>8</v>
      </c>
      <c r="D4160" s="370">
        <v>337.31</v>
      </c>
    </row>
    <row r="4161" spans="1:4" s="326" customFormat="1" ht="15.6" customHeight="1" x14ac:dyDescent="0.25">
      <c r="A4161" s="368" t="s">
        <v>37830</v>
      </c>
      <c r="B4161" s="369" t="s">
        <v>29644</v>
      </c>
      <c r="C4161" s="346" t="s">
        <v>29588</v>
      </c>
      <c r="D4161" s="370">
        <v>6455.09</v>
      </c>
    </row>
    <row r="4162" spans="1:4" s="326" customFormat="1" ht="15.6" customHeight="1" x14ac:dyDescent="0.25">
      <c r="A4162" s="368" t="s">
        <v>37831</v>
      </c>
      <c r="B4162" s="369" t="s">
        <v>37832</v>
      </c>
      <c r="C4162" s="346" t="s">
        <v>29588</v>
      </c>
      <c r="D4162" s="370">
        <v>1183.9100000000001</v>
      </c>
    </row>
    <row r="4163" spans="1:4" s="326" customFormat="1" ht="15.6" customHeight="1" x14ac:dyDescent="0.25">
      <c r="A4163" s="368" t="s">
        <v>37833</v>
      </c>
      <c r="B4163" s="369" t="s">
        <v>29642</v>
      </c>
      <c r="C4163" s="346" t="s">
        <v>29588</v>
      </c>
      <c r="D4163" s="370">
        <v>1238.33</v>
      </c>
    </row>
    <row r="4164" spans="1:4" s="326" customFormat="1" ht="15.6" customHeight="1" x14ac:dyDescent="0.25">
      <c r="A4164" s="368" t="s">
        <v>37834</v>
      </c>
      <c r="B4164" s="369" t="s">
        <v>37835</v>
      </c>
      <c r="C4164" s="346" t="s">
        <v>14</v>
      </c>
      <c r="D4164" s="370">
        <v>87.39</v>
      </c>
    </row>
    <row r="4165" spans="1:4" s="326" customFormat="1" ht="15.6" customHeight="1" x14ac:dyDescent="0.25">
      <c r="A4165" s="368" t="s">
        <v>37836</v>
      </c>
      <c r="B4165" s="369" t="s">
        <v>37837</v>
      </c>
      <c r="C4165" s="346" t="s">
        <v>14</v>
      </c>
      <c r="D4165" s="370">
        <v>375.11</v>
      </c>
    </row>
    <row r="4166" spans="1:4" s="326" customFormat="1" ht="15.6" customHeight="1" x14ac:dyDescent="0.25">
      <c r="A4166" s="368" t="s">
        <v>37838</v>
      </c>
      <c r="B4166" s="369" t="s">
        <v>37839</v>
      </c>
      <c r="C4166" s="346" t="s">
        <v>14</v>
      </c>
      <c r="D4166" s="370">
        <v>609.46</v>
      </c>
    </row>
    <row r="4167" spans="1:4" s="326" customFormat="1" ht="15.6" customHeight="1" x14ac:dyDescent="0.25">
      <c r="A4167" s="368" t="s">
        <v>37840</v>
      </c>
      <c r="B4167" s="369" t="s">
        <v>37841</v>
      </c>
      <c r="C4167" s="346" t="s">
        <v>14</v>
      </c>
      <c r="D4167" s="370">
        <v>92.89</v>
      </c>
    </row>
    <row r="4168" spans="1:4" s="326" customFormat="1" ht="15.6" customHeight="1" x14ac:dyDescent="0.25">
      <c r="A4168" s="368" t="s">
        <v>37842</v>
      </c>
      <c r="B4168" s="369" t="s">
        <v>37843</v>
      </c>
      <c r="C4168" s="346" t="s">
        <v>14</v>
      </c>
      <c r="D4168" s="370">
        <v>92.05</v>
      </c>
    </row>
    <row r="4169" spans="1:4" s="326" customFormat="1" ht="15.6" customHeight="1" x14ac:dyDescent="0.25">
      <c r="A4169" s="368" t="s">
        <v>37844</v>
      </c>
      <c r="B4169" s="369" t="s">
        <v>30879</v>
      </c>
      <c r="C4169" s="346" t="s">
        <v>29588</v>
      </c>
      <c r="D4169" s="370">
        <v>26339.84</v>
      </c>
    </row>
    <row r="4170" spans="1:4" s="326" customFormat="1" ht="15.6" customHeight="1" x14ac:dyDescent="0.25">
      <c r="A4170" s="368" t="s">
        <v>37845</v>
      </c>
      <c r="B4170" s="369" t="s">
        <v>30881</v>
      </c>
      <c r="C4170" s="346" t="s">
        <v>14</v>
      </c>
      <c r="D4170" s="370">
        <v>74.09</v>
      </c>
    </row>
    <row r="4171" spans="1:4" s="326" customFormat="1" ht="15.6" customHeight="1" x14ac:dyDescent="0.25">
      <c r="A4171" s="368" t="s">
        <v>37846</v>
      </c>
      <c r="B4171" s="369" t="s">
        <v>37847</v>
      </c>
      <c r="C4171" s="346" t="s">
        <v>14</v>
      </c>
      <c r="D4171" s="370">
        <v>96.55</v>
      </c>
    </row>
    <row r="4172" spans="1:4" s="326" customFormat="1" ht="15.6" customHeight="1" x14ac:dyDescent="0.25">
      <c r="A4172" s="368" t="s">
        <v>37848</v>
      </c>
      <c r="B4172" s="369" t="s">
        <v>30883</v>
      </c>
      <c r="C4172" s="346" t="s">
        <v>14</v>
      </c>
      <c r="D4172" s="370">
        <v>82.04</v>
      </c>
    </row>
    <row r="4173" spans="1:4" s="326" customFormat="1" ht="15.6" customHeight="1" x14ac:dyDescent="0.25">
      <c r="A4173" s="368" t="s">
        <v>37849</v>
      </c>
      <c r="B4173" s="369" t="s">
        <v>37850</v>
      </c>
      <c r="C4173" s="346" t="s">
        <v>14</v>
      </c>
      <c r="D4173" s="370">
        <v>100.51</v>
      </c>
    </row>
    <row r="4174" spans="1:4" s="326" customFormat="1" ht="15.6" customHeight="1" x14ac:dyDescent="0.25">
      <c r="A4174" s="368" t="s">
        <v>37851</v>
      </c>
      <c r="B4174" s="369" t="s">
        <v>30885</v>
      </c>
      <c r="C4174" s="346" t="s">
        <v>14</v>
      </c>
      <c r="D4174" s="370">
        <v>93.78</v>
      </c>
    </row>
    <row r="4175" spans="1:4" s="326" customFormat="1" ht="15.6" customHeight="1" x14ac:dyDescent="0.25">
      <c r="A4175" s="368" t="s">
        <v>37852</v>
      </c>
      <c r="B4175" s="369" t="s">
        <v>37853</v>
      </c>
      <c r="C4175" s="346" t="s">
        <v>14</v>
      </c>
      <c r="D4175" s="370">
        <v>100.51</v>
      </c>
    </row>
    <row r="4176" spans="1:4" s="326" customFormat="1" ht="15.6" customHeight="1" x14ac:dyDescent="0.25">
      <c r="A4176" s="368" t="s">
        <v>37854</v>
      </c>
      <c r="B4176" s="369" t="s">
        <v>30887</v>
      </c>
      <c r="C4176" s="346" t="s">
        <v>14</v>
      </c>
      <c r="D4176" s="370">
        <v>112.64</v>
      </c>
    </row>
    <row r="4177" spans="1:4" s="326" customFormat="1" ht="15.6" customHeight="1" x14ac:dyDescent="0.25">
      <c r="A4177" s="368" t="s">
        <v>37855</v>
      </c>
      <c r="B4177" s="369" t="s">
        <v>37856</v>
      </c>
      <c r="C4177" s="346" t="s">
        <v>14</v>
      </c>
      <c r="D4177" s="370">
        <v>100.51</v>
      </c>
    </row>
    <row r="4178" spans="1:4" s="326" customFormat="1" ht="15.6" customHeight="1" x14ac:dyDescent="0.25">
      <c r="A4178" s="368" t="s">
        <v>37857</v>
      </c>
      <c r="B4178" s="369" t="s">
        <v>30889</v>
      </c>
      <c r="C4178" s="346" t="s">
        <v>14</v>
      </c>
      <c r="D4178" s="370">
        <v>184.86</v>
      </c>
    </row>
    <row r="4179" spans="1:4" s="326" customFormat="1" ht="15.6" customHeight="1" x14ac:dyDescent="0.25">
      <c r="A4179" s="368" t="s">
        <v>37858</v>
      </c>
      <c r="B4179" s="369" t="s">
        <v>37859</v>
      </c>
      <c r="C4179" s="346" t="s">
        <v>14</v>
      </c>
      <c r="D4179" s="370">
        <v>104.1</v>
      </c>
    </row>
    <row r="4180" spans="1:4" s="326" customFormat="1" ht="15.6" customHeight="1" x14ac:dyDescent="0.25">
      <c r="A4180" s="368" t="s">
        <v>37860</v>
      </c>
      <c r="B4180" s="369" t="s">
        <v>30893</v>
      </c>
      <c r="C4180" s="346" t="s">
        <v>29588</v>
      </c>
      <c r="D4180" s="370">
        <v>2253.6</v>
      </c>
    </row>
    <row r="4181" spans="1:4" s="326" customFormat="1" ht="15.6" customHeight="1" x14ac:dyDescent="0.25">
      <c r="A4181" s="368" t="s">
        <v>37861</v>
      </c>
      <c r="B4181" s="369" t="s">
        <v>30905</v>
      </c>
      <c r="C4181" s="346" t="s">
        <v>29588</v>
      </c>
      <c r="D4181" s="370">
        <v>2501.04</v>
      </c>
    </row>
    <row r="4182" spans="1:4" s="326" customFormat="1" ht="15.6" customHeight="1" x14ac:dyDescent="0.25">
      <c r="A4182" s="368" t="s">
        <v>37862</v>
      </c>
      <c r="B4182" s="369" t="s">
        <v>30917</v>
      </c>
      <c r="C4182" s="346" t="s">
        <v>29588</v>
      </c>
      <c r="D4182" s="370">
        <v>21815.200000000001</v>
      </c>
    </row>
    <row r="4183" spans="1:4" s="326" customFormat="1" ht="15.6" customHeight="1" x14ac:dyDescent="0.25">
      <c r="A4183" s="368" t="s">
        <v>37863</v>
      </c>
      <c r="B4183" s="369" t="s">
        <v>30955</v>
      </c>
      <c r="C4183" s="346" t="s">
        <v>29588</v>
      </c>
      <c r="D4183" s="370">
        <v>1947.08</v>
      </c>
    </row>
    <row r="4184" spans="1:4" s="326" customFormat="1" ht="15.6" customHeight="1" x14ac:dyDescent="0.25">
      <c r="A4184" s="368" t="s">
        <v>37864</v>
      </c>
      <c r="B4184" s="369" t="s">
        <v>30907</v>
      </c>
      <c r="C4184" s="346" t="s">
        <v>14</v>
      </c>
      <c r="D4184" s="370">
        <v>40.380000000000003</v>
      </c>
    </row>
    <row r="4185" spans="1:4" s="326" customFormat="1" ht="15.6" customHeight="1" x14ac:dyDescent="0.25">
      <c r="A4185" s="368" t="s">
        <v>37865</v>
      </c>
      <c r="B4185" s="369" t="s">
        <v>30909</v>
      </c>
      <c r="C4185" s="346" t="s">
        <v>14</v>
      </c>
      <c r="D4185" s="370">
        <v>46.43</v>
      </c>
    </row>
    <row r="4186" spans="1:4" s="326" customFormat="1" ht="15.6" customHeight="1" x14ac:dyDescent="0.25">
      <c r="A4186" s="368" t="s">
        <v>37866</v>
      </c>
      <c r="B4186" s="369" t="s">
        <v>30911</v>
      </c>
      <c r="C4186" s="346" t="s">
        <v>14</v>
      </c>
      <c r="D4186" s="370">
        <v>54.14</v>
      </c>
    </row>
    <row r="4187" spans="1:4" s="326" customFormat="1" ht="15.6" customHeight="1" x14ac:dyDescent="0.25">
      <c r="A4187" s="368" t="s">
        <v>37867</v>
      </c>
      <c r="B4187" s="369" t="s">
        <v>37868</v>
      </c>
      <c r="C4187" s="346" t="s">
        <v>16</v>
      </c>
      <c r="D4187" s="370">
        <v>19.37</v>
      </c>
    </row>
    <row r="4188" spans="1:4" s="326" customFormat="1" ht="15.6" customHeight="1" x14ac:dyDescent="0.25">
      <c r="A4188" s="368" t="s">
        <v>37869</v>
      </c>
      <c r="B4188" s="369" t="s">
        <v>37870</v>
      </c>
      <c r="C4188" s="346" t="s">
        <v>14</v>
      </c>
      <c r="D4188" s="370">
        <v>33.409999999999997</v>
      </c>
    </row>
    <row r="4189" spans="1:4" s="326" customFormat="1" ht="15.6" customHeight="1" x14ac:dyDescent="0.25">
      <c r="A4189" s="368" t="s">
        <v>37871</v>
      </c>
      <c r="B4189" s="369" t="s">
        <v>37872</v>
      </c>
      <c r="C4189" s="346" t="s">
        <v>14</v>
      </c>
      <c r="D4189" s="370">
        <v>39.770000000000003</v>
      </c>
    </row>
    <row r="4190" spans="1:4" s="326" customFormat="1" ht="15.6" customHeight="1" x14ac:dyDescent="0.25">
      <c r="A4190" s="368" t="s">
        <v>37873</v>
      </c>
      <c r="B4190" s="369" t="s">
        <v>37874</v>
      </c>
      <c r="C4190" s="346" t="s">
        <v>14</v>
      </c>
      <c r="D4190" s="370">
        <v>58.58</v>
      </c>
    </row>
    <row r="4191" spans="1:4" s="326" customFormat="1" ht="15.6" customHeight="1" x14ac:dyDescent="0.25">
      <c r="A4191" s="368" t="s">
        <v>37875</v>
      </c>
      <c r="B4191" s="369" t="s">
        <v>30967</v>
      </c>
      <c r="C4191" s="346" t="s">
        <v>29588</v>
      </c>
      <c r="D4191" s="370">
        <v>34574.31</v>
      </c>
    </row>
    <row r="4192" spans="1:4" s="326" customFormat="1" ht="15.6" customHeight="1" x14ac:dyDescent="0.25">
      <c r="A4192" s="368" t="s">
        <v>37876</v>
      </c>
      <c r="B4192" s="369" t="s">
        <v>30973</v>
      </c>
      <c r="C4192" s="346" t="s">
        <v>14</v>
      </c>
      <c r="D4192" s="370">
        <v>52.91</v>
      </c>
    </row>
    <row r="4193" spans="1:4" s="326" customFormat="1" ht="15.6" customHeight="1" x14ac:dyDescent="0.25">
      <c r="A4193" s="368" t="s">
        <v>37877</v>
      </c>
      <c r="B4193" s="369" t="s">
        <v>30979</v>
      </c>
      <c r="C4193" s="346" t="s">
        <v>14</v>
      </c>
      <c r="D4193" s="370">
        <v>85.88</v>
      </c>
    </row>
    <row r="4194" spans="1:4" s="326" customFormat="1" ht="15.6" customHeight="1" x14ac:dyDescent="0.25">
      <c r="A4194" s="368" t="s">
        <v>37878</v>
      </c>
      <c r="B4194" s="369" t="s">
        <v>30971</v>
      </c>
      <c r="C4194" s="346" t="s">
        <v>14</v>
      </c>
      <c r="D4194" s="370">
        <v>45.3</v>
      </c>
    </row>
    <row r="4195" spans="1:4" s="326" customFormat="1" ht="15.6" customHeight="1" x14ac:dyDescent="0.25">
      <c r="A4195" s="368" t="s">
        <v>37879</v>
      </c>
      <c r="B4195" s="369" t="s">
        <v>30895</v>
      </c>
      <c r="C4195" s="346" t="s">
        <v>14</v>
      </c>
      <c r="D4195" s="370">
        <v>16.13</v>
      </c>
    </row>
    <row r="4196" spans="1:4" s="326" customFormat="1" ht="15.6" customHeight="1" x14ac:dyDescent="0.25">
      <c r="A4196" s="368" t="s">
        <v>37880</v>
      </c>
      <c r="B4196" s="369" t="s">
        <v>30897</v>
      </c>
      <c r="C4196" s="346" t="s">
        <v>14</v>
      </c>
      <c r="D4196" s="370">
        <v>17.97</v>
      </c>
    </row>
    <row r="4197" spans="1:4" s="326" customFormat="1" ht="15.6" customHeight="1" x14ac:dyDescent="0.25">
      <c r="A4197" s="368" t="s">
        <v>37881</v>
      </c>
      <c r="B4197" s="369" t="s">
        <v>30899</v>
      </c>
      <c r="C4197" s="346" t="s">
        <v>14</v>
      </c>
      <c r="D4197" s="370">
        <v>22.06</v>
      </c>
    </row>
    <row r="4198" spans="1:4" s="326" customFormat="1" ht="15.6" customHeight="1" x14ac:dyDescent="0.25">
      <c r="A4198" s="368" t="s">
        <v>37882</v>
      </c>
      <c r="B4198" s="369" t="s">
        <v>30901</v>
      </c>
      <c r="C4198" s="346" t="s">
        <v>14</v>
      </c>
      <c r="D4198" s="370">
        <v>25.19</v>
      </c>
    </row>
    <row r="4199" spans="1:4" s="326" customFormat="1" ht="15.6" customHeight="1" x14ac:dyDescent="0.25">
      <c r="A4199" s="368" t="s">
        <v>37883</v>
      </c>
      <c r="B4199" s="369" t="s">
        <v>30969</v>
      </c>
      <c r="C4199" s="346" t="s">
        <v>14</v>
      </c>
      <c r="D4199" s="370">
        <v>38.020000000000003</v>
      </c>
    </row>
    <row r="4200" spans="1:4" s="326" customFormat="1" ht="15.6" customHeight="1" x14ac:dyDescent="0.25">
      <c r="A4200" s="368" t="s">
        <v>37884</v>
      </c>
      <c r="B4200" s="369" t="s">
        <v>30975</v>
      </c>
      <c r="C4200" s="346" t="s">
        <v>14</v>
      </c>
      <c r="D4200" s="370">
        <v>59.98</v>
      </c>
    </row>
    <row r="4201" spans="1:4" s="326" customFormat="1" ht="15.6" customHeight="1" x14ac:dyDescent="0.25">
      <c r="A4201" s="368" t="s">
        <v>37885</v>
      </c>
      <c r="B4201" s="369" t="s">
        <v>30977</v>
      </c>
      <c r="C4201" s="346" t="s">
        <v>14</v>
      </c>
      <c r="D4201" s="370">
        <v>71.28</v>
      </c>
    </row>
    <row r="4202" spans="1:4" s="326" customFormat="1" ht="15.6" customHeight="1" x14ac:dyDescent="0.25">
      <c r="A4202" s="368" t="s">
        <v>37886</v>
      </c>
      <c r="B4202" s="369" t="s">
        <v>30983</v>
      </c>
      <c r="C4202" s="346" t="s">
        <v>14</v>
      </c>
      <c r="D4202" s="370">
        <v>124.44</v>
      </c>
    </row>
    <row r="4203" spans="1:4" s="326" customFormat="1" ht="15.6" customHeight="1" x14ac:dyDescent="0.25">
      <c r="A4203" s="368" t="s">
        <v>37887</v>
      </c>
      <c r="B4203" s="369" t="s">
        <v>30913</v>
      </c>
      <c r="C4203" s="346" t="s">
        <v>14</v>
      </c>
      <c r="D4203" s="370">
        <v>81.31</v>
      </c>
    </row>
    <row r="4204" spans="1:4" s="326" customFormat="1" ht="15.6" customHeight="1" x14ac:dyDescent="0.25">
      <c r="A4204" s="368" t="s">
        <v>37888</v>
      </c>
      <c r="B4204" s="369" t="s">
        <v>30981</v>
      </c>
      <c r="C4204" s="346" t="s">
        <v>14</v>
      </c>
      <c r="D4204" s="370">
        <v>104.47</v>
      </c>
    </row>
    <row r="4205" spans="1:4" s="326" customFormat="1" ht="15.6" customHeight="1" x14ac:dyDescent="0.25">
      <c r="A4205" s="368" t="s">
        <v>37889</v>
      </c>
      <c r="B4205" s="369" t="s">
        <v>30939</v>
      </c>
      <c r="C4205" s="346" t="s">
        <v>29588</v>
      </c>
      <c r="D4205" s="370">
        <v>21815.200000000001</v>
      </c>
    </row>
    <row r="4206" spans="1:4" s="326" customFormat="1" ht="15.6" customHeight="1" x14ac:dyDescent="0.25">
      <c r="A4206" s="368" t="s">
        <v>37890</v>
      </c>
      <c r="B4206" s="369" t="s">
        <v>37891</v>
      </c>
      <c r="C4206" s="346" t="s">
        <v>14</v>
      </c>
      <c r="D4206" s="370">
        <v>174.81</v>
      </c>
    </row>
    <row r="4207" spans="1:4" s="326" customFormat="1" ht="15.6" customHeight="1" x14ac:dyDescent="0.25">
      <c r="A4207" s="368" t="s">
        <v>37892</v>
      </c>
      <c r="B4207" s="369" t="s">
        <v>37893</v>
      </c>
      <c r="C4207" s="346" t="s">
        <v>14</v>
      </c>
      <c r="D4207" s="370">
        <v>301.77</v>
      </c>
    </row>
    <row r="4208" spans="1:4" s="326" customFormat="1" ht="15.6" customHeight="1" x14ac:dyDescent="0.25">
      <c r="A4208" s="368" t="s">
        <v>37894</v>
      </c>
      <c r="B4208" s="369" t="s">
        <v>37895</v>
      </c>
      <c r="C4208" s="346" t="s">
        <v>14</v>
      </c>
      <c r="D4208" s="370">
        <v>379.29</v>
      </c>
    </row>
    <row r="4209" spans="1:4" s="326" customFormat="1" ht="15.6" customHeight="1" x14ac:dyDescent="0.25">
      <c r="A4209" s="368" t="s">
        <v>37896</v>
      </c>
      <c r="B4209" s="369" t="s">
        <v>37897</v>
      </c>
      <c r="C4209" s="346" t="s">
        <v>14</v>
      </c>
      <c r="D4209" s="370">
        <v>207.21</v>
      </c>
    </row>
    <row r="4210" spans="1:4" s="326" customFormat="1" ht="15.6" customHeight="1" x14ac:dyDescent="0.25">
      <c r="A4210" s="368" t="s">
        <v>37898</v>
      </c>
      <c r="B4210" s="369" t="s">
        <v>37899</v>
      </c>
      <c r="C4210" s="346" t="s">
        <v>14</v>
      </c>
      <c r="D4210" s="370">
        <v>214.24</v>
      </c>
    </row>
    <row r="4211" spans="1:4" s="326" customFormat="1" ht="15.6" customHeight="1" x14ac:dyDescent="0.25">
      <c r="A4211" s="368" t="s">
        <v>37900</v>
      </c>
      <c r="B4211" s="369" t="s">
        <v>37901</v>
      </c>
      <c r="C4211" s="346" t="s">
        <v>14</v>
      </c>
      <c r="D4211" s="370">
        <v>221.58</v>
      </c>
    </row>
    <row r="4212" spans="1:4" s="326" customFormat="1" ht="15.6" customHeight="1" x14ac:dyDescent="0.25">
      <c r="A4212" s="368" t="s">
        <v>37902</v>
      </c>
      <c r="B4212" s="369" t="s">
        <v>37903</v>
      </c>
      <c r="C4212" s="346" t="s">
        <v>14</v>
      </c>
      <c r="D4212" s="370">
        <v>239.82</v>
      </c>
    </row>
    <row r="4213" spans="1:4" s="326" customFormat="1" ht="15.6" customHeight="1" x14ac:dyDescent="0.25">
      <c r="A4213" s="368" t="s">
        <v>37904</v>
      </c>
      <c r="B4213" s="369" t="s">
        <v>37905</v>
      </c>
      <c r="C4213" s="346" t="s">
        <v>14</v>
      </c>
      <c r="D4213" s="370">
        <v>263.23</v>
      </c>
    </row>
    <row r="4214" spans="1:4" s="326" customFormat="1" ht="15.6" customHeight="1" x14ac:dyDescent="0.25">
      <c r="A4214" s="368" t="s">
        <v>37906</v>
      </c>
      <c r="B4214" s="369" t="s">
        <v>37907</v>
      </c>
      <c r="C4214" s="346" t="s">
        <v>14</v>
      </c>
      <c r="D4214" s="370">
        <v>493.61</v>
      </c>
    </row>
    <row r="4215" spans="1:4" s="326" customFormat="1" ht="15.6" customHeight="1" x14ac:dyDescent="0.25">
      <c r="A4215" s="368" t="s">
        <v>37908</v>
      </c>
      <c r="B4215" s="369" t="s">
        <v>37909</v>
      </c>
      <c r="C4215" s="346" t="s">
        <v>14</v>
      </c>
      <c r="D4215" s="370">
        <v>992.97</v>
      </c>
    </row>
    <row r="4216" spans="1:4" s="326" customFormat="1" ht="15.6" customHeight="1" x14ac:dyDescent="0.25">
      <c r="A4216" s="368" t="s">
        <v>37910</v>
      </c>
      <c r="B4216" s="369" t="s">
        <v>37911</v>
      </c>
      <c r="C4216" s="346" t="s">
        <v>14</v>
      </c>
      <c r="D4216" s="370">
        <v>1265.54</v>
      </c>
    </row>
    <row r="4217" spans="1:4" s="326" customFormat="1" ht="15.6" customHeight="1" x14ac:dyDescent="0.25">
      <c r="A4217" s="368" t="s">
        <v>37912</v>
      </c>
      <c r="B4217" s="369" t="s">
        <v>37913</v>
      </c>
      <c r="C4217" s="346" t="s">
        <v>14</v>
      </c>
      <c r="D4217" s="370">
        <v>1332.36</v>
      </c>
    </row>
    <row r="4218" spans="1:4" s="326" customFormat="1" ht="15.6" customHeight="1" x14ac:dyDescent="0.25">
      <c r="A4218" s="368" t="s">
        <v>37914</v>
      </c>
      <c r="B4218" s="369" t="s">
        <v>37915</v>
      </c>
      <c r="C4218" s="346" t="s">
        <v>10</v>
      </c>
      <c r="D4218" s="370">
        <v>530.67999999999995</v>
      </c>
    </row>
    <row r="4219" spans="1:4" s="326" customFormat="1" ht="15.6" customHeight="1" x14ac:dyDescent="0.25">
      <c r="A4219" s="368" t="s">
        <v>37916</v>
      </c>
      <c r="B4219" s="369" t="s">
        <v>30989</v>
      </c>
      <c r="C4219" s="346" t="s">
        <v>14</v>
      </c>
      <c r="D4219" s="370">
        <v>249.89</v>
      </c>
    </row>
    <row r="4220" spans="1:4" s="326" customFormat="1" ht="15.6" customHeight="1" x14ac:dyDescent="0.25">
      <c r="A4220" s="368" t="s">
        <v>37917</v>
      </c>
      <c r="B4220" s="369" t="s">
        <v>30991</v>
      </c>
      <c r="C4220" s="346" t="s">
        <v>14</v>
      </c>
      <c r="D4220" s="370">
        <v>290.82</v>
      </c>
    </row>
    <row r="4221" spans="1:4" s="326" customFormat="1" ht="15.6" customHeight="1" x14ac:dyDescent="0.25">
      <c r="A4221" s="368" t="s">
        <v>37918</v>
      </c>
      <c r="B4221" s="369" t="s">
        <v>30993</v>
      </c>
      <c r="C4221" s="346" t="s">
        <v>14</v>
      </c>
      <c r="D4221" s="370">
        <v>335.25</v>
      </c>
    </row>
    <row r="4222" spans="1:4" s="326" customFormat="1" ht="15.6" customHeight="1" x14ac:dyDescent="0.25">
      <c r="A4222" s="368" t="s">
        <v>37919</v>
      </c>
      <c r="B4222" s="369" t="s">
        <v>37920</v>
      </c>
      <c r="C4222" s="346" t="s">
        <v>14</v>
      </c>
      <c r="D4222" s="370">
        <v>2209.54</v>
      </c>
    </row>
    <row r="4223" spans="1:4" s="326" customFormat="1" ht="15.6" customHeight="1" x14ac:dyDescent="0.25">
      <c r="A4223" s="368" t="s">
        <v>37921</v>
      </c>
      <c r="B4223" s="369" t="s">
        <v>37922</v>
      </c>
      <c r="C4223" s="346" t="s">
        <v>14</v>
      </c>
      <c r="D4223" s="370">
        <v>1235.9000000000001</v>
      </c>
    </row>
    <row r="4224" spans="1:4" s="326" customFormat="1" ht="15.6" customHeight="1" x14ac:dyDescent="0.25">
      <c r="A4224" s="368" t="s">
        <v>37923</v>
      </c>
      <c r="B4224" s="369" t="s">
        <v>29844</v>
      </c>
      <c r="C4224" s="346" t="s">
        <v>8</v>
      </c>
      <c r="D4224" s="370">
        <v>2645.87</v>
      </c>
    </row>
    <row r="4225" spans="1:4" s="326" customFormat="1" ht="15.6" customHeight="1" x14ac:dyDescent="0.25">
      <c r="A4225" s="368" t="s">
        <v>37924</v>
      </c>
      <c r="B4225" s="369" t="s">
        <v>29851</v>
      </c>
      <c r="C4225" s="346" t="s">
        <v>10</v>
      </c>
      <c r="D4225" s="370">
        <v>2946.09</v>
      </c>
    </row>
    <row r="4226" spans="1:4" s="326" customFormat="1" ht="15.6" customHeight="1" x14ac:dyDescent="0.25">
      <c r="A4226" s="368" t="s">
        <v>37925</v>
      </c>
      <c r="B4226" s="369" t="s">
        <v>37926</v>
      </c>
      <c r="C4226" s="346" t="s">
        <v>4</v>
      </c>
      <c r="D4226" s="370">
        <v>381.59</v>
      </c>
    </row>
    <row r="4227" spans="1:4" s="326" customFormat="1" ht="15.6" customHeight="1" x14ac:dyDescent="0.25">
      <c r="A4227" s="368" t="s">
        <v>37927</v>
      </c>
      <c r="B4227" s="369" t="s">
        <v>37928</v>
      </c>
      <c r="C4227" s="346" t="s">
        <v>14</v>
      </c>
      <c r="D4227" s="370">
        <v>1012.37</v>
      </c>
    </row>
    <row r="4228" spans="1:4" s="326" customFormat="1" ht="15.6" customHeight="1" x14ac:dyDescent="0.25">
      <c r="A4228" s="368" t="s">
        <v>37929</v>
      </c>
      <c r="B4228" s="369" t="s">
        <v>37930</v>
      </c>
      <c r="C4228" s="346" t="s">
        <v>4</v>
      </c>
      <c r="D4228" s="370">
        <v>492.66</v>
      </c>
    </row>
    <row r="4229" spans="1:4" s="326" customFormat="1" ht="15.6" customHeight="1" x14ac:dyDescent="0.25">
      <c r="A4229" s="368" t="s">
        <v>37931</v>
      </c>
      <c r="B4229" s="369" t="s">
        <v>37932</v>
      </c>
      <c r="C4229" s="346" t="s">
        <v>14</v>
      </c>
      <c r="D4229" s="370">
        <v>1240.33</v>
      </c>
    </row>
    <row r="4230" spans="1:4" s="326" customFormat="1" ht="15.6" customHeight="1" x14ac:dyDescent="0.25">
      <c r="A4230" s="368" t="s">
        <v>37933</v>
      </c>
      <c r="B4230" s="369" t="s">
        <v>37934</v>
      </c>
      <c r="C4230" s="346" t="s">
        <v>14</v>
      </c>
      <c r="D4230" s="370">
        <v>1543.56</v>
      </c>
    </row>
    <row r="4231" spans="1:4" s="326" customFormat="1" ht="15.6" customHeight="1" x14ac:dyDescent="0.25">
      <c r="A4231" s="368" t="s">
        <v>37935</v>
      </c>
      <c r="B4231" s="369" t="s">
        <v>37936</v>
      </c>
      <c r="C4231" s="346" t="s">
        <v>14</v>
      </c>
      <c r="D4231" s="370">
        <v>1959.12</v>
      </c>
    </row>
    <row r="4232" spans="1:4" s="326" customFormat="1" ht="15.6" customHeight="1" x14ac:dyDescent="0.25">
      <c r="A4232" s="368" t="s">
        <v>37937</v>
      </c>
      <c r="B4232" s="369" t="s">
        <v>37938</v>
      </c>
      <c r="C4232" s="346" t="s">
        <v>14</v>
      </c>
      <c r="D4232" s="370">
        <v>480.68</v>
      </c>
    </row>
    <row r="4233" spans="1:4" s="326" customFormat="1" ht="15.6" customHeight="1" x14ac:dyDescent="0.25">
      <c r="A4233" s="368" t="s">
        <v>37939</v>
      </c>
      <c r="B4233" s="369" t="s">
        <v>37940</v>
      </c>
      <c r="C4233" s="346" t="s">
        <v>14</v>
      </c>
      <c r="D4233" s="370">
        <v>1172.03</v>
      </c>
    </row>
    <row r="4234" spans="1:4" s="326" customFormat="1" ht="15.6" customHeight="1" x14ac:dyDescent="0.25">
      <c r="A4234" s="368" t="s">
        <v>37941</v>
      </c>
      <c r="B4234" s="369" t="s">
        <v>37942</v>
      </c>
      <c r="C4234" s="346" t="s">
        <v>14</v>
      </c>
      <c r="D4234" s="370">
        <v>360.41</v>
      </c>
    </row>
    <row r="4235" spans="1:4" s="326" customFormat="1" ht="15.6" customHeight="1" x14ac:dyDescent="0.25">
      <c r="A4235" s="368" t="s">
        <v>37943</v>
      </c>
      <c r="B4235" s="369" t="s">
        <v>37944</v>
      </c>
      <c r="C4235" s="346" t="s">
        <v>14</v>
      </c>
      <c r="D4235" s="370">
        <v>459.05</v>
      </c>
    </row>
    <row r="4236" spans="1:4" s="326" customFormat="1" ht="15.6" customHeight="1" x14ac:dyDescent="0.25">
      <c r="A4236" s="368" t="s">
        <v>37945</v>
      </c>
      <c r="B4236" s="369" t="s">
        <v>37946</v>
      </c>
      <c r="C4236" s="346" t="s">
        <v>14</v>
      </c>
      <c r="D4236" s="370">
        <v>563.9</v>
      </c>
    </row>
    <row r="4237" spans="1:4" s="326" customFormat="1" ht="15.6" customHeight="1" x14ac:dyDescent="0.25">
      <c r="A4237" s="368" t="s">
        <v>37947</v>
      </c>
      <c r="B4237" s="369" t="s">
        <v>29780</v>
      </c>
      <c r="C4237" s="346" t="s">
        <v>14</v>
      </c>
      <c r="D4237" s="370">
        <v>315.93</v>
      </c>
    </row>
    <row r="4238" spans="1:4" s="326" customFormat="1" ht="15.6" customHeight="1" x14ac:dyDescent="0.25">
      <c r="A4238" s="368" t="s">
        <v>37948</v>
      </c>
      <c r="B4238" s="369" t="s">
        <v>29782</v>
      </c>
      <c r="C4238" s="346" t="s">
        <v>14</v>
      </c>
      <c r="D4238" s="370">
        <v>513.80999999999995</v>
      </c>
    </row>
    <row r="4239" spans="1:4" s="326" customFormat="1" ht="15.6" customHeight="1" x14ac:dyDescent="0.25">
      <c r="A4239" s="368" t="s">
        <v>37949</v>
      </c>
      <c r="B4239" s="369" t="s">
        <v>29784</v>
      </c>
      <c r="C4239" s="346" t="s">
        <v>14</v>
      </c>
      <c r="D4239" s="370">
        <v>760.81</v>
      </c>
    </row>
    <row r="4240" spans="1:4" s="326" customFormat="1" ht="15.6" customHeight="1" x14ac:dyDescent="0.25">
      <c r="A4240" s="368" t="s">
        <v>37950</v>
      </c>
      <c r="B4240" s="369" t="s">
        <v>29834</v>
      </c>
      <c r="C4240" s="346" t="s">
        <v>29588</v>
      </c>
      <c r="D4240" s="370">
        <v>3977.13</v>
      </c>
    </row>
    <row r="4241" spans="1:4" s="326" customFormat="1" ht="15.6" customHeight="1" x14ac:dyDescent="0.25">
      <c r="A4241" s="368" t="s">
        <v>37951</v>
      </c>
      <c r="B4241" s="369" t="s">
        <v>29744</v>
      </c>
      <c r="C4241" s="346" t="s">
        <v>29588</v>
      </c>
      <c r="D4241" s="370">
        <v>8439.11</v>
      </c>
    </row>
    <row r="4242" spans="1:4" s="326" customFormat="1" ht="15.6" customHeight="1" x14ac:dyDescent="0.25">
      <c r="A4242" s="368" t="s">
        <v>37952</v>
      </c>
      <c r="B4242" s="369" t="s">
        <v>37953</v>
      </c>
      <c r="C4242" s="346" t="s">
        <v>14</v>
      </c>
      <c r="D4242" s="370">
        <v>1443.16</v>
      </c>
    </row>
    <row r="4243" spans="1:4" s="326" customFormat="1" ht="15.6" customHeight="1" x14ac:dyDescent="0.25">
      <c r="A4243" s="368" t="s">
        <v>37954</v>
      </c>
      <c r="B4243" s="369" t="s">
        <v>37955</v>
      </c>
      <c r="C4243" s="346" t="s">
        <v>14</v>
      </c>
      <c r="D4243" s="370">
        <v>1581.83</v>
      </c>
    </row>
    <row r="4244" spans="1:4" s="326" customFormat="1" ht="15.6" customHeight="1" x14ac:dyDescent="0.25">
      <c r="A4244" s="368" t="s">
        <v>37956</v>
      </c>
      <c r="B4244" s="369" t="s">
        <v>37957</v>
      </c>
      <c r="C4244" s="346" t="s">
        <v>14</v>
      </c>
      <c r="D4244" s="370">
        <v>2049.31</v>
      </c>
    </row>
    <row r="4245" spans="1:4" s="326" customFormat="1" ht="15.6" customHeight="1" x14ac:dyDescent="0.25">
      <c r="A4245" s="368" t="s">
        <v>37958</v>
      </c>
      <c r="B4245" s="369" t="s">
        <v>37959</v>
      </c>
      <c r="C4245" s="346" t="s">
        <v>14</v>
      </c>
      <c r="D4245" s="370">
        <v>584.44000000000005</v>
      </c>
    </row>
    <row r="4246" spans="1:4" s="326" customFormat="1" ht="15.6" customHeight="1" x14ac:dyDescent="0.25">
      <c r="A4246" s="368" t="s">
        <v>37960</v>
      </c>
      <c r="B4246" s="369" t="s">
        <v>37961</v>
      </c>
      <c r="C4246" s="346" t="s">
        <v>14</v>
      </c>
      <c r="D4246" s="370">
        <v>956.78</v>
      </c>
    </row>
    <row r="4247" spans="1:4" s="326" customFormat="1" ht="15.6" customHeight="1" x14ac:dyDescent="0.25">
      <c r="A4247" s="368" t="s">
        <v>37962</v>
      </c>
      <c r="B4247" s="369" t="s">
        <v>37963</v>
      </c>
      <c r="C4247" s="346" t="s">
        <v>14</v>
      </c>
      <c r="D4247" s="370">
        <v>2963.75</v>
      </c>
    </row>
    <row r="4248" spans="1:4" s="326" customFormat="1" ht="15.6" customHeight="1" x14ac:dyDescent="0.25">
      <c r="A4248" s="368" t="s">
        <v>37964</v>
      </c>
      <c r="B4248" s="369" t="s">
        <v>29786</v>
      </c>
      <c r="C4248" s="346" t="s">
        <v>14</v>
      </c>
      <c r="D4248" s="370">
        <v>1713.61</v>
      </c>
    </row>
    <row r="4249" spans="1:4" s="326" customFormat="1" ht="15.6" customHeight="1" x14ac:dyDescent="0.25">
      <c r="A4249" s="368" t="s">
        <v>37965</v>
      </c>
      <c r="B4249" s="369" t="s">
        <v>37966</v>
      </c>
      <c r="C4249" s="346" t="s">
        <v>14</v>
      </c>
      <c r="D4249" s="370">
        <v>2208.7399999999998</v>
      </c>
    </row>
    <row r="4250" spans="1:4" s="326" customFormat="1" ht="15.6" customHeight="1" x14ac:dyDescent="0.25">
      <c r="A4250" s="368" t="s">
        <v>37967</v>
      </c>
      <c r="B4250" s="369" t="s">
        <v>29790</v>
      </c>
      <c r="C4250" s="346" t="s">
        <v>14</v>
      </c>
      <c r="D4250" s="370">
        <v>2837.6</v>
      </c>
    </row>
    <row r="4251" spans="1:4" s="326" customFormat="1" ht="15.6" customHeight="1" x14ac:dyDescent="0.25">
      <c r="A4251" s="368" t="s">
        <v>37968</v>
      </c>
      <c r="B4251" s="369" t="s">
        <v>37969</v>
      </c>
      <c r="C4251" s="346" t="s">
        <v>14</v>
      </c>
      <c r="D4251" s="370">
        <v>495.76</v>
      </c>
    </row>
    <row r="4252" spans="1:4" s="326" customFormat="1" ht="15.6" customHeight="1" x14ac:dyDescent="0.25">
      <c r="A4252" s="368" t="s">
        <v>37970</v>
      </c>
      <c r="B4252" s="369" t="s">
        <v>37971</v>
      </c>
      <c r="C4252" s="346" t="s">
        <v>10</v>
      </c>
      <c r="D4252" s="370">
        <v>2157.5100000000002</v>
      </c>
    </row>
    <row r="4253" spans="1:4" s="326" customFormat="1" ht="15.6" customHeight="1" x14ac:dyDescent="0.25">
      <c r="A4253" s="368" t="s">
        <v>37972</v>
      </c>
      <c r="B4253" s="369" t="s">
        <v>37973</v>
      </c>
      <c r="C4253" s="346" t="s">
        <v>14</v>
      </c>
      <c r="D4253" s="370">
        <v>366.34</v>
      </c>
    </row>
    <row r="4254" spans="1:4" s="326" customFormat="1" ht="15.6" customHeight="1" x14ac:dyDescent="0.25">
      <c r="A4254" s="368" t="s">
        <v>37974</v>
      </c>
      <c r="B4254" s="369" t="s">
        <v>37975</v>
      </c>
      <c r="C4254" s="346" t="s">
        <v>14</v>
      </c>
      <c r="D4254" s="370">
        <v>822.7</v>
      </c>
    </row>
    <row r="4255" spans="1:4" s="326" customFormat="1" ht="15.6" customHeight="1" x14ac:dyDescent="0.25">
      <c r="A4255" s="368" t="s">
        <v>37976</v>
      </c>
      <c r="B4255" s="369" t="s">
        <v>37977</v>
      </c>
      <c r="C4255" s="346" t="s">
        <v>14</v>
      </c>
      <c r="D4255" s="370">
        <v>742.28</v>
      </c>
    </row>
    <row r="4256" spans="1:4" s="326" customFormat="1" ht="15.6" customHeight="1" x14ac:dyDescent="0.25">
      <c r="A4256" s="368" t="s">
        <v>37978</v>
      </c>
      <c r="B4256" s="369" t="s">
        <v>29772</v>
      </c>
      <c r="C4256" s="346" t="s">
        <v>14</v>
      </c>
      <c r="D4256" s="370">
        <v>6209.2</v>
      </c>
    </row>
    <row r="4257" spans="1:4" s="326" customFormat="1" ht="15.6" customHeight="1" x14ac:dyDescent="0.25">
      <c r="A4257" s="368" t="s">
        <v>37979</v>
      </c>
      <c r="B4257" s="369" t="s">
        <v>29748</v>
      </c>
      <c r="C4257" s="346" t="s">
        <v>29588</v>
      </c>
      <c r="D4257" s="370">
        <v>13000.31</v>
      </c>
    </row>
    <row r="4258" spans="1:4" s="326" customFormat="1" ht="15.6" customHeight="1" x14ac:dyDescent="0.25">
      <c r="A4258" s="368" t="s">
        <v>37980</v>
      </c>
      <c r="B4258" s="369" t="s">
        <v>29746</v>
      </c>
      <c r="C4258" s="346" t="s">
        <v>29588</v>
      </c>
      <c r="D4258" s="370">
        <v>12630</v>
      </c>
    </row>
    <row r="4259" spans="1:4" s="326" customFormat="1" ht="15.6" customHeight="1" x14ac:dyDescent="0.25">
      <c r="A4259" s="368" t="s">
        <v>37981</v>
      </c>
      <c r="B4259" s="369" t="s">
        <v>37982</v>
      </c>
      <c r="C4259" s="346" t="s">
        <v>14</v>
      </c>
      <c r="D4259" s="370">
        <v>2437.86</v>
      </c>
    </row>
    <row r="4260" spans="1:4" s="326" customFormat="1" ht="15.6" customHeight="1" x14ac:dyDescent="0.25">
      <c r="A4260" s="368" t="s">
        <v>37983</v>
      </c>
      <c r="B4260" s="369" t="s">
        <v>29788</v>
      </c>
      <c r="C4260" s="346" t="s">
        <v>14</v>
      </c>
      <c r="D4260" s="370">
        <v>2296.4699999999998</v>
      </c>
    </row>
    <row r="4261" spans="1:4" s="326" customFormat="1" ht="15.6" customHeight="1" x14ac:dyDescent="0.25">
      <c r="A4261" s="368" t="s">
        <v>37984</v>
      </c>
      <c r="B4261" s="369" t="s">
        <v>37985</v>
      </c>
      <c r="C4261" s="346" t="s">
        <v>14</v>
      </c>
      <c r="D4261" s="370">
        <v>2009.65</v>
      </c>
    </row>
    <row r="4262" spans="1:4" s="326" customFormat="1" ht="15.6" customHeight="1" x14ac:dyDescent="0.25">
      <c r="A4262" s="368" t="s">
        <v>37986</v>
      </c>
      <c r="B4262" s="369" t="s">
        <v>37987</v>
      </c>
      <c r="C4262" s="346" t="s">
        <v>8</v>
      </c>
      <c r="D4262" s="370">
        <v>4188.59</v>
      </c>
    </row>
    <row r="4263" spans="1:4" s="326" customFormat="1" ht="15.6" customHeight="1" x14ac:dyDescent="0.25">
      <c r="A4263" s="368" t="s">
        <v>37988</v>
      </c>
      <c r="B4263" s="369" t="s">
        <v>37989</v>
      </c>
      <c r="C4263" s="346" t="s">
        <v>8</v>
      </c>
      <c r="D4263" s="370">
        <v>4708.46</v>
      </c>
    </row>
    <row r="4264" spans="1:4" s="326" customFormat="1" ht="15.6" customHeight="1" x14ac:dyDescent="0.25">
      <c r="A4264" s="368" t="s">
        <v>37990</v>
      </c>
      <c r="B4264" s="369" t="s">
        <v>37991</v>
      </c>
      <c r="C4264" s="346" t="s">
        <v>14</v>
      </c>
      <c r="D4264" s="370">
        <v>583.79999999999995</v>
      </c>
    </row>
    <row r="4265" spans="1:4" s="326" customFormat="1" ht="15.6" customHeight="1" x14ac:dyDescent="0.25">
      <c r="A4265" s="368" t="s">
        <v>37992</v>
      </c>
      <c r="B4265" s="369" t="s">
        <v>37993</v>
      </c>
      <c r="C4265" s="346" t="s">
        <v>14</v>
      </c>
      <c r="D4265" s="370">
        <v>713.47</v>
      </c>
    </row>
    <row r="4266" spans="1:4" s="326" customFormat="1" ht="15.6" customHeight="1" x14ac:dyDescent="0.25">
      <c r="A4266" s="368" t="s">
        <v>37994</v>
      </c>
      <c r="B4266" s="369" t="s">
        <v>37995</v>
      </c>
      <c r="C4266" s="346" t="s">
        <v>14</v>
      </c>
      <c r="D4266" s="370">
        <v>1407.04</v>
      </c>
    </row>
    <row r="4267" spans="1:4" s="326" customFormat="1" ht="15.6" customHeight="1" x14ac:dyDescent="0.25">
      <c r="A4267" s="368" t="s">
        <v>37996</v>
      </c>
      <c r="B4267" s="369" t="s">
        <v>29768</v>
      </c>
      <c r="C4267" s="346" t="s">
        <v>14</v>
      </c>
      <c r="D4267" s="370">
        <v>362.8</v>
      </c>
    </row>
    <row r="4268" spans="1:4" s="326" customFormat="1" ht="15.6" customHeight="1" x14ac:dyDescent="0.25">
      <c r="A4268" s="368" t="s">
        <v>37997</v>
      </c>
      <c r="B4268" s="369" t="s">
        <v>37998</v>
      </c>
      <c r="C4268" s="346" t="s">
        <v>14</v>
      </c>
      <c r="D4268" s="370">
        <v>1656.51</v>
      </c>
    </row>
    <row r="4269" spans="1:4" s="326" customFormat="1" ht="15.6" customHeight="1" x14ac:dyDescent="0.25">
      <c r="A4269" s="368" t="s">
        <v>37999</v>
      </c>
      <c r="B4269" s="369" t="s">
        <v>38000</v>
      </c>
      <c r="C4269" s="346" t="s">
        <v>14</v>
      </c>
      <c r="D4269" s="370">
        <v>742.27</v>
      </c>
    </row>
    <row r="4270" spans="1:4" s="326" customFormat="1" ht="15.6" customHeight="1" x14ac:dyDescent="0.25">
      <c r="A4270" s="368" t="s">
        <v>38001</v>
      </c>
      <c r="B4270" s="369" t="s">
        <v>38002</v>
      </c>
      <c r="C4270" s="346" t="s">
        <v>14</v>
      </c>
      <c r="D4270" s="370">
        <v>2528.64</v>
      </c>
    </row>
    <row r="4271" spans="1:4" s="326" customFormat="1" ht="15.6" customHeight="1" x14ac:dyDescent="0.25">
      <c r="A4271" s="368" t="s">
        <v>38003</v>
      </c>
      <c r="B4271" s="369" t="s">
        <v>38004</v>
      </c>
      <c r="C4271" s="346" t="s">
        <v>8</v>
      </c>
      <c r="D4271" s="370">
        <v>286.33999999999997</v>
      </c>
    </row>
    <row r="4272" spans="1:4" s="326" customFormat="1" ht="15.6" customHeight="1" x14ac:dyDescent="0.25">
      <c r="A4272" s="368" t="s">
        <v>38005</v>
      </c>
      <c r="B4272" s="369" t="s">
        <v>38006</v>
      </c>
      <c r="C4272" s="346" t="s">
        <v>4</v>
      </c>
      <c r="D4272" s="370">
        <v>335.28</v>
      </c>
    </row>
    <row r="4273" spans="1:4" s="326" customFormat="1" ht="15.6" customHeight="1" x14ac:dyDescent="0.25">
      <c r="A4273" s="368" t="s">
        <v>38007</v>
      </c>
      <c r="B4273" s="369" t="s">
        <v>38008</v>
      </c>
      <c r="C4273" s="346" t="s">
        <v>4</v>
      </c>
      <c r="D4273" s="370">
        <v>315.56</v>
      </c>
    </row>
    <row r="4274" spans="1:4" s="326" customFormat="1" ht="15.6" customHeight="1" x14ac:dyDescent="0.25">
      <c r="A4274" s="368" t="s">
        <v>38009</v>
      </c>
      <c r="B4274" s="369" t="s">
        <v>38010</v>
      </c>
      <c r="C4274" s="346" t="s">
        <v>8</v>
      </c>
      <c r="D4274" s="370">
        <v>1142.93</v>
      </c>
    </row>
    <row r="4275" spans="1:4" s="326" customFormat="1" ht="15.6" customHeight="1" x14ac:dyDescent="0.25">
      <c r="A4275" s="368" t="s">
        <v>38011</v>
      </c>
      <c r="B4275" s="369" t="s">
        <v>38012</v>
      </c>
      <c r="C4275" s="346" t="s">
        <v>8</v>
      </c>
      <c r="D4275" s="370">
        <v>5545.48</v>
      </c>
    </row>
    <row r="4276" spans="1:4" s="326" customFormat="1" ht="15.6" customHeight="1" x14ac:dyDescent="0.25">
      <c r="A4276" s="368" t="s">
        <v>38013</v>
      </c>
      <c r="B4276" s="369" t="s">
        <v>38014</v>
      </c>
      <c r="C4276" s="346" t="s">
        <v>10</v>
      </c>
      <c r="D4276" s="370">
        <v>1696.89</v>
      </c>
    </row>
    <row r="4277" spans="1:4" s="326" customFormat="1" ht="15.6" customHeight="1" x14ac:dyDescent="0.25">
      <c r="A4277" s="368" t="s">
        <v>38015</v>
      </c>
      <c r="B4277" s="369" t="s">
        <v>38016</v>
      </c>
      <c r="C4277" s="346" t="s">
        <v>14</v>
      </c>
      <c r="D4277" s="370">
        <v>196.93</v>
      </c>
    </row>
    <row r="4278" spans="1:4" s="326" customFormat="1" ht="15.6" customHeight="1" x14ac:dyDescent="0.25">
      <c r="A4278" s="368" t="s">
        <v>38017</v>
      </c>
      <c r="B4278" s="369" t="s">
        <v>38018</v>
      </c>
      <c r="C4278" s="346" t="s">
        <v>14</v>
      </c>
      <c r="D4278" s="370">
        <v>85.01</v>
      </c>
    </row>
    <row r="4279" spans="1:4" s="326" customFormat="1" ht="15.6" customHeight="1" x14ac:dyDescent="0.25">
      <c r="A4279" s="368" t="s">
        <v>38019</v>
      </c>
      <c r="B4279" s="369" t="s">
        <v>38020</v>
      </c>
      <c r="C4279" s="346" t="s">
        <v>8</v>
      </c>
      <c r="D4279" s="370">
        <v>559.16999999999996</v>
      </c>
    </row>
    <row r="4280" spans="1:4" s="326" customFormat="1" ht="15.6" customHeight="1" x14ac:dyDescent="0.25">
      <c r="A4280" s="368" t="s">
        <v>38021</v>
      </c>
      <c r="B4280" s="369" t="s">
        <v>38022</v>
      </c>
      <c r="C4280" s="346" t="s">
        <v>8</v>
      </c>
      <c r="D4280" s="370">
        <v>256.83999999999997</v>
      </c>
    </row>
    <row r="4281" spans="1:4" s="326" customFormat="1" ht="15.6" customHeight="1" x14ac:dyDescent="0.25">
      <c r="A4281" s="368" t="s">
        <v>38023</v>
      </c>
      <c r="B4281" s="369" t="s">
        <v>38024</v>
      </c>
      <c r="C4281" s="346" t="s">
        <v>29847</v>
      </c>
      <c r="D4281" s="370">
        <v>22527.02</v>
      </c>
    </row>
    <row r="4282" spans="1:4" s="326" customFormat="1" ht="15.6" customHeight="1" x14ac:dyDescent="0.25">
      <c r="A4282" s="368" t="s">
        <v>38025</v>
      </c>
      <c r="B4282" s="369" t="s">
        <v>38026</v>
      </c>
      <c r="C4282" s="346" t="s">
        <v>29847</v>
      </c>
      <c r="D4282" s="370">
        <v>8492.14</v>
      </c>
    </row>
    <row r="4283" spans="1:4" s="326" customFormat="1" ht="15.6" customHeight="1" x14ac:dyDescent="0.25">
      <c r="A4283" s="368" t="s">
        <v>38027</v>
      </c>
      <c r="B4283" s="369" t="s">
        <v>38028</v>
      </c>
      <c r="C4283" s="346" t="s">
        <v>29847</v>
      </c>
      <c r="D4283" s="370">
        <v>6135.36</v>
      </c>
    </row>
    <row r="4284" spans="1:4" s="326" customFormat="1" ht="15.6" customHeight="1" x14ac:dyDescent="0.25">
      <c r="A4284" s="368" t="s">
        <v>38029</v>
      </c>
      <c r="B4284" s="369" t="s">
        <v>38030</v>
      </c>
      <c r="C4284" s="346" t="s">
        <v>8</v>
      </c>
      <c r="D4284" s="370">
        <v>2249.94</v>
      </c>
    </row>
    <row r="4285" spans="1:4" s="326" customFormat="1" ht="15.6" customHeight="1" x14ac:dyDescent="0.25">
      <c r="A4285" s="368" t="s">
        <v>38031</v>
      </c>
      <c r="B4285" s="369" t="s">
        <v>38032</v>
      </c>
      <c r="C4285" s="346" t="s">
        <v>38033</v>
      </c>
      <c r="D4285" s="370">
        <v>1.1100000000000001</v>
      </c>
    </row>
    <row r="4286" spans="1:4" s="326" customFormat="1" ht="15.6" customHeight="1" x14ac:dyDescent="0.25">
      <c r="A4286" s="368" t="s">
        <v>38034</v>
      </c>
      <c r="B4286" s="369" t="s">
        <v>38035</v>
      </c>
      <c r="C4286" s="346" t="s">
        <v>29872</v>
      </c>
      <c r="D4286" s="370">
        <v>36.47</v>
      </c>
    </row>
    <row r="4287" spans="1:4" s="326" customFormat="1" ht="15.6" customHeight="1" x14ac:dyDescent="0.25">
      <c r="A4287" s="368" t="s">
        <v>38036</v>
      </c>
      <c r="B4287" s="369" t="s">
        <v>38037</v>
      </c>
      <c r="C4287" s="346" t="s">
        <v>29872</v>
      </c>
      <c r="D4287" s="370">
        <v>833.39</v>
      </c>
    </row>
    <row r="4288" spans="1:4" s="326" customFormat="1" ht="15.6" customHeight="1" x14ac:dyDescent="0.25">
      <c r="A4288" s="368" t="s">
        <v>38038</v>
      </c>
      <c r="B4288" s="369" t="s">
        <v>38039</v>
      </c>
      <c r="C4288" s="346" t="s">
        <v>29872</v>
      </c>
      <c r="D4288" s="370">
        <v>798.44</v>
      </c>
    </row>
    <row r="4289" spans="1:4" s="326" customFormat="1" ht="15.6" customHeight="1" x14ac:dyDescent="0.25">
      <c r="A4289" s="368" t="s">
        <v>38040</v>
      </c>
      <c r="B4289" s="369" t="s">
        <v>38041</v>
      </c>
      <c r="C4289" s="346" t="s">
        <v>29872</v>
      </c>
      <c r="D4289" s="370">
        <v>1126.72</v>
      </c>
    </row>
    <row r="4290" spans="1:4" s="326" customFormat="1" ht="15.6" customHeight="1" x14ac:dyDescent="0.25">
      <c r="A4290" s="368" t="s">
        <v>38042</v>
      </c>
      <c r="B4290" s="369" t="s">
        <v>38043</v>
      </c>
      <c r="C4290" s="346" t="s">
        <v>29872</v>
      </c>
      <c r="D4290" s="370">
        <v>781.89</v>
      </c>
    </row>
    <row r="4291" spans="1:4" s="326" customFormat="1" ht="15.6" customHeight="1" x14ac:dyDescent="0.25">
      <c r="A4291" s="368" t="s">
        <v>38044</v>
      </c>
      <c r="B4291" s="369" t="s">
        <v>38045</v>
      </c>
      <c r="C4291" s="346" t="s">
        <v>29872</v>
      </c>
      <c r="D4291" s="370">
        <v>1285.97</v>
      </c>
    </row>
    <row r="4292" spans="1:4" s="326" customFormat="1" ht="15.6" customHeight="1" x14ac:dyDescent="0.25">
      <c r="A4292" s="368" t="s">
        <v>38046</v>
      </c>
      <c r="B4292" s="369" t="s">
        <v>38047</v>
      </c>
      <c r="C4292" s="346" t="s">
        <v>29847</v>
      </c>
      <c r="D4292" s="370">
        <v>3513.11</v>
      </c>
    </row>
    <row r="4293" spans="1:4" s="326" customFormat="1" ht="15.6" customHeight="1" x14ac:dyDescent="0.25">
      <c r="A4293" s="368" t="s">
        <v>38048</v>
      </c>
      <c r="B4293" s="369" t="s">
        <v>38049</v>
      </c>
      <c r="C4293" s="346" t="s">
        <v>8</v>
      </c>
      <c r="D4293" s="370">
        <v>69.599999999999994</v>
      </c>
    </row>
    <row r="4294" spans="1:4" s="326" customFormat="1" ht="15.6" customHeight="1" x14ac:dyDescent="0.25">
      <c r="A4294" s="368" t="s">
        <v>18736</v>
      </c>
      <c r="B4294" s="369" t="s">
        <v>18737</v>
      </c>
      <c r="C4294" s="346" t="s">
        <v>8</v>
      </c>
      <c r="D4294" s="370">
        <v>3.65</v>
      </c>
    </row>
    <row r="4295" spans="1:4" s="326" customFormat="1" ht="15.6" customHeight="1" x14ac:dyDescent="0.25">
      <c r="A4295" s="368" t="s">
        <v>38050</v>
      </c>
      <c r="B4295" s="369" t="s">
        <v>38051</v>
      </c>
      <c r="C4295" s="346" t="s">
        <v>29872</v>
      </c>
      <c r="D4295" s="370">
        <v>1092.8699999999999</v>
      </c>
    </row>
    <row r="4296" spans="1:4" s="326" customFormat="1" ht="15.6" customHeight="1" x14ac:dyDescent="0.25">
      <c r="A4296" s="368" t="s">
        <v>38052</v>
      </c>
      <c r="B4296" s="369" t="s">
        <v>38053</v>
      </c>
      <c r="C4296" s="346" t="s">
        <v>4</v>
      </c>
      <c r="D4296" s="370">
        <v>8.92</v>
      </c>
    </row>
    <row r="4297" spans="1:4" s="326" customFormat="1" ht="15.6" customHeight="1" x14ac:dyDescent="0.25">
      <c r="A4297" s="368" t="s">
        <v>38054</v>
      </c>
      <c r="B4297" s="369" t="s">
        <v>38055</v>
      </c>
      <c r="C4297" s="346" t="s">
        <v>4</v>
      </c>
      <c r="D4297" s="370">
        <v>10.86</v>
      </c>
    </row>
    <row r="4298" spans="1:4" s="326" customFormat="1" ht="15.6" customHeight="1" x14ac:dyDescent="0.25">
      <c r="A4298" s="368" t="s">
        <v>38056</v>
      </c>
      <c r="B4298" s="369" t="s">
        <v>38057</v>
      </c>
      <c r="C4298" s="346" t="s">
        <v>4</v>
      </c>
      <c r="D4298" s="370">
        <v>10.86</v>
      </c>
    </row>
    <row r="4299" spans="1:4" s="326" customFormat="1" ht="15.6" customHeight="1" x14ac:dyDescent="0.25">
      <c r="A4299" s="368" t="s">
        <v>38058</v>
      </c>
      <c r="B4299" s="369" t="s">
        <v>38059</v>
      </c>
      <c r="C4299" s="346" t="s">
        <v>4</v>
      </c>
      <c r="D4299" s="370">
        <v>10.86</v>
      </c>
    </row>
    <row r="4300" spans="1:4" s="326" customFormat="1" ht="15.6" customHeight="1" x14ac:dyDescent="0.25">
      <c r="A4300" s="368" t="s">
        <v>38060</v>
      </c>
      <c r="B4300" s="369" t="s">
        <v>38061</v>
      </c>
      <c r="C4300" s="346" t="s">
        <v>4</v>
      </c>
      <c r="D4300" s="370">
        <v>8.92</v>
      </c>
    </row>
    <row r="4301" spans="1:4" s="326" customFormat="1" ht="15.6" customHeight="1" x14ac:dyDescent="0.25">
      <c r="A4301" s="368" t="s">
        <v>38062</v>
      </c>
      <c r="B4301" s="369" t="s">
        <v>38063</v>
      </c>
      <c r="C4301" s="346" t="s">
        <v>4</v>
      </c>
      <c r="D4301" s="370">
        <v>13.01</v>
      </c>
    </row>
    <row r="4302" spans="1:4" s="326" customFormat="1" ht="15.6" customHeight="1" x14ac:dyDescent="0.25">
      <c r="A4302" s="368" t="s">
        <v>38064</v>
      </c>
      <c r="B4302" s="369" t="s">
        <v>38065</v>
      </c>
      <c r="C4302" s="346" t="s">
        <v>4</v>
      </c>
      <c r="D4302" s="370">
        <v>8.92</v>
      </c>
    </row>
    <row r="4303" spans="1:4" s="326" customFormat="1" ht="15.6" customHeight="1" x14ac:dyDescent="0.25">
      <c r="A4303" s="368" t="s">
        <v>38066</v>
      </c>
      <c r="B4303" s="369" t="s">
        <v>38067</v>
      </c>
      <c r="C4303" s="346" t="s">
        <v>4</v>
      </c>
      <c r="D4303" s="370">
        <v>28.58</v>
      </c>
    </row>
    <row r="4304" spans="1:4" s="326" customFormat="1" ht="15.6" customHeight="1" x14ac:dyDescent="0.25">
      <c r="A4304" s="368" t="s">
        <v>38068</v>
      </c>
      <c r="B4304" s="369" t="s">
        <v>38069</v>
      </c>
      <c r="C4304" s="346" t="s">
        <v>4</v>
      </c>
      <c r="D4304" s="370">
        <v>13.01</v>
      </c>
    </row>
    <row r="4305" spans="1:4" s="326" customFormat="1" ht="15.6" customHeight="1" x14ac:dyDescent="0.25">
      <c r="A4305" s="368" t="s">
        <v>38070</v>
      </c>
      <c r="B4305" s="369" t="s">
        <v>38071</v>
      </c>
      <c r="C4305" s="346" t="s">
        <v>4</v>
      </c>
      <c r="D4305" s="370">
        <v>8.92</v>
      </c>
    </row>
    <row r="4306" spans="1:4" s="326" customFormat="1" ht="15.6" customHeight="1" x14ac:dyDescent="0.25">
      <c r="A4306" s="368" t="s">
        <v>38072</v>
      </c>
      <c r="B4306" s="369" t="s">
        <v>38073</v>
      </c>
      <c r="C4306" s="346" t="s">
        <v>4</v>
      </c>
      <c r="D4306" s="370">
        <v>10.86</v>
      </c>
    </row>
    <row r="4307" spans="1:4" s="326" customFormat="1" ht="15.6" customHeight="1" x14ac:dyDescent="0.25">
      <c r="A4307" s="368" t="s">
        <v>38074</v>
      </c>
      <c r="B4307" s="369" t="s">
        <v>38075</v>
      </c>
      <c r="C4307" s="346" t="s">
        <v>4</v>
      </c>
      <c r="D4307" s="370">
        <v>8.92</v>
      </c>
    </row>
    <row r="4308" spans="1:4" s="326" customFormat="1" ht="15.6" customHeight="1" x14ac:dyDescent="0.25">
      <c r="A4308" s="368" t="s">
        <v>38076</v>
      </c>
      <c r="B4308" s="369" t="s">
        <v>38077</v>
      </c>
      <c r="C4308" s="346" t="s">
        <v>4</v>
      </c>
      <c r="D4308" s="370">
        <v>10.86</v>
      </c>
    </row>
    <row r="4309" spans="1:4" s="326" customFormat="1" ht="15.6" customHeight="1" x14ac:dyDescent="0.25">
      <c r="A4309" s="368" t="s">
        <v>38078</v>
      </c>
      <c r="B4309" s="369" t="s">
        <v>38079</v>
      </c>
      <c r="C4309" s="346" t="s">
        <v>4</v>
      </c>
      <c r="D4309" s="370">
        <v>13.01</v>
      </c>
    </row>
    <row r="4310" spans="1:4" s="326" customFormat="1" ht="15.6" customHeight="1" x14ac:dyDescent="0.25">
      <c r="A4310" s="368" t="s">
        <v>38080</v>
      </c>
      <c r="B4310" s="369" t="s">
        <v>38081</v>
      </c>
      <c r="C4310" s="346" t="s">
        <v>4</v>
      </c>
      <c r="D4310" s="370">
        <v>10.86</v>
      </c>
    </row>
    <row r="4311" spans="1:4" s="326" customFormat="1" ht="15.6" customHeight="1" x14ac:dyDescent="0.25">
      <c r="A4311" s="368" t="s">
        <v>38082</v>
      </c>
      <c r="B4311" s="369" t="s">
        <v>38083</v>
      </c>
      <c r="C4311" s="346" t="s">
        <v>4</v>
      </c>
      <c r="D4311" s="370">
        <v>16.68</v>
      </c>
    </row>
    <row r="4312" spans="1:4" s="326" customFormat="1" ht="15.6" customHeight="1" x14ac:dyDescent="0.25">
      <c r="A4312" s="368" t="s">
        <v>38084</v>
      </c>
      <c r="B4312" s="369" t="s">
        <v>38085</v>
      </c>
      <c r="C4312" s="346" t="s">
        <v>4</v>
      </c>
      <c r="D4312" s="370">
        <v>10.86</v>
      </c>
    </row>
    <row r="4313" spans="1:4" s="326" customFormat="1" ht="15.6" customHeight="1" x14ac:dyDescent="0.25">
      <c r="A4313" s="368" t="s">
        <v>38086</v>
      </c>
      <c r="B4313" s="369" t="s">
        <v>38087</v>
      </c>
      <c r="C4313" s="346" t="s">
        <v>4</v>
      </c>
      <c r="D4313" s="370">
        <v>13.01</v>
      </c>
    </row>
    <row r="4314" spans="1:4" s="326" customFormat="1" ht="15.6" customHeight="1" x14ac:dyDescent="0.25">
      <c r="A4314" s="368" t="s">
        <v>38088</v>
      </c>
      <c r="B4314" s="369" t="s">
        <v>38089</v>
      </c>
      <c r="C4314" s="346" t="s">
        <v>4</v>
      </c>
      <c r="D4314" s="370">
        <v>8.92</v>
      </c>
    </row>
    <row r="4315" spans="1:4" s="326" customFormat="1" ht="15.6" customHeight="1" x14ac:dyDescent="0.25">
      <c r="A4315" s="368" t="s">
        <v>38090</v>
      </c>
      <c r="B4315" s="369" t="s">
        <v>38091</v>
      </c>
      <c r="C4315" s="346" t="s">
        <v>4</v>
      </c>
      <c r="D4315" s="370">
        <v>13.01</v>
      </c>
    </row>
    <row r="4316" spans="1:4" s="326" customFormat="1" ht="15.6" customHeight="1" x14ac:dyDescent="0.25">
      <c r="A4316" s="368" t="s">
        <v>38092</v>
      </c>
      <c r="B4316" s="369" t="s">
        <v>38093</v>
      </c>
      <c r="C4316" s="346" t="s">
        <v>4</v>
      </c>
      <c r="D4316" s="370">
        <v>16.98</v>
      </c>
    </row>
    <row r="4317" spans="1:4" s="326" customFormat="1" ht="15.6" customHeight="1" x14ac:dyDescent="0.25">
      <c r="A4317" s="368" t="s">
        <v>38094</v>
      </c>
      <c r="B4317" s="369" t="s">
        <v>38095</v>
      </c>
      <c r="C4317" s="346" t="s">
        <v>4</v>
      </c>
      <c r="D4317" s="370">
        <v>14.27</v>
      </c>
    </row>
    <row r="4318" spans="1:4" s="326" customFormat="1" ht="15.6" customHeight="1" x14ac:dyDescent="0.25">
      <c r="A4318" s="368" t="s">
        <v>38096</v>
      </c>
      <c r="B4318" s="369" t="s">
        <v>38097</v>
      </c>
      <c r="C4318" s="346" t="s">
        <v>4</v>
      </c>
      <c r="D4318" s="370">
        <v>8.92</v>
      </c>
    </row>
    <row r="4319" spans="1:4" s="326" customFormat="1" ht="15.6" customHeight="1" x14ac:dyDescent="0.25">
      <c r="A4319" s="368" t="s">
        <v>18738</v>
      </c>
      <c r="B4319" s="369" t="s">
        <v>18739</v>
      </c>
      <c r="C4319" s="346" t="s">
        <v>4</v>
      </c>
      <c r="D4319" s="370">
        <v>8.92</v>
      </c>
    </row>
    <row r="4320" spans="1:4" s="326" customFormat="1" ht="15.6" customHeight="1" x14ac:dyDescent="0.25">
      <c r="A4320" s="368" t="s">
        <v>38098</v>
      </c>
      <c r="B4320" s="369" t="s">
        <v>38099</v>
      </c>
      <c r="C4320" s="346" t="s">
        <v>4</v>
      </c>
      <c r="D4320" s="370">
        <v>13.01</v>
      </c>
    </row>
    <row r="4321" spans="1:4" s="326" customFormat="1" ht="15.6" customHeight="1" x14ac:dyDescent="0.25">
      <c r="A4321" s="368" t="s">
        <v>38100</v>
      </c>
      <c r="B4321" s="369" t="s">
        <v>38101</v>
      </c>
      <c r="C4321" s="346" t="s">
        <v>4</v>
      </c>
      <c r="D4321" s="370">
        <v>8.92</v>
      </c>
    </row>
    <row r="4322" spans="1:4" s="326" customFormat="1" ht="15.6" customHeight="1" x14ac:dyDescent="0.25">
      <c r="A4322" s="368" t="s">
        <v>38102</v>
      </c>
      <c r="B4322" s="369" t="s">
        <v>38103</v>
      </c>
      <c r="C4322" s="346" t="s">
        <v>4</v>
      </c>
      <c r="D4322" s="370">
        <v>18.89</v>
      </c>
    </row>
    <row r="4323" spans="1:4" s="326" customFormat="1" ht="15.6" customHeight="1" x14ac:dyDescent="0.25">
      <c r="A4323" s="368" t="s">
        <v>38104</v>
      </c>
      <c r="B4323" s="369" t="s">
        <v>38105</v>
      </c>
      <c r="C4323" s="346" t="s">
        <v>4</v>
      </c>
      <c r="D4323" s="370">
        <v>13.01</v>
      </c>
    </row>
    <row r="4324" spans="1:4" s="326" customFormat="1" ht="15.6" customHeight="1" x14ac:dyDescent="0.25">
      <c r="A4324" s="368" t="s">
        <v>38106</v>
      </c>
      <c r="B4324" s="369" t="s">
        <v>38107</v>
      </c>
      <c r="C4324" s="346" t="s">
        <v>4</v>
      </c>
      <c r="D4324" s="370">
        <v>16.829999999999998</v>
      </c>
    </row>
    <row r="4325" spans="1:4" s="326" customFormat="1" ht="15.6" customHeight="1" x14ac:dyDescent="0.25">
      <c r="A4325" s="368" t="s">
        <v>38108</v>
      </c>
      <c r="B4325" s="369" t="s">
        <v>38109</v>
      </c>
      <c r="C4325" s="346" t="s">
        <v>4</v>
      </c>
      <c r="D4325" s="370">
        <v>8.92</v>
      </c>
    </row>
    <row r="4326" spans="1:4" s="326" customFormat="1" ht="15.6" customHeight="1" x14ac:dyDescent="0.25">
      <c r="A4326" s="368" t="s">
        <v>38110</v>
      </c>
      <c r="B4326" s="369" t="s">
        <v>38111</v>
      </c>
      <c r="C4326" s="346" t="s">
        <v>4</v>
      </c>
      <c r="D4326" s="370">
        <v>22.51</v>
      </c>
    </row>
    <row r="4327" spans="1:4" s="326" customFormat="1" ht="15.6" customHeight="1" x14ac:dyDescent="0.25">
      <c r="A4327" s="368" t="s">
        <v>38112</v>
      </c>
      <c r="B4327" s="369" t="s">
        <v>38113</v>
      </c>
      <c r="C4327" s="346" t="s">
        <v>4</v>
      </c>
      <c r="D4327" s="370">
        <v>16.22</v>
      </c>
    </row>
    <row r="4328" spans="1:4" s="326" customFormat="1" ht="15.6" customHeight="1" x14ac:dyDescent="0.25">
      <c r="A4328" s="368" t="s">
        <v>38114</v>
      </c>
      <c r="B4328" s="369" t="s">
        <v>38115</v>
      </c>
      <c r="C4328" s="346" t="s">
        <v>4</v>
      </c>
      <c r="D4328" s="370">
        <v>16.2</v>
      </c>
    </row>
    <row r="4329" spans="1:4" s="326" customFormat="1" ht="15.6" customHeight="1" x14ac:dyDescent="0.25">
      <c r="A4329" s="368" t="s">
        <v>38116</v>
      </c>
      <c r="B4329" s="369" t="s">
        <v>38117</v>
      </c>
      <c r="C4329" s="346" t="s">
        <v>4</v>
      </c>
      <c r="D4329" s="370">
        <v>31.25</v>
      </c>
    </row>
    <row r="4330" spans="1:4" s="326" customFormat="1" ht="15.6" customHeight="1" x14ac:dyDescent="0.25">
      <c r="A4330" s="368" t="s">
        <v>38118</v>
      </c>
      <c r="B4330" s="369" t="s">
        <v>38119</v>
      </c>
      <c r="C4330" s="346" t="s">
        <v>4</v>
      </c>
      <c r="D4330" s="370">
        <v>149.68</v>
      </c>
    </row>
    <row r="4331" spans="1:4" s="326" customFormat="1" ht="15.6" customHeight="1" x14ac:dyDescent="0.25">
      <c r="A4331" s="368" t="s">
        <v>38120</v>
      </c>
      <c r="B4331" s="369" t="s">
        <v>38121</v>
      </c>
      <c r="C4331" s="346" t="s">
        <v>4</v>
      </c>
      <c r="D4331" s="370">
        <v>49.98</v>
      </c>
    </row>
    <row r="4332" spans="1:4" s="326" customFormat="1" ht="15.6" customHeight="1" x14ac:dyDescent="0.25">
      <c r="A4332" s="368" t="s">
        <v>38122</v>
      </c>
      <c r="B4332" s="369" t="s">
        <v>38123</v>
      </c>
      <c r="C4332" s="346" t="s">
        <v>4</v>
      </c>
      <c r="D4332" s="370">
        <v>60.42</v>
      </c>
    </row>
    <row r="4333" spans="1:4" s="326" customFormat="1" ht="15.6" customHeight="1" x14ac:dyDescent="0.25">
      <c r="A4333" s="368" t="s">
        <v>38124</v>
      </c>
      <c r="B4333" s="369" t="s">
        <v>38125</v>
      </c>
      <c r="C4333" s="346" t="s">
        <v>4</v>
      </c>
      <c r="D4333" s="370">
        <v>52.63</v>
      </c>
    </row>
    <row r="4334" spans="1:4" s="326" customFormat="1" ht="15.6" customHeight="1" x14ac:dyDescent="0.25">
      <c r="A4334" s="368" t="s">
        <v>38126</v>
      </c>
      <c r="B4334" s="369" t="s">
        <v>38127</v>
      </c>
      <c r="C4334" s="346" t="s">
        <v>4</v>
      </c>
      <c r="D4334" s="370">
        <v>56.14</v>
      </c>
    </row>
    <row r="4335" spans="1:4" s="326" customFormat="1" ht="15.6" customHeight="1" x14ac:dyDescent="0.25">
      <c r="A4335" s="368" t="s">
        <v>38128</v>
      </c>
      <c r="B4335" s="369" t="s">
        <v>38129</v>
      </c>
      <c r="C4335" s="346" t="s">
        <v>4</v>
      </c>
      <c r="D4335" s="370">
        <v>47.39</v>
      </c>
    </row>
    <row r="4336" spans="1:4" s="326" customFormat="1" ht="15.6" customHeight="1" x14ac:dyDescent="0.25">
      <c r="A4336" s="368" t="s">
        <v>38130</v>
      </c>
      <c r="B4336" s="369" t="s">
        <v>38131</v>
      </c>
      <c r="C4336" s="346" t="s">
        <v>4</v>
      </c>
      <c r="D4336" s="370">
        <v>88.24</v>
      </c>
    </row>
    <row r="4337" spans="1:4" s="326" customFormat="1" ht="15.6" customHeight="1" x14ac:dyDescent="0.25">
      <c r="A4337" s="368" t="s">
        <v>38132</v>
      </c>
      <c r="B4337" s="369" t="s">
        <v>38133</v>
      </c>
      <c r="C4337" s="346" t="s">
        <v>4</v>
      </c>
      <c r="D4337" s="370">
        <v>88.59</v>
      </c>
    </row>
    <row r="4338" spans="1:4" s="326" customFormat="1" ht="15.6" customHeight="1" x14ac:dyDescent="0.25">
      <c r="A4338" s="368" t="s">
        <v>38134</v>
      </c>
      <c r="B4338" s="369" t="s">
        <v>38135</v>
      </c>
      <c r="C4338" s="346" t="s">
        <v>4</v>
      </c>
      <c r="D4338" s="370">
        <v>112.37</v>
      </c>
    </row>
    <row r="4339" spans="1:4" s="326" customFormat="1" ht="15.6" customHeight="1" x14ac:dyDescent="0.25">
      <c r="A4339" s="368" t="s">
        <v>38136</v>
      </c>
      <c r="B4339" s="369" t="s">
        <v>38137</v>
      </c>
      <c r="C4339" s="346" t="s">
        <v>4</v>
      </c>
      <c r="D4339" s="370">
        <v>48.69</v>
      </c>
    </row>
    <row r="4340" spans="1:4" s="326" customFormat="1" ht="15.6" customHeight="1" x14ac:dyDescent="0.25">
      <c r="A4340" s="368" t="s">
        <v>38138</v>
      </c>
      <c r="B4340" s="369" t="s">
        <v>38139</v>
      </c>
      <c r="C4340" s="346" t="s">
        <v>4</v>
      </c>
      <c r="D4340" s="370">
        <v>22.55</v>
      </c>
    </row>
    <row r="4341" spans="1:4" s="326" customFormat="1" ht="15.6" customHeight="1" x14ac:dyDescent="0.25">
      <c r="A4341" s="368" t="s">
        <v>38140</v>
      </c>
      <c r="B4341" s="369" t="s">
        <v>38141</v>
      </c>
      <c r="C4341" s="346" t="s">
        <v>16</v>
      </c>
      <c r="D4341" s="370">
        <v>0.57999999999999996</v>
      </c>
    </row>
    <row r="4342" spans="1:4" s="326" customFormat="1" ht="15.6" customHeight="1" x14ac:dyDescent="0.25">
      <c r="A4342" s="368" t="s">
        <v>38142</v>
      </c>
      <c r="B4342" s="369" t="s">
        <v>38143</v>
      </c>
      <c r="C4342" s="346" t="s">
        <v>16</v>
      </c>
      <c r="D4342" s="370">
        <v>2.82</v>
      </c>
    </row>
    <row r="4343" spans="1:4" s="326" customFormat="1" ht="15.6" customHeight="1" x14ac:dyDescent="0.25">
      <c r="A4343" s="368" t="s">
        <v>38144</v>
      </c>
      <c r="B4343" s="369" t="s">
        <v>38145</v>
      </c>
      <c r="C4343" s="346" t="s">
        <v>16</v>
      </c>
      <c r="D4343" s="370">
        <v>2.4</v>
      </c>
    </row>
    <row r="4344" spans="1:4" s="326" customFormat="1" ht="15.6" customHeight="1" x14ac:dyDescent="0.25">
      <c r="A4344" s="368" t="s">
        <v>38146</v>
      </c>
      <c r="B4344" s="369" t="s">
        <v>38147</v>
      </c>
      <c r="C4344" s="346" t="s">
        <v>16</v>
      </c>
      <c r="D4344" s="370">
        <v>57.62</v>
      </c>
    </row>
    <row r="4345" spans="1:4" s="326" customFormat="1" ht="15.6" customHeight="1" x14ac:dyDescent="0.25">
      <c r="A4345" s="368" t="s">
        <v>38148</v>
      </c>
      <c r="B4345" s="369" t="s">
        <v>38149</v>
      </c>
      <c r="C4345" s="346" t="s">
        <v>16</v>
      </c>
      <c r="D4345" s="370">
        <v>16.61</v>
      </c>
    </row>
    <row r="4346" spans="1:4" s="326" customFormat="1" ht="15.6" customHeight="1" x14ac:dyDescent="0.25">
      <c r="A4346" s="368" t="s">
        <v>38150</v>
      </c>
      <c r="B4346" s="369" t="s">
        <v>38151</v>
      </c>
      <c r="C4346" s="346" t="s">
        <v>16</v>
      </c>
      <c r="D4346" s="370">
        <v>21.36</v>
      </c>
    </row>
    <row r="4347" spans="1:4" s="326" customFormat="1" ht="15.6" customHeight="1" x14ac:dyDescent="0.25">
      <c r="A4347" s="368" t="s">
        <v>38152</v>
      </c>
      <c r="B4347" s="369" t="s">
        <v>38153</v>
      </c>
      <c r="C4347" s="346" t="s">
        <v>16</v>
      </c>
      <c r="D4347" s="370">
        <v>4.28</v>
      </c>
    </row>
    <row r="4348" spans="1:4" s="326" customFormat="1" ht="15.6" customHeight="1" x14ac:dyDescent="0.25">
      <c r="A4348" s="368" t="s">
        <v>38154</v>
      </c>
      <c r="B4348" s="369" t="s">
        <v>38155</v>
      </c>
      <c r="C4348" s="346" t="s">
        <v>16</v>
      </c>
      <c r="D4348" s="370">
        <v>40.450000000000003</v>
      </c>
    </row>
    <row r="4349" spans="1:4" s="326" customFormat="1" ht="15.6" customHeight="1" x14ac:dyDescent="0.25">
      <c r="A4349" s="368" t="s">
        <v>38156</v>
      </c>
      <c r="B4349" s="369" t="s">
        <v>38157</v>
      </c>
      <c r="C4349" s="346" t="s">
        <v>16</v>
      </c>
      <c r="D4349" s="370">
        <v>4.3499999999999996</v>
      </c>
    </row>
    <row r="4350" spans="1:4" s="326" customFormat="1" ht="15.6" customHeight="1" x14ac:dyDescent="0.25">
      <c r="A4350" s="368" t="s">
        <v>38158</v>
      </c>
      <c r="B4350" s="369" t="s">
        <v>38159</v>
      </c>
      <c r="C4350" s="346" t="s">
        <v>16</v>
      </c>
      <c r="D4350" s="370">
        <v>2.73</v>
      </c>
    </row>
    <row r="4351" spans="1:4" s="326" customFormat="1" ht="15.6" customHeight="1" x14ac:dyDescent="0.25">
      <c r="A4351" s="368" t="s">
        <v>38160</v>
      </c>
      <c r="B4351" s="369" t="s">
        <v>38161</v>
      </c>
      <c r="C4351" s="346" t="s">
        <v>16</v>
      </c>
      <c r="D4351" s="370">
        <v>10.55</v>
      </c>
    </row>
    <row r="4352" spans="1:4" s="326" customFormat="1" ht="15.6" customHeight="1" x14ac:dyDescent="0.25">
      <c r="A4352" s="368" t="s">
        <v>38162</v>
      </c>
      <c r="B4352" s="369" t="s">
        <v>38163</v>
      </c>
      <c r="C4352" s="346" t="s">
        <v>16</v>
      </c>
      <c r="D4352" s="370">
        <v>6.72</v>
      </c>
    </row>
    <row r="4353" spans="1:4" s="326" customFormat="1" ht="15.6" customHeight="1" x14ac:dyDescent="0.25">
      <c r="A4353" s="368" t="s">
        <v>38164</v>
      </c>
      <c r="B4353" s="369" t="s">
        <v>38165</v>
      </c>
      <c r="C4353" s="346" t="s">
        <v>16</v>
      </c>
      <c r="D4353" s="370">
        <v>27.34</v>
      </c>
    </row>
    <row r="4354" spans="1:4" s="326" customFormat="1" ht="15.6" customHeight="1" x14ac:dyDescent="0.25">
      <c r="A4354" s="368" t="s">
        <v>38166</v>
      </c>
      <c r="B4354" s="369" t="s">
        <v>38167</v>
      </c>
      <c r="C4354" s="346" t="s">
        <v>16</v>
      </c>
      <c r="D4354" s="370">
        <v>0.8</v>
      </c>
    </row>
    <row r="4355" spans="1:4" s="326" customFormat="1" ht="15.6" customHeight="1" x14ac:dyDescent="0.25">
      <c r="A4355" s="368" t="s">
        <v>38168</v>
      </c>
      <c r="B4355" s="369" t="s">
        <v>38169</v>
      </c>
      <c r="C4355" s="346" t="s">
        <v>16</v>
      </c>
      <c r="D4355" s="370">
        <v>1.61</v>
      </c>
    </row>
    <row r="4356" spans="1:4" s="326" customFormat="1" ht="15.6" customHeight="1" x14ac:dyDescent="0.25">
      <c r="A4356" s="368" t="s">
        <v>38170</v>
      </c>
      <c r="B4356" s="369" t="s">
        <v>38171</v>
      </c>
      <c r="C4356" s="346" t="s">
        <v>16</v>
      </c>
      <c r="D4356" s="370">
        <v>6.5</v>
      </c>
    </row>
    <row r="4357" spans="1:4" s="326" customFormat="1" ht="15.6" customHeight="1" x14ac:dyDescent="0.25">
      <c r="A4357" s="368" t="s">
        <v>38172</v>
      </c>
      <c r="B4357" s="369" t="s">
        <v>38173</v>
      </c>
      <c r="C4357" s="346" t="s">
        <v>16</v>
      </c>
      <c r="D4357" s="370">
        <v>26.19</v>
      </c>
    </row>
    <row r="4358" spans="1:4" s="326" customFormat="1" ht="15.6" customHeight="1" x14ac:dyDescent="0.25">
      <c r="A4358" s="368" t="s">
        <v>38174</v>
      </c>
      <c r="B4358" s="369" t="s">
        <v>38175</v>
      </c>
      <c r="C4358" s="346" t="s">
        <v>16</v>
      </c>
      <c r="D4358" s="370">
        <v>6.99</v>
      </c>
    </row>
    <row r="4359" spans="1:4" s="326" customFormat="1" ht="15.6" customHeight="1" x14ac:dyDescent="0.25">
      <c r="A4359" s="368" t="s">
        <v>38176</v>
      </c>
      <c r="B4359" s="369" t="s">
        <v>38177</v>
      </c>
      <c r="C4359" s="346" t="s">
        <v>16</v>
      </c>
      <c r="D4359" s="370">
        <v>26.05</v>
      </c>
    </row>
    <row r="4360" spans="1:4" s="326" customFormat="1" ht="15.6" customHeight="1" x14ac:dyDescent="0.25">
      <c r="A4360" s="368" t="s">
        <v>38178</v>
      </c>
      <c r="B4360" s="369" t="s">
        <v>38179</v>
      </c>
      <c r="C4360" s="346" t="s">
        <v>16</v>
      </c>
      <c r="D4360" s="370">
        <v>4.13</v>
      </c>
    </row>
    <row r="4361" spans="1:4" s="326" customFormat="1" ht="15.6" customHeight="1" x14ac:dyDescent="0.25">
      <c r="A4361" s="368" t="s">
        <v>38180</v>
      </c>
      <c r="B4361" s="369" t="s">
        <v>38181</v>
      </c>
      <c r="C4361" s="346" t="s">
        <v>16</v>
      </c>
      <c r="D4361" s="370">
        <v>1.01</v>
      </c>
    </row>
    <row r="4362" spans="1:4" s="326" customFormat="1" ht="15.6" customHeight="1" x14ac:dyDescent="0.25">
      <c r="A4362" s="368" t="s">
        <v>38182</v>
      </c>
      <c r="B4362" s="369" t="s">
        <v>38183</v>
      </c>
      <c r="C4362" s="346" t="s">
        <v>16</v>
      </c>
      <c r="D4362" s="370">
        <v>3.51</v>
      </c>
    </row>
    <row r="4363" spans="1:4" s="326" customFormat="1" ht="15.6" customHeight="1" x14ac:dyDescent="0.25">
      <c r="A4363" s="368" t="s">
        <v>38184</v>
      </c>
      <c r="B4363" s="369" t="s">
        <v>38185</v>
      </c>
      <c r="C4363" s="346" t="s">
        <v>16</v>
      </c>
      <c r="D4363" s="370">
        <v>72.319999999999993</v>
      </c>
    </row>
    <row r="4364" spans="1:4" s="326" customFormat="1" ht="15.6" customHeight="1" x14ac:dyDescent="0.25">
      <c r="A4364" s="368" t="s">
        <v>38186</v>
      </c>
      <c r="B4364" s="369" t="s">
        <v>38187</v>
      </c>
      <c r="C4364" s="346" t="s">
        <v>16</v>
      </c>
      <c r="D4364" s="370">
        <v>1.83</v>
      </c>
    </row>
    <row r="4365" spans="1:4" s="326" customFormat="1" ht="15.6" customHeight="1" x14ac:dyDescent="0.25">
      <c r="A4365" s="368" t="s">
        <v>38188</v>
      </c>
      <c r="B4365" s="369" t="s">
        <v>38189</v>
      </c>
      <c r="C4365" s="346" t="s">
        <v>16</v>
      </c>
      <c r="D4365" s="370">
        <v>6.71</v>
      </c>
    </row>
    <row r="4366" spans="1:4" s="326" customFormat="1" ht="15.6" customHeight="1" x14ac:dyDescent="0.25">
      <c r="A4366" s="368" t="s">
        <v>38190</v>
      </c>
      <c r="B4366" s="369" t="s">
        <v>38191</v>
      </c>
      <c r="C4366" s="346" t="s">
        <v>16</v>
      </c>
      <c r="D4366" s="370">
        <v>0.9</v>
      </c>
    </row>
    <row r="4367" spans="1:4" s="326" customFormat="1" ht="15.6" customHeight="1" x14ac:dyDescent="0.25">
      <c r="A4367" s="368" t="s">
        <v>38192</v>
      </c>
      <c r="B4367" s="369" t="s">
        <v>38193</v>
      </c>
      <c r="C4367" s="346" t="s">
        <v>16</v>
      </c>
      <c r="D4367" s="370">
        <v>0.96</v>
      </c>
    </row>
    <row r="4368" spans="1:4" s="326" customFormat="1" ht="15.6" customHeight="1" x14ac:dyDescent="0.25">
      <c r="A4368" s="368" t="s">
        <v>38194</v>
      </c>
      <c r="B4368" s="369" t="s">
        <v>38195</v>
      </c>
      <c r="C4368" s="346" t="s">
        <v>16</v>
      </c>
      <c r="D4368" s="370">
        <v>1.81</v>
      </c>
    </row>
    <row r="4369" spans="1:4" s="326" customFormat="1" ht="15.6" customHeight="1" x14ac:dyDescent="0.25">
      <c r="A4369" s="368" t="s">
        <v>38196</v>
      </c>
      <c r="B4369" s="369" t="s">
        <v>38197</v>
      </c>
      <c r="C4369" s="346" t="s">
        <v>10</v>
      </c>
      <c r="D4369" s="370">
        <v>155.38</v>
      </c>
    </row>
    <row r="4370" spans="1:4" s="326" customFormat="1" ht="15.6" customHeight="1" x14ac:dyDescent="0.25">
      <c r="A4370" s="368" t="s">
        <v>38198</v>
      </c>
      <c r="B4370" s="369" t="s">
        <v>38199</v>
      </c>
      <c r="C4370" s="346" t="s">
        <v>10</v>
      </c>
      <c r="D4370" s="370">
        <v>158.24</v>
      </c>
    </row>
    <row r="4371" spans="1:4" s="326" customFormat="1" ht="15.6" customHeight="1" x14ac:dyDescent="0.25">
      <c r="A4371" s="368" t="s">
        <v>38200</v>
      </c>
      <c r="B4371" s="369" t="s">
        <v>38201</v>
      </c>
      <c r="C4371" s="346" t="s">
        <v>10</v>
      </c>
      <c r="D4371" s="370">
        <v>134.28</v>
      </c>
    </row>
    <row r="4372" spans="1:4" s="326" customFormat="1" ht="15.6" customHeight="1" x14ac:dyDescent="0.25">
      <c r="A4372" s="368" t="s">
        <v>38202</v>
      </c>
      <c r="B4372" s="369" t="s">
        <v>38203</v>
      </c>
      <c r="C4372" s="346" t="s">
        <v>10</v>
      </c>
      <c r="D4372" s="370">
        <v>134.63</v>
      </c>
    </row>
    <row r="4373" spans="1:4" s="326" customFormat="1" ht="15.6" customHeight="1" x14ac:dyDescent="0.25">
      <c r="A4373" s="368" t="s">
        <v>38204</v>
      </c>
      <c r="B4373" s="369" t="s">
        <v>38205</v>
      </c>
      <c r="C4373" s="346" t="s">
        <v>10</v>
      </c>
      <c r="D4373" s="370">
        <v>140.65</v>
      </c>
    </row>
    <row r="4374" spans="1:4" s="326" customFormat="1" ht="15.6" customHeight="1" x14ac:dyDescent="0.25">
      <c r="A4374" s="368" t="s">
        <v>38206</v>
      </c>
      <c r="B4374" s="369" t="s">
        <v>38207</v>
      </c>
      <c r="C4374" s="346" t="s">
        <v>10</v>
      </c>
      <c r="D4374" s="370">
        <v>159.02000000000001</v>
      </c>
    </row>
    <row r="4375" spans="1:4" s="326" customFormat="1" ht="15.6" customHeight="1" x14ac:dyDescent="0.25">
      <c r="A4375" s="368" t="s">
        <v>38208</v>
      </c>
      <c r="B4375" s="369" t="s">
        <v>38209</v>
      </c>
      <c r="C4375" s="346" t="s">
        <v>10</v>
      </c>
      <c r="D4375" s="370">
        <v>136.04</v>
      </c>
    </row>
    <row r="4376" spans="1:4" s="326" customFormat="1" ht="15.6" customHeight="1" x14ac:dyDescent="0.25">
      <c r="A4376" s="368" t="s">
        <v>38210</v>
      </c>
      <c r="B4376" s="369" t="s">
        <v>38211</v>
      </c>
      <c r="C4376" s="346" t="s">
        <v>10</v>
      </c>
      <c r="D4376" s="370">
        <v>134.58000000000001</v>
      </c>
    </row>
    <row r="4377" spans="1:4" s="326" customFormat="1" ht="15.6" customHeight="1" x14ac:dyDescent="0.25">
      <c r="A4377" s="368" t="s">
        <v>38212</v>
      </c>
      <c r="B4377" s="369" t="s">
        <v>38213</v>
      </c>
      <c r="C4377" s="346" t="s">
        <v>10</v>
      </c>
      <c r="D4377" s="370">
        <v>152.38999999999999</v>
      </c>
    </row>
    <row r="4378" spans="1:4" s="326" customFormat="1" ht="15.6" customHeight="1" x14ac:dyDescent="0.25">
      <c r="A4378" s="368" t="s">
        <v>38214</v>
      </c>
      <c r="B4378" s="369" t="s">
        <v>38215</v>
      </c>
      <c r="C4378" s="346" t="s">
        <v>10</v>
      </c>
      <c r="D4378" s="370">
        <v>151.05000000000001</v>
      </c>
    </row>
    <row r="4379" spans="1:4" s="326" customFormat="1" ht="15.6" customHeight="1" x14ac:dyDescent="0.25">
      <c r="A4379" s="368" t="s">
        <v>38216</v>
      </c>
      <c r="B4379" s="369" t="s">
        <v>38217</v>
      </c>
      <c r="C4379" s="346" t="s">
        <v>10</v>
      </c>
      <c r="D4379" s="370">
        <v>151.07</v>
      </c>
    </row>
    <row r="4380" spans="1:4" s="326" customFormat="1" ht="15.6" customHeight="1" x14ac:dyDescent="0.25">
      <c r="A4380" s="368" t="s">
        <v>38218</v>
      </c>
      <c r="B4380" s="369" t="s">
        <v>38219</v>
      </c>
      <c r="C4380" s="346" t="s">
        <v>10</v>
      </c>
      <c r="D4380" s="370">
        <v>145.19</v>
      </c>
    </row>
    <row r="4381" spans="1:4" s="326" customFormat="1" ht="15.6" customHeight="1" x14ac:dyDescent="0.25">
      <c r="A4381" s="368" t="s">
        <v>38220</v>
      </c>
      <c r="B4381" s="369" t="s">
        <v>38221</v>
      </c>
      <c r="C4381" s="346" t="s">
        <v>16</v>
      </c>
      <c r="D4381" s="370">
        <v>8.83</v>
      </c>
    </row>
    <row r="4382" spans="1:4" s="326" customFormat="1" ht="15.6" customHeight="1" x14ac:dyDescent="0.25">
      <c r="A4382" s="368" t="s">
        <v>38222</v>
      </c>
      <c r="B4382" s="369" t="s">
        <v>38223</v>
      </c>
      <c r="C4382" s="346" t="s">
        <v>16</v>
      </c>
      <c r="D4382" s="370">
        <v>7.36</v>
      </c>
    </row>
    <row r="4383" spans="1:4" s="326" customFormat="1" ht="15.6" customHeight="1" x14ac:dyDescent="0.25">
      <c r="A4383" s="368" t="s">
        <v>38224</v>
      </c>
      <c r="B4383" s="369" t="s">
        <v>38225</v>
      </c>
      <c r="C4383" s="346" t="s">
        <v>16</v>
      </c>
      <c r="D4383" s="370">
        <v>7.7</v>
      </c>
    </row>
    <row r="4384" spans="1:4" s="326" customFormat="1" ht="15.6" customHeight="1" x14ac:dyDescent="0.25">
      <c r="A4384" s="368" t="s">
        <v>38226</v>
      </c>
      <c r="B4384" s="369" t="s">
        <v>38227</v>
      </c>
      <c r="C4384" s="346" t="s">
        <v>16</v>
      </c>
      <c r="D4384" s="370">
        <v>9.19</v>
      </c>
    </row>
    <row r="4385" spans="1:4" s="326" customFormat="1" ht="15.6" customHeight="1" x14ac:dyDescent="0.25">
      <c r="A4385" s="368" t="s">
        <v>38228</v>
      </c>
      <c r="B4385" s="369" t="s">
        <v>38229</v>
      </c>
      <c r="C4385" s="346" t="s">
        <v>7</v>
      </c>
      <c r="D4385" s="370">
        <v>10.23</v>
      </c>
    </row>
    <row r="4386" spans="1:4" s="326" customFormat="1" ht="15.6" customHeight="1" x14ac:dyDescent="0.25">
      <c r="A4386" s="368" t="s">
        <v>38230</v>
      </c>
      <c r="B4386" s="369" t="s">
        <v>38231</v>
      </c>
      <c r="C4386" s="346" t="s">
        <v>8</v>
      </c>
      <c r="D4386" s="370">
        <v>17.96</v>
      </c>
    </row>
    <row r="4387" spans="1:4" s="326" customFormat="1" ht="15.6" customHeight="1" x14ac:dyDescent="0.25">
      <c r="A4387" s="368" t="s">
        <v>38232</v>
      </c>
      <c r="B4387" s="369" t="s">
        <v>38233</v>
      </c>
      <c r="C4387" s="346" t="s">
        <v>14</v>
      </c>
      <c r="D4387" s="370">
        <v>14.62</v>
      </c>
    </row>
    <row r="4388" spans="1:4" s="326" customFormat="1" ht="15.6" customHeight="1" x14ac:dyDescent="0.25">
      <c r="A4388" s="368" t="s">
        <v>38234</v>
      </c>
      <c r="B4388" s="369" t="s">
        <v>38235</v>
      </c>
      <c r="C4388" s="346" t="s">
        <v>8</v>
      </c>
      <c r="D4388" s="370">
        <v>3.45</v>
      </c>
    </row>
    <row r="4389" spans="1:4" s="326" customFormat="1" ht="15.6" customHeight="1" x14ac:dyDescent="0.25">
      <c r="A4389" s="368" t="s">
        <v>38236</v>
      </c>
      <c r="B4389" s="369" t="s">
        <v>38237</v>
      </c>
      <c r="C4389" s="346" t="s">
        <v>10</v>
      </c>
      <c r="D4389" s="370">
        <v>543.33000000000004</v>
      </c>
    </row>
    <row r="4390" spans="1:4" s="326" customFormat="1" ht="15.6" customHeight="1" x14ac:dyDescent="0.25">
      <c r="A4390" s="368" t="s">
        <v>38238</v>
      </c>
      <c r="B4390" s="369" t="s">
        <v>38239</v>
      </c>
      <c r="C4390" s="346" t="s">
        <v>16</v>
      </c>
      <c r="D4390" s="370">
        <v>153.19999999999999</v>
      </c>
    </row>
    <row r="4391" spans="1:4" s="326" customFormat="1" ht="15.6" customHeight="1" x14ac:dyDescent="0.25">
      <c r="A4391" s="368" t="s">
        <v>38240</v>
      </c>
      <c r="B4391" s="369" t="s">
        <v>38241</v>
      </c>
      <c r="C4391" s="346" t="s">
        <v>8</v>
      </c>
      <c r="D4391" s="370">
        <v>22.71</v>
      </c>
    </row>
    <row r="4392" spans="1:4" s="326" customFormat="1" ht="15.6" customHeight="1" x14ac:dyDescent="0.25">
      <c r="A4392" s="368" t="s">
        <v>38242</v>
      </c>
      <c r="B4392" s="369" t="s">
        <v>38243</v>
      </c>
      <c r="C4392" s="346" t="s">
        <v>7</v>
      </c>
      <c r="D4392" s="370">
        <v>3.82</v>
      </c>
    </row>
    <row r="4393" spans="1:4" s="326" customFormat="1" ht="15.6" customHeight="1" x14ac:dyDescent="0.25">
      <c r="A4393" s="368" t="s">
        <v>38244</v>
      </c>
      <c r="B4393" s="369" t="s">
        <v>38245</v>
      </c>
      <c r="C4393" s="346" t="s">
        <v>8</v>
      </c>
      <c r="D4393" s="370">
        <v>27.62</v>
      </c>
    </row>
    <row r="4394" spans="1:4" s="326" customFormat="1" ht="15.6" customHeight="1" x14ac:dyDescent="0.25">
      <c r="A4394" s="368" t="s">
        <v>38246</v>
      </c>
      <c r="B4394" s="369" t="s">
        <v>38247</v>
      </c>
      <c r="C4394" s="346" t="s">
        <v>33394</v>
      </c>
      <c r="D4394" s="370">
        <v>427.3</v>
      </c>
    </row>
    <row r="4395" spans="1:4" s="326" customFormat="1" ht="15.6" customHeight="1" x14ac:dyDescent="0.25">
      <c r="A4395" s="368" t="s">
        <v>38248</v>
      </c>
      <c r="B4395" s="369" t="s">
        <v>33410</v>
      </c>
      <c r="C4395" s="346" t="s">
        <v>33394</v>
      </c>
      <c r="D4395" s="370">
        <v>34.770000000000003</v>
      </c>
    </row>
    <row r="4396" spans="1:4" s="326" customFormat="1" ht="15.6" customHeight="1" x14ac:dyDescent="0.25">
      <c r="A4396" s="368" t="s">
        <v>38249</v>
      </c>
      <c r="B4396" s="369" t="s">
        <v>38250</v>
      </c>
      <c r="C4396" s="346" t="s">
        <v>8</v>
      </c>
      <c r="D4396" s="370">
        <v>57.82</v>
      </c>
    </row>
    <row r="4397" spans="1:4" s="326" customFormat="1" ht="15.6" customHeight="1" x14ac:dyDescent="0.25">
      <c r="A4397" s="368" t="s">
        <v>38251</v>
      </c>
      <c r="B4397" s="369" t="s">
        <v>38252</v>
      </c>
      <c r="C4397" s="346" t="s">
        <v>33394</v>
      </c>
      <c r="D4397" s="370">
        <v>610.52</v>
      </c>
    </row>
    <row r="4398" spans="1:4" s="326" customFormat="1" ht="15.6" customHeight="1" x14ac:dyDescent="0.25">
      <c r="A4398" s="368" t="s">
        <v>38253</v>
      </c>
      <c r="B4398" s="369" t="s">
        <v>38254</v>
      </c>
      <c r="C4398" s="346" t="s">
        <v>14</v>
      </c>
      <c r="D4398" s="370">
        <v>7.12</v>
      </c>
    </row>
    <row r="4399" spans="1:4" s="326" customFormat="1" ht="15.6" customHeight="1" x14ac:dyDescent="0.25">
      <c r="A4399" s="368" t="s">
        <v>38255</v>
      </c>
      <c r="B4399" s="369" t="s">
        <v>38256</v>
      </c>
      <c r="C4399" s="346" t="s">
        <v>14</v>
      </c>
      <c r="D4399" s="370">
        <v>0.19</v>
      </c>
    </row>
    <row r="4400" spans="1:4" s="326" customFormat="1" ht="15.6" customHeight="1" x14ac:dyDescent="0.25">
      <c r="A4400" s="368" t="s">
        <v>38257</v>
      </c>
      <c r="B4400" s="369" t="s">
        <v>38258</v>
      </c>
      <c r="C4400" s="346" t="s">
        <v>14</v>
      </c>
      <c r="D4400" s="370">
        <v>15.28</v>
      </c>
    </row>
    <row r="4401" spans="1:4" s="326" customFormat="1" ht="15.6" customHeight="1" x14ac:dyDescent="0.25">
      <c r="A4401" s="368" t="s">
        <v>38259</v>
      </c>
      <c r="B4401" s="369" t="s">
        <v>38260</v>
      </c>
      <c r="C4401" s="346" t="s">
        <v>8</v>
      </c>
      <c r="D4401" s="370">
        <v>14.33</v>
      </c>
    </row>
    <row r="4402" spans="1:4" s="326" customFormat="1" ht="15.6" customHeight="1" x14ac:dyDescent="0.25">
      <c r="A4402" s="368" t="s">
        <v>38261</v>
      </c>
      <c r="B4402" s="369" t="s">
        <v>38262</v>
      </c>
      <c r="C4402" s="346" t="s">
        <v>16</v>
      </c>
      <c r="D4402" s="370">
        <v>8.6199999999999992</v>
      </c>
    </row>
    <row r="4403" spans="1:4" s="326" customFormat="1" ht="15.6" customHeight="1" x14ac:dyDescent="0.25">
      <c r="A4403" s="368" t="s">
        <v>38263</v>
      </c>
      <c r="B4403" s="369" t="s">
        <v>38264</v>
      </c>
      <c r="C4403" s="346" t="s">
        <v>5</v>
      </c>
      <c r="D4403" s="370">
        <v>6.44</v>
      </c>
    </row>
    <row r="4404" spans="1:4" s="326" customFormat="1" ht="15.6" customHeight="1" x14ac:dyDescent="0.25">
      <c r="A4404" s="368" t="s">
        <v>38265</v>
      </c>
      <c r="B4404" s="369" t="s">
        <v>38266</v>
      </c>
      <c r="C4404" s="346" t="s">
        <v>38267</v>
      </c>
      <c r="D4404" s="370">
        <v>29.37</v>
      </c>
    </row>
    <row r="4405" spans="1:4" s="326" customFormat="1" ht="15.6" customHeight="1" x14ac:dyDescent="0.25">
      <c r="A4405" s="368" t="s">
        <v>38268</v>
      </c>
      <c r="B4405" s="369" t="s">
        <v>38269</v>
      </c>
      <c r="C4405" s="346" t="s">
        <v>16</v>
      </c>
      <c r="D4405" s="370">
        <v>16.52</v>
      </c>
    </row>
    <row r="4406" spans="1:4" s="326" customFormat="1" ht="15.6" customHeight="1" x14ac:dyDescent="0.25">
      <c r="A4406" s="368" t="s">
        <v>38270</v>
      </c>
      <c r="B4406" s="369" t="s">
        <v>38271</v>
      </c>
      <c r="C4406" s="346" t="s">
        <v>8</v>
      </c>
      <c r="D4406" s="370">
        <v>29.17</v>
      </c>
    </row>
    <row r="4407" spans="1:4" s="326" customFormat="1" ht="15.6" customHeight="1" x14ac:dyDescent="0.25">
      <c r="A4407" s="368" t="s">
        <v>38272</v>
      </c>
      <c r="B4407" s="369" t="s">
        <v>38273</v>
      </c>
      <c r="C4407" s="346" t="s">
        <v>16</v>
      </c>
      <c r="D4407" s="370">
        <v>24.86</v>
      </c>
    </row>
    <row r="4408" spans="1:4" s="326" customFormat="1" ht="15.6" customHeight="1" x14ac:dyDescent="0.25">
      <c r="A4408" s="368" t="s">
        <v>38274</v>
      </c>
      <c r="B4408" s="369" t="s">
        <v>38275</v>
      </c>
      <c r="C4408" s="346" t="s">
        <v>16</v>
      </c>
      <c r="D4408" s="370">
        <v>57.31</v>
      </c>
    </row>
    <row r="4409" spans="1:4" s="326" customFormat="1" ht="15.6" customHeight="1" x14ac:dyDescent="0.25">
      <c r="A4409" s="368" t="s">
        <v>38276</v>
      </c>
      <c r="B4409" s="369" t="s">
        <v>38277</v>
      </c>
      <c r="C4409" s="346" t="s">
        <v>16</v>
      </c>
      <c r="D4409" s="370">
        <v>32.770000000000003</v>
      </c>
    </row>
    <row r="4410" spans="1:4" s="326" customFormat="1" ht="15.6" customHeight="1" x14ac:dyDescent="0.25">
      <c r="A4410" s="368" t="s">
        <v>38278</v>
      </c>
      <c r="B4410" s="369" t="s">
        <v>38279</v>
      </c>
      <c r="C4410" s="346" t="s">
        <v>16</v>
      </c>
      <c r="D4410" s="370">
        <v>90.3</v>
      </c>
    </row>
    <row r="4411" spans="1:4" s="326" customFormat="1" ht="15.6" customHeight="1" x14ac:dyDescent="0.25">
      <c r="A4411" s="368" t="s">
        <v>38280</v>
      </c>
      <c r="B4411" s="369" t="s">
        <v>38281</v>
      </c>
      <c r="C4411" s="346" t="s">
        <v>14</v>
      </c>
      <c r="D4411" s="370">
        <v>207.07</v>
      </c>
    </row>
    <row r="4412" spans="1:4" s="326" customFormat="1" ht="15.6" customHeight="1" x14ac:dyDescent="0.25">
      <c r="A4412" s="368" t="s">
        <v>38282</v>
      </c>
      <c r="B4412" s="369" t="s">
        <v>38283</v>
      </c>
      <c r="C4412" s="346" t="s">
        <v>14</v>
      </c>
      <c r="D4412" s="370">
        <v>247.2</v>
      </c>
    </row>
    <row r="4413" spans="1:4" s="326" customFormat="1" ht="15.6" customHeight="1" x14ac:dyDescent="0.25">
      <c r="A4413" s="368" t="s">
        <v>38284</v>
      </c>
      <c r="B4413" s="369" t="s">
        <v>38285</v>
      </c>
      <c r="C4413" s="346" t="s">
        <v>14</v>
      </c>
      <c r="D4413" s="370">
        <v>323.24</v>
      </c>
    </row>
    <row r="4414" spans="1:4" s="326" customFormat="1" ht="15.6" customHeight="1" x14ac:dyDescent="0.25">
      <c r="A4414" s="368" t="s">
        <v>38286</v>
      </c>
      <c r="B4414" s="369" t="s">
        <v>38287</v>
      </c>
      <c r="C4414" s="346" t="s">
        <v>8</v>
      </c>
      <c r="D4414" s="370">
        <v>13.11</v>
      </c>
    </row>
    <row r="4415" spans="1:4" s="326" customFormat="1" ht="15.6" customHeight="1" x14ac:dyDescent="0.25">
      <c r="A4415" s="368" t="s">
        <v>38288</v>
      </c>
      <c r="B4415" s="369" t="s">
        <v>38289</v>
      </c>
      <c r="C4415" s="346" t="s">
        <v>8</v>
      </c>
      <c r="D4415" s="370">
        <v>23.72</v>
      </c>
    </row>
    <row r="4416" spans="1:4" s="326" customFormat="1" ht="15.6" customHeight="1" x14ac:dyDescent="0.25">
      <c r="A4416" s="368" t="s">
        <v>38290</v>
      </c>
      <c r="B4416" s="369" t="s">
        <v>38291</v>
      </c>
      <c r="C4416" s="346" t="s">
        <v>8</v>
      </c>
      <c r="D4416" s="370">
        <v>25.35</v>
      </c>
    </row>
    <row r="4417" spans="1:4" s="326" customFormat="1" ht="15.6" customHeight="1" x14ac:dyDescent="0.25">
      <c r="A4417" s="368" t="s">
        <v>38292</v>
      </c>
      <c r="B4417" s="369" t="s">
        <v>38293</v>
      </c>
      <c r="C4417" s="346" t="s">
        <v>8</v>
      </c>
      <c r="D4417" s="370">
        <v>27.75</v>
      </c>
    </row>
    <row r="4418" spans="1:4" s="326" customFormat="1" ht="15.6" customHeight="1" x14ac:dyDescent="0.25">
      <c r="A4418" s="368" t="s">
        <v>38294</v>
      </c>
      <c r="B4418" s="369" t="s">
        <v>38295</v>
      </c>
      <c r="C4418" s="346" t="s">
        <v>8</v>
      </c>
      <c r="D4418" s="370">
        <v>14.12</v>
      </c>
    </row>
    <row r="4419" spans="1:4" s="326" customFormat="1" ht="15.6" customHeight="1" x14ac:dyDescent="0.25">
      <c r="A4419" s="368" t="s">
        <v>38296</v>
      </c>
      <c r="B4419" s="369" t="s">
        <v>38297</v>
      </c>
      <c r="C4419" s="346" t="s">
        <v>8</v>
      </c>
      <c r="D4419" s="370">
        <v>16.079999999999998</v>
      </c>
    </row>
    <row r="4420" spans="1:4" s="326" customFormat="1" ht="15.6" customHeight="1" x14ac:dyDescent="0.25">
      <c r="A4420" s="368" t="s">
        <v>38298</v>
      </c>
      <c r="B4420" s="369" t="s">
        <v>38299</v>
      </c>
      <c r="C4420" s="346" t="s">
        <v>8</v>
      </c>
      <c r="D4420" s="370">
        <v>19.670000000000002</v>
      </c>
    </row>
    <row r="4421" spans="1:4" s="326" customFormat="1" ht="15.6" customHeight="1" x14ac:dyDescent="0.25">
      <c r="A4421" s="368" t="s">
        <v>38300</v>
      </c>
      <c r="B4421" s="369" t="s">
        <v>38301</v>
      </c>
      <c r="C4421" s="346" t="s">
        <v>8</v>
      </c>
      <c r="D4421" s="370">
        <v>20.81</v>
      </c>
    </row>
    <row r="4422" spans="1:4" s="326" customFormat="1" ht="15.6" customHeight="1" x14ac:dyDescent="0.25">
      <c r="A4422" s="368" t="s">
        <v>38302</v>
      </c>
      <c r="B4422" s="369" t="s">
        <v>38303</v>
      </c>
      <c r="C4422" s="346" t="s">
        <v>8</v>
      </c>
      <c r="D4422" s="370">
        <v>26.23</v>
      </c>
    </row>
    <row r="4423" spans="1:4" s="326" customFormat="1" ht="15.6" customHeight="1" x14ac:dyDescent="0.25">
      <c r="A4423" s="368" t="s">
        <v>38304</v>
      </c>
      <c r="B4423" s="369" t="s">
        <v>38305</v>
      </c>
      <c r="C4423" s="346" t="s">
        <v>8</v>
      </c>
      <c r="D4423" s="370">
        <v>31.62</v>
      </c>
    </row>
    <row r="4424" spans="1:4" s="326" customFormat="1" ht="15.6" customHeight="1" x14ac:dyDescent="0.25">
      <c r="A4424" s="368" t="s">
        <v>38306</v>
      </c>
      <c r="B4424" s="369" t="s">
        <v>38307</v>
      </c>
      <c r="C4424" s="346" t="s">
        <v>8</v>
      </c>
      <c r="D4424" s="370">
        <v>33.799999999999997</v>
      </c>
    </row>
    <row r="4425" spans="1:4" s="326" customFormat="1" ht="15.6" customHeight="1" x14ac:dyDescent="0.25">
      <c r="A4425" s="368" t="s">
        <v>38308</v>
      </c>
      <c r="B4425" s="369" t="s">
        <v>38309</v>
      </c>
      <c r="C4425" s="346" t="s">
        <v>14</v>
      </c>
      <c r="D4425" s="370">
        <v>12089.94</v>
      </c>
    </row>
    <row r="4426" spans="1:4" s="326" customFormat="1" ht="15.6" customHeight="1" x14ac:dyDescent="0.25">
      <c r="A4426" s="368" t="s">
        <v>38310</v>
      </c>
      <c r="B4426" s="369" t="s">
        <v>38311</v>
      </c>
      <c r="C4426" s="346" t="s">
        <v>14</v>
      </c>
      <c r="D4426" s="370">
        <v>7315.54</v>
      </c>
    </row>
    <row r="4427" spans="1:4" s="326" customFormat="1" ht="15.6" customHeight="1" x14ac:dyDescent="0.25">
      <c r="A4427" s="368" t="s">
        <v>38312</v>
      </c>
      <c r="B4427" s="369" t="s">
        <v>38313</v>
      </c>
      <c r="C4427" s="346" t="s">
        <v>14</v>
      </c>
      <c r="D4427" s="370">
        <v>330.76</v>
      </c>
    </row>
    <row r="4428" spans="1:4" s="326" customFormat="1" ht="15.6" customHeight="1" x14ac:dyDescent="0.25">
      <c r="A4428" s="368" t="s">
        <v>38314</v>
      </c>
      <c r="B4428" s="369" t="s">
        <v>38315</v>
      </c>
      <c r="C4428" s="346" t="s">
        <v>14</v>
      </c>
      <c r="D4428" s="370">
        <v>240.72</v>
      </c>
    </row>
    <row r="4429" spans="1:4" s="326" customFormat="1" ht="15.6" customHeight="1" x14ac:dyDescent="0.25">
      <c r="A4429" s="368" t="s">
        <v>38316</v>
      </c>
      <c r="B4429" s="369" t="s">
        <v>38317</v>
      </c>
      <c r="C4429" s="346" t="s">
        <v>14</v>
      </c>
      <c r="D4429" s="370">
        <v>387.79</v>
      </c>
    </row>
    <row r="4430" spans="1:4" s="326" customFormat="1" ht="15.6" customHeight="1" x14ac:dyDescent="0.25">
      <c r="A4430" s="368" t="s">
        <v>38318</v>
      </c>
      <c r="B4430" s="369" t="s">
        <v>38319</v>
      </c>
      <c r="C4430" s="346" t="s">
        <v>14</v>
      </c>
      <c r="D4430" s="370">
        <v>432.19</v>
      </c>
    </row>
    <row r="4431" spans="1:4" s="326" customFormat="1" ht="15.6" customHeight="1" x14ac:dyDescent="0.25">
      <c r="A4431" s="368" t="s">
        <v>38320</v>
      </c>
      <c r="B4431" s="369" t="s">
        <v>29658</v>
      </c>
      <c r="C4431" s="346" t="s">
        <v>29588</v>
      </c>
      <c r="D4431" s="370">
        <v>334.37</v>
      </c>
    </row>
    <row r="4432" spans="1:4" s="326" customFormat="1" ht="15.6" customHeight="1" x14ac:dyDescent="0.25">
      <c r="A4432" s="368" t="s">
        <v>38321</v>
      </c>
      <c r="B4432" s="369" t="s">
        <v>38322</v>
      </c>
      <c r="C4432" s="346" t="s">
        <v>7</v>
      </c>
      <c r="D4432" s="370">
        <v>226.42</v>
      </c>
    </row>
    <row r="4433" spans="1:4" s="326" customFormat="1" ht="15.6" customHeight="1" x14ac:dyDescent="0.25">
      <c r="A4433" s="368" t="s">
        <v>38323</v>
      </c>
      <c r="B4433" s="369" t="s">
        <v>38324</v>
      </c>
      <c r="C4433" s="346" t="s">
        <v>14</v>
      </c>
      <c r="D4433" s="370">
        <v>196.59</v>
      </c>
    </row>
    <row r="4434" spans="1:4" s="326" customFormat="1" ht="15.6" customHeight="1" x14ac:dyDescent="0.25">
      <c r="A4434" s="368" t="s">
        <v>38325</v>
      </c>
      <c r="B4434" s="369" t="s">
        <v>38326</v>
      </c>
      <c r="C4434" s="346" t="s">
        <v>29588</v>
      </c>
      <c r="D4434" s="370">
        <v>249.02</v>
      </c>
    </row>
    <row r="4435" spans="1:4" s="326" customFormat="1" ht="15.6" customHeight="1" x14ac:dyDescent="0.25">
      <c r="A4435" s="368" t="s">
        <v>38327</v>
      </c>
      <c r="B4435" s="369" t="s">
        <v>38328</v>
      </c>
      <c r="C4435" s="346" t="s">
        <v>14</v>
      </c>
      <c r="D4435" s="370">
        <v>352.21</v>
      </c>
    </row>
    <row r="4436" spans="1:4" s="326" customFormat="1" ht="15.6" customHeight="1" x14ac:dyDescent="0.25">
      <c r="A4436" s="368" t="s">
        <v>38329</v>
      </c>
      <c r="B4436" s="369" t="s">
        <v>38330</v>
      </c>
      <c r="C4436" s="346" t="s">
        <v>14</v>
      </c>
      <c r="D4436" s="370">
        <v>400.12</v>
      </c>
    </row>
    <row r="4437" spans="1:4" s="326" customFormat="1" ht="15.6" customHeight="1" x14ac:dyDescent="0.25">
      <c r="A4437" s="368" t="s">
        <v>38331</v>
      </c>
      <c r="B4437" s="369" t="s">
        <v>38332</v>
      </c>
      <c r="C4437" s="346" t="s">
        <v>14</v>
      </c>
      <c r="D4437" s="370">
        <v>481.98</v>
      </c>
    </row>
    <row r="4438" spans="1:4" s="326" customFormat="1" ht="15.6" customHeight="1" x14ac:dyDescent="0.25">
      <c r="A4438" s="368" t="s">
        <v>38333</v>
      </c>
      <c r="B4438" s="369" t="s">
        <v>38334</v>
      </c>
      <c r="C4438" s="346" t="s">
        <v>14</v>
      </c>
      <c r="D4438" s="370">
        <v>19.7</v>
      </c>
    </row>
    <row r="4439" spans="1:4" s="326" customFormat="1" ht="15.6" customHeight="1" x14ac:dyDescent="0.25">
      <c r="A4439" s="368" t="s">
        <v>38335</v>
      </c>
      <c r="B4439" s="369" t="s">
        <v>38336</v>
      </c>
      <c r="C4439" s="346" t="s">
        <v>7</v>
      </c>
      <c r="D4439" s="370">
        <v>15.98</v>
      </c>
    </row>
    <row r="4440" spans="1:4" s="326" customFormat="1" ht="15.6" customHeight="1" x14ac:dyDescent="0.25">
      <c r="A4440" s="368" t="s">
        <v>38337</v>
      </c>
      <c r="B4440" s="369" t="s">
        <v>38338</v>
      </c>
      <c r="C4440" s="346" t="s">
        <v>7</v>
      </c>
      <c r="D4440" s="370">
        <v>90.3</v>
      </c>
    </row>
    <row r="4441" spans="1:4" s="326" customFormat="1" ht="15.6" customHeight="1" x14ac:dyDescent="0.25">
      <c r="A4441" s="368" t="s">
        <v>38339</v>
      </c>
      <c r="B4441" s="369" t="s">
        <v>38340</v>
      </c>
      <c r="C4441" s="346" t="s">
        <v>7</v>
      </c>
      <c r="D4441" s="370">
        <v>103.86</v>
      </c>
    </row>
    <row r="4442" spans="1:4" s="326" customFormat="1" ht="15.6" customHeight="1" x14ac:dyDescent="0.25">
      <c r="A4442" s="368" t="s">
        <v>38341</v>
      </c>
      <c r="B4442" s="369" t="s">
        <v>38342</v>
      </c>
      <c r="C4442" s="346" t="s">
        <v>10</v>
      </c>
      <c r="D4442" s="370">
        <v>411.46</v>
      </c>
    </row>
    <row r="4443" spans="1:4" s="326" customFormat="1" ht="15.6" customHeight="1" x14ac:dyDescent="0.25">
      <c r="A4443" s="368" t="s">
        <v>38343</v>
      </c>
      <c r="B4443" s="369" t="s">
        <v>38344</v>
      </c>
      <c r="C4443" s="346" t="s">
        <v>10</v>
      </c>
      <c r="D4443" s="370">
        <v>476.65</v>
      </c>
    </row>
    <row r="4444" spans="1:4" s="326" customFormat="1" ht="15.6" customHeight="1" x14ac:dyDescent="0.25">
      <c r="A4444" s="368" t="s">
        <v>38345</v>
      </c>
      <c r="B4444" s="369" t="s">
        <v>38346</v>
      </c>
      <c r="C4444" s="346" t="s">
        <v>10</v>
      </c>
      <c r="D4444" s="370">
        <v>431.1</v>
      </c>
    </row>
    <row r="4445" spans="1:4" s="326" customFormat="1" ht="15.6" customHeight="1" x14ac:dyDescent="0.25">
      <c r="A4445" s="368" t="s">
        <v>38347</v>
      </c>
      <c r="B4445" s="369" t="s">
        <v>38348</v>
      </c>
      <c r="C4445" s="346" t="s">
        <v>10</v>
      </c>
      <c r="D4445" s="370">
        <v>451.69</v>
      </c>
    </row>
    <row r="4446" spans="1:4" s="326" customFormat="1" ht="15.6" customHeight="1" x14ac:dyDescent="0.25">
      <c r="A4446" s="368" t="s">
        <v>38349</v>
      </c>
      <c r="B4446" s="369" t="s">
        <v>38350</v>
      </c>
      <c r="C4446" s="346" t="s">
        <v>10</v>
      </c>
      <c r="D4446" s="370">
        <v>495.85</v>
      </c>
    </row>
    <row r="4447" spans="1:4" s="326" customFormat="1" ht="15.6" customHeight="1" x14ac:dyDescent="0.25">
      <c r="A4447" s="368" t="s">
        <v>38351</v>
      </c>
      <c r="B4447" s="369" t="s">
        <v>38352</v>
      </c>
      <c r="C4447" s="346" t="s">
        <v>10</v>
      </c>
      <c r="D4447" s="370">
        <v>473.25</v>
      </c>
    </row>
    <row r="4448" spans="1:4" s="326" customFormat="1" ht="15.6" customHeight="1" x14ac:dyDescent="0.25">
      <c r="A4448" s="368" t="s">
        <v>38353</v>
      </c>
      <c r="B4448" s="369" t="s">
        <v>38354</v>
      </c>
      <c r="C4448" s="346" t="s">
        <v>10</v>
      </c>
      <c r="D4448" s="370">
        <v>588.29</v>
      </c>
    </row>
    <row r="4449" spans="1:4" s="326" customFormat="1" ht="15.6" customHeight="1" x14ac:dyDescent="0.25">
      <c r="A4449" s="368" t="s">
        <v>38355</v>
      </c>
      <c r="B4449" s="369" t="s">
        <v>38356</v>
      </c>
      <c r="C4449" s="346" t="s">
        <v>10</v>
      </c>
      <c r="D4449" s="370">
        <v>519.52</v>
      </c>
    </row>
    <row r="4450" spans="1:4" s="326" customFormat="1" ht="15.6" customHeight="1" x14ac:dyDescent="0.25">
      <c r="A4450" s="368" t="s">
        <v>38357</v>
      </c>
      <c r="B4450" s="369" t="s">
        <v>38358</v>
      </c>
      <c r="C4450" s="346" t="s">
        <v>10</v>
      </c>
      <c r="D4450" s="370">
        <v>498.29</v>
      </c>
    </row>
    <row r="4451" spans="1:4" s="326" customFormat="1" ht="15.6" customHeight="1" x14ac:dyDescent="0.25">
      <c r="A4451" s="368" t="s">
        <v>38359</v>
      </c>
      <c r="B4451" s="369" t="s">
        <v>38360</v>
      </c>
      <c r="C4451" s="346" t="s">
        <v>10</v>
      </c>
      <c r="D4451" s="370">
        <v>518.58000000000004</v>
      </c>
    </row>
    <row r="4452" spans="1:4" s="326" customFormat="1" ht="15.6" customHeight="1" x14ac:dyDescent="0.25">
      <c r="A4452" s="368" t="s">
        <v>38361</v>
      </c>
      <c r="B4452" s="369" t="s">
        <v>38362</v>
      </c>
      <c r="C4452" s="346" t="s">
        <v>10</v>
      </c>
      <c r="D4452" s="370">
        <v>563.46</v>
      </c>
    </row>
    <row r="4453" spans="1:4" s="326" customFormat="1" ht="15.6" customHeight="1" x14ac:dyDescent="0.25">
      <c r="A4453" s="368" t="s">
        <v>38363</v>
      </c>
      <c r="B4453" s="369" t="s">
        <v>38364</v>
      </c>
      <c r="C4453" s="346" t="s">
        <v>10</v>
      </c>
      <c r="D4453" s="370">
        <v>540.5</v>
      </c>
    </row>
    <row r="4454" spans="1:4" s="326" customFormat="1" ht="15.6" customHeight="1" x14ac:dyDescent="0.25">
      <c r="A4454" s="368" t="s">
        <v>38365</v>
      </c>
      <c r="B4454" s="369" t="s">
        <v>38366</v>
      </c>
      <c r="C4454" s="346" t="s">
        <v>10</v>
      </c>
      <c r="D4454" s="370">
        <v>513.74</v>
      </c>
    </row>
    <row r="4455" spans="1:4" s="326" customFormat="1" ht="15.6" customHeight="1" x14ac:dyDescent="0.25">
      <c r="A4455" s="368" t="s">
        <v>38367</v>
      </c>
      <c r="B4455" s="369" t="s">
        <v>38368</v>
      </c>
      <c r="C4455" s="346" t="s">
        <v>10</v>
      </c>
      <c r="D4455" s="370">
        <v>542.78</v>
      </c>
    </row>
    <row r="4456" spans="1:4" s="326" customFormat="1" ht="15.6" customHeight="1" x14ac:dyDescent="0.25">
      <c r="A4456" s="368" t="s">
        <v>38369</v>
      </c>
      <c r="B4456" s="369" t="s">
        <v>38370</v>
      </c>
      <c r="C4456" s="346" t="s">
        <v>10</v>
      </c>
      <c r="D4456" s="370">
        <v>473</v>
      </c>
    </row>
    <row r="4457" spans="1:4" s="326" customFormat="1" ht="15.6" customHeight="1" x14ac:dyDescent="0.25">
      <c r="A4457" s="368" t="s">
        <v>38371</v>
      </c>
      <c r="B4457" s="369" t="s">
        <v>38372</v>
      </c>
      <c r="C4457" s="346" t="s">
        <v>10</v>
      </c>
      <c r="D4457" s="370">
        <v>495</v>
      </c>
    </row>
    <row r="4458" spans="1:4" s="326" customFormat="1" ht="15.6" customHeight="1" x14ac:dyDescent="0.25">
      <c r="A4458" s="368" t="s">
        <v>38373</v>
      </c>
      <c r="B4458" s="369" t="s">
        <v>38374</v>
      </c>
      <c r="C4458" s="346" t="s">
        <v>10</v>
      </c>
      <c r="D4458" s="370">
        <v>500.85</v>
      </c>
    </row>
    <row r="4459" spans="1:4" s="326" customFormat="1" ht="15.6" customHeight="1" x14ac:dyDescent="0.25">
      <c r="A4459" s="368" t="s">
        <v>38375</v>
      </c>
      <c r="B4459" s="369" t="s">
        <v>38376</v>
      </c>
      <c r="C4459" s="346" t="s">
        <v>10</v>
      </c>
      <c r="D4459" s="370">
        <v>59.47</v>
      </c>
    </row>
    <row r="4460" spans="1:4" s="326" customFormat="1" ht="15.6" customHeight="1" x14ac:dyDescent="0.25">
      <c r="A4460" s="368" t="s">
        <v>38377</v>
      </c>
      <c r="B4460" s="369" t="s">
        <v>38378</v>
      </c>
      <c r="C4460" s="346" t="s">
        <v>10</v>
      </c>
      <c r="D4460" s="370">
        <v>890.08</v>
      </c>
    </row>
    <row r="4461" spans="1:4" s="326" customFormat="1" ht="15.6" customHeight="1" x14ac:dyDescent="0.25">
      <c r="A4461" s="368" t="s">
        <v>38379</v>
      </c>
      <c r="B4461" s="369" t="s">
        <v>38380</v>
      </c>
      <c r="C4461" s="346" t="s">
        <v>7</v>
      </c>
      <c r="D4461" s="370">
        <v>66.89</v>
      </c>
    </row>
    <row r="4462" spans="1:4" s="326" customFormat="1" ht="15.6" customHeight="1" x14ac:dyDescent="0.25">
      <c r="A4462" s="368" t="s">
        <v>38381</v>
      </c>
      <c r="B4462" s="369" t="s">
        <v>38382</v>
      </c>
      <c r="C4462" s="346" t="s">
        <v>7</v>
      </c>
      <c r="D4462" s="370">
        <v>86.76</v>
      </c>
    </row>
    <row r="4463" spans="1:4" s="326" customFormat="1" ht="15.6" customHeight="1" x14ac:dyDescent="0.25">
      <c r="A4463" s="368" t="s">
        <v>38383</v>
      </c>
      <c r="B4463" s="369" t="s">
        <v>38384</v>
      </c>
      <c r="C4463" s="346" t="s">
        <v>7</v>
      </c>
      <c r="D4463" s="370">
        <v>124.84</v>
      </c>
    </row>
    <row r="4464" spans="1:4" s="326" customFormat="1" ht="15.6" customHeight="1" x14ac:dyDescent="0.25">
      <c r="A4464" s="368" t="s">
        <v>38385</v>
      </c>
      <c r="B4464" s="369" t="s">
        <v>38386</v>
      </c>
      <c r="C4464" s="346" t="s">
        <v>7</v>
      </c>
      <c r="D4464" s="370">
        <v>129.4</v>
      </c>
    </row>
    <row r="4465" spans="1:4" s="326" customFormat="1" ht="15.6" customHeight="1" x14ac:dyDescent="0.25">
      <c r="A4465" s="368" t="s">
        <v>38387</v>
      </c>
      <c r="B4465" s="369" t="s">
        <v>38388</v>
      </c>
      <c r="C4465" s="346" t="s">
        <v>7</v>
      </c>
      <c r="D4465" s="370">
        <v>180.8</v>
      </c>
    </row>
    <row r="4466" spans="1:4" s="326" customFormat="1" ht="15.6" customHeight="1" x14ac:dyDescent="0.25">
      <c r="A4466" s="368" t="s">
        <v>38389</v>
      </c>
      <c r="B4466" s="369" t="s">
        <v>38390</v>
      </c>
      <c r="C4466" s="346" t="s">
        <v>7</v>
      </c>
      <c r="D4466" s="370">
        <v>106.92</v>
      </c>
    </row>
    <row r="4467" spans="1:4" s="326" customFormat="1" ht="15.6" customHeight="1" x14ac:dyDescent="0.25">
      <c r="A4467" s="368" t="s">
        <v>38391</v>
      </c>
      <c r="B4467" s="369" t="s">
        <v>38392</v>
      </c>
      <c r="C4467" s="346" t="s">
        <v>7</v>
      </c>
      <c r="D4467" s="370">
        <v>126.87</v>
      </c>
    </row>
    <row r="4468" spans="1:4" s="326" customFormat="1" ht="15.6" customHeight="1" x14ac:dyDescent="0.25">
      <c r="A4468" s="368" t="s">
        <v>38393</v>
      </c>
      <c r="B4468" s="369" t="s">
        <v>38394</v>
      </c>
      <c r="C4468" s="346" t="s">
        <v>7</v>
      </c>
      <c r="D4468" s="370">
        <v>106.37</v>
      </c>
    </row>
    <row r="4469" spans="1:4" s="326" customFormat="1" ht="15.6" customHeight="1" x14ac:dyDescent="0.25">
      <c r="A4469" s="368" t="s">
        <v>38395</v>
      </c>
      <c r="B4469" s="369" t="s">
        <v>38396</v>
      </c>
      <c r="C4469" s="346" t="s">
        <v>7</v>
      </c>
      <c r="D4469" s="370">
        <v>201.32</v>
      </c>
    </row>
    <row r="4470" spans="1:4" s="326" customFormat="1" ht="15.6" customHeight="1" x14ac:dyDescent="0.25">
      <c r="A4470" s="368" t="s">
        <v>38397</v>
      </c>
      <c r="B4470" s="369" t="s">
        <v>38398</v>
      </c>
      <c r="C4470" s="346" t="s">
        <v>7</v>
      </c>
      <c r="D4470" s="370">
        <v>131.1</v>
      </c>
    </row>
    <row r="4471" spans="1:4" s="326" customFormat="1" ht="15.6" customHeight="1" x14ac:dyDescent="0.25">
      <c r="A4471" s="368" t="s">
        <v>38399</v>
      </c>
      <c r="B4471" s="369" t="s">
        <v>38400</v>
      </c>
      <c r="C4471" s="346" t="s">
        <v>7</v>
      </c>
      <c r="D4471" s="370">
        <v>115.27</v>
      </c>
    </row>
    <row r="4472" spans="1:4" s="326" customFormat="1" ht="15.6" customHeight="1" x14ac:dyDescent="0.25">
      <c r="A4472" s="368" t="s">
        <v>38401</v>
      </c>
      <c r="B4472" s="369" t="s">
        <v>38402</v>
      </c>
      <c r="C4472" s="346" t="s">
        <v>7</v>
      </c>
      <c r="D4472" s="370">
        <v>122.63</v>
      </c>
    </row>
    <row r="4473" spans="1:4" s="326" customFormat="1" ht="15.6" customHeight="1" x14ac:dyDescent="0.25">
      <c r="A4473" s="368" t="s">
        <v>38403</v>
      </c>
      <c r="B4473" s="369" t="s">
        <v>38404</v>
      </c>
      <c r="C4473" s="346" t="s">
        <v>7</v>
      </c>
      <c r="D4473" s="370">
        <v>59.37</v>
      </c>
    </row>
    <row r="4474" spans="1:4" s="326" customFormat="1" ht="15.6" customHeight="1" x14ac:dyDescent="0.25">
      <c r="A4474" s="368" t="s">
        <v>38405</v>
      </c>
      <c r="B4474" s="369" t="s">
        <v>38406</v>
      </c>
      <c r="C4474" s="346" t="s">
        <v>7</v>
      </c>
      <c r="D4474" s="370">
        <v>55</v>
      </c>
    </row>
    <row r="4475" spans="1:4" s="326" customFormat="1" ht="15.6" customHeight="1" x14ac:dyDescent="0.25">
      <c r="A4475" s="368" t="s">
        <v>38407</v>
      </c>
      <c r="B4475" s="369" t="s">
        <v>38408</v>
      </c>
      <c r="C4475" s="346" t="s">
        <v>7</v>
      </c>
      <c r="D4475" s="370">
        <v>81.03</v>
      </c>
    </row>
    <row r="4476" spans="1:4" s="326" customFormat="1" ht="15.6" customHeight="1" x14ac:dyDescent="0.25">
      <c r="A4476" s="368" t="s">
        <v>38409</v>
      </c>
      <c r="B4476" s="369" t="s">
        <v>38410</v>
      </c>
      <c r="C4476" s="346" t="s">
        <v>7</v>
      </c>
      <c r="D4476" s="370">
        <v>93.55</v>
      </c>
    </row>
    <row r="4477" spans="1:4" s="326" customFormat="1" ht="15.6" customHeight="1" x14ac:dyDescent="0.25">
      <c r="A4477" s="368" t="s">
        <v>38411</v>
      </c>
      <c r="B4477" s="369" t="s">
        <v>38412</v>
      </c>
      <c r="C4477" s="346" t="s">
        <v>7</v>
      </c>
      <c r="D4477" s="370">
        <v>105.72</v>
      </c>
    </row>
    <row r="4478" spans="1:4" s="326" customFormat="1" ht="15.6" customHeight="1" x14ac:dyDescent="0.25">
      <c r="A4478" s="368" t="s">
        <v>38413</v>
      </c>
      <c r="B4478" s="369" t="s">
        <v>38414</v>
      </c>
      <c r="C4478" s="346" t="s">
        <v>7</v>
      </c>
      <c r="D4478" s="370">
        <v>118.44</v>
      </c>
    </row>
    <row r="4479" spans="1:4" s="326" customFormat="1" ht="15.6" customHeight="1" x14ac:dyDescent="0.25">
      <c r="A4479" s="368" t="s">
        <v>38415</v>
      </c>
      <c r="B4479" s="369" t="s">
        <v>38416</v>
      </c>
      <c r="C4479" s="346" t="s">
        <v>7</v>
      </c>
      <c r="D4479" s="370">
        <v>87.03</v>
      </c>
    </row>
    <row r="4480" spans="1:4" s="326" customFormat="1" ht="15.6" customHeight="1" x14ac:dyDescent="0.25">
      <c r="A4480" s="368" t="s">
        <v>38417</v>
      </c>
      <c r="B4480" s="369" t="s">
        <v>38418</v>
      </c>
      <c r="C4480" s="346" t="s">
        <v>7</v>
      </c>
      <c r="D4480" s="370">
        <v>113.01</v>
      </c>
    </row>
    <row r="4481" spans="1:4" s="326" customFormat="1" ht="15.6" customHeight="1" x14ac:dyDescent="0.25">
      <c r="A4481" s="368" t="s">
        <v>38419</v>
      </c>
      <c r="B4481" s="369" t="s">
        <v>38420</v>
      </c>
      <c r="C4481" s="346" t="s">
        <v>8</v>
      </c>
      <c r="D4481" s="370">
        <v>13.63</v>
      </c>
    </row>
    <row r="4482" spans="1:4" s="326" customFormat="1" ht="15.6" customHeight="1" x14ac:dyDescent="0.25">
      <c r="A4482" s="368" t="s">
        <v>38421</v>
      </c>
      <c r="B4482" s="369" t="s">
        <v>38422</v>
      </c>
      <c r="C4482" s="346" t="s">
        <v>8</v>
      </c>
      <c r="D4482" s="370">
        <v>15.56</v>
      </c>
    </row>
    <row r="4483" spans="1:4" s="326" customFormat="1" ht="15.6" customHeight="1" x14ac:dyDescent="0.25">
      <c r="A4483" s="368" t="s">
        <v>38423</v>
      </c>
      <c r="B4483" s="369" t="s">
        <v>38424</v>
      </c>
      <c r="C4483" s="346" t="s">
        <v>8</v>
      </c>
      <c r="D4483" s="370">
        <v>15.91</v>
      </c>
    </row>
    <row r="4484" spans="1:4" s="326" customFormat="1" ht="15.6" customHeight="1" x14ac:dyDescent="0.25">
      <c r="A4484" s="368" t="s">
        <v>38425</v>
      </c>
      <c r="B4484" s="369" t="s">
        <v>38426</v>
      </c>
      <c r="C4484" s="346" t="s">
        <v>8</v>
      </c>
      <c r="D4484" s="370">
        <v>2.99</v>
      </c>
    </row>
    <row r="4485" spans="1:4" s="326" customFormat="1" ht="15.6" customHeight="1" x14ac:dyDescent="0.25">
      <c r="A4485" s="368" t="s">
        <v>38427</v>
      </c>
      <c r="B4485" s="369" t="s">
        <v>38428</v>
      </c>
      <c r="C4485" s="346" t="s">
        <v>8</v>
      </c>
      <c r="D4485" s="370">
        <v>3.75</v>
      </c>
    </row>
    <row r="4486" spans="1:4" s="326" customFormat="1" ht="15.6" customHeight="1" x14ac:dyDescent="0.25">
      <c r="A4486" s="368" t="s">
        <v>38429</v>
      </c>
      <c r="B4486" s="369" t="s">
        <v>38430</v>
      </c>
      <c r="C4486" s="346" t="s">
        <v>8</v>
      </c>
      <c r="D4486" s="370">
        <v>4.7699999999999996</v>
      </c>
    </row>
    <row r="4487" spans="1:4" s="326" customFormat="1" ht="15.6" customHeight="1" x14ac:dyDescent="0.25">
      <c r="A4487" s="368" t="s">
        <v>38431</v>
      </c>
      <c r="B4487" s="369" t="s">
        <v>38432</v>
      </c>
      <c r="C4487" s="346" t="s">
        <v>8</v>
      </c>
      <c r="D4487" s="370">
        <v>4.2</v>
      </c>
    </row>
    <row r="4488" spans="1:4" s="326" customFormat="1" ht="15.6" customHeight="1" x14ac:dyDescent="0.25">
      <c r="A4488" s="368" t="s">
        <v>38433</v>
      </c>
      <c r="B4488" s="369" t="s">
        <v>38434</v>
      </c>
      <c r="C4488" s="346" t="s">
        <v>8</v>
      </c>
      <c r="D4488" s="370">
        <v>5.14</v>
      </c>
    </row>
    <row r="4489" spans="1:4" s="326" customFormat="1" ht="15.6" customHeight="1" x14ac:dyDescent="0.25">
      <c r="A4489" s="368" t="s">
        <v>38435</v>
      </c>
      <c r="B4489" s="369" t="s">
        <v>38436</v>
      </c>
      <c r="C4489" s="346" t="s">
        <v>8</v>
      </c>
      <c r="D4489" s="370">
        <v>4.38</v>
      </c>
    </row>
    <row r="4490" spans="1:4" s="326" customFormat="1" ht="15.6" customHeight="1" x14ac:dyDescent="0.25">
      <c r="A4490" s="368" t="s">
        <v>38437</v>
      </c>
      <c r="B4490" s="369" t="s">
        <v>38438</v>
      </c>
      <c r="C4490" s="346" t="s">
        <v>8</v>
      </c>
      <c r="D4490" s="370">
        <v>6.13</v>
      </c>
    </row>
    <row r="4491" spans="1:4" s="326" customFormat="1" ht="15.6" customHeight="1" x14ac:dyDescent="0.25">
      <c r="A4491" s="368" t="s">
        <v>38439</v>
      </c>
      <c r="B4491" s="369" t="s">
        <v>38440</v>
      </c>
      <c r="C4491" s="346" t="s">
        <v>8</v>
      </c>
      <c r="D4491" s="370">
        <v>26.88</v>
      </c>
    </row>
    <row r="4492" spans="1:4" s="326" customFormat="1" ht="15.6" customHeight="1" x14ac:dyDescent="0.25">
      <c r="A4492" s="368" t="s">
        <v>38441</v>
      </c>
      <c r="B4492" s="369" t="s">
        <v>38442</v>
      </c>
      <c r="C4492" s="346" t="s">
        <v>8</v>
      </c>
      <c r="D4492" s="370">
        <v>19.809999999999999</v>
      </c>
    </row>
    <row r="4493" spans="1:4" s="326" customFormat="1" ht="15.6" customHeight="1" x14ac:dyDescent="0.25">
      <c r="A4493" s="368" t="s">
        <v>38443</v>
      </c>
      <c r="B4493" s="369" t="s">
        <v>38444</v>
      </c>
      <c r="C4493" s="346" t="s">
        <v>8</v>
      </c>
      <c r="D4493" s="370">
        <v>81.99</v>
      </c>
    </row>
    <row r="4494" spans="1:4" s="326" customFormat="1" ht="15.6" customHeight="1" x14ac:dyDescent="0.25">
      <c r="A4494" s="368" t="s">
        <v>38445</v>
      </c>
      <c r="B4494" s="369" t="s">
        <v>38446</v>
      </c>
      <c r="C4494" s="346" t="s">
        <v>8</v>
      </c>
      <c r="D4494" s="370">
        <v>18.95</v>
      </c>
    </row>
    <row r="4495" spans="1:4" s="326" customFormat="1" ht="15.6" customHeight="1" x14ac:dyDescent="0.25">
      <c r="A4495" s="368" t="s">
        <v>38447</v>
      </c>
      <c r="B4495" s="369" t="s">
        <v>38448</v>
      </c>
      <c r="C4495" s="346" t="s">
        <v>8</v>
      </c>
      <c r="D4495" s="370">
        <v>504.08</v>
      </c>
    </row>
    <row r="4496" spans="1:4" s="326" customFormat="1" ht="15.6" customHeight="1" x14ac:dyDescent="0.25">
      <c r="A4496" s="368" t="s">
        <v>38449</v>
      </c>
      <c r="B4496" s="369" t="s">
        <v>38450</v>
      </c>
      <c r="C4496" s="346" t="s">
        <v>8</v>
      </c>
      <c r="D4496" s="370">
        <v>569.44000000000005</v>
      </c>
    </row>
    <row r="4497" spans="1:4" s="326" customFormat="1" ht="15.6" customHeight="1" x14ac:dyDescent="0.25">
      <c r="A4497" s="368" t="s">
        <v>38451</v>
      </c>
      <c r="B4497" s="369" t="s">
        <v>38452</v>
      </c>
      <c r="C4497" s="346" t="s">
        <v>8</v>
      </c>
      <c r="D4497" s="370">
        <v>712.5</v>
      </c>
    </row>
    <row r="4498" spans="1:4" s="326" customFormat="1" ht="15.6" customHeight="1" x14ac:dyDescent="0.25">
      <c r="A4498" s="368" t="s">
        <v>38453</v>
      </c>
      <c r="B4498" s="369" t="s">
        <v>38454</v>
      </c>
      <c r="C4498" s="346" t="s">
        <v>8</v>
      </c>
      <c r="D4498" s="370">
        <v>78.94</v>
      </c>
    </row>
    <row r="4499" spans="1:4" s="326" customFormat="1" ht="15.6" customHeight="1" x14ac:dyDescent="0.25">
      <c r="A4499" s="368" t="s">
        <v>38455</v>
      </c>
      <c r="B4499" s="369" t="s">
        <v>38456</v>
      </c>
      <c r="C4499" s="346" t="s">
        <v>8</v>
      </c>
      <c r="D4499" s="370">
        <v>57.07</v>
      </c>
    </row>
    <row r="4500" spans="1:4" s="326" customFormat="1" ht="15.6" customHeight="1" x14ac:dyDescent="0.25">
      <c r="A4500" s="368" t="s">
        <v>38457</v>
      </c>
      <c r="B4500" s="369" t="s">
        <v>38458</v>
      </c>
      <c r="C4500" s="346" t="s">
        <v>8</v>
      </c>
      <c r="D4500" s="370">
        <v>83.19</v>
      </c>
    </row>
    <row r="4501" spans="1:4" s="326" customFormat="1" ht="15.6" customHeight="1" x14ac:dyDescent="0.25">
      <c r="A4501" s="368" t="s">
        <v>38459</v>
      </c>
      <c r="B4501" s="369" t="s">
        <v>38460</v>
      </c>
      <c r="C4501" s="346" t="s">
        <v>7</v>
      </c>
      <c r="D4501" s="370">
        <v>70.260000000000005</v>
      </c>
    </row>
    <row r="4502" spans="1:4" s="326" customFormat="1" ht="15.6" customHeight="1" x14ac:dyDescent="0.25">
      <c r="A4502" s="368" t="s">
        <v>38461</v>
      </c>
      <c r="B4502" s="369" t="s">
        <v>38462</v>
      </c>
      <c r="C4502" s="346" t="s">
        <v>7</v>
      </c>
      <c r="D4502" s="370">
        <v>74.69</v>
      </c>
    </row>
    <row r="4503" spans="1:4" s="326" customFormat="1" ht="15.6" customHeight="1" x14ac:dyDescent="0.25">
      <c r="A4503" s="368" t="s">
        <v>38463</v>
      </c>
      <c r="B4503" s="369" t="s">
        <v>38464</v>
      </c>
      <c r="C4503" s="346" t="s">
        <v>7</v>
      </c>
      <c r="D4503" s="370">
        <v>67.53</v>
      </c>
    </row>
    <row r="4504" spans="1:4" s="326" customFormat="1" ht="15.6" customHeight="1" x14ac:dyDescent="0.25">
      <c r="A4504" s="368" t="s">
        <v>38465</v>
      </c>
      <c r="B4504" s="369" t="s">
        <v>38466</v>
      </c>
      <c r="C4504" s="346" t="s">
        <v>7</v>
      </c>
      <c r="D4504" s="370">
        <v>123.4</v>
      </c>
    </row>
    <row r="4505" spans="1:4" s="326" customFormat="1" ht="15.6" customHeight="1" x14ac:dyDescent="0.25">
      <c r="A4505" s="368" t="s">
        <v>38467</v>
      </c>
      <c r="B4505" s="369" t="s">
        <v>38468</v>
      </c>
      <c r="C4505" s="346" t="s">
        <v>7</v>
      </c>
      <c r="D4505" s="370">
        <v>88.11</v>
      </c>
    </row>
    <row r="4506" spans="1:4" s="326" customFormat="1" ht="15.6" customHeight="1" x14ac:dyDescent="0.25">
      <c r="A4506" s="368" t="s">
        <v>38469</v>
      </c>
      <c r="B4506" s="369" t="s">
        <v>38470</v>
      </c>
      <c r="C4506" s="346" t="s">
        <v>7</v>
      </c>
      <c r="D4506" s="370">
        <v>103.52</v>
      </c>
    </row>
    <row r="4507" spans="1:4" s="326" customFormat="1" ht="15.6" customHeight="1" x14ac:dyDescent="0.25">
      <c r="A4507" s="368" t="s">
        <v>38471</v>
      </c>
      <c r="B4507" s="369" t="s">
        <v>38472</v>
      </c>
      <c r="C4507" s="346" t="s">
        <v>7</v>
      </c>
      <c r="D4507" s="370">
        <v>129.19</v>
      </c>
    </row>
    <row r="4508" spans="1:4" s="326" customFormat="1" ht="15.6" customHeight="1" x14ac:dyDescent="0.25">
      <c r="A4508" s="368" t="s">
        <v>38473</v>
      </c>
      <c r="B4508" s="369" t="s">
        <v>38474</v>
      </c>
      <c r="C4508" s="346" t="s">
        <v>7</v>
      </c>
      <c r="D4508" s="370">
        <v>168.46</v>
      </c>
    </row>
    <row r="4509" spans="1:4" s="326" customFormat="1" ht="15.6" customHeight="1" x14ac:dyDescent="0.25">
      <c r="A4509" s="368" t="s">
        <v>38475</v>
      </c>
      <c r="B4509" s="369" t="s">
        <v>38476</v>
      </c>
      <c r="C4509" s="346" t="s">
        <v>8</v>
      </c>
      <c r="D4509" s="370">
        <v>49.2</v>
      </c>
    </row>
    <row r="4510" spans="1:4" s="326" customFormat="1" ht="15.6" customHeight="1" x14ac:dyDescent="0.25">
      <c r="A4510" s="368" t="s">
        <v>38477</v>
      </c>
      <c r="B4510" s="369" t="s">
        <v>38478</v>
      </c>
      <c r="C4510" s="346" t="s">
        <v>8</v>
      </c>
      <c r="D4510" s="370">
        <v>152.22999999999999</v>
      </c>
    </row>
    <row r="4511" spans="1:4" s="326" customFormat="1" ht="15.6" customHeight="1" x14ac:dyDescent="0.25">
      <c r="A4511" s="368" t="s">
        <v>38479</v>
      </c>
      <c r="B4511" s="369" t="s">
        <v>38480</v>
      </c>
      <c r="C4511" s="346" t="s">
        <v>14</v>
      </c>
      <c r="D4511" s="370">
        <v>63.31</v>
      </c>
    </row>
    <row r="4512" spans="1:4" s="326" customFormat="1" ht="15.6" customHeight="1" x14ac:dyDescent="0.25">
      <c r="A4512" s="368" t="s">
        <v>38481</v>
      </c>
      <c r="B4512" s="369" t="s">
        <v>38482</v>
      </c>
      <c r="C4512" s="346" t="s">
        <v>7</v>
      </c>
      <c r="D4512" s="370">
        <v>71.22</v>
      </c>
    </row>
    <row r="4513" spans="1:4" s="326" customFormat="1" ht="15.6" customHeight="1" x14ac:dyDescent="0.25">
      <c r="A4513" s="368" t="s">
        <v>38483</v>
      </c>
      <c r="B4513" s="369" t="s">
        <v>38484</v>
      </c>
      <c r="C4513" s="346" t="s">
        <v>14</v>
      </c>
      <c r="D4513" s="370">
        <v>31.6</v>
      </c>
    </row>
    <row r="4514" spans="1:4" s="326" customFormat="1" ht="15.6" customHeight="1" x14ac:dyDescent="0.25">
      <c r="A4514" s="368" t="s">
        <v>38485</v>
      </c>
      <c r="B4514" s="369" t="s">
        <v>38486</v>
      </c>
      <c r="C4514" s="346" t="s">
        <v>14</v>
      </c>
      <c r="D4514" s="370">
        <v>32.99</v>
      </c>
    </row>
    <row r="4515" spans="1:4" s="326" customFormat="1" ht="15.6" customHeight="1" x14ac:dyDescent="0.25">
      <c r="A4515" s="368" t="s">
        <v>38487</v>
      </c>
      <c r="B4515" s="369" t="s">
        <v>38488</v>
      </c>
      <c r="C4515" s="346" t="s">
        <v>7</v>
      </c>
      <c r="D4515" s="370">
        <v>68.31</v>
      </c>
    </row>
    <row r="4516" spans="1:4" s="326" customFormat="1" ht="15.6" customHeight="1" x14ac:dyDescent="0.25">
      <c r="A4516" s="368" t="s">
        <v>38489</v>
      </c>
      <c r="B4516" s="369" t="s">
        <v>38490</v>
      </c>
      <c r="C4516" s="346" t="s">
        <v>7</v>
      </c>
      <c r="D4516" s="370">
        <v>132.69</v>
      </c>
    </row>
    <row r="4517" spans="1:4" s="326" customFormat="1" ht="15.6" customHeight="1" x14ac:dyDescent="0.25">
      <c r="A4517" s="368" t="s">
        <v>38491</v>
      </c>
      <c r="B4517" s="369" t="s">
        <v>38492</v>
      </c>
      <c r="C4517" s="346" t="s">
        <v>7</v>
      </c>
      <c r="D4517" s="370">
        <v>106.54</v>
      </c>
    </row>
    <row r="4518" spans="1:4" s="326" customFormat="1" ht="15.6" customHeight="1" x14ac:dyDescent="0.25">
      <c r="A4518" s="368" t="s">
        <v>38493</v>
      </c>
      <c r="B4518" s="369" t="s">
        <v>38494</v>
      </c>
      <c r="C4518" s="346" t="s">
        <v>14</v>
      </c>
      <c r="D4518" s="370">
        <v>20.83</v>
      </c>
    </row>
    <row r="4519" spans="1:4" s="326" customFormat="1" ht="15.6" customHeight="1" x14ac:dyDescent="0.25">
      <c r="A4519" s="368" t="s">
        <v>38495</v>
      </c>
      <c r="B4519" s="369" t="s">
        <v>38496</v>
      </c>
      <c r="C4519" s="346" t="s">
        <v>14</v>
      </c>
      <c r="D4519" s="370">
        <v>53.55</v>
      </c>
    </row>
    <row r="4520" spans="1:4" s="326" customFormat="1" ht="15.6" customHeight="1" x14ac:dyDescent="0.25">
      <c r="A4520" s="368" t="s">
        <v>38497</v>
      </c>
      <c r="B4520" s="369" t="s">
        <v>38498</v>
      </c>
      <c r="C4520" s="346" t="s">
        <v>14</v>
      </c>
      <c r="D4520" s="370">
        <v>11.75</v>
      </c>
    </row>
    <row r="4521" spans="1:4" s="326" customFormat="1" ht="15.6" customHeight="1" x14ac:dyDescent="0.25">
      <c r="A4521" s="368" t="s">
        <v>38499</v>
      </c>
      <c r="B4521" s="369" t="s">
        <v>38500</v>
      </c>
      <c r="C4521" s="346" t="s">
        <v>10</v>
      </c>
      <c r="D4521" s="370">
        <v>4065.02</v>
      </c>
    </row>
    <row r="4522" spans="1:4" s="326" customFormat="1" ht="15.6" customHeight="1" x14ac:dyDescent="0.25">
      <c r="A4522" s="368" t="s">
        <v>38501</v>
      </c>
      <c r="B4522" s="369" t="s">
        <v>38502</v>
      </c>
      <c r="C4522" s="346" t="s">
        <v>14</v>
      </c>
      <c r="D4522" s="370">
        <v>23.7</v>
      </c>
    </row>
    <row r="4523" spans="1:4" s="326" customFormat="1" ht="15.6" customHeight="1" x14ac:dyDescent="0.25">
      <c r="A4523" s="368" t="s">
        <v>38503</v>
      </c>
      <c r="B4523" s="369" t="s">
        <v>38504</v>
      </c>
      <c r="C4523" s="346" t="s">
        <v>14</v>
      </c>
      <c r="D4523" s="370">
        <v>4.32</v>
      </c>
    </row>
    <row r="4524" spans="1:4" s="326" customFormat="1" ht="15.6" customHeight="1" x14ac:dyDescent="0.25">
      <c r="A4524" s="368" t="s">
        <v>38505</v>
      </c>
      <c r="B4524" s="369" t="s">
        <v>38506</v>
      </c>
      <c r="C4524" s="346" t="s">
        <v>14</v>
      </c>
      <c r="D4524" s="370">
        <v>7.38</v>
      </c>
    </row>
    <row r="4525" spans="1:4" s="326" customFormat="1" ht="15.6" customHeight="1" x14ac:dyDescent="0.25">
      <c r="A4525" s="368" t="s">
        <v>38507</v>
      </c>
      <c r="B4525" s="369" t="s">
        <v>38508</v>
      </c>
      <c r="C4525" s="346" t="s">
        <v>14</v>
      </c>
      <c r="D4525" s="370">
        <v>5.66</v>
      </c>
    </row>
    <row r="4526" spans="1:4" s="326" customFormat="1" ht="15.6" customHeight="1" x14ac:dyDescent="0.25">
      <c r="A4526" s="368" t="s">
        <v>38509</v>
      </c>
      <c r="B4526" s="369" t="s">
        <v>38510</v>
      </c>
      <c r="C4526" s="346" t="s">
        <v>7</v>
      </c>
      <c r="D4526" s="370">
        <v>101.41</v>
      </c>
    </row>
    <row r="4527" spans="1:4" s="326" customFormat="1" ht="15.6" customHeight="1" x14ac:dyDescent="0.25">
      <c r="A4527" s="368" t="s">
        <v>38511</v>
      </c>
      <c r="B4527" s="369" t="s">
        <v>38512</v>
      </c>
      <c r="C4527" s="346" t="s">
        <v>10</v>
      </c>
      <c r="D4527" s="370">
        <v>4516.04</v>
      </c>
    </row>
    <row r="4528" spans="1:4" s="326" customFormat="1" ht="15.6" customHeight="1" x14ac:dyDescent="0.25">
      <c r="A4528" s="368" t="s">
        <v>38513</v>
      </c>
      <c r="B4528" s="369" t="s">
        <v>38514</v>
      </c>
      <c r="C4528" s="346" t="s">
        <v>14</v>
      </c>
      <c r="D4528" s="370">
        <v>36.03</v>
      </c>
    </row>
    <row r="4529" spans="1:4" s="326" customFormat="1" ht="15.6" customHeight="1" x14ac:dyDescent="0.25">
      <c r="A4529" s="368" t="s">
        <v>38515</v>
      </c>
      <c r="B4529" s="369" t="s">
        <v>38516</v>
      </c>
      <c r="C4529" s="346" t="s">
        <v>14</v>
      </c>
      <c r="D4529" s="370">
        <v>2.64</v>
      </c>
    </row>
    <row r="4530" spans="1:4" s="326" customFormat="1" ht="15.6" customHeight="1" x14ac:dyDescent="0.25">
      <c r="A4530" s="368" t="s">
        <v>38517</v>
      </c>
      <c r="B4530" s="369" t="s">
        <v>38518</v>
      </c>
      <c r="C4530" s="346" t="s">
        <v>14</v>
      </c>
      <c r="D4530" s="370">
        <v>3.25</v>
      </c>
    </row>
    <row r="4531" spans="1:4" s="326" customFormat="1" ht="15.6" customHeight="1" x14ac:dyDescent="0.25">
      <c r="A4531" s="368" t="s">
        <v>38519</v>
      </c>
      <c r="B4531" s="369" t="s">
        <v>38520</v>
      </c>
      <c r="C4531" s="346" t="s">
        <v>8</v>
      </c>
      <c r="D4531" s="370">
        <v>115.22</v>
      </c>
    </row>
    <row r="4532" spans="1:4" s="326" customFormat="1" ht="15.6" customHeight="1" x14ac:dyDescent="0.25">
      <c r="A4532" s="368" t="s">
        <v>38521</v>
      </c>
      <c r="B4532" s="369" t="s">
        <v>38522</v>
      </c>
      <c r="C4532" s="346" t="s">
        <v>8</v>
      </c>
      <c r="D4532" s="370">
        <v>153</v>
      </c>
    </row>
    <row r="4533" spans="1:4" s="326" customFormat="1" ht="15.6" customHeight="1" x14ac:dyDescent="0.25">
      <c r="A4533" s="368" t="s">
        <v>38523</v>
      </c>
      <c r="B4533" s="369" t="s">
        <v>38524</v>
      </c>
      <c r="C4533" s="346" t="s">
        <v>14</v>
      </c>
      <c r="D4533" s="370">
        <v>18.95</v>
      </c>
    </row>
    <row r="4534" spans="1:4" s="326" customFormat="1" ht="15.6" customHeight="1" x14ac:dyDescent="0.25">
      <c r="A4534" s="368" t="s">
        <v>38525</v>
      </c>
      <c r="B4534" s="369" t="s">
        <v>38526</v>
      </c>
      <c r="C4534" s="346" t="s">
        <v>14</v>
      </c>
      <c r="D4534" s="370">
        <v>42.61</v>
      </c>
    </row>
    <row r="4535" spans="1:4" s="326" customFormat="1" ht="15.6" customHeight="1" x14ac:dyDescent="0.25">
      <c r="A4535" s="368" t="s">
        <v>38527</v>
      </c>
      <c r="B4535" s="369" t="s">
        <v>38528</v>
      </c>
      <c r="C4535" s="346" t="s">
        <v>7</v>
      </c>
      <c r="D4535" s="370">
        <v>16.29</v>
      </c>
    </row>
    <row r="4536" spans="1:4" s="326" customFormat="1" ht="15.6" customHeight="1" x14ac:dyDescent="0.25">
      <c r="A4536" s="368" t="s">
        <v>38529</v>
      </c>
      <c r="B4536" s="369" t="s">
        <v>38530</v>
      </c>
      <c r="C4536" s="346" t="s">
        <v>7</v>
      </c>
      <c r="D4536" s="370">
        <v>24.6</v>
      </c>
    </row>
    <row r="4537" spans="1:4" s="326" customFormat="1" ht="15.6" customHeight="1" x14ac:dyDescent="0.25">
      <c r="A4537" s="368" t="s">
        <v>38531</v>
      </c>
      <c r="B4537" s="369" t="s">
        <v>38532</v>
      </c>
      <c r="C4537" s="346" t="s">
        <v>7</v>
      </c>
      <c r="D4537" s="370">
        <v>30</v>
      </c>
    </row>
    <row r="4538" spans="1:4" s="326" customFormat="1" ht="15.6" customHeight="1" x14ac:dyDescent="0.25">
      <c r="A4538" s="368" t="s">
        <v>38533</v>
      </c>
      <c r="B4538" s="369" t="s">
        <v>38534</v>
      </c>
      <c r="C4538" s="346" t="s">
        <v>7</v>
      </c>
      <c r="D4538" s="370">
        <v>42.41</v>
      </c>
    </row>
    <row r="4539" spans="1:4" s="326" customFormat="1" ht="15.6" customHeight="1" x14ac:dyDescent="0.25">
      <c r="A4539" s="368" t="s">
        <v>38535</v>
      </c>
      <c r="B4539" s="369" t="s">
        <v>38536</v>
      </c>
      <c r="C4539" s="346" t="s">
        <v>7</v>
      </c>
      <c r="D4539" s="370">
        <v>83.28</v>
      </c>
    </row>
    <row r="4540" spans="1:4" s="326" customFormat="1" ht="15.6" customHeight="1" x14ac:dyDescent="0.25">
      <c r="A4540" s="368" t="s">
        <v>38537</v>
      </c>
      <c r="B4540" s="369" t="s">
        <v>38538</v>
      </c>
      <c r="C4540" s="346" t="s">
        <v>7</v>
      </c>
      <c r="D4540" s="370">
        <v>127.68</v>
      </c>
    </row>
    <row r="4541" spans="1:4" s="326" customFormat="1" ht="15.6" customHeight="1" x14ac:dyDescent="0.25">
      <c r="A4541" s="368" t="s">
        <v>38539</v>
      </c>
      <c r="B4541" s="369" t="s">
        <v>38540</v>
      </c>
      <c r="C4541" s="346" t="s">
        <v>7</v>
      </c>
      <c r="D4541" s="370">
        <v>43.42</v>
      </c>
    </row>
    <row r="4542" spans="1:4" s="326" customFormat="1" ht="15.6" customHeight="1" x14ac:dyDescent="0.25">
      <c r="A4542" s="368" t="s">
        <v>38541</v>
      </c>
      <c r="B4542" s="369" t="s">
        <v>30731</v>
      </c>
      <c r="C4542" s="346" t="s">
        <v>30629</v>
      </c>
      <c r="D4542" s="370">
        <v>321.48</v>
      </c>
    </row>
    <row r="4543" spans="1:4" s="326" customFormat="1" ht="15.6" customHeight="1" x14ac:dyDescent="0.25">
      <c r="A4543" s="368" t="s">
        <v>38542</v>
      </c>
      <c r="B4543" s="369" t="s">
        <v>38543</v>
      </c>
      <c r="C4543" s="346" t="s">
        <v>14</v>
      </c>
      <c r="D4543" s="370">
        <v>7.99</v>
      </c>
    </row>
    <row r="4544" spans="1:4" s="326" customFormat="1" ht="15.6" customHeight="1" x14ac:dyDescent="0.25">
      <c r="A4544" s="368" t="s">
        <v>38544</v>
      </c>
      <c r="B4544" s="369" t="s">
        <v>38545</v>
      </c>
      <c r="C4544" s="346" t="s">
        <v>7</v>
      </c>
      <c r="D4544" s="370">
        <v>485.43</v>
      </c>
    </row>
    <row r="4545" spans="1:4" s="326" customFormat="1" ht="15.6" customHeight="1" x14ac:dyDescent="0.25">
      <c r="A4545" s="368" t="s">
        <v>38546</v>
      </c>
      <c r="B4545" s="369" t="s">
        <v>38547</v>
      </c>
      <c r="C4545" s="346" t="s">
        <v>7</v>
      </c>
      <c r="D4545" s="370">
        <v>774.37</v>
      </c>
    </row>
    <row r="4546" spans="1:4" s="326" customFormat="1" ht="15.6" customHeight="1" x14ac:dyDescent="0.25">
      <c r="A4546" s="368" t="s">
        <v>38548</v>
      </c>
      <c r="B4546" s="369" t="s">
        <v>38549</v>
      </c>
      <c r="C4546" s="346" t="s">
        <v>8</v>
      </c>
      <c r="D4546" s="370">
        <v>594.07000000000005</v>
      </c>
    </row>
    <row r="4547" spans="1:4" s="326" customFormat="1" ht="15.6" customHeight="1" x14ac:dyDescent="0.25">
      <c r="A4547" s="368" t="s">
        <v>38550</v>
      </c>
      <c r="B4547" s="369" t="s">
        <v>38551</v>
      </c>
      <c r="C4547" s="346" t="s">
        <v>8</v>
      </c>
      <c r="D4547" s="370">
        <v>594.07000000000005</v>
      </c>
    </row>
    <row r="4548" spans="1:4" s="326" customFormat="1" ht="15.6" customHeight="1" x14ac:dyDescent="0.25">
      <c r="A4548" s="368" t="s">
        <v>38552</v>
      </c>
      <c r="B4548" s="369" t="s">
        <v>38553</v>
      </c>
      <c r="C4548" s="346" t="s">
        <v>8</v>
      </c>
      <c r="D4548" s="370">
        <v>610.76</v>
      </c>
    </row>
    <row r="4549" spans="1:4" s="326" customFormat="1" ht="15.6" customHeight="1" x14ac:dyDescent="0.25">
      <c r="A4549" s="368" t="s">
        <v>38554</v>
      </c>
      <c r="B4549" s="369" t="s">
        <v>38555</v>
      </c>
      <c r="C4549" s="346" t="s">
        <v>8</v>
      </c>
      <c r="D4549" s="370">
        <v>594.07000000000005</v>
      </c>
    </row>
    <row r="4550" spans="1:4" s="326" customFormat="1" ht="15.6" customHeight="1" x14ac:dyDescent="0.25">
      <c r="A4550" s="368" t="s">
        <v>38556</v>
      </c>
      <c r="B4550" s="369" t="s">
        <v>38557</v>
      </c>
      <c r="C4550" s="346" t="s">
        <v>8</v>
      </c>
      <c r="D4550" s="370">
        <v>737.98</v>
      </c>
    </row>
    <row r="4551" spans="1:4" s="326" customFormat="1" ht="15.6" customHeight="1" x14ac:dyDescent="0.25">
      <c r="A4551" s="368" t="s">
        <v>38558</v>
      </c>
      <c r="B4551" s="369" t="s">
        <v>38559</v>
      </c>
      <c r="C4551" s="346" t="s">
        <v>8</v>
      </c>
      <c r="D4551" s="370">
        <v>773.41</v>
      </c>
    </row>
    <row r="4552" spans="1:4" s="326" customFormat="1" ht="15.6" customHeight="1" x14ac:dyDescent="0.25">
      <c r="A4552" s="368" t="s">
        <v>38560</v>
      </c>
      <c r="B4552" s="369" t="s">
        <v>38561</v>
      </c>
      <c r="C4552" s="346" t="s">
        <v>8</v>
      </c>
      <c r="D4552" s="370">
        <v>864.49</v>
      </c>
    </row>
    <row r="4553" spans="1:4" s="326" customFormat="1" ht="15.6" customHeight="1" x14ac:dyDescent="0.25">
      <c r="A4553" s="368" t="s">
        <v>38562</v>
      </c>
      <c r="B4553" s="369" t="s">
        <v>38563</v>
      </c>
      <c r="C4553" s="346" t="s">
        <v>7</v>
      </c>
      <c r="D4553" s="370">
        <v>122.55</v>
      </c>
    </row>
    <row r="4554" spans="1:4" s="326" customFormat="1" ht="15.6" customHeight="1" x14ac:dyDescent="0.25">
      <c r="A4554" s="368" t="s">
        <v>38564</v>
      </c>
      <c r="B4554" s="369" t="s">
        <v>38565</v>
      </c>
      <c r="C4554" s="346" t="s">
        <v>8</v>
      </c>
      <c r="D4554" s="370">
        <v>215.26</v>
      </c>
    </row>
    <row r="4555" spans="1:4" s="326" customFormat="1" ht="15.6" customHeight="1" x14ac:dyDescent="0.25">
      <c r="A4555" s="368" t="s">
        <v>38566</v>
      </c>
      <c r="B4555" s="369" t="s">
        <v>38567</v>
      </c>
      <c r="C4555" s="346" t="s">
        <v>8</v>
      </c>
      <c r="D4555" s="370">
        <v>221.81</v>
      </c>
    </row>
    <row r="4556" spans="1:4" s="326" customFormat="1" ht="15.6" customHeight="1" x14ac:dyDescent="0.25">
      <c r="A4556" s="368" t="s">
        <v>38568</v>
      </c>
      <c r="B4556" s="369" t="s">
        <v>38569</v>
      </c>
      <c r="C4556" s="346" t="s">
        <v>8</v>
      </c>
      <c r="D4556" s="370">
        <v>250.42</v>
      </c>
    </row>
    <row r="4557" spans="1:4" s="326" customFormat="1" ht="15.6" customHeight="1" x14ac:dyDescent="0.25">
      <c r="A4557" s="368" t="s">
        <v>38570</v>
      </c>
      <c r="B4557" s="369" t="s">
        <v>38571</v>
      </c>
      <c r="C4557" s="346" t="s">
        <v>8</v>
      </c>
      <c r="D4557" s="370">
        <v>197.18</v>
      </c>
    </row>
    <row r="4558" spans="1:4" s="326" customFormat="1" ht="15.6" customHeight="1" x14ac:dyDescent="0.25">
      <c r="A4558" s="368" t="s">
        <v>38572</v>
      </c>
      <c r="B4558" s="369" t="s">
        <v>38573</v>
      </c>
      <c r="C4558" s="346" t="s">
        <v>8</v>
      </c>
      <c r="D4558" s="370">
        <v>284.02999999999997</v>
      </c>
    </row>
    <row r="4559" spans="1:4" s="326" customFormat="1" ht="15.6" customHeight="1" x14ac:dyDescent="0.25">
      <c r="A4559" s="368" t="s">
        <v>38574</v>
      </c>
      <c r="B4559" s="369" t="s">
        <v>38575</v>
      </c>
      <c r="C4559" s="346" t="s">
        <v>8</v>
      </c>
      <c r="D4559" s="370">
        <v>33.6</v>
      </c>
    </row>
    <row r="4560" spans="1:4" s="326" customFormat="1" ht="15.6" customHeight="1" x14ac:dyDescent="0.25">
      <c r="A4560" s="368" t="s">
        <v>38576</v>
      </c>
      <c r="B4560" s="369" t="s">
        <v>38577</v>
      </c>
      <c r="C4560" s="346" t="s">
        <v>8</v>
      </c>
      <c r="D4560" s="370">
        <v>917.44</v>
      </c>
    </row>
    <row r="4561" spans="1:4" s="326" customFormat="1" ht="15.6" customHeight="1" x14ac:dyDescent="0.25">
      <c r="A4561" s="368" t="s">
        <v>38578</v>
      </c>
      <c r="B4561" s="369" t="s">
        <v>38579</v>
      </c>
      <c r="C4561" s="346" t="s">
        <v>8</v>
      </c>
      <c r="D4561" s="370">
        <v>983.92</v>
      </c>
    </row>
    <row r="4562" spans="1:4" s="326" customFormat="1" ht="15.6" customHeight="1" x14ac:dyDescent="0.25">
      <c r="A4562" s="368" t="s">
        <v>38580</v>
      </c>
      <c r="B4562" s="369" t="s">
        <v>38581</v>
      </c>
      <c r="C4562" s="346" t="s">
        <v>8</v>
      </c>
      <c r="D4562" s="370">
        <v>1085.26</v>
      </c>
    </row>
    <row r="4563" spans="1:4" s="326" customFormat="1" ht="15.6" customHeight="1" x14ac:dyDescent="0.25">
      <c r="A4563" s="368" t="s">
        <v>38582</v>
      </c>
      <c r="B4563" s="369" t="s">
        <v>38583</v>
      </c>
      <c r="C4563" s="346" t="s">
        <v>8</v>
      </c>
      <c r="D4563" s="370">
        <v>1100.56</v>
      </c>
    </row>
    <row r="4564" spans="1:4" s="326" customFormat="1" ht="15.6" customHeight="1" x14ac:dyDescent="0.25">
      <c r="A4564" s="368" t="s">
        <v>38584</v>
      </c>
      <c r="B4564" s="369" t="s">
        <v>38585</v>
      </c>
      <c r="C4564" s="346" t="s">
        <v>8</v>
      </c>
      <c r="D4564" s="370">
        <v>214.18</v>
      </c>
    </row>
    <row r="4565" spans="1:4" s="326" customFormat="1" ht="15.6" customHeight="1" x14ac:dyDescent="0.25">
      <c r="A4565" s="368" t="s">
        <v>38586</v>
      </c>
      <c r="B4565" s="369" t="s">
        <v>38587</v>
      </c>
      <c r="C4565" s="346" t="s">
        <v>8</v>
      </c>
      <c r="D4565" s="370">
        <v>216.54</v>
      </c>
    </row>
    <row r="4566" spans="1:4" s="326" customFormat="1" ht="15.6" customHeight="1" x14ac:dyDescent="0.25">
      <c r="A4566" s="368" t="s">
        <v>38588</v>
      </c>
      <c r="B4566" s="369" t="s">
        <v>38589</v>
      </c>
      <c r="C4566" s="346" t="s">
        <v>8</v>
      </c>
      <c r="D4566" s="370">
        <v>220.87</v>
      </c>
    </row>
    <row r="4567" spans="1:4" s="326" customFormat="1" ht="15.6" customHeight="1" x14ac:dyDescent="0.25">
      <c r="A4567" s="368" t="s">
        <v>38590</v>
      </c>
      <c r="B4567" s="369" t="s">
        <v>38591</v>
      </c>
      <c r="C4567" s="346" t="s">
        <v>8</v>
      </c>
      <c r="D4567" s="370">
        <v>240.98</v>
      </c>
    </row>
    <row r="4568" spans="1:4" s="326" customFormat="1" ht="15.6" customHeight="1" x14ac:dyDescent="0.25">
      <c r="A4568" s="368" t="s">
        <v>38592</v>
      </c>
      <c r="B4568" s="369" t="s">
        <v>38593</v>
      </c>
      <c r="C4568" s="346" t="s">
        <v>8</v>
      </c>
      <c r="D4568" s="370">
        <v>883.06</v>
      </c>
    </row>
    <row r="4569" spans="1:4" s="326" customFormat="1" ht="15.6" customHeight="1" x14ac:dyDescent="0.25">
      <c r="A4569" s="368" t="s">
        <v>38594</v>
      </c>
      <c r="B4569" s="369" t="s">
        <v>38595</v>
      </c>
      <c r="C4569" s="346" t="s">
        <v>8</v>
      </c>
      <c r="D4569" s="370">
        <v>967.07</v>
      </c>
    </row>
    <row r="4570" spans="1:4" s="326" customFormat="1" ht="15.6" customHeight="1" x14ac:dyDescent="0.25">
      <c r="A4570" s="368" t="s">
        <v>38596</v>
      </c>
      <c r="B4570" s="369" t="s">
        <v>38597</v>
      </c>
      <c r="C4570" s="346" t="s">
        <v>8</v>
      </c>
      <c r="D4570" s="370">
        <v>1040.21</v>
      </c>
    </row>
    <row r="4571" spans="1:4" s="326" customFormat="1" ht="15.6" customHeight="1" x14ac:dyDescent="0.25">
      <c r="A4571" s="368" t="s">
        <v>38598</v>
      </c>
      <c r="B4571" s="369" t="s">
        <v>38599</v>
      </c>
      <c r="C4571" s="346" t="s">
        <v>8</v>
      </c>
      <c r="D4571" s="370">
        <v>816.88</v>
      </c>
    </row>
    <row r="4572" spans="1:4" s="326" customFormat="1" ht="15.6" customHeight="1" x14ac:dyDescent="0.25">
      <c r="A4572" s="368" t="s">
        <v>38600</v>
      </c>
      <c r="B4572" s="369" t="s">
        <v>38601</v>
      </c>
      <c r="C4572" s="346" t="s">
        <v>8</v>
      </c>
      <c r="D4572" s="370">
        <v>328.05</v>
      </c>
    </row>
    <row r="4573" spans="1:4" s="326" customFormat="1" ht="15.6" customHeight="1" x14ac:dyDescent="0.25">
      <c r="A4573" s="368" t="s">
        <v>38602</v>
      </c>
      <c r="B4573" s="369" t="s">
        <v>38603</v>
      </c>
      <c r="C4573" s="346" t="s">
        <v>7</v>
      </c>
      <c r="D4573" s="370">
        <v>88.49</v>
      </c>
    </row>
    <row r="4574" spans="1:4" s="326" customFormat="1" ht="15.6" customHeight="1" x14ac:dyDescent="0.25">
      <c r="A4574" s="368" t="s">
        <v>38604</v>
      </c>
      <c r="B4574" s="369" t="s">
        <v>38605</v>
      </c>
      <c r="C4574" s="346" t="s">
        <v>14</v>
      </c>
      <c r="D4574" s="370">
        <v>8.85</v>
      </c>
    </row>
    <row r="4575" spans="1:4" s="326" customFormat="1" ht="15.6" customHeight="1" x14ac:dyDescent="0.25">
      <c r="A4575" s="368" t="s">
        <v>38606</v>
      </c>
      <c r="B4575" s="369" t="s">
        <v>38607</v>
      </c>
      <c r="C4575" s="346" t="s">
        <v>14</v>
      </c>
      <c r="D4575" s="370">
        <v>224.72</v>
      </c>
    </row>
    <row r="4576" spans="1:4" s="326" customFormat="1" ht="15.6" customHeight="1" x14ac:dyDescent="0.25">
      <c r="A4576" s="368" t="s">
        <v>38608</v>
      </c>
      <c r="B4576" s="369" t="s">
        <v>38609</v>
      </c>
      <c r="C4576" s="346" t="s">
        <v>7</v>
      </c>
      <c r="D4576" s="370">
        <v>38.409999999999997</v>
      </c>
    </row>
    <row r="4577" spans="1:4" s="326" customFormat="1" ht="15.6" customHeight="1" x14ac:dyDescent="0.25">
      <c r="A4577" s="368" t="s">
        <v>38610</v>
      </c>
      <c r="B4577" s="369" t="s">
        <v>38611</v>
      </c>
      <c r="C4577" s="346" t="s">
        <v>7</v>
      </c>
      <c r="D4577" s="370">
        <v>76.05</v>
      </c>
    </row>
    <row r="4578" spans="1:4" s="326" customFormat="1" ht="15.6" customHeight="1" x14ac:dyDescent="0.25">
      <c r="A4578" s="368" t="s">
        <v>38612</v>
      </c>
      <c r="B4578" s="369" t="s">
        <v>38613</v>
      </c>
      <c r="C4578" s="346" t="s">
        <v>7</v>
      </c>
      <c r="D4578" s="370">
        <v>271.60000000000002</v>
      </c>
    </row>
    <row r="4579" spans="1:4" s="326" customFormat="1" ht="15.6" customHeight="1" x14ac:dyDescent="0.25">
      <c r="A4579" s="368" t="s">
        <v>38614</v>
      </c>
      <c r="B4579" s="369" t="s">
        <v>38615</v>
      </c>
      <c r="C4579" s="346" t="s">
        <v>7</v>
      </c>
      <c r="D4579" s="370">
        <v>542.65</v>
      </c>
    </row>
    <row r="4580" spans="1:4" s="326" customFormat="1" ht="15.6" customHeight="1" x14ac:dyDescent="0.25">
      <c r="A4580" s="368" t="s">
        <v>38616</v>
      </c>
      <c r="B4580" s="369" t="s">
        <v>38617</v>
      </c>
      <c r="C4580" s="346" t="s">
        <v>14</v>
      </c>
      <c r="D4580" s="370">
        <v>3.48</v>
      </c>
    </row>
    <row r="4581" spans="1:4" s="326" customFormat="1" ht="15.6" customHeight="1" x14ac:dyDescent="0.25">
      <c r="A4581" s="368" t="s">
        <v>38618</v>
      </c>
      <c r="B4581" s="369" t="s">
        <v>38619</v>
      </c>
      <c r="C4581" s="346" t="s">
        <v>7</v>
      </c>
      <c r="D4581" s="370">
        <v>249.94</v>
      </c>
    </row>
    <row r="4582" spans="1:4" s="326" customFormat="1" ht="15.6" customHeight="1" x14ac:dyDescent="0.25">
      <c r="A4582" s="368" t="s">
        <v>38620</v>
      </c>
      <c r="B4582" s="369" t="s">
        <v>38621</v>
      </c>
      <c r="C4582" s="346" t="s">
        <v>7</v>
      </c>
      <c r="D4582" s="370">
        <v>179.56</v>
      </c>
    </row>
    <row r="4583" spans="1:4" s="326" customFormat="1" ht="15.6" customHeight="1" x14ac:dyDescent="0.25">
      <c r="A4583" s="368" t="s">
        <v>38622</v>
      </c>
      <c r="B4583" s="369" t="s">
        <v>38623</v>
      </c>
      <c r="C4583" s="346" t="s">
        <v>7</v>
      </c>
      <c r="D4583" s="370">
        <v>747.01</v>
      </c>
    </row>
    <row r="4584" spans="1:4" s="326" customFormat="1" ht="15.6" customHeight="1" x14ac:dyDescent="0.25">
      <c r="A4584" s="368" t="s">
        <v>38624</v>
      </c>
      <c r="B4584" s="369" t="s">
        <v>38625</v>
      </c>
      <c r="C4584" s="346" t="s">
        <v>7</v>
      </c>
      <c r="D4584" s="370">
        <v>197.91</v>
      </c>
    </row>
    <row r="4585" spans="1:4" s="326" customFormat="1" ht="15.6" customHeight="1" x14ac:dyDescent="0.25">
      <c r="A4585" s="368" t="s">
        <v>38626</v>
      </c>
      <c r="B4585" s="369" t="s">
        <v>38627</v>
      </c>
      <c r="C4585" s="346" t="s">
        <v>7</v>
      </c>
      <c r="D4585" s="370">
        <v>166.71</v>
      </c>
    </row>
    <row r="4586" spans="1:4" s="326" customFormat="1" ht="15.6" customHeight="1" x14ac:dyDescent="0.25">
      <c r="A4586" s="368" t="s">
        <v>38628</v>
      </c>
      <c r="B4586" s="369" t="s">
        <v>38629</v>
      </c>
      <c r="C4586" s="346" t="s">
        <v>7</v>
      </c>
      <c r="D4586" s="370">
        <v>1145.96</v>
      </c>
    </row>
    <row r="4587" spans="1:4" s="326" customFormat="1" ht="15.6" customHeight="1" x14ac:dyDescent="0.25">
      <c r="A4587" s="368" t="s">
        <v>38630</v>
      </c>
      <c r="B4587" s="369" t="s">
        <v>38631</v>
      </c>
      <c r="C4587" s="346" t="s">
        <v>7</v>
      </c>
      <c r="D4587" s="370">
        <v>877.95</v>
      </c>
    </row>
    <row r="4588" spans="1:4" s="326" customFormat="1" ht="15.6" customHeight="1" x14ac:dyDescent="0.25">
      <c r="A4588" s="368" t="s">
        <v>38632</v>
      </c>
      <c r="B4588" s="369" t="s">
        <v>38633</v>
      </c>
      <c r="C4588" s="346" t="s">
        <v>7</v>
      </c>
      <c r="D4588" s="370">
        <v>1505.72</v>
      </c>
    </row>
    <row r="4589" spans="1:4" s="326" customFormat="1" ht="15.6" customHeight="1" x14ac:dyDescent="0.25">
      <c r="A4589" s="368" t="s">
        <v>38634</v>
      </c>
      <c r="B4589" s="369" t="s">
        <v>38635</v>
      </c>
      <c r="C4589" s="346" t="s">
        <v>16</v>
      </c>
      <c r="D4589" s="370">
        <v>4.0199999999999996</v>
      </c>
    </row>
    <row r="4590" spans="1:4" s="326" customFormat="1" ht="15.6" customHeight="1" x14ac:dyDescent="0.25">
      <c r="A4590" s="368" t="s">
        <v>38636</v>
      </c>
      <c r="B4590" s="369" t="s">
        <v>38637</v>
      </c>
      <c r="C4590" s="346" t="s">
        <v>16</v>
      </c>
      <c r="D4590" s="370">
        <v>4.38</v>
      </c>
    </row>
    <row r="4591" spans="1:4" s="326" customFormat="1" ht="15.6" customHeight="1" x14ac:dyDescent="0.25">
      <c r="A4591" s="368" t="s">
        <v>38638</v>
      </c>
      <c r="B4591" s="369" t="s">
        <v>38639</v>
      </c>
      <c r="C4591" s="346" t="s">
        <v>5</v>
      </c>
      <c r="D4591" s="370">
        <v>88.04</v>
      </c>
    </row>
    <row r="4592" spans="1:4" s="326" customFormat="1" ht="15.6" customHeight="1" x14ac:dyDescent="0.25">
      <c r="A4592" s="368" t="s">
        <v>38640</v>
      </c>
      <c r="B4592" s="369" t="s">
        <v>38641</v>
      </c>
      <c r="C4592" s="346" t="s">
        <v>5</v>
      </c>
      <c r="D4592" s="370">
        <v>88.26</v>
      </c>
    </row>
    <row r="4593" spans="1:4" s="326" customFormat="1" ht="15.6" customHeight="1" x14ac:dyDescent="0.25">
      <c r="A4593" s="368" t="s">
        <v>38642</v>
      </c>
      <c r="B4593" s="369" t="s">
        <v>38643</v>
      </c>
      <c r="C4593" s="346" t="s">
        <v>16</v>
      </c>
      <c r="D4593" s="370">
        <v>13.4</v>
      </c>
    </row>
    <row r="4594" spans="1:4" s="326" customFormat="1" ht="15.6" customHeight="1" x14ac:dyDescent="0.25">
      <c r="A4594" s="368" t="s">
        <v>38644</v>
      </c>
      <c r="B4594" s="369" t="s">
        <v>38645</v>
      </c>
      <c r="C4594" s="346" t="s">
        <v>16</v>
      </c>
      <c r="D4594" s="370">
        <v>15.61</v>
      </c>
    </row>
    <row r="4595" spans="1:4" s="326" customFormat="1" ht="15.6" customHeight="1" x14ac:dyDescent="0.25">
      <c r="A4595" s="368" t="s">
        <v>38646</v>
      </c>
      <c r="B4595" s="369" t="s">
        <v>38647</v>
      </c>
      <c r="C4595" s="346" t="s">
        <v>16</v>
      </c>
      <c r="D4595" s="370">
        <v>25.08</v>
      </c>
    </row>
    <row r="4596" spans="1:4" s="326" customFormat="1" ht="15.6" customHeight="1" x14ac:dyDescent="0.25">
      <c r="A4596" s="368" t="s">
        <v>38648</v>
      </c>
      <c r="B4596" s="369" t="s">
        <v>38649</v>
      </c>
      <c r="C4596" s="346" t="s">
        <v>14</v>
      </c>
      <c r="D4596" s="370">
        <v>0.86</v>
      </c>
    </row>
    <row r="4597" spans="1:4" s="326" customFormat="1" ht="15.6" customHeight="1" x14ac:dyDescent="0.25">
      <c r="A4597" s="368" t="s">
        <v>38650</v>
      </c>
      <c r="B4597" s="369" t="s">
        <v>38651</v>
      </c>
      <c r="C4597" s="346" t="s">
        <v>16</v>
      </c>
      <c r="D4597" s="370">
        <v>16.5</v>
      </c>
    </row>
    <row r="4598" spans="1:4" s="326" customFormat="1" ht="15.6" customHeight="1" x14ac:dyDescent="0.25">
      <c r="A4598" s="368" t="s">
        <v>38652</v>
      </c>
      <c r="B4598" s="369" t="s">
        <v>38653</v>
      </c>
      <c r="C4598" s="346" t="s">
        <v>16</v>
      </c>
      <c r="D4598" s="370">
        <v>14.66</v>
      </c>
    </row>
    <row r="4599" spans="1:4" s="326" customFormat="1" ht="15.6" customHeight="1" x14ac:dyDescent="0.25">
      <c r="A4599" s="368" t="s">
        <v>38654</v>
      </c>
      <c r="B4599" s="369" t="s">
        <v>38655</v>
      </c>
      <c r="C4599" s="346" t="s">
        <v>8</v>
      </c>
      <c r="D4599" s="370">
        <v>3.47</v>
      </c>
    </row>
    <row r="4600" spans="1:4" s="326" customFormat="1" ht="15.6" customHeight="1" x14ac:dyDescent="0.25">
      <c r="A4600" s="368" t="s">
        <v>38656</v>
      </c>
      <c r="B4600" s="369" t="s">
        <v>38657</v>
      </c>
      <c r="C4600" s="346" t="s">
        <v>8</v>
      </c>
      <c r="D4600" s="370">
        <v>4.29</v>
      </c>
    </row>
    <row r="4601" spans="1:4" s="326" customFormat="1" ht="15.6" customHeight="1" x14ac:dyDescent="0.25">
      <c r="A4601" s="368" t="s">
        <v>38658</v>
      </c>
      <c r="B4601" s="369" t="s">
        <v>38659</v>
      </c>
      <c r="C4601" s="346" t="s">
        <v>8</v>
      </c>
      <c r="D4601" s="370">
        <v>7.57</v>
      </c>
    </row>
    <row r="4602" spans="1:4" s="326" customFormat="1" ht="15.6" customHeight="1" x14ac:dyDescent="0.25">
      <c r="A4602" s="368" t="s">
        <v>38660</v>
      </c>
      <c r="B4602" s="369" t="s">
        <v>38661</v>
      </c>
      <c r="C4602" s="346" t="s">
        <v>8</v>
      </c>
      <c r="D4602" s="370">
        <v>0.49</v>
      </c>
    </row>
    <row r="4603" spans="1:4" s="326" customFormat="1" ht="15.6" customHeight="1" x14ac:dyDescent="0.25">
      <c r="A4603" s="368" t="s">
        <v>38662</v>
      </c>
      <c r="B4603" s="369" t="s">
        <v>38663</v>
      </c>
      <c r="C4603" s="346" t="s">
        <v>8</v>
      </c>
      <c r="D4603" s="370">
        <v>1.51</v>
      </c>
    </row>
    <row r="4604" spans="1:4" s="326" customFormat="1" ht="15.6" customHeight="1" x14ac:dyDescent="0.25">
      <c r="A4604" s="368" t="s">
        <v>38664</v>
      </c>
      <c r="B4604" s="369" t="s">
        <v>38665</v>
      </c>
      <c r="C4604" s="346" t="s">
        <v>14</v>
      </c>
      <c r="D4604" s="370">
        <v>6.21</v>
      </c>
    </row>
    <row r="4605" spans="1:4" s="326" customFormat="1" ht="15.6" customHeight="1" x14ac:dyDescent="0.25">
      <c r="A4605" s="368" t="s">
        <v>38666</v>
      </c>
      <c r="B4605" s="369" t="s">
        <v>38667</v>
      </c>
      <c r="C4605" s="346" t="s">
        <v>14</v>
      </c>
      <c r="D4605" s="370">
        <v>2.2599999999999998</v>
      </c>
    </row>
    <row r="4606" spans="1:4" s="326" customFormat="1" ht="15.6" customHeight="1" x14ac:dyDescent="0.25">
      <c r="A4606" s="368" t="s">
        <v>38668</v>
      </c>
      <c r="B4606" s="369" t="s">
        <v>38669</v>
      </c>
      <c r="C4606" s="346" t="s">
        <v>8</v>
      </c>
      <c r="D4606" s="370">
        <v>0.39</v>
      </c>
    </row>
    <row r="4607" spans="1:4" s="326" customFormat="1" ht="15.6" customHeight="1" x14ac:dyDescent="0.25">
      <c r="A4607" s="368" t="s">
        <v>38670</v>
      </c>
      <c r="B4607" s="369" t="s">
        <v>38671</v>
      </c>
      <c r="C4607" s="346" t="s">
        <v>8</v>
      </c>
      <c r="D4607" s="370">
        <v>5.44</v>
      </c>
    </row>
    <row r="4608" spans="1:4" s="326" customFormat="1" ht="15.6" customHeight="1" x14ac:dyDescent="0.25">
      <c r="A4608" s="368" t="s">
        <v>38672</v>
      </c>
      <c r="B4608" s="369" t="s">
        <v>38673</v>
      </c>
      <c r="C4608" s="346" t="s">
        <v>8</v>
      </c>
      <c r="D4608" s="370">
        <v>0.78</v>
      </c>
    </row>
    <row r="4609" spans="1:4" s="326" customFormat="1" ht="15.6" customHeight="1" x14ac:dyDescent="0.25">
      <c r="A4609" s="368" t="s">
        <v>38674</v>
      </c>
      <c r="B4609" s="369" t="s">
        <v>38675</v>
      </c>
      <c r="C4609" s="346" t="s">
        <v>8</v>
      </c>
      <c r="D4609" s="370">
        <v>6.98</v>
      </c>
    </row>
    <row r="4610" spans="1:4" s="326" customFormat="1" ht="15.6" customHeight="1" x14ac:dyDescent="0.25">
      <c r="A4610" s="368" t="s">
        <v>38676</v>
      </c>
      <c r="B4610" s="369" t="s">
        <v>38677</v>
      </c>
      <c r="C4610" s="346" t="s">
        <v>29847</v>
      </c>
      <c r="D4610" s="370">
        <v>16.38</v>
      </c>
    </row>
    <row r="4611" spans="1:4" s="326" customFormat="1" ht="15.6" customHeight="1" x14ac:dyDescent="0.25">
      <c r="A4611" s="368" t="s">
        <v>38678</v>
      </c>
      <c r="B4611" s="369" t="s">
        <v>38679</v>
      </c>
      <c r="C4611" s="346" t="s">
        <v>16</v>
      </c>
      <c r="D4611" s="370">
        <v>44.23</v>
      </c>
    </row>
    <row r="4612" spans="1:4" s="326" customFormat="1" ht="15.6" customHeight="1" x14ac:dyDescent="0.25">
      <c r="A4612" s="368" t="s">
        <v>38680</v>
      </c>
      <c r="B4612" s="369" t="s">
        <v>38681</v>
      </c>
      <c r="C4612" s="346" t="s">
        <v>8</v>
      </c>
      <c r="D4612" s="370">
        <v>1.61</v>
      </c>
    </row>
    <row r="4613" spans="1:4" s="326" customFormat="1" ht="15.6" customHeight="1" x14ac:dyDescent="0.25">
      <c r="A4613" s="368" t="s">
        <v>38682</v>
      </c>
      <c r="B4613" s="369" t="s">
        <v>38683</v>
      </c>
      <c r="C4613" s="346" t="s">
        <v>8</v>
      </c>
      <c r="D4613" s="370">
        <v>5.63</v>
      </c>
    </row>
    <row r="4614" spans="1:4" s="326" customFormat="1" ht="15.6" customHeight="1" x14ac:dyDescent="0.25">
      <c r="A4614" s="368" t="s">
        <v>38684</v>
      </c>
      <c r="B4614" s="369" t="s">
        <v>38685</v>
      </c>
      <c r="C4614" s="346" t="s">
        <v>8</v>
      </c>
      <c r="D4614" s="370">
        <v>2.0099999999999998</v>
      </c>
    </row>
    <row r="4615" spans="1:4" s="326" customFormat="1" ht="15.6" customHeight="1" x14ac:dyDescent="0.25">
      <c r="A4615" s="368" t="s">
        <v>38686</v>
      </c>
      <c r="B4615" s="369" t="s">
        <v>38687</v>
      </c>
      <c r="C4615" s="346" t="s">
        <v>8</v>
      </c>
      <c r="D4615" s="370">
        <v>7.41</v>
      </c>
    </row>
    <row r="4616" spans="1:4" s="326" customFormat="1" ht="15.6" customHeight="1" x14ac:dyDescent="0.25">
      <c r="A4616" s="368" t="s">
        <v>38688</v>
      </c>
      <c r="B4616" s="369" t="s">
        <v>38689</v>
      </c>
      <c r="C4616" s="346" t="s">
        <v>8</v>
      </c>
      <c r="D4616" s="370">
        <v>7.39</v>
      </c>
    </row>
    <row r="4617" spans="1:4" s="326" customFormat="1" ht="15.6" customHeight="1" x14ac:dyDescent="0.25">
      <c r="A4617" s="368" t="s">
        <v>38690</v>
      </c>
      <c r="B4617" s="369" t="s">
        <v>38691</v>
      </c>
      <c r="C4617" s="346" t="s">
        <v>8</v>
      </c>
      <c r="D4617" s="370">
        <v>9.8800000000000008</v>
      </c>
    </row>
    <row r="4618" spans="1:4" s="326" customFormat="1" ht="15.6" customHeight="1" x14ac:dyDescent="0.25">
      <c r="A4618" s="368" t="s">
        <v>38692</v>
      </c>
      <c r="B4618" s="369" t="s">
        <v>38693</v>
      </c>
      <c r="C4618" s="346" t="s">
        <v>8</v>
      </c>
      <c r="D4618" s="370">
        <v>14.99</v>
      </c>
    </row>
    <row r="4619" spans="1:4" s="326" customFormat="1" ht="15.6" customHeight="1" x14ac:dyDescent="0.25">
      <c r="A4619" s="368" t="s">
        <v>38694</v>
      </c>
      <c r="B4619" s="369" t="s">
        <v>38695</v>
      </c>
      <c r="C4619" s="346" t="s">
        <v>8</v>
      </c>
      <c r="D4619" s="370">
        <v>24.99</v>
      </c>
    </row>
    <row r="4620" spans="1:4" s="326" customFormat="1" ht="15.6" customHeight="1" x14ac:dyDescent="0.25">
      <c r="A4620" s="368" t="s">
        <v>38696</v>
      </c>
      <c r="B4620" s="369" t="s">
        <v>38697</v>
      </c>
      <c r="C4620" s="346" t="s">
        <v>8</v>
      </c>
      <c r="D4620" s="370">
        <v>58.97</v>
      </c>
    </row>
    <row r="4621" spans="1:4" s="326" customFormat="1" ht="15.6" customHeight="1" x14ac:dyDescent="0.25">
      <c r="A4621" s="368" t="s">
        <v>38698</v>
      </c>
      <c r="B4621" s="369" t="s">
        <v>38699</v>
      </c>
      <c r="C4621" s="346" t="s">
        <v>33394</v>
      </c>
      <c r="D4621" s="370">
        <v>13.9</v>
      </c>
    </row>
    <row r="4622" spans="1:4" s="326" customFormat="1" ht="15.6" customHeight="1" x14ac:dyDescent="0.25">
      <c r="A4622" s="368" t="s">
        <v>38700</v>
      </c>
      <c r="B4622" s="369" t="s">
        <v>38701</v>
      </c>
      <c r="C4622" s="346" t="s">
        <v>8</v>
      </c>
      <c r="D4622" s="370">
        <v>1.64</v>
      </c>
    </row>
    <row r="4623" spans="1:4" s="326" customFormat="1" ht="15.6" customHeight="1" x14ac:dyDescent="0.25">
      <c r="A4623" s="368" t="s">
        <v>38702</v>
      </c>
      <c r="B4623" s="369" t="s">
        <v>38703</v>
      </c>
      <c r="C4623" s="346" t="s">
        <v>8</v>
      </c>
      <c r="D4623" s="370">
        <v>0.51</v>
      </c>
    </row>
    <row r="4624" spans="1:4" s="326" customFormat="1" ht="15.6" customHeight="1" x14ac:dyDescent="0.25">
      <c r="A4624" s="368" t="s">
        <v>38704</v>
      </c>
      <c r="B4624" s="369" t="s">
        <v>38705</v>
      </c>
      <c r="C4624" s="346" t="s">
        <v>8</v>
      </c>
      <c r="D4624" s="370">
        <v>0.65</v>
      </c>
    </row>
    <row r="4625" spans="1:4" s="326" customFormat="1" ht="15.6" customHeight="1" x14ac:dyDescent="0.25">
      <c r="A4625" s="368" t="s">
        <v>38706</v>
      </c>
      <c r="B4625" s="369" t="s">
        <v>38707</v>
      </c>
      <c r="C4625" s="346" t="s">
        <v>16</v>
      </c>
      <c r="D4625" s="370">
        <v>25.58</v>
      </c>
    </row>
    <row r="4626" spans="1:4" s="326" customFormat="1" ht="15.6" customHeight="1" x14ac:dyDescent="0.25">
      <c r="A4626" s="368" t="s">
        <v>38708</v>
      </c>
      <c r="B4626" s="369" t="s">
        <v>31241</v>
      </c>
      <c r="C4626" s="346" t="s">
        <v>16</v>
      </c>
      <c r="D4626" s="370">
        <v>22.55</v>
      </c>
    </row>
    <row r="4627" spans="1:4" s="326" customFormat="1" ht="15.6" customHeight="1" x14ac:dyDescent="0.25">
      <c r="A4627" s="368" t="s">
        <v>38709</v>
      </c>
      <c r="B4627" s="369" t="s">
        <v>31243</v>
      </c>
      <c r="C4627" s="346" t="s">
        <v>16</v>
      </c>
      <c r="D4627" s="370">
        <v>24.06</v>
      </c>
    </row>
    <row r="4628" spans="1:4" s="326" customFormat="1" ht="15.6" customHeight="1" x14ac:dyDescent="0.25">
      <c r="A4628" s="368" t="s">
        <v>38710</v>
      </c>
      <c r="B4628" s="369" t="s">
        <v>38711</v>
      </c>
      <c r="C4628" s="346" t="s">
        <v>14</v>
      </c>
      <c r="D4628" s="370">
        <v>92.17</v>
      </c>
    </row>
    <row r="4629" spans="1:4" s="326" customFormat="1" ht="15.6" customHeight="1" x14ac:dyDescent="0.25">
      <c r="A4629" s="368" t="s">
        <v>38712</v>
      </c>
      <c r="B4629" s="369" t="s">
        <v>38713</v>
      </c>
      <c r="C4629" s="346" t="s">
        <v>16</v>
      </c>
      <c r="D4629" s="370">
        <v>23.82</v>
      </c>
    </row>
    <row r="4630" spans="1:4" s="326" customFormat="1" ht="15.6" customHeight="1" x14ac:dyDescent="0.25">
      <c r="A4630" s="368" t="s">
        <v>38714</v>
      </c>
      <c r="B4630" s="369" t="s">
        <v>38715</v>
      </c>
      <c r="C4630" s="346" t="s">
        <v>7</v>
      </c>
      <c r="D4630" s="370">
        <v>504.16</v>
      </c>
    </row>
    <row r="4631" spans="1:4" s="326" customFormat="1" ht="15.6" customHeight="1" x14ac:dyDescent="0.25">
      <c r="A4631" s="368" t="s">
        <v>38716</v>
      </c>
      <c r="B4631" s="369" t="s">
        <v>38717</v>
      </c>
      <c r="C4631" s="346" t="s">
        <v>14</v>
      </c>
      <c r="D4631" s="370">
        <v>11.1</v>
      </c>
    </row>
    <row r="4632" spans="1:4" s="326" customFormat="1" ht="15.6" customHeight="1" x14ac:dyDescent="0.25">
      <c r="A4632" s="368" t="s">
        <v>38718</v>
      </c>
      <c r="B4632" s="369" t="s">
        <v>38719</v>
      </c>
      <c r="C4632" s="346" t="s">
        <v>16</v>
      </c>
      <c r="D4632" s="370">
        <v>10.67</v>
      </c>
    </row>
    <row r="4633" spans="1:4" s="326" customFormat="1" ht="15.6" customHeight="1" x14ac:dyDescent="0.25">
      <c r="A4633" s="368" t="s">
        <v>38720</v>
      </c>
      <c r="B4633" s="369" t="s">
        <v>38721</v>
      </c>
      <c r="C4633" s="346" t="s">
        <v>16</v>
      </c>
      <c r="D4633" s="370">
        <v>9.33</v>
      </c>
    </row>
    <row r="4634" spans="1:4" s="326" customFormat="1" ht="15.6" customHeight="1" x14ac:dyDescent="0.25">
      <c r="A4634" s="368" t="s">
        <v>38722</v>
      </c>
      <c r="B4634" s="369" t="s">
        <v>38723</v>
      </c>
      <c r="C4634" s="346" t="s">
        <v>16</v>
      </c>
      <c r="D4634" s="370">
        <v>13.05</v>
      </c>
    </row>
    <row r="4635" spans="1:4" s="326" customFormat="1" ht="15.6" customHeight="1" x14ac:dyDescent="0.25">
      <c r="A4635" s="368" t="s">
        <v>38724</v>
      </c>
      <c r="B4635" s="369" t="s">
        <v>38725</v>
      </c>
      <c r="C4635" s="346" t="s">
        <v>8</v>
      </c>
      <c r="D4635" s="370">
        <v>31.32</v>
      </c>
    </row>
    <row r="4636" spans="1:4" s="326" customFormat="1" ht="15.6" customHeight="1" x14ac:dyDescent="0.25">
      <c r="A4636" s="368" t="s">
        <v>38726</v>
      </c>
      <c r="B4636" s="369" t="s">
        <v>38727</v>
      </c>
      <c r="C4636" s="346" t="s">
        <v>8</v>
      </c>
      <c r="D4636" s="370">
        <v>1068.8399999999999</v>
      </c>
    </row>
    <row r="4637" spans="1:4" s="326" customFormat="1" ht="15.6" customHeight="1" x14ac:dyDescent="0.25">
      <c r="A4637" s="368" t="s">
        <v>38728</v>
      </c>
      <c r="B4637" s="369" t="s">
        <v>38729</v>
      </c>
      <c r="C4637" s="346" t="s">
        <v>16</v>
      </c>
      <c r="D4637" s="370">
        <v>10.83</v>
      </c>
    </row>
    <row r="4638" spans="1:4" s="326" customFormat="1" ht="15.6" customHeight="1" x14ac:dyDescent="0.25">
      <c r="A4638" s="368" t="s">
        <v>38730</v>
      </c>
      <c r="B4638" s="369" t="s">
        <v>38731</v>
      </c>
      <c r="C4638" s="346" t="s">
        <v>8</v>
      </c>
      <c r="D4638" s="370">
        <v>60.19</v>
      </c>
    </row>
    <row r="4639" spans="1:4" s="326" customFormat="1" ht="15.6" customHeight="1" x14ac:dyDescent="0.25">
      <c r="A4639" s="368" t="s">
        <v>38732</v>
      </c>
      <c r="B4639" s="369" t="s">
        <v>38733</v>
      </c>
      <c r="C4639" s="346" t="s">
        <v>8</v>
      </c>
      <c r="D4639" s="370">
        <v>1.18</v>
      </c>
    </row>
    <row r="4640" spans="1:4" s="326" customFormat="1" ht="15.6" customHeight="1" x14ac:dyDescent="0.25">
      <c r="A4640" s="368" t="s">
        <v>38734</v>
      </c>
      <c r="B4640" s="369" t="s">
        <v>38735</v>
      </c>
      <c r="C4640" s="346" t="s">
        <v>8</v>
      </c>
      <c r="D4640" s="370">
        <v>1.73</v>
      </c>
    </row>
    <row r="4641" spans="1:4" s="326" customFormat="1" ht="15.6" customHeight="1" x14ac:dyDescent="0.25">
      <c r="A4641" s="368" t="s">
        <v>38736</v>
      </c>
      <c r="B4641" s="369" t="s">
        <v>38737</v>
      </c>
      <c r="C4641" s="346" t="s">
        <v>8</v>
      </c>
      <c r="D4641" s="370">
        <v>2.11</v>
      </c>
    </row>
    <row r="4642" spans="1:4" s="326" customFormat="1" ht="15.6" customHeight="1" x14ac:dyDescent="0.25">
      <c r="A4642" s="368" t="s">
        <v>38738</v>
      </c>
      <c r="B4642" s="369" t="s">
        <v>38739</v>
      </c>
      <c r="C4642" s="346" t="s">
        <v>8</v>
      </c>
      <c r="D4642" s="370">
        <v>2.33</v>
      </c>
    </row>
    <row r="4643" spans="1:4" s="326" customFormat="1" ht="15.6" customHeight="1" x14ac:dyDescent="0.25">
      <c r="A4643" s="368" t="s">
        <v>38740</v>
      </c>
      <c r="B4643" s="369" t="s">
        <v>38741</v>
      </c>
      <c r="C4643" s="346" t="s">
        <v>8</v>
      </c>
      <c r="D4643" s="370">
        <v>3.78</v>
      </c>
    </row>
    <row r="4644" spans="1:4" s="326" customFormat="1" ht="15.6" customHeight="1" x14ac:dyDescent="0.25">
      <c r="A4644" s="368" t="s">
        <v>38742</v>
      </c>
      <c r="B4644" s="369" t="s">
        <v>38743</v>
      </c>
      <c r="C4644" s="346" t="s">
        <v>8</v>
      </c>
      <c r="D4644" s="370">
        <v>0.51</v>
      </c>
    </row>
    <row r="4645" spans="1:4" s="326" customFormat="1" ht="15.6" customHeight="1" x14ac:dyDescent="0.25">
      <c r="A4645" s="368" t="s">
        <v>38744</v>
      </c>
      <c r="B4645" s="369" t="s">
        <v>38745</v>
      </c>
      <c r="C4645" s="346" t="s">
        <v>8</v>
      </c>
      <c r="D4645" s="370">
        <v>3.03</v>
      </c>
    </row>
    <row r="4646" spans="1:4" s="326" customFormat="1" ht="15.6" customHeight="1" x14ac:dyDescent="0.25">
      <c r="A4646" s="368" t="s">
        <v>38746</v>
      </c>
      <c r="B4646" s="369" t="s">
        <v>38747</v>
      </c>
      <c r="C4646" s="346" t="s">
        <v>29847</v>
      </c>
      <c r="D4646" s="370">
        <v>19935.16</v>
      </c>
    </row>
    <row r="4647" spans="1:4" s="326" customFormat="1" ht="15.6" customHeight="1" x14ac:dyDescent="0.25">
      <c r="A4647" s="368" t="s">
        <v>38748</v>
      </c>
      <c r="B4647" s="369" t="s">
        <v>38749</v>
      </c>
      <c r="C4647" s="346" t="s">
        <v>29847</v>
      </c>
      <c r="D4647" s="370">
        <v>10815.53</v>
      </c>
    </row>
    <row r="4648" spans="1:4" s="326" customFormat="1" ht="15.6" customHeight="1" x14ac:dyDescent="0.25">
      <c r="A4648" s="368" t="s">
        <v>38750</v>
      </c>
      <c r="B4648" s="369" t="s">
        <v>38751</v>
      </c>
      <c r="C4648" s="346" t="s">
        <v>29847</v>
      </c>
      <c r="D4648" s="370">
        <v>6051.71</v>
      </c>
    </row>
    <row r="4649" spans="1:4" s="326" customFormat="1" ht="15.6" customHeight="1" x14ac:dyDescent="0.25">
      <c r="A4649" s="368" t="s">
        <v>38752</v>
      </c>
      <c r="B4649" s="369" t="s">
        <v>38753</v>
      </c>
      <c r="C4649" s="346" t="s">
        <v>14</v>
      </c>
      <c r="D4649" s="370">
        <v>7.32</v>
      </c>
    </row>
    <row r="4650" spans="1:4" s="326" customFormat="1" ht="15.6" customHeight="1" x14ac:dyDescent="0.25">
      <c r="A4650" s="368" t="s">
        <v>38754</v>
      </c>
      <c r="B4650" s="369" t="s">
        <v>38755</v>
      </c>
      <c r="C4650" s="346" t="s">
        <v>14</v>
      </c>
      <c r="D4650" s="370">
        <v>34.58</v>
      </c>
    </row>
    <row r="4651" spans="1:4" s="326" customFormat="1" ht="15.6" customHeight="1" x14ac:dyDescent="0.25">
      <c r="A4651" s="368" t="s">
        <v>38756</v>
      </c>
      <c r="B4651" s="369" t="s">
        <v>38757</v>
      </c>
      <c r="C4651" s="346" t="s">
        <v>16</v>
      </c>
      <c r="D4651" s="370">
        <v>40.98</v>
      </c>
    </row>
    <row r="4652" spans="1:4" s="326" customFormat="1" ht="15.6" customHeight="1" x14ac:dyDescent="0.25">
      <c r="A4652" s="368" t="s">
        <v>38758</v>
      </c>
      <c r="B4652" s="369" t="s">
        <v>38759</v>
      </c>
      <c r="C4652" s="346" t="s">
        <v>14</v>
      </c>
      <c r="D4652" s="370">
        <v>41.78</v>
      </c>
    </row>
    <row r="4653" spans="1:4" s="326" customFormat="1" ht="15.6" customHeight="1" x14ac:dyDescent="0.25">
      <c r="A4653" s="368" t="s">
        <v>38760</v>
      </c>
      <c r="B4653" s="369" t="s">
        <v>38761</v>
      </c>
      <c r="C4653" s="346" t="s">
        <v>16</v>
      </c>
      <c r="D4653" s="370">
        <v>42.05</v>
      </c>
    </row>
    <row r="4654" spans="1:4" s="326" customFormat="1" ht="15.6" customHeight="1" x14ac:dyDescent="0.25">
      <c r="A4654" s="368" t="s">
        <v>38762</v>
      </c>
      <c r="B4654" s="369" t="s">
        <v>38763</v>
      </c>
      <c r="C4654" s="346" t="s">
        <v>14</v>
      </c>
      <c r="D4654" s="370">
        <v>5.57</v>
      </c>
    </row>
    <row r="4655" spans="1:4" s="326" customFormat="1" ht="15.6" customHeight="1" x14ac:dyDescent="0.25">
      <c r="A4655" s="368" t="s">
        <v>38764</v>
      </c>
      <c r="B4655" s="369" t="s">
        <v>38765</v>
      </c>
      <c r="C4655" s="346" t="s">
        <v>7</v>
      </c>
      <c r="D4655" s="370">
        <v>661.97</v>
      </c>
    </row>
    <row r="4656" spans="1:4" s="326" customFormat="1" ht="15.6" customHeight="1" x14ac:dyDescent="0.25">
      <c r="A4656" s="368" t="s">
        <v>38766</v>
      </c>
      <c r="B4656" s="369" t="s">
        <v>38767</v>
      </c>
      <c r="C4656" s="346" t="s">
        <v>14</v>
      </c>
      <c r="D4656" s="370">
        <v>7.01</v>
      </c>
    </row>
    <row r="4657" spans="1:4" s="326" customFormat="1" ht="15.6" customHeight="1" x14ac:dyDescent="0.25">
      <c r="A4657" s="368" t="s">
        <v>38768</v>
      </c>
      <c r="B4657" s="369" t="s">
        <v>38769</v>
      </c>
      <c r="C4657" s="346" t="s">
        <v>14</v>
      </c>
      <c r="D4657" s="370">
        <v>0.94</v>
      </c>
    </row>
    <row r="4658" spans="1:4" s="326" customFormat="1" ht="15.6" customHeight="1" x14ac:dyDescent="0.25">
      <c r="A4658" s="368" t="s">
        <v>38770</v>
      </c>
      <c r="B4658" s="369" t="s">
        <v>38771</v>
      </c>
      <c r="C4658" s="346" t="s">
        <v>8</v>
      </c>
      <c r="D4658" s="370">
        <v>27.62</v>
      </c>
    </row>
    <row r="4659" spans="1:4" s="326" customFormat="1" ht="15.6" customHeight="1" x14ac:dyDescent="0.25">
      <c r="A4659" s="368" t="s">
        <v>38772</v>
      </c>
      <c r="B4659" s="369" t="s">
        <v>38773</v>
      </c>
      <c r="C4659" s="346" t="s">
        <v>14</v>
      </c>
      <c r="D4659" s="370">
        <v>5.0999999999999996</v>
      </c>
    </row>
    <row r="4660" spans="1:4" s="326" customFormat="1" ht="15.6" customHeight="1" x14ac:dyDescent="0.25">
      <c r="A4660" s="368" t="s">
        <v>38774</v>
      </c>
      <c r="B4660" s="369" t="s">
        <v>38775</v>
      </c>
      <c r="C4660" s="346" t="s">
        <v>7</v>
      </c>
      <c r="D4660" s="370">
        <v>389.28</v>
      </c>
    </row>
    <row r="4661" spans="1:4" s="326" customFormat="1" ht="15.6" customHeight="1" x14ac:dyDescent="0.25">
      <c r="A4661" s="368" t="s">
        <v>38776</v>
      </c>
      <c r="B4661" s="369" t="s">
        <v>38777</v>
      </c>
      <c r="C4661" s="346" t="s">
        <v>7</v>
      </c>
      <c r="D4661" s="370">
        <v>948.18</v>
      </c>
    </row>
    <row r="4662" spans="1:4" s="326" customFormat="1" ht="15.6" customHeight="1" x14ac:dyDescent="0.25">
      <c r="A4662" s="368" t="s">
        <v>38778</v>
      </c>
      <c r="B4662" s="369" t="s">
        <v>38779</v>
      </c>
      <c r="C4662" s="346" t="s">
        <v>7</v>
      </c>
      <c r="D4662" s="370">
        <v>663.38</v>
      </c>
    </row>
    <row r="4663" spans="1:4" s="326" customFormat="1" ht="15.6" customHeight="1" x14ac:dyDescent="0.25">
      <c r="A4663" s="368" t="s">
        <v>38780</v>
      </c>
      <c r="B4663" s="369" t="s">
        <v>38781</v>
      </c>
      <c r="C4663" s="346" t="s">
        <v>7</v>
      </c>
      <c r="D4663" s="370">
        <v>164.14</v>
      </c>
    </row>
    <row r="4664" spans="1:4" s="326" customFormat="1" ht="15.6" customHeight="1" x14ac:dyDescent="0.25">
      <c r="A4664" s="368" t="s">
        <v>38782</v>
      </c>
      <c r="B4664" s="369" t="s">
        <v>38783</v>
      </c>
      <c r="C4664" s="346" t="s">
        <v>7</v>
      </c>
      <c r="D4664" s="370">
        <v>84.2</v>
      </c>
    </row>
    <row r="4665" spans="1:4" s="326" customFormat="1" ht="15.6" customHeight="1" x14ac:dyDescent="0.25">
      <c r="A4665" s="368" t="s">
        <v>38784</v>
      </c>
      <c r="B4665" s="369" t="s">
        <v>38785</v>
      </c>
      <c r="C4665" s="346" t="s">
        <v>8</v>
      </c>
      <c r="D4665" s="370">
        <v>378.78</v>
      </c>
    </row>
    <row r="4666" spans="1:4" s="326" customFormat="1" ht="15.6" customHeight="1" x14ac:dyDescent="0.25">
      <c r="A4666" s="368" t="s">
        <v>38786</v>
      </c>
      <c r="B4666" s="369" t="s">
        <v>38787</v>
      </c>
      <c r="C4666" s="346" t="s">
        <v>14</v>
      </c>
      <c r="D4666" s="370">
        <v>24.23</v>
      </c>
    </row>
    <row r="4667" spans="1:4" s="326" customFormat="1" ht="15.6" customHeight="1" x14ac:dyDescent="0.25">
      <c r="A4667" s="368" t="s">
        <v>38788</v>
      </c>
      <c r="B4667" s="369" t="s">
        <v>38789</v>
      </c>
      <c r="C4667" s="346" t="s">
        <v>8</v>
      </c>
      <c r="D4667" s="370">
        <v>43.32</v>
      </c>
    </row>
    <row r="4668" spans="1:4" s="326" customFormat="1" ht="15.6" customHeight="1" x14ac:dyDescent="0.25">
      <c r="A4668" s="368" t="s">
        <v>38790</v>
      </c>
      <c r="B4668" s="369" t="s">
        <v>38791</v>
      </c>
      <c r="C4668" s="346" t="s">
        <v>8</v>
      </c>
      <c r="D4668" s="370">
        <v>6.8</v>
      </c>
    </row>
    <row r="4669" spans="1:4" s="326" customFormat="1" ht="15.6" customHeight="1" x14ac:dyDescent="0.25">
      <c r="A4669" s="368" t="s">
        <v>38792</v>
      </c>
      <c r="B4669" s="369" t="s">
        <v>38793</v>
      </c>
      <c r="C4669" s="346" t="s">
        <v>8</v>
      </c>
      <c r="D4669" s="370">
        <v>15.43</v>
      </c>
    </row>
    <row r="4670" spans="1:4" s="326" customFormat="1" ht="15.6" customHeight="1" x14ac:dyDescent="0.25">
      <c r="A4670" s="368" t="s">
        <v>38794</v>
      </c>
      <c r="B4670" s="369" t="s">
        <v>38795</v>
      </c>
      <c r="C4670" s="346" t="s">
        <v>7</v>
      </c>
      <c r="D4670" s="370">
        <v>11.13</v>
      </c>
    </row>
    <row r="4671" spans="1:4" s="326" customFormat="1" ht="15.6" customHeight="1" x14ac:dyDescent="0.25">
      <c r="A4671" s="368" t="s">
        <v>38796</v>
      </c>
      <c r="B4671" s="369" t="s">
        <v>38797</v>
      </c>
      <c r="C4671" s="346" t="s">
        <v>10</v>
      </c>
      <c r="D4671" s="370">
        <v>514.42999999999995</v>
      </c>
    </row>
    <row r="4672" spans="1:4" s="326" customFormat="1" ht="15.6" customHeight="1" x14ac:dyDescent="0.25">
      <c r="A4672" s="368" t="s">
        <v>38798</v>
      </c>
      <c r="B4672" s="369" t="s">
        <v>38799</v>
      </c>
      <c r="C4672" s="346" t="s">
        <v>10</v>
      </c>
      <c r="D4672" s="370">
        <v>389.44</v>
      </c>
    </row>
    <row r="4673" spans="1:4" s="326" customFormat="1" ht="15.6" customHeight="1" x14ac:dyDescent="0.25">
      <c r="A4673" s="368" t="s">
        <v>38800</v>
      </c>
      <c r="B4673" s="369" t="s">
        <v>38801</v>
      </c>
      <c r="C4673" s="346" t="s">
        <v>7</v>
      </c>
      <c r="D4673" s="370">
        <v>61.82</v>
      </c>
    </row>
    <row r="4674" spans="1:4" s="326" customFormat="1" ht="15.6" customHeight="1" x14ac:dyDescent="0.25">
      <c r="A4674" s="368" t="s">
        <v>38802</v>
      </c>
      <c r="B4674" s="369" t="s">
        <v>38803</v>
      </c>
      <c r="C4674" s="346" t="s">
        <v>7</v>
      </c>
      <c r="D4674" s="370">
        <v>44.13</v>
      </c>
    </row>
    <row r="4675" spans="1:4" s="326" customFormat="1" ht="15.6" customHeight="1" x14ac:dyDescent="0.25">
      <c r="A4675" s="368" t="s">
        <v>38804</v>
      </c>
      <c r="B4675" s="369" t="s">
        <v>38805</v>
      </c>
      <c r="C4675" s="346" t="s">
        <v>7</v>
      </c>
      <c r="D4675" s="370">
        <v>7.26</v>
      </c>
    </row>
    <row r="4676" spans="1:4" s="326" customFormat="1" ht="15.6" customHeight="1" x14ac:dyDescent="0.25">
      <c r="A4676" s="368" t="s">
        <v>38806</v>
      </c>
      <c r="B4676" s="369" t="s">
        <v>38807</v>
      </c>
      <c r="C4676" s="346" t="s">
        <v>7</v>
      </c>
      <c r="D4676" s="370">
        <v>97.24</v>
      </c>
    </row>
    <row r="4677" spans="1:4" s="326" customFormat="1" ht="15.6" customHeight="1" x14ac:dyDescent="0.25">
      <c r="A4677" s="368" t="s">
        <v>38808</v>
      </c>
      <c r="B4677" s="369" t="s">
        <v>38809</v>
      </c>
      <c r="C4677" s="346" t="s">
        <v>7</v>
      </c>
      <c r="D4677" s="370">
        <v>38.770000000000003</v>
      </c>
    </row>
    <row r="4678" spans="1:4" s="326" customFormat="1" ht="15.6" customHeight="1" x14ac:dyDescent="0.25">
      <c r="A4678" s="368" t="s">
        <v>38810</v>
      </c>
      <c r="B4678" s="369" t="s">
        <v>38811</v>
      </c>
      <c r="C4678" s="346" t="s">
        <v>14</v>
      </c>
      <c r="D4678" s="370">
        <v>11.19</v>
      </c>
    </row>
    <row r="4679" spans="1:4" s="326" customFormat="1" ht="15.6" customHeight="1" x14ac:dyDescent="0.25">
      <c r="A4679" s="368" t="s">
        <v>38812</v>
      </c>
      <c r="B4679" s="369" t="s">
        <v>38813</v>
      </c>
      <c r="C4679" s="346" t="s">
        <v>8</v>
      </c>
      <c r="D4679" s="370">
        <v>21.57</v>
      </c>
    </row>
    <row r="4680" spans="1:4" s="326" customFormat="1" ht="15.6" customHeight="1" x14ac:dyDescent="0.25">
      <c r="A4680" s="368" t="s">
        <v>38814</v>
      </c>
      <c r="B4680" s="369" t="s">
        <v>38815</v>
      </c>
      <c r="C4680" s="346" t="s">
        <v>14</v>
      </c>
      <c r="D4680" s="370">
        <v>10.36</v>
      </c>
    </row>
    <row r="4681" spans="1:4" s="326" customFormat="1" ht="15.6" customHeight="1" x14ac:dyDescent="0.25">
      <c r="A4681" s="368" t="s">
        <v>38816</v>
      </c>
      <c r="B4681" s="369" t="s">
        <v>38817</v>
      </c>
      <c r="C4681" s="346" t="s">
        <v>14</v>
      </c>
      <c r="D4681" s="370">
        <v>5.37</v>
      </c>
    </row>
    <row r="4682" spans="1:4" s="326" customFormat="1" ht="15.6" customHeight="1" x14ac:dyDescent="0.25">
      <c r="A4682" s="368" t="s">
        <v>38818</v>
      </c>
      <c r="B4682" s="369" t="s">
        <v>38819</v>
      </c>
      <c r="C4682" s="346" t="s">
        <v>14</v>
      </c>
      <c r="D4682" s="370">
        <v>6.37</v>
      </c>
    </row>
    <row r="4683" spans="1:4" s="326" customFormat="1" ht="15.6" customHeight="1" x14ac:dyDescent="0.25">
      <c r="A4683" s="368" t="s">
        <v>38820</v>
      </c>
      <c r="B4683" s="369" t="s">
        <v>38821</v>
      </c>
      <c r="C4683" s="346" t="s">
        <v>14</v>
      </c>
      <c r="D4683" s="370">
        <v>15.34</v>
      </c>
    </row>
    <row r="4684" spans="1:4" s="326" customFormat="1" ht="15.6" customHeight="1" x14ac:dyDescent="0.25">
      <c r="A4684" s="368" t="s">
        <v>38822</v>
      </c>
      <c r="B4684" s="369" t="s">
        <v>38823</v>
      </c>
      <c r="C4684" s="346" t="s">
        <v>8</v>
      </c>
      <c r="D4684" s="370">
        <v>159.63999999999999</v>
      </c>
    </row>
    <row r="4685" spans="1:4" s="326" customFormat="1" ht="15.6" customHeight="1" x14ac:dyDescent="0.25">
      <c r="A4685" s="368" t="s">
        <v>38824</v>
      </c>
      <c r="B4685" s="369" t="s">
        <v>38825</v>
      </c>
      <c r="C4685" s="346" t="s">
        <v>14</v>
      </c>
      <c r="D4685" s="370">
        <v>38.729999999999997</v>
      </c>
    </row>
    <row r="4686" spans="1:4" s="326" customFormat="1" ht="15.6" customHeight="1" x14ac:dyDescent="0.25">
      <c r="A4686" s="368" t="s">
        <v>38826</v>
      </c>
      <c r="B4686" s="369" t="s">
        <v>38827</v>
      </c>
      <c r="C4686" s="346" t="s">
        <v>14</v>
      </c>
      <c r="D4686" s="370">
        <v>9.6</v>
      </c>
    </row>
    <row r="4687" spans="1:4" s="326" customFormat="1" ht="15.6" customHeight="1" x14ac:dyDescent="0.25">
      <c r="A4687" s="368" t="s">
        <v>38828</v>
      </c>
      <c r="B4687" s="369" t="s">
        <v>38829</v>
      </c>
      <c r="C4687" s="346" t="s">
        <v>8</v>
      </c>
      <c r="D4687" s="370">
        <v>138.69999999999999</v>
      </c>
    </row>
    <row r="4688" spans="1:4" s="326" customFormat="1" ht="15.6" customHeight="1" x14ac:dyDescent="0.25">
      <c r="A4688" s="368" t="s">
        <v>38830</v>
      </c>
      <c r="B4688" s="369" t="s">
        <v>38831</v>
      </c>
      <c r="C4688" s="346" t="s">
        <v>8</v>
      </c>
      <c r="D4688" s="370">
        <v>114.1</v>
      </c>
    </row>
    <row r="4689" spans="1:4" s="326" customFormat="1" ht="15.6" customHeight="1" x14ac:dyDescent="0.25">
      <c r="A4689" s="368" t="s">
        <v>38832</v>
      </c>
      <c r="B4689" s="369" t="s">
        <v>38833</v>
      </c>
      <c r="C4689" s="346" t="s">
        <v>8</v>
      </c>
      <c r="D4689" s="370">
        <v>151.6</v>
      </c>
    </row>
    <row r="4690" spans="1:4" s="326" customFormat="1" ht="15.6" customHeight="1" x14ac:dyDescent="0.25">
      <c r="A4690" s="368" t="s">
        <v>38834</v>
      </c>
      <c r="B4690" s="369" t="s">
        <v>38835</v>
      </c>
      <c r="C4690" s="346" t="s">
        <v>8</v>
      </c>
      <c r="D4690" s="370">
        <v>364.64</v>
      </c>
    </row>
    <row r="4691" spans="1:4" s="326" customFormat="1" ht="15.6" customHeight="1" x14ac:dyDescent="0.25">
      <c r="A4691" s="368" t="s">
        <v>38836</v>
      </c>
      <c r="B4691" s="369" t="s">
        <v>38837</v>
      </c>
      <c r="C4691" s="346" t="s">
        <v>14</v>
      </c>
      <c r="D4691" s="370">
        <v>523.33000000000004</v>
      </c>
    </row>
    <row r="4692" spans="1:4" s="326" customFormat="1" ht="15.6" customHeight="1" x14ac:dyDescent="0.25">
      <c r="A4692" s="368" t="s">
        <v>38838</v>
      </c>
      <c r="B4692" s="369" t="s">
        <v>38839</v>
      </c>
      <c r="C4692" s="346" t="s">
        <v>14</v>
      </c>
      <c r="D4692" s="370">
        <v>746.07</v>
      </c>
    </row>
    <row r="4693" spans="1:4" s="326" customFormat="1" ht="15.6" customHeight="1" x14ac:dyDescent="0.25">
      <c r="A4693" s="368" t="s">
        <v>38840</v>
      </c>
      <c r="B4693" s="369" t="s">
        <v>38841</v>
      </c>
      <c r="C4693" s="346" t="s">
        <v>14</v>
      </c>
      <c r="D4693" s="370">
        <v>643.37</v>
      </c>
    </row>
    <row r="4694" spans="1:4" s="326" customFormat="1" ht="15.6" customHeight="1" x14ac:dyDescent="0.25">
      <c r="A4694" s="368" t="s">
        <v>38842</v>
      </c>
      <c r="B4694" s="369" t="s">
        <v>38843</v>
      </c>
      <c r="C4694" s="346" t="s">
        <v>7</v>
      </c>
      <c r="D4694" s="370">
        <v>1103.81</v>
      </c>
    </row>
    <row r="4695" spans="1:4" s="326" customFormat="1" ht="15.6" customHeight="1" x14ac:dyDescent="0.25">
      <c r="A4695" s="368" t="s">
        <v>38844</v>
      </c>
      <c r="B4695" s="369" t="s">
        <v>38845</v>
      </c>
      <c r="C4695" s="346" t="s">
        <v>8</v>
      </c>
      <c r="D4695" s="370">
        <v>2346.34</v>
      </c>
    </row>
    <row r="4696" spans="1:4" s="326" customFormat="1" ht="15.6" customHeight="1" x14ac:dyDescent="0.25">
      <c r="A4696" s="368" t="s">
        <v>38846</v>
      </c>
      <c r="B4696" s="369" t="s">
        <v>38847</v>
      </c>
      <c r="C4696" s="346" t="s">
        <v>14</v>
      </c>
      <c r="D4696" s="370">
        <v>2446.02</v>
      </c>
    </row>
    <row r="4697" spans="1:4" s="326" customFormat="1" ht="15.6" customHeight="1" x14ac:dyDescent="0.25">
      <c r="A4697" s="368" t="s">
        <v>38848</v>
      </c>
      <c r="B4697" s="369" t="s">
        <v>38849</v>
      </c>
      <c r="C4697" s="346" t="s">
        <v>8</v>
      </c>
      <c r="D4697" s="370">
        <v>1872.49</v>
      </c>
    </row>
    <row r="4698" spans="1:4" s="326" customFormat="1" ht="15.6" customHeight="1" x14ac:dyDescent="0.25">
      <c r="A4698" s="368" t="s">
        <v>38850</v>
      </c>
      <c r="B4698" s="369" t="s">
        <v>38851</v>
      </c>
      <c r="C4698" s="346" t="s">
        <v>8</v>
      </c>
      <c r="D4698" s="370">
        <v>3639.27</v>
      </c>
    </row>
    <row r="4699" spans="1:4" s="326" customFormat="1" ht="15.6" customHeight="1" x14ac:dyDescent="0.25">
      <c r="A4699" s="368" t="s">
        <v>38852</v>
      </c>
      <c r="B4699" s="369" t="s">
        <v>38853</v>
      </c>
      <c r="C4699" s="346" t="s">
        <v>8</v>
      </c>
      <c r="D4699" s="370">
        <v>4331.83</v>
      </c>
    </row>
    <row r="4700" spans="1:4" s="326" customFormat="1" ht="15.6" customHeight="1" x14ac:dyDescent="0.25">
      <c r="A4700" s="368" t="s">
        <v>38854</v>
      </c>
      <c r="B4700" s="369" t="s">
        <v>38855</v>
      </c>
      <c r="C4700" s="346" t="s">
        <v>8</v>
      </c>
      <c r="D4700" s="370">
        <v>147.08000000000001</v>
      </c>
    </row>
    <row r="4701" spans="1:4" s="326" customFormat="1" ht="15.6" customHeight="1" x14ac:dyDescent="0.25">
      <c r="A4701" s="368" t="s">
        <v>38856</v>
      </c>
      <c r="B4701" s="369" t="s">
        <v>38857</v>
      </c>
      <c r="C4701" s="346" t="s">
        <v>7</v>
      </c>
      <c r="D4701" s="370">
        <v>1070.03</v>
      </c>
    </row>
    <row r="4702" spans="1:4" s="326" customFormat="1" ht="15.6" customHeight="1" x14ac:dyDescent="0.25">
      <c r="A4702" s="368" t="s">
        <v>38858</v>
      </c>
      <c r="B4702" s="369" t="s">
        <v>38859</v>
      </c>
      <c r="C4702" s="346" t="s">
        <v>18</v>
      </c>
      <c r="D4702" s="370">
        <v>590.21</v>
      </c>
    </row>
    <row r="4703" spans="1:4" s="326" customFormat="1" ht="15.6" customHeight="1" x14ac:dyDescent="0.25">
      <c r="A4703" s="368" t="s">
        <v>38860</v>
      </c>
      <c r="B4703" s="369" t="s">
        <v>38861</v>
      </c>
      <c r="C4703" s="346" t="s">
        <v>18</v>
      </c>
      <c r="D4703" s="370">
        <v>529.52</v>
      </c>
    </row>
    <row r="4704" spans="1:4" s="326" customFormat="1" ht="15.6" customHeight="1" x14ac:dyDescent="0.25">
      <c r="A4704" s="368" t="s">
        <v>38862</v>
      </c>
      <c r="B4704" s="369" t="s">
        <v>38863</v>
      </c>
      <c r="C4704" s="346" t="s">
        <v>7</v>
      </c>
      <c r="D4704" s="370">
        <v>55.54</v>
      </c>
    </row>
    <row r="4705" spans="1:4" s="326" customFormat="1" ht="15.6" customHeight="1" x14ac:dyDescent="0.25">
      <c r="A4705" s="368" t="s">
        <v>38864</v>
      </c>
      <c r="B4705" s="369" t="s">
        <v>38865</v>
      </c>
      <c r="C4705" s="346" t="s">
        <v>7</v>
      </c>
      <c r="D4705" s="370">
        <v>4.92</v>
      </c>
    </row>
    <row r="4706" spans="1:4" s="326" customFormat="1" ht="15.6" customHeight="1" x14ac:dyDescent="0.25">
      <c r="A4706" s="368" t="s">
        <v>38866</v>
      </c>
      <c r="B4706" s="369" t="s">
        <v>38867</v>
      </c>
      <c r="C4706" s="346" t="s">
        <v>16</v>
      </c>
      <c r="D4706" s="370">
        <v>13.19</v>
      </c>
    </row>
    <row r="4707" spans="1:4" s="326" customFormat="1" ht="15.6" customHeight="1" x14ac:dyDescent="0.25">
      <c r="A4707" s="368" t="s">
        <v>38868</v>
      </c>
      <c r="B4707" s="369" t="s">
        <v>38869</v>
      </c>
      <c r="C4707" s="346" t="s">
        <v>16</v>
      </c>
      <c r="D4707" s="370">
        <v>18.5</v>
      </c>
    </row>
    <row r="4708" spans="1:4" s="326" customFormat="1" ht="15.6" customHeight="1" x14ac:dyDescent="0.25">
      <c r="A4708" s="368" t="s">
        <v>38870</v>
      </c>
      <c r="B4708" s="369" t="s">
        <v>38871</v>
      </c>
      <c r="C4708" s="346" t="s">
        <v>16</v>
      </c>
      <c r="D4708" s="370">
        <v>21.91</v>
      </c>
    </row>
    <row r="4709" spans="1:4" s="326" customFormat="1" ht="15.6" customHeight="1" x14ac:dyDescent="0.25">
      <c r="A4709" s="368" t="s">
        <v>38872</v>
      </c>
      <c r="B4709" s="369" t="s">
        <v>38873</v>
      </c>
      <c r="C4709" s="346" t="s">
        <v>7</v>
      </c>
      <c r="D4709" s="370">
        <v>47.08</v>
      </c>
    </row>
    <row r="4710" spans="1:4" s="326" customFormat="1" ht="15.6" customHeight="1" x14ac:dyDescent="0.25">
      <c r="A4710" s="368" t="s">
        <v>38874</v>
      </c>
      <c r="B4710" s="369" t="s">
        <v>38875</v>
      </c>
      <c r="C4710" s="346" t="s">
        <v>7</v>
      </c>
      <c r="D4710" s="370">
        <v>52.4</v>
      </c>
    </row>
    <row r="4711" spans="1:4" s="326" customFormat="1" ht="15.6" customHeight="1" x14ac:dyDescent="0.25">
      <c r="A4711" s="368" t="s">
        <v>38876</v>
      </c>
      <c r="B4711" s="369" t="s">
        <v>38877</v>
      </c>
      <c r="C4711" s="346" t="s">
        <v>7</v>
      </c>
      <c r="D4711" s="370">
        <v>49.24</v>
      </c>
    </row>
    <row r="4712" spans="1:4" s="326" customFormat="1" ht="15.6" customHeight="1" x14ac:dyDescent="0.25">
      <c r="A4712" s="368" t="s">
        <v>38878</v>
      </c>
      <c r="B4712" s="369" t="s">
        <v>38879</v>
      </c>
      <c r="C4712" s="346" t="s">
        <v>14</v>
      </c>
      <c r="D4712" s="370">
        <v>4.3499999999999996</v>
      </c>
    </row>
    <row r="4713" spans="1:4" s="326" customFormat="1" ht="15.6" customHeight="1" x14ac:dyDescent="0.25">
      <c r="A4713" s="368" t="s">
        <v>38880</v>
      </c>
      <c r="B4713" s="369" t="s">
        <v>38881</v>
      </c>
      <c r="C4713" s="346" t="s">
        <v>14</v>
      </c>
      <c r="D4713" s="370">
        <v>5.46</v>
      </c>
    </row>
    <row r="4714" spans="1:4" s="326" customFormat="1" ht="15.6" customHeight="1" x14ac:dyDescent="0.25">
      <c r="A4714" s="368" t="s">
        <v>38882</v>
      </c>
      <c r="B4714" s="369" t="s">
        <v>38883</v>
      </c>
      <c r="C4714" s="346" t="s">
        <v>7</v>
      </c>
      <c r="D4714" s="370">
        <v>183.48</v>
      </c>
    </row>
    <row r="4715" spans="1:4" s="326" customFormat="1" ht="15.6" customHeight="1" x14ac:dyDescent="0.25">
      <c r="A4715" s="368" t="s">
        <v>38884</v>
      </c>
      <c r="B4715" s="369" t="s">
        <v>38885</v>
      </c>
      <c r="C4715" s="346" t="s">
        <v>14</v>
      </c>
      <c r="D4715" s="370">
        <v>14.22</v>
      </c>
    </row>
    <row r="4716" spans="1:4" s="326" customFormat="1" ht="15.6" customHeight="1" x14ac:dyDescent="0.25">
      <c r="A4716" s="368" t="s">
        <v>38886</v>
      </c>
      <c r="B4716" s="369" t="s">
        <v>38887</v>
      </c>
      <c r="C4716" s="346" t="s">
        <v>14</v>
      </c>
      <c r="D4716" s="370">
        <v>15.9</v>
      </c>
    </row>
    <row r="4717" spans="1:4" s="326" customFormat="1" ht="15.6" customHeight="1" x14ac:dyDescent="0.25">
      <c r="A4717" s="368" t="s">
        <v>38888</v>
      </c>
      <c r="B4717" s="369" t="s">
        <v>38889</v>
      </c>
      <c r="C4717" s="346" t="s">
        <v>16</v>
      </c>
      <c r="D4717" s="370">
        <v>5.96</v>
      </c>
    </row>
    <row r="4718" spans="1:4" s="326" customFormat="1" ht="15.6" customHeight="1" x14ac:dyDescent="0.25">
      <c r="A4718" s="368" t="s">
        <v>38890</v>
      </c>
      <c r="B4718" s="369" t="s">
        <v>38891</v>
      </c>
      <c r="C4718" s="346" t="s">
        <v>16</v>
      </c>
      <c r="D4718" s="370">
        <v>5.08</v>
      </c>
    </row>
    <row r="4719" spans="1:4" s="326" customFormat="1" ht="15.6" customHeight="1" x14ac:dyDescent="0.25">
      <c r="A4719" s="368" t="s">
        <v>38892</v>
      </c>
      <c r="B4719" s="369" t="s">
        <v>38893</v>
      </c>
      <c r="C4719" s="346" t="s">
        <v>16</v>
      </c>
      <c r="D4719" s="370">
        <v>8.73</v>
      </c>
    </row>
    <row r="4720" spans="1:4" s="326" customFormat="1" ht="15.6" customHeight="1" x14ac:dyDescent="0.25">
      <c r="A4720" s="368" t="s">
        <v>38894</v>
      </c>
      <c r="B4720" s="369" t="s">
        <v>38895</v>
      </c>
      <c r="C4720" s="346" t="s">
        <v>5</v>
      </c>
      <c r="D4720" s="370">
        <v>23.28</v>
      </c>
    </row>
    <row r="4721" spans="1:4" s="326" customFormat="1" ht="15.6" customHeight="1" x14ac:dyDescent="0.25">
      <c r="A4721" s="368" t="s">
        <v>38896</v>
      </c>
      <c r="B4721" s="369" t="s">
        <v>38897</v>
      </c>
      <c r="C4721" s="346" t="s">
        <v>14</v>
      </c>
      <c r="D4721" s="370">
        <v>131.76</v>
      </c>
    </row>
    <row r="4722" spans="1:4" s="326" customFormat="1" ht="15.6" customHeight="1" x14ac:dyDescent="0.25">
      <c r="A4722" s="368" t="s">
        <v>38898</v>
      </c>
      <c r="B4722" s="369" t="s">
        <v>38899</v>
      </c>
      <c r="C4722" s="346" t="s">
        <v>8</v>
      </c>
      <c r="D4722" s="370">
        <v>822.56</v>
      </c>
    </row>
    <row r="4723" spans="1:4" s="326" customFormat="1" ht="15.6" customHeight="1" x14ac:dyDescent="0.25">
      <c r="A4723" s="368" t="s">
        <v>38900</v>
      </c>
      <c r="B4723" s="369" t="s">
        <v>38901</v>
      </c>
      <c r="C4723" s="346" t="s">
        <v>8</v>
      </c>
      <c r="D4723" s="370">
        <v>410.56</v>
      </c>
    </row>
    <row r="4724" spans="1:4" s="326" customFormat="1" ht="15.6" customHeight="1" x14ac:dyDescent="0.25">
      <c r="A4724" s="368" t="s">
        <v>38902</v>
      </c>
      <c r="B4724" s="369" t="s">
        <v>38903</v>
      </c>
      <c r="C4724" s="346" t="s">
        <v>7</v>
      </c>
      <c r="D4724" s="370">
        <v>459.03</v>
      </c>
    </row>
    <row r="4725" spans="1:4" s="326" customFormat="1" ht="15.6" customHeight="1" x14ac:dyDescent="0.25">
      <c r="A4725" s="368" t="s">
        <v>38904</v>
      </c>
      <c r="B4725" s="369" t="s">
        <v>38905</v>
      </c>
      <c r="C4725" s="346" t="s">
        <v>7</v>
      </c>
      <c r="D4725" s="370">
        <v>433.77</v>
      </c>
    </row>
    <row r="4726" spans="1:4" s="326" customFormat="1" ht="15.6" customHeight="1" x14ac:dyDescent="0.25">
      <c r="A4726" s="368" t="s">
        <v>38906</v>
      </c>
      <c r="B4726" s="369" t="s">
        <v>38907</v>
      </c>
      <c r="C4726" s="346" t="s">
        <v>7</v>
      </c>
      <c r="D4726" s="370">
        <v>637.66</v>
      </c>
    </row>
    <row r="4727" spans="1:4" s="326" customFormat="1" ht="15.6" customHeight="1" x14ac:dyDescent="0.25">
      <c r="A4727" s="368" t="s">
        <v>38908</v>
      </c>
      <c r="B4727" s="369" t="s">
        <v>38909</v>
      </c>
      <c r="C4727" s="346" t="s">
        <v>7</v>
      </c>
      <c r="D4727" s="370">
        <v>91.12</v>
      </c>
    </row>
    <row r="4728" spans="1:4" s="326" customFormat="1" ht="15.6" customHeight="1" x14ac:dyDescent="0.25">
      <c r="A4728" s="368" t="s">
        <v>38910</v>
      </c>
      <c r="B4728" s="369" t="s">
        <v>38911</v>
      </c>
      <c r="C4728" s="346" t="s">
        <v>8</v>
      </c>
      <c r="D4728" s="370">
        <v>1427.77</v>
      </c>
    </row>
    <row r="4729" spans="1:4" s="326" customFormat="1" ht="15.6" customHeight="1" x14ac:dyDescent="0.25">
      <c r="A4729" s="368" t="s">
        <v>38912</v>
      </c>
      <c r="B4729" s="369" t="s">
        <v>38913</v>
      </c>
      <c r="C4729" s="346" t="s">
        <v>8</v>
      </c>
      <c r="D4729" s="370">
        <v>1362.95</v>
      </c>
    </row>
    <row r="4730" spans="1:4" s="326" customFormat="1" ht="15.6" customHeight="1" x14ac:dyDescent="0.25">
      <c r="A4730" s="368" t="s">
        <v>38914</v>
      </c>
      <c r="B4730" s="369" t="s">
        <v>38915</v>
      </c>
      <c r="C4730" s="346" t="s">
        <v>8</v>
      </c>
      <c r="D4730" s="370">
        <v>1.63</v>
      </c>
    </row>
    <row r="4731" spans="1:4" s="326" customFormat="1" ht="15.6" customHeight="1" x14ac:dyDescent="0.25">
      <c r="A4731" s="368" t="s">
        <v>38916</v>
      </c>
      <c r="B4731" s="369" t="s">
        <v>38917</v>
      </c>
      <c r="C4731" s="346" t="s">
        <v>8</v>
      </c>
      <c r="D4731" s="370">
        <v>1.52</v>
      </c>
    </row>
    <row r="4732" spans="1:4" s="326" customFormat="1" ht="15.6" customHeight="1" x14ac:dyDescent="0.25">
      <c r="A4732" s="368" t="s">
        <v>38918</v>
      </c>
      <c r="B4732" s="369" t="s">
        <v>38919</v>
      </c>
      <c r="C4732" s="346" t="s">
        <v>7</v>
      </c>
      <c r="D4732" s="370">
        <v>57.19</v>
      </c>
    </row>
    <row r="4733" spans="1:4" s="326" customFormat="1" ht="15.6" customHeight="1" x14ac:dyDescent="0.25">
      <c r="A4733" s="368" t="s">
        <v>38920</v>
      </c>
      <c r="B4733" s="369" t="s">
        <v>38921</v>
      </c>
      <c r="C4733" s="346" t="s">
        <v>10</v>
      </c>
      <c r="D4733" s="370">
        <v>331.73</v>
      </c>
    </row>
    <row r="4734" spans="1:4" s="326" customFormat="1" ht="15.6" customHeight="1" x14ac:dyDescent="0.25">
      <c r="A4734" s="368" t="s">
        <v>38922</v>
      </c>
      <c r="B4734" s="369" t="s">
        <v>38923</v>
      </c>
      <c r="C4734" s="346" t="s">
        <v>10</v>
      </c>
      <c r="D4734" s="370">
        <v>1356.21</v>
      </c>
    </row>
    <row r="4735" spans="1:4" s="326" customFormat="1" ht="15.6" customHeight="1" x14ac:dyDescent="0.25">
      <c r="A4735" s="368" t="s">
        <v>38924</v>
      </c>
      <c r="B4735" s="369" t="s">
        <v>38925</v>
      </c>
      <c r="C4735" s="346" t="s">
        <v>7</v>
      </c>
      <c r="D4735" s="370">
        <v>27.62</v>
      </c>
    </row>
    <row r="4736" spans="1:4" s="326" customFormat="1" ht="15.6" customHeight="1" x14ac:dyDescent="0.25">
      <c r="A4736" s="368" t="s">
        <v>38926</v>
      </c>
      <c r="B4736" s="369" t="s">
        <v>38927</v>
      </c>
      <c r="C4736" s="346" t="s">
        <v>7</v>
      </c>
      <c r="D4736" s="370">
        <v>10.17</v>
      </c>
    </row>
    <row r="4737" spans="1:4" s="326" customFormat="1" ht="15.6" customHeight="1" x14ac:dyDescent="0.25">
      <c r="A4737" s="368" t="s">
        <v>38928</v>
      </c>
      <c r="B4737" s="369" t="s">
        <v>38929</v>
      </c>
      <c r="C4737" s="346" t="s">
        <v>7</v>
      </c>
      <c r="D4737" s="370">
        <v>23</v>
      </c>
    </row>
    <row r="4738" spans="1:4" s="326" customFormat="1" ht="15.6" customHeight="1" x14ac:dyDescent="0.25">
      <c r="A4738" s="368" t="s">
        <v>38930</v>
      </c>
      <c r="B4738" s="369" t="s">
        <v>38931</v>
      </c>
      <c r="C4738" s="346" t="s">
        <v>14</v>
      </c>
      <c r="D4738" s="370">
        <v>4.26</v>
      </c>
    </row>
    <row r="4739" spans="1:4" s="326" customFormat="1" ht="15.6" customHeight="1" x14ac:dyDescent="0.25">
      <c r="A4739" s="368" t="s">
        <v>38932</v>
      </c>
      <c r="B4739" s="369" t="s">
        <v>38933</v>
      </c>
      <c r="C4739" s="346" t="s">
        <v>14</v>
      </c>
      <c r="D4739" s="370">
        <v>6.43</v>
      </c>
    </row>
    <row r="4740" spans="1:4" s="326" customFormat="1" ht="15.6" customHeight="1" x14ac:dyDescent="0.25">
      <c r="A4740" s="368" t="s">
        <v>38934</v>
      </c>
      <c r="B4740" s="369" t="s">
        <v>38935</v>
      </c>
      <c r="C4740" s="346" t="s">
        <v>14</v>
      </c>
      <c r="D4740" s="370">
        <v>19.010000000000002</v>
      </c>
    </row>
    <row r="4741" spans="1:4" s="326" customFormat="1" ht="15.6" customHeight="1" x14ac:dyDescent="0.25">
      <c r="A4741" s="368" t="s">
        <v>38936</v>
      </c>
      <c r="B4741" s="369" t="s">
        <v>38937</v>
      </c>
      <c r="C4741" s="346" t="s">
        <v>14</v>
      </c>
      <c r="D4741" s="370">
        <v>22.14</v>
      </c>
    </row>
    <row r="4742" spans="1:4" s="326" customFormat="1" ht="15.6" customHeight="1" x14ac:dyDescent="0.25">
      <c r="A4742" s="368" t="s">
        <v>38938</v>
      </c>
      <c r="B4742" s="369" t="s">
        <v>38939</v>
      </c>
      <c r="C4742" s="346" t="s">
        <v>14</v>
      </c>
      <c r="D4742" s="370">
        <v>26.12</v>
      </c>
    </row>
    <row r="4743" spans="1:4" s="326" customFormat="1" ht="15.6" customHeight="1" x14ac:dyDescent="0.25">
      <c r="A4743" s="368" t="s">
        <v>38940</v>
      </c>
      <c r="B4743" s="369" t="s">
        <v>38941</v>
      </c>
      <c r="C4743" s="346" t="s">
        <v>14</v>
      </c>
      <c r="D4743" s="370">
        <v>29.94</v>
      </c>
    </row>
    <row r="4744" spans="1:4" s="326" customFormat="1" ht="15.6" customHeight="1" x14ac:dyDescent="0.25">
      <c r="A4744" s="368" t="s">
        <v>38942</v>
      </c>
      <c r="B4744" s="369" t="s">
        <v>38943</v>
      </c>
      <c r="C4744" s="346" t="s">
        <v>14</v>
      </c>
      <c r="D4744" s="370">
        <v>37.090000000000003</v>
      </c>
    </row>
    <row r="4745" spans="1:4" s="326" customFormat="1" ht="15.6" customHeight="1" x14ac:dyDescent="0.25">
      <c r="A4745" s="368" t="s">
        <v>38944</v>
      </c>
      <c r="B4745" s="369" t="s">
        <v>38945</v>
      </c>
      <c r="C4745" s="346" t="s">
        <v>14</v>
      </c>
      <c r="D4745" s="370">
        <v>44.6</v>
      </c>
    </row>
    <row r="4746" spans="1:4" s="326" customFormat="1" ht="15.6" customHeight="1" x14ac:dyDescent="0.25">
      <c r="A4746" s="368" t="s">
        <v>38946</v>
      </c>
      <c r="B4746" s="369" t="s">
        <v>38947</v>
      </c>
      <c r="C4746" s="346" t="s">
        <v>14</v>
      </c>
      <c r="D4746" s="370">
        <v>51.2</v>
      </c>
    </row>
    <row r="4747" spans="1:4" s="326" customFormat="1" ht="15.6" customHeight="1" x14ac:dyDescent="0.25">
      <c r="A4747" s="368" t="s">
        <v>38948</v>
      </c>
      <c r="B4747" s="369" t="s">
        <v>38949</v>
      </c>
      <c r="C4747" s="346" t="s">
        <v>14</v>
      </c>
      <c r="D4747" s="370">
        <v>58.88</v>
      </c>
    </row>
    <row r="4748" spans="1:4" s="326" customFormat="1" ht="15.6" customHeight="1" x14ac:dyDescent="0.25">
      <c r="A4748" s="368" t="s">
        <v>38950</v>
      </c>
      <c r="B4748" s="369" t="s">
        <v>38951</v>
      </c>
      <c r="C4748" s="346" t="s">
        <v>14</v>
      </c>
      <c r="D4748" s="370">
        <v>82.94</v>
      </c>
    </row>
    <row r="4749" spans="1:4" s="326" customFormat="1" ht="15.6" customHeight="1" x14ac:dyDescent="0.25">
      <c r="A4749" s="368" t="s">
        <v>38952</v>
      </c>
      <c r="B4749" s="369" t="s">
        <v>38953</v>
      </c>
      <c r="C4749" s="346" t="s">
        <v>14</v>
      </c>
      <c r="D4749" s="370">
        <v>99.45</v>
      </c>
    </row>
    <row r="4750" spans="1:4" s="326" customFormat="1" ht="15.6" customHeight="1" x14ac:dyDescent="0.25">
      <c r="A4750" s="368" t="s">
        <v>38954</v>
      </c>
      <c r="B4750" s="369" t="s">
        <v>38955</v>
      </c>
      <c r="C4750" s="346" t="s">
        <v>14</v>
      </c>
      <c r="D4750" s="370">
        <v>130.49</v>
      </c>
    </row>
    <row r="4751" spans="1:4" s="326" customFormat="1" ht="15.6" customHeight="1" x14ac:dyDescent="0.25">
      <c r="A4751" s="368" t="s">
        <v>38956</v>
      </c>
      <c r="B4751" s="369" t="s">
        <v>38957</v>
      </c>
      <c r="C4751" s="346" t="s">
        <v>7</v>
      </c>
      <c r="D4751" s="370">
        <v>74.52</v>
      </c>
    </row>
    <row r="4752" spans="1:4" s="326" customFormat="1" ht="15.6" customHeight="1" x14ac:dyDescent="0.25">
      <c r="A4752" s="368" t="s">
        <v>38958</v>
      </c>
      <c r="B4752" s="369" t="s">
        <v>38959</v>
      </c>
      <c r="C4752" s="346" t="s">
        <v>7</v>
      </c>
      <c r="D4752" s="370">
        <v>17.38</v>
      </c>
    </row>
    <row r="4753" spans="1:4" s="326" customFormat="1" ht="15.6" customHeight="1" x14ac:dyDescent="0.25">
      <c r="A4753" s="368" t="s">
        <v>38960</v>
      </c>
      <c r="B4753" s="369" t="s">
        <v>38961</v>
      </c>
      <c r="C4753" s="346" t="s">
        <v>32839</v>
      </c>
      <c r="D4753" s="370">
        <v>146.96</v>
      </c>
    </row>
    <row r="4754" spans="1:4" s="326" customFormat="1" ht="15.6" customHeight="1" x14ac:dyDescent="0.25">
      <c r="A4754" s="368" t="s">
        <v>38962</v>
      </c>
      <c r="B4754" s="369" t="s">
        <v>38963</v>
      </c>
      <c r="C4754" s="346" t="s">
        <v>38267</v>
      </c>
      <c r="D4754" s="370">
        <v>27.17</v>
      </c>
    </row>
    <row r="4755" spans="1:4" s="326" customFormat="1" ht="15.6" customHeight="1" x14ac:dyDescent="0.25">
      <c r="A4755" s="368" t="s">
        <v>38964</v>
      </c>
      <c r="B4755" s="369" t="s">
        <v>38965</v>
      </c>
      <c r="C4755" s="346" t="s">
        <v>7</v>
      </c>
      <c r="D4755" s="370">
        <v>37.83</v>
      </c>
    </row>
    <row r="4756" spans="1:4" s="326" customFormat="1" ht="15.6" customHeight="1" x14ac:dyDescent="0.25">
      <c r="A4756" s="368" t="s">
        <v>38966</v>
      </c>
      <c r="B4756" s="369" t="s">
        <v>38967</v>
      </c>
      <c r="C4756" s="346" t="s">
        <v>14</v>
      </c>
      <c r="D4756" s="370">
        <v>204.93</v>
      </c>
    </row>
    <row r="4757" spans="1:4" s="326" customFormat="1" ht="15.6" customHeight="1" x14ac:dyDescent="0.25">
      <c r="A4757" s="368" t="s">
        <v>38968</v>
      </c>
      <c r="B4757" s="369" t="s">
        <v>38969</v>
      </c>
      <c r="C4757" s="346" t="s">
        <v>14</v>
      </c>
      <c r="D4757" s="370">
        <v>272.33999999999997</v>
      </c>
    </row>
    <row r="4758" spans="1:4" s="326" customFormat="1" ht="15.6" customHeight="1" x14ac:dyDescent="0.25">
      <c r="A4758" s="368" t="s">
        <v>38970</v>
      </c>
      <c r="B4758" s="369" t="s">
        <v>38971</v>
      </c>
      <c r="C4758" s="346" t="s">
        <v>14</v>
      </c>
      <c r="D4758" s="370">
        <v>99.72</v>
      </c>
    </row>
    <row r="4759" spans="1:4" s="326" customFormat="1" ht="15.6" customHeight="1" x14ac:dyDescent="0.25">
      <c r="A4759" s="368" t="s">
        <v>38972</v>
      </c>
      <c r="B4759" s="369" t="s">
        <v>38973</v>
      </c>
      <c r="C4759" s="346" t="s">
        <v>14</v>
      </c>
      <c r="D4759" s="370">
        <v>98.27</v>
      </c>
    </row>
    <row r="4760" spans="1:4" s="326" customFormat="1" ht="15.6" customHeight="1" x14ac:dyDescent="0.25">
      <c r="A4760" s="368" t="s">
        <v>38974</v>
      </c>
      <c r="B4760" s="369" t="s">
        <v>38975</v>
      </c>
      <c r="C4760" s="346" t="s">
        <v>38267</v>
      </c>
      <c r="D4760" s="370">
        <v>57.87</v>
      </c>
    </row>
    <row r="4761" spans="1:4" s="326" customFormat="1" ht="15.6" customHeight="1" x14ac:dyDescent="0.25">
      <c r="A4761" s="368" t="s">
        <v>38976</v>
      </c>
      <c r="B4761" s="369" t="s">
        <v>38977</v>
      </c>
      <c r="C4761" s="346" t="s">
        <v>14</v>
      </c>
      <c r="D4761" s="370">
        <v>11.39</v>
      </c>
    </row>
    <row r="4762" spans="1:4" s="326" customFormat="1" ht="15.6" customHeight="1" x14ac:dyDescent="0.25">
      <c r="A4762" s="368" t="s">
        <v>38978</v>
      </c>
      <c r="B4762" s="369" t="s">
        <v>38979</v>
      </c>
      <c r="C4762" s="346" t="s">
        <v>14</v>
      </c>
      <c r="D4762" s="370">
        <v>190.71</v>
      </c>
    </row>
    <row r="4763" spans="1:4" s="326" customFormat="1" ht="15.6" customHeight="1" x14ac:dyDescent="0.25">
      <c r="A4763" s="368" t="s">
        <v>38980</v>
      </c>
      <c r="B4763" s="369" t="s">
        <v>38981</v>
      </c>
      <c r="C4763" s="346" t="s">
        <v>14</v>
      </c>
      <c r="D4763" s="370">
        <v>399.7</v>
      </c>
    </row>
    <row r="4764" spans="1:4" s="326" customFormat="1" ht="15.6" customHeight="1" x14ac:dyDescent="0.25">
      <c r="A4764" s="368" t="s">
        <v>38982</v>
      </c>
      <c r="B4764" s="369" t="s">
        <v>38983</v>
      </c>
      <c r="C4764" s="346" t="s">
        <v>14</v>
      </c>
      <c r="D4764" s="370">
        <v>851.65</v>
      </c>
    </row>
    <row r="4765" spans="1:4" s="326" customFormat="1" ht="15.6" customHeight="1" x14ac:dyDescent="0.25">
      <c r="A4765" s="368" t="s">
        <v>38984</v>
      </c>
      <c r="B4765" s="369" t="s">
        <v>38985</v>
      </c>
      <c r="C4765" s="346" t="s">
        <v>14</v>
      </c>
      <c r="D4765" s="370">
        <v>1215.8399999999999</v>
      </c>
    </row>
    <row r="4766" spans="1:4" s="326" customFormat="1" ht="15.6" customHeight="1" x14ac:dyDescent="0.25">
      <c r="A4766" s="368" t="s">
        <v>38986</v>
      </c>
      <c r="B4766" s="369" t="s">
        <v>38987</v>
      </c>
      <c r="C4766" s="346" t="s">
        <v>14</v>
      </c>
      <c r="D4766" s="370">
        <v>51.55</v>
      </c>
    </row>
    <row r="4767" spans="1:4" s="326" customFormat="1" ht="15.6" customHeight="1" x14ac:dyDescent="0.25">
      <c r="A4767" s="368" t="s">
        <v>38988</v>
      </c>
      <c r="B4767" s="369" t="s">
        <v>38989</v>
      </c>
      <c r="C4767" s="346" t="s">
        <v>14</v>
      </c>
      <c r="D4767" s="370">
        <v>107.29</v>
      </c>
    </row>
    <row r="4768" spans="1:4" s="326" customFormat="1" ht="15.6" customHeight="1" x14ac:dyDescent="0.25">
      <c r="A4768" s="368" t="s">
        <v>38990</v>
      </c>
      <c r="B4768" s="369" t="s">
        <v>38991</v>
      </c>
      <c r="C4768" s="346" t="s">
        <v>14</v>
      </c>
      <c r="D4768" s="370">
        <v>66.069999999999993</v>
      </c>
    </row>
    <row r="4769" spans="1:4" s="326" customFormat="1" ht="15.6" customHeight="1" x14ac:dyDescent="0.25">
      <c r="A4769" s="368" t="s">
        <v>38992</v>
      </c>
      <c r="B4769" s="369" t="s">
        <v>38993</v>
      </c>
      <c r="C4769" s="346" t="s">
        <v>14</v>
      </c>
      <c r="D4769" s="370">
        <v>0.86</v>
      </c>
    </row>
    <row r="4770" spans="1:4" s="326" customFormat="1" ht="15.6" customHeight="1" x14ac:dyDescent="0.25">
      <c r="A4770" s="368" t="s">
        <v>38994</v>
      </c>
      <c r="B4770" s="369" t="s">
        <v>38995</v>
      </c>
      <c r="C4770" s="346" t="s">
        <v>14</v>
      </c>
      <c r="D4770" s="370">
        <v>0.54</v>
      </c>
    </row>
    <row r="4771" spans="1:4" s="326" customFormat="1" ht="15.6" customHeight="1" x14ac:dyDescent="0.25">
      <c r="A4771" s="368" t="s">
        <v>38996</v>
      </c>
      <c r="B4771" s="369" t="s">
        <v>38997</v>
      </c>
      <c r="C4771" s="346" t="s">
        <v>7</v>
      </c>
      <c r="D4771" s="370">
        <v>16.53</v>
      </c>
    </row>
    <row r="4772" spans="1:4" s="326" customFormat="1" ht="15.6" customHeight="1" x14ac:dyDescent="0.25">
      <c r="A4772" s="368" t="s">
        <v>38998</v>
      </c>
      <c r="B4772" s="369" t="s">
        <v>38999</v>
      </c>
      <c r="C4772" s="346" t="s">
        <v>7</v>
      </c>
      <c r="D4772" s="370">
        <v>8.3800000000000008</v>
      </c>
    </row>
    <row r="4773" spans="1:4" s="326" customFormat="1" ht="15.6" customHeight="1" x14ac:dyDescent="0.25">
      <c r="A4773" s="368" t="s">
        <v>39000</v>
      </c>
      <c r="B4773" s="369" t="s">
        <v>39001</v>
      </c>
      <c r="C4773" s="346" t="s">
        <v>7</v>
      </c>
      <c r="D4773" s="370">
        <v>5.82</v>
      </c>
    </row>
    <row r="4774" spans="1:4" s="326" customFormat="1" ht="15.6" customHeight="1" x14ac:dyDescent="0.25">
      <c r="A4774" s="368" t="s">
        <v>39002</v>
      </c>
      <c r="B4774" s="369" t="s">
        <v>39003</v>
      </c>
      <c r="C4774" s="346" t="s">
        <v>7</v>
      </c>
      <c r="D4774" s="370">
        <v>7.23</v>
      </c>
    </row>
    <row r="4775" spans="1:4" s="326" customFormat="1" ht="15.6" customHeight="1" x14ac:dyDescent="0.25">
      <c r="A4775" s="368" t="s">
        <v>39004</v>
      </c>
      <c r="B4775" s="369" t="s">
        <v>39005</v>
      </c>
      <c r="C4775" s="346" t="s">
        <v>7</v>
      </c>
      <c r="D4775" s="370">
        <v>82.31</v>
      </c>
    </row>
    <row r="4776" spans="1:4" s="326" customFormat="1" ht="15.6" customHeight="1" x14ac:dyDescent="0.25">
      <c r="A4776" s="368" t="s">
        <v>39006</v>
      </c>
      <c r="B4776" s="369" t="s">
        <v>39007</v>
      </c>
      <c r="C4776" s="346" t="s">
        <v>7</v>
      </c>
      <c r="D4776" s="370">
        <v>9.9600000000000009</v>
      </c>
    </row>
    <row r="4777" spans="1:4" s="326" customFormat="1" ht="15.6" customHeight="1" x14ac:dyDescent="0.25">
      <c r="A4777" s="368" t="s">
        <v>39008</v>
      </c>
      <c r="B4777" s="369" t="s">
        <v>39009</v>
      </c>
      <c r="C4777" s="346" t="s">
        <v>7</v>
      </c>
      <c r="D4777" s="370">
        <v>136.5</v>
      </c>
    </row>
    <row r="4778" spans="1:4" s="326" customFormat="1" ht="15.6" customHeight="1" x14ac:dyDescent="0.25">
      <c r="A4778" s="368" t="s">
        <v>39010</v>
      </c>
      <c r="B4778" s="369" t="s">
        <v>39011</v>
      </c>
      <c r="C4778" s="346" t="s">
        <v>7</v>
      </c>
      <c r="D4778" s="370">
        <v>46.15</v>
      </c>
    </row>
    <row r="4779" spans="1:4" s="326" customFormat="1" ht="15.6" customHeight="1" x14ac:dyDescent="0.25">
      <c r="A4779" s="368" t="s">
        <v>39012</v>
      </c>
      <c r="B4779" s="369" t="s">
        <v>39013</v>
      </c>
      <c r="C4779" s="346" t="s">
        <v>8</v>
      </c>
      <c r="D4779" s="370">
        <v>80.63</v>
      </c>
    </row>
    <row r="4780" spans="1:4" s="326" customFormat="1" ht="15.6" customHeight="1" x14ac:dyDescent="0.25">
      <c r="A4780" s="368" t="s">
        <v>39014</v>
      </c>
      <c r="B4780" s="369" t="s">
        <v>39015</v>
      </c>
      <c r="C4780" s="346" t="s">
        <v>14</v>
      </c>
      <c r="D4780" s="370">
        <v>3.9</v>
      </c>
    </row>
    <row r="4781" spans="1:4" s="326" customFormat="1" ht="15.6" customHeight="1" x14ac:dyDescent="0.25">
      <c r="A4781" s="368" t="s">
        <v>39016</v>
      </c>
      <c r="B4781" s="369" t="s">
        <v>39017</v>
      </c>
      <c r="C4781" s="346" t="s">
        <v>5</v>
      </c>
      <c r="D4781" s="370">
        <v>12.91</v>
      </c>
    </row>
    <row r="4782" spans="1:4" s="326" customFormat="1" ht="15.6" customHeight="1" x14ac:dyDescent="0.25">
      <c r="A4782" s="368" t="s">
        <v>39018</v>
      </c>
      <c r="B4782" s="369" t="s">
        <v>39019</v>
      </c>
      <c r="C4782" s="346" t="s">
        <v>7</v>
      </c>
      <c r="D4782" s="370">
        <v>24.94</v>
      </c>
    </row>
    <row r="4783" spans="1:4" s="326" customFormat="1" ht="15.6" customHeight="1" x14ac:dyDescent="0.25">
      <c r="A4783" s="368" t="s">
        <v>39020</v>
      </c>
      <c r="B4783" s="369" t="s">
        <v>39021</v>
      </c>
      <c r="C4783" s="346" t="s">
        <v>5</v>
      </c>
      <c r="D4783" s="370">
        <v>11.76</v>
      </c>
    </row>
    <row r="4784" spans="1:4" s="326" customFormat="1" ht="15.6" customHeight="1" x14ac:dyDescent="0.25">
      <c r="A4784" s="368" t="s">
        <v>39022</v>
      </c>
      <c r="B4784" s="369" t="s">
        <v>39023</v>
      </c>
      <c r="C4784" s="346" t="s">
        <v>38267</v>
      </c>
      <c r="D4784" s="370">
        <v>31.34</v>
      </c>
    </row>
    <row r="4785" spans="1:4" s="326" customFormat="1" ht="15.6" customHeight="1" x14ac:dyDescent="0.25">
      <c r="A4785" s="368" t="s">
        <v>39024</v>
      </c>
      <c r="B4785" s="369" t="s">
        <v>39025</v>
      </c>
      <c r="C4785" s="346" t="s">
        <v>5</v>
      </c>
      <c r="D4785" s="370">
        <v>118.29</v>
      </c>
    </row>
    <row r="4786" spans="1:4" s="326" customFormat="1" ht="15.6" customHeight="1" x14ac:dyDescent="0.25">
      <c r="A4786" s="368" t="s">
        <v>39026</v>
      </c>
      <c r="B4786" s="369" t="s">
        <v>39027</v>
      </c>
      <c r="C4786" s="346" t="s">
        <v>7</v>
      </c>
      <c r="D4786" s="370">
        <v>2.14</v>
      </c>
    </row>
    <row r="4787" spans="1:4" s="326" customFormat="1" ht="15.6" customHeight="1" x14ac:dyDescent="0.25">
      <c r="A4787" s="368" t="s">
        <v>39028</v>
      </c>
      <c r="B4787" s="369" t="s">
        <v>39029</v>
      </c>
      <c r="C4787" s="346" t="s">
        <v>7</v>
      </c>
      <c r="D4787" s="370">
        <v>53.85</v>
      </c>
    </row>
    <row r="4788" spans="1:4" s="326" customFormat="1" ht="15.6" customHeight="1" x14ac:dyDescent="0.25">
      <c r="A4788" s="368" t="s">
        <v>39030</v>
      </c>
      <c r="B4788" s="369" t="s">
        <v>39031</v>
      </c>
      <c r="C4788" s="346" t="s">
        <v>8</v>
      </c>
      <c r="D4788" s="370">
        <v>57.8</v>
      </c>
    </row>
    <row r="4789" spans="1:4" s="326" customFormat="1" ht="15.6" customHeight="1" x14ac:dyDescent="0.25">
      <c r="A4789" s="368" t="s">
        <v>39032</v>
      </c>
      <c r="B4789" s="369" t="s">
        <v>39033</v>
      </c>
      <c r="C4789" s="346" t="s">
        <v>7</v>
      </c>
      <c r="D4789" s="370">
        <v>129.31</v>
      </c>
    </row>
    <row r="4790" spans="1:4" s="326" customFormat="1" ht="15.6" customHeight="1" x14ac:dyDescent="0.25">
      <c r="A4790" s="368" t="s">
        <v>39034</v>
      </c>
      <c r="B4790" s="369" t="s">
        <v>39035</v>
      </c>
      <c r="C4790" s="346" t="s">
        <v>14</v>
      </c>
      <c r="D4790" s="370">
        <v>53.05</v>
      </c>
    </row>
    <row r="4791" spans="1:4" s="326" customFormat="1" ht="15.6" customHeight="1" x14ac:dyDescent="0.25">
      <c r="A4791" s="368" t="s">
        <v>39036</v>
      </c>
      <c r="B4791" s="369" t="s">
        <v>39037</v>
      </c>
      <c r="C4791" s="346" t="s">
        <v>8</v>
      </c>
      <c r="D4791" s="370">
        <v>65.540000000000006</v>
      </c>
    </row>
    <row r="4792" spans="1:4" s="326" customFormat="1" ht="15.6" customHeight="1" x14ac:dyDescent="0.25">
      <c r="A4792" s="368" t="s">
        <v>39038</v>
      </c>
      <c r="B4792" s="369" t="s">
        <v>39039</v>
      </c>
      <c r="C4792" s="346" t="s">
        <v>7</v>
      </c>
      <c r="D4792" s="370">
        <v>32.92</v>
      </c>
    </row>
    <row r="4793" spans="1:4" s="326" customFormat="1" ht="15.6" customHeight="1" x14ac:dyDescent="0.25">
      <c r="A4793" s="368" t="s">
        <v>39040</v>
      </c>
      <c r="B4793" s="369" t="s">
        <v>39041</v>
      </c>
      <c r="C4793" s="346" t="s">
        <v>8</v>
      </c>
      <c r="D4793" s="370">
        <v>39.9</v>
      </c>
    </row>
    <row r="4794" spans="1:4" s="326" customFormat="1" ht="15.6" customHeight="1" x14ac:dyDescent="0.25">
      <c r="A4794" s="368" t="s">
        <v>39042</v>
      </c>
      <c r="B4794" s="369" t="s">
        <v>39043</v>
      </c>
      <c r="C4794" s="346" t="s">
        <v>7</v>
      </c>
      <c r="D4794" s="370">
        <v>139.93</v>
      </c>
    </row>
    <row r="4795" spans="1:4" s="326" customFormat="1" ht="15.6" customHeight="1" x14ac:dyDescent="0.25">
      <c r="A4795" s="368" t="s">
        <v>39044</v>
      </c>
      <c r="B4795" s="369" t="s">
        <v>39045</v>
      </c>
      <c r="C4795" s="346" t="s">
        <v>8</v>
      </c>
      <c r="D4795" s="370">
        <v>63.66</v>
      </c>
    </row>
    <row r="4796" spans="1:4" s="326" customFormat="1" ht="15.6" customHeight="1" x14ac:dyDescent="0.25">
      <c r="A4796" s="368" t="s">
        <v>39046</v>
      </c>
      <c r="B4796" s="369" t="s">
        <v>39047</v>
      </c>
      <c r="C4796" s="346" t="s">
        <v>8</v>
      </c>
      <c r="D4796" s="370">
        <v>93.44</v>
      </c>
    </row>
    <row r="4797" spans="1:4" s="326" customFormat="1" ht="15.6" customHeight="1" x14ac:dyDescent="0.25">
      <c r="A4797" s="368" t="s">
        <v>39048</v>
      </c>
      <c r="B4797" s="369" t="s">
        <v>39049</v>
      </c>
      <c r="C4797" s="346" t="s">
        <v>8</v>
      </c>
      <c r="D4797" s="370">
        <v>58.54</v>
      </c>
    </row>
    <row r="4798" spans="1:4" s="326" customFormat="1" ht="15.6" customHeight="1" x14ac:dyDescent="0.25">
      <c r="A4798" s="368" t="s">
        <v>39050</v>
      </c>
      <c r="B4798" s="369" t="s">
        <v>39051</v>
      </c>
      <c r="C4798" s="346" t="s">
        <v>7</v>
      </c>
      <c r="D4798" s="370">
        <v>81.06</v>
      </c>
    </row>
    <row r="4799" spans="1:4" s="326" customFormat="1" ht="15.6" customHeight="1" x14ac:dyDescent="0.25">
      <c r="A4799" s="368" t="s">
        <v>39052</v>
      </c>
      <c r="B4799" s="369" t="s">
        <v>39053</v>
      </c>
      <c r="C4799" s="346" t="s">
        <v>14</v>
      </c>
      <c r="D4799" s="370">
        <v>72.87</v>
      </c>
    </row>
    <row r="4800" spans="1:4" s="326" customFormat="1" ht="15.6" customHeight="1" x14ac:dyDescent="0.25">
      <c r="A4800" s="368" t="s">
        <v>39054</v>
      </c>
      <c r="B4800" s="369" t="s">
        <v>39055</v>
      </c>
      <c r="C4800" s="346" t="s">
        <v>14</v>
      </c>
      <c r="D4800" s="370">
        <v>88.56</v>
      </c>
    </row>
    <row r="4801" spans="1:4" s="326" customFormat="1" ht="15.6" customHeight="1" x14ac:dyDescent="0.25">
      <c r="A4801" s="368" t="s">
        <v>39056</v>
      </c>
      <c r="B4801" s="369" t="s">
        <v>39057</v>
      </c>
      <c r="C4801" s="346" t="s">
        <v>7</v>
      </c>
      <c r="D4801" s="370">
        <v>98.85</v>
      </c>
    </row>
    <row r="4802" spans="1:4" s="326" customFormat="1" ht="15.6" customHeight="1" x14ac:dyDescent="0.25">
      <c r="A4802" s="368" t="s">
        <v>39058</v>
      </c>
      <c r="B4802" s="369" t="s">
        <v>39059</v>
      </c>
      <c r="C4802" s="346" t="s">
        <v>7</v>
      </c>
      <c r="D4802" s="370">
        <v>133.33000000000001</v>
      </c>
    </row>
    <row r="4803" spans="1:4" s="326" customFormat="1" ht="15.6" customHeight="1" x14ac:dyDescent="0.25">
      <c r="A4803" s="368" t="s">
        <v>39060</v>
      </c>
      <c r="B4803" s="369" t="s">
        <v>39061</v>
      </c>
      <c r="C4803" s="346" t="s">
        <v>7</v>
      </c>
      <c r="D4803" s="370">
        <v>142.99</v>
      </c>
    </row>
    <row r="4804" spans="1:4" s="326" customFormat="1" ht="15.6" customHeight="1" x14ac:dyDescent="0.25">
      <c r="A4804" s="368" t="s">
        <v>39062</v>
      </c>
      <c r="B4804" s="369" t="s">
        <v>39063</v>
      </c>
      <c r="C4804" s="346" t="s">
        <v>7</v>
      </c>
      <c r="D4804" s="370">
        <v>89.07</v>
      </c>
    </row>
    <row r="4805" spans="1:4" s="326" customFormat="1" ht="15.6" customHeight="1" x14ac:dyDescent="0.25">
      <c r="A4805" s="368" t="s">
        <v>39064</v>
      </c>
      <c r="B4805" s="369" t="s">
        <v>39065</v>
      </c>
      <c r="C4805" s="346" t="s">
        <v>7</v>
      </c>
      <c r="D4805" s="370">
        <v>154.97</v>
      </c>
    </row>
    <row r="4806" spans="1:4" s="326" customFormat="1" ht="15.6" customHeight="1" x14ac:dyDescent="0.25">
      <c r="A4806" s="368" t="s">
        <v>39066</v>
      </c>
      <c r="B4806" s="369" t="s">
        <v>39067</v>
      </c>
      <c r="C4806" s="346" t="s">
        <v>14</v>
      </c>
      <c r="D4806" s="370">
        <v>32.729999999999997</v>
      </c>
    </row>
    <row r="4807" spans="1:4" s="326" customFormat="1" ht="15.6" customHeight="1" x14ac:dyDescent="0.25">
      <c r="A4807" s="368" t="s">
        <v>39068</v>
      </c>
      <c r="B4807" s="369" t="s">
        <v>39069</v>
      </c>
      <c r="C4807" s="346" t="s">
        <v>14</v>
      </c>
      <c r="D4807" s="370">
        <v>46.67</v>
      </c>
    </row>
    <row r="4808" spans="1:4" s="326" customFormat="1" ht="15.6" customHeight="1" x14ac:dyDescent="0.25">
      <c r="A4808" s="368" t="s">
        <v>39070</v>
      </c>
      <c r="B4808" s="369" t="s">
        <v>39071</v>
      </c>
      <c r="C4808" s="346" t="s">
        <v>14</v>
      </c>
      <c r="D4808" s="370">
        <v>44.01</v>
      </c>
    </row>
    <row r="4809" spans="1:4" s="326" customFormat="1" ht="15.6" customHeight="1" x14ac:dyDescent="0.25">
      <c r="A4809" s="368" t="s">
        <v>39072</v>
      </c>
      <c r="B4809" s="369" t="s">
        <v>39073</v>
      </c>
      <c r="C4809" s="346" t="s">
        <v>14</v>
      </c>
      <c r="D4809" s="370">
        <v>69.52</v>
      </c>
    </row>
    <row r="4810" spans="1:4" s="326" customFormat="1" ht="15.6" customHeight="1" x14ac:dyDescent="0.25">
      <c r="A4810" s="368" t="s">
        <v>39074</v>
      </c>
      <c r="B4810" s="369" t="s">
        <v>39075</v>
      </c>
      <c r="C4810" s="346" t="s">
        <v>14</v>
      </c>
      <c r="D4810" s="370">
        <v>122.22</v>
      </c>
    </row>
    <row r="4811" spans="1:4" s="326" customFormat="1" ht="15.6" customHeight="1" x14ac:dyDescent="0.25">
      <c r="A4811" s="368" t="s">
        <v>39076</v>
      </c>
      <c r="B4811" s="369" t="s">
        <v>39077</v>
      </c>
      <c r="C4811" s="346" t="s">
        <v>7</v>
      </c>
      <c r="D4811" s="370">
        <v>172.87</v>
      </c>
    </row>
    <row r="4812" spans="1:4" s="326" customFormat="1" ht="15.6" customHeight="1" x14ac:dyDescent="0.25">
      <c r="A4812" s="368" t="s">
        <v>39078</v>
      </c>
      <c r="B4812" s="369" t="s">
        <v>39079</v>
      </c>
      <c r="C4812" s="346" t="s">
        <v>7</v>
      </c>
      <c r="D4812" s="370">
        <v>148.07</v>
      </c>
    </row>
    <row r="4813" spans="1:4" s="326" customFormat="1" ht="15.6" customHeight="1" x14ac:dyDescent="0.25">
      <c r="A4813" s="368" t="s">
        <v>39080</v>
      </c>
      <c r="B4813" s="369" t="s">
        <v>39081</v>
      </c>
      <c r="C4813" s="346" t="s">
        <v>8</v>
      </c>
      <c r="D4813" s="370">
        <v>4.37</v>
      </c>
    </row>
    <row r="4814" spans="1:4" s="326" customFormat="1" ht="15.6" customHeight="1" x14ac:dyDescent="0.25">
      <c r="A4814" s="368" t="s">
        <v>39082</v>
      </c>
      <c r="B4814" s="369" t="s">
        <v>39083</v>
      </c>
      <c r="C4814" s="346" t="s">
        <v>8</v>
      </c>
      <c r="D4814" s="370">
        <v>1.96</v>
      </c>
    </row>
    <row r="4815" spans="1:4" s="326" customFormat="1" ht="15.6" customHeight="1" x14ac:dyDescent="0.25">
      <c r="A4815" s="368" t="s">
        <v>39084</v>
      </c>
      <c r="B4815" s="369" t="s">
        <v>39085</v>
      </c>
      <c r="C4815" s="346" t="s">
        <v>8</v>
      </c>
      <c r="D4815" s="370">
        <v>0.51</v>
      </c>
    </row>
    <row r="4816" spans="1:4" s="326" customFormat="1" ht="15.6" customHeight="1" x14ac:dyDescent="0.25">
      <c r="A4816" s="368" t="s">
        <v>39086</v>
      </c>
      <c r="B4816" s="369" t="s">
        <v>39087</v>
      </c>
      <c r="C4816" s="346" t="s">
        <v>8</v>
      </c>
      <c r="D4816" s="370">
        <v>1.27</v>
      </c>
    </row>
    <row r="4817" spans="1:4" s="326" customFormat="1" ht="15.6" customHeight="1" x14ac:dyDescent="0.25">
      <c r="A4817" s="368" t="s">
        <v>39088</v>
      </c>
      <c r="B4817" s="369" t="s">
        <v>39089</v>
      </c>
      <c r="C4817" s="346" t="s">
        <v>8</v>
      </c>
      <c r="D4817" s="370">
        <v>3.42</v>
      </c>
    </row>
    <row r="4818" spans="1:4" s="326" customFormat="1" ht="15.6" customHeight="1" x14ac:dyDescent="0.25">
      <c r="A4818" s="368" t="s">
        <v>39090</v>
      </c>
      <c r="B4818" s="369" t="s">
        <v>39091</v>
      </c>
      <c r="C4818" s="346" t="s">
        <v>8</v>
      </c>
      <c r="D4818" s="370">
        <v>2.79</v>
      </c>
    </row>
    <row r="4819" spans="1:4" s="326" customFormat="1" ht="15.6" customHeight="1" x14ac:dyDescent="0.25">
      <c r="A4819" s="368" t="s">
        <v>39092</v>
      </c>
      <c r="B4819" s="369" t="s">
        <v>39093</v>
      </c>
      <c r="C4819" s="346" t="s">
        <v>8</v>
      </c>
      <c r="D4819" s="370">
        <v>3.34</v>
      </c>
    </row>
    <row r="4820" spans="1:4" s="326" customFormat="1" ht="15.6" customHeight="1" x14ac:dyDescent="0.25">
      <c r="A4820" s="368" t="s">
        <v>39094</v>
      </c>
      <c r="B4820" s="369" t="s">
        <v>39095</v>
      </c>
      <c r="C4820" s="346" t="s">
        <v>8</v>
      </c>
      <c r="D4820" s="370">
        <v>4.01</v>
      </c>
    </row>
    <row r="4821" spans="1:4" s="326" customFormat="1" ht="15.6" customHeight="1" x14ac:dyDescent="0.25">
      <c r="A4821" s="368" t="s">
        <v>39096</v>
      </c>
      <c r="B4821" s="369" t="s">
        <v>39097</v>
      </c>
      <c r="C4821" s="346" t="s">
        <v>8</v>
      </c>
      <c r="D4821" s="370">
        <v>3.38</v>
      </c>
    </row>
    <row r="4822" spans="1:4" s="326" customFormat="1" ht="15.6" customHeight="1" x14ac:dyDescent="0.25">
      <c r="A4822" s="368" t="s">
        <v>39098</v>
      </c>
      <c r="B4822" s="369" t="s">
        <v>39099</v>
      </c>
      <c r="C4822" s="346" t="s">
        <v>8</v>
      </c>
      <c r="D4822" s="370">
        <v>4.17</v>
      </c>
    </row>
    <row r="4823" spans="1:4" s="326" customFormat="1" ht="15.6" customHeight="1" x14ac:dyDescent="0.25">
      <c r="A4823" s="368" t="s">
        <v>39100</v>
      </c>
      <c r="B4823" s="369" t="s">
        <v>31273</v>
      </c>
      <c r="C4823" s="346" t="s">
        <v>8</v>
      </c>
      <c r="D4823" s="370">
        <v>3.78</v>
      </c>
    </row>
    <row r="4824" spans="1:4" s="326" customFormat="1" ht="15.6" customHeight="1" x14ac:dyDescent="0.25">
      <c r="A4824" s="368" t="s">
        <v>39101</v>
      </c>
      <c r="B4824" s="369" t="s">
        <v>31279</v>
      </c>
      <c r="C4824" s="346" t="s">
        <v>8</v>
      </c>
      <c r="D4824" s="370">
        <v>3.83</v>
      </c>
    </row>
    <row r="4825" spans="1:4" s="326" customFormat="1" ht="15.6" customHeight="1" x14ac:dyDescent="0.25">
      <c r="A4825" s="368" t="s">
        <v>39102</v>
      </c>
      <c r="B4825" s="369" t="s">
        <v>31271</v>
      </c>
      <c r="C4825" s="346" t="s">
        <v>8</v>
      </c>
      <c r="D4825" s="370">
        <v>2.76</v>
      </c>
    </row>
    <row r="4826" spans="1:4" s="326" customFormat="1" ht="15.6" customHeight="1" x14ac:dyDescent="0.25">
      <c r="A4826" s="368" t="s">
        <v>39103</v>
      </c>
      <c r="B4826" s="369" t="s">
        <v>31275</v>
      </c>
      <c r="C4826" s="346" t="s">
        <v>8</v>
      </c>
      <c r="D4826" s="370">
        <v>2.3199999999999998</v>
      </c>
    </row>
    <row r="4827" spans="1:4" s="326" customFormat="1" ht="15.6" customHeight="1" x14ac:dyDescent="0.25">
      <c r="A4827" s="368" t="s">
        <v>39104</v>
      </c>
      <c r="B4827" s="369" t="s">
        <v>39105</v>
      </c>
      <c r="C4827" s="346" t="s">
        <v>8</v>
      </c>
      <c r="D4827" s="370">
        <v>3.65</v>
      </c>
    </row>
    <row r="4828" spans="1:4" s="326" customFormat="1" ht="15.6" customHeight="1" x14ac:dyDescent="0.25">
      <c r="A4828" s="368" t="s">
        <v>39106</v>
      </c>
      <c r="B4828" s="369" t="s">
        <v>39107</v>
      </c>
      <c r="C4828" s="346" t="s">
        <v>8</v>
      </c>
      <c r="D4828" s="370">
        <v>38.85</v>
      </c>
    </row>
    <row r="4829" spans="1:4" s="326" customFormat="1" ht="15.6" customHeight="1" x14ac:dyDescent="0.25">
      <c r="A4829" s="368" t="s">
        <v>39108</v>
      </c>
      <c r="B4829" s="369" t="s">
        <v>39109</v>
      </c>
      <c r="C4829" s="346" t="s">
        <v>8</v>
      </c>
      <c r="D4829" s="370">
        <v>3.24</v>
      </c>
    </row>
    <row r="4830" spans="1:4" s="326" customFormat="1" ht="15.6" customHeight="1" x14ac:dyDescent="0.25">
      <c r="A4830" s="368" t="s">
        <v>39110</v>
      </c>
      <c r="B4830" s="369" t="s">
        <v>39111</v>
      </c>
      <c r="C4830" s="346" t="s">
        <v>7</v>
      </c>
      <c r="D4830" s="370">
        <v>351.59</v>
      </c>
    </row>
    <row r="4831" spans="1:4" s="326" customFormat="1" ht="15.6" customHeight="1" x14ac:dyDescent="0.25">
      <c r="A4831" s="368" t="s">
        <v>39112</v>
      </c>
      <c r="B4831" s="369" t="s">
        <v>39113</v>
      </c>
      <c r="C4831" s="346" t="s">
        <v>7</v>
      </c>
      <c r="D4831" s="370">
        <v>103.72</v>
      </c>
    </row>
    <row r="4832" spans="1:4" s="326" customFormat="1" ht="15.6" customHeight="1" x14ac:dyDescent="0.25">
      <c r="A4832" s="368" t="s">
        <v>39114</v>
      </c>
      <c r="B4832" s="369" t="s">
        <v>39115</v>
      </c>
      <c r="C4832" s="346" t="s">
        <v>7</v>
      </c>
      <c r="D4832" s="370">
        <v>64.52</v>
      </c>
    </row>
    <row r="4833" spans="1:4" s="326" customFormat="1" ht="15.6" customHeight="1" x14ac:dyDescent="0.25">
      <c r="A4833" s="368" t="s">
        <v>39116</v>
      </c>
      <c r="B4833" s="369" t="s">
        <v>39117</v>
      </c>
      <c r="C4833" s="346" t="s">
        <v>7</v>
      </c>
      <c r="D4833" s="370">
        <v>84.07</v>
      </c>
    </row>
    <row r="4834" spans="1:4" s="326" customFormat="1" ht="15.6" customHeight="1" x14ac:dyDescent="0.25">
      <c r="A4834" s="368" t="s">
        <v>39118</v>
      </c>
      <c r="B4834" s="369" t="s">
        <v>39119</v>
      </c>
      <c r="C4834" s="346" t="s">
        <v>7</v>
      </c>
      <c r="D4834" s="370">
        <v>165.57</v>
      </c>
    </row>
    <row r="4835" spans="1:4" s="326" customFormat="1" ht="15.6" customHeight="1" x14ac:dyDescent="0.25">
      <c r="A4835" s="368" t="s">
        <v>39120</v>
      </c>
      <c r="B4835" s="369" t="s">
        <v>39121</v>
      </c>
      <c r="C4835" s="346" t="s">
        <v>7</v>
      </c>
      <c r="D4835" s="370">
        <v>105.18</v>
      </c>
    </row>
    <row r="4836" spans="1:4" s="326" customFormat="1" ht="15.6" customHeight="1" x14ac:dyDescent="0.25">
      <c r="A4836" s="368" t="s">
        <v>39122</v>
      </c>
      <c r="B4836" s="369" t="s">
        <v>39123</v>
      </c>
      <c r="C4836" s="346" t="s">
        <v>7</v>
      </c>
      <c r="D4836" s="370">
        <v>81.510000000000005</v>
      </c>
    </row>
    <row r="4837" spans="1:4" s="326" customFormat="1" ht="15.6" customHeight="1" x14ac:dyDescent="0.25">
      <c r="A4837" s="368" t="s">
        <v>39124</v>
      </c>
      <c r="B4837" s="369" t="s">
        <v>39125</v>
      </c>
      <c r="C4837" s="346" t="s">
        <v>7</v>
      </c>
      <c r="D4837" s="370">
        <v>53.15</v>
      </c>
    </row>
    <row r="4838" spans="1:4" s="326" customFormat="1" ht="15.6" customHeight="1" x14ac:dyDescent="0.25">
      <c r="A4838" s="368" t="s">
        <v>39126</v>
      </c>
      <c r="B4838" s="369" t="s">
        <v>39127</v>
      </c>
      <c r="C4838" s="346" t="s">
        <v>7</v>
      </c>
      <c r="D4838" s="370">
        <v>61.42</v>
      </c>
    </row>
    <row r="4839" spans="1:4" s="326" customFormat="1" ht="15.6" customHeight="1" x14ac:dyDescent="0.25">
      <c r="A4839" s="368" t="s">
        <v>39128</v>
      </c>
      <c r="B4839" s="369" t="s">
        <v>39129</v>
      </c>
      <c r="C4839" s="346" t="s">
        <v>7</v>
      </c>
      <c r="D4839" s="370">
        <v>64.319999999999993</v>
      </c>
    </row>
    <row r="4840" spans="1:4" s="326" customFormat="1" ht="15.6" customHeight="1" x14ac:dyDescent="0.25">
      <c r="A4840" s="368" t="s">
        <v>39130</v>
      </c>
      <c r="B4840" s="369" t="s">
        <v>39131</v>
      </c>
      <c r="C4840" s="346" t="s">
        <v>7</v>
      </c>
      <c r="D4840" s="370">
        <v>112.84</v>
      </c>
    </row>
    <row r="4841" spans="1:4" s="326" customFormat="1" ht="15.6" customHeight="1" x14ac:dyDescent="0.25">
      <c r="A4841" s="368" t="s">
        <v>39132</v>
      </c>
      <c r="B4841" s="369" t="s">
        <v>39133</v>
      </c>
      <c r="C4841" s="346" t="s">
        <v>14</v>
      </c>
      <c r="D4841" s="370">
        <v>38.57</v>
      </c>
    </row>
    <row r="4842" spans="1:4" s="326" customFormat="1" ht="15.6" customHeight="1" x14ac:dyDescent="0.25">
      <c r="A4842" s="368" t="s">
        <v>39134</v>
      </c>
      <c r="B4842" s="369" t="s">
        <v>39135</v>
      </c>
      <c r="C4842" s="346" t="s">
        <v>7</v>
      </c>
      <c r="D4842" s="370">
        <v>115.39</v>
      </c>
    </row>
    <row r="4843" spans="1:4" s="326" customFormat="1" ht="15.6" customHeight="1" x14ac:dyDescent="0.25">
      <c r="A4843" s="368" t="s">
        <v>39136</v>
      </c>
      <c r="B4843" s="369" t="s">
        <v>39137</v>
      </c>
      <c r="C4843" s="346" t="s">
        <v>7</v>
      </c>
      <c r="D4843" s="370">
        <v>82.64</v>
      </c>
    </row>
    <row r="4844" spans="1:4" s="326" customFormat="1" ht="15.6" customHeight="1" x14ac:dyDescent="0.25">
      <c r="A4844" s="368" t="s">
        <v>39138</v>
      </c>
      <c r="B4844" s="369" t="s">
        <v>39139</v>
      </c>
      <c r="C4844" s="346" t="s">
        <v>7</v>
      </c>
      <c r="D4844" s="370">
        <v>148.4</v>
      </c>
    </row>
    <row r="4845" spans="1:4" s="326" customFormat="1" ht="15.6" customHeight="1" x14ac:dyDescent="0.25">
      <c r="A4845" s="368" t="s">
        <v>39140</v>
      </c>
      <c r="B4845" s="369" t="s">
        <v>39141</v>
      </c>
      <c r="C4845" s="346" t="s">
        <v>7</v>
      </c>
      <c r="D4845" s="370">
        <v>123.72</v>
      </c>
    </row>
    <row r="4846" spans="1:4" s="326" customFormat="1" ht="15.6" customHeight="1" x14ac:dyDescent="0.25">
      <c r="A4846" s="368" t="s">
        <v>39142</v>
      </c>
      <c r="B4846" s="369" t="s">
        <v>39143</v>
      </c>
      <c r="C4846" s="346" t="s">
        <v>7</v>
      </c>
      <c r="D4846" s="370">
        <v>25.88</v>
      </c>
    </row>
    <row r="4847" spans="1:4" s="326" customFormat="1" ht="15.6" customHeight="1" x14ac:dyDescent="0.25">
      <c r="A4847" s="368" t="s">
        <v>39144</v>
      </c>
      <c r="B4847" s="369" t="s">
        <v>39145</v>
      </c>
      <c r="C4847" s="346" t="s">
        <v>7</v>
      </c>
      <c r="D4847" s="370">
        <v>32.909999999999997</v>
      </c>
    </row>
    <row r="4848" spans="1:4" s="326" customFormat="1" ht="15.6" customHeight="1" x14ac:dyDescent="0.25">
      <c r="A4848" s="368" t="s">
        <v>39146</v>
      </c>
      <c r="B4848" s="369" t="s">
        <v>39147</v>
      </c>
      <c r="C4848" s="346" t="s">
        <v>7</v>
      </c>
      <c r="D4848" s="370">
        <v>147.47999999999999</v>
      </c>
    </row>
    <row r="4849" spans="1:4" s="326" customFormat="1" ht="15.6" customHeight="1" x14ac:dyDescent="0.25">
      <c r="A4849" s="368" t="s">
        <v>39148</v>
      </c>
      <c r="B4849" s="369" t="s">
        <v>39149</v>
      </c>
      <c r="C4849" s="346" t="s">
        <v>7</v>
      </c>
      <c r="D4849" s="370">
        <v>329.08</v>
      </c>
    </row>
    <row r="4850" spans="1:4" s="326" customFormat="1" ht="15.6" customHeight="1" x14ac:dyDescent="0.25">
      <c r="A4850" s="368" t="s">
        <v>39150</v>
      </c>
      <c r="B4850" s="369" t="s">
        <v>39151</v>
      </c>
      <c r="C4850" s="346" t="s">
        <v>7</v>
      </c>
      <c r="D4850" s="370">
        <v>100.26</v>
      </c>
    </row>
    <row r="4851" spans="1:4" s="326" customFormat="1" ht="15.6" customHeight="1" x14ac:dyDescent="0.25">
      <c r="A4851" s="368" t="s">
        <v>39152</v>
      </c>
      <c r="B4851" s="369" t="s">
        <v>39153</v>
      </c>
      <c r="C4851" s="346" t="s">
        <v>7</v>
      </c>
      <c r="D4851" s="370">
        <v>112.84</v>
      </c>
    </row>
    <row r="4852" spans="1:4" s="326" customFormat="1" ht="15.6" customHeight="1" x14ac:dyDescent="0.25">
      <c r="A4852" s="368" t="s">
        <v>39154</v>
      </c>
      <c r="B4852" s="369" t="s">
        <v>39155</v>
      </c>
      <c r="C4852" s="346" t="s">
        <v>14</v>
      </c>
      <c r="D4852" s="370">
        <v>37.81</v>
      </c>
    </row>
    <row r="4853" spans="1:4" s="326" customFormat="1" ht="15.6" customHeight="1" x14ac:dyDescent="0.25">
      <c r="A4853" s="368" t="s">
        <v>39156</v>
      </c>
      <c r="B4853" s="369" t="s">
        <v>39157</v>
      </c>
      <c r="C4853" s="346" t="s">
        <v>7</v>
      </c>
      <c r="D4853" s="370">
        <v>40.17</v>
      </c>
    </row>
    <row r="4854" spans="1:4" s="326" customFormat="1" ht="15.6" customHeight="1" x14ac:dyDescent="0.25">
      <c r="A4854" s="368" t="s">
        <v>39158</v>
      </c>
      <c r="B4854" s="369" t="s">
        <v>39159</v>
      </c>
      <c r="C4854" s="346" t="s">
        <v>7</v>
      </c>
      <c r="D4854" s="370">
        <v>123.21</v>
      </c>
    </row>
    <row r="4855" spans="1:4" s="326" customFormat="1" ht="15.6" customHeight="1" x14ac:dyDescent="0.25">
      <c r="A4855" s="368" t="s">
        <v>39160</v>
      </c>
      <c r="B4855" s="369" t="s">
        <v>39161</v>
      </c>
      <c r="C4855" s="346" t="s">
        <v>7</v>
      </c>
      <c r="D4855" s="370">
        <v>83.71</v>
      </c>
    </row>
    <row r="4856" spans="1:4" s="326" customFormat="1" ht="15.6" customHeight="1" x14ac:dyDescent="0.25">
      <c r="A4856" s="368" t="s">
        <v>39162</v>
      </c>
      <c r="B4856" s="369" t="s">
        <v>39163</v>
      </c>
      <c r="C4856" s="346" t="s">
        <v>7</v>
      </c>
      <c r="D4856" s="370">
        <v>122.34</v>
      </c>
    </row>
    <row r="4857" spans="1:4" s="326" customFormat="1" ht="15.6" customHeight="1" x14ac:dyDescent="0.25">
      <c r="A4857" s="368" t="s">
        <v>39164</v>
      </c>
      <c r="B4857" s="369" t="s">
        <v>39165</v>
      </c>
      <c r="C4857" s="346" t="s">
        <v>7</v>
      </c>
      <c r="D4857" s="370">
        <v>169.41</v>
      </c>
    </row>
    <row r="4858" spans="1:4" s="326" customFormat="1" ht="15.6" customHeight="1" x14ac:dyDescent="0.25">
      <c r="A4858" s="368" t="s">
        <v>39166</v>
      </c>
      <c r="B4858" s="369" t="s">
        <v>32639</v>
      </c>
      <c r="C4858" s="346" t="s">
        <v>29847</v>
      </c>
      <c r="D4858" s="370">
        <v>1180.3399999999999</v>
      </c>
    </row>
    <row r="4859" spans="1:4" s="326" customFormat="1" ht="15.6" customHeight="1" x14ac:dyDescent="0.25">
      <c r="A4859" s="368" t="s">
        <v>39167</v>
      </c>
      <c r="B4859" s="369" t="s">
        <v>32641</v>
      </c>
      <c r="C4859" s="346" t="s">
        <v>29847</v>
      </c>
      <c r="D4859" s="370">
        <v>1239.58</v>
      </c>
    </row>
    <row r="4860" spans="1:4" s="326" customFormat="1" ht="15.6" customHeight="1" x14ac:dyDescent="0.25">
      <c r="A4860" s="368" t="s">
        <v>39168</v>
      </c>
      <c r="B4860" s="369" t="s">
        <v>39169</v>
      </c>
      <c r="C4860" s="346" t="s">
        <v>8</v>
      </c>
      <c r="D4860" s="370">
        <v>2206.29</v>
      </c>
    </row>
    <row r="4861" spans="1:4" s="326" customFormat="1" ht="15.6" customHeight="1" x14ac:dyDescent="0.25">
      <c r="A4861" s="368" t="s">
        <v>39170</v>
      </c>
      <c r="B4861" s="369" t="s">
        <v>39171</v>
      </c>
      <c r="C4861" s="346" t="s">
        <v>7</v>
      </c>
      <c r="D4861" s="370">
        <v>1029.1400000000001</v>
      </c>
    </row>
    <row r="4862" spans="1:4" s="326" customFormat="1" ht="15.6" customHeight="1" x14ac:dyDescent="0.25">
      <c r="A4862" s="368" t="s">
        <v>39172</v>
      </c>
      <c r="B4862" s="369" t="s">
        <v>39173</v>
      </c>
      <c r="C4862" s="346" t="s">
        <v>8</v>
      </c>
      <c r="D4862" s="370">
        <v>2281.84</v>
      </c>
    </row>
    <row r="4863" spans="1:4" s="326" customFormat="1" ht="15.6" customHeight="1" x14ac:dyDescent="0.25">
      <c r="A4863" s="368" t="s">
        <v>39174</v>
      </c>
      <c r="B4863" s="369" t="s">
        <v>39175</v>
      </c>
      <c r="C4863" s="346" t="s">
        <v>8</v>
      </c>
      <c r="D4863" s="370">
        <v>1507.22</v>
      </c>
    </row>
    <row r="4864" spans="1:4" s="326" customFormat="1" ht="15.6" customHeight="1" x14ac:dyDescent="0.25">
      <c r="A4864" s="368" t="s">
        <v>39176</v>
      </c>
      <c r="B4864" s="369" t="s">
        <v>39177</v>
      </c>
      <c r="C4864" s="346" t="s">
        <v>8</v>
      </c>
      <c r="D4864" s="370">
        <v>1383.59</v>
      </c>
    </row>
    <row r="4865" spans="1:4" s="326" customFormat="1" ht="15.6" customHeight="1" x14ac:dyDescent="0.25">
      <c r="A4865" s="368" t="s">
        <v>39178</v>
      </c>
      <c r="B4865" s="369" t="s">
        <v>39179</v>
      </c>
      <c r="C4865" s="346" t="s">
        <v>29847</v>
      </c>
      <c r="D4865" s="370">
        <v>515.79</v>
      </c>
    </row>
    <row r="4866" spans="1:4" s="326" customFormat="1" ht="15.6" customHeight="1" x14ac:dyDescent="0.25">
      <c r="A4866" s="368" t="s">
        <v>39180</v>
      </c>
      <c r="B4866" s="369" t="s">
        <v>39181</v>
      </c>
      <c r="C4866" s="346" t="s">
        <v>29847</v>
      </c>
      <c r="D4866" s="370">
        <v>1230.57</v>
      </c>
    </row>
    <row r="4867" spans="1:4" s="326" customFormat="1" ht="15.6" customHeight="1" x14ac:dyDescent="0.25">
      <c r="A4867" s="368" t="s">
        <v>39182</v>
      </c>
      <c r="B4867" s="369" t="s">
        <v>39183</v>
      </c>
      <c r="C4867" s="346" t="s">
        <v>7</v>
      </c>
      <c r="D4867" s="370">
        <v>1068.9000000000001</v>
      </c>
    </row>
    <row r="4868" spans="1:4" s="326" customFormat="1" ht="15.6" customHeight="1" x14ac:dyDescent="0.25">
      <c r="A4868" s="368" t="s">
        <v>39184</v>
      </c>
      <c r="B4868" s="369" t="s">
        <v>39185</v>
      </c>
      <c r="C4868" s="346" t="s">
        <v>7</v>
      </c>
      <c r="D4868" s="370">
        <v>2126.9299999999998</v>
      </c>
    </row>
    <row r="4869" spans="1:4" s="326" customFormat="1" ht="15.6" customHeight="1" x14ac:dyDescent="0.25">
      <c r="A4869" s="368" t="s">
        <v>39186</v>
      </c>
      <c r="B4869" s="369" t="s">
        <v>39187</v>
      </c>
      <c r="C4869" s="346" t="s">
        <v>7</v>
      </c>
      <c r="D4869" s="370">
        <v>1762.35</v>
      </c>
    </row>
    <row r="4870" spans="1:4" s="326" customFormat="1" ht="15.6" customHeight="1" x14ac:dyDescent="0.25">
      <c r="A4870" s="368" t="s">
        <v>39188</v>
      </c>
      <c r="B4870" s="369" t="s">
        <v>39189</v>
      </c>
      <c r="C4870" s="346" t="s">
        <v>7</v>
      </c>
      <c r="D4870" s="370">
        <v>450.03</v>
      </c>
    </row>
    <row r="4871" spans="1:4" s="326" customFormat="1" ht="15.6" customHeight="1" x14ac:dyDescent="0.25">
      <c r="A4871" s="368" t="s">
        <v>39190</v>
      </c>
      <c r="B4871" s="369" t="s">
        <v>39191</v>
      </c>
      <c r="C4871" s="346" t="s">
        <v>7</v>
      </c>
      <c r="D4871" s="370">
        <v>958.43</v>
      </c>
    </row>
    <row r="4872" spans="1:4" s="326" customFormat="1" ht="15.6" customHeight="1" x14ac:dyDescent="0.25">
      <c r="A4872" s="368" t="s">
        <v>39192</v>
      </c>
      <c r="B4872" s="369" t="s">
        <v>39193</v>
      </c>
      <c r="C4872" s="346" t="s">
        <v>8</v>
      </c>
      <c r="D4872" s="370">
        <v>274.55</v>
      </c>
    </row>
    <row r="4873" spans="1:4" s="326" customFormat="1" ht="15.6" customHeight="1" x14ac:dyDescent="0.25">
      <c r="A4873" s="368" t="s">
        <v>39194</v>
      </c>
      <c r="B4873" s="369" t="s">
        <v>39195</v>
      </c>
      <c r="C4873" s="346" t="s">
        <v>7</v>
      </c>
      <c r="D4873" s="370">
        <v>610.63</v>
      </c>
    </row>
    <row r="4874" spans="1:4" s="326" customFormat="1" ht="15.6" customHeight="1" x14ac:dyDescent="0.25">
      <c r="A4874" s="368" t="s">
        <v>39196</v>
      </c>
      <c r="B4874" s="369" t="s">
        <v>39197</v>
      </c>
      <c r="C4874" s="346" t="s">
        <v>7</v>
      </c>
      <c r="D4874" s="370">
        <v>1861.09</v>
      </c>
    </row>
    <row r="4875" spans="1:4" s="326" customFormat="1" ht="15.6" customHeight="1" x14ac:dyDescent="0.25">
      <c r="A4875" s="368" t="s">
        <v>39198</v>
      </c>
      <c r="B4875" s="369" t="s">
        <v>39199</v>
      </c>
      <c r="C4875" s="346" t="s">
        <v>14</v>
      </c>
      <c r="D4875" s="370">
        <v>487.03</v>
      </c>
    </row>
    <row r="4876" spans="1:4" s="326" customFormat="1" ht="15.6" customHeight="1" x14ac:dyDescent="0.25">
      <c r="A4876" s="368" t="s">
        <v>39200</v>
      </c>
      <c r="B4876" s="369" t="s">
        <v>39201</v>
      </c>
      <c r="C4876" s="346" t="s">
        <v>7</v>
      </c>
      <c r="D4876" s="370">
        <v>2234.75</v>
      </c>
    </row>
    <row r="4877" spans="1:4" s="326" customFormat="1" ht="15.6" customHeight="1" x14ac:dyDescent="0.25">
      <c r="A4877" s="368" t="s">
        <v>39202</v>
      </c>
      <c r="B4877" s="369" t="s">
        <v>39203</v>
      </c>
      <c r="C4877" s="346" t="s">
        <v>7</v>
      </c>
      <c r="D4877" s="370">
        <v>862.88</v>
      </c>
    </row>
    <row r="4878" spans="1:4" s="326" customFormat="1" ht="15.6" customHeight="1" x14ac:dyDescent="0.25">
      <c r="A4878" s="368" t="s">
        <v>39204</v>
      </c>
      <c r="B4878" s="369" t="s">
        <v>39205</v>
      </c>
      <c r="C4878" s="346" t="s">
        <v>7</v>
      </c>
      <c r="D4878" s="370">
        <v>936.02</v>
      </c>
    </row>
    <row r="4879" spans="1:4" s="326" customFormat="1" ht="15.6" customHeight="1" x14ac:dyDescent="0.25">
      <c r="A4879" s="368" t="s">
        <v>39206</v>
      </c>
      <c r="B4879" s="369" t="s">
        <v>39207</v>
      </c>
      <c r="C4879" s="346" t="s">
        <v>7</v>
      </c>
      <c r="D4879" s="370">
        <v>6426.17</v>
      </c>
    </row>
    <row r="4880" spans="1:4" s="326" customFormat="1" ht="15.6" customHeight="1" x14ac:dyDescent="0.25">
      <c r="A4880" s="368" t="s">
        <v>39208</v>
      </c>
      <c r="B4880" s="369" t="s">
        <v>39209</v>
      </c>
      <c r="C4880" s="346" t="s">
        <v>7</v>
      </c>
      <c r="D4880" s="370">
        <v>1548.45</v>
      </c>
    </row>
    <row r="4881" spans="1:4" s="326" customFormat="1" ht="15.6" customHeight="1" x14ac:dyDescent="0.25">
      <c r="A4881" s="368" t="s">
        <v>39210</v>
      </c>
      <c r="B4881" s="369" t="s">
        <v>39211</v>
      </c>
      <c r="C4881" s="346" t="s">
        <v>7</v>
      </c>
      <c r="D4881" s="370">
        <v>974.9</v>
      </c>
    </row>
    <row r="4882" spans="1:4" s="326" customFormat="1" ht="15.6" customHeight="1" x14ac:dyDescent="0.25">
      <c r="A4882" s="368" t="s">
        <v>39212</v>
      </c>
      <c r="B4882" s="369" t="s">
        <v>39213</v>
      </c>
      <c r="C4882" s="346" t="s">
        <v>7</v>
      </c>
      <c r="D4882" s="370">
        <v>1502.07</v>
      </c>
    </row>
    <row r="4883" spans="1:4" s="326" customFormat="1" ht="15.6" customHeight="1" x14ac:dyDescent="0.25">
      <c r="A4883" s="368" t="s">
        <v>39214</v>
      </c>
      <c r="B4883" s="369" t="s">
        <v>39215</v>
      </c>
      <c r="C4883" s="346" t="s">
        <v>7</v>
      </c>
      <c r="D4883" s="370">
        <v>493.57</v>
      </c>
    </row>
    <row r="4884" spans="1:4" s="326" customFormat="1" ht="15.6" customHeight="1" x14ac:dyDescent="0.25">
      <c r="A4884" s="368" t="s">
        <v>39216</v>
      </c>
      <c r="B4884" s="369" t="s">
        <v>39217</v>
      </c>
      <c r="C4884" s="346" t="s">
        <v>7</v>
      </c>
      <c r="D4884" s="370">
        <v>547.19000000000005</v>
      </c>
    </row>
    <row r="4885" spans="1:4" s="326" customFormat="1" ht="15.6" customHeight="1" x14ac:dyDescent="0.25">
      <c r="A4885" s="368" t="s">
        <v>39218</v>
      </c>
      <c r="B4885" s="369" t="s">
        <v>39219</v>
      </c>
      <c r="C4885" s="346" t="s">
        <v>7</v>
      </c>
      <c r="D4885" s="370">
        <v>898.71</v>
      </c>
    </row>
    <row r="4886" spans="1:4" s="326" customFormat="1" ht="15.6" customHeight="1" x14ac:dyDescent="0.25">
      <c r="A4886" s="368" t="s">
        <v>39220</v>
      </c>
      <c r="B4886" s="369" t="s">
        <v>39221</v>
      </c>
      <c r="C4886" s="346" t="s">
        <v>7</v>
      </c>
      <c r="D4886" s="370">
        <v>1296.4000000000001</v>
      </c>
    </row>
    <row r="4887" spans="1:4" s="326" customFormat="1" ht="15.6" customHeight="1" x14ac:dyDescent="0.25">
      <c r="A4887" s="368" t="s">
        <v>39222</v>
      </c>
      <c r="B4887" s="369" t="s">
        <v>39223</v>
      </c>
      <c r="C4887" s="346" t="s">
        <v>7</v>
      </c>
      <c r="D4887" s="370">
        <v>855.53</v>
      </c>
    </row>
    <row r="4888" spans="1:4" s="326" customFormat="1" ht="15.6" customHeight="1" x14ac:dyDescent="0.25">
      <c r="A4888" s="368" t="s">
        <v>39224</v>
      </c>
      <c r="B4888" s="369" t="s">
        <v>39225</v>
      </c>
      <c r="C4888" s="346" t="s">
        <v>7</v>
      </c>
      <c r="D4888" s="370">
        <v>1219.6199999999999</v>
      </c>
    </row>
    <row r="4889" spans="1:4" s="326" customFormat="1" ht="15.6" customHeight="1" x14ac:dyDescent="0.25">
      <c r="A4889" s="368" t="s">
        <v>39226</v>
      </c>
      <c r="B4889" s="369" t="s">
        <v>39227</v>
      </c>
      <c r="C4889" s="346" t="s">
        <v>7</v>
      </c>
      <c r="D4889" s="370">
        <v>448.98</v>
      </c>
    </row>
    <row r="4890" spans="1:4" s="326" customFormat="1" ht="15.6" customHeight="1" x14ac:dyDescent="0.25">
      <c r="A4890" s="368" t="s">
        <v>39228</v>
      </c>
      <c r="B4890" s="369" t="s">
        <v>39229</v>
      </c>
      <c r="C4890" s="346" t="s">
        <v>7</v>
      </c>
      <c r="D4890" s="370">
        <v>1496.91</v>
      </c>
    </row>
    <row r="4891" spans="1:4" s="326" customFormat="1" ht="15.6" customHeight="1" x14ac:dyDescent="0.25">
      <c r="A4891" s="368" t="s">
        <v>39230</v>
      </c>
      <c r="B4891" s="369" t="s">
        <v>32179</v>
      </c>
      <c r="C4891" s="346" t="s">
        <v>7</v>
      </c>
      <c r="D4891" s="370">
        <v>940.74</v>
      </c>
    </row>
    <row r="4892" spans="1:4" s="326" customFormat="1" ht="15.6" customHeight="1" x14ac:dyDescent="0.25">
      <c r="A4892" s="368" t="s">
        <v>39231</v>
      </c>
      <c r="B4892" s="369" t="s">
        <v>39232</v>
      </c>
      <c r="C4892" s="346" t="s">
        <v>7</v>
      </c>
      <c r="D4892" s="370">
        <v>696.15</v>
      </c>
    </row>
    <row r="4893" spans="1:4" s="326" customFormat="1" ht="15.6" customHeight="1" x14ac:dyDescent="0.25">
      <c r="A4893" s="368" t="s">
        <v>39233</v>
      </c>
      <c r="B4893" s="369" t="s">
        <v>39234</v>
      </c>
      <c r="C4893" s="346" t="s">
        <v>7</v>
      </c>
      <c r="D4893" s="370">
        <v>1599.54</v>
      </c>
    </row>
    <row r="4894" spans="1:4" s="326" customFormat="1" ht="15.6" customHeight="1" x14ac:dyDescent="0.25">
      <c r="A4894" s="368" t="s">
        <v>39235</v>
      </c>
      <c r="B4894" s="369" t="s">
        <v>39236</v>
      </c>
      <c r="C4894" s="346" t="s">
        <v>7</v>
      </c>
      <c r="D4894" s="370">
        <v>2005.82</v>
      </c>
    </row>
    <row r="4895" spans="1:4" s="326" customFormat="1" ht="15.6" customHeight="1" x14ac:dyDescent="0.25">
      <c r="A4895" s="368" t="s">
        <v>39237</v>
      </c>
      <c r="B4895" s="369" t="s">
        <v>39238</v>
      </c>
      <c r="C4895" s="346" t="s">
        <v>7</v>
      </c>
      <c r="D4895" s="370">
        <v>1416.91</v>
      </c>
    </row>
    <row r="4896" spans="1:4" s="326" customFormat="1" ht="15.6" customHeight="1" x14ac:dyDescent="0.25">
      <c r="A4896" s="368" t="s">
        <v>39239</v>
      </c>
      <c r="B4896" s="369" t="s">
        <v>39240</v>
      </c>
      <c r="C4896" s="346" t="s">
        <v>7</v>
      </c>
      <c r="D4896" s="370">
        <v>3023.4</v>
      </c>
    </row>
    <row r="4897" spans="1:4" s="326" customFormat="1" ht="15.6" customHeight="1" x14ac:dyDescent="0.25">
      <c r="A4897" s="368" t="s">
        <v>39241</v>
      </c>
      <c r="B4897" s="369" t="s">
        <v>39242</v>
      </c>
      <c r="C4897" s="346" t="s">
        <v>7</v>
      </c>
      <c r="D4897" s="370">
        <v>847.41</v>
      </c>
    </row>
    <row r="4898" spans="1:4" s="326" customFormat="1" ht="15.6" customHeight="1" x14ac:dyDescent="0.25">
      <c r="A4898" s="368" t="s">
        <v>39243</v>
      </c>
      <c r="B4898" s="369" t="s">
        <v>39244</v>
      </c>
      <c r="C4898" s="346" t="s">
        <v>7</v>
      </c>
      <c r="D4898" s="370">
        <v>1571.75</v>
      </c>
    </row>
    <row r="4899" spans="1:4" s="326" customFormat="1" ht="15.6" customHeight="1" x14ac:dyDescent="0.25">
      <c r="A4899" s="368" t="s">
        <v>39245</v>
      </c>
      <c r="B4899" s="369" t="s">
        <v>39246</v>
      </c>
      <c r="C4899" s="346" t="s">
        <v>7</v>
      </c>
      <c r="D4899" s="370">
        <v>847.93</v>
      </c>
    </row>
    <row r="4900" spans="1:4" s="326" customFormat="1" ht="15.6" customHeight="1" x14ac:dyDescent="0.25">
      <c r="A4900" s="368" t="s">
        <v>39247</v>
      </c>
      <c r="B4900" s="369" t="s">
        <v>39248</v>
      </c>
      <c r="C4900" s="346" t="s">
        <v>7</v>
      </c>
      <c r="D4900" s="370">
        <v>1106.45</v>
      </c>
    </row>
    <row r="4901" spans="1:4" s="326" customFormat="1" ht="15.6" customHeight="1" x14ac:dyDescent="0.25">
      <c r="A4901" s="368" t="s">
        <v>39249</v>
      </c>
      <c r="B4901" s="369" t="s">
        <v>39250</v>
      </c>
      <c r="C4901" s="346" t="s">
        <v>7</v>
      </c>
      <c r="D4901" s="370">
        <v>831.81</v>
      </c>
    </row>
    <row r="4902" spans="1:4" s="326" customFormat="1" ht="15.6" customHeight="1" x14ac:dyDescent="0.25">
      <c r="A4902" s="368" t="s">
        <v>39251</v>
      </c>
      <c r="B4902" s="369" t="s">
        <v>39252</v>
      </c>
      <c r="C4902" s="346" t="s">
        <v>7</v>
      </c>
      <c r="D4902" s="370">
        <v>914.93</v>
      </c>
    </row>
    <row r="4903" spans="1:4" s="326" customFormat="1" ht="15.6" customHeight="1" x14ac:dyDescent="0.25">
      <c r="A4903" s="368" t="s">
        <v>39253</v>
      </c>
      <c r="B4903" s="369" t="s">
        <v>39254</v>
      </c>
      <c r="C4903" s="346" t="s">
        <v>7</v>
      </c>
      <c r="D4903" s="370">
        <v>1468.41</v>
      </c>
    </row>
    <row r="4904" spans="1:4" s="326" customFormat="1" ht="15.6" customHeight="1" x14ac:dyDescent="0.25">
      <c r="A4904" s="368" t="s">
        <v>39255</v>
      </c>
      <c r="B4904" s="369" t="s">
        <v>39256</v>
      </c>
      <c r="C4904" s="346" t="s">
        <v>7</v>
      </c>
      <c r="D4904" s="370">
        <v>1306.01</v>
      </c>
    </row>
    <row r="4905" spans="1:4" s="326" customFormat="1" ht="15.6" customHeight="1" x14ac:dyDescent="0.25">
      <c r="A4905" s="368" t="s">
        <v>39257</v>
      </c>
      <c r="B4905" s="369" t="s">
        <v>39258</v>
      </c>
      <c r="C4905" s="346" t="s">
        <v>7</v>
      </c>
      <c r="D4905" s="370">
        <v>689.48</v>
      </c>
    </row>
    <row r="4906" spans="1:4" s="326" customFormat="1" ht="15.6" customHeight="1" x14ac:dyDescent="0.25">
      <c r="A4906" s="368" t="s">
        <v>39259</v>
      </c>
      <c r="B4906" s="369" t="s">
        <v>39260</v>
      </c>
      <c r="C4906" s="346" t="s">
        <v>14</v>
      </c>
      <c r="D4906" s="370">
        <v>683.56</v>
      </c>
    </row>
    <row r="4907" spans="1:4" s="326" customFormat="1" ht="15.6" customHeight="1" x14ac:dyDescent="0.25">
      <c r="A4907" s="368" t="s">
        <v>39261</v>
      </c>
      <c r="B4907" s="369" t="s">
        <v>39262</v>
      </c>
      <c r="C4907" s="346" t="s">
        <v>7</v>
      </c>
      <c r="D4907" s="370">
        <v>1281.17</v>
      </c>
    </row>
    <row r="4908" spans="1:4" s="326" customFormat="1" ht="15.6" customHeight="1" x14ac:dyDescent="0.25">
      <c r="A4908" s="368" t="s">
        <v>39263</v>
      </c>
      <c r="B4908" s="369" t="s">
        <v>39264</v>
      </c>
      <c r="C4908" s="346" t="s">
        <v>7</v>
      </c>
      <c r="D4908" s="370">
        <v>238.03</v>
      </c>
    </row>
    <row r="4909" spans="1:4" s="326" customFormat="1" ht="15.6" customHeight="1" x14ac:dyDescent="0.25">
      <c r="A4909" s="368" t="s">
        <v>39265</v>
      </c>
      <c r="B4909" s="369" t="s">
        <v>39266</v>
      </c>
      <c r="C4909" s="346" t="s">
        <v>7</v>
      </c>
      <c r="D4909" s="370">
        <v>220.89</v>
      </c>
    </row>
    <row r="4910" spans="1:4" s="326" customFormat="1" ht="15.6" customHeight="1" x14ac:dyDescent="0.25">
      <c r="A4910" s="368" t="s">
        <v>39267</v>
      </c>
      <c r="B4910" s="369" t="s">
        <v>39268</v>
      </c>
      <c r="C4910" s="346" t="s">
        <v>7</v>
      </c>
      <c r="D4910" s="370">
        <v>1074.96</v>
      </c>
    </row>
    <row r="4911" spans="1:4" s="326" customFormat="1" ht="15.6" customHeight="1" x14ac:dyDescent="0.25">
      <c r="A4911" s="368" t="s">
        <v>39269</v>
      </c>
      <c r="B4911" s="369" t="s">
        <v>39270</v>
      </c>
      <c r="C4911" s="346" t="s">
        <v>7</v>
      </c>
      <c r="D4911" s="370">
        <v>330.25</v>
      </c>
    </row>
    <row r="4912" spans="1:4" s="326" customFormat="1" ht="15.6" customHeight="1" x14ac:dyDescent="0.25">
      <c r="A4912" s="368" t="s">
        <v>39271</v>
      </c>
      <c r="B4912" s="369" t="s">
        <v>39272</v>
      </c>
      <c r="C4912" s="346" t="s">
        <v>14</v>
      </c>
      <c r="D4912" s="370">
        <v>195.57</v>
      </c>
    </row>
    <row r="4913" spans="1:4" s="326" customFormat="1" ht="15.6" customHeight="1" x14ac:dyDescent="0.25">
      <c r="A4913" s="368" t="s">
        <v>39273</v>
      </c>
      <c r="B4913" s="369" t="s">
        <v>39274</v>
      </c>
      <c r="C4913" s="346" t="s">
        <v>14</v>
      </c>
      <c r="D4913" s="370">
        <v>228.65</v>
      </c>
    </row>
    <row r="4914" spans="1:4" s="326" customFormat="1" ht="15.6" customHeight="1" x14ac:dyDescent="0.25">
      <c r="A4914" s="368" t="s">
        <v>39275</v>
      </c>
      <c r="B4914" s="369" t="s">
        <v>39276</v>
      </c>
      <c r="C4914" s="346" t="s">
        <v>7</v>
      </c>
      <c r="D4914" s="370">
        <v>352.68</v>
      </c>
    </row>
    <row r="4915" spans="1:4" s="326" customFormat="1" ht="15.6" customHeight="1" x14ac:dyDescent="0.25">
      <c r="A4915" s="368" t="s">
        <v>39277</v>
      </c>
      <c r="B4915" s="369" t="s">
        <v>39278</v>
      </c>
      <c r="C4915" s="346" t="s">
        <v>7</v>
      </c>
      <c r="D4915" s="370">
        <v>46.31</v>
      </c>
    </row>
    <row r="4916" spans="1:4" s="326" customFormat="1" ht="15.6" customHeight="1" x14ac:dyDescent="0.25">
      <c r="A4916" s="368" t="s">
        <v>39279</v>
      </c>
      <c r="B4916" s="369" t="s">
        <v>39280</v>
      </c>
      <c r="C4916" s="346" t="s">
        <v>8</v>
      </c>
      <c r="D4916" s="370">
        <v>836.87</v>
      </c>
    </row>
    <row r="4917" spans="1:4" s="326" customFormat="1" ht="15.6" customHeight="1" x14ac:dyDescent="0.25">
      <c r="A4917" s="368" t="s">
        <v>39281</v>
      </c>
      <c r="B4917" s="369" t="s">
        <v>39282</v>
      </c>
      <c r="C4917" s="346" t="s">
        <v>7</v>
      </c>
      <c r="D4917" s="370">
        <v>625.20000000000005</v>
      </c>
    </row>
    <row r="4918" spans="1:4" s="326" customFormat="1" ht="15.6" customHeight="1" x14ac:dyDescent="0.25">
      <c r="A4918" s="368" t="s">
        <v>39283</v>
      </c>
      <c r="B4918" s="369" t="s">
        <v>39284</v>
      </c>
      <c r="C4918" s="346" t="s">
        <v>7</v>
      </c>
      <c r="D4918" s="370">
        <v>1942.68</v>
      </c>
    </row>
    <row r="4919" spans="1:4" s="326" customFormat="1" ht="15.6" customHeight="1" x14ac:dyDescent="0.25">
      <c r="A4919" s="368" t="s">
        <v>39285</v>
      </c>
      <c r="B4919" s="369" t="s">
        <v>39286</v>
      </c>
      <c r="C4919" s="346" t="s">
        <v>7</v>
      </c>
      <c r="D4919" s="370">
        <v>732.57</v>
      </c>
    </row>
    <row r="4920" spans="1:4" s="326" customFormat="1" ht="15.6" customHeight="1" x14ac:dyDescent="0.25">
      <c r="A4920" s="368" t="s">
        <v>39287</v>
      </c>
      <c r="B4920" s="369" t="s">
        <v>39288</v>
      </c>
      <c r="C4920" s="346" t="s">
        <v>7</v>
      </c>
      <c r="D4920" s="370">
        <v>768.04</v>
      </c>
    </row>
    <row r="4921" spans="1:4" s="326" customFormat="1" ht="15.6" customHeight="1" x14ac:dyDescent="0.25">
      <c r="A4921" s="368" t="s">
        <v>39289</v>
      </c>
      <c r="B4921" s="369" t="s">
        <v>39290</v>
      </c>
      <c r="C4921" s="346" t="s">
        <v>7</v>
      </c>
      <c r="D4921" s="370">
        <v>904.79</v>
      </c>
    </row>
    <row r="4922" spans="1:4" s="326" customFormat="1" ht="15.6" customHeight="1" x14ac:dyDescent="0.25">
      <c r="A4922" s="368" t="s">
        <v>39291</v>
      </c>
      <c r="B4922" s="369" t="s">
        <v>39292</v>
      </c>
      <c r="C4922" s="346" t="s">
        <v>7</v>
      </c>
      <c r="D4922" s="370">
        <v>1687.09</v>
      </c>
    </row>
    <row r="4923" spans="1:4" s="326" customFormat="1" ht="15.6" customHeight="1" x14ac:dyDescent="0.25">
      <c r="A4923" s="368" t="s">
        <v>39293</v>
      </c>
      <c r="B4923" s="369" t="s">
        <v>39294</v>
      </c>
      <c r="C4923" s="346" t="s">
        <v>14</v>
      </c>
      <c r="D4923" s="370">
        <v>263.74</v>
      </c>
    </row>
    <row r="4924" spans="1:4" s="326" customFormat="1" ht="15.6" customHeight="1" x14ac:dyDescent="0.25">
      <c r="A4924" s="368" t="s">
        <v>39295</v>
      </c>
      <c r="B4924" s="369" t="s">
        <v>39296</v>
      </c>
      <c r="C4924" s="346" t="s">
        <v>14</v>
      </c>
      <c r="D4924" s="370">
        <v>863.85</v>
      </c>
    </row>
    <row r="4925" spans="1:4" s="326" customFormat="1" ht="15.6" customHeight="1" x14ac:dyDescent="0.25">
      <c r="A4925" s="368" t="s">
        <v>39297</v>
      </c>
      <c r="B4925" s="369" t="s">
        <v>39298</v>
      </c>
      <c r="C4925" s="346" t="s">
        <v>14</v>
      </c>
      <c r="D4925" s="370">
        <v>1287.99</v>
      </c>
    </row>
    <row r="4926" spans="1:4" s="326" customFormat="1" ht="15.6" customHeight="1" x14ac:dyDescent="0.25">
      <c r="A4926" s="368" t="s">
        <v>39299</v>
      </c>
      <c r="B4926" s="369" t="s">
        <v>39300</v>
      </c>
      <c r="C4926" s="346" t="s">
        <v>14</v>
      </c>
      <c r="D4926" s="370">
        <v>787.4</v>
      </c>
    </row>
    <row r="4927" spans="1:4" s="326" customFormat="1" ht="15.6" customHeight="1" x14ac:dyDescent="0.25">
      <c r="A4927" s="368" t="s">
        <v>39301</v>
      </c>
      <c r="B4927" s="369" t="s">
        <v>39302</v>
      </c>
      <c r="C4927" s="346" t="s">
        <v>8</v>
      </c>
      <c r="D4927" s="370">
        <v>725.16</v>
      </c>
    </row>
    <row r="4928" spans="1:4" s="326" customFormat="1" ht="15.6" customHeight="1" x14ac:dyDescent="0.25">
      <c r="A4928" s="368" t="s">
        <v>39303</v>
      </c>
      <c r="B4928" s="369" t="s">
        <v>39304</v>
      </c>
      <c r="C4928" s="346" t="s">
        <v>7</v>
      </c>
      <c r="D4928" s="370">
        <v>801.24</v>
      </c>
    </row>
    <row r="4929" spans="1:4" s="326" customFormat="1" ht="15.6" customHeight="1" x14ac:dyDescent="0.25">
      <c r="A4929" s="368" t="s">
        <v>39305</v>
      </c>
      <c r="B4929" s="369" t="s">
        <v>39306</v>
      </c>
      <c r="C4929" s="346" t="s">
        <v>8</v>
      </c>
      <c r="D4929" s="370">
        <v>2404.34</v>
      </c>
    </row>
    <row r="4930" spans="1:4" s="326" customFormat="1" ht="15.6" customHeight="1" x14ac:dyDescent="0.25">
      <c r="A4930" s="368" t="s">
        <v>39307</v>
      </c>
      <c r="B4930" s="369" t="s">
        <v>39308</v>
      </c>
      <c r="C4930" s="346" t="s">
        <v>8</v>
      </c>
      <c r="D4930" s="370">
        <v>7521.51</v>
      </c>
    </row>
    <row r="4931" spans="1:4" s="326" customFormat="1" ht="15.6" customHeight="1" x14ac:dyDescent="0.25">
      <c r="A4931" s="368" t="s">
        <v>39309</v>
      </c>
      <c r="B4931" s="369" t="s">
        <v>39310</v>
      </c>
      <c r="C4931" s="346" t="s">
        <v>8</v>
      </c>
      <c r="D4931" s="370">
        <v>629.76</v>
      </c>
    </row>
    <row r="4932" spans="1:4" s="326" customFormat="1" ht="15.6" customHeight="1" x14ac:dyDescent="0.25">
      <c r="A4932" s="368" t="s">
        <v>39311</v>
      </c>
      <c r="B4932" s="369" t="s">
        <v>39312</v>
      </c>
      <c r="C4932" s="346" t="s">
        <v>8</v>
      </c>
      <c r="D4932" s="370">
        <v>260.95999999999998</v>
      </c>
    </row>
    <row r="4933" spans="1:4" s="326" customFormat="1" ht="15.6" customHeight="1" x14ac:dyDescent="0.25">
      <c r="A4933" s="368" t="s">
        <v>39313</v>
      </c>
      <c r="B4933" s="369" t="s">
        <v>39314</v>
      </c>
      <c r="C4933" s="346" t="s">
        <v>8</v>
      </c>
      <c r="D4933" s="370">
        <v>4371.7700000000004</v>
      </c>
    </row>
    <row r="4934" spans="1:4" s="326" customFormat="1" ht="15.6" customHeight="1" x14ac:dyDescent="0.25">
      <c r="A4934" s="368" t="s">
        <v>39315</v>
      </c>
      <c r="B4934" s="369" t="s">
        <v>39316</v>
      </c>
      <c r="C4934" s="346" t="s">
        <v>7</v>
      </c>
      <c r="D4934" s="370">
        <v>575.80999999999995</v>
      </c>
    </row>
    <row r="4935" spans="1:4" s="326" customFormat="1" ht="15.6" customHeight="1" x14ac:dyDescent="0.25">
      <c r="A4935" s="368" t="s">
        <v>39317</v>
      </c>
      <c r="B4935" s="369" t="s">
        <v>39318</v>
      </c>
      <c r="C4935" s="346" t="s">
        <v>7</v>
      </c>
      <c r="D4935" s="370">
        <v>868.52</v>
      </c>
    </row>
    <row r="4936" spans="1:4" s="326" customFormat="1" ht="15.6" customHeight="1" x14ac:dyDescent="0.25">
      <c r="A4936" s="368" t="s">
        <v>39319</v>
      </c>
      <c r="B4936" s="369" t="s">
        <v>39320</v>
      </c>
      <c r="C4936" s="346" t="s">
        <v>7</v>
      </c>
      <c r="D4936" s="370">
        <v>239.38</v>
      </c>
    </row>
    <row r="4937" spans="1:4" s="326" customFormat="1" ht="15.6" customHeight="1" x14ac:dyDescent="0.25">
      <c r="A4937" s="368" t="s">
        <v>39321</v>
      </c>
      <c r="B4937" s="369" t="s">
        <v>39322</v>
      </c>
      <c r="C4937" s="346" t="s">
        <v>7</v>
      </c>
      <c r="D4937" s="370">
        <v>810.1</v>
      </c>
    </row>
    <row r="4938" spans="1:4" s="326" customFormat="1" ht="15.6" customHeight="1" x14ac:dyDescent="0.25">
      <c r="A4938" s="368" t="s">
        <v>39323</v>
      </c>
      <c r="B4938" s="369" t="s">
        <v>39324</v>
      </c>
      <c r="C4938" s="346" t="s">
        <v>7</v>
      </c>
      <c r="D4938" s="370">
        <v>248.96</v>
      </c>
    </row>
    <row r="4939" spans="1:4" s="326" customFormat="1" ht="15.6" customHeight="1" x14ac:dyDescent="0.25">
      <c r="A4939" s="368" t="s">
        <v>39325</v>
      </c>
      <c r="B4939" s="369" t="s">
        <v>39326</v>
      </c>
      <c r="C4939" s="346" t="s">
        <v>7</v>
      </c>
      <c r="D4939" s="370">
        <v>661.34</v>
      </c>
    </row>
    <row r="4940" spans="1:4" s="326" customFormat="1" ht="15.6" customHeight="1" x14ac:dyDescent="0.25">
      <c r="A4940" s="368" t="s">
        <v>39327</v>
      </c>
      <c r="B4940" s="369" t="s">
        <v>39328</v>
      </c>
      <c r="C4940" s="346" t="s">
        <v>7</v>
      </c>
      <c r="D4940" s="370">
        <v>1109.1600000000001</v>
      </c>
    </row>
    <row r="4941" spans="1:4" s="326" customFormat="1" ht="15.6" customHeight="1" x14ac:dyDescent="0.25">
      <c r="A4941" s="368" t="s">
        <v>39329</v>
      </c>
      <c r="B4941" s="369" t="s">
        <v>39330</v>
      </c>
      <c r="C4941" s="346" t="s">
        <v>7</v>
      </c>
      <c r="D4941" s="370">
        <v>939.33</v>
      </c>
    </row>
    <row r="4942" spans="1:4" s="326" customFormat="1" ht="15.6" customHeight="1" x14ac:dyDescent="0.25">
      <c r="A4942" s="368" t="s">
        <v>39331</v>
      </c>
      <c r="B4942" s="369" t="s">
        <v>39332</v>
      </c>
      <c r="C4942" s="346" t="s">
        <v>7</v>
      </c>
      <c r="D4942" s="370">
        <v>921.97</v>
      </c>
    </row>
    <row r="4943" spans="1:4" s="326" customFormat="1" ht="15.6" customHeight="1" x14ac:dyDescent="0.25">
      <c r="A4943" s="368" t="s">
        <v>39333</v>
      </c>
      <c r="B4943" s="369" t="s">
        <v>39334</v>
      </c>
      <c r="C4943" s="346" t="s">
        <v>7</v>
      </c>
      <c r="D4943" s="370">
        <v>1223.1099999999999</v>
      </c>
    </row>
    <row r="4944" spans="1:4" s="326" customFormat="1" ht="15.6" customHeight="1" x14ac:dyDescent="0.25">
      <c r="A4944" s="368" t="s">
        <v>39335</v>
      </c>
      <c r="B4944" s="369" t="s">
        <v>39336</v>
      </c>
      <c r="C4944" s="346" t="s">
        <v>7</v>
      </c>
      <c r="D4944" s="370">
        <v>964.75</v>
      </c>
    </row>
    <row r="4945" spans="1:4" s="326" customFormat="1" ht="15.6" customHeight="1" x14ac:dyDescent="0.25">
      <c r="A4945" s="368" t="s">
        <v>39337</v>
      </c>
      <c r="B4945" s="369" t="s">
        <v>39338</v>
      </c>
      <c r="C4945" s="346" t="s">
        <v>7</v>
      </c>
      <c r="D4945" s="370">
        <v>1093.67</v>
      </c>
    </row>
    <row r="4946" spans="1:4" s="326" customFormat="1" ht="15.6" customHeight="1" x14ac:dyDescent="0.25">
      <c r="A4946" s="368" t="s">
        <v>39339</v>
      </c>
      <c r="B4946" s="369" t="s">
        <v>39340</v>
      </c>
      <c r="C4946" s="346" t="s">
        <v>7</v>
      </c>
      <c r="D4946" s="370">
        <v>1073.45</v>
      </c>
    </row>
    <row r="4947" spans="1:4" s="326" customFormat="1" ht="15.6" customHeight="1" x14ac:dyDescent="0.25">
      <c r="A4947" s="368" t="s">
        <v>39341</v>
      </c>
      <c r="B4947" s="369" t="s">
        <v>39342</v>
      </c>
      <c r="C4947" s="346" t="s">
        <v>7</v>
      </c>
      <c r="D4947" s="370">
        <v>1041.8599999999999</v>
      </c>
    </row>
    <row r="4948" spans="1:4" s="326" customFormat="1" ht="15.6" customHeight="1" x14ac:dyDescent="0.25">
      <c r="A4948" s="368" t="s">
        <v>39343</v>
      </c>
      <c r="B4948" s="369" t="s">
        <v>39344</v>
      </c>
      <c r="C4948" s="346" t="s">
        <v>7</v>
      </c>
      <c r="D4948" s="370">
        <v>1015.05</v>
      </c>
    </row>
    <row r="4949" spans="1:4" s="326" customFormat="1" ht="15.6" customHeight="1" x14ac:dyDescent="0.25">
      <c r="A4949" s="368" t="s">
        <v>39345</v>
      </c>
      <c r="B4949" s="369" t="s">
        <v>39346</v>
      </c>
      <c r="C4949" s="346" t="s">
        <v>7</v>
      </c>
      <c r="D4949" s="370">
        <v>938.56</v>
      </c>
    </row>
    <row r="4950" spans="1:4" s="326" customFormat="1" ht="15.6" customHeight="1" x14ac:dyDescent="0.25">
      <c r="A4950" s="368" t="s">
        <v>39347</v>
      </c>
      <c r="B4950" s="369" t="s">
        <v>39348</v>
      </c>
      <c r="C4950" s="346" t="s">
        <v>7</v>
      </c>
      <c r="D4950" s="370">
        <v>899.29</v>
      </c>
    </row>
    <row r="4951" spans="1:4" s="326" customFormat="1" ht="15.6" customHeight="1" x14ac:dyDescent="0.25">
      <c r="A4951" s="368" t="s">
        <v>39349</v>
      </c>
      <c r="B4951" s="369" t="s">
        <v>39350</v>
      </c>
      <c r="C4951" s="346" t="s">
        <v>7</v>
      </c>
      <c r="D4951" s="370">
        <v>1238.22</v>
      </c>
    </row>
    <row r="4952" spans="1:4" s="326" customFormat="1" ht="15.6" customHeight="1" x14ac:dyDescent="0.25">
      <c r="A4952" s="368" t="s">
        <v>39351</v>
      </c>
      <c r="B4952" s="369" t="s">
        <v>39352</v>
      </c>
      <c r="C4952" s="346" t="s">
        <v>7</v>
      </c>
      <c r="D4952" s="370">
        <v>1166.1300000000001</v>
      </c>
    </row>
    <row r="4953" spans="1:4" s="326" customFormat="1" ht="15.6" customHeight="1" x14ac:dyDescent="0.25">
      <c r="A4953" s="368" t="s">
        <v>39353</v>
      </c>
      <c r="B4953" s="369" t="s">
        <v>39354</v>
      </c>
      <c r="C4953" s="346" t="s">
        <v>7</v>
      </c>
      <c r="D4953" s="370">
        <v>1283.0999999999999</v>
      </c>
    </row>
    <row r="4954" spans="1:4" s="326" customFormat="1" ht="15.6" customHeight="1" x14ac:dyDescent="0.25">
      <c r="A4954" s="368" t="s">
        <v>39355</v>
      </c>
      <c r="B4954" s="369" t="s">
        <v>39356</v>
      </c>
      <c r="C4954" s="346" t="s">
        <v>7</v>
      </c>
      <c r="D4954" s="370">
        <v>699.13</v>
      </c>
    </row>
    <row r="4955" spans="1:4" s="326" customFormat="1" ht="15.6" customHeight="1" x14ac:dyDescent="0.25">
      <c r="A4955" s="368" t="s">
        <v>39357</v>
      </c>
      <c r="B4955" s="369" t="s">
        <v>39358</v>
      </c>
      <c r="C4955" s="346" t="s">
        <v>7</v>
      </c>
      <c r="D4955" s="370">
        <v>1113.51</v>
      </c>
    </row>
    <row r="4956" spans="1:4" s="326" customFormat="1" ht="15.6" customHeight="1" x14ac:dyDescent="0.25">
      <c r="A4956" s="368" t="s">
        <v>39359</v>
      </c>
      <c r="B4956" s="369" t="s">
        <v>39360</v>
      </c>
      <c r="C4956" s="346" t="s">
        <v>7</v>
      </c>
      <c r="D4956" s="370">
        <v>1491.8</v>
      </c>
    </row>
    <row r="4957" spans="1:4" s="326" customFormat="1" ht="15.6" customHeight="1" x14ac:dyDescent="0.25">
      <c r="A4957" s="368" t="s">
        <v>39361</v>
      </c>
      <c r="B4957" s="369" t="s">
        <v>39362</v>
      </c>
      <c r="C4957" s="346" t="s">
        <v>7</v>
      </c>
      <c r="D4957" s="370">
        <v>843.86</v>
      </c>
    </row>
    <row r="4958" spans="1:4" s="326" customFormat="1" ht="15.6" customHeight="1" x14ac:dyDescent="0.25">
      <c r="A4958" s="368" t="s">
        <v>39363</v>
      </c>
      <c r="B4958" s="369" t="s">
        <v>39364</v>
      </c>
      <c r="C4958" s="346" t="s">
        <v>8</v>
      </c>
      <c r="D4958" s="370">
        <v>258.14999999999998</v>
      </c>
    </row>
    <row r="4959" spans="1:4" s="326" customFormat="1" ht="15.6" customHeight="1" x14ac:dyDescent="0.25">
      <c r="A4959" s="368" t="s">
        <v>39365</v>
      </c>
      <c r="B4959" s="369" t="s">
        <v>39366</v>
      </c>
      <c r="C4959" s="346" t="s">
        <v>7</v>
      </c>
      <c r="D4959" s="370">
        <v>363.51</v>
      </c>
    </row>
    <row r="4960" spans="1:4" s="326" customFormat="1" ht="15.6" customHeight="1" x14ac:dyDescent="0.25">
      <c r="A4960" s="368" t="s">
        <v>39367</v>
      </c>
      <c r="B4960" s="369" t="s">
        <v>39368</v>
      </c>
      <c r="C4960" s="346" t="s">
        <v>7</v>
      </c>
      <c r="D4960" s="370">
        <v>537.03</v>
      </c>
    </row>
    <row r="4961" spans="1:4" s="326" customFormat="1" ht="15.6" customHeight="1" x14ac:dyDescent="0.25">
      <c r="A4961" s="368" t="s">
        <v>39369</v>
      </c>
      <c r="B4961" s="369" t="s">
        <v>39370</v>
      </c>
      <c r="C4961" s="346" t="s">
        <v>7</v>
      </c>
      <c r="D4961" s="370">
        <v>235.86</v>
      </c>
    </row>
    <row r="4962" spans="1:4" s="326" customFormat="1" ht="15.6" customHeight="1" x14ac:dyDescent="0.25">
      <c r="A4962" s="368" t="s">
        <v>39371</v>
      </c>
      <c r="B4962" s="369" t="s">
        <v>32347</v>
      </c>
      <c r="C4962" s="346" t="s">
        <v>7</v>
      </c>
      <c r="D4962" s="370">
        <v>332.27</v>
      </c>
    </row>
    <row r="4963" spans="1:4" s="326" customFormat="1" ht="15.6" customHeight="1" x14ac:dyDescent="0.25">
      <c r="A4963" s="368" t="s">
        <v>39372</v>
      </c>
      <c r="B4963" s="369" t="s">
        <v>39373</v>
      </c>
      <c r="C4963" s="346" t="s">
        <v>7</v>
      </c>
      <c r="D4963" s="370">
        <v>391.48</v>
      </c>
    </row>
    <row r="4964" spans="1:4" s="326" customFormat="1" ht="15.6" customHeight="1" x14ac:dyDescent="0.25">
      <c r="A4964" s="368" t="s">
        <v>39374</v>
      </c>
      <c r="B4964" s="369" t="s">
        <v>39375</v>
      </c>
      <c r="C4964" s="346" t="s">
        <v>7</v>
      </c>
      <c r="D4964" s="370">
        <v>388.05</v>
      </c>
    </row>
    <row r="4965" spans="1:4" s="326" customFormat="1" ht="15.6" customHeight="1" x14ac:dyDescent="0.25">
      <c r="A4965" s="368" t="s">
        <v>39376</v>
      </c>
      <c r="B4965" s="369" t="s">
        <v>39377</v>
      </c>
      <c r="C4965" s="346" t="s">
        <v>7</v>
      </c>
      <c r="D4965" s="370">
        <v>553.24</v>
      </c>
    </row>
    <row r="4966" spans="1:4" s="326" customFormat="1" ht="15.6" customHeight="1" x14ac:dyDescent="0.25">
      <c r="A4966" s="368" t="s">
        <v>39378</v>
      </c>
      <c r="B4966" s="369" t="s">
        <v>39379</v>
      </c>
      <c r="C4966" s="346" t="s">
        <v>7</v>
      </c>
      <c r="D4966" s="370">
        <v>445.38</v>
      </c>
    </row>
    <row r="4967" spans="1:4" s="326" customFormat="1" ht="15.6" customHeight="1" x14ac:dyDescent="0.25">
      <c r="A4967" s="368" t="s">
        <v>39380</v>
      </c>
      <c r="B4967" s="369" t="s">
        <v>39381</v>
      </c>
      <c r="C4967" s="346" t="s">
        <v>7</v>
      </c>
      <c r="D4967" s="370">
        <v>891.9</v>
      </c>
    </row>
    <row r="4968" spans="1:4" s="326" customFormat="1" ht="15.6" customHeight="1" x14ac:dyDescent="0.25">
      <c r="A4968" s="368" t="s">
        <v>39382</v>
      </c>
      <c r="B4968" s="369" t="s">
        <v>39383</v>
      </c>
      <c r="C4968" s="346" t="s">
        <v>7</v>
      </c>
      <c r="D4968" s="370">
        <v>1012.75</v>
      </c>
    </row>
    <row r="4969" spans="1:4" s="326" customFormat="1" ht="15.6" customHeight="1" x14ac:dyDescent="0.25">
      <c r="A4969" s="368" t="s">
        <v>39384</v>
      </c>
      <c r="B4969" s="369" t="s">
        <v>39385</v>
      </c>
      <c r="C4969" s="346" t="s">
        <v>7</v>
      </c>
      <c r="D4969" s="370">
        <v>881.17</v>
      </c>
    </row>
    <row r="4970" spans="1:4" s="326" customFormat="1" ht="15.6" customHeight="1" x14ac:dyDescent="0.25">
      <c r="A4970" s="368" t="s">
        <v>39386</v>
      </c>
      <c r="B4970" s="369" t="s">
        <v>39387</v>
      </c>
      <c r="C4970" s="346" t="s">
        <v>7</v>
      </c>
      <c r="D4970" s="370">
        <v>1154.1199999999999</v>
      </c>
    </row>
    <row r="4971" spans="1:4" s="326" customFormat="1" ht="15.6" customHeight="1" x14ac:dyDescent="0.25">
      <c r="A4971" s="368" t="s">
        <v>39388</v>
      </c>
      <c r="B4971" s="369" t="s">
        <v>39389</v>
      </c>
      <c r="C4971" s="346" t="s">
        <v>7</v>
      </c>
      <c r="D4971" s="370">
        <v>1078.1199999999999</v>
      </c>
    </row>
    <row r="4972" spans="1:4" s="326" customFormat="1" ht="15.6" customHeight="1" x14ac:dyDescent="0.25">
      <c r="A4972" s="368" t="s">
        <v>39390</v>
      </c>
      <c r="B4972" s="369" t="s">
        <v>39391</v>
      </c>
      <c r="C4972" s="346" t="s">
        <v>7</v>
      </c>
      <c r="D4972" s="370">
        <v>787.23</v>
      </c>
    </row>
    <row r="4973" spans="1:4" s="326" customFormat="1" ht="15.6" customHeight="1" x14ac:dyDescent="0.25">
      <c r="A4973" s="368" t="s">
        <v>39392</v>
      </c>
      <c r="B4973" s="369" t="s">
        <v>39393</v>
      </c>
      <c r="C4973" s="346" t="s">
        <v>7</v>
      </c>
      <c r="D4973" s="370">
        <v>857.56</v>
      </c>
    </row>
    <row r="4974" spans="1:4" s="326" customFormat="1" ht="15.6" customHeight="1" x14ac:dyDescent="0.25">
      <c r="A4974" s="368" t="s">
        <v>39394</v>
      </c>
      <c r="B4974" s="369" t="s">
        <v>39395</v>
      </c>
      <c r="C4974" s="346" t="s">
        <v>7</v>
      </c>
      <c r="D4974" s="370">
        <v>644.62</v>
      </c>
    </row>
    <row r="4975" spans="1:4" s="326" customFormat="1" ht="15.6" customHeight="1" x14ac:dyDescent="0.25">
      <c r="A4975" s="368" t="s">
        <v>39396</v>
      </c>
      <c r="B4975" s="369" t="s">
        <v>39397</v>
      </c>
      <c r="C4975" s="346" t="s">
        <v>7</v>
      </c>
      <c r="D4975" s="370">
        <v>586.51</v>
      </c>
    </row>
    <row r="4976" spans="1:4" s="326" customFormat="1" ht="15.6" customHeight="1" x14ac:dyDescent="0.25">
      <c r="A4976" s="368" t="s">
        <v>39398</v>
      </c>
      <c r="B4976" s="369" t="s">
        <v>39399</v>
      </c>
      <c r="C4976" s="346" t="s">
        <v>7</v>
      </c>
      <c r="D4976" s="370">
        <v>1613.17</v>
      </c>
    </row>
    <row r="4977" spans="1:4" s="326" customFormat="1" ht="15.6" customHeight="1" x14ac:dyDescent="0.25">
      <c r="A4977" s="368" t="s">
        <v>39400</v>
      </c>
      <c r="B4977" s="369" t="s">
        <v>39401</v>
      </c>
      <c r="C4977" s="346" t="s">
        <v>7</v>
      </c>
      <c r="D4977" s="370">
        <v>1391.19</v>
      </c>
    </row>
    <row r="4978" spans="1:4" s="326" customFormat="1" ht="15.6" customHeight="1" x14ac:dyDescent="0.25">
      <c r="A4978" s="368" t="s">
        <v>39402</v>
      </c>
      <c r="B4978" s="369" t="s">
        <v>39403</v>
      </c>
      <c r="C4978" s="346" t="s">
        <v>7</v>
      </c>
      <c r="D4978" s="370">
        <v>781.02</v>
      </c>
    </row>
    <row r="4979" spans="1:4" s="326" customFormat="1" ht="15.6" customHeight="1" x14ac:dyDescent="0.25">
      <c r="A4979" s="368" t="s">
        <v>39404</v>
      </c>
      <c r="B4979" s="369" t="s">
        <v>39405</v>
      </c>
      <c r="C4979" s="346" t="s">
        <v>7</v>
      </c>
      <c r="D4979" s="370">
        <v>932.83</v>
      </c>
    </row>
    <row r="4980" spans="1:4" s="326" customFormat="1" ht="15.6" customHeight="1" x14ac:dyDescent="0.25">
      <c r="A4980" s="368" t="s">
        <v>39406</v>
      </c>
      <c r="B4980" s="369" t="s">
        <v>39407</v>
      </c>
      <c r="C4980" s="346" t="s">
        <v>7</v>
      </c>
      <c r="D4980" s="370">
        <v>924.53</v>
      </c>
    </row>
    <row r="4981" spans="1:4" s="326" customFormat="1" ht="15.6" customHeight="1" x14ac:dyDescent="0.25">
      <c r="A4981" s="368" t="s">
        <v>39408</v>
      </c>
      <c r="B4981" s="369" t="s">
        <v>39409</v>
      </c>
      <c r="C4981" s="346" t="s">
        <v>7</v>
      </c>
      <c r="D4981" s="370">
        <v>1318.3</v>
      </c>
    </row>
    <row r="4982" spans="1:4" s="326" customFormat="1" ht="15.6" customHeight="1" x14ac:dyDescent="0.25">
      <c r="A4982" s="368" t="s">
        <v>39410</v>
      </c>
      <c r="B4982" s="369" t="s">
        <v>39411</v>
      </c>
      <c r="C4982" s="346" t="s">
        <v>14</v>
      </c>
      <c r="D4982" s="370">
        <v>315.41000000000003</v>
      </c>
    </row>
    <row r="4983" spans="1:4" s="326" customFormat="1" ht="15.6" customHeight="1" x14ac:dyDescent="0.25">
      <c r="A4983" s="368" t="s">
        <v>39412</v>
      </c>
      <c r="B4983" s="369" t="s">
        <v>39413</v>
      </c>
      <c r="C4983" s="346" t="s">
        <v>14</v>
      </c>
      <c r="D4983" s="370">
        <v>241.37</v>
      </c>
    </row>
    <row r="4984" spans="1:4" s="326" customFormat="1" ht="15.6" customHeight="1" x14ac:dyDescent="0.25">
      <c r="A4984" s="368" t="s">
        <v>39414</v>
      </c>
      <c r="B4984" s="369" t="s">
        <v>39415</v>
      </c>
      <c r="C4984" s="346" t="s">
        <v>14</v>
      </c>
      <c r="D4984" s="370">
        <v>313.98</v>
      </c>
    </row>
    <row r="4985" spans="1:4" s="326" customFormat="1" ht="15.6" customHeight="1" x14ac:dyDescent="0.25">
      <c r="A4985" s="368" t="s">
        <v>39416</v>
      </c>
      <c r="B4985" s="369" t="s">
        <v>39417</v>
      </c>
      <c r="C4985" s="346" t="s">
        <v>7</v>
      </c>
      <c r="D4985" s="370">
        <v>1194.25</v>
      </c>
    </row>
    <row r="4986" spans="1:4" s="326" customFormat="1" ht="15.6" customHeight="1" x14ac:dyDescent="0.25">
      <c r="A4986" s="368" t="s">
        <v>39418</v>
      </c>
      <c r="B4986" s="369" t="s">
        <v>39419</v>
      </c>
      <c r="C4986" s="346" t="s">
        <v>7</v>
      </c>
      <c r="D4986" s="370">
        <v>793.57</v>
      </c>
    </row>
    <row r="4987" spans="1:4" s="326" customFormat="1" ht="15.6" customHeight="1" x14ac:dyDescent="0.25">
      <c r="A4987" s="368" t="s">
        <v>39420</v>
      </c>
      <c r="B4987" s="369" t="s">
        <v>39421</v>
      </c>
      <c r="C4987" s="346" t="s">
        <v>8</v>
      </c>
      <c r="D4987" s="370">
        <v>136.84</v>
      </c>
    </row>
    <row r="4988" spans="1:4" s="326" customFormat="1" ht="15.6" customHeight="1" x14ac:dyDescent="0.25">
      <c r="A4988" s="368" t="s">
        <v>39422</v>
      </c>
      <c r="B4988" s="369" t="s">
        <v>39423</v>
      </c>
      <c r="C4988" s="346" t="s">
        <v>8</v>
      </c>
      <c r="D4988" s="370">
        <v>298.62</v>
      </c>
    </row>
    <row r="4989" spans="1:4" s="326" customFormat="1" ht="15.6" customHeight="1" x14ac:dyDescent="0.25">
      <c r="A4989" s="368" t="s">
        <v>39424</v>
      </c>
      <c r="B4989" s="369" t="s">
        <v>39425</v>
      </c>
      <c r="C4989" s="346" t="s">
        <v>7</v>
      </c>
      <c r="D4989" s="370">
        <v>217.47</v>
      </c>
    </row>
    <row r="4990" spans="1:4" s="326" customFormat="1" ht="15.6" customHeight="1" x14ac:dyDescent="0.25">
      <c r="A4990" s="368" t="s">
        <v>39426</v>
      </c>
      <c r="B4990" s="369" t="s">
        <v>39427</v>
      </c>
      <c r="C4990" s="346" t="s">
        <v>7</v>
      </c>
      <c r="D4990" s="370">
        <v>2641.17</v>
      </c>
    </row>
    <row r="4991" spans="1:4" s="326" customFormat="1" ht="15.6" customHeight="1" x14ac:dyDescent="0.25">
      <c r="A4991" s="368" t="s">
        <v>39428</v>
      </c>
      <c r="B4991" s="369" t="s">
        <v>39429</v>
      </c>
      <c r="C4991" s="346" t="s">
        <v>7</v>
      </c>
      <c r="D4991" s="370">
        <v>173.64</v>
      </c>
    </row>
    <row r="4992" spans="1:4" s="326" customFormat="1" ht="15.6" customHeight="1" x14ac:dyDescent="0.25">
      <c r="A4992" s="368" t="s">
        <v>39430</v>
      </c>
      <c r="B4992" s="369" t="s">
        <v>39431</v>
      </c>
      <c r="C4992" s="346" t="s">
        <v>7</v>
      </c>
      <c r="D4992" s="370">
        <v>571.25</v>
      </c>
    </row>
    <row r="4993" spans="1:4" s="326" customFormat="1" ht="15.6" customHeight="1" x14ac:dyDescent="0.25">
      <c r="A4993" s="368" t="s">
        <v>39432</v>
      </c>
      <c r="B4993" s="369" t="s">
        <v>39433</v>
      </c>
      <c r="C4993" s="346" t="s">
        <v>7</v>
      </c>
      <c r="D4993" s="370">
        <v>321.92</v>
      </c>
    </row>
    <row r="4994" spans="1:4" s="326" customFormat="1" ht="15.6" customHeight="1" x14ac:dyDescent="0.25">
      <c r="A4994" s="368" t="s">
        <v>39434</v>
      </c>
      <c r="B4994" s="369" t="s">
        <v>39435</v>
      </c>
      <c r="C4994" s="346" t="s">
        <v>7</v>
      </c>
      <c r="D4994" s="370">
        <v>695.43</v>
      </c>
    </row>
    <row r="4995" spans="1:4" s="326" customFormat="1" ht="15.6" customHeight="1" x14ac:dyDescent="0.25">
      <c r="A4995" s="368" t="s">
        <v>39436</v>
      </c>
      <c r="B4995" s="369" t="s">
        <v>39437</v>
      </c>
      <c r="C4995" s="346" t="s">
        <v>7</v>
      </c>
      <c r="D4995" s="370">
        <v>423.2</v>
      </c>
    </row>
    <row r="4996" spans="1:4" s="326" customFormat="1" ht="15.6" customHeight="1" x14ac:dyDescent="0.25">
      <c r="A4996" s="368" t="s">
        <v>39438</v>
      </c>
      <c r="B4996" s="369" t="s">
        <v>39439</v>
      </c>
      <c r="C4996" s="346" t="s">
        <v>7</v>
      </c>
      <c r="D4996" s="370">
        <v>521.13</v>
      </c>
    </row>
    <row r="4997" spans="1:4" s="326" customFormat="1" ht="15.6" customHeight="1" x14ac:dyDescent="0.25">
      <c r="A4997" s="368" t="s">
        <v>39440</v>
      </c>
      <c r="B4997" s="369" t="s">
        <v>39441</v>
      </c>
      <c r="C4997" s="346" t="s">
        <v>7</v>
      </c>
      <c r="D4997" s="370">
        <v>308.74</v>
      </c>
    </row>
    <row r="4998" spans="1:4" s="326" customFormat="1" ht="15.6" customHeight="1" x14ac:dyDescent="0.25">
      <c r="A4998" s="368" t="s">
        <v>39442</v>
      </c>
      <c r="B4998" s="369" t="s">
        <v>39443</v>
      </c>
      <c r="C4998" s="346" t="s">
        <v>7</v>
      </c>
      <c r="D4998" s="370">
        <v>5765.86</v>
      </c>
    </row>
    <row r="4999" spans="1:4" s="326" customFormat="1" ht="15.6" customHeight="1" x14ac:dyDescent="0.25">
      <c r="A4999" s="368" t="s">
        <v>39444</v>
      </c>
      <c r="B4999" s="369" t="s">
        <v>39445</v>
      </c>
      <c r="C4999" s="346" t="s">
        <v>7</v>
      </c>
      <c r="D4999" s="370">
        <v>252.06</v>
      </c>
    </row>
    <row r="5000" spans="1:4" s="326" customFormat="1" ht="15.6" customHeight="1" x14ac:dyDescent="0.25">
      <c r="A5000" s="368" t="s">
        <v>39446</v>
      </c>
      <c r="B5000" s="369" t="s">
        <v>39447</v>
      </c>
      <c r="C5000" s="346" t="s">
        <v>7</v>
      </c>
      <c r="D5000" s="370">
        <v>109.76</v>
      </c>
    </row>
    <row r="5001" spans="1:4" s="326" customFormat="1" ht="15.6" customHeight="1" x14ac:dyDescent="0.25">
      <c r="A5001" s="368" t="s">
        <v>39448</v>
      </c>
      <c r="B5001" s="369" t="s">
        <v>39449</v>
      </c>
      <c r="C5001" s="346" t="s">
        <v>7</v>
      </c>
      <c r="D5001" s="370">
        <v>891.94</v>
      </c>
    </row>
    <row r="5002" spans="1:4" s="326" customFormat="1" ht="15.6" customHeight="1" x14ac:dyDescent="0.25">
      <c r="A5002" s="368" t="s">
        <v>39450</v>
      </c>
      <c r="B5002" s="369" t="s">
        <v>39451</v>
      </c>
      <c r="C5002" s="346" t="s">
        <v>7</v>
      </c>
      <c r="D5002" s="370">
        <v>404.58</v>
      </c>
    </row>
    <row r="5003" spans="1:4" s="326" customFormat="1" ht="15.6" customHeight="1" x14ac:dyDescent="0.25">
      <c r="A5003" s="368" t="s">
        <v>39452</v>
      </c>
      <c r="B5003" s="369" t="s">
        <v>39453</v>
      </c>
      <c r="C5003" s="346" t="s">
        <v>7</v>
      </c>
      <c r="D5003" s="370">
        <v>148.4</v>
      </c>
    </row>
    <row r="5004" spans="1:4" s="326" customFormat="1" ht="15.6" customHeight="1" x14ac:dyDescent="0.25">
      <c r="A5004" s="368" t="s">
        <v>39454</v>
      </c>
      <c r="B5004" s="369" t="s">
        <v>39455</v>
      </c>
      <c r="C5004" s="346" t="s">
        <v>7</v>
      </c>
      <c r="D5004" s="370">
        <v>201.87</v>
      </c>
    </row>
    <row r="5005" spans="1:4" s="326" customFormat="1" ht="15.6" customHeight="1" x14ac:dyDescent="0.25">
      <c r="A5005" s="368" t="s">
        <v>39456</v>
      </c>
      <c r="B5005" s="369" t="s">
        <v>39457</v>
      </c>
      <c r="C5005" s="346" t="s">
        <v>7</v>
      </c>
      <c r="D5005" s="370">
        <v>344.22</v>
      </c>
    </row>
    <row r="5006" spans="1:4" s="326" customFormat="1" ht="15.6" customHeight="1" x14ac:dyDescent="0.25">
      <c r="A5006" s="368" t="s">
        <v>39458</v>
      </c>
      <c r="B5006" s="369" t="s">
        <v>39459</v>
      </c>
      <c r="C5006" s="346" t="s">
        <v>7</v>
      </c>
      <c r="D5006" s="370">
        <v>357.36</v>
      </c>
    </row>
    <row r="5007" spans="1:4" s="326" customFormat="1" ht="15.6" customHeight="1" x14ac:dyDescent="0.25">
      <c r="A5007" s="368" t="s">
        <v>39460</v>
      </c>
      <c r="B5007" s="369" t="s">
        <v>39461</v>
      </c>
      <c r="C5007" s="346" t="s">
        <v>7</v>
      </c>
      <c r="D5007" s="370">
        <v>54.81</v>
      </c>
    </row>
    <row r="5008" spans="1:4" s="326" customFormat="1" ht="15.6" customHeight="1" x14ac:dyDescent="0.25">
      <c r="A5008" s="368" t="s">
        <v>39462</v>
      </c>
      <c r="B5008" s="369" t="s">
        <v>39463</v>
      </c>
      <c r="C5008" s="346" t="s">
        <v>7</v>
      </c>
      <c r="D5008" s="370">
        <v>93.32</v>
      </c>
    </row>
    <row r="5009" spans="1:4" s="326" customFormat="1" ht="15.6" customHeight="1" x14ac:dyDescent="0.25">
      <c r="A5009" s="368" t="s">
        <v>39464</v>
      </c>
      <c r="B5009" s="369" t="s">
        <v>39465</v>
      </c>
      <c r="C5009" s="346" t="s">
        <v>7</v>
      </c>
      <c r="D5009" s="370">
        <v>106.69</v>
      </c>
    </row>
    <row r="5010" spans="1:4" s="326" customFormat="1" ht="15.6" customHeight="1" x14ac:dyDescent="0.25">
      <c r="A5010" s="368" t="s">
        <v>39466</v>
      </c>
      <c r="B5010" s="369" t="s">
        <v>39467</v>
      </c>
      <c r="C5010" s="346" t="s">
        <v>7</v>
      </c>
      <c r="D5010" s="370">
        <v>103.73</v>
      </c>
    </row>
    <row r="5011" spans="1:4" s="326" customFormat="1" ht="15.6" customHeight="1" x14ac:dyDescent="0.25">
      <c r="A5011" s="368" t="s">
        <v>39468</v>
      </c>
      <c r="B5011" s="369" t="s">
        <v>39469</v>
      </c>
      <c r="C5011" s="346" t="s">
        <v>7</v>
      </c>
      <c r="D5011" s="370">
        <v>207.68</v>
      </c>
    </row>
    <row r="5012" spans="1:4" s="326" customFormat="1" ht="15.6" customHeight="1" x14ac:dyDescent="0.25">
      <c r="A5012" s="368" t="s">
        <v>39470</v>
      </c>
      <c r="B5012" s="369" t="s">
        <v>39471</v>
      </c>
      <c r="C5012" s="346" t="s">
        <v>7</v>
      </c>
      <c r="D5012" s="370">
        <v>275.25</v>
      </c>
    </row>
    <row r="5013" spans="1:4" s="326" customFormat="1" ht="15.6" customHeight="1" x14ac:dyDescent="0.25">
      <c r="A5013" s="368" t="s">
        <v>39472</v>
      </c>
      <c r="B5013" s="369" t="s">
        <v>39473</v>
      </c>
      <c r="C5013" s="346" t="s">
        <v>7</v>
      </c>
      <c r="D5013" s="370">
        <v>225.87</v>
      </c>
    </row>
    <row r="5014" spans="1:4" s="326" customFormat="1" ht="15.6" customHeight="1" x14ac:dyDescent="0.25">
      <c r="A5014" s="368" t="s">
        <v>39474</v>
      </c>
      <c r="B5014" s="369" t="s">
        <v>39475</v>
      </c>
      <c r="C5014" s="346" t="s">
        <v>7</v>
      </c>
      <c r="D5014" s="370">
        <v>160.16</v>
      </c>
    </row>
    <row r="5015" spans="1:4" s="326" customFormat="1" ht="15.6" customHeight="1" x14ac:dyDescent="0.25">
      <c r="A5015" s="368" t="s">
        <v>39476</v>
      </c>
      <c r="B5015" s="369" t="s">
        <v>39477</v>
      </c>
      <c r="C5015" s="346" t="s">
        <v>7</v>
      </c>
      <c r="D5015" s="370">
        <v>184.73</v>
      </c>
    </row>
    <row r="5016" spans="1:4" s="326" customFormat="1" ht="15.6" customHeight="1" x14ac:dyDescent="0.25">
      <c r="A5016" s="368" t="s">
        <v>39478</v>
      </c>
      <c r="B5016" s="369" t="s">
        <v>39479</v>
      </c>
      <c r="C5016" s="346" t="s">
        <v>7</v>
      </c>
      <c r="D5016" s="370">
        <v>371.92</v>
      </c>
    </row>
    <row r="5017" spans="1:4" s="326" customFormat="1" ht="15.6" customHeight="1" x14ac:dyDescent="0.25">
      <c r="A5017" s="368" t="s">
        <v>39480</v>
      </c>
      <c r="B5017" s="369" t="s">
        <v>39481</v>
      </c>
      <c r="C5017" s="346" t="s">
        <v>7</v>
      </c>
      <c r="D5017" s="370">
        <v>362.45</v>
      </c>
    </row>
    <row r="5018" spans="1:4" s="326" customFormat="1" ht="15.6" customHeight="1" x14ac:dyDescent="0.25">
      <c r="A5018" s="368" t="s">
        <v>39482</v>
      </c>
      <c r="B5018" s="369" t="s">
        <v>39483</v>
      </c>
      <c r="C5018" s="346" t="s">
        <v>7</v>
      </c>
      <c r="D5018" s="370">
        <v>3834.76</v>
      </c>
    </row>
    <row r="5019" spans="1:4" s="326" customFormat="1" ht="15.6" customHeight="1" x14ac:dyDescent="0.25">
      <c r="A5019" s="368" t="s">
        <v>39484</v>
      </c>
      <c r="B5019" s="369" t="s">
        <v>39485</v>
      </c>
      <c r="C5019" s="346" t="s">
        <v>14</v>
      </c>
      <c r="D5019" s="370">
        <v>51.26</v>
      </c>
    </row>
    <row r="5020" spans="1:4" s="326" customFormat="1" ht="15.6" customHeight="1" x14ac:dyDescent="0.25">
      <c r="A5020" s="368" t="s">
        <v>39486</v>
      </c>
      <c r="B5020" s="369" t="s">
        <v>39487</v>
      </c>
      <c r="C5020" s="346" t="s">
        <v>8</v>
      </c>
      <c r="D5020" s="370">
        <v>557.54</v>
      </c>
    </row>
    <row r="5021" spans="1:4" s="326" customFormat="1" ht="15.6" customHeight="1" x14ac:dyDescent="0.25">
      <c r="A5021" s="368" t="s">
        <v>39488</v>
      </c>
      <c r="B5021" s="369" t="s">
        <v>39489</v>
      </c>
      <c r="C5021" s="346" t="s">
        <v>8</v>
      </c>
      <c r="D5021" s="370">
        <v>1153.99</v>
      </c>
    </row>
    <row r="5022" spans="1:4" s="326" customFormat="1" ht="15.6" customHeight="1" x14ac:dyDescent="0.25">
      <c r="A5022" s="368" t="s">
        <v>39490</v>
      </c>
      <c r="B5022" s="369" t="s">
        <v>39491</v>
      </c>
      <c r="C5022" s="346" t="s">
        <v>29847</v>
      </c>
      <c r="D5022" s="370">
        <v>1341.56</v>
      </c>
    </row>
    <row r="5023" spans="1:4" s="326" customFormat="1" ht="15.6" customHeight="1" x14ac:dyDescent="0.25">
      <c r="A5023" s="368" t="s">
        <v>39492</v>
      </c>
      <c r="B5023" s="369" t="s">
        <v>39493</v>
      </c>
      <c r="C5023" s="346" t="s">
        <v>29847</v>
      </c>
      <c r="D5023" s="370">
        <v>7.96</v>
      </c>
    </row>
    <row r="5024" spans="1:4" s="326" customFormat="1" ht="15.6" customHeight="1" x14ac:dyDescent="0.25">
      <c r="A5024" s="368" t="s">
        <v>39494</v>
      </c>
      <c r="B5024" s="369" t="s">
        <v>39495</v>
      </c>
      <c r="C5024" s="346" t="s">
        <v>8</v>
      </c>
      <c r="D5024" s="370">
        <v>167.25</v>
      </c>
    </row>
    <row r="5025" spans="1:4" s="326" customFormat="1" ht="15.6" customHeight="1" x14ac:dyDescent="0.25">
      <c r="A5025" s="368" t="s">
        <v>39496</v>
      </c>
      <c r="B5025" s="369" t="s">
        <v>39497</v>
      </c>
      <c r="C5025" s="346" t="s">
        <v>8</v>
      </c>
      <c r="D5025" s="370">
        <v>72.98</v>
      </c>
    </row>
    <row r="5026" spans="1:4" s="326" customFormat="1" ht="15.6" customHeight="1" x14ac:dyDescent="0.25">
      <c r="A5026" s="368" t="s">
        <v>39498</v>
      </c>
      <c r="B5026" s="369" t="s">
        <v>39499</v>
      </c>
      <c r="C5026" s="346" t="s">
        <v>8</v>
      </c>
      <c r="D5026" s="370">
        <v>89.78</v>
      </c>
    </row>
    <row r="5027" spans="1:4" s="326" customFormat="1" ht="15.6" customHeight="1" x14ac:dyDescent="0.25">
      <c r="A5027" s="368" t="s">
        <v>39500</v>
      </c>
      <c r="B5027" s="369" t="s">
        <v>39501</v>
      </c>
      <c r="C5027" s="346" t="s">
        <v>29847</v>
      </c>
      <c r="D5027" s="370">
        <v>235.63</v>
      </c>
    </row>
    <row r="5028" spans="1:4" s="326" customFormat="1" ht="15.6" customHeight="1" x14ac:dyDescent="0.25">
      <c r="A5028" s="368" t="s">
        <v>39502</v>
      </c>
      <c r="B5028" s="369" t="s">
        <v>39503</v>
      </c>
      <c r="C5028" s="346" t="s">
        <v>8</v>
      </c>
      <c r="D5028" s="370">
        <v>69.28</v>
      </c>
    </row>
    <row r="5029" spans="1:4" s="326" customFormat="1" ht="15.6" customHeight="1" x14ac:dyDescent="0.25">
      <c r="A5029" s="368" t="s">
        <v>39504</v>
      </c>
      <c r="B5029" s="369" t="s">
        <v>39505</v>
      </c>
      <c r="C5029" s="346" t="s">
        <v>8</v>
      </c>
      <c r="D5029" s="370">
        <v>105.51</v>
      </c>
    </row>
    <row r="5030" spans="1:4" s="326" customFormat="1" ht="15.6" customHeight="1" x14ac:dyDescent="0.25">
      <c r="A5030" s="368" t="s">
        <v>39506</v>
      </c>
      <c r="B5030" s="369" t="s">
        <v>39507</v>
      </c>
      <c r="C5030" s="346" t="s">
        <v>8</v>
      </c>
      <c r="D5030" s="370">
        <v>71.13</v>
      </c>
    </row>
    <row r="5031" spans="1:4" s="326" customFormat="1" ht="15.6" customHeight="1" x14ac:dyDescent="0.25">
      <c r="A5031" s="368" t="s">
        <v>39508</v>
      </c>
      <c r="B5031" s="369" t="s">
        <v>39509</v>
      </c>
      <c r="C5031" s="346" t="s">
        <v>8</v>
      </c>
      <c r="D5031" s="370">
        <v>217.92</v>
      </c>
    </row>
    <row r="5032" spans="1:4" s="326" customFormat="1" ht="15.6" customHeight="1" x14ac:dyDescent="0.25">
      <c r="A5032" s="368" t="s">
        <v>39510</v>
      </c>
      <c r="B5032" s="369" t="s">
        <v>39511</v>
      </c>
      <c r="C5032" s="346" t="s">
        <v>8</v>
      </c>
      <c r="D5032" s="370">
        <v>175.23</v>
      </c>
    </row>
    <row r="5033" spans="1:4" s="326" customFormat="1" ht="15.6" customHeight="1" x14ac:dyDescent="0.25">
      <c r="A5033" s="368" t="s">
        <v>39512</v>
      </c>
      <c r="B5033" s="369" t="s">
        <v>39513</v>
      </c>
      <c r="C5033" s="346" t="s">
        <v>8</v>
      </c>
      <c r="D5033" s="370">
        <v>191.64</v>
      </c>
    </row>
    <row r="5034" spans="1:4" s="326" customFormat="1" ht="15.6" customHeight="1" x14ac:dyDescent="0.25">
      <c r="A5034" s="368" t="s">
        <v>39514</v>
      </c>
      <c r="B5034" s="369" t="s">
        <v>39515</v>
      </c>
      <c r="C5034" s="346" t="s">
        <v>8</v>
      </c>
      <c r="D5034" s="370">
        <v>404.39</v>
      </c>
    </row>
    <row r="5035" spans="1:4" s="326" customFormat="1" ht="15.6" customHeight="1" x14ac:dyDescent="0.25">
      <c r="A5035" s="368" t="s">
        <v>39516</v>
      </c>
      <c r="B5035" s="369" t="s">
        <v>39517</v>
      </c>
      <c r="C5035" s="346" t="s">
        <v>8</v>
      </c>
      <c r="D5035" s="370">
        <v>178.71</v>
      </c>
    </row>
    <row r="5036" spans="1:4" s="326" customFormat="1" ht="15.6" customHeight="1" x14ac:dyDescent="0.25">
      <c r="A5036" s="368" t="s">
        <v>39518</v>
      </c>
      <c r="B5036" s="369" t="s">
        <v>39519</v>
      </c>
      <c r="C5036" s="346" t="s">
        <v>8</v>
      </c>
      <c r="D5036" s="370">
        <v>40.880000000000003</v>
      </c>
    </row>
    <row r="5037" spans="1:4" s="326" customFormat="1" ht="15.6" customHeight="1" x14ac:dyDescent="0.25">
      <c r="A5037" s="368" t="s">
        <v>39520</v>
      </c>
      <c r="B5037" s="369" t="s">
        <v>39521</v>
      </c>
      <c r="C5037" s="346" t="s">
        <v>8</v>
      </c>
      <c r="D5037" s="370">
        <v>42.82</v>
      </c>
    </row>
    <row r="5038" spans="1:4" s="326" customFormat="1" ht="15.6" customHeight="1" x14ac:dyDescent="0.25">
      <c r="A5038" s="368" t="s">
        <v>39522</v>
      </c>
      <c r="B5038" s="369" t="s">
        <v>39523</v>
      </c>
      <c r="C5038" s="346" t="s">
        <v>8</v>
      </c>
      <c r="D5038" s="370">
        <v>36.86</v>
      </c>
    </row>
    <row r="5039" spans="1:4" s="326" customFormat="1" ht="15.6" customHeight="1" x14ac:dyDescent="0.25">
      <c r="A5039" s="368" t="s">
        <v>39524</v>
      </c>
      <c r="B5039" s="369" t="s">
        <v>39525</v>
      </c>
      <c r="C5039" s="346" t="s">
        <v>8</v>
      </c>
      <c r="D5039" s="370">
        <v>28.87</v>
      </c>
    </row>
    <row r="5040" spans="1:4" s="326" customFormat="1" ht="15.6" customHeight="1" x14ac:dyDescent="0.25">
      <c r="A5040" s="368" t="s">
        <v>39526</v>
      </c>
      <c r="B5040" s="369" t="s">
        <v>39527</v>
      </c>
      <c r="C5040" s="346" t="s">
        <v>8</v>
      </c>
      <c r="D5040" s="370">
        <v>261.56</v>
      </c>
    </row>
    <row r="5041" spans="1:4" s="326" customFormat="1" ht="15.6" customHeight="1" x14ac:dyDescent="0.25">
      <c r="A5041" s="368" t="s">
        <v>39528</v>
      </c>
      <c r="B5041" s="369" t="s">
        <v>39529</v>
      </c>
      <c r="C5041" s="346" t="s">
        <v>8</v>
      </c>
      <c r="D5041" s="370">
        <v>380.37</v>
      </c>
    </row>
    <row r="5042" spans="1:4" s="326" customFormat="1" ht="15.6" customHeight="1" x14ac:dyDescent="0.25">
      <c r="A5042" s="368" t="s">
        <v>39530</v>
      </c>
      <c r="B5042" s="369" t="s">
        <v>39531</v>
      </c>
      <c r="C5042" s="346" t="s">
        <v>29847</v>
      </c>
      <c r="D5042" s="370">
        <v>28.62</v>
      </c>
    </row>
    <row r="5043" spans="1:4" s="326" customFormat="1" ht="15.6" customHeight="1" x14ac:dyDescent="0.25">
      <c r="A5043" s="368" t="s">
        <v>39532</v>
      </c>
      <c r="B5043" s="369" t="s">
        <v>39533</v>
      </c>
      <c r="C5043" s="346" t="s">
        <v>8</v>
      </c>
      <c r="D5043" s="370">
        <v>121.94</v>
      </c>
    </row>
    <row r="5044" spans="1:4" s="326" customFormat="1" ht="15.6" customHeight="1" x14ac:dyDescent="0.25">
      <c r="A5044" s="368" t="s">
        <v>39534</v>
      </c>
      <c r="B5044" s="369" t="s">
        <v>39535</v>
      </c>
      <c r="C5044" s="346" t="s">
        <v>8</v>
      </c>
      <c r="D5044" s="370">
        <v>164.56</v>
      </c>
    </row>
    <row r="5045" spans="1:4" s="326" customFormat="1" ht="15.6" customHeight="1" x14ac:dyDescent="0.25">
      <c r="A5045" s="368" t="s">
        <v>39536</v>
      </c>
      <c r="B5045" s="369" t="s">
        <v>39537</v>
      </c>
      <c r="C5045" s="346" t="s">
        <v>8</v>
      </c>
      <c r="D5045" s="370">
        <v>211.18</v>
      </c>
    </row>
    <row r="5046" spans="1:4" s="326" customFormat="1" ht="15.6" customHeight="1" x14ac:dyDescent="0.25">
      <c r="A5046" s="368" t="s">
        <v>39538</v>
      </c>
      <c r="B5046" s="369" t="s">
        <v>39539</v>
      </c>
      <c r="C5046" s="346" t="s">
        <v>8</v>
      </c>
      <c r="D5046" s="370">
        <v>29.19</v>
      </c>
    </row>
    <row r="5047" spans="1:4" s="326" customFormat="1" ht="15.6" customHeight="1" x14ac:dyDescent="0.25">
      <c r="A5047" s="368" t="s">
        <v>39540</v>
      </c>
      <c r="B5047" s="369" t="s">
        <v>39541</v>
      </c>
      <c r="C5047" s="346" t="s">
        <v>8</v>
      </c>
      <c r="D5047" s="370">
        <v>80.680000000000007</v>
      </c>
    </row>
    <row r="5048" spans="1:4" s="326" customFormat="1" ht="15.6" customHeight="1" x14ac:dyDescent="0.25">
      <c r="A5048" s="368" t="s">
        <v>39542</v>
      </c>
      <c r="B5048" s="369" t="s">
        <v>39543</v>
      </c>
      <c r="C5048" s="346" t="s">
        <v>8</v>
      </c>
      <c r="D5048" s="370">
        <v>20.81</v>
      </c>
    </row>
    <row r="5049" spans="1:4" s="326" customFormat="1" ht="15.6" customHeight="1" x14ac:dyDescent="0.25">
      <c r="A5049" s="368" t="s">
        <v>39544</v>
      </c>
      <c r="B5049" s="369" t="s">
        <v>39545</v>
      </c>
      <c r="C5049" s="346" t="s">
        <v>8</v>
      </c>
      <c r="D5049" s="370">
        <v>981.89</v>
      </c>
    </row>
    <row r="5050" spans="1:4" s="326" customFormat="1" ht="15.6" customHeight="1" x14ac:dyDescent="0.25">
      <c r="A5050" s="368" t="s">
        <v>39546</v>
      </c>
      <c r="B5050" s="369" t="s">
        <v>39547</v>
      </c>
      <c r="C5050" s="346" t="s">
        <v>8</v>
      </c>
      <c r="D5050" s="370">
        <v>52.74</v>
      </c>
    </row>
    <row r="5051" spans="1:4" s="326" customFormat="1" ht="15.6" customHeight="1" x14ac:dyDescent="0.25">
      <c r="A5051" s="368" t="s">
        <v>39548</v>
      </c>
      <c r="B5051" s="369" t="s">
        <v>39549</v>
      </c>
      <c r="C5051" s="346" t="s">
        <v>8</v>
      </c>
      <c r="D5051" s="370">
        <v>83.67</v>
      </c>
    </row>
    <row r="5052" spans="1:4" s="326" customFormat="1" ht="15.6" customHeight="1" x14ac:dyDescent="0.25">
      <c r="A5052" s="368" t="s">
        <v>39550</v>
      </c>
      <c r="B5052" s="369" t="s">
        <v>39551</v>
      </c>
      <c r="C5052" s="346" t="s">
        <v>8</v>
      </c>
      <c r="D5052" s="370">
        <v>44.85</v>
      </c>
    </row>
    <row r="5053" spans="1:4" s="326" customFormat="1" ht="15.6" customHeight="1" x14ac:dyDescent="0.25">
      <c r="A5053" s="368" t="s">
        <v>39552</v>
      </c>
      <c r="B5053" s="369" t="s">
        <v>39553</v>
      </c>
      <c r="C5053" s="346" t="s">
        <v>8</v>
      </c>
      <c r="D5053" s="370">
        <v>12579.53</v>
      </c>
    </row>
    <row r="5054" spans="1:4" s="326" customFormat="1" ht="15.6" customHeight="1" x14ac:dyDescent="0.25">
      <c r="A5054" s="368" t="s">
        <v>39554</v>
      </c>
      <c r="B5054" s="369" t="s">
        <v>39555</v>
      </c>
      <c r="C5054" s="346" t="s">
        <v>8</v>
      </c>
      <c r="D5054" s="370">
        <v>14912.41</v>
      </c>
    </row>
    <row r="5055" spans="1:4" s="326" customFormat="1" ht="15.6" customHeight="1" x14ac:dyDescent="0.25">
      <c r="A5055" s="368" t="s">
        <v>39556</v>
      </c>
      <c r="B5055" s="369" t="s">
        <v>39557</v>
      </c>
      <c r="C5055" s="346" t="s">
        <v>29847</v>
      </c>
      <c r="D5055" s="370">
        <v>161.86000000000001</v>
      </c>
    </row>
    <row r="5056" spans="1:4" s="326" customFormat="1" ht="15.6" customHeight="1" x14ac:dyDescent="0.25">
      <c r="A5056" s="368" t="s">
        <v>39558</v>
      </c>
      <c r="B5056" s="369" t="s">
        <v>39559</v>
      </c>
      <c r="C5056" s="346" t="s">
        <v>29847</v>
      </c>
      <c r="D5056" s="370">
        <v>113.65</v>
      </c>
    </row>
    <row r="5057" spans="1:4" s="326" customFormat="1" ht="15.6" customHeight="1" x14ac:dyDescent="0.25">
      <c r="A5057" s="368" t="s">
        <v>39560</v>
      </c>
      <c r="B5057" s="369" t="s">
        <v>39561</v>
      </c>
      <c r="C5057" s="346" t="s">
        <v>8</v>
      </c>
      <c r="D5057" s="370">
        <v>294.36</v>
      </c>
    </row>
    <row r="5058" spans="1:4" s="326" customFormat="1" ht="15.6" customHeight="1" x14ac:dyDescent="0.25">
      <c r="A5058" s="368" t="s">
        <v>39562</v>
      </c>
      <c r="B5058" s="369" t="s">
        <v>39563</v>
      </c>
      <c r="C5058" s="346" t="s">
        <v>29847</v>
      </c>
      <c r="D5058" s="370">
        <v>503.29</v>
      </c>
    </row>
    <row r="5059" spans="1:4" s="326" customFormat="1" ht="15.6" customHeight="1" x14ac:dyDescent="0.25">
      <c r="A5059" s="368" t="s">
        <v>39564</v>
      </c>
      <c r="B5059" s="369" t="s">
        <v>39565</v>
      </c>
      <c r="C5059" s="346" t="s">
        <v>8</v>
      </c>
      <c r="D5059" s="370">
        <v>284.81</v>
      </c>
    </row>
    <row r="5060" spans="1:4" s="326" customFormat="1" ht="15.6" customHeight="1" x14ac:dyDescent="0.25">
      <c r="A5060" s="368" t="s">
        <v>39566</v>
      </c>
      <c r="B5060" s="369" t="s">
        <v>39567</v>
      </c>
      <c r="C5060" s="346" t="s">
        <v>8</v>
      </c>
      <c r="D5060" s="370">
        <v>304.77</v>
      </c>
    </row>
    <row r="5061" spans="1:4" s="326" customFormat="1" ht="15.6" customHeight="1" x14ac:dyDescent="0.25">
      <c r="A5061" s="368" t="s">
        <v>39568</v>
      </c>
      <c r="B5061" s="369" t="s">
        <v>39569</v>
      </c>
      <c r="C5061" s="346" t="s">
        <v>8</v>
      </c>
      <c r="D5061" s="370">
        <v>2692.88</v>
      </c>
    </row>
    <row r="5062" spans="1:4" s="326" customFormat="1" ht="15.6" customHeight="1" x14ac:dyDescent="0.25">
      <c r="A5062" s="368" t="s">
        <v>39570</v>
      </c>
      <c r="B5062" s="369" t="s">
        <v>39571</v>
      </c>
      <c r="C5062" s="346" t="s">
        <v>8</v>
      </c>
      <c r="D5062" s="370">
        <v>263.24</v>
      </c>
    </row>
    <row r="5063" spans="1:4" s="326" customFormat="1" ht="15.6" customHeight="1" x14ac:dyDescent="0.25">
      <c r="A5063" s="368" t="s">
        <v>39572</v>
      </c>
      <c r="B5063" s="369" t="s">
        <v>39573</v>
      </c>
      <c r="C5063" s="346" t="s">
        <v>7</v>
      </c>
      <c r="D5063" s="370">
        <v>3058.01</v>
      </c>
    </row>
    <row r="5064" spans="1:4" s="326" customFormat="1" ht="15.6" customHeight="1" x14ac:dyDescent="0.25">
      <c r="A5064" s="368" t="s">
        <v>39574</v>
      </c>
      <c r="B5064" s="369" t="s">
        <v>39575</v>
      </c>
      <c r="C5064" s="346" t="s">
        <v>29847</v>
      </c>
      <c r="D5064" s="370">
        <v>3787.54</v>
      </c>
    </row>
    <row r="5065" spans="1:4" s="326" customFormat="1" ht="15.6" customHeight="1" x14ac:dyDescent="0.25">
      <c r="A5065" s="368" t="s">
        <v>39576</v>
      </c>
      <c r="B5065" s="369" t="s">
        <v>39577</v>
      </c>
      <c r="C5065" s="346" t="s">
        <v>7</v>
      </c>
      <c r="D5065" s="370">
        <v>2335.52</v>
      </c>
    </row>
    <row r="5066" spans="1:4" s="326" customFormat="1" ht="15.6" customHeight="1" x14ac:dyDescent="0.25">
      <c r="A5066" s="368" t="s">
        <v>39578</v>
      </c>
      <c r="B5066" s="369" t="s">
        <v>39579</v>
      </c>
      <c r="C5066" s="346" t="s">
        <v>7</v>
      </c>
      <c r="D5066" s="370">
        <v>2357.04</v>
      </c>
    </row>
    <row r="5067" spans="1:4" s="326" customFormat="1" ht="15.6" customHeight="1" x14ac:dyDescent="0.25">
      <c r="A5067" s="368" t="s">
        <v>39580</v>
      </c>
      <c r="B5067" s="369" t="s">
        <v>39581</v>
      </c>
      <c r="C5067" s="346" t="s">
        <v>7</v>
      </c>
      <c r="D5067" s="370">
        <v>2909.21</v>
      </c>
    </row>
    <row r="5068" spans="1:4" s="326" customFormat="1" ht="15.6" customHeight="1" x14ac:dyDescent="0.25">
      <c r="A5068" s="368" t="s">
        <v>39582</v>
      </c>
      <c r="B5068" s="369" t="s">
        <v>39583</v>
      </c>
      <c r="C5068" s="346" t="s">
        <v>7</v>
      </c>
      <c r="D5068" s="370">
        <v>4117.59</v>
      </c>
    </row>
    <row r="5069" spans="1:4" s="326" customFormat="1" ht="15.6" customHeight="1" x14ac:dyDescent="0.25">
      <c r="A5069" s="368" t="s">
        <v>39584</v>
      </c>
      <c r="B5069" s="369" t="s">
        <v>39585</v>
      </c>
      <c r="C5069" s="346" t="s">
        <v>7</v>
      </c>
      <c r="D5069" s="370">
        <v>3151.68</v>
      </c>
    </row>
    <row r="5070" spans="1:4" s="326" customFormat="1" ht="15.6" customHeight="1" x14ac:dyDescent="0.25">
      <c r="A5070" s="368" t="s">
        <v>39586</v>
      </c>
      <c r="B5070" s="369" t="s">
        <v>39587</v>
      </c>
      <c r="C5070" s="346" t="s">
        <v>7</v>
      </c>
      <c r="D5070" s="370">
        <v>4213.91</v>
      </c>
    </row>
    <row r="5071" spans="1:4" s="326" customFormat="1" ht="15.6" customHeight="1" x14ac:dyDescent="0.25">
      <c r="A5071" s="368" t="s">
        <v>39588</v>
      </c>
      <c r="B5071" s="369" t="s">
        <v>39589</v>
      </c>
      <c r="C5071" s="346" t="s">
        <v>7</v>
      </c>
      <c r="D5071" s="370">
        <v>3497.6</v>
      </c>
    </row>
    <row r="5072" spans="1:4" s="326" customFormat="1" ht="15.6" customHeight="1" x14ac:dyDescent="0.25">
      <c r="A5072" s="368" t="s">
        <v>39590</v>
      </c>
      <c r="B5072" s="369" t="s">
        <v>32317</v>
      </c>
      <c r="C5072" s="346" t="s">
        <v>14</v>
      </c>
      <c r="D5072" s="370">
        <v>308.39999999999998</v>
      </c>
    </row>
    <row r="5073" spans="1:4" s="326" customFormat="1" ht="15.6" customHeight="1" x14ac:dyDescent="0.25">
      <c r="A5073" s="368" t="s">
        <v>39591</v>
      </c>
      <c r="B5073" s="369" t="s">
        <v>39592</v>
      </c>
      <c r="C5073" s="346" t="s">
        <v>8</v>
      </c>
      <c r="D5073" s="370">
        <v>1004.95</v>
      </c>
    </row>
    <row r="5074" spans="1:4" s="326" customFormat="1" ht="15.6" customHeight="1" x14ac:dyDescent="0.25">
      <c r="A5074" s="368" t="s">
        <v>39593</v>
      </c>
      <c r="B5074" s="369" t="s">
        <v>39594</v>
      </c>
      <c r="C5074" s="346" t="s">
        <v>7</v>
      </c>
      <c r="D5074" s="370">
        <v>1800.34</v>
      </c>
    </row>
    <row r="5075" spans="1:4" s="326" customFormat="1" ht="15.6" customHeight="1" x14ac:dyDescent="0.25">
      <c r="A5075" s="368" t="s">
        <v>39595</v>
      </c>
      <c r="B5075" s="369" t="s">
        <v>39596</v>
      </c>
      <c r="C5075" s="346" t="s">
        <v>7</v>
      </c>
      <c r="D5075" s="370">
        <v>1930.97</v>
      </c>
    </row>
    <row r="5076" spans="1:4" s="326" customFormat="1" ht="15.6" customHeight="1" x14ac:dyDescent="0.25">
      <c r="A5076" s="368" t="s">
        <v>39597</v>
      </c>
      <c r="B5076" s="369" t="s">
        <v>39598</v>
      </c>
      <c r="C5076" s="346" t="s">
        <v>7</v>
      </c>
      <c r="D5076" s="370">
        <v>2357.9299999999998</v>
      </c>
    </row>
    <row r="5077" spans="1:4" s="326" customFormat="1" ht="15.6" customHeight="1" x14ac:dyDescent="0.25">
      <c r="A5077" s="368" t="s">
        <v>39599</v>
      </c>
      <c r="B5077" s="369" t="s">
        <v>39600</v>
      </c>
      <c r="C5077" s="346" t="s">
        <v>7</v>
      </c>
      <c r="D5077" s="370">
        <v>3552.7</v>
      </c>
    </row>
    <row r="5078" spans="1:4" s="326" customFormat="1" ht="15.6" customHeight="1" x14ac:dyDescent="0.25">
      <c r="A5078" s="368" t="s">
        <v>39601</v>
      </c>
      <c r="B5078" s="369" t="s">
        <v>39602</v>
      </c>
      <c r="C5078" s="346" t="s">
        <v>7</v>
      </c>
      <c r="D5078" s="370">
        <v>2841.51</v>
      </c>
    </row>
    <row r="5079" spans="1:4" s="326" customFormat="1" ht="15.6" customHeight="1" x14ac:dyDescent="0.25">
      <c r="A5079" s="368" t="s">
        <v>39603</v>
      </c>
      <c r="B5079" s="369" t="s">
        <v>39604</v>
      </c>
      <c r="C5079" s="346" t="s">
        <v>7</v>
      </c>
      <c r="D5079" s="370">
        <v>3596.38</v>
      </c>
    </row>
    <row r="5080" spans="1:4" s="326" customFormat="1" ht="15.6" customHeight="1" x14ac:dyDescent="0.25">
      <c r="A5080" s="368" t="s">
        <v>39605</v>
      </c>
      <c r="B5080" s="369" t="s">
        <v>39606</v>
      </c>
      <c r="C5080" s="346" t="s">
        <v>7</v>
      </c>
      <c r="D5080" s="370">
        <v>2925.02</v>
      </c>
    </row>
    <row r="5081" spans="1:4" s="326" customFormat="1" ht="15.6" customHeight="1" x14ac:dyDescent="0.25">
      <c r="A5081" s="368" t="s">
        <v>39607</v>
      </c>
      <c r="B5081" s="369" t="s">
        <v>39608</v>
      </c>
      <c r="C5081" s="346" t="s">
        <v>8</v>
      </c>
      <c r="D5081" s="370">
        <v>405</v>
      </c>
    </row>
    <row r="5082" spans="1:4" s="326" customFormat="1" ht="15.6" customHeight="1" x14ac:dyDescent="0.25">
      <c r="A5082" s="368" t="s">
        <v>39609</v>
      </c>
      <c r="B5082" s="369" t="s">
        <v>39610</v>
      </c>
      <c r="C5082" s="346" t="s">
        <v>7</v>
      </c>
      <c r="D5082" s="370">
        <v>1651.05</v>
      </c>
    </row>
    <row r="5083" spans="1:4" s="326" customFormat="1" ht="15.6" customHeight="1" x14ac:dyDescent="0.25">
      <c r="A5083" s="368" t="s">
        <v>39611</v>
      </c>
      <c r="B5083" s="369" t="s">
        <v>39612</v>
      </c>
      <c r="C5083" s="346" t="s">
        <v>7</v>
      </c>
      <c r="D5083" s="370">
        <v>2679.11</v>
      </c>
    </row>
    <row r="5084" spans="1:4" s="326" customFormat="1" ht="15.6" customHeight="1" x14ac:dyDescent="0.25">
      <c r="A5084" s="368" t="s">
        <v>39613</v>
      </c>
      <c r="B5084" s="369" t="s">
        <v>39614</v>
      </c>
      <c r="C5084" s="346" t="s">
        <v>7</v>
      </c>
      <c r="D5084" s="370">
        <v>2194.92</v>
      </c>
    </row>
    <row r="5085" spans="1:4" s="326" customFormat="1" ht="15.6" customHeight="1" x14ac:dyDescent="0.25">
      <c r="A5085" s="368" t="s">
        <v>39615</v>
      </c>
      <c r="B5085" s="369" t="s">
        <v>32595</v>
      </c>
      <c r="C5085" s="346" t="s">
        <v>29847</v>
      </c>
      <c r="D5085" s="370">
        <v>4143.6099999999997</v>
      </c>
    </row>
    <row r="5086" spans="1:4" s="326" customFormat="1" ht="15.6" customHeight="1" x14ac:dyDescent="0.25">
      <c r="A5086" s="368" t="s">
        <v>39616</v>
      </c>
      <c r="B5086" s="369" t="s">
        <v>39617</v>
      </c>
      <c r="C5086" s="346" t="s">
        <v>7</v>
      </c>
      <c r="D5086" s="370">
        <v>2560.75</v>
      </c>
    </row>
    <row r="5087" spans="1:4" s="326" customFormat="1" ht="15.6" customHeight="1" x14ac:dyDescent="0.25">
      <c r="A5087" s="368" t="s">
        <v>39618</v>
      </c>
      <c r="B5087" s="369" t="s">
        <v>39619</v>
      </c>
      <c r="C5087" s="346" t="s">
        <v>7</v>
      </c>
      <c r="D5087" s="370">
        <v>4343.07</v>
      </c>
    </row>
    <row r="5088" spans="1:4" s="326" customFormat="1" ht="15.6" customHeight="1" x14ac:dyDescent="0.25">
      <c r="A5088" s="368" t="s">
        <v>39620</v>
      </c>
      <c r="B5088" s="369" t="s">
        <v>39621</v>
      </c>
      <c r="C5088" s="346" t="s">
        <v>7</v>
      </c>
      <c r="D5088" s="370">
        <v>3365.75</v>
      </c>
    </row>
    <row r="5089" spans="1:4" s="326" customFormat="1" ht="15.6" customHeight="1" x14ac:dyDescent="0.25">
      <c r="A5089" s="368" t="s">
        <v>39622</v>
      </c>
      <c r="B5089" s="369" t="s">
        <v>39623</v>
      </c>
      <c r="C5089" s="346" t="s">
        <v>7</v>
      </c>
      <c r="D5089" s="370">
        <v>4044.01</v>
      </c>
    </row>
    <row r="5090" spans="1:4" s="326" customFormat="1" ht="15.6" customHeight="1" x14ac:dyDescent="0.25">
      <c r="A5090" s="368" t="s">
        <v>39624</v>
      </c>
      <c r="B5090" s="369" t="s">
        <v>39625</v>
      </c>
      <c r="C5090" s="346" t="s">
        <v>8</v>
      </c>
      <c r="D5090" s="370">
        <v>148.71</v>
      </c>
    </row>
    <row r="5091" spans="1:4" s="326" customFormat="1" ht="15.6" customHeight="1" x14ac:dyDescent="0.25">
      <c r="A5091" s="368" t="s">
        <v>39626</v>
      </c>
      <c r="B5091" s="369" t="s">
        <v>39627</v>
      </c>
      <c r="C5091" s="346" t="s">
        <v>16</v>
      </c>
      <c r="D5091" s="370">
        <v>235.74</v>
      </c>
    </row>
    <row r="5092" spans="1:4" s="326" customFormat="1" ht="15.6" customHeight="1" x14ac:dyDescent="0.25">
      <c r="A5092" s="368" t="s">
        <v>39628</v>
      </c>
      <c r="B5092" s="369" t="s">
        <v>39629</v>
      </c>
      <c r="C5092" s="346" t="s">
        <v>16</v>
      </c>
      <c r="D5092" s="370">
        <v>68.95</v>
      </c>
    </row>
    <row r="5093" spans="1:4" s="326" customFormat="1" ht="15.6" customHeight="1" x14ac:dyDescent="0.25">
      <c r="A5093" s="368" t="s">
        <v>39630</v>
      </c>
      <c r="B5093" s="369" t="s">
        <v>39631</v>
      </c>
      <c r="C5093" s="346" t="s">
        <v>16</v>
      </c>
      <c r="D5093" s="370">
        <v>63.01</v>
      </c>
    </row>
    <row r="5094" spans="1:4" s="326" customFormat="1" ht="15.6" customHeight="1" x14ac:dyDescent="0.25">
      <c r="A5094" s="368" t="s">
        <v>39632</v>
      </c>
      <c r="B5094" s="369" t="s">
        <v>39633</v>
      </c>
      <c r="C5094" s="346" t="s">
        <v>7</v>
      </c>
      <c r="D5094" s="370">
        <v>157.11000000000001</v>
      </c>
    </row>
    <row r="5095" spans="1:4" s="326" customFormat="1" ht="15.6" customHeight="1" x14ac:dyDescent="0.25">
      <c r="A5095" s="368" t="s">
        <v>39634</v>
      </c>
      <c r="B5095" s="369" t="s">
        <v>39635</v>
      </c>
      <c r="C5095" s="346" t="s">
        <v>8</v>
      </c>
      <c r="D5095" s="370">
        <v>1040.75</v>
      </c>
    </row>
    <row r="5096" spans="1:4" s="326" customFormat="1" ht="15.6" customHeight="1" x14ac:dyDescent="0.25">
      <c r="A5096" s="368" t="s">
        <v>39636</v>
      </c>
      <c r="B5096" s="369" t="s">
        <v>39637</v>
      </c>
      <c r="C5096" s="346" t="s">
        <v>7</v>
      </c>
      <c r="D5096" s="370">
        <v>74.099999999999994</v>
      </c>
    </row>
    <row r="5097" spans="1:4" s="326" customFormat="1" ht="15.6" customHeight="1" x14ac:dyDescent="0.25">
      <c r="A5097" s="368" t="s">
        <v>39638</v>
      </c>
      <c r="B5097" s="369" t="s">
        <v>39639</v>
      </c>
      <c r="C5097" s="346" t="s">
        <v>8</v>
      </c>
      <c r="D5097" s="370">
        <v>91.54</v>
      </c>
    </row>
    <row r="5098" spans="1:4" s="326" customFormat="1" ht="15.6" customHeight="1" x14ac:dyDescent="0.25">
      <c r="A5098" s="368" t="s">
        <v>39640</v>
      </c>
      <c r="B5098" s="369" t="s">
        <v>39641</v>
      </c>
      <c r="C5098" s="346" t="s">
        <v>8</v>
      </c>
      <c r="D5098" s="370">
        <v>34.31</v>
      </c>
    </row>
    <row r="5099" spans="1:4" s="326" customFormat="1" ht="15.6" customHeight="1" x14ac:dyDescent="0.25">
      <c r="A5099" s="368" t="s">
        <v>39642</v>
      </c>
      <c r="B5099" s="369" t="s">
        <v>39643</v>
      </c>
      <c r="C5099" s="346" t="s">
        <v>8</v>
      </c>
      <c r="D5099" s="370">
        <v>36.479999999999997</v>
      </c>
    </row>
    <row r="5100" spans="1:4" s="326" customFormat="1" ht="15.6" customHeight="1" x14ac:dyDescent="0.25">
      <c r="A5100" s="368" t="s">
        <v>39644</v>
      </c>
      <c r="B5100" s="369" t="s">
        <v>39645</v>
      </c>
      <c r="C5100" s="346" t="s">
        <v>8</v>
      </c>
      <c r="D5100" s="370">
        <v>56.33</v>
      </c>
    </row>
    <row r="5101" spans="1:4" s="326" customFormat="1" ht="15.6" customHeight="1" x14ac:dyDescent="0.25">
      <c r="A5101" s="368" t="s">
        <v>39646</v>
      </c>
      <c r="B5101" s="369" t="s">
        <v>39647</v>
      </c>
      <c r="C5101" s="346" t="s">
        <v>8</v>
      </c>
      <c r="D5101" s="370">
        <v>56.33</v>
      </c>
    </row>
    <row r="5102" spans="1:4" s="326" customFormat="1" ht="15.6" customHeight="1" x14ac:dyDescent="0.25">
      <c r="A5102" s="368" t="s">
        <v>39648</v>
      </c>
      <c r="B5102" s="369" t="s">
        <v>39649</v>
      </c>
      <c r="C5102" s="346" t="s">
        <v>8</v>
      </c>
      <c r="D5102" s="370">
        <v>3.13</v>
      </c>
    </row>
    <row r="5103" spans="1:4" s="326" customFormat="1" ht="15.6" customHeight="1" x14ac:dyDescent="0.25">
      <c r="A5103" s="368" t="s">
        <v>39650</v>
      </c>
      <c r="B5103" s="369" t="s">
        <v>39651</v>
      </c>
      <c r="C5103" s="346" t="s">
        <v>8</v>
      </c>
      <c r="D5103" s="370">
        <v>3.17</v>
      </c>
    </row>
    <row r="5104" spans="1:4" s="326" customFormat="1" ht="15.6" customHeight="1" x14ac:dyDescent="0.25">
      <c r="A5104" s="368" t="s">
        <v>39652</v>
      </c>
      <c r="B5104" s="369" t="s">
        <v>39653</v>
      </c>
      <c r="C5104" s="346" t="s">
        <v>8</v>
      </c>
      <c r="D5104" s="370">
        <v>1.94</v>
      </c>
    </row>
    <row r="5105" spans="1:4" s="326" customFormat="1" ht="15.6" customHeight="1" x14ac:dyDescent="0.25">
      <c r="A5105" s="368" t="s">
        <v>39654</v>
      </c>
      <c r="B5105" s="369" t="s">
        <v>39655</v>
      </c>
      <c r="C5105" s="346" t="s">
        <v>5</v>
      </c>
      <c r="D5105" s="370">
        <v>145.19</v>
      </c>
    </row>
    <row r="5106" spans="1:4" s="326" customFormat="1" ht="15.6" customHeight="1" x14ac:dyDescent="0.25">
      <c r="A5106" s="368" t="s">
        <v>39656</v>
      </c>
      <c r="B5106" s="369" t="s">
        <v>39657</v>
      </c>
      <c r="C5106" s="346" t="s">
        <v>5</v>
      </c>
      <c r="D5106" s="370">
        <v>73.05</v>
      </c>
    </row>
    <row r="5107" spans="1:4" s="326" customFormat="1" ht="15.6" customHeight="1" x14ac:dyDescent="0.25">
      <c r="A5107" s="368" t="s">
        <v>39658</v>
      </c>
      <c r="B5107" s="369" t="s">
        <v>39659</v>
      </c>
      <c r="C5107" s="346" t="s">
        <v>5</v>
      </c>
      <c r="D5107" s="370">
        <v>15.24</v>
      </c>
    </row>
    <row r="5108" spans="1:4" s="326" customFormat="1" ht="15.6" customHeight="1" x14ac:dyDescent="0.25">
      <c r="A5108" s="368" t="s">
        <v>39660</v>
      </c>
      <c r="B5108" s="369" t="s">
        <v>39661</v>
      </c>
      <c r="C5108" s="346" t="s">
        <v>5</v>
      </c>
      <c r="D5108" s="370">
        <v>30.37</v>
      </c>
    </row>
    <row r="5109" spans="1:4" s="326" customFormat="1" ht="15.6" customHeight="1" x14ac:dyDescent="0.25">
      <c r="A5109" s="368" t="s">
        <v>39662</v>
      </c>
      <c r="B5109" s="369" t="s">
        <v>39663</v>
      </c>
      <c r="C5109" s="346" t="s">
        <v>5</v>
      </c>
      <c r="D5109" s="370">
        <v>72</v>
      </c>
    </row>
    <row r="5110" spans="1:4" s="326" customFormat="1" ht="15.6" customHeight="1" x14ac:dyDescent="0.25">
      <c r="A5110" s="368" t="s">
        <v>39664</v>
      </c>
      <c r="B5110" s="369" t="s">
        <v>39665</v>
      </c>
      <c r="C5110" s="346" t="s">
        <v>5</v>
      </c>
      <c r="D5110" s="370">
        <v>38.74</v>
      </c>
    </row>
    <row r="5111" spans="1:4" s="326" customFormat="1" ht="15.6" customHeight="1" x14ac:dyDescent="0.25">
      <c r="A5111" s="368" t="s">
        <v>39666</v>
      </c>
      <c r="B5111" s="369" t="s">
        <v>39667</v>
      </c>
      <c r="C5111" s="346" t="s">
        <v>5</v>
      </c>
      <c r="D5111" s="370">
        <v>87.6</v>
      </c>
    </row>
    <row r="5112" spans="1:4" s="326" customFormat="1" ht="15.6" customHeight="1" x14ac:dyDescent="0.25">
      <c r="A5112" s="368" t="s">
        <v>39668</v>
      </c>
      <c r="B5112" s="369" t="s">
        <v>39669</v>
      </c>
      <c r="C5112" s="346" t="s">
        <v>5</v>
      </c>
      <c r="D5112" s="370">
        <v>86.37</v>
      </c>
    </row>
    <row r="5113" spans="1:4" s="326" customFormat="1" ht="15.6" customHeight="1" x14ac:dyDescent="0.25">
      <c r="A5113" s="368" t="s">
        <v>39670</v>
      </c>
      <c r="B5113" s="369" t="s">
        <v>39671</v>
      </c>
      <c r="C5113" s="346" t="s">
        <v>5</v>
      </c>
      <c r="D5113" s="370">
        <v>37.14</v>
      </c>
    </row>
    <row r="5114" spans="1:4" s="326" customFormat="1" ht="15.6" customHeight="1" x14ac:dyDescent="0.25">
      <c r="A5114" s="368" t="s">
        <v>39672</v>
      </c>
      <c r="B5114" s="369" t="s">
        <v>39673</v>
      </c>
      <c r="C5114" s="346" t="s">
        <v>5</v>
      </c>
      <c r="D5114" s="370">
        <v>121.94</v>
      </c>
    </row>
    <row r="5115" spans="1:4" s="326" customFormat="1" ht="15.6" customHeight="1" x14ac:dyDescent="0.25">
      <c r="A5115" s="368" t="s">
        <v>39674</v>
      </c>
      <c r="B5115" s="369" t="s">
        <v>39675</v>
      </c>
      <c r="C5115" s="346" t="s">
        <v>16</v>
      </c>
      <c r="D5115" s="370">
        <v>6.98</v>
      </c>
    </row>
    <row r="5116" spans="1:4" s="326" customFormat="1" ht="15.6" customHeight="1" x14ac:dyDescent="0.25">
      <c r="A5116" s="368" t="s">
        <v>39676</v>
      </c>
      <c r="B5116" s="369" t="s">
        <v>39677</v>
      </c>
      <c r="C5116" s="346" t="s">
        <v>5</v>
      </c>
      <c r="D5116" s="370">
        <v>17.03</v>
      </c>
    </row>
    <row r="5117" spans="1:4" s="326" customFormat="1" ht="15.6" customHeight="1" x14ac:dyDescent="0.25">
      <c r="A5117" s="368" t="s">
        <v>39678</v>
      </c>
      <c r="B5117" s="369" t="s">
        <v>39679</v>
      </c>
      <c r="C5117" s="346" t="s">
        <v>5</v>
      </c>
      <c r="D5117" s="370">
        <v>66.040000000000006</v>
      </c>
    </row>
    <row r="5118" spans="1:4" s="326" customFormat="1" ht="15.6" customHeight="1" x14ac:dyDescent="0.25">
      <c r="A5118" s="368" t="s">
        <v>39680</v>
      </c>
      <c r="B5118" s="369" t="s">
        <v>39681</v>
      </c>
      <c r="C5118" s="346" t="s">
        <v>16</v>
      </c>
      <c r="D5118" s="370">
        <v>54.37</v>
      </c>
    </row>
    <row r="5119" spans="1:4" s="326" customFormat="1" ht="15.6" customHeight="1" x14ac:dyDescent="0.25">
      <c r="A5119" s="368" t="s">
        <v>39682</v>
      </c>
      <c r="B5119" s="369" t="s">
        <v>39683</v>
      </c>
      <c r="C5119" s="346" t="s">
        <v>5</v>
      </c>
      <c r="D5119" s="370">
        <v>11.01</v>
      </c>
    </row>
    <row r="5120" spans="1:4" s="326" customFormat="1" ht="15.6" customHeight="1" x14ac:dyDescent="0.25">
      <c r="A5120" s="368" t="s">
        <v>39684</v>
      </c>
      <c r="B5120" s="369" t="s">
        <v>39685</v>
      </c>
      <c r="C5120" s="346" t="s">
        <v>5</v>
      </c>
      <c r="D5120" s="370">
        <v>25.58</v>
      </c>
    </row>
    <row r="5121" spans="1:4" s="326" customFormat="1" ht="15.6" customHeight="1" x14ac:dyDescent="0.25">
      <c r="A5121" s="368" t="s">
        <v>39686</v>
      </c>
      <c r="B5121" s="369" t="s">
        <v>39687</v>
      </c>
      <c r="C5121" s="346" t="s">
        <v>5</v>
      </c>
      <c r="D5121" s="370">
        <v>16.63</v>
      </c>
    </row>
    <row r="5122" spans="1:4" s="326" customFormat="1" ht="15.6" customHeight="1" x14ac:dyDescent="0.25">
      <c r="A5122" s="368" t="s">
        <v>39688</v>
      </c>
      <c r="B5122" s="369" t="s">
        <v>39689</v>
      </c>
      <c r="C5122" s="346" t="s">
        <v>5</v>
      </c>
      <c r="D5122" s="370">
        <v>12.99</v>
      </c>
    </row>
    <row r="5123" spans="1:4" s="326" customFormat="1" ht="15.6" customHeight="1" x14ac:dyDescent="0.25">
      <c r="A5123" s="368" t="s">
        <v>39690</v>
      </c>
      <c r="B5123" s="369" t="s">
        <v>39691</v>
      </c>
      <c r="C5123" s="346" t="s">
        <v>5</v>
      </c>
      <c r="D5123" s="370">
        <v>26.8</v>
      </c>
    </row>
    <row r="5124" spans="1:4" s="326" customFormat="1" ht="15.6" customHeight="1" x14ac:dyDescent="0.25">
      <c r="A5124" s="368" t="s">
        <v>39692</v>
      </c>
      <c r="B5124" s="369" t="s">
        <v>39693</v>
      </c>
      <c r="C5124" s="346" t="s">
        <v>5</v>
      </c>
      <c r="D5124" s="370">
        <v>57.12</v>
      </c>
    </row>
    <row r="5125" spans="1:4" s="326" customFormat="1" ht="15.6" customHeight="1" x14ac:dyDescent="0.25">
      <c r="A5125" s="368" t="s">
        <v>39694</v>
      </c>
      <c r="B5125" s="369" t="s">
        <v>39695</v>
      </c>
      <c r="C5125" s="346" t="s">
        <v>5</v>
      </c>
      <c r="D5125" s="370">
        <v>30.64</v>
      </c>
    </row>
    <row r="5126" spans="1:4" s="326" customFormat="1" ht="15.6" customHeight="1" x14ac:dyDescent="0.25">
      <c r="A5126" s="368" t="s">
        <v>39696</v>
      </c>
      <c r="B5126" s="369" t="s">
        <v>39697</v>
      </c>
      <c r="C5126" s="346" t="s">
        <v>5</v>
      </c>
      <c r="D5126" s="370">
        <v>116.48</v>
      </c>
    </row>
    <row r="5127" spans="1:4" s="326" customFormat="1" ht="15.6" customHeight="1" x14ac:dyDescent="0.25">
      <c r="A5127" s="368" t="s">
        <v>39698</v>
      </c>
      <c r="B5127" s="369" t="s">
        <v>39699</v>
      </c>
      <c r="C5127" s="346" t="s">
        <v>5</v>
      </c>
      <c r="D5127" s="370">
        <v>98.92</v>
      </c>
    </row>
    <row r="5128" spans="1:4" s="326" customFormat="1" ht="15.6" customHeight="1" x14ac:dyDescent="0.25">
      <c r="A5128" s="368" t="s">
        <v>39700</v>
      </c>
      <c r="B5128" s="369" t="s">
        <v>39701</v>
      </c>
      <c r="C5128" s="346" t="s">
        <v>16</v>
      </c>
      <c r="D5128" s="370">
        <v>10.210000000000001</v>
      </c>
    </row>
    <row r="5129" spans="1:4" s="326" customFormat="1" ht="15.6" customHeight="1" x14ac:dyDescent="0.25">
      <c r="A5129" s="368" t="s">
        <v>39702</v>
      </c>
      <c r="B5129" s="369" t="s">
        <v>39703</v>
      </c>
      <c r="C5129" s="346" t="s">
        <v>7</v>
      </c>
      <c r="D5129" s="370">
        <v>245.5</v>
      </c>
    </row>
    <row r="5130" spans="1:4" s="326" customFormat="1" ht="15.6" customHeight="1" x14ac:dyDescent="0.25">
      <c r="A5130" s="368" t="s">
        <v>39704</v>
      </c>
      <c r="B5130" s="369" t="s">
        <v>39705</v>
      </c>
      <c r="C5130" s="346" t="s">
        <v>7</v>
      </c>
      <c r="D5130" s="370">
        <v>486.79</v>
      </c>
    </row>
    <row r="5131" spans="1:4" s="326" customFormat="1" ht="15.6" customHeight="1" x14ac:dyDescent="0.25">
      <c r="A5131" s="368" t="s">
        <v>39706</v>
      </c>
      <c r="B5131" s="369" t="s">
        <v>39707</v>
      </c>
      <c r="C5131" s="346" t="s">
        <v>5</v>
      </c>
      <c r="D5131" s="370">
        <v>136.19999999999999</v>
      </c>
    </row>
    <row r="5132" spans="1:4" s="326" customFormat="1" ht="15.6" customHeight="1" x14ac:dyDescent="0.25">
      <c r="A5132" s="368" t="s">
        <v>39708</v>
      </c>
      <c r="B5132" s="369" t="s">
        <v>39709</v>
      </c>
      <c r="C5132" s="346" t="s">
        <v>5</v>
      </c>
      <c r="D5132" s="370">
        <v>38.299999999999997</v>
      </c>
    </row>
    <row r="5133" spans="1:4" s="326" customFormat="1" ht="15.6" customHeight="1" x14ac:dyDescent="0.25">
      <c r="A5133" s="368" t="s">
        <v>39710</v>
      </c>
      <c r="B5133" s="369" t="s">
        <v>39711</v>
      </c>
      <c r="C5133" s="346" t="s">
        <v>5</v>
      </c>
      <c r="D5133" s="370">
        <v>19.05</v>
      </c>
    </row>
    <row r="5134" spans="1:4" s="326" customFormat="1" ht="15.6" customHeight="1" x14ac:dyDescent="0.25">
      <c r="A5134" s="368" t="s">
        <v>39712</v>
      </c>
      <c r="B5134" s="369" t="s">
        <v>39713</v>
      </c>
      <c r="C5134" s="346" t="s">
        <v>5</v>
      </c>
      <c r="D5134" s="370">
        <v>47.61</v>
      </c>
    </row>
    <row r="5135" spans="1:4" s="326" customFormat="1" ht="15.6" customHeight="1" x14ac:dyDescent="0.25">
      <c r="A5135" s="368" t="s">
        <v>39714</v>
      </c>
      <c r="B5135" s="369" t="s">
        <v>39715</v>
      </c>
      <c r="C5135" s="346" t="s">
        <v>5</v>
      </c>
      <c r="D5135" s="370">
        <v>29.83</v>
      </c>
    </row>
    <row r="5136" spans="1:4" s="326" customFormat="1" ht="15.6" customHeight="1" x14ac:dyDescent="0.25">
      <c r="A5136" s="368" t="s">
        <v>39716</v>
      </c>
      <c r="B5136" s="369" t="s">
        <v>39717</v>
      </c>
      <c r="C5136" s="346" t="s">
        <v>5</v>
      </c>
      <c r="D5136" s="370">
        <v>42.99</v>
      </c>
    </row>
    <row r="5137" spans="1:4" s="326" customFormat="1" ht="15.6" customHeight="1" x14ac:dyDescent="0.25">
      <c r="A5137" s="368" t="s">
        <v>39718</v>
      </c>
      <c r="B5137" s="369" t="s">
        <v>39719</v>
      </c>
      <c r="C5137" s="346" t="s">
        <v>5</v>
      </c>
      <c r="D5137" s="370">
        <v>5.97</v>
      </c>
    </row>
    <row r="5138" spans="1:4" s="326" customFormat="1" ht="15.6" customHeight="1" x14ac:dyDescent="0.25">
      <c r="A5138" s="368" t="s">
        <v>39720</v>
      </c>
      <c r="B5138" s="369" t="s">
        <v>39721</v>
      </c>
      <c r="C5138" s="346" t="s">
        <v>5</v>
      </c>
      <c r="D5138" s="370">
        <v>46.42</v>
      </c>
    </row>
    <row r="5139" spans="1:4" s="326" customFormat="1" ht="15.6" customHeight="1" x14ac:dyDescent="0.25">
      <c r="A5139" s="368" t="s">
        <v>39722</v>
      </c>
      <c r="B5139" s="369" t="s">
        <v>39723</v>
      </c>
      <c r="C5139" s="346" t="s">
        <v>5</v>
      </c>
      <c r="D5139" s="370">
        <v>40.479999999999997</v>
      </c>
    </row>
    <row r="5140" spans="1:4" s="326" customFormat="1" ht="15.6" customHeight="1" x14ac:dyDescent="0.25">
      <c r="A5140" s="368" t="s">
        <v>39724</v>
      </c>
      <c r="B5140" s="369" t="s">
        <v>39725</v>
      </c>
      <c r="C5140" s="346" t="s">
        <v>16</v>
      </c>
      <c r="D5140" s="370">
        <v>48.41</v>
      </c>
    </row>
    <row r="5141" spans="1:4" s="326" customFormat="1" ht="15.6" customHeight="1" x14ac:dyDescent="0.25">
      <c r="A5141" s="368" t="s">
        <v>39726</v>
      </c>
      <c r="B5141" s="369" t="s">
        <v>39727</v>
      </c>
      <c r="C5141" s="346" t="s">
        <v>5</v>
      </c>
      <c r="D5141" s="370">
        <v>34.380000000000003</v>
      </c>
    </row>
    <row r="5142" spans="1:4" s="326" customFormat="1" ht="15.6" customHeight="1" x14ac:dyDescent="0.25">
      <c r="A5142" s="368" t="s">
        <v>39728</v>
      </c>
      <c r="B5142" s="369" t="s">
        <v>39729</v>
      </c>
      <c r="C5142" s="346" t="s">
        <v>5</v>
      </c>
      <c r="D5142" s="370">
        <v>28.17</v>
      </c>
    </row>
    <row r="5143" spans="1:4" s="326" customFormat="1" ht="15.6" customHeight="1" x14ac:dyDescent="0.25">
      <c r="A5143" s="368" t="s">
        <v>39730</v>
      </c>
      <c r="B5143" s="369" t="s">
        <v>39731</v>
      </c>
      <c r="C5143" s="346" t="s">
        <v>5</v>
      </c>
      <c r="D5143" s="370">
        <v>63.53</v>
      </c>
    </row>
    <row r="5144" spans="1:4" s="326" customFormat="1" ht="15.6" customHeight="1" x14ac:dyDescent="0.25">
      <c r="A5144" s="368" t="s">
        <v>39732</v>
      </c>
      <c r="B5144" s="369" t="s">
        <v>39733</v>
      </c>
      <c r="C5144" s="346" t="s">
        <v>5</v>
      </c>
      <c r="D5144" s="370">
        <v>20.68</v>
      </c>
    </row>
    <row r="5145" spans="1:4" s="326" customFormat="1" ht="15.6" customHeight="1" x14ac:dyDescent="0.25">
      <c r="A5145" s="368" t="s">
        <v>39734</v>
      </c>
      <c r="B5145" s="369" t="s">
        <v>39735</v>
      </c>
      <c r="C5145" s="346" t="s">
        <v>5</v>
      </c>
      <c r="D5145" s="370">
        <v>23.19</v>
      </c>
    </row>
    <row r="5146" spans="1:4" s="326" customFormat="1" ht="15.6" customHeight="1" x14ac:dyDescent="0.25">
      <c r="A5146" s="368" t="s">
        <v>39736</v>
      </c>
      <c r="B5146" s="369" t="s">
        <v>39737</v>
      </c>
      <c r="C5146" s="346" t="s">
        <v>5</v>
      </c>
      <c r="D5146" s="370">
        <v>17.23</v>
      </c>
    </row>
    <row r="5147" spans="1:4" s="326" customFormat="1" ht="15.6" customHeight="1" x14ac:dyDescent="0.25">
      <c r="A5147" s="368" t="s">
        <v>39738</v>
      </c>
      <c r="B5147" s="369" t="s">
        <v>39739</v>
      </c>
      <c r="C5147" s="346" t="s">
        <v>5</v>
      </c>
      <c r="D5147" s="370">
        <v>43.67</v>
      </c>
    </row>
    <row r="5148" spans="1:4" s="326" customFormat="1" ht="15.6" customHeight="1" x14ac:dyDescent="0.25">
      <c r="A5148" s="368" t="s">
        <v>39740</v>
      </c>
      <c r="B5148" s="369" t="s">
        <v>39741</v>
      </c>
      <c r="C5148" s="346" t="s">
        <v>7</v>
      </c>
      <c r="D5148" s="370">
        <v>296.24</v>
      </c>
    </row>
    <row r="5149" spans="1:4" s="326" customFormat="1" ht="15.6" customHeight="1" x14ac:dyDescent="0.25">
      <c r="A5149" s="368" t="s">
        <v>39742</v>
      </c>
      <c r="B5149" s="369" t="s">
        <v>39743</v>
      </c>
      <c r="C5149" s="346" t="s">
        <v>7</v>
      </c>
      <c r="D5149" s="370">
        <v>261.56</v>
      </c>
    </row>
    <row r="5150" spans="1:4" s="326" customFormat="1" ht="15.6" customHeight="1" x14ac:dyDescent="0.25">
      <c r="A5150" s="368" t="s">
        <v>39744</v>
      </c>
      <c r="B5150" s="369" t="s">
        <v>39745</v>
      </c>
      <c r="C5150" s="346" t="s">
        <v>7</v>
      </c>
      <c r="D5150" s="370">
        <v>46.04</v>
      </c>
    </row>
    <row r="5151" spans="1:4" s="326" customFormat="1" ht="15.6" customHeight="1" x14ac:dyDescent="0.25">
      <c r="A5151" s="368" t="s">
        <v>39746</v>
      </c>
      <c r="B5151" s="369" t="s">
        <v>39747</v>
      </c>
      <c r="C5151" s="346" t="s">
        <v>14</v>
      </c>
      <c r="D5151" s="370">
        <v>48.53</v>
      </c>
    </row>
    <row r="5152" spans="1:4" s="326" customFormat="1" ht="15.6" customHeight="1" x14ac:dyDescent="0.25">
      <c r="A5152" s="368" t="s">
        <v>39748</v>
      </c>
      <c r="B5152" s="369" t="s">
        <v>39749</v>
      </c>
      <c r="C5152" s="346" t="s">
        <v>14</v>
      </c>
      <c r="D5152" s="370">
        <v>41.24</v>
      </c>
    </row>
    <row r="5153" spans="1:4" s="326" customFormat="1" ht="15.6" customHeight="1" x14ac:dyDescent="0.25">
      <c r="A5153" s="368" t="s">
        <v>39750</v>
      </c>
      <c r="B5153" s="369" t="s">
        <v>39751</v>
      </c>
      <c r="C5153" s="346" t="s">
        <v>14</v>
      </c>
      <c r="D5153" s="370">
        <v>41.94</v>
      </c>
    </row>
    <row r="5154" spans="1:4" s="326" customFormat="1" ht="15.6" customHeight="1" x14ac:dyDescent="0.25">
      <c r="A5154" s="368" t="s">
        <v>39752</v>
      </c>
      <c r="B5154" s="369" t="s">
        <v>39753</v>
      </c>
      <c r="C5154" s="346" t="s">
        <v>7</v>
      </c>
      <c r="D5154" s="370">
        <v>82.01</v>
      </c>
    </row>
    <row r="5155" spans="1:4" s="326" customFormat="1" ht="15.6" customHeight="1" x14ac:dyDescent="0.25">
      <c r="A5155" s="368" t="s">
        <v>39754</v>
      </c>
      <c r="B5155" s="369" t="s">
        <v>39755</v>
      </c>
      <c r="C5155" s="346" t="s">
        <v>14</v>
      </c>
      <c r="D5155" s="370">
        <v>38.799999999999997</v>
      </c>
    </row>
    <row r="5156" spans="1:4" s="326" customFormat="1" ht="15.6" customHeight="1" x14ac:dyDescent="0.25">
      <c r="A5156" s="368" t="s">
        <v>39756</v>
      </c>
      <c r="B5156" s="369" t="s">
        <v>39757</v>
      </c>
      <c r="C5156" s="346" t="s">
        <v>14</v>
      </c>
      <c r="D5156" s="370">
        <v>84.76</v>
      </c>
    </row>
    <row r="5157" spans="1:4" s="326" customFormat="1" ht="15.6" customHeight="1" x14ac:dyDescent="0.25">
      <c r="A5157" s="368" t="s">
        <v>39758</v>
      </c>
      <c r="B5157" s="369" t="s">
        <v>39759</v>
      </c>
      <c r="C5157" s="346" t="s">
        <v>7</v>
      </c>
      <c r="D5157" s="370">
        <v>260.33999999999997</v>
      </c>
    </row>
    <row r="5158" spans="1:4" s="326" customFormat="1" ht="15.6" customHeight="1" x14ac:dyDescent="0.25">
      <c r="A5158" s="368" t="s">
        <v>39760</v>
      </c>
      <c r="B5158" s="369" t="s">
        <v>39761</v>
      </c>
      <c r="C5158" s="346" t="s">
        <v>7</v>
      </c>
      <c r="D5158" s="370">
        <v>76</v>
      </c>
    </row>
    <row r="5159" spans="1:4" s="326" customFormat="1" ht="15.6" customHeight="1" x14ac:dyDescent="0.25">
      <c r="A5159" s="368" t="s">
        <v>39762</v>
      </c>
      <c r="B5159" s="369" t="s">
        <v>39763</v>
      </c>
      <c r="C5159" s="346" t="s">
        <v>14</v>
      </c>
      <c r="D5159" s="370">
        <v>78.12</v>
      </c>
    </row>
    <row r="5160" spans="1:4" s="326" customFormat="1" ht="15.6" customHeight="1" x14ac:dyDescent="0.25">
      <c r="A5160" s="368" t="s">
        <v>39764</v>
      </c>
      <c r="B5160" s="369" t="s">
        <v>39765</v>
      </c>
      <c r="C5160" s="346" t="s">
        <v>14</v>
      </c>
      <c r="D5160" s="370">
        <v>82.81</v>
      </c>
    </row>
    <row r="5161" spans="1:4" s="326" customFormat="1" ht="15.6" customHeight="1" x14ac:dyDescent="0.25">
      <c r="A5161" s="368" t="s">
        <v>39766</v>
      </c>
      <c r="B5161" s="369" t="s">
        <v>39767</v>
      </c>
      <c r="C5161" s="346" t="s">
        <v>14</v>
      </c>
      <c r="D5161" s="370">
        <v>42.9</v>
      </c>
    </row>
    <row r="5162" spans="1:4" s="326" customFormat="1" ht="15.6" customHeight="1" x14ac:dyDescent="0.25">
      <c r="A5162" s="368" t="s">
        <v>39768</v>
      </c>
      <c r="B5162" s="369" t="s">
        <v>39769</v>
      </c>
      <c r="C5162" s="346" t="s">
        <v>14</v>
      </c>
      <c r="D5162" s="370">
        <v>40.71</v>
      </c>
    </row>
    <row r="5163" spans="1:4" s="326" customFormat="1" ht="15.6" customHeight="1" x14ac:dyDescent="0.25">
      <c r="A5163" s="368" t="s">
        <v>39770</v>
      </c>
      <c r="B5163" s="369" t="s">
        <v>39771</v>
      </c>
      <c r="C5163" s="346" t="s">
        <v>7</v>
      </c>
      <c r="D5163" s="370">
        <v>41.92</v>
      </c>
    </row>
    <row r="5164" spans="1:4" s="326" customFormat="1" ht="15.6" customHeight="1" x14ac:dyDescent="0.25">
      <c r="A5164" s="368" t="s">
        <v>39772</v>
      </c>
      <c r="B5164" s="369" t="s">
        <v>39773</v>
      </c>
      <c r="C5164" s="346" t="s">
        <v>7</v>
      </c>
      <c r="D5164" s="370">
        <v>1023.21</v>
      </c>
    </row>
    <row r="5165" spans="1:4" s="326" customFormat="1" ht="15.6" customHeight="1" x14ac:dyDescent="0.25">
      <c r="A5165" s="368" t="s">
        <v>39774</v>
      </c>
      <c r="B5165" s="369" t="s">
        <v>39775</v>
      </c>
      <c r="C5165" s="346" t="s">
        <v>7</v>
      </c>
      <c r="D5165" s="370">
        <v>1135.05</v>
      </c>
    </row>
    <row r="5166" spans="1:4" s="326" customFormat="1" ht="15.6" customHeight="1" x14ac:dyDescent="0.25">
      <c r="A5166" s="368" t="s">
        <v>39776</v>
      </c>
      <c r="B5166" s="369" t="s">
        <v>39777</v>
      </c>
      <c r="C5166" s="346" t="s">
        <v>7</v>
      </c>
      <c r="D5166" s="370">
        <v>751.43</v>
      </c>
    </row>
    <row r="5167" spans="1:4" s="326" customFormat="1" ht="15.6" customHeight="1" x14ac:dyDescent="0.25">
      <c r="A5167" s="368" t="s">
        <v>39778</v>
      </c>
      <c r="B5167" s="369" t="s">
        <v>39779</v>
      </c>
      <c r="C5167" s="346" t="s">
        <v>7</v>
      </c>
      <c r="D5167" s="370">
        <v>359</v>
      </c>
    </row>
    <row r="5168" spans="1:4" s="326" customFormat="1" ht="15.6" customHeight="1" x14ac:dyDescent="0.25">
      <c r="A5168" s="368" t="s">
        <v>39780</v>
      </c>
      <c r="B5168" s="369" t="s">
        <v>39781</v>
      </c>
      <c r="C5168" s="346" t="s">
        <v>14</v>
      </c>
      <c r="D5168" s="370">
        <v>358.68</v>
      </c>
    </row>
    <row r="5169" spans="1:4" s="326" customFormat="1" ht="15.6" customHeight="1" x14ac:dyDescent="0.25">
      <c r="A5169" s="368" t="s">
        <v>39782</v>
      </c>
      <c r="B5169" s="369" t="s">
        <v>39783</v>
      </c>
      <c r="C5169" s="346" t="s">
        <v>14</v>
      </c>
      <c r="D5169" s="370">
        <v>130.91999999999999</v>
      </c>
    </row>
    <row r="5170" spans="1:4" s="326" customFormat="1" ht="15.6" customHeight="1" x14ac:dyDescent="0.25">
      <c r="A5170" s="368" t="s">
        <v>39784</v>
      </c>
      <c r="B5170" s="369" t="s">
        <v>39785</v>
      </c>
      <c r="C5170" s="346" t="s">
        <v>14</v>
      </c>
      <c r="D5170" s="370">
        <v>156.77000000000001</v>
      </c>
    </row>
    <row r="5171" spans="1:4" s="326" customFormat="1" ht="15.6" customHeight="1" x14ac:dyDescent="0.25">
      <c r="A5171" s="368" t="s">
        <v>39786</v>
      </c>
      <c r="B5171" s="369" t="s">
        <v>39787</v>
      </c>
      <c r="C5171" s="346" t="s">
        <v>14</v>
      </c>
      <c r="D5171" s="370">
        <v>71.75</v>
      </c>
    </row>
    <row r="5172" spans="1:4" s="326" customFormat="1" ht="15.6" customHeight="1" x14ac:dyDescent="0.25">
      <c r="A5172" s="368" t="s">
        <v>39788</v>
      </c>
      <c r="B5172" s="369" t="s">
        <v>39789</v>
      </c>
      <c r="C5172" s="346" t="s">
        <v>14</v>
      </c>
      <c r="D5172" s="370">
        <v>79.319999999999993</v>
      </c>
    </row>
    <row r="5173" spans="1:4" s="326" customFormat="1" ht="15.6" customHeight="1" x14ac:dyDescent="0.25">
      <c r="A5173" s="368" t="s">
        <v>39790</v>
      </c>
      <c r="B5173" s="369" t="s">
        <v>39791</v>
      </c>
      <c r="C5173" s="346" t="s">
        <v>7</v>
      </c>
      <c r="D5173" s="370">
        <v>229.96</v>
      </c>
    </row>
    <row r="5174" spans="1:4" s="326" customFormat="1" ht="15.6" customHeight="1" x14ac:dyDescent="0.25">
      <c r="A5174" s="368" t="s">
        <v>39792</v>
      </c>
      <c r="B5174" s="369" t="s">
        <v>39793</v>
      </c>
      <c r="C5174" s="346" t="s">
        <v>14</v>
      </c>
      <c r="D5174" s="370">
        <v>70.83</v>
      </c>
    </row>
    <row r="5175" spans="1:4" s="326" customFormat="1" ht="15.6" customHeight="1" x14ac:dyDescent="0.25">
      <c r="A5175" s="368" t="s">
        <v>39794</v>
      </c>
      <c r="B5175" s="369" t="s">
        <v>39795</v>
      </c>
      <c r="C5175" s="346" t="s">
        <v>7</v>
      </c>
      <c r="D5175" s="370">
        <v>133.08000000000001</v>
      </c>
    </row>
    <row r="5176" spans="1:4" s="326" customFormat="1" ht="15.6" customHeight="1" x14ac:dyDescent="0.25">
      <c r="A5176" s="368" t="s">
        <v>39796</v>
      </c>
      <c r="B5176" s="369" t="s">
        <v>39797</v>
      </c>
      <c r="C5176" s="346" t="s">
        <v>14</v>
      </c>
      <c r="D5176" s="370">
        <v>357.57</v>
      </c>
    </row>
    <row r="5177" spans="1:4" s="326" customFormat="1" ht="15.6" customHeight="1" x14ac:dyDescent="0.25">
      <c r="A5177" s="368" t="s">
        <v>39798</v>
      </c>
      <c r="B5177" s="369" t="s">
        <v>39799</v>
      </c>
      <c r="C5177" s="346" t="s">
        <v>14</v>
      </c>
      <c r="D5177" s="370">
        <v>424.7</v>
      </c>
    </row>
    <row r="5178" spans="1:4" s="326" customFormat="1" ht="15.6" customHeight="1" x14ac:dyDescent="0.25">
      <c r="A5178" s="368" t="s">
        <v>39800</v>
      </c>
      <c r="B5178" s="369" t="s">
        <v>39801</v>
      </c>
      <c r="C5178" s="346" t="s">
        <v>7</v>
      </c>
      <c r="D5178" s="370">
        <v>807.14</v>
      </c>
    </row>
    <row r="5179" spans="1:4" s="326" customFormat="1" ht="15.6" customHeight="1" x14ac:dyDescent="0.25">
      <c r="A5179" s="368" t="s">
        <v>39802</v>
      </c>
      <c r="B5179" s="369" t="s">
        <v>39803</v>
      </c>
      <c r="C5179" s="346" t="s">
        <v>7</v>
      </c>
      <c r="D5179" s="370">
        <v>875.95</v>
      </c>
    </row>
    <row r="5180" spans="1:4" s="326" customFormat="1" ht="15.6" customHeight="1" x14ac:dyDescent="0.25">
      <c r="A5180" s="368" t="s">
        <v>39804</v>
      </c>
      <c r="B5180" s="369" t="s">
        <v>39805</v>
      </c>
      <c r="C5180" s="346" t="s">
        <v>7</v>
      </c>
      <c r="D5180" s="370">
        <v>957.25</v>
      </c>
    </row>
    <row r="5181" spans="1:4" s="326" customFormat="1" ht="15.6" customHeight="1" x14ac:dyDescent="0.25">
      <c r="A5181" s="368" t="s">
        <v>39806</v>
      </c>
      <c r="B5181" s="369" t="s">
        <v>39807</v>
      </c>
      <c r="C5181" s="346" t="s">
        <v>7</v>
      </c>
      <c r="D5181" s="370">
        <v>789</v>
      </c>
    </row>
    <row r="5182" spans="1:4" s="326" customFormat="1" ht="15.6" customHeight="1" x14ac:dyDescent="0.25">
      <c r="A5182" s="368" t="s">
        <v>39808</v>
      </c>
      <c r="B5182" s="369" t="s">
        <v>39809</v>
      </c>
      <c r="C5182" s="346" t="s">
        <v>7</v>
      </c>
      <c r="D5182" s="370">
        <v>1393.99</v>
      </c>
    </row>
    <row r="5183" spans="1:4" s="326" customFormat="1" ht="15.6" customHeight="1" x14ac:dyDescent="0.25">
      <c r="A5183" s="368" t="s">
        <v>39810</v>
      </c>
      <c r="B5183" s="369" t="s">
        <v>39811</v>
      </c>
      <c r="C5183" s="346" t="s">
        <v>14</v>
      </c>
      <c r="D5183" s="370">
        <v>112.92</v>
      </c>
    </row>
    <row r="5184" spans="1:4" s="326" customFormat="1" ht="15.6" customHeight="1" x14ac:dyDescent="0.25">
      <c r="A5184" s="368" t="s">
        <v>39812</v>
      </c>
      <c r="B5184" s="369" t="s">
        <v>39813</v>
      </c>
      <c r="C5184" s="346" t="s">
        <v>7</v>
      </c>
      <c r="D5184" s="370">
        <v>187.71</v>
      </c>
    </row>
    <row r="5185" spans="1:4" s="326" customFormat="1" ht="15.6" customHeight="1" x14ac:dyDescent="0.25">
      <c r="A5185" s="368" t="s">
        <v>39814</v>
      </c>
      <c r="B5185" s="369" t="s">
        <v>39815</v>
      </c>
      <c r="C5185" s="346" t="s">
        <v>14</v>
      </c>
      <c r="D5185" s="370">
        <v>34.06</v>
      </c>
    </row>
    <row r="5186" spans="1:4" s="326" customFormat="1" ht="15.6" customHeight="1" x14ac:dyDescent="0.25">
      <c r="A5186" s="368" t="s">
        <v>39816</v>
      </c>
      <c r="B5186" s="369" t="s">
        <v>39817</v>
      </c>
      <c r="C5186" s="346" t="s">
        <v>7</v>
      </c>
      <c r="D5186" s="370">
        <v>309.27</v>
      </c>
    </row>
    <row r="5187" spans="1:4" s="326" customFormat="1" ht="15.6" customHeight="1" x14ac:dyDescent="0.25">
      <c r="A5187" s="368" t="s">
        <v>39818</v>
      </c>
      <c r="B5187" s="369" t="s">
        <v>39819</v>
      </c>
      <c r="C5187" s="346" t="s">
        <v>7</v>
      </c>
      <c r="D5187" s="370">
        <v>333.05</v>
      </c>
    </row>
    <row r="5188" spans="1:4" s="326" customFormat="1" ht="15.6" customHeight="1" x14ac:dyDescent="0.25">
      <c r="A5188" s="368" t="s">
        <v>39820</v>
      </c>
      <c r="B5188" s="369" t="s">
        <v>39821</v>
      </c>
      <c r="C5188" s="346" t="s">
        <v>7</v>
      </c>
      <c r="D5188" s="370">
        <v>46.27</v>
      </c>
    </row>
    <row r="5189" spans="1:4" s="326" customFormat="1" ht="15.6" customHeight="1" x14ac:dyDescent="0.25">
      <c r="A5189" s="368" t="s">
        <v>39822</v>
      </c>
      <c r="B5189" s="369" t="s">
        <v>39823</v>
      </c>
      <c r="C5189" s="346" t="s">
        <v>7</v>
      </c>
      <c r="D5189" s="370">
        <v>304.94</v>
      </c>
    </row>
    <row r="5190" spans="1:4" s="326" customFormat="1" ht="15.6" customHeight="1" x14ac:dyDescent="0.25">
      <c r="A5190" s="368" t="s">
        <v>39824</v>
      </c>
      <c r="B5190" s="369" t="s">
        <v>39825</v>
      </c>
      <c r="C5190" s="346" t="s">
        <v>14</v>
      </c>
      <c r="D5190" s="370">
        <v>80.28</v>
      </c>
    </row>
    <row r="5191" spans="1:4" s="326" customFormat="1" ht="15.6" customHeight="1" x14ac:dyDescent="0.25">
      <c r="A5191" s="368" t="s">
        <v>39826</v>
      </c>
      <c r="B5191" s="369" t="s">
        <v>39827</v>
      </c>
      <c r="C5191" s="346" t="s">
        <v>8</v>
      </c>
      <c r="D5191" s="370">
        <v>8.5399999999999991</v>
      </c>
    </row>
    <row r="5192" spans="1:4" s="326" customFormat="1" ht="15.6" customHeight="1" x14ac:dyDescent="0.25">
      <c r="A5192" s="368" t="s">
        <v>39828</v>
      </c>
      <c r="B5192" s="369" t="s">
        <v>39829</v>
      </c>
      <c r="C5192" s="346" t="s">
        <v>7</v>
      </c>
      <c r="D5192" s="370">
        <v>301.32</v>
      </c>
    </row>
    <row r="5193" spans="1:4" s="326" customFormat="1" ht="15.6" customHeight="1" x14ac:dyDescent="0.25">
      <c r="A5193" s="368" t="s">
        <v>39830</v>
      </c>
      <c r="B5193" s="369" t="s">
        <v>39831</v>
      </c>
      <c r="C5193" s="346" t="s">
        <v>7</v>
      </c>
      <c r="D5193" s="370">
        <v>158.97</v>
      </c>
    </row>
    <row r="5194" spans="1:4" s="326" customFormat="1" ht="15.6" customHeight="1" x14ac:dyDescent="0.25">
      <c r="A5194" s="368" t="s">
        <v>39832</v>
      </c>
      <c r="B5194" s="369" t="s">
        <v>39833</v>
      </c>
      <c r="C5194" s="346" t="s">
        <v>7</v>
      </c>
      <c r="D5194" s="370">
        <v>148.26</v>
      </c>
    </row>
    <row r="5195" spans="1:4" s="326" customFormat="1" ht="15.6" customHeight="1" x14ac:dyDescent="0.25">
      <c r="A5195" s="368" t="s">
        <v>39834</v>
      </c>
      <c r="B5195" s="369" t="s">
        <v>39835</v>
      </c>
      <c r="C5195" s="346" t="s">
        <v>7</v>
      </c>
      <c r="D5195" s="370">
        <v>199.77</v>
      </c>
    </row>
    <row r="5196" spans="1:4" s="326" customFormat="1" ht="15.6" customHeight="1" x14ac:dyDescent="0.25">
      <c r="A5196" s="368" t="s">
        <v>39836</v>
      </c>
      <c r="B5196" s="369" t="s">
        <v>39837</v>
      </c>
      <c r="C5196" s="346" t="s">
        <v>7</v>
      </c>
      <c r="D5196" s="370">
        <v>134.57</v>
      </c>
    </row>
    <row r="5197" spans="1:4" s="326" customFormat="1" ht="15.6" customHeight="1" x14ac:dyDescent="0.25">
      <c r="A5197" s="368" t="s">
        <v>39838</v>
      </c>
      <c r="B5197" s="369" t="s">
        <v>39839</v>
      </c>
      <c r="C5197" s="346" t="s">
        <v>7</v>
      </c>
      <c r="D5197" s="370">
        <v>197.64</v>
      </c>
    </row>
    <row r="5198" spans="1:4" s="326" customFormat="1" ht="15.6" customHeight="1" x14ac:dyDescent="0.25">
      <c r="A5198" s="368" t="s">
        <v>39840</v>
      </c>
      <c r="B5198" s="369" t="s">
        <v>39841</v>
      </c>
      <c r="C5198" s="346" t="s">
        <v>7</v>
      </c>
      <c r="D5198" s="370">
        <v>236.26</v>
      </c>
    </row>
    <row r="5199" spans="1:4" s="326" customFormat="1" ht="15.6" customHeight="1" x14ac:dyDescent="0.25">
      <c r="A5199" s="368" t="s">
        <v>39842</v>
      </c>
      <c r="B5199" s="369" t="s">
        <v>39843</v>
      </c>
      <c r="C5199" s="346" t="s">
        <v>7</v>
      </c>
      <c r="D5199" s="370">
        <v>238.49</v>
      </c>
    </row>
    <row r="5200" spans="1:4" s="326" customFormat="1" ht="15.6" customHeight="1" x14ac:dyDescent="0.25">
      <c r="A5200" s="368" t="s">
        <v>39844</v>
      </c>
      <c r="B5200" s="369" t="s">
        <v>39845</v>
      </c>
      <c r="C5200" s="346" t="s">
        <v>7</v>
      </c>
      <c r="D5200" s="370">
        <v>130.54</v>
      </c>
    </row>
    <row r="5201" spans="1:4" s="326" customFormat="1" ht="15.6" customHeight="1" x14ac:dyDescent="0.25">
      <c r="A5201" s="368" t="s">
        <v>39846</v>
      </c>
      <c r="B5201" s="369" t="s">
        <v>39847</v>
      </c>
      <c r="C5201" s="346" t="s">
        <v>7</v>
      </c>
      <c r="D5201" s="370">
        <v>257.14</v>
      </c>
    </row>
    <row r="5202" spans="1:4" s="326" customFormat="1" ht="15.6" customHeight="1" x14ac:dyDescent="0.25">
      <c r="A5202" s="368" t="s">
        <v>39848</v>
      </c>
      <c r="B5202" s="369" t="s">
        <v>39849</v>
      </c>
      <c r="C5202" s="346" t="s">
        <v>7</v>
      </c>
      <c r="D5202" s="370">
        <v>261.06</v>
      </c>
    </row>
    <row r="5203" spans="1:4" s="326" customFormat="1" ht="15.6" customHeight="1" x14ac:dyDescent="0.25">
      <c r="A5203" s="368" t="s">
        <v>39850</v>
      </c>
      <c r="B5203" s="369" t="s">
        <v>39851</v>
      </c>
      <c r="C5203" s="346" t="s">
        <v>7</v>
      </c>
      <c r="D5203" s="370">
        <v>269.77999999999997</v>
      </c>
    </row>
    <row r="5204" spans="1:4" s="326" customFormat="1" ht="15.6" customHeight="1" x14ac:dyDescent="0.25">
      <c r="A5204" s="368" t="s">
        <v>39852</v>
      </c>
      <c r="B5204" s="369" t="s">
        <v>39853</v>
      </c>
      <c r="C5204" s="346" t="s">
        <v>7</v>
      </c>
      <c r="D5204" s="370">
        <v>221.18</v>
      </c>
    </row>
    <row r="5205" spans="1:4" s="326" customFormat="1" ht="15.6" customHeight="1" x14ac:dyDescent="0.25">
      <c r="A5205" s="368" t="s">
        <v>39854</v>
      </c>
      <c r="B5205" s="369" t="s">
        <v>39855</v>
      </c>
      <c r="C5205" s="346" t="s">
        <v>7</v>
      </c>
      <c r="D5205" s="370">
        <v>261.07</v>
      </c>
    </row>
    <row r="5206" spans="1:4" s="326" customFormat="1" ht="15.6" customHeight="1" x14ac:dyDescent="0.25">
      <c r="A5206" s="368" t="s">
        <v>39856</v>
      </c>
      <c r="B5206" s="369" t="s">
        <v>39857</v>
      </c>
      <c r="C5206" s="346" t="s">
        <v>7</v>
      </c>
      <c r="D5206" s="370">
        <v>267.27999999999997</v>
      </c>
    </row>
    <row r="5207" spans="1:4" s="326" customFormat="1" ht="15.6" customHeight="1" x14ac:dyDescent="0.25">
      <c r="A5207" s="368" t="s">
        <v>39858</v>
      </c>
      <c r="B5207" s="369" t="s">
        <v>39859</v>
      </c>
      <c r="C5207" s="346" t="s">
        <v>14</v>
      </c>
      <c r="D5207" s="370">
        <v>19.829999999999998</v>
      </c>
    </row>
    <row r="5208" spans="1:4" s="326" customFormat="1" ht="15.6" customHeight="1" x14ac:dyDescent="0.25">
      <c r="A5208" s="368" t="s">
        <v>39860</v>
      </c>
      <c r="B5208" s="369" t="s">
        <v>39861</v>
      </c>
      <c r="C5208" s="346" t="s">
        <v>7</v>
      </c>
      <c r="D5208" s="370">
        <v>99.11</v>
      </c>
    </row>
    <row r="5209" spans="1:4" s="326" customFormat="1" ht="15.6" customHeight="1" x14ac:dyDescent="0.25">
      <c r="A5209" s="368" t="s">
        <v>39862</v>
      </c>
      <c r="B5209" s="369" t="s">
        <v>39863</v>
      </c>
      <c r="C5209" s="346" t="s">
        <v>7</v>
      </c>
      <c r="D5209" s="370">
        <v>91.23</v>
      </c>
    </row>
    <row r="5210" spans="1:4" s="326" customFormat="1" ht="15.6" customHeight="1" x14ac:dyDescent="0.25">
      <c r="A5210" s="368" t="s">
        <v>39864</v>
      </c>
      <c r="B5210" s="369" t="s">
        <v>31841</v>
      </c>
      <c r="C5210" s="346" t="s">
        <v>8</v>
      </c>
      <c r="D5210" s="370">
        <v>63.08</v>
      </c>
    </row>
    <row r="5211" spans="1:4" s="326" customFormat="1" ht="15.6" customHeight="1" x14ac:dyDescent="0.25">
      <c r="A5211" s="368" t="s">
        <v>39865</v>
      </c>
      <c r="B5211" s="369" t="s">
        <v>39866</v>
      </c>
      <c r="C5211" s="346" t="s">
        <v>7</v>
      </c>
      <c r="D5211" s="370">
        <v>369.07</v>
      </c>
    </row>
    <row r="5212" spans="1:4" s="326" customFormat="1" ht="15.6" customHeight="1" x14ac:dyDescent="0.25">
      <c r="A5212" s="368" t="s">
        <v>39867</v>
      </c>
      <c r="B5212" s="369" t="s">
        <v>39868</v>
      </c>
      <c r="C5212" s="346" t="s">
        <v>7</v>
      </c>
      <c r="D5212" s="370">
        <v>539.33000000000004</v>
      </c>
    </row>
    <row r="5213" spans="1:4" s="326" customFormat="1" ht="15.6" customHeight="1" x14ac:dyDescent="0.25">
      <c r="A5213" s="368" t="s">
        <v>39869</v>
      </c>
      <c r="B5213" s="369" t="s">
        <v>39870</v>
      </c>
      <c r="C5213" s="346" t="s">
        <v>7</v>
      </c>
      <c r="D5213" s="370">
        <v>175.39</v>
      </c>
    </row>
    <row r="5214" spans="1:4" s="326" customFormat="1" ht="15.6" customHeight="1" x14ac:dyDescent="0.25">
      <c r="A5214" s="368" t="s">
        <v>39871</v>
      </c>
      <c r="B5214" s="369" t="s">
        <v>39872</v>
      </c>
      <c r="C5214" s="346" t="s">
        <v>14</v>
      </c>
      <c r="D5214" s="370">
        <v>79.27</v>
      </c>
    </row>
    <row r="5215" spans="1:4" s="326" customFormat="1" ht="15.6" customHeight="1" x14ac:dyDescent="0.25">
      <c r="A5215" s="368" t="s">
        <v>39873</v>
      </c>
      <c r="B5215" s="369" t="s">
        <v>31511</v>
      </c>
      <c r="C5215" s="346" t="s">
        <v>29588</v>
      </c>
      <c r="D5215" s="370">
        <v>2936.95</v>
      </c>
    </row>
    <row r="5216" spans="1:4" s="326" customFormat="1" ht="15.6" customHeight="1" x14ac:dyDescent="0.25">
      <c r="A5216" s="368" t="s">
        <v>39874</v>
      </c>
      <c r="B5216" s="369" t="s">
        <v>39875</v>
      </c>
      <c r="C5216" s="346" t="s">
        <v>10</v>
      </c>
      <c r="D5216" s="370">
        <v>202.12</v>
      </c>
    </row>
    <row r="5217" spans="1:4" s="326" customFormat="1" ht="15.6" customHeight="1" x14ac:dyDescent="0.25">
      <c r="A5217" s="368" t="s">
        <v>39876</v>
      </c>
      <c r="B5217" s="369" t="s">
        <v>39877</v>
      </c>
      <c r="C5217" s="346" t="s">
        <v>7</v>
      </c>
      <c r="D5217" s="370">
        <v>405.19</v>
      </c>
    </row>
    <row r="5218" spans="1:4" s="326" customFormat="1" ht="15.6" customHeight="1" x14ac:dyDescent="0.25">
      <c r="A5218" s="368" t="s">
        <v>39878</v>
      </c>
      <c r="B5218" s="369" t="s">
        <v>39879</v>
      </c>
      <c r="C5218" s="346" t="s">
        <v>7</v>
      </c>
      <c r="D5218" s="370">
        <v>321.89999999999998</v>
      </c>
    </row>
    <row r="5219" spans="1:4" s="326" customFormat="1" ht="15.6" customHeight="1" x14ac:dyDescent="0.25">
      <c r="A5219" s="368" t="s">
        <v>39880</v>
      </c>
      <c r="B5219" s="369" t="s">
        <v>39881</v>
      </c>
      <c r="C5219" s="346" t="s">
        <v>7</v>
      </c>
      <c r="D5219" s="370">
        <v>802.71</v>
      </c>
    </row>
    <row r="5220" spans="1:4" s="326" customFormat="1" ht="15.6" customHeight="1" x14ac:dyDescent="0.25">
      <c r="A5220" s="368" t="s">
        <v>39882</v>
      </c>
      <c r="B5220" s="369" t="s">
        <v>39883</v>
      </c>
      <c r="C5220" s="346" t="s">
        <v>8</v>
      </c>
      <c r="D5220" s="370">
        <v>11.01</v>
      </c>
    </row>
    <row r="5221" spans="1:4" s="326" customFormat="1" ht="15.6" customHeight="1" x14ac:dyDescent="0.25">
      <c r="A5221" s="368" t="s">
        <v>39884</v>
      </c>
      <c r="B5221" s="369" t="s">
        <v>39885</v>
      </c>
      <c r="C5221" s="346" t="s">
        <v>8</v>
      </c>
      <c r="D5221" s="370">
        <v>10.93</v>
      </c>
    </row>
    <row r="5222" spans="1:4" s="326" customFormat="1" ht="15.6" customHeight="1" x14ac:dyDescent="0.25">
      <c r="A5222" s="368" t="s">
        <v>39886</v>
      </c>
      <c r="B5222" s="369" t="s">
        <v>39887</v>
      </c>
      <c r="C5222" s="346" t="s">
        <v>14</v>
      </c>
      <c r="D5222" s="370">
        <v>1.55</v>
      </c>
    </row>
    <row r="5223" spans="1:4" s="326" customFormat="1" ht="15.6" customHeight="1" x14ac:dyDescent="0.25">
      <c r="A5223" s="368" t="s">
        <v>39888</v>
      </c>
      <c r="B5223" s="369" t="s">
        <v>39889</v>
      </c>
      <c r="C5223" s="346" t="s">
        <v>14</v>
      </c>
      <c r="D5223" s="370">
        <v>2.38</v>
      </c>
    </row>
    <row r="5224" spans="1:4" s="326" customFormat="1" ht="15.6" customHeight="1" x14ac:dyDescent="0.25">
      <c r="A5224" s="368" t="s">
        <v>39890</v>
      </c>
      <c r="B5224" s="369" t="s">
        <v>39891</v>
      </c>
      <c r="C5224" s="346" t="s">
        <v>14</v>
      </c>
      <c r="D5224" s="370">
        <v>2.95</v>
      </c>
    </row>
    <row r="5225" spans="1:4" s="326" customFormat="1" ht="15.6" customHeight="1" x14ac:dyDescent="0.25">
      <c r="A5225" s="368" t="s">
        <v>39892</v>
      </c>
      <c r="B5225" s="369" t="s">
        <v>39893</v>
      </c>
      <c r="C5225" s="346" t="s">
        <v>14</v>
      </c>
      <c r="D5225" s="370">
        <v>3.05</v>
      </c>
    </row>
    <row r="5226" spans="1:4" s="326" customFormat="1" ht="15.6" customHeight="1" x14ac:dyDescent="0.25">
      <c r="A5226" s="368" t="s">
        <v>39894</v>
      </c>
      <c r="B5226" s="369" t="s">
        <v>39895</v>
      </c>
      <c r="C5226" s="346" t="s">
        <v>14</v>
      </c>
      <c r="D5226" s="370">
        <v>5.03</v>
      </c>
    </row>
    <row r="5227" spans="1:4" s="326" customFormat="1" ht="15.6" customHeight="1" x14ac:dyDescent="0.25">
      <c r="A5227" s="368" t="s">
        <v>39896</v>
      </c>
      <c r="B5227" s="369" t="s">
        <v>39897</v>
      </c>
      <c r="C5227" s="346" t="s">
        <v>14</v>
      </c>
      <c r="D5227" s="370">
        <v>7.87</v>
      </c>
    </row>
    <row r="5228" spans="1:4" s="326" customFormat="1" ht="15.6" customHeight="1" x14ac:dyDescent="0.25">
      <c r="A5228" s="368" t="s">
        <v>39898</v>
      </c>
      <c r="B5228" s="369" t="s">
        <v>39899</v>
      </c>
      <c r="C5228" s="346" t="s">
        <v>7</v>
      </c>
      <c r="D5228" s="370">
        <v>1167.8</v>
      </c>
    </row>
    <row r="5229" spans="1:4" s="326" customFormat="1" ht="15.6" customHeight="1" x14ac:dyDescent="0.25">
      <c r="A5229" s="368" t="s">
        <v>39900</v>
      </c>
      <c r="B5229" s="369" t="s">
        <v>39901</v>
      </c>
      <c r="C5229" s="346" t="s">
        <v>7</v>
      </c>
      <c r="D5229" s="370">
        <v>583.16</v>
      </c>
    </row>
    <row r="5230" spans="1:4" s="326" customFormat="1" ht="15.6" customHeight="1" x14ac:dyDescent="0.25">
      <c r="A5230" s="368" t="s">
        <v>39902</v>
      </c>
      <c r="B5230" s="369" t="s">
        <v>39903</v>
      </c>
      <c r="C5230" s="346" t="s">
        <v>14</v>
      </c>
      <c r="D5230" s="370">
        <v>55.11</v>
      </c>
    </row>
    <row r="5231" spans="1:4" s="326" customFormat="1" ht="15.6" customHeight="1" x14ac:dyDescent="0.25">
      <c r="A5231" s="368" t="s">
        <v>39904</v>
      </c>
      <c r="B5231" s="369" t="s">
        <v>39905</v>
      </c>
      <c r="C5231" s="346" t="s">
        <v>14</v>
      </c>
      <c r="D5231" s="370">
        <v>10.8</v>
      </c>
    </row>
    <row r="5232" spans="1:4" s="326" customFormat="1" ht="15.6" customHeight="1" x14ac:dyDescent="0.25">
      <c r="A5232" s="368" t="s">
        <v>39906</v>
      </c>
      <c r="B5232" s="369" t="s">
        <v>39907</v>
      </c>
      <c r="C5232" s="346" t="s">
        <v>14</v>
      </c>
      <c r="D5232" s="370">
        <v>574.75</v>
      </c>
    </row>
    <row r="5233" spans="1:4" s="326" customFormat="1" ht="15.6" customHeight="1" x14ac:dyDescent="0.25">
      <c r="A5233" s="368" t="s">
        <v>39908</v>
      </c>
      <c r="B5233" s="369" t="s">
        <v>39909</v>
      </c>
      <c r="C5233" s="346" t="s">
        <v>14</v>
      </c>
      <c r="D5233" s="370">
        <v>127.27</v>
      </c>
    </row>
    <row r="5234" spans="1:4" s="326" customFormat="1" ht="15.6" customHeight="1" x14ac:dyDescent="0.25">
      <c r="A5234" s="368" t="s">
        <v>39910</v>
      </c>
      <c r="B5234" s="369" t="s">
        <v>39911</v>
      </c>
      <c r="C5234" s="346" t="s">
        <v>14</v>
      </c>
      <c r="D5234" s="370">
        <v>186.09</v>
      </c>
    </row>
    <row r="5235" spans="1:4" s="326" customFormat="1" ht="15.6" customHeight="1" x14ac:dyDescent="0.25">
      <c r="A5235" s="368" t="s">
        <v>39912</v>
      </c>
      <c r="B5235" s="369" t="s">
        <v>39913</v>
      </c>
      <c r="C5235" s="346" t="s">
        <v>14</v>
      </c>
      <c r="D5235" s="370">
        <v>121.96</v>
      </c>
    </row>
    <row r="5236" spans="1:4" s="326" customFormat="1" ht="15.6" customHeight="1" x14ac:dyDescent="0.25">
      <c r="A5236" s="368" t="s">
        <v>39914</v>
      </c>
      <c r="B5236" s="369" t="s">
        <v>39915</v>
      </c>
      <c r="C5236" s="346" t="s">
        <v>14</v>
      </c>
      <c r="D5236" s="370">
        <v>69.16</v>
      </c>
    </row>
    <row r="5237" spans="1:4" s="326" customFormat="1" ht="15.6" customHeight="1" x14ac:dyDescent="0.25">
      <c r="A5237" s="368" t="s">
        <v>39916</v>
      </c>
      <c r="B5237" s="369" t="s">
        <v>39917</v>
      </c>
      <c r="C5237" s="346" t="s">
        <v>14</v>
      </c>
      <c r="D5237" s="370">
        <v>58.44</v>
      </c>
    </row>
    <row r="5238" spans="1:4" s="326" customFormat="1" ht="15.6" customHeight="1" x14ac:dyDescent="0.25">
      <c r="A5238" s="368" t="s">
        <v>39918</v>
      </c>
      <c r="B5238" s="369" t="s">
        <v>39919</v>
      </c>
      <c r="C5238" s="346" t="s">
        <v>14</v>
      </c>
      <c r="D5238" s="370">
        <v>30.73</v>
      </c>
    </row>
    <row r="5239" spans="1:4" s="326" customFormat="1" ht="15.6" customHeight="1" x14ac:dyDescent="0.25">
      <c r="A5239" s="368" t="s">
        <v>39920</v>
      </c>
      <c r="B5239" s="369" t="s">
        <v>39921</v>
      </c>
      <c r="C5239" s="346" t="s">
        <v>8</v>
      </c>
      <c r="D5239" s="370">
        <v>102.69</v>
      </c>
    </row>
    <row r="5240" spans="1:4" s="326" customFormat="1" ht="15.6" customHeight="1" x14ac:dyDescent="0.25">
      <c r="A5240" s="368" t="s">
        <v>39922</v>
      </c>
      <c r="B5240" s="369" t="s">
        <v>39923</v>
      </c>
      <c r="C5240" s="346" t="s">
        <v>7</v>
      </c>
      <c r="D5240" s="370">
        <v>72.5</v>
      </c>
    </row>
    <row r="5241" spans="1:4" s="326" customFormat="1" ht="15.6" customHeight="1" x14ac:dyDescent="0.25">
      <c r="A5241" s="368" t="s">
        <v>39924</v>
      </c>
      <c r="B5241" s="369" t="s">
        <v>39925</v>
      </c>
      <c r="C5241" s="346" t="s">
        <v>14</v>
      </c>
      <c r="D5241" s="370">
        <v>18.600000000000001</v>
      </c>
    </row>
    <row r="5242" spans="1:4" s="326" customFormat="1" ht="15.6" customHeight="1" x14ac:dyDescent="0.25">
      <c r="A5242" s="368" t="s">
        <v>39926</v>
      </c>
      <c r="B5242" s="369" t="s">
        <v>39927</v>
      </c>
      <c r="C5242" s="346" t="s">
        <v>14</v>
      </c>
      <c r="D5242" s="370">
        <v>179.6</v>
      </c>
    </row>
    <row r="5243" spans="1:4" s="326" customFormat="1" ht="15.6" customHeight="1" x14ac:dyDescent="0.25">
      <c r="A5243" s="368" t="s">
        <v>39928</v>
      </c>
      <c r="B5243" s="369" t="s">
        <v>39929</v>
      </c>
      <c r="C5243" s="346" t="s">
        <v>7</v>
      </c>
      <c r="D5243" s="370">
        <v>66.06</v>
      </c>
    </row>
    <row r="5244" spans="1:4" s="326" customFormat="1" ht="15.6" customHeight="1" x14ac:dyDescent="0.25">
      <c r="A5244" s="368" t="s">
        <v>39930</v>
      </c>
      <c r="B5244" s="369" t="s">
        <v>39931</v>
      </c>
      <c r="C5244" s="346" t="s">
        <v>14</v>
      </c>
      <c r="D5244" s="370">
        <v>44.62</v>
      </c>
    </row>
    <row r="5245" spans="1:4" s="326" customFormat="1" ht="15.6" customHeight="1" x14ac:dyDescent="0.25">
      <c r="A5245" s="368" t="s">
        <v>39932</v>
      </c>
      <c r="B5245" s="369" t="s">
        <v>39933</v>
      </c>
      <c r="C5245" s="346" t="s">
        <v>7</v>
      </c>
      <c r="D5245" s="370">
        <v>365.52</v>
      </c>
    </row>
    <row r="5246" spans="1:4" s="326" customFormat="1" ht="15.6" customHeight="1" x14ac:dyDescent="0.25">
      <c r="A5246" s="368" t="s">
        <v>39934</v>
      </c>
      <c r="B5246" s="369" t="s">
        <v>39935</v>
      </c>
      <c r="C5246" s="346" t="s">
        <v>7</v>
      </c>
      <c r="D5246" s="370">
        <v>472.36</v>
      </c>
    </row>
    <row r="5247" spans="1:4" s="326" customFormat="1" ht="15.6" customHeight="1" x14ac:dyDescent="0.25">
      <c r="A5247" s="368" t="s">
        <v>39936</v>
      </c>
      <c r="B5247" s="369" t="s">
        <v>39937</v>
      </c>
      <c r="C5247" s="346" t="s">
        <v>14</v>
      </c>
      <c r="D5247" s="370">
        <v>8.2899999999999991</v>
      </c>
    </row>
    <row r="5248" spans="1:4" s="326" customFormat="1" ht="15.6" customHeight="1" x14ac:dyDescent="0.25">
      <c r="A5248" s="368" t="s">
        <v>39938</v>
      </c>
      <c r="B5248" s="369" t="s">
        <v>39939</v>
      </c>
      <c r="C5248" s="346" t="s">
        <v>14</v>
      </c>
      <c r="D5248" s="370">
        <v>13.98</v>
      </c>
    </row>
    <row r="5249" spans="1:4" s="326" customFormat="1" ht="15.6" customHeight="1" x14ac:dyDescent="0.25">
      <c r="A5249" s="368" t="s">
        <v>39940</v>
      </c>
      <c r="B5249" s="369" t="s">
        <v>39941</v>
      </c>
      <c r="C5249" s="346" t="s">
        <v>14</v>
      </c>
      <c r="D5249" s="370">
        <v>24.47</v>
      </c>
    </row>
    <row r="5250" spans="1:4" s="326" customFormat="1" ht="15.6" customHeight="1" x14ac:dyDescent="0.25">
      <c r="A5250" s="368" t="s">
        <v>39942</v>
      </c>
      <c r="B5250" s="369" t="s">
        <v>39943</v>
      </c>
      <c r="C5250" s="346" t="s">
        <v>14</v>
      </c>
      <c r="D5250" s="370">
        <v>24.03</v>
      </c>
    </row>
    <row r="5251" spans="1:4" s="326" customFormat="1" ht="15.6" customHeight="1" x14ac:dyDescent="0.25">
      <c r="A5251" s="368" t="s">
        <v>39944</v>
      </c>
      <c r="B5251" s="369" t="s">
        <v>39945</v>
      </c>
      <c r="C5251" s="346" t="s">
        <v>7</v>
      </c>
      <c r="D5251" s="370">
        <v>92.71</v>
      </c>
    </row>
    <row r="5252" spans="1:4" s="326" customFormat="1" ht="15.6" customHeight="1" x14ac:dyDescent="0.25">
      <c r="A5252" s="368" t="s">
        <v>39946</v>
      </c>
      <c r="B5252" s="369" t="s">
        <v>39947</v>
      </c>
      <c r="C5252" s="346" t="s">
        <v>7</v>
      </c>
      <c r="D5252" s="370">
        <v>178.49</v>
      </c>
    </row>
    <row r="5253" spans="1:4" s="326" customFormat="1" ht="15.6" customHeight="1" x14ac:dyDescent="0.25">
      <c r="A5253" s="368" t="s">
        <v>39948</v>
      </c>
      <c r="B5253" s="369" t="s">
        <v>39949</v>
      </c>
      <c r="C5253" s="346" t="s">
        <v>7</v>
      </c>
      <c r="D5253" s="370">
        <v>204.38</v>
      </c>
    </row>
    <row r="5254" spans="1:4" s="326" customFormat="1" ht="15.6" customHeight="1" x14ac:dyDescent="0.25">
      <c r="A5254" s="368" t="s">
        <v>39950</v>
      </c>
      <c r="B5254" s="369" t="s">
        <v>39951</v>
      </c>
      <c r="C5254" s="346" t="s">
        <v>7</v>
      </c>
      <c r="D5254" s="370">
        <v>315.13</v>
      </c>
    </row>
    <row r="5255" spans="1:4" s="326" customFormat="1" ht="15.6" customHeight="1" x14ac:dyDescent="0.25">
      <c r="A5255" s="368" t="s">
        <v>39952</v>
      </c>
      <c r="B5255" s="369" t="s">
        <v>39953</v>
      </c>
      <c r="C5255" s="346" t="s">
        <v>7</v>
      </c>
      <c r="D5255" s="370">
        <v>186.2</v>
      </c>
    </row>
    <row r="5256" spans="1:4" s="326" customFormat="1" ht="15.6" customHeight="1" x14ac:dyDescent="0.25">
      <c r="A5256" s="368" t="s">
        <v>39954</v>
      </c>
      <c r="B5256" s="369" t="s">
        <v>39955</v>
      </c>
      <c r="C5256" s="346" t="s">
        <v>7</v>
      </c>
      <c r="D5256" s="370">
        <v>227.92</v>
      </c>
    </row>
    <row r="5257" spans="1:4" s="326" customFormat="1" ht="15.6" customHeight="1" x14ac:dyDescent="0.25">
      <c r="A5257" s="368" t="s">
        <v>39956</v>
      </c>
      <c r="B5257" s="369" t="s">
        <v>39957</v>
      </c>
      <c r="C5257" s="346" t="s">
        <v>7</v>
      </c>
      <c r="D5257" s="370">
        <v>119.68</v>
      </c>
    </row>
    <row r="5258" spans="1:4" s="326" customFormat="1" ht="15.6" customHeight="1" x14ac:dyDescent="0.25">
      <c r="A5258" s="368" t="s">
        <v>39958</v>
      </c>
      <c r="B5258" s="369" t="s">
        <v>39959</v>
      </c>
      <c r="C5258" s="346" t="s">
        <v>7</v>
      </c>
      <c r="D5258" s="370">
        <v>58.07</v>
      </c>
    </row>
    <row r="5259" spans="1:4" s="326" customFormat="1" ht="15.6" customHeight="1" x14ac:dyDescent="0.25">
      <c r="A5259" s="368" t="s">
        <v>39960</v>
      </c>
      <c r="B5259" s="369" t="s">
        <v>39961</v>
      </c>
      <c r="C5259" s="346" t="s">
        <v>7</v>
      </c>
      <c r="D5259" s="370">
        <v>93.4</v>
      </c>
    </row>
    <row r="5260" spans="1:4" s="326" customFormat="1" ht="15.6" customHeight="1" x14ac:dyDescent="0.25">
      <c r="A5260" s="368" t="s">
        <v>39962</v>
      </c>
      <c r="B5260" s="369" t="s">
        <v>39963</v>
      </c>
      <c r="C5260" s="346" t="s">
        <v>7</v>
      </c>
      <c r="D5260" s="370">
        <v>155.04</v>
      </c>
    </row>
    <row r="5261" spans="1:4" s="326" customFormat="1" ht="15.6" customHeight="1" x14ac:dyDescent="0.25">
      <c r="A5261" s="368" t="s">
        <v>39964</v>
      </c>
      <c r="B5261" s="369" t="s">
        <v>39965</v>
      </c>
      <c r="C5261" s="346" t="s">
        <v>7</v>
      </c>
      <c r="D5261" s="370">
        <v>172.87</v>
      </c>
    </row>
    <row r="5262" spans="1:4" s="326" customFormat="1" ht="15.6" customHeight="1" x14ac:dyDescent="0.25">
      <c r="A5262" s="368" t="s">
        <v>39966</v>
      </c>
      <c r="B5262" s="369" t="s">
        <v>39967</v>
      </c>
      <c r="C5262" s="346" t="s">
        <v>7</v>
      </c>
      <c r="D5262" s="370">
        <v>138.24</v>
      </c>
    </row>
    <row r="5263" spans="1:4" s="326" customFormat="1" ht="15.6" customHeight="1" x14ac:dyDescent="0.25">
      <c r="A5263" s="368" t="s">
        <v>39968</v>
      </c>
      <c r="B5263" s="369" t="s">
        <v>39969</v>
      </c>
      <c r="C5263" s="346" t="s">
        <v>7</v>
      </c>
      <c r="D5263" s="370">
        <v>172.57</v>
      </c>
    </row>
    <row r="5264" spans="1:4" s="326" customFormat="1" ht="15.6" customHeight="1" x14ac:dyDescent="0.25">
      <c r="A5264" s="368" t="s">
        <v>39970</v>
      </c>
      <c r="B5264" s="369" t="s">
        <v>39971</v>
      </c>
      <c r="C5264" s="346" t="s">
        <v>7</v>
      </c>
      <c r="D5264" s="370">
        <v>156.44</v>
      </c>
    </row>
    <row r="5265" spans="1:4" s="326" customFormat="1" ht="15.6" customHeight="1" x14ac:dyDescent="0.25">
      <c r="A5265" s="368" t="s">
        <v>39972</v>
      </c>
      <c r="B5265" s="369" t="s">
        <v>39973</v>
      </c>
      <c r="C5265" s="346" t="s">
        <v>14</v>
      </c>
      <c r="D5265" s="370">
        <v>8.68</v>
      </c>
    </row>
    <row r="5266" spans="1:4" s="326" customFormat="1" ht="15.6" customHeight="1" x14ac:dyDescent="0.25">
      <c r="A5266" s="368" t="s">
        <v>39974</v>
      </c>
      <c r="B5266" s="369" t="s">
        <v>39975</v>
      </c>
      <c r="C5266" s="346" t="s">
        <v>7</v>
      </c>
      <c r="D5266" s="370">
        <v>731.54</v>
      </c>
    </row>
    <row r="5267" spans="1:4" s="326" customFormat="1" ht="15.6" customHeight="1" x14ac:dyDescent="0.25">
      <c r="A5267" s="368" t="s">
        <v>39976</v>
      </c>
      <c r="B5267" s="369" t="s">
        <v>39977</v>
      </c>
      <c r="C5267" s="346" t="s">
        <v>8</v>
      </c>
      <c r="D5267" s="370">
        <v>7488.9</v>
      </c>
    </row>
    <row r="5268" spans="1:4" s="326" customFormat="1" ht="15.6" customHeight="1" x14ac:dyDescent="0.25">
      <c r="A5268" s="368" t="s">
        <v>39978</v>
      </c>
      <c r="B5268" s="369" t="s">
        <v>39979</v>
      </c>
      <c r="C5268" s="346" t="s">
        <v>8</v>
      </c>
      <c r="D5268" s="370">
        <v>13639.59</v>
      </c>
    </row>
    <row r="5269" spans="1:4" s="326" customFormat="1" ht="15.6" customHeight="1" x14ac:dyDescent="0.25">
      <c r="A5269" s="368" t="s">
        <v>39980</v>
      </c>
      <c r="B5269" s="369" t="s">
        <v>39981</v>
      </c>
      <c r="C5269" s="346" t="s">
        <v>7</v>
      </c>
      <c r="D5269" s="370">
        <v>0.52</v>
      </c>
    </row>
    <row r="5270" spans="1:4" s="326" customFormat="1" ht="15.6" customHeight="1" x14ac:dyDescent="0.25">
      <c r="A5270" s="368" t="s">
        <v>39982</v>
      </c>
      <c r="B5270" s="369" t="s">
        <v>39983</v>
      </c>
      <c r="C5270" s="346" t="s">
        <v>7</v>
      </c>
      <c r="D5270" s="370">
        <v>82.75</v>
      </c>
    </row>
    <row r="5271" spans="1:4" s="326" customFormat="1" ht="15.6" customHeight="1" x14ac:dyDescent="0.25">
      <c r="A5271" s="368" t="s">
        <v>39984</v>
      </c>
      <c r="B5271" s="369" t="s">
        <v>39985</v>
      </c>
      <c r="C5271" s="346" t="s">
        <v>7</v>
      </c>
      <c r="D5271" s="370">
        <v>8.2799999999999994</v>
      </c>
    </row>
    <row r="5272" spans="1:4" s="326" customFormat="1" ht="15.6" customHeight="1" x14ac:dyDescent="0.25">
      <c r="A5272" s="368" t="s">
        <v>39986</v>
      </c>
      <c r="B5272" s="369" t="s">
        <v>39987</v>
      </c>
      <c r="C5272" s="346" t="s">
        <v>8</v>
      </c>
      <c r="D5272" s="370">
        <v>1.91</v>
      </c>
    </row>
    <row r="5273" spans="1:4" s="326" customFormat="1" ht="15.6" customHeight="1" x14ac:dyDescent="0.25">
      <c r="A5273" s="368" t="s">
        <v>39988</v>
      </c>
      <c r="B5273" s="369" t="s">
        <v>39989</v>
      </c>
      <c r="C5273" s="346" t="s">
        <v>10</v>
      </c>
      <c r="D5273" s="370">
        <v>260.19</v>
      </c>
    </row>
    <row r="5274" spans="1:4" s="326" customFormat="1" ht="15.6" customHeight="1" x14ac:dyDescent="0.25">
      <c r="A5274" s="368" t="s">
        <v>39990</v>
      </c>
      <c r="B5274" s="369" t="s">
        <v>33061</v>
      </c>
      <c r="C5274" s="346" t="s">
        <v>10</v>
      </c>
      <c r="D5274" s="370">
        <v>172.98</v>
      </c>
    </row>
    <row r="5275" spans="1:4" s="326" customFormat="1" ht="15.6" customHeight="1" x14ac:dyDescent="0.25">
      <c r="A5275" s="368" t="s">
        <v>39991</v>
      </c>
      <c r="B5275" s="369" t="s">
        <v>39992</v>
      </c>
      <c r="C5275" s="346" t="s">
        <v>7</v>
      </c>
      <c r="D5275" s="370">
        <v>10.36</v>
      </c>
    </row>
    <row r="5276" spans="1:4" s="326" customFormat="1" ht="15.6" customHeight="1" x14ac:dyDescent="0.25">
      <c r="A5276" s="368" t="s">
        <v>39993</v>
      </c>
      <c r="B5276" s="369" t="s">
        <v>39994</v>
      </c>
      <c r="C5276" s="346" t="s">
        <v>8</v>
      </c>
      <c r="D5276" s="370">
        <v>20.02</v>
      </c>
    </row>
    <row r="5277" spans="1:4" s="326" customFormat="1" ht="15.6" customHeight="1" x14ac:dyDescent="0.25">
      <c r="A5277" s="368" t="s">
        <v>39995</v>
      </c>
      <c r="B5277" s="369" t="s">
        <v>39996</v>
      </c>
      <c r="C5277" s="346" t="s">
        <v>8</v>
      </c>
      <c r="D5277" s="370">
        <v>76.59</v>
      </c>
    </row>
    <row r="5278" spans="1:4" s="326" customFormat="1" ht="15.6" customHeight="1" x14ac:dyDescent="0.25">
      <c r="A5278" s="368" t="s">
        <v>39997</v>
      </c>
      <c r="B5278" s="369" t="s">
        <v>39998</v>
      </c>
      <c r="C5278" s="346" t="s">
        <v>7</v>
      </c>
      <c r="D5278" s="370">
        <v>15.66</v>
      </c>
    </row>
    <row r="5279" spans="1:4" s="326" customFormat="1" ht="15.6" customHeight="1" x14ac:dyDescent="0.25">
      <c r="A5279" s="368" t="s">
        <v>39999</v>
      </c>
      <c r="B5279" s="369" t="s">
        <v>40000</v>
      </c>
      <c r="C5279" s="346" t="s">
        <v>8</v>
      </c>
      <c r="D5279" s="370">
        <v>120.8</v>
      </c>
    </row>
    <row r="5280" spans="1:4" s="326" customFormat="1" ht="15.6" customHeight="1" x14ac:dyDescent="0.25">
      <c r="A5280" s="368" t="s">
        <v>40001</v>
      </c>
      <c r="B5280" s="369" t="s">
        <v>40002</v>
      </c>
      <c r="C5280" s="346" t="s">
        <v>8</v>
      </c>
      <c r="D5280" s="370">
        <v>37.29</v>
      </c>
    </row>
    <row r="5281" spans="1:4" s="326" customFormat="1" ht="15.6" customHeight="1" x14ac:dyDescent="0.25">
      <c r="A5281" s="368" t="s">
        <v>40003</v>
      </c>
      <c r="B5281" s="369" t="s">
        <v>40004</v>
      </c>
      <c r="C5281" s="346" t="s">
        <v>8</v>
      </c>
      <c r="D5281" s="370">
        <v>55.08</v>
      </c>
    </row>
    <row r="5282" spans="1:4" s="326" customFormat="1" ht="15.6" customHeight="1" x14ac:dyDescent="0.25">
      <c r="A5282" s="368" t="s">
        <v>40005</v>
      </c>
      <c r="B5282" s="369" t="s">
        <v>40006</v>
      </c>
      <c r="C5282" s="346" t="s">
        <v>8</v>
      </c>
      <c r="D5282" s="370">
        <v>63.89</v>
      </c>
    </row>
    <row r="5283" spans="1:4" s="326" customFormat="1" ht="15.6" customHeight="1" x14ac:dyDescent="0.25">
      <c r="A5283" s="368" t="s">
        <v>40007</v>
      </c>
      <c r="B5283" s="369" t="s">
        <v>40008</v>
      </c>
      <c r="C5283" s="346" t="s">
        <v>8</v>
      </c>
      <c r="D5283" s="370">
        <v>3.43</v>
      </c>
    </row>
    <row r="5284" spans="1:4" s="326" customFormat="1" ht="15.6" customHeight="1" x14ac:dyDescent="0.25">
      <c r="A5284" s="368" t="s">
        <v>40009</v>
      </c>
      <c r="B5284" s="369" t="s">
        <v>33087</v>
      </c>
      <c r="C5284" s="346" t="s">
        <v>8</v>
      </c>
      <c r="D5284" s="370">
        <v>16.18</v>
      </c>
    </row>
    <row r="5285" spans="1:4" s="326" customFormat="1" ht="15.6" customHeight="1" x14ac:dyDescent="0.25">
      <c r="A5285" s="368" t="s">
        <v>40010</v>
      </c>
      <c r="B5285" s="369" t="s">
        <v>40011</v>
      </c>
      <c r="C5285" s="346" t="s">
        <v>8</v>
      </c>
      <c r="D5285" s="370">
        <v>31.92</v>
      </c>
    </row>
    <row r="5286" spans="1:4" s="326" customFormat="1" ht="15.6" customHeight="1" x14ac:dyDescent="0.25">
      <c r="A5286" s="368" t="s">
        <v>40012</v>
      </c>
      <c r="B5286" s="369" t="s">
        <v>40013</v>
      </c>
      <c r="C5286" s="346" t="s">
        <v>8</v>
      </c>
      <c r="D5286" s="370">
        <v>1.83</v>
      </c>
    </row>
    <row r="5287" spans="1:4" s="326" customFormat="1" ht="15.6" customHeight="1" x14ac:dyDescent="0.25">
      <c r="A5287" s="368" t="s">
        <v>40014</v>
      </c>
      <c r="B5287" s="369" t="s">
        <v>40015</v>
      </c>
      <c r="C5287" s="346" t="s">
        <v>8</v>
      </c>
      <c r="D5287" s="370">
        <v>74.209999999999994</v>
      </c>
    </row>
    <row r="5288" spans="1:4" s="326" customFormat="1" ht="15.6" customHeight="1" x14ac:dyDescent="0.25">
      <c r="A5288" s="368" t="s">
        <v>40016</v>
      </c>
      <c r="B5288" s="369" t="s">
        <v>40017</v>
      </c>
      <c r="C5288" s="346" t="s">
        <v>8</v>
      </c>
      <c r="D5288" s="370">
        <v>296.45999999999998</v>
      </c>
    </row>
    <row r="5289" spans="1:4" s="326" customFormat="1" ht="15.6" customHeight="1" x14ac:dyDescent="0.25">
      <c r="A5289" s="368" t="s">
        <v>40018</v>
      </c>
      <c r="B5289" s="369" t="s">
        <v>40019</v>
      </c>
      <c r="C5289" s="346" t="s">
        <v>8</v>
      </c>
      <c r="D5289" s="370">
        <v>203.11</v>
      </c>
    </row>
    <row r="5290" spans="1:4" s="326" customFormat="1" ht="15.6" customHeight="1" x14ac:dyDescent="0.25">
      <c r="A5290" s="368" t="s">
        <v>40020</v>
      </c>
      <c r="B5290" s="369" t="s">
        <v>40021</v>
      </c>
      <c r="C5290" s="346" t="s">
        <v>29847</v>
      </c>
      <c r="D5290" s="370">
        <v>5605.62</v>
      </c>
    </row>
    <row r="5291" spans="1:4" s="326" customFormat="1" ht="15.6" customHeight="1" x14ac:dyDescent="0.25">
      <c r="A5291" s="368" t="s">
        <v>40022</v>
      </c>
      <c r="B5291" s="369" t="s">
        <v>40023</v>
      </c>
      <c r="C5291" s="346" t="s">
        <v>29847</v>
      </c>
      <c r="D5291" s="370">
        <v>2350.88</v>
      </c>
    </row>
    <row r="5292" spans="1:4" s="326" customFormat="1" ht="15.6" customHeight="1" x14ac:dyDescent="0.25">
      <c r="A5292" s="368" t="s">
        <v>40024</v>
      </c>
      <c r="B5292" s="369" t="s">
        <v>40025</v>
      </c>
      <c r="C5292" s="346" t="s">
        <v>29847</v>
      </c>
      <c r="D5292" s="370">
        <v>1423</v>
      </c>
    </row>
    <row r="5293" spans="1:4" s="326" customFormat="1" ht="15.6" customHeight="1" x14ac:dyDescent="0.25">
      <c r="A5293" s="368" t="s">
        <v>40026</v>
      </c>
      <c r="B5293" s="369" t="s">
        <v>40027</v>
      </c>
      <c r="C5293" s="346" t="s">
        <v>29847</v>
      </c>
      <c r="D5293" s="370">
        <v>2484.48</v>
      </c>
    </row>
    <row r="5294" spans="1:4" s="326" customFormat="1" ht="15.6" customHeight="1" x14ac:dyDescent="0.25">
      <c r="A5294" s="368" t="s">
        <v>40028</v>
      </c>
      <c r="B5294" s="369" t="s">
        <v>40029</v>
      </c>
      <c r="C5294" s="346" t="s">
        <v>8</v>
      </c>
      <c r="D5294" s="370">
        <v>690.04</v>
      </c>
    </row>
    <row r="5295" spans="1:4" s="326" customFormat="1" ht="15.6" customHeight="1" x14ac:dyDescent="0.25">
      <c r="A5295" s="368" t="s">
        <v>40030</v>
      </c>
      <c r="B5295" s="369" t="s">
        <v>40031</v>
      </c>
      <c r="C5295" s="346" t="s">
        <v>8</v>
      </c>
      <c r="D5295" s="370">
        <v>709.31</v>
      </c>
    </row>
    <row r="5296" spans="1:4" s="326" customFormat="1" ht="15.6" customHeight="1" x14ac:dyDescent="0.25">
      <c r="A5296" s="368" t="s">
        <v>40032</v>
      </c>
      <c r="B5296" s="369" t="s">
        <v>40033</v>
      </c>
      <c r="C5296" s="346" t="s">
        <v>8</v>
      </c>
      <c r="D5296" s="370">
        <v>189.96</v>
      </c>
    </row>
    <row r="5297" spans="1:4" s="326" customFormat="1" ht="15.6" customHeight="1" x14ac:dyDescent="0.25">
      <c r="A5297" s="368" t="s">
        <v>40034</v>
      </c>
      <c r="B5297" s="369" t="s">
        <v>40035</v>
      </c>
      <c r="C5297" s="346" t="s">
        <v>8</v>
      </c>
      <c r="D5297" s="370">
        <v>93.48</v>
      </c>
    </row>
    <row r="5298" spans="1:4" s="326" customFormat="1" ht="15.6" customHeight="1" x14ac:dyDescent="0.25">
      <c r="A5298" s="368" t="s">
        <v>40036</v>
      </c>
      <c r="B5298" s="369" t="s">
        <v>40037</v>
      </c>
      <c r="C5298" s="346" t="s">
        <v>7</v>
      </c>
      <c r="D5298" s="370">
        <v>2903.38</v>
      </c>
    </row>
    <row r="5299" spans="1:4" s="326" customFormat="1" ht="15.6" customHeight="1" x14ac:dyDescent="0.25">
      <c r="A5299" s="368" t="s">
        <v>40038</v>
      </c>
      <c r="B5299" s="369" t="s">
        <v>40039</v>
      </c>
      <c r="C5299" s="346" t="s">
        <v>8</v>
      </c>
      <c r="D5299" s="370">
        <v>12.73</v>
      </c>
    </row>
    <row r="5300" spans="1:4" s="326" customFormat="1" ht="15.6" customHeight="1" x14ac:dyDescent="0.25">
      <c r="A5300" s="368" t="s">
        <v>40040</v>
      </c>
      <c r="B5300" s="369" t="s">
        <v>40041</v>
      </c>
      <c r="C5300" s="346" t="s">
        <v>8</v>
      </c>
      <c r="D5300" s="370">
        <v>8.98</v>
      </c>
    </row>
    <row r="5301" spans="1:4" s="326" customFormat="1" ht="15.6" customHeight="1" x14ac:dyDescent="0.25">
      <c r="A5301" s="368" t="s">
        <v>40042</v>
      </c>
      <c r="B5301" s="369" t="s">
        <v>40043</v>
      </c>
      <c r="C5301" s="346" t="s">
        <v>8</v>
      </c>
      <c r="D5301" s="370">
        <v>13.08</v>
      </c>
    </row>
    <row r="5302" spans="1:4" s="326" customFormat="1" ht="15.6" customHeight="1" x14ac:dyDescent="0.25">
      <c r="A5302" s="368" t="s">
        <v>40044</v>
      </c>
      <c r="B5302" s="369" t="s">
        <v>40045</v>
      </c>
      <c r="C5302" s="346" t="s">
        <v>8</v>
      </c>
      <c r="D5302" s="370">
        <v>10.53</v>
      </c>
    </row>
    <row r="5303" spans="1:4" s="326" customFormat="1" ht="15.6" customHeight="1" x14ac:dyDescent="0.25">
      <c r="A5303" s="368" t="s">
        <v>40046</v>
      </c>
      <c r="B5303" s="369" t="s">
        <v>40047</v>
      </c>
      <c r="C5303" s="346" t="s">
        <v>8</v>
      </c>
      <c r="D5303" s="370">
        <v>16.77</v>
      </c>
    </row>
    <row r="5304" spans="1:4" s="326" customFormat="1" ht="15.6" customHeight="1" x14ac:dyDescent="0.25">
      <c r="A5304" s="368" t="s">
        <v>40048</v>
      </c>
      <c r="B5304" s="369" t="s">
        <v>40049</v>
      </c>
      <c r="C5304" s="346" t="s">
        <v>8</v>
      </c>
      <c r="D5304" s="370">
        <v>6.34</v>
      </c>
    </row>
    <row r="5305" spans="1:4" s="326" customFormat="1" ht="15.6" customHeight="1" x14ac:dyDescent="0.25">
      <c r="A5305" s="368" t="s">
        <v>40050</v>
      </c>
      <c r="B5305" s="369" t="s">
        <v>40051</v>
      </c>
      <c r="C5305" s="346" t="s">
        <v>7</v>
      </c>
      <c r="D5305" s="370">
        <v>743.94</v>
      </c>
    </row>
    <row r="5306" spans="1:4" s="326" customFormat="1" ht="15.6" customHeight="1" x14ac:dyDescent="0.25">
      <c r="A5306" s="368" t="s">
        <v>40052</v>
      </c>
      <c r="B5306" s="369" t="s">
        <v>40053</v>
      </c>
      <c r="C5306" s="346" t="s">
        <v>8</v>
      </c>
      <c r="D5306" s="370">
        <v>23.94</v>
      </c>
    </row>
    <row r="5307" spans="1:4" s="326" customFormat="1" ht="15.6" customHeight="1" x14ac:dyDescent="0.25">
      <c r="A5307" s="368" t="s">
        <v>40054</v>
      </c>
      <c r="B5307" s="369" t="s">
        <v>40055</v>
      </c>
      <c r="C5307" s="346" t="s">
        <v>8</v>
      </c>
      <c r="D5307" s="370">
        <v>267.23</v>
      </c>
    </row>
    <row r="5308" spans="1:4" s="326" customFormat="1" ht="15.6" customHeight="1" x14ac:dyDescent="0.25">
      <c r="A5308" s="368" t="s">
        <v>40056</v>
      </c>
      <c r="B5308" s="369" t="s">
        <v>40057</v>
      </c>
      <c r="C5308" s="346" t="s">
        <v>7</v>
      </c>
      <c r="D5308" s="370">
        <v>327.52999999999997</v>
      </c>
    </row>
    <row r="5309" spans="1:4" s="326" customFormat="1" ht="15.6" customHeight="1" x14ac:dyDescent="0.25">
      <c r="A5309" s="368" t="s">
        <v>40058</v>
      </c>
      <c r="B5309" s="369" t="s">
        <v>40059</v>
      </c>
      <c r="C5309" s="346" t="s">
        <v>7</v>
      </c>
      <c r="D5309" s="370">
        <v>4246.4399999999996</v>
      </c>
    </row>
    <row r="5310" spans="1:4" s="326" customFormat="1" ht="15.6" customHeight="1" x14ac:dyDescent="0.25">
      <c r="A5310" s="368" t="s">
        <v>40060</v>
      </c>
      <c r="B5310" s="369" t="s">
        <v>32735</v>
      </c>
      <c r="C5310" s="346" t="s">
        <v>8</v>
      </c>
      <c r="D5310" s="370">
        <v>30.47</v>
      </c>
    </row>
    <row r="5311" spans="1:4" s="326" customFormat="1" ht="15.6" customHeight="1" x14ac:dyDescent="0.25">
      <c r="A5311" s="368" t="s">
        <v>40061</v>
      </c>
      <c r="B5311" s="369" t="s">
        <v>40062</v>
      </c>
      <c r="C5311" s="346" t="s">
        <v>7</v>
      </c>
      <c r="D5311" s="370">
        <v>109.02</v>
      </c>
    </row>
    <row r="5312" spans="1:4" s="326" customFormat="1" ht="15.6" customHeight="1" x14ac:dyDescent="0.25">
      <c r="A5312" s="368" t="s">
        <v>40063</v>
      </c>
      <c r="B5312" s="369" t="s">
        <v>40064</v>
      </c>
      <c r="C5312" s="346" t="s">
        <v>14</v>
      </c>
      <c r="D5312" s="370">
        <v>219.13</v>
      </c>
    </row>
    <row r="5313" spans="1:4" s="326" customFormat="1" ht="15.6" customHeight="1" x14ac:dyDescent="0.25">
      <c r="A5313" s="368" t="s">
        <v>40065</v>
      </c>
      <c r="B5313" s="369" t="s">
        <v>40066</v>
      </c>
      <c r="C5313" s="346" t="s">
        <v>8</v>
      </c>
      <c r="D5313" s="370">
        <v>191.77</v>
      </c>
    </row>
    <row r="5314" spans="1:4" s="326" customFormat="1" ht="15.6" customHeight="1" x14ac:dyDescent="0.25">
      <c r="A5314" s="368" t="s">
        <v>40067</v>
      </c>
      <c r="B5314" s="369" t="s">
        <v>40068</v>
      </c>
      <c r="C5314" s="346" t="s">
        <v>8</v>
      </c>
      <c r="D5314" s="370">
        <v>1836.52</v>
      </c>
    </row>
    <row r="5315" spans="1:4" s="326" customFormat="1" ht="15.6" customHeight="1" x14ac:dyDescent="0.25">
      <c r="A5315" s="368" t="s">
        <v>40069</v>
      </c>
      <c r="B5315" s="369" t="s">
        <v>40070</v>
      </c>
      <c r="C5315" s="346" t="s">
        <v>8</v>
      </c>
      <c r="D5315" s="370">
        <v>90.2</v>
      </c>
    </row>
    <row r="5316" spans="1:4" s="326" customFormat="1" ht="15.6" customHeight="1" x14ac:dyDescent="0.25">
      <c r="A5316" s="368" t="s">
        <v>40071</v>
      </c>
      <c r="B5316" s="369" t="s">
        <v>37287</v>
      </c>
      <c r="C5316" s="346" t="s">
        <v>7</v>
      </c>
      <c r="D5316" s="370">
        <v>10658.47</v>
      </c>
    </row>
    <row r="5317" spans="1:4" s="326" customFormat="1" ht="15.6" customHeight="1" x14ac:dyDescent="0.25">
      <c r="A5317" s="368" t="s">
        <v>40072</v>
      </c>
      <c r="B5317" s="369" t="s">
        <v>37289</v>
      </c>
      <c r="C5317" s="346" t="s">
        <v>7</v>
      </c>
      <c r="D5317" s="370">
        <v>8895.16</v>
      </c>
    </row>
    <row r="5318" spans="1:4" s="326" customFormat="1" ht="15.6" customHeight="1" x14ac:dyDescent="0.25">
      <c r="A5318" s="368" t="s">
        <v>40073</v>
      </c>
      <c r="B5318" s="369" t="s">
        <v>37291</v>
      </c>
      <c r="C5318" s="346" t="s">
        <v>7</v>
      </c>
      <c r="D5318" s="370">
        <v>4567.9799999999996</v>
      </c>
    </row>
    <row r="5319" spans="1:4" s="326" customFormat="1" ht="15.6" customHeight="1" x14ac:dyDescent="0.25">
      <c r="A5319" s="368" t="s">
        <v>40074</v>
      </c>
      <c r="B5319" s="369" t="s">
        <v>40075</v>
      </c>
      <c r="C5319" s="346" t="s">
        <v>8</v>
      </c>
      <c r="D5319" s="370">
        <v>98.63</v>
      </c>
    </row>
    <row r="5320" spans="1:4" s="326" customFormat="1" ht="15.6" customHeight="1" x14ac:dyDescent="0.25">
      <c r="A5320" s="368" t="s">
        <v>40076</v>
      </c>
      <c r="B5320" s="369" t="s">
        <v>40077</v>
      </c>
      <c r="C5320" s="346" t="s">
        <v>8</v>
      </c>
      <c r="D5320" s="370">
        <v>20.45</v>
      </c>
    </row>
    <row r="5321" spans="1:4" s="326" customFormat="1" ht="15.6" customHeight="1" x14ac:dyDescent="0.25">
      <c r="A5321" s="368" t="s">
        <v>40078</v>
      </c>
      <c r="B5321" s="369" t="s">
        <v>40079</v>
      </c>
      <c r="C5321" s="346" t="s">
        <v>7</v>
      </c>
      <c r="D5321" s="370">
        <v>1444.51</v>
      </c>
    </row>
    <row r="5322" spans="1:4" s="326" customFormat="1" ht="15.6" customHeight="1" x14ac:dyDescent="0.25">
      <c r="A5322" s="368" t="s">
        <v>40080</v>
      </c>
      <c r="B5322" s="369" t="s">
        <v>40081</v>
      </c>
      <c r="C5322" s="346" t="s">
        <v>7</v>
      </c>
      <c r="D5322" s="370">
        <v>1509.16</v>
      </c>
    </row>
    <row r="5323" spans="1:4" s="326" customFormat="1" ht="15.6" customHeight="1" x14ac:dyDescent="0.25">
      <c r="A5323" s="368" t="s">
        <v>40082</v>
      </c>
      <c r="B5323" s="369" t="s">
        <v>40083</v>
      </c>
      <c r="C5323" s="346" t="s">
        <v>7</v>
      </c>
      <c r="D5323" s="370">
        <v>1635.42</v>
      </c>
    </row>
    <row r="5324" spans="1:4" s="326" customFormat="1" ht="15.6" customHeight="1" x14ac:dyDescent="0.25">
      <c r="A5324" s="368" t="s">
        <v>40084</v>
      </c>
      <c r="B5324" s="369" t="s">
        <v>40085</v>
      </c>
      <c r="C5324" s="346" t="s">
        <v>7</v>
      </c>
      <c r="D5324" s="370">
        <v>1690.98</v>
      </c>
    </row>
    <row r="5325" spans="1:4" s="326" customFormat="1" ht="15.6" customHeight="1" x14ac:dyDescent="0.25">
      <c r="A5325" s="368" t="s">
        <v>40086</v>
      </c>
      <c r="B5325" s="369" t="s">
        <v>40087</v>
      </c>
      <c r="C5325" s="346" t="s">
        <v>7</v>
      </c>
      <c r="D5325" s="370">
        <v>1993.04</v>
      </c>
    </row>
    <row r="5326" spans="1:4" s="326" customFormat="1" ht="15.6" customHeight="1" x14ac:dyDescent="0.25">
      <c r="A5326" s="368" t="s">
        <v>40088</v>
      </c>
      <c r="B5326" s="369" t="s">
        <v>40089</v>
      </c>
      <c r="C5326" s="346" t="s">
        <v>7</v>
      </c>
      <c r="D5326" s="370">
        <v>1653.94</v>
      </c>
    </row>
    <row r="5327" spans="1:4" s="326" customFormat="1" ht="15.6" customHeight="1" x14ac:dyDescent="0.25">
      <c r="A5327" s="368" t="s">
        <v>40090</v>
      </c>
      <c r="B5327" s="369" t="s">
        <v>40091</v>
      </c>
      <c r="C5327" s="346" t="s">
        <v>7</v>
      </c>
      <c r="D5327" s="370">
        <v>1578.33</v>
      </c>
    </row>
    <row r="5328" spans="1:4" s="326" customFormat="1" ht="15.6" customHeight="1" x14ac:dyDescent="0.25">
      <c r="A5328" s="368" t="s">
        <v>40092</v>
      </c>
      <c r="B5328" s="369" t="s">
        <v>40093</v>
      </c>
      <c r="C5328" s="346" t="s">
        <v>7</v>
      </c>
      <c r="D5328" s="370">
        <v>1796.84</v>
      </c>
    </row>
    <row r="5329" spans="1:4" s="326" customFormat="1" ht="15.6" customHeight="1" x14ac:dyDescent="0.25">
      <c r="A5329" s="368" t="s">
        <v>40094</v>
      </c>
      <c r="B5329" s="369" t="s">
        <v>40095</v>
      </c>
      <c r="C5329" s="346" t="s">
        <v>7</v>
      </c>
      <c r="D5329" s="370">
        <v>38.99</v>
      </c>
    </row>
    <row r="5330" spans="1:4" s="326" customFormat="1" ht="15.6" customHeight="1" x14ac:dyDescent="0.25">
      <c r="A5330" s="368" t="s">
        <v>40096</v>
      </c>
      <c r="B5330" s="369" t="s">
        <v>40097</v>
      </c>
      <c r="C5330" s="346" t="s">
        <v>7</v>
      </c>
      <c r="D5330" s="370">
        <v>108.92</v>
      </c>
    </row>
    <row r="5331" spans="1:4" s="326" customFormat="1" ht="15.6" customHeight="1" x14ac:dyDescent="0.25">
      <c r="A5331" s="368" t="s">
        <v>40098</v>
      </c>
      <c r="B5331" s="369" t="s">
        <v>40099</v>
      </c>
      <c r="C5331" s="346" t="s">
        <v>7</v>
      </c>
      <c r="D5331" s="370">
        <v>114</v>
      </c>
    </row>
    <row r="5332" spans="1:4" s="326" customFormat="1" ht="15.6" customHeight="1" x14ac:dyDescent="0.25">
      <c r="A5332" s="368" t="s">
        <v>40100</v>
      </c>
      <c r="B5332" s="369" t="s">
        <v>40101</v>
      </c>
      <c r="C5332" s="346" t="s">
        <v>7</v>
      </c>
      <c r="D5332" s="370">
        <v>70.260000000000005</v>
      </c>
    </row>
    <row r="5333" spans="1:4" s="326" customFormat="1" ht="15.6" customHeight="1" x14ac:dyDescent="0.25">
      <c r="A5333" s="368" t="s">
        <v>40102</v>
      </c>
      <c r="B5333" s="369" t="s">
        <v>40103</v>
      </c>
      <c r="C5333" s="346" t="s">
        <v>7</v>
      </c>
      <c r="D5333" s="370">
        <v>209.37</v>
      </c>
    </row>
    <row r="5334" spans="1:4" s="326" customFormat="1" ht="15.6" customHeight="1" x14ac:dyDescent="0.25">
      <c r="A5334" s="368" t="s">
        <v>40104</v>
      </c>
      <c r="B5334" s="369" t="s">
        <v>40105</v>
      </c>
      <c r="C5334" s="346" t="s">
        <v>7</v>
      </c>
      <c r="D5334" s="370">
        <v>194.5</v>
      </c>
    </row>
    <row r="5335" spans="1:4" s="326" customFormat="1" ht="15.6" customHeight="1" x14ac:dyDescent="0.25">
      <c r="A5335" s="368" t="s">
        <v>40106</v>
      </c>
      <c r="B5335" s="369" t="s">
        <v>40107</v>
      </c>
      <c r="C5335" s="346" t="s">
        <v>7</v>
      </c>
      <c r="D5335" s="370">
        <v>203.79</v>
      </c>
    </row>
    <row r="5336" spans="1:4" s="326" customFormat="1" ht="15.6" customHeight="1" x14ac:dyDescent="0.25">
      <c r="A5336" s="368" t="s">
        <v>40108</v>
      </c>
      <c r="B5336" s="369" t="s">
        <v>40109</v>
      </c>
      <c r="C5336" s="346" t="s">
        <v>7</v>
      </c>
      <c r="D5336" s="370">
        <v>88.27</v>
      </c>
    </row>
    <row r="5337" spans="1:4" s="326" customFormat="1" ht="15.6" customHeight="1" x14ac:dyDescent="0.25">
      <c r="A5337" s="368" t="s">
        <v>40110</v>
      </c>
      <c r="B5337" s="369" t="s">
        <v>37625</v>
      </c>
      <c r="C5337" s="346" t="s">
        <v>7</v>
      </c>
      <c r="D5337" s="370">
        <v>77.11</v>
      </c>
    </row>
    <row r="5338" spans="1:4" s="326" customFormat="1" ht="15.6" customHeight="1" x14ac:dyDescent="0.25">
      <c r="A5338" s="368" t="s">
        <v>40111</v>
      </c>
      <c r="B5338" s="369" t="s">
        <v>40112</v>
      </c>
      <c r="C5338" s="346" t="s">
        <v>8</v>
      </c>
      <c r="D5338" s="370">
        <v>373.12</v>
      </c>
    </row>
    <row r="5339" spans="1:4" s="326" customFormat="1" ht="15.6" customHeight="1" x14ac:dyDescent="0.25">
      <c r="A5339" s="368" t="s">
        <v>40113</v>
      </c>
      <c r="B5339" s="369" t="s">
        <v>40114</v>
      </c>
      <c r="C5339" s="346" t="s">
        <v>8</v>
      </c>
      <c r="D5339" s="370">
        <v>79.16</v>
      </c>
    </row>
    <row r="5340" spans="1:4" s="326" customFormat="1" ht="15.6" customHeight="1" x14ac:dyDescent="0.25">
      <c r="A5340" s="368" t="s">
        <v>40115</v>
      </c>
      <c r="B5340" s="369" t="s">
        <v>40116</v>
      </c>
      <c r="C5340" s="346" t="s">
        <v>14</v>
      </c>
      <c r="D5340" s="370">
        <v>3.55</v>
      </c>
    </row>
    <row r="5341" spans="1:4" s="326" customFormat="1" ht="15.6" customHeight="1" x14ac:dyDescent="0.25">
      <c r="A5341" s="368" t="s">
        <v>40117</v>
      </c>
      <c r="B5341" s="369" t="s">
        <v>40118</v>
      </c>
      <c r="C5341" s="346" t="s">
        <v>14</v>
      </c>
      <c r="D5341" s="370">
        <v>3.78</v>
      </c>
    </row>
    <row r="5342" spans="1:4" s="326" customFormat="1" ht="15.6" customHeight="1" x14ac:dyDescent="0.25">
      <c r="A5342" s="368" t="s">
        <v>40119</v>
      </c>
      <c r="B5342" s="369" t="s">
        <v>40120</v>
      </c>
      <c r="C5342" s="346" t="s">
        <v>14</v>
      </c>
      <c r="D5342" s="370">
        <v>8.98</v>
      </c>
    </row>
    <row r="5343" spans="1:4" s="326" customFormat="1" ht="15.6" customHeight="1" x14ac:dyDescent="0.25">
      <c r="A5343" s="368" t="s">
        <v>40121</v>
      </c>
      <c r="B5343" s="369" t="s">
        <v>40122</v>
      </c>
      <c r="C5343" s="346" t="s">
        <v>14</v>
      </c>
      <c r="D5343" s="370">
        <v>13.88</v>
      </c>
    </row>
    <row r="5344" spans="1:4" s="326" customFormat="1" ht="15.6" customHeight="1" x14ac:dyDescent="0.25">
      <c r="A5344" s="368" t="s">
        <v>40123</v>
      </c>
      <c r="B5344" s="369" t="s">
        <v>40124</v>
      </c>
      <c r="C5344" s="346" t="s">
        <v>14</v>
      </c>
      <c r="D5344" s="370">
        <v>13.92</v>
      </c>
    </row>
    <row r="5345" spans="1:4" s="326" customFormat="1" ht="15.6" customHeight="1" x14ac:dyDescent="0.25">
      <c r="A5345" s="368" t="s">
        <v>40125</v>
      </c>
      <c r="B5345" s="369" t="s">
        <v>40126</v>
      </c>
      <c r="C5345" s="346" t="s">
        <v>14</v>
      </c>
      <c r="D5345" s="370">
        <v>27.47</v>
      </c>
    </row>
    <row r="5346" spans="1:4" s="326" customFormat="1" ht="15.6" customHeight="1" x14ac:dyDescent="0.25">
      <c r="A5346" s="368" t="s">
        <v>40127</v>
      </c>
      <c r="B5346" s="369" t="s">
        <v>40128</v>
      </c>
      <c r="C5346" s="346" t="s">
        <v>14</v>
      </c>
      <c r="D5346" s="370">
        <v>42.05</v>
      </c>
    </row>
    <row r="5347" spans="1:4" s="326" customFormat="1" ht="15.6" customHeight="1" x14ac:dyDescent="0.25">
      <c r="A5347" s="368" t="s">
        <v>40129</v>
      </c>
      <c r="B5347" s="369" t="s">
        <v>40130</v>
      </c>
      <c r="C5347" s="346" t="s">
        <v>14</v>
      </c>
      <c r="D5347" s="370">
        <v>54.59</v>
      </c>
    </row>
    <row r="5348" spans="1:4" s="326" customFormat="1" ht="15.6" customHeight="1" x14ac:dyDescent="0.25">
      <c r="A5348" s="368" t="s">
        <v>40131</v>
      </c>
      <c r="B5348" s="369" t="s">
        <v>40132</v>
      </c>
      <c r="C5348" s="346" t="s">
        <v>14</v>
      </c>
      <c r="D5348" s="370">
        <v>93.18</v>
      </c>
    </row>
    <row r="5349" spans="1:4" s="326" customFormat="1" ht="15.6" customHeight="1" x14ac:dyDescent="0.25">
      <c r="A5349" s="368" t="s">
        <v>40133</v>
      </c>
      <c r="B5349" s="369" t="s">
        <v>40134</v>
      </c>
      <c r="C5349" s="346" t="s">
        <v>14</v>
      </c>
      <c r="D5349" s="370">
        <v>205.7</v>
      </c>
    </row>
    <row r="5350" spans="1:4" s="326" customFormat="1" ht="15.6" customHeight="1" x14ac:dyDescent="0.25">
      <c r="A5350" s="368" t="s">
        <v>40135</v>
      </c>
      <c r="B5350" s="369" t="s">
        <v>40136</v>
      </c>
      <c r="C5350" s="346" t="s">
        <v>14</v>
      </c>
      <c r="D5350" s="370">
        <v>351.42</v>
      </c>
    </row>
    <row r="5351" spans="1:4" s="326" customFormat="1" ht="15.6" customHeight="1" x14ac:dyDescent="0.25">
      <c r="A5351" s="368" t="s">
        <v>40137</v>
      </c>
      <c r="B5351" s="369" t="s">
        <v>40138</v>
      </c>
      <c r="C5351" s="346" t="s">
        <v>14</v>
      </c>
      <c r="D5351" s="370">
        <v>490.94</v>
      </c>
    </row>
    <row r="5352" spans="1:4" s="326" customFormat="1" ht="15.6" customHeight="1" x14ac:dyDescent="0.25">
      <c r="A5352" s="368" t="s">
        <v>40139</v>
      </c>
      <c r="B5352" s="369" t="s">
        <v>40140</v>
      </c>
      <c r="C5352" s="346" t="s">
        <v>14</v>
      </c>
      <c r="D5352" s="370">
        <v>437.78</v>
      </c>
    </row>
    <row r="5353" spans="1:4" s="326" customFormat="1" ht="15.6" customHeight="1" x14ac:dyDescent="0.25">
      <c r="A5353" s="368" t="s">
        <v>40141</v>
      </c>
      <c r="B5353" s="369" t="s">
        <v>40142</v>
      </c>
      <c r="C5353" s="346" t="s">
        <v>14</v>
      </c>
      <c r="D5353" s="370">
        <v>6.05</v>
      </c>
    </row>
    <row r="5354" spans="1:4" s="326" customFormat="1" ht="15.6" customHeight="1" x14ac:dyDescent="0.25">
      <c r="A5354" s="368" t="s">
        <v>40143</v>
      </c>
      <c r="B5354" s="369" t="s">
        <v>40144</v>
      </c>
      <c r="C5354" s="346" t="s">
        <v>14</v>
      </c>
      <c r="D5354" s="370">
        <v>9.1199999999999992</v>
      </c>
    </row>
    <row r="5355" spans="1:4" s="326" customFormat="1" ht="15.6" customHeight="1" x14ac:dyDescent="0.25">
      <c r="A5355" s="368" t="s">
        <v>40145</v>
      </c>
      <c r="B5355" s="369" t="s">
        <v>40146</v>
      </c>
      <c r="C5355" s="346" t="s">
        <v>14</v>
      </c>
      <c r="D5355" s="370">
        <v>13.77</v>
      </c>
    </row>
    <row r="5356" spans="1:4" s="326" customFormat="1" ht="15.6" customHeight="1" x14ac:dyDescent="0.25">
      <c r="A5356" s="368" t="s">
        <v>40147</v>
      </c>
      <c r="B5356" s="369" t="s">
        <v>40148</v>
      </c>
      <c r="C5356" s="346" t="s">
        <v>14</v>
      </c>
      <c r="D5356" s="370">
        <v>13.44</v>
      </c>
    </row>
    <row r="5357" spans="1:4" s="326" customFormat="1" ht="15.6" customHeight="1" x14ac:dyDescent="0.25">
      <c r="A5357" s="368" t="s">
        <v>40149</v>
      </c>
      <c r="B5357" s="369" t="s">
        <v>40150</v>
      </c>
      <c r="C5357" s="346" t="s">
        <v>14</v>
      </c>
      <c r="D5357" s="370">
        <v>35.99</v>
      </c>
    </row>
    <row r="5358" spans="1:4" s="326" customFormat="1" ht="15.6" customHeight="1" x14ac:dyDescent="0.25">
      <c r="A5358" s="368" t="s">
        <v>40151</v>
      </c>
      <c r="B5358" s="369" t="s">
        <v>40152</v>
      </c>
      <c r="C5358" s="346" t="s">
        <v>8</v>
      </c>
      <c r="D5358" s="370">
        <v>18.34</v>
      </c>
    </row>
    <row r="5359" spans="1:4" s="326" customFormat="1" ht="15.6" customHeight="1" x14ac:dyDescent="0.25">
      <c r="A5359" s="368" t="s">
        <v>40153</v>
      </c>
      <c r="B5359" s="369" t="s">
        <v>40154</v>
      </c>
      <c r="C5359" s="346" t="s">
        <v>14</v>
      </c>
      <c r="D5359" s="370">
        <v>10.19</v>
      </c>
    </row>
    <row r="5360" spans="1:4" s="326" customFormat="1" ht="15.6" customHeight="1" x14ac:dyDescent="0.25">
      <c r="A5360" s="368" t="s">
        <v>40155</v>
      </c>
      <c r="B5360" s="369" t="s">
        <v>40156</v>
      </c>
      <c r="C5360" s="346" t="s">
        <v>14</v>
      </c>
      <c r="D5360" s="370">
        <v>12.95</v>
      </c>
    </row>
    <row r="5361" spans="1:4" s="326" customFormat="1" ht="15.6" customHeight="1" x14ac:dyDescent="0.25">
      <c r="A5361" s="368" t="s">
        <v>40157</v>
      </c>
      <c r="B5361" s="369" t="s">
        <v>40158</v>
      </c>
      <c r="C5361" s="346" t="s">
        <v>14</v>
      </c>
      <c r="D5361" s="370">
        <v>22.12</v>
      </c>
    </row>
    <row r="5362" spans="1:4" s="326" customFormat="1" ht="15.6" customHeight="1" x14ac:dyDescent="0.25">
      <c r="A5362" s="368" t="s">
        <v>40159</v>
      </c>
      <c r="B5362" s="369" t="s">
        <v>40160</v>
      </c>
      <c r="C5362" s="346" t="s">
        <v>14</v>
      </c>
      <c r="D5362" s="370">
        <v>34.96</v>
      </c>
    </row>
    <row r="5363" spans="1:4" s="326" customFormat="1" ht="15.6" customHeight="1" x14ac:dyDescent="0.25">
      <c r="A5363" s="368" t="s">
        <v>40161</v>
      </c>
      <c r="B5363" s="369" t="s">
        <v>40162</v>
      </c>
      <c r="C5363" s="346" t="s">
        <v>14</v>
      </c>
      <c r="D5363" s="370">
        <v>70.790000000000006</v>
      </c>
    </row>
    <row r="5364" spans="1:4" s="326" customFormat="1" ht="15.6" customHeight="1" x14ac:dyDescent="0.25">
      <c r="A5364" s="368" t="s">
        <v>40163</v>
      </c>
      <c r="B5364" s="369" t="s">
        <v>40164</v>
      </c>
      <c r="C5364" s="346" t="s">
        <v>14</v>
      </c>
      <c r="D5364" s="370">
        <v>27.01</v>
      </c>
    </row>
    <row r="5365" spans="1:4" s="326" customFormat="1" ht="15.6" customHeight="1" x14ac:dyDescent="0.25">
      <c r="A5365" s="368" t="s">
        <v>40165</v>
      </c>
      <c r="B5365" s="369" t="s">
        <v>40166</v>
      </c>
      <c r="C5365" s="346" t="s">
        <v>14</v>
      </c>
      <c r="D5365" s="370">
        <v>45.65</v>
      </c>
    </row>
    <row r="5366" spans="1:4" s="326" customFormat="1" ht="15.6" customHeight="1" x14ac:dyDescent="0.25">
      <c r="A5366" s="368" t="s">
        <v>40167</v>
      </c>
      <c r="B5366" s="369" t="s">
        <v>40168</v>
      </c>
      <c r="C5366" s="346" t="s">
        <v>14</v>
      </c>
      <c r="D5366" s="370">
        <v>90.49</v>
      </c>
    </row>
    <row r="5367" spans="1:4" s="326" customFormat="1" ht="15.6" customHeight="1" x14ac:dyDescent="0.25">
      <c r="A5367" s="368" t="s">
        <v>40169</v>
      </c>
      <c r="B5367" s="369" t="s">
        <v>40170</v>
      </c>
      <c r="C5367" s="346" t="s">
        <v>14</v>
      </c>
      <c r="D5367" s="370">
        <v>33.520000000000003</v>
      </c>
    </row>
    <row r="5368" spans="1:4" s="326" customFormat="1" ht="15.6" customHeight="1" x14ac:dyDescent="0.25">
      <c r="A5368" s="368" t="s">
        <v>40171</v>
      </c>
      <c r="B5368" s="369" t="s">
        <v>40172</v>
      </c>
      <c r="C5368" s="346" t="s">
        <v>14</v>
      </c>
      <c r="D5368" s="370">
        <v>58.43</v>
      </c>
    </row>
    <row r="5369" spans="1:4" s="326" customFormat="1" ht="15.6" customHeight="1" x14ac:dyDescent="0.25">
      <c r="A5369" s="368" t="s">
        <v>40173</v>
      </c>
      <c r="B5369" s="369" t="s">
        <v>40174</v>
      </c>
      <c r="C5369" s="346" t="s">
        <v>14</v>
      </c>
      <c r="D5369" s="370">
        <v>108.62</v>
      </c>
    </row>
    <row r="5370" spans="1:4" s="326" customFormat="1" ht="15.6" customHeight="1" x14ac:dyDescent="0.25">
      <c r="A5370" s="368" t="s">
        <v>40175</v>
      </c>
      <c r="B5370" s="369" t="s">
        <v>40176</v>
      </c>
      <c r="C5370" s="346" t="s">
        <v>14</v>
      </c>
      <c r="D5370" s="370">
        <v>168.33</v>
      </c>
    </row>
    <row r="5371" spans="1:4" s="326" customFormat="1" ht="15.6" customHeight="1" x14ac:dyDescent="0.25">
      <c r="A5371" s="368" t="s">
        <v>40177</v>
      </c>
      <c r="B5371" s="369" t="s">
        <v>40178</v>
      </c>
      <c r="C5371" s="346" t="s">
        <v>14</v>
      </c>
      <c r="D5371" s="370">
        <v>281.54000000000002</v>
      </c>
    </row>
    <row r="5372" spans="1:4" s="326" customFormat="1" ht="15.6" customHeight="1" x14ac:dyDescent="0.25">
      <c r="A5372" s="368" t="s">
        <v>40179</v>
      </c>
      <c r="B5372" s="369" t="s">
        <v>40180</v>
      </c>
      <c r="C5372" s="346" t="s">
        <v>8</v>
      </c>
      <c r="D5372" s="370">
        <v>307.12</v>
      </c>
    </row>
    <row r="5373" spans="1:4" s="326" customFormat="1" ht="15.6" customHeight="1" x14ac:dyDescent="0.25">
      <c r="A5373" s="368" t="s">
        <v>40181</v>
      </c>
      <c r="B5373" s="369" t="s">
        <v>40182</v>
      </c>
      <c r="C5373" s="346" t="s">
        <v>8</v>
      </c>
      <c r="D5373" s="370">
        <v>9.8800000000000008</v>
      </c>
    </row>
    <row r="5374" spans="1:4" s="326" customFormat="1" ht="15.6" customHeight="1" x14ac:dyDescent="0.25">
      <c r="A5374" s="368" t="s">
        <v>40183</v>
      </c>
      <c r="B5374" s="369" t="s">
        <v>40184</v>
      </c>
      <c r="C5374" s="346" t="s">
        <v>8</v>
      </c>
      <c r="D5374" s="370">
        <v>18.809999999999999</v>
      </c>
    </row>
    <row r="5375" spans="1:4" s="326" customFormat="1" ht="15.6" customHeight="1" x14ac:dyDescent="0.25">
      <c r="A5375" s="368" t="s">
        <v>40185</v>
      </c>
      <c r="B5375" s="369" t="s">
        <v>40186</v>
      </c>
      <c r="C5375" s="346" t="s">
        <v>8</v>
      </c>
      <c r="D5375" s="370">
        <v>5.44</v>
      </c>
    </row>
    <row r="5376" spans="1:4" s="326" customFormat="1" ht="15.6" customHeight="1" x14ac:dyDescent="0.25">
      <c r="A5376" s="368" t="s">
        <v>40187</v>
      </c>
      <c r="B5376" s="369" t="s">
        <v>40188</v>
      </c>
      <c r="C5376" s="346" t="s">
        <v>8</v>
      </c>
      <c r="D5376" s="370">
        <v>31.98</v>
      </c>
    </row>
    <row r="5377" spans="1:4" s="326" customFormat="1" ht="15.6" customHeight="1" x14ac:dyDescent="0.25">
      <c r="A5377" s="368" t="s">
        <v>40189</v>
      </c>
      <c r="B5377" s="369" t="s">
        <v>40190</v>
      </c>
      <c r="C5377" s="346" t="s">
        <v>8</v>
      </c>
      <c r="D5377" s="370">
        <v>98.65</v>
      </c>
    </row>
    <row r="5378" spans="1:4" s="326" customFormat="1" ht="15.6" customHeight="1" x14ac:dyDescent="0.25">
      <c r="A5378" s="368" t="s">
        <v>40191</v>
      </c>
      <c r="B5378" s="369" t="s">
        <v>40192</v>
      </c>
      <c r="C5378" s="346" t="s">
        <v>8</v>
      </c>
      <c r="D5378" s="370">
        <v>11.28</v>
      </c>
    </row>
    <row r="5379" spans="1:4" s="326" customFormat="1" ht="15.6" customHeight="1" x14ac:dyDescent="0.25">
      <c r="A5379" s="368" t="s">
        <v>40193</v>
      </c>
      <c r="B5379" s="369" t="s">
        <v>40194</v>
      </c>
      <c r="C5379" s="346" t="s">
        <v>8</v>
      </c>
      <c r="D5379" s="370">
        <v>24.6</v>
      </c>
    </row>
    <row r="5380" spans="1:4" s="326" customFormat="1" ht="15.6" customHeight="1" x14ac:dyDescent="0.25">
      <c r="A5380" s="368" t="s">
        <v>40195</v>
      </c>
      <c r="B5380" s="369" t="s">
        <v>40196</v>
      </c>
      <c r="C5380" s="346" t="s">
        <v>8</v>
      </c>
      <c r="D5380" s="370">
        <v>74.45</v>
      </c>
    </row>
    <row r="5381" spans="1:4" s="326" customFormat="1" ht="15.6" customHeight="1" x14ac:dyDescent="0.25">
      <c r="A5381" s="368" t="s">
        <v>40197</v>
      </c>
      <c r="B5381" s="369" t="s">
        <v>40198</v>
      </c>
      <c r="C5381" s="346" t="s">
        <v>8</v>
      </c>
      <c r="D5381" s="370">
        <v>13.46</v>
      </c>
    </row>
    <row r="5382" spans="1:4" s="326" customFormat="1" ht="15.6" customHeight="1" x14ac:dyDescent="0.25">
      <c r="A5382" s="368" t="s">
        <v>40199</v>
      </c>
      <c r="B5382" s="369" t="s">
        <v>40200</v>
      </c>
      <c r="C5382" s="346" t="s">
        <v>5</v>
      </c>
      <c r="D5382" s="370">
        <v>44.63</v>
      </c>
    </row>
    <row r="5383" spans="1:4" s="326" customFormat="1" ht="15.6" customHeight="1" x14ac:dyDescent="0.25">
      <c r="A5383" s="368" t="s">
        <v>40201</v>
      </c>
      <c r="B5383" s="369" t="s">
        <v>40202</v>
      </c>
      <c r="C5383" s="346" t="s">
        <v>14</v>
      </c>
      <c r="D5383" s="370">
        <v>56.42</v>
      </c>
    </row>
    <row r="5384" spans="1:4" s="326" customFormat="1" ht="15.6" customHeight="1" x14ac:dyDescent="0.25">
      <c r="A5384" s="368" t="s">
        <v>40203</v>
      </c>
      <c r="B5384" s="369" t="s">
        <v>40204</v>
      </c>
      <c r="C5384" s="346" t="s">
        <v>14</v>
      </c>
      <c r="D5384" s="370">
        <v>67.87</v>
      </c>
    </row>
    <row r="5385" spans="1:4" s="326" customFormat="1" ht="15.6" customHeight="1" x14ac:dyDescent="0.25">
      <c r="A5385" s="368" t="s">
        <v>40205</v>
      </c>
      <c r="B5385" s="369" t="s">
        <v>40206</v>
      </c>
      <c r="C5385" s="346" t="s">
        <v>14</v>
      </c>
      <c r="D5385" s="370">
        <v>132.87</v>
      </c>
    </row>
    <row r="5386" spans="1:4" s="326" customFormat="1" ht="15.6" customHeight="1" x14ac:dyDescent="0.25">
      <c r="A5386" s="368" t="s">
        <v>40207</v>
      </c>
      <c r="B5386" s="369" t="s">
        <v>40208</v>
      </c>
      <c r="C5386" s="346" t="s">
        <v>8</v>
      </c>
      <c r="D5386" s="370">
        <v>32.72</v>
      </c>
    </row>
    <row r="5387" spans="1:4" s="326" customFormat="1" ht="15.6" customHeight="1" x14ac:dyDescent="0.25">
      <c r="A5387" s="368" t="s">
        <v>40209</v>
      </c>
      <c r="B5387" s="369" t="s">
        <v>40210</v>
      </c>
      <c r="C5387" s="346" t="s">
        <v>14</v>
      </c>
      <c r="D5387" s="370">
        <v>69.8</v>
      </c>
    </row>
    <row r="5388" spans="1:4" s="326" customFormat="1" ht="15.6" customHeight="1" x14ac:dyDescent="0.25">
      <c r="A5388" s="368" t="s">
        <v>40211</v>
      </c>
      <c r="B5388" s="369" t="s">
        <v>40212</v>
      </c>
      <c r="C5388" s="346" t="s">
        <v>8</v>
      </c>
      <c r="D5388" s="370">
        <v>41.09</v>
      </c>
    </row>
    <row r="5389" spans="1:4" s="326" customFormat="1" ht="15.6" customHeight="1" x14ac:dyDescent="0.25">
      <c r="A5389" s="368" t="s">
        <v>40213</v>
      </c>
      <c r="B5389" s="369" t="s">
        <v>40214</v>
      </c>
      <c r="C5389" s="346" t="s">
        <v>14</v>
      </c>
      <c r="D5389" s="370">
        <v>112.5</v>
      </c>
    </row>
    <row r="5390" spans="1:4" s="326" customFormat="1" ht="15.6" customHeight="1" x14ac:dyDescent="0.25">
      <c r="A5390" s="368" t="s">
        <v>40215</v>
      </c>
      <c r="B5390" s="369" t="s">
        <v>40216</v>
      </c>
      <c r="C5390" s="346" t="s">
        <v>14</v>
      </c>
      <c r="D5390" s="370">
        <v>175.59</v>
      </c>
    </row>
    <row r="5391" spans="1:4" s="326" customFormat="1" ht="15.6" customHeight="1" x14ac:dyDescent="0.25">
      <c r="A5391" s="368" t="s">
        <v>40217</v>
      </c>
      <c r="B5391" s="369" t="s">
        <v>40218</v>
      </c>
      <c r="C5391" s="346" t="s">
        <v>14</v>
      </c>
      <c r="D5391" s="370">
        <v>206.06</v>
      </c>
    </row>
    <row r="5392" spans="1:4" s="326" customFormat="1" ht="15.6" customHeight="1" x14ac:dyDescent="0.25">
      <c r="A5392" s="368" t="s">
        <v>40219</v>
      </c>
      <c r="B5392" s="369" t="s">
        <v>40220</v>
      </c>
      <c r="C5392" s="346" t="s">
        <v>14</v>
      </c>
      <c r="D5392" s="370">
        <v>8.2200000000000006</v>
      </c>
    </row>
    <row r="5393" spans="1:4" s="326" customFormat="1" ht="15.6" customHeight="1" x14ac:dyDescent="0.25">
      <c r="A5393" s="368" t="s">
        <v>40221</v>
      </c>
      <c r="B5393" s="369" t="s">
        <v>40222</v>
      </c>
      <c r="C5393" s="346" t="s">
        <v>14</v>
      </c>
      <c r="D5393" s="370">
        <v>10.73</v>
      </c>
    </row>
    <row r="5394" spans="1:4" s="326" customFormat="1" ht="15.6" customHeight="1" x14ac:dyDescent="0.25">
      <c r="A5394" s="368" t="s">
        <v>40223</v>
      </c>
      <c r="B5394" s="369" t="s">
        <v>40224</v>
      </c>
      <c r="C5394" s="346" t="s">
        <v>14</v>
      </c>
      <c r="D5394" s="370">
        <v>7.44</v>
      </c>
    </row>
    <row r="5395" spans="1:4" s="326" customFormat="1" ht="15.6" customHeight="1" x14ac:dyDescent="0.25">
      <c r="A5395" s="368" t="s">
        <v>40225</v>
      </c>
      <c r="B5395" s="369" t="s">
        <v>40226</v>
      </c>
      <c r="C5395" s="346" t="s">
        <v>14</v>
      </c>
      <c r="D5395" s="370">
        <v>24.31</v>
      </c>
    </row>
    <row r="5396" spans="1:4" s="326" customFormat="1" ht="15.6" customHeight="1" x14ac:dyDescent="0.25">
      <c r="A5396" s="368" t="s">
        <v>40227</v>
      </c>
      <c r="B5396" s="369" t="s">
        <v>40228</v>
      </c>
      <c r="C5396" s="346" t="s">
        <v>14</v>
      </c>
      <c r="D5396" s="370">
        <v>29.25</v>
      </c>
    </row>
    <row r="5397" spans="1:4" s="326" customFormat="1" ht="15.6" customHeight="1" x14ac:dyDescent="0.25">
      <c r="A5397" s="368" t="s">
        <v>40229</v>
      </c>
      <c r="B5397" s="369" t="s">
        <v>40230</v>
      </c>
      <c r="C5397" s="346" t="s">
        <v>14</v>
      </c>
      <c r="D5397" s="370">
        <v>73.69</v>
      </c>
    </row>
    <row r="5398" spans="1:4" s="326" customFormat="1" ht="15.6" customHeight="1" x14ac:dyDescent="0.25">
      <c r="A5398" s="368" t="s">
        <v>40231</v>
      </c>
      <c r="B5398" s="369" t="s">
        <v>40232</v>
      </c>
      <c r="C5398" s="346" t="s">
        <v>14</v>
      </c>
      <c r="D5398" s="370">
        <v>93.62</v>
      </c>
    </row>
    <row r="5399" spans="1:4" s="326" customFormat="1" ht="15.6" customHeight="1" x14ac:dyDescent="0.25">
      <c r="A5399" s="368" t="s">
        <v>40233</v>
      </c>
      <c r="B5399" s="369" t="s">
        <v>40234</v>
      </c>
      <c r="C5399" s="346" t="s">
        <v>14</v>
      </c>
      <c r="D5399" s="370">
        <v>149.80000000000001</v>
      </c>
    </row>
    <row r="5400" spans="1:4" s="326" customFormat="1" ht="15.6" customHeight="1" x14ac:dyDescent="0.25">
      <c r="A5400" s="368" t="s">
        <v>40235</v>
      </c>
      <c r="B5400" s="369" t="s">
        <v>40236</v>
      </c>
      <c r="C5400" s="346" t="s">
        <v>14</v>
      </c>
      <c r="D5400" s="370">
        <v>232.68</v>
      </c>
    </row>
    <row r="5401" spans="1:4" s="326" customFormat="1" ht="15.6" customHeight="1" x14ac:dyDescent="0.25">
      <c r="A5401" s="368" t="s">
        <v>40237</v>
      </c>
      <c r="B5401" s="369" t="s">
        <v>40238</v>
      </c>
      <c r="C5401" s="346" t="s">
        <v>14</v>
      </c>
      <c r="D5401" s="370">
        <v>343.99</v>
      </c>
    </row>
    <row r="5402" spans="1:4" s="326" customFormat="1" ht="15.6" customHeight="1" x14ac:dyDescent="0.25">
      <c r="A5402" s="368" t="s">
        <v>40239</v>
      </c>
      <c r="B5402" s="369" t="s">
        <v>40240</v>
      </c>
      <c r="C5402" s="346" t="s">
        <v>14</v>
      </c>
      <c r="D5402" s="370">
        <v>518.72</v>
      </c>
    </row>
    <row r="5403" spans="1:4" s="326" customFormat="1" ht="15.6" customHeight="1" x14ac:dyDescent="0.25">
      <c r="A5403" s="368" t="s">
        <v>40241</v>
      </c>
      <c r="B5403" s="369" t="s">
        <v>40242</v>
      </c>
      <c r="C5403" s="346" t="s">
        <v>14</v>
      </c>
      <c r="D5403" s="370">
        <v>805.83</v>
      </c>
    </row>
    <row r="5404" spans="1:4" s="326" customFormat="1" ht="15.6" customHeight="1" x14ac:dyDescent="0.25">
      <c r="A5404" s="368" t="s">
        <v>40243</v>
      </c>
      <c r="B5404" s="369" t="s">
        <v>40244</v>
      </c>
      <c r="C5404" s="346" t="s">
        <v>14</v>
      </c>
      <c r="D5404" s="370">
        <v>1120.31</v>
      </c>
    </row>
    <row r="5405" spans="1:4" s="326" customFormat="1" ht="15.6" customHeight="1" x14ac:dyDescent="0.25">
      <c r="A5405" s="368" t="s">
        <v>40245</v>
      </c>
      <c r="B5405" s="369" t="s">
        <v>40246</v>
      </c>
      <c r="C5405" s="346" t="s">
        <v>14</v>
      </c>
      <c r="D5405" s="370">
        <v>493.32</v>
      </c>
    </row>
    <row r="5406" spans="1:4" s="326" customFormat="1" ht="15.6" customHeight="1" x14ac:dyDescent="0.25">
      <c r="A5406" s="368" t="s">
        <v>40247</v>
      </c>
      <c r="B5406" s="369" t="s">
        <v>40248</v>
      </c>
      <c r="C5406" s="346" t="s">
        <v>14</v>
      </c>
      <c r="D5406" s="370">
        <v>189.36</v>
      </c>
    </row>
    <row r="5407" spans="1:4" s="326" customFormat="1" ht="15.6" customHeight="1" x14ac:dyDescent="0.25">
      <c r="A5407" s="368" t="s">
        <v>40249</v>
      </c>
      <c r="B5407" s="369" t="s">
        <v>40250</v>
      </c>
      <c r="C5407" s="346" t="s">
        <v>14</v>
      </c>
      <c r="D5407" s="370">
        <v>681.91</v>
      </c>
    </row>
    <row r="5408" spans="1:4" s="326" customFormat="1" ht="15.6" customHeight="1" x14ac:dyDescent="0.25">
      <c r="A5408" s="368" t="s">
        <v>40251</v>
      </c>
      <c r="B5408" s="369" t="s">
        <v>40252</v>
      </c>
      <c r="C5408" s="346" t="s">
        <v>14</v>
      </c>
      <c r="D5408" s="370">
        <v>78.569999999999993</v>
      </c>
    </row>
    <row r="5409" spans="1:4" s="326" customFormat="1" ht="15.6" customHeight="1" x14ac:dyDescent="0.25">
      <c r="A5409" s="368" t="s">
        <v>40253</v>
      </c>
      <c r="B5409" s="369" t="s">
        <v>40254</v>
      </c>
      <c r="C5409" s="346" t="s">
        <v>14</v>
      </c>
      <c r="D5409" s="370">
        <v>152.65</v>
      </c>
    </row>
    <row r="5410" spans="1:4" s="326" customFormat="1" ht="15.6" customHeight="1" x14ac:dyDescent="0.25">
      <c r="A5410" s="368" t="s">
        <v>40255</v>
      </c>
      <c r="B5410" s="369" t="s">
        <v>40256</v>
      </c>
      <c r="C5410" s="346" t="s">
        <v>14</v>
      </c>
      <c r="D5410" s="370">
        <v>268.16000000000003</v>
      </c>
    </row>
    <row r="5411" spans="1:4" s="326" customFormat="1" ht="15.6" customHeight="1" x14ac:dyDescent="0.25">
      <c r="A5411" s="368" t="s">
        <v>40257</v>
      </c>
      <c r="B5411" s="369" t="s">
        <v>40258</v>
      </c>
      <c r="C5411" s="346" t="s">
        <v>14</v>
      </c>
      <c r="D5411" s="370">
        <v>371.35</v>
      </c>
    </row>
    <row r="5412" spans="1:4" s="326" customFormat="1" ht="15.6" customHeight="1" x14ac:dyDescent="0.25">
      <c r="A5412" s="368" t="s">
        <v>40259</v>
      </c>
      <c r="B5412" s="369" t="s">
        <v>40260</v>
      </c>
      <c r="C5412" s="346" t="s">
        <v>14</v>
      </c>
      <c r="D5412" s="370">
        <v>101.88</v>
      </c>
    </row>
    <row r="5413" spans="1:4" s="326" customFormat="1" ht="15.6" customHeight="1" x14ac:dyDescent="0.25">
      <c r="A5413" s="368" t="s">
        <v>40261</v>
      </c>
      <c r="B5413" s="369" t="s">
        <v>40262</v>
      </c>
      <c r="C5413" s="346" t="s">
        <v>14</v>
      </c>
      <c r="D5413" s="370">
        <v>63.12</v>
      </c>
    </row>
    <row r="5414" spans="1:4" s="326" customFormat="1" ht="15.6" customHeight="1" x14ac:dyDescent="0.25">
      <c r="A5414" s="368" t="s">
        <v>40263</v>
      </c>
      <c r="B5414" s="369" t="s">
        <v>40264</v>
      </c>
      <c r="C5414" s="346" t="s">
        <v>14</v>
      </c>
      <c r="D5414" s="370">
        <v>50.05</v>
      </c>
    </row>
    <row r="5415" spans="1:4" s="326" customFormat="1" ht="15.6" customHeight="1" x14ac:dyDescent="0.25">
      <c r="A5415" s="368" t="s">
        <v>40265</v>
      </c>
      <c r="B5415" s="369" t="s">
        <v>40266</v>
      </c>
      <c r="C5415" s="346" t="s">
        <v>14</v>
      </c>
      <c r="D5415" s="370">
        <v>224.98</v>
      </c>
    </row>
    <row r="5416" spans="1:4" s="326" customFormat="1" ht="15.6" customHeight="1" x14ac:dyDescent="0.25">
      <c r="A5416" s="368" t="s">
        <v>40267</v>
      </c>
      <c r="B5416" s="369" t="s">
        <v>40268</v>
      </c>
      <c r="C5416" s="346" t="s">
        <v>14</v>
      </c>
      <c r="D5416" s="370">
        <v>857.14</v>
      </c>
    </row>
    <row r="5417" spans="1:4" s="326" customFormat="1" ht="15.6" customHeight="1" x14ac:dyDescent="0.25">
      <c r="A5417" s="368" t="s">
        <v>40269</v>
      </c>
      <c r="B5417" s="369" t="s">
        <v>40270</v>
      </c>
      <c r="C5417" s="346" t="s">
        <v>14</v>
      </c>
      <c r="D5417" s="370">
        <v>1294.75</v>
      </c>
    </row>
    <row r="5418" spans="1:4" s="326" customFormat="1" ht="15.6" customHeight="1" x14ac:dyDescent="0.25">
      <c r="A5418" s="368" t="s">
        <v>40271</v>
      </c>
      <c r="B5418" s="369" t="s">
        <v>40272</v>
      </c>
      <c r="C5418" s="346" t="s">
        <v>8</v>
      </c>
      <c r="D5418" s="370">
        <v>236.37</v>
      </c>
    </row>
    <row r="5419" spans="1:4" s="326" customFormat="1" ht="15.6" customHeight="1" x14ac:dyDescent="0.25">
      <c r="A5419" s="368" t="s">
        <v>40273</v>
      </c>
      <c r="B5419" s="369" t="s">
        <v>40274</v>
      </c>
      <c r="C5419" s="346" t="s">
        <v>8</v>
      </c>
      <c r="D5419" s="370">
        <v>80.510000000000005</v>
      </c>
    </row>
    <row r="5420" spans="1:4" s="326" customFormat="1" ht="15.6" customHeight="1" x14ac:dyDescent="0.25">
      <c r="A5420" s="368" t="s">
        <v>40275</v>
      </c>
      <c r="B5420" s="369" t="s">
        <v>40276</v>
      </c>
      <c r="C5420" s="346" t="s">
        <v>8</v>
      </c>
      <c r="D5420" s="370">
        <v>103.18</v>
      </c>
    </row>
    <row r="5421" spans="1:4" s="326" customFormat="1" ht="15.6" customHeight="1" x14ac:dyDescent="0.25">
      <c r="A5421" s="368" t="s">
        <v>40277</v>
      </c>
      <c r="B5421" s="369" t="s">
        <v>40278</v>
      </c>
      <c r="C5421" s="346" t="s">
        <v>8</v>
      </c>
      <c r="D5421" s="370">
        <v>149.12</v>
      </c>
    </row>
    <row r="5422" spans="1:4" s="326" customFormat="1" ht="15.6" customHeight="1" x14ac:dyDescent="0.25">
      <c r="A5422" s="368" t="s">
        <v>40279</v>
      </c>
      <c r="B5422" s="369" t="s">
        <v>40280</v>
      </c>
      <c r="C5422" s="346" t="s">
        <v>8</v>
      </c>
      <c r="D5422" s="370">
        <v>323.29000000000002</v>
      </c>
    </row>
    <row r="5423" spans="1:4" s="326" customFormat="1" ht="15.6" customHeight="1" x14ac:dyDescent="0.25">
      <c r="A5423" s="368" t="s">
        <v>40281</v>
      </c>
      <c r="B5423" s="369" t="s">
        <v>40282</v>
      </c>
      <c r="C5423" s="346" t="s">
        <v>8</v>
      </c>
      <c r="D5423" s="370">
        <v>475.41</v>
      </c>
    </row>
    <row r="5424" spans="1:4" s="326" customFormat="1" ht="15.6" customHeight="1" x14ac:dyDescent="0.25">
      <c r="A5424" s="368" t="s">
        <v>40283</v>
      </c>
      <c r="B5424" s="369" t="s">
        <v>40284</v>
      </c>
      <c r="C5424" s="346" t="s">
        <v>8</v>
      </c>
      <c r="D5424" s="370">
        <v>810.76</v>
      </c>
    </row>
    <row r="5425" spans="1:4" s="326" customFormat="1" ht="15.6" customHeight="1" x14ac:dyDescent="0.25">
      <c r="A5425" s="368" t="s">
        <v>40285</v>
      </c>
      <c r="B5425" s="369" t="s">
        <v>40286</v>
      </c>
      <c r="C5425" s="346" t="s">
        <v>8</v>
      </c>
      <c r="D5425" s="370">
        <v>1130.05</v>
      </c>
    </row>
    <row r="5426" spans="1:4" s="326" customFormat="1" ht="15.6" customHeight="1" x14ac:dyDescent="0.25">
      <c r="A5426" s="368" t="s">
        <v>40287</v>
      </c>
      <c r="B5426" s="369" t="s">
        <v>40288</v>
      </c>
      <c r="C5426" s="346" t="s">
        <v>8</v>
      </c>
      <c r="D5426" s="370">
        <v>112.3</v>
      </c>
    </row>
    <row r="5427" spans="1:4" s="326" customFormat="1" ht="15.6" customHeight="1" x14ac:dyDescent="0.25">
      <c r="A5427" s="368" t="s">
        <v>40289</v>
      </c>
      <c r="B5427" s="369" t="s">
        <v>40290</v>
      </c>
      <c r="C5427" s="346" t="s">
        <v>8</v>
      </c>
      <c r="D5427" s="370">
        <v>457.96</v>
      </c>
    </row>
    <row r="5428" spans="1:4" s="326" customFormat="1" ht="15.6" customHeight="1" x14ac:dyDescent="0.25">
      <c r="A5428" s="368" t="s">
        <v>40291</v>
      </c>
      <c r="B5428" s="369" t="s">
        <v>40292</v>
      </c>
      <c r="C5428" s="346" t="s">
        <v>8</v>
      </c>
      <c r="D5428" s="370">
        <v>10.71</v>
      </c>
    </row>
    <row r="5429" spans="1:4" s="326" customFormat="1" ht="15.6" customHeight="1" x14ac:dyDescent="0.25">
      <c r="A5429" s="368" t="s">
        <v>40293</v>
      </c>
      <c r="B5429" s="369" t="s">
        <v>40294</v>
      </c>
      <c r="C5429" s="346" t="s">
        <v>8</v>
      </c>
      <c r="D5429" s="370">
        <v>62.7</v>
      </c>
    </row>
    <row r="5430" spans="1:4" s="326" customFormat="1" ht="15.6" customHeight="1" x14ac:dyDescent="0.25">
      <c r="A5430" s="368" t="s">
        <v>40295</v>
      </c>
      <c r="B5430" s="369" t="s">
        <v>40296</v>
      </c>
      <c r="C5430" s="346" t="s">
        <v>8</v>
      </c>
      <c r="D5430" s="370">
        <v>24.24</v>
      </c>
    </row>
    <row r="5431" spans="1:4" s="326" customFormat="1" ht="15.6" customHeight="1" x14ac:dyDescent="0.25">
      <c r="A5431" s="368" t="s">
        <v>40297</v>
      </c>
      <c r="B5431" s="369" t="s">
        <v>40298</v>
      </c>
      <c r="C5431" s="346" t="s">
        <v>8</v>
      </c>
      <c r="D5431" s="370">
        <v>214.39</v>
      </c>
    </row>
    <row r="5432" spans="1:4" s="326" customFormat="1" ht="15.6" customHeight="1" x14ac:dyDescent="0.25">
      <c r="A5432" s="368" t="s">
        <v>40299</v>
      </c>
      <c r="B5432" s="369" t="s">
        <v>40300</v>
      </c>
      <c r="C5432" s="346" t="s">
        <v>8</v>
      </c>
      <c r="D5432" s="370">
        <v>3262.3</v>
      </c>
    </row>
    <row r="5433" spans="1:4" s="326" customFormat="1" ht="15.6" customHeight="1" x14ac:dyDescent="0.25">
      <c r="A5433" s="368" t="s">
        <v>40301</v>
      </c>
      <c r="B5433" s="369" t="s">
        <v>40302</v>
      </c>
      <c r="C5433" s="346" t="s">
        <v>8</v>
      </c>
      <c r="D5433" s="370">
        <v>232.74</v>
      </c>
    </row>
    <row r="5434" spans="1:4" s="326" customFormat="1" ht="15.6" customHeight="1" x14ac:dyDescent="0.25">
      <c r="A5434" s="368" t="s">
        <v>40303</v>
      </c>
      <c r="B5434" s="369" t="s">
        <v>40304</v>
      </c>
      <c r="C5434" s="346" t="s">
        <v>8</v>
      </c>
      <c r="D5434" s="370">
        <v>789.19</v>
      </c>
    </row>
    <row r="5435" spans="1:4" s="326" customFormat="1" ht="15.6" customHeight="1" x14ac:dyDescent="0.25">
      <c r="A5435" s="368" t="s">
        <v>40305</v>
      </c>
      <c r="B5435" s="369" t="s">
        <v>40306</v>
      </c>
      <c r="C5435" s="346" t="s">
        <v>8</v>
      </c>
      <c r="D5435" s="370">
        <v>1932.27</v>
      </c>
    </row>
    <row r="5436" spans="1:4" s="326" customFormat="1" ht="15.6" customHeight="1" x14ac:dyDescent="0.25">
      <c r="A5436" s="368" t="s">
        <v>40307</v>
      </c>
      <c r="B5436" s="369" t="s">
        <v>40308</v>
      </c>
      <c r="C5436" s="346" t="s">
        <v>8</v>
      </c>
      <c r="D5436" s="370">
        <v>1396.07</v>
      </c>
    </row>
    <row r="5437" spans="1:4" s="326" customFormat="1" ht="15.6" customHeight="1" x14ac:dyDescent="0.25">
      <c r="A5437" s="368" t="s">
        <v>40309</v>
      </c>
      <c r="B5437" s="369" t="s">
        <v>40310</v>
      </c>
      <c r="C5437" s="346" t="s">
        <v>8</v>
      </c>
      <c r="D5437" s="370">
        <v>366.37</v>
      </c>
    </row>
    <row r="5438" spans="1:4" s="326" customFormat="1" ht="15.6" customHeight="1" x14ac:dyDescent="0.25">
      <c r="A5438" s="368" t="s">
        <v>40311</v>
      </c>
      <c r="B5438" s="369" t="s">
        <v>40312</v>
      </c>
      <c r="C5438" s="346" t="s">
        <v>8</v>
      </c>
      <c r="D5438" s="370">
        <v>399.83</v>
      </c>
    </row>
    <row r="5439" spans="1:4" s="326" customFormat="1" ht="15.6" customHeight="1" x14ac:dyDescent="0.25">
      <c r="A5439" s="368" t="s">
        <v>40313</v>
      </c>
      <c r="B5439" s="369" t="s">
        <v>40314</v>
      </c>
      <c r="C5439" s="346" t="s">
        <v>8</v>
      </c>
      <c r="D5439" s="370">
        <v>446.6</v>
      </c>
    </row>
    <row r="5440" spans="1:4" s="326" customFormat="1" ht="15.6" customHeight="1" x14ac:dyDescent="0.25">
      <c r="A5440" s="368" t="s">
        <v>40315</v>
      </c>
      <c r="B5440" s="369" t="s">
        <v>40316</v>
      </c>
      <c r="C5440" s="346" t="s">
        <v>8</v>
      </c>
      <c r="D5440" s="370">
        <v>162.66999999999999</v>
      </c>
    </row>
    <row r="5441" spans="1:4" s="326" customFormat="1" ht="15.6" customHeight="1" x14ac:dyDescent="0.25">
      <c r="A5441" s="368" t="s">
        <v>40317</v>
      </c>
      <c r="B5441" s="369" t="s">
        <v>40318</v>
      </c>
      <c r="C5441" s="346" t="s">
        <v>8</v>
      </c>
      <c r="D5441" s="370">
        <v>269.17</v>
      </c>
    </row>
    <row r="5442" spans="1:4" s="326" customFormat="1" ht="15.6" customHeight="1" x14ac:dyDescent="0.25">
      <c r="A5442" s="368" t="s">
        <v>40319</v>
      </c>
      <c r="B5442" s="369" t="s">
        <v>40320</v>
      </c>
      <c r="C5442" s="346" t="s">
        <v>8</v>
      </c>
      <c r="D5442" s="370">
        <v>318.92</v>
      </c>
    </row>
    <row r="5443" spans="1:4" s="326" customFormat="1" ht="15.6" customHeight="1" x14ac:dyDescent="0.25">
      <c r="A5443" s="368" t="s">
        <v>40321</v>
      </c>
      <c r="B5443" s="369" t="s">
        <v>40322</v>
      </c>
      <c r="C5443" s="346" t="s">
        <v>8</v>
      </c>
      <c r="D5443" s="370">
        <v>580.41999999999996</v>
      </c>
    </row>
    <row r="5444" spans="1:4" s="326" customFormat="1" ht="15.6" customHeight="1" x14ac:dyDescent="0.25">
      <c r="A5444" s="368" t="s">
        <v>40323</v>
      </c>
      <c r="B5444" s="369" t="s">
        <v>40324</v>
      </c>
      <c r="C5444" s="346" t="s">
        <v>14</v>
      </c>
      <c r="D5444" s="370">
        <v>412.12</v>
      </c>
    </row>
    <row r="5445" spans="1:4" s="326" customFormat="1" ht="15.6" customHeight="1" x14ac:dyDescent="0.25">
      <c r="A5445" s="368" t="s">
        <v>40325</v>
      </c>
      <c r="B5445" s="369" t="s">
        <v>40326</v>
      </c>
      <c r="C5445" s="346" t="s">
        <v>14</v>
      </c>
      <c r="D5445" s="370">
        <v>528.97</v>
      </c>
    </row>
    <row r="5446" spans="1:4" s="326" customFormat="1" ht="15.6" customHeight="1" x14ac:dyDescent="0.25">
      <c r="A5446" s="368" t="s">
        <v>40327</v>
      </c>
      <c r="B5446" s="369" t="s">
        <v>40328</v>
      </c>
      <c r="C5446" s="346" t="s">
        <v>14</v>
      </c>
      <c r="D5446" s="370">
        <v>729.35</v>
      </c>
    </row>
    <row r="5447" spans="1:4" s="326" customFormat="1" ht="15.6" customHeight="1" x14ac:dyDescent="0.25">
      <c r="A5447" s="368" t="s">
        <v>40329</v>
      </c>
      <c r="B5447" s="369" t="s">
        <v>40330</v>
      </c>
      <c r="C5447" s="346" t="s">
        <v>8</v>
      </c>
      <c r="D5447" s="370">
        <v>162.84</v>
      </c>
    </row>
    <row r="5448" spans="1:4" s="326" customFormat="1" ht="15.6" customHeight="1" x14ac:dyDescent="0.25">
      <c r="A5448" s="368" t="s">
        <v>40331</v>
      </c>
      <c r="B5448" s="369" t="s">
        <v>40332</v>
      </c>
      <c r="C5448" s="346" t="s">
        <v>8</v>
      </c>
      <c r="D5448" s="370">
        <v>285.93</v>
      </c>
    </row>
    <row r="5449" spans="1:4" s="326" customFormat="1" ht="15.6" customHeight="1" x14ac:dyDescent="0.25">
      <c r="A5449" s="368" t="s">
        <v>40333</v>
      </c>
      <c r="B5449" s="369" t="s">
        <v>40334</v>
      </c>
      <c r="C5449" s="346" t="s">
        <v>8</v>
      </c>
      <c r="D5449" s="370">
        <v>300.83999999999997</v>
      </c>
    </row>
    <row r="5450" spans="1:4" s="326" customFormat="1" ht="15.6" customHeight="1" x14ac:dyDescent="0.25">
      <c r="A5450" s="368" t="s">
        <v>40335</v>
      </c>
      <c r="B5450" s="369" t="s">
        <v>40336</v>
      </c>
      <c r="C5450" s="346" t="s">
        <v>14</v>
      </c>
      <c r="D5450" s="370">
        <v>488.07</v>
      </c>
    </row>
    <row r="5451" spans="1:4" s="326" customFormat="1" ht="15.6" customHeight="1" x14ac:dyDescent="0.25">
      <c r="A5451" s="368" t="s">
        <v>40337</v>
      </c>
      <c r="B5451" s="369" t="s">
        <v>40338</v>
      </c>
      <c r="C5451" s="346" t="s">
        <v>14</v>
      </c>
      <c r="D5451" s="370">
        <v>550.55999999999995</v>
      </c>
    </row>
    <row r="5452" spans="1:4" s="326" customFormat="1" ht="15.6" customHeight="1" x14ac:dyDescent="0.25">
      <c r="A5452" s="368" t="s">
        <v>40339</v>
      </c>
      <c r="B5452" s="369" t="s">
        <v>40340</v>
      </c>
      <c r="C5452" s="346" t="s">
        <v>14</v>
      </c>
      <c r="D5452" s="370">
        <v>710.07</v>
      </c>
    </row>
    <row r="5453" spans="1:4" s="326" customFormat="1" ht="15.6" customHeight="1" x14ac:dyDescent="0.25">
      <c r="A5453" s="368" t="s">
        <v>40341</v>
      </c>
      <c r="B5453" s="369" t="s">
        <v>40342</v>
      </c>
      <c r="C5453" s="346" t="s">
        <v>14</v>
      </c>
      <c r="D5453" s="370">
        <v>1037.3599999999999</v>
      </c>
    </row>
    <row r="5454" spans="1:4" s="326" customFormat="1" ht="15.6" customHeight="1" x14ac:dyDescent="0.25">
      <c r="A5454" s="368" t="s">
        <v>40343</v>
      </c>
      <c r="B5454" s="369" t="s">
        <v>40344</v>
      </c>
      <c r="C5454" s="346" t="s">
        <v>14</v>
      </c>
      <c r="D5454" s="370">
        <v>577.79999999999995</v>
      </c>
    </row>
    <row r="5455" spans="1:4" s="326" customFormat="1" ht="15.6" customHeight="1" x14ac:dyDescent="0.25">
      <c r="A5455" s="368" t="s">
        <v>40345</v>
      </c>
      <c r="B5455" s="369" t="s">
        <v>40346</v>
      </c>
      <c r="C5455" s="346" t="s">
        <v>14</v>
      </c>
      <c r="D5455" s="370">
        <v>606.51</v>
      </c>
    </row>
    <row r="5456" spans="1:4" s="326" customFormat="1" ht="15.6" customHeight="1" x14ac:dyDescent="0.25">
      <c r="A5456" s="368" t="s">
        <v>40347</v>
      </c>
      <c r="B5456" s="369" t="s">
        <v>40348</v>
      </c>
      <c r="C5456" s="346" t="s">
        <v>14</v>
      </c>
      <c r="D5456" s="370">
        <v>860.21</v>
      </c>
    </row>
    <row r="5457" spans="1:4" s="326" customFormat="1" ht="15.6" customHeight="1" x14ac:dyDescent="0.25">
      <c r="A5457" s="368" t="s">
        <v>40349</v>
      </c>
      <c r="B5457" s="369" t="s">
        <v>40350</v>
      </c>
      <c r="C5457" s="346" t="s">
        <v>14</v>
      </c>
      <c r="D5457" s="370">
        <v>1100.1099999999999</v>
      </c>
    </row>
    <row r="5458" spans="1:4" s="326" customFormat="1" ht="15.6" customHeight="1" x14ac:dyDescent="0.25">
      <c r="A5458" s="368" t="s">
        <v>40351</v>
      </c>
      <c r="B5458" s="369" t="s">
        <v>40352</v>
      </c>
      <c r="C5458" s="346" t="s">
        <v>8</v>
      </c>
      <c r="D5458" s="370">
        <v>129.37</v>
      </c>
    </row>
    <row r="5459" spans="1:4" s="326" customFormat="1" ht="15.6" customHeight="1" x14ac:dyDescent="0.25">
      <c r="A5459" s="368" t="s">
        <v>40353</v>
      </c>
      <c r="B5459" s="369" t="s">
        <v>40354</v>
      </c>
      <c r="C5459" s="346" t="s">
        <v>8</v>
      </c>
      <c r="D5459" s="370">
        <v>214.56</v>
      </c>
    </row>
    <row r="5460" spans="1:4" s="326" customFormat="1" ht="15.6" customHeight="1" x14ac:dyDescent="0.25">
      <c r="A5460" s="368" t="s">
        <v>40355</v>
      </c>
      <c r="B5460" s="369" t="s">
        <v>40356</v>
      </c>
      <c r="C5460" s="346" t="s">
        <v>8</v>
      </c>
      <c r="D5460" s="370">
        <v>415.87</v>
      </c>
    </row>
    <row r="5461" spans="1:4" s="326" customFormat="1" ht="15.6" customHeight="1" x14ac:dyDescent="0.25">
      <c r="A5461" s="368" t="s">
        <v>40357</v>
      </c>
      <c r="B5461" s="369" t="s">
        <v>40358</v>
      </c>
      <c r="C5461" s="346" t="s">
        <v>8</v>
      </c>
      <c r="D5461" s="370">
        <v>561.46</v>
      </c>
    </row>
    <row r="5462" spans="1:4" s="326" customFormat="1" ht="15.6" customHeight="1" x14ac:dyDescent="0.25">
      <c r="A5462" s="368" t="s">
        <v>40359</v>
      </c>
      <c r="B5462" s="369" t="s">
        <v>40360</v>
      </c>
      <c r="C5462" s="346" t="s">
        <v>14</v>
      </c>
      <c r="D5462" s="370">
        <v>681.02</v>
      </c>
    </row>
    <row r="5463" spans="1:4" s="326" customFormat="1" ht="15.6" customHeight="1" x14ac:dyDescent="0.25">
      <c r="A5463" s="368" t="s">
        <v>40361</v>
      </c>
      <c r="B5463" s="369" t="s">
        <v>40362</v>
      </c>
      <c r="C5463" s="346" t="s">
        <v>8</v>
      </c>
      <c r="D5463" s="370">
        <v>259.7</v>
      </c>
    </row>
    <row r="5464" spans="1:4" s="326" customFormat="1" ht="15.6" customHeight="1" x14ac:dyDescent="0.25">
      <c r="A5464" s="368" t="s">
        <v>40363</v>
      </c>
      <c r="B5464" s="369" t="s">
        <v>40364</v>
      </c>
      <c r="C5464" s="346" t="s">
        <v>8</v>
      </c>
      <c r="D5464" s="370">
        <v>552.54</v>
      </c>
    </row>
    <row r="5465" spans="1:4" s="326" customFormat="1" ht="15.6" customHeight="1" x14ac:dyDescent="0.25">
      <c r="A5465" s="368" t="s">
        <v>40365</v>
      </c>
      <c r="B5465" s="369" t="s">
        <v>40366</v>
      </c>
      <c r="C5465" s="346" t="s">
        <v>8</v>
      </c>
      <c r="D5465" s="370">
        <v>447.09</v>
      </c>
    </row>
    <row r="5466" spans="1:4" s="326" customFormat="1" ht="15.6" customHeight="1" x14ac:dyDescent="0.25">
      <c r="A5466" s="368" t="s">
        <v>40367</v>
      </c>
      <c r="B5466" s="369" t="s">
        <v>40368</v>
      </c>
      <c r="C5466" s="346" t="s">
        <v>8</v>
      </c>
      <c r="D5466" s="370">
        <v>482.73</v>
      </c>
    </row>
    <row r="5467" spans="1:4" s="326" customFormat="1" ht="15.6" customHeight="1" x14ac:dyDescent="0.25">
      <c r="A5467" s="368" t="s">
        <v>40369</v>
      </c>
      <c r="B5467" s="369" t="s">
        <v>40370</v>
      </c>
      <c r="C5467" s="346" t="s">
        <v>8</v>
      </c>
      <c r="D5467" s="370">
        <v>753.2</v>
      </c>
    </row>
    <row r="5468" spans="1:4" s="326" customFormat="1" ht="15.6" customHeight="1" x14ac:dyDescent="0.25">
      <c r="A5468" s="368" t="s">
        <v>40371</v>
      </c>
      <c r="B5468" s="369" t="s">
        <v>40372</v>
      </c>
      <c r="C5468" s="346" t="s">
        <v>14</v>
      </c>
      <c r="D5468" s="370">
        <v>537.19000000000005</v>
      </c>
    </row>
    <row r="5469" spans="1:4" s="326" customFormat="1" ht="15.6" customHeight="1" x14ac:dyDescent="0.25">
      <c r="A5469" s="368" t="s">
        <v>40373</v>
      </c>
      <c r="B5469" s="369" t="s">
        <v>40374</v>
      </c>
      <c r="C5469" s="346" t="s">
        <v>14</v>
      </c>
      <c r="D5469" s="370">
        <v>982.78</v>
      </c>
    </row>
    <row r="5470" spans="1:4" s="326" customFormat="1" ht="15.6" customHeight="1" x14ac:dyDescent="0.25">
      <c r="A5470" s="368" t="s">
        <v>40375</v>
      </c>
      <c r="B5470" s="369" t="s">
        <v>40376</v>
      </c>
      <c r="C5470" s="346" t="s">
        <v>14</v>
      </c>
      <c r="D5470" s="370">
        <v>879.7</v>
      </c>
    </row>
    <row r="5471" spans="1:4" s="326" customFormat="1" ht="15.6" customHeight="1" x14ac:dyDescent="0.25">
      <c r="A5471" s="368" t="s">
        <v>40377</v>
      </c>
      <c r="B5471" s="369" t="s">
        <v>40378</v>
      </c>
      <c r="C5471" s="346" t="s">
        <v>14</v>
      </c>
      <c r="D5471" s="370">
        <v>487.66</v>
      </c>
    </row>
    <row r="5472" spans="1:4" s="326" customFormat="1" ht="15.6" customHeight="1" x14ac:dyDescent="0.25">
      <c r="A5472" s="368" t="s">
        <v>40379</v>
      </c>
      <c r="B5472" s="369" t="s">
        <v>40380</v>
      </c>
      <c r="C5472" s="346" t="s">
        <v>14</v>
      </c>
      <c r="D5472" s="370">
        <v>484.44</v>
      </c>
    </row>
    <row r="5473" spans="1:4" s="326" customFormat="1" ht="15.6" customHeight="1" x14ac:dyDescent="0.25">
      <c r="A5473" s="368" t="s">
        <v>40381</v>
      </c>
      <c r="B5473" s="369" t="s">
        <v>40382</v>
      </c>
      <c r="C5473" s="346" t="s">
        <v>14</v>
      </c>
      <c r="D5473" s="370">
        <v>859.73</v>
      </c>
    </row>
    <row r="5474" spans="1:4" s="326" customFormat="1" ht="15.6" customHeight="1" x14ac:dyDescent="0.25">
      <c r="A5474" s="368" t="s">
        <v>40383</v>
      </c>
      <c r="B5474" s="369" t="s">
        <v>40384</v>
      </c>
      <c r="C5474" s="346" t="s">
        <v>14</v>
      </c>
      <c r="D5474" s="370">
        <v>1307.49</v>
      </c>
    </row>
    <row r="5475" spans="1:4" s="326" customFormat="1" ht="15.6" customHeight="1" x14ac:dyDescent="0.25">
      <c r="A5475" s="368" t="s">
        <v>40385</v>
      </c>
      <c r="B5475" s="369" t="s">
        <v>40386</v>
      </c>
      <c r="C5475" s="346" t="s">
        <v>14</v>
      </c>
      <c r="D5475" s="370">
        <v>248.51</v>
      </c>
    </row>
    <row r="5476" spans="1:4" s="326" customFormat="1" ht="15.6" customHeight="1" x14ac:dyDescent="0.25">
      <c r="A5476" s="368" t="s">
        <v>40387</v>
      </c>
      <c r="B5476" s="369" t="s">
        <v>40388</v>
      </c>
      <c r="C5476" s="346" t="s">
        <v>14</v>
      </c>
      <c r="D5476" s="370">
        <v>305.70999999999998</v>
      </c>
    </row>
    <row r="5477" spans="1:4" s="326" customFormat="1" ht="15.6" customHeight="1" x14ac:dyDescent="0.25">
      <c r="A5477" s="368" t="s">
        <v>40389</v>
      </c>
      <c r="B5477" s="369" t="s">
        <v>40390</v>
      </c>
      <c r="C5477" s="346" t="s">
        <v>8</v>
      </c>
      <c r="D5477" s="370">
        <v>99.82</v>
      </c>
    </row>
    <row r="5478" spans="1:4" s="326" customFormat="1" ht="15.6" customHeight="1" x14ac:dyDescent="0.25">
      <c r="A5478" s="368" t="s">
        <v>40391</v>
      </c>
      <c r="B5478" s="369" t="s">
        <v>40392</v>
      </c>
      <c r="C5478" s="346" t="s">
        <v>8</v>
      </c>
      <c r="D5478" s="370">
        <v>176.45</v>
      </c>
    </row>
    <row r="5479" spans="1:4" s="326" customFormat="1" ht="15.6" customHeight="1" x14ac:dyDescent="0.25">
      <c r="A5479" s="368" t="s">
        <v>40393</v>
      </c>
      <c r="B5479" s="369" t="s">
        <v>40394</v>
      </c>
      <c r="C5479" s="346" t="s">
        <v>8</v>
      </c>
      <c r="D5479" s="370">
        <v>1090.79</v>
      </c>
    </row>
    <row r="5480" spans="1:4" s="326" customFormat="1" ht="15.6" customHeight="1" x14ac:dyDescent="0.25">
      <c r="A5480" s="368" t="s">
        <v>40395</v>
      </c>
      <c r="B5480" s="369" t="s">
        <v>40396</v>
      </c>
      <c r="C5480" s="346" t="s">
        <v>14</v>
      </c>
      <c r="D5480" s="370">
        <v>145.29</v>
      </c>
    </row>
    <row r="5481" spans="1:4" s="326" customFormat="1" ht="15.6" customHeight="1" x14ac:dyDescent="0.25">
      <c r="A5481" s="368" t="s">
        <v>40397</v>
      </c>
      <c r="B5481" s="369" t="s">
        <v>40398</v>
      </c>
      <c r="C5481" s="346" t="s">
        <v>14</v>
      </c>
      <c r="D5481" s="370">
        <v>202.81</v>
      </c>
    </row>
    <row r="5482" spans="1:4" s="326" customFormat="1" ht="15.6" customHeight="1" x14ac:dyDescent="0.25">
      <c r="A5482" s="368" t="s">
        <v>40399</v>
      </c>
      <c r="B5482" s="369" t="s">
        <v>40400</v>
      </c>
      <c r="C5482" s="346" t="s">
        <v>14</v>
      </c>
      <c r="D5482" s="370">
        <v>601.91999999999996</v>
      </c>
    </row>
    <row r="5483" spans="1:4" s="326" customFormat="1" ht="15.6" customHeight="1" x14ac:dyDescent="0.25">
      <c r="A5483" s="368" t="s">
        <v>40401</v>
      </c>
      <c r="B5483" s="369" t="s">
        <v>40402</v>
      </c>
      <c r="C5483" s="346" t="s">
        <v>8</v>
      </c>
      <c r="D5483" s="370">
        <v>74.58</v>
      </c>
    </row>
    <row r="5484" spans="1:4" s="326" customFormat="1" ht="15.6" customHeight="1" x14ac:dyDescent="0.25">
      <c r="A5484" s="368" t="s">
        <v>40403</v>
      </c>
      <c r="B5484" s="369" t="s">
        <v>40404</v>
      </c>
      <c r="C5484" s="346" t="s">
        <v>8</v>
      </c>
      <c r="D5484" s="370">
        <v>85.16</v>
      </c>
    </row>
    <row r="5485" spans="1:4" s="326" customFormat="1" ht="15.6" customHeight="1" x14ac:dyDescent="0.25">
      <c r="A5485" s="368" t="s">
        <v>40405</v>
      </c>
      <c r="B5485" s="369" t="s">
        <v>40406</v>
      </c>
      <c r="C5485" s="346" t="s">
        <v>8</v>
      </c>
      <c r="D5485" s="370">
        <v>246.9</v>
      </c>
    </row>
    <row r="5486" spans="1:4" s="326" customFormat="1" ht="15.6" customHeight="1" x14ac:dyDescent="0.25">
      <c r="A5486" s="368" t="s">
        <v>40407</v>
      </c>
      <c r="B5486" s="369" t="s">
        <v>40408</v>
      </c>
      <c r="C5486" s="346" t="s">
        <v>29847</v>
      </c>
      <c r="D5486" s="370">
        <v>984.02</v>
      </c>
    </row>
    <row r="5487" spans="1:4" s="326" customFormat="1" ht="15.6" customHeight="1" x14ac:dyDescent="0.25">
      <c r="A5487" s="368" t="s">
        <v>40409</v>
      </c>
      <c r="B5487" s="369" t="s">
        <v>40410</v>
      </c>
      <c r="C5487" s="346" t="s">
        <v>29847</v>
      </c>
      <c r="D5487" s="370">
        <v>962.65</v>
      </c>
    </row>
    <row r="5488" spans="1:4" s="326" customFormat="1" ht="15.6" customHeight="1" x14ac:dyDescent="0.25">
      <c r="A5488" s="368" t="s">
        <v>40411</v>
      </c>
      <c r="B5488" s="369" t="s">
        <v>40412</v>
      </c>
      <c r="C5488" s="346" t="s">
        <v>29847</v>
      </c>
      <c r="D5488" s="370">
        <v>1200.01</v>
      </c>
    </row>
    <row r="5489" spans="1:4" s="326" customFormat="1" ht="15.6" customHeight="1" x14ac:dyDescent="0.25">
      <c r="A5489" s="368" t="s">
        <v>40413</v>
      </c>
      <c r="B5489" s="369" t="s">
        <v>40414</v>
      </c>
      <c r="C5489" s="346" t="s">
        <v>29847</v>
      </c>
      <c r="D5489" s="370">
        <v>2064.52</v>
      </c>
    </row>
    <row r="5490" spans="1:4" s="326" customFormat="1" ht="15.6" customHeight="1" x14ac:dyDescent="0.25">
      <c r="A5490" s="368" t="s">
        <v>40415</v>
      </c>
      <c r="B5490" s="369" t="s">
        <v>40416</v>
      </c>
      <c r="C5490" s="346" t="s">
        <v>8</v>
      </c>
      <c r="D5490" s="370">
        <v>63.59</v>
      </c>
    </row>
    <row r="5491" spans="1:4" s="326" customFormat="1" ht="15.6" customHeight="1" x14ac:dyDescent="0.25">
      <c r="A5491" s="368" t="s">
        <v>40417</v>
      </c>
      <c r="B5491" s="369" t="s">
        <v>40418</v>
      </c>
      <c r="C5491" s="346" t="s">
        <v>8</v>
      </c>
      <c r="D5491" s="370">
        <v>88.72</v>
      </c>
    </row>
    <row r="5492" spans="1:4" s="326" customFormat="1" ht="15.6" customHeight="1" x14ac:dyDescent="0.25">
      <c r="A5492" s="368" t="s">
        <v>40419</v>
      </c>
      <c r="B5492" s="369" t="s">
        <v>40420</v>
      </c>
      <c r="C5492" s="346" t="s">
        <v>8</v>
      </c>
      <c r="D5492" s="370">
        <v>109.83</v>
      </c>
    </row>
    <row r="5493" spans="1:4" s="326" customFormat="1" ht="15.6" customHeight="1" x14ac:dyDescent="0.25">
      <c r="A5493" s="368" t="s">
        <v>40421</v>
      </c>
      <c r="B5493" s="369" t="s">
        <v>40422</v>
      </c>
      <c r="C5493" s="346" t="s">
        <v>8</v>
      </c>
      <c r="D5493" s="370">
        <v>194.4</v>
      </c>
    </row>
    <row r="5494" spans="1:4" s="326" customFormat="1" ht="15.6" customHeight="1" x14ac:dyDescent="0.25">
      <c r="A5494" s="368" t="s">
        <v>40423</v>
      </c>
      <c r="B5494" s="369" t="s">
        <v>40424</v>
      </c>
      <c r="C5494" s="346" t="s">
        <v>8</v>
      </c>
      <c r="D5494" s="370">
        <v>102.08</v>
      </c>
    </row>
    <row r="5495" spans="1:4" s="326" customFormat="1" ht="15.6" customHeight="1" x14ac:dyDescent="0.25">
      <c r="A5495" s="368" t="s">
        <v>40425</v>
      </c>
      <c r="B5495" s="369" t="s">
        <v>40426</v>
      </c>
      <c r="C5495" s="346" t="s">
        <v>8</v>
      </c>
      <c r="D5495" s="370">
        <v>127.12</v>
      </c>
    </row>
    <row r="5496" spans="1:4" s="326" customFormat="1" ht="15.6" customHeight="1" x14ac:dyDescent="0.25">
      <c r="A5496" s="368" t="s">
        <v>40427</v>
      </c>
      <c r="B5496" s="369" t="s">
        <v>40428</v>
      </c>
      <c r="C5496" s="346" t="s">
        <v>8</v>
      </c>
      <c r="D5496" s="370">
        <v>179.09</v>
      </c>
    </row>
    <row r="5497" spans="1:4" s="326" customFormat="1" ht="15.6" customHeight="1" x14ac:dyDescent="0.25">
      <c r="A5497" s="368" t="s">
        <v>40429</v>
      </c>
      <c r="B5497" s="369" t="s">
        <v>40430</v>
      </c>
      <c r="C5497" s="346" t="s">
        <v>8</v>
      </c>
      <c r="D5497" s="370">
        <v>310.99</v>
      </c>
    </row>
    <row r="5498" spans="1:4" s="326" customFormat="1" ht="15.6" customHeight="1" x14ac:dyDescent="0.25">
      <c r="A5498" s="368" t="s">
        <v>40431</v>
      </c>
      <c r="B5498" s="369" t="s">
        <v>40432</v>
      </c>
      <c r="C5498" s="346" t="s">
        <v>8</v>
      </c>
      <c r="D5498" s="370">
        <v>69.209999999999994</v>
      </c>
    </row>
    <row r="5499" spans="1:4" s="326" customFormat="1" ht="15.6" customHeight="1" x14ac:dyDescent="0.25">
      <c r="A5499" s="368" t="s">
        <v>40433</v>
      </c>
      <c r="B5499" s="369" t="s">
        <v>40434</v>
      </c>
      <c r="C5499" s="346" t="s">
        <v>8</v>
      </c>
      <c r="D5499" s="370">
        <v>79.7</v>
      </c>
    </row>
    <row r="5500" spans="1:4" s="326" customFormat="1" ht="15.6" customHeight="1" x14ac:dyDescent="0.25">
      <c r="A5500" s="368" t="s">
        <v>40435</v>
      </c>
      <c r="B5500" s="369" t="s">
        <v>40436</v>
      </c>
      <c r="C5500" s="346" t="s">
        <v>8</v>
      </c>
      <c r="D5500" s="370">
        <v>98.71</v>
      </c>
    </row>
    <row r="5501" spans="1:4" s="326" customFormat="1" ht="15.6" customHeight="1" x14ac:dyDescent="0.25">
      <c r="A5501" s="368" t="s">
        <v>40437</v>
      </c>
      <c r="B5501" s="369" t="s">
        <v>40438</v>
      </c>
      <c r="C5501" s="346" t="s">
        <v>8</v>
      </c>
      <c r="D5501" s="370">
        <v>139.63999999999999</v>
      </c>
    </row>
    <row r="5502" spans="1:4" s="326" customFormat="1" ht="15.6" customHeight="1" x14ac:dyDescent="0.25">
      <c r="A5502" s="368" t="s">
        <v>40439</v>
      </c>
      <c r="B5502" s="369" t="s">
        <v>40440</v>
      </c>
      <c r="C5502" s="346" t="s">
        <v>8</v>
      </c>
      <c r="D5502" s="370">
        <v>54.97</v>
      </c>
    </row>
    <row r="5503" spans="1:4" s="326" customFormat="1" ht="15.6" customHeight="1" x14ac:dyDescent="0.25">
      <c r="A5503" s="368" t="s">
        <v>40441</v>
      </c>
      <c r="B5503" s="369" t="s">
        <v>40442</v>
      </c>
      <c r="C5503" s="346" t="s">
        <v>8</v>
      </c>
      <c r="D5503" s="370">
        <v>71.77</v>
      </c>
    </row>
    <row r="5504" spans="1:4" s="326" customFormat="1" ht="15.6" customHeight="1" x14ac:dyDescent="0.25">
      <c r="A5504" s="368" t="s">
        <v>40443</v>
      </c>
      <c r="B5504" s="369" t="s">
        <v>40444</v>
      </c>
      <c r="C5504" s="346" t="s">
        <v>8</v>
      </c>
      <c r="D5504" s="370">
        <v>116.78</v>
      </c>
    </row>
    <row r="5505" spans="1:4" s="326" customFormat="1" ht="15.6" customHeight="1" x14ac:dyDescent="0.25">
      <c r="A5505" s="368" t="s">
        <v>40445</v>
      </c>
      <c r="B5505" s="369" t="s">
        <v>40446</v>
      </c>
      <c r="C5505" s="346" t="s">
        <v>8</v>
      </c>
      <c r="D5505" s="370">
        <v>130.47</v>
      </c>
    </row>
    <row r="5506" spans="1:4" s="326" customFormat="1" ht="15.6" customHeight="1" x14ac:dyDescent="0.25">
      <c r="A5506" s="368" t="s">
        <v>40447</v>
      </c>
      <c r="B5506" s="369" t="s">
        <v>40448</v>
      </c>
      <c r="C5506" s="346" t="s">
        <v>8</v>
      </c>
      <c r="D5506" s="370">
        <v>162.47999999999999</v>
      </c>
    </row>
    <row r="5507" spans="1:4" s="326" customFormat="1" ht="15.6" customHeight="1" x14ac:dyDescent="0.25">
      <c r="A5507" s="368" t="s">
        <v>40449</v>
      </c>
      <c r="B5507" s="369" t="s">
        <v>40450</v>
      </c>
      <c r="C5507" s="346" t="s">
        <v>8</v>
      </c>
      <c r="D5507" s="370">
        <v>155.19</v>
      </c>
    </row>
    <row r="5508" spans="1:4" s="326" customFormat="1" ht="15.6" customHeight="1" x14ac:dyDescent="0.25">
      <c r="A5508" s="368" t="s">
        <v>40451</v>
      </c>
      <c r="B5508" s="369" t="s">
        <v>40452</v>
      </c>
      <c r="C5508" s="346" t="s">
        <v>8</v>
      </c>
      <c r="D5508" s="370">
        <v>172.98</v>
      </c>
    </row>
    <row r="5509" spans="1:4" s="326" customFormat="1" ht="15.6" customHeight="1" x14ac:dyDescent="0.25">
      <c r="A5509" s="368" t="s">
        <v>40453</v>
      </c>
      <c r="B5509" s="369" t="s">
        <v>40454</v>
      </c>
      <c r="C5509" s="346" t="s">
        <v>8</v>
      </c>
      <c r="D5509" s="370">
        <v>208.11</v>
      </c>
    </row>
    <row r="5510" spans="1:4" s="326" customFormat="1" ht="15.6" customHeight="1" x14ac:dyDescent="0.25">
      <c r="A5510" s="368" t="s">
        <v>40455</v>
      </c>
      <c r="B5510" s="369" t="s">
        <v>40456</v>
      </c>
      <c r="C5510" s="346" t="s">
        <v>8</v>
      </c>
      <c r="D5510" s="370">
        <v>331.49</v>
      </c>
    </row>
    <row r="5511" spans="1:4" s="326" customFormat="1" ht="15.6" customHeight="1" x14ac:dyDescent="0.25">
      <c r="A5511" s="368" t="s">
        <v>40457</v>
      </c>
      <c r="B5511" s="369" t="s">
        <v>40458</v>
      </c>
      <c r="C5511" s="346" t="s">
        <v>8</v>
      </c>
      <c r="D5511" s="370">
        <v>260.52999999999997</v>
      </c>
    </row>
    <row r="5512" spans="1:4" s="326" customFormat="1" ht="15.6" customHeight="1" x14ac:dyDescent="0.25">
      <c r="A5512" s="368" t="s">
        <v>40459</v>
      </c>
      <c r="B5512" s="369" t="s">
        <v>40460</v>
      </c>
      <c r="C5512" s="346" t="s">
        <v>8</v>
      </c>
      <c r="D5512" s="370">
        <v>121.36</v>
      </c>
    </row>
    <row r="5513" spans="1:4" s="326" customFormat="1" ht="15.6" customHeight="1" x14ac:dyDescent="0.25">
      <c r="A5513" s="368" t="s">
        <v>40461</v>
      </c>
      <c r="B5513" s="369" t="s">
        <v>40462</v>
      </c>
      <c r="C5513" s="346" t="s">
        <v>8</v>
      </c>
      <c r="D5513" s="370">
        <v>146.96</v>
      </c>
    </row>
    <row r="5514" spans="1:4" s="326" customFormat="1" ht="15.6" customHeight="1" x14ac:dyDescent="0.25">
      <c r="A5514" s="368" t="s">
        <v>40463</v>
      </c>
      <c r="B5514" s="369" t="s">
        <v>40464</v>
      </c>
      <c r="C5514" s="346" t="s">
        <v>8</v>
      </c>
      <c r="D5514" s="370">
        <v>171.65</v>
      </c>
    </row>
    <row r="5515" spans="1:4" s="326" customFormat="1" ht="15.6" customHeight="1" x14ac:dyDescent="0.25">
      <c r="A5515" s="368" t="s">
        <v>40465</v>
      </c>
      <c r="B5515" s="369" t="s">
        <v>40466</v>
      </c>
      <c r="C5515" s="346" t="s">
        <v>8</v>
      </c>
      <c r="D5515" s="370">
        <v>181.21</v>
      </c>
    </row>
    <row r="5516" spans="1:4" s="326" customFormat="1" ht="15.6" customHeight="1" x14ac:dyDescent="0.25">
      <c r="A5516" s="368" t="s">
        <v>40467</v>
      </c>
      <c r="B5516" s="369" t="s">
        <v>40468</v>
      </c>
      <c r="C5516" s="346" t="s">
        <v>8</v>
      </c>
      <c r="D5516" s="370">
        <v>187.25</v>
      </c>
    </row>
    <row r="5517" spans="1:4" s="326" customFormat="1" ht="15.6" customHeight="1" x14ac:dyDescent="0.25">
      <c r="A5517" s="368" t="s">
        <v>40469</v>
      </c>
      <c r="B5517" s="369" t="s">
        <v>40470</v>
      </c>
      <c r="C5517" s="346" t="s">
        <v>8</v>
      </c>
      <c r="D5517" s="370">
        <v>232.54</v>
      </c>
    </row>
    <row r="5518" spans="1:4" s="326" customFormat="1" ht="15.6" customHeight="1" x14ac:dyDescent="0.25">
      <c r="A5518" s="368" t="s">
        <v>40471</v>
      </c>
      <c r="B5518" s="369" t="s">
        <v>40472</v>
      </c>
      <c r="C5518" s="346" t="s">
        <v>8</v>
      </c>
      <c r="D5518" s="370">
        <v>44.92</v>
      </c>
    </row>
    <row r="5519" spans="1:4" s="326" customFormat="1" ht="15.6" customHeight="1" x14ac:dyDescent="0.25">
      <c r="A5519" s="368" t="s">
        <v>40473</v>
      </c>
      <c r="B5519" s="369" t="s">
        <v>40474</v>
      </c>
      <c r="C5519" s="346" t="s">
        <v>8</v>
      </c>
      <c r="D5519" s="370">
        <v>53.84</v>
      </c>
    </row>
    <row r="5520" spans="1:4" s="326" customFormat="1" ht="15.6" customHeight="1" x14ac:dyDescent="0.25">
      <c r="A5520" s="368" t="s">
        <v>40475</v>
      </c>
      <c r="B5520" s="369" t="s">
        <v>40476</v>
      </c>
      <c r="C5520" s="346" t="s">
        <v>8</v>
      </c>
      <c r="D5520" s="370">
        <v>141.83000000000001</v>
      </c>
    </row>
    <row r="5521" spans="1:4" s="326" customFormat="1" ht="15.6" customHeight="1" x14ac:dyDescent="0.25">
      <c r="A5521" s="368" t="s">
        <v>40477</v>
      </c>
      <c r="B5521" s="369" t="s">
        <v>40478</v>
      </c>
      <c r="C5521" s="346" t="s">
        <v>8</v>
      </c>
      <c r="D5521" s="370">
        <v>203.16</v>
      </c>
    </row>
    <row r="5522" spans="1:4" s="326" customFormat="1" ht="15.6" customHeight="1" x14ac:dyDescent="0.25">
      <c r="A5522" s="368" t="s">
        <v>40479</v>
      </c>
      <c r="B5522" s="369" t="s">
        <v>40480</v>
      </c>
      <c r="C5522" s="346" t="s">
        <v>8</v>
      </c>
      <c r="D5522" s="370">
        <v>267.04000000000002</v>
      </c>
    </row>
    <row r="5523" spans="1:4" s="326" customFormat="1" ht="15.6" customHeight="1" x14ac:dyDescent="0.25">
      <c r="A5523" s="368" t="s">
        <v>40481</v>
      </c>
      <c r="B5523" s="369" t="s">
        <v>40482</v>
      </c>
      <c r="C5523" s="346" t="s">
        <v>8</v>
      </c>
      <c r="D5523" s="370">
        <v>185.18</v>
      </c>
    </row>
    <row r="5524" spans="1:4" s="326" customFormat="1" ht="15.6" customHeight="1" x14ac:dyDescent="0.25">
      <c r="A5524" s="368" t="s">
        <v>40483</v>
      </c>
      <c r="B5524" s="369" t="s">
        <v>40484</v>
      </c>
      <c r="C5524" s="346" t="s">
        <v>8</v>
      </c>
      <c r="D5524" s="370">
        <v>227.43</v>
      </c>
    </row>
    <row r="5525" spans="1:4" s="326" customFormat="1" ht="15.6" customHeight="1" x14ac:dyDescent="0.25">
      <c r="A5525" s="368" t="s">
        <v>40485</v>
      </c>
      <c r="B5525" s="369" t="s">
        <v>40486</v>
      </c>
      <c r="C5525" s="346" t="s">
        <v>8</v>
      </c>
      <c r="D5525" s="370">
        <v>306.64999999999998</v>
      </c>
    </row>
    <row r="5526" spans="1:4" s="326" customFormat="1" ht="15.6" customHeight="1" x14ac:dyDescent="0.25">
      <c r="A5526" s="368" t="s">
        <v>40487</v>
      </c>
      <c r="B5526" s="369" t="s">
        <v>40488</v>
      </c>
      <c r="C5526" s="346" t="s">
        <v>8</v>
      </c>
      <c r="D5526" s="370">
        <v>342.96</v>
      </c>
    </row>
    <row r="5527" spans="1:4" s="326" customFormat="1" ht="15.6" customHeight="1" x14ac:dyDescent="0.25">
      <c r="A5527" s="368" t="s">
        <v>40489</v>
      </c>
      <c r="B5527" s="369" t="s">
        <v>40490</v>
      </c>
      <c r="C5527" s="346" t="s">
        <v>8</v>
      </c>
      <c r="D5527" s="370">
        <v>874.81</v>
      </c>
    </row>
    <row r="5528" spans="1:4" s="326" customFormat="1" ht="15.6" customHeight="1" x14ac:dyDescent="0.25">
      <c r="A5528" s="368" t="s">
        <v>40491</v>
      </c>
      <c r="B5528" s="369" t="s">
        <v>40492</v>
      </c>
      <c r="C5528" s="346" t="s">
        <v>8</v>
      </c>
      <c r="D5528" s="370">
        <v>278.45</v>
      </c>
    </row>
    <row r="5529" spans="1:4" s="326" customFormat="1" ht="15.6" customHeight="1" x14ac:dyDescent="0.25">
      <c r="A5529" s="368" t="s">
        <v>40493</v>
      </c>
      <c r="B5529" s="369" t="s">
        <v>40494</v>
      </c>
      <c r="C5529" s="346" t="s">
        <v>8</v>
      </c>
      <c r="D5529" s="370">
        <v>291.22000000000003</v>
      </c>
    </row>
    <row r="5530" spans="1:4" s="326" customFormat="1" ht="15.6" customHeight="1" x14ac:dyDescent="0.25">
      <c r="A5530" s="368" t="s">
        <v>40495</v>
      </c>
      <c r="B5530" s="369" t="s">
        <v>40496</v>
      </c>
      <c r="C5530" s="346" t="s">
        <v>8</v>
      </c>
      <c r="D5530" s="370">
        <v>1159.3800000000001</v>
      </c>
    </row>
    <row r="5531" spans="1:4" s="326" customFormat="1" ht="15.6" customHeight="1" x14ac:dyDescent="0.25">
      <c r="A5531" s="368" t="s">
        <v>40497</v>
      </c>
      <c r="B5531" s="369" t="s">
        <v>40498</v>
      </c>
      <c r="C5531" s="346" t="s">
        <v>29847</v>
      </c>
      <c r="D5531" s="370">
        <v>1071.49</v>
      </c>
    </row>
    <row r="5532" spans="1:4" s="326" customFormat="1" ht="15.6" customHeight="1" x14ac:dyDescent="0.25">
      <c r="A5532" s="368" t="s">
        <v>40499</v>
      </c>
      <c r="B5532" s="369" t="s">
        <v>40500</v>
      </c>
      <c r="C5532" s="346" t="s">
        <v>8</v>
      </c>
      <c r="D5532" s="370">
        <v>152.34</v>
      </c>
    </row>
    <row r="5533" spans="1:4" s="326" customFormat="1" ht="15.6" customHeight="1" x14ac:dyDescent="0.25">
      <c r="A5533" s="368" t="s">
        <v>40501</v>
      </c>
      <c r="B5533" s="369" t="s">
        <v>40502</v>
      </c>
      <c r="C5533" s="346" t="s">
        <v>8</v>
      </c>
      <c r="D5533" s="370">
        <v>573.83000000000004</v>
      </c>
    </row>
    <row r="5534" spans="1:4" s="326" customFormat="1" ht="15.6" customHeight="1" x14ac:dyDescent="0.25">
      <c r="A5534" s="368" t="s">
        <v>40503</v>
      </c>
      <c r="B5534" s="369" t="s">
        <v>40504</v>
      </c>
      <c r="C5534" s="346" t="s">
        <v>8</v>
      </c>
      <c r="D5534" s="370">
        <v>673.64</v>
      </c>
    </row>
    <row r="5535" spans="1:4" s="326" customFormat="1" ht="15.6" customHeight="1" x14ac:dyDescent="0.25">
      <c r="A5535" s="368" t="s">
        <v>40505</v>
      </c>
      <c r="B5535" s="369" t="s">
        <v>40506</v>
      </c>
      <c r="C5535" s="346" t="s">
        <v>8</v>
      </c>
      <c r="D5535" s="370">
        <v>220.51</v>
      </c>
    </row>
    <row r="5536" spans="1:4" s="326" customFormat="1" ht="15.6" customHeight="1" x14ac:dyDescent="0.25">
      <c r="A5536" s="368" t="s">
        <v>40507</v>
      </c>
      <c r="B5536" s="369" t="s">
        <v>40508</v>
      </c>
      <c r="C5536" s="346" t="s">
        <v>8</v>
      </c>
      <c r="D5536" s="370">
        <v>505.57</v>
      </c>
    </row>
    <row r="5537" spans="1:4" s="326" customFormat="1" ht="15.6" customHeight="1" x14ac:dyDescent="0.25">
      <c r="A5537" s="368" t="s">
        <v>40509</v>
      </c>
      <c r="B5537" s="369" t="s">
        <v>40510</v>
      </c>
      <c r="C5537" s="346" t="s">
        <v>8</v>
      </c>
      <c r="D5537" s="370">
        <v>532.35</v>
      </c>
    </row>
    <row r="5538" spans="1:4" s="326" customFormat="1" ht="15.6" customHeight="1" x14ac:dyDescent="0.25">
      <c r="A5538" s="368" t="s">
        <v>40511</v>
      </c>
      <c r="B5538" s="369" t="s">
        <v>40512</v>
      </c>
      <c r="C5538" s="346" t="s">
        <v>8</v>
      </c>
      <c r="D5538" s="370">
        <v>469.6</v>
      </c>
    </row>
    <row r="5539" spans="1:4" s="326" customFormat="1" ht="15.6" customHeight="1" x14ac:dyDescent="0.25">
      <c r="A5539" s="368" t="s">
        <v>40513</v>
      </c>
      <c r="B5539" s="369" t="s">
        <v>40514</v>
      </c>
      <c r="C5539" s="346" t="s">
        <v>14</v>
      </c>
      <c r="D5539" s="370">
        <v>286</v>
      </c>
    </row>
    <row r="5540" spans="1:4" s="326" customFormat="1" ht="15.6" customHeight="1" x14ac:dyDescent="0.25">
      <c r="A5540" s="368" t="s">
        <v>40515</v>
      </c>
      <c r="B5540" s="369" t="s">
        <v>40516</v>
      </c>
      <c r="C5540" s="346" t="s">
        <v>8</v>
      </c>
      <c r="D5540" s="370">
        <v>549.48</v>
      </c>
    </row>
    <row r="5541" spans="1:4" s="326" customFormat="1" ht="15.6" customHeight="1" x14ac:dyDescent="0.25">
      <c r="A5541" s="368" t="s">
        <v>40517</v>
      </c>
      <c r="B5541" s="369" t="s">
        <v>40518</v>
      </c>
      <c r="C5541" s="346" t="s">
        <v>8</v>
      </c>
      <c r="D5541" s="370">
        <v>90.31</v>
      </c>
    </row>
    <row r="5542" spans="1:4" s="326" customFormat="1" ht="15.6" customHeight="1" x14ac:dyDescent="0.25">
      <c r="A5542" s="368" t="s">
        <v>40519</v>
      </c>
      <c r="B5542" s="369" t="s">
        <v>40520</v>
      </c>
      <c r="C5542" s="346" t="s">
        <v>8</v>
      </c>
      <c r="D5542" s="370">
        <v>455.35</v>
      </c>
    </row>
    <row r="5543" spans="1:4" s="326" customFormat="1" ht="15.6" customHeight="1" x14ac:dyDescent="0.25">
      <c r="A5543" s="368" t="s">
        <v>40521</v>
      </c>
      <c r="B5543" s="369" t="s">
        <v>40522</v>
      </c>
      <c r="C5543" s="346" t="s">
        <v>8</v>
      </c>
      <c r="D5543" s="370">
        <v>517.29</v>
      </c>
    </row>
    <row r="5544" spans="1:4" s="326" customFormat="1" ht="15.6" customHeight="1" x14ac:dyDescent="0.25">
      <c r="A5544" s="368" t="s">
        <v>40523</v>
      </c>
      <c r="B5544" s="369" t="s">
        <v>40524</v>
      </c>
      <c r="C5544" s="346" t="s">
        <v>8</v>
      </c>
      <c r="D5544" s="370">
        <v>628.37</v>
      </c>
    </row>
    <row r="5545" spans="1:4" s="326" customFormat="1" ht="15.6" customHeight="1" x14ac:dyDescent="0.25">
      <c r="A5545" s="368" t="s">
        <v>40525</v>
      </c>
      <c r="B5545" s="369" t="s">
        <v>40526</v>
      </c>
      <c r="C5545" s="346" t="s">
        <v>8</v>
      </c>
      <c r="D5545" s="370">
        <v>771.51</v>
      </c>
    </row>
    <row r="5546" spans="1:4" s="326" customFormat="1" ht="15.6" customHeight="1" x14ac:dyDescent="0.25">
      <c r="A5546" s="368" t="s">
        <v>40527</v>
      </c>
      <c r="B5546" s="369" t="s">
        <v>40528</v>
      </c>
      <c r="C5546" s="346" t="s">
        <v>8</v>
      </c>
      <c r="D5546" s="370">
        <v>277.64999999999998</v>
      </c>
    </row>
    <row r="5547" spans="1:4" s="326" customFormat="1" ht="15.6" customHeight="1" x14ac:dyDescent="0.25">
      <c r="A5547" s="368" t="s">
        <v>40529</v>
      </c>
      <c r="B5547" s="369" t="s">
        <v>40530</v>
      </c>
      <c r="C5547" s="346" t="s">
        <v>8</v>
      </c>
      <c r="D5547" s="370">
        <v>575.16</v>
      </c>
    </row>
    <row r="5548" spans="1:4" s="326" customFormat="1" ht="15.6" customHeight="1" x14ac:dyDescent="0.25">
      <c r="A5548" s="368" t="s">
        <v>40531</v>
      </c>
      <c r="B5548" s="369" t="s">
        <v>40532</v>
      </c>
      <c r="C5548" s="346" t="s">
        <v>8</v>
      </c>
      <c r="D5548" s="370">
        <v>239.04</v>
      </c>
    </row>
    <row r="5549" spans="1:4" s="326" customFormat="1" ht="15.6" customHeight="1" x14ac:dyDescent="0.25">
      <c r="A5549" s="368" t="s">
        <v>40533</v>
      </c>
      <c r="B5549" s="369" t="s">
        <v>40534</v>
      </c>
      <c r="C5549" s="346" t="s">
        <v>8</v>
      </c>
      <c r="D5549" s="370">
        <v>1290.8399999999999</v>
      </c>
    </row>
    <row r="5550" spans="1:4" s="326" customFormat="1" ht="15.6" customHeight="1" x14ac:dyDescent="0.25">
      <c r="A5550" s="368" t="s">
        <v>40535</v>
      </c>
      <c r="B5550" s="369" t="s">
        <v>40536</v>
      </c>
      <c r="C5550" s="346" t="s">
        <v>8</v>
      </c>
      <c r="D5550" s="370">
        <v>2976.26</v>
      </c>
    </row>
    <row r="5551" spans="1:4" s="326" customFormat="1" ht="15.6" customHeight="1" x14ac:dyDescent="0.25">
      <c r="A5551" s="368" t="s">
        <v>40537</v>
      </c>
      <c r="B5551" s="369" t="s">
        <v>40538</v>
      </c>
      <c r="C5551" s="346" t="s">
        <v>8</v>
      </c>
      <c r="D5551" s="370">
        <v>1423.44</v>
      </c>
    </row>
    <row r="5552" spans="1:4" s="326" customFormat="1" ht="15.6" customHeight="1" x14ac:dyDescent="0.25">
      <c r="A5552" s="368" t="s">
        <v>40539</v>
      </c>
      <c r="B5552" s="369" t="s">
        <v>40540</v>
      </c>
      <c r="C5552" s="346" t="s">
        <v>8</v>
      </c>
      <c r="D5552" s="370">
        <v>2884.06</v>
      </c>
    </row>
    <row r="5553" spans="1:4" s="326" customFormat="1" ht="15.6" customHeight="1" x14ac:dyDescent="0.25">
      <c r="A5553" s="368" t="s">
        <v>40541</v>
      </c>
      <c r="B5553" s="369" t="s">
        <v>40542</v>
      </c>
      <c r="C5553" s="346" t="s">
        <v>8</v>
      </c>
      <c r="D5553" s="370">
        <v>321.52</v>
      </c>
    </row>
    <row r="5554" spans="1:4" s="326" customFormat="1" ht="15.6" customHeight="1" x14ac:dyDescent="0.25">
      <c r="A5554" s="368" t="s">
        <v>40543</v>
      </c>
      <c r="B5554" s="369" t="s">
        <v>40544</v>
      </c>
      <c r="C5554" s="346" t="s">
        <v>8</v>
      </c>
      <c r="D5554" s="370">
        <v>532.26</v>
      </c>
    </row>
    <row r="5555" spans="1:4" s="326" customFormat="1" ht="15.6" customHeight="1" x14ac:dyDescent="0.25">
      <c r="A5555" s="368" t="s">
        <v>40545</v>
      </c>
      <c r="B5555" s="369" t="s">
        <v>40546</v>
      </c>
      <c r="C5555" s="346" t="s">
        <v>8</v>
      </c>
      <c r="D5555" s="370">
        <v>688.87</v>
      </c>
    </row>
    <row r="5556" spans="1:4" s="326" customFormat="1" ht="15.6" customHeight="1" x14ac:dyDescent="0.25">
      <c r="A5556" s="368" t="s">
        <v>40547</v>
      </c>
      <c r="B5556" s="369" t="s">
        <v>40548</v>
      </c>
      <c r="C5556" s="346" t="s">
        <v>8</v>
      </c>
      <c r="D5556" s="370">
        <v>1065.8</v>
      </c>
    </row>
    <row r="5557" spans="1:4" s="326" customFormat="1" ht="15.6" customHeight="1" x14ac:dyDescent="0.25">
      <c r="A5557" s="368" t="s">
        <v>40549</v>
      </c>
      <c r="B5557" s="369" t="s">
        <v>40550</v>
      </c>
      <c r="C5557" s="346" t="s">
        <v>8</v>
      </c>
      <c r="D5557" s="370">
        <v>360.62</v>
      </c>
    </row>
    <row r="5558" spans="1:4" s="326" customFormat="1" ht="15.6" customHeight="1" x14ac:dyDescent="0.25">
      <c r="A5558" s="368" t="s">
        <v>40551</v>
      </c>
      <c r="B5558" s="369" t="s">
        <v>40552</v>
      </c>
      <c r="C5558" s="346" t="s">
        <v>8</v>
      </c>
      <c r="D5558" s="370">
        <v>409.9</v>
      </c>
    </row>
    <row r="5559" spans="1:4" s="326" customFormat="1" ht="15.6" customHeight="1" x14ac:dyDescent="0.25">
      <c r="A5559" s="368" t="s">
        <v>40553</v>
      </c>
      <c r="B5559" s="369" t="s">
        <v>40554</v>
      </c>
      <c r="C5559" s="346" t="s">
        <v>8</v>
      </c>
      <c r="D5559" s="370">
        <v>720.32</v>
      </c>
    </row>
    <row r="5560" spans="1:4" s="326" customFormat="1" ht="15.6" customHeight="1" x14ac:dyDescent="0.25">
      <c r="A5560" s="368" t="s">
        <v>40555</v>
      </c>
      <c r="B5560" s="369" t="s">
        <v>40556</v>
      </c>
      <c r="C5560" s="346" t="s">
        <v>8</v>
      </c>
      <c r="D5560" s="370">
        <v>1146.56</v>
      </c>
    </row>
    <row r="5561" spans="1:4" s="326" customFormat="1" ht="15.6" customHeight="1" x14ac:dyDescent="0.25">
      <c r="A5561" s="368" t="s">
        <v>40557</v>
      </c>
      <c r="B5561" s="369" t="s">
        <v>40558</v>
      </c>
      <c r="C5561" s="346" t="s">
        <v>8</v>
      </c>
      <c r="D5561" s="370">
        <v>262.19</v>
      </c>
    </row>
    <row r="5562" spans="1:4" s="326" customFormat="1" ht="15.6" customHeight="1" x14ac:dyDescent="0.25">
      <c r="A5562" s="368" t="s">
        <v>40559</v>
      </c>
      <c r="B5562" s="369" t="s">
        <v>40560</v>
      </c>
      <c r="C5562" s="346" t="s">
        <v>8</v>
      </c>
      <c r="D5562" s="370">
        <v>129.31</v>
      </c>
    </row>
    <row r="5563" spans="1:4" s="326" customFormat="1" ht="15.6" customHeight="1" x14ac:dyDescent="0.25">
      <c r="A5563" s="368" t="s">
        <v>40561</v>
      </c>
      <c r="B5563" s="369" t="s">
        <v>40562</v>
      </c>
      <c r="C5563" s="346" t="s">
        <v>8</v>
      </c>
      <c r="D5563" s="370">
        <v>177.44</v>
      </c>
    </row>
    <row r="5564" spans="1:4" s="326" customFormat="1" ht="15.6" customHeight="1" x14ac:dyDescent="0.25">
      <c r="A5564" s="368" t="s">
        <v>40563</v>
      </c>
      <c r="B5564" s="369" t="s">
        <v>40564</v>
      </c>
      <c r="C5564" s="346" t="s">
        <v>8</v>
      </c>
      <c r="D5564" s="370">
        <v>180.95</v>
      </c>
    </row>
    <row r="5565" spans="1:4" s="326" customFormat="1" ht="15.6" customHeight="1" x14ac:dyDescent="0.25">
      <c r="A5565" s="368" t="s">
        <v>40565</v>
      </c>
      <c r="B5565" s="369" t="s">
        <v>40566</v>
      </c>
      <c r="C5565" s="346" t="s">
        <v>8</v>
      </c>
      <c r="D5565" s="370">
        <v>150.93</v>
      </c>
    </row>
    <row r="5566" spans="1:4" s="326" customFormat="1" ht="15.6" customHeight="1" x14ac:dyDescent="0.25">
      <c r="A5566" s="368" t="s">
        <v>40567</v>
      </c>
      <c r="B5566" s="369" t="s">
        <v>40568</v>
      </c>
      <c r="C5566" s="346" t="s">
        <v>8</v>
      </c>
      <c r="D5566" s="370">
        <v>167.57</v>
      </c>
    </row>
    <row r="5567" spans="1:4" s="326" customFormat="1" ht="15.6" customHeight="1" x14ac:dyDescent="0.25">
      <c r="A5567" s="368" t="s">
        <v>40569</v>
      </c>
      <c r="B5567" s="369" t="s">
        <v>40570</v>
      </c>
      <c r="C5567" s="346" t="s">
        <v>8</v>
      </c>
      <c r="D5567" s="370">
        <v>180.54</v>
      </c>
    </row>
    <row r="5568" spans="1:4" s="326" customFormat="1" ht="15.6" customHeight="1" x14ac:dyDescent="0.25">
      <c r="A5568" s="368" t="s">
        <v>40571</v>
      </c>
      <c r="B5568" s="369" t="s">
        <v>40572</v>
      </c>
      <c r="C5568" s="346" t="s">
        <v>8</v>
      </c>
      <c r="D5568" s="370">
        <v>251.73</v>
      </c>
    </row>
    <row r="5569" spans="1:4" s="326" customFormat="1" ht="15.6" customHeight="1" x14ac:dyDescent="0.25">
      <c r="A5569" s="368" t="s">
        <v>40573</v>
      </c>
      <c r="B5569" s="369" t="s">
        <v>40574</v>
      </c>
      <c r="C5569" s="346" t="s">
        <v>8</v>
      </c>
      <c r="D5569" s="370">
        <v>480.04</v>
      </c>
    </row>
    <row r="5570" spans="1:4" s="326" customFormat="1" ht="15.6" customHeight="1" x14ac:dyDescent="0.25">
      <c r="A5570" s="368" t="s">
        <v>40575</v>
      </c>
      <c r="B5570" s="369" t="s">
        <v>40576</v>
      </c>
      <c r="C5570" s="346" t="s">
        <v>8</v>
      </c>
      <c r="D5570" s="370">
        <v>223.75</v>
      </c>
    </row>
    <row r="5571" spans="1:4" s="326" customFormat="1" ht="15.6" customHeight="1" x14ac:dyDescent="0.25">
      <c r="A5571" s="368" t="s">
        <v>40577</v>
      </c>
      <c r="B5571" s="369" t="s">
        <v>40578</v>
      </c>
      <c r="C5571" s="346" t="s">
        <v>8</v>
      </c>
      <c r="D5571" s="370">
        <v>499.15</v>
      </c>
    </row>
    <row r="5572" spans="1:4" s="326" customFormat="1" ht="15.6" customHeight="1" x14ac:dyDescent="0.25">
      <c r="A5572" s="368" t="s">
        <v>40579</v>
      </c>
      <c r="B5572" s="369" t="s">
        <v>40580</v>
      </c>
      <c r="C5572" s="346" t="s">
        <v>8</v>
      </c>
      <c r="D5572" s="370">
        <v>187.58</v>
      </c>
    </row>
    <row r="5573" spans="1:4" s="326" customFormat="1" ht="15.6" customHeight="1" x14ac:dyDescent="0.25">
      <c r="A5573" s="368" t="s">
        <v>40581</v>
      </c>
      <c r="B5573" s="369" t="s">
        <v>40582</v>
      </c>
      <c r="C5573" s="346" t="s">
        <v>8</v>
      </c>
      <c r="D5573" s="370">
        <v>728.05</v>
      </c>
    </row>
    <row r="5574" spans="1:4" s="326" customFormat="1" ht="15.6" customHeight="1" x14ac:dyDescent="0.25">
      <c r="A5574" s="368" t="s">
        <v>40583</v>
      </c>
      <c r="B5574" s="369" t="s">
        <v>40584</v>
      </c>
      <c r="C5574" s="346" t="s">
        <v>8</v>
      </c>
      <c r="D5574" s="370">
        <v>296.36</v>
      </c>
    </row>
    <row r="5575" spans="1:4" s="326" customFormat="1" ht="15.6" customHeight="1" x14ac:dyDescent="0.25">
      <c r="A5575" s="368" t="s">
        <v>40585</v>
      </c>
      <c r="B5575" s="369" t="s">
        <v>40586</v>
      </c>
      <c r="C5575" s="346" t="s">
        <v>8</v>
      </c>
      <c r="D5575" s="370">
        <v>581.85</v>
      </c>
    </row>
    <row r="5576" spans="1:4" s="326" customFormat="1" ht="15.6" customHeight="1" x14ac:dyDescent="0.25">
      <c r="A5576" s="368" t="s">
        <v>40587</v>
      </c>
      <c r="B5576" s="369" t="s">
        <v>40588</v>
      </c>
      <c r="C5576" s="346" t="s">
        <v>14</v>
      </c>
      <c r="D5576" s="370">
        <v>929.06</v>
      </c>
    </row>
    <row r="5577" spans="1:4" s="326" customFormat="1" ht="15.6" customHeight="1" x14ac:dyDescent="0.25">
      <c r="A5577" s="368" t="s">
        <v>40589</v>
      </c>
      <c r="B5577" s="369" t="s">
        <v>40590</v>
      </c>
      <c r="C5577" s="346" t="s">
        <v>8</v>
      </c>
      <c r="D5577" s="370">
        <v>1184.7</v>
      </c>
    </row>
    <row r="5578" spans="1:4" s="326" customFormat="1" ht="15.6" customHeight="1" x14ac:dyDescent="0.25">
      <c r="A5578" s="368" t="s">
        <v>40591</v>
      </c>
      <c r="B5578" s="369" t="s">
        <v>40592</v>
      </c>
      <c r="C5578" s="346" t="s">
        <v>8</v>
      </c>
      <c r="D5578" s="370">
        <v>518.25</v>
      </c>
    </row>
    <row r="5579" spans="1:4" s="326" customFormat="1" ht="15.6" customHeight="1" x14ac:dyDescent="0.25">
      <c r="A5579" s="368" t="s">
        <v>40593</v>
      </c>
      <c r="B5579" s="369" t="s">
        <v>40594</v>
      </c>
      <c r="C5579" s="346" t="s">
        <v>8</v>
      </c>
      <c r="D5579" s="370">
        <v>1270.25</v>
      </c>
    </row>
    <row r="5580" spans="1:4" s="326" customFormat="1" ht="15.6" customHeight="1" x14ac:dyDescent="0.25">
      <c r="A5580" s="368" t="s">
        <v>40595</v>
      </c>
      <c r="B5580" s="369" t="s">
        <v>40596</v>
      </c>
      <c r="C5580" s="346" t="s">
        <v>8</v>
      </c>
      <c r="D5580" s="370">
        <v>1092.24</v>
      </c>
    </row>
    <row r="5581" spans="1:4" s="326" customFormat="1" ht="15.6" customHeight="1" x14ac:dyDescent="0.25">
      <c r="A5581" s="368" t="s">
        <v>40597</v>
      </c>
      <c r="B5581" s="369" t="s">
        <v>36457</v>
      </c>
      <c r="C5581" s="346" t="s">
        <v>8</v>
      </c>
      <c r="D5581" s="370">
        <v>2395.12</v>
      </c>
    </row>
    <row r="5582" spans="1:4" s="326" customFormat="1" ht="15.6" customHeight="1" x14ac:dyDescent="0.25">
      <c r="A5582" s="368" t="s">
        <v>40598</v>
      </c>
      <c r="B5582" s="369" t="s">
        <v>40599</v>
      </c>
      <c r="C5582" s="346" t="s">
        <v>8</v>
      </c>
      <c r="D5582" s="370">
        <v>2991.48</v>
      </c>
    </row>
    <row r="5583" spans="1:4" s="326" customFormat="1" ht="15.6" customHeight="1" x14ac:dyDescent="0.25">
      <c r="A5583" s="368" t="s">
        <v>40600</v>
      </c>
      <c r="B5583" s="369" t="s">
        <v>40601</v>
      </c>
      <c r="C5583" s="346" t="s">
        <v>8</v>
      </c>
      <c r="D5583" s="370">
        <v>1860.37</v>
      </c>
    </row>
    <row r="5584" spans="1:4" s="326" customFormat="1" ht="15.6" customHeight="1" x14ac:dyDescent="0.25">
      <c r="A5584" s="368" t="s">
        <v>40602</v>
      </c>
      <c r="B5584" s="369" t="s">
        <v>40603</v>
      </c>
      <c r="C5584" s="346" t="s">
        <v>8</v>
      </c>
      <c r="D5584" s="370">
        <v>2423.09</v>
      </c>
    </row>
    <row r="5585" spans="1:4" s="326" customFormat="1" ht="15.6" customHeight="1" x14ac:dyDescent="0.25">
      <c r="A5585" s="368" t="s">
        <v>40604</v>
      </c>
      <c r="B5585" s="369" t="s">
        <v>40605</v>
      </c>
      <c r="C5585" s="346" t="s">
        <v>8</v>
      </c>
      <c r="D5585" s="370">
        <v>1508.46</v>
      </c>
    </row>
    <row r="5586" spans="1:4" s="326" customFormat="1" ht="15.6" customHeight="1" x14ac:dyDescent="0.25">
      <c r="A5586" s="368" t="s">
        <v>40606</v>
      </c>
      <c r="B5586" s="369" t="s">
        <v>40607</v>
      </c>
      <c r="C5586" s="346" t="s">
        <v>8</v>
      </c>
      <c r="D5586" s="370">
        <v>2916.13</v>
      </c>
    </row>
    <row r="5587" spans="1:4" s="326" customFormat="1" ht="15.6" customHeight="1" x14ac:dyDescent="0.25">
      <c r="A5587" s="368" t="s">
        <v>40608</v>
      </c>
      <c r="B5587" s="369" t="s">
        <v>40609</v>
      </c>
      <c r="C5587" s="346" t="s">
        <v>8</v>
      </c>
      <c r="D5587" s="370">
        <v>771.7</v>
      </c>
    </row>
    <row r="5588" spans="1:4" s="326" customFormat="1" ht="15.6" customHeight="1" x14ac:dyDescent="0.25">
      <c r="A5588" s="368" t="s">
        <v>40610</v>
      </c>
      <c r="B5588" s="369" t="s">
        <v>40611</v>
      </c>
      <c r="C5588" s="346" t="s">
        <v>8</v>
      </c>
      <c r="D5588" s="370">
        <v>605.59</v>
      </c>
    </row>
    <row r="5589" spans="1:4" s="326" customFormat="1" ht="15.6" customHeight="1" x14ac:dyDescent="0.25">
      <c r="A5589" s="368" t="s">
        <v>40612</v>
      </c>
      <c r="B5589" s="369" t="s">
        <v>40613</v>
      </c>
      <c r="C5589" s="346" t="s">
        <v>8</v>
      </c>
      <c r="D5589" s="370">
        <v>1448.38</v>
      </c>
    </row>
    <row r="5590" spans="1:4" s="326" customFormat="1" ht="15.6" customHeight="1" x14ac:dyDescent="0.25">
      <c r="A5590" s="368" t="s">
        <v>40614</v>
      </c>
      <c r="B5590" s="369" t="s">
        <v>40615</v>
      </c>
      <c r="C5590" s="346" t="s">
        <v>8</v>
      </c>
      <c r="D5590" s="370">
        <v>2644.81</v>
      </c>
    </row>
    <row r="5591" spans="1:4" s="326" customFormat="1" ht="15.6" customHeight="1" x14ac:dyDescent="0.25">
      <c r="A5591" s="368" t="s">
        <v>40616</v>
      </c>
      <c r="B5591" s="369" t="s">
        <v>40617</v>
      </c>
      <c r="C5591" s="346" t="s">
        <v>8</v>
      </c>
      <c r="D5591" s="370">
        <v>2711.71</v>
      </c>
    </row>
    <row r="5592" spans="1:4" s="326" customFormat="1" ht="15.6" customHeight="1" x14ac:dyDescent="0.25">
      <c r="A5592" s="368" t="s">
        <v>40618</v>
      </c>
      <c r="B5592" s="369" t="s">
        <v>40619</v>
      </c>
      <c r="C5592" s="346" t="s">
        <v>8</v>
      </c>
      <c r="D5592" s="370">
        <v>5699.93</v>
      </c>
    </row>
    <row r="5593" spans="1:4" s="326" customFormat="1" ht="15.6" customHeight="1" x14ac:dyDescent="0.25">
      <c r="A5593" s="368" t="s">
        <v>40620</v>
      </c>
      <c r="B5593" s="369" t="s">
        <v>40621</v>
      </c>
      <c r="C5593" s="346" t="s">
        <v>8</v>
      </c>
      <c r="D5593" s="370">
        <v>1213.8900000000001</v>
      </c>
    </row>
    <row r="5594" spans="1:4" s="326" customFormat="1" ht="15.6" customHeight="1" x14ac:dyDescent="0.25">
      <c r="A5594" s="368" t="s">
        <v>40622</v>
      </c>
      <c r="B5594" s="369" t="s">
        <v>40623</v>
      </c>
      <c r="C5594" s="346" t="s">
        <v>8</v>
      </c>
      <c r="D5594" s="370">
        <v>1608.88</v>
      </c>
    </row>
    <row r="5595" spans="1:4" s="326" customFormat="1" ht="15.6" customHeight="1" x14ac:dyDescent="0.25">
      <c r="A5595" s="368" t="s">
        <v>40624</v>
      </c>
      <c r="B5595" s="369" t="s">
        <v>40625</v>
      </c>
      <c r="C5595" s="346" t="s">
        <v>8</v>
      </c>
      <c r="D5595" s="370">
        <v>2374.9899999999998</v>
      </c>
    </row>
    <row r="5596" spans="1:4" s="326" customFormat="1" ht="15.6" customHeight="1" x14ac:dyDescent="0.25">
      <c r="A5596" s="368" t="s">
        <v>40626</v>
      </c>
      <c r="B5596" s="369" t="s">
        <v>36471</v>
      </c>
      <c r="C5596" s="346" t="s">
        <v>8</v>
      </c>
      <c r="D5596" s="370">
        <v>1011.61</v>
      </c>
    </row>
    <row r="5597" spans="1:4" s="326" customFormat="1" ht="15.6" customHeight="1" x14ac:dyDescent="0.25">
      <c r="A5597" s="368" t="s">
        <v>40627</v>
      </c>
      <c r="B5597" s="369" t="s">
        <v>40628</v>
      </c>
      <c r="C5597" s="346" t="s">
        <v>8</v>
      </c>
      <c r="D5597" s="370">
        <v>5675.67</v>
      </c>
    </row>
    <row r="5598" spans="1:4" s="326" customFormat="1" ht="15.6" customHeight="1" x14ac:dyDescent="0.25">
      <c r="A5598" s="368" t="s">
        <v>40629</v>
      </c>
      <c r="B5598" s="369" t="s">
        <v>40630</v>
      </c>
      <c r="C5598" s="346" t="s">
        <v>8</v>
      </c>
      <c r="D5598" s="370">
        <v>1115.74</v>
      </c>
    </row>
    <row r="5599" spans="1:4" s="326" customFormat="1" ht="15.6" customHeight="1" x14ac:dyDescent="0.25">
      <c r="A5599" s="368" t="s">
        <v>40631</v>
      </c>
      <c r="B5599" s="369" t="s">
        <v>40632</v>
      </c>
      <c r="C5599" s="346" t="s">
        <v>8</v>
      </c>
      <c r="D5599" s="370">
        <v>1522.63</v>
      </c>
    </row>
    <row r="5600" spans="1:4" s="326" customFormat="1" ht="15.6" customHeight="1" x14ac:dyDescent="0.25">
      <c r="A5600" s="368" t="s">
        <v>40633</v>
      </c>
      <c r="B5600" s="369" t="s">
        <v>36473</v>
      </c>
      <c r="C5600" s="346" t="s">
        <v>8</v>
      </c>
      <c r="D5600" s="370">
        <v>933.23</v>
      </c>
    </row>
    <row r="5601" spans="1:4" s="326" customFormat="1" ht="15.6" customHeight="1" x14ac:dyDescent="0.25">
      <c r="A5601" s="368" t="s">
        <v>40634</v>
      </c>
      <c r="B5601" s="369" t="s">
        <v>40635</v>
      </c>
      <c r="C5601" s="346" t="s">
        <v>8</v>
      </c>
      <c r="D5601" s="370">
        <v>403.68</v>
      </c>
    </row>
    <row r="5602" spans="1:4" s="326" customFormat="1" ht="15.6" customHeight="1" x14ac:dyDescent="0.25">
      <c r="A5602" s="368" t="s">
        <v>40636</v>
      </c>
      <c r="B5602" s="369" t="s">
        <v>40637</v>
      </c>
      <c r="C5602" s="346" t="s">
        <v>8</v>
      </c>
      <c r="D5602" s="370">
        <v>5882.17</v>
      </c>
    </row>
    <row r="5603" spans="1:4" s="326" customFormat="1" ht="15.6" customHeight="1" x14ac:dyDescent="0.25">
      <c r="A5603" s="368" t="s">
        <v>40638</v>
      </c>
      <c r="B5603" s="369" t="s">
        <v>40639</v>
      </c>
      <c r="C5603" s="346" t="s">
        <v>8</v>
      </c>
      <c r="D5603" s="370">
        <v>1842.93</v>
      </c>
    </row>
    <row r="5604" spans="1:4" s="326" customFormat="1" ht="15.6" customHeight="1" x14ac:dyDescent="0.25">
      <c r="A5604" s="368" t="s">
        <v>40640</v>
      </c>
      <c r="B5604" s="369" t="s">
        <v>40641</v>
      </c>
      <c r="C5604" s="346" t="s">
        <v>8</v>
      </c>
      <c r="D5604" s="370">
        <v>3038.98</v>
      </c>
    </row>
    <row r="5605" spans="1:4" s="326" customFormat="1" ht="15.6" customHeight="1" x14ac:dyDescent="0.25">
      <c r="A5605" s="368" t="s">
        <v>40642</v>
      </c>
      <c r="B5605" s="369" t="s">
        <v>40643</v>
      </c>
      <c r="C5605" s="346" t="s">
        <v>8</v>
      </c>
      <c r="D5605" s="370">
        <v>1591.59</v>
      </c>
    </row>
    <row r="5606" spans="1:4" s="326" customFormat="1" ht="15.6" customHeight="1" x14ac:dyDescent="0.25">
      <c r="A5606" s="368" t="s">
        <v>40644</v>
      </c>
      <c r="B5606" s="369" t="s">
        <v>40645</v>
      </c>
      <c r="C5606" s="346" t="s">
        <v>8</v>
      </c>
      <c r="D5606" s="370">
        <v>238.21</v>
      </c>
    </row>
    <row r="5607" spans="1:4" s="326" customFormat="1" ht="15.6" customHeight="1" x14ac:dyDescent="0.25">
      <c r="A5607" s="368" t="s">
        <v>40646</v>
      </c>
      <c r="B5607" s="369" t="s">
        <v>40647</v>
      </c>
      <c r="C5607" s="346" t="s">
        <v>8</v>
      </c>
      <c r="D5607" s="370">
        <v>424.5</v>
      </c>
    </row>
    <row r="5608" spans="1:4" s="326" customFormat="1" ht="15.6" customHeight="1" x14ac:dyDescent="0.25">
      <c r="A5608" s="368" t="s">
        <v>40648</v>
      </c>
      <c r="B5608" s="369" t="s">
        <v>40649</v>
      </c>
      <c r="C5608" s="346" t="s">
        <v>8</v>
      </c>
      <c r="D5608" s="370">
        <v>32350.95</v>
      </c>
    </row>
    <row r="5609" spans="1:4" s="326" customFormat="1" ht="15.6" customHeight="1" x14ac:dyDescent="0.25">
      <c r="A5609" s="368" t="s">
        <v>40650</v>
      </c>
      <c r="B5609" s="369" t="s">
        <v>40651</v>
      </c>
      <c r="C5609" s="346" t="s">
        <v>8</v>
      </c>
      <c r="D5609" s="370">
        <v>107.72</v>
      </c>
    </row>
    <row r="5610" spans="1:4" s="326" customFormat="1" ht="15.6" customHeight="1" x14ac:dyDescent="0.25">
      <c r="A5610" s="368" t="s">
        <v>40652</v>
      </c>
      <c r="B5610" s="369" t="s">
        <v>40653</v>
      </c>
      <c r="C5610" s="346" t="s">
        <v>8</v>
      </c>
      <c r="D5610" s="370">
        <v>629.66</v>
      </c>
    </row>
    <row r="5611" spans="1:4" s="326" customFormat="1" ht="15.6" customHeight="1" x14ac:dyDescent="0.25">
      <c r="A5611" s="368" t="s">
        <v>40654</v>
      </c>
      <c r="B5611" s="369" t="s">
        <v>40655</v>
      </c>
      <c r="C5611" s="346" t="s">
        <v>8</v>
      </c>
      <c r="D5611" s="370">
        <v>341.3</v>
      </c>
    </row>
    <row r="5612" spans="1:4" s="326" customFormat="1" ht="15.6" customHeight="1" x14ac:dyDescent="0.25">
      <c r="A5612" s="368" t="s">
        <v>40656</v>
      </c>
      <c r="B5612" s="369" t="s">
        <v>40657</v>
      </c>
      <c r="C5612" s="346" t="s">
        <v>8</v>
      </c>
      <c r="D5612" s="370">
        <v>32.909999999999997</v>
      </c>
    </row>
    <row r="5613" spans="1:4" s="326" customFormat="1" ht="15.6" customHeight="1" x14ac:dyDescent="0.25">
      <c r="A5613" s="368" t="s">
        <v>40658</v>
      </c>
      <c r="B5613" s="369" t="s">
        <v>40659</v>
      </c>
      <c r="C5613" s="346" t="s">
        <v>8</v>
      </c>
      <c r="D5613" s="370">
        <v>303.91000000000003</v>
      </c>
    </row>
    <row r="5614" spans="1:4" s="326" customFormat="1" ht="15.6" customHeight="1" x14ac:dyDescent="0.25">
      <c r="A5614" s="368" t="s">
        <v>40660</v>
      </c>
      <c r="B5614" s="369" t="s">
        <v>40661</v>
      </c>
      <c r="C5614" s="346" t="s">
        <v>8</v>
      </c>
      <c r="D5614" s="370">
        <v>31.93</v>
      </c>
    </row>
    <row r="5615" spans="1:4" s="326" customFormat="1" ht="15.6" customHeight="1" x14ac:dyDescent="0.25">
      <c r="A5615" s="368" t="s">
        <v>40662</v>
      </c>
      <c r="B5615" s="369" t="s">
        <v>40663</v>
      </c>
      <c r="C5615" s="346" t="s">
        <v>8</v>
      </c>
      <c r="D5615" s="370">
        <v>23.29</v>
      </c>
    </row>
    <row r="5616" spans="1:4" s="326" customFormat="1" ht="15.6" customHeight="1" x14ac:dyDescent="0.25">
      <c r="A5616" s="368" t="s">
        <v>40664</v>
      </c>
      <c r="B5616" s="369" t="s">
        <v>40665</v>
      </c>
      <c r="C5616" s="346" t="s">
        <v>8</v>
      </c>
      <c r="D5616" s="370">
        <v>34.99</v>
      </c>
    </row>
    <row r="5617" spans="1:4" s="326" customFormat="1" ht="15.6" customHeight="1" x14ac:dyDescent="0.25">
      <c r="A5617" s="368" t="s">
        <v>40666</v>
      </c>
      <c r="B5617" s="369" t="s">
        <v>40667</v>
      </c>
      <c r="C5617" s="346" t="s">
        <v>8</v>
      </c>
      <c r="D5617" s="370">
        <v>491.13</v>
      </c>
    </row>
    <row r="5618" spans="1:4" s="326" customFormat="1" ht="15.6" customHeight="1" x14ac:dyDescent="0.25">
      <c r="A5618" s="368" t="s">
        <v>40668</v>
      </c>
      <c r="B5618" s="369" t="s">
        <v>40669</v>
      </c>
      <c r="C5618" s="346" t="s">
        <v>8</v>
      </c>
      <c r="D5618" s="370">
        <v>1685.8</v>
      </c>
    </row>
    <row r="5619" spans="1:4" s="326" customFormat="1" ht="15.6" customHeight="1" x14ac:dyDescent="0.25">
      <c r="A5619" s="368" t="s">
        <v>40670</v>
      </c>
      <c r="B5619" s="369" t="s">
        <v>40671</v>
      </c>
      <c r="C5619" s="346" t="s">
        <v>8</v>
      </c>
      <c r="D5619" s="370">
        <v>285.47000000000003</v>
      </c>
    </row>
    <row r="5620" spans="1:4" s="326" customFormat="1" ht="15.6" customHeight="1" x14ac:dyDescent="0.25">
      <c r="A5620" s="368" t="s">
        <v>40672</v>
      </c>
      <c r="B5620" s="369" t="s">
        <v>36671</v>
      </c>
      <c r="C5620" s="346" t="s">
        <v>8</v>
      </c>
      <c r="D5620" s="370">
        <v>13.95</v>
      </c>
    </row>
    <row r="5621" spans="1:4" s="326" customFormat="1" ht="15.6" customHeight="1" x14ac:dyDescent="0.25">
      <c r="A5621" s="368" t="s">
        <v>40673</v>
      </c>
      <c r="B5621" s="369" t="s">
        <v>36675</v>
      </c>
      <c r="C5621" s="346" t="s">
        <v>8</v>
      </c>
      <c r="D5621" s="370">
        <v>9.34</v>
      </c>
    </row>
    <row r="5622" spans="1:4" s="326" customFormat="1" ht="15.6" customHeight="1" x14ac:dyDescent="0.25">
      <c r="A5622" s="368" t="s">
        <v>40674</v>
      </c>
      <c r="B5622" s="369" t="s">
        <v>36681</v>
      </c>
      <c r="C5622" s="346" t="s">
        <v>8</v>
      </c>
      <c r="D5622" s="370">
        <v>7.97</v>
      </c>
    </row>
    <row r="5623" spans="1:4" s="326" customFormat="1" ht="15.6" customHeight="1" x14ac:dyDescent="0.25">
      <c r="A5623" s="368" t="s">
        <v>40675</v>
      </c>
      <c r="B5623" s="369" t="s">
        <v>36679</v>
      </c>
      <c r="C5623" s="346" t="s">
        <v>8</v>
      </c>
      <c r="D5623" s="370">
        <v>32.659999999999997</v>
      </c>
    </row>
    <row r="5624" spans="1:4" s="326" customFormat="1" ht="15.6" customHeight="1" x14ac:dyDescent="0.25">
      <c r="A5624" s="368" t="s">
        <v>40676</v>
      </c>
      <c r="B5624" s="369" t="s">
        <v>40677</v>
      </c>
      <c r="C5624" s="346" t="s">
        <v>8</v>
      </c>
      <c r="D5624" s="370">
        <v>826.43</v>
      </c>
    </row>
    <row r="5625" spans="1:4" s="326" customFormat="1" ht="15.6" customHeight="1" x14ac:dyDescent="0.25">
      <c r="A5625" s="368" t="s">
        <v>40678</v>
      </c>
      <c r="B5625" s="369" t="s">
        <v>40679</v>
      </c>
      <c r="C5625" s="346" t="s">
        <v>14</v>
      </c>
      <c r="D5625" s="370">
        <v>25.44</v>
      </c>
    </row>
    <row r="5626" spans="1:4" s="326" customFormat="1" ht="15.6" customHeight="1" x14ac:dyDescent="0.25">
      <c r="A5626" s="368" t="s">
        <v>40680</v>
      </c>
      <c r="B5626" s="369" t="s">
        <v>40681</v>
      </c>
      <c r="C5626" s="346" t="s">
        <v>14</v>
      </c>
      <c r="D5626" s="370">
        <v>29</v>
      </c>
    </row>
    <row r="5627" spans="1:4" s="326" customFormat="1" ht="15.6" customHeight="1" x14ac:dyDescent="0.25">
      <c r="A5627" s="368" t="s">
        <v>40682</v>
      </c>
      <c r="B5627" s="369" t="s">
        <v>40683</v>
      </c>
      <c r="C5627" s="346" t="s">
        <v>14</v>
      </c>
      <c r="D5627" s="370">
        <v>45.43</v>
      </c>
    </row>
    <row r="5628" spans="1:4" s="326" customFormat="1" ht="15.6" customHeight="1" x14ac:dyDescent="0.25">
      <c r="A5628" s="368" t="s">
        <v>40684</v>
      </c>
      <c r="B5628" s="369" t="s">
        <v>40685</v>
      </c>
      <c r="C5628" s="346" t="s">
        <v>14</v>
      </c>
      <c r="D5628" s="370">
        <v>56.3</v>
      </c>
    </row>
    <row r="5629" spans="1:4" s="326" customFormat="1" ht="15.6" customHeight="1" x14ac:dyDescent="0.25">
      <c r="A5629" s="368" t="s">
        <v>40686</v>
      </c>
      <c r="B5629" s="369" t="s">
        <v>40687</v>
      </c>
      <c r="C5629" s="346" t="s">
        <v>14</v>
      </c>
      <c r="D5629" s="370">
        <v>68.59</v>
      </c>
    </row>
    <row r="5630" spans="1:4" s="326" customFormat="1" ht="15.6" customHeight="1" x14ac:dyDescent="0.25">
      <c r="A5630" s="368" t="s">
        <v>40688</v>
      </c>
      <c r="B5630" s="369" t="s">
        <v>40689</v>
      </c>
      <c r="C5630" s="346" t="s">
        <v>14</v>
      </c>
      <c r="D5630" s="370">
        <v>88.66</v>
      </c>
    </row>
    <row r="5631" spans="1:4" s="326" customFormat="1" ht="15.6" customHeight="1" x14ac:dyDescent="0.25">
      <c r="A5631" s="368" t="s">
        <v>40690</v>
      </c>
      <c r="B5631" s="369" t="s">
        <v>40691</v>
      </c>
      <c r="C5631" s="346" t="s">
        <v>14</v>
      </c>
      <c r="D5631" s="370">
        <v>119.42</v>
      </c>
    </row>
    <row r="5632" spans="1:4" s="326" customFormat="1" ht="15.6" customHeight="1" x14ac:dyDescent="0.25">
      <c r="A5632" s="368" t="s">
        <v>40692</v>
      </c>
      <c r="B5632" s="369" t="s">
        <v>40693</v>
      </c>
      <c r="C5632" s="346" t="s">
        <v>14</v>
      </c>
      <c r="D5632" s="370">
        <v>141.34</v>
      </c>
    </row>
    <row r="5633" spans="1:4" s="326" customFormat="1" ht="15.6" customHeight="1" x14ac:dyDescent="0.25">
      <c r="A5633" s="368" t="s">
        <v>40694</v>
      </c>
      <c r="B5633" s="369" t="s">
        <v>40695</v>
      </c>
      <c r="C5633" s="346" t="s">
        <v>14</v>
      </c>
      <c r="D5633" s="370">
        <v>207.49</v>
      </c>
    </row>
    <row r="5634" spans="1:4" s="326" customFormat="1" ht="15.6" customHeight="1" x14ac:dyDescent="0.25">
      <c r="A5634" s="368" t="s">
        <v>40696</v>
      </c>
      <c r="B5634" s="369" t="s">
        <v>40697</v>
      </c>
      <c r="C5634" s="346" t="s">
        <v>14</v>
      </c>
      <c r="D5634" s="370">
        <v>395.84</v>
      </c>
    </row>
    <row r="5635" spans="1:4" s="326" customFormat="1" ht="15.6" customHeight="1" x14ac:dyDescent="0.25">
      <c r="A5635" s="368" t="s">
        <v>40698</v>
      </c>
      <c r="B5635" s="369" t="s">
        <v>40699</v>
      </c>
      <c r="C5635" s="346" t="s">
        <v>14</v>
      </c>
      <c r="D5635" s="370">
        <v>111.13</v>
      </c>
    </row>
    <row r="5636" spans="1:4" s="326" customFormat="1" ht="15.6" customHeight="1" x14ac:dyDescent="0.25">
      <c r="A5636" s="368" t="s">
        <v>40700</v>
      </c>
      <c r="B5636" s="369" t="s">
        <v>40701</v>
      </c>
      <c r="C5636" s="346" t="s">
        <v>14</v>
      </c>
      <c r="D5636" s="370">
        <v>98.66</v>
      </c>
    </row>
    <row r="5637" spans="1:4" s="326" customFormat="1" ht="15.6" customHeight="1" x14ac:dyDescent="0.25">
      <c r="A5637" s="368" t="s">
        <v>40702</v>
      </c>
      <c r="B5637" s="369" t="s">
        <v>40703</v>
      </c>
      <c r="C5637" s="346" t="s">
        <v>14</v>
      </c>
      <c r="D5637" s="370">
        <v>51.52</v>
      </c>
    </row>
    <row r="5638" spans="1:4" s="326" customFormat="1" ht="15.6" customHeight="1" x14ac:dyDescent="0.25">
      <c r="A5638" s="368" t="s">
        <v>40704</v>
      </c>
      <c r="B5638" s="369" t="s">
        <v>40705</v>
      </c>
      <c r="C5638" s="346" t="s">
        <v>14</v>
      </c>
      <c r="D5638" s="370">
        <v>67.91</v>
      </c>
    </row>
    <row r="5639" spans="1:4" s="326" customFormat="1" ht="15.6" customHeight="1" x14ac:dyDescent="0.25">
      <c r="A5639" s="368" t="s">
        <v>40706</v>
      </c>
      <c r="B5639" s="369" t="s">
        <v>40707</v>
      </c>
      <c r="C5639" s="346" t="s">
        <v>14</v>
      </c>
      <c r="D5639" s="370">
        <v>300.88</v>
      </c>
    </row>
    <row r="5640" spans="1:4" s="326" customFormat="1" ht="15.6" customHeight="1" x14ac:dyDescent="0.25">
      <c r="A5640" s="368" t="s">
        <v>40708</v>
      </c>
      <c r="B5640" s="369" t="s">
        <v>40709</v>
      </c>
      <c r="C5640" s="346" t="s">
        <v>14</v>
      </c>
      <c r="D5640" s="370">
        <v>44.51</v>
      </c>
    </row>
    <row r="5641" spans="1:4" s="326" customFormat="1" ht="15.6" customHeight="1" x14ac:dyDescent="0.25">
      <c r="A5641" s="368" t="s">
        <v>40710</v>
      </c>
      <c r="B5641" s="369" t="s">
        <v>40711</v>
      </c>
      <c r="C5641" s="346" t="s">
        <v>14</v>
      </c>
      <c r="D5641" s="370">
        <v>56.3</v>
      </c>
    </row>
    <row r="5642" spans="1:4" s="326" customFormat="1" ht="15.6" customHeight="1" x14ac:dyDescent="0.25">
      <c r="A5642" s="368" t="s">
        <v>40712</v>
      </c>
      <c r="B5642" s="369" t="s">
        <v>40713</v>
      </c>
      <c r="C5642" s="346" t="s">
        <v>14</v>
      </c>
      <c r="D5642" s="370">
        <v>87.95</v>
      </c>
    </row>
    <row r="5643" spans="1:4" s="326" customFormat="1" ht="15.6" customHeight="1" x14ac:dyDescent="0.25">
      <c r="A5643" s="368" t="s">
        <v>40714</v>
      </c>
      <c r="B5643" s="369" t="s">
        <v>40715</v>
      </c>
      <c r="C5643" s="346" t="s">
        <v>14</v>
      </c>
      <c r="D5643" s="370">
        <v>181.66</v>
      </c>
    </row>
    <row r="5644" spans="1:4" s="326" customFormat="1" ht="15.6" customHeight="1" x14ac:dyDescent="0.25">
      <c r="A5644" s="368" t="s">
        <v>40716</v>
      </c>
      <c r="B5644" s="369" t="s">
        <v>40717</v>
      </c>
      <c r="C5644" s="346" t="s">
        <v>14</v>
      </c>
      <c r="D5644" s="370">
        <v>241.25</v>
      </c>
    </row>
    <row r="5645" spans="1:4" s="326" customFormat="1" ht="15.6" customHeight="1" x14ac:dyDescent="0.25">
      <c r="A5645" s="368" t="s">
        <v>40718</v>
      </c>
      <c r="B5645" s="369" t="s">
        <v>40719</v>
      </c>
      <c r="C5645" s="346" t="s">
        <v>14</v>
      </c>
      <c r="D5645" s="370">
        <v>42.55</v>
      </c>
    </row>
    <row r="5646" spans="1:4" s="326" customFormat="1" ht="15.6" customHeight="1" x14ac:dyDescent="0.25">
      <c r="A5646" s="368" t="s">
        <v>40720</v>
      </c>
      <c r="B5646" s="369" t="s">
        <v>40721</v>
      </c>
      <c r="C5646" s="346" t="s">
        <v>14</v>
      </c>
      <c r="D5646" s="370">
        <v>573.89</v>
      </c>
    </row>
    <row r="5647" spans="1:4" s="326" customFormat="1" ht="15.6" customHeight="1" x14ac:dyDescent="0.25">
      <c r="A5647" s="368" t="s">
        <v>40722</v>
      </c>
      <c r="B5647" s="369" t="s">
        <v>40723</v>
      </c>
      <c r="C5647" s="346" t="s">
        <v>8</v>
      </c>
      <c r="D5647" s="370">
        <v>1264.67</v>
      </c>
    </row>
    <row r="5648" spans="1:4" s="326" customFormat="1" ht="15.6" customHeight="1" x14ac:dyDescent="0.25">
      <c r="A5648" s="368" t="s">
        <v>40724</v>
      </c>
      <c r="B5648" s="369" t="s">
        <v>40725</v>
      </c>
      <c r="C5648" s="346" t="s">
        <v>8</v>
      </c>
      <c r="D5648" s="370">
        <v>58.13</v>
      </c>
    </row>
    <row r="5649" spans="1:4" s="326" customFormat="1" ht="15.6" customHeight="1" x14ac:dyDescent="0.25">
      <c r="A5649" s="368" t="s">
        <v>40726</v>
      </c>
      <c r="B5649" s="369" t="s">
        <v>40727</v>
      </c>
      <c r="C5649" s="346" t="s">
        <v>8</v>
      </c>
      <c r="D5649" s="370">
        <v>80.84</v>
      </c>
    </row>
    <row r="5650" spans="1:4" s="326" customFormat="1" ht="15.6" customHeight="1" x14ac:dyDescent="0.25">
      <c r="A5650" s="368" t="s">
        <v>40728</v>
      </c>
      <c r="B5650" s="369" t="s">
        <v>40729</v>
      </c>
      <c r="C5650" s="346" t="s">
        <v>8</v>
      </c>
      <c r="D5650" s="370">
        <v>88.5</v>
      </c>
    </row>
    <row r="5651" spans="1:4" s="326" customFormat="1" ht="15.6" customHeight="1" x14ac:dyDescent="0.25">
      <c r="A5651" s="368" t="s">
        <v>40730</v>
      </c>
      <c r="B5651" s="369" t="s">
        <v>40731</v>
      </c>
      <c r="C5651" s="346" t="s">
        <v>8</v>
      </c>
      <c r="D5651" s="370">
        <v>92.24</v>
      </c>
    </row>
    <row r="5652" spans="1:4" s="326" customFormat="1" ht="15.6" customHeight="1" x14ac:dyDescent="0.25">
      <c r="A5652" s="368" t="s">
        <v>40732</v>
      </c>
      <c r="B5652" s="369" t="s">
        <v>40733</v>
      </c>
      <c r="C5652" s="346" t="s">
        <v>8</v>
      </c>
      <c r="D5652" s="370">
        <v>75.48</v>
      </c>
    </row>
    <row r="5653" spans="1:4" s="326" customFormat="1" ht="15.6" customHeight="1" x14ac:dyDescent="0.25">
      <c r="A5653" s="368" t="s">
        <v>40734</v>
      </c>
      <c r="B5653" s="369" t="s">
        <v>40735</v>
      </c>
      <c r="C5653" s="346" t="s">
        <v>8</v>
      </c>
      <c r="D5653" s="370">
        <v>98.07</v>
      </c>
    </row>
    <row r="5654" spans="1:4" s="326" customFormat="1" ht="15.6" customHeight="1" x14ac:dyDescent="0.25">
      <c r="A5654" s="368" t="s">
        <v>40736</v>
      </c>
      <c r="B5654" s="369" t="s">
        <v>40737</v>
      </c>
      <c r="C5654" s="346" t="s">
        <v>8</v>
      </c>
      <c r="D5654" s="370">
        <v>85.7</v>
      </c>
    </row>
    <row r="5655" spans="1:4" s="326" customFormat="1" ht="15.6" customHeight="1" x14ac:dyDescent="0.25">
      <c r="A5655" s="368" t="s">
        <v>40738</v>
      </c>
      <c r="B5655" s="369" t="s">
        <v>40739</v>
      </c>
      <c r="C5655" s="346" t="s">
        <v>8</v>
      </c>
      <c r="D5655" s="370">
        <v>123.34</v>
      </c>
    </row>
    <row r="5656" spans="1:4" s="326" customFormat="1" ht="15.6" customHeight="1" x14ac:dyDescent="0.25">
      <c r="A5656" s="368" t="s">
        <v>40740</v>
      </c>
      <c r="B5656" s="369" t="s">
        <v>40741</v>
      </c>
      <c r="C5656" s="346" t="s">
        <v>8</v>
      </c>
      <c r="D5656" s="370">
        <v>153.53</v>
      </c>
    </row>
    <row r="5657" spans="1:4" s="326" customFormat="1" ht="15.6" customHeight="1" x14ac:dyDescent="0.25">
      <c r="A5657" s="368" t="s">
        <v>40742</v>
      </c>
      <c r="B5657" s="369" t="s">
        <v>40743</v>
      </c>
      <c r="C5657" s="346" t="s">
        <v>8</v>
      </c>
      <c r="D5657" s="370">
        <v>158.34</v>
      </c>
    </row>
    <row r="5658" spans="1:4" s="326" customFormat="1" ht="15.6" customHeight="1" x14ac:dyDescent="0.25">
      <c r="A5658" s="368" t="s">
        <v>40744</v>
      </c>
      <c r="B5658" s="369" t="s">
        <v>40745</v>
      </c>
      <c r="C5658" s="346" t="s">
        <v>8</v>
      </c>
      <c r="D5658" s="370">
        <v>38.729999999999997</v>
      </c>
    </row>
    <row r="5659" spans="1:4" s="326" customFormat="1" ht="15.6" customHeight="1" x14ac:dyDescent="0.25">
      <c r="A5659" s="368" t="s">
        <v>40746</v>
      </c>
      <c r="B5659" s="369" t="s">
        <v>40747</v>
      </c>
      <c r="C5659" s="346" t="s">
        <v>8</v>
      </c>
      <c r="D5659" s="370">
        <v>52.89</v>
      </c>
    </row>
    <row r="5660" spans="1:4" s="326" customFormat="1" ht="15.6" customHeight="1" x14ac:dyDescent="0.25">
      <c r="A5660" s="368" t="s">
        <v>40748</v>
      </c>
      <c r="B5660" s="369" t="s">
        <v>40749</v>
      </c>
      <c r="C5660" s="346" t="s">
        <v>8</v>
      </c>
      <c r="D5660" s="370">
        <v>70.150000000000006</v>
      </c>
    </row>
    <row r="5661" spans="1:4" s="326" customFormat="1" ht="15.6" customHeight="1" x14ac:dyDescent="0.25">
      <c r="A5661" s="368" t="s">
        <v>40750</v>
      </c>
      <c r="B5661" s="369" t="s">
        <v>40751</v>
      </c>
      <c r="C5661" s="346" t="s">
        <v>8</v>
      </c>
      <c r="D5661" s="370">
        <v>80.709999999999994</v>
      </c>
    </row>
    <row r="5662" spans="1:4" s="326" customFormat="1" ht="15.6" customHeight="1" x14ac:dyDescent="0.25">
      <c r="A5662" s="368" t="s">
        <v>40752</v>
      </c>
      <c r="B5662" s="369" t="s">
        <v>40753</v>
      </c>
      <c r="C5662" s="346" t="s">
        <v>8</v>
      </c>
      <c r="D5662" s="370">
        <v>99.49</v>
      </c>
    </row>
    <row r="5663" spans="1:4" s="326" customFormat="1" ht="15.6" customHeight="1" x14ac:dyDescent="0.25">
      <c r="A5663" s="368" t="s">
        <v>40754</v>
      </c>
      <c r="B5663" s="369" t="s">
        <v>40755</v>
      </c>
      <c r="C5663" s="346" t="s">
        <v>8</v>
      </c>
      <c r="D5663" s="370">
        <v>138.22999999999999</v>
      </c>
    </row>
    <row r="5664" spans="1:4" s="326" customFormat="1" ht="15.6" customHeight="1" x14ac:dyDescent="0.25">
      <c r="A5664" s="368" t="s">
        <v>40756</v>
      </c>
      <c r="B5664" s="369" t="s">
        <v>40757</v>
      </c>
      <c r="C5664" s="346" t="s">
        <v>8</v>
      </c>
      <c r="D5664" s="370">
        <v>354.58</v>
      </c>
    </row>
    <row r="5665" spans="1:4" s="326" customFormat="1" ht="15.6" customHeight="1" x14ac:dyDescent="0.25">
      <c r="A5665" s="368" t="s">
        <v>40758</v>
      </c>
      <c r="B5665" s="369" t="s">
        <v>40759</v>
      </c>
      <c r="C5665" s="346" t="s">
        <v>8</v>
      </c>
      <c r="D5665" s="370">
        <v>557.14</v>
      </c>
    </row>
    <row r="5666" spans="1:4" s="326" customFormat="1" ht="15.6" customHeight="1" x14ac:dyDescent="0.25">
      <c r="A5666" s="368" t="s">
        <v>40760</v>
      </c>
      <c r="B5666" s="369" t="s">
        <v>40761</v>
      </c>
      <c r="C5666" s="346" t="s">
        <v>8</v>
      </c>
      <c r="D5666" s="370">
        <v>974.11</v>
      </c>
    </row>
    <row r="5667" spans="1:4" s="326" customFormat="1" ht="15.6" customHeight="1" x14ac:dyDescent="0.25">
      <c r="A5667" s="368" t="s">
        <v>40762</v>
      </c>
      <c r="B5667" s="369" t="s">
        <v>40763</v>
      </c>
      <c r="C5667" s="346" t="s">
        <v>8</v>
      </c>
      <c r="D5667" s="370">
        <v>31.16</v>
      </c>
    </row>
    <row r="5668" spans="1:4" s="326" customFormat="1" ht="15.6" customHeight="1" x14ac:dyDescent="0.25">
      <c r="A5668" s="368" t="s">
        <v>40764</v>
      </c>
      <c r="B5668" s="369" t="s">
        <v>40765</v>
      </c>
      <c r="C5668" s="346" t="s">
        <v>8</v>
      </c>
      <c r="D5668" s="370">
        <v>25.67</v>
      </c>
    </row>
    <row r="5669" spans="1:4" s="326" customFormat="1" ht="15.6" customHeight="1" x14ac:dyDescent="0.25">
      <c r="A5669" s="368" t="s">
        <v>40766</v>
      </c>
      <c r="B5669" s="369" t="s">
        <v>40767</v>
      </c>
      <c r="C5669" s="346" t="s">
        <v>8</v>
      </c>
      <c r="D5669" s="370">
        <v>127.84</v>
      </c>
    </row>
    <row r="5670" spans="1:4" s="326" customFormat="1" ht="15.6" customHeight="1" x14ac:dyDescent="0.25">
      <c r="A5670" s="368" t="s">
        <v>40768</v>
      </c>
      <c r="B5670" s="369" t="s">
        <v>40769</v>
      </c>
      <c r="C5670" s="346" t="s">
        <v>8</v>
      </c>
      <c r="D5670" s="370">
        <v>360.02</v>
      </c>
    </row>
    <row r="5671" spans="1:4" s="326" customFormat="1" ht="15.6" customHeight="1" x14ac:dyDescent="0.25">
      <c r="A5671" s="368" t="s">
        <v>40770</v>
      </c>
      <c r="B5671" s="369" t="s">
        <v>40771</v>
      </c>
      <c r="C5671" s="346" t="s">
        <v>8</v>
      </c>
      <c r="D5671" s="370">
        <v>9.5299999999999994</v>
      </c>
    </row>
    <row r="5672" spans="1:4" s="326" customFormat="1" ht="15.6" customHeight="1" x14ac:dyDescent="0.25">
      <c r="A5672" s="368" t="s">
        <v>40772</v>
      </c>
      <c r="B5672" s="369" t="s">
        <v>40773</v>
      </c>
      <c r="C5672" s="346" t="s">
        <v>8</v>
      </c>
      <c r="D5672" s="370">
        <v>63.8</v>
      </c>
    </row>
    <row r="5673" spans="1:4" s="326" customFormat="1" ht="15.6" customHeight="1" x14ac:dyDescent="0.25">
      <c r="A5673" s="368" t="s">
        <v>40774</v>
      </c>
      <c r="B5673" s="369" t="s">
        <v>40775</v>
      </c>
      <c r="C5673" s="346" t="s">
        <v>8</v>
      </c>
      <c r="D5673" s="370">
        <v>76.180000000000007</v>
      </c>
    </row>
    <row r="5674" spans="1:4" s="326" customFormat="1" ht="15.6" customHeight="1" x14ac:dyDescent="0.25">
      <c r="A5674" s="368" t="s">
        <v>40776</v>
      </c>
      <c r="B5674" s="369" t="s">
        <v>40777</v>
      </c>
      <c r="C5674" s="346" t="s">
        <v>8</v>
      </c>
      <c r="D5674" s="370">
        <v>96.62</v>
      </c>
    </row>
    <row r="5675" spans="1:4" s="326" customFormat="1" ht="15.6" customHeight="1" x14ac:dyDescent="0.25">
      <c r="A5675" s="368" t="s">
        <v>40778</v>
      </c>
      <c r="B5675" s="369" t="s">
        <v>40779</v>
      </c>
      <c r="C5675" s="346" t="s">
        <v>8</v>
      </c>
      <c r="D5675" s="370">
        <v>254.21</v>
      </c>
    </row>
    <row r="5676" spans="1:4" s="326" customFormat="1" ht="15.6" customHeight="1" x14ac:dyDescent="0.25">
      <c r="A5676" s="368" t="s">
        <v>40780</v>
      </c>
      <c r="B5676" s="369" t="s">
        <v>36569</v>
      </c>
      <c r="C5676" s="346" t="s">
        <v>8</v>
      </c>
      <c r="D5676" s="370">
        <v>329.98</v>
      </c>
    </row>
    <row r="5677" spans="1:4" s="326" customFormat="1" ht="15.6" customHeight="1" x14ac:dyDescent="0.25">
      <c r="A5677" s="368" t="s">
        <v>40781</v>
      </c>
      <c r="B5677" s="369" t="s">
        <v>36571</v>
      </c>
      <c r="C5677" s="346" t="s">
        <v>8</v>
      </c>
      <c r="D5677" s="370">
        <v>384.37</v>
      </c>
    </row>
    <row r="5678" spans="1:4" s="326" customFormat="1" ht="15.6" customHeight="1" x14ac:dyDescent="0.25">
      <c r="A5678" s="368" t="s">
        <v>40782</v>
      </c>
      <c r="B5678" s="369" t="s">
        <v>40783</v>
      </c>
      <c r="C5678" s="346" t="s">
        <v>14</v>
      </c>
      <c r="D5678" s="370">
        <v>8.43</v>
      </c>
    </row>
    <row r="5679" spans="1:4" s="326" customFormat="1" ht="15.6" customHeight="1" x14ac:dyDescent="0.25">
      <c r="A5679" s="368" t="s">
        <v>40784</v>
      </c>
      <c r="B5679" s="369" t="s">
        <v>40785</v>
      </c>
      <c r="C5679" s="346" t="s">
        <v>14</v>
      </c>
      <c r="D5679" s="370">
        <v>10.81</v>
      </c>
    </row>
    <row r="5680" spans="1:4" s="326" customFormat="1" ht="15.6" customHeight="1" x14ac:dyDescent="0.25">
      <c r="A5680" s="368" t="s">
        <v>40786</v>
      </c>
      <c r="B5680" s="369" t="s">
        <v>40787</v>
      </c>
      <c r="C5680" s="346" t="s">
        <v>14</v>
      </c>
      <c r="D5680" s="370">
        <v>14.01</v>
      </c>
    </row>
    <row r="5681" spans="1:4" s="326" customFormat="1" ht="15.6" customHeight="1" x14ac:dyDescent="0.25">
      <c r="A5681" s="368" t="s">
        <v>40788</v>
      </c>
      <c r="B5681" s="369" t="s">
        <v>40789</v>
      </c>
      <c r="C5681" s="346" t="s">
        <v>14</v>
      </c>
      <c r="D5681" s="370">
        <v>18.13</v>
      </c>
    </row>
    <row r="5682" spans="1:4" s="326" customFormat="1" ht="15.6" customHeight="1" x14ac:dyDescent="0.25">
      <c r="A5682" s="368" t="s">
        <v>40790</v>
      </c>
      <c r="B5682" s="369" t="s">
        <v>40791</v>
      </c>
      <c r="C5682" s="346" t="s">
        <v>14</v>
      </c>
      <c r="D5682" s="370">
        <v>23.54</v>
      </c>
    </row>
    <row r="5683" spans="1:4" s="326" customFormat="1" ht="15.6" customHeight="1" x14ac:dyDescent="0.25">
      <c r="A5683" s="368" t="s">
        <v>40792</v>
      </c>
      <c r="B5683" s="369" t="s">
        <v>40793</v>
      </c>
      <c r="C5683" s="346" t="s">
        <v>14</v>
      </c>
      <c r="D5683" s="370">
        <v>29.66</v>
      </c>
    </row>
    <row r="5684" spans="1:4" s="326" customFormat="1" ht="15.6" customHeight="1" x14ac:dyDescent="0.25">
      <c r="A5684" s="368" t="s">
        <v>40794</v>
      </c>
      <c r="B5684" s="369" t="s">
        <v>40795</v>
      </c>
      <c r="C5684" s="346" t="s">
        <v>14</v>
      </c>
      <c r="D5684" s="370">
        <v>35.49</v>
      </c>
    </row>
    <row r="5685" spans="1:4" s="326" customFormat="1" ht="15.6" customHeight="1" x14ac:dyDescent="0.25">
      <c r="A5685" s="368" t="s">
        <v>40796</v>
      </c>
      <c r="B5685" s="369" t="s">
        <v>40797</v>
      </c>
      <c r="C5685" s="346" t="s">
        <v>14</v>
      </c>
      <c r="D5685" s="370">
        <v>32.58</v>
      </c>
    </row>
    <row r="5686" spans="1:4" s="326" customFormat="1" ht="15.6" customHeight="1" x14ac:dyDescent="0.25">
      <c r="A5686" s="368" t="s">
        <v>40798</v>
      </c>
      <c r="B5686" s="369" t="s">
        <v>40799</v>
      </c>
      <c r="C5686" s="346" t="s">
        <v>14</v>
      </c>
      <c r="D5686" s="370">
        <v>48.61</v>
      </c>
    </row>
    <row r="5687" spans="1:4" s="326" customFormat="1" ht="15.6" customHeight="1" x14ac:dyDescent="0.25">
      <c r="A5687" s="368" t="s">
        <v>40800</v>
      </c>
      <c r="B5687" s="369" t="s">
        <v>40801</v>
      </c>
      <c r="C5687" s="346" t="s">
        <v>14</v>
      </c>
      <c r="D5687" s="370">
        <v>56.51</v>
      </c>
    </row>
    <row r="5688" spans="1:4" s="326" customFormat="1" ht="15.6" customHeight="1" x14ac:dyDescent="0.25">
      <c r="A5688" s="368" t="s">
        <v>40802</v>
      </c>
      <c r="B5688" s="369" t="s">
        <v>40803</v>
      </c>
      <c r="C5688" s="346" t="s">
        <v>14</v>
      </c>
      <c r="D5688" s="370">
        <v>70.069999999999993</v>
      </c>
    </row>
    <row r="5689" spans="1:4" s="326" customFormat="1" ht="15.6" customHeight="1" x14ac:dyDescent="0.25">
      <c r="A5689" s="368" t="s">
        <v>40804</v>
      </c>
      <c r="B5689" s="369" t="s">
        <v>40805</v>
      </c>
      <c r="C5689" s="346" t="s">
        <v>14</v>
      </c>
      <c r="D5689" s="370">
        <v>87.89</v>
      </c>
    </row>
    <row r="5690" spans="1:4" s="326" customFormat="1" ht="15.6" customHeight="1" x14ac:dyDescent="0.25">
      <c r="A5690" s="368" t="s">
        <v>40806</v>
      </c>
      <c r="B5690" s="369" t="s">
        <v>40807</v>
      </c>
      <c r="C5690" s="346" t="s">
        <v>14</v>
      </c>
      <c r="D5690" s="370">
        <v>100.33</v>
      </c>
    </row>
    <row r="5691" spans="1:4" s="326" customFormat="1" ht="15.6" customHeight="1" x14ac:dyDescent="0.25">
      <c r="A5691" s="368" t="s">
        <v>40808</v>
      </c>
      <c r="B5691" s="369" t="s">
        <v>40809</v>
      </c>
      <c r="C5691" s="346" t="s">
        <v>14</v>
      </c>
      <c r="D5691" s="370">
        <v>110.12</v>
      </c>
    </row>
    <row r="5692" spans="1:4" s="326" customFormat="1" ht="15.6" customHeight="1" x14ac:dyDescent="0.25">
      <c r="A5692" s="368" t="s">
        <v>40810</v>
      </c>
      <c r="B5692" s="369" t="s">
        <v>40811</v>
      </c>
      <c r="C5692" s="346" t="s">
        <v>14</v>
      </c>
      <c r="D5692" s="370">
        <v>118.64</v>
      </c>
    </row>
    <row r="5693" spans="1:4" s="326" customFormat="1" ht="15.6" customHeight="1" x14ac:dyDescent="0.25">
      <c r="A5693" s="368" t="s">
        <v>40812</v>
      </c>
      <c r="B5693" s="369" t="s">
        <v>40813</v>
      </c>
      <c r="C5693" s="346" t="s">
        <v>14</v>
      </c>
      <c r="D5693" s="370">
        <v>141.01</v>
      </c>
    </row>
    <row r="5694" spans="1:4" s="326" customFormat="1" ht="15.6" customHeight="1" x14ac:dyDescent="0.25">
      <c r="A5694" s="368" t="s">
        <v>40814</v>
      </c>
      <c r="B5694" s="369" t="s">
        <v>40815</v>
      </c>
      <c r="C5694" s="346" t="s">
        <v>14</v>
      </c>
      <c r="D5694" s="370">
        <v>154.96</v>
      </c>
    </row>
    <row r="5695" spans="1:4" s="326" customFormat="1" ht="15.6" customHeight="1" x14ac:dyDescent="0.25">
      <c r="A5695" s="368" t="s">
        <v>40816</v>
      </c>
      <c r="B5695" s="369" t="s">
        <v>40817</v>
      </c>
      <c r="C5695" s="346" t="s">
        <v>14</v>
      </c>
      <c r="D5695" s="370">
        <v>172.71</v>
      </c>
    </row>
    <row r="5696" spans="1:4" s="326" customFormat="1" ht="15.6" customHeight="1" x14ac:dyDescent="0.25">
      <c r="A5696" s="368" t="s">
        <v>40818</v>
      </c>
      <c r="B5696" s="369" t="s">
        <v>40819</v>
      </c>
      <c r="C5696" s="346" t="s">
        <v>14</v>
      </c>
      <c r="D5696" s="370">
        <v>140.44</v>
      </c>
    </row>
    <row r="5697" spans="1:4" s="326" customFormat="1" ht="15.6" customHeight="1" x14ac:dyDescent="0.25">
      <c r="A5697" s="368" t="s">
        <v>40820</v>
      </c>
      <c r="B5697" s="369" t="s">
        <v>40821</v>
      </c>
      <c r="C5697" s="346" t="s">
        <v>14</v>
      </c>
      <c r="D5697" s="370">
        <v>171.81</v>
      </c>
    </row>
    <row r="5698" spans="1:4" s="326" customFormat="1" ht="15.6" customHeight="1" x14ac:dyDescent="0.25">
      <c r="A5698" s="368" t="s">
        <v>40822</v>
      </c>
      <c r="B5698" s="369" t="s">
        <v>40823</v>
      </c>
      <c r="C5698" s="346" t="s">
        <v>14</v>
      </c>
      <c r="D5698" s="370">
        <v>224.61</v>
      </c>
    </row>
    <row r="5699" spans="1:4" s="326" customFormat="1" ht="15.6" customHeight="1" x14ac:dyDescent="0.25">
      <c r="A5699" s="368" t="s">
        <v>40824</v>
      </c>
      <c r="B5699" s="369" t="s">
        <v>40825</v>
      </c>
      <c r="C5699" s="346" t="s">
        <v>14</v>
      </c>
      <c r="D5699" s="370">
        <v>298.19</v>
      </c>
    </row>
    <row r="5700" spans="1:4" s="326" customFormat="1" ht="15.6" customHeight="1" x14ac:dyDescent="0.25">
      <c r="A5700" s="368" t="s">
        <v>40826</v>
      </c>
      <c r="B5700" s="369" t="s">
        <v>40827</v>
      </c>
      <c r="C5700" s="346" t="s">
        <v>14</v>
      </c>
      <c r="D5700" s="370">
        <v>394.27</v>
      </c>
    </row>
    <row r="5701" spans="1:4" s="326" customFormat="1" ht="15.6" customHeight="1" x14ac:dyDescent="0.25">
      <c r="A5701" s="368" t="s">
        <v>40828</v>
      </c>
      <c r="B5701" s="369" t="s">
        <v>40829</v>
      </c>
      <c r="C5701" s="346" t="s">
        <v>14</v>
      </c>
      <c r="D5701" s="370">
        <v>538.04</v>
      </c>
    </row>
    <row r="5702" spans="1:4" s="326" customFormat="1" ht="15.6" customHeight="1" x14ac:dyDescent="0.25">
      <c r="A5702" s="368" t="s">
        <v>40830</v>
      </c>
      <c r="B5702" s="369" t="s">
        <v>40831</v>
      </c>
      <c r="C5702" s="346" t="s">
        <v>14</v>
      </c>
      <c r="D5702" s="370">
        <v>39.5</v>
      </c>
    </row>
    <row r="5703" spans="1:4" s="326" customFormat="1" ht="15.6" customHeight="1" x14ac:dyDescent="0.25">
      <c r="A5703" s="368" t="s">
        <v>40832</v>
      </c>
      <c r="B5703" s="369" t="s">
        <v>40833</v>
      </c>
      <c r="C5703" s="346" t="s">
        <v>14</v>
      </c>
      <c r="D5703" s="370">
        <v>65.78</v>
      </c>
    </row>
    <row r="5704" spans="1:4" s="326" customFormat="1" ht="15.6" customHeight="1" x14ac:dyDescent="0.25">
      <c r="A5704" s="368" t="s">
        <v>40834</v>
      </c>
      <c r="B5704" s="369" t="s">
        <v>40835</v>
      </c>
      <c r="C5704" s="346" t="s">
        <v>14</v>
      </c>
      <c r="D5704" s="370">
        <v>81.599999999999994</v>
      </c>
    </row>
    <row r="5705" spans="1:4" s="326" customFormat="1" ht="15.6" customHeight="1" x14ac:dyDescent="0.25">
      <c r="A5705" s="368" t="s">
        <v>40836</v>
      </c>
      <c r="B5705" s="369" t="s">
        <v>40837</v>
      </c>
      <c r="C5705" s="346" t="s">
        <v>14</v>
      </c>
      <c r="D5705" s="370">
        <v>45.49</v>
      </c>
    </row>
    <row r="5706" spans="1:4" s="326" customFormat="1" ht="15.6" customHeight="1" x14ac:dyDescent="0.25">
      <c r="A5706" s="368" t="s">
        <v>40838</v>
      </c>
      <c r="B5706" s="369" t="s">
        <v>40839</v>
      </c>
      <c r="C5706" s="346" t="s">
        <v>14</v>
      </c>
      <c r="D5706" s="370">
        <v>55.05</v>
      </c>
    </row>
    <row r="5707" spans="1:4" s="326" customFormat="1" ht="15.6" customHeight="1" x14ac:dyDescent="0.25">
      <c r="A5707" s="368" t="s">
        <v>40840</v>
      </c>
      <c r="B5707" s="369" t="s">
        <v>40841</v>
      </c>
      <c r="C5707" s="346" t="s">
        <v>14</v>
      </c>
      <c r="D5707" s="370">
        <v>97.46</v>
      </c>
    </row>
    <row r="5708" spans="1:4" s="326" customFormat="1" ht="15.6" customHeight="1" x14ac:dyDescent="0.25">
      <c r="A5708" s="368" t="s">
        <v>40842</v>
      </c>
      <c r="B5708" s="369" t="s">
        <v>40843</v>
      </c>
      <c r="C5708" s="346" t="s">
        <v>14</v>
      </c>
      <c r="D5708" s="370">
        <v>144.18</v>
      </c>
    </row>
    <row r="5709" spans="1:4" s="326" customFormat="1" ht="15.6" customHeight="1" x14ac:dyDescent="0.25">
      <c r="A5709" s="368" t="s">
        <v>40844</v>
      </c>
      <c r="B5709" s="369" t="s">
        <v>40845</v>
      </c>
      <c r="C5709" s="346" t="s">
        <v>14</v>
      </c>
      <c r="D5709" s="370">
        <v>173.87</v>
      </c>
    </row>
    <row r="5710" spans="1:4" s="326" customFormat="1" ht="15.6" customHeight="1" x14ac:dyDescent="0.25">
      <c r="A5710" s="368" t="s">
        <v>40846</v>
      </c>
      <c r="B5710" s="369" t="s">
        <v>40847</v>
      </c>
      <c r="C5710" s="346" t="s">
        <v>14</v>
      </c>
      <c r="D5710" s="370">
        <v>225.54</v>
      </c>
    </row>
    <row r="5711" spans="1:4" s="326" customFormat="1" ht="15.6" customHeight="1" x14ac:dyDescent="0.25">
      <c r="A5711" s="368" t="s">
        <v>40848</v>
      </c>
      <c r="B5711" s="369" t="s">
        <v>40849</v>
      </c>
      <c r="C5711" s="346" t="s">
        <v>8</v>
      </c>
      <c r="D5711" s="370">
        <v>88.43</v>
      </c>
    </row>
    <row r="5712" spans="1:4" s="326" customFormat="1" ht="15.6" customHeight="1" x14ac:dyDescent="0.25">
      <c r="A5712" s="368" t="s">
        <v>40850</v>
      </c>
      <c r="B5712" s="369" t="s">
        <v>40851</v>
      </c>
      <c r="C5712" s="346" t="s">
        <v>8</v>
      </c>
      <c r="D5712" s="370">
        <v>116.29</v>
      </c>
    </row>
    <row r="5713" spans="1:4" s="326" customFormat="1" ht="15.6" customHeight="1" x14ac:dyDescent="0.25">
      <c r="A5713" s="368" t="s">
        <v>40852</v>
      </c>
      <c r="B5713" s="369" t="s">
        <v>40853</v>
      </c>
      <c r="C5713" s="346" t="s">
        <v>8</v>
      </c>
      <c r="D5713" s="370">
        <v>239.15</v>
      </c>
    </row>
    <row r="5714" spans="1:4" s="326" customFormat="1" ht="15.6" customHeight="1" x14ac:dyDescent="0.25">
      <c r="A5714" s="368" t="s">
        <v>40854</v>
      </c>
      <c r="B5714" s="369" t="s">
        <v>40855</v>
      </c>
      <c r="C5714" s="346" t="s">
        <v>8</v>
      </c>
      <c r="D5714" s="370">
        <v>302.77</v>
      </c>
    </row>
    <row r="5715" spans="1:4" s="326" customFormat="1" ht="15.6" customHeight="1" x14ac:dyDescent="0.25">
      <c r="A5715" s="368" t="s">
        <v>40856</v>
      </c>
      <c r="B5715" s="369" t="s">
        <v>40857</v>
      </c>
      <c r="C5715" s="346" t="s">
        <v>8</v>
      </c>
      <c r="D5715" s="370">
        <v>236.73</v>
      </c>
    </row>
    <row r="5716" spans="1:4" s="326" customFormat="1" ht="15.6" customHeight="1" x14ac:dyDescent="0.25">
      <c r="A5716" s="368" t="s">
        <v>40858</v>
      </c>
      <c r="B5716" s="369" t="s">
        <v>40859</v>
      </c>
      <c r="C5716" s="346" t="s">
        <v>8</v>
      </c>
      <c r="D5716" s="370">
        <v>1486.99</v>
      </c>
    </row>
    <row r="5717" spans="1:4" s="326" customFormat="1" ht="15.6" customHeight="1" x14ac:dyDescent="0.25">
      <c r="A5717" s="368" t="s">
        <v>40860</v>
      </c>
      <c r="B5717" s="369" t="s">
        <v>40861</v>
      </c>
      <c r="C5717" s="346" t="s">
        <v>8</v>
      </c>
      <c r="D5717" s="370">
        <v>5987.82</v>
      </c>
    </row>
    <row r="5718" spans="1:4" s="326" customFormat="1" ht="15.6" customHeight="1" x14ac:dyDescent="0.25">
      <c r="A5718" s="368" t="s">
        <v>40862</v>
      </c>
      <c r="B5718" s="369" t="s">
        <v>40863</v>
      </c>
      <c r="C5718" s="346" t="s">
        <v>8</v>
      </c>
      <c r="D5718" s="370">
        <v>1862.38</v>
      </c>
    </row>
    <row r="5719" spans="1:4" s="326" customFormat="1" ht="15.6" customHeight="1" x14ac:dyDescent="0.25">
      <c r="A5719" s="368" t="s">
        <v>40864</v>
      </c>
      <c r="B5719" s="369" t="s">
        <v>40865</v>
      </c>
      <c r="C5719" s="346" t="s">
        <v>8</v>
      </c>
      <c r="D5719" s="370">
        <v>397.64</v>
      </c>
    </row>
    <row r="5720" spans="1:4" s="326" customFormat="1" ht="15.6" customHeight="1" x14ac:dyDescent="0.25">
      <c r="A5720" s="368" t="s">
        <v>40866</v>
      </c>
      <c r="B5720" s="369" t="s">
        <v>40867</v>
      </c>
      <c r="C5720" s="346" t="s">
        <v>8</v>
      </c>
      <c r="D5720" s="370">
        <v>68.13</v>
      </c>
    </row>
    <row r="5721" spans="1:4" s="326" customFormat="1" ht="15.6" customHeight="1" x14ac:dyDescent="0.25">
      <c r="A5721" s="368" t="s">
        <v>40868</v>
      </c>
      <c r="B5721" s="369" t="s">
        <v>40869</v>
      </c>
      <c r="C5721" s="346" t="s">
        <v>8</v>
      </c>
      <c r="D5721" s="370">
        <v>88.02</v>
      </c>
    </row>
    <row r="5722" spans="1:4" s="326" customFormat="1" ht="15.6" customHeight="1" x14ac:dyDescent="0.25">
      <c r="A5722" s="368" t="s">
        <v>40870</v>
      </c>
      <c r="B5722" s="369" t="s">
        <v>40871</v>
      </c>
      <c r="C5722" s="346" t="s">
        <v>8</v>
      </c>
      <c r="D5722" s="370">
        <v>111.51</v>
      </c>
    </row>
    <row r="5723" spans="1:4" s="326" customFormat="1" ht="15.6" customHeight="1" x14ac:dyDescent="0.25">
      <c r="A5723" s="368" t="s">
        <v>40872</v>
      </c>
      <c r="B5723" s="369" t="s">
        <v>40873</v>
      </c>
      <c r="C5723" s="346" t="s">
        <v>8</v>
      </c>
      <c r="D5723" s="370">
        <v>455.25</v>
      </c>
    </row>
    <row r="5724" spans="1:4" s="326" customFormat="1" ht="15.6" customHeight="1" x14ac:dyDescent="0.25">
      <c r="A5724" s="368" t="s">
        <v>40874</v>
      </c>
      <c r="B5724" s="369" t="s">
        <v>40875</v>
      </c>
      <c r="C5724" s="346" t="s">
        <v>8</v>
      </c>
      <c r="D5724" s="370">
        <v>652.67999999999995</v>
      </c>
    </row>
    <row r="5725" spans="1:4" s="326" customFormat="1" ht="15.6" customHeight="1" x14ac:dyDescent="0.25">
      <c r="A5725" s="368" t="s">
        <v>40876</v>
      </c>
      <c r="B5725" s="369" t="s">
        <v>40877</v>
      </c>
      <c r="C5725" s="346" t="s">
        <v>8</v>
      </c>
      <c r="D5725" s="370">
        <v>624.26</v>
      </c>
    </row>
    <row r="5726" spans="1:4" s="326" customFormat="1" ht="15.6" customHeight="1" x14ac:dyDescent="0.25">
      <c r="A5726" s="368" t="s">
        <v>40878</v>
      </c>
      <c r="B5726" s="369" t="s">
        <v>40879</v>
      </c>
      <c r="C5726" s="346" t="s">
        <v>8</v>
      </c>
      <c r="D5726" s="370">
        <v>1003.16</v>
      </c>
    </row>
    <row r="5727" spans="1:4" s="326" customFormat="1" ht="15.6" customHeight="1" x14ac:dyDescent="0.25">
      <c r="A5727" s="368" t="s">
        <v>40880</v>
      </c>
      <c r="B5727" s="369" t="s">
        <v>40881</v>
      </c>
      <c r="C5727" s="346" t="s">
        <v>8</v>
      </c>
      <c r="D5727" s="370">
        <v>7134.84</v>
      </c>
    </row>
    <row r="5728" spans="1:4" s="326" customFormat="1" ht="15.6" customHeight="1" x14ac:dyDescent="0.25">
      <c r="A5728" s="368" t="s">
        <v>40882</v>
      </c>
      <c r="B5728" s="369" t="s">
        <v>40883</v>
      </c>
      <c r="C5728" s="346" t="s">
        <v>8</v>
      </c>
      <c r="D5728" s="370">
        <v>172.64</v>
      </c>
    </row>
    <row r="5729" spans="1:4" s="326" customFormat="1" ht="15.6" customHeight="1" x14ac:dyDescent="0.25">
      <c r="A5729" s="368" t="s">
        <v>40884</v>
      </c>
      <c r="B5729" s="369" t="s">
        <v>40885</v>
      </c>
      <c r="C5729" s="346" t="s">
        <v>8</v>
      </c>
      <c r="D5729" s="370">
        <v>108.02</v>
      </c>
    </row>
    <row r="5730" spans="1:4" s="326" customFormat="1" ht="15.6" customHeight="1" x14ac:dyDescent="0.25">
      <c r="A5730" s="368" t="s">
        <v>40886</v>
      </c>
      <c r="B5730" s="369" t="s">
        <v>40887</v>
      </c>
      <c r="C5730" s="346" t="s">
        <v>8</v>
      </c>
      <c r="D5730" s="370">
        <v>105.31</v>
      </c>
    </row>
    <row r="5731" spans="1:4" s="326" customFormat="1" ht="15.6" customHeight="1" x14ac:dyDescent="0.25">
      <c r="A5731" s="368" t="s">
        <v>40888</v>
      </c>
      <c r="B5731" s="369" t="s">
        <v>40889</v>
      </c>
      <c r="C5731" s="346" t="s">
        <v>8</v>
      </c>
      <c r="D5731" s="370">
        <v>133.22999999999999</v>
      </c>
    </row>
    <row r="5732" spans="1:4" s="326" customFormat="1" ht="15.6" customHeight="1" x14ac:dyDescent="0.25">
      <c r="A5732" s="368" t="s">
        <v>40890</v>
      </c>
      <c r="B5732" s="369" t="s">
        <v>40891</v>
      </c>
      <c r="C5732" s="346" t="s">
        <v>8</v>
      </c>
      <c r="D5732" s="370">
        <v>184.6</v>
      </c>
    </row>
    <row r="5733" spans="1:4" s="326" customFormat="1" ht="15.6" customHeight="1" x14ac:dyDescent="0.25">
      <c r="A5733" s="368" t="s">
        <v>40892</v>
      </c>
      <c r="B5733" s="369" t="s">
        <v>40893</v>
      </c>
      <c r="C5733" s="346" t="s">
        <v>8</v>
      </c>
      <c r="D5733" s="370">
        <v>220.94</v>
      </c>
    </row>
    <row r="5734" spans="1:4" s="326" customFormat="1" ht="15.6" customHeight="1" x14ac:dyDescent="0.25">
      <c r="A5734" s="368" t="s">
        <v>40894</v>
      </c>
      <c r="B5734" s="369" t="s">
        <v>40895</v>
      </c>
      <c r="C5734" s="346" t="s">
        <v>8</v>
      </c>
      <c r="D5734" s="370">
        <v>307.63</v>
      </c>
    </row>
    <row r="5735" spans="1:4" s="326" customFormat="1" ht="15.6" customHeight="1" x14ac:dyDescent="0.25">
      <c r="A5735" s="368" t="s">
        <v>40896</v>
      </c>
      <c r="B5735" s="369" t="s">
        <v>40897</v>
      </c>
      <c r="C5735" s="346" t="s">
        <v>8</v>
      </c>
      <c r="D5735" s="370">
        <v>534.1</v>
      </c>
    </row>
    <row r="5736" spans="1:4" s="326" customFormat="1" ht="15.6" customHeight="1" x14ac:dyDescent="0.25">
      <c r="A5736" s="368" t="s">
        <v>40898</v>
      </c>
      <c r="B5736" s="369" t="s">
        <v>40899</v>
      </c>
      <c r="C5736" s="346" t="s">
        <v>8</v>
      </c>
      <c r="D5736" s="370">
        <v>645.55999999999995</v>
      </c>
    </row>
    <row r="5737" spans="1:4" s="326" customFormat="1" ht="15.6" customHeight="1" x14ac:dyDescent="0.25">
      <c r="A5737" s="368" t="s">
        <v>40900</v>
      </c>
      <c r="B5737" s="369" t="s">
        <v>40901</v>
      </c>
      <c r="C5737" s="346" t="s">
        <v>8</v>
      </c>
      <c r="D5737" s="370">
        <v>1116.3800000000001</v>
      </c>
    </row>
    <row r="5738" spans="1:4" s="326" customFormat="1" ht="15.6" customHeight="1" x14ac:dyDescent="0.25">
      <c r="A5738" s="368" t="s">
        <v>40902</v>
      </c>
      <c r="B5738" s="369" t="s">
        <v>40903</v>
      </c>
      <c r="C5738" s="346" t="s">
        <v>8</v>
      </c>
      <c r="D5738" s="370">
        <v>207.22</v>
      </c>
    </row>
    <row r="5739" spans="1:4" s="326" customFormat="1" ht="15.6" customHeight="1" x14ac:dyDescent="0.25">
      <c r="A5739" s="368" t="s">
        <v>40904</v>
      </c>
      <c r="B5739" s="369" t="s">
        <v>40905</v>
      </c>
      <c r="C5739" s="346" t="s">
        <v>8</v>
      </c>
      <c r="D5739" s="370">
        <v>89.28</v>
      </c>
    </row>
    <row r="5740" spans="1:4" s="326" customFormat="1" ht="15.6" customHeight="1" x14ac:dyDescent="0.25">
      <c r="A5740" s="368" t="s">
        <v>40906</v>
      </c>
      <c r="B5740" s="369" t="s">
        <v>40907</v>
      </c>
      <c r="C5740" s="346" t="s">
        <v>8</v>
      </c>
      <c r="D5740" s="370">
        <v>123.18</v>
      </c>
    </row>
    <row r="5741" spans="1:4" s="326" customFormat="1" ht="15.6" customHeight="1" x14ac:dyDescent="0.25">
      <c r="A5741" s="368" t="s">
        <v>40908</v>
      </c>
      <c r="B5741" s="369" t="s">
        <v>40909</v>
      </c>
      <c r="C5741" s="346" t="s">
        <v>8</v>
      </c>
      <c r="D5741" s="370">
        <v>150.86000000000001</v>
      </c>
    </row>
    <row r="5742" spans="1:4" s="326" customFormat="1" ht="15.6" customHeight="1" x14ac:dyDescent="0.25">
      <c r="A5742" s="368" t="s">
        <v>40910</v>
      </c>
      <c r="B5742" s="369" t="s">
        <v>40911</v>
      </c>
      <c r="C5742" s="346" t="s">
        <v>8</v>
      </c>
      <c r="D5742" s="370">
        <v>207.23</v>
      </c>
    </row>
    <row r="5743" spans="1:4" s="326" customFormat="1" ht="15.6" customHeight="1" x14ac:dyDescent="0.25">
      <c r="A5743" s="368" t="s">
        <v>40912</v>
      </c>
      <c r="B5743" s="369" t="s">
        <v>40913</v>
      </c>
      <c r="C5743" s="346" t="s">
        <v>8</v>
      </c>
      <c r="D5743" s="370">
        <v>345.17</v>
      </c>
    </row>
    <row r="5744" spans="1:4" s="326" customFormat="1" ht="15.6" customHeight="1" x14ac:dyDescent="0.25">
      <c r="A5744" s="368" t="s">
        <v>40914</v>
      </c>
      <c r="B5744" s="369" t="s">
        <v>40915</v>
      </c>
      <c r="C5744" s="346" t="s">
        <v>8</v>
      </c>
      <c r="D5744" s="370">
        <v>507.77</v>
      </c>
    </row>
    <row r="5745" spans="1:4" s="326" customFormat="1" ht="15.6" customHeight="1" x14ac:dyDescent="0.25">
      <c r="A5745" s="368" t="s">
        <v>40916</v>
      </c>
      <c r="B5745" s="369" t="s">
        <v>40917</v>
      </c>
      <c r="C5745" s="346" t="s">
        <v>8</v>
      </c>
      <c r="D5745" s="370">
        <v>290.08</v>
      </c>
    </row>
    <row r="5746" spans="1:4" s="326" customFormat="1" ht="15.6" customHeight="1" x14ac:dyDescent="0.25">
      <c r="A5746" s="368" t="s">
        <v>40918</v>
      </c>
      <c r="B5746" s="369" t="s">
        <v>40919</v>
      </c>
      <c r="C5746" s="346" t="s">
        <v>8</v>
      </c>
      <c r="D5746" s="370">
        <v>938.15</v>
      </c>
    </row>
    <row r="5747" spans="1:4" s="326" customFormat="1" ht="15.6" customHeight="1" x14ac:dyDescent="0.25">
      <c r="A5747" s="368" t="s">
        <v>40920</v>
      </c>
      <c r="B5747" s="369" t="s">
        <v>40921</v>
      </c>
      <c r="C5747" s="346" t="s">
        <v>8</v>
      </c>
      <c r="D5747" s="370">
        <v>559.92999999999995</v>
      </c>
    </row>
    <row r="5748" spans="1:4" s="326" customFormat="1" ht="15.6" customHeight="1" x14ac:dyDescent="0.25">
      <c r="A5748" s="368" t="s">
        <v>40922</v>
      </c>
      <c r="B5748" s="369" t="s">
        <v>40923</v>
      </c>
      <c r="C5748" s="346" t="s">
        <v>8</v>
      </c>
      <c r="D5748" s="370">
        <v>678.95</v>
      </c>
    </row>
    <row r="5749" spans="1:4" s="326" customFormat="1" ht="15.6" customHeight="1" x14ac:dyDescent="0.25">
      <c r="A5749" s="368" t="s">
        <v>40924</v>
      </c>
      <c r="B5749" s="369" t="s">
        <v>40925</v>
      </c>
      <c r="C5749" s="346" t="s">
        <v>8</v>
      </c>
      <c r="D5749" s="370">
        <v>1175.83</v>
      </c>
    </row>
    <row r="5750" spans="1:4" s="326" customFormat="1" ht="15.6" customHeight="1" x14ac:dyDescent="0.25">
      <c r="A5750" s="368" t="s">
        <v>40926</v>
      </c>
      <c r="B5750" s="369" t="s">
        <v>40927</v>
      </c>
      <c r="C5750" s="346" t="s">
        <v>8</v>
      </c>
      <c r="D5750" s="370">
        <v>537.49</v>
      </c>
    </row>
    <row r="5751" spans="1:4" s="326" customFormat="1" ht="15.6" customHeight="1" x14ac:dyDescent="0.25">
      <c r="A5751" s="368" t="s">
        <v>40928</v>
      </c>
      <c r="B5751" s="369" t="s">
        <v>40929</v>
      </c>
      <c r="C5751" s="346" t="s">
        <v>8</v>
      </c>
      <c r="D5751" s="370">
        <v>5680.15</v>
      </c>
    </row>
    <row r="5752" spans="1:4" s="326" customFormat="1" ht="15.6" customHeight="1" x14ac:dyDescent="0.25">
      <c r="A5752" s="368" t="s">
        <v>40930</v>
      </c>
      <c r="B5752" s="369" t="s">
        <v>40931</v>
      </c>
      <c r="C5752" s="346" t="s">
        <v>8</v>
      </c>
      <c r="D5752" s="370">
        <v>95.14</v>
      </c>
    </row>
    <row r="5753" spans="1:4" s="326" customFormat="1" ht="15.6" customHeight="1" x14ac:dyDescent="0.25">
      <c r="A5753" s="368" t="s">
        <v>40932</v>
      </c>
      <c r="B5753" s="369" t="s">
        <v>40933</v>
      </c>
      <c r="C5753" s="346" t="s">
        <v>8</v>
      </c>
      <c r="D5753" s="370">
        <v>127.89</v>
      </c>
    </row>
    <row r="5754" spans="1:4" s="326" customFormat="1" ht="15.6" customHeight="1" x14ac:dyDescent="0.25">
      <c r="A5754" s="368" t="s">
        <v>40934</v>
      </c>
      <c r="B5754" s="369" t="s">
        <v>40935</v>
      </c>
      <c r="C5754" s="346" t="s">
        <v>8</v>
      </c>
      <c r="D5754" s="370">
        <v>162.78</v>
      </c>
    </row>
    <row r="5755" spans="1:4" s="326" customFormat="1" ht="15.6" customHeight="1" x14ac:dyDescent="0.25">
      <c r="A5755" s="368" t="s">
        <v>40936</v>
      </c>
      <c r="B5755" s="369" t="s">
        <v>40937</v>
      </c>
      <c r="C5755" s="346" t="s">
        <v>8</v>
      </c>
      <c r="D5755" s="370">
        <v>228.66</v>
      </c>
    </row>
    <row r="5756" spans="1:4" s="326" customFormat="1" ht="15.6" customHeight="1" x14ac:dyDescent="0.25">
      <c r="A5756" s="368" t="s">
        <v>40938</v>
      </c>
      <c r="B5756" s="369" t="s">
        <v>40939</v>
      </c>
      <c r="C5756" s="346" t="s">
        <v>8</v>
      </c>
      <c r="D5756" s="370">
        <v>374.6</v>
      </c>
    </row>
    <row r="5757" spans="1:4" s="326" customFormat="1" ht="15.6" customHeight="1" x14ac:dyDescent="0.25">
      <c r="A5757" s="368" t="s">
        <v>40940</v>
      </c>
      <c r="B5757" s="369" t="s">
        <v>40941</v>
      </c>
      <c r="C5757" s="346" t="s">
        <v>8</v>
      </c>
      <c r="D5757" s="370">
        <v>559.96</v>
      </c>
    </row>
    <row r="5758" spans="1:4" s="326" customFormat="1" ht="15.6" customHeight="1" x14ac:dyDescent="0.25">
      <c r="A5758" s="368" t="s">
        <v>40942</v>
      </c>
      <c r="B5758" s="369" t="s">
        <v>40943</v>
      </c>
      <c r="C5758" s="346" t="s">
        <v>8</v>
      </c>
      <c r="D5758" s="370">
        <v>986.54</v>
      </c>
    </row>
    <row r="5759" spans="1:4" s="326" customFormat="1" ht="15.6" customHeight="1" x14ac:dyDescent="0.25">
      <c r="A5759" s="368" t="s">
        <v>40944</v>
      </c>
      <c r="B5759" s="369" t="s">
        <v>40945</v>
      </c>
      <c r="C5759" s="346" t="s">
        <v>8</v>
      </c>
      <c r="D5759" s="370">
        <v>2082.87</v>
      </c>
    </row>
    <row r="5760" spans="1:4" s="326" customFormat="1" ht="15.6" customHeight="1" x14ac:dyDescent="0.25">
      <c r="A5760" s="368" t="s">
        <v>40946</v>
      </c>
      <c r="B5760" s="369" t="s">
        <v>40947</v>
      </c>
      <c r="C5760" s="346" t="s">
        <v>8</v>
      </c>
      <c r="D5760" s="370">
        <v>113.77</v>
      </c>
    </row>
    <row r="5761" spans="1:4" s="326" customFormat="1" ht="15.6" customHeight="1" x14ac:dyDescent="0.25">
      <c r="A5761" s="368" t="s">
        <v>40948</v>
      </c>
      <c r="B5761" s="369" t="s">
        <v>40949</v>
      </c>
      <c r="C5761" s="346" t="s">
        <v>8</v>
      </c>
      <c r="D5761" s="370">
        <v>136.82</v>
      </c>
    </row>
    <row r="5762" spans="1:4" s="326" customFormat="1" ht="15.6" customHeight="1" x14ac:dyDescent="0.25">
      <c r="A5762" s="368" t="s">
        <v>40950</v>
      </c>
      <c r="B5762" s="369" t="s">
        <v>40951</v>
      </c>
      <c r="C5762" s="346" t="s">
        <v>8</v>
      </c>
      <c r="D5762" s="370">
        <v>190.16</v>
      </c>
    </row>
    <row r="5763" spans="1:4" s="326" customFormat="1" ht="15.6" customHeight="1" x14ac:dyDescent="0.25">
      <c r="A5763" s="368" t="s">
        <v>40952</v>
      </c>
      <c r="B5763" s="369" t="s">
        <v>40953</v>
      </c>
      <c r="C5763" s="346" t="s">
        <v>8</v>
      </c>
      <c r="D5763" s="370">
        <v>246.75</v>
      </c>
    </row>
    <row r="5764" spans="1:4" s="326" customFormat="1" ht="15.6" customHeight="1" x14ac:dyDescent="0.25">
      <c r="A5764" s="368" t="s">
        <v>40954</v>
      </c>
      <c r="B5764" s="369" t="s">
        <v>40955</v>
      </c>
      <c r="C5764" s="346" t="s">
        <v>8</v>
      </c>
      <c r="D5764" s="370">
        <v>158.11000000000001</v>
      </c>
    </row>
    <row r="5765" spans="1:4" s="326" customFormat="1" ht="15.6" customHeight="1" x14ac:dyDescent="0.25">
      <c r="A5765" s="368" t="s">
        <v>40956</v>
      </c>
      <c r="B5765" s="369" t="s">
        <v>40957</v>
      </c>
      <c r="C5765" s="346" t="s">
        <v>8</v>
      </c>
      <c r="D5765" s="370">
        <v>419.47</v>
      </c>
    </row>
    <row r="5766" spans="1:4" s="326" customFormat="1" ht="15.6" customHeight="1" x14ac:dyDescent="0.25">
      <c r="A5766" s="368" t="s">
        <v>40958</v>
      </c>
      <c r="B5766" s="369" t="s">
        <v>40959</v>
      </c>
      <c r="C5766" s="346" t="s">
        <v>8</v>
      </c>
      <c r="D5766" s="370">
        <v>147.38999999999999</v>
      </c>
    </row>
    <row r="5767" spans="1:4" s="326" customFormat="1" ht="15.6" customHeight="1" x14ac:dyDescent="0.25">
      <c r="A5767" s="368" t="s">
        <v>40960</v>
      </c>
      <c r="B5767" s="369" t="s">
        <v>40961</v>
      </c>
      <c r="C5767" s="346" t="s">
        <v>8</v>
      </c>
      <c r="D5767" s="370">
        <v>197.11</v>
      </c>
    </row>
    <row r="5768" spans="1:4" s="326" customFormat="1" ht="15.6" customHeight="1" x14ac:dyDescent="0.25">
      <c r="A5768" s="368" t="s">
        <v>40962</v>
      </c>
      <c r="B5768" s="369" t="s">
        <v>40963</v>
      </c>
      <c r="C5768" s="346" t="s">
        <v>8</v>
      </c>
      <c r="D5768" s="370">
        <v>224.19</v>
      </c>
    </row>
    <row r="5769" spans="1:4" s="326" customFormat="1" ht="15.6" customHeight="1" x14ac:dyDescent="0.25">
      <c r="A5769" s="368" t="s">
        <v>40964</v>
      </c>
      <c r="B5769" s="369" t="s">
        <v>40965</v>
      </c>
      <c r="C5769" s="346" t="s">
        <v>8</v>
      </c>
      <c r="D5769" s="370">
        <v>301.02</v>
      </c>
    </row>
    <row r="5770" spans="1:4" s="326" customFormat="1" ht="15.6" customHeight="1" x14ac:dyDescent="0.25">
      <c r="A5770" s="368" t="s">
        <v>40966</v>
      </c>
      <c r="B5770" s="369" t="s">
        <v>40967</v>
      </c>
      <c r="C5770" s="346" t="s">
        <v>8</v>
      </c>
      <c r="D5770" s="370">
        <v>6314.9</v>
      </c>
    </row>
    <row r="5771" spans="1:4" s="326" customFormat="1" ht="15.6" customHeight="1" x14ac:dyDescent="0.25">
      <c r="A5771" s="368" t="s">
        <v>40968</v>
      </c>
      <c r="B5771" s="369" t="s">
        <v>40969</v>
      </c>
      <c r="C5771" s="346" t="s">
        <v>8</v>
      </c>
      <c r="D5771" s="370">
        <v>6526.53</v>
      </c>
    </row>
    <row r="5772" spans="1:4" s="326" customFormat="1" ht="15.6" customHeight="1" x14ac:dyDescent="0.25">
      <c r="A5772" s="368" t="s">
        <v>40970</v>
      </c>
      <c r="B5772" s="369" t="s">
        <v>40971</v>
      </c>
      <c r="C5772" s="346" t="s">
        <v>8</v>
      </c>
      <c r="D5772" s="370">
        <v>509.51</v>
      </c>
    </row>
    <row r="5773" spans="1:4" s="326" customFormat="1" ht="15.6" customHeight="1" x14ac:dyDescent="0.25">
      <c r="A5773" s="368" t="s">
        <v>40972</v>
      </c>
      <c r="B5773" s="369" t="s">
        <v>40973</v>
      </c>
      <c r="C5773" s="346" t="s">
        <v>8</v>
      </c>
      <c r="D5773" s="370">
        <v>483.32</v>
      </c>
    </row>
    <row r="5774" spans="1:4" s="326" customFormat="1" ht="15.6" customHeight="1" x14ac:dyDescent="0.25">
      <c r="A5774" s="368" t="s">
        <v>40974</v>
      </c>
      <c r="B5774" s="369" t="s">
        <v>40975</v>
      </c>
      <c r="C5774" s="346" t="s">
        <v>8</v>
      </c>
      <c r="D5774" s="370">
        <v>383.56</v>
      </c>
    </row>
    <row r="5775" spans="1:4" s="326" customFormat="1" ht="15.6" customHeight="1" x14ac:dyDescent="0.25">
      <c r="A5775" s="368" t="s">
        <v>40976</v>
      </c>
      <c r="B5775" s="369" t="s">
        <v>40977</v>
      </c>
      <c r="C5775" s="346" t="s">
        <v>8</v>
      </c>
      <c r="D5775" s="370">
        <v>146.33000000000001</v>
      </c>
    </row>
    <row r="5776" spans="1:4" s="326" customFormat="1" ht="15.6" customHeight="1" x14ac:dyDescent="0.25">
      <c r="A5776" s="368" t="s">
        <v>40978</v>
      </c>
      <c r="B5776" s="369" t="s">
        <v>40979</v>
      </c>
      <c r="C5776" s="346" t="s">
        <v>8</v>
      </c>
      <c r="D5776" s="370">
        <v>159.58000000000001</v>
      </c>
    </row>
    <row r="5777" spans="1:4" s="326" customFormat="1" ht="15.6" customHeight="1" x14ac:dyDescent="0.25">
      <c r="A5777" s="368" t="s">
        <v>40980</v>
      </c>
      <c r="B5777" s="369" t="s">
        <v>40981</v>
      </c>
      <c r="C5777" s="346" t="s">
        <v>8</v>
      </c>
      <c r="D5777" s="370">
        <v>701.21</v>
      </c>
    </row>
    <row r="5778" spans="1:4" s="326" customFormat="1" ht="15.6" customHeight="1" x14ac:dyDescent="0.25">
      <c r="A5778" s="368" t="s">
        <v>40982</v>
      </c>
      <c r="B5778" s="369" t="s">
        <v>40983</v>
      </c>
      <c r="C5778" s="346" t="s">
        <v>8</v>
      </c>
      <c r="D5778" s="370">
        <v>217.95</v>
      </c>
    </row>
    <row r="5779" spans="1:4" s="326" customFormat="1" ht="15.6" customHeight="1" x14ac:dyDescent="0.25">
      <c r="A5779" s="368" t="s">
        <v>40984</v>
      </c>
      <c r="B5779" s="369" t="s">
        <v>40985</v>
      </c>
      <c r="C5779" s="346" t="s">
        <v>8</v>
      </c>
      <c r="D5779" s="370">
        <v>82.12</v>
      </c>
    </row>
    <row r="5780" spans="1:4" s="326" customFormat="1" ht="15.6" customHeight="1" x14ac:dyDescent="0.25">
      <c r="A5780" s="368" t="s">
        <v>40986</v>
      </c>
      <c r="B5780" s="369" t="s">
        <v>40987</v>
      </c>
      <c r="C5780" s="346" t="s">
        <v>8</v>
      </c>
      <c r="D5780" s="370">
        <v>60.27</v>
      </c>
    </row>
    <row r="5781" spans="1:4" s="326" customFormat="1" ht="15.6" customHeight="1" x14ac:dyDescent="0.25">
      <c r="A5781" s="368" t="s">
        <v>40988</v>
      </c>
      <c r="B5781" s="369" t="s">
        <v>40989</v>
      </c>
      <c r="C5781" s="346" t="s">
        <v>8</v>
      </c>
      <c r="D5781" s="370">
        <v>47.95</v>
      </c>
    </row>
    <row r="5782" spans="1:4" s="326" customFormat="1" ht="15.6" customHeight="1" x14ac:dyDescent="0.25">
      <c r="A5782" s="368" t="s">
        <v>40990</v>
      </c>
      <c r="B5782" s="369" t="s">
        <v>40991</v>
      </c>
      <c r="C5782" s="346" t="s">
        <v>8</v>
      </c>
      <c r="D5782" s="370">
        <v>55.19</v>
      </c>
    </row>
    <row r="5783" spans="1:4" s="326" customFormat="1" ht="15.6" customHeight="1" x14ac:dyDescent="0.25">
      <c r="A5783" s="368" t="s">
        <v>40992</v>
      </c>
      <c r="B5783" s="369" t="s">
        <v>40993</v>
      </c>
      <c r="C5783" s="346" t="s">
        <v>8</v>
      </c>
      <c r="D5783" s="370">
        <v>359.11</v>
      </c>
    </row>
    <row r="5784" spans="1:4" s="326" customFormat="1" ht="15.6" customHeight="1" x14ac:dyDescent="0.25">
      <c r="A5784" s="368" t="s">
        <v>40994</v>
      </c>
      <c r="B5784" s="369" t="s">
        <v>40995</v>
      </c>
      <c r="C5784" s="346" t="s">
        <v>8</v>
      </c>
      <c r="D5784" s="370">
        <v>518.55999999999995</v>
      </c>
    </row>
    <row r="5785" spans="1:4" s="326" customFormat="1" ht="15.6" customHeight="1" x14ac:dyDescent="0.25">
      <c r="A5785" s="368" t="s">
        <v>40996</v>
      </c>
      <c r="B5785" s="369" t="s">
        <v>40997</v>
      </c>
      <c r="C5785" s="346" t="s">
        <v>29847</v>
      </c>
      <c r="D5785" s="370">
        <v>825.75</v>
      </c>
    </row>
    <row r="5786" spans="1:4" s="326" customFormat="1" ht="15.6" customHeight="1" x14ac:dyDescent="0.25">
      <c r="A5786" s="368" t="s">
        <v>40998</v>
      </c>
      <c r="B5786" s="369" t="s">
        <v>40999</v>
      </c>
      <c r="C5786" s="346" t="s">
        <v>8</v>
      </c>
      <c r="D5786" s="370">
        <v>427.71</v>
      </c>
    </row>
    <row r="5787" spans="1:4" s="326" customFormat="1" ht="15.6" customHeight="1" x14ac:dyDescent="0.25">
      <c r="A5787" s="368" t="s">
        <v>41000</v>
      </c>
      <c r="B5787" s="369" t="s">
        <v>41001</v>
      </c>
      <c r="C5787" s="346" t="s">
        <v>8</v>
      </c>
      <c r="D5787" s="370">
        <v>87.02</v>
      </c>
    </row>
    <row r="5788" spans="1:4" s="326" customFormat="1" ht="15.6" customHeight="1" x14ac:dyDescent="0.25">
      <c r="A5788" s="368" t="s">
        <v>41002</v>
      </c>
      <c r="B5788" s="369" t="s">
        <v>41003</v>
      </c>
      <c r="C5788" s="346" t="s">
        <v>29847</v>
      </c>
      <c r="D5788" s="370">
        <v>690.25</v>
      </c>
    </row>
    <row r="5789" spans="1:4" s="326" customFormat="1" ht="15.6" customHeight="1" x14ac:dyDescent="0.25">
      <c r="A5789" s="368" t="s">
        <v>41004</v>
      </c>
      <c r="B5789" s="369" t="s">
        <v>41005</v>
      </c>
      <c r="C5789" s="346" t="s">
        <v>8</v>
      </c>
      <c r="D5789" s="370">
        <v>92.34</v>
      </c>
    </row>
    <row r="5790" spans="1:4" s="326" customFormat="1" ht="15.6" customHeight="1" x14ac:dyDescent="0.25">
      <c r="A5790" s="368" t="s">
        <v>41006</v>
      </c>
      <c r="B5790" s="369" t="s">
        <v>41007</v>
      </c>
      <c r="C5790" s="346" t="s">
        <v>8</v>
      </c>
      <c r="D5790" s="370">
        <v>498.27</v>
      </c>
    </row>
    <row r="5791" spans="1:4" s="326" customFormat="1" ht="15.6" customHeight="1" x14ac:dyDescent="0.25">
      <c r="A5791" s="368" t="s">
        <v>41008</v>
      </c>
      <c r="B5791" s="369" t="s">
        <v>41009</v>
      </c>
      <c r="C5791" s="346" t="s">
        <v>8</v>
      </c>
      <c r="D5791" s="370">
        <v>1419.3</v>
      </c>
    </row>
    <row r="5792" spans="1:4" s="326" customFormat="1" ht="15.6" customHeight="1" x14ac:dyDescent="0.25">
      <c r="A5792" s="368" t="s">
        <v>41010</v>
      </c>
      <c r="B5792" s="369" t="s">
        <v>41011</v>
      </c>
      <c r="C5792" s="346" t="s">
        <v>8</v>
      </c>
      <c r="D5792" s="370">
        <v>675.51</v>
      </c>
    </row>
    <row r="5793" spans="1:4" s="326" customFormat="1" ht="15.6" customHeight="1" x14ac:dyDescent="0.25">
      <c r="A5793" s="368" t="s">
        <v>41012</v>
      </c>
      <c r="B5793" s="369" t="s">
        <v>41013</v>
      </c>
      <c r="C5793" s="346" t="s">
        <v>8</v>
      </c>
      <c r="D5793" s="370">
        <v>1220.17</v>
      </c>
    </row>
    <row r="5794" spans="1:4" s="326" customFormat="1" ht="15.6" customHeight="1" x14ac:dyDescent="0.25">
      <c r="A5794" s="368" t="s">
        <v>41014</v>
      </c>
      <c r="B5794" s="369" t="s">
        <v>41015</v>
      </c>
      <c r="C5794" s="346" t="s">
        <v>8</v>
      </c>
      <c r="D5794" s="370">
        <v>504.89</v>
      </c>
    </row>
    <row r="5795" spans="1:4" s="326" customFormat="1" ht="15.6" customHeight="1" x14ac:dyDescent="0.25">
      <c r="A5795" s="368" t="s">
        <v>41016</v>
      </c>
      <c r="B5795" s="369" t="s">
        <v>41017</v>
      </c>
      <c r="C5795" s="346" t="s">
        <v>8</v>
      </c>
      <c r="D5795" s="370">
        <v>193.43</v>
      </c>
    </row>
    <row r="5796" spans="1:4" s="326" customFormat="1" ht="15.6" customHeight="1" x14ac:dyDescent="0.25">
      <c r="A5796" s="368" t="s">
        <v>41018</v>
      </c>
      <c r="B5796" s="369" t="s">
        <v>41019</v>
      </c>
      <c r="C5796" s="346" t="s">
        <v>8</v>
      </c>
      <c r="D5796" s="370">
        <v>603.75</v>
      </c>
    </row>
    <row r="5797" spans="1:4" s="326" customFormat="1" ht="15.6" customHeight="1" x14ac:dyDescent="0.25">
      <c r="A5797" s="368" t="s">
        <v>41020</v>
      </c>
      <c r="B5797" s="369" t="s">
        <v>41021</v>
      </c>
      <c r="C5797" s="346" t="s">
        <v>8</v>
      </c>
      <c r="D5797" s="370">
        <v>2958.5</v>
      </c>
    </row>
    <row r="5798" spans="1:4" s="326" customFormat="1" ht="15.6" customHeight="1" x14ac:dyDescent="0.25">
      <c r="A5798" s="368" t="s">
        <v>41022</v>
      </c>
      <c r="B5798" s="369" t="s">
        <v>41023</v>
      </c>
      <c r="C5798" s="346" t="s">
        <v>8</v>
      </c>
      <c r="D5798" s="370">
        <v>44.7</v>
      </c>
    </row>
    <row r="5799" spans="1:4" s="326" customFormat="1" ht="15.6" customHeight="1" x14ac:dyDescent="0.25">
      <c r="A5799" s="368" t="s">
        <v>41024</v>
      </c>
      <c r="B5799" s="369" t="s">
        <v>41025</v>
      </c>
      <c r="C5799" s="346" t="s">
        <v>8</v>
      </c>
      <c r="D5799" s="370">
        <v>210.28</v>
      </c>
    </row>
    <row r="5800" spans="1:4" s="326" customFormat="1" ht="15.6" customHeight="1" x14ac:dyDescent="0.25">
      <c r="A5800" s="368" t="s">
        <v>41026</v>
      </c>
      <c r="B5800" s="369" t="s">
        <v>41027</v>
      </c>
      <c r="C5800" s="346" t="s">
        <v>8</v>
      </c>
      <c r="D5800" s="370">
        <v>531.36</v>
      </c>
    </row>
    <row r="5801" spans="1:4" s="326" customFormat="1" ht="15.6" customHeight="1" x14ac:dyDescent="0.25">
      <c r="A5801" s="368" t="s">
        <v>41028</v>
      </c>
      <c r="B5801" s="369" t="s">
        <v>41029</v>
      </c>
      <c r="C5801" s="346" t="s">
        <v>8</v>
      </c>
      <c r="D5801" s="370">
        <v>39.200000000000003</v>
      </c>
    </row>
    <row r="5802" spans="1:4" s="326" customFormat="1" ht="15.6" customHeight="1" x14ac:dyDescent="0.25">
      <c r="A5802" s="368" t="s">
        <v>41030</v>
      </c>
      <c r="B5802" s="369" t="s">
        <v>41031</v>
      </c>
      <c r="C5802" s="346" t="s">
        <v>8</v>
      </c>
      <c r="D5802" s="370">
        <v>71.09</v>
      </c>
    </row>
    <row r="5803" spans="1:4" s="326" customFormat="1" ht="15.6" customHeight="1" x14ac:dyDescent="0.25">
      <c r="A5803" s="368" t="s">
        <v>41032</v>
      </c>
      <c r="B5803" s="369" t="s">
        <v>41033</v>
      </c>
      <c r="C5803" s="346" t="s">
        <v>8</v>
      </c>
      <c r="D5803" s="370">
        <v>319.14999999999998</v>
      </c>
    </row>
    <row r="5804" spans="1:4" s="326" customFormat="1" ht="15.6" customHeight="1" x14ac:dyDescent="0.25">
      <c r="A5804" s="368" t="s">
        <v>41034</v>
      </c>
      <c r="B5804" s="369" t="s">
        <v>41035</v>
      </c>
      <c r="C5804" s="346" t="s">
        <v>8</v>
      </c>
      <c r="D5804" s="370">
        <v>267.64</v>
      </c>
    </row>
    <row r="5805" spans="1:4" s="326" customFormat="1" ht="15.6" customHeight="1" x14ac:dyDescent="0.25">
      <c r="A5805" s="368" t="s">
        <v>41036</v>
      </c>
      <c r="B5805" s="369" t="s">
        <v>41037</v>
      </c>
      <c r="C5805" s="346" t="s">
        <v>8</v>
      </c>
      <c r="D5805" s="370">
        <v>244.1</v>
      </c>
    </row>
    <row r="5806" spans="1:4" s="326" customFormat="1" ht="15.6" customHeight="1" x14ac:dyDescent="0.25">
      <c r="A5806" s="368" t="s">
        <v>41038</v>
      </c>
      <c r="B5806" s="369" t="s">
        <v>41039</v>
      </c>
      <c r="C5806" s="346" t="s">
        <v>8</v>
      </c>
      <c r="D5806" s="370">
        <v>26.42</v>
      </c>
    </row>
    <row r="5807" spans="1:4" s="326" customFormat="1" ht="15.6" customHeight="1" x14ac:dyDescent="0.25">
      <c r="A5807" s="368" t="s">
        <v>41040</v>
      </c>
      <c r="B5807" s="369" t="s">
        <v>41041</v>
      </c>
      <c r="C5807" s="346" t="s">
        <v>8</v>
      </c>
      <c r="D5807" s="370">
        <v>56.25</v>
      </c>
    </row>
    <row r="5808" spans="1:4" s="326" customFormat="1" ht="15.6" customHeight="1" x14ac:dyDescent="0.25">
      <c r="A5808" s="368" t="s">
        <v>41042</v>
      </c>
      <c r="B5808" s="369" t="s">
        <v>41043</v>
      </c>
      <c r="C5808" s="346" t="s">
        <v>8</v>
      </c>
      <c r="D5808" s="370">
        <v>523.71</v>
      </c>
    </row>
    <row r="5809" spans="1:4" s="326" customFormat="1" ht="15.6" customHeight="1" x14ac:dyDescent="0.25">
      <c r="A5809" s="368" t="s">
        <v>41044</v>
      </c>
      <c r="B5809" s="369" t="s">
        <v>41045</v>
      </c>
      <c r="C5809" s="346" t="s">
        <v>8</v>
      </c>
      <c r="D5809" s="370">
        <v>1480.95</v>
      </c>
    </row>
    <row r="5810" spans="1:4" s="326" customFormat="1" ht="15.6" customHeight="1" x14ac:dyDescent="0.25">
      <c r="A5810" s="368" t="s">
        <v>41046</v>
      </c>
      <c r="B5810" s="369" t="s">
        <v>41047</v>
      </c>
      <c r="C5810" s="346" t="s">
        <v>8</v>
      </c>
      <c r="D5810" s="370">
        <v>992.89</v>
      </c>
    </row>
    <row r="5811" spans="1:4" s="326" customFormat="1" ht="15.6" customHeight="1" x14ac:dyDescent="0.25">
      <c r="A5811" s="368" t="s">
        <v>41048</v>
      </c>
      <c r="B5811" s="369" t="s">
        <v>41049</v>
      </c>
      <c r="C5811" s="346" t="s">
        <v>8</v>
      </c>
      <c r="D5811" s="370">
        <v>159.77000000000001</v>
      </c>
    </row>
    <row r="5812" spans="1:4" s="326" customFormat="1" ht="15.6" customHeight="1" x14ac:dyDescent="0.25">
      <c r="A5812" s="368" t="s">
        <v>41050</v>
      </c>
      <c r="B5812" s="369" t="s">
        <v>41051</v>
      </c>
      <c r="C5812" s="346" t="s">
        <v>8</v>
      </c>
      <c r="D5812" s="370">
        <v>142.41</v>
      </c>
    </row>
    <row r="5813" spans="1:4" s="326" customFormat="1" ht="15.6" customHeight="1" x14ac:dyDescent="0.25">
      <c r="A5813" s="368" t="s">
        <v>41052</v>
      </c>
      <c r="B5813" s="369" t="s">
        <v>41053</v>
      </c>
      <c r="C5813" s="346" t="s">
        <v>8</v>
      </c>
      <c r="D5813" s="370">
        <v>177.11</v>
      </c>
    </row>
    <row r="5814" spans="1:4" s="326" customFormat="1" ht="15.6" customHeight="1" x14ac:dyDescent="0.25">
      <c r="A5814" s="368" t="s">
        <v>41054</v>
      </c>
      <c r="B5814" s="369" t="s">
        <v>41055</v>
      </c>
      <c r="C5814" s="346" t="s">
        <v>8</v>
      </c>
      <c r="D5814" s="370">
        <v>13.91</v>
      </c>
    </row>
    <row r="5815" spans="1:4" s="326" customFormat="1" ht="15.6" customHeight="1" x14ac:dyDescent="0.25">
      <c r="A5815" s="368" t="s">
        <v>41056</v>
      </c>
      <c r="B5815" s="369" t="s">
        <v>41057</v>
      </c>
      <c r="C5815" s="346" t="s">
        <v>8</v>
      </c>
      <c r="D5815" s="370">
        <v>346.39</v>
      </c>
    </row>
    <row r="5816" spans="1:4" s="326" customFormat="1" ht="15.6" customHeight="1" x14ac:dyDescent="0.25">
      <c r="A5816" s="368" t="s">
        <v>41058</v>
      </c>
      <c r="B5816" s="369" t="s">
        <v>41059</v>
      </c>
      <c r="C5816" s="346" t="s">
        <v>8</v>
      </c>
      <c r="D5816" s="370">
        <v>89.64</v>
      </c>
    </row>
    <row r="5817" spans="1:4" s="326" customFormat="1" ht="15.6" customHeight="1" x14ac:dyDescent="0.25">
      <c r="A5817" s="368" t="s">
        <v>41060</v>
      </c>
      <c r="B5817" s="369" t="s">
        <v>41061</v>
      </c>
      <c r="C5817" s="346" t="s">
        <v>8</v>
      </c>
      <c r="D5817" s="370">
        <v>32.86</v>
      </c>
    </row>
    <row r="5818" spans="1:4" s="326" customFormat="1" ht="15.6" customHeight="1" x14ac:dyDescent="0.25">
      <c r="A5818" s="368" t="s">
        <v>41062</v>
      </c>
      <c r="B5818" s="369" t="s">
        <v>41063</v>
      </c>
      <c r="C5818" s="346" t="s">
        <v>8</v>
      </c>
      <c r="D5818" s="370">
        <v>34.1</v>
      </c>
    </row>
    <row r="5819" spans="1:4" s="326" customFormat="1" ht="15.6" customHeight="1" x14ac:dyDescent="0.25">
      <c r="A5819" s="368" t="s">
        <v>41064</v>
      </c>
      <c r="B5819" s="369" t="s">
        <v>41065</v>
      </c>
      <c r="C5819" s="346" t="s">
        <v>8</v>
      </c>
      <c r="D5819" s="370">
        <v>376.23</v>
      </c>
    </row>
    <row r="5820" spans="1:4" s="326" customFormat="1" ht="15.6" customHeight="1" x14ac:dyDescent="0.25">
      <c r="A5820" s="368" t="s">
        <v>41066</v>
      </c>
      <c r="B5820" s="369" t="s">
        <v>41067</v>
      </c>
      <c r="C5820" s="346" t="s">
        <v>8</v>
      </c>
      <c r="D5820" s="370">
        <v>369.24</v>
      </c>
    </row>
    <row r="5821" spans="1:4" s="326" customFormat="1" ht="15.6" customHeight="1" x14ac:dyDescent="0.25">
      <c r="A5821" s="368" t="s">
        <v>41068</v>
      </c>
      <c r="B5821" s="369" t="s">
        <v>41069</v>
      </c>
      <c r="C5821" s="346" t="s">
        <v>8</v>
      </c>
      <c r="D5821" s="370">
        <v>38.65</v>
      </c>
    </row>
    <row r="5822" spans="1:4" s="326" customFormat="1" ht="15.6" customHeight="1" x14ac:dyDescent="0.25">
      <c r="A5822" s="368" t="s">
        <v>41070</v>
      </c>
      <c r="B5822" s="369" t="s">
        <v>41071</v>
      </c>
      <c r="C5822" s="346" t="s">
        <v>8</v>
      </c>
      <c r="D5822" s="370">
        <v>25.01</v>
      </c>
    </row>
    <row r="5823" spans="1:4" s="326" customFormat="1" ht="15.6" customHeight="1" x14ac:dyDescent="0.25">
      <c r="A5823" s="368" t="s">
        <v>41072</v>
      </c>
      <c r="B5823" s="369" t="s">
        <v>41073</v>
      </c>
      <c r="C5823" s="346" t="s">
        <v>8</v>
      </c>
      <c r="D5823" s="370">
        <v>29.94</v>
      </c>
    </row>
    <row r="5824" spans="1:4" s="326" customFormat="1" ht="15.6" customHeight="1" x14ac:dyDescent="0.25">
      <c r="A5824" s="368" t="s">
        <v>41074</v>
      </c>
      <c r="B5824" s="369" t="s">
        <v>41075</v>
      </c>
      <c r="C5824" s="346" t="s">
        <v>8</v>
      </c>
      <c r="D5824" s="370">
        <v>30.46</v>
      </c>
    </row>
    <row r="5825" spans="1:4" s="326" customFormat="1" ht="15.6" customHeight="1" x14ac:dyDescent="0.25">
      <c r="A5825" s="368" t="s">
        <v>41076</v>
      </c>
      <c r="B5825" s="369" t="s">
        <v>41077</v>
      </c>
      <c r="C5825" s="346" t="s">
        <v>8</v>
      </c>
      <c r="D5825" s="370">
        <v>55.14</v>
      </c>
    </row>
    <row r="5826" spans="1:4" s="326" customFormat="1" ht="15.6" customHeight="1" x14ac:dyDescent="0.25">
      <c r="A5826" s="368" t="s">
        <v>41078</v>
      </c>
      <c r="B5826" s="369" t="s">
        <v>41079</v>
      </c>
      <c r="C5826" s="346" t="s">
        <v>8</v>
      </c>
      <c r="D5826" s="370">
        <v>19.899999999999999</v>
      </c>
    </row>
    <row r="5827" spans="1:4" s="326" customFormat="1" ht="15.6" customHeight="1" x14ac:dyDescent="0.25">
      <c r="A5827" s="368" t="s">
        <v>41080</v>
      </c>
      <c r="B5827" s="369" t="s">
        <v>41081</v>
      </c>
      <c r="C5827" s="346" t="s">
        <v>8</v>
      </c>
      <c r="D5827" s="370">
        <v>606.66</v>
      </c>
    </row>
    <row r="5828" spans="1:4" s="326" customFormat="1" ht="15.6" customHeight="1" x14ac:dyDescent="0.25">
      <c r="A5828" s="368" t="s">
        <v>41082</v>
      </c>
      <c r="B5828" s="369" t="s">
        <v>41083</v>
      </c>
      <c r="C5828" s="346" t="s">
        <v>8</v>
      </c>
      <c r="D5828" s="370">
        <v>46.7</v>
      </c>
    </row>
    <row r="5829" spans="1:4" s="326" customFormat="1" ht="15.6" customHeight="1" x14ac:dyDescent="0.25">
      <c r="A5829" s="368" t="s">
        <v>41084</v>
      </c>
      <c r="B5829" s="369" t="s">
        <v>41085</v>
      </c>
      <c r="C5829" s="346" t="s">
        <v>8</v>
      </c>
      <c r="D5829" s="370">
        <v>333.24</v>
      </c>
    </row>
    <row r="5830" spans="1:4" s="326" customFormat="1" ht="15.6" customHeight="1" x14ac:dyDescent="0.25">
      <c r="A5830" s="368" t="s">
        <v>41086</v>
      </c>
      <c r="B5830" s="369" t="s">
        <v>41087</v>
      </c>
      <c r="C5830" s="346" t="s">
        <v>8</v>
      </c>
      <c r="D5830" s="370">
        <v>290.38</v>
      </c>
    </row>
    <row r="5831" spans="1:4" s="326" customFormat="1" ht="15.6" customHeight="1" x14ac:dyDescent="0.25">
      <c r="A5831" s="368" t="s">
        <v>41088</v>
      </c>
      <c r="B5831" s="369" t="s">
        <v>41089</v>
      </c>
      <c r="C5831" s="346" t="s">
        <v>8</v>
      </c>
      <c r="D5831" s="370">
        <v>523.86</v>
      </c>
    </row>
    <row r="5832" spans="1:4" s="326" customFormat="1" ht="15.6" customHeight="1" x14ac:dyDescent="0.25">
      <c r="A5832" s="368" t="s">
        <v>41090</v>
      </c>
      <c r="B5832" s="369" t="s">
        <v>41091</v>
      </c>
      <c r="C5832" s="346" t="s">
        <v>8</v>
      </c>
      <c r="D5832" s="370">
        <v>1036.27</v>
      </c>
    </row>
    <row r="5833" spans="1:4" s="326" customFormat="1" ht="15.6" customHeight="1" x14ac:dyDescent="0.25">
      <c r="A5833" s="368" t="s">
        <v>41092</v>
      </c>
      <c r="B5833" s="369" t="s">
        <v>41093</v>
      </c>
      <c r="C5833" s="346" t="s">
        <v>8</v>
      </c>
      <c r="D5833" s="370">
        <v>62.77</v>
      </c>
    </row>
    <row r="5834" spans="1:4" s="326" customFormat="1" ht="15.6" customHeight="1" x14ac:dyDescent="0.25">
      <c r="A5834" s="368" t="s">
        <v>41094</v>
      </c>
      <c r="B5834" s="369" t="s">
        <v>41095</v>
      </c>
      <c r="C5834" s="346" t="s">
        <v>8</v>
      </c>
      <c r="D5834" s="370">
        <v>410.21</v>
      </c>
    </row>
    <row r="5835" spans="1:4" s="326" customFormat="1" ht="15.6" customHeight="1" x14ac:dyDescent="0.25">
      <c r="A5835" s="368" t="s">
        <v>41096</v>
      </c>
      <c r="B5835" s="369" t="s">
        <v>41097</v>
      </c>
      <c r="C5835" s="346" t="s">
        <v>8</v>
      </c>
      <c r="D5835" s="370">
        <v>366.02</v>
      </c>
    </row>
    <row r="5836" spans="1:4" s="326" customFormat="1" ht="15.6" customHeight="1" x14ac:dyDescent="0.25">
      <c r="A5836" s="368" t="s">
        <v>41098</v>
      </c>
      <c r="B5836" s="369" t="s">
        <v>41099</v>
      </c>
      <c r="C5836" s="346" t="s">
        <v>8</v>
      </c>
      <c r="D5836" s="370">
        <v>942.03</v>
      </c>
    </row>
    <row r="5837" spans="1:4" s="326" customFormat="1" ht="15.6" customHeight="1" x14ac:dyDescent="0.25">
      <c r="A5837" s="368" t="s">
        <v>41100</v>
      </c>
      <c r="B5837" s="369" t="s">
        <v>41101</v>
      </c>
      <c r="C5837" s="346" t="s">
        <v>8</v>
      </c>
      <c r="D5837" s="370">
        <v>199.85</v>
      </c>
    </row>
    <row r="5838" spans="1:4" s="326" customFormat="1" ht="15.6" customHeight="1" x14ac:dyDescent="0.25">
      <c r="A5838" s="368" t="s">
        <v>41102</v>
      </c>
      <c r="B5838" s="369" t="s">
        <v>41103</v>
      </c>
      <c r="C5838" s="346" t="s">
        <v>8</v>
      </c>
      <c r="D5838" s="370">
        <v>70.260000000000005</v>
      </c>
    </row>
    <row r="5839" spans="1:4" s="326" customFormat="1" ht="15.6" customHeight="1" x14ac:dyDescent="0.25">
      <c r="A5839" s="368" t="s">
        <v>41104</v>
      </c>
      <c r="B5839" s="369" t="s">
        <v>41105</v>
      </c>
      <c r="C5839" s="346" t="s">
        <v>8</v>
      </c>
      <c r="D5839" s="370">
        <v>507.53</v>
      </c>
    </row>
    <row r="5840" spans="1:4" s="326" customFormat="1" ht="15.6" customHeight="1" x14ac:dyDescent="0.25">
      <c r="A5840" s="368" t="s">
        <v>41106</v>
      </c>
      <c r="B5840" s="369" t="s">
        <v>41107</v>
      </c>
      <c r="C5840" s="346" t="s">
        <v>8</v>
      </c>
      <c r="D5840" s="370">
        <v>3.29</v>
      </c>
    </row>
    <row r="5841" spans="1:4" s="326" customFormat="1" ht="15.6" customHeight="1" x14ac:dyDescent="0.25">
      <c r="A5841" s="368" t="s">
        <v>41108</v>
      </c>
      <c r="B5841" s="369" t="s">
        <v>41109</v>
      </c>
      <c r="C5841" s="346" t="s">
        <v>8</v>
      </c>
      <c r="D5841" s="370">
        <v>3.92</v>
      </c>
    </row>
    <row r="5842" spans="1:4" s="326" customFormat="1" ht="15.6" customHeight="1" x14ac:dyDescent="0.25">
      <c r="A5842" s="368" t="s">
        <v>41110</v>
      </c>
      <c r="B5842" s="369" t="s">
        <v>41111</v>
      </c>
      <c r="C5842" s="346" t="s">
        <v>8</v>
      </c>
      <c r="D5842" s="370">
        <v>647.86</v>
      </c>
    </row>
    <row r="5843" spans="1:4" s="326" customFormat="1" ht="15.6" customHeight="1" x14ac:dyDescent="0.25">
      <c r="A5843" s="368" t="s">
        <v>41112</v>
      </c>
      <c r="B5843" s="369" t="s">
        <v>41113</v>
      </c>
      <c r="C5843" s="346" t="s">
        <v>8</v>
      </c>
      <c r="D5843" s="370">
        <v>143.01</v>
      </c>
    </row>
    <row r="5844" spans="1:4" s="326" customFormat="1" ht="15.6" customHeight="1" x14ac:dyDescent="0.25">
      <c r="A5844" s="368" t="s">
        <v>41114</v>
      </c>
      <c r="B5844" s="369" t="s">
        <v>41115</v>
      </c>
      <c r="C5844" s="346" t="s">
        <v>8</v>
      </c>
      <c r="D5844" s="370">
        <v>80.44</v>
      </c>
    </row>
    <row r="5845" spans="1:4" s="326" customFormat="1" ht="15.6" customHeight="1" x14ac:dyDescent="0.25">
      <c r="A5845" s="368" t="s">
        <v>41116</v>
      </c>
      <c r="B5845" s="369" t="s">
        <v>41117</v>
      </c>
      <c r="C5845" s="346" t="s">
        <v>8</v>
      </c>
      <c r="D5845" s="370">
        <v>1946.89</v>
      </c>
    </row>
    <row r="5846" spans="1:4" s="326" customFormat="1" ht="15.6" customHeight="1" x14ac:dyDescent="0.25">
      <c r="A5846" s="368" t="s">
        <v>41118</v>
      </c>
      <c r="B5846" s="369" t="s">
        <v>41119</v>
      </c>
      <c r="C5846" s="346" t="s">
        <v>8</v>
      </c>
      <c r="D5846" s="370">
        <v>12.77</v>
      </c>
    </row>
    <row r="5847" spans="1:4" s="326" customFormat="1" ht="15.6" customHeight="1" x14ac:dyDescent="0.25">
      <c r="A5847" s="368" t="s">
        <v>41120</v>
      </c>
      <c r="B5847" s="369" t="s">
        <v>41121</v>
      </c>
      <c r="C5847" s="346" t="s">
        <v>8</v>
      </c>
      <c r="D5847" s="370">
        <v>463.77</v>
      </c>
    </row>
    <row r="5848" spans="1:4" s="326" customFormat="1" ht="15.6" customHeight="1" x14ac:dyDescent="0.25">
      <c r="A5848" s="368" t="s">
        <v>41122</v>
      </c>
      <c r="B5848" s="369" t="s">
        <v>41123</v>
      </c>
      <c r="C5848" s="346" t="s">
        <v>8</v>
      </c>
      <c r="D5848" s="370">
        <v>142.63999999999999</v>
      </c>
    </row>
    <row r="5849" spans="1:4" s="326" customFormat="1" ht="15.6" customHeight="1" x14ac:dyDescent="0.25">
      <c r="A5849" s="368" t="s">
        <v>41124</v>
      </c>
      <c r="B5849" s="369" t="s">
        <v>41125</v>
      </c>
      <c r="C5849" s="346" t="s">
        <v>8</v>
      </c>
      <c r="D5849" s="370">
        <v>95.06</v>
      </c>
    </row>
    <row r="5850" spans="1:4" s="326" customFormat="1" ht="15.6" customHeight="1" x14ac:dyDescent="0.25">
      <c r="A5850" s="368" t="s">
        <v>41126</v>
      </c>
      <c r="B5850" s="369" t="s">
        <v>41127</v>
      </c>
      <c r="C5850" s="346" t="s">
        <v>8</v>
      </c>
      <c r="D5850" s="370">
        <v>726.18</v>
      </c>
    </row>
    <row r="5851" spans="1:4" s="326" customFormat="1" ht="15.6" customHeight="1" x14ac:dyDescent="0.25">
      <c r="A5851" s="368" t="s">
        <v>41128</v>
      </c>
      <c r="B5851" s="369" t="s">
        <v>41129</v>
      </c>
      <c r="C5851" s="346" t="s">
        <v>8</v>
      </c>
      <c r="D5851" s="370">
        <v>92.1</v>
      </c>
    </row>
    <row r="5852" spans="1:4" s="326" customFormat="1" ht="15.6" customHeight="1" x14ac:dyDescent="0.25">
      <c r="A5852" s="368" t="s">
        <v>41130</v>
      </c>
      <c r="B5852" s="369" t="s">
        <v>41131</v>
      </c>
      <c r="C5852" s="346" t="s">
        <v>29847</v>
      </c>
      <c r="D5852" s="370">
        <v>47.1</v>
      </c>
    </row>
    <row r="5853" spans="1:4" s="326" customFormat="1" ht="15.6" customHeight="1" x14ac:dyDescent="0.25">
      <c r="A5853" s="368" t="s">
        <v>41132</v>
      </c>
      <c r="B5853" s="369" t="s">
        <v>41133</v>
      </c>
      <c r="C5853" s="346" t="s">
        <v>8</v>
      </c>
      <c r="D5853" s="370">
        <v>55.04</v>
      </c>
    </row>
    <row r="5854" spans="1:4" s="326" customFormat="1" ht="15.6" customHeight="1" x14ac:dyDescent="0.25">
      <c r="A5854" s="368" t="s">
        <v>41134</v>
      </c>
      <c r="B5854" s="369" t="s">
        <v>41135</v>
      </c>
      <c r="C5854" s="346" t="s">
        <v>8</v>
      </c>
      <c r="D5854" s="370">
        <v>125.02</v>
      </c>
    </row>
    <row r="5855" spans="1:4" s="326" customFormat="1" ht="15.6" customHeight="1" x14ac:dyDescent="0.25">
      <c r="A5855" s="368" t="s">
        <v>41136</v>
      </c>
      <c r="B5855" s="369" t="s">
        <v>41137</v>
      </c>
      <c r="C5855" s="346" t="s">
        <v>8</v>
      </c>
      <c r="D5855" s="370">
        <v>62.72</v>
      </c>
    </row>
    <row r="5856" spans="1:4" s="326" customFormat="1" ht="15.6" customHeight="1" x14ac:dyDescent="0.25">
      <c r="A5856" s="368" t="s">
        <v>41138</v>
      </c>
      <c r="B5856" s="369" t="s">
        <v>41139</v>
      </c>
      <c r="C5856" s="346" t="s">
        <v>8</v>
      </c>
      <c r="D5856" s="370">
        <v>90.79</v>
      </c>
    </row>
    <row r="5857" spans="1:4" s="326" customFormat="1" ht="15.6" customHeight="1" x14ac:dyDescent="0.25">
      <c r="A5857" s="368" t="s">
        <v>41140</v>
      </c>
      <c r="B5857" s="369" t="s">
        <v>41141</v>
      </c>
      <c r="C5857" s="346" t="s">
        <v>8</v>
      </c>
      <c r="D5857" s="370">
        <v>42.23</v>
      </c>
    </row>
    <row r="5858" spans="1:4" s="326" customFormat="1" ht="15.6" customHeight="1" x14ac:dyDescent="0.25">
      <c r="A5858" s="368" t="s">
        <v>41142</v>
      </c>
      <c r="B5858" s="369" t="s">
        <v>41143</v>
      </c>
      <c r="C5858" s="346" t="s">
        <v>8</v>
      </c>
      <c r="D5858" s="370">
        <v>10.37</v>
      </c>
    </row>
    <row r="5859" spans="1:4" s="326" customFormat="1" ht="15.6" customHeight="1" x14ac:dyDescent="0.25">
      <c r="A5859" s="368" t="s">
        <v>41144</v>
      </c>
      <c r="B5859" s="369" t="s">
        <v>41145</v>
      </c>
      <c r="C5859" s="346" t="s">
        <v>8</v>
      </c>
      <c r="D5859" s="370">
        <v>4.91</v>
      </c>
    </row>
    <row r="5860" spans="1:4" s="326" customFormat="1" ht="15.6" customHeight="1" x14ac:dyDescent="0.25">
      <c r="A5860" s="368" t="s">
        <v>41146</v>
      </c>
      <c r="B5860" s="369" t="s">
        <v>41147</v>
      </c>
      <c r="C5860" s="346" t="s">
        <v>8</v>
      </c>
      <c r="D5860" s="370">
        <v>7.8</v>
      </c>
    </row>
    <row r="5861" spans="1:4" s="326" customFormat="1" ht="15.6" customHeight="1" x14ac:dyDescent="0.25">
      <c r="A5861" s="368" t="s">
        <v>41148</v>
      </c>
      <c r="B5861" s="369" t="s">
        <v>41149</v>
      </c>
      <c r="C5861" s="346" t="s">
        <v>8</v>
      </c>
      <c r="D5861" s="370">
        <v>13.15</v>
      </c>
    </row>
    <row r="5862" spans="1:4" s="326" customFormat="1" ht="15.6" customHeight="1" x14ac:dyDescent="0.25">
      <c r="A5862" s="368" t="s">
        <v>41150</v>
      </c>
      <c r="B5862" s="369" t="s">
        <v>41151</v>
      </c>
      <c r="C5862" s="346" t="s">
        <v>8</v>
      </c>
      <c r="D5862" s="370">
        <v>18.68</v>
      </c>
    </row>
    <row r="5863" spans="1:4" s="326" customFormat="1" ht="15.6" customHeight="1" x14ac:dyDescent="0.25">
      <c r="A5863" s="368" t="s">
        <v>41152</v>
      </c>
      <c r="B5863" s="369" t="s">
        <v>41153</v>
      </c>
      <c r="C5863" s="346" t="s">
        <v>8</v>
      </c>
      <c r="D5863" s="370">
        <v>4.3600000000000003</v>
      </c>
    </row>
    <row r="5864" spans="1:4" s="326" customFormat="1" ht="15.6" customHeight="1" x14ac:dyDescent="0.25">
      <c r="A5864" s="368" t="s">
        <v>41154</v>
      </c>
      <c r="B5864" s="369" t="s">
        <v>41155</v>
      </c>
      <c r="C5864" s="346" t="s">
        <v>8</v>
      </c>
      <c r="D5864" s="370">
        <v>6.24</v>
      </c>
    </row>
    <row r="5865" spans="1:4" s="326" customFormat="1" ht="15.6" customHeight="1" x14ac:dyDescent="0.25">
      <c r="A5865" s="368" t="s">
        <v>41156</v>
      </c>
      <c r="B5865" s="369" t="s">
        <v>41157</v>
      </c>
      <c r="C5865" s="346" t="s">
        <v>8</v>
      </c>
      <c r="D5865" s="370">
        <v>7.27</v>
      </c>
    </row>
    <row r="5866" spans="1:4" s="326" customFormat="1" ht="15.6" customHeight="1" x14ac:dyDescent="0.25">
      <c r="A5866" s="368" t="s">
        <v>41158</v>
      </c>
      <c r="B5866" s="369" t="s">
        <v>41159</v>
      </c>
      <c r="C5866" s="346" t="s">
        <v>8</v>
      </c>
      <c r="D5866" s="370">
        <v>1.5</v>
      </c>
    </row>
    <row r="5867" spans="1:4" s="326" customFormat="1" ht="15.6" customHeight="1" x14ac:dyDescent="0.25">
      <c r="A5867" s="368" t="s">
        <v>41160</v>
      </c>
      <c r="B5867" s="369" t="s">
        <v>41161</v>
      </c>
      <c r="C5867" s="346" t="s">
        <v>8</v>
      </c>
      <c r="D5867" s="370">
        <v>2.3199999999999998</v>
      </c>
    </row>
    <row r="5868" spans="1:4" s="326" customFormat="1" ht="15.6" customHeight="1" x14ac:dyDescent="0.25">
      <c r="A5868" s="368" t="s">
        <v>41162</v>
      </c>
      <c r="B5868" s="369" t="s">
        <v>41163</v>
      </c>
      <c r="C5868" s="346" t="s">
        <v>8</v>
      </c>
      <c r="D5868" s="370">
        <v>2.87</v>
      </c>
    </row>
    <row r="5869" spans="1:4" s="326" customFormat="1" ht="15.6" customHeight="1" x14ac:dyDescent="0.25">
      <c r="A5869" s="368" t="s">
        <v>41164</v>
      </c>
      <c r="B5869" s="369" t="s">
        <v>41165</v>
      </c>
      <c r="C5869" s="346" t="s">
        <v>8</v>
      </c>
      <c r="D5869" s="370">
        <v>11.38</v>
      </c>
    </row>
    <row r="5870" spans="1:4" s="326" customFormat="1" ht="15.6" customHeight="1" x14ac:dyDescent="0.25">
      <c r="A5870" s="368" t="s">
        <v>41166</v>
      </c>
      <c r="B5870" s="369" t="s">
        <v>41167</v>
      </c>
      <c r="C5870" s="346" t="s">
        <v>8</v>
      </c>
      <c r="D5870" s="370">
        <v>3.4</v>
      </c>
    </row>
    <row r="5871" spans="1:4" s="326" customFormat="1" ht="15.6" customHeight="1" x14ac:dyDescent="0.25">
      <c r="A5871" s="368" t="s">
        <v>41168</v>
      </c>
      <c r="B5871" s="369" t="s">
        <v>41169</v>
      </c>
      <c r="C5871" s="346" t="s">
        <v>8</v>
      </c>
      <c r="D5871" s="370">
        <v>322.99</v>
      </c>
    </row>
    <row r="5872" spans="1:4" s="326" customFormat="1" ht="15.6" customHeight="1" x14ac:dyDescent="0.25">
      <c r="A5872" s="368" t="s">
        <v>41170</v>
      </c>
      <c r="B5872" s="369" t="s">
        <v>41171</v>
      </c>
      <c r="C5872" s="346" t="s">
        <v>8</v>
      </c>
      <c r="D5872" s="370">
        <v>9.58</v>
      </c>
    </row>
    <row r="5873" spans="1:4" s="326" customFormat="1" ht="15.6" customHeight="1" x14ac:dyDescent="0.25">
      <c r="A5873" s="368" t="s">
        <v>41172</v>
      </c>
      <c r="B5873" s="369" t="s">
        <v>41173</v>
      </c>
      <c r="C5873" s="346" t="s">
        <v>8</v>
      </c>
      <c r="D5873" s="370">
        <v>12.61</v>
      </c>
    </row>
    <row r="5874" spans="1:4" s="326" customFormat="1" ht="15.6" customHeight="1" x14ac:dyDescent="0.25">
      <c r="A5874" s="368" t="s">
        <v>41174</v>
      </c>
      <c r="B5874" s="369" t="s">
        <v>41175</v>
      </c>
      <c r="C5874" s="346" t="s">
        <v>8</v>
      </c>
      <c r="D5874" s="370">
        <v>61.73</v>
      </c>
    </row>
    <row r="5875" spans="1:4" s="326" customFormat="1" ht="15.6" customHeight="1" x14ac:dyDescent="0.25">
      <c r="A5875" s="368" t="s">
        <v>41176</v>
      </c>
      <c r="B5875" s="369" t="s">
        <v>41177</v>
      </c>
      <c r="C5875" s="346" t="s">
        <v>29847</v>
      </c>
      <c r="D5875" s="370">
        <v>805.02</v>
      </c>
    </row>
    <row r="5876" spans="1:4" s="326" customFormat="1" ht="15.6" customHeight="1" x14ac:dyDescent="0.25">
      <c r="A5876" s="368" t="s">
        <v>41178</v>
      </c>
      <c r="B5876" s="369" t="s">
        <v>41179</v>
      </c>
      <c r="C5876" s="346" t="s">
        <v>8</v>
      </c>
      <c r="D5876" s="370">
        <v>58.75</v>
      </c>
    </row>
    <row r="5877" spans="1:4" s="326" customFormat="1" ht="15.6" customHeight="1" x14ac:dyDescent="0.25">
      <c r="A5877" s="368" t="s">
        <v>41180</v>
      </c>
      <c r="B5877" s="369" t="s">
        <v>41181</v>
      </c>
      <c r="C5877" s="346" t="s">
        <v>8</v>
      </c>
      <c r="D5877" s="370">
        <v>42.61</v>
      </c>
    </row>
    <row r="5878" spans="1:4" s="326" customFormat="1" ht="15.6" customHeight="1" x14ac:dyDescent="0.25">
      <c r="A5878" s="368" t="s">
        <v>41182</v>
      </c>
      <c r="B5878" s="369" t="s">
        <v>41183</v>
      </c>
      <c r="C5878" s="346" t="s">
        <v>8</v>
      </c>
      <c r="D5878" s="370">
        <v>1220.94</v>
      </c>
    </row>
    <row r="5879" spans="1:4" s="326" customFormat="1" ht="15.6" customHeight="1" x14ac:dyDescent="0.25">
      <c r="A5879" s="368" t="s">
        <v>41184</v>
      </c>
      <c r="B5879" s="369" t="s">
        <v>41185</v>
      </c>
      <c r="C5879" s="346" t="s">
        <v>8</v>
      </c>
      <c r="D5879" s="370">
        <v>66.790000000000006</v>
      </c>
    </row>
    <row r="5880" spans="1:4" s="326" customFormat="1" ht="15.6" customHeight="1" x14ac:dyDescent="0.25">
      <c r="A5880" s="368" t="s">
        <v>41186</v>
      </c>
      <c r="B5880" s="369" t="s">
        <v>41187</v>
      </c>
      <c r="C5880" s="346" t="s">
        <v>8</v>
      </c>
      <c r="D5880" s="370">
        <v>34.549999999999997</v>
      </c>
    </row>
    <row r="5881" spans="1:4" s="326" customFormat="1" ht="15.6" customHeight="1" x14ac:dyDescent="0.25">
      <c r="A5881" s="368" t="s">
        <v>41188</v>
      </c>
      <c r="B5881" s="369" t="s">
        <v>41189</v>
      </c>
      <c r="C5881" s="346" t="s">
        <v>8</v>
      </c>
      <c r="D5881" s="370">
        <v>6.28</v>
      </c>
    </row>
    <row r="5882" spans="1:4" s="326" customFormat="1" ht="15.6" customHeight="1" x14ac:dyDescent="0.25">
      <c r="A5882" s="368" t="s">
        <v>41190</v>
      </c>
      <c r="B5882" s="369" t="s">
        <v>41191</v>
      </c>
      <c r="C5882" s="346" t="s">
        <v>8</v>
      </c>
      <c r="D5882" s="370">
        <v>42.07</v>
      </c>
    </row>
    <row r="5883" spans="1:4" s="326" customFormat="1" ht="15.6" customHeight="1" x14ac:dyDescent="0.25">
      <c r="A5883" s="368" t="s">
        <v>41192</v>
      </c>
      <c r="B5883" s="369" t="s">
        <v>41193</v>
      </c>
      <c r="C5883" s="346" t="s">
        <v>8</v>
      </c>
      <c r="D5883" s="370">
        <v>66.349999999999994</v>
      </c>
    </row>
    <row r="5884" spans="1:4" s="326" customFormat="1" ht="15.6" customHeight="1" x14ac:dyDescent="0.25">
      <c r="A5884" s="368" t="s">
        <v>41194</v>
      </c>
      <c r="B5884" s="369" t="s">
        <v>41195</v>
      </c>
      <c r="C5884" s="346" t="s">
        <v>8</v>
      </c>
      <c r="D5884" s="370">
        <v>43.86</v>
      </c>
    </row>
    <row r="5885" spans="1:4" s="326" customFormat="1" ht="15.6" customHeight="1" x14ac:dyDescent="0.25">
      <c r="A5885" s="368" t="s">
        <v>41196</v>
      </c>
      <c r="B5885" s="369" t="s">
        <v>41197</v>
      </c>
      <c r="C5885" s="346" t="s">
        <v>8</v>
      </c>
      <c r="D5885" s="370">
        <v>60.03</v>
      </c>
    </row>
    <row r="5886" spans="1:4" s="326" customFormat="1" ht="15.6" customHeight="1" x14ac:dyDescent="0.25">
      <c r="A5886" s="368" t="s">
        <v>41198</v>
      </c>
      <c r="B5886" s="369" t="s">
        <v>41199</v>
      </c>
      <c r="C5886" s="346" t="s">
        <v>8</v>
      </c>
      <c r="D5886" s="370">
        <v>65.83</v>
      </c>
    </row>
    <row r="5887" spans="1:4" s="326" customFormat="1" ht="15.6" customHeight="1" x14ac:dyDescent="0.25">
      <c r="A5887" s="368" t="s">
        <v>41200</v>
      </c>
      <c r="B5887" s="369" t="s">
        <v>41201</v>
      </c>
      <c r="C5887" s="346" t="s">
        <v>8</v>
      </c>
      <c r="D5887" s="370">
        <v>8.64</v>
      </c>
    </row>
    <row r="5888" spans="1:4" s="326" customFormat="1" ht="15.6" customHeight="1" x14ac:dyDescent="0.25">
      <c r="A5888" s="368" t="s">
        <v>41202</v>
      </c>
      <c r="B5888" s="369" t="s">
        <v>41203</v>
      </c>
      <c r="C5888" s="346" t="s">
        <v>16</v>
      </c>
      <c r="D5888" s="370">
        <v>17.88</v>
      </c>
    </row>
    <row r="5889" spans="1:4" s="326" customFormat="1" ht="15.6" customHeight="1" x14ac:dyDescent="0.25">
      <c r="A5889" s="368" t="s">
        <v>41204</v>
      </c>
      <c r="B5889" s="369" t="s">
        <v>41205</v>
      </c>
      <c r="C5889" s="346" t="s">
        <v>8</v>
      </c>
      <c r="D5889" s="370">
        <v>79</v>
      </c>
    </row>
    <row r="5890" spans="1:4" s="326" customFormat="1" ht="15.6" customHeight="1" x14ac:dyDescent="0.25">
      <c r="A5890" s="368" t="s">
        <v>41206</v>
      </c>
      <c r="B5890" s="369" t="s">
        <v>41207</v>
      </c>
      <c r="C5890" s="346" t="s">
        <v>8</v>
      </c>
      <c r="D5890" s="370">
        <v>45.28</v>
      </c>
    </row>
    <row r="5891" spans="1:4" s="326" customFormat="1" ht="15.6" customHeight="1" x14ac:dyDescent="0.25">
      <c r="A5891" s="368" t="s">
        <v>41208</v>
      </c>
      <c r="B5891" s="369" t="s">
        <v>41209</v>
      </c>
      <c r="C5891" s="346" t="s">
        <v>8</v>
      </c>
      <c r="D5891" s="370">
        <v>14.03</v>
      </c>
    </row>
    <row r="5892" spans="1:4" s="326" customFormat="1" ht="15.6" customHeight="1" x14ac:dyDescent="0.25">
      <c r="A5892" s="368" t="s">
        <v>41210</v>
      </c>
      <c r="B5892" s="369" t="s">
        <v>41211</v>
      </c>
      <c r="C5892" s="346" t="s">
        <v>8</v>
      </c>
      <c r="D5892" s="370">
        <v>72.819999999999993</v>
      </c>
    </row>
    <row r="5893" spans="1:4" s="326" customFormat="1" ht="15.6" customHeight="1" x14ac:dyDescent="0.25">
      <c r="A5893" s="368" t="s">
        <v>41212</v>
      </c>
      <c r="B5893" s="369" t="s">
        <v>41213</v>
      </c>
      <c r="C5893" s="346" t="s">
        <v>8</v>
      </c>
      <c r="D5893" s="370">
        <v>29.12</v>
      </c>
    </row>
    <row r="5894" spans="1:4" s="326" customFormat="1" ht="15.6" customHeight="1" x14ac:dyDescent="0.25">
      <c r="A5894" s="368" t="s">
        <v>41214</v>
      </c>
      <c r="B5894" s="369" t="s">
        <v>41215</v>
      </c>
      <c r="C5894" s="346" t="s">
        <v>8</v>
      </c>
      <c r="D5894" s="370">
        <v>5.71</v>
      </c>
    </row>
    <row r="5895" spans="1:4" s="326" customFormat="1" ht="15.6" customHeight="1" x14ac:dyDescent="0.25">
      <c r="A5895" s="368" t="s">
        <v>41216</v>
      </c>
      <c r="B5895" s="369" t="s">
        <v>41217</v>
      </c>
      <c r="C5895" s="346" t="s">
        <v>8</v>
      </c>
      <c r="D5895" s="370">
        <v>1189.6199999999999</v>
      </c>
    </row>
    <row r="5896" spans="1:4" s="326" customFormat="1" ht="15.6" customHeight="1" x14ac:dyDescent="0.25">
      <c r="A5896" s="368" t="s">
        <v>41218</v>
      </c>
      <c r="B5896" s="369" t="s">
        <v>41219</v>
      </c>
      <c r="C5896" s="346" t="s">
        <v>8</v>
      </c>
      <c r="D5896" s="370">
        <v>249.98</v>
      </c>
    </row>
    <row r="5897" spans="1:4" s="326" customFormat="1" ht="15.6" customHeight="1" x14ac:dyDescent="0.25">
      <c r="A5897" s="368" t="s">
        <v>41220</v>
      </c>
      <c r="B5897" s="369" t="s">
        <v>41221</v>
      </c>
      <c r="C5897" s="346" t="s">
        <v>8</v>
      </c>
      <c r="D5897" s="370">
        <v>73.59</v>
      </c>
    </row>
    <row r="5898" spans="1:4" s="326" customFormat="1" ht="15.6" customHeight="1" x14ac:dyDescent="0.25">
      <c r="A5898" s="368" t="s">
        <v>41222</v>
      </c>
      <c r="B5898" s="369" t="s">
        <v>41223</v>
      </c>
      <c r="C5898" s="346" t="s">
        <v>8</v>
      </c>
      <c r="D5898" s="370">
        <v>75.569999999999993</v>
      </c>
    </row>
    <row r="5899" spans="1:4" s="326" customFormat="1" ht="15.6" customHeight="1" x14ac:dyDescent="0.25">
      <c r="A5899" s="368" t="s">
        <v>41224</v>
      </c>
      <c r="B5899" s="369" t="s">
        <v>41225</v>
      </c>
      <c r="C5899" s="346" t="s">
        <v>14</v>
      </c>
      <c r="D5899" s="370">
        <v>64.56</v>
      </c>
    </row>
    <row r="5900" spans="1:4" s="326" customFormat="1" ht="15.6" customHeight="1" x14ac:dyDescent="0.25">
      <c r="A5900" s="368" t="s">
        <v>41226</v>
      </c>
      <c r="B5900" s="369" t="s">
        <v>41227</v>
      </c>
      <c r="C5900" s="346" t="s">
        <v>14</v>
      </c>
      <c r="D5900" s="370">
        <v>85.36</v>
      </c>
    </row>
    <row r="5901" spans="1:4" s="326" customFormat="1" ht="15.6" customHeight="1" x14ac:dyDescent="0.25">
      <c r="A5901" s="368" t="s">
        <v>41228</v>
      </c>
      <c r="B5901" s="369" t="s">
        <v>41229</v>
      </c>
      <c r="C5901" s="346" t="s">
        <v>14</v>
      </c>
      <c r="D5901" s="370">
        <v>66.92</v>
      </c>
    </row>
    <row r="5902" spans="1:4" s="326" customFormat="1" ht="15.6" customHeight="1" x14ac:dyDescent="0.25">
      <c r="A5902" s="368" t="s">
        <v>41230</v>
      </c>
      <c r="B5902" s="369" t="s">
        <v>41231</v>
      </c>
      <c r="C5902" s="346" t="s">
        <v>14</v>
      </c>
      <c r="D5902" s="370">
        <v>83.75</v>
      </c>
    </row>
    <row r="5903" spans="1:4" s="326" customFormat="1" ht="15.6" customHeight="1" x14ac:dyDescent="0.25">
      <c r="A5903" s="368" t="s">
        <v>41232</v>
      </c>
      <c r="B5903" s="369" t="s">
        <v>41233</v>
      </c>
      <c r="C5903" s="346" t="s">
        <v>14</v>
      </c>
      <c r="D5903" s="370">
        <v>112.69</v>
      </c>
    </row>
    <row r="5904" spans="1:4" s="326" customFormat="1" ht="15.6" customHeight="1" x14ac:dyDescent="0.25">
      <c r="A5904" s="368" t="s">
        <v>41234</v>
      </c>
      <c r="B5904" s="369" t="s">
        <v>41235</v>
      </c>
      <c r="C5904" s="346" t="s">
        <v>14</v>
      </c>
      <c r="D5904" s="370">
        <v>231.05</v>
      </c>
    </row>
    <row r="5905" spans="1:4" s="326" customFormat="1" ht="15.6" customHeight="1" x14ac:dyDescent="0.25">
      <c r="A5905" s="368" t="s">
        <v>41236</v>
      </c>
      <c r="B5905" s="369" t="s">
        <v>41237</v>
      </c>
      <c r="C5905" s="346" t="s">
        <v>14</v>
      </c>
      <c r="D5905" s="370">
        <v>96.45</v>
      </c>
    </row>
    <row r="5906" spans="1:4" s="326" customFormat="1" ht="15.6" customHeight="1" x14ac:dyDescent="0.25">
      <c r="A5906" s="368" t="s">
        <v>41238</v>
      </c>
      <c r="B5906" s="369" t="s">
        <v>41239</v>
      </c>
      <c r="C5906" s="346" t="s">
        <v>14</v>
      </c>
      <c r="D5906" s="370">
        <v>413.52</v>
      </c>
    </row>
    <row r="5907" spans="1:4" s="326" customFormat="1" ht="15.6" customHeight="1" x14ac:dyDescent="0.25">
      <c r="A5907" s="368" t="s">
        <v>41240</v>
      </c>
      <c r="B5907" s="369" t="s">
        <v>41241</v>
      </c>
      <c r="C5907" s="346" t="s">
        <v>14</v>
      </c>
      <c r="D5907" s="370">
        <v>108.35</v>
      </c>
    </row>
    <row r="5908" spans="1:4" s="326" customFormat="1" ht="15.6" customHeight="1" x14ac:dyDescent="0.25">
      <c r="A5908" s="368" t="s">
        <v>41242</v>
      </c>
      <c r="B5908" s="369" t="s">
        <v>41243</v>
      </c>
      <c r="C5908" s="346" t="s">
        <v>14</v>
      </c>
      <c r="D5908" s="370">
        <v>117.06</v>
      </c>
    </row>
    <row r="5909" spans="1:4" s="326" customFormat="1" ht="15.6" customHeight="1" x14ac:dyDescent="0.25">
      <c r="A5909" s="368" t="s">
        <v>41244</v>
      </c>
      <c r="B5909" s="369" t="s">
        <v>41245</v>
      </c>
      <c r="C5909" s="346" t="s">
        <v>14</v>
      </c>
      <c r="D5909" s="370">
        <v>198.15</v>
      </c>
    </row>
    <row r="5910" spans="1:4" s="326" customFormat="1" ht="15.6" customHeight="1" x14ac:dyDescent="0.25">
      <c r="A5910" s="368" t="s">
        <v>41246</v>
      </c>
      <c r="B5910" s="369" t="s">
        <v>41247</v>
      </c>
      <c r="C5910" s="346" t="s">
        <v>14</v>
      </c>
      <c r="D5910" s="370">
        <v>366.8</v>
      </c>
    </row>
    <row r="5911" spans="1:4" s="326" customFormat="1" ht="15.6" customHeight="1" x14ac:dyDescent="0.25">
      <c r="A5911" s="368" t="s">
        <v>41248</v>
      </c>
      <c r="B5911" s="369" t="s">
        <v>41249</v>
      </c>
      <c r="C5911" s="346" t="s">
        <v>14</v>
      </c>
      <c r="D5911" s="370">
        <v>96.21</v>
      </c>
    </row>
    <row r="5912" spans="1:4" s="326" customFormat="1" ht="15.6" customHeight="1" x14ac:dyDescent="0.25">
      <c r="A5912" s="368" t="s">
        <v>41250</v>
      </c>
      <c r="B5912" s="369" t="s">
        <v>41251</v>
      </c>
      <c r="C5912" s="346" t="s">
        <v>14</v>
      </c>
      <c r="D5912" s="370">
        <v>162.63999999999999</v>
      </c>
    </row>
    <row r="5913" spans="1:4" s="326" customFormat="1" ht="15.6" customHeight="1" x14ac:dyDescent="0.25">
      <c r="A5913" s="368" t="s">
        <v>41252</v>
      </c>
      <c r="B5913" s="369" t="s">
        <v>41253</v>
      </c>
      <c r="C5913" s="346" t="s">
        <v>14</v>
      </c>
      <c r="D5913" s="370">
        <v>356.28</v>
      </c>
    </row>
    <row r="5914" spans="1:4" s="326" customFormat="1" ht="15.6" customHeight="1" x14ac:dyDescent="0.25">
      <c r="A5914" s="368" t="s">
        <v>41254</v>
      </c>
      <c r="B5914" s="369" t="s">
        <v>41255</v>
      </c>
      <c r="C5914" s="346" t="s">
        <v>14</v>
      </c>
      <c r="D5914" s="370">
        <v>482.56</v>
      </c>
    </row>
    <row r="5915" spans="1:4" s="326" customFormat="1" ht="15.6" customHeight="1" x14ac:dyDescent="0.25">
      <c r="A5915" s="368" t="s">
        <v>41256</v>
      </c>
      <c r="B5915" s="369" t="s">
        <v>41257</v>
      </c>
      <c r="C5915" s="346" t="s">
        <v>14</v>
      </c>
      <c r="D5915" s="370">
        <v>147.97</v>
      </c>
    </row>
    <row r="5916" spans="1:4" s="326" customFormat="1" ht="15.6" customHeight="1" x14ac:dyDescent="0.25">
      <c r="A5916" s="368" t="s">
        <v>41258</v>
      </c>
      <c r="B5916" s="369" t="s">
        <v>41259</v>
      </c>
      <c r="C5916" s="346" t="s">
        <v>14</v>
      </c>
      <c r="D5916" s="370">
        <v>264.3</v>
      </c>
    </row>
    <row r="5917" spans="1:4" s="326" customFormat="1" ht="15.6" customHeight="1" x14ac:dyDescent="0.25">
      <c r="A5917" s="368" t="s">
        <v>41260</v>
      </c>
      <c r="B5917" s="369" t="s">
        <v>41261</v>
      </c>
      <c r="C5917" s="346" t="s">
        <v>14</v>
      </c>
      <c r="D5917" s="370">
        <v>453.79</v>
      </c>
    </row>
    <row r="5918" spans="1:4" s="326" customFormat="1" ht="15.6" customHeight="1" x14ac:dyDescent="0.25">
      <c r="A5918" s="368" t="s">
        <v>41262</v>
      </c>
      <c r="B5918" s="369" t="s">
        <v>41263</v>
      </c>
      <c r="C5918" s="346" t="s">
        <v>14</v>
      </c>
      <c r="D5918" s="370">
        <v>652.17999999999995</v>
      </c>
    </row>
    <row r="5919" spans="1:4" s="326" customFormat="1" ht="15.6" customHeight="1" x14ac:dyDescent="0.25">
      <c r="A5919" s="368" t="s">
        <v>41264</v>
      </c>
      <c r="B5919" s="369" t="s">
        <v>41265</v>
      </c>
      <c r="C5919" s="346" t="s">
        <v>8</v>
      </c>
      <c r="D5919" s="370">
        <v>923.42</v>
      </c>
    </row>
    <row r="5920" spans="1:4" s="326" customFormat="1" ht="15.6" customHeight="1" x14ac:dyDescent="0.25">
      <c r="A5920" s="368" t="s">
        <v>41266</v>
      </c>
      <c r="B5920" s="369" t="s">
        <v>41267</v>
      </c>
      <c r="C5920" s="346" t="s">
        <v>14</v>
      </c>
      <c r="D5920" s="370">
        <v>509.52</v>
      </c>
    </row>
    <row r="5921" spans="1:4" s="326" customFormat="1" ht="15.6" customHeight="1" x14ac:dyDescent="0.25">
      <c r="A5921" s="368" t="s">
        <v>41268</v>
      </c>
      <c r="B5921" s="369" t="s">
        <v>41269</v>
      </c>
      <c r="C5921" s="346" t="s">
        <v>14</v>
      </c>
      <c r="D5921" s="370">
        <v>746.59</v>
      </c>
    </row>
    <row r="5922" spans="1:4" s="326" customFormat="1" ht="15.6" customHeight="1" x14ac:dyDescent="0.25">
      <c r="A5922" s="368" t="s">
        <v>41270</v>
      </c>
      <c r="B5922" s="369" t="s">
        <v>41271</v>
      </c>
      <c r="C5922" s="346" t="s">
        <v>8</v>
      </c>
      <c r="D5922" s="370">
        <v>178.42</v>
      </c>
    </row>
    <row r="5923" spans="1:4" s="326" customFormat="1" ht="15.6" customHeight="1" x14ac:dyDescent="0.25">
      <c r="A5923" s="368" t="s">
        <v>41272</v>
      </c>
      <c r="B5923" s="369" t="s">
        <v>41273</v>
      </c>
      <c r="C5923" s="346" t="s">
        <v>8</v>
      </c>
      <c r="D5923" s="370">
        <v>361.24</v>
      </c>
    </row>
    <row r="5924" spans="1:4" s="326" customFormat="1" ht="15.6" customHeight="1" x14ac:dyDescent="0.25">
      <c r="A5924" s="368" t="s">
        <v>41274</v>
      </c>
      <c r="B5924" s="369" t="s">
        <v>41275</v>
      </c>
      <c r="C5924" s="346" t="s">
        <v>8</v>
      </c>
      <c r="D5924" s="370">
        <v>631.51</v>
      </c>
    </row>
    <row r="5925" spans="1:4" s="326" customFormat="1" ht="15.6" customHeight="1" x14ac:dyDescent="0.25">
      <c r="A5925" s="368" t="s">
        <v>41276</v>
      </c>
      <c r="B5925" s="369" t="s">
        <v>41277</v>
      </c>
      <c r="C5925" s="346" t="s">
        <v>8</v>
      </c>
      <c r="D5925" s="370">
        <v>832.75</v>
      </c>
    </row>
    <row r="5926" spans="1:4" s="326" customFormat="1" ht="15.6" customHeight="1" x14ac:dyDescent="0.25">
      <c r="A5926" s="368" t="s">
        <v>41278</v>
      </c>
      <c r="B5926" s="369" t="s">
        <v>41279</v>
      </c>
      <c r="C5926" s="346" t="s">
        <v>14</v>
      </c>
      <c r="D5926" s="370">
        <v>120.3</v>
      </c>
    </row>
    <row r="5927" spans="1:4" s="326" customFormat="1" ht="15.6" customHeight="1" x14ac:dyDescent="0.25">
      <c r="A5927" s="368" t="s">
        <v>41280</v>
      </c>
      <c r="B5927" s="369" t="s">
        <v>41281</v>
      </c>
      <c r="C5927" s="346" t="s">
        <v>8</v>
      </c>
      <c r="D5927" s="370">
        <v>80.44</v>
      </c>
    </row>
    <row r="5928" spans="1:4" s="326" customFormat="1" ht="15.6" customHeight="1" x14ac:dyDescent="0.25">
      <c r="A5928" s="368" t="s">
        <v>41282</v>
      </c>
      <c r="B5928" s="369" t="s">
        <v>41283</v>
      </c>
      <c r="C5928" s="346" t="s">
        <v>14</v>
      </c>
      <c r="D5928" s="370">
        <v>23.51</v>
      </c>
    </row>
    <row r="5929" spans="1:4" s="326" customFormat="1" ht="15.6" customHeight="1" x14ac:dyDescent="0.25">
      <c r="A5929" s="368" t="s">
        <v>41284</v>
      </c>
      <c r="B5929" s="369" t="s">
        <v>41285</v>
      </c>
      <c r="C5929" s="346" t="s">
        <v>8</v>
      </c>
      <c r="D5929" s="370">
        <v>364.38</v>
      </c>
    </row>
    <row r="5930" spans="1:4" s="326" customFormat="1" ht="15.6" customHeight="1" x14ac:dyDescent="0.25">
      <c r="A5930" s="368" t="s">
        <v>41286</v>
      </c>
      <c r="B5930" s="369" t="s">
        <v>41287</v>
      </c>
      <c r="C5930" s="346" t="s">
        <v>14</v>
      </c>
      <c r="D5930" s="370">
        <v>159.22</v>
      </c>
    </row>
    <row r="5931" spans="1:4" s="326" customFormat="1" ht="15.6" customHeight="1" x14ac:dyDescent="0.25">
      <c r="A5931" s="368" t="s">
        <v>41288</v>
      </c>
      <c r="B5931" s="369" t="s">
        <v>41289</v>
      </c>
      <c r="C5931" s="346" t="s">
        <v>14</v>
      </c>
      <c r="D5931" s="370">
        <v>226.6</v>
      </c>
    </row>
    <row r="5932" spans="1:4" s="326" customFormat="1" ht="15.6" customHeight="1" x14ac:dyDescent="0.25">
      <c r="A5932" s="368" t="s">
        <v>41290</v>
      </c>
      <c r="B5932" s="369" t="s">
        <v>41291</v>
      </c>
      <c r="C5932" s="346" t="s">
        <v>14</v>
      </c>
      <c r="D5932" s="370">
        <v>283.55</v>
      </c>
    </row>
    <row r="5933" spans="1:4" s="326" customFormat="1" ht="15.6" customHeight="1" x14ac:dyDescent="0.25">
      <c r="A5933" s="368" t="s">
        <v>41292</v>
      </c>
      <c r="B5933" s="369" t="s">
        <v>41293</v>
      </c>
      <c r="C5933" s="346" t="s">
        <v>14</v>
      </c>
      <c r="D5933" s="370">
        <v>390.08</v>
      </c>
    </row>
    <row r="5934" spans="1:4" s="326" customFormat="1" ht="15.6" customHeight="1" x14ac:dyDescent="0.25">
      <c r="A5934" s="368" t="s">
        <v>41294</v>
      </c>
      <c r="B5934" s="369" t="s">
        <v>41295</v>
      </c>
      <c r="C5934" s="346" t="s">
        <v>14</v>
      </c>
      <c r="D5934" s="370">
        <v>462.69</v>
      </c>
    </row>
    <row r="5935" spans="1:4" s="326" customFormat="1" ht="15.6" customHeight="1" x14ac:dyDescent="0.25">
      <c r="A5935" s="368" t="s">
        <v>41296</v>
      </c>
      <c r="B5935" s="369" t="s">
        <v>41297</v>
      </c>
      <c r="C5935" s="346" t="s">
        <v>14</v>
      </c>
      <c r="D5935" s="370">
        <v>672.71</v>
      </c>
    </row>
    <row r="5936" spans="1:4" s="326" customFormat="1" ht="15.6" customHeight="1" x14ac:dyDescent="0.25">
      <c r="A5936" s="368" t="s">
        <v>41298</v>
      </c>
      <c r="B5936" s="369" t="s">
        <v>41299</v>
      </c>
      <c r="C5936" s="346" t="s">
        <v>14</v>
      </c>
      <c r="D5936" s="370">
        <v>685.52</v>
      </c>
    </row>
    <row r="5937" spans="1:4" s="326" customFormat="1" ht="15.6" customHeight="1" x14ac:dyDescent="0.25">
      <c r="A5937" s="368" t="s">
        <v>41300</v>
      </c>
      <c r="B5937" s="369" t="s">
        <v>41301</v>
      </c>
      <c r="C5937" s="346" t="s">
        <v>14</v>
      </c>
      <c r="D5937" s="370">
        <v>931.07</v>
      </c>
    </row>
    <row r="5938" spans="1:4" s="326" customFormat="1" ht="15.6" customHeight="1" x14ac:dyDescent="0.25">
      <c r="A5938" s="368" t="s">
        <v>41302</v>
      </c>
      <c r="B5938" s="369" t="s">
        <v>41303</v>
      </c>
      <c r="C5938" s="346" t="s">
        <v>14</v>
      </c>
      <c r="D5938" s="370">
        <v>33.909999999999997</v>
      </c>
    </row>
    <row r="5939" spans="1:4" s="326" customFormat="1" ht="15.6" customHeight="1" x14ac:dyDescent="0.25">
      <c r="A5939" s="368" t="s">
        <v>41304</v>
      </c>
      <c r="B5939" s="369" t="s">
        <v>41305</v>
      </c>
      <c r="C5939" s="346" t="s">
        <v>14</v>
      </c>
      <c r="D5939" s="370">
        <v>42.87</v>
      </c>
    </row>
    <row r="5940" spans="1:4" s="326" customFormat="1" ht="15.6" customHeight="1" x14ac:dyDescent="0.25">
      <c r="A5940" s="368" t="s">
        <v>41306</v>
      </c>
      <c r="B5940" s="369" t="s">
        <v>41307</v>
      </c>
      <c r="C5940" s="346" t="s">
        <v>14</v>
      </c>
      <c r="D5940" s="370">
        <v>77.819999999999993</v>
      </c>
    </row>
    <row r="5941" spans="1:4" s="326" customFormat="1" ht="15.6" customHeight="1" x14ac:dyDescent="0.25">
      <c r="A5941" s="368" t="s">
        <v>41308</v>
      </c>
      <c r="B5941" s="369" t="s">
        <v>41309</v>
      </c>
      <c r="C5941" s="346" t="s">
        <v>8</v>
      </c>
      <c r="D5941" s="370">
        <v>982.87</v>
      </c>
    </row>
    <row r="5942" spans="1:4" s="326" customFormat="1" ht="15.6" customHeight="1" x14ac:dyDescent="0.25">
      <c r="A5942" s="368" t="s">
        <v>41310</v>
      </c>
      <c r="B5942" s="369" t="s">
        <v>41311</v>
      </c>
      <c r="C5942" s="346" t="s">
        <v>8</v>
      </c>
      <c r="D5942" s="370">
        <v>738.67</v>
      </c>
    </row>
    <row r="5943" spans="1:4" s="326" customFormat="1" ht="15.6" customHeight="1" x14ac:dyDescent="0.25">
      <c r="A5943" s="368" t="s">
        <v>41312</v>
      </c>
      <c r="B5943" s="369" t="s">
        <v>41313</v>
      </c>
      <c r="C5943" s="346" t="s">
        <v>8</v>
      </c>
      <c r="D5943" s="370">
        <v>551.27</v>
      </c>
    </row>
    <row r="5944" spans="1:4" s="326" customFormat="1" ht="15.6" customHeight="1" x14ac:dyDescent="0.25">
      <c r="A5944" s="368" t="s">
        <v>41314</v>
      </c>
      <c r="B5944" s="369" t="s">
        <v>41315</v>
      </c>
      <c r="C5944" s="346" t="s">
        <v>8</v>
      </c>
      <c r="D5944" s="370">
        <v>1267.0999999999999</v>
      </c>
    </row>
    <row r="5945" spans="1:4" s="326" customFormat="1" ht="15.6" customHeight="1" x14ac:dyDescent="0.25">
      <c r="A5945" s="368" t="s">
        <v>41316</v>
      </c>
      <c r="B5945" s="369" t="s">
        <v>41317</v>
      </c>
      <c r="C5945" s="346" t="s">
        <v>14</v>
      </c>
      <c r="D5945" s="370">
        <v>1017.3</v>
      </c>
    </row>
    <row r="5946" spans="1:4" s="326" customFormat="1" ht="15.6" customHeight="1" x14ac:dyDescent="0.25">
      <c r="A5946" s="368" t="s">
        <v>41318</v>
      </c>
      <c r="B5946" s="369" t="s">
        <v>41319</v>
      </c>
      <c r="C5946" s="346" t="s">
        <v>8</v>
      </c>
      <c r="D5946" s="370">
        <v>2653.61</v>
      </c>
    </row>
    <row r="5947" spans="1:4" s="326" customFormat="1" ht="15.6" customHeight="1" x14ac:dyDescent="0.25">
      <c r="A5947" s="368" t="s">
        <v>41320</v>
      </c>
      <c r="B5947" s="369" t="s">
        <v>41321</v>
      </c>
      <c r="C5947" s="346" t="s">
        <v>8</v>
      </c>
      <c r="D5947" s="370">
        <v>3463.4</v>
      </c>
    </row>
    <row r="5948" spans="1:4" s="326" customFormat="1" ht="15.6" customHeight="1" x14ac:dyDescent="0.25">
      <c r="A5948" s="368" t="s">
        <v>41322</v>
      </c>
      <c r="B5948" s="369" t="s">
        <v>41323</v>
      </c>
      <c r="C5948" s="346" t="s">
        <v>8</v>
      </c>
      <c r="D5948" s="370">
        <v>1237.8499999999999</v>
      </c>
    </row>
    <row r="5949" spans="1:4" s="326" customFormat="1" ht="15.6" customHeight="1" x14ac:dyDescent="0.25">
      <c r="A5949" s="368" t="s">
        <v>41324</v>
      </c>
      <c r="B5949" s="369" t="s">
        <v>41325</v>
      </c>
      <c r="C5949" s="346" t="s">
        <v>8</v>
      </c>
      <c r="D5949" s="370">
        <v>1781.65</v>
      </c>
    </row>
    <row r="5950" spans="1:4" s="326" customFormat="1" ht="15.6" customHeight="1" x14ac:dyDescent="0.25">
      <c r="A5950" s="368" t="s">
        <v>41326</v>
      </c>
      <c r="B5950" s="369" t="s">
        <v>41327</v>
      </c>
      <c r="C5950" s="346" t="s">
        <v>8</v>
      </c>
      <c r="D5950" s="370">
        <v>446.59</v>
      </c>
    </row>
    <row r="5951" spans="1:4" s="326" customFormat="1" ht="15.6" customHeight="1" x14ac:dyDescent="0.25">
      <c r="A5951" s="368" t="s">
        <v>41328</v>
      </c>
      <c r="B5951" s="369" t="s">
        <v>41329</v>
      </c>
      <c r="C5951" s="346" t="s">
        <v>8</v>
      </c>
      <c r="D5951" s="370">
        <v>890.2</v>
      </c>
    </row>
    <row r="5952" spans="1:4" s="326" customFormat="1" ht="15.6" customHeight="1" x14ac:dyDescent="0.25">
      <c r="A5952" s="368" t="s">
        <v>41330</v>
      </c>
      <c r="B5952" s="369" t="s">
        <v>41331</v>
      </c>
      <c r="C5952" s="346" t="s">
        <v>8</v>
      </c>
      <c r="D5952" s="370">
        <v>1106.21</v>
      </c>
    </row>
    <row r="5953" spans="1:4" s="326" customFormat="1" ht="15.6" customHeight="1" x14ac:dyDescent="0.25">
      <c r="A5953" s="368" t="s">
        <v>41332</v>
      </c>
      <c r="B5953" s="369" t="s">
        <v>41333</v>
      </c>
      <c r="C5953" s="346" t="s">
        <v>14</v>
      </c>
      <c r="D5953" s="370">
        <v>891.03</v>
      </c>
    </row>
    <row r="5954" spans="1:4" s="326" customFormat="1" ht="15.6" customHeight="1" x14ac:dyDescent="0.25">
      <c r="A5954" s="368" t="s">
        <v>41334</v>
      </c>
      <c r="B5954" s="369" t="s">
        <v>41335</v>
      </c>
      <c r="C5954" s="346" t="s">
        <v>8</v>
      </c>
      <c r="D5954" s="370">
        <v>373.02</v>
      </c>
    </row>
    <row r="5955" spans="1:4" s="326" customFormat="1" ht="15.6" customHeight="1" x14ac:dyDescent="0.25">
      <c r="A5955" s="368" t="s">
        <v>41336</v>
      </c>
      <c r="B5955" s="369" t="s">
        <v>41337</v>
      </c>
      <c r="C5955" s="346" t="s">
        <v>8</v>
      </c>
      <c r="D5955" s="370">
        <v>267.95</v>
      </c>
    </row>
    <row r="5956" spans="1:4" s="326" customFormat="1" ht="15.6" customHeight="1" x14ac:dyDescent="0.25">
      <c r="A5956" s="368" t="s">
        <v>41338</v>
      </c>
      <c r="B5956" s="369" t="s">
        <v>41339</v>
      </c>
      <c r="C5956" s="346" t="s">
        <v>8</v>
      </c>
      <c r="D5956" s="370">
        <v>206.11</v>
      </c>
    </row>
    <row r="5957" spans="1:4" s="326" customFormat="1" ht="15.6" customHeight="1" x14ac:dyDescent="0.25">
      <c r="A5957" s="368" t="s">
        <v>41340</v>
      </c>
      <c r="B5957" s="369" t="s">
        <v>41341</v>
      </c>
      <c r="C5957" s="346" t="s">
        <v>8</v>
      </c>
      <c r="D5957" s="370">
        <v>685.38</v>
      </c>
    </row>
    <row r="5958" spans="1:4" s="326" customFormat="1" ht="15.6" customHeight="1" x14ac:dyDescent="0.25">
      <c r="A5958" s="368" t="s">
        <v>41342</v>
      </c>
      <c r="B5958" s="369" t="s">
        <v>41343</v>
      </c>
      <c r="C5958" s="346" t="s">
        <v>8</v>
      </c>
      <c r="D5958" s="370">
        <v>311.29000000000002</v>
      </c>
    </row>
    <row r="5959" spans="1:4" s="326" customFormat="1" ht="15.6" customHeight="1" x14ac:dyDescent="0.25">
      <c r="A5959" s="368" t="s">
        <v>41344</v>
      </c>
      <c r="B5959" s="369" t="s">
        <v>41345</v>
      </c>
      <c r="C5959" s="346" t="s">
        <v>8</v>
      </c>
      <c r="D5959" s="370">
        <v>685.64</v>
      </c>
    </row>
    <row r="5960" spans="1:4" s="326" customFormat="1" ht="15.6" customHeight="1" x14ac:dyDescent="0.25">
      <c r="A5960" s="368" t="s">
        <v>41346</v>
      </c>
      <c r="B5960" s="369" t="s">
        <v>41347</v>
      </c>
      <c r="C5960" s="346" t="s">
        <v>8</v>
      </c>
      <c r="D5960" s="370">
        <v>1167.8399999999999</v>
      </c>
    </row>
    <row r="5961" spans="1:4" s="326" customFormat="1" ht="15.6" customHeight="1" x14ac:dyDescent="0.25">
      <c r="A5961" s="368" t="s">
        <v>41348</v>
      </c>
      <c r="B5961" s="369" t="s">
        <v>41349</v>
      </c>
      <c r="C5961" s="346" t="s">
        <v>8</v>
      </c>
      <c r="D5961" s="370">
        <v>2044.12</v>
      </c>
    </row>
    <row r="5962" spans="1:4" s="326" customFormat="1" ht="15.6" customHeight="1" x14ac:dyDescent="0.25">
      <c r="A5962" s="368" t="s">
        <v>41350</v>
      </c>
      <c r="B5962" s="369" t="s">
        <v>41351</v>
      </c>
      <c r="C5962" s="346" t="s">
        <v>14</v>
      </c>
      <c r="D5962" s="370">
        <v>2041.99</v>
      </c>
    </row>
    <row r="5963" spans="1:4" s="326" customFormat="1" ht="15.6" customHeight="1" x14ac:dyDescent="0.25">
      <c r="A5963" s="368" t="s">
        <v>41352</v>
      </c>
      <c r="B5963" s="369" t="s">
        <v>41353</v>
      </c>
      <c r="C5963" s="346" t="s">
        <v>8</v>
      </c>
      <c r="D5963" s="370">
        <v>438.78</v>
      </c>
    </row>
    <row r="5964" spans="1:4" s="326" customFormat="1" ht="15.6" customHeight="1" x14ac:dyDescent="0.25">
      <c r="A5964" s="368" t="s">
        <v>41354</v>
      </c>
      <c r="B5964" s="369" t="s">
        <v>41355</v>
      </c>
      <c r="C5964" s="346" t="s">
        <v>8</v>
      </c>
      <c r="D5964" s="370">
        <v>521.9</v>
      </c>
    </row>
    <row r="5965" spans="1:4" s="326" customFormat="1" ht="15.6" customHeight="1" x14ac:dyDescent="0.25">
      <c r="A5965" s="368" t="s">
        <v>41356</v>
      </c>
      <c r="B5965" s="369" t="s">
        <v>41357</v>
      </c>
      <c r="C5965" s="346" t="s">
        <v>8</v>
      </c>
      <c r="D5965" s="370">
        <v>1649.36</v>
      </c>
    </row>
    <row r="5966" spans="1:4" s="326" customFormat="1" ht="15.6" customHeight="1" x14ac:dyDescent="0.25">
      <c r="A5966" s="368" t="s">
        <v>41358</v>
      </c>
      <c r="B5966" s="369" t="s">
        <v>41359</v>
      </c>
      <c r="C5966" s="346" t="s">
        <v>8</v>
      </c>
      <c r="D5966" s="370">
        <v>785.99</v>
      </c>
    </row>
    <row r="5967" spans="1:4" s="326" customFormat="1" ht="15.6" customHeight="1" x14ac:dyDescent="0.25">
      <c r="A5967" s="368" t="s">
        <v>41360</v>
      </c>
      <c r="B5967" s="369" t="s">
        <v>41361</v>
      </c>
      <c r="C5967" s="346" t="s">
        <v>8</v>
      </c>
      <c r="D5967" s="370">
        <v>4601.53</v>
      </c>
    </row>
    <row r="5968" spans="1:4" s="326" customFormat="1" ht="15.6" customHeight="1" x14ac:dyDescent="0.25">
      <c r="A5968" s="368" t="s">
        <v>41362</v>
      </c>
      <c r="B5968" s="369" t="s">
        <v>41363</v>
      </c>
      <c r="C5968" s="346" t="s">
        <v>8</v>
      </c>
      <c r="D5968" s="370">
        <v>202.16</v>
      </c>
    </row>
    <row r="5969" spans="1:4" s="326" customFormat="1" ht="15.6" customHeight="1" x14ac:dyDescent="0.25">
      <c r="A5969" s="368" t="s">
        <v>41364</v>
      </c>
      <c r="B5969" s="369" t="s">
        <v>41365</v>
      </c>
      <c r="C5969" s="346" t="s">
        <v>14</v>
      </c>
      <c r="D5969" s="370">
        <v>986.21</v>
      </c>
    </row>
    <row r="5970" spans="1:4" s="326" customFormat="1" ht="15.6" customHeight="1" x14ac:dyDescent="0.25">
      <c r="A5970" s="368" t="s">
        <v>41366</v>
      </c>
      <c r="B5970" s="369" t="s">
        <v>41367</v>
      </c>
      <c r="C5970" s="346" t="s">
        <v>14</v>
      </c>
      <c r="D5970" s="370">
        <v>1215.99</v>
      </c>
    </row>
    <row r="5971" spans="1:4" s="326" customFormat="1" ht="15.6" customHeight="1" x14ac:dyDescent="0.25">
      <c r="A5971" s="368" t="s">
        <v>41368</v>
      </c>
      <c r="B5971" s="369" t="s">
        <v>41369</v>
      </c>
      <c r="C5971" s="346" t="s">
        <v>14</v>
      </c>
      <c r="D5971" s="370">
        <v>1219.29</v>
      </c>
    </row>
    <row r="5972" spans="1:4" s="326" customFormat="1" ht="15.6" customHeight="1" x14ac:dyDescent="0.25">
      <c r="A5972" s="368" t="s">
        <v>41370</v>
      </c>
      <c r="B5972" s="369" t="s">
        <v>41371</v>
      </c>
      <c r="C5972" s="346" t="s">
        <v>8</v>
      </c>
      <c r="D5972" s="370">
        <v>1037.6199999999999</v>
      </c>
    </row>
    <row r="5973" spans="1:4" s="326" customFormat="1" ht="15.6" customHeight="1" x14ac:dyDescent="0.25">
      <c r="A5973" s="368" t="s">
        <v>41372</v>
      </c>
      <c r="B5973" s="369" t="s">
        <v>41373</v>
      </c>
      <c r="C5973" s="346" t="s">
        <v>8</v>
      </c>
      <c r="D5973" s="370">
        <v>5898.28</v>
      </c>
    </row>
    <row r="5974" spans="1:4" s="326" customFormat="1" ht="15.6" customHeight="1" x14ac:dyDescent="0.25">
      <c r="A5974" s="368" t="s">
        <v>41374</v>
      </c>
      <c r="B5974" s="369" t="s">
        <v>41375</v>
      </c>
      <c r="C5974" s="346" t="s">
        <v>8</v>
      </c>
      <c r="D5974" s="370">
        <v>171.47</v>
      </c>
    </row>
    <row r="5975" spans="1:4" s="326" customFormat="1" ht="15.6" customHeight="1" x14ac:dyDescent="0.25">
      <c r="A5975" s="368" t="s">
        <v>41376</v>
      </c>
      <c r="B5975" s="369" t="s">
        <v>41377</v>
      </c>
      <c r="C5975" s="346" t="s">
        <v>8</v>
      </c>
      <c r="D5975" s="370">
        <v>1097.8399999999999</v>
      </c>
    </row>
    <row r="5976" spans="1:4" s="326" customFormat="1" ht="15.6" customHeight="1" x14ac:dyDescent="0.25">
      <c r="A5976" s="368" t="s">
        <v>41378</v>
      </c>
      <c r="B5976" s="369" t="s">
        <v>41379</v>
      </c>
      <c r="C5976" s="346" t="s">
        <v>8</v>
      </c>
      <c r="D5976" s="370">
        <v>1946.84</v>
      </c>
    </row>
    <row r="5977" spans="1:4" s="326" customFormat="1" ht="15.6" customHeight="1" x14ac:dyDescent="0.25">
      <c r="A5977" s="368" t="s">
        <v>41380</v>
      </c>
      <c r="B5977" s="369" t="s">
        <v>41381</v>
      </c>
      <c r="C5977" s="346" t="s">
        <v>8</v>
      </c>
      <c r="D5977" s="370">
        <v>110.35</v>
      </c>
    </row>
    <row r="5978" spans="1:4" s="326" customFormat="1" ht="15.6" customHeight="1" x14ac:dyDescent="0.25">
      <c r="A5978" s="368" t="s">
        <v>41382</v>
      </c>
      <c r="B5978" s="369" t="s">
        <v>41383</v>
      </c>
      <c r="C5978" s="346" t="s">
        <v>8</v>
      </c>
      <c r="D5978" s="370">
        <v>80.94</v>
      </c>
    </row>
    <row r="5979" spans="1:4" s="326" customFormat="1" ht="15.6" customHeight="1" x14ac:dyDescent="0.25">
      <c r="A5979" s="368" t="s">
        <v>41384</v>
      </c>
      <c r="B5979" s="369" t="s">
        <v>41385</v>
      </c>
      <c r="C5979" s="346" t="s">
        <v>8</v>
      </c>
      <c r="D5979" s="370">
        <v>18.440000000000001</v>
      </c>
    </row>
    <row r="5980" spans="1:4" s="326" customFormat="1" ht="15.6" customHeight="1" x14ac:dyDescent="0.25">
      <c r="A5980" s="368" t="s">
        <v>41386</v>
      </c>
      <c r="B5980" s="369" t="s">
        <v>41387</v>
      </c>
      <c r="C5980" s="346" t="s">
        <v>8</v>
      </c>
      <c r="D5980" s="370">
        <v>7299.67</v>
      </c>
    </row>
    <row r="5981" spans="1:4" s="326" customFormat="1" ht="15.6" customHeight="1" x14ac:dyDescent="0.25">
      <c r="A5981" s="368" t="s">
        <v>41388</v>
      </c>
      <c r="B5981" s="369" t="s">
        <v>41389</v>
      </c>
      <c r="C5981" s="346" t="s">
        <v>8</v>
      </c>
      <c r="D5981" s="370">
        <v>378.08</v>
      </c>
    </row>
    <row r="5982" spans="1:4" s="326" customFormat="1" ht="15.6" customHeight="1" x14ac:dyDescent="0.25">
      <c r="A5982" s="368" t="s">
        <v>41390</v>
      </c>
      <c r="B5982" s="369" t="s">
        <v>41391</v>
      </c>
      <c r="C5982" s="346" t="s">
        <v>8</v>
      </c>
      <c r="D5982" s="370">
        <v>66.38</v>
      </c>
    </row>
    <row r="5983" spans="1:4" s="326" customFormat="1" ht="15.6" customHeight="1" x14ac:dyDescent="0.25">
      <c r="A5983" s="368" t="s">
        <v>41392</v>
      </c>
      <c r="B5983" s="369" t="s">
        <v>41393</v>
      </c>
      <c r="C5983" s="346" t="s">
        <v>8</v>
      </c>
      <c r="D5983" s="370">
        <v>190.02</v>
      </c>
    </row>
    <row r="5984" spans="1:4" s="326" customFormat="1" ht="15.6" customHeight="1" x14ac:dyDescent="0.25">
      <c r="A5984" s="368" t="s">
        <v>41394</v>
      </c>
      <c r="B5984" s="369" t="s">
        <v>41395</v>
      </c>
      <c r="C5984" s="346" t="s">
        <v>8</v>
      </c>
      <c r="D5984" s="370">
        <v>199.53</v>
      </c>
    </row>
    <row r="5985" spans="1:4" s="326" customFormat="1" ht="15.6" customHeight="1" x14ac:dyDescent="0.25">
      <c r="A5985" s="368" t="s">
        <v>41396</v>
      </c>
      <c r="B5985" s="369" t="s">
        <v>41397</v>
      </c>
      <c r="C5985" s="346" t="s">
        <v>8</v>
      </c>
      <c r="D5985" s="370">
        <v>1475.24</v>
      </c>
    </row>
    <row r="5986" spans="1:4" s="326" customFormat="1" ht="15.6" customHeight="1" x14ac:dyDescent="0.25">
      <c r="A5986" s="368" t="s">
        <v>41398</v>
      </c>
      <c r="B5986" s="369" t="s">
        <v>41399</v>
      </c>
      <c r="C5986" s="346" t="s">
        <v>8</v>
      </c>
      <c r="D5986" s="370">
        <v>267.66000000000003</v>
      </c>
    </row>
    <row r="5987" spans="1:4" s="326" customFormat="1" ht="15.6" customHeight="1" x14ac:dyDescent="0.25">
      <c r="A5987" s="368" t="s">
        <v>41400</v>
      </c>
      <c r="B5987" s="369" t="s">
        <v>41401</v>
      </c>
      <c r="C5987" s="346" t="s">
        <v>8</v>
      </c>
      <c r="D5987" s="370">
        <v>305.39999999999998</v>
      </c>
    </row>
    <row r="5988" spans="1:4" s="326" customFormat="1" ht="15.6" customHeight="1" x14ac:dyDescent="0.25">
      <c r="A5988" s="368" t="s">
        <v>41402</v>
      </c>
      <c r="B5988" s="369" t="s">
        <v>41403</v>
      </c>
      <c r="C5988" s="346" t="s">
        <v>8</v>
      </c>
      <c r="D5988" s="370">
        <v>1708.21</v>
      </c>
    </row>
    <row r="5989" spans="1:4" s="326" customFormat="1" ht="15.6" customHeight="1" x14ac:dyDescent="0.25">
      <c r="A5989" s="368" t="s">
        <v>41404</v>
      </c>
      <c r="B5989" s="369" t="s">
        <v>41405</v>
      </c>
      <c r="C5989" s="346" t="s">
        <v>8</v>
      </c>
      <c r="D5989" s="370">
        <v>362.23</v>
      </c>
    </row>
    <row r="5990" spans="1:4" s="326" customFormat="1" ht="15.6" customHeight="1" x14ac:dyDescent="0.25">
      <c r="A5990" s="368" t="s">
        <v>41406</v>
      </c>
      <c r="B5990" s="369" t="s">
        <v>41407</v>
      </c>
      <c r="C5990" s="346" t="s">
        <v>14</v>
      </c>
      <c r="D5990" s="370">
        <v>20.62</v>
      </c>
    </row>
    <row r="5991" spans="1:4" s="326" customFormat="1" ht="15.6" customHeight="1" x14ac:dyDescent="0.25">
      <c r="A5991" s="368" t="s">
        <v>41408</v>
      </c>
      <c r="B5991" s="369" t="s">
        <v>41409</v>
      </c>
      <c r="C5991" s="346" t="s">
        <v>14</v>
      </c>
      <c r="D5991" s="370">
        <v>31.77</v>
      </c>
    </row>
    <row r="5992" spans="1:4" s="326" customFormat="1" ht="15.6" customHeight="1" x14ac:dyDescent="0.25">
      <c r="A5992" s="368" t="s">
        <v>41410</v>
      </c>
      <c r="B5992" s="369" t="s">
        <v>41411</v>
      </c>
      <c r="C5992" s="346" t="s">
        <v>8</v>
      </c>
      <c r="D5992" s="370">
        <v>607.1</v>
      </c>
    </row>
    <row r="5993" spans="1:4" s="326" customFormat="1" ht="15.6" customHeight="1" x14ac:dyDescent="0.25">
      <c r="A5993" s="368" t="s">
        <v>41412</v>
      </c>
      <c r="B5993" s="369" t="s">
        <v>41413</v>
      </c>
      <c r="C5993" s="346" t="s">
        <v>8</v>
      </c>
      <c r="D5993" s="370">
        <v>93.94</v>
      </c>
    </row>
    <row r="5994" spans="1:4" s="326" customFormat="1" ht="15.6" customHeight="1" x14ac:dyDescent="0.25">
      <c r="A5994" s="368" t="s">
        <v>41414</v>
      </c>
      <c r="B5994" s="369" t="s">
        <v>41415</v>
      </c>
      <c r="C5994" s="346" t="s">
        <v>8</v>
      </c>
      <c r="D5994" s="370">
        <v>155.94999999999999</v>
      </c>
    </row>
    <row r="5995" spans="1:4" s="326" customFormat="1" ht="15.6" customHeight="1" x14ac:dyDescent="0.25">
      <c r="A5995" s="368" t="s">
        <v>41416</v>
      </c>
      <c r="B5995" s="369" t="s">
        <v>36909</v>
      </c>
      <c r="C5995" s="346" t="s">
        <v>16</v>
      </c>
      <c r="D5995" s="370">
        <v>8.3000000000000007</v>
      </c>
    </row>
    <row r="5996" spans="1:4" s="326" customFormat="1" ht="15.6" customHeight="1" x14ac:dyDescent="0.25">
      <c r="A5996" s="368" t="s">
        <v>41417</v>
      </c>
      <c r="B5996" s="369" t="s">
        <v>36907</v>
      </c>
      <c r="C5996" s="346" t="s">
        <v>16</v>
      </c>
      <c r="D5996" s="370">
        <v>10.32</v>
      </c>
    </row>
    <row r="5997" spans="1:4" s="326" customFormat="1" ht="15.6" customHeight="1" x14ac:dyDescent="0.25">
      <c r="A5997" s="368" t="s">
        <v>41418</v>
      </c>
      <c r="B5997" s="369" t="s">
        <v>36905</v>
      </c>
      <c r="C5997" s="346" t="s">
        <v>5</v>
      </c>
      <c r="D5997" s="370">
        <v>2.92</v>
      </c>
    </row>
    <row r="5998" spans="1:4" s="326" customFormat="1" ht="15.6" customHeight="1" x14ac:dyDescent="0.25">
      <c r="A5998" s="368" t="s">
        <v>41419</v>
      </c>
      <c r="B5998" s="369" t="s">
        <v>41420</v>
      </c>
      <c r="C5998" s="346" t="s">
        <v>8</v>
      </c>
      <c r="D5998" s="370">
        <v>38.49</v>
      </c>
    </row>
    <row r="5999" spans="1:4" s="326" customFormat="1" ht="15.6" customHeight="1" x14ac:dyDescent="0.25">
      <c r="A5999" s="368" t="s">
        <v>41421</v>
      </c>
      <c r="B5999" s="369" t="s">
        <v>41422</v>
      </c>
      <c r="C5999" s="346" t="s">
        <v>8</v>
      </c>
      <c r="D5999" s="370">
        <v>27.52</v>
      </c>
    </row>
    <row r="6000" spans="1:4" s="326" customFormat="1" ht="15.6" customHeight="1" x14ac:dyDescent="0.25">
      <c r="A6000" s="368" t="s">
        <v>41423</v>
      </c>
      <c r="B6000" s="369" t="s">
        <v>41424</v>
      </c>
      <c r="C6000" s="346" t="s">
        <v>8</v>
      </c>
      <c r="D6000" s="370">
        <v>229.11</v>
      </c>
    </row>
    <row r="6001" spans="1:4" s="326" customFormat="1" ht="15.6" customHeight="1" x14ac:dyDescent="0.25">
      <c r="A6001" s="368" t="s">
        <v>41425</v>
      </c>
      <c r="B6001" s="369" t="s">
        <v>41426</v>
      </c>
      <c r="C6001" s="346" t="s">
        <v>8</v>
      </c>
      <c r="D6001" s="370">
        <v>6176.19</v>
      </c>
    </row>
    <row r="6002" spans="1:4" s="326" customFormat="1" ht="15.6" customHeight="1" x14ac:dyDescent="0.25">
      <c r="A6002" s="368" t="s">
        <v>41427</v>
      </c>
      <c r="B6002" s="369" t="s">
        <v>41428</v>
      </c>
      <c r="C6002" s="346" t="s">
        <v>8</v>
      </c>
      <c r="D6002" s="370">
        <v>221.59</v>
      </c>
    </row>
    <row r="6003" spans="1:4" s="326" customFormat="1" ht="15.6" customHeight="1" x14ac:dyDescent="0.25">
      <c r="A6003" s="368" t="s">
        <v>41429</v>
      </c>
      <c r="B6003" s="369" t="s">
        <v>41430</v>
      </c>
      <c r="C6003" s="346" t="s">
        <v>8</v>
      </c>
      <c r="D6003" s="370">
        <v>262.19</v>
      </c>
    </row>
    <row r="6004" spans="1:4" s="326" customFormat="1" ht="15.6" customHeight="1" x14ac:dyDescent="0.25">
      <c r="A6004" s="368" t="s">
        <v>41431</v>
      </c>
      <c r="B6004" s="369" t="s">
        <v>41432</v>
      </c>
      <c r="C6004" s="346" t="s">
        <v>8</v>
      </c>
      <c r="D6004" s="370">
        <v>30.91</v>
      </c>
    </row>
    <row r="6005" spans="1:4" s="326" customFormat="1" ht="15.6" customHeight="1" x14ac:dyDescent="0.25">
      <c r="A6005" s="368" t="s">
        <v>41433</v>
      </c>
      <c r="B6005" s="369" t="s">
        <v>41434</v>
      </c>
      <c r="C6005" s="346" t="s">
        <v>8</v>
      </c>
      <c r="D6005" s="370">
        <v>652.74</v>
      </c>
    </row>
    <row r="6006" spans="1:4" s="326" customFormat="1" ht="15.6" customHeight="1" x14ac:dyDescent="0.25">
      <c r="A6006" s="368" t="s">
        <v>41435</v>
      </c>
      <c r="B6006" s="369" t="s">
        <v>41436</v>
      </c>
      <c r="C6006" s="346" t="s">
        <v>8</v>
      </c>
      <c r="D6006" s="370">
        <v>213.67</v>
      </c>
    </row>
    <row r="6007" spans="1:4" s="326" customFormat="1" ht="15.6" customHeight="1" x14ac:dyDescent="0.25">
      <c r="A6007" s="368" t="s">
        <v>41437</v>
      </c>
      <c r="B6007" s="369" t="s">
        <v>41438</v>
      </c>
      <c r="C6007" s="346" t="s">
        <v>8</v>
      </c>
      <c r="D6007" s="370">
        <v>216.1</v>
      </c>
    </row>
    <row r="6008" spans="1:4" s="326" customFormat="1" ht="15.6" customHeight="1" x14ac:dyDescent="0.25">
      <c r="A6008" s="368" t="s">
        <v>41439</v>
      </c>
      <c r="B6008" s="369" t="s">
        <v>41440</v>
      </c>
      <c r="C6008" s="346" t="s">
        <v>8</v>
      </c>
      <c r="D6008" s="370">
        <v>61.75</v>
      </c>
    </row>
    <row r="6009" spans="1:4" s="326" customFormat="1" ht="15.6" customHeight="1" x14ac:dyDescent="0.25">
      <c r="A6009" s="368" t="s">
        <v>41441</v>
      </c>
      <c r="B6009" s="369" t="s">
        <v>41442</v>
      </c>
      <c r="C6009" s="346" t="s">
        <v>8</v>
      </c>
      <c r="D6009" s="370">
        <v>31.91</v>
      </c>
    </row>
    <row r="6010" spans="1:4" s="326" customFormat="1" ht="15.6" customHeight="1" x14ac:dyDescent="0.25">
      <c r="A6010" s="368" t="s">
        <v>41443</v>
      </c>
      <c r="B6010" s="369" t="s">
        <v>41444</v>
      </c>
      <c r="C6010" s="346" t="s">
        <v>8</v>
      </c>
      <c r="D6010" s="370">
        <v>472.74</v>
      </c>
    </row>
    <row r="6011" spans="1:4" s="326" customFormat="1" ht="15.6" customHeight="1" x14ac:dyDescent="0.25">
      <c r="A6011" s="368" t="s">
        <v>41445</v>
      </c>
      <c r="B6011" s="369" t="s">
        <v>41446</v>
      </c>
      <c r="C6011" s="346" t="s">
        <v>8</v>
      </c>
      <c r="D6011" s="370">
        <v>185.27</v>
      </c>
    </row>
    <row r="6012" spans="1:4" s="326" customFormat="1" ht="15.6" customHeight="1" x14ac:dyDescent="0.25">
      <c r="A6012" s="368" t="s">
        <v>41447</v>
      </c>
      <c r="B6012" s="369" t="s">
        <v>41448</v>
      </c>
      <c r="C6012" s="346" t="s">
        <v>8</v>
      </c>
      <c r="D6012" s="370">
        <v>25716.58</v>
      </c>
    </row>
    <row r="6013" spans="1:4" s="326" customFormat="1" ht="15.6" customHeight="1" x14ac:dyDescent="0.25">
      <c r="A6013" s="368" t="s">
        <v>41449</v>
      </c>
      <c r="B6013" s="369" t="s">
        <v>41450</v>
      </c>
      <c r="C6013" s="346" t="s">
        <v>8</v>
      </c>
      <c r="D6013" s="370">
        <v>18569.330000000002</v>
      </c>
    </row>
    <row r="6014" spans="1:4" s="326" customFormat="1" ht="15.6" customHeight="1" x14ac:dyDescent="0.25">
      <c r="A6014" s="368" t="s">
        <v>41451</v>
      </c>
      <c r="B6014" s="369" t="s">
        <v>41452</v>
      </c>
      <c r="C6014" s="346" t="s">
        <v>29847</v>
      </c>
      <c r="D6014" s="370">
        <v>29458.34</v>
      </c>
    </row>
    <row r="6015" spans="1:4" s="326" customFormat="1" ht="15.6" customHeight="1" x14ac:dyDescent="0.25">
      <c r="A6015" s="368" t="s">
        <v>41453</v>
      </c>
      <c r="B6015" s="369" t="s">
        <v>41454</v>
      </c>
      <c r="C6015" s="346" t="s">
        <v>29847</v>
      </c>
      <c r="D6015" s="370">
        <v>30530.6</v>
      </c>
    </row>
    <row r="6016" spans="1:4" s="326" customFormat="1" ht="15.6" customHeight="1" x14ac:dyDescent="0.25">
      <c r="A6016" s="368" t="s">
        <v>41455</v>
      </c>
      <c r="B6016" s="369" t="s">
        <v>41456</v>
      </c>
      <c r="C6016" s="346" t="s">
        <v>29847</v>
      </c>
      <c r="D6016" s="370">
        <v>14340.8</v>
      </c>
    </row>
    <row r="6017" spans="1:4" s="326" customFormat="1" ht="15.6" customHeight="1" x14ac:dyDescent="0.25">
      <c r="A6017" s="368" t="s">
        <v>41457</v>
      </c>
      <c r="B6017" s="369" t="s">
        <v>41458</v>
      </c>
      <c r="C6017" s="346" t="s">
        <v>8</v>
      </c>
      <c r="D6017" s="370">
        <v>1210.6199999999999</v>
      </c>
    </row>
    <row r="6018" spans="1:4" s="326" customFormat="1" ht="15.6" customHeight="1" x14ac:dyDescent="0.25">
      <c r="A6018" s="368" t="s">
        <v>41459</v>
      </c>
      <c r="B6018" s="369" t="s">
        <v>41460</v>
      </c>
      <c r="C6018" s="346" t="s">
        <v>8</v>
      </c>
      <c r="D6018" s="370">
        <v>2138.64</v>
      </c>
    </row>
    <row r="6019" spans="1:4" s="326" customFormat="1" ht="15.6" customHeight="1" x14ac:dyDescent="0.25">
      <c r="A6019" s="368" t="s">
        <v>41461</v>
      </c>
      <c r="B6019" s="369" t="s">
        <v>41462</v>
      </c>
      <c r="C6019" s="346" t="s">
        <v>8</v>
      </c>
      <c r="D6019" s="370">
        <v>336.72</v>
      </c>
    </row>
    <row r="6020" spans="1:4" s="326" customFormat="1" ht="15.6" customHeight="1" x14ac:dyDescent="0.25">
      <c r="A6020" s="368" t="s">
        <v>41463</v>
      </c>
      <c r="B6020" s="369" t="s">
        <v>41464</v>
      </c>
      <c r="C6020" s="346" t="s">
        <v>8</v>
      </c>
      <c r="D6020" s="370">
        <v>601.02</v>
      </c>
    </row>
    <row r="6021" spans="1:4" s="326" customFormat="1" ht="15.6" customHeight="1" x14ac:dyDescent="0.25">
      <c r="A6021" s="368" t="s">
        <v>41465</v>
      </c>
      <c r="B6021" s="369" t="s">
        <v>41466</v>
      </c>
      <c r="C6021" s="346" t="s">
        <v>8</v>
      </c>
      <c r="D6021" s="370">
        <v>3923.96</v>
      </c>
    </row>
    <row r="6022" spans="1:4" s="326" customFormat="1" ht="15.6" customHeight="1" x14ac:dyDescent="0.25">
      <c r="A6022" s="368" t="s">
        <v>41467</v>
      </c>
      <c r="B6022" s="369" t="s">
        <v>41468</v>
      </c>
      <c r="C6022" s="346" t="s">
        <v>8</v>
      </c>
      <c r="D6022" s="370">
        <v>9042.1</v>
      </c>
    </row>
    <row r="6023" spans="1:4" s="326" customFormat="1" ht="15.6" customHeight="1" x14ac:dyDescent="0.25">
      <c r="A6023" s="368" t="s">
        <v>41469</v>
      </c>
      <c r="B6023" s="369" t="s">
        <v>41470</v>
      </c>
      <c r="C6023" s="346" t="s">
        <v>8</v>
      </c>
      <c r="D6023" s="370">
        <v>579.09</v>
      </c>
    </row>
    <row r="6024" spans="1:4" s="326" customFormat="1" ht="15.6" customHeight="1" x14ac:dyDescent="0.25">
      <c r="A6024" s="368" t="s">
        <v>41471</v>
      </c>
      <c r="B6024" s="369" t="s">
        <v>41472</v>
      </c>
      <c r="C6024" s="346" t="s">
        <v>8</v>
      </c>
      <c r="D6024" s="370">
        <v>888.3</v>
      </c>
    </row>
    <row r="6025" spans="1:4" s="326" customFormat="1" ht="15.6" customHeight="1" x14ac:dyDescent="0.25">
      <c r="A6025" s="368" t="s">
        <v>41473</v>
      </c>
      <c r="B6025" s="369" t="s">
        <v>41474</v>
      </c>
      <c r="C6025" s="346" t="s">
        <v>8</v>
      </c>
      <c r="D6025" s="370">
        <v>572.57000000000005</v>
      </c>
    </row>
    <row r="6026" spans="1:4" s="326" customFormat="1" ht="15.6" customHeight="1" x14ac:dyDescent="0.25">
      <c r="A6026" s="368" t="s">
        <v>41475</v>
      </c>
      <c r="B6026" s="369" t="s">
        <v>41476</v>
      </c>
      <c r="C6026" s="346" t="s">
        <v>8</v>
      </c>
      <c r="D6026" s="370">
        <v>9299.3799999999992</v>
      </c>
    </row>
    <row r="6027" spans="1:4" s="326" customFormat="1" ht="15.6" customHeight="1" x14ac:dyDescent="0.25">
      <c r="A6027" s="368" t="s">
        <v>41477</v>
      </c>
      <c r="B6027" s="369" t="s">
        <v>41478</v>
      </c>
      <c r="C6027" s="346" t="s">
        <v>8</v>
      </c>
      <c r="D6027" s="370">
        <v>1083.8399999999999</v>
      </c>
    </row>
    <row r="6028" spans="1:4" s="326" customFormat="1" ht="15.6" customHeight="1" x14ac:dyDescent="0.25">
      <c r="A6028" s="368" t="s">
        <v>41479</v>
      </c>
      <c r="B6028" s="369" t="s">
        <v>41480</v>
      </c>
      <c r="C6028" s="346" t="s">
        <v>8</v>
      </c>
      <c r="D6028" s="370">
        <v>1940.99</v>
      </c>
    </row>
    <row r="6029" spans="1:4" s="326" customFormat="1" ht="15.6" customHeight="1" x14ac:dyDescent="0.25">
      <c r="A6029" s="368" t="s">
        <v>41481</v>
      </c>
      <c r="B6029" s="369" t="s">
        <v>41482</v>
      </c>
      <c r="C6029" s="346" t="s">
        <v>8</v>
      </c>
      <c r="D6029" s="370">
        <v>3100.71</v>
      </c>
    </row>
    <row r="6030" spans="1:4" s="326" customFormat="1" ht="15.6" customHeight="1" x14ac:dyDescent="0.25">
      <c r="A6030" s="368" t="s">
        <v>41483</v>
      </c>
      <c r="B6030" s="369" t="s">
        <v>41484</v>
      </c>
      <c r="C6030" s="346" t="s">
        <v>8</v>
      </c>
      <c r="D6030" s="370">
        <v>5561.6</v>
      </c>
    </row>
    <row r="6031" spans="1:4" s="326" customFormat="1" ht="15.6" customHeight="1" x14ac:dyDescent="0.25">
      <c r="A6031" s="368" t="s">
        <v>41485</v>
      </c>
      <c r="B6031" s="369" t="s">
        <v>41486</v>
      </c>
      <c r="C6031" s="346" t="s">
        <v>8</v>
      </c>
      <c r="D6031" s="370">
        <v>11975.96</v>
      </c>
    </row>
    <row r="6032" spans="1:4" s="326" customFormat="1" ht="15.6" customHeight="1" x14ac:dyDescent="0.25">
      <c r="A6032" s="368" t="s">
        <v>41487</v>
      </c>
      <c r="B6032" s="369" t="s">
        <v>41488</v>
      </c>
      <c r="C6032" s="346" t="s">
        <v>8</v>
      </c>
      <c r="D6032" s="370">
        <v>55843.63</v>
      </c>
    </row>
    <row r="6033" spans="1:4" s="326" customFormat="1" ht="15.6" customHeight="1" x14ac:dyDescent="0.25">
      <c r="A6033" s="368" t="s">
        <v>41489</v>
      </c>
      <c r="B6033" s="369" t="s">
        <v>41490</v>
      </c>
      <c r="C6033" s="346" t="s">
        <v>29847</v>
      </c>
      <c r="D6033" s="370">
        <v>483420.06</v>
      </c>
    </row>
    <row r="6034" spans="1:4" s="326" customFormat="1" ht="15.6" customHeight="1" x14ac:dyDescent="0.25">
      <c r="A6034" s="368" t="s">
        <v>41491</v>
      </c>
      <c r="B6034" s="369" t="s">
        <v>41492</v>
      </c>
      <c r="C6034" s="346" t="s">
        <v>8</v>
      </c>
      <c r="D6034" s="370">
        <v>1412.61</v>
      </c>
    </row>
    <row r="6035" spans="1:4" s="326" customFormat="1" ht="15.6" customHeight="1" x14ac:dyDescent="0.25">
      <c r="A6035" s="368" t="s">
        <v>41493</v>
      </c>
      <c r="B6035" s="369" t="s">
        <v>41494</v>
      </c>
      <c r="C6035" s="346" t="s">
        <v>14</v>
      </c>
      <c r="D6035" s="370">
        <v>27.94</v>
      </c>
    </row>
    <row r="6036" spans="1:4" s="326" customFormat="1" ht="15.6" customHeight="1" x14ac:dyDescent="0.25">
      <c r="A6036" s="368" t="s">
        <v>41495</v>
      </c>
      <c r="B6036" s="369" t="s">
        <v>41496</v>
      </c>
      <c r="C6036" s="346" t="s">
        <v>14</v>
      </c>
      <c r="D6036" s="370">
        <v>34.64</v>
      </c>
    </row>
    <row r="6037" spans="1:4" s="326" customFormat="1" ht="15.6" customHeight="1" x14ac:dyDescent="0.25">
      <c r="A6037" s="368" t="s">
        <v>41497</v>
      </c>
      <c r="B6037" s="369" t="s">
        <v>41498</v>
      </c>
      <c r="C6037" s="346" t="s">
        <v>14</v>
      </c>
      <c r="D6037" s="370">
        <v>39.479999999999997</v>
      </c>
    </row>
    <row r="6038" spans="1:4" s="326" customFormat="1" ht="15.6" customHeight="1" x14ac:dyDescent="0.25">
      <c r="A6038" s="368" t="s">
        <v>41499</v>
      </c>
      <c r="B6038" s="369" t="s">
        <v>41500</v>
      </c>
      <c r="C6038" s="346" t="s">
        <v>14</v>
      </c>
      <c r="D6038" s="370">
        <v>94.31</v>
      </c>
    </row>
    <row r="6039" spans="1:4" s="326" customFormat="1" ht="15.6" customHeight="1" x14ac:dyDescent="0.25">
      <c r="A6039" s="368" t="s">
        <v>41501</v>
      </c>
      <c r="B6039" s="369" t="s">
        <v>41502</v>
      </c>
      <c r="C6039" s="346" t="s">
        <v>8</v>
      </c>
      <c r="D6039" s="370">
        <v>10.25</v>
      </c>
    </row>
    <row r="6040" spans="1:4" s="326" customFormat="1" ht="15.6" customHeight="1" x14ac:dyDescent="0.25">
      <c r="A6040" s="368" t="s">
        <v>41503</v>
      </c>
      <c r="B6040" s="369" t="s">
        <v>41504</v>
      </c>
      <c r="C6040" s="346" t="s">
        <v>8</v>
      </c>
      <c r="D6040" s="370">
        <v>15.59</v>
      </c>
    </row>
    <row r="6041" spans="1:4" s="326" customFormat="1" ht="15.6" customHeight="1" x14ac:dyDescent="0.25">
      <c r="A6041" s="368" t="s">
        <v>41505</v>
      </c>
      <c r="B6041" s="369" t="s">
        <v>41506</v>
      </c>
      <c r="C6041" s="346" t="s">
        <v>8</v>
      </c>
      <c r="D6041" s="370">
        <v>16.29</v>
      </c>
    </row>
    <row r="6042" spans="1:4" s="326" customFormat="1" ht="15.6" customHeight="1" x14ac:dyDescent="0.25">
      <c r="A6042" s="368" t="s">
        <v>41507</v>
      </c>
      <c r="B6042" s="369" t="s">
        <v>41508</v>
      </c>
      <c r="C6042" s="346" t="s">
        <v>8</v>
      </c>
      <c r="D6042" s="370">
        <v>17.170000000000002</v>
      </c>
    </row>
    <row r="6043" spans="1:4" s="326" customFormat="1" ht="15.6" customHeight="1" x14ac:dyDescent="0.25">
      <c r="A6043" s="368" t="s">
        <v>41509</v>
      </c>
      <c r="B6043" s="369" t="s">
        <v>41510</v>
      </c>
      <c r="C6043" s="346" t="s">
        <v>8</v>
      </c>
      <c r="D6043" s="370">
        <v>10.68</v>
      </c>
    </row>
    <row r="6044" spans="1:4" s="326" customFormat="1" ht="15.6" customHeight="1" x14ac:dyDescent="0.25">
      <c r="A6044" s="368" t="s">
        <v>41511</v>
      </c>
      <c r="B6044" s="369" t="s">
        <v>41512</v>
      </c>
      <c r="C6044" s="346" t="s">
        <v>8</v>
      </c>
      <c r="D6044" s="370">
        <v>14.18</v>
      </c>
    </row>
    <row r="6045" spans="1:4" s="326" customFormat="1" ht="15.6" customHeight="1" x14ac:dyDescent="0.25">
      <c r="A6045" s="368" t="s">
        <v>41513</v>
      </c>
      <c r="B6045" s="369" t="s">
        <v>41514</v>
      </c>
      <c r="C6045" s="346" t="s">
        <v>8</v>
      </c>
      <c r="D6045" s="370">
        <v>19</v>
      </c>
    </row>
    <row r="6046" spans="1:4" s="326" customFormat="1" ht="15.6" customHeight="1" x14ac:dyDescent="0.25">
      <c r="A6046" s="368" t="s">
        <v>41515</v>
      </c>
      <c r="B6046" s="369" t="s">
        <v>41516</v>
      </c>
      <c r="C6046" s="346" t="s">
        <v>8</v>
      </c>
      <c r="D6046" s="370">
        <v>39</v>
      </c>
    </row>
    <row r="6047" spans="1:4" s="326" customFormat="1" ht="15.6" customHeight="1" x14ac:dyDescent="0.25">
      <c r="A6047" s="368" t="s">
        <v>41517</v>
      </c>
      <c r="B6047" s="369" t="s">
        <v>41518</v>
      </c>
      <c r="C6047" s="346" t="s">
        <v>8</v>
      </c>
      <c r="D6047" s="370">
        <v>13.18</v>
      </c>
    </row>
    <row r="6048" spans="1:4" s="326" customFormat="1" ht="15.6" customHeight="1" x14ac:dyDescent="0.25">
      <c r="A6048" s="368" t="s">
        <v>41519</v>
      </c>
      <c r="B6048" s="369" t="s">
        <v>41520</v>
      </c>
      <c r="C6048" s="346" t="s">
        <v>8</v>
      </c>
      <c r="D6048" s="370">
        <v>16.89</v>
      </c>
    </row>
    <row r="6049" spans="1:4" s="326" customFormat="1" ht="15.6" customHeight="1" x14ac:dyDescent="0.25">
      <c r="A6049" s="368" t="s">
        <v>41521</v>
      </c>
      <c r="B6049" s="369" t="s">
        <v>41522</v>
      </c>
      <c r="C6049" s="346" t="s">
        <v>8</v>
      </c>
      <c r="D6049" s="370">
        <v>19.66</v>
      </c>
    </row>
    <row r="6050" spans="1:4" s="326" customFormat="1" ht="15.6" customHeight="1" x14ac:dyDescent="0.25">
      <c r="A6050" s="368" t="s">
        <v>41523</v>
      </c>
      <c r="B6050" s="369" t="s">
        <v>41524</v>
      </c>
      <c r="C6050" s="346" t="s">
        <v>8</v>
      </c>
      <c r="D6050" s="370">
        <v>30.05</v>
      </c>
    </row>
    <row r="6051" spans="1:4" s="326" customFormat="1" ht="15.6" customHeight="1" x14ac:dyDescent="0.25">
      <c r="A6051" s="368" t="s">
        <v>41525</v>
      </c>
      <c r="B6051" s="369" t="s">
        <v>41526</v>
      </c>
      <c r="C6051" s="346" t="s">
        <v>8</v>
      </c>
      <c r="D6051" s="370">
        <v>9.42</v>
      </c>
    </row>
    <row r="6052" spans="1:4" s="326" customFormat="1" ht="15.6" customHeight="1" x14ac:dyDescent="0.25">
      <c r="A6052" s="368" t="s">
        <v>41527</v>
      </c>
      <c r="B6052" s="369" t="s">
        <v>41528</v>
      </c>
      <c r="C6052" s="346" t="s">
        <v>8</v>
      </c>
      <c r="D6052" s="370">
        <v>15.31</v>
      </c>
    </row>
    <row r="6053" spans="1:4" s="326" customFormat="1" ht="15.6" customHeight="1" x14ac:dyDescent="0.25">
      <c r="A6053" s="368" t="s">
        <v>41529</v>
      </c>
      <c r="B6053" s="369" t="s">
        <v>41530</v>
      </c>
      <c r="C6053" s="346" t="s">
        <v>8</v>
      </c>
      <c r="D6053" s="370">
        <v>24.47</v>
      </c>
    </row>
    <row r="6054" spans="1:4" s="326" customFormat="1" ht="15.6" customHeight="1" x14ac:dyDescent="0.25">
      <c r="A6054" s="368" t="s">
        <v>41531</v>
      </c>
      <c r="B6054" s="369" t="s">
        <v>41532</v>
      </c>
      <c r="C6054" s="346" t="s">
        <v>8</v>
      </c>
      <c r="D6054" s="370">
        <v>30.35</v>
      </c>
    </row>
    <row r="6055" spans="1:4" s="326" customFormat="1" ht="15.6" customHeight="1" x14ac:dyDescent="0.25">
      <c r="A6055" s="368" t="s">
        <v>41533</v>
      </c>
      <c r="B6055" s="369" t="s">
        <v>41534</v>
      </c>
      <c r="C6055" s="346" t="s">
        <v>8</v>
      </c>
      <c r="D6055" s="370">
        <v>38.630000000000003</v>
      </c>
    </row>
    <row r="6056" spans="1:4" s="326" customFormat="1" ht="15.6" customHeight="1" x14ac:dyDescent="0.25">
      <c r="A6056" s="368" t="s">
        <v>41535</v>
      </c>
      <c r="B6056" s="369" t="s">
        <v>41536</v>
      </c>
      <c r="C6056" s="346" t="s">
        <v>8</v>
      </c>
      <c r="D6056" s="370">
        <v>70.13</v>
      </c>
    </row>
    <row r="6057" spans="1:4" s="326" customFormat="1" ht="15.6" customHeight="1" x14ac:dyDescent="0.25">
      <c r="A6057" s="368" t="s">
        <v>41537</v>
      </c>
      <c r="B6057" s="369" t="s">
        <v>41538</v>
      </c>
      <c r="C6057" s="346" t="s">
        <v>8</v>
      </c>
      <c r="D6057" s="370">
        <v>55.64</v>
      </c>
    </row>
    <row r="6058" spans="1:4" s="326" customFormat="1" ht="15.6" customHeight="1" x14ac:dyDescent="0.25">
      <c r="A6058" s="368" t="s">
        <v>41539</v>
      </c>
      <c r="B6058" s="369" t="s">
        <v>41540</v>
      </c>
      <c r="C6058" s="346" t="s">
        <v>8</v>
      </c>
      <c r="D6058" s="370">
        <v>28.4</v>
      </c>
    </row>
    <row r="6059" spans="1:4" s="326" customFormat="1" ht="15.6" customHeight="1" x14ac:dyDescent="0.25">
      <c r="A6059" s="368" t="s">
        <v>41541</v>
      </c>
      <c r="B6059" s="369" t="s">
        <v>41542</v>
      </c>
      <c r="C6059" s="346" t="s">
        <v>8</v>
      </c>
      <c r="D6059" s="370">
        <v>30.8</v>
      </c>
    </row>
    <row r="6060" spans="1:4" s="326" customFormat="1" ht="15.6" customHeight="1" x14ac:dyDescent="0.25">
      <c r="A6060" s="368" t="s">
        <v>41543</v>
      </c>
      <c r="B6060" s="369" t="s">
        <v>41544</v>
      </c>
      <c r="C6060" s="346" t="s">
        <v>8</v>
      </c>
      <c r="D6060" s="370">
        <v>62.46</v>
      </c>
    </row>
    <row r="6061" spans="1:4" s="326" customFormat="1" ht="15.6" customHeight="1" x14ac:dyDescent="0.25">
      <c r="A6061" s="368" t="s">
        <v>41545</v>
      </c>
      <c r="B6061" s="369" t="s">
        <v>41546</v>
      </c>
      <c r="C6061" s="346" t="s">
        <v>8</v>
      </c>
      <c r="D6061" s="370">
        <v>27.59</v>
      </c>
    </row>
    <row r="6062" spans="1:4" s="326" customFormat="1" ht="15.6" customHeight="1" x14ac:dyDescent="0.25">
      <c r="A6062" s="368" t="s">
        <v>41547</v>
      </c>
      <c r="B6062" s="369" t="s">
        <v>41548</v>
      </c>
      <c r="C6062" s="346" t="s">
        <v>8</v>
      </c>
      <c r="D6062" s="370">
        <v>50.08</v>
      </c>
    </row>
    <row r="6063" spans="1:4" s="326" customFormat="1" ht="15.6" customHeight="1" x14ac:dyDescent="0.25">
      <c r="A6063" s="368" t="s">
        <v>41549</v>
      </c>
      <c r="B6063" s="369" t="s">
        <v>41550</v>
      </c>
      <c r="C6063" s="346" t="s">
        <v>8</v>
      </c>
      <c r="D6063" s="370">
        <v>48.63</v>
      </c>
    </row>
    <row r="6064" spans="1:4" s="326" customFormat="1" ht="15.6" customHeight="1" x14ac:dyDescent="0.25">
      <c r="A6064" s="368" t="s">
        <v>41551</v>
      </c>
      <c r="B6064" s="369" t="s">
        <v>41552</v>
      </c>
      <c r="C6064" s="346" t="s">
        <v>8</v>
      </c>
      <c r="D6064" s="370">
        <v>39.14</v>
      </c>
    </row>
    <row r="6065" spans="1:4" s="326" customFormat="1" ht="15.6" customHeight="1" x14ac:dyDescent="0.25">
      <c r="A6065" s="368" t="s">
        <v>41553</v>
      </c>
      <c r="B6065" s="369" t="s">
        <v>36275</v>
      </c>
      <c r="C6065" s="346" t="s">
        <v>8</v>
      </c>
      <c r="D6065" s="370">
        <v>73.98</v>
      </c>
    </row>
    <row r="6066" spans="1:4" s="326" customFormat="1" ht="15.6" customHeight="1" x14ac:dyDescent="0.25">
      <c r="A6066" s="368" t="s">
        <v>41554</v>
      </c>
      <c r="B6066" s="369" t="s">
        <v>41555</v>
      </c>
      <c r="C6066" s="346" t="s">
        <v>8</v>
      </c>
      <c r="D6066" s="370">
        <v>89.12</v>
      </c>
    </row>
    <row r="6067" spans="1:4" s="326" customFormat="1" ht="15.6" customHeight="1" x14ac:dyDescent="0.25">
      <c r="A6067" s="368" t="s">
        <v>41556</v>
      </c>
      <c r="B6067" s="369" t="s">
        <v>41557</v>
      </c>
      <c r="C6067" s="346" t="s">
        <v>8</v>
      </c>
      <c r="D6067" s="370">
        <v>59.47</v>
      </c>
    </row>
    <row r="6068" spans="1:4" s="326" customFormat="1" ht="15.6" customHeight="1" x14ac:dyDescent="0.25">
      <c r="A6068" s="368" t="s">
        <v>41558</v>
      </c>
      <c r="B6068" s="369" t="s">
        <v>41559</v>
      </c>
      <c r="C6068" s="346" t="s">
        <v>8</v>
      </c>
      <c r="D6068" s="370">
        <v>64.37</v>
      </c>
    </row>
    <row r="6069" spans="1:4" s="326" customFormat="1" ht="15.6" customHeight="1" x14ac:dyDescent="0.25">
      <c r="A6069" s="368" t="s">
        <v>41560</v>
      </c>
      <c r="B6069" s="369" t="s">
        <v>41561</v>
      </c>
      <c r="C6069" s="346" t="s">
        <v>8</v>
      </c>
      <c r="D6069" s="370">
        <v>54.75</v>
      </c>
    </row>
    <row r="6070" spans="1:4" s="326" customFormat="1" ht="15.6" customHeight="1" x14ac:dyDescent="0.25">
      <c r="A6070" s="368" t="s">
        <v>41562</v>
      </c>
      <c r="B6070" s="369" t="s">
        <v>41563</v>
      </c>
      <c r="C6070" s="346" t="s">
        <v>8</v>
      </c>
      <c r="D6070" s="370">
        <v>8.3000000000000007</v>
      </c>
    </row>
    <row r="6071" spans="1:4" s="326" customFormat="1" ht="15.6" customHeight="1" x14ac:dyDescent="0.25">
      <c r="A6071" s="368" t="s">
        <v>41564</v>
      </c>
      <c r="B6071" s="369" t="s">
        <v>41565</v>
      </c>
      <c r="C6071" s="346" t="s">
        <v>8</v>
      </c>
      <c r="D6071" s="370">
        <v>25.37</v>
      </c>
    </row>
    <row r="6072" spans="1:4" s="326" customFormat="1" ht="15.6" customHeight="1" x14ac:dyDescent="0.25">
      <c r="A6072" s="368" t="s">
        <v>41566</v>
      </c>
      <c r="B6072" s="369" t="s">
        <v>41567</v>
      </c>
      <c r="C6072" s="346" t="s">
        <v>8</v>
      </c>
      <c r="D6072" s="370">
        <v>171.6</v>
      </c>
    </row>
    <row r="6073" spans="1:4" s="326" customFormat="1" ht="15.6" customHeight="1" x14ac:dyDescent="0.25">
      <c r="A6073" s="368" t="s">
        <v>41568</v>
      </c>
      <c r="B6073" s="369" t="s">
        <v>41569</v>
      </c>
      <c r="C6073" s="346" t="s">
        <v>8</v>
      </c>
      <c r="D6073" s="370">
        <v>906.88</v>
      </c>
    </row>
    <row r="6074" spans="1:4" s="326" customFormat="1" ht="15.6" customHeight="1" x14ac:dyDescent="0.25">
      <c r="A6074" s="368" t="s">
        <v>41570</v>
      </c>
      <c r="B6074" s="369" t="s">
        <v>31923</v>
      </c>
      <c r="C6074" s="346" t="s">
        <v>8</v>
      </c>
      <c r="D6074" s="370">
        <v>20.79</v>
      </c>
    </row>
    <row r="6075" spans="1:4" s="326" customFormat="1" ht="15.6" customHeight="1" x14ac:dyDescent="0.25">
      <c r="A6075" s="368" t="s">
        <v>41571</v>
      </c>
      <c r="B6075" s="369" t="s">
        <v>41572</v>
      </c>
      <c r="C6075" s="346" t="s">
        <v>14</v>
      </c>
      <c r="D6075" s="370">
        <v>5.01</v>
      </c>
    </row>
    <row r="6076" spans="1:4" s="326" customFormat="1" ht="15.6" customHeight="1" x14ac:dyDescent="0.25">
      <c r="A6076" s="368" t="s">
        <v>41573</v>
      </c>
      <c r="B6076" s="369" t="s">
        <v>41574</v>
      </c>
      <c r="C6076" s="346" t="s">
        <v>14</v>
      </c>
      <c r="D6076" s="370">
        <v>6.08</v>
      </c>
    </row>
    <row r="6077" spans="1:4" s="326" customFormat="1" ht="15.6" customHeight="1" x14ac:dyDescent="0.25">
      <c r="A6077" s="368" t="s">
        <v>41575</v>
      </c>
      <c r="B6077" s="369" t="s">
        <v>41576</v>
      </c>
      <c r="C6077" s="346" t="s">
        <v>14</v>
      </c>
      <c r="D6077" s="370">
        <v>8.83</v>
      </c>
    </row>
    <row r="6078" spans="1:4" s="326" customFormat="1" ht="15.6" customHeight="1" x14ac:dyDescent="0.25">
      <c r="A6078" s="368" t="s">
        <v>41577</v>
      </c>
      <c r="B6078" s="369" t="s">
        <v>41578</v>
      </c>
      <c r="C6078" s="346" t="s">
        <v>14</v>
      </c>
      <c r="D6078" s="370">
        <v>13.03</v>
      </c>
    </row>
    <row r="6079" spans="1:4" s="326" customFormat="1" ht="15.6" customHeight="1" x14ac:dyDescent="0.25">
      <c r="A6079" s="368" t="s">
        <v>41579</v>
      </c>
      <c r="B6079" s="369" t="s">
        <v>41580</v>
      </c>
      <c r="C6079" s="346" t="s">
        <v>14</v>
      </c>
      <c r="D6079" s="370">
        <v>12.5</v>
      </c>
    </row>
    <row r="6080" spans="1:4" s="326" customFormat="1" ht="15.6" customHeight="1" x14ac:dyDescent="0.25">
      <c r="A6080" s="368" t="s">
        <v>41581</v>
      </c>
      <c r="B6080" s="369" t="s">
        <v>41582</v>
      </c>
      <c r="C6080" s="346" t="s">
        <v>14</v>
      </c>
      <c r="D6080" s="370">
        <v>16.62</v>
      </c>
    </row>
    <row r="6081" spans="1:4" s="326" customFormat="1" ht="15.6" customHeight="1" x14ac:dyDescent="0.25">
      <c r="A6081" s="368" t="s">
        <v>41583</v>
      </c>
      <c r="B6081" s="369" t="s">
        <v>41584</v>
      </c>
      <c r="C6081" s="346" t="s">
        <v>14</v>
      </c>
      <c r="D6081" s="370">
        <v>27.4</v>
      </c>
    </row>
    <row r="6082" spans="1:4" s="326" customFormat="1" ht="15.6" customHeight="1" x14ac:dyDescent="0.25">
      <c r="A6082" s="368" t="s">
        <v>41585</v>
      </c>
      <c r="B6082" s="369" t="s">
        <v>41586</v>
      </c>
      <c r="C6082" s="346" t="s">
        <v>14</v>
      </c>
      <c r="D6082" s="370">
        <v>38.32</v>
      </c>
    </row>
    <row r="6083" spans="1:4" s="326" customFormat="1" ht="15.6" customHeight="1" x14ac:dyDescent="0.25">
      <c r="A6083" s="368" t="s">
        <v>41587</v>
      </c>
      <c r="B6083" s="369" t="s">
        <v>41588</v>
      </c>
      <c r="C6083" s="346" t="s">
        <v>14</v>
      </c>
      <c r="D6083" s="370">
        <v>56.02</v>
      </c>
    </row>
    <row r="6084" spans="1:4" s="326" customFormat="1" ht="15.6" customHeight="1" x14ac:dyDescent="0.25">
      <c r="A6084" s="368" t="s">
        <v>41589</v>
      </c>
      <c r="B6084" s="369" t="s">
        <v>41590</v>
      </c>
      <c r="C6084" s="346" t="s">
        <v>14</v>
      </c>
      <c r="D6084" s="370">
        <v>2.65</v>
      </c>
    </row>
    <row r="6085" spans="1:4" s="326" customFormat="1" ht="15.6" customHeight="1" x14ac:dyDescent="0.25">
      <c r="A6085" s="368" t="s">
        <v>41591</v>
      </c>
      <c r="B6085" s="369" t="s">
        <v>41592</v>
      </c>
      <c r="C6085" s="346" t="s">
        <v>14</v>
      </c>
      <c r="D6085" s="370">
        <v>2.46</v>
      </c>
    </row>
    <row r="6086" spans="1:4" s="326" customFormat="1" ht="15.6" customHeight="1" x14ac:dyDescent="0.25">
      <c r="A6086" s="368" t="s">
        <v>41593</v>
      </c>
      <c r="B6086" s="369" t="s">
        <v>41594</v>
      </c>
      <c r="C6086" s="346" t="s">
        <v>14</v>
      </c>
      <c r="D6086" s="370">
        <v>4.17</v>
      </c>
    </row>
    <row r="6087" spans="1:4" s="326" customFormat="1" ht="15.6" customHeight="1" x14ac:dyDescent="0.25">
      <c r="A6087" s="368" t="s">
        <v>41595</v>
      </c>
      <c r="B6087" s="369" t="s">
        <v>41596</v>
      </c>
      <c r="C6087" s="346" t="s">
        <v>14</v>
      </c>
      <c r="D6087" s="370">
        <v>2.87</v>
      </c>
    </row>
    <row r="6088" spans="1:4" s="326" customFormat="1" ht="15.6" customHeight="1" x14ac:dyDescent="0.25">
      <c r="A6088" s="368" t="s">
        <v>41597</v>
      </c>
      <c r="B6088" s="369" t="s">
        <v>41598</v>
      </c>
      <c r="C6088" s="346" t="s">
        <v>14</v>
      </c>
      <c r="D6088" s="370">
        <v>3.96</v>
      </c>
    </row>
    <row r="6089" spans="1:4" s="326" customFormat="1" ht="15.6" customHeight="1" x14ac:dyDescent="0.25">
      <c r="A6089" s="368" t="s">
        <v>41599</v>
      </c>
      <c r="B6089" s="369" t="s">
        <v>41600</v>
      </c>
      <c r="C6089" s="346" t="s">
        <v>14</v>
      </c>
      <c r="D6089" s="370">
        <v>45.47</v>
      </c>
    </row>
    <row r="6090" spans="1:4" s="326" customFormat="1" ht="15.6" customHeight="1" x14ac:dyDescent="0.25">
      <c r="A6090" s="368" t="s">
        <v>41601</v>
      </c>
      <c r="B6090" s="369" t="s">
        <v>41602</v>
      </c>
      <c r="C6090" s="346" t="s">
        <v>14</v>
      </c>
      <c r="D6090" s="370">
        <v>75.09</v>
      </c>
    </row>
    <row r="6091" spans="1:4" s="326" customFormat="1" ht="15.6" customHeight="1" x14ac:dyDescent="0.25">
      <c r="A6091" s="368" t="s">
        <v>41603</v>
      </c>
      <c r="B6091" s="369" t="s">
        <v>41604</v>
      </c>
      <c r="C6091" s="346" t="s">
        <v>14</v>
      </c>
      <c r="D6091" s="370">
        <v>83.24</v>
      </c>
    </row>
    <row r="6092" spans="1:4" s="326" customFormat="1" ht="15.6" customHeight="1" x14ac:dyDescent="0.25">
      <c r="A6092" s="368" t="s">
        <v>41605</v>
      </c>
      <c r="B6092" s="369" t="s">
        <v>41606</v>
      </c>
      <c r="C6092" s="346" t="s">
        <v>8</v>
      </c>
      <c r="D6092" s="370">
        <v>9.1300000000000008</v>
      </c>
    </row>
    <row r="6093" spans="1:4" s="326" customFormat="1" ht="15.6" customHeight="1" x14ac:dyDescent="0.25">
      <c r="A6093" s="368" t="s">
        <v>41607</v>
      </c>
      <c r="B6093" s="369" t="s">
        <v>41608</v>
      </c>
      <c r="C6093" s="346" t="s">
        <v>8</v>
      </c>
      <c r="D6093" s="370">
        <v>10.56</v>
      </c>
    </row>
    <row r="6094" spans="1:4" s="326" customFormat="1" ht="15.6" customHeight="1" x14ac:dyDescent="0.25">
      <c r="A6094" s="368" t="s">
        <v>41609</v>
      </c>
      <c r="B6094" s="369" t="s">
        <v>41610</v>
      </c>
      <c r="C6094" s="346" t="s">
        <v>8</v>
      </c>
      <c r="D6094" s="370">
        <v>10.56</v>
      </c>
    </row>
    <row r="6095" spans="1:4" s="326" customFormat="1" ht="15.6" customHeight="1" x14ac:dyDescent="0.25">
      <c r="A6095" s="368" t="s">
        <v>41611</v>
      </c>
      <c r="B6095" s="369" t="s">
        <v>41612</v>
      </c>
      <c r="C6095" s="346" t="s">
        <v>8</v>
      </c>
      <c r="D6095" s="370">
        <v>10.18</v>
      </c>
    </row>
    <row r="6096" spans="1:4" s="326" customFormat="1" ht="15.6" customHeight="1" x14ac:dyDescent="0.25">
      <c r="A6096" s="368" t="s">
        <v>41613</v>
      </c>
      <c r="B6096" s="369" t="s">
        <v>41614</v>
      </c>
      <c r="C6096" s="346" t="s">
        <v>14</v>
      </c>
      <c r="D6096" s="370">
        <v>5.23</v>
      </c>
    </row>
    <row r="6097" spans="1:4" s="326" customFormat="1" ht="15.6" customHeight="1" x14ac:dyDescent="0.25">
      <c r="A6097" s="368" t="s">
        <v>41615</v>
      </c>
      <c r="B6097" s="369" t="s">
        <v>41616</v>
      </c>
      <c r="C6097" s="346" t="s">
        <v>14</v>
      </c>
      <c r="D6097" s="370">
        <v>6.67</v>
      </c>
    </row>
    <row r="6098" spans="1:4" s="326" customFormat="1" ht="15.6" customHeight="1" x14ac:dyDescent="0.25">
      <c r="A6098" s="368" t="s">
        <v>41617</v>
      </c>
      <c r="B6098" s="369" t="s">
        <v>41618</v>
      </c>
      <c r="C6098" s="346" t="s">
        <v>14</v>
      </c>
      <c r="D6098" s="370">
        <v>8.19</v>
      </c>
    </row>
    <row r="6099" spans="1:4" s="326" customFormat="1" ht="15.6" customHeight="1" x14ac:dyDescent="0.25">
      <c r="A6099" s="368" t="s">
        <v>41619</v>
      </c>
      <c r="B6099" s="369" t="s">
        <v>41620</v>
      </c>
      <c r="C6099" s="346" t="s">
        <v>14</v>
      </c>
      <c r="D6099" s="370">
        <v>14.7</v>
      </c>
    </row>
    <row r="6100" spans="1:4" s="326" customFormat="1" ht="15.6" customHeight="1" x14ac:dyDescent="0.25">
      <c r="A6100" s="368" t="s">
        <v>41621</v>
      </c>
      <c r="B6100" s="369" t="s">
        <v>41622</v>
      </c>
      <c r="C6100" s="346" t="s">
        <v>14</v>
      </c>
      <c r="D6100" s="370">
        <v>18.309999999999999</v>
      </c>
    </row>
    <row r="6101" spans="1:4" s="326" customFormat="1" ht="15.6" customHeight="1" x14ac:dyDescent="0.25">
      <c r="A6101" s="368" t="s">
        <v>41623</v>
      </c>
      <c r="B6101" s="369" t="s">
        <v>41624</v>
      </c>
      <c r="C6101" s="346" t="s">
        <v>14</v>
      </c>
      <c r="D6101" s="370">
        <v>21.24</v>
      </c>
    </row>
    <row r="6102" spans="1:4" s="326" customFormat="1" ht="15.6" customHeight="1" x14ac:dyDescent="0.25">
      <c r="A6102" s="368" t="s">
        <v>41625</v>
      </c>
      <c r="B6102" s="369" t="s">
        <v>41626</v>
      </c>
      <c r="C6102" s="346" t="s">
        <v>14</v>
      </c>
      <c r="D6102" s="370">
        <v>39.94</v>
      </c>
    </row>
    <row r="6103" spans="1:4" s="326" customFormat="1" ht="15.6" customHeight="1" x14ac:dyDescent="0.25">
      <c r="A6103" s="368" t="s">
        <v>41627</v>
      </c>
      <c r="B6103" s="369" t="s">
        <v>41628</v>
      </c>
      <c r="C6103" s="346" t="s">
        <v>14</v>
      </c>
      <c r="D6103" s="370">
        <v>6.83</v>
      </c>
    </row>
    <row r="6104" spans="1:4" s="326" customFormat="1" ht="15.6" customHeight="1" x14ac:dyDescent="0.25">
      <c r="A6104" s="368" t="s">
        <v>41629</v>
      </c>
      <c r="B6104" s="369" t="s">
        <v>41630</v>
      </c>
      <c r="C6104" s="346" t="s">
        <v>8</v>
      </c>
      <c r="D6104" s="370">
        <v>647.80999999999995</v>
      </c>
    </row>
    <row r="6105" spans="1:4" s="326" customFormat="1" ht="15.6" customHeight="1" x14ac:dyDescent="0.25">
      <c r="A6105" s="368" t="s">
        <v>41631</v>
      </c>
      <c r="B6105" s="369" t="s">
        <v>41632</v>
      </c>
      <c r="C6105" s="346" t="s">
        <v>8</v>
      </c>
      <c r="D6105" s="370">
        <v>384.17</v>
      </c>
    </row>
    <row r="6106" spans="1:4" s="326" customFormat="1" ht="15.6" customHeight="1" x14ac:dyDescent="0.25">
      <c r="A6106" s="368" t="s">
        <v>41633</v>
      </c>
      <c r="B6106" s="369" t="s">
        <v>41634</v>
      </c>
      <c r="C6106" s="346" t="s">
        <v>8</v>
      </c>
      <c r="D6106" s="370">
        <v>1448.32</v>
      </c>
    </row>
    <row r="6107" spans="1:4" s="326" customFormat="1" ht="15.6" customHeight="1" x14ac:dyDescent="0.25">
      <c r="A6107" s="368" t="s">
        <v>41635</v>
      </c>
      <c r="B6107" s="369" t="s">
        <v>37677</v>
      </c>
      <c r="C6107" s="346" t="s">
        <v>8</v>
      </c>
      <c r="D6107" s="370">
        <v>2409.79</v>
      </c>
    </row>
    <row r="6108" spans="1:4" s="326" customFormat="1" ht="15.6" customHeight="1" x14ac:dyDescent="0.25">
      <c r="A6108" s="368" t="s">
        <v>41636</v>
      </c>
      <c r="B6108" s="369" t="s">
        <v>41637</v>
      </c>
      <c r="C6108" s="346" t="s">
        <v>14</v>
      </c>
      <c r="D6108" s="370">
        <v>8.89</v>
      </c>
    </row>
    <row r="6109" spans="1:4" s="326" customFormat="1" ht="15.6" customHeight="1" x14ac:dyDescent="0.25">
      <c r="A6109" s="368" t="s">
        <v>41638</v>
      </c>
      <c r="B6109" s="369" t="s">
        <v>41639</v>
      </c>
      <c r="C6109" s="346" t="s">
        <v>14</v>
      </c>
      <c r="D6109" s="370">
        <v>14.64</v>
      </c>
    </row>
    <row r="6110" spans="1:4" s="326" customFormat="1" ht="15.6" customHeight="1" x14ac:dyDescent="0.25">
      <c r="A6110" s="368" t="s">
        <v>41640</v>
      </c>
      <c r="B6110" s="369" t="s">
        <v>41641</v>
      </c>
      <c r="C6110" s="346" t="s">
        <v>14</v>
      </c>
      <c r="D6110" s="370">
        <v>36.75</v>
      </c>
    </row>
    <row r="6111" spans="1:4" s="326" customFormat="1" ht="15.6" customHeight="1" x14ac:dyDescent="0.25">
      <c r="A6111" s="368" t="s">
        <v>41642</v>
      </c>
      <c r="B6111" s="369" t="s">
        <v>41643</v>
      </c>
      <c r="C6111" s="346" t="s">
        <v>14</v>
      </c>
      <c r="D6111" s="370">
        <v>71.37</v>
      </c>
    </row>
    <row r="6112" spans="1:4" s="326" customFormat="1" ht="15.6" customHeight="1" x14ac:dyDescent="0.25">
      <c r="A6112" s="368" t="s">
        <v>41644</v>
      </c>
      <c r="B6112" s="369" t="s">
        <v>41645</v>
      </c>
      <c r="C6112" s="346" t="s">
        <v>14</v>
      </c>
      <c r="D6112" s="370">
        <v>20.99</v>
      </c>
    </row>
    <row r="6113" spans="1:4" s="326" customFormat="1" ht="15.6" customHeight="1" x14ac:dyDescent="0.25">
      <c r="A6113" s="368" t="s">
        <v>41646</v>
      </c>
      <c r="B6113" s="369" t="s">
        <v>41647</v>
      </c>
      <c r="C6113" s="346" t="s">
        <v>14</v>
      </c>
      <c r="D6113" s="370">
        <v>26.93</v>
      </c>
    </row>
    <row r="6114" spans="1:4" s="326" customFormat="1" ht="15.6" customHeight="1" x14ac:dyDescent="0.25">
      <c r="A6114" s="368" t="s">
        <v>41648</v>
      </c>
      <c r="B6114" s="369" t="s">
        <v>41649</v>
      </c>
      <c r="C6114" s="346" t="s">
        <v>14</v>
      </c>
      <c r="D6114" s="370">
        <v>41.75</v>
      </c>
    </row>
    <row r="6115" spans="1:4" s="326" customFormat="1" ht="15.6" customHeight="1" x14ac:dyDescent="0.25">
      <c r="A6115" s="368" t="s">
        <v>41650</v>
      </c>
      <c r="B6115" s="369" t="s">
        <v>41651</v>
      </c>
      <c r="C6115" s="346" t="s">
        <v>14</v>
      </c>
      <c r="D6115" s="370">
        <v>49.98</v>
      </c>
    </row>
    <row r="6116" spans="1:4" s="326" customFormat="1" ht="15.6" customHeight="1" x14ac:dyDescent="0.25">
      <c r="A6116" s="368" t="s">
        <v>41652</v>
      </c>
      <c r="B6116" s="369" t="s">
        <v>41653</v>
      </c>
      <c r="C6116" s="346" t="s">
        <v>14</v>
      </c>
      <c r="D6116" s="370">
        <v>63.07</v>
      </c>
    </row>
    <row r="6117" spans="1:4" s="326" customFormat="1" ht="15.6" customHeight="1" x14ac:dyDescent="0.25">
      <c r="A6117" s="368" t="s">
        <v>41654</v>
      </c>
      <c r="B6117" s="369" t="s">
        <v>41655</v>
      </c>
      <c r="C6117" s="346" t="s">
        <v>14</v>
      </c>
      <c r="D6117" s="370">
        <v>87.92</v>
      </c>
    </row>
    <row r="6118" spans="1:4" s="326" customFormat="1" ht="15.6" customHeight="1" x14ac:dyDescent="0.25">
      <c r="A6118" s="368" t="s">
        <v>41656</v>
      </c>
      <c r="B6118" s="369" t="s">
        <v>41657</v>
      </c>
      <c r="C6118" s="346" t="s">
        <v>14</v>
      </c>
      <c r="D6118" s="370">
        <v>93.33</v>
      </c>
    </row>
    <row r="6119" spans="1:4" s="326" customFormat="1" ht="15.6" customHeight="1" x14ac:dyDescent="0.25">
      <c r="A6119" s="368" t="s">
        <v>41658</v>
      </c>
      <c r="B6119" s="369" t="s">
        <v>41659</v>
      </c>
      <c r="C6119" s="346" t="s">
        <v>14</v>
      </c>
      <c r="D6119" s="370">
        <v>122.08</v>
      </c>
    </row>
    <row r="6120" spans="1:4" s="326" customFormat="1" ht="15.6" customHeight="1" x14ac:dyDescent="0.25">
      <c r="A6120" s="368" t="s">
        <v>41660</v>
      </c>
      <c r="B6120" s="369" t="s">
        <v>41661</v>
      </c>
      <c r="C6120" s="346" t="s">
        <v>14</v>
      </c>
      <c r="D6120" s="370">
        <v>20.56</v>
      </c>
    </row>
    <row r="6121" spans="1:4" s="326" customFormat="1" ht="15.6" customHeight="1" x14ac:dyDescent="0.25">
      <c r="A6121" s="368" t="s">
        <v>41662</v>
      </c>
      <c r="B6121" s="369" t="s">
        <v>41663</v>
      </c>
      <c r="C6121" s="346" t="s">
        <v>14</v>
      </c>
      <c r="D6121" s="370">
        <v>26.36</v>
      </c>
    </row>
    <row r="6122" spans="1:4" s="326" customFormat="1" ht="15.6" customHeight="1" x14ac:dyDescent="0.25">
      <c r="A6122" s="368" t="s">
        <v>41664</v>
      </c>
      <c r="B6122" s="369" t="s">
        <v>41665</v>
      </c>
      <c r="C6122" s="346" t="s">
        <v>14</v>
      </c>
      <c r="D6122" s="370">
        <v>35.15</v>
      </c>
    </row>
    <row r="6123" spans="1:4" s="326" customFormat="1" ht="15.6" customHeight="1" x14ac:dyDescent="0.25">
      <c r="A6123" s="368" t="s">
        <v>41666</v>
      </c>
      <c r="B6123" s="369" t="s">
        <v>41667</v>
      </c>
      <c r="C6123" s="346" t="s">
        <v>14</v>
      </c>
      <c r="D6123" s="370">
        <v>46.14</v>
      </c>
    </row>
    <row r="6124" spans="1:4" s="326" customFormat="1" ht="15.6" customHeight="1" x14ac:dyDescent="0.25">
      <c r="A6124" s="368" t="s">
        <v>41668</v>
      </c>
      <c r="B6124" s="369" t="s">
        <v>41669</v>
      </c>
      <c r="C6124" s="346" t="s">
        <v>14</v>
      </c>
      <c r="D6124" s="370">
        <v>57.89</v>
      </c>
    </row>
    <row r="6125" spans="1:4" s="326" customFormat="1" ht="15.6" customHeight="1" x14ac:dyDescent="0.25">
      <c r="A6125" s="368" t="s">
        <v>41670</v>
      </c>
      <c r="B6125" s="369" t="s">
        <v>41671</v>
      </c>
      <c r="C6125" s="346" t="s">
        <v>14</v>
      </c>
      <c r="D6125" s="370">
        <v>73.459999999999994</v>
      </c>
    </row>
    <row r="6126" spans="1:4" s="326" customFormat="1" ht="15.6" customHeight="1" x14ac:dyDescent="0.25">
      <c r="A6126" s="368" t="s">
        <v>41672</v>
      </c>
      <c r="B6126" s="369" t="s">
        <v>41673</v>
      </c>
      <c r="C6126" s="346" t="s">
        <v>14</v>
      </c>
      <c r="D6126" s="370">
        <v>105.83</v>
      </c>
    </row>
    <row r="6127" spans="1:4" s="326" customFormat="1" ht="15.6" customHeight="1" x14ac:dyDescent="0.25">
      <c r="A6127" s="368" t="s">
        <v>41674</v>
      </c>
      <c r="B6127" s="369" t="s">
        <v>41675</v>
      </c>
      <c r="C6127" s="346" t="s">
        <v>14</v>
      </c>
      <c r="D6127" s="370">
        <v>128.94999999999999</v>
      </c>
    </row>
    <row r="6128" spans="1:4" s="326" customFormat="1" ht="15.6" customHeight="1" x14ac:dyDescent="0.25">
      <c r="A6128" s="368" t="s">
        <v>41676</v>
      </c>
      <c r="B6128" s="369" t="s">
        <v>41677</v>
      </c>
      <c r="C6128" s="346" t="s">
        <v>14</v>
      </c>
      <c r="D6128" s="370">
        <v>205.71</v>
      </c>
    </row>
    <row r="6129" spans="1:4" s="326" customFormat="1" ht="15.6" customHeight="1" x14ac:dyDescent="0.25">
      <c r="A6129" s="368" t="s">
        <v>41678</v>
      </c>
      <c r="B6129" s="369" t="s">
        <v>41679</v>
      </c>
      <c r="C6129" s="346" t="s">
        <v>14</v>
      </c>
      <c r="D6129" s="370">
        <v>13.6</v>
      </c>
    </row>
    <row r="6130" spans="1:4" s="326" customFormat="1" ht="15.6" customHeight="1" x14ac:dyDescent="0.25">
      <c r="A6130" s="368" t="s">
        <v>41680</v>
      </c>
      <c r="B6130" s="369" t="s">
        <v>41681</v>
      </c>
      <c r="C6130" s="346" t="s">
        <v>14</v>
      </c>
      <c r="D6130" s="370">
        <v>16.670000000000002</v>
      </c>
    </row>
    <row r="6131" spans="1:4" s="326" customFormat="1" ht="15.6" customHeight="1" x14ac:dyDescent="0.25">
      <c r="A6131" s="368" t="s">
        <v>41682</v>
      </c>
      <c r="B6131" s="369" t="s">
        <v>41683</v>
      </c>
      <c r="C6131" s="346" t="s">
        <v>14</v>
      </c>
      <c r="D6131" s="370">
        <v>34.96</v>
      </c>
    </row>
    <row r="6132" spans="1:4" s="326" customFormat="1" ht="15.6" customHeight="1" x14ac:dyDescent="0.25">
      <c r="A6132" s="368" t="s">
        <v>41684</v>
      </c>
      <c r="B6132" s="369" t="s">
        <v>41685</v>
      </c>
      <c r="C6132" s="346" t="s">
        <v>14</v>
      </c>
      <c r="D6132" s="370">
        <v>105.26</v>
      </c>
    </row>
    <row r="6133" spans="1:4" s="326" customFormat="1" ht="15.6" customHeight="1" x14ac:dyDescent="0.25">
      <c r="A6133" s="368" t="s">
        <v>41686</v>
      </c>
      <c r="B6133" s="369" t="s">
        <v>41687</v>
      </c>
      <c r="C6133" s="346" t="s">
        <v>14</v>
      </c>
      <c r="D6133" s="370">
        <v>44.24</v>
      </c>
    </row>
    <row r="6134" spans="1:4" s="326" customFormat="1" ht="15.6" customHeight="1" x14ac:dyDescent="0.25">
      <c r="A6134" s="368" t="s">
        <v>41688</v>
      </c>
      <c r="B6134" s="369" t="s">
        <v>41689</v>
      </c>
      <c r="C6134" s="346" t="s">
        <v>14</v>
      </c>
      <c r="D6134" s="370">
        <v>74.62</v>
      </c>
    </row>
    <row r="6135" spans="1:4" s="326" customFormat="1" ht="15.6" customHeight="1" x14ac:dyDescent="0.25">
      <c r="A6135" s="368" t="s">
        <v>41690</v>
      </c>
      <c r="B6135" s="369" t="s">
        <v>41691</v>
      </c>
      <c r="C6135" s="346" t="s">
        <v>8</v>
      </c>
      <c r="D6135" s="370">
        <v>64.34</v>
      </c>
    </row>
    <row r="6136" spans="1:4" s="326" customFormat="1" ht="15.6" customHeight="1" x14ac:dyDescent="0.25">
      <c r="A6136" s="368" t="s">
        <v>41692</v>
      </c>
      <c r="B6136" s="369" t="s">
        <v>34895</v>
      </c>
      <c r="C6136" s="346" t="s">
        <v>8</v>
      </c>
      <c r="D6136" s="370">
        <v>47.25</v>
      </c>
    </row>
    <row r="6137" spans="1:4" s="326" customFormat="1" ht="15.6" customHeight="1" x14ac:dyDescent="0.25">
      <c r="A6137" s="368" t="s">
        <v>41693</v>
      </c>
      <c r="B6137" s="369" t="s">
        <v>41694</v>
      </c>
      <c r="C6137" s="346" t="s">
        <v>8</v>
      </c>
      <c r="D6137" s="370">
        <v>10.54</v>
      </c>
    </row>
    <row r="6138" spans="1:4" s="326" customFormat="1" ht="15.6" customHeight="1" x14ac:dyDescent="0.25">
      <c r="A6138" s="368" t="s">
        <v>41695</v>
      </c>
      <c r="B6138" s="369" t="s">
        <v>41696</v>
      </c>
      <c r="C6138" s="346" t="s">
        <v>14</v>
      </c>
      <c r="D6138" s="370">
        <v>29.63</v>
      </c>
    </row>
    <row r="6139" spans="1:4" s="326" customFormat="1" ht="15.6" customHeight="1" x14ac:dyDescent="0.25">
      <c r="A6139" s="368" t="s">
        <v>41697</v>
      </c>
      <c r="B6139" s="369" t="s">
        <v>41698</v>
      </c>
      <c r="C6139" s="346" t="s">
        <v>8</v>
      </c>
      <c r="D6139" s="370">
        <v>0.86</v>
      </c>
    </row>
    <row r="6140" spans="1:4" s="326" customFormat="1" ht="15.6" customHeight="1" x14ac:dyDescent="0.25">
      <c r="A6140" s="368" t="s">
        <v>41699</v>
      </c>
      <c r="B6140" s="369" t="s">
        <v>41700</v>
      </c>
      <c r="C6140" s="346" t="s">
        <v>8</v>
      </c>
      <c r="D6140" s="370">
        <v>2.63</v>
      </c>
    </row>
    <row r="6141" spans="1:4" s="326" customFormat="1" ht="15.6" customHeight="1" x14ac:dyDescent="0.25">
      <c r="A6141" s="368" t="s">
        <v>41701</v>
      </c>
      <c r="B6141" s="369" t="s">
        <v>41702</v>
      </c>
      <c r="C6141" s="346" t="s">
        <v>14</v>
      </c>
      <c r="D6141" s="370">
        <v>9.25</v>
      </c>
    </row>
    <row r="6142" spans="1:4" s="326" customFormat="1" ht="15.6" customHeight="1" x14ac:dyDescent="0.25">
      <c r="A6142" s="368" t="s">
        <v>41703</v>
      </c>
      <c r="B6142" s="369" t="s">
        <v>41704</v>
      </c>
      <c r="C6142" s="346" t="s">
        <v>8</v>
      </c>
      <c r="D6142" s="370">
        <v>8.4600000000000009</v>
      </c>
    </row>
    <row r="6143" spans="1:4" s="326" customFormat="1" ht="15.6" customHeight="1" x14ac:dyDescent="0.25">
      <c r="A6143" s="368" t="s">
        <v>41705</v>
      </c>
      <c r="B6143" s="369" t="s">
        <v>41706</v>
      </c>
      <c r="C6143" s="346" t="s">
        <v>8</v>
      </c>
      <c r="D6143" s="370">
        <v>84.59</v>
      </c>
    </row>
    <row r="6144" spans="1:4" s="326" customFormat="1" ht="15.6" customHeight="1" x14ac:dyDescent="0.25">
      <c r="A6144" s="368" t="s">
        <v>41707</v>
      </c>
      <c r="B6144" s="369" t="s">
        <v>41708</v>
      </c>
      <c r="C6144" s="346" t="s">
        <v>8</v>
      </c>
      <c r="D6144" s="370">
        <v>108.83</v>
      </c>
    </row>
    <row r="6145" spans="1:4" s="326" customFormat="1" ht="15.6" customHeight="1" x14ac:dyDescent="0.25">
      <c r="A6145" s="368" t="s">
        <v>41709</v>
      </c>
      <c r="B6145" s="369" t="s">
        <v>41710</v>
      </c>
      <c r="C6145" s="346" t="s">
        <v>8</v>
      </c>
      <c r="D6145" s="370">
        <v>16.55</v>
      </c>
    </row>
    <row r="6146" spans="1:4" s="326" customFormat="1" ht="15.6" customHeight="1" x14ac:dyDescent="0.25">
      <c r="A6146" s="368" t="s">
        <v>41711</v>
      </c>
      <c r="B6146" s="369" t="s">
        <v>41712</v>
      </c>
      <c r="C6146" s="346" t="s">
        <v>8</v>
      </c>
      <c r="D6146" s="370">
        <v>802.01</v>
      </c>
    </row>
    <row r="6147" spans="1:4" s="326" customFormat="1" ht="15.6" customHeight="1" x14ac:dyDescent="0.25">
      <c r="A6147" s="368" t="s">
        <v>41713</v>
      </c>
      <c r="B6147" s="369" t="s">
        <v>41714</v>
      </c>
      <c r="C6147" s="346" t="s">
        <v>8</v>
      </c>
      <c r="D6147" s="370">
        <v>537.70000000000005</v>
      </c>
    </row>
    <row r="6148" spans="1:4" s="326" customFormat="1" ht="15.6" customHeight="1" x14ac:dyDescent="0.25">
      <c r="A6148" s="368" t="s">
        <v>41715</v>
      </c>
      <c r="B6148" s="369" t="s">
        <v>41716</v>
      </c>
      <c r="C6148" s="346" t="s">
        <v>8</v>
      </c>
      <c r="D6148" s="370">
        <v>3.39</v>
      </c>
    </row>
    <row r="6149" spans="1:4" s="326" customFormat="1" ht="15.6" customHeight="1" x14ac:dyDescent="0.25">
      <c r="A6149" s="368" t="s">
        <v>41717</v>
      </c>
      <c r="B6149" s="369" t="s">
        <v>41718</v>
      </c>
      <c r="C6149" s="346" t="s">
        <v>14</v>
      </c>
      <c r="D6149" s="370">
        <v>53.69</v>
      </c>
    </row>
    <row r="6150" spans="1:4" s="326" customFormat="1" ht="15.6" customHeight="1" x14ac:dyDescent="0.25">
      <c r="A6150" s="368" t="s">
        <v>41719</v>
      </c>
      <c r="B6150" s="369" t="s">
        <v>41720</v>
      </c>
      <c r="C6150" s="346" t="s">
        <v>14</v>
      </c>
      <c r="D6150" s="370">
        <v>29.8</v>
      </c>
    </row>
    <row r="6151" spans="1:4" s="326" customFormat="1" ht="15.6" customHeight="1" x14ac:dyDescent="0.25">
      <c r="A6151" s="368" t="s">
        <v>41721</v>
      </c>
      <c r="B6151" s="369" t="s">
        <v>41722</v>
      </c>
      <c r="C6151" s="346" t="s">
        <v>14</v>
      </c>
      <c r="D6151" s="370">
        <v>6.29</v>
      </c>
    </row>
    <row r="6152" spans="1:4" s="326" customFormat="1" ht="15.6" customHeight="1" x14ac:dyDescent="0.25">
      <c r="A6152" s="368" t="s">
        <v>41723</v>
      </c>
      <c r="B6152" s="369" t="s">
        <v>41724</v>
      </c>
      <c r="C6152" s="346" t="s">
        <v>8</v>
      </c>
      <c r="D6152" s="370">
        <v>16.48</v>
      </c>
    </row>
    <row r="6153" spans="1:4" s="326" customFormat="1" ht="15.6" customHeight="1" x14ac:dyDescent="0.25">
      <c r="A6153" s="368" t="s">
        <v>41725</v>
      </c>
      <c r="B6153" s="369" t="s">
        <v>41726</v>
      </c>
      <c r="C6153" s="346" t="s">
        <v>8</v>
      </c>
      <c r="D6153" s="370">
        <v>17.309999999999999</v>
      </c>
    </row>
    <row r="6154" spans="1:4" s="326" customFormat="1" ht="15.6" customHeight="1" x14ac:dyDescent="0.25">
      <c r="A6154" s="368" t="s">
        <v>41727</v>
      </c>
      <c r="B6154" s="369" t="s">
        <v>41728</v>
      </c>
      <c r="C6154" s="346" t="s">
        <v>8</v>
      </c>
      <c r="D6154" s="370">
        <v>49.55</v>
      </c>
    </row>
    <row r="6155" spans="1:4" s="326" customFormat="1" ht="15.6" customHeight="1" x14ac:dyDescent="0.25">
      <c r="A6155" s="368" t="s">
        <v>41729</v>
      </c>
      <c r="B6155" s="369" t="s">
        <v>41730</v>
      </c>
      <c r="C6155" s="346" t="s">
        <v>8</v>
      </c>
      <c r="D6155" s="370">
        <v>59.99</v>
      </c>
    </row>
    <row r="6156" spans="1:4" s="326" customFormat="1" ht="15.6" customHeight="1" x14ac:dyDescent="0.25">
      <c r="A6156" s="368" t="s">
        <v>41731</v>
      </c>
      <c r="B6156" s="369" t="s">
        <v>41732</v>
      </c>
      <c r="C6156" s="346" t="s">
        <v>14</v>
      </c>
      <c r="D6156" s="370">
        <v>39.5</v>
      </c>
    </row>
    <row r="6157" spans="1:4" s="326" customFormat="1" ht="15.6" customHeight="1" x14ac:dyDescent="0.25">
      <c r="A6157" s="368" t="s">
        <v>41733</v>
      </c>
      <c r="B6157" s="369" t="s">
        <v>41734</v>
      </c>
      <c r="C6157" s="346" t="s">
        <v>14</v>
      </c>
      <c r="D6157" s="370">
        <v>52.66</v>
      </c>
    </row>
    <row r="6158" spans="1:4" s="326" customFormat="1" ht="15.6" customHeight="1" x14ac:dyDescent="0.25">
      <c r="A6158" s="368" t="s">
        <v>41735</v>
      </c>
      <c r="B6158" s="369" t="s">
        <v>41736</v>
      </c>
      <c r="C6158" s="346" t="s">
        <v>14</v>
      </c>
      <c r="D6158" s="370">
        <v>65.81</v>
      </c>
    </row>
    <row r="6159" spans="1:4" s="326" customFormat="1" ht="15.6" customHeight="1" x14ac:dyDescent="0.25">
      <c r="A6159" s="368" t="s">
        <v>41737</v>
      </c>
      <c r="B6159" s="369" t="s">
        <v>41738</v>
      </c>
      <c r="C6159" s="346" t="s">
        <v>14</v>
      </c>
      <c r="D6159" s="370">
        <v>76.23</v>
      </c>
    </row>
    <row r="6160" spans="1:4" s="326" customFormat="1" ht="15.6" customHeight="1" x14ac:dyDescent="0.25">
      <c r="A6160" s="368" t="s">
        <v>41739</v>
      </c>
      <c r="B6160" s="369" t="s">
        <v>41740</v>
      </c>
      <c r="C6160" s="346" t="s">
        <v>14</v>
      </c>
      <c r="D6160" s="370">
        <v>81.41</v>
      </c>
    </row>
    <row r="6161" spans="1:4" s="326" customFormat="1" ht="15.6" customHeight="1" x14ac:dyDescent="0.25">
      <c r="A6161" s="368" t="s">
        <v>41741</v>
      </c>
      <c r="B6161" s="369" t="s">
        <v>41742</v>
      </c>
      <c r="C6161" s="346" t="s">
        <v>14</v>
      </c>
      <c r="D6161" s="370">
        <v>68.459999999999994</v>
      </c>
    </row>
    <row r="6162" spans="1:4" s="326" customFormat="1" ht="15.6" customHeight="1" x14ac:dyDescent="0.25">
      <c r="A6162" s="368" t="s">
        <v>41743</v>
      </c>
      <c r="B6162" s="369" t="s">
        <v>41744</v>
      </c>
      <c r="C6162" s="346" t="s">
        <v>14</v>
      </c>
      <c r="D6162" s="370">
        <v>85.11</v>
      </c>
    </row>
    <row r="6163" spans="1:4" s="326" customFormat="1" ht="15.6" customHeight="1" x14ac:dyDescent="0.25">
      <c r="A6163" s="368" t="s">
        <v>41745</v>
      </c>
      <c r="B6163" s="369" t="s">
        <v>41746</v>
      </c>
      <c r="C6163" s="346" t="s">
        <v>14</v>
      </c>
      <c r="D6163" s="370">
        <v>106.07</v>
      </c>
    </row>
    <row r="6164" spans="1:4" s="326" customFormat="1" ht="15.6" customHeight="1" x14ac:dyDescent="0.25">
      <c r="A6164" s="368" t="s">
        <v>41747</v>
      </c>
      <c r="B6164" s="369" t="s">
        <v>41748</v>
      </c>
      <c r="C6164" s="346" t="s">
        <v>14</v>
      </c>
      <c r="D6164" s="370">
        <v>120.3</v>
      </c>
    </row>
    <row r="6165" spans="1:4" s="326" customFormat="1" ht="15.6" customHeight="1" x14ac:dyDescent="0.25">
      <c r="A6165" s="368" t="s">
        <v>41749</v>
      </c>
      <c r="B6165" s="369" t="s">
        <v>41750</v>
      </c>
      <c r="C6165" s="346" t="s">
        <v>14</v>
      </c>
      <c r="D6165" s="370">
        <v>122.74</v>
      </c>
    </row>
    <row r="6166" spans="1:4" s="326" customFormat="1" ht="15.6" customHeight="1" x14ac:dyDescent="0.25">
      <c r="A6166" s="368" t="s">
        <v>41751</v>
      </c>
      <c r="B6166" s="369" t="s">
        <v>41752</v>
      </c>
      <c r="C6166" s="346" t="s">
        <v>14</v>
      </c>
      <c r="D6166" s="370">
        <v>208.34</v>
      </c>
    </row>
    <row r="6167" spans="1:4" s="326" customFormat="1" ht="15.6" customHeight="1" x14ac:dyDescent="0.25">
      <c r="A6167" s="368" t="s">
        <v>41753</v>
      </c>
      <c r="B6167" s="369" t="s">
        <v>41754</v>
      </c>
      <c r="C6167" s="346" t="s">
        <v>14</v>
      </c>
      <c r="D6167" s="370">
        <v>48.57</v>
      </c>
    </row>
    <row r="6168" spans="1:4" s="326" customFormat="1" ht="15.6" customHeight="1" x14ac:dyDescent="0.25">
      <c r="A6168" s="368" t="s">
        <v>41755</v>
      </c>
      <c r="B6168" s="369" t="s">
        <v>41756</v>
      </c>
      <c r="C6168" s="346" t="s">
        <v>14</v>
      </c>
      <c r="D6168" s="370">
        <v>63.47</v>
      </c>
    </row>
    <row r="6169" spans="1:4" s="326" customFormat="1" ht="15.6" customHeight="1" x14ac:dyDescent="0.25">
      <c r="A6169" s="368" t="s">
        <v>41757</v>
      </c>
      <c r="B6169" s="369" t="s">
        <v>41758</v>
      </c>
      <c r="C6169" s="346" t="s">
        <v>14</v>
      </c>
      <c r="D6169" s="370">
        <v>72.86</v>
      </c>
    </row>
    <row r="6170" spans="1:4" s="326" customFormat="1" ht="15.6" customHeight="1" x14ac:dyDescent="0.25">
      <c r="A6170" s="368" t="s">
        <v>41759</v>
      </c>
      <c r="B6170" s="369" t="s">
        <v>41760</v>
      </c>
      <c r="C6170" s="346" t="s">
        <v>14</v>
      </c>
      <c r="D6170" s="370">
        <v>84.74</v>
      </c>
    </row>
    <row r="6171" spans="1:4" s="326" customFormat="1" ht="15.6" customHeight="1" x14ac:dyDescent="0.25">
      <c r="A6171" s="368" t="s">
        <v>41761</v>
      </c>
      <c r="B6171" s="369" t="s">
        <v>41762</v>
      </c>
      <c r="C6171" s="346" t="s">
        <v>14</v>
      </c>
      <c r="D6171" s="370">
        <v>85</v>
      </c>
    </row>
    <row r="6172" spans="1:4" s="326" customFormat="1" ht="15.6" customHeight="1" x14ac:dyDescent="0.25">
      <c r="A6172" s="368" t="s">
        <v>41763</v>
      </c>
      <c r="B6172" s="369" t="s">
        <v>41764</v>
      </c>
      <c r="C6172" s="346" t="s">
        <v>14</v>
      </c>
      <c r="D6172" s="370">
        <v>97.45</v>
      </c>
    </row>
    <row r="6173" spans="1:4" s="326" customFormat="1" ht="15.6" customHeight="1" x14ac:dyDescent="0.25">
      <c r="A6173" s="368" t="s">
        <v>41765</v>
      </c>
      <c r="B6173" s="369" t="s">
        <v>41766</v>
      </c>
      <c r="C6173" s="346" t="s">
        <v>14</v>
      </c>
      <c r="D6173" s="370">
        <v>108.94</v>
      </c>
    </row>
    <row r="6174" spans="1:4" s="326" customFormat="1" ht="15.6" customHeight="1" x14ac:dyDescent="0.25">
      <c r="A6174" s="368" t="s">
        <v>41767</v>
      </c>
      <c r="B6174" s="369" t="s">
        <v>41768</v>
      </c>
      <c r="C6174" s="346" t="s">
        <v>14</v>
      </c>
      <c r="D6174" s="370">
        <v>121.43</v>
      </c>
    </row>
    <row r="6175" spans="1:4" s="326" customFormat="1" ht="15.6" customHeight="1" x14ac:dyDescent="0.25">
      <c r="A6175" s="368" t="s">
        <v>41769</v>
      </c>
      <c r="B6175" s="369" t="s">
        <v>41770</v>
      </c>
      <c r="C6175" s="346" t="s">
        <v>14</v>
      </c>
      <c r="D6175" s="370">
        <v>173.34</v>
      </c>
    </row>
    <row r="6176" spans="1:4" s="326" customFormat="1" ht="15.6" customHeight="1" x14ac:dyDescent="0.25">
      <c r="A6176" s="368" t="s">
        <v>41771</v>
      </c>
      <c r="B6176" s="369" t="s">
        <v>41772</v>
      </c>
      <c r="C6176" s="346" t="s">
        <v>14</v>
      </c>
      <c r="D6176" s="370">
        <v>16.62</v>
      </c>
    </row>
    <row r="6177" spans="1:4" s="326" customFormat="1" ht="15.6" customHeight="1" x14ac:dyDescent="0.25">
      <c r="A6177" s="368" t="s">
        <v>41773</v>
      </c>
      <c r="B6177" s="369" t="s">
        <v>41774</v>
      </c>
      <c r="C6177" s="346" t="s">
        <v>14</v>
      </c>
      <c r="D6177" s="370">
        <v>36.130000000000003</v>
      </c>
    </row>
    <row r="6178" spans="1:4" s="326" customFormat="1" ht="15.6" customHeight="1" x14ac:dyDescent="0.25">
      <c r="A6178" s="368" t="s">
        <v>41775</v>
      </c>
      <c r="B6178" s="369" t="s">
        <v>41776</v>
      </c>
      <c r="C6178" s="346" t="s">
        <v>14</v>
      </c>
      <c r="D6178" s="370">
        <v>50.36</v>
      </c>
    </row>
    <row r="6179" spans="1:4" s="326" customFormat="1" ht="15.6" customHeight="1" x14ac:dyDescent="0.25">
      <c r="A6179" s="368" t="s">
        <v>41777</v>
      </c>
      <c r="B6179" s="369" t="s">
        <v>41778</v>
      </c>
      <c r="C6179" s="346" t="s">
        <v>14</v>
      </c>
      <c r="D6179" s="370">
        <v>60.41</v>
      </c>
    </row>
    <row r="6180" spans="1:4" s="326" customFormat="1" ht="15.6" customHeight="1" x14ac:dyDescent="0.25">
      <c r="A6180" s="368" t="s">
        <v>41779</v>
      </c>
      <c r="B6180" s="369" t="s">
        <v>41780</v>
      </c>
      <c r="C6180" s="346" t="s">
        <v>14</v>
      </c>
      <c r="D6180" s="370">
        <v>71.790000000000006</v>
      </c>
    </row>
    <row r="6181" spans="1:4" s="326" customFormat="1" ht="15.6" customHeight="1" x14ac:dyDescent="0.25">
      <c r="A6181" s="368" t="s">
        <v>41781</v>
      </c>
      <c r="B6181" s="369" t="s">
        <v>41782</v>
      </c>
      <c r="C6181" s="346" t="s">
        <v>14</v>
      </c>
      <c r="D6181" s="370">
        <v>87.55</v>
      </c>
    </row>
    <row r="6182" spans="1:4" s="326" customFormat="1" ht="15.6" customHeight="1" x14ac:dyDescent="0.25">
      <c r="A6182" s="368" t="s">
        <v>41783</v>
      </c>
      <c r="B6182" s="369" t="s">
        <v>41784</v>
      </c>
      <c r="C6182" s="346" t="s">
        <v>14</v>
      </c>
      <c r="D6182" s="370">
        <v>119.86</v>
      </c>
    </row>
    <row r="6183" spans="1:4" s="326" customFormat="1" ht="15.6" customHeight="1" x14ac:dyDescent="0.25">
      <c r="A6183" s="368" t="s">
        <v>41785</v>
      </c>
      <c r="B6183" s="369" t="s">
        <v>41786</v>
      </c>
      <c r="C6183" s="346" t="s">
        <v>8</v>
      </c>
      <c r="D6183" s="370">
        <v>8.9600000000000009</v>
      </c>
    </row>
    <row r="6184" spans="1:4" s="326" customFormat="1" ht="15.6" customHeight="1" x14ac:dyDescent="0.25">
      <c r="A6184" s="368" t="s">
        <v>41787</v>
      </c>
      <c r="B6184" s="369" t="s">
        <v>41788</v>
      </c>
      <c r="C6184" s="346" t="s">
        <v>8</v>
      </c>
      <c r="D6184" s="370">
        <v>11.51</v>
      </c>
    </row>
    <row r="6185" spans="1:4" s="326" customFormat="1" ht="15.6" customHeight="1" x14ac:dyDescent="0.25">
      <c r="A6185" s="368" t="s">
        <v>41789</v>
      </c>
      <c r="B6185" s="369" t="s">
        <v>41790</v>
      </c>
      <c r="C6185" s="346" t="s">
        <v>8</v>
      </c>
      <c r="D6185" s="370">
        <v>14.05</v>
      </c>
    </row>
    <row r="6186" spans="1:4" s="326" customFormat="1" ht="15.6" customHeight="1" x14ac:dyDescent="0.25">
      <c r="A6186" s="368" t="s">
        <v>41791</v>
      </c>
      <c r="B6186" s="369" t="s">
        <v>41792</v>
      </c>
      <c r="C6186" s="346" t="s">
        <v>8</v>
      </c>
      <c r="D6186" s="370">
        <v>16.59</v>
      </c>
    </row>
    <row r="6187" spans="1:4" s="326" customFormat="1" ht="15.6" customHeight="1" x14ac:dyDescent="0.25">
      <c r="A6187" s="368" t="s">
        <v>41793</v>
      </c>
      <c r="B6187" s="369" t="s">
        <v>41794</v>
      </c>
      <c r="C6187" s="346" t="s">
        <v>8</v>
      </c>
      <c r="D6187" s="370">
        <v>19.12</v>
      </c>
    </row>
    <row r="6188" spans="1:4" s="326" customFormat="1" ht="15.6" customHeight="1" x14ac:dyDescent="0.25">
      <c r="A6188" s="368" t="s">
        <v>41795</v>
      </c>
      <c r="B6188" s="369" t="s">
        <v>41796</v>
      </c>
      <c r="C6188" s="346" t="s">
        <v>8</v>
      </c>
      <c r="D6188" s="370">
        <v>22.81</v>
      </c>
    </row>
    <row r="6189" spans="1:4" s="326" customFormat="1" ht="15.6" customHeight="1" x14ac:dyDescent="0.25">
      <c r="A6189" s="368" t="s">
        <v>41797</v>
      </c>
      <c r="B6189" s="369" t="s">
        <v>41798</v>
      </c>
      <c r="C6189" s="346" t="s">
        <v>8</v>
      </c>
      <c r="D6189" s="370">
        <v>16.38</v>
      </c>
    </row>
    <row r="6190" spans="1:4" s="326" customFormat="1" ht="15.6" customHeight="1" x14ac:dyDescent="0.25">
      <c r="A6190" s="368" t="s">
        <v>41799</v>
      </c>
      <c r="B6190" s="369" t="s">
        <v>41800</v>
      </c>
      <c r="C6190" s="346" t="s">
        <v>8</v>
      </c>
      <c r="D6190" s="370">
        <v>18.16</v>
      </c>
    </row>
    <row r="6191" spans="1:4" s="326" customFormat="1" ht="15.6" customHeight="1" x14ac:dyDescent="0.25">
      <c r="A6191" s="368" t="s">
        <v>41801</v>
      </c>
      <c r="B6191" s="369" t="s">
        <v>41802</v>
      </c>
      <c r="C6191" s="346" t="s">
        <v>8</v>
      </c>
      <c r="D6191" s="370">
        <v>21.42</v>
      </c>
    </row>
    <row r="6192" spans="1:4" s="326" customFormat="1" ht="15.6" customHeight="1" x14ac:dyDescent="0.25">
      <c r="A6192" s="368" t="s">
        <v>41803</v>
      </c>
      <c r="B6192" s="369" t="s">
        <v>41804</v>
      </c>
      <c r="C6192" s="346" t="s">
        <v>8</v>
      </c>
      <c r="D6192" s="370">
        <v>22.78</v>
      </c>
    </row>
    <row r="6193" spans="1:4" s="326" customFormat="1" ht="15.6" customHeight="1" x14ac:dyDescent="0.25">
      <c r="A6193" s="368" t="s">
        <v>41805</v>
      </c>
      <c r="B6193" s="369" t="s">
        <v>41806</v>
      </c>
      <c r="C6193" s="346" t="s">
        <v>8</v>
      </c>
      <c r="D6193" s="370">
        <v>26.71</v>
      </c>
    </row>
    <row r="6194" spans="1:4" s="326" customFormat="1" ht="15.6" customHeight="1" x14ac:dyDescent="0.25">
      <c r="A6194" s="368" t="s">
        <v>41807</v>
      </c>
      <c r="B6194" s="369" t="s">
        <v>41808</v>
      </c>
      <c r="C6194" s="346" t="s">
        <v>8</v>
      </c>
      <c r="D6194" s="370">
        <v>31.77</v>
      </c>
    </row>
    <row r="6195" spans="1:4" s="326" customFormat="1" ht="15.6" customHeight="1" x14ac:dyDescent="0.25">
      <c r="A6195" s="368" t="s">
        <v>41809</v>
      </c>
      <c r="B6195" s="369" t="s">
        <v>41810</v>
      </c>
      <c r="C6195" s="346" t="s">
        <v>8</v>
      </c>
      <c r="D6195" s="370">
        <v>14.46</v>
      </c>
    </row>
    <row r="6196" spans="1:4" s="326" customFormat="1" ht="15.6" customHeight="1" x14ac:dyDescent="0.25">
      <c r="A6196" s="368" t="s">
        <v>41811</v>
      </c>
      <c r="B6196" s="369" t="s">
        <v>41812</v>
      </c>
      <c r="C6196" s="346" t="s">
        <v>8</v>
      </c>
      <c r="D6196" s="370">
        <v>15.59</v>
      </c>
    </row>
    <row r="6197" spans="1:4" s="326" customFormat="1" ht="15.6" customHeight="1" x14ac:dyDescent="0.25">
      <c r="A6197" s="368" t="s">
        <v>41813</v>
      </c>
      <c r="B6197" s="369" t="s">
        <v>41814</v>
      </c>
      <c r="C6197" s="346" t="s">
        <v>8</v>
      </c>
      <c r="D6197" s="370">
        <v>22.43</v>
      </c>
    </row>
    <row r="6198" spans="1:4" s="326" customFormat="1" ht="15.6" customHeight="1" x14ac:dyDescent="0.25">
      <c r="A6198" s="368" t="s">
        <v>41815</v>
      </c>
      <c r="B6198" s="369" t="s">
        <v>41816</v>
      </c>
      <c r="C6198" s="346" t="s">
        <v>8</v>
      </c>
      <c r="D6198" s="370">
        <v>27.26</v>
      </c>
    </row>
    <row r="6199" spans="1:4" s="326" customFormat="1" ht="15.6" customHeight="1" x14ac:dyDescent="0.25">
      <c r="A6199" s="368" t="s">
        <v>41817</v>
      </c>
      <c r="B6199" s="369" t="s">
        <v>41818</v>
      </c>
      <c r="C6199" s="346" t="s">
        <v>8</v>
      </c>
      <c r="D6199" s="370">
        <v>30.05</v>
      </c>
    </row>
    <row r="6200" spans="1:4" s="326" customFormat="1" ht="15.6" customHeight="1" x14ac:dyDescent="0.25">
      <c r="A6200" s="368" t="s">
        <v>41819</v>
      </c>
      <c r="B6200" s="369" t="s">
        <v>41820</v>
      </c>
      <c r="C6200" s="346" t="s">
        <v>8</v>
      </c>
      <c r="D6200" s="370">
        <v>36.369999999999997</v>
      </c>
    </row>
    <row r="6201" spans="1:4" s="326" customFormat="1" ht="15.6" customHeight="1" x14ac:dyDescent="0.25">
      <c r="A6201" s="368" t="s">
        <v>41821</v>
      </c>
      <c r="B6201" s="369" t="s">
        <v>41822</v>
      </c>
      <c r="C6201" s="346" t="s">
        <v>8</v>
      </c>
      <c r="D6201" s="370">
        <v>47.53</v>
      </c>
    </row>
    <row r="6202" spans="1:4" s="326" customFormat="1" ht="15.6" customHeight="1" x14ac:dyDescent="0.25">
      <c r="A6202" s="368" t="s">
        <v>41823</v>
      </c>
      <c r="B6202" s="369" t="s">
        <v>41824</v>
      </c>
      <c r="C6202" s="346" t="s">
        <v>14</v>
      </c>
      <c r="D6202" s="370">
        <v>77.42</v>
      </c>
    </row>
    <row r="6203" spans="1:4" s="326" customFormat="1" ht="15.6" customHeight="1" x14ac:dyDescent="0.25">
      <c r="A6203" s="368" t="s">
        <v>41825</v>
      </c>
      <c r="B6203" s="369" t="s">
        <v>41826</v>
      </c>
      <c r="C6203" s="346" t="s">
        <v>8</v>
      </c>
      <c r="D6203" s="370">
        <v>93.63</v>
      </c>
    </row>
    <row r="6204" spans="1:4" s="326" customFormat="1" ht="15.6" customHeight="1" x14ac:dyDescent="0.25">
      <c r="A6204" s="368" t="s">
        <v>41827</v>
      </c>
      <c r="B6204" s="369" t="s">
        <v>41828</v>
      </c>
      <c r="C6204" s="346" t="s">
        <v>8</v>
      </c>
      <c r="D6204" s="370">
        <v>14.88</v>
      </c>
    </row>
    <row r="6205" spans="1:4" s="326" customFormat="1" ht="15.6" customHeight="1" x14ac:dyDescent="0.25">
      <c r="A6205" s="368" t="s">
        <v>41829</v>
      </c>
      <c r="B6205" s="369" t="s">
        <v>41830</v>
      </c>
      <c r="C6205" s="346" t="s">
        <v>8</v>
      </c>
      <c r="D6205" s="370">
        <v>2.34</v>
      </c>
    </row>
    <row r="6206" spans="1:4" s="326" customFormat="1" ht="15.6" customHeight="1" x14ac:dyDescent="0.25">
      <c r="A6206" s="368" t="s">
        <v>41831</v>
      </c>
      <c r="B6206" s="369" t="s">
        <v>41832</v>
      </c>
      <c r="C6206" s="346" t="s">
        <v>14</v>
      </c>
      <c r="D6206" s="370">
        <v>94.93</v>
      </c>
    </row>
    <row r="6207" spans="1:4" s="326" customFormat="1" ht="15.6" customHeight="1" x14ac:dyDescent="0.25">
      <c r="A6207" s="368" t="s">
        <v>41833</v>
      </c>
      <c r="B6207" s="369" t="s">
        <v>41834</v>
      </c>
      <c r="C6207" s="346" t="s">
        <v>8</v>
      </c>
      <c r="D6207" s="370">
        <v>113.21</v>
      </c>
    </row>
    <row r="6208" spans="1:4" s="326" customFormat="1" ht="15.6" customHeight="1" x14ac:dyDescent="0.25">
      <c r="A6208" s="368" t="s">
        <v>41835</v>
      </c>
      <c r="B6208" s="369" t="s">
        <v>41836</v>
      </c>
      <c r="C6208" s="346" t="s">
        <v>8</v>
      </c>
      <c r="D6208" s="370">
        <v>147.13999999999999</v>
      </c>
    </row>
    <row r="6209" spans="1:4" s="326" customFormat="1" ht="15.6" customHeight="1" x14ac:dyDescent="0.25">
      <c r="A6209" s="368" t="s">
        <v>41837</v>
      </c>
      <c r="B6209" s="369" t="s">
        <v>41838</v>
      </c>
      <c r="C6209" s="346" t="s">
        <v>8</v>
      </c>
      <c r="D6209" s="370">
        <v>31.29</v>
      </c>
    </row>
    <row r="6210" spans="1:4" s="326" customFormat="1" ht="15.6" customHeight="1" x14ac:dyDescent="0.25">
      <c r="A6210" s="368" t="s">
        <v>41839</v>
      </c>
      <c r="B6210" s="369" t="s">
        <v>41840</v>
      </c>
      <c r="C6210" s="346" t="s">
        <v>14</v>
      </c>
      <c r="D6210" s="370">
        <v>226.78</v>
      </c>
    </row>
    <row r="6211" spans="1:4" s="326" customFormat="1" ht="15.6" customHeight="1" x14ac:dyDescent="0.25">
      <c r="A6211" s="368" t="s">
        <v>41841</v>
      </c>
      <c r="B6211" s="369" t="s">
        <v>41842</v>
      </c>
      <c r="C6211" s="346" t="s">
        <v>14</v>
      </c>
      <c r="D6211" s="370">
        <v>350.76</v>
      </c>
    </row>
    <row r="6212" spans="1:4" s="326" customFormat="1" ht="15.6" customHeight="1" x14ac:dyDescent="0.25">
      <c r="A6212" s="368" t="s">
        <v>41843</v>
      </c>
      <c r="B6212" s="369" t="s">
        <v>41844</v>
      </c>
      <c r="C6212" s="346" t="s">
        <v>14</v>
      </c>
      <c r="D6212" s="370">
        <v>277.49</v>
      </c>
    </row>
    <row r="6213" spans="1:4" s="326" customFormat="1" ht="15.6" customHeight="1" x14ac:dyDescent="0.25">
      <c r="A6213" s="368" t="s">
        <v>41845</v>
      </c>
      <c r="B6213" s="369" t="s">
        <v>41846</v>
      </c>
      <c r="C6213" s="346" t="s">
        <v>14</v>
      </c>
      <c r="D6213" s="370">
        <v>256.24</v>
      </c>
    </row>
    <row r="6214" spans="1:4" s="326" customFormat="1" ht="15.6" customHeight="1" x14ac:dyDescent="0.25">
      <c r="A6214" s="368" t="s">
        <v>41847</v>
      </c>
      <c r="B6214" s="369" t="s">
        <v>41848</v>
      </c>
      <c r="C6214" s="346" t="s">
        <v>14</v>
      </c>
      <c r="D6214" s="370">
        <v>303.51</v>
      </c>
    </row>
    <row r="6215" spans="1:4" s="326" customFormat="1" ht="15.6" customHeight="1" x14ac:dyDescent="0.25">
      <c r="A6215" s="368" t="s">
        <v>41849</v>
      </c>
      <c r="B6215" s="369" t="s">
        <v>41850</v>
      </c>
      <c r="C6215" s="346" t="s">
        <v>8</v>
      </c>
      <c r="D6215" s="370">
        <v>23.86</v>
      </c>
    </row>
    <row r="6216" spans="1:4" s="326" customFormat="1" ht="15.6" customHeight="1" x14ac:dyDescent="0.25">
      <c r="A6216" s="368" t="s">
        <v>41851</v>
      </c>
      <c r="B6216" s="369" t="s">
        <v>41852</v>
      </c>
      <c r="C6216" s="346" t="s">
        <v>8</v>
      </c>
      <c r="D6216" s="370">
        <v>48.97</v>
      </c>
    </row>
    <row r="6217" spans="1:4" s="326" customFormat="1" ht="15.6" customHeight="1" x14ac:dyDescent="0.25">
      <c r="A6217" s="368" t="s">
        <v>41853</v>
      </c>
      <c r="B6217" s="369" t="s">
        <v>41854</v>
      </c>
      <c r="C6217" s="346" t="s">
        <v>8</v>
      </c>
      <c r="D6217" s="370">
        <v>450.54</v>
      </c>
    </row>
    <row r="6218" spans="1:4" s="326" customFormat="1" ht="15.6" customHeight="1" x14ac:dyDescent="0.25">
      <c r="A6218" s="368" t="s">
        <v>41855</v>
      </c>
      <c r="B6218" s="369" t="s">
        <v>41856</v>
      </c>
      <c r="C6218" s="346" t="s">
        <v>14</v>
      </c>
      <c r="D6218" s="370">
        <v>86.04</v>
      </c>
    </row>
    <row r="6219" spans="1:4" s="326" customFormat="1" ht="15.6" customHeight="1" x14ac:dyDescent="0.25">
      <c r="A6219" s="368" t="s">
        <v>41857</v>
      </c>
      <c r="B6219" s="369" t="s">
        <v>41858</v>
      </c>
      <c r="C6219" s="346" t="s">
        <v>14</v>
      </c>
      <c r="D6219" s="370">
        <v>48</v>
      </c>
    </row>
    <row r="6220" spans="1:4" s="326" customFormat="1" ht="15.6" customHeight="1" x14ac:dyDescent="0.25">
      <c r="A6220" s="368" t="s">
        <v>41859</v>
      </c>
      <c r="B6220" s="369" t="s">
        <v>41860</v>
      </c>
      <c r="C6220" s="346" t="s">
        <v>14</v>
      </c>
      <c r="D6220" s="370">
        <v>4.84</v>
      </c>
    </row>
    <row r="6221" spans="1:4" s="326" customFormat="1" ht="15.6" customHeight="1" x14ac:dyDescent="0.25">
      <c r="A6221" s="368" t="s">
        <v>41861</v>
      </c>
      <c r="B6221" s="369" t="s">
        <v>41862</v>
      </c>
      <c r="C6221" s="346" t="s">
        <v>8</v>
      </c>
      <c r="D6221" s="370">
        <v>2.2599999999999998</v>
      </c>
    </row>
    <row r="6222" spans="1:4" s="326" customFormat="1" ht="15.6" customHeight="1" x14ac:dyDescent="0.25">
      <c r="A6222" s="368" t="s">
        <v>41863</v>
      </c>
      <c r="B6222" s="369" t="s">
        <v>41864</v>
      </c>
      <c r="C6222" s="346" t="s">
        <v>8</v>
      </c>
      <c r="D6222" s="370">
        <v>1845.1</v>
      </c>
    </row>
    <row r="6223" spans="1:4" s="326" customFormat="1" ht="15.6" customHeight="1" x14ac:dyDescent="0.25">
      <c r="A6223" s="368" t="s">
        <v>41865</v>
      </c>
      <c r="B6223" s="369" t="s">
        <v>41866</v>
      </c>
      <c r="C6223" s="346" t="s">
        <v>8</v>
      </c>
      <c r="D6223" s="370">
        <v>1442.46</v>
      </c>
    </row>
    <row r="6224" spans="1:4" s="326" customFormat="1" ht="15.6" customHeight="1" x14ac:dyDescent="0.25">
      <c r="A6224" s="368" t="s">
        <v>41867</v>
      </c>
      <c r="B6224" s="369" t="s">
        <v>41868</v>
      </c>
      <c r="C6224" s="346" t="s">
        <v>8</v>
      </c>
      <c r="D6224" s="370">
        <v>672.05</v>
      </c>
    </row>
    <row r="6225" spans="1:4" s="326" customFormat="1" ht="15.6" customHeight="1" x14ac:dyDescent="0.25">
      <c r="A6225" s="368" t="s">
        <v>41869</v>
      </c>
      <c r="B6225" s="369" t="s">
        <v>41870</v>
      </c>
      <c r="C6225" s="346" t="s">
        <v>14</v>
      </c>
      <c r="D6225" s="370">
        <v>10.199999999999999</v>
      </c>
    </row>
    <row r="6226" spans="1:4" s="326" customFormat="1" ht="15.6" customHeight="1" x14ac:dyDescent="0.25">
      <c r="A6226" s="368" t="s">
        <v>41871</v>
      </c>
      <c r="B6226" s="369" t="s">
        <v>41872</v>
      </c>
      <c r="C6226" s="346" t="s">
        <v>14</v>
      </c>
      <c r="D6226" s="370">
        <v>11.96</v>
      </c>
    </row>
    <row r="6227" spans="1:4" s="326" customFormat="1" ht="15.6" customHeight="1" x14ac:dyDescent="0.25">
      <c r="A6227" s="368" t="s">
        <v>41873</v>
      </c>
      <c r="B6227" s="369" t="s">
        <v>41874</v>
      </c>
      <c r="C6227" s="346" t="s">
        <v>14</v>
      </c>
      <c r="D6227" s="370">
        <v>29.57</v>
      </c>
    </row>
    <row r="6228" spans="1:4" s="326" customFormat="1" ht="15.6" customHeight="1" x14ac:dyDescent="0.25">
      <c r="A6228" s="368" t="s">
        <v>41875</v>
      </c>
      <c r="B6228" s="369" t="s">
        <v>41876</v>
      </c>
      <c r="C6228" s="346" t="s">
        <v>8</v>
      </c>
      <c r="D6228" s="370">
        <v>1231.52</v>
      </c>
    </row>
    <row r="6229" spans="1:4" s="326" customFormat="1" ht="15.6" customHeight="1" x14ac:dyDescent="0.25">
      <c r="A6229" s="368" t="s">
        <v>41877</v>
      </c>
      <c r="B6229" s="369" t="s">
        <v>41878</v>
      </c>
      <c r="C6229" s="346" t="s">
        <v>8</v>
      </c>
      <c r="D6229" s="370">
        <v>5348.56</v>
      </c>
    </row>
    <row r="6230" spans="1:4" s="326" customFormat="1" ht="15.6" customHeight="1" x14ac:dyDescent="0.25">
      <c r="A6230" s="368" t="s">
        <v>41879</v>
      </c>
      <c r="B6230" s="369" t="s">
        <v>41880</v>
      </c>
      <c r="C6230" s="346" t="s">
        <v>8</v>
      </c>
      <c r="D6230" s="370">
        <v>2960.45</v>
      </c>
    </row>
    <row r="6231" spans="1:4" s="326" customFormat="1" ht="15.6" customHeight="1" x14ac:dyDescent="0.25">
      <c r="A6231" s="368" t="s">
        <v>41881</v>
      </c>
      <c r="B6231" s="369" t="s">
        <v>41882</v>
      </c>
      <c r="C6231" s="346" t="s">
        <v>8</v>
      </c>
      <c r="D6231" s="370">
        <v>5164.84</v>
      </c>
    </row>
    <row r="6232" spans="1:4" s="326" customFormat="1" ht="15.6" customHeight="1" x14ac:dyDescent="0.25">
      <c r="A6232" s="368" t="s">
        <v>41883</v>
      </c>
      <c r="B6232" s="369" t="s">
        <v>41884</v>
      </c>
      <c r="C6232" s="346" t="s">
        <v>8</v>
      </c>
      <c r="D6232" s="370">
        <v>742.09</v>
      </c>
    </row>
    <row r="6233" spans="1:4" s="326" customFormat="1" ht="15.6" customHeight="1" x14ac:dyDescent="0.25">
      <c r="A6233" s="368" t="s">
        <v>41885</v>
      </c>
      <c r="B6233" s="369" t="s">
        <v>41886</v>
      </c>
      <c r="C6233" s="346" t="s">
        <v>8</v>
      </c>
      <c r="D6233" s="370">
        <v>2588.84</v>
      </c>
    </row>
    <row r="6234" spans="1:4" s="326" customFormat="1" ht="15.6" customHeight="1" x14ac:dyDescent="0.25">
      <c r="A6234" s="368" t="s">
        <v>41887</v>
      </c>
      <c r="B6234" s="369" t="s">
        <v>41888</v>
      </c>
      <c r="C6234" s="346" t="s">
        <v>8</v>
      </c>
      <c r="D6234" s="370">
        <v>3101.84</v>
      </c>
    </row>
    <row r="6235" spans="1:4" s="326" customFormat="1" ht="15.6" customHeight="1" x14ac:dyDescent="0.25">
      <c r="A6235" s="368" t="s">
        <v>41889</v>
      </c>
      <c r="B6235" s="369" t="s">
        <v>41890</v>
      </c>
      <c r="C6235" s="346" t="s">
        <v>8</v>
      </c>
      <c r="D6235" s="370">
        <v>4066.61</v>
      </c>
    </row>
    <row r="6236" spans="1:4" s="326" customFormat="1" ht="15.6" customHeight="1" x14ac:dyDescent="0.25">
      <c r="A6236" s="368" t="s">
        <v>41891</v>
      </c>
      <c r="B6236" s="369" t="s">
        <v>41892</v>
      </c>
      <c r="C6236" s="346" t="s">
        <v>8</v>
      </c>
      <c r="D6236" s="370">
        <v>13.81</v>
      </c>
    </row>
    <row r="6237" spans="1:4" s="326" customFormat="1" ht="15.6" customHeight="1" x14ac:dyDescent="0.25">
      <c r="A6237" s="368" t="s">
        <v>41893</v>
      </c>
      <c r="B6237" s="369" t="s">
        <v>41894</v>
      </c>
      <c r="C6237" s="346" t="s">
        <v>8</v>
      </c>
      <c r="D6237" s="370">
        <v>18.36</v>
      </c>
    </row>
    <row r="6238" spans="1:4" s="326" customFormat="1" ht="15.6" customHeight="1" x14ac:dyDescent="0.25">
      <c r="A6238" s="368" t="s">
        <v>41895</v>
      </c>
      <c r="B6238" s="369" t="s">
        <v>41896</v>
      </c>
      <c r="C6238" s="346" t="s">
        <v>8</v>
      </c>
      <c r="D6238" s="370">
        <v>59.87</v>
      </c>
    </row>
    <row r="6239" spans="1:4" s="326" customFormat="1" ht="15.6" customHeight="1" x14ac:dyDescent="0.25">
      <c r="A6239" s="368" t="s">
        <v>41897</v>
      </c>
      <c r="B6239" s="369" t="s">
        <v>41898</v>
      </c>
      <c r="C6239" s="346" t="s">
        <v>8</v>
      </c>
      <c r="D6239" s="370">
        <v>19.45</v>
      </c>
    </row>
    <row r="6240" spans="1:4" s="326" customFormat="1" ht="15.6" customHeight="1" x14ac:dyDescent="0.25">
      <c r="A6240" s="368" t="s">
        <v>41899</v>
      </c>
      <c r="B6240" s="369" t="s">
        <v>41900</v>
      </c>
      <c r="C6240" s="346" t="s">
        <v>8</v>
      </c>
      <c r="D6240" s="370">
        <v>39.5</v>
      </c>
    </row>
    <row r="6241" spans="1:4" s="326" customFormat="1" ht="15.6" customHeight="1" x14ac:dyDescent="0.25">
      <c r="A6241" s="368" t="s">
        <v>41901</v>
      </c>
      <c r="B6241" s="369" t="s">
        <v>41902</v>
      </c>
      <c r="C6241" s="346" t="s">
        <v>8</v>
      </c>
      <c r="D6241" s="370">
        <v>87.04</v>
      </c>
    </row>
    <row r="6242" spans="1:4" s="326" customFormat="1" ht="15.6" customHeight="1" x14ac:dyDescent="0.25">
      <c r="A6242" s="368" t="s">
        <v>41903</v>
      </c>
      <c r="B6242" s="369" t="s">
        <v>34957</v>
      </c>
      <c r="C6242" s="346" t="s">
        <v>8</v>
      </c>
      <c r="D6242" s="370">
        <v>14.38</v>
      </c>
    </row>
    <row r="6243" spans="1:4" s="326" customFormat="1" ht="15.6" customHeight="1" x14ac:dyDescent="0.25">
      <c r="A6243" s="368" t="s">
        <v>41904</v>
      </c>
      <c r="B6243" s="369" t="s">
        <v>41905</v>
      </c>
      <c r="C6243" s="346" t="s">
        <v>33655</v>
      </c>
      <c r="D6243" s="370">
        <v>178.4</v>
      </c>
    </row>
    <row r="6244" spans="1:4" s="326" customFormat="1" ht="15.6" customHeight="1" x14ac:dyDescent="0.25">
      <c r="A6244" s="368" t="s">
        <v>41906</v>
      </c>
      <c r="B6244" s="369" t="s">
        <v>41907</v>
      </c>
      <c r="C6244" s="346" t="s">
        <v>8</v>
      </c>
      <c r="D6244" s="370">
        <v>152.1</v>
      </c>
    </row>
    <row r="6245" spans="1:4" s="326" customFormat="1" ht="15.6" customHeight="1" x14ac:dyDescent="0.25">
      <c r="A6245" s="368" t="s">
        <v>41908</v>
      </c>
      <c r="B6245" s="369" t="s">
        <v>41909</v>
      </c>
      <c r="C6245" s="346" t="s">
        <v>8</v>
      </c>
      <c r="D6245" s="370">
        <v>337.87</v>
      </c>
    </row>
    <row r="6246" spans="1:4" s="326" customFormat="1" ht="15.6" customHeight="1" x14ac:dyDescent="0.25">
      <c r="A6246" s="368" t="s">
        <v>41910</v>
      </c>
      <c r="B6246" s="369" t="s">
        <v>41911</v>
      </c>
      <c r="C6246" s="346" t="s">
        <v>8</v>
      </c>
      <c r="D6246" s="370">
        <v>20.27</v>
      </c>
    </row>
    <row r="6247" spans="1:4" s="326" customFormat="1" ht="15.6" customHeight="1" x14ac:dyDescent="0.25">
      <c r="A6247" s="368" t="s">
        <v>41912</v>
      </c>
      <c r="B6247" s="369" t="s">
        <v>41913</v>
      </c>
      <c r="C6247" s="346" t="s">
        <v>8</v>
      </c>
      <c r="D6247" s="370">
        <v>50.93</v>
      </c>
    </row>
    <row r="6248" spans="1:4" s="326" customFormat="1" ht="15.6" customHeight="1" x14ac:dyDescent="0.25">
      <c r="A6248" s="368" t="s">
        <v>41914</v>
      </c>
      <c r="B6248" s="369" t="s">
        <v>41915</v>
      </c>
      <c r="C6248" s="346" t="s">
        <v>8</v>
      </c>
      <c r="D6248" s="370">
        <v>78.12</v>
      </c>
    </row>
    <row r="6249" spans="1:4" s="326" customFormat="1" ht="15.6" customHeight="1" x14ac:dyDescent="0.25">
      <c r="A6249" s="368" t="s">
        <v>41916</v>
      </c>
      <c r="B6249" s="369" t="s">
        <v>41917</v>
      </c>
      <c r="C6249" s="346" t="s">
        <v>8</v>
      </c>
      <c r="D6249" s="370">
        <v>187.33</v>
      </c>
    </row>
    <row r="6250" spans="1:4" s="326" customFormat="1" ht="15.6" customHeight="1" x14ac:dyDescent="0.25">
      <c r="A6250" s="368" t="s">
        <v>41918</v>
      </c>
      <c r="B6250" s="369" t="s">
        <v>41919</v>
      </c>
      <c r="C6250" s="346" t="s">
        <v>8</v>
      </c>
      <c r="D6250" s="370">
        <v>204.74</v>
      </c>
    </row>
    <row r="6251" spans="1:4" s="326" customFormat="1" ht="15.6" customHeight="1" x14ac:dyDescent="0.25">
      <c r="A6251" s="368" t="s">
        <v>41920</v>
      </c>
      <c r="B6251" s="369" t="s">
        <v>41921</v>
      </c>
      <c r="C6251" s="346" t="s">
        <v>8</v>
      </c>
      <c r="D6251" s="370">
        <v>20.41</v>
      </c>
    </row>
    <row r="6252" spans="1:4" s="326" customFormat="1" ht="15.6" customHeight="1" x14ac:dyDescent="0.25">
      <c r="A6252" s="368" t="s">
        <v>41922</v>
      </c>
      <c r="B6252" s="369" t="s">
        <v>41923</v>
      </c>
      <c r="C6252" s="346" t="s">
        <v>8</v>
      </c>
      <c r="D6252" s="370">
        <v>69.61</v>
      </c>
    </row>
    <row r="6253" spans="1:4" s="326" customFormat="1" ht="15.6" customHeight="1" x14ac:dyDescent="0.25">
      <c r="A6253" s="368" t="s">
        <v>41924</v>
      </c>
      <c r="B6253" s="369" t="s">
        <v>41925</v>
      </c>
      <c r="C6253" s="346" t="s">
        <v>8</v>
      </c>
      <c r="D6253" s="370">
        <v>182.15</v>
      </c>
    </row>
    <row r="6254" spans="1:4" s="326" customFormat="1" ht="15.6" customHeight="1" x14ac:dyDescent="0.25">
      <c r="A6254" s="368" t="s">
        <v>41926</v>
      </c>
      <c r="B6254" s="369" t="s">
        <v>41927</v>
      </c>
      <c r="C6254" s="346" t="s">
        <v>8</v>
      </c>
      <c r="D6254" s="370">
        <v>479.11</v>
      </c>
    </row>
    <row r="6255" spans="1:4" s="326" customFormat="1" ht="15.6" customHeight="1" x14ac:dyDescent="0.25">
      <c r="A6255" s="368" t="s">
        <v>41928</v>
      </c>
      <c r="B6255" s="369" t="s">
        <v>41929</v>
      </c>
      <c r="C6255" s="346" t="s">
        <v>8</v>
      </c>
      <c r="D6255" s="370">
        <v>13.81</v>
      </c>
    </row>
    <row r="6256" spans="1:4" s="326" customFormat="1" ht="15.6" customHeight="1" x14ac:dyDescent="0.25">
      <c r="A6256" s="368" t="s">
        <v>41930</v>
      </c>
      <c r="B6256" s="369" t="s">
        <v>41931</v>
      </c>
      <c r="C6256" s="346" t="s">
        <v>8</v>
      </c>
      <c r="D6256" s="370">
        <v>41.03</v>
      </c>
    </row>
    <row r="6257" spans="1:4" s="326" customFormat="1" ht="15.6" customHeight="1" x14ac:dyDescent="0.25">
      <c r="A6257" s="368" t="s">
        <v>41932</v>
      </c>
      <c r="B6257" s="369" t="s">
        <v>33387</v>
      </c>
      <c r="C6257" s="346" t="s">
        <v>8</v>
      </c>
      <c r="D6257" s="370">
        <v>451.29</v>
      </c>
    </row>
    <row r="6258" spans="1:4" s="326" customFormat="1" ht="15.6" customHeight="1" x14ac:dyDescent="0.25">
      <c r="A6258" s="368" t="s">
        <v>41933</v>
      </c>
      <c r="B6258" s="369" t="s">
        <v>41934</v>
      </c>
      <c r="C6258" s="346" t="s">
        <v>8</v>
      </c>
      <c r="D6258" s="370">
        <v>32</v>
      </c>
    </row>
    <row r="6259" spans="1:4" s="326" customFormat="1" ht="15.6" customHeight="1" x14ac:dyDescent="0.25">
      <c r="A6259" s="368" t="s">
        <v>41935</v>
      </c>
      <c r="B6259" s="369" t="s">
        <v>33279</v>
      </c>
      <c r="C6259" s="346" t="s">
        <v>8</v>
      </c>
      <c r="D6259" s="370">
        <v>102.84</v>
      </c>
    </row>
    <row r="6260" spans="1:4" s="326" customFormat="1" ht="15.6" customHeight="1" x14ac:dyDescent="0.25">
      <c r="A6260" s="368" t="s">
        <v>41936</v>
      </c>
      <c r="B6260" s="369" t="s">
        <v>33277</v>
      </c>
      <c r="C6260" s="346" t="s">
        <v>8</v>
      </c>
      <c r="D6260" s="370">
        <v>62.54</v>
      </c>
    </row>
    <row r="6261" spans="1:4" s="326" customFormat="1" ht="15.6" customHeight="1" x14ac:dyDescent="0.25">
      <c r="A6261" s="368" t="s">
        <v>41937</v>
      </c>
      <c r="B6261" s="369" t="s">
        <v>33275</v>
      </c>
      <c r="C6261" s="346" t="s">
        <v>8</v>
      </c>
      <c r="D6261" s="370">
        <v>43.93</v>
      </c>
    </row>
    <row r="6262" spans="1:4" s="326" customFormat="1" ht="15.6" customHeight="1" x14ac:dyDescent="0.25">
      <c r="A6262" s="368" t="s">
        <v>41938</v>
      </c>
      <c r="B6262" s="369" t="s">
        <v>33273</v>
      </c>
      <c r="C6262" s="346" t="s">
        <v>8</v>
      </c>
      <c r="D6262" s="370">
        <v>35.46</v>
      </c>
    </row>
    <row r="6263" spans="1:4" s="326" customFormat="1" ht="15.6" customHeight="1" x14ac:dyDescent="0.25">
      <c r="A6263" s="368" t="s">
        <v>41939</v>
      </c>
      <c r="B6263" s="369" t="s">
        <v>41940</v>
      </c>
      <c r="C6263" s="346" t="s">
        <v>8</v>
      </c>
      <c r="D6263" s="370">
        <v>180.2</v>
      </c>
    </row>
    <row r="6264" spans="1:4" s="326" customFormat="1" ht="15.6" customHeight="1" x14ac:dyDescent="0.25">
      <c r="A6264" s="368" t="s">
        <v>41941</v>
      </c>
      <c r="B6264" s="369" t="s">
        <v>41942</v>
      </c>
      <c r="C6264" s="346" t="s">
        <v>8</v>
      </c>
      <c r="D6264" s="370">
        <v>1462.29</v>
      </c>
    </row>
    <row r="6265" spans="1:4" s="326" customFormat="1" ht="15.6" customHeight="1" x14ac:dyDescent="0.25">
      <c r="A6265" s="368" t="s">
        <v>41943</v>
      </c>
      <c r="B6265" s="369" t="s">
        <v>41944</v>
      </c>
      <c r="C6265" s="346" t="s">
        <v>8</v>
      </c>
      <c r="D6265" s="370">
        <v>550.09</v>
      </c>
    </row>
    <row r="6266" spans="1:4" s="326" customFormat="1" ht="15.6" customHeight="1" x14ac:dyDescent="0.25">
      <c r="A6266" s="368" t="s">
        <v>41945</v>
      </c>
      <c r="B6266" s="369" t="s">
        <v>41946</v>
      </c>
      <c r="C6266" s="346" t="s">
        <v>8</v>
      </c>
      <c r="D6266" s="370">
        <v>140.91</v>
      </c>
    </row>
    <row r="6267" spans="1:4" s="326" customFormat="1" ht="15.6" customHeight="1" x14ac:dyDescent="0.25">
      <c r="A6267" s="368" t="s">
        <v>41947</v>
      </c>
      <c r="B6267" s="369" t="s">
        <v>41948</v>
      </c>
      <c r="C6267" s="346" t="s">
        <v>8</v>
      </c>
      <c r="D6267" s="370">
        <v>201.22</v>
      </c>
    </row>
    <row r="6268" spans="1:4" s="326" customFormat="1" ht="15.6" customHeight="1" x14ac:dyDescent="0.25">
      <c r="A6268" s="368" t="s">
        <v>41949</v>
      </c>
      <c r="B6268" s="369" t="s">
        <v>41950</v>
      </c>
      <c r="C6268" s="346" t="s">
        <v>8</v>
      </c>
      <c r="D6268" s="370">
        <v>495.37</v>
      </c>
    </row>
    <row r="6269" spans="1:4" s="326" customFormat="1" ht="15.6" customHeight="1" x14ac:dyDescent="0.25">
      <c r="A6269" s="368" t="s">
        <v>41951</v>
      </c>
      <c r="B6269" s="369" t="s">
        <v>41952</v>
      </c>
      <c r="C6269" s="346" t="s">
        <v>8</v>
      </c>
      <c r="D6269" s="370">
        <v>234.22</v>
      </c>
    </row>
    <row r="6270" spans="1:4" s="326" customFormat="1" ht="15.6" customHeight="1" x14ac:dyDescent="0.25">
      <c r="A6270" s="368" t="s">
        <v>41953</v>
      </c>
      <c r="B6270" s="369" t="s">
        <v>41954</v>
      </c>
      <c r="C6270" s="346" t="s">
        <v>8</v>
      </c>
      <c r="D6270" s="370">
        <v>8.6199999999999992</v>
      </c>
    </row>
    <row r="6271" spans="1:4" s="326" customFormat="1" ht="15.6" customHeight="1" x14ac:dyDescent="0.25">
      <c r="A6271" s="368" t="s">
        <v>41955</v>
      </c>
      <c r="B6271" s="369" t="s">
        <v>41956</v>
      </c>
      <c r="C6271" s="346" t="s">
        <v>14</v>
      </c>
      <c r="D6271" s="370">
        <v>1.27</v>
      </c>
    </row>
    <row r="6272" spans="1:4" s="326" customFormat="1" ht="15.6" customHeight="1" x14ac:dyDescent="0.25">
      <c r="A6272" s="368" t="s">
        <v>41957</v>
      </c>
      <c r="B6272" s="369" t="s">
        <v>41958</v>
      </c>
      <c r="C6272" s="346" t="s">
        <v>14</v>
      </c>
      <c r="D6272" s="370">
        <v>8.1199999999999992</v>
      </c>
    </row>
    <row r="6273" spans="1:4" s="326" customFormat="1" ht="15.6" customHeight="1" x14ac:dyDescent="0.25">
      <c r="A6273" s="368" t="s">
        <v>41959</v>
      </c>
      <c r="B6273" s="369" t="s">
        <v>41960</v>
      </c>
      <c r="C6273" s="346" t="s">
        <v>14</v>
      </c>
      <c r="D6273" s="370">
        <v>1.98</v>
      </c>
    </row>
    <row r="6274" spans="1:4" s="326" customFormat="1" ht="15.6" customHeight="1" x14ac:dyDescent="0.25">
      <c r="A6274" s="368" t="s">
        <v>41961</v>
      </c>
      <c r="B6274" s="369" t="s">
        <v>41962</v>
      </c>
      <c r="C6274" s="346" t="s">
        <v>14</v>
      </c>
      <c r="D6274" s="370">
        <v>3.19</v>
      </c>
    </row>
    <row r="6275" spans="1:4" s="326" customFormat="1" ht="15.6" customHeight="1" x14ac:dyDescent="0.25">
      <c r="A6275" s="368" t="s">
        <v>41963</v>
      </c>
      <c r="B6275" s="369" t="s">
        <v>41964</v>
      </c>
      <c r="C6275" s="346" t="s">
        <v>14</v>
      </c>
      <c r="D6275" s="370">
        <v>4.7699999999999996</v>
      </c>
    </row>
    <row r="6276" spans="1:4" s="326" customFormat="1" ht="15.6" customHeight="1" x14ac:dyDescent="0.25">
      <c r="A6276" s="368" t="s">
        <v>41965</v>
      </c>
      <c r="B6276" s="369" t="s">
        <v>41966</v>
      </c>
      <c r="C6276" s="346" t="s">
        <v>14</v>
      </c>
      <c r="D6276" s="370">
        <v>1.1499999999999999</v>
      </c>
    </row>
    <row r="6277" spans="1:4" s="326" customFormat="1" ht="15.6" customHeight="1" x14ac:dyDescent="0.25">
      <c r="A6277" s="368" t="s">
        <v>41967</v>
      </c>
      <c r="B6277" s="369" t="s">
        <v>41968</v>
      </c>
      <c r="C6277" s="346" t="s">
        <v>14</v>
      </c>
      <c r="D6277" s="370">
        <v>1.94</v>
      </c>
    </row>
    <row r="6278" spans="1:4" s="326" customFormat="1" ht="15.6" customHeight="1" x14ac:dyDescent="0.25">
      <c r="A6278" s="368" t="s">
        <v>41969</v>
      </c>
      <c r="B6278" s="369" t="s">
        <v>41970</v>
      </c>
      <c r="C6278" s="346" t="s">
        <v>14</v>
      </c>
      <c r="D6278" s="370">
        <v>3.1</v>
      </c>
    </row>
    <row r="6279" spans="1:4" s="326" customFormat="1" ht="15.6" customHeight="1" x14ac:dyDescent="0.25">
      <c r="A6279" s="368" t="s">
        <v>41971</v>
      </c>
      <c r="B6279" s="369" t="s">
        <v>41972</v>
      </c>
      <c r="C6279" s="346" t="s">
        <v>14</v>
      </c>
      <c r="D6279" s="370">
        <v>4.18</v>
      </c>
    </row>
    <row r="6280" spans="1:4" s="326" customFormat="1" ht="15.6" customHeight="1" x14ac:dyDescent="0.25">
      <c r="A6280" s="368" t="s">
        <v>41973</v>
      </c>
      <c r="B6280" s="369" t="s">
        <v>41974</v>
      </c>
      <c r="C6280" s="346" t="s">
        <v>14</v>
      </c>
      <c r="D6280" s="370">
        <v>7.37</v>
      </c>
    </row>
    <row r="6281" spans="1:4" s="326" customFormat="1" ht="15.6" customHeight="1" x14ac:dyDescent="0.25">
      <c r="A6281" s="368" t="s">
        <v>41975</v>
      </c>
      <c r="B6281" s="369" t="s">
        <v>41976</v>
      </c>
      <c r="C6281" s="346" t="s">
        <v>14</v>
      </c>
      <c r="D6281" s="370">
        <v>71.64</v>
      </c>
    </row>
    <row r="6282" spans="1:4" s="326" customFormat="1" ht="15.6" customHeight="1" x14ac:dyDescent="0.25">
      <c r="A6282" s="368" t="s">
        <v>41977</v>
      </c>
      <c r="B6282" s="369" t="s">
        <v>41978</v>
      </c>
      <c r="C6282" s="346" t="s">
        <v>14</v>
      </c>
      <c r="D6282" s="370">
        <v>12.97</v>
      </c>
    </row>
    <row r="6283" spans="1:4" s="326" customFormat="1" ht="15.6" customHeight="1" x14ac:dyDescent="0.25">
      <c r="A6283" s="368" t="s">
        <v>41979</v>
      </c>
      <c r="B6283" s="369" t="s">
        <v>41980</v>
      </c>
      <c r="C6283" s="346" t="s">
        <v>14</v>
      </c>
      <c r="D6283" s="370">
        <v>82.35</v>
      </c>
    </row>
    <row r="6284" spans="1:4" s="326" customFormat="1" ht="15.6" customHeight="1" x14ac:dyDescent="0.25">
      <c r="A6284" s="368" t="s">
        <v>41981</v>
      </c>
      <c r="B6284" s="369" t="s">
        <v>41982</v>
      </c>
      <c r="C6284" s="346" t="s">
        <v>14</v>
      </c>
      <c r="D6284" s="370">
        <v>18.510000000000002</v>
      </c>
    </row>
    <row r="6285" spans="1:4" s="326" customFormat="1" ht="15.6" customHeight="1" x14ac:dyDescent="0.25">
      <c r="A6285" s="368" t="s">
        <v>41983</v>
      </c>
      <c r="B6285" s="369" t="s">
        <v>41984</v>
      </c>
      <c r="C6285" s="346" t="s">
        <v>14</v>
      </c>
      <c r="D6285" s="370">
        <v>27.78</v>
      </c>
    </row>
    <row r="6286" spans="1:4" s="326" customFormat="1" ht="15.6" customHeight="1" x14ac:dyDescent="0.25">
      <c r="A6286" s="368" t="s">
        <v>41985</v>
      </c>
      <c r="B6286" s="369" t="s">
        <v>41986</v>
      </c>
      <c r="C6286" s="346" t="s">
        <v>14</v>
      </c>
      <c r="D6286" s="370">
        <v>4.17</v>
      </c>
    </row>
    <row r="6287" spans="1:4" s="326" customFormat="1" ht="15.6" customHeight="1" x14ac:dyDescent="0.25">
      <c r="A6287" s="368" t="s">
        <v>41987</v>
      </c>
      <c r="B6287" s="369" t="s">
        <v>41988</v>
      </c>
      <c r="C6287" s="346" t="s">
        <v>14</v>
      </c>
      <c r="D6287" s="370">
        <v>6.36</v>
      </c>
    </row>
    <row r="6288" spans="1:4" s="326" customFormat="1" ht="15.6" customHeight="1" x14ac:dyDescent="0.25">
      <c r="A6288" s="368" t="s">
        <v>41989</v>
      </c>
      <c r="B6288" s="369" t="s">
        <v>41990</v>
      </c>
      <c r="C6288" s="346" t="s">
        <v>14</v>
      </c>
      <c r="D6288" s="370">
        <v>23.7</v>
      </c>
    </row>
    <row r="6289" spans="1:4" s="326" customFormat="1" ht="15.6" customHeight="1" x14ac:dyDescent="0.25">
      <c r="A6289" s="368" t="s">
        <v>41991</v>
      </c>
      <c r="B6289" s="369" t="s">
        <v>41992</v>
      </c>
      <c r="C6289" s="346" t="s">
        <v>14</v>
      </c>
      <c r="D6289" s="370">
        <v>2.08</v>
      </c>
    </row>
    <row r="6290" spans="1:4" s="326" customFormat="1" ht="15.6" customHeight="1" x14ac:dyDescent="0.25">
      <c r="A6290" s="368" t="s">
        <v>41993</v>
      </c>
      <c r="B6290" s="369" t="s">
        <v>41994</v>
      </c>
      <c r="C6290" s="346" t="s">
        <v>14</v>
      </c>
      <c r="D6290" s="370">
        <v>3.36</v>
      </c>
    </row>
    <row r="6291" spans="1:4" s="326" customFormat="1" ht="15.6" customHeight="1" x14ac:dyDescent="0.25">
      <c r="A6291" s="368" t="s">
        <v>41995</v>
      </c>
      <c r="B6291" s="369" t="s">
        <v>41996</v>
      </c>
      <c r="C6291" s="346" t="s">
        <v>14</v>
      </c>
      <c r="D6291" s="370">
        <v>4.1399999999999997</v>
      </c>
    </row>
    <row r="6292" spans="1:4" s="326" customFormat="1" ht="15.6" customHeight="1" x14ac:dyDescent="0.25">
      <c r="A6292" s="368" t="s">
        <v>41997</v>
      </c>
      <c r="B6292" s="369" t="s">
        <v>41998</v>
      </c>
      <c r="C6292" s="346" t="s">
        <v>14</v>
      </c>
      <c r="D6292" s="370">
        <v>6.32</v>
      </c>
    </row>
    <row r="6293" spans="1:4" s="326" customFormat="1" ht="15.6" customHeight="1" x14ac:dyDescent="0.25">
      <c r="A6293" s="368" t="s">
        <v>41999</v>
      </c>
      <c r="B6293" s="369" t="s">
        <v>42000</v>
      </c>
      <c r="C6293" s="346" t="s">
        <v>14</v>
      </c>
      <c r="D6293" s="370">
        <v>8.92</v>
      </c>
    </row>
    <row r="6294" spans="1:4" s="326" customFormat="1" ht="15.6" customHeight="1" x14ac:dyDescent="0.25">
      <c r="A6294" s="368" t="s">
        <v>42001</v>
      </c>
      <c r="B6294" s="369" t="s">
        <v>42002</v>
      </c>
      <c r="C6294" s="346" t="s">
        <v>14</v>
      </c>
      <c r="D6294" s="370">
        <v>13.84</v>
      </c>
    </row>
    <row r="6295" spans="1:4" s="326" customFormat="1" ht="15.6" customHeight="1" x14ac:dyDescent="0.25">
      <c r="A6295" s="368" t="s">
        <v>42003</v>
      </c>
      <c r="B6295" s="369" t="s">
        <v>42004</v>
      </c>
      <c r="C6295" s="346" t="s">
        <v>14</v>
      </c>
      <c r="D6295" s="370">
        <v>21.78</v>
      </c>
    </row>
    <row r="6296" spans="1:4" s="326" customFormat="1" ht="15.6" customHeight="1" x14ac:dyDescent="0.25">
      <c r="A6296" s="368" t="s">
        <v>42005</v>
      </c>
      <c r="B6296" s="369" t="s">
        <v>42006</v>
      </c>
      <c r="C6296" s="346" t="s">
        <v>14</v>
      </c>
      <c r="D6296" s="370">
        <v>29.24</v>
      </c>
    </row>
    <row r="6297" spans="1:4" s="326" customFormat="1" ht="15.6" customHeight="1" x14ac:dyDescent="0.25">
      <c r="A6297" s="368" t="s">
        <v>42007</v>
      </c>
      <c r="B6297" s="369" t="s">
        <v>42008</v>
      </c>
      <c r="C6297" s="346" t="s">
        <v>14</v>
      </c>
      <c r="D6297" s="370">
        <v>42.04</v>
      </c>
    </row>
    <row r="6298" spans="1:4" s="326" customFormat="1" ht="15.6" customHeight="1" x14ac:dyDescent="0.25">
      <c r="A6298" s="368" t="s">
        <v>42009</v>
      </c>
      <c r="B6298" s="369" t="s">
        <v>42010</v>
      </c>
      <c r="C6298" s="346" t="s">
        <v>14</v>
      </c>
      <c r="D6298" s="370">
        <v>53.85</v>
      </c>
    </row>
    <row r="6299" spans="1:4" s="326" customFormat="1" ht="15.6" customHeight="1" x14ac:dyDescent="0.25">
      <c r="A6299" s="368" t="s">
        <v>42011</v>
      </c>
      <c r="B6299" s="369" t="s">
        <v>42012</v>
      </c>
      <c r="C6299" s="346" t="s">
        <v>14</v>
      </c>
      <c r="D6299" s="370">
        <v>77.16</v>
      </c>
    </row>
    <row r="6300" spans="1:4" s="326" customFormat="1" ht="15.6" customHeight="1" x14ac:dyDescent="0.25">
      <c r="A6300" s="368" t="s">
        <v>42013</v>
      </c>
      <c r="B6300" s="369" t="s">
        <v>42014</v>
      </c>
      <c r="C6300" s="346" t="s">
        <v>14</v>
      </c>
      <c r="D6300" s="370">
        <v>96.83</v>
      </c>
    </row>
    <row r="6301" spans="1:4" s="326" customFormat="1" ht="15.6" customHeight="1" x14ac:dyDescent="0.25">
      <c r="A6301" s="368" t="s">
        <v>42015</v>
      </c>
      <c r="B6301" s="369" t="s">
        <v>42016</v>
      </c>
      <c r="C6301" s="346" t="s">
        <v>14</v>
      </c>
      <c r="D6301" s="370">
        <v>118.89</v>
      </c>
    </row>
    <row r="6302" spans="1:4" s="326" customFormat="1" ht="15.6" customHeight="1" x14ac:dyDescent="0.25">
      <c r="A6302" s="368" t="s">
        <v>42017</v>
      </c>
      <c r="B6302" s="369" t="s">
        <v>42018</v>
      </c>
      <c r="C6302" s="346" t="s">
        <v>14</v>
      </c>
      <c r="D6302" s="370">
        <v>142.84</v>
      </c>
    </row>
    <row r="6303" spans="1:4" s="326" customFormat="1" ht="15.6" customHeight="1" x14ac:dyDescent="0.25">
      <c r="A6303" s="368" t="s">
        <v>42019</v>
      </c>
      <c r="B6303" s="369" t="s">
        <v>42020</v>
      </c>
      <c r="C6303" s="346" t="s">
        <v>14</v>
      </c>
      <c r="D6303" s="370">
        <v>178.47</v>
      </c>
    </row>
    <row r="6304" spans="1:4" s="326" customFormat="1" ht="15.6" customHeight="1" x14ac:dyDescent="0.25">
      <c r="A6304" s="368" t="s">
        <v>42021</v>
      </c>
      <c r="B6304" s="369" t="s">
        <v>34281</v>
      </c>
      <c r="C6304" s="346" t="s">
        <v>14</v>
      </c>
      <c r="D6304" s="370">
        <v>1.2</v>
      </c>
    </row>
    <row r="6305" spans="1:4" s="326" customFormat="1" ht="15.6" customHeight="1" x14ac:dyDescent="0.25">
      <c r="A6305" s="368" t="s">
        <v>42022</v>
      </c>
      <c r="B6305" s="369" t="s">
        <v>34283</v>
      </c>
      <c r="C6305" s="346" t="s">
        <v>14</v>
      </c>
      <c r="D6305" s="370">
        <v>1.98</v>
      </c>
    </row>
    <row r="6306" spans="1:4" s="326" customFormat="1" ht="15.6" customHeight="1" x14ac:dyDescent="0.25">
      <c r="A6306" s="368" t="s">
        <v>42023</v>
      </c>
      <c r="B6306" s="369" t="s">
        <v>34285</v>
      </c>
      <c r="C6306" s="346" t="s">
        <v>14</v>
      </c>
      <c r="D6306" s="370">
        <v>3</v>
      </c>
    </row>
    <row r="6307" spans="1:4" s="326" customFormat="1" ht="15.6" customHeight="1" x14ac:dyDescent="0.25">
      <c r="A6307" s="368" t="s">
        <v>42024</v>
      </c>
      <c r="B6307" s="369" t="s">
        <v>34287</v>
      </c>
      <c r="C6307" s="346" t="s">
        <v>14</v>
      </c>
      <c r="D6307" s="370">
        <v>4.3</v>
      </c>
    </row>
    <row r="6308" spans="1:4" s="326" customFormat="1" ht="15.6" customHeight="1" x14ac:dyDescent="0.25">
      <c r="A6308" s="368" t="s">
        <v>42025</v>
      </c>
      <c r="B6308" s="369" t="s">
        <v>34289</v>
      </c>
      <c r="C6308" s="346" t="s">
        <v>14</v>
      </c>
      <c r="D6308" s="370">
        <v>7.35</v>
      </c>
    </row>
    <row r="6309" spans="1:4" s="326" customFormat="1" ht="15.6" customHeight="1" x14ac:dyDescent="0.25">
      <c r="A6309" s="368" t="s">
        <v>42026</v>
      </c>
      <c r="B6309" s="369" t="s">
        <v>34291</v>
      </c>
      <c r="C6309" s="346" t="s">
        <v>14</v>
      </c>
      <c r="D6309" s="370">
        <v>11.32</v>
      </c>
    </row>
    <row r="6310" spans="1:4" s="326" customFormat="1" ht="15.6" customHeight="1" x14ac:dyDescent="0.25">
      <c r="A6310" s="368" t="s">
        <v>42027</v>
      </c>
      <c r="B6310" s="369" t="s">
        <v>34293</v>
      </c>
      <c r="C6310" s="346" t="s">
        <v>14</v>
      </c>
      <c r="D6310" s="370">
        <v>17.690000000000001</v>
      </c>
    </row>
    <row r="6311" spans="1:4" s="326" customFormat="1" ht="15.6" customHeight="1" x14ac:dyDescent="0.25">
      <c r="A6311" s="368" t="s">
        <v>42028</v>
      </c>
      <c r="B6311" s="369" t="s">
        <v>34295</v>
      </c>
      <c r="C6311" s="346" t="s">
        <v>14</v>
      </c>
      <c r="D6311" s="370">
        <v>24.75</v>
      </c>
    </row>
    <row r="6312" spans="1:4" s="326" customFormat="1" ht="15.6" customHeight="1" x14ac:dyDescent="0.25">
      <c r="A6312" s="368" t="s">
        <v>42029</v>
      </c>
      <c r="B6312" s="369" t="s">
        <v>34297</v>
      </c>
      <c r="C6312" s="346" t="s">
        <v>14</v>
      </c>
      <c r="D6312" s="370">
        <v>35.26</v>
      </c>
    </row>
    <row r="6313" spans="1:4" s="326" customFormat="1" ht="15.6" customHeight="1" x14ac:dyDescent="0.25">
      <c r="A6313" s="368" t="s">
        <v>42030</v>
      </c>
      <c r="B6313" s="369" t="s">
        <v>34299</v>
      </c>
      <c r="C6313" s="346" t="s">
        <v>14</v>
      </c>
      <c r="D6313" s="370">
        <v>47.58</v>
      </c>
    </row>
    <row r="6314" spans="1:4" s="326" customFormat="1" ht="15.6" customHeight="1" x14ac:dyDescent="0.25">
      <c r="A6314" s="368" t="s">
        <v>42031</v>
      </c>
      <c r="B6314" s="369" t="s">
        <v>34301</v>
      </c>
      <c r="C6314" s="346" t="s">
        <v>14</v>
      </c>
      <c r="D6314" s="370">
        <v>62.68</v>
      </c>
    </row>
    <row r="6315" spans="1:4" s="326" customFormat="1" ht="15.6" customHeight="1" x14ac:dyDescent="0.25">
      <c r="A6315" s="368" t="s">
        <v>42032</v>
      </c>
      <c r="B6315" s="369" t="s">
        <v>34303</v>
      </c>
      <c r="C6315" s="346" t="s">
        <v>14</v>
      </c>
      <c r="D6315" s="370">
        <v>82.85</v>
      </c>
    </row>
    <row r="6316" spans="1:4" s="326" customFormat="1" ht="15.6" customHeight="1" x14ac:dyDescent="0.25">
      <c r="A6316" s="368" t="s">
        <v>42033</v>
      </c>
      <c r="B6316" s="369" t="s">
        <v>34307</v>
      </c>
      <c r="C6316" s="346" t="s">
        <v>14</v>
      </c>
      <c r="D6316" s="370">
        <v>125.44</v>
      </c>
    </row>
    <row r="6317" spans="1:4" s="326" customFormat="1" ht="15.6" customHeight="1" x14ac:dyDescent="0.25">
      <c r="A6317" s="368" t="s">
        <v>42034</v>
      </c>
      <c r="B6317" s="369" t="s">
        <v>34309</v>
      </c>
      <c r="C6317" s="346" t="s">
        <v>14</v>
      </c>
      <c r="D6317" s="370">
        <v>166.03</v>
      </c>
    </row>
    <row r="6318" spans="1:4" s="326" customFormat="1" ht="15.6" customHeight="1" x14ac:dyDescent="0.25">
      <c r="A6318" s="368" t="s">
        <v>42035</v>
      </c>
      <c r="B6318" s="369" t="s">
        <v>42036</v>
      </c>
      <c r="C6318" s="346" t="s">
        <v>14</v>
      </c>
      <c r="D6318" s="370">
        <v>103.73</v>
      </c>
    </row>
    <row r="6319" spans="1:4" s="326" customFormat="1" ht="15.6" customHeight="1" x14ac:dyDescent="0.25">
      <c r="A6319" s="368" t="s">
        <v>42037</v>
      </c>
      <c r="B6319" s="369" t="s">
        <v>42038</v>
      </c>
      <c r="C6319" s="346" t="s">
        <v>14</v>
      </c>
      <c r="D6319" s="370">
        <v>47.56</v>
      </c>
    </row>
    <row r="6320" spans="1:4" s="326" customFormat="1" ht="15.6" customHeight="1" x14ac:dyDescent="0.25">
      <c r="A6320" s="368" t="s">
        <v>42039</v>
      </c>
      <c r="B6320" s="369" t="s">
        <v>42040</v>
      </c>
      <c r="C6320" s="346" t="s">
        <v>14</v>
      </c>
      <c r="D6320" s="370">
        <v>59.62</v>
      </c>
    </row>
    <row r="6321" spans="1:4" s="326" customFormat="1" ht="15.6" customHeight="1" x14ac:dyDescent="0.25">
      <c r="A6321" s="368" t="s">
        <v>42041</v>
      </c>
      <c r="B6321" s="369" t="s">
        <v>42042</v>
      </c>
      <c r="C6321" s="346" t="s">
        <v>14</v>
      </c>
      <c r="D6321" s="370">
        <v>177.3</v>
      </c>
    </row>
    <row r="6322" spans="1:4" s="326" customFormat="1" ht="15.6" customHeight="1" x14ac:dyDescent="0.25">
      <c r="A6322" s="368" t="s">
        <v>42043</v>
      </c>
      <c r="B6322" s="369" t="s">
        <v>42044</v>
      </c>
      <c r="C6322" s="346" t="s">
        <v>14</v>
      </c>
      <c r="D6322" s="370">
        <v>0.98</v>
      </c>
    </row>
    <row r="6323" spans="1:4" s="326" customFormat="1" ht="15.6" customHeight="1" x14ac:dyDescent="0.25">
      <c r="A6323" s="368" t="s">
        <v>42045</v>
      </c>
      <c r="B6323" s="369" t="s">
        <v>42046</v>
      </c>
      <c r="C6323" s="346" t="s">
        <v>14</v>
      </c>
      <c r="D6323" s="370">
        <v>2.37</v>
      </c>
    </row>
    <row r="6324" spans="1:4" s="326" customFormat="1" ht="15.6" customHeight="1" x14ac:dyDescent="0.25">
      <c r="A6324" s="368" t="s">
        <v>42047</v>
      </c>
      <c r="B6324" s="369" t="s">
        <v>42048</v>
      </c>
      <c r="C6324" s="346" t="s">
        <v>14</v>
      </c>
      <c r="D6324" s="370">
        <v>3.56</v>
      </c>
    </row>
    <row r="6325" spans="1:4" s="326" customFormat="1" ht="15.6" customHeight="1" x14ac:dyDescent="0.25">
      <c r="A6325" s="368" t="s">
        <v>42049</v>
      </c>
      <c r="B6325" s="369" t="s">
        <v>42050</v>
      </c>
      <c r="C6325" s="346" t="s">
        <v>14</v>
      </c>
      <c r="D6325" s="370">
        <v>4.87</v>
      </c>
    </row>
    <row r="6326" spans="1:4" s="326" customFormat="1" ht="15.6" customHeight="1" x14ac:dyDescent="0.25">
      <c r="A6326" s="368" t="s">
        <v>42051</v>
      </c>
      <c r="B6326" s="369" t="s">
        <v>42052</v>
      </c>
      <c r="C6326" s="346" t="s">
        <v>14</v>
      </c>
      <c r="D6326" s="370">
        <v>7.52</v>
      </c>
    </row>
    <row r="6327" spans="1:4" s="326" customFormat="1" ht="15.6" customHeight="1" x14ac:dyDescent="0.25">
      <c r="A6327" s="368" t="s">
        <v>42053</v>
      </c>
      <c r="B6327" s="369" t="s">
        <v>42054</v>
      </c>
      <c r="C6327" s="346" t="s">
        <v>14</v>
      </c>
      <c r="D6327" s="370">
        <v>4.42</v>
      </c>
    </row>
    <row r="6328" spans="1:4" s="326" customFormat="1" ht="15.6" customHeight="1" x14ac:dyDescent="0.25">
      <c r="A6328" s="368" t="s">
        <v>42055</v>
      </c>
      <c r="B6328" s="369" t="s">
        <v>42056</v>
      </c>
      <c r="C6328" s="346" t="s">
        <v>14</v>
      </c>
      <c r="D6328" s="370">
        <v>57.88</v>
      </c>
    </row>
    <row r="6329" spans="1:4" s="326" customFormat="1" ht="15.6" customHeight="1" x14ac:dyDescent="0.25">
      <c r="A6329" s="368" t="s">
        <v>42057</v>
      </c>
      <c r="B6329" s="369" t="s">
        <v>42058</v>
      </c>
      <c r="C6329" s="346" t="s">
        <v>14</v>
      </c>
      <c r="D6329" s="370">
        <v>80.28</v>
      </c>
    </row>
    <row r="6330" spans="1:4" s="326" customFormat="1" ht="15.6" customHeight="1" x14ac:dyDescent="0.25">
      <c r="A6330" s="368" t="s">
        <v>42059</v>
      </c>
      <c r="B6330" s="369" t="s">
        <v>42060</v>
      </c>
      <c r="C6330" s="346" t="s">
        <v>14</v>
      </c>
      <c r="D6330" s="370">
        <v>29.05</v>
      </c>
    </row>
    <row r="6331" spans="1:4" s="326" customFormat="1" ht="15.6" customHeight="1" x14ac:dyDescent="0.25">
      <c r="A6331" s="368" t="s">
        <v>42061</v>
      </c>
      <c r="B6331" s="369" t="s">
        <v>42062</v>
      </c>
      <c r="C6331" s="346" t="s">
        <v>14</v>
      </c>
      <c r="D6331" s="370">
        <v>4.59</v>
      </c>
    </row>
    <row r="6332" spans="1:4" s="326" customFormat="1" ht="15.6" customHeight="1" x14ac:dyDescent="0.25">
      <c r="A6332" s="368" t="s">
        <v>42063</v>
      </c>
      <c r="B6332" s="369" t="s">
        <v>42064</v>
      </c>
      <c r="C6332" s="346" t="s">
        <v>14</v>
      </c>
      <c r="D6332" s="370">
        <v>7.19</v>
      </c>
    </row>
    <row r="6333" spans="1:4" s="326" customFormat="1" ht="15.6" customHeight="1" x14ac:dyDescent="0.25">
      <c r="A6333" s="368" t="s">
        <v>42065</v>
      </c>
      <c r="B6333" s="369" t="s">
        <v>42066</v>
      </c>
      <c r="C6333" s="346" t="s">
        <v>14</v>
      </c>
      <c r="D6333" s="370">
        <v>11.21</v>
      </c>
    </row>
    <row r="6334" spans="1:4" s="326" customFormat="1" ht="15.6" customHeight="1" x14ac:dyDescent="0.25">
      <c r="A6334" s="368" t="s">
        <v>42067</v>
      </c>
      <c r="B6334" s="369" t="s">
        <v>42068</v>
      </c>
      <c r="C6334" s="346" t="s">
        <v>14</v>
      </c>
      <c r="D6334" s="370">
        <v>16.22</v>
      </c>
    </row>
    <row r="6335" spans="1:4" s="326" customFormat="1" ht="15.6" customHeight="1" x14ac:dyDescent="0.25">
      <c r="A6335" s="368" t="s">
        <v>42069</v>
      </c>
      <c r="B6335" s="369" t="s">
        <v>42070</v>
      </c>
      <c r="C6335" s="346" t="s">
        <v>14</v>
      </c>
      <c r="D6335" s="370">
        <v>14.29</v>
      </c>
    </row>
    <row r="6336" spans="1:4" s="326" customFormat="1" ht="15.6" customHeight="1" x14ac:dyDescent="0.25">
      <c r="A6336" s="368" t="s">
        <v>42071</v>
      </c>
      <c r="B6336" s="369" t="s">
        <v>42072</v>
      </c>
      <c r="C6336" s="346" t="s">
        <v>14</v>
      </c>
      <c r="D6336" s="370">
        <v>22.59</v>
      </c>
    </row>
    <row r="6337" spans="1:4" s="326" customFormat="1" ht="15.6" customHeight="1" x14ac:dyDescent="0.25">
      <c r="A6337" s="368" t="s">
        <v>42073</v>
      </c>
      <c r="B6337" s="369" t="s">
        <v>42074</v>
      </c>
      <c r="C6337" s="346" t="s">
        <v>14</v>
      </c>
      <c r="D6337" s="370">
        <v>39.33</v>
      </c>
    </row>
    <row r="6338" spans="1:4" s="326" customFormat="1" ht="15.6" customHeight="1" x14ac:dyDescent="0.25">
      <c r="A6338" s="368" t="s">
        <v>42075</v>
      </c>
      <c r="B6338" s="369" t="s">
        <v>42076</v>
      </c>
      <c r="C6338" s="346" t="s">
        <v>14</v>
      </c>
      <c r="D6338" s="370">
        <v>8.07</v>
      </c>
    </row>
    <row r="6339" spans="1:4" s="326" customFormat="1" ht="15.6" customHeight="1" x14ac:dyDescent="0.25">
      <c r="A6339" s="368" t="s">
        <v>42077</v>
      </c>
      <c r="B6339" s="369" t="s">
        <v>42078</v>
      </c>
      <c r="C6339" s="346" t="s">
        <v>14</v>
      </c>
      <c r="D6339" s="370">
        <v>67.150000000000006</v>
      </c>
    </row>
    <row r="6340" spans="1:4" s="326" customFormat="1" ht="15.6" customHeight="1" x14ac:dyDescent="0.25">
      <c r="A6340" s="368" t="s">
        <v>42079</v>
      </c>
      <c r="B6340" s="369" t="s">
        <v>42080</v>
      </c>
      <c r="C6340" s="346" t="s">
        <v>14</v>
      </c>
      <c r="D6340" s="370">
        <v>138.25</v>
      </c>
    </row>
    <row r="6341" spans="1:4" s="326" customFormat="1" ht="15.6" customHeight="1" x14ac:dyDescent="0.25">
      <c r="A6341" s="368" t="s">
        <v>42081</v>
      </c>
      <c r="B6341" s="369" t="s">
        <v>42082</v>
      </c>
      <c r="C6341" s="346" t="s">
        <v>14</v>
      </c>
      <c r="D6341" s="370">
        <v>63.89</v>
      </c>
    </row>
    <row r="6342" spans="1:4" s="326" customFormat="1" ht="15.6" customHeight="1" x14ac:dyDescent="0.25">
      <c r="A6342" s="368" t="s">
        <v>42083</v>
      </c>
      <c r="B6342" s="369" t="s">
        <v>42084</v>
      </c>
      <c r="C6342" s="346" t="s">
        <v>14</v>
      </c>
      <c r="D6342" s="370">
        <v>78.25</v>
      </c>
    </row>
    <row r="6343" spans="1:4" s="326" customFormat="1" ht="15.6" customHeight="1" x14ac:dyDescent="0.25">
      <c r="A6343" s="368" t="s">
        <v>42085</v>
      </c>
      <c r="B6343" s="369" t="s">
        <v>42086</v>
      </c>
      <c r="C6343" s="346" t="s">
        <v>14</v>
      </c>
      <c r="D6343" s="370">
        <v>172.06</v>
      </c>
    </row>
    <row r="6344" spans="1:4" s="326" customFormat="1" ht="15.6" customHeight="1" x14ac:dyDescent="0.25">
      <c r="A6344" s="368" t="s">
        <v>42087</v>
      </c>
      <c r="B6344" s="369" t="s">
        <v>42088</v>
      </c>
      <c r="C6344" s="346" t="s">
        <v>14</v>
      </c>
      <c r="D6344" s="370">
        <v>54.11</v>
      </c>
    </row>
    <row r="6345" spans="1:4" s="326" customFormat="1" ht="15.6" customHeight="1" x14ac:dyDescent="0.25">
      <c r="A6345" s="368" t="s">
        <v>42089</v>
      </c>
      <c r="B6345" s="369" t="s">
        <v>42090</v>
      </c>
      <c r="C6345" s="346" t="s">
        <v>14</v>
      </c>
      <c r="D6345" s="370">
        <v>9.34</v>
      </c>
    </row>
    <row r="6346" spans="1:4" s="326" customFormat="1" ht="15.6" customHeight="1" x14ac:dyDescent="0.25">
      <c r="A6346" s="368" t="s">
        <v>42091</v>
      </c>
      <c r="B6346" s="369" t="s">
        <v>42092</v>
      </c>
      <c r="C6346" s="346" t="s">
        <v>14</v>
      </c>
      <c r="D6346" s="370">
        <v>15.74</v>
      </c>
    </row>
    <row r="6347" spans="1:4" s="326" customFormat="1" ht="15.6" customHeight="1" x14ac:dyDescent="0.25">
      <c r="A6347" s="368" t="s">
        <v>42093</v>
      </c>
      <c r="B6347" s="369" t="s">
        <v>42094</v>
      </c>
      <c r="C6347" s="346" t="s">
        <v>8</v>
      </c>
      <c r="D6347" s="370">
        <v>122.82</v>
      </c>
    </row>
    <row r="6348" spans="1:4" s="326" customFormat="1" ht="15.6" customHeight="1" x14ac:dyDescent="0.25">
      <c r="A6348" s="368" t="s">
        <v>42095</v>
      </c>
      <c r="B6348" s="369" t="s">
        <v>42096</v>
      </c>
      <c r="C6348" s="346" t="s">
        <v>16</v>
      </c>
      <c r="D6348" s="370">
        <v>37.869999999999997</v>
      </c>
    </row>
    <row r="6349" spans="1:4" s="326" customFormat="1" ht="15.6" customHeight="1" x14ac:dyDescent="0.25">
      <c r="A6349" s="368" t="s">
        <v>42097</v>
      </c>
      <c r="B6349" s="369" t="s">
        <v>42098</v>
      </c>
      <c r="C6349" s="346" t="s">
        <v>16</v>
      </c>
      <c r="D6349" s="370">
        <v>41.58</v>
      </c>
    </row>
    <row r="6350" spans="1:4" s="326" customFormat="1" ht="15.6" customHeight="1" x14ac:dyDescent="0.25">
      <c r="A6350" s="368" t="s">
        <v>42099</v>
      </c>
      <c r="B6350" s="369" t="s">
        <v>42100</v>
      </c>
      <c r="C6350" s="346" t="s">
        <v>8</v>
      </c>
      <c r="D6350" s="370">
        <v>587.07000000000005</v>
      </c>
    </row>
    <row r="6351" spans="1:4" s="326" customFormat="1" ht="15.6" customHeight="1" x14ac:dyDescent="0.25">
      <c r="A6351" s="368" t="s">
        <v>42101</v>
      </c>
      <c r="B6351" s="369" t="s">
        <v>42102</v>
      </c>
      <c r="C6351" s="346" t="s">
        <v>8</v>
      </c>
      <c r="D6351" s="370">
        <v>221.79</v>
      </c>
    </row>
    <row r="6352" spans="1:4" s="326" customFormat="1" ht="15.6" customHeight="1" x14ac:dyDescent="0.25">
      <c r="A6352" s="368" t="s">
        <v>42103</v>
      </c>
      <c r="B6352" s="369" t="s">
        <v>42104</v>
      </c>
      <c r="C6352" s="346" t="s">
        <v>14</v>
      </c>
      <c r="D6352" s="370">
        <v>7.51</v>
      </c>
    </row>
    <row r="6353" spans="1:4" s="326" customFormat="1" ht="15.6" customHeight="1" x14ac:dyDescent="0.25">
      <c r="A6353" s="368" t="s">
        <v>42105</v>
      </c>
      <c r="B6353" s="369" t="s">
        <v>42106</v>
      </c>
      <c r="C6353" s="346" t="s">
        <v>14</v>
      </c>
      <c r="D6353" s="370">
        <v>10.32</v>
      </c>
    </row>
    <row r="6354" spans="1:4" s="326" customFormat="1" ht="15.6" customHeight="1" x14ac:dyDescent="0.25">
      <c r="A6354" s="368" t="s">
        <v>42107</v>
      </c>
      <c r="B6354" s="369" t="s">
        <v>42108</v>
      </c>
      <c r="C6354" s="346" t="s">
        <v>14</v>
      </c>
      <c r="D6354" s="370">
        <v>17.23</v>
      </c>
    </row>
    <row r="6355" spans="1:4" s="326" customFormat="1" ht="15.6" customHeight="1" x14ac:dyDescent="0.25">
      <c r="A6355" s="368" t="s">
        <v>42109</v>
      </c>
      <c r="B6355" s="369" t="s">
        <v>42110</v>
      </c>
      <c r="C6355" s="346" t="s">
        <v>14</v>
      </c>
      <c r="D6355" s="370">
        <v>20.170000000000002</v>
      </c>
    </row>
    <row r="6356" spans="1:4" s="326" customFormat="1" ht="15.6" customHeight="1" x14ac:dyDescent="0.25">
      <c r="A6356" s="368" t="s">
        <v>42111</v>
      </c>
      <c r="B6356" s="369" t="s">
        <v>42112</v>
      </c>
      <c r="C6356" s="346" t="s">
        <v>14</v>
      </c>
      <c r="D6356" s="370">
        <v>16.57</v>
      </c>
    </row>
    <row r="6357" spans="1:4" s="326" customFormat="1" ht="15.6" customHeight="1" x14ac:dyDescent="0.25">
      <c r="A6357" s="368" t="s">
        <v>42113</v>
      </c>
      <c r="B6357" s="369" t="s">
        <v>42114</v>
      </c>
      <c r="C6357" s="346" t="s">
        <v>8</v>
      </c>
      <c r="D6357" s="370">
        <v>171.76</v>
      </c>
    </row>
    <row r="6358" spans="1:4" s="326" customFormat="1" ht="15.6" customHeight="1" x14ac:dyDescent="0.25">
      <c r="A6358" s="368" t="s">
        <v>42115</v>
      </c>
      <c r="B6358" s="369" t="s">
        <v>42116</v>
      </c>
      <c r="C6358" s="346" t="s">
        <v>8</v>
      </c>
      <c r="D6358" s="370">
        <v>131.36000000000001</v>
      </c>
    </row>
    <row r="6359" spans="1:4" s="326" customFormat="1" ht="15.6" customHeight="1" x14ac:dyDescent="0.25">
      <c r="A6359" s="368" t="s">
        <v>42117</v>
      </c>
      <c r="B6359" s="369" t="s">
        <v>42118</v>
      </c>
      <c r="C6359" s="346" t="s">
        <v>14</v>
      </c>
      <c r="D6359" s="370">
        <v>9.02</v>
      </c>
    </row>
    <row r="6360" spans="1:4" s="326" customFormat="1" ht="15.6" customHeight="1" x14ac:dyDescent="0.25">
      <c r="A6360" s="368" t="s">
        <v>42119</v>
      </c>
      <c r="B6360" s="369" t="s">
        <v>42120</v>
      </c>
      <c r="C6360" s="346" t="s">
        <v>14</v>
      </c>
      <c r="D6360" s="370">
        <v>13.6</v>
      </c>
    </row>
    <row r="6361" spans="1:4" s="326" customFormat="1" ht="15.6" customHeight="1" x14ac:dyDescent="0.25">
      <c r="A6361" s="368" t="s">
        <v>42121</v>
      </c>
      <c r="B6361" s="369" t="s">
        <v>42122</v>
      </c>
      <c r="C6361" s="346" t="s">
        <v>14</v>
      </c>
      <c r="D6361" s="370">
        <v>33.1</v>
      </c>
    </row>
    <row r="6362" spans="1:4" s="326" customFormat="1" ht="15.6" customHeight="1" x14ac:dyDescent="0.25">
      <c r="A6362" s="368" t="s">
        <v>42123</v>
      </c>
      <c r="B6362" s="369" t="s">
        <v>42124</v>
      </c>
      <c r="C6362" s="346" t="s">
        <v>14</v>
      </c>
      <c r="D6362" s="370">
        <v>11.27</v>
      </c>
    </row>
    <row r="6363" spans="1:4" s="326" customFormat="1" ht="15.6" customHeight="1" x14ac:dyDescent="0.25">
      <c r="A6363" s="368" t="s">
        <v>42125</v>
      </c>
      <c r="B6363" s="369" t="s">
        <v>42126</v>
      </c>
      <c r="C6363" s="346" t="s">
        <v>14</v>
      </c>
      <c r="D6363" s="370">
        <v>16.12</v>
      </c>
    </row>
    <row r="6364" spans="1:4" s="326" customFormat="1" ht="15.6" customHeight="1" x14ac:dyDescent="0.25">
      <c r="A6364" s="368" t="s">
        <v>42127</v>
      </c>
      <c r="B6364" s="369" t="s">
        <v>42128</v>
      </c>
      <c r="C6364" s="346" t="s">
        <v>14</v>
      </c>
      <c r="D6364" s="370">
        <v>3.63</v>
      </c>
    </row>
    <row r="6365" spans="1:4" s="326" customFormat="1" ht="15.6" customHeight="1" x14ac:dyDescent="0.25">
      <c r="A6365" s="368" t="s">
        <v>42129</v>
      </c>
      <c r="B6365" s="369" t="s">
        <v>42130</v>
      </c>
      <c r="C6365" s="346" t="s">
        <v>8</v>
      </c>
      <c r="D6365" s="370">
        <v>43.58</v>
      </c>
    </row>
    <row r="6366" spans="1:4" s="326" customFormat="1" ht="15.6" customHeight="1" x14ac:dyDescent="0.25">
      <c r="A6366" s="368" t="s">
        <v>42131</v>
      </c>
      <c r="B6366" s="369" t="s">
        <v>42132</v>
      </c>
      <c r="C6366" s="346" t="s">
        <v>8</v>
      </c>
      <c r="D6366" s="370">
        <v>883.94</v>
      </c>
    </row>
    <row r="6367" spans="1:4" s="326" customFormat="1" ht="15.6" customHeight="1" x14ac:dyDescent="0.25">
      <c r="A6367" s="368" t="s">
        <v>42133</v>
      </c>
      <c r="B6367" s="369" t="s">
        <v>42134</v>
      </c>
      <c r="C6367" s="346" t="s">
        <v>14</v>
      </c>
      <c r="D6367" s="370">
        <v>5.83</v>
      </c>
    </row>
    <row r="6368" spans="1:4" s="326" customFormat="1" ht="15.6" customHeight="1" x14ac:dyDescent="0.25">
      <c r="A6368" s="368" t="s">
        <v>42135</v>
      </c>
      <c r="B6368" s="369" t="s">
        <v>42136</v>
      </c>
      <c r="C6368" s="346" t="s">
        <v>14</v>
      </c>
      <c r="D6368" s="370">
        <v>5.58</v>
      </c>
    </row>
    <row r="6369" spans="1:4" s="326" customFormat="1" ht="15.6" customHeight="1" x14ac:dyDescent="0.25">
      <c r="A6369" s="368" t="s">
        <v>42137</v>
      </c>
      <c r="B6369" s="369" t="s">
        <v>42138</v>
      </c>
      <c r="C6369" s="346" t="s">
        <v>14</v>
      </c>
      <c r="D6369" s="370">
        <v>10.17</v>
      </c>
    </row>
    <row r="6370" spans="1:4" s="326" customFormat="1" ht="15.6" customHeight="1" x14ac:dyDescent="0.25">
      <c r="A6370" s="368" t="s">
        <v>42139</v>
      </c>
      <c r="B6370" s="369" t="s">
        <v>42140</v>
      </c>
      <c r="C6370" s="346" t="s">
        <v>14</v>
      </c>
      <c r="D6370" s="370">
        <v>25.17</v>
      </c>
    </row>
    <row r="6371" spans="1:4" s="326" customFormat="1" ht="15.6" customHeight="1" x14ac:dyDescent="0.25">
      <c r="A6371" s="368" t="s">
        <v>42141</v>
      </c>
      <c r="B6371" s="369" t="s">
        <v>42142</v>
      </c>
      <c r="C6371" s="346" t="s">
        <v>14</v>
      </c>
      <c r="D6371" s="370">
        <v>5.42</v>
      </c>
    </row>
    <row r="6372" spans="1:4" s="326" customFormat="1" ht="15.6" customHeight="1" x14ac:dyDescent="0.25">
      <c r="A6372" s="368" t="s">
        <v>42143</v>
      </c>
      <c r="B6372" s="369" t="s">
        <v>42144</v>
      </c>
      <c r="C6372" s="346" t="s">
        <v>14</v>
      </c>
      <c r="D6372" s="370">
        <v>5.64</v>
      </c>
    </row>
    <row r="6373" spans="1:4" s="326" customFormat="1" ht="15.6" customHeight="1" x14ac:dyDescent="0.25">
      <c r="A6373" s="368" t="s">
        <v>42145</v>
      </c>
      <c r="B6373" s="369" t="s">
        <v>42146</v>
      </c>
      <c r="C6373" s="346" t="s">
        <v>14</v>
      </c>
      <c r="D6373" s="370">
        <v>3.39</v>
      </c>
    </row>
    <row r="6374" spans="1:4" s="326" customFormat="1" ht="15.6" customHeight="1" x14ac:dyDescent="0.25">
      <c r="A6374" s="368" t="s">
        <v>42147</v>
      </c>
      <c r="B6374" s="369" t="s">
        <v>42148</v>
      </c>
      <c r="C6374" s="346" t="s">
        <v>14</v>
      </c>
      <c r="D6374" s="370">
        <v>0.7</v>
      </c>
    </row>
    <row r="6375" spans="1:4" s="326" customFormat="1" ht="15.6" customHeight="1" x14ac:dyDescent="0.25">
      <c r="A6375" s="368" t="s">
        <v>42149</v>
      </c>
      <c r="B6375" s="369" t="s">
        <v>42150</v>
      </c>
      <c r="C6375" s="346" t="s">
        <v>14</v>
      </c>
      <c r="D6375" s="370">
        <v>0.43</v>
      </c>
    </row>
    <row r="6376" spans="1:4" s="326" customFormat="1" ht="15.6" customHeight="1" x14ac:dyDescent="0.25">
      <c r="A6376" s="368" t="s">
        <v>42151</v>
      </c>
      <c r="B6376" s="369" t="s">
        <v>42152</v>
      </c>
      <c r="C6376" s="346" t="s">
        <v>14</v>
      </c>
      <c r="D6376" s="370">
        <v>2.0699999999999998</v>
      </c>
    </row>
    <row r="6377" spans="1:4" s="326" customFormat="1" ht="15.6" customHeight="1" x14ac:dyDescent="0.25">
      <c r="A6377" s="368" t="s">
        <v>42153</v>
      </c>
      <c r="B6377" s="369" t="s">
        <v>42154</v>
      </c>
      <c r="C6377" s="346" t="s">
        <v>14</v>
      </c>
      <c r="D6377" s="370">
        <v>12.27</v>
      </c>
    </row>
    <row r="6378" spans="1:4" s="326" customFormat="1" ht="15.6" customHeight="1" x14ac:dyDescent="0.25">
      <c r="A6378" s="368" t="s">
        <v>42155</v>
      </c>
      <c r="B6378" s="369" t="s">
        <v>42156</v>
      </c>
      <c r="C6378" s="346" t="s">
        <v>14</v>
      </c>
      <c r="D6378" s="370">
        <v>27.02</v>
      </c>
    </row>
    <row r="6379" spans="1:4" s="326" customFormat="1" ht="15.6" customHeight="1" x14ac:dyDescent="0.25">
      <c r="A6379" s="368" t="s">
        <v>42157</v>
      </c>
      <c r="B6379" s="369" t="s">
        <v>42158</v>
      </c>
      <c r="C6379" s="346" t="s">
        <v>14</v>
      </c>
      <c r="D6379" s="370">
        <v>54.31</v>
      </c>
    </row>
    <row r="6380" spans="1:4" s="326" customFormat="1" ht="15.6" customHeight="1" x14ac:dyDescent="0.25">
      <c r="A6380" s="368" t="s">
        <v>42159</v>
      </c>
      <c r="B6380" s="369" t="s">
        <v>42160</v>
      </c>
      <c r="C6380" s="346" t="s">
        <v>14</v>
      </c>
      <c r="D6380" s="370">
        <v>3.82</v>
      </c>
    </row>
    <row r="6381" spans="1:4" s="326" customFormat="1" ht="15.6" customHeight="1" x14ac:dyDescent="0.25">
      <c r="A6381" s="368" t="s">
        <v>42161</v>
      </c>
      <c r="B6381" s="369" t="s">
        <v>42162</v>
      </c>
      <c r="C6381" s="346" t="s">
        <v>14</v>
      </c>
      <c r="D6381" s="370">
        <v>3.07</v>
      </c>
    </row>
    <row r="6382" spans="1:4" s="326" customFormat="1" ht="15.6" customHeight="1" x14ac:dyDescent="0.25">
      <c r="A6382" s="368" t="s">
        <v>42163</v>
      </c>
      <c r="B6382" s="369" t="s">
        <v>42164</v>
      </c>
      <c r="C6382" s="346" t="s">
        <v>14</v>
      </c>
      <c r="D6382" s="370">
        <v>39.049999999999997</v>
      </c>
    </row>
    <row r="6383" spans="1:4" s="326" customFormat="1" ht="15.6" customHeight="1" x14ac:dyDescent="0.25">
      <c r="A6383" s="368" t="s">
        <v>42165</v>
      </c>
      <c r="B6383" s="369" t="s">
        <v>42166</v>
      </c>
      <c r="C6383" s="346" t="s">
        <v>8</v>
      </c>
      <c r="D6383" s="370">
        <v>3703.76</v>
      </c>
    </row>
    <row r="6384" spans="1:4" s="326" customFormat="1" ht="15.6" customHeight="1" x14ac:dyDescent="0.25">
      <c r="A6384" s="368" t="s">
        <v>42167</v>
      </c>
      <c r="B6384" s="369" t="s">
        <v>42168</v>
      </c>
      <c r="C6384" s="346" t="s">
        <v>8</v>
      </c>
      <c r="D6384" s="370">
        <v>758.98</v>
      </c>
    </row>
    <row r="6385" spans="1:4" s="326" customFormat="1" ht="15.6" customHeight="1" x14ac:dyDescent="0.25">
      <c r="A6385" s="368" t="s">
        <v>42169</v>
      </c>
      <c r="B6385" s="369" t="s">
        <v>42170</v>
      </c>
      <c r="C6385" s="346" t="s">
        <v>8</v>
      </c>
      <c r="D6385" s="370">
        <v>5146.88</v>
      </c>
    </row>
    <row r="6386" spans="1:4" s="326" customFormat="1" ht="15.6" customHeight="1" x14ac:dyDescent="0.25">
      <c r="A6386" s="368" t="s">
        <v>42171</v>
      </c>
      <c r="B6386" s="369" t="s">
        <v>42172</v>
      </c>
      <c r="C6386" s="346" t="s">
        <v>8</v>
      </c>
      <c r="D6386" s="370">
        <v>199568.09</v>
      </c>
    </row>
    <row r="6387" spans="1:4" s="326" customFormat="1" ht="15.6" customHeight="1" x14ac:dyDescent="0.25">
      <c r="A6387" s="368" t="s">
        <v>42173</v>
      </c>
      <c r="B6387" s="369" t="s">
        <v>42174</v>
      </c>
      <c r="C6387" s="346" t="s">
        <v>8</v>
      </c>
      <c r="D6387" s="370">
        <v>254580.02</v>
      </c>
    </row>
    <row r="6388" spans="1:4" s="326" customFormat="1" ht="15.6" customHeight="1" x14ac:dyDescent="0.25">
      <c r="A6388" s="368" t="s">
        <v>42175</v>
      </c>
      <c r="B6388" s="369" t="s">
        <v>42176</v>
      </c>
      <c r="C6388" s="346" t="s">
        <v>8</v>
      </c>
      <c r="D6388" s="370">
        <v>85941.27</v>
      </c>
    </row>
    <row r="6389" spans="1:4" s="326" customFormat="1" ht="15.6" customHeight="1" x14ac:dyDescent="0.25">
      <c r="A6389" s="368" t="s">
        <v>42177</v>
      </c>
      <c r="B6389" s="369" t="s">
        <v>42178</v>
      </c>
      <c r="C6389" s="346" t="s">
        <v>8</v>
      </c>
      <c r="D6389" s="370">
        <v>122137.67</v>
      </c>
    </row>
    <row r="6390" spans="1:4" s="326" customFormat="1" ht="15.6" customHeight="1" x14ac:dyDescent="0.25">
      <c r="A6390" s="368" t="s">
        <v>42179</v>
      </c>
      <c r="B6390" s="369" t="s">
        <v>42180</v>
      </c>
      <c r="C6390" s="346" t="s">
        <v>8</v>
      </c>
      <c r="D6390" s="370">
        <v>136500.10999999999</v>
      </c>
    </row>
    <row r="6391" spans="1:4" s="326" customFormat="1" ht="15.6" customHeight="1" x14ac:dyDescent="0.25">
      <c r="A6391" s="368" t="s">
        <v>42181</v>
      </c>
      <c r="B6391" s="369" t="s">
        <v>42182</v>
      </c>
      <c r="C6391" s="346" t="s">
        <v>8</v>
      </c>
      <c r="D6391" s="370">
        <v>402269.91</v>
      </c>
    </row>
    <row r="6392" spans="1:4" s="326" customFormat="1" ht="15.6" customHeight="1" x14ac:dyDescent="0.25">
      <c r="A6392" s="368" t="s">
        <v>42183</v>
      </c>
      <c r="B6392" s="369" t="s">
        <v>42184</v>
      </c>
      <c r="C6392" s="346" t="s">
        <v>29847</v>
      </c>
      <c r="D6392" s="370">
        <v>371150.06</v>
      </c>
    </row>
    <row r="6393" spans="1:4" s="326" customFormat="1" ht="15.6" customHeight="1" x14ac:dyDescent="0.25">
      <c r="A6393" s="368" t="s">
        <v>42185</v>
      </c>
      <c r="B6393" s="369" t="s">
        <v>42186</v>
      </c>
      <c r="C6393" s="346" t="s">
        <v>29847</v>
      </c>
      <c r="D6393" s="370">
        <v>346299.13</v>
      </c>
    </row>
    <row r="6394" spans="1:4" s="326" customFormat="1" ht="15.6" customHeight="1" x14ac:dyDescent="0.25">
      <c r="A6394" s="368" t="s">
        <v>42187</v>
      </c>
      <c r="B6394" s="369" t="s">
        <v>42188</v>
      </c>
      <c r="C6394" s="346" t="s">
        <v>8</v>
      </c>
      <c r="D6394" s="370">
        <v>28863.7</v>
      </c>
    </row>
    <row r="6395" spans="1:4" s="326" customFormat="1" ht="15.6" customHeight="1" x14ac:dyDescent="0.25">
      <c r="A6395" s="368" t="s">
        <v>42189</v>
      </c>
      <c r="B6395" s="369" t="s">
        <v>42190</v>
      </c>
      <c r="C6395" s="346" t="s">
        <v>8</v>
      </c>
      <c r="D6395" s="370">
        <v>9072.32</v>
      </c>
    </row>
    <row r="6396" spans="1:4" s="326" customFormat="1" ht="15.6" customHeight="1" x14ac:dyDescent="0.25">
      <c r="A6396" s="368" t="s">
        <v>42191</v>
      </c>
      <c r="B6396" s="369" t="s">
        <v>42192</v>
      </c>
      <c r="C6396" s="346" t="s">
        <v>8</v>
      </c>
      <c r="D6396" s="370">
        <v>5982.58</v>
      </c>
    </row>
    <row r="6397" spans="1:4" s="326" customFormat="1" ht="15.6" customHeight="1" x14ac:dyDescent="0.25">
      <c r="A6397" s="368" t="s">
        <v>42193</v>
      </c>
      <c r="B6397" s="369" t="s">
        <v>42194</v>
      </c>
      <c r="C6397" s="346" t="s">
        <v>29847</v>
      </c>
      <c r="D6397" s="370">
        <v>20740.46</v>
      </c>
    </row>
    <row r="6398" spans="1:4" s="326" customFormat="1" ht="15.6" customHeight="1" x14ac:dyDescent="0.25">
      <c r="A6398" s="368" t="s">
        <v>42195</v>
      </c>
      <c r="B6398" s="369" t="s">
        <v>42196</v>
      </c>
      <c r="C6398" s="346" t="s">
        <v>8</v>
      </c>
      <c r="D6398" s="370">
        <v>27357.85</v>
      </c>
    </row>
    <row r="6399" spans="1:4" s="326" customFormat="1" ht="15.6" customHeight="1" x14ac:dyDescent="0.25">
      <c r="A6399" s="368" t="s">
        <v>42197</v>
      </c>
      <c r="B6399" s="369" t="s">
        <v>42198</v>
      </c>
      <c r="C6399" s="346" t="s">
        <v>8</v>
      </c>
      <c r="D6399" s="370">
        <v>12218.45</v>
      </c>
    </row>
    <row r="6400" spans="1:4" s="326" customFormat="1" ht="15.6" customHeight="1" x14ac:dyDescent="0.25">
      <c r="A6400" s="368" t="s">
        <v>42199</v>
      </c>
      <c r="B6400" s="369" t="s">
        <v>42200</v>
      </c>
      <c r="C6400" s="346" t="s">
        <v>8</v>
      </c>
      <c r="D6400" s="370">
        <v>3589.09</v>
      </c>
    </row>
    <row r="6401" spans="1:4" s="326" customFormat="1" ht="15.6" customHeight="1" x14ac:dyDescent="0.25">
      <c r="A6401" s="368" t="s">
        <v>42201</v>
      </c>
      <c r="B6401" s="369" t="s">
        <v>42202</v>
      </c>
      <c r="C6401" s="346" t="s">
        <v>8</v>
      </c>
      <c r="D6401" s="370">
        <v>48776.63</v>
      </c>
    </row>
    <row r="6402" spans="1:4" s="326" customFormat="1" ht="15.6" customHeight="1" x14ac:dyDescent="0.25">
      <c r="A6402" s="368" t="s">
        <v>42203</v>
      </c>
      <c r="B6402" s="369" t="s">
        <v>42204</v>
      </c>
      <c r="C6402" s="346" t="s">
        <v>8</v>
      </c>
      <c r="D6402" s="370">
        <v>5743.3</v>
      </c>
    </row>
    <row r="6403" spans="1:4" s="326" customFormat="1" ht="15.6" customHeight="1" x14ac:dyDescent="0.25">
      <c r="A6403" s="368" t="s">
        <v>42205</v>
      </c>
      <c r="B6403" s="369" t="s">
        <v>42206</v>
      </c>
      <c r="C6403" s="346" t="s">
        <v>8</v>
      </c>
      <c r="D6403" s="370">
        <v>16603.14</v>
      </c>
    </row>
    <row r="6404" spans="1:4" s="326" customFormat="1" ht="15.6" customHeight="1" x14ac:dyDescent="0.25">
      <c r="A6404" s="368" t="s">
        <v>42207</v>
      </c>
      <c r="B6404" s="369" t="s">
        <v>42208</v>
      </c>
      <c r="C6404" s="346" t="s">
        <v>8</v>
      </c>
      <c r="D6404" s="370">
        <v>10024.73</v>
      </c>
    </row>
    <row r="6405" spans="1:4" s="326" customFormat="1" ht="15.6" customHeight="1" x14ac:dyDescent="0.25">
      <c r="A6405" s="368" t="s">
        <v>42209</v>
      </c>
      <c r="B6405" s="369" t="s">
        <v>42210</v>
      </c>
      <c r="C6405" s="346" t="s">
        <v>8</v>
      </c>
      <c r="D6405" s="370">
        <v>10735.14</v>
      </c>
    </row>
    <row r="6406" spans="1:4" s="326" customFormat="1" ht="15.6" customHeight="1" x14ac:dyDescent="0.25">
      <c r="A6406" s="368" t="s">
        <v>42211</v>
      </c>
      <c r="B6406" s="369" t="s">
        <v>42212</v>
      </c>
      <c r="C6406" s="346" t="s">
        <v>8</v>
      </c>
      <c r="D6406" s="370">
        <v>9352.68</v>
      </c>
    </row>
    <row r="6407" spans="1:4" s="326" customFormat="1" ht="15.6" customHeight="1" x14ac:dyDescent="0.25">
      <c r="A6407" s="368" t="s">
        <v>42213</v>
      </c>
      <c r="B6407" s="369" t="s">
        <v>42214</v>
      </c>
      <c r="C6407" s="346" t="s">
        <v>8</v>
      </c>
      <c r="D6407" s="370">
        <v>18473.12</v>
      </c>
    </row>
    <row r="6408" spans="1:4" s="326" customFormat="1" ht="15.6" customHeight="1" x14ac:dyDescent="0.25">
      <c r="A6408" s="368" t="s">
        <v>42215</v>
      </c>
      <c r="B6408" s="369" t="s">
        <v>42216</v>
      </c>
      <c r="C6408" s="346" t="s">
        <v>8</v>
      </c>
      <c r="D6408" s="370">
        <v>10478.73</v>
      </c>
    </row>
    <row r="6409" spans="1:4" s="326" customFormat="1" ht="15.6" customHeight="1" x14ac:dyDescent="0.25">
      <c r="A6409" s="368" t="s">
        <v>42217</v>
      </c>
      <c r="B6409" s="369" t="s">
        <v>42218</v>
      </c>
      <c r="C6409" s="346" t="s">
        <v>8</v>
      </c>
      <c r="D6409" s="370">
        <v>4151.28</v>
      </c>
    </row>
    <row r="6410" spans="1:4" s="326" customFormat="1" ht="15.6" customHeight="1" x14ac:dyDescent="0.25">
      <c r="A6410" s="368" t="s">
        <v>42219</v>
      </c>
      <c r="B6410" s="369" t="s">
        <v>42220</v>
      </c>
      <c r="C6410" s="346" t="s">
        <v>8</v>
      </c>
      <c r="D6410" s="370">
        <v>14752.06</v>
      </c>
    </row>
    <row r="6411" spans="1:4" s="326" customFormat="1" ht="15.6" customHeight="1" x14ac:dyDescent="0.25">
      <c r="A6411" s="368" t="s">
        <v>42221</v>
      </c>
      <c r="B6411" s="369" t="s">
        <v>42222</v>
      </c>
      <c r="C6411" s="346" t="s">
        <v>8</v>
      </c>
      <c r="D6411" s="370">
        <v>25768.55</v>
      </c>
    </row>
    <row r="6412" spans="1:4" s="326" customFormat="1" ht="15.6" customHeight="1" x14ac:dyDescent="0.25">
      <c r="A6412" s="368" t="s">
        <v>42223</v>
      </c>
      <c r="B6412" s="369" t="s">
        <v>42224</v>
      </c>
      <c r="C6412" s="346" t="s">
        <v>8</v>
      </c>
      <c r="D6412" s="370">
        <v>7880.21</v>
      </c>
    </row>
    <row r="6413" spans="1:4" s="326" customFormat="1" ht="15.6" customHeight="1" x14ac:dyDescent="0.25">
      <c r="A6413" s="368" t="s">
        <v>42225</v>
      </c>
      <c r="B6413" s="369" t="s">
        <v>42226</v>
      </c>
      <c r="C6413" s="346" t="s">
        <v>8</v>
      </c>
      <c r="D6413" s="370">
        <v>1926.53</v>
      </c>
    </row>
    <row r="6414" spans="1:4" s="326" customFormat="1" ht="15.6" customHeight="1" x14ac:dyDescent="0.25">
      <c r="A6414" s="368" t="s">
        <v>42227</v>
      </c>
      <c r="B6414" s="369" t="s">
        <v>42228</v>
      </c>
      <c r="C6414" s="346" t="s">
        <v>8</v>
      </c>
      <c r="D6414" s="370">
        <v>1285.1600000000001</v>
      </c>
    </row>
    <row r="6415" spans="1:4" s="326" customFormat="1" ht="15.6" customHeight="1" x14ac:dyDescent="0.25">
      <c r="A6415" s="368" t="s">
        <v>42229</v>
      </c>
      <c r="B6415" s="369" t="s">
        <v>42230</v>
      </c>
      <c r="C6415" s="346" t="s">
        <v>8</v>
      </c>
      <c r="D6415" s="370">
        <v>20285.060000000001</v>
      </c>
    </row>
    <row r="6416" spans="1:4" s="326" customFormat="1" ht="15.6" customHeight="1" x14ac:dyDescent="0.25">
      <c r="A6416" s="368" t="s">
        <v>42231</v>
      </c>
      <c r="B6416" s="369" t="s">
        <v>42232</v>
      </c>
      <c r="C6416" s="346" t="s">
        <v>8</v>
      </c>
      <c r="D6416" s="370">
        <v>14691.6</v>
      </c>
    </row>
    <row r="6417" spans="1:4" s="326" customFormat="1" ht="15.6" customHeight="1" x14ac:dyDescent="0.25">
      <c r="A6417" s="368" t="s">
        <v>42233</v>
      </c>
      <c r="B6417" s="369" t="s">
        <v>42234</v>
      </c>
      <c r="C6417" s="346" t="s">
        <v>8</v>
      </c>
      <c r="D6417" s="370">
        <v>1775.95</v>
      </c>
    </row>
    <row r="6418" spans="1:4" s="326" customFormat="1" ht="15.6" customHeight="1" x14ac:dyDescent="0.25">
      <c r="A6418" s="368" t="s">
        <v>42235</v>
      </c>
      <c r="B6418" s="369" t="s">
        <v>42236</v>
      </c>
      <c r="C6418" s="346" t="s">
        <v>8</v>
      </c>
      <c r="D6418" s="370">
        <v>4356.3500000000004</v>
      </c>
    </row>
    <row r="6419" spans="1:4" s="326" customFormat="1" ht="15.6" customHeight="1" x14ac:dyDescent="0.25">
      <c r="A6419" s="368" t="s">
        <v>42237</v>
      </c>
      <c r="B6419" s="369" t="s">
        <v>42238</v>
      </c>
      <c r="C6419" s="346" t="s">
        <v>8</v>
      </c>
      <c r="D6419" s="370">
        <v>2068.61</v>
      </c>
    </row>
    <row r="6420" spans="1:4" s="326" customFormat="1" ht="15.6" customHeight="1" x14ac:dyDescent="0.25">
      <c r="A6420" s="368" t="s">
        <v>42239</v>
      </c>
      <c r="B6420" s="369" t="s">
        <v>42240</v>
      </c>
      <c r="C6420" s="346" t="s">
        <v>8</v>
      </c>
      <c r="D6420" s="370">
        <v>18757.95</v>
      </c>
    </row>
    <row r="6421" spans="1:4" s="326" customFormat="1" ht="15.6" customHeight="1" x14ac:dyDescent="0.25">
      <c r="A6421" s="368" t="s">
        <v>42241</v>
      </c>
      <c r="B6421" s="369" t="s">
        <v>42242</v>
      </c>
      <c r="C6421" s="346" t="s">
        <v>8</v>
      </c>
      <c r="D6421" s="370">
        <v>10035.4</v>
      </c>
    </row>
    <row r="6422" spans="1:4" s="326" customFormat="1" ht="15.6" customHeight="1" x14ac:dyDescent="0.25">
      <c r="A6422" s="368" t="s">
        <v>42243</v>
      </c>
      <c r="B6422" s="369" t="s">
        <v>42244</v>
      </c>
      <c r="C6422" s="346" t="s">
        <v>8</v>
      </c>
      <c r="D6422" s="370">
        <v>3420.88</v>
      </c>
    </row>
    <row r="6423" spans="1:4" s="326" customFormat="1" ht="15.6" customHeight="1" x14ac:dyDescent="0.25">
      <c r="A6423" s="368" t="s">
        <v>42245</v>
      </c>
      <c r="B6423" s="369" t="s">
        <v>42246</v>
      </c>
      <c r="C6423" s="346" t="s">
        <v>8</v>
      </c>
      <c r="D6423" s="370">
        <v>5598.24</v>
      </c>
    </row>
    <row r="6424" spans="1:4" s="326" customFormat="1" ht="15.6" customHeight="1" x14ac:dyDescent="0.25">
      <c r="A6424" s="368" t="s">
        <v>42247</v>
      </c>
      <c r="B6424" s="369" t="s">
        <v>42248</v>
      </c>
      <c r="C6424" s="346" t="s">
        <v>8</v>
      </c>
      <c r="D6424" s="370">
        <v>5211.71</v>
      </c>
    </row>
    <row r="6425" spans="1:4" s="326" customFormat="1" ht="15.6" customHeight="1" x14ac:dyDescent="0.25">
      <c r="A6425" s="368" t="s">
        <v>42249</v>
      </c>
      <c r="B6425" s="369" t="s">
        <v>42250</v>
      </c>
      <c r="C6425" s="346" t="s">
        <v>8</v>
      </c>
      <c r="D6425" s="370">
        <v>6320.58</v>
      </c>
    </row>
    <row r="6426" spans="1:4" s="326" customFormat="1" ht="15.6" customHeight="1" x14ac:dyDescent="0.25">
      <c r="A6426" s="368" t="s">
        <v>42251</v>
      </c>
      <c r="B6426" s="369" t="s">
        <v>42252</v>
      </c>
      <c r="C6426" s="346" t="s">
        <v>8</v>
      </c>
      <c r="D6426" s="370">
        <v>8646.42</v>
      </c>
    </row>
    <row r="6427" spans="1:4" s="326" customFormat="1" ht="15.6" customHeight="1" x14ac:dyDescent="0.25">
      <c r="A6427" s="368" t="s">
        <v>42253</v>
      </c>
      <c r="B6427" s="369" t="s">
        <v>42254</v>
      </c>
      <c r="C6427" s="346" t="s">
        <v>8</v>
      </c>
      <c r="D6427" s="370">
        <v>2455.14</v>
      </c>
    </row>
    <row r="6428" spans="1:4" s="326" customFormat="1" ht="15.6" customHeight="1" x14ac:dyDescent="0.25">
      <c r="A6428" s="368" t="s">
        <v>42255</v>
      </c>
      <c r="B6428" s="369" t="s">
        <v>42256</v>
      </c>
      <c r="C6428" s="346" t="s">
        <v>8</v>
      </c>
      <c r="D6428" s="370">
        <v>3205.43</v>
      </c>
    </row>
    <row r="6429" spans="1:4" s="326" customFormat="1" ht="15.6" customHeight="1" x14ac:dyDescent="0.25">
      <c r="A6429" s="368" t="s">
        <v>42257</v>
      </c>
      <c r="B6429" s="369" t="s">
        <v>42258</v>
      </c>
      <c r="C6429" s="346" t="s">
        <v>8</v>
      </c>
      <c r="D6429" s="370">
        <v>2401.9699999999998</v>
      </c>
    </row>
    <row r="6430" spans="1:4" s="326" customFormat="1" ht="15.6" customHeight="1" x14ac:dyDescent="0.25">
      <c r="A6430" s="368" t="s">
        <v>42259</v>
      </c>
      <c r="B6430" s="369" t="s">
        <v>42260</v>
      </c>
      <c r="C6430" s="346" t="s">
        <v>8</v>
      </c>
      <c r="D6430" s="370">
        <v>5380.7</v>
      </c>
    </row>
    <row r="6431" spans="1:4" s="326" customFormat="1" ht="15.6" customHeight="1" x14ac:dyDescent="0.25">
      <c r="A6431" s="368" t="s">
        <v>42261</v>
      </c>
      <c r="B6431" s="369" t="s">
        <v>42262</v>
      </c>
      <c r="C6431" s="346" t="s">
        <v>8</v>
      </c>
      <c r="D6431" s="370">
        <v>82075.460000000006</v>
      </c>
    </row>
    <row r="6432" spans="1:4" s="326" customFormat="1" ht="15.6" customHeight="1" x14ac:dyDescent="0.25">
      <c r="A6432" s="368" t="s">
        <v>42263</v>
      </c>
      <c r="B6432" s="369" t="s">
        <v>42264</v>
      </c>
      <c r="C6432" s="346" t="s">
        <v>8</v>
      </c>
      <c r="D6432" s="370">
        <v>237.35</v>
      </c>
    </row>
    <row r="6433" spans="1:4" s="326" customFormat="1" ht="15.6" customHeight="1" x14ac:dyDescent="0.25">
      <c r="A6433" s="368" t="s">
        <v>42265</v>
      </c>
      <c r="B6433" s="369" t="s">
        <v>42266</v>
      </c>
      <c r="C6433" s="346" t="s">
        <v>8</v>
      </c>
      <c r="D6433" s="370">
        <v>35889.08</v>
      </c>
    </row>
    <row r="6434" spans="1:4" s="326" customFormat="1" ht="15.6" customHeight="1" x14ac:dyDescent="0.25">
      <c r="A6434" s="368" t="s">
        <v>42267</v>
      </c>
      <c r="B6434" s="369" t="s">
        <v>42268</v>
      </c>
      <c r="C6434" s="346" t="s">
        <v>8</v>
      </c>
      <c r="D6434" s="370">
        <v>3581.01</v>
      </c>
    </row>
    <row r="6435" spans="1:4" s="326" customFormat="1" ht="15.6" customHeight="1" x14ac:dyDescent="0.25">
      <c r="A6435" s="368" t="s">
        <v>42269</v>
      </c>
      <c r="B6435" s="369" t="s">
        <v>42270</v>
      </c>
      <c r="C6435" s="346" t="s">
        <v>8</v>
      </c>
      <c r="D6435" s="370">
        <v>4199.26</v>
      </c>
    </row>
    <row r="6436" spans="1:4" s="326" customFormat="1" ht="15.6" customHeight="1" x14ac:dyDescent="0.25">
      <c r="A6436" s="368" t="s">
        <v>42271</v>
      </c>
      <c r="B6436" s="369" t="s">
        <v>33337</v>
      </c>
      <c r="C6436" s="346" t="s">
        <v>8</v>
      </c>
      <c r="D6436" s="370">
        <v>70371.59</v>
      </c>
    </row>
    <row r="6437" spans="1:4" s="326" customFormat="1" ht="15.6" customHeight="1" x14ac:dyDescent="0.25">
      <c r="A6437" s="368" t="s">
        <v>42272</v>
      </c>
      <c r="B6437" s="369" t="s">
        <v>42273</v>
      </c>
      <c r="C6437" s="346" t="s">
        <v>8</v>
      </c>
      <c r="D6437" s="370">
        <v>2726.8</v>
      </c>
    </row>
    <row r="6438" spans="1:4" s="326" customFormat="1" ht="15.6" customHeight="1" x14ac:dyDescent="0.25">
      <c r="A6438" s="368" t="s">
        <v>42274</v>
      </c>
      <c r="B6438" s="369" t="s">
        <v>42275</v>
      </c>
      <c r="C6438" s="346" t="s">
        <v>8</v>
      </c>
      <c r="D6438" s="370">
        <v>299.87</v>
      </c>
    </row>
    <row r="6439" spans="1:4" s="326" customFormat="1" ht="15.6" customHeight="1" x14ac:dyDescent="0.25">
      <c r="A6439" s="368" t="s">
        <v>42276</v>
      </c>
      <c r="B6439" s="369" t="s">
        <v>42277</v>
      </c>
      <c r="C6439" s="346" t="s">
        <v>8</v>
      </c>
      <c r="D6439" s="370">
        <v>25609.360000000001</v>
      </c>
    </row>
    <row r="6440" spans="1:4" s="326" customFormat="1" ht="15.6" customHeight="1" x14ac:dyDescent="0.25">
      <c r="A6440" s="368" t="s">
        <v>42278</v>
      </c>
      <c r="B6440" s="369" t="s">
        <v>42279</v>
      </c>
      <c r="C6440" s="346" t="s">
        <v>8</v>
      </c>
      <c r="D6440" s="370">
        <v>233.02</v>
      </c>
    </row>
    <row r="6441" spans="1:4" s="326" customFormat="1" ht="15.6" customHeight="1" x14ac:dyDescent="0.25">
      <c r="A6441" s="368" t="s">
        <v>42280</v>
      </c>
      <c r="B6441" s="369" t="s">
        <v>42281</v>
      </c>
      <c r="C6441" s="346" t="s">
        <v>8</v>
      </c>
      <c r="D6441" s="370">
        <v>546.20000000000005</v>
      </c>
    </row>
    <row r="6442" spans="1:4" s="326" customFormat="1" ht="15.6" customHeight="1" x14ac:dyDescent="0.25">
      <c r="A6442" s="368" t="s">
        <v>42282</v>
      </c>
      <c r="B6442" s="369" t="s">
        <v>42283</v>
      </c>
      <c r="C6442" s="346" t="s">
        <v>8</v>
      </c>
      <c r="D6442" s="370">
        <v>21654.720000000001</v>
      </c>
    </row>
    <row r="6443" spans="1:4" s="326" customFormat="1" ht="15.6" customHeight="1" x14ac:dyDescent="0.25">
      <c r="A6443" s="368" t="s">
        <v>42284</v>
      </c>
      <c r="B6443" s="369" t="s">
        <v>42285</v>
      </c>
      <c r="C6443" s="346" t="s">
        <v>8</v>
      </c>
      <c r="D6443" s="370">
        <v>538.85</v>
      </c>
    </row>
    <row r="6444" spans="1:4" s="326" customFormat="1" ht="15.6" customHeight="1" x14ac:dyDescent="0.25">
      <c r="A6444" s="368" t="s">
        <v>42286</v>
      </c>
      <c r="B6444" s="369" t="s">
        <v>42287</v>
      </c>
      <c r="C6444" s="346" t="s">
        <v>8</v>
      </c>
      <c r="D6444" s="370">
        <v>45705.86</v>
      </c>
    </row>
    <row r="6445" spans="1:4" s="326" customFormat="1" ht="15.6" customHeight="1" x14ac:dyDescent="0.25">
      <c r="A6445" s="368" t="s">
        <v>42288</v>
      </c>
      <c r="B6445" s="369" t="s">
        <v>42289</v>
      </c>
      <c r="C6445" s="346" t="s">
        <v>8</v>
      </c>
      <c r="D6445" s="370">
        <v>20548.439999999999</v>
      </c>
    </row>
    <row r="6446" spans="1:4" s="326" customFormat="1" ht="15.6" customHeight="1" x14ac:dyDescent="0.25">
      <c r="A6446" s="368" t="s">
        <v>42290</v>
      </c>
      <c r="B6446" s="369" t="s">
        <v>42291</v>
      </c>
      <c r="C6446" s="346" t="s">
        <v>8</v>
      </c>
      <c r="D6446" s="370">
        <v>187.78</v>
      </c>
    </row>
    <row r="6447" spans="1:4" s="326" customFormat="1" ht="15.6" customHeight="1" x14ac:dyDescent="0.25">
      <c r="A6447" s="368" t="s">
        <v>42292</v>
      </c>
      <c r="B6447" s="369" t="s">
        <v>42293</v>
      </c>
      <c r="C6447" s="346" t="s">
        <v>8</v>
      </c>
      <c r="D6447" s="370">
        <v>91711.94</v>
      </c>
    </row>
    <row r="6448" spans="1:4" s="326" customFormat="1" ht="15.6" customHeight="1" x14ac:dyDescent="0.25">
      <c r="A6448" s="368" t="s">
        <v>42294</v>
      </c>
      <c r="B6448" s="369" t="s">
        <v>42295</v>
      </c>
      <c r="C6448" s="346" t="s">
        <v>8</v>
      </c>
      <c r="D6448" s="370">
        <v>17897.509999999998</v>
      </c>
    </row>
    <row r="6449" spans="1:4" s="326" customFormat="1" ht="15.6" customHeight="1" x14ac:dyDescent="0.25">
      <c r="A6449" s="368" t="s">
        <v>42296</v>
      </c>
      <c r="B6449" s="369" t="s">
        <v>42297</v>
      </c>
      <c r="C6449" s="346" t="s">
        <v>8</v>
      </c>
      <c r="D6449" s="370">
        <v>96734.080000000002</v>
      </c>
    </row>
    <row r="6450" spans="1:4" s="326" customFormat="1" ht="15.6" customHeight="1" x14ac:dyDescent="0.25">
      <c r="A6450" s="368" t="s">
        <v>42298</v>
      </c>
      <c r="B6450" s="369" t="s">
        <v>42299</v>
      </c>
      <c r="C6450" s="346" t="s">
        <v>8</v>
      </c>
      <c r="D6450" s="370">
        <v>124124.49</v>
      </c>
    </row>
    <row r="6451" spans="1:4" s="326" customFormat="1" ht="15.6" customHeight="1" x14ac:dyDescent="0.25">
      <c r="A6451" s="368" t="s">
        <v>42300</v>
      </c>
      <c r="B6451" s="369" t="s">
        <v>33361</v>
      </c>
      <c r="C6451" s="346" t="s">
        <v>8</v>
      </c>
      <c r="D6451" s="370">
        <v>70589.17</v>
      </c>
    </row>
    <row r="6452" spans="1:4" s="326" customFormat="1" ht="15.6" customHeight="1" x14ac:dyDescent="0.25">
      <c r="A6452" s="368" t="s">
        <v>42301</v>
      </c>
      <c r="B6452" s="369" t="s">
        <v>33363</v>
      </c>
      <c r="C6452" s="346" t="s">
        <v>8</v>
      </c>
      <c r="D6452" s="370">
        <v>30390.41</v>
      </c>
    </row>
    <row r="6453" spans="1:4" s="326" customFormat="1" ht="15.6" customHeight="1" x14ac:dyDescent="0.25">
      <c r="A6453" s="368" t="s">
        <v>42302</v>
      </c>
      <c r="B6453" s="369" t="s">
        <v>42303</v>
      </c>
      <c r="C6453" s="346" t="s">
        <v>8</v>
      </c>
      <c r="D6453" s="370">
        <v>158586.75</v>
      </c>
    </row>
    <row r="6454" spans="1:4" s="326" customFormat="1" ht="15.6" customHeight="1" x14ac:dyDescent="0.25">
      <c r="A6454" s="368" t="s">
        <v>42304</v>
      </c>
      <c r="B6454" s="369" t="s">
        <v>42305</v>
      </c>
      <c r="C6454" s="346" t="s">
        <v>8</v>
      </c>
      <c r="D6454" s="370">
        <v>41080.79</v>
      </c>
    </row>
    <row r="6455" spans="1:4" s="326" customFormat="1" ht="15.6" customHeight="1" x14ac:dyDescent="0.25">
      <c r="A6455" s="368" t="s">
        <v>42306</v>
      </c>
      <c r="B6455" s="369" t="s">
        <v>42307</v>
      </c>
      <c r="C6455" s="346" t="s">
        <v>8</v>
      </c>
      <c r="D6455" s="370">
        <v>46779.11</v>
      </c>
    </row>
    <row r="6456" spans="1:4" s="326" customFormat="1" ht="15.6" customHeight="1" x14ac:dyDescent="0.25">
      <c r="A6456" s="368" t="s">
        <v>42308</v>
      </c>
      <c r="B6456" s="369" t="s">
        <v>33355</v>
      </c>
      <c r="C6456" s="346" t="s">
        <v>8</v>
      </c>
      <c r="D6456" s="370">
        <v>69462.69</v>
      </c>
    </row>
    <row r="6457" spans="1:4" s="326" customFormat="1" ht="15.6" customHeight="1" x14ac:dyDescent="0.25">
      <c r="A6457" s="368" t="s">
        <v>42309</v>
      </c>
      <c r="B6457" s="369" t="s">
        <v>42310</v>
      </c>
      <c r="C6457" s="346" t="s">
        <v>8</v>
      </c>
      <c r="D6457" s="370">
        <v>1479.37</v>
      </c>
    </row>
    <row r="6458" spans="1:4" s="326" customFormat="1" ht="15.6" customHeight="1" x14ac:dyDescent="0.25">
      <c r="A6458" s="368" t="s">
        <v>42311</v>
      </c>
      <c r="B6458" s="369" t="s">
        <v>42312</v>
      </c>
      <c r="C6458" s="346" t="s">
        <v>8</v>
      </c>
      <c r="D6458" s="370">
        <v>45.69</v>
      </c>
    </row>
    <row r="6459" spans="1:4" s="326" customFormat="1" ht="15.6" customHeight="1" x14ac:dyDescent="0.25">
      <c r="A6459" s="368" t="s">
        <v>42313</v>
      </c>
      <c r="B6459" s="369" t="s">
        <v>42314</v>
      </c>
      <c r="C6459" s="346" t="s">
        <v>8</v>
      </c>
      <c r="D6459" s="370">
        <v>210.72</v>
      </c>
    </row>
    <row r="6460" spans="1:4" s="326" customFormat="1" ht="15.6" customHeight="1" x14ac:dyDescent="0.25">
      <c r="A6460" s="368" t="s">
        <v>42315</v>
      </c>
      <c r="B6460" s="369" t="s">
        <v>42316</v>
      </c>
      <c r="C6460" s="346" t="s">
        <v>8</v>
      </c>
      <c r="D6460" s="370">
        <v>479.81</v>
      </c>
    </row>
    <row r="6461" spans="1:4" s="326" customFormat="1" ht="15.6" customHeight="1" x14ac:dyDescent="0.25">
      <c r="A6461" s="368" t="s">
        <v>42317</v>
      </c>
      <c r="B6461" s="369" t="s">
        <v>42318</v>
      </c>
      <c r="C6461" s="346" t="s">
        <v>8</v>
      </c>
      <c r="D6461" s="370">
        <v>664.64</v>
      </c>
    </row>
    <row r="6462" spans="1:4" s="326" customFormat="1" ht="15.6" customHeight="1" x14ac:dyDescent="0.25">
      <c r="A6462" s="368" t="s">
        <v>42319</v>
      </c>
      <c r="B6462" s="369" t="s">
        <v>42320</v>
      </c>
      <c r="C6462" s="346" t="s">
        <v>8</v>
      </c>
      <c r="D6462" s="370">
        <v>7734.38</v>
      </c>
    </row>
    <row r="6463" spans="1:4" s="326" customFormat="1" ht="15.6" customHeight="1" x14ac:dyDescent="0.25">
      <c r="A6463" s="368" t="s">
        <v>42321</v>
      </c>
      <c r="B6463" s="369" t="s">
        <v>42322</v>
      </c>
      <c r="C6463" s="346" t="s">
        <v>8</v>
      </c>
      <c r="D6463" s="370">
        <v>888.6</v>
      </c>
    </row>
    <row r="6464" spans="1:4" s="326" customFormat="1" ht="15.6" customHeight="1" x14ac:dyDescent="0.25">
      <c r="A6464" s="368" t="s">
        <v>42323</v>
      </c>
      <c r="B6464" s="369" t="s">
        <v>42324</v>
      </c>
      <c r="C6464" s="346" t="s">
        <v>8</v>
      </c>
      <c r="D6464" s="370">
        <v>2753.33</v>
      </c>
    </row>
    <row r="6465" spans="1:4" s="326" customFormat="1" ht="15.6" customHeight="1" x14ac:dyDescent="0.25">
      <c r="A6465" s="368" t="s">
        <v>42325</v>
      </c>
      <c r="B6465" s="369" t="s">
        <v>42326</v>
      </c>
      <c r="C6465" s="346" t="s">
        <v>8</v>
      </c>
      <c r="D6465" s="370">
        <v>1015.47</v>
      </c>
    </row>
    <row r="6466" spans="1:4" s="326" customFormat="1" ht="15.6" customHeight="1" x14ac:dyDescent="0.25">
      <c r="A6466" s="368" t="s">
        <v>42327</v>
      </c>
      <c r="B6466" s="369" t="s">
        <v>42328</v>
      </c>
      <c r="C6466" s="346" t="s">
        <v>8</v>
      </c>
      <c r="D6466" s="370">
        <v>123828.66</v>
      </c>
    </row>
    <row r="6467" spans="1:4" s="326" customFormat="1" ht="15.6" customHeight="1" x14ac:dyDescent="0.25">
      <c r="A6467" s="368" t="s">
        <v>42329</v>
      </c>
      <c r="B6467" s="369" t="s">
        <v>42330</v>
      </c>
      <c r="C6467" s="346" t="s">
        <v>8</v>
      </c>
      <c r="D6467" s="370">
        <v>6255.26</v>
      </c>
    </row>
    <row r="6468" spans="1:4" s="326" customFormat="1" ht="15.6" customHeight="1" x14ac:dyDescent="0.25">
      <c r="A6468" s="368" t="s">
        <v>42331</v>
      </c>
      <c r="B6468" s="369" t="s">
        <v>42332</v>
      </c>
      <c r="C6468" s="346" t="s">
        <v>8</v>
      </c>
      <c r="D6468" s="370">
        <v>7058.43</v>
      </c>
    </row>
    <row r="6469" spans="1:4" s="326" customFormat="1" ht="15.6" customHeight="1" x14ac:dyDescent="0.25">
      <c r="A6469" s="368" t="s">
        <v>42333</v>
      </c>
      <c r="B6469" s="369" t="s">
        <v>42334</v>
      </c>
      <c r="C6469" s="346" t="s">
        <v>8</v>
      </c>
      <c r="D6469" s="370">
        <v>70.16</v>
      </c>
    </row>
    <row r="6470" spans="1:4" s="326" customFormat="1" ht="15.6" customHeight="1" x14ac:dyDescent="0.25">
      <c r="A6470" s="368" t="s">
        <v>42335</v>
      </c>
      <c r="B6470" s="369" t="s">
        <v>42336</v>
      </c>
      <c r="C6470" s="346" t="s">
        <v>8</v>
      </c>
      <c r="D6470" s="370">
        <v>94.01</v>
      </c>
    </row>
    <row r="6471" spans="1:4" s="326" customFormat="1" ht="15.6" customHeight="1" x14ac:dyDescent="0.25">
      <c r="A6471" s="368" t="s">
        <v>42337</v>
      </c>
      <c r="B6471" s="369" t="s">
        <v>42338</v>
      </c>
      <c r="C6471" s="346" t="s">
        <v>8</v>
      </c>
      <c r="D6471" s="370">
        <v>99.13</v>
      </c>
    </row>
    <row r="6472" spans="1:4" s="326" customFormat="1" ht="15.6" customHeight="1" x14ac:dyDescent="0.25">
      <c r="A6472" s="368" t="s">
        <v>42339</v>
      </c>
      <c r="B6472" s="369" t="s">
        <v>42340</v>
      </c>
      <c r="C6472" s="346" t="s">
        <v>29847</v>
      </c>
      <c r="D6472" s="370">
        <v>68.97</v>
      </c>
    </row>
    <row r="6473" spans="1:4" s="326" customFormat="1" ht="15.6" customHeight="1" x14ac:dyDescent="0.25">
      <c r="A6473" s="368" t="s">
        <v>42341</v>
      </c>
      <c r="B6473" s="369" t="s">
        <v>42342</v>
      </c>
      <c r="C6473" s="346" t="s">
        <v>29847</v>
      </c>
      <c r="D6473" s="370">
        <v>24.93</v>
      </c>
    </row>
    <row r="6474" spans="1:4" s="326" customFormat="1" ht="15.6" customHeight="1" x14ac:dyDescent="0.25">
      <c r="A6474" s="368" t="s">
        <v>42343</v>
      </c>
      <c r="B6474" s="369" t="s">
        <v>42344</v>
      </c>
      <c r="C6474" s="346" t="s">
        <v>8</v>
      </c>
      <c r="D6474" s="370">
        <v>46.5</v>
      </c>
    </row>
    <row r="6475" spans="1:4" s="326" customFormat="1" ht="15.6" customHeight="1" x14ac:dyDescent="0.25">
      <c r="A6475" s="368" t="s">
        <v>42345</v>
      </c>
      <c r="B6475" s="369" t="s">
        <v>42346</v>
      </c>
      <c r="C6475" s="346" t="s">
        <v>8</v>
      </c>
      <c r="D6475" s="370">
        <v>4.12</v>
      </c>
    </row>
    <row r="6476" spans="1:4" s="326" customFormat="1" ht="15.6" customHeight="1" x14ac:dyDescent="0.25">
      <c r="A6476" s="368" t="s">
        <v>42347</v>
      </c>
      <c r="B6476" s="369" t="s">
        <v>42348</v>
      </c>
      <c r="C6476" s="346" t="s">
        <v>8</v>
      </c>
      <c r="D6476" s="370">
        <v>9.86</v>
      </c>
    </row>
    <row r="6477" spans="1:4" s="326" customFormat="1" ht="15.6" customHeight="1" x14ac:dyDescent="0.25">
      <c r="A6477" s="368" t="s">
        <v>42349</v>
      </c>
      <c r="B6477" s="369" t="s">
        <v>42350</v>
      </c>
      <c r="C6477" s="346" t="s">
        <v>8</v>
      </c>
      <c r="D6477" s="370">
        <v>131.53</v>
      </c>
    </row>
    <row r="6478" spans="1:4" s="326" customFormat="1" ht="15.6" customHeight="1" x14ac:dyDescent="0.25">
      <c r="A6478" s="368" t="s">
        <v>42351</v>
      </c>
      <c r="B6478" s="369" t="s">
        <v>42352</v>
      </c>
      <c r="C6478" s="346" t="s">
        <v>8</v>
      </c>
      <c r="D6478" s="370">
        <v>63.29</v>
      </c>
    </row>
    <row r="6479" spans="1:4" s="326" customFormat="1" ht="15.6" customHeight="1" x14ac:dyDescent="0.25">
      <c r="A6479" s="368" t="s">
        <v>42353</v>
      </c>
      <c r="B6479" s="369" t="s">
        <v>42354</v>
      </c>
      <c r="C6479" s="346" t="s">
        <v>8</v>
      </c>
      <c r="D6479" s="370">
        <v>11.71</v>
      </c>
    </row>
    <row r="6480" spans="1:4" s="326" customFormat="1" ht="15.6" customHeight="1" x14ac:dyDescent="0.25">
      <c r="A6480" s="368" t="s">
        <v>42355</v>
      </c>
      <c r="B6480" s="369" t="s">
        <v>42356</v>
      </c>
      <c r="C6480" s="346" t="s">
        <v>8</v>
      </c>
      <c r="D6480" s="370">
        <v>39.64</v>
      </c>
    </row>
    <row r="6481" spans="1:4" s="326" customFormat="1" ht="15.6" customHeight="1" x14ac:dyDescent="0.25">
      <c r="A6481" s="368" t="s">
        <v>42357</v>
      </c>
      <c r="B6481" s="369" t="s">
        <v>42358</v>
      </c>
      <c r="C6481" s="346" t="s">
        <v>8</v>
      </c>
      <c r="D6481" s="370">
        <v>31</v>
      </c>
    </row>
    <row r="6482" spans="1:4" s="326" customFormat="1" ht="15.6" customHeight="1" x14ac:dyDescent="0.25">
      <c r="A6482" s="368" t="s">
        <v>42359</v>
      </c>
      <c r="B6482" s="369" t="s">
        <v>42360</v>
      </c>
      <c r="C6482" s="346" t="s">
        <v>8</v>
      </c>
      <c r="D6482" s="370">
        <v>436.64</v>
      </c>
    </row>
    <row r="6483" spans="1:4" s="326" customFormat="1" ht="15.6" customHeight="1" x14ac:dyDescent="0.25">
      <c r="A6483" s="368" t="s">
        <v>42361</v>
      </c>
      <c r="B6483" s="369" t="s">
        <v>42362</v>
      </c>
      <c r="C6483" s="346" t="s">
        <v>8</v>
      </c>
      <c r="D6483" s="370">
        <v>3177.09</v>
      </c>
    </row>
    <row r="6484" spans="1:4" s="326" customFormat="1" ht="15.6" customHeight="1" x14ac:dyDescent="0.25">
      <c r="A6484" s="368" t="s">
        <v>42363</v>
      </c>
      <c r="B6484" s="369" t="s">
        <v>42364</v>
      </c>
      <c r="C6484" s="346" t="s">
        <v>8</v>
      </c>
      <c r="D6484" s="370">
        <v>14.81</v>
      </c>
    </row>
    <row r="6485" spans="1:4" s="326" customFormat="1" ht="15.6" customHeight="1" x14ac:dyDescent="0.25">
      <c r="A6485" s="368" t="s">
        <v>42365</v>
      </c>
      <c r="B6485" s="369" t="s">
        <v>42366</v>
      </c>
      <c r="C6485" s="346" t="s">
        <v>8</v>
      </c>
      <c r="D6485" s="370">
        <v>12</v>
      </c>
    </row>
    <row r="6486" spans="1:4" s="326" customFormat="1" ht="15.6" customHeight="1" x14ac:dyDescent="0.25">
      <c r="A6486" s="368" t="s">
        <v>42367</v>
      </c>
      <c r="B6486" s="369" t="s">
        <v>42368</v>
      </c>
      <c r="C6486" s="346" t="s">
        <v>8</v>
      </c>
      <c r="D6486" s="370">
        <v>15.69</v>
      </c>
    </row>
    <row r="6487" spans="1:4" s="326" customFormat="1" ht="15.6" customHeight="1" x14ac:dyDescent="0.25">
      <c r="A6487" s="368" t="s">
        <v>42369</v>
      </c>
      <c r="B6487" s="369" t="s">
        <v>42370</v>
      </c>
      <c r="C6487" s="346" t="s">
        <v>8</v>
      </c>
      <c r="D6487" s="370">
        <v>24.26</v>
      </c>
    </row>
    <row r="6488" spans="1:4" s="326" customFormat="1" ht="15.6" customHeight="1" x14ac:dyDescent="0.25">
      <c r="A6488" s="368" t="s">
        <v>42371</v>
      </c>
      <c r="B6488" s="369" t="s">
        <v>42372</v>
      </c>
      <c r="C6488" s="346" t="s">
        <v>8</v>
      </c>
      <c r="D6488" s="370">
        <v>50.08</v>
      </c>
    </row>
    <row r="6489" spans="1:4" s="326" customFormat="1" ht="15.6" customHeight="1" x14ac:dyDescent="0.25">
      <c r="A6489" s="368" t="s">
        <v>42373</v>
      </c>
      <c r="B6489" s="369" t="s">
        <v>34529</v>
      </c>
      <c r="C6489" s="346" t="s">
        <v>8</v>
      </c>
      <c r="D6489" s="370">
        <v>3.28</v>
      </c>
    </row>
    <row r="6490" spans="1:4" s="326" customFormat="1" ht="15.6" customHeight="1" x14ac:dyDescent="0.25">
      <c r="A6490" s="368" t="s">
        <v>42374</v>
      </c>
      <c r="B6490" s="369" t="s">
        <v>42375</v>
      </c>
      <c r="C6490" s="346" t="s">
        <v>8</v>
      </c>
      <c r="D6490" s="370">
        <v>111.17</v>
      </c>
    </row>
    <row r="6491" spans="1:4" s="326" customFormat="1" ht="15.6" customHeight="1" x14ac:dyDescent="0.25">
      <c r="A6491" s="368" t="s">
        <v>42376</v>
      </c>
      <c r="B6491" s="369" t="s">
        <v>34531</v>
      </c>
      <c r="C6491" s="346" t="s">
        <v>8</v>
      </c>
      <c r="D6491" s="370">
        <v>5.89</v>
      </c>
    </row>
    <row r="6492" spans="1:4" s="326" customFormat="1" ht="15.6" customHeight="1" x14ac:dyDescent="0.25">
      <c r="A6492" s="368" t="s">
        <v>42377</v>
      </c>
      <c r="B6492" s="369" t="s">
        <v>42378</v>
      </c>
      <c r="C6492" s="346" t="s">
        <v>8</v>
      </c>
      <c r="D6492" s="370">
        <v>205.01</v>
      </c>
    </row>
    <row r="6493" spans="1:4" s="326" customFormat="1" ht="15.6" customHeight="1" x14ac:dyDescent="0.25">
      <c r="A6493" s="368" t="s">
        <v>42379</v>
      </c>
      <c r="B6493" s="369" t="s">
        <v>42380</v>
      </c>
      <c r="C6493" s="346" t="s">
        <v>8</v>
      </c>
      <c r="D6493" s="370">
        <v>196.44</v>
      </c>
    </row>
    <row r="6494" spans="1:4" s="326" customFormat="1" ht="15.6" customHeight="1" x14ac:dyDescent="0.25">
      <c r="A6494" s="368" t="s">
        <v>42381</v>
      </c>
      <c r="B6494" s="369" t="s">
        <v>42382</v>
      </c>
      <c r="C6494" s="346" t="s">
        <v>8</v>
      </c>
      <c r="D6494" s="370">
        <v>228.37</v>
      </c>
    </row>
    <row r="6495" spans="1:4" s="326" customFormat="1" ht="15.6" customHeight="1" x14ac:dyDescent="0.25">
      <c r="A6495" s="368" t="s">
        <v>42383</v>
      </c>
      <c r="B6495" s="369" t="s">
        <v>42384</v>
      </c>
      <c r="C6495" s="346" t="s">
        <v>8</v>
      </c>
      <c r="D6495" s="370">
        <v>404.2</v>
      </c>
    </row>
    <row r="6496" spans="1:4" s="326" customFormat="1" ht="15.6" customHeight="1" x14ac:dyDescent="0.25">
      <c r="A6496" s="368" t="s">
        <v>42385</v>
      </c>
      <c r="B6496" s="369" t="s">
        <v>42386</v>
      </c>
      <c r="C6496" s="346" t="s">
        <v>8</v>
      </c>
      <c r="D6496" s="370">
        <v>6.15</v>
      </c>
    </row>
    <row r="6497" spans="1:4" s="326" customFormat="1" ht="15.6" customHeight="1" x14ac:dyDescent="0.25">
      <c r="A6497" s="368" t="s">
        <v>42387</v>
      </c>
      <c r="B6497" s="369" t="s">
        <v>42388</v>
      </c>
      <c r="C6497" s="346" t="s">
        <v>8</v>
      </c>
      <c r="D6497" s="370">
        <v>27.23</v>
      </c>
    </row>
    <row r="6498" spans="1:4" s="326" customFormat="1" ht="15.6" customHeight="1" x14ac:dyDescent="0.25">
      <c r="A6498" s="368" t="s">
        <v>42389</v>
      </c>
      <c r="B6498" s="369" t="s">
        <v>42390</v>
      </c>
      <c r="C6498" s="346" t="s">
        <v>8</v>
      </c>
      <c r="D6498" s="370">
        <v>22.39</v>
      </c>
    </row>
    <row r="6499" spans="1:4" s="326" customFormat="1" ht="15.6" customHeight="1" x14ac:dyDescent="0.25">
      <c r="A6499" s="368" t="s">
        <v>42391</v>
      </c>
      <c r="B6499" s="369" t="s">
        <v>42392</v>
      </c>
      <c r="C6499" s="346" t="s">
        <v>8</v>
      </c>
      <c r="D6499" s="370">
        <v>14.98</v>
      </c>
    </row>
    <row r="6500" spans="1:4" s="326" customFormat="1" ht="15.6" customHeight="1" x14ac:dyDescent="0.25">
      <c r="A6500" s="368" t="s">
        <v>42393</v>
      </c>
      <c r="B6500" s="369" t="s">
        <v>42394</v>
      </c>
      <c r="C6500" s="346" t="s">
        <v>8</v>
      </c>
      <c r="D6500" s="370">
        <v>44.7</v>
      </c>
    </row>
    <row r="6501" spans="1:4" s="326" customFormat="1" ht="15.6" customHeight="1" x14ac:dyDescent="0.25">
      <c r="A6501" s="368" t="s">
        <v>42395</v>
      </c>
      <c r="B6501" s="369" t="s">
        <v>42396</v>
      </c>
      <c r="C6501" s="346" t="s">
        <v>8</v>
      </c>
      <c r="D6501" s="370">
        <v>40.07</v>
      </c>
    </row>
    <row r="6502" spans="1:4" s="326" customFormat="1" ht="15.6" customHeight="1" x14ac:dyDescent="0.25">
      <c r="A6502" s="368" t="s">
        <v>42397</v>
      </c>
      <c r="B6502" s="369" t="s">
        <v>42398</v>
      </c>
      <c r="C6502" s="346" t="s">
        <v>8</v>
      </c>
      <c r="D6502" s="370">
        <v>29.6</v>
      </c>
    </row>
    <row r="6503" spans="1:4" s="326" customFormat="1" ht="15.6" customHeight="1" x14ac:dyDescent="0.25">
      <c r="A6503" s="368" t="s">
        <v>42399</v>
      </c>
      <c r="B6503" s="369" t="s">
        <v>42400</v>
      </c>
      <c r="C6503" s="346" t="s">
        <v>8</v>
      </c>
      <c r="D6503" s="370">
        <v>2.06</v>
      </c>
    </row>
    <row r="6504" spans="1:4" s="326" customFormat="1" ht="15.6" customHeight="1" x14ac:dyDescent="0.25">
      <c r="A6504" s="368" t="s">
        <v>42401</v>
      </c>
      <c r="B6504" s="369" t="s">
        <v>42402</v>
      </c>
      <c r="C6504" s="346" t="s">
        <v>8</v>
      </c>
      <c r="D6504" s="370">
        <v>2.08</v>
      </c>
    </row>
    <row r="6505" spans="1:4" s="326" customFormat="1" ht="15.6" customHeight="1" x14ac:dyDescent="0.25">
      <c r="A6505" s="368" t="s">
        <v>42403</v>
      </c>
      <c r="B6505" s="369" t="s">
        <v>42404</v>
      </c>
      <c r="C6505" s="346" t="s">
        <v>8</v>
      </c>
      <c r="D6505" s="370">
        <v>3.45</v>
      </c>
    </row>
    <row r="6506" spans="1:4" s="326" customFormat="1" ht="15.6" customHeight="1" x14ac:dyDescent="0.25">
      <c r="A6506" s="368" t="s">
        <v>42405</v>
      </c>
      <c r="B6506" s="369" t="s">
        <v>42406</v>
      </c>
      <c r="C6506" s="346" t="s">
        <v>8</v>
      </c>
      <c r="D6506" s="370">
        <v>3.45</v>
      </c>
    </row>
    <row r="6507" spans="1:4" s="326" customFormat="1" ht="15.6" customHeight="1" x14ac:dyDescent="0.25">
      <c r="A6507" s="368" t="s">
        <v>42407</v>
      </c>
      <c r="B6507" s="369" t="s">
        <v>42408</v>
      </c>
      <c r="C6507" s="346" t="s">
        <v>29847</v>
      </c>
      <c r="D6507" s="370">
        <v>8.7100000000000009</v>
      </c>
    </row>
    <row r="6508" spans="1:4" s="326" customFormat="1" ht="15.6" customHeight="1" x14ac:dyDescent="0.25">
      <c r="A6508" s="368" t="s">
        <v>42409</v>
      </c>
      <c r="B6508" s="369" t="s">
        <v>42410</v>
      </c>
      <c r="C6508" s="346" t="s">
        <v>29847</v>
      </c>
      <c r="D6508" s="370">
        <v>11.71</v>
      </c>
    </row>
    <row r="6509" spans="1:4" s="326" customFormat="1" ht="15.6" customHeight="1" x14ac:dyDescent="0.25">
      <c r="A6509" s="368" t="s">
        <v>42411</v>
      </c>
      <c r="B6509" s="369" t="s">
        <v>42412</v>
      </c>
      <c r="C6509" s="346" t="s">
        <v>29847</v>
      </c>
      <c r="D6509" s="370">
        <v>35.51</v>
      </c>
    </row>
    <row r="6510" spans="1:4" s="326" customFormat="1" ht="15.6" customHeight="1" x14ac:dyDescent="0.25">
      <c r="A6510" s="368" t="s">
        <v>42413</v>
      </c>
      <c r="B6510" s="369" t="s">
        <v>42414</v>
      </c>
      <c r="C6510" s="346" t="s">
        <v>29847</v>
      </c>
      <c r="D6510" s="370">
        <v>46.2</v>
      </c>
    </row>
    <row r="6511" spans="1:4" s="326" customFormat="1" ht="15.6" customHeight="1" x14ac:dyDescent="0.25">
      <c r="A6511" s="368" t="s">
        <v>42415</v>
      </c>
      <c r="B6511" s="369" t="s">
        <v>42416</v>
      </c>
      <c r="C6511" s="346" t="s">
        <v>29847</v>
      </c>
      <c r="D6511" s="370">
        <v>17.97</v>
      </c>
    </row>
    <row r="6512" spans="1:4" s="326" customFormat="1" ht="15.6" customHeight="1" x14ac:dyDescent="0.25">
      <c r="A6512" s="368" t="s">
        <v>42417</v>
      </c>
      <c r="B6512" s="369" t="s">
        <v>42418</v>
      </c>
      <c r="C6512" s="346" t="s">
        <v>29847</v>
      </c>
      <c r="D6512" s="370">
        <v>13.41</v>
      </c>
    </row>
    <row r="6513" spans="1:4" s="326" customFormat="1" ht="15.6" customHeight="1" x14ac:dyDescent="0.25">
      <c r="A6513" s="368" t="s">
        <v>42419</v>
      </c>
      <c r="B6513" s="369" t="s">
        <v>42420</v>
      </c>
      <c r="C6513" s="346" t="s">
        <v>29847</v>
      </c>
      <c r="D6513" s="370">
        <v>12.68</v>
      </c>
    </row>
    <row r="6514" spans="1:4" s="326" customFormat="1" ht="15.6" customHeight="1" x14ac:dyDescent="0.25">
      <c r="A6514" s="368" t="s">
        <v>42421</v>
      </c>
      <c r="B6514" s="369" t="s">
        <v>42422</v>
      </c>
      <c r="C6514" s="346" t="s">
        <v>29847</v>
      </c>
      <c r="D6514" s="370">
        <v>28.59</v>
      </c>
    </row>
    <row r="6515" spans="1:4" s="326" customFormat="1" ht="15.6" customHeight="1" x14ac:dyDescent="0.25">
      <c r="A6515" s="368" t="s">
        <v>42423</v>
      </c>
      <c r="B6515" s="369" t="s">
        <v>42424</v>
      </c>
      <c r="C6515" s="346" t="s">
        <v>29847</v>
      </c>
      <c r="D6515" s="370">
        <v>12.85</v>
      </c>
    </row>
    <row r="6516" spans="1:4" s="326" customFormat="1" ht="15.6" customHeight="1" x14ac:dyDescent="0.25">
      <c r="A6516" s="368" t="s">
        <v>42425</v>
      </c>
      <c r="B6516" s="369" t="s">
        <v>42426</v>
      </c>
      <c r="C6516" s="346" t="s">
        <v>29847</v>
      </c>
      <c r="D6516" s="370">
        <v>20.76</v>
      </c>
    </row>
    <row r="6517" spans="1:4" s="326" customFormat="1" ht="15.6" customHeight="1" x14ac:dyDescent="0.25">
      <c r="A6517" s="368" t="s">
        <v>42427</v>
      </c>
      <c r="B6517" s="369" t="s">
        <v>42428</v>
      </c>
      <c r="C6517" s="346" t="s">
        <v>8</v>
      </c>
      <c r="D6517" s="370">
        <v>26.16</v>
      </c>
    </row>
    <row r="6518" spans="1:4" s="326" customFormat="1" ht="15.6" customHeight="1" x14ac:dyDescent="0.25">
      <c r="A6518" s="368" t="s">
        <v>42429</v>
      </c>
      <c r="B6518" s="369" t="s">
        <v>42430</v>
      </c>
      <c r="C6518" s="346" t="s">
        <v>29847</v>
      </c>
      <c r="D6518" s="370">
        <v>18.27</v>
      </c>
    </row>
    <row r="6519" spans="1:4" s="326" customFormat="1" ht="15.6" customHeight="1" x14ac:dyDescent="0.25">
      <c r="A6519" s="368" t="s">
        <v>42431</v>
      </c>
      <c r="B6519" s="369" t="s">
        <v>42432</v>
      </c>
      <c r="C6519" s="346" t="s">
        <v>8</v>
      </c>
      <c r="D6519" s="370">
        <v>418.09</v>
      </c>
    </row>
    <row r="6520" spans="1:4" s="326" customFormat="1" ht="15.6" customHeight="1" x14ac:dyDescent="0.25">
      <c r="A6520" s="368" t="s">
        <v>42433</v>
      </c>
      <c r="B6520" s="369" t="s">
        <v>42434</v>
      </c>
      <c r="C6520" s="346" t="s">
        <v>29847</v>
      </c>
      <c r="D6520" s="370">
        <v>277.97000000000003</v>
      </c>
    </row>
    <row r="6521" spans="1:4" s="326" customFormat="1" ht="15.6" customHeight="1" x14ac:dyDescent="0.25">
      <c r="A6521" s="368" t="s">
        <v>42435</v>
      </c>
      <c r="B6521" s="369" t="s">
        <v>42436</v>
      </c>
      <c r="C6521" s="346" t="s">
        <v>29847</v>
      </c>
      <c r="D6521" s="370">
        <v>10.58</v>
      </c>
    </row>
    <row r="6522" spans="1:4" s="326" customFormat="1" ht="15.6" customHeight="1" x14ac:dyDescent="0.25">
      <c r="A6522" s="368" t="s">
        <v>42437</v>
      </c>
      <c r="B6522" s="369" t="s">
        <v>42438</v>
      </c>
      <c r="C6522" s="346" t="s">
        <v>29847</v>
      </c>
      <c r="D6522" s="370">
        <v>17.14</v>
      </c>
    </row>
    <row r="6523" spans="1:4" s="326" customFormat="1" ht="15.6" customHeight="1" x14ac:dyDescent="0.25">
      <c r="A6523" s="368" t="s">
        <v>42439</v>
      </c>
      <c r="B6523" s="369" t="s">
        <v>42440</v>
      </c>
      <c r="C6523" s="346" t="s">
        <v>29847</v>
      </c>
      <c r="D6523" s="370">
        <v>21.45</v>
      </c>
    </row>
    <row r="6524" spans="1:4" s="326" customFormat="1" ht="15.6" customHeight="1" x14ac:dyDescent="0.25">
      <c r="A6524" s="368" t="s">
        <v>42441</v>
      </c>
      <c r="B6524" s="369" t="s">
        <v>42442</v>
      </c>
      <c r="C6524" s="346" t="s">
        <v>29847</v>
      </c>
      <c r="D6524" s="370">
        <v>19.5</v>
      </c>
    </row>
    <row r="6525" spans="1:4" s="326" customFormat="1" ht="15.6" customHeight="1" x14ac:dyDescent="0.25">
      <c r="A6525" s="368" t="s">
        <v>42443</v>
      </c>
      <c r="B6525" s="369" t="s">
        <v>42444</v>
      </c>
      <c r="C6525" s="346" t="s">
        <v>29847</v>
      </c>
      <c r="D6525" s="370">
        <v>21.14</v>
      </c>
    </row>
    <row r="6526" spans="1:4" s="326" customFormat="1" ht="15.6" customHeight="1" x14ac:dyDescent="0.25">
      <c r="A6526" s="368" t="s">
        <v>42445</v>
      </c>
      <c r="B6526" s="369" t="s">
        <v>42446</v>
      </c>
      <c r="C6526" s="346" t="s">
        <v>29847</v>
      </c>
      <c r="D6526" s="370">
        <v>256.88</v>
      </c>
    </row>
    <row r="6527" spans="1:4" s="326" customFormat="1" ht="15.6" customHeight="1" x14ac:dyDescent="0.25">
      <c r="A6527" s="368" t="s">
        <v>42447</v>
      </c>
      <c r="B6527" s="369" t="s">
        <v>42448</v>
      </c>
      <c r="C6527" s="346" t="s">
        <v>8</v>
      </c>
      <c r="D6527" s="370">
        <v>36.21</v>
      </c>
    </row>
    <row r="6528" spans="1:4" s="326" customFormat="1" ht="15.6" customHeight="1" x14ac:dyDescent="0.25">
      <c r="A6528" s="368" t="s">
        <v>42449</v>
      </c>
      <c r="B6528" s="369" t="s">
        <v>42450</v>
      </c>
      <c r="C6528" s="346" t="s">
        <v>8</v>
      </c>
      <c r="D6528" s="370">
        <v>18.13</v>
      </c>
    </row>
    <row r="6529" spans="1:4" s="326" customFormat="1" ht="15.6" customHeight="1" x14ac:dyDescent="0.25">
      <c r="A6529" s="368" t="s">
        <v>42451</v>
      </c>
      <c r="B6529" s="369" t="s">
        <v>42452</v>
      </c>
      <c r="C6529" s="346" t="s">
        <v>8</v>
      </c>
      <c r="D6529" s="370">
        <v>532.52</v>
      </c>
    </row>
    <row r="6530" spans="1:4" s="326" customFormat="1" ht="15.6" customHeight="1" x14ac:dyDescent="0.25">
      <c r="A6530" s="368" t="s">
        <v>42453</v>
      </c>
      <c r="B6530" s="369" t="s">
        <v>42454</v>
      </c>
      <c r="C6530" s="346" t="s">
        <v>8</v>
      </c>
      <c r="D6530" s="370">
        <v>6.95</v>
      </c>
    </row>
    <row r="6531" spans="1:4" s="326" customFormat="1" ht="15.6" customHeight="1" x14ac:dyDescent="0.25">
      <c r="A6531" s="368" t="s">
        <v>42455</v>
      </c>
      <c r="B6531" s="369" t="s">
        <v>42456</v>
      </c>
      <c r="C6531" s="346" t="s">
        <v>8</v>
      </c>
      <c r="D6531" s="370">
        <v>10.06</v>
      </c>
    </row>
    <row r="6532" spans="1:4" s="326" customFormat="1" ht="15.6" customHeight="1" x14ac:dyDescent="0.25">
      <c r="A6532" s="368" t="s">
        <v>42457</v>
      </c>
      <c r="B6532" s="369" t="s">
        <v>42458</v>
      </c>
      <c r="C6532" s="346" t="s">
        <v>8</v>
      </c>
      <c r="D6532" s="370">
        <v>81.27</v>
      </c>
    </row>
    <row r="6533" spans="1:4" s="326" customFormat="1" ht="15.6" customHeight="1" x14ac:dyDescent="0.25">
      <c r="A6533" s="368" t="s">
        <v>42459</v>
      </c>
      <c r="B6533" s="369" t="s">
        <v>42460</v>
      </c>
      <c r="C6533" s="346" t="s">
        <v>29847</v>
      </c>
      <c r="D6533" s="370">
        <v>16.440000000000001</v>
      </c>
    </row>
    <row r="6534" spans="1:4" s="326" customFormat="1" ht="15.6" customHeight="1" x14ac:dyDescent="0.25">
      <c r="A6534" s="368" t="s">
        <v>42461</v>
      </c>
      <c r="B6534" s="369" t="s">
        <v>42462</v>
      </c>
      <c r="C6534" s="346" t="s">
        <v>29847</v>
      </c>
      <c r="D6534" s="370">
        <v>259.01</v>
      </c>
    </row>
    <row r="6535" spans="1:4" s="326" customFormat="1" ht="15.6" customHeight="1" x14ac:dyDescent="0.25">
      <c r="A6535" s="368" t="s">
        <v>42463</v>
      </c>
      <c r="B6535" s="369" t="s">
        <v>42464</v>
      </c>
      <c r="C6535" s="346" t="s">
        <v>8</v>
      </c>
      <c r="D6535" s="370">
        <v>16.11</v>
      </c>
    </row>
    <row r="6536" spans="1:4" s="326" customFormat="1" ht="15.6" customHeight="1" x14ac:dyDescent="0.25">
      <c r="A6536" s="368" t="s">
        <v>42465</v>
      </c>
      <c r="B6536" s="369" t="s">
        <v>42466</v>
      </c>
      <c r="C6536" s="346" t="s">
        <v>8</v>
      </c>
      <c r="D6536" s="370">
        <v>14.39</v>
      </c>
    </row>
    <row r="6537" spans="1:4" s="326" customFormat="1" ht="15.6" customHeight="1" x14ac:dyDescent="0.25">
      <c r="A6537" s="368" t="s">
        <v>42467</v>
      </c>
      <c r="B6537" s="369" t="s">
        <v>42468</v>
      </c>
      <c r="C6537" s="346" t="s">
        <v>8</v>
      </c>
      <c r="D6537" s="370">
        <v>16.2</v>
      </c>
    </row>
    <row r="6538" spans="1:4" s="326" customFormat="1" ht="15.6" customHeight="1" x14ac:dyDescent="0.25">
      <c r="A6538" s="368" t="s">
        <v>42469</v>
      </c>
      <c r="B6538" s="369" t="s">
        <v>42470</v>
      </c>
      <c r="C6538" s="346" t="s">
        <v>8</v>
      </c>
      <c r="D6538" s="370">
        <v>10.91</v>
      </c>
    </row>
    <row r="6539" spans="1:4" s="326" customFormat="1" ht="15.6" customHeight="1" x14ac:dyDescent="0.25">
      <c r="A6539" s="368" t="s">
        <v>42471</v>
      </c>
      <c r="B6539" s="369" t="s">
        <v>42472</v>
      </c>
      <c r="C6539" s="346" t="s">
        <v>8</v>
      </c>
      <c r="D6539" s="370">
        <v>12.4</v>
      </c>
    </row>
    <row r="6540" spans="1:4" s="326" customFormat="1" ht="15.6" customHeight="1" x14ac:dyDescent="0.25">
      <c r="A6540" s="368" t="s">
        <v>42473</v>
      </c>
      <c r="B6540" s="369" t="s">
        <v>42474</v>
      </c>
      <c r="C6540" s="346" t="s">
        <v>8</v>
      </c>
      <c r="D6540" s="370">
        <v>16.38</v>
      </c>
    </row>
    <row r="6541" spans="1:4" s="326" customFormat="1" ht="15.6" customHeight="1" x14ac:dyDescent="0.25">
      <c r="A6541" s="368" t="s">
        <v>42475</v>
      </c>
      <c r="B6541" s="369" t="s">
        <v>42476</v>
      </c>
      <c r="C6541" s="346" t="s">
        <v>8</v>
      </c>
      <c r="D6541" s="370">
        <v>139.02000000000001</v>
      </c>
    </row>
    <row r="6542" spans="1:4" s="326" customFormat="1" ht="15.6" customHeight="1" x14ac:dyDescent="0.25">
      <c r="A6542" s="368" t="s">
        <v>42477</v>
      </c>
      <c r="B6542" s="369" t="s">
        <v>42478</v>
      </c>
      <c r="C6542" s="346" t="s">
        <v>8</v>
      </c>
      <c r="D6542" s="370">
        <v>111.26</v>
      </c>
    </row>
    <row r="6543" spans="1:4" s="326" customFormat="1" ht="15.6" customHeight="1" x14ac:dyDescent="0.25">
      <c r="A6543" s="368" t="s">
        <v>42479</v>
      </c>
      <c r="B6543" s="369" t="s">
        <v>42480</v>
      </c>
      <c r="C6543" s="346" t="s">
        <v>8</v>
      </c>
      <c r="D6543" s="370">
        <v>13.71</v>
      </c>
    </row>
    <row r="6544" spans="1:4" s="326" customFormat="1" ht="15.6" customHeight="1" x14ac:dyDescent="0.25">
      <c r="A6544" s="368" t="s">
        <v>42481</v>
      </c>
      <c r="B6544" s="369" t="s">
        <v>42482</v>
      </c>
      <c r="C6544" s="346" t="s">
        <v>8</v>
      </c>
      <c r="D6544" s="370">
        <v>23.64</v>
      </c>
    </row>
    <row r="6545" spans="1:4" s="326" customFormat="1" ht="15.6" customHeight="1" x14ac:dyDescent="0.25">
      <c r="A6545" s="368" t="s">
        <v>42483</v>
      </c>
      <c r="B6545" s="369" t="s">
        <v>42484</v>
      </c>
      <c r="C6545" s="346" t="s">
        <v>8</v>
      </c>
      <c r="D6545" s="370">
        <v>13.38</v>
      </c>
    </row>
    <row r="6546" spans="1:4" s="326" customFormat="1" ht="15.6" customHeight="1" x14ac:dyDescent="0.25">
      <c r="A6546" s="368" t="s">
        <v>42485</v>
      </c>
      <c r="B6546" s="369" t="s">
        <v>42486</v>
      </c>
      <c r="C6546" s="346" t="s">
        <v>8</v>
      </c>
      <c r="D6546" s="370">
        <v>17.05</v>
      </c>
    </row>
    <row r="6547" spans="1:4" s="326" customFormat="1" ht="15.6" customHeight="1" x14ac:dyDescent="0.25">
      <c r="A6547" s="368" t="s">
        <v>42487</v>
      </c>
      <c r="B6547" s="369" t="s">
        <v>42488</v>
      </c>
      <c r="C6547" s="346" t="s">
        <v>8</v>
      </c>
      <c r="D6547" s="370">
        <v>23.14</v>
      </c>
    </row>
    <row r="6548" spans="1:4" s="326" customFormat="1" ht="15.6" customHeight="1" x14ac:dyDescent="0.25">
      <c r="A6548" s="368" t="s">
        <v>42489</v>
      </c>
      <c r="B6548" s="369" t="s">
        <v>42490</v>
      </c>
      <c r="C6548" s="346" t="s">
        <v>8</v>
      </c>
      <c r="D6548" s="370">
        <v>75.66</v>
      </c>
    </row>
    <row r="6549" spans="1:4" s="326" customFormat="1" ht="15.6" customHeight="1" x14ac:dyDescent="0.25">
      <c r="A6549" s="368" t="s">
        <v>42491</v>
      </c>
      <c r="B6549" s="369" t="s">
        <v>42492</v>
      </c>
      <c r="C6549" s="346" t="s">
        <v>8</v>
      </c>
      <c r="D6549" s="370">
        <v>31.36</v>
      </c>
    </row>
    <row r="6550" spans="1:4" s="326" customFormat="1" ht="15.6" customHeight="1" x14ac:dyDescent="0.25">
      <c r="A6550" s="368" t="s">
        <v>42493</v>
      </c>
      <c r="B6550" s="369" t="s">
        <v>42494</v>
      </c>
      <c r="C6550" s="346" t="s">
        <v>8</v>
      </c>
      <c r="D6550" s="370">
        <v>15.92</v>
      </c>
    </row>
    <row r="6551" spans="1:4" s="326" customFormat="1" ht="15.6" customHeight="1" x14ac:dyDescent="0.25">
      <c r="A6551" s="368" t="s">
        <v>42495</v>
      </c>
      <c r="B6551" s="369" t="s">
        <v>42496</v>
      </c>
      <c r="C6551" s="346" t="s">
        <v>8</v>
      </c>
      <c r="D6551" s="370">
        <v>19.239999999999998</v>
      </c>
    </row>
    <row r="6552" spans="1:4" s="326" customFormat="1" ht="15.6" customHeight="1" x14ac:dyDescent="0.25">
      <c r="A6552" s="368" t="s">
        <v>42497</v>
      </c>
      <c r="B6552" s="369" t="s">
        <v>42498</v>
      </c>
      <c r="C6552" s="346" t="s">
        <v>8</v>
      </c>
      <c r="D6552" s="370">
        <v>25</v>
      </c>
    </row>
    <row r="6553" spans="1:4" s="326" customFormat="1" ht="15.6" customHeight="1" x14ac:dyDescent="0.25">
      <c r="A6553" s="368" t="s">
        <v>42499</v>
      </c>
      <c r="B6553" s="369" t="s">
        <v>42500</v>
      </c>
      <c r="C6553" s="346" t="s">
        <v>8</v>
      </c>
      <c r="D6553" s="370">
        <v>14.56</v>
      </c>
    </row>
    <row r="6554" spans="1:4" s="326" customFormat="1" ht="15.6" customHeight="1" x14ac:dyDescent="0.25">
      <c r="A6554" s="368" t="s">
        <v>42501</v>
      </c>
      <c r="B6554" s="369" t="s">
        <v>42502</v>
      </c>
      <c r="C6554" s="346" t="s">
        <v>8</v>
      </c>
      <c r="D6554" s="370">
        <v>20.55</v>
      </c>
    </row>
    <row r="6555" spans="1:4" s="326" customFormat="1" ht="15.6" customHeight="1" x14ac:dyDescent="0.25">
      <c r="A6555" s="368" t="s">
        <v>42503</v>
      </c>
      <c r="B6555" s="369" t="s">
        <v>42504</v>
      </c>
      <c r="C6555" s="346" t="s">
        <v>8</v>
      </c>
      <c r="D6555" s="370">
        <v>14.33</v>
      </c>
    </row>
    <row r="6556" spans="1:4" s="326" customFormat="1" ht="15.6" customHeight="1" x14ac:dyDescent="0.25">
      <c r="A6556" s="368" t="s">
        <v>42505</v>
      </c>
      <c r="B6556" s="369" t="s">
        <v>42506</v>
      </c>
      <c r="C6556" s="346" t="s">
        <v>8</v>
      </c>
      <c r="D6556" s="370">
        <v>12.06</v>
      </c>
    </row>
    <row r="6557" spans="1:4" s="326" customFormat="1" ht="15.6" customHeight="1" x14ac:dyDescent="0.25">
      <c r="A6557" s="368" t="s">
        <v>42507</v>
      </c>
      <c r="B6557" s="369" t="s">
        <v>42508</v>
      </c>
      <c r="C6557" s="346" t="s">
        <v>8</v>
      </c>
      <c r="D6557" s="370">
        <v>52.84</v>
      </c>
    </row>
    <row r="6558" spans="1:4" s="326" customFormat="1" ht="15.6" customHeight="1" x14ac:dyDescent="0.25">
      <c r="A6558" s="368" t="s">
        <v>42509</v>
      </c>
      <c r="B6558" s="369" t="s">
        <v>42510</v>
      </c>
      <c r="C6558" s="346" t="s">
        <v>8</v>
      </c>
      <c r="D6558" s="370">
        <v>236.29</v>
      </c>
    </row>
    <row r="6559" spans="1:4" s="326" customFormat="1" ht="15.6" customHeight="1" x14ac:dyDescent="0.25">
      <c r="A6559" s="368" t="s">
        <v>42511</v>
      </c>
      <c r="B6559" s="369" t="s">
        <v>42512</v>
      </c>
      <c r="C6559" s="346" t="s">
        <v>8</v>
      </c>
      <c r="D6559" s="370">
        <v>308.27999999999997</v>
      </c>
    </row>
    <row r="6560" spans="1:4" s="326" customFormat="1" ht="15.6" customHeight="1" x14ac:dyDescent="0.25">
      <c r="A6560" s="368" t="s">
        <v>42513</v>
      </c>
      <c r="B6560" s="369" t="s">
        <v>42514</v>
      </c>
      <c r="C6560" s="346" t="s">
        <v>8</v>
      </c>
      <c r="D6560" s="370">
        <v>78.25</v>
      </c>
    </row>
    <row r="6561" spans="1:4" s="326" customFormat="1" ht="15.6" customHeight="1" x14ac:dyDescent="0.25">
      <c r="A6561" s="368" t="s">
        <v>42515</v>
      </c>
      <c r="B6561" s="369" t="s">
        <v>42516</v>
      </c>
      <c r="C6561" s="346" t="s">
        <v>8</v>
      </c>
      <c r="D6561" s="370">
        <v>28.8</v>
      </c>
    </row>
    <row r="6562" spans="1:4" s="326" customFormat="1" ht="15.6" customHeight="1" x14ac:dyDescent="0.25">
      <c r="A6562" s="368" t="s">
        <v>42517</v>
      </c>
      <c r="B6562" s="369" t="s">
        <v>42518</v>
      </c>
      <c r="C6562" s="346" t="s">
        <v>8</v>
      </c>
      <c r="D6562" s="370">
        <v>126.36</v>
      </c>
    </row>
    <row r="6563" spans="1:4" s="326" customFormat="1" ht="15.6" customHeight="1" x14ac:dyDescent="0.25">
      <c r="A6563" s="368" t="s">
        <v>42519</v>
      </c>
      <c r="B6563" s="369" t="s">
        <v>42520</v>
      </c>
      <c r="C6563" s="346" t="s">
        <v>8</v>
      </c>
      <c r="D6563" s="370">
        <v>294.39999999999998</v>
      </c>
    </row>
    <row r="6564" spans="1:4" s="326" customFormat="1" ht="15.6" customHeight="1" x14ac:dyDescent="0.25">
      <c r="A6564" s="368" t="s">
        <v>42521</v>
      </c>
      <c r="B6564" s="369" t="s">
        <v>42522</v>
      </c>
      <c r="C6564" s="346" t="s">
        <v>8</v>
      </c>
      <c r="D6564" s="370">
        <v>74.33</v>
      </c>
    </row>
    <row r="6565" spans="1:4" s="326" customFormat="1" ht="15.6" customHeight="1" x14ac:dyDescent="0.25">
      <c r="A6565" s="368" t="s">
        <v>42523</v>
      </c>
      <c r="B6565" s="369" t="s">
        <v>42524</v>
      </c>
      <c r="C6565" s="346" t="s">
        <v>8</v>
      </c>
      <c r="D6565" s="370">
        <v>125.1</v>
      </c>
    </row>
    <row r="6566" spans="1:4" s="326" customFormat="1" ht="15.6" customHeight="1" x14ac:dyDescent="0.25">
      <c r="A6566" s="368" t="s">
        <v>42525</v>
      </c>
      <c r="B6566" s="369" t="s">
        <v>42526</v>
      </c>
      <c r="C6566" s="346" t="s">
        <v>8</v>
      </c>
      <c r="D6566" s="370">
        <v>190.01</v>
      </c>
    </row>
    <row r="6567" spans="1:4" s="326" customFormat="1" ht="15.6" customHeight="1" x14ac:dyDescent="0.25">
      <c r="A6567" s="368" t="s">
        <v>42527</v>
      </c>
      <c r="B6567" s="369" t="s">
        <v>42528</v>
      </c>
      <c r="C6567" s="346" t="s">
        <v>8</v>
      </c>
      <c r="D6567" s="370">
        <v>140.47</v>
      </c>
    </row>
    <row r="6568" spans="1:4" s="326" customFormat="1" ht="15.6" customHeight="1" x14ac:dyDescent="0.25">
      <c r="A6568" s="368" t="s">
        <v>42529</v>
      </c>
      <c r="B6568" s="369" t="s">
        <v>42530</v>
      </c>
      <c r="C6568" s="346" t="s">
        <v>8</v>
      </c>
      <c r="D6568" s="370">
        <v>73.17</v>
      </c>
    </row>
    <row r="6569" spans="1:4" s="326" customFormat="1" ht="15.6" customHeight="1" x14ac:dyDescent="0.25">
      <c r="A6569" s="368" t="s">
        <v>42531</v>
      </c>
      <c r="B6569" s="369" t="s">
        <v>42532</v>
      </c>
      <c r="C6569" s="346" t="s">
        <v>8</v>
      </c>
      <c r="D6569" s="370">
        <v>306.18</v>
      </c>
    </row>
    <row r="6570" spans="1:4" s="326" customFormat="1" ht="15.6" customHeight="1" x14ac:dyDescent="0.25">
      <c r="A6570" s="368" t="s">
        <v>42533</v>
      </c>
      <c r="B6570" s="369" t="s">
        <v>42534</v>
      </c>
      <c r="C6570" s="346" t="s">
        <v>8</v>
      </c>
      <c r="D6570" s="370">
        <v>135.19</v>
      </c>
    </row>
    <row r="6571" spans="1:4" s="326" customFormat="1" ht="15.6" customHeight="1" x14ac:dyDescent="0.25">
      <c r="A6571" s="368" t="s">
        <v>42535</v>
      </c>
      <c r="B6571" s="369" t="s">
        <v>42536</v>
      </c>
      <c r="C6571" s="346" t="s">
        <v>8</v>
      </c>
      <c r="D6571" s="370">
        <v>115.07</v>
      </c>
    </row>
    <row r="6572" spans="1:4" s="326" customFormat="1" ht="15.6" customHeight="1" x14ac:dyDescent="0.25">
      <c r="A6572" s="368" t="s">
        <v>42537</v>
      </c>
      <c r="B6572" s="369" t="s">
        <v>42538</v>
      </c>
      <c r="C6572" s="346" t="s">
        <v>8</v>
      </c>
      <c r="D6572" s="370">
        <v>1378.72</v>
      </c>
    </row>
    <row r="6573" spans="1:4" s="326" customFormat="1" ht="15.6" customHeight="1" x14ac:dyDescent="0.25">
      <c r="A6573" s="368" t="s">
        <v>42539</v>
      </c>
      <c r="B6573" s="369" t="s">
        <v>42540</v>
      </c>
      <c r="C6573" s="346" t="s">
        <v>8</v>
      </c>
      <c r="D6573" s="370">
        <v>1228.18</v>
      </c>
    </row>
    <row r="6574" spans="1:4" s="326" customFormat="1" ht="15.6" customHeight="1" x14ac:dyDescent="0.25">
      <c r="A6574" s="368" t="s">
        <v>42541</v>
      </c>
      <c r="B6574" s="369" t="s">
        <v>42542</v>
      </c>
      <c r="C6574" s="346" t="s">
        <v>8</v>
      </c>
      <c r="D6574" s="370">
        <v>950.9</v>
      </c>
    </row>
    <row r="6575" spans="1:4" s="326" customFormat="1" ht="15.6" customHeight="1" x14ac:dyDescent="0.25">
      <c r="A6575" s="368" t="s">
        <v>42543</v>
      </c>
      <c r="B6575" s="369" t="s">
        <v>42544</v>
      </c>
      <c r="C6575" s="346" t="s">
        <v>8</v>
      </c>
      <c r="D6575" s="370">
        <v>1010.21</v>
      </c>
    </row>
    <row r="6576" spans="1:4" s="326" customFormat="1" ht="15.6" customHeight="1" x14ac:dyDescent="0.25">
      <c r="A6576" s="368" t="s">
        <v>42545</v>
      </c>
      <c r="B6576" s="369" t="s">
        <v>42546</v>
      </c>
      <c r="C6576" s="346" t="s">
        <v>8</v>
      </c>
      <c r="D6576" s="370">
        <v>794.82</v>
      </c>
    </row>
    <row r="6577" spans="1:4" s="326" customFormat="1" ht="15.6" customHeight="1" x14ac:dyDescent="0.25">
      <c r="A6577" s="368" t="s">
        <v>42547</v>
      </c>
      <c r="B6577" s="369" t="s">
        <v>42548</v>
      </c>
      <c r="C6577" s="346" t="s">
        <v>8</v>
      </c>
      <c r="D6577" s="370">
        <v>124.28</v>
      </c>
    </row>
    <row r="6578" spans="1:4" s="326" customFormat="1" ht="15.6" customHeight="1" x14ac:dyDescent="0.25">
      <c r="A6578" s="368" t="s">
        <v>42549</v>
      </c>
      <c r="B6578" s="369" t="s">
        <v>42550</v>
      </c>
      <c r="C6578" s="346" t="s">
        <v>8</v>
      </c>
      <c r="D6578" s="370">
        <v>122.44</v>
      </c>
    </row>
    <row r="6579" spans="1:4" s="326" customFormat="1" ht="15.6" customHeight="1" x14ac:dyDescent="0.25">
      <c r="A6579" s="368" t="s">
        <v>42551</v>
      </c>
      <c r="B6579" s="369" t="s">
        <v>42552</v>
      </c>
      <c r="C6579" s="346" t="s">
        <v>8</v>
      </c>
      <c r="D6579" s="370">
        <v>1280.9100000000001</v>
      </c>
    </row>
    <row r="6580" spans="1:4" s="326" customFormat="1" ht="15.6" customHeight="1" x14ac:dyDescent="0.25">
      <c r="A6580" s="368" t="s">
        <v>42553</v>
      </c>
      <c r="B6580" s="369" t="s">
        <v>42554</v>
      </c>
      <c r="C6580" s="346" t="s">
        <v>8</v>
      </c>
      <c r="D6580" s="370">
        <v>8473.39</v>
      </c>
    </row>
    <row r="6581" spans="1:4" s="326" customFormat="1" ht="15.6" customHeight="1" x14ac:dyDescent="0.25">
      <c r="A6581" s="368" t="s">
        <v>42555</v>
      </c>
      <c r="B6581" s="369" t="s">
        <v>42556</v>
      </c>
      <c r="C6581" s="346" t="s">
        <v>8</v>
      </c>
      <c r="D6581" s="370">
        <v>58.02</v>
      </c>
    </row>
    <row r="6582" spans="1:4" s="326" customFormat="1" ht="15.6" customHeight="1" x14ac:dyDescent="0.25">
      <c r="A6582" s="368" t="s">
        <v>42557</v>
      </c>
      <c r="B6582" s="369" t="s">
        <v>42558</v>
      </c>
      <c r="C6582" s="346" t="s">
        <v>8</v>
      </c>
      <c r="D6582" s="370">
        <v>64.209999999999994</v>
      </c>
    </row>
    <row r="6583" spans="1:4" s="326" customFormat="1" ht="15.6" customHeight="1" x14ac:dyDescent="0.25">
      <c r="A6583" s="368" t="s">
        <v>42559</v>
      </c>
      <c r="B6583" s="369" t="s">
        <v>42560</v>
      </c>
      <c r="C6583" s="346" t="s">
        <v>8</v>
      </c>
      <c r="D6583" s="370">
        <v>1418.45</v>
      </c>
    </row>
    <row r="6584" spans="1:4" s="326" customFormat="1" ht="15.6" customHeight="1" x14ac:dyDescent="0.25">
      <c r="A6584" s="368" t="s">
        <v>42561</v>
      </c>
      <c r="B6584" s="369" t="s">
        <v>42562</v>
      </c>
      <c r="C6584" s="346" t="s">
        <v>8</v>
      </c>
      <c r="D6584" s="370">
        <v>55.22</v>
      </c>
    </row>
    <row r="6585" spans="1:4" s="326" customFormat="1" ht="15.6" customHeight="1" x14ac:dyDescent="0.25">
      <c r="A6585" s="368" t="s">
        <v>42563</v>
      </c>
      <c r="B6585" s="369" t="s">
        <v>42564</v>
      </c>
      <c r="C6585" s="346" t="s">
        <v>8</v>
      </c>
      <c r="D6585" s="370">
        <v>80.52</v>
      </c>
    </row>
    <row r="6586" spans="1:4" s="326" customFormat="1" ht="15.6" customHeight="1" x14ac:dyDescent="0.25">
      <c r="A6586" s="368" t="s">
        <v>42565</v>
      </c>
      <c r="B6586" s="369" t="s">
        <v>42566</v>
      </c>
      <c r="C6586" s="346" t="s">
        <v>8</v>
      </c>
      <c r="D6586" s="370">
        <v>632.80999999999995</v>
      </c>
    </row>
    <row r="6587" spans="1:4" s="326" customFormat="1" ht="15.6" customHeight="1" x14ac:dyDescent="0.25">
      <c r="A6587" s="368" t="s">
        <v>42567</v>
      </c>
      <c r="B6587" s="369" t="s">
        <v>42568</v>
      </c>
      <c r="C6587" s="346" t="s">
        <v>8</v>
      </c>
      <c r="D6587" s="370">
        <v>589.16999999999996</v>
      </c>
    </row>
    <row r="6588" spans="1:4" s="326" customFormat="1" ht="15.6" customHeight="1" x14ac:dyDescent="0.25">
      <c r="A6588" s="368" t="s">
        <v>42569</v>
      </c>
      <c r="B6588" s="369" t="s">
        <v>42570</v>
      </c>
      <c r="C6588" s="346" t="s">
        <v>8</v>
      </c>
      <c r="D6588" s="370">
        <v>371.98</v>
      </c>
    </row>
    <row r="6589" spans="1:4" s="326" customFormat="1" ht="15.6" customHeight="1" x14ac:dyDescent="0.25">
      <c r="A6589" s="368" t="s">
        <v>42571</v>
      </c>
      <c r="B6589" s="369" t="s">
        <v>42572</v>
      </c>
      <c r="C6589" s="346" t="s">
        <v>8</v>
      </c>
      <c r="D6589" s="370">
        <v>959.27</v>
      </c>
    </row>
    <row r="6590" spans="1:4" s="326" customFormat="1" ht="15.6" customHeight="1" x14ac:dyDescent="0.25">
      <c r="A6590" s="368" t="s">
        <v>42573</v>
      </c>
      <c r="B6590" s="369" t="s">
        <v>42574</v>
      </c>
      <c r="C6590" s="346" t="s">
        <v>8</v>
      </c>
      <c r="D6590" s="370">
        <v>45.71</v>
      </c>
    </row>
    <row r="6591" spans="1:4" s="326" customFormat="1" ht="15.6" customHeight="1" x14ac:dyDescent="0.25">
      <c r="A6591" s="368" t="s">
        <v>42575</v>
      </c>
      <c r="B6591" s="369" t="s">
        <v>42576</v>
      </c>
      <c r="C6591" s="346" t="s">
        <v>8</v>
      </c>
      <c r="D6591" s="370">
        <v>65.849999999999994</v>
      </c>
    </row>
    <row r="6592" spans="1:4" s="326" customFormat="1" ht="15.6" customHeight="1" x14ac:dyDescent="0.25">
      <c r="A6592" s="368" t="s">
        <v>42577</v>
      </c>
      <c r="B6592" s="369" t="s">
        <v>42578</v>
      </c>
      <c r="C6592" s="346" t="s">
        <v>8</v>
      </c>
      <c r="D6592" s="370">
        <v>128.83000000000001</v>
      </c>
    </row>
    <row r="6593" spans="1:4" s="326" customFormat="1" ht="15.6" customHeight="1" x14ac:dyDescent="0.25">
      <c r="A6593" s="368" t="s">
        <v>42579</v>
      </c>
      <c r="B6593" s="369" t="s">
        <v>42580</v>
      </c>
      <c r="C6593" s="346" t="s">
        <v>8</v>
      </c>
      <c r="D6593" s="370">
        <v>117.04</v>
      </c>
    </row>
    <row r="6594" spans="1:4" s="326" customFormat="1" ht="15.6" customHeight="1" x14ac:dyDescent="0.25">
      <c r="A6594" s="368" t="s">
        <v>42581</v>
      </c>
      <c r="B6594" s="369" t="s">
        <v>42582</v>
      </c>
      <c r="C6594" s="346" t="s">
        <v>8</v>
      </c>
      <c r="D6594" s="370">
        <v>322.48</v>
      </c>
    </row>
    <row r="6595" spans="1:4" s="326" customFormat="1" ht="15.6" customHeight="1" x14ac:dyDescent="0.25">
      <c r="A6595" s="368" t="s">
        <v>42583</v>
      </c>
      <c r="B6595" s="369" t="s">
        <v>42584</v>
      </c>
      <c r="C6595" s="346" t="s">
        <v>8</v>
      </c>
      <c r="D6595" s="370">
        <v>344.57</v>
      </c>
    </row>
    <row r="6596" spans="1:4" s="326" customFormat="1" ht="15.6" customHeight="1" x14ac:dyDescent="0.25">
      <c r="A6596" s="368" t="s">
        <v>42585</v>
      </c>
      <c r="B6596" s="369" t="s">
        <v>42586</v>
      </c>
      <c r="C6596" s="346" t="s">
        <v>8</v>
      </c>
      <c r="D6596" s="370">
        <v>6.38</v>
      </c>
    </row>
    <row r="6597" spans="1:4" s="326" customFormat="1" ht="15.6" customHeight="1" x14ac:dyDescent="0.25">
      <c r="A6597" s="368" t="s">
        <v>42587</v>
      </c>
      <c r="B6597" s="369" t="s">
        <v>42588</v>
      </c>
      <c r="C6597" s="346" t="s">
        <v>8</v>
      </c>
      <c r="D6597" s="370">
        <v>175.7</v>
      </c>
    </row>
    <row r="6598" spans="1:4" s="326" customFormat="1" ht="15.6" customHeight="1" x14ac:dyDescent="0.25">
      <c r="A6598" s="368" t="s">
        <v>42589</v>
      </c>
      <c r="B6598" s="369" t="s">
        <v>42590</v>
      </c>
      <c r="C6598" s="346" t="s">
        <v>8</v>
      </c>
      <c r="D6598" s="370">
        <v>35.08</v>
      </c>
    </row>
    <row r="6599" spans="1:4" s="326" customFormat="1" ht="15.6" customHeight="1" x14ac:dyDescent="0.25">
      <c r="A6599" s="368" t="s">
        <v>42591</v>
      </c>
      <c r="B6599" s="369" t="s">
        <v>42592</v>
      </c>
      <c r="C6599" s="346" t="s">
        <v>8</v>
      </c>
      <c r="D6599" s="370">
        <v>53.99</v>
      </c>
    </row>
    <row r="6600" spans="1:4" s="326" customFormat="1" ht="15.6" customHeight="1" x14ac:dyDescent="0.25">
      <c r="A6600" s="368" t="s">
        <v>42593</v>
      </c>
      <c r="B6600" s="369" t="s">
        <v>42594</v>
      </c>
      <c r="C6600" s="346" t="s">
        <v>8</v>
      </c>
      <c r="D6600" s="370">
        <v>110</v>
      </c>
    </row>
    <row r="6601" spans="1:4" s="326" customFormat="1" ht="15.6" customHeight="1" x14ac:dyDescent="0.25">
      <c r="A6601" s="368" t="s">
        <v>42595</v>
      </c>
      <c r="B6601" s="369" t="s">
        <v>42596</v>
      </c>
      <c r="C6601" s="346" t="s">
        <v>8</v>
      </c>
      <c r="D6601" s="370">
        <v>368.05</v>
      </c>
    </row>
    <row r="6602" spans="1:4" s="326" customFormat="1" ht="15.6" customHeight="1" x14ac:dyDescent="0.25">
      <c r="A6602" s="368" t="s">
        <v>42597</v>
      </c>
      <c r="B6602" s="369" t="s">
        <v>42598</v>
      </c>
      <c r="C6602" s="346" t="s">
        <v>8</v>
      </c>
      <c r="D6602" s="370">
        <v>152.5</v>
      </c>
    </row>
    <row r="6603" spans="1:4" s="326" customFormat="1" ht="15.6" customHeight="1" x14ac:dyDescent="0.25">
      <c r="A6603" s="368" t="s">
        <v>42599</v>
      </c>
      <c r="B6603" s="369" t="s">
        <v>42600</v>
      </c>
      <c r="C6603" s="346" t="s">
        <v>8</v>
      </c>
      <c r="D6603" s="370">
        <v>86.32</v>
      </c>
    </row>
    <row r="6604" spans="1:4" s="326" customFormat="1" ht="15.6" customHeight="1" x14ac:dyDescent="0.25">
      <c r="A6604" s="368" t="s">
        <v>42601</v>
      </c>
      <c r="B6604" s="369" t="s">
        <v>42602</v>
      </c>
      <c r="C6604" s="346" t="s">
        <v>8</v>
      </c>
      <c r="D6604" s="370">
        <v>316.13</v>
      </c>
    </row>
    <row r="6605" spans="1:4" s="326" customFormat="1" ht="15.6" customHeight="1" x14ac:dyDescent="0.25">
      <c r="A6605" s="368" t="s">
        <v>42603</v>
      </c>
      <c r="B6605" s="369" t="s">
        <v>42604</v>
      </c>
      <c r="C6605" s="346" t="s">
        <v>8</v>
      </c>
      <c r="D6605" s="370">
        <v>9.14</v>
      </c>
    </row>
    <row r="6606" spans="1:4" s="326" customFormat="1" ht="15.6" customHeight="1" x14ac:dyDescent="0.25">
      <c r="A6606" s="368" t="s">
        <v>42605</v>
      </c>
      <c r="B6606" s="369" t="s">
        <v>42606</v>
      </c>
      <c r="C6606" s="346" t="s">
        <v>8</v>
      </c>
      <c r="D6606" s="370">
        <v>6.2</v>
      </c>
    </row>
    <row r="6607" spans="1:4" s="326" customFormat="1" ht="15.6" customHeight="1" x14ac:dyDescent="0.25">
      <c r="A6607" s="368" t="s">
        <v>42607</v>
      </c>
      <c r="B6607" s="369" t="s">
        <v>42608</v>
      </c>
      <c r="C6607" s="346" t="s">
        <v>8</v>
      </c>
      <c r="D6607" s="370">
        <v>289.51</v>
      </c>
    </row>
    <row r="6608" spans="1:4" s="326" customFormat="1" ht="15.6" customHeight="1" x14ac:dyDescent="0.25">
      <c r="A6608" s="368" t="s">
        <v>42609</v>
      </c>
      <c r="B6608" s="369" t="s">
        <v>42610</v>
      </c>
      <c r="C6608" s="346" t="s">
        <v>8</v>
      </c>
      <c r="D6608" s="370">
        <v>114.75</v>
      </c>
    </row>
    <row r="6609" spans="1:4" s="326" customFormat="1" ht="15.6" customHeight="1" x14ac:dyDescent="0.25">
      <c r="A6609" s="368" t="s">
        <v>42611</v>
      </c>
      <c r="B6609" s="369" t="s">
        <v>42612</v>
      </c>
      <c r="C6609" s="346" t="s">
        <v>8</v>
      </c>
      <c r="D6609" s="370">
        <v>271.45</v>
      </c>
    </row>
    <row r="6610" spans="1:4" s="326" customFormat="1" ht="15.6" customHeight="1" x14ac:dyDescent="0.25">
      <c r="A6610" s="368" t="s">
        <v>42613</v>
      </c>
      <c r="B6610" s="369" t="s">
        <v>42614</v>
      </c>
      <c r="C6610" s="346" t="s">
        <v>8</v>
      </c>
      <c r="D6610" s="370">
        <v>218.8</v>
      </c>
    </row>
    <row r="6611" spans="1:4" s="326" customFormat="1" ht="15.6" customHeight="1" x14ac:dyDescent="0.25">
      <c r="A6611" s="368" t="s">
        <v>42615</v>
      </c>
      <c r="B6611" s="369" t="s">
        <v>42616</v>
      </c>
      <c r="C6611" s="346" t="s">
        <v>8</v>
      </c>
      <c r="D6611" s="370">
        <v>162.6</v>
      </c>
    </row>
    <row r="6612" spans="1:4" s="326" customFormat="1" ht="15.6" customHeight="1" x14ac:dyDescent="0.25">
      <c r="A6612" s="368" t="s">
        <v>42617</v>
      </c>
      <c r="B6612" s="369" t="s">
        <v>42618</v>
      </c>
      <c r="C6612" s="346" t="s">
        <v>8</v>
      </c>
      <c r="D6612" s="370">
        <v>159.84</v>
      </c>
    </row>
    <row r="6613" spans="1:4" s="326" customFormat="1" ht="15.6" customHeight="1" x14ac:dyDescent="0.25">
      <c r="A6613" s="368" t="s">
        <v>42619</v>
      </c>
      <c r="B6613" s="369" t="s">
        <v>42620</v>
      </c>
      <c r="C6613" s="346" t="s">
        <v>8</v>
      </c>
      <c r="D6613" s="370">
        <v>473.47</v>
      </c>
    </row>
    <row r="6614" spans="1:4" s="326" customFormat="1" ht="15.6" customHeight="1" x14ac:dyDescent="0.25">
      <c r="A6614" s="368" t="s">
        <v>42621</v>
      </c>
      <c r="B6614" s="369" t="s">
        <v>42622</v>
      </c>
      <c r="C6614" s="346" t="s">
        <v>8</v>
      </c>
      <c r="D6614" s="370">
        <v>81.98</v>
      </c>
    </row>
    <row r="6615" spans="1:4" s="326" customFormat="1" ht="15.6" customHeight="1" x14ac:dyDescent="0.25">
      <c r="A6615" s="368" t="s">
        <v>42623</v>
      </c>
      <c r="B6615" s="369" t="s">
        <v>42624</v>
      </c>
      <c r="C6615" s="346" t="s">
        <v>8</v>
      </c>
      <c r="D6615" s="370">
        <v>115.01</v>
      </c>
    </row>
    <row r="6616" spans="1:4" s="326" customFormat="1" ht="15.6" customHeight="1" x14ac:dyDescent="0.25">
      <c r="A6616" s="368" t="s">
        <v>42625</v>
      </c>
      <c r="B6616" s="369" t="s">
        <v>42626</v>
      </c>
      <c r="C6616" s="346" t="s">
        <v>8</v>
      </c>
      <c r="D6616" s="370">
        <v>273.81</v>
      </c>
    </row>
    <row r="6617" spans="1:4" s="326" customFormat="1" ht="15.6" customHeight="1" x14ac:dyDescent="0.25">
      <c r="A6617" s="368" t="s">
        <v>42627</v>
      </c>
      <c r="B6617" s="369" t="s">
        <v>42628</v>
      </c>
      <c r="C6617" s="346" t="s">
        <v>8</v>
      </c>
      <c r="D6617" s="370">
        <v>84.26</v>
      </c>
    </row>
    <row r="6618" spans="1:4" s="326" customFormat="1" ht="15.6" customHeight="1" x14ac:dyDescent="0.25">
      <c r="A6618" s="368" t="s">
        <v>42629</v>
      </c>
      <c r="B6618" s="369" t="s">
        <v>42630</v>
      </c>
      <c r="C6618" s="346" t="s">
        <v>8</v>
      </c>
      <c r="D6618" s="370">
        <v>268.04000000000002</v>
      </c>
    </row>
    <row r="6619" spans="1:4" s="326" customFormat="1" ht="15.6" customHeight="1" x14ac:dyDescent="0.25">
      <c r="A6619" s="368" t="s">
        <v>42631</v>
      </c>
      <c r="B6619" s="369" t="s">
        <v>42632</v>
      </c>
      <c r="C6619" s="346" t="s">
        <v>8</v>
      </c>
      <c r="D6619" s="370">
        <v>712.53</v>
      </c>
    </row>
    <row r="6620" spans="1:4" s="326" customFormat="1" ht="15.6" customHeight="1" x14ac:dyDescent="0.25">
      <c r="A6620" s="368" t="s">
        <v>42633</v>
      </c>
      <c r="B6620" s="369" t="s">
        <v>42634</v>
      </c>
      <c r="C6620" s="346" t="s">
        <v>8</v>
      </c>
      <c r="D6620" s="370">
        <v>28313.79</v>
      </c>
    </row>
    <row r="6621" spans="1:4" s="326" customFormat="1" ht="15.6" customHeight="1" x14ac:dyDescent="0.25">
      <c r="A6621" s="368" t="s">
        <v>42635</v>
      </c>
      <c r="B6621" s="369" t="s">
        <v>42636</v>
      </c>
      <c r="C6621" s="346" t="s">
        <v>8</v>
      </c>
      <c r="D6621" s="370">
        <v>90.81</v>
      </c>
    </row>
    <row r="6622" spans="1:4" s="326" customFormat="1" ht="15.6" customHeight="1" x14ac:dyDescent="0.25">
      <c r="A6622" s="368" t="s">
        <v>42637</v>
      </c>
      <c r="B6622" s="369" t="s">
        <v>42638</v>
      </c>
      <c r="C6622" s="346" t="s">
        <v>8</v>
      </c>
      <c r="D6622" s="370">
        <v>777.85</v>
      </c>
    </row>
    <row r="6623" spans="1:4" s="326" customFormat="1" ht="15.6" customHeight="1" x14ac:dyDescent="0.25">
      <c r="A6623" s="368" t="s">
        <v>42639</v>
      </c>
      <c r="B6623" s="369" t="s">
        <v>42640</v>
      </c>
      <c r="C6623" s="346" t="s">
        <v>8</v>
      </c>
      <c r="D6623" s="370">
        <v>1421.94</v>
      </c>
    </row>
    <row r="6624" spans="1:4" s="326" customFormat="1" ht="15.6" customHeight="1" x14ac:dyDescent="0.25">
      <c r="A6624" s="368" t="s">
        <v>42641</v>
      </c>
      <c r="B6624" s="369" t="s">
        <v>42642</v>
      </c>
      <c r="C6624" s="346" t="s">
        <v>8</v>
      </c>
      <c r="D6624" s="370">
        <v>1796.61</v>
      </c>
    </row>
    <row r="6625" spans="1:4" s="326" customFormat="1" ht="15.6" customHeight="1" x14ac:dyDescent="0.25">
      <c r="A6625" s="368" t="s">
        <v>42643</v>
      </c>
      <c r="B6625" s="369" t="s">
        <v>42644</v>
      </c>
      <c r="C6625" s="346" t="s">
        <v>8</v>
      </c>
      <c r="D6625" s="370">
        <v>4394.33</v>
      </c>
    </row>
    <row r="6626" spans="1:4" s="326" customFormat="1" ht="15.6" customHeight="1" x14ac:dyDescent="0.25">
      <c r="A6626" s="368" t="s">
        <v>42645</v>
      </c>
      <c r="B6626" s="369" t="s">
        <v>42646</v>
      </c>
      <c r="C6626" s="346" t="s">
        <v>8</v>
      </c>
      <c r="D6626" s="370">
        <v>176.95</v>
      </c>
    </row>
    <row r="6627" spans="1:4" s="326" customFormat="1" ht="15.6" customHeight="1" x14ac:dyDescent="0.25">
      <c r="A6627" s="368" t="s">
        <v>42647</v>
      </c>
      <c r="B6627" s="369" t="s">
        <v>42648</v>
      </c>
      <c r="C6627" s="346" t="s">
        <v>8</v>
      </c>
      <c r="D6627" s="370">
        <v>2663.37</v>
      </c>
    </row>
    <row r="6628" spans="1:4" s="326" customFormat="1" ht="15.6" customHeight="1" x14ac:dyDescent="0.25">
      <c r="A6628" s="368" t="s">
        <v>42649</v>
      </c>
      <c r="B6628" s="369" t="s">
        <v>37365</v>
      </c>
      <c r="C6628" s="346" t="s">
        <v>8</v>
      </c>
      <c r="D6628" s="370">
        <v>19.100000000000001</v>
      </c>
    </row>
    <row r="6629" spans="1:4" s="326" customFormat="1" ht="15.6" customHeight="1" x14ac:dyDescent="0.25">
      <c r="A6629" s="368" t="s">
        <v>42650</v>
      </c>
      <c r="B6629" s="369" t="s">
        <v>42651</v>
      </c>
      <c r="C6629" s="346" t="s">
        <v>8</v>
      </c>
      <c r="D6629" s="370">
        <v>1364.56</v>
      </c>
    </row>
    <row r="6630" spans="1:4" s="326" customFormat="1" ht="15.6" customHeight="1" x14ac:dyDescent="0.25">
      <c r="A6630" s="368" t="s">
        <v>42652</v>
      </c>
      <c r="B6630" s="369" t="s">
        <v>42653</v>
      </c>
      <c r="C6630" s="346" t="s">
        <v>8</v>
      </c>
      <c r="D6630" s="370">
        <v>877.72</v>
      </c>
    </row>
    <row r="6631" spans="1:4" s="326" customFormat="1" ht="15.6" customHeight="1" x14ac:dyDescent="0.25">
      <c r="A6631" s="368" t="s">
        <v>42654</v>
      </c>
      <c r="B6631" s="369" t="s">
        <v>37583</v>
      </c>
      <c r="C6631" s="346" t="s">
        <v>8</v>
      </c>
      <c r="D6631" s="370">
        <v>84.82</v>
      </c>
    </row>
    <row r="6632" spans="1:4" s="326" customFormat="1" ht="15.6" customHeight="1" x14ac:dyDescent="0.25">
      <c r="A6632" s="368" t="s">
        <v>42655</v>
      </c>
      <c r="B6632" s="369" t="s">
        <v>42656</v>
      </c>
      <c r="C6632" s="346" t="s">
        <v>8</v>
      </c>
      <c r="D6632" s="370">
        <v>105.35</v>
      </c>
    </row>
    <row r="6633" spans="1:4" s="326" customFormat="1" ht="15.6" customHeight="1" x14ac:dyDescent="0.25">
      <c r="A6633" s="368" t="s">
        <v>42657</v>
      </c>
      <c r="B6633" s="369" t="s">
        <v>37587</v>
      </c>
      <c r="C6633" s="346" t="s">
        <v>8</v>
      </c>
      <c r="D6633" s="370">
        <v>157.37</v>
      </c>
    </row>
    <row r="6634" spans="1:4" s="326" customFormat="1" ht="15.6" customHeight="1" x14ac:dyDescent="0.25">
      <c r="A6634" s="368" t="s">
        <v>42658</v>
      </c>
      <c r="B6634" s="369" t="s">
        <v>37367</v>
      </c>
      <c r="C6634" s="346" t="s">
        <v>8</v>
      </c>
      <c r="D6634" s="370">
        <v>34.619999999999997</v>
      </c>
    </row>
    <row r="6635" spans="1:4" s="326" customFormat="1" ht="15.6" customHeight="1" x14ac:dyDescent="0.25">
      <c r="A6635" s="368" t="s">
        <v>42659</v>
      </c>
      <c r="B6635" s="369" t="s">
        <v>42660</v>
      </c>
      <c r="C6635" s="346" t="s">
        <v>8</v>
      </c>
      <c r="D6635" s="370">
        <v>480.32</v>
      </c>
    </row>
    <row r="6636" spans="1:4" s="326" customFormat="1" ht="15.6" customHeight="1" x14ac:dyDescent="0.25">
      <c r="A6636" s="368" t="s">
        <v>42661</v>
      </c>
      <c r="B6636" s="369" t="s">
        <v>36865</v>
      </c>
      <c r="C6636" s="346" t="s">
        <v>8</v>
      </c>
      <c r="D6636" s="370">
        <v>1202.52</v>
      </c>
    </row>
    <row r="6637" spans="1:4" s="326" customFormat="1" ht="15.6" customHeight="1" x14ac:dyDescent="0.25">
      <c r="A6637" s="368" t="s">
        <v>42662</v>
      </c>
      <c r="B6637" s="369" t="s">
        <v>42663</v>
      </c>
      <c r="C6637" s="346" t="s">
        <v>8</v>
      </c>
      <c r="D6637" s="370">
        <v>880.76</v>
      </c>
    </row>
    <row r="6638" spans="1:4" s="326" customFormat="1" ht="15.6" customHeight="1" x14ac:dyDescent="0.25">
      <c r="A6638" s="368" t="s">
        <v>42664</v>
      </c>
      <c r="B6638" s="369" t="s">
        <v>42665</v>
      </c>
      <c r="C6638" s="346" t="s">
        <v>8</v>
      </c>
      <c r="D6638" s="370">
        <v>222.61</v>
      </c>
    </row>
    <row r="6639" spans="1:4" s="326" customFormat="1" ht="15.6" customHeight="1" x14ac:dyDescent="0.25">
      <c r="A6639" s="368" t="s">
        <v>42666</v>
      </c>
      <c r="B6639" s="369" t="s">
        <v>42667</v>
      </c>
      <c r="C6639" s="346" t="s">
        <v>8</v>
      </c>
      <c r="D6639" s="370">
        <v>1078.67</v>
      </c>
    </row>
    <row r="6640" spans="1:4" s="326" customFormat="1" ht="15.6" customHeight="1" x14ac:dyDescent="0.25">
      <c r="A6640" s="368" t="s">
        <v>42668</v>
      </c>
      <c r="B6640" s="369" t="s">
        <v>42669</v>
      </c>
      <c r="C6640" s="346" t="s">
        <v>8</v>
      </c>
      <c r="D6640" s="370">
        <v>4075.62</v>
      </c>
    </row>
    <row r="6641" spans="1:4" s="326" customFormat="1" ht="15.6" customHeight="1" x14ac:dyDescent="0.25">
      <c r="A6641" s="368" t="s">
        <v>42670</v>
      </c>
      <c r="B6641" s="369" t="s">
        <v>42671</v>
      </c>
      <c r="C6641" s="346" t="s">
        <v>8</v>
      </c>
      <c r="D6641" s="370">
        <v>11657.82</v>
      </c>
    </row>
    <row r="6642" spans="1:4" s="326" customFormat="1" ht="15.6" customHeight="1" x14ac:dyDescent="0.25">
      <c r="A6642" s="368" t="s">
        <v>42672</v>
      </c>
      <c r="B6642" s="369" t="s">
        <v>42673</v>
      </c>
      <c r="C6642" s="346" t="s">
        <v>8</v>
      </c>
      <c r="D6642" s="370">
        <v>15551.92</v>
      </c>
    </row>
    <row r="6643" spans="1:4" s="326" customFormat="1" ht="15.6" customHeight="1" x14ac:dyDescent="0.25">
      <c r="A6643" s="368" t="s">
        <v>42674</v>
      </c>
      <c r="B6643" s="369" t="s">
        <v>37351</v>
      </c>
      <c r="C6643" s="346" t="s">
        <v>8</v>
      </c>
      <c r="D6643" s="370">
        <v>1362.78</v>
      </c>
    </row>
    <row r="6644" spans="1:4" s="326" customFormat="1" ht="15.6" customHeight="1" x14ac:dyDescent="0.25">
      <c r="A6644" s="368" t="s">
        <v>42675</v>
      </c>
      <c r="B6644" s="369" t="s">
        <v>42676</v>
      </c>
      <c r="C6644" s="346" t="s">
        <v>8</v>
      </c>
      <c r="D6644" s="370">
        <v>150.22</v>
      </c>
    </row>
    <row r="6645" spans="1:4" s="326" customFormat="1" ht="15.6" customHeight="1" x14ac:dyDescent="0.25">
      <c r="A6645" s="368" t="s">
        <v>42677</v>
      </c>
      <c r="B6645" s="369" t="s">
        <v>42678</v>
      </c>
      <c r="C6645" s="346" t="s">
        <v>29847</v>
      </c>
      <c r="D6645" s="370">
        <v>11934</v>
      </c>
    </row>
    <row r="6646" spans="1:4" s="326" customFormat="1" ht="15.6" customHeight="1" x14ac:dyDescent="0.25">
      <c r="A6646" s="368" t="s">
        <v>42679</v>
      </c>
      <c r="B6646" s="369" t="s">
        <v>42680</v>
      </c>
      <c r="C6646" s="346" t="s">
        <v>8</v>
      </c>
      <c r="D6646" s="370">
        <v>4022.79</v>
      </c>
    </row>
    <row r="6647" spans="1:4" s="326" customFormat="1" ht="15.6" customHeight="1" x14ac:dyDescent="0.25">
      <c r="A6647" s="368" t="s">
        <v>42681</v>
      </c>
      <c r="B6647" s="369" t="s">
        <v>42682</v>
      </c>
      <c r="C6647" s="346" t="s">
        <v>29847</v>
      </c>
      <c r="D6647" s="370">
        <v>18039.82</v>
      </c>
    </row>
    <row r="6648" spans="1:4" s="326" customFormat="1" ht="15.6" customHeight="1" x14ac:dyDescent="0.25">
      <c r="A6648" s="368" t="s">
        <v>42683</v>
      </c>
      <c r="B6648" s="369" t="s">
        <v>42684</v>
      </c>
      <c r="C6648" s="346" t="s">
        <v>29847</v>
      </c>
      <c r="D6648" s="370">
        <v>45681.53</v>
      </c>
    </row>
    <row r="6649" spans="1:4" s="326" customFormat="1" ht="15.6" customHeight="1" x14ac:dyDescent="0.25">
      <c r="A6649" s="368" t="s">
        <v>42685</v>
      </c>
      <c r="B6649" s="369" t="s">
        <v>42686</v>
      </c>
      <c r="C6649" s="346" t="s">
        <v>29847</v>
      </c>
      <c r="D6649" s="370">
        <v>34907.29</v>
      </c>
    </row>
    <row r="6650" spans="1:4" s="326" customFormat="1" ht="15.6" customHeight="1" x14ac:dyDescent="0.25">
      <c r="A6650" s="368" t="s">
        <v>42687</v>
      </c>
      <c r="B6650" s="369" t="s">
        <v>42688</v>
      </c>
      <c r="C6650" s="346" t="s">
        <v>8</v>
      </c>
      <c r="D6650" s="370">
        <v>1814.75</v>
      </c>
    </row>
    <row r="6651" spans="1:4" s="326" customFormat="1" ht="15.6" customHeight="1" x14ac:dyDescent="0.25">
      <c r="A6651" s="368" t="s">
        <v>42689</v>
      </c>
      <c r="B6651" s="369" t="s">
        <v>42690</v>
      </c>
      <c r="C6651" s="346" t="s">
        <v>8</v>
      </c>
      <c r="D6651" s="370">
        <v>366.33</v>
      </c>
    </row>
    <row r="6652" spans="1:4" s="326" customFormat="1" ht="15.6" customHeight="1" x14ac:dyDescent="0.25">
      <c r="A6652" s="368" t="s">
        <v>42691</v>
      </c>
      <c r="B6652" s="369" t="s">
        <v>42692</v>
      </c>
      <c r="C6652" s="346" t="s">
        <v>8</v>
      </c>
      <c r="D6652" s="370">
        <v>252.52</v>
      </c>
    </row>
    <row r="6653" spans="1:4" s="326" customFormat="1" ht="15.6" customHeight="1" x14ac:dyDescent="0.25">
      <c r="A6653" s="368" t="s">
        <v>42693</v>
      </c>
      <c r="B6653" s="369" t="s">
        <v>42694</v>
      </c>
      <c r="C6653" s="346" t="s">
        <v>8</v>
      </c>
      <c r="D6653" s="370">
        <v>1502.94</v>
      </c>
    </row>
    <row r="6654" spans="1:4" s="326" customFormat="1" ht="15.6" customHeight="1" x14ac:dyDescent="0.25">
      <c r="A6654" s="368" t="s">
        <v>42695</v>
      </c>
      <c r="B6654" s="369" t="s">
        <v>42696</v>
      </c>
      <c r="C6654" s="346" t="s">
        <v>8</v>
      </c>
      <c r="D6654" s="370">
        <v>180.31</v>
      </c>
    </row>
    <row r="6655" spans="1:4" s="326" customFormat="1" ht="15.6" customHeight="1" x14ac:dyDescent="0.25">
      <c r="A6655" s="368" t="s">
        <v>42697</v>
      </c>
      <c r="B6655" s="369" t="s">
        <v>37243</v>
      </c>
      <c r="C6655" s="346" t="s">
        <v>8</v>
      </c>
      <c r="D6655" s="370">
        <v>1101.43</v>
      </c>
    </row>
    <row r="6656" spans="1:4" s="326" customFormat="1" ht="15.6" customHeight="1" x14ac:dyDescent="0.25">
      <c r="A6656" s="368" t="s">
        <v>42698</v>
      </c>
      <c r="B6656" s="369" t="s">
        <v>42699</v>
      </c>
      <c r="C6656" s="346" t="s">
        <v>8</v>
      </c>
      <c r="D6656" s="370">
        <v>4335.45</v>
      </c>
    </row>
    <row r="6657" spans="1:4" s="326" customFormat="1" ht="15.6" customHeight="1" x14ac:dyDescent="0.25">
      <c r="A6657" s="368" t="s">
        <v>42700</v>
      </c>
      <c r="B6657" s="369" t="s">
        <v>37253</v>
      </c>
      <c r="C6657" s="346" t="s">
        <v>8</v>
      </c>
      <c r="D6657" s="370">
        <v>3335.96</v>
      </c>
    </row>
    <row r="6658" spans="1:4" s="326" customFormat="1" ht="15.6" customHeight="1" x14ac:dyDescent="0.25">
      <c r="A6658" s="368" t="s">
        <v>42701</v>
      </c>
      <c r="B6658" s="369" t="s">
        <v>42702</v>
      </c>
      <c r="C6658" s="346" t="s">
        <v>8</v>
      </c>
      <c r="D6658" s="370">
        <v>800.8</v>
      </c>
    </row>
    <row r="6659" spans="1:4" s="326" customFormat="1" ht="15.6" customHeight="1" x14ac:dyDescent="0.25">
      <c r="A6659" s="368" t="s">
        <v>42703</v>
      </c>
      <c r="B6659" s="369" t="s">
        <v>42704</v>
      </c>
      <c r="C6659" s="346" t="s">
        <v>8</v>
      </c>
      <c r="D6659" s="370">
        <v>3505.25</v>
      </c>
    </row>
    <row r="6660" spans="1:4" s="326" customFormat="1" ht="15.6" customHeight="1" x14ac:dyDescent="0.25">
      <c r="A6660" s="368" t="s">
        <v>42705</v>
      </c>
      <c r="B6660" s="369" t="s">
        <v>42706</v>
      </c>
      <c r="C6660" s="346" t="s">
        <v>8</v>
      </c>
      <c r="D6660" s="370">
        <v>65.099999999999994</v>
      </c>
    </row>
    <row r="6661" spans="1:4" s="326" customFormat="1" ht="15.6" customHeight="1" x14ac:dyDescent="0.25">
      <c r="A6661" s="368" t="s">
        <v>42707</v>
      </c>
      <c r="B6661" s="369" t="s">
        <v>42708</v>
      </c>
      <c r="C6661" s="346" t="s">
        <v>8</v>
      </c>
      <c r="D6661" s="370">
        <v>1044.04</v>
      </c>
    </row>
    <row r="6662" spans="1:4" s="326" customFormat="1" ht="15.6" customHeight="1" x14ac:dyDescent="0.25">
      <c r="A6662" s="368" t="s">
        <v>42709</v>
      </c>
      <c r="B6662" s="369" t="s">
        <v>42710</v>
      </c>
      <c r="C6662" s="346" t="s">
        <v>8</v>
      </c>
      <c r="D6662" s="370">
        <v>1933.14</v>
      </c>
    </row>
    <row r="6663" spans="1:4" s="326" customFormat="1" ht="15.6" customHeight="1" x14ac:dyDescent="0.25">
      <c r="A6663" s="368" t="s">
        <v>42711</v>
      </c>
      <c r="B6663" s="369" t="s">
        <v>42712</v>
      </c>
      <c r="C6663" s="346" t="s">
        <v>8</v>
      </c>
      <c r="D6663" s="370">
        <v>432.62</v>
      </c>
    </row>
    <row r="6664" spans="1:4" s="326" customFormat="1" ht="15.6" customHeight="1" x14ac:dyDescent="0.25">
      <c r="A6664" s="368" t="s">
        <v>42713</v>
      </c>
      <c r="B6664" s="369" t="s">
        <v>42714</v>
      </c>
      <c r="C6664" s="346" t="s">
        <v>8</v>
      </c>
      <c r="D6664" s="370">
        <v>61.37</v>
      </c>
    </row>
    <row r="6665" spans="1:4" s="326" customFormat="1" ht="15.6" customHeight="1" x14ac:dyDescent="0.25">
      <c r="A6665" s="368" t="s">
        <v>42715</v>
      </c>
      <c r="B6665" s="369" t="s">
        <v>42716</v>
      </c>
      <c r="C6665" s="346" t="s">
        <v>8</v>
      </c>
      <c r="D6665" s="370">
        <v>992.52</v>
      </c>
    </row>
    <row r="6666" spans="1:4" s="326" customFormat="1" ht="15.6" customHeight="1" x14ac:dyDescent="0.25">
      <c r="A6666" s="368" t="s">
        <v>42717</v>
      </c>
      <c r="B6666" s="369" t="s">
        <v>42718</v>
      </c>
      <c r="C6666" s="346" t="s">
        <v>29847</v>
      </c>
      <c r="D6666" s="370">
        <v>7200.69</v>
      </c>
    </row>
    <row r="6667" spans="1:4" s="326" customFormat="1" ht="15.6" customHeight="1" x14ac:dyDescent="0.25">
      <c r="A6667" s="368" t="s">
        <v>42719</v>
      </c>
      <c r="B6667" s="369" t="s">
        <v>42720</v>
      </c>
      <c r="C6667" s="346" t="s">
        <v>8</v>
      </c>
      <c r="D6667" s="370">
        <v>2462.61</v>
      </c>
    </row>
    <row r="6668" spans="1:4" s="326" customFormat="1" ht="15.6" customHeight="1" x14ac:dyDescent="0.25">
      <c r="A6668" s="368" t="s">
        <v>42721</v>
      </c>
      <c r="B6668" s="369" t="s">
        <v>42722</v>
      </c>
      <c r="C6668" s="346" t="s">
        <v>29847</v>
      </c>
      <c r="D6668" s="370">
        <v>1474</v>
      </c>
    </row>
    <row r="6669" spans="1:4" s="326" customFormat="1" ht="15.6" customHeight="1" x14ac:dyDescent="0.25">
      <c r="A6669" s="368" t="s">
        <v>42723</v>
      </c>
      <c r="B6669" s="369" t="s">
        <v>42724</v>
      </c>
      <c r="C6669" s="346" t="s">
        <v>29847</v>
      </c>
      <c r="D6669" s="370">
        <v>181.27</v>
      </c>
    </row>
    <row r="6670" spans="1:4" s="326" customFormat="1" ht="15.6" customHeight="1" x14ac:dyDescent="0.25">
      <c r="A6670" s="368" t="s">
        <v>42725</v>
      </c>
      <c r="B6670" s="369" t="s">
        <v>42726</v>
      </c>
      <c r="C6670" s="346" t="s">
        <v>29847</v>
      </c>
      <c r="D6670" s="370">
        <v>5560.64</v>
      </c>
    </row>
    <row r="6671" spans="1:4" s="326" customFormat="1" ht="15.6" customHeight="1" x14ac:dyDescent="0.25">
      <c r="A6671" s="368" t="s">
        <v>42727</v>
      </c>
      <c r="B6671" s="369" t="s">
        <v>42728</v>
      </c>
      <c r="C6671" s="346" t="s">
        <v>29847</v>
      </c>
      <c r="D6671" s="370">
        <v>3152.84</v>
      </c>
    </row>
    <row r="6672" spans="1:4" s="326" customFormat="1" ht="15.6" customHeight="1" x14ac:dyDescent="0.25">
      <c r="A6672" s="368" t="s">
        <v>42729</v>
      </c>
      <c r="B6672" s="369" t="s">
        <v>42730</v>
      </c>
      <c r="C6672" s="346" t="s">
        <v>29847</v>
      </c>
      <c r="D6672" s="370">
        <v>246.28</v>
      </c>
    </row>
    <row r="6673" spans="1:4" s="326" customFormat="1" ht="15.6" customHeight="1" x14ac:dyDescent="0.25">
      <c r="A6673" s="368" t="s">
        <v>42731</v>
      </c>
      <c r="B6673" s="369" t="s">
        <v>42732</v>
      </c>
      <c r="C6673" s="346" t="s">
        <v>29847</v>
      </c>
      <c r="D6673" s="370">
        <v>648.99</v>
      </c>
    </row>
    <row r="6674" spans="1:4" s="326" customFormat="1" ht="15.6" customHeight="1" x14ac:dyDescent="0.25">
      <c r="A6674" s="368" t="s">
        <v>42733</v>
      </c>
      <c r="B6674" s="369" t="s">
        <v>42734</v>
      </c>
      <c r="C6674" s="346" t="s">
        <v>8</v>
      </c>
      <c r="D6674" s="370">
        <v>31197.87</v>
      </c>
    </row>
    <row r="6675" spans="1:4" s="326" customFormat="1" ht="15.6" customHeight="1" x14ac:dyDescent="0.25">
      <c r="A6675" s="368" t="s">
        <v>42735</v>
      </c>
      <c r="B6675" s="369" t="s">
        <v>42736</v>
      </c>
      <c r="C6675" s="346" t="s">
        <v>8</v>
      </c>
      <c r="D6675" s="370">
        <v>17197.47</v>
      </c>
    </row>
    <row r="6676" spans="1:4" s="326" customFormat="1" ht="15.6" customHeight="1" x14ac:dyDescent="0.25">
      <c r="A6676" s="368" t="s">
        <v>42737</v>
      </c>
      <c r="B6676" s="369" t="s">
        <v>42738</v>
      </c>
      <c r="C6676" s="346" t="s">
        <v>8</v>
      </c>
      <c r="D6676" s="370">
        <v>5222.42</v>
      </c>
    </row>
    <row r="6677" spans="1:4" s="326" customFormat="1" ht="15.6" customHeight="1" x14ac:dyDescent="0.25">
      <c r="A6677" s="368" t="s">
        <v>42739</v>
      </c>
      <c r="B6677" s="369" t="s">
        <v>42740</v>
      </c>
      <c r="C6677" s="346" t="s">
        <v>8</v>
      </c>
      <c r="D6677" s="370">
        <v>2672.63</v>
      </c>
    </row>
    <row r="6678" spans="1:4" s="326" customFormat="1" ht="15.6" customHeight="1" x14ac:dyDescent="0.25">
      <c r="A6678" s="368" t="s">
        <v>42741</v>
      </c>
      <c r="B6678" s="369" t="s">
        <v>42742</v>
      </c>
      <c r="C6678" s="346" t="s">
        <v>8</v>
      </c>
      <c r="D6678" s="370">
        <v>4027.76</v>
      </c>
    </row>
    <row r="6679" spans="1:4" s="326" customFormat="1" ht="15.6" customHeight="1" x14ac:dyDescent="0.25">
      <c r="A6679" s="368" t="s">
        <v>42743</v>
      </c>
      <c r="B6679" s="369" t="s">
        <v>42744</v>
      </c>
      <c r="C6679" s="346" t="s">
        <v>8</v>
      </c>
      <c r="D6679" s="370">
        <v>7823.31</v>
      </c>
    </row>
    <row r="6680" spans="1:4" s="326" customFormat="1" ht="15.6" customHeight="1" x14ac:dyDescent="0.25">
      <c r="A6680" s="368" t="s">
        <v>42745</v>
      </c>
      <c r="B6680" s="369" t="s">
        <v>42746</v>
      </c>
      <c r="C6680" s="346" t="s">
        <v>8</v>
      </c>
      <c r="D6680" s="370">
        <v>423.92</v>
      </c>
    </row>
    <row r="6681" spans="1:4" s="326" customFormat="1" ht="15.6" customHeight="1" x14ac:dyDescent="0.25">
      <c r="A6681" s="368" t="s">
        <v>42747</v>
      </c>
      <c r="B6681" s="369" t="s">
        <v>42748</v>
      </c>
      <c r="C6681" s="346" t="s">
        <v>8</v>
      </c>
      <c r="D6681" s="370">
        <v>179.34</v>
      </c>
    </row>
    <row r="6682" spans="1:4" s="326" customFormat="1" ht="15.6" customHeight="1" x14ac:dyDescent="0.25">
      <c r="A6682" s="368" t="s">
        <v>42749</v>
      </c>
      <c r="B6682" s="369" t="s">
        <v>42750</v>
      </c>
      <c r="C6682" s="346" t="s">
        <v>8</v>
      </c>
      <c r="D6682" s="370">
        <v>772.16</v>
      </c>
    </row>
    <row r="6683" spans="1:4" s="326" customFormat="1" ht="15.6" customHeight="1" x14ac:dyDescent="0.25">
      <c r="A6683" s="368" t="s">
        <v>42751</v>
      </c>
      <c r="B6683" s="369" t="s">
        <v>42752</v>
      </c>
      <c r="C6683" s="346" t="s">
        <v>8</v>
      </c>
      <c r="D6683" s="370">
        <v>133.22999999999999</v>
      </c>
    </row>
    <row r="6684" spans="1:4" s="326" customFormat="1" ht="15.6" customHeight="1" x14ac:dyDescent="0.25">
      <c r="A6684" s="368" t="s">
        <v>42753</v>
      </c>
      <c r="B6684" s="369" t="s">
        <v>42754</v>
      </c>
      <c r="C6684" s="346" t="s">
        <v>8</v>
      </c>
      <c r="D6684" s="370">
        <v>18.82</v>
      </c>
    </row>
    <row r="6685" spans="1:4" s="326" customFormat="1" ht="15.6" customHeight="1" x14ac:dyDescent="0.25">
      <c r="A6685" s="368" t="s">
        <v>42755</v>
      </c>
      <c r="B6685" s="369" t="s">
        <v>42756</v>
      </c>
      <c r="C6685" s="346" t="s">
        <v>8</v>
      </c>
      <c r="D6685" s="370">
        <v>8.7899999999999991</v>
      </c>
    </row>
    <row r="6686" spans="1:4" s="326" customFormat="1" ht="15.6" customHeight="1" x14ac:dyDescent="0.25">
      <c r="A6686" s="368" t="s">
        <v>42757</v>
      </c>
      <c r="B6686" s="369" t="s">
        <v>42758</v>
      </c>
      <c r="C6686" s="346" t="s">
        <v>8</v>
      </c>
      <c r="D6686" s="370">
        <v>11.38</v>
      </c>
    </row>
    <row r="6687" spans="1:4" s="326" customFormat="1" ht="15.6" customHeight="1" x14ac:dyDescent="0.25">
      <c r="A6687" s="368" t="s">
        <v>42759</v>
      </c>
      <c r="B6687" s="369" t="s">
        <v>42760</v>
      </c>
      <c r="C6687" s="346" t="s">
        <v>8</v>
      </c>
      <c r="D6687" s="370">
        <v>481.57</v>
      </c>
    </row>
    <row r="6688" spans="1:4" s="326" customFormat="1" ht="15.6" customHeight="1" x14ac:dyDescent="0.25">
      <c r="A6688" s="368" t="s">
        <v>42761</v>
      </c>
      <c r="B6688" s="369" t="s">
        <v>42762</v>
      </c>
      <c r="C6688" s="346" t="s">
        <v>8</v>
      </c>
      <c r="D6688" s="370">
        <v>900.74</v>
      </c>
    </row>
    <row r="6689" spans="1:4" s="326" customFormat="1" ht="15.6" customHeight="1" x14ac:dyDescent="0.25">
      <c r="A6689" s="368" t="s">
        <v>42763</v>
      </c>
      <c r="B6689" s="369" t="s">
        <v>42764</v>
      </c>
      <c r="C6689" s="346" t="s">
        <v>8</v>
      </c>
      <c r="D6689" s="370">
        <v>34.71</v>
      </c>
    </row>
    <row r="6690" spans="1:4" s="326" customFormat="1" ht="15.6" customHeight="1" x14ac:dyDescent="0.25">
      <c r="A6690" s="368" t="s">
        <v>42765</v>
      </c>
      <c r="B6690" s="369" t="s">
        <v>42766</v>
      </c>
      <c r="C6690" s="346" t="s">
        <v>8</v>
      </c>
      <c r="D6690" s="370">
        <v>481.53</v>
      </c>
    </row>
    <row r="6691" spans="1:4" s="326" customFormat="1" ht="15.6" customHeight="1" x14ac:dyDescent="0.25">
      <c r="A6691" s="368" t="s">
        <v>42767</v>
      </c>
      <c r="B6691" s="369" t="s">
        <v>42768</v>
      </c>
      <c r="C6691" s="346" t="s">
        <v>8</v>
      </c>
      <c r="D6691" s="370">
        <v>13.56</v>
      </c>
    </row>
    <row r="6692" spans="1:4" s="326" customFormat="1" ht="15.6" customHeight="1" x14ac:dyDescent="0.25">
      <c r="A6692" s="368" t="s">
        <v>42769</v>
      </c>
      <c r="B6692" s="369" t="s">
        <v>42770</v>
      </c>
      <c r="C6692" s="346" t="s">
        <v>8</v>
      </c>
      <c r="D6692" s="370">
        <v>212.12</v>
      </c>
    </row>
    <row r="6693" spans="1:4" s="326" customFormat="1" ht="15.6" customHeight="1" x14ac:dyDescent="0.25">
      <c r="A6693" s="368" t="s">
        <v>42771</v>
      </c>
      <c r="B6693" s="369" t="s">
        <v>42772</v>
      </c>
      <c r="C6693" s="346" t="s">
        <v>8</v>
      </c>
      <c r="D6693" s="370">
        <v>469.42</v>
      </c>
    </row>
    <row r="6694" spans="1:4" s="326" customFormat="1" ht="15.6" customHeight="1" x14ac:dyDescent="0.25">
      <c r="A6694" s="368" t="s">
        <v>42773</v>
      </c>
      <c r="B6694" s="369" t="s">
        <v>42774</v>
      </c>
      <c r="C6694" s="346" t="s">
        <v>8</v>
      </c>
      <c r="D6694" s="370">
        <v>85.36</v>
      </c>
    </row>
    <row r="6695" spans="1:4" s="326" customFormat="1" ht="15.6" customHeight="1" x14ac:dyDescent="0.25">
      <c r="A6695" s="368" t="s">
        <v>42775</v>
      </c>
      <c r="B6695" s="369" t="s">
        <v>42776</v>
      </c>
      <c r="C6695" s="346" t="s">
        <v>8</v>
      </c>
      <c r="D6695" s="370">
        <v>1095.3599999999999</v>
      </c>
    </row>
    <row r="6696" spans="1:4" s="326" customFormat="1" ht="15.6" customHeight="1" x14ac:dyDescent="0.25">
      <c r="A6696" s="368" t="s">
        <v>42777</v>
      </c>
      <c r="B6696" s="369" t="s">
        <v>42778</v>
      </c>
      <c r="C6696" s="346" t="s">
        <v>8</v>
      </c>
      <c r="D6696" s="370">
        <v>21585.59</v>
      </c>
    </row>
    <row r="6697" spans="1:4" s="326" customFormat="1" ht="15.6" customHeight="1" x14ac:dyDescent="0.25">
      <c r="A6697" s="368" t="s">
        <v>42779</v>
      </c>
      <c r="B6697" s="369" t="s">
        <v>42780</v>
      </c>
      <c r="C6697" s="346" t="s">
        <v>8</v>
      </c>
      <c r="D6697" s="370">
        <v>5477.65</v>
      </c>
    </row>
    <row r="6698" spans="1:4" s="326" customFormat="1" x14ac:dyDescent="0.25">
      <c r="A6698" s="368" t="s">
        <v>42781</v>
      </c>
      <c r="B6698" s="369" t="s">
        <v>42782</v>
      </c>
      <c r="C6698" s="346" t="s">
        <v>8</v>
      </c>
      <c r="D6698" s="370">
        <v>37418.44</v>
      </c>
    </row>
    <row r="6699" spans="1:4" s="326" customFormat="1" x14ac:dyDescent="0.25">
      <c r="A6699" s="368" t="s">
        <v>42783</v>
      </c>
      <c r="B6699" s="369" t="s">
        <v>42784</v>
      </c>
      <c r="C6699" s="346" t="s">
        <v>8</v>
      </c>
      <c r="D6699" s="370">
        <v>50551.54</v>
      </c>
    </row>
    <row r="6700" spans="1:4" s="326" customFormat="1" x14ac:dyDescent="0.25">
      <c r="A6700" s="368" t="s">
        <v>42785</v>
      </c>
      <c r="B6700" s="369" t="s">
        <v>42786</v>
      </c>
      <c r="C6700" s="346" t="s">
        <v>8</v>
      </c>
      <c r="D6700" s="370">
        <v>44871.99</v>
      </c>
    </row>
    <row r="6701" spans="1:4" s="326" customFormat="1" x14ac:dyDescent="0.25">
      <c r="A6701" s="368" t="s">
        <v>42787</v>
      </c>
      <c r="B6701" s="369" t="s">
        <v>42788</v>
      </c>
      <c r="C6701" s="346" t="s">
        <v>8</v>
      </c>
      <c r="D6701" s="370">
        <v>19874.3</v>
      </c>
    </row>
    <row r="6702" spans="1:4" s="326" customFormat="1" x14ac:dyDescent="0.25">
      <c r="A6702" s="368" t="s">
        <v>42789</v>
      </c>
      <c r="B6702" s="369" t="s">
        <v>42790</v>
      </c>
      <c r="C6702" s="346" t="s">
        <v>8</v>
      </c>
      <c r="D6702" s="370">
        <v>931.09</v>
      </c>
    </row>
    <row r="6703" spans="1:4" s="326" customFormat="1" x14ac:dyDescent="0.25">
      <c r="A6703" s="368" t="s">
        <v>42791</v>
      </c>
      <c r="B6703" s="369" t="s">
        <v>42792</v>
      </c>
      <c r="C6703" s="346" t="s">
        <v>8</v>
      </c>
      <c r="D6703" s="370">
        <v>49400.160000000003</v>
      </c>
    </row>
    <row r="6704" spans="1:4" s="326" customFormat="1" x14ac:dyDescent="0.25">
      <c r="A6704" s="368" t="s">
        <v>42793</v>
      </c>
      <c r="B6704" s="369" t="s">
        <v>42794</v>
      </c>
      <c r="C6704" s="346" t="s">
        <v>8</v>
      </c>
      <c r="D6704" s="370">
        <v>40654.870000000003</v>
      </c>
    </row>
    <row r="6705" spans="1:4" s="326" customFormat="1" x14ac:dyDescent="0.25">
      <c r="A6705" s="368" t="s">
        <v>42795</v>
      </c>
      <c r="B6705" s="369" t="s">
        <v>42796</v>
      </c>
      <c r="C6705" s="346" t="s">
        <v>8</v>
      </c>
      <c r="D6705" s="370">
        <v>58083.54</v>
      </c>
    </row>
    <row r="6706" spans="1:4" s="326" customFormat="1" x14ac:dyDescent="0.25">
      <c r="A6706" s="368" t="s">
        <v>42797</v>
      </c>
      <c r="B6706" s="369" t="s">
        <v>42798</v>
      </c>
      <c r="C6706" s="346" t="s">
        <v>8</v>
      </c>
      <c r="D6706" s="370">
        <v>119694.41</v>
      </c>
    </row>
    <row r="6707" spans="1:4" s="326" customFormat="1" x14ac:dyDescent="0.25">
      <c r="A6707" s="368" t="s">
        <v>42799</v>
      </c>
      <c r="B6707" s="369" t="s">
        <v>42800</v>
      </c>
      <c r="C6707" s="346" t="s">
        <v>8</v>
      </c>
      <c r="D6707" s="370">
        <v>154460.72</v>
      </c>
    </row>
    <row r="6708" spans="1:4" s="326" customFormat="1" x14ac:dyDescent="0.25">
      <c r="A6708" s="368" t="s">
        <v>42801</v>
      </c>
      <c r="B6708" s="369" t="s">
        <v>42802</v>
      </c>
      <c r="C6708" s="346" t="s">
        <v>8</v>
      </c>
      <c r="D6708" s="370">
        <v>53851.17</v>
      </c>
    </row>
    <row r="6709" spans="1:4" s="326" customFormat="1" x14ac:dyDescent="0.25">
      <c r="A6709" s="368" t="s">
        <v>42803</v>
      </c>
      <c r="B6709" s="369" t="s">
        <v>42804</v>
      </c>
      <c r="C6709" s="346" t="s">
        <v>8</v>
      </c>
      <c r="D6709" s="370">
        <v>75656.59</v>
      </c>
    </row>
    <row r="6710" spans="1:4" s="326" customFormat="1" x14ac:dyDescent="0.25">
      <c r="A6710" s="368" t="s">
        <v>42805</v>
      </c>
      <c r="B6710" s="369" t="s">
        <v>42806</v>
      </c>
      <c r="C6710" s="346" t="s">
        <v>8</v>
      </c>
      <c r="D6710" s="370">
        <v>26995.61</v>
      </c>
    </row>
    <row r="6711" spans="1:4" s="326" customFormat="1" x14ac:dyDescent="0.25">
      <c r="A6711" s="368" t="s">
        <v>42807</v>
      </c>
      <c r="B6711" s="369" t="s">
        <v>42808</v>
      </c>
      <c r="C6711" s="346" t="s">
        <v>8</v>
      </c>
      <c r="D6711" s="370">
        <v>40999.61</v>
      </c>
    </row>
    <row r="6712" spans="1:4" s="326" customFormat="1" x14ac:dyDescent="0.25">
      <c r="A6712" s="368" t="s">
        <v>42809</v>
      </c>
      <c r="B6712" s="369" t="s">
        <v>42810</v>
      </c>
      <c r="C6712" s="346" t="s">
        <v>8</v>
      </c>
      <c r="D6712" s="370">
        <v>34646.28</v>
      </c>
    </row>
    <row r="6713" spans="1:4" s="326" customFormat="1" ht="30" x14ac:dyDescent="0.25">
      <c r="A6713" s="368" t="s">
        <v>42811</v>
      </c>
      <c r="B6713" s="369" t="s">
        <v>42812</v>
      </c>
      <c r="C6713" s="346" t="s">
        <v>8</v>
      </c>
      <c r="D6713" s="370">
        <v>92790.96</v>
      </c>
    </row>
    <row r="6714" spans="1:4" s="326" customFormat="1" x14ac:dyDescent="0.25">
      <c r="A6714" s="368" t="s">
        <v>42813</v>
      </c>
      <c r="B6714" s="369" t="s">
        <v>42814</v>
      </c>
      <c r="C6714" s="346" t="s">
        <v>8</v>
      </c>
      <c r="D6714" s="370">
        <v>31.02</v>
      </c>
    </row>
    <row r="6715" spans="1:4" s="326" customFormat="1" x14ac:dyDescent="0.25">
      <c r="A6715" s="368" t="s">
        <v>42815</v>
      </c>
      <c r="B6715" s="369" t="s">
        <v>42816</v>
      </c>
      <c r="C6715" s="346" t="s">
        <v>8</v>
      </c>
      <c r="D6715" s="370">
        <v>213.1</v>
      </c>
    </row>
    <row r="6716" spans="1:4" s="326" customFormat="1" x14ac:dyDescent="0.25">
      <c r="A6716" s="368" t="s">
        <v>42817</v>
      </c>
      <c r="B6716" s="369" t="s">
        <v>42818</v>
      </c>
      <c r="C6716" s="346" t="s">
        <v>8</v>
      </c>
      <c r="D6716" s="370">
        <v>1326.54</v>
      </c>
    </row>
    <row r="6717" spans="1:4" s="326" customFormat="1" x14ac:dyDescent="0.25">
      <c r="A6717" s="368" t="s">
        <v>42819</v>
      </c>
      <c r="B6717" s="369" t="s">
        <v>42820</v>
      </c>
      <c r="C6717" s="346" t="s">
        <v>8</v>
      </c>
      <c r="D6717" s="370">
        <v>171.86</v>
      </c>
    </row>
    <row r="6718" spans="1:4" s="326" customFormat="1" x14ac:dyDescent="0.25">
      <c r="A6718" s="368" t="s">
        <v>42821</v>
      </c>
      <c r="B6718" s="369" t="s">
        <v>42822</v>
      </c>
      <c r="C6718" s="346" t="s">
        <v>8</v>
      </c>
      <c r="D6718" s="370">
        <v>270.55</v>
      </c>
    </row>
    <row r="6719" spans="1:4" s="326" customFormat="1" x14ac:dyDescent="0.25">
      <c r="A6719" s="368" t="s">
        <v>42823</v>
      </c>
      <c r="B6719" s="369" t="s">
        <v>42824</v>
      </c>
      <c r="C6719" s="346" t="s">
        <v>8</v>
      </c>
      <c r="D6719" s="370">
        <v>88.7</v>
      </c>
    </row>
    <row r="6720" spans="1:4" s="326" customFormat="1" x14ac:dyDescent="0.25">
      <c r="A6720" s="368" t="s">
        <v>42825</v>
      </c>
      <c r="B6720" s="369" t="s">
        <v>42826</v>
      </c>
      <c r="C6720" s="346" t="s">
        <v>8</v>
      </c>
      <c r="D6720" s="370">
        <v>74.66</v>
      </c>
    </row>
    <row r="6721" spans="1:4" s="326" customFormat="1" x14ac:dyDescent="0.25">
      <c r="A6721" s="368" t="s">
        <v>42827</v>
      </c>
      <c r="B6721" s="369" t="s">
        <v>42828</v>
      </c>
      <c r="C6721" s="346" t="s">
        <v>8</v>
      </c>
      <c r="D6721" s="370">
        <v>71.14</v>
      </c>
    </row>
    <row r="6722" spans="1:4" s="326" customFormat="1" x14ac:dyDescent="0.25">
      <c r="A6722" s="368" t="s">
        <v>42829</v>
      </c>
      <c r="B6722" s="369" t="s">
        <v>42830</v>
      </c>
      <c r="C6722" s="346" t="s">
        <v>8</v>
      </c>
      <c r="D6722" s="370">
        <v>3985.69</v>
      </c>
    </row>
    <row r="6723" spans="1:4" s="326" customFormat="1" x14ac:dyDescent="0.25">
      <c r="A6723" s="368" t="s">
        <v>42831</v>
      </c>
      <c r="B6723" s="369" t="s">
        <v>42832</v>
      </c>
      <c r="C6723" s="346" t="s">
        <v>8</v>
      </c>
      <c r="D6723" s="370">
        <v>9594.85</v>
      </c>
    </row>
    <row r="6724" spans="1:4" s="326" customFormat="1" x14ac:dyDescent="0.25">
      <c r="A6724" s="368" t="s">
        <v>42833</v>
      </c>
      <c r="B6724" s="369" t="s">
        <v>42834</v>
      </c>
      <c r="C6724" s="346" t="s">
        <v>8</v>
      </c>
      <c r="D6724" s="370">
        <v>14181.44</v>
      </c>
    </row>
    <row r="6725" spans="1:4" s="326" customFormat="1" x14ac:dyDescent="0.25">
      <c r="A6725" s="368" t="s">
        <v>42835</v>
      </c>
      <c r="B6725" s="369" t="s">
        <v>42836</v>
      </c>
      <c r="C6725" s="346" t="s">
        <v>29847</v>
      </c>
      <c r="D6725" s="370">
        <v>3146.21</v>
      </c>
    </row>
    <row r="6726" spans="1:4" s="326" customFormat="1" x14ac:dyDescent="0.25">
      <c r="A6726" s="368" t="s">
        <v>42837</v>
      </c>
      <c r="B6726" s="369" t="s">
        <v>42838</v>
      </c>
      <c r="C6726" s="346" t="s">
        <v>8</v>
      </c>
      <c r="D6726" s="370">
        <v>2942.28</v>
      </c>
    </row>
    <row r="6727" spans="1:4" s="326" customFormat="1" x14ac:dyDescent="0.25">
      <c r="A6727" s="368" t="s">
        <v>42839</v>
      </c>
      <c r="B6727" s="369" t="s">
        <v>42840</v>
      </c>
      <c r="C6727" s="346" t="s">
        <v>8</v>
      </c>
      <c r="D6727" s="370">
        <v>883.05</v>
      </c>
    </row>
    <row r="6728" spans="1:4" s="326" customFormat="1" x14ac:dyDescent="0.25">
      <c r="A6728" s="368" t="s">
        <v>42841</v>
      </c>
      <c r="B6728" s="369" t="s">
        <v>42842</v>
      </c>
      <c r="C6728" s="346" t="s">
        <v>8</v>
      </c>
      <c r="D6728" s="370">
        <v>12244.24</v>
      </c>
    </row>
    <row r="6729" spans="1:4" s="326" customFormat="1" x14ac:dyDescent="0.25">
      <c r="A6729" s="368" t="s">
        <v>42843</v>
      </c>
      <c r="B6729" s="369" t="s">
        <v>42844</v>
      </c>
      <c r="C6729" s="346" t="s">
        <v>8</v>
      </c>
      <c r="D6729" s="370">
        <v>10.5</v>
      </c>
    </row>
    <row r="6730" spans="1:4" s="326" customFormat="1" x14ac:dyDescent="0.25">
      <c r="A6730" s="368" t="s">
        <v>42845</v>
      </c>
      <c r="B6730" s="369" t="s">
        <v>42846</v>
      </c>
      <c r="C6730" s="346" t="s">
        <v>8</v>
      </c>
      <c r="D6730" s="370">
        <v>15.24</v>
      </c>
    </row>
    <row r="6731" spans="1:4" s="326" customFormat="1" x14ac:dyDescent="0.25">
      <c r="A6731" s="368" t="s">
        <v>42847</v>
      </c>
      <c r="B6731" s="369" t="s">
        <v>42848</v>
      </c>
      <c r="C6731" s="346" t="s">
        <v>8</v>
      </c>
      <c r="D6731" s="370">
        <v>688.87</v>
      </c>
    </row>
    <row r="6732" spans="1:4" s="326" customFormat="1" x14ac:dyDescent="0.25">
      <c r="A6732" s="368" t="s">
        <v>42849</v>
      </c>
      <c r="B6732" s="369" t="s">
        <v>42850</v>
      </c>
      <c r="C6732" s="346" t="s">
        <v>8</v>
      </c>
      <c r="D6732" s="370">
        <v>1635.82</v>
      </c>
    </row>
    <row r="6733" spans="1:4" s="326" customFormat="1" x14ac:dyDescent="0.25">
      <c r="A6733" s="368" t="s">
        <v>42851</v>
      </c>
      <c r="B6733" s="369" t="s">
        <v>42852</v>
      </c>
      <c r="C6733" s="346" t="s">
        <v>8</v>
      </c>
      <c r="D6733" s="370">
        <v>603.65</v>
      </c>
    </row>
    <row r="6734" spans="1:4" s="326" customFormat="1" x14ac:dyDescent="0.25">
      <c r="A6734" s="368" t="s">
        <v>42853</v>
      </c>
      <c r="B6734" s="369" t="s">
        <v>42854</v>
      </c>
      <c r="C6734" s="346" t="s">
        <v>8</v>
      </c>
      <c r="D6734" s="370">
        <v>128.38</v>
      </c>
    </row>
    <row r="6735" spans="1:4" s="326" customFormat="1" x14ac:dyDescent="0.25">
      <c r="A6735" s="368" t="s">
        <v>42855</v>
      </c>
      <c r="B6735" s="369" t="s">
        <v>42856</v>
      </c>
      <c r="C6735" s="346" t="s">
        <v>8</v>
      </c>
      <c r="D6735" s="370">
        <v>2726.65</v>
      </c>
    </row>
    <row r="6736" spans="1:4" s="326" customFormat="1" x14ac:dyDescent="0.25">
      <c r="A6736" s="368" t="s">
        <v>42857</v>
      </c>
      <c r="B6736" s="369" t="s">
        <v>42858</v>
      </c>
      <c r="C6736" s="346" t="s">
        <v>8</v>
      </c>
      <c r="D6736" s="370">
        <v>1181.6400000000001</v>
      </c>
    </row>
    <row r="6737" spans="1:4" s="326" customFormat="1" x14ac:dyDescent="0.25">
      <c r="A6737" s="368" t="s">
        <v>42859</v>
      </c>
      <c r="B6737" s="369" t="s">
        <v>42860</v>
      </c>
      <c r="C6737" s="346" t="s">
        <v>8</v>
      </c>
      <c r="D6737" s="370">
        <v>1003.92</v>
      </c>
    </row>
    <row r="6738" spans="1:4" s="326" customFormat="1" x14ac:dyDescent="0.25">
      <c r="A6738" s="368" t="s">
        <v>42861</v>
      </c>
      <c r="B6738" s="369" t="s">
        <v>42862</v>
      </c>
      <c r="C6738" s="346" t="s">
        <v>8</v>
      </c>
      <c r="D6738" s="370">
        <v>1821.67</v>
      </c>
    </row>
    <row r="6739" spans="1:4" s="326" customFormat="1" x14ac:dyDescent="0.25">
      <c r="A6739" s="368" t="s">
        <v>42863</v>
      </c>
      <c r="B6739" s="369" t="s">
        <v>42864</v>
      </c>
      <c r="C6739" s="346" t="s">
        <v>8</v>
      </c>
      <c r="D6739" s="370">
        <v>143.68</v>
      </c>
    </row>
    <row r="6740" spans="1:4" s="326" customFormat="1" x14ac:dyDescent="0.25">
      <c r="A6740" s="368" t="s">
        <v>42865</v>
      </c>
      <c r="B6740" s="369" t="s">
        <v>42866</v>
      </c>
      <c r="C6740" s="346" t="s">
        <v>8</v>
      </c>
      <c r="D6740" s="370">
        <v>221.03</v>
      </c>
    </row>
    <row r="6741" spans="1:4" s="326" customFormat="1" x14ac:dyDescent="0.25">
      <c r="A6741" s="368" t="s">
        <v>42867</v>
      </c>
      <c r="B6741" s="369" t="s">
        <v>42868</v>
      </c>
      <c r="C6741" s="346" t="s">
        <v>8</v>
      </c>
      <c r="D6741" s="370">
        <v>214.99</v>
      </c>
    </row>
    <row r="6742" spans="1:4" s="326" customFormat="1" x14ac:dyDescent="0.25">
      <c r="A6742" s="368" t="s">
        <v>42869</v>
      </c>
      <c r="B6742" s="369" t="s">
        <v>42870</v>
      </c>
      <c r="C6742" s="346" t="s">
        <v>8</v>
      </c>
      <c r="D6742" s="370">
        <v>196.04</v>
      </c>
    </row>
    <row r="6743" spans="1:4" s="326" customFormat="1" x14ac:dyDescent="0.25">
      <c r="A6743" s="368" t="s">
        <v>42871</v>
      </c>
      <c r="B6743" s="369" t="s">
        <v>42872</v>
      </c>
      <c r="C6743" s="346" t="s">
        <v>8</v>
      </c>
      <c r="D6743" s="370">
        <v>39.75</v>
      </c>
    </row>
    <row r="6744" spans="1:4" s="326" customFormat="1" x14ac:dyDescent="0.25">
      <c r="A6744" s="368" t="s">
        <v>42873</v>
      </c>
      <c r="B6744" s="369" t="s">
        <v>42874</v>
      </c>
      <c r="C6744" s="346" t="s">
        <v>8</v>
      </c>
      <c r="D6744" s="370">
        <v>81.459999999999994</v>
      </c>
    </row>
    <row r="6745" spans="1:4" s="326" customFormat="1" x14ac:dyDescent="0.25">
      <c r="A6745" s="368" t="s">
        <v>42875</v>
      </c>
      <c r="B6745" s="369" t="s">
        <v>42876</v>
      </c>
      <c r="C6745" s="346" t="s">
        <v>8</v>
      </c>
      <c r="D6745" s="370">
        <v>144.44</v>
      </c>
    </row>
    <row r="6746" spans="1:4" s="326" customFormat="1" x14ac:dyDescent="0.25">
      <c r="A6746" s="368" t="s">
        <v>42877</v>
      </c>
      <c r="B6746" s="369" t="s">
        <v>42878</v>
      </c>
      <c r="C6746" s="346" t="s">
        <v>8</v>
      </c>
      <c r="D6746" s="370">
        <v>491.05</v>
      </c>
    </row>
    <row r="6747" spans="1:4" s="326" customFormat="1" x14ac:dyDescent="0.25">
      <c r="A6747" s="368" t="s">
        <v>42879</v>
      </c>
      <c r="B6747" s="369" t="s">
        <v>42880</v>
      </c>
      <c r="C6747" s="346" t="s">
        <v>8</v>
      </c>
      <c r="D6747" s="370">
        <v>1363.94</v>
      </c>
    </row>
    <row r="6748" spans="1:4" s="326" customFormat="1" x14ac:dyDescent="0.25">
      <c r="A6748" s="368" t="s">
        <v>42881</v>
      </c>
      <c r="B6748" s="369" t="s">
        <v>42882</v>
      </c>
      <c r="C6748" s="346" t="s">
        <v>8</v>
      </c>
      <c r="D6748" s="370">
        <v>78.47</v>
      </c>
    </row>
    <row r="6749" spans="1:4" s="326" customFormat="1" x14ac:dyDescent="0.25">
      <c r="A6749" s="368" t="s">
        <v>42883</v>
      </c>
      <c r="B6749" s="369" t="s">
        <v>42884</v>
      </c>
      <c r="C6749" s="346" t="s">
        <v>8</v>
      </c>
      <c r="D6749" s="370">
        <v>157.97999999999999</v>
      </c>
    </row>
    <row r="6750" spans="1:4" s="326" customFormat="1" x14ac:dyDescent="0.25">
      <c r="A6750" s="368" t="s">
        <v>42885</v>
      </c>
      <c r="B6750" s="369" t="s">
        <v>42886</v>
      </c>
      <c r="C6750" s="346" t="s">
        <v>8</v>
      </c>
      <c r="D6750" s="370">
        <v>342.87</v>
      </c>
    </row>
    <row r="6751" spans="1:4" s="326" customFormat="1" x14ac:dyDescent="0.25">
      <c r="A6751" s="368" t="s">
        <v>42887</v>
      </c>
      <c r="B6751" s="369" t="s">
        <v>42888</v>
      </c>
      <c r="C6751" s="346" t="s">
        <v>8</v>
      </c>
      <c r="D6751" s="370">
        <v>564.08000000000004</v>
      </c>
    </row>
    <row r="6752" spans="1:4" s="326" customFormat="1" x14ac:dyDescent="0.25">
      <c r="A6752" s="368" t="s">
        <v>42889</v>
      </c>
      <c r="B6752" s="369" t="s">
        <v>42890</v>
      </c>
      <c r="C6752" s="346" t="s">
        <v>29847</v>
      </c>
      <c r="D6752" s="370">
        <v>130024.97</v>
      </c>
    </row>
    <row r="6753" spans="1:4" s="326" customFormat="1" x14ac:dyDescent="0.25">
      <c r="A6753" s="368" t="s">
        <v>42891</v>
      </c>
      <c r="B6753" s="369" t="s">
        <v>42892</v>
      </c>
      <c r="C6753" s="346" t="s">
        <v>8</v>
      </c>
      <c r="D6753" s="370">
        <v>505.08</v>
      </c>
    </row>
    <row r="6754" spans="1:4" s="326" customFormat="1" x14ac:dyDescent="0.25">
      <c r="A6754" s="368" t="s">
        <v>42893</v>
      </c>
      <c r="B6754" s="369" t="s">
        <v>42894</v>
      </c>
      <c r="C6754" s="346" t="s">
        <v>8</v>
      </c>
      <c r="D6754" s="370">
        <v>500.2</v>
      </c>
    </row>
    <row r="6755" spans="1:4" s="326" customFormat="1" x14ac:dyDescent="0.25">
      <c r="A6755" s="368" t="s">
        <v>42895</v>
      </c>
      <c r="B6755" s="369" t="s">
        <v>42896</v>
      </c>
      <c r="C6755" s="346" t="s">
        <v>8</v>
      </c>
      <c r="D6755" s="370">
        <v>726.39</v>
      </c>
    </row>
    <row r="6756" spans="1:4" s="326" customFormat="1" x14ac:dyDescent="0.25">
      <c r="A6756" s="368" t="s">
        <v>42897</v>
      </c>
      <c r="B6756" s="369" t="s">
        <v>42898</v>
      </c>
      <c r="C6756" s="346" t="s">
        <v>8</v>
      </c>
      <c r="D6756" s="370">
        <v>750.47</v>
      </c>
    </row>
    <row r="6757" spans="1:4" s="326" customFormat="1" x14ac:dyDescent="0.25">
      <c r="A6757" s="368" t="s">
        <v>42899</v>
      </c>
      <c r="B6757" s="369" t="s">
        <v>42900</v>
      </c>
      <c r="C6757" s="346" t="s">
        <v>8</v>
      </c>
      <c r="D6757" s="370">
        <v>932.98</v>
      </c>
    </row>
    <row r="6758" spans="1:4" s="326" customFormat="1" x14ac:dyDescent="0.25">
      <c r="A6758" s="368" t="s">
        <v>42901</v>
      </c>
      <c r="B6758" s="369" t="s">
        <v>42902</v>
      </c>
      <c r="C6758" s="346" t="s">
        <v>8</v>
      </c>
      <c r="D6758" s="370">
        <v>1479.36</v>
      </c>
    </row>
    <row r="6759" spans="1:4" s="326" customFormat="1" x14ac:dyDescent="0.25">
      <c r="A6759" s="368" t="s">
        <v>42903</v>
      </c>
      <c r="B6759" s="369" t="s">
        <v>42904</v>
      </c>
      <c r="C6759" s="346" t="s">
        <v>8</v>
      </c>
      <c r="D6759" s="370">
        <v>602.42999999999995</v>
      </c>
    </row>
    <row r="6760" spans="1:4" s="326" customFormat="1" x14ac:dyDescent="0.25">
      <c r="A6760" s="368" t="s">
        <v>42905</v>
      </c>
      <c r="B6760" s="369" t="s">
        <v>42906</v>
      </c>
      <c r="C6760" s="346" t="s">
        <v>8</v>
      </c>
      <c r="D6760" s="370">
        <v>727.69</v>
      </c>
    </row>
    <row r="6761" spans="1:4" s="326" customFormat="1" x14ac:dyDescent="0.25">
      <c r="A6761" s="368" t="s">
        <v>42907</v>
      </c>
      <c r="B6761" s="369" t="s">
        <v>42908</v>
      </c>
      <c r="C6761" s="346" t="s">
        <v>8</v>
      </c>
      <c r="D6761" s="370">
        <v>823.94</v>
      </c>
    </row>
    <row r="6762" spans="1:4" s="326" customFormat="1" x14ac:dyDescent="0.25">
      <c r="A6762" s="368" t="s">
        <v>42909</v>
      </c>
      <c r="B6762" s="369" t="s">
        <v>42910</v>
      </c>
      <c r="C6762" s="346" t="s">
        <v>8</v>
      </c>
      <c r="D6762" s="370">
        <v>911.96</v>
      </c>
    </row>
    <row r="6763" spans="1:4" s="326" customFormat="1" x14ac:dyDescent="0.25">
      <c r="A6763" s="368" t="s">
        <v>42911</v>
      </c>
      <c r="B6763" s="369" t="s">
        <v>42912</v>
      </c>
      <c r="C6763" s="346" t="s">
        <v>8</v>
      </c>
      <c r="D6763" s="370">
        <v>1218.3900000000001</v>
      </c>
    </row>
    <row r="6764" spans="1:4" s="326" customFormat="1" x14ac:dyDescent="0.25">
      <c r="A6764" s="368" t="s">
        <v>42913</v>
      </c>
      <c r="B6764" s="369" t="s">
        <v>42914</v>
      </c>
      <c r="C6764" s="346" t="s">
        <v>8</v>
      </c>
      <c r="D6764" s="370">
        <v>1747.61</v>
      </c>
    </row>
    <row r="6765" spans="1:4" s="326" customFormat="1" x14ac:dyDescent="0.25">
      <c r="A6765" s="368" t="s">
        <v>42915</v>
      </c>
      <c r="B6765" s="369" t="s">
        <v>42916</v>
      </c>
      <c r="C6765" s="346" t="s">
        <v>29847</v>
      </c>
      <c r="D6765" s="370">
        <v>103057.91</v>
      </c>
    </row>
    <row r="6766" spans="1:4" s="326" customFormat="1" x14ac:dyDescent="0.25">
      <c r="A6766" s="368" t="s">
        <v>42917</v>
      </c>
      <c r="B6766" s="369" t="s">
        <v>42918</v>
      </c>
      <c r="C6766" s="346" t="s">
        <v>7</v>
      </c>
      <c r="D6766" s="370">
        <v>2721.97</v>
      </c>
    </row>
    <row r="6767" spans="1:4" s="326" customFormat="1" x14ac:dyDescent="0.25">
      <c r="A6767" s="368" t="s">
        <v>42919</v>
      </c>
      <c r="B6767" s="369" t="s">
        <v>42920</v>
      </c>
      <c r="C6767" s="346" t="s">
        <v>7</v>
      </c>
      <c r="D6767" s="370">
        <v>531.97</v>
      </c>
    </row>
    <row r="6768" spans="1:4" s="326" customFormat="1" x14ac:dyDescent="0.25">
      <c r="A6768" s="368" t="s">
        <v>42921</v>
      </c>
      <c r="B6768" s="369" t="s">
        <v>42922</v>
      </c>
      <c r="C6768" s="346" t="s">
        <v>8</v>
      </c>
      <c r="D6768" s="370">
        <v>1162.0899999999999</v>
      </c>
    </row>
    <row r="6769" spans="1:4" s="326" customFormat="1" x14ac:dyDescent="0.25">
      <c r="A6769" s="368" t="s">
        <v>42923</v>
      </c>
      <c r="B6769" s="369" t="s">
        <v>42924</v>
      </c>
      <c r="C6769" s="346" t="s">
        <v>8</v>
      </c>
      <c r="D6769" s="370">
        <v>119.62</v>
      </c>
    </row>
    <row r="6770" spans="1:4" s="326" customFormat="1" x14ac:dyDescent="0.25">
      <c r="A6770" s="368" t="s">
        <v>42925</v>
      </c>
      <c r="B6770" s="369" t="s">
        <v>42926</v>
      </c>
      <c r="C6770" s="346" t="s">
        <v>8</v>
      </c>
      <c r="D6770" s="370">
        <v>18.34</v>
      </c>
    </row>
    <row r="6771" spans="1:4" s="326" customFormat="1" x14ac:dyDescent="0.25">
      <c r="A6771" s="368" t="s">
        <v>42927</v>
      </c>
      <c r="B6771" s="369" t="s">
        <v>42928</v>
      </c>
      <c r="C6771" s="346" t="s">
        <v>8</v>
      </c>
      <c r="D6771" s="370">
        <v>17.47</v>
      </c>
    </row>
    <row r="6772" spans="1:4" s="326" customFormat="1" x14ac:dyDescent="0.25">
      <c r="A6772" s="368" t="s">
        <v>42929</v>
      </c>
      <c r="B6772" s="369" t="s">
        <v>42930</v>
      </c>
      <c r="C6772" s="346" t="s">
        <v>29847</v>
      </c>
      <c r="D6772" s="370">
        <v>8.5399999999999991</v>
      </c>
    </row>
    <row r="6773" spans="1:4" s="326" customFormat="1" x14ac:dyDescent="0.25">
      <c r="A6773" s="368" t="s">
        <v>42931</v>
      </c>
      <c r="B6773" s="369" t="s">
        <v>42932</v>
      </c>
      <c r="C6773" s="346" t="s">
        <v>8</v>
      </c>
      <c r="D6773" s="370">
        <v>4.3899999999999997</v>
      </c>
    </row>
    <row r="6774" spans="1:4" s="326" customFormat="1" x14ac:dyDescent="0.25">
      <c r="A6774" s="368" t="s">
        <v>42933</v>
      </c>
      <c r="B6774" s="369" t="s">
        <v>42934</v>
      </c>
      <c r="C6774" s="346" t="s">
        <v>8</v>
      </c>
      <c r="D6774" s="370">
        <v>74.55</v>
      </c>
    </row>
    <row r="6775" spans="1:4" s="326" customFormat="1" x14ac:dyDescent="0.25">
      <c r="A6775" s="368" t="s">
        <v>42935</v>
      </c>
      <c r="B6775" s="369" t="s">
        <v>42936</v>
      </c>
      <c r="C6775" s="346" t="s">
        <v>8</v>
      </c>
      <c r="D6775" s="370">
        <v>129.02000000000001</v>
      </c>
    </row>
    <row r="6776" spans="1:4" s="326" customFormat="1" x14ac:dyDescent="0.25">
      <c r="A6776" s="368" t="s">
        <v>42937</v>
      </c>
      <c r="B6776" s="369" t="s">
        <v>42938</v>
      </c>
      <c r="C6776" s="346" t="s">
        <v>8</v>
      </c>
      <c r="D6776" s="370">
        <v>16.53</v>
      </c>
    </row>
    <row r="6777" spans="1:4" s="326" customFormat="1" x14ac:dyDescent="0.25">
      <c r="A6777" s="368" t="s">
        <v>42939</v>
      </c>
      <c r="B6777" s="369" t="s">
        <v>42940</v>
      </c>
      <c r="C6777" s="346" t="s">
        <v>8</v>
      </c>
      <c r="D6777" s="370">
        <v>5.59</v>
      </c>
    </row>
    <row r="6778" spans="1:4" s="326" customFormat="1" x14ac:dyDescent="0.25">
      <c r="A6778" s="368" t="s">
        <v>42941</v>
      </c>
      <c r="B6778" s="369" t="s">
        <v>42942</v>
      </c>
      <c r="C6778" s="346" t="s">
        <v>8</v>
      </c>
      <c r="D6778" s="370">
        <v>8.1300000000000008</v>
      </c>
    </row>
    <row r="6779" spans="1:4" s="326" customFormat="1" x14ac:dyDescent="0.25">
      <c r="A6779" s="368" t="s">
        <v>42943</v>
      </c>
      <c r="B6779" s="369" t="s">
        <v>42944</v>
      </c>
      <c r="C6779" s="346" t="s">
        <v>8</v>
      </c>
      <c r="D6779" s="370">
        <v>14.59</v>
      </c>
    </row>
    <row r="6780" spans="1:4" s="326" customFormat="1" x14ac:dyDescent="0.25">
      <c r="A6780" s="368" t="s">
        <v>42945</v>
      </c>
      <c r="B6780" s="369" t="s">
        <v>42946</v>
      </c>
      <c r="C6780" s="346" t="s">
        <v>8</v>
      </c>
      <c r="D6780" s="370">
        <v>17.57</v>
      </c>
    </row>
    <row r="6781" spans="1:4" s="326" customFormat="1" x14ac:dyDescent="0.25">
      <c r="A6781" s="368" t="s">
        <v>42947</v>
      </c>
      <c r="B6781" s="369" t="s">
        <v>42948</v>
      </c>
      <c r="C6781" s="346" t="s">
        <v>8</v>
      </c>
      <c r="D6781" s="370">
        <v>10.1</v>
      </c>
    </row>
    <row r="6782" spans="1:4" s="326" customFormat="1" x14ac:dyDescent="0.25">
      <c r="A6782" s="368" t="s">
        <v>42949</v>
      </c>
      <c r="B6782" s="369" t="s">
        <v>42950</v>
      </c>
      <c r="C6782" s="346" t="s">
        <v>8</v>
      </c>
      <c r="D6782" s="370">
        <v>15.35</v>
      </c>
    </row>
    <row r="6783" spans="1:4" s="326" customFormat="1" x14ac:dyDescent="0.25">
      <c r="A6783" s="368" t="s">
        <v>42951</v>
      </c>
      <c r="B6783" s="369" t="s">
        <v>42952</v>
      </c>
      <c r="C6783" s="346" t="s">
        <v>8</v>
      </c>
      <c r="D6783" s="370">
        <v>13.03</v>
      </c>
    </row>
    <row r="6784" spans="1:4" s="326" customFormat="1" x14ac:dyDescent="0.25">
      <c r="A6784" s="368" t="s">
        <v>42953</v>
      </c>
      <c r="B6784" s="369" t="s">
        <v>42954</v>
      </c>
      <c r="C6784" s="346" t="s">
        <v>8</v>
      </c>
      <c r="D6784" s="370">
        <v>17.45</v>
      </c>
    </row>
    <row r="6785" spans="1:4" s="326" customFormat="1" x14ac:dyDescent="0.25">
      <c r="A6785" s="368" t="s">
        <v>42955</v>
      </c>
      <c r="B6785" s="369" t="s">
        <v>42956</v>
      </c>
      <c r="C6785" s="346" t="s">
        <v>8</v>
      </c>
      <c r="D6785" s="370">
        <v>11.52</v>
      </c>
    </row>
    <row r="6786" spans="1:4" s="326" customFormat="1" x14ac:dyDescent="0.25">
      <c r="A6786" s="368" t="s">
        <v>42957</v>
      </c>
      <c r="B6786" s="369" t="s">
        <v>42958</v>
      </c>
      <c r="C6786" s="346" t="s">
        <v>8</v>
      </c>
      <c r="D6786" s="370">
        <v>9.23</v>
      </c>
    </row>
    <row r="6787" spans="1:4" s="326" customFormat="1" x14ac:dyDescent="0.25">
      <c r="A6787" s="368" t="s">
        <v>42959</v>
      </c>
      <c r="B6787" s="369" t="s">
        <v>42960</v>
      </c>
      <c r="C6787" s="346" t="s">
        <v>8</v>
      </c>
      <c r="D6787" s="370">
        <v>70.27</v>
      </c>
    </row>
    <row r="6788" spans="1:4" s="326" customFormat="1" x14ac:dyDescent="0.25">
      <c r="A6788" s="368" t="s">
        <v>42961</v>
      </c>
      <c r="B6788" s="369" t="s">
        <v>42962</v>
      </c>
      <c r="C6788" s="346" t="s">
        <v>8</v>
      </c>
      <c r="D6788" s="370">
        <v>127.06</v>
      </c>
    </row>
    <row r="6789" spans="1:4" s="326" customFormat="1" x14ac:dyDescent="0.25">
      <c r="A6789" s="368" t="s">
        <v>42963</v>
      </c>
      <c r="B6789" s="369" t="s">
        <v>42964</v>
      </c>
      <c r="C6789" s="346" t="s">
        <v>14</v>
      </c>
      <c r="D6789" s="370">
        <v>80.44</v>
      </c>
    </row>
    <row r="6790" spans="1:4" s="326" customFormat="1" x14ac:dyDescent="0.25">
      <c r="A6790" s="368" t="s">
        <v>42965</v>
      </c>
      <c r="B6790" s="369" t="s">
        <v>42966</v>
      </c>
      <c r="C6790" s="346" t="s">
        <v>8</v>
      </c>
      <c r="D6790" s="370">
        <v>10.83</v>
      </c>
    </row>
    <row r="6791" spans="1:4" s="326" customFormat="1" x14ac:dyDescent="0.25">
      <c r="A6791" s="368" t="s">
        <v>42967</v>
      </c>
      <c r="B6791" s="369" t="s">
        <v>42968</v>
      </c>
      <c r="C6791" s="346" t="s">
        <v>8</v>
      </c>
      <c r="D6791" s="370">
        <v>41.39</v>
      </c>
    </row>
    <row r="6792" spans="1:4" s="326" customFormat="1" x14ac:dyDescent="0.25">
      <c r="A6792" s="368" t="s">
        <v>42969</v>
      </c>
      <c r="B6792" s="369" t="s">
        <v>42970</v>
      </c>
      <c r="C6792" s="346" t="s">
        <v>8</v>
      </c>
      <c r="D6792" s="370">
        <v>14.99</v>
      </c>
    </row>
    <row r="6793" spans="1:4" s="326" customFormat="1" x14ac:dyDescent="0.25">
      <c r="A6793" s="368" t="s">
        <v>42971</v>
      </c>
      <c r="B6793" s="369" t="s">
        <v>42972</v>
      </c>
      <c r="C6793" s="346" t="s">
        <v>8</v>
      </c>
      <c r="D6793" s="370">
        <v>25.09</v>
      </c>
    </row>
    <row r="6794" spans="1:4" s="326" customFormat="1" x14ac:dyDescent="0.25">
      <c r="A6794" s="368" t="s">
        <v>42973</v>
      </c>
      <c r="B6794" s="369" t="s">
        <v>42974</v>
      </c>
      <c r="C6794" s="346" t="s">
        <v>8</v>
      </c>
      <c r="D6794" s="370">
        <v>16.59</v>
      </c>
    </row>
    <row r="6795" spans="1:4" s="326" customFormat="1" x14ac:dyDescent="0.25">
      <c r="A6795" s="368" t="s">
        <v>42975</v>
      </c>
      <c r="B6795" s="369" t="s">
        <v>42976</v>
      </c>
      <c r="C6795" s="346" t="s">
        <v>8</v>
      </c>
      <c r="D6795" s="370">
        <v>5.55</v>
      </c>
    </row>
    <row r="6796" spans="1:4" s="326" customFormat="1" x14ac:dyDescent="0.25">
      <c r="A6796" s="368" t="s">
        <v>42977</v>
      </c>
      <c r="B6796" s="369" t="s">
        <v>42978</v>
      </c>
      <c r="C6796" s="346" t="s">
        <v>8</v>
      </c>
      <c r="D6796" s="370">
        <v>182.18</v>
      </c>
    </row>
    <row r="6797" spans="1:4" s="326" customFormat="1" x14ac:dyDescent="0.25">
      <c r="A6797" s="368" t="s">
        <v>42979</v>
      </c>
      <c r="B6797" s="369" t="s">
        <v>42980</v>
      </c>
      <c r="C6797" s="346" t="s">
        <v>8</v>
      </c>
      <c r="D6797" s="370">
        <v>42.19</v>
      </c>
    </row>
    <row r="6798" spans="1:4" s="326" customFormat="1" x14ac:dyDescent="0.25">
      <c r="A6798" s="368" t="s">
        <v>42981</v>
      </c>
      <c r="B6798" s="369" t="s">
        <v>42982</v>
      </c>
      <c r="C6798" s="346" t="s">
        <v>8</v>
      </c>
      <c r="D6798" s="370">
        <v>10.119999999999999</v>
      </c>
    </row>
    <row r="6799" spans="1:4" s="326" customFormat="1" x14ac:dyDescent="0.25">
      <c r="A6799" s="368" t="s">
        <v>42983</v>
      </c>
      <c r="B6799" s="369" t="s">
        <v>42984</v>
      </c>
      <c r="C6799" s="346" t="s">
        <v>8</v>
      </c>
      <c r="D6799" s="370">
        <v>9.02</v>
      </c>
    </row>
    <row r="6800" spans="1:4" s="326" customFormat="1" x14ac:dyDescent="0.25">
      <c r="A6800" s="368" t="s">
        <v>42985</v>
      </c>
      <c r="B6800" s="369" t="s">
        <v>42986</v>
      </c>
      <c r="C6800" s="346" t="s">
        <v>8</v>
      </c>
      <c r="D6800" s="370">
        <v>42.95</v>
      </c>
    </row>
    <row r="6801" spans="1:4" s="326" customFormat="1" x14ac:dyDescent="0.25">
      <c r="A6801" s="368" t="s">
        <v>42987</v>
      </c>
      <c r="B6801" s="369" t="s">
        <v>42988</v>
      </c>
      <c r="C6801" s="346" t="s">
        <v>8</v>
      </c>
      <c r="D6801" s="370">
        <v>222.86</v>
      </c>
    </row>
    <row r="6802" spans="1:4" s="326" customFormat="1" x14ac:dyDescent="0.25">
      <c r="A6802" s="368" t="s">
        <v>42989</v>
      </c>
      <c r="B6802" s="369" t="s">
        <v>42990</v>
      </c>
      <c r="C6802" s="346" t="s">
        <v>8</v>
      </c>
      <c r="D6802" s="370">
        <v>267.7</v>
      </c>
    </row>
    <row r="6803" spans="1:4" s="326" customFormat="1" x14ac:dyDescent="0.25">
      <c r="A6803" s="368" t="s">
        <v>42991</v>
      </c>
      <c r="B6803" s="369" t="s">
        <v>42992</v>
      </c>
      <c r="C6803" s="346" t="s">
        <v>8</v>
      </c>
      <c r="D6803" s="370">
        <v>5.84</v>
      </c>
    </row>
    <row r="6804" spans="1:4" s="326" customFormat="1" x14ac:dyDescent="0.25">
      <c r="A6804" s="368" t="s">
        <v>42993</v>
      </c>
      <c r="B6804" s="369" t="s">
        <v>42994</v>
      </c>
      <c r="C6804" s="346" t="s">
        <v>8</v>
      </c>
      <c r="D6804" s="370">
        <v>25.09</v>
      </c>
    </row>
    <row r="6805" spans="1:4" s="326" customFormat="1" x14ac:dyDescent="0.25">
      <c r="A6805" s="368" t="s">
        <v>42995</v>
      </c>
      <c r="B6805" s="369" t="s">
        <v>42996</v>
      </c>
      <c r="C6805" s="346" t="s">
        <v>8</v>
      </c>
      <c r="D6805" s="370">
        <v>15.5</v>
      </c>
    </row>
    <row r="6806" spans="1:4" s="326" customFormat="1" x14ac:dyDescent="0.25">
      <c r="A6806" s="368" t="s">
        <v>42997</v>
      </c>
      <c r="B6806" s="369" t="s">
        <v>42998</v>
      </c>
      <c r="C6806" s="346" t="s">
        <v>8</v>
      </c>
      <c r="D6806" s="370">
        <v>40.659999999999997</v>
      </c>
    </row>
    <row r="6807" spans="1:4" s="326" customFormat="1" x14ac:dyDescent="0.25">
      <c r="A6807" s="368" t="s">
        <v>42999</v>
      </c>
      <c r="B6807" s="369" t="s">
        <v>43000</v>
      </c>
      <c r="C6807" s="346" t="s">
        <v>8</v>
      </c>
      <c r="D6807" s="370">
        <v>35.46</v>
      </c>
    </row>
    <row r="6808" spans="1:4" s="326" customFormat="1" x14ac:dyDescent="0.25">
      <c r="A6808" s="368" t="s">
        <v>43001</v>
      </c>
      <c r="B6808" s="369" t="s">
        <v>43002</v>
      </c>
      <c r="C6808" s="346" t="s">
        <v>8</v>
      </c>
      <c r="D6808" s="370">
        <v>43.93</v>
      </c>
    </row>
    <row r="6809" spans="1:4" s="326" customFormat="1" x14ac:dyDescent="0.25">
      <c r="A6809" s="368" t="s">
        <v>43003</v>
      </c>
      <c r="B6809" s="369" t="s">
        <v>43004</v>
      </c>
      <c r="C6809" s="346" t="s">
        <v>8</v>
      </c>
      <c r="D6809" s="370">
        <v>94.21</v>
      </c>
    </row>
    <row r="6810" spans="1:4" s="326" customFormat="1" x14ac:dyDescent="0.25">
      <c r="A6810" s="368" t="s">
        <v>43005</v>
      </c>
      <c r="B6810" s="369" t="s">
        <v>43006</v>
      </c>
      <c r="C6810" s="346" t="s">
        <v>8</v>
      </c>
      <c r="D6810" s="370">
        <v>8.86</v>
      </c>
    </row>
    <row r="6811" spans="1:4" s="326" customFormat="1" x14ac:dyDescent="0.25">
      <c r="A6811" s="368" t="s">
        <v>43007</v>
      </c>
      <c r="B6811" s="369" t="s">
        <v>43008</v>
      </c>
      <c r="C6811" s="346" t="s">
        <v>14</v>
      </c>
      <c r="D6811" s="370">
        <v>170.45</v>
      </c>
    </row>
    <row r="6812" spans="1:4" s="326" customFormat="1" x14ac:dyDescent="0.25">
      <c r="A6812" s="368" t="s">
        <v>43009</v>
      </c>
      <c r="B6812" s="369" t="s">
        <v>43010</v>
      </c>
      <c r="C6812" s="346" t="s">
        <v>8</v>
      </c>
      <c r="D6812" s="370">
        <v>493.38</v>
      </c>
    </row>
    <row r="6813" spans="1:4" s="326" customFormat="1" x14ac:dyDescent="0.25">
      <c r="A6813" s="368" t="s">
        <v>43011</v>
      </c>
      <c r="B6813" s="369" t="s">
        <v>43012</v>
      </c>
      <c r="C6813" s="346" t="s">
        <v>8</v>
      </c>
      <c r="D6813" s="370">
        <v>343.98</v>
      </c>
    </row>
    <row r="6814" spans="1:4" s="326" customFormat="1" x14ac:dyDescent="0.25">
      <c r="A6814" s="368" t="s">
        <v>43013</v>
      </c>
      <c r="B6814" s="369" t="s">
        <v>43014</v>
      </c>
      <c r="C6814" s="346" t="s">
        <v>16</v>
      </c>
      <c r="D6814" s="370">
        <v>54.65</v>
      </c>
    </row>
    <row r="6815" spans="1:4" s="326" customFormat="1" x14ac:dyDescent="0.25">
      <c r="A6815" s="368" t="s">
        <v>43015</v>
      </c>
      <c r="B6815" s="369" t="s">
        <v>43016</v>
      </c>
      <c r="C6815" s="346" t="s">
        <v>8</v>
      </c>
      <c r="D6815" s="370">
        <v>3.81</v>
      </c>
    </row>
    <row r="6816" spans="1:4" s="326" customFormat="1" x14ac:dyDescent="0.25">
      <c r="A6816" s="368" t="s">
        <v>43017</v>
      </c>
      <c r="B6816" s="369" t="s">
        <v>43018</v>
      </c>
      <c r="C6816" s="346" t="s">
        <v>8</v>
      </c>
      <c r="D6816" s="370">
        <v>19.57</v>
      </c>
    </row>
    <row r="6817" spans="1:4" s="326" customFormat="1" x14ac:dyDescent="0.25">
      <c r="A6817" s="368" t="s">
        <v>43019</v>
      </c>
      <c r="B6817" s="369" t="s">
        <v>43020</v>
      </c>
      <c r="C6817" s="346" t="s">
        <v>8</v>
      </c>
      <c r="D6817" s="370">
        <v>1.24</v>
      </c>
    </row>
    <row r="6818" spans="1:4" s="326" customFormat="1" x14ac:dyDescent="0.25">
      <c r="A6818" s="368" t="s">
        <v>43021</v>
      </c>
      <c r="B6818" s="369" t="s">
        <v>43022</v>
      </c>
      <c r="C6818" s="346" t="s">
        <v>8</v>
      </c>
      <c r="D6818" s="370">
        <v>1.23</v>
      </c>
    </row>
    <row r="6819" spans="1:4" s="326" customFormat="1" x14ac:dyDescent="0.25">
      <c r="A6819" s="368" t="s">
        <v>43023</v>
      </c>
      <c r="B6819" s="369" t="s">
        <v>43024</v>
      </c>
      <c r="C6819" s="346" t="s">
        <v>8</v>
      </c>
      <c r="D6819" s="370">
        <v>5.0199999999999996</v>
      </c>
    </row>
    <row r="6820" spans="1:4" s="326" customFormat="1" x14ac:dyDescent="0.25">
      <c r="A6820" s="368" t="s">
        <v>43025</v>
      </c>
      <c r="B6820" s="369" t="s">
        <v>43026</v>
      </c>
      <c r="C6820" s="346" t="s">
        <v>8</v>
      </c>
      <c r="D6820" s="370">
        <v>5.14</v>
      </c>
    </row>
    <row r="6821" spans="1:4" s="326" customFormat="1" x14ac:dyDescent="0.25">
      <c r="A6821" s="368" t="s">
        <v>43027</v>
      </c>
      <c r="B6821" s="369" t="s">
        <v>43028</v>
      </c>
      <c r="C6821" s="346" t="s">
        <v>8</v>
      </c>
      <c r="D6821" s="370">
        <v>4.6100000000000003</v>
      </c>
    </row>
    <row r="6822" spans="1:4" s="326" customFormat="1" x14ac:dyDescent="0.25">
      <c r="A6822" s="368" t="s">
        <v>43029</v>
      </c>
      <c r="B6822" s="369" t="s">
        <v>43030</v>
      </c>
      <c r="C6822" s="346" t="s">
        <v>8</v>
      </c>
      <c r="D6822" s="370">
        <v>37.090000000000003</v>
      </c>
    </row>
    <row r="6823" spans="1:4" s="326" customFormat="1" x14ac:dyDescent="0.25">
      <c r="A6823" s="368" t="s">
        <v>43031</v>
      </c>
      <c r="B6823" s="369" t="s">
        <v>43032</v>
      </c>
      <c r="C6823" s="346" t="s">
        <v>8</v>
      </c>
      <c r="D6823" s="370">
        <v>2.85</v>
      </c>
    </row>
    <row r="6824" spans="1:4" s="326" customFormat="1" x14ac:dyDescent="0.25">
      <c r="A6824" s="368" t="s">
        <v>43033</v>
      </c>
      <c r="B6824" s="369" t="s">
        <v>43034</v>
      </c>
      <c r="C6824" s="346" t="s">
        <v>8</v>
      </c>
      <c r="D6824" s="370">
        <v>5.25</v>
      </c>
    </row>
    <row r="6825" spans="1:4" s="326" customFormat="1" x14ac:dyDescent="0.25">
      <c r="A6825" s="368" t="s">
        <v>43035</v>
      </c>
      <c r="B6825" s="369" t="s">
        <v>43036</v>
      </c>
      <c r="C6825" s="346" t="s">
        <v>8</v>
      </c>
      <c r="D6825" s="370">
        <v>9.01</v>
      </c>
    </row>
    <row r="6826" spans="1:4" s="326" customFormat="1" x14ac:dyDescent="0.25">
      <c r="A6826" s="368" t="s">
        <v>43037</v>
      </c>
      <c r="B6826" s="369" t="s">
        <v>43038</v>
      </c>
      <c r="C6826" s="346" t="s">
        <v>8</v>
      </c>
      <c r="D6826" s="370">
        <v>13.12</v>
      </c>
    </row>
    <row r="6827" spans="1:4" s="326" customFormat="1" x14ac:dyDescent="0.25">
      <c r="A6827" s="368" t="s">
        <v>43039</v>
      </c>
      <c r="B6827" s="369" t="s">
        <v>43040</v>
      </c>
      <c r="C6827" s="346" t="s">
        <v>8</v>
      </c>
      <c r="D6827" s="370">
        <v>114.24</v>
      </c>
    </row>
    <row r="6828" spans="1:4" s="326" customFormat="1" x14ac:dyDescent="0.25">
      <c r="A6828" s="368" t="s">
        <v>43041</v>
      </c>
      <c r="B6828" s="369" t="s">
        <v>43042</v>
      </c>
      <c r="C6828" s="346" t="s">
        <v>7</v>
      </c>
      <c r="D6828" s="370">
        <v>231.86</v>
      </c>
    </row>
    <row r="6829" spans="1:4" s="326" customFormat="1" x14ac:dyDescent="0.25">
      <c r="A6829" s="368" t="s">
        <v>43043</v>
      </c>
      <c r="B6829" s="369" t="s">
        <v>43044</v>
      </c>
      <c r="C6829" s="346" t="s">
        <v>14</v>
      </c>
      <c r="D6829" s="370">
        <v>61.96</v>
      </c>
    </row>
    <row r="6830" spans="1:4" s="326" customFormat="1" x14ac:dyDescent="0.25">
      <c r="A6830" s="368" t="s">
        <v>43045</v>
      </c>
      <c r="B6830" s="369" t="s">
        <v>43046</v>
      </c>
      <c r="C6830" s="346" t="s">
        <v>8</v>
      </c>
      <c r="D6830" s="370">
        <v>32.299999999999997</v>
      </c>
    </row>
    <row r="6831" spans="1:4" s="326" customFormat="1" x14ac:dyDescent="0.25">
      <c r="A6831" s="368" t="s">
        <v>43047</v>
      </c>
      <c r="B6831" s="369" t="s">
        <v>43048</v>
      </c>
      <c r="C6831" s="346" t="s">
        <v>14</v>
      </c>
      <c r="D6831" s="370">
        <v>8.0299999999999994</v>
      </c>
    </row>
    <row r="6832" spans="1:4" s="326" customFormat="1" x14ac:dyDescent="0.25">
      <c r="A6832" s="368" t="s">
        <v>43049</v>
      </c>
      <c r="B6832" s="369" t="s">
        <v>43050</v>
      </c>
      <c r="C6832" s="346" t="s">
        <v>14</v>
      </c>
      <c r="D6832" s="370">
        <v>15.55</v>
      </c>
    </row>
    <row r="6833" spans="1:4" s="326" customFormat="1" x14ac:dyDescent="0.25">
      <c r="A6833" s="368" t="s">
        <v>43051</v>
      </c>
      <c r="B6833" s="369" t="s">
        <v>43052</v>
      </c>
      <c r="C6833" s="346" t="s">
        <v>8</v>
      </c>
      <c r="D6833" s="370">
        <v>168.72</v>
      </c>
    </row>
    <row r="6834" spans="1:4" s="326" customFormat="1" x14ac:dyDescent="0.25">
      <c r="A6834" s="368" t="s">
        <v>43053</v>
      </c>
      <c r="B6834" s="369" t="s">
        <v>43054</v>
      </c>
      <c r="C6834" s="346" t="s">
        <v>8</v>
      </c>
      <c r="D6834" s="370">
        <v>7.75</v>
      </c>
    </row>
    <row r="6835" spans="1:4" s="326" customFormat="1" x14ac:dyDescent="0.25">
      <c r="A6835" s="368" t="s">
        <v>43055</v>
      </c>
      <c r="B6835" s="369" t="s">
        <v>43056</v>
      </c>
      <c r="C6835" s="346" t="s">
        <v>8</v>
      </c>
      <c r="D6835" s="370">
        <v>16.989999999999998</v>
      </c>
    </row>
    <row r="6836" spans="1:4" s="326" customFormat="1" x14ac:dyDescent="0.25">
      <c r="A6836" s="368" t="s">
        <v>43057</v>
      </c>
      <c r="B6836" s="369" t="s">
        <v>43058</v>
      </c>
      <c r="C6836" s="346" t="s">
        <v>8</v>
      </c>
      <c r="D6836" s="370">
        <v>33.979999999999997</v>
      </c>
    </row>
    <row r="6837" spans="1:4" s="326" customFormat="1" x14ac:dyDescent="0.25">
      <c r="A6837" s="368" t="s">
        <v>43059</v>
      </c>
      <c r="B6837" s="369" t="s">
        <v>43060</v>
      </c>
      <c r="C6837" s="346" t="s">
        <v>8</v>
      </c>
      <c r="D6837" s="370">
        <v>112.67</v>
      </c>
    </row>
    <row r="6838" spans="1:4" s="326" customFormat="1" x14ac:dyDescent="0.25">
      <c r="A6838" s="368" t="s">
        <v>43061</v>
      </c>
      <c r="B6838" s="369" t="s">
        <v>43062</v>
      </c>
      <c r="C6838" s="346" t="s">
        <v>8</v>
      </c>
      <c r="D6838" s="370">
        <v>71.989999999999995</v>
      </c>
    </row>
    <row r="6839" spans="1:4" s="326" customFormat="1" x14ac:dyDescent="0.25">
      <c r="A6839" s="368" t="s">
        <v>43063</v>
      </c>
      <c r="B6839" s="369" t="s">
        <v>43064</v>
      </c>
      <c r="C6839" s="346" t="s">
        <v>8</v>
      </c>
      <c r="D6839" s="370">
        <v>76.78</v>
      </c>
    </row>
    <row r="6840" spans="1:4" s="326" customFormat="1" x14ac:dyDescent="0.25">
      <c r="A6840" s="368" t="s">
        <v>43065</v>
      </c>
      <c r="B6840" s="369" t="s">
        <v>43066</v>
      </c>
      <c r="C6840" s="346" t="s">
        <v>8</v>
      </c>
      <c r="D6840" s="370">
        <v>132.99</v>
      </c>
    </row>
    <row r="6841" spans="1:4" s="326" customFormat="1" x14ac:dyDescent="0.25">
      <c r="A6841" s="368" t="s">
        <v>43067</v>
      </c>
      <c r="B6841" s="369" t="s">
        <v>43068</v>
      </c>
      <c r="C6841" s="346" t="s">
        <v>8</v>
      </c>
      <c r="D6841" s="370">
        <v>139.26</v>
      </c>
    </row>
    <row r="6842" spans="1:4" s="326" customFormat="1" x14ac:dyDescent="0.25">
      <c r="A6842" s="368" t="s">
        <v>43069</v>
      </c>
      <c r="B6842" s="369" t="s">
        <v>43070</v>
      </c>
      <c r="C6842" s="346" t="s">
        <v>8</v>
      </c>
      <c r="D6842" s="370">
        <v>140.69</v>
      </c>
    </row>
    <row r="6843" spans="1:4" s="326" customFormat="1" x14ac:dyDescent="0.25">
      <c r="A6843" s="368" t="s">
        <v>43071</v>
      </c>
      <c r="B6843" s="369" t="s">
        <v>43072</v>
      </c>
      <c r="C6843" s="346" t="s">
        <v>8</v>
      </c>
      <c r="D6843" s="370">
        <v>90.26</v>
      </c>
    </row>
    <row r="6844" spans="1:4" s="326" customFormat="1" x14ac:dyDescent="0.25">
      <c r="A6844" s="368" t="s">
        <v>43073</v>
      </c>
      <c r="B6844" s="369" t="s">
        <v>43074</v>
      </c>
      <c r="C6844" s="346" t="s">
        <v>8</v>
      </c>
      <c r="D6844" s="370">
        <v>115.23</v>
      </c>
    </row>
    <row r="6845" spans="1:4" s="326" customFormat="1" x14ac:dyDescent="0.25">
      <c r="A6845" s="368" t="s">
        <v>43075</v>
      </c>
      <c r="B6845" s="369" t="s">
        <v>43076</v>
      </c>
      <c r="C6845" s="346" t="s">
        <v>8</v>
      </c>
      <c r="D6845" s="370">
        <v>78.45</v>
      </c>
    </row>
    <row r="6846" spans="1:4" s="326" customFormat="1" x14ac:dyDescent="0.25">
      <c r="A6846" s="368" t="s">
        <v>43077</v>
      </c>
      <c r="B6846" s="369" t="s">
        <v>43078</v>
      </c>
      <c r="C6846" s="346" t="s">
        <v>8</v>
      </c>
      <c r="D6846" s="370">
        <v>157.26</v>
      </c>
    </row>
    <row r="6847" spans="1:4" s="326" customFormat="1" x14ac:dyDescent="0.25">
      <c r="A6847" s="368" t="s">
        <v>43079</v>
      </c>
      <c r="B6847" s="369" t="s">
        <v>43080</v>
      </c>
      <c r="C6847" s="346" t="s">
        <v>8</v>
      </c>
      <c r="D6847" s="370">
        <v>156.76</v>
      </c>
    </row>
    <row r="6848" spans="1:4" s="326" customFormat="1" x14ac:dyDescent="0.25">
      <c r="A6848" s="368" t="s">
        <v>43081</v>
      </c>
      <c r="B6848" s="369" t="s">
        <v>43082</v>
      </c>
      <c r="C6848" s="346" t="s">
        <v>8</v>
      </c>
      <c r="D6848" s="370">
        <v>159.21</v>
      </c>
    </row>
    <row r="6849" spans="1:4" s="326" customFormat="1" x14ac:dyDescent="0.25">
      <c r="A6849" s="368" t="s">
        <v>43083</v>
      </c>
      <c r="B6849" s="369" t="s">
        <v>43084</v>
      </c>
      <c r="C6849" s="346" t="s">
        <v>8</v>
      </c>
      <c r="D6849" s="370">
        <v>174.51</v>
      </c>
    </row>
    <row r="6850" spans="1:4" s="326" customFormat="1" x14ac:dyDescent="0.25">
      <c r="A6850" s="368" t="s">
        <v>43085</v>
      </c>
      <c r="B6850" s="369" t="s">
        <v>43086</v>
      </c>
      <c r="C6850" s="346" t="s">
        <v>8</v>
      </c>
      <c r="D6850" s="370">
        <v>76.87</v>
      </c>
    </row>
    <row r="6851" spans="1:4" s="326" customFormat="1" x14ac:dyDescent="0.25">
      <c r="A6851" s="368" t="s">
        <v>43087</v>
      </c>
      <c r="B6851" s="369" t="s">
        <v>43088</v>
      </c>
      <c r="C6851" s="346" t="s">
        <v>8</v>
      </c>
      <c r="D6851" s="370">
        <v>120.17</v>
      </c>
    </row>
    <row r="6852" spans="1:4" s="326" customFormat="1" x14ac:dyDescent="0.25">
      <c r="A6852" s="368" t="s">
        <v>43089</v>
      </c>
      <c r="B6852" s="369" t="s">
        <v>43090</v>
      </c>
      <c r="C6852" s="346" t="s">
        <v>8</v>
      </c>
      <c r="D6852" s="370">
        <v>91.57</v>
      </c>
    </row>
    <row r="6853" spans="1:4" s="326" customFormat="1" x14ac:dyDescent="0.25">
      <c r="A6853" s="368" t="s">
        <v>43091</v>
      </c>
      <c r="B6853" s="369" t="s">
        <v>43092</v>
      </c>
      <c r="C6853" s="346" t="s">
        <v>8</v>
      </c>
      <c r="D6853" s="370">
        <v>268.07</v>
      </c>
    </row>
    <row r="6854" spans="1:4" s="326" customFormat="1" x14ac:dyDescent="0.25">
      <c r="A6854" s="368" t="s">
        <v>43093</v>
      </c>
      <c r="B6854" s="369" t="s">
        <v>43094</v>
      </c>
      <c r="C6854" s="346" t="s">
        <v>8</v>
      </c>
      <c r="D6854" s="370">
        <v>127.09</v>
      </c>
    </row>
    <row r="6855" spans="1:4" s="326" customFormat="1" x14ac:dyDescent="0.25">
      <c r="A6855" s="368" t="s">
        <v>43095</v>
      </c>
      <c r="B6855" s="369" t="s">
        <v>43096</v>
      </c>
      <c r="C6855" s="346" t="s">
        <v>8</v>
      </c>
      <c r="D6855" s="370">
        <v>128.63</v>
      </c>
    </row>
    <row r="6856" spans="1:4" s="326" customFormat="1" x14ac:dyDescent="0.25">
      <c r="A6856" s="368" t="s">
        <v>43097</v>
      </c>
      <c r="B6856" s="369" t="s">
        <v>43098</v>
      </c>
      <c r="C6856" s="346" t="s">
        <v>8</v>
      </c>
      <c r="D6856" s="370">
        <v>75.78</v>
      </c>
    </row>
    <row r="6857" spans="1:4" s="326" customFormat="1" x14ac:dyDescent="0.25">
      <c r="A6857" s="368" t="s">
        <v>43099</v>
      </c>
      <c r="B6857" s="369" t="s">
        <v>43100</v>
      </c>
      <c r="C6857" s="346" t="s">
        <v>8</v>
      </c>
      <c r="D6857" s="370">
        <v>96.88</v>
      </c>
    </row>
    <row r="6858" spans="1:4" s="326" customFormat="1" x14ac:dyDescent="0.25">
      <c r="A6858" s="368" t="s">
        <v>43101</v>
      </c>
      <c r="B6858" s="369" t="s">
        <v>43102</v>
      </c>
      <c r="C6858" s="346" t="s">
        <v>8</v>
      </c>
      <c r="D6858" s="370">
        <v>121.11</v>
      </c>
    </row>
    <row r="6859" spans="1:4" s="326" customFormat="1" x14ac:dyDescent="0.25">
      <c r="A6859" s="368" t="s">
        <v>43103</v>
      </c>
      <c r="B6859" s="369" t="s">
        <v>43104</v>
      </c>
      <c r="C6859" s="346" t="s">
        <v>8</v>
      </c>
      <c r="D6859" s="370">
        <v>480.28</v>
      </c>
    </row>
    <row r="6860" spans="1:4" s="326" customFormat="1" x14ac:dyDescent="0.25">
      <c r="A6860" s="368" t="s">
        <v>43105</v>
      </c>
      <c r="B6860" s="369" t="s">
        <v>43106</v>
      </c>
      <c r="C6860" s="346" t="s">
        <v>8</v>
      </c>
      <c r="D6860" s="370">
        <v>62.02</v>
      </c>
    </row>
    <row r="6861" spans="1:4" s="326" customFormat="1" x14ac:dyDescent="0.25">
      <c r="A6861" s="368" t="s">
        <v>43107</v>
      </c>
      <c r="B6861" s="369" t="s">
        <v>43108</v>
      </c>
      <c r="C6861" s="346" t="s">
        <v>8</v>
      </c>
      <c r="D6861" s="370">
        <v>24.28</v>
      </c>
    </row>
    <row r="6862" spans="1:4" s="326" customFormat="1" x14ac:dyDescent="0.25">
      <c r="A6862" s="368" t="s">
        <v>43109</v>
      </c>
      <c r="B6862" s="369" t="s">
        <v>43110</v>
      </c>
      <c r="C6862" s="346" t="s">
        <v>8</v>
      </c>
      <c r="D6862" s="370">
        <v>11.29</v>
      </c>
    </row>
    <row r="6863" spans="1:4" s="326" customFormat="1" x14ac:dyDescent="0.25">
      <c r="A6863" s="368" t="s">
        <v>43111</v>
      </c>
      <c r="B6863" s="369" t="s">
        <v>43112</v>
      </c>
      <c r="C6863" s="346" t="s">
        <v>8</v>
      </c>
      <c r="D6863" s="370">
        <v>41.86</v>
      </c>
    </row>
    <row r="6864" spans="1:4" s="326" customFormat="1" x14ac:dyDescent="0.25">
      <c r="A6864" s="368" t="s">
        <v>43113</v>
      </c>
      <c r="B6864" s="369" t="s">
        <v>43114</v>
      </c>
      <c r="C6864" s="346" t="s">
        <v>8</v>
      </c>
      <c r="D6864" s="370">
        <v>21.13</v>
      </c>
    </row>
    <row r="6865" spans="1:4" s="326" customFormat="1" x14ac:dyDescent="0.25">
      <c r="A6865" s="368" t="s">
        <v>43115</v>
      </c>
      <c r="B6865" s="369" t="s">
        <v>43116</v>
      </c>
      <c r="C6865" s="346" t="s">
        <v>8</v>
      </c>
      <c r="D6865" s="370">
        <v>18.559999999999999</v>
      </c>
    </row>
    <row r="6866" spans="1:4" s="326" customFormat="1" x14ac:dyDescent="0.25">
      <c r="A6866" s="368" t="s">
        <v>43117</v>
      </c>
      <c r="B6866" s="369" t="s">
        <v>43118</v>
      </c>
      <c r="C6866" s="346" t="s">
        <v>8</v>
      </c>
      <c r="D6866" s="370">
        <v>5.49</v>
      </c>
    </row>
    <row r="6867" spans="1:4" s="326" customFormat="1" x14ac:dyDescent="0.25">
      <c r="A6867" s="368" t="s">
        <v>43119</v>
      </c>
      <c r="B6867" s="369" t="s">
        <v>43120</v>
      </c>
      <c r="C6867" s="346" t="s">
        <v>8</v>
      </c>
      <c r="D6867" s="370">
        <v>20.02</v>
      </c>
    </row>
    <row r="6868" spans="1:4" s="326" customFormat="1" x14ac:dyDescent="0.25">
      <c r="A6868" s="368" t="s">
        <v>43121</v>
      </c>
      <c r="B6868" s="369" t="s">
        <v>43122</v>
      </c>
      <c r="C6868" s="346" t="s">
        <v>8</v>
      </c>
      <c r="D6868" s="370">
        <v>14.49</v>
      </c>
    </row>
    <row r="6869" spans="1:4" s="326" customFormat="1" x14ac:dyDescent="0.25">
      <c r="A6869" s="368" t="s">
        <v>43123</v>
      </c>
      <c r="B6869" s="369" t="s">
        <v>43124</v>
      </c>
      <c r="C6869" s="346" t="s">
        <v>8</v>
      </c>
      <c r="D6869" s="370">
        <v>4.3899999999999997</v>
      </c>
    </row>
    <row r="6870" spans="1:4" s="326" customFormat="1" x14ac:dyDescent="0.25">
      <c r="A6870" s="368" t="s">
        <v>43125</v>
      </c>
      <c r="B6870" s="369" t="s">
        <v>43126</v>
      </c>
      <c r="C6870" s="346" t="s">
        <v>8</v>
      </c>
      <c r="D6870" s="370">
        <v>31.35</v>
      </c>
    </row>
    <row r="6871" spans="1:4" s="326" customFormat="1" x14ac:dyDescent="0.25">
      <c r="A6871" s="368" t="s">
        <v>43127</v>
      </c>
      <c r="B6871" s="369" t="s">
        <v>43128</v>
      </c>
      <c r="C6871" s="346" t="s">
        <v>8</v>
      </c>
      <c r="D6871" s="370">
        <v>4.53</v>
      </c>
    </row>
    <row r="6872" spans="1:4" s="326" customFormat="1" x14ac:dyDescent="0.25">
      <c r="A6872" s="368" t="s">
        <v>43129</v>
      </c>
      <c r="B6872" s="369" t="s">
        <v>33375</v>
      </c>
      <c r="C6872" s="346" t="s">
        <v>8</v>
      </c>
      <c r="D6872" s="370">
        <v>46.58</v>
      </c>
    </row>
    <row r="6873" spans="1:4" s="326" customFormat="1" x14ac:dyDescent="0.25">
      <c r="A6873" s="368" t="s">
        <v>43130</v>
      </c>
      <c r="B6873" s="369" t="s">
        <v>43131</v>
      </c>
      <c r="C6873" s="346" t="s">
        <v>8</v>
      </c>
      <c r="D6873" s="370">
        <v>19.149999999999999</v>
      </c>
    </row>
    <row r="6874" spans="1:4" s="326" customFormat="1" x14ac:dyDescent="0.25">
      <c r="A6874" s="368" t="s">
        <v>43132</v>
      </c>
      <c r="B6874" s="369" t="s">
        <v>43133</v>
      </c>
      <c r="C6874" s="346" t="s">
        <v>8</v>
      </c>
      <c r="D6874" s="370">
        <v>123.17</v>
      </c>
    </row>
    <row r="6875" spans="1:4" s="326" customFormat="1" x14ac:dyDescent="0.25">
      <c r="A6875" s="368" t="s">
        <v>43134</v>
      </c>
      <c r="B6875" s="369" t="s">
        <v>43135</v>
      </c>
      <c r="C6875" s="346" t="s">
        <v>8</v>
      </c>
      <c r="D6875" s="370">
        <v>23.12</v>
      </c>
    </row>
    <row r="6876" spans="1:4" s="326" customFormat="1" x14ac:dyDescent="0.25">
      <c r="A6876" s="368" t="s">
        <v>43136</v>
      </c>
      <c r="B6876" s="369" t="s">
        <v>43137</v>
      </c>
      <c r="C6876" s="346" t="s">
        <v>8</v>
      </c>
      <c r="D6876" s="370">
        <v>170.14</v>
      </c>
    </row>
    <row r="6877" spans="1:4" s="326" customFormat="1" x14ac:dyDescent="0.25">
      <c r="A6877" s="368" t="s">
        <v>43138</v>
      </c>
      <c r="B6877" s="369" t="s">
        <v>37565</v>
      </c>
      <c r="C6877" s="346" t="s">
        <v>8</v>
      </c>
      <c r="D6877" s="370">
        <v>5.54</v>
      </c>
    </row>
    <row r="6878" spans="1:4" s="326" customFormat="1" x14ac:dyDescent="0.25">
      <c r="A6878" s="368" t="s">
        <v>43139</v>
      </c>
      <c r="B6878" s="369" t="s">
        <v>37567</v>
      </c>
      <c r="C6878" s="346" t="s">
        <v>8</v>
      </c>
      <c r="D6878" s="370">
        <v>2.21</v>
      </c>
    </row>
    <row r="6879" spans="1:4" s="326" customFormat="1" x14ac:dyDescent="0.25">
      <c r="A6879" s="368" t="s">
        <v>43140</v>
      </c>
      <c r="B6879" s="369" t="s">
        <v>43141</v>
      </c>
      <c r="C6879" s="346" t="s">
        <v>8</v>
      </c>
      <c r="D6879" s="370">
        <v>12.37</v>
      </c>
    </row>
    <row r="6880" spans="1:4" s="326" customFormat="1" x14ac:dyDescent="0.25">
      <c r="A6880" s="368" t="s">
        <v>43142</v>
      </c>
      <c r="B6880" s="369" t="s">
        <v>43143</v>
      </c>
      <c r="C6880" s="346" t="s">
        <v>8</v>
      </c>
      <c r="D6880" s="370">
        <v>31.24</v>
      </c>
    </row>
    <row r="6881" spans="1:4" s="326" customFormat="1" x14ac:dyDescent="0.25">
      <c r="A6881" s="368" t="s">
        <v>43144</v>
      </c>
      <c r="B6881" s="369" t="s">
        <v>43145</v>
      </c>
      <c r="C6881" s="346" t="s">
        <v>8</v>
      </c>
      <c r="D6881" s="370">
        <v>79.05</v>
      </c>
    </row>
    <row r="6882" spans="1:4" s="326" customFormat="1" x14ac:dyDescent="0.25">
      <c r="A6882" s="368" t="s">
        <v>43146</v>
      </c>
      <c r="B6882" s="369" t="s">
        <v>43147</v>
      </c>
      <c r="C6882" s="346" t="s">
        <v>8</v>
      </c>
      <c r="D6882" s="370">
        <v>120.54</v>
      </c>
    </row>
    <row r="6883" spans="1:4" s="326" customFormat="1" x14ac:dyDescent="0.25">
      <c r="A6883" s="368" t="s">
        <v>43148</v>
      </c>
      <c r="B6883" s="369" t="s">
        <v>43149</v>
      </c>
      <c r="C6883" s="346" t="s">
        <v>8</v>
      </c>
      <c r="D6883" s="370">
        <v>43.45</v>
      </c>
    </row>
    <row r="6884" spans="1:4" s="326" customFormat="1" x14ac:dyDescent="0.25">
      <c r="A6884" s="368" t="s">
        <v>43150</v>
      </c>
      <c r="B6884" s="369" t="s">
        <v>43151</v>
      </c>
      <c r="C6884" s="346" t="s">
        <v>8</v>
      </c>
      <c r="D6884" s="370">
        <v>177.33</v>
      </c>
    </row>
    <row r="6885" spans="1:4" s="326" customFormat="1" x14ac:dyDescent="0.25">
      <c r="A6885" s="368" t="s">
        <v>43152</v>
      </c>
      <c r="B6885" s="369" t="s">
        <v>43153</v>
      </c>
      <c r="C6885" s="346" t="s">
        <v>8</v>
      </c>
      <c r="D6885" s="370">
        <v>181.79</v>
      </c>
    </row>
    <row r="6886" spans="1:4" s="326" customFormat="1" x14ac:dyDescent="0.25">
      <c r="A6886" s="368" t="s">
        <v>43154</v>
      </c>
      <c r="B6886" s="369" t="s">
        <v>43155</v>
      </c>
      <c r="C6886" s="346" t="s">
        <v>8</v>
      </c>
      <c r="D6886" s="370">
        <v>183.3</v>
      </c>
    </row>
    <row r="6887" spans="1:4" s="326" customFormat="1" x14ac:dyDescent="0.25">
      <c r="A6887" s="368" t="s">
        <v>43156</v>
      </c>
      <c r="B6887" s="369" t="s">
        <v>43157</v>
      </c>
      <c r="C6887" s="346" t="s">
        <v>8</v>
      </c>
      <c r="D6887" s="370">
        <v>204.58</v>
      </c>
    </row>
    <row r="6888" spans="1:4" s="326" customFormat="1" x14ac:dyDescent="0.25">
      <c r="A6888" s="368" t="s">
        <v>43158</v>
      </c>
      <c r="B6888" s="369" t="s">
        <v>43159</v>
      </c>
      <c r="C6888" s="346" t="s">
        <v>29847</v>
      </c>
      <c r="D6888" s="370">
        <v>211.39</v>
      </c>
    </row>
    <row r="6889" spans="1:4" s="326" customFormat="1" x14ac:dyDescent="0.25">
      <c r="A6889" s="368" t="s">
        <v>43160</v>
      </c>
      <c r="B6889" s="369" t="s">
        <v>43161</v>
      </c>
      <c r="C6889" s="346" t="s">
        <v>29847</v>
      </c>
      <c r="D6889" s="370">
        <v>293.69</v>
      </c>
    </row>
    <row r="6890" spans="1:4" s="326" customFormat="1" x14ac:dyDescent="0.25">
      <c r="A6890" s="368" t="s">
        <v>43162</v>
      </c>
      <c r="B6890" s="369" t="s">
        <v>43163</v>
      </c>
      <c r="C6890" s="346" t="s">
        <v>8</v>
      </c>
      <c r="D6890" s="370">
        <v>2043.66</v>
      </c>
    </row>
    <row r="6891" spans="1:4" s="326" customFormat="1" x14ac:dyDescent="0.25">
      <c r="A6891" s="368" t="s">
        <v>43164</v>
      </c>
      <c r="B6891" s="369" t="s">
        <v>43165</v>
      </c>
      <c r="C6891" s="346" t="s">
        <v>8</v>
      </c>
      <c r="D6891" s="370">
        <v>2612.92</v>
      </c>
    </row>
    <row r="6892" spans="1:4" s="326" customFormat="1" x14ac:dyDescent="0.25">
      <c r="A6892" s="368" t="s">
        <v>43166</v>
      </c>
      <c r="B6892" s="369" t="s">
        <v>43167</v>
      </c>
      <c r="C6892" s="346" t="s">
        <v>8</v>
      </c>
      <c r="D6892" s="370">
        <v>1878.01</v>
      </c>
    </row>
    <row r="6893" spans="1:4" s="326" customFormat="1" x14ac:dyDescent="0.25">
      <c r="A6893" s="368" t="s">
        <v>43168</v>
      </c>
      <c r="B6893" s="369" t="s">
        <v>43169</v>
      </c>
      <c r="C6893" s="346" t="s">
        <v>8</v>
      </c>
      <c r="D6893" s="370">
        <v>1770.35</v>
      </c>
    </row>
    <row r="6894" spans="1:4" s="326" customFormat="1" x14ac:dyDescent="0.25">
      <c r="A6894" s="368" t="s">
        <v>43170</v>
      </c>
      <c r="B6894" s="369" t="s">
        <v>43171</v>
      </c>
      <c r="C6894" s="346" t="s">
        <v>8</v>
      </c>
      <c r="D6894" s="370">
        <v>960.85</v>
      </c>
    </row>
    <row r="6895" spans="1:4" s="326" customFormat="1" x14ac:dyDescent="0.25">
      <c r="A6895" s="368" t="s">
        <v>43172</v>
      </c>
      <c r="B6895" s="369" t="s">
        <v>43173</v>
      </c>
      <c r="C6895" s="346" t="s">
        <v>8</v>
      </c>
      <c r="D6895" s="370">
        <v>2474.0100000000002</v>
      </c>
    </row>
    <row r="6896" spans="1:4" s="326" customFormat="1" x14ac:dyDescent="0.25">
      <c r="A6896" s="368" t="s">
        <v>43174</v>
      </c>
      <c r="B6896" s="369" t="s">
        <v>43175</v>
      </c>
      <c r="C6896" s="346" t="s">
        <v>8</v>
      </c>
      <c r="D6896" s="370">
        <v>3050.81</v>
      </c>
    </row>
    <row r="6897" spans="1:4" s="326" customFormat="1" x14ac:dyDescent="0.25">
      <c r="A6897" s="368" t="s">
        <v>43176</v>
      </c>
      <c r="B6897" s="369" t="s">
        <v>43177</v>
      </c>
      <c r="C6897" s="346" t="s">
        <v>8</v>
      </c>
      <c r="D6897" s="370">
        <v>5410.48</v>
      </c>
    </row>
    <row r="6898" spans="1:4" s="326" customFormat="1" x14ac:dyDescent="0.25">
      <c r="A6898" s="368" t="s">
        <v>43178</v>
      </c>
      <c r="B6898" s="369" t="s">
        <v>43179</v>
      </c>
      <c r="C6898" s="346" t="s">
        <v>8</v>
      </c>
      <c r="D6898" s="370">
        <v>783.97</v>
      </c>
    </row>
    <row r="6899" spans="1:4" s="326" customFormat="1" x14ac:dyDescent="0.25">
      <c r="A6899" s="368" t="s">
        <v>43180</v>
      </c>
      <c r="B6899" s="369" t="s">
        <v>43181</v>
      </c>
      <c r="C6899" s="346" t="s">
        <v>8</v>
      </c>
      <c r="D6899" s="370">
        <v>1442.77</v>
      </c>
    </row>
    <row r="6900" spans="1:4" s="326" customFormat="1" x14ac:dyDescent="0.25">
      <c r="A6900" s="368" t="s">
        <v>43182</v>
      </c>
      <c r="B6900" s="369" t="s">
        <v>43183</v>
      </c>
      <c r="C6900" s="346" t="s">
        <v>8</v>
      </c>
      <c r="D6900" s="370">
        <v>89.79</v>
      </c>
    </row>
    <row r="6901" spans="1:4" s="326" customFormat="1" x14ac:dyDescent="0.25">
      <c r="A6901" s="368" t="s">
        <v>43184</v>
      </c>
      <c r="B6901" s="369" t="s">
        <v>43185</v>
      </c>
      <c r="C6901" s="346" t="s">
        <v>8</v>
      </c>
      <c r="D6901" s="370">
        <v>21.09</v>
      </c>
    </row>
    <row r="6902" spans="1:4" s="326" customFormat="1" x14ac:dyDescent="0.25">
      <c r="A6902" s="368" t="s">
        <v>43186</v>
      </c>
      <c r="B6902" s="369" t="s">
        <v>43187</v>
      </c>
      <c r="C6902" s="346" t="s">
        <v>14</v>
      </c>
      <c r="D6902" s="370">
        <v>4.42</v>
      </c>
    </row>
    <row r="6903" spans="1:4" s="326" customFormat="1" x14ac:dyDescent="0.25">
      <c r="A6903" s="368" t="s">
        <v>43188</v>
      </c>
      <c r="B6903" s="369" t="s">
        <v>43189</v>
      </c>
      <c r="C6903" s="346" t="s">
        <v>14</v>
      </c>
      <c r="D6903" s="370">
        <v>5.81</v>
      </c>
    </row>
    <row r="6904" spans="1:4" s="326" customFormat="1" x14ac:dyDescent="0.25">
      <c r="A6904" s="368" t="s">
        <v>43190</v>
      </c>
      <c r="B6904" s="369" t="s">
        <v>43191</v>
      </c>
      <c r="C6904" s="346" t="s">
        <v>14</v>
      </c>
      <c r="D6904" s="370">
        <v>6.79</v>
      </c>
    </row>
    <row r="6905" spans="1:4" s="326" customFormat="1" x14ac:dyDescent="0.25">
      <c r="A6905" s="368" t="s">
        <v>43192</v>
      </c>
      <c r="B6905" s="369" t="s">
        <v>43193</v>
      </c>
      <c r="C6905" s="346" t="s">
        <v>33655</v>
      </c>
      <c r="D6905" s="370">
        <v>571.53</v>
      </c>
    </row>
    <row r="6906" spans="1:4" s="326" customFormat="1" x14ac:dyDescent="0.25">
      <c r="A6906" s="368" t="s">
        <v>43194</v>
      </c>
      <c r="B6906" s="369" t="s">
        <v>43195</v>
      </c>
      <c r="C6906" s="346" t="s">
        <v>8</v>
      </c>
      <c r="D6906" s="370">
        <v>78.37</v>
      </c>
    </row>
    <row r="6907" spans="1:4" s="326" customFormat="1" x14ac:dyDescent="0.25">
      <c r="A6907" s="368" t="s">
        <v>43196</v>
      </c>
      <c r="B6907" s="369" t="s">
        <v>43197</v>
      </c>
      <c r="C6907" s="346" t="s">
        <v>16</v>
      </c>
      <c r="D6907" s="370">
        <v>108.99</v>
      </c>
    </row>
    <row r="6908" spans="1:4" s="326" customFormat="1" x14ac:dyDescent="0.25">
      <c r="A6908" s="368" t="s">
        <v>43198</v>
      </c>
      <c r="B6908" s="369" t="s">
        <v>43199</v>
      </c>
      <c r="C6908" s="346" t="s">
        <v>8</v>
      </c>
      <c r="D6908" s="370">
        <v>9.66</v>
      </c>
    </row>
    <row r="6909" spans="1:4" s="326" customFormat="1" x14ac:dyDescent="0.25">
      <c r="A6909" s="368" t="s">
        <v>43200</v>
      </c>
      <c r="B6909" s="369" t="s">
        <v>43201</v>
      </c>
      <c r="C6909" s="346" t="s">
        <v>8</v>
      </c>
      <c r="D6909" s="370">
        <v>6.86</v>
      </c>
    </row>
    <row r="6910" spans="1:4" s="326" customFormat="1" x14ac:dyDescent="0.25">
      <c r="A6910" s="368" t="s">
        <v>43202</v>
      </c>
      <c r="B6910" s="369" t="s">
        <v>43203</v>
      </c>
      <c r="C6910" s="346" t="s">
        <v>43204</v>
      </c>
      <c r="D6910" s="370">
        <v>183.68</v>
      </c>
    </row>
    <row r="6911" spans="1:4" s="326" customFormat="1" x14ac:dyDescent="0.25">
      <c r="A6911" s="368" t="s">
        <v>43205</v>
      </c>
      <c r="B6911" s="369" t="s">
        <v>43206</v>
      </c>
      <c r="C6911" s="346" t="s">
        <v>43204</v>
      </c>
      <c r="D6911" s="370">
        <v>368.16</v>
      </c>
    </row>
    <row r="6912" spans="1:4" s="326" customFormat="1" x14ac:dyDescent="0.25">
      <c r="A6912" s="368" t="s">
        <v>43207</v>
      </c>
      <c r="B6912" s="369" t="s">
        <v>37231</v>
      </c>
      <c r="C6912" s="346" t="s">
        <v>8</v>
      </c>
      <c r="D6912" s="370">
        <v>120.92</v>
      </c>
    </row>
    <row r="6913" spans="1:4" s="326" customFormat="1" x14ac:dyDescent="0.25">
      <c r="A6913" s="368" t="s">
        <v>43208</v>
      </c>
      <c r="B6913" s="369" t="s">
        <v>43209</v>
      </c>
      <c r="C6913" s="346" t="s">
        <v>8</v>
      </c>
      <c r="D6913" s="370">
        <v>80.42</v>
      </c>
    </row>
    <row r="6914" spans="1:4" s="326" customFormat="1" x14ac:dyDescent="0.25">
      <c r="A6914" s="368" t="s">
        <v>43210</v>
      </c>
      <c r="B6914" s="369" t="s">
        <v>43211</v>
      </c>
      <c r="C6914" s="346" t="s">
        <v>14</v>
      </c>
      <c r="D6914" s="370">
        <v>0.42</v>
      </c>
    </row>
    <row r="6915" spans="1:4" s="326" customFormat="1" x14ac:dyDescent="0.25">
      <c r="A6915" s="368" t="s">
        <v>43212</v>
      </c>
      <c r="B6915" s="369" t="s">
        <v>43213</v>
      </c>
      <c r="C6915" s="346" t="s">
        <v>14</v>
      </c>
      <c r="D6915" s="370">
        <v>3.72</v>
      </c>
    </row>
    <row r="6916" spans="1:4" s="326" customFormat="1" x14ac:dyDescent="0.25">
      <c r="A6916" s="368" t="s">
        <v>43214</v>
      </c>
      <c r="B6916" s="369" t="s">
        <v>43215</v>
      </c>
      <c r="C6916" s="346" t="s">
        <v>8</v>
      </c>
      <c r="D6916" s="370">
        <v>0.87</v>
      </c>
    </row>
    <row r="6917" spans="1:4" s="326" customFormat="1" x14ac:dyDescent="0.25">
      <c r="A6917" s="368" t="s">
        <v>43216</v>
      </c>
      <c r="B6917" s="369" t="s">
        <v>43217</v>
      </c>
      <c r="C6917" s="346" t="s">
        <v>8</v>
      </c>
      <c r="D6917" s="370">
        <v>46.21</v>
      </c>
    </row>
    <row r="6918" spans="1:4" s="326" customFormat="1" x14ac:dyDescent="0.25">
      <c r="A6918" s="368" t="s">
        <v>43218</v>
      </c>
      <c r="B6918" s="369" t="s">
        <v>43219</v>
      </c>
      <c r="C6918" s="346" t="s">
        <v>8</v>
      </c>
      <c r="D6918" s="370">
        <v>32128.45</v>
      </c>
    </row>
    <row r="6919" spans="1:4" s="326" customFormat="1" x14ac:dyDescent="0.25">
      <c r="A6919" s="368" t="s">
        <v>43220</v>
      </c>
      <c r="B6919" s="369" t="s">
        <v>43221</v>
      </c>
      <c r="C6919" s="346" t="s">
        <v>8</v>
      </c>
      <c r="D6919" s="370">
        <v>16488.849999999999</v>
      </c>
    </row>
    <row r="6920" spans="1:4" s="326" customFormat="1" x14ac:dyDescent="0.25">
      <c r="A6920" s="368" t="s">
        <v>43222</v>
      </c>
      <c r="B6920" s="369" t="s">
        <v>43223</v>
      </c>
      <c r="C6920" s="346" t="s">
        <v>8</v>
      </c>
      <c r="D6920" s="370">
        <v>14897.64</v>
      </c>
    </row>
    <row r="6921" spans="1:4" s="326" customFormat="1" x14ac:dyDescent="0.25">
      <c r="A6921" s="368" t="s">
        <v>43224</v>
      </c>
      <c r="B6921" s="369" t="s">
        <v>43225</v>
      </c>
      <c r="C6921" s="346" t="s">
        <v>8</v>
      </c>
      <c r="D6921" s="370">
        <v>20464.439999999999</v>
      </c>
    </row>
    <row r="6922" spans="1:4" s="326" customFormat="1" x14ac:dyDescent="0.25">
      <c r="A6922" s="368" t="s">
        <v>43226</v>
      </c>
      <c r="B6922" s="369" t="s">
        <v>43227</v>
      </c>
      <c r="C6922" s="346" t="s">
        <v>29847</v>
      </c>
      <c r="D6922" s="370">
        <v>32088.57</v>
      </c>
    </row>
    <row r="6923" spans="1:4" s="326" customFormat="1" x14ac:dyDescent="0.25">
      <c r="A6923" s="368" t="s">
        <v>43228</v>
      </c>
      <c r="B6923" s="369" t="s">
        <v>43229</v>
      </c>
      <c r="C6923" s="346" t="s">
        <v>8</v>
      </c>
      <c r="D6923" s="370">
        <v>43308.94</v>
      </c>
    </row>
    <row r="6924" spans="1:4" s="326" customFormat="1" x14ac:dyDescent="0.25">
      <c r="A6924" s="368" t="s">
        <v>43230</v>
      </c>
      <c r="B6924" s="369" t="s">
        <v>43231</v>
      </c>
      <c r="C6924" s="346" t="s">
        <v>8</v>
      </c>
      <c r="D6924" s="370">
        <v>2058.67</v>
      </c>
    </row>
    <row r="6925" spans="1:4" s="326" customFormat="1" x14ac:dyDescent="0.25">
      <c r="A6925" s="368" t="s">
        <v>43232</v>
      </c>
      <c r="B6925" s="369" t="s">
        <v>43233</v>
      </c>
      <c r="C6925" s="346" t="s">
        <v>8</v>
      </c>
      <c r="D6925" s="370">
        <v>38004.51</v>
      </c>
    </row>
    <row r="6926" spans="1:4" s="326" customFormat="1" x14ac:dyDescent="0.25">
      <c r="A6926" s="368" t="s">
        <v>43234</v>
      </c>
      <c r="B6926" s="369" t="s">
        <v>43235</v>
      </c>
      <c r="C6926" s="346" t="s">
        <v>8</v>
      </c>
      <c r="D6926" s="370">
        <v>58256.56</v>
      </c>
    </row>
    <row r="6927" spans="1:4" s="326" customFormat="1" x14ac:dyDescent="0.25">
      <c r="A6927" s="368" t="s">
        <v>43236</v>
      </c>
      <c r="B6927" s="369" t="s">
        <v>43237</v>
      </c>
      <c r="C6927" s="346" t="s">
        <v>8</v>
      </c>
      <c r="D6927" s="370">
        <v>71650.91</v>
      </c>
    </row>
    <row r="6928" spans="1:4" s="326" customFormat="1" x14ac:dyDescent="0.25">
      <c r="A6928" s="368" t="s">
        <v>43238</v>
      </c>
      <c r="B6928" s="369" t="s">
        <v>43239</v>
      </c>
      <c r="C6928" s="346" t="s">
        <v>8</v>
      </c>
      <c r="D6928" s="370">
        <v>125725.72</v>
      </c>
    </row>
    <row r="6929" spans="1:4" s="326" customFormat="1" x14ac:dyDescent="0.25">
      <c r="A6929" s="368" t="s">
        <v>43240</v>
      </c>
      <c r="B6929" s="369" t="s">
        <v>43241</v>
      </c>
      <c r="C6929" s="346" t="s">
        <v>8</v>
      </c>
      <c r="D6929" s="370">
        <v>329296.06</v>
      </c>
    </row>
    <row r="6930" spans="1:4" s="326" customFormat="1" x14ac:dyDescent="0.25">
      <c r="A6930" s="368" t="s">
        <v>43242</v>
      </c>
      <c r="B6930" s="369" t="s">
        <v>43243</v>
      </c>
      <c r="C6930" s="346" t="s">
        <v>8</v>
      </c>
      <c r="D6930" s="370">
        <v>528.01</v>
      </c>
    </row>
    <row r="6931" spans="1:4" s="326" customFormat="1" x14ac:dyDescent="0.25">
      <c r="A6931" s="368" t="s">
        <v>43244</v>
      </c>
      <c r="B6931" s="369" t="s">
        <v>43245</v>
      </c>
      <c r="C6931" s="346" t="s">
        <v>8</v>
      </c>
      <c r="D6931" s="370">
        <v>436.33</v>
      </c>
    </row>
    <row r="6932" spans="1:4" s="326" customFormat="1" x14ac:dyDescent="0.25">
      <c r="A6932" s="368" t="s">
        <v>43246</v>
      </c>
      <c r="B6932" s="369" t="s">
        <v>43247</v>
      </c>
      <c r="C6932" s="346" t="s">
        <v>8</v>
      </c>
      <c r="D6932" s="370">
        <v>523.37</v>
      </c>
    </row>
    <row r="6933" spans="1:4" s="326" customFormat="1" x14ac:dyDescent="0.25">
      <c r="A6933" s="368" t="s">
        <v>43248</v>
      </c>
      <c r="B6933" s="369" t="s">
        <v>43249</v>
      </c>
      <c r="C6933" s="346" t="s">
        <v>8</v>
      </c>
      <c r="D6933" s="370">
        <v>437.93</v>
      </c>
    </row>
    <row r="6934" spans="1:4" s="326" customFormat="1" x14ac:dyDescent="0.25">
      <c r="A6934" s="368" t="s">
        <v>43250</v>
      </c>
      <c r="B6934" s="369" t="s">
        <v>43251</v>
      </c>
      <c r="C6934" s="346" t="s">
        <v>8</v>
      </c>
      <c r="D6934" s="370">
        <v>671.05</v>
      </c>
    </row>
    <row r="6935" spans="1:4" s="326" customFormat="1" x14ac:dyDescent="0.25">
      <c r="A6935" s="368" t="s">
        <v>43252</v>
      </c>
      <c r="B6935" s="369" t="s">
        <v>43253</v>
      </c>
      <c r="C6935" s="346" t="s">
        <v>8</v>
      </c>
      <c r="D6935" s="370">
        <v>210.31</v>
      </c>
    </row>
    <row r="6936" spans="1:4" s="326" customFormat="1" x14ac:dyDescent="0.25">
      <c r="A6936" s="368" t="s">
        <v>43254</v>
      </c>
      <c r="B6936" s="369" t="s">
        <v>43255</v>
      </c>
      <c r="C6936" s="346" t="s">
        <v>8</v>
      </c>
      <c r="D6936" s="370">
        <v>242.43</v>
      </c>
    </row>
    <row r="6937" spans="1:4" s="326" customFormat="1" x14ac:dyDescent="0.25">
      <c r="A6937" s="368" t="s">
        <v>43256</v>
      </c>
      <c r="B6937" s="369" t="s">
        <v>43257</v>
      </c>
      <c r="C6937" s="346" t="s">
        <v>8</v>
      </c>
      <c r="D6937" s="370">
        <v>424.51</v>
      </c>
    </row>
    <row r="6938" spans="1:4" s="326" customFormat="1" x14ac:dyDescent="0.25">
      <c r="A6938" s="368" t="s">
        <v>43258</v>
      </c>
      <c r="B6938" s="369" t="s">
        <v>43259</v>
      </c>
      <c r="C6938" s="346" t="s">
        <v>8</v>
      </c>
      <c r="D6938" s="370">
        <v>355.24</v>
      </c>
    </row>
    <row r="6939" spans="1:4" s="326" customFormat="1" x14ac:dyDescent="0.25">
      <c r="A6939" s="368" t="s">
        <v>43260</v>
      </c>
      <c r="B6939" s="369" t="s">
        <v>43261</v>
      </c>
      <c r="C6939" s="346" t="s">
        <v>8</v>
      </c>
      <c r="D6939" s="370">
        <v>310.43</v>
      </c>
    </row>
    <row r="6940" spans="1:4" s="326" customFormat="1" x14ac:dyDescent="0.25">
      <c r="A6940" s="368" t="s">
        <v>43262</v>
      </c>
      <c r="B6940" s="369" t="s">
        <v>43263</v>
      </c>
      <c r="C6940" s="346" t="s">
        <v>8</v>
      </c>
      <c r="D6940" s="370">
        <v>8257.14</v>
      </c>
    </row>
    <row r="6941" spans="1:4" s="326" customFormat="1" x14ac:dyDescent="0.25">
      <c r="A6941" s="368" t="s">
        <v>43264</v>
      </c>
      <c r="B6941" s="369" t="s">
        <v>43265</v>
      </c>
      <c r="C6941" s="346" t="s">
        <v>8</v>
      </c>
      <c r="D6941" s="370">
        <v>16.02</v>
      </c>
    </row>
    <row r="6942" spans="1:4" s="326" customFormat="1" x14ac:dyDescent="0.25">
      <c r="A6942" s="368" t="s">
        <v>43266</v>
      </c>
      <c r="B6942" s="369" t="s">
        <v>43267</v>
      </c>
      <c r="C6942" s="346" t="s">
        <v>8</v>
      </c>
      <c r="D6942" s="370">
        <v>25.9</v>
      </c>
    </row>
    <row r="6943" spans="1:4" s="326" customFormat="1" x14ac:dyDescent="0.25">
      <c r="A6943" s="368" t="s">
        <v>43268</v>
      </c>
      <c r="B6943" s="369" t="s">
        <v>43269</v>
      </c>
      <c r="C6943" s="346" t="s">
        <v>8</v>
      </c>
      <c r="D6943" s="370">
        <v>88.97</v>
      </c>
    </row>
    <row r="6944" spans="1:4" s="326" customFormat="1" ht="30" x14ac:dyDescent="0.25">
      <c r="A6944" s="368" t="s">
        <v>43270</v>
      </c>
      <c r="B6944" s="369" t="s">
        <v>43271</v>
      </c>
      <c r="C6944" s="346" t="s">
        <v>8</v>
      </c>
      <c r="D6944" s="370">
        <v>130.37</v>
      </c>
    </row>
    <row r="6945" spans="1:4" s="326" customFormat="1" x14ac:dyDescent="0.25">
      <c r="A6945" s="368" t="s">
        <v>43272</v>
      </c>
      <c r="B6945" s="369" t="s">
        <v>43273</v>
      </c>
      <c r="C6945" s="346" t="s">
        <v>8</v>
      </c>
      <c r="D6945" s="370">
        <v>113.23</v>
      </c>
    </row>
    <row r="6946" spans="1:4" s="326" customFormat="1" ht="30" x14ac:dyDescent="0.25">
      <c r="A6946" s="368" t="s">
        <v>43274</v>
      </c>
      <c r="B6946" s="369" t="s">
        <v>43275</v>
      </c>
      <c r="C6946" s="346" t="s">
        <v>8</v>
      </c>
      <c r="D6946" s="370">
        <v>155.27000000000001</v>
      </c>
    </row>
    <row r="6947" spans="1:4" s="326" customFormat="1" x14ac:dyDescent="0.25">
      <c r="A6947" s="368" t="s">
        <v>43276</v>
      </c>
      <c r="B6947" s="369" t="s">
        <v>43277</v>
      </c>
      <c r="C6947" s="346" t="s">
        <v>8</v>
      </c>
      <c r="D6947" s="370">
        <v>442.64</v>
      </c>
    </row>
    <row r="6948" spans="1:4" s="326" customFormat="1" x14ac:dyDescent="0.25">
      <c r="A6948" s="368" t="s">
        <v>43278</v>
      </c>
      <c r="B6948" s="369" t="s">
        <v>43279</v>
      </c>
      <c r="C6948" s="346" t="s">
        <v>8</v>
      </c>
      <c r="D6948" s="370">
        <v>633.20000000000005</v>
      </c>
    </row>
    <row r="6949" spans="1:4" s="326" customFormat="1" x14ac:dyDescent="0.25">
      <c r="A6949" s="368" t="s">
        <v>43280</v>
      </c>
      <c r="B6949" s="369" t="s">
        <v>43281</v>
      </c>
      <c r="C6949" s="346" t="s">
        <v>8</v>
      </c>
      <c r="D6949" s="370">
        <v>3474.22</v>
      </c>
    </row>
    <row r="6950" spans="1:4" s="326" customFormat="1" ht="30" x14ac:dyDescent="0.25">
      <c r="A6950" s="368" t="s">
        <v>43282</v>
      </c>
      <c r="B6950" s="369" t="s">
        <v>43283</v>
      </c>
      <c r="C6950" s="346" t="s">
        <v>8</v>
      </c>
      <c r="D6950" s="370">
        <v>5760.51</v>
      </c>
    </row>
    <row r="6951" spans="1:4" s="326" customFormat="1" x14ac:dyDescent="0.25">
      <c r="A6951" s="368" t="s">
        <v>43284</v>
      </c>
      <c r="B6951" s="369" t="s">
        <v>43285</v>
      </c>
      <c r="C6951" s="346" t="s">
        <v>8</v>
      </c>
      <c r="D6951" s="370">
        <v>6720.34</v>
      </c>
    </row>
    <row r="6952" spans="1:4" s="326" customFormat="1" x14ac:dyDescent="0.25">
      <c r="A6952" s="368" t="s">
        <v>43286</v>
      </c>
      <c r="B6952" s="369" t="s">
        <v>43287</v>
      </c>
      <c r="C6952" s="346" t="s">
        <v>8</v>
      </c>
      <c r="D6952" s="370">
        <v>43.14</v>
      </c>
    </row>
    <row r="6953" spans="1:4" s="326" customFormat="1" x14ac:dyDescent="0.25">
      <c r="A6953" s="368" t="s">
        <v>43288</v>
      </c>
      <c r="B6953" s="369" t="s">
        <v>43289</v>
      </c>
      <c r="C6953" s="346" t="s">
        <v>8</v>
      </c>
      <c r="D6953" s="370">
        <v>47.36</v>
      </c>
    </row>
    <row r="6954" spans="1:4" s="326" customFormat="1" x14ac:dyDescent="0.25">
      <c r="A6954" s="368" t="s">
        <v>43290</v>
      </c>
      <c r="B6954" s="369" t="s">
        <v>43291</v>
      </c>
      <c r="C6954" s="346" t="s">
        <v>8</v>
      </c>
      <c r="D6954" s="370">
        <v>51.59</v>
      </c>
    </row>
    <row r="6955" spans="1:4" s="326" customFormat="1" x14ac:dyDescent="0.25">
      <c r="A6955" s="368" t="s">
        <v>43292</v>
      </c>
      <c r="B6955" s="369" t="s">
        <v>43293</v>
      </c>
      <c r="C6955" s="346" t="s">
        <v>8</v>
      </c>
      <c r="D6955" s="370">
        <v>131.88999999999999</v>
      </c>
    </row>
    <row r="6956" spans="1:4" s="326" customFormat="1" x14ac:dyDescent="0.25">
      <c r="A6956" s="368" t="s">
        <v>43294</v>
      </c>
      <c r="B6956" s="369" t="s">
        <v>43295</v>
      </c>
      <c r="C6956" s="346" t="s">
        <v>8</v>
      </c>
      <c r="D6956" s="370">
        <v>59.22</v>
      </c>
    </row>
    <row r="6957" spans="1:4" s="326" customFormat="1" x14ac:dyDescent="0.25">
      <c r="A6957" s="368" t="s">
        <v>43296</v>
      </c>
      <c r="B6957" s="369" t="s">
        <v>43297</v>
      </c>
      <c r="C6957" s="346" t="s">
        <v>8</v>
      </c>
      <c r="D6957" s="370">
        <v>65.67</v>
      </c>
    </row>
    <row r="6958" spans="1:4" s="326" customFormat="1" x14ac:dyDescent="0.25">
      <c r="A6958" s="368" t="s">
        <v>43298</v>
      </c>
      <c r="B6958" s="369" t="s">
        <v>43299</v>
      </c>
      <c r="C6958" s="346" t="s">
        <v>8</v>
      </c>
      <c r="D6958" s="370">
        <v>70.849999999999994</v>
      </c>
    </row>
    <row r="6959" spans="1:4" s="326" customFormat="1" x14ac:dyDescent="0.25">
      <c r="A6959" s="368" t="s">
        <v>43300</v>
      </c>
      <c r="B6959" s="369" t="s">
        <v>43301</v>
      </c>
      <c r="C6959" s="346" t="s">
        <v>8</v>
      </c>
      <c r="D6959" s="370">
        <v>1530.26</v>
      </c>
    </row>
    <row r="6960" spans="1:4" s="326" customFormat="1" x14ac:dyDescent="0.25">
      <c r="A6960" s="368" t="s">
        <v>43302</v>
      </c>
      <c r="B6960" s="369" t="s">
        <v>43303</v>
      </c>
      <c r="C6960" s="346" t="s">
        <v>8</v>
      </c>
      <c r="D6960" s="370">
        <v>12.01</v>
      </c>
    </row>
    <row r="6961" spans="1:4" s="326" customFormat="1" x14ac:dyDescent="0.25">
      <c r="A6961" s="368" t="s">
        <v>43304</v>
      </c>
      <c r="B6961" s="369" t="s">
        <v>43305</v>
      </c>
      <c r="C6961" s="346" t="s">
        <v>8</v>
      </c>
      <c r="D6961" s="370">
        <v>14.5</v>
      </c>
    </row>
    <row r="6962" spans="1:4" s="326" customFormat="1" x14ac:dyDescent="0.25">
      <c r="A6962" s="368" t="s">
        <v>43306</v>
      </c>
      <c r="B6962" s="369" t="s">
        <v>43307</v>
      </c>
      <c r="C6962" s="346" t="s">
        <v>8</v>
      </c>
      <c r="D6962" s="370">
        <v>310.54000000000002</v>
      </c>
    </row>
    <row r="6963" spans="1:4" s="326" customFormat="1" x14ac:dyDescent="0.25">
      <c r="A6963" s="368" t="s">
        <v>43308</v>
      </c>
      <c r="B6963" s="369" t="s">
        <v>43309</v>
      </c>
      <c r="C6963" s="346" t="s">
        <v>8</v>
      </c>
      <c r="D6963" s="370">
        <v>362.49</v>
      </c>
    </row>
    <row r="6964" spans="1:4" s="326" customFormat="1" x14ac:dyDescent="0.25">
      <c r="A6964" s="368" t="s">
        <v>43310</v>
      </c>
      <c r="B6964" s="369" t="s">
        <v>43311</v>
      </c>
      <c r="C6964" s="346" t="s">
        <v>8</v>
      </c>
      <c r="D6964" s="370">
        <v>285.47000000000003</v>
      </c>
    </row>
    <row r="6965" spans="1:4" s="326" customFormat="1" x14ac:dyDescent="0.25">
      <c r="A6965" s="368" t="s">
        <v>43312</v>
      </c>
      <c r="B6965" s="369" t="s">
        <v>43313</v>
      </c>
      <c r="C6965" s="346" t="s">
        <v>8</v>
      </c>
      <c r="D6965" s="370">
        <v>30.14</v>
      </c>
    </row>
    <row r="6966" spans="1:4" s="326" customFormat="1" x14ac:dyDescent="0.25">
      <c r="A6966" s="368" t="s">
        <v>43314</v>
      </c>
      <c r="B6966" s="369" t="s">
        <v>43315</v>
      </c>
      <c r="C6966" s="346" t="s">
        <v>8</v>
      </c>
      <c r="D6966" s="370">
        <v>63.28</v>
      </c>
    </row>
    <row r="6967" spans="1:4" s="326" customFormat="1" x14ac:dyDescent="0.25">
      <c r="A6967" s="368" t="s">
        <v>43316</v>
      </c>
      <c r="B6967" s="369" t="s">
        <v>43317</v>
      </c>
      <c r="C6967" s="346" t="s">
        <v>8</v>
      </c>
      <c r="D6967" s="370">
        <v>97.31</v>
      </c>
    </row>
    <row r="6968" spans="1:4" s="326" customFormat="1" x14ac:dyDescent="0.25">
      <c r="A6968" s="368" t="s">
        <v>43318</v>
      </c>
      <c r="B6968" s="369" t="s">
        <v>43319</v>
      </c>
      <c r="C6968" s="346" t="s">
        <v>8</v>
      </c>
      <c r="D6968" s="370">
        <v>140.16</v>
      </c>
    </row>
    <row r="6969" spans="1:4" s="326" customFormat="1" x14ac:dyDescent="0.25">
      <c r="A6969" s="368" t="s">
        <v>43320</v>
      </c>
      <c r="B6969" s="369" t="s">
        <v>43321</v>
      </c>
      <c r="C6969" s="346" t="s">
        <v>8</v>
      </c>
      <c r="D6969" s="370">
        <v>770.12</v>
      </c>
    </row>
    <row r="6970" spans="1:4" s="326" customFormat="1" x14ac:dyDescent="0.25">
      <c r="A6970" s="368" t="s">
        <v>43322</v>
      </c>
      <c r="B6970" s="369" t="s">
        <v>43323</v>
      </c>
      <c r="C6970" s="346" t="s">
        <v>8</v>
      </c>
      <c r="D6970" s="370">
        <v>315.25</v>
      </c>
    </row>
    <row r="6971" spans="1:4" s="326" customFormat="1" x14ac:dyDescent="0.25">
      <c r="A6971" s="368" t="s">
        <v>43324</v>
      </c>
      <c r="B6971" s="369" t="s">
        <v>43325</v>
      </c>
      <c r="C6971" s="346" t="s">
        <v>8</v>
      </c>
      <c r="D6971" s="370">
        <v>187.56</v>
      </c>
    </row>
    <row r="6972" spans="1:4" s="326" customFormat="1" x14ac:dyDescent="0.25">
      <c r="A6972" s="368" t="s">
        <v>43326</v>
      </c>
      <c r="B6972" s="369" t="s">
        <v>43327</v>
      </c>
      <c r="C6972" s="346" t="s">
        <v>8</v>
      </c>
      <c r="D6972" s="370">
        <v>316.64</v>
      </c>
    </row>
    <row r="6973" spans="1:4" s="326" customFormat="1" x14ac:dyDescent="0.25">
      <c r="A6973" s="368" t="s">
        <v>43328</v>
      </c>
      <c r="B6973" s="369" t="s">
        <v>43329</v>
      </c>
      <c r="C6973" s="346" t="s">
        <v>8</v>
      </c>
      <c r="D6973" s="370">
        <v>707.69</v>
      </c>
    </row>
    <row r="6974" spans="1:4" s="326" customFormat="1" x14ac:dyDescent="0.25">
      <c r="A6974" s="368" t="s">
        <v>43330</v>
      </c>
      <c r="B6974" s="369" t="s">
        <v>43331</v>
      </c>
      <c r="C6974" s="346" t="s">
        <v>8</v>
      </c>
      <c r="D6974" s="370">
        <v>427.16</v>
      </c>
    </row>
    <row r="6975" spans="1:4" s="326" customFormat="1" x14ac:dyDescent="0.25">
      <c r="A6975" s="368" t="s">
        <v>43332</v>
      </c>
      <c r="B6975" s="369" t="s">
        <v>43333</v>
      </c>
      <c r="C6975" s="346" t="s">
        <v>8</v>
      </c>
      <c r="D6975" s="370">
        <v>296.06</v>
      </c>
    </row>
    <row r="6976" spans="1:4" s="326" customFormat="1" x14ac:dyDescent="0.25">
      <c r="A6976" s="368" t="s">
        <v>43334</v>
      </c>
      <c r="B6976" s="369" t="s">
        <v>43335</v>
      </c>
      <c r="C6976" s="346" t="s">
        <v>8</v>
      </c>
      <c r="D6976" s="370">
        <v>2186.96</v>
      </c>
    </row>
    <row r="6977" spans="1:4" s="326" customFormat="1" x14ac:dyDescent="0.25">
      <c r="A6977" s="368" t="s">
        <v>43336</v>
      </c>
      <c r="B6977" s="369" t="s">
        <v>43337</v>
      </c>
      <c r="C6977" s="346" t="s">
        <v>8</v>
      </c>
      <c r="D6977" s="370">
        <v>429.93</v>
      </c>
    </row>
    <row r="6978" spans="1:4" s="326" customFormat="1" x14ac:dyDescent="0.25">
      <c r="A6978" s="368" t="s">
        <v>43338</v>
      </c>
      <c r="B6978" s="369" t="s">
        <v>43339</v>
      </c>
      <c r="C6978" s="346" t="s">
        <v>8</v>
      </c>
      <c r="D6978" s="370">
        <v>1207.74</v>
      </c>
    </row>
    <row r="6979" spans="1:4" s="326" customFormat="1" x14ac:dyDescent="0.25">
      <c r="A6979" s="368" t="s">
        <v>43340</v>
      </c>
      <c r="B6979" s="369" t="s">
        <v>43341</v>
      </c>
      <c r="C6979" s="346" t="s">
        <v>8</v>
      </c>
      <c r="D6979" s="370">
        <v>1615.1</v>
      </c>
    </row>
    <row r="6980" spans="1:4" s="326" customFormat="1" x14ac:dyDescent="0.25">
      <c r="A6980" s="368" t="s">
        <v>43342</v>
      </c>
      <c r="B6980" s="369" t="s">
        <v>43343</v>
      </c>
      <c r="C6980" s="346" t="s">
        <v>8</v>
      </c>
      <c r="D6980" s="370">
        <v>409.06</v>
      </c>
    </row>
    <row r="6981" spans="1:4" s="326" customFormat="1" x14ac:dyDescent="0.25">
      <c r="A6981" s="368" t="s">
        <v>43344</v>
      </c>
      <c r="B6981" s="369" t="s">
        <v>43345</v>
      </c>
      <c r="C6981" s="346" t="s">
        <v>8</v>
      </c>
      <c r="D6981" s="370">
        <v>506.5</v>
      </c>
    </row>
    <row r="6982" spans="1:4" s="326" customFormat="1" x14ac:dyDescent="0.25">
      <c r="A6982" s="368" t="s">
        <v>43346</v>
      </c>
      <c r="B6982" s="369" t="s">
        <v>43347</v>
      </c>
      <c r="C6982" s="346" t="s">
        <v>8</v>
      </c>
      <c r="D6982" s="370">
        <v>1239.3800000000001</v>
      </c>
    </row>
    <row r="6983" spans="1:4" s="326" customFormat="1" x14ac:dyDescent="0.25">
      <c r="A6983" s="368" t="s">
        <v>43348</v>
      </c>
      <c r="B6983" s="369" t="s">
        <v>43349</v>
      </c>
      <c r="C6983" s="346" t="s">
        <v>8</v>
      </c>
      <c r="D6983" s="370">
        <v>1631.68</v>
      </c>
    </row>
    <row r="6984" spans="1:4" s="326" customFormat="1" x14ac:dyDescent="0.25">
      <c r="A6984" s="368" t="s">
        <v>43350</v>
      </c>
      <c r="B6984" s="369" t="s">
        <v>43351</v>
      </c>
      <c r="C6984" s="346" t="s">
        <v>8</v>
      </c>
      <c r="D6984" s="370">
        <v>3722.19</v>
      </c>
    </row>
    <row r="6985" spans="1:4" s="326" customFormat="1" x14ac:dyDescent="0.25">
      <c r="A6985" s="368" t="s">
        <v>43352</v>
      </c>
      <c r="B6985" s="369" t="s">
        <v>43353</v>
      </c>
      <c r="C6985" s="346" t="s">
        <v>8</v>
      </c>
      <c r="D6985" s="370">
        <v>4298.79</v>
      </c>
    </row>
    <row r="6986" spans="1:4" s="326" customFormat="1" x14ac:dyDescent="0.25">
      <c r="A6986" s="368" t="s">
        <v>43354</v>
      </c>
      <c r="B6986" s="369" t="s">
        <v>43355</v>
      </c>
      <c r="C6986" s="346" t="s">
        <v>8</v>
      </c>
      <c r="D6986" s="370">
        <v>8702.01</v>
      </c>
    </row>
    <row r="6987" spans="1:4" s="326" customFormat="1" x14ac:dyDescent="0.25">
      <c r="A6987" s="368" t="s">
        <v>43356</v>
      </c>
      <c r="B6987" s="369" t="s">
        <v>43357</v>
      </c>
      <c r="C6987" s="346" t="s">
        <v>8</v>
      </c>
      <c r="D6987" s="370">
        <v>321</v>
      </c>
    </row>
    <row r="6988" spans="1:4" s="326" customFormat="1" x14ac:dyDescent="0.25">
      <c r="A6988" s="368" t="s">
        <v>43358</v>
      </c>
      <c r="B6988" s="369" t="s">
        <v>43359</v>
      </c>
      <c r="C6988" s="346" t="s">
        <v>8</v>
      </c>
      <c r="D6988" s="370">
        <v>726.13</v>
      </c>
    </row>
    <row r="6989" spans="1:4" s="326" customFormat="1" x14ac:dyDescent="0.25">
      <c r="A6989" s="368" t="s">
        <v>43360</v>
      </c>
      <c r="B6989" s="369" t="s">
        <v>43361</v>
      </c>
      <c r="C6989" s="346" t="s">
        <v>8</v>
      </c>
      <c r="D6989" s="370">
        <v>999.2</v>
      </c>
    </row>
    <row r="6990" spans="1:4" s="326" customFormat="1" x14ac:dyDescent="0.25">
      <c r="A6990" s="368" t="s">
        <v>43362</v>
      </c>
      <c r="B6990" s="369" t="s">
        <v>43363</v>
      </c>
      <c r="C6990" s="346" t="s">
        <v>8</v>
      </c>
      <c r="D6990" s="370">
        <v>1767.05</v>
      </c>
    </row>
    <row r="6991" spans="1:4" s="326" customFormat="1" x14ac:dyDescent="0.25">
      <c r="A6991" s="368" t="s">
        <v>43364</v>
      </c>
      <c r="B6991" s="369" t="s">
        <v>43365</v>
      </c>
      <c r="C6991" s="346" t="s">
        <v>8</v>
      </c>
      <c r="D6991" s="370">
        <v>5276.82</v>
      </c>
    </row>
    <row r="6992" spans="1:4" s="326" customFormat="1" x14ac:dyDescent="0.25">
      <c r="A6992" s="368" t="s">
        <v>43366</v>
      </c>
      <c r="B6992" s="369" t="s">
        <v>43367</v>
      </c>
      <c r="C6992" s="346" t="s">
        <v>8</v>
      </c>
      <c r="D6992" s="370">
        <v>6835.28</v>
      </c>
    </row>
    <row r="6993" spans="1:4" s="326" customFormat="1" x14ac:dyDescent="0.25">
      <c r="A6993" s="368" t="s">
        <v>43368</v>
      </c>
      <c r="B6993" s="369" t="s">
        <v>43369</v>
      </c>
      <c r="C6993" s="346" t="s">
        <v>8</v>
      </c>
      <c r="D6993" s="370">
        <v>10052.07</v>
      </c>
    </row>
    <row r="6994" spans="1:4" s="326" customFormat="1" x14ac:dyDescent="0.25">
      <c r="A6994" s="368" t="s">
        <v>43370</v>
      </c>
      <c r="B6994" s="369" t="s">
        <v>43371</v>
      </c>
      <c r="C6994" s="346" t="s">
        <v>8</v>
      </c>
      <c r="D6994" s="370">
        <v>9217.85</v>
      </c>
    </row>
    <row r="6995" spans="1:4" s="326" customFormat="1" x14ac:dyDescent="0.25">
      <c r="A6995" s="368" t="s">
        <v>43372</v>
      </c>
      <c r="B6995" s="369" t="s">
        <v>43373</v>
      </c>
      <c r="C6995" s="346" t="s">
        <v>8</v>
      </c>
      <c r="D6995" s="370">
        <v>4639.47</v>
      </c>
    </row>
    <row r="6996" spans="1:4" s="326" customFormat="1" x14ac:dyDescent="0.25">
      <c r="A6996" s="368" t="s">
        <v>43374</v>
      </c>
      <c r="B6996" s="369" t="s">
        <v>43375</v>
      </c>
      <c r="C6996" s="346" t="s">
        <v>8</v>
      </c>
      <c r="D6996" s="370">
        <v>2121.0500000000002</v>
      </c>
    </row>
    <row r="6997" spans="1:4" s="326" customFormat="1" x14ac:dyDescent="0.25">
      <c r="A6997" s="368" t="s">
        <v>43376</v>
      </c>
      <c r="B6997" s="369" t="s">
        <v>43377</v>
      </c>
      <c r="C6997" s="346" t="s">
        <v>8</v>
      </c>
      <c r="D6997" s="370">
        <v>1887.84</v>
      </c>
    </row>
    <row r="6998" spans="1:4" s="326" customFormat="1" x14ac:dyDescent="0.25">
      <c r="A6998" s="368" t="s">
        <v>43378</v>
      </c>
      <c r="B6998" s="369" t="s">
        <v>43379</v>
      </c>
      <c r="C6998" s="346" t="s">
        <v>8</v>
      </c>
      <c r="D6998" s="370">
        <v>1316.01</v>
      </c>
    </row>
    <row r="6999" spans="1:4" s="326" customFormat="1" x14ac:dyDescent="0.25">
      <c r="A6999" s="368" t="s">
        <v>43380</v>
      </c>
      <c r="B6999" s="369" t="s">
        <v>43381</v>
      </c>
      <c r="C6999" s="346" t="s">
        <v>8</v>
      </c>
      <c r="D6999" s="370">
        <v>1897.22</v>
      </c>
    </row>
    <row r="7000" spans="1:4" s="326" customFormat="1" x14ac:dyDescent="0.25">
      <c r="A7000" s="368" t="s">
        <v>43382</v>
      </c>
      <c r="B7000" s="369" t="s">
        <v>43383</v>
      </c>
      <c r="C7000" s="346" t="s">
        <v>8</v>
      </c>
      <c r="D7000" s="370">
        <v>1744.6</v>
      </c>
    </row>
    <row r="7001" spans="1:4" s="326" customFormat="1" x14ac:dyDescent="0.25">
      <c r="A7001" s="368" t="s">
        <v>43384</v>
      </c>
      <c r="B7001" s="369" t="s">
        <v>43385</v>
      </c>
      <c r="C7001" s="346" t="s">
        <v>8</v>
      </c>
      <c r="D7001" s="370">
        <v>2454.08</v>
      </c>
    </row>
    <row r="7002" spans="1:4" s="326" customFormat="1" x14ac:dyDescent="0.25">
      <c r="A7002" s="368" t="s">
        <v>43386</v>
      </c>
      <c r="B7002" s="369" t="s">
        <v>43387</v>
      </c>
      <c r="C7002" s="346" t="s">
        <v>8</v>
      </c>
      <c r="D7002" s="370">
        <v>49.6</v>
      </c>
    </row>
    <row r="7003" spans="1:4" s="326" customFormat="1" x14ac:dyDescent="0.25">
      <c r="A7003" s="368" t="s">
        <v>43388</v>
      </c>
      <c r="B7003" s="369" t="s">
        <v>43389</v>
      </c>
      <c r="C7003" s="346" t="s">
        <v>8</v>
      </c>
      <c r="D7003" s="370">
        <v>48.81</v>
      </c>
    </row>
    <row r="7004" spans="1:4" s="326" customFormat="1" x14ac:dyDescent="0.25">
      <c r="A7004" s="368" t="s">
        <v>43390</v>
      </c>
      <c r="B7004" s="369" t="s">
        <v>43391</v>
      </c>
      <c r="C7004" s="346" t="s">
        <v>8</v>
      </c>
      <c r="D7004" s="370">
        <v>29.29</v>
      </c>
    </row>
    <row r="7005" spans="1:4" s="326" customFormat="1" x14ac:dyDescent="0.25">
      <c r="A7005" s="368" t="s">
        <v>43392</v>
      </c>
      <c r="B7005" s="369" t="s">
        <v>43393</v>
      </c>
      <c r="C7005" s="346" t="s">
        <v>8</v>
      </c>
      <c r="D7005" s="370">
        <v>112.18</v>
      </c>
    </row>
    <row r="7006" spans="1:4" s="326" customFormat="1" x14ac:dyDescent="0.25">
      <c r="A7006" s="368" t="s">
        <v>43394</v>
      </c>
      <c r="B7006" s="369" t="s">
        <v>43395</v>
      </c>
      <c r="C7006" s="346" t="s">
        <v>8</v>
      </c>
      <c r="D7006" s="370">
        <v>161.63</v>
      </c>
    </row>
    <row r="7007" spans="1:4" s="326" customFormat="1" x14ac:dyDescent="0.25">
      <c r="A7007" s="368" t="s">
        <v>43396</v>
      </c>
      <c r="B7007" s="369" t="s">
        <v>43397</v>
      </c>
      <c r="C7007" s="346" t="s">
        <v>8</v>
      </c>
      <c r="D7007" s="370">
        <v>9287.7900000000009</v>
      </c>
    </row>
    <row r="7008" spans="1:4" s="326" customFormat="1" x14ac:dyDescent="0.25">
      <c r="A7008" s="368" t="s">
        <v>43398</v>
      </c>
      <c r="B7008" s="369" t="s">
        <v>43399</v>
      </c>
      <c r="C7008" s="346" t="s">
        <v>8</v>
      </c>
      <c r="D7008" s="370">
        <v>13.22</v>
      </c>
    </row>
    <row r="7009" spans="1:4" s="326" customFormat="1" x14ac:dyDescent="0.25">
      <c r="A7009" s="368" t="s">
        <v>43400</v>
      </c>
      <c r="B7009" s="369" t="s">
        <v>43401</v>
      </c>
      <c r="C7009" s="346" t="s">
        <v>8</v>
      </c>
      <c r="D7009" s="370">
        <v>10.31</v>
      </c>
    </row>
    <row r="7010" spans="1:4" s="326" customFormat="1" x14ac:dyDescent="0.25">
      <c r="A7010" s="368" t="s">
        <v>43402</v>
      </c>
      <c r="B7010" s="369" t="s">
        <v>43403</v>
      </c>
      <c r="C7010" s="346" t="s">
        <v>8</v>
      </c>
      <c r="D7010" s="370">
        <v>802.33</v>
      </c>
    </row>
    <row r="7011" spans="1:4" s="326" customFormat="1" x14ac:dyDescent="0.25">
      <c r="A7011" s="368" t="s">
        <v>43404</v>
      </c>
      <c r="B7011" s="369" t="s">
        <v>43405</v>
      </c>
      <c r="C7011" s="346" t="s">
        <v>8</v>
      </c>
      <c r="D7011" s="370">
        <v>159.55000000000001</v>
      </c>
    </row>
    <row r="7012" spans="1:4" s="326" customFormat="1" x14ac:dyDescent="0.25">
      <c r="A7012" s="368" t="s">
        <v>43406</v>
      </c>
      <c r="B7012" s="369" t="s">
        <v>43407</v>
      </c>
      <c r="C7012" s="346" t="s">
        <v>8</v>
      </c>
      <c r="D7012" s="370">
        <v>116.13</v>
      </c>
    </row>
    <row r="7013" spans="1:4" s="326" customFormat="1" x14ac:dyDescent="0.25">
      <c r="A7013" s="368" t="s">
        <v>43408</v>
      </c>
      <c r="B7013" s="369" t="s">
        <v>43409</v>
      </c>
      <c r="C7013" s="346" t="s">
        <v>8</v>
      </c>
      <c r="D7013" s="370">
        <v>143.88</v>
      </c>
    </row>
    <row r="7014" spans="1:4" s="326" customFormat="1" x14ac:dyDescent="0.25">
      <c r="A7014" s="368" t="s">
        <v>43410</v>
      </c>
      <c r="B7014" s="369" t="s">
        <v>43411</v>
      </c>
      <c r="C7014" s="346" t="s">
        <v>8</v>
      </c>
      <c r="D7014" s="370">
        <v>45.74</v>
      </c>
    </row>
    <row r="7015" spans="1:4" s="326" customFormat="1" x14ac:dyDescent="0.25">
      <c r="A7015" s="368" t="s">
        <v>43412</v>
      </c>
      <c r="B7015" s="369" t="s">
        <v>43413</v>
      </c>
      <c r="C7015" s="346" t="s">
        <v>8</v>
      </c>
      <c r="D7015" s="370">
        <v>594.20000000000005</v>
      </c>
    </row>
    <row r="7016" spans="1:4" s="326" customFormat="1" x14ac:dyDescent="0.25">
      <c r="A7016" s="368" t="s">
        <v>43414</v>
      </c>
      <c r="B7016" s="369" t="s">
        <v>43415</v>
      </c>
      <c r="C7016" s="346" t="s">
        <v>8</v>
      </c>
      <c r="D7016" s="370">
        <v>409.51</v>
      </c>
    </row>
    <row r="7017" spans="1:4" s="326" customFormat="1" x14ac:dyDescent="0.25">
      <c r="A7017" s="368" t="s">
        <v>43416</v>
      </c>
      <c r="B7017" s="369" t="s">
        <v>43417</v>
      </c>
      <c r="C7017" s="346" t="s">
        <v>8</v>
      </c>
      <c r="D7017" s="370">
        <v>31.03</v>
      </c>
    </row>
    <row r="7018" spans="1:4" s="326" customFormat="1" x14ac:dyDescent="0.25">
      <c r="A7018" s="368" t="s">
        <v>43418</v>
      </c>
      <c r="B7018" s="369" t="s">
        <v>43419</v>
      </c>
      <c r="C7018" s="346" t="s">
        <v>8</v>
      </c>
      <c r="D7018" s="370">
        <v>129.22999999999999</v>
      </c>
    </row>
    <row r="7019" spans="1:4" s="326" customFormat="1" x14ac:dyDescent="0.25">
      <c r="A7019" s="368" t="s">
        <v>43420</v>
      </c>
      <c r="B7019" s="369" t="s">
        <v>43421</v>
      </c>
      <c r="C7019" s="346" t="s">
        <v>8</v>
      </c>
      <c r="D7019" s="370">
        <v>88.16</v>
      </c>
    </row>
    <row r="7020" spans="1:4" s="326" customFormat="1" x14ac:dyDescent="0.25">
      <c r="A7020" s="368" t="s">
        <v>43422</v>
      </c>
      <c r="B7020" s="369" t="s">
        <v>43423</v>
      </c>
      <c r="C7020" s="346" t="s">
        <v>8</v>
      </c>
      <c r="D7020" s="370">
        <v>102.48</v>
      </c>
    </row>
    <row r="7021" spans="1:4" s="326" customFormat="1" x14ac:dyDescent="0.25">
      <c r="A7021" s="368" t="s">
        <v>43424</v>
      </c>
      <c r="B7021" s="369" t="s">
        <v>43425</v>
      </c>
      <c r="C7021" s="346" t="s">
        <v>8</v>
      </c>
      <c r="D7021" s="370">
        <v>144.44999999999999</v>
      </c>
    </row>
    <row r="7022" spans="1:4" s="326" customFormat="1" x14ac:dyDescent="0.25">
      <c r="A7022" s="368" t="s">
        <v>43426</v>
      </c>
      <c r="B7022" s="369" t="s">
        <v>43427</v>
      </c>
      <c r="C7022" s="346" t="s">
        <v>8</v>
      </c>
      <c r="D7022" s="370">
        <v>179.34</v>
      </c>
    </row>
    <row r="7023" spans="1:4" s="326" customFormat="1" x14ac:dyDescent="0.25">
      <c r="A7023" s="368" t="s">
        <v>43428</v>
      </c>
      <c r="B7023" s="369" t="s">
        <v>43429</v>
      </c>
      <c r="C7023" s="346" t="s">
        <v>8</v>
      </c>
      <c r="D7023" s="370">
        <v>575.04</v>
      </c>
    </row>
    <row r="7024" spans="1:4" s="326" customFormat="1" x14ac:dyDescent="0.25">
      <c r="A7024" s="368" t="s">
        <v>43430</v>
      </c>
      <c r="B7024" s="369" t="s">
        <v>43431</v>
      </c>
      <c r="C7024" s="346" t="s">
        <v>8</v>
      </c>
      <c r="D7024" s="370">
        <v>88.93</v>
      </c>
    </row>
    <row r="7025" spans="1:4" s="326" customFormat="1" x14ac:dyDescent="0.25">
      <c r="A7025" s="368" t="s">
        <v>43432</v>
      </c>
      <c r="B7025" s="369" t="s">
        <v>43433</v>
      </c>
      <c r="C7025" s="346" t="s">
        <v>8</v>
      </c>
      <c r="D7025" s="370">
        <v>83</v>
      </c>
    </row>
    <row r="7026" spans="1:4" s="326" customFormat="1" x14ac:dyDescent="0.25">
      <c r="A7026" s="368" t="s">
        <v>43434</v>
      </c>
      <c r="B7026" s="369" t="s">
        <v>43435</v>
      </c>
      <c r="C7026" s="346" t="s">
        <v>8</v>
      </c>
      <c r="D7026" s="370">
        <v>124.59</v>
      </c>
    </row>
    <row r="7027" spans="1:4" s="326" customFormat="1" x14ac:dyDescent="0.25">
      <c r="A7027" s="368" t="s">
        <v>43436</v>
      </c>
      <c r="B7027" s="369" t="s">
        <v>43437</v>
      </c>
      <c r="C7027" s="346" t="s">
        <v>8</v>
      </c>
      <c r="D7027" s="370">
        <v>150.03</v>
      </c>
    </row>
    <row r="7028" spans="1:4" s="326" customFormat="1" x14ac:dyDescent="0.25">
      <c r="A7028" s="368" t="s">
        <v>43438</v>
      </c>
      <c r="B7028" s="369" t="s">
        <v>43439</v>
      </c>
      <c r="C7028" s="346" t="s">
        <v>8</v>
      </c>
      <c r="D7028" s="370">
        <v>86.8</v>
      </c>
    </row>
    <row r="7029" spans="1:4" s="326" customFormat="1" x14ac:dyDescent="0.25">
      <c r="A7029" s="368" t="s">
        <v>43440</v>
      </c>
      <c r="B7029" s="369" t="s">
        <v>43441</v>
      </c>
      <c r="C7029" s="346" t="s">
        <v>8</v>
      </c>
      <c r="D7029" s="370">
        <v>42.8</v>
      </c>
    </row>
    <row r="7030" spans="1:4" s="326" customFormat="1" x14ac:dyDescent="0.25">
      <c r="A7030" s="368" t="s">
        <v>43442</v>
      </c>
      <c r="B7030" s="369" t="s">
        <v>43443</v>
      </c>
      <c r="C7030" s="346" t="s">
        <v>8</v>
      </c>
      <c r="D7030" s="370">
        <v>50.64</v>
      </c>
    </row>
    <row r="7031" spans="1:4" s="326" customFormat="1" x14ac:dyDescent="0.25">
      <c r="A7031" s="368" t="s">
        <v>43444</v>
      </c>
      <c r="B7031" s="369" t="s">
        <v>43445</v>
      </c>
      <c r="C7031" s="346" t="s">
        <v>8</v>
      </c>
      <c r="D7031" s="370">
        <v>40.67</v>
      </c>
    </row>
    <row r="7032" spans="1:4" s="326" customFormat="1" x14ac:dyDescent="0.25">
      <c r="A7032" s="368" t="s">
        <v>43446</v>
      </c>
      <c r="B7032" s="369" t="s">
        <v>43447</v>
      </c>
      <c r="C7032" s="346" t="s">
        <v>8</v>
      </c>
      <c r="D7032" s="370">
        <v>53.31</v>
      </c>
    </row>
    <row r="7033" spans="1:4" s="326" customFormat="1" x14ac:dyDescent="0.25">
      <c r="A7033" s="368" t="s">
        <v>43448</v>
      </c>
      <c r="B7033" s="369" t="s">
        <v>43449</v>
      </c>
      <c r="C7033" s="346" t="s">
        <v>8</v>
      </c>
      <c r="D7033" s="370">
        <v>31.3</v>
      </c>
    </row>
    <row r="7034" spans="1:4" s="326" customFormat="1" x14ac:dyDescent="0.25">
      <c r="A7034" s="368" t="s">
        <v>43450</v>
      </c>
      <c r="B7034" s="369" t="s">
        <v>43451</v>
      </c>
      <c r="C7034" s="346" t="s">
        <v>8</v>
      </c>
      <c r="D7034" s="370">
        <v>358.62</v>
      </c>
    </row>
    <row r="7035" spans="1:4" s="326" customFormat="1" x14ac:dyDescent="0.25">
      <c r="A7035" s="368" t="s">
        <v>43452</v>
      </c>
      <c r="B7035" s="369" t="s">
        <v>43453</v>
      </c>
      <c r="C7035" s="346" t="s">
        <v>8</v>
      </c>
      <c r="D7035" s="370">
        <v>101.67</v>
      </c>
    </row>
    <row r="7036" spans="1:4" s="326" customFormat="1" x14ac:dyDescent="0.25">
      <c r="A7036" s="368" t="s">
        <v>43454</v>
      </c>
      <c r="B7036" s="369" t="s">
        <v>43455</v>
      </c>
      <c r="C7036" s="346" t="s">
        <v>8</v>
      </c>
      <c r="D7036" s="370">
        <v>266.66000000000003</v>
      </c>
    </row>
    <row r="7037" spans="1:4" s="326" customFormat="1" x14ac:dyDescent="0.25">
      <c r="A7037" s="368" t="s">
        <v>43456</v>
      </c>
      <c r="B7037" s="369" t="s">
        <v>43457</v>
      </c>
      <c r="C7037" s="346" t="s">
        <v>8</v>
      </c>
      <c r="D7037" s="370">
        <v>103.93</v>
      </c>
    </row>
    <row r="7038" spans="1:4" s="326" customFormat="1" x14ac:dyDescent="0.25">
      <c r="A7038" s="368" t="s">
        <v>43458</v>
      </c>
      <c r="B7038" s="369" t="s">
        <v>43459</v>
      </c>
      <c r="C7038" s="346" t="s">
        <v>8</v>
      </c>
      <c r="D7038" s="370">
        <v>284.68</v>
      </c>
    </row>
    <row r="7039" spans="1:4" s="326" customFormat="1" x14ac:dyDescent="0.25">
      <c r="A7039" s="368" t="s">
        <v>43460</v>
      </c>
      <c r="B7039" s="369" t="s">
        <v>43461</v>
      </c>
      <c r="C7039" s="346" t="s">
        <v>8</v>
      </c>
      <c r="D7039" s="370">
        <v>308.45999999999998</v>
      </c>
    </row>
    <row r="7040" spans="1:4" s="326" customFormat="1" x14ac:dyDescent="0.25">
      <c r="A7040" s="368" t="s">
        <v>43462</v>
      </c>
      <c r="B7040" s="369" t="s">
        <v>43463</v>
      </c>
      <c r="C7040" s="346" t="s">
        <v>8</v>
      </c>
      <c r="D7040" s="370">
        <v>304.43</v>
      </c>
    </row>
    <row r="7041" spans="1:4" s="326" customFormat="1" x14ac:dyDescent="0.25">
      <c r="A7041" s="368" t="s">
        <v>43464</v>
      </c>
      <c r="B7041" s="369" t="s">
        <v>43465</v>
      </c>
      <c r="C7041" s="346" t="s">
        <v>8</v>
      </c>
      <c r="D7041" s="370">
        <v>400.08</v>
      </c>
    </row>
    <row r="7042" spans="1:4" s="326" customFormat="1" x14ac:dyDescent="0.25">
      <c r="A7042" s="368" t="s">
        <v>43466</v>
      </c>
      <c r="B7042" s="369" t="s">
        <v>43467</v>
      </c>
      <c r="C7042" s="346" t="s">
        <v>8</v>
      </c>
      <c r="D7042" s="370">
        <v>553.01</v>
      </c>
    </row>
    <row r="7043" spans="1:4" s="326" customFormat="1" x14ac:dyDescent="0.25">
      <c r="A7043" s="368" t="s">
        <v>43468</v>
      </c>
      <c r="B7043" s="369" t="s">
        <v>43469</v>
      </c>
      <c r="C7043" s="346" t="s">
        <v>8</v>
      </c>
      <c r="D7043" s="370">
        <v>797.67</v>
      </c>
    </row>
    <row r="7044" spans="1:4" s="326" customFormat="1" x14ac:dyDescent="0.25">
      <c r="A7044" s="368" t="s">
        <v>43470</v>
      </c>
      <c r="B7044" s="369" t="s">
        <v>43471</v>
      </c>
      <c r="C7044" s="346" t="s">
        <v>8</v>
      </c>
      <c r="D7044" s="370">
        <v>1325.2</v>
      </c>
    </row>
    <row r="7045" spans="1:4" s="326" customFormat="1" x14ac:dyDescent="0.25">
      <c r="A7045" s="368" t="s">
        <v>43472</v>
      </c>
      <c r="B7045" s="369" t="s">
        <v>43473</v>
      </c>
      <c r="C7045" s="346" t="s">
        <v>8</v>
      </c>
      <c r="D7045" s="370">
        <v>323.29000000000002</v>
      </c>
    </row>
    <row r="7046" spans="1:4" s="326" customFormat="1" x14ac:dyDescent="0.25">
      <c r="A7046" s="368" t="s">
        <v>43474</v>
      </c>
      <c r="B7046" s="369" t="s">
        <v>43475</v>
      </c>
      <c r="C7046" s="346" t="s">
        <v>8</v>
      </c>
      <c r="D7046" s="370">
        <v>258.85000000000002</v>
      </c>
    </row>
    <row r="7047" spans="1:4" s="326" customFormat="1" x14ac:dyDescent="0.25">
      <c r="A7047" s="368" t="s">
        <v>43476</v>
      </c>
      <c r="B7047" s="369" t="s">
        <v>43477</v>
      </c>
      <c r="C7047" s="346" t="s">
        <v>8</v>
      </c>
      <c r="D7047" s="370">
        <v>414.72</v>
      </c>
    </row>
    <row r="7048" spans="1:4" s="326" customFormat="1" x14ac:dyDescent="0.25">
      <c r="A7048" s="368" t="s">
        <v>43478</v>
      </c>
      <c r="B7048" s="369" t="s">
        <v>43479</v>
      </c>
      <c r="C7048" s="346" t="s">
        <v>8</v>
      </c>
      <c r="D7048" s="370">
        <v>3505.07</v>
      </c>
    </row>
    <row r="7049" spans="1:4" s="326" customFormat="1" x14ac:dyDescent="0.25">
      <c r="A7049" s="368" t="s">
        <v>43480</v>
      </c>
      <c r="B7049" s="369" t="s">
        <v>43481</v>
      </c>
      <c r="C7049" s="346" t="s">
        <v>8</v>
      </c>
      <c r="D7049" s="370">
        <v>85.7</v>
      </c>
    </row>
    <row r="7050" spans="1:4" s="326" customFormat="1" x14ac:dyDescent="0.25">
      <c r="A7050" s="368" t="s">
        <v>43482</v>
      </c>
      <c r="B7050" s="369" t="s">
        <v>43483</v>
      </c>
      <c r="C7050" s="346" t="s">
        <v>8</v>
      </c>
      <c r="D7050" s="370">
        <v>90.43</v>
      </c>
    </row>
    <row r="7051" spans="1:4" s="326" customFormat="1" x14ac:dyDescent="0.25">
      <c r="A7051" s="368" t="s">
        <v>43484</v>
      </c>
      <c r="B7051" s="369" t="s">
        <v>43485</v>
      </c>
      <c r="C7051" s="346" t="s">
        <v>8</v>
      </c>
      <c r="D7051" s="370">
        <v>119.9</v>
      </c>
    </row>
    <row r="7052" spans="1:4" s="326" customFormat="1" x14ac:dyDescent="0.25">
      <c r="A7052" s="368" t="s">
        <v>43486</v>
      </c>
      <c r="B7052" s="369" t="s">
        <v>43487</v>
      </c>
      <c r="C7052" s="346" t="s">
        <v>8</v>
      </c>
      <c r="D7052" s="370">
        <v>147.78</v>
      </c>
    </row>
    <row r="7053" spans="1:4" s="326" customFormat="1" x14ac:dyDescent="0.25">
      <c r="A7053" s="368" t="s">
        <v>43488</v>
      </c>
      <c r="B7053" s="369" t="s">
        <v>43489</v>
      </c>
      <c r="C7053" s="346" t="s">
        <v>8</v>
      </c>
      <c r="D7053" s="370">
        <v>2855.09</v>
      </c>
    </row>
    <row r="7054" spans="1:4" s="326" customFormat="1" x14ac:dyDescent="0.25">
      <c r="A7054" s="368" t="s">
        <v>43490</v>
      </c>
      <c r="B7054" s="369" t="s">
        <v>43491</v>
      </c>
      <c r="C7054" s="346" t="s">
        <v>8</v>
      </c>
      <c r="D7054" s="370">
        <v>3318.77</v>
      </c>
    </row>
    <row r="7055" spans="1:4" s="326" customFormat="1" x14ac:dyDescent="0.25">
      <c r="A7055" s="368" t="s">
        <v>43492</v>
      </c>
      <c r="B7055" s="369" t="s">
        <v>43493</v>
      </c>
      <c r="C7055" s="346" t="s">
        <v>8</v>
      </c>
      <c r="D7055" s="370">
        <v>325.04000000000002</v>
      </c>
    </row>
    <row r="7056" spans="1:4" s="326" customFormat="1" x14ac:dyDescent="0.25">
      <c r="A7056" s="368" t="s">
        <v>43494</v>
      </c>
      <c r="B7056" s="369" t="s">
        <v>43495</v>
      </c>
      <c r="C7056" s="346" t="s">
        <v>8</v>
      </c>
      <c r="D7056" s="370">
        <v>6602.31</v>
      </c>
    </row>
    <row r="7057" spans="1:4" s="326" customFormat="1" x14ac:dyDescent="0.25">
      <c r="A7057" s="368" t="s">
        <v>43496</v>
      </c>
      <c r="B7057" s="369" t="s">
        <v>43497</v>
      </c>
      <c r="C7057" s="346" t="s">
        <v>8</v>
      </c>
      <c r="D7057" s="370">
        <v>1099.21</v>
      </c>
    </row>
    <row r="7058" spans="1:4" s="326" customFormat="1" x14ac:dyDescent="0.25">
      <c r="A7058" s="368" t="s">
        <v>43498</v>
      </c>
      <c r="B7058" s="369" t="s">
        <v>43499</v>
      </c>
      <c r="C7058" s="346" t="s">
        <v>8</v>
      </c>
      <c r="D7058" s="370">
        <v>3320.31</v>
      </c>
    </row>
    <row r="7059" spans="1:4" s="326" customFormat="1" x14ac:dyDescent="0.25">
      <c r="A7059" s="368" t="s">
        <v>43500</v>
      </c>
      <c r="B7059" s="369" t="s">
        <v>43501</v>
      </c>
      <c r="C7059" s="346" t="s">
        <v>8</v>
      </c>
      <c r="D7059" s="370">
        <v>64.819999999999993</v>
      </c>
    </row>
    <row r="7060" spans="1:4" s="326" customFormat="1" x14ac:dyDescent="0.25">
      <c r="A7060" s="368" t="s">
        <v>43502</v>
      </c>
      <c r="B7060" s="369" t="s">
        <v>43503</v>
      </c>
      <c r="C7060" s="346" t="s">
        <v>14</v>
      </c>
      <c r="D7060" s="370">
        <v>2.15</v>
      </c>
    </row>
    <row r="7061" spans="1:4" s="326" customFormat="1" x14ac:dyDescent="0.25">
      <c r="A7061" s="368" t="s">
        <v>43504</v>
      </c>
      <c r="B7061" s="369" t="s">
        <v>43505</v>
      </c>
      <c r="C7061" s="346" t="s">
        <v>14</v>
      </c>
      <c r="D7061" s="370">
        <v>2.36</v>
      </c>
    </row>
    <row r="7062" spans="1:4" s="326" customFormat="1" x14ac:dyDescent="0.25">
      <c r="A7062" s="368" t="s">
        <v>43506</v>
      </c>
      <c r="B7062" s="369" t="s">
        <v>43507</v>
      </c>
      <c r="C7062" s="346" t="s">
        <v>8</v>
      </c>
      <c r="D7062" s="370">
        <v>274.63</v>
      </c>
    </row>
    <row r="7063" spans="1:4" s="326" customFormat="1" x14ac:dyDescent="0.25">
      <c r="A7063" s="368" t="s">
        <v>43508</v>
      </c>
      <c r="B7063" s="369" t="s">
        <v>43509</v>
      </c>
      <c r="C7063" s="346" t="s">
        <v>8</v>
      </c>
      <c r="D7063" s="370">
        <v>227.14</v>
      </c>
    </row>
    <row r="7064" spans="1:4" s="326" customFormat="1" x14ac:dyDescent="0.25">
      <c r="A7064" s="368" t="s">
        <v>43510</v>
      </c>
      <c r="B7064" s="369" t="s">
        <v>43511</v>
      </c>
      <c r="C7064" s="346" t="s">
        <v>8</v>
      </c>
      <c r="D7064" s="370">
        <v>8.8800000000000008</v>
      </c>
    </row>
    <row r="7065" spans="1:4" s="326" customFormat="1" x14ac:dyDescent="0.25">
      <c r="A7065" s="368" t="s">
        <v>43512</v>
      </c>
      <c r="B7065" s="369" t="s">
        <v>43513</v>
      </c>
      <c r="C7065" s="346" t="s">
        <v>8</v>
      </c>
      <c r="D7065" s="370">
        <v>11.09</v>
      </c>
    </row>
    <row r="7066" spans="1:4" s="326" customFormat="1" x14ac:dyDescent="0.25">
      <c r="A7066" s="368" t="s">
        <v>43514</v>
      </c>
      <c r="B7066" s="369" t="s">
        <v>43515</v>
      </c>
      <c r="C7066" s="346" t="s">
        <v>8</v>
      </c>
      <c r="D7066" s="370">
        <v>12.25</v>
      </c>
    </row>
    <row r="7067" spans="1:4" s="326" customFormat="1" x14ac:dyDescent="0.25">
      <c r="A7067" s="368" t="s">
        <v>43516</v>
      </c>
      <c r="B7067" s="369" t="s">
        <v>43517</v>
      </c>
      <c r="C7067" s="346" t="s">
        <v>8</v>
      </c>
      <c r="D7067" s="370">
        <v>13.7</v>
      </c>
    </row>
    <row r="7068" spans="1:4" s="326" customFormat="1" x14ac:dyDescent="0.25">
      <c r="A7068" s="368" t="s">
        <v>43518</v>
      </c>
      <c r="B7068" s="369" t="s">
        <v>43519</v>
      </c>
      <c r="C7068" s="346" t="s">
        <v>8</v>
      </c>
      <c r="D7068" s="370">
        <v>16.14</v>
      </c>
    </row>
    <row r="7069" spans="1:4" s="326" customFormat="1" x14ac:dyDescent="0.25">
      <c r="A7069" s="368" t="s">
        <v>43520</v>
      </c>
      <c r="B7069" s="369" t="s">
        <v>43521</v>
      </c>
      <c r="C7069" s="346" t="s">
        <v>8</v>
      </c>
      <c r="D7069" s="370">
        <v>18.920000000000002</v>
      </c>
    </row>
    <row r="7070" spans="1:4" s="326" customFormat="1" x14ac:dyDescent="0.25">
      <c r="A7070" s="368" t="s">
        <v>43522</v>
      </c>
      <c r="B7070" s="369" t="s">
        <v>43523</v>
      </c>
      <c r="C7070" s="346" t="s">
        <v>8</v>
      </c>
      <c r="D7070" s="370">
        <v>19.690000000000001</v>
      </c>
    </row>
    <row r="7071" spans="1:4" s="326" customFormat="1" x14ac:dyDescent="0.25">
      <c r="A7071" s="368" t="s">
        <v>43524</v>
      </c>
      <c r="B7071" s="369" t="s">
        <v>43525</v>
      </c>
      <c r="C7071" s="346" t="s">
        <v>8</v>
      </c>
      <c r="D7071" s="370">
        <v>0.85</v>
      </c>
    </row>
    <row r="7072" spans="1:4" s="326" customFormat="1" x14ac:dyDescent="0.25">
      <c r="A7072" s="368" t="s">
        <v>43526</v>
      </c>
      <c r="B7072" s="369" t="s">
        <v>43527</v>
      </c>
      <c r="C7072" s="346" t="s">
        <v>8</v>
      </c>
      <c r="D7072" s="370">
        <v>6.82</v>
      </c>
    </row>
    <row r="7073" spans="1:4" s="326" customFormat="1" x14ac:dyDescent="0.25">
      <c r="A7073" s="368" t="s">
        <v>43528</v>
      </c>
      <c r="B7073" s="369" t="s">
        <v>43529</v>
      </c>
      <c r="C7073" s="346" t="s">
        <v>8</v>
      </c>
      <c r="D7073" s="370">
        <v>6.52</v>
      </c>
    </row>
    <row r="7074" spans="1:4" s="326" customFormat="1" x14ac:dyDescent="0.25">
      <c r="A7074" s="368" t="s">
        <v>43530</v>
      </c>
      <c r="B7074" s="369" t="s">
        <v>43531</v>
      </c>
      <c r="C7074" s="346" t="s">
        <v>8</v>
      </c>
      <c r="D7074" s="370">
        <v>8.89</v>
      </c>
    </row>
    <row r="7075" spans="1:4" s="326" customFormat="1" x14ac:dyDescent="0.25">
      <c r="A7075" s="368" t="s">
        <v>43532</v>
      </c>
      <c r="B7075" s="369" t="s">
        <v>43533</v>
      </c>
      <c r="C7075" s="346" t="s">
        <v>8</v>
      </c>
      <c r="D7075" s="370">
        <v>14.48</v>
      </c>
    </row>
    <row r="7076" spans="1:4" s="326" customFormat="1" x14ac:dyDescent="0.25">
      <c r="A7076" s="368" t="s">
        <v>43534</v>
      </c>
      <c r="B7076" s="369" t="s">
        <v>43535</v>
      </c>
      <c r="C7076" s="346" t="s">
        <v>8</v>
      </c>
      <c r="D7076" s="370">
        <v>14.32</v>
      </c>
    </row>
    <row r="7077" spans="1:4" s="326" customFormat="1" x14ac:dyDescent="0.25">
      <c r="A7077" s="368" t="s">
        <v>43536</v>
      </c>
      <c r="B7077" s="369" t="s">
        <v>43537</v>
      </c>
      <c r="C7077" s="346" t="s">
        <v>8</v>
      </c>
      <c r="D7077" s="370">
        <v>20.89</v>
      </c>
    </row>
    <row r="7078" spans="1:4" s="326" customFormat="1" x14ac:dyDescent="0.25">
      <c r="A7078" s="368" t="s">
        <v>43538</v>
      </c>
      <c r="B7078" s="369" t="s">
        <v>43539</v>
      </c>
      <c r="C7078" s="346" t="s">
        <v>8</v>
      </c>
      <c r="D7078" s="370">
        <v>42.4</v>
      </c>
    </row>
    <row r="7079" spans="1:4" s="326" customFormat="1" x14ac:dyDescent="0.25">
      <c r="A7079" s="368" t="s">
        <v>43540</v>
      </c>
      <c r="B7079" s="369" t="s">
        <v>43541</v>
      </c>
      <c r="C7079" s="346" t="s">
        <v>8</v>
      </c>
      <c r="D7079" s="370">
        <v>45.52</v>
      </c>
    </row>
    <row r="7080" spans="1:4" s="326" customFormat="1" ht="30" x14ac:dyDescent="0.25">
      <c r="A7080" s="368" t="s">
        <v>43542</v>
      </c>
      <c r="B7080" s="369" t="s">
        <v>43543</v>
      </c>
      <c r="C7080" s="346" t="s">
        <v>8</v>
      </c>
      <c r="D7080" s="370">
        <v>17.72</v>
      </c>
    </row>
    <row r="7081" spans="1:4" s="326" customFormat="1" x14ac:dyDescent="0.25">
      <c r="A7081" s="368" t="s">
        <v>43544</v>
      </c>
      <c r="B7081" s="369" t="s">
        <v>43545</v>
      </c>
      <c r="C7081" s="346" t="s">
        <v>8</v>
      </c>
      <c r="D7081" s="370">
        <v>29.63</v>
      </c>
    </row>
    <row r="7082" spans="1:4" s="326" customFormat="1" x14ac:dyDescent="0.25">
      <c r="A7082" s="368" t="s">
        <v>43546</v>
      </c>
      <c r="B7082" s="369" t="s">
        <v>43547</v>
      </c>
      <c r="C7082" s="346" t="s">
        <v>8</v>
      </c>
      <c r="D7082" s="370">
        <v>44.7</v>
      </c>
    </row>
    <row r="7083" spans="1:4" s="326" customFormat="1" x14ac:dyDescent="0.25">
      <c r="A7083" s="368" t="s">
        <v>43548</v>
      </c>
      <c r="B7083" s="369" t="s">
        <v>43549</v>
      </c>
      <c r="C7083" s="346" t="s">
        <v>8</v>
      </c>
      <c r="D7083" s="370">
        <v>9.9499999999999993</v>
      </c>
    </row>
    <row r="7084" spans="1:4" s="326" customFormat="1" x14ac:dyDescent="0.25">
      <c r="A7084" s="368" t="s">
        <v>43550</v>
      </c>
      <c r="B7084" s="369" t="s">
        <v>43551</v>
      </c>
      <c r="C7084" s="346" t="s">
        <v>8</v>
      </c>
      <c r="D7084" s="370">
        <v>6.38</v>
      </c>
    </row>
    <row r="7085" spans="1:4" s="326" customFormat="1" x14ac:dyDescent="0.25">
      <c r="A7085" s="368" t="s">
        <v>43552</v>
      </c>
      <c r="B7085" s="369" t="s">
        <v>43553</v>
      </c>
      <c r="C7085" s="346" t="s">
        <v>8</v>
      </c>
      <c r="D7085" s="370">
        <v>9.9700000000000006</v>
      </c>
    </row>
    <row r="7086" spans="1:4" s="326" customFormat="1" x14ac:dyDescent="0.25">
      <c r="A7086" s="368" t="s">
        <v>43554</v>
      </c>
      <c r="B7086" s="369" t="s">
        <v>43555</v>
      </c>
      <c r="C7086" s="346" t="s">
        <v>8</v>
      </c>
      <c r="D7086" s="370">
        <v>30.97</v>
      </c>
    </row>
    <row r="7087" spans="1:4" s="326" customFormat="1" x14ac:dyDescent="0.25">
      <c r="A7087" s="368" t="s">
        <v>43556</v>
      </c>
      <c r="B7087" s="369" t="s">
        <v>43557</v>
      </c>
      <c r="C7087" s="346" t="s">
        <v>8</v>
      </c>
      <c r="D7087" s="370">
        <v>9.58</v>
      </c>
    </row>
    <row r="7088" spans="1:4" s="326" customFormat="1" x14ac:dyDescent="0.25">
      <c r="A7088" s="368" t="s">
        <v>43558</v>
      </c>
      <c r="B7088" s="369" t="s">
        <v>34159</v>
      </c>
      <c r="C7088" s="346" t="s">
        <v>8</v>
      </c>
      <c r="D7088" s="370">
        <v>6.64</v>
      </c>
    </row>
    <row r="7089" spans="1:4" s="326" customFormat="1" x14ac:dyDescent="0.25">
      <c r="A7089" s="368" t="s">
        <v>43559</v>
      </c>
      <c r="B7089" s="369" t="s">
        <v>43560</v>
      </c>
      <c r="C7089" s="346" t="s">
        <v>8</v>
      </c>
      <c r="D7089" s="370">
        <v>170.88</v>
      </c>
    </row>
    <row r="7090" spans="1:4" s="326" customFormat="1" x14ac:dyDescent="0.25">
      <c r="A7090" s="368" t="s">
        <v>43561</v>
      </c>
      <c r="B7090" s="369" t="s">
        <v>43562</v>
      </c>
      <c r="C7090" s="346" t="s">
        <v>8</v>
      </c>
      <c r="D7090" s="370">
        <v>222.39</v>
      </c>
    </row>
    <row r="7091" spans="1:4" s="326" customFormat="1" x14ac:dyDescent="0.25">
      <c r="A7091" s="368" t="s">
        <v>43563</v>
      </c>
      <c r="B7091" s="369" t="s">
        <v>33412</v>
      </c>
      <c r="C7091" s="346" t="s">
        <v>8</v>
      </c>
      <c r="D7091" s="370">
        <v>18.86</v>
      </c>
    </row>
    <row r="7092" spans="1:4" s="326" customFormat="1" x14ac:dyDescent="0.25">
      <c r="A7092" s="368" t="s">
        <v>43564</v>
      </c>
      <c r="B7092" s="369" t="s">
        <v>43565</v>
      </c>
      <c r="C7092" s="346" t="s">
        <v>8</v>
      </c>
      <c r="D7092" s="370">
        <v>130200.39</v>
      </c>
    </row>
    <row r="7093" spans="1:4" s="326" customFormat="1" x14ac:dyDescent="0.25">
      <c r="A7093" s="368" t="s">
        <v>43566</v>
      </c>
      <c r="B7093" s="369" t="s">
        <v>43567</v>
      </c>
      <c r="C7093" s="346" t="s">
        <v>8</v>
      </c>
      <c r="D7093" s="370">
        <v>125589.32</v>
      </c>
    </row>
    <row r="7094" spans="1:4" s="326" customFormat="1" x14ac:dyDescent="0.25">
      <c r="A7094" s="368" t="s">
        <v>43568</v>
      </c>
      <c r="B7094" s="369" t="s">
        <v>43569</v>
      </c>
      <c r="C7094" s="346" t="s">
        <v>29847</v>
      </c>
      <c r="D7094" s="370">
        <v>34244.519999999997</v>
      </c>
    </row>
    <row r="7095" spans="1:4" s="326" customFormat="1" x14ac:dyDescent="0.25">
      <c r="A7095" s="368" t="s">
        <v>43570</v>
      </c>
      <c r="B7095" s="369" t="s">
        <v>43571</v>
      </c>
      <c r="C7095" s="346" t="s">
        <v>29847</v>
      </c>
      <c r="D7095" s="370">
        <v>34485.339999999997</v>
      </c>
    </row>
    <row r="7096" spans="1:4" s="326" customFormat="1" x14ac:dyDescent="0.25">
      <c r="A7096" s="368" t="s">
        <v>43572</v>
      </c>
      <c r="B7096" s="369" t="s">
        <v>43573</v>
      </c>
      <c r="C7096" s="346" t="s">
        <v>29847</v>
      </c>
      <c r="D7096" s="370">
        <v>2610.31</v>
      </c>
    </row>
    <row r="7097" spans="1:4" s="326" customFormat="1" x14ac:dyDescent="0.25">
      <c r="A7097" s="368" t="s">
        <v>43574</v>
      </c>
      <c r="B7097" s="369" t="s">
        <v>43575</v>
      </c>
      <c r="C7097" s="346" t="s">
        <v>29847</v>
      </c>
      <c r="D7097" s="370">
        <v>3884.08</v>
      </c>
    </row>
    <row r="7098" spans="1:4" s="326" customFormat="1" x14ac:dyDescent="0.25">
      <c r="A7098" s="368" t="s">
        <v>43576</v>
      </c>
      <c r="B7098" s="369" t="s">
        <v>43577</v>
      </c>
      <c r="C7098" s="346" t="s">
        <v>29847</v>
      </c>
      <c r="D7098" s="370">
        <v>6392.28</v>
      </c>
    </row>
    <row r="7099" spans="1:4" s="326" customFormat="1" x14ac:dyDescent="0.25">
      <c r="A7099" s="368" t="s">
        <v>43578</v>
      </c>
      <c r="B7099" s="369" t="s">
        <v>43579</v>
      </c>
      <c r="C7099" s="346" t="s">
        <v>8</v>
      </c>
      <c r="D7099" s="370">
        <v>16589.98</v>
      </c>
    </row>
    <row r="7100" spans="1:4" s="326" customFormat="1" ht="30" x14ac:dyDescent="0.25">
      <c r="A7100" s="368" t="s">
        <v>43580</v>
      </c>
      <c r="B7100" s="369" t="s">
        <v>43581</v>
      </c>
      <c r="C7100" s="346" t="s">
        <v>8</v>
      </c>
      <c r="D7100" s="370">
        <v>375.03</v>
      </c>
    </row>
    <row r="7101" spans="1:4" s="326" customFormat="1" ht="30" x14ac:dyDescent="0.25">
      <c r="A7101" s="368" t="s">
        <v>43582</v>
      </c>
      <c r="B7101" s="369" t="s">
        <v>43583</v>
      </c>
      <c r="C7101" s="346" t="s">
        <v>8</v>
      </c>
      <c r="D7101" s="370">
        <v>338.63</v>
      </c>
    </row>
    <row r="7102" spans="1:4" s="326" customFormat="1" x14ac:dyDescent="0.25">
      <c r="A7102" s="368" t="s">
        <v>43584</v>
      </c>
      <c r="B7102" s="369" t="s">
        <v>43585</v>
      </c>
      <c r="C7102" s="346" t="s">
        <v>29847</v>
      </c>
      <c r="D7102" s="370">
        <v>6320.36</v>
      </c>
    </row>
    <row r="7103" spans="1:4" s="326" customFormat="1" x14ac:dyDescent="0.25">
      <c r="A7103" s="368" t="s">
        <v>43586</v>
      </c>
      <c r="B7103" s="369" t="s">
        <v>43587</v>
      </c>
      <c r="C7103" s="346" t="s">
        <v>29847</v>
      </c>
      <c r="D7103" s="370">
        <v>5396.31</v>
      </c>
    </row>
    <row r="7104" spans="1:4" s="326" customFormat="1" x14ac:dyDescent="0.25">
      <c r="A7104" s="368" t="s">
        <v>43588</v>
      </c>
      <c r="B7104" s="369" t="s">
        <v>43589</v>
      </c>
      <c r="C7104" s="346" t="s">
        <v>29847</v>
      </c>
      <c r="D7104" s="370">
        <v>7189.08</v>
      </c>
    </row>
    <row r="7105" spans="1:4" s="326" customFormat="1" x14ac:dyDescent="0.25">
      <c r="A7105" s="368" t="s">
        <v>43590</v>
      </c>
      <c r="B7105" s="369" t="s">
        <v>43591</v>
      </c>
      <c r="C7105" s="346" t="s">
        <v>29847</v>
      </c>
      <c r="D7105" s="370">
        <v>11480.25</v>
      </c>
    </row>
    <row r="7106" spans="1:4" s="326" customFormat="1" x14ac:dyDescent="0.25">
      <c r="A7106" s="368" t="s">
        <v>43592</v>
      </c>
      <c r="B7106" s="369" t="s">
        <v>43593</v>
      </c>
      <c r="C7106" s="346" t="s">
        <v>29847</v>
      </c>
      <c r="D7106" s="370">
        <v>5895.69</v>
      </c>
    </row>
    <row r="7107" spans="1:4" s="326" customFormat="1" x14ac:dyDescent="0.25">
      <c r="A7107" s="368" t="s">
        <v>43594</v>
      </c>
      <c r="B7107" s="369" t="s">
        <v>43595</v>
      </c>
      <c r="C7107" s="346" t="s">
        <v>29847</v>
      </c>
      <c r="D7107" s="370">
        <v>9362.66</v>
      </c>
    </row>
    <row r="7108" spans="1:4" s="326" customFormat="1" x14ac:dyDescent="0.25">
      <c r="A7108" s="368" t="s">
        <v>43596</v>
      </c>
      <c r="B7108" s="369" t="s">
        <v>43597</v>
      </c>
      <c r="C7108" s="346" t="s">
        <v>29847</v>
      </c>
      <c r="D7108" s="370">
        <v>13116.21</v>
      </c>
    </row>
    <row r="7109" spans="1:4" s="326" customFormat="1" x14ac:dyDescent="0.25">
      <c r="A7109" s="368" t="s">
        <v>43598</v>
      </c>
      <c r="B7109" s="369" t="s">
        <v>43599</v>
      </c>
      <c r="C7109" s="346" t="s">
        <v>29847</v>
      </c>
      <c r="D7109" s="370">
        <v>1066.99</v>
      </c>
    </row>
    <row r="7110" spans="1:4" s="326" customFormat="1" x14ac:dyDescent="0.25">
      <c r="A7110" s="368" t="s">
        <v>43600</v>
      </c>
      <c r="B7110" s="369" t="s">
        <v>43601</v>
      </c>
      <c r="C7110" s="346" t="s">
        <v>29847</v>
      </c>
      <c r="D7110" s="370">
        <v>1306.1099999999999</v>
      </c>
    </row>
    <row r="7111" spans="1:4" s="326" customFormat="1" x14ac:dyDescent="0.25">
      <c r="A7111" s="368" t="s">
        <v>43602</v>
      </c>
      <c r="B7111" s="369" t="s">
        <v>37297</v>
      </c>
      <c r="C7111" s="346" t="s">
        <v>7</v>
      </c>
      <c r="D7111" s="370">
        <v>1929.23</v>
      </c>
    </row>
    <row r="7112" spans="1:4" s="326" customFormat="1" x14ac:dyDescent="0.25">
      <c r="A7112" s="368" t="s">
        <v>43603</v>
      </c>
      <c r="B7112" s="369" t="s">
        <v>37301</v>
      </c>
      <c r="C7112" s="346" t="s">
        <v>7</v>
      </c>
      <c r="D7112" s="370">
        <v>2305.66</v>
      </c>
    </row>
    <row r="7113" spans="1:4" s="326" customFormat="1" x14ac:dyDescent="0.25">
      <c r="A7113" s="368" t="s">
        <v>43604</v>
      </c>
      <c r="B7113" s="369" t="s">
        <v>43605</v>
      </c>
      <c r="C7113" s="346" t="s">
        <v>8</v>
      </c>
      <c r="D7113" s="370">
        <v>107204.56</v>
      </c>
    </row>
    <row r="7114" spans="1:4" s="326" customFormat="1" x14ac:dyDescent="0.25">
      <c r="A7114" s="368" t="s">
        <v>43606</v>
      </c>
      <c r="B7114" s="369" t="s">
        <v>43607</v>
      </c>
      <c r="C7114" s="346" t="s">
        <v>8</v>
      </c>
      <c r="D7114" s="370">
        <v>43439.58</v>
      </c>
    </row>
    <row r="7115" spans="1:4" s="326" customFormat="1" x14ac:dyDescent="0.25">
      <c r="A7115" s="368" t="s">
        <v>43608</v>
      </c>
      <c r="B7115" s="369" t="s">
        <v>43609</v>
      </c>
      <c r="C7115" s="346" t="s">
        <v>8</v>
      </c>
      <c r="D7115" s="370">
        <v>50214.22</v>
      </c>
    </row>
    <row r="7116" spans="1:4" s="326" customFormat="1" x14ac:dyDescent="0.25">
      <c r="A7116" s="368" t="s">
        <v>43610</v>
      </c>
      <c r="B7116" s="369" t="s">
        <v>43611</v>
      </c>
      <c r="C7116" s="346" t="s">
        <v>8</v>
      </c>
      <c r="D7116" s="370">
        <v>58018.85</v>
      </c>
    </row>
    <row r="7117" spans="1:4" s="326" customFormat="1" x14ac:dyDescent="0.25">
      <c r="A7117" s="368" t="s">
        <v>43612</v>
      </c>
      <c r="B7117" s="369" t="s">
        <v>43613</v>
      </c>
      <c r="C7117" s="346" t="s">
        <v>8</v>
      </c>
      <c r="D7117" s="370">
        <v>64655.43</v>
      </c>
    </row>
    <row r="7118" spans="1:4" s="326" customFormat="1" x14ac:dyDescent="0.25">
      <c r="A7118" s="368" t="s">
        <v>43614</v>
      </c>
      <c r="B7118" s="369" t="s">
        <v>43615</v>
      </c>
      <c r="C7118" s="346" t="s">
        <v>8</v>
      </c>
      <c r="D7118" s="370">
        <v>259482.86</v>
      </c>
    </row>
    <row r="7119" spans="1:4" s="326" customFormat="1" x14ac:dyDescent="0.25">
      <c r="A7119" s="368" t="s">
        <v>43616</v>
      </c>
      <c r="B7119" s="369" t="s">
        <v>43617</v>
      </c>
      <c r="C7119" s="346" t="s">
        <v>8</v>
      </c>
      <c r="D7119" s="370">
        <v>82225.66</v>
      </c>
    </row>
    <row r="7120" spans="1:4" s="326" customFormat="1" x14ac:dyDescent="0.25">
      <c r="A7120" s="368" t="s">
        <v>43618</v>
      </c>
      <c r="B7120" s="369" t="s">
        <v>43619</v>
      </c>
      <c r="C7120" s="346" t="s">
        <v>8</v>
      </c>
      <c r="D7120" s="370">
        <v>453964.21</v>
      </c>
    </row>
    <row r="7121" spans="1:4" s="326" customFormat="1" x14ac:dyDescent="0.25">
      <c r="A7121" s="368" t="s">
        <v>43620</v>
      </c>
      <c r="B7121" s="369" t="s">
        <v>43621</v>
      </c>
      <c r="C7121" s="346" t="s">
        <v>8</v>
      </c>
      <c r="D7121" s="370">
        <v>4176.7299999999996</v>
      </c>
    </row>
    <row r="7122" spans="1:4" s="326" customFormat="1" x14ac:dyDescent="0.25">
      <c r="A7122" s="368" t="s">
        <v>43622</v>
      </c>
      <c r="B7122" s="369" t="s">
        <v>43623</v>
      </c>
      <c r="C7122" s="346" t="s">
        <v>8</v>
      </c>
      <c r="D7122" s="370">
        <v>5399.78</v>
      </c>
    </row>
    <row r="7123" spans="1:4" s="326" customFormat="1" x14ac:dyDescent="0.25">
      <c r="A7123" s="368" t="s">
        <v>43624</v>
      </c>
      <c r="B7123" s="369" t="s">
        <v>43625</v>
      </c>
      <c r="C7123" s="346" t="s">
        <v>8</v>
      </c>
      <c r="D7123" s="370">
        <v>7260.57</v>
      </c>
    </row>
    <row r="7124" spans="1:4" s="326" customFormat="1" x14ac:dyDescent="0.25">
      <c r="A7124" s="368" t="s">
        <v>43626</v>
      </c>
      <c r="B7124" s="369" t="s">
        <v>43627</v>
      </c>
      <c r="C7124" s="346" t="s">
        <v>8</v>
      </c>
      <c r="D7124" s="370">
        <v>4649.66</v>
      </c>
    </row>
    <row r="7125" spans="1:4" s="326" customFormat="1" x14ac:dyDescent="0.25">
      <c r="A7125" s="368" t="s">
        <v>43628</v>
      </c>
      <c r="B7125" s="369" t="s">
        <v>43629</v>
      </c>
      <c r="C7125" s="346" t="s">
        <v>8</v>
      </c>
      <c r="D7125" s="370">
        <v>5353.91</v>
      </c>
    </row>
    <row r="7126" spans="1:4" s="326" customFormat="1" x14ac:dyDescent="0.25">
      <c r="A7126" s="368" t="s">
        <v>43630</v>
      </c>
      <c r="B7126" s="369" t="s">
        <v>43631</v>
      </c>
      <c r="C7126" s="346" t="s">
        <v>8</v>
      </c>
      <c r="D7126" s="370">
        <v>6356.43</v>
      </c>
    </row>
    <row r="7127" spans="1:4" s="326" customFormat="1" x14ac:dyDescent="0.25">
      <c r="A7127" s="368" t="s">
        <v>43632</v>
      </c>
      <c r="B7127" s="369" t="s">
        <v>43633</v>
      </c>
      <c r="C7127" s="346" t="s">
        <v>8</v>
      </c>
      <c r="D7127" s="370">
        <v>7362.16</v>
      </c>
    </row>
    <row r="7128" spans="1:4" s="326" customFormat="1" x14ac:dyDescent="0.25">
      <c r="A7128" s="368" t="s">
        <v>43634</v>
      </c>
      <c r="B7128" s="369" t="s">
        <v>43635</v>
      </c>
      <c r="C7128" s="346" t="s">
        <v>8</v>
      </c>
      <c r="D7128" s="370">
        <v>4291.22</v>
      </c>
    </row>
    <row r="7129" spans="1:4" s="326" customFormat="1" x14ac:dyDescent="0.25">
      <c r="A7129" s="368" t="s">
        <v>43636</v>
      </c>
      <c r="B7129" s="369" t="s">
        <v>43637</v>
      </c>
      <c r="C7129" s="346" t="s">
        <v>8</v>
      </c>
      <c r="D7129" s="370">
        <v>4875.37</v>
      </c>
    </row>
    <row r="7130" spans="1:4" s="326" customFormat="1" x14ac:dyDescent="0.25">
      <c r="A7130" s="368" t="s">
        <v>43638</v>
      </c>
      <c r="B7130" s="369" t="s">
        <v>43639</v>
      </c>
      <c r="C7130" s="346" t="s">
        <v>8</v>
      </c>
      <c r="D7130" s="370">
        <v>5291.68</v>
      </c>
    </row>
    <row r="7131" spans="1:4" s="326" customFormat="1" x14ac:dyDescent="0.25">
      <c r="A7131" s="368" t="s">
        <v>43640</v>
      </c>
      <c r="B7131" s="369" t="s">
        <v>43641</v>
      </c>
      <c r="C7131" s="346" t="s">
        <v>8</v>
      </c>
      <c r="D7131" s="370">
        <v>5465.25</v>
      </c>
    </row>
    <row r="7132" spans="1:4" s="326" customFormat="1" x14ac:dyDescent="0.25">
      <c r="A7132" s="368" t="s">
        <v>43642</v>
      </c>
      <c r="B7132" s="369" t="s">
        <v>43643</v>
      </c>
      <c r="C7132" s="346" t="s">
        <v>8</v>
      </c>
      <c r="D7132" s="370">
        <v>9269.73</v>
      </c>
    </row>
    <row r="7133" spans="1:4" s="326" customFormat="1" x14ac:dyDescent="0.25">
      <c r="A7133" s="368" t="s">
        <v>43644</v>
      </c>
      <c r="B7133" s="369" t="s">
        <v>43645</v>
      </c>
      <c r="C7133" s="346" t="s">
        <v>14</v>
      </c>
      <c r="D7133" s="370">
        <v>12.59</v>
      </c>
    </row>
    <row r="7134" spans="1:4" s="326" customFormat="1" x14ac:dyDescent="0.25">
      <c r="A7134" s="368" t="s">
        <v>43646</v>
      </c>
      <c r="B7134" s="369" t="s">
        <v>43647</v>
      </c>
      <c r="C7134" s="346" t="s">
        <v>14</v>
      </c>
      <c r="D7134" s="370">
        <v>17.440000000000001</v>
      </c>
    </row>
    <row r="7135" spans="1:4" s="326" customFormat="1" x14ac:dyDescent="0.25">
      <c r="A7135" s="368" t="s">
        <v>43648</v>
      </c>
      <c r="B7135" s="369" t="s">
        <v>43649</v>
      </c>
      <c r="C7135" s="346" t="s">
        <v>14</v>
      </c>
      <c r="D7135" s="370">
        <v>22.96</v>
      </c>
    </row>
    <row r="7136" spans="1:4" s="326" customFormat="1" x14ac:dyDescent="0.25">
      <c r="A7136" s="368" t="s">
        <v>43650</v>
      </c>
      <c r="B7136" s="369" t="s">
        <v>43651</v>
      </c>
      <c r="C7136" s="346" t="s">
        <v>7</v>
      </c>
      <c r="D7136" s="370">
        <v>6218.27</v>
      </c>
    </row>
    <row r="7137" spans="1:4" s="326" customFormat="1" x14ac:dyDescent="0.25">
      <c r="A7137" s="368" t="s">
        <v>43652</v>
      </c>
      <c r="B7137" s="369" t="s">
        <v>43653</v>
      </c>
      <c r="C7137" s="346" t="s">
        <v>8</v>
      </c>
      <c r="D7137" s="370">
        <v>1129.4000000000001</v>
      </c>
    </row>
    <row r="7138" spans="1:4" s="326" customFormat="1" x14ac:dyDescent="0.25">
      <c r="A7138" s="368" t="s">
        <v>43654</v>
      </c>
      <c r="B7138" s="369" t="s">
        <v>43655</v>
      </c>
      <c r="C7138" s="346" t="s">
        <v>7</v>
      </c>
      <c r="D7138" s="370">
        <v>2111.06</v>
      </c>
    </row>
    <row r="7139" spans="1:4" s="326" customFormat="1" ht="30" x14ac:dyDescent="0.25">
      <c r="A7139" s="368" t="s">
        <v>43656</v>
      </c>
      <c r="B7139" s="369" t="s">
        <v>43657</v>
      </c>
      <c r="C7139" s="346" t="s">
        <v>8</v>
      </c>
      <c r="D7139" s="370">
        <v>8452.24</v>
      </c>
    </row>
    <row r="7140" spans="1:4" s="326" customFormat="1" x14ac:dyDescent="0.25">
      <c r="A7140" s="368" t="s">
        <v>43658</v>
      </c>
      <c r="B7140" s="369" t="s">
        <v>43659</v>
      </c>
      <c r="C7140" s="346" t="s">
        <v>8</v>
      </c>
      <c r="D7140" s="370">
        <v>178.18</v>
      </c>
    </row>
    <row r="7141" spans="1:4" s="326" customFormat="1" x14ac:dyDescent="0.25">
      <c r="A7141" s="368" t="s">
        <v>43660</v>
      </c>
      <c r="B7141" s="369" t="s">
        <v>43661</v>
      </c>
      <c r="C7141" s="346" t="s">
        <v>7</v>
      </c>
      <c r="D7141" s="370">
        <v>1825.12</v>
      </c>
    </row>
    <row r="7142" spans="1:4" s="326" customFormat="1" x14ac:dyDescent="0.25">
      <c r="A7142" s="368" t="s">
        <v>43662</v>
      </c>
      <c r="B7142" s="369" t="s">
        <v>43663</v>
      </c>
      <c r="C7142" s="346" t="s">
        <v>8</v>
      </c>
      <c r="D7142" s="370">
        <v>358.68</v>
      </c>
    </row>
    <row r="7143" spans="1:4" s="326" customFormat="1" x14ac:dyDescent="0.25">
      <c r="A7143" s="368" t="s">
        <v>43664</v>
      </c>
      <c r="B7143" s="369" t="s">
        <v>43665</v>
      </c>
      <c r="C7143" s="346" t="s">
        <v>7</v>
      </c>
      <c r="D7143" s="370">
        <v>1410.22</v>
      </c>
    </row>
    <row r="7144" spans="1:4" s="326" customFormat="1" x14ac:dyDescent="0.25">
      <c r="A7144" s="368" t="s">
        <v>43666</v>
      </c>
      <c r="B7144" s="369" t="s">
        <v>43667</v>
      </c>
      <c r="C7144" s="346" t="s">
        <v>8</v>
      </c>
      <c r="D7144" s="370">
        <v>280.89999999999998</v>
      </c>
    </row>
    <row r="7145" spans="1:4" s="326" customFormat="1" x14ac:dyDescent="0.25">
      <c r="A7145" s="368" t="s">
        <v>43668</v>
      </c>
      <c r="B7145" s="369" t="s">
        <v>43669</v>
      </c>
      <c r="C7145" s="346" t="s">
        <v>7</v>
      </c>
      <c r="D7145" s="370">
        <v>4231.4799999999996</v>
      </c>
    </row>
    <row r="7146" spans="1:4" s="326" customFormat="1" x14ac:dyDescent="0.25">
      <c r="A7146" s="368" t="s">
        <v>43670</v>
      </c>
      <c r="B7146" s="369" t="s">
        <v>43671</v>
      </c>
      <c r="C7146" s="346" t="s">
        <v>14</v>
      </c>
      <c r="D7146" s="370">
        <v>4238.3500000000004</v>
      </c>
    </row>
    <row r="7147" spans="1:4" s="326" customFormat="1" x14ac:dyDescent="0.25">
      <c r="A7147" s="368" t="s">
        <v>43672</v>
      </c>
      <c r="B7147" s="369" t="s">
        <v>43673</v>
      </c>
      <c r="C7147" s="346" t="s">
        <v>8</v>
      </c>
      <c r="D7147" s="370">
        <v>77.650000000000006</v>
      </c>
    </row>
    <row r="7148" spans="1:4" s="326" customFormat="1" x14ac:dyDescent="0.25">
      <c r="A7148" s="368" t="s">
        <v>43674</v>
      </c>
      <c r="B7148" s="369" t="s">
        <v>43675</v>
      </c>
      <c r="C7148" s="346" t="s">
        <v>8</v>
      </c>
      <c r="D7148" s="370">
        <v>105.21</v>
      </c>
    </row>
    <row r="7149" spans="1:4" s="326" customFormat="1" x14ac:dyDescent="0.25">
      <c r="A7149" s="368" t="s">
        <v>43676</v>
      </c>
      <c r="B7149" s="369" t="s">
        <v>43677</v>
      </c>
      <c r="C7149" s="346" t="s">
        <v>7</v>
      </c>
      <c r="D7149" s="370">
        <v>2462.59</v>
      </c>
    </row>
    <row r="7150" spans="1:4" s="326" customFormat="1" x14ac:dyDescent="0.25">
      <c r="A7150" s="368" t="s">
        <v>43678</v>
      </c>
      <c r="B7150" s="369" t="s">
        <v>43679</v>
      </c>
      <c r="C7150" s="346" t="s">
        <v>7</v>
      </c>
      <c r="D7150" s="370">
        <v>1729.28</v>
      </c>
    </row>
    <row r="7151" spans="1:4" s="326" customFormat="1" x14ac:dyDescent="0.25">
      <c r="A7151" s="368" t="s">
        <v>43680</v>
      </c>
      <c r="B7151" s="369" t="s">
        <v>43681</v>
      </c>
      <c r="C7151" s="346" t="s">
        <v>7</v>
      </c>
      <c r="D7151" s="370">
        <v>1479.96</v>
      </c>
    </row>
    <row r="7152" spans="1:4" s="326" customFormat="1" x14ac:dyDescent="0.25">
      <c r="A7152" s="368" t="s">
        <v>43682</v>
      </c>
      <c r="B7152" s="369" t="s">
        <v>43683</v>
      </c>
      <c r="C7152" s="346" t="s">
        <v>7</v>
      </c>
      <c r="D7152" s="370">
        <v>1314.23</v>
      </c>
    </row>
    <row r="7153" spans="1:4" s="326" customFormat="1" x14ac:dyDescent="0.25">
      <c r="A7153" s="368" t="s">
        <v>43684</v>
      </c>
      <c r="B7153" s="369" t="s">
        <v>43685</v>
      </c>
      <c r="C7153" s="346" t="s">
        <v>7</v>
      </c>
      <c r="D7153" s="370">
        <v>1158.56</v>
      </c>
    </row>
    <row r="7154" spans="1:4" s="326" customFormat="1" x14ac:dyDescent="0.25">
      <c r="A7154" s="368" t="s">
        <v>43686</v>
      </c>
      <c r="B7154" s="369" t="s">
        <v>43687</v>
      </c>
      <c r="C7154" s="346" t="s">
        <v>7</v>
      </c>
      <c r="D7154" s="370">
        <v>3434.61</v>
      </c>
    </row>
    <row r="7155" spans="1:4" s="326" customFormat="1" x14ac:dyDescent="0.25">
      <c r="A7155" s="368" t="s">
        <v>43688</v>
      </c>
      <c r="B7155" s="369" t="s">
        <v>43689</v>
      </c>
      <c r="C7155" s="346" t="s">
        <v>7</v>
      </c>
      <c r="D7155" s="370">
        <v>2015.13</v>
      </c>
    </row>
    <row r="7156" spans="1:4" s="326" customFormat="1" x14ac:dyDescent="0.25">
      <c r="A7156" s="368" t="s">
        <v>43690</v>
      </c>
      <c r="B7156" s="369" t="s">
        <v>43691</v>
      </c>
      <c r="C7156" s="346" t="s">
        <v>7</v>
      </c>
      <c r="D7156" s="370">
        <v>1544.49</v>
      </c>
    </row>
    <row r="7157" spans="1:4" s="326" customFormat="1" ht="30" x14ac:dyDescent="0.25">
      <c r="A7157" s="368" t="s">
        <v>43692</v>
      </c>
      <c r="B7157" s="369" t="s">
        <v>43693</v>
      </c>
      <c r="C7157" s="346" t="s">
        <v>7</v>
      </c>
      <c r="D7157" s="370">
        <v>1689.78</v>
      </c>
    </row>
    <row r="7158" spans="1:4" s="326" customFormat="1" ht="30" x14ac:dyDescent="0.25">
      <c r="A7158" s="368" t="s">
        <v>43694</v>
      </c>
      <c r="B7158" s="369" t="s">
        <v>43695</v>
      </c>
      <c r="C7158" s="346" t="s">
        <v>7</v>
      </c>
      <c r="D7158" s="370">
        <v>2201.2800000000002</v>
      </c>
    </row>
    <row r="7159" spans="1:4" s="326" customFormat="1" x14ac:dyDescent="0.25">
      <c r="A7159" s="368" t="s">
        <v>43696</v>
      </c>
      <c r="B7159" s="369" t="s">
        <v>43697</v>
      </c>
      <c r="C7159" s="346" t="s">
        <v>7</v>
      </c>
      <c r="D7159" s="370">
        <v>3084.97</v>
      </c>
    </row>
    <row r="7160" spans="1:4" s="326" customFormat="1" ht="30" x14ac:dyDescent="0.25">
      <c r="A7160" s="368" t="s">
        <v>43698</v>
      </c>
      <c r="B7160" s="369" t="s">
        <v>43699</v>
      </c>
      <c r="C7160" s="346" t="s">
        <v>7</v>
      </c>
      <c r="D7160" s="370">
        <v>95.24</v>
      </c>
    </row>
    <row r="7161" spans="1:4" s="326" customFormat="1" x14ac:dyDescent="0.25">
      <c r="A7161" s="368" t="s">
        <v>43700</v>
      </c>
      <c r="B7161" s="369" t="s">
        <v>43701</v>
      </c>
      <c r="C7161" s="346" t="s">
        <v>8</v>
      </c>
      <c r="D7161" s="370">
        <v>6938.71</v>
      </c>
    </row>
    <row r="7162" spans="1:4" s="326" customFormat="1" x14ac:dyDescent="0.25">
      <c r="A7162" s="368" t="s">
        <v>43702</v>
      </c>
      <c r="B7162" s="369" t="s">
        <v>43703</v>
      </c>
      <c r="C7162" s="346" t="s">
        <v>8</v>
      </c>
      <c r="D7162" s="370">
        <v>21658.639999999999</v>
      </c>
    </row>
    <row r="7163" spans="1:4" s="326" customFormat="1" ht="30" x14ac:dyDescent="0.25">
      <c r="A7163" s="368" t="s">
        <v>43704</v>
      </c>
      <c r="B7163" s="369" t="s">
        <v>43705</v>
      </c>
      <c r="C7163" s="346" t="s">
        <v>8</v>
      </c>
      <c r="D7163" s="370">
        <v>451002.81</v>
      </c>
    </row>
    <row r="7164" spans="1:4" s="326" customFormat="1" x14ac:dyDescent="0.25">
      <c r="A7164" s="368" t="s">
        <v>43706</v>
      </c>
      <c r="B7164" s="369" t="s">
        <v>43707</v>
      </c>
      <c r="C7164" s="346" t="s">
        <v>8</v>
      </c>
      <c r="D7164" s="370">
        <v>10011</v>
      </c>
    </row>
    <row r="7165" spans="1:4" s="326" customFormat="1" x14ac:dyDescent="0.25">
      <c r="A7165" s="368" t="s">
        <v>43708</v>
      </c>
      <c r="B7165" s="369" t="s">
        <v>43709</v>
      </c>
      <c r="C7165" s="346" t="s">
        <v>8</v>
      </c>
      <c r="D7165" s="370">
        <v>4665.38</v>
      </c>
    </row>
    <row r="7166" spans="1:4" s="326" customFormat="1" x14ac:dyDescent="0.25">
      <c r="A7166" s="368" t="s">
        <v>43710</v>
      </c>
      <c r="B7166" s="369" t="s">
        <v>43711</v>
      </c>
      <c r="C7166" s="346" t="s">
        <v>8</v>
      </c>
      <c r="D7166" s="370">
        <v>3799.01</v>
      </c>
    </row>
    <row r="7167" spans="1:4" s="326" customFormat="1" ht="30" x14ac:dyDescent="0.25">
      <c r="A7167" s="368" t="s">
        <v>43712</v>
      </c>
      <c r="B7167" s="369" t="s">
        <v>43713</v>
      </c>
      <c r="C7167" s="346" t="s">
        <v>8</v>
      </c>
      <c r="D7167" s="370">
        <v>642850.06000000006</v>
      </c>
    </row>
    <row r="7168" spans="1:4" s="326" customFormat="1" ht="30" x14ac:dyDescent="0.25">
      <c r="A7168" s="368" t="s">
        <v>43714</v>
      </c>
      <c r="B7168" s="369" t="s">
        <v>43715</v>
      </c>
      <c r="C7168" s="346" t="s">
        <v>8</v>
      </c>
      <c r="D7168" s="370">
        <v>4688.1899999999996</v>
      </c>
    </row>
    <row r="7169" spans="1:4" s="326" customFormat="1" ht="30" x14ac:dyDescent="0.25">
      <c r="A7169" s="368" t="s">
        <v>43716</v>
      </c>
      <c r="B7169" s="369" t="s">
        <v>43717</v>
      </c>
      <c r="C7169" s="346" t="s">
        <v>8</v>
      </c>
      <c r="D7169" s="370">
        <v>5247.35</v>
      </c>
    </row>
    <row r="7170" spans="1:4" s="326" customFormat="1" ht="30" x14ac:dyDescent="0.25">
      <c r="A7170" s="368" t="s">
        <v>43718</v>
      </c>
      <c r="B7170" s="369" t="s">
        <v>43719</v>
      </c>
      <c r="C7170" s="346" t="s">
        <v>8</v>
      </c>
      <c r="D7170" s="370">
        <v>5982.85</v>
      </c>
    </row>
    <row r="7171" spans="1:4" s="326" customFormat="1" ht="30" x14ac:dyDescent="0.25">
      <c r="A7171" s="368" t="s">
        <v>43720</v>
      </c>
      <c r="B7171" s="369" t="s">
        <v>43721</v>
      </c>
      <c r="C7171" s="346" t="s">
        <v>8</v>
      </c>
      <c r="D7171" s="370">
        <v>5611.35</v>
      </c>
    </row>
    <row r="7172" spans="1:4" s="326" customFormat="1" ht="30" x14ac:dyDescent="0.25">
      <c r="A7172" s="368" t="s">
        <v>43722</v>
      </c>
      <c r="B7172" s="369" t="s">
        <v>43723</v>
      </c>
      <c r="C7172" s="346" t="s">
        <v>8</v>
      </c>
      <c r="D7172" s="370">
        <v>6308.05</v>
      </c>
    </row>
    <row r="7173" spans="1:4" s="326" customFormat="1" ht="30" x14ac:dyDescent="0.25">
      <c r="A7173" s="368" t="s">
        <v>43724</v>
      </c>
      <c r="B7173" s="369" t="s">
        <v>43725</v>
      </c>
      <c r="C7173" s="346" t="s">
        <v>8</v>
      </c>
      <c r="D7173" s="370">
        <v>7587.87</v>
      </c>
    </row>
    <row r="7174" spans="1:4" s="326" customFormat="1" ht="30" x14ac:dyDescent="0.25">
      <c r="A7174" s="368" t="s">
        <v>43726</v>
      </c>
      <c r="B7174" s="369" t="s">
        <v>43727</v>
      </c>
      <c r="C7174" s="346" t="s">
        <v>8</v>
      </c>
      <c r="D7174" s="370">
        <v>7365.54</v>
      </c>
    </row>
    <row r="7175" spans="1:4" s="326" customFormat="1" x14ac:dyDescent="0.25">
      <c r="A7175" s="368" t="s">
        <v>43728</v>
      </c>
      <c r="B7175" s="369" t="s">
        <v>43729</v>
      </c>
      <c r="C7175" s="346" t="s">
        <v>8</v>
      </c>
      <c r="D7175" s="370">
        <v>21806.959999999999</v>
      </c>
    </row>
    <row r="7176" spans="1:4" s="326" customFormat="1" x14ac:dyDescent="0.25">
      <c r="A7176" s="368" t="s">
        <v>43730</v>
      </c>
      <c r="B7176" s="369" t="s">
        <v>43731</v>
      </c>
      <c r="C7176" s="346" t="s">
        <v>8</v>
      </c>
      <c r="D7176" s="370">
        <v>61077.440000000002</v>
      </c>
    </row>
    <row r="7177" spans="1:4" s="326" customFormat="1" x14ac:dyDescent="0.25">
      <c r="A7177" s="368" t="s">
        <v>43732</v>
      </c>
      <c r="B7177" s="369" t="s">
        <v>43733</v>
      </c>
      <c r="C7177" s="346" t="s">
        <v>8</v>
      </c>
      <c r="D7177" s="370">
        <v>55603.22</v>
      </c>
    </row>
    <row r="7178" spans="1:4" s="326" customFormat="1" x14ac:dyDescent="0.25">
      <c r="A7178" s="368" t="s">
        <v>43734</v>
      </c>
      <c r="B7178" s="369" t="s">
        <v>43735</v>
      </c>
      <c r="C7178" s="346" t="s">
        <v>8</v>
      </c>
      <c r="D7178" s="370">
        <v>19051.39</v>
      </c>
    </row>
    <row r="7179" spans="1:4" s="326" customFormat="1" x14ac:dyDescent="0.25">
      <c r="A7179" s="368" t="s">
        <v>43736</v>
      </c>
      <c r="B7179" s="369" t="s">
        <v>43737</v>
      </c>
      <c r="C7179" s="346" t="s">
        <v>8</v>
      </c>
      <c r="D7179" s="370">
        <v>1050.67</v>
      </c>
    </row>
    <row r="7180" spans="1:4" s="326" customFormat="1" x14ac:dyDescent="0.25">
      <c r="A7180" s="368" t="s">
        <v>43738</v>
      </c>
      <c r="B7180" s="369" t="s">
        <v>43739</v>
      </c>
      <c r="C7180" s="346" t="s">
        <v>8</v>
      </c>
      <c r="D7180" s="370">
        <v>2880.63</v>
      </c>
    </row>
    <row r="7181" spans="1:4" s="326" customFormat="1" x14ac:dyDescent="0.25">
      <c r="A7181" s="368" t="s">
        <v>43740</v>
      </c>
      <c r="B7181" s="369" t="s">
        <v>37215</v>
      </c>
      <c r="C7181" s="346" t="s">
        <v>8</v>
      </c>
      <c r="D7181" s="370">
        <v>1782.4</v>
      </c>
    </row>
    <row r="7182" spans="1:4" s="326" customFormat="1" x14ac:dyDescent="0.25">
      <c r="A7182" s="368" t="s">
        <v>43741</v>
      </c>
      <c r="B7182" s="369" t="s">
        <v>43742</v>
      </c>
      <c r="C7182" s="346" t="s">
        <v>8</v>
      </c>
      <c r="D7182" s="370">
        <v>2482.36</v>
      </c>
    </row>
    <row r="7183" spans="1:4" s="326" customFormat="1" x14ac:dyDescent="0.25">
      <c r="A7183" s="368" t="s">
        <v>43743</v>
      </c>
      <c r="B7183" s="369" t="s">
        <v>43744</v>
      </c>
      <c r="C7183" s="346" t="s">
        <v>8</v>
      </c>
      <c r="D7183" s="370">
        <v>350.54</v>
      </c>
    </row>
    <row r="7184" spans="1:4" s="326" customFormat="1" x14ac:dyDescent="0.25">
      <c r="A7184" s="368" t="s">
        <v>43745</v>
      </c>
      <c r="B7184" s="369" t="s">
        <v>43746</v>
      </c>
      <c r="C7184" s="346" t="s">
        <v>8</v>
      </c>
      <c r="D7184" s="370">
        <v>2392.9499999999998</v>
      </c>
    </row>
    <row r="7185" spans="1:4" s="326" customFormat="1" x14ac:dyDescent="0.25">
      <c r="A7185" s="368" t="s">
        <v>43747</v>
      </c>
      <c r="B7185" s="369" t="s">
        <v>43748</v>
      </c>
      <c r="C7185" s="346" t="s">
        <v>8</v>
      </c>
      <c r="D7185" s="370">
        <v>1094.8599999999999</v>
      </c>
    </row>
    <row r="7186" spans="1:4" s="326" customFormat="1" x14ac:dyDescent="0.25">
      <c r="A7186" s="368" t="s">
        <v>43749</v>
      </c>
      <c r="B7186" s="369" t="s">
        <v>43750</v>
      </c>
      <c r="C7186" s="346" t="s">
        <v>8</v>
      </c>
      <c r="D7186" s="370">
        <v>2435.79</v>
      </c>
    </row>
    <row r="7187" spans="1:4" s="326" customFormat="1" x14ac:dyDescent="0.25">
      <c r="A7187" s="368" t="s">
        <v>43751</v>
      </c>
      <c r="B7187" s="369" t="s">
        <v>43752</v>
      </c>
      <c r="C7187" s="346" t="s">
        <v>7</v>
      </c>
      <c r="D7187" s="370">
        <v>1610.04</v>
      </c>
    </row>
    <row r="7188" spans="1:4" s="326" customFormat="1" x14ac:dyDescent="0.25">
      <c r="A7188" s="368" t="s">
        <v>43753</v>
      </c>
      <c r="B7188" s="369" t="s">
        <v>43754</v>
      </c>
      <c r="C7188" s="346" t="s">
        <v>7</v>
      </c>
      <c r="D7188" s="370">
        <v>1172.53</v>
      </c>
    </row>
    <row r="7189" spans="1:4" s="326" customFormat="1" x14ac:dyDescent="0.25">
      <c r="A7189" s="368" t="s">
        <v>43755</v>
      </c>
      <c r="B7189" s="369" t="s">
        <v>43756</v>
      </c>
      <c r="C7189" s="346" t="s">
        <v>8</v>
      </c>
      <c r="D7189" s="370">
        <v>197.26</v>
      </c>
    </row>
    <row r="7190" spans="1:4" s="326" customFormat="1" x14ac:dyDescent="0.25">
      <c r="A7190" s="368" t="s">
        <v>43757</v>
      </c>
      <c r="B7190" s="369" t="s">
        <v>43758</v>
      </c>
      <c r="C7190" s="346" t="s">
        <v>8</v>
      </c>
      <c r="D7190" s="370">
        <v>305.52</v>
      </c>
    </row>
    <row r="7191" spans="1:4" s="326" customFormat="1" x14ac:dyDescent="0.25">
      <c r="A7191" s="368" t="s">
        <v>43759</v>
      </c>
      <c r="B7191" s="369" t="s">
        <v>43760</v>
      </c>
      <c r="C7191" s="346" t="s">
        <v>5</v>
      </c>
      <c r="D7191" s="370">
        <v>17.29</v>
      </c>
    </row>
    <row r="7192" spans="1:4" s="326" customFormat="1" x14ac:dyDescent="0.25">
      <c r="A7192" s="368" t="s">
        <v>43761</v>
      </c>
      <c r="B7192" s="369" t="s">
        <v>43762</v>
      </c>
      <c r="C7192" s="346" t="s">
        <v>5</v>
      </c>
      <c r="D7192" s="370">
        <v>12.61</v>
      </c>
    </row>
    <row r="7193" spans="1:4" s="326" customFormat="1" x14ac:dyDescent="0.25">
      <c r="A7193" s="368" t="s">
        <v>43763</v>
      </c>
      <c r="B7193" s="369" t="s">
        <v>43764</v>
      </c>
      <c r="C7193" s="346" t="s">
        <v>16</v>
      </c>
      <c r="D7193" s="370">
        <v>47.02</v>
      </c>
    </row>
    <row r="7194" spans="1:4" s="326" customFormat="1" x14ac:dyDescent="0.25">
      <c r="A7194" s="368" t="s">
        <v>43765</v>
      </c>
      <c r="B7194" s="369" t="s">
        <v>43766</v>
      </c>
      <c r="C7194" s="346" t="s">
        <v>7</v>
      </c>
      <c r="D7194" s="370">
        <v>189.15</v>
      </c>
    </row>
    <row r="7195" spans="1:4" s="326" customFormat="1" x14ac:dyDescent="0.25">
      <c r="A7195" s="368" t="s">
        <v>43767</v>
      </c>
      <c r="B7195" s="369" t="s">
        <v>43768</v>
      </c>
      <c r="C7195" s="346" t="s">
        <v>7</v>
      </c>
      <c r="D7195" s="370">
        <v>5.85</v>
      </c>
    </row>
    <row r="7196" spans="1:4" s="326" customFormat="1" x14ac:dyDescent="0.25">
      <c r="A7196" s="368" t="s">
        <v>43769</v>
      </c>
      <c r="B7196" s="369" t="s">
        <v>43770</v>
      </c>
      <c r="C7196" s="346" t="s">
        <v>7</v>
      </c>
      <c r="D7196" s="370">
        <v>4.3</v>
      </c>
    </row>
    <row r="7197" spans="1:4" s="326" customFormat="1" x14ac:dyDescent="0.25">
      <c r="A7197" s="368" t="s">
        <v>43771</v>
      </c>
      <c r="B7197" s="369" t="s">
        <v>43772</v>
      </c>
      <c r="C7197" s="346" t="s">
        <v>7</v>
      </c>
      <c r="D7197" s="370">
        <v>12.67</v>
      </c>
    </row>
    <row r="7198" spans="1:4" s="326" customFormat="1" ht="30" x14ac:dyDescent="0.25">
      <c r="A7198" s="368" t="s">
        <v>43773</v>
      </c>
      <c r="B7198" s="369" t="s">
        <v>43774</v>
      </c>
      <c r="C7198" s="346" t="s">
        <v>16</v>
      </c>
      <c r="D7198" s="370">
        <v>33.26</v>
      </c>
    </row>
    <row r="7199" spans="1:4" s="326" customFormat="1" ht="30" x14ac:dyDescent="0.25">
      <c r="A7199" s="368" t="s">
        <v>43775</v>
      </c>
      <c r="B7199" s="369" t="s">
        <v>43776</v>
      </c>
      <c r="C7199" s="346" t="s">
        <v>16</v>
      </c>
      <c r="D7199" s="370">
        <v>26.47</v>
      </c>
    </row>
    <row r="7200" spans="1:4" s="326" customFormat="1" x14ac:dyDescent="0.25">
      <c r="A7200" s="368" t="s">
        <v>43777</v>
      </c>
      <c r="B7200" s="369" t="s">
        <v>43778</v>
      </c>
      <c r="C7200" s="346" t="s">
        <v>8</v>
      </c>
      <c r="D7200" s="370">
        <v>41.1</v>
      </c>
    </row>
    <row r="7201" spans="1:4" s="326" customFormat="1" x14ac:dyDescent="0.25">
      <c r="A7201" s="368" t="s">
        <v>43779</v>
      </c>
      <c r="B7201" s="369" t="s">
        <v>43780</v>
      </c>
      <c r="C7201" s="346" t="s">
        <v>8</v>
      </c>
      <c r="D7201" s="370">
        <v>165</v>
      </c>
    </row>
    <row r="7202" spans="1:4" s="326" customFormat="1" x14ac:dyDescent="0.25">
      <c r="A7202" s="368" t="s">
        <v>43781</v>
      </c>
      <c r="B7202" s="369" t="s">
        <v>36935</v>
      </c>
      <c r="C7202" s="346" t="s">
        <v>10</v>
      </c>
      <c r="D7202" s="370">
        <v>282.41000000000003</v>
      </c>
    </row>
    <row r="7203" spans="1:4" s="326" customFormat="1" x14ac:dyDescent="0.25">
      <c r="A7203" s="368" t="s">
        <v>43782</v>
      </c>
      <c r="B7203" s="369" t="s">
        <v>33081</v>
      </c>
      <c r="C7203" s="346" t="s">
        <v>7</v>
      </c>
      <c r="D7203" s="370">
        <v>8.7899999999999991</v>
      </c>
    </row>
    <row r="7204" spans="1:4" s="326" customFormat="1" x14ac:dyDescent="0.25">
      <c r="A7204" s="368" t="s">
        <v>43783</v>
      </c>
      <c r="B7204" s="369" t="s">
        <v>43784</v>
      </c>
      <c r="C7204" s="346" t="s">
        <v>4</v>
      </c>
      <c r="D7204" s="370">
        <v>202.8</v>
      </c>
    </row>
    <row r="7205" spans="1:4" s="326" customFormat="1" x14ac:dyDescent="0.25">
      <c r="A7205" s="368" t="s">
        <v>43785</v>
      </c>
      <c r="B7205" s="369" t="s">
        <v>43786</v>
      </c>
      <c r="C7205" s="346" t="s">
        <v>4</v>
      </c>
      <c r="D7205" s="370">
        <v>72.099999999999994</v>
      </c>
    </row>
    <row r="7206" spans="1:4" s="326" customFormat="1" x14ac:dyDescent="0.25">
      <c r="A7206" s="368" t="s">
        <v>43787</v>
      </c>
      <c r="B7206" s="369" t="s">
        <v>43788</v>
      </c>
      <c r="C7206" s="346" t="s">
        <v>4</v>
      </c>
      <c r="D7206" s="370">
        <v>136.35</v>
      </c>
    </row>
    <row r="7207" spans="1:4" s="326" customFormat="1" x14ac:dyDescent="0.25">
      <c r="A7207" s="368" t="s">
        <v>43789</v>
      </c>
      <c r="B7207" s="369" t="s">
        <v>43790</v>
      </c>
      <c r="C7207" s="346" t="s">
        <v>4</v>
      </c>
      <c r="D7207" s="370">
        <v>26.99</v>
      </c>
    </row>
    <row r="7208" spans="1:4" s="326" customFormat="1" x14ac:dyDescent="0.25">
      <c r="A7208" s="368" t="s">
        <v>43791</v>
      </c>
      <c r="B7208" s="369" t="s">
        <v>43792</v>
      </c>
      <c r="C7208" s="346" t="s">
        <v>4</v>
      </c>
      <c r="D7208" s="370">
        <v>132.66999999999999</v>
      </c>
    </row>
    <row r="7209" spans="1:4" s="326" customFormat="1" x14ac:dyDescent="0.25">
      <c r="A7209" s="368" t="s">
        <v>43793</v>
      </c>
      <c r="B7209" s="369" t="s">
        <v>43794</v>
      </c>
      <c r="C7209" s="346" t="s">
        <v>4</v>
      </c>
      <c r="D7209" s="370">
        <v>370.44</v>
      </c>
    </row>
    <row r="7210" spans="1:4" s="326" customFormat="1" x14ac:dyDescent="0.25">
      <c r="A7210" s="368" t="s">
        <v>43795</v>
      </c>
      <c r="B7210" s="369" t="s">
        <v>43796</v>
      </c>
      <c r="C7210" s="346" t="s">
        <v>4</v>
      </c>
      <c r="D7210" s="370">
        <v>35.11</v>
      </c>
    </row>
    <row r="7211" spans="1:4" s="326" customFormat="1" x14ac:dyDescent="0.25">
      <c r="A7211" s="368" t="s">
        <v>43797</v>
      </c>
      <c r="B7211" s="369" t="s">
        <v>43798</v>
      </c>
      <c r="C7211" s="346" t="s">
        <v>4</v>
      </c>
      <c r="D7211" s="370">
        <v>155.61000000000001</v>
      </c>
    </row>
    <row r="7212" spans="1:4" s="326" customFormat="1" x14ac:dyDescent="0.25">
      <c r="A7212" s="368" t="s">
        <v>43799</v>
      </c>
      <c r="B7212" s="369" t="s">
        <v>43800</v>
      </c>
      <c r="C7212" s="346" t="s">
        <v>4</v>
      </c>
      <c r="D7212" s="370">
        <v>212.67</v>
      </c>
    </row>
    <row r="7213" spans="1:4" s="326" customFormat="1" x14ac:dyDescent="0.25">
      <c r="A7213" s="368" t="s">
        <v>43801</v>
      </c>
      <c r="B7213" s="369" t="s">
        <v>43802</v>
      </c>
      <c r="C7213" s="346" t="s">
        <v>4</v>
      </c>
      <c r="D7213" s="370">
        <v>145.08000000000001</v>
      </c>
    </row>
    <row r="7214" spans="1:4" s="326" customFormat="1" x14ac:dyDescent="0.25">
      <c r="A7214" s="368" t="s">
        <v>43803</v>
      </c>
      <c r="B7214" s="369" t="s">
        <v>43804</v>
      </c>
      <c r="C7214" s="346" t="s">
        <v>4</v>
      </c>
      <c r="D7214" s="370">
        <v>279.58999999999997</v>
      </c>
    </row>
    <row r="7215" spans="1:4" s="326" customFormat="1" x14ac:dyDescent="0.25">
      <c r="A7215" s="368" t="s">
        <v>43805</v>
      </c>
      <c r="B7215" s="369" t="s">
        <v>43806</v>
      </c>
      <c r="C7215" s="346" t="s">
        <v>4</v>
      </c>
      <c r="D7215" s="370">
        <v>465.77</v>
      </c>
    </row>
    <row r="7216" spans="1:4" s="326" customFormat="1" x14ac:dyDescent="0.25">
      <c r="A7216" s="368" t="s">
        <v>43807</v>
      </c>
      <c r="B7216" s="369" t="s">
        <v>43808</v>
      </c>
      <c r="C7216" s="346" t="s">
        <v>4</v>
      </c>
      <c r="D7216" s="370">
        <v>352.36</v>
      </c>
    </row>
    <row r="7217" spans="1:4" s="326" customFormat="1" x14ac:dyDescent="0.25">
      <c r="A7217" s="368" t="s">
        <v>43809</v>
      </c>
      <c r="B7217" s="369" t="s">
        <v>43810</v>
      </c>
      <c r="C7217" s="346" t="s">
        <v>4</v>
      </c>
      <c r="D7217" s="370">
        <v>247.56</v>
      </c>
    </row>
    <row r="7218" spans="1:4" s="326" customFormat="1" x14ac:dyDescent="0.25">
      <c r="A7218" s="368" t="s">
        <v>43811</v>
      </c>
      <c r="B7218" s="369" t="s">
        <v>43812</v>
      </c>
      <c r="C7218" s="346" t="s">
        <v>4</v>
      </c>
      <c r="D7218" s="370">
        <v>192.59</v>
      </c>
    </row>
    <row r="7219" spans="1:4" s="326" customFormat="1" x14ac:dyDescent="0.25">
      <c r="A7219" s="368" t="s">
        <v>43813</v>
      </c>
      <c r="B7219" s="369" t="s">
        <v>43814</v>
      </c>
      <c r="C7219" s="346" t="s">
        <v>4</v>
      </c>
      <c r="D7219" s="370">
        <v>221.84</v>
      </c>
    </row>
    <row r="7220" spans="1:4" s="326" customFormat="1" x14ac:dyDescent="0.25">
      <c r="A7220" s="368" t="s">
        <v>43815</v>
      </c>
      <c r="B7220" s="369" t="s">
        <v>43816</v>
      </c>
      <c r="C7220" s="346" t="s">
        <v>4</v>
      </c>
      <c r="D7220" s="370">
        <v>360.56</v>
      </c>
    </row>
    <row r="7221" spans="1:4" s="326" customFormat="1" x14ac:dyDescent="0.25">
      <c r="A7221" s="368" t="s">
        <v>43817</v>
      </c>
      <c r="B7221" s="369" t="s">
        <v>43818</v>
      </c>
      <c r="C7221" s="346" t="s">
        <v>4</v>
      </c>
      <c r="D7221" s="370">
        <v>291.87</v>
      </c>
    </row>
    <row r="7222" spans="1:4" s="326" customFormat="1" x14ac:dyDescent="0.25">
      <c r="A7222" s="368" t="s">
        <v>43819</v>
      </c>
      <c r="B7222" s="369" t="s">
        <v>43820</v>
      </c>
      <c r="C7222" s="346" t="s">
        <v>4</v>
      </c>
      <c r="D7222" s="370">
        <v>27.79</v>
      </c>
    </row>
    <row r="7223" spans="1:4" s="326" customFormat="1" x14ac:dyDescent="0.25">
      <c r="A7223" s="368" t="s">
        <v>43821</v>
      </c>
      <c r="B7223" s="369" t="s">
        <v>43822</v>
      </c>
      <c r="C7223" s="346" t="s">
        <v>4</v>
      </c>
      <c r="D7223" s="370">
        <v>193.13</v>
      </c>
    </row>
    <row r="7224" spans="1:4" s="326" customFormat="1" x14ac:dyDescent="0.25">
      <c r="A7224" s="368" t="s">
        <v>43823</v>
      </c>
      <c r="B7224" s="369" t="s">
        <v>43824</v>
      </c>
      <c r="C7224" s="346" t="s">
        <v>4</v>
      </c>
      <c r="D7224" s="370">
        <v>232.51</v>
      </c>
    </row>
    <row r="7225" spans="1:4" s="326" customFormat="1" x14ac:dyDescent="0.25">
      <c r="A7225" s="368" t="s">
        <v>43825</v>
      </c>
      <c r="B7225" s="369" t="s">
        <v>43826</v>
      </c>
      <c r="C7225" s="346" t="s">
        <v>4</v>
      </c>
      <c r="D7225" s="370">
        <v>390.07</v>
      </c>
    </row>
    <row r="7226" spans="1:4" s="326" customFormat="1" x14ac:dyDescent="0.25">
      <c r="A7226" s="368" t="s">
        <v>43827</v>
      </c>
      <c r="B7226" s="369" t="s">
        <v>43828</v>
      </c>
      <c r="C7226" s="346" t="s">
        <v>4</v>
      </c>
      <c r="D7226" s="370">
        <v>398.49</v>
      </c>
    </row>
    <row r="7227" spans="1:4" s="326" customFormat="1" x14ac:dyDescent="0.25">
      <c r="A7227" s="368" t="s">
        <v>43829</v>
      </c>
      <c r="B7227" s="369" t="s">
        <v>43830</v>
      </c>
      <c r="C7227" s="346" t="s">
        <v>4</v>
      </c>
      <c r="D7227" s="370">
        <v>80.14</v>
      </c>
    </row>
    <row r="7228" spans="1:4" s="326" customFormat="1" x14ac:dyDescent="0.25">
      <c r="A7228" s="368" t="s">
        <v>43831</v>
      </c>
      <c r="B7228" s="369" t="s">
        <v>43832</v>
      </c>
      <c r="C7228" s="346" t="s">
        <v>4</v>
      </c>
      <c r="D7228" s="370">
        <v>249.7</v>
      </c>
    </row>
    <row r="7229" spans="1:4" s="326" customFormat="1" x14ac:dyDescent="0.25">
      <c r="A7229" s="368" t="s">
        <v>43833</v>
      </c>
      <c r="B7229" s="369" t="s">
        <v>43834</v>
      </c>
      <c r="C7229" s="346" t="s">
        <v>4</v>
      </c>
      <c r="D7229" s="370">
        <v>87.27</v>
      </c>
    </row>
    <row r="7230" spans="1:4" s="326" customFormat="1" x14ac:dyDescent="0.25">
      <c r="A7230" s="368" t="s">
        <v>43835</v>
      </c>
      <c r="B7230" s="369" t="s">
        <v>43836</v>
      </c>
      <c r="C7230" s="346" t="s">
        <v>4</v>
      </c>
      <c r="D7230" s="370">
        <v>8.66</v>
      </c>
    </row>
    <row r="7231" spans="1:4" s="326" customFormat="1" x14ac:dyDescent="0.25">
      <c r="A7231" s="368" t="s">
        <v>43837</v>
      </c>
      <c r="B7231" s="369" t="s">
        <v>43838</v>
      </c>
      <c r="C7231" s="346" t="s">
        <v>4</v>
      </c>
      <c r="D7231" s="370">
        <v>0.84</v>
      </c>
    </row>
    <row r="7232" spans="1:4" s="326" customFormat="1" x14ac:dyDescent="0.25">
      <c r="A7232" s="368" t="s">
        <v>43839</v>
      </c>
      <c r="B7232" s="369" t="s">
        <v>43840</v>
      </c>
      <c r="C7232" s="346" t="s">
        <v>4</v>
      </c>
      <c r="D7232" s="370">
        <v>519.92999999999995</v>
      </c>
    </row>
    <row r="7233" spans="1:4" s="326" customFormat="1" x14ac:dyDescent="0.25">
      <c r="A7233" s="368" t="s">
        <v>43841</v>
      </c>
      <c r="B7233" s="369" t="s">
        <v>43842</v>
      </c>
      <c r="C7233" s="346" t="s">
        <v>7</v>
      </c>
      <c r="D7233" s="370">
        <v>38.35</v>
      </c>
    </row>
    <row r="7234" spans="1:4" s="326" customFormat="1" x14ac:dyDescent="0.25">
      <c r="A7234" s="368" t="s">
        <v>43843</v>
      </c>
      <c r="B7234" s="369" t="s">
        <v>37768</v>
      </c>
      <c r="C7234" s="346" t="s">
        <v>7</v>
      </c>
      <c r="D7234" s="370">
        <v>67.569999999999993</v>
      </c>
    </row>
    <row r="7235" spans="1:4" s="326" customFormat="1" x14ac:dyDescent="0.25">
      <c r="A7235" s="368" t="s">
        <v>43844</v>
      </c>
      <c r="B7235" s="369" t="s">
        <v>37770</v>
      </c>
      <c r="C7235" s="346" t="s">
        <v>16</v>
      </c>
      <c r="D7235" s="370">
        <v>26.24</v>
      </c>
    </row>
    <row r="7236" spans="1:4" s="326" customFormat="1" x14ac:dyDescent="0.25">
      <c r="A7236" s="368" t="s">
        <v>43845</v>
      </c>
      <c r="B7236" s="369" t="s">
        <v>43846</v>
      </c>
      <c r="C7236" s="346" t="s">
        <v>7</v>
      </c>
      <c r="D7236" s="370">
        <v>52.77</v>
      </c>
    </row>
    <row r="7237" spans="1:4" s="326" customFormat="1" x14ac:dyDescent="0.25">
      <c r="A7237" s="368" t="s">
        <v>43847</v>
      </c>
      <c r="B7237" s="369" t="s">
        <v>43848</v>
      </c>
      <c r="C7237" s="346" t="s">
        <v>7</v>
      </c>
      <c r="D7237" s="370">
        <v>720</v>
      </c>
    </row>
    <row r="7238" spans="1:4" s="326" customFormat="1" x14ac:dyDescent="0.25">
      <c r="A7238" s="368" t="s">
        <v>43849</v>
      </c>
      <c r="B7238" s="369" t="s">
        <v>43850</v>
      </c>
      <c r="C7238" s="346" t="s">
        <v>16</v>
      </c>
      <c r="D7238" s="370">
        <v>32.69</v>
      </c>
    </row>
    <row r="7239" spans="1:4" s="326" customFormat="1" x14ac:dyDescent="0.25">
      <c r="A7239" s="368" t="s">
        <v>43851</v>
      </c>
      <c r="B7239" s="369" t="s">
        <v>43852</v>
      </c>
      <c r="C7239" s="346" t="s">
        <v>16</v>
      </c>
      <c r="D7239" s="370">
        <v>12.3</v>
      </c>
    </row>
    <row r="7240" spans="1:4" s="326" customFormat="1" x14ac:dyDescent="0.25">
      <c r="A7240" s="368" t="s">
        <v>43853</v>
      </c>
      <c r="B7240" s="369" t="s">
        <v>43854</v>
      </c>
      <c r="C7240" s="346" t="s">
        <v>16</v>
      </c>
      <c r="D7240" s="370">
        <v>48.51</v>
      </c>
    </row>
    <row r="7241" spans="1:4" s="326" customFormat="1" x14ac:dyDescent="0.25">
      <c r="A7241" s="368" t="s">
        <v>43855</v>
      </c>
      <c r="B7241" s="369" t="s">
        <v>43856</v>
      </c>
      <c r="C7241" s="346" t="s">
        <v>8</v>
      </c>
      <c r="D7241" s="370">
        <v>22.53</v>
      </c>
    </row>
    <row r="7242" spans="1:4" s="326" customFormat="1" x14ac:dyDescent="0.25">
      <c r="A7242" s="368" t="s">
        <v>43857</v>
      </c>
      <c r="B7242" s="369" t="s">
        <v>43858</v>
      </c>
      <c r="C7242" s="346" t="s">
        <v>14</v>
      </c>
      <c r="D7242" s="370">
        <v>12.9</v>
      </c>
    </row>
    <row r="7243" spans="1:4" s="326" customFormat="1" x14ac:dyDescent="0.25">
      <c r="A7243" s="368" t="s">
        <v>43859</v>
      </c>
      <c r="B7243" s="369" t="s">
        <v>43860</v>
      </c>
      <c r="C7243" s="346" t="s">
        <v>14</v>
      </c>
      <c r="D7243" s="370">
        <v>51.18</v>
      </c>
    </row>
    <row r="7244" spans="1:4" s="326" customFormat="1" x14ac:dyDescent="0.25">
      <c r="A7244" s="368" t="s">
        <v>43861</v>
      </c>
      <c r="B7244" s="369" t="s">
        <v>43862</v>
      </c>
      <c r="C7244" s="346" t="s">
        <v>14</v>
      </c>
      <c r="D7244" s="370">
        <v>18.05</v>
      </c>
    </row>
    <row r="7245" spans="1:4" s="326" customFormat="1" x14ac:dyDescent="0.25">
      <c r="A7245" s="368" t="s">
        <v>43863</v>
      </c>
      <c r="B7245" s="369" t="s">
        <v>43864</v>
      </c>
      <c r="C7245" s="346" t="s">
        <v>8</v>
      </c>
      <c r="D7245" s="370">
        <v>150.62</v>
      </c>
    </row>
    <row r="7246" spans="1:4" s="326" customFormat="1" x14ac:dyDescent="0.25">
      <c r="A7246" s="368" t="s">
        <v>43865</v>
      </c>
      <c r="B7246" s="369" t="s">
        <v>43866</v>
      </c>
      <c r="C7246" s="346" t="s">
        <v>8</v>
      </c>
      <c r="D7246" s="370">
        <v>1417.55</v>
      </c>
    </row>
    <row r="7247" spans="1:4" s="326" customFormat="1" x14ac:dyDescent="0.25">
      <c r="A7247" s="368" t="s">
        <v>43867</v>
      </c>
      <c r="B7247" s="369" t="s">
        <v>43868</v>
      </c>
      <c r="C7247" s="346" t="s">
        <v>8</v>
      </c>
      <c r="D7247" s="370">
        <v>884.06</v>
      </c>
    </row>
    <row r="7248" spans="1:4" s="326" customFormat="1" x14ac:dyDescent="0.25">
      <c r="A7248" s="368" t="s">
        <v>43869</v>
      </c>
      <c r="B7248" s="369" t="s">
        <v>43870</v>
      </c>
      <c r="C7248" s="346" t="s">
        <v>8</v>
      </c>
      <c r="D7248" s="370">
        <v>1057.23</v>
      </c>
    </row>
    <row r="7249" spans="1:4" s="326" customFormat="1" x14ac:dyDescent="0.25">
      <c r="A7249" s="368" t="s">
        <v>43871</v>
      </c>
      <c r="B7249" s="369" t="s">
        <v>43872</v>
      </c>
      <c r="C7249" s="346" t="s">
        <v>7</v>
      </c>
      <c r="D7249" s="370">
        <v>577.5</v>
      </c>
    </row>
    <row r="7250" spans="1:4" s="326" customFormat="1" x14ac:dyDescent="0.25">
      <c r="A7250" s="368" t="s">
        <v>43873</v>
      </c>
      <c r="B7250" s="369" t="s">
        <v>43874</v>
      </c>
      <c r="C7250" s="346" t="s">
        <v>8</v>
      </c>
      <c r="D7250" s="370">
        <v>161.25</v>
      </c>
    </row>
    <row r="7251" spans="1:4" s="326" customFormat="1" x14ac:dyDescent="0.25">
      <c r="A7251" s="368" t="s">
        <v>43875</v>
      </c>
      <c r="B7251" s="369" t="s">
        <v>43876</v>
      </c>
      <c r="C7251" s="346" t="s">
        <v>8</v>
      </c>
      <c r="D7251" s="370">
        <v>200.01</v>
      </c>
    </row>
    <row r="7252" spans="1:4" s="326" customFormat="1" x14ac:dyDescent="0.25">
      <c r="A7252" s="368" t="s">
        <v>43877</v>
      </c>
      <c r="B7252" s="369" t="s">
        <v>43878</v>
      </c>
      <c r="C7252" s="346" t="s">
        <v>8</v>
      </c>
      <c r="D7252" s="370">
        <v>256.04000000000002</v>
      </c>
    </row>
    <row r="7253" spans="1:4" s="326" customFormat="1" x14ac:dyDescent="0.25">
      <c r="A7253" s="368" t="s">
        <v>43879</v>
      </c>
      <c r="B7253" s="369" t="s">
        <v>43880</v>
      </c>
      <c r="C7253" s="346" t="s">
        <v>4</v>
      </c>
      <c r="D7253" s="370">
        <v>23.53</v>
      </c>
    </row>
    <row r="7254" spans="1:4" s="326" customFormat="1" x14ac:dyDescent="0.25">
      <c r="A7254" s="368" t="s">
        <v>43881</v>
      </c>
      <c r="B7254" s="369" t="s">
        <v>43882</v>
      </c>
      <c r="C7254" s="346" t="s">
        <v>4</v>
      </c>
      <c r="D7254" s="370">
        <v>200.52</v>
      </c>
    </row>
    <row r="7255" spans="1:4" s="326" customFormat="1" x14ac:dyDescent="0.25">
      <c r="A7255" s="368" t="s">
        <v>43883</v>
      </c>
      <c r="B7255" s="369" t="s">
        <v>43884</v>
      </c>
      <c r="C7255" s="346" t="s">
        <v>4</v>
      </c>
      <c r="D7255" s="370">
        <v>19.309999999999999</v>
      </c>
    </row>
    <row r="7256" spans="1:4" s="326" customFormat="1" x14ac:dyDescent="0.25">
      <c r="A7256" s="368" t="s">
        <v>43885</v>
      </c>
      <c r="B7256" s="369" t="s">
        <v>43886</v>
      </c>
      <c r="C7256" s="346" t="s">
        <v>4</v>
      </c>
      <c r="D7256" s="370">
        <v>9.1199999999999992</v>
      </c>
    </row>
    <row r="7257" spans="1:4" s="326" customFormat="1" x14ac:dyDescent="0.25">
      <c r="A7257" s="368" t="s">
        <v>43887</v>
      </c>
      <c r="B7257" s="369" t="s">
        <v>43888</v>
      </c>
      <c r="C7257" s="346" t="s">
        <v>4</v>
      </c>
      <c r="D7257" s="370">
        <v>213.32</v>
      </c>
    </row>
    <row r="7258" spans="1:4" s="326" customFormat="1" ht="30" x14ac:dyDescent="0.25">
      <c r="A7258" s="368" t="s">
        <v>43889</v>
      </c>
      <c r="B7258" s="369" t="s">
        <v>43890</v>
      </c>
      <c r="C7258" s="346" t="s">
        <v>4</v>
      </c>
      <c r="D7258" s="370">
        <v>148.88999999999999</v>
      </c>
    </row>
    <row r="7259" spans="1:4" s="326" customFormat="1" x14ac:dyDescent="0.25">
      <c r="A7259" s="368" t="s">
        <v>43891</v>
      </c>
      <c r="B7259" s="369" t="s">
        <v>43892</v>
      </c>
      <c r="C7259" s="346" t="s">
        <v>14</v>
      </c>
      <c r="D7259" s="370">
        <v>49.59</v>
      </c>
    </row>
    <row r="7260" spans="1:4" s="326" customFormat="1" x14ac:dyDescent="0.25">
      <c r="A7260" s="368" t="s">
        <v>43893</v>
      </c>
      <c r="B7260" s="369" t="s">
        <v>43894</v>
      </c>
      <c r="C7260" s="346" t="s">
        <v>14</v>
      </c>
      <c r="D7260" s="370">
        <v>220.29</v>
      </c>
    </row>
    <row r="7261" spans="1:4" s="326" customFormat="1" x14ac:dyDescent="0.25">
      <c r="A7261" s="368" t="s">
        <v>43895</v>
      </c>
      <c r="B7261" s="369" t="s">
        <v>43896</v>
      </c>
      <c r="C7261" s="346" t="s">
        <v>7</v>
      </c>
      <c r="D7261" s="370">
        <v>16.440000000000001</v>
      </c>
    </row>
    <row r="7262" spans="1:4" s="326" customFormat="1" x14ac:dyDescent="0.25">
      <c r="A7262" s="368" t="s">
        <v>43897</v>
      </c>
      <c r="B7262" s="369" t="s">
        <v>43898</v>
      </c>
      <c r="C7262" s="346" t="s">
        <v>14</v>
      </c>
      <c r="D7262" s="370">
        <v>39.659999999999997</v>
      </c>
    </row>
    <row r="7263" spans="1:4" s="326" customFormat="1" x14ac:dyDescent="0.25">
      <c r="A7263" s="368" t="s">
        <v>43899</v>
      </c>
      <c r="B7263" s="369" t="s">
        <v>43900</v>
      </c>
      <c r="C7263" s="346" t="s">
        <v>10</v>
      </c>
      <c r="D7263" s="370">
        <v>4333.78</v>
      </c>
    </row>
    <row r="7264" spans="1:4" s="326" customFormat="1" x14ac:dyDescent="0.25">
      <c r="A7264" s="368" t="s">
        <v>43901</v>
      </c>
      <c r="B7264" s="369" t="s">
        <v>43902</v>
      </c>
      <c r="C7264" s="346" t="s">
        <v>7</v>
      </c>
      <c r="D7264" s="370">
        <v>42.4</v>
      </c>
    </row>
    <row r="7265" spans="1:4" s="326" customFormat="1" x14ac:dyDescent="0.25">
      <c r="A7265" s="368" t="s">
        <v>43903</v>
      </c>
      <c r="B7265" s="369" t="s">
        <v>43904</v>
      </c>
      <c r="C7265" s="346" t="s">
        <v>29924</v>
      </c>
      <c r="D7265" s="370">
        <v>23.89</v>
      </c>
    </row>
    <row r="7266" spans="1:4" s="326" customFormat="1" x14ac:dyDescent="0.25">
      <c r="A7266" s="368" t="s">
        <v>43905</v>
      </c>
      <c r="B7266" s="369" t="s">
        <v>43906</v>
      </c>
      <c r="C7266" s="346" t="s">
        <v>43907</v>
      </c>
      <c r="D7266" s="370">
        <v>12.76</v>
      </c>
    </row>
    <row r="7267" spans="1:4" s="326" customFormat="1" x14ac:dyDescent="0.25">
      <c r="A7267" s="368" t="s">
        <v>43908</v>
      </c>
      <c r="B7267" s="369" t="s">
        <v>43909</v>
      </c>
      <c r="C7267" s="346" t="s">
        <v>14</v>
      </c>
      <c r="D7267" s="370">
        <v>135.86000000000001</v>
      </c>
    </row>
    <row r="7268" spans="1:4" s="326" customFormat="1" x14ac:dyDescent="0.25">
      <c r="A7268" s="368" t="s">
        <v>43910</v>
      </c>
      <c r="B7268" s="369" t="s">
        <v>43911</v>
      </c>
      <c r="C7268" s="346" t="s">
        <v>14</v>
      </c>
      <c r="D7268" s="370">
        <v>195.99</v>
      </c>
    </row>
    <row r="7269" spans="1:4" s="326" customFormat="1" x14ac:dyDescent="0.25">
      <c r="A7269" s="368" t="s">
        <v>43912</v>
      </c>
      <c r="B7269" s="369" t="s">
        <v>43913</v>
      </c>
      <c r="C7269" s="346" t="s">
        <v>14</v>
      </c>
      <c r="D7269" s="370">
        <v>80.92</v>
      </c>
    </row>
    <row r="7270" spans="1:4" s="326" customFormat="1" x14ac:dyDescent="0.25">
      <c r="A7270" s="368" t="s">
        <v>43914</v>
      </c>
      <c r="B7270" s="369" t="s">
        <v>43915</v>
      </c>
      <c r="C7270" s="346" t="s">
        <v>14</v>
      </c>
      <c r="D7270" s="370">
        <v>166.31</v>
      </c>
    </row>
    <row r="7271" spans="1:4" s="326" customFormat="1" x14ac:dyDescent="0.25">
      <c r="A7271" s="368" t="s">
        <v>43916</v>
      </c>
      <c r="B7271" s="369" t="s">
        <v>43917</v>
      </c>
      <c r="C7271" s="346" t="s">
        <v>14</v>
      </c>
      <c r="D7271" s="370">
        <v>196.98</v>
      </c>
    </row>
    <row r="7272" spans="1:4" s="326" customFormat="1" x14ac:dyDescent="0.25">
      <c r="A7272" s="368" t="s">
        <v>43918</v>
      </c>
      <c r="B7272" s="369" t="s">
        <v>43919</v>
      </c>
      <c r="C7272" s="346" t="s">
        <v>8</v>
      </c>
      <c r="D7272" s="370">
        <v>5.2</v>
      </c>
    </row>
    <row r="7273" spans="1:4" s="326" customFormat="1" x14ac:dyDescent="0.25">
      <c r="A7273" s="368" t="s">
        <v>43920</v>
      </c>
      <c r="B7273" s="369" t="s">
        <v>43921</v>
      </c>
      <c r="C7273" s="346" t="s">
        <v>14</v>
      </c>
      <c r="D7273" s="370">
        <v>10.88</v>
      </c>
    </row>
    <row r="7274" spans="1:4" s="326" customFormat="1" x14ac:dyDescent="0.25">
      <c r="A7274" s="368" t="s">
        <v>43922</v>
      </c>
      <c r="B7274" s="369" t="s">
        <v>43923</v>
      </c>
      <c r="C7274" s="346" t="s">
        <v>7</v>
      </c>
      <c r="D7274" s="370">
        <v>193.06</v>
      </c>
    </row>
    <row r="7275" spans="1:4" s="326" customFormat="1" x14ac:dyDescent="0.25">
      <c r="A7275" s="368" t="s">
        <v>43924</v>
      </c>
      <c r="B7275" s="369" t="s">
        <v>43925</v>
      </c>
      <c r="C7275" s="346" t="s">
        <v>8</v>
      </c>
      <c r="D7275" s="370">
        <v>43.33</v>
      </c>
    </row>
    <row r="7276" spans="1:4" s="326" customFormat="1" x14ac:dyDescent="0.25">
      <c r="A7276" s="368" t="s">
        <v>43926</v>
      </c>
      <c r="B7276" s="369" t="s">
        <v>43927</v>
      </c>
      <c r="C7276" s="346" t="s">
        <v>16</v>
      </c>
      <c r="D7276" s="370">
        <v>35.770000000000003</v>
      </c>
    </row>
    <row r="7277" spans="1:4" s="326" customFormat="1" x14ac:dyDescent="0.25">
      <c r="A7277" s="368" t="s">
        <v>43928</v>
      </c>
      <c r="B7277" s="369" t="s">
        <v>43929</v>
      </c>
      <c r="C7277" s="346" t="s">
        <v>8</v>
      </c>
      <c r="D7277" s="370">
        <v>0.04</v>
      </c>
    </row>
    <row r="7278" spans="1:4" s="326" customFormat="1" x14ac:dyDescent="0.25">
      <c r="A7278" s="368" t="s">
        <v>43930</v>
      </c>
      <c r="B7278" s="369" t="s">
        <v>43931</v>
      </c>
      <c r="C7278" s="346" t="s">
        <v>14</v>
      </c>
      <c r="D7278" s="370">
        <v>48.29</v>
      </c>
    </row>
    <row r="7279" spans="1:4" s="326" customFormat="1" x14ac:dyDescent="0.25">
      <c r="A7279" s="368" t="s">
        <v>43932</v>
      </c>
      <c r="B7279" s="369" t="s">
        <v>43933</v>
      </c>
      <c r="C7279" s="346" t="s">
        <v>29847</v>
      </c>
      <c r="D7279" s="370">
        <v>0.96</v>
      </c>
    </row>
    <row r="7280" spans="1:4" s="326" customFormat="1" x14ac:dyDescent="0.25">
      <c r="A7280" s="368" t="s">
        <v>43934</v>
      </c>
      <c r="B7280" s="369" t="s">
        <v>43935</v>
      </c>
      <c r="C7280" s="346" t="s">
        <v>29847</v>
      </c>
      <c r="D7280" s="370">
        <v>1.38</v>
      </c>
    </row>
    <row r="7281" spans="1:4" s="326" customFormat="1" x14ac:dyDescent="0.25">
      <c r="A7281" s="368" t="s">
        <v>43936</v>
      </c>
      <c r="B7281" s="369" t="s">
        <v>43937</v>
      </c>
      <c r="C7281" s="346" t="s">
        <v>5</v>
      </c>
      <c r="D7281" s="370">
        <v>410.61</v>
      </c>
    </row>
    <row r="7282" spans="1:4" s="326" customFormat="1" x14ac:dyDescent="0.25">
      <c r="A7282" s="368" t="s">
        <v>43938</v>
      </c>
      <c r="B7282" s="369" t="s">
        <v>43939</v>
      </c>
      <c r="C7282" s="346" t="s">
        <v>14</v>
      </c>
      <c r="D7282" s="370">
        <v>74.819999999999993</v>
      </c>
    </row>
    <row r="7283" spans="1:4" s="326" customFormat="1" x14ac:dyDescent="0.25">
      <c r="A7283" s="368" t="s">
        <v>43940</v>
      </c>
      <c r="B7283" s="369" t="s">
        <v>43941</v>
      </c>
      <c r="C7283" s="346" t="s">
        <v>16</v>
      </c>
      <c r="D7283" s="370">
        <v>23.42</v>
      </c>
    </row>
    <row r="7284" spans="1:4" s="326" customFormat="1" x14ac:dyDescent="0.25">
      <c r="A7284" s="368" t="s">
        <v>43942</v>
      </c>
      <c r="B7284" s="369" t="s">
        <v>43943</v>
      </c>
      <c r="C7284" s="346" t="s">
        <v>5</v>
      </c>
      <c r="D7284" s="370">
        <v>55.84</v>
      </c>
    </row>
    <row r="7285" spans="1:4" s="326" customFormat="1" x14ac:dyDescent="0.25">
      <c r="A7285" s="368" t="s">
        <v>43944</v>
      </c>
      <c r="B7285" s="369" t="s">
        <v>43945</v>
      </c>
      <c r="C7285" s="346" t="s">
        <v>7</v>
      </c>
      <c r="D7285" s="370">
        <v>1114.43</v>
      </c>
    </row>
    <row r="7286" spans="1:4" s="326" customFormat="1" x14ac:dyDescent="0.25">
      <c r="A7286" s="368" t="s">
        <v>43946</v>
      </c>
      <c r="B7286" s="369" t="s">
        <v>43947</v>
      </c>
      <c r="C7286" s="346" t="s">
        <v>16</v>
      </c>
      <c r="D7286" s="370">
        <v>72.47</v>
      </c>
    </row>
    <row r="7287" spans="1:4" s="326" customFormat="1" x14ac:dyDescent="0.25">
      <c r="A7287" s="368" t="s">
        <v>43948</v>
      </c>
      <c r="B7287" s="369" t="s">
        <v>43949</v>
      </c>
      <c r="C7287" s="346" t="s">
        <v>29847</v>
      </c>
      <c r="D7287" s="370">
        <v>113695.41</v>
      </c>
    </row>
    <row r="7288" spans="1:4" s="326" customFormat="1" x14ac:dyDescent="0.25">
      <c r="A7288" s="368" t="s">
        <v>43950</v>
      </c>
      <c r="B7288" s="369" t="s">
        <v>43951</v>
      </c>
      <c r="C7288" s="346" t="s">
        <v>29847</v>
      </c>
      <c r="D7288" s="370">
        <v>133029.39000000001</v>
      </c>
    </row>
    <row r="7289" spans="1:4" s="326" customFormat="1" x14ac:dyDescent="0.25">
      <c r="A7289" s="368" t="s">
        <v>43952</v>
      </c>
      <c r="B7289" s="369" t="s">
        <v>43953</v>
      </c>
      <c r="C7289" s="346" t="s">
        <v>29847</v>
      </c>
      <c r="D7289" s="370">
        <v>130606.15</v>
      </c>
    </row>
    <row r="7290" spans="1:4" s="326" customFormat="1" x14ac:dyDescent="0.25">
      <c r="A7290" s="368" t="s">
        <v>43954</v>
      </c>
      <c r="B7290" s="369" t="s">
        <v>43955</v>
      </c>
      <c r="C7290" s="346" t="s">
        <v>29847</v>
      </c>
      <c r="D7290" s="370">
        <v>141154.56</v>
      </c>
    </row>
    <row r="7291" spans="1:4" s="326" customFormat="1" x14ac:dyDescent="0.25">
      <c r="A7291" s="368" t="s">
        <v>43956</v>
      </c>
      <c r="B7291" s="369" t="s">
        <v>43957</v>
      </c>
      <c r="C7291" s="346" t="s">
        <v>29847</v>
      </c>
      <c r="D7291" s="370">
        <v>146814.01999999999</v>
      </c>
    </row>
    <row r="7292" spans="1:4" s="326" customFormat="1" x14ac:dyDescent="0.25">
      <c r="A7292" s="368" t="s">
        <v>43958</v>
      </c>
      <c r="B7292" s="369" t="s">
        <v>43959</v>
      </c>
      <c r="C7292" s="346" t="s">
        <v>7</v>
      </c>
      <c r="D7292" s="370">
        <v>1314.53</v>
      </c>
    </row>
    <row r="7293" spans="1:4" s="326" customFormat="1" x14ac:dyDescent="0.25">
      <c r="A7293" s="368" t="s">
        <v>43960</v>
      </c>
      <c r="B7293" s="369" t="s">
        <v>43961</v>
      </c>
      <c r="C7293" s="346" t="s">
        <v>7</v>
      </c>
      <c r="D7293" s="370">
        <v>26.73</v>
      </c>
    </row>
    <row r="7294" spans="1:4" s="326" customFormat="1" x14ac:dyDescent="0.25">
      <c r="A7294" s="368" t="s">
        <v>43962</v>
      </c>
      <c r="B7294" s="369" t="s">
        <v>43963</v>
      </c>
      <c r="C7294" s="346" t="s">
        <v>8</v>
      </c>
      <c r="D7294" s="370">
        <v>25.81</v>
      </c>
    </row>
    <row r="7295" spans="1:4" s="326" customFormat="1" x14ac:dyDescent="0.25">
      <c r="A7295" s="368" t="s">
        <v>43964</v>
      </c>
      <c r="B7295" s="369" t="s">
        <v>43965</v>
      </c>
      <c r="C7295" s="346" t="s">
        <v>8</v>
      </c>
      <c r="D7295" s="370">
        <v>45.66</v>
      </c>
    </row>
    <row r="7296" spans="1:4" s="326" customFormat="1" x14ac:dyDescent="0.25">
      <c r="A7296" s="368" t="s">
        <v>43966</v>
      </c>
      <c r="B7296" s="369" t="s">
        <v>43967</v>
      </c>
      <c r="C7296" s="346" t="s">
        <v>7</v>
      </c>
      <c r="D7296" s="370">
        <v>494.44</v>
      </c>
    </row>
    <row r="7297" spans="1:4" s="326" customFormat="1" x14ac:dyDescent="0.25">
      <c r="A7297" s="368" t="s">
        <v>43968</v>
      </c>
      <c r="B7297" s="369" t="s">
        <v>43969</v>
      </c>
      <c r="C7297" s="346" t="s">
        <v>7</v>
      </c>
      <c r="D7297" s="370">
        <v>782.78</v>
      </c>
    </row>
    <row r="7298" spans="1:4" s="326" customFormat="1" x14ac:dyDescent="0.25">
      <c r="A7298" s="368" t="s">
        <v>43970</v>
      </c>
      <c r="B7298" s="369" t="s">
        <v>43971</v>
      </c>
      <c r="C7298" s="346" t="s">
        <v>7</v>
      </c>
      <c r="D7298" s="370">
        <v>79.72</v>
      </c>
    </row>
    <row r="7299" spans="1:4" s="326" customFormat="1" x14ac:dyDescent="0.25">
      <c r="A7299" s="368" t="s">
        <v>43972</v>
      </c>
      <c r="B7299" s="369" t="s">
        <v>43973</v>
      </c>
      <c r="C7299" s="346" t="s">
        <v>7</v>
      </c>
      <c r="D7299" s="370">
        <v>48.36</v>
      </c>
    </row>
    <row r="7300" spans="1:4" s="326" customFormat="1" x14ac:dyDescent="0.25">
      <c r="A7300" s="368" t="s">
        <v>43974</v>
      </c>
      <c r="B7300" s="369" t="s">
        <v>43975</v>
      </c>
      <c r="C7300" s="346" t="s">
        <v>8</v>
      </c>
      <c r="D7300" s="370">
        <v>7.51</v>
      </c>
    </row>
    <row r="7301" spans="1:4" s="326" customFormat="1" x14ac:dyDescent="0.25">
      <c r="A7301" s="368" t="s">
        <v>43976</v>
      </c>
      <c r="B7301" s="369" t="s">
        <v>43977</v>
      </c>
      <c r="C7301" s="346" t="s">
        <v>7</v>
      </c>
      <c r="D7301" s="370">
        <v>166.78</v>
      </c>
    </row>
    <row r="7302" spans="1:4" s="326" customFormat="1" x14ac:dyDescent="0.25">
      <c r="A7302" s="368" t="s">
        <v>43978</v>
      </c>
      <c r="B7302" s="369" t="s">
        <v>43979</v>
      </c>
      <c r="C7302" s="346" t="s">
        <v>8</v>
      </c>
      <c r="D7302" s="370">
        <v>138.91999999999999</v>
      </c>
    </row>
    <row r="7303" spans="1:4" s="326" customFormat="1" x14ac:dyDescent="0.25">
      <c r="A7303" s="368" t="s">
        <v>43980</v>
      </c>
      <c r="B7303" s="369" t="s">
        <v>43981</v>
      </c>
      <c r="C7303" s="346" t="s">
        <v>14</v>
      </c>
      <c r="D7303" s="370">
        <v>208.07</v>
      </c>
    </row>
    <row r="7304" spans="1:4" s="326" customFormat="1" x14ac:dyDescent="0.25">
      <c r="A7304" s="368" t="s">
        <v>43982</v>
      </c>
      <c r="B7304" s="369" t="s">
        <v>43983</v>
      </c>
      <c r="C7304" s="346" t="s">
        <v>8</v>
      </c>
      <c r="D7304" s="370">
        <v>18.760000000000002</v>
      </c>
    </row>
    <row r="7305" spans="1:4" s="326" customFormat="1" x14ac:dyDescent="0.25">
      <c r="A7305" s="368" t="s">
        <v>43984</v>
      </c>
      <c r="B7305" s="369" t="s">
        <v>43985</v>
      </c>
      <c r="C7305" s="346" t="s">
        <v>8</v>
      </c>
      <c r="D7305" s="370">
        <v>202.17</v>
      </c>
    </row>
    <row r="7306" spans="1:4" s="326" customFormat="1" x14ac:dyDescent="0.25">
      <c r="A7306" s="368" t="s">
        <v>43986</v>
      </c>
      <c r="B7306" s="369" t="s">
        <v>43987</v>
      </c>
      <c r="C7306" s="346" t="s">
        <v>33394</v>
      </c>
      <c r="D7306" s="370">
        <v>1478.68</v>
      </c>
    </row>
    <row r="7307" spans="1:4" s="326" customFormat="1" x14ac:dyDescent="0.25">
      <c r="A7307" s="368" t="s">
        <v>43988</v>
      </c>
      <c r="B7307" s="369" t="s">
        <v>43989</v>
      </c>
      <c r="C7307" s="346" t="s">
        <v>8</v>
      </c>
      <c r="D7307" s="370">
        <v>1403.04</v>
      </c>
    </row>
    <row r="7308" spans="1:4" s="326" customFormat="1" x14ac:dyDescent="0.25">
      <c r="A7308" s="368" t="s">
        <v>43990</v>
      </c>
      <c r="B7308" s="369" t="s">
        <v>43991</v>
      </c>
      <c r="C7308" s="346" t="s">
        <v>5</v>
      </c>
      <c r="D7308" s="370">
        <v>12.99</v>
      </c>
    </row>
    <row r="7309" spans="1:4" s="326" customFormat="1" x14ac:dyDescent="0.25">
      <c r="A7309" s="368" t="s">
        <v>43992</v>
      </c>
      <c r="B7309" s="369" t="s">
        <v>43993</v>
      </c>
      <c r="C7309" s="346" t="s">
        <v>8</v>
      </c>
      <c r="D7309" s="370">
        <v>5.25</v>
      </c>
    </row>
    <row r="7310" spans="1:4" s="326" customFormat="1" x14ac:dyDescent="0.25">
      <c r="A7310" s="368" t="s">
        <v>43994</v>
      </c>
      <c r="B7310" s="369" t="s">
        <v>43995</v>
      </c>
      <c r="C7310" s="346" t="s">
        <v>8</v>
      </c>
      <c r="D7310" s="370">
        <v>0.71</v>
      </c>
    </row>
    <row r="7311" spans="1:4" s="326" customFormat="1" x14ac:dyDescent="0.25">
      <c r="A7311" s="368" t="s">
        <v>43996</v>
      </c>
      <c r="B7311" s="369" t="s">
        <v>43997</v>
      </c>
      <c r="C7311" s="346" t="s">
        <v>16</v>
      </c>
      <c r="D7311" s="370">
        <v>16.52</v>
      </c>
    </row>
    <row r="7312" spans="1:4" s="326" customFormat="1" x14ac:dyDescent="0.25">
      <c r="A7312" s="368" t="s">
        <v>43998</v>
      </c>
      <c r="B7312" s="369" t="s">
        <v>43999</v>
      </c>
      <c r="C7312" s="346" t="s">
        <v>8</v>
      </c>
      <c r="D7312" s="370">
        <v>215.6</v>
      </c>
    </row>
    <row r="7313" spans="1:4" s="326" customFormat="1" x14ac:dyDescent="0.25">
      <c r="A7313" s="368" t="s">
        <v>44000</v>
      </c>
      <c r="B7313" s="369" t="s">
        <v>44001</v>
      </c>
      <c r="C7313" s="346" t="s">
        <v>14</v>
      </c>
      <c r="D7313" s="370">
        <v>35.54</v>
      </c>
    </row>
    <row r="7314" spans="1:4" s="326" customFormat="1" x14ac:dyDescent="0.25">
      <c r="A7314" s="368" t="s">
        <v>44002</v>
      </c>
      <c r="B7314" s="369" t="s">
        <v>44003</v>
      </c>
      <c r="C7314" s="346" t="s">
        <v>14</v>
      </c>
      <c r="D7314" s="370">
        <v>81</v>
      </c>
    </row>
    <row r="7315" spans="1:4" s="326" customFormat="1" x14ac:dyDescent="0.25">
      <c r="A7315" s="368" t="s">
        <v>44004</v>
      </c>
      <c r="B7315" s="369" t="s">
        <v>44005</v>
      </c>
      <c r="C7315" s="346" t="s">
        <v>8</v>
      </c>
      <c r="D7315" s="370">
        <v>24.02</v>
      </c>
    </row>
    <row r="7316" spans="1:4" s="326" customFormat="1" x14ac:dyDescent="0.25">
      <c r="A7316" s="368" t="s">
        <v>44006</v>
      </c>
      <c r="B7316" s="369" t="s">
        <v>44007</v>
      </c>
      <c r="C7316" s="346" t="s">
        <v>8</v>
      </c>
      <c r="D7316" s="370">
        <v>37.229999999999997</v>
      </c>
    </row>
    <row r="7317" spans="1:4" s="326" customFormat="1" x14ac:dyDescent="0.25">
      <c r="A7317" s="368" t="s">
        <v>44008</v>
      </c>
      <c r="B7317" s="369" t="s">
        <v>44009</v>
      </c>
      <c r="C7317" s="346" t="s">
        <v>4</v>
      </c>
      <c r="D7317" s="370">
        <v>0.95</v>
      </c>
    </row>
    <row r="7318" spans="1:4" s="326" customFormat="1" x14ac:dyDescent="0.25">
      <c r="A7318" s="368" t="s">
        <v>44010</v>
      </c>
      <c r="B7318" s="369" t="s">
        <v>44011</v>
      </c>
      <c r="C7318" s="346" t="s">
        <v>14</v>
      </c>
      <c r="D7318" s="370">
        <v>0.19</v>
      </c>
    </row>
    <row r="7319" spans="1:4" s="326" customFormat="1" x14ac:dyDescent="0.25">
      <c r="A7319" s="368" t="s">
        <v>44012</v>
      </c>
      <c r="B7319" s="369" t="s">
        <v>44013</v>
      </c>
      <c r="C7319" s="346" t="s">
        <v>8</v>
      </c>
      <c r="D7319" s="370">
        <v>1.44</v>
      </c>
    </row>
    <row r="7320" spans="1:4" s="326" customFormat="1" x14ac:dyDescent="0.25">
      <c r="A7320" s="368" t="s">
        <v>44014</v>
      </c>
      <c r="B7320" s="369" t="s">
        <v>44015</v>
      </c>
      <c r="C7320" s="346" t="s">
        <v>8</v>
      </c>
      <c r="D7320" s="370">
        <v>749.15</v>
      </c>
    </row>
    <row r="7321" spans="1:4" s="326" customFormat="1" x14ac:dyDescent="0.25">
      <c r="A7321" s="368" t="s">
        <v>44016</v>
      </c>
      <c r="B7321" s="369" t="s">
        <v>44017</v>
      </c>
      <c r="C7321" s="346" t="s">
        <v>7</v>
      </c>
      <c r="D7321" s="370">
        <v>1262.92</v>
      </c>
    </row>
    <row r="7322" spans="1:4" s="326" customFormat="1" x14ac:dyDescent="0.25">
      <c r="A7322" s="368" t="s">
        <v>44018</v>
      </c>
      <c r="B7322" s="369" t="s">
        <v>44019</v>
      </c>
      <c r="C7322" s="346" t="s">
        <v>8</v>
      </c>
      <c r="D7322" s="370">
        <v>221.12</v>
      </c>
    </row>
    <row r="7323" spans="1:4" s="326" customFormat="1" x14ac:dyDescent="0.25">
      <c r="A7323" s="368" t="s">
        <v>44020</v>
      </c>
      <c r="B7323" s="369" t="s">
        <v>44021</v>
      </c>
      <c r="C7323" s="346" t="s">
        <v>5</v>
      </c>
      <c r="D7323" s="370">
        <v>2.41</v>
      </c>
    </row>
    <row r="7324" spans="1:4" s="326" customFormat="1" x14ac:dyDescent="0.25">
      <c r="A7324" s="368" t="s">
        <v>44022</v>
      </c>
      <c r="B7324" s="369" t="s">
        <v>44023</v>
      </c>
      <c r="C7324" s="346" t="s">
        <v>16</v>
      </c>
      <c r="D7324" s="370">
        <v>161.4</v>
      </c>
    </row>
    <row r="7325" spans="1:4" s="326" customFormat="1" x14ac:dyDescent="0.25">
      <c r="A7325" s="368" t="s">
        <v>44024</v>
      </c>
      <c r="B7325" s="369" t="s">
        <v>44025</v>
      </c>
      <c r="C7325" s="346" t="s">
        <v>29847</v>
      </c>
      <c r="D7325" s="370">
        <v>0.75</v>
      </c>
    </row>
    <row r="7326" spans="1:4" s="326" customFormat="1" x14ac:dyDescent="0.25">
      <c r="A7326" s="368" t="s">
        <v>44026</v>
      </c>
      <c r="B7326" s="369" t="s">
        <v>44027</v>
      </c>
      <c r="C7326" s="346" t="s">
        <v>4</v>
      </c>
      <c r="D7326" s="370">
        <v>1.28</v>
      </c>
    </row>
    <row r="7327" spans="1:4" s="326" customFormat="1" x14ac:dyDescent="0.25">
      <c r="A7327" s="368" t="s">
        <v>44028</v>
      </c>
      <c r="B7327" s="369" t="s">
        <v>44029</v>
      </c>
      <c r="C7327" s="346" t="s">
        <v>4</v>
      </c>
      <c r="D7327" s="370">
        <v>30.06</v>
      </c>
    </row>
    <row r="7328" spans="1:4" s="326" customFormat="1" x14ac:dyDescent="0.25">
      <c r="A7328" s="368" t="s">
        <v>44030</v>
      </c>
      <c r="B7328" s="369" t="s">
        <v>44031</v>
      </c>
      <c r="C7328" s="346" t="s">
        <v>4</v>
      </c>
      <c r="D7328" s="370">
        <v>3.06</v>
      </c>
    </row>
    <row r="7329" spans="1:4" s="326" customFormat="1" x14ac:dyDescent="0.25">
      <c r="A7329" s="368" t="s">
        <v>44032</v>
      </c>
      <c r="B7329" s="369" t="s">
        <v>44033</v>
      </c>
      <c r="C7329" s="346" t="s">
        <v>4</v>
      </c>
      <c r="D7329" s="370">
        <v>3.9</v>
      </c>
    </row>
    <row r="7330" spans="1:4" s="326" customFormat="1" x14ac:dyDescent="0.25">
      <c r="A7330" s="368" t="s">
        <v>44034</v>
      </c>
      <c r="B7330" s="369" t="s">
        <v>44035</v>
      </c>
      <c r="C7330" s="346" t="s">
        <v>4</v>
      </c>
      <c r="D7330" s="370">
        <v>3.7</v>
      </c>
    </row>
    <row r="7331" spans="1:4" s="326" customFormat="1" x14ac:dyDescent="0.25">
      <c r="A7331" s="368" t="s">
        <v>44036</v>
      </c>
      <c r="B7331" s="369" t="s">
        <v>44037</v>
      </c>
      <c r="C7331" s="346" t="s">
        <v>4</v>
      </c>
      <c r="D7331" s="370">
        <v>186.91</v>
      </c>
    </row>
    <row r="7332" spans="1:4" s="326" customFormat="1" x14ac:dyDescent="0.25">
      <c r="A7332" s="368" t="s">
        <v>44038</v>
      </c>
      <c r="B7332" s="369" t="s">
        <v>44039</v>
      </c>
      <c r="C7332" s="346" t="s">
        <v>4</v>
      </c>
      <c r="D7332" s="370">
        <v>256.81</v>
      </c>
    </row>
    <row r="7333" spans="1:4" s="326" customFormat="1" x14ac:dyDescent="0.25">
      <c r="A7333" s="368" t="s">
        <v>44040</v>
      </c>
      <c r="B7333" s="369" t="s">
        <v>44041</v>
      </c>
      <c r="C7333" s="346" t="s">
        <v>4</v>
      </c>
      <c r="D7333" s="370">
        <v>272.68</v>
      </c>
    </row>
    <row r="7334" spans="1:4" s="326" customFormat="1" x14ac:dyDescent="0.25">
      <c r="A7334" s="368" t="s">
        <v>44042</v>
      </c>
      <c r="B7334" s="369" t="s">
        <v>44043</v>
      </c>
      <c r="C7334" s="346" t="s">
        <v>4</v>
      </c>
      <c r="D7334" s="370">
        <v>295.60000000000002</v>
      </c>
    </row>
    <row r="7335" spans="1:4" s="326" customFormat="1" x14ac:dyDescent="0.25">
      <c r="A7335" s="368" t="s">
        <v>44044</v>
      </c>
      <c r="B7335" s="369" t="s">
        <v>44045</v>
      </c>
      <c r="C7335" s="346" t="s">
        <v>7</v>
      </c>
      <c r="D7335" s="370">
        <v>1062.0999999999999</v>
      </c>
    </row>
    <row r="7336" spans="1:4" s="326" customFormat="1" x14ac:dyDescent="0.25">
      <c r="A7336" s="368" t="s">
        <v>44046</v>
      </c>
      <c r="B7336" s="369" t="s">
        <v>44047</v>
      </c>
      <c r="C7336" s="346" t="s">
        <v>5</v>
      </c>
      <c r="D7336" s="370">
        <v>5.4</v>
      </c>
    </row>
    <row r="7337" spans="1:4" s="326" customFormat="1" x14ac:dyDescent="0.25">
      <c r="A7337" s="368" t="s">
        <v>44048</v>
      </c>
      <c r="B7337" s="369" t="s">
        <v>44049</v>
      </c>
      <c r="C7337" s="346" t="s">
        <v>14</v>
      </c>
      <c r="D7337" s="370">
        <v>397.7</v>
      </c>
    </row>
    <row r="7338" spans="1:4" s="326" customFormat="1" x14ac:dyDescent="0.25">
      <c r="A7338" s="368" t="s">
        <v>44050</v>
      </c>
      <c r="B7338" s="369" t="s">
        <v>44051</v>
      </c>
      <c r="C7338" s="346" t="s">
        <v>14</v>
      </c>
      <c r="D7338" s="370">
        <v>763.63</v>
      </c>
    </row>
    <row r="7339" spans="1:4" s="326" customFormat="1" x14ac:dyDescent="0.25">
      <c r="A7339" s="368" t="s">
        <v>44052</v>
      </c>
      <c r="B7339" s="369" t="s">
        <v>44053</v>
      </c>
      <c r="C7339" s="346" t="s">
        <v>14</v>
      </c>
      <c r="D7339" s="370">
        <v>624.59</v>
      </c>
    </row>
    <row r="7340" spans="1:4" s="326" customFormat="1" x14ac:dyDescent="0.25">
      <c r="A7340" s="368" t="s">
        <v>44054</v>
      </c>
      <c r="B7340" s="369" t="s">
        <v>44055</v>
      </c>
      <c r="C7340" s="346" t="s">
        <v>7</v>
      </c>
      <c r="D7340" s="370">
        <v>3.11</v>
      </c>
    </row>
    <row r="7341" spans="1:4" s="326" customFormat="1" x14ac:dyDescent="0.25">
      <c r="A7341" s="368" t="s">
        <v>18740</v>
      </c>
      <c r="B7341" s="369" t="s">
        <v>18741</v>
      </c>
      <c r="C7341" s="346" t="s">
        <v>7</v>
      </c>
      <c r="D7341" s="370">
        <v>7.99</v>
      </c>
    </row>
    <row r="7342" spans="1:4" s="326" customFormat="1" x14ac:dyDescent="0.25">
      <c r="A7342" s="368" t="s">
        <v>44056</v>
      </c>
      <c r="B7342" s="369" t="s">
        <v>44057</v>
      </c>
      <c r="C7342" s="346" t="s">
        <v>14</v>
      </c>
      <c r="D7342" s="370">
        <v>3.49</v>
      </c>
    </row>
    <row r="7343" spans="1:4" s="326" customFormat="1" x14ac:dyDescent="0.25">
      <c r="A7343" s="368" t="s">
        <v>44058</v>
      </c>
      <c r="B7343" s="369" t="s">
        <v>44059</v>
      </c>
      <c r="C7343" s="346" t="s">
        <v>14</v>
      </c>
      <c r="D7343" s="370">
        <v>4.66</v>
      </c>
    </row>
    <row r="7344" spans="1:4" s="326" customFormat="1" x14ac:dyDescent="0.25">
      <c r="A7344" s="368" t="s">
        <v>44060</v>
      </c>
      <c r="B7344" s="369" t="s">
        <v>44061</v>
      </c>
      <c r="C7344" s="346" t="s">
        <v>14</v>
      </c>
      <c r="D7344" s="370">
        <v>54.4</v>
      </c>
    </row>
    <row r="7345" spans="1:4" s="326" customFormat="1" x14ac:dyDescent="0.25">
      <c r="A7345" s="368" t="s">
        <v>44062</v>
      </c>
      <c r="B7345" s="369" t="s">
        <v>44063</v>
      </c>
      <c r="C7345" s="346" t="s">
        <v>14</v>
      </c>
      <c r="D7345" s="370">
        <v>12.46</v>
      </c>
    </row>
    <row r="7346" spans="1:4" s="326" customFormat="1" x14ac:dyDescent="0.25">
      <c r="A7346" s="368" t="s">
        <v>44064</v>
      </c>
      <c r="B7346" s="369" t="s">
        <v>44065</v>
      </c>
      <c r="C7346" s="346" t="s">
        <v>14</v>
      </c>
      <c r="D7346" s="370">
        <v>7.34</v>
      </c>
    </row>
    <row r="7347" spans="1:4" s="326" customFormat="1" x14ac:dyDescent="0.25">
      <c r="A7347" s="368" t="s">
        <v>44066</v>
      </c>
      <c r="B7347" s="369" t="s">
        <v>44067</v>
      </c>
      <c r="C7347" s="346" t="s">
        <v>18</v>
      </c>
      <c r="D7347" s="370">
        <v>506.19</v>
      </c>
    </row>
    <row r="7348" spans="1:4" s="326" customFormat="1" x14ac:dyDescent="0.25">
      <c r="A7348" s="368" t="s">
        <v>44068</v>
      </c>
      <c r="B7348" s="369" t="s">
        <v>44069</v>
      </c>
      <c r="C7348" s="346" t="s">
        <v>18</v>
      </c>
      <c r="D7348" s="370">
        <v>549.6</v>
      </c>
    </row>
    <row r="7349" spans="1:4" s="326" customFormat="1" x14ac:dyDescent="0.25">
      <c r="A7349" s="368" t="s">
        <v>44070</v>
      </c>
      <c r="B7349" s="369" t="s">
        <v>44071</v>
      </c>
      <c r="C7349" s="346" t="s">
        <v>7</v>
      </c>
      <c r="D7349" s="370">
        <v>137.38999999999999</v>
      </c>
    </row>
    <row r="7350" spans="1:4" s="326" customFormat="1" x14ac:dyDescent="0.25">
      <c r="A7350" s="368" t="s">
        <v>44072</v>
      </c>
      <c r="B7350" s="369" t="s">
        <v>44073</v>
      </c>
      <c r="C7350" s="346" t="s">
        <v>7</v>
      </c>
      <c r="D7350" s="370">
        <v>197.69</v>
      </c>
    </row>
    <row r="7351" spans="1:4" s="326" customFormat="1" x14ac:dyDescent="0.25">
      <c r="A7351" s="368" t="s">
        <v>44074</v>
      </c>
      <c r="B7351" s="369" t="s">
        <v>44075</v>
      </c>
      <c r="C7351" s="346" t="s">
        <v>8</v>
      </c>
      <c r="D7351" s="370">
        <v>0.91</v>
      </c>
    </row>
    <row r="7352" spans="1:4" s="326" customFormat="1" x14ac:dyDescent="0.25">
      <c r="A7352" s="368" t="s">
        <v>44076</v>
      </c>
      <c r="B7352" s="369" t="s">
        <v>44077</v>
      </c>
      <c r="C7352" s="346" t="s">
        <v>8</v>
      </c>
      <c r="D7352" s="370">
        <v>336.19</v>
      </c>
    </row>
    <row r="7353" spans="1:4" s="326" customFormat="1" x14ac:dyDescent="0.25">
      <c r="A7353" s="368" t="s">
        <v>44078</v>
      </c>
      <c r="B7353" s="369" t="s">
        <v>44079</v>
      </c>
      <c r="C7353" s="346" t="s">
        <v>16</v>
      </c>
      <c r="D7353" s="370">
        <v>14.17</v>
      </c>
    </row>
    <row r="7354" spans="1:4" s="326" customFormat="1" x14ac:dyDescent="0.25">
      <c r="A7354" s="368" t="s">
        <v>44080</v>
      </c>
      <c r="B7354" s="369" t="s">
        <v>44081</v>
      </c>
      <c r="C7354" s="346" t="s">
        <v>8</v>
      </c>
      <c r="D7354" s="370">
        <v>82.41</v>
      </c>
    </row>
    <row r="7355" spans="1:4" s="326" customFormat="1" x14ac:dyDescent="0.25">
      <c r="A7355" s="368" t="s">
        <v>44082</v>
      </c>
      <c r="B7355" s="369" t="s">
        <v>44083</v>
      </c>
      <c r="C7355" s="346" t="s">
        <v>5</v>
      </c>
      <c r="D7355" s="370">
        <v>40.57</v>
      </c>
    </row>
    <row r="7356" spans="1:4" s="326" customFormat="1" x14ac:dyDescent="0.25">
      <c r="A7356" s="368" t="s">
        <v>44084</v>
      </c>
      <c r="B7356" s="369" t="s">
        <v>44085</v>
      </c>
      <c r="C7356" s="346" t="s">
        <v>7</v>
      </c>
      <c r="D7356" s="370">
        <v>661.47</v>
      </c>
    </row>
    <row r="7357" spans="1:4" s="326" customFormat="1" x14ac:dyDescent="0.25">
      <c r="A7357" s="368" t="s">
        <v>44086</v>
      </c>
      <c r="B7357" s="369" t="s">
        <v>44087</v>
      </c>
      <c r="C7357" s="346" t="s">
        <v>7</v>
      </c>
      <c r="D7357" s="370">
        <v>966.09</v>
      </c>
    </row>
    <row r="7358" spans="1:4" s="326" customFormat="1" x14ac:dyDescent="0.25">
      <c r="A7358" s="368" t="s">
        <v>44088</v>
      </c>
      <c r="B7358" s="369" t="s">
        <v>44089</v>
      </c>
      <c r="C7358" s="346" t="s">
        <v>14</v>
      </c>
      <c r="D7358" s="370">
        <v>1.43</v>
      </c>
    </row>
    <row r="7359" spans="1:4" s="326" customFormat="1" x14ac:dyDescent="0.25">
      <c r="A7359" s="368" t="s">
        <v>44090</v>
      </c>
      <c r="B7359" s="369" t="s">
        <v>44091</v>
      </c>
      <c r="C7359" s="346" t="s">
        <v>29847</v>
      </c>
      <c r="D7359" s="370">
        <v>2979.52</v>
      </c>
    </row>
    <row r="7360" spans="1:4" s="326" customFormat="1" x14ac:dyDescent="0.25">
      <c r="A7360" s="368" t="s">
        <v>44092</v>
      </c>
      <c r="B7360" s="369" t="s">
        <v>44093</v>
      </c>
      <c r="C7360" s="346" t="s">
        <v>8</v>
      </c>
      <c r="D7360" s="370">
        <v>1866.06</v>
      </c>
    </row>
    <row r="7361" spans="1:4" s="326" customFormat="1" x14ac:dyDescent="0.25">
      <c r="A7361" s="368" t="s">
        <v>44094</v>
      </c>
      <c r="B7361" s="369" t="s">
        <v>44095</v>
      </c>
      <c r="C7361" s="346" t="s">
        <v>8</v>
      </c>
      <c r="D7361" s="370">
        <v>43.7</v>
      </c>
    </row>
    <row r="7362" spans="1:4" s="326" customFormat="1" x14ac:dyDescent="0.25">
      <c r="A7362" s="368" t="s">
        <v>44096</v>
      </c>
      <c r="B7362" s="369" t="s">
        <v>44097</v>
      </c>
      <c r="C7362" s="346" t="s">
        <v>10</v>
      </c>
      <c r="D7362" s="370">
        <v>695.14</v>
      </c>
    </row>
    <row r="7363" spans="1:4" s="326" customFormat="1" x14ac:dyDescent="0.25">
      <c r="A7363" s="368" t="s">
        <v>44098</v>
      </c>
      <c r="B7363" s="369" t="s">
        <v>44099</v>
      </c>
      <c r="C7363" s="346" t="s">
        <v>10</v>
      </c>
      <c r="D7363" s="370">
        <v>595.83000000000004</v>
      </c>
    </row>
    <row r="7364" spans="1:4" s="326" customFormat="1" x14ac:dyDescent="0.25">
      <c r="A7364" s="368" t="s">
        <v>44100</v>
      </c>
      <c r="B7364" s="369" t="s">
        <v>44101</v>
      </c>
      <c r="C7364" s="346" t="s">
        <v>29847</v>
      </c>
      <c r="D7364" s="370">
        <v>799.6</v>
      </c>
    </row>
    <row r="7365" spans="1:4" s="326" customFormat="1" x14ac:dyDescent="0.25">
      <c r="A7365" s="368" t="s">
        <v>44102</v>
      </c>
      <c r="B7365" s="369" t="s">
        <v>44103</v>
      </c>
      <c r="C7365" s="346" t="s">
        <v>8</v>
      </c>
      <c r="D7365" s="370">
        <v>1213.3900000000001</v>
      </c>
    </row>
    <row r="7366" spans="1:4" s="326" customFormat="1" x14ac:dyDescent="0.25">
      <c r="A7366" s="368" t="s">
        <v>44104</v>
      </c>
      <c r="B7366" s="369" t="s">
        <v>44105</v>
      </c>
      <c r="C7366" s="346" t="s">
        <v>8</v>
      </c>
      <c r="D7366" s="370">
        <v>1492.46</v>
      </c>
    </row>
    <row r="7367" spans="1:4" s="326" customFormat="1" x14ac:dyDescent="0.25">
      <c r="A7367" s="368" t="s">
        <v>44106</v>
      </c>
      <c r="B7367" s="369" t="s">
        <v>44107</v>
      </c>
      <c r="C7367" s="346" t="s">
        <v>29847</v>
      </c>
      <c r="D7367" s="370">
        <v>107153.47</v>
      </c>
    </row>
    <row r="7368" spans="1:4" s="326" customFormat="1" x14ac:dyDescent="0.25">
      <c r="A7368" s="368" t="s">
        <v>44108</v>
      </c>
      <c r="B7368" s="369" t="s">
        <v>30100</v>
      </c>
      <c r="C7368" s="346" t="s">
        <v>16</v>
      </c>
      <c r="D7368" s="370">
        <v>2.2599999999999998</v>
      </c>
    </row>
    <row r="7369" spans="1:4" s="326" customFormat="1" x14ac:dyDescent="0.25">
      <c r="A7369" s="368" t="s">
        <v>44109</v>
      </c>
      <c r="B7369" s="369" t="s">
        <v>44110</v>
      </c>
      <c r="C7369" s="346" t="s">
        <v>4</v>
      </c>
      <c r="D7369" s="370">
        <v>174.83</v>
      </c>
    </row>
    <row r="7370" spans="1:4" s="326" customFormat="1" x14ac:dyDescent="0.25">
      <c r="A7370" s="368" t="s">
        <v>44111</v>
      </c>
      <c r="B7370" s="369" t="s">
        <v>30616</v>
      </c>
      <c r="C7370" s="346" t="s">
        <v>7</v>
      </c>
      <c r="D7370" s="370">
        <v>371.4</v>
      </c>
    </row>
    <row r="7371" spans="1:4" s="326" customFormat="1" x14ac:dyDescent="0.25">
      <c r="A7371" s="368" t="s">
        <v>44112</v>
      </c>
      <c r="B7371" s="369" t="s">
        <v>30618</v>
      </c>
      <c r="C7371" s="346" t="s">
        <v>7</v>
      </c>
      <c r="D7371" s="370">
        <v>407.81</v>
      </c>
    </row>
    <row r="7372" spans="1:4" s="326" customFormat="1" x14ac:dyDescent="0.25">
      <c r="A7372" s="368" t="s">
        <v>44113</v>
      </c>
      <c r="B7372" s="369" t="s">
        <v>30620</v>
      </c>
      <c r="C7372" s="346" t="s">
        <v>7</v>
      </c>
      <c r="D7372" s="370">
        <v>452.47</v>
      </c>
    </row>
    <row r="7373" spans="1:4" s="326" customFormat="1" x14ac:dyDescent="0.25">
      <c r="A7373" s="368" t="s">
        <v>44114</v>
      </c>
      <c r="B7373" s="369" t="s">
        <v>44115</v>
      </c>
      <c r="C7373" s="346" t="s">
        <v>4</v>
      </c>
      <c r="D7373" s="370">
        <v>1.22</v>
      </c>
    </row>
    <row r="7374" spans="1:4" s="326" customFormat="1" x14ac:dyDescent="0.25">
      <c r="A7374" s="368" t="s">
        <v>44116</v>
      </c>
      <c r="B7374" s="369" t="s">
        <v>44117</v>
      </c>
      <c r="C7374" s="346" t="s">
        <v>8</v>
      </c>
      <c r="D7374" s="370">
        <v>302.81</v>
      </c>
    </row>
    <row r="7375" spans="1:4" s="326" customFormat="1" x14ac:dyDescent="0.25">
      <c r="A7375" s="368" t="s">
        <v>44118</v>
      </c>
      <c r="B7375" s="369" t="s">
        <v>44119</v>
      </c>
      <c r="C7375" s="346" t="s">
        <v>8</v>
      </c>
      <c r="D7375" s="370">
        <v>360.59</v>
      </c>
    </row>
    <row r="7376" spans="1:4" s="326" customFormat="1" x14ac:dyDescent="0.25">
      <c r="A7376" s="368" t="s">
        <v>44120</v>
      </c>
      <c r="B7376" s="369" t="s">
        <v>44121</v>
      </c>
      <c r="C7376" s="346" t="s">
        <v>10</v>
      </c>
      <c r="D7376" s="370">
        <v>276.44</v>
      </c>
    </row>
    <row r="7377" spans="1:4" s="326" customFormat="1" x14ac:dyDescent="0.25">
      <c r="A7377" s="368" t="s">
        <v>44122</v>
      </c>
      <c r="B7377" s="369" t="s">
        <v>44123</v>
      </c>
      <c r="C7377" s="346" t="s">
        <v>4</v>
      </c>
      <c r="D7377" s="370">
        <v>37.159999999999997</v>
      </c>
    </row>
    <row r="7378" spans="1:4" s="326" customFormat="1" x14ac:dyDescent="0.25">
      <c r="A7378" s="368" t="s">
        <v>44124</v>
      </c>
      <c r="B7378" s="369" t="s">
        <v>44125</v>
      </c>
      <c r="C7378" s="346" t="s">
        <v>8</v>
      </c>
      <c r="D7378" s="370">
        <v>17.48</v>
      </c>
    </row>
    <row r="7379" spans="1:4" s="326" customFormat="1" x14ac:dyDescent="0.25">
      <c r="A7379" s="368" t="s">
        <v>44126</v>
      </c>
      <c r="B7379" s="369" t="s">
        <v>44127</v>
      </c>
      <c r="C7379" s="346" t="s">
        <v>8</v>
      </c>
      <c r="D7379" s="370">
        <v>21.85</v>
      </c>
    </row>
    <row r="7380" spans="1:4" s="326" customFormat="1" x14ac:dyDescent="0.25">
      <c r="A7380" s="368" t="s">
        <v>44128</v>
      </c>
      <c r="B7380" s="369" t="s">
        <v>44129</v>
      </c>
      <c r="C7380" s="346" t="s">
        <v>8</v>
      </c>
      <c r="D7380" s="370">
        <v>21.6</v>
      </c>
    </row>
    <row r="7381" spans="1:4" s="326" customFormat="1" x14ac:dyDescent="0.25">
      <c r="A7381" s="368" t="s">
        <v>44130</v>
      </c>
      <c r="B7381" s="369" t="s">
        <v>44131</v>
      </c>
      <c r="C7381" s="346" t="s">
        <v>8</v>
      </c>
      <c r="D7381" s="370">
        <v>29.02</v>
      </c>
    </row>
    <row r="7382" spans="1:4" s="326" customFormat="1" x14ac:dyDescent="0.25">
      <c r="A7382" s="368" t="s">
        <v>44132</v>
      </c>
      <c r="B7382" s="369" t="s">
        <v>44133</v>
      </c>
      <c r="C7382" s="346" t="s">
        <v>8</v>
      </c>
      <c r="D7382" s="370">
        <v>69.33</v>
      </c>
    </row>
    <row r="7383" spans="1:4" s="326" customFormat="1" x14ac:dyDescent="0.25">
      <c r="A7383" s="368" t="s">
        <v>44134</v>
      </c>
      <c r="B7383" s="369" t="s">
        <v>44135</v>
      </c>
      <c r="C7383" s="346" t="s">
        <v>8</v>
      </c>
      <c r="D7383" s="370">
        <v>70.78</v>
      </c>
    </row>
    <row r="7384" spans="1:4" s="326" customFormat="1" x14ac:dyDescent="0.25">
      <c r="A7384" s="368" t="s">
        <v>44136</v>
      </c>
      <c r="B7384" s="369" t="s">
        <v>44137</v>
      </c>
      <c r="C7384" s="346" t="s">
        <v>8</v>
      </c>
      <c r="D7384" s="370">
        <v>32.03</v>
      </c>
    </row>
    <row r="7385" spans="1:4" s="326" customFormat="1" x14ac:dyDescent="0.25">
      <c r="A7385" s="368" t="s">
        <v>44138</v>
      </c>
      <c r="B7385" s="369" t="s">
        <v>44139</v>
      </c>
      <c r="C7385" s="346" t="s">
        <v>8</v>
      </c>
      <c r="D7385" s="370">
        <v>30.59</v>
      </c>
    </row>
    <row r="7386" spans="1:4" s="326" customFormat="1" x14ac:dyDescent="0.25">
      <c r="A7386" s="368" t="s">
        <v>44140</v>
      </c>
      <c r="B7386" s="369" t="s">
        <v>44141</v>
      </c>
      <c r="C7386" s="346" t="s">
        <v>8</v>
      </c>
      <c r="D7386" s="370">
        <v>39.28</v>
      </c>
    </row>
    <row r="7387" spans="1:4" s="326" customFormat="1" x14ac:dyDescent="0.25">
      <c r="A7387" s="368" t="s">
        <v>44142</v>
      </c>
      <c r="B7387" s="369" t="s">
        <v>44143</v>
      </c>
      <c r="C7387" s="346" t="s">
        <v>8</v>
      </c>
      <c r="D7387" s="370">
        <v>37.700000000000003</v>
      </c>
    </row>
    <row r="7388" spans="1:4" s="326" customFormat="1" x14ac:dyDescent="0.25">
      <c r="A7388" s="368" t="s">
        <v>44144</v>
      </c>
      <c r="B7388" s="369" t="s">
        <v>44145</v>
      </c>
      <c r="C7388" s="346" t="s">
        <v>8</v>
      </c>
      <c r="D7388" s="370">
        <v>55.58</v>
      </c>
    </row>
    <row r="7389" spans="1:4" s="326" customFormat="1" x14ac:dyDescent="0.25">
      <c r="A7389" s="368" t="s">
        <v>44146</v>
      </c>
      <c r="B7389" s="369" t="s">
        <v>44147</v>
      </c>
      <c r="C7389" s="346" t="s">
        <v>8</v>
      </c>
      <c r="D7389" s="370">
        <v>53.87</v>
      </c>
    </row>
    <row r="7390" spans="1:4" s="326" customFormat="1" x14ac:dyDescent="0.25">
      <c r="A7390" s="368" t="s">
        <v>44148</v>
      </c>
      <c r="B7390" s="369" t="s">
        <v>44149</v>
      </c>
      <c r="C7390" s="346" t="s">
        <v>4</v>
      </c>
      <c r="D7390" s="370">
        <v>4.2</v>
      </c>
    </row>
    <row r="7391" spans="1:4" s="326" customFormat="1" x14ac:dyDescent="0.25">
      <c r="A7391" s="368" t="s">
        <v>44150</v>
      </c>
      <c r="B7391" s="369" t="s">
        <v>44151</v>
      </c>
      <c r="C7391" s="346" t="s">
        <v>4</v>
      </c>
      <c r="D7391" s="370">
        <v>0.87</v>
      </c>
    </row>
    <row r="7392" spans="1:4" s="326" customFormat="1" x14ac:dyDescent="0.25">
      <c r="A7392" s="368" t="s">
        <v>44152</v>
      </c>
      <c r="B7392" s="369" t="s">
        <v>44153</v>
      </c>
      <c r="C7392" s="346" t="s">
        <v>4</v>
      </c>
      <c r="D7392" s="370">
        <v>328.21</v>
      </c>
    </row>
    <row r="7393" spans="1:4" s="326" customFormat="1" x14ac:dyDescent="0.25">
      <c r="A7393" s="368" t="s">
        <v>44154</v>
      </c>
      <c r="B7393" s="369" t="s">
        <v>44155</v>
      </c>
      <c r="C7393" s="346" t="s">
        <v>4</v>
      </c>
      <c r="D7393" s="370">
        <v>296.27999999999997</v>
      </c>
    </row>
    <row r="7394" spans="1:4" s="326" customFormat="1" x14ac:dyDescent="0.25">
      <c r="A7394" s="368" t="s">
        <v>44156</v>
      </c>
      <c r="B7394" s="369" t="s">
        <v>44157</v>
      </c>
      <c r="C7394" s="346" t="s">
        <v>44158</v>
      </c>
      <c r="D7394" s="370">
        <v>1.57</v>
      </c>
    </row>
    <row r="7395" spans="1:4" x14ac:dyDescent="0.25">
      <c r="A7395" s="371"/>
      <c r="B7395" s="372"/>
      <c r="C7395" s="372"/>
      <c r="D7395" s="373"/>
    </row>
    <row r="7396" spans="1:4" x14ac:dyDescent="0.25">
      <c r="A7396" s="371"/>
      <c r="B7396" s="372"/>
      <c r="C7396" s="372"/>
      <c r="D7396" s="373"/>
    </row>
    <row r="7397" spans="1:4" x14ac:dyDescent="0.25">
      <c r="A7397" s="371"/>
      <c r="B7397" s="372"/>
      <c r="C7397" s="372"/>
      <c r="D7397" s="373"/>
    </row>
    <row r="7398" spans="1:4" x14ac:dyDescent="0.25">
      <c r="A7398" s="371"/>
      <c r="B7398" s="372"/>
      <c r="C7398" s="372"/>
      <c r="D7398" s="373"/>
    </row>
    <row r="7399" spans="1:4" x14ac:dyDescent="0.25">
      <c r="A7399" s="371"/>
      <c r="B7399" s="372"/>
      <c r="C7399" s="372"/>
      <c r="D7399" s="373"/>
    </row>
    <row r="7400" spans="1:4" x14ac:dyDescent="0.25">
      <c r="A7400" s="371"/>
      <c r="B7400" s="372"/>
      <c r="C7400" s="372"/>
      <c r="D7400" s="373"/>
    </row>
    <row r="7401" spans="1:4" x14ac:dyDescent="0.25">
      <c r="A7401" s="371"/>
      <c r="B7401" s="372"/>
      <c r="C7401" s="372"/>
      <c r="D7401" s="373"/>
    </row>
    <row r="7402" spans="1:4" x14ac:dyDescent="0.25">
      <c r="A7402" t="s">
        <v>18749</v>
      </c>
      <c r="B7402"/>
      <c r="D7402"/>
    </row>
    <row r="7403" spans="1:4" x14ac:dyDescent="0.25">
      <c r="A7403" t="s">
        <v>12539</v>
      </c>
      <c r="B7403"/>
      <c r="D7403"/>
    </row>
    <row r="7404" spans="1:4" x14ac:dyDescent="0.25">
      <c r="A7404" t="s">
        <v>18750</v>
      </c>
      <c r="B7404"/>
      <c r="D7404"/>
    </row>
    <row r="7405" spans="1:4" x14ac:dyDescent="0.25">
      <c r="A7405" t="s">
        <v>12</v>
      </c>
      <c r="B7405"/>
      <c r="D7405"/>
    </row>
    <row r="7406" spans="1:4" x14ac:dyDescent="0.25">
      <c r="A7406" t="s">
        <v>7830</v>
      </c>
      <c r="B7406" t="s">
        <v>7831</v>
      </c>
      <c r="C7406" t="s">
        <v>18751</v>
      </c>
      <c r="D7406" t="s">
        <v>18752</v>
      </c>
    </row>
    <row r="7407" spans="1:4" x14ac:dyDescent="0.25">
      <c r="A7407">
        <v>38605</v>
      </c>
      <c r="B7407" t="s">
        <v>18753</v>
      </c>
      <c r="C7407" t="s">
        <v>1533</v>
      </c>
      <c r="D7407" s="109" t="s">
        <v>18754</v>
      </c>
    </row>
    <row r="7408" spans="1:4" x14ac:dyDescent="0.25">
      <c r="A7408">
        <v>11270</v>
      </c>
      <c r="B7408" t="s">
        <v>18755</v>
      </c>
      <c r="C7408" t="s">
        <v>1533</v>
      </c>
      <c r="D7408" s="109" t="s">
        <v>18756</v>
      </c>
    </row>
    <row r="7409" spans="1:4" x14ac:dyDescent="0.25">
      <c r="A7409">
        <v>412</v>
      </c>
      <c r="B7409" t="s">
        <v>18757</v>
      </c>
      <c r="C7409" t="s">
        <v>1533</v>
      </c>
      <c r="D7409" s="109" t="s">
        <v>7179</v>
      </c>
    </row>
    <row r="7410" spans="1:4" x14ac:dyDescent="0.25">
      <c r="A7410">
        <v>414</v>
      </c>
      <c r="B7410" t="s">
        <v>18758</v>
      </c>
      <c r="C7410" t="s">
        <v>1533</v>
      </c>
      <c r="D7410" s="109" t="s">
        <v>6337</v>
      </c>
    </row>
    <row r="7411" spans="1:4" x14ac:dyDescent="0.25">
      <c r="A7411">
        <v>410</v>
      </c>
      <c r="B7411" t="s">
        <v>18759</v>
      </c>
      <c r="C7411" t="s">
        <v>1533</v>
      </c>
      <c r="D7411" s="109" t="s">
        <v>6348</v>
      </c>
    </row>
    <row r="7412" spans="1:4" x14ac:dyDescent="0.25">
      <c r="A7412">
        <v>411</v>
      </c>
      <c r="B7412" t="s">
        <v>18760</v>
      </c>
      <c r="C7412" t="s">
        <v>1533</v>
      </c>
      <c r="D7412" s="109" t="s">
        <v>6352</v>
      </c>
    </row>
    <row r="7413" spans="1:4" x14ac:dyDescent="0.25">
      <c r="A7413">
        <v>408</v>
      </c>
      <c r="B7413" t="s">
        <v>18761</v>
      </c>
      <c r="C7413" t="s">
        <v>1533</v>
      </c>
      <c r="D7413" s="109" t="s">
        <v>7721</v>
      </c>
    </row>
    <row r="7414" spans="1:4" x14ac:dyDescent="0.25">
      <c r="A7414">
        <v>39131</v>
      </c>
      <c r="B7414" t="s">
        <v>18762</v>
      </c>
      <c r="C7414" t="s">
        <v>1533</v>
      </c>
      <c r="D7414" s="109" t="s">
        <v>16845</v>
      </c>
    </row>
    <row r="7415" spans="1:4" x14ac:dyDescent="0.25">
      <c r="A7415">
        <v>394</v>
      </c>
      <c r="B7415" t="s">
        <v>18763</v>
      </c>
      <c r="C7415" t="s">
        <v>1533</v>
      </c>
      <c r="D7415" s="109" t="s">
        <v>18764</v>
      </c>
    </row>
    <row r="7416" spans="1:4" x14ac:dyDescent="0.25">
      <c r="A7416">
        <v>39130</v>
      </c>
      <c r="B7416" t="s">
        <v>18765</v>
      </c>
      <c r="C7416" t="s">
        <v>1533</v>
      </c>
      <c r="D7416" s="109" t="s">
        <v>6301</v>
      </c>
    </row>
    <row r="7417" spans="1:4" x14ac:dyDescent="0.25">
      <c r="A7417">
        <v>395</v>
      </c>
      <c r="B7417" t="s">
        <v>18766</v>
      </c>
      <c r="C7417" t="s">
        <v>1533</v>
      </c>
      <c r="D7417" s="109" t="s">
        <v>14684</v>
      </c>
    </row>
    <row r="7418" spans="1:4" x14ac:dyDescent="0.25">
      <c r="A7418">
        <v>39127</v>
      </c>
      <c r="B7418" t="s">
        <v>18767</v>
      </c>
      <c r="C7418" t="s">
        <v>1533</v>
      </c>
      <c r="D7418" s="109" t="s">
        <v>7183</v>
      </c>
    </row>
    <row r="7419" spans="1:4" x14ac:dyDescent="0.25">
      <c r="A7419">
        <v>392</v>
      </c>
      <c r="B7419" t="s">
        <v>18768</v>
      </c>
      <c r="C7419" t="s">
        <v>1533</v>
      </c>
      <c r="D7419" s="109" t="s">
        <v>18769</v>
      </c>
    </row>
    <row r="7420" spans="1:4" x14ac:dyDescent="0.25">
      <c r="A7420">
        <v>39129</v>
      </c>
      <c r="B7420" t="s">
        <v>18770</v>
      </c>
      <c r="C7420" t="s">
        <v>1533</v>
      </c>
      <c r="D7420" s="109" t="s">
        <v>6312</v>
      </c>
    </row>
    <row r="7421" spans="1:4" x14ac:dyDescent="0.25">
      <c r="A7421">
        <v>393</v>
      </c>
      <c r="B7421" t="s">
        <v>18771</v>
      </c>
      <c r="C7421" t="s">
        <v>1533</v>
      </c>
      <c r="D7421" s="109" t="s">
        <v>6401</v>
      </c>
    </row>
    <row r="7422" spans="1:4" x14ac:dyDescent="0.25">
      <c r="A7422">
        <v>39133</v>
      </c>
      <c r="B7422" t="s">
        <v>18772</v>
      </c>
      <c r="C7422" t="s">
        <v>1533</v>
      </c>
      <c r="D7422" s="109" t="s">
        <v>6968</v>
      </c>
    </row>
    <row r="7423" spans="1:4" x14ac:dyDescent="0.25">
      <c r="A7423">
        <v>397</v>
      </c>
      <c r="B7423" t="s">
        <v>18773</v>
      </c>
      <c r="C7423" t="s">
        <v>1533</v>
      </c>
      <c r="D7423" s="109" t="s">
        <v>16225</v>
      </c>
    </row>
    <row r="7424" spans="1:4" x14ac:dyDescent="0.25">
      <c r="A7424">
        <v>39132</v>
      </c>
      <c r="B7424" t="s">
        <v>18774</v>
      </c>
      <c r="C7424" t="s">
        <v>1533</v>
      </c>
      <c r="D7424" s="109" t="s">
        <v>7877</v>
      </c>
    </row>
    <row r="7425" spans="1:4" x14ac:dyDescent="0.25">
      <c r="A7425">
        <v>396</v>
      </c>
      <c r="B7425" t="s">
        <v>18775</v>
      </c>
      <c r="C7425" t="s">
        <v>1533</v>
      </c>
      <c r="D7425" s="109" t="s">
        <v>18776</v>
      </c>
    </row>
    <row r="7426" spans="1:4" x14ac:dyDescent="0.25">
      <c r="A7426">
        <v>39135</v>
      </c>
      <c r="B7426" t="s">
        <v>18777</v>
      </c>
      <c r="C7426" t="s">
        <v>1533</v>
      </c>
      <c r="D7426" s="109" t="s">
        <v>7254</v>
      </c>
    </row>
    <row r="7427" spans="1:4" x14ac:dyDescent="0.25">
      <c r="A7427">
        <v>39128</v>
      </c>
      <c r="B7427" t="s">
        <v>18778</v>
      </c>
      <c r="C7427" t="s">
        <v>1533</v>
      </c>
      <c r="D7427" s="109" t="s">
        <v>17047</v>
      </c>
    </row>
    <row r="7428" spans="1:4" x14ac:dyDescent="0.25">
      <c r="A7428">
        <v>400</v>
      </c>
      <c r="B7428" t="s">
        <v>18779</v>
      </c>
      <c r="C7428" t="s">
        <v>1533</v>
      </c>
      <c r="D7428" s="109" t="s">
        <v>7864</v>
      </c>
    </row>
    <row r="7429" spans="1:4" x14ac:dyDescent="0.25">
      <c r="A7429">
        <v>39125</v>
      </c>
      <c r="B7429" t="s">
        <v>18780</v>
      </c>
      <c r="C7429" t="s">
        <v>1533</v>
      </c>
      <c r="D7429" s="109" t="s">
        <v>17047</v>
      </c>
    </row>
    <row r="7430" spans="1:4" x14ac:dyDescent="0.25">
      <c r="A7430">
        <v>39134</v>
      </c>
      <c r="B7430" t="s">
        <v>18781</v>
      </c>
      <c r="C7430" t="s">
        <v>1533</v>
      </c>
      <c r="D7430" s="109" t="s">
        <v>7296</v>
      </c>
    </row>
    <row r="7431" spans="1:4" x14ac:dyDescent="0.25">
      <c r="A7431">
        <v>398</v>
      </c>
      <c r="B7431" t="s">
        <v>18782</v>
      </c>
      <c r="C7431" t="s">
        <v>1533</v>
      </c>
      <c r="D7431" s="109" t="s">
        <v>7033</v>
      </c>
    </row>
    <row r="7432" spans="1:4" x14ac:dyDescent="0.25">
      <c r="A7432">
        <v>39126</v>
      </c>
      <c r="B7432" t="s">
        <v>18783</v>
      </c>
      <c r="C7432" t="s">
        <v>1533</v>
      </c>
      <c r="D7432" s="109" t="s">
        <v>6991</v>
      </c>
    </row>
    <row r="7433" spans="1:4" x14ac:dyDescent="0.25">
      <c r="A7433">
        <v>399</v>
      </c>
      <c r="B7433" t="s">
        <v>18784</v>
      </c>
      <c r="C7433" t="s">
        <v>1533</v>
      </c>
      <c r="D7433" s="109" t="s">
        <v>17236</v>
      </c>
    </row>
    <row r="7434" spans="1:4" x14ac:dyDescent="0.25">
      <c r="A7434">
        <v>39158</v>
      </c>
      <c r="B7434" t="s">
        <v>18785</v>
      </c>
      <c r="C7434" t="s">
        <v>1533</v>
      </c>
      <c r="D7434" s="109" t="s">
        <v>12398</v>
      </c>
    </row>
    <row r="7435" spans="1:4" x14ac:dyDescent="0.25">
      <c r="A7435">
        <v>39141</v>
      </c>
      <c r="B7435" t="s">
        <v>18786</v>
      </c>
      <c r="C7435" t="s">
        <v>1533</v>
      </c>
      <c r="D7435" s="109" t="s">
        <v>6311</v>
      </c>
    </row>
    <row r="7436" spans="1:4" x14ac:dyDescent="0.25">
      <c r="A7436">
        <v>39140</v>
      </c>
      <c r="B7436" t="s">
        <v>18787</v>
      </c>
      <c r="C7436" t="s">
        <v>1533</v>
      </c>
      <c r="D7436" s="109" t="s">
        <v>12698</v>
      </c>
    </row>
    <row r="7437" spans="1:4" x14ac:dyDescent="0.25">
      <c r="A7437">
        <v>39137</v>
      </c>
      <c r="B7437" t="s">
        <v>18788</v>
      </c>
      <c r="C7437" t="s">
        <v>1533</v>
      </c>
      <c r="D7437" s="109" t="s">
        <v>6393</v>
      </c>
    </row>
    <row r="7438" spans="1:4" x14ac:dyDescent="0.25">
      <c r="A7438">
        <v>39139</v>
      </c>
      <c r="B7438" t="s">
        <v>18789</v>
      </c>
      <c r="C7438" t="s">
        <v>1533</v>
      </c>
      <c r="D7438" s="109" t="s">
        <v>7838</v>
      </c>
    </row>
    <row r="7439" spans="1:4" x14ac:dyDescent="0.25">
      <c r="A7439">
        <v>39143</v>
      </c>
      <c r="B7439" t="s">
        <v>18790</v>
      </c>
      <c r="C7439" t="s">
        <v>1533</v>
      </c>
      <c r="D7439" s="109" t="s">
        <v>18791</v>
      </c>
    </row>
    <row r="7440" spans="1:4" x14ac:dyDescent="0.25">
      <c r="A7440">
        <v>39142</v>
      </c>
      <c r="B7440" t="s">
        <v>18792</v>
      </c>
      <c r="C7440" t="s">
        <v>1533</v>
      </c>
      <c r="D7440" s="109" t="s">
        <v>7311</v>
      </c>
    </row>
    <row r="7441" spans="1:4" x14ac:dyDescent="0.25">
      <c r="A7441">
        <v>39138</v>
      </c>
      <c r="B7441" t="s">
        <v>18793</v>
      </c>
      <c r="C7441" t="s">
        <v>1533</v>
      </c>
      <c r="D7441" s="109" t="s">
        <v>6422</v>
      </c>
    </row>
    <row r="7442" spans="1:4" x14ac:dyDescent="0.25">
      <c r="A7442">
        <v>39136</v>
      </c>
      <c r="B7442" t="s">
        <v>18794</v>
      </c>
      <c r="C7442" t="s">
        <v>1533</v>
      </c>
      <c r="D7442" s="109" t="s">
        <v>6406</v>
      </c>
    </row>
    <row r="7443" spans="1:4" x14ac:dyDescent="0.25">
      <c r="A7443">
        <v>39144</v>
      </c>
      <c r="B7443" t="s">
        <v>18795</v>
      </c>
      <c r="C7443" t="s">
        <v>1533</v>
      </c>
      <c r="D7443" s="109" t="s">
        <v>14684</v>
      </c>
    </row>
    <row r="7444" spans="1:4" x14ac:dyDescent="0.25">
      <c r="A7444">
        <v>39145</v>
      </c>
      <c r="B7444" t="s">
        <v>18796</v>
      </c>
      <c r="C7444" t="s">
        <v>1533</v>
      </c>
      <c r="D7444" s="109" t="s">
        <v>14991</v>
      </c>
    </row>
    <row r="7445" spans="1:4" x14ac:dyDescent="0.25">
      <c r="A7445">
        <v>12615</v>
      </c>
      <c r="B7445" t="s">
        <v>18797</v>
      </c>
      <c r="C7445" t="s">
        <v>1533</v>
      </c>
      <c r="D7445" s="109" t="s">
        <v>12061</v>
      </c>
    </row>
    <row r="7446" spans="1:4" x14ac:dyDescent="0.25">
      <c r="A7446">
        <v>11927</v>
      </c>
      <c r="B7446" t="s">
        <v>18798</v>
      </c>
      <c r="C7446" t="s">
        <v>1533</v>
      </c>
      <c r="D7446" s="109" t="s">
        <v>14747</v>
      </c>
    </row>
    <row r="7447" spans="1:4" x14ac:dyDescent="0.25">
      <c r="A7447">
        <v>11928</v>
      </c>
      <c r="B7447" t="s">
        <v>18799</v>
      </c>
      <c r="C7447" t="s">
        <v>1533</v>
      </c>
      <c r="D7447" s="109" t="s">
        <v>18800</v>
      </c>
    </row>
    <row r="7448" spans="1:4" x14ac:dyDescent="0.25">
      <c r="A7448">
        <v>11929</v>
      </c>
      <c r="B7448" t="s">
        <v>18801</v>
      </c>
      <c r="C7448" t="s">
        <v>1533</v>
      </c>
      <c r="D7448" s="109" t="s">
        <v>15405</v>
      </c>
    </row>
    <row r="7449" spans="1:4" x14ac:dyDescent="0.25">
      <c r="A7449">
        <v>36801</v>
      </c>
      <c r="B7449" t="s">
        <v>18802</v>
      </c>
      <c r="C7449" t="s">
        <v>1533</v>
      </c>
      <c r="D7449" s="109" t="s">
        <v>14949</v>
      </c>
    </row>
    <row r="7450" spans="1:4" x14ac:dyDescent="0.25">
      <c r="A7450">
        <v>36246</v>
      </c>
      <c r="B7450" t="s">
        <v>18803</v>
      </c>
      <c r="C7450" t="s">
        <v>1536</v>
      </c>
      <c r="D7450" s="109" t="s">
        <v>17071</v>
      </c>
    </row>
    <row r="7451" spans="1:4" x14ac:dyDescent="0.25">
      <c r="A7451">
        <v>37600</v>
      </c>
      <c r="B7451" t="s">
        <v>18804</v>
      </c>
      <c r="C7451" t="s">
        <v>1533</v>
      </c>
      <c r="D7451" s="109" t="s">
        <v>16699</v>
      </c>
    </row>
    <row r="7452" spans="1:4" x14ac:dyDescent="0.25">
      <c r="A7452">
        <v>37599</v>
      </c>
      <c r="B7452" t="s">
        <v>18805</v>
      </c>
      <c r="C7452" t="s">
        <v>1533</v>
      </c>
      <c r="D7452" s="109" t="s">
        <v>15895</v>
      </c>
    </row>
    <row r="7453" spans="1:4" x14ac:dyDescent="0.25">
      <c r="A7453">
        <v>1</v>
      </c>
      <c r="B7453" t="s">
        <v>18806</v>
      </c>
      <c r="C7453" t="s">
        <v>1537</v>
      </c>
      <c r="D7453" s="109" t="s">
        <v>18807</v>
      </c>
    </row>
    <row r="7454" spans="1:4" x14ac:dyDescent="0.25">
      <c r="A7454">
        <v>3</v>
      </c>
      <c r="B7454" t="s">
        <v>18808</v>
      </c>
      <c r="C7454" t="s">
        <v>1538</v>
      </c>
      <c r="D7454" s="109" t="s">
        <v>7962</v>
      </c>
    </row>
    <row r="7455" spans="1:4" x14ac:dyDescent="0.25">
      <c r="A7455">
        <v>43054</v>
      </c>
      <c r="B7455" t="s">
        <v>18809</v>
      </c>
      <c r="C7455" t="s">
        <v>1537</v>
      </c>
      <c r="D7455" s="109" t="s">
        <v>14962</v>
      </c>
    </row>
    <row r="7456" spans="1:4" x14ac:dyDescent="0.25">
      <c r="A7456">
        <v>42402</v>
      </c>
      <c r="B7456" t="s">
        <v>18810</v>
      </c>
      <c r="C7456" t="s">
        <v>1537</v>
      </c>
      <c r="D7456" s="109" t="s">
        <v>12080</v>
      </c>
    </row>
    <row r="7457" spans="1:4" x14ac:dyDescent="0.25">
      <c r="A7457">
        <v>42403</v>
      </c>
      <c r="B7457" t="s">
        <v>18811</v>
      </c>
      <c r="C7457" t="s">
        <v>1537</v>
      </c>
      <c r="D7457" s="109" t="s">
        <v>12521</v>
      </c>
    </row>
    <row r="7458" spans="1:4" x14ac:dyDescent="0.25">
      <c r="A7458">
        <v>42404</v>
      </c>
      <c r="B7458" t="s">
        <v>18812</v>
      </c>
      <c r="C7458" t="s">
        <v>1537</v>
      </c>
      <c r="D7458" s="109" t="s">
        <v>7375</v>
      </c>
    </row>
    <row r="7459" spans="1:4" x14ac:dyDescent="0.25">
      <c r="A7459">
        <v>42405</v>
      </c>
      <c r="B7459" t="s">
        <v>18813</v>
      </c>
      <c r="C7459" t="s">
        <v>1537</v>
      </c>
      <c r="D7459" s="109" t="s">
        <v>14662</v>
      </c>
    </row>
    <row r="7460" spans="1:4" x14ac:dyDescent="0.25">
      <c r="A7460">
        <v>34341</v>
      </c>
      <c r="B7460" t="s">
        <v>18814</v>
      </c>
      <c r="C7460" t="s">
        <v>1537</v>
      </c>
      <c r="D7460" s="109" t="s">
        <v>7949</v>
      </c>
    </row>
    <row r="7461" spans="1:4" x14ac:dyDescent="0.25">
      <c r="A7461">
        <v>43053</v>
      </c>
      <c r="B7461" t="s">
        <v>18815</v>
      </c>
      <c r="C7461" t="s">
        <v>1537</v>
      </c>
      <c r="D7461" s="109" t="s">
        <v>6969</v>
      </c>
    </row>
    <row r="7462" spans="1:4" x14ac:dyDescent="0.25">
      <c r="A7462">
        <v>43058</v>
      </c>
      <c r="B7462" t="s">
        <v>18816</v>
      </c>
      <c r="C7462" t="s">
        <v>1537</v>
      </c>
      <c r="D7462" s="109" t="s">
        <v>6963</v>
      </c>
    </row>
    <row r="7463" spans="1:4" x14ac:dyDescent="0.25">
      <c r="A7463">
        <v>34</v>
      </c>
      <c r="B7463" t="s">
        <v>18817</v>
      </c>
      <c r="C7463" t="s">
        <v>1537</v>
      </c>
      <c r="D7463" s="109" t="s">
        <v>14726</v>
      </c>
    </row>
    <row r="7464" spans="1:4" x14ac:dyDescent="0.25">
      <c r="A7464">
        <v>43055</v>
      </c>
      <c r="B7464" t="s">
        <v>18818</v>
      </c>
      <c r="C7464" t="s">
        <v>1537</v>
      </c>
      <c r="D7464" s="109" t="s">
        <v>12614</v>
      </c>
    </row>
    <row r="7465" spans="1:4" x14ac:dyDescent="0.25">
      <c r="A7465">
        <v>43056</v>
      </c>
      <c r="B7465" t="s">
        <v>18819</v>
      </c>
      <c r="C7465" t="s">
        <v>1537</v>
      </c>
      <c r="D7465" s="109" t="s">
        <v>14778</v>
      </c>
    </row>
    <row r="7466" spans="1:4" x14ac:dyDescent="0.25">
      <c r="A7466">
        <v>43057</v>
      </c>
      <c r="B7466" t="s">
        <v>18820</v>
      </c>
      <c r="C7466" t="s">
        <v>1537</v>
      </c>
      <c r="D7466" s="109" t="s">
        <v>18821</v>
      </c>
    </row>
    <row r="7467" spans="1:4" x14ac:dyDescent="0.25">
      <c r="A7467">
        <v>34449</v>
      </c>
      <c r="B7467" t="s">
        <v>18822</v>
      </c>
      <c r="C7467" t="s">
        <v>1537</v>
      </c>
      <c r="D7467" s="109" t="s">
        <v>8534</v>
      </c>
    </row>
    <row r="7468" spans="1:4" x14ac:dyDescent="0.25">
      <c r="A7468">
        <v>32</v>
      </c>
      <c r="B7468" t="s">
        <v>18823</v>
      </c>
      <c r="C7468" t="s">
        <v>1537</v>
      </c>
      <c r="D7468" s="109" t="s">
        <v>18824</v>
      </c>
    </row>
    <row r="7469" spans="1:4" x14ac:dyDescent="0.25">
      <c r="A7469">
        <v>33</v>
      </c>
      <c r="B7469" t="s">
        <v>18825</v>
      </c>
      <c r="C7469" t="s">
        <v>1537</v>
      </c>
      <c r="D7469" s="109" t="s">
        <v>18826</v>
      </c>
    </row>
    <row r="7470" spans="1:4" x14ac:dyDescent="0.25">
      <c r="A7470">
        <v>43061</v>
      </c>
      <c r="B7470" t="s">
        <v>18827</v>
      </c>
      <c r="C7470" t="s">
        <v>1537</v>
      </c>
      <c r="D7470" s="109" t="s">
        <v>12203</v>
      </c>
    </row>
    <row r="7471" spans="1:4" x14ac:dyDescent="0.25">
      <c r="A7471">
        <v>43059</v>
      </c>
      <c r="B7471" t="s">
        <v>18828</v>
      </c>
      <c r="C7471" t="s">
        <v>1537</v>
      </c>
      <c r="D7471" s="109" t="s">
        <v>8043</v>
      </c>
    </row>
    <row r="7472" spans="1:4" x14ac:dyDescent="0.25">
      <c r="A7472">
        <v>43062</v>
      </c>
      <c r="B7472" t="s">
        <v>18829</v>
      </c>
      <c r="C7472" t="s">
        <v>1537</v>
      </c>
      <c r="D7472" s="109" t="s">
        <v>7026</v>
      </c>
    </row>
    <row r="7473" spans="1:4" x14ac:dyDescent="0.25">
      <c r="A7473">
        <v>43060</v>
      </c>
      <c r="B7473" t="s">
        <v>18830</v>
      </c>
      <c r="C7473" t="s">
        <v>1537</v>
      </c>
      <c r="D7473" s="109" t="s">
        <v>16695</v>
      </c>
    </row>
    <row r="7474" spans="1:4" x14ac:dyDescent="0.25">
      <c r="A7474">
        <v>40410</v>
      </c>
      <c r="B7474" t="s">
        <v>18831</v>
      </c>
      <c r="C7474" t="s">
        <v>1533</v>
      </c>
      <c r="D7474" s="109" t="s">
        <v>14608</v>
      </c>
    </row>
    <row r="7475" spans="1:4" x14ac:dyDescent="0.25">
      <c r="A7475">
        <v>40411</v>
      </c>
      <c r="B7475" t="s">
        <v>18832</v>
      </c>
      <c r="C7475" t="s">
        <v>1533</v>
      </c>
      <c r="D7475" s="109" t="s">
        <v>14609</v>
      </c>
    </row>
    <row r="7476" spans="1:4" x14ac:dyDescent="0.25">
      <c r="A7476">
        <v>40412</v>
      </c>
      <c r="B7476" t="s">
        <v>18833</v>
      </c>
      <c r="C7476" t="s">
        <v>1533</v>
      </c>
      <c r="D7476" s="109" t="s">
        <v>14610</v>
      </c>
    </row>
    <row r="7477" spans="1:4" x14ac:dyDescent="0.25">
      <c r="A7477">
        <v>44254</v>
      </c>
      <c r="B7477" t="s">
        <v>18834</v>
      </c>
      <c r="C7477" t="s">
        <v>1533</v>
      </c>
      <c r="D7477" s="109" t="s">
        <v>16702</v>
      </c>
    </row>
    <row r="7478" spans="1:4" x14ac:dyDescent="0.25">
      <c r="A7478">
        <v>44255</v>
      </c>
      <c r="B7478" t="s">
        <v>18835</v>
      </c>
      <c r="C7478" t="s">
        <v>1533</v>
      </c>
      <c r="D7478" s="109" t="s">
        <v>16703</v>
      </c>
    </row>
    <row r="7479" spans="1:4" x14ac:dyDescent="0.25">
      <c r="A7479">
        <v>44256</v>
      </c>
      <c r="B7479" t="s">
        <v>18836</v>
      </c>
      <c r="C7479" t="s">
        <v>1533</v>
      </c>
      <c r="D7479" s="109" t="s">
        <v>14185</v>
      </c>
    </row>
    <row r="7480" spans="1:4" x14ac:dyDescent="0.25">
      <c r="A7480">
        <v>44257</v>
      </c>
      <c r="B7480" t="s">
        <v>18837</v>
      </c>
      <c r="C7480" t="s">
        <v>1533</v>
      </c>
      <c r="D7480" s="109" t="s">
        <v>16704</v>
      </c>
    </row>
    <row r="7481" spans="1:4" x14ac:dyDescent="0.25">
      <c r="A7481">
        <v>44258</v>
      </c>
      <c r="B7481" t="s">
        <v>18838</v>
      </c>
      <c r="C7481" t="s">
        <v>1533</v>
      </c>
      <c r="D7481" s="109" t="s">
        <v>16705</v>
      </c>
    </row>
    <row r="7482" spans="1:4" x14ac:dyDescent="0.25">
      <c r="A7482">
        <v>44259</v>
      </c>
      <c r="B7482" t="s">
        <v>18839</v>
      </c>
      <c r="C7482" t="s">
        <v>1533</v>
      </c>
      <c r="D7482" s="109" t="s">
        <v>16706</v>
      </c>
    </row>
    <row r="7483" spans="1:4" x14ac:dyDescent="0.25">
      <c r="A7483">
        <v>37997</v>
      </c>
      <c r="B7483" t="s">
        <v>18840</v>
      </c>
      <c r="C7483" t="s">
        <v>1533</v>
      </c>
      <c r="D7483" s="109" t="s">
        <v>16707</v>
      </c>
    </row>
    <row r="7484" spans="1:4" x14ac:dyDescent="0.25">
      <c r="A7484">
        <v>37998</v>
      </c>
      <c r="B7484" t="s">
        <v>18841</v>
      </c>
      <c r="C7484" t="s">
        <v>1533</v>
      </c>
      <c r="D7484" s="109" t="s">
        <v>16708</v>
      </c>
    </row>
    <row r="7485" spans="1:4" x14ac:dyDescent="0.25">
      <c r="A7485">
        <v>55</v>
      </c>
      <c r="B7485" t="s">
        <v>18842</v>
      </c>
      <c r="C7485" t="s">
        <v>1533</v>
      </c>
      <c r="D7485" s="109" t="s">
        <v>18843</v>
      </c>
    </row>
    <row r="7486" spans="1:4" x14ac:dyDescent="0.25">
      <c r="A7486">
        <v>61</v>
      </c>
      <c r="B7486" t="s">
        <v>18844</v>
      </c>
      <c r="C7486" t="s">
        <v>1533</v>
      </c>
      <c r="D7486" s="109" t="s">
        <v>10792</v>
      </c>
    </row>
    <row r="7487" spans="1:4" x14ac:dyDescent="0.25">
      <c r="A7487">
        <v>62</v>
      </c>
      <c r="B7487" t="s">
        <v>18845</v>
      </c>
      <c r="C7487" t="s">
        <v>1533</v>
      </c>
      <c r="D7487" s="109" t="s">
        <v>18846</v>
      </c>
    </row>
    <row r="7488" spans="1:4" x14ac:dyDescent="0.25">
      <c r="A7488">
        <v>10899</v>
      </c>
      <c r="B7488" t="s">
        <v>18847</v>
      </c>
      <c r="C7488" t="s">
        <v>1533</v>
      </c>
      <c r="D7488" s="109" t="s">
        <v>18848</v>
      </c>
    </row>
    <row r="7489" spans="1:4" x14ac:dyDescent="0.25">
      <c r="A7489">
        <v>10900</v>
      </c>
      <c r="B7489" t="s">
        <v>18849</v>
      </c>
      <c r="C7489" t="s">
        <v>1533</v>
      </c>
      <c r="D7489" s="109" t="s">
        <v>18850</v>
      </c>
    </row>
    <row r="7490" spans="1:4" x14ac:dyDescent="0.25">
      <c r="A7490">
        <v>103</v>
      </c>
      <c r="B7490" t="s">
        <v>18851</v>
      </c>
      <c r="C7490" t="s">
        <v>1533</v>
      </c>
      <c r="D7490" s="109" t="s">
        <v>18852</v>
      </c>
    </row>
    <row r="7491" spans="1:4" x14ac:dyDescent="0.25">
      <c r="A7491">
        <v>107</v>
      </c>
      <c r="B7491" t="s">
        <v>18853</v>
      </c>
      <c r="C7491" t="s">
        <v>1533</v>
      </c>
      <c r="D7491" s="109" t="s">
        <v>7942</v>
      </c>
    </row>
    <row r="7492" spans="1:4" x14ac:dyDescent="0.25">
      <c r="A7492">
        <v>65</v>
      </c>
      <c r="B7492" t="s">
        <v>18854</v>
      </c>
      <c r="C7492" t="s">
        <v>1533</v>
      </c>
      <c r="D7492" s="109" t="s">
        <v>14576</v>
      </c>
    </row>
    <row r="7493" spans="1:4" x14ac:dyDescent="0.25">
      <c r="A7493">
        <v>108</v>
      </c>
      <c r="B7493" t="s">
        <v>18855</v>
      </c>
      <c r="C7493" t="s">
        <v>1533</v>
      </c>
      <c r="D7493" s="109" t="s">
        <v>6329</v>
      </c>
    </row>
    <row r="7494" spans="1:4" x14ac:dyDescent="0.25">
      <c r="A7494">
        <v>110</v>
      </c>
      <c r="B7494" t="s">
        <v>18856</v>
      </c>
      <c r="C7494" t="s">
        <v>1533</v>
      </c>
      <c r="D7494" s="109" t="s">
        <v>14614</v>
      </c>
    </row>
    <row r="7495" spans="1:4" x14ac:dyDescent="0.25">
      <c r="A7495">
        <v>109</v>
      </c>
      <c r="B7495" t="s">
        <v>18857</v>
      </c>
      <c r="C7495" t="s">
        <v>1533</v>
      </c>
      <c r="D7495" s="109" t="s">
        <v>17424</v>
      </c>
    </row>
    <row r="7496" spans="1:4" x14ac:dyDescent="0.25">
      <c r="A7496">
        <v>111</v>
      </c>
      <c r="B7496" t="s">
        <v>18858</v>
      </c>
      <c r="C7496" t="s">
        <v>1533</v>
      </c>
      <c r="D7496" s="109" t="s">
        <v>12080</v>
      </c>
    </row>
    <row r="7497" spans="1:4" x14ac:dyDescent="0.25">
      <c r="A7497">
        <v>112</v>
      </c>
      <c r="B7497" t="s">
        <v>18859</v>
      </c>
      <c r="C7497" t="s">
        <v>1533</v>
      </c>
      <c r="D7497" s="109" t="s">
        <v>6397</v>
      </c>
    </row>
    <row r="7498" spans="1:4" x14ac:dyDescent="0.25">
      <c r="A7498">
        <v>113</v>
      </c>
      <c r="B7498" t="s">
        <v>18860</v>
      </c>
      <c r="C7498" t="s">
        <v>1533</v>
      </c>
      <c r="D7498" s="109" t="s">
        <v>7832</v>
      </c>
    </row>
    <row r="7499" spans="1:4" x14ac:dyDescent="0.25">
      <c r="A7499">
        <v>104</v>
      </c>
      <c r="B7499" t="s">
        <v>18861</v>
      </c>
      <c r="C7499" t="s">
        <v>1533</v>
      </c>
      <c r="D7499" s="109" t="s">
        <v>17219</v>
      </c>
    </row>
    <row r="7500" spans="1:4" x14ac:dyDescent="0.25">
      <c r="A7500">
        <v>102</v>
      </c>
      <c r="B7500" t="s">
        <v>18862</v>
      </c>
      <c r="C7500" t="s">
        <v>1533</v>
      </c>
      <c r="D7500" s="109" t="s">
        <v>18863</v>
      </c>
    </row>
    <row r="7501" spans="1:4" x14ac:dyDescent="0.25">
      <c r="A7501">
        <v>95</v>
      </c>
      <c r="B7501" t="s">
        <v>18864</v>
      </c>
      <c r="C7501" t="s">
        <v>1533</v>
      </c>
      <c r="D7501" s="109" t="s">
        <v>18418</v>
      </c>
    </row>
    <row r="7502" spans="1:4" x14ac:dyDescent="0.25">
      <c r="A7502">
        <v>96</v>
      </c>
      <c r="B7502" t="s">
        <v>18865</v>
      </c>
      <c r="C7502" t="s">
        <v>1533</v>
      </c>
      <c r="D7502" s="109" t="s">
        <v>12048</v>
      </c>
    </row>
    <row r="7503" spans="1:4" x14ac:dyDescent="0.25">
      <c r="A7503">
        <v>97</v>
      </c>
      <c r="B7503" t="s">
        <v>18866</v>
      </c>
      <c r="C7503" t="s">
        <v>1533</v>
      </c>
      <c r="D7503" s="109" t="s">
        <v>12580</v>
      </c>
    </row>
    <row r="7504" spans="1:4" x14ac:dyDescent="0.25">
      <c r="A7504">
        <v>98</v>
      </c>
      <c r="B7504" t="s">
        <v>18867</v>
      </c>
      <c r="C7504" t="s">
        <v>1533</v>
      </c>
      <c r="D7504" s="109" t="s">
        <v>10359</v>
      </c>
    </row>
    <row r="7505" spans="1:4" x14ac:dyDescent="0.25">
      <c r="A7505">
        <v>99</v>
      </c>
      <c r="B7505" t="s">
        <v>18868</v>
      </c>
      <c r="C7505" t="s">
        <v>1533</v>
      </c>
      <c r="D7505" s="109" t="s">
        <v>18869</v>
      </c>
    </row>
    <row r="7506" spans="1:4" x14ac:dyDescent="0.25">
      <c r="A7506">
        <v>100</v>
      </c>
      <c r="B7506" t="s">
        <v>18870</v>
      </c>
      <c r="C7506" t="s">
        <v>1533</v>
      </c>
      <c r="D7506" s="109" t="s">
        <v>18871</v>
      </c>
    </row>
    <row r="7507" spans="1:4" x14ac:dyDescent="0.25">
      <c r="A7507">
        <v>75</v>
      </c>
      <c r="B7507" t="s">
        <v>18872</v>
      </c>
      <c r="C7507" t="s">
        <v>1533</v>
      </c>
      <c r="D7507" s="109" t="s">
        <v>18873</v>
      </c>
    </row>
    <row r="7508" spans="1:4" x14ac:dyDescent="0.25">
      <c r="A7508">
        <v>83</v>
      </c>
      <c r="B7508" t="s">
        <v>18874</v>
      </c>
      <c r="C7508" t="s">
        <v>1533</v>
      </c>
      <c r="D7508" s="109" t="s">
        <v>18875</v>
      </c>
    </row>
    <row r="7509" spans="1:4" x14ac:dyDescent="0.25">
      <c r="A7509">
        <v>74</v>
      </c>
      <c r="B7509" t="s">
        <v>18876</v>
      </c>
      <c r="C7509" t="s">
        <v>1533</v>
      </c>
      <c r="D7509" s="109" t="s">
        <v>18877</v>
      </c>
    </row>
    <row r="7510" spans="1:4" x14ac:dyDescent="0.25">
      <c r="A7510">
        <v>106</v>
      </c>
      <c r="B7510" t="s">
        <v>18878</v>
      </c>
      <c r="C7510" t="s">
        <v>1533</v>
      </c>
      <c r="D7510" s="109" t="s">
        <v>18879</v>
      </c>
    </row>
    <row r="7511" spans="1:4" x14ac:dyDescent="0.25">
      <c r="A7511">
        <v>88</v>
      </c>
      <c r="B7511" t="s">
        <v>18880</v>
      </c>
      <c r="C7511" t="s">
        <v>1533</v>
      </c>
      <c r="D7511" s="109" t="s">
        <v>6950</v>
      </c>
    </row>
    <row r="7512" spans="1:4" x14ac:dyDescent="0.25">
      <c r="A7512">
        <v>82</v>
      </c>
      <c r="B7512" t="s">
        <v>18881</v>
      </c>
      <c r="C7512" t="s">
        <v>1533</v>
      </c>
      <c r="D7512" s="109" t="s">
        <v>18882</v>
      </c>
    </row>
    <row r="7513" spans="1:4" x14ac:dyDescent="0.25">
      <c r="A7513">
        <v>105</v>
      </c>
      <c r="B7513" t="s">
        <v>18883</v>
      </c>
      <c r="C7513" t="s">
        <v>1533</v>
      </c>
      <c r="D7513" s="109" t="s">
        <v>18884</v>
      </c>
    </row>
    <row r="7514" spans="1:4" x14ac:dyDescent="0.25">
      <c r="A7514">
        <v>60</v>
      </c>
      <c r="B7514" t="s">
        <v>18885</v>
      </c>
      <c r="C7514" t="s">
        <v>1533</v>
      </c>
      <c r="D7514" s="109" t="s">
        <v>6967</v>
      </c>
    </row>
    <row r="7515" spans="1:4" x14ac:dyDescent="0.25">
      <c r="A7515">
        <v>72</v>
      </c>
      <c r="B7515" t="s">
        <v>18886</v>
      </c>
      <c r="C7515" t="s">
        <v>1533</v>
      </c>
      <c r="D7515" s="109" t="s">
        <v>18887</v>
      </c>
    </row>
    <row r="7516" spans="1:4" x14ac:dyDescent="0.25">
      <c r="A7516">
        <v>67</v>
      </c>
      <c r="B7516" t="s">
        <v>18888</v>
      </c>
      <c r="C7516" t="s">
        <v>1533</v>
      </c>
      <c r="D7516" s="109" t="s">
        <v>7729</v>
      </c>
    </row>
    <row r="7517" spans="1:4" x14ac:dyDescent="0.25">
      <c r="A7517">
        <v>71</v>
      </c>
      <c r="B7517" t="s">
        <v>18889</v>
      </c>
      <c r="C7517" t="s">
        <v>1533</v>
      </c>
      <c r="D7517" s="109" t="s">
        <v>18890</v>
      </c>
    </row>
    <row r="7518" spans="1:4" x14ac:dyDescent="0.25">
      <c r="A7518">
        <v>73</v>
      </c>
      <c r="B7518" t="s">
        <v>18891</v>
      </c>
      <c r="C7518" t="s">
        <v>1533</v>
      </c>
      <c r="D7518" s="109" t="s">
        <v>7379</v>
      </c>
    </row>
    <row r="7519" spans="1:4" x14ac:dyDescent="0.25">
      <c r="A7519">
        <v>46</v>
      </c>
      <c r="B7519" t="s">
        <v>18892</v>
      </c>
      <c r="C7519" t="s">
        <v>1533</v>
      </c>
      <c r="D7519" s="109" t="s">
        <v>16713</v>
      </c>
    </row>
    <row r="7520" spans="1:4" x14ac:dyDescent="0.25">
      <c r="A7520">
        <v>47</v>
      </c>
      <c r="B7520" t="s">
        <v>18893</v>
      </c>
      <c r="C7520" t="s">
        <v>1533</v>
      </c>
      <c r="D7520" s="109" t="s">
        <v>16714</v>
      </c>
    </row>
    <row r="7521" spans="1:4" x14ac:dyDescent="0.25">
      <c r="A7521">
        <v>48</v>
      </c>
      <c r="B7521" t="s">
        <v>18894</v>
      </c>
      <c r="C7521" t="s">
        <v>1533</v>
      </c>
      <c r="D7521" s="109" t="s">
        <v>6470</v>
      </c>
    </row>
    <row r="7522" spans="1:4" x14ac:dyDescent="0.25">
      <c r="A7522">
        <v>52</v>
      </c>
      <c r="B7522" t="s">
        <v>18895</v>
      </c>
      <c r="C7522" t="s">
        <v>1533</v>
      </c>
      <c r="D7522" s="109" t="s">
        <v>11964</v>
      </c>
    </row>
    <row r="7523" spans="1:4" x14ac:dyDescent="0.25">
      <c r="A7523">
        <v>43</v>
      </c>
      <c r="B7523" t="s">
        <v>18896</v>
      </c>
      <c r="C7523" t="s">
        <v>1533</v>
      </c>
      <c r="D7523" s="109" t="s">
        <v>16715</v>
      </c>
    </row>
    <row r="7524" spans="1:4" x14ac:dyDescent="0.25">
      <c r="A7524">
        <v>39719</v>
      </c>
      <c r="B7524" t="s">
        <v>18897</v>
      </c>
      <c r="C7524" t="s">
        <v>1538</v>
      </c>
      <c r="D7524" s="109" t="s">
        <v>18898</v>
      </c>
    </row>
    <row r="7525" spans="1:4" x14ac:dyDescent="0.25">
      <c r="A7525">
        <v>3410</v>
      </c>
      <c r="B7525" t="s">
        <v>18899</v>
      </c>
      <c r="C7525" t="s">
        <v>1537</v>
      </c>
      <c r="D7525" s="109" t="s">
        <v>14870</v>
      </c>
    </row>
    <row r="7526" spans="1:4" x14ac:dyDescent="0.25">
      <c r="A7526">
        <v>4791</v>
      </c>
      <c r="B7526" t="s">
        <v>18900</v>
      </c>
      <c r="C7526" t="s">
        <v>1537</v>
      </c>
      <c r="D7526" s="109" t="s">
        <v>18315</v>
      </c>
    </row>
    <row r="7527" spans="1:4" x14ac:dyDescent="0.25">
      <c r="A7527">
        <v>157</v>
      </c>
      <c r="B7527" t="s">
        <v>18901</v>
      </c>
      <c r="C7527" t="s">
        <v>1537</v>
      </c>
      <c r="D7527" s="109" t="s">
        <v>16717</v>
      </c>
    </row>
    <row r="7528" spans="1:4" x14ac:dyDescent="0.25">
      <c r="A7528">
        <v>156</v>
      </c>
      <c r="B7528" t="s">
        <v>18902</v>
      </c>
      <c r="C7528" t="s">
        <v>1537</v>
      </c>
      <c r="D7528" s="109" t="s">
        <v>16718</v>
      </c>
    </row>
    <row r="7529" spans="1:4" x14ac:dyDescent="0.25">
      <c r="A7529">
        <v>131</v>
      </c>
      <c r="B7529" t="s">
        <v>18903</v>
      </c>
      <c r="C7529" t="s">
        <v>1537</v>
      </c>
      <c r="D7529" s="109" t="s">
        <v>16654</v>
      </c>
    </row>
    <row r="7530" spans="1:4" x14ac:dyDescent="0.25">
      <c r="A7530">
        <v>21114</v>
      </c>
      <c r="B7530" t="s">
        <v>18904</v>
      </c>
      <c r="C7530" t="s">
        <v>1533</v>
      </c>
      <c r="D7530" s="109" t="s">
        <v>14053</v>
      </c>
    </row>
    <row r="7531" spans="1:4" x14ac:dyDescent="0.25">
      <c r="A7531">
        <v>119</v>
      </c>
      <c r="B7531" t="s">
        <v>18905</v>
      </c>
      <c r="C7531" t="s">
        <v>1533</v>
      </c>
      <c r="D7531" s="109" t="s">
        <v>12752</v>
      </c>
    </row>
    <row r="7532" spans="1:4" x14ac:dyDescent="0.25">
      <c r="A7532">
        <v>122</v>
      </c>
      <c r="B7532" t="s">
        <v>18906</v>
      </c>
      <c r="C7532" t="s">
        <v>1533</v>
      </c>
      <c r="D7532" s="109" t="s">
        <v>18907</v>
      </c>
    </row>
    <row r="7533" spans="1:4" x14ac:dyDescent="0.25">
      <c r="A7533">
        <v>20080</v>
      </c>
      <c r="B7533" t="s">
        <v>18908</v>
      </c>
      <c r="C7533" t="s">
        <v>1533</v>
      </c>
      <c r="D7533" s="109" t="s">
        <v>12580</v>
      </c>
    </row>
    <row r="7534" spans="1:4" x14ac:dyDescent="0.25">
      <c r="A7534">
        <v>124</v>
      </c>
      <c r="B7534" t="s">
        <v>18909</v>
      </c>
      <c r="C7534" t="s">
        <v>1538</v>
      </c>
      <c r="D7534" s="109" t="s">
        <v>11978</v>
      </c>
    </row>
    <row r="7535" spans="1:4" x14ac:dyDescent="0.25">
      <c r="A7535">
        <v>7334</v>
      </c>
      <c r="B7535" t="s">
        <v>18910</v>
      </c>
      <c r="C7535" t="s">
        <v>1538</v>
      </c>
      <c r="D7535" s="109" t="s">
        <v>12485</v>
      </c>
    </row>
    <row r="7536" spans="1:4" x14ac:dyDescent="0.25">
      <c r="A7536">
        <v>45146</v>
      </c>
      <c r="B7536" t="s">
        <v>18911</v>
      </c>
      <c r="C7536" t="s">
        <v>1537</v>
      </c>
      <c r="D7536" s="109" t="s">
        <v>18912</v>
      </c>
    </row>
    <row r="7537" spans="1:4" x14ac:dyDescent="0.25">
      <c r="A7537">
        <v>123</v>
      </c>
      <c r="B7537" t="s">
        <v>18913</v>
      </c>
      <c r="C7537" t="s">
        <v>1538</v>
      </c>
      <c r="D7537" s="109" t="s">
        <v>7231</v>
      </c>
    </row>
    <row r="7538" spans="1:4" x14ac:dyDescent="0.25">
      <c r="A7538">
        <v>127</v>
      </c>
      <c r="B7538" t="s">
        <v>18914</v>
      </c>
      <c r="C7538" t="s">
        <v>1538</v>
      </c>
      <c r="D7538" s="109" t="s">
        <v>6470</v>
      </c>
    </row>
    <row r="7539" spans="1:4" x14ac:dyDescent="0.25">
      <c r="A7539">
        <v>133</v>
      </c>
      <c r="B7539" t="s">
        <v>18915</v>
      </c>
      <c r="C7539" t="s">
        <v>1538</v>
      </c>
      <c r="D7539" s="109" t="s">
        <v>7019</v>
      </c>
    </row>
    <row r="7540" spans="1:4" x14ac:dyDescent="0.25">
      <c r="A7540">
        <v>43617</v>
      </c>
      <c r="B7540" t="s">
        <v>18916</v>
      </c>
      <c r="C7540" t="s">
        <v>1538</v>
      </c>
      <c r="D7540" s="109" t="s">
        <v>6380</v>
      </c>
    </row>
    <row r="7541" spans="1:4" x14ac:dyDescent="0.25">
      <c r="A7541">
        <v>132</v>
      </c>
      <c r="B7541" t="s">
        <v>18917</v>
      </c>
      <c r="C7541" t="s">
        <v>1538</v>
      </c>
      <c r="D7541" s="109" t="s">
        <v>12581</v>
      </c>
    </row>
    <row r="7542" spans="1:4" x14ac:dyDescent="0.25">
      <c r="A7542">
        <v>43618</v>
      </c>
      <c r="B7542" t="s">
        <v>18918</v>
      </c>
      <c r="C7542" t="s">
        <v>1537</v>
      </c>
      <c r="D7542" s="109" t="s">
        <v>16719</v>
      </c>
    </row>
    <row r="7543" spans="1:4" x14ac:dyDescent="0.25">
      <c r="A7543">
        <v>37476</v>
      </c>
      <c r="B7543" t="s">
        <v>18919</v>
      </c>
      <c r="C7543" t="s">
        <v>1533</v>
      </c>
      <c r="D7543" s="109" t="s">
        <v>18920</v>
      </c>
    </row>
    <row r="7544" spans="1:4" x14ac:dyDescent="0.25">
      <c r="A7544">
        <v>37478</v>
      </c>
      <c r="B7544" t="s">
        <v>18921</v>
      </c>
      <c r="C7544" t="s">
        <v>1533</v>
      </c>
      <c r="D7544" s="109" t="s">
        <v>18922</v>
      </c>
    </row>
    <row r="7545" spans="1:4" x14ac:dyDescent="0.25">
      <c r="A7545">
        <v>37477</v>
      </c>
      <c r="B7545" t="s">
        <v>18923</v>
      </c>
      <c r="C7545" t="s">
        <v>1533</v>
      </c>
      <c r="D7545" s="109" t="s">
        <v>18924</v>
      </c>
    </row>
    <row r="7546" spans="1:4" x14ac:dyDescent="0.25">
      <c r="A7546">
        <v>37479</v>
      </c>
      <c r="B7546" t="s">
        <v>18925</v>
      </c>
      <c r="C7546" t="s">
        <v>1533</v>
      </c>
      <c r="D7546" s="109" t="s">
        <v>18926</v>
      </c>
    </row>
    <row r="7547" spans="1:4" x14ac:dyDescent="0.25">
      <c r="A7547">
        <v>4319</v>
      </c>
      <c r="B7547" t="s">
        <v>18927</v>
      </c>
      <c r="C7547" t="s">
        <v>1533</v>
      </c>
      <c r="D7547" s="109" t="s">
        <v>7370</v>
      </c>
    </row>
    <row r="7548" spans="1:4" x14ac:dyDescent="0.25">
      <c r="A7548">
        <v>42409</v>
      </c>
      <c r="B7548" t="s">
        <v>18928</v>
      </c>
      <c r="C7548" t="s">
        <v>1537</v>
      </c>
      <c r="D7548" s="109" t="s">
        <v>16720</v>
      </c>
    </row>
    <row r="7549" spans="1:4" x14ac:dyDescent="0.25">
      <c r="A7549">
        <v>40553</v>
      </c>
      <c r="B7549" t="s">
        <v>18929</v>
      </c>
      <c r="C7549" t="s">
        <v>1535</v>
      </c>
      <c r="D7549" s="109" t="s">
        <v>18930</v>
      </c>
    </row>
    <row r="7550" spans="1:4" x14ac:dyDescent="0.25">
      <c r="A7550">
        <v>6114</v>
      </c>
      <c r="B7550" t="s">
        <v>18931</v>
      </c>
      <c r="C7550" t="s">
        <v>1532</v>
      </c>
      <c r="D7550" s="109" t="s">
        <v>16746</v>
      </c>
    </row>
    <row r="7551" spans="1:4" x14ac:dyDescent="0.25">
      <c r="A7551">
        <v>40912</v>
      </c>
      <c r="B7551" t="s">
        <v>18932</v>
      </c>
      <c r="C7551" t="s">
        <v>1539</v>
      </c>
      <c r="D7551" s="109" t="s">
        <v>18933</v>
      </c>
    </row>
    <row r="7552" spans="1:4" x14ac:dyDescent="0.25">
      <c r="A7552">
        <v>247</v>
      </c>
      <c r="B7552" t="s">
        <v>18934</v>
      </c>
      <c r="C7552" t="s">
        <v>1532</v>
      </c>
      <c r="D7552" s="109" t="s">
        <v>16746</v>
      </c>
    </row>
    <row r="7553" spans="1:4" x14ac:dyDescent="0.25">
      <c r="A7553">
        <v>40919</v>
      </c>
      <c r="B7553" t="s">
        <v>18935</v>
      </c>
      <c r="C7553" t="s">
        <v>1539</v>
      </c>
      <c r="D7553" s="109" t="s">
        <v>18933</v>
      </c>
    </row>
    <row r="7554" spans="1:4" x14ac:dyDescent="0.25">
      <c r="A7554">
        <v>44499</v>
      </c>
      <c r="B7554" t="s">
        <v>18936</v>
      </c>
      <c r="C7554" t="s">
        <v>1532</v>
      </c>
      <c r="D7554" s="109" t="s">
        <v>16746</v>
      </c>
    </row>
    <row r="7555" spans="1:4" x14ac:dyDescent="0.25">
      <c r="A7555">
        <v>40984</v>
      </c>
      <c r="B7555" t="s">
        <v>18937</v>
      </c>
      <c r="C7555" t="s">
        <v>1539</v>
      </c>
      <c r="D7555" s="109" t="s">
        <v>18933</v>
      </c>
    </row>
    <row r="7556" spans="1:4" x14ac:dyDescent="0.25">
      <c r="A7556">
        <v>248</v>
      </c>
      <c r="B7556" t="s">
        <v>18938</v>
      </c>
      <c r="C7556" t="s">
        <v>1532</v>
      </c>
      <c r="D7556" s="109" t="s">
        <v>10783</v>
      </c>
    </row>
    <row r="7557" spans="1:4" x14ac:dyDescent="0.25">
      <c r="A7557">
        <v>41086</v>
      </c>
      <c r="B7557" t="s">
        <v>18939</v>
      </c>
      <c r="C7557" t="s">
        <v>1539</v>
      </c>
      <c r="D7557" s="109" t="s">
        <v>18940</v>
      </c>
    </row>
    <row r="7558" spans="1:4" x14ac:dyDescent="0.25">
      <c r="A7558">
        <v>34466</v>
      </c>
      <c r="B7558" t="s">
        <v>18941</v>
      </c>
      <c r="C7558" t="s">
        <v>1532</v>
      </c>
      <c r="D7558" s="109" t="s">
        <v>16746</v>
      </c>
    </row>
    <row r="7559" spans="1:4" x14ac:dyDescent="0.25">
      <c r="A7559">
        <v>41083</v>
      </c>
      <c r="B7559" t="s">
        <v>18942</v>
      </c>
      <c r="C7559" t="s">
        <v>1539</v>
      </c>
      <c r="D7559" s="109" t="s">
        <v>18933</v>
      </c>
    </row>
    <row r="7560" spans="1:4" x14ac:dyDescent="0.25">
      <c r="A7560">
        <v>252</v>
      </c>
      <c r="B7560" t="s">
        <v>18943</v>
      </c>
      <c r="C7560" t="s">
        <v>1532</v>
      </c>
      <c r="D7560" s="109" t="s">
        <v>16746</v>
      </c>
    </row>
    <row r="7561" spans="1:4" x14ac:dyDescent="0.25">
      <c r="A7561">
        <v>40909</v>
      </c>
      <c r="B7561" t="s">
        <v>18944</v>
      </c>
      <c r="C7561" t="s">
        <v>1539</v>
      </c>
      <c r="D7561" s="109" t="s">
        <v>18933</v>
      </c>
    </row>
    <row r="7562" spans="1:4" x14ac:dyDescent="0.25">
      <c r="A7562">
        <v>242</v>
      </c>
      <c r="B7562" t="s">
        <v>18945</v>
      </c>
      <c r="C7562" t="s">
        <v>1532</v>
      </c>
      <c r="D7562" s="109" t="s">
        <v>7389</v>
      </c>
    </row>
    <row r="7563" spans="1:4" x14ac:dyDescent="0.25">
      <c r="A7563">
        <v>41085</v>
      </c>
      <c r="B7563" t="s">
        <v>18946</v>
      </c>
      <c r="C7563" t="s">
        <v>1539</v>
      </c>
      <c r="D7563" s="109" t="s">
        <v>18947</v>
      </c>
    </row>
    <row r="7564" spans="1:4" x14ac:dyDescent="0.25">
      <c r="A7564">
        <v>427</v>
      </c>
      <c r="B7564" t="s">
        <v>18948</v>
      </c>
      <c r="C7564" t="s">
        <v>1533</v>
      </c>
      <c r="D7564" s="109" t="s">
        <v>16695</v>
      </c>
    </row>
    <row r="7565" spans="1:4" x14ac:dyDescent="0.25">
      <c r="A7565">
        <v>417</v>
      </c>
      <c r="B7565" t="s">
        <v>18949</v>
      </c>
      <c r="C7565" t="s">
        <v>1533</v>
      </c>
      <c r="D7565" s="109" t="s">
        <v>16721</v>
      </c>
    </row>
    <row r="7566" spans="1:4" x14ac:dyDescent="0.25">
      <c r="A7566">
        <v>11273</v>
      </c>
      <c r="B7566" t="s">
        <v>18950</v>
      </c>
      <c r="C7566" t="s">
        <v>1533</v>
      </c>
      <c r="D7566" s="109" t="s">
        <v>8070</v>
      </c>
    </row>
    <row r="7567" spans="1:4" x14ac:dyDescent="0.25">
      <c r="A7567">
        <v>11272</v>
      </c>
      <c r="B7567" t="s">
        <v>18951</v>
      </c>
      <c r="C7567" t="s">
        <v>1533</v>
      </c>
      <c r="D7567" s="109" t="s">
        <v>7950</v>
      </c>
    </row>
    <row r="7568" spans="1:4" x14ac:dyDescent="0.25">
      <c r="A7568">
        <v>11275</v>
      </c>
      <c r="B7568" t="s">
        <v>18952</v>
      </c>
      <c r="C7568" t="s">
        <v>1533</v>
      </c>
      <c r="D7568" s="109" t="s">
        <v>16697</v>
      </c>
    </row>
    <row r="7569" spans="1:4" x14ac:dyDescent="0.25">
      <c r="A7569">
        <v>11274</v>
      </c>
      <c r="B7569" t="s">
        <v>18953</v>
      </c>
      <c r="C7569" t="s">
        <v>1533</v>
      </c>
      <c r="D7569" s="109" t="s">
        <v>14652</v>
      </c>
    </row>
    <row r="7570" spans="1:4" x14ac:dyDescent="0.25">
      <c r="A7570">
        <v>38470</v>
      </c>
      <c r="B7570" t="s">
        <v>18954</v>
      </c>
      <c r="C7570" t="s">
        <v>1533</v>
      </c>
      <c r="D7570" s="109" t="s">
        <v>17812</v>
      </c>
    </row>
    <row r="7571" spans="1:4" x14ac:dyDescent="0.25">
      <c r="A7571">
        <v>38547</v>
      </c>
      <c r="B7571" t="s">
        <v>18955</v>
      </c>
      <c r="C7571" t="s">
        <v>1533</v>
      </c>
      <c r="D7571" s="109" t="s">
        <v>18956</v>
      </c>
    </row>
    <row r="7572" spans="1:4" x14ac:dyDescent="0.25">
      <c r="A7572">
        <v>38469</v>
      </c>
      <c r="B7572" t="s">
        <v>18957</v>
      </c>
      <c r="C7572" t="s">
        <v>1533</v>
      </c>
      <c r="D7572" s="109" t="s">
        <v>18958</v>
      </c>
    </row>
    <row r="7573" spans="1:4" x14ac:dyDescent="0.25">
      <c r="A7573">
        <v>38467</v>
      </c>
      <c r="B7573" t="s">
        <v>18959</v>
      </c>
      <c r="C7573" t="s">
        <v>1533</v>
      </c>
      <c r="D7573" s="109" t="s">
        <v>18960</v>
      </c>
    </row>
    <row r="7574" spans="1:4" x14ac:dyDescent="0.25">
      <c r="A7574">
        <v>38468</v>
      </c>
      <c r="B7574" t="s">
        <v>18961</v>
      </c>
      <c r="C7574" t="s">
        <v>1533</v>
      </c>
      <c r="D7574" s="109" t="s">
        <v>18962</v>
      </c>
    </row>
    <row r="7575" spans="1:4" x14ac:dyDescent="0.25">
      <c r="A7575">
        <v>38471</v>
      </c>
      <c r="B7575" t="s">
        <v>18963</v>
      </c>
      <c r="C7575" t="s">
        <v>1533</v>
      </c>
      <c r="D7575" s="109" t="s">
        <v>15151</v>
      </c>
    </row>
    <row r="7576" spans="1:4" x14ac:dyDescent="0.25">
      <c r="A7576">
        <v>37370</v>
      </c>
      <c r="B7576" t="s">
        <v>18964</v>
      </c>
      <c r="C7576" t="s">
        <v>1532</v>
      </c>
      <c r="D7576" s="109" t="s">
        <v>6409</v>
      </c>
    </row>
    <row r="7577" spans="1:4" x14ac:dyDescent="0.25">
      <c r="A7577">
        <v>40862</v>
      </c>
      <c r="B7577" t="s">
        <v>18965</v>
      </c>
      <c r="C7577" t="s">
        <v>1539</v>
      </c>
      <c r="D7577" s="109" t="s">
        <v>18966</v>
      </c>
    </row>
    <row r="7578" spans="1:4" x14ac:dyDescent="0.25">
      <c r="A7578">
        <v>10658</v>
      </c>
      <c r="B7578" t="s">
        <v>18967</v>
      </c>
      <c r="C7578" t="s">
        <v>1533</v>
      </c>
      <c r="D7578" s="109" t="s">
        <v>16722</v>
      </c>
    </row>
    <row r="7579" spans="1:4" x14ac:dyDescent="0.25">
      <c r="A7579">
        <v>253</v>
      </c>
      <c r="B7579" t="s">
        <v>18968</v>
      </c>
      <c r="C7579" t="s">
        <v>1532</v>
      </c>
      <c r="D7579" s="109" t="s">
        <v>18969</v>
      </c>
    </row>
    <row r="7580" spans="1:4" x14ac:dyDescent="0.25">
      <c r="A7580">
        <v>40809</v>
      </c>
      <c r="B7580" t="s">
        <v>18970</v>
      </c>
      <c r="C7580" t="s">
        <v>1539</v>
      </c>
      <c r="D7580" s="109" t="s">
        <v>18971</v>
      </c>
    </row>
    <row r="7581" spans="1:4" x14ac:dyDescent="0.25">
      <c r="A7581">
        <v>42428</v>
      </c>
      <c r="B7581" t="s">
        <v>18972</v>
      </c>
      <c r="C7581" t="s">
        <v>1533</v>
      </c>
      <c r="D7581" s="109" t="s">
        <v>14621</v>
      </c>
    </row>
    <row r="7582" spans="1:4" x14ac:dyDescent="0.25">
      <c r="A7582">
        <v>301</v>
      </c>
      <c r="B7582" t="s">
        <v>18973</v>
      </c>
      <c r="C7582" t="s">
        <v>1533</v>
      </c>
      <c r="D7582" s="109" t="s">
        <v>18974</v>
      </c>
    </row>
    <row r="7583" spans="1:4" x14ac:dyDescent="0.25">
      <c r="A7583">
        <v>296</v>
      </c>
      <c r="B7583" t="s">
        <v>18975</v>
      </c>
      <c r="C7583" t="s">
        <v>1533</v>
      </c>
      <c r="D7583" s="109" t="s">
        <v>7836</v>
      </c>
    </row>
    <row r="7584" spans="1:4" x14ac:dyDescent="0.25">
      <c r="A7584">
        <v>297</v>
      </c>
      <c r="B7584" t="s">
        <v>18976</v>
      </c>
      <c r="C7584" t="s">
        <v>1533</v>
      </c>
      <c r="D7584" s="109" t="s">
        <v>17047</v>
      </c>
    </row>
    <row r="7585" spans="1:4" x14ac:dyDescent="0.25">
      <c r="A7585">
        <v>299</v>
      </c>
      <c r="B7585" t="s">
        <v>18977</v>
      </c>
      <c r="C7585" t="s">
        <v>1533</v>
      </c>
      <c r="D7585" s="109" t="s">
        <v>6351</v>
      </c>
    </row>
    <row r="7586" spans="1:4" x14ac:dyDescent="0.25">
      <c r="A7586">
        <v>300</v>
      </c>
      <c r="B7586" t="s">
        <v>18978</v>
      </c>
      <c r="C7586" t="s">
        <v>1533</v>
      </c>
      <c r="D7586" s="109" t="s">
        <v>18979</v>
      </c>
    </row>
    <row r="7587" spans="1:4" x14ac:dyDescent="0.25">
      <c r="A7587">
        <v>20085</v>
      </c>
      <c r="B7587" t="s">
        <v>18980</v>
      </c>
      <c r="C7587" t="s">
        <v>1533</v>
      </c>
      <c r="D7587" s="109" t="s">
        <v>8518</v>
      </c>
    </row>
    <row r="7588" spans="1:4" x14ac:dyDescent="0.25">
      <c r="A7588">
        <v>298</v>
      </c>
      <c r="B7588" t="s">
        <v>18981</v>
      </c>
      <c r="C7588" t="s">
        <v>1533</v>
      </c>
      <c r="D7588" s="109" t="s">
        <v>6494</v>
      </c>
    </row>
    <row r="7589" spans="1:4" x14ac:dyDescent="0.25">
      <c r="A7589">
        <v>311</v>
      </c>
      <c r="B7589" t="s">
        <v>18982</v>
      </c>
      <c r="C7589" t="s">
        <v>1533</v>
      </c>
      <c r="D7589" s="109" t="s">
        <v>18983</v>
      </c>
    </row>
    <row r="7590" spans="1:4" x14ac:dyDescent="0.25">
      <c r="A7590">
        <v>318</v>
      </c>
      <c r="B7590" t="s">
        <v>18984</v>
      </c>
      <c r="C7590" t="s">
        <v>1533</v>
      </c>
      <c r="D7590" s="109" t="s">
        <v>18985</v>
      </c>
    </row>
    <row r="7591" spans="1:4" x14ac:dyDescent="0.25">
      <c r="A7591">
        <v>319</v>
      </c>
      <c r="B7591" t="s">
        <v>18986</v>
      </c>
      <c r="C7591" t="s">
        <v>1533</v>
      </c>
      <c r="D7591" s="109" t="s">
        <v>18987</v>
      </c>
    </row>
    <row r="7592" spans="1:4" x14ac:dyDescent="0.25">
      <c r="A7592">
        <v>303</v>
      </c>
      <c r="B7592" t="s">
        <v>18988</v>
      </c>
      <c r="C7592" t="s">
        <v>1533</v>
      </c>
      <c r="D7592" s="109" t="s">
        <v>18989</v>
      </c>
    </row>
    <row r="7593" spans="1:4" x14ac:dyDescent="0.25">
      <c r="A7593">
        <v>305</v>
      </c>
      <c r="B7593" t="s">
        <v>18990</v>
      </c>
      <c r="C7593" t="s">
        <v>1533</v>
      </c>
      <c r="D7593" s="109" t="s">
        <v>7377</v>
      </c>
    </row>
    <row r="7594" spans="1:4" x14ac:dyDescent="0.25">
      <c r="A7594">
        <v>306</v>
      </c>
      <c r="B7594" t="s">
        <v>18991</v>
      </c>
      <c r="C7594" t="s">
        <v>1533</v>
      </c>
      <c r="D7594" s="109" t="s">
        <v>7247</v>
      </c>
    </row>
    <row r="7595" spans="1:4" x14ac:dyDescent="0.25">
      <c r="A7595">
        <v>307</v>
      </c>
      <c r="B7595" t="s">
        <v>18992</v>
      </c>
      <c r="C7595" t="s">
        <v>1533</v>
      </c>
      <c r="D7595" s="109" t="s">
        <v>17146</v>
      </c>
    </row>
    <row r="7596" spans="1:4" x14ac:dyDescent="0.25">
      <c r="A7596">
        <v>309</v>
      </c>
      <c r="B7596" t="s">
        <v>18993</v>
      </c>
      <c r="C7596" t="s">
        <v>1533</v>
      </c>
      <c r="D7596" s="109" t="s">
        <v>17580</v>
      </c>
    </row>
    <row r="7597" spans="1:4" x14ac:dyDescent="0.25">
      <c r="A7597">
        <v>310</v>
      </c>
      <c r="B7597" t="s">
        <v>18994</v>
      </c>
      <c r="C7597" t="s">
        <v>1533</v>
      </c>
      <c r="D7597" s="109" t="s">
        <v>17995</v>
      </c>
    </row>
    <row r="7598" spans="1:4" x14ac:dyDescent="0.25">
      <c r="A7598">
        <v>328</v>
      </c>
      <c r="B7598" t="s">
        <v>18995</v>
      </c>
      <c r="C7598" t="s">
        <v>1533</v>
      </c>
      <c r="D7598" s="109" t="s">
        <v>12178</v>
      </c>
    </row>
    <row r="7599" spans="1:4" x14ac:dyDescent="0.25">
      <c r="A7599">
        <v>325</v>
      </c>
      <c r="B7599" t="s">
        <v>18996</v>
      </c>
      <c r="C7599" t="s">
        <v>1533</v>
      </c>
      <c r="D7599" s="109" t="s">
        <v>7001</v>
      </c>
    </row>
    <row r="7600" spans="1:4" x14ac:dyDescent="0.25">
      <c r="A7600">
        <v>20326</v>
      </c>
      <c r="B7600" t="s">
        <v>18997</v>
      </c>
      <c r="C7600" t="s">
        <v>1533</v>
      </c>
      <c r="D7600" s="109" t="s">
        <v>14714</v>
      </c>
    </row>
    <row r="7601" spans="1:4" x14ac:dyDescent="0.25">
      <c r="A7601">
        <v>329</v>
      </c>
      <c r="B7601" t="s">
        <v>18998</v>
      </c>
      <c r="C7601" t="s">
        <v>1533</v>
      </c>
      <c r="D7601" s="109" t="s">
        <v>18999</v>
      </c>
    </row>
    <row r="7602" spans="1:4" x14ac:dyDescent="0.25">
      <c r="A7602">
        <v>308</v>
      </c>
      <c r="B7602" t="s">
        <v>19000</v>
      </c>
      <c r="C7602" t="s">
        <v>1533</v>
      </c>
      <c r="D7602" s="109" t="s">
        <v>19001</v>
      </c>
    </row>
    <row r="7603" spans="1:4" x14ac:dyDescent="0.25">
      <c r="A7603">
        <v>39642</v>
      </c>
      <c r="B7603" t="s">
        <v>19002</v>
      </c>
      <c r="C7603" t="s">
        <v>1533</v>
      </c>
      <c r="D7603" s="109" t="s">
        <v>16786</v>
      </c>
    </row>
    <row r="7604" spans="1:4" x14ac:dyDescent="0.25">
      <c r="A7604">
        <v>39641</v>
      </c>
      <c r="B7604" t="s">
        <v>19003</v>
      </c>
      <c r="C7604" t="s">
        <v>1533</v>
      </c>
      <c r="D7604" s="109" t="s">
        <v>14854</v>
      </c>
    </row>
    <row r="7605" spans="1:4" x14ac:dyDescent="0.25">
      <c r="A7605">
        <v>39643</v>
      </c>
      <c r="B7605" t="s">
        <v>19004</v>
      </c>
      <c r="C7605" t="s">
        <v>1533</v>
      </c>
      <c r="D7605" s="109" t="s">
        <v>12626</v>
      </c>
    </row>
    <row r="7606" spans="1:4" x14ac:dyDescent="0.25">
      <c r="A7606">
        <v>39644</v>
      </c>
      <c r="B7606" t="s">
        <v>19005</v>
      </c>
      <c r="C7606" t="s">
        <v>1533</v>
      </c>
      <c r="D7606" s="109" t="s">
        <v>14930</v>
      </c>
    </row>
    <row r="7607" spans="1:4" x14ac:dyDescent="0.25">
      <c r="A7607">
        <v>39645</v>
      </c>
      <c r="B7607" t="s">
        <v>19006</v>
      </c>
      <c r="C7607" t="s">
        <v>1533</v>
      </c>
      <c r="D7607" s="109" t="s">
        <v>7997</v>
      </c>
    </row>
    <row r="7608" spans="1:4" x14ac:dyDescent="0.25">
      <c r="A7608">
        <v>41610</v>
      </c>
      <c r="B7608" t="s">
        <v>19007</v>
      </c>
      <c r="C7608" t="s">
        <v>1533</v>
      </c>
      <c r="D7608" s="109" t="s">
        <v>19008</v>
      </c>
    </row>
    <row r="7609" spans="1:4" x14ac:dyDescent="0.25">
      <c r="A7609">
        <v>41611</v>
      </c>
      <c r="B7609" t="s">
        <v>19009</v>
      </c>
      <c r="C7609" t="s">
        <v>1533</v>
      </c>
      <c r="D7609" s="109" t="s">
        <v>19010</v>
      </c>
    </row>
    <row r="7610" spans="1:4" x14ac:dyDescent="0.25">
      <c r="A7610">
        <v>41612</v>
      </c>
      <c r="B7610" t="s">
        <v>19011</v>
      </c>
      <c r="C7610" t="s">
        <v>1533</v>
      </c>
      <c r="D7610" s="109" t="s">
        <v>19012</v>
      </c>
    </row>
    <row r="7611" spans="1:4" x14ac:dyDescent="0.25">
      <c r="A7611">
        <v>41637</v>
      </c>
      <c r="B7611" t="s">
        <v>19013</v>
      </c>
      <c r="C7611" t="s">
        <v>1533</v>
      </c>
      <c r="D7611" s="109" t="s">
        <v>17630</v>
      </c>
    </row>
    <row r="7612" spans="1:4" x14ac:dyDescent="0.25">
      <c r="A7612">
        <v>41638</v>
      </c>
      <c r="B7612" t="s">
        <v>19014</v>
      </c>
      <c r="C7612" t="s">
        <v>1533</v>
      </c>
      <c r="D7612" s="109" t="s">
        <v>19015</v>
      </c>
    </row>
    <row r="7613" spans="1:4" x14ac:dyDescent="0.25">
      <c r="A7613">
        <v>41639</v>
      </c>
      <c r="B7613" t="s">
        <v>19016</v>
      </c>
      <c r="C7613" t="s">
        <v>1533</v>
      </c>
      <c r="D7613" s="109" t="s">
        <v>19017</v>
      </c>
    </row>
    <row r="7614" spans="1:4" x14ac:dyDescent="0.25">
      <c r="A7614">
        <v>11789</v>
      </c>
      <c r="B7614" t="s">
        <v>19018</v>
      </c>
      <c r="C7614" t="s">
        <v>1533</v>
      </c>
      <c r="D7614" s="109" t="s">
        <v>6319</v>
      </c>
    </row>
    <row r="7615" spans="1:4" x14ac:dyDescent="0.25">
      <c r="A7615">
        <v>20975</v>
      </c>
      <c r="B7615" t="s">
        <v>19019</v>
      </c>
      <c r="C7615" t="s">
        <v>1533</v>
      </c>
      <c r="D7615" s="109" t="s">
        <v>8513</v>
      </c>
    </row>
    <row r="7616" spans="1:4" x14ac:dyDescent="0.25">
      <c r="A7616">
        <v>20976</v>
      </c>
      <c r="B7616" t="s">
        <v>19020</v>
      </c>
      <c r="C7616" t="s">
        <v>1533</v>
      </c>
      <c r="D7616" s="109" t="s">
        <v>19021</v>
      </c>
    </row>
    <row r="7617" spans="1:4" x14ac:dyDescent="0.25">
      <c r="A7617">
        <v>40340</v>
      </c>
      <c r="B7617" t="s">
        <v>19022</v>
      </c>
      <c r="C7617" t="s">
        <v>1533</v>
      </c>
      <c r="D7617" s="109" t="s">
        <v>17101</v>
      </c>
    </row>
    <row r="7618" spans="1:4" x14ac:dyDescent="0.25">
      <c r="A7618">
        <v>40341</v>
      </c>
      <c r="B7618" t="s">
        <v>19023</v>
      </c>
      <c r="C7618" t="s">
        <v>1533</v>
      </c>
      <c r="D7618" s="109" t="s">
        <v>17849</v>
      </c>
    </row>
    <row r="7619" spans="1:4" x14ac:dyDescent="0.25">
      <c r="A7619">
        <v>40342</v>
      </c>
      <c r="B7619" t="s">
        <v>19024</v>
      </c>
      <c r="C7619" t="s">
        <v>1533</v>
      </c>
      <c r="D7619" s="109" t="s">
        <v>19025</v>
      </c>
    </row>
    <row r="7620" spans="1:4" x14ac:dyDescent="0.25">
      <c r="A7620">
        <v>40343</v>
      </c>
      <c r="B7620" t="s">
        <v>19026</v>
      </c>
      <c r="C7620" t="s">
        <v>1533</v>
      </c>
      <c r="D7620" s="109" t="s">
        <v>13103</v>
      </c>
    </row>
    <row r="7621" spans="1:4" x14ac:dyDescent="0.25">
      <c r="A7621">
        <v>40344</v>
      </c>
      <c r="B7621" t="s">
        <v>19027</v>
      </c>
      <c r="C7621" t="s">
        <v>1533</v>
      </c>
      <c r="D7621" s="109" t="s">
        <v>19028</v>
      </c>
    </row>
    <row r="7622" spans="1:4" x14ac:dyDescent="0.25">
      <c r="A7622">
        <v>40345</v>
      </c>
      <c r="B7622" t="s">
        <v>19029</v>
      </c>
      <c r="C7622" t="s">
        <v>1533</v>
      </c>
      <c r="D7622" s="109" t="s">
        <v>16882</v>
      </c>
    </row>
    <row r="7623" spans="1:4" x14ac:dyDescent="0.25">
      <c r="A7623">
        <v>40346</v>
      </c>
      <c r="B7623" t="s">
        <v>19030</v>
      </c>
      <c r="C7623" t="s">
        <v>1533</v>
      </c>
      <c r="D7623" s="109" t="s">
        <v>18366</v>
      </c>
    </row>
    <row r="7624" spans="1:4" x14ac:dyDescent="0.25">
      <c r="A7624">
        <v>40347</v>
      </c>
      <c r="B7624" t="s">
        <v>19031</v>
      </c>
      <c r="C7624" t="s">
        <v>1533</v>
      </c>
      <c r="D7624" s="109" t="s">
        <v>19032</v>
      </c>
    </row>
    <row r="7625" spans="1:4" x14ac:dyDescent="0.25">
      <c r="A7625">
        <v>6138</v>
      </c>
      <c r="B7625" t="s">
        <v>19033</v>
      </c>
      <c r="C7625" t="s">
        <v>1533</v>
      </c>
      <c r="D7625" s="109" t="s">
        <v>7273</v>
      </c>
    </row>
    <row r="7626" spans="1:4" x14ac:dyDescent="0.25">
      <c r="A7626">
        <v>43424</v>
      </c>
      <c r="B7626" t="s">
        <v>19034</v>
      </c>
      <c r="C7626" t="s">
        <v>1533</v>
      </c>
      <c r="D7626" s="109" t="s">
        <v>19035</v>
      </c>
    </row>
    <row r="7627" spans="1:4" x14ac:dyDescent="0.25">
      <c r="A7627">
        <v>43426</v>
      </c>
      <c r="B7627" t="s">
        <v>19036</v>
      </c>
      <c r="C7627" t="s">
        <v>1533</v>
      </c>
      <c r="D7627" s="109" t="s">
        <v>19037</v>
      </c>
    </row>
    <row r="7628" spans="1:4" x14ac:dyDescent="0.25">
      <c r="A7628">
        <v>12565</v>
      </c>
      <c r="B7628" t="s">
        <v>19038</v>
      </c>
      <c r="C7628" t="s">
        <v>1533</v>
      </c>
      <c r="D7628" s="109" t="s">
        <v>19039</v>
      </c>
    </row>
    <row r="7629" spans="1:4" x14ac:dyDescent="0.25">
      <c r="A7629">
        <v>12567</v>
      </c>
      <c r="B7629" t="s">
        <v>19040</v>
      </c>
      <c r="C7629" t="s">
        <v>1533</v>
      </c>
      <c r="D7629" s="109" t="s">
        <v>19041</v>
      </c>
    </row>
    <row r="7630" spans="1:4" x14ac:dyDescent="0.25">
      <c r="A7630">
        <v>12568</v>
      </c>
      <c r="B7630" t="s">
        <v>19042</v>
      </c>
      <c r="C7630" t="s">
        <v>1533</v>
      </c>
      <c r="D7630" s="109" t="s">
        <v>19043</v>
      </c>
    </row>
    <row r="7631" spans="1:4" x14ac:dyDescent="0.25">
      <c r="A7631">
        <v>43441</v>
      </c>
      <c r="B7631" t="s">
        <v>19044</v>
      </c>
      <c r="C7631" t="s">
        <v>1533</v>
      </c>
      <c r="D7631" s="109" t="s">
        <v>19045</v>
      </c>
    </row>
    <row r="7632" spans="1:4" x14ac:dyDescent="0.25">
      <c r="A7632">
        <v>43423</v>
      </c>
      <c r="B7632" t="s">
        <v>19046</v>
      </c>
      <c r="C7632" t="s">
        <v>1533</v>
      </c>
      <c r="D7632" s="109" t="s">
        <v>18370</v>
      </c>
    </row>
    <row r="7633" spans="1:4" x14ac:dyDescent="0.25">
      <c r="A7633">
        <v>12532</v>
      </c>
      <c r="B7633" t="s">
        <v>19047</v>
      </c>
      <c r="C7633" t="s">
        <v>1533</v>
      </c>
      <c r="D7633" s="109" t="s">
        <v>19048</v>
      </c>
    </row>
    <row r="7634" spans="1:4" x14ac:dyDescent="0.25">
      <c r="A7634">
        <v>43444</v>
      </c>
      <c r="B7634" t="s">
        <v>19049</v>
      </c>
      <c r="C7634" t="s">
        <v>1533</v>
      </c>
      <c r="D7634" s="109" t="s">
        <v>19050</v>
      </c>
    </row>
    <row r="7635" spans="1:4" x14ac:dyDescent="0.25">
      <c r="A7635">
        <v>12551</v>
      </c>
      <c r="B7635" t="s">
        <v>19051</v>
      </c>
      <c r="C7635" t="s">
        <v>1533</v>
      </c>
      <c r="D7635" s="109" t="s">
        <v>19052</v>
      </c>
    </row>
    <row r="7636" spans="1:4" x14ac:dyDescent="0.25">
      <c r="A7636">
        <v>43442</v>
      </c>
      <c r="B7636" t="s">
        <v>19053</v>
      </c>
      <c r="C7636" t="s">
        <v>1533</v>
      </c>
      <c r="D7636" s="109" t="s">
        <v>19054</v>
      </c>
    </row>
    <row r="7637" spans="1:4" x14ac:dyDescent="0.25">
      <c r="A7637">
        <v>43443</v>
      </c>
      <c r="B7637" t="s">
        <v>19055</v>
      </c>
      <c r="C7637" t="s">
        <v>1533</v>
      </c>
      <c r="D7637" s="109" t="s">
        <v>19056</v>
      </c>
    </row>
    <row r="7638" spans="1:4" x14ac:dyDescent="0.25">
      <c r="A7638">
        <v>12544</v>
      </c>
      <c r="B7638" t="s">
        <v>19057</v>
      </c>
      <c r="C7638" t="s">
        <v>1533</v>
      </c>
      <c r="D7638" s="109" t="s">
        <v>19058</v>
      </c>
    </row>
    <row r="7639" spans="1:4" x14ac:dyDescent="0.25">
      <c r="A7639">
        <v>12547</v>
      </c>
      <c r="B7639" t="s">
        <v>19059</v>
      </c>
      <c r="C7639" t="s">
        <v>1533</v>
      </c>
      <c r="D7639" s="109" t="s">
        <v>19060</v>
      </c>
    </row>
    <row r="7640" spans="1:4" x14ac:dyDescent="0.25">
      <c r="A7640">
        <v>43445</v>
      </c>
      <c r="B7640" t="s">
        <v>19061</v>
      </c>
      <c r="C7640" t="s">
        <v>1533</v>
      </c>
      <c r="D7640" s="109" t="s">
        <v>19062</v>
      </c>
    </row>
    <row r="7641" spans="1:4" x14ac:dyDescent="0.25">
      <c r="A7641">
        <v>12563</v>
      </c>
      <c r="B7641" t="s">
        <v>19063</v>
      </c>
      <c r="C7641" t="s">
        <v>1533</v>
      </c>
      <c r="D7641" s="109" t="s">
        <v>19064</v>
      </c>
    </row>
    <row r="7642" spans="1:4" x14ac:dyDescent="0.25">
      <c r="A7642">
        <v>43425</v>
      </c>
      <c r="B7642" t="s">
        <v>19065</v>
      </c>
      <c r="C7642" t="s">
        <v>1533</v>
      </c>
      <c r="D7642" s="109" t="s">
        <v>19066</v>
      </c>
    </row>
    <row r="7643" spans="1:4" x14ac:dyDescent="0.25">
      <c r="A7643">
        <v>43446</v>
      </c>
      <c r="B7643" t="s">
        <v>19067</v>
      </c>
      <c r="C7643" t="s">
        <v>1533</v>
      </c>
      <c r="D7643" s="109" t="s">
        <v>19068</v>
      </c>
    </row>
    <row r="7644" spans="1:4" x14ac:dyDescent="0.25">
      <c r="A7644">
        <v>43447</v>
      </c>
      <c r="B7644" t="s">
        <v>19069</v>
      </c>
      <c r="C7644" t="s">
        <v>1533</v>
      </c>
      <c r="D7644" s="109" t="s">
        <v>19070</v>
      </c>
    </row>
    <row r="7645" spans="1:4" x14ac:dyDescent="0.25">
      <c r="A7645">
        <v>43448</v>
      </c>
      <c r="B7645" t="s">
        <v>19071</v>
      </c>
      <c r="C7645" t="s">
        <v>1533</v>
      </c>
      <c r="D7645" s="109" t="s">
        <v>19072</v>
      </c>
    </row>
    <row r="7646" spans="1:4" x14ac:dyDescent="0.25">
      <c r="A7646">
        <v>13761</v>
      </c>
      <c r="B7646" t="s">
        <v>19073</v>
      </c>
      <c r="C7646" t="s">
        <v>1533</v>
      </c>
      <c r="D7646" s="109" t="s">
        <v>19074</v>
      </c>
    </row>
    <row r="7647" spans="1:4" x14ac:dyDescent="0.25">
      <c r="A7647">
        <v>4814</v>
      </c>
      <c r="B7647" t="s">
        <v>19075</v>
      </c>
      <c r="C7647" t="s">
        <v>1533</v>
      </c>
      <c r="D7647" s="109" t="s">
        <v>19076</v>
      </c>
    </row>
    <row r="7648" spans="1:4" x14ac:dyDescent="0.25">
      <c r="A7648">
        <v>44473</v>
      </c>
      <c r="B7648" t="s">
        <v>19077</v>
      </c>
      <c r="C7648" t="s">
        <v>1533</v>
      </c>
      <c r="D7648" s="109" t="s">
        <v>19078</v>
      </c>
    </row>
    <row r="7649" spans="1:4" x14ac:dyDescent="0.25">
      <c r="A7649">
        <v>6122</v>
      </c>
      <c r="B7649" t="s">
        <v>19079</v>
      </c>
      <c r="C7649" t="s">
        <v>1532</v>
      </c>
      <c r="D7649" s="109" t="s">
        <v>19080</v>
      </c>
    </row>
    <row r="7650" spans="1:4" x14ac:dyDescent="0.25">
      <c r="A7650">
        <v>40810</v>
      </c>
      <c r="B7650" t="s">
        <v>19081</v>
      </c>
      <c r="C7650" t="s">
        <v>1539</v>
      </c>
      <c r="D7650" s="109" t="s">
        <v>19082</v>
      </c>
    </row>
    <row r="7651" spans="1:4" x14ac:dyDescent="0.25">
      <c r="A7651">
        <v>21100</v>
      </c>
      <c r="B7651" t="s">
        <v>19083</v>
      </c>
      <c r="C7651" t="s">
        <v>1533</v>
      </c>
      <c r="D7651" s="109" t="s">
        <v>16732</v>
      </c>
    </row>
    <row r="7652" spans="1:4" x14ac:dyDescent="0.25">
      <c r="A7652">
        <v>11816</v>
      </c>
      <c r="B7652" t="s">
        <v>19084</v>
      </c>
      <c r="C7652" t="s">
        <v>1533</v>
      </c>
      <c r="D7652" s="109" t="s">
        <v>16733</v>
      </c>
    </row>
    <row r="7653" spans="1:4" x14ac:dyDescent="0.25">
      <c r="A7653">
        <v>11814</v>
      </c>
      <c r="B7653" t="s">
        <v>19085</v>
      </c>
      <c r="C7653" t="s">
        <v>1533</v>
      </c>
      <c r="D7653" s="109" t="s">
        <v>16734</v>
      </c>
    </row>
    <row r="7654" spans="1:4" x14ac:dyDescent="0.25">
      <c r="A7654">
        <v>14186</v>
      </c>
      <c r="B7654" t="s">
        <v>19086</v>
      </c>
      <c r="C7654" t="s">
        <v>1533</v>
      </c>
      <c r="D7654" s="109" t="s">
        <v>16735</v>
      </c>
    </row>
    <row r="7655" spans="1:4" x14ac:dyDescent="0.25">
      <c r="A7655">
        <v>14185</v>
      </c>
      <c r="B7655" t="s">
        <v>19087</v>
      </c>
      <c r="C7655" t="s">
        <v>1533</v>
      </c>
      <c r="D7655" s="109" t="s">
        <v>16736</v>
      </c>
    </row>
    <row r="7656" spans="1:4" x14ac:dyDescent="0.25">
      <c r="A7656">
        <v>11811</v>
      </c>
      <c r="B7656" t="s">
        <v>19088</v>
      </c>
      <c r="C7656" t="s">
        <v>1533</v>
      </c>
      <c r="D7656" s="109" t="s">
        <v>16737</v>
      </c>
    </row>
    <row r="7657" spans="1:4" x14ac:dyDescent="0.25">
      <c r="A7657">
        <v>44498</v>
      </c>
      <c r="B7657" t="s">
        <v>19089</v>
      </c>
      <c r="C7657" t="s">
        <v>1533</v>
      </c>
      <c r="D7657" s="109" t="s">
        <v>14625</v>
      </c>
    </row>
    <row r="7658" spans="1:4" x14ac:dyDescent="0.25">
      <c r="A7658">
        <v>34469</v>
      </c>
      <c r="B7658" t="s">
        <v>19090</v>
      </c>
      <c r="C7658" t="s">
        <v>1533</v>
      </c>
      <c r="D7658" s="109" t="s">
        <v>19091</v>
      </c>
    </row>
    <row r="7659" spans="1:4" x14ac:dyDescent="0.25">
      <c r="A7659">
        <v>34476</v>
      </c>
      <c r="B7659" t="s">
        <v>19092</v>
      </c>
      <c r="C7659" t="s">
        <v>1533</v>
      </c>
      <c r="D7659" s="109" t="s">
        <v>19093</v>
      </c>
    </row>
    <row r="7660" spans="1:4" x14ac:dyDescent="0.25">
      <c r="A7660">
        <v>34477</v>
      </c>
      <c r="B7660" t="s">
        <v>19094</v>
      </c>
      <c r="C7660" t="s">
        <v>1533</v>
      </c>
      <c r="D7660" s="109" t="s">
        <v>19095</v>
      </c>
    </row>
    <row r="7661" spans="1:4" x14ac:dyDescent="0.25">
      <c r="A7661">
        <v>34482</v>
      </c>
      <c r="B7661" t="s">
        <v>19096</v>
      </c>
      <c r="C7661" t="s">
        <v>1533</v>
      </c>
      <c r="D7661" s="109" t="s">
        <v>19097</v>
      </c>
    </row>
    <row r="7662" spans="1:4" x14ac:dyDescent="0.25">
      <c r="A7662">
        <v>34472</v>
      </c>
      <c r="B7662" t="s">
        <v>19098</v>
      </c>
      <c r="C7662" t="s">
        <v>1533</v>
      </c>
      <c r="D7662" s="109" t="s">
        <v>19099</v>
      </c>
    </row>
    <row r="7663" spans="1:4" x14ac:dyDescent="0.25">
      <c r="A7663">
        <v>42425</v>
      </c>
      <c r="B7663" t="s">
        <v>19100</v>
      </c>
      <c r="C7663" t="s">
        <v>1533</v>
      </c>
      <c r="D7663" s="109" t="s">
        <v>19101</v>
      </c>
    </row>
    <row r="7664" spans="1:4" x14ac:dyDescent="0.25">
      <c r="A7664">
        <v>42422</v>
      </c>
      <c r="B7664" t="s">
        <v>19102</v>
      </c>
      <c r="C7664" t="s">
        <v>1533</v>
      </c>
      <c r="D7664" s="109" t="s">
        <v>19103</v>
      </c>
    </row>
    <row r="7665" spans="1:4" x14ac:dyDescent="0.25">
      <c r="A7665">
        <v>43184</v>
      </c>
      <c r="B7665" t="s">
        <v>19104</v>
      </c>
      <c r="C7665" t="s">
        <v>1533</v>
      </c>
      <c r="D7665" s="109" t="s">
        <v>19105</v>
      </c>
    </row>
    <row r="7666" spans="1:4" x14ac:dyDescent="0.25">
      <c r="A7666">
        <v>42424</v>
      </c>
      <c r="B7666" t="s">
        <v>19106</v>
      </c>
      <c r="C7666" t="s">
        <v>1533</v>
      </c>
      <c r="D7666" s="109" t="s">
        <v>19107</v>
      </c>
    </row>
    <row r="7667" spans="1:4" x14ac:dyDescent="0.25">
      <c r="A7667">
        <v>42421</v>
      </c>
      <c r="B7667" t="s">
        <v>19108</v>
      </c>
      <c r="C7667" t="s">
        <v>1533</v>
      </c>
      <c r="D7667" s="109" t="s">
        <v>19109</v>
      </c>
    </row>
    <row r="7668" spans="1:4" x14ac:dyDescent="0.25">
      <c r="A7668">
        <v>42416</v>
      </c>
      <c r="B7668" t="s">
        <v>19110</v>
      </c>
      <c r="C7668" t="s">
        <v>1533</v>
      </c>
      <c r="D7668" s="109" t="s">
        <v>19111</v>
      </c>
    </row>
    <row r="7669" spans="1:4" x14ac:dyDescent="0.25">
      <c r="A7669">
        <v>42417</v>
      </c>
      <c r="B7669" t="s">
        <v>19112</v>
      </c>
      <c r="C7669" t="s">
        <v>1533</v>
      </c>
      <c r="D7669" s="109" t="s">
        <v>19113</v>
      </c>
    </row>
    <row r="7670" spans="1:4" x14ac:dyDescent="0.25">
      <c r="A7670">
        <v>42419</v>
      </c>
      <c r="B7670" t="s">
        <v>19114</v>
      </c>
      <c r="C7670" t="s">
        <v>1533</v>
      </c>
      <c r="D7670" s="109" t="s">
        <v>19115</v>
      </c>
    </row>
    <row r="7671" spans="1:4" x14ac:dyDescent="0.25">
      <c r="A7671">
        <v>42420</v>
      </c>
      <c r="B7671" t="s">
        <v>19116</v>
      </c>
      <c r="C7671" t="s">
        <v>1533</v>
      </c>
      <c r="D7671" s="109" t="s">
        <v>19117</v>
      </c>
    </row>
    <row r="7672" spans="1:4" x14ac:dyDescent="0.25">
      <c r="A7672">
        <v>43195</v>
      </c>
      <c r="B7672" t="s">
        <v>19118</v>
      </c>
      <c r="C7672" t="s">
        <v>1533</v>
      </c>
      <c r="D7672" s="109" t="s">
        <v>19119</v>
      </c>
    </row>
    <row r="7673" spans="1:4" x14ac:dyDescent="0.25">
      <c r="A7673">
        <v>43196</v>
      </c>
      <c r="B7673" t="s">
        <v>19120</v>
      </c>
      <c r="C7673" t="s">
        <v>1533</v>
      </c>
      <c r="D7673" s="109" t="s">
        <v>19121</v>
      </c>
    </row>
    <row r="7674" spans="1:4" x14ac:dyDescent="0.25">
      <c r="A7674">
        <v>43198</v>
      </c>
      <c r="B7674" t="s">
        <v>19122</v>
      </c>
      <c r="C7674" t="s">
        <v>1533</v>
      </c>
      <c r="D7674" s="109" t="s">
        <v>19123</v>
      </c>
    </row>
    <row r="7675" spans="1:4" x14ac:dyDescent="0.25">
      <c r="A7675">
        <v>43199</v>
      </c>
      <c r="B7675" t="s">
        <v>19124</v>
      </c>
      <c r="C7675" t="s">
        <v>1533</v>
      </c>
      <c r="D7675" s="109" t="s">
        <v>19125</v>
      </c>
    </row>
    <row r="7676" spans="1:4" x14ac:dyDescent="0.25">
      <c r="A7676">
        <v>43200</v>
      </c>
      <c r="B7676" t="s">
        <v>19126</v>
      </c>
      <c r="C7676" t="s">
        <v>1533</v>
      </c>
      <c r="D7676" s="109" t="s">
        <v>19127</v>
      </c>
    </row>
    <row r="7677" spans="1:4" x14ac:dyDescent="0.25">
      <c r="A7677">
        <v>39556</v>
      </c>
      <c r="B7677" t="s">
        <v>19128</v>
      </c>
      <c r="C7677" t="s">
        <v>1533</v>
      </c>
      <c r="D7677" s="109" t="s">
        <v>19129</v>
      </c>
    </row>
    <row r="7678" spans="1:4" x14ac:dyDescent="0.25">
      <c r="A7678">
        <v>39557</v>
      </c>
      <c r="B7678" t="s">
        <v>19130</v>
      </c>
      <c r="C7678" t="s">
        <v>1533</v>
      </c>
      <c r="D7678" s="109" t="s">
        <v>19131</v>
      </c>
    </row>
    <row r="7679" spans="1:4" x14ac:dyDescent="0.25">
      <c r="A7679">
        <v>39559</v>
      </c>
      <c r="B7679" t="s">
        <v>19132</v>
      </c>
      <c r="C7679" t="s">
        <v>1533</v>
      </c>
      <c r="D7679" s="109" t="s">
        <v>19133</v>
      </c>
    </row>
    <row r="7680" spans="1:4" x14ac:dyDescent="0.25">
      <c r="A7680">
        <v>39560</v>
      </c>
      <c r="B7680" t="s">
        <v>19134</v>
      </c>
      <c r="C7680" t="s">
        <v>1533</v>
      </c>
      <c r="D7680" s="109" t="s">
        <v>19135</v>
      </c>
    </row>
    <row r="7681" spans="1:4" x14ac:dyDescent="0.25">
      <c r="A7681">
        <v>39561</v>
      </c>
      <c r="B7681" t="s">
        <v>19136</v>
      </c>
      <c r="C7681" t="s">
        <v>1533</v>
      </c>
      <c r="D7681" s="109" t="s">
        <v>19137</v>
      </c>
    </row>
    <row r="7682" spans="1:4" x14ac:dyDescent="0.25">
      <c r="A7682">
        <v>43190</v>
      </c>
      <c r="B7682" t="s">
        <v>19138</v>
      </c>
      <c r="C7682" t="s">
        <v>1533</v>
      </c>
      <c r="D7682" s="109" t="s">
        <v>19139</v>
      </c>
    </row>
    <row r="7683" spans="1:4" x14ac:dyDescent="0.25">
      <c r="A7683">
        <v>39555</v>
      </c>
      <c r="B7683" t="s">
        <v>19140</v>
      </c>
      <c r="C7683" t="s">
        <v>1533</v>
      </c>
      <c r="D7683" s="109" t="s">
        <v>19141</v>
      </c>
    </row>
    <row r="7684" spans="1:4" x14ac:dyDescent="0.25">
      <c r="A7684">
        <v>43191</v>
      </c>
      <c r="B7684" t="s">
        <v>19142</v>
      </c>
      <c r="C7684" t="s">
        <v>1533</v>
      </c>
      <c r="D7684" s="109" t="s">
        <v>19143</v>
      </c>
    </row>
    <row r="7685" spans="1:4" x14ac:dyDescent="0.25">
      <c r="A7685">
        <v>39548</v>
      </c>
      <c r="B7685" t="s">
        <v>19144</v>
      </c>
      <c r="C7685" t="s">
        <v>1533</v>
      </c>
      <c r="D7685" s="109" t="s">
        <v>19145</v>
      </c>
    </row>
    <row r="7686" spans="1:4" x14ac:dyDescent="0.25">
      <c r="A7686">
        <v>43192</v>
      </c>
      <c r="B7686" t="s">
        <v>19146</v>
      </c>
      <c r="C7686" t="s">
        <v>1533</v>
      </c>
      <c r="D7686" s="109" t="s">
        <v>19147</v>
      </c>
    </row>
    <row r="7687" spans="1:4" x14ac:dyDescent="0.25">
      <c r="A7687">
        <v>39554</v>
      </c>
      <c r="B7687" t="s">
        <v>19148</v>
      </c>
      <c r="C7687" t="s">
        <v>1533</v>
      </c>
      <c r="D7687" s="109" t="s">
        <v>19149</v>
      </c>
    </row>
    <row r="7688" spans="1:4" x14ac:dyDescent="0.25">
      <c r="A7688">
        <v>43194</v>
      </c>
      <c r="B7688" t="s">
        <v>19150</v>
      </c>
      <c r="C7688" t="s">
        <v>1533</v>
      </c>
      <c r="D7688" s="109" t="s">
        <v>19151</v>
      </c>
    </row>
    <row r="7689" spans="1:4" x14ac:dyDescent="0.25">
      <c r="A7689">
        <v>39551</v>
      </c>
      <c r="B7689" t="s">
        <v>19152</v>
      </c>
      <c r="C7689" t="s">
        <v>1533</v>
      </c>
      <c r="D7689" s="109" t="s">
        <v>19153</v>
      </c>
    </row>
    <row r="7690" spans="1:4" x14ac:dyDescent="0.25">
      <c r="A7690">
        <v>43185</v>
      </c>
      <c r="B7690" t="s">
        <v>19154</v>
      </c>
      <c r="C7690" t="s">
        <v>1533</v>
      </c>
      <c r="D7690" s="109" t="s">
        <v>19155</v>
      </c>
    </row>
    <row r="7691" spans="1:4" x14ac:dyDescent="0.25">
      <c r="A7691">
        <v>43186</v>
      </c>
      <c r="B7691" t="s">
        <v>19156</v>
      </c>
      <c r="C7691" t="s">
        <v>1533</v>
      </c>
      <c r="D7691" s="109" t="s">
        <v>19157</v>
      </c>
    </row>
    <row r="7692" spans="1:4" x14ac:dyDescent="0.25">
      <c r="A7692">
        <v>43187</v>
      </c>
      <c r="B7692" t="s">
        <v>19158</v>
      </c>
      <c r="C7692" t="s">
        <v>1533</v>
      </c>
      <c r="D7692" s="109" t="s">
        <v>19159</v>
      </c>
    </row>
    <row r="7693" spans="1:4" x14ac:dyDescent="0.25">
      <c r="A7693">
        <v>43188</v>
      </c>
      <c r="B7693" t="s">
        <v>19160</v>
      </c>
      <c r="C7693" t="s">
        <v>1533</v>
      </c>
      <c r="D7693" s="109" t="s">
        <v>19161</v>
      </c>
    </row>
    <row r="7694" spans="1:4" x14ac:dyDescent="0.25">
      <c r="A7694">
        <v>43189</v>
      </c>
      <c r="B7694" t="s">
        <v>19162</v>
      </c>
      <c r="C7694" t="s">
        <v>1533</v>
      </c>
      <c r="D7694" s="109" t="s">
        <v>19163</v>
      </c>
    </row>
    <row r="7695" spans="1:4" x14ac:dyDescent="0.25">
      <c r="A7695">
        <v>39580</v>
      </c>
      <c r="B7695" t="s">
        <v>19164</v>
      </c>
      <c r="C7695" t="s">
        <v>1533</v>
      </c>
      <c r="D7695" s="109" t="s">
        <v>19165</v>
      </c>
    </row>
    <row r="7696" spans="1:4" x14ac:dyDescent="0.25">
      <c r="A7696">
        <v>39577</v>
      </c>
      <c r="B7696" t="s">
        <v>19166</v>
      </c>
      <c r="C7696" t="s">
        <v>1533</v>
      </c>
      <c r="D7696" s="109" t="s">
        <v>19167</v>
      </c>
    </row>
    <row r="7697" spans="1:4" x14ac:dyDescent="0.25">
      <c r="A7697">
        <v>39578</v>
      </c>
      <c r="B7697" t="s">
        <v>19168</v>
      </c>
      <c r="C7697" t="s">
        <v>1533</v>
      </c>
      <c r="D7697" s="109" t="s">
        <v>19169</v>
      </c>
    </row>
    <row r="7698" spans="1:4" x14ac:dyDescent="0.25">
      <c r="A7698">
        <v>39579</v>
      </c>
      <c r="B7698" t="s">
        <v>19170</v>
      </c>
      <c r="C7698" t="s">
        <v>1533</v>
      </c>
      <c r="D7698" s="109" t="s">
        <v>19171</v>
      </c>
    </row>
    <row r="7699" spans="1:4" x14ac:dyDescent="0.25">
      <c r="A7699">
        <v>39826</v>
      </c>
      <c r="B7699" t="s">
        <v>19172</v>
      </c>
      <c r="C7699" t="s">
        <v>1533</v>
      </c>
      <c r="D7699" s="109" t="s">
        <v>19173</v>
      </c>
    </row>
    <row r="7700" spans="1:4" x14ac:dyDescent="0.25">
      <c r="A7700">
        <v>10700</v>
      </c>
      <c r="B7700" t="s">
        <v>19174</v>
      </c>
      <c r="C7700" t="s">
        <v>1533</v>
      </c>
      <c r="D7700" s="109" t="s">
        <v>19175</v>
      </c>
    </row>
    <row r="7701" spans="1:4" x14ac:dyDescent="0.25">
      <c r="A7701">
        <v>346</v>
      </c>
      <c r="B7701" t="s">
        <v>19176</v>
      </c>
      <c r="C7701" t="s">
        <v>1537</v>
      </c>
      <c r="D7701" s="109" t="s">
        <v>19177</v>
      </c>
    </row>
    <row r="7702" spans="1:4" x14ac:dyDescent="0.25">
      <c r="A7702">
        <v>3312</v>
      </c>
      <c r="B7702" t="s">
        <v>19178</v>
      </c>
      <c r="C7702" t="s">
        <v>1537</v>
      </c>
      <c r="D7702" s="109" t="s">
        <v>16805</v>
      </c>
    </row>
    <row r="7703" spans="1:4" x14ac:dyDescent="0.25">
      <c r="A7703">
        <v>339</v>
      </c>
      <c r="B7703" t="s">
        <v>19179</v>
      </c>
      <c r="C7703" t="s">
        <v>1536</v>
      </c>
      <c r="D7703" s="109" t="s">
        <v>19180</v>
      </c>
    </row>
    <row r="7704" spans="1:4" x14ac:dyDescent="0.25">
      <c r="A7704">
        <v>340</v>
      </c>
      <c r="B7704" t="s">
        <v>19181</v>
      </c>
      <c r="C7704" t="s">
        <v>1536</v>
      </c>
      <c r="D7704" s="109" t="s">
        <v>6377</v>
      </c>
    </row>
    <row r="7705" spans="1:4" x14ac:dyDescent="0.25">
      <c r="A7705">
        <v>43130</v>
      </c>
      <c r="B7705" t="s">
        <v>19182</v>
      </c>
      <c r="C7705" t="s">
        <v>1537</v>
      </c>
      <c r="D7705" s="109" t="s">
        <v>19183</v>
      </c>
    </row>
    <row r="7706" spans="1:4" x14ac:dyDescent="0.25">
      <c r="A7706">
        <v>344</v>
      </c>
      <c r="B7706" t="s">
        <v>19184</v>
      </c>
      <c r="C7706" t="s">
        <v>1537</v>
      </c>
      <c r="D7706" s="109" t="s">
        <v>14818</v>
      </c>
    </row>
    <row r="7707" spans="1:4" x14ac:dyDescent="0.25">
      <c r="A7707">
        <v>345</v>
      </c>
      <c r="B7707" t="s">
        <v>19185</v>
      </c>
      <c r="C7707" t="s">
        <v>1537</v>
      </c>
      <c r="D7707" s="109" t="s">
        <v>19186</v>
      </c>
    </row>
    <row r="7708" spans="1:4" x14ac:dyDescent="0.25">
      <c r="A7708">
        <v>43131</v>
      </c>
      <c r="B7708" t="s">
        <v>19187</v>
      </c>
      <c r="C7708" t="s">
        <v>1537</v>
      </c>
      <c r="D7708" s="109" t="s">
        <v>14873</v>
      </c>
    </row>
    <row r="7709" spans="1:4" x14ac:dyDescent="0.25">
      <c r="A7709">
        <v>3313</v>
      </c>
      <c r="B7709" t="s">
        <v>19188</v>
      </c>
      <c r="C7709" t="s">
        <v>1537</v>
      </c>
      <c r="D7709" s="109" t="s">
        <v>17467</v>
      </c>
    </row>
    <row r="7710" spans="1:4" x14ac:dyDescent="0.25">
      <c r="A7710">
        <v>43132</v>
      </c>
      <c r="B7710" t="s">
        <v>19189</v>
      </c>
      <c r="C7710" t="s">
        <v>1537</v>
      </c>
      <c r="D7710" s="109" t="s">
        <v>19183</v>
      </c>
    </row>
    <row r="7711" spans="1:4" x14ac:dyDescent="0.25">
      <c r="A7711">
        <v>366</v>
      </c>
      <c r="B7711" t="s">
        <v>19190</v>
      </c>
      <c r="C7711" t="s">
        <v>1535</v>
      </c>
      <c r="D7711" s="109" t="s">
        <v>17600</v>
      </c>
    </row>
    <row r="7712" spans="1:4" x14ac:dyDescent="0.25">
      <c r="A7712">
        <v>367</v>
      </c>
      <c r="B7712" t="s">
        <v>19191</v>
      </c>
      <c r="C7712" t="s">
        <v>1535</v>
      </c>
      <c r="D7712" s="109" t="s">
        <v>19192</v>
      </c>
    </row>
    <row r="7713" spans="1:4" x14ac:dyDescent="0.25">
      <c r="A7713">
        <v>370</v>
      </c>
      <c r="B7713" t="s">
        <v>19193</v>
      </c>
      <c r="C7713" t="s">
        <v>1535</v>
      </c>
      <c r="D7713" s="109" t="s">
        <v>17600</v>
      </c>
    </row>
    <row r="7714" spans="1:4" x14ac:dyDescent="0.25">
      <c r="A7714">
        <v>368</v>
      </c>
      <c r="B7714" t="s">
        <v>19194</v>
      </c>
      <c r="C7714" t="s">
        <v>1535</v>
      </c>
      <c r="D7714" s="109" t="s">
        <v>14881</v>
      </c>
    </row>
    <row r="7715" spans="1:4" x14ac:dyDescent="0.25">
      <c r="A7715">
        <v>11075</v>
      </c>
      <c r="B7715" t="s">
        <v>19195</v>
      </c>
      <c r="C7715" t="s">
        <v>1535</v>
      </c>
      <c r="D7715" s="109" t="s">
        <v>19196</v>
      </c>
    </row>
    <row r="7716" spans="1:4" x14ac:dyDescent="0.25">
      <c r="A7716">
        <v>1381</v>
      </c>
      <c r="B7716" t="s">
        <v>19197</v>
      </c>
      <c r="C7716" t="s">
        <v>1537</v>
      </c>
      <c r="D7716" s="109" t="s">
        <v>6464</v>
      </c>
    </row>
    <row r="7717" spans="1:4" x14ac:dyDescent="0.25">
      <c r="A7717">
        <v>34353</v>
      </c>
      <c r="B7717" t="s">
        <v>19198</v>
      </c>
      <c r="C7717" t="s">
        <v>1537</v>
      </c>
      <c r="D7717" s="109" t="s">
        <v>19199</v>
      </c>
    </row>
    <row r="7718" spans="1:4" x14ac:dyDescent="0.25">
      <c r="A7718">
        <v>37595</v>
      </c>
      <c r="B7718" t="s">
        <v>19200</v>
      </c>
      <c r="C7718" t="s">
        <v>1537</v>
      </c>
      <c r="D7718" s="109" t="s">
        <v>7597</v>
      </c>
    </row>
    <row r="7719" spans="1:4" x14ac:dyDescent="0.25">
      <c r="A7719">
        <v>37596</v>
      </c>
      <c r="B7719" t="s">
        <v>19201</v>
      </c>
      <c r="C7719" t="s">
        <v>1537</v>
      </c>
      <c r="D7719" s="109" t="s">
        <v>7311</v>
      </c>
    </row>
    <row r="7720" spans="1:4" x14ac:dyDescent="0.25">
      <c r="A7720">
        <v>371</v>
      </c>
      <c r="B7720" t="s">
        <v>19202</v>
      </c>
      <c r="C7720" t="s">
        <v>1537</v>
      </c>
      <c r="D7720" s="109" t="s">
        <v>19203</v>
      </c>
    </row>
    <row r="7721" spans="1:4" x14ac:dyDescent="0.25">
      <c r="A7721">
        <v>37553</v>
      </c>
      <c r="B7721" t="s">
        <v>19204</v>
      </c>
      <c r="C7721" t="s">
        <v>1537</v>
      </c>
      <c r="D7721" s="109" t="s">
        <v>8516</v>
      </c>
    </row>
    <row r="7722" spans="1:4" x14ac:dyDescent="0.25">
      <c r="A7722">
        <v>37552</v>
      </c>
      <c r="B7722" t="s">
        <v>19205</v>
      </c>
      <c r="C7722" t="s">
        <v>1537</v>
      </c>
      <c r="D7722" s="109" t="s">
        <v>12467</v>
      </c>
    </row>
    <row r="7723" spans="1:4" x14ac:dyDescent="0.25">
      <c r="A7723">
        <v>36880</v>
      </c>
      <c r="B7723" t="s">
        <v>19206</v>
      </c>
      <c r="C7723" t="s">
        <v>1537</v>
      </c>
      <c r="D7723" s="109" t="s">
        <v>7955</v>
      </c>
    </row>
    <row r="7724" spans="1:4" x14ac:dyDescent="0.25">
      <c r="A7724">
        <v>34355</v>
      </c>
      <c r="B7724" t="s">
        <v>19207</v>
      </c>
      <c r="C7724" t="s">
        <v>1537</v>
      </c>
      <c r="D7724" s="109" t="s">
        <v>11805</v>
      </c>
    </row>
    <row r="7725" spans="1:4" x14ac:dyDescent="0.25">
      <c r="A7725">
        <v>130</v>
      </c>
      <c r="B7725" t="s">
        <v>19208</v>
      </c>
      <c r="C7725" t="s">
        <v>1537</v>
      </c>
      <c r="D7725" s="109" t="s">
        <v>14622</v>
      </c>
    </row>
    <row r="7726" spans="1:4" x14ac:dyDescent="0.25">
      <c r="A7726">
        <v>135</v>
      </c>
      <c r="B7726" t="s">
        <v>19209</v>
      </c>
      <c r="C7726" t="s">
        <v>1537</v>
      </c>
      <c r="D7726" s="109" t="s">
        <v>14619</v>
      </c>
    </row>
    <row r="7727" spans="1:4" x14ac:dyDescent="0.25">
      <c r="A7727">
        <v>36886</v>
      </c>
      <c r="B7727" t="s">
        <v>19210</v>
      </c>
      <c r="C7727" t="s">
        <v>1537</v>
      </c>
      <c r="D7727" s="109" t="s">
        <v>19211</v>
      </c>
    </row>
    <row r="7728" spans="1:4" x14ac:dyDescent="0.25">
      <c r="A7728">
        <v>38546</v>
      </c>
      <c r="B7728" t="s">
        <v>19212</v>
      </c>
      <c r="C7728" t="s">
        <v>1535</v>
      </c>
      <c r="D7728" s="109" t="s">
        <v>19213</v>
      </c>
    </row>
    <row r="7729" spans="1:4" x14ac:dyDescent="0.25">
      <c r="A7729">
        <v>34549</v>
      </c>
      <c r="B7729" t="s">
        <v>19214</v>
      </c>
      <c r="C7729" t="s">
        <v>1535</v>
      </c>
      <c r="D7729" s="109" t="s">
        <v>14627</v>
      </c>
    </row>
    <row r="7730" spans="1:4" x14ac:dyDescent="0.25">
      <c r="A7730">
        <v>6081</v>
      </c>
      <c r="B7730" t="s">
        <v>19215</v>
      </c>
      <c r="C7730" t="s">
        <v>1535</v>
      </c>
      <c r="D7730" s="109" t="s">
        <v>14628</v>
      </c>
    </row>
    <row r="7731" spans="1:4" x14ac:dyDescent="0.25">
      <c r="A7731">
        <v>6077</v>
      </c>
      <c r="B7731" t="s">
        <v>19216</v>
      </c>
      <c r="C7731" t="s">
        <v>1535</v>
      </c>
      <c r="D7731" s="109" t="s">
        <v>14629</v>
      </c>
    </row>
    <row r="7732" spans="1:4" x14ac:dyDescent="0.25">
      <c r="A7732">
        <v>6079</v>
      </c>
      <c r="B7732" t="s">
        <v>19217</v>
      </c>
      <c r="C7732" t="s">
        <v>1535</v>
      </c>
      <c r="D7732" s="109" t="s">
        <v>14629</v>
      </c>
    </row>
    <row r="7733" spans="1:4" x14ac:dyDescent="0.25">
      <c r="A7733">
        <v>1091</v>
      </c>
      <c r="B7733" t="s">
        <v>19218</v>
      </c>
      <c r="C7733" t="s">
        <v>1533</v>
      </c>
      <c r="D7733" s="109" t="s">
        <v>12177</v>
      </c>
    </row>
    <row r="7734" spans="1:4" x14ac:dyDescent="0.25">
      <c r="A7734">
        <v>1094</v>
      </c>
      <c r="B7734" t="s">
        <v>19219</v>
      </c>
      <c r="C7734" t="s">
        <v>1533</v>
      </c>
      <c r="D7734" s="109" t="s">
        <v>16738</v>
      </c>
    </row>
    <row r="7735" spans="1:4" x14ac:dyDescent="0.25">
      <c r="A7735">
        <v>1095</v>
      </c>
      <c r="B7735" t="s">
        <v>19220</v>
      </c>
      <c r="C7735" t="s">
        <v>1533</v>
      </c>
      <c r="D7735" s="109" t="s">
        <v>16739</v>
      </c>
    </row>
    <row r="7736" spans="1:4" x14ac:dyDescent="0.25">
      <c r="A7736">
        <v>1092</v>
      </c>
      <c r="B7736" t="s">
        <v>19221</v>
      </c>
      <c r="C7736" t="s">
        <v>1533</v>
      </c>
      <c r="D7736" s="109" t="s">
        <v>16740</v>
      </c>
    </row>
    <row r="7737" spans="1:4" x14ac:dyDescent="0.25">
      <c r="A7737">
        <v>1093</v>
      </c>
      <c r="B7737" t="s">
        <v>19222</v>
      </c>
      <c r="C7737" t="s">
        <v>1533</v>
      </c>
      <c r="D7737" s="109" t="s">
        <v>16741</v>
      </c>
    </row>
    <row r="7738" spans="1:4" x14ac:dyDescent="0.25">
      <c r="A7738">
        <v>1090</v>
      </c>
      <c r="B7738" t="s">
        <v>19223</v>
      </c>
      <c r="C7738" t="s">
        <v>1533</v>
      </c>
      <c r="D7738" s="109" t="s">
        <v>14189</v>
      </c>
    </row>
    <row r="7739" spans="1:4" x14ac:dyDescent="0.25">
      <c r="A7739">
        <v>1096</v>
      </c>
      <c r="B7739" t="s">
        <v>19224</v>
      </c>
      <c r="C7739" t="s">
        <v>1533</v>
      </c>
      <c r="D7739" s="109" t="s">
        <v>16742</v>
      </c>
    </row>
    <row r="7740" spans="1:4" x14ac:dyDescent="0.25">
      <c r="A7740">
        <v>1097</v>
      </c>
      <c r="B7740" t="s">
        <v>19225</v>
      </c>
      <c r="C7740" t="s">
        <v>1533</v>
      </c>
      <c r="D7740" s="109" t="s">
        <v>16743</v>
      </c>
    </row>
    <row r="7741" spans="1:4" x14ac:dyDescent="0.25">
      <c r="A7741">
        <v>378</v>
      </c>
      <c r="B7741" t="s">
        <v>19226</v>
      </c>
      <c r="C7741" t="s">
        <v>1532</v>
      </c>
      <c r="D7741" s="109" t="s">
        <v>17785</v>
      </c>
    </row>
    <row r="7742" spans="1:4" x14ac:dyDescent="0.25">
      <c r="A7742">
        <v>40911</v>
      </c>
      <c r="B7742" t="s">
        <v>19227</v>
      </c>
      <c r="C7742" t="s">
        <v>1539</v>
      </c>
      <c r="D7742" s="109" t="s">
        <v>19228</v>
      </c>
    </row>
    <row r="7743" spans="1:4" x14ac:dyDescent="0.25">
      <c r="A7743">
        <v>33939</v>
      </c>
      <c r="B7743" t="s">
        <v>19229</v>
      </c>
      <c r="C7743" t="s">
        <v>1532</v>
      </c>
      <c r="D7743" s="109" t="s">
        <v>19230</v>
      </c>
    </row>
    <row r="7744" spans="1:4" x14ac:dyDescent="0.25">
      <c r="A7744">
        <v>40815</v>
      </c>
      <c r="B7744" t="s">
        <v>19231</v>
      </c>
      <c r="C7744" t="s">
        <v>1539</v>
      </c>
      <c r="D7744" s="109" t="s">
        <v>19232</v>
      </c>
    </row>
    <row r="7745" spans="1:4" x14ac:dyDescent="0.25">
      <c r="A7745">
        <v>33952</v>
      </c>
      <c r="B7745" t="s">
        <v>19233</v>
      </c>
      <c r="C7745" t="s">
        <v>1532</v>
      </c>
      <c r="D7745" s="109" t="s">
        <v>19234</v>
      </c>
    </row>
    <row r="7746" spans="1:4" x14ac:dyDescent="0.25">
      <c r="A7746">
        <v>40816</v>
      </c>
      <c r="B7746" t="s">
        <v>19235</v>
      </c>
      <c r="C7746" t="s">
        <v>1539</v>
      </c>
      <c r="D7746" s="109" t="s">
        <v>19236</v>
      </c>
    </row>
    <row r="7747" spans="1:4" x14ac:dyDescent="0.25">
      <c r="A7747">
        <v>33953</v>
      </c>
      <c r="B7747" t="s">
        <v>19237</v>
      </c>
      <c r="C7747" t="s">
        <v>1532</v>
      </c>
      <c r="D7747" s="109" t="s">
        <v>19238</v>
      </c>
    </row>
    <row r="7748" spans="1:4" x14ac:dyDescent="0.25">
      <c r="A7748">
        <v>40817</v>
      </c>
      <c r="B7748" t="s">
        <v>19239</v>
      </c>
      <c r="C7748" t="s">
        <v>1539</v>
      </c>
      <c r="D7748" s="109" t="s">
        <v>19240</v>
      </c>
    </row>
    <row r="7749" spans="1:4" x14ac:dyDescent="0.25">
      <c r="A7749">
        <v>13348</v>
      </c>
      <c r="B7749" t="s">
        <v>19241</v>
      </c>
      <c r="C7749" t="s">
        <v>1533</v>
      </c>
      <c r="D7749" s="109" t="s">
        <v>6311</v>
      </c>
    </row>
    <row r="7750" spans="1:4" x14ac:dyDescent="0.25">
      <c r="A7750">
        <v>39211</v>
      </c>
      <c r="B7750" t="s">
        <v>19242</v>
      </c>
      <c r="C7750" t="s">
        <v>1533</v>
      </c>
      <c r="D7750" s="109" t="s">
        <v>6404</v>
      </c>
    </row>
    <row r="7751" spans="1:4" x14ac:dyDescent="0.25">
      <c r="A7751">
        <v>39212</v>
      </c>
      <c r="B7751" t="s">
        <v>19243</v>
      </c>
      <c r="C7751" t="s">
        <v>1533</v>
      </c>
      <c r="D7751" s="109" t="s">
        <v>16744</v>
      </c>
    </row>
    <row r="7752" spans="1:4" x14ac:dyDescent="0.25">
      <c r="A7752">
        <v>39208</v>
      </c>
      <c r="B7752" t="s">
        <v>19244</v>
      </c>
      <c r="C7752" t="s">
        <v>1533</v>
      </c>
      <c r="D7752" s="109" t="s">
        <v>6402</v>
      </c>
    </row>
    <row r="7753" spans="1:4" x14ac:dyDescent="0.25">
      <c r="A7753">
        <v>39210</v>
      </c>
      <c r="B7753" t="s">
        <v>19245</v>
      </c>
      <c r="C7753" t="s">
        <v>1533</v>
      </c>
      <c r="D7753" s="109" t="s">
        <v>11810</v>
      </c>
    </row>
    <row r="7754" spans="1:4" x14ac:dyDescent="0.25">
      <c r="A7754">
        <v>39214</v>
      </c>
      <c r="B7754" t="s">
        <v>19246</v>
      </c>
      <c r="C7754" t="s">
        <v>1533</v>
      </c>
      <c r="D7754" s="109" t="s">
        <v>14772</v>
      </c>
    </row>
    <row r="7755" spans="1:4" x14ac:dyDescent="0.25">
      <c r="A7755">
        <v>39213</v>
      </c>
      <c r="B7755" t="s">
        <v>19247</v>
      </c>
      <c r="C7755" t="s">
        <v>1533</v>
      </c>
      <c r="D7755" s="109" t="s">
        <v>7310</v>
      </c>
    </row>
    <row r="7756" spans="1:4" x14ac:dyDescent="0.25">
      <c r="A7756">
        <v>39209</v>
      </c>
      <c r="B7756" t="s">
        <v>19248</v>
      </c>
      <c r="C7756" t="s">
        <v>1533</v>
      </c>
      <c r="D7756" s="109" t="s">
        <v>6406</v>
      </c>
    </row>
    <row r="7757" spans="1:4" x14ac:dyDescent="0.25">
      <c r="A7757">
        <v>39207</v>
      </c>
      <c r="B7757" t="s">
        <v>19249</v>
      </c>
      <c r="C7757" t="s">
        <v>1533</v>
      </c>
      <c r="D7757" s="109" t="s">
        <v>11810</v>
      </c>
    </row>
    <row r="7758" spans="1:4" x14ac:dyDescent="0.25">
      <c r="A7758">
        <v>39215</v>
      </c>
      <c r="B7758" t="s">
        <v>19250</v>
      </c>
      <c r="C7758" t="s">
        <v>1533</v>
      </c>
      <c r="D7758" s="109" t="s">
        <v>7031</v>
      </c>
    </row>
    <row r="7759" spans="1:4" x14ac:dyDescent="0.25">
      <c r="A7759">
        <v>39216</v>
      </c>
      <c r="B7759" t="s">
        <v>19251</v>
      </c>
      <c r="C7759" t="s">
        <v>1533</v>
      </c>
      <c r="D7759" s="109" t="s">
        <v>6480</v>
      </c>
    </row>
    <row r="7760" spans="1:4" x14ac:dyDescent="0.25">
      <c r="A7760">
        <v>11267</v>
      </c>
      <c r="B7760" t="s">
        <v>19252</v>
      </c>
      <c r="C7760" t="s">
        <v>1533</v>
      </c>
      <c r="D7760" s="109" t="s">
        <v>7181</v>
      </c>
    </row>
    <row r="7761" spans="1:4" x14ac:dyDescent="0.25">
      <c r="A7761">
        <v>379</v>
      </c>
      <c r="B7761" t="s">
        <v>19253</v>
      </c>
      <c r="C7761" t="s">
        <v>1533</v>
      </c>
      <c r="D7761" s="109" t="s">
        <v>7836</v>
      </c>
    </row>
    <row r="7762" spans="1:4" x14ac:dyDescent="0.25">
      <c r="A7762">
        <v>510</v>
      </c>
      <c r="B7762" t="s">
        <v>19254</v>
      </c>
      <c r="C7762" t="s">
        <v>1537</v>
      </c>
      <c r="D7762" s="109" t="s">
        <v>6448</v>
      </c>
    </row>
    <row r="7763" spans="1:4" x14ac:dyDescent="0.25">
      <c r="A7763">
        <v>516</v>
      </c>
      <c r="B7763" t="s">
        <v>19255</v>
      </c>
      <c r="C7763" t="s">
        <v>1537</v>
      </c>
      <c r="D7763" s="109" t="s">
        <v>17238</v>
      </c>
    </row>
    <row r="7764" spans="1:4" x14ac:dyDescent="0.25">
      <c r="A7764">
        <v>509</v>
      </c>
      <c r="B7764" t="s">
        <v>19256</v>
      </c>
      <c r="C7764" t="s">
        <v>1537</v>
      </c>
      <c r="D7764" s="109" t="s">
        <v>8793</v>
      </c>
    </row>
    <row r="7765" spans="1:4" x14ac:dyDescent="0.25">
      <c r="A7765">
        <v>40331</v>
      </c>
      <c r="B7765" t="s">
        <v>19257</v>
      </c>
      <c r="C7765" t="s">
        <v>1532</v>
      </c>
      <c r="D7765" s="109" t="s">
        <v>11987</v>
      </c>
    </row>
    <row r="7766" spans="1:4" x14ac:dyDescent="0.25">
      <c r="A7766">
        <v>40930</v>
      </c>
      <c r="B7766" t="s">
        <v>19258</v>
      </c>
      <c r="C7766" t="s">
        <v>1539</v>
      </c>
      <c r="D7766" s="109" t="s">
        <v>19259</v>
      </c>
    </row>
    <row r="7767" spans="1:4" x14ac:dyDescent="0.25">
      <c r="A7767">
        <v>11761</v>
      </c>
      <c r="B7767" t="s">
        <v>19260</v>
      </c>
      <c r="C7767" t="s">
        <v>1533</v>
      </c>
      <c r="D7767" s="109" t="s">
        <v>19261</v>
      </c>
    </row>
    <row r="7768" spans="1:4" x14ac:dyDescent="0.25">
      <c r="A7768">
        <v>377</v>
      </c>
      <c r="B7768" t="s">
        <v>19262</v>
      </c>
      <c r="C7768" t="s">
        <v>1533</v>
      </c>
      <c r="D7768" s="109" t="s">
        <v>19263</v>
      </c>
    </row>
    <row r="7769" spans="1:4" x14ac:dyDescent="0.25">
      <c r="A7769">
        <v>7588</v>
      </c>
      <c r="B7769" t="s">
        <v>19264</v>
      </c>
      <c r="C7769" t="s">
        <v>1533</v>
      </c>
      <c r="D7769" s="109" t="s">
        <v>17603</v>
      </c>
    </row>
    <row r="7770" spans="1:4" x14ac:dyDescent="0.25">
      <c r="A7770">
        <v>34392</v>
      </c>
      <c r="B7770" t="s">
        <v>19265</v>
      </c>
      <c r="C7770" t="s">
        <v>1532</v>
      </c>
      <c r="D7770" s="109" t="s">
        <v>18869</v>
      </c>
    </row>
    <row r="7771" spans="1:4" x14ac:dyDescent="0.25">
      <c r="A7771">
        <v>40908</v>
      </c>
      <c r="B7771" t="s">
        <v>19266</v>
      </c>
      <c r="C7771" t="s">
        <v>1539</v>
      </c>
      <c r="D7771" s="109" t="s">
        <v>19267</v>
      </c>
    </row>
    <row r="7772" spans="1:4" x14ac:dyDescent="0.25">
      <c r="A7772">
        <v>34551</v>
      </c>
      <c r="B7772" t="s">
        <v>19268</v>
      </c>
      <c r="C7772" t="s">
        <v>1532</v>
      </c>
      <c r="D7772" s="109" t="s">
        <v>8520</v>
      </c>
    </row>
    <row r="7773" spans="1:4" x14ac:dyDescent="0.25">
      <c r="A7773">
        <v>41078</v>
      </c>
      <c r="B7773" t="s">
        <v>19269</v>
      </c>
      <c r="C7773" t="s">
        <v>1539</v>
      </c>
      <c r="D7773" s="109" t="s">
        <v>19270</v>
      </c>
    </row>
    <row r="7774" spans="1:4" x14ac:dyDescent="0.25">
      <c r="A7774">
        <v>246</v>
      </c>
      <c r="B7774" t="s">
        <v>19271</v>
      </c>
      <c r="C7774" t="s">
        <v>1532</v>
      </c>
      <c r="D7774" s="109" t="s">
        <v>16746</v>
      </c>
    </row>
    <row r="7775" spans="1:4" x14ac:dyDescent="0.25">
      <c r="A7775">
        <v>40927</v>
      </c>
      <c r="B7775" t="s">
        <v>19272</v>
      </c>
      <c r="C7775" t="s">
        <v>1539</v>
      </c>
      <c r="D7775" s="109" t="s">
        <v>18933</v>
      </c>
    </row>
    <row r="7776" spans="1:4" x14ac:dyDescent="0.25">
      <c r="A7776">
        <v>2350</v>
      </c>
      <c r="B7776" t="s">
        <v>19273</v>
      </c>
      <c r="C7776" t="s">
        <v>1532</v>
      </c>
      <c r="D7776" s="109" t="s">
        <v>19177</v>
      </c>
    </row>
    <row r="7777" spans="1:4" x14ac:dyDescent="0.25">
      <c r="A7777">
        <v>40812</v>
      </c>
      <c r="B7777" t="s">
        <v>19274</v>
      </c>
      <c r="C7777" t="s">
        <v>1539</v>
      </c>
      <c r="D7777" s="109" t="s">
        <v>19275</v>
      </c>
    </row>
    <row r="7778" spans="1:4" x14ac:dyDescent="0.25">
      <c r="A7778">
        <v>245</v>
      </c>
      <c r="B7778" t="s">
        <v>19276</v>
      </c>
      <c r="C7778" t="s">
        <v>1532</v>
      </c>
      <c r="D7778" s="109" t="s">
        <v>15520</v>
      </c>
    </row>
    <row r="7779" spans="1:4" x14ac:dyDescent="0.25">
      <c r="A7779">
        <v>41090</v>
      </c>
      <c r="B7779" t="s">
        <v>19277</v>
      </c>
      <c r="C7779" t="s">
        <v>1539</v>
      </c>
      <c r="D7779" s="109" t="s">
        <v>19278</v>
      </c>
    </row>
    <row r="7780" spans="1:4" x14ac:dyDescent="0.25">
      <c r="A7780">
        <v>251</v>
      </c>
      <c r="B7780" t="s">
        <v>19279</v>
      </c>
      <c r="C7780" t="s">
        <v>1532</v>
      </c>
      <c r="D7780" s="109" t="s">
        <v>16746</v>
      </c>
    </row>
    <row r="7781" spans="1:4" x14ac:dyDescent="0.25">
      <c r="A7781">
        <v>40975</v>
      </c>
      <c r="B7781" t="s">
        <v>19280</v>
      </c>
      <c r="C7781" t="s">
        <v>1539</v>
      </c>
      <c r="D7781" s="109" t="s">
        <v>18933</v>
      </c>
    </row>
    <row r="7782" spans="1:4" x14ac:dyDescent="0.25">
      <c r="A7782">
        <v>6127</v>
      </c>
      <c r="B7782" t="s">
        <v>19281</v>
      </c>
      <c r="C7782" t="s">
        <v>1532</v>
      </c>
      <c r="D7782" s="109" t="s">
        <v>16746</v>
      </c>
    </row>
    <row r="7783" spans="1:4" x14ac:dyDescent="0.25">
      <c r="A7783">
        <v>41072</v>
      </c>
      <c r="B7783" t="s">
        <v>19282</v>
      </c>
      <c r="C7783" t="s">
        <v>1539</v>
      </c>
      <c r="D7783" s="109" t="s">
        <v>18933</v>
      </c>
    </row>
    <row r="7784" spans="1:4" x14ac:dyDescent="0.25">
      <c r="A7784">
        <v>6121</v>
      </c>
      <c r="B7784" t="s">
        <v>19283</v>
      </c>
      <c r="C7784" t="s">
        <v>1532</v>
      </c>
      <c r="D7784" s="109" t="s">
        <v>10783</v>
      </c>
    </row>
    <row r="7785" spans="1:4" x14ac:dyDescent="0.25">
      <c r="A7785">
        <v>41071</v>
      </c>
      <c r="B7785" t="s">
        <v>19284</v>
      </c>
      <c r="C7785" t="s">
        <v>1539</v>
      </c>
      <c r="D7785" s="109" t="s">
        <v>19285</v>
      </c>
    </row>
    <row r="7786" spans="1:4" x14ac:dyDescent="0.25">
      <c r="A7786">
        <v>244</v>
      </c>
      <c r="B7786" t="s">
        <v>19286</v>
      </c>
      <c r="C7786" t="s">
        <v>1532</v>
      </c>
      <c r="D7786" s="109" t="s">
        <v>14660</v>
      </c>
    </row>
    <row r="7787" spans="1:4" x14ac:dyDescent="0.25">
      <c r="A7787">
        <v>41093</v>
      </c>
      <c r="B7787" t="s">
        <v>19287</v>
      </c>
      <c r="C7787" t="s">
        <v>1539</v>
      </c>
      <c r="D7787" s="109" t="s">
        <v>19288</v>
      </c>
    </row>
    <row r="7788" spans="1:4" x14ac:dyDescent="0.25">
      <c r="A7788">
        <v>532</v>
      </c>
      <c r="B7788" t="s">
        <v>19289</v>
      </c>
      <c r="C7788" t="s">
        <v>1532</v>
      </c>
      <c r="D7788" s="109" t="s">
        <v>19290</v>
      </c>
    </row>
    <row r="7789" spans="1:4" x14ac:dyDescent="0.25">
      <c r="A7789">
        <v>40931</v>
      </c>
      <c r="B7789" t="s">
        <v>19291</v>
      </c>
      <c r="C7789" t="s">
        <v>1539</v>
      </c>
      <c r="D7789" s="109" t="s">
        <v>19292</v>
      </c>
    </row>
    <row r="7790" spans="1:4" x14ac:dyDescent="0.25">
      <c r="A7790">
        <v>36150</v>
      </c>
      <c r="B7790" t="s">
        <v>19293</v>
      </c>
      <c r="C7790" t="s">
        <v>1533</v>
      </c>
      <c r="D7790" s="109" t="s">
        <v>19294</v>
      </c>
    </row>
    <row r="7791" spans="1:4" x14ac:dyDescent="0.25">
      <c r="A7791">
        <v>4760</v>
      </c>
      <c r="B7791" t="s">
        <v>19295</v>
      </c>
      <c r="C7791" t="s">
        <v>1532</v>
      </c>
      <c r="D7791" s="109" t="s">
        <v>17785</v>
      </c>
    </row>
    <row r="7792" spans="1:4" x14ac:dyDescent="0.25">
      <c r="A7792">
        <v>41069</v>
      </c>
      <c r="B7792" t="s">
        <v>19296</v>
      </c>
      <c r="C7792" t="s">
        <v>1539</v>
      </c>
      <c r="D7792" s="109" t="s">
        <v>19228</v>
      </c>
    </row>
    <row r="7793" spans="1:4" x14ac:dyDescent="0.25">
      <c r="A7793">
        <v>10422</v>
      </c>
      <c r="B7793" t="s">
        <v>19297</v>
      </c>
      <c r="C7793" t="s">
        <v>1533</v>
      </c>
      <c r="D7793" s="109" t="s">
        <v>16748</v>
      </c>
    </row>
    <row r="7794" spans="1:4" x14ac:dyDescent="0.25">
      <c r="A7794">
        <v>44019</v>
      </c>
      <c r="B7794" t="s">
        <v>19298</v>
      </c>
      <c r="C7794" t="s">
        <v>1533</v>
      </c>
      <c r="D7794" s="109" t="s">
        <v>16749</v>
      </c>
    </row>
    <row r="7795" spans="1:4" x14ac:dyDescent="0.25">
      <c r="A7795">
        <v>36520</v>
      </c>
      <c r="B7795" t="s">
        <v>19299</v>
      </c>
      <c r="C7795" t="s">
        <v>1533</v>
      </c>
      <c r="D7795" s="109" t="s">
        <v>16750</v>
      </c>
    </row>
    <row r="7796" spans="1:4" x14ac:dyDescent="0.25">
      <c r="A7796">
        <v>42319</v>
      </c>
      <c r="B7796" t="s">
        <v>19300</v>
      </c>
      <c r="C7796" t="s">
        <v>1533</v>
      </c>
      <c r="D7796" s="109" t="s">
        <v>16751</v>
      </c>
    </row>
    <row r="7797" spans="1:4" x14ac:dyDescent="0.25">
      <c r="A7797">
        <v>10420</v>
      </c>
      <c r="B7797" t="s">
        <v>19301</v>
      </c>
      <c r="C7797" t="s">
        <v>1533</v>
      </c>
      <c r="D7797" s="109" t="s">
        <v>16752</v>
      </c>
    </row>
    <row r="7798" spans="1:4" x14ac:dyDescent="0.25">
      <c r="A7798">
        <v>10421</v>
      </c>
      <c r="B7798" t="s">
        <v>19302</v>
      </c>
      <c r="C7798" t="s">
        <v>1533</v>
      </c>
      <c r="D7798" s="109" t="s">
        <v>16753</v>
      </c>
    </row>
    <row r="7799" spans="1:4" x14ac:dyDescent="0.25">
      <c r="A7799">
        <v>11786</v>
      </c>
      <c r="B7799" t="s">
        <v>19303</v>
      </c>
      <c r="C7799" t="s">
        <v>1533</v>
      </c>
      <c r="D7799" s="109" t="s">
        <v>15467</v>
      </c>
    </row>
    <row r="7800" spans="1:4" x14ac:dyDescent="0.25">
      <c r="A7800">
        <v>10</v>
      </c>
      <c r="B7800" t="s">
        <v>19304</v>
      </c>
      <c r="C7800" t="s">
        <v>1533</v>
      </c>
      <c r="D7800" s="109" t="s">
        <v>11839</v>
      </c>
    </row>
    <row r="7801" spans="1:4" x14ac:dyDescent="0.25">
      <c r="A7801">
        <v>4815</v>
      </c>
      <c r="B7801" t="s">
        <v>19305</v>
      </c>
      <c r="C7801" t="s">
        <v>1533</v>
      </c>
      <c r="D7801" s="109" t="s">
        <v>12663</v>
      </c>
    </row>
    <row r="7802" spans="1:4" x14ac:dyDescent="0.25">
      <c r="A7802">
        <v>541</v>
      </c>
      <c r="B7802" t="s">
        <v>19306</v>
      </c>
      <c r="C7802" t="s">
        <v>1533</v>
      </c>
      <c r="D7802" s="109" t="s">
        <v>19307</v>
      </c>
    </row>
    <row r="7803" spans="1:4" x14ac:dyDescent="0.25">
      <c r="A7803">
        <v>542</v>
      </c>
      <c r="B7803" t="s">
        <v>19308</v>
      </c>
      <c r="C7803" t="s">
        <v>1533</v>
      </c>
      <c r="D7803" s="109" t="s">
        <v>19309</v>
      </c>
    </row>
    <row r="7804" spans="1:4" x14ac:dyDescent="0.25">
      <c r="A7804">
        <v>540</v>
      </c>
      <c r="B7804" t="s">
        <v>19310</v>
      </c>
      <c r="C7804" t="s">
        <v>1533</v>
      </c>
      <c r="D7804" s="109" t="s">
        <v>19311</v>
      </c>
    </row>
    <row r="7805" spans="1:4" x14ac:dyDescent="0.25">
      <c r="A7805">
        <v>38364</v>
      </c>
      <c r="B7805" t="s">
        <v>19312</v>
      </c>
      <c r="C7805" t="s">
        <v>1533</v>
      </c>
      <c r="D7805" s="109" t="s">
        <v>16754</v>
      </c>
    </row>
    <row r="7806" spans="1:4" x14ac:dyDescent="0.25">
      <c r="A7806">
        <v>11692</v>
      </c>
      <c r="B7806" t="s">
        <v>19313</v>
      </c>
      <c r="C7806" t="s">
        <v>1534</v>
      </c>
      <c r="D7806" s="109" t="s">
        <v>19314</v>
      </c>
    </row>
    <row r="7807" spans="1:4" x14ac:dyDescent="0.25">
      <c r="A7807">
        <v>1746</v>
      </c>
      <c r="B7807" t="s">
        <v>19315</v>
      </c>
      <c r="C7807" t="s">
        <v>1533</v>
      </c>
      <c r="D7807" s="109" t="s">
        <v>19316</v>
      </c>
    </row>
    <row r="7808" spans="1:4" x14ac:dyDescent="0.25">
      <c r="A7808">
        <v>1748</v>
      </c>
      <c r="B7808" t="s">
        <v>19317</v>
      </c>
      <c r="C7808" t="s">
        <v>1533</v>
      </c>
      <c r="D7808" s="109" t="s">
        <v>19318</v>
      </c>
    </row>
    <row r="7809" spans="1:4" x14ac:dyDescent="0.25">
      <c r="A7809">
        <v>1749</v>
      </c>
      <c r="B7809" t="s">
        <v>19319</v>
      </c>
      <c r="C7809" t="s">
        <v>1533</v>
      </c>
      <c r="D7809" s="109" t="s">
        <v>19320</v>
      </c>
    </row>
    <row r="7810" spans="1:4" x14ac:dyDescent="0.25">
      <c r="A7810">
        <v>37412</v>
      </c>
      <c r="B7810" t="s">
        <v>19321</v>
      </c>
      <c r="C7810" t="s">
        <v>1533</v>
      </c>
      <c r="D7810" s="109" t="s">
        <v>19322</v>
      </c>
    </row>
    <row r="7811" spans="1:4" x14ac:dyDescent="0.25">
      <c r="A7811">
        <v>1745</v>
      </c>
      <c r="B7811" t="s">
        <v>19323</v>
      </c>
      <c r="C7811" t="s">
        <v>1533</v>
      </c>
      <c r="D7811" s="109" t="s">
        <v>19324</v>
      </c>
    </row>
    <row r="7812" spans="1:4" x14ac:dyDescent="0.25">
      <c r="A7812">
        <v>1750</v>
      </c>
      <c r="B7812" t="s">
        <v>19325</v>
      </c>
      <c r="C7812" t="s">
        <v>1533</v>
      </c>
      <c r="D7812" s="109" t="s">
        <v>19326</v>
      </c>
    </row>
    <row r="7813" spans="1:4" x14ac:dyDescent="0.25">
      <c r="A7813">
        <v>11687</v>
      </c>
      <c r="B7813" t="s">
        <v>19327</v>
      </c>
      <c r="C7813" t="s">
        <v>1536</v>
      </c>
      <c r="D7813" s="109" t="s">
        <v>19328</v>
      </c>
    </row>
    <row r="7814" spans="1:4" x14ac:dyDescent="0.25">
      <c r="A7814">
        <v>11689</v>
      </c>
      <c r="B7814" t="s">
        <v>19329</v>
      </c>
      <c r="C7814" t="s">
        <v>1536</v>
      </c>
      <c r="D7814" s="109" t="s">
        <v>19330</v>
      </c>
    </row>
    <row r="7815" spans="1:4" x14ac:dyDescent="0.25">
      <c r="A7815">
        <v>11693</v>
      </c>
      <c r="B7815" t="s">
        <v>19331</v>
      </c>
      <c r="C7815" t="s">
        <v>1534</v>
      </c>
      <c r="D7815" s="109" t="s">
        <v>19332</v>
      </c>
    </row>
    <row r="7816" spans="1:4" x14ac:dyDescent="0.25">
      <c r="A7816">
        <v>36215</v>
      </c>
      <c r="B7816" t="s">
        <v>19333</v>
      </c>
      <c r="C7816" t="s">
        <v>1533</v>
      </c>
      <c r="D7816" s="109" t="s">
        <v>19334</v>
      </c>
    </row>
    <row r="7817" spans="1:4" x14ac:dyDescent="0.25">
      <c r="A7817">
        <v>42439</v>
      </c>
      <c r="B7817" t="s">
        <v>19335</v>
      </c>
      <c r="C7817" t="s">
        <v>1533</v>
      </c>
      <c r="D7817" s="109" t="s">
        <v>14634</v>
      </c>
    </row>
    <row r="7818" spans="1:4" x14ac:dyDescent="0.25">
      <c r="A7818">
        <v>38381</v>
      </c>
      <c r="B7818" t="s">
        <v>19336</v>
      </c>
      <c r="C7818" t="s">
        <v>1533</v>
      </c>
      <c r="D7818" s="109" t="s">
        <v>8538</v>
      </c>
    </row>
    <row r="7819" spans="1:4" x14ac:dyDescent="0.25">
      <c r="A7819">
        <v>39621</v>
      </c>
      <c r="B7819" t="s">
        <v>19337</v>
      </c>
      <c r="C7819" t="s">
        <v>1540</v>
      </c>
      <c r="D7819" s="109" t="s">
        <v>14635</v>
      </c>
    </row>
    <row r="7820" spans="1:4" x14ac:dyDescent="0.25">
      <c r="A7820">
        <v>39624</v>
      </c>
      <c r="B7820" t="s">
        <v>19338</v>
      </c>
      <c r="C7820" t="s">
        <v>1540</v>
      </c>
      <c r="D7820" s="109" t="s">
        <v>14636</v>
      </c>
    </row>
    <row r="7821" spans="1:4" x14ac:dyDescent="0.25">
      <c r="A7821">
        <v>39615</v>
      </c>
      <c r="B7821" t="s">
        <v>19339</v>
      </c>
      <c r="C7821" t="s">
        <v>1533</v>
      </c>
      <c r="D7821" s="109" t="s">
        <v>14637</v>
      </c>
    </row>
    <row r="7822" spans="1:4" x14ac:dyDescent="0.25">
      <c r="A7822">
        <v>39620</v>
      </c>
      <c r="B7822" t="s">
        <v>19340</v>
      </c>
      <c r="C7822" t="s">
        <v>1533</v>
      </c>
      <c r="D7822" s="109" t="s">
        <v>14638</v>
      </c>
    </row>
    <row r="7823" spans="1:4" x14ac:dyDescent="0.25">
      <c r="A7823">
        <v>39623</v>
      </c>
      <c r="B7823" t="s">
        <v>19341</v>
      </c>
      <c r="C7823" t="s">
        <v>1533</v>
      </c>
      <c r="D7823" s="109" t="s">
        <v>14639</v>
      </c>
    </row>
    <row r="7824" spans="1:4" x14ac:dyDescent="0.25">
      <c r="A7824">
        <v>546</v>
      </c>
      <c r="B7824" t="s">
        <v>19342</v>
      </c>
      <c r="C7824" t="s">
        <v>1537</v>
      </c>
      <c r="D7824" s="109" t="s">
        <v>7319</v>
      </c>
    </row>
    <row r="7825" spans="1:4" x14ac:dyDescent="0.25">
      <c r="A7825">
        <v>566</v>
      </c>
      <c r="B7825" t="s">
        <v>19343</v>
      </c>
      <c r="C7825" t="s">
        <v>1536</v>
      </c>
      <c r="D7825" s="109" t="s">
        <v>7947</v>
      </c>
    </row>
    <row r="7826" spans="1:4" x14ac:dyDescent="0.25">
      <c r="A7826">
        <v>565</v>
      </c>
      <c r="B7826" t="s">
        <v>19344</v>
      </c>
      <c r="C7826" t="s">
        <v>1536</v>
      </c>
      <c r="D7826" s="109" t="s">
        <v>6573</v>
      </c>
    </row>
    <row r="7827" spans="1:4" x14ac:dyDescent="0.25">
      <c r="A7827">
        <v>555</v>
      </c>
      <c r="B7827" t="s">
        <v>19345</v>
      </c>
      <c r="C7827" t="s">
        <v>1536</v>
      </c>
      <c r="D7827" s="109" t="s">
        <v>17695</v>
      </c>
    </row>
    <row r="7828" spans="1:4" x14ac:dyDescent="0.25">
      <c r="A7828">
        <v>557</v>
      </c>
      <c r="B7828" t="s">
        <v>19346</v>
      </c>
      <c r="C7828" t="s">
        <v>1536</v>
      </c>
      <c r="D7828" s="109" t="s">
        <v>15213</v>
      </c>
    </row>
    <row r="7829" spans="1:4" x14ac:dyDescent="0.25">
      <c r="A7829">
        <v>552</v>
      </c>
      <c r="B7829" t="s">
        <v>19347</v>
      </c>
      <c r="C7829" t="s">
        <v>1536</v>
      </c>
      <c r="D7829" s="109" t="s">
        <v>15463</v>
      </c>
    </row>
    <row r="7830" spans="1:4" x14ac:dyDescent="0.25">
      <c r="A7830">
        <v>563</v>
      </c>
      <c r="B7830" t="s">
        <v>19348</v>
      </c>
      <c r="C7830" t="s">
        <v>1536</v>
      </c>
      <c r="D7830" s="109" t="s">
        <v>12796</v>
      </c>
    </row>
    <row r="7831" spans="1:4" x14ac:dyDescent="0.25">
      <c r="A7831">
        <v>549</v>
      </c>
      <c r="B7831" t="s">
        <v>19349</v>
      </c>
      <c r="C7831" t="s">
        <v>1536</v>
      </c>
      <c r="D7831" s="109" t="s">
        <v>19350</v>
      </c>
    </row>
    <row r="7832" spans="1:4" x14ac:dyDescent="0.25">
      <c r="A7832">
        <v>551</v>
      </c>
      <c r="B7832" t="s">
        <v>19351</v>
      </c>
      <c r="C7832" t="s">
        <v>1536</v>
      </c>
      <c r="D7832" s="109" t="s">
        <v>17730</v>
      </c>
    </row>
    <row r="7833" spans="1:4" x14ac:dyDescent="0.25">
      <c r="A7833">
        <v>559</v>
      </c>
      <c r="B7833" t="s">
        <v>19352</v>
      </c>
      <c r="C7833" t="s">
        <v>1536</v>
      </c>
      <c r="D7833" s="109" t="s">
        <v>19353</v>
      </c>
    </row>
    <row r="7834" spans="1:4" x14ac:dyDescent="0.25">
      <c r="A7834">
        <v>560</v>
      </c>
      <c r="B7834" t="s">
        <v>19354</v>
      </c>
      <c r="C7834" t="s">
        <v>1536</v>
      </c>
      <c r="D7834" s="109" t="s">
        <v>14938</v>
      </c>
    </row>
    <row r="7835" spans="1:4" x14ac:dyDescent="0.25">
      <c r="A7835">
        <v>547</v>
      </c>
      <c r="B7835" t="s">
        <v>19355</v>
      </c>
      <c r="C7835" t="s">
        <v>1536</v>
      </c>
      <c r="D7835" s="109" t="s">
        <v>19356</v>
      </c>
    </row>
    <row r="7836" spans="1:4" x14ac:dyDescent="0.25">
      <c r="A7836">
        <v>36207</v>
      </c>
      <c r="B7836" t="s">
        <v>19357</v>
      </c>
      <c r="C7836" t="s">
        <v>1533</v>
      </c>
      <c r="D7836" s="109" t="s">
        <v>19358</v>
      </c>
    </row>
    <row r="7837" spans="1:4" x14ac:dyDescent="0.25">
      <c r="A7837">
        <v>36209</v>
      </c>
      <c r="B7837" t="s">
        <v>19359</v>
      </c>
      <c r="C7837" t="s">
        <v>1533</v>
      </c>
      <c r="D7837" s="109" t="s">
        <v>19360</v>
      </c>
    </row>
    <row r="7838" spans="1:4" x14ac:dyDescent="0.25">
      <c r="A7838">
        <v>36210</v>
      </c>
      <c r="B7838" t="s">
        <v>19361</v>
      </c>
      <c r="C7838" t="s">
        <v>1533</v>
      </c>
      <c r="D7838" s="109" t="s">
        <v>19362</v>
      </c>
    </row>
    <row r="7839" spans="1:4" x14ac:dyDescent="0.25">
      <c r="A7839">
        <v>36204</v>
      </c>
      <c r="B7839" t="s">
        <v>19363</v>
      </c>
      <c r="C7839" t="s">
        <v>1533</v>
      </c>
      <c r="D7839" s="109" t="s">
        <v>19364</v>
      </c>
    </row>
    <row r="7840" spans="1:4" x14ac:dyDescent="0.25">
      <c r="A7840">
        <v>36205</v>
      </c>
      <c r="B7840" t="s">
        <v>19365</v>
      </c>
      <c r="C7840" t="s">
        <v>1533</v>
      </c>
      <c r="D7840" s="109" t="s">
        <v>19366</v>
      </c>
    </row>
    <row r="7841" spans="1:4" x14ac:dyDescent="0.25">
      <c r="A7841">
        <v>36081</v>
      </c>
      <c r="B7841" t="s">
        <v>19367</v>
      </c>
      <c r="C7841" t="s">
        <v>1533</v>
      </c>
      <c r="D7841" s="109" t="s">
        <v>17501</v>
      </c>
    </row>
    <row r="7842" spans="1:4" x14ac:dyDescent="0.25">
      <c r="A7842">
        <v>36206</v>
      </c>
      <c r="B7842" t="s">
        <v>19368</v>
      </c>
      <c r="C7842" t="s">
        <v>1533</v>
      </c>
      <c r="D7842" s="109" t="s">
        <v>16753</v>
      </c>
    </row>
    <row r="7843" spans="1:4" x14ac:dyDescent="0.25">
      <c r="A7843">
        <v>36218</v>
      </c>
      <c r="B7843" t="s">
        <v>19369</v>
      </c>
      <c r="C7843" t="s">
        <v>1533</v>
      </c>
      <c r="D7843" s="109" t="s">
        <v>19370</v>
      </c>
    </row>
    <row r="7844" spans="1:4" x14ac:dyDescent="0.25">
      <c r="A7844">
        <v>36220</v>
      </c>
      <c r="B7844" t="s">
        <v>19371</v>
      </c>
      <c r="C7844" t="s">
        <v>1533</v>
      </c>
      <c r="D7844" s="109" t="s">
        <v>19372</v>
      </c>
    </row>
    <row r="7845" spans="1:4" x14ac:dyDescent="0.25">
      <c r="A7845">
        <v>36080</v>
      </c>
      <c r="B7845" t="s">
        <v>19373</v>
      </c>
      <c r="C7845" t="s">
        <v>1533</v>
      </c>
      <c r="D7845" s="109" t="s">
        <v>19374</v>
      </c>
    </row>
    <row r="7846" spans="1:4" x14ac:dyDescent="0.25">
      <c r="A7846">
        <v>36223</v>
      </c>
      <c r="B7846" t="s">
        <v>19375</v>
      </c>
      <c r="C7846" t="s">
        <v>1533</v>
      </c>
      <c r="D7846" s="109" t="s">
        <v>19376</v>
      </c>
    </row>
    <row r="7847" spans="1:4" x14ac:dyDescent="0.25">
      <c r="A7847">
        <v>38127</v>
      </c>
      <c r="B7847" t="s">
        <v>19377</v>
      </c>
      <c r="C7847" t="s">
        <v>1533</v>
      </c>
      <c r="D7847" s="109" t="s">
        <v>19378</v>
      </c>
    </row>
    <row r="7848" spans="1:4" x14ac:dyDescent="0.25">
      <c r="A7848">
        <v>38060</v>
      </c>
      <c r="B7848" t="s">
        <v>19379</v>
      </c>
      <c r="C7848" t="s">
        <v>1533</v>
      </c>
      <c r="D7848" s="109" t="s">
        <v>19380</v>
      </c>
    </row>
    <row r="7849" spans="1:4" x14ac:dyDescent="0.25">
      <c r="A7849">
        <v>10956</v>
      </c>
      <c r="B7849" t="s">
        <v>19381</v>
      </c>
      <c r="C7849" t="s">
        <v>1533</v>
      </c>
      <c r="D7849" s="109" t="s">
        <v>19382</v>
      </c>
    </row>
    <row r="7850" spans="1:4" x14ac:dyDescent="0.25">
      <c r="A7850">
        <v>39380</v>
      </c>
      <c r="B7850" t="s">
        <v>19383</v>
      </c>
      <c r="C7850" t="s">
        <v>1533</v>
      </c>
      <c r="D7850" s="109" t="s">
        <v>19384</v>
      </c>
    </row>
    <row r="7851" spans="1:4" x14ac:dyDescent="0.25">
      <c r="A7851">
        <v>44172</v>
      </c>
      <c r="B7851" t="s">
        <v>19385</v>
      </c>
      <c r="C7851" t="s">
        <v>1533</v>
      </c>
      <c r="D7851" s="109" t="s">
        <v>17780</v>
      </c>
    </row>
    <row r="7852" spans="1:4" x14ac:dyDescent="0.25">
      <c r="A7852">
        <v>37597</v>
      </c>
      <c r="B7852" t="s">
        <v>19386</v>
      </c>
      <c r="C7852" t="s">
        <v>1533</v>
      </c>
      <c r="D7852" s="109" t="s">
        <v>19387</v>
      </c>
    </row>
    <row r="7853" spans="1:4" x14ac:dyDescent="0.25">
      <c r="A7853">
        <v>183</v>
      </c>
      <c r="B7853" t="s">
        <v>19388</v>
      </c>
      <c r="C7853" t="s">
        <v>1541</v>
      </c>
      <c r="D7853" s="109" t="s">
        <v>14646</v>
      </c>
    </row>
    <row r="7854" spans="1:4" x14ac:dyDescent="0.25">
      <c r="A7854">
        <v>184</v>
      </c>
      <c r="B7854" t="s">
        <v>19389</v>
      </c>
      <c r="C7854" t="s">
        <v>1541</v>
      </c>
      <c r="D7854" s="109" t="s">
        <v>14647</v>
      </c>
    </row>
    <row r="7855" spans="1:4" x14ac:dyDescent="0.25">
      <c r="A7855">
        <v>181</v>
      </c>
      <c r="B7855" t="s">
        <v>19390</v>
      </c>
      <c r="C7855" t="s">
        <v>1541</v>
      </c>
      <c r="D7855" s="109" t="s">
        <v>14648</v>
      </c>
    </row>
    <row r="7856" spans="1:4" x14ac:dyDescent="0.25">
      <c r="A7856">
        <v>20001</v>
      </c>
      <c r="B7856" t="s">
        <v>19391</v>
      </c>
      <c r="C7856" t="s">
        <v>1541</v>
      </c>
      <c r="D7856" s="109" t="s">
        <v>14649</v>
      </c>
    </row>
    <row r="7857" spans="1:4" x14ac:dyDescent="0.25">
      <c r="A7857">
        <v>39837</v>
      </c>
      <c r="B7857" t="s">
        <v>19392</v>
      </c>
      <c r="C7857" t="s">
        <v>1541</v>
      </c>
      <c r="D7857" s="109" t="s">
        <v>19393</v>
      </c>
    </row>
    <row r="7858" spans="1:4" x14ac:dyDescent="0.25">
      <c r="A7858">
        <v>43366</v>
      </c>
      <c r="B7858" t="s">
        <v>19394</v>
      </c>
      <c r="C7858" t="s">
        <v>1537</v>
      </c>
      <c r="D7858" s="109" t="s">
        <v>11968</v>
      </c>
    </row>
    <row r="7859" spans="1:4" x14ac:dyDescent="0.25">
      <c r="A7859">
        <v>10535</v>
      </c>
      <c r="B7859" t="s">
        <v>19395</v>
      </c>
      <c r="C7859" t="s">
        <v>1533</v>
      </c>
      <c r="D7859" s="109" t="s">
        <v>16759</v>
      </c>
    </row>
    <row r="7860" spans="1:4" x14ac:dyDescent="0.25">
      <c r="A7860">
        <v>10537</v>
      </c>
      <c r="B7860" t="s">
        <v>19396</v>
      </c>
      <c r="C7860" t="s">
        <v>1533</v>
      </c>
      <c r="D7860" s="109" t="s">
        <v>16760</v>
      </c>
    </row>
    <row r="7861" spans="1:4" x14ac:dyDescent="0.25">
      <c r="A7861">
        <v>13891</v>
      </c>
      <c r="B7861" t="s">
        <v>19397</v>
      </c>
      <c r="C7861" t="s">
        <v>1533</v>
      </c>
      <c r="D7861" s="109" t="s">
        <v>16761</v>
      </c>
    </row>
    <row r="7862" spans="1:4" x14ac:dyDescent="0.25">
      <c r="A7862">
        <v>44492</v>
      </c>
      <c r="B7862" t="s">
        <v>19398</v>
      </c>
      <c r="C7862" t="s">
        <v>1533</v>
      </c>
      <c r="D7862" s="109" t="s">
        <v>16762</v>
      </c>
    </row>
    <row r="7863" spans="1:4" x14ac:dyDescent="0.25">
      <c r="A7863">
        <v>36396</v>
      </c>
      <c r="B7863" t="s">
        <v>19399</v>
      </c>
      <c r="C7863" t="s">
        <v>1533</v>
      </c>
      <c r="D7863" s="109" t="s">
        <v>16763</v>
      </c>
    </row>
    <row r="7864" spans="1:4" x14ac:dyDescent="0.25">
      <c r="A7864">
        <v>36397</v>
      </c>
      <c r="B7864" t="s">
        <v>19400</v>
      </c>
      <c r="C7864" t="s">
        <v>1533</v>
      </c>
      <c r="D7864" s="109" t="s">
        <v>16764</v>
      </c>
    </row>
    <row r="7865" spans="1:4" x14ac:dyDescent="0.25">
      <c r="A7865">
        <v>36398</v>
      </c>
      <c r="B7865" t="s">
        <v>19401</v>
      </c>
      <c r="C7865" t="s">
        <v>1533</v>
      </c>
      <c r="D7865" s="109" t="s">
        <v>16765</v>
      </c>
    </row>
    <row r="7866" spans="1:4" x14ac:dyDescent="0.25">
      <c r="A7866">
        <v>647</v>
      </c>
      <c r="B7866" t="s">
        <v>19402</v>
      </c>
      <c r="C7866" t="s">
        <v>1532</v>
      </c>
      <c r="D7866" s="109" t="s">
        <v>12733</v>
      </c>
    </row>
    <row r="7867" spans="1:4" x14ac:dyDescent="0.25">
      <c r="A7867">
        <v>40920</v>
      </c>
      <c r="B7867" t="s">
        <v>19403</v>
      </c>
      <c r="C7867" t="s">
        <v>1539</v>
      </c>
      <c r="D7867" s="109" t="s">
        <v>19404</v>
      </c>
    </row>
    <row r="7868" spans="1:4" x14ac:dyDescent="0.25">
      <c r="A7868">
        <v>715</v>
      </c>
      <c r="B7868" t="s">
        <v>19405</v>
      </c>
      <c r="C7868" t="s">
        <v>1533</v>
      </c>
      <c r="D7868" s="109" t="s">
        <v>7264</v>
      </c>
    </row>
    <row r="7869" spans="1:4" x14ac:dyDescent="0.25">
      <c r="A7869">
        <v>716</v>
      </c>
      <c r="B7869" t="s">
        <v>19406</v>
      </c>
      <c r="C7869" t="s">
        <v>1533</v>
      </c>
      <c r="D7869" s="109" t="s">
        <v>8553</v>
      </c>
    </row>
    <row r="7870" spans="1:4" x14ac:dyDescent="0.25">
      <c r="A7870">
        <v>38783</v>
      </c>
      <c r="B7870" t="s">
        <v>19407</v>
      </c>
      <c r="C7870" t="s">
        <v>1533</v>
      </c>
      <c r="D7870" s="109" t="s">
        <v>11810</v>
      </c>
    </row>
    <row r="7871" spans="1:4" x14ac:dyDescent="0.25">
      <c r="A7871">
        <v>37593</v>
      </c>
      <c r="B7871" t="s">
        <v>19408</v>
      </c>
      <c r="C7871" t="s">
        <v>1533</v>
      </c>
      <c r="D7871" s="109" t="s">
        <v>19409</v>
      </c>
    </row>
    <row r="7872" spans="1:4" x14ac:dyDescent="0.25">
      <c r="A7872">
        <v>37594</v>
      </c>
      <c r="B7872" t="s">
        <v>19410</v>
      </c>
      <c r="C7872" t="s">
        <v>1533</v>
      </c>
      <c r="D7872" s="109" t="s">
        <v>19411</v>
      </c>
    </row>
    <row r="7873" spans="1:4" x14ac:dyDescent="0.25">
      <c r="A7873">
        <v>37592</v>
      </c>
      <c r="B7873" t="s">
        <v>19412</v>
      </c>
      <c r="C7873" t="s">
        <v>1533</v>
      </c>
      <c r="D7873" s="109" t="s">
        <v>12542</v>
      </c>
    </row>
    <row r="7874" spans="1:4" x14ac:dyDescent="0.25">
      <c r="A7874">
        <v>7270</v>
      </c>
      <c r="B7874" t="s">
        <v>19413</v>
      </c>
      <c r="C7874" t="s">
        <v>1533</v>
      </c>
      <c r="D7874" s="109" t="s">
        <v>15076</v>
      </c>
    </row>
    <row r="7875" spans="1:4" x14ac:dyDescent="0.25">
      <c r="A7875">
        <v>7267</v>
      </c>
      <c r="B7875" t="s">
        <v>19414</v>
      </c>
      <c r="C7875" t="s">
        <v>1533</v>
      </c>
      <c r="D7875" s="109" t="s">
        <v>6403</v>
      </c>
    </row>
    <row r="7876" spans="1:4" x14ac:dyDescent="0.25">
      <c r="A7876">
        <v>7271</v>
      </c>
      <c r="B7876" t="s">
        <v>19415</v>
      </c>
      <c r="C7876" t="s">
        <v>1533</v>
      </c>
      <c r="D7876" s="109" t="s">
        <v>19211</v>
      </c>
    </row>
    <row r="7877" spans="1:4" x14ac:dyDescent="0.25">
      <c r="A7877">
        <v>7268</v>
      </c>
      <c r="B7877" t="s">
        <v>19416</v>
      </c>
      <c r="C7877" t="s">
        <v>1533</v>
      </c>
      <c r="D7877" s="109" t="s">
        <v>6495</v>
      </c>
    </row>
    <row r="7878" spans="1:4" x14ac:dyDescent="0.25">
      <c r="A7878">
        <v>41372</v>
      </c>
      <c r="B7878" t="s">
        <v>19417</v>
      </c>
      <c r="C7878" t="s">
        <v>1534</v>
      </c>
      <c r="D7878" s="109" t="s">
        <v>16768</v>
      </c>
    </row>
    <row r="7879" spans="1:4" x14ac:dyDescent="0.25">
      <c r="A7879">
        <v>41371</v>
      </c>
      <c r="B7879" t="s">
        <v>19418</v>
      </c>
      <c r="C7879" t="s">
        <v>1534</v>
      </c>
      <c r="D7879" s="109" t="s">
        <v>16769</v>
      </c>
    </row>
    <row r="7880" spans="1:4" x14ac:dyDescent="0.25">
      <c r="A7880">
        <v>34556</v>
      </c>
      <c r="B7880" t="s">
        <v>19419</v>
      </c>
      <c r="C7880" t="s">
        <v>1533</v>
      </c>
      <c r="D7880" s="109" t="s">
        <v>12185</v>
      </c>
    </row>
    <row r="7881" spans="1:4" x14ac:dyDescent="0.25">
      <c r="A7881">
        <v>37873</v>
      </c>
      <c r="B7881" t="s">
        <v>19420</v>
      </c>
      <c r="C7881" t="s">
        <v>1533</v>
      </c>
      <c r="D7881" s="109" t="s">
        <v>7312</v>
      </c>
    </row>
    <row r="7882" spans="1:4" x14ac:dyDescent="0.25">
      <c r="A7882">
        <v>34564</v>
      </c>
      <c r="B7882" t="s">
        <v>19421</v>
      </c>
      <c r="C7882" t="s">
        <v>1533</v>
      </c>
      <c r="D7882" s="109" t="s">
        <v>12563</v>
      </c>
    </row>
    <row r="7883" spans="1:4" x14ac:dyDescent="0.25">
      <c r="A7883">
        <v>34565</v>
      </c>
      <c r="B7883" t="s">
        <v>19422</v>
      </c>
      <c r="C7883" t="s">
        <v>1533</v>
      </c>
      <c r="D7883" s="109" t="s">
        <v>10164</v>
      </c>
    </row>
    <row r="7884" spans="1:4" x14ac:dyDescent="0.25">
      <c r="A7884">
        <v>38590</v>
      </c>
      <c r="B7884" t="s">
        <v>19423</v>
      </c>
      <c r="C7884" t="s">
        <v>1533</v>
      </c>
      <c r="D7884" s="109" t="s">
        <v>12588</v>
      </c>
    </row>
    <row r="7885" spans="1:4" x14ac:dyDescent="0.25">
      <c r="A7885">
        <v>34566</v>
      </c>
      <c r="B7885" t="s">
        <v>19424</v>
      </c>
      <c r="C7885" t="s">
        <v>1533</v>
      </c>
      <c r="D7885" s="109" t="s">
        <v>14685</v>
      </c>
    </row>
    <row r="7886" spans="1:4" x14ac:dyDescent="0.25">
      <c r="A7886">
        <v>34567</v>
      </c>
      <c r="B7886" t="s">
        <v>19425</v>
      </c>
      <c r="C7886" t="s">
        <v>1533</v>
      </c>
      <c r="D7886" s="109" t="s">
        <v>7840</v>
      </c>
    </row>
    <row r="7887" spans="1:4" x14ac:dyDescent="0.25">
      <c r="A7887">
        <v>38591</v>
      </c>
      <c r="B7887" t="s">
        <v>19426</v>
      </c>
      <c r="C7887" t="s">
        <v>1533</v>
      </c>
      <c r="D7887" s="109" t="s">
        <v>10792</v>
      </c>
    </row>
    <row r="7888" spans="1:4" x14ac:dyDescent="0.25">
      <c r="A7888">
        <v>34568</v>
      </c>
      <c r="B7888" t="s">
        <v>19427</v>
      </c>
      <c r="C7888" t="s">
        <v>1533</v>
      </c>
      <c r="D7888" s="109" t="s">
        <v>7385</v>
      </c>
    </row>
    <row r="7889" spans="1:4" x14ac:dyDescent="0.25">
      <c r="A7889">
        <v>34569</v>
      </c>
      <c r="B7889" t="s">
        <v>19428</v>
      </c>
      <c r="C7889" t="s">
        <v>1533</v>
      </c>
      <c r="D7889" s="109" t="s">
        <v>10164</v>
      </c>
    </row>
    <row r="7890" spans="1:4" x14ac:dyDescent="0.25">
      <c r="A7890">
        <v>34570</v>
      </c>
      <c r="B7890" t="s">
        <v>19429</v>
      </c>
      <c r="C7890" t="s">
        <v>1533</v>
      </c>
      <c r="D7890" s="109" t="s">
        <v>17177</v>
      </c>
    </row>
    <row r="7891" spans="1:4" x14ac:dyDescent="0.25">
      <c r="A7891">
        <v>25070</v>
      </c>
      <c r="B7891" t="s">
        <v>19430</v>
      </c>
      <c r="C7891" t="s">
        <v>1533</v>
      </c>
      <c r="D7891" s="109" t="s">
        <v>7012</v>
      </c>
    </row>
    <row r="7892" spans="1:4" x14ac:dyDescent="0.25">
      <c r="A7892">
        <v>34571</v>
      </c>
      <c r="B7892" t="s">
        <v>19431</v>
      </c>
      <c r="C7892" t="s">
        <v>1533</v>
      </c>
      <c r="D7892" s="109" t="s">
        <v>6367</v>
      </c>
    </row>
    <row r="7893" spans="1:4" x14ac:dyDescent="0.25">
      <c r="A7893">
        <v>34573</v>
      </c>
      <c r="B7893" t="s">
        <v>19432</v>
      </c>
      <c r="C7893" t="s">
        <v>1533</v>
      </c>
      <c r="D7893" s="109" t="s">
        <v>7839</v>
      </c>
    </row>
    <row r="7894" spans="1:4" x14ac:dyDescent="0.25">
      <c r="A7894">
        <v>37107</v>
      </c>
      <c r="B7894" t="s">
        <v>19433</v>
      </c>
      <c r="C7894" t="s">
        <v>1533</v>
      </c>
      <c r="D7894" s="109" t="s">
        <v>12962</v>
      </c>
    </row>
    <row r="7895" spans="1:4" x14ac:dyDescent="0.25">
      <c r="A7895">
        <v>34576</v>
      </c>
      <c r="B7895" t="s">
        <v>19434</v>
      </c>
      <c r="C7895" t="s">
        <v>1533</v>
      </c>
      <c r="D7895" s="109" t="s">
        <v>19435</v>
      </c>
    </row>
    <row r="7896" spans="1:4" x14ac:dyDescent="0.25">
      <c r="A7896">
        <v>34577</v>
      </c>
      <c r="B7896" t="s">
        <v>19436</v>
      </c>
      <c r="C7896" t="s">
        <v>1533</v>
      </c>
      <c r="D7896" s="109" t="s">
        <v>12667</v>
      </c>
    </row>
    <row r="7897" spans="1:4" x14ac:dyDescent="0.25">
      <c r="A7897">
        <v>34578</v>
      </c>
      <c r="B7897" t="s">
        <v>19437</v>
      </c>
      <c r="C7897" t="s">
        <v>1533</v>
      </c>
      <c r="D7897" s="109" t="s">
        <v>8630</v>
      </c>
    </row>
    <row r="7898" spans="1:4" x14ac:dyDescent="0.25">
      <c r="A7898">
        <v>34579</v>
      </c>
      <c r="B7898" t="s">
        <v>19438</v>
      </c>
      <c r="C7898" t="s">
        <v>1533</v>
      </c>
      <c r="D7898" s="109" t="s">
        <v>12240</v>
      </c>
    </row>
    <row r="7899" spans="1:4" x14ac:dyDescent="0.25">
      <c r="A7899">
        <v>25067</v>
      </c>
      <c r="B7899" t="s">
        <v>19439</v>
      </c>
      <c r="C7899" t="s">
        <v>1533</v>
      </c>
      <c r="D7899" s="109" t="s">
        <v>11985</v>
      </c>
    </row>
    <row r="7900" spans="1:4" x14ac:dyDescent="0.25">
      <c r="A7900">
        <v>34580</v>
      </c>
      <c r="B7900" t="s">
        <v>19440</v>
      </c>
      <c r="C7900" t="s">
        <v>1533</v>
      </c>
      <c r="D7900" s="109" t="s">
        <v>12708</v>
      </c>
    </row>
    <row r="7901" spans="1:4" x14ac:dyDescent="0.25">
      <c r="A7901">
        <v>25071</v>
      </c>
      <c r="B7901" t="s">
        <v>19441</v>
      </c>
      <c r="C7901" t="s">
        <v>1533</v>
      </c>
      <c r="D7901" s="109" t="s">
        <v>7149</v>
      </c>
    </row>
    <row r="7902" spans="1:4" x14ac:dyDescent="0.25">
      <c r="A7902">
        <v>44171</v>
      </c>
      <c r="B7902" t="s">
        <v>19442</v>
      </c>
      <c r="C7902" t="s">
        <v>1533</v>
      </c>
      <c r="D7902" s="109" t="s">
        <v>16788</v>
      </c>
    </row>
    <row r="7903" spans="1:4" x14ac:dyDescent="0.25">
      <c r="A7903">
        <v>38395</v>
      </c>
      <c r="B7903" t="s">
        <v>19443</v>
      </c>
      <c r="C7903" t="s">
        <v>1533</v>
      </c>
      <c r="D7903" s="109" t="s">
        <v>11965</v>
      </c>
    </row>
    <row r="7904" spans="1:4" x14ac:dyDescent="0.25">
      <c r="A7904">
        <v>34583</v>
      </c>
      <c r="B7904" t="s">
        <v>19444</v>
      </c>
      <c r="C7904" t="s">
        <v>1534</v>
      </c>
      <c r="D7904" s="109" t="s">
        <v>19445</v>
      </c>
    </row>
    <row r="7905" spans="1:4" x14ac:dyDescent="0.25">
      <c r="A7905">
        <v>34584</v>
      </c>
      <c r="B7905" t="s">
        <v>19446</v>
      </c>
      <c r="C7905" t="s">
        <v>1534</v>
      </c>
      <c r="D7905" s="109" t="s">
        <v>19447</v>
      </c>
    </row>
    <row r="7906" spans="1:4" x14ac:dyDescent="0.25">
      <c r="A7906">
        <v>709</v>
      </c>
      <c r="B7906" t="s">
        <v>19448</v>
      </c>
      <c r="C7906" t="s">
        <v>1534</v>
      </c>
      <c r="D7906" s="109" t="s">
        <v>19449</v>
      </c>
    </row>
    <row r="7907" spans="1:4" x14ac:dyDescent="0.25">
      <c r="A7907">
        <v>34599</v>
      </c>
      <c r="B7907" t="s">
        <v>19450</v>
      </c>
      <c r="C7907" t="s">
        <v>1533</v>
      </c>
      <c r="D7907" s="109" t="s">
        <v>15903</v>
      </c>
    </row>
    <row r="7908" spans="1:4" x14ac:dyDescent="0.25">
      <c r="A7908">
        <v>34592</v>
      </c>
      <c r="B7908" t="s">
        <v>19451</v>
      </c>
      <c r="C7908" t="s">
        <v>1533</v>
      </c>
      <c r="D7908" s="109" t="s">
        <v>19452</v>
      </c>
    </row>
    <row r="7909" spans="1:4" x14ac:dyDescent="0.25">
      <c r="A7909">
        <v>37103</v>
      </c>
      <c r="B7909" t="s">
        <v>19453</v>
      </c>
      <c r="C7909" t="s">
        <v>1533</v>
      </c>
      <c r="D7909" s="109" t="s">
        <v>17239</v>
      </c>
    </row>
    <row r="7910" spans="1:4" x14ac:dyDescent="0.25">
      <c r="A7910">
        <v>34555</v>
      </c>
      <c r="B7910" t="s">
        <v>19454</v>
      </c>
      <c r="C7910" t="s">
        <v>1533</v>
      </c>
      <c r="D7910" s="109" t="s">
        <v>12180</v>
      </c>
    </row>
    <row r="7911" spans="1:4" x14ac:dyDescent="0.25">
      <c r="A7911">
        <v>674</v>
      </c>
      <c r="B7911" t="s">
        <v>19455</v>
      </c>
      <c r="C7911" t="s">
        <v>1534</v>
      </c>
      <c r="D7911" s="109" t="s">
        <v>16774</v>
      </c>
    </row>
    <row r="7912" spans="1:4" x14ac:dyDescent="0.25">
      <c r="A7912">
        <v>34600</v>
      </c>
      <c r="B7912" t="s">
        <v>19456</v>
      </c>
      <c r="C7912" t="s">
        <v>1534</v>
      </c>
      <c r="D7912" s="109" t="s">
        <v>16374</v>
      </c>
    </row>
    <row r="7913" spans="1:4" x14ac:dyDescent="0.25">
      <c r="A7913">
        <v>652</v>
      </c>
      <c r="B7913" t="s">
        <v>19457</v>
      </c>
      <c r="C7913" t="s">
        <v>1534</v>
      </c>
      <c r="D7913" s="109" t="s">
        <v>16775</v>
      </c>
    </row>
    <row r="7914" spans="1:4" x14ac:dyDescent="0.25">
      <c r="A7914">
        <v>651</v>
      </c>
      <c r="B7914" t="s">
        <v>19458</v>
      </c>
      <c r="C7914" t="s">
        <v>1533</v>
      </c>
      <c r="D7914" s="109" t="s">
        <v>14772</v>
      </c>
    </row>
    <row r="7915" spans="1:4" x14ac:dyDescent="0.25">
      <c r="A7915">
        <v>654</v>
      </c>
      <c r="B7915" t="s">
        <v>19459</v>
      </c>
      <c r="C7915" t="s">
        <v>1533</v>
      </c>
      <c r="D7915" s="109" t="s">
        <v>12185</v>
      </c>
    </row>
    <row r="7916" spans="1:4" x14ac:dyDescent="0.25">
      <c r="A7916">
        <v>650</v>
      </c>
      <c r="B7916" t="s">
        <v>19460</v>
      </c>
      <c r="C7916" t="s">
        <v>1533</v>
      </c>
      <c r="D7916" s="109" t="s">
        <v>15131</v>
      </c>
    </row>
    <row r="7917" spans="1:4" x14ac:dyDescent="0.25">
      <c r="A7917">
        <v>718</v>
      </c>
      <c r="B7917" t="s">
        <v>19461</v>
      </c>
      <c r="C7917" t="s">
        <v>1533</v>
      </c>
      <c r="D7917" s="109" t="s">
        <v>10783</v>
      </c>
    </row>
    <row r="7918" spans="1:4" x14ac:dyDescent="0.25">
      <c r="A7918">
        <v>11981</v>
      </c>
      <c r="B7918" t="s">
        <v>19462</v>
      </c>
      <c r="C7918" t="s">
        <v>1533</v>
      </c>
      <c r="D7918" s="109" t="s">
        <v>12063</v>
      </c>
    </row>
    <row r="7919" spans="1:4" x14ac:dyDescent="0.25">
      <c r="A7919">
        <v>34586</v>
      </c>
      <c r="B7919" t="s">
        <v>19463</v>
      </c>
      <c r="C7919" t="s">
        <v>1533</v>
      </c>
      <c r="D7919" s="109" t="s">
        <v>6339</v>
      </c>
    </row>
    <row r="7920" spans="1:4" x14ac:dyDescent="0.25">
      <c r="A7920">
        <v>38603</v>
      </c>
      <c r="B7920" t="s">
        <v>19464</v>
      </c>
      <c r="C7920" t="s">
        <v>1533</v>
      </c>
      <c r="D7920" s="109" t="s">
        <v>12555</v>
      </c>
    </row>
    <row r="7921" spans="1:4" x14ac:dyDescent="0.25">
      <c r="A7921">
        <v>34588</v>
      </c>
      <c r="B7921" t="s">
        <v>19465</v>
      </c>
      <c r="C7921" t="s">
        <v>1533</v>
      </c>
      <c r="D7921" s="109" t="s">
        <v>11970</v>
      </c>
    </row>
    <row r="7922" spans="1:4" x14ac:dyDescent="0.25">
      <c r="A7922">
        <v>34590</v>
      </c>
      <c r="B7922" t="s">
        <v>19466</v>
      </c>
      <c r="C7922" t="s">
        <v>1533</v>
      </c>
      <c r="D7922" s="109" t="s">
        <v>7780</v>
      </c>
    </row>
    <row r="7923" spans="1:4" x14ac:dyDescent="0.25">
      <c r="A7923">
        <v>34591</v>
      </c>
      <c r="B7923" t="s">
        <v>19467</v>
      </c>
      <c r="C7923" t="s">
        <v>1533</v>
      </c>
      <c r="D7923" s="109" t="s">
        <v>6414</v>
      </c>
    </row>
    <row r="7924" spans="1:4" x14ac:dyDescent="0.25">
      <c r="A7924">
        <v>40517</v>
      </c>
      <c r="B7924" t="s">
        <v>19468</v>
      </c>
      <c r="C7924" t="s">
        <v>1534</v>
      </c>
      <c r="D7924" s="109" t="s">
        <v>19469</v>
      </c>
    </row>
    <row r="7925" spans="1:4" x14ac:dyDescent="0.25">
      <c r="A7925">
        <v>40515</v>
      </c>
      <c r="B7925" t="s">
        <v>19470</v>
      </c>
      <c r="C7925" t="s">
        <v>1534</v>
      </c>
      <c r="D7925" s="109" t="s">
        <v>19471</v>
      </c>
    </row>
    <row r="7926" spans="1:4" x14ac:dyDescent="0.25">
      <c r="A7926">
        <v>40529</v>
      </c>
      <c r="B7926" t="s">
        <v>19472</v>
      </c>
      <c r="C7926" t="s">
        <v>1534</v>
      </c>
      <c r="D7926" s="109" t="s">
        <v>19473</v>
      </c>
    </row>
    <row r="7927" spans="1:4" x14ac:dyDescent="0.25">
      <c r="A7927">
        <v>36170</v>
      </c>
      <c r="B7927" t="s">
        <v>19474</v>
      </c>
      <c r="C7927" t="s">
        <v>1534</v>
      </c>
      <c r="D7927" s="109" t="s">
        <v>19475</v>
      </c>
    </row>
    <row r="7928" spans="1:4" x14ac:dyDescent="0.25">
      <c r="A7928">
        <v>40524</v>
      </c>
      <c r="B7928" t="s">
        <v>19476</v>
      </c>
      <c r="C7928" t="s">
        <v>1534</v>
      </c>
      <c r="D7928" s="109" t="s">
        <v>19477</v>
      </c>
    </row>
    <row r="7929" spans="1:4" x14ac:dyDescent="0.25">
      <c r="A7929">
        <v>36156</v>
      </c>
      <c r="B7929" t="s">
        <v>19478</v>
      </c>
      <c r="C7929" t="s">
        <v>1534</v>
      </c>
      <c r="D7929" s="109" t="s">
        <v>19479</v>
      </c>
    </row>
    <row r="7930" spans="1:4" x14ac:dyDescent="0.25">
      <c r="A7930">
        <v>36155</v>
      </c>
      <c r="B7930" t="s">
        <v>19480</v>
      </c>
      <c r="C7930" t="s">
        <v>1534</v>
      </c>
      <c r="D7930" s="109" t="s">
        <v>19481</v>
      </c>
    </row>
    <row r="7931" spans="1:4" x14ac:dyDescent="0.25">
      <c r="A7931">
        <v>36154</v>
      </c>
      <c r="B7931" t="s">
        <v>19482</v>
      </c>
      <c r="C7931" t="s">
        <v>1534</v>
      </c>
      <c r="D7931" s="109" t="s">
        <v>19483</v>
      </c>
    </row>
    <row r="7932" spans="1:4" x14ac:dyDescent="0.25">
      <c r="A7932">
        <v>695</v>
      </c>
      <c r="B7932" t="s">
        <v>19484</v>
      </c>
      <c r="C7932" t="s">
        <v>1534</v>
      </c>
      <c r="D7932" s="109" t="s">
        <v>19485</v>
      </c>
    </row>
    <row r="7933" spans="1:4" x14ac:dyDescent="0.25">
      <c r="A7933">
        <v>679</v>
      </c>
      <c r="B7933" t="s">
        <v>19486</v>
      </c>
      <c r="C7933" t="s">
        <v>1534</v>
      </c>
      <c r="D7933" s="109" t="s">
        <v>19473</v>
      </c>
    </row>
    <row r="7934" spans="1:4" x14ac:dyDescent="0.25">
      <c r="A7934">
        <v>711</v>
      </c>
      <c r="B7934" t="s">
        <v>19487</v>
      </c>
      <c r="C7934" t="s">
        <v>1534</v>
      </c>
      <c r="D7934" s="109" t="s">
        <v>15394</v>
      </c>
    </row>
    <row r="7935" spans="1:4" x14ac:dyDescent="0.25">
      <c r="A7935">
        <v>712</v>
      </c>
      <c r="B7935" t="s">
        <v>19488</v>
      </c>
      <c r="C7935" t="s">
        <v>1534</v>
      </c>
      <c r="D7935" s="109" t="s">
        <v>19489</v>
      </c>
    </row>
    <row r="7936" spans="1:4" x14ac:dyDescent="0.25">
      <c r="A7936">
        <v>12614</v>
      </c>
      <c r="B7936" t="s">
        <v>19490</v>
      </c>
      <c r="C7936" t="s">
        <v>1533</v>
      </c>
      <c r="D7936" s="109" t="s">
        <v>16777</v>
      </c>
    </row>
    <row r="7937" spans="1:4" x14ac:dyDescent="0.25">
      <c r="A7937">
        <v>6140</v>
      </c>
      <c r="B7937" t="s">
        <v>19491</v>
      </c>
      <c r="C7937" t="s">
        <v>1533</v>
      </c>
      <c r="D7937" s="109" t="s">
        <v>7839</v>
      </c>
    </row>
    <row r="7938" spans="1:4" x14ac:dyDescent="0.25">
      <c r="A7938">
        <v>38399</v>
      </c>
      <c r="B7938" t="s">
        <v>19492</v>
      </c>
      <c r="C7938" t="s">
        <v>1533</v>
      </c>
      <c r="D7938" s="109" t="s">
        <v>19493</v>
      </c>
    </row>
    <row r="7939" spans="1:4" x14ac:dyDescent="0.25">
      <c r="A7939">
        <v>735</v>
      </c>
      <c r="B7939" t="s">
        <v>19494</v>
      </c>
      <c r="C7939" t="s">
        <v>1533</v>
      </c>
      <c r="D7939" s="109" t="s">
        <v>19495</v>
      </c>
    </row>
    <row r="7940" spans="1:4" x14ac:dyDescent="0.25">
      <c r="A7940">
        <v>736</v>
      </c>
      <c r="B7940" t="s">
        <v>19496</v>
      </c>
      <c r="C7940" t="s">
        <v>1533</v>
      </c>
      <c r="D7940" s="109" t="s">
        <v>19497</v>
      </c>
    </row>
    <row r="7941" spans="1:4" x14ac:dyDescent="0.25">
      <c r="A7941">
        <v>729</v>
      </c>
      <c r="B7941" t="s">
        <v>19498</v>
      </c>
      <c r="C7941" t="s">
        <v>1533</v>
      </c>
      <c r="D7941" s="109" t="s">
        <v>19499</v>
      </c>
    </row>
    <row r="7942" spans="1:4" x14ac:dyDescent="0.25">
      <c r="A7942">
        <v>39925</v>
      </c>
      <c r="B7942" t="s">
        <v>19500</v>
      </c>
      <c r="C7942" t="s">
        <v>1533</v>
      </c>
      <c r="D7942" s="109" t="s">
        <v>19501</v>
      </c>
    </row>
    <row r="7943" spans="1:4" x14ac:dyDescent="0.25">
      <c r="A7943">
        <v>731</v>
      </c>
      <c r="B7943" t="s">
        <v>19502</v>
      </c>
      <c r="C7943" t="s">
        <v>1533</v>
      </c>
      <c r="D7943" s="109" t="s">
        <v>19503</v>
      </c>
    </row>
    <row r="7944" spans="1:4" x14ac:dyDescent="0.25">
      <c r="A7944">
        <v>10575</v>
      </c>
      <c r="B7944" t="s">
        <v>19504</v>
      </c>
      <c r="C7944" t="s">
        <v>1533</v>
      </c>
      <c r="D7944" s="109" t="s">
        <v>19505</v>
      </c>
    </row>
    <row r="7945" spans="1:4" x14ac:dyDescent="0.25">
      <c r="A7945">
        <v>733</v>
      </c>
      <c r="B7945" t="s">
        <v>19506</v>
      </c>
      <c r="C7945" t="s">
        <v>1533</v>
      </c>
      <c r="D7945" s="109" t="s">
        <v>19507</v>
      </c>
    </row>
    <row r="7946" spans="1:4" x14ac:dyDescent="0.25">
      <c r="A7946">
        <v>732</v>
      </c>
      <c r="B7946" t="s">
        <v>19508</v>
      </c>
      <c r="C7946" t="s">
        <v>1533</v>
      </c>
      <c r="D7946" s="109" t="s">
        <v>19509</v>
      </c>
    </row>
    <row r="7947" spans="1:4" x14ac:dyDescent="0.25">
      <c r="A7947">
        <v>737</v>
      </c>
      <c r="B7947" t="s">
        <v>19510</v>
      </c>
      <c r="C7947" t="s">
        <v>1533</v>
      </c>
      <c r="D7947" s="109" t="s">
        <v>19511</v>
      </c>
    </row>
    <row r="7948" spans="1:4" x14ac:dyDescent="0.25">
      <c r="A7948">
        <v>738</v>
      </c>
      <c r="B7948" t="s">
        <v>19512</v>
      </c>
      <c r="C7948" t="s">
        <v>1533</v>
      </c>
      <c r="D7948" s="109" t="s">
        <v>19513</v>
      </c>
    </row>
    <row r="7949" spans="1:4" x14ac:dyDescent="0.25">
      <c r="A7949">
        <v>740</v>
      </c>
      <c r="B7949" t="s">
        <v>19514</v>
      </c>
      <c r="C7949" t="s">
        <v>1533</v>
      </c>
      <c r="D7949" s="109" t="s">
        <v>19515</v>
      </c>
    </row>
    <row r="7950" spans="1:4" x14ac:dyDescent="0.25">
      <c r="A7950">
        <v>734</v>
      </c>
      <c r="B7950" t="s">
        <v>19516</v>
      </c>
      <c r="C7950" t="s">
        <v>1533</v>
      </c>
      <c r="D7950" s="109" t="s">
        <v>19517</v>
      </c>
    </row>
    <row r="7951" spans="1:4" x14ac:dyDescent="0.25">
      <c r="A7951">
        <v>39008</v>
      </c>
      <c r="B7951" t="s">
        <v>19518</v>
      </c>
      <c r="C7951" t="s">
        <v>1533</v>
      </c>
      <c r="D7951" s="109" t="s">
        <v>16778</v>
      </c>
    </row>
    <row r="7952" spans="1:4" x14ac:dyDescent="0.25">
      <c r="A7952">
        <v>39009</v>
      </c>
      <c r="B7952" t="s">
        <v>19519</v>
      </c>
      <c r="C7952" t="s">
        <v>1533</v>
      </c>
      <c r="D7952" s="109" t="s">
        <v>16779</v>
      </c>
    </row>
    <row r="7953" spans="1:4" x14ac:dyDescent="0.25">
      <c r="A7953">
        <v>10587</v>
      </c>
      <c r="B7953" t="s">
        <v>19520</v>
      </c>
      <c r="C7953" t="s">
        <v>1533</v>
      </c>
      <c r="D7953" s="109" t="s">
        <v>19521</v>
      </c>
    </row>
    <row r="7954" spans="1:4" x14ac:dyDescent="0.25">
      <c r="A7954">
        <v>759</v>
      </c>
      <c r="B7954" t="s">
        <v>19522</v>
      </c>
      <c r="C7954" t="s">
        <v>1533</v>
      </c>
      <c r="D7954" s="109" t="s">
        <v>19523</v>
      </c>
    </row>
    <row r="7955" spans="1:4" x14ac:dyDescent="0.25">
      <c r="A7955">
        <v>761</v>
      </c>
      <c r="B7955" t="s">
        <v>19524</v>
      </c>
      <c r="C7955" t="s">
        <v>1533</v>
      </c>
      <c r="D7955" s="109" t="s">
        <v>19525</v>
      </c>
    </row>
    <row r="7956" spans="1:4" x14ac:dyDescent="0.25">
      <c r="A7956">
        <v>750</v>
      </c>
      <c r="B7956" t="s">
        <v>19526</v>
      </c>
      <c r="C7956" t="s">
        <v>1533</v>
      </c>
      <c r="D7956" s="109" t="s">
        <v>19527</v>
      </c>
    </row>
    <row r="7957" spans="1:4" x14ac:dyDescent="0.25">
      <c r="A7957">
        <v>755</v>
      </c>
      <c r="B7957" t="s">
        <v>19528</v>
      </c>
      <c r="C7957" t="s">
        <v>1533</v>
      </c>
      <c r="D7957" s="109" t="s">
        <v>19529</v>
      </c>
    </row>
    <row r="7958" spans="1:4" x14ac:dyDescent="0.25">
      <c r="A7958">
        <v>749</v>
      </c>
      <c r="B7958" t="s">
        <v>19530</v>
      </c>
      <c r="C7958" t="s">
        <v>1533</v>
      </c>
      <c r="D7958" s="109" t="s">
        <v>19531</v>
      </c>
    </row>
    <row r="7959" spans="1:4" x14ac:dyDescent="0.25">
      <c r="A7959">
        <v>756</v>
      </c>
      <c r="B7959" t="s">
        <v>19532</v>
      </c>
      <c r="C7959" t="s">
        <v>1533</v>
      </c>
      <c r="D7959" s="109" t="s">
        <v>19533</v>
      </c>
    </row>
    <row r="7960" spans="1:4" x14ac:dyDescent="0.25">
      <c r="A7960">
        <v>757</v>
      </c>
      <c r="B7960" t="s">
        <v>19534</v>
      </c>
      <c r="C7960" t="s">
        <v>1533</v>
      </c>
      <c r="D7960" s="109" t="s">
        <v>19535</v>
      </c>
    </row>
    <row r="7961" spans="1:4" x14ac:dyDescent="0.25">
      <c r="A7961">
        <v>10588</v>
      </c>
      <c r="B7961" t="s">
        <v>19536</v>
      </c>
      <c r="C7961" t="s">
        <v>1533</v>
      </c>
      <c r="D7961" s="109" t="s">
        <v>19537</v>
      </c>
    </row>
    <row r="7962" spans="1:4" x14ac:dyDescent="0.25">
      <c r="A7962">
        <v>10592</v>
      </c>
      <c r="B7962" t="s">
        <v>19538</v>
      </c>
      <c r="C7962" t="s">
        <v>1533</v>
      </c>
      <c r="D7962" s="109" t="s">
        <v>19539</v>
      </c>
    </row>
    <row r="7963" spans="1:4" x14ac:dyDescent="0.25">
      <c r="A7963">
        <v>10589</v>
      </c>
      <c r="B7963" t="s">
        <v>19540</v>
      </c>
      <c r="C7963" t="s">
        <v>1533</v>
      </c>
      <c r="D7963" s="109" t="s">
        <v>19541</v>
      </c>
    </row>
    <row r="7964" spans="1:4" x14ac:dyDescent="0.25">
      <c r="A7964">
        <v>760</v>
      </c>
      <c r="B7964" t="s">
        <v>19542</v>
      </c>
      <c r="C7964" t="s">
        <v>1533</v>
      </c>
      <c r="D7964" s="109" t="s">
        <v>19543</v>
      </c>
    </row>
    <row r="7965" spans="1:4" x14ac:dyDescent="0.25">
      <c r="A7965">
        <v>751</v>
      </c>
      <c r="B7965" t="s">
        <v>19544</v>
      </c>
      <c r="C7965" t="s">
        <v>1533</v>
      </c>
      <c r="D7965" s="109" t="s">
        <v>19545</v>
      </c>
    </row>
    <row r="7966" spans="1:4" x14ac:dyDescent="0.25">
      <c r="A7966">
        <v>754</v>
      </c>
      <c r="B7966" t="s">
        <v>19546</v>
      </c>
      <c r="C7966" t="s">
        <v>1533</v>
      </c>
      <c r="D7966" s="109" t="s">
        <v>19547</v>
      </c>
    </row>
    <row r="7967" spans="1:4" x14ac:dyDescent="0.25">
      <c r="A7967">
        <v>44489</v>
      </c>
      <c r="B7967" t="s">
        <v>19548</v>
      </c>
      <c r="C7967" t="s">
        <v>1533</v>
      </c>
      <c r="D7967" s="109" t="s">
        <v>19549</v>
      </c>
    </row>
    <row r="7968" spans="1:4" x14ac:dyDescent="0.25">
      <c r="A7968">
        <v>39917</v>
      </c>
      <c r="B7968" t="s">
        <v>19550</v>
      </c>
      <c r="C7968" t="s">
        <v>1533</v>
      </c>
      <c r="D7968" s="109" t="s">
        <v>16780</v>
      </c>
    </row>
    <row r="7969" spans="1:4" x14ac:dyDescent="0.25">
      <c r="A7969">
        <v>38167</v>
      </c>
      <c r="B7969" t="s">
        <v>19551</v>
      </c>
      <c r="C7969" t="s">
        <v>1540</v>
      </c>
      <c r="D7969" s="109" t="s">
        <v>19552</v>
      </c>
    </row>
    <row r="7970" spans="1:4" x14ac:dyDescent="0.25">
      <c r="A7970">
        <v>36145</v>
      </c>
      <c r="B7970" t="s">
        <v>19553</v>
      </c>
      <c r="C7970" t="s">
        <v>1540</v>
      </c>
      <c r="D7970" s="109" t="s">
        <v>19554</v>
      </c>
    </row>
    <row r="7971" spans="1:4" x14ac:dyDescent="0.25">
      <c r="A7971">
        <v>12893</v>
      </c>
      <c r="B7971" t="s">
        <v>19555</v>
      </c>
      <c r="C7971" t="s">
        <v>1540</v>
      </c>
      <c r="D7971" s="109" t="s">
        <v>13003</v>
      </c>
    </row>
    <row r="7972" spans="1:4" x14ac:dyDescent="0.25">
      <c r="A7972">
        <v>11685</v>
      </c>
      <c r="B7972" t="s">
        <v>19556</v>
      </c>
      <c r="C7972" t="s">
        <v>1533</v>
      </c>
      <c r="D7972" s="109" t="s">
        <v>12044</v>
      </c>
    </row>
    <row r="7973" spans="1:4" x14ac:dyDescent="0.25">
      <c r="A7973">
        <v>11680</v>
      </c>
      <c r="B7973" t="s">
        <v>19557</v>
      </c>
      <c r="C7973" t="s">
        <v>1533</v>
      </c>
      <c r="D7973" s="109" t="s">
        <v>10780</v>
      </c>
    </row>
    <row r="7974" spans="1:4" x14ac:dyDescent="0.25">
      <c r="A7974">
        <v>11679</v>
      </c>
      <c r="B7974" t="s">
        <v>19558</v>
      </c>
      <c r="C7974" t="s">
        <v>1533</v>
      </c>
      <c r="D7974" s="109" t="s">
        <v>14966</v>
      </c>
    </row>
    <row r="7975" spans="1:4" x14ac:dyDescent="0.25">
      <c r="A7975">
        <v>2512</v>
      </c>
      <c r="B7975" t="s">
        <v>19559</v>
      </c>
      <c r="C7975" t="s">
        <v>1533</v>
      </c>
      <c r="D7975" s="109" t="s">
        <v>15979</v>
      </c>
    </row>
    <row r="7976" spans="1:4" x14ac:dyDescent="0.25">
      <c r="A7976">
        <v>4374</v>
      </c>
      <c r="B7976" t="s">
        <v>19560</v>
      </c>
      <c r="C7976" t="s">
        <v>1533</v>
      </c>
      <c r="D7976" s="109" t="s">
        <v>7309</v>
      </c>
    </row>
    <row r="7977" spans="1:4" x14ac:dyDescent="0.25">
      <c r="A7977">
        <v>7568</v>
      </c>
      <c r="B7977" t="s">
        <v>19561</v>
      </c>
      <c r="C7977" t="s">
        <v>1533</v>
      </c>
      <c r="D7977" s="109" t="s">
        <v>6441</v>
      </c>
    </row>
    <row r="7978" spans="1:4" x14ac:dyDescent="0.25">
      <c r="A7978">
        <v>7584</v>
      </c>
      <c r="B7978" t="s">
        <v>19562</v>
      </c>
      <c r="C7978" t="s">
        <v>1533</v>
      </c>
      <c r="D7978" s="109" t="s">
        <v>6319</v>
      </c>
    </row>
    <row r="7979" spans="1:4" x14ac:dyDescent="0.25">
      <c r="A7979">
        <v>11945</v>
      </c>
      <c r="B7979" t="s">
        <v>19563</v>
      </c>
      <c r="C7979" t="s">
        <v>1533</v>
      </c>
      <c r="D7979" s="109" t="s">
        <v>6457</v>
      </c>
    </row>
    <row r="7980" spans="1:4" x14ac:dyDescent="0.25">
      <c r="A7980">
        <v>11946</v>
      </c>
      <c r="B7980" t="s">
        <v>19564</v>
      </c>
      <c r="C7980" t="s">
        <v>1533</v>
      </c>
      <c r="D7980" s="109" t="s">
        <v>6337</v>
      </c>
    </row>
    <row r="7981" spans="1:4" x14ac:dyDescent="0.25">
      <c r="A7981">
        <v>4375</v>
      </c>
      <c r="B7981" t="s">
        <v>19565</v>
      </c>
      <c r="C7981" t="s">
        <v>1533</v>
      </c>
      <c r="D7981" s="109" t="s">
        <v>7778</v>
      </c>
    </row>
    <row r="7982" spans="1:4" x14ac:dyDescent="0.25">
      <c r="A7982">
        <v>11950</v>
      </c>
      <c r="B7982" t="s">
        <v>19566</v>
      </c>
      <c r="C7982" t="s">
        <v>1533</v>
      </c>
      <c r="D7982" s="109" t="s">
        <v>6399</v>
      </c>
    </row>
    <row r="7983" spans="1:4" x14ac:dyDescent="0.25">
      <c r="A7983">
        <v>4376</v>
      </c>
      <c r="B7983" t="s">
        <v>19567</v>
      </c>
      <c r="C7983" t="s">
        <v>1533</v>
      </c>
      <c r="D7983" s="109" t="s">
        <v>6365</v>
      </c>
    </row>
    <row r="7984" spans="1:4" x14ac:dyDescent="0.25">
      <c r="A7984">
        <v>7583</v>
      </c>
      <c r="B7984" t="s">
        <v>19568</v>
      </c>
      <c r="C7984" t="s">
        <v>1533</v>
      </c>
      <c r="D7984" s="109" t="s">
        <v>6490</v>
      </c>
    </row>
    <row r="7985" spans="1:4" x14ac:dyDescent="0.25">
      <c r="A7985">
        <v>4350</v>
      </c>
      <c r="B7985" t="s">
        <v>19569</v>
      </c>
      <c r="C7985" t="s">
        <v>1533</v>
      </c>
      <c r="D7985" s="109" t="s">
        <v>6431</v>
      </c>
    </row>
    <row r="7986" spans="1:4" x14ac:dyDescent="0.25">
      <c r="A7986">
        <v>44400</v>
      </c>
      <c r="B7986" t="s">
        <v>19570</v>
      </c>
      <c r="C7986" t="s">
        <v>1533</v>
      </c>
      <c r="D7986" s="109" t="s">
        <v>16781</v>
      </c>
    </row>
    <row r="7987" spans="1:4" x14ac:dyDescent="0.25">
      <c r="A7987">
        <v>39886</v>
      </c>
      <c r="B7987" t="s">
        <v>19571</v>
      </c>
      <c r="C7987" t="s">
        <v>1533</v>
      </c>
      <c r="D7987" s="109" t="s">
        <v>16770</v>
      </c>
    </row>
    <row r="7988" spans="1:4" x14ac:dyDescent="0.25">
      <c r="A7988">
        <v>39887</v>
      </c>
      <c r="B7988" t="s">
        <v>19572</v>
      </c>
      <c r="C7988" t="s">
        <v>1533</v>
      </c>
      <c r="D7988" s="109" t="s">
        <v>18821</v>
      </c>
    </row>
    <row r="7989" spans="1:4" x14ac:dyDescent="0.25">
      <c r="A7989">
        <v>39888</v>
      </c>
      <c r="B7989" t="s">
        <v>19573</v>
      </c>
      <c r="C7989" t="s">
        <v>1533</v>
      </c>
      <c r="D7989" s="109" t="s">
        <v>19574</v>
      </c>
    </row>
    <row r="7990" spans="1:4" x14ac:dyDescent="0.25">
      <c r="A7990">
        <v>39890</v>
      </c>
      <c r="B7990" t="s">
        <v>19575</v>
      </c>
      <c r="C7990" t="s">
        <v>1533</v>
      </c>
      <c r="D7990" s="109" t="s">
        <v>17216</v>
      </c>
    </row>
    <row r="7991" spans="1:4" x14ac:dyDescent="0.25">
      <c r="A7991">
        <v>39891</v>
      </c>
      <c r="B7991" t="s">
        <v>19576</v>
      </c>
      <c r="C7991" t="s">
        <v>1533</v>
      </c>
      <c r="D7991" s="109" t="s">
        <v>19577</v>
      </c>
    </row>
    <row r="7992" spans="1:4" x14ac:dyDescent="0.25">
      <c r="A7992">
        <v>39892</v>
      </c>
      <c r="B7992" t="s">
        <v>19578</v>
      </c>
      <c r="C7992" t="s">
        <v>1533</v>
      </c>
      <c r="D7992" s="109" t="s">
        <v>16509</v>
      </c>
    </row>
    <row r="7993" spans="1:4" x14ac:dyDescent="0.25">
      <c r="A7993">
        <v>790</v>
      </c>
      <c r="B7993" t="s">
        <v>19579</v>
      </c>
      <c r="C7993" t="s">
        <v>1533</v>
      </c>
      <c r="D7993" s="109" t="s">
        <v>7219</v>
      </c>
    </row>
    <row r="7994" spans="1:4" x14ac:dyDescent="0.25">
      <c r="A7994">
        <v>766</v>
      </c>
      <c r="B7994" t="s">
        <v>19580</v>
      </c>
      <c r="C7994" t="s">
        <v>1533</v>
      </c>
      <c r="D7994" s="109" t="s">
        <v>7219</v>
      </c>
    </row>
    <row r="7995" spans="1:4" x14ac:dyDescent="0.25">
      <c r="A7995">
        <v>791</v>
      </c>
      <c r="B7995" t="s">
        <v>19581</v>
      </c>
      <c r="C7995" t="s">
        <v>1533</v>
      </c>
      <c r="D7995" s="109" t="s">
        <v>7219</v>
      </c>
    </row>
    <row r="7996" spans="1:4" x14ac:dyDescent="0.25">
      <c r="A7996">
        <v>767</v>
      </c>
      <c r="B7996" t="s">
        <v>19582</v>
      </c>
      <c r="C7996" t="s">
        <v>1533</v>
      </c>
      <c r="D7996" s="109" t="s">
        <v>7219</v>
      </c>
    </row>
    <row r="7997" spans="1:4" x14ac:dyDescent="0.25">
      <c r="A7997">
        <v>768</v>
      </c>
      <c r="B7997" t="s">
        <v>19583</v>
      </c>
      <c r="C7997" t="s">
        <v>1533</v>
      </c>
      <c r="D7997" s="109" t="s">
        <v>7993</v>
      </c>
    </row>
    <row r="7998" spans="1:4" x14ac:dyDescent="0.25">
      <c r="A7998">
        <v>789</v>
      </c>
      <c r="B7998" t="s">
        <v>19584</v>
      </c>
      <c r="C7998" t="s">
        <v>1533</v>
      </c>
      <c r="D7998" s="109" t="s">
        <v>12769</v>
      </c>
    </row>
    <row r="7999" spans="1:4" x14ac:dyDescent="0.25">
      <c r="A7999">
        <v>769</v>
      </c>
      <c r="B7999" t="s">
        <v>19585</v>
      </c>
      <c r="C7999" t="s">
        <v>1533</v>
      </c>
      <c r="D7999" s="109" t="s">
        <v>7993</v>
      </c>
    </row>
    <row r="8000" spans="1:4" x14ac:dyDescent="0.25">
      <c r="A8000">
        <v>770</v>
      </c>
      <c r="B8000" t="s">
        <v>19586</v>
      </c>
      <c r="C8000" t="s">
        <v>1533</v>
      </c>
      <c r="D8000" s="109" t="s">
        <v>7940</v>
      </c>
    </row>
    <row r="8001" spans="1:4" x14ac:dyDescent="0.25">
      <c r="A8001">
        <v>12394</v>
      </c>
      <c r="B8001" t="s">
        <v>19587</v>
      </c>
      <c r="C8001" t="s">
        <v>1533</v>
      </c>
      <c r="D8001" s="109" t="s">
        <v>7940</v>
      </c>
    </row>
    <row r="8002" spans="1:4" x14ac:dyDescent="0.25">
      <c r="A8002">
        <v>764</v>
      </c>
      <c r="B8002" t="s">
        <v>19588</v>
      </c>
      <c r="C8002" t="s">
        <v>1533</v>
      </c>
      <c r="D8002" s="109" t="s">
        <v>7846</v>
      </c>
    </row>
    <row r="8003" spans="1:4" x14ac:dyDescent="0.25">
      <c r="A8003">
        <v>765</v>
      </c>
      <c r="B8003" t="s">
        <v>19589</v>
      </c>
      <c r="C8003" t="s">
        <v>1533</v>
      </c>
      <c r="D8003" s="109" t="s">
        <v>7846</v>
      </c>
    </row>
    <row r="8004" spans="1:4" x14ac:dyDescent="0.25">
      <c r="A8004">
        <v>787</v>
      </c>
      <c r="B8004" t="s">
        <v>19590</v>
      </c>
      <c r="C8004" t="s">
        <v>1533</v>
      </c>
      <c r="D8004" s="109" t="s">
        <v>19591</v>
      </c>
    </row>
    <row r="8005" spans="1:4" x14ac:dyDescent="0.25">
      <c r="A8005">
        <v>774</v>
      </c>
      <c r="B8005" t="s">
        <v>19592</v>
      </c>
      <c r="C8005" t="s">
        <v>1533</v>
      </c>
      <c r="D8005" s="109" t="s">
        <v>19591</v>
      </c>
    </row>
    <row r="8006" spans="1:4" x14ac:dyDescent="0.25">
      <c r="A8006">
        <v>773</v>
      </c>
      <c r="B8006" t="s">
        <v>19593</v>
      </c>
      <c r="C8006" t="s">
        <v>1533</v>
      </c>
      <c r="D8006" s="109" t="s">
        <v>19591</v>
      </c>
    </row>
    <row r="8007" spans="1:4" x14ac:dyDescent="0.25">
      <c r="A8007">
        <v>775</v>
      </c>
      <c r="B8007" t="s">
        <v>19594</v>
      </c>
      <c r="C8007" t="s">
        <v>1533</v>
      </c>
      <c r="D8007" s="109" t="s">
        <v>19591</v>
      </c>
    </row>
    <row r="8008" spans="1:4" x14ac:dyDescent="0.25">
      <c r="A8008">
        <v>788</v>
      </c>
      <c r="B8008" t="s">
        <v>19595</v>
      </c>
      <c r="C8008" t="s">
        <v>1533</v>
      </c>
      <c r="D8008" s="109" t="s">
        <v>17405</v>
      </c>
    </row>
    <row r="8009" spans="1:4" x14ac:dyDescent="0.25">
      <c r="A8009">
        <v>772</v>
      </c>
      <c r="B8009" t="s">
        <v>19596</v>
      </c>
      <c r="C8009" t="s">
        <v>1533</v>
      </c>
      <c r="D8009" s="109" t="s">
        <v>17405</v>
      </c>
    </row>
    <row r="8010" spans="1:4" x14ac:dyDescent="0.25">
      <c r="A8010">
        <v>771</v>
      </c>
      <c r="B8010" t="s">
        <v>19597</v>
      </c>
      <c r="C8010" t="s">
        <v>1533</v>
      </c>
      <c r="D8010" s="109" t="s">
        <v>17405</v>
      </c>
    </row>
    <row r="8011" spans="1:4" x14ac:dyDescent="0.25">
      <c r="A8011">
        <v>779</v>
      </c>
      <c r="B8011" t="s">
        <v>19598</v>
      </c>
      <c r="C8011" t="s">
        <v>1533</v>
      </c>
      <c r="D8011" s="109" t="s">
        <v>7296</v>
      </c>
    </row>
    <row r="8012" spans="1:4" x14ac:dyDescent="0.25">
      <c r="A8012">
        <v>776</v>
      </c>
      <c r="B8012" t="s">
        <v>19599</v>
      </c>
      <c r="C8012" t="s">
        <v>1533</v>
      </c>
      <c r="D8012" s="109" t="s">
        <v>19600</v>
      </c>
    </row>
    <row r="8013" spans="1:4" x14ac:dyDescent="0.25">
      <c r="A8013">
        <v>777</v>
      </c>
      <c r="B8013" t="s">
        <v>19601</v>
      </c>
      <c r="C8013" t="s">
        <v>1533</v>
      </c>
      <c r="D8013" s="109" t="s">
        <v>19602</v>
      </c>
    </row>
    <row r="8014" spans="1:4" x14ac:dyDescent="0.25">
      <c r="A8014">
        <v>780</v>
      </c>
      <c r="B8014" t="s">
        <v>19603</v>
      </c>
      <c r="C8014" t="s">
        <v>1533</v>
      </c>
      <c r="D8014" s="109" t="s">
        <v>19604</v>
      </c>
    </row>
    <row r="8015" spans="1:4" x14ac:dyDescent="0.25">
      <c r="A8015">
        <v>778</v>
      </c>
      <c r="B8015" t="s">
        <v>19605</v>
      </c>
      <c r="C8015" t="s">
        <v>1533</v>
      </c>
      <c r="D8015" s="109" t="s">
        <v>19600</v>
      </c>
    </row>
    <row r="8016" spans="1:4" x14ac:dyDescent="0.25">
      <c r="A8016">
        <v>781</v>
      </c>
      <c r="B8016" t="s">
        <v>19606</v>
      </c>
      <c r="C8016" t="s">
        <v>1533</v>
      </c>
      <c r="D8016" s="109" t="s">
        <v>17672</v>
      </c>
    </row>
    <row r="8017" spans="1:4" x14ac:dyDescent="0.25">
      <c r="A8017">
        <v>786</v>
      </c>
      <c r="B8017" t="s">
        <v>19607</v>
      </c>
      <c r="C8017" t="s">
        <v>1533</v>
      </c>
      <c r="D8017" s="109" t="s">
        <v>17672</v>
      </c>
    </row>
    <row r="8018" spans="1:4" x14ac:dyDescent="0.25">
      <c r="A8018">
        <v>782</v>
      </c>
      <c r="B8018" t="s">
        <v>19608</v>
      </c>
      <c r="C8018" t="s">
        <v>1533</v>
      </c>
      <c r="D8018" s="109" t="s">
        <v>17672</v>
      </c>
    </row>
    <row r="8019" spans="1:4" x14ac:dyDescent="0.25">
      <c r="A8019">
        <v>783</v>
      </c>
      <c r="B8019" t="s">
        <v>19609</v>
      </c>
      <c r="C8019" t="s">
        <v>1533</v>
      </c>
      <c r="D8019" s="109" t="s">
        <v>19610</v>
      </c>
    </row>
    <row r="8020" spans="1:4" x14ac:dyDescent="0.25">
      <c r="A8020">
        <v>785</v>
      </c>
      <c r="B8020" t="s">
        <v>19611</v>
      </c>
      <c r="C8020" t="s">
        <v>1533</v>
      </c>
      <c r="D8020" s="109" t="s">
        <v>19612</v>
      </c>
    </row>
    <row r="8021" spans="1:4" x14ac:dyDescent="0.25">
      <c r="A8021">
        <v>784</v>
      </c>
      <c r="B8021" t="s">
        <v>19613</v>
      </c>
      <c r="C8021" t="s">
        <v>1533</v>
      </c>
      <c r="D8021" s="109" t="s">
        <v>19614</v>
      </c>
    </row>
    <row r="8022" spans="1:4" x14ac:dyDescent="0.25">
      <c r="A8022">
        <v>828</v>
      </c>
      <c r="B8022" t="s">
        <v>19615</v>
      </c>
      <c r="C8022" t="s">
        <v>1533</v>
      </c>
      <c r="D8022" s="109" t="s">
        <v>6441</v>
      </c>
    </row>
    <row r="8023" spans="1:4" x14ac:dyDescent="0.25">
      <c r="A8023">
        <v>829</v>
      </c>
      <c r="B8023" t="s">
        <v>19616</v>
      </c>
      <c r="C8023" t="s">
        <v>1533</v>
      </c>
      <c r="D8023" s="109" t="s">
        <v>15076</v>
      </c>
    </row>
    <row r="8024" spans="1:4" x14ac:dyDescent="0.25">
      <c r="A8024">
        <v>812</v>
      </c>
      <c r="B8024" t="s">
        <v>19617</v>
      </c>
      <c r="C8024" t="s">
        <v>1533</v>
      </c>
      <c r="D8024" s="109" t="s">
        <v>14791</v>
      </c>
    </row>
    <row r="8025" spans="1:4" x14ac:dyDescent="0.25">
      <c r="A8025">
        <v>819</v>
      </c>
      <c r="B8025" t="s">
        <v>19618</v>
      </c>
      <c r="C8025" t="s">
        <v>1533</v>
      </c>
      <c r="D8025" s="109" t="s">
        <v>16804</v>
      </c>
    </row>
    <row r="8026" spans="1:4" x14ac:dyDescent="0.25">
      <c r="A8026">
        <v>818</v>
      </c>
      <c r="B8026" t="s">
        <v>19619</v>
      </c>
      <c r="C8026" t="s">
        <v>1533</v>
      </c>
      <c r="D8026" s="109" t="s">
        <v>7969</v>
      </c>
    </row>
    <row r="8027" spans="1:4" x14ac:dyDescent="0.25">
      <c r="A8027">
        <v>832</v>
      </c>
      <c r="B8027" t="s">
        <v>19620</v>
      </c>
      <c r="C8027" t="s">
        <v>1533</v>
      </c>
      <c r="D8027" s="109" t="s">
        <v>7953</v>
      </c>
    </row>
    <row r="8028" spans="1:4" x14ac:dyDescent="0.25">
      <c r="A8028">
        <v>834</v>
      </c>
      <c r="B8028" t="s">
        <v>19621</v>
      </c>
      <c r="C8028" t="s">
        <v>1533</v>
      </c>
      <c r="D8028" s="109" t="s">
        <v>12394</v>
      </c>
    </row>
    <row r="8029" spans="1:4" x14ac:dyDescent="0.25">
      <c r="A8029">
        <v>813</v>
      </c>
      <c r="B8029" t="s">
        <v>19622</v>
      </c>
      <c r="C8029" t="s">
        <v>1533</v>
      </c>
      <c r="D8029" s="109" t="s">
        <v>7867</v>
      </c>
    </row>
    <row r="8030" spans="1:4" x14ac:dyDescent="0.25">
      <c r="A8030">
        <v>820</v>
      </c>
      <c r="B8030" t="s">
        <v>19623</v>
      </c>
      <c r="C8030" t="s">
        <v>1533</v>
      </c>
      <c r="D8030" s="109" t="s">
        <v>19624</v>
      </c>
    </row>
    <row r="8031" spans="1:4" x14ac:dyDescent="0.25">
      <c r="A8031">
        <v>816</v>
      </c>
      <c r="B8031" t="s">
        <v>19625</v>
      </c>
      <c r="C8031" t="s">
        <v>1533</v>
      </c>
      <c r="D8031" s="109" t="s">
        <v>19626</v>
      </c>
    </row>
    <row r="8032" spans="1:4" x14ac:dyDescent="0.25">
      <c r="A8032">
        <v>814</v>
      </c>
      <c r="B8032" t="s">
        <v>19627</v>
      </c>
      <c r="C8032" t="s">
        <v>1533</v>
      </c>
      <c r="D8032" s="109" t="s">
        <v>12507</v>
      </c>
    </row>
    <row r="8033" spans="1:4" x14ac:dyDescent="0.25">
      <c r="A8033">
        <v>822</v>
      </c>
      <c r="B8033" t="s">
        <v>19628</v>
      </c>
      <c r="C8033" t="s">
        <v>1533</v>
      </c>
      <c r="D8033" s="109" t="s">
        <v>12694</v>
      </c>
    </row>
    <row r="8034" spans="1:4" x14ac:dyDescent="0.25">
      <c r="A8034">
        <v>821</v>
      </c>
      <c r="B8034" t="s">
        <v>19629</v>
      </c>
      <c r="C8034" t="s">
        <v>1533</v>
      </c>
      <c r="D8034" s="109" t="s">
        <v>17940</v>
      </c>
    </row>
    <row r="8035" spans="1:4" x14ac:dyDescent="0.25">
      <c r="A8035">
        <v>20086</v>
      </c>
      <c r="B8035" t="s">
        <v>19630</v>
      </c>
      <c r="C8035" t="s">
        <v>1533</v>
      </c>
      <c r="D8035" s="109" t="s">
        <v>16729</v>
      </c>
    </row>
    <row r="8036" spans="1:4" x14ac:dyDescent="0.25">
      <c r="A8036">
        <v>39191</v>
      </c>
      <c r="B8036" t="s">
        <v>19631</v>
      </c>
      <c r="C8036" t="s">
        <v>1533</v>
      </c>
      <c r="D8036" s="109" t="s">
        <v>16789</v>
      </c>
    </row>
    <row r="8037" spans="1:4" x14ac:dyDescent="0.25">
      <c r="A8037">
        <v>39190</v>
      </c>
      <c r="B8037" t="s">
        <v>19632</v>
      </c>
      <c r="C8037" t="s">
        <v>1533</v>
      </c>
      <c r="D8037" s="109" t="s">
        <v>7984</v>
      </c>
    </row>
    <row r="8038" spans="1:4" x14ac:dyDescent="0.25">
      <c r="A8038">
        <v>39189</v>
      </c>
      <c r="B8038" t="s">
        <v>19633</v>
      </c>
      <c r="C8038" t="s">
        <v>1533</v>
      </c>
      <c r="D8038" s="109" t="s">
        <v>16790</v>
      </c>
    </row>
    <row r="8039" spans="1:4" x14ac:dyDescent="0.25">
      <c r="A8039">
        <v>39186</v>
      </c>
      <c r="B8039" t="s">
        <v>19634</v>
      </c>
      <c r="C8039" t="s">
        <v>1533</v>
      </c>
      <c r="D8039" s="109" t="s">
        <v>16791</v>
      </c>
    </row>
    <row r="8040" spans="1:4" x14ac:dyDescent="0.25">
      <c r="A8040">
        <v>39188</v>
      </c>
      <c r="B8040" t="s">
        <v>19635</v>
      </c>
      <c r="C8040" t="s">
        <v>1533</v>
      </c>
      <c r="D8040" s="109" t="s">
        <v>11005</v>
      </c>
    </row>
    <row r="8041" spans="1:4" x14ac:dyDescent="0.25">
      <c r="A8041">
        <v>39187</v>
      </c>
      <c r="B8041" t="s">
        <v>19636</v>
      </c>
      <c r="C8041" t="s">
        <v>1533</v>
      </c>
      <c r="D8041" s="109" t="s">
        <v>12234</v>
      </c>
    </row>
    <row r="8042" spans="1:4" x14ac:dyDescent="0.25">
      <c r="A8042">
        <v>39184</v>
      </c>
      <c r="B8042" t="s">
        <v>19637</v>
      </c>
      <c r="C8042" t="s">
        <v>1533</v>
      </c>
      <c r="D8042" s="109" t="s">
        <v>7031</v>
      </c>
    </row>
    <row r="8043" spans="1:4" x14ac:dyDescent="0.25">
      <c r="A8043">
        <v>39185</v>
      </c>
      <c r="B8043" t="s">
        <v>19638</v>
      </c>
      <c r="C8043" t="s">
        <v>1533</v>
      </c>
      <c r="D8043" s="109" t="s">
        <v>16695</v>
      </c>
    </row>
    <row r="8044" spans="1:4" x14ac:dyDescent="0.25">
      <c r="A8044">
        <v>39198</v>
      </c>
      <c r="B8044" t="s">
        <v>19639</v>
      </c>
      <c r="C8044" t="s">
        <v>1533</v>
      </c>
      <c r="D8044" s="109" t="s">
        <v>16792</v>
      </c>
    </row>
    <row r="8045" spans="1:4" x14ac:dyDescent="0.25">
      <c r="A8045">
        <v>39197</v>
      </c>
      <c r="B8045" t="s">
        <v>19640</v>
      </c>
      <c r="C8045" t="s">
        <v>1533</v>
      </c>
      <c r="D8045" s="109" t="s">
        <v>16793</v>
      </c>
    </row>
    <row r="8046" spans="1:4" x14ac:dyDescent="0.25">
      <c r="A8046">
        <v>39196</v>
      </c>
      <c r="B8046" t="s">
        <v>19641</v>
      </c>
      <c r="C8046" t="s">
        <v>1533</v>
      </c>
      <c r="D8046" s="109" t="s">
        <v>16794</v>
      </c>
    </row>
    <row r="8047" spans="1:4" x14ac:dyDescent="0.25">
      <c r="A8047">
        <v>39199</v>
      </c>
      <c r="B8047" t="s">
        <v>19642</v>
      </c>
      <c r="C8047" t="s">
        <v>1533</v>
      </c>
      <c r="D8047" s="109" t="s">
        <v>16795</v>
      </c>
    </row>
    <row r="8048" spans="1:4" x14ac:dyDescent="0.25">
      <c r="A8048">
        <v>39195</v>
      </c>
      <c r="B8048" t="s">
        <v>19643</v>
      </c>
      <c r="C8048" t="s">
        <v>1533</v>
      </c>
      <c r="D8048" s="109" t="s">
        <v>16796</v>
      </c>
    </row>
    <row r="8049" spans="1:4" x14ac:dyDescent="0.25">
      <c r="A8049">
        <v>39194</v>
      </c>
      <c r="B8049" t="s">
        <v>19644</v>
      </c>
      <c r="C8049" t="s">
        <v>1533</v>
      </c>
      <c r="D8049" s="109" t="s">
        <v>16797</v>
      </c>
    </row>
    <row r="8050" spans="1:4" x14ac:dyDescent="0.25">
      <c r="A8050">
        <v>39193</v>
      </c>
      <c r="B8050" t="s">
        <v>19645</v>
      </c>
      <c r="C8050" t="s">
        <v>1533</v>
      </c>
      <c r="D8050" s="109" t="s">
        <v>16798</v>
      </c>
    </row>
    <row r="8051" spans="1:4" x14ac:dyDescent="0.25">
      <c r="A8051">
        <v>39192</v>
      </c>
      <c r="B8051" t="s">
        <v>19646</v>
      </c>
      <c r="C8051" t="s">
        <v>1533</v>
      </c>
      <c r="D8051" s="109" t="s">
        <v>15549</v>
      </c>
    </row>
    <row r="8052" spans="1:4" x14ac:dyDescent="0.25">
      <c r="A8052">
        <v>39920</v>
      </c>
      <c r="B8052" t="s">
        <v>19647</v>
      </c>
      <c r="C8052" t="s">
        <v>1533</v>
      </c>
      <c r="D8052" s="109" t="s">
        <v>6982</v>
      </c>
    </row>
    <row r="8053" spans="1:4" x14ac:dyDescent="0.25">
      <c r="A8053">
        <v>39201</v>
      </c>
      <c r="B8053" t="s">
        <v>19648</v>
      </c>
      <c r="C8053" t="s">
        <v>1533</v>
      </c>
      <c r="D8053" s="109" t="s">
        <v>15466</v>
      </c>
    </row>
    <row r="8054" spans="1:4" x14ac:dyDescent="0.25">
      <c r="A8054">
        <v>39200</v>
      </c>
      <c r="B8054" t="s">
        <v>19649</v>
      </c>
      <c r="C8054" t="s">
        <v>1533</v>
      </c>
      <c r="D8054" s="109" t="s">
        <v>15069</v>
      </c>
    </row>
    <row r="8055" spans="1:4" x14ac:dyDescent="0.25">
      <c r="A8055">
        <v>39203</v>
      </c>
      <c r="B8055" t="s">
        <v>19650</v>
      </c>
      <c r="C8055" t="s">
        <v>1533</v>
      </c>
      <c r="D8055" s="109" t="s">
        <v>16799</v>
      </c>
    </row>
    <row r="8056" spans="1:4" x14ac:dyDescent="0.25">
      <c r="A8056">
        <v>39202</v>
      </c>
      <c r="B8056" t="s">
        <v>19651</v>
      </c>
      <c r="C8056" t="s">
        <v>1533</v>
      </c>
      <c r="D8056" s="109" t="s">
        <v>16800</v>
      </c>
    </row>
    <row r="8057" spans="1:4" x14ac:dyDescent="0.25">
      <c r="A8057">
        <v>39205</v>
      </c>
      <c r="B8057" t="s">
        <v>19652</v>
      </c>
      <c r="C8057" t="s">
        <v>1533</v>
      </c>
      <c r="D8057" s="109" t="s">
        <v>16801</v>
      </c>
    </row>
    <row r="8058" spans="1:4" x14ac:dyDescent="0.25">
      <c r="A8058">
        <v>39204</v>
      </c>
      <c r="B8058" t="s">
        <v>19653</v>
      </c>
      <c r="C8058" t="s">
        <v>1533</v>
      </c>
      <c r="D8058" s="109" t="s">
        <v>16802</v>
      </c>
    </row>
    <row r="8059" spans="1:4" x14ac:dyDescent="0.25">
      <c r="A8059">
        <v>39206</v>
      </c>
      <c r="B8059" t="s">
        <v>19654</v>
      </c>
      <c r="C8059" t="s">
        <v>1533</v>
      </c>
      <c r="D8059" s="109" t="s">
        <v>16369</v>
      </c>
    </row>
    <row r="8060" spans="1:4" x14ac:dyDescent="0.25">
      <c r="A8060">
        <v>798</v>
      </c>
      <c r="B8060" t="s">
        <v>19655</v>
      </c>
      <c r="C8060" t="s">
        <v>1533</v>
      </c>
      <c r="D8060" s="109" t="s">
        <v>6314</v>
      </c>
    </row>
    <row r="8061" spans="1:4" x14ac:dyDescent="0.25">
      <c r="A8061">
        <v>797</v>
      </c>
      <c r="B8061" t="s">
        <v>19656</v>
      </c>
      <c r="C8061" t="s">
        <v>1533</v>
      </c>
      <c r="D8061" s="109" t="s">
        <v>11493</v>
      </c>
    </row>
    <row r="8062" spans="1:4" x14ac:dyDescent="0.25">
      <c r="A8062">
        <v>796</v>
      </c>
      <c r="B8062" t="s">
        <v>19657</v>
      </c>
      <c r="C8062" t="s">
        <v>1533</v>
      </c>
      <c r="D8062" s="109" t="s">
        <v>7842</v>
      </c>
    </row>
    <row r="8063" spans="1:4" x14ac:dyDescent="0.25">
      <c r="A8063">
        <v>799</v>
      </c>
      <c r="B8063" t="s">
        <v>19658</v>
      </c>
      <c r="C8063" t="s">
        <v>1533</v>
      </c>
      <c r="D8063" s="109" t="s">
        <v>19659</v>
      </c>
    </row>
    <row r="8064" spans="1:4" x14ac:dyDescent="0.25">
      <c r="A8064">
        <v>792</v>
      </c>
      <c r="B8064" t="s">
        <v>19660</v>
      </c>
      <c r="C8064" t="s">
        <v>1533</v>
      </c>
      <c r="D8064" s="109" t="s">
        <v>8517</v>
      </c>
    </row>
    <row r="8065" spans="1:4" x14ac:dyDescent="0.25">
      <c r="A8065">
        <v>38001</v>
      </c>
      <c r="B8065" t="s">
        <v>19661</v>
      </c>
      <c r="C8065" t="s">
        <v>1533</v>
      </c>
      <c r="D8065" s="109" t="s">
        <v>7328</v>
      </c>
    </row>
    <row r="8066" spans="1:4" x14ac:dyDescent="0.25">
      <c r="A8066">
        <v>38002</v>
      </c>
      <c r="B8066" t="s">
        <v>19662</v>
      </c>
      <c r="C8066" t="s">
        <v>1533</v>
      </c>
      <c r="D8066" s="109" t="s">
        <v>6486</v>
      </c>
    </row>
    <row r="8067" spans="1:4" x14ac:dyDescent="0.25">
      <c r="A8067">
        <v>38003</v>
      </c>
      <c r="B8067" t="s">
        <v>19663</v>
      </c>
      <c r="C8067" t="s">
        <v>1533</v>
      </c>
      <c r="D8067" s="109" t="s">
        <v>16805</v>
      </c>
    </row>
    <row r="8068" spans="1:4" x14ac:dyDescent="0.25">
      <c r="A8068">
        <v>38004</v>
      </c>
      <c r="B8068" t="s">
        <v>19664</v>
      </c>
      <c r="C8068" t="s">
        <v>1533</v>
      </c>
      <c r="D8068" s="109" t="s">
        <v>16806</v>
      </c>
    </row>
    <row r="8069" spans="1:4" x14ac:dyDescent="0.25">
      <c r="A8069">
        <v>44263</v>
      </c>
      <c r="B8069" t="s">
        <v>19665</v>
      </c>
      <c r="C8069" t="s">
        <v>1533</v>
      </c>
      <c r="D8069" s="109" t="s">
        <v>16807</v>
      </c>
    </row>
    <row r="8070" spans="1:4" x14ac:dyDescent="0.25">
      <c r="A8070">
        <v>36327</v>
      </c>
      <c r="B8070" t="s">
        <v>19666</v>
      </c>
      <c r="C8070" t="s">
        <v>1533</v>
      </c>
      <c r="D8070" s="109" t="s">
        <v>6444</v>
      </c>
    </row>
    <row r="8071" spans="1:4" x14ac:dyDescent="0.25">
      <c r="A8071">
        <v>38992</v>
      </c>
      <c r="B8071" t="s">
        <v>19667</v>
      </c>
      <c r="C8071" t="s">
        <v>1533</v>
      </c>
      <c r="D8071" s="109" t="s">
        <v>12640</v>
      </c>
    </row>
    <row r="8072" spans="1:4" x14ac:dyDescent="0.25">
      <c r="A8072">
        <v>38993</v>
      </c>
      <c r="B8072" t="s">
        <v>19668</v>
      </c>
      <c r="C8072" t="s">
        <v>1533</v>
      </c>
      <c r="D8072" s="109" t="s">
        <v>7958</v>
      </c>
    </row>
    <row r="8073" spans="1:4" x14ac:dyDescent="0.25">
      <c r="A8073">
        <v>44175</v>
      </c>
      <c r="B8073" t="s">
        <v>19669</v>
      </c>
      <c r="C8073" t="s">
        <v>1533</v>
      </c>
      <c r="D8073" s="109" t="s">
        <v>12603</v>
      </c>
    </row>
    <row r="8074" spans="1:4" x14ac:dyDescent="0.25">
      <c r="A8074">
        <v>44177</v>
      </c>
      <c r="B8074" t="s">
        <v>19670</v>
      </c>
      <c r="C8074" t="s">
        <v>1533</v>
      </c>
      <c r="D8074" s="109" t="s">
        <v>8156</v>
      </c>
    </row>
    <row r="8075" spans="1:4" x14ac:dyDescent="0.25">
      <c r="A8075">
        <v>38418</v>
      </c>
      <c r="B8075" t="s">
        <v>19671</v>
      </c>
      <c r="C8075" t="s">
        <v>1533</v>
      </c>
      <c r="D8075" s="109" t="s">
        <v>12079</v>
      </c>
    </row>
    <row r="8076" spans="1:4" x14ac:dyDescent="0.25">
      <c r="A8076">
        <v>39178</v>
      </c>
      <c r="B8076" t="s">
        <v>19672</v>
      </c>
      <c r="C8076" t="s">
        <v>1533</v>
      </c>
      <c r="D8076" s="109" t="s">
        <v>6450</v>
      </c>
    </row>
    <row r="8077" spans="1:4" x14ac:dyDescent="0.25">
      <c r="A8077">
        <v>39177</v>
      </c>
      <c r="B8077" t="s">
        <v>19673</v>
      </c>
      <c r="C8077" t="s">
        <v>1533</v>
      </c>
      <c r="D8077" s="109" t="s">
        <v>7985</v>
      </c>
    </row>
    <row r="8078" spans="1:4" x14ac:dyDescent="0.25">
      <c r="A8078">
        <v>39174</v>
      </c>
      <c r="B8078" t="s">
        <v>19674</v>
      </c>
      <c r="C8078" t="s">
        <v>1533</v>
      </c>
      <c r="D8078" s="109" t="s">
        <v>15204</v>
      </c>
    </row>
    <row r="8079" spans="1:4" x14ac:dyDescent="0.25">
      <c r="A8079">
        <v>39176</v>
      </c>
      <c r="B8079" t="s">
        <v>19675</v>
      </c>
      <c r="C8079" t="s">
        <v>1533</v>
      </c>
      <c r="D8079" s="109" t="s">
        <v>7853</v>
      </c>
    </row>
    <row r="8080" spans="1:4" x14ac:dyDescent="0.25">
      <c r="A8080">
        <v>39180</v>
      </c>
      <c r="B8080" t="s">
        <v>19676</v>
      </c>
      <c r="C8080" t="s">
        <v>1533</v>
      </c>
      <c r="D8080" s="109" t="s">
        <v>12756</v>
      </c>
    </row>
    <row r="8081" spans="1:4" x14ac:dyDescent="0.25">
      <c r="A8081">
        <v>39179</v>
      </c>
      <c r="B8081" t="s">
        <v>19677</v>
      </c>
      <c r="C8081" t="s">
        <v>1533</v>
      </c>
      <c r="D8081" s="109" t="s">
        <v>16770</v>
      </c>
    </row>
    <row r="8082" spans="1:4" x14ac:dyDescent="0.25">
      <c r="A8082">
        <v>39175</v>
      </c>
      <c r="B8082" t="s">
        <v>19678</v>
      </c>
      <c r="C8082" t="s">
        <v>1533</v>
      </c>
      <c r="D8082" s="109" t="s">
        <v>7892</v>
      </c>
    </row>
    <row r="8083" spans="1:4" x14ac:dyDescent="0.25">
      <c r="A8083">
        <v>39217</v>
      </c>
      <c r="B8083" t="s">
        <v>19679</v>
      </c>
      <c r="C8083" t="s">
        <v>1533</v>
      </c>
      <c r="D8083" s="109" t="s">
        <v>6422</v>
      </c>
    </row>
    <row r="8084" spans="1:4" x14ac:dyDescent="0.25">
      <c r="A8084">
        <v>39181</v>
      </c>
      <c r="B8084" t="s">
        <v>19680</v>
      </c>
      <c r="C8084" t="s">
        <v>1533</v>
      </c>
      <c r="D8084" s="109" t="s">
        <v>7271</v>
      </c>
    </row>
    <row r="8085" spans="1:4" x14ac:dyDescent="0.25">
      <c r="A8085">
        <v>39182</v>
      </c>
      <c r="B8085" t="s">
        <v>19681</v>
      </c>
      <c r="C8085" t="s">
        <v>1533</v>
      </c>
      <c r="D8085" s="109" t="s">
        <v>7833</v>
      </c>
    </row>
    <row r="8086" spans="1:4" x14ac:dyDescent="0.25">
      <c r="A8086">
        <v>12616</v>
      </c>
      <c r="B8086" t="s">
        <v>19682</v>
      </c>
      <c r="C8086" t="s">
        <v>1533</v>
      </c>
      <c r="D8086" s="109" t="s">
        <v>7886</v>
      </c>
    </row>
    <row r="8087" spans="1:4" x14ac:dyDescent="0.25">
      <c r="A8087">
        <v>1049</v>
      </c>
      <c r="B8087" t="s">
        <v>19683</v>
      </c>
      <c r="C8087" t="s">
        <v>1533</v>
      </c>
      <c r="D8087" s="109" t="s">
        <v>7918</v>
      </c>
    </row>
    <row r="8088" spans="1:4" x14ac:dyDescent="0.25">
      <c r="A8088">
        <v>1099</v>
      </c>
      <c r="B8088" t="s">
        <v>19684</v>
      </c>
      <c r="C8088" t="s">
        <v>1533</v>
      </c>
      <c r="D8088" s="109" t="s">
        <v>14778</v>
      </c>
    </row>
    <row r="8089" spans="1:4" x14ac:dyDescent="0.25">
      <c r="A8089">
        <v>39678</v>
      </c>
      <c r="B8089" t="s">
        <v>19685</v>
      </c>
      <c r="C8089" t="s">
        <v>1533</v>
      </c>
      <c r="D8089" s="109" t="s">
        <v>7872</v>
      </c>
    </row>
    <row r="8090" spans="1:4" x14ac:dyDescent="0.25">
      <c r="A8090">
        <v>1050</v>
      </c>
      <c r="B8090" t="s">
        <v>19686</v>
      </c>
      <c r="C8090" t="s">
        <v>1533</v>
      </c>
      <c r="D8090" s="109" t="s">
        <v>10327</v>
      </c>
    </row>
    <row r="8091" spans="1:4" x14ac:dyDescent="0.25">
      <c r="A8091">
        <v>1101</v>
      </c>
      <c r="B8091" t="s">
        <v>19687</v>
      </c>
      <c r="C8091" t="s">
        <v>1533</v>
      </c>
      <c r="D8091" s="109" t="s">
        <v>16808</v>
      </c>
    </row>
    <row r="8092" spans="1:4" x14ac:dyDescent="0.25">
      <c r="A8092">
        <v>1100</v>
      </c>
      <c r="B8092" t="s">
        <v>19688</v>
      </c>
      <c r="C8092" t="s">
        <v>1533</v>
      </c>
      <c r="D8092" s="109" t="s">
        <v>14825</v>
      </c>
    </row>
    <row r="8093" spans="1:4" x14ac:dyDescent="0.25">
      <c r="A8093">
        <v>39679</v>
      </c>
      <c r="B8093" t="s">
        <v>19689</v>
      </c>
      <c r="C8093" t="s">
        <v>1533</v>
      </c>
      <c r="D8093" s="109" t="s">
        <v>16809</v>
      </c>
    </row>
    <row r="8094" spans="1:4" x14ac:dyDescent="0.25">
      <c r="A8094">
        <v>1098</v>
      </c>
      <c r="B8094" t="s">
        <v>19690</v>
      </c>
      <c r="C8094" t="s">
        <v>1533</v>
      </c>
      <c r="D8094" s="109" t="s">
        <v>7305</v>
      </c>
    </row>
    <row r="8095" spans="1:4" x14ac:dyDescent="0.25">
      <c r="A8095">
        <v>1102</v>
      </c>
      <c r="B8095" t="s">
        <v>19691</v>
      </c>
      <c r="C8095" t="s">
        <v>1533</v>
      </c>
      <c r="D8095" s="109" t="s">
        <v>16810</v>
      </c>
    </row>
    <row r="8096" spans="1:4" x14ac:dyDescent="0.25">
      <c r="A8096">
        <v>1051</v>
      </c>
      <c r="B8096" t="s">
        <v>19692</v>
      </c>
      <c r="C8096" t="s">
        <v>1533</v>
      </c>
      <c r="D8096" s="109" t="s">
        <v>16811</v>
      </c>
    </row>
    <row r="8097" spans="1:4" x14ac:dyDescent="0.25">
      <c r="A8097">
        <v>37399</v>
      </c>
      <c r="B8097" t="s">
        <v>19693</v>
      </c>
      <c r="C8097" t="s">
        <v>1533</v>
      </c>
      <c r="D8097" s="109" t="s">
        <v>19694</v>
      </c>
    </row>
    <row r="8098" spans="1:4" x14ac:dyDescent="0.25">
      <c r="A8098">
        <v>43834</v>
      </c>
      <c r="B8098" t="s">
        <v>19695</v>
      </c>
      <c r="C8098" t="s">
        <v>1536</v>
      </c>
      <c r="D8098" s="109" t="s">
        <v>19696</v>
      </c>
    </row>
    <row r="8099" spans="1:4" x14ac:dyDescent="0.25">
      <c r="A8099">
        <v>43835</v>
      </c>
      <c r="B8099" t="s">
        <v>19697</v>
      </c>
      <c r="C8099" t="s">
        <v>1536</v>
      </c>
      <c r="D8099" s="109" t="s">
        <v>14791</v>
      </c>
    </row>
    <row r="8100" spans="1:4" x14ac:dyDescent="0.25">
      <c r="A8100">
        <v>43833</v>
      </c>
      <c r="B8100" t="s">
        <v>19698</v>
      </c>
      <c r="C8100" t="s">
        <v>1536</v>
      </c>
      <c r="D8100" s="109" t="s">
        <v>17232</v>
      </c>
    </row>
    <row r="8101" spans="1:4" x14ac:dyDescent="0.25">
      <c r="A8101">
        <v>41955</v>
      </c>
      <c r="B8101" t="s">
        <v>19699</v>
      </c>
      <c r="C8101" t="s">
        <v>1537</v>
      </c>
      <c r="D8101" s="109" t="s">
        <v>19700</v>
      </c>
    </row>
    <row r="8102" spans="1:4" x14ac:dyDescent="0.25">
      <c r="A8102">
        <v>41953</v>
      </c>
      <c r="B8102" t="s">
        <v>19701</v>
      </c>
      <c r="C8102" t="s">
        <v>1537</v>
      </c>
      <c r="D8102" s="109" t="s">
        <v>19702</v>
      </c>
    </row>
    <row r="8103" spans="1:4" x14ac:dyDescent="0.25">
      <c r="A8103">
        <v>41954</v>
      </c>
      <c r="B8103" t="s">
        <v>19703</v>
      </c>
      <c r="C8103" t="s">
        <v>1537</v>
      </c>
      <c r="D8103" s="109" t="s">
        <v>18205</v>
      </c>
    </row>
    <row r="8104" spans="1:4" x14ac:dyDescent="0.25">
      <c r="A8104">
        <v>25004</v>
      </c>
      <c r="B8104" t="s">
        <v>19704</v>
      </c>
      <c r="C8104" t="s">
        <v>1537</v>
      </c>
      <c r="D8104" s="109" t="s">
        <v>15951</v>
      </c>
    </row>
    <row r="8105" spans="1:4" x14ac:dyDescent="0.25">
      <c r="A8105">
        <v>25002</v>
      </c>
      <c r="B8105" t="s">
        <v>19705</v>
      </c>
      <c r="C8105" t="s">
        <v>1537</v>
      </c>
      <c r="D8105" s="109" t="s">
        <v>15951</v>
      </c>
    </row>
    <row r="8106" spans="1:4" x14ac:dyDescent="0.25">
      <c r="A8106">
        <v>37409</v>
      </c>
      <c r="B8106" t="s">
        <v>19706</v>
      </c>
      <c r="C8106" t="s">
        <v>1537</v>
      </c>
      <c r="D8106" s="109" t="s">
        <v>15951</v>
      </c>
    </row>
    <row r="8107" spans="1:4" x14ac:dyDescent="0.25">
      <c r="A8107">
        <v>841</v>
      </c>
      <c r="B8107" t="s">
        <v>19707</v>
      </c>
      <c r="C8107" t="s">
        <v>1537</v>
      </c>
      <c r="D8107" s="109" t="s">
        <v>13619</v>
      </c>
    </row>
    <row r="8108" spans="1:4" x14ac:dyDescent="0.25">
      <c r="A8108">
        <v>25005</v>
      </c>
      <c r="B8108" t="s">
        <v>19708</v>
      </c>
      <c r="C8108" t="s">
        <v>1537</v>
      </c>
      <c r="D8108" s="109" t="s">
        <v>16813</v>
      </c>
    </row>
    <row r="8109" spans="1:4" x14ac:dyDescent="0.25">
      <c r="A8109">
        <v>25003</v>
      </c>
      <c r="B8109" t="s">
        <v>19709</v>
      </c>
      <c r="C8109" t="s">
        <v>1537</v>
      </c>
      <c r="D8109" s="109" t="s">
        <v>16145</v>
      </c>
    </row>
    <row r="8110" spans="1:4" x14ac:dyDescent="0.25">
      <c r="A8110">
        <v>37410</v>
      </c>
      <c r="B8110" t="s">
        <v>19710</v>
      </c>
      <c r="C8110" t="s">
        <v>1537</v>
      </c>
      <c r="D8110" s="109" t="s">
        <v>16813</v>
      </c>
    </row>
    <row r="8111" spans="1:4" x14ac:dyDescent="0.25">
      <c r="A8111">
        <v>842</v>
      </c>
      <c r="B8111" t="s">
        <v>19711</v>
      </c>
      <c r="C8111" t="s">
        <v>1537</v>
      </c>
      <c r="D8111" s="109" t="s">
        <v>16814</v>
      </c>
    </row>
    <row r="8112" spans="1:4" x14ac:dyDescent="0.25">
      <c r="A8112">
        <v>44391</v>
      </c>
      <c r="B8112" t="s">
        <v>19712</v>
      </c>
      <c r="C8112" t="s">
        <v>1536</v>
      </c>
      <c r="D8112" s="109" t="s">
        <v>16815</v>
      </c>
    </row>
    <row r="8113" spans="1:4" x14ac:dyDescent="0.25">
      <c r="A8113">
        <v>44388</v>
      </c>
      <c r="B8113" t="s">
        <v>19713</v>
      </c>
      <c r="C8113" t="s">
        <v>1536</v>
      </c>
      <c r="D8113" s="109" t="s">
        <v>6347</v>
      </c>
    </row>
    <row r="8114" spans="1:4" x14ac:dyDescent="0.25">
      <c r="A8114">
        <v>44392</v>
      </c>
      <c r="B8114" t="s">
        <v>19714</v>
      </c>
      <c r="C8114" t="s">
        <v>1536</v>
      </c>
      <c r="D8114" s="109" t="s">
        <v>16816</v>
      </c>
    </row>
    <row r="8115" spans="1:4" x14ac:dyDescent="0.25">
      <c r="A8115">
        <v>44390</v>
      </c>
      <c r="B8115" t="s">
        <v>19715</v>
      </c>
      <c r="C8115" t="s">
        <v>1536</v>
      </c>
      <c r="D8115" s="109" t="s">
        <v>15969</v>
      </c>
    </row>
    <row r="8116" spans="1:4" x14ac:dyDescent="0.25">
      <c r="A8116">
        <v>44389</v>
      </c>
      <c r="B8116" t="s">
        <v>19716</v>
      </c>
      <c r="C8116" t="s">
        <v>1536</v>
      </c>
      <c r="D8116" s="109" t="s">
        <v>7925</v>
      </c>
    </row>
    <row r="8117" spans="1:4" x14ac:dyDescent="0.25">
      <c r="A8117">
        <v>862</v>
      </c>
      <c r="B8117" t="s">
        <v>19717</v>
      </c>
      <c r="C8117" t="s">
        <v>1536</v>
      </c>
      <c r="D8117" s="109" t="s">
        <v>7324</v>
      </c>
    </row>
    <row r="8118" spans="1:4" x14ac:dyDescent="0.25">
      <c r="A8118">
        <v>866</v>
      </c>
      <c r="B8118" t="s">
        <v>19718</v>
      </c>
      <c r="C8118" t="s">
        <v>1536</v>
      </c>
      <c r="D8118" s="109" t="s">
        <v>16817</v>
      </c>
    </row>
    <row r="8119" spans="1:4" x14ac:dyDescent="0.25">
      <c r="A8119">
        <v>892</v>
      </c>
      <c r="B8119" t="s">
        <v>19719</v>
      </c>
      <c r="C8119" t="s">
        <v>1536</v>
      </c>
      <c r="D8119" s="109" t="s">
        <v>16818</v>
      </c>
    </row>
    <row r="8120" spans="1:4" x14ac:dyDescent="0.25">
      <c r="A8120">
        <v>857</v>
      </c>
      <c r="B8120" t="s">
        <v>19720</v>
      </c>
      <c r="C8120" t="s">
        <v>1536</v>
      </c>
      <c r="D8120" s="109" t="s">
        <v>15596</v>
      </c>
    </row>
    <row r="8121" spans="1:4" x14ac:dyDescent="0.25">
      <c r="A8121">
        <v>37404</v>
      </c>
      <c r="B8121" t="s">
        <v>19721</v>
      </c>
      <c r="C8121" t="s">
        <v>1536</v>
      </c>
      <c r="D8121" s="109" t="s">
        <v>16819</v>
      </c>
    </row>
    <row r="8122" spans="1:4" x14ac:dyDescent="0.25">
      <c r="A8122">
        <v>868</v>
      </c>
      <c r="B8122" t="s">
        <v>19722</v>
      </c>
      <c r="C8122" t="s">
        <v>1536</v>
      </c>
      <c r="D8122" s="109" t="s">
        <v>8071</v>
      </c>
    </row>
    <row r="8123" spans="1:4" x14ac:dyDescent="0.25">
      <c r="A8123">
        <v>863</v>
      </c>
      <c r="B8123" t="s">
        <v>19723</v>
      </c>
      <c r="C8123" t="s">
        <v>1536</v>
      </c>
      <c r="D8123" s="109" t="s">
        <v>16140</v>
      </c>
    </row>
    <row r="8124" spans="1:4" x14ac:dyDescent="0.25">
      <c r="A8124">
        <v>867</v>
      </c>
      <c r="B8124" t="s">
        <v>19724</v>
      </c>
      <c r="C8124" t="s">
        <v>1536</v>
      </c>
      <c r="D8124" s="109" t="s">
        <v>14737</v>
      </c>
    </row>
    <row r="8125" spans="1:4" x14ac:dyDescent="0.25">
      <c r="A8125">
        <v>864</v>
      </c>
      <c r="B8125" t="s">
        <v>19725</v>
      </c>
      <c r="C8125" t="s">
        <v>1536</v>
      </c>
      <c r="D8125" s="109" t="s">
        <v>16820</v>
      </c>
    </row>
    <row r="8126" spans="1:4" x14ac:dyDescent="0.25">
      <c r="A8126">
        <v>865</v>
      </c>
      <c r="B8126" t="s">
        <v>19726</v>
      </c>
      <c r="C8126" t="s">
        <v>1536</v>
      </c>
      <c r="D8126" s="109" t="s">
        <v>16821</v>
      </c>
    </row>
    <row r="8127" spans="1:4" x14ac:dyDescent="0.25">
      <c r="A8127">
        <v>993</v>
      </c>
      <c r="B8127" t="s">
        <v>19727</v>
      </c>
      <c r="C8127" t="s">
        <v>1536</v>
      </c>
      <c r="D8127" s="109" t="s">
        <v>14626</v>
      </c>
    </row>
    <row r="8128" spans="1:4" x14ac:dyDescent="0.25">
      <c r="A8128">
        <v>1020</v>
      </c>
      <c r="B8128" t="s">
        <v>19728</v>
      </c>
      <c r="C8128" t="s">
        <v>1536</v>
      </c>
      <c r="D8128" s="109" t="s">
        <v>12203</v>
      </c>
    </row>
    <row r="8129" spans="1:4" x14ac:dyDescent="0.25">
      <c r="A8129">
        <v>1017</v>
      </c>
      <c r="B8129" t="s">
        <v>19729</v>
      </c>
      <c r="C8129" t="s">
        <v>1536</v>
      </c>
      <c r="D8129" s="109" t="s">
        <v>16822</v>
      </c>
    </row>
    <row r="8130" spans="1:4" x14ac:dyDescent="0.25">
      <c r="A8130">
        <v>999</v>
      </c>
      <c r="B8130" t="s">
        <v>19730</v>
      </c>
      <c r="C8130" t="s">
        <v>1536</v>
      </c>
      <c r="D8130" s="109" t="s">
        <v>16823</v>
      </c>
    </row>
    <row r="8131" spans="1:4" x14ac:dyDescent="0.25">
      <c r="A8131">
        <v>995</v>
      </c>
      <c r="B8131" t="s">
        <v>19731</v>
      </c>
      <c r="C8131" t="s">
        <v>1536</v>
      </c>
      <c r="D8131" s="109" t="s">
        <v>16755</v>
      </c>
    </row>
    <row r="8132" spans="1:4" x14ac:dyDescent="0.25">
      <c r="A8132">
        <v>1000</v>
      </c>
      <c r="B8132" t="s">
        <v>19732</v>
      </c>
      <c r="C8132" t="s">
        <v>1536</v>
      </c>
      <c r="D8132" s="109" t="s">
        <v>13767</v>
      </c>
    </row>
    <row r="8133" spans="1:4" x14ac:dyDescent="0.25">
      <c r="A8133">
        <v>1022</v>
      </c>
      <c r="B8133" t="s">
        <v>19733</v>
      </c>
      <c r="C8133" t="s">
        <v>1536</v>
      </c>
      <c r="D8133" s="109" t="s">
        <v>8518</v>
      </c>
    </row>
    <row r="8134" spans="1:4" x14ac:dyDescent="0.25">
      <c r="A8134">
        <v>1015</v>
      </c>
      <c r="B8134" t="s">
        <v>19734</v>
      </c>
      <c r="C8134" t="s">
        <v>1536</v>
      </c>
      <c r="D8134" s="109" t="s">
        <v>16824</v>
      </c>
    </row>
    <row r="8135" spans="1:4" x14ac:dyDescent="0.25">
      <c r="A8135">
        <v>996</v>
      </c>
      <c r="B8135" t="s">
        <v>19735</v>
      </c>
      <c r="C8135" t="s">
        <v>1536</v>
      </c>
      <c r="D8135" s="109" t="s">
        <v>7996</v>
      </c>
    </row>
    <row r="8136" spans="1:4" x14ac:dyDescent="0.25">
      <c r="A8136">
        <v>1001</v>
      </c>
      <c r="B8136" t="s">
        <v>19736</v>
      </c>
      <c r="C8136" t="s">
        <v>1536</v>
      </c>
      <c r="D8136" s="109" t="s">
        <v>16825</v>
      </c>
    </row>
    <row r="8137" spans="1:4" x14ac:dyDescent="0.25">
      <c r="A8137">
        <v>1019</v>
      </c>
      <c r="B8137" t="s">
        <v>19737</v>
      </c>
      <c r="C8137" t="s">
        <v>1536</v>
      </c>
      <c r="D8137" s="109" t="s">
        <v>6462</v>
      </c>
    </row>
    <row r="8138" spans="1:4" x14ac:dyDescent="0.25">
      <c r="A8138">
        <v>1021</v>
      </c>
      <c r="B8138" t="s">
        <v>19738</v>
      </c>
      <c r="C8138" t="s">
        <v>1536</v>
      </c>
      <c r="D8138" s="109" t="s">
        <v>8517</v>
      </c>
    </row>
    <row r="8139" spans="1:4" x14ac:dyDescent="0.25">
      <c r="A8139">
        <v>39249</v>
      </c>
      <c r="B8139" t="s">
        <v>19739</v>
      </c>
      <c r="C8139" t="s">
        <v>1536</v>
      </c>
      <c r="D8139" s="109" t="s">
        <v>14974</v>
      </c>
    </row>
    <row r="8140" spans="1:4" x14ac:dyDescent="0.25">
      <c r="A8140">
        <v>1018</v>
      </c>
      <c r="B8140" t="s">
        <v>19740</v>
      </c>
      <c r="C8140" t="s">
        <v>1536</v>
      </c>
      <c r="D8140" s="109" t="s">
        <v>14819</v>
      </c>
    </row>
    <row r="8141" spans="1:4" x14ac:dyDescent="0.25">
      <c r="A8141">
        <v>39250</v>
      </c>
      <c r="B8141" t="s">
        <v>19741</v>
      </c>
      <c r="C8141" t="s">
        <v>1536</v>
      </c>
      <c r="D8141" s="109" t="s">
        <v>16826</v>
      </c>
    </row>
    <row r="8142" spans="1:4" x14ac:dyDescent="0.25">
      <c r="A8142">
        <v>994</v>
      </c>
      <c r="B8142" t="s">
        <v>19742</v>
      </c>
      <c r="C8142" t="s">
        <v>1536</v>
      </c>
      <c r="D8142" s="109" t="s">
        <v>6455</v>
      </c>
    </row>
    <row r="8143" spans="1:4" x14ac:dyDescent="0.25">
      <c r="A8143">
        <v>977</v>
      </c>
      <c r="B8143" t="s">
        <v>19743</v>
      </c>
      <c r="C8143" t="s">
        <v>1536</v>
      </c>
      <c r="D8143" s="109" t="s">
        <v>15984</v>
      </c>
    </row>
    <row r="8144" spans="1:4" x14ac:dyDescent="0.25">
      <c r="A8144">
        <v>998</v>
      </c>
      <c r="B8144" t="s">
        <v>19744</v>
      </c>
      <c r="C8144" t="s">
        <v>1536</v>
      </c>
      <c r="D8144" s="109" t="s">
        <v>16827</v>
      </c>
    </row>
    <row r="8145" spans="1:4" x14ac:dyDescent="0.25">
      <c r="A8145">
        <v>39251</v>
      </c>
      <c r="B8145" t="s">
        <v>19745</v>
      </c>
      <c r="C8145" t="s">
        <v>1536</v>
      </c>
      <c r="D8145" s="109" t="s">
        <v>6454</v>
      </c>
    </row>
    <row r="8146" spans="1:4" x14ac:dyDescent="0.25">
      <c r="A8146">
        <v>1011</v>
      </c>
      <c r="B8146" t="s">
        <v>19746</v>
      </c>
      <c r="C8146" t="s">
        <v>1536</v>
      </c>
      <c r="D8146" s="109" t="s">
        <v>6403</v>
      </c>
    </row>
    <row r="8147" spans="1:4" x14ac:dyDescent="0.25">
      <c r="A8147">
        <v>39252</v>
      </c>
      <c r="B8147" t="s">
        <v>19747</v>
      </c>
      <c r="C8147" t="s">
        <v>1536</v>
      </c>
      <c r="D8147" s="109" t="s">
        <v>14624</v>
      </c>
    </row>
    <row r="8148" spans="1:4" x14ac:dyDescent="0.25">
      <c r="A8148">
        <v>1013</v>
      </c>
      <c r="B8148" t="s">
        <v>19748</v>
      </c>
      <c r="C8148" t="s">
        <v>1536</v>
      </c>
      <c r="D8148" s="109" t="s">
        <v>6314</v>
      </c>
    </row>
    <row r="8149" spans="1:4" x14ac:dyDescent="0.25">
      <c r="A8149">
        <v>980</v>
      </c>
      <c r="B8149" t="s">
        <v>19749</v>
      </c>
      <c r="C8149" t="s">
        <v>1536</v>
      </c>
      <c r="D8149" s="109" t="s">
        <v>12771</v>
      </c>
    </row>
    <row r="8150" spans="1:4" x14ac:dyDescent="0.25">
      <c r="A8150">
        <v>39237</v>
      </c>
      <c r="B8150" t="s">
        <v>19750</v>
      </c>
      <c r="C8150" t="s">
        <v>1536</v>
      </c>
      <c r="D8150" s="109" t="s">
        <v>16828</v>
      </c>
    </row>
    <row r="8151" spans="1:4" x14ac:dyDescent="0.25">
      <c r="A8151">
        <v>39238</v>
      </c>
      <c r="B8151" t="s">
        <v>19751</v>
      </c>
      <c r="C8151" t="s">
        <v>1536</v>
      </c>
      <c r="D8151" s="109" t="s">
        <v>16829</v>
      </c>
    </row>
    <row r="8152" spans="1:4" x14ac:dyDescent="0.25">
      <c r="A8152">
        <v>979</v>
      </c>
      <c r="B8152" t="s">
        <v>19752</v>
      </c>
      <c r="C8152" t="s">
        <v>1536</v>
      </c>
      <c r="D8152" s="109" t="s">
        <v>14859</v>
      </c>
    </row>
    <row r="8153" spans="1:4" x14ac:dyDescent="0.25">
      <c r="A8153">
        <v>39239</v>
      </c>
      <c r="B8153" t="s">
        <v>19753</v>
      </c>
      <c r="C8153" t="s">
        <v>1536</v>
      </c>
      <c r="D8153" s="109" t="s">
        <v>16830</v>
      </c>
    </row>
    <row r="8154" spans="1:4" x14ac:dyDescent="0.25">
      <c r="A8154">
        <v>1014</v>
      </c>
      <c r="B8154" t="s">
        <v>19754</v>
      </c>
      <c r="C8154" t="s">
        <v>1536</v>
      </c>
      <c r="D8154" s="109" t="s">
        <v>7759</v>
      </c>
    </row>
    <row r="8155" spans="1:4" x14ac:dyDescent="0.25">
      <c r="A8155">
        <v>39240</v>
      </c>
      <c r="B8155" t="s">
        <v>19755</v>
      </c>
      <c r="C8155" t="s">
        <v>1536</v>
      </c>
      <c r="D8155" s="109" t="s">
        <v>16831</v>
      </c>
    </row>
    <row r="8156" spans="1:4" x14ac:dyDescent="0.25">
      <c r="A8156">
        <v>39232</v>
      </c>
      <c r="B8156" t="s">
        <v>19756</v>
      </c>
      <c r="C8156" t="s">
        <v>1536</v>
      </c>
      <c r="D8156" s="109" t="s">
        <v>16832</v>
      </c>
    </row>
    <row r="8157" spans="1:4" x14ac:dyDescent="0.25">
      <c r="A8157">
        <v>39233</v>
      </c>
      <c r="B8157" t="s">
        <v>19757</v>
      </c>
      <c r="C8157" t="s">
        <v>1536</v>
      </c>
      <c r="D8157" s="109" t="s">
        <v>14394</v>
      </c>
    </row>
    <row r="8158" spans="1:4" x14ac:dyDescent="0.25">
      <c r="A8158">
        <v>981</v>
      </c>
      <c r="B8158" t="s">
        <v>19758</v>
      </c>
      <c r="C8158" t="s">
        <v>1536</v>
      </c>
      <c r="D8158" s="109" t="s">
        <v>12499</v>
      </c>
    </row>
    <row r="8159" spans="1:4" x14ac:dyDescent="0.25">
      <c r="A8159">
        <v>39234</v>
      </c>
      <c r="B8159" t="s">
        <v>19759</v>
      </c>
      <c r="C8159" t="s">
        <v>1536</v>
      </c>
      <c r="D8159" s="109" t="s">
        <v>16833</v>
      </c>
    </row>
    <row r="8160" spans="1:4" x14ac:dyDescent="0.25">
      <c r="A8160">
        <v>982</v>
      </c>
      <c r="B8160" t="s">
        <v>19760</v>
      </c>
      <c r="C8160" t="s">
        <v>1536</v>
      </c>
      <c r="D8160" s="109" t="s">
        <v>6397</v>
      </c>
    </row>
    <row r="8161" spans="1:4" x14ac:dyDescent="0.25">
      <c r="A8161">
        <v>39235</v>
      </c>
      <c r="B8161" t="s">
        <v>19761</v>
      </c>
      <c r="C8161" t="s">
        <v>1536</v>
      </c>
      <c r="D8161" s="109" t="s">
        <v>16834</v>
      </c>
    </row>
    <row r="8162" spans="1:4" x14ac:dyDescent="0.25">
      <c r="A8162">
        <v>39236</v>
      </c>
      <c r="B8162" t="s">
        <v>19762</v>
      </c>
      <c r="C8162" t="s">
        <v>1536</v>
      </c>
      <c r="D8162" s="109" t="s">
        <v>16835</v>
      </c>
    </row>
    <row r="8163" spans="1:4" x14ac:dyDescent="0.25">
      <c r="A8163">
        <v>990</v>
      </c>
      <c r="B8163" t="s">
        <v>19763</v>
      </c>
      <c r="C8163" t="s">
        <v>1536</v>
      </c>
      <c r="D8163" s="109" t="s">
        <v>16836</v>
      </c>
    </row>
    <row r="8164" spans="1:4" x14ac:dyDescent="0.25">
      <c r="A8164">
        <v>39241</v>
      </c>
      <c r="B8164" t="s">
        <v>19764</v>
      </c>
      <c r="C8164" t="s">
        <v>1536</v>
      </c>
      <c r="D8164" s="109" t="s">
        <v>7894</v>
      </c>
    </row>
    <row r="8165" spans="1:4" x14ac:dyDescent="0.25">
      <c r="A8165">
        <v>1005</v>
      </c>
      <c r="B8165" t="s">
        <v>19765</v>
      </c>
      <c r="C8165" t="s">
        <v>1536</v>
      </c>
      <c r="D8165" s="109" t="s">
        <v>16837</v>
      </c>
    </row>
    <row r="8166" spans="1:4" x14ac:dyDescent="0.25">
      <c r="A8166">
        <v>991</v>
      </c>
      <c r="B8166" t="s">
        <v>19766</v>
      </c>
      <c r="C8166" t="s">
        <v>1536</v>
      </c>
      <c r="D8166" s="109" t="s">
        <v>16838</v>
      </c>
    </row>
    <row r="8167" spans="1:4" x14ac:dyDescent="0.25">
      <c r="A8167">
        <v>986</v>
      </c>
      <c r="B8167" t="s">
        <v>19767</v>
      </c>
      <c r="C8167" t="s">
        <v>1536</v>
      </c>
      <c r="D8167" s="109" t="s">
        <v>16839</v>
      </c>
    </row>
    <row r="8168" spans="1:4" x14ac:dyDescent="0.25">
      <c r="A8168">
        <v>987</v>
      </c>
      <c r="B8168" t="s">
        <v>19768</v>
      </c>
      <c r="C8168" t="s">
        <v>1536</v>
      </c>
      <c r="D8168" s="109" t="s">
        <v>16840</v>
      </c>
    </row>
    <row r="8169" spans="1:4" x14ac:dyDescent="0.25">
      <c r="A8169">
        <v>1007</v>
      </c>
      <c r="B8169" t="s">
        <v>19769</v>
      </c>
      <c r="C8169" t="s">
        <v>1536</v>
      </c>
      <c r="D8169" s="109" t="s">
        <v>15718</v>
      </c>
    </row>
    <row r="8170" spans="1:4" x14ac:dyDescent="0.25">
      <c r="A8170">
        <v>1008</v>
      </c>
      <c r="B8170" t="s">
        <v>19770</v>
      </c>
      <c r="C8170" t="s">
        <v>1536</v>
      </c>
      <c r="D8170" s="109" t="s">
        <v>6338</v>
      </c>
    </row>
    <row r="8171" spans="1:4" x14ac:dyDescent="0.25">
      <c r="A8171">
        <v>988</v>
      </c>
      <c r="B8171" t="s">
        <v>19771</v>
      </c>
      <c r="C8171" t="s">
        <v>1536</v>
      </c>
      <c r="D8171" s="109" t="s">
        <v>16841</v>
      </c>
    </row>
    <row r="8172" spans="1:4" x14ac:dyDescent="0.25">
      <c r="A8172">
        <v>989</v>
      </c>
      <c r="B8172" t="s">
        <v>19772</v>
      </c>
      <c r="C8172" t="s">
        <v>1536</v>
      </c>
      <c r="D8172" s="109" t="s">
        <v>16842</v>
      </c>
    </row>
    <row r="8173" spans="1:4" x14ac:dyDescent="0.25">
      <c r="A8173">
        <v>1006</v>
      </c>
      <c r="B8173" t="s">
        <v>19773</v>
      </c>
      <c r="C8173" t="s">
        <v>1536</v>
      </c>
      <c r="D8173" s="109" t="s">
        <v>16843</v>
      </c>
    </row>
    <row r="8174" spans="1:4" x14ac:dyDescent="0.25">
      <c r="A8174">
        <v>43972</v>
      </c>
      <c r="B8174" t="s">
        <v>19774</v>
      </c>
      <c r="C8174" t="s">
        <v>1536</v>
      </c>
      <c r="D8174" s="109" t="s">
        <v>6397</v>
      </c>
    </row>
    <row r="8175" spans="1:4" x14ac:dyDescent="0.25">
      <c r="A8175">
        <v>43971</v>
      </c>
      <c r="B8175" t="s">
        <v>19775</v>
      </c>
      <c r="C8175" t="s">
        <v>1536</v>
      </c>
      <c r="D8175" s="109" t="s">
        <v>14691</v>
      </c>
    </row>
    <row r="8176" spans="1:4" x14ac:dyDescent="0.25">
      <c r="A8176">
        <v>39598</v>
      </c>
      <c r="B8176" t="s">
        <v>19776</v>
      </c>
      <c r="C8176" t="s">
        <v>1536</v>
      </c>
      <c r="D8176" s="109" t="s">
        <v>14683</v>
      </c>
    </row>
    <row r="8177" spans="1:4" x14ac:dyDescent="0.25">
      <c r="A8177">
        <v>43973</v>
      </c>
      <c r="B8177" t="s">
        <v>19777</v>
      </c>
      <c r="C8177" t="s">
        <v>1536</v>
      </c>
      <c r="D8177" s="109" t="s">
        <v>7840</v>
      </c>
    </row>
    <row r="8178" spans="1:4" x14ac:dyDescent="0.25">
      <c r="A8178">
        <v>39599</v>
      </c>
      <c r="B8178" t="s">
        <v>19778</v>
      </c>
      <c r="C8178" t="s">
        <v>1536</v>
      </c>
      <c r="D8178" s="109" t="s">
        <v>16137</v>
      </c>
    </row>
    <row r="8179" spans="1:4" x14ac:dyDescent="0.25">
      <c r="A8179">
        <v>43832</v>
      </c>
      <c r="B8179" t="s">
        <v>19779</v>
      </c>
      <c r="C8179" t="s">
        <v>1536</v>
      </c>
      <c r="D8179" s="109" t="s">
        <v>12408</v>
      </c>
    </row>
    <row r="8180" spans="1:4" x14ac:dyDescent="0.25">
      <c r="A8180">
        <v>34602</v>
      </c>
      <c r="B8180" t="s">
        <v>19780</v>
      </c>
      <c r="C8180" t="s">
        <v>1536</v>
      </c>
      <c r="D8180" s="109" t="s">
        <v>7982</v>
      </c>
    </row>
    <row r="8181" spans="1:4" x14ac:dyDescent="0.25">
      <c r="A8181">
        <v>34607</v>
      </c>
      <c r="B8181" t="s">
        <v>19781</v>
      </c>
      <c r="C8181" t="s">
        <v>1536</v>
      </c>
      <c r="D8181" s="109" t="s">
        <v>14606</v>
      </c>
    </row>
    <row r="8182" spans="1:4" x14ac:dyDescent="0.25">
      <c r="A8182">
        <v>34609</v>
      </c>
      <c r="B8182" t="s">
        <v>19782</v>
      </c>
      <c r="C8182" t="s">
        <v>1536</v>
      </c>
      <c r="D8182" s="109" t="s">
        <v>7924</v>
      </c>
    </row>
    <row r="8183" spans="1:4" x14ac:dyDescent="0.25">
      <c r="A8183">
        <v>34618</v>
      </c>
      <c r="B8183" t="s">
        <v>19783</v>
      </c>
      <c r="C8183" t="s">
        <v>1536</v>
      </c>
      <c r="D8183" s="109" t="s">
        <v>16845</v>
      </c>
    </row>
    <row r="8184" spans="1:4" x14ac:dyDescent="0.25">
      <c r="A8184">
        <v>34621</v>
      </c>
      <c r="B8184" t="s">
        <v>19784</v>
      </c>
      <c r="C8184" t="s">
        <v>1536</v>
      </c>
      <c r="D8184" s="109" t="s">
        <v>12600</v>
      </c>
    </row>
    <row r="8185" spans="1:4" x14ac:dyDescent="0.25">
      <c r="A8185">
        <v>34622</v>
      </c>
      <c r="B8185" t="s">
        <v>19785</v>
      </c>
      <c r="C8185" t="s">
        <v>1536</v>
      </c>
      <c r="D8185" s="109" t="s">
        <v>7245</v>
      </c>
    </row>
    <row r="8186" spans="1:4" x14ac:dyDescent="0.25">
      <c r="A8186">
        <v>34624</v>
      </c>
      <c r="B8186" t="s">
        <v>19786</v>
      </c>
      <c r="C8186" t="s">
        <v>1536</v>
      </c>
      <c r="D8186" s="109" t="s">
        <v>6992</v>
      </c>
    </row>
    <row r="8187" spans="1:4" x14ac:dyDescent="0.25">
      <c r="A8187">
        <v>34627</v>
      </c>
      <c r="B8187" t="s">
        <v>19787</v>
      </c>
      <c r="C8187" t="s">
        <v>1536</v>
      </c>
      <c r="D8187" s="109" t="s">
        <v>16846</v>
      </c>
    </row>
    <row r="8188" spans="1:4" x14ac:dyDescent="0.25">
      <c r="A8188">
        <v>34629</v>
      </c>
      <c r="B8188" t="s">
        <v>19788</v>
      </c>
      <c r="C8188" t="s">
        <v>1536</v>
      </c>
      <c r="D8188" s="109" t="s">
        <v>8536</v>
      </c>
    </row>
    <row r="8189" spans="1:4" x14ac:dyDescent="0.25">
      <c r="A8189">
        <v>39257</v>
      </c>
      <c r="B8189" t="s">
        <v>19789</v>
      </c>
      <c r="C8189" t="s">
        <v>1536</v>
      </c>
      <c r="D8189" s="109" t="s">
        <v>16845</v>
      </c>
    </row>
    <row r="8190" spans="1:4" x14ac:dyDescent="0.25">
      <c r="A8190">
        <v>39261</v>
      </c>
      <c r="B8190" t="s">
        <v>19790</v>
      </c>
      <c r="C8190" t="s">
        <v>1536</v>
      </c>
      <c r="D8190" s="109" t="s">
        <v>16847</v>
      </c>
    </row>
    <row r="8191" spans="1:4" x14ac:dyDescent="0.25">
      <c r="A8191">
        <v>39268</v>
      </c>
      <c r="B8191" t="s">
        <v>19791</v>
      </c>
      <c r="C8191" t="s">
        <v>1536</v>
      </c>
      <c r="D8191" s="109" t="s">
        <v>16848</v>
      </c>
    </row>
    <row r="8192" spans="1:4" x14ac:dyDescent="0.25">
      <c r="A8192">
        <v>39262</v>
      </c>
      <c r="B8192" t="s">
        <v>19792</v>
      </c>
      <c r="C8192" t="s">
        <v>1536</v>
      </c>
      <c r="D8192" s="109" t="s">
        <v>16849</v>
      </c>
    </row>
    <row r="8193" spans="1:4" x14ac:dyDescent="0.25">
      <c r="A8193">
        <v>39258</v>
      </c>
      <c r="B8193" t="s">
        <v>19793</v>
      </c>
      <c r="C8193" t="s">
        <v>1536</v>
      </c>
      <c r="D8193" s="109" t="s">
        <v>12544</v>
      </c>
    </row>
    <row r="8194" spans="1:4" x14ac:dyDescent="0.25">
      <c r="A8194">
        <v>39263</v>
      </c>
      <c r="B8194" t="s">
        <v>19794</v>
      </c>
      <c r="C8194" t="s">
        <v>1536</v>
      </c>
      <c r="D8194" s="109" t="s">
        <v>16850</v>
      </c>
    </row>
    <row r="8195" spans="1:4" x14ac:dyDescent="0.25">
      <c r="A8195">
        <v>39264</v>
      </c>
      <c r="B8195" t="s">
        <v>19795</v>
      </c>
      <c r="C8195" t="s">
        <v>1536</v>
      </c>
      <c r="D8195" s="109" t="s">
        <v>16851</v>
      </c>
    </row>
    <row r="8196" spans="1:4" x14ac:dyDescent="0.25">
      <c r="A8196">
        <v>39259</v>
      </c>
      <c r="B8196" t="s">
        <v>19796</v>
      </c>
      <c r="C8196" t="s">
        <v>1536</v>
      </c>
      <c r="D8196" s="109" t="s">
        <v>8544</v>
      </c>
    </row>
    <row r="8197" spans="1:4" x14ac:dyDescent="0.25">
      <c r="A8197">
        <v>39265</v>
      </c>
      <c r="B8197" t="s">
        <v>19797</v>
      </c>
      <c r="C8197" t="s">
        <v>1536</v>
      </c>
      <c r="D8197" s="109" t="s">
        <v>16852</v>
      </c>
    </row>
    <row r="8198" spans="1:4" x14ac:dyDescent="0.25">
      <c r="A8198">
        <v>39260</v>
      </c>
      <c r="B8198" t="s">
        <v>19798</v>
      </c>
      <c r="C8198" t="s">
        <v>1536</v>
      </c>
      <c r="D8198" s="109" t="s">
        <v>16853</v>
      </c>
    </row>
    <row r="8199" spans="1:4" x14ac:dyDescent="0.25">
      <c r="A8199">
        <v>39266</v>
      </c>
      <c r="B8199" t="s">
        <v>19799</v>
      </c>
      <c r="C8199" t="s">
        <v>1536</v>
      </c>
      <c r="D8199" s="109" t="s">
        <v>16854</v>
      </c>
    </row>
    <row r="8200" spans="1:4" x14ac:dyDescent="0.25">
      <c r="A8200">
        <v>39267</v>
      </c>
      <c r="B8200" t="s">
        <v>19800</v>
      </c>
      <c r="C8200" t="s">
        <v>1536</v>
      </c>
      <c r="D8200" s="109" t="s">
        <v>16855</v>
      </c>
    </row>
    <row r="8201" spans="1:4" x14ac:dyDescent="0.25">
      <c r="A8201">
        <v>11901</v>
      </c>
      <c r="B8201" t="s">
        <v>19801</v>
      </c>
      <c r="C8201" t="s">
        <v>1536</v>
      </c>
      <c r="D8201" s="109" t="s">
        <v>7942</v>
      </c>
    </row>
    <row r="8202" spans="1:4" x14ac:dyDescent="0.25">
      <c r="A8202">
        <v>11902</v>
      </c>
      <c r="B8202" t="s">
        <v>19802</v>
      </c>
      <c r="C8202" t="s">
        <v>1536</v>
      </c>
      <c r="D8202" s="109" t="s">
        <v>12595</v>
      </c>
    </row>
    <row r="8203" spans="1:4" x14ac:dyDescent="0.25">
      <c r="A8203">
        <v>11903</v>
      </c>
      <c r="B8203" t="s">
        <v>19803</v>
      </c>
      <c r="C8203" t="s">
        <v>1536</v>
      </c>
      <c r="D8203" s="109" t="s">
        <v>7327</v>
      </c>
    </row>
    <row r="8204" spans="1:4" x14ac:dyDescent="0.25">
      <c r="A8204">
        <v>11904</v>
      </c>
      <c r="B8204" t="s">
        <v>19804</v>
      </c>
      <c r="C8204" t="s">
        <v>1536</v>
      </c>
      <c r="D8204" s="109" t="s">
        <v>12502</v>
      </c>
    </row>
    <row r="8205" spans="1:4" x14ac:dyDescent="0.25">
      <c r="A8205">
        <v>11905</v>
      </c>
      <c r="B8205" t="s">
        <v>19805</v>
      </c>
      <c r="C8205" t="s">
        <v>1536</v>
      </c>
      <c r="D8205" s="109" t="s">
        <v>6478</v>
      </c>
    </row>
    <row r="8206" spans="1:4" x14ac:dyDescent="0.25">
      <c r="A8206">
        <v>11906</v>
      </c>
      <c r="B8206" t="s">
        <v>19806</v>
      </c>
      <c r="C8206" t="s">
        <v>1536</v>
      </c>
      <c r="D8206" s="109" t="s">
        <v>7878</v>
      </c>
    </row>
    <row r="8207" spans="1:4" x14ac:dyDescent="0.25">
      <c r="A8207">
        <v>11919</v>
      </c>
      <c r="B8207" t="s">
        <v>19807</v>
      </c>
      <c r="C8207" t="s">
        <v>1536</v>
      </c>
      <c r="D8207" s="109" t="s">
        <v>14332</v>
      </c>
    </row>
    <row r="8208" spans="1:4" x14ac:dyDescent="0.25">
      <c r="A8208">
        <v>11920</v>
      </c>
      <c r="B8208" t="s">
        <v>19808</v>
      </c>
      <c r="C8208" t="s">
        <v>1536</v>
      </c>
      <c r="D8208" s="109" t="s">
        <v>7995</v>
      </c>
    </row>
    <row r="8209" spans="1:4" x14ac:dyDescent="0.25">
      <c r="A8209">
        <v>11924</v>
      </c>
      <c r="B8209" t="s">
        <v>19809</v>
      </c>
      <c r="C8209" t="s">
        <v>1536</v>
      </c>
      <c r="D8209" s="109" t="s">
        <v>19810</v>
      </c>
    </row>
    <row r="8210" spans="1:4" x14ac:dyDescent="0.25">
      <c r="A8210">
        <v>11921</v>
      </c>
      <c r="B8210" t="s">
        <v>19811</v>
      </c>
      <c r="C8210" t="s">
        <v>1536</v>
      </c>
      <c r="D8210" s="109" t="s">
        <v>19812</v>
      </c>
    </row>
    <row r="8211" spans="1:4" x14ac:dyDescent="0.25">
      <c r="A8211">
        <v>11922</v>
      </c>
      <c r="B8211" t="s">
        <v>19813</v>
      </c>
      <c r="C8211" t="s">
        <v>1536</v>
      </c>
      <c r="D8211" s="109" t="s">
        <v>16653</v>
      </c>
    </row>
    <row r="8212" spans="1:4" x14ac:dyDescent="0.25">
      <c r="A8212">
        <v>11923</v>
      </c>
      <c r="B8212" t="s">
        <v>19814</v>
      </c>
      <c r="C8212" t="s">
        <v>1536</v>
      </c>
      <c r="D8212" s="109" t="s">
        <v>19815</v>
      </c>
    </row>
    <row r="8213" spans="1:4" x14ac:dyDescent="0.25">
      <c r="A8213">
        <v>11916</v>
      </c>
      <c r="B8213" t="s">
        <v>19816</v>
      </c>
      <c r="C8213" t="s">
        <v>1536</v>
      </c>
      <c r="D8213" s="109" t="s">
        <v>16696</v>
      </c>
    </row>
    <row r="8214" spans="1:4" x14ac:dyDescent="0.25">
      <c r="A8214">
        <v>11914</v>
      </c>
      <c r="B8214" t="s">
        <v>19817</v>
      </c>
      <c r="C8214" t="s">
        <v>1536</v>
      </c>
      <c r="D8214" s="109" t="s">
        <v>19818</v>
      </c>
    </row>
    <row r="8215" spans="1:4" x14ac:dyDescent="0.25">
      <c r="A8215">
        <v>11917</v>
      </c>
      <c r="B8215" t="s">
        <v>19819</v>
      </c>
      <c r="C8215" t="s">
        <v>1536</v>
      </c>
      <c r="D8215" s="109" t="s">
        <v>19820</v>
      </c>
    </row>
    <row r="8216" spans="1:4" x14ac:dyDescent="0.25">
      <c r="A8216">
        <v>11918</v>
      </c>
      <c r="B8216" t="s">
        <v>19821</v>
      </c>
      <c r="C8216" t="s">
        <v>1536</v>
      </c>
      <c r="D8216" s="109" t="s">
        <v>14618</v>
      </c>
    </row>
    <row r="8217" spans="1:4" x14ac:dyDescent="0.25">
      <c r="A8217">
        <v>37734</v>
      </c>
      <c r="B8217" t="s">
        <v>19822</v>
      </c>
      <c r="C8217" t="s">
        <v>1533</v>
      </c>
      <c r="D8217" s="109" t="s">
        <v>16858</v>
      </c>
    </row>
    <row r="8218" spans="1:4" x14ac:dyDescent="0.25">
      <c r="A8218">
        <v>42251</v>
      </c>
      <c r="B8218" t="s">
        <v>19823</v>
      </c>
      <c r="C8218" t="s">
        <v>1533</v>
      </c>
      <c r="D8218" s="109" t="s">
        <v>16859</v>
      </c>
    </row>
    <row r="8219" spans="1:4" x14ac:dyDescent="0.25">
      <c r="A8219">
        <v>37733</v>
      </c>
      <c r="B8219" t="s">
        <v>19824</v>
      </c>
      <c r="C8219" t="s">
        <v>1533</v>
      </c>
      <c r="D8219" s="109" t="s">
        <v>16860</v>
      </c>
    </row>
    <row r="8220" spans="1:4" x14ac:dyDescent="0.25">
      <c r="A8220">
        <v>37735</v>
      </c>
      <c r="B8220" t="s">
        <v>19825</v>
      </c>
      <c r="C8220" t="s">
        <v>1533</v>
      </c>
      <c r="D8220" s="109" t="s">
        <v>16861</v>
      </c>
    </row>
    <row r="8221" spans="1:4" x14ac:dyDescent="0.25">
      <c r="A8221">
        <v>5090</v>
      </c>
      <c r="B8221" t="s">
        <v>19826</v>
      </c>
      <c r="C8221" t="s">
        <v>1533</v>
      </c>
      <c r="D8221" s="109" t="s">
        <v>8548</v>
      </c>
    </row>
    <row r="8222" spans="1:4" x14ac:dyDescent="0.25">
      <c r="A8222">
        <v>5085</v>
      </c>
      <c r="B8222" t="s">
        <v>19827</v>
      </c>
      <c r="C8222" t="s">
        <v>1533</v>
      </c>
      <c r="D8222" s="109" t="s">
        <v>19828</v>
      </c>
    </row>
    <row r="8223" spans="1:4" x14ac:dyDescent="0.25">
      <c r="A8223">
        <v>43603</v>
      </c>
      <c r="B8223" t="s">
        <v>19829</v>
      </c>
      <c r="C8223" t="s">
        <v>1533</v>
      </c>
      <c r="D8223" s="109" t="s">
        <v>18852</v>
      </c>
    </row>
    <row r="8224" spans="1:4" x14ac:dyDescent="0.25">
      <c r="A8224">
        <v>38374</v>
      </c>
      <c r="B8224" t="s">
        <v>19830</v>
      </c>
      <c r="C8224" t="s">
        <v>1533</v>
      </c>
      <c r="D8224" s="109" t="s">
        <v>19831</v>
      </c>
    </row>
    <row r="8225" spans="1:4" x14ac:dyDescent="0.25">
      <c r="A8225">
        <v>20212</v>
      </c>
      <c r="B8225" t="s">
        <v>19832</v>
      </c>
      <c r="C8225" t="s">
        <v>1536</v>
      </c>
      <c r="D8225" s="109" t="s">
        <v>13000</v>
      </c>
    </row>
    <row r="8226" spans="1:4" x14ac:dyDescent="0.25">
      <c r="A8226">
        <v>20209</v>
      </c>
      <c r="B8226" t="s">
        <v>19833</v>
      </c>
      <c r="C8226" t="s">
        <v>1536</v>
      </c>
      <c r="D8226" s="109" t="s">
        <v>7882</v>
      </c>
    </row>
    <row r="8227" spans="1:4" x14ac:dyDescent="0.25">
      <c r="A8227">
        <v>4430</v>
      </c>
      <c r="B8227" t="s">
        <v>19834</v>
      </c>
      <c r="C8227" t="s">
        <v>1536</v>
      </c>
      <c r="D8227" s="109" t="s">
        <v>10173</v>
      </c>
    </row>
    <row r="8228" spans="1:4" x14ac:dyDescent="0.25">
      <c r="A8228">
        <v>4433</v>
      </c>
      <c r="B8228" t="s">
        <v>19835</v>
      </c>
      <c r="C8228" t="s">
        <v>1536</v>
      </c>
      <c r="D8228" s="109" t="s">
        <v>14595</v>
      </c>
    </row>
    <row r="8229" spans="1:4" x14ac:dyDescent="0.25">
      <c r="A8229">
        <v>4400</v>
      </c>
      <c r="B8229" t="s">
        <v>19836</v>
      </c>
      <c r="C8229" t="s">
        <v>1536</v>
      </c>
      <c r="D8229" s="109" t="s">
        <v>12800</v>
      </c>
    </row>
    <row r="8230" spans="1:4" x14ac:dyDescent="0.25">
      <c r="A8230">
        <v>2729</v>
      </c>
      <c r="B8230" t="s">
        <v>19837</v>
      </c>
      <c r="C8230" t="s">
        <v>1533</v>
      </c>
      <c r="D8230" s="109" t="s">
        <v>17074</v>
      </c>
    </row>
    <row r="8231" spans="1:4" x14ac:dyDescent="0.25">
      <c r="A8231">
        <v>4513</v>
      </c>
      <c r="B8231" t="s">
        <v>19838</v>
      </c>
      <c r="C8231" t="s">
        <v>1536</v>
      </c>
      <c r="D8231" s="109" t="s">
        <v>17612</v>
      </c>
    </row>
    <row r="8232" spans="1:4" x14ac:dyDescent="0.25">
      <c r="A8232">
        <v>37106</v>
      </c>
      <c r="B8232" t="s">
        <v>19839</v>
      </c>
      <c r="C8232" t="s">
        <v>1533</v>
      </c>
      <c r="D8232" s="109" t="s">
        <v>19840</v>
      </c>
    </row>
    <row r="8233" spans="1:4" x14ac:dyDescent="0.25">
      <c r="A8233">
        <v>11869</v>
      </c>
      <c r="B8233" t="s">
        <v>19841</v>
      </c>
      <c r="C8233" t="s">
        <v>1533</v>
      </c>
      <c r="D8233" s="109" t="s">
        <v>19842</v>
      </c>
    </row>
    <row r="8234" spans="1:4" x14ac:dyDescent="0.25">
      <c r="A8234">
        <v>43981</v>
      </c>
      <c r="B8234" t="s">
        <v>19843</v>
      </c>
      <c r="C8234" t="s">
        <v>1533</v>
      </c>
      <c r="D8234" s="109" t="s">
        <v>19844</v>
      </c>
    </row>
    <row r="8235" spans="1:4" x14ac:dyDescent="0.25">
      <c r="A8235">
        <v>37104</v>
      </c>
      <c r="B8235" t="s">
        <v>19845</v>
      </c>
      <c r="C8235" t="s">
        <v>1533</v>
      </c>
      <c r="D8235" s="109" t="s">
        <v>19846</v>
      </c>
    </row>
    <row r="8236" spans="1:4" x14ac:dyDescent="0.25">
      <c r="A8236">
        <v>43982</v>
      </c>
      <c r="B8236" t="s">
        <v>19847</v>
      </c>
      <c r="C8236" t="s">
        <v>1533</v>
      </c>
      <c r="D8236" s="109" t="s">
        <v>19848</v>
      </c>
    </row>
    <row r="8237" spans="1:4" x14ac:dyDescent="0.25">
      <c r="A8237">
        <v>43978</v>
      </c>
      <c r="B8237" t="s">
        <v>19849</v>
      </c>
      <c r="C8237" t="s">
        <v>1533</v>
      </c>
      <c r="D8237" s="109" t="s">
        <v>19850</v>
      </c>
    </row>
    <row r="8238" spans="1:4" x14ac:dyDescent="0.25">
      <c r="A8238">
        <v>11871</v>
      </c>
      <c r="B8238" t="s">
        <v>19851</v>
      </c>
      <c r="C8238" t="s">
        <v>1533</v>
      </c>
      <c r="D8238" s="109" t="s">
        <v>19852</v>
      </c>
    </row>
    <row r="8239" spans="1:4" x14ac:dyDescent="0.25">
      <c r="A8239">
        <v>37105</v>
      </c>
      <c r="B8239" t="s">
        <v>19853</v>
      </c>
      <c r="C8239" t="s">
        <v>1533</v>
      </c>
      <c r="D8239" s="109" t="s">
        <v>19854</v>
      </c>
    </row>
    <row r="8240" spans="1:4" x14ac:dyDescent="0.25">
      <c r="A8240">
        <v>43980</v>
      </c>
      <c r="B8240" t="s">
        <v>19855</v>
      </c>
      <c r="C8240" t="s">
        <v>1533</v>
      </c>
      <c r="D8240" s="109" t="s">
        <v>19856</v>
      </c>
    </row>
    <row r="8241" spans="1:4" x14ac:dyDescent="0.25">
      <c r="A8241">
        <v>43979</v>
      </c>
      <c r="B8241" t="s">
        <v>19857</v>
      </c>
      <c r="C8241" t="s">
        <v>1533</v>
      </c>
      <c r="D8241" s="109" t="s">
        <v>19858</v>
      </c>
    </row>
    <row r="8242" spans="1:4" x14ac:dyDescent="0.25">
      <c r="A8242">
        <v>11868</v>
      </c>
      <c r="B8242" t="s">
        <v>19859</v>
      </c>
      <c r="C8242" t="s">
        <v>1533</v>
      </c>
      <c r="D8242" s="109" t="s">
        <v>19860</v>
      </c>
    </row>
    <row r="8243" spans="1:4" x14ac:dyDescent="0.25">
      <c r="A8243">
        <v>34636</v>
      </c>
      <c r="B8243" t="s">
        <v>19861</v>
      </c>
      <c r="C8243" t="s">
        <v>1533</v>
      </c>
      <c r="D8243" s="109" t="s">
        <v>19862</v>
      </c>
    </row>
    <row r="8244" spans="1:4" x14ac:dyDescent="0.25">
      <c r="A8244">
        <v>34639</v>
      </c>
      <c r="B8244" t="s">
        <v>19863</v>
      </c>
      <c r="C8244" t="s">
        <v>1533</v>
      </c>
      <c r="D8244" s="109" t="s">
        <v>19864</v>
      </c>
    </row>
    <row r="8245" spans="1:4" x14ac:dyDescent="0.25">
      <c r="A8245">
        <v>34640</v>
      </c>
      <c r="B8245" t="s">
        <v>19865</v>
      </c>
      <c r="C8245" t="s">
        <v>1533</v>
      </c>
      <c r="D8245" s="109" t="s">
        <v>19866</v>
      </c>
    </row>
    <row r="8246" spans="1:4" x14ac:dyDescent="0.25">
      <c r="A8246">
        <v>43977</v>
      </c>
      <c r="B8246" t="s">
        <v>19867</v>
      </c>
      <c r="C8246" t="s">
        <v>1533</v>
      </c>
      <c r="D8246" s="109" t="s">
        <v>19868</v>
      </c>
    </row>
    <row r="8247" spans="1:4" x14ac:dyDescent="0.25">
      <c r="A8247">
        <v>34637</v>
      </c>
      <c r="B8247" t="s">
        <v>19869</v>
      </c>
      <c r="C8247" t="s">
        <v>1533</v>
      </c>
      <c r="D8247" s="109" t="s">
        <v>19870</v>
      </c>
    </row>
    <row r="8248" spans="1:4" x14ac:dyDescent="0.25">
      <c r="A8248">
        <v>34638</v>
      </c>
      <c r="B8248" t="s">
        <v>19871</v>
      </c>
      <c r="C8248" t="s">
        <v>1533</v>
      </c>
      <c r="D8248" s="109" t="s">
        <v>19872</v>
      </c>
    </row>
    <row r="8249" spans="1:4" x14ac:dyDescent="0.25">
      <c r="A8249">
        <v>34641</v>
      </c>
      <c r="B8249" t="s">
        <v>19873</v>
      </c>
      <c r="C8249" t="s">
        <v>1533</v>
      </c>
      <c r="D8249" s="109" t="s">
        <v>19874</v>
      </c>
    </row>
    <row r="8250" spans="1:4" x14ac:dyDescent="0.25">
      <c r="A8250">
        <v>43434</v>
      </c>
      <c r="B8250" t="s">
        <v>19875</v>
      </c>
      <c r="C8250" t="s">
        <v>1533</v>
      </c>
      <c r="D8250" s="109" t="s">
        <v>19876</v>
      </c>
    </row>
    <row r="8251" spans="1:4" x14ac:dyDescent="0.25">
      <c r="A8251">
        <v>43435</v>
      </c>
      <c r="B8251" t="s">
        <v>19877</v>
      </c>
      <c r="C8251" t="s">
        <v>1533</v>
      </c>
      <c r="D8251" s="109" t="s">
        <v>19878</v>
      </c>
    </row>
    <row r="8252" spans="1:4" x14ac:dyDescent="0.25">
      <c r="A8252">
        <v>43436</v>
      </c>
      <c r="B8252" t="s">
        <v>19879</v>
      </c>
      <c r="C8252" t="s">
        <v>1533</v>
      </c>
      <c r="D8252" s="109" t="s">
        <v>19880</v>
      </c>
    </row>
    <row r="8253" spans="1:4" x14ac:dyDescent="0.25">
      <c r="A8253">
        <v>43437</v>
      </c>
      <c r="B8253" t="s">
        <v>19881</v>
      </c>
      <c r="C8253" t="s">
        <v>1533</v>
      </c>
      <c r="D8253" s="109" t="s">
        <v>19882</v>
      </c>
    </row>
    <row r="8254" spans="1:4" x14ac:dyDescent="0.25">
      <c r="A8254">
        <v>43438</v>
      </c>
      <c r="B8254" t="s">
        <v>19883</v>
      </c>
      <c r="C8254" t="s">
        <v>1533</v>
      </c>
      <c r="D8254" s="109" t="s">
        <v>19884</v>
      </c>
    </row>
    <row r="8255" spans="1:4" x14ac:dyDescent="0.25">
      <c r="A8255">
        <v>41627</v>
      </c>
      <c r="B8255" t="s">
        <v>19885</v>
      </c>
      <c r="C8255" t="s">
        <v>1533</v>
      </c>
      <c r="D8255" s="109" t="s">
        <v>19886</v>
      </c>
    </row>
    <row r="8256" spans="1:4" x14ac:dyDescent="0.25">
      <c r="A8256">
        <v>41628</v>
      </c>
      <c r="B8256" t="s">
        <v>19887</v>
      </c>
      <c r="C8256" t="s">
        <v>1533</v>
      </c>
      <c r="D8256" s="109" t="s">
        <v>17231</v>
      </c>
    </row>
    <row r="8257" spans="1:4" x14ac:dyDescent="0.25">
      <c r="A8257">
        <v>41629</v>
      </c>
      <c r="B8257" t="s">
        <v>19888</v>
      </c>
      <c r="C8257" t="s">
        <v>1533</v>
      </c>
      <c r="D8257" s="109" t="s">
        <v>19889</v>
      </c>
    </row>
    <row r="8258" spans="1:4" x14ac:dyDescent="0.25">
      <c r="A8258">
        <v>43429</v>
      </c>
      <c r="B8258" t="s">
        <v>19890</v>
      </c>
      <c r="C8258" t="s">
        <v>1533</v>
      </c>
      <c r="D8258" s="109" t="s">
        <v>19891</v>
      </c>
    </row>
    <row r="8259" spans="1:4" x14ac:dyDescent="0.25">
      <c r="A8259">
        <v>43430</v>
      </c>
      <c r="B8259" t="s">
        <v>19892</v>
      </c>
      <c r="C8259" t="s">
        <v>1533</v>
      </c>
      <c r="D8259" s="109" t="s">
        <v>17971</v>
      </c>
    </row>
    <row r="8260" spans="1:4" x14ac:dyDescent="0.25">
      <c r="A8260">
        <v>43431</v>
      </c>
      <c r="B8260" t="s">
        <v>19893</v>
      </c>
      <c r="C8260" t="s">
        <v>1533</v>
      </c>
      <c r="D8260" s="109" t="s">
        <v>19894</v>
      </c>
    </row>
    <row r="8261" spans="1:4" x14ac:dyDescent="0.25">
      <c r="A8261">
        <v>43432</v>
      </c>
      <c r="B8261" t="s">
        <v>19895</v>
      </c>
      <c r="C8261" t="s">
        <v>1533</v>
      </c>
      <c r="D8261" s="109" t="s">
        <v>19896</v>
      </c>
    </row>
    <row r="8262" spans="1:4" x14ac:dyDescent="0.25">
      <c r="A8262">
        <v>43433</v>
      </c>
      <c r="B8262" t="s">
        <v>19897</v>
      </c>
      <c r="C8262" t="s">
        <v>1533</v>
      </c>
      <c r="D8262" s="109" t="s">
        <v>19898</v>
      </c>
    </row>
    <row r="8263" spans="1:4" x14ac:dyDescent="0.25">
      <c r="A8263">
        <v>43094</v>
      </c>
      <c r="B8263" t="s">
        <v>19899</v>
      </c>
      <c r="C8263" t="s">
        <v>1533</v>
      </c>
      <c r="D8263" s="109" t="s">
        <v>16863</v>
      </c>
    </row>
    <row r="8264" spans="1:4" x14ac:dyDescent="0.25">
      <c r="A8264">
        <v>43093</v>
      </c>
      <c r="B8264" t="s">
        <v>19900</v>
      </c>
      <c r="C8264" t="s">
        <v>1533</v>
      </c>
      <c r="D8264" s="109" t="s">
        <v>16864</v>
      </c>
    </row>
    <row r="8265" spans="1:4" x14ac:dyDescent="0.25">
      <c r="A8265">
        <v>11694</v>
      </c>
      <c r="B8265" t="s">
        <v>19901</v>
      </c>
      <c r="C8265" t="s">
        <v>1533</v>
      </c>
      <c r="D8265" s="109" t="s">
        <v>19902</v>
      </c>
    </row>
    <row r="8266" spans="1:4" x14ac:dyDescent="0.25">
      <c r="A8266">
        <v>1030</v>
      </c>
      <c r="B8266" t="s">
        <v>19903</v>
      </c>
      <c r="C8266" t="s">
        <v>1533</v>
      </c>
      <c r="D8266" s="109" t="s">
        <v>19904</v>
      </c>
    </row>
    <row r="8267" spans="1:4" x14ac:dyDescent="0.25">
      <c r="A8267">
        <v>11881</v>
      </c>
      <c r="B8267" t="s">
        <v>19905</v>
      </c>
      <c r="C8267" t="s">
        <v>1533</v>
      </c>
      <c r="D8267" s="109" t="s">
        <v>19058</v>
      </c>
    </row>
    <row r="8268" spans="1:4" x14ac:dyDescent="0.25">
      <c r="A8268">
        <v>35277</v>
      </c>
      <c r="B8268" t="s">
        <v>19906</v>
      </c>
      <c r="C8268" t="s">
        <v>1533</v>
      </c>
      <c r="D8268" s="109" t="s">
        <v>16865</v>
      </c>
    </row>
    <row r="8269" spans="1:4" x14ac:dyDescent="0.25">
      <c r="A8269">
        <v>10521</v>
      </c>
      <c r="B8269" t="s">
        <v>19907</v>
      </c>
      <c r="C8269" t="s">
        <v>1533</v>
      </c>
      <c r="D8269" s="109" t="s">
        <v>19908</v>
      </c>
    </row>
    <row r="8270" spans="1:4" x14ac:dyDescent="0.25">
      <c r="A8270">
        <v>10885</v>
      </c>
      <c r="B8270" t="s">
        <v>19909</v>
      </c>
      <c r="C8270" t="s">
        <v>1533</v>
      </c>
      <c r="D8270" s="109" t="s">
        <v>19910</v>
      </c>
    </row>
    <row r="8271" spans="1:4" x14ac:dyDescent="0.25">
      <c r="A8271">
        <v>20962</v>
      </c>
      <c r="B8271" t="s">
        <v>19911</v>
      </c>
      <c r="C8271" t="s">
        <v>1533</v>
      </c>
      <c r="D8271" s="109" t="s">
        <v>19912</v>
      </c>
    </row>
    <row r="8272" spans="1:4" x14ac:dyDescent="0.25">
      <c r="A8272">
        <v>20963</v>
      </c>
      <c r="B8272" t="s">
        <v>19913</v>
      </c>
      <c r="C8272" t="s">
        <v>1533</v>
      </c>
      <c r="D8272" s="109" t="s">
        <v>19914</v>
      </c>
    </row>
    <row r="8273" spans="1:4" x14ac:dyDescent="0.25">
      <c r="A8273">
        <v>34643</v>
      </c>
      <c r="B8273" t="s">
        <v>19915</v>
      </c>
      <c r="C8273" t="s">
        <v>1533</v>
      </c>
      <c r="D8273" s="109" t="s">
        <v>15550</v>
      </c>
    </row>
    <row r="8274" spans="1:4" x14ac:dyDescent="0.25">
      <c r="A8274">
        <v>41480</v>
      </c>
      <c r="B8274" t="s">
        <v>19916</v>
      </c>
      <c r="C8274" t="s">
        <v>1533</v>
      </c>
      <c r="D8274" s="109" t="s">
        <v>16866</v>
      </c>
    </row>
    <row r="8275" spans="1:4" x14ac:dyDescent="0.25">
      <c r="A8275">
        <v>41474</v>
      </c>
      <c r="B8275" t="s">
        <v>19917</v>
      </c>
      <c r="C8275" t="s">
        <v>1533</v>
      </c>
      <c r="D8275" s="109" t="s">
        <v>16867</v>
      </c>
    </row>
    <row r="8276" spans="1:4" x14ac:dyDescent="0.25">
      <c r="A8276">
        <v>41475</v>
      </c>
      <c r="B8276" t="s">
        <v>19918</v>
      </c>
      <c r="C8276" t="s">
        <v>1533</v>
      </c>
      <c r="D8276" s="109" t="s">
        <v>12567</v>
      </c>
    </row>
    <row r="8277" spans="1:4" x14ac:dyDescent="0.25">
      <c r="A8277">
        <v>41476</v>
      </c>
      <c r="B8277" t="s">
        <v>19919</v>
      </c>
      <c r="C8277" t="s">
        <v>1533</v>
      </c>
      <c r="D8277" s="109" t="s">
        <v>16868</v>
      </c>
    </row>
    <row r="8278" spans="1:4" x14ac:dyDescent="0.25">
      <c r="A8278">
        <v>2555</v>
      </c>
      <c r="B8278" t="s">
        <v>19920</v>
      </c>
      <c r="C8278" t="s">
        <v>1533</v>
      </c>
      <c r="D8278" s="109" t="s">
        <v>16869</v>
      </c>
    </row>
    <row r="8279" spans="1:4" x14ac:dyDescent="0.25">
      <c r="A8279">
        <v>2556</v>
      </c>
      <c r="B8279" t="s">
        <v>19921</v>
      </c>
      <c r="C8279" t="s">
        <v>1533</v>
      </c>
      <c r="D8279" s="109" t="s">
        <v>7920</v>
      </c>
    </row>
    <row r="8280" spans="1:4" x14ac:dyDescent="0.25">
      <c r="A8280">
        <v>2557</v>
      </c>
      <c r="B8280" t="s">
        <v>19922</v>
      </c>
      <c r="C8280" t="s">
        <v>1533</v>
      </c>
      <c r="D8280" s="109" t="s">
        <v>8517</v>
      </c>
    </row>
    <row r="8281" spans="1:4" x14ac:dyDescent="0.25">
      <c r="A8281">
        <v>10569</v>
      </c>
      <c r="B8281" t="s">
        <v>19923</v>
      </c>
      <c r="C8281" t="s">
        <v>1533</v>
      </c>
      <c r="D8281" s="109" t="s">
        <v>8517</v>
      </c>
    </row>
    <row r="8282" spans="1:4" x14ac:dyDescent="0.25">
      <c r="A8282">
        <v>39810</v>
      </c>
      <c r="B8282" t="s">
        <v>19924</v>
      </c>
      <c r="C8282" t="s">
        <v>1533</v>
      </c>
      <c r="D8282" s="109" t="s">
        <v>15118</v>
      </c>
    </row>
    <row r="8283" spans="1:4" x14ac:dyDescent="0.25">
      <c r="A8283">
        <v>39811</v>
      </c>
      <c r="B8283" t="s">
        <v>19925</v>
      </c>
      <c r="C8283" t="s">
        <v>1533</v>
      </c>
      <c r="D8283" s="109" t="s">
        <v>11976</v>
      </c>
    </row>
    <row r="8284" spans="1:4" x14ac:dyDescent="0.25">
      <c r="A8284">
        <v>39812</v>
      </c>
      <c r="B8284" t="s">
        <v>19926</v>
      </c>
      <c r="C8284" t="s">
        <v>1533</v>
      </c>
      <c r="D8284" s="109" t="s">
        <v>14721</v>
      </c>
    </row>
    <row r="8285" spans="1:4" x14ac:dyDescent="0.25">
      <c r="A8285">
        <v>43096</v>
      </c>
      <c r="B8285" t="s">
        <v>19927</v>
      </c>
      <c r="C8285" t="s">
        <v>1533</v>
      </c>
      <c r="D8285" s="109" t="s">
        <v>16870</v>
      </c>
    </row>
    <row r="8286" spans="1:4" x14ac:dyDescent="0.25">
      <c r="A8286">
        <v>43102</v>
      </c>
      <c r="B8286" t="s">
        <v>19928</v>
      </c>
      <c r="C8286" t="s">
        <v>1533</v>
      </c>
      <c r="D8286" s="109" t="s">
        <v>15996</v>
      </c>
    </row>
    <row r="8287" spans="1:4" x14ac:dyDescent="0.25">
      <c r="A8287">
        <v>43103</v>
      </c>
      <c r="B8287" t="s">
        <v>19929</v>
      </c>
      <c r="C8287" t="s">
        <v>1533</v>
      </c>
      <c r="D8287" s="109" t="s">
        <v>16871</v>
      </c>
    </row>
    <row r="8288" spans="1:4" x14ac:dyDescent="0.25">
      <c r="A8288">
        <v>43098</v>
      </c>
      <c r="B8288" t="s">
        <v>19930</v>
      </c>
      <c r="C8288" t="s">
        <v>1533</v>
      </c>
      <c r="D8288" s="109" t="s">
        <v>16872</v>
      </c>
    </row>
    <row r="8289" spans="1:4" x14ac:dyDescent="0.25">
      <c r="A8289">
        <v>43097</v>
      </c>
      <c r="B8289" t="s">
        <v>19931</v>
      </c>
      <c r="C8289" t="s">
        <v>1533</v>
      </c>
      <c r="D8289" s="109" t="s">
        <v>16873</v>
      </c>
    </row>
    <row r="8290" spans="1:4" x14ac:dyDescent="0.25">
      <c r="A8290">
        <v>43104</v>
      </c>
      <c r="B8290" t="s">
        <v>19932</v>
      </c>
      <c r="C8290" t="s">
        <v>1533</v>
      </c>
      <c r="D8290" s="109" t="s">
        <v>16874</v>
      </c>
    </row>
    <row r="8291" spans="1:4" x14ac:dyDescent="0.25">
      <c r="A8291">
        <v>39771</v>
      </c>
      <c r="B8291" t="s">
        <v>19933</v>
      </c>
      <c r="C8291" t="s">
        <v>1533</v>
      </c>
      <c r="D8291" s="109" t="s">
        <v>12996</v>
      </c>
    </row>
    <row r="8292" spans="1:4" x14ac:dyDescent="0.25">
      <c r="A8292">
        <v>39772</v>
      </c>
      <c r="B8292" t="s">
        <v>19934</v>
      </c>
      <c r="C8292" t="s">
        <v>1533</v>
      </c>
      <c r="D8292" s="109" t="s">
        <v>16875</v>
      </c>
    </row>
    <row r="8293" spans="1:4" x14ac:dyDescent="0.25">
      <c r="A8293">
        <v>39773</v>
      </c>
      <c r="B8293" t="s">
        <v>19935</v>
      </c>
      <c r="C8293" t="s">
        <v>1533</v>
      </c>
      <c r="D8293" s="109" t="s">
        <v>16876</v>
      </c>
    </row>
    <row r="8294" spans="1:4" x14ac:dyDescent="0.25">
      <c r="A8294">
        <v>39774</v>
      </c>
      <c r="B8294" t="s">
        <v>19936</v>
      </c>
      <c r="C8294" t="s">
        <v>1533</v>
      </c>
      <c r="D8294" s="109" t="s">
        <v>15465</v>
      </c>
    </row>
    <row r="8295" spans="1:4" x14ac:dyDescent="0.25">
      <c r="A8295">
        <v>39775</v>
      </c>
      <c r="B8295" t="s">
        <v>19937</v>
      </c>
      <c r="C8295" t="s">
        <v>1533</v>
      </c>
      <c r="D8295" s="109" t="s">
        <v>16877</v>
      </c>
    </row>
    <row r="8296" spans="1:4" x14ac:dyDescent="0.25">
      <c r="A8296">
        <v>39776</v>
      </c>
      <c r="B8296" t="s">
        <v>19938</v>
      </c>
      <c r="C8296" t="s">
        <v>1533</v>
      </c>
      <c r="D8296" s="109" t="s">
        <v>16878</v>
      </c>
    </row>
    <row r="8297" spans="1:4" x14ac:dyDescent="0.25">
      <c r="A8297">
        <v>39777</v>
      </c>
      <c r="B8297" t="s">
        <v>19939</v>
      </c>
      <c r="C8297" t="s">
        <v>1533</v>
      </c>
      <c r="D8297" s="109" t="s">
        <v>16879</v>
      </c>
    </row>
    <row r="8298" spans="1:4" x14ac:dyDescent="0.25">
      <c r="A8298">
        <v>20254</v>
      </c>
      <c r="B8298" t="s">
        <v>19940</v>
      </c>
      <c r="C8298" t="s">
        <v>1533</v>
      </c>
      <c r="D8298" s="109" t="s">
        <v>16880</v>
      </c>
    </row>
    <row r="8299" spans="1:4" x14ac:dyDescent="0.25">
      <c r="A8299">
        <v>20253</v>
      </c>
      <c r="B8299" t="s">
        <v>19941</v>
      </c>
      <c r="C8299" t="s">
        <v>1533</v>
      </c>
      <c r="D8299" s="109" t="s">
        <v>15972</v>
      </c>
    </row>
    <row r="8300" spans="1:4" x14ac:dyDescent="0.25">
      <c r="A8300">
        <v>11247</v>
      </c>
      <c r="B8300" t="s">
        <v>19942</v>
      </c>
      <c r="C8300" t="s">
        <v>1533</v>
      </c>
      <c r="D8300" s="109" t="s">
        <v>16881</v>
      </c>
    </row>
    <row r="8301" spans="1:4" x14ac:dyDescent="0.25">
      <c r="A8301">
        <v>11250</v>
      </c>
      <c r="B8301" t="s">
        <v>19943</v>
      </c>
      <c r="C8301" t="s">
        <v>1533</v>
      </c>
      <c r="D8301" s="109" t="s">
        <v>16882</v>
      </c>
    </row>
    <row r="8302" spans="1:4" x14ac:dyDescent="0.25">
      <c r="A8302">
        <v>11249</v>
      </c>
      <c r="B8302" t="s">
        <v>19944</v>
      </c>
      <c r="C8302" t="s">
        <v>1533</v>
      </c>
      <c r="D8302" s="109" t="s">
        <v>16883</v>
      </c>
    </row>
    <row r="8303" spans="1:4" x14ac:dyDescent="0.25">
      <c r="A8303">
        <v>11251</v>
      </c>
      <c r="B8303" t="s">
        <v>19945</v>
      </c>
      <c r="C8303" t="s">
        <v>1533</v>
      </c>
      <c r="D8303" s="109" t="s">
        <v>16884</v>
      </c>
    </row>
    <row r="8304" spans="1:4" x14ac:dyDescent="0.25">
      <c r="A8304">
        <v>11253</v>
      </c>
      <c r="B8304" t="s">
        <v>19946</v>
      </c>
      <c r="C8304" t="s">
        <v>1533</v>
      </c>
      <c r="D8304" s="109" t="s">
        <v>16885</v>
      </c>
    </row>
    <row r="8305" spans="1:4" x14ac:dyDescent="0.25">
      <c r="A8305">
        <v>11255</v>
      </c>
      <c r="B8305" t="s">
        <v>19947</v>
      </c>
      <c r="C8305" t="s">
        <v>1533</v>
      </c>
      <c r="D8305" s="109" t="s">
        <v>16886</v>
      </c>
    </row>
    <row r="8306" spans="1:4" x14ac:dyDescent="0.25">
      <c r="A8306">
        <v>14055</v>
      </c>
      <c r="B8306" t="s">
        <v>19948</v>
      </c>
      <c r="C8306" t="s">
        <v>1533</v>
      </c>
      <c r="D8306" s="109" t="s">
        <v>16887</v>
      </c>
    </row>
    <row r="8307" spans="1:4" x14ac:dyDescent="0.25">
      <c r="A8307">
        <v>11256</v>
      </c>
      <c r="B8307" t="s">
        <v>19949</v>
      </c>
      <c r="C8307" t="s">
        <v>1533</v>
      </c>
      <c r="D8307" s="109" t="s">
        <v>16888</v>
      </c>
    </row>
    <row r="8308" spans="1:4" x14ac:dyDescent="0.25">
      <c r="A8308">
        <v>1872</v>
      </c>
      <c r="B8308" t="s">
        <v>19950</v>
      </c>
      <c r="C8308" t="s">
        <v>1533</v>
      </c>
      <c r="D8308" s="109" t="s">
        <v>17039</v>
      </c>
    </row>
    <row r="8309" spans="1:4" x14ac:dyDescent="0.25">
      <c r="A8309">
        <v>1873</v>
      </c>
      <c r="B8309" t="s">
        <v>19951</v>
      </c>
      <c r="C8309" t="s">
        <v>1533</v>
      </c>
      <c r="D8309" s="109" t="s">
        <v>7925</v>
      </c>
    </row>
    <row r="8310" spans="1:4" x14ac:dyDescent="0.25">
      <c r="A8310">
        <v>39693</v>
      </c>
      <c r="B8310" t="s">
        <v>19952</v>
      </c>
      <c r="C8310" t="s">
        <v>1533</v>
      </c>
      <c r="D8310" s="109" t="s">
        <v>16889</v>
      </c>
    </row>
    <row r="8311" spans="1:4" x14ac:dyDescent="0.25">
      <c r="A8311">
        <v>39692</v>
      </c>
      <c r="B8311" t="s">
        <v>19953</v>
      </c>
      <c r="C8311" t="s">
        <v>1533</v>
      </c>
      <c r="D8311" s="109" t="s">
        <v>16890</v>
      </c>
    </row>
    <row r="8312" spans="1:4" x14ac:dyDescent="0.25">
      <c r="A8312">
        <v>1062</v>
      </c>
      <c r="B8312" t="s">
        <v>19954</v>
      </c>
      <c r="C8312" t="s">
        <v>1533</v>
      </c>
      <c r="D8312" s="109" t="s">
        <v>16891</v>
      </c>
    </row>
    <row r="8313" spans="1:4" x14ac:dyDescent="0.25">
      <c r="A8313">
        <v>39686</v>
      </c>
      <c r="B8313" t="s">
        <v>19955</v>
      </c>
      <c r="C8313" t="s">
        <v>1533</v>
      </c>
      <c r="D8313" s="109" t="s">
        <v>16892</v>
      </c>
    </row>
    <row r="8314" spans="1:4" x14ac:dyDescent="0.25">
      <c r="A8314">
        <v>43095</v>
      </c>
      <c r="B8314" t="s">
        <v>19956</v>
      </c>
      <c r="C8314" t="s">
        <v>1533</v>
      </c>
      <c r="D8314" s="109" t="s">
        <v>16893</v>
      </c>
    </row>
    <row r="8315" spans="1:4" x14ac:dyDescent="0.25">
      <c r="A8315">
        <v>1871</v>
      </c>
      <c r="B8315" t="s">
        <v>19957</v>
      </c>
      <c r="C8315" t="s">
        <v>1533</v>
      </c>
      <c r="D8315" s="109" t="s">
        <v>14622</v>
      </c>
    </row>
    <row r="8316" spans="1:4" x14ac:dyDescent="0.25">
      <c r="A8316">
        <v>12001</v>
      </c>
      <c r="B8316" t="s">
        <v>19958</v>
      </c>
      <c r="C8316" t="s">
        <v>1533</v>
      </c>
      <c r="D8316" s="109" t="s">
        <v>12565</v>
      </c>
    </row>
    <row r="8317" spans="1:4" x14ac:dyDescent="0.25">
      <c r="A8317">
        <v>11882</v>
      </c>
      <c r="B8317" t="s">
        <v>19959</v>
      </c>
      <c r="C8317" t="s">
        <v>1533</v>
      </c>
      <c r="D8317" s="109" t="s">
        <v>17692</v>
      </c>
    </row>
    <row r="8318" spans="1:4" x14ac:dyDescent="0.25">
      <c r="A8318">
        <v>1068</v>
      </c>
      <c r="B8318" t="s">
        <v>19960</v>
      </c>
      <c r="C8318" t="s">
        <v>1533</v>
      </c>
      <c r="D8318" s="109" t="s">
        <v>16894</v>
      </c>
    </row>
    <row r="8319" spans="1:4" x14ac:dyDescent="0.25">
      <c r="A8319">
        <v>39690</v>
      </c>
      <c r="B8319" t="s">
        <v>19961</v>
      </c>
      <c r="C8319" t="s">
        <v>1533</v>
      </c>
      <c r="D8319" s="109" t="s">
        <v>16895</v>
      </c>
    </row>
    <row r="8320" spans="1:4" x14ac:dyDescent="0.25">
      <c r="A8320">
        <v>39691</v>
      </c>
      <c r="B8320" t="s">
        <v>19962</v>
      </c>
      <c r="C8320" t="s">
        <v>1533</v>
      </c>
      <c r="D8320" s="109" t="s">
        <v>16896</v>
      </c>
    </row>
    <row r="8321" spans="1:4" x14ac:dyDescent="0.25">
      <c r="A8321">
        <v>39808</v>
      </c>
      <c r="B8321" t="s">
        <v>19963</v>
      </c>
      <c r="C8321" t="s">
        <v>1533</v>
      </c>
      <c r="D8321" s="109" t="s">
        <v>16897</v>
      </c>
    </row>
    <row r="8322" spans="1:4" x14ac:dyDescent="0.25">
      <c r="A8322">
        <v>39809</v>
      </c>
      <c r="B8322" t="s">
        <v>19964</v>
      </c>
      <c r="C8322" t="s">
        <v>1533</v>
      </c>
      <c r="D8322" s="109" t="s">
        <v>16898</v>
      </c>
    </row>
    <row r="8323" spans="1:4" x14ac:dyDescent="0.25">
      <c r="A8323">
        <v>43439</v>
      </c>
      <c r="B8323" t="s">
        <v>19965</v>
      </c>
      <c r="C8323" t="s">
        <v>1533</v>
      </c>
      <c r="D8323" s="109" t="s">
        <v>19966</v>
      </c>
    </row>
    <row r="8324" spans="1:4" x14ac:dyDescent="0.25">
      <c r="A8324">
        <v>5103</v>
      </c>
      <c r="B8324" t="s">
        <v>19967</v>
      </c>
      <c r="C8324" t="s">
        <v>1533</v>
      </c>
      <c r="D8324" s="109" t="s">
        <v>14875</v>
      </c>
    </row>
    <row r="8325" spans="1:4" x14ac:dyDescent="0.25">
      <c r="A8325">
        <v>11880</v>
      </c>
      <c r="B8325" t="s">
        <v>19968</v>
      </c>
      <c r="C8325" t="s">
        <v>1533</v>
      </c>
      <c r="D8325" s="109" t="s">
        <v>16899</v>
      </c>
    </row>
    <row r="8326" spans="1:4" x14ac:dyDescent="0.25">
      <c r="A8326">
        <v>11714</v>
      </c>
      <c r="B8326" t="s">
        <v>19969</v>
      </c>
      <c r="C8326" t="s">
        <v>1533</v>
      </c>
      <c r="D8326" s="109" t="s">
        <v>14678</v>
      </c>
    </row>
    <row r="8327" spans="1:4" x14ac:dyDescent="0.25">
      <c r="A8327">
        <v>11712</v>
      </c>
      <c r="B8327" t="s">
        <v>19970</v>
      </c>
      <c r="C8327" t="s">
        <v>1533</v>
      </c>
      <c r="D8327" s="109" t="s">
        <v>14745</v>
      </c>
    </row>
    <row r="8328" spans="1:4" x14ac:dyDescent="0.25">
      <c r="A8328">
        <v>11717</v>
      </c>
      <c r="B8328" t="s">
        <v>19971</v>
      </c>
      <c r="C8328" t="s">
        <v>1533</v>
      </c>
      <c r="D8328" s="109" t="s">
        <v>12216</v>
      </c>
    </row>
    <row r="8329" spans="1:4" x14ac:dyDescent="0.25">
      <c r="A8329">
        <v>1106</v>
      </c>
      <c r="B8329" t="s">
        <v>19972</v>
      </c>
      <c r="C8329" t="s">
        <v>1537</v>
      </c>
      <c r="D8329" s="109" t="s">
        <v>6476</v>
      </c>
    </row>
    <row r="8330" spans="1:4" x14ac:dyDescent="0.25">
      <c r="A8330">
        <v>11161</v>
      </c>
      <c r="B8330" t="s">
        <v>19973</v>
      </c>
      <c r="C8330" t="s">
        <v>1537</v>
      </c>
      <c r="D8330" s="109" t="s">
        <v>16869</v>
      </c>
    </row>
    <row r="8331" spans="1:4" x14ac:dyDescent="0.25">
      <c r="A8331">
        <v>1107</v>
      </c>
      <c r="B8331" t="s">
        <v>19974</v>
      </c>
      <c r="C8331" t="s">
        <v>1537</v>
      </c>
      <c r="D8331" s="109" t="s">
        <v>6354</v>
      </c>
    </row>
    <row r="8332" spans="1:4" x14ac:dyDescent="0.25">
      <c r="A8332">
        <v>44479</v>
      </c>
      <c r="B8332" t="s">
        <v>19975</v>
      </c>
      <c r="C8332" t="s">
        <v>1537</v>
      </c>
      <c r="D8332" s="109" t="s">
        <v>6429</v>
      </c>
    </row>
    <row r="8333" spans="1:4" x14ac:dyDescent="0.25">
      <c r="A8333">
        <v>4759</v>
      </c>
      <c r="B8333" t="s">
        <v>19976</v>
      </c>
      <c r="C8333" t="s">
        <v>1532</v>
      </c>
      <c r="D8333" s="109" t="s">
        <v>12201</v>
      </c>
    </row>
    <row r="8334" spans="1:4" x14ac:dyDescent="0.25">
      <c r="A8334">
        <v>41068</v>
      </c>
      <c r="B8334" t="s">
        <v>19977</v>
      </c>
      <c r="C8334" t="s">
        <v>1539</v>
      </c>
      <c r="D8334" s="109" t="s">
        <v>19978</v>
      </c>
    </row>
    <row r="8335" spans="1:4" x14ac:dyDescent="0.25">
      <c r="A8335">
        <v>12618</v>
      </c>
      <c r="B8335" t="s">
        <v>19979</v>
      </c>
      <c r="C8335" t="s">
        <v>1533</v>
      </c>
      <c r="D8335" s="109" t="s">
        <v>16900</v>
      </c>
    </row>
    <row r="8336" spans="1:4" x14ac:dyDescent="0.25">
      <c r="A8336">
        <v>1108</v>
      </c>
      <c r="B8336" t="s">
        <v>19980</v>
      </c>
      <c r="C8336" t="s">
        <v>1536</v>
      </c>
      <c r="D8336" s="109" t="s">
        <v>12652</v>
      </c>
    </row>
    <row r="8337" spans="1:4" x14ac:dyDescent="0.25">
      <c r="A8337">
        <v>1117</v>
      </c>
      <c r="B8337" t="s">
        <v>19981</v>
      </c>
      <c r="C8337" t="s">
        <v>1536</v>
      </c>
      <c r="D8337" s="109" t="s">
        <v>14934</v>
      </c>
    </row>
    <row r="8338" spans="1:4" x14ac:dyDescent="0.25">
      <c r="A8338">
        <v>1118</v>
      </c>
      <c r="B8338" t="s">
        <v>19982</v>
      </c>
      <c r="C8338" t="s">
        <v>1536</v>
      </c>
      <c r="D8338" s="109" t="s">
        <v>8161</v>
      </c>
    </row>
    <row r="8339" spans="1:4" x14ac:dyDescent="0.25">
      <c r="A8339">
        <v>1110</v>
      </c>
      <c r="B8339" t="s">
        <v>19983</v>
      </c>
      <c r="C8339" t="s">
        <v>1536</v>
      </c>
      <c r="D8339" s="109" t="s">
        <v>8161</v>
      </c>
    </row>
    <row r="8340" spans="1:4" x14ac:dyDescent="0.25">
      <c r="A8340">
        <v>40784</v>
      </c>
      <c r="B8340" t="s">
        <v>19984</v>
      </c>
      <c r="C8340" t="s">
        <v>1536</v>
      </c>
      <c r="D8340" s="109" t="s">
        <v>15276</v>
      </c>
    </row>
    <row r="8341" spans="1:4" x14ac:dyDescent="0.25">
      <c r="A8341">
        <v>40782</v>
      </c>
      <c r="B8341" t="s">
        <v>19985</v>
      </c>
      <c r="C8341" t="s">
        <v>1536</v>
      </c>
      <c r="D8341" s="109" t="s">
        <v>16901</v>
      </c>
    </row>
    <row r="8342" spans="1:4" x14ac:dyDescent="0.25">
      <c r="A8342">
        <v>40783</v>
      </c>
      <c r="B8342" t="s">
        <v>19986</v>
      </c>
      <c r="C8342" t="s">
        <v>1536</v>
      </c>
      <c r="D8342" s="109" t="s">
        <v>16902</v>
      </c>
    </row>
    <row r="8343" spans="1:4" x14ac:dyDescent="0.25">
      <c r="A8343">
        <v>1109</v>
      </c>
      <c r="B8343" t="s">
        <v>19987</v>
      </c>
      <c r="C8343" t="s">
        <v>1536</v>
      </c>
      <c r="D8343" s="109" t="s">
        <v>12652</v>
      </c>
    </row>
    <row r="8344" spans="1:4" x14ac:dyDescent="0.25">
      <c r="A8344">
        <v>1119</v>
      </c>
      <c r="B8344" t="s">
        <v>19988</v>
      </c>
      <c r="C8344" t="s">
        <v>1536</v>
      </c>
      <c r="D8344" s="109" t="s">
        <v>7294</v>
      </c>
    </row>
    <row r="8345" spans="1:4" x14ac:dyDescent="0.25">
      <c r="A8345">
        <v>13115</v>
      </c>
      <c r="B8345" t="s">
        <v>19989</v>
      </c>
      <c r="C8345" t="s">
        <v>1536</v>
      </c>
      <c r="D8345" s="109" t="s">
        <v>14675</v>
      </c>
    </row>
    <row r="8346" spans="1:4" x14ac:dyDescent="0.25">
      <c r="A8346">
        <v>10541</v>
      </c>
      <c r="B8346" t="s">
        <v>19990</v>
      </c>
      <c r="C8346" t="s">
        <v>1536</v>
      </c>
      <c r="D8346" s="109" t="s">
        <v>12617</v>
      </c>
    </row>
    <row r="8347" spans="1:4" x14ac:dyDescent="0.25">
      <c r="A8347">
        <v>10542</v>
      </c>
      <c r="B8347" t="s">
        <v>19991</v>
      </c>
      <c r="C8347" t="s">
        <v>1536</v>
      </c>
      <c r="D8347" s="109" t="s">
        <v>16849</v>
      </c>
    </row>
    <row r="8348" spans="1:4" x14ac:dyDescent="0.25">
      <c r="A8348">
        <v>10543</v>
      </c>
      <c r="B8348" t="s">
        <v>19992</v>
      </c>
      <c r="C8348" t="s">
        <v>1536</v>
      </c>
      <c r="D8348" s="109" t="s">
        <v>16903</v>
      </c>
    </row>
    <row r="8349" spans="1:4" x14ac:dyDescent="0.25">
      <c r="A8349">
        <v>10544</v>
      </c>
      <c r="B8349" t="s">
        <v>19993</v>
      </c>
      <c r="C8349" t="s">
        <v>1536</v>
      </c>
      <c r="D8349" s="109" t="s">
        <v>16904</v>
      </c>
    </row>
    <row r="8350" spans="1:4" x14ac:dyDescent="0.25">
      <c r="A8350">
        <v>10545</v>
      </c>
      <c r="B8350" t="s">
        <v>19994</v>
      </c>
      <c r="C8350" t="s">
        <v>1536</v>
      </c>
      <c r="D8350" s="109" t="s">
        <v>16905</v>
      </c>
    </row>
    <row r="8351" spans="1:4" x14ac:dyDescent="0.25">
      <c r="A8351">
        <v>38365</v>
      </c>
      <c r="B8351" t="s">
        <v>19995</v>
      </c>
      <c r="C8351" t="s">
        <v>1534</v>
      </c>
      <c r="D8351" s="109" t="s">
        <v>14854</v>
      </c>
    </row>
    <row r="8352" spans="1:4" x14ac:dyDescent="0.25">
      <c r="A8352">
        <v>44056</v>
      </c>
      <c r="B8352" t="s">
        <v>19996</v>
      </c>
      <c r="C8352" t="s">
        <v>1533</v>
      </c>
      <c r="D8352" s="109" t="s">
        <v>19997</v>
      </c>
    </row>
    <row r="8353" spans="1:4" x14ac:dyDescent="0.25">
      <c r="A8353">
        <v>44057</v>
      </c>
      <c r="B8353" t="s">
        <v>19998</v>
      </c>
      <c r="C8353" t="s">
        <v>1533</v>
      </c>
      <c r="D8353" s="109" t="s">
        <v>19999</v>
      </c>
    </row>
    <row r="8354" spans="1:4" x14ac:dyDescent="0.25">
      <c r="A8354">
        <v>37754</v>
      </c>
      <c r="B8354" t="s">
        <v>20000</v>
      </c>
      <c r="C8354" t="s">
        <v>1533</v>
      </c>
      <c r="D8354" s="109" t="s">
        <v>20001</v>
      </c>
    </row>
    <row r="8355" spans="1:4" x14ac:dyDescent="0.25">
      <c r="A8355">
        <v>37757</v>
      </c>
      <c r="B8355" t="s">
        <v>20002</v>
      </c>
      <c r="C8355" t="s">
        <v>1533</v>
      </c>
      <c r="D8355" s="109" t="s">
        <v>20003</v>
      </c>
    </row>
    <row r="8356" spans="1:4" x14ac:dyDescent="0.25">
      <c r="A8356">
        <v>44058</v>
      </c>
      <c r="B8356" t="s">
        <v>20004</v>
      </c>
      <c r="C8356" t="s">
        <v>1533</v>
      </c>
      <c r="D8356" s="109" t="s">
        <v>20005</v>
      </c>
    </row>
    <row r="8357" spans="1:4" x14ac:dyDescent="0.25">
      <c r="A8357">
        <v>37752</v>
      </c>
      <c r="B8357" t="s">
        <v>20006</v>
      </c>
      <c r="C8357" t="s">
        <v>1533</v>
      </c>
      <c r="D8357" s="109" t="s">
        <v>20007</v>
      </c>
    </row>
    <row r="8358" spans="1:4" x14ac:dyDescent="0.25">
      <c r="A8358">
        <v>44059</v>
      </c>
      <c r="B8358" t="s">
        <v>20008</v>
      </c>
      <c r="C8358" t="s">
        <v>1533</v>
      </c>
      <c r="D8358" s="109" t="s">
        <v>20009</v>
      </c>
    </row>
    <row r="8359" spans="1:4" x14ac:dyDescent="0.25">
      <c r="A8359">
        <v>37750</v>
      </c>
      <c r="B8359" t="s">
        <v>20010</v>
      </c>
      <c r="C8359" t="s">
        <v>1533</v>
      </c>
      <c r="D8359" s="109" t="s">
        <v>20011</v>
      </c>
    </row>
    <row r="8360" spans="1:4" x14ac:dyDescent="0.25">
      <c r="A8360">
        <v>37758</v>
      </c>
      <c r="B8360" t="s">
        <v>20012</v>
      </c>
      <c r="C8360" t="s">
        <v>1533</v>
      </c>
      <c r="D8360" s="109" t="s">
        <v>20013</v>
      </c>
    </row>
    <row r="8361" spans="1:4" x14ac:dyDescent="0.25">
      <c r="A8361">
        <v>44060</v>
      </c>
      <c r="B8361" t="s">
        <v>20014</v>
      </c>
      <c r="C8361" t="s">
        <v>1533</v>
      </c>
      <c r="D8361" s="109" t="s">
        <v>20015</v>
      </c>
    </row>
    <row r="8362" spans="1:4" x14ac:dyDescent="0.25">
      <c r="A8362">
        <v>37749</v>
      </c>
      <c r="B8362" t="s">
        <v>20016</v>
      </c>
      <c r="C8362" t="s">
        <v>1533</v>
      </c>
      <c r="D8362" s="109" t="s">
        <v>20017</v>
      </c>
    </row>
    <row r="8363" spans="1:4" x14ac:dyDescent="0.25">
      <c r="A8363">
        <v>44061</v>
      </c>
      <c r="B8363" t="s">
        <v>20018</v>
      </c>
      <c r="C8363" t="s">
        <v>1533</v>
      </c>
      <c r="D8363" s="109" t="s">
        <v>20019</v>
      </c>
    </row>
    <row r="8364" spans="1:4" x14ac:dyDescent="0.25">
      <c r="A8364">
        <v>1159</v>
      </c>
      <c r="B8364" t="s">
        <v>20020</v>
      </c>
      <c r="C8364" t="s">
        <v>1533</v>
      </c>
      <c r="D8364" s="109" t="s">
        <v>20021</v>
      </c>
    </row>
    <row r="8365" spans="1:4" x14ac:dyDescent="0.25">
      <c r="A8365">
        <v>12114</v>
      </c>
      <c r="B8365" t="s">
        <v>20022</v>
      </c>
      <c r="C8365" t="s">
        <v>1533</v>
      </c>
      <c r="D8365" s="109" t="s">
        <v>20023</v>
      </c>
    </row>
    <row r="8366" spans="1:4" x14ac:dyDescent="0.25">
      <c r="A8366">
        <v>38106</v>
      </c>
      <c r="B8366" t="s">
        <v>20024</v>
      </c>
      <c r="C8366" t="s">
        <v>1533</v>
      </c>
      <c r="D8366" s="109" t="s">
        <v>12995</v>
      </c>
    </row>
    <row r="8367" spans="1:4" x14ac:dyDescent="0.25">
      <c r="A8367">
        <v>38085</v>
      </c>
      <c r="B8367" t="s">
        <v>20025</v>
      </c>
      <c r="C8367" t="s">
        <v>1533</v>
      </c>
      <c r="D8367" s="109" t="s">
        <v>7259</v>
      </c>
    </row>
    <row r="8368" spans="1:4" x14ac:dyDescent="0.25">
      <c r="A8368">
        <v>38599</v>
      </c>
      <c r="B8368" t="s">
        <v>20026</v>
      </c>
      <c r="C8368" t="s">
        <v>1533</v>
      </c>
      <c r="D8368" s="109" t="s">
        <v>12565</v>
      </c>
    </row>
    <row r="8369" spans="1:4" x14ac:dyDescent="0.25">
      <c r="A8369">
        <v>38596</v>
      </c>
      <c r="B8369" t="s">
        <v>20027</v>
      </c>
      <c r="C8369" t="s">
        <v>1533</v>
      </c>
      <c r="D8369" s="109" t="s">
        <v>18324</v>
      </c>
    </row>
    <row r="8370" spans="1:4" x14ac:dyDescent="0.25">
      <c r="A8370">
        <v>38600</v>
      </c>
      <c r="B8370" t="s">
        <v>20028</v>
      </c>
      <c r="C8370" t="s">
        <v>1533</v>
      </c>
      <c r="D8370" s="109" t="s">
        <v>6975</v>
      </c>
    </row>
    <row r="8371" spans="1:4" x14ac:dyDescent="0.25">
      <c r="A8371">
        <v>38597</v>
      </c>
      <c r="B8371" t="s">
        <v>20029</v>
      </c>
      <c r="C8371" t="s">
        <v>1533</v>
      </c>
      <c r="D8371" s="109" t="s">
        <v>6500</v>
      </c>
    </row>
    <row r="8372" spans="1:4" x14ac:dyDescent="0.25">
      <c r="A8372">
        <v>659</v>
      </c>
      <c r="B8372" t="s">
        <v>20030</v>
      </c>
      <c r="C8372" t="s">
        <v>1533</v>
      </c>
      <c r="D8372" s="109" t="s">
        <v>14820</v>
      </c>
    </row>
    <row r="8373" spans="1:4" x14ac:dyDescent="0.25">
      <c r="A8373">
        <v>660</v>
      </c>
      <c r="B8373" t="s">
        <v>20031</v>
      </c>
      <c r="C8373" t="s">
        <v>1533</v>
      </c>
      <c r="D8373" s="109" t="s">
        <v>20032</v>
      </c>
    </row>
    <row r="8374" spans="1:4" x14ac:dyDescent="0.25">
      <c r="A8374">
        <v>658</v>
      </c>
      <c r="B8374" t="s">
        <v>20033</v>
      </c>
      <c r="C8374" t="s">
        <v>1533</v>
      </c>
      <c r="D8374" s="109" t="s">
        <v>20034</v>
      </c>
    </row>
    <row r="8375" spans="1:4" x14ac:dyDescent="0.25">
      <c r="A8375">
        <v>38548</v>
      </c>
      <c r="B8375" t="s">
        <v>20035</v>
      </c>
      <c r="C8375" t="s">
        <v>1533</v>
      </c>
      <c r="D8375" s="109" t="s">
        <v>12685</v>
      </c>
    </row>
    <row r="8376" spans="1:4" x14ac:dyDescent="0.25">
      <c r="A8376">
        <v>34649</v>
      </c>
      <c r="B8376" t="s">
        <v>20036</v>
      </c>
      <c r="C8376" t="s">
        <v>1533</v>
      </c>
      <c r="D8376" s="109" t="s">
        <v>7185</v>
      </c>
    </row>
    <row r="8377" spans="1:4" x14ac:dyDescent="0.25">
      <c r="A8377">
        <v>34655</v>
      </c>
      <c r="B8377" t="s">
        <v>20037</v>
      </c>
      <c r="C8377" t="s">
        <v>1533</v>
      </c>
      <c r="D8377" s="109" t="s">
        <v>20032</v>
      </c>
    </row>
    <row r="8378" spans="1:4" x14ac:dyDescent="0.25">
      <c r="A8378">
        <v>40607</v>
      </c>
      <c r="B8378" t="s">
        <v>20038</v>
      </c>
      <c r="C8378" t="s">
        <v>1533</v>
      </c>
      <c r="D8378" s="109" t="s">
        <v>7845</v>
      </c>
    </row>
    <row r="8379" spans="1:4" x14ac:dyDescent="0.25">
      <c r="A8379">
        <v>567</v>
      </c>
      <c r="B8379" t="s">
        <v>20039</v>
      </c>
      <c r="C8379" t="s">
        <v>1536</v>
      </c>
      <c r="D8379" s="109" t="s">
        <v>6390</v>
      </c>
    </row>
    <row r="8380" spans="1:4" x14ac:dyDescent="0.25">
      <c r="A8380">
        <v>574</v>
      </c>
      <c r="B8380" t="s">
        <v>20040</v>
      </c>
      <c r="C8380" t="s">
        <v>1536</v>
      </c>
      <c r="D8380" s="109" t="s">
        <v>16135</v>
      </c>
    </row>
    <row r="8381" spans="1:4" x14ac:dyDescent="0.25">
      <c r="A8381">
        <v>568</v>
      </c>
      <c r="B8381" t="s">
        <v>20041</v>
      </c>
      <c r="C8381" t="s">
        <v>1536</v>
      </c>
      <c r="D8381" s="109" t="s">
        <v>16677</v>
      </c>
    </row>
    <row r="8382" spans="1:4" x14ac:dyDescent="0.25">
      <c r="A8382">
        <v>4777</v>
      </c>
      <c r="B8382" t="s">
        <v>20042</v>
      </c>
      <c r="C8382" t="s">
        <v>1537</v>
      </c>
      <c r="D8382" s="109" t="s">
        <v>14796</v>
      </c>
    </row>
    <row r="8383" spans="1:4" x14ac:dyDescent="0.25">
      <c r="A8383">
        <v>592</v>
      </c>
      <c r="B8383" t="s">
        <v>20043</v>
      </c>
      <c r="C8383" t="s">
        <v>1537</v>
      </c>
      <c r="D8383" s="109" t="s">
        <v>20044</v>
      </c>
    </row>
    <row r="8384" spans="1:4" x14ac:dyDescent="0.25">
      <c r="A8384">
        <v>586</v>
      </c>
      <c r="B8384" t="s">
        <v>20045</v>
      </c>
      <c r="C8384" t="s">
        <v>1536</v>
      </c>
      <c r="D8384" s="109" t="s">
        <v>6706</v>
      </c>
    </row>
    <row r="8385" spans="1:4" x14ac:dyDescent="0.25">
      <c r="A8385">
        <v>588</v>
      </c>
      <c r="B8385" t="s">
        <v>20046</v>
      </c>
      <c r="C8385" t="s">
        <v>1536</v>
      </c>
      <c r="D8385" s="109" t="s">
        <v>20047</v>
      </c>
    </row>
    <row r="8386" spans="1:4" x14ac:dyDescent="0.25">
      <c r="A8386">
        <v>591</v>
      </c>
      <c r="B8386" t="s">
        <v>20048</v>
      </c>
      <c r="C8386" t="s">
        <v>1537</v>
      </c>
      <c r="D8386" s="109" t="s">
        <v>17979</v>
      </c>
    </row>
    <row r="8387" spans="1:4" x14ac:dyDescent="0.25">
      <c r="A8387">
        <v>584</v>
      </c>
      <c r="B8387" t="s">
        <v>20049</v>
      </c>
      <c r="C8387" t="s">
        <v>1536</v>
      </c>
      <c r="D8387" s="109" t="s">
        <v>20050</v>
      </c>
    </row>
    <row r="8388" spans="1:4" x14ac:dyDescent="0.25">
      <c r="A8388">
        <v>589</v>
      </c>
      <c r="B8388" t="s">
        <v>20051</v>
      </c>
      <c r="C8388" t="s">
        <v>1536</v>
      </c>
      <c r="D8388" s="109" t="s">
        <v>11827</v>
      </c>
    </row>
    <row r="8389" spans="1:4" x14ac:dyDescent="0.25">
      <c r="A8389">
        <v>1165</v>
      </c>
      <c r="B8389" t="s">
        <v>20052</v>
      </c>
      <c r="C8389" t="s">
        <v>1533</v>
      </c>
      <c r="D8389" s="109" t="s">
        <v>17082</v>
      </c>
    </row>
    <row r="8390" spans="1:4" x14ac:dyDescent="0.25">
      <c r="A8390">
        <v>1164</v>
      </c>
      <c r="B8390" t="s">
        <v>20053</v>
      </c>
      <c r="C8390" t="s">
        <v>1533</v>
      </c>
      <c r="D8390" s="109" t="s">
        <v>6735</v>
      </c>
    </row>
    <row r="8391" spans="1:4" x14ac:dyDescent="0.25">
      <c r="A8391">
        <v>1162</v>
      </c>
      <c r="B8391" t="s">
        <v>20054</v>
      </c>
      <c r="C8391" t="s">
        <v>1533</v>
      </c>
      <c r="D8391" s="109" t="s">
        <v>7051</v>
      </c>
    </row>
    <row r="8392" spans="1:4" x14ac:dyDescent="0.25">
      <c r="A8392">
        <v>12395</v>
      </c>
      <c r="B8392" t="s">
        <v>20055</v>
      </c>
      <c r="C8392" t="s">
        <v>1533</v>
      </c>
      <c r="D8392" s="109" t="s">
        <v>15203</v>
      </c>
    </row>
    <row r="8393" spans="1:4" x14ac:dyDescent="0.25">
      <c r="A8393">
        <v>1170</v>
      </c>
      <c r="B8393" t="s">
        <v>20056</v>
      </c>
      <c r="C8393" t="s">
        <v>1533</v>
      </c>
      <c r="D8393" s="109" t="s">
        <v>20057</v>
      </c>
    </row>
    <row r="8394" spans="1:4" x14ac:dyDescent="0.25">
      <c r="A8394">
        <v>1169</v>
      </c>
      <c r="B8394" t="s">
        <v>20058</v>
      </c>
      <c r="C8394" t="s">
        <v>1533</v>
      </c>
      <c r="D8394" s="109" t="s">
        <v>20059</v>
      </c>
    </row>
    <row r="8395" spans="1:4" x14ac:dyDescent="0.25">
      <c r="A8395">
        <v>1166</v>
      </c>
      <c r="B8395" t="s">
        <v>20060</v>
      </c>
      <c r="C8395" t="s">
        <v>1533</v>
      </c>
      <c r="D8395" s="109" t="s">
        <v>14736</v>
      </c>
    </row>
    <row r="8396" spans="1:4" x14ac:dyDescent="0.25">
      <c r="A8396">
        <v>1163</v>
      </c>
      <c r="B8396" t="s">
        <v>20061</v>
      </c>
      <c r="C8396" t="s">
        <v>1533</v>
      </c>
      <c r="D8396" s="109" t="s">
        <v>17611</v>
      </c>
    </row>
    <row r="8397" spans="1:4" x14ac:dyDescent="0.25">
      <c r="A8397">
        <v>12396</v>
      </c>
      <c r="B8397" t="s">
        <v>20062</v>
      </c>
      <c r="C8397" t="s">
        <v>1533</v>
      </c>
      <c r="D8397" s="109" t="s">
        <v>15203</v>
      </c>
    </row>
    <row r="8398" spans="1:4" x14ac:dyDescent="0.25">
      <c r="A8398">
        <v>1168</v>
      </c>
      <c r="B8398" t="s">
        <v>20063</v>
      </c>
      <c r="C8398" t="s">
        <v>1533</v>
      </c>
      <c r="D8398" s="109" t="s">
        <v>20064</v>
      </c>
    </row>
    <row r="8399" spans="1:4" x14ac:dyDescent="0.25">
      <c r="A8399">
        <v>1167</v>
      </c>
      <c r="B8399" t="s">
        <v>20065</v>
      </c>
      <c r="C8399" t="s">
        <v>1533</v>
      </c>
      <c r="D8399" s="109" t="s">
        <v>20066</v>
      </c>
    </row>
    <row r="8400" spans="1:4" x14ac:dyDescent="0.25">
      <c r="A8400">
        <v>36331</v>
      </c>
      <c r="B8400" t="s">
        <v>20067</v>
      </c>
      <c r="C8400" t="s">
        <v>1533</v>
      </c>
      <c r="D8400" s="109" t="s">
        <v>7980</v>
      </c>
    </row>
    <row r="8401" spans="1:4" x14ac:dyDescent="0.25">
      <c r="A8401">
        <v>36346</v>
      </c>
      <c r="B8401" t="s">
        <v>20068</v>
      </c>
      <c r="C8401" t="s">
        <v>1533</v>
      </c>
      <c r="D8401" s="109" t="s">
        <v>6486</v>
      </c>
    </row>
    <row r="8402" spans="1:4" x14ac:dyDescent="0.25">
      <c r="A8402">
        <v>1197</v>
      </c>
      <c r="B8402" t="s">
        <v>20069</v>
      </c>
      <c r="C8402" t="s">
        <v>1533</v>
      </c>
      <c r="D8402" s="109" t="s">
        <v>12553</v>
      </c>
    </row>
    <row r="8403" spans="1:4" x14ac:dyDescent="0.25">
      <c r="A8403">
        <v>1202</v>
      </c>
      <c r="B8403" t="s">
        <v>20070</v>
      </c>
      <c r="C8403" t="s">
        <v>1533</v>
      </c>
      <c r="D8403" s="109" t="s">
        <v>6391</v>
      </c>
    </row>
    <row r="8404" spans="1:4" x14ac:dyDescent="0.25">
      <c r="A8404">
        <v>1198</v>
      </c>
      <c r="B8404" t="s">
        <v>20071</v>
      </c>
      <c r="C8404" t="s">
        <v>1533</v>
      </c>
      <c r="D8404" s="109" t="s">
        <v>7606</v>
      </c>
    </row>
    <row r="8405" spans="1:4" x14ac:dyDescent="0.25">
      <c r="A8405">
        <v>20088</v>
      </c>
      <c r="B8405" t="s">
        <v>20072</v>
      </c>
      <c r="C8405" t="s">
        <v>1533</v>
      </c>
      <c r="D8405" s="109" t="s">
        <v>16348</v>
      </c>
    </row>
    <row r="8406" spans="1:4" x14ac:dyDescent="0.25">
      <c r="A8406">
        <v>20089</v>
      </c>
      <c r="B8406" t="s">
        <v>20073</v>
      </c>
      <c r="C8406" t="s">
        <v>1533</v>
      </c>
      <c r="D8406" s="109" t="s">
        <v>16911</v>
      </c>
    </row>
    <row r="8407" spans="1:4" x14ac:dyDescent="0.25">
      <c r="A8407">
        <v>20087</v>
      </c>
      <c r="B8407" t="s">
        <v>20074</v>
      </c>
      <c r="C8407" t="s">
        <v>1533</v>
      </c>
      <c r="D8407" s="109" t="s">
        <v>7935</v>
      </c>
    </row>
    <row r="8408" spans="1:4" x14ac:dyDescent="0.25">
      <c r="A8408">
        <v>1200</v>
      </c>
      <c r="B8408" t="s">
        <v>20075</v>
      </c>
      <c r="C8408" t="s">
        <v>1533</v>
      </c>
      <c r="D8408" s="109" t="s">
        <v>12056</v>
      </c>
    </row>
    <row r="8409" spans="1:4" x14ac:dyDescent="0.25">
      <c r="A8409">
        <v>12909</v>
      </c>
      <c r="B8409" t="s">
        <v>20076</v>
      </c>
      <c r="C8409" t="s">
        <v>1533</v>
      </c>
      <c r="D8409" s="109" t="s">
        <v>12709</v>
      </c>
    </row>
    <row r="8410" spans="1:4" x14ac:dyDescent="0.25">
      <c r="A8410">
        <v>12910</v>
      </c>
      <c r="B8410" t="s">
        <v>20077</v>
      </c>
      <c r="C8410" t="s">
        <v>1533</v>
      </c>
      <c r="D8410" s="109" t="s">
        <v>7271</v>
      </c>
    </row>
    <row r="8411" spans="1:4" x14ac:dyDescent="0.25">
      <c r="A8411">
        <v>1191</v>
      </c>
      <c r="B8411" t="s">
        <v>20078</v>
      </c>
      <c r="C8411" t="s">
        <v>1533</v>
      </c>
      <c r="D8411" s="109" t="s">
        <v>14577</v>
      </c>
    </row>
    <row r="8412" spans="1:4" x14ac:dyDescent="0.25">
      <c r="A8412">
        <v>1185</v>
      </c>
      <c r="B8412" t="s">
        <v>20079</v>
      </c>
      <c r="C8412" t="s">
        <v>1533</v>
      </c>
      <c r="D8412" s="109" t="s">
        <v>14577</v>
      </c>
    </row>
    <row r="8413" spans="1:4" x14ac:dyDescent="0.25">
      <c r="A8413">
        <v>1189</v>
      </c>
      <c r="B8413" t="s">
        <v>20080</v>
      </c>
      <c r="C8413" t="s">
        <v>1533</v>
      </c>
      <c r="D8413" s="109" t="s">
        <v>20081</v>
      </c>
    </row>
    <row r="8414" spans="1:4" x14ac:dyDescent="0.25">
      <c r="A8414">
        <v>1193</v>
      </c>
      <c r="B8414" t="s">
        <v>20082</v>
      </c>
      <c r="C8414" t="s">
        <v>1533</v>
      </c>
      <c r="D8414" s="109" t="s">
        <v>14950</v>
      </c>
    </row>
    <row r="8415" spans="1:4" x14ac:dyDescent="0.25">
      <c r="A8415">
        <v>1194</v>
      </c>
      <c r="B8415" t="s">
        <v>20083</v>
      </c>
      <c r="C8415" t="s">
        <v>1533</v>
      </c>
      <c r="D8415" s="109" t="s">
        <v>12614</v>
      </c>
    </row>
    <row r="8416" spans="1:4" x14ac:dyDescent="0.25">
      <c r="A8416">
        <v>1195</v>
      </c>
      <c r="B8416" t="s">
        <v>20084</v>
      </c>
      <c r="C8416" t="s">
        <v>1533</v>
      </c>
      <c r="D8416" s="109" t="s">
        <v>7318</v>
      </c>
    </row>
    <row r="8417" spans="1:4" x14ac:dyDescent="0.25">
      <c r="A8417">
        <v>1204</v>
      </c>
      <c r="B8417" t="s">
        <v>20085</v>
      </c>
      <c r="C8417" t="s">
        <v>1533</v>
      </c>
      <c r="D8417" s="109" t="s">
        <v>16839</v>
      </c>
    </row>
    <row r="8418" spans="1:4" x14ac:dyDescent="0.25">
      <c r="A8418">
        <v>1207</v>
      </c>
      <c r="B8418" t="s">
        <v>20086</v>
      </c>
      <c r="C8418" t="s">
        <v>1533</v>
      </c>
      <c r="D8418" s="109" t="s">
        <v>12464</v>
      </c>
    </row>
    <row r="8419" spans="1:4" x14ac:dyDescent="0.25">
      <c r="A8419">
        <v>1206</v>
      </c>
      <c r="B8419" t="s">
        <v>20087</v>
      </c>
      <c r="C8419" t="s">
        <v>1533</v>
      </c>
      <c r="D8419" s="109" t="s">
        <v>12632</v>
      </c>
    </row>
    <row r="8420" spans="1:4" x14ac:dyDescent="0.25">
      <c r="A8420">
        <v>1183</v>
      </c>
      <c r="B8420" t="s">
        <v>20088</v>
      </c>
      <c r="C8420" t="s">
        <v>1533</v>
      </c>
      <c r="D8420" s="109" t="s">
        <v>12738</v>
      </c>
    </row>
    <row r="8421" spans="1:4" x14ac:dyDescent="0.25">
      <c r="A8421">
        <v>42685</v>
      </c>
      <c r="B8421" t="s">
        <v>20089</v>
      </c>
      <c r="C8421" t="s">
        <v>1533</v>
      </c>
      <c r="D8421" s="109" t="s">
        <v>14665</v>
      </c>
    </row>
    <row r="8422" spans="1:4" x14ac:dyDescent="0.25">
      <c r="A8422">
        <v>42686</v>
      </c>
      <c r="B8422" t="s">
        <v>20090</v>
      </c>
      <c r="C8422" t="s">
        <v>1533</v>
      </c>
      <c r="D8422" s="109" t="s">
        <v>16912</v>
      </c>
    </row>
    <row r="8423" spans="1:4" x14ac:dyDescent="0.25">
      <c r="A8423">
        <v>12894</v>
      </c>
      <c r="B8423" t="s">
        <v>20091</v>
      </c>
      <c r="C8423" t="s">
        <v>1533</v>
      </c>
      <c r="D8423" s="109" t="s">
        <v>13764</v>
      </c>
    </row>
    <row r="8424" spans="1:4" x14ac:dyDescent="0.25">
      <c r="A8424">
        <v>12895</v>
      </c>
      <c r="B8424" t="s">
        <v>20092</v>
      </c>
      <c r="C8424" t="s">
        <v>1533</v>
      </c>
      <c r="D8424" s="109" t="s">
        <v>12586</v>
      </c>
    </row>
    <row r="8425" spans="1:4" x14ac:dyDescent="0.25">
      <c r="A8425">
        <v>1631</v>
      </c>
      <c r="B8425" t="s">
        <v>20093</v>
      </c>
      <c r="C8425" t="s">
        <v>1533</v>
      </c>
      <c r="D8425" s="109" t="s">
        <v>20094</v>
      </c>
    </row>
    <row r="8426" spans="1:4" x14ac:dyDescent="0.25">
      <c r="A8426">
        <v>1633</v>
      </c>
      <c r="B8426" t="s">
        <v>20095</v>
      </c>
      <c r="C8426" t="s">
        <v>1533</v>
      </c>
      <c r="D8426" s="109" t="s">
        <v>20096</v>
      </c>
    </row>
    <row r="8427" spans="1:4" x14ac:dyDescent="0.25">
      <c r="A8427">
        <v>10818</v>
      </c>
      <c r="B8427" t="s">
        <v>20097</v>
      </c>
      <c r="C8427" t="s">
        <v>1537</v>
      </c>
      <c r="D8427" s="109" t="s">
        <v>20098</v>
      </c>
    </row>
    <row r="8428" spans="1:4" x14ac:dyDescent="0.25">
      <c r="A8428">
        <v>41410</v>
      </c>
      <c r="B8428" t="s">
        <v>20099</v>
      </c>
      <c r="C8428" t="s">
        <v>1533</v>
      </c>
      <c r="D8428" s="109" t="s">
        <v>17217</v>
      </c>
    </row>
    <row r="8429" spans="1:4" x14ac:dyDescent="0.25">
      <c r="A8429">
        <v>41411</v>
      </c>
      <c r="B8429" t="s">
        <v>20100</v>
      </c>
      <c r="C8429" t="s">
        <v>1533</v>
      </c>
      <c r="D8429" s="109" t="s">
        <v>20101</v>
      </c>
    </row>
    <row r="8430" spans="1:4" x14ac:dyDescent="0.25">
      <c r="A8430">
        <v>41412</v>
      </c>
      <c r="B8430" t="s">
        <v>20102</v>
      </c>
      <c r="C8430" t="s">
        <v>1533</v>
      </c>
      <c r="D8430" s="109" t="s">
        <v>20103</v>
      </c>
    </row>
    <row r="8431" spans="1:4" x14ac:dyDescent="0.25">
      <c r="A8431">
        <v>41413</v>
      </c>
      <c r="B8431" t="s">
        <v>20104</v>
      </c>
      <c r="C8431" t="s">
        <v>1533</v>
      </c>
      <c r="D8431" s="109" t="s">
        <v>20105</v>
      </c>
    </row>
    <row r="8432" spans="1:4" x14ac:dyDescent="0.25">
      <c r="A8432">
        <v>39359</v>
      </c>
      <c r="B8432" t="s">
        <v>20106</v>
      </c>
      <c r="C8432" t="s">
        <v>1533</v>
      </c>
      <c r="D8432" s="109" t="s">
        <v>16913</v>
      </c>
    </row>
    <row r="8433" spans="1:4" x14ac:dyDescent="0.25">
      <c r="A8433">
        <v>39360</v>
      </c>
      <c r="B8433" t="s">
        <v>20107</v>
      </c>
      <c r="C8433" t="s">
        <v>1533</v>
      </c>
      <c r="D8433" s="109" t="s">
        <v>16913</v>
      </c>
    </row>
    <row r="8434" spans="1:4" x14ac:dyDescent="0.25">
      <c r="A8434">
        <v>10710</v>
      </c>
      <c r="B8434" t="s">
        <v>20108</v>
      </c>
      <c r="C8434" t="s">
        <v>1534</v>
      </c>
      <c r="D8434" s="109" t="s">
        <v>20109</v>
      </c>
    </row>
    <row r="8435" spans="1:4" x14ac:dyDescent="0.25">
      <c r="A8435">
        <v>10709</v>
      </c>
      <c r="B8435" t="s">
        <v>20110</v>
      </c>
      <c r="C8435" t="s">
        <v>1534</v>
      </c>
      <c r="D8435" s="109" t="s">
        <v>20111</v>
      </c>
    </row>
    <row r="8436" spans="1:4" x14ac:dyDescent="0.25">
      <c r="A8436">
        <v>39636</v>
      </c>
      <c r="B8436" t="s">
        <v>20112</v>
      </c>
      <c r="C8436" t="s">
        <v>1534</v>
      </c>
      <c r="D8436" s="109" t="s">
        <v>20113</v>
      </c>
    </row>
    <row r="8437" spans="1:4" x14ac:dyDescent="0.25">
      <c r="A8437">
        <v>10708</v>
      </c>
      <c r="B8437" t="s">
        <v>20114</v>
      </c>
      <c r="C8437" t="s">
        <v>1534</v>
      </c>
      <c r="D8437" s="109" t="s">
        <v>20115</v>
      </c>
    </row>
    <row r="8438" spans="1:4" x14ac:dyDescent="0.25">
      <c r="A8438">
        <v>39635</v>
      </c>
      <c r="B8438" t="s">
        <v>20116</v>
      </c>
      <c r="C8438" t="s">
        <v>1534</v>
      </c>
      <c r="D8438" s="109" t="s">
        <v>20117</v>
      </c>
    </row>
    <row r="8439" spans="1:4" x14ac:dyDescent="0.25">
      <c r="A8439">
        <v>6117</v>
      </c>
      <c r="B8439" t="s">
        <v>20118</v>
      </c>
      <c r="C8439" t="s">
        <v>1532</v>
      </c>
      <c r="D8439" s="109" t="s">
        <v>16746</v>
      </c>
    </row>
    <row r="8440" spans="1:4" x14ac:dyDescent="0.25">
      <c r="A8440">
        <v>40913</v>
      </c>
      <c r="B8440" t="s">
        <v>20119</v>
      </c>
      <c r="C8440" t="s">
        <v>1539</v>
      </c>
      <c r="D8440" s="109" t="s">
        <v>18933</v>
      </c>
    </row>
    <row r="8441" spans="1:4" x14ac:dyDescent="0.25">
      <c r="A8441">
        <v>1214</v>
      </c>
      <c r="B8441" t="s">
        <v>20120</v>
      </c>
      <c r="C8441" t="s">
        <v>1532</v>
      </c>
      <c r="D8441" s="109" t="s">
        <v>17785</v>
      </c>
    </row>
    <row r="8442" spans="1:4" x14ac:dyDescent="0.25">
      <c r="A8442">
        <v>40915</v>
      </c>
      <c r="B8442" t="s">
        <v>20121</v>
      </c>
      <c r="C8442" t="s">
        <v>1539</v>
      </c>
      <c r="D8442" s="109" t="s">
        <v>19228</v>
      </c>
    </row>
    <row r="8443" spans="1:4" x14ac:dyDescent="0.25">
      <c r="A8443">
        <v>1213</v>
      </c>
      <c r="B8443" t="s">
        <v>20122</v>
      </c>
      <c r="C8443" t="s">
        <v>1532</v>
      </c>
      <c r="D8443" s="109" t="s">
        <v>17785</v>
      </c>
    </row>
    <row r="8444" spans="1:4" x14ac:dyDescent="0.25">
      <c r="A8444">
        <v>40914</v>
      </c>
      <c r="B8444" t="s">
        <v>20123</v>
      </c>
      <c r="C8444" t="s">
        <v>1539</v>
      </c>
      <c r="D8444" s="109" t="s">
        <v>19228</v>
      </c>
    </row>
    <row r="8445" spans="1:4" x14ac:dyDescent="0.25">
      <c r="A8445">
        <v>5091</v>
      </c>
      <c r="B8445" t="s">
        <v>20124</v>
      </c>
      <c r="C8445" t="s">
        <v>1533</v>
      </c>
      <c r="D8445" s="109" t="s">
        <v>14740</v>
      </c>
    </row>
    <row r="8446" spans="1:4" x14ac:dyDescent="0.25">
      <c r="A8446">
        <v>14615</v>
      </c>
      <c r="B8446" t="s">
        <v>20125</v>
      </c>
      <c r="C8446" t="s">
        <v>1533</v>
      </c>
      <c r="D8446" s="109" t="s">
        <v>20126</v>
      </c>
    </row>
    <row r="8447" spans="1:4" x14ac:dyDescent="0.25">
      <c r="A8447">
        <v>2711</v>
      </c>
      <c r="B8447" t="s">
        <v>20127</v>
      </c>
      <c r="C8447" t="s">
        <v>1533</v>
      </c>
      <c r="D8447" s="109" t="s">
        <v>20128</v>
      </c>
    </row>
    <row r="8448" spans="1:4" x14ac:dyDescent="0.25">
      <c r="A8448">
        <v>37727</v>
      </c>
      <c r="B8448" t="s">
        <v>20129</v>
      </c>
      <c r="C8448" t="s">
        <v>1533</v>
      </c>
      <c r="D8448" s="109" t="s">
        <v>16915</v>
      </c>
    </row>
    <row r="8449" spans="1:4" x14ac:dyDescent="0.25">
      <c r="A8449">
        <v>37728</v>
      </c>
      <c r="B8449" t="s">
        <v>20130</v>
      </c>
      <c r="C8449" t="s">
        <v>1533</v>
      </c>
      <c r="D8449" s="109" t="s">
        <v>16916</v>
      </c>
    </row>
    <row r="8450" spans="1:4" x14ac:dyDescent="0.25">
      <c r="A8450">
        <v>37729</v>
      </c>
      <c r="B8450" t="s">
        <v>20131</v>
      </c>
      <c r="C8450" t="s">
        <v>1533</v>
      </c>
      <c r="D8450" s="109" t="s">
        <v>16917</v>
      </c>
    </row>
    <row r="8451" spans="1:4" x14ac:dyDescent="0.25">
      <c r="A8451">
        <v>37730</v>
      </c>
      <c r="B8451" t="s">
        <v>20132</v>
      </c>
      <c r="C8451" t="s">
        <v>1533</v>
      </c>
      <c r="D8451" s="109" t="s">
        <v>16918</v>
      </c>
    </row>
    <row r="8452" spans="1:4" x14ac:dyDescent="0.25">
      <c r="A8452">
        <v>37731</v>
      </c>
      <c r="B8452" t="s">
        <v>20133</v>
      </c>
      <c r="C8452" t="s">
        <v>1533</v>
      </c>
      <c r="D8452" s="109" t="s">
        <v>16919</v>
      </c>
    </row>
    <row r="8453" spans="1:4" x14ac:dyDescent="0.25">
      <c r="A8453">
        <v>37732</v>
      </c>
      <c r="B8453" t="s">
        <v>20134</v>
      </c>
      <c r="C8453" t="s">
        <v>1533</v>
      </c>
      <c r="D8453" s="109" t="s">
        <v>16920</v>
      </c>
    </row>
    <row r="8454" spans="1:4" x14ac:dyDescent="0.25">
      <c r="A8454">
        <v>42256</v>
      </c>
      <c r="B8454" t="s">
        <v>20135</v>
      </c>
      <c r="C8454" t="s">
        <v>1537</v>
      </c>
      <c r="D8454" s="109" t="s">
        <v>6386</v>
      </c>
    </row>
    <row r="8455" spans="1:4" x14ac:dyDescent="0.25">
      <c r="A8455">
        <v>42250</v>
      </c>
      <c r="B8455" t="s">
        <v>20136</v>
      </c>
      <c r="C8455" t="s">
        <v>1543</v>
      </c>
      <c r="D8455" s="109" t="s">
        <v>12596</v>
      </c>
    </row>
    <row r="8456" spans="1:4" x14ac:dyDescent="0.25">
      <c r="A8456">
        <v>4743</v>
      </c>
      <c r="B8456" t="s">
        <v>20137</v>
      </c>
      <c r="C8456" t="s">
        <v>1535</v>
      </c>
      <c r="D8456" s="109" t="s">
        <v>12597</v>
      </c>
    </row>
    <row r="8457" spans="1:4" x14ac:dyDescent="0.25">
      <c r="A8457">
        <v>4744</v>
      </c>
      <c r="B8457" t="s">
        <v>20138</v>
      </c>
      <c r="C8457" t="s">
        <v>1535</v>
      </c>
      <c r="D8457" s="109" t="s">
        <v>12411</v>
      </c>
    </row>
    <row r="8458" spans="1:4" x14ac:dyDescent="0.25">
      <c r="A8458">
        <v>4745</v>
      </c>
      <c r="B8458" t="s">
        <v>20139</v>
      </c>
      <c r="C8458" t="s">
        <v>1535</v>
      </c>
      <c r="D8458" s="109" t="s">
        <v>12598</v>
      </c>
    </row>
    <row r="8459" spans="1:4" x14ac:dyDescent="0.25">
      <c r="A8459">
        <v>36496</v>
      </c>
      <c r="B8459" t="s">
        <v>20140</v>
      </c>
      <c r="C8459" t="s">
        <v>1533</v>
      </c>
      <c r="D8459" s="109" t="s">
        <v>20141</v>
      </c>
    </row>
    <row r="8460" spans="1:4" x14ac:dyDescent="0.25">
      <c r="A8460">
        <v>10630</v>
      </c>
      <c r="B8460" t="s">
        <v>20142</v>
      </c>
      <c r="C8460" t="s">
        <v>1533</v>
      </c>
      <c r="D8460" s="109" t="s">
        <v>20143</v>
      </c>
    </row>
    <row r="8461" spans="1:4" x14ac:dyDescent="0.25">
      <c r="A8461">
        <v>37762</v>
      </c>
      <c r="B8461" t="s">
        <v>20144</v>
      </c>
      <c r="C8461" t="s">
        <v>1533</v>
      </c>
      <c r="D8461" s="109" t="s">
        <v>20145</v>
      </c>
    </row>
    <row r="8462" spans="1:4" x14ac:dyDescent="0.25">
      <c r="A8462">
        <v>37763</v>
      </c>
      <c r="B8462" t="s">
        <v>20146</v>
      </c>
      <c r="C8462" t="s">
        <v>1533</v>
      </c>
      <c r="D8462" s="109" t="s">
        <v>20147</v>
      </c>
    </row>
    <row r="8463" spans="1:4" x14ac:dyDescent="0.25">
      <c r="A8463">
        <v>41992</v>
      </c>
      <c r="B8463" t="s">
        <v>20148</v>
      </c>
      <c r="C8463" t="s">
        <v>1533</v>
      </c>
      <c r="D8463" s="109" t="s">
        <v>20149</v>
      </c>
    </row>
    <row r="8464" spans="1:4" x14ac:dyDescent="0.25">
      <c r="A8464">
        <v>13215</v>
      </c>
      <c r="B8464" t="s">
        <v>20150</v>
      </c>
      <c r="C8464" t="s">
        <v>1533</v>
      </c>
      <c r="D8464" s="109" t="s">
        <v>20151</v>
      </c>
    </row>
    <row r="8465" spans="1:4" x14ac:dyDescent="0.25">
      <c r="A8465">
        <v>4235</v>
      </c>
      <c r="B8465" t="s">
        <v>20152</v>
      </c>
      <c r="C8465" t="s">
        <v>1532</v>
      </c>
      <c r="D8465" s="109" t="s">
        <v>20153</v>
      </c>
    </row>
    <row r="8466" spans="1:4" x14ac:dyDescent="0.25">
      <c r="A8466">
        <v>40976</v>
      </c>
      <c r="B8466" t="s">
        <v>20154</v>
      </c>
      <c r="C8466" t="s">
        <v>1539</v>
      </c>
      <c r="D8466" s="109" t="s">
        <v>20155</v>
      </c>
    </row>
    <row r="8467" spans="1:4" x14ac:dyDescent="0.25">
      <c r="A8467">
        <v>43091</v>
      </c>
      <c r="B8467" t="s">
        <v>20156</v>
      </c>
      <c r="C8467" t="s">
        <v>1533</v>
      </c>
      <c r="D8467" s="109" t="s">
        <v>16921</v>
      </c>
    </row>
    <row r="8468" spans="1:4" x14ac:dyDescent="0.25">
      <c r="A8468">
        <v>43092</v>
      </c>
      <c r="B8468" t="s">
        <v>20157</v>
      </c>
      <c r="C8468" t="s">
        <v>1533</v>
      </c>
      <c r="D8468" s="109" t="s">
        <v>16922</v>
      </c>
    </row>
    <row r="8469" spans="1:4" x14ac:dyDescent="0.25">
      <c r="A8469">
        <v>43089</v>
      </c>
      <c r="B8469" t="s">
        <v>20158</v>
      </c>
      <c r="C8469" t="s">
        <v>1533</v>
      </c>
      <c r="D8469" s="109" t="s">
        <v>16923</v>
      </c>
    </row>
    <row r="8470" spans="1:4" x14ac:dyDescent="0.25">
      <c r="A8470">
        <v>43090</v>
      </c>
      <c r="B8470" t="s">
        <v>20159</v>
      </c>
      <c r="C8470" t="s">
        <v>1533</v>
      </c>
      <c r="D8470" s="109" t="s">
        <v>16924</v>
      </c>
    </row>
    <row r="8471" spans="1:4" x14ac:dyDescent="0.25">
      <c r="A8471">
        <v>41967</v>
      </c>
      <c r="B8471" t="s">
        <v>20160</v>
      </c>
      <c r="C8471" t="s">
        <v>1538</v>
      </c>
      <c r="D8471" s="109" t="s">
        <v>20161</v>
      </c>
    </row>
    <row r="8472" spans="1:4" x14ac:dyDescent="0.25">
      <c r="A8472">
        <v>12760</v>
      </c>
      <c r="B8472" t="s">
        <v>20162</v>
      </c>
      <c r="C8472" t="s">
        <v>1534</v>
      </c>
      <c r="D8472" s="109" t="s">
        <v>20163</v>
      </c>
    </row>
    <row r="8473" spans="1:4" x14ac:dyDescent="0.25">
      <c r="A8473">
        <v>12759</v>
      </c>
      <c r="B8473" t="s">
        <v>20164</v>
      </c>
      <c r="C8473" t="s">
        <v>1534</v>
      </c>
      <c r="D8473" s="109" t="s">
        <v>20165</v>
      </c>
    </row>
    <row r="8474" spans="1:4" x14ac:dyDescent="0.25">
      <c r="A8474">
        <v>43105</v>
      </c>
      <c r="B8474" t="s">
        <v>20166</v>
      </c>
      <c r="C8474" t="s">
        <v>1537</v>
      </c>
      <c r="D8474" s="109" t="s">
        <v>11963</v>
      </c>
    </row>
    <row r="8475" spans="1:4" x14ac:dyDescent="0.25">
      <c r="A8475">
        <v>40424</v>
      </c>
      <c r="B8475" t="s">
        <v>20167</v>
      </c>
      <c r="C8475" t="s">
        <v>1537</v>
      </c>
      <c r="D8475" s="109" t="s">
        <v>7859</v>
      </c>
    </row>
    <row r="8476" spans="1:4" x14ac:dyDescent="0.25">
      <c r="A8476">
        <v>1325</v>
      </c>
      <c r="B8476" t="s">
        <v>20168</v>
      </c>
      <c r="C8476" t="s">
        <v>1537</v>
      </c>
      <c r="D8476" s="109" t="s">
        <v>6453</v>
      </c>
    </row>
    <row r="8477" spans="1:4" x14ac:dyDescent="0.25">
      <c r="A8477">
        <v>1327</v>
      </c>
      <c r="B8477" t="s">
        <v>20169</v>
      </c>
      <c r="C8477" t="s">
        <v>1537</v>
      </c>
      <c r="D8477" s="109" t="s">
        <v>7257</v>
      </c>
    </row>
    <row r="8478" spans="1:4" x14ac:dyDescent="0.25">
      <c r="A8478">
        <v>1328</v>
      </c>
      <c r="B8478" t="s">
        <v>20170</v>
      </c>
      <c r="C8478" t="s">
        <v>1537</v>
      </c>
      <c r="D8478" s="109" t="s">
        <v>10827</v>
      </c>
    </row>
    <row r="8479" spans="1:4" x14ac:dyDescent="0.25">
      <c r="A8479">
        <v>1321</v>
      </c>
      <c r="B8479" t="s">
        <v>20171</v>
      </c>
      <c r="C8479" t="s">
        <v>1537</v>
      </c>
      <c r="D8479" s="109" t="s">
        <v>14640</v>
      </c>
    </row>
    <row r="8480" spans="1:4" x14ac:dyDescent="0.25">
      <c r="A8480">
        <v>1318</v>
      </c>
      <c r="B8480" t="s">
        <v>20172</v>
      </c>
      <c r="C8480" t="s">
        <v>1537</v>
      </c>
      <c r="D8480" s="109" t="s">
        <v>11842</v>
      </c>
    </row>
    <row r="8481" spans="1:4" x14ac:dyDescent="0.25">
      <c r="A8481">
        <v>1322</v>
      </c>
      <c r="B8481" t="s">
        <v>20173</v>
      </c>
      <c r="C8481" t="s">
        <v>1537</v>
      </c>
      <c r="D8481" s="109" t="s">
        <v>7286</v>
      </c>
    </row>
    <row r="8482" spans="1:4" x14ac:dyDescent="0.25">
      <c r="A8482">
        <v>1323</v>
      </c>
      <c r="B8482" t="s">
        <v>20174</v>
      </c>
      <c r="C8482" t="s">
        <v>1537</v>
      </c>
      <c r="D8482" s="109" t="s">
        <v>7286</v>
      </c>
    </row>
    <row r="8483" spans="1:4" x14ac:dyDescent="0.25">
      <c r="A8483">
        <v>1319</v>
      </c>
      <c r="B8483" t="s">
        <v>20175</v>
      </c>
      <c r="C8483" t="s">
        <v>1537</v>
      </c>
      <c r="D8483" s="109" t="s">
        <v>7937</v>
      </c>
    </row>
    <row r="8484" spans="1:4" x14ac:dyDescent="0.25">
      <c r="A8484">
        <v>11026</v>
      </c>
      <c r="B8484" t="s">
        <v>20176</v>
      </c>
      <c r="C8484" t="s">
        <v>1537</v>
      </c>
      <c r="D8484" s="109" t="s">
        <v>11979</v>
      </c>
    </row>
    <row r="8485" spans="1:4" x14ac:dyDescent="0.25">
      <c r="A8485">
        <v>11027</v>
      </c>
      <c r="B8485" t="s">
        <v>20177</v>
      </c>
      <c r="C8485" t="s">
        <v>1537</v>
      </c>
      <c r="D8485" s="109" t="s">
        <v>15976</v>
      </c>
    </row>
    <row r="8486" spans="1:4" x14ac:dyDescent="0.25">
      <c r="A8486">
        <v>11046</v>
      </c>
      <c r="B8486" t="s">
        <v>20178</v>
      </c>
      <c r="C8486" t="s">
        <v>1537</v>
      </c>
      <c r="D8486" s="109" t="s">
        <v>12397</v>
      </c>
    </row>
    <row r="8487" spans="1:4" x14ac:dyDescent="0.25">
      <c r="A8487">
        <v>11047</v>
      </c>
      <c r="B8487" t="s">
        <v>20179</v>
      </c>
      <c r="C8487" t="s">
        <v>1537</v>
      </c>
      <c r="D8487" s="109" t="s">
        <v>12599</v>
      </c>
    </row>
    <row r="8488" spans="1:4" x14ac:dyDescent="0.25">
      <c r="A8488">
        <v>43668</v>
      </c>
      <c r="B8488" t="s">
        <v>20180</v>
      </c>
      <c r="C8488" t="s">
        <v>1537</v>
      </c>
      <c r="D8488" s="109" t="s">
        <v>16002</v>
      </c>
    </row>
    <row r="8489" spans="1:4" x14ac:dyDescent="0.25">
      <c r="A8489">
        <v>11049</v>
      </c>
      <c r="B8489" t="s">
        <v>20181</v>
      </c>
      <c r="C8489" t="s">
        <v>1537</v>
      </c>
      <c r="D8489" s="109" t="s">
        <v>7038</v>
      </c>
    </row>
    <row r="8490" spans="1:4" x14ac:dyDescent="0.25">
      <c r="A8490">
        <v>43106</v>
      </c>
      <c r="B8490" t="s">
        <v>20182</v>
      </c>
      <c r="C8490" t="s">
        <v>1537</v>
      </c>
      <c r="D8490" s="109" t="s">
        <v>11875</v>
      </c>
    </row>
    <row r="8491" spans="1:4" x14ac:dyDescent="0.25">
      <c r="A8491">
        <v>11051</v>
      </c>
      <c r="B8491" t="s">
        <v>20183</v>
      </c>
      <c r="C8491" t="s">
        <v>1537</v>
      </c>
      <c r="D8491" s="109" t="s">
        <v>14674</v>
      </c>
    </row>
    <row r="8492" spans="1:4" x14ac:dyDescent="0.25">
      <c r="A8492">
        <v>11061</v>
      </c>
      <c r="B8492" t="s">
        <v>20184</v>
      </c>
      <c r="C8492" t="s">
        <v>1537</v>
      </c>
      <c r="D8492" s="109" t="s">
        <v>7218</v>
      </c>
    </row>
    <row r="8493" spans="1:4" x14ac:dyDescent="0.25">
      <c r="A8493">
        <v>43667</v>
      </c>
      <c r="B8493" t="s">
        <v>20185</v>
      </c>
      <c r="C8493" t="s">
        <v>1537</v>
      </c>
      <c r="D8493" s="109" t="s">
        <v>6390</v>
      </c>
    </row>
    <row r="8494" spans="1:4" x14ac:dyDescent="0.25">
      <c r="A8494">
        <v>1333</v>
      </c>
      <c r="B8494" t="s">
        <v>20186</v>
      </c>
      <c r="C8494" t="s">
        <v>1537</v>
      </c>
      <c r="D8494" s="109" t="s">
        <v>14399</v>
      </c>
    </row>
    <row r="8495" spans="1:4" x14ac:dyDescent="0.25">
      <c r="A8495">
        <v>1330</v>
      </c>
      <c r="B8495" t="s">
        <v>20187</v>
      </c>
      <c r="C8495" t="s">
        <v>1537</v>
      </c>
      <c r="D8495" s="109" t="s">
        <v>7957</v>
      </c>
    </row>
    <row r="8496" spans="1:4" x14ac:dyDescent="0.25">
      <c r="A8496">
        <v>10957</v>
      </c>
      <c r="B8496" t="s">
        <v>20188</v>
      </c>
      <c r="C8496" t="s">
        <v>1537</v>
      </c>
      <c r="D8496" s="109" t="s">
        <v>7917</v>
      </c>
    </row>
    <row r="8497" spans="1:4" x14ac:dyDescent="0.25">
      <c r="A8497">
        <v>1332</v>
      </c>
      <c r="B8497" t="s">
        <v>20189</v>
      </c>
      <c r="C8497" t="s">
        <v>1537</v>
      </c>
      <c r="D8497" s="109" t="s">
        <v>12660</v>
      </c>
    </row>
    <row r="8498" spans="1:4" x14ac:dyDescent="0.25">
      <c r="A8498">
        <v>1334</v>
      </c>
      <c r="B8498" t="s">
        <v>20190</v>
      </c>
      <c r="C8498" t="s">
        <v>1537</v>
      </c>
      <c r="D8498" s="109" t="s">
        <v>7908</v>
      </c>
    </row>
    <row r="8499" spans="1:4" x14ac:dyDescent="0.25">
      <c r="A8499">
        <v>1335</v>
      </c>
      <c r="B8499" t="s">
        <v>20191</v>
      </c>
      <c r="C8499" t="s">
        <v>1537</v>
      </c>
      <c r="D8499" s="109" t="s">
        <v>11977</v>
      </c>
    </row>
    <row r="8500" spans="1:4" x14ac:dyDescent="0.25">
      <c r="A8500">
        <v>40425</v>
      </c>
      <c r="B8500" t="s">
        <v>20192</v>
      </c>
      <c r="C8500" t="s">
        <v>1537</v>
      </c>
      <c r="D8500" s="109" t="s">
        <v>12223</v>
      </c>
    </row>
    <row r="8501" spans="1:4" x14ac:dyDescent="0.25">
      <c r="A8501">
        <v>1337</v>
      </c>
      <c r="B8501" t="s">
        <v>20193</v>
      </c>
      <c r="C8501" t="s">
        <v>1537</v>
      </c>
      <c r="D8501" s="109" t="s">
        <v>7917</v>
      </c>
    </row>
    <row r="8502" spans="1:4" x14ac:dyDescent="0.25">
      <c r="A8502">
        <v>1338</v>
      </c>
      <c r="B8502" t="s">
        <v>20194</v>
      </c>
      <c r="C8502" t="s">
        <v>1534</v>
      </c>
      <c r="D8502" s="109" t="s">
        <v>20195</v>
      </c>
    </row>
    <row r="8503" spans="1:4" x14ac:dyDescent="0.25">
      <c r="A8503">
        <v>1340</v>
      </c>
      <c r="B8503" t="s">
        <v>20196</v>
      </c>
      <c r="C8503" t="s">
        <v>1534</v>
      </c>
      <c r="D8503" s="109" t="s">
        <v>20197</v>
      </c>
    </row>
    <row r="8504" spans="1:4" x14ac:dyDescent="0.25">
      <c r="A8504">
        <v>1341</v>
      </c>
      <c r="B8504" t="s">
        <v>20198</v>
      </c>
      <c r="C8504" t="s">
        <v>1534</v>
      </c>
      <c r="D8504" s="109" t="s">
        <v>20199</v>
      </c>
    </row>
    <row r="8505" spans="1:4" x14ac:dyDescent="0.25">
      <c r="A8505">
        <v>34659</v>
      </c>
      <c r="B8505" t="s">
        <v>20200</v>
      </c>
      <c r="C8505" t="s">
        <v>1534</v>
      </c>
      <c r="D8505" s="109" t="s">
        <v>20201</v>
      </c>
    </row>
    <row r="8506" spans="1:4" x14ac:dyDescent="0.25">
      <c r="A8506">
        <v>34514</v>
      </c>
      <c r="B8506" t="s">
        <v>20202</v>
      </c>
      <c r="C8506" t="s">
        <v>1534</v>
      </c>
      <c r="D8506" s="109" t="s">
        <v>20203</v>
      </c>
    </row>
    <row r="8507" spans="1:4" x14ac:dyDescent="0.25">
      <c r="A8507">
        <v>34660</v>
      </c>
      <c r="B8507" t="s">
        <v>20204</v>
      </c>
      <c r="C8507" t="s">
        <v>1534</v>
      </c>
      <c r="D8507" s="109" t="s">
        <v>20205</v>
      </c>
    </row>
    <row r="8508" spans="1:4" x14ac:dyDescent="0.25">
      <c r="A8508">
        <v>34661</v>
      </c>
      <c r="B8508" t="s">
        <v>20206</v>
      </c>
      <c r="C8508" t="s">
        <v>1534</v>
      </c>
      <c r="D8508" s="109" t="s">
        <v>20207</v>
      </c>
    </row>
    <row r="8509" spans="1:4" x14ac:dyDescent="0.25">
      <c r="A8509">
        <v>34667</v>
      </c>
      <c r="B8509" t="s">
        <v>20208</v>
      </c>
      <c r="C8509" t="s">
        <v>1534</v>
      </c>
      <c r="D8509" s="109" t="s">
        <v>17253</v>
      </c>
    </row>
    <row r="8510" spans="1:4" x14ac:dyDescent="0.25">
      <c r="A8510">
        <v>34668</v>
      </c>
      <c r="B8510" t="s">
        <v>20209</v>
      </c>
      <c r="C8510" t="s">
        <v>1534</v>
      </c>
      <c r="D8510" s="109" t="s">
        <v>20210</v>
      </c>
    </row>
    <row r="8511" spans="1:4" x14ac:dyDescent="0.25">
      <c r="A8511">
        <v>34741</v>
      </c>
      <c r="B8511" t="s">
        <v>20211</v>
      </c>
      <c r="C8511" t="s">
        <v>1534</v>
      </c>
      <c r="D8511" s="109" t="s">
        <v>15973</v>
      </c>
    </row>
    <row r="8512" spans="1:4" x14ac:dyDescent="0.25">
      <c r="A8512">
        <v>34664</v>
      </c>
      <c r="B8512" t="s">
        <v>20212</v>
      </c>
      <c r="C8512" t="s">
        <v>1534</v>
      </c>
      <c r="D8512" s="109" t="s">
        <v>20213</v>
      </c>
    </row>
    <row r="8513" spans="1:4" x14ac:dyDescent="0.25">
      <c r="A8513">
        <v>34665</v>
      </c>
      <c r="B8513" t="s">
        <v>20214</v>
      </c>
      <c r="C8513" t="s">
        <v>1534</v>
      </c>
      <c r="D8513" s="109" t="s">
        <v>17626</v>
      </c>
    </row>
    <row r="8514" spans="1:4" x14ac:dyDescent="0.25">
      <c r="A8514">
        <v>34666</v>
      </c>
      <c r="B8514" t="s">
        <v>20215</v>
      </c>
      <c r="C8514" t="s">
        <v>1534</v>
      </c>
      <c r="D8514" s="109" t="s">
        <v>20216</v>
      </c>
    </row>
    <row r="8515" spans="1:4" x14ac:dyDescent="0.25">
      <c r="A8515">
        <v>34669</v>
      </c>
      <c r="B8515" t="s">
        <v>20217</v>
      </c>
      <c r="C8515" t="s">
        <v>1534</v>
      </c>
      <c r="D8515" s="109" t="s">
        <v>13766</v>
      </c>
    </row>
    <row r="8516" spans="1:4" x14ac:dyDescent="0.25">
      <c r="A8516">
        <v>34670</v>
      </c>
      <c r="B8516" t="s">
        <v>20218</v>
      </c>
      <c r="C8516" t="s">
        <v>1534</v>
      </c>
      <c r="D8516" s="109" t="s">
        <v>20219</v>
      </c>
    </row>
    <row r="8517" spans="1:4" x14ac:dyDescent="0.25">
      <c r="A8517">
        <v>34671</v>
      </c>
      <c r="B8517" t="s">
        <v>20220</v>
      </c>
      <c r="C8517" t="s">
        <v>1534</v>
      </c>
      <c r="D8517" s="109" t="s">
        <v>12197</v>
      </c>
    </row>
    <row r="8518" spans="1:4" x14ac:dyDescent="0.25">
      <c r="A8518">
        <v>34672</v>
      </c>
      <c r="B8518" t="s">
        <v>20221</v>
      </c>
      <c r="C8518" t="s">
        <v>1534</v>
      </c>
      <c r="D8518" s="109" t="s">
        <v>20222</v>
      </c>
    </row>
    <row r="8519" spans="1:4" x14ac:dyDescent="0.25">
      <c r="A8519">
        <v>34673</v>
      </c>
      <c r="B8519" t="s">
        <v>20223</v>
      </c>
      <c r="C8519" t="s">
        <v>1534</v>
      </c>
      <c r="D8519" s="109" t="s">
        <v>20224</v>
      </c>
    </row>
    <row r="8520" spans="1:4" x14ac:dyDescent="0.25">
      <c r="A8520">
        <v>34674</v>
      </c>
      <c r="B8520" t="s">
        <v>20225</v>
      </c>
      <c r="C8520" t="s">
        <v>1534</v>
      </c>
      <c r="D8520" s="109" t="s">
        <v>14405</v>
      </c>
    </row>
    <row r="8521" spans="1:4" x14ac:dyDescent="0.25">
      <c r="A8521">
        <v>34675</v>
      </c>
      <c r="B8521" t="s">
        <v>20226</v>
      </c>
      <c r="C8521" t="s">
        <v>1534</v>
      </c>
      <c r="D8521" s="109" t="s">
        <v>18010</v>
      </c>
    </row>
    <row r="8522" spans="1:4" x14ac:dyDescent="0.25">
      <c r="A8522">
        <v>34676</v>
      </c>
      <c r="B8522" t="s">
        <v>20227</v>
      </c>
      <c r="C8522" t="s">
        <v>1534</v>
      </c>
      <c r="D8522" s="109" t="s">
        <v>7269</v>
      </c>
    </row>
    <row r="8523" spans="1:4" x14ac:dyDescent="0.25">
      <c r="A8523">
        <v>34677</v>
      </c>
      <c r="B8523" t="s">
        <v>20228</v>
      </c>
      <c r="C8523" t="s">
        <v>1534</v>
      </c>
      <c r="D8523" s="109" t="s">
        <v>12173</v>
      </c>
    </row>
    <row r="8524" spans="1:4" x14ac:dyDescent="0.25">
      <c r="A8524">
        <v>43126</v>
      </c>
      <c r="B8524" t="s">
        <v>20229</v>
      </c>
      <c r="C8524" t="s">
        <v>1534</v>
      </c>
      <c r="D8524" s="109" t="s">
        <v>20230</v>
      </c>
    </row>
    <row r="8525" spans="1:4" x14ac:dyDescent="0.25">
      <c r="A8525">
        <v>43124</v>
      </c>
      <c r="B8525" t="s">
        <v>20231</v>
      </c>
      <c r="C8525" t="s">
        <v>1534</v>
      </c>
      <c r="D8525" s="109" t="s">
        <v>20232</v>
      </c>
    </row>
    <row r="8526" spans="1:4" x14ac:dyDescent="0.25">
      <c r="A8526">
        <v>43125</v>
      </c>
      <c r="B8526" t="s">
        <v>20233</v>
      </c>
      <c r="C8526" t="s">
        <v>1534</v>
      </c>
      <c r="D8526" s="109" t="s">
        <v>20234</v>
      </c>
    </row>
    <row r="8527" spans="1:4" x14ac:dyDescent="0.25">
      <c r="A8527">
        <v>40623</v>
      </c>
      <c r="B8527" t="s">
        <v>20235</v>
      </c>
      <c r="C8527" t="s">
        <v>1540</v>
      </c>
      <c r="D8527" s="109" t="s">
        <v>16932</v>
      </c>
    </row>
    <row r="8528" spans="1:4" x14ac:dyDescent="0.25">
      <c r="A8528">
        <v>43701</v>
      </c>
      <c r="B8528" t="s">
        <v>20236</v>
      </c>
      <c r="C8528" t="s">
        <v>1537</v>
      </c>
      <c r="D8528" s="109" t="s">
        <v>14716</v>
      </c>
    </row>
    <row r="8529" spans="1:4" x14ac:dyDescent="0.25">
      <c r="A8529">
        <v>1345</v>
      </c>
      <c r="B8529" t="s">
        <v>20237</v>
      </c>
      <c r="C8529" t="s">
        <v>1534</v>
      </c>
      <c r="D8529" s="109" t="s">
        <v>20238</v>
      </c>
    </row>
    <row r="8530" spans="1:4" x14ac:dyDescent="0.25">
      <c r="A8530">
        <v>1346</v>
      </c>
      <c r="B8530" t="s">
        <v>20239</v>
      </c>
      <c r="C8530" t="s">
        <v>1534</v>
      </c>
      <c r="D8530" s="109" t="s">
        <v>14654</v>
      </c>
    </row>
    <row r="8531" spans="1:4" x14ac:dyDescent="0.25">
      <c r="A8531">
        <v>1347</v>
      </c>
      <c r="B8531" t="s">
        <v>20240</v>
      </c>
      <c r="C8531" t="s">
        <v>1534</v>
      </c>
      <c r="D8531" s="109" t="s">
        <v>14704</v>
      </c>
    </row>
    <row r="8532" spans="1:4" x14ac:dyDescent="0.25">
      <c r="A8532">
        <v>43678</v>
      </c>
      <c r="B8532" t="s">
        <v>20241</v>
      </c>
      <c r="C8532" t="s">
        <v>1534</v>
      </c>
      <c r="D8532" s="109" t="s">
        <v>20242</v>
      </c>
    </row>
    <row r="8533" spans="1:4" x14ac:dyDescent="0.25">
      <c r="A8533">
        <v>43680</v>
      </c>
      <c r="B8533" t="s">
        <v>20243</v>
      </c>
      <c r="C8533" t="s">
        <v>1534</v>
      </c>
      <c r="D8533" s="109" t="s">
        <v>20244</v>
      </c>
    </row>
    <row r="8534" spans="1:4" x14ac:dyDescent="0.25">
      <c r="A8534">
        <v>43679</v>
      </c>
      <c r="B8534" t="s">
        <v>20245</v>
      </c>
      <c r="C8534" t="s">
        <v>1534</v>
      </c>
      <c r="D8534" s="109" t="s">
        <v>20246</v>
      </c>
    </row>
    <row r="8535" spans="1:4" x14ac:dyDescent="0.25">
      <c r="A8535">
        <v>1355</v>
      </c>
      <c r="B8535" t="s">
        <v>20247</v>
      </c>
      <c r="C8535" t="s">
        <v>1534</v>
      </c>
      <c r="D8535" s="109" t="s">
        <v>20248</v>
      </c>
    </row>
    <row r="8536" spans="1:4" x14ac:dyDescent="0.25">
      <c r="A8536">
        <v>1358</v>
      </c>
      <c r="B8536" t="s">
        <v>20249</v>
      </c>
      <c r="C8536" t="s">
        <v>1534</v>
      </c>
      <c r="D8536" s="109" t="s">
        <v>14957</v>
      </c>
    </row>
    <row r="8537" spans="1:4" x14ac:dyDescent="0.25">
      <c r="A8537">
        <v>43681</v>
      </c>
      <c r="B8537" t="s">
        <v>20250</v>
      </c>
      <c r="C8537" t="s">
        <v>1534</v>
      </c>
      <c r="D8537" s="109" t="s">
        <v>20251</v>
      </c>
    </row>
    <row r="8538" spans="1:4" x14ac:dyDescent="0.25">
      <c r="A8538">
        <v>43677</v>
      </c>
      <c r="B8538" t="s">
        <v>20252</v>
      </c>
      <c r="C8538" t="s">
        <v>1534</v>
      </c>
      <c r="D8538" s="109" t="s">
        <v>20253</v>
      </c>
    </row>
    <row r="8539" spans="1:4" x14ac:dyDescent="0.25">
      <c r="A8539">
        <v>43682</v>
      </c>
      <c r="B8539" t="s">
        <v>20254</v>
      </c>
      <c r="C8539" t="s">
        <v>1534</v>
      </c>
      <c r="D8539" s="109" t="s">
        <v>20255</v>
      </c>
    </row>
    <row r="8540" spans="1:4" x14ac:dyDescent="0.25">
      <c r="A8540">
        <v>20971</v>
      </c>
      <c r="B8540" t="s">
        <v>20256</v>
      </c>
      <c r="C8540" t="s">
        <v>1533</v>
      </c>
      <c r="D8540" s="109" t="s">
        <v>7972</v>
      </c>
    </row>
    <row r="8541" spans="1:4" x14ac:dyDescent="0.25">
      <c r="A8541">
        <v>39746</v>
      </c>
      <c r="B8541" t="s">
        <v>20257</v>
      </c>
      <c r="C8541" t="s">
        <v>1533</v>
      </c>
      <c r="D8541" s="109" t="s">
        <v>20258</v>
      </c>
    </row>
    <row r="8542" spans="1:4" x14ac:dyDescent="0.25">
      <c r="A8542">
        <v>13279</v>
      </c>
      <c r="B8542" t="s">
        <v>20259</v>
      </c>
      <c r="C8542" t="s">
        <v>1537</v>
      </c>
      <c r="D8542" s="109" t="s">
        <v>15152</v>
      </c>
    </row>
    <row r="8543" spans="1:4" x14ac:dyDescent="0.25">
      <c r="A8543">
        <v>11977</v>
      </c>
      <c r="B8543" t="s">
        <v>20260</v>
      </c>
      <c r="C8543" t="s">
        <v>1533</v>
      </c>
      <c r="D8543" s="109" t="s">
        <v>11840</v>
      </c>
    </row>
    <row r="8544" spans="1:4" x14ac:dyDescent="0.25">
      <c r="A8544">
        <v>11975</v>
      </c>
      <c r="B8544" t="s">
        <v>20261</v>
      </c>
      <c r="C8544" t="s">
        <v>1533</v>
      </c>
      <c r="D8544" s="109" t="s">
        <v>20262</v>
      </c>
    </row>
    <row r="8545" spans="1:4" x14ac:dyDescent="0.25">
      <c r="A8545">
        <v>11976</v>
      </c>
      <c r="B8545" t="s">
        <v>20263</v>
      </c>
      <c r="C8545" t="s">
        <v>1533</v>
      </c>
      <c r="D8545" s="109" t="s">
        <v>6377</v>
      </c>
    </row>
    <row r="8546" spans="1:4" x14ac:dyDescent="0.25">
      <c r="A8546">
        <v>1368</v>
      </c>
      <c r="B8546" t="s">
        <v>20264</v>
      </c>
      <c r="C8546" t="s">
        <v>1533</v>
      </c>
      <c r="D8546" s="109" t="s">
        <v>20265</v>
      </c>
    </row>
    <row r="8547" spans="1:4" x14ac:dyDescent="0.25">
      <c r="A8547">
        <v>1367</v>
      </c>
      <c r="B8547" t="s">
        <v>20266</v>
      </c>
      <c r="C8547" t="s">
        <v>1533</v>
      </c>
      <c r="D8547" s="109" t="s">
        <v>20267</v>
      </c>
    </row>
    <row r="8548" spans="1:4" x14ac:dyDescent="0.25">
      <c r="A8548">
        <v>1380</v>
      </c>
      <c r="B8548" t="s">
        <v>20268</v>
      </c>
      <c r="C8548" t="s">
        <v>1537</v>
      </c>
      <c r="D8548" s="109" t="s">
        <v>7947</v>
      </c>
    </row>
    <row r="8549" spans="1:4" x14ac:dyDescent="0.25">
      <c r="A8549">
        <v>1375</v>
      </c>
      <c r="B8549" t="s">
        <v>20269</v>
      </c>
      <c r="C8549" t="s">
        <v>1537</v>
      </c>
      <c r="D8549" s="109" t="s">
        <v>16933</v>
      </c>
    </row>
    <row r="8550" spans="1:4" x14ac:dyDescent="0.25">
      <c r="A8550">
        <v>1379</v>
      </c>
      <c r="B8550" t="s">
        <v>20270</v>
      </c>
      <c r="C8550" t="s">
        <v>1537</v>
      </c>
      <c r="D8550" s="109" t="s">
        <v>6442</v>
      </c>
    </row>
    <row r="8551" spans="1:4" x14ac:dyDescent="0.25">
      <c r="A8551">
        <v>13284</v>
      </c>
      <c r="B8551" t="s">
        <v>20271</v>
      </c>
      <c r="C8551" t="s">
        <v>1537</v>
      </c>
      <c r="D8551" s="109" t="s">
        <v>6408</v>
      </c>
    </row>
    <row r="8552" spans="1:4" x14ac:dyDescent="0.25">
      <c r="A8552">
        <v>44528</v>
      </c>
      <c r="B8552" t="s">
        <v>20272</v>
      </c>
      <c r="C8552" t="s">
        <v>1537</v>
      </c>
      <c r="D8552" s="109" t="s">
        <v>14691</v>
      </c>
    </row>
    <row r="8553" spans="1:4" x14ac:dyDescent="0.25">
      <c r="A8553">
        <v>34753</v>
      </c>
      <c r="B8553" t="s">
        <v>20273</v>
      </c>
      <c r="C8553" t="s">
        <v>1537</v>
      </c>
      <c r="D8553" s="109" t="s">
        <v>7326</v>
      </c>
    </row>
    <row r="8554" spans="1:4" x14ac:dyDescent="0.25">
      <c r="A8554">
        <v>420</v>
      </c>
      <c r="B8554" t="s">
        <v>20274</v>
      </c>
      <c r="C8554" t="s">
        <v>1533</v>
      </c>
      <c r="D8554" s="109" t="s">
        <v>13718</v>
      </c>
    </row>
    <row r="8555" spans="1:4" x14ac:dyDescent="0.25">
      <c r="A8555">
        <v>12327</v>
      </c>
      <c r="B8555" t="s">
        <v>20275</v>
      </c>
      <c r="C8555" t="s">
        <v>1533</v>
      </c>
      <c r="D8555" s="109" t="s">
        <v>14390</v>
      </c>
    </row>
    <row r="8556" spans="1:4" x14ac:dyDescent="0.25">
      <c r="A8556">
        <v>36148</v>
      </c>
      <c r="B8556" t="s">
        <v>20276</v>
      </c>
      <c r="C8556" t="s">
        <v>1533</v>
      </c>
      <c r="D8556" s="109" t="s">
        <v>13003</v>
      </c>
    </row>
    <row r="8557" spans="1:4" x14ac:dyDescent="0.25">
      <c r="A8557">
        <v>12329</v>
      </c>
      <c r="B8557" t="s">
        <v>20277</v>
      </c>
      <c r="C8557" t="s">
        <v>1537</v>
      </c>
      <c r="D8557" s="109" t="s">
        <v>16934</v>
      </c>
    </row>
    <row r="8558" spans="1:4" x14ac:dyDescent="0.25">
      <c r="A8558">
        <v>1339</v>
      </c>
      <c r="B8558" t="s">
        <v>20278</v>
      </c>
      <c r="C8558" t="s">
        <v>1537</v>
      </c>
      <c r="D8558" s="109" t="s">
        <v>20279</v>
      </c>
    </row>
    <row r="8559" spans="1:4" x14ac:dyDescent="0.25">
      <c r="A8559">
        <v>44396</v>
      </c>
      <c r="B8559" t="s">
        <v>20280</v>
      </c>
      <c r="C8559" t="s">
        <v>1537</v>
      </c>
      <c r="D8559" s="109" t="s">
        <v>15110</v>
      </c>
    </row>
    <row r="8560" spans="1:4" x14ac:dyDescent="0.25">
      <c r="A8560">
        <v>44327</v>
      </c>
      <c r="B8560" t="s">
        <v>20281</v>
      </c>
      <c r="C8560" t="s">
        <v>1538</v>
      </c>
      <c r="D8560" s="109" t="s">
        <v>20282</v>
      </c>
    </row>
    <row r="8561" spans="1:4" x14ac:dyDescent="0.25">
      <c r="A8561">
        <v>37418</v>
      </c>
      <c r="B8561" t="s">
        <v>20283</v>
      </c>
      <c r="C8561" t="s">
        <v>1533</v>
      </c>
      <c r="D8561" s="109" t="s">
        <v>20284</v>
      </c>
    </row>
    <row r="8562" spans="1:4" x14ac:dyDescent="0.25">
      <c r="A8562">
        <v>37419</v>
      </c>
      <c r="B8562" t="s">
        <v>20285</v>
      </c>
      <c r="C8562" t="s">
        <v>1533</v>
      </c>
      <c r="D8562" s="109" t="s">
        <v>16700</v>
      </c>
    </row>
    <row r="8563" spans="1:4" x14ac:dyDescent="0.25">
      <c r="A8563">
        <v>1427</v>
      </c>
      <c r="B8563" t="s">
        <v>20286</v>
      </c>
      <c r="C8563" t="s">
        <v>1533</v>
      </c>
      <c r="D8563" s="109" t="s">
        <v>7041</v>
      </c>
    </row>
    <row r="8564" spans="1:4" x14ac:dyDescent="0.25">
      <c r="A8564">
        <v>1402</v>
      </c>
      <c r="B8564" t="s">
        <v>20287</v>
      </c>
      <c r="C8564" t="s">
        <v>1533</v>
      </c>
      <c r="D8564" s="109" t="s">
        <v>11985</v>
      </c>
    </row>
    <row r="8565" spans="1:4" x14ac:dyDescent="0.25">
      <c r="A8565">
        <v>1420</v>
      </c>
      <c r="B8565" t="s">
        <v>20288</v>
      </c>
      <c r="C8565" t="s">
        <v>1533</v>
      </c>
      <c r="D8565" s="109" t="s">
        <v>16935</v>
      </c>
    </row>
    <row r="8566" spans="1:4" x14ac:dyDescent="0.25">
      <c r="A8566">
        <v>1419</v>
      </c>
      <c r="B8566" t="s">
        <v>20289</v>
      </c>
      <c r="C8566" t="s">
        <v>1533</v>
      </c>
      <c r="D8566" s="109" t="s">
        <v>10163</v>
      </c>
    </row>
    <row r="8567" spans="1:4" x14ac:dyDescent="0.25">
      <c r="A8567">
        <v>1414</v>
      </c>
      <c r="B8567" t="s">
        <v>20290</v>
      </c>
      <c r="C8567" t="s">
        <v>1533</v>
      </c>
      <c r="D8567" s="109" t="s">
        <v>7324</v>
      </c>
    </row>
    <row r="8568" spans="1:4" x14ac:dyDescent="0.25">
      <c r="A8568">
        <v>1413</v>
      </c>
      <c r="B8568" t="s">
        <v>20291</v>
      </c>
      <c r="C8568" t="s">
        <v>1533</v>
      </c>
      <c r="D8568" s="109" t="s">
        <v>12571</v>
      </c>
    </row>
    <row r="8569" spans="1:4" x14ac:dyDescent="0.25">
      <c r="A8569">
        <v>1412</v>
      </c>
      <c r="B8569" t="s">
        <v>20292</v>
      </c>
      <c r="C8569" t="s">
        <v>1533</v>
      </c>
      <c r="D8569" s="109" t="s">
        <v>12214</v>
      </c>
    </row>
    <row r="8570" spans="1:4" x14ac:dyDescent="0.25">
      <c r="A8570">
        <v>1406</v>
      </c>
      <c r="B8570" t="s">
        <v>20293</v>
      </c>
      <c r="C8570" t="s">
        <v>1533</v>
      </c>
      <c r="D8570" s="109" t="s">
        <v>16936</v>
      </c>
    </row>
    <row r="8571" spans="1:4" x14ac:dyDescent="0.25">
      <c r="A8571">
        <v>11281</v>
      </c>
      <c r="B8571" t="s">
        <v>20294</v>
      </c>
      <c r="C8571" t="s">
        <v>1533</v>
      </c>
      <c r="D8571" s="109" t="s">
        <v>20295</v>
      </c>
    </row>
    <row r="8572" spans="1:4" x14ac:dyDescent="0.25">
      <c r="A8572">
        <v>1442</v>
      </c>
      <c r="B8572" t="s">
        <v>20296</v>
      </c>
      <c r="C8572" t="s">
        <v>1533</v>
      </c>
      <c r="D8572" s="109" t="s">
        <v>20297</v>
      </c>
    </row>
    <row r="8573" spans="1:4" x14ac:dyDescent="0.25">
      <c r="A8573">
        <v>13457</v>
      </c>
      <c r="B8573" t="s">
        <v>20298</v>
      </c>
      <c r="C8573" t="s">
        <v>1533</v>
      </c>
      <c r="D8573" s="109" t="s">
        <v>20299</v>
      </c>
    </row>
    <row r="8574" spans="1:4" x14ac:dyDescent="0.25">
      <c r="A8574">
        <v>40699</v>
      </c>
      <c r="B8574" t="s">
        <v>20300</v>
      </c>
      <c r="C8574" t="s">
        <v>1533</v>
      </c>
      <c r="D8574" s="109" t="s">
        <v>20301</v>
      </c>
    </row>
    <row r="8575" spans="1:4" x14ac:dyDescent="0.25">
      <c r="A8575">
        <v>40701</v>
      </c>
      <c r="B8575" t="s">
        <v>20302</v>
      </c>
      <c r="C8575" t="s">
        <v>1533</v>
      </c>
      <c r="D8575" s="109" t="s">
        <v>20303</v>
      </c>
    </row>
    <row r="8576" spans="1:4" x14ac:dyDescent="0.25">
      <c r="A8576">
        <v>40700</v>
      </c>
      <c r="B8576" t="s">
        <v>20304</v>
      </c>
      <c r="C8576" t="s">
        <v>1533</v>
      </c>
      <c r="D8576" s="109" t="s">
        <v>20305</v>
      </c>
    </row>
    <row r="8577" spans="1:4" x14ac:dyDescent="0.25">
      <c r="A8577">
        <v>13458</v>
      </c>
      <c r="B8577" t="s">
        <v>20306</v>
      </c>
      <c r="C8577" t="s">
        <v>1533</v>
      </c>
      <c r="D8577" s="109" t="s">
        <v>20307</v>
      </c>
    </row>
    <row r="8578" spans="1:4" x14ac:dyDescent="0.25">
      <c r="A8578">
        <v>11134</v>
      </c>
      <c r="B8578" t="s">
        <v>20308</v>
      </c>
      <c r="C8578" t="s">
        <v>1534</v>
      </c>
      <c r="D8578" s="109" t="s">
        <v>20309</v>
      </c>
    </row>
    <row r="8579" spans="1:4" x14ac:dyDescent="0.25">
      <c r="A8579">
        <v>11135</v>
      </c>
      <c r="B8579" t="s">
        <v>20310</v>
      </c>
      <c r="C8579" t="s">
        <v>1534</v>
      </c>
      <c r="D8579" s="109" t="s">
        <v>20311</v>
      </c>
    </row>
    <row r="8580" spans="1:4" x14ac:dyDescent="0.25">
      <c r="A8580">
        <v>11136</v>
      </c>
      <c r="B8580" t="s">
        <v>20312</v>
      </c>
      <c r="C8580" t="s">
        <v>1534</v>
      </c>
      <c r="D8580" s="109" t="s">
        <v>20313</v>
      </c>
    </row>
    <row r="8581" spans="1:4" x14ac:dyDescent="0.25">
      <c r="A8581">
        <v>34743</v>
      </c>
      <c r="B8581" t="s">
        <v>20314</v>
      </c>
      <c r="C8581" t="s">
        <v>1534</v>
      </c>
      <c r="D8581" s="109" t="s">
        <v>20315</v>
      </c>
    </row>
    <row r="8582" spans="1:4" x14ac:dyDescent="0.25">
      <c r="A8582">
        <v>11137</v>
      </c>
      <c r="B8582" t="s">
        <v>20316</v>
      </c>
      <c r="C8582" t="s">
        <v>1534</v>
      </c>
      <c r="D8582" s="109" t="s">
        <v>20317</v>
      </c>
    </row>
    <row r="8583" spans="1:4" x14ac:dyDescent="0.25">
      <c r="A8583">
        <v>34745</v>
      </c>
      <c r="B8583" t="s">
        <v>20318</v>
      </c>
      <c r="C8583" t="s">
        <v>1534</v>
      </c>
      <c r="D8583" s="109" t="s">
        <v>20319</v>
      </c>
    </row>
    <row r="8584" spans="1:4" x14ac:dyDescent="0.25">
      <c r="A8584">
        <v>34746</v>
      </c>
      <c r="B8584" t="s">
        <v>20320</v>
      </c>
      <c r="C8584" t="s">
        <v>1534</v>
      </c>
      <c r="D8584" s="109" t="s">
        <v>20321</v>
      </c>
    </row>
    <row r="8585" spans="1:4" x14ac:dyDescent="0.25">
      <c r="A8585">
        <v>1360</v>
      </c>
      <c r="B8585" t="s">
        <v>20322</v>
      </c>
      <c r="C8585" t="s">
        <v>1534</v>
      </c>
      <c r="D8585" s="109" t="s">
        <v>20323</v>
      </c>
    </row>
    <row r="8586" spans="1:4" x14ac:dyDescent="0.25">
      <c r="A8586">
        <v>36524</v>
      </c>
      <c r="B8586" t="s">
        <v>20324</v>
      </c>
      <c r="C8586" t="s">
        <v>1533</v>
      </c>
      <c r="D8586" s="109" t="s">
        <v>20325</v>
      </c>
    </row>
    <row r="8587" spans="1:4" x14ac:dyDescent="0.25">
      <c r="A8587">
        <v>36526</v>
      </c>
      <c r="B8587" t="s">
        <v>20326</v>
      </c>
      <c r="C8587" t="s">
        <v>1533</v>
      </c>
      <c r="D8587" s="109" t="s">
        <v>20327</v>
      </c>
    </row>
    <row r="8588" spans="1:4" x14ac:dyDescent="0.25">
      <c r="A8588">
        <v>36523</v>
      </c>
      <c r="B8588" t="s">
        <v>20328</v>
      </c>
      <c r="C8588" t="s">
        <v>1533</v>
      </c>
      <c r="D8588" s="109" t="s">
        <v>20329</v>
      </c>
    </row>
    <row r="8589" spans="1:4" x14ac:dyDescent="0.25">
      <c r="A8589">
        <v>36527</v>
      </c>
      <c r="B8589" t="s">
        <v>20330</v>
      </c>
      <c r="C8589" t="s">
        <v>1533</v>
      </c>
      <c r="D8589" s="109" t="s">
        <v>20331</v>
      </c>
    </row>
    <row r="8590" spans="1:4" x14ac:dyDescent="0.25">
      <c r="A8590">
        <v>38642</v>
      </c>
      <c r="B8590" t="s">
        <v>20332</v>
      </c>
      <c r="C8590" t="s">
        <v>1533</v>
      </c>
      <c r="D8590" s="109" t="s">
        <v>20333</v>
      </c>
    </row>
    <row r="8591" spans="1:4" x14ac:dyDescent="0.25">
      <c r="A8591">
        <v>36522</v>
      </c>
      <c r="B8591" t="s">
        <v>20334</v>
      </c>
      <c r="C8591" t="s">
        <v>1533</v>
      </c>
      <c r="D8591" s="109" t="s">
        <v>20335</v>
      </c>
    </row>
    <row r="8592" spans="1:4" x14ac:dyDescent="0.25">
      <c r="A8592">
        <v>36525</v>
      </c>
      <c r="B8592" t="s">
        <v>20336</v>
      </c>
      <c r="C8592" t="s">
        <v>1533</v>
      </c>
      <c r="D8592" s="109" t="s">
        <v>20337</v>
      </c>
    </row>
    <row r="8593" spans="1:4" x14ac:dyDescent="0.25">
      <c r="A8593">
        <v>13803</v>
      </c>
      <c r="B8593" t="s">
        <v>20338</v>
      </c>
      <c r="C8593" t="s">
        <v>1533</v>
      </c>
      <c r="D8593" s="109" t="s">
        <v>20339</v>
      </c>
    </row>
    <row r="8594" spans="1:4" x14ac:dyDescent="0.25">
      <c r="A8594">
        <v>34348</v>
      </c>
      <c r="B8594" t="s">
        <v>20340</v>
      </c>
      <c r="C8594" t="s">
        <v>1536</v>
      </c>
      <c r="D8594" s="109" t="s">
        <v>20341</v>
      </c>
    </row>
    <row r="8595" spans="1:4" x14ac:dyDescent="0.25">
      <c r="A8595">
        <v>34347</v>
      </c>
      <c r="B8595" t="s">
        <v>20342</v>
      </c>
      <c r="C8595" t="s">
        <v>1536</v>
      </c>
      <c r="D8595" s="109" t="s">
        <v>20343</v>
      </c>
    </row>
    <row r="8596" spans="1:4" x14ac:dyDescent="0.25">
      <c r="A8596">
        <v>11146</v>
      </c>
      <c r="B8596" t="s">
        <v>20344</v>
      </c>
      <c r="C8596" t="s">
        <v>1535</v>
      </c>
      <c r="D8596" s="109" t="s">
        <v>20345</v>
      </c>
    </row>
    <row r="8597" spans="1:4" x14ac:dyDescent="0.25">
      <c r="A8597">
        <v>11147</v>
      </c>
      <c r="B8597" t="s">
        <v>20346</v>
      </c>
      <c r="C8597" t="s">
        <v>1535</v>
      </c>
      <c r="D8597" s="109" t="s">
        <v>20347</v>
      </c>
    </row>
    <row r="8598" spans="1:4" x14ac:dyDescent="0.25">
      <c r="A8598">
        <v>34872</v>
      </c>
      <c r="B8598" t="s">
        <v>20348</v>
      </c>
      <c r="C8598" t="s">
        <v>1535</v>
      </c>
      <c r="D8598" s="109" t="s">
        <v>20349</v>
      </c>
    </row>
    <row r="8599" spans="1:4" x14ac:dyDescent="0.25">
      <c r="A8599">
        <v>34491</v>
      </c>
      <c r="B8599" t="s">
        <v>20350</v>
      </c>
      <c r="C8599" t="s">
        <v>1535</v>
      </c>
      <c r="D8599" s="109" t="s">
        <v>20351</v>
      </c>
    </row>
    <row r="8600" spans="1:4" x14ac:dyDescent="0.25">
      <c r="A8600">
        <v>34770</v>
      </c>
      <c r="B8600" t="s">
        <v>20352</v>
      </c>
      <c r="C8600" t="s">
        <v>1543</v>
      </c>
      <c r="D8600" s="109" t="s">
        <v>20353</v>
      </c>
    </row>
    <row r="8601" spans="1:4" x14ac:dyDescent="0.25">
      <c r="A8601">
        <v>1518</v>
      </c>
      <c r="B8601" t="s">
        <v>20354</v>
      </c>
      <c r="C8601" t="s">
        <v>1543</v>
      </c>
      <c r="D8601" s="109" t="s">
        <v>20355</v>
      </c>
    </row>
    <row r="8602" spans="1:4" x14ac:dyDescent="0.25">
      <c r="A8602">
        <v>41965</v>
      </c>
      <c r="B8602" t="s">
        <v>20356</v>
      </c>
      <c r="C8602" t="s">
        <v>1543</v>
      </c>
      <c r="D8602" s="109" t="s">
        <v>20357</v>
      </c>
    </row>
    <row r="8603" spans="1:4" x14ac:dyDescent="0.25">
      <c r="A8603">
        <v>1524</v>
      </c>
      <c r="B8603" t="s">
        <v>20358</v>
      </c>
      <c r="C8603" t="s">
        <v>1535</v>
      </c>
      <c r="D8603" s="109" t="s">
        <v>20359</v>
      </c>
    </row>
    <row r="8604" spans="1:4" x14ac:dyDescent="0.25">
      <c r="A8604">
        <v>34492</v>
      </c>
      <c r="B8604" t="s">
        <v>20360</v>
      </c>
      <c r="C8604" t="s">
        <v>1535</v>
      </c>
      <c r="D8604" s="109" t="s">
        <v>20361</v>
      </c>
    </row>
    <row r="8605" spans="1:4" x14ac:dyDescent="0.25">
      <c r="A8605">
        <v>38404</v>
      </c>
      <c r="B8605" t="s">
        <v>20362</v>
      </c>
      <c r="C8605" t="s">
        <v>1535</v>
      </c>
      <c r="D8605" s="109" t="s">
        <v>20363</v>
      </c>
    </row>
    <row r="8606" spans="1:4" x14ac:dyDescent="0.25">
      <c r="A8606">
        <v>39849</v>
      </c>
      <c r="B8606" t="s">
        <v>20364</v>
      </c>
      <c r="C8606" t="s">
        <v>1535</v>
      </c>
      <c r="D8606" s="109" t="s">
        <v>20365</v>
      </c>
    </row>
    <row r="8607" spans="1:4" x14ac:dyDescent="0.25">
      <c r="A8607">
        <v>38464</v>
      </c>
      <c r="B8607" t="s">
        <v>20366</v>
      </c>
      <c r="C8607" t="s">
        <v>1535</v>
      </c>
      <c r="D8607" s="109" t="s">
        <v>20367</v>
      </c>
    </row>
    <row r="8608" spans="1:4" x14ac:dyDescent="0.25">
      <c r="A8608">
        <v>1527</v>
      </c>
      <c r="B8608" t="s">
        <v>20368</v>
      </c>
      <c r="C8608" t="s">
        <v>1535</v>
      </c>
      <c r="D8608" s="109" t="s">
        <v>20369</v>
      </c>
    </row>
    <row r="8609" spans="1:4" x14ac:dyDescent="0.25">
      <c r="A8609">
        <v>34493</v>
      </c>
      <c r="B8609" t="s">
        <v>20370</v>
      </c>
      <c r="C8609" t="s">
        <v>1535</v>
      </c>
      <c r="D8609" s="109" t="s">
        <v>20371</v>
      </c>
    </row>
    <row r="8610" spans="1:4" x14ac:dyDescent="0.25">
      <c r="A8610">
        <v>38405</v>
      </c>
      <c r="B8610" t="s">
        <v>20372</v>
      </c>
      <c r="C8610" t="s">
        <v>1535</v>
      </c>
      <c r="D8610" s="109" t="s">
        <v>20373</v>
      </c>
    </row>
    <row r="8611" spans="1:4" x14ac:dyDescent="0.25">
      <c r="A8611">
        <v>38408</v>
      </c>
      <c r="B8611" t="s">
        <v>20374</v>
      </c>
      <c r="C8611" t="s">
        <v>1535</v>
      </c>
      <c r="D8611" s="109" t="s">
        <v>20375</v>
      </c>
    </row>
    <row r="8612" spans="1:4" x14ac:dyDescent="0.25">
      <c r="A8612">
        <v>1525</v>
      </c>
      <c r="B8612" t="s">
        <v>20376</v>
      </c>
      <c r="C8612" t="s">
        <v>1535</v>
      </c>
      <c r="D8612" s="109" t="s">
        <v>20377</v>
      </c>
    </row>
    <row r="8613" spans="1:4" x14ac:dyDescent="0.25">
      <c r="A8613">
        <v>34494</v>
      </c>
      <c r="B8613" t="s">
        <v>20378</v>
      </c>
      <c r="C8613" t="s">
        <v>1535</v>
      </c>
      <c r="D8613" s="109" t="s">
        <v>20379</v>
      </c>
    </row>
    <row r="8614" spans="1:4" x14ac:dyDescent="0.25">
      <c r="A8614">
        <v>38406</v>
      </c>
      <c r="B8614" t="s">
        <v>20380</v>
      </c>
      <c r="C8614" t="s">
        <v>1535</v>
      </c>
      <c r="D8614" s="109" t="s">
        <v>20381</v>
      </c>
    </row>
    <row r="8615" spans="1:4" x14ac:dyDescent="0.25">
      <c r="A8615">
        <v>38409</v>
      </c>
      <c r="B8615" t="s">
        <v>20382</v>
      </c>
      <c r="C8615" t="s">
        <v>1535</v>
      </c>
      <c r="D8615" s="109" t="s">
        <v>20383</v>
      </c>
    </row>
    <row r="8616" spans="1:4" x14ac:dyDescent="0.25">
      <c r="A8616">
        <v>43360</v>
      </c>
      <c r="B8616" t="s">
        <v>20384</v>
      </c>
      <c r="C8616" t="s">
        <v>1535</v>
      </c>
      <c r="D8616" s="109" t="s">
        <v>20385</v>
      </c>
    </row>
    <row r="8617" spans="1:4" x14ac:dyDescent="0.25">
      <c r="A8617">
        <v>11145</v>
      </c>
      <c r="B8617" t="s">
        <v>20386</v>
      </c>
      <c r="C8617" t="s">
        <v>1535</v>
      </c>
      <c r="D8617" s="109" t="s">
        <v>20349</v>
      </c>
    </row>
    <row r="8618" spans="1:4" x14ac:dyDescent="0.25">
      <c r="A8618">
        <v>34495</v>
      </c>
      <c r="B8618" t="s">
        <v>20387</v>
      </c>
      <c r="C8618" t="s">
        <v>1535</v>
      </c>
      <c r="D8618" s="109" t="s">
        <v>20388</v>
      </c>
    </row>
    <row r="8619" spans="1:4" x14ac:dyDescent="0.25">
      <c r="A8619">
        <v>34479</v>
      </c>
      <c r="B8619" t="s">
        <v>20389</v>
      </c>
      <c r="C8619" t="s">
        <v>1535</v>
      </c>
      <c r="D8619" s="109" t="s">
        <v>20351</v>
      </c>
    </row>
    <row r="8620" spans="1:4" x14ac:dyDescent="0.25">
      <c r="A8620">
        <v>34496</v>
      </c>
      <c r="B8620" t="s">
        <v>20390</v>
      </c>
      <c r="C8620" t="s">
        <v>1535</v>
      </c>
      <c r="D8620" s="109" t="s">
        <v>20391</v>
      </c>
    </row>
    <row r="8621" spans="1:4" x14ac:dyDescent="0.25">
      <c r="A8621">
        <v>34481</v>
      </c>
      <c r="B8621" t="s">
        <v>20392</v>
      </c>
      <c r="C8621" t="s">
        <v>1535</v>
      </c>
      <c r="D8621" s="109" t="s">
        <v>20393</v>
      </c>
    </row>
    <row r="8622" spans="1:4" x14ac:dyDescent="0.25">
      <c r="A8622">
        <v>34483</v>
      </c>
      <c r="B8622" t="s">
        <v>20394</v>
      </c>
      <c r="C8622" t="s">
        <v>1535</v>
      </c>
      <c r="D8622" s="109" t="s">
        <v>20395</v>
      </c>
    </row>
    <row r="8623" spans="1:4" x14ac:dyDescent="0.25">
      <c r="A8623">
        <v>34485</v>
      </c>
      <c r="B8623" t="s">
        <v>20396</v>
      </c>
      <c r="C8623" t="s">
        <v>1535</v>
      </c>
      <c r="D8623" s="109" t="s">
        <v>20397</v>
      </c>
    </row>
    <row r="8624" spans="1:4" x14ac:dyDescent="0.25">
      <c r="A8624">
        <v>14041</v>
      </c>
      <c r="B8624" t="s">
        <v>20398</v>
      </c>
      <c r="C8624" t="s">
        <v>1535</v>
      </c>
      <c r="D8624" s="109" t="s">
        <v>20399</v>
      </c>
    </row>
    <row r="8625" spans="1:4" x14ac:dyDescent="0.25">
      <c r="A8625">
        <v>1523</v>
      </c>
      <c r="B8625" t="s">
        <v>20400</v>
      </c>
      <c r="C8625" t="s">
        <v>1535</v>
      </c>
      <c r="D8625" s="109" t="s">
        <v>20401</v>
      </c>
    </row>
    <row r="8626" spans="1:4" x14ac:dyDescent="0.25">
      <c r="A8626">
        <v>14052</v>
      </c>
      <c r="B8626" t="s">
        <v>20402</v>
      </c>
      <c r="C8626" t="s">
        <v>1533</v>
      </c>
      <c r="D8626" s="109" t="s">
        <v>7901</v>
      </c>
    </row>
    <row r="8627" spans="1:4" x14ac:dyDescent="0.25">
      <c r="A8627">
        <v>14054</v>
      </c>
      <c r="B8627" t="s">
        <v>20403</v>
      </c>
      <c r="C8627" t="s">
        <v>1533</v>
      </c>
      <c r="D8627" s="109" t="s">
        <v>7216</v>
      </c>
    </row>
    <row r="8628" spans="1:4" x14ac:dyDescent="0.25">
      <c r="A8628">
        <v>14053</v>
      </c>
      <c r="B8628" t="s">
        <v>20404</v>
      </c>
      <c r="C8628" t="s">
        <v>1533</v>
      </c>
      <c r="D8628" s="109" t="s">
        <v>16939</v>
      </c>
    </row>
    <row r="8629" spans="1:4" x14ac:dyDescent="0.25">
      <c r="A8629">
        <v>2558</v>
      </c>
      <c r="B8629" t="s">
        <v>20405</v>
      </c>
      <c r="C8629" t="s">
        <v>1533</v>
      </c>
      <c r="D8629" s="109" t="s">
        <v>7314</v>
      </c>
    </row>
    <row r="8630" spans="1:4" x14ac:dyDescent="0.25">
      <c r="A8630">
        <v>2560</v>
      </c>
      <c r="B8630" t="s">
        <v>20406</v>
      </c>
      <c r="C8630" t="s">
        <v>1533</v>
      </c>
      <c r="D8630" s="109" t="s">
        <v>14701</v>
      </c>
    </row>
    <row r="8631" spans="1:4" x14ac:dyDescent="0.25">
      <c r="A8631">
        <v>2559</v>
      </c>
      <c r="B8631" t="s">
        <v>20407</v>
      </c>
      <c r="C8631" t="s">
        <v>1533</v>
      </c>
      <c r="D8631" s="109" t="s">
        <v>6597</v>
      </c>
    </row>
    <row r="8632" spans="1:4" x14ac:dyDescent="0.25">
      <c r="A8632">
        <v>2592</v>
      </c>
      <c r="B8632" t="s">
        <v>20408</v>
      </c>
      <c r="C8632" t="s">
        <v>1533</v>
      </c>
      <c r="D8632" s="109" t="s">
        <v>16940</v>
      </c>
    </row>
    <row r="8633" spans="1:4" x14ac:dyDescent="0.25">
      <c r="A8633">
        <v>2566</v>
      </c>
      <c r="B8633" t="s">
        <v>20409</v>
      </c>
      <c r="C8633" t="s">
        <v>1533</v>
      </c>
      <c r="D8633" s="109" t="s">
        <v>16941</v>
      </c>
    </row>
    <row r="8634" spans="1:4" x14ac:dyDescent="0.25">
      <c r="A8634">
        <v>2589</v>
      </c>
      <c r="B8634" t="s">
        <v>20410</v>
      </c>
      <c r="C8634" t="s">
        <v>1533</v>
      </c>
      <c r="D8634" s="109" t="s">
        <v>12668</v>
      </c>
    </row>
    <row r="8635" spans="1:4" x14ac:dyDescent="0.25">
      <c r="A8635">
        <v>2591</v>
      </c>
      <c r="B8635" t="s">
        <v>20411</v>
      </c>
      <c r="C8635" t="s">
        <v>1533</v>
      </c>
      <c r="D8635" s="109" t="s">
        <v>16942</v>
      </c>
    </row>
    <row r="8636" spans="1:4" x14ac:dyDescent="0.25">
      <c r="A8636">
        <v>2590</v>
      </c>
      <c r="B8636" t="s">
        <v>20412</v>
      </c>
      <c r="C8636" t="s">
        <v>1533</v>
      </c>
      <c r="D8636" s="109" t="s">
        <v>12827</v>
      </c>
    </row>
    <row r="8637" spans="1:4" x14ac:dyDescent="0.25">
      <c r="A8637">
        <v>2567</v>
      </c>
      <c r="B8637" t="s">
        <v>20413</v>
      </c>
      <c r="C8637" t="s">
        <v>1533</v>
      </c>
      <c r="D8637" s="109" t="s">
        <v>16943</v>
      </c>
    </row>
    <row r="8638" spans="1:4" x14ac:dyDescent="0.25">
      <c r="A8638">
        <v>2565</v>
      </c>
      <c r="B8638" t="s">
        <v>20414</v>
      </c>
      <c r="C8638" t="s">
        <v>1533</v>
      </c>
      <c r="D8638" s="109" t="s">
        <v>7847</v>
      </c>
    </row>
    <row r="8639" spans="1:4" x14ac:dyDescent="0.25">
      <c r="A8639">
        <v>2568</v>
      </c>
      <c r="B8639" t="s">
        <v>20415</v>
      </c>
      <c r="C8639" t="s">
        <v>1533</v>
      </c>
      <c r="D8639" s="109" t="s">
        <v>16944</v>
      </c>
    </row>
    <row r="8640" spans="1:4" x14ac:dyDescent="0.25">
      <c r="A8640">
        <v>2594</v>
      </c>
      <c r="B8640" t="s">
        <v>20416</v>
      </c>
      <c r="C8640" t="s">
        <v>1533</v>
      </c>
      <c r="D8640" s="109" t="s">
        <v>16945</v>
      </c>
    </row>
    <row r="8641" spans="1:4" x14ac:dyDescent="0.25">
      <c r="A8641">
        <v>2587</v>
      </c>
      <c r="B8641" t="s">
        <v>20417</v>
      </c>
      <c r="C8641" t="s">
        <v>1533</v>
      </c>
      <c r="D8641" s="109" t="s">
        <v>15951</v>
      </c>
    </row>
    <row r="8642" spans="1:4" x14ac:dyDescent="0.25">
      <c r="A8642">
        <v>2588</v>
      </c>
      <c r="B8642" t="s">
        <v>20418</v>
      </c>
      <c r="C8642" t="s">
        <v>1533</v>
      </c>
      <c r="D8642" s="109" t="s">
        <v>16946</v>
      </c>
    </row>
    <row r="8643" spans="1:4" x14ac:dyDescent="0.25">
      <c r="A8643">
        <v>2569</v>
      </c>
      <c r="B8643" t="s">
        <v>20419</v>
      </c>
      <c r="C8643" t="s">
        <v>1533</v>
      </c>
      <c r="D8643" s="109" t="s">
        <v>12909</v>
      </c>
    </row>
    <row r="8644" spans="1:4" x14ac:dyDescent="0.25">
      <c r="A8644">
        <v>2570</v>
      </c>
      <c r="B8644" t="s">
        <v>20420</v>
      </c>
      <c r="C8644" t="s">
        <v>1533</v>
      </c>
      <c r="D8644" s="109" t="s">
        <v>14334</v>
      </c>
    </row>
    <row r="8645" spans="1:4" x14ac:dyDescent="0.25">
      <c r="A8645">
        <v>2571</v>
      </c>
      <c r="B8645" t="s">
        <v>20421</v>
      </c>
      <c r="C8645" t="s">
        <v>1533</v>
      </c>
      <c r="D8645" s="109" t="s">
        <v>16446</v>
      </c>
    </row>
    <row r="8646" spans="1:4" x14ac:dyDescent="0.25">
      <c r="A8646">
        <v>2593</v>
      </c>
      <c r="B8646" t="s">
        <v>20422</v>
      </c>
      <c r="C8646" t="s">
        <v>1533</v>
      </c>
      <c r="D8646" s="109" t="s">
        <v>12670</v>
      </c>
    </row>
    <row r="8647" spans="1:4" x14ac:dyDescent="0.25">
      <c r="A8647">
        <v>2572</v>
      </c>
      <c r="B8647" t="s">
        <v>20423</v>
      </c>
      <c r="C8647" t="s">
        <v>1533</v>
      </c>
      <c r="D8647" s="109" t="s">
        <v>16947</v>
      </c>
    </row>
    <row r="8648" spans="1:4" x14ac:dyDescent="0.25">
      <c r="A8648">
        <v>2595</v>
      </c>
      <c r="B8648" t="s">
        <v>20424</v>
      </c>
      <c r="C8648" t="s">
        <v>1533</v>
      </c>
      <c r="D8648" s="109" t="s">
        <v>16948</v>
      </c>
    </row>
    <row r="8649" spans="1:4" x14ac:dyDescent="0.25">
      <c r="A8649">
        <v>2576</v>
      </c>
      <c r="B8649" t="s">
        <v>20425</v>
      </c>
      <c r="C8649" t="s">
        <v>1533</v>
      </c>
      <c r="D8649" s="109" t="s">
        <v>16949</v>
      </c>
    </row>
    <row r="8650" spans="1:4" x14ac:dyDescent="0.25">
      <c r="A8650">
        <v>2575</v>
      </c>
      <c r="B8650" t="s">
        <v>20426</v>
      </c>
      <c r="C8650" t="s">
        <v>1533</v>
      </c>
      <c r="D8650" s="109" t="s">
        <v>14909</v>
      </c>
    </row>
    <row r="8651" spans="1:4" x14ac:dyDescent="0.25">
      <c r="A8651">
        <v>2573</v>
      </c>
      <c r="B8651" t="s">
        <v>20427</v>
      </c>
      <c r="C8651" t="s">
        <v>1533</v>
      </c>
      <c r="D8651" s="109" t="s">
        <v>6321</v>
      </c>
    </row>
    <row r="8652" spans="1:4" x14ac:dyDescent="0.25">
      <c r="A8652">
        <v>2586</v>
      </c>
      <c r="B8652" t="s">
        <v>20428</v>
      </c>
      <c r="C8652" t="s">
        <v>1533</v>
      </c>
      <c r="D8652" s="109" t="s">
        <v>11980</v>
      </c>
    </row>
    <row r="8653" spans="1:4" x14ac:dyDescent="0.25">
      <c r="A8653">
        <v>2577</v>
      </c>
      <c r="B8653" t="s">
        <v>20429</v>
      </c>
      <c r="C8653" t="s">
        <v>1533</v>
      </c>
      <c r="D8653" s="109" t="s">
        <v>16950</v>
      </c>
    </row>
    <row r="8654" spans="1:4" x14ac:dyDescent="0.25">
      <c r="A8654">
        <v>2574</v>
      </c>
      <c r="B8654" t="s">
        <v>20430</v>
      </c>
      <c r="C8654" t="s">
        <v>1533</v>
      </c>
      <c r="D8654" s="109" t="s">
        <v>16951</v>
      </c>
    </row>
    <row r="8655" spans="1:4" x14ac:dyDescent="0.25">
      <c r="A8655">
        <v>2578</v>
      </c>
      <c r="B8655" t="s">
        <v>20431</v>
      </c>
      <c r="C8655" t="s">
        <v>1533</v>
      </c>
      <c r="D8655" s="109" t="s">
        <v>16952</v>
      </c>
    </row>
    <row r="8656" spans="1:4" x14ac:dyDescent="0.25">
      <c r="A8656">
        <v>2585</v>
      </c>
      <c r="B8656" t="s">
        <v>20432</v>
      </c>
      <c r="C8656" t="s">
        <v>1533</v>
      </c>
      <c r="D8656" s="109" t="s">
        <v>16953</v>
      </c>
    </row>
    <row r="8657" spans="1:4" x14ac:dyDescent="0.25">
      <c r="A8657">
        <v>12008</v>
      </c>
      <c r="B8657" t="s">
        <v>20433</v>
      </c>
      <c r="C8657" t="s">
        <v>1533</v>
      </c>
      <c r="D8657" s="109" t="s">
        <v>16954</v>
      </c>
    </row>
    <row r="8658" spans="1:4" x14ac:dyDescent="0.25">
      <c r="A8658">
        <v>2582</v>
      </c>
      <c r="B8658" t="s">
        <v>20434</v>
      </c>
      <c r="C8658" t="s">
        <v>1533</v>
      </c>
      <c r="D8658" s="109" t="s">
        <v>16955</v>
      </c>
    </row>
    <row r="8659" spans="1:4" x14ac:dyDescent="0.25">
      <c r="A8659">
        <v>2597</v>
      </c>
      <c r="B8659" t="s">
        <v>20435</v>
      </c>
      <c r="C8659" t="s">
        <v>1533</v>
      </c>
      <c r="D8659" s="109" t="s">
        <v>16956</v>
      </c>
    </row>
    <row r="8660" spans="1:4" x14ac:dyDescent="0.25">
      <c r="A8660">
        <v>2579</v>
      </c>
      <c r="B8660" t="s">
        <v>20436</v>
      </c>
      <c r="C8660" t="s">
        <v>1533</v>
      </c>
      <c r="D8660" s="109" t="s">
        <v>7886</v>
      </c>
    </row>
    <row r="8661" spans="1:4" x14ac:dyDescent="0.25">
      <c r="A8661">
        <v>2581</v>
      </c>
      <c r="B8661" t="s">
        <v>20437</v>
      </c>
      <c r="C8661" t="s">
        <v>1533</v>
      </c>
      <c r="D8661" s="109" t="s">
        <v>16957</v>
      </c>
    </row>
    <row r="8662" spans="1:4" x14ac:dyDescent="0.25">
      <c r="A8662">
        <v>2596</v>
      </c>
      <c r="B8662" t="s">
        <v>20438</v>
      </c>
      <c r="C8662" t="s">
        <v>1533</v>
      </c>
      <c r="D8662" s="109" t="s">
        <v>16958</v>
      </c>
    </row>
    <row r="8663" spans="1:4" x14ac:dyDescent="0.25">
      <c r="A8663">
        <v>2580</v>
      </c>
      <c r="B8663" t="s">
        <v>20439</v>
      </c>
      <c r="C8663" t="s">
        <v>1533</v>
      </c>
      <c r="D8663" s="109" t="s">
        <v>8533</v>
      </c>
    </row>
    <row r="8664" spans="1:4" x14ac:dyDescent="0.25">
      <c r="A8664">
        <v>2583</v>
      </c>
      <c r="B8664" t="s">
        <v>20440</v>
      </c>
      <c r="C8664" t="s">
        <v>1533</v>
      </c>
      <c r="D8664" s="109" t="s">
        <v>16959</v>
      </c>
    </row>
    <row r="8665" spans="1:4" x14ac:dyDescent="0.25">
      <c r="A8665">
        <v>2584</v>
      </c>
      <c r="B8665" t="s">
        <v>20441</v>
      </c>
      <c r="C8665" t="s">
        <v>1533</v>
      </c>
      <c r="D8665" s="109" t="s">
        <v>16960</v>
      </c>
    </row>
    <row r="8666" spans="1:4" x14ac:dyDescent="0.25">
      <c r="A8666">
        <v>12010</v>
      </c>
      <c r="B8666" t="s">
        <v>20442</v>
      </c>
      <c r="C8666" t="s">
        <v>1533</v>
      </c>
      <c r="D8666" s="109" t="s">
        <v>19626</v>
      </c>
    </row>
    <row r="8667" spans="1:4" x14ac:dyDescent="0.25">
      <c r="A8667">
        <v>39329</v>
      </c>
      <c r="B8667" t="s">
        <v>20443</v>
      </c>
      <c r="C8667" t="s">
        <v>1533</v>
      </c>
      <c r="D8667" s="109" t="s">
        <v>14239</v>
      </c>
    </row>
    <row r="8668" spans="1:4" x14ac:dyDescent="0.25">
      <c r="A8668">
        <v>39330</v>
      </c>
      <c r="B8668" t="s">
        <v>20444</v>
      </c>
      <c r="C8668" t="s">
        <v>1533</v>
      </c>
      <c r="D8668" s="109" t="s">
        <v>16994</v>
      </c>
    </row>
    <row r="8669" spans="1:4" x14ac:dyDescent="0.25">
      <c r="A8669">
        <v>39332</v>
      </c>
      <c r="B8669" t="s">
        <v>20445</v>
      </c>
      <c r="C8669" t="s">
        <v>1533</v>
      </c>
      <c r="D8669" s="109" t="s">
        <v>14821</v>
      </c>
    </row>
    <row r="8670" spans="1:4" x14ac:dyDescent="0.25">
      <c r="A8670">
        <v>39331</v>
      </c>
      <c r="B8670" t="s">
        <v>20446</v>
      </c>
      <c r="C8670" t="s">
        <v>1533</v>
      </c>
      <c r="D8670" s="109" t="s">
        <v>20447</v>
      </c>
    </row>
    <row r="8671" spans="1:4" x14ac:dyDescent="0.25">
      <c r="A8671">
        <v>39333</v>
      </c>
      <c r="B8671" t="s">
        <v>20448</v>
      </c>
      <c r="C8671" t="s">
        <v>1533</v>
      </c>
      <c r="D8671" s="109" t="s">
        <v>12660</v>
      </c>
    </row>
    <row r="8672" spans="1:4" x14ac:dyDescent="0.25">
      <c r="A8672">
        <v>39335</v>
      </c>
      <c r="B8672" t="s">
        <v>20449</v>
      </c>
      <c r="C8672" t="s">
        <v>1533</v>
      </c>
      <c r="D8672" s="109" t="s">
        <v>15476</v>
      </c>
    </row>
    <row r="8673" spans="1:4" x14ac:dyDescent="0.25">
      <c r="A8673">
        <v>39334</v>
      </c>
      <c r="B8673" t="s">
        <v>20450</v>
      </c>
      <c r="C8673" t="s">
        <v>1533</v>
      </c>
      <c r="D8673" s="109" t="s">
        <v>7244</v>
      </c>
    </row>
    <row r="8674" spans="1:4" x14ac:dyDescent="0.25">
      <c r="A8674">
        <v>12016</v>
      </c>
      <c r="B8674" t="s">
        <v>20451</v>
      </c>
      <c r="C8674" t="s">
        <v>1533</v>
      </c>
      <c r="D8674" s="109" t="s">
        <v>12546</v>
      </c>
    </row>
    <row r="8675" spans="1:4" x14ac:dyDescent="0.25">
      <c r="A8675">
        <v>12015</v>
      </c>
      <c r="B8675" t="s">
        <v>20452</v>
      </c>
      <c r="C8675" t="s">
        <v>1533</v>
      </c>
      <c r="D8675" s="109" t="s">
        <v>12383</v>
      </c>
    </row>
    <row r="8676" spans="1:4" x14ac:dyDescent="0.25">
      <c r="A8676">
        <v>12020</v>
      </c>
      <c r="B8676" t="s">
        <v>20453</v>
      </c>
      <c r="C8676" t="s">
        <v>1533</v>
      </c>
      <c r="D8676" s="109" t="s">
        <v>12546</v>
      </c>
    </row>
    <row r="8677" spans="1:4" x14ac:dyDescent="0.25">
      <c r="A8677">
        <v>12019</v>
      </c>
      <c r="B8677" t="s">
        <v>20454</v>
      </c>
      <c r="C8677" t="s">
        <v>1533</v>
      </c>
      <c r="D8677" s="109" t="s">
        <v>12383</v>
      </c>
    </row>
    <row r="8678" spans="1:4" x14ac:dyDescent="0.25">
      <c r="A8678">
        <v>39336</v>
      </c>
      <c r="B8678" t="s">
        <v>20455</v>
      </c>
      <c r="C8678" t="s">
        <v>1533</v>
      </c>
      <c r="D8678" s="109" t="s">
        <v>16994</v>
      </c>
    </row>
    <row r="8679" spans="1:4" x14ac:dyDescent="0.25">
      <c r="A8679">
        <v>39338</v>
      </c>
      <c r="B8679" t="s">
        <v>20456</v>
      </c>
      <c r="C8679" t="s">
        <v>1533</v>
      </c>
      <c r="D8679" s="109" t="s">
        <v>14821</v>
      </c>
    </row>
    <row r="8680" spans="1:4" x14ac:dyDescent="0.25">
      <c r="A8680">
        <v>39337</v>
      </c>
      <c r="B8680" t="s">
        <v>20457</v>
      </c>
      <c r="C8680" t="s">
        <v>1533</v>
      </c>
      <c r="D8680" s="109" t="s">
        <v>20447</v>
      </c>
    </row>
    <row r="8681" spans="1:4" x14ac:dyDescent="0.25">
      <c r="A8681">
        <v>39341</v>
      </c>
      <c r="B8681" t="s">
        <v>20458</v>
      </c>
      <c r="C8681" t="s">
        <v>1533</v>
      </c>
      <c r="D8681" s="109" t="s">
        <v>20459</v>
      </c>
    </row>
    <row r="8682" spans="1:4" x14ac:dyDescent="0.25">
      <c r="A8682">
        <v>39340</v>
      </c>
      <c r="B8682" t="s">
        <v>20460</v>
      </c>
      <c r="C8682" t="s">
        <v>1533</v>
      </c>
      <c r="D8682" s="109" t="s">
        <v>20461</v>
      </c>
    </row>
    <row r="8683" spans="1:4" x14ac:dyDescent="0.25">
      <c r="A8683">
        <v>12025</v>
      </c>
      <c r="B8683" t="s">
        <v>20462</v>
      </c>
      <c r="C8683" t="s">
        <v>1533</v>
      </c>
      <c r="D8683" s="109" t="s">
        <v>7851</v>
      </c>
    </row>
    <row r="8684" spans="1:4" x14ac:dyDescent="0.25">
      <c r="A8684">
        <v>39342</v>
      </c>
      <c r="B8684" t="s">
        <v>20463</v>
      </c>
      <c r="C8684" t="s">
        <v>1533</v>
      </c>
      <c r="D8684" s="109" t="s">
        <v>20459</v>
      </c>
    </row>
    <row r="8685" spans="1:4" x14ac:dyDescent="0.25">
      <c r="A8685">
        <v>39343</v>
      </c>
      <c r="B8685" t="s">
        <v>20464</v>
      </c>
      <c r="C8685" t="s">
        <v>1533</v>
      </c>
      <c r="D8685" s="109" t="s">
        <v>18021</v>
      </c>
    </row>
    <row r="8686" spans="1:4" x14ac:dyDescent="0.25">
      <c r="A8686">
        <v>39345</v>
      </c>
      <c r="B8686" t="s">
        <v>20465</v>
      </c>
      <c r="C8686" t="s">
        <v>1533</v>
      </c>
      <c r="D8686" s="109" t="s">
        <v>20466</v>
      </c>
    </row>
    <row r="8687" spans="1:4" x14ac:dyDescent="0.25">
      <c r="A8687">
        <v>39344</v>
      </c>
      <c r="B8687" t="s">
        <v>20467</v>
      </c>
      <c r="C8687" t="s">
        <v>1533</v>
      </c>
      <c r="D8687" s="109" t="s">
        <v>16936</v>
      </c>
    </row>
    <row r="8688" spans="1:4" x14ac:dyDescent="0.25">
      <c r="A8688">
        <v>12623</v>
      </c>
      <c r="B8688" t="s">
        <v>20468</v>
      </c>
      <c r="C8688" t="s">
        <v>1536</v>
      </c>
      <c r="D8688" s="109" t="s">
        <v>12843</v>
      </c>
    </row>
    <row r="8689" spans="1:4" x14ac:dyDescent="0.25">
      <c r="A8689">
        <v>34498</v>
      </c>
      <c r="B8689" t="s">
        <v>20469</v>
      </c>
      <c r="C8689" t="s">
        <v>1533</v>
      </c>
      <c r="D8689" s="109" t="s">
        <v>20470</v>
      </c>
    </row>
    <row r="8690" spans="1:4" x14ac:dyDescent="0.25">
      <c r="A8690">
        <v>13244</v>
      </c>
      <c r="B8690" t="s">
        <v>20471</v>
      </c>
      <c r="C8690" t="s">
        <v>1533</v>
      </c>
      <c r="D8690" s="109" t="s">
        <v>20472</v>
      </c>
    </row>
    <row r="8691" spans="1:4" x14ac:dyDescent="0.25">
      <c r="A8691">
        <v>38998</v>
      </c>
      <c r="B8691" t="s">
        <v>20473</v>
      </c>
      <c r="C8691" t="s">
        <v>1533</v>
      </c>
      <c r="D8691" s="109" t="s">
        <v>11965</v>
      </c>
    </row>
    <row r="8692" spans="1:4" x14ac:dyDescent="0.25">
      <c r="A8692">
        <v>38999</v>
      </c>
      <c r="B8692" t="s">
        <v>20474</v>
      </c>
      <c r="C8692" t="s">
        <v>1533</v>
      </c>
      <c r="D8692" s="109" t="s">
        <v>14702</v>
      </c>
    </row>
    <row r="8693" spans="1:4" x14ac:dyDescent="0.25">
      <c r="A8693">
        <v>38996</v>
      </c>
      <c r="B8693" t="s">
        <v>20475</v>
      </c>
      <c r="C8693" t="s">
        <v>1533</v>
      </c>
      <c r="D8693" s="109" t="s">
        <v>12847</v>
      </c>
    </row>
    <row r="8694" spans="1:4" x14ac:dyDescent="0.25">
      <c r="A8694">
        <v>44173</v>
      </c>
      <c r="B8694" t="s">
        <v>20476</v>
      </c>
      <c r="C8694" t="s">
        <v>1533</v>
      </c>
      <c r="D8694" s="109" t="s">
        <v>12580</v>
      </c>
    </row>
    <row r="8695" spans="1:4" x14ac:dyDescent="0.25">
      <c r="A8695">
        <v>44174</v>
      </c>
      <c r="B8695" t="s">
        <v>20477</v>
      </c>
      <c r="C8695" t="s">
        <v>1533</v>
      </c>
      <c r="D8695" s="109" t="s">
        <v>14589</v>
      </c>
    </row>
    <row r="8696" spans="1:4" x14ac:dyDescent="0.25">
      <c r="A8696">
        <v>38997</v>
      </c>
      <c r="B8696" t="s">
        <v>20478</v>
      </c>
      <c r="C8696" t="s">
        <v>1533</v>
      </c>
      <c r="D8696" s="109" t="s">
        <v>11235</v>
      </c>
    </row>
    <row r="8697" spans="1:4" x14ac:dyDescent="0.25">
      <c r="A8697">
        <v>39600</v>
      </c>
      <c r="B8697" t="s">
        <v>20479</v>
      </c>
      <c r="C8697" t="s">
        <v>1533</v>
      </c>
      <c r="D8697" s="109" t="s">
        <v>17073</v>
      </c>
    </row>
    <row r="8698" spans="1:4" x14ac:dyDescent="0.25">
      <c r="A8698">
        <v>39601</v>
      </c>
      <c r="B8698" t="s">
        <v>20480</v>
      </c>
      <c r="C8698" t="s">
        <v>1533</v>
      </c>
      <c r="D8698" s="109" t="s">
        <v>20481</v>
      </c>
    </row>
    <row r="8699" spans="1:4" x14ac:dyDescent="0.25">
      <c r="A8699">
        <v>39862</v>
      </c>
      <c r="B8699" t="s">
        <v>20482</v>
      </c>
      <c r="C8699" t="s">
        <v>1533</v>
      </c>
      <c r="D8699" s="109" t="s">
        <v>12116</v>
      </c>
    </row>
    <row r="8700" spans="1:4" x14ac:dyDescent="0.25">
      <c r="A8700">
        <v>39863</v>
      </c>
      <c r="B8700" t="s">
        <v>20483</v>
      </c>
      <c r="C8700" t="s">
        <v>1533</v>
      </c>
      <c r="D8700" s="109" t="s">
        <v>20484</v>
      </c>
    </row>
    <row r="8701" spans="1:4" x14ac:dyDescent="0.25">
      <c r="A8701">
        <v>39864</v>
      </c>
      <c r="B8701" t="s">
        <v>20485</v>
      </c>
      <c r="C8701" t="s">
        <v>1533</v>
      </c>
      <c r="D8701" s="109" t="s">
        <v>11814</v>
      </c>
    </row>
    <row r="8702" spans="1:4" x14ac:dyDescent="0.25">
      <c r="A8702">
        <v>39865</v>
      </c>
      <c r="B8702" t="s">
        <v>20486</v>
      </c>
      <c r="C8702" t="s">
        <v>1533</v>
      </c>
      <c r="D8702" s="109" t="s">
        <v>12690</v>
      </c>
    </row>
    <row r="8703" spans="1:4" x14ac:dyDescent="0.25">
      <c r="A8703">
        <v>2517</v>
      </c>
      <c r="B8703" t="s">
        <v>20487</v>
      </c>
      <c r="C8703" t="s">
        <v>1533</v>
      </c>
      <c r="D8703" s="109" t="s">
        <v>13378</v>
      </c>
    </row>
    <row r="8704" spans="1:4" x14ac:dyDescent="0.25">
      <c r="A8704">
        <v>2522</v>
      </c>
      <c r="B8704" t="s">
        <v>20488</v>
      </c>
      <c r="C8704" t="s">
        <v>1533</v>
      </c>
      <c r="D8704" s="109" t="s">
        <v>16962</v>
      </c>
    </row>
    <row r="8705" spans="1:4" x14ac:dyDescent="0.25">
      <c r="A8705">
        <v>2548</v>
      </c>
      <c r="B8705" t="s">
        <v>20489</v>
      </c>
      <c r="C8705" t="s">
        <v>1533</v>
      </c>
      <c r="D8705" s="109" t="s">
        <v>12546</v>
      </c>
    </row>
    <row r="8706" spans="1:4" x14ac:dyDescent="0.25">
      <c r="A8706">
        <v>2516</v>
      </c>
      <c r="B8706" t="s">
        <v>20490</v>
      </c>
      <c r="C8706" t="s">
        <v>1533</v>
      </c>
      <c r="D8706" s="109" t="s">
        <v>14895</v>
      </c>
    </row>
    <row r="8707" spans="1:4" x14ac:dyDescent="0.25">
      <c r="A8707">
        <v>2518</v>
      </c>
      <c r="B8707" t="s">
        <v>20491</v>
      </c>
      <c r="C8707" t="s">
        <v>1533</v>
      </c>
      <c r="D8707" s="109" t="s">
        <v>16963</v>
      </c>
    </row>
    <row r="8708" spans="1:4" x14ac:dyDescent="0.25">
      <c r="A8708">
        <v>2521</v>
      </c>
      <c r="B8708" t="s">
        <v>20492</v>
      </c>
      <c r="C8708" t="s">
        <v>1533</v>
      </c>
      <c r="D8708" s="109" t="s">
        <v>16141</v>
      </c>
    </row>
    <row r="8709" spans="1:4" x14ac:dyDescent="0.25">
      <c r="A8709">
        <v>2515</v>
      </c>
      <c r="B8709" t="s">
        <v>20493</v>
      </c>
      <c r="C8709" t="s">
        <v>1533</v>
      </c>
      <c r="D8709" s="109" t="s">
        <v>14859</v>
      </c>
    </row>
    <row r="8710" spans="1:4" x14ac:dyDescent="0.25">
      <c r="A8710">
        <v>2519</v>
      </c>
      <c r="B8710" t="s">
        <v>20494</v>
      </c>
      <c r="C8710" t="s">
        <v>1533</v>
      </c>
      <c r="D8710" s="109" t="s">
        <v>16964</v>
      </c>
    </row>
    <row r="8711" spans="1:4" x14ac:dyDescent="0.25">
      <c r="A8711">
        <v>2520</v>
      </c>
      <c r="B8711" t="s">
        <v>20495</v>
      </c>
      <c r="C8711" t="s">
        <v>1533</v>
      </c>
      <c r="D8711" s="109" t="s">
        <v>16965</v>
      </c>
    </row>
    <row r="8712" spans="1:4" x14ac:dyDescent="0.25">
      <c r="A8712">
        <v>1602</v>
      </c>
      <c r="B8712" t="s">
        <v>20496</v>
      </c>
      <c r="C8712" t="s">
        <v>1533</v>
      </c>
      <c r="D8712" s="109" t="s">
        <v>20497</v>
      </c>
    </row>
    <row r="8713" spans="1:4" x14ac:dyDescent="0.25">
      <c r="A8713">
        <v>1601</v>
      </c>
      <c r="B8713" t="s">
        <v>20498</v>
      </c>
      <c r="C8713" t="s">
        <v>1533</v>
      </c>
      <c r="D8713" s="109" t="s">
        <v>17403</v>
      </c>
    </row>
    <row r="8714" spans="1:4" x14ac:dyDescent="0.25">
      <c r="A8714">
        <v>1598</v>
      </c>
      <c r="B8714" t="s">
        <v>20499</v>
      </c>
      <c r="C8714" t="s">
        <v>1533</v>
      </c>
      <c r="D8714" s="109" t="s">
        <v>20500</v>
      </c>
    </row>
    <row r="8715" spans="1:4" x14ac:dyDescent="0.25">
      <c r="A8715">
        <v>1600</v>
      </c>
      <c r="B8715" t="s">
        <v>20501</v>
      </c>
      <c r="C8715" t="s">
        <v>1533</v>
      </c>
      <c r="D8715" s="109" t="s">
        <v>8535</v>
      </c>
    </row>
    <row r="8716" spans="1:4" x14ac:dyDescent="0.25">
      <c r="A8716">
        <v>1603</v>
      </c>
      <c r="B8716" t="s">
        <v>20502</v>
      </c>
      <c r="C8716" t="s">
        <v>1533</v>
      </c>
      <c r="D8716" s="109" t="s">
        <v>20503</v>
      </c>
    </row>
    <row r="8717" spans="1:4" x14ac:dyDescent="0.25">
      <c r="A8717">
        <v>1599</v>
      </c>
      <c r="B8717" t="s">
        <v>20504</v>
      </c>
      <c r="C8717" t="s">
        <v>1533</v>
      </c>
      <c r="D8717" s="109" t="s">
        <v>20505</v>
      </c>
    </row>
    <row r="8718" spans="1:4" x14ac:dyDescent="0.25">
      <c r="A8718">
        <v>1597</v>
      </c>
      <c r="B8718" t="s">
        <v>20506</v>
      </c>
      <c r="C8718" t="s">
        <v>1533</v>
      </c>
      <c r="D8718" s="109" t="s">
        <v>12188</v>
      </c>
    </row>
    <row r="8719" spans="1:4" x14ac:dyDescent="0.25">
      <c r="A8719">
        <v>39602</v>
      </c>
      <c r="B8719" t="s">
        <v>20507</v>
      </c>
      <c r="C8719" t="s">
        <v>1533</v>
      </c>
      <c r="D8719" s="109" t="s">
        <v>14739</v>
      </c>
    </row>
    <row r="8720" spans="1:4" x14ac:dyDescent="0.25">
      <c r="A8720">
        <v>39603</v>
      </c>
      <c r="B8720" t="s">
        <v>20508</v>
      </c>
      <c r="C8720" t="s">
        <v>1533</v>
      </c>
      <c r="D8720" s="109" t="s">
        <v>12564</v>
      </c>
    </row>
    <row r="8721" spans="1:4" x14ac:dyDescent="0.25">
      <c r="A8721">
        <v>11821</v>
      </c>
      <c r="B8721" t="s">
        <v>20509</v>
      </c>
      <c r="C8721" t="s">
        <v>1533</v>
      </c>
      <c r="D8721" s="109" t="s">
        <v>17470</v>
      </c>
    </row>
    <row r="8722" spans="1:4" x14ac:dyDescent="0.25">
      <c r="A8722">
        <v>1562</v>
      </c>
      <c r="B8722" t="s">
        <v>20510</v>
      </c>
      <c r="C8722" t="s">
        <v>1533</v>
      </c>
      <c r="D8722" s="109" t="s">
        <v>7245</v>
      </c>
    </row>
    <row r="8723" spans="1:4" x14ac:dyDescent="0.25">
      <c r="A8723">
        <v>1563</v>
      </c>
      <c r="B8723" t="s">
        <v>20511</v>
      </c>
      <c r="C8723" t="s">
        <v>1533</v>
      </c>
      <c r="D8723" s="109" t="s">
        <v>7290</v>
      </c>
    </row>
    <row r="8724" spans="1:4" x14ac:dyDescent="0.25">
      <c r="A8724">
        <v>11856</v>
      </c>
      <c r="B8724" t="s">
        <v>20512</v>
      </c>
      <c r="C8724" t="s">
        <v>1533</v>
      </c>
      <c r="D8724" s="109" t="s">
        <v>17259</v>
      </c>
    </row>
    <row r="8725" spans="1:4" x14ac:dyDescent="0.25">
      <c r="A8725">
        <v>11857</v>
      </c>
      <c r="B8725" t="s">
        <v>20513</v>
      </c>
      <c r="C8725" t="s">
        <v>1533</v>
      </c>
      <c r="D8725" s="109" t="s">
        <v>17377</v>
      </c>
    </row>
    <row r="8726" spans="1:4" x14ac:dyDescent="0.25">
      <c r="A8726">
        <v>11858</v>
      </c>
      <c r="B8726" t="s">
        <v>20514</v>
      </c>
      <c r="C8726" t="s">
        <v>1533</v>
      </c>
      <c r="D8726" s="109" t="s">
        <v>17494</v>
      </c>
    </row>
    <row r="8727" spans="1:4" x14ac:dyDescent="0.25">
      <c r="A8727">
        <v>1539</v>
      </c>
      <c r="B8727" t="s">
        <v>20515</v>
      </c>
      <c r="C8727" t="s">
        <v>1533</v>
      </c>
      <c r="D8727" s="109" t="s">
        <v>6963</v>
      </c>
    </row>
    <row r="8728" spans="1:4" x14ac:dyDescent="0.25">
      <c r="A8728">
        <v>11859</v>
      </c>
      <c r="B8728" t="s">
        <v>20516</v>
      </c>
      <c r="C8728" t="s">
        <v>1533</v>
      </c>
      <c r="D8728" s="109" t="s">
        <v>20517</v>
      </c>
    </row>
    <row r="8729" spans="1:4" x14ac:dyDescent="0.25">
      <c r="A8729">
        <v>1550</v>
      </c>
      <c r="B8729" t="s">
        <v>20518</v>
      </c>
      <c r="C8729" t="s">
        <v>1533</v>
      </c>
      <c r="D8729" s="109" t="s">
        <v>7026</v>
      </c>
    </row>
    <row r="8730" spans="1:4" x14ac:dyDescent="0.25">
      <c r="A8730">
        <v>11854</v>
      </c>
      <c r="B8730" t="s">
        <v>20519</v>
      </c>
      <c r="C8730" t="s">
        <v>1533</v>
      </c>
      <c r="D8730" s="109" t="s">
        <v>12190</v>
      </c>
    </row>
    <row r="8731" spans="1:4" x14ac:dyDescent="0.25">
      <c r="A8731">
        <v>11862</v>
      </c>
      <c r="B8731" t="s">
        <v>20520</v>
      </c>
      <c r="C8731" t="s">
        <v>1533</v>
      </c>
      <c r="D8731" s="109" t="s">
        <v>7963</v>
      </c>
    </row>
    <row r="8732" spans="1:4" x14ac:dyDescent="0.25">
      <c r="A8732">
        <v>11863</v>
      </c>
      <c r="B8732" t="s">
        <v>20521</v>
      </c>
      <c r="C8732" t="s">
        <v>1533</v>
      </c>
      <c r="D8732" s="109" t="s">
        <v>20522</v>
      </c>
    </row>
    <row r="8733" spans="1:4" x14ac:dyDescent="0.25">
      <c r="A8733">
        <v>11855</v>
      </c>
      <c r="B8733" t="s">
        <v>20523</v>
      </c>
      <c r="C8733" t="s">
        <v>1533</v>
      </c>
      <c r="D8733" s="109" t="s">
        <v>17571</v>
      </c>
    </row>
    <row r="8734" spans="1:4" x14ac:dyDescent="0.25">
      <c r="A8734">
        <v>11864</v>
      </c>
      <c r="B8734" t="s">
        <v>20524</v>
      </c>
      <c r="C8734" t="s">
        <v>1533</v>
      </c>
      <c r="D8734" s="109" t="s">
        <v>20525</v>
      </c>
    </row>
    <row r="8735" spans="1:4" x14ac:dyDescent="0.25">
      <c r="A8735">
        <v>2527</v>
      </c>
      <c r="B8735" t="s">
        <v>20526</v>
      </c>
      <c r="C8735" t="s">
        <v>1533</v>
      </c>
      <c r="D8735" s="109" t="s">
        <v>7266</v>
      </c>
    </row>
    <row r="8736" spans="1:4" x14ac:dyDescent="0.25">
      <c r="A8736">
        <v>2526</v>
      </c>
      <c r="B8736" t="s">
        <v>20527</v>
      </c>
      <c r="C8736" t="s">
        <v>1533</v>
      </c>
      <c r="D8736" s="109" t="s">
        <v>16970</v>
      </c>
    </row>
    <row r="8737" spans="1:4" x14ac:dyDescent="0.25">
      <c r="A8737">
        <v>2487</v>
      </c>
      <c r="B8737" t="s">
        <v>20528</v>
      </c>
      <c r="C8737" t="s">
        <v>1533</v>
      </c>
      <c r="D8737" s="109" t="s">
        <v>7852</v>
      </c>
    </row>
    <row r="8738" spans="1:4" x14ac:dyDescent="0.25">
      <c r="A8738">
        <v>2483</v>
      </c>
      <c r="B8738" t="s">
        <v>20529</v>
      </c>
      <c r="C8738" t="s">
        <v>1533</v>
      </c>
      <c r="D8738" s="109" t="s">
        <v>7954</v>
      </c>
    </row>
    <row r="8739" spans="1:4" x14ac:dyDescent="0.25">
      <c r="A8739">
        <v>2528</v>
      </c>
      <c r="B8739" t="s">
        <v>20530</v>
      </c>
      <c r="C8739" t="s">
        <v>1533</v>
      </c>
      <c r="D8739" s="109" t="s">
        <v>10066</v>
      </c>
    </row>
    <row r="8740" spans="1:4" x14ac:dyDescent="0.25">
      <c r="A8740">
        <v>2489</v>
      </c>
      <c r="B8740" t="s">
        <v>20531</v>
      </c>
      <c r="C8740" t="s">
        <v>1533</v>
      </c>
      <c r="D8740" s="109" t="s">
        <v>6326</v>
      </c>
    </row>
    <row r="8741" spans="1:4" x14ac:dyDescent="0.25">
      <c r="A8741">
        <v>2488</v>
      </c>
      <c r="B8741" t="s">
        <v>20532</v>
      </c>
      <c r="C8741" t="s">
        <v>1533</v>
      </c>
      <c r="D8741" s="109" t="s">
        <v>12554</v>
      </c>
    </row>
    <row r="8742" spans="1:4" x14ac:dyDescent="0.25">
      <c r="A8742">
        <v>2484</v>
      </c>
      <c r="B8742" t="s">
        <v>20533</v>
      </c>
      <c r="C8742" t="s">
        <v>1533</v>
      </c>
      <c r="D8742" s="109" t="s">
        <v>16971</v>
      </c>
    </row>
    <row r="8743" spans="1:4" x14ac:dyDescent="0.25">
      <c r="A8743">
        <v>2485</v>
      </c>
      <c r="B8743" t="s">
        <v>20534</v>
      </c>
      <c r="C8743" t="s">
        <v>1533</v>
      </c>
      <c r="D8743" s="109" t="s">
        <v>16972</v>
      </c>
    </row>
    <row r="8744" spans="1:4" x14ac:dyDescent="0.25">
      <c r="A8744">
        <v>39279</v>
      </c>
      <c r="B8744" t="s">
        <v>20535</v>
      </c>
      <c r="C8744" t="s">
        <v>1533</v>
      </c>
      <c r="D8744" s="109" t="s">
        <v>7244</v>
      </c>
    </row>
    <row r="8745" spans="1:4" x14ac:dyDescent="0.25">
      <c r="A8745">
        <v>39280</v>
      </c>
      <c r="B8745" t="s">
        <v>20536</v>
      </c>
      <c r="C8745" t="s">
        <v>1533</v>
      </c>
      <c r="D8745" s="109" t="s">
        <v>7897</v>
      </c>
    </row>
    <row r="8746" spans="1:4" x14ac:dyDescent="0.25">
      <c r="A8746">
        <v>39281</v>
      </c>
      <c r="B8746" t="s">
        <v>20537</v>
      </c>
      <c r="C8746" t="s">
        <v>1533</v>
      </c>
      <c r="D8746" s="109" t="s">
        <v>16973</v>
      </c>
    </row>
    <row r="8747" spans="1:4" x14ac:dyDescent="0.25">
      <c r="A8747">
        <v>39282</v>
      </c>
      <c r="B8747" t="s">
        <v>20538</v>
      </c>
      <c r="C8747" t="s">
        <v>1533</v>
      </c>
      <c r="D8747" s="109" t="s">
        <v>7886</v>
      </c>
    </row>
    <row r="8748" spans="1:4" x14ac:dyDescent="0.25">
      <c r="A8748">
        <v>38844</v>
      </c>
      <c r="B8748" t="s">
        <v>20539</v>
      </c>
      <c r="C8748" t="s">
        <v>1533</v>
      </c>
      <c r="D8748" s="109" t="s">
        <v>16974</v>
      </c>
    </row>
    <row r="8749" spans="1:4" x14ac:dyDescent="0.25">
      <c r="A8749">
        <v>38846</v>
      </c>
      <c r="B8749" t="s">
        <v>20540</v>
      </c>
      <c r="C8749" t="s">
        <v>1533</v>
      </c>
      <c r="D8749" s="109" t="s">
        <v>6459</v>
      </c>
    </row>
    <row r="8750" spans="1:4" x14ac:dyDescent="0.25">
      <c r="A8750">
        <v>38847</v>
      </c>
      <c r="B8750" t="s">
        <v>20541</v>
      </c>
      <c r="C8750" t="s">
        <v>1533</v>
      </c>
      <c r="D8750" s="109" t="s">
        <v>12574</v>
      </c>
    </row>
    <row r="8751" spans="1:4" x14ac:dyDescent="0.25">
      <c r="A8751">
        <v>38850</v>
      </c>
      <c r="B8751" t="s">
        <v>20542</v>
      </c>
      <c r="C8751" t="s">
        <v>1533</v>
      </c>
      <c r="D8751" s="109" t="s">
        <v>12669</v>
      </c>
    </row>
    <row r="8752" spans="1:4" x14ac:dyDescent="0.25">
      <c r="A8752">
        <v>38848</v>
      </c>
      <c r="B8752" t="s">
        <v>20543</v>
      </c>
      <c r="C8752" t="s">
        <v>1533</v>
      </c>
      <c r="D8752" s="109" t="s">
        <v>7868</v>
      </c>
    </row>
    <row r="8753" spans="1:4" x14ac:dyDescent="0.25">
      <c r="A8753">
        <v>38851</v>
      </c>
      <c r="B8753" t="s">
        <v>20544</v>
      </c>
      <c r="C8753" t="s">
        <v>1533</v>
      </c>
      <c r="D8753" s="109" t="s">
        <v>8513</v>
      </c>
    </row>
    <row r="8754" spans="1:4" x14ac:dyDescent="0.25">
      <c r="A8754">
        <v>38854</v>
      </c>
      <c r="B8754" t="s">
        <v>20545</v>
      </c>
      <c r="C8754" t="s">
        <v>1533</v>
      </c>
      <c r="D8754" s="109" t="s">
        <v>12846</v>
      </c>
    </row>
    <row r="8755" spans="1:4" x14ac:dyDescent="0.25">
      <c r="A8755">
        <v>44247</v>
      </c>
      <c r="B8755" t="s">
        <v>20546</v>
      </c>
      <c r="C8755" t="s">
        <v>1533</v>
      </c>
      <c r="D8755" s="109" t="s">
        <v>16975</v>
      </c>
    </row>
    <row r="8756" spans="1:4" x14ac:dyDescent="0.25">
      <c r="A8756">
        <v>38005</v>
      </c>
      <c r="B8756" t="s">
        <v>20547</v>
      </c>
      <c r="C8756" t="s">
        <v>1533</v>
      </c>
      <c r="D8756" s="109" t="s">
        <v>7298</v>
      </c>
    </row>
    <row r="8757" spans="1:4" x14ac:dyDescent="0.25">
      <c r="A8757">
        <v>38006</v>
      </c>
      <c r="B8757" t="s">
        <v>20548</v>
      </c>
      <c r="C8757" t="s">
        <v>1533</v>
      </c>
      <c r="D8757" s="109" t="s">
        <v>7297</v>
      </c>
    </row>
    <row r="8758" spans="1:4" x14ac:dyDescent="0.25">
      <c r="A8758">
        <v>38428</v>
      </c>
      <c r="B8758" t="s">
        <v>20549</v>
      </c>
      <c r="C8758" t="s">
        <v>1533</v>
      </c>
      <c r="D8758" s="109" t="s">
        <v>16976</v>
      </c>
    </row>
    <row r="8759" spans="1:4" x14ac:dyDescent="0.25">
      <c r="A8759">
        <v>38007</v>
      </c>
      <c r="B8759" t="s">
        <v>20550</v>
      </c>
      <c r="C8759" t="s">
        <v>1533</v>
      </c>
      <c r="D8759" s="109" t="s">
        <v>16977</v>
      </c>
    </row>
    <row r="8760" spans="1:4" x14ac:dyDescent="0.25">
      <c r="A8760">
        <v>38008</v>
      </c>
      <c r="B8760" t="s">
        <v>20551</v>
      </c>
      <c r="C8760" t="s">
        <v>1533</v>
      </c>
      <c r="D8760" s="109" t="s">
        <v>16978</v>
      </c>
    </row>
    <row r="8761" spans="1:4" x14ac:dyDescent="0.25">
      <c r="A8761">
        <v>38009</v>
      </c>
      <c r="B8761" t="s">
        <v>20552</v>
      </c>
      <c r="C8761" t="s">
        <v>1533</v>
      </c>
      <c r="D8761" s="109" t="s">
        <v>16979</v>
      </c>
    </row>
    <row r="8762" spans="1:4" x14ac:dyDescent="0.25">
      <c r="A8762">
        <v>44248</v>
      </c>
      <c r="B8762" t="s">
        <v>20553</v>
      </c>
      <c r="C8762" t="s">
        <v>1533</v>
      </c>
      <c r="D8762" s="109" t="s">
        <v>16980</v>
      </c>
    </row>
    <row r="8763" spans="1:4" x14ac:dyDescent="0.25">
      <c r="A8763">
        <v>44249</v>
      </c>
      <c r="B8763" t="s">
        <v>20554</v>
      </c>
      <c r="C8763" t="s">
        <v>1533</v>
      </c>
      <c r="D8763" s="109" t="s">
        <v>16981</v>
      </c>
    </row>
    <row r="8764" spans="1:4" x14ac:dyDescent="0.25">
      <c r="A8764">
        <v>44250</v>
      </c>
      <c r="B8764" t="s">
        <v>20555</v>
      </c>
      <c r="C8764" t="s">
        <v>1533</v>
      </c>
      <c r="D8764" s="109" t="s">
        <v>16982</v>
      </c>
    </row>
    <row r="8765" spans="1:4" x14ac:dyDescent="0.25">
      <c r="A8765">
        <v>3104</v>
      </c>
      <c r="B8765" t="s">
        <v>20556</v>
      </c>
      <c r="C8765" t="s">
        <v>1544</v>
      </c>
      <c r="D8765" s="109" t="s">
        <v>14708</v>
      </c>
    </row>
    <row r="8766" spans="1:4" x14ac:dyDescent="0.25">
      <c r="A8766">
        <v>1607</v>
      </c>
      <c r="B8766" t="s">
        <v>20557</v>
      </c>
      <c r="C8766" t="s">
        <v>1544</v>
      </c>
      <c r="D8766" s="109" t="s">
        <v>6359</v>
      </c>
    </row>
    <row r="8767" spans="1:4" x14ac:dyDescent="0.25">
      <c r="A8767">
        <v>38169</v>
      </c>
      <c r="B8767" t="s">
        <v>20558</v>
      </c>
      <c r="C8767" t="s">
        <v>1544</v>
      </c>
      <c r="D8767" s="109" t="s">
        <v>20559</v>
      </c>
    </row>
    <row r="8768" spans="1:4" x14ac:dyDescent="0.25">
      <c r="A8768">
        <v>6142</v>
      </c>
      <c r="B8768" t="s">
        <v>20560</v>
      </c>
      <c r="C8768" t="s">
        <v>1533</v>
      </c>
      <c r="D8768" s="109" t="s">
        <v>17521</v>
      </c>
    </row>
    <row r="8769" spans="1:4" x14ac:dyDescent="0.25">
      <c r="A8769">
        <v>11686</v>
      </c>
      <c r="B8769" t="s">
        <v>20561</v>
      </c>
      <c r="C8769" t="s">
        <v>1533</v>
      </c>
      <c r="D8769" s="109" t="s">
        <v>20562</v>
      </c>
    </row>
    <row r="8770" spans="1:4" x14ac:dyDescent="0.25">
      <c r="A8770">
        <v>37598</v>
      </c>
      <c r="B8770" t="s">
        <v>20563</v>
      </c>
      <c r="C8770" t="s">
        <v>1533</v>
      </c>
      <c r="D8770" s="109" t="s">
        <v>16983</v>
      </c>
    </row>
    <row r="8771" spans="1:4" x14ac:dyDescent="0.25">
      <c r="A8771">
        <v>25398</v>
      </c>
      <c r="B8771" t="s">
        <v>20564</v>
      </c>
      <c r="C8771" t="s">
        <v>1533</v>
      </c>
      <c r="D8771" s="109" t="s">
        <v>20565</v>
      </c>
    </row>
    <row r="8772" spans="1:4" x14ac:dyDescent="0.25">
      <c r="A8772">
        <v>25399</v>
      </c>
      <c r="B8772" t="s">
        <v>20566</v>
      </c>
      <c r="C8772" t="s">
        <v>1533</v>
      </c>
      <c r="D8772" s="109" t="s">
        <v>20567</v>
      </c>
    </row>
    <row r="8773" spans="1:4" x14ac:dyDescent="0.25">
      <c r="A8773">
        <v>43440</v>
      </c>
      <c r="B8773" t="s">
        <v>20568</v>
      </c>
      <c r="C8773" t="s">
        <v>1533</v>
      </c>
      <c r="D8773" s="109" t="s">
        <v>20569</v>
      </c>
    </row>
    <row r="8774" spans="1:4" x14ac:dyDescent="0.25">
      <c r="A8774">
        <v>10667</v>
      </c>
      <c r="B8774" t="s">
        <v>20570</v>
      </c>
      <c r="C8774" t="s">
        <v>1533</v>
      </c>
      <c r="D8774" s="109" t="s">
        <v>20571</v>
      </c>
    </row>
    <row r="8775" spans="1:4" x14ac:dyDescent="0.25">
      <c r="A8775">
        <v>1613</v>
      </c>
      <c r="B8775" t="s">
        <v>20572</v>
      </c>
      <c r="C8775" t="s">
        <v>1533</v>
      </c>
      <c r="D8775" s="109" t="s">
        <v>20573</v>
      </c>
    </row>
    <row r="8776" spans="1:4" x14ac:dyDescent="0.25">
      <c r="A8776">
        <v>1626</v>
      </c>
      <c r="B8776" t="s">
        <v>20574</v>
      </c>
      <c r="C8776" t="s">
        <v>1533</v>
      </c>
      <c r="D8776" s="109" t="s">
        <v>20575</v>
      </c>
    </row>
    <row r="8777" spans="1:4" x14ac:dyDescent="0.25">
      <c r="A8777">
        <v>1625</v>
      </c>
      <c r="B8777" t="s">
        <v>20576</v>
      </c>
      <c r="C8777" t="s">
        <v>1533</v>
      </c>
      <c r="D8777" s="109" t="s">
        <v>20577</v>
      </c>
    </row>
    <row r="8778" spans="1:4" x14ac:dyDescent="0.25">
      <c r="A8778">
        <v>1622</v>
      </c>
      <c r="B8778" t="s">
        <v>20578</v>
      </c>
      <c r="C8778" t="s">
        <v>1533</v>
      </c>
      <c r="D8778" s="109" t="s">
        <v>20579</v>
      </c>
    </row>
    <row r="8779" spans="1:4" x14ac:dyDescent="0.25">
      <c r="A8779">
        <v>1620</v>
      </c>
      <c r="B8779" t="s">
        <v>20580</v>
      </c>
      <c r="C8779" t="s">
        <v>1533</v>
      </c>
      <c r="D8779" s="109" t="s">
        <v>20581</v>
      </c>
    </row>
    <row r="8780" spans="1:4" x14ac:dyDescent="0.25">
      <c r="A8780">
        <v>1629</v>
      </c>
      <c r="B8780" t="s">
        <v>20582</v>
      </c>
      <c r="C8780" t="s">
        <v>1533</v>
      </c>
      <c r="D8780" s="109" t="s">
        <v>20583</v>
      </c>
    </row>
    <row r="8781" spans="1:4" x14ac:dyDescent="0.25">
      <c r="A8781">
        <v>1627</v>
      </c>
      <c r="B8781" t="s">
        <v>20584</v>
      </c>
      <c r="C8781" t="s">
        <v>1533</v>
      </c>
      <c r="D8781" s="109" t="s">
        <v>20585</v>
      </c>
    </row>
    <row r="8782" spans="1:4" x14ac:dyDescent="0.25">
      <c r="A8782">
        <v>1623</v>
      </c>
      <c r="B8782" t="s">
        <v>20586</v>
      </c>
      <c r="C8782" t="s">
        <v>1533</v>
      </c>
      <c r="D8782" s="109" t="s">
        <v>20587</v>
      </c>
    </row>
    <row r="8783" spans="1:4" x14ac:dyDescent="0.25">
      <c r="A8783">
        <v>1619</v>
      </c>
      <c r="B8783" t="s">
        <v>20588</v>
      </c>
      <c r="C8783" t="s">
        <v>1533</v>
      </c>
      <c r="D8783" s="109" t="s">
        <v>17589</v>
      </c>
    </row>
    <row r="8784" spans="1:4" x14ac:dyDescent="0.25">
      <c r="A8784">
        <v>1630</v>
      </c>
      <c r="B8784" t="s">
        <v>20589</v>
      </c>
      <c r="C8784" t="s">
        <v>1533</v>
      </c>
      <c r="D8784" s="109" t="s">
        <v>20590</v>
      </c>
    </row>
    <row r="8785" spans="1:4" x14ac:dyDescent="0.25">
      <c r="A8785">
        <v>1616</v>
      </c>
      <c r="B8785" t="s">
        <v>20591</v>
      </c>
      <c r="C8785" t="s">
        <v>1533</v>
      </c>
      <c r="D8785" s="109" t="s">
        <v>20592</v>
      </c>
    </row>
    <row r="8786" spans="1:4" x14ac:dyDescent="0.25">
      <c r="A8786">
        <v>1614</v>
      </c>
      <c r="B8786" t="s">
        <v>20593</v>
      </c>
      <c r="C8786" t="s">
        <v>1533</v>
      </c>
      <c r="D8786" s="109" t="s">
        <v>20594</v>
      </c>
    </row>
    <row r="8787" spans="1:4" x14ac:dyDescent="0.25">
      <c r="A8787">
        <v>1617</v>
      </c>
      <c r="B8787" t="s">
        <v>20595</v>
      </c>
      <c r="C8787" t="s">
        <v>1533</v>
      </c>
      <c r="D8787" s="109" t="s">
        <v>20596</v>
      </c>
    </row>
    <row r="8788" spans="1:4" x14ac:dyDescent="0.25">
      <c r="A8788">
        <v>1621</v>
      </c>
      <c r="B8788" t="s">
        <v>20597</v>
      </c>
      <c r="C8788" t="s">
        <v>1533</v>
      </c>
      <c r="D8788" s="109" t="s">
        <v>20598</v>
      </c>
    </row>
    <row r="8789" spans="1:4" x14ac:dyDescent="0.25">
      <c r="A8789">
        <v>1624</v>
      </c>
      <c r="B8789" t="s">
        <v>20599</v>
      </c>
      <c r="C8789" t="s">
        <v>1533</v>
      </c>
      <c r="D8789" s="109" t="s">
        <v>20600</v>
      </c>
    </row>
    <row r="8790" spans="1:4" x14ac:dyDescent="0.25">
      <c r="A8790">
        <v>1615</v>
      </c>
      <c r="B8790" t="s">
        <v>20601</v>
      </c>
      <c r="C8790" t="s">
        <v>1533</v>
      </c>
      <c r="D8790" s="109" t="s">
        <v>20602</v>
      </c>
    </row>
    <row r="8791" spans="1:4" x14ac:dyDescent="0.25">
      <c r="A8791">
        <v>1612</v>
      </c>
      <c r="B8791" t="s">
        <v>20603</v>
      </c>
      <c r="C8791" t="s">
        <v>1533</v>
      </c>
      <c r="D8791" s="109" t="s">
        <v>20604</v>
      </c>
    </row>
    <row r="8792" spans="1:4" x14ac:dyDescent="0.25">
      <c r="A8792">
        <v>1618</v>
      </c>
      <c r="B8792" t="s">
        <v>20605</v>
      </c>
      <c r="C8792" t="s">
        <v>1533</v>
      </c>
      <c r="D8792" s="109" t="s">
        <v>20606</v>
      </c>
    </row>
    <row r="8793" spans="1:4" x14ac:dyDescent="0.25">
      <c r="A8793">
        <v>14211</v>
      </c>
      <c r="B8793" t="s">
        <v>20607</v>
      </c>
      <c r="C8793" t="s">
        <v>1533</v>
      </c>
      <c r="D8793" s="109" t="s">
        <v>17944</v>
      </c>
    </row>
    <row r="8794" spans="1:4" x14ac:dyDescent="0.25">
      <c r="A8794">
        <v>43657</v>
      </c>
      <c r="B8794" t="s">
        <v>20608</v>
      </c>
      <c r="C8794" t="s">
        <v>1536</v>
      </c>
      <c r="D8794" s="109" t="s">
        <v>7387</v>
      </c>
    </row>
    <row r="8795" spans="1:4" x14ac:dyDescent="0.25">
      <c r="A8795">
        <v>38200</v>
      </c>
      <c r="B8795" t="s">
        <v>20609</v>
      </c>
      <c r="C8795" t="s">
        <v>1545</v>
      </c>
      <c r="D8795" s="109" t="s">
        <v>20610</v>
      </c>
    </row>
    <row r="8796" spans="1:4" x14ac:dyDescent="0.25">
      <c r="A8796">
        <v>39269</v>
      </c>
      <c r="B8796" t="s">
        <v>20611</v>
      </c>
      <c r="C8796" t="s">
        <v>1536</v>
      </c>
      <c r="D8796" s="109" t="s">
        <v>15204</v>
      </c>
    </row>
    <row r="8797" spans="1:4" x14ac:dyDescent="0.25">
      <c r="A8797">
        <v>11889</v>
      </c>
      <c r="B8797" t="s">
        <v>20612</v>
      </c>
      <c r="C8797" t="s">
        <v>1536</v>
      </c>
      <c r="D8797" s="109" t="s">
        <v>16985</v>
      </c>
    </row>
    <row r="8798" spans="1:4" x14ac:dyDescent="0.25">
      <c r="A8798">
        <v>39270</v>
      </c>
      <c r="B8798" t="s">
        <v>20613</v>
      </c>
      <c r="C8798" t="s">
        <v>1536</v>
      </c>
      <c r="D8798" s="109" t="s">
        <v>12685</v>
      </c>
    </row>
    <row r="8799" spans="1:4" x14ac:dyDescent="0.25">
      <c r="A8799">
        <v>11890</v>
      </c>
      <c r="B8799" t="s">
        <v>20614</v>
      </c>
      <c r="C8799" t="s">
        <v>1536</v>
      </c>
      <c r="D8799" s="109" t="s">
        <v>12468</v>
      </c>
    </row>
    <row r="8800" spans="1:4" x14ac:dyDescent="0.25">
      <c r="A8800">
        <v>11891</v>
      </c>
      <c r="B8800" t="s">
        <v>20615</v>
      </c>
      <c r="C8800" t="s">
        <v>1536</v>
      </c>
      <c r="D8800" s="109" t="s">
        <v>6471</v>
      </c>
    </row>
    <row r="8801" spans="1:4" x14ac:dyDescent="0.25">
      <c r="A8801">
        <v>11892</v>
      </c>
      <c r="B8801" t="s">
        <v>20616</v>
      </c>
      <c r="C8801" t="s">
        <v>1536</v>
      </c>
      <c r="D8801" s="109" t="s">
        <v>14719</v>
      </c>
    </row>
    <row r="8802" spans="1:4" x14ac:dyDescent="0.25">
      <c r="A8802">
        <v>37601</v>
      </c>
      <c r="B8802" t="s">
        <v>20617</v>
      </c>
      <c r="C8802" t="s">
        <v>1536</v>
      </c>
      <c r="D8802" s="109" t="s">
        <v>16974</v>
      </c>
    </row>
    <row r="8803" spans="1:4" x14ac:dyDescent="0.25">
      <c r="A8803">
        <v>1634</v>
      </c>
      <c r="B8803" t="s">
        <v>20618</v>
      </c>
      <c r="C8803" t="s">
        <v>1536</v>
      </c>
      <c r="D8803" s="109" t="s">
        <v>12643</v>
      </c>
    </row>
    <row r="8804" spans="1:4" x14ac:dyDescent="0.25">
      <c r="A8804">
        <v>5086</v>
      </c>
      <c r="B8804" t="s">
        <v>20619</v>
      </c>
      <c r="C8804" t="s">
        <v>1537</v>
      </c>
      <c r="D8804" s="109" t="s">
        <v>12639</v>
      </c>
    </row>
    <row r="8805" spans="1:4" x14ac:dyDescent="0.25">
      <c r="A8805">
        <v>11280</v>
      </c>
      <c r="B8805" t="s">
        <v>20620</v>
      </c>
      <c r="C8805" t="s">
        <v>1533</v>
      </c>
      <c r="D8805" s="109" t="s">
        <v>20621</v>
      </c>
    </row>
    <row r="8806" spans="1:4" x14ac:dyDescent="0.25">
      <c r="A8806">
        <v>40519</v>
      </c>
      <c r="B8806" t="s">
        <v>20622</v>
      </c>
      <c r="C8806" t="s">
        <v>1533</v>
      </c>
      <c r="D8806" s="109" t="s">
        <v>20623</v>
      </c>
    </row>
    <row r="8807" spans="1:4" x14ac:dyDescent="0.25">
      <c r="A8807">
        <v>39869</v>
      </c>
      <c r="B8807" t="s">
        <v>20624</v>
      </c>
      <c r="C8807" t="s">
        <v>1533</v>
      </c>
      <c r="D8807" s="109" t="s">
        <v>7944</v>
      </c>
    </row>
    <row r="8808" spans="1:4" x14ac:dyDescent="0.25">
      <c r="A8808">
        <v>39870</v>
      </c>
      <c r="B8808" t="s">
        <v>20625</v>
      </c>
      <c r="C8808" t="s">
        <v>1533</v>
      </c>
      <c r="D8808" s="109" t="s">
        <v>20626</v>
      </c>
    </row>
    <row r="8809" spans="1:4" x14ac:dyDescent="0.25">
      <c r="A8809">
        <v>39871</v>
      </c>
      <c r="B8809" t="s">
        <v>20627</v>
      </c>
      <c r="C8809" t="s">
        <v>1533</v>
      </c>
      <c r="D8809" s="109" t="s">
        <v>20628</v>
      </c>
    </row>
    <row r="8810" spans="1:4" x14ac:dyDescent="0.25">
      <c r="A8810">
        <v>12722</v>
      </c>
      <c r="B8810" t="s">
        <v>20629</v>
      </c>
      <c r="C8810" t="s">
        <v>1533</v>
      </c>
      <c r="D8810" s="109" t="s">
        <v>20630</v>
      </c>
    </row>
    <row r="8811" spans="1:4" x14ac:dyDescent="0.25">
      <c r="A8811">
        <v>12714</v>
      </c>
      <c r="B8811" t="s">
        <v>20631</v>
      </c>
      <c r="C8811" t="s">
        <v>1533</v>
      </c>
      <c r="D8811" s="109" t="s">
        <v>20632</v>
      </c>
    </row>
    <row r="8812" spans="1:4" x14ac:dyDescent="0.25">
      <c r="A8812">
        <v>12715</v>
      </c>
      <c r="B8812" t="s">
        <v>20633</v>
      </c>
      <c r="C8812" t="s">
        <v>1533</v>
      </c>
      <c r="D8812" s="109" t="s">
        <v>7910</v>
      </c>
    </row>
    <row r="8813" spans="1:4" x14ac:dyDescent="0.25">
      <c r="A8813">
        <v>12716</v>
      </c>
      <c r="B8813" t="s">
        <v>20634</v>
      </c>
      <c r="C8813" t="s">
        <v>1533</v>
      </c>
      <c r="D8813" s="109" t="s">
        <v>17914</v>
      </c>
    </row>
    <row r="8814" spans="1:4" x14ac:dyDescent="0.25">
      <c r="A8814">
        <v>12717</v>
      </c>
      <c r="B8814" t="s">
        <v>20635</v>
      </c>
      <c r="C8814" t="s">
        <v>1533</v>
      </c>
      <c r="D8814" s="109" t="s">
        <v>20636</v>
      </c>
    </row>
    <row r="8815" spans="1:4" x14ac:dyDescent="0.25">
      <c r="A8815">
        <v>12718</v>
      </c>
      <c r="B8815" t="s">
        <v>20637</v>
      </c>
      <c r="C8815" t="s">
        <v>1533</v>
      </c>
      <c r="D8815" s="109" t="s">
        <v>20638</v>
      </c>
    </row>
    <row r="8816" spans="1:4" x14ac:dyDescent="0.25">
      <c r="A8816">
        <v>12719</v>
      </c>
      <c r="B8816" t="s">
        <v>20639</v>
      </c>
      <c r="C8816" t="s">
        <v>1533</v>
      </c>
      <c r="D8816" s="109" t="s">
        <v>20640</v>
      </c>
    </row>
    <row r="8817" spans="1:4" x14ac:dyDescent="0.25">
      <c r="A8817">
        <v>12720</v>
      </c>
      <c r="B8817" t="s">
        <v>20641</v>
      </c>
      <c r="C8817" t="s">
        <v>1533</v>
      </c>
      <c r="D8817" s="109" t="s">
        <v>20642</v>
      </c>
    </row>
    <row r="8818" spans="1:4" x14ac:dyDescent="0.25">
      <c r="A8818">
        <v>12721</v>
      </c>
      <c r="B8818" t="s">
        <v>20643</v>
      </c>
      <c r="C8818" t="s">
        <v>1533</v>
      </c>
      <c r="D8818" s="109" t="s">
        <v>20644</v>
      </c>
    </row>
    <row r="8819" spans="1:4" x14ac:dyDescent="0.25">
      <c r="A8819">
        <v>3468</v>
      </c>
      <c r="B8819" t="s">
        <v>20645</v>
      </c>
      <c r="C8819" t="s">
        <v>1533</v>
      </c>
      <c r="D8819" s="109" t="s">
        <v>20646</v>
      </c>
    </row>
    <row r="8820" spans="1:4" x14ac:dyDescent="0.25">
      <c r="A8820">
        <v>3465</v>
      </c>
      <c r="B8820" t="s">
        <v>20647</v>
      </c>
      <c r="C8820" t="s">
        <v>1533</v>
      </c>
      <c r="D8820" s="109" t="s">
        <v>20648</v>
      </c>
    </row>
    <row r="8821" spans="1:4" x14ac:dyDescent="0.25">
      <c r="A8821">
        <v>12403</v>
      </c>
      <c r="B8821" t="s">
        <v>20649</v>
      </c>
      <c r="C8821" t="s">
        <v>1533</v>
      </c>
      <c r="D8821" s="109" t="s">
        <v>12784</v>
      </c>
    </row>
    <row r="8822" spans="1:4" x14ac:dyDescent="0.25">
      <c r="A8822">
        <v>3463</v>
      </c>
      <c r="B8822" t="s">
        <v>20650</v>
      </c>
      <c r="C8822" t="s">
        <v>1533</v>
      </c>
      <c r="D8822" s="109" t="s">
        <v>14676</v>
      </c>
    </row>
    <row r="8823" spans="1:4" x14ac:dyDescent="0.25">
      <c r="A8823">
        <v>3464</v>
      </c>
      <c r="B8823" t="s">
        <v>20651</v>
      </c>
      <c r="C8823" t="s">
        <v>1533</v>
      </c>
      <c r="D8823" s="109" t="s">
        <v>14676</v>
      </c>
    </row>
    <row r="8824" spans="1:4" x14ac:dyDescent="0.25">
      <c r="A8824">
        <v>3466</v>
      </c>
      <c r="B8824" t="s">
        <v>20652</v>
      </c>
      <c r="C8824" t="s">
        <v>1533</v>
      </c>
      <c r="D8824" s="109" t="s">
        <v>16673</v>
      </c>
    </row>
    <row r="8825" spans="1:4" x14ac:dyDescent="0.25">
      <c r="A8825">
        <v>3467</v>
      </c>
      <c r="B8825" t="s">
        <v>20653</v>
      </c>
      <c r="C8825" t="s">
        <v>1533</v>
      </c>
      <c r="D8825" s="109" t="s">
        <v>20654</v>
      </c>
    </row>
    <row r="8826" spans="1:4" x14ac:dyDescent="0.25">
      <c r="A8826">
        <v>3462</v>
      </c>
      <c r="B8826" t="s">
        <v>20655</v>
      </c>
      <c r="C8826" t="s">
        <v>1533</v>
      </c>
      <c r="D8826" s="109" t="s">
        <v>17711</v>
      </c>
    </row>
    <row r="8827" spans="1:4" x14ac:dyDescent="0.25">
      <c r="A8827">
        <v>3446</v>
      </c>
      <c r="B8827" t="s">
        <v>20656</v>
      </c>
      <c r="C8827" t="s">
        <v>1533</v>
      </c>
      <c r="D8827" s="109" t="s">
        <v>20657</v>
      </c>
    </row>
    <row r="8828" spans="1:4" x14ac:dyDescent="0.25">
      <c r="A8828">
        <v>3445</v>
      </c>
      <c r="B8828" t="s">
        <v>20658</v>
      </c>
      <c r="C8828" t="s">
        <v>1533</v>
      </c>
      <c r="D8828" s="109" t="s">
        <v>16667</v>
      </c>
    </row>
    <row r="8829" spans="1:4" x14ac:dyDescent="0.25">
      <c r="A8829">
        <v>3441</v>
      </c>
      <c r="B8829" t="s">
        <v>20659</v>
      </c>
      <c r="C8829" t="s">
        <v>1533</v>
      </c>
      <c r="D8829" s="109" t="s">
        <v>6719</v>
      </c>
    </row>
    <row r="8830" spans="1:4" x14ac:dyDescent="0.25">
      <c r="A8830">
        <v>3444</v>
      </c>
      <c r="B8830" t="s">
        <v>20660</v>
      </c>
      <c r="C8830" t="s">
        <v>1533</v>
      </c>
      <c r="D8830" s="109" t="s">
        <v>12560</v>
      </c>
    </row>
    <row r="8831" spans="1:4" x14ac:dyDescent="0.25">
      <c r="A8831">
        <v>12402</v>
      </c>
      <c r="B8831" t="s">
        <v>20661</v>
      </c>
      <c r="C8831" t="s">
        <v>1533</v>
      </c>
      <c r="D8831" s="109" t="s">
        <v>20662</v>
      </c>
    </row>
    <row r="8832" spans="1:4" x14ac:dyDescent="0.25">
      <c r="A8832">
        <v>3447</v>
      </c>
      <c r="B8832" t="s">
        <v>20663</v>
      </c>
      <c r="C8832" t="s">
        <v>1533</v>
      </c>
      <c r="D8832" s="109" t="s">
        <v>20664</v>
      </c>
    </row>
    <row r="8833" spans="1:4" x14ac:dyDescent="0.25">
      <c r="A8833">
        <v>3442</v>
      </c>
      <c r="B8833" t="s">
        <v>20665</v>
      </c>
      <c r="C8833" t="s">
        <v>1533</v>
      </c>
      <c r="D8833" s="109" t="s">
        <v>7901</v>
      </c>
    </row>
    <row r="8834" spans="1:4" x14ac:dyDescent="0.25">
      <c r="A8834">
        <v>3448</v>
      </c>
      <c r="B8834" t="s">
        <v>20666</v>
      </c>
      <c r="C8834" t="s">
        <v>1533</v>
      </c>
      <c r="D8834" s="109" t="s">
        <v>20667</v>
      </c>
    </row>
    <row r="8835" spans="1:4" x14ac:dyDescent="0.25">
      <c r="A8835">
        <v>3449</v>
      </c>
      <c r="B8835" t="s">
        <v>20668</v>
      </c>
      <c r="C8835" t="s">
        <v>1533</v>
      </c>
      <c r="D8835" s="109" t="s">
        <v>20669</v>
      </c>
    </row>
    <row r="8836" spans="1:4" x14ac:dyDescent="0.25">
      <c r="A8836">
        <v>37438</v>
      </c>
      <c r="B8836" t="s">
        <v>20670</v>
      </c>
      <c r="C8836" t="s">
        <v>1533</v>
      </c>
      <c r="D8836" s="109" t="s">
        <v>20671</v>
      </c>
    </row>
    <row r="8837" spans="1:4" x14ac:dyDescent="0.25">
      <c r="A8837">
        <v>37439</v>
      </c>
      <c r="B8837" t="s">
        <v>20672</v>
      </c>
      <c r="C8837" t="s">
        <v>1533</v>
      </c>
      <c r="D8837" s="109" t="s">
        <v>20673</v>
      </c>
    </row>
    <row r="8838" spans="1:4" x14ac:dyDescent="0.25">
      <c r="A8838">
        <v>37435</v>
      </c>
      <c r="B8838" t="s">
        <v>20674</v>
      </c>
      <c r="C8838" t="s">
        <v>1533</v>
      </c>
      <c r="D8838" s="109" t="s">
        <v>17376</v>
      </c>
    </row>
    <row r="8839" spans="1:4" x14ac:dyDescent="0.25">
      <c r="A8839">
        <v>37436</v>
      </c>
      <c r="B8839" t="s">
        <v>20675</v>
      </c>
      <c r="C8839" t="s">
        <v>1533</v>
      </c>
      <c r="D8839" s="109" t="s">
        <v>18004</v>
      </c>
    </row>
    <row r="8840" spans="1:4" x14ac:dyDescent="0.25">
      <c r="A8840">
        <v>37437</v>
      </c>
      <c r="B8840" t="s">
        <v>20676</v>
      </c>
      <c r="C8840" t="s">
        <v>1533</v>
      </c>
      <c r="D8840" s="109" t="s">
        <v>20677</v>
      </c>
    </row>
    <row r="8841" spans="1:4" x14ac:dyDescent="0.25">
      <c r="A8841">
        <v>3473</v>
      </c>
      <c r="B8841" t="s">
        <v>20678</v>
      </c>
      <c r="C8841" t="s">
        <v>1533</v>
      </c>
      <c r="D8841" s="109" t="s">
        <v>18321</v>
      </c>
    </row>
    <row r="8842" spans="1:4" x14ac:dyDescent="0.25">
      <c r="A8842">
        <v>3474</v>
      </c>
      <c r="B8842" t="s">
        <v>20679</v>
      </c>
      <c r="C8842" t="s">
        <v>1533</v>
      </c>
      <c r="D8842" s="109" t="s">
        <v>17366</v>
      </c>
    </row>
    <row r="8843" spans="1:4" x14ac:dyDescent="0.25">
      <c r="A8843">
        <v>3450</v>
      </c>
      <c r="B8843" t="s">
        <v>20680</v>
      </c>
      <c r="C8843" t="s">
        <v>1533</v>
      </c>
      <c r="D8843" s="109" t="s">
        <v>16002</v>
      </c>
    </row>
    <row r="8844" spans="1:4" x14ac:dyDescent="0.25">
      <c r="A8844">
        <v>3443</v>
      </c>
      <c r="B8844" t="s">
        <v>20681</v>
      </c>
      <c r="C8844" t="s">
        <v>1533</v>
      </c>
      <c r="D8844" s="109" t="s">
        <v>17824</v>
      </c>
    </row>
    <row r="8845" spans="1:4" x14ac:dyDescent="0.25">
      <c r="A8845">
        <v>3453</v>
      </c>
      <c r="B8845" t="s">
        <v>20682</v>
      </c>
      <c r="C8845" t="s">
        <v>1533</v>
      </c>
      <c r="D8845" s="109" t="s">
        <v>20683</v>
      </c>
    </row>
    <row r="8846" spans="1:4" x14ac:dyDescent="0.25">
      <c r="A8846">
        <v>3452</v>
      </c>
      <c r="B8846" t="s">
        <v>20684</v>
      </c>
      <c r="C8846" t="s">
        <v>1533</v>
      </c>
      <c r="D8846" s="109" t="s">
        <v>20685</v>
      </c>
    </row>
    <row r="8847" spans="1:4" x14ac:dyDescent="0.25">
      <c r="A8847">
        <v>3451</v>
      </c>
      <c r="B8847" t="s">
        <v>20686</v>
      </c>
      <c r="C8847" t="s">
        <v>1533</v>
      </c>
      <c r="D8847" s="109" t="s">
        <v>18195</v>
      </c>
    </row>
    <row r="8848" spans="1:4" x14ac:dyDescent="0.25">
      <c r="A8848">
        <v>3454</v>
      </c>
      <c r="B8848" t="s">
        <v>20687</v>
      </c>
      <c r="C8848" t="s">
        <v>1533</v>
      </c>
      <c r="D8848" s="109" t="s">
        <v>20688</v>
      </c>
    </row>
    <row r="8849" spans="1:4" x14ac:dyDescent="0.25">
      <c r="A8849">
        <v>3458</v>
      </c>
      <c r="B8849" t="s">
        <v>20689</v>
      </c>
      <c r="C8849" t="s">
        <v>1533</v>
      </c>
      <c r="D8849" s="109" t="s">
        <v>20690</v>
      </c>
    </row>
    <row r="8850" spans="1:4" x14ac:dyDescent="0.25">
      <c r="A8850">
        <v>3457</v>
      </c>
      <c r="B8850" t="s">
        <v>20691</v>
      </c>
      <c r="C8850" t="s">
        <v>1533</v>
      </c>
      <c r="D8850" s="109" t="s">
        <v>15997</v>
      </c>
    </row>
    <row r="8851" spans="1:4" x14ac:dyDescent="0.25">
      <c r="A8851">
        <v>3455</v>
      </c>
      <c r="B8851" t="s">
        <v>20692</v>
      </c>
      <c r="C8851" t="s">
        <v>1533</v>
      </c>
      <c r="D8851" s="109" t="s">
        <v>7304</v>
      </c>
    </row>
    <row r="8852" spans="1:4" x14ac:dyDescent="0.25">
      <c r="A8852">
        <v>3472</v>
      </c>
      <c r="B8852" t="s">
        <v>20693</v>
      </c>
      <c r="C8852" t="s">
        <v>1533</v>
      </c>
      <c r="D8852" s="109" t="s">
        <v>20694</v>
      </c>
    </row>
    <row r="8853" spans="1:4" x14ac:dyDescent="0.25">
      <c r="A8853">
        <v>3470</v>
      </c>
      <c r="B8853" t="s">
        <v>20695</v>
      </c>
      <c r="C8853" t="s">
        <v>1533</v>
      </c>
      <c r="D8853" s="109" t="s">
        <v>20696</v>
      </c>
    </row>
    <row r="8854" spans="1:4" x14ac:dyDescent="0.25">
      <c r="A8854">
        <v>3471</v>
      </c>
      <c r="B8854" t="s">
        <v>20697</v>
      </c>
      <c r="C8854" t="s">
        <v>1533</v>
      </c>
      <c r="D8854" s="109" t="s">
        <v>20698</v>
      </c>
    </row>
    <row r="8855" spans="1:4" x14ac:dyDescent="0.25">
      <c r="A8855">
        <v>3456</v>
      </c>
      <c r="B8855" t="s">
        <v>20699</v>
      </c>
      <c r="C8855" t="s">
        <v>1533</v>
      </c>
      <c r="D8855" s="109" t="s">
        <v>16720</v>
      </c>
    </row>
    <row r="8856" spans="1:4" x14ac:dyDescent="0.25">
      <c r="A8856">
        <v>3459</v>
      </c>
      <c r="B8856" t="s">
        <v>20700</v>
      </c>
      <c r="C8856" t="s">
        <v>1533</v>
      </c>
      <c r="D8856" s="109" t="s">
        <v>20701</v>
      </c>
    </row>
    <row r="8857" spans="1:4" x14ac:dyDescent="0.25">
      <c r="A8857">
        <v>3469</v>
      </c>
      <c r="B8857" t="s">
        <v>20702</v>
      </c>
      <c r="C8857" t="s">
        <v>1533</v>
      </c>
      <c r="D8857" s="109" t="s">
        <v>20703</v>
      </c>
    </row>
    <row r="8858" spans="1:4" x14ac:dyDescent="0.25">
      <c r="A8858">
        <v>3460</v>
      </c>
      <c r="B8858" t="s">
        <v>20704</v>
      </c>
      <c r="C8858" t="s">
        <v>1533</v>
      </c>
      <c r="D8858" s="109" t="s">
        <v>20705</v>
      </c>
    </row>
    <row r="8859" spans="1:4" x14ac:dyDescent="0.25">
      <c r="A8859">
        <v>3461</v>
      </c>
      <c r="B8859" t="s">
        <v>20706</v>
      </c>
      <c r="C8859" t="s">
        <v>1533</v>
      </c>
      <c r="D8859" s="109" t="s">
        <v>20707</v>
      </c>
    </row>
    <row r="8860" spans="1:4" x14ac:dyDescent="0.25">
      <c r="A8860">
        <v>37433</v>
      </c>
      <c r="B8860" t="s">
        <v>20708</v>
      </c>
      <c r="C8860" t="s">
        <v>1533</v>
      </c>
      <c r="D8860" s="109" t="s">
        <v>20671</v>
      </c>
    </row>
    <row r="8861" spans="1:4" x14ac:dyDescent="0.25">
      <c r="A8861">
        <v>37430</v>
      </c>
      <c r="B8861" t="s">
        <v>20709</v>
      </c>
      <c r="C8861" t="s">
        <v>1533</v>
      </c>
      <c r="D8861" s="109" t="s">
        <v>12053</v>
      </c>
    </row>
    <row r="8862" spans="1:4" x14ac:dyDescent="0.25">
      <c r="A8862">
        <v>37434</v>
      </c>
      <c r="B8862" t="s">
        <v>20710</v>
      </c>
      <c r="C8862" t="s">
        <v>1533</v>
      </c>
      <c r="D8862" s="109" t="s">
        <v>20711</v>
      </c>
    </row>
    <row r="8863" spans="1:4" x14ac:dyDescent="0.25">
      <c r="A8863">
        <v>37431</v>
      </c>
      <c r="B8863" t="s">
        <v>20712</v>
      </c>
      <c r="C8863" t="s">
        <v>1533</v>
      </c>
      <c r="D8863" s="109" t="s">
        <v>20713</v>
      </c>
    </row>
    <row r="8864" spans="1:4" x14ac:dyDescent="0.25">
      <c r="A8864">
        <v>37432</v>
      </c>
      <c r="B8864" t="s">
        <v>20714</v>
      </c>
      <c r="C8864" t="s">
        <v>1533</v>
      </c>
      <c r="D8864" s="109" t="s">
        <v>16127</v>
      </c>
    </row>
    <row r="8865" spans="1:4" x14ac:dyDescent="0.25">
      <c r="A8865">
        <v>37413</v>
      </c>
      <c r="B8865" t="s">
        <v>20715</v>
      </c>
      <c r="C8865" t="s">
        <v>1533</v>
      </c>
      <c r="D8865" s="109" t="s">
        <v>14620</v>
      </c>
    </row>
    <row r="8866" spans="1:4" x14ac:dyDescent="0.25">
      <c r="A8866">
        <v>37414</v>
      </c>
      <c r="B8866" t="s">
        <v>20716</v>
      </c>
      <c r="C8866" t="s">
        <v>1533</v>
      </c>
      <c r="D8866" s="109" t="s">
        <v>7012</v>
      </c>
    </row>
    <row r="8867" spans="1:4" x14ac:dyDescent="0.25">
      <c r="A8867">
        <v>37415</v>
      </c>
      <c r="B8867" t="s">
        <v>20717</v>
      </c>
      <c r="C8867" t="s">
        <v>1533</v>
      </c>
      <c r="D8867" s="109" t="s">
        <v>8042</v>
      </c>
    </row>
    <row r="8868" spans="1:4" x14ac:dyDescent="0.25">
      <c r="A8868">
        <v>37416</v>
      </c>
      <c r="B8868" t="s">
        <v>20718</v>
      </c>
      <c r="C8868" t="s">
        <v>1533</v>
      </c>
      <c r="D8868" s="109" t="s">
        <v>17547</v>
      </c>
    </row>
    <row r="8869" spans="1:4" x14ac:dyDescent="0.25">
      <c r="A8869">
        <v>37417</v>
      </c>
      <c r="B8869" t="s">
        <v>20719</v>
      </c>
      <c r="C8869" t="s">
        <v>1533</v>
      </c>
      <c r="D8869" s="109" t="s">
        <v>17165</v>
      </c>
    </row>
    <row r="8870" spans="1:4" x14ac:dyDescent="0.25">
      <c r="A8870">
        <v>43590</v>
      </c>
      <c r="B8870" t="s">
        <v>20720</v>
      </c>
      <c r="C8870" t="s">
        <v>1533</v>
      </c>
      <c r="D8870" s="109" t="s">
        <v>20721</v>
      </c>
    </row>
    <row r="8871" spans="1:4" x14ac:dyDescent="0.25">
      <c r="A8871">
        <v>43589</v>
      </c>
      <c r="B8871" t="s">
        <v>20722</v>
      </c>
      <c r="C8871" t="s">
        <v>1533</v>
      </c>
      <c r="D8871" s="109" t="s">
        <v>20723</v>
      </c>
    </row>
    <row r="8872" spans="1:4" x14ac:dyDescent="0.25">
      <c r="A8872">
        <v>34519</v>
      </c>
      <c r="B8872" t="s">
        <v>20724</v>
      </c>
      <c r="C8872" t="s">
        <v>1533</v>
      </c>
      <c r="D8872" s="109" t="s">
        <v>16992</v>
      </c>
    </row>
    <row r="8873" spans="1:4" x14ac:dyDescent="0.25">
      <c r="A8873">
        <v>1649</v>
      </c>
      <c r="B8873" t="s">
        <v>20725</v>
      </c>
      <c r="C8873" t="s">
        <v>1533</v>
      </c>
      <c r="D8873" s="109" t="s">
        <v>20726</v>
      </c>
    </row>
    <row r="8874" spans="1:4" x14ac:dyDescent="0.25">
      <c r="A8874">
        <v>1653</v>
      </c>
      <c r="B8874" t="s">
        <v>20727</v>
      </c>
      <c r="C8874" t="s">
        <v>1533</v>
      </c>
      <c r="D8874" s="109" t="s">
        <v>17581</v>
      </c>
    </row>
    <row r="8875" spans="1:4" x14ac:dyDescent="0.25">
      <c r="A8875">
        <v>1647</v>
      </c>
      <c r="B8875" t="s">
        <v>20728</v>
      </c>
      <c r="C8875" t="s">
        <v>1533</v>
      </c>
      <c r="D8875" s="109" t="s">
        <v>20729</v>
      </c>
    </row>
    <row r="8876" spans="1:4" x14ac:dyDescent="0.25">
      <c r="A8876">
        <v>1648</v>
      </c>
      <c r="B8876" t="s">
        <v>20730</v>
      </c>
      <c r="C8876" t="s">
        <v>1533</v>
      </c>
      <c r="D8876" s="109" t="s">
        <v>20731</v>
      </c>
    </row>
    <row r="8877" spans="1:4" x14ac:dyDescent="0.25">
      <c r="A8877">
        <v>1651</v>
      </c>
      <c r="B8877" t="s">
        <v>20732</v>
      </c>
      <c r="C8877" t="s">
        <v>1533</v>
      </c>
      <c r="D8877" s="109" t="s">
        <v>20733</v>
      </c>
    </row>
    <row r="8878" spans="1:4" x14ac:dyDescent="0.25">
      <c r="A8878">
        <v>1650</v>
      </c>
      <c r="B8878" t="s">
        <v>20734</v>
      </c>
      <c r="C8878" t="s">
        <v>1533</v>
      </c>
      <c r="D8878" s="109" t="s">
        <v>20735</v>
      </c>
    </row>
    <row r="8879" spans="1:4" x14ac:dyDescent="0.25">
      <c r="A8879">
        <v>1654</v>
      </c>
      <c r="B8879" t="s">
        <v>20736</v>
      </c>
      <c r="C8879" t="s">
        <v>1533</v>
      </c>
      <c r="D8879" s="109" t="s">
        <v>16808</v>
      </c>
    </row>
    <row r="8880" spans="1:4" x14ac:dyDescent="0.25">
      <c r="A8880">
        <v>1652</v>
      </c>
      <c r="B8880" t="s">
        <v>20737</v>
      </c>
      <c r="C8880" t="s">
        <v>1533</v>
      </c>
      <c r="D8880" s="109" t="s">
        <v>17261</v>
      </c>
    </row>
    <row r="8881" spans="1:4" x14ac:dyDescent="0.25">
      <c r="A8881">
        <v>10510</v>
      </c>
      <c r="B8881" t="s">
        <v>20738</v>
      </c>
      <c r="C8881" t="s">
        <v>1533</v>
      </c>
      <c r="D8881" s="109" t="s">
        <v>20739</v>
      </c>
    </row>
    <row r="8882" spans="1:4" x14ac:dyDescent="0.25">
      <c r="A8882">
        <v>1747</v>
      </c>
      <c r="B8882" t="s">
        <v>20740</v>
      </c>
      <c r="C8882" t="s">
        <v>1533</v>
      </c>
      <c r="D8882" s="109" t="s">
        <v>20741</v>
      </c>
    </row>
    <row r="8883" spans="1:4" x14ac:dyDescent="0.25">
      <c r="A8883">
        <v>1744</v>
      </c>
      <c r="B8883" t="s">
        <v>20742</v>
      </c>
      <c r="C8883" t="s">
        <v>1533</v>
      </c>
      <c r="D8883" s="109" t="s">
        <v>20743</v>
      </c>
    </row>
    <row r="8884" spans="1:4" x14ac:dyDescent="0.25">
      <c r="A8884">
        <v>1743</v>
      </c>
      <c r="B8884" t="s">
        <v>20744</v>
      </c>
      <c r="C8884" t="s">
        <v>1533</v>
      </c>
      <c r="D8884" s="109" t="s">
        <v>20745</v>
      </c>
    </row>
    <row r="8885" spans="1:4" x14ac:dyDescent="0.25">
      <c r="A8885">
        <v>39640</v>
      </c>
      <c r="B8885" t="s">
        <v>20746</v>
      </c>
      <c r="C8885" t="s">
        <v>1533</v>
      </c>
      <c r="D8885" s="109" t="s">
        <v>14686</v>
      </c>
    </row>
    <row r="8886" spans="1:4" x14ac:dyDescent="0.25">
      <c r="A8886">
        <v>7216</v>
      </c>
      <c r="B8886" t="s">
        <v>20747</v>
      </c>
      <c r="C8886" t="s">
        <v>1533</v>
      </c>
      <c r="D8886" s="109" t="s">
        <v>14656</v>
      </c>
    </row>
    <row r="8887" spans="1:4" x14ac:dyDescent="0.25">
      <c r="A8887">
        <v>20235</v>
      </c>
      <c r="B8887" t="s">
        <v>20748</v>
      </c>
      <c r="C8887" t="s">
        <v>1533</v>
      </c>
      <c r="D8887" s="109" t="s">
        <v>16993</v>
      </c>
    </row>
    <row r="8888" spans="1:4" x14ac:dyDescent="0.25">
      <c r="A8888">
        <v>7181</v>
      </c>
      <c r="B8888" t="s">
        <v>20749</v>
      </c>
      <c r="C8888" t="s">
        <v>1533</v>
      </c>
      <c r="D8888" s="109" t="s">
        <v>7316</v>
      </c>
    </row>
    <row r="8889" spans="1:4" x14ac:dyDescent="0.25">
      <c r="A8889">
        <v>40742</v>
      </c>
      <c r="B8889" t="s">
        <v>20750</v>
      </c>
      <c r="C8889" t="s">
        <v>1533</v>
      </c>
      <c r="D8889" s="109" t="s">
        <v>20057</v>
      </c>
    </row>
    <row r="8890" spans="1:4" x14ac:dyDescent="0.25">
      <c r="A8890">
        <v>7214</v>
      </c>
      <c r="B8890" t="s">
        <v>20751</v>
      </c>
      <c r="C8890" t="s">
        <v>1533</v>
      </c>
      <c r="D8890" s="109" t="s">
        <v>16995</v>
      </c>
    </row>
    <row r="8891" spans="1:4" x14ac:dyDescent="0.25">
      <c r="A8891">
        <v>7219</v>
      </c>
      <c r="B8891" t="s">
        <v>20752</v>
      </c>
      <c r="C8891" t="s">
        <v>1533</v>
      </c>
      <c r="D8891" s="109" t="s">
        <v>12587</v>
      </c>
    </row>
    <row r="8892" spans="1:4" x14ac:dyDescent="0.25">
      <c r="A8892">
        <v>37971</v>
      </c>
      <c r="B8892" t="s">
        <v>20753</v>
      </c>
      <c r="C8892" t="s">
        <v>1533</v>
      </c>
      <c r="D8892" s="109" t="s">
        <v>6471</v>
      </c>
    </row>
    <row r="8893" spans="1:4" x14ac:dyDescent="0.25">
      <c r="A8893">
        <v>37972</v>
      </c>
      <c r="B8893" t="s">
        <v>20754</v>
      </c>
      <c r="C8893" t="s">
        <v>1533</v>
      </c>
      <c r="D8893" s="109" t="s">
        <v>15203</v>
      </c>
    </row>
    <row r="8894" spans="1:4" x14ac:dyDescent="0.25">
      <c r="A8894">
        <v>37973</v>
      </c>
      <c r="B8894" t="s">
        <v>20755</v>
      </c>
      <c r="C8894" t="s">
        <v>1533</v>
      </c>
      <c r="D8894" s="109" t="s">
        <v>7291</v>
      </c>
    </row>
    <row r="8895" spans="1:4" x14ac:dyDescent="0.25">
      <c r="A8895">
        <v>1926</v>
      </c>
      <c r="B8895" t="s">
        <v>20756</v>
      </c>
      <c r="C8895" t="s">
        <v>1533</v>
      </c>
      <c r="D8895" s="109" t="s">
        <v>17232</v>
      </c>
    </row>
    <row r="8896" spans="1:4" x14ac:dyDescent="0.25">
      <c r="A8896">
        <v>1927</v>
      </c>
      <c r="B8896" t="s">
        <v>20757</v>
      </c>
      <c r="C8896" t="s">
        <v>1533</v>
      </c>
      <c r="D8896" s="109" t="s">
        <v>7865</v>
      </c>
    </row>
    <row r="8897" spans="1:4" x14ac:dyDescent="0.25">
      <c r="A8897">
        <v>1923</v>
      </c>
      <c r="B8897" t="s">
        <v>20758</v>
      </c>
      <c r="C8897" t="s">
        <v>1533</v>
      </c>
      <c r="D8897" s="109" t="s">
        <v>6397</v>
      </c>
    </row>
    <row r="8898" spans="1:4" x14ac:dyDescent="0.25">
      <c r="A8898">
        <v>1929</v>
      </c>
      <c r="B8898" t="s">
        <v>20759</v>
      </c>
      <c r="C8898" t="s">
        <v>1533</v>
      </c>
      <c r="D8898" s="109" t="s">
        <v>14623</v>
      </c>
    </row>
    <row r="8899" spans="1:4" x14ac:dyDescent="0.25">
      <c r="A8899">
        <v>1930</v>
      </c>
      <c r="B8899" t="s">
        <v>20760</v>
      </c>
      <c r="C8899" t="s">
        <v>1533</v>
      </c>
      <c r="D8899" s="109" t="s">
        <v>14775</v>
      </c>
    </row>
    <row r="8900" spans="1:4" x14ac:dyDescent="0.25">
      <c r="A8900">
        <v>1924</v>
      </c>
      <c r="B8900" t="s">
        <v>20761</v>
      </c>
      <c r="C8900" t="s">
        <v>1533</v>
      </c>
      <c r="D8900" s="109" t="s">
        <v>12311</v>
      </c>
    </row>
    <row r="8901" spans="1:4" x14ac:dyDescent="0.25">
      <c r="A8901">
        <v>1922</v>
      </c>
      <c r="B8901" t="s">
        <v>20762</v>
      </c>
      <c r="C8901" t="s">
        <v>1533</v>
      </c>
      <c r="D8901" s="109" t="s">
        <v>12584</v>
      </c>
    </row>
    <row r="8902" spans="1:4" x14ac:dyDescent="0.25">
      <c r="A8902">
        <v>1953</v>
      </c>
      <c r="B8902" t="s">
        <v>20763</v>
      </c>
      <c r="C8902" t="s">
        <v>1533</v>
      </c>
      <c r="D8902" s="109" t="s">
        <v>20764</v>
      </c>
    </row>
    <row r="8903" spans="1:4" x14ac:dyDescent="0.25">
      <c r="A8903">
        <v>1962</v>
      </c>
      <c r="B8903" t="s">
        <v>20765</v>
      </c>
      <c r="C8903" t="s">
        <v>1533</v>
      </c>
      <c r="D8903" s="109" t="s">
        <v>16947</v>
      </c>
    </row>
    <row r="8904" spans="1:4" x14ac:dyDescent="0.25">
      <c r="A8904">
        <v>1955</v>
      </c>
      <c r="B8904" t="s">
        <v>20766</v>
      </c>
      <c r="C8904" t="s">
        <v>1533</v>
      </c>
      <c r="D8904" s="109" t="s">
        <v>20767</v>
      </c>
    </row>
    <row r="8905" spans="1:4" x14ac:dyDescent="0.25">
      <c r="A8905">
        <v>1956</v>
      </c>
      <c r="B8905" t="s">
        <v>20768</v>
      </c>
      <c r="C8905" t="s">
        <v>1533</v>
      </c>
      <c r="D8905" s="109" t="s">
        <v>18974</v>
      </c>
    </row>
    <row r="8906" spans="1:4" x14ac:dyDescent="0.25">
      <c r="A8906">
        <v>1957</v>
      </c>
      <c r="B8906" t="s">
        <v>20769</v>
      </c>
      <c r="C8906" t="s">
        <v>1533</v>
      </c>
      <c r="D8906" s="109" t="s">
        <v>7051</v>
      </c>
    </row>
    <row r="8907" spans="1:4" x14ac:dyDescent="0.25">
      <c r="A8907">
        <v>1958</v>
      </c>
      <c r="B8907" t="s">
        <v>20770</v>
      </c>
      <c r="C8907" t="s">
        <v>1533</v>
      </c>
      <c r="D8907" s="109" t="s">
        <v>9749</v>
      </c>
    </row>
    <row r="8908" spans="1:4" x14ac:dyDescent="0.25">
      <c r="A8908">
        <v>1959</v>
      </c>
      <c r="B8908" t="s">
        <v>20771</v>
      </c>
      <c r="C8908" t="s">
        <v>1533</v>
      </c>
      <c r="D8908" s="109" t="s">
        <v>7880</v>
      </c>
    </row>
    <row r="8909" spans="1:4" x14ac:dyDescent="0.25">
      <c r="A8909">
        <v>1925</v>
      </c>
      <c r="B8909" t="s">
        <v>20772</v>
      </c>
      <c r="C8909" t="s">
        <v>1533</v>
      </c>
      <c r="D8909" s="109" t="s">
        <v>19694</v>
      </c>
    </row>
    <row r="8910" spans="1:4" x14ac:dyDescent="0.25">
      <c r="A8910">
        <v>1960</v>
      </c>
      <c r="B8910" t="s">
        <v>20773</v>
      </c>
      <c r="C8910" t="s">
        <v>1533</v>
      </c>
      <c r="D8910" s="109" t="s">
        <v>20774</v>
      </c>
    </row>
    <row r="8911" spans="1:4" x14ac:dyDescent="0.25">
      <c r="A8911">
        <v>1961</v>
      </c>
      <c r="B8911" t="s">
        <v>20775</v>
      </c>
      <c r="C8911" t="s">
        <v>1533</v>
      </c>
      <c r="D8911" s="109" t="s">
        <v>12120</v>
      </c>
    </row>
    <row r="8912" spans="1:4" x14ac:dyDescent="0.25">
      <c r="A8912">
        <v>38423</v>
      </c>
      <c r="B8912" t="s">
        <v>20776</v>
      </c>
      <c r="C8912" t="s">
        <v>1533</v>
      </c>
      <c r="D8912" s="109" t="s">
        <v>15989</v>
      </c>
    </row>
    <row r="8913" spans="1:4" x14ac:dyDescent="0.25">
      <c r="A8913">
        <v>39866</v>
      </c>
      <c r="B8913" t="s">
        <v>20777</v>
      </c>
      <c r="C8913" t="s">
        <v>1533</v>
      </c>
      <c r="D8913" s="109" t="s">
        <v>8551</v>
      </c>
    </row>
    <row r="8914" spans="1:4" x14ac:dyDescent="0.25">
      <c r="A8914">
        <v>39867</v>
      </c>
      <c r="B8914" t="s">
        <v>20778</v>
      </c>
      <c r="C8914" t="s">
        <v>1533</v>
      </c>
      <c r="D8914" s="109" t="s">
        <v>20779</v>
      </c>
    </row>
    <row r="8915" spans="1:4" x14ac:dyDescent="0.25">
      <c r="A8915">
        <v>39868</v>
      </c>
      <c r="B8915" t="s">
        <v>20780</v>
      </c>
      <c r="C8915" t="s">
        <v>1533</v>
      </c>
      <c r="D8915" s="109" t="s">
        <v>17066</v>
      </c>
    </row>
    <row r="8916" spans="1:4" x14ac:dyDescent="0.25">
      <c r="A8916">
        <v>37999</v>
      </c>
      <c r="B8916" t="s">
        <v>20781</v>
      </c>
      <c r="C8916" t="s">
        <v>1533</v>
      </c>
      <c r="D8916" s="109" t="s">
        <v>6305</v>
      </c>
    </row>
    <row r="8917" spans="1:4" x14ac:dyDescent="0.25">
      <c r="A8917">
        <v>38000</v>
      </c>
      <c r="B8917" t="s">
        <v>20782</v>
      </c>
      <c r="C8917" t="s">
        <v>1533</v>
      </c>
      <c r="D8917" s="109" t="s">
        <v>16996</v>
      </c>
    </row>
    <row r="8918" spans="1:4" x14ac:dyDescent="0.25">
      <c r="A8918">
        <v>38129</v>
      </c>
      <c r="B8918" t="s">
        <v>20783</v>
      </c>
      <c r="C8918" t="s">
        <v>1533</v>
      </c>
      <c r="D8918" s="109" t="s">
        <v>6977</v>
      </c>
    </row>
    <row r="8919" spans="1:4" x14ac:dyDescent="0.25">
      <c r="A8919">
        <v>38025</v>
      </c>
      <c r="B8919" t="s">
        <v>20784</v>
      </c>
      <c r="C8919" t="s">
        <v>1533</v>
      </c>
      <c r="D8919" s="109" t="s">
        <v>14680</v>
      </c>
    </row>
    <row r="8920" spans="1:4" x14ac:dyDescent="0.25">
      <c r="A8920">
        <v>38026</v>
      </c>
      <c r="B8920" t="s">
        <v>20785</v>
      </c>
      <c r="C8920" t="s">
        <v>1533</v>
      </c>
      <c r="D8920" s="109" t="s">
        <v>20786</v>
      </c>
    </row>
    <row r="8921" spans="1:4" x14ac:dyDescent="0.25">
      <c r="A8921">
        <v>1858</v>
      </c>
      <c r="B8921" t="s">
        <v>20787</v>
      </c>
      <c r="C8921" t="s">
        <v>1533</v>
      </c>
      <c r="D8921" s="109" t="s">
        <v>16997</v>
      </c>
    </row>
    <row r="8922" spans="1:4" x14ac:dyDescent="0.25">
      <c r="A8922">
        <v>1844</v>
      </c>
      <c r="B8922" t="s">
        <v>20788</v>
      </c>
      <c r="C8922" t="s">
        <v>1533</v>
      </c>
      <c r="D8922" s="109" t="s">
        <v>13009</v>
      </c>
    </row>
    <row r="8923" spans="1:4" x14ac:dyDescent="0.25">
      <c r="A8923">
        <v>1863</v>
      </c>
      <c r="B8923" t="s">
        <v>20789</v>
      </c>
      <c r="C8923" t="s">
        <v>1533</v>
      </c>
      <c r="D8923" s="109" t="s">
        <v>16727</v>
      </c>
    </row>
    <row r="8924" spans="1:4" x14ac:dyDescent="0.25">
      <c r="A8924">
        <v>1865</v>
      </c>
      <c r="B8924" t="s">
        <v>20790</v>
      </c>
      <c r="C8924" t="s">
        <v>1533</v>
      </c>
      <c r="D8924" s="109" t="s">
        <v>16998</v>
      </c>
    </row>
    <row r="8925" spans="1:4" x14ac:dyDescent="0.25">
      <c r="A8925">
        <v>36355</v>
      </c>
      <c r="B8925" t="s">
        <v>20791</v>
      </c>
      <c r="C8925" t="s">
        <v>1533</v>
      </c>
      <c r="D8925" s="109" t="s">
        <v>12774</v>
      </c>
    </row>
    <row r="8926" spans="1:4" x14ac:dyDescent="0.25">
      <c r="A8926">
        <v>36356</v>
      </c>
      <c r="B8926" t="s">
        <v>20792</v>
      </c>
      <c r="C8926" t="s">
        <v>1533</v>
      </c>
      <c r="D8926" s="109" t="s">
        <v>7239</v>
      </c>
    </row>
    <row r="8927" spans="1:4" x14ac:dyDescent="0.25">
      <c r="A8927">
        <v>1966</v>
      </c>
      <c r="B8927" t="s">
        <v>20793</v>
      </c>
      <c r="C8927" t="s">
        <v>1533</v>
      </c>
      <c r="D8927" s="109" t="s">
        <v>8537</v>
      </c>
    </row>
    <row r="8928" spans="1:4" x14ac:dyDescent="0.25">
      <c r="A8928">
        <v>1933</v>
      </c>
      <c r="B8928" t="s">
        <v>20794</v>
      </c>
      <c r="C8928" t="s">
        <v>1533</v>
      </c>
      <c r="D8928" s="109" t="s">
        <v>6496</v>
      </c>
    </row>
    <row r="8929" spans="1:4" x14ac:dyDescent="0.25">
      <c r="A8929">
        <v>1932</v>
      </c>
      <c r="B8929" t="s">
        <v>20795</v>
      </c>
      <c r="C8929" t="s">
        <v>1533</v>
      </c>
      <c r="D8929" s="109" t="s">
        <v>16999</v>
      </c>
    </row>
    <row r="8930" spans="1:4" x14ac:dyDescent="0.25">
      <c r="A8930">
        <v>1951</v>
      </c>
      <c r="B8930" t="s">
        <v>20796</v>
      </c>
      <c r="C8930" t="s">
        <v>1533</v>
      </c>
      <c r="D8930" s="109" t="s">
        <v>12681</v>
      </c>
    </row>
    <row r="8931" spans="1:4" x14ac:dyDescent="0.25">
      <c r="A8931">
        <v>1970</v>
      </c>
      <c r="B8931" t="s">
        <v>20797</v>
      </c>
      <c r="C8931" t="s">
        <v>1533</v>
      </c>
      <c r="D8931" s="109" t="s">
        <v>12575</v>
      </c>
    </row>
    <row r="8932" spans="1:4" x14ac:dyDescent="0.25">
      <c r="A8932">
        <v>1967</v>
      </c>
      <c r="B8932" t="s">
        <v>20798</v>
      </c>
      <c r="C8932" t="s">
        <v>1533</v>
      </c>
      <c r="D8932" s="109" t="s">
        <v>14847</v>
      </c>
    </row>
    <row r="8933" spans="1:4" x14ac:dyDescent="0.25">
      <c r="A8933">
        <v>1968</v>
      </c>
      <c r="B8933" t="s">
        <v>20799</v>
      </c>
      <c r="C8933" t="s">
        <v>1533</v>
      </c>
      <c r="D8933" s="109" t="s">
        <v>12688</v>
      </c>
    </row>
    <row r="8934" spans="1:4" x14ac:dyDescent="0.25">
      <c r="A8934">
        <v>1969</v>
      </c>
      <c r="B8934" t="s">
        <v>20800</v>
      </c>
      <c r="C8934" t="s">
        <v>1533</v>
      </c>
      <c r="D8934" s="109" t="s">
        <v>17000</v>
      </c>
    </row>
    <row r="8935" spans="1:4" x14ac:dyDescent="0.25">
      <c r="A8935">
        <v>1827</v>
      </c>
      <c r="B8935" t="s">
        <v>20801</v>
      </c>
      <c r="C8935" t="s">
        <v>1533</v>
      </c>
      <c r="D8935" s="109" t="s">
        <v>16266</v>
      </c>
    </row>
    <row r="8936" spans="1:4" x14ac:dyDescent="0.25">
      <c r="A8936">
        <v>1831</v>
      </c>
      <c r="B8936" t="s">
        <v>20802</v>
      </c>
      <c r="C8936" t="s">
        <v>1533</v>
      </c>
      <c r="D8936" s="109" t="s">
        <v>7788</v>
      </c>
    </row>
    <row r="8937" spans="1:4" x14ac:dyDescent="0.25">
      <c r="A8937">
        <v>1825</v>
      </c>
      <c r="B8937" t="s">
        <v>20803</v>
      </c>
      <c r="C8937" t="s">
        <v>1533</v>
      </c>
      <c r="D8937" s="109" t="s">
        <v>17001</v>
      </c>
    </row>
    <row r="8938" spans="1:4" x14ac:dyDescent="0.25">
      <c r="A8938">
        <v>1828</v>
      </c>
      <c r="B8938" t="s">
        <v>20804</v>
      </c>
      <c r="C8938" t="s">
        <v>1533</v>
      </c>
      <c r="D8938" s="109" t="s">
        <v>17002</v>
      </c>
    </row>
    <row r="8939" spans="1:4" x14ac:dyDescent="0.25">
      <c r="A8939">
        <v>1845</v>
      </c>
      <c r="B8939" t="s">
        <v>20805</v>
      </c>
      <c r="C8939" t="s">
        <v>1533</v>
      </c>
      <c r="D8939" s="109" t="s">
        <v>10326</v>
      </c>
    </row>
    <row r="8940" spans="1:4" x14ac:dyDescent="0.25">
      <c r="A8940">
        <v>1824</v>
      </c>
      <c r="B8940" t="s">
        <v>20806</v>
      </c>
      <c r="C8940" t="s">
        <v>1533</v>
      </c>
      <c r="D8940" s="109" t="s">
        <v>14659</v>
      </c>
    </row>
    <row r="8941" spans="1:4" x14ac:dyDescent="0.25">
      <c r="A8941">
        <v>1940</v>
      </c>
      <c r="B8941" t="s">
        <v>20807</v>
      </c>
      <c r="C8941" t="s">
        <v>1533</v>
      </c>
      <c r="D8941" s="109" t="s">
        <v>20808</v>
      </c>
    </row>
    <row r="8942" spans="1:4" x14ac:dyDescent="0.25">
      <c r="A8942">
        <v>1937</v>
      </c>
      <c r="B8942" t="s">
        <v>20809</v>
      </c>
      <c r="C8942" t="s">
        <v>1533</v>
      </c>
      <c r="D8942" s="109" t="s">
        <v>17661</v>
      </c>
    </row>
    <row r="8943" spans="1:4" x14ac:dyDescent="0.25">
      <c r="A8943">
        <v>1939</v>
      </c>
      <c r="B8943" t="s">
        <v>20810</v>
      </c>
      <c r="C8943" t="s">
        <v>1533</v>
      </c>
      <c r="D8943" s="109" t="s">
        <v>18450</v>
      </c>
    </row>
    <row r="8944" spans="1:4" x14ac:dyDescent="0.25">
      <c r="A8944">
        <v>1938</v>
      </c>
      <c r="B8944" t="s">
        <v>20811</v>
      </c>
      <c r="C8944" t="s">
        <v>1533</v>
      </c>
      <c r="D8944" s="109" t="s">
        <v>18306</v>
      </c>
    </row>
    <row r="8945" spans="1:4" x14ac:dyDescent="0.25">
      <c r="A8945">
        <v>42693</v>
      </c>
      <c r="B8945" t="s">
        <v>20812</v>
      </c>
      <c r="C8945" t="s">
        <v>1533</v>
      </c>
      <c r="D8945" s="109" t="s">
        <v>17004</v>
      </c>
    </row>
    <row r="8946" spans="1:4" x14ac:dyDescent="0.25">
      <c r="A8946">
        <v>42695</v>
      </c>
      <c r="B8946" t="s">
        <v>20813</v>
      </c>
      <c r="C8946" t="s">
        <v>1533</v>
      </c>
      <c r="D8946" s="109" t="s">
        <v>17005</v>
      </c>
    </row>
    <row r="8947" spans="1:4" x14ac:dyDescent="0.25">
      <c r="A8947">
        <v>42694</v>
      </c>
      <c r="B8947" t="s">
        <v>20814</v>
      </c>
      <c r="C8947" t="s">
        <v>1533</v>
      </c>
      <c r="D8947" s="109" t="s">
        <v>17006</v>
      </c>
    </row>
    <row r="8948" spans="1:4" x14ac:dyDescent="0.25">
      <c r="A8948">
        <v>20097</v>
      </c>
      <c r="B8948" t="s">
        <v>20815</v>
      </c>
      <c r="C8948" t="s">
        <v>1533</v>
      </c>
      <c r="D8948" s="109" t="s">
        <v>17007</v>
      </c>
    </row>
    <row r="8949" spans="1:4" x14ac:dyDescent="0.25">
      <c r="A8949">
        <v>20098</v>
      </c>
      <c r="B8949" t="s">
        <v>20816</v>
      </c>
      <c r="C8949" t="s">
        <v>1533</v>
      </c>
      <c r="D8949" s="109" t="s">
        <v>17008</v>
      </c>
    </row>
    <row r="8950" spans="1:4" x14ac:dyDescent="0.25">
      <c r="A8950">
        <v>20096</v>
      </c>
      <c r="B8950" t="s">
        <v>20817</v>
      </c>
      <c r="C8950" t="s">
        <v>1533</v>
      </c>
      <c r="D8950" s="109" t="s">
        <v>16420</v>
      </c>
    </row>
    <row r="8951" spans="1:4" x14ac:dyDescent="0.25">
      <c r="A8951">
        <v>1880</v>
      </c>
      <c r="B8951" t="s">
        <v>20818</v>
      </c>
      <c r="C8951" t="s">
        <v>1533</v>
      </c>
      <c r="D8951" s="109" t="s">
        <v>14327</v>
      </c>
    </row>
    <row r="8952" spans="1:4" x14ac:dyDescent="0.25">
      <c r="A8952">
        <v>39274</v>
      </c>
      <c r="B8952" t="s">
        <v>20819</v>
      </c>
      <c r="C8952" t="s">
        <v>1533</v>
      </c>
      <c r="D8952" s="109" t="s">
        <v>12554</v>
      </c>
    </row>
    <row r="8953" spans="1:4" x14ac:dyDescent="0.25">
      <c r="A8953">
        <v>2628</v>
      </c>
      <c r="B8953" t="s">
        <v>20820</v>
      </c>
      <c r="C8953" t="s">
        <v>1533</v>
      </c>
      <c r="D8953" s="109" t="s">
        <v>20821</v>
      </c>
    </row>
    <row r="8954" spans="1:4" x14ac:dyDescent="0.25">
      <c r="A8954">
        <v>2622</v>
      </c>
      <c r="B8954" t="s">
        <v>20822</v>
      </c>
      <c r="C8954" t="s">
        <v>1533</v>
      </c>
      <c r="D8954" s="109" t="s">
        <v>17569</v>
      </c>
    </row>
    <row r="8955" spans="1:4" x14ac:dyDescent="0.25">
      <c r="A8955">
        <v>2623</v>
      </c>
      <c r="B8955" t="s">
        <v>20823</v>
      </c>
      <c r="C8955" t="s">
        <v>1533</v>
      </c>
      <c r="D8955" s="109" t="s">
        <v>18306</v>
      </c>
    </row>
    <row r="8956" spans="1:4" x14ac:dyDescent="0.25">
      <c r="A8956">
        <v>2624</v>
      </c>
      <c r="B8956" t="s">
        <v>20824</v>
      </c>
      <c r="C8956" t="s">
        <v>1533</v>
      </c>
      <c r="D8956" s="109" t="s">
        <v>12176</v>
      </c>
    </row>
    <row r="8957" spans="1:4" x14ac:dyDescent="0.25">
      <c r="A8957">
        <v>2625</v>
      </c>
      <c r="B8957" t="s">
        <v>20825</v>
      </c>
      <c r="C8957" t="s">
        <v>1533</v>
      </c>
      <c r="D8957" s="109" t="s">
        <v>20826</v>
      </c>
    </row>
    <row r="8958" spans="1:4" x14ac:dyDescent="0.25">
      <c r="A8958">
        <v>2626</v>
      </c>
      <c r="B8958" t="s">
        <v>20827</v>
      </c>
      <c r="C8958" t="s">
        <v>1533</v>
      </c>
      <c r="D8958" s="109" t="s">
        <v>20828</v>
      </c>
    </row>
    <row r="8959" spans="1:4" x14ac:dyDescent="0.25">
      <c r="A8959">
        <v>2630</v>
      </c>
      <c r="B8959" t="s">
        <v>20829</v>
      </c>
      <c r="C8959" t="s">
        <v>1533</v>
      </c>
      <c r="D8959" s="109" t="s">
        <v>20830</v>
      </c>
    </row>
    <row r="8960" spans="1:4" x14ac:dyDescent="0.25">
      <c r="A8960">
        <v>2627</v>
      </c>
      <c r="B8960" t="s">
        <v>20831</v>
      </c>
      <c r="C8960" t="s">
        <v>1533</v>
      </c>
      <c r="D8960" s="109" t="s">
        <v>20832</v>
      </c>
    </row>
    <row r="8961" spans="1:4" x14ac:dyDescent="0.25">
      <c r="A8961">
        <v>2629</v>
      </c>
      <c r="B8961" t="s">
        <v>20833</v>
      </c>
      <c r="C8961" t="s">
        <v>1533</v>
      </c>
      <c r="D8961" s="109" t="s">
        <v>20834</v>
      </c>
    </row>
    <row r="8962" spans="1:4" x14ac:dyDescent="0.25">
      <c r="A8962">
        <v>12033</v>
      </c>
      <c r="B8962" t="s">
        <v>20835</v>
      </c>
      <c r="C8962" t="s">
        <v>1533</v>
      </c>
      <c r="D8962" s="109" t="s">
        <v>20836</v>
      </c>
    </row>
    <row r="8963" spans="1:4" x14ac:dyDescent="0.25">
      <c r="A8963">
        <v>40408</v>
      </c>
      <c r="B8963" t="s">
        <v>20837</v>
      </c>
      <c r="C8963" t="s">
        <v>1533</v>
      </c>
      <c r="D8963" s="109" t="s">
        <v>12127</v>
      </c>
    </row>
    <row r="8964" spans="1:4" x14ac:dyDescent="0.25">
      <c r="A8964">
        <v>40409</v>
      </c>
      <c r="B8964" t="s">
        <v>20838</v>
      </c>
      <c r="C8964" t="s">
        <v>1533</v>
      </c>
      <c r="D8964" s="109" t="s">
        <v>17047</v>
      </c>
    </row>
    <row r="8965" spans="1:4" x14ac:dyDescent="0.25">
      <c r="A8965">
        <v>39276</v>
      </c>
      <c r="B8965" t="s">
        <v>20839</v>
      </c>
      <c r="C8965" t="s">
        <v>1533</v>
      </c>
      <c r="D8965" s="109" t="s">
        <v>6987</v>
      </c>
    </row>
    <row r="8966" spans="1:4" x14ac:dyDescent="0.25">
      <c r="A8966">
        <v>39277</v>
      </c>
      <c r="B8966" t="s">
        <v>20840</v>
      </c>
      <c r="C8966" t="s">
        <v>1533</v>
      </c>
      <c r="D8966" s="109" t="s">
        <v>20841</v>
      </c>
    </row>
    <row r="8967" spans="1:4" x14ac:dyDescent="0.25">
      <c r="A8967">
        <v>12034</v>
      </c>
      <c r="B8967" t="s">
        <v>20842</v>
      </c>
      <c r="C8967" t="s">
        <v>1533</v>
      </c>
      <c r="D8967" s="109" t="s">
        <v>7925</v>
      </c>
    </row>
    <row r="8968" spans="1:4" x14ac:dyDescent="0.25">
      <c r="A8968">
        <v>39879</v>
      </c>
      <c r="B8968" t="s">
        <v>20843</v>
      </c>
      <c r="C8968" t="s">
        <v>1533</v>
      </c>
      <c r="D8968" s="109" t="s">
        <v>6306</v>
      </c>
    </row>
    <row r="8969" spans="1:4" x14ac:dyDescent="0.25">
      <c r="A8969">
        <v>39880</v>
      </c>
      <c r="B8969" t="s">
        <v>20844</v>
      </c>
      <c r="C8969" t="s">
        <v>1533</v>
      </c>
      <c r="D8969" s="109" t="s">
        <v>12547</v>
      </c>
    </row>
    <row r="8970" spans="1:4" x14ac:dyDescent="0.25">
      <c r="A8970">
        <v>39881</v>
      </c>
      <c r="B8970" t="s">
        <v>20845</v>
      </c>
      <c r="C8970" t="s">
        <v>1533</v>
      </c>
      <c r="D8970" s="109" t="s">
        <v>13002</v>
      </c>
    </row>
    <row r="8971" spans="1:4" x14ac:dyDescent="0.25">
      <c r="A8971">
        <v>39882</v>
      </c>
      <c r="B8971" t="s">
        <v>20846</v>
      </c>
      <c r="C8971" t="s">
        <v>1533</v>
      </c>
      <c r="D8971" s="109" t="s">
        <v>20847</v>
      </c>
    </row>
    <row r="8972" spans="1:4" x14ac:dyDescent="0.25">
      <c r="A8972">
        <v>39883</v>
      </c>
      <c r="B8972" t="s">
        <v>20848</v>
      </c>
      <c r="C8972" t="s">
        <v>1533</v>
      </c>
      <c r="D8972" s="109" t="s">
        <v>20849</v>
      </c>
    </row>
    <row r="8973" spans="1:4" x14ac:dyDescent="0.25">
      <c r="A8973">
        <v>39884</v>
      </c>
      <c r="B8973" t="s">
        <v>20850</v>
      </c>
      <c r="C8973" t="s">
        <v>1533</v>
      </c>
      <c r="D8973" s="109" t="s">
        <v>17438</v>
      </c>
    </row>
    <row r="8974" spans="1:4" x14ac:dyDescent="0.25">
      <c r="A8974">
        <v>39885</v>
      </c>
      <c r="B8974" t="s">
        <v>20851</v>
      </c>
      <c r="C8974" t="s">
        <v>1533</v>
      </c>
      <c r="D8974" s="109" t="s">
        <v>20852</v>
      </c>
    </row>
    <row r="8975" spans="1:4" x14ac:dyDescent="0.25">
      <c r="A8975">
        <v>1777</v>
      </c>
      <c r="B8975" t="s">
        <v>20853</v>
      </c>
      <c r="C8975" t="s">
        <v>1533</v>
      </c>
      <c r="D8975" s="109" t="s">
        <v>20854</v>
      </c>
    </row>
    <row r="8976" spans="1:4" x14ac:dyDescent="0.25">
      <c r="A8976">
        <v>1819</v>
      </c>
      <c r="B8976" t="s">
        <v>20855</v>
      </c>
      <c r="C8976" t="s">
        <v>1533</v>
      </c>
      <c r="D8976" s="109" t="s">
        <v>20856</v>
      </c>
    </row>
    <row r="8977" spans="1:4" x14ac:dyDescent="0.25">
      <c r="A8977">
        <v>1775</v>
      </c>
      <c r="B8977" t="s">
        <v>20857</v>
      </c>
      <c r="C8977" t="s">
        <v>1533</v>
      </c>
      <c r="D8977" s="109" t="s">
        <v>20858</v>
      </c>
    </row>
    <row r="8978" spans="1:4" x14ac:dyDescent="0.25">
      <c r="A8978">
        <v>1776</v>
      </c>
      <c r="B8978" t="s">
        <v>20859</v>
      </c>
      <c r="C8978" t="s">
        <v>1533</v>
      </c>
      <c r="D8978" s="109" t="s">
        <v>14426</v>
      </c>
    </row>
    <row r="8979" spans="1:4" x14ac:dyDescent="0.25">
      <c r="A8979">
        <v>1778</v>
      </c>
      <c r="B8979" t="s">
        <v>20860</v>
      </c>
      <c r="C8979" t="s">
        <v>1533</v>
      </c>
      <c r="D8979" s="109" t="s">
        <v>16945</v>
      </c>
    </row>
    <row r="8980" spans="1:4" x14ac:dyDescent="0.25">
      <c r="A8980">
        <v>1818</v>
      </c>
      <c r="B8980" t="s">
        <v>20861</v>
      </c>
      <c r="C8980" t="s">
        <v>1533</v>
      </c>
      <c r="D8980" s="109" t="s">
        <v>20862</v>
      </c>
    </row>
    <row r="8981" spans="1:4" x14ac:dyDescent="0.25">
      <c r="A8981">
        <v>1820</v>
      </c>
      <c r="B8981" t="s">
        <v>20863</v>
      </c>
      <c r="C8981" t="s">
        <v>1533</v>
      </c>
      <c r="D8981" s="109" t="s">
        <v>20864</v>
      </c>
    </row>
    <row r="8982" spans="1:4" x14ac:dyDescent="0.25">
      <c r="A8982">
        <v>1779</v>
      </c>
      <c r="B8982" t="s">
        <v>20865</v>
      </c>
      <c r="C8982" t="s">
        <v>1533</v>
      </c>
      <c r="D8982" s="109" t="s">
        <v>20866</v>
      </c>
    </row>
    <row r="8983" spans="1:4" x14ac:dyDescent="0.25">
      <c r="A8983">
        <v>1780</v>
      </c>
      <c r="B8983" t="s">
        <v>20867</v>
      </c>
      <c r="C8983" t="s">
        <v>1533</v>
      </c>
      <c r="D8983" s="109" t="s">
        <v>20868</v>
      </c>
    </row>
    <row r="8984" spans="1:4" x14ac:dyDescent="0.25">
      <c r="A8984">
        <v>1783</v>
      </c>
      <c r="B8984" t="s">
        <v>20869</v>
      </c>
      <c r="C8984" t="s">
        <v>1533</v>
      </c>
      <c r="D8984" s="109" t="s">
        <v>12723</v>
      </c>
    </row>
    <row r="8985" spans="1:4" x14ac:dyDescent="0.25">
      <c r="A8985">
        <v>1782</v>
      </c>
      <c r="B8985" t="s">
        <v>20870</v>
      </c>
      <c r="C8985" t="s">
        <v>1533</v>
      </c>
      <c r="D8985" s="109" t="s">
        <v>17663</v>
      </c>
    </row>
    <row r="8986" spans="1:4" x14ac:dyDescent="0.25">
      <c r="A8986">
        <v>1817</v>
      </c>
      <c r="B8986" t="s">
        <v>20871</v>
      </c>
      <c r="C8986" t="s">
        <v>1533</v>
      </c>
      <c r="D8986" s="109" t="s">
        <v>17911</v>
      </c>
    </row>
    <row r="8987" spans="1:4" x14ac:dyDescent="0.25">
      <c r="A8987">
        <v>1781</v>
      </c>
      <c r="B8987" t="s">
        <v>20872</v>
      </c>
      <c r="C8987" t="s">
        <v>1533</v>
      </c>
      <c r="D8987" s="109" t="s">
        <v>20873</v>
      </c>
    </row>
    <row r="8988" spans="1:4" x14ac:dyDescent="0.25">
      <c r="A8988">
        <v>1784</v>
      </c>
      <c r="B8988" t="s">
        <v>20874</v>
      </c>
      <c r="C8988" t="s">
        <v>1533</v>
      </c>
      <c r="D8988" s="109" t="s">
        <v>20875</v>
      </c>
    </row>
    <row r="8989" spans="1:4" x14ac:dyDescent="0.25">
      <c r="A8989">
        <v>1810</v>
      </c>
      <c r="B8989" t="s">
        <v>20876</v>
      </c>
      <c r="C8989" t="s">
        <v>1533</v>
      </c>
      <c r="D8989" s="109" t="s">
        <v>20877</v>
      </c>
    </row>
    <row r="8990" spans="1:4" x14ac:dyDescent="0.25">
      <c r="A8990">
        <v>1811</v>
      </c>
      <c r="B8990" t="s">
        <v>20878</v>
      </c>
      <c r="C8990" t="s">
        <v>1533</v>
      </c>
      <c r="D8990" s="109" t="s">
        <v>20879</v>
      </c>
    </row>
    <row r="8991" spans="1:4" x14ac:dyDescent="0.25">
      <c r="A8991">
        <v>1812</v>
      </c>
      <c r="B8991" t="s">
        <v>20880</v>
      </c>
      <c r="C8991" t="s">
        <v>1533</v>
      </c>
      <c r="D8991" s="109" t="s">
        <v>20881</v>
      </c>
    </row>
    <row r="8992" spans="1:4" x14ac:dyDescent="0.25">
      <c r="A8992">
        <v>40386</v>
      </c>
      <c r="B8992" t="s">
        <v>20882</v>
      </c>
      <c r="C8992" t="s">
        <v>1533</v>
      </c>
      <c r="D8992" s="109" t="s">
        <v>20883</v>
      </c>
    </row>
    <row r="8993" spans="1:4" x14ac:dyDescent="0.25">
      <c r="A8993">
        <v>40384</v>
      </c>
      <c r="B8993" t="s">
        <v>20884</v>
      </c>
      <c r="C8993" t="s">
        <v>1533</v>
      </c>
      <c r="D8993" s="109" t="s">
        <v>20885</v>
      </c>
    </row>
    <row r="8994" spans="1:4" x14ac:dyDescent="0.25">
      <c r="A8994">
        <v>40379</v>
      </c>
      <c r="B8994" t="s">
        <v>20886</v>
      </c>
      <c r="C8994" t="s">
        <v>1533</v>
      </c>
      <c r="D8994" s="109" t="s">
        <v>16679</v>
      </c>
    </row>
    <row r="8995" spans="1:4" x14ac:dyDescent="0.25">
      <c r="A8995">
        <v>40423</v>
      </c>
      <c r="B8995" t="s">
        <v>20887</v>
      </c>
      <c r="C8995" t="s">
        <v>1533</v>
      </c>
      <c r="D8995" s="109" t="s">
        <v>20888</v>
      </c>
    </row>
    <row r="8996" spans="1:4" x14ac:dyDescent="0.25">
      <c r="A8996">
        <v>40389</v>
      </c>
      <c r="B8996" t="s">
        <v>20889</v>
      </c>
      <c r="C8996" t="s">
        <v>1533</v>
      </c>
      <c r="D8996" s="109" t="s">
        <v>20890</v>
      </c>
    </row>
    <row r="8997" spans="1:4" x14ac:dyDescent="0.25">
      <c r="A8997">
        <v>40388</v>
      </c>
      <c r="B8997" t="s">
        <v>20891</v>
      </c>
      <c r="C8997" t="s">
        <v>1533</v>
      </c>
      <c r="D8997" s="109" t="s">
        <v>20892</v>
      </c>
    </row>
    <row r="8998" spans="1:4" x14ac:dyDescent="0.25">
      <c r="A8998">
        <v>40381</v>
      </c>
      <c r="B8998" t="s">
        <v>20893</v>
      </c>
      <c r="C8998" t="s">
        <v>1533</v>
      </c>
      <c r="D8998" s="109" t="s">
        <v>17554</v>
      </c>
    </row>
    <row r="8999" spans="1:4" x14ac:dyDescent="0.25">
      <c r="A8999">
        <v>40391</v>
      </c>
      <c r="B8999" t="s">
        <v>20894</v>
      </c>
      <c r="C8999" t="s">
        <v>1533</v>
      </c>
      <c r="D8999" s="109" t="s">
        <v>20895</v>
      </c>
    </row>
    <row r="9000" spans="1:4" x14ac:dyDescent="0.25">
      <c r="A9000">
        <v>40414</v>
      </c>
      <c r="B9000" t="s">
        <v>20896</v>
      </c>
      <c r="C9000" t="s">
        <v>1533</v>
      </c>
      <c r="D9000" s="109" t="s">
        <v>14722</v>
      </c>
    </row>
    <row r="9001" spans="1:4" x14ac:dyDescent="0.25">
      <c r="A9001">
        <v>40416</v>
      </c>
      <c r="B9001" t="s">
        <v>20897</v>
      </c>
      <c r="C9001" t="s">
        <v>1533</v>
      </c>
      <c r="D9001" s="109" t="s">
        <v>8163</v>
      </c>
    </row>
    <row r="9002" spans="1:4" x14ac:dyDescent="0.25">
      <c r="A9002">
        <v>40418</v>
      </c>
      <c r="B9002" t="s">
        <v>20898</v>
      </c>
      <c r="C9002" t="s">
        <v>1533</v>
      </c>
      <c r="D9002" s="109" t="s">
        <v>12545</v>
      </c>
    </row>
    <row r="9003" spans="1:4" x14ac:dyDescent="0.25">
      <c r="A9003">
        <v>2609</v>
      </c>
      <c r="B9003" t="s">
        <v>20899</v>
      </c>
      <c r="C9003" t="s">
        <v>1533</v>
      </c>
      <c r="D9003" s="109" t="s">
        <v>7390</v>
      </c>
    </row>
    <row r="9004" spans="1:4" x14ac:dyDescent="0.25">
      <c r="A9004">
        <v>2634</v>
      </c>
      <c r="B9004" t="s">
        <v>20900</v>
      </c>
      <c r="C9004" t="s">
        <v>1533</v>
      </c>
      <c r="D9004" s="109" t="s">
        <v>7284</v>
      </c>
    </row>
    <row r="9005" spans="1:4" x14ac:dyDescent="0.25">
      <c r="A9005">
        <v>2611</v>
      </c>
      <c r="B9005" t="s">
        <v>20901</v>
      </c>
      <c r="C9005" t="s">
        <v>1533</v>
      </c>
      <c r="D9005" s="109" t="s">
        <v>20902</v>
      </c>
    </row>
    <row r="9006" spans="1:4" x14ac:dyDescent="0.25">
      <c r="A9006">
        <v>34359</v>
      </c>
      <c r="B9006" t="s">
        <v>20903</v>
      </c>
      <c r="C9006" t="s">
        <v>1533</v>
      </c>
      <c r="D9006" s="109" t="s">
        <v>6302</v>
      </c>
    </row>
    <row r="9007" spans="1:4" x14ac:dyDescent="0.25">
      <c r="A9007">
        <v>1789</v>
      </c>
      <c r="B9007" t="s">
        <v>20904</v>
      </c>
      <c r="C9007" t="s">
        <v>1533</v>
      </c>
      <c r="D9007" s="109" t="s">
        <v>20905</v>
      </c>
    </row>
    <row r="9008" spans="1:4" x14ac:dyDescent="0.25">
      <c r="A9008">
        <v>1788</v>
      </c>
      <c r="B9008" t="s">
        <v>20906</v>
      </c>
      <c r="C9008" t="s">
        <v>1533</v>
      </c>
      <c r="D9008" s="109" t="s">
        <v>20907</v>
      </c>
    </row>
    <row r="9009" spans="1:4" x14ac:dyDescent="0.25">
      <c r="A9009">
        <v>1786</v>
      </c>
      <c r="B9009" t="s">
        <v>20908</v>
      </c>
      <c r="C9009" t="s">
        <v>1533</v>
      </c>
      <c r="D9009" s="109" t="s">
        <v>17940</v>
      </c>
    </row>
    <row r="9010" spans="1:4" x14ac:dyDescent="0.25">
      <c r="A9010">
        <v>1787</v>
      </c>
      <c r="B9010" t="s">
        <v>20909</v>
      </c>
      <c r="C9010" t="s">
        <v>1533</v>
      </c>
      <c r="D9010" s="109" t="s">
        <v>17901</v>
      </c>
    </row>
    <row r="9011" spans="1:4" x14ac:dyDescent="0.25">
      <c r="A9011">
        <v>1791</v>
      </c>
      <c r="B9011" t="s">
        <v>20910</v>
      </c>
      <c r="C9011" t="s">
        <v>1533</v>
      </c>
      <c r="D9011" s="109" t="s">
        <v>20911</v>
      </c>
    </row>
    <row r="9012" spans="1:4" x14ac:dyDescent="0.25">
      <c r="A9012">
        <v>1790</v>
      </c>
      <c r="B9012" t="s">
        <v>20912</v>
      </c>
      <c r="C9012" t="s">
        <v>1533</v>
      </c>
      <c r="D9012" s="109" t="s">
        <v>20913</v>
      </c>
    </row>
    <row r="9013" spans="1:4" x14ac:dyDescent="0.25">
      <c r="A9013">
        <v>1813</v>
      </c>
      <c r="B9013" t="s">
        <v>20914</v>
      </c>
      <c r="C9013" t="s">
        <v>1533</v>
      </c>
      <c r="D9013" s="109" t="s">
        <v>18467</v>
      </c>
    </row>
    <row r="9014" spans="1:4" x14ac:dyDescent="0.25">
      <c r="A9014">
        <v>1792</v>
      </c>
      <c r="B9014" t="s">
        <v>20915</v>
      </c>
      <c r="C9014" t="s">
        <v>1533</v>
      </c>
      <c r="D9014" s="109" t="s">
        <v>20916</v>
      </c>
    </row>
    <row r="9015" spans="1:4" x14ac:dyDescent="0.25">
      <c r="A9015">
        <v>1793</v>
      </c>
      <c r="B9015" t="s">
        <v>20917</v>
      </c>
      <c r="C9015" t="s">
        <v>1533</v>
      </c>
      <c r="D9015" s="109" t="s">
        <v>20918</v>
      </c>
    </row>
    <row r="9016" spans="1:4" x14ac:dyDescent="0.25">
      <c r="A9016">
        <v>1809</v>
      </c>
      <c r="B9016" t="s">
        <v>20919</v>
      </c>
      <c r="C9016" t="s">
        <v>1533</v>
      </c>
      <c r="D9016" s="109" t="s">
        <v>20920</v>
      </c>
    </row>
    <row r="9017" spans="1:4" x14ac:dyDescent="0.25">
      <c r="A9017">
        <v>1814</v>
      </c>
      <c r="B9017" t="s">
        <v>20921</v>
      </c>
      <c r="C9017" t="s">
        <v>1533</v>
      </c>
      <c r="D9017" s="109" t="s">
        <v>20922</v>
      </c>
    </row>
    <row r="9018" spans="1:4" x14ac:dyDescent="0.25">
      <c r="A9018">
        <v>1803</v>
      </c>
      <c r="B9018" t="s">
        <v>20923</v>
      </c>
      <c r="C9018" t="s">
        <v>1533</v>
      </c>
      <c r="D9018" s="109" t="s">
        <v>11974</v>
      </c>
    </row>
    <row r="9019" spans="1:4" x14ac:dyDescent="0.25">
      <c r="A9019">
        <v>1805</v>
      </c>
      <c r="B9019" t="s">
        <v>20924</v>
      </c>
      <c r="C9019" t="s">
        <v>1533</v>
      </c>
      <c r="D9019" s="109" t="s">
        <v>20925</v>
      </c>
    </row>
    <row r="9020" spans="1:4" x14ac:dyDescent="0.25">
      <c r="A9020">
        <v>1821</v>
      </c>
      <c r="B9020" t="s">
        <v>20926</v>
      </c>
      <c r="C9020" t="s">
        <v>1533</v>
      </c>
      <c r="D9020" s="109" t="s">
        <v>20927</v>
      </c>
    </row>
    <row r="9021" spans="1:4" x14ac:dyDescent="0.25">
      <c r="A9021">
        <v>1806</v>
      </c>
      <c r="B9021" t="s">
        <v>20928</v>
      </c>
      <c r="C9021" t="s">
        <v>1533</v>
      </c>
      <c r="D9021" s="109" t="s">
        <v>20929</v>
      </c>
    </row>
    <row r="9022" spans="1:4" x14ac:dyDescent="0.25">
      <c r="A9022">
        <v>1804</v>
      </c>
      <c r="B9022" t="s">
        <v>20930</v>
      </c>
      <c r="C9022" t="s">
        <v>1533</v>
      </c>
      <c r="D9022" s="109" t="s">
        <v>20931</v>
      </c>
    </row>
    <row r="9023" spans="1:4" x14ac:dyDescent="0.25">
      <c r="A9023">
        <v>1807</v>
      </c>
      <c r="B9023" t="s">
        <v>20932</v>
      </c>
      <c r="C9023" t="s">
        <v>1533</v>
      </c>
      <c r="D9023" s="109" t="s">
        <v>20933</v>
      </c>
    </row>
    <row r="9024" spans="1:4" x14ac:dyDescent="0.25">
      <c r="A9024">
        <v>1808</v>
      </c>
      <c r="B9024" t="s">
        <v>20934</v>
      </c>
      <c r="C9024" t="s">
        <v>1533</v>
      </c>
      <c r="D9024" s="109" t="s">
        <v>20935</v>
      </c>
    </row>
    <row r="9025" spans="1:4" x14ac:dyDescent="0.25">
      <c r="A9025">
        <v>1797</v>
      </c>
      <c r="B9025" t="s">
        <v>20936</v>
      </c>
      <c r="C9025" t="s">
        <v>1533</v>
      </c>
      <c r="D9025" s="109" t="s">
        <v>20937</v>
      </c>
    </row>
    <row r="9026" spans="1:4" x14ac:dyDescent="0.25">
      <c r="A9026">
        <v>1796</v>
      </c>
      <c r="B9026" t="s">
        <v>20938</v>
      </c>
      <c r="C9026" t="s">
        <v>1533</v>
      </c>
      <c r="D9026" s="109" t="s">
        <v>18063</v>
      </c>
    </row>
    <row r="9027" spans="1:4" x14ac:dyDescent="0.25">
      <c r="A9027">
        <v>1794</v>
      </c>
      <c r="B9027" t="s">
        <v>20939</v>
      </c>
      <c r="C9027" t="s">
        <v>1533</v>
      </c>
      <c r="D9027" s="109" t="s">
        <v>17046</v>
      </c>
    </row>
    <row r="9028" spans="1:4" x14ac:dyDescent="0.25">
      <c r="A9028">
        <v>1816</v>
      </c>
      <c r="B9028" t="s">
        <v>20940</v>
      </c>
      <c r="C9028" t="s">
        <v>1533</v>
      </c>
      <c r="D9028" s="109" t="s">
        <v>20941</v>
      </c>
    </row>
    <row r="9029" spans="1:4" x14ac:dyDescent="0.25">
      <c r="A9029">
        <v>1815</v>
      </c>
      <c r="B9029" t="s">
        <v>20942</v>
      </c>
      <c r="C9029" t="s">
        <v>1533</v>
      </c>
      <c r="D9029" s="109" t="s">
        <v>20943</v>
      </c>
    </row>
    <row r="9030" spans="1:4" x14ac:dyDescent="0.25">
      <c r="A9030">
        <v>1798</v>
      </c>
      <c r="B9030" t="s">
        <v>20944</v>
      </c>
      <c r="C9030" t="s">
        <v>1533</v>
      </c>
      <c r="D9030" s="109" t="s">
        <v>20945</v>
      </c>
    </row>
    <row r="9031" spans="1:4" x14ac:dyDescent="0.25">
      <c r="A9031">
        <v>1795</v>
      </c>
      <c r="B9031" t="s">
        <v>20946</v>
      </c>
      <c r="C9031" t="s">
        <v>1533</v>
      </c>
      <c r="D9031" s="109" t="s">
        <v>15950</v>
      </c>
    </row>
    <row r="9032" spans="1:4" x14ac:dyDescent="0.25">
      <c r="A9032">
        <v>1799</v>
      </c>
      <c r="B9032" t="s">
        <v>20947</v>
      </c>
      <c r="C9032" t="s">
        <v>1533</v>
      </c>
      <c r="D9032" s="109" t="s">
        <v>20948</v>
      </c>
    </row>
    <row r="9033" spans="1:4" x14ac:dyDescent="0.25">
      <c r="A9033">
        <v>1800</v>
      </c>
      <c r="B9033" t="s">
        <v>20949</v>
      </c>
      <c r="C9033" t="s">
        <v>1533</v>
      </c>
      <c r="D9033" s="109" t="s">
        <v>20950</v>
      </c>
    </row>
    <row r="9034" spans="1:4" x14ac:dyDescent="0.25">
      <c r="A9034">
        <v>1802</v>
      </c>
      <c r="B9034" t="s">
        <v>20951</v>
      </c>
      <c r="C9034" t="s">
        <v>1533</v>
      </c>
      <c r="D9034" s="109" t="s">
        <v>20952</v>
      </c>
    </row>
    <row r="9035" spans="1:4" x14ac:dyDescent="0.25">
      <c r="A9035">
        <v>40385</v>
      </c>
      <c r="B9035" t="s">
        <v>20953</v>
      </c>
      <c r="C9035" t="s">
        <v>1533</v>
      </c>
      <c r="D9035" s="109" t="s">
        <v>20883</v>
      </c>
    </row>
    <row r="9036" spans="1:4" x14ac:dyDescent="0.25">
      <c r="A9036">
        <v>40383</v>
      </c>
      <c r="B9036" t="s">
        <v>20954</v>
      </c>
      <c r="C9036" t="s">
        <v>1533</v>
      </c>
      <c r="D9036" s="109" t="s">
        <v>20885</v>
      </c>
    </row>
    <row r="9037" spans="1:4" x14ac:dyDescent="0.25">
      <c r="A9037">
        <v>40378</v>
      </c>
      <c r="B9037" t="s">
        <v>20955</v>
      </c>
      <c r="C9037" t="s">
        <v>1533</v>
      </c>
      <c r="D9037" s="109" t="s">
        <v>16679</v>
      </c>
    </row>
    <row r="9038" spans="1:4" x14ac:dyDescent="0.25">
      <c r="A9038">
        <v>40382</v>
      </c>
      <c r="B9038" t="s">
        <v>20956</v>
      </c>
      <c r="C9038" t="s">
        <v>1533</v>
      </c>
      <c r="D9038" s="109" t="s">
        <v>20888</v>
      </c>
    </row>
    <row r="9039" spans="1:4" x14ac:dyDescent="0.25">
      <c r="A9039">
        <v>40422</v>
      </c>
      <c r="B9039" t="s">
        <v>20957</v>
      </c>
      <c r="C9039" t="s">
        <v>1533</v>
      </c>
      <c r="D9039" s="109" t="s">
        <v>20958</v>
      </c>
    </row>
    <row r="9040" spans="1:4" x14ac:dyDescent="0.25">
      <c r="A9040">
        <v>40387</v>
      </c>
      <c r="B9040" t="s">
        <v>20959</v>
      </c>
      <c r="C9040" t="s">
        <v>1533</v>
      </c>
      <c r="D9040" s="109" t="s">
        <v>20960</v>
      </c>
    </row>
    <row r="9041" spans="1:4" x14ac:dyDescent="0.25">
      <c r="A9041">
        <v>40380</v>
      </c>
      <c r="B9041" t="s">
        <v>20961</v>
      </c>
      <c r="C9041" t="s">
        <v>1533</v>
      </c>
      <c r="D9041" s="109" t="s">
        <v>17554</v>
      </c>
    </row>
    <row r="9042" spans="1:4" x14ac:dyDescent="0.25">
      <c r="A9042">
        <v>40390</v>
      </c>
      <c r="B9042" t="s">
        <v>20962</v>
      </c>
      <c r="C9042" t="s">
        <v>1533</v>
      </c>
      <c r="D9042" s="109" t="s">
        <v>20963</v>
      </c>
    </row>
    <row r="9043" spans="1:4" x14ac:dyDescent="0.25">
      <c r="A9043">
        <v>40413</v>
      </c>
      <c r="B9043" t="s">
        <v>20964</v>
      </c>
      <c r="C9043" t="s">
        <v>1533</v>
      </c>
      <c r="D9043" s="109" t="s">
        <v>12623</v>
      </c>
    </row>
    <row r="9044" spans="1:4" x14ac:dyDescent="0.25">
      <c r="A9044">
        <v>40415</v>
      </c>
      <c r="B9044" t="s">
        <v>20965</v>
      </c>
      <c r="C9044" t="s">
        <v>1533</v>
      </c>
      <c r="D9044" s="109" t="s">
        <v>12184</v>
      </c>
    </row>
    <row r="9045" spans="1:4" x14ac:dyDescent="0.25">
      <c r="A9045">
        <v>40417</v>
      </c>
      <c r="B9045" t="s">
        <v>20966</v>
      </c>
      <c r="C9045" t="s">
        <v>1533</v>
      </c>
      <c r="D9045" s="109" t="s">
        <v>14724</v>
      </c>
    </row>
    <row r="9046" spans="1:4" x14ac:dyDescent="0.25">
      <c r="A9046">
        <v>39271</v>
      </c>
      <c r="B9046" t="s">
        <v>20967</v>
      </c>
      <c r="C9046" t="s">
        <v>1533</v>
      </c>
      <c r="D9046" s="109" t="s">
        <v>7881</v>
      </c>
    </row>
    <row r="9047" spans="1:4" x14ac:dyDescent="0.25">
      <c r="A9047">
        <v>39273</v>
      </c>
      <c r="B9047" t="s">
        <v>20968</v>
      </c>
      <c r="C9047" t="s">
        <v>1533</v>
      </c>
      <c r="D9047" s="109" t="s">
        <v>12394</v>
      </c>
    </row>
    <row r="9048" spans="1:4" x14ac:dyDescent="0.25">
      <c r="A9048">
        <v>39272</v>
      </c>
      <c r="B9048" t="s">
        <v>20969</v>
      </c>
      <c r="C9048" t="s">
        <v>1533</v>
      </c>
      <c r="D9048" s="109" t="s">
        <v>12467</v>
      </c>
    </row>
    <row r="9049" spans="1:4" x14ac:dyDescent="0.25">
      <c r="A9049">
        <v>1875</v>
      </c>
      <c r="B9049" t="s">
        <v>20970</v>
      </c>
      <c r="C9049" t="s">
        <v>1533</v>
      </c>
      <c r="D9049" s="109" t="s">
        <v>20971</v>
      </c>
    </row>
    <row r="9050" spans="1:4" x14ac:dyDescent="0.25">
      <c r="A9050">
        <v>1874</v>
      </c>
      <c r="B9050" t="s">
        <v>20972</v>
      </c>
      <c r="C9050" t="s">
        <v>1533</v>
      </c>
      <c r="D9050" s="109" t="s">
        <v>6320</v>
      </c>
    </row>
    <row r="9051" spans="1:4" x14ac:dyDescent="0.25">
      <c r="A9051">
        <v>1870</v>
      </c>
      <c r="B9051" t="s">
        <v>20973</v>
      </c>
      <c r="C9051" t="s">
        <v>1533</v>
      </c>
      <c r="D9051" s="109" t="s">
        <v>6401</v>
      </c>
    </row>
    <row r="9052" spans="1:4" x14ac:dyDescent="0.25">
      <c r="A9052">
        <v>1884</v>
      </c>
      <c r="B9052" t="s">
        <v>20974</v>
      </c>
      <c r="C9052" t="s">
        <v>1533</v>
      </c>
      <c r="D9052" s="109" t="s">
        <v>10792</v>
      </c>
    </row>
    <row r="9053" spans="1:4" x14ac:dyDescent="0.25">
      <c r="A9053">
        <v>1887</v>
      </c>
      <c r="B9053" t="s">
        <v>20975</v>
      </c>
      <c r="C9053" t="s">
        <v>1533</v>
      </c>
      <c r="D9053" s="109" t="s">
        <v>7984</v>
      </c>
    </row>
    <row r="9054" spans="1:4" x14ac:dyDescent="0.25">
      <c r="A9054">
        <v>1876</v>
      </c>
      <c r="B9054" t="s">
        <v>20976</v>
      </c>
      <c r="C9054" t="s">
        <v>1533</v>
      </c>
      <c r="D9054" s="109" t="s">
        <v>18800</v>
      </c>
    </row>
    <row r="9055" spans="1:4" x14ac:dyDescent="0.25">
      <c r="A9055">
        <v>1879</v>
      </c>
      <c r="B9055" t="s">
        <v>20977</v>
      </c>
      <c r="C9055" t="s">
        <v>1533</v>
      </c>
      <c r="D9055" s="109" t="s">
        <v>6433</v>
      </c>
    </row>
    <row r="9056" spans="1:4" x14ac:dyDescent="0.25">
      <c r="A9056">
        <v>1877</v>
      </c>
      <c r="B9056" t="s">
        <v>20978</v>
      </c>
      <c r="C9056" t="s">
        <v>1533</v>
      </c>
      <c r="D9056" s="109" t="s">
        <v>12623</v>
      </c>
    </row>
    <row r="9057" spans="1:4" x14ac:dyDescent="0.25">
      <c r="A9057">
        <v>1878</v>
      </c>
      <c r="B9057" t="s">
        <v>20979</v>
      </c>
      <c r="C9057" t="s">
        <v>1533</v>
      </c>
      <c r="D9057" s="109" t="s">
        <v>20847</v>
      </c>
    </row>
    <row r="9058" spans="1:4" x14ac:dyDescent="0.25">
      <c r="A9058">
        <v>2621</v>
      </c>
      <c r="B9058" t="s">
        <v>20980</v>
      </c>
      <c r="C9058" t="s">
        <v>1533</v>
      </c>
      <c r="D9058" s="109" t="s">
        <v>20981</v>
      </c>
    </row>
    <row r="9059" spans="1:4" x14ac:dyDescent="0.25">
      <c r="A9059">
        <v>2616</v>
      </c>
      <c r="B9059" t="s">
        <v>20982</v>
      </c>
      <c r="C9059" t="s">
        <v>1533</v>
      </c>
      <c r="D9059" s="109" t="s">
        <v>6397</v>
      </c>
    </row>
    <row r="9060" spans="1:4" x14ac:dyDescent="0.25">
      <c r="A9060">
        <v>2633</v>
      </c>
      <c r="B9060" t="s">
        <v>20983</v>
      </c>
      <c r="C9060" t="s">
        <v>1533</v>
      </c>
      <c r="D9060" s="109" t="s">
        <v>12709</v>
      </c>
    </row>
    <row r="9061" spans="1:4" x14ac:dyDescent="0.25">
      <c r="A9061">
        <v>2617</v>
      </c>
      <c r="B9061" t="s">
        <v>20984</v>
      </c>
      <c r="C9061" t="s">
        <v>1533</v>
      </c>
      <c r="D9061" s="109" t="s">
        <v>20985</v>
      </c>
    </row>
    <row r="9062" spans="1:4" x14ac:dyDescent="0.25">
      <c r="A9062">
        <v>2618</v>
      </c>
      <c r="B9062" t="s">
        <v>20986</v>
      </c>
      <c r="C9062" t="s">
        <v>1533</v>
      </c>
      <c r="D9062" s="109" t="s">
        <v>12604</v>
      </c>
    </row>
    <row r="9063" spans="1:4" x14ac:dyDescent="0.25">
      <c r="A9063">
        <v>2632</v>
      </c>
      <c r="B9063" t="s">
        <v>20987</v>
      </c>
      <c r="C9063" t="s">
        <v>1533</v>
      </c>
      <c r="D9063" s="109" t="s">
        <v>12703</v>
      </c>
    </row>
    <row r="9064" spans="1:4" x14ac:dyDescent="0.25">
      <c r="A9064">
        <v>2631</v>
      </c>
      <c r="B9064" t="s">
        <v>20988</v>
      </c>
      <c r="C9064" t="s">
        <v>1533</v>
      </c>
      <c r="D9064" s="109" t="s">
        <v>20989</v>
      </c>
    </row>
    <row r="9065" spans="1:4" x14ac:dyDescent="0.25">
      <c r="A9065">
        <v>2619</v>
      </c>
      <c r="B9065" t="s">
        <v>20990</v>
      </c>
      <c r="C9065" t="s">
        <v>1533</v>
      </c>
      <c r="D9065" s="109" t="s">
        <v>15409</v>
      </c>
    </row>
    <row r="9066" spans="1:4" x14ac:dyDescent="0.25">
      <c r="A9066">
        <v>2620</v>
      </c>
      <c r="B9066" t="s">
        <v>20991</v>
      </c>
      <c r="C9066" t="s">
        <v>1533</v>
      </c>
      <c r="D9066" s="109" t="s">
        <v>20992</v>
      </c>
    </row>
    <row r="9067" spans="1:4" x14ac:dyDescent="0.25">
      <c r="A9067">
        <v>44472</v>
      </c>
      <c r="B9067" t="s">
        <v>20993</v>
      </c>
      <c r="C9067" t="s">
        <v>1533</v>
      </c>
      <c r="D9067" s="109" t="s">
        <v>20994</v>
      </c>
    </row>
    <row r="9068" spans="1:4" x14ac:dyDescent="0.25">
      <c r="A9068">
        <v>38369</v>
      </c>
      <c r="B9068" t="s">
        <v>20995</v>
      </c>
      <c r="C9068" t="s">
        <v>1533</v>
      </c>
      <c r="D9068" s="109" t="s">
        <v>18187</v>
      </c>
    </row>
    <row r="9069" spans="1:4" x14ac:dyDescent="0.25">
      <c r="A9069">
        <v>38370</v>
      </c>
      <c r="B9069" t="s">
        <v>20996</v>
      </c>
      <c r="C9069" t="s">
        <v>1533</v>
      </c>
      <c r="D9069" s="109" t="s">
        <v>18187</v>
      </c>
    </row>
    <row r="9070" spans="1:4" x14ac:dyDescent="0.25">
      <c r="A9070">
        <v>38372</v>
      </c>
      <c r="B9070" t="s">
        <v>20997</v>
      </c>
      <c r="C9070" t="s">
        <v>1533</v>
      </c>
      <c r="D9070" s="109" t="s">
        <v>6477</v>
      </c>
    </row>
    <row r="9071" spans="1:4" x14ac:dyDescent="0.25">
      <c r="A9071">
        <v>2357</v>
      </c>
      <c r="B9071" t="s">
        <v>20998</v>
      </c>
      <c r="C9071" t="s">
        <v>1532</v>
      </c>
      <c r="D9071" s="109" t="s">
        <v>12713</v>
      </c>
    </row>
    <row r="9072" spans="1:4" x14ac:dyDescent="0.25">
      <c r="A9072">
        <v>40806</v>
      </c>
      <c r="B9072" t="s">
        <v>20999</v>
      </c>
      <c r="C9072" t="s">
        <v>1539</v>
      </c>
      <c r="D9072" s="109" t="s">
        <v>21000</v>
      </c>
    </row>
    <row r="9073" spans="1:4" x14ac:dyDescent="0.25">
      <c r="A9073">
        <v>2355</v>
      </c>
      <c r="B9073" t="s">
        <v>21001</v>
      </c>
      <c r="C9073" t="s">
        <v>1532</v>
      </c>
      <c r="D9073" s="109" t="s">
        <v>21002</v>
      </c>
    </row>
    <row r="9074" spans="1:4" x14ac:dyDescent="0.25">
      <c r="A9074">
        <v>40805</v>
      </c>
      <c r="B9074" t="s">
        <v>21003</v>
      </c>
      <c r="C9074" t="s">
        <v>1539</v>
      </c>
      <c r="D9074" s="109" t="s">
        <v>21004</v>
      </c>
    </row>
    <row r="9075" spans="1:4" x14ac:dyDescent="0.25">
      <c r="A9075">
        <v>2358</v>
      </c>
      <c r="B9075" t="s">
        <v>21005</v>
      </c>
      <c r="C9075" t="s">
        <v>1532</v>
      </c>
      <c r="D9075" s="109" t="s">
        <v>8774</v>
      </c>
    </row>
    <row r="9076" spans="1:4" x14ac:dyDescent="0.25">
      <c r="A9076">
        <v>40807</v>
      </c>
      <c r="B9076" t="s">
        <v>21006</v>
      </c>
      <c r="C9076" t="s">
        <v>1539</v>
      </c>
      <c r="D9076" s="109" t="s">
        <v>21007</v>
      </c>
    </row>
    <row r="9077" spans="1:4" x14ac:dyDescent="0.25">
      <c r="A9077">
        <v>2359</v>
      </c>
      <c r="B9077" t="s">
        <v>21008</v>
      </c>
      <c r="C9077" t="s">
        <v>1532</v>
      </c>
      <c r="D9077" s="109" t="s">
        <v>17620</v>
      </c>
    </row>
    <row r="9078" spans="1:4" x14ac:dyDescent="0.25">
      <c r="A9078">
        <v>40808</v>
      </c>
      <c r="B9078" t="s">
        <v>21009</v>
      </c>
      <c r="C9078" t="s">
        <v>1539</v>
      </c>
      <c r="D9078" s="109" t="s">
        <v>21010</v>
      </c>
    </row>
    <row r="9079" spans="1:4" x14ac:dyDescent="0.25">
      <c r="A9079">
        <v>44330</v>
      </c>
      <c r="B9079" t="s">
        <v>21011</v>
      </c>
      <c r="C9079" t="s">
        <v>1538</v>
      </c>
      <c r="D9079" s="109" t="s">
        <v>21012</v>
      </c>
    </row>
    <row r="9080" spans="1:4" x14ac:dyDescent="0.25">
      <c r="A9080">
        <v>43144</v>
      </c>
      <c r="B9080" t="s">
        <v>21013</v>
      </c>
      <c r="C9080" t="s">
        <v>1537</v>
      </c>
      <c r="D9080" s="109" t="s">
        <v>17023</v>
      </c>
    </row>
    <row r="9081" spans="1:4" x14ac:dyDescent="0.25">
      <c r="A9081">
        <v>39397</v>
      </c>
      <c r="B9081" t="s">
        <v>21014</v>
      </c>
      <c r="C9081" t="s">
        <v>1538</v>
      </c>
      <c r="D9081" s="109" t="s">
        <v>14959</v>
      </c>
    </row>
    <row r="9082" spans="1:4" x14ac:dyDescent="0.25">
      <c r="A9082">
        <v>2692</v>
      </c>
      <c r="B9082" t="s">
        <v>21015</v>
      </c>
      <c r="C9082" t="s">
        <v>1538</v>
      </c>
      <c r="D9082" s="109" t="s">
        <v>14840</v>
      </c>
    </row>
    <row r="9083" spans="1:4" x14ac:dyDescent="0.25">
      <c r="A9083">
        <v>44329</v>
      </c>
      <c r="B9083" t="s">
        <v>21016</v>
      </c>
      <c r="C9083" t="s">
        <v>1538</v>
      </c>
      <c r="D9083" s="109" t="s">
        <v>12571</v>
      </c>
    </row>
    <row r="9084" spans="1:4" x14ac:dyDescent="0.25">
      <c r="A9084">
        <v>5318</v>
      </c>
      <c r="B9084" t="s">
        <v>21017</v>
      </c>
      <c r="C9084" t="s">
        <v>1538</v>
      </c>
      <c r="D9084" s="109" t="s">
        <v>21018</v>
      </c>
    </row>
    <row r="9085" spans="1:4" x14ac:dyDescent="0.25">
      <c r="A9085">
        <v>5330</v>
      </c>
      <c r="B9085" t="s">
        <v>21019</v>
      </c>
      <c r="C9085" t="s">
        <v>1538</v>
      </c>
      <c r="D9085" s="109" t="s">
        <v>12749</v>
      </c>
    </row>
    <row r="9086" spans="1:4" x14ac:dyDescent="0.25">
      <c r="A9086">
        <v>44532</v>
      </c>
      <c r="B9086" t="s">
        <v>21020</v>
      </c>
      <c r="C9086" t="s">
        <v>1533</v>
      </c>
      <c r="D9086" s="109" t="s">
        <v>17670</v>
      </c>
    </row>
    <row r="9087" spans="1:4" x14ac:dyDescent="0.25">
      <c r="A9087">
        <v>44531</v>
      </c>
      <c r="B9087" t="s">
        <v>21021</v>
      </c>
      <c r="C9087" t="s">
        <v>1533</v>
      </c>
      <c r="D9087" s="109" t="s">
        <v>21022</v>
      </c>
    </row>
    <row r="9088" spans="1:4" x14ac:dyDescent="0.25">
      <c r="A9088">
        <v>38140</v>
      </c>
      <c r="B9088" t="s">
        <v>21023</v>
      </c>
      <c r="C9088" t="s">
        <v>1533</v>
      </c>
      <c r="D9088" s="109" t="s">
        <v>21024</v>
      </c>
    </row>
    <row r="9089" spans="1:4" x14ac:dyDescent="0.25">
      <c r="A9089">
        <v>13887</v>
      </c>
      <c r="B9089" t="s">
        <v>21025</v>
      </c>
      <c r="C9089" t="s">
        <v>1533</v>
      </c>
      <c r="D9089" s="109" t="s">
        <v>21026</v>
      </c>
    </row>
    <row r="9090" spans="1:4" x14ac:dyDescent="0.25">
      <c r="A9090">
        <v>44495</v>
      </c>
      <c r="B9090" t="s">
        <v>21027</v>
      </c>
      <c r="C9090" t="s">
        <v>1533</v>
      </c>
      <c r="D9090" s="109" t="s">
        <v>21028</v>
      </c>
    </row>
    <row r="9091" spans="1:4" x14ac:dyDescent="0.25">
      <c r="A9091">
        <v>44533</v>
      </c>
      <c r="B9091" t="s">
        <v>21029</v>
      </c>
      <c r="C9091" t="s">
        <v>1533</v>
      </c>
      <c r="D9091" s="109" t="s">
        <v>13152</v>
      </c>
    </row>
    <row r="9092" spans="1:4" x14ac:dyDescent="0.25">
      <c r="A9092">
        <v>44534</v>
      </c>
      <c r="B9092" t="s">
        <v>21030</v>
      </c>
      <c r="C9092" t="s">
        <v>1533</v>
      </c>
      <c r="D9092" s="109" t="s">
        <v>18193</v>
      </c>
    </row>
    <row r="9093" spans="1:4" x14ac:dyDescent="0.25">
      <c r="A9093">
        <v>34544</v>
      </c>
      <c r="B9093" t="s">
        <v>21031</v>
      </c>
      <c r="C9093" t="s">
        <v>1533</v>
      </c>
      <c r="D9093" s="109" t="s">
        <v>21032</v>
      </c>
    </row>
    <row r="9094" spans="1:4" x14ac:dyDescent="0.25">
      <c r="A9094">
        <v>34729</v>
      </c>
      <c r="B9094" t="s">
        <v>21033</v>
      </c>
      <c r="C9094" t="s">
        <v>1533</v>
      </c>
      <c r="D9094" s="109" t="s">
        <v>21034</v>
      </c>
    </row>
    <row r="9095" spans="1:4" x14ac:dyDescent="0.25">
      <c r="A9095">
        <v>34734</v>
      </c>
      <c r="B9095" t="s">
        <v>21035</v>
      </c>
      <c r="C9095" t="s">
        <v>1533</v>
      </c>
      <c r="D9095" s="109" t="s">
        <v>21036</v>
      </c>
    </row>
    <row r="9096" spans="1:4" x14ac:dyDescent="0.25">
      <c r="A9096">
        <v>34738</v>
      </c>
      <c r="B9096" t="s">
        <v>21037</v>
      </c>
      <c r="C9096" t="s">
        <v>1533</v>
      </c>
      <c r="D9096" s="109" t="s">
        <v>21038</v>
      </c>
    </row>
    <row r="9097" spans="1:4" x14ac:dyDescent="0.25">
      <c r="A9097">
        <v>34623</v>
      </c>
      <c r="B9097" t="s">
        <v>21039</v>
      </c>
      <c r="C9097" t="s">
        <v>1533</v>
      </c>
      <c r="D9097" s="109" t="s">
        <v>17973</v>
      </c>
    </row>
    <row r="9098" spans="1:4" x14ac:dyDescent="0.25">
      <c r="A9098">
        <v>34616</v>
      </c>
      <c r="B9098" t="s">
        <v>21040</v>
      </c>
      <c r="C9098" t="s">
        <v>1533</v>
      </c>
      <c r="D9098" s="109" t="s">
        <v>12310</v>
      </c>
    </row>
    <row r="9099" spans="1:4" x14ac:dyDescent="0.25">
      <c r="A9099">
        <v>34628</v>
      </c>
      <c r="B9099" t="s">
        <v>21041</v>
      </c>
      <c r="C9099" t="s">
        <v>1533</v>
      </c>
      <c r="D9099" s="109" t="s">
        <v>16776</v>
      </c>
    </row>
    <row r="9100" spans="1:4" x14ac:dyDescent="0.25">
      <c r="A9100">
        <v>34686</v>
      </c>
      <c r="B9100" t="s">
        <v>21042</v>
      </c>
      <c r="C9100" t="s">
        <v>1533</v>
      </c>
      <c r="D9100" s="109" t="s">
        <v>21043</v>
      </c>
    </row>
    <row r="9101" spans="1:4" x14ac:dyDescent="0.25">
      <c r="A9101">
        <v>34653</v>
      </c>
      <c r="B9101" t="s">
        <v>21044</v>
      </c>
      <c r="C9101" t="s">
        <v>1533</v>
      </c>
      <c r="D9101" s="109" t="s">
        <v>14778</v>
      </c>
    </row>
    <row r="9102" spans="1:4" x14ac:dyDescent="0.25">
      <c r="A9102">
        <v>34688</v>
      </c>
      <c r="B9102" t="s">
        <v>21045</v>
      </c>
      <c r="C9102" t="s">
        <v>1533</v>
      </c>
      <c r="D9102" s="109" t="s">
        <v>12058</v>
      </c>
    </row>
    <row r="9103" spans="1:4" x14ac:dyDescent="0.25">
      <c r="A9103">
        <v>34709</v>
      </c>
      <c r="B9103" t="s">
        <v>21046</v>
      </c>
      <c r="C9103" t="s">
        <v>1533</v>
      </c>
      <c r="D9103" s="109" t="s">
        <v>21047</v>
      </c>
    </row>
    <row r="9104" spans="1:4" x14ac:dyDescent="0.25">
      <c r="A9104">
        <v>34714</v>
      </c>
      <c r="B9104" t="s">
        <v>21048</v>
      </c>
      <c r="C9104" t="s">
        <v>1533</v>
      </c>
      <c r="D9104" s="109" t="s">
        <v>21049</v>
      </c>
    </row>
    <row r="9105" spans="1:4" x14ac:dyDescent="0.25">
      <c r="A9105">
        <v>2391</v>
      </c>
      <c r="B9105" t="s">
        <v>21050</v>
      </c>
      <c r="C9105" t="s">
        <v>1533</v>
      </c>
      <c r="D9105" s="109" t="s">
        <v>21051</v>
      </c>
    </row>
    <row r="9106" spans="1:4" x14ac:dyDescent="0.25">
      <c r="A9106">
        <v>2374</v>
      </c>
      <c r="B9106" t="s">
        <v>21052</v>
      </c>
      <c r="C9106" t="s">
        <v>1533</v>
      </c>
      <c r="D9106" s="109" t="s">
        <v>21053</v>
      </c>
    </row>
    <row r="9107" spans="1:4" x14ac:dyDescent="0.25">
      <c r="A9107">
        <v>2377</v>
      </c>
      <c r="B9107" t="s">
        <v>21054</v>
      </c>
      <c r="C9107" t="s">
        <v>1533</v>
      </c>
      <c r="D9107" s="109" t="s">
        <v>21055</v>
      </c>
    </row>
    <row r="9108" spans="1:4" x14ac:dyDescent="0.25">
      <c r="A9108">
        <v>2393</v>
      </c>
      <c r="B9108" t="s">
        <v>21056</v>
      </c>
      <c r="C9108" t="s">
        <v>1533</v>
      </c>
      <c r="D9108" s="109" t="s">
        <v>21057</v>
      </c>
    </row>
    <row r="9109" spans="1:4" x14ac:dyDescent="0.25">
      <c r="A9109">
        <v>34705</v>
      </c>
      <c r="B9109" t="s">
        <v>21058</v>
      </c>
      <c r="C9109" t="s">
        <v>1533</v>
      </c>
      <c r="D9109" s="109" t="s">
        <v>21059</v>
      </c>
    </row>
    <row r="9110" spans="1:4" x14ac:dyDescent="0.25">
      <c r="A9110">
        <v>34707</v>
      </c>
      <c r="B9110" t="s">
        <v>21060</v>
      </c>
      <c r="C9110" t="s">
        <v>1533</v>
      </c>
      <c r="D9110" s="109" t="s">
        <v>21061</v>
      </c>
    </row>
    <row r="9111" spans="1:4" x14ac:dyDescent="0.25">
      <c r="A9111">
        <v>2378</v>
      </c>
      <c r="B9111" t="s">
        <v>21062</v>
      </c>
      <c r="C9111" t="s">
        <v>1533</v>
      </c>
      <c r="D9111" s="109" t="s">
        <v>21063</v>
      </c>
    </row>
    <row r="9112" spans="1:4" x14ac:dyDescent="0.25">
      <c r="A9112">
        <v>2379</v>
      </c>
      <c r="B9112" t="s">
        <v>21064</v>
      </c>
      <c r="C9112" t="s">
        <v>1533</v>
      </c>
      <c r="D9112" s="109" t="s">
        <v>21063</v>
      </c>
    </row>
    <row r="9113" spans="1:4" x14ac:dyDescent="0.25">
      <c r="A9113">
        <v>2376</v>
      </c>
      <c r="B9113" t="s">
        <v>21065</v>
      </c>
      <c r="C9113" t="s">
        <v>1533</v>
      </c>
      <c r="D9113" s="109" t="s">
        <v>21066</v>
      </c>
    </row>
    <row r="9114" spans="1:4" x14ac:dyDescent="0.25">
      <c r="A9114">
        <v>2394</v>
      </c>
      <c r="B9114" t="s">
        <v>21067</v>
      </c>
      <c r="C9114" t="s">
        <v>1533</v>
      </c>
      <c r="D9114" s="109" t="s">
        <v>21068</v>
      </c>
    </row>
    <row r="9115" spans="1:4" x14ac:dyDescent="0.25">
      <c r="A9115">
        <v>2388</v>
      </c>
      <c r="B9115" t="s">
        <v>21069</v>
      </c>
      <c r="C9115" t="s">
        <v>1533</v>
      </c>
      <c r="D9115" s="109" t="s">
        <v>21070</v>
      </c>
    </row>
    <row r="9116" spans="1:4" x14ac:dyDescent="0.25">
      <c r="A9116">
        <v>34606</v>
      </c>
      <c r="B9116" t="s">
        <v>21071</v>
      </c>
      <c r="C9116" t="s">
        <v>1533</v>
      </c>
      <c r="D9116" s="109" t="s">
        <v>21072</v>
      </c>
    </row>
    <row r="9117" spans="1:4" x14ac:dyDescent="0.25">
      <c r="A9117">
        <v>34689</v>
      </c>
      <c r="B9117" t="s">
        <v>21073</v>
      </c>
      <c r="C9117" t="s">
        <v>1533</v>
      </c>
      <c r="D9117" s="109" t="s">
        <v>18461</v>
      </c>
    </row>
    <row r="9118" spans="1:4" x14ac:dyDescent="0.25">
      <c r="A9118">
        <v>2370</v>
      </c>
      <c r="B9118" t="s">
        <v>21074</v>
      </c>
      <c r="C9118" t="s">
        <v>1533</v>
      </c>
      <c r="D9118" s="109" t="s">
        <v>7315</v>
      </c>
    </row>
    <row r="9119" spans="1:4" x14ac:dyDescent="0.25">
      <c r="A9119">
        <v>2386</v>
      </c>
      <c r="B9119" t="s">
        <v>21075</v>
      </c>
      <c r="C9119" t="s">
        <v>1533</v>
      </c>
      <c r="D9119" s="109" t="s">
        <v>12193</v>
      </c>
    </row>
    <row r="9120" spans="1:4" x14ac:dyDescent="0.25">
      <c r="A9120">
        <v>2392</v>
      </c>
      <c r="B9120" t="s">
        <v>21076</v>
      </c>
      <c r="C9120" t="s">
        <v>1533</v>
      </c>
      <c r="D9120" s="109" t="s">
        <v>21077</v>
      </c>
    </row>
    <row r="9121" spans="1:4" x14ac:dyDescent="0.25">
      <c r="A9121">
        <v>2373</v>
      </c>
      <c r="B9121" t="s">
        <v>21078</v>
      </c>
      <c r="C9121" t="s">
        <v>1533</v>
      </c>
      <c r="D9121" s="109" t="s">
        <v>17721</v>
      </c>
    </row>
    <row r="9122" spans="1:4" x14ac:dyDescent="0.25">
      <c r="A9122">
        <v>39465</v>
      </c>
      <c r="B9122" t="s">
        <v>21079</v>
      </c>
      <c r="C9122" t="s">
        <v>1533</v>
      </c>
      <c r="D9122" s="109" t="s">
        <v>17809</v>
      </c>
    </row>
    <row r="9123" spans="1:4" x14ac:dyDescent="0.25">
      <c r="A9123">
        <v>39466</v>
      </c>
      <c r="B9123" t="s">
        <v>21080</v>
      </c>
      <c r="C9123" t="s">
        <v>1533</v>
      </c>
      <c r="D9123" s="109" t="s">
        <v>12768</v>
      </c>
    </row>
    <row r="9124" spans="1:4" x14ac:dyDescent="0.25">
      <c r="A9124">
        <v>39467</v>
      </c>
      <c r="B9124" t="s">
        <v>21081</v>
      </c>
      <c r="C9124" t="s">
        <v>1533</v>
      </c>
      <c r="D9124" s="109" t="s">
        <v>21082</v>
      </c>
    </row>
    <row r="9125" spans="1:4" x14ac:dyDescent="0.25">
      <c r="A9125">
        <v>39468</v>
      </c>
      <c r="B9125" t="s">
        <v>21083</v>
      </c>
      <c r="C9125" t="s">
        <v>1533</v>
      </c>
      <c r="D9125" s="109" t="s">
        <v>21084</v>
      </c>
    </row>
    <row r="9126" spans="1:4" x14ac:dyDescent="0.25">
      <c r="A9126">
        <v>39469</v>
      </c>
      <c r="B9126" t="s">
        <v>21085</v>
      </c>
      <c r="C9126" t="s">
        <v>1533</v>
      </c>
      <c r="D9126" s="109" t="s">
        <v>21086</v>
      </c>
    </row>
    <row r="9127" spans="1:4" x14ac:dyDescent="0.25">
      <c r="A9127">
        <v>39470</v>
      </c>
      <c r="B9127" t="s">
        <v>21087</v>
      </c>
      <c r="C9127" t="s">
        <v>1533</v>
      </c>
      <c r="D9127" s="109" t="s">
        <v>17953</v>
      </c>
    </row>
    <row r="9128" spans="1:4" x14ac:dyDescent="0.25">
      <c r="A9128">
        <v>39471</v>
      </c>
      <c r="B9128" t="s">
        <v>21088</v>
      </c>
      <c r="C9128" t="s">
        <v>1533</v>
      </c>
      <c r="D9128" s="109" t="s">
        <v>21089</v>
      </c>
    </row>
    <row r="9129" spans="1:4" x14ac:dyDescent="0.25">
      <c r="A9129">
        <v>39472</v>
      </c>
      <c r="B9129" t="s">
        <v>21090</v>
      </c>
      <c r="C9129" t="s">
        <v>1533</v>
      </c>
      <c r="D9129" s="109" t="s">
        <v>21091</v>
      </c>
    </row>
    <row r="9130" spans="1:4" x14ac:dyDescent="0.25">
      <c r="A9130">
        <v>39473</v>
      </c>
      <c r="B9130" t="s">
        <v>21092</v>
      </c>
      <c r="C9130" t="s">
        <v>1533</v>
      </c>
      <c r="D9130" s="109" t="s">
        <v>21093</v>
      </c>
    </row>
    <row r="9131" spans="1:4" x14ac:dyDescent="0.25">
      <c r="A9131">
        <v>39474</v>
      </c>
      <c r="B9131" t="s">
        <v>21094</v>
      </c>
      <c r="C9131" t="s">
        <v>1533</v>
      </c>
      <c r="D9131" s="109" t="s">
        <v>21095</v>
      </c>
    </row>
    <row r="9132" spans="1:4" x14ac:dyDescent="0.25">
      <c r="A9132">
        <v>39475</v>
      </c>
      <c r="B9132" t="s">
        <v>21096</v>
      </c>
      <c r="C9132" t="s">
        <v>1533</v>
      </c>
      <c r="D9132" s="109" t="s">
        <v>21097</v>
      </c>
    </row>
    <row r="9133" spans="1:4" x14ac:dyDescent="0.25">
      <c r="A9133">
        <v>39476</v>
      </c>
      <c r="B9133" t="s">
        <v>21098</v>
      </c>
      <c r="C9133" t="s">
        <v>1533</v>
      </c>
      <c r="D9133" s="109" t="s">
        <v>21099</v>
      </c>
    </row>
    <row r="9134" spans="1:4" x14ac:dyDescent="0.25">
      <c r="A9134">
        <v>39477</v>
      </c>
      <c r="B9134" t="s">
        <v>21100</v>
      </c>
      <c r="C9134" t="s">
        <v>1533</v>
      </c>
      <c r="D9134" s="109" t="s">
        <v>21101</v>
      </c>
    </row>
    <row r="9135" spans="1:4" x14ac:dyDescent="0.25">
      <c r="A9135">
        <v>39478</v>
      </c>
      <c r="B9135" t="s">
        <v>21102</v>
      </c>
      <c r="C9135" t="s">
        <v>1533</v>
      </c>
      <c r="D9135" s="109" t="s">
        <v>21103</v>
      </c>
    </row>
    <row r="9136" spans="1:4" x14ac:dyDescent="0.25">
      <c r="A9136">
        <v>39479</v>
      </c>
      <c r="B9136" t="s">
        <v>21104</v>
      </c>
      <c r="C9136" t="s">
        <v>1533</v>
      </c>
      <c r="D9136" s="109" t="s">
        <v>21105</v>
      </c>
    </row>
    <row r="9137" spans="1:4" x14ac:dyDescent="0.25">
      <c r="A9137">
        <v>39480</v>
      </c>
      <c r="B9137" t="s">
        <v>21106</v>
      </c>
      <c r="C9137" t="s">
        <v>1533</v>
      </c>
      <c r="D9137" s="109" t="s">
        <v>21107</v>
      </c>
    </row>
    <row r="9138" spans="1:4" x14ac:dyDescent="0.25">
      <c r="A9138">
        <v>39459</v>
      </c>
      <c r="B9138" t="s">
        <v>21108</v>
      </c>
      <c r="C9138" t="s">
        <v>1533</v>
      </c>
      <c r="D9138" s="109" t="s">
        <v>21109</v>
      </c>
    </row>
    <row r="9139" spans="1:4" x14ac:dyDescent="0.25">
      <c r="A9139">
        <v>39445</v>
      </c>
      <c r="B9139" t="s">
        <v>21110</v>
      </c>
      <c r="C9139" t="s">
        <v>1533</v>
      </c>
      <c r="D9139" s="109" t="s">
        <v>21111</v>
      </c>
    </row>
    <row r="9140" spans="1:4" x14ac:dyDescent="0.25">
      <c r="A9140">
        <v>39446</v>
      </c>
      <c r="B9140" t="s">
        <v>21112</v>
      </c>
      <c r="C9140" t="s">
        <v>1533</v>
      </c>
      <c r="D9140" s="109" t="s">
        <v>21113</v>
      </c>
    </row>
    <row r="9141" spans="1:4" x14ac:dyDescent="0.25">
      <c r="A9141">
        <v>39447</v>
      </c>
      <c r="B9141" t="s">
        <v>21114</v>
      </c>
      <c r="C9141" t="s">
        <v>1533</v>
      </c>
      <c r="D9141" s="109" t="s">
        <v>21115</v>
      </c>
    </row>
    <row r="9142" spans="1:4" x14ac:dyDescent="0.25">
      <c r="A9142">
        <v>39448</v>
      </c>
      <c r="B9142" t="s">
        <v>21116</v>
      </c>
      <c r="C9142" t="s">
        <v>1533</v>
      </c>
      <c r="D9142" s="109" t="s">
        <v>21117</v>
      </c>
    </row>
    <row r="9143" spans="1:4" x14ac:dyDescent="0.25">
      <c r="A9143">
        <v>39450</v>
      </c>
      <c r="B9143" t="s">
        <v>21118</v>
      </c>
      <c r="C9143" t="s">
        <v>1533</v>
      </c>
      <c r="D9143" s="109" t="s">
        <v>21119</v>
      </c>
    </row>
    <row r="9144" spans="1:4" x14ac:dyDescent="0.25">
      <c r="A9144">
        <v>39451</v>
      </c>
      <c r="B9144" t="s">
        <v>21120</v>
      </c>
      <c r="C9144" t="s">
        <v>1533</v>
      </c>
      <c r="D9144" s="109" t="s">
        <v>21121</v>
      </c>
    </row>
    <row r="9145" spans="1:4" x14ac:dyDescent="0.25">
      <c r="A9145">
        <v>39452</v>
      </c>
      <c r="B9145" t="s">
        <v>21122</v>
      </c>
      <c r="C9145" t="s">
        <v>1533</v>
      </c>
      <c r="D9145" s="109" t="s">
        <v>21123</v>
      </c>
    </row>
    <row r="9146" spans="1:4" x14ac:dyDescent="0.25">
      <c r="A9146">
        <v>39523</v>
      </c>
      <c r="B9146" t="s">
        <v>21124</v>
      </c>
      <c r="C9146" t="s">
        <v>1533</v>
      </c>
      <c r="D9146" s="109" t="s">
        <v>21125</v>
      </c>
    </row>
    <row r="9147" spans="1:4" x14ac:dyDescent="0.25">
      <c r="A9147">
        <v>39449</v>
      </c>
      <c r="B9147" t="s">
        <v>21126</v>
      </c>
      <c r="C9147" t="s">
        <v>1533</v>
      </c>
      <c r="D9147" s="109" t="s">
        <v>21127</v>
      </c>
    </row>
    <row r="9148" spans="1:4" x14ac:dyDescent="0.25">
      <c r="A9148">
        <v>39455</v>
      </c>
      <c r="B9148" t="s">
        <v>21128</v>
      </c>
      <c r="C9148" t="s">
        <v>1533</v>
      </c>
      <c r="D9148" s="109" t="s">
        <v>21129</v>
      </c>
    </row>
    <row r="9149" spans="1:4" x14ac:dyDescent="0.25">
      <c r="A9149">
        <v>39456</v>
      </c>
      <c r="B9149" t="s">
        <v>21130</v>
      </c>
      <c r="C9149" t="s">
        <v>1533</v>
      </c>
      <c r="D9149" s="109" t="s">
        <v>21131</v>
      </c>
    </row>
    <row r="9150" spans="1:4" x14ac:dyDescent="0.25">
      <c r="A9150">
        <v>39457</v>
      </c>
      <c r="B9150" t="s">
        <v>21132</v>
      </c>
      <c r="C9150" t="s">
        <v>1533</v>
      </c>
      <c r="D9150" s="109" t="s">
        <v>21084</v>
      </c>
    </row>
    <row r="9151" spans="1:4" x14ac:dyDescent="0.25">
      <c r="A9151">
        <v>39458</v>
      </c>
      <c r="B9151" t="s">
        <v>21133</v>
      </c>
      <c r="C9151" t="s">
        <v>1533</v>
      </c>
      <c r="D9151" s="109" t="s">
        <v>21134</v>
      </c>
    </row>
    <row r="9152" spans="1:4" x14ac:dyDescent="0.25">
      <c r="A9152">
        <v>39464</v>
      </c>
      <c r="B9152" t="s">
        <v>21135</v>
      </c>
      <c r="C9152" t="s">
        <v>1533</v>
      </c>
      <c r="D9152" s="109" t="s">
        <v>21136</v>
      </c>
    </row>
    <row r="9153" spans="1:4" x14ac:dyDescent="0.25">
      <c r="A9153">
        <v>39460</v>
      </c>
      <c r="B9153" t="s">
        <v>21137</v>
      </c>
      <c r="C9153" t="s">
        <v>1533</v>
      </c>
      <c r="D9153" s="109" t="s">
        <v>21138</v>
      </c>
    </row>
    <row r="9154" spans="1:4" x14ac:dyDescent="0.25">
      <c r="A9154">
        <v>39461</v>
      </c>
      <c r="B9154" t="s">
        <v>21139</v>
      </c>
      <c r="C9154" t="s">
        <v>1533</v>
      </c>
      <c r="D9154" s="109" t="s">
        <v>21140</v>
      </c>
    </row>
    <row r="9155" spans="1:4" x14ac:dyDescent="0.25">
      <c r="A9155">
        <v>39462</v>
      </c>
      <c r="B9155" t="s">
        <v>21141</v>
      </c>
      <c r="C9155" t="s">
        <v>1533</v>
      </c>
      <c r="D9155" s="109" t="s">
        <v>21142</v>
      </c>
    </row>
    <row r="9156" spans="1:4" x14ac:dyDescent="0.25">
      <c r="A9156">
        <v>39463</v>
      </c>
      <c r="B9156" t="s">
        <v>21143</v>
      </c>
      <c r="C9156" t="s">
        <v>1533</v>
      </c>
      <c r="D9156" s="109" t="s">
        <v>21144</v>
      </c>
    </row>
    <row r="9157" spans="1:4" x14ac:dyDescent="0.25">
      <c r="A9157">
        <v>26039</v>
      </c>
      <c r="B9157" t="s">
        <v>21145</v>
      </c>
      <c r="C9157" t="s">
        <v>1533</v>
      </c>
      <c r="D9157" s="109" t="s">
        <v>14729</v>
      </c>
    </row>
    <row r="9158" spans="1:4" x14ac:dyDescent="0.25">
      <c r="A9158">
        <v>2401</v>
      </c>
      <c r="B9158" t="s">
        <v>21146</v>
      </c>
      <c r="C9158" t="s">
        <v>1533</v>
      </c>
      <c r="D9158" s="109" t="s">
        <v>14730</v>
      </c>
    </row>
    <row r="9159" spans="1:4" x14ac:dyDescent="0.25">
      <c r="A9159">
        <v>38870</v>
      </c>
      <c r="B9159" t="s">
        <v>21147</v>
      </c>
      <c r="C9159" t="s">
        <v>1533</v>
      </c>
      <c r="D9159" s="109" t="s">
        <v>14578</v>
      </c>
    </row>
    <row r="9160" spans="1:4" x14ac:dyDescent="0.25">
      <c r="A9160">
        <v>38869</v>
      </c>
      <c r="B9160" t="s">
        <v>21148</v>
      </c>
      <c r="C9160" t="s">
        <v>1533</v>
      </c>
      <c r="D9160" s="109" t="s">
        <v>7939</v>
      </c>
    </row>
    <row r="9161" spans="1:4" x14ac:dyDescent="0.25">
      <c r="A9161">
        <v>38872</v>
      </c>
      <c r="B9161" t="s">
        <v>21149</v>
      </c>
      <c r="C9161" t="s">
        <v>1533</v>
      </c>
      <c r="D9161" s="109" t="s">
        <v>17031</v>
      </c>
    </row>
    <row r="9162" spans="1:4" x14ac:dyDescent="0.25">
      <c r="A9162">
        <v>38871</v>
      </c>
      <c r="B9162" t="s">
        <v>21150</v>
      </c>
      <c r="C9162" t="s">
        <v>1533</v>
      </c>
      <c r="D9162" s="109" t="s">
        <v>14919</v>
      </c>
    </row>
    <row r="9163" spans="1:4" x14ac:dyDescent="0.25">
      <c r="A9163">
        <v>39283</v>
      </c>
      <c r="B9163" t="s">
        <v>21151</v>
      </c>
      <c r="C9163" t="s">
        <v>1533</v>
      </c>
      <c r="D9163" s="109" t="s">
        <v>14779</v>
      </c>
    </row>
    <row r="9164" spans="1:4" x14ac:dyDescent="0.25">
      <c r="A9164">
        <v>39285</v>
      </c>
      <c r="B9164" t="s">
        <v>21152</v>
      </c>
      <c r="C9164" t="s">
        <v>1533</v>
      </c>
      <c r="D9164" s="109" t="s">
        <v>17032</v>
      </c>
    </row>
    <row r="9165" spans="1:4" x14ac:dyDescent="0.25">
      <c r="A9165">
        <v>39286</v>
      </c>
      <c r="B9165" t="s">
        <v>21153</v>
      </c>
      <c r="C9165" t="s">
        <v>1533</v>
      </c>
      <c r="D9165" s="109" t="s">
        <v>17033</v>
      </c>
    </row>
    <row r="9166" spans="1:4" x14ac:dyDescent="0.25">
      <c r="A9166">
        <v>39288</v>
      </c>
      <c r="B9166" t="s">
        <v>21154</v>
      </c>
      <c r="C9166" t="s">
        <v>1533</v>
      </c>
      <c r="D9166" s="109" t="s">
        <v>17034</v>
      </c>
    </row>
    <row r="9167" spans="1:4" x14ac:dyDescent="0.25">
      <c r="A9167">
        <v>44476</v>
      </c>
      <c r="B9167" t="s">
        <v>21155</v>
      </c>
      <c r="C9167" t="s">
        <v>1534</v>
      </c>
      <c r="D9167" s="109" t="s">
        <v>17035</v>
      </c>
    </row>
    <row r="9168" spans="1:4" x14ac:dyDescent="0.25">
      <c r="A9168">
        <v>10629</v>
      </c>
      <c r="B9168" t="s">
        <v>21156</v>
      </c>
      <c r="C9168" t="s">
        <v>1534</v>
      </c>
      <c r="D9168" s="109" t="s">
        <v>21157</v>
      </c>
    </row>
    <row r="9169" spans="1:4" x14ac:dyDescent="0.25">
      <c r="A9169">
        <v>10698</v>
      </c>
      <c r="B9169" t="s">
        <v>21158</v>
      </c>
      <c r="C9169" t="s">
        <v>1534</v>
      </c>
      <c r="D9169" s="109" t="s">
        <v>21159</v>
      </c>
    </row>
    <row r="9170" spans="1:4" x14ac:dyDescent="0.25">
      <c r="A9170">
        <v>40521</v>
      </c>
      <c r="B9170" t="s">
        <v>21160</v>
      </c>
      <c r="C9170" t="s">
        <v>1533</v>
      </c>
      <c r="D9170" s="109" t="s">
        <v>21161</v>
      </c>
    </row>
    <row r="9171" spans="1:4" x14ac:dyDescent="0.25">
      <c r="A9171">
        <v>2432</v>
      </c>
      <c r="B9171" t="s">
        <v>21162</v>
      </c>
      <c r="C9171" t="s">
        <v>1533</v>
      </c>
      <c r="D9171" s="109" t="s">
        <v>12198</v>
      </c>
    </row>
    <row r="9172" spans="1:4" x14ac:dyDescent="0.25">
      <c r="A9172">
        <v>2433</v>
      </c>
      <c r="B9172" t="s">
        <v>21163</v>
      </c>
      <c r="C9172" t="s">
        <v>1533</v>
      </c>
      <c r="D9172" s="109" t="s">
        <v>12664</v>
      </c>
    </row>
    <row r="9173" spans="1:4" x14ac:dyDescent="0.25">
      <c r="A9173">
        <v>2418</v>
      </c>
      <c r="B9173" t="s">
        <v>21164</v>
      </c>
      <c r="C9173" t="s">
        <v>1533</v>
      </c>
      <c r="D9173" s="109" t="s">
        <v>12213</v>
      </c>
    </row>
    <row r="9174" spans="1:4" x14ac:dyDescent="0.25">
      <c r="A9174">
        <v>2420</v>
      </c>
      <c r="B9174" t="s">
        <v>21165</v>
      </c>
      <c r="C9174" t="s">
        <v>1533</v>
      </c>
      <c r="D9174" s="109" t="s">
        <v>9847</v>
      </c>
    </row>
    <row r="9175" spans="1:4" x14ac:dyDescent="0.25">
      <c r="A9175">
        <v>11447</v>
      </c>
      <c r="B9175" t="s">
        <v>21166</v>
      </c>
      <c r="C9175" t="s">
        <v>1533</v>
      </c>
      <c r="D9175" s="109" t="s">
        <v>18316</v>
      </c>
    </row>
    <row r="9176" spans="1:4" x14ac:dyDescent="0.25">
      <c r="A9176">
        <v>11451</v>
      </c>
      <c r="B9176" t="s">
        <v>21167</v>
      </c>
      <c r="C9176" t="s">
        <v>1533</v>
      </c>
      <c r="D9176" s="109" t="s">
        <v>21168</v>
      </c>
    </row>
    <row r="9177" spans="1:4" x14ac:dyDescent="0.25">
      <c r="A9177">
        <v>11116</v>
      </c>
      <c r="B9177" t="s">
        <v>21169</v>
      </c>
      <c r="C9177" t="s">
        <v>1533</v>
      </c>
      <c r="D9177" s="109" t="s">
        <v>21170</v>
      </c>
    </row>
    <row r="9178" spans="1:4" x14ac:dyDescent="0.25">
      <c r="A9178">
        <v>38411</v>
      </c>
      <c r="B9178" t="s">
        <v>21171</v>
      </c>
      <c r="C9178" t="s">
        <v>1533</v>
      </c>
      <c r="D9178" s="109" t="s">
        <v>17036</v>
      </c>
    </row>
    <row r="9179" spans="1:4" x14ac:dyDescent="0.25">
      <c r="A9179">
        <v>38189</v>
      </c>
      <c r="B9179" t="s">
        <v>21172</v>
      </c>
      <c r="C9179" t="s">
        <v>1533</v>
      </c>
      <c r="D9179" s="109" t="s">
        <v>21173</v>
      </c>
    </row>
    <row r="9180" spans="1:4" x14ac:dyDescent="0.25">
      <c r="A9180">
        <v>38190</v>
      </c>
      <c r="B9180" t="s">
        <v>21174</v>
      </c>
      <c r="C9180" t="s">
        <v>1533</v>
      </c>
      <c r="D9180" s="109" t="s">
        <v>21175</v>
      </c>
    </row>
    <row r="9181" spans="1:4" x14ac:dyDescent="0.25">
      <c r="A9181">
        <v>7608</v>
      </c>
      <c r="B9181" t="s">
        <v>21176</v>
      </c>
      <c r="C9181" t="s">
        <v>1533</v>
      </c>
      <c r="D9181" s="109" t="s">
        <v>7333</v>
      </c>
    </row>
    <row r="9182" spans="1:4" x14ac:dyDescent="0.25">
      <c r="A9182">
        <v>1370</v>
      </c>
      <c r="B9182" t="s">
        <v>21177</v>
      </c>
      <c r="C9182" t="s">
        <v>1533</v>
      </c>
      <c r="D9182" s="109" t="s">
        <v>15968</v>
      </c>
    </row>
    <row r="9183" spans="1:4" x14ac:dyDescent="0.25">
      <c r="A9183">
        <v>36516</v>
      </c>
      <c r="B9183" t="s">
        <v>21178</v>
      </c>
      <c r="C9183" t="s">
        <v>1533</v>
      </c>
      <c r="D9183" s="109" t="s">
        <v>21179</v>
      </c>
    </row>
    <row r="9184" spans="1:4" x14ac:dyDescent="0.25">
      <c r="A9184">
        <v>34777</v>
      </c>
      <c r="B9184" t="s">
        <v>21180</v>
      </c>
      <c r="C9184" t="s">
        <v>1533</v>
      </c>
      <c r="D9184" s="109" t="s">
        <v>6478</v>
      </c>
    </row>
    <row r="9185" spans="1:4" x14ac:dyDescent="0.25">
      <c r="A9185">
        <v>7272</v>
      </c>
      <c r="B9185" t="s">
        <v>21181</v>
      </c>
      <c r="C9185" t="s">
        <v>1533</v>
      </c>
      <c r="D9185" s="109" t="s">
        <v>7866</v>
      </c>
    </row>
    <row r="9186" spans="1:4" x14ac:dyDescent="0.25">
      <c r="A9186">
        <v>10605</v>
      </c>
      <c r="B9186" t="s">
        <v>21182</v>
      </c>
      <c r="C9186" t="s">
        <v>1533</v>
      </c>
      <c r="D9186" s="109" t="s">
        <v>6980</v>
      </c>
    </row>
    <row r="9187" spans="1:4" x14ac:dyDescent="0.25">
      <c r="A9187">
        <v>10604</v>
      </c>
      <c r="B9187" t="s">
        <v>21183</v>
      </c>
      <c r="C9187" t="s">
        <v>1533</v>
      </c>
      <c r="D9187" s="109" t="s">
        <v>7293</v>
      </c>
    </row>
    <row r="9188" spans="1:4" x14ac:dyDescent="0.25">
      <c r="A9188">
        <v>672</v>
      </c>
      <c r="B9188" t="s">
        <v>21184</v>
      </c>
      <c r="C9188" t="s">
        <v>1533</v>
      </c>
      <c r="D9188" s="109" t="s">
        <v>7787</v>
      </c>
    </row>
    <row r="9189" spans="1:4" x14ac:dyDescent="0.25">
      <c r="A9189">
        <v>668</v>
      </c>
      <c r="B9189" t="s">
        <v>21185</v>
      </c>
      <c r="C9189" t="s">
        <v>1533</v>
      </c>
      <c r="D9189" s="109" t="s">
        <v>17414</v>
      </c>
    </row>
    <row r="9190" spans="1:4" x14ac:dyDescent="0.25">
      <c r="A9190">
        <v>10578</v>
      </c>
      <c r="B9190" t="s">
        <v>21186</v>
      </c>
      <c r="C9190" t="s">
        <v>1533</v>
      </c>
      <c r="D9190" s="109" t="s">
        <v>12732</v>
      </c>
    </row>
    <row r="9191" spans="1:4" x14ac:dyDescent="0.25">
      <c r="A9191">
        <v>666</v>
      </c>
      <c r="B9191" t="s">
        <v>21187</v>
      </c>
      <c r="C9191" t="s">
        <v>1533</v>
      </c>
      <c r="D9191" s="109" t="s">
        <v>14591</v>
      </c>
    </row>
    <row r="9192" spans="1:4" x14ac:dyDescent="0.25">
      <c r="A9192">
        <v>665</v>
      </c>
      <c r="B9192" t="s">
        <v>21188</v>
      </c>
      <c r="C9192" t="s">
        <v>1533</v>
      </c>
      <c r="D9192" s="109" t="s">
        <v>21189</v>
      </c>
    </row>
    <row r="9193" spans="1:4" x14ac:dyDescent="0.25">
      <c r="A9193">
        <v>10577</v>
      </c>
      <c r="B9193" t="s">
        <v>21190</v>
      </c>
      <c r="C9193" t="s">
        <v>1533</v>
      </c>
      <c r="D9193" s="109" t="s">
        <v>17240</v>
      </c>
    </row>
    <row r="9194" spans="1:4" x14ac:dyDescent="0.25">
      <c r="A9194">
        <v>10583</v>
      </c>
      <c r="B9194" t="s">
        <v>21191</v>
      </c>
      <c r="C9194" t="s">
        <v>1533</v>
      </c>
      <c r="D9194" s="109" t="s">
        <v>7332</v>
      </c>
    </row>
    <row r="9195" spans="1:4" x14ac:dyDescent="0.25">
      <c r="A9195">
        <v>10579</v>
      </c>
      <c r="B9195" t="s">
        <v>21192</v>
      </c>
      <c r="C9195" t="s">
        <v>1533</v>
      </c>
      <c r="D9195" s="109" t="s">
        <v>21193</v>
      </c>
    </row>
    <row r="9196" spans="1:4" x14ac:dyDescent="0.25">
      <c r="A9196">
        <v>10582</v>
      </c>
      <c r="B9196" t="s">
        <v>21194</v>
      </c>
      <c r="C9196" t="s">
        <v>1533</v>
      </c>
      <c r="D9196" s="109" t="s">
        <v>17782</v>
      </c>
    </row>
    <row r="9197" spans="1:4" x14ac:dyDescent="0.25">
      <c r="A9197">
        <v>2436</v>
      </c>
      <c r="B9197" t="s">
        <v>21195</v>
      </c>
      <c r="C9197" t="s">
        <v>1532</v>
      </c>
      <c r="D9197" s="109" t="s">
        <v>13873</v>
      </c>
    </row>
    <row r="9198" spans="1:4" x14ac:dyDescent="0.25">
      <c r="A9198">
        <v>40918</v>
      </c>
      <c r="B9198" t="s">
        <v>21196</v>
      </c>
      <c r="C9198" t="s">
        <v>1539</v>
      </c>
      <c r="D9198" s="109" t="s">
        <v>21197</v>
      </c>
    </row>
    <row r="9199" spans="1:4" x14ac:dyDescent="0.25">
      <c r="A9199">
        <v>2439</v>
      </c>
      <c r="B9199" t="s">
        <v>21198</v>
      </c>
      <c r="C9199" t="s">
        <v>1532</v>
      </c>
      <c r="D9199" s="109" t="s">
        <v>16139</v>
      </c>
    </row>
    <row r="9200" spans="1:4" x14ac:dyDescent="0.25">
      <c r="A9200">
        <v>40923</v>
      </c>
      <c r="B9200" t="s">
        <v>21199</v>
      </c>
      <c r="C9200" t="s">
        <v>1539</v>
      </c>
      <c r="D9200" s="109" t="s">
        <v>21200</v>
      </c>
    </row>
    <row r="9201" spans="1:4" x14ac:dyDescent="0.25">
      <c r="A9201">
        <v>10998</v>
      </c>
      <c r="B9201" t="s">
        <v>21201</v>
      </c>
      <c r="C9201" t="s">
        <v>1537</v>
      </c>
      <c r="D9201" s="109" t="s">
        <v>21202</v>
      </c>
    </row>
    <row r="9202" spans="1:4" x14ac:dyDescent="0.25">
      <c r="A9202">
        <v>11002</v>
      </c>
      <c r="B9202" t="s">
        <v>21203</v>
      </c>
      <c r="C9202" t="s">
        <v>1537</v>
      </c>
      <c r="D9202" s="109" t="s">
        <v>16704</v>
      </c>
    </row>
    <row r="9203" spans="1:4" x14ac:dyDescent="0.25">
      <c r="A9203">
        <v>10999</v>
      </c>
      <c r="B9203" t="s">
        <v>21204</v>
      </c>
      <c r="C9203" t="s">
        <v>1537</v>
      </c>
      <c r="D9203" s="109" t="s">
        <v>21205</v>
      </c>
    </row>
    <row r="9204" spans="1:4" x14ac:dyDescent="0.25">
      <c r="A9204">
        <v>10997</v>
      </c>
      <c r="B9204" t="s">
        <v>21206</v>
      </c>
      <c r="C9204" t="s">
        <v>1537</v>
      </c>
      <c r="D9204" s="109" t="s">
        <v>21207</v>
      </c>
    </row>
    <row r="9205" spans="1:4" x14ac:dyDescent="0.25">
      <c r="A9205">
        <v>2685</v>
      </c>
      <c r="B9205" t="s">
        <v>21208</v>
      </c>
      <c r="C9205" t="s">
        <v>1536</v>
      </c>
      <c r="D9205" s="109" t="s">
        <v>12782</v>
      </c>
    </row>
    <row r="9206" spans="1:4" x14ac:dyDescent="0.25">
      <c r="A9206">
        <v>2680</v>
      </c>
      <c r="B9206" t="s">
        <v>21209</v>
      </c>
      <c r="C9206" t="s">
        <v>1536</v>
      </c>
      <c r="D9206" s="109" t="s">
        <v>11988</v>
      </c>
    </row>
    <row r="9207" spans="1:4" x14ac:dyDescent="0.25">
      <c r="A9207">
        <v>2684</v>
      </c>
      <c r="B9207" t="s">
        <v>21210</v>
      </c>
      <c r="C9207" t="s">
        <v>1536</v>
      </c>
      <c r="D9207" s="109" t="s">
        <v>17042</v>
      </c>
    </row>
    <row r="9208" spans="1:4" x14ac:dyDescent="0.25">
      <c r="A9208">
        <v>2673</v>
      </c>
      <c r="B9208" t="s">
        <v>21211</v>
      </c>
      <c r="C9208" t="s">
        <v>1536</v>
      </c>
      <c r="D9208" s="109" t="s">
        <v>7946</v>
      </c>
    </row>
    <row r="9209" spans="1:4" x14ac:dyDescent="0.25">
      <c r="A9209">
        <v>2681</v>
      </c>
      <c r="B9209" t="s">
        <v>21212</v>
      </c>
      <c r="C9209" t="s">
        <v>1536</v>
      </c>
      <c r="D9209" s="109" t="s">
        <v>6562</v>
      </c>
    </row>
    <row r="9210" spans="1:4" x14ac:dyDescent="0.25">
      <c r="A9210">
        <v>2682</v>
      </c>
      <c r="B9210" t="s">
        <v>21213</v>
      </c>
      <c r="C9210" t="s">
        <v>1536</v>
      </c>
      <c r="D9210" s="109" t="s">
        <v>8475</v>
      </c>
    </row>
    <row r="9211" spans="1:4" x14ac:dyDescent="0.25">
      <c r="A9211">
        <v>2686</v>
      </c>
      <c r="B9211" t="s">
        <v>21214</v>
      </c>
      <c r="C9211" t="s">
        <v>1536</v>
      </c>
      <c r="D9211" s="109" t="s">
        <v>11973</v>
      </c>
    </row>
    <row r="9212" spans="1:4" x14ac:dyDescent="0.25">
      <c r="A9212">
        <v>2674</v>
      </c>
      <c r="B9212" t="s">
        <v>21215</v>
      </c>
      <c r="C9212" t="s">
        <v>1536</v>
      </c>
      <c r="D9212" s="109" t="s">
        <v>6481</v>
      </c>
    </row>
    <row r="9213" spans="1:4" x14ac:dyDescent="0.25">
      <c r="A9213">
        <v>2683</v>
      </c>
      <c r="B9213" t="s">
        <v>21216</v>
      </c>
      <c r="C9213" t="s">
        <v>1536</v>
      </c>
      <c r="D9213" s="109" t="s">
        <v>12047</v>
      </c>
    </row>
    <row r="9214" spans="1:4" x14ac:dyDescent="0.25">
      <c r="A9214">
        <v>2676</v>
      </c>
      <c r="B9214" t="s">
        <v>21217</v>
      </c>
      <c r="C9214" t="s">
        <v>1536</v>
      </c>
      <c r="D9214" s="109" t="s">
        <v>16744</v>
      </c>
    </row>
    <row r="9215" spans="1:4" x14ac:dyDescent="0.25">
      <c r="A9215">
        <v>2678</v>
      </c>
      <c r="B9215" t="s">
        <v>21218</v>
      </c>
      <c r="C9215" t="s">
        <v>1536</v>
      </c>
      <c r="D9215" s="109" t="s">
        <v>7780</v>
      </c>
    </row>
    <row r="9216" spans="1:4" x14ac:dyDescent="0.25">
      <c r="A9216">
        <v>2679</v>
      </c>
      <c r="B9216" t="s">
        <v>21219</v>
      </c>
      <c r="C9216" t="s">
        <v>1536</v>
      </c>
      <c r="D9216" s="109" t="s">
        <v>7867</v>
      </c>
    </row>
    <row r="9217" spans="1:4" x14ac:dyDescent="0.25">
      <c r="A9217">
        <v>12070</v>
      </c>
      <c r="B9217" t="s">
        <v>21220</v>
      </c>
      <c r="C9217" t="s">
        <v>1536</v>
      </c>
      <c r="D9217" s="109" t="s">
        <v>6479</v>
      </c>
    </row>
    <row r="9218" spans="1:4" x14ac:dyDescent="0.25">
      <c r="A9218">
        <v>2675</v>
      </c>
      <c r="B9218" t="s">
        <v>21221</v>
      </c>
      <c r="C9218" t="s">
        <v>1536</v>
      </c>
      <c r="D9218" s="109" t="s">
        <v>12707</v>
      </c>
    </row>
    <row r="9219" spans="1:4" x14ac:dyDescent="0.25">
      <c r="A9219">
        <v>12067</v>
      </c>
      <c r="B9219" t="s">
        <v>21222</v>
      </c>
      <c r="C9219" t="s">
        <v>1536</v>
      </c>
      <c r="D9219" s="109" t="s">
        <v>7286</v>
      </c>
    </row>
    <row r="9220" spans="1:4" x14ac:dyDescent="0.25">
      <c r="A9220">
        <v>21136</v>
      </c>
      <c r="B9220" t="s">
        <v>21223</v>
      </c>
      <c r="C9220" t="s">
        <v>1536</v>
      </c>
      <c r="D9220" s="109" t="s">
        <v>21224</v>
      </c>
    </row>
    <row r="9221" spans="1:4" x14ac:dyDescent="0.25">
      <c r="A9221">
        <v>21128</v>
      </c>
      <c r="B9221" t="s">
        <v>21225</v>
      </c>
      <c r="C9221" t="s">
        <v>1536</v>
      </c>
      <c r="D9221" s="109" t="s">
        <v>7229</v>
      </c>
    </row>
    <row r="9222" spans="1:4" x14ac:dyDescent="0.25">
      <c r="A9222">
        <v>21130</v>
      </c>
      <c r="B9222" t="s">
        <v>21226</v>
      </c>
      <c r="C9222" t="s">
        <v>1536</v>
      </c>
      <c r="D9222" s="109" t="s">
        <v>7242</v>
      </c>
    </row>
    <row r="9223" spans="1:4" x14ac:dyDescent="0.25">
      <c r="A9223">
        <v>21135</v>
      </c>
      <c r="B9223" t="s">
        <v>21227</v>
      </c>
      <c r="C9223" t="s">
        <v>1536</v>
      </c>
      <c r="D9223" s="109" t="s">
        <v>12711</v>
      </c>
    </row>
    <row r="9224" spans="1:4" x14ac:dyDescent="0.25">
      <c r="A9224">
        <v>40401</v>
      </c>
      <c r="B9224" t="s">
        <v>21228</v>
      </c>
      <c r="C9224" t="s">
        <v>1536</v>
      </c>
      <c r="D9224" s="109" t="s">
        <v>18974</v>
      </c>
    </row>
    <row r="9225" spans="1:4" x14ac:dyDescent="0.25">
      <c r="A9225">
        <v>40402</v>
      </c>
      <c r="B9225" t="s">
        <v>21229</v>
      </c>
      <c r="C9225" t="s">
        <v>1536</v>
      </c>
      <c r="D9225" s="109" t="s">
        <v>17547</v>
      </c>
    </row>
    <row r="9226" spans="1:4" x14ac:dyDescent="0.25">
      <c r="A9226">
        <v>40400</v>
      </c>
      <c r="B9226" t="s">
        <v>21230</v>
      </c>
      <c r="C9226" t="s">
        <v>1536</v>
      </c>
      <c r="D9226" s="109" t="s">
        <v>20034</v>
      </c>
    </row>
    <row r="9227" spans="1:4" x14ac:dyDescent="0.25">
      <c r="A9227">
        <v>2504</v>
      </c>
      <c r="B9227" t="s">
        <v>21231</v>
      </c>
      <c r="C9227" t="s">
        <v>1536</v>
      </c>
      <c r="D9227" s="109" t="s">
        <v>6390</v>
      </c>
    </row>
    <row r="9228" spans="1:4" x14ac:dyDescent="0.25">
      <c r="A9228">
        <v>2501</v>
      </c>
      <c r="B9228" t="s">
        <v>21232</v>
      </c>
      <c r="C9228" t="s">
        <v>1536</v>
      </c>
      <c r="D9228" s="109" t="s">
        <v>12232</v>
      </c>
    </row>
    <row r="9229" spans="1:4" x14ac:dyDescent="0.25">
      <c r="A9229">
        <v>2502</v>
      </c>
      <c r="B9229" t="s">
        <v>21233</v>
      </c>
      <c r="C9229" t="s">
        <v>1536</v>
      </c>
      <c r="D9229" s="109" t="s">
        <v>18189</v>
      </c>
    </row>
    <row r="9230" spans="1:4" x14ac:dyDescent="0.25">
      <c r="A9230">
        <v>2503</v>
      </c>
      <c r="B9230" t="s">
        <v>21234</v>
      </c>
      <c r="C9230" t="s">
        <v>1536</v>
      </c>
      <c r="D9230" s="109" t="s">
        <v>13001</v>
      </c>
    </row>
    <row r="9231" spans="1:4" x14ac:dyDescent="0.25">
      <c r="A9231">
        <v>2500</v>
      </c>
      <c r="B9231" t="s">
        <v>21235</v>
      </c>
      <c r="C9231" t="s">
        <v>1536</v>
      </c>
      <c r="D9231" s="109" t="s">
        <v>20323</v>
      </c>
    </row>
    <row r="9232" spans="1:4" x14ac:dyDescent="0.25">
      <c r="A9232">
        <v>2505</v>
      </c>
      <c r="B9232" t="s">
        <v>21236</v>
      </c>
      <c r="C9232" t="s">
        <v>1536</v>
      </c>
      <c r="D9232" s="109" t="s">
        <v>16564</v>
      </c>
    </row>
    <row r="9233" spans="1:4" x14ac:dyDescent="0.25">
      <c r="A9233">
        <v>12056</v>
      </c>
      <c r="B9233" t="s">
        <v>21237</v>
      </c>
      <c r="C9233" t="s">
        <v>1536</v>
      </c>
      <c r="D9233" s="109" t="s">
        <v>21238</v>
      </c>
    </row>
    <row r="9234" spans="1:4" x14ac:dyDescent="0.25">
      <c r="A9234">
        <v>12057</v>
      </c>
      <c r="B9234" t="s">
        <v>21239</v>
      </c>
      <c r="C9234" t="s">
        <v>1536</v>
      </c>
      <c r="D9234" s="109" t="s">
        <v>17752</v>
      </c>
    </row>
    <row r="9235" spans="1:4" x14ac:dyDescent="0.25">
      <c r="A9235">
        <v>12059</v>
      </c>
      <c r="B9235" t="s">
        <v>21240</v>
      </c>
      <c r="C9235" t="s">
        <v>1536</v>
      </c>
      <c r="D9235" s="109" t="s">
        <v>14840</v>
      </c>
    </row>
    <row r="9236" spans="1:4" x14ac:dyDescent="0.25">
      <c r="A9236">
        <v>12058</v>
      </c>
      <c r="B9236" t="s">
        <v>21241</v>
      </c>
      <c r="C9236" t="s">
        <v>1536</v>
      </c>
      <c r="D9236" s="109" t="s">
        <v>16999</v>
      </c>
    </row>
    <row r="9237" spans="1:4" x14ac:dyDescent="0.25">
      <c r="A9237">
        <v>12060</v>
      </c>
      <c r="B9237" t="s">
        <v>21242</v>
      </c>
      <c r="C9237" t="s">
        <v>1536</v>
      </c>
      <c r="D9237" s="109" t="s">
        <v>14720</v>
      </c>
    </row>
    <row r="9238" spans="1:4" x14ac:dyDescent="0.25">
      <c r="A9238">
        <v>12061</v>
      </c>
      <c r="B9238" t="s">
        <v>21243</v>
      </c>
      <c r="C9238" t="s">
        <v>1536</v>
      </c>
      <c r="D9238" s="109" t="s">
        <v>21244</v>
      </c>
    </row>
    <row r="9239" spans="1:4" x14ac:dyDescent="0.25">
      <c r="A9239">
        <v>12062</v>
      </c>
      <c r="B9239" t="s">
        <v>21245</v>
      </c>
      <c r="C9239" t="s">
        <v>1536</v>
      </c>
      <c r="D9239" s="109" t="s">
        <v>16173</v>
      </c>
    </row>
    <row r="9240" spans="1:4" x14ac:dyDescent="0.25">
      <c r="A9240">
        <v>21137</v>
      </c>
      <c r="B9240" t="s">
        <v>21246</v>
      </c>
      <c r="C9240" t="s">
        <v>1536</v>
      </c>
      <c r="D9240" s="109" t="s">
        <v>7315</v>
      </c>
    </row>
    <row r="9241" spans="1:4" x14ac:dyDescent="0.25">
      <c r="A9241">
        <v>2687</v>
      </c>
      <c r="B9241" t="s">
        <v>21247</v>
      </c>
      <c r="C9241" t="s">
        <v>1536</v>
      </c>
      <c r="D9241" s="109" t="s">
        <v>6311</v>
      </c>
    </row>
    <row r="9242" spans="1:4" x14ac:dyDescent="0.25">
      <c r="A9242">
        <v>2689</v>
      </c>
      <c r="B9242" t="s">
        <v>21248</v>
      </c>
      <c r="C9242" t="s">
        <v>1536</v>
      </c>
      <c r="D9242" s="109" t="s">
        <v>6425</v>
      </c>
    </row>
    <row r="9243" spans="1:4" x14ac:dyDescent="0.25">
      <c r="A9243">
        <v>2688</v>
      </c>
      <c r="B9243" t="s">
        <v>21249</v>
      </c>
      <c r="C9243" t="s">
        <v>1536</v>
      </c>
      <c r="D9243" s="109" t="s">
        <v>17047</v>
      </c>
    </row>
    <row r="9244" spans="1:4" x14ac:dyDescent="0.25">
      <c r="A9244">
        <v>2690</v>
      </c>
      <c r="B9244" t="s">
        <v>21250</v>
      </c>
      <c r="C9244" t="s">
        <v>1536</v>
      </c>
      <c r="D9244" s="109" t="s">
        <v>14801</v>
      </c>
    </row>
    <row r="9245" spans="1:4" x14ac:dyDescent="0.25">
      <c r="A9245">
        <v>39243</v>
      </c>
      <c r="B9245" t="s">
        <v>21251</v>
      </c>
      <c r="C9245" t="s">
        <v>1536</v>
      </c>
      <c r="D9245" s="109" t="s">
        <v>12691</v>
      </c>
    </row>
    <row r="9246" spans="1:4" x14ac:dyDescent="0.25">
      <c r="A9246">
        <v>39244</v>
      </c>
      <c r="B9246" t="s">
        <v>21252</v>
      </c>
      <c r="C9246" t="s">
        <v>1536</v>
      </c>
      <c r="D9246" s="109" t="s">
        <v>8474</v>
      </c>
    </row>
    <row r="9247" spans="1:4" x14ac:dyDescent="0.25">
      <c r="A9247">
        <v>39245</v>
      </c>
      <c r="B9247" t="s">
        <v>21253</v>
      </c>
      <c r="C9247" t="s">
        <v>1536</v>
      </c>
      <c r="D9247" s="109" t="s">
        <v>7842</v>
      </c>
    </row>
    <row r="9248" spans="1:4" x14ac:dyDescent="0.25">
      <c r="A9248">
        <v>39254</v>
      </c>
      <c r="B9248" t="s">
        <v>21254</v>
      </c>
      <c r="C9248" t="s">
        <v>1536</v>
      </c>
      <c r="D9248" s="109" t="s">
        <v>6950</v>
      </c>
    </row>
    <row r="9249" spans="1:4" x14ac:dyDescent="0.25">
      <c r="A9249">
        <v>39255</v>
      </c>
      <c r="B9249" t="s">
        <v>21255</v>
      </c>
      <c r="C9249" t="s">
        <v>1536</v>
      </c>
      <c r="D9249" s="109" t="s">
        <v>7996</v>
      </c>
    </row>
    <row r="9250" spans="1:4" x14ac:dyDescent="0.25">
      <c r="A9250">
        <v>39253</v>
      </c>
      <c r="B9250" t="s">
        <v>21256</v>
      </c>
      <c r="C9250" t="s">
        <v>1536</v>
      </c>
      <c r="D9250" s="109" t="s">
        <v>17048</v>
      </c>
    </row>
    <row r="9251" spans="1:4" x14ac:dyDescent="0.25">
      <c r="A9251">
        <v>39246</v>
      </c>
      <c r="B9251" t="s">
        <v>21257</v>
      </c>
      <c r="C9251" t="s">
        <v>1536</v>
      </c>
      <c r="D9251" s="109" t="s">
        <v>18324</v>
      </c>
    </row>
    <row r="9252" spans="1:4" x14ac:dyDescent="0.25">
      <c r="A9252">
        <v>39247</v>
      </c>
      <c r="B9252" t="s">
        <v>21258</v>
      </c>
      <c r="C9252" t="s">
        <v>1536</v>
      </c>
      <c r="D9252" s="109" t="s">
        <v>12592</v>
      </c>
    </row>
    <row r="9253" spans="1:4" x14ac:dyDescent="0.25">
      <c r="A9253">
        <v>2446</v>
      </c>
      <c r="B9253" t="s">
        <v>21259</v>
      </c>
      <c r="C9253" t="s">
        <v>1536</v>
      </c>
      <c r="D9253" s="109" t="s">
        <v>16935</v>
      </c>
    </row>
    <row r="9254" spans="1:4" x14ac:dyDescent="0.25">
      <c r="A9254">
        <v>2442</v>
      </c>
      <c r="B9254" t="s">
        <v>21260</v>
      </c>
      <c r="C9254" t="s">
        <v>1536</v>
      </c>
      <c r="D9254" s="109" t="s">
        <v>21261</v>
      </c>
    </row>
    <row r="9255" spans="1:4" x14ac:dyDescent="0.25">
      <c r="A9255">
        <v>39248</v>
      </c>
      <c r="B9255" t="s">
        <v>21262</v>
      </c>
      <c r="C9255" t="s">
        <v>1536</v>
      </c>
      <c r="D9255" s="109" t="s">
        <v>12082</v>
      </c>
    </row>
    <row r="9256" spans="1:4" x14ac:dyDescent="0.25">
      <c r="A9256">
        <v>2438</v>
      </c>
      <c r="B9256" t="s">
        <v>21263</v>
      </c>
      <c r="C9256" t="s">
        <v>1532</v>
      </c>
      <c r="D9256" s="109" t="s">
        <v>12634</v>
      </c>
    </row>
    <row r="9257" spans="1:4" x14ac:dyDescent="0.25">
      <c r="A9257">
        <v>40922</v>
      </c>
      <c r="B9257" t="s">
        <v>21264</v>
      </c>
      <c r="C9257" t="s">
        <v>1539</v>
      </c>
      <c r="D9257" s="109" t="s">
        <v>21265</v>
      </c>
    </row>
    <row r="9258" spans="1:4" x14ac:dyDescent="0.25">
      <c r="A9258">
        <v>36486</v>
      </c>
      <c r="B9258" t="s">
        <v>21266</v>
      </c>
      <c r="C9258" t="s">
        <v>1533</v>
      </c>
      <c r="D9258" s="109" t="s">
        <v>21267</v>
      </c>
    </row>
    <row r="9259" spans="1:4" x14ac:dyDescent="0.25">
      <c r="A9259">
        <v>37777</v>
      </c>
      <c r="B9259" t="s">
        <v>21268</v>
      </c>
      <c r="C9259" t="s">
        <v>1533</v>
      </c>
      <c r="D9259" s="109" t="s">
        <v>21269</v>
      </c>
    </row>
    <row r="9260" spans="1:4" x14ac:dyDescent="0.25">
      <c r="A9260">
        <v>12624</v>
      </c>
      <c r="B9260" t="s">
        <v>21270</v>
      </c>
      <c r="C9260" t="s">
        <v>1533</v>
      </c>
      <c r="D9260" s="109" t="s">
        <v>12199</v>
      </c>
    </row>
    <row r="9261" spans="1:4" x14ac:dyDescent="0.25">
      <c r="A9261">
        <v>517</v>
      </c>
      <c r="B9261" t="s">
        <v>21271</v>
      </c>
      <c r="C9261" t="s">
        <v>1538</v>
      </c>
      <c r="D9261" s="109" t="s">
        <v>17695</v>
      </c>
    </row>
    <row r="9262" spans="1:4" x14ac:dyDescent="0.25">
      <c r="A9262">
        <v>37534</v>
      </c>
      <c r="B9262" t="s">
        <v>21272</v>
      </c>
      <c r="C9262" t="s">
        <v>1537</v>
      </c>
      <c r="D9262" s="109" t="s">
        <v>10848</v>
      </c>
    </row>
    <row r="9263" spans="1:4" x14ac:dyDescent="0.25">
      <c r="A9263">
        <v>37535</v>
      </c>
      <c r="B9263" t="s">
        <v>21273</v>
      </c>
      <c r="C9263" t="s">
        <v>1537</v>
      </c>
      <c r="D9263" s="109" t="s">
        <v>10848</v>
      </c>
    </row>
    <row r="9264" spans="1:4" x14ac:dyDescent="0.25">
      <c r="A9264">
        <v>37533</v>
      </c>
      <c r="B9264" t="s">
        <v>21274</v>
      </c>
      <c r="C9264" t="s">
        <v>1537</v>
      </c>
      <c r="D9264" s="109" t="s">
        <v>10848</v>
      </c>
    </row>
    <row r="9265" spans="1:4" x14ac:dyDescent="0.25">
      <c r="A9265">
        <v>37537</v>
      </c>
      <c r="B9265" t="s">
        <v>21275</v>
      </c>
      <c r="C9265" t="s">
        <v>1537</v>
      </c>
      <c r="D9265" s="109" t="s">
        <v>20841</v>
      </c>
    </row>
    <row r="9266" spans="1:4" x14ac:dyDescent="0.25">
      <c r="A9266">
        <v>37536</v>
      </c>
      <c r="B9266" t="s">
        <v>21276</v>
      </c>
      <c r="C9266" t="s">
        <v>1537</v>
      </c>
      <c r="D9266" s="109" t="s">
        <v>20841</v>
      </c>
    </row>
    <row r="9267" spans="1:4" x14ac:dyDescent="0.25">
      <c r="A9267">
        <v>37532</v>
      </c>
      <c r="B9267" t="s">
        <v>21277</v>
      </c>
      <c r="C9267" t="s">
        <v>1537</v>
      </c>
      <c r="D9267" s="109" t="s">
        <v>20841</v>
      </c>
    </row>
    <row r="9268" spans="1:4" x14ac:dyDescent="0.25">
      <c r="A9268">
        <v>2696</v>
      </c>
      <c r="B9268" t="s">
        <v>21278</v>
      </c>
      <c r="C9268" t="s">
        <v>1532</v>
      </c>
      <c r="D9268" s="109" t="s">
        <v>7991</v>
      </c>
    </row>
    <row r="9269" spans="1:4" x14ac:dyDescent="0.25">
      <c r="A9269">
        <v>40928</v>
      </c>
      <c r="B9269" t="s">
        <v>21279</v>
      </c>
      <c r="C9269" t="s">
        <v>1539</v>
      </c>
      <c r="D9269" s="109" t="s">
        <v>21280</v>
      </c>
    </row>
    <row r="9270" spans="1:4" x14ac:dyDescent="0.25">
      <c r="A9270">
        <v>4083</v>
      </c>
      <c r="B9270" t="s">
        <v>21281</v>
      </c>
      <c r="C9270" t="s">
        <v>1532</v>
      </c>
      <c r="D9270" s="109" t="s">
        <v>14911</v>
      </c>
    </row>
    <row r="9271" spans="1:4" x14ac:dyDescent="0.25">
      <c r="A9271">
        <v>40818</v>
      </c>
      <c r="B9271" t="s">
        <v>21282</v>
      </c>
      <c r="C9271" t="s">
        <v>1539</v>
      </c>
      <c r="D9271" s="109" t="s">
        <v>21283</v>
      </c>
    </row>
    <row r="9272" spans="1:4" x14ac:dyDescent="0.25">
      <c r="A9272">
        <v>43146</v>
      </c>
      <c r="B9272" t="s">
        <v>21284</v>
      </c>
      <c r="C9272" t="s">
        <v>1537</v>
      </c>
      <c r="D9272" s="109" t="s">
        <v>12643</v>
      </c>
    </row>
    <row r="9273" spans="1:4" x14ac:dyDescent="0.25">
      <c r="A9273">
        <v>2705</v>
      </c>
      <c r="B9273" t="s">
        <v>21285</v>
      </c>
      <c r="C9273" t="s">
        <v>12645</v>
      </c>
      <c r="D9273" s="109" t="s">
        <v>6464</v>
      </c>
    </row>
    <row r="9274" spans="1:4" x14ac:dyDescent="0.25">
      <c r="A9274">
        <v>14250</v>
      </c>
      <c r="B9274" t="s">
        <v>21286</v>
      </c>
      <c r="C9274" t="s">
        <v>12645</v>
      </c>
      <c r="D9274" s="109" t="s">
        <v>19211</v>
      </c>
    </row>
    <row r="9275" spans="1:4" x14ac:dyDescent="0.25">
      <c r="A9275">
        <v>11683</v>
      </c>
      <c r="B9275" t="s">
        <v>21287</v>
      </c>
      <c r="C9275" t="s">
        <v>1533</v>
      </c>
      <c r="D9275" s="109" t="s">
        <v>21288</v>
      </c>
    </row>
    <row r="9276" spans="1:4" x14ac:dyDescent="0.25">
      <c r="A9276">
        <v>11684</v>
      </c>
      <c r="B9276" t="s">
        <v>21289</v>
      </c>
      <c r="C9276" t="s">
        <v>1533</v>
      </c>
      <c r="D9276" s="109" t="s">
        <v>12722</v>
      </c>
    </row>
    <row r="9277" spans="1:4" x14ac:dyDescent="0.25">
      <c r="A9277">
        <v>6141</v>
      </c>
      <c r="B9277" t="s">
        <v>21290</v>
      </c>
      <c r="C9277" t="s">
        <v>1533</v>
      </c>
      <c r="D9277" s="109" t="s">
        <v>12544</v>
      </c>
    </row>
    <row r="9278" spans="1:4" x14ac:dyDescent="0.25">
      <c r="A9278">
        <v>11681</v>
      </c>
      <c r="B9278" t="s">
        <v>21291</v>
      </c>
      <c r="C9278" t="s">
        <v>1533</v>
      </c>
      <c r="D9278" s="109" t="s">
        <v>21292</v>
      </c>
    </row>
    <row r="9279" spans="1:4" x14ac:dyDescent="0.25">
      <c r="A9279">
        <v>2706</v>
      </c>
      <c r="B9279" t="s">
        <v>21293</v>
      </c>
      <c r="C9279" t="s">
        <v>1532</v>
      </c>
      <c r="D9279" s="109" t="s">
        <v>12753</v>
      </c>
    </row>
    <row r="9280" spans="1:4" x14ac:dyDescent="0.25">
      <c r="A9280">
        <v>40811</v>
      </c>
      <c r="B9280" t="s">
        <v>21294</v>
      </c>
      <c r="C9280" t="s">
        <v>1539</v>
      </c>
      <c r="D9280" s="109" t="s">
        <v>21295</v>
      </c>
    </row>
    <row r="9281" spans="1:4" x14ac:dyDescent="0.25">
      <c r="A9281">
        <v>2707</v>
      </c>
      <c r="B9281" t="s">
        <v>21296</v>
      </c>
      <c r="C9281" t="s">
        <v>1532</v>
      </c>
      <c r="D9281" s="109" t="s">
        <v>21297</v>
      </c>
    </row>
    <row r="9282" spans="1:4" x14ac:dyDescent="0.25">
      <c r="A9282">
        <v>40813</v>
      </c>
      <c r="B9282" t="s">
        <v>21298</v>
      </c>
      <c r="C9282" t="s">
        <v>1539</v>
      </c>
      <c r="D9282" s="109" t="s">
        <v>21299</v>
      </c>
    </row>
    <row r="9283" spans="1:4" x14ac:dyDescent="0.25">
      <c r="A9283">
        <v>2708</v>
      </c>
      <c r="B9283" t="s">
        <v>21300</v>
      </c>
      <c r="C9283" t="s">
        <v>1532</v>
      </c>
      <c r="D9283" s="109" t="s">
        <v>21301</v>
      </c>
    </row>
    <row r="9284" spans="1:4" x14ac:dyDescent="0.25">
      <c r="A9284">
        <v>40814</v>
      </c>
      <c r="B9284" t="s">
        <v>21302</v>
      </c>
      <c r="C9284" t="s">
        <v>1539</v>
      </c>
      <c r="D9284" s="109" t="s">
        <v>21303</v>
      </c>
    </row>
    <row r="9285" spans="1:4" x14ac:dyDescent="0.25">
      <c r="A9285">
        <v>38403</v>
      </c>
      <c r="B9285" t="s">
        <v>21304</v>
      </c>
      <c r="C9285" t="s">
        <v>1533</v>
      </c>
      <c r="D9285" s="109" t="s">
        <v>21305</v>
      </c>
    </row>
    <row r="9286" spans="1:4" x14ac:dyDescent="0.25">
      <c r="A9286">
        <v>43482</v>
      </c>
      <c r="B9286" t="s">
        <v>21306</v>
      </c>
      <c r="C9286" t="s">
        <v>1532</v>
      </c>
      <c r="D9286" s="109" t="s">
        <v>6466</v>
      </c>
    </row>
    <row r="9287" spans="1:4" x14ac:dyDescent="0.25">
      <c r="A9287">
        <v>43494</v>
      </c>
      <c r="B9287" t="s">
        <v>21307</v>
      </c>
      <c r="C9287" t="s">
        <v>1539</v>
      </c>
      <c r="D9287" s="109" t="s">
        <v>21308</v>
      </c>
    </row>
    <row r="9288" spans="1:4" x14ac:dyDescent="0.25">
      <c r="A9288">
        <v>43483</v>
      </c>
      <c r="B9288" t="s">
        <v>21309</v>
      </c>
      <c r="C9288" t="s">
        <v>1532</v>
      </c>
      <c r="D9288" s="109" t="s">
        <v>21310</v>
      </c>
    </row>
    <row r="9289" spans="1:4" x14ac:dyDescent="0.25">
      <c r="A9289">
        <v>43495</v>
      </c>
      <c r="B9289" t="s">
        <v>21311</v>
      </c>
      <c r="C9289" t="s">
        <v>1539</v>
      </c>
      <c r="D9289" s="109" t="s">
        <v>21312</v>
      </c>
    </row>
    <row r="9290" spans="1:4" x14ac:dyDescent="0.25">
      <c r="A9290">
        <v>43484</v>
      </c>
      <c r="B9290" t="s">
        <v>21313</v>
      </c>
      <c r="C9290" t="s">
        <v>1532</v>
      </c>
      <c r="D9290" s="109" t="s">
        <v>11234</v>
      </c>
    </row>
    <row r="9291" spans="1:4" x14ac:dyDescent="0.25">
      <c r="A9291">
        <v>43496</v>
      </c>
      <c r="B9291" t="s">
        <v>21314</v>
      </c>
      <c r="C9291" t="s">
        <v>1539</v>
      </c>
      <c r="D9291" s="109" t="s">
        <v>21315</v>
      </c>
    </row>
    <row r="9292" spans="1:4" x14ac:dyDescent="0.25">
      <c r="A9292">
        <v>43485</v>
      </c>
      <c r="B9292" t="s">
        <v>21316</v>
      </c>
      <c r="C9292" t="s">
        <v>1532</v>
      </c>
      <c r="D9292" s="109" t="s">
        <v>6394</v>
      </c>
    </row>
    <row r="9293" spans="1:4" x14ac:dyDescent="0.25">
      <c r="A9293">
        <v>43497</v>
      </c>
      <c r="B9293" t="s">
        <v>21317</v>
      </c>
      <c r="C9293" t="s">
        <v>1539</v>
      </c>
      <c r="D9293" s="109" t="s">
        <v>21318</v>
      </c>
    </row>
    <row r="9294" spans="1:4" x14ac:dyDescent="0.25">
      <c r="A9294">
        <v>43487</v>
      </c>
      <c r="B9294" t="s">
        <v>21319</v>
      </c>
      <c r="C9294" t="s">
        <v>1532</v>
      </c>
      <c r="D9294" s="109" t="s">
        <v>12471</v>
      </c>
    </row>
    <row r="9295" spans="1:4" x14ac:dyDescent="0.25">
      <c r="A9295">
        <v>43499</v>
      </c>
      <c r="B9295" t="s">
        <v>21320</v>
      </c>
      <c r="C9295" t="s">
        <v>1539</v>
      </c>
      <c r="D9295" s="109" t="s">
        <v>21321</v>
      </c>
    </row>
    <row r="9296" spans="1:4" x14ac:dyDescent="0.25">
      <c r="A9296">
        <v>43486</v>
      </c>
      <c r="B9296" t="s">
        <v>21322</v>
      </c>
      <c r="C9296" t="s">
        <v>1532</v>
      </c>
      <c r="D9296" s="109" t="s">
        <v>6354</v>
      </c>
    </row>
    <row r="9297" spans="1:4" x14ac:dyDescent="0.25">
      <c r="A9297">
        <v>43498</v>
      </c>
      <c r="B9297" t="s">
        <v>21323</v>
      </c>
      <c r="C9297" t="s">
        <v>1539</v>
      </c>
      <c r="D9297" s="109" t="s">
        <v>21324</v>
      </c>
    </row>
    <row r="9298" spans="1:4" x14ac:dyDescent="0.25">
      <c r="A9298">
        <v>43488</v>
      </c>
      <c r="B9298" t="s">
        <v>21325</v>
      </c>
      <c r="C9298" t="s">
        <v>1532</v>
      </c>
      <c r="D9298" s="109" t="s">
        <v>6428</v>
      </c>
    </row>
    <row r="9299" spans="1:4" x14ac:dyDescent="0.25">
      <c r="A9299">
        <v>43500</v>
      </c>
      <c r="B9299" t="s">
        <v>21326</v>
      </c>
      <c r="C9299" t="s">
        <v>1539</v>
      </c>
      <c r="D9299" s="109" t="s">
        <v>18287</v>
      </c>
    </row>
    <row r="9300" spans="1:4" x14ac:dyDescent="0.25">
      <c r="A9300">
        <v>43489</v>
      </c>
      <c r="B9300" t="s">
        <v>21327</v>
      </c>
      <c r="C9300" t="s">
        <v>1532</v>
      </c>
      <c r="D9300" s="109" t="s">
        <v>12540</v>
      </c>
    </row>
    <row r="9301" spans="1:4" x14ac:dyDescent="0.25">
      <c r="A9301">
        <v>43501</v>
      </c>
      <c r="B9301" t="s">
        <v>21328</v>
      </c>
      <c r="C9301" t="s">
        <v>1539</v>
      </c>
      <c r="D9301" s="109" t="s">
        <v>21329</v>
      </c>
    </row>
    <row r="9302" spans="1:4" x14ac:dyDescent="0.25">
      <c r="A9302">
        <v>43490</v>
      </c>
      <c r="B9302" t="s">
        <v>21330</v>
      </c>
      <c r="C9302" t="s">
        <v>1532</v>
      </c>
      <c r="D9302" s="109" t="s">
        <v>21331</v>
      </c>
    </row>
    <row r="9303" spans="1:4" x14ac:dyDescent="0.25">
      <c r="A9303">
        <v>43502</v>
      </c>
      <c r="B9303" t="s">
        <v>21332</v>
      </c>
      <c r="C9303" t="s">
        <v>1539</v>
      </c>
      <c r="D9303" s="109" t="s">
        <v>21333</v>
      </c>
    </row>
    <row r="9304" spans="1:4" x14ac:dyDescent="0.25">
      <c r="A9304">
        <v>43491</v>
      </c>
      <c r="B9304" t="s">
        <v>21334</v>
      </c>
      <c r="C9304" t="s">
        <v>1532</v>
      </c>
      <c r="D9304" s="109" t="s">
        <v>14884</v>
      </c>
    </row>
    <row r="9305" spans="1:4" x14ac:dyDescent="0.25">
      <c r="A9305">
        <v>43503</v>
      </c>
      <c r="B9305" t="s">
        <v>21335</v>
      </c>
      <c r="C9305" t="s">
        <v>1539</v>
      </c>
      <c r="D9305" s="109" t="s">
        <v>21336</v>
      </c>
    </row>
    <row r="9306" spans="1:4" x14ac:dyDescent="0.25">
      <c r="A9306">
        <v>43492</v>
      </c>
      <c r="B9306" t="s">
        <v>21337</v>
      </c>
      <c r="C9306" t="s">
        <v>1532</v>
      </c>
      <c r="D9306" s="109" t="s">
        <v>6311</v>
      </c>
    </row>
    <row r="9307" spans="1:4" x14ac:dyDescent="0.25">
      <c r="A9307">
        <v>43504</v>
      </c>
      <c r="B9307" t="s">
        <v>21338</v>
      </c>
      <c r="C9307" t="s">
        <v>1539</v>
      </c>
      <c r="D9307" s="109" t="s">
        <v>21339</v>
      </c>
    </row>
    <row r="9308" spans="1:4" x14ac:dyDescent="0.25">
      <c r="A9308">
        <v>43493</v>
      </c>
      <c r="B9308" t="s">
        <v>21340</v>
      </c>
      <c r="C9308" t="s">
        <v>1532</v>
      </c>
      <c r="D9308" s="109" t="s">
        <v>6488</v>
      </c>
    </row>
    <row r="9309" spans="1:4" x14ac:dyDescent="0.25">
      <c r="A9309">
        <v>43505</v>
      </c>
      <c r="B9309" t="s">
        <v>21341</v>
      </c>
      <c r="C9309" t="s">
        <v>1539</v>
      </c>
      <c r="D9309" s="109" t="s">
        <v>21342</v>
      </c>
    </row>
    <row r="9310" spans="1:4" x14ac:dyDescent="0.25">
      <c r="A9310">
        <v>37774</v>
      </c>
      <c r="B9310" t="s">
        <v>21343</v>
      </c>
      <c r="C9310" t="s">
        <v>1533</v>
      </c>
      <c r="D9310" s="109" t="s">
        <v>21344</v>
      </c>
    </row>
    <row r="9311" spans="1:4" x14ac:dyDescent="0.25">
      <c r="A9311">
        <v>38629</v>
      </c>
      <c r="B9311" t="s">
        <v>21345</v>
      </c>
      <c r="C9311" t="s">
        <v>1533</v>
      </c>
      <c r="D9311" s="109" t="s">
        <v>17052</v>
      </c>
    </row>
    <row r="9312" spans="1:4" x14ac:dyDescent="0.25">
      <c r="A9312">
        <v>38630</v>
      </c>
      <c r="B9312" t="s">
        <v>21346</v>
      </c>
      <c r="C9312" t="s">
        <v>1533</v>
      </c>
      <c r="D9312" s="109" t="s">
        <v>17053</v>
      </c>
    </row>
    <row r="9313" spans="1:4" x14ac:dyDescent="0.25">
      <c r="A9313">
        <v>38476</v>
      </c>
      <c r="B9313" t="s">
        <v>21347</v>
      </c>
      <c r="C9313" t="s">
        <v>1533</v>
      </c>
      <c r="D9313" s="109" t="s">
        <v>21348</v>
      </c>
    </row>
    <row r="9314" spans="1:4" x14ac:dyDescent="0.25">
      <c r="A9314">
        <v>38477</v>
      </c>
      <c r="B9314" t="s">
        <v>21349</v>
      </c>
      <c r="C9314" t="s">
        <v>1533</v>
      </c>
      <c r="D9314" s="109" t="s">
        <v>21350</v>
      </c>
    </row>
    <row r="9315" spans="1:4" x14ac:dyDescent="0.25">
      <c r="A9315">
        <v>40635</v>
      </c>
      <c r="B9315" t="s">
        <v>21351</v>
      </c>
      <c r="C9315" t="s">
        <v>1533</v>
      </c>
      <c r="D9315" s="109" t="s">
        <v>21352</v>
      </c>
    </row>
    <row r="9316" spans="1:4" x14ac:dyDescent="0.25">
      <c r="A9316">
        <v>36483</v>
      </c>
      <c r="B9316" t="s">
        <v>21353</v>
      </c>
      <c r="C9316" t="s">
        <v>1533</v>
      </c>
      <c r="D9316" s="109" t="s">
        <v>21354</v>
      </c>
    </row>
    <row r="9317" spans="1:4" x14ac:dyDescent="0.25">
      <c r="A9317">
        <v>14525</v>
      </c>
      <c r="B9317" t="s">
        <v>21355</v>
      </c>
      <c r="C9317" t="s">
        <v>1533</v>
      </c>
      <c r="D9317" s="109" t="s">
        <v>21356</v>
      </c>
    </row>
    <row r="9318" spans="1:4" x14ac:dyDescent="0.25">
      <c r="A9318">
        <v>36482</v>
      </c>
      <c r="B9318" t="s">
        <v>21357</v>
      </c>
      <c r="C9318" t="s">
        <v>1533</v>
      </c>
      <c r="D9318" s="109" t="s">
        <v>21358</v>
      </c>
    </row>
    <row r="9319" spans="1:4" x14ac:dyDescent="0.25">
      <c r="A9319">
        <v>36408</v>
      </c>
      <c r="B9319" t="s">
        <v>21359</v>
      </c>
      <c r="C9319" t="s">
        <v>1533</v>
      </c>
      <c r="D9319" s="109" t="s">
        <v>21360</v>
      </c>
    </row>
    <row r="9320" spans="1:4" x14ac:dyDescent="0.25">
      <c r="A9320">
        <v>2723</v>
      </c>
      <c r="B9320" t="s">
        <v>21361</v>
      </c>
      <c r="C9320" t="s">
        <v>1533</v>
      </c>
      <c r="D9320" s="109" t="s">
        <v>21362</v>
      </c>
    </row>
    <row r="9321" spans="1:4" x14ac:dyDescent="0.25">
      <c r="A9321">
        <v>36481</v>
      </c>
      <c r="B9321" t="s">
        <v>21363</v>
      </c>
      <c r="C9321" t="s">
        <v>1533</v>
      </c>
      <c r="D9321" s="109" t="s">
        <v>21364</v>
      </c>
    </row>
    <row r="9322" spans="1:4" x14ac:dyDescent="0.25">
      <c r="A9322">
        <v>10685</v>
      </c>
      <c r="B9322" t="s">
        <v>21365</v>
      </c>
      <c r="C9322" t="s">
        <v>1533</v>
      </c>
      <c r="D9322" s="109" t="s">
        <v>21366</v>
      </c>
    </row>
    <row r="9323" spans="1:4" x14ac:dyDescent="0.25">
      <c r="A9323">
        <v>40636</v>
      </c>
      <c r="B9323" t="s">
        <v>21367</v>
      </c>
      <c r="C9323" t="s">
        <v>1533</v>
      </c>
      <c r="D9323" s="109" t="s">
        <v>21368</v>
      </c>
    </row>
    <row r="9324" spans="1:4" x14ac:dyDescent="0.25">
      <c r="A9324">
        <v>4111</v>
      </c>
      <c r="B9324" t="s">
        <v>21369</v>
      </c>
      <c r="C9324" t="s">
        <v>1533</v>
      </c>
      <c r="D9324" s="109" t="s">
        <v>14745</v>
      </c>
    </row>
    <row r="9325" spans="1:4" x14ac:dyDescent="0.25">
      <c r="A9325">
        <v>44538</v>
      </c>
      <c r="B9325" t="s">
        <v>21370</v>
      </c>
      <c r="C9325" t="s">
        <v>1533</v>
      </c>
      <c r="D9325" s="109" t="s">
        <v>20216</v>
      </c>
    </row>
    <row r="9326" spans="1:4" x14ac:dyDescent="0.25">
      <c r="A9326">
        <v>12</v>
      </c>
      <c r="B9326" t="s">
        <v>21371</v>
      </c>
      <c r="C9326" t="s">
        <v>1533</v>
      </c>
      <c r="D9326" s="109" t="s">
        <v>12223</v>
      </c>
    </row>
    <row r="9327" spans="1:4" x14ac:dyDescent="0.25">
      <c r="A9327">
        <v>37554</v>
      </c>
      <c r="B9327" t="s">
        <v>21372</v>
      </c>
      <c r="C9327" t="s">
        <v>1533</v>
      </c>
      <c r="D9327" s="109" t="s">
        <v>21373</v>
      </c>
    </row>
    <row r="9328" spans="1:4" x14ac:dyDescent="0.25">
      <c r="A9328">
        <v>37555</v>
      </c>
      <c r="B9328" t="s">
        <v>21374</v>
      </c>
      <c r="C9328" t="s">
        <v>1533</v>
      </c>
      <c r="D9328" s="109" t="s">
        <v>21375</v>
      </c>
    </row>
    <row r="9329" spans="1:4" x14ac:dyDescent="0.25">
      <c r="A9329">
        <v>10902</v>
      </c>
      <c r="B9329" t="s">
        <v>21376</v>
      </c>
      <c r="C9329" t="s">
        <v>1533</v>
      </c>
      <c r="D9329" s="109" t="s">
        <v>21377</v>
      </c>
    </row>
    <row r="9330" spans="1:4" x14ac:dyDescent="0.25">
      <c r="A9330">
        <v>20965</v>
      </c>
      <c r="B9330" t="s">
        <v>21378</v>
      </c>
      <c r="C9330" t="s">
        <v>1533</v>
      </c>
      <c r="D9330" s="109" t="s">
        <v>21379</v>
      </c>
    </row>
    <row r="9331" spans="1:4" x14ac:dyDescent="0.25">
      <c r="A9331">
        <v>20966</v>
      </c>
      <c r="B9331" t="s">
        <v>21380</v>
      </c>
      <c r="C9331" t="s">
        <v>1533</v>
      </c>
      <c r="D9331" s="109" t="s">
        <v>21381</v>
      </c>
    </row>
    <row r="9332" spans="1:4" x14ac:dyDescent="0.25">
      <c r="A9332">
        <v>10903</v>
      </c>
      <c r="B9332" t="s">
        <v>21382</v>
      </c>
      <c r="C9332" t="s">
        <v>1533</v>
      </c>
      <c r="D9332" s="109" t="s">
        <v>21383</v>
      </c>
    </row>
    <row r="9333" spans="1:4" x14ac:dyDescent="0.25">
      <c r="A9333">
        <v>20967</v>
      </c>
      <c r="B9333" t="s">
        <v>21384</v>
      </c>
      <c r="C9333" t="s">
        <v>1533</v>
      </c>
      <c r="D9333" s="109" t="s">
        <v>21383</v>
      </c>
    </row>
    <row r="9334" spans="1:4" x14ac:dyDescent="0.25">
      <c r="A9334">
        <v>20968</v>
      </c>
      <c r="B9334" t="s">
        <v>21385</v>
      </c>
      <c r="C9334" t="s">
        <v>1533</v>
      </c>
      <c r="D9334" s="109" t="s">
        <v>21386</v>
      </c>
    </row>
    <row r="9335" spans="1:4" x14ac:dyDescent="0.25">
      <c r="A9335">
        <v>11359</v>
      </c>
      <c r="B9335" t="s">
        <v>21387</v>
      </c>
      <c r="C9335" t="s">
        <v>1533</v>
      </c>
      <c r="D9335" s="109" t="s">
        <v>21388</v>
      </c>
    </row>
    <row r="9336" spans="1:4" x14ac:dyDescent="0.25">
      <c r="A9336">
        <v>39017</v>
      </c>
      <c r="B9336" t="s">
        <v>21389</v>
      </c>
      <c r="C9336" t="s">
        <v>1533</v>
      </c>
      <c r="D9336" s="109" t="s">
        <v>7988</v>
      </c>
    </row>
    <row r="9337" spans="1:4" x14ac:dyDescent="0.25">
      <c r="A9337">
        <v>39315</v>
      </c>
      <c r="B9337" t="s">
        <v>21390</v>
      </c>
      <c r="C9337" t="s">
        <v>1533</v>
      </c>
      <c r="D9337" s="109" t="s">
        <v>6493</v>
      </c>
    </row>
    <row r="9338" spans="1:4" x14ac:dyDescent="0.25">
      <c r="A9338">
        <v>39016</v>
      </c>
      <c r="B9338" t="s">
        <v>21391</v>
      </c>
      <c r="C9338" t="s">
        <v>1533</v>
      </c>
      <c r="D9338" s="109" t="s">
        <v>6492</v>
      </c>
    </row>
    <row r="9339" spans="1:4" x14ac:dyDescent="0.25">
      <c r="A9339">
        <v>39481</v>
      </c>
      <c r="B9339" t="s">
        <v>21392</v>
      </c>
      <c r="C9339" t="s">
        <v>1533</v>
      </c>
      <c r="D9339" s="109" t="s">
        <v>7208</v>
      </c>
    </row>
    <row r="9340" spans="1:4" x14ac:dyDescent="0.25">
      <c r="A9340">
        <v>39013</v>
      </c>
      <c r="B9340" t="s">
        <v>21393</v>
      </c>
      <c r="C9340" t="s">
        <v>1533</v>
      </c>
      <c r="D9340" s="109" t="s">
        <v>7329</v>
      </c>
    </row>
    <row r="9341" spans="1:4" x14ac:dyDescent="0.25">
      <c r="A9341">
        <v>44919</v>
      </c>
      <c r="B9341" t="s">
        <v>21394</v>
      </c>
      <c r="C9341" t="s">
        <v>1533</v>
      </c>
      <c r="D9341" s="109" t="s">
        <v>6445</v>
      </c>
    </row>
    <row r="9342" spans="1:4" x14ac:dyDescent="0.25">
      <c r="A9342">
        <v>40433</v>
      </c>
      <c r="B9342" t="s">
        <v>21395</v>
      </c>
      <c r="C9342" t="s">
        <v>1533</v>
      </c>
      <c r="D9342" s="109" t="s">
        <v>8516</v>
      </c>
    </row>
    <row r="9343" spans="1:4" x14ac:dyDescent="0.25">
      <c r="A9343">
        <v>20219</v>
      </c>
      <c r="B9343" t="s">
        <v>21396</v>
      </c>
      <c r="C9343" t="s">
        <v>1533</v>
      </c>
      <c r="D9343" s="109" t="s">
        <v>14748</v>
      </c>
    </row>
    <row r="9344" spans="1:4" x14ac:dyDescent="0.25">
      <c r="A9344">
        <v>36484</v>
      </c>
      <c r="B9344" t="s">
        <v>21397</v>
      </c>
      <c r="C9344" t="s">
        <v>1533</v>
      </c>
      <c r="D9344" s="109" t="s">
        <v>14749</v>
      </c>
    </row>
    <row r="9345" spans="1:4" x14ac:dyDescent="0.25">
      <c r="A9345">
        <v>38367</v>
      </c>
      <c r="B9345" t="s">
        <v>21398</v>
      </c>
      <c r="C9345" t="s">
        <v>1533</v>
      </c>
      <c r="D9345" s="109" t="s">
        <v>17779</v>
      </c>
    </row>
    <row r="9346" spans="1:4" x14ac:dyDescent="0.25">
      <c r="A9346">
        <v>38368</v>
      </c>
      <c r="B9346" t="s">
        <v>21399</v>
      </c>
      <c r="C9346" t="s">
        <v>1533</v>
      </c>
      <c r="D9346" s="109" t="s">
        <v>6309</v>
      </c>
    </row>
    <row r="9347" spans="1:4" x14ac:dyDescent="0.25">
      <c r="A9347">
        <v>38091</v>
      </c>
      <c r="B9347" t="s">
        <v>21400</v>
      </c>
      <c r="C9347" t="s">
        <v>1533</v>
      </c>
      <c r="D9347" s="109" t="s">
        <v>12555</v>
      </c>
    </row>
    <row r="9348" spans="1:4" x14ac:dyDescent="0.25">
      <c r="A9348">
        <v>38095</v>
      </c>
      <c r="B9348" t="s">
        <v>21401</v>
      </c>
      <c r="C9348" t="s">
        <v>1533</v>
      </c>
      <c r="D9348" s="109" t="s">
        <v>7860</v>
      </c>
    </row>
    <row r="9349" spans="1:4" x14ac:dyDescent="0.25">
      <c r="A9349">
        <v>38092</v>
      </c>
      <c r="B9349" t="s">
        <v>21402</v>
      </c>
      <c r="C9349" t="s">
        <v>1533</v>
      </c>
      <c r="D9349" s="109" t="s">
        <v>6312</v>
      </c>
    </row>
    <row r="9350" spans="1:4" x14ac:dyDescent="0.25">
      <c r="A9350">
        <v>38093</v>
      </c>
      <c r="B9350" t="s">
        <v>21403</v>
      </c>
      <c r="C9350" t="s">
        <v>1533</v>
      </c>
      <c r="D9350" s="109" t="s">
        <v>7862</v>
      </c>
    </row>
    <row r="9351" spans="1:4" x14ac:dyDescent="0.25">
      <c r="A9351">
        <v>38096</v>
      </c>
      <c r="B9351" t="s">
        <v>21404</v>
      </c>
      <c r="C9351" t="s">
        <v>1533</v>
      </c>
      <c r="D9351" s="109" t="s">
        <v>6497</v>
      </c>
    </row>
    <row r="9352" spans="1:4" x14ac:dyDescent="0.25">
      <c r="A9352">
        <v>38094</v>
      </c>
      <c r="B9352" t="s">
        <v>21405</v>
      </c>
      <c r="C9352" t="s">
        <v>1533</v>
      </c>
      <c r="D9352" s="109" t="s">
        <v>19411</v>
      </c>
    </row>
    <row r="9353" spans="1:4" x14ac:dyDescent="0.25">
      <c r="A9353">
        <v>38097</v>
      </c>
      <c r="B9353" t="s">
        <v>21406</v>
      </c>
      <c r="C9353" t="s">
        <v>1533</v>
      </c>
      <c r="D9353" s="109" t="s">
        <v>7969</v>
      </c>
    </row>
    <row r="9354" spans="1:4" x14ac:dyDescent="0.25">
      <c r="A9354">
        <v>38098</v>
      </c>
      <c r="B9354" t="s">
        <v>21407</v>
      </c>
      <c r="C9354" t="s">
        <v>1533</v>
      </c>
      <c r="D9354" s="109" t="s">
        <v>7969</v>
      </c>
    </row>
    <row r="9355" spans="1:4" x14ac:dyDescent="0.25">
      <c r="A9355">
        <v>11186</v>
      </c>
      <c r="B9355" t="s">
        <v>21408</v>
      </c>
      <c r="C9355" t="s">
        <v>1534</v>
      </c>
      <c r="D9355" s="109" t="s">
        <v>21409</v>
      </c>
    </row>
    <row r="9356" spans="1:4" x14ac:dyDescent="0.25">
      <c r="A9356">
        <v>11558</v>
      </c>
      <c r="B9356" t="s">
        <v>21410</v>
      </c>
      <c r="C9356" t="s">
        <v>1540</v>
      </c>
      <c r="D9356" s="109" t="s">
        <v>17319</v>
      </c>
    </row>
    <row r="9357" spans="1:4" x14ac:dyDescent="0.25">
      <c r="A9357">
        <v>11557</v>
      </c>
      <c r="B9357" t="s">
        <v>21411</v>
      </c>
      <c r="C9357" t="s">
        <v>1540</v>
      </c>
      <c r="D9357" s="109" t="s">
        <v>16971</v>
      </c>
    </row>
    <row r="9358" spans="1:4" x14ac:dyDescent="0.25">
      <c r="A9358">
        <v>2759</v>
      </c>
      <c r="B9358" t="s">
        <v>21412</v>
      </c>
      <c r="C9358" t="s">
        <v>1533</v>
      </c>
      <c r="D9358" s="109" t="s">
        <v>7936</v>
      </c>
    </row>
    <row r="9359" spans="1:4" x14ac:dyDescent="0.25">
      <c r="A9359">
        <v>38124</v>
      </c>
      <c r="B9359" t="s">
        <v>21413</v>
      </c>
      <c r="C9359" t="s">
        <v>1533</v>
      </c>
      <c r="D9359" s="109" t="s">
        <v>21414</v>
      </c>
    </row>
    <row r="9360" spans="1:4" x14ac:dyDescent="0.25">
      <c r="A9360">
        <v>38380</v>
      </c>
      <c r="B9360" t="s">
        <v>21415</v>
      </c>
      <c r="C9360" t="s">
        <v>1533</v>
      </c>
      <c r="D9360" s="109" t="s">
        <v>8639</v>
      </c>
    </row>
    <row r="9361" spans="1:4" x14ac:dyDescent="0.25">
      <c r="A9361">
        <v>42429</v>
      </c>
      <c r="B9361" t="s">
        <v>21416</v>
      </c>
      <c r="C9361" t="s">
        <v>1533</v>
      </c>
      <c r="D9361" s="109" t="s">
        <v>14750</v>
      </c>
    </row>
    <row r="9362" spans="1:4" x14ac:dyDescent="0.25">
      <c r="A9362">
        <v>39616</v>
      </c>
      <c r="B9362" t="s">
        <v>21417</v>
      </c>
      <c r="C9362" t="s">
        <v>1533</v>
      </c>
      <c r="D9362" s="109" t="s">
        <v>21418</v>
      </c>
    </row>
    <row r="9363" spans="1:4" x14ac:dyDescent="0.25">
      <c r="A9363">
        <v>39618</v>
      </c>
      <c r="B9363" t="s">
        <v>21419</v>
      </c>
      <c r="C9363" t="s">
        <v>1533</v>
      </c>
      <c r="D9363" s="109" t="s">
        <v>21420</v>
      </c>
    </row>
    <row r="9364" spans="1:4" x14ac:dyDescent="0.25">
      <c r="A9364">
        <v>39619</v>
      </c>
      <c r="B9364" t="s">
        <v>21421</v>
      </c>
      <c r="C9364" t="s">
        <v>1533</v>
      </c>
      <c r="D9364" s="109" t="s">
        <v>21422</v>
      </c>
    </row>
    <row r="9365" spans="1:4" x14ac:dyDescent="0.25">
      <c r="A9365">
        <v>39613</v>
      </c>
      <c r="B9365" t="s">
        <v>21423</v>
      </c>
      <c r="C9365" t="s">
        <v>1533</v>
      </c>
      <c r="D9365" s="109" t="s">
        <v>21424</v>
      </c>
    </row>
    <row r="9366" spans="1:4" x14ac:dyDescent="0.25">
      <c r="A9366">
        <v>39614</v>
      </c>
      <c r="B9366" t="s">
        <v>21425</v>
      </c>
      <c r="C9366" t="s">
        <v>1533</v>
      </c>
      <c r="D9366" s="109" t="s">
        <v>21426</v>
      </c>
    </row>
    <row r="9367" spans="1:4" x14ac:dyDescent="0.25">
      <c r="A9367">
        <v>38538</v>
      </c>
      <c r="B9367" t="s">
        <v>21427</v>
      </c>
      <c r="C9367" t="s">
        <v>1536</v>
      </c>
      <c r="D9367" s="109" t="s">
        <v>21428</v>
      </c>
    </row>
    <row r="9368" spans="1:4" x14ac:dyDescent="0.25">
      <c r="A9368">
        <v>38539</v>
      </c>
      <c r="B9368" t="s">
        <v>21429</v>
      </c>
      <c r="C9368" t="s">
        <v>1536</v>
      </c>
      <c r="D9368" s="109" t="s">
        <v>12755</v>
      </c>
    </row>
    <row r="9369" spans="1:4" x14ac:dyDescent="0.25">
      <c r="A9369">
        <v>38540</v>
      </c>
      <c r="B9369" t="s">
        <v>21430</v>
      </c>
      <c r="C9369" t="s">
        <v>1536</v>
      </c>
      <c r="D9369" s="109" t="s">
        <v>21431</v>
      </c>
    </row>
    <row r="9370" spans="1:4" x14ac:dyDescent="0.25">
      <c r="A9370">
        <v>38384</v>
      </c>
      <c r="B9370" t="s">
        <v>21432</v>
      </c>
      <c r="C9370" t="s">
        <v>1533</v>
      </c>
      <c r="D9370" s="109" t="s">
        <v>14751</v>
      </c>
    </row>
    <row r="9371" spans="1:4" x14ac:dyDescent="0.25">
      <c r="A9371">
        <v>13</v>
      </c>
      <c r="B9371" t="s">
        <v>21433</v>
      </c>
      <c r="C9371" t="s">
        <v>1537</v>
      </c>
      <c r="D9371" s="109" t="s">
        <v>7280</v>
      </c>
    </row>
    <row r="9372" spans="1:4" x14ac:dyDescent="0.25">
      <c r="A9372">
        <v>2762</v>
      </c>
      <c r="B9372" t="s">
        <v>21434</v>
      </c>
      <c r="C9372" t="s">
        <v>1536</v>
      </c>
      <c r="D9372" s="109" t="s">
        <v>17055</v>
      </c>
    </row>
    <row r="9373" spans="1:4" x14ac:dyDescent="0.25">
      <c r="A9373">
        <v>21142</v>
      </c>
      <c r="B9373" t="s">
        <v>21435</v>
      </c>
      <c r="C9373" t="s">
        <v>1533</v>
      </c>
      <c r="D9373" s="109" t="s">
        <v>21436</v>
      </c>
    </row>
    <row r="9374" spans="1:4" x14ac:dyDescent="0.25">
      <c r="A9374">
        <v>4223</v>
      </c>
      <c r="B9374" t="s">
        <v>21437</v>
      </c>
      <c r="C9374" t="s">
        <v>1538</v>
      </c>
      <c r="D9374" s="109" t="s">
        <v>16729</v>
      </c>
    </row>
    <row r="9375" spans="1:4" x14ac:dyDescent="0.25">
      <c r="A9375">
        <v>37372</v>
      </c>
      <c r="B9375" t="s">
        <v>21438</v>
      </c>
      <c r="C9375" t="s">
        <v>1532</v>
      </c>
      <c r="D9375" s="109" t="s">
        <v>6392</v>
      </c>
    </row>
    <row r="9376" spans="1:4" x14ac:dyDescent="0.25">
      <c r="A9376">
        <v>40863</v>
      </c>
      <c r="B9376" t="s">
        <v>21439</v>
      </c>
      <c r="C9376" t="s">
        <v>1539</v>
      </c>
      <c r="D9376" s="109" t="s">
        <v>21440</v>
      </c>
    </row>
    <row r="9377" spans="1:4" x14ac:dyDescent="0.25">
      <c r="A9377">
        <v>38475</v>
      </c>
      <c r="B9377" t="s">
        <v>21441</v>
      </c>
      <c r="C9377" t="s">
        <v>1533</v>
      </c>
      <c r="D9377" s="109" t="s">
        <v>14985</v>
      </c>
    </row>
    <row r="9378" spans="1:4" x14ac:dyDescent="0.25">
      <c r="A9378">
        <v>38474</v>
      </c>
      <c r="B9378" t="s">
        <v>21442</v>
      </c>
      <c r="C9378" t="s">
        <v>1533</v>
      </c>
      <c r="D9378" s="109" t="s">
        <v>21443</v>
      </c>
    </row>
    <row r="9379" spans="1:4" x14ac:dyDescent="0.25">
      <c r="A9379">
        <v>10886</v>
      </c>
      <c r="B9379" t="s">
        <v>21444</v>
      </c>
      <c r="C9379" t="s">
        <v>1533</v>
      </c>
      <c r="D9379" s="109" t="s">
        <v>14752</v>
      </c>
    </row>
    <row r="9380" spans="1:4" x14ac:dyDescent="0.25">
      <c r="A9380">
        <v>10888</v>
      </c>
      <c r="B9380" t="s">
        <v>21445</v>
      </c>
      <c r="C9380" t="s">
        <v>1533</v>
      </c>
      <c r="D9380" s="109" t="s">
        <v>14753</v>
      </c>
    </row>
    <row r="9381" spans="1:4" x14ac:dyDescent="0.25">
      <c r="A9381">
        <v>10889</v>
      </c>
      <c r="B9381" t="s">
        <v>21446</v>
      </c>
      <c r="C9381" t="s">
        <v>1533</v>
      </c>
      <c r="D9381" s="109" t="s">
        <v>14754</v>
      </c>
    </row>
    <row r="9382" spans="1:4" x14ac:dyDescent="0.25">
      <c r="A9382">
        <v>10890</v>
      </c>
      <c r="B9382" t="s">
        <v>21447</v>
      </c>
      <c r="C9382" t="s">
        <v>1533</v>
      </c>
      <c r="D9382" s="109" t="s">
        <v>14755</v>
      </c>
    </row>
    <row r="9383" spans="1:4" x14ac:dyDescent="0.25">
      <c r="A9383">
        <v>10891</v>
      </c>
      <c r="B9383" t="s">
        <v>21448</v>
      </c>
      <c r="C9383" t="s">
        <v>1533</v>
      </c>
      <c r="D9383" s="109" t="s">
        <v>14756</v>
      </c>
    </row>
    <row r="9384" spans="1:4" x14ac:dyDescent="0.25">
      <c r="A9384">
        <v>10892</v>
      </c>
      <c r="B9384" t="s">
        <v>21449</v>
      </c>
      <c r="C9384" t="s">
        <v>1533</v>
      </c>
      <c r="D9384" s="109" t="s">
        <v>14757</v>
      </c>
    </row>
    <row r="9385" spans="1:4" x14ac:dyDescent="0.25">
      <c r="A9385">
        <v>20977</v>
      </c>
      <c r="B9385" t="s">
        <v>21450</v>
      </c>
      <c r="C9385" t="s">
        <v>1533</v>
      </c>
      <c r="D9385" s="109" t="s">
        <v>14758</v>
      </c>
    </row>
    <row r="9386" spans="1:4" x14ac:dyDescent="0.25">
      <c r="A9386">
        <v>3073</v>
      </c>
      <c r="B9386" t="s">
        <v>21451</v>
      </c>
      <c r="C9386" t="s">
        <v>1533</v>
      </c>
      <c r="D9386" s="109" t="s">
        <v>17057</v>
      </c>
    </row>
    <row r="9387" spans="1:4" x14ac:dyDescent="0.25">
      <c r="A9387">
        <v>3074</v>
      </c>
      <c r="B9387" t="s">
        <v>21452</v>
      </c>
      <c r="C9387" t="s">
        <v>1533</v>
      </c>
      <c r="D9387" s="109" t="s">
        <v>17058</v>
      </c>
    </row>
    <row r="9388" spans="1:4" x14ac:dyDescent="0.25">
      <c r="A9388">
        <v>3076</v>
      </c>
      <c r="B9388" t="s">
        <v>21453</v>
      </c>
      <c r="C9388" t="s">
        <v>1533</v>
      </c>
      <c r="D9388" s="109" t="s">
        <v>17059</v>
      </c>
    </row>
    <row r="9389" spans="1:4" x14ac:dyDescent="0.25">
      <c r="A9389">
        <v>3075</v>
      </c>
      <c r="B9389" t="s">
        <v>21454</v>
      </c>
      <c r="C9389" t="s">
        <v>1533</v>
      </c>
      <c r="D9389" s="109" t="s">
        <v>17060</v>
      </c>
    </row>
    <row r="9390" spans="1:4" x14ac:dyDescent="0.25">
      <c r="A9390">
        <v>10781</v>
      </c>
      <c r="B9390" t="s">
        <v>21455</v>
      </c>
      <c r="C9390" t="s">
        <v>1533</v>
      </c>
      <c r="D9390" s="109" t="s">
        <v>17061</v>
      </c>
    </row>
    <row r="9391" spans="1:4" x14ac:dyDescent="0.25">
      <c r="A9391">
        <v>43612</v>
      </c>
      <c r="B9391" t="s">
        <v>21456</v>
      </c>
      <c r="C9391" t="s">
        <v>1544</v>
      </c>
      <c r="D9391" s="109" t="s">
        <v>12836</v>
      </c>
    </row>
    <row r="9392" spans="1:4" x14ac:dyDescent="0.25">
      <c r="A9392">
        <v>43613</v>
      </c>
      <c r="B9392" t="s">
        <v>21457</v>
      </c>
      <c r="C9392" t="s">
        <v>1544</v>
      </c>
      <c r="D9392" s="109" t="s">
        <v>14759</v>
      </c>
    </row>
    <row r="9393" spans="1:4" x14ac:dyDescent="0.25">
      <c r="A9393">
        <v>11480</v>
      </c>
      <c r="B9393" t="s">
        <v>21458</v>
      </c>
      <c r="C9393" t="s">
        <v>1544</v>
      </c>
      <c r="D9393" s="109" t="s">
        <v>14760</v>
      </c>
    </row>
    <row r="9394" spans="1:4" x14ac:dyDescent="0.25">
      <c r="A9394">
        <v>11469</v>
      </c>
      <c r="B9394" t="s">
        <v>21459</v>
      </c>
      <c r="C9394" t="s">
        <v>1533</v>
      </c>
      <c r="D9394" s="109" t="s">
        <v>12758</v>
      </c>
    </row>
    <row r="9395" spans="1:4" x14ac:dyDescent="0.25">
      <c r="A9395">
        <v>11468</v>
      </c>
      <c r="B9395" t="s">
        <v>21460</v>
      </c>
      <c r="C9395" t="s">
        <v>1533</v>
      </c>
      <c r="D9395" s="109" t="s">
        <v>12683</v>
      </c>
    </row>
    <row r="9396" spans="1:4" x14ac:dyDescent="0.25">
      <c r="A9396">
        <v>11484</v>
      </c>
      <c r="B9396" t="s">
        <v>21461</v>
      </c>
      <c r="C9396" t="s">
        <v>1533</v>
      </c>
      <c r="D9396" s="109" t="s">
        <v>12522</v>
      </c>
    </row>
    <row r="9397" spans="1:4" x14ac:dyDescent="0.25">
      <c r="A9397">
        <v>38155</v>
      </c>
      <c r="B9397" t="s">
        <v>21462</v>
      </c>
      <c r="C9397" t="s">
        <v>1533</v>
      </c>
      <c r="D9397" s="109" t="s">
        <v>14761</v>
      </c>
    </row>
    <row r="9398" spans="1:4" x14ac:dyDescent="0.25">
      <c r="A9398">
        <v>11467</v>
      </c>
      <c r="B9398" t="s">
        <v>21463</v>
      </c>
      <c r="C9398" t="s">
        <v>1533</v>
      </c>
      <c r="D9398" s="109" t="s">
        <v>12405</v>
      </c>
    </row>
    <row r="9399" spans="1:4" x14ac:dyDescent="0.25">
      <c r="A9399">
        <v>38153</v>
      </c>
      <c r="B9399" t="s">
        <v>21464</v>
      </c>
      <c r="C9399" t="s">
        <v>1544</v>
      </c>
      <c r="D9399" s="109" t="s">
        <v>13082</v>
      </c>
    </row>
    <row r="9400" spans="1:4" x14ac:dyDescent="0.25">
      <c r="A9400">
        <v>43607</v>
      </c>
      <c r="B9400" t="s">
        <v>21465</v>
      </c>
      <c r="C9400" t="s">
        <v>1544</v>
      </c>
      <c r="D9400" s="109" t="s">
        <v>14762</v>
      </c>
    </row>
    <row r="9401" spans="1:4" x14ac:dyDescent="0.25">
      <c r="A9401">
        <v>3080</v>
      </c>
      <c r="B9401" t="s">
        <v>21466</v>
      </c>
      <c r="C9401" t="s">
        <v>1544</v>
      </c>
      <c r="D9401" s="109" t="s">
        <v>14763</v>
      </c>
    </row>
    <row r="9402" spans="1:4" x14ac:dyDescent="0.25">
      <c r="A9402">
        <v>3081</v>
      </c>
      <c r="B9402" t="s">
        <v>21467</v>
      </c>
      <c r="C9402" t="s">
        <v>1544</v>
      </c>
      <c r="D9402" s="109" t="s">
        <v>14764</v>
      </c>
    </row>
    <row r="9403" spans="1:4" x14ac:dyDescent="0.25">
      <c r="A9403">
        <v>3090</v>
      </c>
      <c r="B9403" t="s">
        <v>21468</v>
      </c>
      <c r="C9403" t="s">
        <v>1544</v>
      </c>
      <c r="D9403" s="109" t="s">
        <v>9229</v>
      </c>
    </row>
    <row r="9404" spans="1:4" x14ac:dyDescent="0.25">
      <c r="A9404">
        <v>43611</v>
      </c>
      <c r="B9404" t="s">
        <v>21469</v>
      </c>
      <c r="C9404" t="s">
        <v>1544</v>
      </c>
      <c r="D9404" s="109" t="s">
        <v>13617</v>
      </c>
    </row>
    <row r="9405" spans="1:4" x14ac:dyDescent="0.25">
      <c r="A9405">
        <v>3103</v>
      </c>
      <c r="B9405" t="s">
        <v>21470</v>
      </c>
      <c r="C9405" t="s">
        <v>1533</v>
      </c>
      <c r="D9405" s="109" t="s">
        <v>14765</v>
      </c>
    </row>
    <row r="9406" spans="1:4" x14ac:dyDescent="0.25">
      <c r="A9406">
        <v>3097</v>
      </c>
      <c r="B9406" t="s">
        <v>21471</v>
      </c>
      <c r="C9406" t="s">
        <v>1544</v>
      </c>
      <c r="D9406" s="109" t="s">
        <v>14766</v>
      </c>
    </row>
    <row r="9407" spans="1:4" x14ac:dyDescent="0.25">
      <c r="A9407">
        <v>3099</v>
      </c>
      <c r="B9407" t="s">
        <v>21472</v>
      </c>
      <c r="C9407" t="s">
        <v>1544</v>
      </c>
      <c r="D9407" s="109" t="s">
        <v>14767</v>
      </c>
    </row>
    <row r="9408" spans="1:4" x14ac:dyDescent="0.25">
      <c r="A9408">
        <v>38151</v>
      </c>
      <c r="B9408" t="s">
        <v>21473</v>
      </c>
      <c r="C9408" t="s">
        <v>1544</v>
      </c>
      <c r="D9408" s="109" t="s">
        <v>14768</v>
      </c>
    </row>
    <row r="9409" spans="1:4" x14ac:dyDescent="0.25">
      <c r="A9409">
        <v>38152</v>
      </c>
      <c r="B9409" t="s">
        <v>21474</v>
      </c>
      <c r="C9409" t="s">
        <v>1544</v>
      </c>
      <c r="D9409" s="109" t="s">
        <v>14769</v>
      </c>
    </row>
    <row r="9410" spans="1:4" x14ac:dyDescent="0.25">
      <c r="A9410">
        <v>43610</v>
      </c>
      <c r="B9410" t="s">
        <v>21475</v>
      </c>
      <c r="C9410" t="s">
        <v>1544</v>
      </c>
      <c r="D9410" s="109" t="s">
        <v>14770</v>
      </c>
    </row>
    <row r="9411" spans="1:4" x14ac:dyDescent="0.25">
      <c r="A9411">
        <v>3093</v>
      </c>
      <c r="B9411" t="s">
        <v>21476</v>
      </c>
      <c r="C9411" t="s">
        <v>1544</v>
      </c>
      <c r="D9411" s="109" t="s">
        <v>14767</v>
      </c>
    </row>
    <row r="9412" spans="1:4" x14ac:dyDescent="0.25">
      <c r="A9412">
        <v>38165</v>
      </c>
      <c r="B9412" t="s">
        <v>21477</v>
      </c>
      <c r="C9412" t="s">
        <v>1544</v>
      </c>
      <c r="D9412" s="109" t="s">
        <v>21478</v>
      </c>
    </row>
    <row r="9413" spans="1:4" x14ac:dyDescent="0.25">
      <c r="A9413">
        <v>38177</v>
      </c>
      <c r="B9413" t="s">
        <v>21479</v>
      </c>
      <c r="C9413" t="s">
        <v>1533</v>
      </c>
      <c r="D9413" s="109" t="s">
        <v>17752</v>
      </c>
    </row>
    <row r="9414" spans="1:4" x14ac:dyDescent="0.25">
      <c r="A9414">
        <v>11458</v>
      </c>
      <c r="B9414" t="s">
        <v>21480</v>
      </c>
      <c r="C9414" t="s">
        <v>1533</v>
      </c>
      <c r="D9414" s="109" t="s">
        <v>13435</v>
      </c>
    </row>
    <row r="9415" spans="1:4" x14ac:dyDescent="0.25">
      <c r="A9415">
        <v>3108</v>
      </c>
      <c r="B9415" t="s">
        <v>21481</v>
      </c>
      <c r="C9415" t="s">
        <v>1533</v>
      </c>
      <c r="D9415" s="109" t="s">
        <v>21482</v>
      </c>
    </row>
    <row r="9416" spans="1:4" x14ac:dyDescent="0.25">
      <c r="A9416">
        <v>3105</v>
      </c>
      <c r="B9416" t="s">
        <v>21483</v>
      </c>
      <c r="C9416" t="s">
        <v>1533</v>
      </c>
      <c r="D9416" s="109" t="s">
        <v>21484</v>
      </c>
    </row>
    <row r="9417" spans="1:4" x14ac:dyDescent="0.25">
      <c r="A9417">
        <v>38178</v>
      </c>
      <c r="B9417" t="s">
        <v>21485</v>
      </c>
      <c r="C9417" t="s">
        <v>1533</v>
      </c>
      <c r="D9417" s="109" t="s">
        <v>17082</v>
      </c>
    </row>
    <row r="9418" spans="1:4" x14ac:dyDescent="0.25">
      <c r="A9418">
        <v>43575</v>
      </c>
      <c r="B9418" t="s">
        <v>21486</v>
      </c>
      <c r="C9418" t="s">
        <v>1533</v>
      </c>
      <c r="D9418" s="109" t="s">
        <v>17912</v>
      </c>
    </row>
    <row r="9419" spans="1:4" x14ac:dyDescent="0.25">
      <c r="A9419">
        <v>43577</v>
      </c>
      <c r="B9419" t="s">
        <v>21487</v>
      </c>
      <c r="C9419" t="s">
        <v>1533</v>
      </c>
      <c r="D9419" s="109" t="s">
        <v>21488</v>
      </c>
    </row>
    <row r="9420" spans="1:4" x14ac:dyDescent="0.25">
      <c r="A9420">
        <v>43458</v>
      </c>
      <c r="B9420" t="s">
        <v>21489</v>
      </c>
      <c r="C9420" t="s">
        <v>1532</v>
      </c>
      <c r="D9420" s="109" t="s">
        <v>6337</v>
      </c>
    </row>
    <row r="9421" spans="1:4" x14ac:dyDescent="0.25">
      <c r="A9421">
        <v>43470</v>
      </c>
      <c r="B9421" t="s">
        <v>21490</v>
      </c>
      <c r="C9421" t="s">
        <v>1539</v>
      </c>
      <c r="D9421" s="109" t="s">
        <v>12043</v>
      </c>
    </row>
    <row r="9422" spans="1:4" x14ac:dyDescent="0.25">
      <c r="A9422">
        <v>43459</v>
      </c>
      <c r="B9422" t="s">
        <v>21491</v>
      </c>
      <c r="C9422" t="s">
        <v>1532</v>
      </c>
      <c r="D9422" s="109" t="s">
        <v>7837</v>
      </c>
    </row>
    <row r="9423" spans="1:4" x14ac:dyDescent="0.25">
      <c r="A9423">
        <v>43471</v>
      </c>
      <c r="B9423" t="s">
        <v>21492</v>
      </c>
      <c r="C9423" t="s">
        <v>1539</v>
      </c>
      <c r="D9423" s="109" t="s">
        <v>21493</v>
      </c>
    </row>
    <row r="9424" spans="1:4" x14ac:dyDescent="0.25">
      <c r="A9424">
        <v>43460</v>
      </c>
      <c r="B9424" t="s">
        <v>21494</v>
      </c>
      <c r="C9424" t="s">
        <v>1532</v>
      </c>
      <c r="D9424" s="109" t="s">
        <v>6465</v>
      </c>
    </row>
    <row r="9425" spans="1:4" x14ac:dyDescent="0.25">
      <c r="A9425">
        <v>43472</v>
      </c>
      <c r="B9425" t="s">
        <v>21495</v>
      </c>
      <c r="C9425" t="s">
        <v>1539</v>
      </c>
      <c r="D9425" s="109" t="s">
        <v>18263</v>
      </c>
    </row>
    <row r="9426" spans="1:4" x14ac:dyDescent="0.25">
      <c r="A9426">
        <v>43461</v>
      </c>
      <c r="B9426" t="s">
        <v>21496</v>
      </c>
      <c r="C9426" t="s">
        <v>1532</v>
      </c>
      <c r="D9426" s="109" t="s">
        <v>6353</v>
      </c>
    </row>
    <row r="9427" spans="1:4" x14ac:dyDescent="0.25">
      <c r="A9427">
        <v>43473</v>
      </c>
      <c r="B9427" t="s">
        <v>21497</v>
      </c>
      <c r="C9427" t="s">
        <v>1539</v>
      </c>
      <c r="D9427" s="109" t="s">
        <v>12763</v>
      </c>
    </row>
    <row r="9428" spans="1:4" x14ac:dyDescent="0.25">
      <c r="A9428">
        <v>43463</v>
      </c>
      <c r="B9428" t="s">
        <v>21498</v>
      </c>
      <c r="C9428" t="s">
        <v>1532</v>
      </c>
      <c r="D9428" s="109" t="s">
        <v>6429</v>
      </c>
    </row>
    <row r="9429" spans="1:4" x14ac:dyDescent="0.25">
      <c r="A9429">
        <v>43475</v>
      </c>
      <c r="B9429" t="s">
        <v>21499</v>
      </c>
      <c r="C9429" t="s">
        <v>1539</v>
      </c>
      <c r="D9429" s="109" t="s">
        <v>17578</v>
      </c>
    </row>
    <row r="9430" spans="1:4" x14ac:dyDescent="0.25">
      <c r="A9430">
        <v>43462</v>
      </c>
      <c r="B9430" t="s">
        <v>21500</v>
      </c>
      <c r="C9430" t="s">
        <v>1532</v>
      </c>
      <c r="D9430" s="109" t="s">
        <v>6410</v>
      </c>
    </row>
    <row r="9431" spans="1:4" x14ac:dyDescent="0.25">
      <c r="A9431">
        <v>43474</v>
      </c>
      <c r="B9431" t="s">
        <v>21501</v>
      </c>
      <c r="C9431" t="s">
        <v>1539</v>
      </c>
      <c r="D9431" s="109" t="s">
        <v>7865</v>
      </c>
    </row>
    <row r="9432" spans="1:4" x14ac:dyDescent="0.25">
      <c r="A9432">
        <v>43464</v>
      </c>
      <c r="B9432" t="s">
        <v>21502</v>
      </c>
      <c r="C9432" t="s">
        <v>1532</v>
      </c>
      <c r="D9432" s="109" t="s">
        <v>6410</v>
      </c>
    </row>
    <row r="9433" spans="1:4" x14ac:dyDescent="0.25">
      <c r="A9433">
        <v>43476</v>
      </c>
      <c r="B9433" t="s">
        <v>21503</v>
      </c>
      <c r="C9433" t="s">
        <v>1539</v>
      </c>
      <c r="D9433" s="109" t="s">
        <v>6410</v>
      </c>
    </row>
    <row r="9434" spans="1:4" x14ac:dyDescent="0.25">
      <c r="A9434">
        <v>43465</v>
      </c>
      <c r="B9434" t="s">
        <v>21504</v>
      </c>
      <c r="C9434" t="s">
        <v>1532</v>
      </c>
      <c r="D9434" s="109" t="s">
        <v>7331</v>
      </c>
    </row>
    <row r="9435" spans="1:4" x14ac:dyDescent="0.25">
      <c r="A9435">
        <v>43477</v>
      </c>
      <c r="B9435" t="s">
        <v>21505</v>
      </c>
      <c r="C9435" t="s">
        <v>1539</v>
      </c>
      <c r="D9435" s="109" t="s">
        <v>21506</v>
      </c>
    </row>
    <row r="9436" spans="1:4" x14ac:dyDescent="0.25">
      <c r="A9436">
        <v>43466</v>
      </c>
      <c r="B9436" t="s">
        <v>21507</v>
      </c>
      <c r="C9436" t="s">
        <v>1532</v>
      </c>
      <c r="D9436" s="109" t="s">
        <v>20767</v>
      </c>
    </row>
    <row r="9437" spans="1:4" x14ac:dyDescent="0.25">
      <c r="A9437">
        <v>43478</v>
      </c>
      <c r="B9437" t="s">
        <v>21508</v>
      </c>
      <c r="C9437" t="s">
        <v>1539</v>
      </c>
      <c r="D9437" s="109" t="s">
        <v>21509</v>
      </c>
    </row>
    <row r="9438" spans="1:4" x14ac:dyDescent="0.25">
      <c r="A9438">
        <v>43467</v>
      </c>
      <c r="B9438" t="s">
        <v>21510</v>
      </c>
      <c r="C9438" t="s">
        <v>1532</v>
      </c>
      <c r="D9438" s="109" t="s">
        <v>6360</v>
      </c>
    </row>
    <row r="9439" spans="1:4" x14ac:dyDescent="0.25">
      <c r="A9439">
        <v>43479</v>
      </c>
      <c r="B9439" t="s">
        <v>21511</v>
      </c>
      <c r="C9439" t="s">
        <v>1539</v>
      </c>
      <c r="D9439" s="109" t="s">
        <v>21512</v>
      </c>
    </row>
    <row r="9440" spans="1:4" x14ac:dyDescent="0.25">
      <c r="A9440">
        <v>43468</v>
      </c>
      <c r="B9440" t="s">
        <v>21513</v>
      </c>
      <c r="C9440" t="s">
        <v>1532</v>
      </c>
      <c r="D9440" s="109" t="s">
        <v>6499</v>
      </c>
    </row>
    <row r="9441" spans="1:4" x14ac:dyDescent="0.25">
      <c r="A9441">
        <v>43480</v>
      </c>
      <c r="B9441" t="s">
        <v>21514</v>
      </c>
      <c r="C9441" t="s">
        <v>1539</v>
      </c>
      <c r="D9441" s="109" t="s">
        <v>21515</v>
      </c>
    </row>
    <row r="9442" spans="1:4" x14ac:dyDescent="0.25">
      <c r="A9442">
        <v>43469</v>
      </c>
      <c r="B9442" t="s">
        <v>21516</v>
      </c>
      <c r="C9442" t="s">
        <v>1532</v>
      </c>
      <c r="D9442" s="109" t="s">
        <v>6364</v>
      </c>
    </row>
    <row r="9443" spans="1:4" x14ac:dyDescent="0.25">
      <c r="A9443">
        <v>43481</v>
      </c>
      <c r="B9443" t="s">
        <v>21517</v>
      </c>
      <c r="C9443" t="s">
        <v>1539</v>
      </c>
      <c r="D9443" s="109" t="s">
        <v>21518</v>
      </c>
    </row>
    <row r="9444" spans="1:4" x14ac:dyDescent="0.25">
      <c r="A9444">
        <v>3119</v>
      </c>
      <c r="B9444" t="s">
        <v>21519</v>
      </c>
      <c r="C9444" t="s">
        <v>1533</v>
      </c>
      <c r="D9444" s="109" t="s">
        <v>6494</v>
      </c>
    </row>
    <row r="9445" spans="1:4" x14ac:dyDescent="0.25">
      <c r="A9445">
        <v>3122</v>
      </c>
      <c r="B9445" t="s">
        <v>21520</v>
      </c>
      <c r="C9445" t="s">
        <v>1533</v>
      </c>
      <c r="D9445" s="109" t="s">
        <v>7154</v>
      </c>
    </row>
    <row r="9446" spans="1:4" x14ac:dyDescent="0.25">
      <c r="A9446">
        <v>3121</v>
      </c>
      <c r="B9446" t="s">
        <v>21521</v>
      </c>
      <c r="C9446" t="s">
        <v>1533</v>
      </c>
      <c r="D9446" s="109" t="s">
        <v>6982</v>
      </c>
    </row>
    <row r="9447" spans="1:4" x14ac:dyDescent="0.25">
      <c r="A9447">
        <v>3120</v>
      </c>
      <c r="B9447" t="s">
        <v>21522</v>
      </c>
      <c r="C9447" t="s">
        <v>1533</v>
      </c>
      <c r="D9447" s="109" t="s">
        <v>14899</v>
      </c>
    </row>
    <row r="9448" spans="1:4" x14ac:dyDescent="0.25">
      <c r="A9448">
        <v>11455</v>
      </c>
      <c r="B9448" t="s">
        <v>21523</v>
      </c>
      <c r="C9448" t="s">
        <v>1533</v>
      </c>
      <c r="D9448" s="109" t="s">
        <v>14641</v>
      </c>
    </row>
    <row r="9449" spans="1:4" x14ac:dyDescent="0.25">
      <c r="A9449">
        <v>11456</v>
      </c>
      <c r="B9449" t="s">
        <v>21524</v>
      </c>
      <c r="C9449" t="s">
        <v>1533</v>
      </c>
      <c r="D9449" s="109" t="s">
        <v>12633</v>
      </c>
    </row>
    <row r="9450" spans="1:4" x14ac:dyDescent="0.25">
      <c r="A9450">
        <v>3107</v>
      </c>
      <c r="B9450" t="s">
        <v>21525</v>
      </c>
      <c r="C9450" t="s">
        <v>1533</v>
      </c>
      <c r="D9450" s="109" t="s">
        <v>14796</v>
      </c>
    </row>
    <row r="9451" spans="1:4" x14ac:dyDescent="0.25">
      <c r="A9451">
        <v>43583</v>
      </c>
      <c r="B9451" t="s">
        <v>21526</v>
      </c>
      <c r="C9451" t="s">
        <v>1533</v>
      </c>
      <c r="D9451" s="109" t="s">
        <v>7859</v>
      </c>
    </row>
    <row r="9452" spans="1:4" x14ac:dyDescent="0.25">
      <c r="A9452">
        <v>43586</v>
      </c>
      <c r="B9452" t="s">
        <v>21527</v>
      </c>
      <c r="C9452" t="s">
        <v>1533</v>
      </c>
      <c r="D9452" s="109" t="s">
        <v>7949</v>
      </c>
    </row>
    <row r="9453" spans="1:4" x14ac:dyDescent="0.25">
      <c r="A9453">
        <v>11461</v>
      </c>
      <c r="B9453" t="s">
        <v>21528</v>
      </c>
      <c r="C9453" t="s">
        <v>1533</v>
      </c>
      <c r="D9453" s="109" t="s">
        <v>12233</v>
      </c>
    </row>
    <row r="9454" spans="1:4" x14ac:dyDescent="0.25">
      <c r="A9454">
        <v>43587</v>
      </c>
      <c r="B9454" t="s">
        <v>21529</v>
      </c>
      <c r="C9454" t="s">
        <v>1533</v>
      </c>
      <c r="D9454" s="109" t="s">
        <v>12997</v>
      </c>
    </row>
    <row r="9455" spans="1:4" x14ac:dyDescent="0.25">
      <c r="A9455">
        <v>3106</v>
      </c>
      <c r="B9455" t="s">
        <v>21530</v>
      </c>
      <c r="C9455" t="s">
        <v>1533</v>
      </c>
      <c r="D9455" s="109" t="s">
        <v>21531</v>
      </c>
    </row>
    <row r="9456" spans="1:4" x14ac:dyDescent="0.25">
      <c r="A9456">
        <v>44539</v>
      </c>
      <c r="B9456" t="s">
        <v>21532</v>
      </c>
      <c r="C9456" t="s">
        <v>1537</v>
      </c>
      <c r="D9456" s="109" t="s">
        <v>18974</v>
      </c>
    </row>
    <row r="9457" spans="1:4" x14ac:dyDescent="0.25">
      <c r="A9457">
        <v>3123</v>
      </c>
      <c r="B9457" t="s">
        <v>21533</v>
      </c>
      <c r="C9457" t="s">
        <v>1537</v>
      </c>
      <c r="D9457" s="109" t="s">
        <v>12691</v>
      </c>
    </row>
    <row r="9458" spans="1:4" x14ac:dyDescent="0.25">
      <c r="A9458">
        <v>38125</v>
      </c>
      <c r="B9458" t="s">
        <v>21534</v>
      </c>
      <c r="C9458" t="s">
        <v>1537</v>
      </c>
      <c r="D9458" s="109" t="s">
        <v>6411</v>
      </c>
    </row>
    <row r="9459" spans="1:4" x14ac:dyDescent="0.25">
      <c r="A9459">
        <v>39014</v>
      </c>
      <c r="B9459" t="s">
        <v>21535</v>
      </c>
      <c r="C9459" t="s">
        <v>1537</v>
      </c>
      <c r="D9459" s="109" t="s">
        <v>7897</v>
      </c>
    </row>
    <row r="9460" spans="1:4" x14ac:dyDescent="0.25">
      <c r="A9460">
        <v>39365</v>
      </c>
      <c r="B9460" t="s">
        <v>21536</v>
      </c>
      <c r="C9460" t="s">
        <v>1533</v>
      </c>
      <c r="D9460" s="109" t="s">
        <v>21537</v>
      </c>
    </row>
    <row r="9461" spans="1:4" x14ac:dyDescent="0.25">
      <c r="A9461">
        <v>39366</v>
      </c>
      <c r="B9461" t="s">
        <v>21538</v>
      </c>
      <c r="C9461" t="s">
        <v>1533</v>
      </c>
      <c r="D9461" s="109" t="s">
        <v>21539</v>
      </c>
    </row>
    <row r="9462" spans="1:4" x14ac:dyDescent="0.25">
      <c r="A9462">
        <v>39367</v>
      </c>
      <c r="B9462" t="s">
        <v>21540</v>
      </c>
      <c r="C9462" t="s">
        <v>1533</v>
      </c>
      <c r="D9462" s="109" t="s">
        <v>21541</v>
      </c>
    </row>
    <row r="9463" spans="1:4" x14ac:dyDescent="0.25">
      <c r="A9463">
        <v>37394</v>
      </c>
      <c r="B9463" t="s">
        <v>21542</v>
      </c>
      <c r="C9463" t="s">
        <v>1546</v>
      </c>
      <c r="D9463" s="109" t="s">
        <v>21543</v>
      </c>
    </row>
    <row r="9464" spans="1:4" x14ac:dyDescent="0.25">
      <c r="A9464">
        <v>14146</v>
      </c>
      <c r="B9464" t="s">
        <v>21544</v>
      </c>
      <c r="C9464" t="s">
        <v>1546</v>
      </c>
      <c r="D9464" s="109" t="s">
        <v>21545</v>
      </c>
    </row>
    <row r="9465" spans="1:4" x14ac:dyDescent="0.25">
      <c r="A9465">
        <v>938</v>
      </c>
      <c r="B9465" t="s">
        <v>21546</v>
      </c>
      <c r="C9465" t="s">
        <v>1536</v>
      </c>
      <c r="D9465" s="109" t="s">
        <v>11234</v>
      </c>
    </row>
    <row r="9466" spans="1:4" x14ac:dyDescent="0.25">
      <c r="A9466">
        <v>937</v>
      </c>
      <c r="B9466" t="s">
        <v>21547</v>
      </c>
      <c r="C9466" t="s">
        <v>1536</v>
      </c>
      <c r="D9466" s="109" t="s">
        <v>17063</v>
      </c>
    </row>
    <row r="9467" spans="1:4" x14ac:dyDescent="0.25">
      <c r="A9467">
        <v>939</v>
      </c>
      <c r="B9467" t="s">
        <v>21548</v>
      </c>
      <c r="C9467" t="s">
        <v>1536</v>
      </c>
      <c r="D9467" s="109" t="s">
        <v>6347</v>
      </c>
    </row>
    <row r="9468" spans="1:4" x14ac:dyDescent="0.25">
      <c r="A9468">
        <v>944</v>
      </c>
      <c r="B9468" t="s">
        <v>21549</v>
      </c>
      <c r="C9468" t="s">
        <v>1536</v>
      </c>
      <c r="D9468" s="109" t="s">
        <v>7872</v>
      </c>
    </row>
    <row r="9469" spans="1:4" x14ac:dyDescent="0.25">
      <c r="A9469">
        <v>940</v>
      </c>
      <c r="B9469" t="s">
        <v>21550</v>
      </c>
      <c r="C9469" t="s">
        <v>1536</v>
      </c>
      <c r="D9469" s="109" t="s">
        <v>7916</v>
      </c>
    </row>
    <row r="9470" spans="1:4" x14ac:dyDescent="0.25">
      <c r="A9470">
        <v>44397</v>
      </c>
      <c r="B9470" t="s">
        <v>21551</v>
      </c>
      <c r="C9470" t="s">
        <v>1536</v>
      </c>
      <c r="D9470" s="109" t="s">
        <v>7927</v>
      </c>
    </row>
    <row r="9471" spans="1:4" x14ac:dyDescent="0.25">
      <c r="A9471">
        <v>406</v>
      </c>
      <c r="B9471" t="s">
        <v>21552</v>
      </c>
      <c r="C9471" t="s">
        <v>1533</v>
      </c>
      <c r="D9471" s="109" t="s">
        <v>21553</v>
      </c>
    </row>
    <row r="9472" spans="1:4" x14ac:dyDescent="0.25">
      <c r="A9472">
        <v>42529</v>
      </c>
      <c r="B9472" t="s">
        <v>21554</v>
      </c>
      <c r="C9472" t="s">
        <v>1536</v>
      </c>
      <c r="D9472" s="109" t="s">
        <v>7838</v>
      </c>
    </row>
    <row r="9473" spans="1:4" x14ac:dyDescent="0.25">
      <c r="A9473">
        <v>39634</v>
      </c>
      <c r="B9473" t="s">
        <v>21555</v>
      </c>
      <c r="C9473" t="s">
        <v>1536</v>
      </c>
      <c r="D9473" s="109" t="s">
        <v>16845</v>
      </c>
    </row>
    <row r="9474" spans="1:4" x14ac:dyDescent="0.25">
      <c r="A9474">
        <v>39701</v>
      </c>
      <c r="B9474" t="s">
        <v>21556</v>
      </c>
      <c r="C9474" t="s">
        <v>1533</v>
      </c>
      <c r="D9474" s="109" t="s">
        <v>21557</v>
      </c>
    </row>
    <row r="9475" spans="1:4" x14ac:dyDescent="0.25">
      <c r="A9475">
        <v>12815</v>
      </c>
      <c r="B9475" t="s">
        <v>21558</v>
      </c>
      <c r="C9475" t="s">
        <v>1533</v>
      </c>
      <c r="D9475" s="109" t="s">
        <v>6484</v>
      </c>
    </row>
    <row r="9476" spans="1:4" x14ac:dyDescent="0.25">
      <c r="A9476">
        <v>39431</v>
      </c>
      <c r="B9476" t="s">
        <v>21559</v>
      </c>
      <c r="C9476" t="s">
        <v>1536</v>
      </c>
      <c r="D9476" s="109" t="s">
        <v>6366</v>
      </c>
    </row>
    <row r="9477" spans="1:4" x14ac:dyDescent="0.25">
      <c r="A9477">
        <v>39432</v>
      </c>
      <c r="B9477" t="s">
        <v>21560</v>
      </c>
      <c r="C9477" t="s">
        <v>1536</v>
      </c>
      <c r="D9477" s="109" t="s">
        <v>6433</v>
      </c>
    </row>
    <row r="9478" spans="1:4" x14ac:dyDescent="0.25">
      <c r="A9478">
        <v>20111</v>
      </c>
      <c r="B9478" t="s">
        <v>21561</v>
      </c>
      <c r="C9478" t="s">
        <v>1533</v>
      </c>
      <c r="D9478" s="109" t="s">
        <v>21562</v>
      </c>
    </row>
    <row r="9479" spans="1:4" x14ac:dyDescent="0.25">
      <c r="A9479">
        <v>21127</v>
      </c>
      <c r="B9479" t="s">
        <v>21563</v>
      </c>
      <c r="C9479" t="s">
        <v>1533</v>
      </c>
      <c r="D9479" s="109" t="s">
        <v>7025</v>
      </c>
    </row>
    <row r="9480" spans="1:4" x14ac:dyDescent="0.25">
      <c r="A9480">
        <v>404</v>
      </c>
      <c r="B9480" t="s">
        <v>21564</v>
      </c>
      <c r="C9480" t="s">
        <v>1536</v>
      </c>
      <c r="D9480" s="109" t="s">
        <v>6312</v>
      </c>
    </row>
    <row r="9481" spans="1:4" x14ac:dyDescent="0.25">
      <c r="A9481">
        <v>14151</v>
      </c>
      <c r="B9481" t="s">
        <v>21565</v>
      </c>
      <c r="C9481" t="s">
        <v>1533</v>
      </c>
      <c r="D9481" s="109" t="s">
        <v>12649</v>
      </c>
    </row>
    <row r="9482" spans="1:4" x14ac:dyDescent="0.25">
      <c r="A9482">
        <v>14153</v>
      </c>
      <c r="B9482" t="s">
        <v>21566</v>
      </c>
      <c r="C9482" t="s">
        <v>1533</v>
      </c>
      <c r="D9482" s="109" t="s">
        <v>21567</v>
      </c>
    </row>
    <row r="9483" spans="1:4" x14ac:dyDescent="0.25">
      <c r="A9483">
        <v>14152</v>
      </c>
      <c r="B9483" t="s">
        <v>21568</v>
      </c>
      <c r="C9483" t="s">
        <v>1533</v>
      </c>
      <c r="D9483" s="109" t="s">
        <v>12650</v>
      </c>
    </row>
    <row r="9484" spans="1:4" x14ac:dyDescent="0.25">
      <c r="A9484">
        <v>14154</v>
      </c>
      <c r="B9484" t="s">
        <v>21569</v>
      </c>
      <c r="C9484" t="s">
        <v>1533</v>
      </c>
      <c r="D9484" s="109" t="s">
        <v>21570</v>
      </c>
    </row>
    <row r="9485" spans="1:4" x14ac:dyDescent="0.25">
      <c r="A9485">
        <v>3146</v>
      </c>
      <c r="B9485" t="s">
        <v>21571</v>
      </c>
      <c r="C9485" t="s">
        <v>1533</v>
      </c>
      <c r="D9485" s="109" t="s">
        <v>17039</v>
      </c>
    </row>
    <row r="9486" spans="1:4" x14ac:dyDescent="0.25">
      <c r="A9486">
        <v>3143</v>
      </c>
      <c r="B9486" t="s">
        <v>21572</v>
      </c>
      <c r="C9486" t="s">
        <v>1533</v>
      </c>
      <c r="D9486" s="109" t="s">
        <v>6959</v>
      </c>
    </row>
    <row r="9487" spans="1:4" x14ac:dyDescent="0.25">
      <c r="A9487">
        <v>3148</v>
      </c>
      <c r="B9487" t="s">
        <v>21573</v>
      </c>
      <c r="C9487" t="s">
        <v>1533</v>
      </c>
      <c r="D9487" s="109" t="s">
        <v>11839</v>
      </c>
    </row>
    <row r="9488" spans="1:4" x14ac:dyDescent="0.25">
      <c r="A9488">
        <v>4310</v>
      </c>
      <c r="B9488" t="s">
        <v>21574</v>
      </c>
      <c r="C9488" t="s">
        <v>1533</v>
      </c>
      <c r="D9488" s="109" t="s">
        <v>16907</v>
      </c>
    </row>
    <row r="9489" spans="1:4" x14ac:dyDescent="0.25">
      <c r="A9489">
        <v>4311</v>
      </c>
      <c r="B9489" t="s">
        <v>21575</v>
      </c>
      <c r="C9489" t="s">
        <v>1533</v>
      </c>
      <c r="D9489" s="109" t="s">
        <v>14717</v>
      </c>
    </row>
    <row r="9490" spans="1:4" x14ac:dyDescent="0.25">
      <c r="A9490">
        <v>4312</v>
      </c>
      <c r="B9490" t="s">
        <v>21576</v>
      </c>
      <c r="C9490" t="s">
        <v>1533</v>
      </c>
      <c r="D9490" s="109" t="s">
        <v>14327</v>
      </c>
    </row>
    <row r="9491" spans="1:4" x14ac:dyDescent="0.25">
      <c r="A9491">
        <v>13261</v>
      </c>
      <c r="B9491" t="s">
        <v>21577</v>
      </c>
      <c r="C9491" t="s">
        <v>1533</v>
      </c>
      <c r="D9491" s="109" t="s">
        <v>7854</v>
      </c>
    </row>
    <row r="9492" spans="1:4" x14ac:dyDescent="0.25">
      <c r="A9492">
        <v>3272</v>
      </c>
      <c r="B9492" t="s">
        <v>21578</v>
      </c>
      <c r="C9492" t="s">
        <v>1533</v>
      </c>
      <c r="D9492" s="109" t="s">
        <v>21579</v>
      </c>
    </row>
    <row r="9493" spans="1:4" x14ac:dyDescent="0.25">
      <c r="A9493">
        <v>3265</v>
      </c>
      <c r="B9493" t="s">
        <v>21580</v>
      </c>
      <c r="C9493" t="s">
        <v>1533</v>
      </c>
      <c r="D9493" s="109" t="s">
        <v>21581</v>
      </c>
    </row>
    <row r="9494" spans="1:4" x14ac:dyDescent="0.25">
      <c r="A9494">
        <v>3262</v>
      </c>
      <c r="B9494" t="s">
        <v>21582</v>
      </c>
      <c r="C9494" t="s">
        <v>1533</v>
      </c>
      <c r="D9494" s="109" t="s">
        <v>21583</v>
      </c>
    </row>
    <row r="9495" spans="1:4" x14ac:dyDescent="0.25">
      <c r="A9495">
        <v>3264</v>
      </c>
      <c r="B9495" t="s">
        <v>21584</v>
      </c>
      <c r="C9495" t="s">
        <v>1533</v>
      </c>
      <c r="D9495" s="109" t="s">
        <v>21585</v>
      </c>
    </row>
    <row r="9496" spans="1:4" x14ac:dyDescent="0.25">
      <c r="A9496">
        <v>3267</v>
      </c>
      <c r="B9496" t="s">
        <v>21586</v>
      </c>
      <c r="C9496" t="s">
        <v>1533</v>
      </c>
      <c r="D9496" s="109" t="s">
        <v>21587</v>
      </c>
    </row>
    <row r="9497" spans="1:4" x14ac:dyDescent="0.25">
      <c r="A9497">
        <v>3266</v>
      </c>
      <c r="B9497" t="s">
        <v>21588</v>
      </c>
      <c r="C9497" t="s">
        <v>1533</v>
      </c>
      <c r="D9497" s="109" t="s">
        <v>21589</v>
      </c>
    </row>
    <row r="9498" spans="1:4" x14ac:dyDescent="0.25">
      <c r="A9498">
        <v>3263</v>
      </c>
      <c r="B9498" t="s">
        <v>21590</v>
      </c>
      <c r="C9498" t="s">
        <v>1533</v>
      </c>
      <c r="D9498" s="109" t="s">
        <v>7278</v>
      </c>
    </row>
    <row r="9499" spans="1:4" x14ac:dyDescent="0.25">
      <c r="A9499">
        <v>3268</v>
      </c>
      <c r="B9499" t="s">
        <v>21591</v>
      </c>
      <c r="C9499" t="s">
        <v>1533</v>
      </c>
      <c r="D9499" s="109" t="s">
        <v>21592</v>
      </c>
    </row>
    <row r="9500" spans="1:4" x14ac:dyDescent="0.25">
      <c r="A9500">
        <v>3271</v>
      </c>
      <c r="B9500" t="s">
        <v>21593</v>
      </c>
      <c r="C9500" t="s">
        <v>1533</v>
      </c>
      <c r="D9500" s="109" t="s">
        <v>21594</v>
      </c>
    </row>
    <row r="9501" spans="1:4" x14ac:dyDescent="0.25">
      <c r="A9501">
        <v>3270</v>
      </c>
      <c r="B9501" t="s">
        <v>21595</v>
      </c>
      <c r="C9501" t="s">
        <v>1533</v>
      </c>
      <c r="D9501" s="109" t="s">
        <v>21596</v>
      </c>
    </row>
    <row r="9502" spans="1:4" x14ac:dyDescent="0.25">
      <c r="A9502">
        <v>3275</v>
      </c>
      <c r="B9502" t="s">
        <v>21597</v>
      </c>
      <c r="C9502" t="s">
        <v>1534</v>
      </c>
      <c r="D9502" s="109" t="s">
        <v>21598</v>
      </c>
    </row>
    <row r="9503" spans="1:4" x14ac:dyDescent="0.25">
      <c r="A9503">
        <v>39512</v>
      </c>
      <c r="B9503" t="s">
        <v>21599</v>
      </c>
      <c r="C9503" t="s">
        <v>1534</v>
      </c>
      <c r="D9503" s="109" t="s">
        <v>21600</v>
      </c>
    </row>
    <row r="9504" spans="1:4" x14ac:dyDescent="0.25">
      <c r="A9504">
        <v>39511</v>
      </c>
      <c r="B9504" t="s">
        <v>21601</v>
      </c>
      <c r="C9504" t="s">
        <v>1534</v>
      </c>
      <c r="D9504" s="109" t="s">
        <v>17691</v>
      </c>
    </row>
    <row r="9505" spans="1:4" x14ac:dyDescent="0.25">
      <c r="A9505">
        <v>39513</v>
      </c>
      <c r="B9505" t="s">
        <v>21602</v>
      </c>
      <c r="C9505" t="s">
        <v>1534</v>
      </c>
      <c r="D9505" s="109" t="s">
        <v>21603</v>
      </c>
    </row>
    <row r="9506" spans="1:4" x14ac:dyDescent="0.25">
      <c r="A9506">
        <v>3286</v>
      </c>
      <c r="B9506" t="s">
        <v>21604</v>
      </c>
      <c r="C9506" t="s">
        <v>1534</v>
      </c>
      <c r="D9506" s="109" t="s">
        <v>21605</v>
      </c>
    </row>
    <row r="9507" spans="1:4" x14ac:dyDescent="0.25">
      <c r="A9507">
        <v>3287</v>
      </c>
      <c r="B9507" t="s">
        <v>21606</v>
      </c>
      <c r="C9507" t="s">
        <v>1534</v>
      </c>
      <c r="D9507" s="109" t="s">
        <v>21607</v>
      </c>
    </row>
    <row r="9508" spans="1:4" x14ac:dyDescent="0.25">
      <c r="A9508">
        <v>3283</v>
      </c>
      <c r="B9508" t="s">
        <v>21608</v>
      </c>
      <c r="C9508" t="s">
        <v>1534</v>
      </c>
      <c r="D9508" s="109" t="s">
        <v>14702</v>
      </c>
    </row>
    <row r="9509" spans="1:4" x14ac:dyDescent="0.25">
      <c r="A9509">
        <v>11587</v>
      </c>
      <c r="B9509" t="s">
        <v>21609</v>
      </c>
      <c r="C9509" t="s">
        <v>1534</v>
      </c>
      <c r="D9509" s="109" t="s">
        <v>21610</v>
      </c>
    </row>
    <row r="9510" spans="1:4" x14ac:dyDescent="0.25">
      <c r="A9510">
        <v>36225</v>
      </c>
      <c r="B9510" t="s">
        <v>21611</v>
      </c>
      <c r="C9510" t="s">
        <v>1534</v>
      </c>
      <c r="D9510" s="109" t="s">
        <v>12475</v>
      </c>
    </row>
    <row r="9511" spans="1:4" x14ac:dyDescent="0.25">
      <c r="A9511">
        <v>36230</v>
      </c>
      <c r="B9511" t="s">
        <v>21612</v>
      </c>
      <c r="C9511" t="s">
        <v>1534</v>
      </c>
      <c r="D9511" s="109" t="s">
        <v>17179</v>
      </c>
    </row>
    <row r="9512" spans="1:4" x14ac:dyDescent="0.25">
      <c r="A9512">
        <v>36238</v>
      </c>
      <c r="B9512" t="s">
        <v>21613</v>
      </c>
      <c r="C9512" t="s">
        <v>1534</v>
      </c>
      <c r="D9512" s="109" t="s">
        <v>12801</v>
      </c>
    </row>
    <row r="9513" spans="1:4" x14ac:dyDescent="0.25">
      <c r="A9513">
        <v>39363</v>
      </c>
      <c r="B9513" t="s">
        <v>21614</v>
      </c>
      <c r="C9513" t="s">
        <v>1533</v>
      </c>
      <c r="D9513" s="109" t="s">
        <v>21615</v>
      </c>
    </row>
    <row r="9514" spans="1:4" x14ac:dyDescent="0.25">
      <c r="A9514">
        <v>39361</v>
      </c>
      <c r="B9514" t="s">
        <v>21616</v>
      </c>
      <c r="C9514" t="s">
        <v>1533</v>
      </c>
      <c r="D9514" s="109" t="s">
        <v>21617</v>
      </c>
    </row>
    <row r="9515" spans="1:4" x14ac:dyDescent="0.25">
      <c r="A9515">
        <v>39362</v>
      </c>
      <c r="B9515" t="s">
        <v>21618</v>
      </c>
      <c r="C9515" t="s">
        <v>1533</v>
      </c>
      <c r="D9515" s="109" t="s">
        <v>21619</v>
      </c>
    </row>
    <row r="9516" spans="1:4" x14ac:dyDescent="0.25">
      <c r="A9516">
        <v>39364</v>
      </c>
      <c r="B9516" t="s">
        <v>21620</v>
      </c>
      <c r="C9516" t="s">
        <v>1533</v>
      </c>
      <c r="D9516" s="109" t="s">
        <v>21621</v>
      </c>
    </row>
    <row r="9517" spans="1:4" x14ac:dyDescent="0.25">
      <c r="A9517">
        <v>14576</v>
      </c>
      <c r="B9517" t="s">
        <v>21622</v>
      </c>
      <c r="C9517" t="s">
        <v>1533</v>
      </c>
      <c r="D9517" s="109" t="s">
        <v>21623</v>
      </c>
    </row>
    <row r="9518" spans="1:4" x14ac:dyDescent="0.25">
      <c r="A9518">
        <v>13877</v>
      </c>
      <c r="B9518" t="s">
        <v>21624</v>
      </c>
      <c r="C9518" t="s">
        <v>1533</v>
      </c>
      <c r="D9518" s="109" t="s">
        <v>21625</v>
      </c>
    </row>
    <row r="9519" spans="1:4" x14ac:dyDescent="0.25">
      <c r="A9519">
        <v>7307</v>
      </c>
      <c r="B9519" t="s">
        <v>21626</v>
      </c>
      <c r="C9519" t="s">
        <v>1538</v>
      </c>
      <c r="D9519" s="109" t="s">
        <v>21627</v>
      </c>
    </row>
    <row r="9520" spans="1:4" x14ac:dyDescent="0.25">
      <c r="A9520">
        <v>38122</v>
      </c>
      <c r="B9520" t="s">
        <v>21628</v>
      </c>
      <c r="C9520" t="s">
        <v>1538</v>
      </c>
      <c r="D9520" s="109" t="s">
        <v>12407</v>
      </c>
    </row>
    <row r="9521" spans="1:4" x14ac:dyDescent="0.25">
      <c r="A9521">
        <v>43653</v>
      </c>
      <c r="B9521" t="s">
        <v>21629</v>
      </c>
      <c r="C9521" t="s">
        <v>1538</v>
      </c>
      <c r="D9521" s="109" t="s">
        <v>16134</v>
      </c>
    </row>
    <row r="9522" spans="1:4" x14ac:dyDescent="0.25">
      <c r="A9522">
        <v>38633</v>
      </c>
      <c r="B9522" t="s">
        <v>21630</v>
      </c>
      <c r="C9522" t="s">
        <v>1533</v>
      </c>
      <c r="D9522" s="109" t="s">
        <v>21631</v>
      </c>
    </row>
    <row r="9523" spans="1:4" x14ac:dyDescent="0.25">
      <c r="A9523">
        <v>12344</v>
      </c>
      <c r="B9523" t="s">
        <v>21632</v>
      </c>
      <c r="C9523" t="s">
        <v>1533</v>
      </c>
      <c r="D9523" s="109" t="s">
        <v>7012</v>
      </c>
    </row>
    <row r="9524" spans="1:4" x14ac:dyDescent="0.25">
      <c r="A9524">
        <v>12343</v>
      </c>
      <c r="B9524" t="s">
        <v>21633</v>
      </c>
      <c r="C9524" t="s">
        <v>1533</v>
      </c>
      <c r="D9524" s="109" t="s">
        <v>19435</v>
      </c>
    </row>
    <row r="9525" spans="1:4" x14ac:dyDescent="0.25">
      <c r="A9525">
        <v>3295</v>
      </c>
      <c r="B9525" t="s">
        <v>21634</v>
      </c>
      <c r="C9525" t="s">
        <v>1533</v>
      </c>
      <c r="D9525" s="109" t="s">
        <v>21635</v>
      </c>
    </row>
    <row r="9526" spans="1:4" x14ac:dyDescent="0.25">
      <c r="A9526">
        <v>3302</v>
      </c>
      <c r="B9526" t="s">
        <v>21636</v>
      </c>
      <c r="C9526" t="s">
        <v>1533</v>
      </c>
      <c r="D9526" s="109" t="s">
        <v>17701</v>
      </c>
    </row>
    <row r="9527" spans="1:4" x14ac:dyDescent="0.25">
      <c r="A9527">
        <v>3297</v>
      </c>
      <c r="B9527" t="s">
        <v>21637</v>
      </c>
      <c r="C9527" t="s">
        <v>1533</v>
      </c>
      <c r="D9527" s="109" t="s">
        <v>12736</v>
      </c>
    </row>
    <row r="9528" spans="1:4" x14ac:dyDescent="0.25">
      <c r="A9528">
        <v>3294</v>
      </c>
      <c r="B9528" t="s">
        <v>21638</v>
      </c>
      <c r="C9528" t="s">
        <v>1533</v>
      </c>
      <c r="D9528" s="109" t="s">
        <v>8565</v>
      </c>
    </row>
    <row r="9529" spans="1:4" x14ac:dyDescent="0.25">
      <c r="A9529">
        <v>3292</v>
      </c>
      <c r="B9529" t="s">
        <v>21639</v>
      </c>
      <c r="C9529" t="s">
        <v>1533</v>
      </c>
      <c r="D9529" s="109" t="s">
        <v>17179</v>
      </c>
    </row>
    <row r="9530" spans="1:4" x14ac:dyDescent="0.25">
      <c r="A9530">
        <v>3298</v>
      </c>
      <c r="B9530" t="s">
        <v>21640</v>
      </c>
      <c r="C9530" t="s">
        <v>1533</v>
      </c>
      <c r="D9530" s="109" t="s">
        <v>21641</v>
      </c>
    </row>
    <row r="9531" spans="1:4" x14ac:dyDescent="0.25">
      <c r="A9531">
        <v>11596</v>
      </c>
      <c r="B9531" t="s">
        <v>21642</v>
      </c>
      <c r="C9531" t="s">
        <v>1533</v>
      </c>
      <c r="D9531" s="109" t="s">
        <v>21643</v>
      </c>
    </row>
    <row r="9532" spans="1:4" x14ac:dyDescent="0.25">
      <c r="A9532">
        <v>34802</v>
      </c>
      <c r="B9532" t="s">
        <v>21644</v>
      </c>
      <c r="C9532" t="s">
        <v>1533</v>
      </c>
      <c r="D9532" s="109" t="s">
        <v>21645</v>
      </c>
    </row>
    <row r="9533" spans="1:4" x14ac:dyDescent="0.25">
      <c r="A9533">
        <v>11588</v>
      </c>
      <c r="B9533" t="s">
        <v>21646</v>
      </c>
      <c r="C9533" t="s">
        <v>1533</v>
      </c>
      <c r="D9533" s="109" t="s">
        <v>21647</v>
      </c>
    </row>
    <row r="9534" spans="1:4" x14ac:dyDescent="0.25">
      <c r="A9534">
        <v>34383</v>
      </c>
      <c r="B9534" t="s">
        <v>21648</v>
      </c>
      <c r="C9534" t="s">
        <v>1533</v>
      </c>
      <c r="D9534" s="109" t="s">
        <v>21649</v>
      </c>
    </row>
    <row r="9535" spans="1:4" x14ac:dyDescent="0.25">
      <c r="A9535">
        <v>40451</v>
      </c>
      <c r="B9535" t="s">
        <v>21650</v>
      </c>
      <c r="C9535" t="s">
        <v>1534</v>
      </c>
      <c r="D9535" s="109" t="s">
        <v>21651</v>
      </c>
    </row>
    <row r="9536" spans="1:4" x14ac:dyDescent="0.25">
      <c r="A9536">
        <v>40453</v>
      </c>
      <c r="B9536" t="s">
        <v>21652</v>
      </c>
      <c r="C9536" t="s">
        <v>1534</v>
      </c>
      <c r="D9536" s="109" t="s">
        <v>17458</v>
      </c>
    </row>
    <row r="9537" spans="1:4" x14ac:dyDescent="0.25">
      <c r="A9537">
        <v>40452</v>
      </c>
      <c r="B9537" t="s">
        <v>21653</v>
      </c>
      <c r="C9537" t="s">
        <v>1534</v>
      </c>
      <c r="D9537" s="109" t="s">
        <v>21654</v>
      </c>
    </row>
    <row r="9538" spans="1:4" x14ac:dyDescent="0.25">
      <c r="A9538">
        <v>11594</v>
      </c>
      <c r="B9538" t="s">
        <v>21655</v>
      </c>
      <c r="C9538" t="s">
        <v>1533</v>
      </c>
      <c r="D9538" s="109" t="s">
        <v>21656</v>
      </c>
    </row>
    <row r="9539" spans="1:4" x14ac:dyDescent="0.25">
      <c r="A9539">
        <v>3311</v>
      </c>
      <c r="B9539" t="s">
        <v>21657</v>
      </c>
      <c r="C9539" t="s">
        <v>1535</v>
      </c>
      <c r="D9539" s="109" t="s">
        <v>21656</v>
      </c>
    </row>
    <row r="9540" spans="1:4" x14ac:dyDescent="0.25">
      <c r="A9540">
        <v>11599</v>
      </c>
      <c r="B9540" t="s">
        <v>21658</v>
      </c>
      <c r="C9540" t="s">
        <v>1533</v>
      </c>
      <c r="D9540" s="109" t="s">
        <v>21659</v>
      </c>
    </row>
    <row r="9541" spans="1:4" x14ac:dyDescent="0.25">
      <c r="A9541">
        <v>11593</v>
      </c>
      <c r="B9541" t="s">
        <v>21660</v>
      </c>
      <c r="C9541" t="s">
        <v>1533</v>
      </c>
      <c r="D9541" s="109" t="s">
        <v>21661</v>
      </c>
    </row>
    <row r="9542" spans="1:4" x14ac:dyDescent="0.25">
      <c r="A9542">
        <v>3314</v>
      </c>
      <c r="B9542" t="s">
        <v>21662</v>
      </c>
      <c r="C9542" t="s">
        <v>1535</v>
      </c>
      <c r="D9542" s="109" t="s">
        <v>21663</v>
      </c>
    </row>
    <row r="9543" spans="1:4" x14ac:dyDescent="0.25">
      <c r="A9543">
        <v>11597</v>
      </c>
      <c r="B9543" t="s">
        <v>21664</v>
      </c>
      <c r="C9543" t="s">
        <v>1533</v>
      </c>
      <c r="D9543" s="109" t="s">
        <v>21665</v>
      </c>
    </row>
    <row r="9544" spans="1:4" x14ac:dyDescent="0.25">
      <c r="A9544">
        <v>3309</v>
      </c>
      <c r="B9544" t="s">
        <v>21666</v>
      </c>
      <c r="C9544" t="s">
        <v>1535</v>
      </c>
      <c r="D9544" s="109" t="s">
        <v>21643</v>
      </c>
    </row>
    <row r="9545" spans="1:4" x14ac:dyDescent="0.25">
      <c r="A9545">
        <v>34612</v>
      </c>
      <c r="B9545" t="s">
        <v>21667</v>
      </c>
      <c r="C9545" t="s">
        <v>1533</v>
      </c>
      <c r="D9545" s="109" t="s">
        <v>21668</v>
      </c>
    </row>
    <row r="9546" spans="1:4" x14ac:dyDescent="0.25">
      <c r="A9546">
        <v>34635</v>
      </c>
      <c r="B9546" t="s">
        <v>21669</v>
      </c>
      <c r="C9546" t="s">
        <v>1533</v>
      </c>
      <c r="D9546" s="109" t="s">
        <v>21670</v>
      </c>
    </row>
    <row r="9547" spans="1:4" x14ac:dyDescent="0.25">
      <c r="A9547">
        <v>34633</v>
      </c>
      <c r="B9547" t="s">
        <v>21671</v>
      </c>
      <c r="C9547" t="s">
        <v>1533</v>
      </c>
      <c r="D9547" s="109" t="s">
        <v>21672</v>
      </c>
    </row>
    <row r="9548" spans="1:4" x14ac:dyDescent="0.25">
      <c r="A9548">
        <v>40440</v>
      </c>
      <c r="B9548" t="s">
        <v>21673</v>
      </c>
      <c r="C9548" t="s">
        <v>1535</v>
      </c>
      <c r="D9548" s="109" t="s">
        <v>21674</v>
      </c>
    </row>
    <row r="9549" spans="1:4" x14ac:dyDescent="0.25">
      <c r="A9549">
        <v>40441</v>
      </c>
      <c r="B9549" t="s">
        <v>21675</v>
      </c>
      <c r="C9549" t="s">
        <v>1535</v>
      </c>
      <c r="D9549" s="109" t="s">
        <v>21676</v>
      </c>
    </row>
    <row r="9550" spans="1:4" x14ac:dyDescent="0.25">
      <c r="A9550">
        <v>40449</v>
      </c>
      <c r="B9550" t="s">
        <v>21677</v>
      </c>
      <c r="C9550" t="s">
        <v>1535</v>
      </c>
      <c r="D9550" s="109" t="s">
        <v>21678</v>
      </c>
    </row>
    <row r="9551" spans="1:4" x14ac:dyDescent="0.25">
      <c r="A9551">
        <v>34800</v>
      </c>
      <c r="B9551" t="s">
        <v>21679</v>
      </c>
      <c r="C9551" t="s">
        <v>1535</v>
      </c>
      <c r="D9551" s="109" t="s">
        <v>21680</v>
      </c>
    </row>
    <row r="9552" spans="1:4" x14ac:dyDescent="0.25">
      <c r="A9552">
        <v>11592</v>
      </c>
      <c r="B9552" t="s">
        <v>21681</v>
      </c>
      <c r="C9552" t="s">
        <v>1533</v>
      </c>
      <c r="D9552" s="109" t="s">
        <v>21663</v>
      </c>
    </row>
    <row r="9553" spans="1:4" x14ac:dyDescent="0.25">
      <c r="A9553">
        <v>40438</v>
      </c>
      <c r="B9553" t="s">
        <v>21682</v>
      </c>
      <c r="C9553" t="s">
        <v>1535</v>
      </c>
      <c r="D9553" s="109" t="s">
        <v>21683</v>
      </c>
    </row>
    <row r="9554" spans="1:4" x14ac:dyDescent="0.25">
      <c r="A9554">
        <v>40436</v>
      </c>
      <c r="B9554" t="s">
        <v>21684</v>
      </c>
      <c r="C9554" t="s">
        <v>1535</v>
      </c>
      <c r="D9554" s="109" t="s">
        <v>21685</v>
      </c>
    </row>
    <row r="9555" spans="1:4" x14ac:dyDescent="0.25">
      <c r="A9555">
        <v>4315</v>
      </c>
      <c r="B9555" t="s">
        <v>21686</v>
      </c>
      <c r="C9555" t="s">
        <v>1533</v>
      </c>
      <c r="D9555" s="109" t="s">
        <v>6419</v>
      </c>
    </row>
    <row r="9556" spans="1:4" x14ac:dyDescent="0.25">
      <c r="A9556">
        <v>402</v>
      </c>
      <c r="B9556" t="s">
        <v>21687</v>
      </c>
      <c r="C9556" t="s">
        <v>1533</v>
      </c>
      <c r="D9556" s="109" t="s">
        <v>12609</v>
      </c>
    </row>
    <row r="9557" spans="1:4" x14ac:dyDescent="0.25">
      <c r="A9557">
        <v>4226</v>
      </c>
      <c r="B9557" t="s">
        <v>21688</v>
      </c>
      <c r="C9557" t="s">
        <v>1537</v>
      </c>
      <c r="D9557" s="109" t="s">
        <v>17361</v>
      </c>
    </row>
    <row r="9558" spans="1:4" x14ac:dyDescent="0.25">
      <c r="A9558">
        <v>4222</v>
      </c>
      <c r="B9558" t="s">
        <v>21689</v>
      </c>
      <c r="C9558" t="s">
        <v>1538</v>
      </c>
      <c r="D9558" s="109" t="s">
        <v>16782</v>
      </c>
    </row>
    <row r="9559" spans="1:4" x14ac:dyDescent="0.25">
      <c r="A9559">
        <v>34804</v>
      </c>
      <c r="B9559" t="s">
        <v>21690</v>
      </c>
      <c r="C9559" t="s">
        <v>1534</v>
      </c>
      <c r="D9559" s="109" t="s">
        <v>15980</v>
      </c>
    </row>
    <row r="9560" spans="1:4" x14ac:dyDescent="0.25">
      <c r="A9560">
        <v>4013</v>
      </c>
      <c r="B9560" t="s">
        <v>21691</v>
      </c>
      <c r="C9560" t="s">
        <v>1534</v>
      </c>
      <c r="D9560" s="109" t="s">
        <v>12080</v>
      </c>
    </row>
    <row r="9561" spans="1:4" x14ac:dyDescent="0.25">
      <c r="A9561">
        <v>4011</v>
      </c>
      <c r="B9561" t="s">
        <v>21692</v>
      </c>
      <c r="C9561" t="s">
        <v>1534</v>
      </c>
      <c r="D9561" s="109" t="s">
        <v>8561</v>
      </c>
    </row>
    <row r="9562" spans="1:4" x14ac:dyDescent="0.25">
      <c r="A9562">
        <v>4021</v>
      </c>
      <c r="B9562" t="s">
        <v>21693</v>
      </c>
      <c r="C9562" t="s">
        <v>1534</v>
      </c>
      <c r="D9562" s="109" t="s">
        <v>14687</v>
      </c>
    </row>
    <row r="9563" spans="1:4" x14ac:dyDescent="0.25">
      <c r="A9563">
        <v>4019</v>
      </c>
      <c r="B9563" t="s">
        <v>21694</v>
      </c>
      <c r="C9563" t="s">
        <v>1534</v>
      </c>
      <c r="D9563" s="109" t="s">
        <v>21695</v>
      </c>
    </row>
    <row r="9564" spans="1:4" x14ac:dyDescent="0.25">
      <c r="A9564">
        <v>4012</v>
      </c>
      <c r="B9564" t="s">
        <v>21696</v>
      </c>
      <c r="C9564" t="s">
        <v>1534</v>
      </c>
      <c r="D9564" s="109" t="s">
        <v>14942</v>
      </c>
    </row>
    <row r="9565" spans="1:4" x14ac:dyDescent="0.25">
      <c r="A9565">
        <v>4020</v>
      </c>
      <c r="B9565" t="s">
        <v>21697</v>
      </c>
      <c r="C9565" t="s">
        <v>1534</v>
      </c>
      <c r="D9565" s="109" t="s">
        <v>14738</v>
      </c>
    </row>
    <row r="9566" spans="1:4" x14ac:dyDescent="0.25">
      <c r="A9566">
        <v>4018</v>
      </c>
      <c r="B9566" t="s">
        <v>21698</v>
      </c>
      <c r="C9566" t="s">
        <v>1534</v>
      </c>
      <c r="D9566" s="109" t="s">
        <v>21699</v>
      </c>
    </row>
    <row r="9567" spans="1:4" x14ac:dyDescent="0.25">
      <c r="A9567">
        <v>36498</v>
      </c>
      <c r="B9567" t="s">
        <v>21700</v>
      </c>
      <c r="C9567" t="s">
        <v>1533</v>
      </c>
      <c r="D9567" s="109" t="s">
        <v>21701</v>
      </c>
    </row>
    <row r="9568" spans="1:4" x14ac:dyDescent="0.25">
      <c r="A9568">
        <v>12872</v>
      </c>
      <c r="B9568" t="s">
        <v>21702</v>
      </c>
      <c r="C9568" t="s">
        <v>1532</v>
      </c>
      <c r="D9568" s="109" t="s">
        <v>17785</v>
      </c>
    </row>
    <row r="9569" spans="1:4" x14ac:dyDescent="0.25">
      <c r="A9569">
        <v>41075</v>
      </c>
      <c r="B9569" t="s">
        <v>21703</v>
      </c>
      <c r="C9569" t="s">
        <v>1539</v>
      </c>
      <c r="D9569" s="109" t="s">
        <v>19228</v>
      </c>
    </row>
    <row r="9570" spans="1:4" x14ac:dyDescent="0.25">
      <c r="A9570">
        <v>44324</v>
      </c>
      <c r="B9570" t="s">
        <v>21704</v>
      </c>
      <c r="C9570" t="s">
        <v>1537</v>
      </c>
      <c r="D9570" s="109" t="s">
        <v>6401</v>
      </c>
    </row>
    <row r="9571" spans="1:4" x14ac:dyDescent="0.25">
      <c r="A9571">
        <v>3315</v>
      </c>
      <c r="B9571" t="s">
        <v>21705</v>
      </c>
      <c r="C9571" t="s">
        <v>1537</v>
      </c>
      <c r="D9571" s="109" t="s">
        <v>6464</v>
      </c>
    </row>
    <row r="9572" spans="1:4" x14ac:dyDescent="0.25">
      <c r="A9572">
        <v>36870</v>
      </c>
      <c r="B9572" t="s">
        <v>21706</v>
      </c>
      <c r="C9572" t="s">
        <v>1537</v>
      </c>
      <c r="D9572" s="109" t="s">
        <v>7326</v>
      </c>
    </row>
    <row r="9573" spans="1:4" x14ac:dyDescent="0.25">
      <c r="A9573">
        <v>5092</v>
      </c>
      <c r="B9573" t="s">
        <v>21707</v>
      </c>
      <c r="C9573" t="s">
        <v>1540</v>
      </c>
      <c r="D9573" s="109" t="s">
        <v>7786</v>
      </c>
    </row>
    <row r="9574" spans="1:4" x14ac:dyDescent="0.25">
      <c r="A9574">
        <v>11462</v>
      </c>
      <c r="B9574" t="s">
        <v>21708</v>
      </c>
      <c r="C9574" t="s">
        <v>1540</v>
      </c>
      <c r="D9574" s="109" t="s">
        <v>17742</v>
      </c>
    </row>
    <row r="9575" spans="1:4" x14ac:dyDescent="0.25">
      <c r="A9575">
        <v>36529</v>
      </c>
      <c r="B9575" t="s">
        <v>21709</v>
      </c>
      <c r="C9575" t="s">
        <v>1533</v>
      </c>
      <c r="D9575" s="109" t="s">
        <v>21710</v>
      </c>
    </row>
    <row r="9576" spans="1:4" x14ac:dyDescent="0.25">
      <c r="A9576">
        <v>3318</v>
      </c>
      <c r="B9576" t="s">
        <v>21711</v>
      </c>
      <c r="C9576" t="s">
        <v>1533</v>
      </c>
      <c r="D9576" s="109" t="s">
        <v>21712</v>
      </c>
    </row>
    <row r="9577" spans="1:4" x14ac:dyDescent="0.25">
      <c r="A9577">
        <v>3324</v>
      </c>
      <c r="B9577" t="s">
        <v>21713</v>
      </c>
      <c r="C9577" t="s">
        <v>1534</v>
      </c>
      <c r="D9577" s="109" t="s">
        <v>17925</v>
      </c>
    </row>
    <row r="9578" spans="1:4" x14ac:dyDescent="0.25">
      <c r="A9578">
        <v>3322</v>
      </c>
      <c r="B9578" t="s">
        <v>21714</v>
      </c>
      <c r="C9578" t="s">
        <v>1534</v>
      </c>
      <c r="D9578" s="109" t="s">
        <v>7264</v>
      </c>
    </row>
    <row r="9579" spans="1:4" x14ac:dyDescent="0.25">
      <c r="A9579">
        <v>5076</v>
      </c>
      <c r="B9579" t="s">
        <v>21715</v>
      </c>
      <c r="C9579" t="s">
        <v>1537</v>
      </c>
      <c r="D9579" s="109" t="s">
        <v>21716</v>
      </c>
    </row>
    <row r="9580" spans="1:4" x14ac:dyDescent="0.25">
      <c r="A9580">
        <v>5077</v>
      </c>
      <c r="B9580" t="s">
        <v>21717</v>
      </c>
      <c r="C9580" t="s">
        <v>1537</v>
      </c>
      <c r="D9580" s="109" t="s">
        <v>21718</v>
      </c>
    </row>
    <row r="9581" spans="1:4" x14ac:dyDescent="0.25">
      <c r="A9581">
        <v>11837</v>
      </c>
      <c r="B9581" t="s">
        <v>21719</v>
      </c>
      <c r="C9581" t="s">
        <v>1533</v>
      </c>
      <c r="D9581" s="109" t="s">
        <v>18319</v>
      </c>
    </row>
    <row r="9582" spans="1:4" x14ac:dyDescent="0.25">
      <c r="A9582">
        <v>38055</v>
      </c>
      <c r="B9582" t="s">
        <v>21720</v>
      </c>
      <c r="C9582" t="s">
        <v>1533</v>
      </c>
      <c r="D9582" s="109" t="s">
        <v>8541</v>
      </c>
    </row>
    <row r="9583" spans="1:4" x14ac:dyDescent="0.25">
      <c r="A9583">
        <v>415</v>
      </c>
      <c r="B9583" t="s">
        <v>21721</v>
      </c>
      <c r="C9583" t="s">
        <v>1533</v>
      </c>
      <c r="D9583" s="109" t="s">
        <v>18300</v>
      </c>
    </row>
    <row r="9584" spans="1:4" x14ac:dyDescent="0.25">
      <c r="A9584">
        <v>416</v>
      </c>
      <c r="B9584" t="s">
        <v>21722</v>
      </c>
      <c r="C9584" t="s">
        <v>1533</v>
      </c>
      <c r="D9584" s="109" t="s">
        <v>8521</v>
      </c>
    </row>
    <row r="9585" spans="1:4" x14ac:dyDescent="0.25">
      <c r="A9585">
        <v>425</v>
      </c>
      <c r="B9585" t="s">
        <v>21723</v>
      </c>
      <c r="C9585" t="s">
        <v>1533</v>
      </c>
      <c r="D9585" s="109" t="s">
        <v>16996</v>
      </c>
    </row>
    <row r="9586" spans="1:4" x14ac:dyDescent="0.25">
      <c r="A9586">
        <v>426</v>
      </c>
      <c r="B9586" t="s">
        <v>21724</v>
      </c>
      <c r="C9586" t="s">
        <v>1533</v>
      </c>
      <c r="D9586" s="109" t="s">
        <v>21725</v>
      </c>
    </row>
    <row r="9587" spans="1:4" x14ac:dyDescent="0.25">
      <c r="A9587">
        <v>38056</v>
      </c>
      <c r="B9587" t="s">
        <v>21726</v>
      </c>
      <c r="C9587" t="s">
        <v>1533</v>
      </c>
      <c r="D9587" s="109" t="s">
        <v>21727</v>
      </c>
    </row>
    <row r="9588" spans="1:4" x14ac:dyDescent="0.25">
      <c r="A9588">
        <v>1564</v>
      </c>
      <c r="B9588" t="s">
        <v>21728</v>
      </c>
      <c r="C9588" t="s">
        <v>1533</v>
      </c>
      <c r="D9588" s="109" t="s">
        <v>8520</v>
      </c>
    </row>
    <row r="9589" spans="1:4" x14ac:dyDescent="0.25">
      <c r="A9589">
        <v>11032</v>
      </c>
      <c r="B9589" t="s">
        <v>21729</v>
      </c>
      <c r="C9589" t="s">
        <v>1533</v>
      </c>
      <c r="D9589" s="109" t="s">
        <v>18021</v>
      </c>
    </row>
    <row r="9590" spans="1:4" x14ac:dyDescent="0.25">
      <c r="A9590">
        <v>36786</v>
      </c>
      <c r="B9590" t="s">
        <v>21730</v>
      </c>
      <c r="C9590" t="s">
        <v>19</v>
      </c>
      <c r="D9590" s="109" t="s">
        <v>21731</v>
      </c>
    </row>
    <row r="9591" spans="1:4" x14ac:dyDescent="0.25">
      <c r="A9591">
        <v>36785</v>
      </c>
      <c r="B9591" t="s">
        <v>21732</v>
      </c>
      <c r="C9591" t="s">
        <v>19</v>
      </c>
      <c r="D9591" s="109" t="s">
        <v>21733</v>
      </c>
    </row>
    <row r="9592" spans="1:4" x14ac:dyDescent="0.25">
      <c r="A9592">
        <v>36782</v>
      </c>
      <c r="B9592" t="s">
        <v>21734</v>
      </c>
      <c r="C9592" t="s">
        <v>19</v>
      </c>
      <c r="D9592" s="109" t="s">
        <v>21735</v>
      </c>
    </row>
    <row r="9593" spans="1:4" x14ac:dyDescent="0.25">
      <c r="A9593">
        <v>44481</v>
      </c>
      <c r="B9593" t="s">
        <v>21736</v>
      </c>
      <c r="C9593" t="s">
        <v>19</v>
      </c>
      <c r="D9593" s="109" t="s">
        <v>21737</v>
      </c>
    </row>
    <row r="9594" spans="1:4" x14ac:dyDescent="0.25">
      <c r="A9594">
        <v>4824</v>
      </c>
      <c r="B9594" t="s">
        <v>21738</v>
      </c>
      <c r="C9594" t="s">
        <v>1537</v>
      </c>
      <c r="D9594" s="109" t="s">
        <v>16767</v>
      </c>
    </row>
    <row r="9595" spans="1:4" x14ac:dyDescent="0.25">
      <c r="A9595">
        <v>11795</v>
      </c>
      <c r="B9595" t="s">
        <v>21739</v>
      </c>
      <c r="C9595" t="s">
        <v>1534</v>
      </c>
      <c r="D9595" s="109" t="s">
        <v>17077</v>
      </c>
    </row>
    <row r="9596" spans="1:4" x14ac:dyDescent="0.25">
      <c r="A9596">
        <v>134</v>
      </c>
      <c r="B9596" t="s">
        <v>21740</v>
      </c>
      <c r="C9596" t="s">
        <v>1537</v>
      </c>
      <c r="D9596" s="109" t="s">
        <v>6329</v>
      </c>
    </row>
    <row r="9597" spans="1:4" x14ac:dyDescent="0.25">
      <c r="A9597">
        <v>4229</v>
      </c>
      <c r="B9597" t="s">
        <v>21741</v>
      </c>
      <c r="C9597" t="s">
        <v>1537</v>
      </c>
      <c r="D9597" s="109" t="s">
        <v>21727</v>
      </c>
    </row>
    <row r="9598" spans="1:4" x14ac:dyDescent="0.25">
      <c r="A9598">
        <v>11731</v>
      </c>
      <c r="B9598" t="s">
        <v>21742</v>
      </c>
      <c r="C9598" t="s">
        <v>1533</v>
      </c>
      <c r="D9598" s="109" t="s">
        <v>14331</v>
      </c>
    </row>
    <row r="9599" spans="1:4" x14ac:dyDescent="0.25">
      <c r="A9599">
        <v>11732</v>
      </c>
      <c r="B9599" t="s">
        <v>21743</v>
      </c>
      <c r="C9599" t="s">
        <v>1533</v>
      </c>
      <c r="D9599" s="109" t="s">
        <v>16442</v>
      </c>
    </row>
    <row r="9600" spans="1:4" x14ac:dyDescent="0.25">
      <c r="A9600">
        <v>11244</v>
      </c>
      <c r="B9600" t="s">
        <v>21744</v>
      </c>
      <c r="C9600" t="s">
        <v>1533</v>
      </c>
      <c r="D9600" s="109" t="s">
        <v>21745</v>
      </c>
    </row>
    <row r="9601" spans="1:4" x14ac:dyDescent="0.25">
      <c r="A9601">
        <v>11245</v>
      </c>
      <c r="B9601" t="s">
        <v>21746</v>
      </c>
      <c r="C9601" t="s">
        <v>1533</v>
      </c>
      <c r="D9601" s="109" t="s">
        <v>21747</v>
      </c>
    </row>
    <row r="9602" spans="1:4" x14ac:dyDescent="0.25">
      <c r="A9602">
        <v>11235</v>
      </c>
      <c r="B9602" t="s">
        <v>21748</v>
      </c>
      <c r="C9602" t="s">
        <v>1533</v>
      </c>
      <c r="D9602" s="109" t="s">
        <v>21749</v>
      </c>
    </row>
    <row r="9603" spans="1:4" x14ac:dyDescent="0.25">
      <c r="A9603">
        <v>11236</v>
      </c>
      <c r="B9603" t="s">
        <v>21750</v>
      </c>
      <c r="C9603" t="s">
        <v>1533</v>
      </c>
      <c r="D9603" s="109" t="s">
        <v>21751</v>
      </c>
    </row>
    <row r="9604" spans="1:4" x14ac:dyDescent="0.25">
      <c r="A9604">
        <v>36494</v>
      </c>
      <c r="B9604" t="s">
        <v>21752</v>
      </c>
      <c r="C9604" t="s">
        <v>1533</v>
      </c>
      <c r="D9604" s="109" t="s">
        <v>21753</v>
      </c>
    </row>
    <row r="9605" spans="1:4" x14ac:dyDescent="0.25">
      <c r="A9605">
        <v>36493</v>
      </c>
      <c r="B9605" t="s">
        <v>21754</v>
      </c>
      <c r="C9605" t="s">
        <v>1533</v>
      </c>
      <c r="D9605" s="109" t="s">
        <v>21755</v>
      </c>
    </row>
    <row r="9606" spans="1:4" x14ac:dyDescent="0.25">
      <c r="A9606">
        <v>36492</v>
      </c>
      <c r="B9606" t="s">
        <v>21756</v>
      </c>
      <c r="C9606" t="s">
        <v>1533</v>
      </c>
      <c r="D9606" s="109" t="s">
        <v>21757</v>
      </c>
    </row>
    <row r="9607" spans="1:4" x14ac:dyDescent="0.25">
      <c r="A9607">
        <v>36499</v>
      </c>
      <c r="B9607" t="s">
        <v>21758</v>
      </c>
      <c r="C9607" t="s">
        <v>1533</v>
      </c>
      <c r="D9607" s="109" t="s">
        <v>21759</v>
      </c>
    </row>
    <row r="9608" spans="1:4" x14ac:dyDescent="0.25">
      <c r="A9608">
        <v>13533</v>
      </c>
      <c r="B9608" t="s">
        <v>21760</v>
      </c>
      <c r="C9608" t="s">
        <v>1533</v>
      </c>
      <c r="D9608" s="109" t="s">
        <v>21761</v>
      </c>
    </row>
    <row r="9609" spans="1:4" x14ac:dyDescent="0.25">
      <c r="A9609">
        <v>13333</v>
      </c>
      <c r="B9609" t="s">
        <v>21762</v>
      </c>
      <c r="C9609" t="s">
        <v>1533</v>
      </c>
      <c r="D9609" s="109" t="s">
        <v>21763</v>
      </c>
    </row>
    <row r="9610" spans="1:4" x14ac:dyDescent="0.25">
      <c r="A9610">
        <v>39585</v>
      </c>
      <c r="B9610" t="s">
        <v>21764</v>
      </c>
      <c r="C9610" t="s">
        <v>1533</v>
      </c>
      <c r="D9610" s="109" t="s">
        <v>21765</v>
      </c>
    </row>
    <row r="9611" spans="1:4" x14ac:dyDescent="0.25">
      <c r="A9611">
        <v>39586</v>
      </c>
      <c r="B9611" t="s">
        <v>21766</v>
      </c>
      <c r="C9611" t="s">
        <v>1533</v>
      </c>
      <c r="D9611" s="109" t="s">
        <v>21767</v>
      </c>
    </row>
    <row r="9612" spans="1:4" x14ac:dyDescent="0.25">
      <c r="A9612">
        <v>39587</v>
      </c>
      <c r="B9612" t="s">
        <v>21768</v>
      </c>
      <c r="C9612" t="s">
        <v>1533</v>
      </c>
      <c r="D9612" s="109" t="s">
        <v>21769</v>
      </c>
    </row>
    <row r="9613" spans="1:4" x14ac:dyDescent="0.25">
      <c r="A9613">
        <v>39588</v>
      </c>
      <c r="B9613" t="s">
        <v>21770</v>
      </c>
      <c r="C9613" t="s">
        <v>1533</v>
      </c>
      <c r="D9613" s="109" t="s">
        <v>21771</v>
      </c>
    </row>
    <row r="9614" spans="1:4" x14ac:dyDescent="0.25">
      <c r="A9614">
        <v>39584</v>
      </c>
      <c r="B9614" t="s">
        <v>21772</v>
      </c>
      <c r="C9614" t="s">
        <v>1533</v>
      </c>
      <c r="D9614" s="109" t="s">
        <v>21773</v>
      </c>
    </row>
    <row r="9615" spans="1:4" x14ac:dyDescent="0.25">
      <c r="A9615">
        <v>39590</v>
      </c>
      <c r="B9615" t="s">
        <v>21774</v>
      </c>
      <c r="C9615" t="s">
        <v>1533</v>
      </c>
      <c r="D9615" s="109" t="s">
        <v>21775</v>
      </c>
    </row>
    <row r="9616" spans="1:4" x14ac:dyDescent="0.25">
      <c r="A9616">
        <v>39592</v>
      </c>
      <c r="B9616" t="s">
        <v>21776</v>
      </c>
      <c r="C9616" t="s">
        <v>1533</v>
      </c>
      <c r="D9616" s="109" t="s">
        <v>21777</v>
      </c>
    </row>
    <row r="9617" spans="1:4" x14ac:dyDescent="0.25">
      <c r="A9617">
        <v>39593</v>
      </c>
      <c r="B9617" t="s">
        <v>21778</v>
      </c>
      <c r="C9617" t="s">
        <v>1533</v>
      </c>
      <c r="D9617" s="109" t="s">
        <v>21769</v>
      </c>
    </row>
    <row r="9618" spans="1:4" x14ac:dyDescent="0.25">
      <c r="A9618">
        <v>14254</v>
      </c>
      <c r="B9618" t="s">
        <v>21779</v>
      </c>
      <c r="C9618" t="s">
        <v>1533</v>
      </c>
      <c r="D9618" s="109" t="s">
        <v>21780</v>
      </c>
    </row>
    <row r="9619" spans="1:4" x14ac:dyDescent="0.25">
      <c r="A9619">
        <v>44494</v>
      </c>
      <c r="B9619" t="s">
        <v>21781</v>
      </c>
      <c r="C9619" t="s">
        <v>1533</v>
      </c>
      <c r="D9619" s="109" t="s">
        <v>21782</v>
      </c>
    </row>
    <row r="9620" spans="1:4" x14ac:dyDescent="0.25">
      <c r="A9620">
        <v>25019</v>
      </c>
      <c r="B9620" t="s">
        <v>21783</v>
      </c>
      <c r="C9620" t="s">
        <v>1533</v>
      </c>
      <c r="D9620" s="109" t="s">
        <v>21784</v>
      </c>
    </row>
    <row r="9621" spans="1:4" x14ac:dyDescent="0.25">
      <c r="A9621">
        <v>36501</v>
      </c>
      <c r="B9621" t="s">
        <v>21785</v>
      </c>
      <c r="C9621" t="s">
        <v>1533</v>
      </c>
      <c r="D9621" s="109" t="s">
        <v>21786</v>
      </c>
    </row>
    <row r="9622" spans="1:4" x14ac:dyDescent="0.25">
      <c r="A9622">
        <v>44493</v>
      </c>
      <c r="B9622" t="s">
        <v>21787</v>
      </c>
      <c r="C9622" t="s">
        <v>1533</v>
      </c>
      <c r="D9622" s="109" t="s">
        <v>21788</v>
      </c>
    </row>
    <row r="9623" spans="1:4" x14ac:dyDescent="0.25">
      <c r="A9623">
        <v>36500</v>
      </c>
      <c r="B9623" t="s">
        <v>21789</v>
      </c>
      <c r="C9623" t="s">
        <v>1533</v>
      </c>
      <c r="D9623" s="109" t="s">
        <v>21790</v>
      </c>
    </row>
    <row r="9624" spans="1:4" x14ac:dyDescent="0.25">
      <c r="A9624">
        <v>20017</v>
      </c>
      <c r="B9624" t="s">
        <v>21791</v>
      </c>
      <c r="C9624" t="s">
        <v>1536</v>
      </c>
      <c r="D9624" s="109" t="s">
        <v>12056</v>
      </c>
    </row>
    <row r="9625" spans="1:4" x14ac:dyDescent="0.25">
      <c r="A9625">
        <v>20007</v>
      </c>
      <c r="B9625" t="s">
        <v>21792</v>
      </c>
      <c r="C9625" t="s">
        <v>1536</v>
      </c>
      <c r="D9625" s="109" t="s">
        <v>6705</v>
      </c>
    </row>
    <row r="9626" spans="1:4" x14ac:dyDescent="0.25">
      <c r="A9626">
        <v>39831</v>
      </c>
      <c r="B9626" t="s">
        <v>21793</v>
      </c>
      <c r="C9626" t="s">
        <v>1541</v>
      </c>
      <c r="D9626" s="109" t="s">
        <v>21794</v>
      </c>
    </row>
    <row r="9627" spans="1:4" x14ac:dyDescent="0.25">
      <c r="A9627">
        <v>36888</v>
      </c>
      <c r="B9627" t="s">
        <v>21795</v>
      </c>
      <c r="C9627" t="s">
        <v>1536</v>
      </c>
      <c r="D9627" s="109" t="s">
        <v>17078</v>
      </c>
    </row>
    <row r="9628" spans="1:4" x14ac:dyDescent="0.25">
      <c r="A9628">
        <v>39836</v>
      </c>
      <c r="B9628" t="s">
        <v>21796</v>
      </c>
      <c r="C9628" t="s">
        <v>1541</v>
      </c>
      <c r="D9628" s="109" t="s">
        <v>21797</v>
      </c>
    </row>
    <row r="9629" spans="1:4" x14ac:dyDescent="0.25">
      <c r="A9629">
        <v>39830</v>
      </c>
      <c r="B9629" t="s">
        <v>21798</v>
      </c>
      <c r="C9629" t="s">
        <v>1541</v>
      </c>
      <c r="D9629" s="109" t="s">
        <v>21799</v>
      </c>
    </row>
    <row r="9630" spans="1:4" x14ac:dyDescent="0.25">
      <c r="A9630">
        <v>40527</v>
      </c>
      <c r="B9630" t="s">
        <v>21800</v>
      </c>
      <c r="C9630" t="s">
        <v>1533</v>
      </c>
      <c r="D9630" s="109" t="s">
        <v>21801</v>
      </c>
    </row>
    <row r="9631" spans="1:4" x14ac:dyDescent="0.25">
      <c r="A9631">
        <v>36497</v>
      </c>
      <c r="B9631" t="s">
        <v>21802</v>
      </c>
      <c r="C9631" t="s">
        <v>1533</v>
      </c>
      <c r="D9631" s="109" t="s">
        <v>21803</v>
      </c>
    </row>
    <row r="9632" spans="1:4" x14ac:dyDescent="0.25">
      <c r="A9632">
        <v>36487</v>
      </c>
      <c r="B9632" t="s">
        <v>21804</v>
      </c>
      <c r="C9632" t="s">
        <v>1533</v>
      </c>
      <c r="D9632" s="109" t="s">
        <v>21805</v>
      </c>
    </row>
    <row r="9633" spans="1:4" x14ac:dyDescent="0.25">
      <c r="A9633">
        <v>44475</v>
      </c>
      <c r="B9633" t="s">
        <v>21806</v>
      </c>
      <c r="C9633" t="s">
        <v>1533</v>
      </c>
      <c r="D9633" s="109" t="s">
        <v>21807</v>
      </c>
    </row>
    <row r="9634" spans="1:4" x14ac:dyDescent="0.25">
      <c r="A9634">
        <v>44474</v>
      </c>
      <c r="B9634" t="s">
        <v>21808</v>
      </c>
      <c r="C9634" t="s">
        <v>1533</v>
      </c>
      <c r="D9634" s="109" t="s">
        <v>21809</v>
      </c>
    </row>
    <row r="9635" spans="1:4" x14ac:dyDescent="0.25">
      <c r="A9635">
        <v>44490</v>
      </c>
      <c r="B9635" t="s">
        <v>21810</v>
      </c>
      <c r="C9635" t="s">
        <v>1533</v>
      </c>
      <c r="D9635" s="109" t="s">
        <v>21811</v>
      </c>
    </row>
    <row r="9636" spans="1:4" x14ac:dyDescent="0.25">
      <c r="A9636">
        <v>37776</v>
      </c>
      <c r="B9636" t="s">
        <v>21812</v>
      </c>
      <c r="C9636" t="s">
        <v>1533</v>
      </c>
      <c r="D9636" s="109" t="s">
        <v>21813</v>
      </c>
    </row>
    <row r="9637" spans="1:4" x14ac:dyDescent="0.25">
      <c r="A9637">
        <v>37775</v>
      </c>
      <c r="B9637" t="s">
        <v>21814</v>
      </c>
      <c r="C9637" t="s">
        <v>1533</v>
      </c>
      <c r="D9637" s="109" t="s">
        <v>21815</v>
      </c>
    </row>
    <row r="9638" spans="1:4" x14ac:dyDescent="0.25">
      <c r="A9638">
        <v>36491</v>
      </c>
      <c r="B9638" t="s">
        <v>21816</v>
      </c>
      <c r="C9638" t="s">
        <v>1533</v>
      </c>
      <c r="D9638" s="109" t="s">
        <v>21817</v>
      </c>
    </row>
    <row r="9639" spans="1:4" x14ac:dyDescent="0.25">
      <c r="A9639">
        <v>10712</v>
      </c>
      <c r="B9639" t="s">
        <v>21818</v>
      </c>
      <c r="C9639" t="s">
        <v>1533</v>
      </c>
      <c r="D9639" s="109" t="s">
        <v>21819</v>
      </c>
    </row>
    <row r="9640" spans="1:4" x14ac:dyDescent="0.25">
      <c r="A9640">
        <v>3363</v>
      </c>
      <c r="B9640" t="s">
        <v>21820</v>
      </c>
      <c r="C9640" t="s">
        <v>1533</v>
      </c>
      <c r="D9640" s="109" t="s">
        <v>21821</v>
      </c>
    </row>
    <row r="9641" spans="1:4" x14ac:dyDescent="0.25">
      <c r="A9641">
        <v>3365</v>
      </c>
      <c r="B9641" t="s">
        <v>21822</v>
      </c>
      <c r="C9641" t="s">
        <v>1533</v>
      </c>
      <c r="D9641" s="109" t="s">
        <v>21823</v>
      </c>
    </row>
    <row r="9642" spans="1:4" x14ac:dyDescent="0.25">
      <c r="A9642">
        <v>7569</v>
      </c>
      <c r="B9642" t="s">
        <v>21824</v>
      </c>
      <c r="C9642" t="s">
        <v>1533</v>
      </c>
      <c r="D9642" s="109" t="s">
        <v>17079</v>
      </c>
    </row>
    <row r="9643" spans="1:4" x14ac:dyDescent="0.25">
      <c r="A9643">
        <v>34349</v>
      </c>
      <c r="B9643" t="s">
        <v>21825</v>
      </c>
      <c r="C9643" t="s">
        <v>1533</v>
      </c>
      <c r="D9643" s="109" t="s">
        <v>17358</v>
      </c>
    </row>
    <row r="9644" spans="1:4" x14ac:dyDescent="0.25">
      <c r="A9644">
        <v>3378</v>
      </c>
      <c r="B9644" t="s">
        <v>21826</v>
      </c>
      <c r="C9644" t="s">
        <v>1533</v>
      </c>
      <c r="D9644" s="109" t="s">
        <v>21827</v>
      </c>
    </row>
    <row r="9645" spans="1:4" x14ac:dyDescent="0.25">
      <c r="A9645">
        <v>3380</v>
      </c>
      <c r="B9645" t="s">
        <v>21828</v>
      </c>
      <c r="C9645" t="s">
        <v>1533</v>
      </c>
      <c r="D9645" s="109" t="s">
        <v>21829</v>
      </c>
    </row>
    <row r="9646" spans="1:4" x14ac:dyDescent="0.25">
      <c r="A9646">
        <v>3379</v>
      </c>
      <c r="B9646" t="s">
        <v>21830</v>
      </c>
      <c r="C9646" t="s">
        <v>1533</v>
      </c>
      <c r="D9646" s="109" t="s">
        <v>17615</v>
      </c>
    </row>
    <row r="9647" spans="1:4" x14ac:dyDescent="0.25">
      <c r="A9647">
        <v>11991</v>
      </c>
      <c r="B9647" t="s">
        <v>21831</v>
      </c>
      <c r="C9647" t="s">
        <v>1533</v>
      </c>
      <c r="D9647" s="109" t="s">
        <v>21832</v>
      </c>
    </row>
    <row r="9648" spans="1:4" x14ac:dyDescent="0.25">
      <c r="A9648">
        <v>11029</v>
      </c>
      <c r="B9648" t="s">
        <v>21833</v>
      </c>
      <c r="C9648" t="s">
        <v>1544</v>
      </c>
      <c r="D9648" s="109" t="s">
        <v>20767</v>
      </c>
    </row>
    <row r="9649" spans="1:4" x14ac:dyDescent="0.25">
      <c r="A9649">
        <v>4316</v>
      </c>
      <c r="B9649" t="s">
        <v>21834</v>
      </c>
      <c r="C9649" t="s">
        <v>1533</v>
      </c>
      <c r="D9649" s="109" t="s">
        <v>12542</v>
      </c>
    </row>
    <row r="9650" spans="1:4" x14ac:dyDescent="0.25">
      <c r="A9650">
        <v>4313</v>
      </c>
      <c r="B9650" t="s">
        <v>21835</v>
      </c>
      <c r="C9650" t="s">
        <v>1544</v>
      </c>
      <c r="D9650" s="109" t="s">
        <v>12790</v>
      </c>
    </row>
    <row r="9651" spans="1:4" x14ac:dyDescent="0.25">
      <c r="A9651">
        <v>4317</v>
      </c>
      <c r="B9651" t="s">
        <v>21836</v>
      </c>
      <c r="C9651" t="s">
        <v>1533</v>
      </c>
      <c r="D9651" s="109" t="s">
        <v>14619</v>
      </c>
    </row>
    <row r="9652" spans="1:4" x14ac:dyDescent="0.25">
      <c r="A9652">
        <v>4314</v>
      </c>
      <c r="B9652" t="s">
        <v>21837</v>
      </c>
      <c r="C9652" t="s">
        <v>1544</v>
      </c>
      <c r="D9652" s="109" t="s">
        <v>11990</v>
      </c>
    </row>
    <row r="9653" spans="1:4" x14ac:dyDescent="0.25">
      <c r="A9653">
        <v>10921</v>
      </c>
      <c r="B9653" t="s">
        <v>21838</v>
      </c>
      <c r="C9653" t="s">
        <v>1533</v>
      </c>
      <c r="D9653" s="109" t="s">
        <v>21839</v>
      </c>
    </row>
    <row r="9654" spans="1:4" x14ac:dyDescent="0.25">
      <c r="A9654">
        <v>10922</v>
      </c>
      <c r="B9654" t="s">
        <v>21840</v>
      </c>
      <c r="C9654" t="s">
        <v>1533</v>
      </c>
      <c r="D9654" s="109" t="s">
        <v>21841</v>
      </c>
    </row>
    <row r="9655" spans="1:4" x14ac:dyDescent="0.25">
      <c r="A9655">
        <v>10923</v>
      </c>
      <c r="B9655" t="s">
        <v>21842</v>
      </c>
      <c r="C9655" t="s">
        <v>1533</v>
      </c>
      <c r="D9655" s="109" t="s">
        <v>21843</v>
      </c>
    </row>
    <row r="9656" spans="1:4" x14ac:dyDescent="0.25">
      <c r="A9656">
        <v>10924</v>
      </c>
      <c r="B9656" t="s">
        <v>21844</v>
      </c>
      <c r="C9656" t="s">
        <v>1533</v>
      </c>
      <c r="D9656" s="109" t="s">
        <v>21845</v>
      </c>
    </row>
    <row r="9657" spans="1:4" x14ac:dyDescent="0.25">
      <c r="A9657">
        <v>37772</v>
      </c>
      <c r="B9657" t="s">
        <v>21846</v>
      </c>
      <c r="C9657" t="s">
        <v>1533</v>
      </c>
      <c r="D9657" s="109" t="s">
        <v>21847</v>
      </c>
    </row>
    <row r="9658" spans="1:4" x14ac:dyDescent="0.25">
      <c r="A9658">
        <v>37771</v>
      </c>
      <c r="B9658" t="s">
        <v>21848</v>
      </c>
      <c r="C9658" t="s">
        <v>1533</v>
      </c>
      <c r="D9658" s="109" t="s">
        <v>21849</v>
      </c>
    </row>
    <row r="9659" spans="1:4" x14ac:dyDescent="0.25">
      <c r="A9659">
        <v>12772</v>
      </c>
      <c r="B9659" t="s">
        <v>21850</v>
      </c>
      <c r="C9659" t="s">
        <v>1533</v>
      </c>
      <c r="D9659" s="109" t="s">
        <v>21851</v>
      </c>
    </row>
    <row r="9660" spans="1:4" x14ac:dyDescent="0.25">
      <c r="A9660">
        <v>12770</v>
      </c>
      <c r="B9660" t="s">
        <v>21852</v>
      </c>
      <c r="C9660" t="s">
        <v>1533</v>
      </c>
      <c r="D9660" s="109" t="s">
        <v>21853</v>
      </c>
    </row>
    <row r="9661" spans="1:4" x14ac:dyDescent="0.25">
      <c r="A9661">
        <v>12775</v>
      </c>
      <c r="B9661" t="s">
        <v>21854</v>
      </c>
      <c r="C9661" t="s">
        <v>1533</v>
      </c>
      <c r="D9661" s="109" t="s">
        <v>21855</v>
      </c>
    </row>
    <row r="9662" spans="1:4" x14ac:dyDescent="0.25">
      <c r="A9662">
        <v>12768</v>
      </c>
      <c r="B9662" t="s">
        <v>21856</v>
      </c>
      <c r="C9662" t="s">
        <v>1533</v>
      </c>
      <c r="D9662" s="109" t="s">
        <v>21857</v>
      </c>
    </row>
    <row r="9663" spans="1:4" x14ac:dyDescent="0.25">
      <c r="A9663">
        <v>12769</v>
      </c>
      <c r="B9663" t="s">
        <v>21858</v>
      </c>
      <c r="C9663" t="s">
        <v>1533</v>
      </c>
      <c r="D9663" s="109" t="s">
        <v>21859</v>
      </c>
    </row>
    <row r="9664" spans="1:4" x14ac:dyDescent="0.25">
      <c r="A9664">
        <v>12773</v>
      </c>
      <c r="B9664" t="s">
        <v>21860</v>
      </c>
      <c r="C9664" t="s">
        <v>1533</v>
      </c>
      <c r="D9664" s="109" t="s">
        <v>21861</v>
      </c>
    </row>
    <row r="9665" spans="1:4" x14ac:dyDescent="0.25">
      <c r="A9665">
        <v>12774</v>
      </c>
      <c r="B9665" t="s">
        <v>21862</v>
      </c>
      <c r="C9665" t="s">
        <v>1533</v>
      </c>
      <c r="D9665" s="109" t="s">
        <v>21863</v>
      </c>
    </row>
    <row r="9666" spans="1:4" x14ac:dyDescent="0.25">
      <c r="A9666">
        <v>12776</v>
      </c>
      <c r="B9666" t="s">
        <v>21864</v>
      </c>
      <c r="C9666" t="s">
        <v>1533</v>
      </c>
      <c r="D9666" s="109" t="s">
        <v>21865</v>
      </c>
    </row>
    <row r="9667" spans="1:4" x14ac:dyDescent="0.25">
      <c r="A9667">
        <v>12777</v>
      </c>
      <c r="B9667" t="s">
        <v>21866</v>
      </c>
      <c r="C9667" t="s">
        <v>1533</v>
      </c>
      <c r="D9667" s="109" t="s">
        <v>21867</v>
      </c>
    </row>
    <row r="9668" spans="1:4" x14ac:dyDescent="0.25">
      <c r="A9668">
        <v>3391</v>
      </c>
      <c r="B9668" t="s">
        <v>21868</v>
      </c>
      <c r="C9668" t="s">
        <v>1533</v>
      </c>
      <c r="D9668" s="109" t="s">
        <v>21869</v>
      </c>
    </row>
    <row r="9669" spans="1:4" x14ac:dyDescent="0.25">
      <c r="A9669">
        <v>3389</v>
      </c>
      <c r="B9669" t="s">
        <v>21870</v>
      </c>
      <c r="C9669" t="s">
        <v>1533</v>
      </c>
      <c r="D9669" s="109" t="s">
        <v>13675</v>
      </c>
    </row>
    <row r="9670" spans="1:4" x14ac:dyDescent="0.25">
      <c r="A9670">
        <v>3390</v>
      </c>
      <c r="B9670" t="s">
        <v>21871</v>
      </c>
      <c r="C9670" t="s">
        <v>1533</v>
      </c>
      <c r="D9670" s="109" t="s">
        <v>14857</v>
      </c>
    </row>
    <row r="9671" spans="1:4" x14ac:dyDescent="0.25">
      <c r="A9671">
        <v>12873</v>
      </c>
      <c r="B9671" t="s">
        <v>21872</v>
      </c>
      <c r="C9671" t="s">
        <v>1532</v>
      </c>
      <c r="D9671" s="109" t="s">
        <v>17785</v>
      </c>
    </row>
    <row r="9672" spans="1:4" x14ac:dyDescent="0.25">
      <c r="A9672">
        <v>41076</v>
      </c>
      <c r="B9672" t="s">
        <v>21873</v>
      </c>
      <c r="C9672" t="s">
        <v>1539</v>
      </c>
      <c r="D9672" s="109" t="s">
        <v>19228</v>
      </c>
    </row>
    <row r="9673" spans="1:4" x14ac:dyDescent="0.25">
      <c r="A9673">
        <v>140</v>
      </c>
      <c r="B9673" t="s">
        <v>21874</v>
      </c>
      <c r="C9673" t="s">
        <v>1537</v>
      </c>
      <c r="D9673" s="109" t="s">
        <v>12653</v>
      </c>
    </row>
    <row r="9674" spans="1:4" x14ac:dyDescent="0.25">
      <c r="A9674">
        <v>151</v>
      </c>
      <c r="B9674" t="s">
        <v>21875</v>
      </c>
      <c r="C9674" t="s">
        <v>1538</v>
      </c>
      <c r="D9674" s="109" t="s">
        <v>12118</v>
      </c>
    </row>
    <row r="9675" spans="1:4" x14ac:dyDescent="0.25">
      <c r="A9675">
        <v>7340</v>
      </c>
      <c r="B9675" t="s">
        <v>21876</v>
      </c>
      <c r="C9675" t="s">
        <v>1538</v>
      </c>
      <c r="D9675" s="109" t="s">
        <v>18912</v>
      </c>
    </row>
    <row r="9676" spans="1:4" x14ac:dyDescent="0.25">
      <c r="A9676">
        <v>40929</v>
      </c>
      <c r="B9676" t="s">
        <v>21877</v>
      </c>
      <c r="C9676" t="s">
        <v>1539</v>
      </c>
      <c r="D9676" s="109" t="s">
        <v>21878</v>
      </c>
    </row>
    <row r="9677" spans="1:4" x14ac:dyDescent="0.25">
      <c r="A9677">
        <v>2701</v>
      </c>
      <c r="B9677" t="s">
        <v>21879</v>
      </c>
      <c r="C9677" t="s">
        <v>1532</v>
      </c>
      <c r="D9677" s="109" t="s">
        <v>14661</v>
      </c>
    </row>
    <row r="9678" spans="1:4" x14ac:dyDescent="0.25">
      <c r="A9678">
        <v>38114</v>
      </c>
      <c r="B9678" t="s">
        <v>21880</v>
      </c>
      <c r="C9678" t="s">
        <v>1533</v>
      </c>
      <c r="D9678" s="109" t="s">
        <v>21881</v>
      </c>
    </row>
    <row r="9679" spans="1:4" x14ac:dyDescent="0.25">
      <c r="A9679">
        <v>38064</v>
      </c>
      <c r="B9679" t="s">
        <v>21882</v>
      </c>
      <c r="C9679" t="s">
        <v>1533</v>
      </c>
      <c r="D9679" s="109" t="s">
        <v>21883</v>
      </c>
    </row>
    <row r="9680" spans="1:4" x14ac:dyDescent="0.25">
      <c r="A9680">
        <v>38115</v>
      </c>
      <c r="B9680" t="s">
        <v>21884</v>
      </c>
      <c r="C9680" t="s">
        <v>1533</v>
      </c>
      <c r="D9680" s="109" t="s">
        <v>21885</v>
      </c>
    </row>
    <row r="9681" spans="1:4" x14ac:dyDescent="0.25">
      <c r="A9681">
        <v>38065</v>
      </c>
      <c r="B9681" t="s">
        <v>21886</v>
      </c>
      <c r="C9681" t="s">
        <v>1533</v>
      </c>
      <c r="D9681" s="109" t="s">
        <v>10326</v>
      </c>
    </row>
    <row r="9682" spans="1:4" x14ac:dyDescent="0.25">
      <c r="A9682">
        <v>38078</v>
      </c>
      <c r="B9682" t="s">
        <v>21887</v>
      </c>
      <c r="C9682" t="s">
        <v>1533</v>
      </c>
      <c r="D9682" s="109" t="s">
        <v>21888</v>
      </c>
    </row>
    <row r="9683" spans="1:4" x14ac:dyDescent="0.25">
      <c r="A9683">
        <v>38113</v>
      </c>
      <c r="B9683" t="s">
        <v>21889</v>
      </c>
      <c r="C9683" t="s">
        <v>1533</v>
      </c>
      <c r="D9683" s="109" t="s">
        <v>12400</v>
      </c>
    </row>
    <row r="9684" spans="1:4" x14ac:dyDescent="0.25">
      <c r="A9684">
        <v>38063</v>
      </c>
      <c r="B9684" t="s">
        <v>21890</v>
      </c>
      <c r="C9684" t="s">
        <v>1533</v>
      </c>
      <c r="D9684" s="109" t="s">
        <v>15477</v>
      </c>
    </row>
    <row r="9685" spans="1:4" x14ac:dyDescent="0.25">
      <c r="A9685">
        <v>38080</v>
      </c>
      <c r="B9685" t="s">
        <v>21891</v>
      </c>
      <c r="C9685" t="s">
        <v>1533</v>
      </c>
      <c r="D9685" s="109" t="s">
        <v>16856</v>
      </c>
    </row>
    <row r="9686" spans="1:4" x14ac:dyDescent="0.25">
      <c r="A9686">
        <v>38069</v>
      </c>
      <c r="B9686" t="s">
        <v>21892</v>
      </c>
      <c r="C9686" t="s">
        <v>1533</v>
      </c>
      <c r="D9686" s="109" t="s">
        <v>12678</v>
      </c>
    </row>
    <row r="9687" spans="1:4" x14ac:dyDescent="0.25">
      <c r="A9687">
        <v>38077</v>
      </c>
      <c r="B9687" t="s">
        <v>21893</v>
      </c>
      <c r="C9687" t="s">
        <v>1533</v>
      </c>
      <c r="D9687" s="109" t="s">
        <v>16048</v>
      </c>
    </row>
    <row r="9688" spans="1:4" x14ac:dyDescent="0.25">
      <c r="A9688">
        <v>38073</v>
      </c>
      <c r="B9688" t="s">
        <v>21894</v>
      </c>
      <c r="C9688" t="s">
        <v>1533</v>
      </c>
      <c r="D9688" s="109" t="s">
        <v>16756</v>
      </c>
    </row>
    <row r="9689" spans="1:4" x14ac:dyDescent="0.25">
      <c r="A9689">
        <v>38112</v>
      </c>
      <c r="B9689" t="s">
        <v>21895</v>
      </c>
      <c r="C9689" t="s">
        <v>1533</v>
      </c>
      <c r="D9689" s="109" t="s">
        <v>7387</v>
      </c>
    </row>
    <row r="9690" spans="1:4" x14ac:dyDescent="0.25">
      <c r="A9690">
        <v>38062</v>
      </c>
      <c r="B9690" t="s">
        <v>21896</v>
      </c>
      <c r="C9690" t="s">
        <v>1533</v>
      </c>
      <c r="D9690" s="109" t="s">
        <v>8630</v>
      </c>
    </row>
    <row r="9691" spans="1:4" x14ac:dyDescent="0.25">
      <c r="A9691">
        <v>12128</v>
      </c>
      <c r="B9691" t="s">
        <v>21897</v>
      </c>
      <c r="C9691" t="s">
        <v>1533</v>
      </c>
      <c r="D9691" s="109" t="s">
        <v>8783</v>
      </c>
    </row>
    <row r="9692" spans="1:4" x14ac:dyDescent="0.25">
      <c r="A9692">
        <v>12129</v>
      </c>
      <c r="B9692" t="s">
        <v>21898</v>
      </c>
      <c r="C9692" t="s">
        <v>1533</v>
      </c>
      <c r="D9692" s="109" t="s">
        <v>7220</v>
      </c>
    </row>
    <row r="9693" spans="1:4" x14ac:dyDescent="0.25">
      <c r="A9693">
        <v>38081</v>
      </c>
      <c r="B9693" t="s">
        <v>21899</v>
      </c>
      <c r="C9693" t="s">
        <v>1533</v>
      </c>
      <c r="D9693" s="109" t="s">
        <v>21900</v>
      </c>
    </row>
    <row r="9694" spans="1:4" x14ac:dyDescent="0.25">
      <c r="A9694">
        <v>38070</v>
      </c>
      <c r="B9694" t="s">
        <v>21901</v>
      </c>
      <c r="C9694" t="s">
        <v>1533</v>
      </c>
      <c r="D9694" s="109" t="s">
        <v>15992</v>
      </c>
    </row>
    <row r="9695" spans="1:4" x14ac:dyDescent="0.25">
      <c r="A9695">
        <v>38074</v>
      </c>
      <c r="B9695" t="s">
        <v>21902</v>
      </c>
      <c r="C9695" t="s">
        <v>1533</v>
      </c>
      <c r="D9695" s="109" t="s">
        <v>12652</v>
      </c>
    </row>
    <row r="9696" spans="1:4" x14ac:dyDescent="0.25">
      <c r="A9696">
        <v>38079</v>
      </c>
      <c r="B9696" t="s">
        <v>21903</v>
      </c>
      <c r="C9696" t="s">
        <v>1533</v>
      </c>
      <c r="D9696" s="109" t="s">
        <v>17573</v>
      </c>
    </row>
    <row r="9697" spans="1:4" x14ac:dyDescent="0.25">
      <c r="A9697">
        <v>38072</v>
      </c>
      <c r="B9697" t="s">
        <v>21904</v>
      </c>
      <c r="C9697" t="s">
        <v>1533</v>
      </c>
      <c r="D9697" s="109" t="s">
        <v>7043</v>
      </c>
    </row>
    <row r="9698" spans="1:4" x14ac:dyDescent="0.25">
      <c r="A9698">
        <v>38068</v>
      </c>
      <c r="B9698" t="s">
        <v>21905</v>
      </c>
      <c r="C9698" t="s">
        <v>1533</v>
      </c>
      <c r="D9698" s="109" t="s">
        <v>7233</v>
      </c>
    </row>
    <row r="9699" spans="1:4" x14ac:dyDescent="0.25">
      <c r="A9699">
        <v>38071</v>
      </c>
      <c r="B9699" t="s">
        <v>21906</v>
      </c>
      <c r="C9699" t="s">
        <v>1533</v>
      </c>
      <c r="D9699" s="109" t="s">
        <v>21907</v>
      </c>
    </row>
    <row r="9700" spans="1:4" x14ac:dyDescent="0.25">
      <c r="A9700">
        <v>38412</v>
      </c>
      <c r="B9700" t="s">
        <v>21908</v>
      </c>
      <c r="C9700" t="s">
        <v>1533</v>
      </c>
      <c r="D9700" s="109" t="s">
        <v>21909</v>
      </c>
    </row>
    <row r="9701" spans="1:4" x14ac:dyDescent="0.25">
      <c r="A9701">
        <v>3405</v>
      </c>
      <c r="B9701" t="s">
        <v>21910</v>
      </c>
      <c r="C9701" t="s">
        <v>1533</v>
      </c>
      <c r="D9701" s="109" t="s">
        <v>17086</v>
      </c>
    </row>
    <row r="9702" spans="1:4" x14ac:dyDescent="0.25">
      <c r="A9702">
        <v>3394</v>
      </c>
      <c r="B9702" t="s">
        <v>21911</v>
      </c>
      <c r="C9702" t="s">
        <v>1533</v>
      </c>
      <c r="D9702" s="109" t="s">
        <v>17087</v>
      </c>
    </row>
    <row r="9703" spans="1:4" x14ac:dyDescent="0.25">
      <c r="A9703">
        <v>3393</v>
      </c>
      <c r="B9703" t="s">
        <v>21912</v>
      </c>
      <c r="C9703" t="s">
        <v>1533</v>
      </c>
      <c r="D9703" s="109" t="s">
        <v>17088</v>
      </c>
    </row>
    <row r="9704" spans="1:4" x14ac:dyDescent="0.25">
      <c r="A9704">
        <v>3406</v>
      </c>
      <c r="B9704" t="s">
        <v>21913</v>
      </c>
      <c r="C9704" t="s">
        <v>1533</v>
      </c>
      <c r="D9704" s="109" t="s">
        <v>16342</v>
      </c>
    </row>
    <row r="9705" spans="1:4" x14ac:dyDescent="0.25">
      <c r="A9705">
        <v>3395</v>
      </c>
      <c r="B9705" t="s">
        <v>21914</v>
      </c>
      <c r="C9705" t="s">
        <v>1533</v>
      </c>
      <c r="D9705" s="109" t="s">
        <v>17089</v>
      </c>
    </row>
    <row r="9706" spans="1:4" x14ac:dyDescent="0.25">
      <c r="A9706">
        <v>3398</v>
      </c>
      <c r="B9706" t="s">
        <v>21915</v>
      </c>
      <c r="C9706" t="s">
        <v>1533</v>
      </c>
      <c r="D9706" s="109" t="s">
        <v>7262</v>
      </c>
    </row>
    <row r="9707" spans="1:4" x14ac:dyDescent="0.25">
      <c r="A9707">
        <v>40662</v>
      </c>
      <c r="B9707" t="s">
        <v>21916</v>
      </c>
      <c r="C9707" t="s">
        <v>1533</v>
      </c>
      <c r="D9707" s="109" t="s">
        <v>14781</v>
      </c>
    </row>
    <row r="9708" spans="1:4" x14ac:dyDescent="0.25">
      <c r="A9708">
        <v>3437</v>
      </c>
      <c r="B9708" t="s">
        <v>21917</v>
      </c>
      <c r="C9708" t="s">
        <v>1534</v>
      </c>
      <c r="D9708" s="109" t="s">
        <v>14782</v>
      </c>
    </row>
    <row r="9709" spans="1:4" x14ac:dyDescent="0.25">
      <c r="A9709">
        <v>11190</v>
      </c>
      <c r="B9709" t="s">
        <v>21918</v>
      </c>
      <c r="C9709" t="s">
        <v>1533</v>
      </c>
      <c r="D9709" s="109" t="s">
        <v>16868</v>
      </c>
    </row>
    <row r="9710" spans="1:4" x14ac:dyDescent="0.25">
      <c r="A9710">
        <v>34377</v>
      </c>
      <c r="B9710" t="s">
        <v>21919</v>
      </c>
      <c r="C9710" t="s">
        <v>1533</v>
      </c>
      <c r="D9710" s="109" t="s">
        <v>17090</v>
      </c>
    </row>
    <row r="9711" spans="1:4" x14ac:dyDescent="0.25">
      <c r="A9711">
        <v>3428</v>
      </c>
      <c r="B9711" t="s">
        <v>21920</v>
      </c>
      <c r="C9711" t="s">
        <v>1534</v>
      </c>
      <c r="D9711" s="109" t="s">
        <v>14783</v>
      </c>
    </row>
    <row r="9712" spans="1:4" x14ac:dyDescent="0.25">
      <c r="A9712">
        <v>3429</v>
      </c>
      <c r="B9712" t="s">
        <v>21921</v>
      </c>
      <c r="C9712" t="s">
        <v>1534</v>
      </c>
      <c r="D9712" s="109" t="s">
        <v>14784</v>
      </c>
    </row>
    <row r="9713" spans="1:4" x14ac:dyDescent="0.25">
      <c r="A9713">
        <v>11199</v>
      </c>
      <c r="B9713" t="s">
        <v>21922</v>
      </c>
      <c r="C9713" t="s">
        <v>1533</v>
      </c>
      <c r="D9713" s="109" t="s">
        <v>21923</v>
      </c>
    </row>
    <row r="9714" spans="1:4" x14ac:dyDescent="0.25">
      <c r="A9714">
        <v>34369</v>
      </c>
      <c r="B9714" t="s">
        <v>21924</v>
      </c>
      <c r="C9714" t="s">
        <v>1533</v>
      </c>
      <c r="D9714" s="109" t="s">
        <v>17091</v>
      </c>
    </row>
    <row r="9715" spans="1:4" x14ac:dyDescent="0.25">
      <c r="A9715">
        <v>36896</v>
      </c>
      <c r="B9715" t="s">
        <v>21925</v>
      </c>
      <c r="C9715" t="s">
        <v>1533</v>
      </c>
      <c r="D9715" s="109" t="s">
        <v>17092</v>
      </c>
    </row>
    <row r="9716" spans="1:4" x14ac:dyDescent="0.25">
      <c r="A9716">
        <v>34367</v>
      </c>
      <c r="B9716" t="s">
        <v>21926</v>
      </c>
      <c r="C9716" t="s">
        <v>1533</v>
      </c>
      <c r="D9716" s="109" t="s">
        <v>17093</v>
      </c>
    </row>
    <row r="9717" spans="1:4" x14ac:dyDescent="0.25">
      <c r="A9717">
        <v>36897</v>
      </c>
      <c r="B9717" t="s">
        <v>21927</v>
      </c>
      <c r="C9717" t="s">
        <v>1533</v>
      </c>
      <c r="D9717" s="109" t="s">
        <v>17094</v>
      </c>
    </row>
    <row r="9718" spans="1:4" x14ac:dyDescent="0.25">
      <c r="A9718">
        <v>34364</v>
      </c>
      <c r="B9718" t="s">
        <v>21928</v>
      </c>
      <c r="C9718" t="s">
        <v>1533</v>
      </c>
      <c r="D9718" s="109" t="s">
        <v>17095</v>
      </c>
    </row>
    <row r="9719" spans="1:4" x14ac:dyDescent="0.25">
      <c r="A9719">
        <v>40659</v>
      </c>
      <c r="B9719" t="s">
        <v>21929</v>
      </c>
      <c r="C9719" t="s">
        <v>1534</v>
      </c>
      <c r="D9719" s="109" t="s">
        <v>14785</v>
      </c>
    </row>
    <row r="9720" spans="1:4" x14ac:dyDescent="0.25">
      <c r="A9720">
        <v>40660</v>
      </c>
      <c r="B9720" t="s">
        <v>21930</v>
      </c>
      <c r="C9720" t="s">
        <v>1534</v>
      </c>
      <c r="D9720" s="109" t="s">
        <v>14786</v>
      </c>
    </row>
    <row r="9721" spans="1:4" x14ac:dyDescent="0.25">
      <c r="A9721">
        <v>40661</v>
      </c>
      <c r="B9721" t="s">
        <v>21931</v>
      </c>
      <c r="C9721" t="s">
        <v>1534</v>
      </c>
      <c r="D9721" s="109" t="s">
        <v>14787</v>
      </c>
    </row>
    <row r="9722" spans="1:4" x14ac:dyDescent="0.25">
      <c r="A9722">
        <v>3421</v>
      </c>
      <c r="B9722" t="s">
        <v>21932</v>
      </c>
      <c r="C9722" t="s">
        <v>1534</v>
      </c>
      <c r="D9722" s="109" t="s">
        <v>14788</v>
      </c>
    </row>
    <row r="9723" spans="1:4" x14ac:dyDescent="0.25">
      <c r="A9723">
        <v>599</v>
      </c>
      <c r="B9723" t="s">
        <v>21933</v>
      </c>
      <c r="C9723" t="s">
        <v>1534</v>
      </c>
      <c r="D9723" s="109" t="s">
        <v>17096</v>
      </c>
    </row>
    <row r="9724" spans="1:4" x14ac:dyDescent="0.25">
      <c r="A9724">
        <v>44053</v>
      </c>
      <c r="B9724" t="s">
        <v>21934</v>
      </c>
      <c r="C9724" t="s">
        <v>1533</v>
      </c>
      <c r="D9724" s="109" t="s">
        <v>17097</v>
      </c>
    </row>
    <row r="9725" spans="1:4" x14ac:dyDescent="0.25">
      <c r="A9725">
        <v>3423</v>
      </c>
      <c r="B9725" t="s">
        <v>21935</v>
      </c>
      <c r="C9725" t="s">
        <v>1534</v>
      </c>
      <c r="D9725" s="109" t="s">
        <v>14789</v>
      </c>
    </row>
    <row r="9726" spans="1:4" x14ac:dyDescent="0.25">
      <c r="A9726">
        <v>34381</v>
      </c>
      <c r="B9726" t="s">
        <v>21936</v>
      </c>
      <c r="C9726" t="s">
        <v>1533</v>
      </c>
      <c r="D9726" s="109" t="s">
        <v>17098</v>
      </c>
    </row>
    <row r="9727" spans="1:4" x14ac:dyDescent="0.25">
      <c r="A9727">
        <v>34797</v>
      </c>
      <c r="B9727" t="s">
        <v>21937</v>
      </c>
      <c r="C9727" t="s">
        <v>1533</v>
      </c>
      <c r="D9727" s="109" t="s">
        <v>21938</v>
      </c>
    </row>
    <row r="9728" spans="1:4" x14ac:dyDescent="0.25">
      <c r="A9728">
        <v>44054</v>
      </c>
      <c r="B9728" t="s">
        <v>21939</v>
      </c>
      <c r="C9728" t="s">
        <v>1533</v>
      </c>
      <c r="D9728" s="109" t="s">
        <v>17099</v>
      </c>
    </row>
    <row r="9729" spans="1:4" x14ac:dyDescent="0.25">
      <c r="A9729">
        <v>44399</v>
      </c>
      <c r="B9729" t="s">
        <v>21940</v>
      </c>
      <c r="C9729" t="s">
        <v>1533</v>
      </c>
      <c r="D9729" s="109" t="s">
        <v>17100</v>
      </c>
    </row>
    <row r="9730" spans="1:4" x14ac:dyDescent="0.25">
      <c r="A9730">
        <v>44503</v>
      </c>
      <c r="B9730" t="s">
        <v>21941</v>
      </c>
      <c r="C9730" t="s">
        <v>1532</v>
      </c>
      <c r="D9730" s="109" t="s">
        <v>8780</v>
      </c>
    </row>
    <row r="9731" spans="1:4" x14ac:dyDescent="0.25">
      <c r="A9731">
        <v>41077</v>
      </c>
      <c r="B9731" t="s">
        <v>21942</v>
      </c>
      <c r="C9731" t="s">
        <v>1539</v>
      </c>
      <c r="D9731" s="109" t="s">
        <v>21943</v>
      </c>
    </row>
    <row r="9732" spans="1:4" x14ac:dyDescent="0.25">
      <c r="A9732">
        <v>37963</v>
      </c>
      <c r="B9732" t="s">
        <v>21944</v>
      </c>
      <c r="C9732" t="s">
        <v>1533</v>
      </c>
      <c r="D9732" s="109" t="s">
        <v>14826</v>
      </c>
    </row>
    <row r="9733" spans="1:4" x14ac:dyDescent="0.25">
      <c r="A9733">
        <v>37964</v>
      </c>
      <c r="B9733" t="s">
        <v>21945</v>
      </c>
      <c r="C9733" t="s">
        <v>1533</v>
      </c>
      <c r="D9733" s="109" t="s">
        <v>11824</v>
      </c>
    </row>
    <row r="9734" spans="1:4" x14ac:dyDescent="0.25">
      <c r="A9734">
        <v>37965</v>
      </c>
      <c r="B9734" t="s">
        <v>21946</v>
      </c>
      <c r="C9734" t="s">
        <v>1533</v>
      </c>
      <c r="D9734" s="109" t="s">
        <v>6340</v>
      </c>
    </row>
    <row r="9735" spans="1:4" x14ac:dyDescent="0.25">
      <c r="A9735">
        <v>37966</v>
      </c>
      <c r="B9735" t="s">
        <v>21947</v>
      </c>
      <c r="C9735" t="s">
        <v>1533</v>
      </c>
      <c r="D9735" s="109" t="s">
        <v>7227</v>
      </c>
    </row>
    <row r="9736" spans="1:4" x14ac:dyDescent="0.25">
      <c r="A9736">
        <v>37967</v>
      </c>
      <c r="B9736" t="s">
        <v>21948</v>
      </c>
      <c r="C9736" t="s">
        <v>1533</v>
      </c>
      <c r="D9736" s="109" t="s">
        <v>17101</v>
      </c>
    </row>
    <row r="9737" spans="1:4" x14ac:dyDescent="0.25">
      <c r="A9737">
        <v>37968</v>
      </c>
      <c r="B9737" t="s">
        <v>21949</v>
      </c>
      <c r="C9737" t="s">
        <v>1533</v>
      </c>
      <c r="D9737" s="109" t="s">
        <v>12591</v>
      </c>
    </row>
    <row r="9738" spans="1:4" x14ac:dyDescent="0.25">
      <c r="A9738">
        <v>37969</v>
      </c>
      <c r="B9738" t="s">
        <v>21950</v>
      </c>
      <c r="C9738" t="s">
        <v>1533</v>
      </c>
      <c r="D9738" s="109" t="s">
        <v>9224</v>
      </c>
    </row>
    <row r="9739" spans="1:4" x14ac:dyDescent="0.25">
      <c r="A9739">
        <v>37970</v>
      </c>
      <c r="B9739" t="s">
        <v>21951</v>
      </c>
      <c r="C9739" t="s">
        <v>1533</v>
      </c>
      <c r="D9739" s="109" t="s">
        <v>17102</v>
      </c>
    </row>
    <row r="9740" spans="1:4" x14ac:dyDescent="0.25">
      <c r="A9740">
        <v>44251</v>
      </c>
      <c r="B9740" t="s">
        <v>21952</v>
      </c>
      <c r="C9740" t="s">
        <v>1533</v>
      </c>
      <c r="D9740" s="109" t="s">
        <v>17103</v>
      </c>
    </row>
    <row r="9741" spans="1:4" x14ac:dyDescent="0.25">
      <c r="A9741">
        <v>21118</v>
      </c>
      <c r="B9741" t="s">
        <v>21953</v>
      </c>
      <c r="C9741" t="s">
        <v>1533</v>
      </c>
      <c r="D9741" s="109" t="s">
        <v>12790</v>
      </c>
    </row>
    <row r="9742" spans="1:4" x14ac:dyDescent="0.25">
      <c r="A9742">
        <v>37956</v>
      </c>
      <c r="B9742" t="s">
        <v>21954</v>
      </c>
      <c r="C9742" t="s">
        <v>1533</v>
      </c>
      <c r="D9742" s="109" t="s">
        <v>8474</v>
      </c>
    </row>
    <row r="9743" spans="1:4" x14ac:dyDescent="0.25">
      <c r="A9743">
        <v>37957</v>
      </c>
      <c r="B9743" t="s">
        <v>21955</v>
      </c>
      <c r="C9743" t="s">
        <v>1533</v>
      </c>
      <c r="D9743" s="109" t="s">
        <v>7287</v>
      </c>
    </row>
    <row r="9744" spans="1:4" x14ac:dyDescent="0.25">
      <c r="A9744">
        <v>37958</v>
      </c>
      <c r="B9744" t="s">
        <v>21956</v>
      </c>
      <c r="C9744" t="s">
        <v>1533</v>
      </c>
      <c r="D9744" s="109" t="s">
        <v>13242</v>
      </c>
    </row>
    <row r="9745" spans="1:4" x14ac:dyDescent="0.25">
      <c r="A9745">
        <v>37959</v>
      </c>
      <c r="B9745" t="s">
        <v>21957</v>
      </c>
      <c r="C9745" t="s">
        <v>1533</v>
      </c>
      <c r="D9745" s="109" t="s">
        <v>12671</v>
      </c>
    </row>
    <row r="9746" spans="1:4" x14ac:dyDescent="0.25">
      <c r="A9746">
        <v>37960</v>
      </c>
      <c r="B9746" t="s">
        <v>21958</v>
      </c>
      <c r="C9746" t="s">
        <v>1533</v>
      </c>
      <c r="D9746" s="109" t="s">
        <v>17104</v>
      </c>
    </row>
    <row r="9747" spans="1:4" x14ac:dyDescent="0.25">
      <c r="A9747">
        <v>37961</v>
      </c>
      <c r="B9747" t="s">
        <v>21959</v>
      </c>
      <c r="C9747" t="s">
        <v>1533</v>
      </c>
      <c r="D9747" s="109" t="s">
        <v>15499</v>
      </c>
    </row>
    <row r="9748" spans="1:4" x14ac:dyDescent="0.25">
      <c r="A9748">
        <v>37962</v>
      </c>
      <c r="B9748" t="s">
        <v>21960</v>
      </c>
      <c r="C9748" t="s">
        <v>1533</v>
      </c>
      <c r="D9748" s="109" t="s">
        <v>17105</v>
      </c>
    </row>
    <row r="9749" spans="1:4" x14ac:dyDescent="0.25">
      <c r="A9749">
        <v>3533</v>
      </c>
      <c r="B9749" t="s">
        <v>21961</v>
      </c>
      <c r="C9749" t="s">
        <v>1533</v>
      </c>
      <c r="D9749" s="109" t="s">
        <v>7862</v>
      </c>
    </row>
    <row r="9750" spans="1:4" x14ac:dyDescent="0.25">
      <c r="A9750">
        <v>3538</v>
      </c>
      <c r="B9750" t="s">
        <v>21962</v>
      </c>
      <c r="C9750" t="s">
        <v>1533</v>
      </c>
      <c r="D9750" s="109" t="s">
        <v>6306</v>
      </c>
    </row>
    <row r="9751" spans="1:4" x14ac:dyDescent="0.25">
      <c r="A9751">
        <v>3498</v>
      </c>
      <c r="B9751" t="s">
        <v>21963</v>
      </c>
      <c r="C9751" t="s">
        <v>1533</v>
      </c>
      <c r="D9751" s="109" t="s">
        <v>6338</v>
      </c>
    </row>
    <row r="9752" spans="1:4" x14ac:dyDescent="0.25">
      <c r="A9752">
        <v>3496</v>
      </c>
      <c r="B9752" t="s">
        <v>21964</v>
      </c>
      <c r="C9752" t="s">
        <v>1533</v>
      </c>
      <c r="D9752" s="109" t="s">
        <v>19411</v>
      </c>
    </row>
    <row r="9753" spans="1:4" x14ac:dyDescent="0.25">
      <c r="A9753">
        <v>38429</v>
      </c>
      <c r="B9753" t="s">
        <v>21965</v>
      </c>
      <c r="C9753" t="s">
        <v>1533</v>
      </c>
      <c r="D9753" s="109" t="s">
        <v>7240</v>
      </c>
    </row>
    <row r="9754" spans="1:4" x14ac:dyDescent="0.25">
      <c r="A9754">
        <v>38431</v>
      </c>
      <c r="B9754" t="s">
        <v>21966</v>
      </c>
      <c r="C9754" t="s">
        <v>1533</v>
      </c>
      <c r="D9754" s="109" t="s">
        <v>10165</v>
      </c>
    </row>
    <row r="9755" spans="1:4" x14ac:dyDescent="0.25">
      <c r="A9755">
        <v>38430</v>
      </c>
      <c r="B9755" t="s">
        <v>21967</v>
      </c>
      <c r="C9755" t="s">
        <v>1533</v>
      </c>
      <c r="D9755" s="109" t="s">
        <v>15048</v>
      </c>
    </row>
    <row r="9756" spans="1:4" x14ac:dyDescent="0.25">
      <c r="A9756">
        <v>36348</v>
      </c>
      <c r="B9756" t="s">
        <v>21968</v>
      </c>
      <c r="C9756" t="s">
        <v>1533</v>
      </c>
      <c r="D9756" s="109" t="s">
        <v>14791</v>
      </c>
    </row>
    <row r="9757" spans="1:4" x14ac:dyDescent="0.25">
      <c r="A9757">
        <v>36349</v>
      </c>
      <c r="B9757" t="s">
        <v>21969</v>
      </c>
      <c r="C9757" t="s">
        <v>1533</v>
      </c>
      <c r="D9757" s="109" t="s">
        <v>12566</v>
      </c>
    </row>
    <row r="9758" spans="1:4" x14ac:dyDescent="0.25">
      <c r="A9758">
        <v>38987</v>
      </c>
      <c r="B9758" t="s">
        <v>21970</v>
      </c>
      <c r="C9758" t="s">
        <v>1533</v>
      </c>
      <c r="D9758" s="109" t="s">
        <v>7919</v>
      </c>
    </row>
    <row r="9759" spans="1:4" x14ac:dyDescent="0.25">
      <c r="A9759">
        <v>38988</v>
      </c>
      <c r="B9759" t="s">
        <v>21971</v>
      </c>
      <c r="C9759" t="s">
        <v>1533</v>
      </c>
      <c r="D9759" s="109" t="s">
        <v>14792</v>
      </c>
    </row>
    <row r="9760" spans="1:4" x14ac:dyDescent="0.25">
      <c r="A9760">
        <v>38989</v>
      </c>
      <c r="B9760" t="s">
        <v>21972</v>
      </c>
      <c r="C9760" t="s">
        <v>1533</v>
      </c>
      <c r="D9760" s="109" t="s">
        <v>11834</v>
      </c>
    </row>
    <row r="9761" spans="1:4" x14ac:dyDescent="0.25">
      <c r="A9761">
        <v>38990</v>
      </c>
      <c r="B9761" t="s">
        <v>21973</v>
      </c>
      <c r="C9761" t="s">
        <v>1533</v>
      </c>
      <c r="D9761" s="109" t="s">
        <v>14793</v>
      </c>
    </row>
    <row r="9762" spans="1:4" x14ac:dyDescent="0.25">
      <c r="A9762">
        <v>38991</v>
      </c>
      <c r="B9762" t="s">
        <v>21974</v>
      </c>
      <c r="C9762" t="s">
        <v>1533</v>
      </c>
      <c r="D9762" s="109" t="s">
        <v>14794</v>
      </c>
    </row>
    <row r="9763" spans="1:4" x14ac:dyDescent="0.25">
      <c r="A9763">
        <v>38433</v>
      </c>
      <c r="B9763" t="s">
        <v>21975</v>
      </c>
      <c r="C9763" t="s">
        <v>1533</v>
      </c>
      <c r="D9763" s="109" t="s">
        <v>7320</v>
      </c>
    </row>
    <row r="9764" spans="1:4" x14ac:dyDescent="0.25">
      <c r="A9764">
        <v>38440</v>
      </c>
      <c r="B9764" t="s">
        <v>21976</v>
      </c>
      <c r="C9764" t="s">
        <v>1533</v>
      </c>
      <c r="D9764" s="109" t="s">
        <v>14795</v>
      </c>
    </row>
    <row r="9765" spans="1:4" x14ac:dyDescent="0.25">
      <c r="A9765">
        <v>36359</v>
      </c>
      <c r="B9765" t="s">
        <v>21977</v>
      </c>
      <c r="C9765" t="s">
        <v>1533</v>
      </c>
      <c r="D9765" s="109" t="s">
        <v>7208</v>
      </c>
    </row>
    <row r="9766" spans="1:4" x14ac:dyDescent="0.25">
      <c r="A9766">
        <v>36360</v>
      </c>
      <c r="B9766" t="s">
        <v>21978</v>
      </c>
      <c r="C9766" t="s">
        <v>1533</v>
      </c>
      <c r="D9766" s="109" t="s">
        <v>6485</v>
      </c>
    </row>
    <row r="9767" spans="1:4" x14ac:dyDescent="0.25">
      <c r="A9767">
        <v>38434</v>
      </c>
      <c r="B9767" t="s">
        <v>21979</v>
      </c>
      <c r="C9767" t="s">
        <v>1533</v>
      </c>
      <c r="D9767" s="109" t="s">
        <v>7928</v>
      </c>
    </row>
    <row r="9768" spans="1:4" x14ac:dyDescent="0.25">
      <c r="A9768">
        <v>38435</v>
      </c>
      <c r="B9768" t="s">
        <v>21980</v>
      </c>
      <c r="C9768" t="s">
        <v>1533</v>
      </c>
      <c r="D9768" s="109" t="s">
        <v>14796</v>
      </c>
    </row>
    <row r="9769" spans="1:4" x14ac:dyDescent="0.25">
      <c r="A9769">
        <v>38436</v>
      </c>
      <c r="B9769" t="s">
        <v>21981</v>
      </c>
      <c r="C9769" t="s">
        <v>1533</v>
      </c>
      <c r="D9769" s="109" t="s">
        <v>14797</v>
      </c>
    </row>
    <row r="9770" spans="1:4" x14ac:dyDescent="0.25">
      <c r="A9770">
        <v>38437</v>
      </c>
      <c r="B9770" t="s">
        <v>21982</v>
      </c>
      <c r="C9770" t="s">
        <v>1533</v>
      </c>
      <c r="D9770" s="109" t="s">
        <v>8641</v>
      </c>
    </row>
    <row r="9771" spans="1:4" x14ac:dyDescent="0.25">
      <c r="A9771">
        <v>38438</v>
      </c>
      <c r="B9771" t="s">
        <v>21983</v>
      </c>
      <c r="C9771" t="s">
        <v>1533</v>
      </c>
      <c r="D9771" s="109" t="s">
        <v>14798</v>
      </c>
    </row>
    <row r="9772" spans="1:4" x14ac:dyDescent="0.25">
      <c r="A9772">
        <v>38439</v>
      </c>
      <c r="B9772" t="s">
        <v>21984</v>
      </c>
      <c r="C9772" t="s">
        <v>1533</v>
      </c>
      <c r="D9772" s="109" t="s">
        <v>14799</v>
      </c>
    </row>
    <row r="9773" spans="1:4" x14ac:dyDescent="0.25">
      <c r="A9773">
        <v>10836</v>
      </c>
      <c r="B9773" t="s">
        <v>21985</v>
      </c>
      <c r="C9773" t="s">
        <v>1533</v>
      </c>
      <c r="D9773" s="109" t="s">
        <v>17082</v>
      </c>
    </row>
    <row r="9774" spans="1:4" x14ac:dyDescent="0.25">
      <c r="A9774">
        <v>10835</v>
      </c>
      <c r="B9774" t="s">
        <v>21986</v>
      </c>
      <c r="C9774" t="s">
        <v>1533</v>
      </c>
      <c r="D9774" s="109" t="s">
        <v>6990</v>
      </c>
    </row>
    <row r="9775" spans="1:4" x14ac:dyDescent="0.25">
      <c r="A9775">
        <v>3475</v>
      </c>
      <c r="B9775" t="s">
        <v>21987</v>
      </c>
      <c r="C9775" t="s">
        <v>1533</v>
      </c>
      <c r="D9775" s="109" t="s">
        <v>6320</v>
      </c>
    </row>
    <row r="9776" spans="1:4" x14ac:dyDescent="0.25">
      <c r="A9776">
        <v>3485</v>
      </c>
      <c r="B9776" t="s">
        <v>21988</v>
      </c>
      <c r="C9776" t="s">
        <v>1533</v>
      </c>
      <c r="D9776" s="109" t="s">
        <v>8527</v>
      </c>
    </row>
    <row r="9777" spans="1:4" x14ac:dyDescent="0.25">
      <c r="A9777">
        <v>3534</v>
      </c>
      <c r="B9777" t="s">
        <v>21989</v>
      </c>
      <c r="C9777" t="s">
        <v>1533</v>
      </c>
      <c r="D9777" s="109" t="s">
        <v>7033</v>
      </c>
    </row>
    <row r="9778" spans="1:4" x14ac:dyDescent="0.25">
      <c r="A9778">
        <v>3543</v>
      </c>
      <c r="B9778" t="s">
        <v>21990</v>
      </c>
      <c r="C9778" t="s">
        <v>1533</v>
      </c>
      <c r="D9778" s="109" t="s">
        <v>7858</v>
      </c>
    </row>
    <row r="9779" spans="1:4" x14ac:dyDescent="0.25">
      <c r="A9779">
        <v>3482</v>
      </c>
      <c r="B9779" t="s">
        <v>21991</v>
      </c>
      <c r="C9779" t="s">
        <v>1533</v>
      </c>
      <c r="D9779" s="109" t="s">
        <v>16138</v>
      </c>
    </row>
    <row r="9780" spans="1:4" x14ac:dyDescent="0.25">
      <c r="A9780">
        <v>3505</v>
      </c>
      <c r="B9780" t="s">
        <v>21992</v>
      </c>
      <c r="C9780" t="s">
        <v>1533</v>
      </c>
      <c r="D9780" s="109" t="s">
        <v>6324</v>
      </c>
    </row>
    <row r="9781" spans="1:4" x14ac:dyDescent="0.25">
      <c r="A9781">
        <v>3521</v>
      </c>
      <c r="B9781" t="s">
        <v>21993</v>
      </c>
      <c r="C9781" t="s">
        <v>1533</v>
      </c>
      <c r="D9781" s="109" t="s">
        <v>6413</v>
      </c>
    </row>
    <row r="9782" spans="1:4" x14ac:dyDescent="0.25">
      <c r="A9782">
        <v>3531</v>
      </c>
      <c r="B9782" t="s">
        <v>21994</v>
      </c>
      <c r="C9782" t="s">
        <v>1533</v>
      </c>
      <c r="D9782" s="109" t="s">
        <v>8474</v>
      </c>
    </row>
    <row r="9783" spans="1:4" x14ac:dyDescent="0.25">
      <c r="A9783">
        <v>3522</v>
      </c>
      <c r="B9783" t="s">
        <v>21995</v>
      </c>
      <c r="C9783" t="s">
        <v>1533</v>
      </c>
      <c r="D9783" s="109" t="s">
        <v>21996</v>
      </c>
    </row>
    <row r="9784" spans="1:4" x14ac:dyDescent="0.25">
      <c r="A9784">
        <v>3527</v>
      </c>
      <c r="B9784" t="s">
        <v>21997</v>
      </c>
      <c r="C9784" t="s">
        <v>1533</v>
      </c>
      <c r="D9784" s="109" t="s">
        <v>8538</v>
      </c>
    </row>
    <row r="9785" spans="1:4" x14ac:dyDescent="0.25">
      <c r="A9785">
        <v>3516</v>
      </c>
      <c r="B9785" t="s">
        <v>21998</v>
      </c>
      <c r="C9785" t="s">
        <v>1533</v>
      </c>
      <c r="D9785" s="109" t="s">
        <v>6312</v>
      </c>
    </row>
    <row r="9786" spans="1:4" x14ac:dyDescent="0.25">
      <c r="A9786">
        <v>3517</v>
      </c>
      <c r="B9786" t="s">
        <v>21999</v>
      </c>
      <c r="C9786" t="s">
        <v>1533</v>
      </c>
      <c r="D9786" s="109" t="s">
        <v>16697</v>
      </c>
    </row>
    <row r="9787" spans="1:4" x14ac:dyDescent="0.25">
      <c r="A9787">
        <v>3515</v>
      </c>
      <c r="B9787" t="s">
        <v>22000</v>
      </c>
      <c r="C9787" t="s">
        <v>1533</v>
      </c>
      <c r="D9787" s="109" t="s">
        <v>15167</v>
      </c>
    </row>
    <row r="9788" spans="1:4" x14ac:dyDescent="0.25">
      <c r="A9788">
        <v>20147</v>
      </c>
      <c r="B9788" t="s">
        <v>22001</v>
      </c>
      <c r="C9788" t="s">
        <v>1533</v>
      </c>
      <c r="D9788" s="109" t="s">
        <v>6418</v>
      </c>
    </row>
    <row r="9789" spans="1:4" x14ac:dyDescent="0.25">
      <c r="A9789">
        <v>3524</v>
      </c>
      <c r="B9789" t="s">
        <v>22002</v>
      </c>
      <c r="C9789" t="s">
        <v>1533</v>
      </c>
      <c r="D9789" s="109" t="s">
        <v>11967</v>
      </c>
    </row>
    <row r="9790" spans="1:4" x14ac:dyDescent="0.25">
      <c r="A9790">
        <v>3532</v>
      </c>
      <c r="B9790" t="s">
        <v>22003</v>
      </c>
      <c r="C9790" t="s">
        <v>1533</v>
      </c>
      <c r="D9790" s="109" t="s">
        <v>22004</v>
      </c>
    </row>
    <row r="9791" spans="1:4" x14ac:dyDescent="0.25">
      <c r="A9791">
        <v>3528</v>
      </c>
      <c r="B9791" t="s">
        <v>22005</v>
      </c>
      <c r="C9791" t="s">
        <v>1533</v>
      </c>
      <c r="D9791" s="109" t="s">
        <v>12400</v>
      </c>
    </row>
    <row r="9792" spans="1:4" x14ac:dyDescent="0.25">
      <c r="A9792">
        <v>37952</v>
      </c>
      <c r="B9792" t="s">
        <v>22006</v>
      </c>
      <c r="C9792" t="s">
        <v>1533</v>
      </c>
      <c r="D9792" s="109" t="s">
        <v>17107</v>
      </c>
    </row>
    <row r="9793" spans="1:4" x14ac:dyDescent="0.25">
      <c r="A9793">
        <v>37951</v>
      </c>
      <c r="B9793" t="s">
        <v>22007</v>
      </c>
      <c r="C9793" t="s">
        <v>1533</v>
      </c>
      <c r="D9793" s="109" t="s">
        <v>12691</v>
      </c>
    </row>
    <row r="9794" spans="1:4" x14ac:dyDescent="0.25">
      <c r="A9794">
        <v>3518</v>
      </c>
      <c r="B9794" t="s">
        <v>22008</v>
      </c>
      <c r="C9794" t="s">
        <v>1533</v>
      </c>
      <c r="D9794" s="109" t="s">
        <v>16991</v>
      </c>
    </row>
    <row r="9795" spans="1:4" x14ac:dyDescent="0.25">
      <c r="A9795">
        <v>3519</v>
      </c>
      <c r="B9795" t="s">
        <v>22009</v>
      </c>
      <c r="C9795" t="s">
        <v>1533</v>
      </c>
      <c r="D9795" s="109" t="s">
        <v>12666</v>
      </c>
    </row>
    <row r="9796" spans="1:4" x14ac:dyDescent="0.25">
      <c r="A9796">
        <v>3520</v>
      </c>
      <c r="B9796" t="s">
        <v>22010</v>
      </c>
      <c r="C9796" t="s">
        <v>1533</v>
      </c>
      <c r="D9796" s="109" t="s">
        <v>6961</v>
      </c>
    </row>
    <row r="9797" spans="1:4" x14ac:dyDescent="0.25">
      <c r="A9797">
        <v>37950</v>
      </c>
      <c r="B9797" t="s">
        <v>22011</v>
      </c>
      <c r="C9797" t="s">
        <v>1533</v>
      </c>
      <c r="D9797" s="109" t="s">
        <v>17108</v>
      </c>
    </row>
    <row r="9798" spans="1:4" x14ac:dyDescent="0.25">
      <c r="A9798">
        <v>37949</v>
      </c>
      <c r="B9798" t="s">
        <v>22012</v>
      </c>
      <c r="C9798" t="s">
        <v>1533</v>
      </c>
      <c r="D9798" s="109" t="s">
        <v>6485</v>
      </c>
    </row>
    <row r="9799" spans="1:4" x14ac:dyDescent="0.25">
      <c r="A9799">
        <v>3526</v>
      </c>
      <c r="B9799" t="s">
        <v>22013</v>
      </c>
      <c r="C9799" t="s">
        <v>1533</v>
      </c>
      <c r="D9799" s="109" t="s">
        <v>7982</v>
      </c>
    </row>
    <row r="9800" spans="1:4" x14ac:dyDescent="0.25">
      <c r="A9800">
        <v>3509</v>
      </c>
      <c r="B9800" t="s">
        <v>22014</v>
      </c>
      <c r="C9800" t="s">
        <v>1533</v>
      </c>
      <c r="D9800" s="109" t="s">
        <v>17109</v>
      </c>
    </row>
    <row r="9801" spans="1:4" x14ac:dyDescent="0.25">
      <c r="A9801">
        <v>3530</v>
      </c>
      <c r="B9801" t="s">
        <v>22015</v>
      </c>
      <c r="C9801" t="s">
        <v>1533</v>
      </c>
      <c r="D9801" s="109" t="s">
        <v>22016</v>
      </c>
    </row>
    <row r="9802" spans="1:4" x14ac:dyDescent="0.25">
      <c r="A9802">
        <v>3542</v>
      </c>
      <c r="B9802" t="s">
        <v>22017</v>
      </c>
      <c r="C9802" t="s">
        <v>1533</v>
      </c>
      <c r="D9802" s="109" t="s">
        <v>6441</v>
      </c>
    </row>
    <row r="9803" spans="1:4" x14ac:dyDescent="0.25">
      <c r="A9803">
        <v>3529</v>
      </c>
      <c r="B9803" t="s">
        <v>22018</v>
      </c>
      <c r="C9803" t="s">
        <v>1533</v>
      </c>
      <c r="D9803" s="109" t="s">
        <v>7783</v>
      </c>
    </row>
    <row r="9804" spans="1:4" x14ac:dyDescent="0.25">
      <c r="A9804">
        <v>3536</v>
      </c>
      <c r="B9804" t="s">
        <v>22019</v>
      </c>
      <c r="C9804" t="s">
        <v>1533</v>
      </c>
      <c r="D9804" s="109" t="s">
        <v>17039</v>
      </c>
    </row>
    <row r="9805" spans="1:4" x14ac:dyDescent="0.25">
      <c r="A9805">
        <v>3535</v>
      </c>
      <c r="B9805" t="s">
        <v>22020</v>
      </c>
      <c r="C9805" t="s">
        <v>1533</v>
      </c>
      <c r="D9805" s="109" t="s">
        <v>6479</v>
      </c>
    </row>
    <row r="9806" spans="1:4" x14ac:dyDescent="0.25">
      <c r="A9806">
        <v>3540</v>
      </c>
      <c r="B9806" t="s">
        <v>22021</v>
      </c>
      <c r="C9806" t="s">
        <v>1533</v>
      </c>
      <c r="D9806" s="109" t="s">
        <v>7390</v>
      </c>
    </row>
    <row r="9807" spans="1:4" x14ac:dyDescent="0.25">
      <c r="A9807">
        <v>3539</v>
      </c>
      <c r="B9807" t="s">
        <v>22022</v>
      </c>
      <c r="C9807" t="s">
        <v>1533</v>
      </c>
      <c r="D9807" s="109" t="s">
        <v>14907</v>
      </c>
    </row>
    <row r="9808" spans="1:4" x14ac:dyDescent="0.25">
      <c r="A9808">
        <v>3513</v>
      </c>
      <c r="B9808" t="s">
        <v>22023</v>
      </c>
      <c r="C9808" t="s">
        <v>1533</v>
      </c>
      <c r="D9808" s="109" t="s">
        <v>22024</v>
      </c>
    </row>
    <row r="9809" spans="1:4" x14ac:dyDescent="0.25">
      <c r="A9809">
        <v>3510</v>
      </c>
      <c r="B9809" t="s">
        <v>22025</v>
      </c>
      <c r="C9809" t="s">
        <v>1533</v>
      </c>
      <c r="D9809" s="109" t="s">
        <v>7870</v>
      </c>
    </row>
    <row r="9810" spans="1:4" x14ac:dyDescent="0.25">
      <c r="A9810">
        <v>38913</v>
      </c>
      <c r="B9810" t="s">
        <v>22026</v>
      </c>
      <c r="C9810" t="s">
        <v>1533</v>
      </c>
      <c r="D9810" s="109" t="s">
        <v>12182</v>
      </c>
    </row>
    <row r="9811" spans="1:4" x14ac:dyDescent="0.25">
      <c r="A9811">
        <v>38914</v>
      </c>
      <c r="B9811" t="s">
        <v>22027</v>
      </c>
      <c r="C9811" t="s">
        <v>1533</v>
      </c>
      <c r="D9811" s="109" t="s">
        <v>12624</v>
      </c>
    </row>
    <row r="9812" spans="1:4" x14ac:dyDescent="0.25">
      <c r="A9812">
        <v>38915</v>
      </c>
      <c r="B9812" t="s">
        <v>22028</v>
      </c>
      <c r="C9812" t="s">
        <v>1533</v>
      </c>
      <c r="D9812" s="109" t="s">
        <v>8512</v>
      </c>
    </row>
    <row r="9813" spans="1:4" x14ac:dyDescent="0.25">
      <c r="A9813">
        <v>38916</v>
      </c>
      <c r="B9813" t="s">
        <v>22029</v>
      </c>
      <c r="C9813" t="s">
        <v>1533</v>
      </c>
      <c r="D9813" s="109" t="s">
        <v>12197</v>
      </c>
    </row>
    <row r="9814" spans="1:4" x14ac:dyDescent="0.25">
      <c r="A9814">
        <v>39300</v>
      </c>
      <c r="B9814" t="s">
        <v>22030</v>
      </c>
      <c r="C9814" t="s">
        <v>1533</v>
      </c>
      <c r="D9814" s="109" t="s">
        <v>7047</v>
      </c>
    </row>
    <row r="9815" spans="1:4" x14ac:dyDescent="0.25">
      <c r="A9815">
        <v>39301</v>
      </c>
      <c r="B9815" t="s">
        <v>22031</v>
      </c>
      <c r="C9815" t="s">
        <v>1533</v>
      </c>
      <c r="D9815" s="109" t="s">
        <v>7228</v>
      </c>
    </row>
    <row r="9816" spans="1:4" x14ac:dyDescent="0.25">
      <c r="A9816">
        <v>39302</v>
      </c>
      <c r="B9816" t="s">
        <v>22032</v>
      </c>
      <c r="C9816" t="s">
        <v>1533</v>
      </c>
      <c r="D9816" s="109" t="s">
        <v>15999</v>
      </c>
    </row>
    <row r="9817" spans="1:4" x14ac:dyDescent="0.25">
      <c r="A9817">
        <v>38923</v>
      </c>
      <c r="B9817" t="s">
        <v>22033</v>
      </c>
      <c r="C9817" t="s">
        <v>1533</v>
      </c>
      <c r="D9817" s="109" t="s">
        <v>12521</v>
      </c>
    </row>
    <row r="9818" spans="1:4" x14ac:dyDescent="0.25">
      <c r="A9818">
        <v>38925</v>
      </c>
      <c r="B9818" t="s">
        <v>22034</v>
      </c>
      <c r="C9818" t="s">
        <v>1533</v>
      </c>
      <c r="D9818" s="109" t="s">
        <v>14821</v>
      </c>
    </row>
    <row r="9819" spans="1:4" x14ac:dyDescent="0.25">
      <c r="A9819">
        <v>38926</v>
      </c>
      <c r="B9819" t="s">
        <v>22035</v>
      </c>
      <c r="C9819" t="s">
        <v>1533</v>
      </c>
      <c r="D9819" s="109" t="s">
        <v>16707</v>
      </c>
    </row>
    <row r="9820" spans="1:4" x14ac:dyDescent="0.25">
      <c r="A9820">
        <v>38927</v>
      </c>
      <c r="B9820" t="s">
        <v>22036</v>
      </c>
      <c r="C9820" t="s">
        <v>1533</v>
      </c>
      <c r="D9820" s="109" t="s">
        <v>12476</v>
      </c>
    </row>
    <row r="9821" spans="1:4" x14ac:dyDescent="0.25">
      <c r="A9821">
        <v>39304</v>
      </c>
      <c r="B9821" t="s">
        <v>22037</v>
      </c>
      <c r="C9821" t="s">
        <v>1533</v>
      </c>
      <c r="D9821" s="109" t="s">
        <v>14239</v>
      </c>
    </row>
    <row r="9822" spans="1:4" x14ac:dyDescent="0.25">
      <c r="A9822">
        <v>39305</v>
      </c>
      <c r="B9822" t="s">
        <v>22038</v>
      </c>
      <c r="C9822" t="s">
        <v>1533</v>
      </c>
      <c r="D9822" s="109" t="s">
        <v>7277</v>
      </c>
    </row>
    <row r="9823" spans="1:4" x14ac:dyDescent="0.25">
      <c r="A9823">
        <v>39306</v>
      </c>
      <c r="B9823" t="s">
        <v>22039</v>
      </c>
      <c r="C9823" t="s">
        <v>1533</v>
      </c>
      <c r="D9823" s="109" t="s">
        <v>14632</v>
      </c>
    </row>
    <row r="9824" spans="1:4" x14ac:dyDescent="0.25">
      <c r="A9824">
        <v>38928</v>
      </c>
      <c r="B9824" t="s">
        <v>22040</v>
      </c>
      <c r="C9824" t="s">
        <v>1533</v>
      </c>
      <c r="D9824" s="109" t="s">
        <v>12399</v>
      </c>
    </row>
    <row r="9825" spans="1:4" x14ac:dyDescent="0.25">
      <c r="A9825">
        <v>38941</v>
      </c>
      <c r="B9825" t="s">
        <v>22041</v>
      </c>
      <c r="C9825" t="s">
        <v>1533</v>
      </c>
      <c r="D9825" s="109" t="s">
        <v>7298</v>
      </c>
    </row>
    <row r="9826" spans="1:4" x14ac:dyDescent="0.25">
      <c r="A9826">
        <v>38917</v>
      </c>
      <c r="B9826" t="s">
        <v>22042</v>
      </c>
      <c r="C9826" t="s">
        <v>1533</v>
      </c>
      <c r="D9826" s="109" t="s">
        <v>14831</v>
      </c>
    </row>
    <row r="9827" spans="1:4" x14ac:dyDescent="0.25">
      <c r="A9827">
        <v>38919</v>
      </c>
      <c r="B9827" t="s">
        <v>22043</v>
      </c>
      <c r="C9827" t="s">
        <v>1533</v>
      </c>
      <c r="D9827" s="109" t="s">
        <v>16421</v>
      </c>
    </row>
    <row r="9828" spans="1:4" x14ac:dyDescent="0.25">
      <c r="A9828">
        <v>38922</v>
      </c>
      <c r="B9828" t="s">
        <v>22044</v>
      </c>
      <c r="C9828" t="s">
        <v>1533</v>
      </c>
      <c r="D9828" s="109" t="s">
        <v>8129</v>
      </c>
    </row>
    <row r="9829" spans="1:4" x14ac:dyDescent="0.25">
      <c r="A9829">
        <v>20151</v>
      </c>
      <c r="B9829" t="s">
        <v>22045</v>
      </c>
      <c r="C9829" t="s">
        <v>1533</v>
      </c>
      <c r="D9829" s="109" t="s">
        <v>16789</v>
      </c>
    </row>
    <row r="9830" spans="1:4" x14ac:dyDescent="0.25">
      <c r="A9830">
        <v>20152</v>
      </c>
      <c r="B9830" t="s">
        <v>22046</v>
      </c>
      <c r="C9830" t="s">
        <v>1533</v>
      </c>
      <c r="D9830" s="109" t="s">
        <v>17111</v>
      </c>
    </row>
    <row r="9831" spans="1:4" x14ac:dyDescent="0.25">
      <c r="A9831">
        <v>20148</v>
      </c>
      <c r="B9831" t="s">
        <v>22047</v>
      </c>
      <c r="C9831" t="s">
        <v>1533</v>
      </c>
      <c r="D9831" s="109" t="s">
        <v>7241</v>
      </c>
    </row>
    <row r="9832" spans="1:4" x14ac:dyDescent="0.25">
      <c r="A9832">
        <v>20149</v>
      </c>
      <c r="B9832" t="s">
        <v>22048</v>
      </c>
      <c r="C9832" t="s">
        <v>1533</v>
      </c>
      <c r="D9832" s="109" t="s">
        <v>14991</v>
      </c>
    </row>
    <row r="9833" spans="1:4" x14ac:dyDescent="0.25">
      <c r="A9833">
        <v>20150</v>
      </c>
      <c r="B9833" t="s">
        <v>22049</v>
      </c>
      <c r="C9833" t="s">
        <v>1533</v>
      </c>
      <c r="D9833" s="109" t="s">
        <v>14830</v>
      </c>
    </row>
    <row r="9834" spans="1:4" x14ac:dyDescent="0.25">
      <c r="A9834">
        <v>20157</v>
      </c>
      <c r="B9834" t="s">
        <v>22050</v>
      </c>
      <c r="C9834" t="s">
        <v>1533</v>
      </c>
      <c r="D9834" s="109" t="s">
        <v>15999</v>
      </c>
    </row>
    <row r="9835" spans="1:4" x14ac:dyDescent="0.25">
      <c r="A9835">
        <v>20158</v>
      </c>
      <c r="B9835" t="s">
        <v>22051</v>
      </c>
      <c r="C9835" t="s">
        <v>1533</v>
      </c>
      <c r="D9835" s="109" t="s">
        <v>17112</v>
      </c>
    </row>
    <row r="9836" spans="1:4" x14ac:dyDescent="0.25">
      <c r="A9836">
        <v>20154</v>
      </c>
      <c r="B9836" t="s">
        <v>22052</v>
      </c>
      <c r="C9836" t="s">
        <v>1533</v>
      </c>
      <c r="D9836" s="109" t="s">
        <v>7313</v>
      </c>
    </row>
    <row r="9837" spans="1:4" x14ac:dyDescent="0.25">
      <c r="A9837">
        <v>20155</v>
      </c>
      <c r="B9837" t="s">
        <v>22053</v>
      </c>
      <c r="C9837" t="s">
        <v>1533</v>
      </c>
      <c r="D9837" s="109" t="s">
        <v>15078</v>
      </c>
    </row>
    <row r="9838" spans="1:4" x14ac:dyDescent="0.25">
      <c r="A9838">
        <v>20156</v>
      </c>
      <c r="B9838" t="s">
        <v>22054</v>
      </c>
      <c r="C9838" t="s">
        <v>1533</v>
      </c>
      <c r="D9838" s="109" t="s">
        <v>12769</v>
      </c>
    </row>
    <row r="9839" spans="1:4" x14ac:dyDescent="0.25">
      <c r="A9839">
        <v>3499</v>
      </c>
      <c r="B9839" t="s">
        <v>22055</v>
      </c>
      <c r="C9839" t="s">
        <v>1533</v>
      </c>
      <c r="D9839" s="109" t="s">
        <v>6394</v>
      </c>
    </row>
    <row r="9840" spans="1:4" x14ac:dyDescent="0.25">
      <c r="A9840">
        <v>3500</v>
      </c>
      <c r="B9840" t="s">
        <v>22056</v>
      </c>
      <c r="C9840" t="s">
        <v>1533</v>
      </c>
      <c r="D9840" s="109" t="s">
        <v>12674</v>
      </c>
    </row>
    <row r="9841" spans="1:4" x14ac:dyDescent="0.25">
      <c r="A9841">
        <v>3501</v>
      </c>
      <c r="B9841" t="s">
        <v>22057</v>
      </c>
      <c r="C9841" t="s">
        <v>1533</v>
      </c>
      <c r="D9841" s="109" t="s">
        <v>6355</v>
      </c>
    </row>
    <row r="9842" spans="1:4" x14ac:dyDescent="0.25">
      <c r="A9842">
        <v>3502</v>
      </c>
      <c r="B9842" t="s">
        <v>22058</v>
      </c>
      <c r="C9842" t="s">
        <v>1533</v>
      </c>
      <c r="D9842" s="109" t="s">
        <v>7950</v>
      </c>
    </row>
    <row r="9843" spans="1:4" x14ac:dyDescent="0.25">
      <c r="A9843">
        <v>3503</v>
      </c>
      <c r="B9843" t="s">
        <v>22059</v>
      </c>
      <c r="C9843" t="s">
        <v>1533</v>
      </c>
      <c r="D9843" s="109" t="s">
        <v>16698</v>
      </c>
    </row>
    <row r="9844" spans="1:4" x14ac:dyDescent="0.25">
      <c r="A9844">
        <v>3477</v>
      </c>
      <c r="B9844" t="s">
        <v>22060</v>
      </c>
      <c r="C9844" t="s">
        <v>1533</v>
      </c>
      <c r="D9844" s="109" t="s">
        <v>8552</v>
      </c>
    </row>
    <row r="9845" spans="1:4" x14ac:dyDescent="0.25">
      <c r="A9845">
        <v>3478</v>
      </c>
      <c r="B9845" t="s">
        <v>22061</v>
      </c>
      <c r="C9845" t="s">
        <v>1533</v>
      </c>
      <c r="D9845" s="109" t="s">
        <v>22062</v>
      </c>
    </row>
    <row r="9846" spans="1:4" x14ac:dyDescent="0.25">
      <c r="A9846">
        <v>3525</v>
      </c>
      <c r="B9846" t="s">
        <v>22063</v>
      </c>
      <c r="C9846" t="s">
        <v>1533</v>
      </c>
      <c r="D9846" s="109" t="s">
        <v>22064</v>
      </c>
    </row>
    <row r="9847" spans="1:4" x14ac:dyDescent="0.25">
      <c r="A9847">
        <v>3511</v>
      </c>
      <c r="B9847" t="s">
        <v>22065</v>
      </c>
      <c r="C9847" t="s">
        <v>1533</v>
      </c>
      <c r="D9847" s="109" t="s">
        <v>22066</v>
      </c>
    </row>
    <row r="9848" spans="1:4" x14ac:dyDescent="0.25">
      <c r="A9848">
        <v>12032</v>
      </c>
      <c r="B9848" t="s">
        <v>22067</v>
      </c>
      <c r="C9848" t="s">
        <v>1541</v>
      </c>
      <c r="D9848" s="109" t="s">
        <v>17455</v>
      </c>
    </row>
    <row r="9849" spans="1:4" x14ac:dyDescent="0.25">
      <c r="A9849">
        <v>12030</v>
      </c>
      <c r="B9849" t="s">
        <v>22068</v>
      </c>
      <c r="C9849" t="s">
        <v>1541</v>
      </c>
      <c r="D9849" s="109" t="s">
        <v>15980</v>
      </c>
    </row>
    <row r="9850" spans="1:4" x14ac:dyDescent="0.25">
      <c r="A9850">
        <v>10908</v>
      </c>
      <c r="B9850" t="s">
        <v>22069</v>
      </c>
      <c r="C9850" t="s">
        <v>1533</v>
      </c>
      <c r="D9850" s="109" t="s">
        <v>8564</v>
      </c>
    </row>
    <row r="9851" spans="1:4" x14ac:dyDescent="0.25">
      <c r="A9851">
        <v>10909</v>
      </c>
      <c r="B9851" t="s">
        <v>22070</v>
      </c>
      <c r="C9851" t="s">
        <v>1533</v>
      </c>
      <c r="D9851" s="109" t="s">
        <v>16906</v>
      </c>
    </row>
    <row r="9852" spans="1:4" x14ac:dyDescent="0.25">
      <c r="A9852">
        <v>3669</v>
      </c>
      <c r="B9852" t="s">
        <v>22071</v>
      </c>
      <c r="C9852" t="s">
        <v>1533</v>
      </c>
      <c r="D9852" s="109" t="s">
        <v>7300</v>
      </c>
    </row>
    <row r="9853" spans="1:4" x14ac:dyDescent="0.25">
      <c r="A9853">
        <v>20139</v>
      </c>
      <c r="B9853" t="s">
        <v>22072</v>
      </c>
      <c r="C9853" t="s">
        <v>1533</v>
      </c>
      <c r="D9853" s="109" t="s">
        <v>14814</v>
      </c>
    </row>
    <row r="9854" spans="1:4" x14ac:dyDescent="0.25">
      <c r="A9854">
        <v>3668</v>
      </c>
      <c r="B9854" t="s">
        <v>22073</v>
      </c>
      <c r="C9854" t="s">
        <v>1533</v>
      </c>
      <c r="D9854" s="109" t="s">
        <v>14988</v>
      </c>
    </row>
    <row r="9855" spans="1:4" x14ac:dyDescent="0.25">
      <c r="A9855">
        <v>10911</v>
      </c>
      <c r="B9855" t="s">
        <v>22074</v>
      </c>
      <c r="C9855" t="s">
        <v>1533</v>
      </c>
      <c r="D9855" s="109" t="s">
        <v>17113</v>
      </c>
    </row>
    <row r="9856" spans="1:4" x14ac:dyDescent="0.25">
      <c r="A9856">
        <v>3659</v>
      </c>
      <c r="B9856" t="s">
        <v>22075</v>
      </c>
      <c r="C9856" t="s">
        <v>1533</v>
      </c>
      <c r="D9856" s="109" t="s">
        <v>14676</v>
      </c>
    </row>
    <row r="9857" spans="1:4" x14ac:dyDescent="0.25">
      <c r="A9857">
        <v>3660</v>
      </c>
      <c r="B9857" t="s">
        <v>22076</v>
      </c>
      <c r="C9857" t="s">
        <v>1533</v>
      </c>
      <c r="D9857" s="109" t="s">
        <v>6502</v>
      </c>
    </row>
    <row r="9858" spans="1:4" x14ac:dyDescent="0.25">
      <c r="A9858">
        <v>20144</v>
      </c>
      <c r="B9858" t="s">
        <v>22077</v>
      </c>
      <c r="C9858" t="s">
        <v>1533</v>
      </c>
      <c r="D9858" s="109" t="s">
        <v>17114</v>
      </c>
    </row>
    <row r="9859" spans="1:4" x14ac:dyDescent="0.25">
      <c r="A9859">
        <v>20143</v>
      </c>
      <c r="B9859" t="s">
        <v>22078</v>
      </c>
      <c r="C9859" t="s">
        <v>1533</v>
      </c>
      <c r="D9859" s="109" t="s">
        <v>14335</v>
      </c>
    </row>
    <row r="9860" spans="1:4" x14ac:dyDescent="0.25">
      <c r="A9860">
        <v>20145</v>
      </c>
      <c r="B9860" t="s">
        <v>22079</v>
      </c>
      <c r="C9860" t="s">
        <v>1533</v>
      </c>
      <c r="D9860" s="109" t="s">
        <v>17115</v>
      </c>
    </row>
    <row r="9861" spans="1:4" x14ac:dyDescent="0.25">
      <c r="A9861">
        <v>20146</v>
      </c>
      <c r="B9861" t="s">
        <v>22080</v>
      </c>
      <c r="C9861" t="s">
        <v>1533</v>
      </c>
      <c r="D9861" s="109" t="s">
        <v>17116</v>
      </c>
    </row>
    <row r="9862" spans="1:4" x14ac:dyDescent="0.25">
      <c r="A9862">
        <v>20140</v>
      </c>
      <c r="B9862" t="s">
        <v>22081</v>
      </c>
      <c r="C9862" t="s">
        <v>1533</v>
      </c>
      <c r="D9862" s="109" t="s">
        <v>6468</v>
      </c>
    </row>
    <row r="9863" spans="1:4" x14ac:dyDescent="0.25">
      <c r="A9863">
        <v>20141</v>
      </c>
      <c r="B9863" t="s">
        <v>22082</v>
      </c>
      <c r="C9863" t="s">
        <v>1533</v>
      </c>
      <c r="D9863" s="109" t="s">
        <v>14800</v>
      </c>
    </row>
    <row r="9864" spans="1:4" x14ac:dyDescent="0.25">
      <c r="A9864">
        <v>20142</v>
      </c>
      <c r="B9864" t="s">
        <v>22083</v>
      </c>
      <c r="C9864" t="s">
        <v>1533</v>
      </c>
      <c r="D9864" s="109" t="s">
        <v>17020</v>
      </c>
    </row>
    <row r="9865" spans="1:4" x14ac:dyDescent="0.25">
      <c r="A9865">
        <v>3670</v>
      </c>
      <c r="B9865" t="s">
        <v>22084</v>
      </c>
      <c r="C9865" t="s">
        <v>1533</v>
      </c>
      <c r="D9865" s="109" t="s">
        <v>16139</v>
      </c>
    </row>
    <row r="9866" spans="1:4" x14ac:dyDescent="0.25">
      <c r="A9866">
        <v>3666</v>
      </c>
      <c r="B9866" t="s">
        <v>22085</v>
      </c>
      <c r="C9866" t="s">
        <v>1533</v>
      </c>
      <c r="D9866" s="109" t="s">
        <v>14714</v>
      </c>
    </row>
    <row r="9867" spans="1:4" x14ac:dyDescent="0.25">
      <c r="A9867">
        <v>3662</v>
      </c>
      <c r="B9867" t="s">
        <v>22086</v>
      </c>
      <c r="C9867" t="s">
        <v>1533</v>
      </c>
      <c r="D9867" s="109" t="s">
        <v>11977</v>
      </c>
    </row>
    <row r="9868" spans="1:4" x14ac:dyDescent="0.25">
      <c r="A9868">
        <v>3658</v>
      </c>
      <c r="B9868" t="s">
        <v>22087</v>
      </c>
      <c r="C9868" t="s">
        <v>1533</v>
      </c>
      <c r="D9868" s="109" t="s">
        <v>17117</v>
      </c>
    </row>
    <row r="9869" spans="1:4" x14ac:dyDescent="0.25">
      <c r="A9869">
        <v>14157</v>
      </c>
      <c r="B9869" t="s">
        <v>22088</v>
      </c>
      <c r="C9869" t="s">
        <v>1533</v>
      </c>
      <c r="D9869" s="109" t="s">
        <v>22089</v>
      </c>
    </row>
    <row r="9870" spans="1:4" x14ac:dyDescent="0.25">
      <c r="A9870">
        <v>42696</v>
      </c>
      <c r="B9870" t="s">
        <v>22090</v>
      </c>
      <c r="C9870" t="s">
        <v>1533</v>
      </c>
      <c r="D9870" s="109" t="s">
        <v>17118</v>
      </c>
    </row>
    <row r="9871" spans="1:4" x14ac:dyDescent="0.25">
      <c r="A9871">
        <v>39875</v>
      </c>
      <c r="B9871" t="s">
        <v>22091</v>
      </c>
      <c r="C9871" t="s">
        <v>1533</v>
      </c>
      <c r="D9871" s="109" t="s">
        <v>22092</v>
      </c>
    </row>
    <row r="9872" spans="1:4" x14ac:dyDescent="0.25">
      <c r="A9872">
        <v>39876</v>
      </c>
      <c r="B9872" t="s">
        <v>22093</v>
      </c>
      <c r="C9872" t="s">
        <v>1533</v>
      </c>
      <c r="D9872" s="109" t="s">
        <v>22094</v>
      </c>
    </row>
    <row r="9873" spans="1:4" x14ac:dyDescent="0.25">
      <c r="A9873">
        <v>39877</v>
      </c>
      <c r="B9873" t="s">
        <v>22095</v>
      </c>
      <c r="C9873" t="s">
        <v>1533</v>
      </c>
      <c r="D9873" s="109" t="s">
        <v>22096</v>
      </c>
    </row>
    <row r="9874" spans="1:4" x14ac:dyDescent="0.25">
      <c r="A9874">
        <v>39878</v>
      </c>
      <c r="B9874" t="s">
        <v>22097</v>
      </c>
      <c r="C9874" t="s">
        <v>1533</v>
      </c>
      <c r="D9874" s="109" t="s">
        <v>22098</v>
      </c>
    </row>
    <row r="9875" spans="1:4" x14ac:dyDescent="0.25">
      <c r="A9875">
        <v>39872</v>
      </c>
      <c r="B9875" t="s">
        <v>22099</v>
      </c>
      <c r="C9875" t="s">
        <v>1533</v>
      </c>
      <c r="D9875" s="109" t="s">
        <v>22100</v>
      </c>
    </row>
    <row r="9876" spans="1:4" x14ac:dyDescent="0.25">
      <c r="A9876">
        <v>39873</v>
      </c>
      <c r="B9876" t="s">
        <v>22101</v>
      </c>
      <c r="C9876" t="s">
        <v>1533</v>
      </c>
      <c r="D9876" s="109" t="s">
        <v>22102</v>
      </c>
    </row>
    <row r="9877" spans="1:4" x14ac:dyDescent="0.25">
      <c r="A9877">
        <v>39874</v>
      </c>
      <c r="B9877" t="s">
        <v>22103</v>
      </c>
      <c r="C9877" t="s">
        <v>1533</v>
      </c>
      <c r="D9877" s="109" t="s">
        <v>22104</v>
      </c>
    </row>
    <row r="9878" spans="1:4" x14ac:dyDescent="0.25">
      <c r="A9878">
        <v>3674</v>
      </c>
      <c r="B9878" t="s">
        <v>22105</v>
      </c>
      <c r="C9878" t="s">
        <v>1536</v>
      </c>
      <c r="D9878" s="109" t="s">
        <v>12837</v>
      </c>
    </row>
    <row r="9879" spans="1:4" x14ac:dyDescent="0.25">
      <c r="A9879">
        <v>3681</v>
      </c>
      <c r="B9879" t="s">
        <v>22106</v>
      </c>
      <c r="C9879" t="s">
        <v>1536</v>
      </c>
      <c r="D9879" s="109" t="s">
        <v>14811</v>
      </c>
    </row>
    <row r="9880" spans="1:4" x14ac:dyDescent="0.25">
      <c r="A9880">
        <v>3676</v>
      </c>
      <c r="B9880" t="s">
        <v>22107</v>
      </c>
      <c r="C9880" t="s">
        <v>1536</v>
      </c>
      <c r="D9880" s="109" t="s">
        <v>14812</v>
      </c>
    </row>
    <row r="9881" spans="1:4" x14ac:dyDescent="0.25">
      <c r="A9881">
        <v>3679</v>
      </c>
      <c r="B9881" t="s">
        <v>22108</v>
      </c>
      <c r="C9881" t="s">
        <v>1536</v>
      </c>
      <c r="D9881" s="109" t="s">
        <v>14813</v>
      </c>
    </row>
    <row r="9882" spans="1:4" x14ac:dyDescent="0.25">
      <c r="A9882">
        <v>3672</v>
      </c>
      <c r="B9882" t="s">
        <v>22109</v>
      </c>
      <c r="C9882" t="s">
        <v>1536</v>
      </c>
      <c r="D9882" s="109" t="s">
        <v>12793</v>
      </c>
    </row>
    <row r="9883" spans="1:4" x14ac:dyDescent="0.25">
      <c r="A9883">
        <v>3671</v>
      </c>
      <c r="B9883" t="s">
        <v>22110</v>
      </c>
      <c r="C9883" t="s">
        <v>1536</v>
      </c>
      <c r="D9883" s="109" t="s">
        <v>7892</v>
      </c>
    </row>
    <row r="9884" spans="1:4" x14ac:dyDescent="0.25">
      <c r="A9884">
        <v>3673</v>
      </c>
      <c r="B9884" t="s">
        <v>22111</v>
      </c>
      <c r="C9884" t="s">
        <v>1536</v>
      </c>
      <c r="D9884" s="109" t="s">
        <v>8524</v>
      </c>
    </row>
    <row r="9885" spans="1:4" x14ac:dyDescent="0.25">
      <c r="A9885">
        <v>38394</v>
      </c>
      <c r="B9885" t="s">
        <v>22112</v>
      </c>
      <c r="C9885" t="s">
        <v>1533</v>
      </c>
      <c r="D9885" s="109" t="s">
        <v>22113</v>
      </c>
    </row>
    <row r="9886" spans="1:4" x14ac:dyDescent="0.25">
      <c r="A9886">
        <v>3729</v>
      </c>
      <c r="B9886" t="s">
        <v>22114</v>
      </c>
      <c r="C9886" t="s">
        <v>1533</v>
      </c>
      <c r="D9886" s="109" t="s">
        <v>22115</v>
      </c>
    </row>
    <row r="9887" spans="1:4" x14ac:dyDescent="0.25">
      <c r="A9887">
        <v>39357</v>
      </c>
      <c r="B9887" t="s">
        <v>22116</v>
      </c>
      <c r="C9887" t="s">
        <v>1533</v>
      </c>
      <c r="D9887" s="109" t="s">
        <v>17119</v>
      </c>
    </row>
    <row r="9888" spans="1:4" x14ac:dyDescent="0.25">
      <c r="A9888">
        <v>39358</v>
      </c>
      <c r="B9888" t="s">
        <v>22117</v>
      </c>
      <c r="C9888" t="s">
        <v>1533</v>
      </c>
      <c r="D9888" s="109" t="s">
        <v>17119</v>
      </c>
    </row>
    <row r="9889" spans="1:4" x14ac:dyDescent="0.25">
      <c r="A9889">
        <v>39355</v>
      </c>
      <c r="B9889" t="s">
        <v>22118</v>
      </c>
      <c r="C9889" t="s">
        <v>1533</v>
      </c>
      <c r="D9889" s="109" t="s">
        <v>17120</v>
      </c>
    </row>
    <row r="9890" spans="1:4" x14ac:dyDescent="0.25">
      <c r="A9890">
        <v>39356</v>
      </c>
      <c r="B9890" t="s">
        <v>22119</v>
      </c>
      <c r="C9890" t="s">
        <v>1533</v>
      </c>
      <c r="D9890" s="109" t="s">
        <v>17121</v>
      </c>
    </row>
    <row r="9891" spans="1:4" x14ac:dyDescent="0.25">
      <c r="A9891">
        <v>39353</v>
      </c>
      <c r="B9891" t="s">
        <v>22120</v>
      </c>
      <c r="C9891" t="s">
        <v>1533</v>
      </c>
      <c r="D9891" s="109" t="s">
        <v>17122</v>
      </c>
    </row>
    <row r="9892" spans="1:4" x14ac:dyDescent="0.25">
      <c r="A9892">
        <v>39354</v>
      </c>
      <c r="B9892" t="s">
        <v>22121</v>
      </c>
      <c r="C9892" t="s">
        <v>1533</v>
      </c>
      <c r="D9892" s="109" t="s">
        <v>17123</v>
      </c>
    </row>
    <row r="9893" spans="1:4" x14ac:dyDescent="0.25">
      <c r="A9893">
        <v>39398</v>
      </c>
      <c r="B9893" t="s">
        <v>22122</v>
      </c>
      <c r="C9893" t="s">
        <v>1533</v>
      </c>
      <c r="D9893" s="109" t="s">
        <v>22123</v>
      </c>
    </row>
    <row r="9894" spans="1:4" x14ac:dyDescent="0.25">
      <c r="A9894">
        <v>13343</v>
      </c>
      <c r="B9894" t="s">
        <v>22124</v>
      </c>
      <c r="C9894" t="s">
        <v>1533</v>
      </c>
      <c r="D9894" s="109" t="s">
        <v>22125</v>
      </c>
    </row>
    <row r="9895" spans="1:4" x14ac:dyDescent="0.25">
      <c r="A9895">
        <v>12118</v>
      </c>
      <c r="B9895" t="s">
        <v>22126</v>
      </c>
      <c r="C9895" t="s">
        <v>1533</v>
      </c>
      <c r="D9895" s="109" t="s">
        <v>18031</v>
      </c>
    </row>
    <row r="9896" spans="1:4" x14ac:dyDescent="0.25">
      <c r="A9896">
        <v>39482</v>
      </c>
      <c r="B9896" t="s">
        <v>22127</v>
      </c>
      <c r="C9896" t="s">
        <v>1533</v>
      </c>
      <c r="D9896" s="109" t="s">
        <v>22128</v>
      </c>
    </row>
    <row r="9897" spans="1:4" x14ac:dyDescent="0.25">
      <c r="A9897">
        <v>39486</v>
      </c>
      <c r="B9897" t="s">
        <v>22129</v>
      </c>
      <c r="C9897" t="s">
        <v>1533</v>
      </c>
      <c r="D9897" s="109" t="s">
        <v>22130</v>
      </c>
    </row>
    <row r="9898" spans="1:4" x14ac:dyDescent="0.25">
      <c r="A9898">
        <v>39484</v>
      </c>
      <c r="B9898" t="s">
        <v>22131</v>
      </c>
      <c r="C9898" t="s">
        <v>1533</v>
      </c>
      <c r="D9898" s="109" t="s">
        <v>22128</v>
      </c>
    </row>
    <row r="9899" spans="1:4" x14ac:dyDescent="0.25">
      <c r="A9899">
        <v>39488</v>
      </c>
      <c r="B9899" t="s">
        <v>22132</v>
      </c>
      <c r="C9899" t="s">
        <v>1533</v>
      </c>
      <c r="D9899" s="109" t="s">
        <v>22133</v>
      </c>
    </row>
    <row r="9900" spans="1:4" x14ac:dyDescent="0.25">
      <c r="A9900">
        <v>39485</v>
      </c>
      <c r="B9900" t="s">
        <v>22134</v>
      </c>
      <c r="C9900" t="s">
        <v>1533</v>
      </c>
      <c r="D9900" s="109" t="s">
        <v>22128</v>
      </c>
    </row>
    <row r="9901" spans="1:4" x14ac:dyDescent="0.25">
      <c r="A9901">
        <v>39489</v>
      </c>
      <c r="B9901" t="s">
        <v>22135</v>
      </c>
      <c r="C9901" t="s">
        <v>1533</v>
      </c>
      <c r="D9901" s="109" t="s">
        <v>22136</v>
      </c>
    </row>
    <row r="9902" spans="1:4" x14ac:dyDescent="0.25">
      <c r="A9902">
        <v>39490</v>
      </c>
      <c r="B9902" t="s">
        <v>22137</v>
      </c>
      <c r="C9902" t="s">
        <v>1533</v>
      </c>
      <c r="D9902" s="109" t="s">
        <v>22138</v>
      </c>
    </row>
    <row r="9903" spans="1:4" x14ac:dyDescent="0.25">
      <c r="A9903">
        <v>39494</v>
      </c>
      <c r="B9903" t="s">
        <v>22139</v>
      </c>
      <c r="C9903" t="s">
        <v>1533</v>
      </c>
      <c r="D9903" s="109" t="s">
        <v>22140</v>
      </c>
    </row>
    <row r="9904" spans="1:4" x14ac:dyDescent="0.25">
      <c r="A9904">
        <v>39495</v>
      </c>
      <c r="B9904" t="s">
        <v>22141</v>
      </c>
      <c r="C9904" t="s">
        <v>1533</v>
      </c>
      <c r="D9904" s="109" t="s">
        <v>22142</v>
      </c>
    </row>
    <row r="9905" spans="1:4" x14ac:dyDescent="0.25">
      <c r="A9905">
        <v>39496</v>
      </c>
      <c r="B9905" t="s">
        <v>22143</v>
      </c>
      <c r="C9905" t="s">
        <v>1533</v>
      </c>
      <c r="D9905" s="109" t="s">
        <v>22144</v>
      </c>
    </row>
    <row r="9906" spans="1:4" x14ac:dyDescent="0.25">
      <c r="A9906">
        <v>39492</v>
      </c>
      <c r="B9906" t="s">
        <v>22145</v>
      </c>
      <c r="C9906" t="s">
        <v>1533</v>
      </c>
      <c r="D9906" s="109" t="s">
        <v>22146</v>
      </c>
    </row>
    <row r="9907" spans="1:4" x14ac:dyDescent="0.25">
      <c r="A9907">
        <v>39497</v>
      </c>
      <c r="B9907" t="s">
        <v>22147</v>
      </c>
      <c r="C9907" t="s">
        <v>1533</v>
      </c>
      <c r="D9907" s="109" t="s">
        <v>22148</v>
      </c>
    </row>
    <row r="9908" spans="1:4" x14ac:dyDescent="0.25">
      <c r="A9908">
        <v>39493</v>
      </c>
      <c r="B9908" t="s">
        <v>22149</v>
      </c>
      <c r="C9908" t="s">
        <v>1533</v>
      </c>
      <c r="D9908" s="109" t="s">
        <v>22150</v>
      </c>
    </row>
    <row r="9909" spans="1:4" x14ac:dyDescent="0.25">
      <c r="A9909">
        <v>39500</v>
      </c>
      <c r="B9909" t="s">
        <v>22151</v>
      </c>
      <c r="C9909" t="s">
        <v>1533</v>
      </c>
      <c r="D9909" s="109" t="s">
        <v>22152</v>
      </c>
    </row>
    <row r="9910" spans="1:4" x14ac:dyDescent="0.25">
      <c r="A9910">
        <v>39498</v>
      </c>
      <c r="B9910" t="s">
        <v>22153</v>
      </c>
      <c r="C9910" t="s">
        <v>1533</v>
      </c>
      <c r="D9910" s="109" t="s">
        <v>22154</v>
      </c>
    </row>
    <row r="9911" spans="1:4" x14ac:dyDescent="0.25">
      <c r="A9911">
        <v>43628</v>
      </c>
      <c r="B9911" t="s">
        <v>22155</v>
      </c>
      <c r="C9911" t="s">
        <v>1533</v>
      </c>
      <c r="D9911" s="109" t="s">
        <v>22156</v>
      </c>
    </row>
    <row r="9912" spans="1:4" x14ac:dyDescent="0.25">
      <c r="A9912">
        <v>39501</v>
      </c>
      <c r="B9912" t="s">
        <v>22157</v>
      </c>
      <c r="C9912" t="s">
        <v>1533</v>
      </c>
      <c r="D9912" s="109" t="s">
        <v>22158</v>
      </c>
    </row>
    <row r="9913" spans="1:4" x14ac:dyDescent="0.25">
      <c r="A9913">
        <v>39499</v>
      </c>
      <c r="B9913" t="s">
        <v>22159</v>
      </c>
      <c r="C9913" t="s">
        <v>1533</v>
      </c>
      <c r="D9913" s="109" t="s">
        <v>22160</v>
      </c>
    </row>
    <row r="9914" spans="1:4" x14ac:dyDescent="0.25">
      <c r="A9914">
        <v>43621</v>
      </c>
      <c r="B9914" t="s">
        <v>22161</v>
      </c>
      <c r="C9914" t="s">
        <v>1533</v>
      </c>
      <c r="D9914" s="109" t="s">
        <v>22162</v>
      </c>
    </row>
    <row r="9915" spans="1:4" x14ac:dyDescent="0.25">
      <c r="A9915">
        <v>3733</v>
      </c>
      <c r="B9915" t="s">
        <v>22163</v>
      </c>
      <c r="C9915" t="s">
        <v>1534</v>
      </c>
      <c r="D9915" s="109" t="s">
        <v>22164</v>
      </c>
    </row>
    <row r="9916" spans="1:4" x14ac:dyDescent="0.25">
      <c r="A9916">
        <v>3731</v>
      </c>
      <c r="B9916" t="s">
        <v>22165</v>
      </c>
      <c r="C9916" t="s">
        <v>1534</v>
      </c>
      <c r="D9916" s="109" t="s">
        <v>14914</v>
      </c>
    </row>
    <row r="9917" spans="1:4" x14ac:dyDescent="0.25">
      <c r="A9917">
        <v>38137</v>
      </c>
      <c r="B9917" t="s">
        <v>22166</v>
      </c>
      <c r="C9917" t="s">
        <v>1534</v>
      </c>
      <c r="D9917" s="109" t="s">
        <v>22167</v>
      </c>
    </row>
    <row r="9918" spans="1:4" x14ac:dyDescent="0.25">
      <c r="A9918">
        <v>38135</v>
      </c>
      <c r="B9918" t="s">
        <v>22168</v>
      </c>
      <c r="C9918" t="s">
        <v>1534</v>
      </c>
      <c r="D9918" s="109" t="s">
        <v>22169</v>
      </c>
    </row>
    <row r="9919" spans="1:4" x14ac:dyDescent="0.25">
      <c r="A9919">
        <v>38138</v>
      </c>
      <c r="B9919" t="s">
        <v>22170</v>
      </c>
      <c r="C9919" t="s">
        <v>1534</v>
      </c>
      <c r="D9919" s="109" t="s">
        <v>15180</v>
      </c>
    </row>
    <row r="9920" spans="1:4" x14ac:dyDescent="0.25">
      <c r="A9920">
        <v>3736</v>
      </c>
      <c r="B9920" t="s">
        <v>22171</v>
      </c>
      <c r="C9920" t="s">
        <v>1534</v>
      </c>
      <c r="D9920" s="109" t="s">
        <v>17124</v>
      </c>
    </row>
    <row r="9921" spans="1:4" x14ac:dyDescent="0.25">
      <c r="A9921">
        <v>3741</v>
      </c>
      <c r="B9921" t="s">
        <v>22172</v>
      </c>
      <c r="C9921" t="s">
        <v>1534</v>
      </c>
      <c r="D9921" s="109" t="s">
        <v>14953</v>
      </c>
    </row>
    <row r="9922" spans="1:4" x14ac:dyDescent="0.25">
      <c r="A9922">
        <v>3745</v>
      </c>
      <c r="B9922" t="s">
        <v>22173</v>
      </c>
      <c r="C9922" t="s">
        <v>1534</v>
      </c>
      <c r="D9922" s="109" t="s">
        <v>15788</v>
      </c>
    </row>
    <row r="9923" spans="1:4" x14ac:dyDescent="0.25">
      <c r="A9923">
        <v>3743</v>
      </c>
      <c r="B9923" t="s">
        <v>22174</v>
      </c>
      <c r="C9923" t="s">
        <v>1534</v>
      </c>
      <c r="D9923" s="109" t="s">
        <v>17125</v>
      </c>
    </row>
    <row r="9924" spans="1:4" x14ac:dyDescent="0.25">
      <c r="A9924">
        <v>3744</v>
      </c>
      <c r="B9924" t="s">
        <v>22175</v>
      </c>
      <c r="C9924" t="s">
        <v>1534</v>
      </c>
      <c r="D9924" s="109" t="s">
        <v>17126</v>
      </c>
    </row>
    <row r="9925" spans="1:4" x14ac:dyDescent="0.25">
      <c r="A9925">
        <v>3739</v>
      </c>
      <c r="B9925" t="s">
        <v>22176</v>
      </c>
      <c r="C9925" t="s">
        <v>1534</v>
      </c>
      <c r="D9925" s="109" t="s">
        <v>17127</v>
      </c>
    </row>
    <row r="9926" spans="1:4" x14ac:dyDescent="0.25">
      <c r="A9926">
        <v>3737</v>
      </c>
      <c r="B9926" t="s">
        <v>22177</v>
      </c>
      <c r="C9926" t="s">
        <v>1534</v>
      </c>
      <c r="D9926" s="109" t="s">
        <v>17128</v>
      </c>
    </row>
    <row r="9927" spans="1:4" x14ac:dyDescent="0.25">
      <c r="A9927">
        <v>3738</v>
      </c>
      <c r="B9927" t="s">
        <v>22178</v>
      </c>
      <c r="C9927" t="s">
        <v>1534</v>
      </c>
      <c r="D9927" s="109" t="s">
        <v>17129</v>
      </c>
    </row>
    <row r="9928" spans="1:4" x14ac:dyDescent="0.25">
      <c r="A9928">
        <v>3747</v>
      </c>
      <c r="B9928" t="s">
        <v>22179</v>
      </c>
      <c r="C9928" t="s">
        <v>1534</v>
      </c>
      <c r="D9928" s="109" t="s">
        <v>17126</v>
      </c>
    </row>
    <row r="9929" spans="1:4" x14ac:dyDescent="0.25">
      <c r="A9929">
        <v>11649</v>
      </c>
      <c r="B9929" t="s">
        <v>22180</v>
      </c>
      <c r="C9929" t="s">
        <v>1533</v>
      </c>
      <c r="D9929" s="109" t="s">
        <v>17130</v>
      </c>
    </row>
    <row r="9930" spans="1:4" x14ac:dyDescent="0.25">
      <c r="A9930">
        <v>11650</v>
      </c>
      <c r="B9930" t="s">
        <v>22181</v>
      </c>
      <c r="C9930" t="s">
        <v>1533</v>
      </c>
      <c r="D9930" s="109" t="s">
        <v>17131</v>
      </c>
    </row>
    <row r="9931" spans="1:4" x14ac:dyDescent="0.25">
      <c r="A9931">
        <v>3742</v>
      </c>
      <c r="B9931" t="s">
        <v>22182</v>
      </c>
      <c r="C9931" t="s">
        <v>1534</v>
      </c>
      <c r="D9931" s="109" t="s">
        <v>17132</v>
      </c>
    </row>
    <row r="9932" spans="1:4" x14ac:dyDescent="0.25">
      <c r="A9932">
        <v>3746</v>
      </c>
      <c r="B9932" t="s">
        <v>22183</v>
      </c>
      <c r="C9932" t="s">
        <v>1534</v>
      </c>
      <c r="D9932" s="109" t="s">
        <v>17133</v>
      </c>
    </row>
    <row r="9933" spans="1:4" x14ac:dyDescent="0.25">
      <c r="A9933">
        <v>21106</v>
      </c>
      <c r="B9933" t="s">
        <v>22184</v>
      </c>
      <c r="C9933" t="s">
        <v>1537</v>
      </c>
      <c r="D9933" s="109" t="s">
        <v>12608</v>
      </c>
    </row>
    <row r="9934" spans="1:4" x14ac:dyDescent="0.25">
      <c r="A9934">
        <v>39377</v>
      </c>
      <c r="B9934" t="s">
        <v>22185</v>
      </c>
      <c r="C9934" t="s">
        <v>1533</v>
      </c>
      <c r="D9934" s="109" t="s">
        <v>22186</v>
      </c>
    </row>
    <row r="9935" spans="1:4" x14ac:dyDescent="0.25">
      <c r="A9935">
        <v>38191</v>
      </c>
      <c r="B9935" t="s">
        <v>22187</v>
      </c>
      <c r="C9935" t="s">
        <v>1533</v>
      </c>
      <c r="D9935" s="109" t="s">
        <v>7786</v>
      </c>
    </row>
    <row r="9936" spans="1:4" x14ac:dyDescent="0.25">
      <c r="A9936">
        <v>39381</v>
      </c>
      <c r="B9936" t="s">
        <v>22188</v>
      </c>
      <c r="C9936" t="s">
        <v>1533</v>
      </c>
      <c r="D9936" s="109" t="s">
        <v>22189</v>
      </c>
    </row>
    <row r="9937" spans="1:4" x14ac:dyDescent="0.25">
      <c r="A9937">
        <v>38780</v>
      </c>
      <c r="B9937" t="s">
        <v>22190</v>
      </c>
      <c r="C9937" t="s">
        <v>1533</v>
      </c>
      <c r="D9937" s="109" t="s">
        <v>12633</v>
      </c>
    </row>
    <row r="9938" spans="1:4" x14ac:dyDescent="0.25">
      <c r="A9938">
        <v>38781</v>
      </c>
      <c r="B9938" t="s">
        <v>22191</v>
      </c>
      <c r="C9938" t="s">
        <v>1533</v>
      </c>
      <c r="D9938" s="109" t="s">
        <v>22192</v>
      </c>
    </row>
    <row r="9939" spans="1:4" x14ac:dyDescent="0.25">
      <c r="A9939">
        <v>38192</v>
      </c>
      <c r="B9939" t="s">
        <v>22193</v>
      </c>
      <c r="C9939" t="s">
        <v>1533</v>
      </c>
      <c r="D9939" s="109" t="s">
        <v>22194</v>
      </c>
    </row>
    <row r="9940" spans="1:4" x14ac:dyDescent="0.25">
      <c r="A9940">
        <v>3753</v>
      </c>
      <c r="B9940" t="s">
        <v>22195</v>
      </c>
      <c r="C9940" t="s">
        <v>1533</v>
      </c>
      <c r="D9940" s="109" t="s">
        <v>14902</v>
      </c>
    </row>
    <row r="9941" spans="1:4" x14ac:dyDescent="0.25">
      <c r="A9941">
        <v>38782</v>
      </c>
      <c r="B9941" t="s">
        <v>22196</v>
      </c>
      <c r="C9941" t="s">
        <v>1533</v>
      </c>
      <c r="D9941" s="109" t="s">
        <v>22197</v>
      </c>
    </row>
    <row r="9942" spans="1:4" x14ac:dyDescent="0.25">
      <c r="A9942">
        <v>38778</v>
      </c>
      <c r="B9942" t="s">
        <v>22198</v>
      </c>
      <c r="C9942" t="s">
        <v>1533</v>
      </c>
      <c r="D9942" s="109" t="s">
        <v>10827</v>
      </c>
    </row>
    <row r="9943" spans="1:4" x14ac:dyDescent="0.25">
      <c r="A9943">
        <v>38779</v>
      </c>
      <c r="B9943" t="s">
        <v>22199</v>
      </c>
      <c r="C9943" t="s">
        <v>1533</v>
      </c>
      <c r="D9943" s="109" t="s">
        <v>15580</v>
      </c>
    </row>
    <row r="9944" spans="1:4" x14ac:dyDescent="0.25">
      <c r="A9944">
        <v>39388</v>
      </c>
      <c r="B9944" t="s">
        <v>22200</v>
      </c>
      <c r="C9944" t="s">
        <v>1533</v>
      </c>
      <c r="D9944" s="109" t="s">
        <v>22201</v>
      </c>
    </row>
    <row r="9945" spans="1:4" x14ac:dyDescent="0.25">
      <c r="A9945">
        <v>39387</v>
      </c>
      <c r="B9945" t="s">
        <v>22202</v>
      </c>
      <c r="C9945" t="s">
        <v>1533</v>
      </c>
      <c r="D9945" s="109" t="s">
        <v>7924</v>
      </c>
    </row>
    <row r="9946" spans="1:4" x14ac:dyDescent="0.25">
      <c r="A9946">
        <v>39386</v>
      </c>
      <c r="B9946" t="s">
        <v>22203</v>
      </c>
      <c r="C9946" t="s">
        <v>1533</v>
      </c>
      <c r="D9946" s="109" t="s">
        <v>14796</v>
      </c>
    </row>
    <row r="9947" spans="1:4" x14ac:dyDescent="0.25">
      <c r="A9947">
        <v>38194</v>
      </c>
      <c r="B9947" t="s">
        <v>22204</v>
      </c>
      <c r="C9947" t="s">
        <v>1533</v>
      </c>
      <c r="D9947" s="109" t="s">
        <v>18451</v>
      </c>
    </row>
    <row r="9948" spans="1:4" x14ac:dyDescent="0.25">
      <c r="A9948">
        <v>38193</v>
      </c>
      <c r="B9948" t="s">
        <v>22205</v>
      </c>
      <c r="C9948" t="s">
        <v>1533</v>
      </c>
      <c r="D9948" s="109" t="s">
        <v>12665</v>
      </c>
    </row>
    <row r="9949" spans="1:4" x14ac:dyDescent="0.25">
      <c r="A9949">
        <v>12216</v>
      </c>
      <c r="B9949" t="s">
        <v>22206</v>
      </c>
      <c r="C9949" t="s">
        <v>1533</v>
      </c>
      <c r="D9949" s="109" t="s">
        <v>22207</v>
      </c>
    </row>
    <row r="9950" spans="1:4" x14ac:dyDescent="0.25">
      <c r="A9950">
        <v>3757</v>
      </c>
      <c r="B9950" t="s">
        <v>22208</v>
      </c>
      <c r="C9950" t="s">
        <v>1533</v>
      </c>
      <c r="D9950" s="109" t="s">
        <v>17799</v>
      </c>
    </row>
    <row r="9951" spans="1:4" x14ac:dyDescent="0.25">
      <c r="A9951">
        <v>3758</v>
      </c>
      <c r="B9951" t="s">
        <v>22209</v>
      </c>
      <c r="C9951" t="s">
        <v>1533</v>
      </c>
      <c r="D9951" s="109" t="s">
        <v>22210</v>
      </c>
    </row>
    <row r="9952" spans="1:4" x14ac:dyDescent="0.25">
      <c r="A9952">
        <v>12214</v>
      </c>
      <c r="B9952" t="s">
        <v>22211</v>
      </c>
      <c r="C9952" t="s">
        <v>1533</v>
      </c>
      <c r="D9952" s="109" t="s">
        <v>17597</v>
      </c>
    </row>
    <row r="9953" spans="1:4" x14ac:dyDescent="0.25">
      <c r="A9953">
        <v>3749</v>
      </c>
      <c r="B9953" t="s">
        <v>22212</v>
      </c>
      <c r="C9953" t="s">
        <v>1533</v>
      </c>
      <c r="D9953" s="109" t="s">
        <v>17981</v>
      </c>
    </row>
    <row r="9954" spans="1:4" x14ac:dyDescent="0.25">
      <c r="A9954">
        <v>3751</v>
      </c>
      <c r="B9954" t="s">
        <v>22213</v>
      </c>
      <c r="C9954" t="s">
        <v>1533</v>
      </c>
      <c r="D9954" s="109" t="s">
        <v>22214</v>
      </c>
    </row>
    <row r="9955" spans="1:4" x14ac:dyDescent="0.25">
      <c r="A9955">
        <v>39376</v>
      </c>
      <c r="B9955" t="s">
        <v>22215</v>
      </c>
      <c r="C9955" t="s">
        <v>1533</v>
      </c>
      <c r="D9955" s="109" t="s">
        <v>22216</v>
      </c>
    </row>
    <row r="9956" spans="1:4" x14ac:dyDescent="0.25">
      <c r="A9956">
        <v>3752</v>
      </c>
      <c r="B9956" t="s">
        <v>22217</v>
      </c>
      <c r="C9956" t="s">
        <v>1533</v>
      </c>
      <c r="D9956" s="109" t="s">
        <v>22218</v>
      </c>
    </row>
    <row r="9957" spans="1:4" x14ac:dyDescent="0.25">
      <c r="A9957">
        <v>746</v>
      </c>
      <c r="B9957" t="s">
        <v>22219</v>
      </c>
      <c r="C9957" t="s">
        <v>1533</v>
      </c>
      <c r="D9957" s="109" t="s">
        <v>22220</v>
      </c>
    </row>
    <row r="9958" spans="1:4" x14ac:dyDescent="0.25">
      <c r="A9958">
        <v>20269</v>
      </c>
      <c r="B9958" t="s">
        <v>22221</v>
      </c>
      <c r="C9958" t="s">
        <v>1533</v>
      </c>
      <c r="D9958" s="109" t="s">
        <v>17135</v>
      </c>
    </row>
    <row r="9959" spans="1:4" x14ac:dyDescent="0.25">
      <c r="A9959">
        <v>20270</v>
      </c>
      <c r="B9959" t="s">
        <v>22222</v>
      </c>
      <c r="C9959" t="s">
        <v>1533</v>
      </c>
      <c r="D9959" s="109" t="s">
        <v>17136</v>
      </c>
    </row>
    <row r="9960" spans="1:4" x14ac:dyDescent="0.25">
      <c r="A9960">
        <v>11696</v>
      </c>
      <c r="B9960" t="s">
        <v>22223</v>
      </c>
      <c r="C9960" t="s">
        <v>1533</v>
      </c>
      <c r="D9960" s="109" t="s">
        <v>17137</v>
      </c>
    </row>
    <row r="9961" spans="1:4" x14ac:dyDescent="0.25">
      <c r="A9961">
        <v>10427</v>
      </c>
      <c r="B9961" t="s">
        <v>22224</v>
      </c>
      <c r="C9961" t="s">
        <v>1533</v>
      </c>
      <c r="D9961" s="109" t="s">
        <v>17138</v>
      </c>
    </row>
    <row r="9962" spans="1:4" x14ac:dyDescent="0.25">
      <c r="A9962">
        <v>10428</v>
      </c>
      <c r="B9962" t="s">
        <v>22225</v>
      </c>
      <c r="C9962" t="s">
        <v>1533</v>
      </c>
      <c r="D9962" s="109" t="s">
        <v>14965</v>
      </c>
    </row>
    <row r="9963" spans="1:4" x14ac:dyDescent="0.25">
      <c r="A9963">
        <v>36521</v>
      </c>
      <c r="B9963" t="s">
        <v>22226</v>
      </c>
      <c r="C9963" t="s">
        <v>1533</v>
      </c>
      <c r="D9963" s="109" t="s">
        <v>17139</v>
      </c>
    </row>
    <row r="9964" spans="1:4" x14ac:dyDescent="0.25">
      <c r="A9964">
        <v>36794</v>
      </c>
      <c r="B9964" t="s">
        <v>22227</v>
      </c>
      <c r="C9964" t="s">
        <v>1533</v>
      </c>
      <c r="D9964" s="109" t="s">
        <v>17140</v>
      </c>
    </row>
    <row r="9965" spans="1:4" x14ac:dyDescent="0.25">
      <c r="A9965">
        <v>10426</v>
      </c>
      <c r="B9965" t="s">
        <v>22228</v>
      </c>
      <c r="C9965" t="s">
        <v>1533</v>
      </c>
      <c r="D9965" s="109" t="s">
        <v>17141</v>
      </c>
    </row>
    <row r="9966" spans="1:4" x14ac:dyDescent="0.25">
      <c r="A9966">
        <v>10425</v>
      </c>
      <c r="B9966" t="s">
        <v>22229</v>
      </c>
      <c r="C9966" t="s">
        <v>1533</v>
      </c>
      <c r="D9966" s="109" t="s">
        <v>15500</v>
      </c>
    </row>
    <row r="9967" spans="1:4" x14ac:dyDescent="0.25">
      <c r="A9967">
        <v>10431</v>
      </c>
      <c r="B9967" t="s">
        <v>22230</v>
      </c>
      <c r="C9967" t="s">
        <v>1533</v>
      </c>
      <c r="D9967" s="109" t="s">
        <v>17142</v>
      </c>
    </row>
    <row r="9968" spans="1:4" x14ac:dyDescent="0.25">
      <c r="A9968">
        <v>10429</v>
      </c>
      <c r="B9968" t="s">
        <v>22231</v>
      </c>
      <c r="C9968" t="s">
        <v>1533</v>
      </c>
      <c r="D9968" s="109" t="s">
        <v>17143</v>
      </c>
    </row>
    <row r="9969" spans="1:4" x14ac:dyDescent="0.25">
      <c r="A9969">
        <v>2354</v>
      </c>
      <c r="B9969" t="s">
        <v>22232</v>
      </c>
      <c r="C9969" t="s">
        <v>1532</v>
      </c>
      <c r="D9969" s="109" t="s">
        <v>16372</v>
      </c>
    </row>
    <row r="9970" spans="1:4" x14ac:dyDescent="0.25">
      <c r="A9970">
        <v>40932</v>
      </c>
      <c r="B9970" t="s">
        <v>22233</v>
      </c>
      <c r="C9970" t="s">
        <v>1539</v>
      </c>
      <c r="D9970" s="109" t="s">
        <v>22234</v>
      </c>
    </row>
    <row r="9971" spans="1:4" x14ac:dyDescent="0.25">
      <c r="A9971">
        <v>10853</v>
      </c>
      <c r="B9971" t="s">
        <v>22235</v>
      </c>
      <c r="C9971" t="s">
        <v>1533</v>
      </c>
      <c r="D9971" s="109" t="s">
        <v>17602</v>
      </c>
    </row>
    <row r="9972" spans="1:4" x14ac:dyDescent="0.25">
      <c r="A9972">
        <v>5093</v>
      </c>
      <c r="B9972" t="s">
        <v>22236</v>
      </c>
      <c r="C9972" t="s">
        <v>1540</v>
      </c>
      <c r="D9972" s="109" t="s">
        <v>17740</v>
      </c>
    </row>
    <row r="9973" spans="1:4" x14ac:dyDescent="0.25">
      <c r="A9973">
        <v>44331</v>
      </c>
      <c r="B9973" t="s">
        <v>22237</v>
      </c>
      <c r="C9973" t="s">
        <v>1538</v>
      </c>
      <c r="D9973" s="109" t="s">
        <v>22238</v>
      </c>
    </row>
    <row r="9974" spans="1:4" x14ac:dyDescent="0.25">
      <c r="A9974">
        <v>37768</v>
      </c>
      <c r="B9974" t="s">
        <v>22239</v>
      </c>
      <c r="C9974" t="s">
        <v>1533</v>
      </c>
      <c r="D9974" s="109" t="s">
        <v>22240</v>
      </c>
    </row>
    <row r="9975" spans="1:4" x14ac:dyDescent="0.25">
      <c r="A9975">
        <v>37773</v>
      </c>
      <c r="B9975" t="s">
        <v>22241</v>
      </c>
      <c r="C9975" t="s">
        <v>1533</v>
      </c>
      <c r="D9975" s="109" t="s">
        <v>22242</v>
      </c>
    </row>
    <row r="9976" spans="1:4" x14ac:dyDescent="0.25">
      <c r="A9976">
        <v>37769</v>
      </c>
      <c r="B9976" t="s">
        <v>22243</v>
      </c>
      <c r="C9976" t="s">
        <v>1533</v>
      </c>
      <c r="D9976" s="109" t="s">
        <v>22244</v>
      </c>
    </row>
    <row r="9977" spans="1:4" x14ac:dyDescent="0.25">
      <c r="A9977">
        <v>37770</v>
      </c>
      <c r="B9977" t="s">
        <v>22245</v>
      </c>
      <c r="C9977" t="s">
        <v>1533</v>
      </c>
      <c r="D9977" s="109" t="s">
        <v>22246</v>
      </c>
    </row>
    <row r="9978" spans="1:4" x14ac:dyDescent="0.25">
      <c r="A9978">
        <v>38382</v>
      </c>
      <c r="B9978" t="s">
        <v>22247</v>
      </c>
      <c r="C9978" t="s">
        <v>1533</v>
      </c>
      <c r="D9978" s="109" t="s">
        <v>12311</v>
      </c>
    </row>
    <row r="9979" spans="1:4" x14ac:dyDescent="0.25">
      <c r="A9979">
        <v>38383</v>
      </c>
      <c r="B9979" t="s">
        <v>22248</v>
      </c>
      <c r="C9979" t="s">
        <v>1533</v>
      </c>
      <c r="D9979" s="109" t="s">
        <v>6433</v>
      </c>
    </row>
    <row r="9980" spans="1:4" x14ac:dyDescent="0.25">
      <c r="A9980">
        <v>3768</v>
      </c>
      <c r="B9980" t="s">
        <v>22249</v>
      </c>
      <c r="C9980" t="s">
        <v>1533</v>
      </c>
      <c r="D9980" s="109" t="s">
        <v>16773</v>
      </c>
    </row>
    <row r="9981" spans="1:4" x14ac:dyDescent="0.25">
      <c r="A9981">
        <v>3767</v>
      </c>
      <c r="B9981" t="s">
        <v>22250</v>
      </c>
      <c r="C9981" t="s">
        <v>1533</v>
      </c>
      <c r="D9981" s="109" t="s">
        <v>12417</v>
      </c>
    </row>
    <row r="9982" spans="1:4" x14ac:dyDescent="0.25">
      <c r="A9982">
        <v>13192</v>
      </c>
      <c r="B9982" t="s">
        <v>22251</v>
      </c>
      <c r="C9982" t="s">
        <v>1533</v>
      </c>
      <c r="D9982" s="109" t="s">
        <v>22252</v>
      </c>
    </row>
    <row r="9983" spans="1:4" x14ac:dyDescent="0.25">
      <c r="A9983">
        <v>38413</v>
      </c>
      <c r="B9983" t="s">
        <v>22253</v>
      </c>
      <c r="C9983" t="s">
        <v>1533</v>
      </c>
      <c r="D9983" s="109" t="s">
        <v>22254</v>
      </c>
    </row>
    <row r="9984" spans="1:4" x14ac:dyDescent="0.25">
      <c r="A9984">
        <v>42440</v>
      </c>
      <c r="B9984" t="s">
        <v>22255</v>
      </c>
      <c r="C9984" t="s">
        <v>1533</v>
      </c>
      <c r="D9984" s="109" t="s">
        <v>14816</v>
      </c>
    </row>
    <row r="9985" spans="1:4" x14ac:dyDescent="0.25">
      <c r="A9985">
        <v>20193</v>
      </c>
      <c r="B9985" t="s">
        <v>22256</v>
      </c>
      <c r="C9985" t="s">
        <v>6294</v>
      </c>
      <c r="D9985" s="109" t="s">
        <v>22257</v>
      </c>
    </row>
    <row r="9986" spans="1:4" x14ac:dyDescent="0.25">
      <c r="A9986">
        <v>10527</v>
      </c>
      <c r="B9986" t="s">
        <v>22258</v>
      </c>
      <c r="C9986" t="s">
        <v>6295</v>
      </c>
      <c r="D9986" s="109" t="s">
        <v>17179</v>
      </c>
    </row>
    <row r="9987" spans="1:4" x14ac:dyDescent="0.25">
      <c r="A9987">
        <v>41805</v>
      </c>
      <c r="B9987" t="s">
        <v>22259</v>
      </c>
      <c r="C9987" t="s">
        <v>1539</v>
      </c>
      <c r="D9987" s="109" t="s">
        <v>18129</v>
      </c>
    </row>
    <row r="9988" spans="1:4" x14ac:dyDescent="0.25">
      <c r="A9988">
        <v>40271</v>
      </c>
      <c r="B9988" t="s">
        <v>22260</v>
      </c>
      <c r="C9988" t="s">
        <v>12679</v>
      </c>
      <c r="D9988" s="109" t="s">
        <v>14618</v>
      </c>
    </row>
    <row r="9989" spans="1:4" x14ac:dyDescent="0.25">
      <c r="A9989">
        <v>40287</v>
      </c>
      <c r="B9989" t="s">
        <v>22261</v>
      </c>
      <c r="C9989" t="s">
        <v>1539</v>
      </c>
      <c r="D9989" s="109" t="s">
        <v>17890</v>
      </c>
    </row>
    <row r="9990" spans="1:4" x14ac:dyDescent="0.25">
      <c r="A9990">
        <v>4084</v>
      </c>
      <c r="B9990" t="s">
        <v>22262</v>
      </c>
      <c r="C9990" t="s">
        <v>1532</v>
      </c>
      <c r="D9990" s="109" t="s">
        <v>7370</v>
      </c>
    </row>
    <row r="9991" spans="1:4" x14ac:dyDescent="0.25">
      <c r="A9991">
        <v>743</v>
      </c>
      <c r="B9991" t="s">
        <v>22263</v>
      </c>
      <c r="C9991" t="s">
        <v>1532</v>
      </c>
      <c r="D9991" s="109" t="s">
        <v>7370</v>
      </c>
    </row>
    <row r="9992" spans="1:4" x14ac:dyDescent="0.25">
      <c r="A9992">
        <v>40293</v>
      </c>
      <c r="B9992" t="s">
        <v>22264</v>
      </c>
      <c r="C9992" t="s">
        <v>1532</v>
      </c>
      <c r="D9992" s="109" t="s">
        <v>6339</v>
      </c>
    </row>
    <row r="9993" spans="1:4" x14ac:dyDescent="0.25">
      <c r="A9993">
        <v>40294</v>
      </c>
      <c r="B9993" t="s">
        <v>22265</v>
      </c>
      <c r="C9993" t="s">
        <v>1532</v>
      </c>
      <c r="D9993" s="109" t="s">
        <v>7370</v>
      </c>
    </row>
    <row r="9994" spans="1:4" x14ac:dyDescent="0.25">
      <c r="A9994">
        <v>4085</v>
      </c>
      <c r="B9994" t="s">
        <v>22266</v>
      </c>
      <c r="C9994" t="s">
        <v>1532</v>
      </c>
      <c r="D9994" s="109" t="s">
        <v>12651</v>
      </c>
    </row>
    <row r="9995" spans="1:4" x14ac:dyDescent="0.25">
      <c r="A9995">
        <v>10779</v>
      </c>
      <c r="B9995" t="s">
        <v>22267</v>
      </c>
      <c r="C9995" t="s">
        <v>1539</v>
      </c>
      <c r="D9995" s="109" t="s">
        <v>22268</v>
      </c>
    </row>
    <row r="9996" spans="1:4" x14ac:dyDescent="0.25">
      <c r="A9996">
        <v>10777</v>
      </c>
      <c r="B9996" t="s">
        <v>22269</v>
      </c>
      <c r="C9996" t="s">
        <v>1539</v>
      </c>
      <c r="D9996" s="109" t="s">
        <v>22270</v>
      </c>
    </row>
    <row r="9997" spans="1:4" x14ac:dyDescent="0.25">
      <c r="A9997">
        <v>10775</v>
      </c>
      <c r="B9997" t="s">
        <v>22271</v>
      </c>
      <c r="C9997" t="s">
        <v>1539</v>
      </c>
      <c r="D9997" s="109" t="s">
        <v>17181</v>
      </c>
    </row>
    <row r="9998" spans="1:4" x14ac:dyDescent="0.25">
      <c r="A9998">
        <v>10776</v>
      </c>
      <c r="B9998" t="s">
        <v>22272</v>
      </c>
      <c r="C9998" t="s">
        <v>1539</v>
      </c>
      <c r="D9998" s="109" t="s">
        <v>22273</v>
      </c>
    </row>
    <row r="9999" spans="1:4" x14ac:dyDescent="0.25">
      <c r="A9999">
        <v>10778</v>
      </c>
      <c r="B9999" t="s">
        <v>22274</v>
      </c>
      <c r="C9999" t="s">
        <v>1539</v>
      </c>
      <c r="D9999" s="109" t="s">
        <v>22268</v>
      </c>
    </row>
    <row r="10000" spans="1:4" x14ac:dyDescent="0.25">
      <c r="A10000">
        <v>40339</v>
      </c>
      <c r="B10000" t="s">
        <v>22275</v>
      </c>
      <c r="C10000" t="s">
        <v>12679</v>
      </c>
      <c r="D10000" s="109" t="s">
        <v>22276</v>
      </c>
    </row>
    <row r="10001" spans="1:4" x14ac:dyDescent="0.25">
      <c r="A10001">
        <v>10749</v>
      </c>
      <c r="B10001" t="s">
        <v>22277</v>
      </c>
      <c r="C10001" t="s">
        <v>12679</v>
      </c>
      <c r="D10001" s="109" t="s">
        <v>18185</v>
      </c>
    </row>
    <row r="10002" spans="1:4" x14ac:dyDescent="0.25">
      <c r="A10002">
        <v>40290</v>
      </c>
      <c r="B10002" t="s">
        <v>22278</v>
      </c>
      <c r="C10002" t="s">
        <v>12679</v>
      </c>
      <c r="D10002" s="109" t="s">
        <v>7873</v>
      </c>
    </row>
    <row r="10003" spans="1:4" x14ac:dyDescent="0.25">
      <c r="A10003">
        <v>3346</v>
      </c>
      <c r="B10003" t="s">
        <v>22279</v>
      </c>
      <c r="C10003" t="s">
        <v>1532</v>
      </c>
      <c r="D10003" s="109" t="s">
        <v>22280</v>
      </c>
    </row>
    <row r="10004" spans="1:4" x14ac:dyDescent="0.25">
      <c r="A10004">
        <v>3348</v>
      </c>
      <c r="B10004" t="s">
        <v>22281</v>
      </c>
      <c r="C10004" t="s">
        <v>1532</v>
      </c>
      <c r="D10004" s="109" t="s">
        <v>22282</v>
      </c>
    </row>
    <row r="10005" spans="1:4" x14ac:dyDescent="0.25">
      <c r="A10005">
        <v>39833</v>
      </c>
      <c r="B10005" t="s">
        <v>22283</v>
      </c>
      <c r="C10005" t="s">
        <v>1532</v>
      </c>
      <c r="D10005" s="109" t="s">
        <v>10105</v>
      </c>
    </row>
    <row r="10006" spans="1:4" x14ac:dyDescent="0.25">
      <c r="A10006">
        <v>7252</v>
      </c>
      <c r="B10006" t="s">
        <v>22284</v>
      </c>
      <c r="C10006" t="s">
        <v>1532</v>
      </c>
      <c r="D10006" s="109" t="s">
        <v>6485</v>
      </c>
    </row>
    <row r="10007" spans="1:4" x14ac:dyDescent="0.25">
      <c r="A10007">
        <v>7247</v>
      </c>
      <c r="B10007" t="s">
        <v>22285</v>
      </c>
      <c r="C10007" t="s">
        <v>1532</v>
      </c>
      <c r="D10007" s="109" t="s">
        <v>6485</v>
      </c>
    </row>
    <row r="10008" spans="1:4" x14ac:dyDescent="0.25">
      <c r="A10008">
        <v>40291</v>
      </c>
      <c r="B10008" t="s">
        <v>22286</v>
      </c>
      <c r="C10008" t="s">
        <v>12679</v>
      </c>
      <c r="D10008" s="109" t="s">
        <v>22287</v>
      </c>
    </row>
    <row r="10009" spans="1:4" x14ac:dyDescent="0.25">
      <c r="A10009">
        <v>40275</v>
      </c>
      <c r="B10009" t="s">
        <v>22288</v>
      </c>
      <c r="C10009" t="s">
        <v>12679</v>
      </c>
      <c r="D10009" s="109" t="s">
        <v>22289</v>
      </c>
    </row>
    <row r="10010" spans="1:4" x14ac:dyDescent="0.25">
      <c r="A10010">
        <v>42408</v>
      </c>
      <c r="B10010" t="s">
        <v>22290</v>
      </c>
      <c r="C10010" t="s">
        <v>1534</v>
      </c>
      <c r="D10010" s="109" t="s">
        <v>6328</v>
      </c>
    </row>
    <row r="10011" spans="1:4" x14ac:dyDescent="0.25">
      <c r="A10011">
        <v>3777</v>
      </c>
      <c r="B10011" t="s">
        <v>22291</v>
      </c>
      <c r="C10011" t="s">
        <v>1534</v>
      </c>
      <c r="D10011" s="109" t="s">
        <v>14576</v>
      </c>
    </row>
    <row r="10012" spans="1:4" x14ac:dyDescent="0.25">
      <c r="A10012">
        <v>44699</v>
      </c>
      <c r="B10012" t="s">
        <v>22292</v>
      </c>
      <c r="C10012" t="s">
        <v>1537</v>
      </c>
      <c r="D10012" s="109" t="s">
        <v>13004</v>
      </c>
    </row>
    <row r="10013" spans="1:4" x14ac:dyDescent="0.25">
      <c r="A10013">
        <v>3798</v>
      </c>
      <c r="B10013" t="s">
        <v>22293</v>
      </c>
      <c r="C10013" t="s">
        <v>1533</v>
      </c>
      <c r="D10013" s="109" t="s">
        <v>22294</v>
      </c>
    </row>
    <row r="10014" spans="1:4" x14ac:dyDescent="0.25">
      <c r="A10014">
        <v>38769</v>
      </c>
      <c r="B10014" t="s">
        <v>22295</v>
      </c>
      <c r="C10014" t="s">
        <v>1533</v>
      </c>
      <c r="D10014" s="109" t="s">
        <v>17325</v>
      </c>
    </row>
    <row r="10015" spans="1:4" x14ac:dyDescent="0.25">
      <c r="A10015">
        <v>39510</v>
      </c>
      <c r="B10015" t="s">
        <v>22296</v>
      </c>
      <c r="C10015" t="s">
        <v>1533</v>
      </c>
      <c r="D10015" s="109" t="s">
        <v>22297</v>
      </c>
    </row>
    <row r="10016" spans="1:4" x14ac:dyDescent="0.25">
      <c r="A10016">
        <v>38776</v>
      </c>
      <c r="B10016" t="s">
        <v>22298</v>
      </c>
      <c r="C10016" t="s">
        <v>1533</v>
      </c>
      <c r="D10016" s="109" t="s">
        <v>22299</v>
      </c>
    </row>
    <row r="10017" spans="1:4" x14ac:dyDescent="0.25">
      <c r="A10017">
        <v>38774</v>
      </c>
      <c r="B10017" t="s">
        <v>22300</v>
      </c>
      <c r="C10017" t="s">
        <v>1533</v>
      </c>
      <c r="D10017" s="109" t="s">
        <v>17062</v>
      </c>
    </row>
    <row r="10018" spans="1:4" x14ac:dyDescent="0.25">
      <c r="A10018">
        <v>42247</v>
      </c>
      <c r="B10018" t="s">
        <v>22301</v>
      </c>
      <c r="C10018" t="s">
        <v>1533</v>
      </c>
      <c r="D10018" s="109" t="s">
        <v>22302</v>
      </c>
    </row>
    <row r="10019" spans="1:4" x14ac:dyDescent="0.25">
      <c r="A10019">
        <v>42248</v>
      </c>
      <c r="B10019" t="s">
        <v>22303</v>
      </c>
      <c r="C10019" t="s">
        <v>1533</v>
      </c>
      <c r="D10019" s="109" t="s">
        <v>22304</v>
      </c>
    </row>
    <row r="10020" spans="1:4" x14ac:dyDescent="0.25">
      <c r="A10020">
        <v>42249</v>
      </c>
      <c r="B10020" t="s">
        <v>22305</v>
      </c>
      <c r="C10020" t="s">
        <v>1533</v>
      </c>
      <c r="D10020" s="109" t="s">
        <v>22306</v>
      </c>
    </row>
    <row r="10021" spans="1:4" x14ac:dyDescent="0.25">
      <c r="A10021">
        <v>42244</v>
      </c>
      <c r="B10021" t="s">
        <v>22307</v>
      </c>
      <c r="C10021" t="s">
        <v>1533</v>
      </c>
      <c r="D10021" s="109" t="s">
        <v>22308</v>
      </c>
    </row>
    <row r="10022" spans="1:4" x14ac:dyDescent="0.25">
      <c r="A10022">
        <v>42245</v>
      </c>
      <c r="B10022" t="s">
        <v>22309</v>
      </c>
      <c r="C10022" t="s">
        <v>1533</v>
      </c>
      <c r="D10022" s="109" t="s">
        <v>22310</v>
      </c>
    </row>
    <row r="10023" spans="1:4" x14ac:dyDescent="0.25">
      <c r="A10023">
        <v>42246</v>
      </c>
      <c r="B10023" t="s">
        <v>22311</v>
      </c>
      <c r="C10023" t="s">
        <v>1533</v>
      </c>
      <c r="D10023" s="109" t="s">
        <v>22312</v>
      </c>
    </row>
    <row r="10024" spans="1:4" x14ac:dyDescent="0.25">
      <c r="A10024">
        <v>42243</v>
      </c>
      <c r="B10024" t="s">
        <v>22313</v>
      </c>
      <c r="C10024" t="s">
        <v>1533</v>
      </c>
      <c r="D10024" s="109" t="s">
        <v>22314</v>
      </c>
    </row>
    <row r="10025" spans="1:4" x14ac:dyDescent="0.25">
      <c r="A10025">
        <v>38889</v>
      </c>
      <c r="B10025" t="s">
        <v>22315</v>
      </c>
      <c r="C10025" t="s">
        <v>1533</v>
      </c>
      <c r="D10025" s="109" t="s">
        <v>22316</v>
      </c>
    </row>
    <row r="10026" spans="1:4" x14ac:dyDescent="0.25">
      <c r="A10026">
        <v>38784</v>
      </c>
      <c r="B10026" t="s">
        <v>22317</v>
      </c>
      <c r="C10026" t="s">
        <v>1533</v>
      </c>
      <c r="D10026" s="109" t="s">
        <v>17610</v>
      </c>
    </row>
    <row r="10027" spans="1:4" x14ac:dyDescent="0.25">
      <c r="A10027">
        <v>3788</v>
      </c>
      <c r="B10027" t="s">
        <v>22318</v>
      </c>
      <c r="C10027" t="s">
        <v>1533</v>
      </c>
      <c r="D10027" s="109" t="s">
        <v>18011</v>
      </c>
    </row>
    <row r="10028" spans="1:4" x14ac:dyDescent="0.25">
      <c r="A10028">
        <v>12230</v>
      </c>
      <c r="B10028" t="s">
        <v>22319</v>
      </c>
      <c r="C10028" t="s">
        <v>1533</v>
      </c>
      <c r="D10028" s="109" t="s">
        <v>11035</v>
      </c>
    </row>
    <row r="10029" spans="1:4" x14ac:dyDescent="0.25">
      <c r="A10029">
        <v>3780</v>
      </c>
      <c r="B10029" t="s">
        <v>22320</v>
      </c>
      <c r="C10029" t="s">
        <v>1533</v>
      </c>
      <c r="D10029" s="109" t="s">
        <v>17963</v>
      </c>
    </row>
    <row r="10030" spans="1:4" x14ac:dyDescent="0.25">
      <c r="A10030">
        <v>12231</v>
      </c>
      <c r="B10030" t="s">
        <v>22321</v>
      </c>
      <c r="C10030" t="s">
        <v>1533</v>
      </c>
      <c r="D10030" s="109" t="s">
        <v>18326</v>
      </c>
    </row>
    <row r="10031" spans="1:4" x14ac:dyDescent="0.25">
      <c r="A10031">
        <v>3811</v>
      </c>
      <c r="B10031" t="s">
        <v>22322</v>
      </c>
      <c r="C10031" t="s">
        <v>1533</v>
      </c>
      <c r="D10031" s="109" t="s">
        <v>22323</v>
      </c>
    </row>
    <row r="10032" spans="1:4" x14ac:dyDescent="0.25">
      <c r="A10032">
        <v>12232</v>
      </c>
      <c r="B10032" t="s">
        <v>22324</v>
      </c>
      <c r="C10032" t="s">
        <v>1533</v>
      </c>
      <c r="D10032" s="109" t="s">
        <v>22325</v>
      </c>
    </row>
    <row r="10033" spans="1:4" x14ac:dyDescent="0.25">
      <c r="A10033">
        <v>3799</v>
      </c>
      <c r="B10033" t="s">
        <v>22326</v>
      </c>
      <c r="C10033" t="s">
        <v>1533</v>
      </c>
      <c r="D10033" s="109" t="s">
        <v>22327</v>
      </c>
    </row>
    <row r="10034" spans="1:4" x14ac:dyDescent="0.25">
      <c r="A10034">
        <v>12239</v>
      </c>
      <c r="B10034" t="s">
        <v>22328</v>
      </c>
      <c r="C10034" t="s">
        <v>1533</v>
      </c>
      <c r="D10034" s="109" t="s">
        <v>17622</v>
      </c>
    </row>
    <row r="10035" spans="1:4" x14ac:dyDescent="0.25">
      <c r="A10035">
        <v>38773</v>
      </c>
      <c r="B10035" t="s">
        <v>22329</v>
      </c>
      <c r="C10035" t="s">
        <v>1533</v>
      </c>
      <c r="D10035" s="109" t="s">
        <v>12477</v>
      </c>
    </row>
    <row r="10036" spans="1:4" x14ac:dyDescent="0.25">
      <c r="A10036">
        <v>12271</v>
      </c>
      <c r="B10036" t="s">
        <v>22330</v>
      </c>
      <c r="C10036" t="s">
        <v>1533</v>
      </c>
      <c r="D10036" s="109" t="s">
        <v>22331</v>
      </c>
    </row>
    <row r="10037" spans="1:4" x14ac:dyDescent="0.25">
      <c r="A10037">
        <v>13382</v>
      </c>
      <c r="B10037" t="s">
        <v>22332</v>
      </c>
      <c r="C10037" t="s">
        <v>1533</v>
      </c>
      <c r="D10037" s="109" t="s">
        <v>22333</v>
      </c>
    </row>
    <row r="10038" spans="1:4" x14ac:dyDescent="0.25">
      <c r="A10038">
        <v>38785</v>
      </c>
      <c r="B10038" t="s">
        <v>22334</v>
      </c>
      <c r="C10038" t="s">
        <v>1533</v>
      </c>
      <c r="D10038" s="109" t="s">
        <v>22335</v>
      </c>
    </row>
    <row r="10039" spans="1:4" x14ac:dyDescent="0.25">
      <c r="A10039">
        <v>38786</v>
      </c>
      <c r="B10039" t="s">
        <v>22336</v>
      </c>
      <c r="C10039" t="s">
        <v>1533</v>
      </c>
      <c r="D10039" s="109" t="s">
        <v>22337</v>
      </c>
    </row>
    <row r="10040" spans="1:4" x14ac:dyDescent="0.25">
      <c r="A10040">
        <v>39385</v>
      </c>
      <c r="B10040" t="s">
        <v>22338</v>
      </c>
      <c r="C10040" t="s">
        <v>1533</v>
      </c>
      <c r="D10040" s="109" t="s">
        <v>15596</v>
      </c>
    </row>
    <row r="10041" spans="1:4" x14ac:dyDescent="0.25">
      <c r="A10041">
        <v>39389</v>
      </c>
      <c r="B10041" t="s">
        <v>22339</v>
      </c>
      <c r="C10041" t="s">
        <v>1533</v>
      </c>
      <c r="D10041" s="109" t="s">
        <v>17927</v>
      </c>
    </row>
    <row r="10042" spans="1:4" x14ac:dyDescent="0.25">
      <c r="A10042">
        <v>39390</v>
      </c>
      <c r="B10042" t="s">
        <v>22340</v>
      </c>
      <c r="C10042" t="s">
        <v>1533</v>
      </c>
      <c r="D10042" s="109" t="s">
        <v>22341</v>
      </c>
    </row>
    <row r="10043" spans="1:4" x14ac:dyDescent="0.25">
      <c r="A10043">
        <v>39391</v>
      </c>
      <c r="B10043" t="s">
        <v>22342</v>
      </c>
      <c r="C10043" t="s">
        <v>1533</v>
      </c>
      <c r="D10043" s="109" t="s">
        <v>22343</v>
      </c>
    </row>
    <row r="10044" spans="1:4" x14ac:dyDescent="0.25">
      <c r="A10044">
        <v>3803</v>
      </c>
      <c r="B10044" t="s">
        <v>22344</v>
      </c>
      <c r="C10044" t="s">
        <v>1533</v>
      </c>
      <c r="D10044" s="109" t="s">
        <v>14914</v>
      </c>
    </row>
    <row r="10045" spans="1:4" x14ac:dyDescent="0.25">
      <c r="A10045">
        <v>38770</v>
      </c>
      <c r="B10045" t="s">
        <v>22345</v>
      </c>
      <c r="C10045" t="s">
        <v>1533</v>
      </c>
      <c r="D10045" s="109" t="s">
        <v>22346</v>
      </c>
    </row>
    <row r="10046" spans="1:4" x14ac:dyDescent="0.25">
      <c r="A10046">
        <v>12267</v>
      </c>
      <c r="B10046" t="s">
        <v>22347</v>
      </c>
      <c r="C10046" t="s">
        <v>1533</v>
      </c>
      <c r="D10046" s="109" t="s">
        <v>22348</v>
      </c>
    </row>
    <row r="10047" spans="1:4" x14ac:dyDescent="0.25">
      <c r="A10047">
        <v>43265</v>
      </c>
      <c r="B10047" t="s">
        <v>22349</v>
      </c>
      <c r="C10047" t="s">
        <v>1533</v>
      </c>
      <c r="D10047" s="109" t="s">
        <v>22350</v>
      </c>
    </row>
    <row r="10048" spans="1:4" x14ac:dyDescent="0.25">
      <c r="A10048">
        <v>12266</v>
      </c>
      <c r="B10048" t="s">
        <v>22351</v>
      </c>
      <c r="C10048" t="s">
        <v>1533</v>
      </c>
      <c r="D10048" s="109" t="s">
        <v>18296</v>
      </c>
    </row>
    <row r="10049" spans="1:4" x14ac:dyDescent="0.25">
      <c r="A10049">
        <v>39378</v>
      </c>
      <c r="B10049" t="s">
        <v>22352</v>
      </c>
      <c r="C10049" t="s">
        <v>1533</v>
      </c>
      <c r="D10049" s="109" t="s">
        <v>17801</v>
      </c>
    </row>
    <row r="10050" spans="1:4" x14ac:dyDescent="0.25">
      <c r="A10050">
        <v>43543</v>
      </c>
      <c r="B10050" t="s">
        <v>22353</v>
      </c>
      <c r="C10050" t="s">
        <v>1533</v>
      </c>
      <c r="D10050" s="109" t="s">
        <v>22354</v>
      </c>
    </row>
    <row r="10051" spans="1:4" x14ac:dyDescent="0.25">
      <c r="A10051">
        <v>38775</v>
      </c>
      <c r="B10051" t="s">
        <v>22355</v>
      </c>
      <c r="C10051" t="s">
        <v>1533</v>
      </c>
      <c r="D10051" s="109" t="s">
        <v>22356</v>
      </c>
    </row>
    <row r="10052" spans="1:4" x14ac:dyDescent="0.25">
      <c r="A10052">
        <v>44252</v>
      </c>
      <c r="B10052" t="s">
        <v>22357</v>
      </c>
      <c r="C10052" t="s">
        <v>1533</v>
      </c>
      <c r="D10052" s="109" t="s">
        <v>17149</v>
      </c>
    </row>
    <row r="10053" spans="1:4" x14ac:dyDescent="0.25">
      <c r="A10053">
        <v>21119</v>
      </c>
      <c r="B10053" t="s">
        <v>22358</v>
      </c>
      <c r="C10053" t="s">
        <v>1533</v>
      </c>
      <c r="D10053" s="109" t="s">
        <v>6434</v>
      </c>
    </row>
    <row r="10054" spans="1:4" x14ac:dyDescent="0.25">
      <c r="A10054">
        <v>37974</v>
      </c>
      <c r="B10054" t="s">
        <v>22359</v>
      </c>
      <c r="C10054" t="s">
        <v>1533</v>
      </c>
      <c r="D10054" s="109" t="s">
        <v>6347</v>
      </c>
    </row>
    <row r="10055" spans="1:4" x14ac:dyDescent="0.25">
      <c r="A10055">
        <v>37975</v>
      </c>
      <c r="B10055" t="s">
        <v>22360</v>
      </c>
      <c r="C10055" t="s">
        <v>1533</v>
      </c>
      <c r="D10055" s="109" t="s">
        <v>14808</v>
      </c>
    </row>
    <row r="10056" spans="1:4" x14ac:dyDescent="0.25">
      <c r="A10056">
        <v>37976</v>
      </c>
      <c r="B10056" t="s">
        <v>22361</v>
      </c>
      <c r="C10056" t="s">
        <v>1533</v>
      </c>
      <c r="D10056" s="109" t="s">
        <v>7936</v>
      </c>
    </row>
    <row r="10057" spans="1:4" x14ac:dyDescent="0.25">
      <c r="A10057">
        <v>37977</v>
      </c>
      <c r="B10057" t="s">
        <v>22362</v>
      </c>
      <c r="C10057" t="s">
        <v>1533</v>
      </c>
      <c r="D10057" s="109" t="s">
        <v>12594</v>
      </c>
    </row>
    <row r="10058" spans="1:4" x14ac:dyDescent="0.25">
      <c r="A10058">
        <v>37978</v>
      </c>
      <c r="B10058" t="s">
        <v>22363</v>
      </c>
      <c r="C10058" t="s">
        <v>1533</v>
      </c>
      <c r="D10058" s="109" t="s">
        <v>12739</v>
      </c>
    </row>
    <row r="10059" spans="1:4" x14ac:dyDescent="0.25">
      <c r="A10059">
        <v>37979</v>
      </c>
      <c r="B10059" t="s">
        <v>22364</v>
      </c>
      <c r="C10059" t="s">
        <v>1533</v>
      </c>
      <c r="D10059" s="109" t="s">
        <v>17150</v>
      </c>
    </row>
    <row r="10060" spans="1:4" x14ac:dyDescent="0.25">
      <c r="A10060">
        <v>37980</v>
      </c>
      <c r="B10060" t="s">
        <v>22365</v>
      </c>
      <c r="C10060" t="s">
        <v>1533</v>
      </c>
      <c r="D10060" s="109" t="s">
        <v>16129</v>
      </c>
    </row>
    <row r="10061" spans="1:4" x14ac:dyDescent="0.25">
      <c r="A10061">
        <v>36147</v>
      </c>
      <c r="B10061" t="s">
        <v>22366</v>
      </c>
      <c r="C10061" t="s">
        <v>1540</v>
      </c>
      <c r="D10061" s="109" t="s">
        <v>22367</v>
      </c>
    </row>
    <row r="10062" spans="1:4" x14ac:dyDescent="0.25">
      <c r="A10062">
        <v>12731</v>
      </c>
      <c r="B10062" t="s">
        <v>22368</v>
      </c>
      <c r="C10062" t="s">
        <v>1533</v>
      </c>
      <c r="D10062" s="109" t="s">
        <v>22369</v>
      </c>
    </row>
    <row r="10063" spans="1:4" x14ac:dyDescent="0.25">
      <c r="A10063">
        <v>12723</v>
      </c>
      <c r="B10063" t="s">
        <v>22370</v>
      </c>
      <c r="C10063" t="s">
        <v>1533</v>
      </c>
      <c r="D10063" s="109" t="s">
        <v>12566</v>
      </c>
    </row>
    <row r="10064" spans="1:4" x14ac:dyDescent="0.25">
      <c r="A10064">
        <v>12724</v>
      </c>
      <c r="B10064" t="s">
        <v>22371</v>
      </c>
      <c r="C10064" t="s">
        <v>1533</v>
      </c>
      <c r="D10064" s="109" t="s">
        <v>22372</v>
      </c>
    </row>
    <row r="10065" spans="1:4" x14ac:dyDescent="0.25">
      <c r="A10065">
        <v>12725</v>
      </c>
      <c r="B10065" t="s">
        <v>22373</v>
      </c>
      <c r="C10065" t="s">
        <v>1533</v>
      </c>
      <c r="D10065" s="109" t="s">
        <v>7032</v>
      </c>
    </row>
    <row r="10066" spans="1:4" x14ac:dyDescent="0.25">
      <c r="A10066">
        <v>12726</v>
      </c>
      <c r="B10066" t="s">
        <v>22374</v>
      </c>
      <c r="C10066" t="s">
        <v>1533</v>
      </c>
      <c r="D10066" s="109" t="s">
        <v>12629</v>
      </c>
    </row>
    <row r="10067" spans="1:4" x14ac:dyDescent="0.25">
      <c r="A10067">
        <v>12727</v>
      </c>
      <c r="B10067" t="s">
        <v>22375</v>
      </c>
      <c r="C10067" t="s">
        <v>1533</v>
      </c>
      <c r="D10067" s="109" t="s">
        <v>11819</v>
      </c>
    </row>
    <row r="10068" spans="1:4" x14ac:dyDescent="0.25">
      <c r="A10068">
        <v>12728</v>
      </c>
      <c r="B10068" t="s">
        <v>22376</v>
      </c>
      <c r="C10068" t="s">
        <v>1533</v>
      </c>
      <c r="D10068" s="109" t="s">
        <v>8774</v>
      </c>
    </row>
    <row r="10069" spans="1:4" x14ac:dyDescent="0.25">
      <c r="A10069">
        <v>12729</v>
      </c>
      <c r="B10069" t="s">
        <v>22377</v>
      </c>
      <c r="C10069" t="s">
        <v>1533</v>
      </c>
      <c r="D10069" s="109" t="s">
        <v>22378</v>
      </c>
    </row>
    <row r="10070" spans="1:4" x14ac:dyDescent="0.25">
      <c r="A10070">
        <v>12730</v>
      </c>
      <c r="B10070" t="s">
        <v>22379</v>
      </c>
      <c r="C10070" t="s">
        <v>1533</v>
      </c>
      <c r="D10070" s="109" t="s">
        <v>22380</v>
      </c>
    </row>
    <row r="10071" spans="1:4" x14ac:dyDescent="0.25">
      <c r="A10071">
        <v>3840</v>
      </c>
      <c r="B10071" t="s">
        <v>22381</v>
      </c>
      <c r="C10071" t="s">
        <v>1533</v>
      </c>
      <c r="D10071" s="109" t="s">
        <v>17152</v>
      </c>
    </row>
    <row r="10072" spans="1:4" x14ac:dyDescent="0.25">
      <c r="A10072">
        <v>3838</v>
      </c>
      <c r="B10072" t="s">
        <v>22382</v>
      </c>
      <c r="C10072" t="s">
        <v>1533</v>
      </c>
      <c r="D10072" s="109" t="s">
        <v>17153</v>
      </c>
    </row>
    <row r="10073" spans="1:4" x14ac:dyDescent="0.25">
      <c r="A10073">
        <v>3844</v>
      </c>
      <c r="B10073" t="s">
        <v>22383</v>
      </c>
      <c r="C10073" t="s">
        <v>1533</v>
      </c>
      <c r="D10073" s="109" t="s">
        <v>17154</v>
      </c>
    </row>
    <row r="10074" spans="1:4" x14ac:dyDescent="0.25">
      <c r="A10074">
        <v>3839</v>
      </c>
      <c r="B10074" t="s">
        <v>22384</v>
      </c>
      <c r="C10074" t="s">
        <v>1533</v>
      </c>
      <c r="D10074" s="109" t="s">
        <v>17155</v>
      </c>
    </row>
    <row r="10075" spans="1:4" x14ac:dyDescent="0.25">
      <c r="A10075">
        <v>3843</v>
      </c>
      <c r="B10075" t="s">
        <v>22385</v>
      </c>
      <c r="C10075" t="s">
        <v>1533</v>
      </c>
      <c r="D10075" s="109" t="s">
        <v>17156</v>
      </c>
    </row>
    <row r="10076" spans="1:4" x14ac:dyDescent="0.25">
      <c r="A10076">
        <v>3900</v>
      </c>
      <c r="B10076" t="s">
        <v>22386</v>
      </c>
      <c r="C10076" t="s">
        <v>1533</v>
      </c>
      <c r="D10076" s="109" t="s">
        <v>22387</v>
      </c>
    </row>
    <row r="10077" spans="1:4" x14ac:dyDescent="0.25">
      <c r="A10077">
        <v>3846</v>
      </c>
      <c r="B10077" t="s">
        <v>22388</v>
      </c>
      <c r="C10077" t="s">
        <v>1533</v>
      </c>
      <c r="D10077" s="109" t="s">
        <v>12116</v>
      </c>
    </row>
    <row r="10078" spans="1:4" x14ac:dyDescent="0.25">
      <c r="A10078">
        <v>3886</v>
      </c>
      <c r="B10078" t="s">
        <v>22389</v>
      </c>
      <c r="C10078" t="s">
        <v>1533</v>
      </c>
      <c r="D10078" s="109" t="s">
        <v>11978</v>
      </c>
    </row>
    <row r="10079" spans="1:4" x14ac:dyDescent="0.25">
      <c r="A10079">
        <v>3854</v>
      </c>
      <c r="B10079" t="s">
        <v>22390</v>
      </c>
      <c r="C10079" t="s">
        <v>1533</v>
      </c>
      <c r="D10079" s="109" t="s">
        <v>7315</v>
      </c>
    </row>
    <row r="10080" spans="1:4" x14ac:dyDescent="0.25">
      <c r="A10080">
        <v>3873</v>
      </c>
      <c r="B10080" t="s">
        <v>22391</v>
      </c>
      <c r="C10080" t="s">
        <v>1533</v>
      </c>
      <c r="D10080" s="109" t="s">
        <v>17061</v>
      </c>
    </row>
    <row r="10081" spans="1:4" x14ac:dyDescent="0.25">
      <c r="A10081">
        <v>38021</v>
      </c>
      <c r="B10081" t="s">
        <v>22392</v>
      </c>
      <c r="C10081" t="s">
        <v>1533</v>
      </c>
      <c r="D10081" s="109" t="s">
        <v>15999</v>
      </c>
    </row>
    <row r="10082" spans="1:4" x14ac:dyDescent="0.25">
      <c r="A10082">
        <v>43838</v>
      </c>
      <c r="B10082" t="s">
        <v>22393</v>
      </c>
      <c r="C10082" t="s">
        <v>1533</v>
      </c>
      <c r="D10082" s="109" t="s">
        <v>17070</v>
      </c>
    </row>
    <row r="10083" spans="1:4" x14ac:dyDescent="0.25">
      <c r="A10083">
        <v>3847</v>
      </c>
      <c r="B10083" t="s">
        <v>22394</v>
      </c>
      <c r="C10083" t="s">
        <v>1533</v>
      </c>
      <c r="D10083" s="109" t="s">
        <v>14660</v>
      </c>
    </row>
    <row r="10084" spans="1:4" x14ac:dyDescent="0.25">
      <c r="A10084">
        <v>38022</v>
      </c>
      <c r="B10084" t="s">
        <v>22395</v>
      </c>
      <c r="C10084" t="s">
        <v>1533</v>
      </c>
      <c r="D10084" s="109" t="s">
        <v>22396</v>
      </c>
    </row>
    <row r="10085" spans="1:4" x14ac:dyDescent="0.25">
      <c r="A10085">
        <v>3830</v>
      </c>
      <c r="B10085" t="s">
        <v>22397</v>
      </c>
      <c r="C10085" t="s">
        <v>1533</v>
      </c>
      <c r="D10085" s="109" t="s">
        <v>17159</v>
      </c>
    </row>
    <row r="10086" spans="1:4" x14ac:dyDescent="0.25">
      <c r="A10086">
        <v>37981</v>
      </c>
      <c r="B10086" t="s">
        <v>22398</v>
      </c>
      <c r="C10086" t="s">
        <v>1533</v>
      </c>
      <c r="D10086" s="109" t="s">
        <v>12570</v>
      </c>
    </row>
    <row r="10087" spans="1:4" x14ac:dyDescent="0.25">
      <c r="A10087">
        <v>37982</v>
      </c>
      <c r="B10087" t="s">
        <v>22399</v>
      </c>
      <c r="C10087" t="s">
        <v>1533</v>
      </c>
      <c r="D10087" s="109" t="s">
        <v>12998</v>
      </c>
    </row>
    <row r="10088" spans="1:4" x14ac:dyDescent="0.25">
      <c r="A10088">
        <v>37983</v>
      </c>
      <c r="B10088" t="s">
        <v>22400</v>
      </c>
      <c r="C10088" t="s">
        <v>1533</v>
      </c>
      <c r="D10088" s="109" t="s">
        <v>17055</v>
      </c>
    </row>
    <row r="10089" spans="1:4" x14ac:dyDescent="0.25">
      <c r="A10089">
        <v>37984</v>
      </c>
      <c r="B10089" t="s">
        <v>22401</v>
      </c>
      <c r="C10089" t="s">
        <v>1533</v>
      </c>
      <c r="D10089" s="109" t="s">
        <v>14825</v>
      </c>
    </row>
    <row r="10090" spans="1:4" x14ac:dyDescent="0.25">
      <c r="A10090">
        <v>37985</v>
      </c>
      <c r="B10090" t="s">
        <v>22402</v>
      </c>
      <c r="C10090" t="s">
        <v>1533</v>
      </c>
      <c r="D10090" s="109" t="s">
        <v>12850</v>
      </c>
    </row>
    <row r="10091" spans="1:4" x14ac:dyDescent="0.25">
      <c r="A10091">
        <v>3826</v>
      </c>
      <c r="B10091" t="s">
        <v>22403</v>
      </c>
      <c r="C10091" t="s">
        <v>1533</v>
      </c>
      <c r="D10091" s="109" t="s">
        <v>16966</v>
      </c>
    </row>
    <row r="10092" spans="1:4" x14ac:dyDescent="0.25">
      <c r="A10092">
        <v>3825</v>
      </c>
      <c r="B10092" t="s">
        <v>22404</v>
      </c>
      <c r="C10092" t="s">
        <v>1533</v>
      </c>
      <c r="D10092" s="109" t="s">
        <v>8547</v>
      </c>
    </row>
    <row r="10093" spans="1:4" x14ac:dyDescent="0.25">
      <c r="A10093">
        <v>3827</v>
      </c>
      <c r="B10093" t="s">
        <v>22405</v>
      </c>
      <c r="C10093" t="s">
        <v>1533</v>
      </c>
      <c r="D10093" s="109" t="s">
        <v>14922</v>
      </c>
    </row>
    <row r="10094" spans="1:4" x14ac:dyDescent="0.25">
      <c r="A10094">
        <v>20165</v>
      </c>
      <c r="B10094" t="s">
        <v>22406</v>
      </c>
      <c r="C10094" t="s">
        <v>1533</v>
      </c>
      <c r="D10094" s="109" t="s">
        <v>14964</v>
      </c>
    </row>
    <row r="10095" spans="1:4" x14ac:dyDescent="0.25">
      <c r="A10095">
        <v>20166</v>
      </c>
      <c r="B10095" t="s">
        <v>22407</v>
      </c>
      <c r="C10095" t="s">
        <v>1533</v>
      </c>
      <c r="D10095" s="109" t="s">
        <v>17160</v>
      </c>
    </row>
    <row r="10096" spans="1:4" x14ac:dyDescent="0.25">
      <c r="A10096">
        <v>20164</v>
      </c>
      <c r="B10096" t="s">
        <v>22408</v>
      </c>
      <c r="C10096" t="s">
        <v>1533</v>
      </c>
      <c r="D10096" s="109" t="s">
        <v>17106</v>
      </c>
    </row>
    <row r="10097" spans="1:4" x14ac:dyDescent="0.25">
      <c r="A10097">
        <v>3893</v>
      </c>
      <c r="B10097" t="s">
        <v>22409</v>
      </c>
      <c r="C10097" t="s">
        <v>1533</v>
      </c>
      <c r="D10097" s="109" t="s">
        <v>14613</v>
      </c>
    </row>
    <row r="10098" spans="1:4" x14ac:dyDescent="0.25">
      <c r="A10098">
        <v>3848</v>
      </c>
      <c r="B10098" t="s">
        <v>22410</v>
      </c>
      <c r="C10098" t="s">
        <v>1533</v>
      </c>
      <c r="D10098" s="109" t="s">
        <v>16967</v>
      </c>
    </row>
    <row r="10099" spans="1:4" x14ac:dyDescent="0.25">
      <c r="A10099">
        <v>3895</v>
      </c>
      <c r="B10099" t="s">
        <v>22411</v>
      </c>
      <c r="C10099" t="s">
        <v>1533</v>
      </c>
      <c r="D10099" s="109" t="s">
        <v>15971</v>
      </c>
    </row>
    <row r="10100" spans="1:4" x14ac:dyDescent="0.25">
      <c r="A10100">
        <v>12404</v>
      </c>
      <c r="B10100" t="s">
        <v>22412</v>
      </c>
      <c r="C10100" t="s">
        <v>1533</v>
      </c>
      <c r="D10100" s="109" t="s">
        <v>12670</v>
      </c>
    </row>
    <row r="10101" spans="1:4" x14ac:dyDescent="0.25">
      <c r="A10101">
        <v>3939</v>
      </c>
      <c r="B10101" t="s">
        <v>22413</v>
      </c>
      <c r="C10101" t="s">
        <v>1533</v>
      </c>
      <c r="D10101" s="109" t="s">
        <v>13675</v>
      </c>
    </row>
    <row r="10102" spans="1:4" x14ac:dyDescent="0.25">
      <c r="A10102">
        <v>3911</v>
      </c>
      <c r="B10102" t="s">
        <v>22414</v>
      </c>
      <c r="C10102" t="s">
        <v>1533</v>
      </c>
      <c r="D10102" s="109" t="s">
        <v>22415</v>
      </c>
    </row>
    <row r="10103" spans="1:4" x14ac:dyDescent="0.25">
      <c r="A10103">
        <v>3908</v>
      </c>
      <c r="B10103" t="s">
        <v>22416</v>
      </c>
      <c r="C10103" t="s">
        <v>1533</v>
      </c>
      <c r="D10103" s="109" t="s">
        <v>14719</v>
      </c>
    </row>
    <row r="10104" spans="1:4" x14ac:dyDescent="0.25">
      <c r="A10104">
        <v>3910</v>
      </c>
      <c r="B10104" t="s">
        <v>22417</v>
      </c>
      <c r="C10104" t="s">
        <v>1533</v>
      </c>
      <c r="D10104" s="109" t="s">
        <v>17927</v>
      </c>
    </row>
    <row r="10105" spans="1:4" x14ac:dyDescent="0.25">
      <c r="A10105">
        <v>3913</v>
      </c>
      <c r="B10105" t="s">
        <v>22418</v>
      </c>
      <c r="C10105" t="s">
        <v>1533</v>
      </c>
      <c r="D10105" s="109" t="s">
        <v>22419</v>
      </c>
    </row>
    <row r="10106" spans="1:4" x14ac:dyDescent="0.25">
      <c r="A10106">
        <v>3912</v>
      </c>
      <c r="B10106" t="s">
        <v>22420</v>
      </c>
      <c r="C10106" t="s">
        <v>1533</v>
      </c>
      <c r="D10106" s="109" t="s">
        <v>22421</v>
      </c>
    </row>
    <row r="10107" spans="1:4" x14ac:dyDescent="0.25">
      <c r="A10107">
        <v>3909</v>
      </c>
      <c r="B10107" t="s">
        <v>22422</v>
      </c>
      <c r="C10107" t="s">
        <v>1533</v>
      </c>
      <c r="D10107" s="109" t="s">
        <v>14640</v>
      </c>
    </row>
    <row r="10108" spans="1:4" x14ac:dyDescent="0.25">
      <c r="A10108">
        <v>3914</v>
      </c>
      <c r="B10108" t="s">
        <v>22423</v>
      </c>
      <c r="C10108" t="s">
        <v>1533</v>
      </c>
      <c r="D10108" s="109" t="s">
        <v>22424</v>
      </c>
    </row>
    <row r="10109" spans="1:4" x14ac:dyDescent="0.25">
      <c r="A10109">
        <v>3915</v>
      </c>
      <c r="B10109" t="s">
        <v>22425</v>
      </c>
      <c r="C10109" t="s">
        <v>1533</v>
      </c>
      <c r="D10109" s="109" t="s">
        <v>22426</v>
      </c>
    </row>
    <row r="10110" spans="1:4" x14ac:dyDescent="0.25">
      <c r="A10110">
        <v>3916</v>
      </c>
      <c r="B10110" t="s">
        <v>22427</v>
      </c>
      <c r="C10110" t="s">
        <v>1533</v>
      </c>
      <c r="D10110" s="109" t="s">
        <v>22428</v>
      </c>
    </row>
    <row r="10111" spans="1:4" x14ac:dyDescent="0.25">
      <c r="A10111">
        <v>3917</v>
      </c>
      <c r="B10111" t="s">
        <v>22429</v>
      </c>
      <c r="C10111" t="s">
        <v>1533</v>
      </c>
      <c r="D10111" s="109" t="s">
        <v>22430</v>
      </c>
    </row>
    <row r="10112" spans="1:4" x14ac:dyDescent="0.25">
      <c r="A10112">
        <v>1904</v>
      </c>
      <c r="B10112" t="s">
        <v>22431</v>
      </c>
      <c r="C10112" t="s">
        <v>1533</v>
      </c>
      <c r="D10112" s="109" t="s">
        <v>6456</v>
      </c>
    </row>
    <row r="10113" spans="1:4" x14ac:dyDescent="0.25">
      <c r="A10113">
        <v>1899</v>
      </c>
      <c r="B10113" t="s">
        <v>22432</v>
      </c>
      <c r="C10113" t="s">
        <v>1533</v>
      </c>
      <c r="D10113" s="109" t="s">
        <v>6310</v>
      </c>
    </row>
    <row r="10114" spans="1:4" x14ac:dyDescent="0.25">
      <c r="A10114">
        <v>1900</v>
      </c>
      <c r="B10114" t="s">
        <v>22433</v>
      </c>
      <c r="C10114" t="s">
        <v>1533</v>
      </c>
      <c r="D10114" s="109" t="s">
        <v>7858</v>
      </c>
    </row>
    <row r="10115" spans="1:4" x14ac:dyDescent="0.25">
      <c r="A10115">
        <v>12407</v>
      </c>
      <c r="B10115" t="s">
        <v>22434</v>
      </c>
      <c r="C10115" t="s">
        <v>1533</v>
      </c>
      <c r="D10115" s="109" t="s">
        <v>22435</v>
      </c>
    </row>
    <row r="10116" spans="1:4" x14ac:dyDescent="0.25">
      <c r="A10116">
        <v>12408</v>
      </c>
      <c r="B10116" t="s">
        <v>22436</v>
      </c>
      <c r="C10116" t="s">
        <v>1533</v>
      </c>
      <c r="D10116" s="109" t="s">
        <v>12725</v>
      </c>
    </row>
    <row r="10117" spans="1:4" x14ac:dyDescent="0.25">
      <c r="A10117">
        <v>12409</v>
      </c>
      <c r="B10117" t="s">
        <v>22437</v>
      </c>
      <c r="C10117" t="s">
        <v>1533</v>
      </c>
      <c r="D10117" s="109" t="s">
        <v>12725</v>
      </c>
    </row>
    <row r="10118" spans="1:4" x14ac:dyDescent="0.25">
      <c r="A10118">
        <v>12410</v>
      </c>
      <c r="B10118" t="s">
        <v>22438</v>
      </c>
      <c r="C10118" t="s">
        <v>1533</v>
      </c>
      <c r="D10118" s="109" t="s">
        <v>8381</v>
      </c>
    </row>
    <row r="10119" spans="1:4" x14ac:dyDescent="0.25">
      <c r="A10119">
        <v>3936</v>
      </c>
      <c r="B10119" t="s">
        <v>22439</v>
      </c>
      <c r="C10119" t="s">
        <v>1533</v>
      </c>
      <c r="D10119" s="109" t="s">
        <v>12483</v>
      </c>
    </row>
    <row r="10120" spans="1:4" x14ac:dyDescent="0.25">
      <c r="A10120">
        <v>3922</v>
      </c>
      <c r="B10120" t="s">
        <v>22440</v>
      </c>
      <c r="C10120" t="s">
        <v>1533</v>
      </c>
      <c r="D10120" s="109" t="s">
        <v>7214</v>
      </c>
    </row>
    <row r="10121" spans="1:4" x14ac:dyDescent="0.25">
      <c r="A10121">
        <v>3924</v>
      </c>
      <c r="B10121" t="s">
        <v>22441</v>
      </c>
      <c r="C10121" t="s">
        <v>1533</v>
      </c>
      <c r="D10121" s="109" t="s">
        <v>12483</v>
      </c>
    </row>
    <row r="10122" spans="1:4" x14ac:dyDescent="0.25">
      <c r="A10122">
        <v>3923</v>
      </c>
      <c r="B10122" t="s">
        <v>22442</v>
      </c>
      <c r="C10122" t="s">
        <v>1533</v>
      </c>
      <c r="D10122" s="109" t="s">
        <v>12483</v>
      </c>
    </row>
    <row r="10123" spans="1:4" x14ac:dyDescent="0.25">
      <c r="A10123">
        <v>3937</v>
      </c>
      <c r="B10123" t="s">
        <v>22443</v>
      </c>
      <c r="C10123" t="s">
        <v>1533</v>
      </c>
      <c r="D10123" s="109" t="s">
        <v>12658</v>
      </c>
    </row>
    <row r="10124" spans="1:4" x14ac:dyDescent="0.25">
      <c r="A10124">
        <v>3921</v>
      </c>
      <c r="B10124" t="s">
        <v>22444</v>
      </c>
      <c r="C10124" t="s">
        <v>1533</v>
      </c>
      <c r="D10124" s="109" t="s">
        <v>14849</v>
      </c>
    </row>
    <row r="10125" spans="1:4" x14ac:dyDescent="0.25">
      <c r="A10125">
        <v>3920</v>
      </c>
      <c r="B10125" t="s">
        <v>22445</v>
      </c>
      <c r="C10125" t="s">
        <v>1533</v>
      </c>
      <c r="D10125" s="109" t="s">
        <v>12658</v>
      </c>
    </row>
    <row r="10126" spans="1:4" x14ac:dyDescent="0.25">
      <c r="A10126">
        <v>3938</v>
      </c>
      <c r="B10126" t="s">
        <v>22446</v>
      </c>
      <c r="C10126" t="s">
        <v>1533</v>
      </c>
      <c r="D10126" s="109" t="s">
        <v>21531</v>
      </c>
    </row>
    <row r="10127" spans="1:4" x14ac:dyDescent="0.25">
      <c r="A10127">
        <v>3919</v>
      </c>
      <c r="B10127" t="s">
        <v>22447</v>
      </c>
      <c r="C10127" t="s">
        <v>1533</v>
      </c>
      <c r="D10127" s="109" t="s">
        <v>17471</v>
      </c>
    </row>
    <row r="10128" spans="1:4" x14ac:dyDescent="0.25">
      <c r="A10128">
        <v>3927</v>
      </c>
      <c r="B10128" t="s">
        <v>22448</v>
      </c>
      <c r="C10128" t="s">
        <v>1533</v>
      </c>
      <c r="D10128" s="109" t="s">
        <v>22449</v>
      </c>
    </row>
    <row r="10129" spans="1:4" x14ac:dyDescent="0.25">
      <c r="A10129">
        <v>3928</v>
      </c>
      <c r="B10129" t="s">
        <v>22450</v>
      </c>
      <c r="C10129" t="s">
        <v>1533</v>
      </c>
      <c r="D10129" s="109" t="s">
        <v>22449</v>
      </c>
    </row>
    <row r="10130" spans="1:4" x14ac:dyDescent="0.25">
      <c r="A10130">
        <v>3926</v>
      </c>
      <c r="B10130" t="s">
        <v>22451</v>
      </c>
      <c r="C10130" t="s">
        <v>1533</v>
      </c>
      <c r="D10130" s="109" t="s">
        <v>22452</v>
      </c>
    </row>
    <row r="10131" spans="1:4" x14ac:dyDescent="0.25">
      <c r="A10131">
        <v>3935</v>
      </c>
      <c r="B10131" t="s">
        <v>22453</v>
      </c>
      <c r="C10131" t="s">
        <v>1533</v>
      </c>
      <c r="D10131" s="109" t="s">
        <v>22452</v>
      </c>
    </row>
    <row r="10132" spans="1:4" x14ac:dyDescent="0.25">
      <c r="A10132">
        <v>3925</v>
      </c>
      <c r="B10132" t="s">
        <v>22454</v>
      </c>
      <c r="C10132" t="s">
        <v>1533</v>
      </c>
      <c r="D10132" s="109" t="s">
        <v>22452</v>
      </c>
    </row>
    <row r="10133" spans="1:4" x14ac:dyDescent="0.25">
      <c r="A10133">
        <v>12406</v>
      </c>
      <c r="B10133" t="s">
        <v>22455</v>
      </c>
      <c r="C10133" t="s">
        <v>1533</v>
      </c>
      <c r="D10133" s="109" t="s">
        <v>22456</v>
      </c>
    </row>
    <row r="10134" spans="1:4" x14ac:dyDescent="0.25">
      <c r="A10134">
        <v>3929</v>
      </c>
      <c r="B10134" t="s">
        <v>22457</v>
      </c>
      <c r="C10134" t="s">
        <v>1533</v>
      </c>
      <c r="D10134" s="109" t="s">
        <v>22458</v>
      </c>
    </row>
    <row r="10135" spans="1:4" x14ac:dyDescent="0.25">
      <c r="A10135">
        <v>3931</v>
      </c>
      <c r="B10135" t="s">
        <v>22459</v>
      </c>
      <c r="C10135" t="s">
        <v>1533</v>
      </c>
      <c r="D10135" s="109" t="s">
        <v>22458</v>
      </c>
    </row>
    <row r="10136" spans="1:4" x14ac:dyDescent="0.25">
      <c r="A10136">
        <v>3930</v>
      </c>
      <c r="B10136" t="s">
        <v>22460</v>
      </c>
      <c r="C10136" t="s">
        <v>1533</v>
      </c>
      <c r="D10136" s="109" t="s">
        <v>22458</v>
      </c>
    </row>
    <row r="10137" spans="1:4" x14ac:dyDescent="0.25">
      <c r="A10137">
        <v>3932</v>
      </c>
      <c r="B10137" t="s">
        <v>22461</v>
      </c>
      <c r="C10137" t="s">
        <v>1533</v>
      </c>
      <c r="D10137" s="109" t="s">
        <v>22462</v>
      </c>
    </row>
    <row r="10138" spans="1:4" x14ac:dyDescent="0.25">
      <c r="A10138">
        <v>3933</v>
      </c>
      <c r="B10138" t="s">
        <v>22463</v>
      </c>
      <c r="C10138" t="s">
        <v>1533</v>
      </c>
      <c r="D10138" s="109" t="s">
        <v>22462</v>
      </c>
    </row>
    <row r="10139" spans="1:4" x14ac:dyDescent="0.25">
      <c r="A10139">
        <v>3934</v>
      </c>
      <c r="B10139" t="s">
        <v>22464</v>
      </c>
      <c r="C10139" t="s">
        <v>1533</v>
      </c>
      <c r="D10139" s="109" t="s">
        <v>22462</v>
      </c>
    </row>
    <row r="10140" spans="1:4" x14ac:dyDescent="0.25">
      <c r="A10140">
        <v>40355</v>
      </c>
      <c r="B10140" t="s">
        <v>22465</v>
      </c>
      <c r="C10140" t="s">
        <v>1533</v>
      </c>
      <c r="D10140" s="109" t="s">
        <v>22466</v>
      </c>
    </row>
    <row r="10141" spans="1:4" x14ac:dyDescent="0.25">
      <c r="A10141">
        <v>40364</v>
      </c>
      <c r="B10141" t="s">
        <v>22467</v>
      </c>
      <c r="C10141" t="s">
        <v>1533</v>
      </c>
      <c r="D10141" s="109" t="s">
        <v>15096</v>
      </c>
    </row>
    <row r="10142" spans="1:4" x14ac:dyDescent="0.25">
      <c r="A10142">
        <v>40361</v>
      </c>
      <c r="B10142" t="s">
        <v>22468</v>
      </c>
      <c r="C10142" t="s">
        <v>1533</v>
      </c>
      <c r="D10142" s="109" t="s">
        <v>22469</v>
      </c>
    </row>
    <row r="10143" spans="1:4" x14ac:dyDescent="0.25">
      <c r="A10143">
        <v>40358</v>
      </c>
      <c r="B10143" t="s">
        <v>22470</v>
      </c>
      <c r="C10143" t="s">
        <v>1533</v>
      </c>
      <c r="D10143" s="109" t="s">
        <v>22471</v>
      </c>
    </row>
    <row r="10144" spans="1:4" x14ac:dyDescent="0.25">
      <c r="A10144">
        <v>40370</v>
      </c>
      <c r="B10144" t="s">
        <v>22472</v>
      </c>
      <c r="C10144" t="s">
        <v>1533</v>
      </c>
      <c r="D10144" s="109" t="s">
        <v>22473</v>
      </c>
    </row>
    <row r="10145" spans="1:4" x14ac:dyDescent="0.25">
      <c r="A10145">
        <v>40367</v>
      </c>
      <c r="B10145" t="s">
        <v>22474</v>
      </c>
      <c r="C10145" t="s">
        <v>1533</v>
      </c>
      <c r="D10145" s="109" t="s">
        <v>22475</v>
      </c>
    </row>
    <row r="10146" spans="1:4" x14ac:dyDescent="0.25">
      <c r="A10146">
        <v>40373</v>
      </c>
      <c r="B10146" t="s">
        <v>22476</v>
      </c>
      <c r="C10146" t="s">
        <v>1533</v>
      </c>
      <c r="D10146" s="109" t="s">
        <v>22477</v>
      </c>
    </row>
    <row r="10147" spans="1:4" x14ac:dyDescent="0.25">
      <c r="A10147">
        <v>3907</v>
      </c>
      <c r="B10147" t="s">
        <v>22478</v>
      </c>
      <c r="C10147" t="s">
        <v>1533</v>
      </c>
      <c r="D10147" s="109" t="s">
        <v>12563</v>
      </c>
    </row>
    <row r="10148" spans="1:4" x14ac:dyDescent="0.25">
      <c r="A10148">
        <v>3889</v>
      </c>
      <c r="B10148" t="s">
        <v>22479</v>
      </c>
      <c r="C10148" t="s">
        <v>1533</v>
      </c>
      <c r="D10148" s="109" t="s">
        <v>22480</v>
      </c>
    </row>
    <row r="10149" spans="1:4" x14ac:dyDescent="0.25">
      <c r="A10149">
        <v>3868</v>
      </c>
      <c r="B10149" t="s">
        <v>22481</v>
      </c>
      <c r="C10149" t="s">
        <v>1533</v>
      </c>
      <c r="D10149" s="109" t="s">
        <v>7921</v>
      </c>
    </row>
    <row r="10150" spans="1:4" x14ac:dyDescent="0.25">
      <c r="A10150">
        <v>3869</v>
      </c>
      <c r="B10150" t="s">
        <v>22482</v>
      </c>
      <c r="C10150" t="s">
        <v>1533</v>
      </c>
      <c r="D10150" s="109" t="s">
        <v>12499</v>
      </c>
    </row>
    <row r="10151" spans="1:4" x14ac:dyDescent="0.25">
      <c r="A10151">
        <v>3872</v>
      </c>
      <c r="B10151" t="s">
        <v>22483</v>
      </c>
      <c r="C10151" t="s">
        <v>1533</v>
      </c>
      <c r="D10151" s="109" t="s">
        <v>18776</v>
      </c>
    </row>
    <row r="10152" spans="1:4" x14ac:dyDescent="0.25">
      <c r="A10152">
        <v>3850</v>
      </c>
      <c r="B10152" t="s">
        <v>22484</v>
      </c>
      <c r="C10152" t="s">
        <v>1533</v>
      </c>
      <c r="D10152" s="109" t="s">
        <v>14709</v>
      </c>
    </row>
    <row r="10153" spans="1:4" x14ac:dyDescent="0.25">
      <c r="A10153">
        <v>38023</v>
      </c>
      <c r="B10153" t="s">
        <v>22485</v>
      </c>
      <c r="C10153" t="s">
        <v>1533</v>
      </c>
      <c r="D10153" s="109" t="s">
        <v>14614</v>
      </c>
    </row>
    <row r="10154" spans="1:4" x14ac:dyDescent="0.25">
      <c r="A10154">
        <v>37986</v>
      </c>
      <c r="B10154" t="s">
        <v>22486</v>
      </c>
      <c r="C10154" t="s">
        <v>1533</v>
      </c>
      <c r="D10154" s="109" t="s">
        <v>6382</v>
      </c>
    </row>
    <row r="10155" spans="1:4" x14ac:dyDescent="0.25">
      <c r="A10155">
        <v>37987</v>
      </c>
      <c r="B10155" t="s">
        <v>22487</v>
      </c>
      <c r="C10155" t="s">
        <v>1533</v>
      </c>
      <c r="D10155" s="109" t="s">
        <v>17166</v>
      </c>
    </row>
    <row r="10156" spans="1:4" x14ac:dyDescent="0.25">
      <c r="A10156">
        <v>37988</v>
      </c>
      <c r="B10156" t="s">
        <v>22488</v>
      </c>
      <c r="C10156" t="s">
        <v>1533</v>
      </c>
      <c r="D10156" s="109" t="s">
        <v>17167</v>
      </c>
    </row>
    <row r="10157" spans="1:4" x14ac:dyDescent="0.25">
      <c r="A10157">
        <v>21120</v>
      </c>
      <c r="B10157" t="s">
        <v>22489</v>
      </c>
      <c r="C10157" t="s">
        <v>1533</v>
      </c>
      <c r="D10157" s="109" t="s">
        <v>16726</v>
      </c>
    </row>
    <row r="10158" spans="1:4" x14ac:dyDescent="0.25">
      <c r="A10158">
        <v>39318</v>
      </c>
      <c r="B10158" t="s">
        <v>22490</v>
      </c>
      <c r="C10158" t="s">
        <v>1533</v>
      </c>
      <c r="D10158" s="109" t="s">
        <v>17168</v>
      </c>
    </row>
    <row r="10159" spans="1:4" x14ac:dyDescent="0.25">
      <c r="A10159">
        <v>40366</v>
      </c>
      <c r="B10159" t="s">
        <v>22491</v>
      </c>
      <c r="C10159" t="s">
        <v>1533</v>
      </c>
      <c r="D10159" s="109" t="s">
        <v>22492</v>
      </c>
    </row>
    <row r="10160" spans="1:4" x14ac:dyDescent="0.25">
      <c r="A10160">
        <v>40363</v>
      </c>
      <c r="B10160" t="s">
        <v>22493</v>
      </c>
      <c r="C10160" t="s">
        <v>1533</v>
      </c>
      <c r="D10160" s="109" t="s">
        <v>16666</v>
      </c>
    </row>
    <row r="10161" spans="1:4" x14ac:dyDescent="0.25">
      <c r="A10161">
        <v>40354</v>
      </c>
      <c r="B10161" t="s">
        <v>22494</v>
      </c>
      <c r="C10161" t="s">
        <v>1533</v>
      </c>
      <c r="D10161" s="109" t="s">
        <v>11223</v>
      </c>
    </row>
    <row r="10162" spans="1:4" x14ac:dyDescent="0.25">
      <c r="A10162">
        <v>40360</v>
      </c>
      <c r="B10162" t="s">
        <v>22495</v>
      </c>
      <c r="C10162" t="s">
        <v>1533</v>
      </c>
      <c r="D10162" s="109" t="s">
        <v>17796</v>
      </c>
    </row>
    <row r="10163" spans="1:4" x14ac:dyDescent="0.25">
      <c r="A10163">
        <v>40372</v>
      </c>
      <c r="B10163" t="s">
        <v>22496</v>
      </c>
      <c r="C10163" t="s">
        <v>1533</v>
      </c>
      <c r="D10163" s="109" t="s">
        <v>22497</v>
      </c>
    </row>
    <row r="10164" spans="1:4" x14ac:dyDescent="0.25">
      <c r="A10164">
        <v>40369</v>
      </c>
      <c r="B10164" t="s">
        <v>22498</v>
      </c>
      <c r="C10164" t="s">
        <v>1533</v>
      </c>
      <c r="D10164" s="109" t="s">
        <v>22499</v>
      </c>
    </row>
    <row r="10165" spans="1:4" x14ac:dyDescent="0.25">
      <c r="A10165">
        <v>40357</v>
      </c>
      <c r="B10165" t="s">
        <v>22500</v>
      </c>
      <c r="C10165" t="s">
        <v>1533</v>
      </c>
      <c r="D10165" s="109" t="s">
        <v>22471</v>
      </c>
    </row>
    <row r="10166" spans="1:4" x14ac:dyDescent="0.25">
      <c r="A10166">
        <v>40375</v>
      </c>
      <c r="B10166" t="s">
        <v>22501</v>
      </c>
      <c r="C10166" t="s">
        <v>1533</v>
      </c>
      <c r="D10166" s="109" t="s">
        <v>22502</v>
      </c>
    </row>
    <row r="10167" spans="1:4" x14ac:dyDescent="0.25">
      <c r="A10167">
        <v>1893</v>
      </c>
      <c r="B10167" t="s">
        <v>22503</v>
      </c>
      <c r="C10167" t="s">
        <v>1533</v>
      </c>
      <c r="D10167" s="109" t="s">
        <v>15171</v>
      </c>
    </row>
    <row r="10168" spans="1:4" x14ac:dyDescent="0.25">
      <c r="A10168">
        <v>1902</v>
      </c>
      <c r="B10168" t="s">
        <v>22504</v>
      </c>
      <c r="C10168" t="s">
        <v>1533</v>
      </c>
      <c r="D10168" s="109" t="s">
        <v>12467</v>
      </c>
    </row>
    <row r="10169" spans="1:4" x14ac:dyDescent="0.25">
      <c r="A10169">
        <v>1901</v>
      </c>
      <c r="B10169" t="s">
        <v>22505</v>
      </c>
      <c r="C10169" t="s">
        <v>1533</v>
      </c>
      <c r="D10169" s="109" t="s">
        <v>19211</v>
      </c>
    </row>
    <row r="10170" spans="1:4" x14ac:dyDescent="0.25">
      <c r="A10170">
        <v>1892</v>
      </c>
      <c r="B10170" t="s">
        <v>22506</v>
      </c>
      <c r="C10170" t="s">
        <v>1533</v>
      </c>
      <c r="D10170" s="109" t="s">
        <v>7336</v>
      </c>
    </row>
    <row r="10171" spans="1:4" x14ac:dyDescent="0.25">
      <c r="A10171">
        <v>1907</v>
      </c>
      <c r="B10171" t="s">
        <v>22507</v>
      </c>
      <c r="C10171" t="s">
        <v>1533</v>
      </c>
      <c r="D10171" s="109" t="s">
        <v>7277</v>
      </c>
    </row>
    <row r="10172" spans="1:4" x14ac:dyDescent="0.25">
      <c r="A10172">
        <v>1894</v>
      </c>
      <c r="B10172" t="s">
        <v>22508</v>
      </c>
      <c r="C10172" t="s">
        <v>1533</v>
      </c>
      <c r="D10172" s="109" t="s">
        <v>12211</v>
      </c>
    </row>
    <row r="10173" spans="1:4" x14ac:dyDescent="0.25">
      <c r="A10173">
        <v>1891</v>
      </c>
      <c r="B10173" t="s">
        <v>22509</v>
      </c>
      <c r="C10173" t="s">
        <v>1533</v>
      </c>
      <c r="D10173" s="109" t="s">
        <v>6473</v>
      </c>
    </row>
    <row r="10174" spans="1:4" x14ac:dyDescent="0.25">
      <c r="A10174">
        <v>1896</v>
      </c>
      <c r="B10174" t="s">
        <v>22510</v>
      </c>
      <c r="C10174" t="s">
        <v>1533</v>
      </c>
      <c r="D10174" s="109" t="s">
        <v>6379</v>
      </c>
    </row>
    <row r="10175" spans="1:4" x14ac:dyDescent="0.25">
      <c r="A10175">
        <v>1895</v>
      </c>
      <c r="B10175" t="s">
        <v>22511</v>
      </c>
      <c r="C10175" t="s">
        <v>1533</v>
      </c>
      <c r="D10175" s="109" t="s">
        <v>22512</v>
      </c>
    </row>
    <row r="10176" spans="1:4" x14ac:dyDescent="0.25">
      <c r="A10176">
        <v>2641</v>
      </c>
      <c r="B10176" t="s">
        <v>22513</v>
      </c>
      <c r="C10176" t="s">
        <v>1533</v>
      </c>
      <c r="D10176" s="109" t="s">
        <v>14919</v>
      </c>
    </row>
    <row r="10177" spans="1:4" x14ac:dyDescent="0.25">
      <c r="A10177">
        <v>2636</v>
      </c>
      <c r="B10177" t="s">
        <v>22514</v>
      </c>
      <c r="C10177" t="s">
        <v>1533</v>
      </c>
      <c r="D10177" s="109" t="s">
        <v>6329</v>
      </c>
    </row>
    <row r="10178" spans="1:4" x14ac:dyDescent="0.25">
      <c r="A10178">
        <v>2637</v>
      </c>
      <c r="B10178" t="s">
        <v>22515</v>
      </c>
      <c r="C10178" t="s">
        <v>1533</v>
      </c>
      <c r="D10178" s="109" t="s">
        <v>6417</v>
      </c>
    </row>
    <row r="10179" spans="1:4" x14ac:dyDescent="0.25">
      <c r="A10179">
        <v>2638</v>
      </c>
      <c r="B10179" t="s">
        <v>22516</v>
      </c>
      <c r="C10179" t="s">
        <v>1533</v>
      </c>
      <c r="D10179" s="109" t="s">
        <v>8518</v>
      </c>
    </row>
    <row r="10180" spans="1:4" x14ac:dyDescent="0.25">
      <c r="A10180">
        <v>2639</v>
      </c>
      <c r="B10180" t="s">
        <v>22517</v>
      </c>
      <c r="C10180" t="s">
        <v>1533</v>
      </c>
      <c r="D10180" s="109" t="s">
        <v>14950</v>
      </c>
    </row>
    <row r="10181" spans="1:4" x14ac:dyDescent="0.25">
      <c r="A10181">
        <v>2644</v>
      </c>
      <c r="B10181" t="s">
        <v>22518</v>
      </c>
      <c r="C10181" t="s">
        <v>1533</v>
      </c>
      <c r="D10181" s="109" t="s">
        <v>10164</v>
      </c>
    </row>
    <row r="10182" spans="1:4" x14ac:dyDescent="0.25">
      <c r="A10182">
        <v>2643</v>
      </c>
      <c r="B10182" t="s">
        <v>22519</v>
      </c>
      <c r="C10182" t="s">
        <v>1533</v>
      </c>
      <c r="D10182" s="109" t="s">
        <v>22520</v>
      </c>
    </row>
    <row r="10183" spans="1:4" x14ac:dyDescent="0.25">
      <c r="A10183">
        <v>2640</v>
      </c>
      <c r="B10183" t="s">
        <v>22521</v>
      </c>
      <c r="C10183" t="s">
        <v>1533</v>
      </c>
      <c r="D10183" s="109" t="s">
        <v>8288</v>
      </c>
    </row>
    <row r="10184" spans="1:4" x14ac:dyDescent="0.25">
      <c r="A10184">
        <v>2642</v>
      </c>
      <c r="B10184" t="s">
        <v>22522</v>
      </c>
      <c r="C10184" t="s">
        <v>1533</v>
      </c>
      <c r="D10184" s="109" t="s">
        <v>11814</v>
      </c>
    </row>
    <row r="10185" spans="1:4" x14ac:dyDescent="0.25">
      <c r="A10185">
        <v>39855</v>
      </c>
      <c r="B10185" t="s">
        <v>22523</v>
      </c>
      <c r="C10185" t="s">
        <v>1533</v>
      </c>
      <c r="D10185" s="109" t="s">
        <v>7909</v>
      </c>
    </row>
    <row r="10186" spans="1:4" x14ac:dyDescent="0.25">
      <c r="A10186">
        <v>39856</v>
      </c>
      <c r="B10186" t="s">
        <v>22524</v>
      </c>
      <c r="C10186" t="s">
        <v>1533</v>
      </c>
      <c r="D10186" s="109" t="s">
        <v>16351</v>
      </c>
    </row>
    <row r="10187" spans="1:4" x14ac:dyDescent="0.25">
      <c r="A10187">
        <v>39857</v>
      </c>
      <c r="B10187" t="s">
        <v>22525</v>
      </c>
      <c r="C10187" t="s">
        <v>1533</v>
      </c>
      <c r="D10187" s="109" t="s">
        <v>7032</v>
      </c>
    </row>
    <row r="10188" spans="1:4" x14ac:dyDescent="0.25">
      <c r="A10188">
        <v>39858</v>
      </c>
      <c r="B10188" t="s">
        <v>22526</v>
      </c>
      <c r="C10188" t="s">
        <v>1533</v>
      </c>
      <c r="D10188" s="109" t="s">
        <v>12204</v>
      </c>
    </row>
    <row r="10189" spans="1:4" x14ac:dyDescent="0.25">
      <c r="A10189">
        <v>39859</v>
      </c>
      <c r="B10189" t="s">
        <v>22527</v>
      </c>
      <c r="C10189" t="s">
        <v>1533</v>
      </c>
      <c r="D10189" s="109" t="s">
        <v>22528</v>
      </c>
    </row>
    <row r="10190" spans="1:4" x14ac:dyDescent="0.25">
      <c r="A10190">
        <v>39860</v>
      </c>
      <c r="B10190" t="s">
        <v>22529</v>
      </c>
      <c r="C10190" t="s">
        <v>1533</v>
      </c>
      <c r="D10190" s="109" t="s">
        <v>22530</v>
      </c>
    </row>
    <row r="10191" spans="1:4" x14ac:dyDescent="0.25">
      <c r="A10191">
        <v>39861</v>
      </c>
      <c r="B10191" t="s">
        <v>22531</v>
      </c>
      <c r="C10191" t="s">
        <v>1533</v>
      </c>
      <c r="D10191" s="109" t="s">
        <v>22378</v>
      </c>
    </row>
    <row r="10192" spans="1:4" x14ac:dyDescent="0.25">
      <c r="A10192">
        <v>3867</v>
      </c>
      <c r="B10192" t="s">
        <v>22532</v>
      </c>
      <c r="C10192" t="s">
        <v>1533</v>
      </c>
      <c r="D10192" s="109" t="s">
        <v>22533</v>
      </c>
    </row>
    <row r="10193" spans="1:4" x14ac:dyDescent="0.25">
      <c r="A10193">
        <v>3861</v>
      </c>
      <c r="B10193" t="s">
        <v>22534</v>
      </c>
      <c r="C10193" t="s">
        <v>1533</v>
      </c>
      <c r="D10193" s="109" t="s">
        <v>16767</v>
      </c>
    </row>
    <row r="10194" spans="1:4" x14ac:dyDescent="0.25">
      <c r="A10194">
        <v>3904</v>
      </c>
      <c r="B10194" t="s">
        <v>22535</v>
      </c>
      <c r="C10194" t="s">
        <v>1533</v>
      </c>
      <c r="D10194" s="109" t="s">
        <v>7942</v>
      </c>
    </row>
    <row r="10195" spans="1:4" x14ac:dyDescent="0.25">
      <c r="A10195">
        <v>3903</v>
      </c>
      <c r="B10195" t="s">
        <v>22536</v>
      </c>
      <c r="C10195" t="s">
        <v>1533</v>
      </c>
      <c r="D10195" s="109" t="s">
        <v>12685</v>
      </c>
    </row>
    <row r="10196" spans="1:4" x14ac:dyDescent="0.25">
      <c r="A10196">
        <v>3862</v>
      </c>
      <c r="B10196" t="s">
        <v>22537</v>
      </c>
      <c r="C10196" t="s">
        <v>1533</v>
      </c>
      <c r="D10196" s="109" t="s">
        <v>10792</v>
      </c>
    </row>
    <row r="10197" spans="1:4" x14ac:dyDescent="0.25">
      <c r="A10197">
        <v>3863</v>
      </c>
      <c r="B10197" t="s">
        <v>22538</v>
      </c>
      <c r="C10197" t="s">
        <v>1533</v>
      </c>
      <c r="D10197" s="109" t="s">
        <v>14841</v>
      </c>
    </row>
    <row r="10198" spans="1:4" x14ac:dyDescent="0.25">
      <c r="A10198">
        <v>3864</v>
      </c>
      <c r="B10198" t="s">
        <v>22539</v>
      </c>
      <c r="C10198" t="s">
        <v>1533</v>
      </c>
      <c r="D10198" s="109" t="s">
        <v>8128</v>
      </c>
    </row>
    <row r="10199" spans="1:4" x14ac:dyDescent="0.25">
      <c r="A10199">
        <v>3865</v>
      </c>
      <c r="B10199" t="s">
        <v>22540</v>
      </c>
      <c r="C10199" t="s">
        <v>1533</v>
      </c>
      <c r="D10199" s="109" t="s">
        <v>7321</v>
      </c>
    </row>
    <row r="10200" spans="1:4" x14ac:dyDescent="0.25">
      <c r="A10200">
        <v>3866</v>
      </c>
      <c r="B10200" t="s">
        <v>22541</v>
      </c>
      <c r="C10200" t="s">
        <v>1533</v>
      </c>
      <c r="D10200" s="109" t="s">
        <v>17349</v>
      </c>
    </row>
    <row r="10201" spans="1:4" x14ac:dyDescent="0.25">
      <c r="A10201">
        <v>3878</v>
      </c>
      <c r="B10201" t="s">
        <v>22542</v>
      </c>
      <c r="C10201" t="s">
        <v>1533</v>
      </c>
      <c r="D10201" s="109" t="s">
        <v>7846</v>
      </c>
    </row>
    <row r="10202" spans="1:4" x14ac:dyDescent="0.25">
      <c r="A10202">
        <v>3883</v>
      </c>
      <c r="B10202" t="s">
        <v>22543</v>
      </c>
      <c r="C10202" t="s">
        <v>1533</v>
      </c>
      <c r="D10202" s="109" t="s">
        <v>21310</v>
      </c>
    </row>
    <row r="10203" spans="1:4" x14ac:dyDescent="0.25">
      <c r="A10203">
        <v>3876</v>
      </c>
      <c r="B10203" t="s">
        <v>22544</v>
      </c>
      <c r="C10203" t="s">
        <v>1533</v>
      </c>
      <c r="D10203" s="109" t="s">
        <v>7916</v>
      </c>
    </row>
    <row r="10204" spans="1:4" x14ac:dyDescent="0.25">
      <c r="A10204">
        <v>3884</v>
      </c>
      <c r="B10204" t="s">
        <v>22545</v>
      </c>
      <c r="C10204" t="s">
        <v>1533</v>
      </c>
      <c r="D10204" s="109" t="s">
        <v>17039</v>
      </c>
    </row>
    <row r="10205" spans="1:4" x14ac:dyDescent="0.25">
      <c r="A10205">
        <v>12892</v>
      </c>
      <c r="B10205" t="s">
        <v>22546</v>
      </c>
      <c r="C10205" t="s">
        <v>1540</v>
      </c>
      <c r="D10205" s="109" t="s">
        <v>12798</v>
      </c>
    </row>
    <row r="10206" spans="1:4" x14ac:dyDescent="0.25">
      <c r="A10206">
        <v>38447</v>
      </c>
      <c r="B10206" t="s">
        <v>22547</v>
      </c>
      <c r="C10206" t="s">
        <v>1533</v>
      </c>
      <c r="D10206" s="109" t="s">
        <v>14822</v>
      </c>
    </row>
    <row r="10207" spans="1:4" x14ac:dyDescent="0.25">
      <c r="A10207">
        <v>36320</v>
      </c>
      <c r="B10207" t="s">
        <v>22548</v>
      </c>
      <c r="C10207" t="s">
        <v>1533</v>
      </c>
      <c r="D10207" s="109" t="s">
        <v>14828</v>
      </c>
    </row>
    <row r="10208" spans="1:4" x14ac:dyDescent="0.25">
      <c r="A10208">
        <v>36324</v>
      </c>
      <c r="B10208" t="s">
        <v>22549</v>
      </c>
      <c r="C10208" t="s">
        <v>1533</v>
      </c>
      <c r="D10208" s="109" t="s">
        <v>7881</v>
      </c>
    </row>
    <row r="10209" spans="1:4" x14ac:dyDescent="0.25">
      <c r="A10209">
        <v>38441</v>
      </c>
      <c r="B10209" t="s">
        <v>22550</v>
      </c>
      <c r="C10209" t="s">
        <v>1533</v>
      </c>
      <c r="D10209" s="109" t="s">
        <v>7306</v>
      </c>
    </row>
    <row r="10210" spans="1:4" x14ac:dyDescent="0.25">
      <c r="A10210">
        <v>38442</v>
      </c>
      <c r="B10210" t="s">
        <v>22551</v>
      </c>
      <c r="C10210" t="s">
        <v>1533</v>
      </c>
      <c r="D10210" s="109" t="s">
        <v>8560</v>
      </c>
    </row>
    <row r="10211" spans="1:4" x14ac:dyDescent="0.25">
      <c r="A10211">
        <v>38443</v>
      </c>
      <c r="B10211" t="s">
        <v>22552</v>
      </c>
      <c r="C10211" t="s">
        <v>1533</v>
      </c>
      <c r="D10211" s="109" t="s">
        <v>8527</v>
      </c>
    </row>
    <row r="10212" spans="1:4" x14ac:dyDescent="0.25">
      <c r="A10212">
        <v>38444</v>
      </c>
      <c r="B10212" t="s">
        <v>22553</v>
      </c>
      <c r="C10212" t="s">
        <v>1533</v>
      </c>
      <c r="D10212" s="109" t="s">
        <v>14829</v>
      </c>
    </row>
    <row r="10213" spans="1:4" x14ac:dyDescent="0.25">
      <c r="A10213">
        <v>38445</v>
      </c>
      <c r="B10213" t="s">
        <v>22554</v>
      </c>
      <c r="C10213" t="s">
        <v>1533</v>
      </c>
      <c r="D10213" s="109" t="s">
        <v>13619</v>
      </c>
    </row>
    <row r="10214" spans="1:4" x14ac:dyDescent="0.25">
      <c r="A10214">
        <v>38446</v>
      </c>
      <c r="B10214" t="s">
        <v>22555</v>
      </c>
      <c r="C10214" t="s">
        <v>1533</v>
      </c>
      <c r="D10214" s="109" t="s">
        <v>12744</v>
      </c>
    </row>
    <row r="10215" spans="1:4" x14ac:dyDescent="0.25">
      <c r="A10215">
        <v>3837</v>
      </c>
      <c r="B10215" t="s">
        <v>22556</v>
      </c>
      <c r="C10215" t="s">
        <v>1533</v>
      </c>
      <c r="D10215" s="109" t="s">
        <v>17170</v>
      </c>
    </row>
    <row r="10216" spans="1:4" x14ac:dyDescent="0.25">
      <c r="A10216">
        <v>3845</v>
      </c>
      <c r="B10216" t="s">
        <v>22557</v>
      </c>
      <c r="C10216" t="s">
        <v>1533</v>
      </c>
      <c r="D10216" s="109" t="s">
        <v>8519</v>
      </c>
    </row>
    <row r="10217" spans="1:4" x14ac:dyDescent="0.25">
      <c r="A10217">
        <v>11045</v>
      </c>
      <c r="B10217" t="s">
        <v>22558</v>
      </c>
      <c r="C10217" t="s">
        <v>1533</v>
      </c>
      <c r="D10217" s="109" t="s">
        <v>14681</v>
      </c>
    </row>
    <row r="10218" spans="1:4" x14ac:dyDescent="0.25">
      <c r="A10218">
        <v>20170</v>
      </c>
      <c r="B10218" t="s">
        <v>22559</v>
      </c>
      <c r="C10218" t="s">
        <v>1533</v>
      </c>
      <c r="D10218" s="109" t="s">
        <v>14706</v>
      </c>
    </row>
    <row r="10219" spans="1:4" x14ac:dyDescent="0.25">
      <c r="A10219">
        <v>20171</v>
      </c>
      <c r="B10219" t="s">
        <v>22560</v>
      </c>
      <c r="C10219" t="s">
        <v>1533</v>
      </c>
      <c r="D10219" s="109" t="s">
        <v>17171</v>
      </c>
    </row>
    <row r="10220" spans="1:4" x14ac:dyDescent="0.25">
      <c r="A10220">
        <v>20167</v>
      </c>
      <c r="B10220" t="s">
        <v>22561</v>
      </c>
      <c r="C10220" t="s">
        <v>1533</v>
      </c>
      <c r="D10220" s="109" t="s">
        <v>17172</v>
      </c>
    </row>
    <row r="10221" spans="1:4" x14ac:dyDescent="0.25">
      <c r="A10221">
        <v>20168</v>
      </c>
      <c r="B10221" t="s">
        <v>22562</v>
      </c>
      <c r="C10221" t="s">
        <v>1533</v>
      </c>
      <c r="D10221" s="109" t="s">
        <v>14662</v>
      </c>
    </row>
    <row r="10222" spans="1:4" x14ac:dyDescent="0.25">
      <c r="A10222">
        <v>20169</v>
      </c>
      <c r="B10222" t="s">
        <v>22563</v>
      </c>
      <c r="C10222" t="s">
        <v>1533</v>
      </c>
      <c r="D10222" s="109" t="s">
        <v>14695</v>
      </c>
    </row>
    <row r="10223" spans="1:4" x14ac:dyDescent="0.25">
      <c r="A10223">
        <v>3899</v>
      </c>
      <c r="B10223" t="s">
        <v>22564</v>
      </c>
      <c r="C10223" t="s">
        <v>1533</v>
      </c>
      <c r="D10223" s="109" t="s">
        <v>7031</v>
      </c>
    </row>
    <row r="10224" spans="1:4" x14ac:dyDescent="0.25">
      <c r="A10224">
        <v>38676</v>
      </c>
      <c r="B10224" t="s">
        <v>22565</v>
      </c>
      <c r="C10224" t="s">
        <v>1533</v>
      </c>
      <c r="D10224" s="109" t="s">
        <v>17173</v>
      </c>
    </row>
    <row r="10225" spans="1:4" x14ac:dyDescent="0.25">
      <c r="A10225">
        <v>3897</v>
      </c>
      <c r="B10225" t="s">
        <v>22566</v>
      </c>
      <c r="C10225" t="s">
        <v>1533</v>
      </c>
      <c r="D10225" s="109" t="s">
        <v>12392</v>
      </c>
    </row>
    <row r="10226" spans="1:4" x14ac:dyDescent="0.25">
      <c r="A10226">
        <v>3875</v>
      </c>
      <c r="B10226" t="s">
        <v>22567</v>
      </c>
      <c r="C10226" t="s">
        <v>1533</v>
      </c>
      <c r="D10226" s="109" t="s">
        <v>6414</v>
      </c>
    </row>
    <row r="10227" spans="1:4" x14ac:dyDescent="0.25">
      <c r="A10227">
        <v>3898</v>
      </c>
      <c r="B10227" t="s">
        <v>22568</v>
      </c>
      <c r="C10227" t="s">
        <v>1533</v>
      </c>
      <c r="D10227" s="109" t="s">
        <v>14991</v>
      </c>
    </row>
    <row r="10228" spans="1:4" x14ac:dyDescent="0.25">
      <c r="A10228">
        <v>3855</v>
      </c>
      <c r="B10228" t="s">
        <v>22569</v>
      </c>
      <c r="C10228" t="s">
        <v>1533</v>
      </c>
      <c r="D10228" s="109" t="s">
        <v>11824</v>
      </c>
    </row>
    <row r="10229" spans="1:4" x14ac:dyDescent="0.25">
      <c r="A10229">
        <v>3874</v>
      </c>
      <c r="B10229" t="s">
        <v>22570</v>
      </c>
      <c r="C10229" t="s">
        <v>1533</v>
      </c>
      <c r="D10229" s="109" t="s">
        <v>12079</v>
      </c>
    </row>
    <row r="10230" spans="1:4" x14ac:dyDescent="0.25">
      <c r="A10230">
        <v>3870</v>
      </c>
      <c r="B10230" t="s">
        <v>22571</v>
      </c>
      <c r="C10230" t="s">
        <v>1533</v>
      </c>
      <c r="D10230" s="109" t="s">
        <v>6378</v>
      </c>
    </row>
    <row r="10231" spans="1:4" x14ac:dyDescent="0.25">
      <c r="A10231">
        <v>38678</v>
      </c>
      <c r="B10231" t="s">
        <v>22572</v>
      </c>
      <c r="C10231" t="s">
        <v>1533</v>
      </c>
      <c r="D10231" s="109" t="s">
        <v>18188</v>
      </c>
    </row>
    <row r="10232" spans="1:4" x14ac:dyDescent="0.25">
      <c r="A10232">
        <v>3859</v>
      </c>
      <c r="B10232" t="s">
        <v>22573</v>
      </c>
      <c r="C10232" t="s">
        <v>1533</v>
      </c>
      <c r="D10232" s="109" t="s">
        <v>12540</v>
      </c>
    </row>
    <row r="10233" spans="1:4" x14ac:dyDescent="0.25">
      <c r="A10233">
        <v>3856</v>
      </c>
      <c r="B10233" t="s">
        <v>22574</v>
      </c>
      <c r="C10233" t="s">
        <v>1533</v>
      </c>
      <c r="D10233" s="109" t="s">
        <v>6411</v>
      </c>
    </row>
    <row r="10234" spans="1:4" x14ac:dyDescent="0.25">
      <c r="A10234">
        <v>3906</v>
      </c>
      <c r="B10234" t="s">
        <v>22575</v>
      </c>
      <c r="C10234" t="s">
        <v>1533</v>
      </c>
      <c r="D10234" s="109" t="s">
        <v>6436</v>
      </c>
    </row>
    <row r="10235" spans="1:4" x14ac:dyDescent="0.25">
      <c r="A10235">
        <v>3860</v>
      </c>
      <c r="B10235" t="s">
        <v>22576</v>
      </c>
      <c r="C10235" t="s">
        <v>1533</v>
      </c>
      <c r="D10235" s="109" t="s">
        <v>12088</v>
      </c>
    </row>
    <row r="10236" spans="1:4" x14ac:dyDescent="0.25">
      <c r="A10236">
        <v>3905</v>
      </c>
      <c r="B10236" t="s">
        <v>22577</v>
      </c>
      <c r="C10236" t="s">
        <v>1533</v>
      </c>
      <c r="D10236" s="109" t="s">
        <v>6480</v>
      </c>
    </row>
    <row r="10237" spans="1:4" x14ac:dyDescent="0.25">
      <c r="A10237">
        <v>3871</v>
      </c>
      <c r="B10237" t="s">
        <v>22578</v>
      </c>
      <c r="C10237" t="s">
        <v>1533</v>
      </c>
      <c r="D10237" s="109" t="s">
        <v>8129</v>
      </c>
    </row>
    <row r="10238" spans="1:4" x14ac:dyDescent="0.25">
      <c r="A10238">
        <v>39292</v>
      </c>
      <c r="B10238" t="s">
        <v>22579</v>
      </c>
      <c r="C10238" t="s">
        <v>1533</v>
      </c>
      <c r="D10238" s="109" t="s">
        <v>16709</v>
      </c>
    </row>
    <row r="10239" spans="1:4" x14ac:dyDescent="0.25">
      <c r="A10239">
        <v>39293</v>
      </c>
      <c r="B10239" t="s">
        <v>22580</v>
      </c>
      <c r="C10239" t="s">
        <v>1533</v>
      </c>
      <c r="D10239" s="109" t="s">
        <v>17174</v>
      </c>
    </row>
    <row r="10240" spans="1:4" x14ac:dyDescent="0.25">
      <c r="A10240">
        <v>39294</v>
      </c>
      <c r="B10240" t="s">
        <v>22581</v>
      </c>
      <c r="C10240" t="s">
        <v>1533</v>
      </c>
      <c r="D10240" s="109" t="s">
        <v>17175</v>
      </c>
    </row>
    <row r="10241" spans="1:4" x14ac:dyDescent="0.25">
      <c r="A10241">
        <v>39295</v>
      </c>
      <c r="B10241" t="s">
        <v>22582</v>
      </c>
      <c r="C10241" t="s">
        <v>1533</v>
      </c>
      <c r="D10241" s="109" t="s">
        <v>12580</v>
      </c>
    </row>
    <row r="10242" spans="1:4" x14ac:dyDescent="0.25">
      <c r="A10242">
        <v>39312</v>
      </c>
      <c r="B10242" t="s">
        <v>22583</v>
      </c>
      <c r="C10242" t="s">
        <v>1533</v>
      </c>
      <c r="D10242" s="109" t="s">
        <v>12994</v>
      </c>
    </row>
    <row r="10243" spans="1:4" x14ac:dyDescent="0.25">
      <c r="A10243">
        <v>39313</v>
      </c>
      <c r="B10243" t="s">
        <v>22584</v>
      </c>
      <c r="C10243" t="s">
        <v>1533</v>
      </c>
      <c r="D10243" s="109" t="s">
        <v>7302</v>
      </c>
    </row>
    <row r="10244" spans="1:4" x14ac:dyDescent="0.25">
      <c r="A10244">
        <v>39314</v>
      </c>
      <c r="B10244" t="s">
        <v>22585</v>
      </c>
      <c r="C10244" t="s">
        <v>1533</v>
      </c>
      <c r="D10244" s="109" t="s">
        <v>17176</v>
      </c>
    </row>
    <row r="10245" spans="1:4" x14ac:dyDescent="0.25">
      <c r="A10245">
        <v>39296</v>
      </c>
      <c r="B10245" t="s">
        <v>22586</v>
      </c>
      <c r="C10245" t="s">
        <v>1533</v>
      </c>
      <c r="D10245" s="109" t="s">
        <v>14668</v>
      </c>
    </row>
    <row r="10246" spans="1:4" x14ac:dyDescent="0.25">
      <c r="A10246">
        <v>39297</v>
      </c>
      <c r="B10246" t="s">
        <v>22587</v>
      </c>
      <c r="C10246" t="s">
        <v>1533</v>
      </c>
      <c r="D10246" s="109" t="s">
        <v>14258</v>
      </c>
    </row>
    <row r="10247" spans="1:4" x14ac:dyDescent="0.25">
      <c r="A10247">
        <v>39298</v>
      </c>
      <c r="B10247" t="s">
        <v>22588</v>
      </c>
      <c r="C10247" t="s">
        <v>1533</v>
      </c>
      <c r="D10247" s="109" t="s">
        <v>14650</v>
      </c>
    </row>
    <row r="10248" spans="1:4" x14ac:dyDescent="0.25">
      <c r="A10248">
        <v>39299</v>
      </c>
      <c r="B10248" t="s">
        <v>22589</v>
      </c>
      <c r="C10248" t="s">
        <v>1533</v>
      </c>
      <c r="D10248" s="109" t="s">
        <v>16791</v>
      </c>
    </row>
    <row r="10249" spans="1:4" x14ac:dyDescent="0.25">
      <c r="A10249">
        <v>39308</v>
      </c>
      <c r="B10249" t="s">
        <v>22590</v>
      </c>
      <c r="C10249" t="s">
        <v>1533</v>
      </c>
      <c r="D10249" s="109" t="s">
        <v>17177</v>
      </c>
    </row>
    <row r="10250" spans="1:4" x14ac:dyDescent="0.25">
      <c r="A10250">
        <v>39309</v>
      </c>
      <c r="B10250" t="s">
        <v>22591</v>
      </c>
      <c r="C10250" t="s">
        <v>1533</v>
      </c>
      <c r="D10250" s="109" t="s">
        <v>17178</v>
      </c>
    </row>
    <row r="10251" spans="1:4" x14ac:dyDescent="0.25">
      <c r="A10251">
        <v>39310</v>
      </c>
      <c r="B10251" t="s">
        <v>22592</v>
      </c>
      <c r="C10251" t="s">
        <v>1533</v>
      </c>
      <c r="D10251" s="109" t="s">
        <v>8547</v>
      </c>
    </row>
    <row r="10252" spans="1:4" x14ac:dyDescent="0.25">
      <c r="A10252">
        <v>39311</v>
      </c>
      <c r="B10252" t="s">
        <v>22593</v>
      </c>
      <c r="C10252" t="s">
        <v>1533</v>
      </c>
      <c r="D10252" s="109" t="s">
        <v>12516</v>
      </c>
    </row>
    <row r="10253" spans="1:4" x14ac:dyDescent="0.25">
      <c r="A10253">
        <v>37429</v>
      </c>
      <c r="B10253" t="s">
        <v>22594</v>
      </c>
      <c r="C10253" t="s">
        <v>1533</v>
      </c>
      <c r="D10253" s="109" t="s">
        <v>22595</v>
      </c>
    </row>
    <row r="10254" spans="1:4" x14ac:dyDescent="0.25">
      <c r="A10254">
        <v>37426</v>
      </c>
      <c r="B10254" t="s">
        <v>22596</v>
      </c>
      <c r="C10254" t="s">
        <v>1533</v>
      </c>
      <c r="D10254" s="109" t="s">
        <v>6303</v>
      </c>
    </row>
    <row r="10255" spans="1:4" x14ac:dyDescent="0.25">
      <c r="A10255">
        <v>37427</v>
      </c>
      <c r="B10255" t="s">
        <v>22597</v>
      </c>
      <c r="C10255" t="s">
        <v>1533</v>
      </c>
      <c r="D10255" s="109" t="s">
        <v>22598</v>
      </c>
    </row>
    <row r="10256" spans="1:4" x14ac:dyDescent="0.25">
      <c r="A10256">
        <v>37424</v>
      </c>
      <c r="B10256" t="s">
        <v>22599</v>
      </c>
      <c r="C10256" t="s">
        <v>1533</v>
      </c>
      <c r="D10256" s="109" t="s">
        <v>17174</v>
      </c>
    </row>
    <row r="10257" spans="1:4" x14ac:dyDescent="0.25">
      <c r="A10257">
        <v>37428</v>
      </c>
      <c r="B10257" t="s">
        <v>22600</v>
      </c>
      <c r="C10257" t="s">
        <v>1533</v>
      </c>
      <c r="D10257" s="109" t="s">
        <v>22601</v>
      </c>
    </row>
    <row r="10258" spans="1:4" x14ac:dyDescent="0.25">
      <c r="A10258">
        <v>37425</v>
      </c>
      <c r="B10258" t="s">
        <v>22602</v>
      </c>
      <c r="C10258" t="s">
        <v>1533</v>
      </c>
      <c r="D10258" s="109" t="s">
        <v>7899</v>
      </c>
    </row>
    <row r="10259" spans="1:4" x14ac:dyDescent="0.25">
      <c r="A10259">
        <v>11519</v>
      </c>
      <c r="B10259" t="s">
        <v>22603</v>
      </c>
      <c r="C10259" t="s">
        <v>1540</v>
      </c>
      <c r="D10259" s="109" t="s">
        <v>14832</v>
      </c>
    </row>
    <row r="10260" spans="1:4" x14ac:dyDescent="0.25">
      <c r="A10260">
        <v>11520</v>
      </c>
      <c r="B10260" t="s">
        <v>22604</v>
      </c>
      <c r="C10260" t="s">
        <v>1540</v>
      </c>
      <c r="D10260" s="109" t="s">
        <v>11963</v>
      </c>
    </row>
    <row r="10261" spans="1:4" x14ac:dyDescent="0.25">
      <c r="A10261">
        <v>11518</v>
      </c>
      <c r="B10261" t="s">
        <v>22605</v>
      </c>
      <c r="C10261" t="s">
        <v>1540</v>
      </c>
      <c r="D10261" s="109" t="s">
        <v>14833</v>
      </c>
    </row>
    <row r="10262" spans="1:4" x14ac:dyDescent="0.25">
      <c r="A10262">
        <v>38473</v>
      </c>
      <c r="B10262" t="s">
        <v>22606</v>
      </c>
      <c r="C10262" t="s">
        <v>1533</v>
      </c>
      <c r="D10262" s="109" t="s">
        <v>22607</v>
      </c>
    </row>
    <row r="10263" spans="1:4" x14ac:dyDescent="0.25">
      <c r="A10263">
        <v>4244</v>
      </c>
      <c r="B10263" t="s">
        <v>22608</v>
      </c>
      <c r="C10263" t="s">
        <v>1532</v>
      </c>
      <c r="D10263" s="109" t="s">
        <v>7219</v>
      </c>
    </row>
    <row r="10264" spans="1:4" x14ac:dyDescent="0.25">
      <c r="A10264">
        <v>40977</v>
      </c>
      <c r="B10264" t="s">
        <v>22609</v>
      </c>
      <c r="C10264" t="s">
        <v>1539</v>
      </c>
      <c r="D10264" s="109" t="s">
        <v>22610</v>
      </c>
    </row>
    <row r="10265" spans="1:4" x14ac:dyDescent="0.25">
      <c r="A10265">
        <v>4115</v>
      </c>
      <c r="B10265" t="s">
        <v>22611</v>
      </c>
      <c r="C10265" t="s">
        <v>1536</v>
      </c>
      <c r="D10265" s="109" t="s">
        <v>17701</v>
      </c>
    </row>
    <row r="10266" spans="1:4" x14ac:dyDescent="0.25">
      <c r="A10266">
        <v>4119</v>
      </c>
      <c r="B10266" t="s">
        <v>22612</v>
      </c>
      <c r="C10266" t="s">
        <v>1536</v>
      </c>
      <c r="D10266" s="109" t="s">
        <v>14644</v>
      </c>
    </row>
    <row r="10267" spans="1:4" x14ac:dyDescent="0.25">
      <c r="A10267">
        <v>2794</v>
      </c>
      <c r="B10267" t="s">
        <v>22613</v>
      </c>
      <c r="C10267" t="s">
        <v>1536</v>
      </c>
      <c r="D10267" s="109" t="s">
        <v>22614</v>
      </c>
    </row>
    <row r="10268" spans="1:4" x14ac:dyDescent="0.25">
      <c r="A10268">
        <v>2788</v>
      </c>
      <c r="B10268" t="s">
        <v>22615</v>
      </c>
      <c r="C10268" t="s">
        <v>1536</v>
      </c>
      <c r="D10268" s="109" t="s">
        <v>22616</v>
      </c>
    </row>
    <row r="10269" spans="1:4" x14ac:dyDescent="0.25">
      <c r="A10269">
        <v>4006</v>
      </c>
      <c r="B10269" t="s">
        <v>22617</v>
      </c>
      <c r="C10269" t="s">
        <v>1535</v>
      </c>
      <c r="D10269" s="109" t="s">
        <v>22618</v>
      </c>
    </row>
    <row r="10270" spans="1:4" x14ac:dyDescent="0.25">
      <c r="A10270">
        <v>36151</v>
      </c>
      <c r="B10270" t="s">
        <v>22619</v>
      </c>
      <c r="C10270" t="s">
        <v>1533</v>
      </c>
      <c r="D10270" s="109" t="s">
        <v>12498</v>
      </c>
    </row>
    <row r="10271" spans="1:4" x14ac:dyDescent="0.25">
      <c r="A10271">
        <v>37457</v>
      </c>
      <c r="B10271" t="s">
        <v>22620</v>
      </c>
      <c r="C10271" t="s">
        <v>1536</v>
      </c>
      <c r="D10271" s="109" t="s">
        <v>15171</v>
      </c>
    </row>
    <row r="10272" spans="1:4" x14ac:dyDescent="0.25">
      <c r="A10272">
        <v>37456</v>
      </c>
      <c r="B10272" t="s">
        <v>22621</v>
      </c>
      <c r="C10272" t="s">
        <v>1536</v>
      </c>
      <c r="D10272" s="109" t="s">
        <v>6311</v>
      </c>
    </row>
    <row r="10273" spans="1:4" x14ac:dyDescent="0.25">
      <c r="A10273">
        <v>37461</v>
      </c>
      <c r="B10273" t="s">
        <v>22622</v>
      </c>
      <c r="C10273" t="s">
        <v>1536</v>
      </c>
      <c r="D10273" s="109" t="s">
        <v>17175</v>
      </c>
    </row>
    <row r="10274" spans="1:4" x14ac:dyDescent="0.25">
      <c r="A10274">
        <v>37460</v>
      </c>
      <c r="B10274" t="s">
        <v>22623</v>
      </c>
      <c r="C10274" t="s">
        <v>1536</v>
      </c>
      <c r="D10274" s="109" t="s">
        <v>8563</v>
      </c>
    </row>
    <row r="10275" spans="1:4" x14ac:dyDescent="0.25">
      <c r="A10275">
        <v>37458</v>
      </c>
      <c r="B10275" t="s">
        <v>22624</v>
      </c>
      <c r="C10275" t="s">
        <v>1536</v>
      </c>
      <c r="D10275" s="109" t="s">
        <v>6416</v>
      </c>
    </row>
    <row r="10276" spans="1:4" x14ac:dyDescent="0.25">
      <c r="A10276">
        <v>37454</v>
      </c>
      <c r="B10276" t="s">
        <v>22625</v>
      </c>
      <c r="C10276" t="s">
        <v>1536</v>
      </c>
      <c r="D10276" s="109" t="s">
        <v>19180</v>
      </c>
    </row>
    <row r="10277" spans="1:4" x14ac:dyDescent="0.25">
      <c r="A10277">
        <v>37455</v>
      </c>
      <c r="B10277" t="s">
        <v>22626</v>
      </c>
      <c r="C10277" t="s">
        <v>1536</v>
      </c>
      <c r="D10277" s="109" t="s">
        <v>14717</v>
      </c>
    </row>
    <row r="10278" spans="1:4" x14ac:dyDescent="0.25">
      <c r="A10278">
        <v>37459</v>
      </c>
      <c r="B10278" t="s">
        <v>22627</v>
      </c>
      <c r="C10278" t="s">
        <v>1536</v>
      </c>
      <c r="D10278" s="109" t="s">
        <v>22628</v>
      </c>
    </row>
    <row r="10279" spans="1:4" x14ac:dyDescent="0.25">
      <c r="A10279">
        <v>21029</v>
      </c>
      <c r="B10279" t="s">
        <v>22629</v>
      </c>
      <c r="C10279" t="s">
        <v>1533</v>
      </c>
      <c r="D10279" s="109" t="s">
        <v>22630</v>
      </c>
    </row>
    <row r="10280" spans="1:4" x14ac:dyDescent="0.25">
      <c r="A10280">
        <v>21030</v>
      </c>
      <c r="B10280" t="s">
        <v>22631</v>
      </c>
      <c r="C10280" t="s">
        <v>1533</v>
      </c>
      <c r="D10280" s="109" t="s">
        <v>22632</v>
      </c>
    </row>
    <row r="10281" spans="1:4" x14ac:dyDescent="0.25">
      <c r="A10281">
        <v>21031</v>
      </c>
      <c r="B10281" t="s">
        <v>22633</v>
      </c>
      <c r="C10281" t="s">
        <v>1533</v>
      </c>
      <c r="D10281" s="109" t="s">
        <v>22634</v>
      </c>
    </row>
    <row r="10282" spans="1:4" x14ac:dyDescent="0.25">
      <c r="A10282">
        <v>21032</v>
      </c>
      <c r="B10282" t="s">
        <v>22635</v>
      </c>
      <c r="C10282" t="s">
        <v>1533</v>
      </c>
      <c r="D10282" s="109" t="s">
        <v>22636</v>
      </c>
    </row>
    <row r="10283" spans="1:4" x14ac:dyDescent="0.25">
      <c r="A10283">
        <v>37527</v>
      </c>
      <c r="B10283" t="s">
        <v>22637</v>
      </c>
      <c r="C10283" t="s">
        <v>1533</v>
      </c>
      <c r="D10283" s="109" t="s">
        <v>22638</v>
      </c>
    </row>
    <row r="10284" spans="1:4" x14ac:dyDescent="0.25">
      <c r="A10284">
        <v>37528</v>
      </c>
      <c r="B10284" t="s">
        <v>22639</v>
      </c>
      <c r="C10284" t="s">
        <v>1533</v>
      </c>
      <c r="D10284" s="109" t="s">
        <v>22640</v>
      </c>
    </row>
    <row r="10285" spans="1:4" x14ac:dyDescent="0.25">
      <c r="A10285">
        <v>37529</v>
      </c>
      <c r="B10285" t="s">
        <v>22641</v>
      </c>
      <c r="C10285" t="s">
        <v>1533</v>
      </c>
      <c r="D10285" s="109" t="s">
        <v>22642</v>
      </c>
    </row>
    <row r="10286" spans="1:4" x14ac:dyDescent="0.25">
      <c r="A10286">
        <v>37530</v>
      </c>
      <c r="B10286" t="s">
        <v>22643</v>
      </c>
      <c r="C10286" t="s">
        <v>1533</v>
      </c>
      <c r="D10286" s="109" t="s">
        <v>22644</v>
      </c>
    </row>
    <row r="10287" spans="1:4" x14ac:dyDescent="0.25">
      <c r="A10287">
        <v>21034</v>
      </c>
      <c r="B10287" t="s">
        <v>22645</v>
      </c>
      <c r="C10287" t="s">
        <v>1533</v>
      </c>
      <c r="D10287" s="109" t="s">
        <v>22646</v>
      </c>
    </row>
    <row r="10288" spans="1:4" x14ac:dyDescent="0.25">
      <c r="A10288">
        <v>37531</v>
      </c>
      <c r="B10288" t="s">
        <v>22647</v>
      </c>
      <c r="C10288" t="s">
        <v>1533</v>
      </c>
      <c r="D10288" s="109" t="s">
        <v>22648</v>
      </c>
    </row>
    <row r="10289" spans="1:4" x14ac:dyDescent="0.25">
      <c r="A10289">
        <v>21036</v>
      </c>
      <c r="B10289" t="s">
        <v>22649</v>
      </c>
      <c r="C10289" t="s">
        <v>1533</v>
      </c>
      <c r="D10289" s="109" t="s">
        <v>22650</v>
      </c>
    </row>
    <row r="10290" spans="1:4" x14ac:dyDescent="0.25">
      <c r="A10290">
        <v>21037</v>
      </c>
      <c r="B10290" t="s">
        <v>22651</v>
      </c>
      <c r="C10290" t="s">
        <v>1533</v>
      </c>
      <c r="D10290" s="109" t="s">
        <v>22652</v>
      </c>
    </row>
    <row r="10291" spans="1:4" x14ac:dyDescent="0.25">
      <c r="A10291">
        <v>20185</v>
      </c>
      <c r="B10291" t="s">
        <v>22653</v>
      </c>
      <c r="C10291" t="s">
        <v>1536</v>
      </c>
      <c r="D10291" s="109" t="s">
        <v>15999</v>
      </c>
    </row>
    <row r="10292" spans="1:4" x14ac:dyDescent="0.25">
      <c r="A10292">
        <v>20260</v>
      </c>
      <c r="B10292" t="s">
        <v>22654</v>
      </c>
      <c r="C10292" t="s">
        <v>1533</v>
      </c>
      <c r="D10292" s="109" t="s">
        <v>7779</v>
      </c>
    </row>
    <row r="10293" spans="1:4" x14ac:dyDescent="0.25">
      <c r="A10293">
        <v>37523</v>
      </c>
      <c r="B10293" t="s">
        <v>22655</v>
      </c>
      <c r="C10293" t="s">
        <v>1533</v>
      </c>
      <c r="D10293" s="109" t="s">
        <v>17182</v>
      </c>
    </row>
    <row r="10294" spans="1:4" x14ac:dyDescent="0.25">
      <c r="A10294">
        <v>37515</v>
      </c>
      <c r="B10294" t="s">
        <v>22656</v>
      </c>
      <c r="C10294" t="s">
        <v>1533</v>
      </c>
      <c r="D10294" s="109" t="s">
        <v>17183</v>
      </c>
    </row>
    <row r="10295" spans="1:4" x14ac:dyDescent="0.25">
      <c r="A10295">
        <v>12899</v>
      </c>
      <c r="B10295" t="s">
        <v>22657</v>
      </c>
      <c r="C10295" t="s">
        <v>1533</v>
      </c>
      <c r="D10295" s="109" t="s">
        <v>22658</v>
      </c>
    </row>
    <row r="10296" spans="1:4" x14ac:dyDescent="0.25">
      <c r="A10296">
        <v>12898</v>
      </c>
      <c r="B10296" t="s">
        <v>22659</v>
      </c>
      <c r="C10296" t="s">
        <v>1533</v>
      </c>
      <c r="D10296" s="109" t="s">
        <v>22660</v>
      </c>
    </row>
    <row r="10297" spans="1:4" x14ac:dyDescent="0.25">
      <c r="A10297">
        <v>39699</v>
      </c>
      <c r="B10297" t="s">
        <v>22661</v>
      </c>
      <c r="C10297" t="s">
        <v>1534</v>
      </c>
      <c r="D10297" s="109" t="s">
        <v>7234</v>
      </c>
    </row>
    <row r="10298" spans="1:4" x14ac:dyDescent="0.25">
      <c r="A10298">
        <v>42528</v>
      </c>
      <c r="B10298" t="s">
        <v>22662</v>
      </c>
      <c r="C10298" t="s">
        <v>1534</v>
      </c>
      <c r="D10298" s="109" t="s">
        <v>7270</v>
      </c>
    </row>
    <row r="10299" spans="1:4" x14ac:dyDescent="0.25">
      <c r="A10299">
        <v>39696</v>
      </c>
      <c r="B10299" t="s">
        <v>22663</v>
      </c>
      <c r="C10299" t="s">
        <v>1534</v>
      </c>
      <c r="D10299" s="109" t="s">
        <v>7940</v>
      </c>
    </row>
    <row r="10300" spans="1:4" x14ac:dyDescent="0.25">
      <c r="A10300">
        <v>39700</v>
      </c>
      <c r="B10300" t="s">
        <v>22664</v>
      </c>
      <c r="C10300" t="s">
        <v>1534</v>
      </c>
      <c r="D10300" s="109" t="s">
        <v>22665</v>
      </c>
    </row>
    <row r="10301" spans="1:4" x14ac:dyDescent="0.25">
      <c r="A10301">
        <v>11621</v>
      </c>
      <c r="B10301" t="s">
        <v>22666</v>
      </c>
      <c r="C10301" t="s">
        <v>1534</v>
      </c>
      <c r="D10301" s="109" t="s">
        <v>22667</v>
      </c>
    </row>
    <row r="10302" spans="1:4" x14ac:dyDescent="0.25">
      <c r="A10302">
        <v>4014</v>
      </c>
      <c r="B10302" t="s">
        <v>22668</v>
      </c>
      <c r="C10302" t="s">
        <v>1534</v>
      </c>
      <c r="D10302" s="109" t="s">
        <v>22669</v>
      </c>
    </row>
    <row r="10303" spans="1:4" x14ac:dyDescent="0.25">
      <c r="A10303">
        <v>4015</v>
      </c>
      <c r="B10303" t="s">
        <v>22670</v>
      </c>
      <c r="C10303" t="s">
        <v>1534</v>
      </c>
      <c r="D10303" s="109" t="s">
        <v>22671</v>
      </c>
    </row>
    <row r="10304" spans="1:4" x14ac:dyDescent="0.25">
      <c r="A10304">
        <v>4017</v>
      </c>
      <c r="B10304" t="s">
        <v>22672</v>
      </c>
      <c r="C10304" t="s">
        <v>1534</v>
      </c>
      <c r="D10304" s="109" t="s">
        <v>22673</v>
      </c>
    </row>
    <row r="10305" spans="1:4" x14ac:dyDescent="0.25">
      <c r="A10305">
        <v>4016</v>
      </c>
      <c r="B10305" t="s">
        <v>22674</v>
      </c>
      <c r="C10305" t="s">
        <v>1534</v>
      </c>
      <c r="D10305" s="109" t="s">
        <v>18452</v>
      </c>
    </row>
    <row r="10306" spans="1:4" x14ac:dyDescent="0.25">
      <c r="A10306">
        <v>38544</v>
      </c>
      <c r="B10306" t="s">
        <v>22675</v>
      </c>
      <c r="C10306" t="s">
        <v>1534</v>
      </c>
      <c r="D10306" s="109" t="s">
        <v>12397</v>
      </c>
    </row>
    <row r="10307" spans="1:4" x14ac:dyDescent="0.25">
      <c r="A10307">
        <v>38545</v>
      </c>
      <c r="B10307" t="s">
        <v>22676</v>
      </c>
      <c r="C10307" t="s">
        <v>1534</v>
      </c>
      <c r="D10307" s="109" t="s">
        <v>12543</v>
      </c>
    </row>
    <row r="10308" spans="1:4" x14ac:dyDescent="0.25">
      <c r="A10308">
        <v>42527</v>
      </c>
      <c r="B10308" t="s">
        <v>22677</v>
      </c>
      <c r="C10308" t="s">
        <v>1534</v>
      </c>
      <c r="D10308" s="109" t="s">
        <v>12684</v>
      </c>
    </row>
    <row r="10309" spans="1:4" x14ac:dyDescent="0.25">
      <c r="A10309">
        <v>39323</v>
      </c>
      <c r="B10309" t="s">
        <v>22678</v>
      </c>
      <c r="C10309" t="s">
        <v>1534</v>
      </c>
      <c r="D10309" s="109" t="s">
        <v>12118</v>
      </c>
    </row>
    <row r="10310" spans="1:4" x14ac:dyDescent="0.25">
      <c r="A10310">
        <v>626</v>
      </c>
      <c r="B10310" t="s">
        <v>22679</v>
      </c>
      <c r="C10310" t="s">
        <v>1537</v>
      </c>
      <c r="D10310" s="109" t="s">
        <v>14738</v>
      </c>
    </row>
    <row r="10311" spans="1:4" x14ac:dyDescent="0.25">
      <c r="A10311">
        <v>44504</v>
      </c>
      <c r="B10311" t="s">
        <v>22680</v>
      </c>
      <c r="C10311" t="s">
        <v>1534</v>
      </c>
      <c r="D10311" s="109" t="s">
        <v>12195</v>
      </c>
    </row>
    <row r="10312" spans="1:4" x14ac:dyDescent="0.25">
      <c r="A10312">
        <v>44505</v>
      </c>
      <c r="B10312" t="s">
        <v>22681</v>
      </c>
      <c r="C10312" t="s">
        <v>1534</v>
      </c>
      <c r="D10312" s="109" t="s">
        <v>17785</v>
      </c>
    </row>
    <row r="10313" spans="1:4" x14ac:dyDescent="0.25">
      <c r="A10313">
        <v>44506</v>
      </c>
      <c r="B10313" t="s">
        <v>22682</v>
      </c>
      <c r="C10313" t="s">
        <v>1534</v>
      </c>
      <c r="D10313" s="109" t="s">
        <v>16789</v>
      </c>
    </row>
    <row r="10314" spans="1:4" x14ac:dyDescent="0.25">
      <c r="A10314">
        <v>44507</v>
      </c>
      <c r="B10314" t="s">
        <v>22683</v>
      </c>
      <c r="C10314" t="s">
        <v>1534</v>
      </c>
      <c r="D10314" s="109" t="s">
        <v>12704</v>
      </c>
    </row>
    <row r="10315" spans="1:4" x14ac:dyDescent="0.25">
      <c r="A10315">
        <v>44508</v>
      </c>
      <c r="B10315" t="s">
        <v>22684</v>
      </c>
      <c r="C10315" t="s">
        <v>1534</v>
      </c>
      <c r="D10315" s="109" t="s">
        <v>22685</v>
      </c>
    </row>
    <row r="10316" spans="1:4" x14ac:dyDescent="0.25">
      <c r="A10316">
        <v>44509</v>
      </c>
      <c r="B10316" t="s">
        <v>22686</v>
      </c>
      <c r="C10316" t="s">
        <v>1534</v>
      </c>
      <c r="D10316" s="109" t="s">
        <v>17655</v>
      </c>
    </row>
    <row r="10317" spans="1:4" x14ac:dyDescent="0.25">
      <c r="A10317">
        <v>44510</v>
      </c>
      <c r="B10317" t="s">
        <v>22687</v>
      </c>
      <c r="C10317" t="s">
        <v>1534</v>
      </c>
      <c r="D10317" s="109" t="s">
        <v>18337</v>
      </c>
    </row>
    <row r="10318" spans="1:4" x14ac:dyDescent="0.25">
      <c r="A10318">
        <v>44512</v>
      </c>
      <c r="B10318" t="s">
        <v>22688</v>
      </c>
      <c r="C10318" t="s">
        <v>1534</v>
      </c>
      <c r="D10318" s="109" t="s">
        <v>13654</v>
      </c>
    </row>
    <row r="10319" spans="1:4" x14ac:dyDescent="0.25">
      <c r="A10319">
        <v>44513</v>
      </c>
      <c r="B10319" t="s">
        <v>22689</v>
      </c>
      <c r="C10319" t="s">
        <v>1534</v>
      </c>
      <c r="D10319" s="109" t="s">
        <v>8771</v>
      </c>
    </row>
    <row r="10320" spans="1:4" x14ac:dyDescent="0.25">
      <c r="A10320">
        <v>44514</v>
      </c>
      <c r="B10320" t="s">
        <v>22690</v>
      </c>
      <c r="C10320" t="s">
        <v>1534</v>
      </c>
      <c r="D10320" s="109" t="s">
        <v>22691</v>
      </c>
    </row>
    <row r="10321" spans="1:4" x14ac:dyDescent="0.25">
      <c r="A10321">
        <v>44515</v>
      </c>
      <c r="B10321" t="s">
        <v>22692</v>
      </c>
      <c r="C10321" t="s">
        <v>1534</v>
      </c>
      <c r="D10321" s="109" t="s">
        <v>11837</v>
      </c>
    </row>
    <row r="10322" spans="1:4" x14ac:dyDescent="0.25">
      <c r="A10322">
        <v>44511</v>
      </c>
      <c r="B10322" t="s">
        <v>22693</v>
      </c>
      <c r="C10322" t="s">
        <v>1534</v>
      </c>
      <c r="D10322" s="109" t="s">
        <v>17544</v>
      </c>
    </row>
    <row r="10323" spans="1:4" x14ac:dyDescent="0.25">
      <c r="A10323">
        <v>44516</v>
      </c>
      <c r="B10323" t="s">
        <v>22694</v>
      </c>
      <c r="C10323" t="s">
        <v>1534</v>
      </c>
      <c r="D10323" s="109" t="s">
        <v>22695</v>
      </c>
    </row>
    <row r="10324" spans="1:4" x14ac:dyDescent="0.25">
      <c r="A10324">
        <v>44517</v>
      </c>
      <c r="B10324" t="s">
        <v>22696</v>
      </c>
      <c r="C10324" t="s">
        <v>1534</v>
      </c>
      <c r="D10324" s="109" t="s">
        <v>12391</v>
      </c>
    </row>
    <row r="10325" spans="1:4" x14ac:dyDescent="0.25">
      <c r="A10325">
        <v>11479</v>
      </c>
      <c r="B10325" t="s">
        <v>22697</v>
      </c>
      <c r="C10325" t="s">
        <v>1533</v>
      </c>
      <c r="D10325" s="109" t="s">
        <v>14837</v>
      </c>
    </row>
    <row r="10326" spans="1:4" x14ac:dyDescent="0.25">
      <c r="A10326">
        <v>11481</v>
      </c>
      <c r="B10326" t="s">
        <v>22698</v>
      </c>
      <c r="C10326" t="s">
        <v>1533</v>
      </c>
      <c r="D10326" s="109" t="s">
        <v>14838</v>
      </c>
    </row>
    <row r="10327" spans="1:4" x14ac:dyDescent="0.25">
      <c r="A10327">
        <v>43609</v>
      </c>
      <c r="B10327" t="s">
        <v>22699</v>
      </c>
      <c r="C10327" t="s">
        <v>1533</v>
      </c>
      <c r="D10327" s="109" t="s">
        <v>14838</v>
      </c>
    </row>
    <row r="10328" spans="1:4" x14ac:dyDescent="0.25">
      <c r="A10328">
        <v>11478</v>
      </c>
      <c r="B10328" t="s">
        <v>22700</v>
      </c>
      <c r="C10328" t="s">
        <v>1533</v>
      </c>
      <c r="D10328" s="109" t="s">
        <v>14824</v>
      </c>
    </row>
    <row r="10329" spans="1:4" x14ac:dyDescent="0.25">
      <c r="A10329">
        <v>43608</v>
      </c>
      <c r="B10329" t="s">
        <v>22701</v>
      </c>
      <c r="C10329" t="s">
        <v>1533</v>
      </c>
      <c r="D10329" s="109" t="s">
        <v>12515</v>
      </c>
    </row>
    <row r="10330" spans="1:4" x14ac:dyDescent="0.25">
      <c r="A10330">
        <v>11476</v>
      </c>
      <c r="B10330" t="s">
        <v>22702</v>
      </c>
      <c r="C10330" t="s">
        <v>1533</v>
      </c>
      <c r="D10330" s="109" t="s">
        <v>12515</v>
      </c>
    </row>
    <row r="10331" spans="1:4" x14ac:dyDescent="0.25">
      <c r="A10331">
        <v>40637</v>
      </c>
      <c r="B10331" t="s">
        <v>22703</v>
      </c>
      <c r="C10331" t="s">
        <v>1533</v>
      </c>
      <c r="D10331" s="109" t="s">
        <v>14839</v>
      </c>
    </row>
    <row r="10332" spans="1:4" x14ac:dyDescent="0.25">
      <c r="A10332">
        <v>13836</v>
      </c>
      <c r="B10332" t="s">
        <v>22704</v>
      </c>
      <c r="C10332" t="s">
        <v>1533</v>
      </c>
      <c r="D10332" s="109" t="s">
        <v>17188</v>
      </c>
    </row>
    <row r="10333" spans="1:4" x14ac:dyDescent="0.25">
      <c r="A10333">
        <v>14534</v>
      </c>
      <c r="B10333" t="s">
        <v>22705</v>
      </c>
      <c r="C10333" t="s">
        <v>1533</v>
      </c>
      <c r="D10333" s="109" t="s">
        <v>17189</v>
      </c>
    </row>
    <row r="10334" spans="1:4" x14ac:dyDescent="0.25">
      <c r="A10334">
        <v>14619</v>
      </c>
      <c r="B10334" t="s">
        <v>22706</v>
      </c>
      <c r="C10334" t="s">
        <v>1533</v>
      </c>
      <c r="D10334" s="109" t="s">
        <v>22707</v>
      </c>
    </row>
    <row r="10335" spans="1:4" x14ac:dyDescent="0.25">
      <c r="A10335">
        <v>14535</v>
      </c>
      <c r="B10335" t="s">
        <v>22708</v>
      </c>
      <c r="C10335" t="s">
        <v>1533</v>
      </c>
      <c r="D10335" s="109" t="s">
        <v>17190</v>
      </c>
    </row>
    <row r="10336" spans="1:4" x14ac:dyDescent="0.25">
      <c r="A10336">
        <v>39813</v>
      </c>
      <c r="B10336" t="s">
        <v>22709</v>
      </c>
      <c r="C10336" t="s">
        <v>1533</v>
      </c>
      <c r="D10336" s="109" t="s">
        <v>22710</v>
      </c>
    </row>
    <row r="10337" spans="1:4" x14ac:dyDescent="0.25">
      <c r="A10337">
        <v>40403</v>
      </c>
      <c r="B10337" t="s">
        <v>22711</v>
      </c>
      <c r="C10337" t="s">
        <v>1533</v>
      </c>
      <c r="D10337" s="109" t="s">
        <v>22712</v>
      </c>
    </row>
    <row r="10338" spans="1:4" x14ac:dyDescent="0.25">
      <c r="A10338">
        <v>12868</v>
      </c>
      <c r="B10338" t="s">
        <v>22713</v>
      </c>
      <c r="C10338" t="s">
        <v>1532</v>
      </c>
      <c r="D10338" s="109" t="s">
        <v>17785</v>
      </c>
    </row>
    <row r="10339" spans="1:4" x14ac:dyDescent="0.25">
      <c r="A10339">
        <v>40916</v>
      </c>
      <c r="B10339" t="s">
        <v>22714</v>
      </c>
      <c r="C10339" t="s">
        <v>1539</v>
      </c>
      <c r="D10339" s="109" t="s">
        <v>19228</v>
      </c>
    </row>
    <row r="10340" spans="1:4" x14ac:dyDescent="0.25">
      <c r="A10340">
        <v>4755</v>
      </c>
      <c r="B10340" t="s">
        <v>22715</v>
      </c>
      <c r="C10340" t="s">
        <v>1532</v>
      </c>
      <c r="D10340" s="109" t="s">
        <v>12747</v>
      </c>
    </row>
    <row r="10341" spans="1:4" x14ac:dyDescent="0.25">
      <c r="A10341">
        <v>41067</v>
      </c>
      <c r="B10341" t="s">
        <v>22716</v>
      </c>
      <c r="C10341" t="s">
        <v>1539</v>
      </c>
      <c r="D10341" s="109" t="s">
        <v>22717</v>
      </c>
    </row>
    <row r="10342" spans="1:4" x14ac:dyDescent="0.25">
      <c r="A10342">
        <v>38463</v>
      </c>
      <c r="B10342" t="s">
        <v>22718</v>
      </c>
      <c r="C10342" t="s">
        <v>1533</v>
      </c>
      <c r="D10342" s="109" t="s">
        <v>17794</v>
      </c>
    </row>
    <row r="10343" spans="1:4" x14ac:dyDescent="0.25">
      <c r="A10343">
        <v>40703</v>
      </c>
      <c r="B10343" t="s">
        <v>22719</v>
      </c>
      <c r="C10343" t="s">
        <v>1533</v>
      </c>
      <c r="D10343" s="109" t="s">
        <v>22720</v>
      </c>
    </row>
    <row r="10344" spans="1:4" x14ac:dyDescent="0.25">
      <c r="A10344">
        <v>14531</v>
      </c>
      <c r="B10344" t="s">
        <v>22721</v>
      </c>
      <c r="C10344" t="s">
        <v>1533</v>
      </c>
      <c r="D10344" s="109" t="s">
        <v>22722</v>
      </c>
    </row>
    <row r="10345" spans="1:4" x14ac:dyDescent="0.25">
      <c r="A10345">
        <v>36533</v>
      </c>
      <c r="B10345" t="s">
        <v>22723</v>
      </c>
      <c r="C10345" t="s">
        <v>1533</v>
      </c>
      <c r="D10345" s="109" t="s">
        <v>22724</v>
      </c>
    </row>
    <row r="10346" spans="1:4" x14ac:dyDescent="0.25">
      <c r="A10346">
        <v>11616</v>
      </c>
      <c r="B10346" t="s">
        <v>22725</v>
      </c>
      <c r="C10346" t="s">
        <v>1533</v>
      </c>
      <c r="D10346" s="109" t="s">
        <v>22726</v>
      </c>
    </row>
    <row r="10347" spans="1:4" x14ac:dyDescent="0.25">
      <c r="A10347">
        <v>41898</v>
      </c>
      <c r="B10347" t="s">
        <v>22727</v>
      </c>
      <c r="C10347" t="s">
        <v>1533</v>
      </c>
      <c r="D10347" s="109" t="s">
        <v>22728</v>
      </c>
    </row>
    <row r="10348" spans="1:4" x14ac:dyDescent="0.25">
      <c r="A10348">
        <v>13447</v>
      </c>
      <c r="B10348" t="s">
        <v>22729</v>
      </c>
      <c r="C10348" t="s">
        <v>1533</v>
      </c>
      <c r="D10348" s="109" t="s">
        <v>22730</v>
      </c>
    </row>
    <row r="10349" spans="1:4" x14ac:dyDescent="0.25">
      <c r="A10349">
        <v>14529</v>
      </c>
      <c r="B10349" t="s">
        <v>22731</v>
      </c>
      <c r="C10349" t="s">
        <v>1533</v>
      </c>
      <c r="D10349" s="109" t="s">
        <v>22732</v>
      </c>
    </row>
    <row r="10350" spans="1:4" x14ac:dyDescent="0.25">
      <c r="A10350">
        <v>10747</v>
      </c>
      <c r="B10350" t="s">
        <v>22733</v>
      </c>
      <c r="C10350" t="s">
        <v>1533</v>
      </c>
      <c r="D10350" s="109" t="s">
        <v>22734</v>
      </c>
    </row>
    <row r="10351" spans="1:4" x14ac:dyDescent="0.25">
      <c r="A10351">
        <v>36141</v>
      </c>
      <c r="B10351" t="s">
        <v>22735</v>
      </c>
      <c r="C10351" t="s">
        <v>1533</v>
      </c>
      <c r="D10351" s="109" t="s">
        <v>22736</v>
      </c>
    </row>
    <row r="10352" spans="1:4" x14ac:dyDescent="0.25">
      <c r="A10352">
        <v>43651</v>
      </c>
      <c r="B10352" t="s">
        <v>22737</v>
      </c>
      <c r="C10352" t="s">
        <v>1537</v>
      </c>
      <c r="D10352" s="109" t="s">
        <v>7243</v>
      </c>
    </row>
    <row r="10353" spans="1:4" x14ac:dyDescent="0.25">
      <c r="A10353">
        <v>43626</v>
      </c>
      <c r="B10353" t="s">
        <v>22738</v>
      </c>
      <c r="C10353" t="s">
        <v>1537</v>
      </c>
      <c r="D10353" s="109" t="s">
        <v>16710</v>
      </c>
    </row>
    <row r="10354" spans="1:4" x14ac:dyDescent="0.25">
      <c r="A10354">
        <v>39434</v>
      </c>
      <c r="B10354" t="s">
        <v>22739</v>
      </c>
      <c r="C10354" t="s">
        <v>1537</v>
      </c>
      <c r="D10354" s="109" t="s">
        <v>19659</v>
      </c>
    </row>
    <row r="10355" spans="1:4" x14ac:dyDescent="0.25">
      <c r="A10355">
        <v>39433</v>
      </c>
      <c r="B10355" t="s">
        <v>22740</v>
      </c>
      <c r="C10355" t="s">
        <v>1537</v>
      </c>
      <c r="D10355" s="109" t="s">
        <v>12691</v>
      </c>
    </row>
    <row r="10356" spans="1:4" x14ac:dyDescent="0.25">
      <c r="A10356">
        <v>4049</v>
      </c>
      <c r="B10356" t="s">
        <v>22741</v>
      </c>
      <c r="C10356" t="s">
        <v>1538</v>
      </c>
      <c r="D10356" s="109" t="s">
        <v>17191</v>
      </c>
    </row>
    <row r="10357" spans="1:4" x14ac:dyDescent="0.25">
      <c r="A10357">
        <v>38120</v>
      </c>
      <c r="B10357" t="s">
        <v>22742</v>
      </c>
      <c r="C10357" t="s">
        <v>1537</v>
      </c>
      <c r="D10357" s="109" t="s">
        <v>22743</v>
      </c>
    </row>
    <row r="10358" spans="1:4" x14ac:dyDescent="0.25">
      <c r="A10358">
        <v>43652</v>
      </c>
      <c r="B10358" t="s">
        <v>22744</v>
      </c>
      <c r="C10358" t="s">
        <v>1537</v>
      </c>
      <c r="D10358" s="109" t="s">
        <v>7933</v>
      </c>
    </row>
    <row r="10359" spans="1:4" x14ac:dyDescent="0.25">
      <c r="A10359">
        <v>10498</v>
      </c>
      <c r="B10359" t="s">
        <v>22745</v>
      </c>
      <c r="C10359" t="s">
        <v>1537</v>
      </c>
      <c r="D10359" s="109" t="s">
        <v>7375</v>
      </c>
    </row>
    <row r="10360" spans="1:4" x14ac:dyDescent="0.25">
      <c r="A10360">
        <v>4823</v>
      </c>
      <c r="B10360" t="s">
        <v>22746</v>
      </c>
      <c r="C10360" t="s">
        <v>1537</v>
      </c>
      <c r="D10360" s="109" t="s">
        <v>22747</v>
      </c>
    </row>
    <row r="10361" spans="1:4" x14ac:dyDescent="0.25">
      <c r="A10361">
        <v>38877</v>
      </c>
      <c r="B10361" t="s">
        <v>22748</v>
      </c>
      <c r="C10361" t="s">
        <v>1537</v>
      </c>
      <c r="D10361" s="109" t="s">
        <v>17192</v>
      </c>
    </row>
    <row r="10362" spans="1:4" x14ac:dyDescent="0.25">
      <c r="A10362">
        <v>34546</v>
      </c>
      <c r="B10362" t="s">
        <v>22749</v>
      </c>
      <c r="C10362" t="s">
        <v>1537</v>
      </c>
      <c r="D10362" s="109" t="s">
        <v>6986</v>
      </c>
    </row>
    <row r="10363" spans="1:4" x14ac:dyDescent="0.25">
      <c r="A10363">
        <v>41387</v>
      </c>
      <c r="B10363" t="s">
        <v>22750</v>
      </c>
      <c r="C10363" t="s">
        <v>1536</v>
      </c>
      <c r="D10363" s="109" t="s">
        <v>17185</v>
      </c>
    </row>
    <row r="10364" spans="1:4" x14ac:dyDescent="0.25">
      <c r="A10364">
        <v>41388</v>
      </c>
      <c r="B10364" t="s">
        <v>22751</v>
      </c>
      <c r="C10364" t="s">
        <v>1536</v>
      </c>
      <c r="D10364" s="109" t="s">
        <v>22752</v>
      </c>
    </row>
    <row r="10365" spans="1:4" x14ac:dyDescent="0.25">
      <c r="A10365">
        <v>41380</v>
      </c>
      <c r="B10365" t="s">
        <v>22753</v>
      </c>
      <c r="C10365" t="s">
        <v>1533</v>
      </c>
      <c r="D10365" s="109" t="s">
        <v>22754</v>
      </c>
    </row>
    <row r="10366" spans="1:4" x14ac:dyDescent="0.25">
      <c r="A10366">
        <v>41381</v>
      </c>
      <c r="B10366" t="s">
        <v>22755</v>
      </c>
      <c r="C10366" t="s">
        <v>1533</v>
      </c>
      <c r="D10366" s="109" t="s">
        <v>22756</v>
      </c>
    </row>
    <row r="10367" spans="1:4" x14ac:dyDescent="0.25">
      <c r="A10367">
        <v>41382</v>
      </c>
      <c r="B10367" t="s">
        <v>22757</v>
      </c>
      <c r="C10367" t="s">
        <v>1533</v>
      </c>
      <c r="D10367" s="109" t="s">
        <v>22758</v>
      </c>
    </row>
    <row r="10368" spans="1:4" x14ac:dyDescent="0.25">
      <c r="A10368">
        <v>41383</v>
      </c>
      <c r="B10368" t="s">
        <v>22759</v>
      </c>
      <c r="C10368" t="s">
        <v>1533</v>
      </c>
      <c r="D10368" s="109" t="s">
        <v>22760</v>
      </c>
    </row>
    <row r="10369" spans="1:4" x14ac:dyDescent="0.25">
      <c r="A10369">
        <v>41385</v>
      </c>
      <c r="B10369" t="s">
        <v>22761</v>
      </c>
      <c r="C10369" t="s">
        <v>1533</v>
      </c>
      <c r="D10369" s="109" t="s">
        <v>22762</v>
      </c>
    </row>
    <row r="10370" spans="1:4" x14ac:dyDescent="0.25">
      <c r="A10370">
        <v>11079</v>
      </c>
      <c r="B10370" t="s">
        <v>22763</v>
      </c>
      <c r="C10370" t="s">
        <v>1535</v>
      </c>
      <c r="D10370" s="109" t="s">
        <v>12697</v>
      </c>
    </row>
    <row r="10371" spans="1:4" x14ac:dyDescent="0.25">
      <c r="A10371">
        <v>11082</v>
      </c>
      <c r="B10371" t="s">
        <v>22764</v>
      </c>
      <c r="C10371" t="s">
        <v>1535</v>
      </c>
      <c r="D10371" s="109" t="s">
        <v>12697</v>
      </c>
    </row>
    <row r="10372" spans="1:4" x14ac:dyDescent="0.25">
      <c r="A10372">
        <v>4058</v>
      </c>
      <c r="B10372" t="s">
        <v>22765</v>
      </c>
      <c r="C10372" t="s">
        <v>1532</v>
      </c>
      <c r="D10372" s="109" t="s">
        <v>22766</v>
      </c>
    </row>
    <row r="10373" spans="1:4" x14ac:dyDescent="0.25">
      <c r="A10373">
        <v>40974</v>
      </c>
      <c r="B10373" t="s">
        <v>22767</v>
      </c>
      <c r="C10373" t="s">
        <v>1539</v>
      </c>
      <c r="D10373" s="109" t="s">
        <v>22768</v>
      </c>
    </row>
    <row r="10374" spans="1:4" x14ac:dyDescent="0.25">
      <c r="A10374">
        <v>34794</v>
      </c>
      <c r="B10374" t="s">
        <v>22769</v>
      </c>
      <c r="C10374" t="s">
        <v>1532</v>
      </c>
      <c r="D10374" s="109" t="s">
        <v>12483</v>
      </c>
    </row>
    <row r="10375" spans="1:4" x14ac:dyDescent="0.25">
      <c r="A10375">
        <v>40925</v>
      </c>
      <c r="B10375" t="s">
        <v>22770</v>
      </c>
      <c r="C10375" t="s">
        <v>1539</v>
      </c>
      <c r="D10375" s="109" t="s">
        <v>22771</v>
      </c>
    </row>
    <row r="10376" spans="1:4" x14ac:dyDescent="0.25">
      <c r="A10376">
        <v>13741</v>
      </c>
      <c r="B10376" t="s">
        <v>22772</v>
      </c>
      <c r="C10376" t="s">
        <v>1533</v>
      </c>
      <c r="D10376" s="109" t="s">
        <v>22773</v>
      </c>
    </row>
    <row r="10377" spans="1:4" x14ac:dyDescent="0.25">
      <c r="A10377">
        <v>3288</v>
      </c>
      <c r="B10377" t="s">
        <v>22774</v>
      </c>
      <c r="C10377" t="s">
        <v>1536</v>
      </c>
      <c r="D10377" s="109" t="s">
        <v>18451</v>
      </c>
    </row>
    <row r="10378" spans="1:4" x14ac:dyDescent="0.25">
      <c r="A10378">
        <v>13587</v>
      </c>
      <c r="B10378" t="s">
        <v>22775</v>
      </c>
      <c r="C10378" t="s">
        <v>1536</v>
      </c>
      <c r="D10378" s="109" t="s">
        <v>22776</v>
      </c>
    </row>
    <row r="10379" spans="1:4" x14ac:dyDescent="0.25">
      <c r="A10379">
        <v>38598</v>
      </c>
      <c r="B10379" t="s">
        <v>22777</v>
      </c>
      <c r="C10379" t="s">
        <v>1533</v>
      </c>
      <c r="D10379" s="109" t="s">
        <v>19452</v>
      </c>
    </row>
    <row r="10380" spans="1:4" x14ac:dyDescent="0.25">
      <c r="A10380">
        <v>38595</v>
      </c>
      <c r="B10380" t="s">
        <v>22778</v>
      </c>
      <c r="C10380" t="s">
        <v>1533</v>
      </c>
      <c r="D10380" s="109" t="s">
        <v>6383</v>
      </c>
    </row>
    <row r="10381" spans="1:4" x14ac:dyDescent="0.25">
      <c r="A10381">
        <v>38592</v>
      </c>
      <c r="B10381" t="s">
        <v>22779</v>
      </c>
      <c r="C10381" t="s">
        <v>1533</v>
      </c>
      <c r="D10381" s="109" t="s">
        <v>6472</v>
      </c>
    </row>
    <row r="10382" spans="1:4" x14ac:dyDescent="0.25">
      <c r="A10382">
        <v>38588</v>
      </c>
      <c r="B10382" t="s">
        <v>22780</v>
      </c>
      <c r="C10382" t="s">
        <v>1533</v>
      </c>
      <c r="D10382" s="109" t="s">
        <v>7965</v>
      </c>
    </row>
    <row r="10383" spans="1:4" x14ac:dyDescent="0.25">
      <c r="A10383">
        <v>38593</v>
      </c>
      <c r="B10383" t="s">
        <v>22781</v>
      </c>
      <c r="C10383" t="s">
        <v>1533</v>
      </c>
      <c r="D10383" s="109" t="s">
        <v>14619</v>
      </c>
    </row>
    <row r="10384" spans="1:4" x14ac:dyDescent="0.25">
      <c r="A10384">
        <v>38589</v>
      </c>
      <c r="B10384" t="s">
        <v>22782</v>
      </c>
      <c r="C10384" t="s">
        <v>1533</v>
      </c>
      <c r="D10384" s="109" t="s">
        <v>6449</v>
      </c>
    </row>
    <row r="10385" spans="1:4" x14ac:dyDescent="0.25">
      <c r="A10385">
        <v>38594</v>
      </c>
      <c r="B10385" t="s">
        <v>22783</v>
      </c>
      <c r="C10385" t="s">
        <v>1533</v>
      </c>
      <c r="D10385" s="109" t="s">
        <v>6959</v>
      </c>
    </row>
    <row r="10386" spans="1:4" x14ac:dyDescent="0.25">
      <c r="A10386">
        <v>34773</v>
      </c>
      <c r="B10386" t="s">
        <v>22784</v>
      </c>
      <c r="C10386" t="s">
        <v>1533</v>
      </c>
      <c r="D10386" s="109" t="s">
        <v>7376</v>
      </c>
    </row>
    <row r="10387" spans="1:4" x14ac:dyDescent="0.25">
      <c r="A10387">
        <v>34769</v>
      </c>
      <c r="B10387" t="s">
        <v>22785</v>
      </c>
      <c r="C10387" t="s">
        <v>1533</v>
      </c>
      <c r="D10387" s="109" t="s">
        <v>7149</v>
      </c>
    </row>
    <row r="10388" spans="1:4" x14ac:dyDescent="0.25">
      <c r="A10388">
        <v>34763</v>
      </c>
      <c r="B10388" t="s">
        <v>22786</v>
      </c>
      <c r="C10388" t="s">
        <v>1533</v>
      </c>
      <c r="D10388" s="109" t="s">
        <v>7966</v>
      </c>
    </row>
    <row r="10389" spans="1:4" x14ac:dyDescent="0.25">
      <c r="A10389">
        <v>34774</v>
      </c>
      <c r="B10389" t="s">
        <v>22787</v>
      </c>
      <c r="C10389" t="s">
        <v>1533</v>
      </c>
      <c r="D10389" s="109" t="s">
        <v>17047</v>
      </c>
    </row>
    <row r="10390" spans="1:4" x14ac:dyDescent="0.25">
      <c r="A10390">
        <v>34771</v>
      </c>
      <c r="B10390" t="s">
        <v>22788</v>
      </c>
      <c r="C10390" t="s">
        <v>1533</v>
      </c>
      <c r="D10390" s="109" t="s">
        <v>18974</v>
      </c>
    </row>
    <row r="10391" spans="1:4" x14ac:dyDescent="0.25">
      <c r="A10391">
        <v>34764</v>
      </c>
      <c r="B10391" t="s">
        <v>22789</v>
      </c>
      <c r="C10391" t="s">
        <v>1533</v>
      </c>
      <c r="D10391" s="109" t="s">
        <v>7863</v>
      </c>
    </row>
    <row r="10392" spans="1:4" x14ac:dyDescent="0.25">
      <c r="A10392">
        <v>34788</v>
      </c>
      <c r="B10392" t="s">
        <v>22790</v>
      </c>
      <c r="C10392" t="s">
        <v>1533</v>
      </c>
      <c r="D10392" s="109" t="s">
        <v>7871</v>
      </c>
    </row>
    <row r="10393" spans="1:4" x14ac:dyDescent="0.25">
      <c r="A10393">
        <v>34781</v>
      </c>
      <c r="B10393" t="s">
        <v>22791</v>
      </c>
      <c r="C10393" t="s">
        <v>1533</v>
      </c>
      <c r="D10393" s="109" t="s">
        <v>7835</v>
      </c>
    </row>
    <row r="10394" spans="1:4" x14ac:dyDescent="0.25">
      <c r="A10394">
        <v>41682</v>
      </c>
      <c r="B10394" t="s">
        <v>22792</v>
      </c>
      <c r="C10394" t="s">
        <v>1533</v>
      </c>
      <c r="D10394" s="109" t="s">
        <v>11519</v>
      </c>
    </row>
    <row r="10395" spans="1:4" x14ac:dyDescent="0.25">
      <c r="A10395">
        <v>41683</v>
      </c>
      <c r="B10395" t="s">
        <v>22793</v>
      </c>
      <c r="C10395" t="s">
        <v>1533</v>
      </c>
      <c r="D10395" s="109" t="s">
        <v>14843</v>
      </c>
    </row>
    <row r="10396" spans="1:4" x14ac:dyDescent="0.25">
      <c r="A10396">
        <v>41680</v>
      </c>
      <c r="B10396" t="s">
        <v>22794</v>
      </c>
      <c r="C10396" t="s">
        <v>1533</v>
      </c>
      <c r="D10396" s="109" t="s">
        <v>7870</v>
      </c>
    </row>
    <row r="10397" spans="1:4" x14ac:dyDescent="0.25">
      <c r="A10397">
        <v>41679</v>
      </c>
      <c r="B10397" t="s">
        <v>22795</v>
      </c>
      <c r="C10397" t="s">
        <v>1533</v>
      </c>
      <c r="D10397" s="109" t="s">
        <v>12689</v>
      </c>
    </row>
    <row r="10398" spans="1:4" x14ac:dyDescent="0.25">
      <c r="A10398">
        <v>41681</v>
      </c>
      <c r="B10398" t="s">
        <v>22796</v>
      </c>
      <c r="C10398" t="s">
        <v>1533</v>
      </c>
      <c r="D10398" s="109" t="s">
        <v>14844</v>
      </c>
    </row>
    <row r="10399" spans="1:4" x14ac:dyDescent="0.25">
      <c r="A10399">
        <v>43386</v>
      </c>
      <c r="B10399" t="s">
        <v>22797</v>
      </c>
      <c r="C10399" t="s">
        <v>1533</v>
      </c>
      <c r="D10399" s="109" t="s">
        <v>14845</v>
      </c>
    </row>
    <row r="10400" spans="1:4" x14ac:dyDescent="0.25">
      <c r="A10400">
        <v>4059</v>
      </c>
      <c r="B10400" t="s">
        <v>22798</v>
      </c>
      <c r="C10400" t="s">
        <v>1536</v>
      </c>
      <c r="D10400" s="109" t="s">
        <v>11519</v>
      </c>
    </row>
    <row r="10401" spans="1:4" x14ac:dyDescent="0.25">
      <c r="A10401">
        <v>4062</v>
      </c>
      <c r="B10401" t="s">
        <v>22799</v>
      </c>
      <c r="C10401" t="s">
        <v>1533</v>
      </c>
      <c r="D10401" s="109" t="s">
        <v>11519</v>
      </c>
    </row>
    <row r="10402" spans="1:4" x14ac:dyDescent="0.25">
      <c r="A10402">
        <v>4061</v>
      </c>
      <c r="B10402" t="s">
        <v>22800</v>
      </c>
      <c r="C10402" t="s">
        <v>1533</v>
      </c>
      <c r="D10402" s="109" t="s">
        <v>14846</v>
      </c>
    </row>
    <row r="10403" spans="1:4" x14ac:dyDescent="0.25">
      <c r="A10403">
        <v>41315</v>
      </c>
      <c r="B10403" t="s">
        <v>22801</v>
      </c>
      <c r="C10403" t="s">
        <v>1537</v>
      </c>
      <c r="D10403" s="109" t="s">
        <v>17193</v>
      </c>
    </row>
    <row r="10404" spans="1:4" x14ac:dyDescent="0.25">
      <c r="A10404">
        <v>43148</v>
      </c>
      <c r="B10404" t="s">
        <v>22802</v>
      </c>
      <c r="C10404" t="s">
        <v>1537</v>
      </c>
      <c r="D10404" s="109" t="s">
        <v>14713</v>
      </c>
    </row>
    <row r="10405" spans="1:4" x14ac:dyDescent="0.25">
      <c r="A10405">
        <v>43147</v>
      </c>
      <c r="B10405" t="s">
        <v>22803</v>
      </c>
      <c r="C10405" t="s">
        <v>1537</v>
      </c>
      <c r="D10405" s="109" t="s">
        <v>17194</v>
      </c>
    </row>
    <row r="10406" spans="1:4" x14ac:dyDescent="0.25">
      <c r="A10406">
        <v>10608</v>
      </c>
      <c r="B10406" t="s">
        <v>22804</v>
      </c>
      <c r="C10406" t="s">
        <v>1533</v>
      </c>
      <c r="D10406" s="109" t="s">
        <v>17195</v>
      </c>
    </row>
    <row r="10407" spans="1:4" x14ac:dyDescent="0.25">
      <c r="A10407">
        <v>4069</v>
      </c>
      <c r="B10407" t="s">
        <v>22805</v>
      </c>
      <c r="C10407" t="s">
        <v>1532</v>
      </c>
      <c r="D10407" s="109" t="s">
        <v>17543</v>
      </c>
    </row>
    <row r="10408" spans="1:4" x14ac:dyDescent="0.25">
      <c r="A10408">
        <v>40819</v>
      </c>
      <c r="B10408" t="s">
        <v>22806</v>
      </c>
      <c r="C10408" t="s">
        <v>1539</v>
      </c>
      <c r="D10408" s="109" t="s">
        <v>22807</v>
      </c>
    </row>
    <row r="10409" spans="1:4" x14ac:dyDescent="0.25">
      <c r="A10409">
        <v>34361</v>
      </c>
      <c r="B10409" t="s">
        <v>22808</v>
      </c>
      <c r="C10409" t="s">
        <v>1537</v>
      </c>
      <c r="D10409" s="109" t="s">
        <v>7786</v>
      </c>
    </row>
    <row r="10410" spans="1:4" x14ac:dyDescent="0.25">
      <c r="A10410">
        <v>36512</v>
      </c>
      <c r="B10410" t="s">
        <v>22809</v>
      </c>
      <c r="C10410" t="s">
        <v>1533</v>
      </c>
      <c r="D10410" s="109" t="s">
        <v>22810</v>
      </c>
    </row>
    <row r="10411" spans="1:4" x14ac:dyDescent="0.25">
      <c r="A10411">
        <v>44478</v>
      </c>
      <c r="B10411" t="s">
        <v>22811</v>
      </c>
      <c r="C10411" t="s">
        <v>1537</v>
      </c>
      <c r="D10411" s="109" t="s">
        <v>13017</v>
      </c>
    </row>
    <row r="10412" spans="1:4" x14ac:dyDescent="0.25">
      <c r="A10412">
        <v>44477</v>
      </c>
      <c r="B10412" t="s">
        <v>22812</v>
      </c>
      <c r="C10412" t="s">
        <v>1537</v>
      </c>
      <c r="D10412" s="109" t="s">
        <v>13017</v>
      </c>
    </row>
    <row r="10413" spans="1:4" x14ac:dyDescent="0.25">
      <c r="A10413">
        <v>11697</v>
      </c>
      <c r="B10413" t="s">
        <v>22813</v>
      </c>
      <c r="C10413" t="s">
        <v>1533</v>
      </c>
      <c r="D10413" s="109" t="s">
        <v>22814</v>
      </c>
    </row>
    <row r="10414" spans="1:4" x14ac:dyDescent="0.25">
      <c r="A10414">
        <v>11698</v>
      </c>
      <c r="B10414" t="s">
        <v>22815</v>
      </c>
      <c r="C10414" t="s">
        <v>1533</v>
      </c>
      <c r="D10414" s="109" t="s">
        <v>22816</v>
      </c>
    </row>
    <row r="10415" spans="1:4" x14ac:dyDescent="0.25">
      <c r="A10415">
        <v>11699</v>
      </c>
      <c r="B10415" t="s">
        <v>22817</v>
      </c>
      <c r="C10415" t="s">
        <v>1533</v>
      </c>
      <c r="D10415" s="109" t="s">
        <v>22818</v>
      </c>
    </row>
    <row r="10416" spans="1:4" x14ac:dyDescent="0.25">
      <c r="A10416">
        <v>10432</v>
      </c>
      <c r="B10416" t="s">
        <v>22819</v>
      </c>
      <c r="C10416" t="s">
        <v>1533</v>
      </c>
      <c r="D10416" s="109" t="s">
        <v>17196</v>
      </c>
    </row>
    <row r="10417" spans="1:4" x14ac:dyDescent="0.25">
      <c r="A10417">
        <v>44020</v>
      </c>
      <c r="B10417" t="s">
        <v>22820</v>
      </c>
      <c r="C10417" t="s">
        <v>1533</v>
      </c>
      <c r="D10417" s="109" t="s">
        <v>17197</v>
      </c>
    </row>
    <row r="10418" spans="1:4" x14ac:dyDescent="0.25">
      <c r="A10418">
        <v>41420</v>
      </c>
      <c r="B10418" t="s">
        <v>22821</v>
      </c>
      <c r="C10418" t="s">
        <v>1533</v>
      </c>
      <c r="D10418" s="109" t="s">
        <v>7035</v>
      </c>
    </row>
    <row r="10419" spans="1:4" x14ac:dyDescent="0.25">
      <c r="A10419">
        <v>41422</v>
      </c>
      <c r="B10419" t="s">
        <v>22822</v>
      </c>
      <c r="C10419" t="s">
        <v>1533</v>
      </c>
      <c r="D10419" s="109" t="s">
        <v>22823</v>
      </c>
    </row>
    <row r="10420" spans="1:4" x14ac:dyDescent="0.25">
      <c r="A10420">
        <v>41425</v>
      </c>
      <c r="B10420" t="s">
        <v>22824</v>
      </c>
      <c r="C10420" t="s">
        <v>1533</v>
      </c>
      <c r="D10420" s="109" t="s">
        <v>22825</v>
      </c>
    </row>
    <row r="10421" spans="1:4" x14ac:dyDescent="0.25">
      <c r="A10421">
        <v>41426</v>
      </c>
      <c r="B10421" t="s">
        <v>22826</v>
      </c>
      <c r="C10421" t="s">
        <v>1533</v>
      </c>
      <c r="D10421" s="109" t="s">
        <v>6573</v>
      </c>
    </row>
    <row r="10422" spans="1:4" x14ac:dyDescent="0.25">
      <c r="A10422">
        <v>41419</v>
      </c>
      <c r="B10422" t="s">
        <v>22827</v>
      </c>
      <c r="C10422" t="s">
        <v>1533</v>
      </c>
      <c r="D10422" s="109" t="s">
        <v>18450</v>
      </c>
    </row>
    <row r="10423" spans="1:4" x14ac:dyDescent="0.25">
      <c r="A10423">
        <v>41421</v>
      </c>
      <c r="B10423" t="s">
        <v>22828</v>
      </c>
      <c r="C10423" t="s">
        <v>1533</v>
      </c>
      <c r="D10423" s="109" t="s">
        <v>16720</v>
      </c>
    </row>
    <row r="10424" spans="1:4" x14ac:dyDescent="0.25">
      <c r="A10424">
        <v>41414</v>
      </c>
      <c r="B10424" t="s">
        <v>22829</v>
      </c>
      <c r="C10424" t="s">
        <v>1533</v>
      </c>
      <c r="D10424" s="109" t="s">
        <v>22830</v>
      </c>
    </row>
    <row r="10425" spans="1:4" x14ac:dyDescent="0.25">
      <c r="A10425">
        <v>41415</v>
      </c>
      <c r="B10425" t="s">
        <v>22831</v>
      </c>
      <c r="C10425" t="s">
        <v>1533</v>
      </c>
      <c r="D10425" s="109" t="s">
        <v>20050</v>
      </c>
    </row>
    <row r="10426" spans="1:4" x14ac:dyDescent="0.25">
      <c r="A10426">
        <v>37514</v>
      </c>
      <c r="B10426" t="s">
        <v>22832</v>
      </c>
      <c r="C10426" t="s">
        <v>1533</v>
      </c>
      <c r="D10426" s="109" t="s">
        <v>17199</v>
      </c>
    </row>
    <row r="10427" spans="1:4" x14ac:dyDescent="0.25">
      <c r="A10427">
        <v>37519</v>
      </c>
      <c r="B10427" t="s">
        <v>22833</v>
      </c>
      <c r="C10427" t="s">
        <v>1533</v>
      </c>
      <c r="D10427" s="109" t="s">
        <v>17200</v>
      </c>
    </row>
    <row r="10428" spans="1:4" x14ac:dyDescent="0.25">
      <c r="A10428">
        <v>37520</v>
      </c>
      <c r="B10428" t="s">
        <v>22834</v>
      </c>
      <c r="C10428" t="s">
        <v>1533</v>
      </c>
      <c r="D10428" s="109" t="s">
        <v>17201</v>
      </c>
    </row>
    <row r="10429" spans="1:4" x14ac:dyDescent="0.25">
      <c r="A10429">
        <v>37521</v>
      </c>
      <c r="B10429" t="s">
        <v>22835</v>
      </c>
      <c r="C10429" t="s">
        <v>1533</v>
      </c>
      <c r="D10429" s="109" t="s">
        <v>17202</v>
      </c>
    </row>
    <row r="10430" spans="1:4" x14ac:dyDescent="0.25">
      <c r="A10430">
        <v>37522</v>
      </c>
      <c r="B10430" t="s">
        <v>22836</v>
      </c>
      <c r="C10430" t="s">
        <v>1533</v>
      </c>
      <c r="D10430" s="109" t="s">
        <v>17203</v>
      </c>
    </row>
    <row r="10431" spans="1:4" x14ac:dyDescent="0.25">
      <c r="A10431">
        <v>21109</v>
      </c>
      <c r="B10431" t="s">
        <v>22837</v>
      </c>
      <c r="C10431" t="s">
        <v>1533</v>
      </c>
      <c r="D10431" s="109" t="s">
        <v>22838</v>
      </c>
    </row>
    <row r="10432" spans="1:4" x14ac:dyDescent="0.25">
      <c r="A10432">
        <v>37546</v>
      </c>
      <c r="B10432" t="s">
        <v>22839</v>
      </c>
      <c r="C10432" t="s">
        <v>1533</v>
      </c>
      <c r="D10432" s="109" t="s">
        <v>17204</v>
      </c>
    </row>
    <row r="10433" spans="1:4" x14ac:dyDescent="0.25">
      <c r="A10433">
        <v>37544</v>
      </c>
      <c r="B10433" t="s">
        <v>22840</v>
      </c>
      <c r="C10433" t="s">
        <v>1533</v>
      </c>
      <c r="D10433" s="109" t="s">
        <v>17205</v>
      </c>
    </row>
    <row r="10434" spans="1:4" x14ac:dyDescent="0.25">
      <c r="A10434">
        <v>37545</v>
      </c>
      <c r="B10434" t="s">
        <v>22841</v>
      </c>
      <c r="C10434" t="s">
        <v>1533</v>
      </c>
      <c r="D10434" s="109" t="s">
        <v>17206</v>
      </c>
    </row>
    <row r="10435" spans="1:4" x14ac:dyDescent="0.25">
      <c r="A10435">
        <v>36793</v>
      </c>
      <c r="B10435" t="s">
        <v>22842</v>
      </c>
      <c r="C10435" t="s">
        <v>1533</v>
      </c>
      <c r="D10435" s="109" t="s">
        <v>22843</v>
      </c>
    </row>
    <row r="10436" spans="1:4" x14ac:dyDescent="0.25">
      <c r="A10436">
        <v>11769</v>
      </c>
      <c r="B10436" t="s">
        <v>22844</v>
      </c>
      <c r="C10436" t="s">
        <v>1533</v>
      </c>
      <c r="D10436" s="109" t="s">
        <v>22845</v>
      </c>
    </row>
    <row r="10437" spans="1:4" x14ac:dyDescent="0.25">
      <c r="A10437">
        <v>11771</v>
      </c>
      <c r="B10437" t="s">
        <v>22846</v>
      </c>
      <c r="C10437" t="s">
        <v>1533</v>
      </c>
      <c r="D10437" s="109" t="s">
        <v>22847</v>
      </c>
    </row>
    <row r="10438" spans="1:4" x14ac:dyDescent="0.25">
      <c r="A10438">
        <v>39919</v>
      </c>
      <c r="B10438" t="s">
        <v>22848</v>
      </c>
      <c r="C10438" t="s">
        <v>1533</v>
      </c>
      <c r="D10438" s="109" t="s">
        <v>17208</v>
      </c>
    </row>
    <row r="10439" spans="1:4" x14ac:dyDescent="0.25">
      <c r="A10439">
        <v>38385</v>
      </c>
      <c r="B10439" t="s">
        <v>22849</v>
      </c>
      <c r="C10439" t="s">
        <v>1533</v>
      </c>
      <c r="D10439" s="109" t="s">
        <v>22850</v>
      </c>
    </row>
    <row r="10440" spans="1:4" x14ac:dyDescent="0.25">
      <c r="A10440">
        <v>36800</v>
      </c>
      <c r="B10440" t="s">
        <v>22851</v>
      </c>
      <c r="C10440" t="s">
        <v>1533</v>
      </c>
      <c r="D10440" s="109" t="s">
        <v>22852</v>
      </c>
    </row>
    <row r="10441" spans="1:4" x14ac:dyDescent="0.25">
      <c r="A10441">
        <v>37587</v>
      </c>
      <c r="B10441" t="s">
        <v>22853</v>
      </c>
      <c r="C10441" t="s">
        <v>1533</v>
      </c>
      <c r="D10441" s="109" t="s">
        <v>22854</v>
      </c>
    </row>
    <row r="10442" spans="1:4" x14ac:dyDescent="0.25">
      <c r="A10442">
        <v>11561</v>
      </c>
      <c r="B10442" t="s">
        <v>22855</v>
      </c>
      <c r="C10442" t="s">
        <v>1533</v>
      </c>
      <c r="D10442" s="109" t="s">
        <v>22856</v>
      </c>
    </row>
    <row r="10443" spans="1:4" x14ac:dyDescent="0.25">
      <c r="A10443">
        <v>43604</v>
      </c>
      <c r="B10443" t="s">
        <v>22857</v>
      </c>
      <c r="C10443" t="s">
        <v>1533</v>
      </c>
      <c r="D10443" s="109" t="s">
        <v>15298</v>
      </c>
    </row>
    <row r="10444" spans="1:4" x14ac:dyDescent="0.25">
      <c r="A10444">
        <v>11560</v>
      </c>
      <c r="B10444" t="s">
        <v>22858</v>
      </c>
      <c r="C10444" t="s">
        <v>1533</v>
      </c>
      <c r="D10444" s="109" t="s">
        <v>22859</v>
      </c>
    </row>
    <row r="10445" spans="1:4" x14ac:dyDescent="0.25">
      <c r="A10445">
        <v>11499</v>
      </c>
      <c r="B10445" t="s">
        <v>22860</v>
      </c>
      <c r="C10445" t="s">
        <v>1533</v>
      </c>
      <c r="D10445" s="109" t="s">
        <v>14848</v>
      </c>
    </row>
    <row r="10446" spans="1:4" x14ac:dyDescent="0.25">
      <c r="A10446">
        <v>34761</v>
      </c>
      <c r="B10446" t="s">
        <v>22861</v>
      </c>
      <c r="C10446" t="s">
        <v>1532</v>
      </c>
      <c r="D10446" s="109" t="s">
        <v>22862</v>
      </c>
    </row>
    <row r="10447" spans="1:4" x14ac:dyDescent="0.25">
      <c r="A10447">
        <v>40924</v>
      </c>
      <c r="B10447" t="s">
        <v>22863</v>
      </c>
      <c r="C10447" t="s">
        <v>1539</v>
      </c>
      <c r="D10447" s="109" t="s">
        <v>22864</v>
      </c>
    </row>
    <row r="10448" spans="1:4" x14ac:dyDescent="0.25">
      <c r="A10448">
        <v>40983</v>
      </c>
      <c r="B10448" t="s">
        <v>22865</v>
      </c>
      <c r="C10448" t="s">
        <v>1539</v>
      </c>
      <c r="D10448" s="109" t="s">
        <v>22866</v>
      </c>
    </row>
    <row r="10449" spans="1:4" x14ac:dyDescent="0.25">
      <c r="A10449">
        <v>44497</v>
      </c>
      <c r="B10449" t="s">
        <v>22867</v>
      </c>
      <c r="C10449" t="s">
        <v>1532</v>
      </c>
      <c r="D10449" s="109" t="s">
        <v>22868</v>
      </c>
    </row>
    <row r="10450" spans="1:4" x14ac:dyDescent="0.25">
      <c r="A10450">
        <v>2437</v>
      </c>
      <c r="B10450" t="s">
        <v>22869</v>
      </c>
      <c r="C10450" t="s">
        <v>1532</v>
      </c>
      <c r="D10450" s="109" t="s">
        <v>15140</v>
      </c>
    </row>
    <row r="10451" spans="1:4" x14ac:dyDescent="0.25">
      <c r="A10451">
        <v>40921</v>
      </c>
      <c r="B10451" t="s">
        <v>22870</v>
      </c>
      <c r="C10451" t="s">
        <v>1539</v>
      </c>
      <c r="D10451" s="109" t="s">
        <v>22871</v>
      </c>
    </row>
    <row r="10452" spans="1:4" x14ac:dyDescent="0.25">
      <c r="A10452">
        <v>14252</v>
      </c>
      <c r="B10452" t="s">
        <v>22872</v>
      </c>
      <c r="C10452" t="s">
        <v>1533</v>
      </c>
      <c r="D10452" s="109" t="s">
        <v>22873</v>
      </c>
    </row>
    <row r="10453" spans="1:4" x14ac:dyDescent="0.25">
      <c r="A10453">
        <v>730</v>
      </c>
      <c r="B10453" t="s">
        <v>22874</v>
      </c>
      <c r="C10453" t="s">
        <v>1533</v>
      </c>
      <c r="D10453" s="109" t="s">
        <v>22875</v>
      </c>
    </row>
    <row r="10454" spans="1:4" x14ac:dyDescent="0.25">
      <c r="A10454">
        <v>723</v>
      </c>
      <c r="B10454" t="s">
        <v>22876</v>
      </c>
      <c r="C10454" t="s">
        <v>1533</v>
      </c>
      <c r="D10454" s="109" t="s">
        <v>22877</v>
      </c>
    </row>
    <row r="10455" spans="1:4" x14ac:dyDescent="0.25">
      <c r="A10455">
        <v>36502</v>
      </c>
      <c r="B10455" t="s">
        <v>22878</v>
      </c>
      <c r="C10455" t="s">
        <v>1533</v>
      </c>
      <c r="D10455" s="109" t="s">
        <v>22879</v>
      </c>
    </row>
    <row r="10456" spans="1:4" x14ac:dyDescent="0.25">
      <c r="A10456">
        <v>36503</v>
      </c>
      <c r="B10456" t="s">
        <v>22880</v>
      </c>
      <c r="C10456" t="s">
        <v>1533</v>
      </c>
      <c r="D10456" s="109" t="s">
        <v>22881</v>
      </c>
    </row>
    <row r="10457" spans="1:4" x14ac:dyDescent="0.25">
      <c r="A10457">
        <v>4090</v>
      </c>
      <c r="B10457" t="s">
        <v>22882</v>
      </c>
      <c r="C10457" t="s">
        <v>1533</v>
      </c>
      <c r="D10457" s="109" t="s">
        <v>22883</v>
      </c>
    </row>
    <row r="10458" spans="1:4" x14ac:dyDescent="0.25">
      <c r="A10458">
        <v>13227</v>
      </c>
      <c r="B10458" t="s">
        <v>22884</v>
      </c>
      <c r="C10458" t="s">
        <v>1533</v>
      </c>
      <c r="D10458" s="109" t="s">
        <v>22885</v>
      </c>
    </row>
    <row r="10459" spans="1:4" x14ac:dyDescent="0.25">
      <c r="A10459">
        <v>10597</v>
      </c>
      <c r="B10459" t="s">
        <v>22886</v>
      </c>
      <c r="C10459" t="s">
        <v>1533</v>
      </c>
      <c r="D10459" s="109" t="s">
        <v>22887</v>
      </c>
    </row>
    <row r="10460" spans="1:4" x14ac:dyDescent="0.25">
      <c r="A10460">
        <v>39628</v>
      </c>
      <c r="B10460" t="s">
        <v>22888</v>
      </c>
      <c r="C10460" t="s">
        <v>1533</v>
      </c>
      <c r="D10460" s="109" t="s">
        <v>17209</v>
      </c>
    </row>
    <row r="10461" spans="1:4" x14ac:dyDescent="0.25">
      <c r="A10461">
        <v>39404</v>
      </c>
      <c r="B10461" t="s">
        <v>22889</v>
      </c>
      <c r="C10461" t="s">
        <v>1533</v>
      </c>
      <c r="D10461" s="109" t="s">
        <v>17210</v>
      </c>
    </row>
    <row r="10462" spans="1:4" x14ac:dyDescent="0.25">
      <c r="A10462">
        <v>39402</v>
      </c>
      <c r="B10462" t="s">
        <v>22890</v>
      </c>
      <c r="C10462" t="s">
        <v>1533</v>
      </c>
      <c r="D10462" s="109" t="s">
        <v>17211</v>
      </c>
    </row>
    <row r="10463" spans="1:4" x14ac:dyDescent="0.25">
      <c r="A10463">
        <v>39403</v>
      </c>
      <c r="B10463" t="s">
        <v>22891</v>
      </c>
      <c r="C10463" t="s">
        <v>1533</v>
      </c>
      <c r="D10463" s="109" t="s">
        <v>17212</v>
      </c>
    </row>
    <row r="10464" spans="1:4" x14ac:dyDescent="0.25">
      <c r="A10464">
        <v>4093</v>
      </c>
      <c r="B10464" t="s">
        <v>22892</v>
      </c>
      <c r="C10464" t="s">
        <v>1532</v>
      </c>
      <c r="D10464" s="109" t="s">
        <v>22893</v>
      </c>
    </row>
    <row r="10465" spans="1:4" x14ac:dyDescent="0.25">
      <c r="A10465">
        <v>10512</v>
      </c>
      <c r="B10465" t="s">
        <v>22894</v>
      </c>
      <c r="C10465" t="s">
        <v>1539</v>
      </c>
      <c r="D10465" s="109" t="s">
        <v>22895</v>
      </c>
    </row>
    <row r="10466" spans="1:4" x14ac:dyDescent="0.25">
      <c r="A10466">
        <v>4243</v>
      </c>
      <c r="B10466" t="s">
        <v>22896</v>
      </c>
      <c r="C10466" t="s">
        <v>1532</v>
      </c>
      <c r="D10466" s="109" t="s">
        <v>17948</v>
      </c>
    </row>
    <row r="10467" spans="1:4" x14ac:dyDescent="0.25">
      <c r="A10467">
        <v>20020</v>
      </c>
      <c r="B10467" t="s">
        <v>22897</v>
      </c>
      <c r="C10467" t="s">
        <v>1532</v>
      </c>
      <c r="D10467" s="109" t="s">
        <v>16790</v>
      </c>
    </row>
    <row r="10468" spans="1:4" x14ac:dyDescent="0.25">
      <c r="A10468">
        <v>41038</v>
      </c>
      <c r="B10468" t="s">
        <v>22898</v>
      </c>
      <c r="C10468" t="s">
        <v>1539</v>
      </c>
      <c r="D10468" s="109" t="s">
        <v>22899</v>
      </c>
    </row>
    <row r="10469" spans="1:4" x14ac:dyDescent="0.25">
      <c r="A10469">
        <v>4094</v>
      </c>
      <c r="B10469" t="s">
        <v>22900</v>
      </c>
      <c r="C10469" t="s">
        <v>1532</v>
      </c>
      <c r="D10469" s="109" t="s">
        <v>11815</v>
      </c>
    </row>
    <row r="10470" spans="1:4" x14ac:dyDescent="0.25">
      <c r="A10470">
        <v>40988</v>
      </c>
      <c r="B10470" t="s">
        <v>22901</v>
      </c>
      <c r="C10470" t="s">
        <v>1539</v>
      </c>
      <c r="D10470" s="109" t="s">
        <v>22902</v>
      </c>
    </row>
    <row r="10471" spans="1:4" x14ac:dyDescent="0.25">
      <c r="A10471">
        <v>4095</v>
      </c>
      <c r="B10471" t="s">
        <v>22903</v>
      </c>
      <c r="C10471" t="s">
        <v>1532</v>
      </c>
      <c r="D10471" s="109" t="s">
        <v>13065</v>
      </c>
    </row>
    <row r="10472" spans="1:4" x14ac:dyDescent="0.25">
      <c r="A10472">
        <v>40990</v>
      </c>
      <c r="B10472" t="s">
        <v>22904</v>
      </c>
      <c r="C10472" t="s">
        <v>1539</v>
      </c>
      <c r="D10472" s="109" t="s">
        <v>22905</v>
      </c>
    </row>
    <row r="10473" spans="1:4" x14ac:dyDescent="0.25">
      <c r="A10473">
        <v>4096</v>
      </c>
      <c r="B10473" t="s">
        <v>22906</v>
      </c>
      <c r="C10473" t="s">
        <v>1532</v>
      </c>
      <c r="D10473" s="109" t="s">
        <v>18072</v>
      </c>
    </row>
    <row r="10474" spans="1:4" x14ac:dyDescent="0.25">
      <c r="A10474">
        <v>40992</v>
      </c>
      <c r="B10474" t="s">
        <v>22907</v>
      </c>
      <c r="C10474" t="s">
        <v>1539</v>
      </c>
      <c r="D10474" s="109" t="s">
        <v>22908</v>
      </c>
    </row>
    <row r="10475" spans="1:4" x14ac:dyDescent="0.25">
      <c r="A10475">
        <v>4114</v>
      </c>
      <c r="B10475" t="s">
        <v>22909</v>
      </c>
      <c r="C10475" t="s">
        <v>1533</v>
      </c>
      <c r="D10475" s="109" t="s">
        <v>6335</v>
      </c>
    </row>
    <row r="10476" spans="1:4" x14ac:dyDescent="0.25">
      <c r="A10476">
        <v>36797</v>
      </c>
      <c r="B10476" t="s">
        <v>22910</v>
      </c>
      <c r="C10476" t="s">
        <v>1533</v>
      </c>
      <c r="D10476" s="109" t="s">
        <v>14694</v>
      </c>
    </row>
    <row r="10477" spans="1:4" x14ac:dyDescent="0.25">
      <c r="A10477">
        <v>4107</v>
      </c>
      <c r="B10477" t="s">
        <v>22911</v>
      </c>
      <c r="C10477" t="s">
        <v>1533</v>
      </c>
      <c r="D10477" s="109" t="s">
        <v>14852</v>
      </c>
    </row>
    <row r="10478" spans="1:4" x14ac:dyDescent="0.25">
      <c r="A10478">
        <v>4102</v>
      </c>
      <c r="B10478" t="s">
        <v>22912</v>
      </c>
      <c r="C10478" t="s">
        <v>1533</v>
      </c>
      <c r="D10478" s="109" t="s">
        <v>12505</v>
      </c>
    </row>
    <row r="10479" spans="1:4" x14ac:dyDescent="0.25">
      <c r="A10479">
        <v>36799</v>
      </c>
      <c r="B10479" t="s">
        <v>22913</v>
      </c>
      <c r="C10479" t="s">
        <v>1533</v>
      </c>
      <c r="D10479" s="109" t="s">
        <v>13016</v>
      </c>
    </row>
    <row r="10480" spans="1:4" x14ac:dyDescent="0.25">
      <c r="A10480">
        <v>2747</v>
      </c>
      <c r="B10480" t="s">
        <v>22914</v>
      </c>
      <c r="C10480" t="s">
        <v>1536</v>
      </c>
      <c r="D10480" s="109" t="s">
        <v>17459</v>
      </c>
    </row>
    <row r="10481" spans="1:4" x14ac:dyDescent="0.25">
      <c r="A10481">
        <v>21138</v>
      </c>
      <c r="B10481" t="s">
        <v>22915</v>
      </c>
      <c r="C10481" t="s">
        <v>1536</v>
      </c>
      <c r="D10481" s="109" t="s">
        <v>18800</v>
      </c>
    </row>
    <row r="10482" spans="1:4" x14ac:dyDescent="0.25">
      <c r="A10482">
        <v>10826</v>
      </c>
      <c r="B10482" t="s">
        <v>22916</v>
      </c>
      <c r="C10482" t="s">
        <v>1533</v>
      </c>
      <c r="D10482" s="109" t="s">
        <v>22917</v>
      </c>
    </row>
    <row r="10483" spans="1:4" x14ac:dyDescent="0.25">
      <c r="A10483">
        <v>365</v>
      </c>
      <c r="B10483" t="s">
        <v>22918</v>
      </c>
      <c r="C10483" t="s">
        <v>1533</v>
      </c>
      <c r="D10483" s="109" t="s">
        <v>22919</v>
      </c>
    </row>
    <row r="10484" spans="1:4" x14ac:dyDescent="0.25">
      <c r="A10484">
        <v>38639</v>
      </c>
      <c r="B10484" t="s">
        <v>22920</v>
      </c>
      <c r="C10484" t="s">
        <v>1533</v>
      </c>
      <c r="D10484" s="109" t="s">
        <v>22921</v>
      </c>
    </row>
    <row r="10485" spans="1:4" x14ac:dyDescent="0.25">
      <c r="A10485">
        <v>38640</v>
      </c>
      <c r="B10485" t="s">
        <v>22922</v>
      </c>
      <c r="C10485" t="s">
        <v>1533</v>
      </c>
      <c r="D10485" s="109" t="s">
        <v>12554</v>
      </c>
    </row>
    <row r="10486" spans="1:4" x14ac:dyDescent="0.25">
      <c r="A10486">
        <v>358</v>
      </c>
      <c r="B10486" t="s">
        <v>22923</v>
      </c>
      <c r="C10486" t="s">
        <v>1533</v>
      </c>
      <c r="D10486" s="109" t="s">
        <v>16993</v>
      </c>
    </row>
    <row r="10487" spans="1:4" x14ac:dyDescent="0.25">
      <c r="A10487">
        <v>359</v>
      </c>
      <c r="B10487" t="s">
        <v>22924</v>
      </c>
      <c r="C10487" t="s">
        <v>1533</v>
      </c>
      <c r="D10487" s="109" t="s">
        <v>22925</v>
      </c>
    </row>
    <row r="10488" spans="1:4" x14ac:dyDescent="0.25">
      <c r="A10488">
        <v>38641</v>
      </c>
      <c r="B10488" t="s">
        <v>22926</v>
      </c>
      <c r="C10488" t="s">
        <v>1533</v>
      </c>
      <c r="D10488" s="109" t="s">
        <v>22927</v>
      </c>
    </row>
    <row r="10489" spans="1:4" x14ac:dyDescent="0.25">
      <c r="A10489">
        <v>360</v>
      </c>
      <c r="B10489" t="s">
        <v>22928</v>
      </c>
      <c r="C10489" t="s">
        <v>1533</v>
      </c>
      <c r="D10489" s="109" t="s">
        <v>6450</v>
      </c>
    </row>
    <row r="10490" spans="1:4" x14ac:dyDescent="0.25">
      <c r="A10490">
        <v>42430</v>
      </c>
      <c r="B10490" t="s">
        <v>22929</v>
      </c>
      <c r="C10490" t="s">
        <v>1533</v>
      </c>
      <c r="D10490" s="109" t="s">
        <v>14855</v>
      </c>
    </row>
    <row r="10491" spans="1:4" x14ac:dyDescent="0.25">
      <c r="A10491">
        <v>4209</v>
      </c>
      <c r="B10491" t="s">
        <v>22930</v>
      </c>
      <c r="C10491" t="s">
        <v>1533</v>
      </c>
      <c r="D10491" s="109" t="s">
        <v>16372</v>
      </c>
    </row>
    <row r="10492" spans="1:4" x14ac:dyDescent="0.25">
      <c r="A10492">
        <v>4180</v>
      </c>
      <c r="B10492" t="s">
        <v>22931</v>
      </c>
      <c r="C10492" t="s">
        <v>1533</v>
      </c>
      <c r="D10492" s="109" t="s">
        <v>7388</v>
      </c>
    </row>
    <row r="10493" spans="1:4" x14ac:dyDescent="0.25">
      <c r="A10493">
        <v>4177</v>
      </c>
      <c r="B10493" t="s">
        <v>22932</v>
      </c>
      <c r="C10493" t="s">
        <v>1533</v>
      </c>
      <c r="D10493" s="109" t="s">
        <v>12663</v>
      </c>
    </row>
    <row r="10494" spans="1:4" x14ac:dyDescent="0.25">
      <c r="A10494">
        <v>4179</v>
      </c>
      <c r="B10494" t="s">
        <v>22933</v>
      </c>
      <c r="C10494" t="s">
        <v>1533</v>
      </c>
      <c r="D10494" s="109" t="s">
        <v>12486</v>
      </c>
    </row>
    <row r="10495" spans="1:4" x14ac:dyDescent="0.25">
      <c r="A10495">
        <v>4208</v>
      </c>
      <c r="B10495" t="s">
        <v>22934</v>
      </c>
      <c r="C10495" t="s">
        <v>1533</v>
      </c>
      <c r="D10495" s="109" t="s">
        <v>22935</v>
      </c>
    </row>
    <row r="10496" spans="1:4" x14ac:dyDescent="0.25">
      <c r="A10496">
        <v>4181</v>
      </c>
      <c r="B10496" t="s">
        <v>22936</v>
      </c>
      <c r="C10496" t="s">
        <v>1533</v>
      </c>
      <c r="D10496" s="109" t="s">
        <v>17921</v>
      </c>
    </row>
    <row r="10497" spans="1:4" x14ac:dyDescent="0.25">
      <c r="A10497">
        <v>4178</v>
      </c>
      <c r="B10497" t="s">
        <v>22937</v>
      </c>
      <c r="C10497" t="s">
        <v>1533</v>
      </c>
      <c r="D10497" s="109" t="s">
        <v>14972</v>
      </c>
    </row>
    <row r="10498" spans="1:4" x14ac:dyDescent="0.25">
      <c r="A10498">
        <v>4182</v>
      </c>
      <c r="B10498" t="s">
        <v>22938</v>
      </c>
      <c r="C10498" t="s">
        <v>1533</v>
      </c>
      <c r="D10498" s="109" t="s">
        <v>17134</v>
      </c>
    </row>
    <row r="10499" spans="1:4" x14ac:dyDescent="0.25">
      <c r="A10499">
        <v>4183</v>
      </c>
      <c r="B10499" t="s">
        <v>22939</v>
      </c>
      <c r="C10499" t="s">
        <v>1533</v>
      </c>
      <c r="D10499" s="109" t="s">
        <v>22940</v>
      </c>
    </row>
    <row r="10500" spans="1:4" x14ac:dyDescent="0.25">
      <c r="A10500">
        <v>4184</v>
      </c>
      <c r="B10500" t="s">
        <v>22941</v>
      </c>
      <c r="C10500" t="s">
        <v>1533</v>
      </c>
      <c r="D10500" s="109" t="s">
        <v>17207</v>
      </c>
    </row>
    <row r="10501" spans="1:4" x14ac:dyDescent="0.25">
      <c r="A10501">
        <v>4185</v>
      </c>
      <c r="B10501" t="s">
        <v>22942</v>
      </c>
      <c r="C10501" t="s">
        <v>1533</v>
      </c>
      <c r="D10501" s="109" t="s">
        <v>22943</v>
      </c>
    </row>
    <row r="10502" spans="1:4" x14ac:dyDescent="0.25">
      <c r="A10502">
        <v>4205</v>
      </c>
      <c r="B10502" t="s">
        <v>22944</v>
      </c>
      <c r="C10502" t="s">
        <v>1533</v>
      </c>
      <c r="D10502" s="109" t="s">
        <v>18912</v>
      </c>
    </row>
    <row r="10503" spans="1:4" x14ac:dyDescent="0.25">
      <c r="A10503">
        <v>4192</v>
      </c>
      <c r="B10503" t="s">
        <v>22945</v>
      </c>
      <c r="C10503" t="s">
        <v>1533</v>
      </c>
      <c r="D10503" s="109" t="s">
        <v>18912</v>
      </c>
    </row>
    <row r="10504" spans="1:4" x14ac:dyDescent="0.25">
      <c r="A10504">
        <v>4191</v>
      </c>
      <c r="B10504" t="s">
        <v>22946</v>
      </c>
      <c r="C10504" t="s">
        <v>1533</v>
      </c>
      <c r="D10504" s="109" t="s">
        <v>18912</v>
      </c>
    </row>
    <row r="10505" spans="1:4" x14ac:dyDescent="0.25">
      <c r="A10505">
        <v>4207</v>
      </c>
      <c r="B10505" t="s">
        <v>22947</v>
      </c>
      <c r="C10505" t="s">
        <v>1533</v>
      </c>
      <c r="D10505" s="109" t="s">
        <v>8583</v>
      </c>
    </row>
    <row r="10506" spans="1:4" x14ac:dyDescent="0.25">
      <c r="A10506">
        <v>4206</v>
      </c>
      <c r="B10506" t="s">
        <v>22948</v>
      </c>
      <c r="C10506" t="s">
        <v>1533</v>
      </c>
      <c r="D10506" s="109" t="s">
        <v>17810</v>
      </c>
    </row>
    <row r="10507" spans="1:4" x14ac:dyDescent="0.25">
      <c r="A10507">
        <v>4190</v>
      </c>
      <c r="B10507" t="s">
        <v>22949</v>
      </c>
      <c r="C10507" t="s">
        <v>1533</v>
      </c>
      <c r="D10507" s="109" t="s">
        <v>17810</v>
      </c>
    </row>
    <row r="10508" spans="1:4" x14ac:dyDescent="0.25">
      <c r="A10508">
        <v>4186</v>
      </c>
      <c r="B10508" t="s">
        <v>22950</v>
      </c>
      <c r="C10508" t="s">
        <v>1533</v>
      </c>
      <c r="D10508" s="109" t="s">
        <v>22951</v>
      </c>
    </row>
    <row r="10509" spans="1:4" x14ac:dyDescent="0.25">
      <c r="A10509">
        <v>4188</v>
      </c>
      <c r="B10509" t="s">
        <v>22952</v>
      </c>
      <c r="C10509" t="s">
        <v>1533</v>
      </c>
      <c r="D10509" s="109" t="s">
        <v>14715</v>
      </c>
    </row>
    <row r="10510" spans="1:4" x14ac:dyDescent="0.25">
      <c r="A10510">
        <v>4189</v>
      </c>
      <c r="B10510" t="s">
        <v>22953</v>
      </c>
      <c r="C10510" t="s">
        <v>1533</v>
      </c>
      <c r="D10510" s="109" t="s">
        <v>14715</v>
      </c>
    </row>
    <row r="10511" spans="1:4" x14ac:dyDescent="0.25">
      <c r="A10511">
        <v>4197</v>
      </c>
      <c r="B10511" t="s">
        <v>22954</v>
      </c>
      <c r="C10511" t="s">
        <v>1533</v>
      </c>
      <c r="D10511" s="109" t="s">
        <v>22955</v>
      </c>
    </row>
    <row r="10512" spans="1:4" x14ac:dyDescent="0.25">
      <c r="A10512">
        <v>4194</v>
      </c>
      <c r="B10512" t="s">
        <v>22956</v>
      </c>
      <c r="C10512" t="s">
        <v>1533</v>
      </c>
      <c r="D10512" s="109" t="s">
        <v>12828</v>
      </c>
    </row>
    <row r="10513" spans="1:4" x14ac:dyDescent="0.25">
      <c r="A10513">
        <v>4193</v>
      </c>
      <c r="B10513" t="s">
        <v>22957</v>
      </c>
      <c r="C10513" t="s">
        <v>1533</v>
      </c>
      <c r="D10513" s="109" t="s">
        <v>12828</v>
      </c>
    </row>
    <row r="10514" spans="1:4" x14ac:dyDescent="0.25">
      <c r="A10514">
        <v>4204</v>
      </c>
      <c r="B10514" t="s">
        <v>22958</v>
      </c>
      <c r="C10514" t="s">
        <v>1533</v>
      </c>
      <c r="D10514" s="109" t="s">
        <v>12828</v>
      </c>
    </row>
    <row r="10515" spans="1:4" x14ac:dyDescent="0.25">
      <c r="A10515">
        <v>4187</v>
      </c>
      <c r="B10515" t="s">
        <v>22959</v>
      </c>
      <c r="C10515" t="s">
        <v>1533</v>
      </c>
      <c r="D10515" s="109" t="s">
        <v>7375</v>
      </c>
    </row>
    <row r="10516" spans="1:4" x14ac:dyDescent="0.25">
      <c r="A10516">
        <v>4202</v>
      </c>
      <c r="B10516" t="s">
        <v>22960</v>
      </c>
      <c r="C10516" t="s">
        <v>1533</v>
      </c>
      <c r="D10516" s="109" t="s">
        <v>22961</v>
      </c>
    </row>
    <row r="10517" spans="1:4" x14ac:dyDescent="0.25">
      <c r="A10517">
        <v>4203</v>
      </c>
      <c r="B10517" t="s">
        <v>22962</v>
      </c>
      <c r="C10517" t="s">
        <v>1533</v>
      </c>
      <c r="D10517" s="109" t="s">
        <v>22963</v>
      </c>
    </row>
    <row r="10518" spans="1:4" x14ac:dyDescent="0.25">
      <c r="A10518">
        <v>40368</v>
      </c>
      <c r="B10518" t="s">
        <v>22964</v>
      </c>
      <c r="C10518" t="s">
        <v>1533</v>
      </c>
      <c r="D10518" s="109" t="s">
        <v>17653</v>
      </c>
    </row>
    <row r="10519" spans="1:4" x14ac:dyDescent="0.25">
      <c r="A10519">
        <v>40365</v>
      </c>
      <c r="B10519" t="s">
        <v>22965</v>
      </c>
      <c r="C10519" t="s">
        <v>1533</v>
      </c>
      <c r="D10519" s="109" t="s">
        <v>22966</v>
      </c>
    </row>
    <row r="10520" spans="1:4" x14ac:dyDescent="0.25">
      <c r="A10520">
        <v>40356</v>
      </c>
      <c r="B10520" t="s">
        <v>22967</v>
      </c>
      <c r="C10520" t="s">
        <v>1533</v>
      </c>
      <c r="D10520" s="109" t="s">
        <v>22968</v>
      </c>
    </row>
    <row r="10521" spans="1:4" x14ac:dyDescent="0.25">
      <c r="A10521">
        <v>40362</v>
      </c>
      <c r="B10521" t="s">
        <v>22969</v>
      </c>
      <c r="C10521" t="s">
        <v>1533</v>
      </c>
      <c r="D10521" s="109" t="s">
        <v>22970</v>
      </c>
    </row>
    <row r="10522" spans="1:4" x14ac:dyDescent="0.25">
      <c r="A10522">
        <v>40374</v>
      </c>
      <c r="B10522" t="s">
        <v>22971</v>
      </c>
      <c r="C10522" t="s">
        <v>1533</v>
      </c>
      <c r="D10522" s="109" t="s">
        <v>22972</v>
      </c>
    </row>
    <row r="10523" spans="1:4" x14ac:dyDescent="0.25">
      <c r="A10523">
        <v>40371</v>
      </c>
      <c r="B10523" t="s">
        <v>22973</v>
      </c>
      <c r="C10523" t="s">
        <v>1533</v>
      </c>
      <c r="D10523" s="109" t="s">
        <v>22974</v>
      </c>
    </row>
    <row r="10524" spans="1:4" x14ac:dyDescent="0.25">
      <c r="A10524">
        <v>40359</v>
      </c>
      <c r="B10524" t="s">
        <v>22975</v>
      </c>
      <c r="C10524" t="s">
        <v>1533</v>
      </c>
      <c r="D10524" s="109" t="s">
        <v>15048</v>
      </c>
    </row>
    <row r="10525" spans="1:4" x14ac:dyDescent="0.25">
      <c r="A10525">
        <v>7595</v>
      </c>
      <c r="B10525" t="s">
        <v>22976</v>
      </c>
      <c r="C10525" t="s">
        <v>1532</v>
      </c>
      <c r="D10525" s="109" t="s">
        <v>16746</v>
      </c>
    </row>
    <row r="10526" spans="1:4" x14ac:dyDescent="0.25">
      <c r="A10526">
        <v>41094</v>
      </c>
      <c r="B10526" t="s">
        <v>22977</v>
      </c>
      <c r="C10526" t="s">
        <v>1539</v>
      </c>
      <c r="D10526" s="109" t="s">
        <v>18933</v>
      </c>
    </row>
    <row r="10527" spans="1:4" x14ac:dyDescent="0.25">
      <c r="A10527">
        <v>39609</v>
      </c>
      <c r="B10527" t="s">
        <v>22978</v>
      </c>
      <c r="C10527" t="s">
        <v>1533</v>
      </c>
      <c r="D10527" s="109" t="s">
        <v>22979</v>
      </c>
    </row>
    <row r="10528" spans="1:4" x14ac:dyDescent="0.25">
      <c r="A10528">
        <v>39610</v>
      </c>
      <c r="B10528" t="s">
        <v>22980</v>
      </c>
      <c r="C10528" t="s">
        <v>1533</v>
      </c>
      <c r="D10528" s="109" t="s">
        <v>22981</v>
      </c>
    </row>
    <row r="10529" spans="1:4" x14ac:dyDescent="0.25">
      <c r="A10529">
        <v>39611</v>
      </c>
      <c r="B10529" t="s">
        <v>22982</v>
      </c>
      <c r="C10529" t="s">
        <v>1533</v>
      </c>
      <c r="D10529" s="109" t="s">
        <v>22983</v>
      </c>
    </row>
    <row r="10530" spans="1:4" x14ac:dyDescent="0.25">
      <c r="A10530">
        <v>39612</v>
      </c>
      <c r="B10530" t="s">
        <v>22984</v>
      </c>
      <c r="C10530" t="s">
        <v>1533</v>
      </c>
      <c r="D10530" s="109" t="s">
        <v>22985</v>
      </c>
    </row>
    <row r="10531" spans="1:4" x14ac:dyDescent="0.25">
      <c r="A10531">
        <v>39608</v>
      </c>
      <c r="B10531" t="s">
        <v>22986</v>
      </c>
      <c r="C10531" t="s">
        <v>1533</v>
      </c>
      <c r="D10531" s="109" t="s">
        <v>22987</v>
      </c>
    </row>
    <row r="10532" spans="1:4" x14ac:dyDescent="0.25">
      <c r="A10532">
        <v>38175</v>
      </c>
      <c r="B10532" t="s">
        <v>22988</v>
      </c>
      <c r="C10532" t="s">
        <v>1533</v>
      </c>
      <c r="D10532" s="109" t="s">
        <v>16693</v>
      </c>
    </row>
    <row r="10533" spans="1:4" x14ac:dyDescent="0.25">
      <c r="A10533">
        <v>38176</v>
      </c>
      <c r="B10533" t="s">
        <v>22989</v>
      </c>
      <c r="C10533" t="s">
        <v>1533</v>
      </c>
      <c r="D10533" s="109" t="s">
        <v>7919</v>
      </c>
    </row>
    <row r="10534" spans="1:4" x14ac:dyDescent="0.25">
      <c r="A10534">
        <v>36152</v>
      </c>
      <c r="B10534" t="s">
        <v>22990</v>
      </c>
      <c r="C10534" t="s">
        <v>1533</v>
      </c>
      <c r="D10534" s="109" t="s">
        <v>12565</v>
      </c>
    </row>
    <row r="10535" spans="1:4" x14ac:dyDescent="0.25">
      <c r="A10535">
        <v>4221</v>
      </c>
      <c r="B10535" t="s">
        <v>22991</v>
      </c>
      <c r="C10535" t="s">
        <v>1538</v>
      </c>
      <c r="D10535" s="109" t="s">
        <v>6992</v>
      </c>
    </row>
    <row r="10536" spans="1:4" x14ac:dyDescent="0.25">
      <c r="A10536">
        <v>4227</v>
      </c>
      <c r="B10536" t="s">
        <v>22992</v>
      </c>
      <c r="C10536" t="s">
        <v>1538</v>
      </c>
      <c r="D10536" s="109" t="s">
        <v>11809</v>
      </c>
    </row>
    <row r="10537" spans="1:4" x14ac:dyDescent="0.25">
      <c r="A10537">
        <v>38170</v>
      </c>
      <c r="B10537" t="s">
        <v>22993</v>
      </c>
      <c r="C10537" t="s">
        <v>1533</v>
      </c>
      <c r="D10537" s="109" t="s">
        <v>22994</v>
      </c>
    </row>
    <row r="10538" spans="1:4" x14ac:dyDescent="0.25">
      <c r="A10538">
        <v>4252</v>
      </c>
      <c r="B10538" t="s">
        <v>22995</v>
      </c>
      <c r="C10538" t="s">
        <v>1532</v>
      </c>
      <c r="D10538" s="109" t="s">
        <v>17542</v>
      </c>
    </row>
    <row r="10539" spans="1:4" x14ac:dyDescent="0.25">
      <c r="A10539">
        <v>40980</v>
      </c>
      <c r="B10539" t="s">
        <v>22996</v>
      </c>
      <c r="C10539" t="s">
        <v>1539</v>
      </c>
      <c r="D10539" s="109" t="s">
        <v>22997</v>
      </c>
    </row>
    <row r="10540" spans="1:4" x14ac:dyDescent="0.25">
      <c r="A10540">
        <v>41031</v>
      </c>
      <c r="B10540" t="s">
        <v>22998</v>
      </c>
      <c r="C10540" t="s">
        <v>1539</v>
      </c>
      <c r="D10540" s="109" t="s">
        <v>22999</v>
      </c>
    </row>
    <row r="10541" spans="1:4" x14ac:dyDescent="0.25">
      <c r="A10541">
        <v>37666</v>
      </c>
      <c r="B10541" t="s">
        <v>23000</v>
      </c>
      <c r="C10541" t="s">
        <v>1532</v>
      </c>
      <c r="D10541" s="109" t="s">
        <v>6421</v>
      </c>
    </row>
    <row r="10542" spans="1:4" x14ac:dyDescent="0.25">
      <c r="A10542">
        <v>40986</v>
      </c>
      <c r="B10542" t="s">
        <v>23001</v>
      </c>
      <c r="C10542" t="s">
        <v>1539</v>
      </c>
      <c r="D10542" s="109" t="s">
        <v>23002</v>
      </c>
    </row>
    <row r="10543" spans="1:4" x14ac:dyDescent="0.25">
      <c r="A10543">
        <v>4250</v>
      </c>
      <c r="B10543" t="s">
        <v>23003</v>
      </c>
      <c r="C10543" t="s">
        <v>1532</v>
      </c>
      <c r="D10543" s="109" t="s">
        <v>14806</v>
      </c>
    </row>
    <row r="10544" spans="1:4" x14ac:dyDescent="0.25">
      <c r="A10544">
        <v>40978</v>
      </c>
      <c r="B10544" t="s">
        <v>23004</v>
      </c>
      <c r="C10544" t="s">
        <v>1539</v>
      </c>
      <c r="D10544" s="109" t="s">
        <v>23005</v>
      </c>
    </row>
    <row r="10545" spans="1:4" x14ac:dyDescent="0.25">
      <c r="A10545">
        <v>44501</v>
      </c>
      <c r="B10545" t="s">
        <v>23006</v>
      </c>
      <c r="C10545" t="s">
        <v>1532</v>
      </c>
      <c r="D10545" s="109" t="s">
        <v>17948</v>
      </c>
    </row>
    <row r="10546" spans="1:4" x14ac:dyDescent="0.25">
      <c r="A10546">
        <v>41043</v>
      </c>
      <c r="B10546" t="s">
        <v>23007</v>
      </c>
      <c r="C10546" t="s">
        <v>1539</v>
      </c>
      <c r="D10546" s="109" t="s">
        <v>22999</v>
      </c>
    </row>
    <row r="10547" spans="1:4" x14ac:dyDescent="0.25">
      <c r="A10547">
        <v>4234</v>
      </c>
      <c r="B10547" t="s">
        <v>23008</v>
      </c>
      <c r="C10547" t="s">
        <v>1532</v>
      </c>
      <c r="D10547" s="109" t="s">
        <v>23009</v>
      </c>
    </row>
    <row r="10548" spans="1:4" x14ac:dyDescent="0.25">
      <c r="A10548">
        <v>40987</v>
      </c>
      <c r="B10548" t="s">
        <v>23010</v>
      </c>
      <c r="C10548" t="s">
        <v>1539</v>
      </c>
      <c r="D10548" s="109" t="s">
        <v>23011</v>
      </c>
    </row>
    <row r="10549" spans="1:4" x14ac:dyDescent="0.25">
      <c r="A10549">
        <v>4253</v>
      </c>
      <c r="B10549" t="s">
        <v>23012</v>
      </c>
      <c r="C10549" t="s">
        <v>1532</v>
      </c>
      <c r="D10549" s="109" t="s">
        <v>22868</v>
      </c>
    </row>
    <row r="10550" spans="1:4" x14ac:dyDescent="0.25">
      <c r="A10550">
        <v>40981</v>
      </c>
      <c r="B10550" t="s">
        <v>23013</v>
      </c>
      <c r="C10550" t="s">
        <v>1539</v>
      </c>
      <c r="D10550" s="109" t="s">
        <v>22866</v>
      </c>
    </row>
    <row r="10551" spans="1:4" x14ac:dyDescent="0.25">
      <c r="A10551">
        <v>4254</v>
      </c>
      <c r="B10551" t="s">
        <v>23014</v>
      </c>
      <c r="C10551" t="s">
        <v>1532</v>
      </c>
      <c r="D10551" s="109" t="s">
        <v>23015</v>
      </c>
    </row>
    <row r="10552" spans="1:4" x14ac:dyDescent="0.25">
      <c r="A10552">
        <v>41036</v>
      </c>
      <c r="B10552" t="s">
        <v>23016</v>
      </c>
      <c r="C10552" t="s">
        <v>1539</v>
      </c>
      <c r="D10552" s="109" t="s">
        <v>23017</v>
      </c>
    </row>
    <row r="10553" spans="1:4" x14ac:dyDescent="0.25">
      <c r="A10553">
        <v>4251</v>
      </c>
      <c r="B10553" t="s">
        <v>23018</v>
      </c>
      <c r="C10553" t="s">
        <v>1532</v>
      </c>
      <c r="D10553" s="109" t="s">
        <v>7941</v>
      </c>
    </row>
    <row r="10554" spans="1:4" x14ac:dyDescent="0.25">
      <c r="A10554">
        <v>40979</v>
      </c>
      <c r="B10554" t="s">
        <v>23019</v>
      </c>
      <c r="C10554" t="s">
        <v>1539</v>
      </c>
      <c r="D10554" s="109" t="s">
        <v>23020</v>
      </c>
    </row>
    <row r="10555" spans="1:4" x14ac:dyDescent="0.25">
      <c r="A10555">
        <v>4230</v>
      </c>
      <c r="B10555" t="s">
        <v>23021</v>
      </c>
      <c r="C10555" t="s">
        <v>1532</v>
      </c>
      <c r="D10555" s="109" t="s">
        <v>12175</v>
      </c>
    </row>
    <row r="10556" spans="1:4" x14ac:dyDescent="0.25">
      <c r="A10556">
        <v>40998</v>
      </c>
      <c r="B10556" t="s">
        <v>23022</v>
      </c>
      <c r="C10556" t="s">
        <v>1539</v>
      </c>
      <c r="D10556" s="109" t="s">
        <v>23023</v>
      </c>
    </row>
    <row r="10557" spans="1:4" x14ac:dyDescent="0.25">
      <c r="A10557">
        <v>4257</v>
      </c>
      <c r="B10557" t="s">
        <v>23024</v>
      </c>
      <c r="C10557" t="s">
        <v>1532</v>
      </c>
      <c r="D10557" s="109" t="s">
        <v>22868</v>
      </c>
    </row>
    <row r="10558" spans="1:4" x14ac:dyDescent="0.25">
      <c r="A10558">
        <v>40982</v>
      </c>
      <c r="B10558" t="s">
        <v>23025</v>
      </c>
      <c r="C10558" t="s">
        <v>1539</v>
      </c>
      <c r="D10558" s="109" t="s">
        <v>22866</v>
      </c>
    </row>
    <row r="10559" spans="1:4" x14ac:dyDescent="0.25">
      <c r="A10559">
        <v>4240</v>
      </c>
      <c r="B10559" t="s">
        <v>23026</v>
      </c>
      <c r="C10559" t="s">
        <v>1532</v>
      </c>
      <c r="D10559" s="109" t="s">
        <v>17685</v>
      </c>
    </row>
    <row r="10560" spans="1:4" x14ac:dyDescent="0.25">
      <c r="A10560">
        <v>41026</v>
      </c>
      <c r="B10560" t="s">
        <v>23027</v>
      </c>
      <c r="C10560" t="s">
        <v>1539</v>
      </c>
      <c r="D10560" s="109" t="s">
        <v>23028</v>
      </c>
    </row>
    <row r="10561" spans="1:4" x14ac:dyDescent="0.25">
      <c r="A10561">
        <v>4239</v>
      </c>
      <c r="B10561" t="s">
        <v>23029</v>
      </c>
      <c r="C10561" t="s">
        <v>1532</v>
      </c>
      <c r="D10561" s="109" t="s">
        <v>17685</v>
      </c>
    </row>
    <row r="10562" spans="1:4" x14ac:dyDescent="0.25">
      <c r="A10562">
        <v>41024</v>
      </c>
      <c r="B10562" t="s">
        <v>23030</v>
      </c>
      <c r="C10562" t="s">
        <v>1539</v>
      </c>
      <c r="D10562" s="109" t="s">
        <v>23028</v>
      </c>
    </row>
    <row r="10563" spans="1:4" x14ac:dyDescent="0.25">
      <c r="A10563">
        <v>4248</v>
      </c>
      <c r="B10563" t="s">
        <v>23031</v>
      </c>
      <c r="C10563" t="s">
        <v>1532</v>
      </c>
      <c r="D10563" s="109" t="s">
        <v>17948</v>
      </c>
    </row>
    <row r="10564" spans="1:4" x14ac:dyDescent="0.25">
      <c r="A10564">
        <v>41033</v>
      </c>
      <c r="B10564" t="s">
        <v>23032</v>
      </c>
      <c r="C10564" t="s">
        <v>1539</v>
      </c>
      <c r="D10564" s="109" t="s">
        <v>22999</v>
      </c>
    </row>
    <row r="10565" spans="1:4" x14ac:dyDescent="0.25">
      <c r="A10565">
        <v>44500</v>
      </c>
      <c r="B10565" t="s">
        <v>23033</v>
      </c>
      <c r="C10565" t="s">
        <v>1532</v>
      </c>
      <c r="D10565" s="109" t="s">
        <v>17948</v>
      </c>
    </row>
    <row r="10566" spans="1:4" x14ac:dyDescent="0.25">
      <c r="A10566">
        <v>41040</v>
      </c>
      <c r="B10566" t="s">
        <v>23034</v>
      </c>
      <c r="C10566" t="s">
        <v>1539</v>
      </c>
      <c r="D10566" s="109" t="s">
        <v>22999</v>
      </c>
    </row>
    <row r="10567" spans="1:4" x14ac:dyDescent="0.25">
      <c r="A10567">
        <v>4238</v>
      </c>
      <c r="B10567" t="s">
        <v>23035</v>
      </c>
      <c r="C10567" t="s">
        <v>1532</v>
      </c>
      <c r="D10567" s="109" t="s">
        <v>12399</v>
      </c>
    </row>
    <row r="10568" spans="1:4" x14ac:dyDescent="0.25">
      <c r="A10568">
        <v>41012</v>
      </c>
      <c r="B10568" t="s">
        <v>23036</v>
      </c>
      <c r="C10568" t="s">
        <v>1539</v>
      </c>
      <c r="D10568" s="109" t="s">
        <v>23037</v>
      </c>
    </row>
    <row r="10569" spans="1:4" x14ac:dyDescent="0.25">
      <c r="A10569">
        <v>4233</v>
      </c>
      <c r="B10569" t="s">
        <v>23038</v>
      </c>
      <c r="C10569" t="s">
        <v>1532</v>
      </c>
      <c r="D10569" s="109" t="s">
        <v>17685</v>
      </c>
    </row>
    <row r="10570" spans="1:4" x14ac:dyDescent="0.25">
      <c r="A10570">
        <v>41001</v>
      </c>
      <c r="B10570" t="s">
        <v>23039</v>
      </c>
      <c r="C10570" t="s">
        <v>1539</v>
      </c>
      <c r="D10570" s="109" t="s">
        <v>23028</v>
      </c>
    </row>
    <row r="10571" spans="1:4" x14ac:dyDescent="0.25">
      <c r="A10571">
        <v>2</v>
      </c>
      <c r="B10571" t="s">
        <v>23040</v>
      </c>
      <c r="C10571" t="s">
        <v>1535</v>
      </c>
      <c r="D10571" s="109" t="s">
        <v>17948</v>
      </c>
    </row>
    <row r="10572" spans="1:4" x14ac:dyDescent="0.25">
      <c r="A10572">
        <v>36517</v>
      </c>
      <c r="B10572" t="s">
        <v>23041</v>
      </c>
      <c r="C10572" t="s">
        <v>1533</v>
      </c>
      <c r="D10572" s="109" t="s">
        <v>17223</v>
      </c>
    </row>
    <row r="10573" spans="1:4" x14ac:dyDescent="0.25">
      <c r="A10573">
        <v>4262</v>
      </c>
      <c r="B10573" t="s">
        <v>23042</v>
      </c>
      <c r="C10573" t="s">
        <v>1533</v>
      </c>
      <c r="D10573" s="109" t="s">
        <v>17224</v>
      </c>
    </row>
    <row r="10574" spans="1:4" x14ac:dyDescent="0.25">
      <c r="A10574">
        <v>4263</v>
      </c>
      <c r="B10574" t="s">
        <v>23043</v>
      </c>
      <c r="C10574" t="s">
        <v>1533</v>
      </c>
      <c r="D10574" s="109" t="s">
        <v>17225</v>
      </c>
    </row>
    <row r="10575" spans="1:4" x14ac:dyDescent="0.25">
      <c r="A10575">
        <v>36518</v>
      </c>
      <c r="B10575" t="s">
        <v>23044</v>
      </c>
      <c r="C10575" t="s">
        <v>1533</v>
      </c>
      <c r="D10575" s="109" t="s">
        <v>17226</v>
      </c>
    </row>
    <row r="10576" spans="1:4" x14ac:dyDescent="0.25">
      <c r="A10576">
        <v>14221</v>
      </c>
      <c r="B10576" t="s">
        <v>23045</v>
      </c>
      <c r="C10576" t="s">
        <v>1533</v>
      </c>
      <c r="D10576" s="109" t="s">
        <v>17227</v>
      </c>
    </row>
    <row r="10577" spans="1:4" x14ac:dyDescent="0.25">
      <c r="A10577">
        <v>38402</v>
      </c>
      <c r="B10577" t="s">
        <v>23046</v>
      </c>
      <c r="C10577" t="s">
        <v>1533</v>
      </c>
      <c r="D10577" s="109" t="s">
        <v>8150</v>
      </c>
    </row>
    <row r="10578" spans="1:4" x14ac:dyDescent="0.25">
      <c r="A10578">
        <v>3412</v>
      </c>
      <c r="B10578" t="s">
        <v>23047</v>
      </c>
      <c r="C10578" t="s">
        <v>1534</v>
      </c>
      <c r="D10578" s="109" t="s">
        <v>13873</v>
      </c>
    </row>
    <row r="10579" spans="1:4" x14ac:dyDescent="0.25">
      <c r="A10579">
        <v>3413</v>
      </c>
      <c r="B10579" t="s">
        <v>23048</v>
      </c>
      <c r="C10579" t="s">
        <v>1534</v>
      </c>
      <c r="D10579" s="109" t="s">
        <v>17648</v>
      </c>
    </row>
    <row r="10580" spans="1:4" x14ac:dyDescent="0.25">
      <c r="A10580">
        <v>39744</v>
      </c>
      <c r="B10580" t="s">
        <v>23049</v>
      </c>
      <c r="C10580" t="s">
        <v>1534</v>
      </c>
      <c r="D10580" s="109" t="s">
        <v>12465</v>
      </c>
    </row>
    <row r="10581" spans="1:4" x14ac:dyDescent="0.25">
      <c r="A10581">
        <v>39745</v>
      </c>
      <c r="B10581" t="s">
        <v>23050</v>
      </c>
      <c r="C10581" t="s">
        <v>1534</v>
      </c>
      <c r="D10581" s="109" t="s">
        <v>18331</v>
      </c>
    </row>
    <row r="10582" spans="1:4" x14ac:dyDescent="0.25">
      <c r="A10582">
        <v>39637</v>
      </c>
      <c r="B10582" t="s">
        <v>23051</v>
      </c>
      <c r="C10582" t="s">
        <v>1534</v>
      </c>
      <c r="D10582" s="109" t="s">
        <v>17228</v>
      </c>
    </row>
    <row r="10583" spans="1:4" x14ac:dyDescent="0.25">
      <c r="A10583">
        <v>39638</v>
      </c>
      <c r="B10583" t="s">
        <v>23052</v>
      </c>
      <c r="C10583" t="s">
        <v>1534</v>
      </c>
      <c r="D10583" s="109" t="s">
        <v>17229</v>
      </c>
    </row>
    <row r="10584" spans="1:4" x14ac:dyDescent="0.25">
      <c r="A10584">
        <v>39639</v>
      </c>
      <c r="B10584" t="s">
        <v>23053</v>
      </c>
      <c r="C10584" t="s">
        <v>1534</v>
      </c>
      <c r="D10584" s="109" t="s">
        <v>17230</v>
      </c>
    </row>
    <row r="10585" spans="1:4" x14ac:dyDescent="0.25">
      <c r="A10585">
        <v>39517</v>
      </c>
      <c r="B10585" t="s">
        <v>23054</v>
      </c>
      <c r="C10585" t="s">
        <v>1534</v>
      </c>
      <c r="D10585" s="109" t="s">
        <v>23055</v>
      </c>
    </row>
    <row r="10586" spans="1:4" x14ac:dyDescent="0.25">
      <c r="A10586">
        <v>39518</v>
      </c>
      <c r="B10586" t="s">
        <v>23056</v>
      </c>
      <c r="C10586" t="s">
        <v>1534</v>
      </c>
      <c r="D10586" s="109" t="s">
        <v>23057</v>
      </c>
    </row>
    <row r="10587" spans="1:4" x14ac:dyDescent="0.25">
      <c r="A10587">
        <v>38366</v>
      </c>
      <c r="B10587" t="s">
        <v>23058</v>
      </c>
      <c r="C10587" t="s">
        <v>1534</v>
      </c>
      <c r="D10587" s="109" t="s">
        <v>7969</v>
      </c>
    </row>
    <row r="10588" spans="1:4" x14ac:dyDescent="0.25">
      <c r="A10588">
        <v>11703</v>
      </c>
      <c r="B10588" t="s">
        <v>23059</v>
      </c>
      <c r="C10588" t="s">
        <v>1533</v>
      </c>
      <c r="D10588" s="109" t="s">
        <v>23060</v>
      </c>
    </row>
    <row r="10589" spans="1:4" x14ac:dyDescent="0.25">
      <c r="A10589">
        <v>37400</v>
      </c>
      <c r="B10589" t="s">
        <v>23061</v>
      </c>
      <c r="C10589" t="s">
        <v>1533</v>
      </c>
      <c r="D10589" s="109" t="s">
        <v>12772</v>
      </c>
    </row>
    <row r="10590" spans="1:4" x14ac:dyDescent="0.25">
      <c r="A10590">
        <v>25400</v>
      </c>
      <c r="B10590" t="s">
        <v>23062</v>
      </c>
      <c r="C10590" t="s">
        <v>1533</v>
      </c>
      <c r="D10590" s="109" t="s">
        <v>23063</v>
      </c>
    </row>
    <row r="10591" spans="1:4" x14ac:dyDescent="0.25">
      <c r="A10591">
        <v>4276</v>
      </c>
      <c r="B10591" t="s">
        <v>23064</v>
      </c>
      <c r="C10591" t="s">
        <v>1533</v>
      </c>
      <c r="D10591" s="109" t="s">
        <v>23065</v>
      </c>
    </row>
    <row r="10592" spans="1:4" x14ac:dyDescent="0.25">
      <c r="A10592">
        <v>4273</v>
      </c>
      <c r="B10592" t="s">
        <v>23066</v>
      </c>
      <c r="C10592" t="s">
        <v>1533</v>
      </c>
      <c r="D10592" s="109" t="s">
        <v>23067</v>
      </c>
    </row>
    <row r="10593" spans="1:4" x14ac:dyDescent="0.25">
      <c r="A10593">
        <v>4274</v>
      </c>
      <c r="B10593" t="s">
        <v>23068</v>
      </c>
      <c r="C10593" t="s">
        <v>1533</v>
      </c>
      <c r="D10593" s="109" t="s">
        <v>20103</v>
      </c>
    </row>
    <row r="10594" spans="1:4" x14ac:dyDescent="0.25">
      <c r="A10594">
        <v>39438</v>
      </c>
      <c r="B10594" t="s">
        <v>23069</v>
      </c>
      <c r="C10594" t="s">
        <v>1533</v>
      </c>
      <c r="D10594" s="109" t="s">
        <v>6359</v>
      </c>
    </row>
    <row r="10595" spans="1:4" x14ac:dyDescent="0.25">
      <c r="A10595">
        <v>11963</v>
      </c>
      <c r="B10595" t="s">
        <v>23070</v>
      </c>
      <c r="C10595" t="s">
        <v>1533</v>
      </c>
      <c r="D10595" s="109" t="s">
        <v>6309</v>
      </c>
    </row>
    <row r="10596" spans="1:4" x14ac:dyDescent="0.25">
      <c r="A10596">
        <v>11964</v>
      </c>
      <c r="B10596" t="s">
        <v>23071</v>
      </c>
      <c r="C10596" t="s">
        <v>1533</v>
      </c>
      <c r="D10596" s="109" t="s">
        <v>14682</v>
      </c>
    </row>
    <row r="10597" spans="1:4" x14ac:dyDescent="0.25">
      <c r="A10597">
        <v>4379</v>
      </c>
      <c r="B10597" t="s">
        <v>23072</v>
      </c>
      <c r="C10597" t="s">
        <v>1533</v>
      </c>
      <c r="D10597" s="109" t="s">
        <v>6457</v>
      </c>
    </row>
    <row r="10598" spans="1:4" x14ac:dyDescent="0.25">
      <c r="A10598">
        <v>4377</v>
      </c>
      <c r="B10598" t="s">
        <v>23073</v>
      </c>
      <c r="C10598" t="s">
        <v>1533</v>
      </c>
      <c r="D10598" s="109" t="s">
        <v>6399</v>
      </c>
    </row>
    <row r="10599" spans="1:4" x14ac:dyDescent="0.25">
      <c r="A10599">
        <v>4356</v>
      </c>
      <c r="B10599" t="s">
        <v>23074</v>
      </c>
      <c r="C10599" t="s">
        <v>1533</v>
      </c>
      <c r="D10599" s="109" t="s">
        <v>6359</v>
      </c>
    </row>
    <row r="10600" spans="1:4" x14ac:dyDescent="0.25">
      <c r="A10600">
        <v>13246</v>
      </c>
      <c r="B10600" t="s">
        <v>23075</v>
      </c>
      <c r="C10600" t="s">
        <v>1533</v>
      </c>
      <c r="D10600" s="109" t="s">
        <v>6482</v>
      </c>
    </row>
    <row r="10601" spans="1:4" x14ac:dyDescent="0.25">
      <c r="A10601">
        <v>4346</v>
      </c>
      <c r="B10601" t="s">
        <v>23076</v>
      </c>
      <c r="C10601" t="s">
        <v>1533</v>
      </c>
      <c r="D10601" s="109" t="s">
        <v>7908</v>
      </c>
    </row>
    <row r="10602" spans="1:4" x14ac:dyDescent="0.25">
      <c r="A10602">
        <v>11955</v>
      </c>
      <c r="B10602" t="s">
        <v>23077</v>
      </c>
      <c r="C10602" t="s">
        <v>1533</v>
      </c>
      <c r="D10602" s="109" t="s">
        <v>16693</v>
      </c>
    </row>
    <row r="10603" spans="1:4" x14ac:dyDescent="0.25">
      <c r="A10603">
        <v>11960</v>
      </c>
      <c r="B10603" t="s">
        <v>23078</v>
      </c>
      <c r="C10603" t="s">
        <v>1533</v>
      </c>
      <c r="D10603" s="109" t="s">
        <v>6372</v>
      </c>
    </row>
    <row r="10604" spans="1:4" x14ac:dyDescent="0.25">
      <c r="A10604">
        <v>4333</v>
      </c>
      <c r="B10604" t="s">
        <v>23079</v>
      </c>
      <c r="C10604" t="s">
        <v>1533</v>
      </c>
      <c r="D10604" s="109" t="s">
        <v>6359</v>
      </c>
    </row>
    <row r="10605" spans="1:4" x14ac:dyDescent="0.25">
      <c r="A10605">
        <v>4358</v>
      </c>
      <c r="B10605" t="s">
        <v>23080</v>
      </c>
      <c r="C10605" t="s">
        <v>1533</v>
      </c>
      <c r="D10605" s="109" t="s">
        <v>12312</v>
      </c>
    </row>
    <row r="10606" spans="1:4" x14ac:dyDescent="0.25">
      <c r="A10606">
        <v>39435</v>
      </c>
      <c r="B10606" t="s">
        <v>23081</v>
      </c>
      <c r="C10606" t="s">
        <v>1533</v>
      </c>
      <c r="D10606" s="109" t="s">
        <v>6429</v>
      </c>
    </row>
    <row r="10607" spans="1:4" x14ac:dyDescent="0.25">
      <c r="A10607">
        <v>39436</v>
      </c>
      <c r="B10607" t="s">
        <v>23082</v>
      </c>
      <c r="C10607" t="s">
        <v>1533</v>
      </c>
      <c r="D10607" s="109" t="s">
        <v>6365</v>
      </c>
    </row>
    <row r="10608" spans="1:4" x14ac:dyDescent="0.25">
      <c r="A10608">
        <v>39437</v>
      </c>
      <c r="B10608" t="s">
        <v>23083</v>
      </c>
      <c r="C10608" t="s">
        <v>1533</v>
      </c>
      <c r="D10608" s="109" t="s">
        <v>7988</v>
      </c>
    </row>
    <row r="10609" spans="1:4" x14ac:dyDescent="0.25">
      <c r="A10609">
        <v>39439</v>
      </c>
      <c r="B10609" t="s">
        <v>23084</v>
      </c>
      <c r="C10609" t="s">
        <v>1533</v>
      </c>
      <c r="D10609" s="109" t="s">
        <v>6332</v>
      </c>
    </row>
    <row r="10610" spans="1:4" x14ac:dyDescent="0.25">
      <c r="A10610">
        <v>39440</v>
      </c>
      <c r="B10610" t="s">
        <v>23085</v>
      </c>
      <c r="C10610" t="s">
        <v>1533</v>
      </c>
      <c r="D10610" s="109" t="s">
        <v>6483</v>
      </c>
    </row>
    <row r="10611" spans="1:4" x14ac:dyDescent="0.25">
      <c r="A10611">
        <v>39441</v>
      </c>
      <c r="B10611" t="s">
        <v>23086</v>
      </c>
      <c r="C10611" t="s">
        <v>1533</v>
      </c>
      <c r="D10611" s="109" t="s">
        <v>8779</v>
      </c>
    </row>
    <row r="10612" spans="1:4" x14ac:dyDescent="0.25">
      <c r="A10612">
        <v>39442</v>
      </c>
      <c r="B10612" t="s">
        <v>23087</v>
      </c>
      <c r="C10612" t="s">
        <v>1533</v>
      </c>
      <c r="D10612" s="109" t="s">
        <v>6399</v>
      </c>
    </row>
    <row r="10613" spans="1:4" x14ac:dyDescent="0.25">
      <c r="A10613">
        <v>39443</v>
      </c>
      <c r="B10613" t="s">
        <v>23088</v>
      </c>
      <c r="C10613" t="s">
        <v>1533</v>
      </c>
      <c r="D10613" s="109" t="s">
        <v>6412</v>
      </c>
    </row>
    <row r="10614" spans="1:4" x14ac:dyDescent="0.25">
      <c r="A10614">
        <v>4329</v>
      </c>
      <c r="B10614" t="s">
        <v>23089</v>
      </c>
      <c r="C10614" t="s">
        <v>1533</v>
      </c>
      <c r="D10614" s="109" t="s">
        <v>11805</v>
      </c>
    </row>
    <row r="10615" spans="1:4" x14ac:dyDescent="0.25">
      <c r="A10615">
        <v>4383</v>
      </c>
      <c r="B10615" t="s">
        <v>23090</v>
      </c>
      <c r="C10615" t="s">
        <v>1533</v>
      </c>
      <c r="D10615" s="109" t="s">
        <v>7986</v>
      </c>
    </row>
    <row r="10616" spans="1:4" x14ac:dyDescent="0.25">
      <c r="A10616">
        <v>4344</v>
      </c>
      <c r="B10616" t="s">
        <v>23091</v>
      </c>
      <c r="C10616" t="s">
        <v>1533</v>
      </c>
      <c r="D10616" s="109" t="s">
        <v>23092</v>
      </c>
    </row>
    <row r="10617" spans="1:4" x14ac:dyDescent="0.25">
      <c r="A10617">
        <v>436</v>
      </c>
      <c r="B10617" t="s">
        <v>23093</v>
      </c>
      <c r="C10617" t="s">
        <v>1533</v>
      </c>
      <c r="D10617" s="109" t="s">
        <v>7932</v>
      </c>
    </row>
    <row r="10618" spans="1:4" x14ac:dyDescent="0.25">
      <c r="A10618">
        <v>442</v>
      </c>
      <c r="B10618" t="s">
        <v>23094</v>
      </c>
      <c r="C10618" t="s">
        <v>1533</v>
      </c>
      <c r="D10618" s="109" t="s">
        <v>14398</v>
      </c>
    </row>
    <row r="10619" spans="1:4" x14ac:dyDescent="0.25">
      <c r="A10619">
        <v>11953</v>
      </c>
      <c r="B10619" t="s">
        <v>23095</v>
      </c>
      <c r="C10619" t="s">
        <v>1533</v>
      </c>
      <c r="D10619" s="109" t="s">
        <v>7982</v>
      </c>
    </row>
    <row r="10620" spans="1:4" x14ac:dyDescent="0.25">
      <c r="A10620">
        <v>4335</v>
      </c>
      <c r="B10620" t="s">
        <v>23096</v>
      </c>
      <c r="C10620" t="s">
        <v>1533</v>
      </c>
      <c r="D10620" s="109" t="s">
        <v>14895</v>
      </c>
    </row>
    <row r="10621" spans="1:4" x14ac:dyDescent="0.25">
      <c r="A10621">
        <v>4334</v>
      </c>
      <c r="B10621" t="s">
        <v>23097</v>
      </c>
      <c r="C10621" t="s">
        <v>1533</v>
      </c>
      <c r="D10621" s="109" t="s">
        <v>12039</v>
      </c>
    </row>
    <row r="10622" spans="1:4" x14ac:dyDescent="0.25">
      <c r="A10622">
        <v>4343</v>
      </c>
      <c r="B10622" t="s">
        <v>23098</v>
      </c>
      <c r="C10622" t="s">
        <v>1533</v>
      </c>
      <c r="D10622" s="109" t="s">
        <v>7839</v>
      </c>
    </row>
    <row r="10623" spans="1:4" x14ac:dyDescent="0.25">
      <c r="A10623">
        <v>430</v>
      </c>
      <c r="B10623" t="s">
        <v>23099</v>
      </c>
      <c r="C10623" t="s">
        <v>1533</v>
      </c>
      <c r="D10623" s="109" t="s">
        <v>7958</v>
      </c>
    </row>
    <row r="10624" spans="1:4" x14ac:dyDescent="0.25">
      <c r="A10624">
        <v>441</v>
      </c>
      <c r="B10624" t="s">
        <v>23100</v>
      </c>
      <c r="C10624" t="s">
        <v>1533</v>
      </c>
      <c r="D10624" s="109" t="s">
        <v>7895</v>
      </c>
    </row>
    <row r="10625" spans="1:4" x14ac:dyDescent="0.25">
      <c r="A10625">
        <v>431</v>
      </c>
      <c r="B10625" t="s">
        <v>23101</v>
      </c>
      <c r="C10625" t="s">
        <v>1533</v>
      </c>
      <c r="D10625" s="109" t="s">
        <v>7943</v>
      </c>
    </row>
    <row r="10626" spans="1:4" x14ac:dyDescent="0.25">
      <c r="A10626">
        <v>432</v>
      </c>
      <c r="B10626" t="s">
        <v>23102</v>
      </c>
      <c r="C10626" t="s">
        <v>1533</v>
      </c>
      <c r="D10626" s="109" t="s">
        <v>11978</v>
      </c>
    </row>
    <row r="10627" spans="1:4" x14ac:dyDescent="0.25">
      <c r="A10627">
        <v>429</v>
      </c>
      <c r="B10627" t="s">
        <v>23103</v>
      </c>
      <c r="C10627" t="s">
        <v>1533</v>
      </c>
      <c r="D10627" s="109" t="s">
        <v>7259</v>
      </c>
    </row>
    <row r="10628" spans="1:4" x14ac:dyDescent="0.25">
      <c r="A10628">
        <v>439</v>
      </c>
      <c r="B10628" t="s">
        <v>23104</v>
      </c>
      <c r="C10628" t="s">
        <v>1533</v>
      </c>
      <c r="D10628" s="109" t="s">
        <v>8793</v>
      </c>
    </row>
    <row r="10629" spans="1:4" x14ac:dyDescent="0.25">
      <c r="A10629">
        <v>433</v>
      </c>
      <c r="B10629" t="s">
        <v>23105</v>
      </c>
      <c r="C10629" t="s">
        <v>1533</v>
      </c>
      <c r="D10629" s="109" t="s">
        <v>8162</v>
      </c>
    </row>
    <row r="10630" spans="1:4" x14ac:dyDescent="0.25">
      <c r="A10630">
        <v>437</v>
      </c>
      <c r="B10630" t="s">
        <v>23106</v>
      </c>
      <c r="C10630" t="s">
        <v>1533</v>
      </c>
      <c r="D10630" s="109" t="s">
        <v>14595</v>
      </c>
    </row>
    <row r="10631" spans="1:4" x14ac:dyDescent="0.25">
      <c r="A10631">
        <v>11790</v>
      </c>
      <c r="B10631" t="s">
        <v>23107</v>
      </c>
      <c r="C10631" t="s">
        <v>1533</v>
      </c>
      <c r="D10631" s="109" t="s">
        <v>8566</v>
      </c>
    </row>
    <row r="10632" spans="1:4" x14ac:dyDescent="0.25">
      <c r="A10632">
        <v>428</v>
      </c>
      <c r="B10632" t="s">
        <v>23108</v>
      </c>
      <c r="C10632" t="s">
        <v>1533</v>
      </c>
      <c r="D10632" s="109" t="s">
        <v>11820</v>
      </c>
    </row>
    <row r="10633" spans="1:4" x14ac:dyDescent="0.25">
      <c r="A10633">
        <v>4384</v>
      </c>
      <c r="B10633" t="s">
        <v>23109</v>
      </c>
      <c r="C10633" t="s">
        <v>1533</v>
      </c>
      <c r="D10633" s="109" t="s">
        <v>23110</v>
      </c>
    </row>
    <row r="10634" spans="1:4" x14ac:dyDescent="0.25">
      <c r="A10634">
        <v>4351</v>
      </c>
      <c r="B10634" t="s">
        <v>23111</v>
      </c>
      <c r="C10634" t="s">
        <v>1533</v>
      </c>
      <c r="D10634" s="109" t="s">
        <v>23112</v>
      </c>
    </row>
    <row r="10635" spans="1:4" x14ac:dyDescent="0.25">
      <c r="A10635">
        <v>11054</v>
      </c>
      <c r="B10635" t="s">
        <v>23113</v>
      </c>
      <c r="C10635" t="s">
        <v>1533</v>
      </c>
      <c r="D10635" s="109" t="s">
        <v>6457</v>
      </c>
    </row>
    <row r="10636" spans="1:4" x14ac:dyDescent="0.25">
      <c r="A10636">
        <v>11055</v>
      </c>
      <c r="B10636" t="s">
        <v>23114</v>
      </c>
      <c r="C10636" t="s">
        <v>1533</v>
      </c>
      <c r="D10636" s="109" t="s">
        <v>6467</v>
      </c>
    </row>
    <row r="10637" spans="1:4" x14ac:dyDescent="0.25">
      <c r="A10637">
        <v>11056</v>
      </c>
      <c r="B10637" t="s">
        <v>23115</v>
      </c>
      <c r="C10637" t="s">
        <v>1533</v>
      </c>
      <c r="D10637" s="109" t="s">
        <v>6467</v>
      </c>
    </row>
    <row r="10638" spans="1:4" x14ac:dyDescent="0.25">
      <c r="A10638">
        <v>11057</v>
      </c>
      <c r="B10638" t="s">
        <v>23116</v>
      </c>
      <c r="C10638" t="s">
        <v>1533</v>
      </c>
      <c r="D10638" s="109" t="s">
        <v>6365</v>
      </c>
    </row>
    <row r="10639" spans="1:4" x14ac:dyDescent="0.25">
      <c r="A10639">
        <v>11059</v>
      </c>
      <c r="B10639" t="s">
        <v>23117</v>
      </c>
      <c r="C10639" t="s">
        <v>1533</v>
      </c>
      <c r="D10639" s="109" t="s">
        <v>7569</v>
      </c>
    </row>
    <row r="10640" spans="1:4" x14ac:dyDescent="0.25">
      <c r="A10640">
        <v>11058</v>
      </c>
      <c r="B10640" t="s">
        <v>23118</v>
      </c>
      <c r="C10640" t="s">
        <v>1533</v>
      </c>
      <c r="D10640" s="109" t="s">
        <v>6482</v>
      </c>
    </row>
    <row r="10641" spans="1:4" x14ac:dyDescent="0.25">
      <c r="A10641">
        <v>4380</v>
      </c>
      <c r="B10641" t="s">
        <v>23119</v>
      </c>
      <c r="C10641" t="s">
        <v>1533</v>
      </c>
      <c r="D10641" s="109" t="s">
        <v>7329</v>
      </c>
    </row>
    <row r="10642" spans="1:4" x14ac:dyDescent="0.25">
      <c r="A10642">
        <v>4299</v>
      </c>
      <c r="B10642" t="s">
        <v>23120</v>
      </c>
      <c r="C10642" t="s">
        <v>1533</v>
      </c>
      <c r="D10642" s="109" t="s">
        <v>12674</v>
      </c>
    </row>
    <row r="10643" spans="1:4" x14ac:dyDescent="0.25">
      <c r="A10643">
        <v>4304</v>
      </c>
      <c r="B10643" t="s">
        <v>23121</v>
      </c>
      <c r="C10643" t="s">
        <v>1533</v>
      </c>
      <c r="D10643" s="109" t="s">
        <v>20081</v>
      </c>
    </row>
    <row r="10644" spans="1:4" x14ac:dyDescent="0.25">
      <c r="A10644">
        <v>4305</v>
      </c>
      <c r="B10644" t="s">
        <v>23122</v>
      </c>
      <c r="C10644" t="s">
        <v>1533</v>
      </c>
      <c r="D10644" s="109" t="s">
        <v>14717</v>
      </c>
    </row>
    <row r="10645" spans="1:4" x14ac:dyDescent="0.25">
      <c r="A10645">
        <v>4306</v>
      </c>
      <c r="B10645" t="s">
        <v>23123</v>
      </c>
      <c r="C10645" t="s">
        <v>1533</v>
      </c>
      <c r="D10645" s="109" t="s">
        <v>7780</v>
      </c>
    </row>
    <row r="10646" spans="1:4" x14ac:dyDescent="0.25">
      <c r="A10646">
        <v>4308</v>
      </c>
      <c r="B10646" t="s">
        <v>23124</v>
      </c>
      <c r="C10646" t="s">
        <v>1533</v>
      </c>
      <c r="D10646" s="109" t="s">
        <v>19624</v>
      </c>
    </row>
    <row r="10647" spans="1:4" x14ac:dyDescent="0.25">
      <c r="A10647">
        <v>4302</v>
      </c>
      <c r="B10647" t="s">
        <v>23125</v>
      </c>
      <c r="C10647" t="s">
        <v>1533</v>
      </c>
      <c r="D10647" s="109" t="s">
        <v>16991</v>
      </c>
    </row>
    <row r="10648" spans="1:4" x14ac:dyDescent="0.25">
      <c r="A10648">
        <v>4300</v>
      </c>
      <c r="B10648" t="s">
        <v>23126</v>
      </c>
      <c r="C10648" t="s">
        <v>1533</v>
      </c>
      <c r="D10648" s="109" t="s">
        <v>7328</v>
      </c>
    </row>
    <row r="10649" spans="1:4" x14ac:dyDescent="0.25">
      <c r="A10649">
        <v>4301</v>
      </c>
      <c r="B10649" t="s">
        <v>23127</v>
      </c>
      <c r="C10649" t="s">
        <v>1533</v>
      </c>
      <c r="D10649" s="109" t="s">
        <v>12648</v>
      </c>
    </row>
    <row r="10650" spans="1:4" x14ac:dyDescent="0.25">
      <c r="A10650">
        <v>4320</v>
      </c>
      <c r="B10650" t="s">
        <v>23128</v>
      </c>
      <c r="C10650" t="s">
        <v>1533</v>
      </c>
      <c r="D10650" s="109" t="s">
        <v>7946</v>
      </c>
    </row>
    <row r="10651" spans="1:4" x14ac:dyDescent="0.25">
      <c r="A10651">
        <v>4318</v>
      </c>
      <c r="B10651" t="s">
        <v>23129</v>
      </c>
      <c r="C10651" t="s">
        <v>1533</v>
      </c>
      <c r="D10651" s="109" t="s">
        <v>7330</v>
      </c>
    </row>
    <row r="10652" spans="1:4" x14ac:dyDescent="0.25">
      <c r="A10652">
        <v>40547</v>
      </c>
      <c r="B10652" t="s">
        <v>23130</v>
      </c>
      <c r="C10652" t="s">
        <v>1546</v>
      </c>
      <c r="D10652" s="109" t="s">
        <v>12191</v>
      </c>
    </row>
    <row r="10653" spans="1:4" x14ac:dyDescent="0.25">
      <c r="A10653">
        <v>11962</v>
      </c>
      <c r="B10653" t="s">
        <v>23131</v>
      </c>
      <c r="C10653" t="s">
        <v>1533</v>
      </c>
      <c r="D10653" s="109" t="s">
        <v>7988</v>
      </c>
    </row>
    <row r="10654" spans="1:4" x14ac:dyDescent="0.25">
      <c r="A10654">
        <v>4332</v>
      </c>
      <c r="B10654" t="s">
        <v>23132</v>
      </c>
      <c r="C10654" t="s">
        <v>1533</v>
      </c>
      <c r="D10654" s="109" t="s">
        <v>7179</v>
      </c>
    </row>
    <row r="10655" spans="1:4" x14ac:dyDescent="0.25">
      <c r="A10655">
        <v>4331</v>
      </c>
      <c r="B10655" t="s">
        <v>23133</v>
      </c>
      <c r="C10655" t="s">
        <v>1533</v>
      </c>
      <c r="D10655" s="109" t="s">
        <v>14841</v>
      </c>
    </row>
    <row r="10656" spans="1:4" x14ac:dyDescent="0.25">
      <c r="A10656">
        <v>4336</v>
      </c>
      <c r="B10656" t="s">
        <v>23134</v>
      </c>
      <c r="C10656" t="s">
        <v>1533</v>
      </c>
      <c r="D10656" s="109" t="s">
        <v>12665</v>
      </c>
    </row>
    <row r="10657" spans="1:4" x14ac:dyDescent="0.25">
      <c r="A10657">
        <v>13294</v>
      </c>
      <c r="B10657" t="s">
        <v>23135</v>
      </c>
      <c r="C10657" t="s">
        <v>1533</v>
      </c>
      <c r="D10657" s="109" t="s">
        <v>14626</v>
      </c>
    </row>
    <row r="10658" spans="1:4" x14ac:dyDescent="0.25">
      <c r="A10658">
        <v>11948</v>
      </c>
      <c r="B10658" t="s">
        <v>23136</v>
      </c>
      <c r="C10658" t="s">
        <v>1533</v>
      </c>
      <c r="D10658" s="109" t="s">
        <v>6405</v>
      </c>
    </row>
    <row r="10659" spans="1:4" x14ac:dyDescent="0.25">
      <c r="A10659">
        <v>4382</v>
      </c>
      <c r="B10659" t="s">
        <v>23137</v>
      </c>
      <c r="C10659" t="s">
        <v>1533</v>
      </c>
      <c r="D10659" s="109" t="s">
        <v>6395</v>
      </c>
    </row>
    <row r="10660" spans="1:4" x14ac:dyDescent="0.25">
      <c r="A10660">
        <v>4354</v>
      </c>
      <c r="B10660" t="s">
        <v>23138</v>
      </c>
      <c r="C10660" t="s">
        <v>1533</v>
      </c>
      <c r="D10660" s="109" t="s">
        <v>17026</v>
      </c>
    </row>
    <row r="10661" spans="1:4" x14ac:dyDescent="0.25">
      <c r="A10661">
        <v>40839</v>
      </c>
      <c r="B10661" t="s">
        <v>23139</v>
      </c>
      <c r="C10661" t="s">
        <v>1546</v>
      </c>
      <c r="D10661" s="109" t="s">
        <v>23140</v>
      </c>
    </row>
    <row r="10662" spans="1:4" x14ac:dyDescent="0.25">
      <c r="A10662">
        <v>40552</v>
      </c>
      <c r="B10662" t="s">
        <v>23141</v>
      </c>
      <c r="C10662" t="s">
        <v>1546</v>
      </c>
      <c r="D10662" s="109" t="s">
        <v>16559</v>
      </c>
    </row>
    <row r="10663" spans="1:4" x14ac:dyDescent="0.25">
      <c r="A10663">
        <v>40549</v>
      </c>
      <c r="B10663" t="s">
        <v>23142</v>
      </c>
      <c r="C10663" t="s">
        <v>1546</v>
      </c>
      <c r="D10663" s="109" t="s">
        <v>23143</v>
      </c>
    </row>
    <row r="10664" spans="1:4" x14ac:dyDescent="0.25">
      <c r="A10664">
        <v>4385</v>
      </c>
      <c r="B10664" t="s">
        <v>23144</v>
      </c>
      <c r="C10664" t="s">
        <v>1542</v>
      </c>
      <c r="D10664" s="109" t="s">
        <v>12710</v>
      </c>
    </row>
    <row r="10665" spans="1:4" x14ac:dyDescent="0.25">
      <c r="A10665">
        <v>20078</v>
      </c>
      <c r="B10665" t="s">
        <v>23145</v>
      </c>
      <c r="C10665" t="s">
        <v>1533</v>
      </c>
      <c r="D10665" s="109" t="s">
        <v>23146</v>
      </c>
    </row>
    <row r="10666" spans="1:4" x14ac:dyDescent="0.25">
      <c r="A10666">
        <v>39897</v>
      </c>
      <c r="B10666" t="s">
        <v>23147</v>
      </c>
      <c r="C10666" t="s">
        <v>1533</v>
      </c>
      <c r="D10666" s="109" t="s">
        <v>18367</v>
      </c>
    </row>
    <row r="10667" spans="1:4" x14ac:dyDescent="0.25">
      <c r="A10667">
        <v>118</v>
      </c>
      <c r="B10667" t="s">
        <v>23148</v>
      </c>
      <c r="C10667" t="s">
        <v>1533</v>
      </c>
      <c r="D10667" s="109" t="s">
        <v>17503</v>
      </c>
    </row>
    <row r="10668" spans="1:4" x14ac:dyDescent="0.25">
      <c r="A10668">
        <v>4396</v>
      </c>
      <c r="B10668" t="s">
        <v>23149</v>
      </c>
      <c r="C10668" t="s">
        <v>1534</v>
      </c>
      <c r="D10668" s="109" t="s">
        <v>23150</v>
      </c>
    </row>
    <row r="10669" spans="1:4" x14ac:dyDescent="0.25">
      <c r="A10669">
        <v>36881</v>
      </c>
      <c r="B10669" t="s">
        <v>23151</v>
      </c>
      <c r="C10669" t="s">
        <v>1534</v>
      </c>
      <c r="D10669" s="109" t="s">
        <v>23152</v>
      </c>
    </row>
    <row r="10670" spans="1:4" x14ac:dyDescent="0.25">
      <c r="A10670">
        <v>4397</v>
      </c>
      <c r="B10670" t="s">
        <v>23153</v>
      </c>
      <c r="C10670" t="s">
        <v>1534</v>
      </c>
      <c r="D10670" s="109" t="s">
        <v>17720</v>
      </c>
    </row>
    <row r="10671" spans="1:4" x14ac:dyDescent="0.25">
      <c r="A10671">
        <v>36882</v>
      </c>
      <c r="B10671" t="s">
        <v>23154</v>
      </c>
      <c r="C10671" t="s">
        <v>1534</v>
      </c>
      <c r="D10671" s="109" t="s">
        <v>23155</v>
      </c>
    </row>
    <row r="10672" spans="1:4" x14ac:dyDescent="0.25">
      <c r="A10672">
        <v>4751</v>
      </c>
      <c r="B10672" t="s">
        <v>23156</v>
      </c>
      <c r="C10672" t="s">
        <v>1532</v>
      </c>
      <c r="D10672" s="109" t="s">
        <v>17785</v>
      </c>
    </row>
    <row r="10673" spans="1:4" x14ac:dyDescent="0.25">
      <c r="A10673">
        <v>41066</v>
      </c>
      <c r="B10673" t="s">
        <v>23157</v>
      </c>
      <c r="C10673" t="s">
        <v>1539</v>
      </c>
      <c r="D10673" s="109" t="s">
        <v>19228</v>
      </c>
    </row>
    <row r="10674" spans="1:4" x14ac:dyDescent="0.25">
      <c r="A10674">
        <v>39604</v>
      </c>
      <c r="B10674" t="s">
        <v>23158</v>
      </c>
      <c r="C10674" t="s">
        <v>1533</v>
      </c>
      <c r="D10674" s="109" t="s">
        <v>13202</v>
      </c>
    </row>
    <row r="10675" spans="1:4" x14ac:dyDescent="0.25">
      <c r="A10675">
        <v>39605</v>
      </c>
      <c r="B10675" t="s">
        <v>23159</v>
      </c>
      <c r="C10675" t="s">
        <v>1533</v>
      </c>
      <c r="D10675" s="109" t="s">
        <v>23160</v>
      </c>
    </row>
    <row r="10676" spans="1:4" x14ac:dyDescent="0.25">
      <c r="A10676">
        <v>39606</v>
      </c>
      <c r="B10676" t="s">
        <v>23161</v>
      </c>
      <c r="C10676" t="s">
        <v>1533</v>
      </c>
      <c r="D10676" s="109" t="s">
        <v>17426</v>
      </c>
    </row>
    <row r="10677" spans="1:4" x14ac:dyDescent="0.25">
      <c r="A10677">
        <v>39607</v>
      </c>
      <c r="B10677" t="s">
        <v>23162</v>
      </c>
      <c r="C10677" t="s">
        <v>1533</v>
      </c>
      <c r="D10677" s="109" t="s">
        <v>12589</v>
      </c>
    </row>
    <row r="10678" spans="1:4" x14ac:dyDescent="0.25">
      <c r="A10678">
        <v>39594</v>
      </c>
      <c r="B10678" t="s">
        <v>23163</v>
      </c>
      <c r="C10678" t="s">
        <v>1533</v>
      </c>
      <c r="D10678" s="109" t="s">
        <v>23164</v>
      </c>
    </row>
    <row r="10679" spans="1:4" x14ac:dyDescent="0.25">
      <c r="A10679">
        <v>39596</v>
      </c>
      <c r="B10679" t="s">
        <v>23165</v>
      </c>
      <c r="C10679" t="s">
        <v>1533</v>
      </c>
      <c r="D10679" s="109" t="s">
        <v>23166</v>
      </c>
    </row>
    <row r="10680" spans="1:4" x14ac:dyDescent="0.25">
      <c r="A10680">
        <v>39595</v>
      </c>
      <c r="B10680" t="s">
        <v>23167</v>
      </c>
      <c r="C10680" t="s">
        <v>1533</v>
      </c>
      <c r="D10680" s="109" t="s">
        <v>23168</v>
      </c>
    </row>
    <row r="10681" spans="1:4" x14ac:dyDescent="0.25">
      <c r="A10681">
        <v>39597</v>
      </c>
      <c r="B10681" t="s">
        <v>23169</v>
      </c>
      <c r="C10681" t="s">
        <v>1533</v>
      </c>
      <c r="D10681" s="109" t="s">
        <v>23170</v>
      </c>
    </row>
    <row r="10682" spans="1:4" x14ac:dyDescent="0.25">
      <c r="A10682">
        <v>10731</v>
      </c>
      <c r="B10682" t="s">
        <v>23171</v>
      </c>
      <c r="C10682" t="s">
        <v>1534</v>
      </c>
      <c r="D10682" s="109" t="s">
        <v>23172</v>
      </c>
    </row>
    <row r="10683" spans="1:4" x14ac:dyDescent="0.25">
      <c r="A10683">
        <v>4704</v>
      </c>
      <c r="B10683" t="s">
        <v>23173</v>
      </c>
      <c r="C10683" t="s">
        <v>1534</v>
      </c>
      <c r="D10683" s="109" t="s">
        <v>23174</v>
      </c>
    </row>
    <row r="10684" spans="1:4" x14ac:dyDescent="0.25">
      <c r="A10684">
        <v>10730</v>
      </c>
      <c r="B10684" t="s">
        <v>23175</v>
      </c>
      <c r="C10684" t="s">
        <v>1534</v>
      </c>
      <c r="D10684" s="109" t="s">
        <v>15673</v>
      </c>
    </row>
    <row r="10685" spans="1:4" x14ac:dyDescent="0.25">
      <c r="A10685">
        <v>4729</v>
      </c>
      <c r="B10685" t="s">
        <v>23176</v>
      </c>
      <c r="C10685" t="s">
        <v>1535</v>
      </c>
      <c r="D10685" s="109" t="s">
        <v>12714</v>
      </c>
    </row>
    <row r="10686" spans="1:4" x14ac:dyDescent="0.25">
      <c r="A10686">
        <v>4720</v>
      </c>
      <c r="B10686" t="s">
        <v>23177</v>
      </c>
      <c r="C10686" t="s">
        <v>1535</v>
      </c>
      <c r="D10686" s="109" t="s">
        <v>12576</v>
      </c>
    </row>
    <row r="10687" spans="1:4" x14ac:dyDescent="0.25">
      <c r="A10687">
        <v>4721</v>
      </c>
      <c r="B10687" t="s">
        <v>23178</v>
      </c>
      <c r="C10687" t="s">
        <v>1535</v>
      </c>
      <c r="D10687" s="109" t="s">
        <v>12715</v>
      </c>
    </row>
    <row r="10688" spans="1:4" x14ac:dyDescent="0.25">
      <c r="A10688">
        <v>4718</v>
      </c>
      <c r="B10688" t="s">
        <v>23179</v>
      </c>
      <c r="C10688" t="s">
        <v>1535</v>
      </c>
      <c r="D10688" s="109" t="s">
        <v>12716</v>
      </c>
    </row>
    <row r="10689" spans="1:4" x14ac:dyDescent="0.25">
      <c r="A10689">
        <v>4722</v>
      </c>
      <c r="B10689" t="s">
        <v>23180</v>
      </c>
      <c r="C10689" t="s">
        <v>1535</v>
      </c>
      <c r="D10689" s="109" t="s">
        <v>12717</v>
      </c>
    </row>
    <row r="10690" spans="1:4" x14ac:dyDescent="0.25">
      <c r="A10690">
        <v>4723</v>
      </c>
      <c r="B10690" t="s">
        <v>23181</v>
      </c>
      <c r="C10690" t="s">
        <v>1535</v>
      </c>
      <c r="D10690" s="109" t="s">
        <v>12384</v>
      </c>
    </row>
    <row r="10691" spans="1:4" x14ac:dyDescent="0.25">
      <c r="A10691">
        <v>4727</v>
      </c>
      <c r="B10691" t="s">
        <v>23182</v>
      </c>
      <c r="C10691" t="s">
        <v>1535</v>
      </c>
      <c r="D10691" s="109" t="s">
        <v>12718</v>
      </c>
    </row>
    <row r="10692" spans="1:4" x14ac:dyDescent="0.25">
      <c r="A10692">
        <v>4748</v>
      </c>
      <c r="B10692" t="s">
        <v>23183</v>
      </c>
      <c r="C10692" t="s">
        <v>1535</v>
      </c>
      <c r="D10692" s="109" t="s">
        <v>12350</v>
      </c>
    </row>
    <row r="10693" spans="1:4" x14ac:dyDescent="0.25">
      <c r="A10693">
        <v>4730</v>
      </c>
      <c r="B10693" t="s">
        <v>23184</v>
      </c>
      <c r="C10693" t="s">
        <v>1535</v>
      </c>
      <c r="D10693" s="109" t="s">
        <v>12719</v>
      </c>
    </row>
    <row r="10694" spans="1:4" x14ac:dyDescent="0.25">
      <c r="A10694">
        <v>13186</v>
      </c>
      <c r="B10694" t="s">
        <v>23185</v>
      </c>
      <c r="C10694" t="s">
        <v>1535</v>
      </c>
      <c r="D10694" s="109" t="s">
        <v>12720</v>
      </c>
    </row>
    <row r="10695" spans="1:4" x14ac:dyDescent="0.25">
      <c r="A10695">
        <v>10737</v>
      </c>
      <c r="B10695" t="s">
        <v>23186</v>
      </c>
      <c r="C10695" t="s">
        <v>1534</v>
      </c>
      <c r="D10695" s="109" t="s">
        <v>23187</v>
      </c>
    </row>
    <row r="10696" spans="1:4" x14ac:dyDescent="0.25">
      <c r="A10696">
        <v>10734</v>
      </c>
      <c r="B10696" t="s">
        <v>23188</v>
      </c>
      <c r="C10696" t="s">
        <v>1534</v>
      </c>
      <c r="D10696" s="109" t="s">
        <v>23189</v>
      </c>
    </row>
    <row r="10697" spans="1:4" x14ac:dyDescent="0.25">
      <c r="A10697">
        <v>4708</v>
      </c>
      <c r="B10697" t="s">
        <v>23190</v>
      </c>
      <c r="C10697" t="s">
        <v>1534</v>
      </c>
      <c r="D10697" s="109" t="s">
        <v>17587</v>
      </c>
    </row>
    <row r="10698" spans="1:4" x14ac:dyDescent="0.25">
      <c r="A10698">
        <v>4712</v>
      </c>
      <c r="B10698" t="s">
        <v>23191</v>
      </c>
      <c r="C10698" t="s">
        <v>1534</v>
      </c>
      <c r="D10698" s="109" t="s">
        <v>23192</v>
      </c>
    </row>
    <row r="10699" spans="1:4" x14ac:dyDescent="0.25">
      <c r="A10699">
        <v>4710</v>
      </c>
      <c r="B10699" t="s">
        <v>23193</v>
      </c>
      <c r="C10699" t="s">
        <v>1534</v>
      </c>
      <c r="D10699" s="109" t="s">
        <v>23194</v>
      </c>
    </row>
    <row r="10700" spans="1:4" x14ac:dyDescent="0.25">
      <c r="A10700">
        <v>4746</v>
      </c>
      <c r="B10700" t="s">
        <v>23195</v>
      </c>
      <c r="C10700" t="s">
        <v>1535</v>
      </c>
      <c r="D10700" s="109" t="s">
        <v>11972</v>
      </c>
    </row>
    <row r="10701" spans="1:4" x14ac:dyDescent="0.25">
      <c r="A10701">
        <v>4750</v>
      </c>
      <c r="B10701" t="s">
        <v>23196</v>
      </c>
      <c r="C10701" t="s">
        <v>1532</v>
      </c>
      <c r="D10701" s="109" t="s">
        <v>17785</v>
      </c>
    </row>
    <row r="10702" spans="1:4" x14ac:dyDescent="0.25">
      <c r="A10702">
        <v>41065</v>
      </c>
      <c r="B10702" t="s">
        <v>23197</v>
      </c>
      <c r="C10702" t="s">
        <v>1539</v>
      </c>
      <c r="D10702" s="109" t="s">
        <v>19228</v>
      </c>
    </row>
    <row r="10703" spans="1:4" x14ac:dyDescent="0.25">
      <c r="A10703">
        <v>34747</v>
      </c>
      <c r="B10703" t="s">
        <v>23198</v>
      </c>
      <c r="C10703" t="s">
        <v>1536</v>
      </c>
      <c r="D10703" s="109" t="s">
        <v>23199</v>
      </c>
    </row>
    <row r="10704" spans="1:4" x14ac:dyDescent="0.25">
      <c r="A10704">
        <v>4826</v>
      </c>
      <c r="B10704" t="s">
        <v>23200</v>
      </c>
      <c r="C10704" t="s">
        <v>1536</v>
      </c>
      <c r="D10704" s="109" t="s">
        <v>23201</v>
      </c>
    </row>
    <row r="10705" spans="1:4" x14ac:dyDescent="0.25">
      <c r="A10705">
        <v>41975</v>
      </c>
      <c r="B10705" t="s">
        <v>23202</v>
      </c>
      <c r="C10705" t="s">
        <v>1534</v>
      </c>
      <c r="D10705" s="109" t="s">
        <v>23203</v>
      </c>
    </row>
    <row r="10706" spans="1:4" x14ac:dyDescent="0.25">
      <c r="A10706">
        <v>4825</v>
      </c>
      <c r="B10706" t="s">
        <v>23204</v>
      </c>
      <c r="C10706" t="s">
        <v>1536</v>
      </c>
      <c r="D10706" s="109" t="s">
        <v>23205</v>
      </c>
    </row>
    <row r="10707" spans="1:4" x14ac:dyDescent="0.25">
      <c r="A10707">
        <v>34744</v>
      </c>
      <c r="B10707" t="s">
        <v>23206</v>
      </c>
      <c r="C10707" t="s">
        <v>1534</v>
      </c>
      <c r="D10707" s="109" t="s">
        <v>11966</v>
      </c>
    </row>
    <row r="10708" spans="1:4" x14ac:dyDescent="0.25">
      <c r="A10708">
        <v>39430</v>
      </c>
      <c r="B10708" t="s">
        <v>23207</v>
      </c>
      <c r="C10708" t="s">
        <v>1533</v>
      </c>
      <c r="D10708" s="109" t="s">
        <v>6329</v>
      </c>
    </row>
    <row r="10709" spans="1:4" x14ac:dyDescent="0.25">
      <c r="A10709">
        <v>39573</v>
      </c>
      <c r="B10709" t="s">
        <v>23208</v>
      </c>
      <c r="C10709" t="s">
        <v>1533</v>
      </c>
      <c r="D10709" s="109" t="s">
        <v>12553</v>
      </c>
    </row>
    <row r="10710" spans="1:4" x14ac:dyDescent="0.25">
      <c r="A10710">
        <v>38410</v>
      </c>
      <c r="B10710" t="s">
        <v>23209</v>
      </c>
      <c r="C10710" t="s">
        <v>1533</v>
      </c>
      <c r="D10710" s="109" t="s">
        <v>17234</v>
      </c>
    </row>
    <row r="10711" spans="1:4" x14ac:dyDescent="0.25">
      <c r="A10711">
        <v>4766</v>
      </c>
      <c r="B10711" t="s">
        <v>23210</v>
      </c>
      <c r="C10711" t="s">
        <v>1537</v>
      </c>
      <c r="D10711" s="109" t="s">
        <v>7237</v>
      </c>
    </row>
    <row r="10712" spans="1:4" x14ac:dyDescent="0.25">
      <c r="A10712">
        <v>43082</v>
      </c>
      <c r="B10712" t="s">
        <v>23211</v>
      </c>
      <c r="C10712" t="s">
        <v>1537</v>
      </c>
      <c r="D10712" s="109" t="s">
        <v>7275</v>
      </c>
    </row>
    <row r="10713" spans="1:4" x14ac:dyDescent="0.25">
      <c r="A10713">
        <v>43664</v>
      </c>
      <c r="B10713" t="s">
        <v>23212</v>
      </c>
      <c r="C10713" t="s">
        <v>1537</v>
      </c>
      <c r="D10713" s="109" t="s">
        <v>17236</v>
      </c>
    </row>
    <row r="10714" spans="1:4" x14ac:dyDescent="0.25">
      <c r="A10714">
        <v>43663</v>
      </c>
      <c r="B10714" t="s">
        <v>23213</v>
      </c>
      <c r="C10714" t="s">
        <v>1537</v>
      </c>
      <c r="D10714" s="109" t="s">
        <v>6447</v>
      </c>
    </row>
    <row r="10715" spans="1:4" x14ac:dyDescent="0.25">
      <c r="A10715">
        <v>43083</v>
      </c>
      <c r="B10715" t="s">
        <v>23214</v>
      </c>
      <c r="C10715" t="s">
        <v>1537</v>
      </c>
      <c r="D10715" s="109" t="s">
        <v>14775</v>
      </c>
    </row>
    <row r="10716" spans="1:4" x14ac:dyDescent="0.25">
      <c r="A10716">
        <v>40535</v>
      </c>
      <c r="B10716" t="s">
        <v>23215</v>
      </c>
      <c r="C10716" t="s">
        <v>1537</v>
      </c>
      <c r="D10716" s="109" t="s">
        <v>14775</v>
      </c>
    </row>
    <row r="10717" spans="1:4" x14ac:dyDescent="0.25">
      <c r="A10717">
        <v>40598</v>
      </c>
      <c r="B10717" t="s">
        <v>23216</v>
      </c>
      <c r="C10717" t="s">
        <v>1537</v>
      </c>
      <c r="D10717" s="109" t="s">
        <v>8545</v>
      </c>
    </row>
    <row r="10718" spans="1:4" x14ac:dyDescent="0.25">
      <c r="A10718">
        <v>43692</v>
      </c>
      <c r="B10718" t="s">
        <v>23217</v>
      </c>
      <c r="C10718" t="s">
        <v>1537</v>
      </c>
      <c r="D10718" s="109" t="s">
        <v>6447</v>
      </c>
    </row>
    <row r="10719" spans="1:4" x14ac:dyDescent="0.25">
      <c r="A10719">
        <v>43665</v>
      </c>
      <c r="B10719" t="s">
        <v>23218</v>
      </c>
      <c r="C10719" t="s">
        <v>1537</v>
      </c>
      <c r="D10719" s="109" t="s">
        <v>7237</v>
      </c>
    </row>
    <row r="10720" spans="1:4" x14ac:dyDescent="0.25">
      <c r="A10720">
        <v>10966</v>
      </c>
      <c r="B10720" t="s">
        <v>23219</v>
      </c>
      <c r="C10720" t="s">
        <v>1537</v>
      </c>
      <c r="D10720" s="109" t="s">
        <v>6447</v>
      </c>
    </row>
    <row r="10721" spans="1:4" x14ac:dyDescent="0.25">
      <c r="A10721">
        <v>41594</v>
      </c>
      <c r="B10721" t="s">
        <v>23220</v>
      </c>
      <c r="C10721" t="s">
        <v>1537</v>
      </c>
      <c r="D10721" s="109" t="s">
        <v>17235</v>
      </c>
    </row>
    <row r="10722" spans="1:4" x14ac:dyDescent="0.25">
      <c r="A10722">
        <v>41596</v>
      </c>
      <c r="B10722" t="s">
        <v>23221</v>
      </c>
      <c r="C10722" t="s">
        <v>1537</v>
      </c>
      <c r="D10722" s="109" t="s">
        <v>12600</v>
      </c>
    </row>
    <row r="10723" spans="1:4" x14ac:dyDescent="0.25">
      <c r="A10723">
        <v>41598</v>
      </c>
      <c r="B10723" t="s">
        <v>23222</v>
      </c>
      <c r="C10723" t="s">
        <v>1537</v>
      </c>
      <c r="D10723" s="109" t="s">
        <v>12600</v>
      </c>
    </row>
    <row r="10724" spans="1:4" x14ac:dyDescent="0.25">
      <c r="A10724">
        <v>39427</v>
      </c>
      <c r="B10724" t="s">
        <v>23223</v>
      </c>
      <c r="C10724" t="s">
        <v>1536</v>
      </c>
      <c r="D10724" s="109" t="s">
        <v>17931</v>
      </c>
    </row>
    <row r="10725" spans="1:4" x14ac:dyDescent="0.25">
      <c r="A10725">
        <v>39424</v>
      </c>
      <c r="B10725" t="s">
        <v>23224</v>
      </c>
      <c r="C10725" t="s">
        <v>1536</v>
      </c>
      <c r="D10725" s="109" t="s">
        <v>7311</v>
      </c>
    </row>
    <row r="10726" spans="1:4" x14ac:dyDescent="0.25">
      <c r="A10726">
        <v>39425</v>
      </c>
      <c r="B10726" t="s">
        <v>23225</v>
      </c>
      <c r="C10726" t="s">
        <v>1536</v>
      </c>
      <c r="D10726" s="109" t="s">
        <v>12691</v>
      </c>
    </row>
    <row r="10727" spans="1:4" x14ac:dyDescent="0.25">
      <c r="A10727">
        <v>40664</v>
      </c>
      <c r="B10727" t="s">
        <v>23226</v>
      </c>
      <c r="C10727" t="s">
        <v>1537</v>
      </c>
      <c r="D10727" s="109" t="s">
        <v>14655</v>
      </c>
    </row>
    <row r="10728" spans="1:4" x14ac:dyDescent="0.25">
      <c r="A10728">
        <v>34360</v>
      </c>
      <c r="B10728" t="s">
        <v>23227</v>
      </c>
      <c r="C10728" t="s">
        <v>1537</v>
      </c>
      <c r="D10728" s="109" t="s">
        <v>12759</v>
      </c>
    </row>
    <row r="10729" spans="1:4" x14ac:dyDescent="0.25">
      <c r="A10729">
        <v>20259</v>
      </c>
      <c r="B10729" t="s">
        <v>23228</v>
      </c>
      <c r="C10729" t="s">
        <v>1536</v>
      </c>
      <c r="D10729" s="109" t="s">
        <v>12486</v>
      </c>
    </row>
    <row r="10730" spans="1:4" x14ac:dyDescent="0.25">
      <c r="A10730">
        <v>14077</v>
      </c>
      <c r="B10730" t="s">
        <v>23229</v>
      </c>
      <c r="C10730" t="s">
        <v>1536</v>
      </c>
      <c r="D10730" s="109" t="s">
        <v>14863</v>
      </c>
    </row>
    <row r="10731" spans="1:4" x14ac:dyDescent="0.25">
      <c r="A10731">
        <v>3678</v>
      </c>
      <c r="B10731" t="s">
        <v>23230</v>
      </c>
      <c r="C10731" t="s">
        <v>1536</v>
      </c>
      <c r="D10731" s="109" t="s">
        <v>14864</v>
      </c>
    </row>
    <row r="10732" spans="1:4" x14ac:dyDescent="0.25">
      <c r="A10732">
        <v>585</v>
      </c>
      <c r="B10732" t="s">
        <v>23231</v>
      </c>
      <c r="C10732" t="s">
        <v>1537</v>
      </c>
      <c r="D10732" s="109" t="s">
        <v>17979</v>
      </c>
    </row>
    <row r="10733" spans="1:4" x14ac:dyDescent="0.25">
      <c r="A10733">
        <v>39418</v>
      </c>
      <c r="B10733" t="s">
        <v>23232</v>
      </c>
      <c r="C10733" t="s">
        <v>1536</v>
      </c>
      <c r="D10733" s="109" t="s">
        <v>18776</v>
      </c>
    </row>
    <row r="10734" spans="1:4" x14ac:dyDescent="0.25">
      <c r="A10734">
        <v>39419</v>
      </c>
      <c r="B10734" t="s">
        <v>23233</v>
      </c>
      <c r="C10734" t="s">
        <v>1536</v>
      </c>
      <c r="D10734" s="109" t="s">
        <v>7051</v>
      </c>
    </row>
    <row r="10735" spans="1:4" x14ac:dyDescent="0.25">
      <c r="A10735">
        <v>39420</v>
      </c>
      <c r="B10735" t="s">
        <v>23234</v>
      </c>
      <c r="C10735" t="s">
        <v>1536</v>
      </c>
      <c r="D10735" s="109" t="s">
        <v>17161</v>
      </c>
    </row>
    <row r="10736" spans="1:4" x14ac:dyDescent="0.25">
      <c r="A10736">
        <v>39571</v>
      </c>
      <c r="B10736" t="s">
        <v>23235</v>
      </c>
      <c r="C10736" t="s">
        <v>1536</v>
      </c>
      <c r="D10736" s="109" t="s">
        <v>6301</v>
      </c>
    </row>
    <row r="10737" spans="1:4" x14ac:dyDescent="0.25">
      <c r="A10737">
        <v>39421</v>
      </c>
      <c r="B10737" t="s">
        <v>23236</v>
      </c>
      <c r="C10737" t="s">
        <v>1536</v>
      </c>
      <c r="D10737" s="109" t="s">
        <v>15203</v>
      </c>
    </row>
    <row r="10738" spans="1:4" x14ac:dyDescent="0.25">
      <c r="A10738">
        <v>39422</v>
      </c>
      <c r="B10738" t="s">
        <v>23237</v>
      </c>
      <c r="C10738" t="s">
        <v>1536</v>
      </c>
      <c r="D10738" s="109" t="s">
        <v>14802</v>
      </c>
    </row>
    <row r="10739" spans="1:4" x14ac:dyDescent="0.25">
      <c r="A10739">
        <v>39423</v>
      </c>
      <c r="B10739" t="s">
        <v>23238</v>
      </c>
      <c r="C10739" t="s">
        <v>1536</v>
      </c>
      <c r="D10739" s="109" t="s">
        <v>23239</v>
      </c>
    </row>
    <row r="10740" spans="1:4" x14ac:dyDescent="0.25">
      <c r="A10740">
        <v>39426</v>
      </c>
      <c r="B10740" t="s">
        <v>23240</v>
      </c>
      <c r="C10740" t="s">
        <v>1536</v>
      </c>
      <c r="D10740" s="109" t="s">
        <v>12485</v>
      </c>
    </row>
    <row r="10741" spans="1:4" x14ac:dyDescent="0.25">
      <c r="A10741">
        <v>39429</v>
      </c>
      <c r="B10741" t="s">
        <v>23241</v>
      </c>
      <c r="C10741" t="s">
        <v>1536</v>
      </c>
      <c r="D10741" s="109" t="s">
        <v>17072</v>
      </c>
    </row>
    <row r="10742" spans="1:4" x14ac:dyDescent="0.25">
      <c r="A10742">
        <v>39428</v>
      </c>
      <c r="B10742" t="s">
        <v>23242</v>
      </c>
      <c r="C10742" t="s">
        <v>1536</v>
      </c>
      <c r="D10742" s="109" t="s">
        <v>7954</v>
      </c>
    </row>
    <row r="10743" spans="1:4" x14ac:dyDescent="0.25">
      <c r="A10743">
        <v>39572</v>
      </c>
      <c r="B10743" t="s">
        <v>23243</v>
      </c>
      <c r="C10743" t="s">
        <v>1536</v>
      </c>
      <c r="D10743" s="109" t="s">
        <v>17413</v>
      </c>
    </row>
    <row r="10744" spans="1:4" x14ac:dyDescent="0.25">
      <c r="A10744">
        <v>39570</v>
      </c>
      <c r="B10744" t="s">
        <v>23244</v>
      </c>
      <c r="C10744" t="s">
        <v>1536</v>
      </c>
      <c r="D10744" s="109" t="s">
        <v>14801</v>
      </c>
    </row>
    <row r="10745" spans="1:4" x14ac:dyDescent="0.25">
      <c r="A10745">
        <v>39569</v>
      </c>
      <c r="B10745" t="s">
        <v>23245</v>
      </c>
      <c r="C10745" t="s">
        <v>1536</v>
      </c>
      <c r="D10745" s="109" t="s">
        <v>23246</v>
      </c>
    </row>
    <row r="10746" spans="1:4" x14ac:dyDescent="0.25">
      <c r="A10746">
        <v>11552</v>
      </c>
      <c r="B10746" t="s">
        <v>23247</v>
      </c>
      <c r="C10746" t="s">
        <v>1536</v>
      </c>
      <c r="D10746" s="109" t="s">
        <v>23248</v>
      </c>
    </row>
    <row r="10747" spans="1:4" x14ac:dyDescent="0.25">
      <c r="A10747">
        <v>39029</v>
      </c>
      <c r="B10747" t="s">
        <v>23249</v>
      </c>
      <c r="C10747" t="s">
        <v>1536</v>
      </c>
      <c r="D10747" s="109" t="s">
        <v>12062</v>
      </c>
    </row>
    <row r="10748" spans="1:4" x14ac:dyDescent="0.25">
      <c r="A10748">
        <v>39028</v>
      </c>
      <c r="B10748" t="s">
        <v>23250</v>
      </c>
      <c r="C10748" t="s">
        <v>1536</v>
      </c>
      <c r="D10748" s="109" t="s">
        <v>6969</v>
      </c>
    </row>
    <row r="10749" spans="1:4" x14ac:dyDescent="0.25">
      <c r="A10749">
        <v>39328</v>
      </c>
      <c r="B10749" t="s">
        <v>23251</v>
      </c>
      <c r="C10749" t="s">
        <v>1536</v>
      </c>
      <c r="D10749" s="109" t="s">
        <v>12541</v>
      </c>
    </row>
    <row r="10750" spans="1:4" x14ac:dyDescent="0.25">
      <c r="A10750">
        <v>38541</v>
      </c>
      <c r="B10750" t="s">
        <v>23252</v>
      </c>
      <c r="C10750" t="s">
        <v>1533</v>
      </c>
      <c r="D10750" s="109" t="s">
        <v>23253</v>
      </c>
    </row>
    <row r="10751" spans="1:4" x14ac:dyDescent="0.25">
      <c r="A10751">
        <v>38542</v>
      </c>
      <c r="B10751" t="s">
        <v>23254</v>
      </c>
      <c r="C10751" t="s">
        <v>1533</v>
      </c>
      <c r="D10751" s="109" t="s">
        <v>23255</v>
      </c>
    </row>
    <row r="10752" spans="1:4" x14ac:dyDescent="0.25">
      <c r="A10752">
        <v>38543</v>
      </c>
      <c r="B10752" t="s">
        <v>23256</v>
      </c>
      <c r="C10752" t="s">
        <v>1533</v>
      </c>
      <c r="D10752" s="109" t="s">
        <v>23257</v>
      </c>
    </row>
    <row r="10753" spans="1:4" x14ac:dyDescent="0.25">
      <c r="A10753">
        <v>40406</v>
      </c>
      <c r="B10753" t="s">
        <v>23258</v>
      </c>
      <c r="C10753" t="s">
        <v>1533</v>
      </c>
      <c r="D10753" s="109" t="s">
        <v>23259</v>
      </c>
    </row>
    <row r="10754" spans="1:4" x14ac:dyDescent="0.25">
      <c r="A10754">
        <v>40789</v>
      </c>
      <c r="B10754" t="s">
        <v>23260</v>
      </c>
      <c r="C10754" t="s">
        <v>1533</v>
      </c>
      <c r="D10754" s="109" t="s">
        <v>23261</v>
      </c>
    </row>
    <row r="10755" spans="1:4" x14ac:dyDescent="0.25">
      <c r="A10755">
        <v>40791</v>
      </c>
      <c r="B10755" t="s">
        <v>23262</v>
      </c>
      <c r="C10755" t="s">
        <v>1533</v>
      </c>
      <c r="D10755" s="109" t="s">
        <v>23263</v>
      </c>
    </row>
    <row r="10756" spans="1:4" x14ac:dyDescent="0.25">
      <c r="A10756">
        <v>11651</v>
      </c>
      <c r="B10756" t="s">
        <v>23264</v>
      </c>
      <c r="C10756" t="s">
        <v>1533</v>
      </c>
      <c r="D10756" s="109" t="s">
        <v>23265</v>
      </c>
    </row>
    <row r="10757" spans="1:4" x14ac:dyDescent="0.25">
      <c r="A10757">
        <v>40435</v>
      </c>
      <c r="B10757" t="s">
        <v>23266</v>
      </c>
      <c r="C10757" t="s">
        <v>1533</v>
      </c>
      <c r="D10757" s="109" t="s">
        <v>23267</v>
      </c>
    </row>
    <row r="10758" spans="1:4" x14ac:dyDescent="0.25">
      <c r="A10758">
        <v>39012</v>
      </c>
      <c r="B10758" t="s">
        <v>23268</v>
      </c>
      <c r="C10758" t="s">
        <v>1533</v>
      </c>
      <c r="D10758" s="109" t="s">
        <v>23269</v>
      </c>
    </row>
    <row r="10759" spans="1:4" x14ac:dyDescent="0.25">
      <c r="A10759">
        <v>13617</v>
      </c>
      <c r="B10759" t="s">
        <v>23270</v>
      </c>
      <c r="C10759" t="s">
        <v>1533</v>
      </c>
      <c r="D10759" s="109" t="s">
        <v>23271</v>
      </c>
    </row>
    <row r="10760" spans="1:4" x14ac:dyDescent="0.25">
      <c r="A10760">
        <v>35274</v>
      </c>
      <c r="B10760" t="s">
        <v>23272</v>
      </c>
      <c r="C10760" t="s">
        <v>1536</v>
      </c>
      <c r="D10760" s="109" t="s">
        <v>14865</v>
      </c>
    </row>
    <row r="10761" spans="1:4" x14ac:dyDescent="0.25">
      <c r="A10761">
        <v>35275</v>
      </c>
      <c r="B10761" t="s">
        <v>23273</v>
      </c>
      <c r="C10761" t="s">
        <v>1536</v>
      </c>
      <c r="D10761" s="109" t="s">
        <v>14866</v>
      </c>
    </row>
    <row r="10762" spans="1:4" x14ac:dyDescent="0.25">
      <c r="A10762">
        <v>35276</v>
      </c>
      <c r="B10762" t="s">
        <v>23274</v>
      </c>
      <c r="C10762" t="s">
        <v>1536</v>
      </c>
      <c r="D10762" s="109" t="s">
        <v>14867</v>
      </c>
    </row>
    <row r="10763" spans="1:4" x14ac:dyDescent="0.25">
      <c r="A10763">
        <v>38386</v>
      </c>
      <c r="B10763" t="s">
        <v>23275</v>
      </c>
      <c r="C10763" t="s">
        <v>1533</v>
      </c>
      <c r="D10763" s="109" t="s">
        <v>6988</v>
      </c>
    </row>
    <row r="10764" spans="1:4" x14ac:dyDescent="0.25">
      <c r="A10764">
        <v>11091</v>
      </c>
      <c r="B10764" t="s">
        <v>23276</v>
      </c>
      <c r="C10764" t="s">
        <v>1533</v>
      </c>
      <c r="D10764" s="109" t="s">
        <v>6411</v>
      </c>
    </row>
    <row r="10765" spans="1:4" x14ac:dyDescent="0.25">
      <c r="A10765">
        <v>37586</v>
      </c>
      <c r="B10765" t="s">
        <v>23277</v>
      </c>
      <c r="C10765" t="s">
        <v>1546</v>
      </c>
      <c r="D10765" s="109" t="s">
        <v>12721</v>
      </c>
    </row>
    <row r="10766" spans="1:4" x14ac:dyDescent="0.25">
      <c r="A10766">
        <v>37395</v>
      </c>
      <c r="B10766" t="s">
        <v>23278</v>
      </c>
      <c r="C10766" t="s">
        <v>1546</v>
      </c>
      <c r="D10766" s="109" t="s">
        <v>17964</v>
      </c>
    </row>
    <row r="10767" spans="1:4" x14ac:dyDescent="0.25">
      <c r="A10767">
        <v>14147</v>
      </c>
      <c r="B10767" t="s">
        <v>23279</v>
      </c>
      <c r="C10767" t="s">
        <v>1546</v>
      </c>
      <c r="D10767" s="109" t="s">
        <v>23280</v>
      </c>
    </row>
    <row r="10768" spans="1:4" x14ac:dyDescent="0.25">
      <c r="A10768">
        <v>37396</v>
      </c>
      <c r="B10768" t="s">
        <v>23281</v>
      </c>
      <c r="C10768" t="s">
        <v>1546</v>
      </c>
      <c r="D10768" s="109" t="s">
        <v>21436</v>
      </c>
    </row>
    <row r="10769" spans="1:4" x14ac:dyDescent="0.25">
      <c r="A10769">
        <v>37397</v>
      </c>
      <c r="B10769" t="s">
        <v>23282</v>
      </c>
      <c r="C10769" t="s">
        <v>1546</v>
      </c>
      <c r="D10769" s="109" t="s">
        <v>23283</v>
      </c>
    </row>
    <row r="10770" spans="1:4" x14ac:dyDescent="0.25">
      <c r="A10770">
        <v>43606</v>
      </c>
      <c r="B10770" t="s">
        <v>23284</v>
      </c>
      <c r="C10770" t="s">
        <v>1533</v>
      </c>
      <c r="D10770" s="109" t="s">
        <v>6993</v>
      </c>
    </row>
    <row r="10771" spans="1:4" x14ac:dyDescent="0.25">
      <c r="A10771">
        <v>444</v>
      </c>
      <c r="B10771" t="s">
        <v>23285</v>
      </c>
      <c r="C10771" t="s">
        <v>1533</v>
      </c>
      <c r="D10771" s="109" t="s">
        <v>8549</v>
      </c>
    </row>
    <row r="10772" spans="1:4" x14ac:dyDescent="0.25">
      <c r="A10772">
        <v>445</v>
      </c>
      <c r="B10772" t="s">
        <v>23286</v>
      </c>
      <c r="C10772" t="s">
        <v>1533</v>
      </c>
      <c r="D10772" s="109" t="s">
        <v>17240</v>
      </c>
    </row>
    <row r="10773" spans="1:4" x14ac:dyDescent="0.25">
      <c r="A10773">
        <v>4783</v>
      </c>
      <c r="B10773" t="s">
        <v>23287</v>
      </c>
      <c r="C10773" t="s">
        <v>1532</v>
      </c>
      <c r="D10773" s="109" t="s">
        <v>8162</v>
      </c>
    </row>
    <row r="10774" spans="1:4" x14ac:dyDescent="0.25">
      <c r="A10774">
        <v>41079</v>
      </c>
      <c r="B10774" t="s">
        <v>23288</v>
      </c>
      <c r="C10774" t="s">
        <v>1539</v>
      </c>
      <c r="D10774" s="109" t="s">
        <v>23289</v>
      </c>
    </row>
    <row r="10775" spans="1:4" x14ac:dyDescent="0.25">
      <c r="A10775">
        <v>12874</v>
      </c>
      <c r="B10775" t="s">
        <v>23290</v>
      </c>
      <c r="C10775" t="s">
        <v>1532</v>
      </c>
      <c r="D10775" s="109" t="s">
        <v>13382</v>
      </c>
    </row>
    <row r="10776" spans="1:4" x14ac:dyDescent="0.25">
      <c r="A10776">
        <v>41082</v>
      </c>
      <c r="B10776" t="s">
        <v>23291</v>
      </c>
      <c r="C10776" t="s">
        <v>1539</v>
      </c>
      <c r="D10776" s="109" t="s">
        <v>23292</v>
      </c>
    </row>
    <row r="10777" spans="1:4" x14ac:dyDescent="0.25">
      <c r="A10777">
        <v>4785</v>
      </c>
      <c r="B10777" t="s">
        <v>23293</v>
      </c>
      <c r="C10777" t="s">
        <v>1532</v>
      </c>
      <c r="D10777" s="109" t="s">
        <v>8162</v>
      </c>
    </row>
    <row r="10778" spans="1:4" x14ac:dyDescent="0.25">
      <c r="A10778">
        <v>41081</v>
      </c>
      <c r="B10778" t="s">
        <v>23294</v>
      </c>
      <c r="C10778" t="s">
        <v>1539</v>
      </c>
      <c r="D10778" s="109" t="s">
        <v>23289</v>
      </c>
    </row>
    <row r="10779" spans="1:4" x14ac:dyDescent="0.25">
      <c r="A10779">
        <v>4801</v>
      </c>
      <c r="B10779" t="s">
        <v>23295</v>
      </c>
      <c r="C10779" t="s">
        <v>1534</v>
      </c>
      <c r="D10779" s="109" t="s">
        <v>23296</v>
      </c>
    </row>
    <row r="10780" spans="1:4" x14ac:dyDescent="0.25">
      <c r="A10780">
        <v>4794</v>
      </c>
      <c r="B10780" t="s">
        <v>23297</v>
      </c>
      <c r="C10780" t="s">
        <v>1534</v>
      </c>
      <c r="D10780" s="109" t="s">
        <v>23298</v>
      </c>
    </row>
    <row r="10781" spans="1:4" x14ac:dyDescent="0.25">
      <c r="A10781">
        <v>4796</v>
      </c>
      <c r="B10781" t="s">
        <v>23299</v>
      </c>
      <c r="C10781" t="s">
        <v>1534</v>
      </c>
      <c r="D10781" s="109" t="s">
        <v>23300</v>
      </c>
    </row>
    <row r="10782" spans="1:4" x14ac:dyDescent="0.25">
      <c r="A10782">
        <v>4800</v>
      </c>
      <c r="B10782" t="s">
        <v>23301</v>
      </c>
      <c r="C10782" t="s">
        <v>1534</v>
      </c>
      <c r="D10782" s="109" t="s">
        <v>23302</v>
      </c>
    </row>
    <row r="10783" spans="1:4" x14ac:dyDescent="0.25">
      <c r="A10783">
        <v>4795</v>
      </c>
      <c r="B10783" t="s">
        <v>23303</v>
      </c>
      <c r="C10783" t="s">
        <v>1534</v>
      </c>
      <c r="D10783" s="109" t="s">
        <v>23304</v>
      </c>
    </row>
    <row r="10784" spans="1:4" x14ac:dyDescent="0.25">
      <c r="A10784">
        <v>39694</v>
      </c>
      <c r="B10784" t="s">
        <v>23305</v>
      </c>
      <c r="C10784" t="s">
        <v>1534</v>
      </c>
      <c r="D10784" s="109" t="s">
        <v>23306</v>
      </c>
    </row>
    <row r="10785" spans="1:4" x14ac:dyDescent="0.25">
      <c r="A10785">
        <v>1292</v>
      </c>
      <c r="B10785" t="s">
        <v>23307</v>
      </c>
      <c r="C10785" t="s">
        <v>1534</v>
      </c>
      <c r="D10785" s="109" t="s">
        <v>17242</v>
      </c>
    </row>
    <row r="10786" spans="1:4" x14ac:dyDescent="0.25">
      <c r="A10786">
        <v>1287</v>
      </c>
      <c r="B10786" t="s">
        <v>23308</v>
      </c>
      <c r="C10786" t="s">
        <v>1534</v>
      </c>
      <c r="D10786" s="109" t="s">
        <v>17243</v>
      </c>
    </row>
    <row r="10787" spans="1:4" x14ac:dyDescent="0.25">
      <c r="A10787">
        <v>1297</v>
      </c>
      <c r="B10787" t="s">
        <v>23309</v>
      </c>
      <c r="C10787" t="s">
        <v>1534</v>
      </c>
      <c r="D10787" s="109" t="s">
        <v>17244</v>
      </c>
    </row>
    <row r="10788" spans="1:4" x14ac:dyDescent="0.25">
      <c r="A10788">
        <v>4786</v>
      </c>
      <c r="B10788" t="s">
        <v>23310</v>
      </c>
      <c r="C10788" t="s">
        <v>1534</v>
      </c>
      <c r="D10788" s="109" t="s">
        <v>21607</v>
      </c>
    </row>
    <row r="10789" spans="1:4" x14ac:dyDescent="0.25">
      <c r="A10789">
        <v>10840</v>
      </c>
      <c r="B10789" t="s">
        <v>23311</v>
      </c>
      <c r="C10789" t="s">
        <v>1534</v>
      </c>
      <c r="D10789" s="109" t="s">
        <v>17245</v>
      </c>
    </row>
    <row r="10790" spans="1:4" x14ac:dyDescent="0.25">
      <c r="A10790">
        <v>10841</v>
      </c>
      <c r="B10790" t="s">
        <v>23312</v>
      </c>
      <c r="C10790" t="s">
        <v>1534</v>
      </c>
      <c r="D10790" s="109" t="s">
        <v>17246</v>
      </c>
    </row>
    <row r="10791" spans="1:4" x14ac:dyDescent="0.25">
      <c r="A10791">
        <v>44540</v>
      </c>
      <c r="B10791" t="s">
        <v>23313</v>
      </c>
      <c r="C10791" t="s">
        <v>1534</v>
      </c>
      <c r="D10791" s="109" t="s">
        <v>17247</v>
      </c>
    </row>
    <row r="10792" spans="1:4" x14ac:dyDescent="0.25">
      <c r="A10792">
        <v>10842</v>
      </c>
      <c r="B10792" t="s">
        <v>23314</v>
      </c>
      <c r="C10792" t="s">
        <v>1534</v>
      </c>
      <c r="D10792" s="109" t="s">
        <v>17248</v>
      </c>
    </row>
    <row r="10793" spans="1:4" x14ac:dyDescent="0.25">
      <c r="A10793">
        <v>21108</v>
      </c>
      <c r="B10793" t="s">
        <v>23315</v>
      </c>
      <c r="C10793" t="s">
        <v>1534</v>
      </c>
      <c r="D10793" s="109" t="s">
        <v>17249</v>
      </c>
    </row>
    <row r="10794" spans="1:4" x14ac:dyDescent="0.25">
      <c r="A10794">
        <v>38195</v>
      </c>
      <c r="B10794" t="s">
        <v>23316</v>
      </c>
      <c r="C10794" t="s">
        <v>1534</v>
      </c>
      <c r="D10794" s="109" t="s">
        <v>17250</v>
      </c>
    </row>
    <row r="10795" spans="1:4" x14ac:dyDescent="0.25">
      <c r="A10795">
        <v>38180</v>
      </c>
      <c r="B10795" t="s">
        <v>23317</v>
      </c>
      <c r="C10795" t="s">
        <v>1534</v>
      </c>
      <c r="D10795" s="109" t="s">
        <v>23318</v>
      </c>
    </row>
    <row r="10796" spans="1:4" x14ac:dyDescent="0.25">
      <c r="A10796">
        <v>40648</v>
      </c>
      <c r="B10796" t="s">
        <v>23319</v>
      </c>
      <c r="C10796" t="s">
        <v>1534</v>
      </c>
      <c r="D10796" s="109" t="s">
        <v>23320</v>
      </c>
    </row>
    <row r="10797" spans="1:4" x14ac:dyDescent="0.25">
      <c r="A10797">
        <v>40649</v>
      </c>
      <c r="B10797" t="s">
        <v>23321</v>
      </c>
      <c r="C10797" t="s">
        <v>1534</v>
      </c>
      <c r="D10797" s="109" t="s">
        <v>21131</v>
      </c>
    </row>
    <row r="10798" spans="1:4" x14ac:dyDescent="0.25">
      <c r="A10798">
        <v>40650</v>
      </c>
      <c r="B10798" t="s">
        <v>23322</v>
      </c>
      <c r="C10798" t="s">
        <v>1534</v>
      </c>
      <c r="D10798" s="109" t="s">
        <v>23323</v>
      </c>
    </row>
    <row r="10799" spans="1:4" x14ac:dyDescent="0.25">
      <c r="A10799">
        <v>40651</v>
      </c>
      <c r="B10799" t="s">
        <v>23324</v>
      </c>
      <c r="C10799" t="s">
        <v>1534</v>
      </c>
      <c r="D10799" s="109" t="s">
        <v>17510</v>
      </c>
    </row>
    <row r="10800" spans="1:4" x14ac:dyDescent="0.25">
      <c r="A10800">
        <v>40652</v>
      </c>
      <c r="B10800" t="s">
        <v>23325</v>
      </c>
      <c r="C10800" t="s">
        <v>1534</v>
      </c>
      <c r="D10800" s="109" t="s">
        <v>23326</v>
      </c>
    </row>
    <row r="10801" spans="1:4" x14ac:dyDescent="0.25">
      <c r="A10801">
        <v>40647</v>
      </c>
      <c r="B10801" t="s">
        <v>23327</v>
      </c>
      <c r="C10801" t="s">
        <v>1534</v>
      </c>
      <c r="D10801" s="109" t="s">
        <v>23328</v>
      </c>
    </row>
    <row r="10802" spans="1:4" x14ac:dyDescent="0.25">
      <c r="A10802">
        <v>40653</v>
      </c>
      <c r="B10802" t="s">
        <v>23329</v>
      </c>
      <c r="C10802" t="s">
        <v>1534</v>
      </c>
      <c r="D10802" s="109" t="s">
        <v>23330</v>
      </c>
    </row>
    <row r="10803" spans="1:4" x14ac:dyDescent="0.25">
      <c r="A10803">
        <v>36178</v>
      </c>
      <c r="B10803" t="s">
        <v>23331</v>
      </c>
      <c r="C10803" t="s">
        <v>1533</v>
      </c>
      <c r="D10803" s="109" t="s">
        <v>14942</v>
      </c>
    </row>
    <row r="10804" spans="1:4" x14ac:dyDescent="0.25">
      <c r="A10804">
        <v>38181</v>
      </c>
      <c r="B10804" t="s">
        <v>23332</v>
      </c>
      <c r="C10804" t="s">
        <v>1534</v>
      </c>
      <c r="D10804" s="109" t="s">
        <v>23333</v>
      </c>
    </row>
    <row r="10805" spans="1:4" x14ac:dyDescent="0.25">
      <c r="A10805">
        <v>38182</v>
      </c>
      <c r="B10805" t="s">
        <v>23334</v>
      </c>
      <c r="C10805" t="s">
        <v>1534</v>
      </c>
      <c r="D10805" s="109" t="s">
        <v>23335</v>
      </c>
    </row>
    <row r="10806" spans="1:4" x14ac:dyDescent="0.25">
      <c r="A10806">
        <v>38186</v>
      </c>
      <c r="B10806" t="s">
        <v>23336</v>
      </c>
      <c r="C10806" t="s">
        <v>1534</v>
      </c>
      <c r="D10806" s="109" t="s">
        <v>23337</v>
      </c>
    </row>
    <row r="10807" spans="1:4" x14ac:dyDescent="0.25">
      <c r="A10807">
        <v>38185</v>
      </c>
      <c r="B10807" t="s">
        <v>23338</v>
      </c>
      <c r="C10807" t="s">
        <v>1534</v>
      </c>
      <c r="D10807" s="109" t="s">
        <v>23339</v>
      </c>
    </row>
    <row r="10808" spans="1:4" x14ac:dyDescent="0.25">
      <c r="A10808">
        <v>40654</v>
      </c>
      <c r="B10808" t="s">
        <v>23340</v>
      </c>
      <c r="C10808" t="s">
        <v>1534</v>
      </c>
      <c r="D10808" s="109" t="s">
        <v>23341</v>
      </c>
    </row>
    <row r="10809" spans="1:4" x14ac:dyDescent="0.25">
      <c r="A10809">
        <v>44541</v>
      </c>
      <c r="B10809" t="s">
        <v>23342</v>
      </c>
      <c r="C10809" t="s">
        <v>1534</v>
      </c>
      <c r="D10809" s="109" t="s">
        <v>17251</v>
      </c>
    </row>
    <row r="10810" spans="1:4" x14ac:dyDescent="0.25">
      <c r="A10810">
        <v>4822</v>
      </c>
      <c r="B10810" t="s">
        <v>23343</v>
      </c>
      <c r="C10810" t="s">
        <v>1534</v>
      </c>
      <c r="D10810" s="109" t="s">
        <v>23344</v>
      </c>
    </row>
    <row r="10811" spans="1:4" x14ac:dyDescent="0.25">
      <c r="A10811">
        <v>4818</v>
      </c>
      <c r="B10811" t="s">
        <v>23345</v>
      </c>
      <c r="C10811" t="s">
        <v>1534</v>
      </c>
      <c r="D10811" s="109" t="s">
        <v>23346</v>
      </c>
    </row>
    <row r="10812" spans="1:4" x14ac:dyDescent="0.25">
      <c r="A10812">
        <v>39567</v>
      </c>
      <c r="B10812" t="s">
        <v>23347</v>
      </c>
      <c r="C10812" t="s">
        <v>1534</v>
      </c>
      <c r="D10812" s="109" t="s">
        <v>23348</v>
      </c>
    </row>
    <row r="10813" spans="1:4" x14ac:dyDescent="0.25">
      <c r="A10813">
        <v>39566</v>
      </c>
      <c r="B10813" t="s">
        <v>23349</v>
      </c>
      <c r="C10813" t="s">
        <v>1534</v>
      </c>
      <c r="D10813" s="109" t="s">
        <v>15035</v>
      </c>
    </row>
    <row r="10814" spans="1:4" x14ac:dyDescent="0.25">
      <c r="A10814">
        <v>39416</v>
      </c>
      <c r="B10814" t="s">
        <v>23350</v>
      </c>
      <c r="C10814" t="s">
        <v>1534</v>
      </c>
      <c r="D10814" s="109" t="s">
        <v>7959</v>
      </c>
    </row>
    <row r="10815" spans="1:4" x14ac:dyDescent="0.25">
      <c r="A10815">
        <v>39417</v>
      </c>
      <c r="B10815" t="s">
        <v>23351</v>
      </c>
      <c r="C10815" t="s">
        <v>1534</v>
      </c>
      <c r="D10815" s="109" t="s">
        <v>8550</v>
      </c>
    </row>
    <row r="10816" spans="1:4" x14ac:dyDescent="0.25">
      <c r="A10816">
        <v>43742</v>
      </c>
      <c r="B10816" t="s">
        <v>23352</v>
      </c>
      <c r="C10816" t="s">
        <v>1534</v>
      </c>
      <c r="D10816" s="109" t="s">
        <v>8526</v>
      </c>
    </row>
    <row r="10817" spans="1:4" x14ac:dyDescent="0.25">
      <c r="A10817">
        <v>39414</v>
      </c>
      <c r="B10817" t="s">
        <v>23353</v>
      </c>
      <c r="C10817" t="s">
        <v>1534</v>
      </c>
      <c r="D10817" s="109" t="s">
        <v>7948</v>
      </c>
    </row>
    <row r="10818" spans="1:4" x14ac:dyDescent="0.25">
      <c r="A10818">
        <v>39415</v>
      </c>
      <c r="B10818" t="s">
        <v>23354</v>
      </c>
      <c r="C10818" t="s">
        <v>1534</v>
      </c>
      <c r="D10818" s="109" t="s">
        <v>17221</v>
      </c>
    </row>
    <row r="10819" spans="1:4" x14ac:dyDescent="0.25">
      <c r="A10819">
        <v>43740</v>
      </c>
      <c r="B10819" t="s">
        <v>23355</v>
      </c>
      <c r="C10819" t="s">
        <v>1534</v>
      </c>
      <c r="D10819" s="109" t="s">
        <v>15950</v>
      </c>
    </row>
    <row r="10820" spans="1:4" x14ac:dyDescent="0.25">
      <c r="A10820">
        <v>39412</v>
      </c>
      <c r="B10820" t="s">
        <v>23356</v>
      </c>
      <c r="C10820" t="s">
        <v>1534</v>
      </c>
      <c r="D10820" s="109" t="s">
        <v>22280</v>
      </c>
    </row>
    <row r="10821" spans="1:4" x14ac:dyDescent="0.25">
      <c r="A10821">
        <v>39413</v>
      </c>
      <c r="B10821" t="s">
        <v>23357</v>
      </c>
      <c r="C10821" t="s">
        <v>1534</v>
      </c>
      <c r="D10821" s="109" t="s">
        <v>8533</v>
      </c>
    </row>
    <row r="10822" spans="1:4" x14ac:dyDescent="0.25">
      <c r="A10822">
        <v>43741</v>
      </c>
      <c r="B10822" t="s">
        <v>23358</v>
      </c>
      <c r="C10822" t="s">
        <v>1534</v>
      </c>
      <c r="D10822" s="109" t="s">
        <v>23359</v>
      </c>
    </row>
    <row r="10823" spans="1:4" x14ac:dyDescent="0.25">
      <c r="A10823">
        <v>11062</v>
      </c>
      <c r="B10823" t="s">
        <v>23360</v>
      </c>
      <c r="C10823" t="s">
        <v>1534</v>
      </c>
      <c r="D10823" s="109" t="s">
        <v>17252</v>
      </c>
    </row>
    <row r="10824" spans="1:4" x14ac:dyDescent="0.25">
      <c r="A10824">
        <v>11063</v>
      </c>
      <c r="B10824" t="s">
        <v>23361</v>
      </c>
      <c r="C10824" t="s">
        <v>1534</v>
      </c>
      <c r="D10824" s="109" t="s">
        <v>17253</v>
      </c>
    </row>
    <row r="10825" spans="1:4" x14ac:dyDescent="0.25">
      <c r="A10825">
        <v>13521</v>
      </c>
      <c r="B10825" t="s">
        <v>23362</v>
      </c>
      <c r="C10825" t="s">
        <v>1533</v>
      </c>
      <c r="D10825" s="109" t="s">
        <v>14876</v>
      </c>
    </row>
    <row r="10826" spans="1:4" x14ac:dyDescent="0.25">
      <c r="A10826">
        <v>10851</v>
      </c>
      <c r="B10826" t="s">
        <v>23363</v>
      </c>
      <c r="C10826" t="s">
        <v>1533</v>
      </c>
      <c r="D10826" s="109" t="s">
        <v>23364</v>
      </c>
    </row>
    <row r="10827" spans="1:4" x14ac:dyDescent="0.25">
      <c r="A10827">
        <v>39515</v>
      </c>
      <c r="B10827" t="s">
        <v>23365</v>
      </c>
      <c r="C10827" t="s">
        <v>1533</v>
      </c>
      <c r="D10827" s="109" t="s">
        <v>17697</v>
      </c>
    </row>
    <row r="10828" spans="1:4" x14ac:dyDescent="0.25">
      <c r="A10828">
        <v>39516</v>
      </c>
      <c r="B10828" t="s">
        <v>23366</v>
      </c>
      <c r="C10828" t="s">
        <v>1533</v>
      </c>
      <c r="D10828" s="109" t="s">
        <v>23367</v>
      </c>
    </row>
    <row r="10829" spans="1:4" x14ac:dyDescent="0.25">
      <c r="A10829">
        <v>39514</v>
      </c>
      <c r="B10829" t="s">
        <v>23368</v>
      </c>
      <c r="C10829" t="s">
        <v>1533</v>
      </c>
      <c r="D10829" s="109" t="s">
        <v>23369</v>
      </c>
    </row>
    <row r="10830" spans="1:4" x14ac:dyDescent="0.25">
      <c r="A10830">
        <v>4812</v>
      </c>
      <c r="B10830" t="s">
        <v>23370</v>
      </c>
      <c r="C10830" t="s">
        <v>1534</v>
      </c>
      <c r="D10830" s="109" t="s">
        <v>23371</v>
      </c>
    </row>
    <row r="10831" spans="1:4" x14ac:dyDescent="0.25">
      <c r="A10831">
        <v>10849</v>
      </c>
      <c r="B10831" t="s">
        <v>23372</v>
      </c>
      <c r="C10831" t="s">
        <v>1533</v>
      </c>
      <c r="D10831" s="109" t="s">
        <v>14877</v>
      </c>
    </row>
    <row r="10832" spans="1:4" x14ac:dyDescent="0.25">
      <c r="A10832">
        <v>10848</v>
      </c>
      <c r="B10832" t="s">
        <v>23373</v>
      </c>
      <c r="C10832" t="s">
        <v>1533</v>
      </c>
      <c r="D10832" s="109" t="s">
        <v>14878</v>
      </c>
    </row>
    <row r="10833" spans="1:4" x14ac:dyDescent="0.25">
      <c r="A10833">
        <v>4813</v>
      </c>
      <c r="B10833" t="s">
        <v>23374</v>
      </c>
      <c r="C10833" t="s">
        <v>1534</v>
      </c>
      <c r="D10833" s="109" t="s">
        <v>12561</v>
      </c>
    </row>
    <row r="10834" spans="1:4" x14ac:dyDescent="0.25">
      <c r="A10834">
        <v>37560</v>
      </c>
      <c r="B10834" t="s">
        <v>23375</v>
      </c>
      <c r="C10834" t="s">
        <v>1533</v>
      </c>
      <c r="D10834" s="109" t="s">
        <v>23376</v>
      </c>
    </row>
    <row r="10835" spans="1:4" x14ac:dyDescent="0.25">
      <c r="A10835">
        <v>37557</v>
      </c>
      <c r="B10835" t="s">
        <v>23377</v>
      </c>
      <c r="C10835" t="s">
        <v>1533</v>
      </c>
      <c r="D10835" s="109" t="s">
        <v>23378</v>
      </c>
    </row>
    <row r="10836" spans="1:4" x14ac:dyDescent="0.25">
      <c r="A10836">
        <v>37556</v>
      </c>
      <c r="B10836" t="s">
        <v>23379</v>
      </c>
      <c r="C10836" t="s">
        <v>1533</v>
      </c>
      <c r="D10836" s="109" t="s">
        <v>23380</v>
      </c>
    </row>
    <row r="10837" spans="1:4" x14ac:dyDescent="0.25">
      <c r="A10837">
        <v>37559</v>
      </c>
      <c r="B10837" t="s">
        <v>23381</v>
      </c>
      <c r="C10837" t="s">
        <v>1533</v>
      </c>
      <c r="D10837" s="109" t="s">
        <v>11821</v>
      </c>
    </row>
    <row r="10838" spans="1:4" x14ac:dyDescent="0.25">
      <c r="A10838">
        <v>37539</v>
      </c>
      <c r="B10838" t="s">
        <v>23382</v>
      </c>
      <c r="C10838" t="s">
        <v>1533</v>
      </c>
      <c r="D10838" s="109" t="s">
        <v>14777</v>
      </c>
    </row>
    <row r="10839" spans="1:4" x14ac:dyDescent="0.25">
      <c r="A10839">
        <v>37558</v>
      </c>
      <c r="B10839" t="s">
        <v>23383</v>
      </c>
      <c r="C10839" t="s">
        <v>1533</v>
      </c>
      <c r="D10839" s="109" t="s">
        <v>23384</v>
      </c>
    </row>
    <row r="10840" spans="1:4" x14ac:dyDescent="0.25">
      <c r="A10840">
        <v>34723</v>
      </c>
      <c r="B10840" t="s">
        <v>23385</v>
      </c>
      <c r="C10840" t="s">
        <v>1534</v>
      </c>
      <c r="D10840" s="109" t="s">
        <v>14879</v>
      </c>
    </row>
    <row r="10841" spans="1:4" x14ac:dyDescent="0.25">
      <c r="A10841">
        <v>34721</v>
      </c>
      <c r="B10841" t="s">
        <v>23386</v>
      </c>
      <c r="C10841" t="s">
        <v>1534</v>
      </c>
      <c r="D10841" s="109" t="s">
        <v>14880</v>
      </c>
    </row>
    <row r="10842" spans="1:4" x14ac:dyDescent="0.25">
      <c r="A10842">
        <v>4309</v>
      </c>
      <c r="B10842" t="s">
        <v>23387</v>
      </c>
      <c r="C10842" t="s">
        <v>1533</v>
      </c>
      <c r="D10842" s="109" t="s">
        <v>17562</v>
      </c>
    </row>
    <row r="10843" spans="1:4" x14ac:dyDescent="0.25">
      <c r="A10843">
        <v>4307</v>
      </c>
      <c r="B10843" t="s">
        <v>23388</v>
      </c>
      <c r="C10843" t="s">
        <v>1533</v>
      </c>
      <c r="D10843" s="109" t="s">
        <v>8521</v>
      </c>
    </row>
    <row r="10844" spans="1:4" x14ac:dyDescent="0.25">
      <c r="A10844">
        <v>10850</v>
      </c>
      <c r="B10844" t="s">
        <v>23389</v>
      </c>
      <c r="C10844" t="s">
        <v>1533</v>
      </c>
      <c r="D10844" s="109" t="s">
        <v>14881</v>
      </c>
    </row>
    <row r="10845" spans="1:4" x14ac:dyDescent="0.25">
      <c r="A10845">
        <v>42438</v>
      </c>
      <c r="B10845" t="s">
        <v>23390</v>
      </c>
      <c r="C10845" t="s">
        <v>1533</v>
      </c>
      <c r="D10845" s="109" t="s">
        <v>14882</v>
      </c>
    </row>
    <row r="10846" spans="1:4" x14ac:dyDescent="0.25">
      <c r="A10846">
        <v>4792</v>
      </c>
      <c r="B10846" t="s">
        <v>23391</v>
      </c>
      <c r="C10846" t="s">
        <v>1534</v>
      </c>
      <c r="D10846" s="109" t="s">
        <v>23392</v>
      </c>
    </row>
    <row r="10847" spans="1:4" x14ac:dyDescent="0.25">
      <c r="A10847">
        <v>4790</v>
      </c>
      <c r="B10847" t="s">
        <v>23393</v>
      </c>
      <c r="C10847" t="s">
        <v>1534</v>
      </c>
      <c r="D10847" s="109" t="s">
        <v>23394</v>
      </c>
    </row>
    <row r="10848" spans="1:4" x14ac:dyDescent="0.25">
      <c r="A10848">
        <v>40671</v>
      </c>
      <c r="B10848" t="s">
        <v>23395</v>
      </c>
      <c r="C10848" t="s">
        <v>1534</v>
      </c>
      <c r="D10848" s="109" t="s">
        <v>23396</v>
      </c>
    </row>
    <row r="10849" spans="1:4" x14ac:dyDescent="0.25">
      <c r="A10849">
        <v>7552</v>
      </c>
      <c r="B10849" t="s">
        <v>23397</v>
      </c>
      <c r="C10849" t="s">
        <v>1533</v>
      </c>
      <c r="D10849" s="109" t="s">
        <v>6477</v>
      </c>
    </row>
    <row r="10850" spans="1:4" x14ac:dyDescent="0.25">
      <c r="A10850">
        <v>4893</v>
      </c>
      <c r="B10850" t="s">
        <v>23398</v>
      </c>
      <c r="C10850" t="s">
        <v>1533</v>
      </c>
      <c r="D10850" s="109" t="s">
        <v>16144</v>
      </c>
    </row>
    <row r="10851" spans="1:4" x14ac:dyDescent="0.25">
      <c r="A10851">
        <v>4894</v>
      </c>
      <c r="B10851" t="s">
        <v>23399</v>
      </c>
      <c r="C10851" t="s">
        <v>1533</v>
      </c>
      <c r="D10851" s="109" t="s">
        <v>12798</v>
      </c>
    </row>
    <row r="10852" spans="1:4" x14ac:dyDescent="0.25">
      <c r="A10852">
        <v>4888</v>
      </c>
      <c r="B10852" t="s">
        <v>23400</v>
      </c>
      <c r="C10852" t="s">
        <v>1533</v>
      </c>
      <c r="D10852" s="109" t="s">
        <v>6977</v>
      </c>
    </row>
    <row r="10853" spans="1:4" x14ac:dyDescent="0.25">
      <c r="A10853">
        <v>4890</v>
      </c>
      <c r="B10853" t="s">
        <v>23401</v>
      </c>
      <c r="C10853" t="s">
        <v>1533</v>
      </c>
      <c r="D10853" s="109" t="s">
        <v>12257</v>
      </c>
    </row>
    <row r="10854" spans="1:4" x14ac:dyDescent="0.25">
      <c r="A10854">
        <v>12411</v>
      </c>
      <c r="B10854" t="s">
        <v>23402</v>
      </c>
      <c r="C10854" t="s">
        <v>1533</v>
      </c>
      <c r="D10854" s="109" t="s">
        <v>17469</v>
      </c>
    </row>
    <row r="10855" spans="1:4" x14ac:dyDescent="0.25">
      <c r="A10855">
        <v>4891</v>
      </c>
      <c r="B10855" t="s">
        <v>23403</v>
      </c>
      <c r="C10855" t="s">
        <v>1533</v>
      </c>
      <c r="D10855" s="109" t="s">
        <v>16702</v>
      </c>
    </row>
    <row r="10856" spans="1:4" x14ac:dyDescent="0.25">
      <c r="A10856">
        <v>4889</v>
      </c>
      <c r="B10856" t="s">
        <v>23404</v>
      </c>
      <c r="C10856" t="s">
        <v>1533</v>
      </c>
      <c r="D10856" s="109" t="s">
        <v>17003</v>
      </c>
    </row>
    <row r="10857" spans="1:4" x14ac:dyDescent="0.25">
      <c r="A10857">
        <v>4892</v>
      </c>
      <c r="B10857" t="s">
        <v>23405</v>
      </c>
      <c r="C10857" t="s">
        <v>1533</v>
      </c>
      <c r="D10857" s="109" t="s">
        <v>23406</v>
      </c>
    </row>
    <row r="10858" spans="1:4" x14ac:dyDescent="0.25">
      <c r="A10858">
        <v>12412</v>
      </c>
      <c r="B10858" t="s">
        <v>23407</v>
      </c>
      <c r="C10858" t="s">
        <v>1533</v>
      </c>
      <c r="D10858" s="109" t="s">
        <v>23408</v>
      </c>
    </row>
    <row r="10859" spans="1:4" x14ac:dyDescent="0.25">
      <c r="A10859">
        <v>4907</v>
      </c>
      <c r="B10859" t="s">
        <v>23409</v>
      </c>
      <c r="C10859" t="s">
        <v>1533</v>
      </c>
      <c r="D10859" s="109" t="s">
        <v>17256</v>
      </c>
    </row>
    <row r="10860" spans="1:4" x14ac:dyDescent="0.25">
      <c r="A10860">
        <v>4902</v>
      </c>
      <c r="B10860" t="s">
        <v>23410</v>
      </c>
      <c r="C10860" t="s">
        <v>1533</v>
      </c>
      <c r="D10860" s="109" t="s">
        <v>15993</v>
      </c>
    </row>
    <row r="10861" spans="1:4" x14ac:dyDescent="0.25">
      <c r="A10861">
        <v>11096</v>
      </c>
      <c r="B10861" t="s">
        <v>23411</v>
      </c>
      <c r="C10861" t="s">
        <v>1537</v>
      </c>
      <c r="D10861" s="109" t="s">
        <v>7328</v>
      </c>
    </row>
    <row r="10862" spans="1:4" x14ac:dyDescent="0.25">
      <c r="A10862">
        <v>4741</v>
      </c>
      <c r="B10862" t="s">
        <v>23412</v>
      </c>
      <c r="C10862" t="s">
        <v>1535</v>
      </c>
      <c r="D10862" s="109" t="s">
        <v>12717</v>
      </c>
    </row>
    <row r="10863" spans="1:4" x14ac:dyDescent="0.25">
      <c r="A10863">
        <v>4752</v>
      </c>
      <c r="B10863" t="s">
        <v>23413</v>
      </c>
      <c r="C10863" t="s">
        <v>1532</v>
      </c>
      <c r="D10863" s="109" t="s">
        <v>22868</v>
      </c>
    </row>
    <row r="10864" spans="1:4" x14ac:dyDescent="0.25">
      <c r="A10864">
        <v>41091</v>
      </c>
      <c r="B10864" t="s">
        <v>23414</v>
      </c>
      <c r="C10864" t="s">
        <v>1539</v>
      </c>
      <c r="D10864" s="109" t="s">
        <v>22866</v>
      </c>
    </row>
    <row r="10865" spans="1:4" x14ac:dyDescent="0.25">
      <c r="A10865">
        <v>13954</v>
      </c>
      <c r="B10865" t="s">
        <v>23415</v>
      </c>
      <c r="C10865" t="s">
        <v>1533</v>
      </c>
      <c r="D10865" s="109" t="s">
        <v>17257</v>
      </c>
    </row>
    <row r="10866" spans="1:4" x14ac:dyDescent="0.25">
      <c r="A10866">
        <v>3411</v>
      </c>
      <c r="B10866" t="s">
        <v>23416</v>
      </c>
      <c r="C10866" t="s">
        <v>1537</v>
      </c>
      <c r="D10866" s="109" t="s">
        <v>23417</v>
      </c>
    </row>
    <row r="10867" spans="1:4" x14ac:dyDescent="0.25">
      <c r="A10867">
        <v>39995</v>
      </c>
      <c r="B10867" t="s">
        <v>23418</v>
      </c>
      <c r="C10867" t="s">
        <v>1535</v>
      </c>
      <c r="D10867" s="109" t="s">
        <v>23419</v>
      </c>
    </row>
    <row r="10868" spans="1:4" x14ac:dyDescent="0.25">
      <c r="A10868">
        <v>11615</v>
      </c>
      <c r="B10868" t="s">
        <v>23420</v>
      </c>
      <c r="C10868" t="s">
        <v>1534</v>
      </c>
      <c r="D10868" s="109" t="s">
        <v>14860</v>
      </c>
    </row>
    <row r="10869" spans="1:4" x14ac:dyDescent="0.25">
      <c r="A10869">
        <v>3408</v>
      </c>
      <c r="B10869" t="s">
        <v>23421</v>
      </c>
      <c r="C10869" t="s">
        <v>1534</v>
      </c>
      <c r="D10869" s="109" t="s">
        <v>7250</v>
      </c>
    </row>
    <row r="10870" spans="1:4" x14ac:dyDescent="0.25">
      <c r="A10870">
        <v>3409</v>
      </c>
      <c r="B10870" t="s">
        <v>23422</v>
      </c>
      <c r="C10870" t="s">
        <v>1534</v>
      </c>
      <c r="D10870" s="109" t="s">
        <v>17540</v>
      </c>
    </row>
    <row r="10871" spans="1:4" x14ac:dyDescent="0.25">
      <c r="A10871">
        <v>11427</v>
      </c>
      <c r="B10871" t="s">
        <v>23423</v>
      </c>
      <c r="C10871" t="s">
        <v>1537</v>
      </c>
      <c r="D10871" s="109" t="s">
        <v>23424</v>
      </c>
    </row>
    <row r="10872" spans="1:4" x14ac:dyDescent="0.25">
      <c r="A10872">
        <v>4491</v>
      </c>
      <c r="B10872" t="s">
        <v>23425</v>
      </c>
      <c r="C10872" t="s">
        <v>1536</v>
      </c>
      <c r="D10872" s="109" t="s">
        <v>23426</v>
      </c>
    </row>
    <row r="10873" spans="1:4" x14ac:dyDescent="0.25">
      <c r="A10873">
        <v>2745</v>
      </c>
      <c r="B10873" t="s">
        <v>23427</v>
      </c>
      <c r="C10873" t="s">
        <v>1536</v>
      </c>
      <c r="D10873" s="109" t="s">
        <v>23428</v>
      </c>
    </row>
    <row r="10874" spans="1:4" x14ac:dyDescent="0.25">
      <c r="A10874">
        <v>14439</v>
      </c>
      <c r="B10874" t="s">
        <v>23429</v>
      </c>
      <c r="C10874" t="s">
        <v>1536</v>
      </c>
      <c r="D10874" s="109" t="s">
        <v>6301</v>
      </c>
    </row>
    <row r="10875" spans="1:4" x14ac:dyDescent="0.25">
      <c r="A10875">
        <v>44496</v>
      </c>
      <c r="B10875" t="s">
        <v>23430</v>
      </c>
      <c r="C10875" t="s">
        <v>1533</v>
      </c>
      <c r="D10875" s="109" t="s">
        <v>23431</v>
      </c>
    </row>
    <row r="10876" spans="1:4" x14ac:dyDescent="0.25">
      <c r="A10876">
        <v>12362</v>
      </c>
      <c r="B10876" t="s">
        <v>23432</v>
      </c>
      <c r="C10876" t="s">
        <v>1533</v>
      </c>
      <c r="D10876" s="109" t="s">
        <v>7258</v>
      </c>
    </row>
    <row r="10877" spans="1:4" x14ac:dyDescent="0.25">
      <c r="A10877">
        <v>421</v>
      </c>
      <c r="B10877" t="s">
        <v>23433</v>
      </c>
      <c r="C10877" t="s">
        <v>1533</v>
      </c>
      <c r="D10877" s="109" t="s">
        <v>8077</v>
      </c>
    </row>
    <row r="10878" spans="1:4" x14ac:dyDescent="0.25">
      <c r="A10878">
        <v>14148</v>
      </c>
      <c r="B10878" t="s">
        <v>23434</v>
      </c>
      <c r="C10878" t="s">
        <v>1533</v>
      </c>
      <c r="D10878" s="109" t="s">
        <v>7782</v>
      </c>
    </row>
    <row r="10879" spans="1:4" x14ac:dyDescent="0.25">
      <c r="A10879">
        <v>4341</v>
      </c>
      <c r="B10879" t="s">
        <v>23435</v>
      </c>
      <c r="C10879" t="s">
        <v>1533</v>
      </c>
      <c r="D10879" s="109" t="s">
        <v>6341</v>
      </c>
    </row>
    <row r="10880" spans="1:4" x14ac:dyDescent="0.25">
      <c r="A10880">
        <v>4337</v>
      </c>
      <c r="B10880" t="s">
        <v>23436</v>
      </c>
      <c r="C10880" t="s">
        <v>1533</v>
      </c>
      <c r="D10880" s="109" t="s">
        <v>7185</v>
      </c>
    </row>
    <row r="10881" spans="1:4" x14ac:dyDescent="0.25">
      <c r="A10881">
        <v>4339</v>
      </c>
      <c r="B10881" t="s">
        <v>23437</v>
      </c>
      <c r="C10881" t="s">
        <v>1533</v>
      </c>
      <c r="D10881" s="109" t="s">
        <v>6408</v>
      </c>
    </row>
    <row r="10882" spans="1:4" x14ac:dyDescent="0.25">
      <c r="A10882">
        <v>39997</v>
      </c>
      <c r="B10882" t="s">
        <v>23438</v>
      </c>
      <c r="C10882" t="s">
        <v>1533</v>
      </c>
      <c r="D10882" s="109" t="s">
        <v>6443</v>
      </c>
    </row>
    <row r="10883" spans="1:4" x14ac:dyDescent="0.25">
      <c r="A10883">
        <v>11971</v>
      </c>
      <c r="B10883" t="s">
        <v>23439</v>
      </c>
      <c r="C10883" t="s">
        <v>1533</v>
      </c>
      <c r="D10883" s="109" t="s">
        <v>18843</v>
      </c>
    </row>
    <row r="10884" spans="1:4" x14ac:dyDescent="0.25">
      <c r="A10884">
        <v>4342</v>
      </c>
      <c r="B10884" t="s">
        <v>23440</v>
      </c>
      <c r="C10884" t="s">
        <v>1533</v>
      </c>
      <c r="D10884" s="109" t="s">
        <v>7988</v>
      </c>
    </row>
    <row r="10885" spans="1:4" x14ac:dyDescent="0.25">
      <c r="A10885">
        <v>4330</v>
      </c>
      <c r="B10885" t="s">
        <v>23441</v>
      </c>
      <c r="C10885" t="s">
        <v>1533</v>
      </c>
      <c r="D10885" s="109" t="s">
        <v>6372</v>
      </c>
    </row>
    <row r="10886" spans="1:4" x14ac:dyDescent="0.25">
      <c r="A10886">
        <v>4340</v>
      </c>
      <c r="B10886" t="s">
        <v>23442</v>
      </c>
      <c r="C10886" t="s">
        <v>1533</v>
      </c>
      <c r="D10886" s="109" t="s">
        <v>14577</v>
      </c>
    </row>
    <row r="10887" spans="1:4" x14ac:dyDescent="0.25">
      <c r="A10887">
        <v>5088</v>
      </c>
      <c r="B10887" t="s">
        <v>23443</v>
      </c>
      <c r="C10887" t="s">
        <v>1533</v>
      </c>
      <c r="D10887" s="109" t="s">
        <v>17054</v>
      </c>
    </row>
    <row r="10888" spans="1:4" x14ac:dyDescent="0.25">
      <c r="A10888">
        <v>11154</v>
      </c>
      <c r="B10888" t="s">
        <v>23444</v>
      </c>
      <c r="C10888" t="s">
        <v>1533</v>
      </c>
      <c r="D10888" s="109" t="s">
        <v>23445</v>
      </c>
    </row>
    <row r="10889" spans="1:4" x14ac:dyDescent="0.25">
      <c r="A10889">
        <v>4989</v>
      </c>
      <c r="B10889" t="s">
        <v>23446</v>
      </c>
      <c r="C10889" t="s">
        <v>1533</v>
      </c>
      <c r="D10889" s="109" t="s">
        <v>23447</v>
      </c>
    </row>
    <row r="10890" spans="1:4" x14ac:dyDescent="0.25">
      <c r="A10890">
        <v>4982</v>
      </c>
      <c r="B10890" t="s">
        <v>23448</v>
      </c>
      <c r="C10890" t="s">
        <v>1533</v>
      </c>
      <c r="D10890" s="109" t="s">
        <v>23449</v>
      </c>
    </row>
    <row r="10891" spans="1:4" x14ac:dyDescent="0.25">
      <c r="A10891">
        <v>4962</v>
      </c>
      <c r="B10891" t="s">
        <v>23450</v>
      </c>
      <c r="C10891" t="s">
        <v>1533</v>
      </c>
      <c r="D10891" s="109" t="s">
        <v>23451</v>
      </c>
    </row>
    <row r="10892" spans="1:4" x14ac:dyDescent="0.25">
      <c r="A10892">
        <v>4981</v>
      </c>
      <c r="B10892" t="s">
        <v>23452</v>
      </c>
      <c r="C10892" t="s">
        <v>1533</v>
      </c>
      <c r="D10892" s="109" t="s">
        <v>23453</v>
      </c>
    </row>
    <row r="10893" spans="1:4" x14ac:dyDescent="0.25">
      <c r="A10893">
        <v>4964</v>
      </c>
      <c r="B10893" t="s">
        <v>23454</v>
      </c>
      <c r="C10893" t="s">
        <v>1533</v>
      </c>
      <c r="D10893" s="109" t="s">
        <v>23455</v>
      </c>
    </row>
    <row r="10894" spans="1:4" x14ac:dyDescent="0.25">
      <c r="A10894">
        <v>4992</v>
      </c>
      <c r="B10894" t="s">
        <v>23456</v>
      </c>
      <c r="C10894" t="s">
        <v>1533</v>
      </c>
      <c r="D10894" s="109" t="s">
        <v>23457</v>
      </c>
    </row>
    <row r="10895" spans="1:4" x14ac:dyDescent="0.25">
      <c r="A10895">
        <v>4987</v>
      </c>
      <c r="B10895" t="s">
        <v>23458</v>
      </c>
      <c r="C10895" t="s">
        <v>1533</v>
      </c>
      <c r="D10895" s="109" t="s">
        <v>23459</v>
      </c>
    </row>
    <row r="10896" spans="1:4" x14ac:dyDescent="0.25">
      <c r="A10896">
        <v>4930</v>
      </c>
      <c r="B10896" t="s">
        <v>23460</v>
      </c>
      <c r="C10896" t="s">
        <v>1534</v>
      </c>
      <c r="D10896" s="109" t="s">
        <v>23461</v>
      </c>
    </row>
    <row r="10897" spans="1:4" x14ac:dyDescent="0.25">
      <c r="A10897">
        <v>39021</v>
      </c>
      <c r="B10897" t="s">
        <v>23462</v>
      </c>
      <c r="C10897" t="s">
        <v>1533</v>
      </c>
      <c r="D10897" s="109" t="s">
        <v>23463</v>
      </c>
    </row>
    <row r="10898" spans="1:4" x14ac:dyDescent="0.25">
      <c r="A10898">
        <v>39022</v>
      </c>
      <c r="B10898" t="s">
        <v>23464</v>
      </c>
      <c r="C10898" t="s">
        <v>1533</v>
      </c>
      <c r="D10898" s="109" t="s">
        <v>23465</v>
      </c>
    </row>
    <row r="10899" spans="1:4" x14ac:dyDescent="0.25">
      <c r="A10899">
        <v>39024</v>
      </c>
      <c r="B10899" t="s">
        <v>23466</v>
      </c>
      <c r="C10899" t="s">
        <v>1533</v>
      </c>
      <c r="D10899" s="109" t="s">
        <v>23467</v>
      </c>
    </row>
    <row r="10900" spans="1:4" x14ac:dyDescent="0.25">
      <c r="A10900">
        <v>4914</v>
      </c>
      <c r="B10900" t="s">
        <v>23468</v>
      </c>
      <c r="C10900" t="s">
        <v>1534</v>
      </c>
      <c r="D10900" s="109" t="s">
        <v>23469</v>
      </c>
    </row>
    <row r="10901" spans="1:4" x14ac:dyDescent="0.25">
      <c r="A10901">
        <v>4917</v>
      </c>
      <c r="B10901" t="s">
        <v>23470</v>
      </c>
      <c r="C10901" t="s">
        <v>1534</v>
      </c>
      <c r="D10901" s="109" t="s">
        <v>23471</v>
      </c>
    </row>
    <row r="10902" spans="1:4" x14ac:dyDescent="0.25">
      <c r="A10902">
        <v>39025</v>
      </c>
      <c r="B10902" t="s">
        <v>23472</v>
      </c>
      <c r="C10902" t="s">
        <v>1533</v>
      </c>
      <c r="D10902" s="109" t="s">
        <v>23473</v>
      </c>
    </row>
    <row r="10903" spans="1:4" x14ac:dyDescent="0.25">
      <c r="A10903">
        <v>4922</v>
      </c>
      <c r="B10903" t="s">
        <v>23474</v>
      </c>
      <c r="C10903" t="s">
        <v>1534</v>
      </c>
      <c r="D10903" s="109" t="s">
        <v>23475</v>
      </c>
    </row>
    <row r="10904" spans="1:4" x14ac:dyDescent="0.25">
      <c r="A10904">
        <v>4911</v>
      </c>
      <c r="B10904" t="s">
        <v>23476</v>
      </c>
      <c r="C10904" t="s">
        <v>1534</v>
      </c>
      <c r="D10904" s="109" t="s">
        <v>17262</v>
      </c>
    </row>
    <row r="10905" spans="1:4" x14ac:dyDescent="0.25">
      <c r="A10905">
        <v>37518</v>
      </c>
      <c r="B10905" t="s">
        <v>23477</v>
      </c>
      <c r="C10905" t="s">
        <v>1534</v>
      </c>
      <c r="D10905" s="109" t="s">
        <v>17263</v>
      </c>
    </row>
    <row r="10906" spans="1:4" x14ac:dyDescent="0.25">
      <c r="A10906">
        <v>4910</v>
      </c>
      <c r="B10906" t="s">
        <v>23478</v>
      </c>
      <c r="C10906" t="s">
        <v>1534</v>
      </c>
      <c r="D10906" s="109" t="s">
        <v>17264</v>
      </c>
    </row>
    <row r="10907" spans="1:4" x14ac:dyDescent="0.25">
      <c r="A10907">
        <v>4943</v>
      </c>
      <c r="B10907" t="s">
        <v>23479</v>
      </c>
      <c r="C10907" t="s">
        <v>1534</v>
      </c>
      <c r="D10907" s="109" t="s">
        <v>17265</v>
      </c>
    </row>
    <row r="10908" spans="1:4" x14ac:dyDescent="0.25">
      <c r="A10908">
        <v>5002</v>
      </c>
      <c r="B10908" t="s">
        <v>23480</v>
      </c>
      <c r="C10908" t="s">
        <v>1534</v>
      </c>
      <c r="D10908" s="109" t="s">
        <v>14885</v>
      </c>
    </row>
    <row r="10909" spans="1:4" x14ac:dyDescent="0.25">
      <c r="A10909">
        <v>4977</v>
      </c>
      <c r="B10909" t="s">
        <v>23481</v>
      </c>
      <c r="C10909" t="s">
        <v>1534</v>
      </c>
      <c r="D10909" s="109" t="s">
        <v>14886</v>
      </c>
    </row>
    <row r="10910" spans="1:4" x14ac:dyDescent="0.25">
      <c r="A10910">
        <v>5028</v>
      </c>
      <c r="B10910" t="s">
        <v>23482</v>
      </c>
      <c r="C10910" t="s">
        <v>1534</v>
      </c>
      <c r="D10910" s="109" t="s">
        <v>14887</v>
      </c>
    </row>
    <row r="10911" spans="1:4" x14ac:dyDescent="0.25">
      <c r="A10911">
        <v>4998</v>
      </c>
      <c r="B10911" t="s">
        <v>23483</v>
      </c>
      <c r="C10911" t="s">
        <v>1534</v>
      </c>
      <c r="D10911" s="109" t="s">
        <v>14888</v>
      </c>
    </row>
    <row r="10912" spans="1:4" x14ac:dyDescent="0.25">
      <c r="A10912">
        <v>4969</v>
      </c>
      <c r="B10912" t="s">
        <v>23484</v>
      </c>
      <c r="C10912" t="s">
        <v>1534</v>
      </c>
      <c r="D10912" s="109" t="s">
        <v>14889</v>
      </c>
    </row>
    <row r="10913" spans="1:4" x14ac:dyDescent="0.25">
      <c r="A10913">
        <v>11364</v>
      </c>
      <c r="B10913" t="s">
        <v>23485</v>
      </c>
      <c r="C10913" t="s">
        <v>1533</v>
      </c>
      <c r="D10913" s="109" t="s">
        <v>23486</v>
      </c>
    </row>
    <row r="10914" spans="1:4" x14ac:dyDescent="0.25">
      <c r="A10914">
        <v>11365</v>
      </c>
      <c r="B10914" t="s">
        <v>23487</v>
      </c>
      <c r="C10914" t="s">
        <v>1533</v>
      </c>
      <c r="D10914" s="109" t="s">
        <v>23488</v>
      </c>
    </row>
    <row r="10915" spans="1:4" x14ac:dyDescent="0.25">
      <c r="A10915">
        <v>11366</v>
      </c>
      <c r="B10915" t="s">
        <v>23489</v>
      </c>
      <c r="C10915" t="s">
        <v>1533</v>
      </c>
      <c r="D10915" s="109" t="s">
        <v>23490</v>
      </c>
    </row>
    <row r="10916" spans="1:4" x14ac:dyDescent="0.25">
      <c r="A10916">
        <v>43777</v>
      </c>
      <c r="B10916" t="s">
        <v>23491</v>
      </c>
      <c r="C10916" t="s">
        <v>1533</v>
      </c>
      <c r="D10916" s="109" t="s">
        <v>23492</v>
      </c>
    </row>
    <row r="10917" spans="1:4" x14ac:dyDescent="0.25">
      <c r="A10917">
        <v>20322</v>
      </c>
      <c r="B10917" t="s">
        <v>23493</v>
      </c>
      <c r="C10917" t="s">
        <v>1533</v>
      </c>
      <c r="D10917" s="109" t="s">
        <v>23494</v>
      </c>
    </row>
    <row r="10918" spans="1:4" x14ac:dyDescent="0.25">
      <c r="A10918">
        <v>10553</v>
      </c>
      <c r="B10918" t="s">
        <v>23495</v>
      </c>
      <c r="C10918" t="s">
        <v>1533</v>
      </c>
      <c r="D10918" s="109" t="s">
        <v>23496</v>
      </c>
    </row>
    <row r="10919" spans="1:4" x14ac:dyDescent="0.25">
      <c r="A10919">
        <v>5020</v>
      </c>
      <c r="B10919" t="s">
        <v>23497</v>
      </c>
      <c r="C10919" t="s">
        <v>1533</v>
      </c>
      <c r="D10919" s="109" t="s">
        <v>23498</v>
      </c>
    </row>
    <row r="10920" spans="1:4" x14ac:dyDescent="0.25">
      <c r="A10920">
        <v>10554</v>
      </c>
      <c r="B10920" t="s">
        <v>23499</v>
      </c>
      <c r="C10920" t="s">
        <v>1533</v>
      </c>
      <c r="D10920" s="109" t="s">
        <v>23500</v>
      </c>
    </row>
    <row r="10921" spans="1:4" x14ac:dyDescent="0.25">
      <c r="A10921">
        <v>10555</v>
      </c>
      <c r="B10921" t="s">
        <v>23501</v>
      </c>
      <c r="C10921" t="s">
        <v>1533</v>
      </c>
      <c r="D10921" s="109" t="s">
        <v>23502</v>
      </c>
    </row>
    <row r="10922" spans="1:4" x14ac:dyDescent="0.25">
      <c r="A10922">
        <v>10556</v>
      </c>
      <c r="B10922" t="s">
        <v>23503</v>
      </c>
      <c r="C10922" t="s">
        <v>1533</v>
      </c>
      <c r="D10922" s="109" t="s">
        <v>23504</v>
      </c>
    </row>
    <row r="10923" spans="1:4" x14ac:dyDescent="0.25">
      <c r="A10923">
        <v>39502</v>
      </c>
      <c r="B10923" t="s">
        <v>23505</v>
      </c>
      <c r="C10923" t="s">
        <v>1533</v>
      </c>
      <c r="D10923" s="109" t="s">
        <v>23506</v>
      </c>
    </row>
    <row r="10924" spans="1:4" x14ac:dyDescent="0.25">
      <c r="A10924">
        <v>39504</v>
      </c>
      <c r="B10924" t="s">
        <v>23507</v>
      </c>
      <c r="C10924" t="s">
        <v>1533</v>
      </c>
      <c r="D10924" s="109" t="s">
        <v>23508</v>
      </c>
    </row>
    <row r="10925" spans="1:4" x14ac:dyDescent="0.25">
      <c r="A10925">
        <v>39503</v>
      </c>
      <c r="B10925" t="s">
        <v>23509</v>
      </c>
      <c r="C10925" t="s">
        <v>1533</v>
      </c>
      <c r="D10925" s="109" t="s">
        <v>23510</v>
      </c>
    </row>
    <row r="10926" spans="1:4" x14ac:dyDescent="0.25">
      <c r="A10926">
        <v>39505</v>
      </c>
      <c r="B10926" t="s">
        <v>23511</v>
      </c>
      <c r="C10926" t="s">
        <v>1533</v>
      </c>
      <c r="D10926" s="109" t="s">
        <v>23512</v>
      </c>
    </row>
    <row r="10927" spans="1:4" x14ac:dyDescent="0.25">
      <c r="A10927">
        <v>44471</v>
      </c>
      <c r="B10927" t="s">
        <v>23513</v>
      </c>
      <c r="C10927" t="s">
        <v>1533</v>
      </c>
      <c r="D10927" s="109" t="s">
        <v>23514</v>
      </c>
    </row>
    <row r="10928" spans="1:4" x14ac:dyDescent="0.25">
      <c r="A10928">
        <v>4944</v>
      </c>
      <c r="B10928" t="s">
        <v>23515</v>
      </c>
      <c r="C10928" t="s">
        <v>1534</v>
      </c>
      <c r="D10928" s="109" t="s">
        <v>17266</v>
      </c>
    </row>
    <row r="10929" spans="1:4" x14ac:dyDescent="0.25">
      <c r="A10929">
        <v>21102</v>
      </c>
      <c r="B10929" t="s">
        <v>23516</v>
      </c>
      <c r="C10929" t="s">
        <v>1533</v>
      </c>
      <c r="D10929" s="109" t="s">
        <v>15457</v>
      </c>
    </row>
    <row r="10930" spans="1:4" x14ac:dyDescent="0.25">
      <c r="A10930">
        <v>21101</v>
      </c>
      <c r="B10930" t="s">
        <v>23517</v>
      </c>
      <c r="C10930" t="s">
        <v>1533</v>
      </c>
      <c r="D10930" s="109" t="s">
        <v>23518</v>
      </c>
    </row>
    <row r="10931" spans="1:4" x14ac:dyDescent="0.25">
      <c r="A10931">
        <v>34713</v>
      </c>
      <c r="B10931" t="s">
        <v>23519</v>
      </c>
      <c r="C10931" t="s">
        <v>1534</v>
      </c>
      <c r="D10931" s="109" t="s">
        <v>14890</v>
      </c>
    </row>
    <row r="10932" spans="1:4" x14ac:dyDescent="0.25">
      <c r="A10932">
        <v>37563</v>
      </c>
      <c r="B10932" t="s">
        <v>23520</v>
      </c>
      <c r="C10932" t="s">
        <v>1534</v>
      </c>
      <c r="D10932" s="109" t="s">
        <v>23521</v>
      </c>
    </row>
    <row r="10933" spans="1:4" x14ac:dyDescent="0.25">
      <c r="A10933">
        <v>4948</v>
      </c>
      <c r="B10933" t="s">
        <v>23522</v>
      </c>
      <c r="C10933" t="s">
        <v>1534</v>
      </c>
      <c r="D10933" s="109" t="s">
        <v>23523</v>
      </c>
    </row>
    <row r="10934" spans="1:4" x14ac:dyDescent="0.25">
      <c r="A10934">
        <v>37561</v>
      </c>
      <c r="B10934" t="s">
        <v>23524</v>
      </c>
      <c r="C10934" t="s">
        <v>1534</v>
      </c>
      <c r="D10934" s="109" t="s">
        <v>23525</v>
      </c>
    </row>
    <row r="10935" spans="1:4" x14ac:dyDescent="0.25">
      <c r="A10935">
        <v>37562</v>
      </c>
      <c r="B10935" t="s">
        <v>23526</v>
      </c>
      <c r="C10935" t="s">
        <v>1534</v>
      </c>
      <c r="D10935" s="109" t="s">
        <v>23527</v>
      </c>
    </row>
    <row r="10936" spans="1:4" x14ac:dyDescent="0.25">
      <c r="A10936">
        <v>14164</v>
      </c>
      <c r="B10936" t="s">
        <v>23528</v>
      </c>
      <c r="C10936" t="s">
        <v>1533</v>
      </c>
      <c r="D10936" s="109" t="s">
        <v>23529</v>
      </c>
    </row>
    <row r="10937" spans="1:4" x14ac:dyDescent="0.25">
      <c r="A10937">
        <v>14163</v>
      </c>
      <c r="B10937" t="s">
        <v>23530</v>
      </c>
      <c r="C10937" t="s">
        <v>1533</v>
      </c>
      <c r="D10937" s="109" t="s">
        <v>23531</v>
      </c>
    </row>
    <row r="10938" spans="1:4" x14ac:dyDescent="0.25">
      <c r="A10938">
        <v>5051</v>
      </c>
      <c r="B10938" t="s">
        <v>23532</v>
      </c>
      <c r="C10938" t="s">
        <v>1533</v>
      </c>
      <c r="D10938" s="109" t="s">
        <v>23533</v>
      </c>
    </row>
    <row r="10939" spans="1:4" x14ac:dyDescent="0.25">
      <c r="A10939">
        <v>14162</v>
      </c>
      <c r="B10939" t="s">
        <v>23534</v>
      </c>
      <c r="C10939" t="s">
        <v>1533</v>
      </c>
      <c r="D10939" s="109" t="s">
        <v>23535</v>
      </c>
    </row>
    <row r="10940" spans="1:4" x14ac:dyDescent="0.25">
      <c r="A10940">
        <v>5052</v>
      </c>
      <c r="B10940" t="s">
        <v>23536</v>
      </c>
      <c r="C10940" t="s">
        <v>1533</v>
      </c>
      <c r="D10940" s="109" t="s">
        <v>23537</v>
      </c>
    </row>
    <row r="10941" spans="1:4" x14ac:dyDescent="0.25">
      <c r="A10941">
        <v>14166</v>
      </c>
      <c r="B10941" t="s">
        <v>23538</v>
      </c>
      <c r="C10941" t="s">
        <v>1533</v>
      </c>
      <c r="D10941" s="109" t="s">
        <v>23539</v>
      </c>
    </row>
    <row r="10942" spans="1:4" x14ac:dyDescent="0.25">
      <c r="A10942">
        <v>14165</v>
      </c>
      <c r="B10942" t="s">
        <v>23540</v>
      </c>
      <c r="C10942" t="s">
        <v>1533</v>
      </c>
      <c r="D10942" s="109" t="s">
        <v>23541</v>
      </c>
    </row>
    <row r="10943" spans="1:4" x14ac:dyDescent="0.25">
      <c r="A10943">
        <v>5050</v>
      </c>
      <c r="B10943" t="s">
        <v>23542</v>
      </c>
      <c r="C10943" t="s">
        <v>1533</v>
      </c>
      <c r="D10943" s="109" t="s">
        <v>23543</v>
      </c>
    </row>
    <row r="10944" spans="1:4" x14ac:dyDescent="0.25">
      <c r="A10944">
        <v>12366</v>
      </c>
      <c r="B10944" t="s">
        <v>23544</v>
      </c>
      <c r="C10944" t="s">
        <v>1533</v>
      </c>
      <c r="D10944" s="109" t="s">
        <v>17268</v>
      </c>
    </row>
    <row r="10945" spans="1:4" x14ac:dyDescent="0.25">
      <c r="A10945">
        <v>5045</v>
      </c>
      <c r="B10945" t="s">
        <v>23545</v>
      </c>
      <c r="C10945" t="s">
        <v>1533</v>
      </c>
      <c r="D10945" s="109" t="s">
        <v>17269</v>
      </c>
    </row>
    <row r="10946" spans="1:4" x14ac:dyDescent="0.25">
      <c r="A10946">
        <v>5035</v>
      </c>
      <c r="B10946" t="s">
        <v>23546</v>
      </c>
      <c r="C10946" t="s">
        <v>1533</v>
      </c>
      <c r="D10946" s="109" t="s">
        <v>17270</v>
      </c>
    </row>
    <row r="10947" spans="1:4" x14ac:dyDescent="0.25">
      <c r="A10947">
        <v>41180</v>
      </c>
      <c r="B10947" t="s">
        <v>23547</v>
      </c>
      <c r="C10947" t="s">
        <v>1533</v>
      </c>
      <c r="D10947" s="109" t="s">
        <v>17271</v>
      </c>
    </row>
    <row r="10948" spans="1:4" x14ac:dyDescent="0.25">
      <c r="A10948">
        <v>41181</v>
      </c>
      <c r="B10948" t="s">
        <v>23548</v>
      </c>
      <c r="C10948" t="s">
        <v>1533</v>
      </c>
      <c r="D10948" s="109" t="s">
        <v>17272</v>
      </c>
    </row>
    <row r="10949" spans="1:4" x14ac:dyDescent="0.25">
      <c r="A10949">
        <v>41182</v>
      </c>
      <c r="B10949" t="s">
        <v>23549</v>
      </c>
      <c r="C10949" t="s">
        <v>1533</v>
      </c>
      <c r="D10949" s="109" t="s">
        <v>17273</v>
      </c>
    </row>
    <row r="10950" spans="1:4" x14ac:dyDescent="0.25">
      <c r="A10950">
        <v>41183</v>
      </c>
      <c r="B10950" t="s">
        <v>23550</v>
      </c>
      <c r="C10950" t="s">
        <v>1533</v>
      </c>
      <c r="D10950" s="109" t="s">
        <v>17274</v>
      </c>
    </row>
    <row r="10951" spans="1:4" x14ac:dyDescent="0.25">
      <c r="A10951">
        <v>41184</v>
      </c>
      <c r="B10951" t="s">
        <v>23551</v>
      </c>
      <c r="C10951" t="s">
        <v>1533</v>
      </c>
      <c r="D10951" s="109" t="s">
        <v>17275</v>
      </c>
    </row>
    <row r="10952" spans="1:4" x14ac:dyDescent="0.25">
      <c r="A10952">
        <v>41185</v>
      </c>
      <c r="B10952" t="s">
        <v>23552</v>
      </c>
      <c r="C10952" t="s">
        <v>1533</v>
      </c>
      <c r="D10952" s="109" t="s">
        <v>17276</v>
      </c>
    </row>
    <row r="10953" spans="1:4" x14ac:dyDescent="0.25">
      <c r="A10953">
        <v>41186</v>
      </c>
      <c r="B10953" t="s">
        <v>23553</v>
      </c>
      <c r="C10953" t="s">
        <v>1533</v>
      </c>
      <c r="D10953" s="109" t="s">
        <v>17277</v>
      </c>
    </row>
    <row r="10954" spans="1:4" x14ac:dyDescent="0.25">
      <c r="A10954">
        <v>41187</v>
      </c>
      <c r="B10954" t="s">
        <v>23554</v>
      </c>
      <c r="C10954" t="s">
        <v>1533</v>
      </c>
      <c r="D10954" s="109" t="s">
        <v>17278</v>
      </c>
    </row>
    <row r="10955" spans="1:4" x14ac:dyDescent="0.25">
      <c r="A10955">
        <v>41188</v>
      </c>
      <c r="B10955" t="s">
        <v>23555</v>
      </c>
      <c r="C10955" t="s">
        <v>1533</v>
      </c>
      <c r="D10955" s="109" t="s">
        <v>17279</v>
      </c>
    </row>
    <row r="10956" spans="1:4" x14ac:dyDescent="0.25">
      <c r="A10956">
        <v>5036</v>
      </c>
      <c r="B10956" t="s">
        <v>23556</v>
      </c>
      <c r="C10956" t="s">
        <v>1533</v>
      </c>
      <c r="D10956" s="109" t="s">
        <v>17280</v>
      </c>
    </row>
    <row r="10957" spans="1:4" x14ac:dyDescent="0.25">
      <c r="A10957">
        <v>41189</v>
      </c>
      <c r="B10957" t="s">
        <v>23557</v>
      </c>
      <c r="C10957" t="s">
        <v>1533</v>
      </c>
      <c r="D10957" s="109" t="s">
        <v>17281</v>
      </c>
    </row>
    <row r="10958" spans="1:4" x14ac:dyDescent="0.25">
      <c r="A10958">
        <v>41190</v>
      </c>
      <c r="B10958" t="s">
        <v>23558</v>
      </c>
      <c r="C10958" t="s">
        <v>1533</v>
      </c>
      <c r="D10958" s="109" t="s">
        <v>17282</v>
      </c>
    </row>
    <row r="10959" spans="1:4" x14ac:dyDescent="0.25">
      <c r="A10959">
        <v>41191</v>
      </c>
      <c r="B10959" t="s">
        <v>23559</v>
      </c>
      <c r="C10959" t="s">
        <v>1533</v>
      </c>
      <c r="D10959" s="109" t="s">
        <v>17283</v>
      </c>
    </row>
    <row r="10960" spans="1:4" x14ac:dyDescent="0.25">
      <c r="A10960">
        <v>41192</v>
      </c>
      <c r="B10960" t="s">
        <v>23560</v>
      </c>
      <c r="C10960" t="s">
        <v>1533</v>
      </c>
      <c r="D10960" s="109" t="s">
        <v>17284</v>
      </c>
    </row>
    <row r="10961" spans="1:4" x14ac:dyDescent="0.25">
      <c r="A10961">
        <v>41193</v>
      </c>
      <c r="B10961" t="s">
        <v>23561</v>
      </c>
      <c r="C10961" t="s">
        <v>1533</v>
      </c>
      <c r="D10961" s="109" t="s">
        <v>17285</v>
      </c>
    </row>
    <row r="10962" spans="1:4" x14ac:dyDescent="0.25">
      <c r="A10962">
        <v>41194</v>
      </c>
      <c r="B10962" t="s">
        <v>23562</v>
      </c>
      <c r="C10962" t="s">
        <v>1533</v>
      </c>
      <c r="D10962" s="109" t="s">
        <v>17286</v>
      </c>
    </row>
    <row r="10963" spans="1:4" x14ac:dyDescent="0.25">
      <c r="A10963">
        <v>5044</v>
      </c>
      <c r="B10963" t="s">
        <v>23563</v>
      </c>
      <c r="C10963" t="s">
        <v>1533</v>
      </c>
      <c r="D10963" s="109" t="s">
        <v>17287</v>
      </c>
    </row>
    <row r="10964" spans="1:4" x14ac:dyDescent="0.25">
      <c r="A10964">
        <v>5059</v>
      </c>
      <c r="B10964" t="s">
        <v>23564</v>
      </c>
      <c r="C10964" t="s">
        <v>1533</v>
      </c>
      <c r="D10964" s="109" t="s">
        <v>17288</v>
      </c>
    </row>
    <row r="10965" spans="1:4" x14ac:dyDescent="0.25">
      <c r="A10965">
        <v>41201</v>
      </c>
      <c r="B10965" t="s">
        <v>23565</v>
      </c>
      <c r="C10965" t="s">
        <v>1533</v>
      </c>
      <c r="D10965" s="109" t="s">
        <v>17289</v>
      </c>
    </row>
    <row r="10966" spans="1:4" x14ac:dyDescent="0.25">
      <c r="A10966">
        <v>41199</v>
      </c>
      <c r="B10966" t="s">
        <v>23566</v>
      </c>
      <c r="C10966" t="s">
        <v>1533</v>
      </c>
      <c r="D10966" s="109" t="s">
        <v>17290</v>
      </c>
    </row>
    <row r="10967" spans="1:4" x14ac:dyDescent="0.25">
      <c r="A10967">
        <v>5057</v>
      </c>
      <c r="B10967" t="s">
        <v>23567</v>
      </c>
      <c r="C10967" t="s">
        <v>1533</v>
      </c>
      <c r="D10967" s="109" t="s">
        <v>17291</v>
      </c>
    </row>
    <row r="10968" spans="1:4" x14ac:dyDescent="0.25">
      <c r="A10968">
        <v>41200</v>
      </c>
      <c r="B10968" t="s">
        <v>23568</v>
      </c>
      <c r="C10968" t="s">
        <v>1533</v>
      </c>
      <c r="D10968" s="109" t="s">
        <v>17292</v>
      </c>
    </row>
    <row r="10969" spans="1:4" x14ac:dyDescent="0.25">
      <c r="A10969">
        <v>41205</v>
      </c>
      <c r="B10969" t="s">
        <v>23569</v>
      </c>
      <c r="C10969" t="s">
        <v>1533</v>
      </c>
      <c r="D10969" s="109" t="s">
        <v>17293</v>
      </c>
    </row>
    <row r="10970" spans="1:4" x14ac:dyDescent="0.25">
      <c r="A10970">
        <v>41202</v>
      </c>
      <c r="B10970" t="s">
        <v>23570</v>
      </c>
      <c r="C10970" t="s">
        <v>1533</v>
      </c>
      <c r="D10970" s="109" t="s">
        <v>17294</v>
      </c>
    </row>
    <row r="10971" spans="1:4" x14ac:dyDescent="0.25">
      <c r="A10971">
        <v>41206</v>
      </c>
      <c r="B10971" t="s">
        <v>23571</v>
      </c>
      <c r="C10971" t="s">
        <v>1533</v>
      </c>
      <c r="D10971" s="109" t="s">
        <v>17295</v>
      </c>
    </row>
    <row r="10972" spans="1:4" x14ac:dyDescent="0.25">
      <c r="A10972">
        <v>12372</v>
      </c>
      <c r="B10972" t="s">
        <v>23572</v>
      </c>
      <c r="C10972" t="s">
        <v>1533</v>
      </c>
      <c r="D10972" s="109" t="s">
        <v>17296</v>
      </c>
    </row>
    <row r="10973" spans="1:4" x14ac:dyDescent="0.25">
      <c r="A10973">
        <v>41207</v>
      </c>
      <c r="B10973" t="s">
        <v>23573</v>
      </c>
      <c r="C10973" t="s">
        <v>1533</v>
      </c>
      <c r="D10973" s="109" t="s">
        <v>17297</v>
      </c>
    </row>
    <row r="10974" spans="1:4" x14ac:dyDescent="0.25">
      <c r="A10974">
        <v>41203</v>
      </c>
      <c r="B10974" t="s">
        <v>23574</v>
      </c>
      <c r="C10974" t="s">
        <v>1533</v>
      </c>
      <c r="D10974" s="109" t="s">
        <v>17298</v>
      </c>
    </row>
    <row r="10975" spans="1:4" x14ac:dyDescent="0.25">
      <c r="A10975">
        <v>41204</v>
      </c>
      <c r="B10975" t="s">
        <v>23575</v>
      </c>
      <c r="C10975" t="s">
        <v>1533</v>
      </c>
      <c r="D10975" s="109" t="s">
        <v>17299</v>
      </c>
    </row>
    <row r="10976" spans="1:4" x14ac:dyDescent="0.25">
      <c r="A10976">
        <v>41210</v>
      </c>
      <c r="B10976" t="s">
        <v>23576</v>
      </c>
      <c r="C10976" t="s">
        <v>1533</v>
      </c>
      <c r="D10976" s="109" t="s">
        <v>17300</v>
      </c>
    </row>
    <row r="10977" spans="1:4" x14ac:dyDescent="0.25">
      <c r="A10977">
        <v>41208</v>
      </c>
      <c r="B10977" t="s">
        <v>23577</v>
      </c>
      <c r="C10977" t="s">
        <v>1533</v>
      </c>
      <c r="D10977" s="109" t="s">
        <v>17301</v>
      </c>
    </row>
    <row r="10978" spans="1:4" x14ac:dyDescent="0.25">
      <c r="A10978">
        <v>41211</v>
      </c>
      <c r="B10978" t="s">
        <v>23578</v>
      </c>
      <c r="C10978" t="s">
        <v>1533</v>
      </c>
      <c r="D10978" s="109" t="s">
        <v>17302</v>
      </c>
    </row>
    <row r="10979" spans="1:4" x14ac:dyDescent="0.25">
      <c r="A10979">
        <v>13339</v>
      </c>
      <c r="B10979" t="s">
        <v>23579</v>
      </c>
      <c r="C10979" t="s">
        <v>1533</v>
      </c>
      <c r="D10979" s="109" t="s">
        <v>17303</v>
      </c>
    </row>
    <row r="10980" spans="1:4" x14ac:dyDescent="0.25">
      <c r="A10980">
        <v>41213</v>
      </c>
      <c r="B10980" t="s">
        <v>23580</v>
      </c>
      <c r="C10980" t="s">
        <v>1533</v>
      </c>
      <c r="D10980" s="109" t="s">
        <v>17304</v>
      </c>
    </row>
    <row r="10981" spans="1:4" x14ac:dyDescent="0.25">
      <c r="A10981">
        <v>41209</v>
      </c>
      <c r="B10981" t="s">
        <v>23581</v>
      </c>
      <c r="C10981" t="s">
        <v>1533</v>
      </c>
      <c r="D10981" s="109" t="s">
        <v>17305</v>
      </c>
    </row>
    <row r="10982" spans="1:4" x14ac:dyDescent="0.25">
      <c r="A10982">
        <v>41216</v>
      </c>
      <c r="B10982" t="s">
        <v>23582</v>
      </c>
      <c r="C10982" t="s">
        <v>1533</v>
      </c>
      <c r="D10982" s="109" t="s">
        <v>17306</v>
      </c>
    </row>
    <row r="10983" spans="1:4" x14ac:dyDescent="0.25">
      <c r="A10983">
        <v>41217</v>
      </c>
      <c r="B10983" t="s">
        <v>23583</v>
      </c>
      <c r="C10983" t="s">
        <v>1533</v>
      </c>
      <c r="D10983" s="109" t="s">
        <v>17307</v>
      </c>
    </row>
    <row r="10984" spans="1:4" x14ac:dyDescent="0.25">
      <c r="A10984">
        <v>41218</v>
      </c>
      <c r="B10984" t="s">
        <v>23584</v>
      </c>
      <c r="C10984" t="s">
        <v>1533</v>
      </c>
      <c r="D10984" s="109" t="s">
        <v>17308</v>
      </c>
    </row>
    <row r="10985" spans="1:4" x14ac:dyDescent="0.25">
      <c r="A10985">
        <v>41214</v>
      </c>
      <c r="B10985" t="s">
        <v>23585</v>
      </c>
      <c r="C10985" t="s">
        <v>1533</v>
      </c>
      <c r="D10985" s="109" t="s">
        <v>17309</v>
      </c>
    </row>
    <row r="10986" spans="1:4" x14ac:dyDescent="0.25">
      <c r="A10986">
        <v>41215</v>
      </c>
      <c r="B10986" t="s">
        <v>23586</v>
      </c>
      <c r="C10986" t="s">
        <v>1533</v>
      </c>
      <c r="D10986" s="109" t="s">
        <v>17310</v>
      </c>
    </row>
    <row r="10987" spans="1:4" x14ac:dyDescent="0.25">
      <c r="A10987">
        <v>41221</v>
      </c>
      <c r="B10987" t="s">
        <v>23587</v>
      </c>
      <c r="C10987" t="s">
        <v>1533</v>
      </c>
      <c r="D10987" s="109" t="s">
        <v>17311</v>
      </c>
    </row>
    <row r="10988" spans="1:4" x14ac:dyDescent="0.25">
      <c r="A10988">
        <v>41222</v>
      </c>
      <c r="B10988" t="s">
        <v>23588</v>
      </c>
      <c r="C10988" t="s">
        <v>1533</v>
      </c>
      <c r="D10988" s="109" t="s">
        <v>17312</v>
      </c>
    </row>
    <row r="10989" spans="1:4" x14ac:dyDescent="0.25">
      <c r="A10989">
        <v>41195</v>
      </c>
      <c r="B10989" t="s">
        <v>23589</v>
      </c>
      <c r="C10989" t="s">
        <v>1533</v>
      </c>
      <c r="D10989" s="109" t="s">
        <v>17313</v>
      </c>
    </row>
    <row r="10990" spans="1:4" x14ac:dyDescent="0.25">
      <c r="A10990">
        <v>41198</v>
      </c>
      <c r="B10990" t="s">
        <v>23590</v>
      </c>
      <c r="C10990" t="s">
        <v>1533</v>
      </c>
      <c r="D10990" s="109" t="s">
        <v>17314</v>
      </c>
    </row>
    <row r="10991" spans="1:4" x14ac:dyDescent="0.25">
      <c r="A10991">
        <v>41196</v>
      </c>
      <c r="B10991" t="s">
        <v>23591</v>
      </c>
      <c r="C10991" t="s">
        <v>1533</v>
      </c>
      <c r="D10991" s="109" t="s">
        <v>17315</v>
      </c>
    </row>
    <row r="10992" spans="1:4" x14ac:dyDescent="0.25">
      <c r="A10992">
        <v>5033</v>
      </c>
      <c r="B10992" t="s">
        <v>23592</v>
      </c>
      <c r="C10992" t="s">
        <v>1533</v>
      </c>
      <c r="D10992" s="109" t="s">
        <v>17316</v>
      </c>
    </row>
    <row r="10993" spans="1:4" x14ac:dyDescent="0.25">
      <c r="A10993">
        <v>41197</v>
      </c>
      <c r="B10993" t="s">
        <v>23593</v>
      </c>
      <c r="C10993" t="s">
        <v>1533</v>
      </c>
      <c r="D10993" s="109" t="s">
        <v>17317</v>
      </c>
    </row>
    <row r="10994" spans="1:4" x14ac:dyDescent="0.25">
      <c r="A10994">
        <v>12388</v>
      </c>
      <c r="B10994" t="s">
        <v>23594</v>
      </c>
      <c r="C10994" t="s">
        <v>1533</v>
      </c>
      <c r="D10994" s="109" t="s">
        <v>23595</v>
      </c>
    </row>
    <row r="10995" spans="1:4" x14ac:dyDescent="0.25">
      <c r="A10995">
        <v>2731</v>
      </c>
      <c r="B10995" t="s">
        <v>23596</v>
      </c>
      <c r="C10995" t="s">
        <v>1536</v>
      </c>
      <c r="D10995" s="109" t="s">
        <v>23597</v>
      </c>
    </row>
    <row r="10996" spans="1:4" x14ac:dyDescent="0.25">
      <c r="A10996">
        <v>41457</v>
      </c>
      <c r="B10996" t="s">
        <v>23598</v>
      </c>
      <c r="C10996" t="s">
        <v>1533</v>
      </c>
      <c r="D10996" s="109" t="s">
        <v>23599</v>
      </c>
    </row>
    <row r="10997" spans="1:4" x14ac:dyDescent="0.25">
      <c r="A10997">
        <v>41458</v>
      </c>
      <c r="B10997" t="s">
        <v>23600</v>
      </c>
      <c r="C10997" t="s">
        <v>1533</v>
      </c>
      <c r="D10997" s="109" t="s">
        <v>23601</v>
      </c>
    </row>
    <row r="10998" spans="1:4" x14ac:dyDescent="0.25">
      <c r="A10998">
        <v>41459</v>
      </c>
      <c r="B10998" t="s">
        <v>23602</v>
      </c>
      <c r="C10998" t="s">
        <v>1533</v>
      </c>
      <c r="D10998" s="109" t="s">
        <v>23603</v>
      </c>
    </row>
    <row r="10999" spans="1:4" x14ac:dyDescent="0.25">
      <c r="A10999">
        <v>41461</v>
      </c>
      <c r="B10999" t="s">
        <v>23604</v>
      </c>
      <c r="C10999" t="s">
        <v>1533</v>
      </c>
      <c r="D10999" s="109" t="s">
        <v>23605</v>
      </c>
    </row>
    <row r="11000" spans="1:4" x14ac:dyDescent="0.25">
      <c r="A11000">
        <v>44537</v>
      </c>
      <c r="B11000" t="s">
        <v>23606</v>
      </c>
      <c r="C11000" t="s">
        <v>1543</v>
      </c>
      <c r="D11000" s="109" t="s">
        <v>17318</v>
      </c>
    </row>
    <row r="11001" spans="1:4" x14ac:dyDescent="0.25">
      <c r="A11001">
        <v>11844</v>
      </c>
      <c r="B11001" t="s">
        <v>23607</v>
      </c>
      <c r="C11001" t="s">
        <v>1536</v>
      </c>
      <c r="D11001" s="109" t="s">
        <v>14891</v>
      </c>
    </row>
    <row r="11002" spans="1:4" x14ac:dyDescent="0.25">
      <c r="A11002">
        <v>4465</v>
      </c>
      <c r="B11002" t="s">
        <v>23608</v>
      </c>
      <c r="C11002" t="s">
        <v>1536</v>
      </c>
      <c r="D11002" s="109" t="s">
        <v>11812</v>
      </c>
    </row>
    <row r="11003" spans="1:4" x14ac:dyDescent="0.25">
      <c r="A11003">
        <v>35273</v>
      </c>
      <c r="B11003" t="s">
        <v>23609</v>
      </c>
      <c r="C11003" t="s">
        <v>1536</v>
      </c>
      <c r="D11003" s="109" t="s">
        <v>14892</v>
      </c>
    </row>
    <row r="11004" spans="1:4" x14ac:dyDescent="0.25">
      <c r="A11004">
        <v>4470</v>
      </c>
      <c r="B11004" t="s">
        <v>23610</v>
      </c>
      <c r="C11004" t="s">
        <v>1536</v>
      </c>
      <c r="D11004" s="109" t="s">
        <v>14893</v>
      </c>
    </row>
    <row r="11005" spans="1:4" x14ac:dyDescent="0.25">
      <c r="A11005">
        <v>20204</v>
      </c>
      <c r="B11005" t="s">
        <v>23611</v>
      </c>
      <c r="C11005" t="s">
        <v>1536</v>
      </c>
      <c r="D11005" s="109" t="s">
        <v>14894</v>
      </c>
    </row>
    <row r="11006" spans="1:4" x14ac:dyDescent="0.25">
      <c r="A11006">
        <v>20208</v>
      </c>
      <c r="B11006" t="s">
        <v>23612</v>
      </c>
      <c r="C11006" t="s">
        <v>1536</v>
      </c>
      <c r="D11006" s="109" t="s">
        <v>12849</v>
      </c>
    </row>
    <row r="11007" spans="1:4" x14ac:dyDescent="0.25">
      <c r="A11007">
        <v>4437</v>
      </c>
      <c r="B11007" t="s">
        <v>23613</v>
      </c>
      <c r="C11007" t="s">
        <v>1536</v>
      </c>
      <c r="D11007" s="109" t="s">
        <v>12770</v>
      </c>
    </row>
    <row r="11008" spans="1:4" x14ac:dyDescent="0.25">
      <c r="A11008">
        <v>14580</v>
      </c>
      <c r="B11008" t="s">
        <v>23614</v>
      </c>
      <c r="C11008" t="s">
        <v>1536</v>
      </c>
      <c r="D11008" s="109" t="s">
        <v>12770</v>
      </c>
    </row>
    <row r="11009" spans="1:4" x14ac:dyDescent="0.25">
      <c r="A11009">
        <v>40304</v>
      </c>
      <c r="B11009" t="s">
        <v>23615</v>
      </c>
      <c r="C11009" t="s">
        <v>1537</v>
      </c>
      <c r="D11009" s="109" t="s">
        <v>16976</v>
      </c>
    </row>
    <row r="11010" spans="1:4" x14ac:dyDescent="0.25">
      <c r="A11010">
        <v>5065</v>
      </c>
      <c r="B11010" t="s">
        <v>23616</v>
      </c>
      <c r="C11010" t="s">
        <v>1537</v>
      </c>
      <c r="D11010" s="109" t="s">
        <v>17198</v>
      </c>
    </row>
    <row r="11011" spans="1:4" x14ac:dyDescent="0.25">
      <c r="A11011">
        <v>5072</v>
      </c>
      <c r="B11011" t="s">
        <v>23617</v>
      </c>
      <c r="C11011" t="s">
        <v>1537</v>
      </c>
      <c r="D11011" s="109" t="s">
        <v>23618</v>
      </c>
    </row>
    <row r="11012" spans="1:4" x14ac:dyDescent="0.25">
      <c r="A11012">
        <v>5066</v>
      </c>
      <c r="B11012" t="s">
        <v>23619</v>
      </c>
      <c r="C11012" t="s">
        <v>1537</v>
      </c>
      <c r="D11012" s="109" t="s">
        <v>16772</v>
      </c>
    </row>
    <row r="11013" spans="1:4" x14ac:dyDescent="0.25">
      <c r="A11013">
        <v>5063</v>
      </c>
      <c r="B11013" t="s">
        <v>23620</v>
      </c>
      <c r="C11013" t="s">
        <v>1537</v>
      </c>
      <c r="D11013" s="109" t="s">
        <v>12636</v>
      </c>
    </row>
    <row r="11014" spans="1:4" x14ac:dyDescent="0.25">
      <c r="A11014">
        <v>20247</v>
      </c>
      <c r="B11014" t="s">
        <v>23621</v>
      </c>
      <c r="C11014" t="s">
        <v>1537</v>
      </c>
      <c r="D11014" s="109" t="s">
        <v>12063</v>
      </c>
    </row>
    <row r="11015" spans="1:4" x14ac:dyDescent="0.25">
      <c r="A11015">
        <v>5074</v>
      </c>
      <c r="B11015" t="s">
        <v>23622</v>
      </c>
      <c r="C11015" t="s">
        <v>1537</v>
      </c>
      <c r="D11015" s="109" t="s">
        <v>7230</v>
      </c>
    </row>
    <row r="11016" spans="1:4" x14ac:dyDescent="0.25">
      <c r="A11016">
        <v>5067</v>
      </c>
      <c r="B11016" t="s">
        <v>23623</v>
      </c>
      <c r="C11016" t="s">
        <v>1537</v>
      </c>
      <c r="D11016" s="109" t="s">
        <v>7302</v>
      </c>
    </row>
    <row r="11017" spans="1:4" x14ac:dyDescent="0.25">
      <c r="A11017">
        <v>5078</v>
      </c>
      <c r="B11017" t="s">
        <v>23624</v>
      </c>
      <c r="C11017" t="s">
        <v>1537</v>
      </c>
      <c r="D11017" s="109" t="s">
        <v>23625</v>
      </c>
    </row>
    <row r="11018" spans="1:4" x14ac:dyDescent="0.25">
      <c r="A11018">
        <v>5068</v>
      </c>
      <c r="B11018" t="s">
        <v>23626</v>
      </c>
      <c r="C11018" t="s">
        <v>1537</v>
      </c>
      <c r="D11018" s="109" t="s">
        <v>6379</v>
      </c>
    </row>
    <row r="11019" spans="1:4" x14ac:dyDescent="0.25">
      <c r="A11019">
        <v>5073</v>
      </c>
      <c r="B11019" t="s">
        <v>23627</v>
      </c>
      <c r="C11019" t="s">
        <v>1537</v>
      </c>
      <c r="D11019" s="109" t="s">
        <v>23628</v>
      </c>
    </row>
    <row r="11020" spans="1:4" x14ac:dyDescent="0.25">
      <c r="A11020">
        <v>5069</v>
      </c>
      <c r="B11020" t="s">
        <v>23629</v>
      </c>
      <c r="C11020" t="s">
        <v>1537</v>
      </c>
      <c r="D11020" s="109" t="s">
        <v>23628</v>
      </c>
    </row>
    <row r="11021" spans="1:4" x14ac:dyDescent="0.25">
      <c r="A11021">
        <v>5070</v>
      </c>
      <c r="B11021" t="s">
        <v>23630</v>
      </c>
      <c r="C11021" t="s">
        <v>1537</v>
      </c>
      <c r="D11021" s="109" t="s">
        <v>13188</v>
      </c>
    </row>
    <row r="11022" spans="1:4" x14ac:dyDescent="0.25">
      <c r="A11022">
        <v>5071</v>
      </c>
      <c r="B11022" t="s">
        <v>23631</v>
      </c>
      <c r="C11022" t="s">
        <v>1537</v>
      </c>
      <c r="D11022" s="109" t="s">
        <v>6379</v>
      </c>
    </row>
    <row r="11023" spans="1:4" x14ac:dyDescent="0.25">
      <c r="A11023">
        <v>5061</v>
      </c>
      <c r="B11023" t="s">
        <v>23632</v>
      </c>
      <c r="C11023" t="s">
        <v>1537</v>
      </c>
      <c r="D11023" s="109" t="s">
        <v>7292</v>
      </c>
    </row>
    <row r="11024" spans="1:4" x14ac:dyDescent="0.25">
      <c r="A11024">
        <v>5075</v>
      </c>
      <c r="B11024" t="s">
        <v>23633</v>
      </c>
      <c r="C11024" t="s">
        <v>1537</v>
      </c>
      <c r="D11024" s="109" t="s">
        <v>6379</v>
      </c>
    </row>
    <row r="11025" spans="1:4" x14ac:dyDescent="0.25">
      <c r="A11025">
        <v>39027</v>
      </c>
      <c r="B11025" t="s">
        <v>23634</v>
      </c>
      <c r="C11025" t="s">
        <v>1537</v>
      </c>
      <c r="D11025" s="109" t="s">
        <v>6573</v>
      </c>
    </row>
    <row r="11026" spans="1:4" x14ac:dyDescent="0.25">
      <c r="A11026">
        <v>5062</v>
      </c>
      <c r="B11026" t="s">
        <v>23635</v>
      </c>
      <c r="C11026" t="s">
        <v>1537</v>
      </c>
      <c r="D11026" s="109" t="s">
        <v>15058</v>
      </c>
    </row>
    <row r="11027" spans="1:4" x14ac:dyDescent="0.25">
      <c r="A11027">
        <v>40568</v>
      </c>
      <c r="B11027" t="s">
        <v>23636</v>
      </c>
      <c r="C11027" t="s">
        <v>1537</v>
      </c>
      <c r="D11027" s="109" t="s">
        <v>7218</v>
      </c>
    </row>
    <row r="11028" spans="1:4" x14ac:dyDescent="0.25">
      <c r="A11028">
        <v>39026</v>
      </c>
      <c r="B11028" t="s">
        <v>23637</v>
      </c>
      <c r="C11028" t="s">
        <v>1537</v>
      </c>
      <c r="D11028" s="109" t="s">
        <v>11814</v>
      </c>
    </row>
    <row r="11029" spans="1:4" x14ac:dyDescent="0.25">
      <c r="A11029">
        <v>42431</v>
      </c>
      <c r="B11029" t="s">
        <v>23638</v>
      </c>
      <c r="C11029" t="s">
        <v>1533</v>
      </c>
      <c r="D11029" s="109" t="s">
        <v>14896</v>
      </c>
    </row>
    <row r="11030" spans="1:4" x14ac:dyDescent="0.25">
      <c r="A11030">
        <v>44074</v>
      </c>
      <c r="B11030" t="s">
        <v>23639</v>
      </c>
      <c r="C11030" t="s">
        <v>1538</v>
      </c>
      <c r="D11030" s="109" t="s">
        <v>17320</v>
      </c>
    </row>
    <row r="11031" spans="1:4" x14ac:dyDescent="0.25">
      <c r="A11031">
        <v>44072</v>
      </c>
      <c r="B11031" t="s">
        <v>23640</v>
      </c>
      <c r="C11031" t="s">
        <v>1538</v>
      </c>
      <c r="D11031" s="109" t="s">
        <v>23641</v>
      </c>
    </row>
    <row r="11032" spans="1:4" x14ac:dyDescent="0.25">
      <c r="A11032">
        <v>511</v>
      </c>
      <c r="B11032" t="s">
        <v>23642</v>
      </c>
      <c r="C11032" t="s">
        <v>1538</v>
      </c>
      <c r="D11032" s="109" t="s">
        <v>12615</v>
      </c>
    </row>
    <row r="11033" spans="1:4" x14ac:dyDescent="0.25">
      <c r="A11033">
        <v>37540</v>
      </c>
      <c r="B11033" t="s">
        <v>23643</v>
      </c>
      <c r="C11033" t="s">
        <v>1533</v>
      </c>
      <c r="D11033" s="109" t="s">
        <v>17321</v>
      </c>
    </row>
    <row r="11034" spans="1:4" x14ac:dyDescent="0.25">
      <c r="A11034">
        <v>37548</v>
      </c>
      <c r="B11034" t="s">
        <v>23644</v>
      </c>
      <c r="C11034" t="s">
        <v>1533</v>
      </c>
      <c r="D11034" s="109" t="s">
        <v>17322</v>
      </c>
    </row>
    <row r="11035" spans="1:4" x14ac:dyDescent="0.25">
      <c r="A11035">
        <v>39828</v>
      </c>
      <c r="B11035" t="s">
        <v>23645</v>
      </c>
      <c r="C11035" t="s">
        <v>1533</v>
      </c>
      <c r="D11035" s="109" t="s">
        <v>17323</v>
      </c>
    </row>
    <row r="11036" spans="1:4" x14ac:dyDescent="0.25">
      <c r="A11036">
        <v>12273</v>
      </c>
      <c r="B11036" t="s">
        <v>23646</v>
      </c>
      <c r="C11036" t="s">
        <v>1533</v>
      </c>
      <c r="D11036" s="109" t="s">
        <v>23647</v>
      </c>
    </row>
    <row r="11037" spans="1:4" x14ac:dyDescent="0.25">
      <c r="A11037">
        <v>38392</v>
      </c>
      <c r="B11037" t="s">
        <v>23648</v>
      </c>
      <c r="C11037" t="s">
        <v>1533</v>
      </c>
      <c r="D11037" s="109" t="s">
        <v>12727</v>
      </c>
    </row>
    <row r="11038" spans="1:4" x14ac:dyDescent="0.25">
      <c r="A11038">
        <v>11735</v>
      </c>
      <c r="B11038" t="s">
        <v>23649</v>
      </c>
      <c r="C11038" t="s">
        <v>1533</v>
      </c>
      <c r="D11038" s="109" t="s">
        <v>12574</v>
      </c>
    </row>
    <row r="11039" spans="1:4" x14ac:dyDescent="0.25">
      <c r="A11039">
        <v>11737</v>
      </c>
      <c r="B11039" t="s">
        <v>23650</v>
      </c>
      <c r="C11039" t="s">
        <v>1533</v>
      </c>
      <c r="D11039" s="109" t="s">
        <v>8529</v>
      </c>
    </row>
    <row r="11040" spans="1:4" x14ac:dyDescent="0.25">
      <c r="A11040">
        <v>11738</v>
      </c>
      <c r="B11040" t="s">
        <v>23651</v>
      </c>
      <c r="C11040" t="s">
        <v>1533</v>
      </c>
      <c r="D11040" s="109" t="s">
        <v>12509</v>
      </c>
    </row>
    <row r="11041" spans="1:4" x14ac:dyDescent="0.25">
      <c r="A11041">
        <v>36143</v>
      </c>
      <c r="B11041" t="s">
        <v>23652</v>
      </c>
      <c r="C11041" t="s">
        <v>1533</v>
      </c>
      <c r="D11041" s="109" t="s">
        <v>15978</v>
      </c>
    </row>
    <row r="11042" spans="1:4" x14ac:dyDescent="0.25">
      <c r="A11042">
        <v>36142</v>
      </c>
      <c r="B11042" t="s">
        <v>23653</v>
      </c>
      <c r="C11042" t="s">
        <v>1533</v>
      </c>
      <c r="D11042" s="109" t="s">
        <v>7864</v>
      </c>
    </row>
    <row r="11043" spans="1:4" x14ac:dyDescent="0.25">
      <c r="A11043">
        <v>36146</v>
      </c>
      <c r="B11043" t="s">
        <v>23654</v>
      </c>
      <c r="C11043" t="s">
        <v>1533</v>
      </c>
      <c r="D11043" s="109" t="s">
        <v>23655</v>
      </c>
    </row>
    <row r="11044" spans="1:4" x14ac:dyDescent="0.25">
      <c r="A11044">
        <v>39015</v>
      </c>
      <c r="B11044" t="s">
        <v>23656</v>
      </c>
      <c r="C11044" t="s">
        <v>1533</v>
      </c>
      <c r="D11044" s="109" t="s">
        <v>12478</v>
      </c>
    </row>
    <row r="11045" spans="1:4" x14ac:dyDescent="0.25">
      <c r="A11045">
        <v>38377</v>
      </c>
      <c r="B11045" t="s">
        <v>23657</v>
      </c>
      <c r="C11045" t="s">
        <v>1533</v>
      </c>
      <c r="D11045" s="109" t="s">
        <v>14835</v>
      </c>
    </row>
    <row r="11046" spans="1:4" x14ac:dyDescent="0.25">
      <c r="A11046">
        <v>38376</v>
      </c>
      <c r="B11046" t="s">
        <v>23658</v>
      </c>
      <c r="C11046" t="s">
        <v>1533</v>
      </c>
      <c r="D11046" s="109" t="s">
        <v>23659</v>
      </c>
    </row>
    <row r="11047" spans="1:4" x14ac:dyDescent="0.25">
      <c r="A11047">
        <v>38116</v>
      </c>
      <c r="B11047" t="s">
        <v>23660</v>
      </c>
      <c r="C11047" t="s">
        <v>1533</v>
      </c>
      <c r="D11047" s="109" t="s">
        <v>6975</v>
      </c>
    </row>
    <row r="11048" spans="1:4" x14ac:dyDescent="0.25">
      <c r="A11048">
        <v>38066</v>
      </c>
      <c r="B11048" t="s">
        <v>23661</v>
      </c>
      <c r="C11048" t="s">
        <v>1533</v>
      </c>
      <c r="D11048" s="109" t="s">
        <v>16014</v>
      </c>
    </row>
    <row r="11049" spans="1:4" x14ac:dyDescent="0.25">
      <c r="A11049">
        <v>38117</v>
      </c>
      <c r="B11049" t="s">
        <v>23662</v>
      </c>
      <c r="C11049" t="s">
        <v>1533</v>
      </c>
      <c r="D11049" s="109" t="s">
        <v>7257</v>
      </c>
    </row>
    <row r="11050" spans="1:4" x14ac:dyDescent="0.25">
      <c r="A11050">
        <v>38067</v>
      </c>
      <c r="B11050" t="s">
        <v>23663</v>
      </c>
      <c r="C11050" t="s">
        <v>1533</v>
      </c>
      <c r="D11050" s="109" t="s">
        <v>23664</v>
      </c>
    </row>
    <row r="11051" spans="1:4" x14ac:dyDescent="0.25">
      <c r="A11051">
        <v>11522</v>
      </c>
      <c r="B11051" t="s">
        <v>23665</v>
      </c>
      <c r="C11051" t="s">
        <v>1533</v>
      </c>
      <c r="D11051" s="109" t="s">
        <v>17741</v>
      </c>
    </row>
    <row r="11052" spans="1:4" x14ac:dyDescent="0.25">
      <c r="A11052">
        <v>43600</v>
      </c>
      <c r="B11052" t="s">
        <v>23666</v>
      </c>
      <c r="C11052" t="s">
        <v>1533</v>
      </c>
      <c r="D11052" s="109" t="s">
        <v>23667</v>
      </c>
    </row>
    <row r="11053" spans="1:4" x14ac:dyDescent="0.25">
      <c r="A11053">
        <v>5080</v>
      </c>
      <c r="B11053" t="s">
        <v>23668</v>
      </c>
      <c r="C11053" t="s">
        <v>1533</v>
      </c>
      <c r="D11053" s="109" t="s">
        <v>13445</v>
      </c>
    </row>
    <row r="11054" spans="1:4" x14ac:dyDescent="0.25">
      <c r="A11054">
        <v>38168</v>
      </c>
      <c r="B11054" t="s">
        <v>23669</v>
      </c>
      <c r="C11054" t="s">
        <v>1533</v>
      </c>
      <c r="D11054" s="109" t="s">
        <v>23670</v>
      </c>
    </row>
    <row r="11055" spans="1:4" x14ac:dyDescent="0.25">
      <c r="A11055">
        <v>43601</v>
      </c>
      <c r="B11055" t="s">
        <v>23671</v>
      </c>
      <c r="C11055" t="s">
        <v>1533</v>
      </c>
      <c r="D11055" s="109" t="s">
        <v>23672</v>
      </c>
    </row>
    <row r="11056" spans="1:4" x14ac:dyDescent="0.25">
      <c r="A11056">
        <v>13393</v>
      </c>
      <c r="B11056" t="s">
        <v>23673</v>
      </c>
      <c r="C11056" t="s">
        <v>1533</v>
      </c>
      <c r="D11056" s="109" t="s">
        <v>17326</v>
      </c>
    </row>
    <row r="11057" spans="1:4" x14ac:dyDescent="0.25">
      <c r="A11057">
        <v>13395</v>
      </c>
      <c r="B11057" t="s">
        <v>23674</v>
      </c>
      <c r="C11057" t="s">
        <v>1533</v>
      </c>
      <c r="D11057" s="109" t="s">
        <v>17327</v>
      </c>
    </row>
    <row r="11058" spans="1:4" x14ac:dyDescent="0.25">
      <c r="A11058">
        <v>12039</v>
      </c>
      <c r="B11058" t="s">
        <v>23675</v>
      </c>
      <c r="C11058" t="s">
        <v>1533</v>
      </c>
      <c r="D11058" s="109" t="s">
        <v>17328</v>
      </c>
    </row>
    <row r="11059" spans="1:4" x14ac:dyDescent="0.25">
      <c r="A11059">
        <v>13396</v>
      </c>
      <c r="B11059" t="s">
        <v>23676</v>
      </c>
      <c r="C11059" t="s">
        <v>1533</v>
      </c>
      <c r="D11059" s="109" t="s">
        <v>17329</v>
      </c>
    </row>
    <row r="11060" spans="1:4" x14ac:dyDescent="0.25">
      <c r="A11060">
        <v>12041</v>
      </c>
      <c r="B11060" t="s">
        <v>23677</v>
      </c>
      <c r="C11060" t="s">
        <v>1533</v>
      </c>
      <c r="D11060" s="109" t="s">
        <v>17330</v>
      </c>
    </row>
    <row r="11061" spans="1:4" x14ac:dyDescent="0.25">
      <c r="A11061">
        <v>12043</v>
      </c>
      <c r="B11061" t="s">
        <v>23678</v>
      </c>
      <c r="C11061" t="s">
        <v>1533</v>
      </c>
      <c r="D11061" s="109" t="s">
        <v>17331</v>
      </c>
    </row>
    <row r="11062" spans="1:4" x14ac:dyDescent="0.25">
      <c r="A11062">
        <v>39762</v>
      </c>
      <c r="B11062" t="s">
        <v>23679</v>
      </c>
      <c r="C11062" t="s">
        <v>1533</v>
      </c>
      <c r="D11062" s="109" t="s">
        <v>17332</v>
      </c>
    </row>
    <row r="11063" spans="1:4" x14ac:dyDescent="0.25">
      <c r="A11063">
        <v>12042</v>
      </c>
      <c r="B11063" t="s">
        <v>23680</v>
      </c>
      <c r="C11063" t="s">
        <v>1533</v>
      </c>
      <c r="D11063" s="109" t="s">
        <v>15492</v>
      </c>
    </row>
    <row r="11064" spans="1:4" x14ac:dyDescent="0.25">
      <c r="A11064">
        <v>39763</v>
      </c>
      <c r="B11064" t="s">
        <v>23681</v>
      </c>
      <c r="C11064" t="s">
        <v>1533</v>
      </c>
      <c r="D11064" s="109" t="s">
        <v>17333</v>
      </c>
    </row>
    <row r="11065" spans="1:4" x14ac:dyDescent="0.25">
      <c r="A11065">
        <v>39760</v>
      </c>
      <c r="B11065" t="s">
        <v>23682</v>
      </c>
      <c r="C11065" t="s">
        <v>1533</v>
      </c>
      <c r="D11065" s="109" t="s">
        <v>17334</v>
      </c>
    </row>
    <row r="11066" spans="1:4" x14ac:dyDescent="0.25">
      <c r="A11066">
        <v>39756</v>
      </c>
      <c r="B11066" t="s">
        <v>23683</v>
      </c>
      <c r="C11066" t="s">
        <v>1533</v>
      </c>
      <c r="D11066" s="109" t="s">
        <v>17335</v>
      </c>
    </row>
    <row r="11067" spans="1:4" x14ac:dyDescent="0.25">
      <c r="A11067">
        <v>12038</v>
      </c>
      <c r="B11067" t="s">
        <v>23684</v>
      </c>
      <c r="C11067" t="s">
        <v>1533</v>
      </c>
      <c r="D11067" s="109" t="s">
        <v>17336</v>
      </c>
    </row>
    <row r="11068" spans="1:4" x14ac:dyDescent="0.25">
      <c r="A11068">
        <v>39757</v>
      </c>
      <c r="B11068" t="s">
        <v>23685</v>
      </c>
      <c r="C11068" t="s">
        <v>1533</v>
      </c>
      <c r="D11068" s="109" t="s">
        <v>17337</v>
      </c>
    </row>
    <row r="11069" spans="1:4" x14ac:dyDescent="0.25">
      <c r="A11069">
        <v>39758</v>
      </c>
      <c r="B11069" t="s">
        <v>23686</v>
      </c>
      <c r="C11069" t="s">
        <v>1533</v>
      </c>
      <c r="D11069" s="109" t="s">
        <v>17338</v>
      </c>
    </row>
    <row r="11070" spans="1:4" x14ac:dyDescent="0.25">
      <c r="A11070">
        <v>39759</v>
      </c>
      <c r="B11070" t="s">
        <v>23687</v>
      </c>
      <c r="C11070" t="s">
        <v>1533</v>
      </c>
      <c r="D11070" s="109" t="s">
        <v>17339</v>
      </c>
    </row>
    <row r="11071" spans="1:4" x14ac:dyDescent="0.25">
      <c r="A11071">
        <v>39761</v>
      </c>
      <c r="B11071" t="s">
        <v>23688</v>
      </c>
      <c r="C11071" t="s">
        <v>1533</v>
      </c>
      <c r="D11071" s="109" t="s">
        <v>17340</v>
      </c>
    </row>
    <row r="11072" spans="1:4" x14ac:dyDescent="0.25">
      <c r="A11072">
        <v>39805</v>
      </c>
      <c r="B11072" t="s">
        <v>23689</v>
      </c>
      <c r="C11072" t="s">
        <v>1533</v>
      </c>
      <c r="D11072" s="109" t="s">
        <v>17341</v>
      </c>
    </row>
    <row r="11073" spans="1:4" x14ac:dyDescent="0.25">
      <c r="A11073">
        <v>39806</v>
      </c>
      <c r="B11073" t="s">
        <v>23690</v>
      </c>
      <c r="C11073" t="s">
        <v>1533</v>
      </c>
      <c r="D11073" s="109" t="s">
        <v>17342</v>
      </c>
    </row>
    <row r="11074" spans="1:4" x14ac:dyDescent="0.25">
      <c r="A11074">
        <v>39807</v>
      </c>
      <c r="B11074" t="s">
        <v>23691</v>
      </c>
      <c r="C11074" t="s">
        <v>1533</v>
      </c>
      <c r="D11074" s="109" t="s">
        <v>17343</v>
      </c>
    </row>
    <row r="11075" spans="1:4" x14ac:dyDescent="0.25">
      <c r="A11075">
        <v>43100</v>
      </c>
      <c r="B11075" t="s">
        <v>23692</v>
      </c>
      <c r="C11075" t="s">
        <v>1533</v>
      </c>
      <c r="D11075" s="109" t="s">
        <v>17344</v>
      </c>
    </row>
    <row r="11076" spans="1:4" x14ac:dyDescent="0.25">
      <c r="A11076">
        <v>39804</v>
      </c>
      <c r="B11076" t="s">
        <v>23693</v>
      </c>
      <c r="C11076" t="s">
        <v>1533</v>
      </c>
      <c r="D11076" s="109" t="s">
        <v>17345</v>
      </c>
    </row>
    <row r="11077" spans="1:4" x14ac:dyDescent="0.25">
      <c r="A11077">
        <v>39796</v>
      </c>
      <c r="B11077" t="s">
        <v>23694</v>
      </c>
      <c r="C11077" t="s">
        <v>1533</v>
      </c>
      <c r="D11077" s="109" t="s">
        <v>17346</v>
      </c>
    </row>
    <row r="11078" spans="1:4" x14ac:dyDescent="0.25">
      <c r="A11078">
        <v>39797</v>
      </c>
      <c r="B11078" t="s">
        <v>23695</v>
      </c>
      <c r="C11078" t="s">
        <v>1533</v>
      </c>
      <c r="D11078" s="109" t="s">
        <v>17067</v>
      </c>
    </row>
    <row r="11079" spans="1:4" x14ac:dyDescent="0.25">
      <c r="A11079">
        <v>39798</v>
      </c>
      <c r="B11079" t="s">
        <v>23696</v>
      </c>
      <c r="C11079" t="s">
        <v>1533</v>
      </c>
      <c r="D11079" s="109" t="s">
        <v>17347</v>
      </c>
    </row>
    <row r="11080" spans="1:4" x14ac:dyDescent="0.25">
      <c r="A11080">
        <v>39794</v>
      </c>
      <c r="B11080" t="s">
        <v>23697</v>
      </c>
      <c r="C11080" t="s">
        <v>1533</v>
      </c>
      <c r="D11080" s="109" t="s">
        <v>17348</v>
      </c>
    </row>
    <row r="11081" spans="1:4" x14ac:dyDescent="0.25">
      <c r="A11081">
        <v>39795</v>
      </c>
      <c r="B11081" t="s">
        <v>23698</v>
      </c>
      <c r="C11081" t="s">
        <v>1533</v>
      </c>
      <c r="D11081" s="109" t="s">
        <v>11835</v>
      </c>
    </row>
    <row r="11082" spans="1:4" x14ac:dyDescent="0.25">
      <c r="A11082">
        <v>39799</v>
      </c>
      <c r="B11082" t="s">
        <v>23699</v>
      </c>
      <c r="C11082" t="s">
        <v>1533</v>
      </c>
      <c r="D11082" s="109" t="s">
        <v>17349</v>
      </c>
    </row>
    <row r="11083" spans="1:4" x14ac:dyDescent="0.25">
      <c r="A11083">
        <v>39801</v>
      </c>
      <c r="B11083" t="s">
        <v>23700</v>
      </c>
      <c r="C11083" t="s">
        <v>1533</v>
      </c>
      <c r="D11083" s="109" t="s">
        <v>17350</v>
      </c>
    </row>
    <row r="11084" spans="1:4" x14ac:dyDescent="0.25">
      <c r="A11084">
        <v>39802</v>
      </c>
      <c r="B11084" t="s">
        <v>23701</v>
      </c>
      <c r="C11084" t="s">
        <v>1533</v>
      </c>
      <c r="D11084" s="109" t="s">
        <v>17351</v>
      </c>
    </row>
    <row r="11085" spans="1:4" x14ac:dyDescent="0.25">
      <c r="A11085">
        <v>39803</v>
      </c>
      <c r="B11085" t="s">
        <v>23702</v>
      </c>
      <c r="C11085" t="s">
        <v>1533</v>
      </c>
      <c r="D11085" s="109" t="s">
        <v>17352</v>
      </c>
    </row>
    <row r="11086" spans="1:4" x14ac:dyDescent="0.25">
      <c r="A11086">
        <v>39800</v>
      </c>
      <c r="B11086" t="s">
        <v>23703</v>
      </c>
      <c r="C11086" t="s">
        <v>1533</v>
      </c>
      <c r="D11086" s="109" t="s">
        <v>17353</v>
      </c>
    </row>
    <row r="11087" spans="1:4" x14ac:dyDescent="0.25">
      <c r="A11087">
        <v>43837</v>
      </c>
      <c r="B11087" t="s">
        <v>23704</v>
      </c>
      <c r="C11087" t="s">
        <v>1533</v>
      </c>
      <c r="D11087" s="109" t="s">
        <v>23705</v>
      </c>
    </row>
    <row r="11088" spans="1:4" x14ac:dyDescent="0.25">
      <c r="A11088">
        <v>43836</v>
      </c>
      <c r="B11088" t="s">
        <v>23706</v>
      </c>
      <c r="C11088" t="s">
        <v>1533</v>
      </c>
      <c r="D11088" s="109" t="s">
        <v>23707</v>
      </c>
    </row>
    <row r="11089" spans="1:4" x14ac:dyDescent="0.25">
      <c r="A11089">
        <v>21059</v>
      </c>
      <c r="B11089" t="s">
        <v>23708</v>
      </c>
      <c r="C11089" t="s">
        <v>1533</v>
      </c>
      <c r="D11089" s="109" t="s">
        <v>23709</v>
      </c>
    </row>
    <row r="11090" spans="1:4" x14ac:dyDescent="0.25">
      <c r="A11090">
        <v>11234</v>
      </c>
      <c r="B11090" t="s">
        <v>23710</v>
      </c>
      <c r="C11090" t="s">
        <v>1533</v>
      </c>
      <c r="D11090" s="109" t="s">
        <v>23711</v>
      </c>
    </row>
    <row r="11091" spans="1:4" x14ac:dyDescent="0.25">
      <c r="A11091">
        <v>21060</v>
      </c>
      <c r="B11091" t="s">
        <v>23712</v>
      </c>
      <c r="C11091" t="s">
        <v>1533</v>
      </c>
      <c r="D11091" s="109" t="s">
        <v>23713</v>
      </c>
    </row>
    <row r="11092" spans="1:4" x14ac:dyDescent="0.25">
      <c r="A11092">
        <v>21061</v>
      </c>
      <c r="B11092" t="s">
        <v>23714</v>
      </c>
      <c r="C11092" t="s">
        <v>1533</v>
      </c>
      <c r="D11092" s="109" t="s">
        <v>23715</v>
      </c>
    </row>
    <row r="11093" spans="1:4" x14ac:dyDescent="0.25">
      <c r="A11093">
        <v>21062</v>
      </c>
      <c r="B11093" t="s">
        <v>23716</v>
      </c>
      <c r="C11093" t="s">
        <v>1533</v>
      </c>
      <c r="D11093" s="109" t="s">
        <v>23717</v>
      </c>
    </row>
    <row r="11094" spans="1:4" x14ac:dyDescent="0.25">
      <c r="A11094">
        <v>11708</v>
      </c>
      <c r="B11094" t="s">
        <v>23718</v>
      </c>
      <c r="C11094" t="s">
        <v>1533</v>
      </c>
      <c r="D11094" s="109" t="s">
        <v>23719</v>
      </c>
    </row>
    <row r="11095" spans="1:4" x14ac:dyDescent="0.25">
      <c r="A11095">
        <v>11709</v>
      </c>
      <c r="B11095" t="s">
        <v>23720</v>
      </c>
      <c r="C11095" t="s">
        <v>1533</v>
      </c>
      <c r="D11095" s="109" t="s">
        <v>17065</v>
      </c>
    </row>
    <row r="11096" spans="1:4" x14ac:dyDescent="0.25">
      <c r="A11096">
        <v>11710</v>
      </c>
      <c r="B11096" t="s">
        <v>23721</v>
      </c>
      <c r="C11096" t="s">
        <v>1533</v>
      </c>
      <c r="D11096" s="109" t="s">
        <v>23722</v>
      </c>
    </row>
    <row r="11097" spans="1:4" x14ac:dyDescent="0.25">
      <c r="A11097">
        <v>11707</v>
      </c>
      <c r="B11097" t="s">
        <v>23723</v>
      </c>
      <c r="C11097" t="s">
        <v>1533</v>
      </c>
      <c r="D11097" s="109" t="s">
        <v>7269</v>
      </c>
    </row>
    <row r="11098" spans="1:4" x14ac:dyDescent="0.25">
      <c r="A11098">
        <v>5102</v>
      </c>
      <c r="B11098" t="s">
        <v>23724</v>
      </c>
      <c r="C11098" t="s">
        <v>1533</v>
      </c>
      <c r="D11098" s="109" t="s">
        <v>12395</v>
      </c>
    </row>
    <row r="11099" spans="1:4" x14ac:dyDescent="0.25">
      <c r="A11099">
        <v>11739</v>
      </c>
      <c r="B11099" t="s">
        <v>23725</v>
      </c>
      <c r="C11099" t="s">
        <v>1533</v>
      </c>
      <c r="D11099" s="109" t="s">
        <v>12233</v>
      </c>
    </row>
    <row r="11100" spans="1:4" x14ac:dyDescent="0.25">
      <c r="A11100">
        <v>11711</v>
      </c>
      <c r="B11100" t="s">
        <v>23726</v>
      </c>
      <c r="C11100" t="s">
        <v>1533</v>
      </c>
      <c r="D11100" s="109" t="s">
        <v>12507</v>
      </c>
    </row>
    <row r="11101" spans="1:4" x14ac:dyDescent="0.25">
      <c r="A11101">
        <v>11741</v>
      </c>
      <c r="B11101" t="s">
        <v>23727</v>
      </c>
      <c r="C11101" t="s">
        <v>1533</v>
      </c>
      <c r="D11101" s="109" t="s">
        <v>7874</v>
      </c>
    </row>
    <row r="11102" spans="1:4" x14ac:dyDescent="0.25">
      <c r="A11102">
        <v>11745</v>
      </c>
      <c r="B11102" t="s">
        <v>23728</v>
      </c>
      <c r="C11102" t="s">
        <v>1533</v>
      </c>
      <c r="D11102" s="109" t="s">
        <v>11825</v>
      </c>
    </row>
    <row r="11103" spans="1:4" x14ac:dyDescent="0.25">
      <c r="A11103">
        <v>11743</v>
      </c>
      <c r="B11103" t="s">
        <v>23729</v>
      </c>
      <c r="C11103" t="s">
        <v>1533</v>
      </c>
      <c r="D11103" s="109" t="s">
        <v>7971</v>
      </c>
    </row>
    <row r="11104" spans="1:4" x14ac:dyDescent="0.25">
      <c r="A11104">
        <v>1088</v>
      </c>
      <c r="B11104" t="s">
        <v>23730</v>
      </c>
      <c r="C11104" t="s">
        <v>1533</v>
      </c>
      <c r="D11104" s="109" t="s">
        <v>7913</v>
      </c>
    </row>
    <row r="11105" spans="1:4" x14ac:dyDescent="0.25">
      <c r="A11105">
        <v>1087</v>
      </c>
      <c r="B11105" t="s">
        <v>23731</v>
      </c>
      <c r="C11105" t="s">
        <v>1533</v>
      </c>
      <c r="D11105" s="109" t="s">
        <v>23732</v>
      </c>
    </row>
    <row r="11106" spans="1:4" x14ac:dyDescent="0.25">
      <c r="A11106">
        <v>38777</v>
      </c>
      <c r="B11106" t="s">
        <v>23733</v>
      </c>
      <c r="C11106" t="s">
        <v>1533</v>
      </c>
      <c r="D11106" s="109" t="s">
        <v>23734</v>
      </c>
    </row>
    <row r="11107" spans="1:4" x14ac:dyDescent="0.25">
      <c r="A11107">
        <v>1086</v>
      </c>
      <c r="B11107" t="s">
        <v>23735</v>
      </c>
      <c r="C11107" t="s">
        <v>1533</v>
      </c>
      <c r="D11107" s="109" t="s">
        <v>23736</v>
      </c>
    </row>
    <row r="11108" spans="1:4" x14ac:dyDescent="0.25">
      <c r="A11108">
        <v>1079</v>
      </c>
      <c r="B11108" t="s">
        <v>23737</v>
      </c>
      <c r="C11108" t="s">
        <v>1533</v>
      </c>
      <c r="D11108" s="109" t="s">
        <v>23738</v>
      </c>
    </row>
    <row r="11109" spans="1:4" x14ac:dyDescent="0.25">
      <c r="A11109">
        <v>39374</v>
      </c>
      <c r="B11109" t="s">
        <v>23739</v>
      </c>
      <c r="C11109" t="s">
        <v>1533</v>
      </c>
      <c r="D11109" s="109" t="s">
        <v>23740</v>
      </c>
    </row>
    <row r="11110" spans="1:4" x14ac:dyDescent="0.25">
      <c r="A11110">
        <v>1082</v>
      </c>
      <c r="B11110" t="s">
        <v>23741</v>
      </c>
      <c r="C11110" t="s">
        <v>1533</v>
      </c>
      <c r="D11110" s="109" t="s">
        <v>23742</v>
      </c>
    </row>
    <row r="11111" spans="1:4" x14ac:dyDescent="0.25">
      <c r="A11111">
        <v>12316</v>
      </c>
      <c r="B11111" t="s">
        <v>23743</v>
      </c>
      <c r="C11111" t="s">
        <v>1533</v>
      </c>
      <c r="D11111" s="109" t="s">
        <v>23744</v>
      </c>
    </row>
    <row r="11112" spans="1:4" x14ac:dyDescent="0.25">
      <c r="A11112">
        <v>12317</v>
      </c>
      <c r="B11112" t="s">
        <v>23745</v>
      </c>
      <c r="C11112" t="s">
        <v>1533</v>
      </c>
      <c r="D11112" s="109" t="s">
        <v>23746</v>
      </c>
    </row>
    <row r="11113" spans="1:4" x14ac:dyDescent="0.25">
      <c r="A11113">
        <v>12318</v>
      </c>
      <c r="B11113" t="s">
        <v>23747</v>
      </c>
      <c r="C11113" t="s">
        <v>1533</v>
      </c>
      <c r="D11113" s="109" t="s">
        <v>23748</v>
      </c>
    </row>
    <row r="11114" spans="1:4" x14ac:dyDescent="0.25">
      <c r="A11114">
        <v>5104</v>
      </c>
      <c r="B11114" t="s">
        <v>23749</v>
      </c>
      <c r="C11114" t="s">
        <v>1537</v>
      </c>
      <c r="D11114" s="109" t="s">
        <v>23750</v>
      </c>
    </row>
    <row r="11115" spans="1:4" x14ac:dyDescent="0.25">
      <c r="A11115">
        <v>44530</v>
      </c>
      <c r="B11115" t="s">
        <v>23751</v>
      </c>
      <c r="C11115" t="s">
        <v>1533</v>
      </c>
      <c r="D11115" s="109" t="s">
        <v>23752</v>
      </c>
    </row>
    <row r="11116" spans="1:4" x14ac:dyDescent="0.25">
      <c r="A11116">
        <v>2710</v>
      </c>
      <c r="B11116" t="s">
        <v>23753</v>
      </c>
      <c r="C11116" t="s">
        <v>1533</v>
      </c>
      <c r="D11116" s="109" t="s">
        <v>23754</v>
      </c>
    </row>
    <row r="11117" spans="1:4" x14ac:dyDescent="0.25">
      <c r="A11117">
        <v>14575</v>
      </c>
      <c r="B11117" t="s">
        <v>23755</v>
      </c>
      <c r="C11117" t="s">
        <v>1533</v>
      </c>
      <c r="D11117" s="109" t="s">
        <v>23756</v>
      </c>
    </row>
    <row r="11118" spans="1:4" x14ac:dyDescent="0.25">
      <c r="A11118">
        <v>20043</v>
      </c>
      <c r="B11118" t="s">
        <v>23757</v>
      </c>
      <c r="C11118" t="s">
        <v>1533</v>
      </c>
      <c r="D11118" s="109" t="s">
        <v>12774</v>
      </c>
    </row>
    <row r="11119" spans="1:4" x14ac:dyDescent="0.25">
      <c r="A11119">
        <v>20044</v>
      </c>
      <c r="B11119" t="s">
        <v>23758</v>
      </c>
      <c r="C11119" t="s">
        <v>1533</v>
      </c>
      <c r="D11119" s="109" t="s">
        <v>17355</v>
      </c>
    </row>
    <row r="11120" spans="1:4" x14ac:dyDescent="0.25">
      <c r="A11120">
        <v>20042</v>
      </c>
      <c r="B11120" t="s">
        <v>23759</v>
      </c>
      <c r="C11120" t="s">
        <v>1533</v>
      </c>
      <c r="D11120" s="109" t="s">
        <v>7848</v>
      </c>
    </row>
    <row r="11121" spans="1:4" x14ac:dyDescent="0.25">
      <c r="A11121">
        <v>20046</v>
      </c>
      <c r="B11121" t="s">
        <v>23760</v>
      </c>
      <c r="C11121" t="s">
        <v>1533</v>
      </c>
      <c r="D11121" s="109" t="s">
        <v>17356</v>
      </c>
    </row>
    <row r="11122" spans="1:4" x14ac:dyDescent="0.25">
      <c r="A11122">
        <v>20047</v>
      </c>
      <c r="B11122" t="s">
        <v>23761</v>
      </c>
      <c r="C11122" t="s">
        <v>1533</v>
      </c>
      <c r="D11122" s="109" t="s">
        <v>17357</v>
      </c>
    </row>
    <row r="11123" spans="1:4" x14ac:dyDescent="0.25">
      <c r="A11123">
        <v>20045</v>
      </c>
      <c r="B11123" t="s">
        <v>23762</v>
      </c>
      <c r="C11123" t="s">
        <v>1533</v>
      </c>
      <c r="D11123" s="109" t="s">
        <v>14983</v>
      </c>
    </row>
    <row r="11124" spans="1:4" x14ac:dyDescent="0.25">
      <c r="A11124">
        <v>20972</v>
      </c>
      <c r="B11124" t="s">
        <v>23763</v>
      </c>
      <c r="C11124" t="s">
        <v>1533</v>
      </c>
      <c r="D11124" s="109" t="s">
        <v>14903</v>
      </c>
    </row>
    <row r="11125" spans="1:4" x14ac:dyDescent="0.25">
      <c r="A11125">
        <v>11321</v>
      </c>
      <c r="B11125" t="s">
        <v>23764</v>
      </c>
      <c r="C11125" t="s">
        <v>1533</v>
      </c>
      <c r="D11125" s="109" t="s">
        <v>7053</v>
      </c>
    </row>
    <row r="11126" spans="1:4" x14ac:dyDescent="0.25">
      <c r="A11126">
        <v>11323</v>
      </c>
      <c r="B11126" t="s">
        <v>23765</v>
      </c>
      <c r="C11126" t="s">
        <v>1533</v>
      </c>
      <c r="D11126" s="109" t="s">
        <v>17358</v>
      </c>
    </row>
    <row r="11127" spans="1:4" x14ac:dyDescent="0.25">
      <c r="A11127">
        <v>20327</v>
      </c>
      <c r="B11127" t="s">
        <v>23766</v>
      </c>
      <c r="C11127" t="s">
        <v>1533</v>
      </c>
      <c r="D11127" s="109" t="s">
        <v>14836</v>
      </c>
    </row>
    <row r="11128" spans="1:4" x14ac:dyDescent="0.25">
      <c r="A11128">
        <v>13390</v>
      </c>
      <c r="B11128" t="s">
        <v>23767</v>
      </c>
      <c r="C11128" t="s">
        <v>1533</v>
      </c>
      <c r="D11128" s="109" t="s">
        <v>23768</v>
      </c>
    </row>
    <row r="11129" spans="1:4" x14ac:dyDescent="0.25">
      <c r="A11129">
        <v>6034</v>
      </c>
      <c r="B11129" t="s">
        <v>23769</v>
      </c>
      <c r="C11129" t="s">
        <v>1533</v>
      </c>
      <c r="D11129" s="109" t="s">
        <v>23770</v>
      </c>
    </row>
    <row r="11130" spans="1:4" x14ac:dyDescent="0.25">
      <c r="A11130">
        <v>6036</v>
      </c>
      <c r="B11130" t="s">
        <v>23771</v>
      </c>
      <c r="C11130" t="s">
        <v>1533</v>
      </c>
      <c r="D11130" s="109" t="s">
        <v>14856</v>
      </c>
    </row>
    <row r="11131" spans="1:4" x14ac:dyDescent="0.25">
      <c r="A11131">
        <v>6031</v>
      </c>
      <c r="B11131" t="s">
        <v>23772</v>
      </c>
      <c r="C11131" t="s">
        <v>1533</v>
      </c>
      <c r="D11131" s="109" t="s">
        <v>15408</v>
      </c>
    </row>
    <row r="11132" spans="1:4" x14ac:dyDescent="0.25">
      <c r="A11132">
        <v>6029</v>
      </c>
      <c r="B11132" t="s">
        <v>23773</v>
      </c>
      <c r="C11132" t="s">
        <v>1533</v>
      </c>
      <c r="D11132" s="109" t="s">
        <v>19353</v>
      </c>
    </row>
    <row r="11133" spans="1:4" x14ac:dyDescent="0.25">
      <c r="A11133">
        <v>6033</v>
      </c>
      <c r="B11133" t="s">
        <v>23774</v>
      </c>
      <c r="C11133" t="s">
        <v>1533</v>
      </c>
      <c r="D11133" s="109" t="s">
        <v>23775</v>
      </c>
    </row>
    <row r="11134" spans="1:4" x14ac:dyDescent="0.25">
      <c r="A11134">
        <v>11672</v>
      </c>
      <c r="B11134" t="s">
        <v>23776</v>
      </c>
      <c r="C11134" t="s">
        <v>1533</v>
      </c>
      <c r="D11134" s="109" t="s">
        <v>17514</v>
      </c>
    </row>
    <row r="11135" spans="1:4" x14ac:dyDescent="0.25">
      <c r="A11135">
        <v>11669</v>
      </c>
      <c r="B11135" t="s">
        <v>23777</v>
      </c>
      <c r="C11135" t="s">
        <v>1533</v>
      </c>
      <c r="D11135" s="109" t="s">
        <v>14700</v>
      </c>
    </row>
    <row r="11136" spans="1:4" x14ac:dyDescent="0.25">
      <c r="A11136">
        <v>11670</v>
      </c>
      <c r="B11136" t="s">
        <v>23778</v>
      </c>
      <c r="C11136" t="s">
        <v>1533</v>
      </c>
      <c r="D11136" s="109" t="s">
        <v>20341</v>
      </c>
    </row>
    <row r="11137" spans="1:4" x14ac:dyDescent="0.25">
      <c r="A11137">
        <v>20055</v>
      </c>
      <c r="B11137" t="s">
        <v>23779</v>
      </c>
      <c r="C11137" t="s">
        <v>1533</v>
      </c>
      <c r="D11137" s="109" t="s">
        <v>23780</v>
      </c>
    </row>
    <row r="11138" spans="1:4" x14ac:dyDescent="0.25">
      <c r="A11138">
        <v>11671</v>
      </c>
      <c r="B11138" t="s">
        <v>23781</v>
      </c>
      <c r="C11138" t="s">
        <v>1533</v>
      </c>
      <c r="D11138" s="109" t="s">
        <v>18250</v>
      </c>
    </row>
    <row r="11139" spans="1:4" x14ac:dyDescent="0.25">
      <c r="A11139">
        <v>6032</v>
      </c>
      <c r="B11139" t="s">
        <v>23782</v>
      </c>
      <c r="C11139" t="s">
        <v>1533</v>
      </c>
      <c r="D11139" s="109" t="s">
        <v>17618</v>
      </c>
    </row>
    <row r="11140" spans="1:4" x14ac:dyDescent="0.25">
      <c r="A11140">
        <v>11673</v>
      </c>
      <c r="B11140" t="s">
        <v>23783</v>
      </c>
      <c r="C11140" t="s">
        <v>1533</v>
      </c>
      <c r="D11140" s="109" t="s">
        <v>12512</v>
      </c>
    </row>
    <row r="11141" spans="1:4" x14ac:dyDescent="0.25">
      <c r="A11141">
        <v>11674</v>
      </c>
      <c r="B11141" t="s">
        <v>23784</v>
      </c>
      <c r="C11141" t="s">
        <v>1533</v>
      </c>
      <c r="D11141" s="109" t="s">
        <v>23785</v>
      </c>
    </row>
    <row r="11142" spans="1:4" x14ac:dyDescent="0.25">
      <c r="A11142">
        <v>11675</v>
      </c>
      <c r="B11142" t="s">
        <v>23786</v>
      </c>
      <c r="C11142" t="s">
        <v>1533</v>
      </c>
      <c r="D11142" s="109" t="s">
        <v>16873</v>
      </c>
    </row>
    <row r="11143" spans="1:4" x14ac:dyDescent="0.25">
      <c r="A11143">
        <v>11676</v>
      </c>
      <c r="B11143" t="s">
        <v>23787</v>
      </c>
      <c r="C11143" t="s">
        <v>1533</v>
      </c>
      <c r="D11143" s="109" t="s">
        <v>23788</v>
      </c>
    </row>
    <row r="11144" spans="1:4" x14ac:dyDescent="0.25">
      <c r="A11144">
        <v>11677</v>
      </c>
      <c r="B11144" t="s">
        <v>23789</v>
      </c>
      <c r="C11144" t="s">
        <v>1533</v>
      </c>
      <c r="D11144" s="109" t="s">
        <v>23790</v>
      </c>
    </row>
    <row r="11145" spans="1:4" x14ac:dyDescent="0.25">
      <c r="A11145">
        <v>11678</v>
      </c>
      <c r="B11145" t="s">
        <v>23791</v>
      </c>
      <c r="C11145" t="s">
        <v>1533</v>
      </c>
      <c r="D11145" s="109" t="s">
        <v>17962</v>
      </c>
    </row>
    <row r="11146" spans="1:4" x14ac:dyDescent="0.25">
      <c r="A11146">
        <v>6038</v>
      </c>
      <c r="B11146" t="s">
        <v>23792</v>
      </c>
      <c r="C11146" t="s">
        <v>1533</v>
      </c>
      <c r="D11146" s="109" t="s">
        <v>13295</v>
      </c>
    </row>
    <row r="11147" spans="1:4" x14ac:dyDescent="0.25">
      <c r="A11147">
        <v>11718</v>
      </c>
      <c r="B11147" t="s">
        <v>23793</v>
      </c>
      <c r="C11147" t="s">
        <v>1533</v>
      </c>
      <c r="D11147" s="109" t="s">
        <v>8793</v>
      </c>
    </row>
    <row r="11148" spans="1:4" x14ac:dyDescent="0.25">
      <c r="A11148">
        <v>6037</v>
      </c>
      <c r="B11148" t="s">
        <v>23794</v>
      </c>
      <c r="C11148" t="s">
        <v>1533</v>
      </c>
      <c r="D11148" s="109" t="s">
        <v>12060</v>
      </c>
    </row>
    <row r="11149" spans="1:4" x14ac:dyDescent="0.25">
      <c r="A11149">
        <v>11719</v>
      </c>
      <c r="B11149" t="s">
        <v>23795</v>
      </c>
      <c r="C11149" t="s">
        <v>1533</v>
      </c>
      <c r="D11149" s="109" t="s">
        <v>7245</v>
      </c>
    </row>
    <row r="11150" spans="1:4" x14ac:dyDescent="0.25">
      <c r="A11150">
        <v>6019</v>
      </c>
      <c r="B11150" t="s">
        <v>23796</v>
      </c>
      <c r="C11150" t="s">
        <v>1533</v>
      </c>
      <c r="D11150" s="109" t="s">
        <v>23797</v>
      </c>
    </row>
    <row r="11151" spans="1:4" x14ac:dyDescent="0.25">
      <c r="A11151">
        <v>6010</v>
      </c>
      <c r="B11151" t="s">
        <v>23798</v>
      </c>
      <c r="C11151" t="s">
        <v>1533</v>
      </c>
      <c r="D11151" s="109" t="s">
        <v>23799</v>
      </c>
    </row>
    <row r="11152" spans="1:4" x14ac:dyDescent="0.25">
      <c r="A11152">
        <v>6017</v>
      </c>
      <c r="B11152" t="s">
        <v>23800</v>
      </c>
      <c r="C11152" t="s">
        <v>1533</v>
      </c>
      <c r="D11152" s="109" t="s">
        <v>23801</v>
      </c>
    </row>
    <row r="11153" spans="1:4" x14ac:dyDescent="0.25">
      <c r="A11153">
        <v>6020</v>
      </c>
      <c r="B11153" t="s">
        <v>23802</v>
      </c>
      <c r="C11153" t="s">
        <v>1533</v>
      </c>
      <c r="D11153" s="109" t="s">
        <v>12174</v>
      </c>
    </row>
    <row r="11154" spans="1:4" x14ac:dyDescent="0.25">
      <c r="A11154">
        <v>6028</v>
      </c>
      <c r="B11154" t="s">
        <v>23803</v>
      </c>
      <c r="C11154" t="s">
        <v>1533</v>
      </c>
      <c r="D11154" s="109" t="s">
        <v>23804</v>
      </c>
    </row>
    <row r="11155" spans="1:4" x14ac:dyDescent="0.25">
      <c r="A11155">
        <v>6011</v>
      </c>
      <c r="B11155" t="s">
        <v>23805</v>
      </c>
      <c r="C11155" t="s">
        <v>1533</v>
      </c>
      <c r="D11155" s="109" t="s">
        <v>23806</v>
      </c>
    </row>
    <row r="11156" spans="1:4" x14ac:dyDescent="0.25">
      <c r="A11156">
        <v>6012</v>
      </c>
      <c r="B11156" t="s">
        <v>23807</v>
      </c>
      <c r="C11156" t="s">
        <v>1533</v>
      </c>
      <c r="D11156" s="109" t="s">
        <v>23808</v>
      </c>
    </row>
    <row r="11157" spans="1:4" x14ac:dyDescent="0.25">
      <c r="A11157">
        <v>6016</v>
      </c>
      <c r="B11157" t="s">
        <v>23809</v>
      </c>
      <c r="C11157" t="s">
        <v>1533</v>
      </c>
      <c r="D11157" s="109" t="s">
        <v>17362</v>
      </c>
    </row>
    <row r="11158" spans="1:4" x14ac:dyDescent="0.25">
      <c r="A11158">
        <v>6027</v>
      </c>
      <c r="B11158" t="s">
        <v>23810</v>
      </c>
      <c r="C11158" t="s">
        <v>1533</v>
      </c>
      <c r="D11158" s="109" t="s">
        <v>23811</v>
      </c>
    </row>
    <row r="11159" spans="1:4" x14ac:dyDescent="0.25">
      <c r="A11159">
        <v>6013</v>
      </c>
      <c r="B11159" t="s">
        <v>23812</v>
      </c>
      <c r="C11159" t="s">
        <v>1533</v>
      </c>
      <c r="D11159" s="109" t="s">
        <v>23813</v>
      </c>
    </row>
    <row r="11160" spans="1:4" x14ac:dyDescent="0.25">
      <c r="A11160">
        <v>6015</v>
      </c>
      <c r="B11160" t="s">
        <v>23814</v>
      </c>
      <c r="C11160" t="s">
        <v>1533</v>
      </c>
      <c r="D11160" s="109" t="s">
        <v>23815</v>
      </c>
    </row>
    <row r="11161" spans="1:4" x14ac:dyDescent="0.25">
      <c r="A11161">
        <v>6014</v>
      </c>
      <c r="B11161" t="s">
        <v>23816</v>
      </c>
      <c r="C11161" t="s">
        <v>1533</v>
      </c>
      <c r="D11161" s="109" t="s">
        <v>23817</v>
      </c>
    </row>
    <row r="11162" spans="1:4" x14ac:dyDescent="0.25">
      <c r="A11162">
        <v>6006</v>
      </c>
      <c r="B11162" t="s">
        <v>23818</v>
      </c>
      <c r="C11162" t="s">
        <v>1533</v>
      </c>
      <c r="D11162" s="109" t="s">
        <v>23819</v>
      </c>
    </row>
    <row r="11163" spans="1:4" x14ac:dyDescent="0.25">
      <c r="A11163">
        <v>6005</v>
      </c>
      <c r="B11163" t="s">
        <v>23820</v>
      </c>
      <c r="C11163" t="s">
        <v>1533</v>
      </c>
      <c r="D11163" s="109" t="s">
        <v>23821</v>
      </c>
    </row>
    <row r="11164" spans="1:4" x14ac:dyDescent="0.25">
      <c r="A11164">
        <v>11756</v>
      </c>
      <c r="B11164" t="s">
        <v>23822</v>
      </c>
      <c r="C11164" t="s">
        <v>1533</v>
      </c>
      <c r="D11164" s="109" t="s">
        <v>23823</v>
      </c>
    </row>
    <row r="11165" spans="1:4" x14ac:dyDescent="0.25">
      <c r="A11165">
        <v>10904</v>
      </c>
      <c r="B11165" t="s">
        <v>23824</v>
      </c>
      <c r="C11165" t="s">
        <v>1533</v>
      </c>
      <c r="D11165" s="109" t="s">
        <v>23825</v>
      </c>
    </row>
    <row r="11166" spans="1:4" x14ac:dyDescent="0.25">
      <c r="A11166">
        <v>11752</v>
      </c>
      <c r="B11166" t="s">
        <v>23826</v>
      </c>
      <c r="C11166" t="s">
        <v>1533</v>
      </c>
      <c r="D11166" s="109" t="s">
        <v>17044</v>
      </c>
    </row>
    <row r="11167" spans="1:4" x14ac:dyDescent="0.25">
      <c r="A11167">
        <v>11753</v>
      </c>
      <c r="B11167" t="s">
        <v>23827</v>
      </c>
      <c r="C11167" t="s">
        <v>1533</v>
      </c>
      <c r="D11167" s="109" t="s">
        <v>12732</v>
      </c>
    </row>
    <row r="11168" spans="1:4" x14ac:dyDescent="0.25">
      <c r="A11168">
        <v>6021</v>
      </c>
      <c r="B11168" t="s">
        <v>23828</v>
      </c>
      <c r="C11168" t="s">
        <v>1533</v>
      </c>
      <c r="D11168" s="109" t="s">
        <v>23829</v>
      </c>
    </row>
    <row r="11169" spans="1:4" x14ac:dyDescent="0.25">
      <c r="A11169">
        <v>6024</v>
      </c>
      <c r="B11169" t="s">
        <v>23830</v>
      </c>
      <c r="C11169" t="s">
        <v>1533</v>
      </c>
      <c r="D11169" s="109" t="s">
        <v>23831</v>
      </c>
    </row>
    <row r="11170" spans="1:4" x14ac:dyDescent="0.25">
      <c r="A11170">
        <v>38379</v>
      </c>
      <c r="B11170" t="s">
        <v>23832</v>
      </c>
      <c r="C11170" t="s">
        <v>1536</v>
      </c>
      <c r="D11170" s="109" t="s">
        <v>23833</v>
      </c>
    </row>
    <row r="11171" spans="1:4" x14ac:dyDescent="0.25">
      <c r="A11171">
        <v>13897</v>
      </c>
      <c r="B11171" t="s">
        <v>23834</v>
      </c>
      <c r="C11171" t="s">
        <v>1533</v>
      </c>
      <c r="D11171" s="109" t="s">
        <v>17364</v>
      </c>
    </row>
    <row r="11172" spans="1:4" x14ac:dyDescent="0.25">
      <c r="A11172">
        <v>10640</v>
      </c>
      <c r="B11172" t="s">
        <v>23835</v>
      </c>
      <c r="C11172" t="s">
        <v>1533</v>
      </c>
      <c r="D11172" s="109" t="s">
        <v>17365</v>
      </c>
    </row>
    <row r="11173" spans="1:4" x14ac:dyDescent="0.25">
      <c r="A11173">
        <v>34357</v>
      </c>
      <c r="B11173" t="s">
        <v>23836</v>
      </c>
      <c r="C11173" t="s">
        <v>1537</v>
      </c>
      <c r="D11173" s="109" t="s">
        <v>16845</v>
      </c>
    </row>
    <row r="11174" spans="1:4" x14ac:dyDescent="0.25">
      <c r="A11174">
        <v>37329</v>
      </c>
      <c r="B11174" t="s">
        <v>23837</v>
      </c>
      <c r="C11174" t="s">
        <v>1537</v>
      </c>
      <c r="D11174" s="109" t="s">
        <v>23838</v>
      </c>
    </row>
    <row r="11175" spans="1:4" x14ac:dyDescent="0.25">
      <c r="A11175">
        <v>2510</v>
      </c>
      <c r="B11175" t="s">
        <v>23839</v>
      </c>
      <c r="C11175" t="s">
        <v>1533</v>
      </c>
      <c r="D11175" s="109" t="s">
        <v>23840</v>
      </c>
    </row>
    <row r="11176" spans="1:4" x14ac:dyDescent="0.25">
      <c r="A11176">
        <v>12359</v>
      </c>
      <c r="B11176" t="s">
        <v>23841</v>
      </c>
      <c r="C11176" t="s">
        <v>1533</v>
      </c>
      <c r="D11176" s="109" t="s">
        <v>23842</v>
      </c>
    </row>
    <row r="11177" spans="1:4" x14ac:dyDescent="0.25">
      <c r="A11177">
        <v>7353</v>
      </c>
      <c r="B11177" t="s">
        <v>23843</v>
      </c>
      <c r="C11177" t="s">
        <v>1538</v>
      </c>
      <c r="D11177" s="109" t="s">
        <v>23844</v>
      </c>
    </row>
    <row r="11178" spans="1:4" x14ac:dyDescent="0.25">
      <c r="A11178">
        <v>36144</v>
      </c>
      <c r="B11178" t="s">
        <v>23845</v>
      </c>
      <c r="C11178" t="s">
        <v>1533</v>
      </c>
      <c r="D11178" s="109" t="s">
        <v>7923</v>
      </c>
    </row>
    <row r="11179" spans="1:4" x14ac:dyDescent="0.25">
      <c r="A11179">
        <v>10518</v>
      </c>
      <c r="B11179" t="s">
        <v>23846</v>
      </c>
      <c r="C11179" t="s">
        <v>1533</v>
      </c>
      <c r="D11179" s="109" t="s">
        <v>17367</v>
      </c>
    </row>
    <row r="11180" spans="1:4" x14ac:dyDescent="0.25">
      <c r="A11180">
        <v>36530</v>
      </c>
      <c r="B11180" t="s">
        <v>23847</v>
      </c>
      <c r="C11180" t="s">
        <v>1533</v>
      </c>
      <c r="D11180" s="109" t="s">
        <v>23848</v>
      </c>
    </row>
    <row r="11181" spans="1:4" x14ac:dyDescent="0.25">
      <c r="A11181">
        <v>6046</v>
      </c>
      <c r="B11181" t="s">
        <v>23849</v>
      </c>
      <c r="C11181" t="s">
        <v>1533</v>
      </c>
      <c r="D11181" s="109" t="s">
        <v>23850</v>
      </c>
    </row>
    <row r="11182" spans="1:4" x14ac:dyDescent="0.25">
      <c r="A11182">
        <v>36531</v>
      </c>
      <c r="B11182" t="s">
        <v>23851</v>
      </c>
      <c r="C11182" t="s">
        <v>1533</v>
      </c>
      <c r="D11182" s="109" t="s">
        <v>23852</v>
      </c>
    </row>
    <row r="11183" spans="1:4" x14ac:dyDescent="0.25">
      <c r="A11183">
        <v>34684</v>
      </c>
      <c r="B11183" t="s">
        <v>23853</v>
      </c>
      <c r="C11183" t="s">
        <v>1534</v>
      </c>
      <c r="D11183" s="109" t="s">
        <v>23854</v>
      </c>
    </row>
    <row r="11184" spans="1:4" x14ac:dyDescent="0.25">
      <c r="A11184">
        <v>34683</v>
      </c>
      <c r="B11184" t="s">
        <v>23855</v>
      </c>
      <c r="C11184" t="s">
        <v>1534</v>
      </c>
      <c r="D11184" s="109" t="s">
        <v>23856</v>
      </c>
    </row>
    <row r="11185" spans="1:4" x14ac:dyDescent="0.25">
      <c r="A11185">
        <v>533</v>
      </c>
      <c r="B11185" t="s">
        <v>23857</v>
      </c>
      <c r="C11185" t="s">
        <v>1534</v>
      </c>
      <c r="D11185" s="109" t="s">
        <v>23858</v>
      </c>
    </row>
    <row r="11186" spans="1:4" x14ac:dyDescent="0.25">
      <c r="A11186">
        <v>10515</v>
      </c>
      <c r="B11186" t="s">
        <v>23859</v>
      </c>
      <c r="C11186" t="s">
        <v>1534</v>
      </c>
      <c r="D11186" s="109" t="s">
        <v>19380</v>
      </c>
    </row>
    <row r="11187" spans="1:4" x14ac:dyDescent="0.25">
      <c r="A11187">
        <v>536</v>
      </c>
      <c r="B11187" t="s">
        <v>23860</v>
      </c>
      <c r="C11187" t="s">
        <v>1534</v>
      </c>
      <c r="D11187" s="109" t="s">
        <v>23861</v>
      </c>
    </row>
    <row r="11188" spans="1:4" x14ac:dyDescent="0.25">
      <c r="A11188">
        <v>153</v>
      </c>
      <c r="B11188" t="s">
        <v>23862</v>
      </c>
      <c r="C11188" t="s">
        <v>1538</v>
      </c>
      <c r="D11188" s="109" t="s">
        <v>17368</v>
      </c>
    </row>
    <row r="11189" spans="1:4" x14ac:dyDescent="0.25">
      <c r="A11189">
        <v>34682</v>
      </c>
      <c r="B11189" t="s">
        <v>23863</v>
      </c>
      <c r="C11189" t="s">
        <v>1534</v>
      </c>
      <c r="D11189" s="109" t="s">
        <v>18335</v>
      </c>
    </row>
    <row r="11190" spans="1:4" x14ac:dyDescent="0.25">
      <c r="A11190">
        <v>20205</v>
      </c>
      <c r="B11190" t="s">
        <v>23864</v>
      </c>
      <c r="C11190" t="s">
        <v>1536</v>
      </c>
      <c r="D11190" s="109" t="s">
        <v>12541</v>
      </c>
    </row>
    <row r="11191" spans="1:4" x14ac:dyDescent="0.25">
      <c r="A11191">
        <v>4412</v>
      </c>
      <c r="B11191" t="s">
        <v>23865</v>
      </c>
      <c r="C11191" t="s">
        <v>1536</v>
      </c>
      <c r="D11191" s="109" t="s">
        <v>7866</v>
      </c>
    </row>
    <row r="11192" spans="1:4" x14ac:dyDescent="0.25">
      <c r="A11192">
        <v>4408</v>
      </c>
      <c r="B11192" t="s">
        <v>23866</v>
      </c>
      <c r="C11192" t="s">
        <v>1536</v>
      </c>
      <c r="D11192" s="109" t="s">
        <v>7149</v>
      </c>
    </row>
    <row r="11193" spans="1:4" x14ac:dyDescent="0.25">
      <c r="A11193">
        <v>36250</v>
      </c>
      <c r="B11193" t="s">
        <v>23867</v>
      </c>
      <c r="C11193" t="s">
        <v>1536</v>
      </c>
      <c r="D11193" s="109" t="s">
        <v>12393</v>
      </c>
    </row>
    <row r="11194" spans="1:4" x14ac:dyDescent="0.25">
      <c r="A11194">
        <v>10857</v>
      </c>
      <c r="B11194" t="s">
        <v>23868</v>
      </c>
      <c r="C11194" t="s">
        <v>1536</v>
      </c>
      <c r="D11194" s="109" t="s">
        <v>17084</v>
      </c>
    </row>
    <row r="11195" spans="1:4" x14ac:dyDescent="0.25">
      <c r="A11195">
        <v>4803</v>
      </c>
      <c r="B11195" t="s">
        <v>23869</v>
      </c>
      <c r="C11195" t="s">
        <v>1536</v>
      </c>
      <c r="D11195" s="109" t="s">
        <v>11809</v>
      </c>
    </row>
    <row r="11196" spans="1:4" x14ac:dyDescent="0.25">
      <c r="A11196">
        <v>6186</v>
      </c>
      <c r="B11196" t="s">
        <v>23870</v>
      </c>
      <c r="C11196" t="s">
        <v>1536</v>
      </c>
      <c r="D11196" s="109" t="s">
        <v>6396</v>
      </c>
    </row>
    <row r="11197" spans="1:4" x14ac:dyDescent="0.25">
      <c r="A11197">
        <v>4829</v>
      </c>
      <c r="B11197" t="s">
        <v>23871</v>
      </c>
      <c r="C11197" t="s">
        <v>1536</v>
      </c>
      <c r="D11197" s="109" t="s">
        <v>23872</v>
      </c>
    </row>
    <row r="11198" spans="1:4" x14ac:dyDescent="0.25">
      <c r="A11198">
        <v>39829</v>
      </c>
      <c r="B11198" t="s">
        <v>23873</v>
      </c>
      <c r="C11198" t="s">
        <v>1536</v>
      </c>
      <c r="D11198" s="109" t="s">
        <v>23874</v>
      </c>
    </row>
    <row r="11199" spans="1:4" x14ac:dyDescent="0.25">
      <c r="A11199">
        <v>20231</v>
      </c>
      <c r="B11199" t="s">
        <v>23875</v>
      </c>
      <c r="C11199" t="s">
        <v>1536</v>
      </c>
      <c r="D11199" s="109" t="s">
        <v>17370</v>
      </c>
    </row>
    <row r="11200" spans="1:4" x14ac:dyDescent="0.25">
      <c r="A11200">
        <v>4804</v>
      </c>
      <c r="B11200" t="s">
        <v>23876</v>
      </c>
      <c r="C11200" t="s">
        <v>1536</v>
      </c>
      <c r="D11200" s="109" t="s">
        <v>17186</v>
      </c>
    </row>
    <row r="11201" spans="1:4" x14ac:dyDescent="0.25">
      <c r="A11201">
        <v>34680</v>
      </c>
      <c r="B11201" t="s">
        <v>23877</v>
      </c>
      <c r="C11201" t="s">
        <v>1536</v>
      </c>
      <c r="D11201" s="109" t="s">
        <v>23878</v>
      </c>
    </row>
    <row r="11202" spans="1:4" x14ac:dyDescent="0.25">
      <c r="A11202">
        <v>11573</v>
      </c>
      <c r="B11202" t="s">
        <v>23879</v>
      </c>
      <c r="C11202" t="s">
        <v>1533</v>
      </c>
      <c r="D11202" s="109" t="s">
        <v>7875</v>
      </c>
    </row>
    <row r="11203" spans="1:4" x14ac:dyDescent="0.25">
      <c r="A11203">
        <v>38401</v>
      </c>
      <c r="B11203" t="s">
        <v>23880</v>
      </c>
      <c r="C11203" t="s">
        <v>1533</v>
      </c>
      <c r="D11203" s="109" t="s">
        <v>23881</v>
      </c>
    </row>
    <row r="11204" spans="1:4" x14ac:dyDescent="0.25">
      <c r="A11204">
        <v>11575</v>
      </c>
      <c r="B11204" t="s">
        <v>23882</v>
      </c>
      <c r="C11204" t="s">
        <v>1533</v>
      </c>
      <c r="D11204" s="109" t="s">
        <v>23883</v>
      </c>
    </row>
    <row r="11205" spans="1:4" x14ac:dyDescent="0.25">
      <c r="A11205">
        <v>38179</v>
      </c>
      <c r="B11205" t="s">
        <v>23884</v>
      </c>
      <c r="C11205" t="s">
        <v>1533</v>
      </c>
      <c r="D11205" s="109" t="s">
        <v>14449</v>
      </c>
    </row>
    <row r="11206" spans="1:4" x14ac:dyDescent="0.25">
      <c r="A11206">
        <v>20256</v>
      </c>
      <c r="B11206" t="s">
        <v>23885</v>
      </c>
      <c r="C11206" t="s">
        <v>1533</v>
      </c>
      <c r="D11206" s="109" t="s">
        <v>6490</v>
      </c>
    </row>
    <row r="11207" spans="1:4" x14ac:dyDescent="0.25">
      <c r="A11207">
        <v>14511</v>
      </c>
      <c r="B11207" t="s">
        <v>23886</v>
      </c>
      <c r="C11207" t="s">
        <v>1533</v>
      </c>
      <c r="D11207" s="109" t="s">
        <v>23887</v>
      </c>
    </row>
    <row r="11208" spans="1:4" x14ac:dyDescent="0.25">
      <c r="A11208">
        <v>10642</v>
      </c>
      <c r="B11208" t="s">
        <v>23888</v>
      </c>
      <c r="C11208" t="s">
        <v>1533</v>
      </c>
      <c r="D11208" s="109" t="s">
        <v>23889</v>
      </c>
    </row>
    <row r="11209" spans="1:4" x14ac:dyDescent="0.25">
      <c r="A11209">
        <v>14489</v>
      </c>
      <c r="B11209" t="s">
        <v>23890</v>
      </c>
      <c r="C11209" t="s">
        <v>1533</v>
      </c>
      <c r="D11209" s="109" t="s">
        <v>23891</v>
      </c>
    </row>
    <row r="11210" spans="1:4" x14ac:dyDescent="0.25">
      <c r="A11210">
        <v>14513</v>
      </c>
      <c r="B11210" t="s">
        <v>23892</v>
      </c>
      <c r="C11210" t="s">
        <v>1533</v>
      </c>
      <c r="D11210" s="109" t="s">
        <v>23893</v>
      </c>
    </row>
    <row r="11211" spans="1:4" x14ac:dyDescent="0.25">
      <c r="A11211">
        <v>13600</v>
      </c>
      <c r="B11211" t="s">
        <v>23894</v>
      </c>
      <c r="C11211" t="s">
        <v>1533</v>
      </c>
      <c r="D11211" s="109" t="s">
        <v>23895</v>
      </c>
    </row>
    <row r="11212" spans="1:4" x14ac:dyDescent="0.25">
      <c r="A11212">
        <v>10646</v>
      </c>
      <c r="B11212" t="s">
        <v>23896</v>
      </c>
      <c r="C11212" t="s">
        <v>1533</v>
      </c>
      <c r="D11212" s="109" t="s">
        <v>23897</v>
      </c>
    </row>
    <row r="11213" spans="1:4" x14ac:dyDescent="0.25">
      <c r="A11213">
        <v>6070</v>
      </c>
      <c r="B11213" t="s">
        <v>23898</v>
      </c>
      <c r="C11213" t="s">
        <v>1533</v>
      </c>
      <c r="D11213" s="109" t="s">
        <v>23899</v>
      </c>
    </row>
    <row r="11214" spans="1:4" x14ac:dyDescent="0.25">
      <c r="A11214">
        <v>6069</v>
      </c>
      <c r="B11214" t="s">
        <v>23900</v>
      </c>
      <c r="C11214" t="s">
        <v>1533</v>
      </c>
      <c r="D11214" s="109" t="s">
        <v>23901</v>
      </c>
    </row>
    <row r="11215" spans="1:4" x14ac:dyDescent="0.25">
      <c r="A11215">
        <v>14626</v>
      </c>
      <c r="B11215" t="s">
        <v>23902</v>
      </c>
      <c r="C11215" t="s">
        <v>1533</v>
      </c>
      <c r="D11215" s="109" t="s">
        <v>23903</v>
      </c>
    </row>
    <row r="11216" spans="1:4" x14ac:dyDescent="0.25">
      <c r="A11216">
        <v>6067</v>
      </c>
      <c r="B11216" t="s">
        <v>23904</v>
      </c>
      <c r="C11216" t="s">
        <v>1533</v>
      </c>
      <c r="D11216" s="109" t="s">
        <v>23905</v>
      </c>
    </row>
    <row r="11217" spans="1:4" x14ac:dyDescent="0.25">
      <c r="A11217">
        <v>38393</v>
      </c>
      <c r="B11217" t="s">
        <v>23906</v>
      </c>
      <c r="C11217" t="s">
        <v>1533</v>
      </c>
      <c r="D11217" s="109" t="s">
        <v>8548</v>
      </c>
    </row>
    <row r="11218" spans="1:4" x14ac:dyDescent="0.25">
      <c r="A11218">
        <v>38390</v>
      </c>
      <c r="B11218" t="s">
        <v>23907</v>
      </c>
      <c r="C11218" t="s">
        <v>1533</v>
      </c>
      <c r="D11218" s="109" t="s">
        <v>23908</v>
      </c>
    </row>
    <row r="11219" spans="1:4" x14ac:dyDescent="0.25">
      <c r="A11219">
        <v>36532</v>
      </c>
      <c r="B11219" t="s">
        <v>23909</v>
      </c>
      <c r="C11219" t="s">
        <v>1533</v>
      </c>
      <c r="D11219" s="109" t="s">
        <v>23910</v>
      </c>
    </row>
    <row r="11220" spans="1:4" x14ac:dyDescent="0.25">
      <c r="A11220">
        <v>11578</v>
      </c>
      <c r="B11220" t="s">
        <v>23911</v>
      </c>
      <c r="C11220" t="s">
        <v>1533</v>
      </c>
      <c r="D11220" s="109" t="s">
        <v>17180</v>
      </c>
    </row>
    <row r="11221" spans="1:4" x14ac:dyDescent="0.25">
      <c r="A11221">
        <v>11577</v>
      </c>
      <c r="B11221" t="s">
        <v>23912</v>
      </c>
      <c r="C11221" t="s">
        <v>1533</v>
      </c>
      <c r="D11221" s="109" t="s">
        <v>14331</v>
      </c>
    </row>
    <row r="11222" spans="1:4" x14ac:dyDescent="0.25">
      <c r="A11222">
        <v>42432</v>
      </c>
      <c r="B11222" t="s">
        <v>23913</v>
      </c>
      <c r="C11222" t="s">
        <v>1533</v>
      </c>
      <c r="D11222" s="109" t="s">
        <v>14912</v>
      </c>
    </row>
    <row r="11223" spans="1:4" x14ac:dyDescent="0.25">
      <c r="A11223">
        <v>42437</v>
      </c>
      <c r="B11223" t="s">
        <v>23914</v>
      </c>
      <c r="C11223" t="s">
        <v>1533</v>
      </c>
      <c r="D11223" s="109" t="s">
        <v>14913</v>
      </c>
    </row>
    <row r="11224" spans="1:4" x14ac:dyDescent="0.25">
      <c r="A11224">
        <v>1116</v>
      </c>
      <c r="B11224" t="s">
        <v>23915</v>
      </c>
      <c r="C11224" t="s">
        <v>1536</v>
      </c>
      <c r="D11224" s="109" t="s">
        <v>7282</v>
      </c>
    </row>
    <row r="11225" spans="1:4" x14ac:dyDescent="0.25">
      <c r="A11225">
        <v>1115</v>
      </c>
      <c r="B11225" t="s">
        <v>23916</v>
      </c>
      <c r="C11225" t="s">
        <v>1536</v>
      </c>
      <c r="D11225" s="109" t="s">
        <v>12728</v>
      </c>
    </row>
    <row r="11226" spans="1:4" x14ac:dyDescent="0.25">
      <c r="A11226">
        <v>1113</v>
      </c>
      <c r="B11226" t="s">
        <v>23917</v>
      </c>
      <c r="C11226" t="s">
        <v>1536</v>
      </c>
      <c r="D11226" s="109" t="s">
        <v>12652</v>
      </c>
    </row>
    <row r="11227" spans="1:4" x14ac:dyDescent="0.25">
      <c r="A11227">
        <v>1114</v>
      </c>
      <c r="B11227" t="s">
        <v>23918</v>
      </c>
      <c r="C11227" t="s">
        <v>1536</v>
      </c>
      <c r="D11227" s="109" t="s">
        <v>8161</v>
      </c>
    </row>
    <row r="11228" spans="1:4" x14ac:dyDescent="0.25">
      <c r="A11228">
        <v>40873</v>
      </c>
      <c r="B11228" t="s">
        <v>23919</v>
      </c>
      <c r="C11228" t="s">
        <v>1536</v>
      </c>
      <c r="D11228" s="109" t="s">
        <v>12686</v>
      </c>
    </row>
    <row r="11229" spans="1:4" x14ac:dyDescent="0.25">
      <c r="A11229">
        <v>20214</v>
      </c>
      <c r="B11229" t="s">
        <v>23920</v>
      </c>
      <c r="C11229" t="s">
        <v>1533</v>
      </c>
      <c r="D11229" s="109" t="s">
        <v>17371</v>
      </c>
    </row>
    <row r="11230" spans="1:4" x14ac:dyDescent="0.25">
      <c r="A11230">
        <v>7237</v>
      </c>
      <c r="B11230" t="s">
        <v>23921</v>
      </c>
      <c r="C11230" t="s">
        <v>1533</v>
      </c>
      <c r="D11230" s="109" t="s">
        <v>17372</v>
      </c>
    </row>
    <row r="11231" spans="1:4" x14ac:dyDescent="0.25">
      <c r="A11231">
        <v>11757</v>
      </c>
      <c r="B11231" t="s">
        <v>23922</v>
      </c>
      <c r="C11231" t="s">
        <v>1533</v>
      </c>
      <c r="D11231" s="109" t="s">
        <v>23923</v>
      </c>
    </row>
    <row r="11232" spans="1:4" x14ac:dyDescent="0.25">
      <c r="A11232">
        <v>11758</v>
      </c>
      <c r="B11232" t="s">
        <v>23924</v>
      </c>
      <c r="C11232" t="s">
        <v>1533</v>
      </c>
      <c r="D11232" s="109" t="s">
        <v>19702</v>
      </c>
    </row>
    <row r="11233" spans="1:4" x14ac:dyDescent="0.25">
      <c r="A11233">
        <v>37526</v>
      </c>
      <c r="B11233" t="s">
        <v>23925</v>
      </c>
      <c r="C11233" t="s">
        <v>1533</v>
      </c>
      <c r="D11233" s="109" t="s">
        <v>12565</v>
      </c>
    </row>
    <row r="11234" spans="1:4" x14ac:dyDescent="0.25">
      <c r="A11234">
        <v>6076</v>
      </c>
      <c r="B11234" t="s">
        <v>23926</v>
      </c>
      <c r="C11234" t="s">
        <v>1535</v>
      </c>
      <c r="D11234" s="109" t="s">
        <v>14914</v>
      </c>
    </row>
    <row r="11235" spans="1:4" x14ac:dyDescent="0.25">
      <c r="A11235">
        <v>13109</v>
      </c>
      <c r="B11235" t="s">
        <v>23927</v>
      </c>
      <c r="C11235" t="s">
        <v>1533</v>
      </c>
      <c r="D11235" s="109" t="s">
        <v>17374</v>
      </c>
    </row>
    <row r="11236" spans="1:4" x14ac:dyDescent="0.25">
      <c r="A11236">
        <v>13110</v>
      </c>
      <c r="B11236" t="s">
        <v>23928</v>
      </c>
      <c r="C11236" t="s">
        <v>1533</v>
      </c>
      <c r="D11236" s="109" t="s">
        <v>17375</v>
      </c>
    </row>
    <row r="11237" spans="1:4" x14ac:dyDescent="0.25">
      <c r="A11237">
        <v>7581</v>
      </c>
      <c r="B11237" t="s">
        <v>23929</v>
      </c>
      <c r="C11237" t="s">
        <v>1533</v>
      </c>
      <c r="D11237" s="109" t="s">
        <v>16723</v>
      </c>
    </row>
    <row r="11238" spans="1:4" x14ac:dyDescent="0.25">
      <c r="A11238">
        <v>4509</v>
      </c>
      <c r="B11238" t="s">
        <v>23930</v>
      </c>
      <c r="C11238" t="s">
        <v>1536</v>
      </c>
      <c r="D11238" s="109" t="s">
        <v>11990</v>
      </c>
    </row>
    <row r="11239" spans="1:4" x14ac:dyDescent="0.25">
      <c r="A11239">
        <v>4512</v>
      </c>
      <c r="B11239" t="s">
        <v>23931</v>
      </c>
      <c r="C11239" t="s">
        <v>1536</v>
      </c>
      <c r="D11239" s="109" t="s">
        <v>7702</v>
      </c>
    </row>
    <row r="11240" spans="1:4" x14ac:dyDescent="0.25">
      <c r="A11240">
        <v>4517</v>
      </c>
      <c r="B11240" t="s">
        <v>23932</v>
      </c>
      <c r="C11240" t="s">
        <v>1536</v>
      </c>
      <c r="D11240" s="109" t="s">
        <v>7953</v>
      </c>
    </row>
    <row r="11241" spans="1:4" x14ac:dyDescent="0.25">
      <c r="A11241">
        <v>20206</v>
      </c>
      <c r="B11241" t="s">
        <v>23933</v>
      </c>
      <c r="C11241" t="s">
        <v>1536</v>
      </c>
      <c r="D11241" s="109" t="s">
        <v>12043</v>
      </c>
    </row>
    <row r="11242" spans="1:4" x14ac:dyDescent="0.25">
      <c r="A11242">
        <v>4460</v>
      </c>
      <c r="B11242" t="s">
        <v>23934</v>
      </c>
      <c r="C11242" t="s">
        <v>1536</v>
      </c>
      <c r="D11242" s="109" t="s">
        <v>8151</v>
      </c>
    </row>
    <row r="11243" spans="1:4" x14ac:dyDescent="0.25">
      <c r="A11243">
        <v>4415</v>
      </c>
      <c r="B11243" t="s">
        <v>23935</v>
      </c>
      <c r="C11243" t="s">
        <v>1536</v>
      </c>
      <c r="D11243" s="109" t="s">
        <v>6990</v>
      </c>
    </row>
    <row r="11244" spans="1:4" x14ac:dyDescent="0.25">
      <c r="A11244">
        <v>4417</v>
      </c>
      <c r="B11244" t="s">
        <v>23936</v>
      </c>
      <c r="C11244" t="s">
        <v>1536</v>
      </c>
      <c r="D11244" s="109" t="s">
        <v>6459</v>
      </c>
    </row>
    <row r="11245" spans="1:4" x14ac:dyDescent="0.25">
      <c r="A11245">
        <v>37373</v>
      </c>
      <c r="B11245" t="s">
        <v>23937</v>
      </c>
      <c r="C11245" t="s">
        <v>1532</v>
      </c>
      <c r="D11245" s="109" t="s">
        <v>6368</v>
      </c>
    </row>
    <row r="11246" spans="1:4" x14ac:dyDescent="0.25">
      <c r="A11246">
        <v>40864</v>
      </c>
      <c r="B11246" t="s">
        <v>23938</v>
      </c>
      <c r="C11246" t="s">
        <v>1539</v>
      </c>
      <c r="D11246" s="109" t="s">
        <v>12581</v>
      </c>
    </row>
    <row r="11247" spans="1:4" x14ac:dyDescent="0.25">
      <c r="A11247">
        <v>4734</v>
      </c>
      <c r="B11247" t="s">
        <v>23939</v>
      </c>
      <c r="C11247" t="s">
        <v>1535</v>
      </c>
      <c r="D11247" s="109" t="s">
        <v>12730</v>
      </c>
    </row>
    <row r="11248" spans="1:4" x14ac:dyDescent="0.25">
      <c r="A11248">
        <v>6085</v>
      </c>
      <c r="B11248" t="s">
        <v>23940</v>
      </c>
      <c r="C11248" t="s">
        <v>1538</v>
      </c>
      <c r="D11248" s="109" t="s">
        <v>7291</v>
      </c>
    </row>
    <row r="11249" spans="1:4" x14ac:dyDescent="0.25">
      <c r="A11249">
        <v>38396</v>
      </c>
      <c r="B11249" t="s">
        <v>23941</v>
      </c>
      <c r="C11249" t="s">
        <v>1533</v>
      </c>
      <c r="D11249" s="109" t="s">
        <v>23942</v>
      </c>
    </row>
    <row r="11250" spans="1:4" x14ac:dyDescent="0.25">
      <c r="A11250">
        <v>11622</v>
      </c>
      <c r="B11250" t="s">
        <v>23943</v>
      </c>
      <c r="C11250" t="s">
        <v>1537</v>
      </c>
      <c r="D11250" s="109" t="s">
        <v>16558</v>
      </c>
    </row>
    <row r="11251" spans="1:4" x14ac:dyDescent="0.25">
      <c r="A11251">
        <v>43143</v>
      </c>
      <c r="B11251" t="s">
        <v>23944</v>
      </c>
      <c r="C11251" t="s">
        <v>1538</v>
      </c>
      <c r="D11251" s="109" t="s">
        <v>17376</v>
      </c>
    </row>
    <row r="11252" spans="1:4" x14ac:dyDescent="0.25">
      <c r="A11252">
        <v>7317</v>
      </c>
      <c r="B11252" t="s">
        <v>23945</v>
      </c>
      <c r="C11252" t="s">
        <v>1537</v>
      </c>
      <c r="D11252" s="109" t="s">
        <v>18039</v>
      </c>
    </row>
    <row r="11253" spans="1:4" x14ac:dyDescent="0.25">
      <c r="A11253">
        <v>142</v>
      </c>
      <c r="B11253" t="s">
        <v>23946</v>
      </c>
      <c r="C11253" t="s">
        <v>1547</v>
      </c>
      <c r="D11253" s="109" t="s">
        <v>17377</v>
      </c>
    </row>
    <row r="11254" spans="1:4" x14ac:dyDescent="0.25">
      <c r="A11254">
        <v>43142</v>
      </c>
      <c r="B11254" t="s">
        <v>23947</v>
      </c>
      <c r="C11254" t="s">
        <v>1538</v>
      </c>
      <c r="D11254" s="109" t="s">
        <v>17378</v>
      </c>
    </row>
    <row r="11255" spans="1:4" x14ac:dyDescent="0.25">
      <c r="A11255">
        <v>38123</v>
      </c>
      <c r="B11255" t="s">
        <v>23948</v>
      </c>
      <c r="C11255" t="s">
        <v>1537</v>
      </c>
      <c r="D11255" s="109" t="s">
        <v>23949</v>
      </c>
    </row>
    <row r="11256" spans="1:4" x14ac:dyDescent="0.25">
      <c r="A11256">
        <v>42699</v>
      </c>
      <c r="B11256" t="s">
        <v>23950</v>
      </c>
      <c r="C11256" t="s">
        <v>1533</v>
      </c>
      <c r="D11256" s="109" t="s">
        <v>17379</v>
      </c>
    </row>
    <row r="11257" spans="1:4" x14ac:dyDescent="0.25">
      <c r="A11257">
        <v>37743</v>
      </c>
      <c r="B11257" t="s">
        <v>23951</v>
      </c>
      <c r="C11257" t="s">
        <v>1533</v>
      </c>
      <c r="D11257" s="109" t="s">
        <v>17380</v>
      </c>
    </row>
    <row r="11258" spans="1:4" x14ac:dyDescent="0.25">
      <c r="A11258">
        <v>37744</v>
      </c>
      <c r="B11258" t="s">
        <v>23952</v>
      </c>
      <c r="C11258" t="s">
        <v>1533</v>
      </c>
      <c r="D11258" s="109" t="s">
        <v>17381</v>
      </c>
    </row>
    <row r="11259" spans="1:4" x14ac:dyDescent="0.25">
      <c r="A11259">
        <v>37741</v>
      </c>
      <c r="B11259" t="s">
        <v>23953</v>
      </c>
      <c r="C11259" t="s">
        <v>1533</v>
      </c>
      <c r="D11259" s="109" t="s">
        <v>17382</v>
      </c>
    </row>
    <row r="11260" spans="1:4" x14ac:dyDescent="0.25">
      <c r="A11260">
        <v>39396</v>
      </c>
      <c r="B11260" t="s">
        <v>23954</v>
      </c>
      <c r="C11260" t="s">
        <v>1533</v>
      </c>
      <c r="D11260" s="109" t="s">
        <v>17601</v>
      </c>
    </row>
    <row r="11261" spans="1:4" x14ac:dyDescent="0.25">
      <c r="A11261">
        <v>39392</v>
      </c>
      <c r="B11261" t="s">
        <v>23955</v>
      </c>
      <c r="C11261" t="s">
        <v>1533</v>
      </c>
      <c r="D11261" s="109" t="s">
        <v>23956</v>
      </c>
    </row>
    <row r="11262" spans="1:4" x14ac:dyDescent="0.25">
      <c r="A11262">
        <v>39393</v>
      </c>
      <c r="B11262" t="s">
        <v>23957</v>
      </c>
      <c r="C11262" t="s">
        <v>1533</v>
      </c>
      <c r="D11262" s="109" t="s">
        <v>23958</v>
      </c>
    </row>
    <row r="11263" spans="1:4" x14ac:dyDescent="0.25">
      <c r="A11263">
        <v>39394</v>
      </c>
      <c r="B11263" t="s">
        <v>23959</v>
      </c>
      <c r="C11263" t="s">
        <v>1533</v>
      </c>
      <c r="D11263" s="109" t="s">
        <v>17027</v>
      </c>
    </row>
    <row r="11264" spans="1:4" x14ac:dyDescent="0.25">
      <c r="A11264">
        <v>39395</v>
      </c>
      <c r="B11264" t="s">
        <v>23960</v>
      </c>
      <c r="C11264" t="s">
        <v>1533</v>
      </c>
      <c r="D11264" s="109" t="s">
        <v>23961</v>
      </c>
    </row>
    <row r="11265" spans="1:4" x14ac:dyDescent="0.25">
      <c r="A11265">
        <v>14618</v>
      </c>
      <c r="B11265" t="s">
        <v>23962</v>
      </c>
      <c r="C11265" t="s">
        <v>1533</v>
      </c>
      <c r="D11265" s="109" t="s">
        <v>23963</v>
      </c>
    </row>
    <row r="11266" spans="1:4" x14ac:dyDescent="0.25">
      <c r="A11266">
        <v>40269</v>
      </c>
      <c r="B11266" t="s">
        <v>23964</v>
      </c>
      <c r="C11266" t="s">
        <v>1533</v>
      </c>
      <c r="D11266" s="109" t="s">
        <v>23965</v>
      </c>
    </row>
    <row r="11267" spans="1:4" x14ac:dyDescent="0.25">
      <c r="A11267">
        <v>6110</v>
      </c>
      <c r="B11267" t="s">
        <v>23966</v>
      </c>
      <c r="C11267" t="s">
        <v>1532</v>
      </c>
      <c r="D11267" s="109" t="s">
        <v>23967</v>
      </c>
    </row>
    <row r="11268" spans="1:4" x14ac:dyDescent="0.25">
      <c r="A11268">
        <v>40910</v>
      </c>
      <c r="B11268" t="s">
        <v>23968</v>
      </c>
      <c r="C11268" t="s">
        <v>1539</v>
      </c>
      <c r="D11268" s="109" t="s">
        <v>23969</v>
      </c>
    </row>
    <row r="11269" spans="1:4" x14ac:dyDescent="0.25">
      <c r="A11269">
        <v>6111</v>
      </c>
      <c r="B11269" t="s">
        <v>23970</v>
      </c>
      <c r="C11269" t="s">
        <v>1532</v>
      </c>
      <c r="D11269" s="109" t="s">
        <v>10783</v>
      </c>
    </row>
    <row r="11270" spans="1:4" x14ac:dyDescent="0.25">
      <c r="A11270">
        <v>41084</v>
      </c>
      <c r="B11270" t="s">
        <v>23971</v>
      </c>
      <c r="C11270" t="s">
        <v>1539</v>
      </c>
      <c r="D11270" s="109" t="s">
        <v>19285</v>
      </c>
    </row>
    <row r="11271" spans="1:4" x14ac:dyDescent="0.25">
      <c r="A11271">
        <v>44535</v>
      </c>
      <c r="B11271" t="s">
        <v>23972</v>
      </c>
      <c r="C11271" t="s">
        <v>1535</v>
      </c>
      <c r="D11271" s="109" t="s">
        <v>23973</v>
      </c>
    </row>
    <row r="11272" spans="1:4" x14ac:dyDescent="0.25">
      <c r="A11272">
        <v>44945</v>
      </c>
      <c r="B11272" t="s">
        <v>23974</v>
      </c>
      <c r="C11272" t="s">
        <v>1533</v>
      </c>
      <c r="D11272" s="109" t="s">
        <v>17355</v>
      </c>
    </row>
    <row r="11273" spans="1:4" x14ac:dyDescent="0.25">
      <c r="A11273">
        <v>38637</v>
      </c>
      <c r="B11273" t="s">
        <v>23975</v>
      </c>
      <c r="C11273" t="s">
        <v>1533</v>
      </c>
      <c r="D11273" s="109" t="s">
        <v>23976</v>
      </c>
    </row>
    <row r="11274" spans="1:4" x14ac:dyDescent="0.25">
      <c r="A11274">
        <v>6150</v>
      </c>
      <c r="B11274" t="s">
        <v>23977</v>
      </c>
      <c r="C11274" t="s">
        <v>1533</v>
      </c>
      <c r="D11274" s="109" t="s">
        <v>23978</v>
      </c>
    </row>
    <row r="11275" spans="1:4" x14ac:dyDescent="0.25">
      <c r="A11275">
        <v>6136</v>
      </c>
      <c r="B11275" t="s">
        <v>23979</v>
      </c>
      <c r="C11275" t="s">
        <v>1533</v>
      </c>
      <c r="D11275" s="109" t="s">
        <v>23980</v>
      </c>
    </row>
    <row r="11276" spans="1:4" x14ac:dyDescent="0.25">
      <c r="A11276">
        <v>38638</v>
      </c>
      <c r="B11276" t="s">
        <v>23981</v>
      </c>
      <c r="C11276" t="s">
        <v>1533</v>
      </c>
      <c r="D11276" s="109" t="s">
        <v>23982</v>
      </c>
    </row>
    <row r="11277" spans="1:4" x14ac:dyDescent="0.25">
      <c r="A11277">
        <v>20262</v>
      </c>
      <c r="B11277" t="s">
        <v>23983</v>
      </c>
      <c r="C11277" t="s">
        <v>1533</v>
      </c>
      <c r="D11277" s="109" t="s">
        <v>17044</v>
      </c>
    </row>
    <row r="11278" spans="1:4" x14ac:dyDescent="0.25">
      <c r="A11278">
        <v>6145</v>
      </c>
      <c r="B11278" t="s">
        <v>23984</v>
      </c>
      <c r="C11278" t="s">
        <v>1533</v>
      </c>
      <c r="D11278" s="109" t="s">
        <v>23985</v>
      </c>
    </row>
    <row r="11279" spans="1:4" x14ac:dyDescent="0.25">
      <c r="A11279">
        <v>6149</v>
      </c>
      <c r="B11279" t="s">
        <v>23986</v>
      </c>
      <c r="C11279" t="s">
        <v>1533</v>
      </c>
      <c r="D11279" s="109" t="s">
        <v>14632</v>
      </c>
    </row>
    <row r="11280" spans="1:4" x14ac:dyDescent="0.25">
      <c r="A11280">
        <v>6146</v>
      </c>
      <c r="B11280" t="s">
        <v>23987</v>
      </c>
      <c r="C11280" t="s">
        <v>1533</v>
      </c>
      <c r="D11280" s="109" t="s">
        <v>23988</v>
      </c>
    </row>
    <row r="11281" spans="1:4" x14ac:dyDescent="0.25">
      <c r="A11281">
        <v>44536</v>
      </c>
      <c r="B11281" t="s">
        <v>23989</v>
      </c>
      <c r="C11281" t="s">
        <v>1537</v>
      </c>
      <c r="D11281" s="109" t="s">
        <v>12790</v>
      </c>
    </row>
    <row r="11282" spans="1:4" x14ac:dyDescent="0.25">
      <c r="A11282">
        <v>39961</v>
      </c>
      <c r="B11282" t="s">
        <v>23990</v>
      </c>
      <c r="C11282" t="s">
        <v>1533</v>
      </c>
      <c r="D11282" s="109" t="s">
        <v>15033</v>
      </c>
    </row>
    <row r="11283" spans="1:4" x14ac:dyDescent="0.25">
      <c r="A11283">
        <v>42433</v>
      </c>
      <c r="B11283" t="s">
        <v>23991</v>
      </c>
      <c r="C11283" t="s">
        <v>1533</v>
      </c>
      <c r="D11283" s="109" t="s">
        <v>14916</v>
      </c>
    </row>
    <row r="11284" spans="1:4" x14ac:dyDescent="0.25">
      <c r="A11284">
        <v>42434</v>
      </c>
      <c r="B11284" t="s">
        <v>23992</v>
      </c>
      <c r="C11284" t="s">
        <v>1533</v>
      </c>
      <c r="D11284" s="109" t="s">
        <v>14917</v>
      </c>
    </row>
    <row r="11285" spans="1:4" x14ac:dyDescent="0.25">
      <c r="A11285">
        <v>42435</v>
      </c>
      <c r="B11285" t="s">
        <v>23993</v>
      </c>
      <c r="C11285" t="s">
        <v>1533</v>
      </c>
      <c r="D11285" s="109" t="s">
        <v>14918</v>
      </c>
    </row>
    <row r="11286" spans="1:4" x14ac:dyDescent="0.25">
      <c r="A11286">
        <v>38061</v>
      </c>
      <c r="B11286" t="s">
        <v>23994</v>
      </c>
      <c r="C11286" t="s">
        <v>1533</v>
      </c>
      <c r="D11286" s="109" t="s">
        <v>17056</v>
      </c>
    </row>
    <row r="11287" spans="1:4" x14ac:dyDescent="0.25">
      <c r="A11287">
        <v>20250</v>
      </c>
      <c r="B11287" t="s">
        <v>23995</v>
      </c>
      <c r="C11287" t="s">
        <v>1537</v>
      </c>
      <c r="D11287" s="109" t="s">
        <v>9848</v>
      </c>
    </row>
    <row r="11288" spans="1:4" x14ac:dyDescent="0.25">
      <c r="A11288">
        <v>13388</v>
      </c>
      <c r="B11288" t="s">
        <v>23996</v>
      </c>
      <c r="C11288" t="s">
        <v>1537</v>
      </c>
      <c r="D11288" s="109" t="s">
        <v>23997</v>
      </c>
    </row>
    <row r="11289" spans="1:4" x14ac:dyDescent="0.25">
      <c r="A11289">
        <v>39914</v>
      </c>
      <c r="B11289" t="s">
        <v>23998</v>
      </c>
      <c r="C11289" t="s">
        <v>1537</v>
      </c>
      <c r="D11289" s="109" t="s">
        <v>23999</v>
      </c>
    </row>
    <row r="11290" spans="1:4" x14ac:dyDescent="0.25">
      <c r="A11290">
        <v>12732</v>
      </c>
      <c r="B11290" t="s">
        <v>24000</v>
      </c>
      <c r="C11290" t="s">
        <v>1533</v>
      </c>
      <c r="D11290" s="109" t="s">
        <v>24001</v>
      </c>
    </row>
    <row r="11291" spans="1:4" x14ac:dyDescent="0.25">
      <c r="A11291">
        <v>6160</v>
      </c>
      <c r="B11291" t="s">
        <v>24002</v>
      </c>
      <c r="C11291" t="s">
        <v>1532</v>
      </c>
      <c r="D11291" s="109" t="s">
        <v>21635</v>
      </c>
    </row>
    <row r="11292" spans="1:4" x14ac:dyDescent="0.25">
      <c r="A11292">
        <v>41087</v>
      </c>
      <c r="B11292" t="s">
        <v>24003</v>
      </c>
      <c r="C11292" t="s">
        <v>1539</v>
      </c>
      <c r="D11292" s="109" t="s">
        <v>24004</v>
      </c>
    </row>
    <row r="11293" spans="1:4" x14ac:dyDescent="0.25">
      <c r="A11293">
        <v>6166</v>
      </c>
      <c r="B11293" t="s">
        <v>24005</v>
      </c>
      <c r="C11293" t="s">
        <v>1532</v>
      </c>
      <c r="D11293" s="109" t="s">
        <v>12681</v>
      </c>
    </row>
    <row r="11294" spans="1:4" x14ac:dyDescent="0.25">
      <c r="A11294">
        <v>41088</v>
      </c>
      <c r="B11294" t="s">
        <v>24006</v>
      </c>
      <c r="C11294" t="s">
        <v>1539</v>
      </c>
      <c r="D11294" s="109" t="s">
        <v>24007</v>
      </c>
    </row>
    <row r="11295" spans="1:4" x14ac:dyDescent="0.25">
      <c r="A11295">
        <v>20232</v>
      </c>
      <c r="B11295" t="s">
        <v>24008</v>
      </c>
      <c r="C11295" t="s">
        <v>1536</v>
      </c>
      <c r="D11295" s="109" t="s">
        <v>17384</v>
      </c>
    </row>
    <row r="11296" spans="1:4" x14ac:dyDescent="0.25">
      <c r="A11296">
        <v>10856</v>
      </c>
      <c r="B11296" t="s">
        <v>24009</v>
      </c>
      <c r="C11296" t="s">
        <v>1536</v>
      </c>
      <c r="D11296" s="109" t="s">
        <v>24010</v>
      </c>
    </row>
    <row r="11297" spans="1:4" x14ac:dyDescent="0.25">
      <c r="A11297">
        <v>4828</v>
      </c>
      <c r="B11297" t="s">
        <v>24011</v>
      </c>
      <c r="C11297" t="s">
        <v>1536</v>
      </c>
      <c r="D11297" s="109" t="s">
        <v>24012</v>
      </c>
    </row>
    <row r="11298" spans="1:4" x14ac:dyDescent="0.25">
      <c r="A11298">
        <v>20249</v>
      </c>
      <c r="B11298" t="s">
        <v>24013</v>
      </c>
      <c r="C11298" t="s">
        <v>1536</v>
      </c>
      <c r="D11298" s="109" t="s">
        <v>24014</v>
      </c>
    </row>
    <row r="11299" spans="1:4" x14ac:dyDescent="0.25">
      <c r="A11299">
        <v>11609</v>
      </c>
      <c r="B11299" t="s">
        <v>24015</v>
      </c>
      <c r="C11299" t="s">
        <v>1538</v>
      </c>
      <c r="D11299" s="109" t="s">
        <v>16942</v>
      </c>
    </row>
    <row r="11300" spans="1:4" x14ac:dyDescent="0.25">
      <c r="A11300">
        <v>20083</v>
      </c>
      <c r="B11300" t="s">
        <v>24016</v>
      </c>
      <c r="C11300" t="s">
        <v>1533</v>
      </c>
      <c r="D11300" s="109" t="s">
        <v>24017</v>
      </c>
    </row>
    <row r="11301" spans="1:4" x14ac:dyDescent="0.25">
      <c r="A11301">
        <v>10691</v>
      </c>
      <c r="B11301" t="s">
        <v>24018</v>
      </c>
      <c r="C11301" t="s">
        <v>1538</v>
      </c>
      <c r="D11301" s="109" t="s">
        <v>24019</v>
      </c>
    </row>
    <row r="11302" spans="1:4" x14ac:dyDescent="0.25">
      <c r="A11302">
        <v>12295</v>
      </c>
      <c r="B11302" t="s">
        <v>24020</v>
      </c>
      <c r="C11302" t="s">
        <v>1533</v>
      </c>
      <c r="D11302" s="109" t="s">
        <v>16907</v>
      </c>
    </row>
    <row r="11303" spans="1:4" x14ac:dyDescent="0.25">
      <c r="A11303">
        <v>12296</v>
      </c>
      <c r="B11303" t="s">
        <v>24021</v>
      </c>
      <c r="C11303" t="s">
        <v>1533</v>
      </c>
      <c r="D11303" s="109" t="s">
        <v>7305</v>
      </c>
    </row>
    <row r="11304" spans="1:4" x14ac:dyDescent="0.25">
      <c r="A11304">
        <v>12294</v>
      </c>
      <c r="B11304" t="s">
        <v>24022</v>
      </c>
      <c r="C11304" t="s">
        <v>1533</v>
      </c>
      <c r="D11304" s="109" t="s">
        <v>24023</v>
      </c>
    </row>
    <row r="11305" spans="1:4" x14ac:dyDescent="0.25">
      <c r="A11305">
        <v>14543</v>
      </c>
      <c r="B11305" t="s">
        <v>24024</v>
      </c>
      <c r="C11305" t="s">
        <v>1533</v>
      </c>
      <c r="D11305" s="109" t="s">
        <v>13295</v>
      </c>
    </row>
    <row r="11306" spans="1:4" x14ac:dyDescent="0.25">
      <c r="A11306">
        <v>13329</v>
      </c>
      <c r="B11306" t="s">
        <v>24025</v>
      </c>
      <c r="C11306" t="s">
        <v>1533</v>
      </c>
      <c r="D11306" s="109" t="s">
        <v>7295</v>
      </c>
    </row>
    <row r="11307" spans="1:4" x14ac:dyDescent="0.25">
      <c r="A11307">
        <v>21047</v>
      </c>
      <c r="B11307" t="s">
        <v>24026</v>
      </c>
      <c r="C11307" t="s">
        <v>1533</v>
      </c>
      <c r="D11307" s="109" t="s">
        <v>12713</v>
      </c>
    </row>
    <row r="11308" spans="1:4" x14ac:dyDescent="0.25">
      <c r="A11308">
        <v>21042</v>
      </c>
      <c r="B11308" t="s">
        <v>24027</v>
      </c>
      <c r="C11308" t="s">
        <v>1533</v>
      </c>
      <c r="D11308" s="109" t="s">
        <v>18242</v>
      </c>
    </row>
    <row r="11309" spans="1:4" x14ac:dyDescent="0.25">
      <c r="A11309">
        <v>21043</v>
      </c>
      <c r="B11309" t="s">
        <v>24028</v>
      </c>
      <c r="C11309" t="s">
        <v>1533</v>
      </c>
      <c r="D11309" s="109" t="s">
        <v>24029</v>
      </c>
    </row>
    <row r="11310" spans="1:4" x14ac:dyDescent="0.25">
      <c r="A11310">
        <v>21044</v>
      </c>
      <c r="B11310" t="s">
        <v>24030</v>
      </c>
      <c r="C11310" t="s">
        <v>1533</v>
      </c>
      <c r="D11310" s="109" t="s">
        <v>24031</v>
      </c>
    </row>
    <row r="11311" spans="1:4" x14ac:dyDescent="0.25">
      <c r="A11311">
        <v>21045</v>
      </c>
      <c r="B11311" t="s">
        <v>24032</v>
      </c>
      <c r="C11311" t="s">
        <v>1533</v>
      </c>
      <c r="D11311" s="109" t="s">
        <v>14904</v>
      </c>
    </row>
    <row r="11312" spans="1:4" x14ac:dyDescent="0.25">
      <c r="A11312">
        <v>21041</v>
      </c>
      <c r="B11312" t="s">
        <v>24033</v>
      </c>
      <c r="C11312" t="s">
        <v>1533</v>
      </c>
      <c r="D11312" s="109" t="s">
        <v>16135</v>
      </c>
    </row>
    <row r="11313" spans="1:4" x14ac:dyDescent="0.25">
      <c r="A11313">
        <v>21040</v>
      </c>
      <c r="B11313" t="s">
        <v>24034</v>
      </c>
      <c r="C11313" t="s">
        <v>1533</v>
      </c>
      <c r="D11313" s="109" t="s">
        <v>18000</v>
      </c>
    </row>
    <row r="11314" spans="1:4" x14ac:dyDescent="0.25">
      <c r="A11314">
        <v>14149</v>
      </c>
      <c r="B11314" t="s">
        <v>24035</v>
      </c>
      <c r="C11314" t="s">
        <v>1546</v>
      </c>
      <c r="D11314" s="109" t="s">
        <v>17443</v>
      </c>
    </row>
    <row r="11315" spans="1:4" x14ac:dyDescent="0.25">
      <c r="A11315">
        <v>38099</v>
      </c>
      <c r="B11315" t="s">
        <v>24036</v>
      </c>
      <c r="C11315" t="s">
        <v>1533</v>
      </c>
      <c r="D11315" s="109" t="s">
        <v>6430</v>
      </c>
    </row>
    <row r="11316" spans="1:4" x14ac:dyDescent="0.25">
      <c r="A11316">
        <v>38100</v>
      </c>
      <c r="B11316" t="s">
        <v>24037</v>
      </c>
      <c r="C11316" t="s">
        <v>1533</v>
      </c>
      <c r="D11316" s="109" t="s">
        <v>14842</v>
      </c>
    </row>
    <row r="11317" spans="1:4" x14ac:dyDescent="0.25">
      <c r="A11317">
        <v>7576</v>
      </c>
      <c r="B11317" t="s">
        <v>24038</v>
      </c>
      <c r="C11317" t="s">
        <v>1533</v>
      </c>
      <c r="D11317" s="109" t="s">
        <v>17385</v>
      </c>
    </row>
    <row r="11318" spans="1:4" x14ac:dyDescent="0.25">
      <c r="A11318">
        <v>3384</v>
      </c>
      <c r="B11318" t="s">
        <v>24039</v>
      </c>
      <c r="C11318" t="s">
        <v>1533</v>
      </c>
      <c r="D11318" s="109" t="s">
        <v>14902</v>
      </c>
    </row>
    <row r="11319" spans="1:4" x14ac:dyDescent="0.25">
      <c r="A11319">
        <v>7572</v>
      </c>
      <c r="B11319" t="s">
        <v>24040</v>
      </c>
      <c r="C11319" t="s">
        <v>1533</v>
      </c>
      <c r="D11319" s="109" t="s">
        <v>12666</v>
      </c>
    </row>
    <row r="11320" spans="1:4" x14ac:dyDescent="0.25">
      <c r="A11320">
        <v>3396</v>
      </c>
      <c r="B11320" t="s">
        <v>24041</v>
      </c>
      <c r="C11320" t="s">
        <v>1533</v>
      </c>
      <c r="D11320" s="109" t="s">
        <v>17009</v>
      </c>
    </row>
    <row r="11321" spans="1:4" x14ac:dyDescent="0.25">
      <c r="A11321">
        <v>37590</v>
      </c>
      <c r="B11321" t="s">
        <v>24042</v>
      </c>
      <c r="C11321" t="s">
        <v>1533</v>
      </c>
      <c r="D11321" s="109" t="s">
        <v>12678</v>
      </c>
    </row>
    <row r="11322" spans="1:4" x14ac:dyDescent="0.25">
      <c r="A11322">
        <v>37591</v>
      </c>
      <c r="B11322" t="s">
        <v>24043</v>
      </c>
      <c r="C11322" t="s">
        <v>1533</v>
      </c>
      <c r="D11322" s="109" t="s">
        <v>8514</v>
      </c>
    </row>
    <row r="11323" spans="1:4" x14ac:dyDescent="0.25">
      <c r="A11323">
        <v>12626</v>
      </c>
      <c r="B11323" t="s">
        <v>24044</v>
      </c>
      <c r="C11323" t="s">
        <v>1533</v>
      </c>
      <c r="D11323" s="109" t="s">
        <v>14406</v>
      </c>
    </row>
    <row r="11324" spans="1:4" x14ac:dyDescent="0.25">
      <c r="A11324">
        <v>11033</v>
      </c>
      <c r="B11324" t="s">
        <v>24045</v>
      </c>
      <c r="C11324" t="s">
        <v>1533</v>
      </c>
      <c r="D11324" s="109" t="s">
        <v>17109</v>
      </c>
    </row>
    <row r="11325" spans="1:4" x14ac:dyDescent="0.25">
      <c r="A11325">
        <v>390</v>
      </c>
      <c r="B11325" t="s">
        <v>24046</v>
      </c>
      <c r="C11325" t="s">
        <v>1533</v>
      </c>
      <c r="D11325" s="109" t="s">
        <v>8069</v>
      </c>
    </row>
    <row r="11326" spans="1:4" x14ac:dyDescent="0.25">
      <c r="A11326">
        <v>42436</v>
      </c>
      <c r="B11326" t="s">
        <v>24047</v>
      </c>
      <c r="C11326" t="s">
        <v>1533</v>
      </c>
      <c r="D11326" s="109" t="s">
        <v>14923</v>
      </c>
    </row>
    <row r="11327" spans="1:4" x14ac:dyDescent="0.25">
      <c r="A11327">
        <v>6194</v>
      </c>
      <c r="B11327" t="s">
        <v>24048</v>
      </c>
      <c r="C11327" t="s">
        <v>1536</v>
      </c>
      <c r="D11327" s="109" t="s">
        <v>12746</v>
      </c>
    </row>
    <row r="11328" spans="1:4" x14ac:dyDescent="0.25">
      <c r="A11328">
        <v>10567</v>
      </c>
      <c r="B11328" t="s">
        <v>24049</v>
      </c>
      <c r="C11328" t="s">
        <v>1536</v>
      </c>
      <c r="D11328" s="109" t="s">
        <v>7223</v>
      </c>
    </row>
    <row r="11329" spans="1:4" x14ac:dyDescent="0.25">
      <c r="A11329">
        <v>6212</v>
      </c>
      <c r="B11329" t="s">
        <v>24050</v>
      </c>
      <c r="C11329" t="s">
        <v>1536</v>
      </c>
      <c r="D11329" s="109" t="s">
        <v>8128</v>
      </c>
    </row>
    <row r="11330" spans="1:4" x14ac:dyDescent="0.25">
      <c r="A11330">
        <v>3993</v>
      </c>
      <c r="B11330" t="s">
        <v>24051</v>
      </c>
      <c r="C11330" t="s">
        <v>1534</v>
      </c>
      <c r="D11330" s="109" t="s">
        <v>14925</v>
      </c>
    </row>
    <row r="11331" spans="1:4" x14ac:dyDescent="0.25">
      <c r="A11331">
        <v>3990</v>
      </c>
      <c r="B11331" t="s">
        <v>24052</v>
      </c>
      <c r="C11331" t="s">
        <v>1536</v>
      </c>
      <c r="D11331" s="109" t="s">
        <v>14053</v>
      </c>
    </row>
    <row r="11332" spans="1:4" x14ac:dyDescent="0.25">
      <c r="A11332">
        <v>3992</v>
      </c>
      <c r="B11332" t="s">
        <v>24053</v>
      </c>
      <c r="C11332" t="s">
        <v>1536</v>
      </c>
      <c r="D11332" s="109" t="s">
        <v>12215</v>
      </c>
    </row>
    <row r="11333" spans="1:4" x14ac:dyDescent="0.25">
      <c r="A11333">
        <v>6178</v>
      </c>
      <c r="B11333" t="s">
        <v>24054</v>
      </c>
      <c r="C11333" t="s">
        <v>1534</v>
      </c>
      <c r="D11333" s="109" t="s">
        <v>14926</v>
      </c>
    </row>
    <row r="11334" spans="1:4" x14ac:dyDescent="0.25">
      <c r="A11334">
        <v>6180</v>
      </c>
      <c r="B11334" t="s">
        <v>24055</v>
      </c>
      <c r="C11334" t="s">
        <v>1534</v>
      </c>
      <c r="D11334" s="109" t="s">
        <v>14927</v>
      </c>
    </row>
    <row r="11335" spans="1:4" x14ac:dyDescent="0.25">
      <c r="A11335">
        <v>6182</v>
      </c>
      <c r="B11335" t="s">
        <v>24056</v>
      </c>
      <c r="C11335" t="s">
        <v>1534</v>
      </c>
      <c r="D11335" s="109" t="s">
        <v>14928</v>
      </c>
    </row>
    <row r="11336" spans="1:4" x14ac:dyDescent="0.25">
      <c r="A11336">
        <v>43614</v>
      </c>
      <c r="B11336" t="s">
        <v>24057</v>
      </c>
      <c r="C11336" t="s">
        <v>1536</v>
      </c>
      <c r="D11336" s="109" t="s">
        <v>12234</v>
      </c>
    </row>
    <row r="11337" spans="1:4" x14ac:dyDescent="0.25">
      <c r="A11337">
        <v>6193</v>
      </c>
      <c r="B11337" t="s">
        <v>24058</v>
      </c>
      <c r="C11337" t="s">
        <v>1536</v>
      </c>
      <c r="D11337" s="109" t="s">
        <v>14905</v>
      </c>
    </row>
    <row r="11338" spans="1:4" x14ac:dyDescent="0.25">
      <c r="A11338">
        <v>6189</v>
      </c>
      <c r="B11338" t="s">
        <v>24059</v>
      </c>
      <c r="C11338" t="s">
        <v>1536</v>
      </c>
      <c r="D11338" s="109" t="s">
        <v>8835</v>
      </c>
    </row>
    <row r="11339" spans="1:4" x14ac:dyDescent="0.25">
      <c r="A11339">
        <v>6214</v>
      </c>
      <c r="B11339" t="s">
        <v>24060</v>
      </c>
      <c r="C11339" t="s">
        <v>1534</v>
      </c>
      <c r="D11339" s="109" t="s">
        <v>14929</v>
      </c>
    </row>
    <row r="11340" spans="1:4" x14ac:dyDescent="0.25">
      <c r="A11340">
        <v>36153</v>
      </c>
      <c r="B11340" t="s">
        <v>24061</v>
      </c>
      <c r="C11340" t="s">
        <v>1533</v>
      </c>
      <c r="D11340" s="109" t="s">
        <v>24062</v>
      </c>
    </row>
    <row r="11341" spans="1:4" x14ac:dyDescent="0.25">
      <c r="A11341">
        <v>10740</v>
      </c>
      <c r="B11341" t="s">
        <v>24063</v>
      </c>
      <c r="C11341" t="s">
        <v>1533</v>
      </c>
      <c r="D11341" s="109" t="s">
        <v>24064</v>
      </c>
    </row>
    <row r="11342" spans="1:4" x14ac:dyDescent="0.25">
      <c r="A11342">
        <v>13914</v>
      </c>
      <c r="B11342" t="s">
        <v>24065</v>
      </c>
      <c r="C11342" t="s">
        <v>1533</v>
      </c>
      <c r="D11342" s="109" t="s">
        <v>24066</v>
      </c>
    </row>
    <row r="11343" spans="1:4" x14ac:dyDescent="0.25">
      <c r="A11343">
        <v>10742</v>
      </c>
      <c r="B11343" t="s">
        <v>24067</v>
      </c>
      <c r="C11343" t="s">
        <v>1533</v>
      </c>
      <c r="D11343" s="109" t="s">
        <v>24068</v>
      </c>
    </row>
    <row r="11344" spans="1:4" x14ac:dyDescent="0.25">
      <c r="A11344">
        <v>38465</v>
      </c>
      <c r="B11344" t="s">
        <v>24069</v>
      </c>
      <c r="C11344" t="s">
        <v>1533</v>
      </c>
      <c r="D11344" s="109" t="s">
        <v>24070</v>
      </c>
    </row>
    <row r="11345" spans="1:4" x14ac:dyDescent="0.25">
      <c r="A11345">
        <v>7543</v>
      </c>
      <c r="B11345" t="s">
        <v>24071</v>
      </c>
      <c r="C11345" t="s">
        <v>1533</v>
      </c>
      <c r="D11345" s="109" t="s">
        <v>24072</v>
      </c>
    </row>
    <row r="11346" spans="1:4" x14ac:dyDescent="0.25">
      <c r="A11346">
        <v>43427</v>
      </c>
      <c r="B11346" t="s">
        <v>24073</v>
      </c>
      <c r="C11346" t="s">
        <v>1533</v>
      </c>
      <c r="D11346" s="109" t="s">
        <v>24074</v>
      </c>
    </row>
    <row r="11347" spans="1:4" x14ac:dyDescent="0.25">
      <c r="A11347">
        <v>41613</v>
      </c>
      <c r="B11347" t="s">
        <v>24075</v>
      </c>
      <c r="C11347" t="s">
        <v>1533</v>
      </c>
      <c r="D11347" s="109" t="s">
        <v>24076</v>
      </c>
    </row>
    <row r="11348" spans="1:4" x14ac:dyDescent="0.25">
      <c r="A11348">
        <v>41614</v>
      </c>
      <c r="B11348" t="s">
        <v>24077</v>
      </c>
      <c r="C11348" t="s">
        <v>1533</v>
      </c>
      <c r="D11348" s="109" t="s">
        <v>24078</v>
      </c>
    </row>
    <row r="11349" spans="1:4" x14ac:dyDescent="0.25">
      <c r="A11349">
        <v>41615</v>
      </c>
      <c r="B11349" t="s">
        <v>24079</v>
      </c>
      <c r="C11349" t="s">
        <v>1533</v>
      </c>
      <c r="D11349" s="109" t="s">
        <v>24080</v>
      </c>
    </row>
    <row r="11350" spans="1:4" x14ac:dyDescent="0.25">
      <c r="A11350">
        <v>41616</v>
      </c>
      <c r="B11350" t="s">
        <v>24081</v>
      </c>
      <c r="C11350" t="s">
        <v>1533</v>
      </c>
      <c r="D11350" s="109" t="s">
        <v>24082</v>
      </c>
    </row>
    <row r="11351" spans="1:4" x14ac:dyDescent="0.25">
      <c r="A11351">
        <v>41617</v>
      </c>
      <c r="B11351" t="s">
        <v>24083</v>
      </c>
      <c r="C11351" t="s">
        <v>1533</v>
      </c>
      <c r="D11351" s="109" t="s">
        <v>24084</v>
      </c>
    </row>
    <row r="11352" spans="1:4" x14ac:dyDescent="0.25">
      <c r="A11352">
        <v>41618</v>
      </c>
      <c r="B11352" t="s">
        <v>24085</v>
      </c>
      <c r="C11352" t="s">
        <v>1533</v>
      </c>
      <c r="D11352" s="109" t="s">
        <v>24086</v>
      </c>
    </row>
    <row r="11353" spans="1:4" x14ac:dyDescent="0.25">
      <c r="A11353">
        <v>43428</v>
      </c>
      <c r="B11353" t="s">
        <v>24087</v>
      </c>
      <c r="C11353" t="s">
        <v>1533</v>
      </c>
      <c r="D11353" s="109" t="s">
        <v>24088</v>
      </c>
    </row>
    <row r="11354" spans="1:4" x14ac:dyDescent="0.25">
      <c r="A11354">
        <v>41619</v>
      </c>
      <c r="B11354" t="s">
        <v>24089</v>
      </c>
      <c r="C11354" t="s">
        <v>1533</v>
      </c>
      <c r="D11354" s="109" t="s">
        <v>17630</v>
      </c>
    </row>
    <row r="11355" spans="1:4" x14ac:dyDescent="0.25">
      <c r="A11355">
        <v>41620</v>
      </c>
      <c r="B11355" t="s">
        <v>24090</v>
      </c>
      <c r="C11355" t="s">
        <v>1533</v>
      </c>
      <c r="D11355" s="109" t="s">
        <v>24091</v>
      </c>
    </row>
    <row r="11356" spans="1:4" x14ac:dyDescent="0.25">
      <c r="A11356">
        <v>41622</v>
      </c>
      <c r="B11356" t="s">
        <v>24092</v>
      </c>
      <c r="C11356" t="s">
        <v>1533</v>
      </c>
      <c r="D11356" s="109" t="s">
        <v>24093</v>
      </c>
    </row>
    <row r="11357" spans="1:4" x14ac:dyDescent="0.25">
      <c r="A11357">
        <v>41623</v>
      </c>
      <c r="B11357" t="s">
        <v>24094</v>
      </c>
      <c r="C11357" t="s">
        <v>1533</v>
      </c>
      <c r="D11357" s="109" t="s">
        <v>24095</v>
      </c>
    </row>
    <row r="11358" spans="1:4" x14ac:dyDescent="0.25">
      <c r="A11358">
        <v>41624</v>
      </c>
      <c r="B11358" t="s">
        <v>24096</v>
      </c>
      <c r="C11358" t="s">
        <v>1533</v>
      </c>
      <c r="D11358" s="109" t="s">
        <v>24097</v>
      </c>
    </row>
    <row r="11359" spans="1:4" x14ac:dyDescent="0.25">
      <c r="A11359">
        <v>41625</v>
      </c>
      <c r="B11359" t="s">
        <v>24098</v>
      </c>
      <c r="C11359" t="s">
        <v>1533</v>
      </c>
      <c r="D11359" s="109" t="s">
        <v>24099</v>
      </c>
    </row>
    <row r="11360" spans="1:4" x14ac:dyDescent="0.25">
      <c r="A11360">
        <v>39352</v>
      </c>
      <c r="B11360" t="s">
        <v>24100</v>
      </c>
      <c r="C11360" t="s">
        <v>1533</v>
      </c>
      <c r="D11360" s="109" t="s">
        <v>16907</v>
      </c>
    </row>
    <row r="11361" spans="1:4" x14ac:dyDescent="0.25">
      <c r="A11361">
        <v>39346</v>
      </c>
      <c r="B11361" t="s">
        <v>24101</v>
      </c>
      <c r="C11361" t="s">
        <v>1533</v>
      </c>
      <c r="D11361" s="109" t="s">
        <v>16907</v>
      </c>
    </row>
    <row r="11362" spans="1:4" x14ac:dyDescent="0.25">
      <c r="A11362">
        <v>39350</v>
      </c>
      <c r="B11362" t="s">
        <v>24102</v>
      </c>
      <c r="C11362" t="s">
        <v>1533</v>
      </c>
      <c r="D11362" s="109" t="s">
        <v>15171</v>
      </c>
    </row>
    <row r="11363" spans="1:4" x14ac:dyDescent="0.25">
      <c r="A11363">
        <v>39351</v>
      </c>
      <c r="B11363" t="s">
        <v>24103</v>
      </c>
      <c r="C11363" t="s">
        <v>1533</v>
      </c>
      <c r="D11363" s="109" t="s">
        <v>12588</v>
      </c>
    </row>
    <row r="11364" spans="1:4" x14ac:dyDescent="0.25">
      <c r="A11364">
        <v>38837</v>
      </c>
      <c r="B11364" t="s">
        <v>24104</v>
      </c>
      <c r="C11364" t="s">
        <v>1533</v>
      </c>
      <c r="D11364" s="109" t="s">
        <v>11967</v>
      </c>
    </row>
    <row r="11365" spans="1:4" x14ac:dyDescent="0.25">
      <c r="A11365">
        <v>38836</v>
      </c>
      <c r="B11365" t="s">
        <v>24105</v>
      </c>
      <c r="C11365" t="s">
        <v>1533</v>
      </c>
      <c r="D11365" s="109" t="s">
        <v>15168</v>
      </c>
    </row>
    <row r="11366" spans="1:4" x14ac:dyDescent="0.25">
      <c r="A11366">
        <v>2666</v>
      </c>
      <c r="B11366" t="s">
        <v>24106</v>
      </c>
      <c r="C11366" t="s">
        <v>1533</v>
      </c>
      <c r="D11366" s="109" t="s">
        <v>24107</v>
      </c>
    </row>
    <row r="11367" spans="1:4" x14ac:dyDescent="0.25">
      <c r="A11367">
        <v>2668</v>
      </c>
      <c r="B11367" t="s">
        <v>24108</v>
      </c>
      <c r="C11367" t="s">
        <v>1533</v>
      </c>
      <c r="D11367" s="109" t="s">
        <v>7026</v>
      </c>
    </row>
    <row r="11368" spans="1:4" x14ac:dyDescent="0.25">
      <c r="A11368">
        <v>2664</v>
      </c>
      <c r="B11368" t="s">
        <v>24109</v>
      </c>
      <c r="C11368" t="s">
        <v>1533</v>
      </c>
      <c r="D11368" s="109" t="s">
        <v>7958</v>
      </c>
    </row>
    <row r="11369" spans="1:4" x14ac:dyDescent="0.25">
      <c r="A11369">
        <v>2662</v>
      </c>
      <c r="B11369" t="s">
        <v>24110</v>
      </c>
      <c r="C11369" t="s">
        <v>1533</v>
      </c>
      <c r="D11369" s="109" t="s">
        <v>12741</v>
      </c>
    </row>
    <row r="11370" spans="1:4" x14ac:dyDescent="0.25">
      <c r="A11370">
        <v>20964</v>
      </c>
      <c r="B11370" t="s">
        <v>24111</v>
      </c>
      <c r="C11370" t="s">
        <v>1533</v>
      </c>
      <c r="D11370" s="109" t="s">
        <v>24112</v>
      </c>
    </row>
    <row r="11371" spans="1:4" x14ac:dyDescent="0.25">
      <c r="A11371">
        <v>10905</v>
      </c>
      <c r="B11371" t="s">
        <v>24113</v>
      </c>
      <c r="C11371" t="s">
        <v>1533</v>
      </c>
      <c r="D11371" s="109" t="s">
        <v>24114</v>
      </c>
    </row>
    <row r="11372" spans="1:4" x14ac:dyDescent="0.25">
      <c r="A11372">
        <v>11289</v>
      </c>
      <c r="B11372" t="s">
        <v>24115</v>
      </c>
      <c r="C11372" t="s">
        <v>1533</v>
      </c>
      <c r="D11372" s="109" t="s">
        <v>17010</v>
      </c>
    </row>
    <row r="11373" spans="1:4" x14ac:dyDescent="0.25">
      <c r="A11373">
        <v>11241</v>
      </c>
      <c r="B11373" t="s">
        <v>24116</v>
      </c>
      <c r="C11373" t="s">
        <v>1533</v>
      </c>
      <c r="D11373" s="109" t="s">
        <v>24117</v>
      </c>
    </row>
    <row r="11374" spans="1:4" x14ac:dyDescent="0.25">
      <c r="A11374">
        <v>11301</v>
      </c>
      <c r="B11374" t="s">
        <v>24118</v>
      </c>
      <c r="C11374" t="s">
        <v>1533</v>
      </c>
      <c r="D11374" s="109" t="s">
        <v>24119</v>
      </c>
    </row>
    <row r="11375" spans="1:4" x14ac:dyDescent="0.25">
      <c r="A11375">
        <v>21090</v>
      </c>
      <c r="B11375" t="s">
        <v>24120</v>
      </c>
      <c r="C11375" t="s">
        <v>1533</v>
      </c>
      <c r="D11375" s="109" t="s">
        <v>24121</v>
      </c>
    </row>
    <row r="11376" spans="1:4" x14ac:dyDescent="0.25">
      <c r="A11376">
        <v>11315</v>
      </c>
      <c r="B11376" t="s">
        <v>24122</v>
      </c>
      <c r="C11376" t="s">
        <v>1533</v>
      </c>
      <c r="D11376" s="109" t="s">
        <v>17585</v>
      </c>
    </row>
    <row r="11377" spans="1:4" x14ac:dyDescent="0.25">
      <c r="A11377">
        <v>21071</v>
      </c>
      <c r="B11377" t="s">
        <v>24123</v>
      </c>
      <c r="C11377" t="s">
        <v>1533</v>
      </c>
      <c r="D11377" s="109" t="s">
        <v>24124</v>
      </c>
    </row>
    <row r="11378" spans="1:4" x14ac:dyDescent="0.25">
      <c r="A11378">
        <v>14112</v>
      </c>
      <c r="B11378" t="s">
        <v>24125</v>
      </c>
      <c r="C11378" t="s">
        <v>1533</v>
      </c>
      <c r="D11378" s="109" t="s">
        <v>24126</v>
      </c>
    </row>
    <row r="11379" spans="1:4" x14ac:dyDescent="0.25">
      <c r="A11379">
        <v>11316</v>
      </c>
      <c r="B11379" t="s">
        <v>24127</v>
      </c>
      <c r="C11379" t="s">
        <v>1533</v>
      </c>
      <c r="D11379" s="109" t="s">
        <v>24128</v>
      </c>
    </row>
    <row r="11380" spans="1:4" x14ac:dyDescent="0.25">
      <c r="A11380">
        <v>6243</v>
      </c>
      <c r="B11380" t="s">
        <v>24129</v>
      </c>
      <c r="C11380" t="s">
        <v>1533</v>
      </c>
      <c r="D11380" s="109" t="s">
        <v>24130</v>
      </c>
    </row>
    <row r="11381" spans="1:4" x14ac:dyDescent="0.25">
      <c r="A11381">
        <v>6240</v>
      </c>
      <c r="B11381" t="s">
        <v>24131</v>
      </c>
      <c r="C11381" t="s">
        <v>1533</v>
      </c>
      <c r="D11381" s="109" t="s">
        <v>24132</v>
      </c>
    </row>
    <row r="11382" spans="1:4" x14ac:dyDescent="0.25">
      <c r="A11382">
        <v>11296</v>
      </c>
      <c r="B11382" t="s">
        <v>24133</v>
      </c>
      <c r="C11382" t="s">
        <v>1533</v>
      </c>
      <c r="D11382" s="109" t="s">
        <v>24134</v>
      </c>
    </row>
    <row r="11383" spans="1:4" x14ac:dyDescent="0.25">
      <c r="A11383">
        <v>11299</v>
      </c>
      <c r="B11383" t="s">
        <v>24135</v>
      </c>
      <c r="C11383" t="s">
        <v>1533</v>
      </c>
      <c r="D11383" s="109" t="s">
        <v>24136</v>
      </c>
    </row>
    <row r="11384" spans="1:4" x14ac:dyDescent="0.25">
      <c r="A11384">
        <v>11688</v>
      </c>
      <c r="B11384" t="s">
        <v>24137</v>
      </c>
      <c r="C11384" t="s">
        <v>1533</v>
      </c>
      <c r="D11384" s="109" t="s">
        <v>24138</v>
      </c>
    </row>
    <row r="11385" spans="1:4" x14ac:dyDescent="0.25">
      <c r="A11385">
        <v>37736</v>
      </c>
      <c r="B11385" t="s">
        <v>24139</v>
      </c>
      <c r="C11385" t="s">
        <v>1533</v>
      </c>
      <c r="D11385" s="109" t="s">
        <v>17387</v>
      </c>
    </row>
    <row r="11386" spans="1:4" x14ac:dyDescent="0.25">
      <c r="A11386">
        <v>37739</v>
      </c>
      <c r="B11386" t="s">
        <v>24140</v>
      </c>
      <c r="C11386" t="s">
        <v>1533</v>
      </c>
      <c r="D11386" s="109" t="s">
        <v>17388</v>
      </c>
    </row>
    <row r="11387" spans="1:4" x14ac:dyDescent="0.25">
      <c r="A11387">
        <v>37740</v>
      </c>
      <c r="B11387" t="s">
        <v>24141</v>
      </c>
      <c r="C11387" t="s">
        <v>1533</v>
      </c>
      <c r="D11387" s="109" t="s">
        <v>17389</v>
      </c>
    </row>
    <row r="11388" spans="1:4" x14ac:dyDescent="0.25">
      <c r="A11388">
        <v>37738</v>
      </c>
      <c r="B11388" t="s">
        <v>24142</v>
      </c>
      <c r="C11388" t="s">
        <v>1533</v>
      </c>
      <c r="D11388" s="109" t="s">
        <v>17390</v>
      </c>
    </row>
    <row r="11389" spans="1:4" x14ac:dyDescent="0.25">
      <c r="A11389">
        <v>37737</v>
      </c>
      <c r="B11389" t="s">
        <v>24143</v>
      </c>
      <c r="C11389" t="s">
        <v>1533</v>
      </c>
      <c r="D11389" s="109" t="s">
        <v>17391</v>
      </c>
    </row>
    <row r="11390" spans="1:4" x14ac:dyDescent="0.25">
      <c r="A11390">
        <v>25014</v>
      </c>
      <c r="B11390" t="s">
        <v>24144</v>
      </c>
      <c r="C11390" t="s">
        <v>1533</v>
      </c>
      <c r="D11390" s="109" t="s">
        <v>17392</v>
      </c>
    </row>
    <row r="11391" spans="1:4" x14ac:dyDescent="0.25">
      <c r="A11391">
        <v>25013</v>
      </c>
      <c r="B11391" t="s">
        <v>24145</v>
      </c>
      <c r="C11391" t="s">
        <v>1533</v>
      </c>
      <c r="D11391" s="109" t="s">
        <v>17393</v>
      </c>
    </row>
    <row r="11392" spans="1:4" x14ac:dyDescent="0.25">
      <c r="A11392">
        <v>14405</v>
      </c>
      <c r="B11392" t="s">
        <v>24146</v>
      </c>
      <c r="C11392" t="s">
        <v>1533</v>
      </c>
      <c r="D11392" s="109" t="s">
        <v>17394</v>
      </c>
    </row>
    <row r="11393" spans="1:4" x14ac:dyDescent="0.25">
      <c r="A11393">
        <v>20271</v>
      </c>
      <c r="B11393" t="s">
        <v>24147</v>
      </c>
      <c r="C11393" t="s">
        <v>1533</v>
      </c>
      <c r="D11393" s="109" t="s">
        <v>17395</v>
      </c>
    </row>
    <row r="11394" spans="1:4" x14ac:dyDescent="0.25">
      <c r="A11394">
        <v>10423</v>
      </c>
      <c r="B11394" t="s">
        <v>24148</v>
      </c>
      <c r="C11394" t="s">
        <v>1533</v>
      </c>
      <c r="D11394" s="109" t="s">
        <v>17396</v>
      </c>
    </row>
    <row r="11395" spans="1:4" x14ac:dyDescent="0.25">
      <c r="A11395">
        <v>36790</v>
      </c>
      <c r="B11395" t="s">
        <v>24149</v>
      </c>
      <c r="C11395" t="s">
        <v>1533</v>
      </c>
      <c r="D11395" s="109" t="s">
        <v>24150</v>
      </c>
    </row>
    <row r="11396" spans="1:4" x14ac:dyDescent="0.25">
      <c r="A11396">
        <v>37589</v>
      </c>
      <c r="B11396" t="s">
        <v>24151</v>
      </c>
      <c r="C11396" t="s">
        <v>1533</v>
      </c>
      <c r="D11396" s="109" t="s">
        <v>24152</v>
      </c>
    </row>
    <row r="11397" spans="1:4" x14ac:dyDescent="0.25">
      <c r="A11397">
        <v>11690</v>
      </c>
      <c r="B11397" t="s">
        <v>24153</v>
      </c>
      <c r="C11397" t="s">
        <v>1533</v>
      </c>
      <c r="D11397" s="109" t="s">
        <v>24154</v>
      </c>
    </row>
    <row r="11398" spans="1:4" x14ac:dyDescent="0.25">
      <c r="A11398">
        <v>20234</v>
      </c>
      <c r="B11398" t="s">
        <v>24155</v>
      </c>
      <c r="C11398" t="s">
        <v>1533</v>
      </c>
      <c r="D11398" s="109" t="s">
        <v>21431</v>
      </c>
    </row>
    <row r="11399" spans="1:4" x14ac:dyDescent="0.25">
      <c r="A11399">
        <v>4763</v>
      </c>
      <c r="B11399" t="s">
        <v>24156</v>
      </c>
      <c r="C11399" t="s">
        <v>1532</v>
      </c>
      <c r="D11399" s="109" t="s">
        <v>17785</v>
      </c>
    </row>
    <row r="11400" spans="1:4" x14ac:dyDescent="0.25">
      <c r="A11400">
        <v>41070</v>
      </c>
      <c r="B11400" t="s">
        <v>24157</v>
      </c>
      <c r="C11400" t="s">
        <v>1539</v>
      </c>
      <c r="D11400" s="109" t="s">
        <v>19228</v>
      </c>
    </row>
    <row r="11401" spans="1:4" x14ac:dyDescent="0.25">
      <c r="A11401">
        <v>44480</v>
      </c>
      <c r="B11401" t="s">
        <v>24158</v>
      </c>
      <c r="C11401" t="s">
        <v>1535</v>
      </c>
      <c r="D11401" s="109" t="s">
        <v>12060</v>
      </c>
    </row>
    <row r="11402" spans="1:4" x14ac:dyDescent="0.25">
      <c r="A11402">
        <v>11457</v>
      </c>
      <c r="B11402" t="s">
        <v>24159</v>
      </c>
      <c r="C11402" t="s">
        <v>1533</v>
      </c>
      <c r="D11402" s="109" t="s">
        <v>24160</v>
      </c>
    </row>
    <row r="11403" spans="1:4" x14ac:dyDescent="0.25">
      <c r="A11403">
        <v>44073</v>
      </c>
      <c r="B11403" t="s">
        <v>24161</v>
      </c>
      <c r="C11403" t="s">
        <v>1536</v>
      </c>
      <c r="D11403" s="109" t="s">
        <v>6363</v>
      </c>
    </row>
    <row r="11404" spans="1:4" x14ac:dyDescent="0.25">
      <c r="A11404">
        <v>44253</v>
      </c>
      <c r="B11404" t="s">
        <v>24162</v>
      </c>
      <c r="C11404" t="s">
        <v>1533</v>
      </c>
      <c r="D11404" s="109" t="s">
        <v>17397</v>
      </c>
    </row>
    <row r="11405" spans="1:4" x14ac:dyDescent="0.25">
      <c r="A11405">
        <v>21121</v>
      </c>
      <c r="B11405" t="s">
        <v>24163</v>
      </c>
      <c r="C11405" t="s">
        <v>1533</v>
      </c>
      <c r="D11405" s="109" t="s">
        <v>14691</v>
      </c>
    </row>
    <row r="11406" spans="1:4" x14ac:dyDescent="0.25">
      <c r="A11406">
        <v>38010</v>
      </c>
      <c r="B11406" t="s">
        <v>24164</v>
      </c>
      <c r="C11406" t="s">
        <v>1533</v>
      </c>
      <c r="D11406" s="109" t="s">
        <v>10792</v>
      </c>
    </row>
    <row r="11407" spans="1:4" x14ac:dyDescent="0.25">
      <c r="A11407">
        <v>38011</v>
      </c>
      <c r="B11407" t="s">
        <v>24165</v>
      </c>
      <c r="C11407" t="s">
        <v>1533</v>
      </c>
      <c r="D11407" s="109" t="s">
        <v>6951</v>
      </c>
    </row>
    <row r="11408" spans="1:4" x14ac:dyDescent="0.25">
      <c r="A11408">
        <v>38012</v>
      </c>
      <c r="B11408" t="s">
        <v>24166</v>
      </c>
      <c r="C11408" t="s">
        <v>1533</v>
      </c>
      <c r="D11408" s="109" t="s">
        <v>17398</v>
      </c>
    </row>
    <row r="11409" spans="1:4" x14ac:dyDescent="0.25">
      <c r="A11409">
        <v>38013</v>
      </c>
      <c r="B11409" t="s">
        <v>24167</v>
      </c>
      <c r="C11409" t="s">
        <v>1533</v>
      </c>
      <c r="D11409" s="109" t="s">
        <v>17399</v>
      </c>
    </row>
    <row r="11410" spans="1:4" x14ac:dyDescent="0.25">
      <c r="A11410">
        <v>38014</v>
      </c>
      <c r="B11410" t="s">
        <v>24168</v>
      </c>
      <c r="C11410" t="s">
        <v>1533</v>
      </c>
      <c r="D11410" s="109" t="s">
        <v>17400</v>
      </c>
    </row>
    <row r="11411" spans="1:4" x14ac:dyDescent="0.25">
      <c r="A11411">
        <v>38015</v>
      </c>
      <c r="B11411" t="s">
        <v>24169</v>
      </c>
      <c r="C11411" t="s">
        <v>1533</v>
      </c>
      <c r="D11411" s="109" t="s">
        <v>17401</v>
      </c>
    </row>
    <row r="11412" spans="1:4" x14ac:dyDescent="0.25">
      <c r="A11412">
        <v>38016</v>
      </c>
      <c r="B11412" t="s">
        <v>24170</v>
      </c>
      <c r="C11412" t="s">
        <v>1533</v>
      </c>
      <c r="D11412" s="109" t="s">
        <v>17402</v>
      </c>
    </row>
    <row r="11413" spans="1:4" x14ac:dyDescent="0.25">
      <c r="A11413">
        <v>12741</v>
      </c>
      <c r="B11413" t="s">
        <v>24171</v>
      </c>
      <c r="C11413" t="s">
        <v>1533</v>
      </c>
      <c r="D11413" s="109" t="s">
        <v>24172</v>
      </c>
    </row>
    <row r="11414" spans="1:4" x14ac:dyDescent="0.25">
      <c r="A11414">
        <v>12733</v>
      </c>
      <c r="B11414" t="s">
        <v>24173</v>
      </c>
      <c r="C11414" t="s">
        <v>1533</v>
      </c>
      <c r="D11414" s="109" t="s">
        <v>24174</v>
      </c>
    </row>
    <row r="11415" spans="1:4" x14ac:dyDescent="0.25">
      <c r="A11415">
        <v>12734</v>
      </c>
      <c r="B11415" t="s">
        <v>24175</v>
      </c>
      <c r="C11415" t="s">
        <v>1533</v>
      </c>
      <c r="D11415" s="109" t="s">
        <v>14329</v>
      </c>
    </row>
    <row r="11416" spans="1:4" x14ac:dyDescent="0.25">
      <c r="A11416">
        <v>12735</v>
      </c>
      <c r="B11416" t="s">
        <v>24176</v>
      </c>
      <c r="C11416" t="s">
        <v>1533</v>
      </c>
      <c r="D11416" s="109" t="s">
        <v>12690</v>
      </c>
    </row>
    <row r="11417" spans="1:4" x14ac:dyDescent="0.25">
      <c r="A11417">
        <v>12736</v>
      </c>
      <c r="B11417" t="s">
        <v>24177</v>
      </c>
      <c r="C11417" t="s">
        <v>1533</v>
      </c>
      <c r="D11417" s="109" t="s">
        <v>24178</v>
      </c>
    </row>
    <row r="11418" spans="1:4" x14ac:dyDescent="0.25">
      <c r="A11418">
        <v>12737</v>
      </c>
      <c r="B11418" t="s">
        <v>24179</v>
      </c>
      <c r="C11418" t="s">
        <v>1533</v>
      </c>
      <c r="D11418" s="109" t="s">
        <v>24180</v>
      </c>
    </row>
    <row r="11419" spans="1:4" x14ac:dyDescent="0.25">
      <c r="A11419">
        <v>12738</v>
      </c>
      <c r="B11419" t="s">
        <v>24181</v>
      </c>
      <c r="C11419" t="s">
        <v>1533</v>
      </c>
      <c r="D11419" s="109" t="s">
        <v>17649</v>
      </c>
    </row>
    <row r="11420" spans="1:4" x14ac:dyDescent="0.25">
      <c r="A11420">
        <v>12739</v>
      </c>
      <c r="B11420" t="s">
        <v>24182</v>
      </c>
      <c r="C11420" t="s">
        <v>1533</v>
      </c>
      <c r="D11420" s="109" t="s">
        <v>24183</v>
      </c>
    </row>
    <row r="11421" spans="1:4" x14ac:dyDescent="0.25">
      <c r="A11421">
        <v>12740</v>
      </c>
      <c r="B11421" t="s">
        <v>24184</v>
      </c>
      <c r="C11421" t="s">
        <v>1533</v>
      </c>
      <c r="D11421" s="109" t="s">
        <v>24185</v>
      </c>
    </row>
    <row r="11422" spans="1:4" x14ac:dyDescent="0.25">
      <c r="A11422">
        <v>6297</v>
      </c>
      <c r="B11422" t="s">
        <v>24186</v>
      </c>
      <c r="C11422" t="s">
        <v>1533</v>
      </c>
      <c r="D11422" s="109" t="s">
        <v>15277</v>
      </c>
    </row>
    <row r="11423" spans="1:4" x14ac:dyDescent="0.25">
      <c r="A11423">
        <v>6296</v>
      </c>
      <c r="B11423" t="s">
        <v>24187</v>
      </c>
      <c r="C11423" t="s">
        <v>1533</v>
      </c>
      <c r="D11423" s="109" t="s">
        <v>24188</v>
      </c>
    </row>
    <row r="11424" spans="1:4" x14ac:dyDescent="0.25">
      <c r="A11424">
        <v>6294</v>
      </c>
      <c r="B11424" t="s">
        <v>24189</v>
      </c>
      <c r="C11424" t="s">
        <v>1533</v>
      </c>
      <c r="D11424" s="109" t="s">
        <v>7844</v>
      </c>
    </row>
    <row r="11425" spans="1:4" x14ac:dyDescent="0.25">
      <c r="A11425">
        <v>6323</v>
      </c>
      <c r="B11425" t="s">
        <v>24190</v>
      </c>
      <c r="C11425" t="s">
        <v>1533</v>
      </c>
      <c r="D11425" s="109" t="s">
        <v>24191</v>
      </c>
    </row>
    <row r="11426" spans="1:4" x14ac:dyDescent="0.25">
      <c r="A11426">
        <v>6299</v>
      </c>
      <c r="B11426" t="s">
        <v>24192</v>
      </c>
      <c r="C11426" t="s">
        <v>1533</v>
      </c>
      <c r="D11426" s="109" t="s">
        <v>24193</v>
      </c>
    </row>
    <row r="11427" spans="1:4" x14ac:dyDescent="0.25">
      <c r="A11427">
        <v>6298</v>
      </c>
      <c r="B11427" t="s">
        <v>24194</v>
      </c>
      <c r="C11427" t="s">
        <v>1533</v>
      </c>
      <c r="D11427" s="109" t="s">
        <v>24195</v>
      </c>
    </row>
    <row r="11428" spans="1:4" x14ac:dyDescent="0.25">
      <c r="A11428">
        <v>6295</v>
      </c>
      <c r="B11428" t="s">
        <v>24196</v>
      </c>
      <c r="C11428" t="s">
        <v>1533</v>
      </c>
      <c r="D11428" s="109" t="s">
        <v>24197</v>
      </c>
    </row>
    <row r="11429" spans="1:4" x14ac:dyDescent="0.25">
      <c r="A11429">
        <v>6322</v>
      </c>
      <c r="B11429" t="s">
        <v>24198</v>
      </c>
      <c r="C11429" t="s">
        <v>1533</v>
      </c>
      <c r="D11429" s="109" t="s">
        <v>24199</v>
      </c>
    </row>
    <row r="11430" spans="1:4" x14ac:dyDescent="0.25">
      <c r="A11430">
        <v>6300</v>
      </c>
      <c r="B11430" t="s">
        <v>24200</v>
      </c>
      <c r="C11430" t="s">
        <v>1533</v>
      </c>
      <c r="D11430" s="109" t="s">
        <v>24201</v>
      </c>
    </row>
    <row r="11431" spans="1:4" x14ac:dyDescent="0.25">
      <c r="A11431">
        <v>6321</v>
      </c>
      <c r="B11431" t="s">
        <v>24202</v>
      </c>
      <c r="C11431" t="s">
        <v>1533</v>
      </c>
      <c r="D11431" s="109" t="s">
        <v>24203</v>
      </c>
    </row>
    <row r="11432" spans="1:4" x14ac:dyDescent="0.25">
      <c r="A11432">
        <v>6301</v>
      </c>
      <c r="B11432" t="s">
        <v>24204</v>
      </c>
      <c r="C11432" t="s">
        <v>1533</v>
      </c>
      <c r="D11432" s="109" t="s">
        <v>24205</v>
      </c>
    </row>
    <row r="11433" spans="1:4" x14ac:dyDescent="0.25">
      <c r="A11433">
        <v>7105</v>
      </c>
      <c r="B11433" t="s">
        <v>24206</v>
      </c>
      <c r="C11433" t="s">
        <v>1533</v>
      </c>
      <c r="D11433" s="109" t="s">
        <v>17403</v>
      </c>
    </row>
    <row r="11434" spans="1:4" x14ac:dyDescent="0.25">
      <c r="A11434">
        <v>20183</v>
      </c>
      <c r="B11434" t="s">
        <v>24207</v>
      </c>
      <c r="C11434" t="s">
        <v>1533</v>
      </c>
      <c r="D11434" s="109" t="s">
        <v>17404</v>
      </c>
    </row>
    <row r="11435" spans="1:4" x14ac:dyDescent="0.25">
      <c r="A11435">
        <v>38448</v>
      </c>
      <c r="B11435" t="s">
        <v>24208</v>
      </c>
      <c r="C11435" t="s">
        <v>1533</v>
      </c>
      <c r="D11435" s="109" t="s">
        <v>17260</v>
      </c>
    </row>
    <row r="11436" spans="1:4" x14ac:dyDescent="0.25">
      <c r="A11436">
        <v>20182</v>
      </c>
      <c r="B11436" t="s">
        <v>24209</v>
      </c>
      <c r="C11436" t="s">
        <v>1533</v>
      </c>
      <c r="D11436" s="109" t="s">
        <v>17405</v>
      </c>
    </row>
    <row r="11437" spans="1:4" x14ac:dyDescent="0.25">
      <c r="A11437">
        <v>7119</v>
      </c>
      <c r="B11437" t="s">
        <v>24210</v>
      </c>
      <c r="C11437" t="s">
        <v>1533</v>
      </c>
      <c r="D11437" s="109" t="s">
        <v>12484</v>
      </c>
    </row>
    <row r="11438" spans="1:4" x14ac:dyDescent="0.25">
      <c r="A11438">
        <v>7126</v>
      </c>
      <c r="B11438" t="s">
        <v>24211</v>
      </c>
      <c r="C11438" t="s">
        <v>1533</v>
      </c>
      <c r="D11438" s="109" t="s">
        <v>17163</v>
      </c>
    </row>
    <row r="11439" spans="1:4" x14ac:dyDescent="0.25">
      <c r="A11439">
        <v>7120</v>
      </c>
      <c r="B11439" t="s">
        <v>24212</v>
      </c>
      <c r="C11439" t="s">
        <v>1533</v>
      </c>
      <c r="D11439" s="109" t="s">
        <v>6972</v>
      </c>
    </row>
    <row r="11440" spans="1:4" x14ac:dyDescent="0.25">
      <c r="A11440">
        <v>6319</v>
      </c>
      <c r="B11440" t="s">
        <v>24213</v>
      </c>
      <c r="C11440" t="s">
        <v>1533</v>
      </c>
      <c r="D11440" s="109" t="s">
        <v>24214</v>
      </c>
    </row>
    <row r="11441" spans="1:4" x14ac:dyDescent="0.25">
      <c r="A11441">
        <v>6304</v>
      </c>
      <c r="B11441" t="s">
        <v>24215</v>
      </c>
      <c r="C11441" t="s">
        <v>1533</v>
      </c>
      <c r="D11441" s="109" t="s">
        <v>24214</v>
      </c>
    </row>
    <row r="11442" spans="1:4" x14ac:dyDescent="0.25">
      <c r="A11442">
        <v>21116</v>
      </c>
      <c r="B11442" t="s">
        <v>24216</v>
      </c>
      <c r="C11442" t="s">
        <v>1533</v>
      </c>
      <c r="D11442" s="109" t="s">
        <v>24217</v>
      </c>
    </row>
    <row r="11443" spans="1:4" x14ac:dyDescent="0.25">
      <c r="A11443">
        <v>6320</v>
      </c>
      <c r="B11443" t="s">
        <v>24218</v>
      </c>
      <c r="C11443" t="s">
        <v>1533</v>
      </c>
      <c r="D11443" s="109" t="s">
        <v>24219</v>
      </c>
    </row>
    <row r="11444" spans="1:4" x14ac:dyDescent="0.25">
      <c r="A11444">
        <v>6303</v>
      </c>
      <c r="B11444" t="s">
        <v>24220</v>
      </c>
      <c r="C11444" t="s">
        <v>1533</v>
      </c>
      <c r="D11444" s="109" t="s">
        <v>24219</v>
      </c>
    </row>
    <row r="11445" spans="1:4" x14ac:dyDescent="0.25">
      <c r="A11445">
        <v>6308</v>
      </c>
      <c r="B11445" t="s">
        <v>24221</v>
      </c>
      <c r="C11445" t="s">
        <v>1533</v>
      </c>
      <c r="D11445" s="109" t="s">
        <v>24222</v>
      </c>
    </row>
    <row r="11446" spans="1:4" x14ac:dyDescent="0.25">
      <c r="A11446">
        <v>6317</v>
      </c>
      <c r="B11446" t="s">
        <v>24223</v>
      </c>
      <c r="C11446" t="s">
        <v>1533</v>
      </c>
      <c r="D11446" s="109" t="s">
        <v>24222</v>
      </c>
    </row>
    <row r="11447" spans="1:4" x14ac:dyDescent="0.25">
      <c r="A11447">
        <v>6307</v>
      </c>
      <c r="B11447" t="s">
        <v>24224</v>
      </c>
      <c r="C11447" t="s">
        <v>1533</v>
      </c>
      <c r="D11447" s="109" t="s">
        <v>24222</v>
      </c>
    </row>
    <row r="11448" spans="1:4" x14ac:dyDescent="0.25">
      <c r="A11448">
        <v>6309</v>
      </c>
      <c r="B11448" t="s">
        <v>24225</v>
      </c>
      <c r="C11448" t="s">
        <v>1533</v>
      </c>
      <c r="D11448" s="109" t="s">
        <v>24226</v>
      </c>
    </row>
    <row r="11449" spans="1:4" x14ac:dyDescent="0.25">
      <c r="A11449">
        <v>6318</v>
      </c>
      <c r="B11449" t="s">
        <v>24227</v>
      </c>
      <c r="C11449" t="s">
        <v>1533</v>
      </c>
      <c r="D11449" s="109" t="s">
        <v>24228</v>
      </c>
    </row>
    <row r="11450" spans="1:4" x14ac:dyDescent="0.25">
      <c r="A11450">
        <v>6306</v>
      </c>
      <c r="B11450" t="s">
        <v>24229</v>
      </c>
      <c r="C11450" t="s">
        <v>1533</v>
      </c>
      <c r="D11450" s="109" t="s">
        <v>24228</v>
      </c>
    </row>
    <row r="11451" spans="1:4" x14ac:dyDescent="0.25">
      <c r="A11451">
        <v>6305</v>
      </c>
      <c r="B11451" t="s">
        <v>24230</v>
      </c>
      <c r="C11451" t="s">
        <v>1533</v>
      </c>
      <c r="D11451" s="109" t="s">
        <v>24228</v>
      </c>
    </row>
    <row r="11452" spans="1:4" x14ac:dyDescent="0.25">
      <c r="A11452">
        <v>6302</v>
      </c>
      <c r="B11452" t="s">
        <v>24231</v>
      </c>
      <c r="C11452" t="s">
        <v>1533</v>
      </c>
      <c r="D11452" s="109" t="s">
        <v>20694</v>
      </c>
    </row>
    <row r="11453" spans="1:4" x14ac:dyDescent="0.25">
      <c r="A11453">
        <v>6312</v>
      </c>
      <c r="B11453" t="s">
        <v>24232</v>
      </c>
      <c r="C11453" t="s">
        <v>1533</v>
      </c>
      <c r="D11453" s="109" t="s">
        <v>24233</v>
      </c>
    </row>
    <row r="11454" spans="1:4" x14ac:dyDescent="0.25">
      <c r="A11454">
        <v>6311</v>
      </c>
      <c r="B11454" t="s">
        <v>24234</v>
      </c>
      <c r="C11454" t="s">
        <v>1533</v>
      </c>
      <c r="D11454" s="109" t="s">
        <v>24233</v>
      </c>
    </row>
    <row r="11455" spans="1:4" x14ac:dyDescent="0.25">
      <c r="A11455">
        <v>6310</v>
      </c>
      <c r="B11455" t="s">
        <v>24235</v>
      </c>
      <c r="C11455" t="s">
        <v>1533</v>
      </c>
      <c r="D11455" s="109" t="s">
        <v>24233</v>
      </c>
    </row>
    <row r="11456" spans="1:4" x14ac:dyDescent="0.25">
      <c r="A11456">
        <v>6314</v>
      </c>
      <c r="B11456" t="s">
        <v>24236</v>
      </c>
      <c r="C11456" t="s">
        <v>1533</v>
      </c>
      <c r="D11456" s="109" t="s">
        <v>24233</v>
      </c>
    </row>
    <row r="11457" spans="1:4" x14ac:dyDescent="0.25">
      <c r="A11457">
        <v>6313</v>
      </c>
      <c r="B11457" t="s">
        <v>24237</v>
      </c>
      <c r="C11457" t="s">
        <v>1533</v>
      </c>
      <c r="D11457" s="109" t="s">
        <v>24233</v>
      </c>
    </row>
    <row r="11458" spans="1:4" x14ac:dyDescent="0.25">
      <c r="A11458">
        <v>6315</v>
      </c>
      <c r="B11458" t="s">
        <v>24238</v>
      </c>
      <c r="C11458" t="s">
        <v>1533</v>
      </c>
      <c r="D11458" s="109" t="s">
        <v>24239</v>
      </c>
    </row>
    <row r="11459" spans="1:4" x14ac:dyDescent="0.25">
      <c r="A11459">
        <v>6316</v>
      </c>
      <c r="B11459" t="s">
        <v>24240</v>
      </c>
      <c r="C11459" t="s">
        <v>1533</v>
      </c>
      <c r="D11459" s="109" t="s">
        <v>24239</v>
      </c>
    </row>
    <row r="11460" spans="1:4" x14ac:dyDescent="0.25">
      <c r="A11460">
        <v>39324</v>
      </c>
      <c r="B11460" t="s">
        <v>24241</v>
      </c>
      <c r="C11460" t="s">
        <v>1533</v>
      </c>
      <c r="D11460" s="109" t="s">
        <v>7313</v>
      </c>
    </row>
    <row r="11461" spans="1:4" x14ac:dyDescent="0.25">
      <c r="A11461">
        <v>39325</v>
      </c>
      <c r="B11461" t="s">
        <v>24242</v>
      </c>
      <c r="C11461" t="s">
        <v>1533</v>
      </c>
      <c r="D11461" s="109" t="s">
        <v>6994</v>
      </c>
    </row>
    <row r="11462" spans="1:4" x14ac:dyDescent="0.25">
      <c r="A11462">
        <v>39326</v>
      </c>
      <c r="B11462" t="s">
        <v>24243</v>
      </c>
      <c r="C11462" t="s">
        <v>1533</v>
      </c>
      <c r="D11462" s="109" t="s">
        <v>14849</v>
      </c>
    </row>
    <row r="11463" spans="1:4" x14ac:dyDescent="0.25">
      <c r="A11463">
        <v>39327</v>
      </c>
      <c r="B11463" t="s">
        <v>24244</v>
      </c>
      <c r="C11463" t="s">
        <v>1533</v>
      </c>
      <c r="D11463" s="109" t="s">
        <v>17406</v>
      </c>
    </row>
    <row r="11464" spans="1:4" x14ac:dyDescent="0.25">
      <c r="A11464">
        <v>11378</v>
      </c>
      <c r="B11464" t="s">
        <v>24245</v>
      </c>
      <c r="C11464" t="s">
        <v>1533</v>
      </c>
      <c r="D11464" s="109" t="s">
        <v>17407</v>
      </c>
    </row>
    <row r="11465" spans="1:4" x14ac:dyDescent="0.25">
      <c r="A11465">
        <v>11379</v>
      </c>
      <c r="B11465" t="s">
        <v>24246</v>
      </c>
      <c r="C11465" t="s">
        <v>1533</v>
      </c>
      <c r="D11465" s="109" t="s">
        <v>12682</v>
      </c>
    </row>
    <row r="11466" spans="1:4" x14ac:dyDescent="0.25">
      <c r="A11466">
        <v>11493</v>
      </c>
      <c r="B11466" t="s">
        <v>24247</v>
      </c>
      <c r="C11466" t="s">
        <v>1533</v>
      </c>
      <c r="D11466" s="109" t="s">
        <v>16174</v>
      </c>
    </row>
    <row r="11467" spans="1:4" x14ac:dyDescent="0.25">
      <c r="A11467">
        <v>7106</v>
      </c>
      <c r="B11467" t="s">
        <v>24248</v>
      </c>
      <c r="C11467" t="s">
        <v>1533</v>
      </c>
      <c r="D11467" s="109" t="s">
        <v>24249</v>
      </c>
    </row>
    <row r="11468" spans="1:4" x14ac:dyDescent="0.25">
      <c r="A11468">
        <v>7104</v>
      </c>
      <c r="B11468" t="s">
        <v>24250</v>
      </c>
      <c r="C11468" t="s">
        <v>1533</v>
      </c>
      <c r="D11468" s="109" t="s">
        <v>17547</v>
      </c>
    </row>
    <row r="11469" spans="1:4" x14ac:dyDescent="0.25">
      <c r="A11469">
        <v>7136</v>
      </c>
      <c r="B11469" t="s">
        <v>24251</v>
      </c>
      <c r="C11469" t="s">
        <v>1533</v>
      </c>
      <c r="D11469" s="109" t="s">
        <v>14680</v>
      </c>
    </row>
    <row r="11470" spans="1:4" x14ac:dyDescent="0.25">
      <c r="A11470">
        <v>7128</v>
      </c>
      <c r="B11470" t="s">
        <v>24252</v>
      </c>
      <c r="C11470" t="s">
        <v>1533</v>
      </c>
      <c r="D11470" s="109" t="s">
        <v>12240</v>
      </c>
    </row>
    <row r="11471" spans="1:4" x14ac:dyDescent="0.25">
      <c r="A11471">
        <v>7108</v>
      </c>
      <c r="B11471" t="s">
        <v>24253</v>
      </c>
      <c r="C11471" t="s">
        <v>1533</v>
      </c>
      <c r="D11471" s="109" t="s">
        <v>6972</v>
      </c>
    </row>
    <row r="11472" spans="1:4" x14ac:dyDescent="0.25">
      <c r="A11472">
        <v>7129</v>
      </c>
      <c r="B11472" t="s">
        <v>24254</v>
      </c>
      <c r="C11472" t="s">
        <v>1533</v>
      </c>
      <c r="D11472" s="109" t="s">
        <v>19626</v>
      </c>
    </row>
    <row r="11473" spans="1:4" x14ac:dyDescent="0.25">
      <c r="A11473">
        <v>7130</v>
      </c>
      <c r="B11473" t="s">
        <v>24255</v>
      </c>
      <c r="C11473" t="s">
        <v>1533</v>
      </c>
      <c r="D11473" s="109" t="s">
        <v>15985</v>
      </c>
    </row>
    <row r="11474" spans="1:4" x14ac:dyDescent="0.25">
      <c r="A11474">
        <v>7131</v>
      </c>
      <c r="B11474" t="s">
        <v>24256</v>
      </c>
      <c r="C11474" t="s">
        <v>1533</v>
      </c>
      <c r="D11474" s="109" t="s">
        <v>7264</v>
      </c>
    </row>
    <row r="11475" spans="1:4" x14ac:dyDescent="0.25">
      <c r="A11475">
        <v>7132</v>
      </c>
      <c r="B11475" t="s">
        <v>24257</v>
      </c>
      <c r="C11475" t="s">
        <v>1533</v>
      </c>
      <c r="D11475" s="109" t="s">
        <v>24258</v>
      </c>
    </row>
    <row r="11476" spans="1:4" x14ac:dyDescent="0.25">
      <c r="A11476">
        <v>7133</v>
      </c>
      <c r="B11476" t="s">
        <v>24259</v>
      </c>
      <c r="C11476" t="s">
        <v>1533</v>
      </c>
      <c r="D11476" s="109" t="s">
        <v>24260</v>
      </c>
    </row>
    <row r="11477" spans="1:4" x14ac:dyDescent="0.25">
      <c r="A11477">
        <v>37420</v>
      </c>
      <c r="B11477" t="s">
        <v>24261</v>
      </c>
      <c r="C11477" t="s">
        <v>1533</v>
      </c>
      <c r="D11477" s="109" t="s">
        <v>17964</v>
      </c>
    </row>
    <row r="11478" spans="1:4" x14ac:dyDescent="0.25">
      <c r="A11478">
        <v>37421</v>
      </c>
      <c r="B11478" t="s">
        <v>24262</v>
      </c>
      <c r="C11478" t="s">
        <v>1533</v>
      </c>
      <c r="D11478" s="109" t="s">
        <v>24263</v>
      </c>
    </row>
    <row r="11479" spans="1:4" x14ac:dyDescent="0.25">
      <c r="A11479">
        <v>37422</v>
      </c>
      <c r="B11479" t="s">
        <v>24264</v>
      </c>
      <c r="C11479" t="s">
        <v>1533</v>
      </c>
      <c r="D11479" s="109" t="s">
        <v>24265</v>
      </c>
    </row>
    <row r="11480" spans="1:4" x14ac:dyDescent="0.25">
      <c r="A11480">
        <v>37443</v>
      </c>
      <c r="B11480" t="s">
        <v>24266</v>
      </c>
      <c r="C11480" t="s">
        <v>1533</v>
      </c>
      <c r="D11480" s="109" t="s">
        <v>17988</v>
      </c>
    </row>
    <row r="11481" spans="1:4" x14ac:dyDescent="0.25">
      <c r="A11481">
        <v>37444</v>
      </c>
      <c r="B11481" t="s">
        <v>24267</v>
      </c>
      <c r="C11481" t="s">
        <v>1533</v>
      </c>
      <c r="D11481" s="109" t="s">
        <v>24268</v>
      </c>
    </row>
    <row r="11482" spans="1:4" x14ac:dyDescent="0.25">
      <c r="A11482">
        <v>37445</v>
      </c>
      <c r="B11482" t="s">
        <v>24269</v>
      </c>
      <c r="C11482" t="s">
        <v>1533</v>
      </c>
      <c r="D11482" s="109" t="s">
        <v>24270</v>
      </c>
    </row>
    <row r="11483" spans="1:4" x14ac:dyDescent="0.25">
      <c r="A11483">
        <v>37446</v>
      </c>
      <c r="B11483" t="s">
        <v>24271</v>
      </c>
      <c r="C11483" t="s">
        <v>1533</v>
      </c>
      <c r="D11483" s="109" t="s">
        <v>24272</v>
      </c>
    </row>
    <row r="11484" spans="1:4" x14ac:dyDescent="0.25">
      <c r="A11484">
        <v>37447</v>
      </c>
      <c r="B11484" t="s">
        <v>24273</v>
      </c>
      <c r="C11484" t="s">
        <v>1533</v>
      </c>
      <c r="D11484" s="109" t="s">
        <v>24274</v>
      </c>
    </row>
    <row r="11485" spans="1:4" x14ac:dyDescent="0.25">
      <c r="A11485">
        <v>37448</v>
      </c>
      <c r="B11485" t="s">
        <v>24275</v>
      </c>
      <c r="C11485" t="s">
        <v>1533</v>
      </c>
      <c r="D11485" s="109" t="s">
        <v>24276</v>
      </c>
    </row>
    <row r="11486" spans="1:4" x14ac:dyDescent="0.25">
      <c r="A11486">
        <v>37440</v>
      </c>
      <c r="B11486" t="s">
        <v>24277</v>
      </c>
      <c r="C11486" t="s">
        <v>1533</v>
      </c>
      <c r="D11486" s="109" t="s">
        <v>24278</v>
      </c>
    </row>
    <row r="11487" spans="1:4" x14ac:dyDescent="0.25">
      <c r="A11487">
        <v>37441</v>
      </c>
      <c r="B11487" t="s">
        <v>24279</v>
      </c>
      <c r="C11487" t="s">
        <v>1533</v>
      </c>
      <c r="D11487" s="109" t="s">
        <v>24278</v>
      </c>
    </row>
    <row r="11488" spans="1:4" x14ac:dyDescent="0.25">
      <c r="A11488">
        <v>37442</v>
      </c>
      <c r="B11488" t="s">
        <v>24280</v>
      </c>
      <c r="C11488" t="s">
        <v>1533</v>
      </c>
      <c r="D11488" s="109" t="s">
        <v>24281</v>
      </c>
    </row>
    <row r="11489" spans="1:4" x14ac:dyDescent="0.25">
      <c r="A11489">
        <v>38017</v>
      </c>
      <c r="B11489" t="s">
        <v>24282</v>
      </c>
      <c r="C11489" t="s">
        <v>1533</v>
      </c>
      <c r="D11489" s="109" t="s">
        <v>7271</v>
      </c>
    </row>
    <row r="11490" spans="1:4" x14ac:dyDescent="0.25">
      <c r="A11490">
        <v>38018</v>
      </c>
      <c r="B11490" t="s">
        <v>24283</v>
      </c>
      <c r="C11490" t="s">
        <v>1533</v>
      </c>
      <c r="D11490" s="109" t="s">
        <v>7900</v>
      </c>
    </row>
    <row r="11491" spans="1:4" x14ac:dyDescent="0.25">
      <c r="A11491">
        <v>39895</v>
      </c>
      <c r="B11491" t="s">
        <v>24284</v>
      </c>
      <c r="C11491" t="s">
        <v>1533</v>
      </c>
      <c r="D11491" s="109" t="s">
        <v>24285</v>
      </c>
    </row>
    <row r="11492" spans="1:4" x14ac:dyDescent="0.25">
      <c r="A11492">
        <v>39896</v>
      </c>
      <c r="B11492" t="s">
        <v>24286</v>
      </c>
      <c r="C11492" t="s">
        <v>1533</v>
      </c>
      <c r="D11492" s="109" t="s">
        <v>15158</v>
      </c>
    </row>
    <row r="11493" spans="1:4" x14ac:dyDescent="0.25">
      <c r="A11493">
        <v>38873</v>
      </c>
      <c r="B11493" t="s">
        <v>24287</v>
      </c>
      <c r="C11493" t="s">
        <v>1533</v>
      </c>
      <c r="D11493" s="109" t="s">
        <v>7044</v>
      </c>
    </row>
    <row r="11494" spans="1:4" x14ac:dyDescent="0.25">
      <c r="A11494">
        <v>38874</v>
      </c>
      <c r="B11494" t="s">
        <v>24288</v>
      </c>
      <c r="C11494" t="s">
        <v>1533</v>
      </c>
      <c r="D11494" s="109" t="s">
        <v>14908</v>
      </c>
    </row>
    <row r="11495" spans="1:4" x14ac:dyDescent="0.25">
      <c r="A11495">
        <v>38875</v>
      </c>
      <c r="B11495" t="s">
        <v>24289</v>
      </c>
      <c r="C11495" t="s">
        <v>1533</v>
      </c>
      <c r="D11495" s="109" t="s">
        <v>17411</v>
      </c>
    </row>
    <row r="11496" spans="1:4" x14ac:dyDescent="0.25">
      <c r="A11496">
        <v>38876</v>
      </c>
      <c r="B11496" t="s">
        <v>24290</v>
      </c>
      <c r="C11496" t="s">
        <v>1533</v>
      </c>
      <c r="D11496" s="109" t="s">
        <v>15040</v>
      </c>
    </row>
    <row r="11497" spans="1:4" x14ac:dyDescent="0.25">
      <c r="A11497">
        <v>39000</v>
      </c>
      <c r="B11497" t="s">
        <v>24291</v>
      </c>
      <c r="C11497" t="s">
        <v>1533</v>
      </c>
      <c r="D11497" s="109" t="s">
        <v>14933</v>
      </c>
    </row>
    <row r="11498" spans="1:4" x14ac:dyDescent="0.25">
      <c r="A11498">
        <v>38674</v>
      </c>
      <c r="B11498" t="s">
        <v>24292</v>
      </c>
      <c r="C11498" t="s">
        <v>1533</v>
      </c>
      <c r="D11498" s="109" t="s">
        <v>7972</v>
      </c>
    </row>
    <row r="11499" spans="1:4" x14ac:dyDescent="0.25">
      <c r="A11499">
        <v>38019</v>
      </c>
      <c r="B11499" t="s">
        <v>24293</v>
      </c>
      <c r="C11499" t="s">
        <v>1533</v>
      </c>
      <c r="D11499" s="109" t="s">
        <v>16970</v>
      </c>
    </row>
    <row r="11500" spans="1:4" x14ac:dyDescent="0.25">
      <c r="A11500">
        <v>38020</v>
      </c>
      <c r="B11500" t="s">
        <v>24294</v>
      </c>
      <c r="C11500" t="s">
        <v>1533</v>
      </c>
      <c r="D11500" s="109" t="s">
        <v>7383</v>
      </c>
    </row>
    <row r="11501" spans="1:4" x14ac:dyDescent="0.25">
      <c r="A11501">
        <v>38454</v>
      </c>
      <c r="B11501" t="s">
        <v>24295</v>
      </c>
      <c r="C11501" t="s">
        <v>1533</v>
      </c>
      <c r="D11501" s="109" t="s">
        <v>7846</v>
      </c>
    </row>
    <row r="11502" spans="1:4" x14ac:dyDescent="0.25">
      <c r="A11502">
        <v>38455</v>
      </c>
      <c r="B11502" t="s">
        <v>24296</v>
      </c>
      <c r="C11502" t="s">
        <v>1533</v>
      </c>
      <c r="D11502" s="109" t="s">
        <v>7962</v>
      </c>
    </row>
    <row r="11503" spans="1:4" x14ac:dyDescent="0.25">
      <c r="A11503">
        <v>38462</v>
      </c>
      <c r="B11503" t="s">
        <v>24297</v>
      </c>
      <c r="C11503" t="s">
        <v>1533</v>
      </c>
      <c r="D11503" s="109" t="s">
        <v>14935</v>
      </c>
    </row>
    <row r="11504" spans="1:4" x14ac:dyDescent="0.25">
      <c r="A11504">
        <v>36362</v>
      </c>
      <c r="B11504" t="s">
        <v>24298</v>
      </c>
      <c r="C11504" t="s">
        <v>1533</v>
      </c>
      <c r="D11504" s="109" t="s">
        <v>6387</v>
      </c>
    </row>
    <row r="11505" spans="1:4" x14ac:dyDescent="0.25">
      <c r="A11505">
        <v>36298</v>
      </c>
      <c r="B11505" t="s">
        <v>24299</v>
      </c>
      <c r="C11505" t="s">
        <v>1533</v>
      </c>
      <c r="D11505" s="109" t="s">
        <v>12790</v>
      </c>
    </row>
    <row r="11506" spans="1:4" x14ac:dyDescent="0.25">
      <c r="A11506">
        <v>38456</v>
      </c>
      <c r="B11506" t="s">
        <v>24300</v>
      </c>
      <c r="C11506" t="s">
        <v>1533</v>
      </c>
      <c r="D11506" s="109" t="s">
        <v>12612</v>
      </c>
    </row>
    <row r="11507" spans="1:4" x14ac:dyDescent="0.25">
      <c r="A11507">
        <v>38457</v>
      </c>
      <c r="B11507" t="s">
        <v>24301</v>
      </c>
      <c r="C11507" t="s">
        <v>1533</v>
      </c>
      <c r="D11507" s="109" t="s">
        <v>7944</v>
      </c>
    </row>
    <row r="11508" spans="1:4" x14ac:dyDescent="0.25">
      <c r="A11508">
        <v>38458</v>
      </c>
      <c r="B11508" t="s">
        <v>24302</v>
      </c>
      <c r="C11508" t="s">
        <v>1533</v>
      </c>
      <c r="D11508" s="109" t="s">
        <v>7214</v>
      </c>
    </row>
    <row r="11509" spans="1:4" x14ac:dyDescent="0.25">
      <c r="A11509">
        <v>38459</v>
      </c>
      <c r="B11509" t="s">
        <v>24303</v>
      </c>
      <c r="C11509" t="s">
        <v>1533</v>
      </c>
      <c r="D11509" s="109" t="s">
        <v>12743</v>
      </c>
    </row>
    <row r="11510" spans="1:4" x14ac:dyDescent="0.25">
      <c r="A11510">
        <v>38460</v>
      </c>
      <c r="B11510" t="s">
        <v>24304</v>
      </c>
      <c r="C11510" t="s">
        <v>1533</v>
      </c>
      <c r="D11510" s="109" t="s">
        <v>14936</v>
      </c>
    </row>
    <row r="11511" spans="1:4" x14ac:dyDescent="0.25">
      <c r="A11511">
        <v>38461</v>
      </c>
      <c r="B11511" t="s">
        <v>24305</v>
      </c>
      <c r="C11511" t="s">
        <v>1533</v>
      </c>
      <c r="D11511" s="109" t="s">
        <v>14937</v>
      </c>
    </row>
    <row r="11512" spans="1:4" x14ac:dyDescent="0.25">
      <c r="A11512">
        <v>7094</v>
      </c>
      <c r="B11512" t="s">
        <v>24306</v>
      </c>
      <c r="C11512" t="s">
        <v>1533</v>
      </c>
      <c r="D11512" s="109" t="s">
        <v>14821</v>
      </c>
    </row>
    <row r="11513" spans="1:4" x14ac:dyDescent="0.25">
      <c r="A11513">
        <v>7116</v>
      </c>
      <c r="B11513" t="s">
        <v>24307</v>
      </c>
      <c r="C11513" t="s">
        <v>1533</v>
      </c>
      <c r="D11513" s="109" t="s">
        <v>17412</v>
      </c>
    </row>
    <row r="11514" spans="1:4" x14ac:dyDescent="0.25">
      <c r="A11514">
        <v>7118</v>
      </c>
      <c r="B11514" t="s">
        <v>24308</v>
      </c>
      <c r="C11514" t="s">
        <v>1533</v>
      </c>
      <c r="D11514" s="109" t="s">
        <v>24309</v>
      </c>
    </row>
    <row r="11515" spans="1:4" x14ac:dyDescent="0.25">
      <c r="A11515">
        <v>7098</v>
      </c>
      <c r="B11515" t="s">
        <v>24310</v>
      </c>
      <c r="C11515" t="s">
        <v>1533</v>
      </c>
      <c r="D11515" s="109" t="s">
        <v>17547</v>
      </c>
    </row>
    <row r="11516" spans="1:4" x14ac:dyDescent="0.25">
      <c r="A11516">
        <v>7110</v>
      </c>
      <c r="B11516" t="s">
        <v>24311</v>
      </c>
      <c r="C11516" t="s">
        <v>1533</v>
      </c>
      <c r="D11516" s="109" t="s">
        <v>17252</v>
      </c>
    </row>
    <row r="11517" spans="1:4" x14ac:dyDescent="0.25">
      <c r="A11517">
        <v>7123</v>
      </c>
      <c r="B11517" t="s">
        <v>24312</v>
      </c>
      <c r="C11517" t="s">
        <v>1533</v>
      </c>
      <c r="D11517" s="109" t="s">
        <v>17658</v>
      </c>
    </row>
    <row r="11518" spans="1:4" x14ac:dyDescent="0.25">
      <c r="A11518">
        <v>7121</v>
      </c>
      <c r="B11518" t="s">
        <v>24313</v>
      </c>
      <c r="C11518" t="s">
        <v>1533</v>
      </c>
      <c r="D11518" s="109" t="s">
        <v>7034</v>
      </c>
    </row>
    <row r="11519" spans="1:4" x14ac:dyDescent="0.25">
      <c r="A11519">
        <v>7137</v>
      </c>
      <c r="B11519" t="s">
        <v>24314</v>
      </c>
      <c r="C11519" t="s">
        <v>1533</v>
      </c>
      <c r="D11519" s="109" t="s">
        <v>7893</v>
      </c>
    </row>
    <row r="11520" spans="1:4" x14ac:dyDescent="0.25">
      <c r="A11520">
        <v>7122</v>
      </c>
      <c r="B11520" t="s">
        <v>24315</v>
      </c>
      <c r="C11520" t="s">
        <v>1533</v>
      </c>
      <c r="D11520" s="109" t="s">
        <v>12548</v>
      </c>
    </row>
    <row r="11521" spans="1:4" x14ac:dyDescent="0.25">
      <c r="A11521">
        <v>7114</v>
      </c>
      <c r="B11521" t="s">
        <v>24316</v>
      </c>
      <c r="C11521" t="s">
        <v>1533</v>
      </c>
      <c r="D11521" s="109" t="s">
        <v>8347</v>
      </c>
    </row>
    <row r="11522" spans="1:4" x14ac:dyDescent="0.25">
      <c r="A11522">
        <v>7109</v>
      </c>
      <c r="B11522" t="s">
        <v>24317</v>
      </c>
      <c r="C11522" t="s">
        <v>1533</v>
      </c>
      <c r="D11522" s="109" t="s">
        <v>14682</v>
      </c>
    </row>
    <row r="11523" spans="1:4" x14ac:dyDescent="0.25">
      <c r="A11523">
        <v>7135</v>
      </c>
      <c r="B11523" t="s">
        <v>24318</v>
      </c>
      <c r="C11523" t="s">
        <v>1533</v>
      </c>
      <c r="D11523" s="109" t="s">
        <v>14939</v>
      </c>
    </row>
    <row r="11524" spans="1:4" x14ac:dyDescent="0.25">
      <c r="A11524">
        <v>37947</v>
      </c>
      <c r="B11524" t="s">
        <v>24319</v>
      </c>
      <c r="C11524" t="s">
        <v>1533</v>
      </c>
      <c r="D11524" s="109" t="s">
        <v>14801</v>
      </c>
    </row>
    <row r="11525" spans="1:4" x14ac:dyDescent="0.25">
      <c r="A11525">
        <v>7103</v>
      </c>
      <c r="B11525" t="s">
        <v>24320</v>
      </c>
      <c r="C11525" t="s">
        <v>1533</v>
      </c>
      <c r="D11525" s="109" t="s">
        <v>14699</v>
      </c>
    </row>
    <row r="11526" spans="1:4" x14ac:dyDescent="0.25">
      <c r="A11526">
        <v>40419</v>
      </c>
      <c r="B11526" t="s">
        <v>24321</v>
      </c>
      <c r="C11526" t="s">
        <v>1533</v>
      </c>
      <c r="D11526" s="109" t="s">
        <v>14940</v>
      </c>
    </row>
    <row r="11527" spans="1:4" x14ac:dyDescent="0.25">
      <c r="A11527">
        <v>40420</v>
      </c>
      <c r="B11527" t="s">
        <v>24322</v>
      </c>
      <c r="C11527" t="s">
        <v>1533</v>
      </c>
      <c r="D11527" s="109" t="s">
        <v>12317</v>
      </c>
    </row>
    <row r="11528" spans="1:4" x14ac:dyDescent="0.25">
      <c r="A11528">
        <v>40421</v>
      </c>
      <c r="B11528" t="s">
        <v>24323</v>
      </c>
      <c r="C11528" t="s">
        <v>1533</v>
      </c>
      <c r="D11528" s="109" t="s">
        <v>14941</v>
      </c>
    </row>
    <row r="11529" spans="1:4" x14ac:dyDescent="0.25">
      <c r="A11529">
        <v>38905</v>
      </c>
      <c r="B11529" t="s">
        <v>24324</v>
      </c>
      <c r="C11529" t="s">
        <v>1533</v>
      </c>
      <c r="D11529" s="109" t="s">
        <v>14701</v>
      </c>
    </row>
    <row r="11530" spans="1:4" x14ac:dyDescent="0.25">
      <c r="A11530">
        <v>38907</v>
      </c>
      <c r="B11530" t="s">
        <v>24325</v>
      </c>
      <c r="C11530" t="s">
        <v>1533</v>
      </c>
      <c r="D11530" s="109" t="s">
        <v>14777</v>
      </c>
    </row>
    <row r="11531" spans="1:4" x14ac:dyDescent="0.25">
      <c r="A11531">
        <v>38910</v>
      </c>
      <c r="B11531" t="s">
        <v>24326</v>
      </c>
      <c r="C11531" t="s">
        <v>1533</v>
      </c>
      <c r="D11531" s="109" t="s">
        <v>15028</v>
      </c>
    </row>
    <row r="11532" spans="1:4" x14ac:dyDescent="0.25">
      <c r="A11532">
        <v>11655</v>
      </c>
      <c r="B11532" t="s">
        <v>24327</v>
      </c>
      <c r="C11532" t="s">
        <v>1533</v>
      </c>
      <c r="D11532" s="109" t="s">
        <v>7216</v>
      </c>
    </row>
    <row r="11533" spans="1:4" x14ac:dyDescent="0.25">
      <c r="A11533">
        <v>11656</v>
      </c>
      <c r="B11533" t="s">
        <v>24328</v>
      </c>
      <c r="C11533" t="s">
        <v>1533</v>
      </c>
      <c r="D11533" s="109" t="s">
        <v>17414</v>
      </c>
    </row>
    <row r="11534" spans="1:4" x14ac:dyDescent="0.25">
      <c r="A11534">
        <v>7091</v>
      </c>
      <c r="B11534" t="s">
        <v>24329</v>
      </c>
      <c r="C11534" t="s">
        <v>1533</v>
      </c>
      <c r="D11534" s="109" t="s">
        <v>8096</v>
      </c>
    </row>
    <row r="11535" spans="1:4" x14ac:dyDescent="0.25">
      <c r="A11535">
        <v>37948</v>
      </c>
      <c r="B11535" t="s">
        <v>24330</v>
      </c>
      <c r="C11535" t="s">
        <v>1533</v>
      </c>
      <c r="D11535" s="109" t="s">
        <v>6451</v>
      </c>
    </row>
    <row r="11536" spans="1:4" x14ac:dyDescent="0.25">
      <c r="A11536">
        <v>7097</v>
      </c>
      <c r="B11536" t="s">
        <v>24331</v>
      </c>
      <c r="C11536" t="s">
        <v>1533</v>
      </c>
      <c r="D11536" s="109" t="s">
        <v>8541</v>
      </c>
    </row>
    <row r="11537" spans="1:4" x14ac:dyDescent="0.25">
      <c r="A11537">
        <v>11658</v>
      </c>
      <c r="B11537" t="s">
        <v>24332</v>
      </c>
      <c r="C11537" t="s">
        <v>1533</v>
      </c>
      <c r="D11537" s="109" t="s">
        <v>14328</v>
      </c>
    </row>
    <row r="11538" spans="1:4" x14ac:dyDescent="0.25">
      <c r="A11538">
        <v>7146</v>
      </c>
      <c r="B11538" t="s">
        <v>24333</v>
      </c>
      <c r="C11538" t="s">
        <v>1533</v>
      </c>
      <c r="D11538" s="109" t="s">
        <v>24334</v>
      </c>
    </row>
    <row r="11539" spans="1:4" x14ac:dyDescent="0.25">
      <c r="A11539">
        <v>7138</v>
      </c>
      <c r="B11539" t="s">
        <v>24335</v>
      </c>
      <c r="C11539" t="s">
        <v>1533</v>
      </c>
      <c r="D11539" s="109" t="s">
        <v>6422</v>
      </c>
    </row>
    <row r="11540" spans="1:4" x14ac:dyDescent="0.25">
      <c r="A11540">
        <v>7139</v>
      </c>
      <c r="B11540" t="s">
        <v>24336</v>
      </c>
      <c r="C11540" t="s">
        <v>1533</v>
      </c>
      <c r="D11540" s="109" t="s">
        <v>6395</v>
      </c>
    </row>
    <row r="11541" spans="1:4" x14ac:dyDescent="0.25">
      <c r="A11541">
        <v>7140</v>
      </c>
      <c r="B11541" t="s">
        <v>24337</v>
      </c>
      <c r="C11541" t="s">
        <v>1533</v>
      </c>
      <c r="D11541" s="109" t="s">
        <v>8474</v>
      </c>
    </row>
    <row r="11542" spans="1:4" x14ac:dyDescent="0.25">
      <c r="A11542">
        <v>7141</v>
      </c>
      <c r="B11542" t="s">
        <v>24338</v>
      </c>
      <c r="C11542" t="s">
        <v>1533</v>
      </c>
      <c r="D11542" s="109" t="s">
        <v>6459</v>
      </c>
    </row>
    <row r="11543" spans="1:4" x14ac:dyDescent="0.25">
      <c r="A11543">
        <v>7143</v>
      </c>
      <c r="B11543" t="s">
        <v>24339</v>
      </c>
      <c r="C11543" t="s">
        <v>1533</v>
      </c>
      <c r="D11543" s="109" t="s">
        <v>12584</v>
      </c>
    </row>
    <row r="11544" spans="1:4" x14ac:dyDescent="0.25">
      <c r="A11544">
        <v>7144</v>
      </c>
      <c r="B11544" t="s">
        <v>24340</v>
      </c>
      <c r="C11544" t="s">
        <v>1533</v>
      </c>
      <c r="D11544" s="109" t="s">
        <v>24341</v>
      </c>
    </row>
    <row r="11545" spans="1:4" x14ac:dyDescent="0.25">
      <c r="A11545">
        <v>7145</v>
      </c>
      <c r="B11545" t="s">
        <v>24342</v>
      </c>
      <c r="C11545" t="s">
        <v>1533</v>
      </c>
      <c r="D11545" s="109" t="s">
        <v>23821</v>
      </c>
    </row>
    <row r="11546" spans="1:4" x14ac:dyDescent="0.25">
      <c r="A11546">
        <v>7142</v>
      </c>
      <c r="B11546" t="s">
        <v>24343</v>
      </c>
      <c r="C11546" t="s">
        <v>1533</v>
      </c>
      <c r="D11546" s="109" t="s">
        <v>7226</v>
      </c>
    </row>
    <row r="11547" spans="1:4" x14ac:dyDescent="0.25">
      <c r="A11547">
        <v>3593</v>
      </c>
      <c r="B11547" t="s">
        <v>24344</v>
      </c>
      <c r="C11547" t="s">
        <v>1533</v>
      </c>
      <c r="D11547" s="109" t="s">
        <v>24345</v>
      </c>
    </row>
    <row r="11548" spans="1:4" x14ac:dyDescent="0.25">
      <c r="A11548">
        <v>3588</v>
      </c>
      <c r="B11548" t="s">
        <v>24346</v>
      </c>
      <c r="C11548" t="s">
        <v>1533</v>
      </c>
      <c r="D11548" s="109" t="s">
        <v>24347</v>
      </c>
    </row>
    <row r="11549" spans="1:4" x14ac:dyDescent="0.25">
      <c r="A11549">
        <v>3585</v>
      </c>
      <c r="B11549" t="s">
        <v>24348</v>
      </c>
      <c r="C11549" t="s">
        <v>1533</v>
      </c>
      <c r="D11549" s="109" t="s">
        <v>24349</v>
      </c>
    </row>
    <row r="11550" spans="1:4" x14ac:dyDescent="0.25">
      <c r="A11550">
        <v>3587</v>
      </c>
      <c r="B11550" t="s">
        <v>24350</v>
      </c>
      <c r="C11550" t="s">
        <v>1533</v>
      </c>
      <c r="D11550" s="109" t="s">
        <v>24351</v>
      </c>
    </row>
    <row r="11551" spans="1:4" x14ac:dyDescent="0.25">
      <c r="A11551">
        <v>3590</v>
      </c>
      <c r="B11551" t="s">
        <v>24352</v>
      </c>
      <c r="C11551" t="s">
        <v>1533</v>
      </c>
      <c r="D11551" s="109" t="s">
        <v>24353</v>
      </c>
    </row>
    <row r="11552" spans="1:4" x14ac:dyDescent="0.25">
      <c r="A11552">
        <v>3589</v>
      </c>
      <c r="B11552" t="s">
        <v>24354</v>
      </c>
      <c r="C11552" t="s">
        <v>1533</v>
      </c>
      <c r="D11552" s="109" t="s">
        <v>24355</v>
      </c>
    </row>
    <row r="11553" spans="1:4" x14ac:dyDescent="0.25">
      <c r="A11553">
        <v>3586</v>
      </c>
      <c r="B11553" t="s">
        <v>24356</v>
      </c>
      <c r="C11553" t="s">
        <v>1533</v>
      </c>
      <c r="D11553" s="109" t="s">
        <v>17240</v>
      </c>
    </row>
    <row r="11554" spans="1:4" x14ac:dyDescent="0.25">
      <c r="A11554">
        <v>3592</v>
      </c>
      <c r="B11554" t="s">
        <v>24357</v>
      </c>
      <c r="C11554" t="s">
        <v>1533</v>
      </c>
      <c r="D11554" s="109" t="s">
        <v>24358</v>
      </c>
    </row>
    <row r="11555" spans="1:4" x14ac:dyDescent="0.25">
      <c r="A11555">
        <v>3591</v>
      </c>
      <c r="B11555" t="s">
        <v>24359</v>
      </c>
      <c r="C11555" t="s">
        <v>1533</v>
      </c>
      <c r="D11555" s="109" t="s">
        <v>24360</v>
      </c>
    </row>
    <row r="11556" spans="1:4" x14ac:dyDescent="0.25">
      <c r="A11556">
        <v>40396</v>
      </c>
      <c r="B11556" t="s">
        <v>24361</v>
      </c>
      <c r="C11556" t="s">
        <v>1533</v>
      </c>
      <c r="D11556" s="109" t="s">
        <v>24362</v>
      </c>
    </row>
    <row r="11557" spans="1:4" x14ac:dyDescent="0.25">
      <c r="A11557">
        <v>40395</v>
      </c>
      <c r="B11557" t="s">
        <v>24363</v>
      </c>
      <c r="C11557" t="s">
        <v>1533</v>
      </c>
      <c r="D11557" s="109" t="s">
        <v>24364</v>
      </c>
    </row>
    <row r="11558" spans="1:4" x14ac:dyDescent="0.25">
      <c r="A11558">
        <v>40392</v>
      </c>
      <c r="B11558" t="s">
        <v>24365</v>
      </c>
      <c r="C11558" t="s">
        <v>1533</v>
      </c>
      <c r="D11558" s="109" t="s">
        <v>24366</v>
      </c>
    </row>
    <row r="11559" spans="1:4" x14ac:dyDescent="0.25">
      <c r="A11559">
        <v>40394</v>
      </c>
      <c r="B11559" t="s">
        <v>24367</v>
      </c>
      <c r="C11559" t="s">
        <v>1533</v>
      </c>
      <c r="D11559" s="109" t="s">
        <v>12551</v>
      </c>
    </row>
    <row r="11560" spans="1:4" x14ac:dyDescent="0.25">
      <c r="A11560">
        <v>40398</v>
      </c>
      <c r="B11560" t="s">
        <v>24368</v>
      </c>
      <c r="C11560" t="s">
        <v>1533</v>
      </c>
      <c r="D11560" s="109" t="s">
        <v>24369</v>
      </c>
    </row>
    <row r="11561" spans="1:4" x14ac:dyDescent="0.25">
      <c r="A11561">
        <v>40397</v>
      </c>
      <c r="B11561" t="s">
        <v>24370</v>
      </c>
      <c r="C11561" t="s">
        <v>1533</v>
      </c>
      <c r="D11561" s="109" t="s">
        <v>24371</v>
      </c>
    </row>
    <row r="11562" spans="1:4" x14ac:dyDescent="0.25">
      <c r="A11562">
        <v>40393</v>
      </c>
      <c r="B11562" t="s">
        <v>24372</v>
      </c>
      <c r="C11562" t="s">
        <v>1533</v>
      </c>
      <c r="D11562" s="109" t="s">
        <v>24373</v>
      </c>
    </row>
    <row r="11563" spans="1:4" x14ac:dyDescent="0.25">
      <c r="A11563">
        <v>40399</v>
      </c>
      <c r="B11563" t="s">
        <v>24374</v>
      </c>
      <c r="C11563" t="s">
        <v>1533</v>
      </c>
      <c r="D11563" s="109" t="s">
        <v>24375</v>
      </c>
    </row>
    <row r="11564" spans="1:4" x14ac:dyDescent="0.25">
      <c r="A11564">
        <v>39322</v>
      </c>
      <c r="B11564" t="s">
        <v>24376</v>
      </c>
      <c r="C11564" t="s">
        <v>1533</v>
      </c>
      <c r="D11564" s="109" t="s">
        <v>7964</v>
      </c>
    </row>
    <row r="11565" spans="1:4" x14ac:dyDescent="0.25">
      <c r="A11565">
        <v>39289</v>
      </c>
      <c r="B11565" t="s">
        <v>24377</v>
      </c>
      <c r="C11565" t="s">
        <v>1533</v>
      </c>
      <c r="D11565" s="109" t="s">
        <v>7779</v>
      </c>
    </row>
    <row r="11566" spans="1:4" x14ac:dyDescent="0.25">
      <c r="A11566">
        <v>39290</v>
      </c>
      <c r="B11566" t="s">
        <v>24378</v>
      </c>
      <c r="C11566" t="s">
        <v>1533</v>
      </c>
      <c r="D11566" s="109" t="s">
        <v>17418</v>
      </c>
    </row>
    <row r="11567" spans="1:4" x14ac:dyDescent="0.25">
      <c r="A11567">
        <v>39291</v>
      </c>
      <c r="B11567" t="s">
        <v>24379</v>
      </c>
      <c r="C11567" t="s">
        <v>1533</v>
      </c>
      <c r="D11567" s="109" t="s">
        <v>17419</v>
      </c>
    </row>
    <row r="11568" spans="1:4" x14ac:dyDescent="0.25">
      <c r="A11568">
        <v>41892</v>
      </c>
      <c r="B11568" t="s">
        <v>24380</v>
      </c>
      <c r="C11568" t="s">
        <v>1533</v>
      </c>
      <c r="D11568" s="109" t="s">
        <v>17420</v>
      </c>
    </row>
    <row r="11569" spans="1:4" x14ac:dyDescent="0.25">
      <c r="A11569">
        <v>7048</v>
      </c>
      <c r="B11569" t="s">
        <v>24381</v>
      </c>
      <c r="C11569" t="s">
        <v>1533</v>
      </c>
      <c r="D11569" s="109" t="s">
        <v>14851</v>
      </c>
    </row>
    <row r="11570" spans="1:4" x14ac:dyDescent="0.25">
      <c r="A11570">
        <v>7088</v>
      </c>
      <c r="B11570" t="s">
        <v>24382</v>
      </c>
      <c r="C11570" t="s">
        <v>1533</v>
      </c>
      <c r="D11570" s="109" t="s">
        <v>17421</v>
      </c>
    </row>
    <row r="11571" spans="1:4" x14ac:dyDescent="0.25">
      <c r="A11571">
        <v>20179</v>
      </c>
      <c r="B11571" t="s">
        <v>24383</v>
      </c>
      <c r="C11571" t="s">
        <v>1533</v>
      </c>
      <c r="D11571" s="109" t="s">
        <v>12722</v>
      </c>
    </row>
    <row r="11572" spans="1:4" x14ac:dyDescent="0.25">
      <c r="A11572">
        <v>20178</v>
      </c>
      <c r="B11572" t="s">
        <v>24384</v>
      </c>
      <c r="C11572" t="s">
        <v>1533</v>
      </c>
      <c r="D11572" s="109" t="s">
        <v>17422</v>
      </c>
    </row>
    <row r="11573" spans="1:4" x14ac:dyDescent="0.25">
      <c r="A11573">
        <v>20180</v>
      </c>
      <c r="B11573" t="s">
        <v>24385</v>
      </c>
      <c r="C11573" t="s">
        <v>1533</v>
      </c>
      <c r="D11573" s="109" t="s">
        <v>14975</v>
      </c>
    </row>
    <row r="11574" spans="1:4" x14ac:dyDescent="0.25">
      <c r="A11574">
        <v>20181</v>
      </c>
      <c r="B11574" t="s">
        <v>24386</v>
      </c>
      <c r="C11574" t="s">
        <v>1533</v>
      </c>
      <c r="D11574" s="109" t="s">
        <v>15046</v>
      </c>
    </row>
    <row r="11575" spans="1:4" x14ac:dyDescent="0.25">
      <c r="A11575">
        <v>20177</v>
      </c>
      <c r="B11575" t="s">
        <v>24387</v>
      </c>
      <c r="C11575" t="s">
        <v>1533</v>
      </c>
      <c r="D11575" s="109" t="s">
        <v>16946</v>
      </c>
    </row>
    <row r="11576" spans="1:4" x14ac:dyDescent="0.25">
      <c r="A11576">
        <v>7070</v>
      </c>
      <c r="B11576" t="s">
        <v>24388</v>
      </c>
      <c r="C11576" t="s">
        <v>1533</v>
      </c>
      <c r="D11576" s="109" t="s">
        <v>17423</v>
      </c>
    </row>
    <row r="11577" spans="1:4" x14ac:dyDescent="0.25">
      <c r="A11577">
        <v>40945</v>
      </c>
      <c r="B11577" t="s">
        <v>24389</v>
      </c>
      <c r="C11577" t="s">
        <v>1532</v>
      </c>
      <c r="D11577" s="109" t="s">
        <v>24390</v>
      </c>
    </row>
    <row r="11578" spans="1:4" x14ac:dyDescent="0.25">
      <c r="A11578">
        <v>40946</v>
      </c>
      <c r="B11578" t="s">
        <v>24391</v>
      </c>
      <c r="C11578" t="s">
        <v>1539</v>
      </c>
      <c r="D11578" s="109" t="s">
        <v>24392</v>
      </c>
    </row>
    <row r="11579" spans="1:4" x14ac:dyDescent="0.25">
      <c r="A11579">
        <v>7153</v>
      </c>
      <c r="B11579" t="s">
        <v>24393</v>
      </c>
      <c r="C11579" t="s">
        <v>1532</v>
      </c>
      <c r="D11579" s="109" t="s">
        <v>17696</v>
      </c>
    </row>
    <row r="11580" spans="1:4" x14ac:dyDescent="0.25">
      <c r="A11580">
        <v>41089</v>
      </c>
      <c r="B11580" t="s">
        <v>24394</v>
      </c>
      <c r="C11580" t="s">
        <v>1539</v>
      </c>
      <c r="D11580" s="109" t="s">
        <v>24395</v>
      </c>
    </row>
    <row r="11581" spans="1:4" x14ac:dyDescent="0.25">
      <c r="A11581">
        <v>40943</v>
      </c>
      <c r="B11581" t="s">
        <v>24396</v>
      </c>
      <c r="C11581" t="s">
        <v>1532</v>
      </c>
      <c r="D11581" s="109" t="s">
        <v>17522</v>
      </c>
    </row>
    <row r="11582" spans="1:4" x14ac:dyDescent="0.25">
      <c r="A11582">
        <v>40944</v>
      </c>
      <c r="B11582" t="s">
        <v>24397</v>
      </c>
      <c r="C11582" t="s">
        <v>1539</v>
      </c>
      <c r="D11582" s="109" t="s">
        <v>24398</v>
      </c>
    </row>
    <row r="11583" spans="1:4" x14ac:dyDescent="0.25">
      <c r="A11583">
        <v>6175</v>
      </c>
      <c r="B11583" t="s">
        <v>24399</v>
      </c>
      <c r="C11583" t="s">
        <v>1532</v>
      </c>
      <c r="D11583" s="109" t="s">
        <v>24400</v>
      </c>
    </row>
    <row r="11584" spans="1:4" x14ac:dyDescent="0.25">
      <c r="A11584">
        <v>41092</v>
      </c>
      <c r="B11584" t="s">
        <v>24401</v>
      </c>
      <c r="C11584" t="s">
        <v>1539</v>
      </c>
      <c r="D11584" s="109" t="s">
        <v>24402</v>
      </c>
    </row>
    <row r="11585" spans="1:4" x14ac:dyDescent="0.25">
      <c r="A11585">
        <v>37712</v>
      </c>
      <c r="B11585" t="s">
        <v>24403</v>
      </c>
      <c r="C11585" t="s">
        <v>1534</v>
      </c>
      <c r="D11585" s="109" t="s">
        <v>11836</v>
      </c>
    </row>
    <row r="11586" spans="1:4" x14ac:dyDescent="0.25">
      <c r="A11586">
        <v>34547</v>
      </c>
      <c r="B11586" t="s">
        <v>24404</v>
      </c>
      <c r="C11586" t="s">
        <v>1536</v>
      </c>
      <c r="D11586" s="109" t="s">
        <v>16729</v>
      </c>
    </row>
    <row r="11587" spans="1:4" x14ac:dyDescent="0.25">
      <c r="A11587">
        <v>34548</v>
      </c>
      <c r="B11587" t="s">
        <v>24405</v>
      </c>
      <c r="C11587" t="s">
        <v>1536</v>
      </c>
      <c r="D11587" s="109" t="s">
        <v>7906</v>
      </c>
    </row>
    <row r="11588" spans="1:4" x14ac:dyDescent="0.25">
      <c r="A11588">
        <v>34558</v>
      </c>
      <c r="B11588" t="s">
        <v>24406</v>
      </c>
      <c r="C11588" t="s">
        <v>1536</v>
      </c>
      <c r="D11588" s="109" t="s">
        <v>7311</v>
      </c>
    </row>
    <row r="11589" spans="1:4" x14ac:dyDescent="0.25">
      <c r="A11589">
        <v>34550</v>
      </c>
      <c r="B11589" t="s">
        <v>24407</v>
      </c>
      <c r="C11589" t="s">
        <v>1536</v>
      </c>
      <c r="D11589" s="109" t="s">
        <v>12674</v>
      </c>
    </row>
    <row r="11590" spans="1:4" x14ac:dyDescent="0.25">
      <c r="A11590">
        <v>34557</v>
      </c>
      <c r="B11590" t="s">
        <v>24408</v>
      </c>
      <c r="C11590" t="s">
        <v>1536</v>
      </c>
      <c r="D11590" s="109" t="s">
        <v>7852</v>
      </c>
    </row>
    <row r="11591" spans="1:4" x14ac:dyDescent="0.25">
      <c r="A11591">
        <v>37411</v>
      </c>
      <c r="B11591" t="s">
        <v>24409</v>
      </c>
      <c r="C11591" t="s">
        <v>1534</v>
      </c>
      <c r="D11591" s="109" t="s">
        <v>17062</v>
      </c>
    </row>
    <row r="11592" spans="1:4" x14ac:dyDescent="0.25">
      <c r="A11592">
        <v>39508</v>
      </c>
      <c r="B11592" t="s">
        <v>24410</v>
      </c>
      <c r="C11592" t="s">
        <v>1534</v>
      </c>
      <c r="D11592" s="109" t="s">
        <v>7319</v>
      </c>
    </row>
    <row r="11593" spans="1:4" x14ac:dyDescent="0.25">
      <c r="A11593">
        <v>39507</v>
      </c>
      <c r="B11593" t="s">
        <v>24411</v>
      </c>
      <c r="C11593" t="s">
        <v>1534</v>
      </c>
      <c r="D11593" s="109" t="s">
        <v>14924</v>
      </c>
    </row>
    <row r="11594" spans="1:4" x14ac:dyDescent="0.25">
      <c r="A11594">
        <v>7155</v>
      </c>
      <c r="B11594" t="s">
        <v>24412</v>
      </c>
      <c r="C11594" t="s">
        <v>1534</v>
      </c>
      <c r="D11594" s="109" t="s">
        <v>12550</v>
      </c>
    </row>
    <row r="11595" spans="1:4" x14ac:dyDescent="0.25">
      <c r="A11595">
        <v>42406</v>
      </c>
      <c r="B11595" t="s">
        <v>24413</v>
      </c>
      <c r="C11595" t="s">
        <v>1534</v>
      </c>
      <c r="D11595" s="109" t="s">
        <v>16746</v>
      </c>
    </row>
    <row r="11596" spans="1:4" x14ac:dyDescent="0.25">
      <c r="A11596">
        <v>7156</v>
      </c>
      <c r="B11596" t="s">
        <v>24414</v>
      </c>
      <c r="C11596" t="s">
        <v>1534</v>
      </c>
      <c r="D11596" s="109" t="s">
        <v>12734</v>
      </c>
    </row>
    <row r="11597" spans="1:4" x14ac:dyDescent="0.25">
      <c r="A11597">
        <v>43127</v>
      </c>
      <c r="B11597" t="s">
        <v>24415</v>
      </c>
      <c r="C11597" t="s">
        <v>1534</v>
      </c>
      <c r="D11597" s="109" t="s">
        <v>24416</v>
      </c>
    </row>
    <row r="11598" spans="1:4" x14ac:dyDescent="0.25">
      <c r="A11598">
        <v>10917</v>
      </c>
      <c r="B11598" t="s">
        <v>24417</v>
      </c>
      <c r="C11598" t="s">
        <v>1534</v>
      </c>
      <c r="D11598" s="109" t="s">
        <v>7260</v>
      </c>
    </row>
    <row r="11599" spans="1:4" x14ac:dyDescent="0.25">
      <c r="A11599">
        <v>21141</v>
      </c>
      <c r="B11599" t="s">
        <v>24418</v>
      </c>
      <c r="C11599" t="s">
        <v>1534</v>
      </c>
      <c r="D11599" s="109" t="s">
        <v>8287</v>
      </c>
    </row>
    <row r="11600" spans="1:4" x14ac:dyDescent="0.25">
      <c r="A11600">
        <v>39509</v>
      </c>
      <c r="B11600" t="s">
        <v>24419</v>
      </c>
      <c r="C11600" t="s">
        <v>1534</v>
      </c>
      <c r="D11600" s="109" t="s">
        <v>7268</v>
      </c>
    </row>
    <row r="11601" spans="1:4" x14ac:dyDescent="0.25">
      <c r="A11601">
        <v>44529</v>
      </c>
      <c r="B11601" t="s">
        <v>24420</v>
      </c>
      <c r="C11601" t="s">
        <v>1534</v>
      </c>
      <c r="D11601" s="109" t="s">
        <v>7991</v>
      </c>
    </row>
    <row r="11602" spans="1:4" x14ac:dyDescent="0.25">
      <c r="A11602">
        <v>7167</v>
      </c>
      <c r="B11602" t="s">
        <v>24421</v>
      </c>
      <c r="C11602" t="s">
        <v>1534</v>
      </c>
      <c r="D11602" s="109" t="s">
        <v>22512</v>
      </c>
    </row>
    <row r="11603" spans="1:4" x14ac:dyDescent="0.25">
      <c r="A11603">
        <v>10928</v>
      </c>
      <c r="B11603" t="s">
        <v>24422</v>
      </c>
      <c r="C11603" t="s">
        <v>1534</v>
      </c>
      <c r="D11603" s="109" t="s">
        <v>21531</v>
      </c>
    </row>
    <row r="11604" spans="1:4" x14ac:dyDescent="0.25">
      <c r="A11604">
        <v>10933</v>
      </c>
      <c r="B11604" t="s">
        <v>24423</v>
      </c>
      <c r="C11604" t="s">
        <v>1534</v>
      </c>
      <c r="D11604" s="109" t="s">
        <v>12613</v>
      </c>
    </row>
    <row r="11605" spans="1:4" x14ac:dyDescent="0.25">
      <c r="A11605">
        <v>7158</v>
      </c>
      <c r="B11605" t="s">
        <v>24424</v>
      </c>
      <c r="C11605" t="s">
        <v>1534</v>
      </c>
      <c r="D11605" s="109" t="s">
        <v>18168</v>
      </c>
    </row>
    <row r="11606" spans="1:4" x14ac:dyDescent="0.25">
      <c r="A11606">
        <v>10927</v>
      </c>
      <c r="B11606" t="s">
        <v>24425</v>
      </c>
      <c r="C11606" t="s">
        <v>1534</v>
      </c>
      <c r="D11606" s="109" t="s">
        <v>16103</v>
      </c>
    </row>
    <row r="11607" spans="1:4" x14ac:dyDescent="0.25">
      <c r="A11607">
        <v>7162</v>
      </c>
      <c r="B11607" t="s">
        <v>24426</v>
      </c>
      <c r="C11607" t="s">
        <v>1534</v>
      </c>
      <c r="D11607" s="109" t="s">
        <v>17676</v>
      </c>
    </row>
    <row r="11608" spans="1:4" x14ac:dyDescent="0.25">
      <c r="A11608">
        <v>10932</v>
      </c>
      <c r="B11608" t="s">
        <v>24427</v>
      </c>
      <c r="C11608" t="s">
        <v>1534</v>
      </c>
      <c r="D11608" s="109" t="s">
        <v>17910</v>
      </c>
    </row>
    <row r="11609" spans="1:4" x14ac:dyDescent="0.25">
      <c r="A11609">
        <v>10937</v>
      </c>
      <c r="B11609" t="s">
        <v>24428</v>
      </c>
      <c r="C11609" t="s">
        <v>1534</v>
      </c>
      <c r="D11609" s="109" t="s">
        <v>17070</v>
      </c>
    </row>
    <row r="11610" spans="1:4" x14ac:dyDescent="0.25">
      <c r="A11610">
        <v>10935</v>
      </c>
      <c r="B11610" t="s">
        <v>24429</v>
      </c>
      <c r="C11610" t="s">
        <v>1534</v>
      </c>
      <c r="D11610" s="109" t="s">
        <v>24430</v>
      </c>
    </row>
    <row r="11611" spans="1:4" x14ac:dyDescent="0.25">
      <c r="A11611">
        <v>10931</v>
      </c>
      <c r="B11611" t="s">
        <v>24431</v>
      </c>
      <c r="C11611" t="s">
        <v>1534</v>
      </c>
      <c r="D11611" s="109" t="s">
        <v>12396</v>
      </c>
    </row>
    <row r="11612" spans="1:4" x14ac:dyDescent="0.25">
      <c r="A11612">
        <v>7164</v>
      </c>
      <c r="B11612" t="s">
        <v>24432</v>
      </c>
      <c r="C11612" t="s">
        <v>1534</v>
      </c>
      <c r="D11612" s="109" t="s">
        <v>24433</v>
      </c>
    </row>
    <row r="11613" spans="1:4" x14ac:dyDescent="0.25">
      <c r="A11613">
        <v>36887</v>
      </c>
      <c r="B11613" t="s">
        <v>24434</v>
      </c>
      <c r="C11613" t="s">
        <v>1534</v>
      </c>
      <c r="D11613" s="109" t="s">
        <v>14804</v>
      </c>
    </row>
    <row r="11614" spans="1:4" x14ac:dyDescent="0.25">
      <c r="A11614">
        <v>34630</v>
      </c>
      <c r="B11614" t="s">
        <v>24435</v>
      </c>
      <c r="C11614" t="s">
        <v>1533</v>
      </c>
      <c r="D11614" s="109" t="s">
        <v>24436</v>
      </c>
    </row>
    <row r="11615" spans="1:4" x14ac:dyDescent="0.25">
      <c r="A11615">
        <v>7161</v>
      </c>
      <c r="B11615" t="s">
        <v>24437</v>
      </c>
      <c r="C11615" t="s">
        <v>1534</v>
      </c>
      <c r="D11615" s="109" t="s">
        <v>10164</v>
      </c>
    </row>
    <row r="11616" spans="1:4" x14ac:dyDescent="0.25">
      <c r="A11616">
        <v>7170</v>
      </c>
      <c r="B11616" t="s">
        <v>24438</v>
      </c>
      <c r="C11616" t="s">
        <v>1534</v>
      </c>
      <c r="D11616" s="109" t="s">
        <v>14828</v>
      </c>
    </row>
    <row r="11617" spans="1:4" x14ac:dyDescent="0.25">
      <c r="A11617">
        <v>37524</v>
      </c>
      <c r="B11617" t="s">
        <v>24439</v>
      </c>
      <c r="C11617" t="s">
        <v>1536</v>
      </c>
      <c r="D11617" s="109" t="s">
        <v>7881</v>
      </c>
    </row>
    <row r="11618" spans="1:4" x14ac:dyDescent="0.25">
      <c r="A11618">
        <v>37525</v>
      </c>
      <c r="B11618" t="s">
        <v>24440</v>
      </c>
      <c r="C11618" t="s">
        <v>1536</v>
      </c>
      <c r="D11618" s="109" t="s">
        <v>7909</v>
      </c>
    </row>
    <row r="11619" spans="1:4" x14ac:dyDescent="0.25">
      <c r="A11619">
        <v>36789</v>
      </c>
      <c r="B11619" t="s">
        <v>24441</v>
      </c>
      <c r="C11619" t="s">
        <v>1533</v>
      </c>
      <c r="D11619" s="109" t="s">
        <v>17424</v>
      </c>
    </row>
    <row r="11620" spans="1:4" x14ac:dyDescent="0.25">
      <c r="A11620">
        <v>7173</v>
      </c>
      <c r="B11620" t="s">
        <v>24442</v>
      </c>
      <c r="C11620" t="s">
        <v>1542</v>
      </c>
      <c r="D11620" s="109" t="s">
        <v>17429</v>
      </c>
    </row>
    <row r="11621" spans="1:4" x14ac:dyDescent="0.25">
      <c r="A11621">
        <v>7175</v>
      </c>
      <c r="B11621" t="s">
        <v>24443</v>
      </c>
      <c r="C11621" t="s">
        <v>1533</v>
      </c>
      <c r="D11621" s="109" t="s">
        <v>12651</v>
      </c>
    </row>
    <row r="11622" spans="1:4" x14ac:dyDescent="0.25">
      <c r="A11622">
        <v>40741</v>
      </c>
      <c r="B11622" t="s">
        <v>24444</v>
      </c>
      <c r="C11622" t="s">
        <v>1533</v>
      </c>
      <c r="D11622" s="109" t="s">
        <v>16907</v>
      </c>
    </row>
    <row r="11623" spans="1:4" x14ac:dyDescent="0.25">
      <c r="A11623">
        <v>7184</v>
      </c>
      <c r="B11623" t="s">
        <v>24445</v>
      </c>
      <c r="C11623" t="s">
        <v>1534</v>
      </c>
      <c r="D11623" s="109" t="s">
        <v>24446</v>
      </c>
    </row>
    <row r="11624" spans="1:4" x14ac:dyDescent="0.25">
      <c r="A11624">
        <v>34458</v>
      </c>
      <c r="B11624" t="s">
        <v>24447</v>
      </c>
      <c r="C11624" t="s">
        <v>1533</v>
      </c>
      <c r="D11624" s="109" t="s">
        <v>17430</v>
      </c>
    </row>
    <row r="11625" spans="1:4" x14ac:dyDescent="0.25">
      <c r="A11625">
        <v>34464</v>
      </c>
      <c r="B11625" t="s">
        <v>24448</v>
      </c>
      <c r="C11625" t="s">
        <v>1533</v>
      </c>
      <c r="D11625" s="109" t="s">
        <v>17431</v>
      </c>
    </row>
    <row r="11626" spans="1:4" x14ac:dyDescent="0.25">
      <c r="A11626">
        <v>34468</v>
      </c>
      <c r="B11626" t="s">
        <v>24449</v>
      </c>
      <c r="C11626" t="s">
        <v>1533</v>
      </c>
      <c r="D11626" s="109" t="s">
        <v>17432</v>
      </c>
    </row>
    <row r="11627" spans="1:4" x14ac:dyDescent="0.25">
      <c r="A11627">
        <v>34473</v>
      </c>
      <c r="B11627" t="s">
        <v>24450</v>
      </c>
      <c r="C11627" t="s">
        <v>1533</v>
      </c>
      <c r="D11627" s="109" t="s">
        <v>17433</v>
      </c>
    </row>
    <row r="11628" spans="1:4" x14ac:dyDescent="0.25">
      <c r="A11628">
        <v>34480</v>
      </c>
      <c r="B11628" t="s">
        <v>24451</v>
      </c>
      <c r="C11628" t="s">
        <v>1533</v>
      </c>
      <c r="D11628" s="109" t="s">
        <v>16665</v>
      </c>
    </row>
    <row r="11629" spans="1:4" x14ac:dyDescent="0.25">
      <c r="A11629">
        <v>34486</v>
      </c>
      <c r="B11629" t="s">
        <v>24452</v>
      </c>
      <c r="C11629" t="s">
        <v>1533</v>
      </c>
      <c r="D11629" s="109" t="s">
        <v>17434</v>
      </c>
    </row>
    <row r="11630" spans="1:4" x14ac:dyDescent="0.25">
      <c r="A11630">
        <v>7190</v>
      </c>
      <c r="B11630" t="s">
        <v>24453</v>
      </c>
      <c r="C11630" t="s">
        <v>1533</v>
      </c>
      <c r="D11630" s="109" t="s">
        <v>12997</v>
      </c>
    </row>
    <row r="11631" spans="1:4" x14ac:dyDescent="0.25">
      <c r="A11631">
        <v>34417</v>
      </c>
      <c r="B11631" t="s">
        <v>24454</v>
      </c>
      <c r="C11631" t="s">
        <v>1533</v>
      </c>
      <c r="D11631" s="109" t="s">
        <v>17354</v>
      </c>
    </row>
    <row r="11632" spans="1:4" x14ac:dyDescent="0.25">
      <c r="A11632">
        <v>7213</v>
      </c>
      <c r="B11632" t="s">
        <v>24455</v>
      </c>
      <c r="C11632" t="s">
        <v>1534</v>
      </c>
      <c r="D11632" s="109" t="s">
        <v>16272</v>
      </c>
    </row>
    <row r="11633" spans="1:4" x14ac:dyDescent="0.25">
      <c r="A11633">
        <v>7195</v>
      </c>
      <c r="B11633" t="s">
        <v>24456</v>
      </c>
      <c r="C11633" t="s">
        <v>1533</v>
      </c>
      <c r="D11633" s="109" t="s">
        <v>17435</v>
      </c>
    </row>
    <row r="11634" spans="1:4" x14ac:dyDescent="0.25">
      <c r="A11634">
        <v>7186</v>
      </c>
      <c r="B11634" t="s">
        <v>24457</v>
      </c>
      <c r="C11634" t="s">
        <v>1533</v>
      </c>
      <c r="D11634" s="109" t="s">
        <v>15955</v>
      </c>
    </row>
    <row r="11635" spans="1:4" x14ac:dyDescent="0.25">
      <c r="A11635">
        <v>7194</v>
      </c>
      <c r="B11635" t="s">
        <v>24458</v>
      </c>
      <c r="C11635" t="s">
        <v>1534</v>
      </c>
      <c r="D11635" s="109" t="s">
        <v>16372</v>
      </c>
    </row>
    <row r="11636" spans="1:4" x14ac:dyDescent="0.25">
      <c r="A11636">
        <v>7197</v>
      </c>
      <c r="B11636" t="s">
        <v>24459</v>
      </c>
      <c r="C11636" t="s">
        <v>1533</v>
      </c>
      <c r="D11636" s="109" t="s">
        <v>17436</v>
      </c>
    </row>
    <row r="11637" spans="1:4" x14ac:dyDescent="0.25">
      <c r="A11637">
        <v>7192</v>
      </c>
      <c r="B11637" t="s">
        <v>24460</v>
      </c>
      <c r="C11637" t="s">
        <v>1533</v>
      </c>
      <c r="D11637" s="109" t="s">
        <v>17437</v>
      </c>
    </row>
    <row r="11638" spans="1:4" x14ac:dyDescent="0.25">
      <c r="A11638">
        <v>7193</v>
      </c>
      <c r="B11638" t="s">
        <v>24461</v>
      </c>
      <c r="C11638" t="s">
        <v>1533</v>
      </c>
      <c r="D11638" s="109" t="s">
        <v>17438</v>
      </c>
    </row>
    <row r="11639" spans="1:4" x14ac:dyDescent="0.25">
      <c r="A11639">
        <v>7189</v>
      </c>
      <c r="B11639" t="s">
        <v>24462</v>
      </c>
      <c r="C11639" t="s">
        <v>1533</v>
      </c>
      <c r="D11639" s="109" t="s">
        <v>17439</v>
      </c>
    </row>
    <row r="11640" spans="1:4" x14ac:dyDescent="0.25">
      <c r="A11640">
        <v>34402</v>
      </c>
      <c r="B11640" t="s">
        <v>24463</v>
      </c>
      <c r="C11640" t="s">
        <v>1533</v>
      </c>
      <c r="D11640" s="109" t="s">
        <v>17440</v>
      </c>
    </row>
    <row r="11641" spans="1:4" x14ac:dyDescent="0.25">
      <c r="A11641">
        <v>7245</v>
      </c>
      <c r="B11641" t="s">
        <v>24464</v>
      </c>
      <c r="C11641" t="s">
        <v>1533</v>
      </c>
      <c r="D11641" s="109" t="s">
        <v>17080</v>
      </c>
    </row>
    <row r="11642" spans="1:4" x14ac:dyDescent="0.25">
      <c r="A11642">
        <v>34425</v>
      </c>
      <c r="B11642" t="s">
        <v>24465</v>
      </c>
      <c r="C11642" t="s">
        <v>1533</v>
      </c>
      <c r="D11642" s="109" t="s">
        <v>17441</v>
      </c>
    </row>
    <row r="11643" spans="1:4" x14ac:dyDescent="0.25">
      <c r="A11643">
        <v>7223</v>
      </c>
      <c r="B11643" t="s">
        <v>24466</v>
      </c>
      <c r="C11643" t="s">
        <v>1533</v>
      </c>
      <c r="D11643" s="109" t="s">
        <v>17442</v>
      </c>
    </row>
    <row r="11644" spans="1:4" x14ac:dyDescent="0.25">
      <c r="A11644">
        <v>7234</v>
      </c>
      <c r="B11644" t="s">
        <v>24467</v>
      </c>
      <c r="C11644" t="s">
        <v>1533</v>
      </c>
      <c r="D11644" s="109" t="s">
        <v>17443</v>
      </c>
    </row>
    <row r="11645" spans="1:4" x14ac:dyDescent="0.25">
      <c r="A11645">
        <v>7224</v>
      </c>
      <c r="B11645" t="s">
        <v>24468</v>
      </c>
      <c r="C11645" t="s">
        <v>1533</v>
      </c>
      <c r="D11645" s="109" t="s">
        <v>17444</v>
      </c>
    </row>
    <row r="11646" spans="1:4" x14ac:dyDescent="0.25">
      <c r="A11646">
        <v>7225</v>
      </c>
      <c r="B11646" t="s">
        <v>24469</v>
      </c>
      <c r="C11646" t="s">
        <v>1533</v>
      </c>
      <c r="D11646" s="109" t="s">
        <v>17445</v>
      </c>
    </row>
    <row r="11647" spans="1:4" x14ac:dyDescent="0.25">
      <c r="A11647">
        <v>7226</v>
      </c>
      <c r="B11647" t="s">
        <v>24470</v>
      </c>
      <c r="C11647" t="s">
        <v>1533</v>
      </c>
      <c r="D11647" s="109" t="s">
        <v>17446</v>
      </c>
    </row>
    <row r="11648" spans="1:4" x14ac:dyDescent="0.25">
      <c r="A11648">
        <v>7227</v>
      </c>
      <c r="B11648" t="s">
        <v>24471</v>
      </c>
      <c r="C11648" t="s">
        <v>1533</v>
      </c>
      <c r="D11648" s="109" t="s">
        <v>17447</v>
      </c>
    </row>
    <row r="11649" spans="1:4" x14ac:dyDescent="0.25">
      <c r="A11649">
        <v>7212</v>
      </c>
      <c r="B11649" t="s">
        <v>24472</v>
      </c>
      <c r="C11649" t="s">
        <v>1533</v>
      </c>
      <c r="D11649" s="109" t="s">
        <v>17448</v>
      </c>
    </row>
    <row r="11650" spans="1:4" x14ac:dyDescent="0.25">
      <c r="A11650">
        <v>7229</v>
      </c>
      <c r="B11650" t="s">
        <v>24473</v>
      </c>
      <c r="C11650" t="s">
        <v>1533</v>
      </c>
      <c r="D11650" s="109" t="s">
        <v>17449</v>
      </c>
    </row>
    <row r="11651" spans="1:4" x14ac:dyDescent="0.25">
      <c r="A11651">
        <v>7230</v>
      </c>
      <c r="B11651" t="s">
        <v>24474</v>
      </c>
      <c r="C11651" t="s">
        <v>1533</v>
      </c>
      <c r="D11651" s="109" t="s">
        <v>17450</v>
      </c>
    </row>
    <row r="11652" spans="1:4" x14ac:dyDescent="0.25">
      <c r="A11652">
        <v>7231</v>
      </c>
      <c r="B11652" t="s">
        <v>24475</v>
      </c>
      <c r="C11652" t="s">
        <v>1533</v>
      </c>
      <c r="D11652" s="109" t="s">
        <v>17451</v>
      </c>
    </row>
    <row r="11653" spans="1:4" x14ac:dyDescent="0.25">
      <c r="A11653">
        <v>7220</v>
      </c>
      <c r="B11653" t="s">
        <v>24476</v>
      </c>
      <c r="C11653" t="s">
        <v>1533</v>
      </c>
      <c r="D11653" s="109" t="s">
        <v>17452</v>
      </c>
    </row>
    <row r="11654" spans="1:4" x14ac:dyDescent="0.25">
      <c r="A11654">
        <v>34447</v>
      </c>
      <c r="B11654" t="s">
        <v>24477</v>
      </c>
      <c r="C11654" t="s">
        <v>1533</v>
      </c>
      <c r="D11654" s="109" t="s">
        <v>17453</v>
      </c>
    </row>
    <row r="11655" spans="1:4" x14ac:dyDescent="0.25">
      <c r="A11655">
        <v>7233</v>
      </c>
      <c r="B11655" t="s">
        <v>24478</v>
      </c>
      <c r="C11655" t="s">
        <v>1533</v>
      </c>
      <c r="D11655" s="109" t="s">
        <v>17454</v>
      </c>
    </row>
    <row r="11656" spans="1:4" x14ac:dyDescent="0.25">
      <c r="A11656">
        <v>40740</v>
      </c>
      <c r="B11656" t="s">
        <v>24479</v>
      </c>
      <c r="C11656" t="s">
        <v>1534</v>
      </c>
      <c r="D11656" s="109" t="s">
        <v>24480</v>
      </c>
    </row>
    <row r="11657" spans="1:4" x14ac:dyDescent="0.25">
      <c r="A11657">
        <v>25007</v>
      </c>
      <c r="B11657" t="s">
        <v>24481</v>
      </c>
      <c r="C11657" t="s">
        <v>1534</v>
      </c>
      <c r="D11657" s="109" t="s">
        <v>14971</v>
      </c>
    </row>
    <row r="11658" spans="1:4" x14ac:dyDescent="0.25">
      <c r="A11658">
        <v>43071</v>
      </c>
      <c r="B11658" t="s">
        <v>24482</v>
      </c>
      <c r="C11658" t="s">
        <v>1534</v>
      </c>
      <c r="D11658" s="109" t="s">
        <v>24483</v>
      </c>
    </row>
    <row r="11659" spans="1:4" x14ac:dyDescent="0.25">
      <c r="A11659">
        <v>39520</v>
      </c>
      <c r="B11659" t="s">
        <v>24484</v>
      </c>
      <c r="C11659" t="s">
        <v>1534</v>
      </c>
      <c r="D11659" s="109" t="s">
        <v>24485</v>
      </c>
    </row>
    <row r="11660" spans="1:4" x14ac:dyDescent="0.25">
      <c r="A11660">
        <v>39521</v>
      </c>
      <c r="B11660" t="s">
        <v>24486</v>
      </c>
      <c r="C11660" t="s">
        <v>1534</v>
      </c>
      <c r="D11660" s="109" t="s">
        <v>24487</v>
      </c>
    </row>
    <row r="11661" spans="1:4" x14ac:dyDescent="0.25">
      <c r="A11661">
        <v>39522</v>
      </c>
      <c r="B11661" t="s">
        <v>24488</v>
      </c>
      <c r="C11661" t="s">
        <v>1534</v>
      </c>
      <c r="D11661" s="109" t="s">
        <v>24489</v>
      </c>
    </row>
    <row r="11662" spans="1:4" x14ac:dyDescent="0.25">
      <c r="A11662">
        <v>7243</v>
      </c>
      <c r="B11662" t="s">
        <v>24490</v>
      </c>
      <c r="C11662" t="s">
        <v>1534</v>
      </c>
      <c r="D11662" s="109" t="s">
        <v>24491</v>
      </c>
    </row>
    <row r="11663" spans="1:4" x14ac:dyDescent="0.25">
      <c r="A11663">
        <v>11067</v>
      </c>
      <c r="B11663" t="s">
        <v>24492</v>
      </c>
      <c r="C11663" t="s">
        <v>1533</v>
      </c>
      <c r="D11663" s="109" t="s">
        <v>24493</v>
      </c>
    </row>
    <row r="11664" spans="1:4" x14ac:dyDescent="0.25">
      <c r="A11664">
        <v>11068</v>
      </c>
      <c r="B11664" t="s">
        <v>24494</v>
      </c>
      <c r="C11664" t="s">
        <v>1533</v>
      </c>
      <c r="D11664" s="109" t="s">
        <v>24495</v>
      </c>
    </row>
    <row r="11665" spans="1:4" x14ac:dyDescent="0.25">
      <c r="A11665">
        <v>7246</v>
      </c>
      <c r="B11665" t="s">
        <v>24496</v>
      </c>
      <c r="C11665" t="s">
        <v>1533</v>
      </c>
      <c r="D11665" s="109" t="s">
        <v>24497</v>
      </c>
    </row>
    <row r="11666" spans="1:4" x14ac:dyDescent="0.25">
      <c r="A11666">
        <v>41097</v>
      </c>
      <c r="B11666" t="s">
        <v>24498</v>
      </c>
      <c r="C11666" t="s">
        <v>1539</v>
      </c>
      <c r="D11666" s="109" t="s">
        <v>19228</v>
      </c>
    </row>
    <row r="11667" spans="1:4" x14ac:dyDescent="0.25">
      <c r="A11667">
        <v>12869</v>
      </c>
      <c r="B11667" t="s">
        <v>24499</v>
      </c>
      <c r="C11667" t="s">
        <v>1532</v>
      </c>
      <c r="D11667" s="109" t="s">
        <v>17785</v>
      </c>
    </row>
    <row r="11668" spans="1:4" x14ac:dyDescent="0.25">
      <c r="A11668">
        <v>1574</v>
      </c>
      <c r="B11668" t="s">
        <v>24500</v>
      </c>
      <c r="C11668" t="s">
        <v>1533</v>
      </c>
      <c r="D11668" s="109" t="s">
        <v>7858</v>
      </c>
    </row>
    <row r="11669" spans="1:4" x14ac:dyDescent="0.25">
      <c r="A11669">
        <v>1581</v>
      </c>
      <c r="B11669" t="s">
        <v>24501</v>
      </c>
      <c r="C11669" t="s">
        <v>1533</v>
      </c>
      <c r="D11669" s="109" t="s">
        <v>14686</v>
      </c>
    </row>
    <row r="11670" spans="1:4" x14ac:dyDescent="0.25">
      <c r="A11670">
        <v>1575</v>
      </c>
      <c r="B11670" t="s">
        <v>24502</v>
      </c>
      <c r="C11670" t="s">
        <v>1533</v>
      </c>
      <c r="D11670" s="109" t="s">
        <v>14791</v>
      </c>
    </row>
    <row r="11671" spans="1:4" x14ac:dyDescent="0.25">
      <c r="A11671">
        <v>1570</v>
      </c>
      <c r="B11671" t="s">
        <v>24503</v>
      </c>
      <c r="C11671" t="s">
        <v>1533</v>
      </c>
      <c r="D11671" s="109" t="s">
        <v>6432</v>
      </c>
    </row>
    <row r="11672" spans="1:4" x14ac:dyDescent="0.25">
      <c r="A11672">
        <v>1576</v>
      </c>
      <c r="B11672" t="s">
        <v>24504</v>
      </c>
      <c r="C11672" t="s">
        <v>1533</v>
      </c>
      <c r="D11672" s="109" t="s">
        <v>14735</v>
      </c>
    </row>
    <row r="11673" spans="1:4" x14ac:dyDescent="0.25">
      <c r="A11673">
        <v>1577</v>
      </c>
      <c r="B11673" t="s">
        <v>24505</v>
      </c>
      <c r="C11673" t="s">
        <v>1533</v>
      </c>
      <c r="D11673" s="109" t="s">
        <v>24506</v>
      </c>
    </row>
    <row r="11674" spans="1:4" x14ac:dyDescent="0.25">
      <c r="A11674">
        <v>1571</v>
      </c>
      <c r="B11674" t="s">
        <v>24507</v>
      </c>
      <c r="C11674" t="s">
        <v>1533</v>
      </c>
      <c r="D11674" s="109" t="s">
        <v>7929</v>
      </c>
    </row>
    <row r="11675" spans="1:4" x14ac:dyDescent="0.25">
      <c r="A11675">
        <v>1578</v>
      </c>
      <c r="B11675" t="s">
        <v>24508</v>
      </c>
      <c r="C11675" t="s">
        <v>1533</v>
      </c>
      <c r="D11675" s="109" t="s">
        <v>10164</v>
      </c>
    </row>
    <row r="11676" spans="1:4" x14ac:dyDescent="0.25">
      <c r="A11676">
        <v>1573</v>
      </c>
      <c r="B11676" t="s">
        <v>24509</v>
      </c>
      <c r="C11676" t="s">
        <v>1533</v>
      </c>
      <c r="D11676" s="109" t="s">
        <v>8516</v>
      </c>
    </row>
    <row r="11677" spans="1:4" x14ac:dyDescent="0.25">
      <c r="A11677">
        <v>1579</v>
      </c>
      <c r="B11677" t="s">
        <v>24510</v>
      </c>
      <c r="C11677" t="s">
        <v>1533</v>
      </c>
      <c r="D11677" s="109" t="s">
        <v>24174</v>
      </c>
    </row>
    <row r="11678" spans="1:4" x14ac:dyDescent="0.25">
      <c r="A11678">
        <v>1580</v>
      </c>
      <c r="B11678" t="s">
        <v>24511</v>
      </c>
      <c r="C11678" t="s">
        <v>1533</v>
      </c>
      <c r="D11678" s="109" t="s">
        <v>17604</v>
      </c>
    </row>
    <row r="11679" spans="1:4" x14ac:dyDescent="0.25">
      <c r="A11679">
        <v>39321</v>
      </c>
      <c r="B11679" t="s">
        <v>24512</v>
      </c>
      <c r="C11679" t="s">
        <v>1533</v>
      </c>
      <c r="D11679" s="109" t="s">
        <v>17456</v>
      </c>
    </row>
    <row r="11680" spans="1:4" x14ac:dyDescent="0.25">
      <c r="A11680">
        <v>39319</v>
      </c>
      <c r="B11680" t="s">
        <v>24513</v>
      </c>
      <c r="C11680" t="s">
        <v>1533</v>
      </c>
      <c r="D11680" s="109" t="s">
        <v>12642</v>
      </c>
    </row>
    <row r="11681" spans="1:4" x14ac:dyDescent="0.25">
      <c r="A11681">
        <v>39320</v>
      </c>
      <c r="B11681" t="s">
        <v>24514</v>
      </c>
      <c r="C11681" t="s">
        <v>1533</v>
      </c>
      <c r="D11681" s="109" t="s">
        <v>6706</v>
      </c>
    </row>
    <row r="11682" spans="1:4" x14ac:dyDescent="0.25">
      <c r="A11682">
        <v>1591</v>
      </c>
      <c r="B11682" t="s">
        <v>24515</v>
      </c>
      <c r="C11682" t="s">
        <v>1533</v>
      </c>
      <c r="D11682" s="109" t="s">
        <v>12681</v>
      </c>
    </row>
    <row r="11683" spans="1:4" x14ac:dyDescent="0.25">
      <c r="A11683">
        <v>1547</v>
      </c>
      <c r="B11683" t="s">
        <v>24516</v>
      </c>
      <c r="C11683" t="s">
        <v>1533</v>
      </c>
      <c r="D11683" s="109" t="s">
        <v>24517</v>
      </c>
    </row>
    <row r="11684" spans="1:4" x14ac:dyDescent="0.25">
      <c r="A11684">
        <v>38196</v>
      </c>
      <c r="B11684" t="s">
        <v>24518</v>
      </c>
      <c r="C11684" t="s">
        <v>1533</v>
      </c>
      <c r="D11684" s="109" t="s">
        <v>24519</v>
      </c>
    </row>
    <row r="11685" spans="1:4" x14ac:dyDescent="0.25">
      <c r="A11685">
        <v>1543</v>
      </c>
      <c r="B11685" t="s">
        <v>24520</v>
      </c>
      <c r="C11685" t="s">
        <v>1533</v>
      </c>
      <c r="D11685" s="109" t="s">
        <v>24521</v>
      </c>
    </row>
    <row r="11686" spans="1:4" x14ac:dyDescent="0.25">
      <c r="A11686">
        <v>1585</v>
      </c>
      <c r="B11686" t="s">
        <v>24522</v>
      </c>
      <c r="C11686" t="s">
        <v>1533</v>
      </c>
      <c r="D11686" s="109" t="s">
        <v>10164</v>
      </c>
    </row>
    <row r="11687" spans="1:4" x14ac:dyDescent="0.25">
      <c r="A11687">
        <v>1593</v>
      </c>
      <c r="B11687" t="s">
        <v>24523</v>
      </c>
      <c r="C11687" t="s">
        <v>1533</v>
      </c>
      <c r="D11687" s="109" t="s">
        <v>17078</v>
      </c>
    </row>
    <row r="11688" spans="1:4" x14ac:dyDescent="0.25">
      <c r="A11688">
        <v>11838</v>
      </c>
      <c r="B11688" t="s">
        <v>24524</v>
      </c>
      <c r="C11688" t="s">
        <v>1533</v>
      </c>
      <c r="D11688" s="109" t="s">
        <v>24525</v>
      </c>
    </row>
    <row r="11689" spans="1:4" x14ac:dyDescent="0.25">
      <c r="A11689">
        <v>1594</v>
      </c>
      <c r="B11689" t="s">
        <v>24526</v>
      </c>
      <c r="C11689" t="s">
        <v>1533</v>
      </c>
      <c r="D11689" s="109" t="s">
        <v>23732</v>
      </c>
    </row>
    <row r="11690" spans="1:4" x14ac:dyDescent="0.25">
      <c r="A11690">
        <v>1586</v>
      </c>
      <c r="B11690" t="s">
        <v>24527</v>
      </c>
      <c r="C11690" t="s">
        <v>1533</v>
      </c>
      <c r="D11690" s="109" t="s">
        <v>19435</v>
      </c>
    </row>
    <row r="11691" spans="1:4" x14ac:dyDescent="0.25">
      <c r="A11691">
        <v>11839</v>
      </c>
      <c r="B11691" t="s">
        <v>24528</v>
      </c>
      <c r="C11691" t="s">
        <v>1533</v>
      </c>
      <c r="D11691" s="109" t="s">
        <v>24529</v>
      </c>
    </row>
    <row r="11692" spans="1:4" x14ac:dyDescent="0.25">
      <c r="A11692">
        <v>1587</v>
      </c>
      <c r="B11692" t="s">
        <v>24530</v>
      </c>
      <c r="C11692" t="s">
        <v>1533</v>
      </c>
      <c r="D11692" s="109" t="s">
        <v>7025</v>
      </c>
    </row>
    <row r="11693" spans="1:4" x14ac:dyDescent="0.25">
      <c r="A11693">
        <v>1545</v>
      </c>
      <c r="B11693" t="s">
        <v>24531</v>
      </c>
      <c r="C11693" t="s">
        <v>1533</v>
      </c>
      <c r="D11693" s="109" t="s">
        <v>24532</v>
      </c>
    </row>
    <row r="11694" spans="1:4" x14ac:dyDescent="0.25">
      <c r="A11694">
        <v>1588</v>
      </c>
      <c r="B11694" t="s">
        <v>24533</v>
      </c>
      <c r="C11694" t="s">
        <v>1533</v>
      </c>
      <c r="D11694" s="109" t="s">
        <v>24534</v>
      </c>
    </row>
    <row r="11695" spans="1:4" x14ac:dyDescent="0.25">
      <c r="A11695">
        <v>1535</v>
      </c>
      <c r="B11695" t="s">
        <v>24535</v>
      </c>
      <c r="C11695" t="s">
        <v>1533</v>
      </c>
      <c r="D11695" s="109" t="s">
        <v>6976</v>
      </c>
    </row>
    <row r="11696" spans="1:4" x14ac:dyDescent="0.25">
      <c r="A11696">
        <v>1589</v>
      </c>
      <c r="B11696" t="s">
        <v>24536</v>
      </c>
      <c r="C11696" t="s">
        <v>1533</v>
      </c>
      <c r="D11696" s="109" t="s">
        <v>24537</v>
      </c>
    </row>
    <row r="11697" spans="1:4" x14ac:dyDescent="0.25">
      <c r="A11697">
        <v>1546</v>
      </c>
      <c r="B11697" t="s">
        <v>24538</v>
      </c>
      <c r="C11697" t="s">
        <v>1533</v>
      </c>
      <c r="D11697" s="109" t="s">
        <v>24539</v>
      </c>
    </row>
    <row r="11698" spans="1:4" x14ac:dyDescent="0.25">
      <c r="A11698">
        <v>1590</v>
      </c>
      <c r="B11698" t="s">
        <v>24540</v>
      </c>
      <c r="C11698" t="s">
        <v>1533</v>
      </c>
      <c r="D11698" s="109" t="s">
        <v>7787</v>
      </c>
    </row>
    <row r="11699" spans="1:4" x14ac:dyDescent="0.25">
      <c r="A11699">
        <v>1542</v>
      </c>
      <c r="B11699" t="s">
        <v>24541</v>
      </c>
      <c r="C11699" t="s">
        <v>1533</v>
      </c>
      <c r="D11699" s="109" t="s">
        <v>7043</v>
      </c>
    </row>
    <row r="11700" spans="1:4" x14ac:dyDescent="0.25">
      <c r="A11700">
        <v>38415</v>
      </c>
      <c r="B11700" t="s">
        <v>24542</v>
      </c>
      <c r="C11700" t="s">
        <v>1533</v>
      </c>
      <c r="D11700" s="109" t="s">
        <v>24543</v>
      </c>
    </row>
    <row r="11701" spans="1:4" x14ac:dyDescent="0.25">
      <c r="A11701">
        <v>38414</v>
      </c>
      <c r="B11701" t="s">
        <v>24544</v>
      </c>
      <c r="C11701" t="s">
        <v>1533</v>
      </c>
      <c r="D11701" s="109" t="s">
        <v>24545</v>
      </c>
    </row>
    <row r="11702" spans="1:4" x14ac:dyDescent="0.25">
      <c r="A11702">
        <v>38128</v>
      </c>
      <c r="B11702" t="s">
        <v>24546</v>
      </c>
      <c r="C11702" t="s">
        <v>1537</v>
      </c>
      <c r="D11702" s="109" t="s">
        <v>6341</v>
      </c>
    </row>
    <row r="11703" spans="1:4" x14ac:dyDescent="0.25">
      <c r="A11703">
        <v>7253</v>
      </c>
      <c r="B11703" t="s">
        <v>24547</v>
      </c>
      <c r="C11703" t="s">
        <v>1535</v>
      </c>
      <c r="D11703" s="109" t="s">
        <v>14903</v>
      </c>
    </row>
    <row r="11704" spans="1:4" x14ac:dyDescent="0.25">
      <c r="A11704">
        <v>4806</v>
      </c>
      <c r="B11704" t="s">
        <v>24548</v>
      </c>
      <c r="C11704" t="s">
        <v>1536</v>
      </c>
      <c r="D11704" s="109" t="s">
        <v>24549</v>
      </c>
    </row>
    <row r="11705" spans="1:4" x14ac:dyDescent="0.25">
      <c r="A11705">
        <v>34401</v>
      </c>
      <c r="B11705" t="s">
        <v>24550</v>
      </c>
      <c r="C11705" t="s">
        <v>1533</v>
      </c>
      <c r="D11705" s="109" t="s">
        <v>6404</v>
      </c>
    </row>
    <row r="11706" spans="1:4" x14ac:dyDescent="0.25">
      <c r="A11706">
        <v>7260</v>
      </c>
      <c r="B11706" t="s">
        <v>24551</v>
      </c>
      <c r="C11706" t="s">
        <v>1533</v>
      </c>
      <c r="D11706" s="109" t="s">
        <v>6430</v>
      </c>
    </row>
    <row r="11707" spans="1:4" x14ac:dyDescent="0.25">
      <c r="A11707">
        <v>7256</v>
      </c>
      <c r="B11707" t="s">
        <v>24552</v>
      </c>
      <c r="C11707" t="s">
        <v>1533</v>
      </c>
      <c r="D11707" s="109" t="s">
        <v>7835</v>
      </c>
    </row>
    <row r="11708" spans="1:4" x14ac:dyDescent="0.25">
      <c r="A11708">
        <v>7258</v>
      </c>
      <c r="B11708" t="s">
        <v>24553</v>
      </c>
      <c r="C11708" t="s">
        <v>1533</v>
      </c>
      <c r="D11708" s="109" t="s">
        <v>6406</v>
      </c>
    </row>
    <row r="11709" spans="1:4" x14ac:dyDescent="0.25">
      <c r="A11709">
        <v>34400</v>
      </c>
      <c r="B11709" t="s">
        <v>24554</v>
      </c>
      <c r="C11709" t="s">
        <v>1533</v>
      </c>
      <c r="D11709" s="109" t="s">
        <v>24555</v>
      </c>
    </row>
    <row r="11710" spans="1:4" x14ac:dyDescent="0.25">
      <c r="A11710">
        <v>10617</v>
      </c>
      <c r="B11710" t="s">
        <v>24556</v>
      </c>
      <c r="C11710" t="s">
        <v>1533</v>
      </c>
      <c r="D11710" s="109" t="s">
        <v>6976</v>
      </c>
    </row>
    <row r="11711" spans="1:4" x14ac:dyDescent="0.25">
      <c r="A11711">
        <v>44261</v>
      </c>
      <c r="B11711" t="s">
        <v>24557</v>
      </c>
      <c r="C11711" t="s">
        <v>1533</v>
      </c>
      <c r="D11711" s="109" t="s">
        <v>17460</v>
      </c>
    </row>
    <row r="11712" spans="1:4" x14ac:dyDescent="0.25">
      <c r="A11712">
        <v>7274</v>
      </c>
      <c r="B11712" t="s">
        <v>24558</v>
      </c>
      <c r="C11712" t="s">
        <v>1533</v>
      </c>
      <c r="D11712" s="109" t="s">
        <v>16980</v>
      </c>
    </row>
    <row r="11713" spans="1:4" x14ac:dyDescent="0.25">
      <c r="A11713">
        <v>44326</v>
      </c>
      <c r="B11713" t="s">
        <v>24559</v>
      </c>
      <c r="C11713" t="s">
        <v>1533</v>
      </c>
      <c r="D11713" s="109" t="s">
        <v>17461</v>
      </c>
    </row>
    <row r="11714" spans="1:4" x14ac:dyDescent="0.25">
      <c r="A11714">
        <v>154</v>
      </c>
      <c r="B11714" t="s">
        <v>24560</v>
      </c>
      <c r="C11714" t="s">
        <v>1538</v>
      </c>
      <c r="D11714" s="109" t="s">
        <v>17462</v>
      </c>
    </row>
    <row r="11715" spans="1:4" x14ac:dyDescent="0.25">
      <c r="A11715">
        <v>38121</v>
      </c>
      <c r="B11715" t="s">
        <v>24561</v>
      </c>
      <c r="C11715" t="s">
        <v>1538</v>
      </c>
      <c r="D11715" s="109" t="s">
        <v>24562</v>
      </c>
    </row>
    <row r="11716" spans="1:4" x14ac:dyDescent="0.25">
      <c r="A11716">
        <v>43776</v>
      </c>
      <c r="B11716" t="s">
        <v>24563</v>
      </c>
      <c r="C11716" t="s">
        <v>1538</v>
      </c>
      <c r="D11716" s="109" t="s">
        <v>14857</v>
      </c>
    </row>
    <row r="11717" spans="1:4" x14ac:dyDescent="0.25">
      <c r="A11717">
        <v>7343</v>
      </c>
      <c r="B11717" t="s">
        <v>24564</v>
      </c>
      <c r="C11717" t="s">
        <v>1538</v>
      </c>
      <c r="D11717" s="109" t="s">
        <v>11802</v>
      </c>
    </row>
    <row r="11718" spans="1:4" x14ac:dyDescent="0.25">
      <c r="A11718">
        <v>7348</v>
      </c>
      <c r="B11718" t="s">
        <v>24565</v>
      </c>
      <c r="C11718" t="s">
        <v>1538</v>
      </c>
      <c r="D11718" s="109" t="s">
        <v>12726</v>
      </c>
    </row>
    <row r="11719" spans="1:4" x14ac:dyDescent="0.25">
      <c r="A11719">
        <v>7313</v>
      </c>
      <c r="B11719" t="s">
        <v>24566</v>
      </c>
      <c r="C11719" t="s">
        <v>1538</v>
      </c>
      <c r="D11719" s="109" t="s">
        <v>17960</v>
      </c>
    </row>
    <row r="11720" spans="1:4" x14ac:dyDescent="0.25">
      <c r="A11720">
        <v>7319</v>
      </c>
      <c r="B11720" t="s">
        <v>24567</v>
      </c>
      <c r="C11720" t="s">
        <v>1538</v>
      </c>
      <c r="D11720" s="109" t="s">
        <v>17254</v>
      </c>
    </row>
    <row r="11721" spans="1:4" x14ac:dyDescent="0.25">
      <c r="A11721">
        <v>7314</v>
      </c>
      <c r="B11721" t="s">
        <v>24568</v>
      </c>
      <c r="C11721" t="s">
        <v>1538</v>
      </c>
      <c r="D11721" s="109" t="s">
        <v>17790</v>
      </c>
    </row>
    <row r="11722" spans="1:4" x14ac:dyDescent="0.25">
      <c r="A11722">
        <v>7304</v>
      </c>
      <c r="B11722" t="s">
        <v>24569</v>
      </c>
      <c r="C11722" t="s">
        <v>1538</v>
      </c>
      <c r="D11722" s="109" t="s">
        <v>24570</v>
      </c>
    </row>
    <row r="11723" spans="1:4" x14ac:dyDescent="0.25">
      <c r="A11723">
        <v>43649</v>
      </c>
      <c r="B11723" t="s">
        <v>24571</v>
      </c>
      <c r="C11723" t="s">
        <v>1538</v>
      </c>
      <c r="D11723" s="109" t="s">
        <v>24572</v>
      </c>
    </row>
    <row r="11724" spans="1:4" x14ac:dyDescent="0.25">
      <c r="A11724">
        <v>43650</v>
      </c>
      <c r="B11724" t="s">
        <v>24573</v>
      </c>
      <c r="C11724" t="s">
        <v>1538</v>
      </c>
      <c r="D11724" s="109" t="s">
        <v>23878</v>
      </c>
    </row>
    <row r="11725" spans="1:4" x14ac:dyDescent="0.25">
      <c r="A11725">
        <v>7311</v>
      </c>
      <c r="B11725" t="s">
        <v>24574</v>
      </c>
      <c r="C11725" t="s">
        <v>1538</v>
      </c>
      <c r="D11725" s="109" t="s">
        <v>11806</v>
      </c>
    </row>
    <row r="11726" spans="1:4" x14ac:dyDescent="0.25">
      <c r="A11726">
        <v>7292</v>
      </c>
      <c r="B11726" t="s">
        <v>24575</v>
      </c>
      <c r="C11726" t="s">
        <v>1538</v>
      </c>
      <c r="D11726" s="109" t="s">
        <v>17024</v>
      </c>
    </row>
    <row r="11727" spans="1:4" x14ac:dyDescent="0.25">
      <c r="A11727">
        <v>7293</v>
      </c>
      <c r="B11727" t="s">
        <v>24576</v>
      </c>
      <c r="C11727" t="s">
        <v>1538</v>
      </c>
      <c r="D11727" s="109" t="s">
        <v>17041</v>
      </c>
    </row>
    <row r="11728" spans="1:4" x14ac:dyDescent="0.25">
      <c r="A11728">
        <v>7306</v>
      </c>
      <c r="B11728" t="s">
        <v>24577</v>
      </c>
      <c r="C11728" t="s">
        <v>1538</v>
      </c>
      <c r="D11728" s="109" t="s">
        <v>12646</v>
      </c>
    </row>
    <row r="11729" spans="1:4" x14ac:dyDescent="0.25">
      <c r="A11729">
        <v>7288</v>
      </c>
      <c r="B11729" t="s">
        <v>24578</v>
      </c>
      <c r="C11729" t="s">
        <v>1538</v>
      </c>
      <c r="D11729" s="109" t="s">
        <v>24579</v>
      </c>
    </row>
    <row r="11730" spans="1:4" x14ac:dyDescent="0.25">
      <c r="A11730">
        <v>43625</v>
      </c>
      <c r="B11730" t="s">
        <v>24580</v>
      </c>
      <c r="C11730" t="s">
        <v>1538</v>
      </c>
      <c r="D11730" s="109" t="s">
        <v>17406</v>
      </c>
    </row>
    <row r="11731" spans="1:4" x14ac:dyDescent="0.25">
      <c r="A11731">
        <v>43647</v>
      </c>
      <c r="B11731" t="s">
        <v>24581</v>
      </c>
      <c r="C11731" t="s">
        <v>1538</v>
      </c>
      <c r="D11731" s="109" t="s">
        <v>12122</v>
      </c>
    </row>
    <row r="11732" spans="1:4" x14ac:dyDescent="0.25">
      <c r="A11732">
        <v>43648</v>
      </c>
      <c r="B11732" t="s">
        <v>24582</v>
      </c>
      <c r="C11732" t="s">
        <v>1538</v>
      </c>
      <c r="D11732" s="109" t="s">
        <v>24583</v>
      </c>
    </row>
    <row r="11733" spans="1:4" x14ac:dyDescent="0.25">
      <c r="A11733">
        <v>35693</v>
      </c>
      <c r="B11733" t="s">
        <v>24584</v>
      </c>
      <c r="C11733" t="s">
        <v>1538</v>
      </c>
      <c r="D11733" s="109" t="s">
        <v>17781</v>
      </c>
    </row>
    <row r="11734" spans="1:4" x14ac:dyDescent="0.25">
      <c r="A11734">
        <v>7356</v>
      </c>
      <c r="B11734" t="s">
        <v>24585</v>
      </c>
      <c r="C11734" t="s">
        <v>1538</v>
      </c>
      <c r="D11734" s="109" t="s">
        <v>14238</v>
      </c>
    </row>
    <row r="11735" spans="1:4" x14ac:dyDescent="0.25">
      <c r="A11735">
        <v>35692</v>
      </c>
      <c r="B11735" t="s">
        <v>24586</v>
      </c>
      <c r="C11735" t="s">
        <v>1538</v>
      </c>
      <c r="D11735" s="109" t="s">
        <v>8784</v>
      </c>
    </row>
    <row r="11736" spans="1:4" x14ac:dyDescent="0.25">
      <c r="A11736">
        <v>43624</v>
      </c>
      <c r="B11736" t="s">
        <v>24587</v>
      </c>
      <c r="C11736" t="s">
        <v>1538</v>
      </c>
      <c r="D11736" s="109" t="s">
        <v>18323</v>
      </c>
    </row>
    <row r="11737" spans="1:4" x14ac:dyDescent="0.25">
      <c r="A11737">
        <v>7342</v>
      </c>
      <c r="B11737" t="s">
        <v>24588</v>
      </c>
      <c r="C11737" t="s">
        <v>1537</v>
      </c>
      <c r="D11737" s="109" t="s">
        <v>14651</v>
      </c>
    </row>
    <row r="11738" spans="1:4" x14ac:dyDescent="0.25">
      <c r="A11738">
        <v>7350</v>
      </c>
      <c r="B11738" t="s">
        <v>24589</v>
      </c>
      <c r="C11738" t="s">
        <v>1538</v>
      </c>
      <c r="D11738" s="109" t="s">
        <v>24590</v>
      </c>
    </row>
    <row r="11739" spans="1:4" x14ac:dyDescent="0.25">
      <c r="A11739">
        <v>39574</v>
      </c>
      <c r="B11739" t="s">
        <v>24591</v>
      </c>
      <c r="C11739" t="s">
        <v>1533</v>
      </c>
      <c r="D11739" s="109" t="s">
        <v>6444</v>
      </c>
    </row>
    <row r="11740" spans="1:4" x14ac:dyDescent="0.25">
      <c r="A11740">
        <v>11060</v>
      </c>
      <c r="B11740" t="s">
        <v>24592</v>
      </c>
      <c r="C11740" t="s">
        <v>1533</v>
      </c>
      <c r="D11740" s="109" t="s">
        <v>15657</v>
      </c>
    </row>
    <row r="11741" spans="1:4" x14ac:dyDescent="0.25">
      <c r="A11741">
        <v>37401</v>
      </c>
      <c r="B11741" t="s">
        <v>24593</v>
      </c>
      <c r="C11741" t="s">
        <v>1533</v>
      </c>
      <c r="D11741" s="109" t="s">
        <v>12772</v>
      </c>
    </row>
    <row r="11742" spans="1:4" x14ac:dyDescent="0.25">
      <c r="A11742">
        <v>7525</v>
      </c>
      <c r="B11742" t="s">
        <v>24594</v>
      </c>
      <c r="C11742" t="s">
        <v>1533</v>
      </c>
      <c r="D11742" s="109" t="s">
        <v>17966</v>
      </c>
    </row>
    <row r="11743" spans="1:4" x14ac:dyDescent="0.25">
      <c r="A11743">
        <v>7524</v>
      </c>
      <c r="B11743" t="s">
        <v>24595</v>
      </c>
      <c r="C11743" t="s">
        <v>1533</v>
      </c>
      <c r="D11743" s="109" t="s">
        <v>24596</v>
      </c>
    </row>
    <row r="11744" spans="1:4" x14ac:dyDescent="0.25">
      <c r="A11744">
        <v>38105</v>
      </c>
      <c r="B11744" t="s">
        <v>24597</v>
      </c>
      <c r="C11744" t="s">
        <v>1533</v>
      </c>
      <c r="D11744" s="109" t="s">
        <v>24598</v>
      </c>
    </row>
    <row r="11745" spans="1:4" x14ac:dyDescent="0.25">
      <c r="A11745">
        <v>38084</v>
      </c>
      <c r="B11745" t="s">
        <v>24599</v>
      </c>
      <c r="C11745" t="s">
        <v>1533</v>
      </c>
      <c r="D11745" s="109" t="s">
        <v>24600</v>
      </c>
    </row>
    <row r="11746" spans="1:4" x14ac:dyDescent="0.25">
      <c r="A11746">
        <v>38103</v>
      </c>
      <c r="B11746" t="s">
        <v>24601</v>
      </c>
      <c r="C11746" t="s">
        <v>1533</v>
      </c>
      <c r="D11746" s="109" t="s">
        <v>17029</v>
      </c>
    </row>
    <row r="11747" spans="1:4" x14ac:dyDescent="0.25">
      <c r="A11747">
        <v>38082</v>
      </c>
      <c r="B11747" t="s">
        <v>24602</v>
      </c>
      <c r="C11747" t="s">
        <v>1533</v>
      </c>
      <c r="D11747" s="109" t="s">
        <v>15153</v>
      </c>
    </row>
    <row r="11748" spans="1:4" x14ac:dyDescent="0.25">
      <c r="A11748">
        <v>38104</v>
      </c>
      <c r="B11748" t="s">
        <v>24603</v>
      </c>
      <c r="C11748" t="s">
        <v>1533</v>
      </c>
      <c r="D11748" s="109" t="s">
        <v>14705</v>
      </c>
    </row>
    <row r="11749" spans="1:4" x14ac:dyDescent="0.25">
      <c r="A11749">
        <v>38083</v>
      </c>
      <c r="B11749" t="s">
        <v>24604</v>
      </c>
      <c r="C11749" t="s">
        <v>1533</v>
      </c>
      <c r="D11749" s="109" t="s">
        <v>24605</v>
      </c>
    </row>
    <row r="11750" spans="1:4" x14ac:dyDescent="0.25">
      <c r="A11750">
        <v>38101</v>
      </c>
      <c r="B11750" t="s">
        <v>24606</v>
      </c>
      <c r="C11750" t="s">
        <v>1533</v>
      </c>
      <c r="D11750" s="109" t="s">
        <v>10163</v>
      </c>
    </row>
    <row r="11751" spans="1:4" x14ac:dyDescent="0.25">
      <c r="A11751">
        <v>7528</v>
      </c>
      <c r="B11751" t="s">
        <v>24607</v>
      </c>
      <c r="C11751" t="s">
        <v>1533</v>
      </c>
      <c r="D11751" s="109" t="s">
        <v>7315</v>
      </c>
    </row>
    <row r="11752" spans="1:4" x14ac:dyDescent="0.25">
      <c r="A11752">
        <v>12147</v>
      </c>
      <c r="B11752" t="s">
        <v>24608</v>
      </c>
      <c r="C11752" t="s">
        <v>1533</v>
      </c>
      <c r="D11752" s="109" t="s">
        <v>13188</v>
      </c>
    </row>
    <row r="11753" spans="1:4" x14ac:dyDescent="0.25">
      <c r="A11753">
        <v>38075</v>
      </c>
      <c r="B11753" t="s">
        <v>24609</v>
      </c>
      <c r="C11753" t="s">
        <v>1533</v>
      </c>
      <c r="D11753" s="109" t="s">
        <v>12656</v>
      </c>
    </row>
    <row r="11754" spans="1:4" x14ac:dyDescent="0.25">
      <c r="A11754">
        <v>38102</v>
      </c>
      <c r="B11754" t="s">
        <v>24610</v>
      </c>
      <c r="C11754" t="s">
        <v>1533</v>
      </c>
      <c r="D11754" s="109" t="s">
        <v>7307</v>
      </c>
    </row>
    <row r="11755" spans="1:4" x14ac:dyDescent="0.25">
      <c r="A11755">
        <v>38076</v>
      </c>
      <c r="B11755" t="s">
        <v>24611</v>
      </c>
      <c r="C11755" t="s">
        <v>1533</v>
      </c>
      <c r="D11755" s="109" t="s">
        <v>7987</v>
      </c>
    </row>
    <row r="11756" spans="1:4" x14ac:dyDescent="0.25">
      <c r="A11756">
        <v>7592</v>
      </c>
      <c r="B11756" t="s">
        <v>24612</v>
      </c>
      <c r="C11756" t="s">
        <v>1532</v>
      </c>
      <c r="D11756" s="109" t="s">
        <v>17267</v>
      </c>
    </row>
    <row r="11757" spans="1:4" x14ac:dyDescent="0.25">
      <c r="A11757">
        <v>40820</v>
      </c>
      <c r="B11757" t="s">
        <v>24613</v>
      </c>
      <c r="C11757" t="s">
        <v>1539</v>
      </c>
      <c r="D11757" s="109" t="s">
        <v>24614</v>
      </c>
    </row>
    <row r="11758" spans="1:4" x14ac:dyDescent="0.25">
      <c r="A11758">
        <v>11826</v>
      </c>
      <c r="B11758" t="s">
        <v>24615</v>
      </c>
      <c r="C11758" t="s">
        <v>1533</v>
      </c>
      <c r="D11758" s="109" t="s">
        <v>24616</v>
      </c>
    </row>
    <row r="11759" spans="1:4" x14ac:dyDescent="0.25">
      <c r="A11759">
        <v>7606</v>
      </c>
      <c r="B11759" t="s">
        <v>24617</v>
      </c>
      <c r="C11759" t="s">
        <v>1533</v>
      </c>
      <c r="D11759" s="109" t="s">
        <v>24618</v>
      </c>
    </row>
    <row r="11760" spans="1:4" x14ac:dyDescent="0.25">
      <c r="A11760">
        <v>11763</v>
      </c>
      <c r="B11760" t="s">
        <v>24619</v>
      </c>
      <c r="C11760" t="s">
        <v>1533</v>
      </c>
      <c r="D11760" s="109" t="s">
        <v>24620</v>
      </c>
    </row>
    <row r="11761" spans="1:4" x14ac:dyDescent="0.25">
      <c r="A11761">
        <v>11764</v>
      </c>
      <c r="B11761" t="s">
        <v>24621</v>
      </c>
      <c r="C11761" t="s">
        <v>1533</v>
      </c>
      <c r="D11761" s="109" t="s">
        <v>24622</v>
      </c>
    </row>
    <row r="11762" spans="1:4" x14ac:dyDescent="0.25">
      <c r="A11762">
        <v>11829</v>
      </c>
      <c r="B11762" t="s">
        <v>24623</v>
      </c>
      <c r="C11762" t="s">
        <v>1533</v>
      </c>
      <c r="D11762" s="109" t="s">
        <v>24624</v>
      </c>
    </row>
    <row r="11763" spans="1:4" x14ac:dyDescent="0.25">
      <c r="A11763">
        <v>11830</v>
      </c>
      <c r="B11763" t="s">
        <v>24625</v>
      </c>
      <c r="C11763" t="s">
        <v>1533</v>
      </c>
      <c r="D11763" s="109" t="s">
        <v>24626</v>
      </c>
    </row>
    <row r="11764" spans="1:4" x14ac:dyDescent="0.25">
      <c r="A11764">
        <v>11825</v>
      </c>
      <c r="B11764" t="s">
        <v>24627</v>
      </c>
      <c r="C11764" t="s">
        <v>1533</v>
      </c>
      <c r="D11764" s="109" t="s">
        <v>14336</v>
      </c>
    </row>
    <row r="11765" spans="1:4" x14ac:dyDescent="0.25">
      <c r="A11765">
        <v>11767</v>
      </c>
      <c r="B11765" t="s">
        <v>24628</v>
      </c>
      <c r="C11765" t="s">
        <v>1533</v>
      </c>
      <c r="D11765" s="109" t="s">
        <v>24629</v>
      </c>
    </row>
    <row r="11766" spans="1:4" x14ac:dyDescent="0.25">
      <c r="A11766">
        <v>11766</v>
      </c>
      <c r="B11766" t="s">
        <v>24630</v>
      </c>
      <c r="C11766" t="s">
        <v>1533</v>
      </c>
      <c r="D11766" s="109" t="s">
        <v>12495</v>
      </c>
    </row>
    <row r="11767" spans="1:4" x14ac:dyDescent="0.25">
      <c r="A11767">
        <v>11765</v>
      </c>
      <c r="B11767" t="s">
        <v>24631</v>
      </c>
      <c r="C11767" t="s">
        <v>1533</v>
      </c>
      <c r="D11767" s="109" t="s">
        <v>24632</v>
      </c>
    </row>
    <row r="11768" spans="1:4" x14ac:dyDescent="0.25">
      <c r="A11768">
        <v>11824</v>
      </c>
      <c r="B11768" t="s">
        <v>24633</v>
      </c>
      <c r="C11768" t="s">
        <v>1533</v>
      </c>
      <c r="D11768" s="109" t="s">
        <v>24634</v>
      </c>
    </row>
    <row r="11769" spans="1:4" x14ac:dyDescent="0.25">
      <c r="A11769">
        <v>44045</v>
      </c>
      <c r="B11769" t="s">
        <v>24635</v>
      </c>
      <c r="C11769" t="s">
        <v>1533</v>
      </c>
      <c r="D11769" s="109" t="s">
        <v>24636</v>
      </c>
    </row>
    <row r="11770" spans="1:4" x14ac:dyDescent="0.25">
      <c r="A11770">
        <v>39702</v>
      </c>
      <c r="B11770" t="s">
        <v>24637</v>
      </c>
      <c r="C11770" t="s">
        <v>1533</v>
      </c>
      <c r="D11770" s="109" t="s">
        <v>24638</v>
      </c>
    </row>
    <row r="11771" spans="1:4" x14ac:dyDescent="0.25">
      <c r="A11771">
        <v>13415</v>
      </c>
      <c r="B11771" t="s">
        <v>24639</v>
      </c>
      <c r="C11771" t="s">
        <v>1533</v>
      </c>
      <c r="D11771" s="109" t="s">
        <v>24640</v>
      </c>
    </row>
    <row r="11772" spans="1:4" x14ac:dyDescent="0.25">
      <c r="A11772">
        <v>7602</v>
      </c>
      <c r="B11772" t="s">
        <v>24641</v>
      </c>
      <c r="C11772" t="s">
        <v>1533</v>
      </c>
      <c r="D11772" s="109" t="s">
        <v>24642</v>
      </c>
    </row>
    <row r="11773" spans="1:4" x14ac:dyDescent="0.25">
      <c r="A11773">
        <v>7603</v>
      </c>
      <c r="B11773" t="s">
        <v>24643</v>
      </c>
      <c r="C11773" t="s">
        <v>1533</v>
      </c>
      <c r="D11773" s="109" t="s">
        <v>15031</v>
      </c>
    </row>
    <row r="11774" spans="1:4" x14ac:dyDescent="0.25">
      <c r="A11774">
        <v>11777</v>
      </c>
      <c r="B11774" t="s">
        <v>24644</v>
      </c>
      <c r="C11774" t="s">
        <v>1533</v>
      </c>
      <c r="D11774" s="109" t="s">
        <v>24645</v>
      </c>
    </row>
    <row r="11775" spans="1:4" x14ac:dyDescent="0.25">
      <c r="A11775">
        <v>13417</v>
      </c>
      <c r="B11775" t="s">
        <v>24646</v>
      </c>
      <c r="C11775" t="s">
        <v>1533</v>
      </c>
      <c r="D11775" s="109" t="s">
        <v>24647</v>
      </c>
    </row>
    <row r="11776" spans="1:4" x14ac:dyDescent="0.25">
      <c r="A11776">
        <v>36791</v>
      </c>
      <c r="B11776" t="s">
        <v>24648</v>
      </c>
      <c r="C11776" t="s">
        <v>1533</v>
      </c>
      <c r="D11776" s="109" t="s">
        <v>24649</v>
      </c>
    </row>
    <row r="11777" spans="1:4" x14ac:dyDescent="0.25">
      <c r="A11777">
        <v>36795</v>
      </c>
      <c r="B11777" t="s">
        <v>24650</v>
      </c>
      <c r="C11777" t="s">
        <v>1533</v>
      </c>
      <c r="D11777" s="109" t="s">
        <v>24651</v>
      </c>
    </row>
    <row r="11778" spans="1:4" x14ac:dyDescent="0.25">
      <c r="A11778">
        <v>36796</v>
      </c>
      <c r="B11778" t="s">
        <v>24652</v>
      </c>
      <c r="C11778" t="s">
        <v>1533</v>
      </c>
      <c r="D11778" s="109" t="s">
        <v>24653</v>
      </c>
    </row>
    <row r="11779" spans="1:4" x14ac:dyDescent="0.25">
      <c r="A11779">
        <v>36792</v>
      </c>
      <c r="B11779" t="s">
        <v>24654</v>
      </c>
      <c r="C11779" t="s">
        <v>1533</v>
      </c>
      <c r="D11779" s="109" t="s">
        <v>24655</v>
      </c>
    </row>
    <row r="11780" spans="1:4" x14ac:dyDescent="0.25">
      <c r="A11780">
        <v>11773</v>
      </c>
      <c r="B11780" t="s">
        <v>24656</v>
      </c>
      <c r="C11780" t="s">
        <v>1533</v>
      </c>
      <c r="D11780" s="109" t="s">
        <v>24657</v>
      </c>
    </row>
    <row r="11781" spans="1:4" x14ac:dyDescent="0.25">
      <c r="A11781">
        <v>11762</v>
      </c>
      <c r="B11781" t="s">
        <v>24658</v>
      </c>
      <c r="C11781" t="s">
        <v>1533</v>
      </c>
      <c r="D11781" s="109" t="s">
        <v>24659</v>
      </c>
    </row>
    <row r="11782" spans="1:4" x14ac:dyDescent="0.25">
      <c r="A11782">
        <v>7604</v>
      </c>
      <c r="B11782" t="s">
        <v>24660</v>
      </c>
      <c r="C11782" t="s">
        <v>1533</v>
      </c>
      <c r="D11782" s="109" t="s">
        <v>24661</v>
      </c>
    </row>
    <row r="11783" spans="1:4" x14ac:dyDescent="0.25">
      <c r="A11783">
        <v>13984</v>
      </c>
      <c r="B11783" t="s">
        <v>24662</v>
      </c>
      <c r="C11783" t="s">
        <v>1533</v>
      </c>
      <c r="D11783" s="109" t="s">
        <v>24663</v>
      </c>
    </row>
    <row r="11784" spans="1:4" x14ac:dyDescent="0.25">
      <c r="A11784">
        <v>11772</v>
      </c>
      <c r="B11784" t="s">
        <v>24664</v>
      </c>
      <c r="C11784" t="s">
        <v>1533</v>
      </c>
      <c r="D11784" s="109" t="s">
        <v>24665</v>
      </c>
    </row>
    <row r="11785" spans="1:4" x14ac:dyDescent="0.25">
      <c r="A11785">
        <v>13983</v>
      </c>
      <c r="B11785" t="s">
        <v>24666</v>
      </c>
      <c r="C11785" t="s">
        <v>1533</v>
      </c>
      <c r="D11785" s="109" t="s">
        <v>24667</v>
      </c>
    </row>
    <row r="11786" spans="1:4" x14ac:dyDescent="0.25">
      <c r="A11786">
        <v>13416</v>
      </c>
      <c r="B11786" t="s">
        <v>24668</v>
      </c>
      <c r="C11786" t="s">
        <v>1533</v>
      </c>
      <c r="D11786" s="109" t="s">
        <v>12716</v>
      </c>
    </row>
    <row r="11787" spans="1:4" x14ac:dyDescent="0.25">
      <c r="A11787">
        <v>40329</v>
      </c>
      <c r="B11787" t="s">
        <v>24669</v>
      </c>
      <c r="C11787" t="s">
        <v>1533</v>
      </c>
      <c r="D11787" s="109" t="s">
        <v>13575</v>
      </c>
    </row>
    <row r="11788" spans="1:4" x14ac:dyDescent="0.25">
      <c r="A11788">
        <v>11823</v>
      </c>
      <c r="B11788" t="s">
        <v>24670</v>
      </c>
      <c r="C11788" t="s">
        <v>1533</v>
      </c>
      <c r="D11788" s="109" t="s">
        <v>14710</v>
      </c>
    </row>
    <row r="11789" spans="1:4" x14ac:dyDescent="0.25">
      <c r="A11789">
        <v>11822</v>
      </c>
      <c r="B11789" t="s">
        <v>24671</v>
      </c>
      <c r="C11789" t="s">
        <v>1533</v>
      </c>
      <c r="D11789" s="109" t="s">
        <v>7992</v>
      </c>
    </row>
    <row r="11790" spans="1:4" x14ac:dyDescent="0.25">
      <c r="A11790">
        <v>11831</v>
      </c>
      <c r="B11790" t="s">
        <v>24672</v>
      </c>
      <c r="C11790" t="s">
        <v>1533</v>
      </c>
      <c r="D11790" s="109" t="s">
        <v>17943</v>
      </c>
    </row>
    <row r="11791" spans="1:4" x14ac:dyDescent="0.25">
      <c r="A11791">
        <v>7613</v>
      </c>
      <c r="B11791" t="s">
        <v>24673</v>
      </c>
      <c r="C11791" t="s">
        <v>1533</v>
      </c>
      <c r="D11791" s="109" t="s">
        <v>24674</v>
      </c>
    </row>
    <row r="11792" spans="1:4" x14ac:dyDescent="0.25">
      <c r="A11792">
        <v>7619</v>
      </c>
      <c r="B11792" t="s">
        <v>24675</v>
      </c>
      <c r="C11792" t="s">
        <v>1533</v>
      </c>
      <c r="D11792" s="109" t="s">
        <v>24676</v>
      </c>
    </row>
    <row r="11793" spans="1:4" x14ac:dyDescent="0.25">
      <c r="A11793">
        <v>12076</v>
      </c>
      <c r="B11793" t="s">
        <v>24677</v>
      </c>
      <c r="C11793" t="s">
        <v>1533</v>
      </c>
      <c r="D11793" s="109" t="s">
        <v>24678</v>
      </c>
    </row>
    <row r="11794" spans="1:4" x14ac:dyDescent="0.25">
      <c r="A11794">
        <v>7614</v>
      </c>
      <c r="B11794" t="s">
        <v>24679</v>
      </c>
      <c r="C11794" t="s">
        <v>1533</v>
      </c>
      <c r="D11794" s="109" t="s">
        <v>24680</v>
      </c>
    </row>
    <row r="11795" spans="1:4" x14ac:dyDescent="0.25">
      <c r="A11795">
        <v>7618</v>
      </c>
      <c r="B11795" t="s">
        <v>24681</v>
      </c>
      <c r="C11795" t="s">
        <v>1533</v>
      </c>
      <c r="D11795" s="109" t="s">
        <v>24682</v>
      </c>
    </row>
    <row r="11796" spans="1:4" x14ac:dyDescent="0.25">
      <c r="A11796">
        <v>7620</v>
      </c>
      <c r="B11796" t="s">
        <v>24683</v>
      </c>
      <c r="C11796" t="s">
        <v>1533</v>
      </c>
      <c r="D11796" s="109" t="s">
        <v>24684</v>
      </c>
    </row>
    <row r="11797" spans="1:4" x14ac:dyDescent="0.25">
      <c r="A11797">
        <v>7610</v>
      </c>
      <c r="B11797" t="s">
        <v>24685</v>
      </c>
      <c r="C11797" t="s">
        <v>1533</v>
      </c>
      <c r="D11797" s="109" t="s">
        <v>24686</v>
      </c>
    </row>
    <row r="11798" spans="1:4" x14ac:dyDescent="0.25">
      <c r="A11798">
        <v>7615</v>
      </c>
      <c r="B11798" t="s">
        <v>24687</v>
      </c>
      <c r="C11798" t="s">
        <v>1533</v>
      </c>
      <c r="D11798" s="109" t="s">
        <v>24688</v>
      </c>
    </row>
    <row r="11799" spans="1:4" x14ac:dyDescent="0.25">
      <c r="A11799">
        <v>7617</v>
      </c>
      <c r="B11799" t="s">
        <v>24689</v>
      </c>
      <c r="C11799" t="s">
        <v>1533</v>
      </c>
      <c r="D11799" s="109" t="s">
        <v>24690</v>
      </c>
    </row>
    <row r="11800" spans="1:4" x14ac:dyDescent="0.25">
      <c r="A11800">
        <v>7616</v>
      </c>
      <c r="B11800" t="s">
        <v>24691</v>
      </c>
      <c r="C11800" t="s">
        <v>1533</v>
      </c>
      <c r="D11800" s="109" t="s">
        <v>24692</v>
      </c>
    </row>
    <row r="11801" spans="1:4" x14ac:dyDescent="0.25">
      <c r="A11801">
        <v>7611</v>
      </c>
      <c r="B11801" t="s">
        <v>24693</v>
      </c>
      <c r="C11801" t="s">
        <v>1533</v>
      </c>
      <c r="D11801" s="109" t="s">
        <v>24694</v>
      </c>
    </row>
    <row r="11802" spans="1:4" x14ac:dyDescent="0.25">
      <c r="A11802">
        <v>7612</v>
      </c>
      <c r="B11802" t="s">
        <v>24695</v>
      </c>
      <c r="C11802" t="s">
        <v>1533</v>
      </c>
      <c r="D11802" s="109" t="s">
        <v>24696</v>
      </c>
    </row>
    <row r="11803" spans="1:4" x14ac:dyDescent="0.25">
      <c r="A11803">
        <v>37371</v>
      </c>
      <c r="B11803" t="s">
        <v>24697</v>
      </c>
      <c r="C11803" t="s">
        <v>1532</v>
      </c>
      <c r="D11803" s="109" t="s">
        <v>7328</v>
      </c>
    </row>
    <row r="11804" spans="1:4" x14ac:dyDescent="0.25">
      <c r="A11804">
        <v>40861</v>
      </c>
      <c r="B11804" t="s">
        <v>24698</v>
      </c>
      <c r="C11804" t="s">
        <v>1539</v>
      </c>
      <c r="D11804" s="109" t="s">
        <v>24699</v>
      </c>
    </row>
    <row r="11805" spans="1:4" x14ac:dyDescent="0.25">
      <c r="A11805">
        <v>36510</v>
      </c>
      <c r="B11805" t="s">
        <v>24700</v>
      </c>
      <c r="C11805" t="s">
        <v>1533</v>
      </c>
      <c r="D11805" s="109" t="s">
        <v>17475</v>
      </c>
    </row>
    <row r="11806" spans="1:4" x14ac:dyDescent="0.25">
      <c r="A11806">
        <v>25020</v>
      </c>
      <c r="B11806" t="s">
        <v>24701</v>
      </c>
      <c r="C11806" t="s">
        <v>1533</v>
      </c>
      <c r="D11806" s="109" t="s">
        <v>17476</v>
      </c>
    </row>
    <row r="11807" spans="1:4" x14ac:dyDescent="0.25">
      <c r="A11807">
        <v>7622</v>
      </c>
      <c r="B11807" t="s">
        <v>24702</v>
      </c>
      <c r="C11807" t="s">
        <v>1533</v>
      </c>
      <c r="D11807" s="109" t="s">
        <v>17477</v>
      </c>
    </row>
    <row r="11808" spans="1:4" x14ac:dyDescent="0.25">
      <c r="A11808">
        <v>7624</v>
      </c>
      <c r="B11808" t="s">
        <v>24703</v>
      </c>
      <c r="C11808" t="s">
        <v>1533</v>
      </c>
      <c r="D11808" s="109" t="s">
        <v>17478</v>
      </c>
    </row>
    <row r="11809" spans="1:4" x14ac:dyDescent="0.25">
      <c r="A11809">
        <v>7625</v>
      </c>
      <c r="B11809" t="s">
        <v>24704</v>
      </c>
      <c r="C11809" t="s">
        <v>1533</v>
      </c>
      <c r="D11809" s="109" t="s">
        <v>17479</v>
      </c>
    </row>
    <row r="11810" spans="1:4" x14ac:dyDescent="0.25">
      <c r="A11810">
        <v>7623</v>
      </c>
      <c r="B11810" t="s">
        <v>24705</v>
      </c>
      <c r="C11810" t="s">
        <v>1533</v>
      </c>
      <c r="D11810" s="109" t="s">
        <v>17476</v>
      </c>
    </row>
    <row r="11811" spans="1:4" x14ac:dyDescent="0.25">
      <c r="A11811">
        <v>36508</v>
      </c>
      <c r="B11811" t="s">
        <v>24706</v>
      </c>
      <c r="C11811" t="s">
        <v>1533</v>
      </c>
      <c r="D11811" s="109" t="s">
        <v>17480</v>
      </c>
    </row>
    <row r="11812" spans="1:4" x14ac:dyDescent="0.25">
      <c r="A11812">
        <v>36509</v>
      </c>
      <c r="B11812" t="s">
        <v>24707</v>
      </c>
      <c r="C11812" t="s">
        <v>1533</v>
      </c>
      <c r="D11812" s="109" t="s">
        <v>17481</v>
      </c>
    </row>
    <row r="11813" spans="1:4" x14ac:dyDescent="0.25">
      <c r="A11813">
        <v>13238</v>
      </c>
      <c r="B11813" t="s">
        <v>24708</v>
      </c>
      <c r="C11813" t="s">
        <v>1533</v>
      </c>
      <c r="D11813" s="109" t="s">
        <v>24709</v>
      </c>
    </row>
    <row r="11814" spans="1:4" x14ac:dyDescent="0.25">
      <c r="A11814">
        <v>36511</v>
      </c>
      <c r="B11814" t="s">
        <v>24710</v>
      </c>
      <c r="C11814" t="s">
        <v>1533</v>
      </c>
      <c r="D11814" s="109" t="s">
        <v>24711</v>
      </c>
    </row>
    <row r="11815" spans="1:4" x14ac:dyDescent="0.25">
      <c r="A11815">
        <v>36515</v>
      </c>
      <c r="B11815" t="s">
        <v>24712</v>
      </c>
      <c r="C11815" t="s">
        <v>1533</v>
      </c>
      <c r="D11815" s="109" t="s">
        <v>24713</v>
      </c>
    </row>
    <row r="11816" spans="1:4" x14ac:dyDescent="0.25">
      <c r="A11816">
        <v>10598</v>
      </c>
      <c r="B11816" t="s">
        <v>24714</v>
      </c>
      <c r="C11816" t="s">
        <v>1533</v>
      </c>
      <c r="D11816" s="109" t="s">
        <v>24715</v>
      </c>
    </row>
    <row r="11817" spans="1:4" x14ac:dyDescent="0.25">
      <c r="A11817">
        <v>7640</v>
      </c>
      <c r="B11817" t="s">
        <v>24716</v>
      </c>
      <c r="C11817" t="s">
        <v>1533</v>
      </c>
      <c r="D11817" s="109" t="s">
        <v>24717</v>
      </c>
    </row>
    <row r="11818" spans="1:4" x14ac:dyDescent="0.25">
      <c r="A11818">
        <v>36513</v>
      </c>
      <c r="B11818" t="s">
        <v>24718</v>
      </c>
      <c r="C11818" t="s">
        <v>1533</v>
      </c>
      <c r="D11818" s="109" t="s">
        <v>24719</v>
      </c>
    </row>
    <row r="11819" spans="1:4" x14ac:dyDescent="0.25">
      <c r="A11819">
        <v>36514</v>
      </c>
      <c r="B11819" t="s">
        <v>24720</v>
      </c>
      <c r="C11819" t="s">
        <v>1533</v>
      </c>
      <c r="D11819" s="109" t="s">
        <v>24721</v>
      </c>
    </row>
    <row r="11820" spans="1:4" x14ac:dyDescent="0.25">
      <c r="A11820">
        <v>11572</v>
      </c>
      <c r="B11820" t="s">
        <v>24722</v>
      </c>
      <c r="C11820" t="s">
        <v>1533</v>
      </c>
      <c r="D11820" s="109" t="s">
        <v>17811</v>
      </c>
    </row>
    <row r="11821" spans="1:4" x14ac:dyDescent="0.25">
      <c r="A11821">
        <v>36149</v>
      </c>
      <c r="B11821" t="s">
        <v>24723</v>
      </c>
      <c r="C11821" t="s">
        <v>1533</v>
      </c>
      <c r="D11821" s="109" t="s">
        <v>17440</v>
      </c>
    </row>
    <row r="11822" spans="1:4" x14ac:dyDescent="0.25">
      <c r="A11822">
        <v>42407</v>
      </c>
      <c r="B11822" t="s">
        <v>24724</v>
      </c>
      <c r="C11822" t="s">
        <v>1536</v>
      </c>
      <c r="D11822" s="109" t="s">
        <v>10164</v>
      </c>
    </row>
    <row r="11823" spans="1:4" x14ac:dyDescent="0.25">
      <c r="A11823">
        <v>11581</v>
      </c>
      <c r="B11823" t="s">
        <v>24725</v>
      </c>
      <c r="C11823" t="s">
        <v>1536</v>
      </c>
      <c r="D11823" s="109" t="s">
        <v>13720</v>
      </c>
    </row>
    <row r="11824" spans="1:4" x14ac:dyDescent="0.25">
      <c r="A11824">
        <v>43605</v>
      </c>
      <c r="B11824" t="s">
        <v>24726</v>
      </c>
      <c r="C11824" t="s">
        <v>1536</v>
      </c>
      <c r="D11824" s="109" t="s">
        <v>24727</v>
      </c>
    </row>
    <row r="11825" spans="1:4" x14ac:dyDescent="0.25">
      <c r="A11825">
        <v>11580</v>
      </c>
      <c r="B11825" t="s">
        <v>24728</v>
      </c>
      <c r="C11825" t="s">
        <v>1536</v>
      </c>
      <c r="D11825" s="109" t="s">
        <v>14398</v>
      </c>
    </row>
    <row r="11826" spans="1:4" x14ac:dyDescent="0.25">
      <c r="A11826">
        <v>10743</v>
      </c>
      <c r="B11826" t="s">
        <v>24729</v>
      </c>
      <c r="C11826" t="s">
        <v>1533</v>
      </c>
      <c r="D11826" s="109" t="s">
        <v>24730</v>
      </c>
    </row>
    <row r="11827" spans="1:4" x14ac:dyDescent="0.25">
      <c r="A11827">
        <v>39848</v>
      </c>
      <c r="B11827" t="s">
        <v>24731</v>
      </c>
      <c r="C11827" t="s">
        <v>1536</v>
      </c>
      <c r="D11827" s="109" t="s">
        <v>7702</v>
      </c>
    </row>
    <row r="11828" spans="1:4" x14ac:dyDescent="0.25">
      <c r="A11828">
        <v>20999</v>
      </c>
      <c r="B11828" t="s">
        <v>24732</v>
      </c>
      <c r="C11828" t="s">
        <v>1536</v>
      </c>
      <c r="D11828" s="109" t="s">
        <v>21224</v>
      </c>
    </row>
    <row r="11829" spans="1:4" x14ac:dyDescent="0.25">
      <c r="A11829">
        <v>21001</v>
      </c>
      <c r="B11829" t="s">
        <v>24733</v>
      </c>
      <c r="C11829" t="s">
        <v>1536</v>
      </c>
      <c r="D11829" s="109" t="s">
        <v>8162</v>
      </c>
    </row>
    <row r="11830" spans="1:4" x14ac:dyDescent="0.25">
      <c r="A11830">
        <v>21003</v>
      </c>
      <c r="B11830" t="s">
        <v>24734</v>
      </c>
      <c r="C11830" t="s">
        <v>1536</v>
      </c>
      <c r="D11830" s="109" t="s">
        <v>24735</v>
      </c>
    </row>
    <row r="11831" spans="1:4" x14ac:dyDescent="0.25">
      <c r="A11831">
        <v>21006</v>
      </c>
      <c r="B11831" t="s">
        <v>24736</v>
      </c>
      <c r="C11831" t="s">
        <v>1536</v>
      </c>
      <c r="D11831" s="109" t="s">
        <v>17112</v>
      </c>
    </row>
    <row r="11832" spans="1:4" x14ac:dyDescent="0.25">
      <c r="A11832">
        <v>21019</v>
      </c>
      <c r="B11832" t="s">
        <v>24737</v>
      </c>
      <c r="C11832" t="s">
        <v>1536</v>
      </c>
      <c r="D11832" s="109" t="s">
        <v>24738</v>
      </c>
    </row>
    <row r="11833" spans="1:4" x14ac:dyDescent="0.25">
      <c r="A11833">
        <v>21021</v>
      </c>
      <c r="B11833" t="s">
        <v>24739</v>
      </c>
      <c r="C11833" t="s">
        <v>1536</v>
      </c>
      <c r="D11833" s="109" t="s">
        <v>20830</v>
      </c>
    </row>
    <row r="11834" spans="1:4" x14ac:dyDescent="0.25">
      <c r="A11834">
        <v>21024</v>
      </c>
      <c r="B11834" t="s">
        <v>24740</v>
      </c>
      <c r="C11834" t="s">
        <v>1536</v>
      </c>
      <c r="D11834" s="109" t="s">
        <v>24741</v>
      </c>
    </row>
    <row r="11835" spans="1:4" x14ac:dyDescent="0.25">
      <c r="A11835">
        <v>40624</v>
      </c>
      <c r="B11835" t="s">
        <v>24742</v>
      </c>
      <c r="C11835" t="s">
        <v>1536</v>
      </c>
      <c r="D11835" s="109" t="s">
        <v>24743</v>
      </c>
    </row>
    <row r="11836" spans="1:4" x14ac:dyDescent="0.25">
      <c r="A11836">
        <v>42575</v>
      </c>
      <c r="B11836" t="s">
        <v>24744</v>
      </c>
      <c r="C11836" t="s">
        <v>1536</v>
      </c>
      <c r="D11836" s="109" t="s">
        <v>17997</v>
      </c>
    </row>
    <row r="11837" spans="1:4" x14ac:dyDescent="0.25">
      <c r="A11837">
        <v>13127</v>
      </c>
      <c r="B11837" t="s">
        <v>24745</v>
      </c>
      <c r="C11837" t="s">
        <v>1536</v>
      </c>
      <c r="D11837" s="109" t="s">
        <v>16654</v>
      </c>
    </row>
    <row r="11838" spans="1:4" x14ac:dyDescent="0.25">
      <c r="A11838">
        <v>13137</v>
      </c>
      <c r="B11838" t="s">
        <v>24746</v>
      </c>
      <c r="C11838" t="s">
        <v>1536</v>
      </c>
      <c r="D11838" s="109" t="s">
        <v>24747</v>
      </c>
    </row>
    <row r="11839" spans="1:4" x14ac:dyDescent="0.25">
      <c r="A11839">
        <v>42574</v>
      </c>
      <c r="B11839" t="s">
        <v>24748</v>
      </c>
      <c r="C11839" t="s">
        <v>1536</v>
      </c>
      <c r="D11839" s="109" t="s">
        <v>24749</v>
      </c>
    </row>
    <row r="11840" spans="1:4" x14ac:dyDescent="0.25">
      <c r="A11840">
        <v>20989</v>
      </c>
      <c r="B11840" t="s">
        <v>24750</v>
      </c>
      <c r="C11840" t="s">
        <v>1536</v>
      </c>
      <c r="D11840" s="109" t="s">
        <v>24751</v>
      </c>
    </row>
    <row r="11841" spans="1:4" x14ac:dyDescent="0.25">
      <c r="A11841">
        <v>21147</v>
      </c>
      <c r="B11841" t="s">
        <v>24752</v>
      </c>
      <c r="C11841" t="s">
        <v>1536</v>
      </c>
      <c r="D11841" s="109" t="s">
        <v>24753</v>
      </c>
    </row>
    <row r="11842" spans="1:4" x14ac:dyDescent="0.25">
      <c r="A11842">
        <v>21148</v>
      </c>
      <c r="B11842" t="s">
        <v>24754</v>
      </c>
      <c r="C11842" t="s">
        <v>1536</v>
      </c>
      <c r="D11842" s="109" t="s">
        <v>24755</v>
      </c>
    </row>
    <row r="11843" spans="1:4" x14ac:dyDescent="0.25">
      <c r="A11843">
        <v>20984</v>
      </c>
      <c r="B11843" t="s">
        <v>24756</v>
      </c>
      <c r="C11843" t="s">
        <v>1536</v>
      </c>
      <c r="D11843" s="109" t="s">
        <v>24757</v>
      </c>
    </row>
    <row r="11844" spans="1:4" x14ac:dyDescent="0.25">
      <c r="A11844">
        <v>13042</v>
      </c>
      <c r="B11844" t="s">
        <v>24758</v>
      </c>
      <c r="C11844" t="s">
        <v>1536</v>
      </c>
      <c r="D11844" s="109" t="s">
        <v>24759</v>
      </c>
    </row>
    <row r="11845" spans="1:4" x14ac:dyDescent="0.25">
      <c r="A11845">
        <v>21150</v>
      </c>
      <c r="B11845" t="s">
        <v>24760</v>
      </c>
      <c r="C11845" t="s">
        <v>1536</v>
      </c>
      <c r="D11845" s="109" t="s">
        <v>16910</v>
      </c>
    </row>
    <row r="11846" spans="1:4" x14ac:dyDescent="0.25">
      <c r="A11846">
        <v>13141</v>
      </c>
      <c r="B11846" t="s">
        <v>24761</v>
      </c>
      <c r="C11846" t="s">
        <v>1536</v>
      </c>
      <c r="D11846" s="109" t="s">
        <v>24762</v>
      </c>
    </row>
    <row r="11847" spans="1:4" x14ac:dyDescent="0.25">
      <c r="A11847">
        <v>42576</v>
      </c>
      <c r="B11847" t="s">
        <v>24763</v>
      </c>
      <c r="C11847" t="s">
        <v>1536</v>
      </c>
      <c r="D11847" s="109" t="s">
        <v>24764</v>
      </c>
    </row>
    <row r="11848" spans="1:4" x14ac:dyDescent="0.25">
      <c r="A11848">
        <v>21151</v>
      </c>
      <c r="B11848" t="s">
        <v>24765</v>
      </c>
      <c r="C11848" t="s">
        <v>1536</v>
      </c>
      <c r="D11848" s="109" t="s">
        <v>24766</v>
      </c>
    </row>
    <row r="11849" spans="1:4" x14ac:dyDescent="0.25">
      <c r="A11849">
        <v>13142</v>
      </c>
      <c r="B11849" t="s">
        <v>24767</v>
      </c>
      <c r="C11849" t="s">
        <v>1536</v>
      </c>
      <c r="D11849" s="109" t="s">
        <v>24768</v>
      </c>
    </row>
    <row r="11850" spans="1:4" x14ac:dyDescent="0.25">
      <c r="A11850">
        <v>42577</v>
      </c>
      <c r="B11850" t="s">
        <v>24769</v>
      </c>
      <c r="C11850" t="s">
        <v>1536</v>
      </c>
      <c r="D11850" s="109" t="s">
        <v>24770</v>
      </c>
    </row>
    <row r="11851" spans="1:4" x14ac:dyDescent="0.25">
      <c r="A11851">
        <v>20994</v>
      </c>
      <c r="B11851" t="s">
        <v>24771</v>
      </c>
      <c r="C11851" t="s">
        <v>1536</v>
      </c>
      <c r="D11851" s="109" t="s">
        <v>24772</v>
      </c>
    </row>
    <row r="11852" spans="1:4" x14ac:dyDescent="0.25">
      <c r="A11852">
        <v>7672</v>
      </c>
      <c r="B11852" t="s">
        <v>24773</v>
      </c>
      <c r="C11852" t="s">
        <v>1536</v>
      </c>
      <c r="D11852" s="109" t="s">
        <v>24774</v>
      </c>
    </row>
    <row r="11853" spans="1:4" x14ac:dyDescent="0.25">
      <c r="A11853">
        <v>20995</v>
      </c>
      <c r="B11853" t="s">
        <v>24775</v>
      </c>
      <c r="C11853" t="s">
        <v>1536</v>
      </c>
      <c r="D11853" s="109" t="s">
        <v>24776</v>
      </c>
    </row>
    <row r="11854" spans="1:4" x14ac:dyDescent="0.25">
      <c r="A11854">
        <v>7690</v>
      </c>
      <c r="B11854" t="s">
        <v>24777</v>
      </c>
      <c r="C11854" t="s">
        <v>1536</v>
      </c>
      <c r="D11854" s="109" t="s">
        <v>24778</v>
      </c>
    </row>
    <row r="11855" spans="1:4" x14ac:dyDescent="0.25">
      <c r="A11855">
        <v>20980</v>
      </c>
      <c r="B11855" t="s">
        <v>24779</v>
      </c>
      <c r="C11855" t="s">
        <v>1536</v>
      </c>
      <c r="D11855" s="109" t="s">
        <v>24780</v>
      </c>
    </row>
    <row r="11856" spans="1:4" x14ac:dyDescent="0.25">
      <c r="A11856">
        <v>7661</v>
      </c>
      <c r="B11856" t="s">
        <v>24781</v>
      </c>
      <c r="C11856" t="s">
        <v>1536</v>
      </c>
      <c r="D11856" s="109" t="s">
        <v>24782</v>
      </c>
    </row>
    <row r="11857" spans="1:4" x14ac:dyDescent="0.25">
      <c r="A11857">
        <v>21016</v>
      </c>
      <c r="B11857" t="s">
        <v>24783</v>
      </c>
      <c r="C11857" t="s">
        <v>1536</v>
      </c>
      <c r="D11857" s="109" t="s">
        <v>15886</v>
      </c>
    </row>
    <row r="11858" spans="1:4" x14ac:dyDescent="0.25">
      <c r="A11858">
        <v>21008</v>
      </c>
      <c r="B11858" t="s">
        <v>24784</v>
      </c>
      <c r="C11858" t="s">
        <v>1536</v>
      </c>
      <c r="D11858" s="109" t="s">
        <v>17485</v>
      </c>
    </row>
    <row r="11859" spans="1:4" x14ac:dyDescent="0.25">
      <c r="A11859">
        <v>21009</v>
      </c>
      <c r="B11859" t="s">
        <v>24785</v>
      </c>
      <c r="C11859" t="s">
        <v>1536</v>
      </c>
      <c r="D11859" s="109" t="s">
        <v>6734</v>
      </c>
    </row>
    <row r="11860" spans="1:4" x14ac:dyDescent="0.25">
      <c r="A11860">
        <v>21010</v>
      </c>
      <c r="B11860" t="s">
        <v>24786</v>
      </c>
      <c r="C11860" t="s">
        <v>1536</v>
      </c>
      <c r="D11860" s="109" t="s">
        <v>16969</v>
      </c>
    </row>
    <row r="11861" spans="1:4" x14ac:dyDescent="0.25">
      <c r="A11861">
        <v>21011</v>
      </c>
      <c r="B11861" t="s">
        <v>24787</v>
      </c>
      <c r="C11861" t="s">
        <v>1536</v>
      </c>
      <c r="D11861" s="109" t="s">
        <v>14931</v>
      </c>
    </row>
    <row r="11862" spans="1:4" x14ac:dyDescent="0.25">
      <c r="A11862">
        <v>21012</v>
      </c>
      <c r="B11862" t="s">
        <v>24788</v>
      </c>
      <c r="C11862" t="s">
        <v>1536</v>
      </c>
      <c r="D11862" s="109" t="s">
        <v>14337</v>
      </c>
    </row>
    <row r="11863" spans="1:4" x14ac:dyDescent="0.25">
      <c r="A11863">
        <v>21013</v>
      </c>
      <c r="B11863" t="s">
        <v>24789</v>
      </c>
      <c r="C11863" t="s">
        <v>1536</v>
      </c>
      <c r="D11863" s="109" t="s">
        <v>17486</v>
      </c>
    </row>
    <row r="11864" spans="1:4" x14ac:dyDescent="0.25">
      <c r="A11864">
        <v>21014</v>
      </c>
      <c r="B11864" t="s">
        <v>24790</v>
      </c>
      <c r="C11864" t="s">
        <v>1536</v>
      </c>
      <c r="D11864" s="109" t="s">
        <v>17487</v>
      </c>
    </row>
    <row r="11865" spans="1:4" x14ac:dyDescent="0.25">
      <c r="A11865">
        <v>21015</v>
      </c>
      <c r="B11865" t="s">
        <v>24791</v>
      </c>
      <c r="C11865" t="s">
        <v>1536</v>
      </c>
      <c r="D11865" s="109" t="s">
        <v>17488</v>
      </c>
    </row>
    <row r="11866" spans="1:4" x14ac:dyDescent="0.25">
      <c r="A11866">
        <v>7697</v>
      </c>
      <c r="B11866" t="s">
        <v>24792</v>
      </c>
      <c r="C11866" t="s">
        <v>1536</v>
      </c>
      <c r="D11866" s="109" t="s">
        <v>12646</v>
      </c>
    </row>
    <row r="11867" spans="1:4" x14ac:dyDescent="0.25">
      <c r="A11867">
        <v>7698</v>
      </c>
      <c r="B11867" t="s">
        <v>24793</v>
      </c>
      <c r="C11867" t="s">
        <v>1536</v>
      </c>
      <c r="D11867" s="109" t="s">
        <v>14963</v>
      </c>
    </row>
    <row r="11868" spans="1:4" x14ac:dyDescent="0.25">
      <c r="A11868">
        <v>7691</v>
      </c>
      <c r="B11868" t="s">
        <v>24794</v>
      </c>
      <c r="C11868" t="s">
        <v>1536</v>
      </c>
      <c r="D11868" s="109" t="s">
        <v>15169</v>
      </c>
    </row>
    <row r="11869" spans="1:4" x14ac:dyDescent="0.25">
      <c r="A11869">
        <v>40626</v>
      </c>
      <c r="B11869" t="s">
        <v>24795</v>
      </c>
      <c r="C11869" t="s">
        <v>1536</v>
      </c>
      <c r="D11869" s="109" t="s">
        <v>14731</v>
      </c>
    </row>
    <row r="11870" spans="1:4" x14ac:dyDescent="0.25">
      <c r="A11870">
        <v>7701</v>
      </c>
      <c r="B11870" t="s">
        <v>24796</v>
      </c>
      <c r="C11870" t="s">
        <v>1536</v>
      </c>
      <c r="D11870" s="109" t="s">
        <v>17489</v>
      </c>
    </row>
    <row r="11871" spans="1:4" x14ac:dyDescent="0.25">
      <c r="A11871">
        <v>7696</v>
      </c>
      <c r="B11871" t="s">
        <v>24797</v>
      </c>
      <c r="C11871" t="s">
        <v>1536</v>
      </c>
      <c r="D11871" s="109" t="s">
        <v>16658</v>
      </c>
    </row>
    <row r="11872" spans="1:4" x14ac:dyDescent="0.25">
      <c r="A11872">
        <v>7700</v>
      </c>
      <c r="B11872" t="s">
        <v>24798</v>
      </c>
      <c r="C11872" t="s">
        <v>1536</v>
      </c>
      <c r="D11872" s="109" t="s">
        <v>13435</v>
      </c>
    </row>
    <row r="11873" spans="1:4" x14ac:dyDescent="0.25">
      <c r="A11873">
        <v>7694</v>
      </c>
      <c r="B11873" t="s">
        <v>24799</v>
      </c>
      <c r="C11873" t="s">
        <v>1536</v>
      </c>
      <c r="D11873" s="109" t="s">
        <v>17490</v>
      </c>
    </row>
    <row r="11874" spans="1:4" x14ac:dyDescent="0.25">
      <c r="A11874">
        <v>7693</v>
      </c>
      <c r="B11874" t="s">
        <v>24800</v>
      </c>
      <c r="C11874" t="s">
        <v>1536</v>
      </c>
      <c r="D11874" s="109" t="s">
        <v>17491</v>
      </c>
    </row>
    <row r="11875" spans="1:4" x14ac:dyDescent="0.25">
      <c r="A11875">
        <v>7692</v>
      </c>
      <c r="B11875" t="s">
        <v>24801</v>
      </c>
      <c r="C11875" t="s">
        <v>1536</v>
      </c>
      <c r="D11875" s="109" t="s">
        <v>17492</v>
      </c>
    </row>
    <row r="11876" spans="1:4" x14ac:dyDescent="0.25">
      <c r="A11876">
        <v>7695</v>
      </c>
      <c r="B11876" t="s">
        <v>24802</v>
      </c>
      <c r="C11876" t="s">
        <v>1536</v>
      </c>
      <c r="D11876" s="109" t="s">
        <v>17493</v>
      </c>
    </row>
    <row r="11877" spans="1:4" x14ac:dyDescent="0.25">
      <c r="A11877">
        <v>13356</v>
      </c>
      <c r="B11877" t="s">
        <v>24803</v>
      </c>
      <c r="C11877" t="s">
        <v>1536</v>
      </c>
      <c r="D11877" s="109" t="s">
        <v>14676</v>
      </c>
    </row>
    <row r="11878" spans="1:4" x14ac:dyDescent="0.25">
      <c r="A11878">
        <v>36365</v>
      </c>
      <c r="B11878" t="s">
        <v>24804</v>
      </c>
      <c r="C11878" t="s">
        <v>1536</v>
      </c>
      <c r="D11878" s="109" t="s">
        <v>17494</v>
      </c>
    </row>
    <row r="11879" spans="1:4" x14ac:dyDescent="0.25">
      <c r="A11879">
        <v>41930</v>
      </c>
      <c r="B11879" t="s">
        <v>24805</v>
      </c>
      <c r="C11879" t="s">
        <v>1536</v>
      </c>
      <c r="D11879" s="109" t="s">
        <v>17495</v>
      </c>
    </row>
    <row r="11880" spans="1:4" x14ac:dyDescent="0.25">
      <c r="A11880">
        <v>41931</v>
      </c>
      <c r="B11880" t="s">
        <v>24806</v>
      </c>
      <c r="C11880" t="s">
        <v>1536</v>
      </c>
      <c r="D11880" s="109" t="s">
        <v>17496</v>
      </c>
    </row>
    <row r="11881" spans="1:4" x14ac:dyDescent="0.25">
      <c r="A11881">
        <v>41932</v>
      </c>
      <c r="B11881" t="s">
        <v>24807</v>
      </c>
      <c r="C11881" t="s">
        <v>1536</v>
      </c>
      <c r="D11881" s="109" t="s">
        <v>17497</v>
      </c>
    </row>
    <row r="11882" spans="1:4" x14ac:dyDescent="0.25">
      <c r="A11882">
        <v>41933</v>
      </c>
      <c r="B11882" t="s">
        <v>24808</v>
      </c>
      <c r="C11882" t="s">
        <v>1536</v>
      </c>
      <c r="D11882" s="109" t="s">
        <v>17498</v>
      </c>
    </row>
    <row r="11883" spans="1:4" x14ac:dyDescent="0.25">
      <c r="A11883">
        <v>41934</v>
      </c>
      <c r="B11883" t="s">
        <v>24809</v>
      </c>
      <c r="C11883" t="s">
        <v>1536</v>
      </c>
      <c r="D11883" s="109" t="s">
        <v>17499</v>
      </c>
    </row>
    <row r="11884" spans="1:4" x14ac:dyDescent="0.25">
      <c r="A11884">
        <v>41936</v>
      </c>
      <c r="B11884" t="s">
        <v>24810</v>
      </c>
      <c r="C11884" t="s">
        <v>1536</v>
      </c>
      <c r="D11884" s="109" t="s">
        <v>17500</v>
      </c>
    </row>
    <row r="11885" spans="1:4" x14ac:dyDescent="0.25">
      <c r="A11885">
        <v>44812</v>
      </c>
      <c r="B11885" t="s">
        <v>24811</v>
      </c>
      <c r="C11885" t="s">
        <v>1536</v>
      </c>
      <c r="D11885" s="109" t="s">
        <v>24812</v>
      </c>
    </row>
    <row r="11886" spans="1:4" x14ac:dyDescent="0.25">
      <c r="A11886">
        <v>41785</v>
      </c>
      <c r="B11886" t="s">
        <v>24813</v>
      </c>
      <c r="C11886" t="s">
        <v>1536</v>
      </c>
      <c r="D11886" s="109" t="s">
        <v>24814</v>
      </c>
    </row>
    <row r="11887" spans="1:4" x14ac:dyDescent="0.25">
      <c r="A11887">
        <v>41781</v>
      </c>
      <c r="B11887" t="s">
        <v>24815</v>
      </c>
      <c r="C11887" t="s">
        <v>1536</v>
      </c>
      <c r="D11887" s="109" t="s">
        <v>24816</v>
      </c>
    </row>
    <row r="11888" spans="1:4" x14ac:dyDescent="0.25">
      <c r="A11888">
        <v>41783</v>
      </c>
      <c r="B11888" t="s">
        <v>24817</v>
      </c>
      <c r="C11888" t="s">
        <v>1536</v>
      </c>
      <c r="D11888" s="109" t="s">
        <v>24818</v>
      </c>
    </row>
    <row r="11889" spans="1:4" x14ac:dyDescent="0.25">
      <c r="A11889">
        <v>41786</v>
      </c>
      <c r="B11889" t="s">
        <v>24819</v>
      </c>
      <c r="C11889" t="s">
        <v>1536</v>
      </c>
      <c r="D11889" s="109" t="s">
        <v>23063</v>
      </c>
    </row>
    <row r="11890" spans="1:4" x14ac:dyDescent="0.25">
      <c r="A11890">
        <v>41779</v>
      </c>
      <c r="B11890" t="s">
        <v>24820</v>
      </c>
      <c r="C11890" t="s">
        <v>1536</v>
      </c>
      <c r="D11890" s="109" t="s">
        <v>24821</v>
      </c>
    </row>
    <row r="11891" spans="1:4" x14ac:dyDescent="0.25">
      <c r="A11891">
        <v>41780</v>
      </c>
      <c r="B11891" t="s">
        <v>24822</v>
      </c>
      <c r="C11891" t="s">
        <v>1536</v>
      </c>
      <c r="D11891" s="109" t="s">
        <v>24823</v>
      </c>
    </row>
    <row r="11892" spans="1:4" x14ac:dyDescent="0.25">
      <c r="A11892">
        <v>41782</v>
      </c>
      <c r="B11892" t="s">
        <v>24824</v>
      </c>
      <c r="C11892" t="s">
        <v>1536</v>
      </c>
      <c r="D11892" s="109" t="s">
        <v>24825</v>
      </c>
    </row>
    <row r="11893" spans="1:4" x14ac:dyDescent="0.25">
      <c r="A11893">
        <v>38130</v>
      </c>
      <c r="B11893" t="s">
        <v>24826</v>
      </c>
      <c r="C11893" t="s">
        <v>1536</v>
      </c>
      <c r="D11893" s="109" t="s">
        <v>17173</v>
      </c>
    </row>
    <row r="11894" spans="1:4" x14ac:dyDescent="0.25">
      <c r="A11894">
        <v>44260</v>
      </c>
      <c r="B11894" t="s">
        <v>24827</v>
      </c>
      <c r="C11894" t="s">
        <v>1536</v>
      </c>
      <c r="D11894" s="109" t="s">
        <v>17502</v>
      </c>
    </row>
    <row r="11895" spans="1:4" x14ac:dyDescent="0.25">
      <c r="A11895">
        <v>21123</v>
      </c>
      <c r="B11895" t="s">
        <v>24828</v>
      </c>
      <c r="C11895" t="s">
        <v>1536</v>
      </c>
      <c r="D11895" s="109" t="s">
        <v>12642</v>
      </c>
    </row>
    <row r="11896" spans="1:4" x14ac:dyDescent="0.25">
      <c r="A11896">
        <v>21124</v>
      </c>
      <c r="B11896" t="s">
        <v>24829</v>
      </c>
      <c r="C11896" t="s">
        <v>1536</v>
      </c>
      <c r="D11896" s="109" t="s">
        <v>6424</v>
      </c>
    </row>
    <row r="11897" spans="1:4" x14ac:dyDescent="0.25">
      <c r="A11897">
        <v>21125</v>
      </c>
      <c r="B11897" t="s">
        <v>24830</v>
      </c>
      <c r="C11897" t="s">
        <v>1536</v>
      </c>
      <c r="D11897" s="109" t="s">
        <v>15688</v>
      </c>
    </row>
    <row r="11898" spans="1:4" x14ac:dyDescent="0.25">
      <c r="A11898">
        <v>38028</v>
      </c>
      <c r="B11898" t="s">
        <v>24831</v>
      </c>
      <c r="C11898" t="s">
        <v>1536</v>
      </c>
      <c r="D11898" s="109" t="s">
        <v>17503</v>
      </c>
    </row>
    <row r="11899" spans="1:4" x14ac:dyDescent="0.25">
      <c r="A11899">
        <v>38029</v>
      </c>
      <c r="B11899" t="s">
        <v>24832</v>
      </c>
      <c r="C11899" t="s">
        <v>1536</v>
      </c>
      <c r="D11899" s="109" t="s">
        <v>17504</v>
      </c>
    </row>
    <row r="11900" spans="1:4" x14ac:dyDescent="0.25">
      <c r="A11900">
        <v>38030</v>
      </c>
      <c r="B11900" t="s">
        <v>24833</v>
      </c>
      <c r="C11900" t="s">
        <v>1536</v>
      </c>
      <c r="D11900" s="109" t="s">
        <v>17505</v>
      </c>
    </row>
    <row r="11901" spans="1:4" x14ac:dyDescent="0.25">
      <c r="A11901">
        <v>38031</v>
      </c>
      <c r="B11901" t="s">
        <v>24834</v>
      </c>
      <c r="C11901" t="s">
        <v>1536</v>
      </c>
      <c r="D11901" s="109" t="s">
        <v>17506</v>
      </c>
    </row>
    <row r="11902" spans="1:4" x14ac:dyDescent="0.25">
      <c r="A11902">
        <v>39735</v>
      </c>
      <c r="B11902" t="s">
        <v>24835</v>
      </c>
      <c r="C11902" t="s">
        <v>1536</v>
      </c>
      <c r="D11902" s="109" t="s">
        <v>12783</v>
      </c>
    </row>
    <row r="11903" spans="1:4" x14ac:dyDescent="0.25">
      <c r="A11903">
        <v>39734</v>
      </c>
      <c r="B11903" t="s">
        <v>24836</v>
      </c>
      <c r="C11903" t="s">
        <v>1536</v>
      </c>
      <c r="D11903" s="109" t="s">
        <v>14798</v>
      </c>
    </row>
    <row r="11904" spans="1:4" x14ac:dyDescent="0.25">
      <c r="A11904">
        <v>39736</v>
      </c>
      <c r="B11904" t="s">
        <v>24837</v>
      </c>
      <c r="C11904" t="s">
        <v>1536</v>
      </c>
      <c r="D11904" s="109" t="s">
        <v>14967</v>
      </c>
    </row>
    <row r="11905" spans="1:4" x14ac:dyDescent="0.25">
      <c r="A11905">
        <v>39737</v>
      </c>
      <c r="B11905" t="s">
        <v>24838</v>
      </c>
      <c r="C11905" t="s">
        <v>1536</v>
      </c>
      <c r="D11905" s="109" t="s">
        <v>7299</v>
      </c>
    </row>
    <row r="11906" spans="1:4" x14ac:dyDescent="0.25">
      <c r="A11906">
        <v>39738</v>
      </c>
      <c r="B11906" t="s">
        <v>24839</v>
      </c>
      <c r="C11906" t="s">
        <v>1536</v>
      </c>
      <c r="D11906" s="109" t="s">
        <v>14968</v>
      </c>
    </row>
    <row r="11907" spans="1:4" x14ac:dyDescent="0.25">
      <c r="A11907">
        <v>39739</v>
      </c>
      <c r="B11907" t="s">
        <v>24840</v>
      </c>
      <c r="C11907" t="s">
        <v>1536</v>
      </c>
      <c r="D11907" s="109" t="s">
        <v>14704</v>
      </c>
    </row>
    <row r="11908" spans="1:4" x14ac:dyDescent="0.25">
      <c r="A11908">
        <v>39733</v>
      </c>
      <c r="B11908" t="s">
        <v>24841</v>
      </c>
      <c r="C11908" t="s">
        <v>1536</v>
      </c>
      <c r="D11908" s="109" t="s">
        <v>14969</v>
      </c>
    </row>
    <row r="11909" spans="1:4" x14ac:dyDescent="0.25">
      <c r="A11909">
        <v>39854</v>
      </c>
      <c r="B11909" t="s">
        <v>24842</v>
      </c>
      <c r="C11909" t="s">
        <v>1536</v>
      </c>
      <c r="D11909" s="109" t="s">
        <v>14970</v>
      </c>
    </row>
    <row r="11910" spans="1:4" x14ac:dyDescent="0.25">
      <c r="A11910">
        <v>39740</v>
      </c>
      <c r="B11910" t="s">
        <v>24843</v>
      </c>
      <c r="C11910" t="s">
        <v>1536</v>
      </c>
      <c r="D11910" s="109" t="s">
        <v>14971</v>
      </c>
    </row>
    <row r="11911" spans="1:4" x14ac:dyDescent="0.25">
      <c r="A11911">
        <v>39741</v>
      </c>
      <c r="B11911" t="s">
        <v>24844</v>
      </c>
      <c r="C11911" t="s">
        <v>1536</v>
      </c>
      <c r="D11911" s="109" t="s">
        <v>14972</v>
      </c>
    </row>
    <row r="11912" spans="1:4" x14ac:dyDescent="0.25">
      <c r="A11912">
        <v>39853</v>
      </c>
      <c r="B11912" t="s">
        <v>24845</v>
      </c>
      <c r="C11912" t="s">
        <v>1536</v>
      </c>
      <c r="D11912" s="109" t="s">
        <v>12611</v>
      </c>
    </row>
    <row r="11913" spans="1:4" x14ac:dyDescent="0.25">
      <c r="A11913">
        <v>39742</v>
      </c>
      <c r="B11913" t="s">
        <v>24846</v>
      </c>
      <c r="C11913" t="s">
        <v>1536</v>
      </c>
      <c r="D11913" s="109" t="s">
        <v>14973</v>
      </c>
    </row>
    <row r="11914" spans="1:4" x14ac:dyDescent="0.25">
      <c r="A11914">
        <v>39749</v>
      </c>
      <c r="B11914" t="s">
        <v>24847</v>
      </c>
      <c r="C11914" t="s">
        <v>1536</v>
      </c>
      <c r="D11914" s="109" t="s">
        <v>24848</v>
      </c>
    </row>
    <row r="11915" spans="1:4" x14ac:dyDescent="0.25">
      <c r="A11915">
        <v>39751</v>
      </c>
      <c r="B11915" t="s">
        <v>24849</v>
      </c>
      <c r="C11915" t="s">
        <v>1536</v>
      </c>
      <c r="D11915" s="109" t="s">
        <v>24850</v>
      </c>
    </row>
    <row r="11916" spans="1:4" x14ac:dyDescent="0.25">
      <c r="A11916">
        <v>39750</v>
      </c>
      <c r="B11916" t="s">
        <v>24851</v>
      </c>
      <c r="C11916" t="s">
        <v>1536</v>
      </c>
      <c r="D11916" s="109" t="s">
        <v>24852</v>
      </c>
    </row>
    <row r="11917" spans="1:4" x14ac:dyDescent="0.25">
      <c r="A11917">
        <v>39747</v>
      </c>
      <c r="B11917" t="s">
        <v>24853</v>
      </c>
      <c r="C11917" t="s">
        <v>1536</v>
      </c>
      <c r="D11917" s="109" t="s">
        <v>24854</v>
      </c>
    </row>
    <row r="11918" spans="1:4" x14ac:dyDescent="0.25">
      <c r="A11918">
        <v>39753</v>
      </c>
      <c r="B11918" t="s">
        <v>24855</v>
      </c>
      <c r="C11918" t="s">
        <v>1536</v>
      </c>
      <c r="D11918" s="109" t="s">
        <v>24856</v>
      </c>
    </row>
    <row r="11919" spans="1:4" x14ac:dyDescent="0.25">
      <c r="A11919">
        <v>39754</v>
      </c>
      <c r="B11919" t="s">
        <v>24857</v>
      </c>
      <c r="C11919" t="s">
        <v>1536</v>
      </c>
      <c r="D11919" s="109" t="s">
        <v>24858</v>
      </c>
    </row>
    <row r="11920" spans="1:4" x14ac:dyDescent="0.25">
      <c r="A11920">
        <v>39748</v>
      </c>
      <c r="B11920" t="s">
        <v>24859</v>
      </c>
      <c r="C11920" t="s">
        <v>1536</v>
      </c>
      <c r="D11920" s="109" t="s">
        <v>17121</v>
      </c>
    </row>
    <row r="11921" spans="1:4" x14ac:dyDescent="0.25">
      <c r="A11921">
        <v>39755</v>
      </c>
      <c r="B11921" t="s">
        <v>24860</v>
      </c>
      <c r="C11921" t="s">
        <v>1536</v>
      </c>
      <c r="D11921" s="109" t="s">
        <v>24861</v>
      </c>
    </row>
    <row r="11922" spans="1:4" x14ac:dyDescent="0.25">
      <c r="A11922">
        <v>12742</v>
      </c>
      <c r="B11922" t="s">
        <v>24862</v>
      </c>
      <c r="C11922" t="s">
        <v>1536</v>
      </c>
      <c r="D11922" s="109" t="s">
        <v>24863</v>
      </c>
    </row>
    <row r="11923" spans="1:4" x14ac:dyDescent="0.25">
      <c r="A11923">
        <v>12713</v>
      </c>
      <c r="B11923" t="s">
        <v>24864</v>
      </c>
      <c r="C11923" t="s">
        <v>1536</v>
      </c>
      <c r="D11923" s="109" t="s">
        <v>16656</v>
      </c>
    </row>
    <row r="11924" spans="1:4" x14ac:dyDescent="0.25">
      <c r="A11924">
        <v>12743</v>
      </c>
      <c r="B11924" t="s">
        <v>24865</v>
      </c>
      <c r="C11924" t="s">
        <v>1536</v>
      </c>
      <c r="D11924" s="109" t="s">
        <v>17708</v>
      </c>
    </row>
    <row r="11925" spans="1:4" x14ac:dyDescent="0.25">
      <c r="A11925">
        <v>12744</v>
      </c>
      <c r="B11925" t="s">
        <v>24866</v>
      </c>
      <c r="C11925" t="s">
        <v>1536</v>
      </c>
      <c r="D11925" s="109" t="s">
        <v>24867</v>
      </c>
    </row>
    <row r="11926" spans="1:4" x14ac:dyDescent="0.25">
      <c r="A11926">
        <v>12745</v>
      </c>
      <c r="B11926" t="s">
        <v>24868</v>
      </c>
      <c r="C11926" t="s">
        <v>1536</v>
      </c>
      <c r="D11926" s="109" t="s">
        <v>24869</v>
      </c>
    </row>
    <row r="11927" spans="1:4" x14ac:dyDescent="0.25">
      <c r="A11927">
        <v>12746</v>
      </c>
      <c r="B11927" t="s">
        <v>24870</v>
      </c>
      <c r="C11927" t="s">
        <v>1536</v>
      </c>
      <c r="D11927" s="109" t="s">
        <v>24871</v>
      </c>
    </row>
    <row r="11928" spans="1:4" x14ac:dyDescent="0.25">
      <c r="A11928">
        <v>12747</v>
      </c>
      <c r="B11928" t="s">
        <v>24872</v>
      </c>
      <c r="C11928" t="s">
        <v>1536</v>
      </c>
      <c r="D11928" s="109" t="s">
        <v>24873</v>
      </c>
    </row>
    <row r="11929" spans="1:4" x14ac:dyDescent="0.25">
      <c r="A11929">
        <v>12748</v>
      </c>
      <c r="B11929" t="s">
        <v>24874</v>
      </c>
      <c r="C11929" t="s">
        <v>1536</v>
      </c>
      <c r="D11929" s="109" t="s">
        <v>24875</v>
      </c>
    </row>
    <row r="11930" spans="1:4" x14ac:dyDescent="0.25">
      <c r="A11930">
        <v>12749</v>
      </c>
      <c r="B11930" t="s">
        <v>24876</v>
      </c>
      <c r="C11930" t="s">
        <v>1536</v>
      </c>
      <c r="D11930" s="109" t="s">
        <v>24877</v>
      </c>
    </row>
    <row r="11931" spans="1:4" x14ac:dyDescent="0.25">
      <c r="A11931">
        <v>39726</v>
      </c>
      <c r="B11931" t="s">
        <v>24878</v>
      </c>
      <c r="C11931" t="s">
        <v>1536</v>
      </c>
      <c r="D11931" s="109" t="s">
        <v>24879</v>
      </c>
    </row>
    <row r="11932" spans="1:4" x14ac:dyDescent="0.25">
      <c r="A11932">
        <v>39728</v>
      </c>
      <c r="B11932" t="s">
        <v>24880</v>
      </c>
      <c r="C11932" t="s">
        <v>1536</v>
      </c>
      <c r="D11932" s="109" t="s">
        <v>24881</v>
      </c>
    </row>
    <row r="11933" spans="1:4" x14ac:dyDescent="0.25">
      <c r="A11933">
        <v>39727</v>
      </c>
      <c r="B11933" t="s">
        <v>24882</v>
      </c>
      <c r="C11933" t="s">
        <v>1536</v>
      </c>
      <c r="D11933" s="109" t="s">
        <v>24883</v>
      </c>
    </row>
    <row r="11934" spans="1:4" x14ac:dyDescent="0.25">
      <c r="A11934">
        <v>39724</v>
      </c>
      <c r="B11934" t="s">
        <v>24884</v>
      </c>
      <c r="C11934" t="s">
        <v>1536</v>
      </c>
      <c r="D11934" s="109" t="s">
        <v>18317</v>
      </c>
    </row>
    <row r="11935" spans="1:4" x14ac:dyDescent="0.25">
      <c r="A11935">
        <v>39729</v>
      </c>
      <c r="B11935" t="s">
        <v>24885</v>
      </c>
      <c r="C11935" t="s">
        <v>1536</v>
      </c>
      <c r="D11935" s="109" t="s">
        <v>24886</v>
      </c>
    </row>
    <row r="11936" spans="1:4" x14ac:dyDescent="0.25">
      <c r="A11936">
        <v>39730</v>
      </c>
      <c r="B11936" t="s">
        <v>24887</v>
      </c>
      <c r="C11936" t="s">
        <v>1536</v>
      </c>
      <c r="D11936" s="109" t="s">
        <v>24888</v>
      </c>
    </row>
    <row r="11937" spans="1:4" x14ac:dyDescent="0.25">
      <c r="A11937">
        <v>39731</v>
      </c>
      <c r="B11937" t="s">
        <v>24889</v>
      </c>
      <c r="C11937" t="s">
        <v>1536</v>
      </c>
      <c r="D11937" s="109" t="s">
        <v>24890</v>
      </c>
    </row>
    <row r="11938" spans="1:4" x14ac:dyDescent="0.25">
      <c r="A11938">
        <v>39725</v>
      </c>
      <c r="B11938" t="s">
        <v>24891</v>
      </c>
      <c r="C11938" t="s">
        <v>1536</v>
      </c>
      <c r="D11938" s="109" t="s">
        <v>24892</v>
      </c>
    </row>
    <row r="11939" spans="1:4" x14ac:dyDescent="0.25">
      <c r="A11939">
        <v>39732</v>
      </c>
      <c r="B11939" t="s">
        <v>24893</v>
      </c>
      <c r="C11939" t="s">
        <v>1536</v>
      </c>
      <c r="D11939" s="109" t="s">
        <v>24894</v>
      </c>
    </row>
    <row r="11940" spans="1:4" x14ac:dyDescent="0.25">
      <c r="A11940">
        <v>39660</v>
      </c>
      <c r="B11940" t="s">
        <v>24895</v>
      </c>
      <c r="C11940" t="s">
        <v>1536</v>
      </c>
      <c r="D11940" s="109" t="s">
        <v>24896</v>
      </c>
    </row>
    <row r="11941" spans="1:4" x14ac:dyDescent="0.25">
      <c r="A11941">
        <v>39662</v>
      </c>
      <c r="B11941" t="s">
        <v>24897</v>
      </c>
      <c r="C11941" t="s">
        <v>1536</v>
      </c>
      <c r="D11941" s="109" t="s">
        <v>17682</v>
      </c>
    </row>
    <row r="11942" spans="1:4" x14ac:dyDescent="0.25">
      <c r="A11942">
        <v>39661</v>
      </c>
      <c r="B11942" t="s">
        <v>24898</v>
      </c>
      <c r="C11942" t="s">
        <v>1536</v>
      </c>
      <c r="D11942" s="109" t="s">
        <v>8128</v>
      </c>
    </row>
    <row r="11943" spans="1:4" x14ac:dyDescent="0.25">
      <c r="A11943">
        <v>39666</v>
      </c>
      <c r="B11943" t="s">
        <v>24899</v>
      </c>
      <c r="C11943" t="s">
        <v>1536</v>
      </c>
      <c r="D11943" s="109" t="s">
        <v>17803</v>
      </c>
    </row>
    <row r="11944" spans="1:4" x14ac:dyDescent="0.25">
      <c r="A11944">
        <v>39664</v>
      </c>
      <c r="B11944" t="s">
        <v>24900</v>
      </c>
      <c r="C11944" t="s">
        <v>1536</v>
      </c>
      <c r="D11944" s="109" t="s">
        <v>18064</v>
      </c>
    </row>
    <row r="11945" spans="1:4" x14ac:dyDescent="0.25">
      <c r="A11945">
        <v>39663</v>
      </c>
      <c r="B11945" t="s">
        <v>24901</v>
      </c>
      <c r="C11945" t="s">
        <v>1536</v>
      </c>
      <c r="D11945" s="109" t="s">
        <v>24902</v>
      </c>
    </row>
    <row r="11946" spans="1:4" x14ac:dyDescent="0.25">
      <c r="A11946">
        <v>39665</v>
      </c>
      <c r="B11946" t="s">
        <v>24903</v>
      </c>
      <c r="C11946" t="s">
        <v>1536</v>
      </c>
      <c r="D11946" s="109" t="s">
        <v>17428</v>
      </c>
    </row>
    <row r="11947" spans="1:4" x14ac:dyDescent="0.25">
      <c r="A11947">
        <v>39752</v>
      </c>
      <c r="B11947" t="s">
        <v>24904</v>
      </c>
      <c r="C11947" t="s">
        <v>1536</v>
      </c>
      <c r="D11947" s="109" t="s">
        <v>24905</v>
      </c>
    </row>
    <row r="11948" spans="1:4" x14ac:dyDescent="0.25">
      <c r="A11948">
        <v>7725</v>
      </c>
      <c r="B11948" t="s">
        <v>24906</v>
      </c>
      <c r="C11948" t="s">
        <v>1536</v>
      </c>
      <c r="D11948" s="109" t="s">
        <v>24907</v>
      </c>
    </row>
    <row r="11949" spans="1:4" x14ac:dyDescent="0.25">
      <c r="A11949">
        <v>7753</v>
      </c>
      <c r="B11949" t="s">
        <v>24908</v>
      </c>
      <c r="C11949" t="s">
        <v>1536</v>
      </c>
      <c r="D11949" s="109" t="s">
        <v>24909</v>
      </c>
    </row>
    <row r="11950" spans="1:4" x14ac:dyDescent="0.25">
      <c r="A11950">
        <v>13256</v>
      </c>
      <c r="B11950" t="s">
        <v>24910</v>
      </c>
      <c r="C11950" t="s">
        <v>1536</v>
      </c>
      <c r="D11950" s="109" t="s">
        <v>24911</v>
      </c>
    </row>
    <row r="11951" spans="1:4" x14ac:dyDescent="0.25">
      <c r="A11951">
        <v>7757</v>
      </c>
      <c r="B11951" t="s">
        <v>24912</v>
      </c>
      <c r="C11951" t="s">
        <v>1536</v>
      </c>
      <c r="D11951" s="109" t="s">
        <v>24913</v>
      </c>
    </row>
    <row r="11952" spans="1:4" x14ac:dyDescent="0.25">
      <c r="A11952">
        <v>7758</v>
      </c>
      <c r="B11952" t="s">
        <v>24914</v>
      </c>
      <c r="C11952" t="s">
        <v>1536</v>
      </c>
      <c r="D11952" s="109" t="s">
        <v>24915</v>
      </c>
    </row>
    <row r="11953" spans="1:4" x14ac:dyDescent="0.25">
      <c r="A11953">
        <v>7759</v>
      </c>
      <c r="B11953" t="s">
        <v>24916</v>
      </c>
      <c r="C11953" t="s">
        <v>1536</v>
      </c>
      <c r="D11953" s="109" t="s">
        <v>24917</v>
      </c>
    </row>
    <row r="11954" spans="1:4" x14ac:dyDescent="0.25">
      <c r="A11954">
        <v>40334</v>
      </c>
      <c r="B11954" t="s">
        <v>24918</v>
      </c>
      <c r="C11954" t="s">
        <v>1536</v>
      </c>
      <c r="D11954" s="109" t="s">
        <v>24919</v>
      </c>
    </row>
    <row r="11955" spans="1:4" x14ac:dyDescent="0.25">
      <c r="A11955">
        <v>7745</v>
      </c>
      <c r="B11955" t="s">
        <v>24920</v>
      </c>
      <c r="C11955" t="s">
        <v>1536</v>
      </c>
      <c r="D11955" s="109" t="s">
        <v>24921</v>
      </c>
    </row>
    <row r="11956" spans="1:4" x14ac:dyDescent="0.25">
      <c r="A11956">
        <v>7714</v>
      </c>
      <c r="B11956" t="s">
        <v>24922</v>
      </c>
      <c r="C11956" t="s">
        <v>1536</v>
      </c>
      <c r="D11956" s="109" t="s">
        <v>24923</v>
      </c>
    </row>
    <row r="11957" spans="1:4" x14ac:dyDescent="0.25">
      <c r="A11957">
        <v>7742</v>
      </c>
      <c r="B11957" t="s">
        <v>24924</v>
      </c>
      <c r="C11957" t="s">
        <v>1536</v>
      </c>
      <c r="D11957" s="109" t="s">
        <v>24925</v>
      </c>
    </row>
    <row r="11958" spans="1:4" x14ac:dyDescent="0.25">
      <c r="A11958">
        <v>7750</v>
      </c>
      <c r="B11958" t="s">
        <v>24926</v>
      </c>
      <c r="C11958" t="s">
        <v>1536</v>
      </c>
      <c r="D11958" s="109" t="s">
        <v>24927</v>
      </c>
    </row>
    <row r="11959" spans="1:4" x14ac:dyDescent="0.25">
      <c r="A11959">
        <v>7756</v>
      </c>
      <c r="B11959" t="s">
        <v>24928</v>
      </c>
      <c r="C11959" t="s">
        <v>1536</v>
      </c>
      <c r="D11959" s="109" t="s">
        <v>24929</v>
      </c>
    </row>
    <row r="11960" spans="1:4" x14ac:dyDescent="0.25">
      <c r="A11960">
        <v>7765</v>
      </c>
      <c r="B11960" t="s">
        <v>24930</v>
      </c>
      <c r="C11960" t="s">
        <v>1536</v>
      </c>
      <c r="D11960" s="109" t="s">
        <v>24931</v>
      </c>
    </row>
    <row r="11961" spans="1:4" x14ac:dyDescent="0.25">
      <c r="A11961">
        <v>12569</v>
      </c>
      <c r="B11961" t="s">
        <v>24932</v>
      </c>
      <c r="C11961" t="s">
        <v>1536</v>
      </c>
      <c r="D11961" s="109" t="s">
        <v>24933</v>
      </c>
    </row>
    <row r="11962" spans="1:4" x14ac:dyDescent="0.25">
      <c r="A11962">
        <v>7766</v>
      </c>
      <c r="B11962" t="s">
        <v>24934</v>
      </c>
      <c r="C11962" t="s">
        <v>1536</v>
      </c>
      <c r="D11962" s="109" t="s">
        <v>24935</v>
      </c>
    </row>
    <row r="11963" spans="1:4" x14ac:dyDescent="0.25">
      <c r="A11963">
        <v>7767</v>
      </c>
      <c r="B11963" t="s">
        <v>24936</v>
      </c>
      <c r="C11963" t="s">
        <v>1536</v>
      </c>
      <c r="D11963" s="109" t="s">
        <v>24937</v>
      </c>
    </row>
    <row r="11964" spans="1:4" x14ac:dyDescent="0.25">
      <c r="A11964">
        <v>7727</v>
      </c>
      <c r="B11964" t="s">
        <v>24938</v>
      </c>
      <c r="C11964" t="s">
        <v>1536</v>
      </c>
      <c r="D11964" s="109" t="s">
        <v>24939</v>
      </c>
    </row>
    <row r="11965" spans="1:4" x14ac:dyDescent="0.25">
      <c r="A11965">
        <v>7760</v>
      </c>
      <c r="B11965" t="s">
        <v>24940</v>
      </c>
      <c r="C11965" t="s">
        <v>1536</v>
      </c>
      <c r="D11965" s="109" t="s">
        <v>24076</v>
      </c>
    </row>
    <row r="11966" spans="1:4" x14ac:dyDescent="0.25">
      <c r="A11966">
        <v>7761</v>
      </c>
      <c r="B11966" t="s">
        <v>24941</v>
      </c>
      <c r="C11966" t="s">
        <v>1536</v>
      </c>
      <c r="D11966" s="109" t="s">
        <v>24942</v>
      </c>
    </row>
    <row r="11967" spans="1:4" x14ac:dyDescent="0.25">
      <c r="A11967">
        <v>7752</v>
      </c>
      <c r="B11967" t="s">
        <v>24943</v>
      </c>
      <c r="C11967" t="s">
        <v>1536</v>
      </c>
      <c r="D11967" s="109" t="s">
        <v>24078</v>
      </c>
    </row>
    <row r="11968" spans="1:4" x14ac:dyDescent="0.25">
      <c r="A11968">
        <v>7762</v>
      </c>
      <c r="B11968" t="s">
        <v>24944</v>
      </c>
      <c r="C11968" t="s">
        <v>1536</v>
      </c>
      <c r="D11968" s="109" t="s">
        <v>24945</v>
      </c>
    </row>
    <row r="11969" spans="1:4" x14ac:dyDescent="0.25">
      <c r="A11969">
        <v>7722</v>
      </c>
      <c r="B11969" t="s">
        <v>24946</v>
      </c>
      <c r="C11969" t="s">
        <v>1536</v>
      </c>
      <c r="D11969" s="109" t="s">
        <v>24947</v>
      </c>
    </row>
    <row r="11970" spans="1:4" x14ac:dyDescent="0.25">
      <c r="A11970">
        <v>7763</v>
      </c>
      <c r="B11970" t="s">
        <v>24948</v>
      </c>
      <c r="C11970" t="s">
        <v>1536</v>
      </c>
      <c r="D11970" s="109" t="s">
        <v>19880</v>
      </c>
    </row>
    <row r="11971" spans="1:4" x14ac:dyDescent="0.25">
      <c r="A11971">
        <v>7764</v>
      </c>
      <c r="B11971" t="s">
        <v>24949</v>
      </c>
      <c r="C11971" t="s">
        <v>1536</v>
      </c>
      <c r="D11971" s="109" t="s">
        <v>24950</v>
      </c>
    </row>
    <row r="11972" spans="1:4" x14ac:dyDescent="0.25">
      <c r="A11972">
        <v>12572</v>
      </c>
      <c r="B11972" t="s">
        <v>24951</v>
      </c>
      <c r="C11972" t="s">
        <v>1536</v>
      </c>
      <c r="D11972" s="109" t="s">
        <v>24911</v>
      </c>
    </row>
    <row r="11973" spans="1:4" x14ac:dyDescent="0.25">
      <c r="A11973">
        <v>12573</v>
      </c>
      <c r="B11973" t="s">
        <v>24952</v>
      </c>
      <c r="C11973" t="s">
        <v>1536</v>
      </c>
      <c r="D11973" s="109" t="s">
        <v>24953</v>
      </c>
    </row>
    <row r="11974" spans="1:4" x14ac:dyDescent="0.25">
      <c r="A11974">
        <v>12574</v>
      </c>
      <c r="B11974" t="s">
        <v>24954</v>
      </c>
      <c r="C11974" t="s">
        <v>1536</v>
      </c>
      <c r="D11974" s="109" t="s">
        <v>24955</v>
      </c>
    </row>
    <row r="11975" spans="1:4" x14ac:dyDescent="0.25">
      <c r="A11975">
        <v>12575</v>
      </c>
      <c r="B11975" t="s">
        <v>24956</v>
      </c>
      <c r="C11975" t="s">
        <v>1536</v>
      </c>
      <c r="D11975" s="109" t="s">
        <v>24957</v>
      </c>
    </row>
    <row r="11976" spans="1:4" x14ac:dyDescent="0.25">
      <c r="A11976">
        <v>12576</v>
      </c>
      <c r="B11976" t="s">
        <v>24958</v>
      </c>
      <c r="C11976" t="s">
        <v>1536</v>
      </c>
      <c r="D11976" s="109" t="s">
        <v>24959</v>
      </c>
    </row>
    <row r="11977" spans="1:4" x14ac:dyDescent="0.25">
      <c r="A11977">
        <v>12577</v>
      </c>
      <c r="B11977" t="s">
        <v>24960</v>
      </c>
      <c r="C11977" t="s">
        <v>1536</v>
      </c>
      <c r="D11977" s="109" t="s">
        <v>24961</v>
      </c>
    </row>
    <row r="11978" spans="1:4" x14ac:dyDescent="0.25">
      <c r="A11978">
        <v>12578</v>
      </c>
      <c r="B11978" t="s">
        <v>24962</v>
      </c>
      <c r="C11978" t="s">
        <v>1536</v>
      </c>
      <c r="D11978" s="109" t="s">
        <v>24963</v>
      </c>
    </row>
    <row r="11979" spans="1:4" x14ac:dyDescent="0.25">
      <c r="A11979">
        <v>12579</v>
      </c>
      <c r="B11979" t="s">
        <v>24964</v>
      </c>
      <c r="C11979" t="s">
        <v>1536</v>
      </c>
      <c r="D11979" s="109" t="s">
        <v>24965</v>
      </c>
    </row>
    <row r="11980" spans="1:4" x14ac:dyDescent="0.25">
      <c r="A11980">
        <v>12580</v>
      </c>
      <c r="B11980" t="s">
        <v>24966</v>
      </c>
      <c r="C11980" t="s">
        <v>1536</v>
      </c>
      <c r="D11980" s="109" t="s">
        <v>24967</v>
      </c>
    </row>
    <row r="11981" spans="1:4" x14ac:dyDescent="0.25">
      <c r="A11981">
        <v>12581</v>
      </c>
      <c r="B11981" t="s">
        <v>24968</v>
      </c>
      <c r="C11981" t="s">
        <v>1536</v>
      </c>
      <c r="D11981" s="109" t="s">
        <v>24969</v>
      </c>
    </row>
    <row r="11982" spans="1:4" x14ac:dyDescent="0.25">
      <c r="A11982">
        <v>7720</v>
      </c>
      <c r="B11982" t="s">
        <v>24970</v>
      </c>
      <c r="C11982" t="s">
        <v>1536</v>
      </c>
      <c r="D11982" s="109" t="s">
        <v>24971</v>
      </c>
    </row>
    <row r="11983" spans="1:4" x14ac:dyDescent="0.25">
      <c r="A11983">
        <v>40335</v>
      </c>
      <c r="B11983" t="s">
        <v>24972</v>
      </c>
      <c r="C11983" t="s">
        <v>1536</v>
      </c>
      <c r="D11983" s="109" t="s">
        <v>14999</v>
      </c>
    </row>
    <row r="11984" spans="1:4" x14ac:dyDescent="0.25">
      <c r="A11984">
        <v>7740</v>
      </c>
      <c r="B11984" t="s">
        <v>24973</v>
      </c>
      <c r="C11984" t="s">
        <v>1536</v>
      </c>
      <c r="D11984" s="109" t="s">
        <v>24974</v>
      </c>
    </row>
    <row r="11985" spans="1:4" x14ac:dyDescent="0.25">
      <c r="A11985">
        <v>7741</v>
      </c>
      <c r="B11985" t="s">
        <v>24975</v>
      </c>
      <c r="C11985" t="s">
        <v>1536</v>
      </c>
      <c r="D11985" s="109" t="s">
        <v>24976</v>
      </c>
    </row>
    <row r="11986" spans="1:4" x14ac:dyDescent="0.25">
      <c r="A11986">
        <v>7774</v>
      </c>
      <c r="B11986" t="s">
        <v>24977</v>
      </c>
      <c r="C11986" t="s">
        <v>1536</v>
      </c>
      <c r="D11986" s="109" t="s">
        <v>24978</v>
      </c>
    </row>
    <row r="11987" spans="1:4" x14ac:dyDescent="0.25">
      <c r="A11987">
        <v>7744</v>
      </c>
      <c r="B11987" t="s">
        <v>24979</v>
      </c>
      <c r="C11987" t="s">
        <v>1536</v>
      </c>
      <c r="D11987" s="109" t="s">
        <v>24980</v>
      </c>
    </row>
    <row r="11988" spans="1:4" x14ac:dyDescent="0.25">
      <c r="A11988">
        <v>7773</v>
      </c>
      <c r="B11988" t="s">
        <v>24981</v>
      </c>
      <c r="C11988" t="s">
        <v>1536</v>
      </c>
      <c r="D11988" s="109" t="s">
        <v>24982</v>
      </c>
    </row>
    <row r="11989" spans="1:4" x14ac:dyDescent="0.25">
      <c r="A11989">
        <v>7754</v>
      </c>
      <c r="B11989" t="s">
        <v>24983</v>
      </c>
      <c r="C11989" t="s">
        <v>1536</v>
      </c>
      <c r="D11989" s="109" t="s">
        <v>24984</v>
      </c>
    </row>
    <row r="11990" spans="1:4" x14ac:dyDescent="0.25">
      <c r="A11990">
        <v>7735</v>
      </c>
      <c r="B11990" t="s">
        <v>24985</v>
      </c>
      <c r="C11990" t="s">
        <v>1536</v>
      </c>
      <c r="D11990" s="109" t="s">
        <v>24986</v>
      </c>
    </row>
    <row r="11991" spans="1:4" x14ac:dyDescent="0.25">
      <c r="A11991">
        <v>7755</v>
      </c>
      <c r="B11991" t="s">
        <v>24987</v>
      </c>
      <c r="C11991" t="s">
        <v>1536</v>
      </c>
      <c r="D11991" s="109" t="s">
        <v>24988</v>
      </c>
    </row>
    <row r="11992" spans="1:4" x14ac:dyDescent="0.25">
      <c r="A11992">
        <v>7776</v>
      </c>
      <c r="B11992" t="s">
        <v>24989</v>
      </c>
      <c r="C11992" t="s">
        <v>1536</v>
      </c>
      <c r="D11992" s="109" t="s">
        <v>24990</v>
      </c>
    </row>
    <row r="11993" spans="1:4" x14ac:dyDescent="0.25">
      <c r="A11993">
        <v>7743</v>
      </c>
      <c r="B11993" t="s">
        <v>24991</v>
      </c>
      <c r="C11993" t="s">
        <v>1536</v>
      </c>
      <c r="D11993" s="109" t="s">
        <v>24992</v>
      </c>
    </row>
    <row r="11994" spans="1:4" x14ac:dyDescent="0.25">
      <c r="A11994">
        <v>7733</v>
      </c>
      <c r="B11994" t="s">
        <v>24993</v>
      </c>
      <c r="C11994" t="s">
        <v>1536</v>
      </c>
      <c r="D11994" s="109" t="s">
        <v>24994</v>
      </c>
    </row>
    <row r="11995" spans="1:4" x14ac:dyDescent="0.25">
      <c r="A11995">
        <v>7775</v>
      </c>
      <c r="B11995" t="s">
        <v>24995</v>
      </c>
      <c r="C11995" t="s">
        <v>1536</v>
      </c>
      <c r="D11995" s="109" t="s">
        <v>24996</v>
      </c>
    </row>
    <row r="11996" spans="1:4" x14ac:dyDescent="0.25">
      <c r="A11996">
        <v>7734</v>
      </c>
      <c r="B11996" t="s">
        <v>24997</v>
      </c>
      <c r="C11996" t="s">
        <v>1536</v>
      </c>
      <c r="D11996" s="109" t="s">
        <v>24998</v>
      </c>
    </row>
    <row r="11997" spans="1:4" x14ac:dyDescent="0.25">
      <c r="A11997">
        <v>37449</v>
      </c>
      <c r="B11997" t="s">
        <v>24999</v>
      </c>
      <c r="C11997" t="s">
        <v>1536</v>
      </c>
      <c r="D11997" s="109" t="s">
        <v>17069</v>
      </c>
    </row>
    <row r="11998" spans="1:4" x14ac:dyDescent="0.25">
      <c r="A11998">
        <v>37450</v>
      </c>
      <c r="B11998" t="s">
        <v>25000</v>
      </c>
      <c r="C11998" t="s">
        <v>1536</v>
      </c>
      <c r="D11998" s="109" t="s">
        <v>16563</v>
      </c>
    </row>
    <row r="11999" spans="1:4" x14ac:dyDescent="0.25">
      <c r="A11999">
        <v>37451</v>
      </c>
      <c r="B11999" t="s">
        <v>25001</v>
      </c>
      <c r="C11999" t="s">
        <v>1536</v>
      </c>
      <c r="D11999" s="109" t="s">
        <v>17511</v>
      </c>
    </row>
    <row r="12000" spans="1:4" x14ac:dyDescent="0.25">
      <c r="A12000">
        <v>37452</v>
      </c>
      <c r="B12000" t="s">
        <v>25002</v>
      </c>
      <c r="C12000" t="s">
        <v>1536</v>
      </c>
      <c r="D12000" s="109" t="s">
        <v>17512</v>
      </c>
    </row>
    <row r="12001" spans="1:4" x14ac:dyDescent="0.25">
      <c r="A12001">
        <v>37453</v>
      </c>
      <c r="B12001" t="s">
        <v>25003</v>
      </c>
      <c r="C12001" t="s">
        <v>1536</v>
      </c>
      <c r="D12001" s="109" t="s">
        <v>17513</v>
      </c>
    </row>
    <row r="12002" spans="1:4" x14ac:dyDescent="0.25">
      <c r="A12002">
        <v>7778</v>
      </c>
      <c r="B12002" t="s">
        <v>25004</v>
      </c>
      <c r="C12002" t="s">
        <v>1536</v>
      </c>
      <c r="D12002" s="109" t="s">
        <v>16660</v>
      </c>
    </row>
    <row r="12003" spans="1:4" x14ac:dyDescent="0.25">
      <c r="A12003">
        <v>7796</v>
      </c>
      <c r="B12003" t="s">
        <v>25005</v>
      </c>
      <c r="C12003" t="s">
        <v>1536</v>
      </c>
      <c r="D12003" s="109" t="s">
        <v>17514</v>
      </c>
    </row>
    <row r="12004" spans="1:4" x14ac:dyDescent="0.25">
      <c r="A12004">
        <v>7781</v>
      </c>
      <c r="B12004" t="s">
        <v>25006</v>
      </c>
      <c r="C12004" t="s">
        <v>1536</v>
      </c>
      <c r="D12004" s="109" t="s">
        <v>16383</v>
      </c>
    </row>
    <row r="12005" spans="1:4" x14ac:dyDescent="0.25">
      <c r="A12005">
        <v>7795</v>
      </c>
      <c r="B12005" t="s">
        <v>25007</v>
      </c>
      <c r="C12005" t="s">
        <v>1536</v>
      </c>
      <c r="D12005" s="109" t="s">
        <v>16862</v>
      </c>
    </row>
    <row r="12006" spans="1:4" x14ac:dyDescent="0.25">
      <c r="A12006">
        <v>7791</v>
      </c>
      <c r="B12006" t="s">
        <v>25008</v>
      </c>
      <c r="C12006" t="s">
        <v>1536</v>
      </c>
      <c r="D12006" s="109" t="s">
        <v>17515</v>
      </c>
    </row>
    <row r="12007" spans="1:4" x14ac:dyDescent="0.25">
      <c r="A12007">
        <v>7783</v>
      </c>
      <c r="B12007" t="s">
        <v>25009</v>
      </c>
      <c r="C12007" t="s">
        <v>1536</v>
      </c>
      <c r="D12007" s="109" t="s">
        <v>17516</v>
      </c>
    </row>
    <row r="12008" spans="1:4" x14ac:dyDescent="0.25">
      <c r="A12008">
        <v>7790</v>
      </c>
      <c r="B12008" t="s">
        <v>25010</v>
      </c>
      <c r="C12008" t="s">
        <v>1536</v>
      </c>
      <c r="D12008" s="109" t="s">
        <v>17517</v>
      </c>
    </row>
    <row r="12009" spans="1:4" x14ac:dyDescent="0.25">
      <c r="A12009">
        <v>7785</v>
      </c>
      <c r="B12009" t="s">
        <v>25011</v>
      </c>
      <c r="C12009" t="s">
        <v>1536</v>
      </c>
      <c r="D12009" s="109" t="s">
        <v>17518</v>
      </c>
    </row>
    <row r="12010" spans="1:4" x14ac:dyDescent="0.25">
      <c r="A12010">
        <v>7792</v>
      </c>
      <c r="B12010" t="s">
        <v>25012</v>
      </c>
      <c r="C12010" t="s">
        <v>1536</v>
      </c>
      <c r="D12010" s="109" t="s">
        <v>12848</v>
      </c>
    </row>
    <row r="12011" spans="1:4" x14ac:dyDescent="0.25">
      <c r="A12011">
        <v>7793</v>
      </c>
      <c r="B12011" t="s">
        <v>25013</v>
      </c>
      <c r="C12011" t="s">
        <v>1536</v>
      </c>
      <c r="D12011" s="109" t="s">
        <v>17519</v>
      </c>
    </row>
    <row r="12012" spans="1:4" x14ac:dyDescent="0.25">
      <c r="A12012">
        <v>13159</v>
      </c>
      <c r="B12012" t="s">
        <v>25014</v>
      </c>
      <c r="C12012" t="s">
        <v>1536</v>
      </c>
      <c r="D12012" s="109" t="s">
        <v>15298</v>
      </c>
    </row>
    <row r="12013" spans="1:4" x14ac:dyDescent="0.25">
      <c r="A12013">
        <v>13168</v>
      </c>
      <c r="B12013" t="s">
        <v>25015</v>
      </c>
      <c r="C12013" t="s">
        <v>1536</v>
      </c>
      <c r="D12013" s="109" t="s">
        <v>17520</v>
      </c>
    </row>
    <row r="12014" spans="1:4" x14ac:dyDescent="0.25">
      <c r="A12014">
        <v>13173</v>
      </c>
      <c r="B12014" t="s">
        <v>25016</v>
      </c>
      <c r="C12014" t="s">
        <v>1536</v>
      </c>
      <c r="D12014" s="109" t="s">
        <v>15030</v>
      </c>
    </row>
    <row r="12015" spans="1:4" x14ac:dyDescent="0.25">
      <c r="A12015">
        <v>12583</v>
      </c>
      <c r="B12015" t="s">
        <v>25017</v>
      </c>
      <c r="C12015" t="s">
        <v>1536</v>
      </c>
      <c r="D12015" s="109" t="s">
        <v>13619</v>
      </c>
    </row>
    <row r="12016" spans="1:4" x14ac:dyDescent="0.25">
      <c r="A12016">
        <v>12584</v>
      </c>
      <c r="B12016" t="s">
        <v>25018</v>
      </c>
      <c r="C12016" t="s">
        <v>1536</v>
      </c>
      <c r="D12016" s="109" t="s">
        <v>12828</v>
      </c>
    </row>
    <row r="12017" spans="1:4" x14ac:dyDescent="0.25">
      <c r="A12017">
        <v>12613</v>
      </c>
      <c r="B12017" t="s">
        <v>25019</v>
      </c>
      <c r="C12017" t="s">
        <v>1533</v>
      </c>
      <c r="D12017" s="109" t="s">
        <v>8511</v>
      </c>
    </row>
    <row r="12018" spans="1:4" x14ac:dyDescent="0.25">
      <c r="A12018">
        <v>1031</v>
      </c>
      <c r="B12018" t="s">
        <v>25020</v>
      </c>
      <c r="C12018" t="s">
        <v>1533</v>
      </c>
      <c r="D12018" s="109" t="s">
        <v>25021</v>
      </c>
    </row>
    <row r="12019" spans="1:4" x14ac:dyDescent="0.25">
      <c r="A12019">
        <v>39707</v>
      </c>
      <c r="B12019" t="s">
        <v>25022</v>
      </c>
      <c r="C12019" t="s">
        <v>1536</v>
      </c>
      <c r="D12019" s="109" t="s">
        <v>12088</v>
      </c>
    </row>
    <row r="12020" spans="1:4" x14ac:dyDescent="0.25">
      <c r="A12020">
        <v>39708</v>
      </c>
      <c r="B12020" t="s">
        <v>25023</v>
      </c>
      <c r="C12020" t="s">
        <v>1536</v>
      </c>
      <c r="D12020" s="109" t="s">
        <v>7305</v>
      </c>
    </row>
    <row r="12021" spans="1:4" x14ac:dyDescent="0.25">
      <c r="A12021">
        <v>39710</v>
      </c>
      <c r="B12021" t="s">
        <v>25024</v>
      </c>
      <c r="C12021" t="s">
        <v>1536</v>
      </c>
      <c r="D12021" s="109" t="s">
        <v>6478</v>
      </c>
    </row>
    <row r="12022" spans="1:4" x14ac:dyDescent="0.25">
      <c r="A12022">
        <v>39709</v>
      </c>
      <c r="B12022" t="s">
        <v>25025</v>
      </c>
      <c r="C12022" t="s">
        <v>1536</v>
      </c>
      <c r="D12022" s="109" t="s">
        <v>14714</v>
      </c>
    </row>
    <row r="12023" spans="1:4" x14ac:dyDescent="0.25">
      <c r="A12023">
        <v>39711</v>
      </c>
      <c r="B12023" t="s">
        <v>25026</v>
      </c>
      <c r="C12023" t="s">
        <v>1536</v>
      </c>
      <c r="D12023" s="109" t="s">
        <v>6320</v>
      </c>
    </row>
    <row r="12024" spans="1:4" x14ac:dyDescent="0.25">
      <c r="A12024">
        <v>39712</v>
      </c>
      <c r="B12024" t="s">
        <v>25027</v>
      </c>
      <c r="C12024" t="s">
        <v>1536</v>
      </c>
      <c r="D12024" s="109" t="s">
        <v>7836</v>
      </c>
    </row>
    <row r="12025" spans="1:4" x14ac:dyDescent="0.25">
      <c r="A12025">
        <v>39713</v>
      </c>
      <c r="B12025" t="s">
        <v>25028</v>
      </c>
      <c r="C12025" t="s">
        <v>1536</v>
      </c>
      <c r="D12025" s="109" t="s">
        <v>12540</v>
      </c>
    </row>
    <row r="12026" spans="1:4" x14ac:dyDescent="0.25">
      <c r="A12026">
        <v>39714</v>
      </c>
      <c r="B12026" t="s">
        <v>25029</v>
      </c>
      <c r="C12026" t="s">
        <v>1536</v>
      </c>
      <c r="D12026" s="109" t="s">
        <v>12510</v>
      </c>
    </row>
    <row r="12027" spans="1:4" x14ac:dyDescent="0.25">
      <c r="A12027">
        <v>39715</v>
      </c>
      <c r="B12027" t="s">
        <v>25030</v>
      </c>
      <c r="C12027" t="s">
        <v>1536</v>
      </c>
      <c r="D12027" s="109" t="s">
        <v>8524</v>
      </c>
    </row>
    <row r="12028" spans="1:4" x14ac:dyDescent="0.25">
      <c r="A12028">
        <v>39716</v>
      </c>
      <c r="B12028" t="s">
        <v>25031</v>
      </c>
      <c r="C12028" t="s">
        <v>1536</v>
      </c>
      <c r="D12028" s="109" t="s">
        <v>8516</v>
      </c>
    </row>
    <row r="12029" spans="1:4" x14ac:dyDescent="0.25">
      <c r="A12029">
        <v>39718</v>
      </c>
      <c r="B12029" t="s">
        <v>25032</v>
      </c>
      <c r="C12029" t="s">
        <v>1536</v>
      </c>
      <c r="D12029" s="109" t="s">
        <v>12555</v>
      </c>
    </row>
    <row r="12030" spans="1:4" x14ac:dyDescent="0.25">
      <c r="A12030">
        <v>9813</v>
      </c>
      <c r="B12030" t="s">
        <v>25033</v>
      </c>
      <c r="C12030" t="s">
        <v>1536</v>
      </c>
      <c r="D12030" s="109" t="s">
        <v>22372</v>
      </c>
    </row>
    <row r="12031" spans="1:4" x14ac:dyDescent="0.25">
      <c r="A12031">
        <v>9815</v>
      </c>
      <c r="B12031" t="s">
        <v>25034</v>
      </c>
      <c r="C12031" t="s">
        <v>1536</v>
      </c>
      <c r="D12031" s="109" t="s">
        <v>14805</v>
      </c>
    </row>
    <row r="12032" spans="1:4" x14ac:dyDescent="0.25">
      <c r="A12032">
        <v>44543</v>
      </c>
      <c r="B12032" t="s">
        <v>25035</v>
      </c>
      <c r="C12032" t="s">
        <v>1536</v>
      </c>
      <c r="D12032" s="109" t="s">
        <v>25036</v>
      </c>
    </row>
    <row r="12033" spans="1:4" x14ac:dyDescent="0.25">
      <c r="A12033">
        <v>44526</v>
      </c>
      <c r="B12033" t="s">
        <v>25037</v>
      </c>
      <c r="C12033" t="s">
        <v>1536</v>
      </c>
      <c r="D12033" s="109" t="s">
        <v>25038</v>
      </c>
    </row>
    <row r="12034" spans="1:4" x14ac:dyDescent="0.25">
      <c r="A12034">
        <v>44545</v>
      </c>
      <c r="B12034" t="s">
        <v>25039</v>
      </c>
      <c r="C12034" t="s">
        <v>1536</v>
      </c>
      <c r="D12034" s="109" t="s">
        <v>25040</v>
      </c>
    </row>
    <row r="12035" spans="1:4" x14ac:dyDescent="0.25">
      <c r="A12035">
        <v>44525</v>
      </c>
      <c r="B12035" t="s">
        <v>25041</v>
      </c>
      <c r="C12035" t="s">
        <v>1536</v>
      </c>
      <c r="D12035" s="109" t="s">
        <v>25042</v>
      </c>
    </row>
    <row r="12036" spans="1:4" x14ac:dyDescent="0.25">
      <c r="A12036">
        <v>44547</v>
      </c>
      <c r="B12036" t="s">
        <v>25043</v>
      </c>
      <c r="C12036" t="s">
        <v>1536</v>
      </c>
      <c r="D12036" s="109" t="s">
        <v>25044</v>
      </c>
    </row>
    <row r="12037" spans="1:4" x14ac:dyDescent="0.25">
      <c r="A12037">
        <v>44519</v>
      </c>
      <c r="B12037" t="s">
        <v>25045</v>
      </c>
      <c r="C12037" t="s">
        <v>1536</v>
      </c>
      <c r="D12037" s="109" t="s">
        <v>25046</v>
      </c>
    </row>
    <row r="12038" spans="1:4" x14ac:dyDescent="0.25">
      <c r="A12038">
        <v>44520</v>
      </c>
      <c r="B12038" t="s">
        <v>25047</v>
      </c>
      <c r="C12038" t="s">
        <v>1536</v>
      </c>
      <c r="D12038" s="109" t="s">
        <v>25048</v>
      </c>
    </row>
    <row r="12039" spans="1:4" x14ac:dyDescent="0.25">
      <c r="A12039">
        <v>44521</v>
      </c>
      <c r="B12039" t="s">
        <v>25049</v>
      </c>
      <c r="C12039" t="s">
        <v>1536</v>
      </c>
      <c r="D12039" s="109" t="s">
        <v>14660</v>
      </c>
    </row>
    <row r="12040" spans="1:4" x14ac:dyDescent="0.25">
      <c r="A12040">
        <v>44522</v>
      </c>
      <c r="B12040" t="s">
        <v>25050</v>
      </c>
      <c r="C12040" t="s">
        <v>1536</v>
      </c>
      <c r="D12040" s="109" t="s">
        <v>25051</v>
      </c>
    </row>
    <row r="12041" spans="1:4" x14ac:dyDescent="0.25">
      <c r="A12041">
        <v>44523</v>
      </c>
      <c r="B12041" t="s">
        <v>25052</v>
      </c>
      <c r="C12041" t="s">
        <v>1536</v>
      </c>
      <c r="D12041" s="109" t="s">
        <v>25053</v>
      </c>
    </row>
    <row r="12042" spans="1:4" x14ac:dyDescent="0.25">
      <c r="A12042">
        <v>44527</v>
      </c>
      <c r="B12042" t="s">
        <v>25054</v>
      </c>
      <c r="C12042" t="s">
        <v>1536</v>
      </c>
      <c r="D12042" s="109" t="s">
        <v>25055</v>
      </c>
    </row>
    <row r="12043" spans="1:4" x14ac:dyDescent="0.25">
      <c r="A12043">
        <v>44524</v>
      </c>
      <c r="B12043" t="s">
        <v>25056</v>
      </c>
      <c r="C12043" t="s">
        <v>1536</v>
      </c>
      <c r="D12043" s="109" t="s">
        <v>25057</v>
      </c>
    </row>
    <row r="12044" spans="1:4" x14ac:dyDescent="0.25">
      <c r="A12044">
        <v>44542</v>
      </c>
      <c r="B12044" t="s">
        <v>25058</v>
      </c>
      <c r="C12044" t="s">
        <v>1536</v>
      </c>
      <c r="D12044" s="109" t="s">
        <v>25059</v>
      </c>
    </row>
    <row r="12045" spans="1:4" x14ac:dyDescent="0.25">
      <c r="A12045">
        <v>9877</v>
      </c>
      <c r="B12045" t="s">
        <v>25060</v>
      </c>
      <c r="C12045" t="s">
        <v>1536</v>
      </c>
      <c r="D12045" s="109" t="s">
        <v>17523</v>
      </c>
    </row>
    <row r="12046" spans="1:4" x14ac:dyDescent="0.25">
      <c r="A12046">
        <v>9878</v>
      </c>
      <c r="B12046" t="s">
        <v>25061</v>
      </c>
      <c r="C12046" t="s">
        <v>1536</v>
      </c>
      <c r="D12046" s="109" t="s">
        <v>17524</v>
      </c>
    </row>
    <row r="12047" spans="1:4" x14ac:dyDescent="0.25">
      <c r="A12047">
        <v>41986</v>
      </c>
      <c r="B12047" t="s">
        <v>25062</v>
      </c>
      <c r="C12047" t="s">
        <v>1536</v>
      </c>
      <c r="D12047" s="109" t="s">
        <v>25063</v>
      </c>
    </row>
    <row r="12048" spans="1:4" x14ac:dyDescent="0.25">
      <c r="A12048">
        <v>43422</v>
      </c>
      <c r="B12048" t="s">
        <v>25064</v>
      </c>
      <c r="C12048" t="s">
        <v>1536</v>
      </c>
      <c r="D12048" s="109" t="s">
        <v>25065</v>
      </c>
    </row>
    <row r="12049" spans="1:4" x14ac:dyDescent="0.25">
      <c r="A12049">
        <v>41987</v>
      </c>
      <c r="B12049" t="s">
        <v>25066</v>
      </c>
      <c r="C12049" t="s">
        <v>1536</v>
      </c>
      <c r="D12049" s="109" t="s">
        <v>25067</v>
      </c>
    </row>
    <row r="12050" spans="1:4" x14ac:dyDescent="0.25">
      <c r="A12050">
        <v>41988</v>
      </c>
      <c r="B12050" t="s">
        <v>25068</v>
      </c>
      <c r="C12050" t="s">
        <v>1536</v>
      </c>
      <c r="D12050" s="109" t="s">
        <v>25069</v>
      </c>
    </row>
    <row r="12051" spans="1:4" x14ac:dyDescent="0.25">
      <c r="A12051">
        <v>41697</v>
      </c>
      <c r="B12051" t="s">
        <v>25070</v>
      </c>
      <c r="C12051" t="s">
        <v>1536</v>
      </c>
      <c r="D12051" s="109" t="s">
        <v>25071</v>
      </c>
    </row>
    <row r="12052" spans="1:4" x14ac:dyDescent="0.25">
      <c r="A12052">
        <v>41985</v>
      </c>
      <c r="B12052" t="s">
        <v>25072</v>
      </c>
      <c r="C12052" t="s">
        <v>1536</v>
      </c>
      <c r="D12052" s="109" t="s">
        <v>25073</v>
      </c>
    </row>
    <row r="12053" spans="1:4" x14ac:dyDescent="0.25">
      <c r="A12053">
        <v>41699</v>
      </c>
      <c r="B12053" t="s">
        <v>25074</v>
      </c>
      <c r="C12053" t="s">
        <v>1536</v>
      </c>
      <c r="D12053" s="109" t="s">
        <v>25075</v>
      </c>
    </row>
    <row r="12054" spans="1:4" x14ac:dyDescent="0.25">
      <c r="A12054">
        <v>38053</v>
      </c>
      <c r="B12054" t="s">
        <v>25076</v>
      </c>
      <c r="C12054" t="s">
        <v>1536</v>
      </c>
      <c r="D12054" s="109" t="s">
        <v>17924</v>
      </c>
    </row>
    <row r="12055" spans="1:4" x14ac:dyDescent="0.25">
      <c r="A12055">
        <v>38054</v>
      </c>
      <c r="B12055" t="s">
        <v>25077</v>
      </c>
      <c r="C12055" t="s">
        <v>1536</v>
      </c>
      <c r="D12055" s="109" t="s">
        <v>17994</v>
      </c>
    </row>
    <row r="12056" spans="1:4" x14ac:dyDescent="0.25">
      <c r="A12056">
        <v>38052</v>
      </c>
      <c r="B12056" t="s">
        <v>25078</v>
      </c>
      <c r="C12056" t="s">
        <v>1536</v>
      </c>
      <c r="D12056" s="109" t="s">
        <v>9734</v>
      </c>
    </row>
    <row r="12057" spans="1:4" x14ac:dyDescent="0.25">
      <c r="A12057">
        <v>38051</v>
      </c>
      <c r="B12057" t="s">
        <v>25079</v>
      </c>
      <c r="C12057" t="s">
        <v>1536</v>
      </c>
      <c r="D12057" s="109" t="s">
        <v>7287</v>
      </c>
    </row>
    <row r="12058" spans="1:4" x14ac:dyDescent="0.25">
      <c r="A12058">
        <v>38787</v>
      </c>
      <c r="B12058" t="s">
        <v>25080</v>
      </c>
      <c r="C12058" t="s">
        <v>1536</v>
      </c>
      <c r="D12058" s="109" t="s">
        <v>17647</v>
      </c>
    </row>
    <row r="12059" spans="1:4" x14ac:dyDescent="0.25">
      <c r="A12059">
        <v>38825</v>
      </c>
      <c r="B12059" t="s">
        <v>25081</v>
      </c>
      <c r="C12059" t="s">
        <v>1536</v>
      </c>
      <c r="D12059" s="109" t="s">
        <v>20985</v>
      </c>
    </row>
    <row r="12060" spans="1:4" x14ac:dyDescent="0.25">
      <c r="A12060">
        <v>38826</v>
      </c>
      <c r="B12060" t="s">
        <v>25082</v>
      </c>
      <c r="C12060" t="s">
        <v>1536</v>
      </c>
      <c r="D12060" s="109" t="s">
        <v>17168</v>
      </c>
    </row>
    <row r="12061" spans="1:4" x14ac:dyDescent="0.25">
      <c r="A12061">
        <v>38827</v>
      </c>
      <c r="B12061" t="s">
        <v>25083</v>
      </c>
      <c r="C12061" t="s">
        <v>1536</v>
      </c>
      <c r="D12061" s="109" t="s">
        <v>25084</v>
      </c>
    </row>
    <row r="12062" spans="1:4" x14ac:dyDescent="0.25">
      <c r="A12062">
        <v>38830</v>
      </c>
      <c r="B12062" t="s">
        <v>25085</v>
      </c>
      <c r="C12062" t="s">
        <v>1536</v>
      </c>
      <c r="D12062" s="109" t="s">
        <v>7891</v>
      </c>
    </row>
    <row r="12063" spans="1:4" x14ac:dyDescent="0.25">
      <c r="A12063">
        <v>38828</v>
      </c>
      <c r="B12063" t="s">
        <v>25086</v>
      </c>
      <c r="C12063" t="s">
        <v>1536</v>
      </c>
      <c r="D12063" s="109" t="s">
        <v>6330</v>
      </c>
    </row>
    <row r="12064" spans="1:4" x14ac:dyDescent="0.25">
      <c r="A12064">
        <v>38829</v>
      </c>
      <c r="B12064" t="s">
        <v>25087</v>
      </c>
      <c r="C12064" t="s">
        <v>1536</v>
      </c>
      <c r="D12064" s="109" t="s">
        <v>7041</v>
      </c>
    </row>
    <row r="12065" spans="1:4" x14ac:dyDescent="0.25">
      <c r="A12065">
        <v>38831</v>
      </c>
      <c r="B12065" t="s">
        <v>25088</v>
      </c>
      <c r="C12065" t="s">
        <v>1536</v>
      </c>
      <c r="D12065" s="109" t="s">
        <v>25089</v>
      </c>
    </row>
    <row r="12066" spans="1:4" x14ac:dyDescent="0.25">
      <c r="A12066">
        <v>36274</v>
      </c>
      <c r="B12066" t="s">
        <v>25090</v>
      </c>
      <c r="C12066" t="s">
        <v>1536</v>
      </c>
      <c r="D12066" s="109" t="s">
        <v>14399</v>
      </c>
    </row>
    <row r="12067" spans="1:4" x14ac:dyDescent="0.25">
      <c r="A12067">
        <v>36278</v>
      </c>
      <c r="B12067" t="s">
        <v>25091</v>
      </c>
      <c r="C12067" t="s">
        <v>1536</v>
      </c>
      <c r="D12067" s="109" t="s">
        <v>8425</v>
      </c>
    </row>
    <row r="12068" spans="1:4" x14ac:dyDescent="0.25">
      <c r="A12068">
        <v>38977</v>
      </c>
      <c r="B12068" t="s">
        <v>25092</v>
      </c>
      <c r="C12068" t="s">
        <v>1536</v>
      </c>
      <c r="D12068" s="109" t="s">
        <v>14980</v>
      </c>
    </row>
    <row r="12069" spans="1:4" x14ac:dyDescent="0.25">
      <c r="A12069">
        <v>38971</v>
      </c>
      <c r="B12069" t="s">
        <v>25093</v>
      </c>
      <c r="C12069" t="s">
        <v>1536</v>
      </c>
      <c r="D12069" s="109" t="s">
        <v>14239</v>
      </c>
    </row>
    <row r="12070" spans="1:4" x14ac:dyDescent="0.25">
      <c r="A12070">
        <v>38972</v>
      </c>
      <c r="B12070" t="s">
        <v>25094</v>
      </c>
      <c r="C12070" t="s">
        <v>1536</v>
      </c>
      <c r="D12070" s="109" t="s">
        <v>7220</v>
      </c>
    </row>
    <row r="12071" spans="1:4" x14ac:dyDescent="0.25">
      <c r="A12071">
        <v>38973</v>
      </c>
      <c r="B12071" t="s">
        <v>25095</v>
      </c>
      <c r="C12071" t="s">
        <v>1536</v>
      </c>
      <c r="D12071" s="109" t="s">
        <v>7890</v>
      </c>
    </row>
    <row r="12072" spans="1:4" x14ac:dyDescent="0.25">
      <c r="A12072">
        <v>38974</v>
      </c>
      <c r="B12072" t="s">
        <v>25096</v>
      </c>
      <c r="C12072" t="s">
        <v>1536</v>
      </c>
      <c r="D12072" s="109" t="s">
        <v>12556</v>
      </c>
    </row>
    <row r="12073" spans="1:4" x14ac:dyDescent="0.25">
      <c r="A12073">
        <v>38975</v>
      </c>
      <c r="B12073" t="s">
        <v>25097</v>
      </c>
      <c r="C12073" t="s">
        <v>1536</v>
      </c>
      <c r="D12073" s="109" t="s">
        <v>12722</v>
      </c>
    </row>
    <row r="12074" spans="1:4" x14ac:dyDescent="0.25">
      <c r="A12074">
        <v>38976</v>
      </c>
      <c r="B12074" t="s">
        <v>25098</v>
      </c>
      <c r="C12074" t="s">
        <v>1536</v>
      </c>
      <c r="D12074" s="109" t="s">
        <v>14981</v>
      </c>
    </row>
    <row r="12075" spans="1:4" x14ac:dyDescent="0.25">
      <c r="A12075">
        <v>44176</v>
      </c>
      <c r="B12075" t="s">
        <v>25099</v>
      </c>
      <c r="C12075" t="s">
        <v>1536</v>
      </c>
      <c r="D12075" s="109" t="s">
        <v>14830</v>
      </c>
    </row>
    <row r="12076" spans="1:4" x14ac:dyDescent="0.25">
      <c r="A12076">
        <v>38986</v>
      </c>
      <c r="B12076" t="s">
        <v>25100</v>
      </c>
      <c r="C12076" t="s">
        <v>1536</v>
      </c>
      <c r="D12076" s="109" t="s">
        <v>14982</v>
      </c>
    </row>
    <row r="12077" spans="1:4" x14ac:dyDescent="0.25">
      <c r="A12077">
        <v>38978</v>
      </c>
      <c r="B12077" t="s">
        <v>25101</v>
      </c>
      <c r="C12077" t="s">
        <v>1536</v>
      </c>
      <c r="D12077" s="109" t="s">
        <v>14983</v>
      </c>
    </row>
    <row r="12078" spans="1:4" x14ac:dyDescent="0.25">
      <c r="A12078">
        <v>38979</v>
      </c>
      <c r="B12078" t="s">
        <v>25102</v>
      </c>
      <c r="C12078" t="s">
        <v>1536</v>
      </c>
      <c r="D12078" s="109" t="s">
        <v>7998</v>
      </c>
    </row>
    <row r="12079" spans="1:4" x14ac:dyDescent="0.25">
      <c r="A12079">
        <v>38980</v>
      </c>
      <c r="B12079" t="s">
        <v>25103</v>
      </c>
      <c r="C12079" t="s">
        <v>1536</v>
      </c>
      <c r="D12079" s="109" t="s">
        <v>9847</v>
      </c>
    </row>
    <row r="12080" spans="1:4" x14ac:dyDescent="0.25">
      <c r="A12080">
        <v>38981</v>
      </c>
      <c r="B12080" t="s">
        <v>25104</v>
      </c>
      <c r="C12080" t="s">
        <v>1536</v>
      </c>
      <c r="D12080" s="109" t="s">
        <v>14984</v>
      </c>
    </row>
    <row r="12081" spans="1:4" x14ac:dyDescent="0.25">
      <c r="A12081">
        <v>38982</v>
      </c>
      <c r="B12081" t="s">
        <v>25105</v>
      </c>
      <c r="C12081" t="s">
        <v>1536</v>
      </c>
      <c r="D12081" s="109" t="s">
        <v>14985</v>
      </c>
    </row>
    <row r="12082" spans="1:4" x14ac:dyDescent="0.25">
      <c r="A12082">
        <v>38983</v>
      </c>
      <c r="B12082" t="s">
        <v>25106</v>
      </c>
      <c r="C12082" t="s">
        <v>1536</v>
      </c>
      <c r="D12082" s="109" t="s">
        <v>14986</v>
      </c>
    </row>
    <row r="12083" spans="1:4" x14ac:dyDescent="0.25">
      <c r="A12083">
        <v>38984</v>
      </c>
      <c r="B12083" t="s">
        <v>25107</v>
      </c>
      <c r="C12083" t="s">
        <v>1536</v>
      </c>
      <c r="D12083" s="109" t="s">
        <v>12792</v>
      </c>
    </row>
    <row r="12084" spans="1:4" x14ac:dyDescent="0.25">
      <c r="A12084">
        <v>38985</v>
      </c>
      <c r="B12084" t="s">
        <v>25108</v>
      </c>
      <c r="C12084" t="s">
        <v>1536</v>
      </c>
      <c r="D12084" s="109" t="s">
        <v>14987</v>
      </c>
    </row>
    <row r="12085" spans="1:4" x14ac:dyDescent="0.25">
      <c r="A12085">
        <v>9836</v>
      </c>
      <c r="B12085" t="s">
        <v>25109</v>
      </c>
      <c r="C12085" t="s">
        <v>1536</v>
      </c>
      <c r="D12085" s="109" t="s">
        <v>14836</v>
      </c>
    </row>
    <row r="12086" spans="1:4" x14ac:dyDescent="0.25">
      <c r="A12086">
        <v>20065</v>
      </c>
      <c r="B12086" t="s">
        <v>25110</v>
      </c>
      <c r="C12086" t="s">
        <v>1536</v>
      </c>
      <c r="D12086" s="109" t="s">
        <v>17525</v>
      </c>
    </row>
    <row r="12087" spans="1:4" x14ac:dyDescent="0.25">
      <c r="A12087">
        <v>9835</v>
      </c>
      <c r="B12087" t="s">
        <v>25111</v>
      </c>
      <c r="C12087" t="s">
        <v>1536</v>
      </c>
      <c r="D12087" s="109" t="s">
        <v>12782</v>
      </c>
    </row>
    <row r="12088" spans="1:4" x14ac:dyDescent="0.25">
      <c r="A12088">
        <v>38032</v>
      </c>
      <c r="B12088" t="s">
        <v>25112</v>
      </c>
      <c r="C12088" t="s">
        <v>1536</v>
      </c>
      <c r="D12088" s="109" t="s">
        <v>14728</v>
      </c>
    </row>
    <row r="12089" spans="1:4" x14ac:dyDescent="0.25">
      <c r="A12089">
        <v>38033</v>
      </c>
      <c r="B12089" t="s">
        <v>25113</v>
      </c>
      <c r="C12089" t="s">
        <v>1536</v>
      </c>
      <c r="D12089" s="109" t="s">
        <v>17526</v>
      </c>
    </row>
    <row r="12090" spans="1:4" x14ac:dyDescent="0.25">
      <c r="A12090">
        <v>38034</v>
      </c>
      <c r="B12090" t="s">
        <v>25114</v>
      </c>
      <c r="C12090" t="s">
        <v>1536</v>
      </c>
      <c r="D12090" s="109" t="s">
        <v>17527</v>
      </c>
    </row>
    <row r="12091" spans="1:4" x14ac:dyDescent="0.25">
      <c r="A12091">
        <v>38035</v>
      </c>
      <c r="B12091" t="s">
        <v>25115</v>
      </c>
      <c r="C12091" t="s">
        <v>1536</v>
      </c>
      <c r="D12091" s="109" t="s">
        <v>17528</v>
      </c>
    </row>
    <row r="12092" spans="1:4" x14ac:dyDescent="0.25">
      <c r="A12092">
        <v>38036</v>
      </c>
      <c r="B12092" t="s">
        <v>25116</v>
      </c>
      <c r="C12092" t="s">
        <v>1536</v>
      </c>
      <c r="D12092" s="109" t="s">
        <v>17529</v>
      </c>
    </row>
    <row r="12093" spans="1:4" x14ac:dyDescent="0.25">
      <c r="A12093">
        <v>38037</v>
      </c>
      <c r="B12093" t="s">
        <v>25117</v>
      </c>
      <c r="C12093" t="s">
        <v>1536</v>
      </c>
      <c r="D12093" s="109" t="s">
        <v>17530</v>
      </c>
    </row>
    <row r="12094" spans="1:4" x14ac:dyDescent="0.25">
      <c r="A12094">
        <v>9850</v>
      </c>
      <c r="B12094" t="s">
        <v>25118</v>
      </c>
      <c r="C12094" t="s">
        <v>1536</v>
      </c>
      <c r="D12094" s="109" t="s">
        <v>17531</v>
      </c>
    </row>
    <row r="12095" spans="1:4" x14ac:dyDescent="0.25">
      <c r="A12095">
        <v>9853</v>
      </c>
      <c r="B12095" t="s">
        <v>25119</v>
      </c>
      <c r="C12095" t="s">
        <v>1536</v>
      </c>
      <c r="D12095" s="109" t="s">
        <v>17532</v>
      </c>
    </row>
    <row r="12096" spans="1:4" x14ac:dyDescent="0.25">
      <c r="A12096">
        <v>9854</v>
      </c>
      <c r="B12096" t="s">
        <v>25120</v>
      </c>
      <c r="C12096" t="s">
        <v>1536</v>
      </c>
      <c r="D12096" s="109" t="s">
        <v>17533</v>
      </c>
    </row>
    <row r="12097" spans="1:4" x14ac:dyDescent="0.25">
      <c r="A12097">
        <v>9851</v>
      </c>
      <c r="B12097" t="s">
        <v>25121</v>
      </c>
      <c r="C12097" t="s">
        <v>1536</v>
      </c>
      <c r="D12097" s="109" t="s">
        <v>17534</v>
      </c>
    </row>
    <row r="12098" spans="1:4" x14ac:dyDescent="0.25">
      <c r="A12098">
        <v>9825</v>
      </c>
      <c r="B12098" t="s">
        <v>25122</v>
      </c>
      <c r="C12098" t="s">
        <v>1536</v>
      </c>
      <c r="D12098" s="109" t="s">
        <v>14672</v>
      </c>
    </row>
    <row r="12099" spans="1:4" x14ac:dyDescent="0.25">
      <c r="A12099">
        <v>9828</v>
      </c>
      <c r="B12099" t="s">
        <v>25123</v>
      </c>
      <c r="C12099" t="s">
        <v>1536</v>
      </c>
      <c r="D12099" s="109" t="s">
        <v>17535</v>
      </c>
    </row>
    <row r="12100" spans="1:4" x14ac:dyDescent="0.25">
      <c r="A12100">
        <v>9829</v>
      </c>
      <c r="B12100" t="s">
        <v>25124</v>
      </c>
      <c r="C12100" t="s">
        <v>1536</v>
      </c>
      <c r="D12100" s="109" t="s">
        <v>17536</v>
      </c>
    </row>
    <row r="12101" spans="1:4" x14ac:dyDescent="0.25">
      <c r="A12101">
        <v>9826</v>
      </c>
      <c r="B12101" t="s">
        <v>25125</v>
      </c>
      <c r="C12101" t="s">
        <v>1536</v>
      </c>
      <c r="D12101" s="109" t="s">
        <v>17537</v>
      </c>
    </row>
    <row r="12102" spans="1:4" x14ac:dyDescent="0.25">
      <c r="A12102">
        <v>9827</v>
      </c>
      <c r="B12102" t="s">
        <v>25126</v>
      </c>
      <c r="C12102" t="s">
        <v>1536</v>
      </c>
      <c r="D12102" s="109" t="s">
        <v>17538</v>
      </c>
    </row>
    <row r="12103" spans="1:4" x14ac:dyDescent="0.25">
      <c r="A12103">
        <v>36374</v>
      </c>
      <c r="B12103" t="s">
        <v>25127</v>
      </c>
      <c r="C12103" t="s">
        <v>1536</v>
      </c>
      <c r="D12103" s="109" t="s">
        <v>12202</v>
      </c>
    </row>
    <row r="12104" spans="1:4" x14ac:dyDescent="0.25">
      <c r="A12104">
        <v>36084</v>
      </c>
      <c r="B12104" t="s">
        <v>25128</v>
      </c>
      <c r="C12104" t="s">
        <v>1536</v>
      </c>
      <c r="D12104" s="109" t="s">
        <v>15405</v>
      </c>
    </row>
    <row r="12105" spans="1:4" x14ac:dyDescent="0.25">
      <c r="A12105">
        <v>36373</v>
      </c>
      <c r="B12105" t="s">
        <v>25129</v>
      </c>
      <c r="C12105" t="s">
        <v>1536</v>
      </c>
      <c r="D12105" s="109" t="s">
        <v>17017</v>
      </c>
    </row>
    <row r="12106" spans="1:4" x14ac:dyDescent="0.25">
      <c r="A12106">
        <v>36377</v>
      </c>
      <c r="B12106" t="s">
        <v>25130</v>
      </c>
      <c r="C12106" t="s">
        <v>1536</v>
      </c>
      <c r="D12106" s="109" t="s">
        <v>17539</v>
      </c>
    </row>
    <row r="12107" spans="1:4" x14ac:dyDescent="0.25">
      <c r="A12107">
        <v>36375</v>
      </c>
      <c r="B12107" t="s">
        <v>25131</v>
      </c>
      <c r="C12107" t="s">
        <v>1536</v>
      </c>
      <c r="D12107" s="109" t="s">
        <v>8393</v>
      </c>
    </row>
    <row r="12108" spans="1:4" x14ac:dyDescent="0.25">
      <c r="A12108">
        <v>36376</v>
      </c>
      <c r="B12108" t="s">
        <v>25132</v>
      </c>
      <c r="C12108" t="s">
        <v>1536</v>
      </c>
      <c r="D12108" s="109" t="s">
        <v>17540</v>
      </c>
    </row>
    <row r="12109" spans="1:4" x14ac:dyDescent="0.25">
      <c r="A12109">
        <v>36380</v>
      </c>
      <c r="B12109" t="s">
        <v>25133</v>
      </c>
      <c r="C12109" t="s">
        <v>1536</v>
      </c>
      <c r="D12109" s="109" t="s">
        <v>17541</v>
      </c>
    </row>
    <row r="12110" spans="1:4" x14ac:dyDescent="0.25">
      <c r="A12110">
        <v>36378</v>
      </c>
      <c r="B12110" t="s">
        <v>25134</v>
      </c>
      <c r="C12110" t="s">
        <v>1536</v>
      </c>
      <c r="D12110" s="109" t="s">
        <v>17542</v>
      </c>
    </row>
    <row r="12111" spans="1:4" x14ac:dyDescent="0.25">
      <c r="A12111">
        <v>36379</v>
      </c>
      <c r="B12111" t="s">
        <v>25135</v>
      </c>
      <c r="C12111" t="s">
        <v>1536</v>
      </c>
      <c r="D12111" s="109" t="s">
        <v>14633</v>
      </c>
    </row>
    <row r="12112" spans="1:4" x14ac:dyDescent="0.25">
      <c r="A12112">
        <v>9859</v>
      </c>
      <c r="B12112" t="s">
        <v>25136</v>
      </c>
      <c r="C12112" t="s">
        <v>1536</v>
      </c>
      <c r="D12112" s="109" t="s">
        <v>25137</v>
      </c>
    </row>
    <row r="12113" spans="1:4" x14ac:dyDescent="0.25">
      <c r="A12113">
        <v>9838</v>
      </c>
      <c r="B12113" t="s">
        <v>25138</v>
      </c>
      <c r="C12113" t="s">
        <v>1536</v>
      </c>
      <c r="D12113" s="109" t="s">
        <v>6487</v>
      </c>
    </row>
    <row r="12114" spans="1:4" x14ac:dyDescent="0.25">
      <c r="A12114">
        <v>9837</v>
      </c>
      <c r="B12114" t="s">
        <v>25139</v>
      </c>
      <c r="C12114" t="s">
        <v>1536</v>
      </c>
      <c r="D12114" s="109" t="s">
        <v>17050</v>
      </c>
    </row>
    <row r="12115" spans="1:4" x14ac:dyDescent="0.25">
      <c r="A12115">
        <v>44315</v>
      </c>
      <c r="B12115" t="s">
        <v>25140</v>
      </c>
      <c r="C12115" t="s">
        <v>1536</v>
      </c>
      <c r="D12115" s="109" t="s">
        <v>17543</v>
      </c>
    </row>
    <row r="12116" spans="1:4" x14ac:dyDescent="0.25">
      <c r="A12116">
        <v>9863</v>
      </c>
      <c r="B12116" t="s">
        <v>25141</v>
      </c>
      <c r="C12116" t="s">
        <v>1536</v>
      </c>
      <c r="D12116" s="109" t="s">
        <v>25142</v>
      </c>
    </row>
    <row r="12117" spans="1:4" x14ac:dyDescent="0.25">
      <c r="A12117">
        <v>9860</v>
      </c>
      <c r="B12117" t="s">
        <v>25143</v>
      </c>
      <c r="C12117" t="s">
        <v>1536</v>
      </c>
      <c r="D12117" s="109" t="s">
        <v>25144</v>
      </c>
    </row>
    <row r="12118" spans="1:4" x14ac:dyDescent="0.25">
      <c r="A12118">
        <v>9862</v>
      </c>
      <c r="B12118" t="s">
        <v>25145</v>
      </c>
      <c r="C12118" t="s">
        <v>1536</v>
      </c>
      <c r="D12118" s="109" t="s">
        <v>20047</v>
      </c>
    </row>
    <row r="12119" spans="1:4" x14ac:dyDescent="0.25">
      <c r="A12119">
        <v>9861</v>
      </c>
      <c r="B12119" t="s">
        <v>25146</v>
      </c>
      <c r="C12119" t="s">
        <v>1536</v>
      </c>
      <c r="D12119" s="109" t="s">
        <v>25147</v>
      </c>
    </row>
    <row r="12120" spans="1:4" x14ac:dyDescent="0.25">
      <c r="A12120">
        <v>9856</v>
      </c>
      <c r="B12120" t="s">
        <v>25148</v>
      </c>
      <c r="C12120" t="s">
        <v>1536</v>
      </c>
      <c r="D12120" s="109" t="s">
        <v>22520</v>
      </c>
    </row>
    <row r="12121" spans="1:4" x14ac:dyDescent="0.25">
      <c r="A12121">
        <v>9866</v>
      </c>
      <c r="B12121" t="s">
        <v>25149</v>
      </c>
      <c r="C12121" t="s">
        <v>1536</v>
      </c>
      <c r="D12121" s="109" t="s">
        <v>12995</v>
      </c>
    </row>
    <row r="12122" spans="1:4" x14ac:dyDescent="0.25">
      <c r="A12122">
        <v>9841</v>
      </c>
      <c r="B12122" t="s">
        <v>25150</v>
      </c>
      <c r="C12122" t="s">
        <v>1536</v>
      </c>
      <c r="D12122" s="109" t="s">
        <v>17545</v>
      </c>
    </row>
    <row r="12123" spans="1:4" x14ac:dyDescent="0.25">
      <c r="A12123">
        <v>9840</v>
      </c>
      <c r="B12123" t="s">
        <v>25151</v>
      </c>
      <c r="C12123" t="s">
        <v>1536</v>
      </c>
      <c r="D12123" s="109" t="s">
        <v>14978</v>
      </c>
    </row>
    <row r="12124" spans="1:4" x14ac:dyDescent="0.25">
      <c r="A12124">
        <v>20067</v>
      </c>
      <c r="B12124" t="s">
        <v>25152</v>
      </c>
      <c r="C12124" t="s">
        <v>1536</v>
      </c>
      <c r="D12124" s="109" t="s">
        <v>7299</v>
      </c>
    </row>
    <row r="12125" spans="1:4" x14ac:dyDescent="0.25">
      <c r="A12125">
        <v>20068</v>
      </c>
      <c r="B12125" t="s">
        <v>25153</v>
      </c>
      <c r="C12125" t="s">
        <v>1536</v>
      </c>
      <c r="D12125" s="109" t="s">
        <v>17546</v>
      </c>
    </row>
    <row r="12126" spans="1:4" x14ac:dyDescent="0.25">
      <c r="A12126">
        <v>9839</v>
      </c>
      <c r="B12126" t="s">
        <v>25154</v>
      </c>
      <c r="C12126" t="s">
        <v>1536</v>
      </c>
      <c r="D12126" s="109" t="s">
        <v>12797</v>
      </c>
    </row>
    <row r="12127" spans="1:4" x14ac:dyDescent="0.25">
      <c r="A12127">
        <v>9870</v>
      </c>
      <c r="B12127" t="s">
        <v>25155</v>
      </c>
      <c r="C12127" t="s">
        <v>1536</v>
      </c>
      <c r="D12127" s="109" t="s">
        <v>18294</v>
      </c>
    </row>
    <row r="12128" spans="1:4" x14ac:dyDescent="0.25">
      <c r="A12128">
        <v>9867</v>
      </c>
      <c r="B12128" t="s">
        <v>25156</v>
      </c>
      <c r="C12128" t="s">
        <v>1536</v>
      </c>
      <c r="D12128" s="109" t="s">
        <v>17788</v>
      </c>
    </row>
    <row r="12129" spans="1:4" x14ac:dyDescent="0.25">
      <c r="A12129">
        <v>9868</v>
      </c>
      <c r="B12129" t="s">
        <v>25157</v>
      </c>
      <c r="C12129" t="s">
        <v>1536</v>
      </c>
      <c r="D12129" s="109" t="s">
        <v>17412</v>
      </c>
    </row>
    <row r="12130" spans="1:4" x14ac:dyDescent="0.25">
      <c r="A12130">
        <v>9869</v>
      </c>
      <c r="B12130" t="s">
        <v>25158</v>
      </c>
      <c r="C12130" t="s">
        <v>1536</v>
      </c>
      <c r="D12130" s="109" t="s">
        <v>21292</v>
      </c>
    </row>
    <row r="12131" spans="1:4" x14ac:dyDescent="0.25">
      <c r="A12131">
        <v>9874</v>
      </c>
      <c r="B12131" t="s">
        <v>25159</v>
      </c>
      <c r="C12131" t="s">
        <v>1536</v>
      </c>
      <c r="D12131" s="109" t="s">
        <v>12582</v>
      </c>
    </row>
    <row r="12132" spans="1:4" x14ac:dyDescent="0.25">
      <c r="A12132">
        <v>9875</v>
      </c>
      <c r="B12132" t="s">
        <v>25160</v>
      </c>
      <c r="C12132" t="s">
        <v>1536</v>
      </c>
      <c r="D12132" s="109" t="s">
        <v>25161</v>
      </c>
    </row>
    <row r="12133" spans="1:4" x14ac:dyDescent="0.25">
      <c r="A12133">
        <v>9873</v>
      </c>
      <c r="B12133" t="s">
        <v>25162</v>
      </c>
      <c r="C12133" t="s">
        <v>1536</v>
      </c>
      <c r="D12133" s="109" t="s">
        <v>12217</v>
      </c>
    </row>
    <row r="12134" spans="1:4" x14ac:dyDescent="0.25">
      <c r="A12134">
        <v>9871</v>
      </c>
      <c r="B12134" t="s">
        <v>25163</v>
      </c>
      <c r="C12134" t="s">
        <v>1536</v>
      </c>
      <c r="D12134" s="109" t="s">
        <v>17669</v>
      </c>
    </row>
    <row r="12135" spans="1:4" x14ac:dyDescent="0.25">
      <c r="A12135">
        <v>9872</v>
      </c>
      <c r="B12135" t="s">
        <v>25164</v>
      </c>
      <c r="C12135" t="s">
        <v>1536</v>
      </c>
      <c r="D12135" s="109" t="s">
        <v>25165</v>
      </c>
    </row>
    <row r="12136" spans="1:4" x14ac:dyDescent="0.25">
      <c r="A12136">
        <v>7667</v>
      </c>
      <c r="B12136" t="s">
        <v>25166</v>
      </c>
      <c r="C12136" t="s">
        <v>1536</v>
      </c>
      <c r="D12136" s="109" t="s">
        <v>25167</v>
      </c>
    </row>
    <row r="12137" spans="1:4" x14ac:dyDescent="0.25">
      <c r="A12137">
        <v>7660</v>
      </c>
      <c r="B12137" t="s">
        <v>25168</v>
      </c>
      <c r="C12137" t="s">
        <v>1536</v>
      </c>
      <c r="D12137" s="109" t="s">
        <v>25169</v>
      </c>
    </row>
    <row r="12138" spans="1:4" x14ac:dyDescent="0.25">
      <c r="A12138">
        <v>7676</v>
      </c>
      <c r="B12138" t="s">
        <v>25170</v>
      </c>
      <c r="C12138" t="s">
        <v>1536</v>
      </c>
      <c r="D12138" s="109" t="s">
        <v>25171</v>
      </c>
    </row>
    <row r="12139" spans="1:4" x14ac:dyDescent="0.25">
      <c r="A12139">
        <v>12426</v>
      </c>
      <c r="B12139" t="s">
        <v>25172</v>
      </c>
      <c r="C12139" t="s">
        <v>1533</v>
      </c>
      <c r="D12139" s="109" t="s">
        <v>17568</v>
      </c>
    </row>
    <row r="12140" spans="1:4" x14ac:dyDescent="0.25">
      <c r="A12140">
        <v>12425</v>
      </c>
      <c r="B12140" t="s">
        <v>25173</v>
      </c>
      <c r="C12140" t="s">
        <v>1533</v>
      </c>
      <c r="D12140" s="109" t="s">
        <v>25174</v>
      </c>
    </row>
    <row r="12141" spans="1:4" x14ac:dyDescent="0.25">
      <c r="A12141">
        <v>12427</v>
      </c>
      <c r="B12141" t="s">
        <v>25175</v>
      </c>
      <c r="C12141" t="s">
        <v>1533</v>
      </c>
      <c r="D12141" s="109" t="s">
        <v>25176</v>
      </c>
    </row>
    <row r="12142" spans="1:4" x14ac:dyDescent="0.25">
      <c r="A12142">
        <v>12428</v>
      </c>
      <c r="B12142" t="s">
        <v>25177</v>
      </c>
      <c r="C12142" t="s">
        <v>1533</v>
      </c>
      <c r="D12142" s="109" t="s">
        <v>25178</v>
      </c>
    </row>
    <row r="12143" spans="1:4" x14ac:dyDescent="0.25">
      <c r="A12143">
        <v>12430</v>
      </c>
      <c r="B12143" t="s">
        <v>25179</v>
      </c>
      <c r="C12143" t="s">
        <v>1533</v>
      </c>
      <c r="D12143" s="109" t="s">
        <v>25180</v>
      </c>
    </row>
    <row r="12144" spans="1:4" x14ac:dyDescent="0.25">
      <c r="A12144">
        <v>12429</v>
      </c>
      <c r="B12144" t="s">
        <v>25181</v>
      </c>
      <c r="C12144" t="s">
        <v>1533</v>
      </c>
      <c r="D12144" s="109" t="s">
        <v>25182</v>
      </c>
    </row>
    <row r="12145" spans="1:4" x14ac:dyDescent="0.25">
      <c r="A12145">
        <v>12431</v>
      </c>
      <c r="B12145" t="s">
        <v>25183</v>
      </c>
      <c r="C12145" t="s">
        <v>1533</v>
      </c>
      <c r="D12145" s="109" t="s">
        <v>25184</v>
      </c>
    </row>
    <row r="12146" spans="1:4" x14ac:dyDescent="0.25">
      <c r="A12146">
        <v>12432</v>
      </c>
      <c r="B12146" t="s">
        <v>25185</v>
      </c>
      <c r="C12146" t="s">
        <v>1533</v>
      </c>
      <c r="D12146" s="109" t="s">
        <v>17057</v>
      </c>
    </row>
    <row r="12147" spans="1:4" x14ac:dyDescent="0.25">
      <c r="A12147">
        <v>12434</v>
      </c>
      <c r="B12147" t="s">
        <v>25186</v>
      </c>
      <c r="C12147" t="s">
        <v>1533</v>
      </c>
      <c r="D12147" s="109" t="s">
        <v>25187</v>
      </c>
    </row>
    <row r="12148" spans="1:4" x14ac:dyDescent="0.25">
      <c r="A12148">
        <v>12433</v>
      </c>
      <c r="B12148" t="s">
        <v>25188</v>
      </c>
      <c r="C12148" t="s">
        <v>1533</v>
      </c>
      <c r="D12148" s="109" t="s">
        <v>25189</v>
      </c>
    </row>
    <row r="12149" spans="1:4" x14ac:dyDescent="0.25">
      <c r="A12149">
        <v>12435</v>
      </c>
      <c r="B12149" t="s">
        <v>25190</v>
      </c>
      <c r="C12149" t="s">
        <v>1533</v>
      </c>
      <c r="D12149" s="109" t="s">
        <v>25191</v>
      </c>
    </row>
    <row r="12150" spans="1:4" x14ac:dyDescent="0.25">
      <c r="A12150">
        <v>12437</v>
      </c>
      <c r="B12150" t="s">
        <v>25192</v>
      </c>
      <c r="C12150" t="s">
        <v>1533</v>
      </c>
      <c r="D12150" s="109" t="s">
        <v>25193</v>
      </c>
    </row>
    <row r="12151" spans="1:4" x14ac:dyDescent="0.25">
      <c r="A12151">
        <v>12439</v>
      </c>
      <c r="B12151" t="s">
        <v>25194</v>
      </c>
      <c r="C12151" t="s">
        <v>1533</v>
      </c>
      <c r="D12151" s="109" t="s">
        <v>12781</v>
      </c>
    </row>
    <row r="12152" spans="1:4" x14ac:dyDescent="0.25">
      <c r="A12152">
        <v>12438</v>
      </c>
      <c r="B12152" t="s">
        <v>25195</v>
      </c>
      <c r="C12152" t="s">
        <v>1533</v>
      </c>
      <c r="D12152" s="109" t="s">
        <v>25196</v>
      </c>
    </row>
    <row r="12153" spans="1:4" x14ac:dyDescent="0.25">
      <c r="A12153">
        <v>12436</v>
      </c>
      <c r="B12153" t="s">
        <v>25197</v>
      </c>
      <c r="C12153" t="s">
        <v>1533</v>
      </c>
      <c r="D12153" s="109" t="s">
        <v>25198</v>
      </c>
    </row>
    <row r="12154" spans="1:4" x14ac:dyDescent="0.25">
      <c r="A12154">
        <v>36357</v>
      </c>
      <c r="B12154" t="s">
        <v>25199</v>
      </c>
      <c r="C12154" t="s">
        <v>1533</v>
      </c>
      <c r="D12154" s="109" t="s">
        <v>14990</v>
      </c>
    </row>
    <row r="12155" spans="1:4" x14ac:dyDescent="0.25">
      <c r="A12155">
        <v>12424</v>
      </c>
      <c r="B12155" t="s">
        <v>25200</v>
      </c>
      <c r="C12155" t="s">
        <v>1533</v>
      </c>
      <c r="D12155" s="109" t="s">
        <v>25201</v>
      </c>
    </row>
    <row r="12156" spans="1:4" x14ac:dyDescent="0.25">
      <c r="A12156">
        <v>12440</v>
      </c>
      <c r="B12156" t="s">
        <v>25202</v>
      </c>
      <c r="C12156" t="s">
        <v>1533</v>
      </c>
      <c r="D12156" s="109" t="s">
        <v>25203</v>
      </c>
    </row>
    <row r="12157" spans="1:4" x14ac:dyDescent="0.25">
      <c r="A12157">
        <v>9884</v>
      </c>
      <c r="B12157" t="s">
        <v>25204</v>
      </c>
      <c r="C12157" t="s">
        <v>1533</v>
      </c>
      <c r="D12157" s="109" t="s">
        <v>25205</v>
      </c>
    </row>
    <row r="12158" spans="1:4" x14ac:dyDescent="0.25">
      <c r="A12158">
        <v>9888</v>
      </c>
      <c r="B12158" t="s">
        <v>25206</v>
      </c>
      <c r="C12158" t="s">
        <v>1533</v>
      </c>
      <c r="D12158" s="109" t="s">
        <v>22669</v>
      </c>
    </row>
    <row r="12159" spans="1:4" x14ac:dyDescent="0.25">
      <c r="A12159">
        <v>9883</v>
      </c>
      <c r="B12159" t="s">
        <v>25207</v>
      </c>
      <c r="C12159" t="s">
        <v>1533</v>
      </c>
      <c r="D12159" s="109" t="s">
        <v>16420</v>
      </c>
    </row>
    <row r="12160" spans="1:4" x14ac:dyDescent="0.25">
      <c r="A12160">
        <v>9886</v>
      </c>
      <c r="B12160" t="s">
        <v>25208</v>
      </c>
      <c r="C12160" t="s">
        <v>1533</v>
      </c>
      <c r="D12160" s="109" t="s">
        <v>25209</v>
      </c>
    </row>
    <row r="12161" spans="1:4" x14ac:dyDescent="0.25">
      <c r="A12161">
        <v>9889</v>
      </c>
      <c r="B12161" t="s">
        <v>25210</v>
      </c>
      <c r="C12161" t="s">
        <v>1533</v>
      </c>
      <c r="D12161" s="109" t="s">
        <v>14643</v>
      </c>
    </row>
    <row r="12162" spans="1:4" x14ac:dyDescent="0.25">
      <c r="A12162">
        <v>9887</v>
      </c>
      <c r="B12162" t="s">
        <v>25211</v>
      </c>
      <c r="C12162" t="s">
        <v>1533</v>
      </c>
      <c r="D12162" s="109" t="s">
        <v>25212</v>
      </c>
    </row>
    <row r="12163" spans="1:4" x14ac:dyDescent="0.25">
      <c r="A12163">
        <v>9885</v>
      </c>
      <c r="B12163" t="s">
        <v>25213</v>
      </c>
      <c r="C12163" t="s">
        <v>1533</v>
      </c>
      <c r="D12163" s="109" t="s">
        <v>8515</v>
      </c>
    </row>
    <row r="12164" spans="1:4" x14ac:dyDescent="0.25">
      <c r="A12164">
        <v>9890</v>
      </c>
      <c r="B12164" t="s">
        <v>25214</v>
      </c>
      <c r="C12164" t="s">
        <v>1533</v>
      </c>
      <c r="D12164" s="109" t="s">
        <v>25215</v>
      </c>
    </row>
    <row r="12165" spans="1:4" x14ac:dyDescent="0.25">
      <c r="A12165">
        <v>9891</v>
      </c>
      <c r="B12165" t="s">
        <v>25216</v>
      </c>
      <c r="C12165" t="s">
        <v>1533</v>
      </c>
      <c r="D12165" s="109" t="s">
        <v>25217</v>
      </c>
    </row>
    <row r="12166" spans="1:4" x14ac:dyDescent="0.25">
      <c r="A12166">
        <v>36313</v>
      </c>
      <c r="B12166" t="s">
        <v>25218</v>
      </c>
      <c r="C12166" t="s">
        <v>1533</v>
      </c>
      <c r="D12166" s="109" t="s">
        <v>12058</v>
      </c>
    </row>
    <row r="12167" spans="1:4" x14ac:dyDescent="0.25">
      <c r="A12167">
        <v>36316</v>
      </c>
      <c r="B12167" t="s">
        <v>25219</v>
      </c>
      <c r="C12167" t="s">
        <v>1533</v>
      </c>
      <c r="D12167" s="109" t="s">
        <v>8641</v>
      </c>
    </row>
    <row r="12168" spans="1:4" x14ac:dyDescent="0.25">
      <c r="A12168">
        <v>64</v>
      </c>
      <c r="B12168" t="s">
        <v>25220</v>
      </c>
      <c r="C12168" t="s">
        <v>1533</v>
      </c>
      <c r="D12168" s="109" t="s">
        <v>7312</v>
      </c>
    </row>
    <row r="12169" spans="1:4" x14ac:dyDescent="0.25">
      <c r="A12169">
        <v>37423</v>
      </c>
      <c r="B12169" t="s">
        <v>25221</v>
      </c>
      <c r="C12169" t="s">
        <v>1533</v>
      </c>
      <c r="D12169" s="109" t="s">
        <v>25222</v>
      </c>
    </row>
    <row r="12170" spans="1:4" x14ac:dyDescent="0.25">
      <c r="A12170">
        <v>9892</v>
      </c>
      <c r="B12170" t="s">
        <v>25223</v>
      </c>
      <c r="C12170" t="s">
        <v>1533</v>
      </c>
      <c r="D12170" s="109" t="s">
        <v>12663</v>
      </c>
    </row>
    <row r="12171" spans="1:4" x14ac:dyDescent="0.25">
      <c r="A12171">
        <v>9901</v>
      </c>
      <c r="B12171" t="s">
        <v>25224</v>
      </c>
      <c r="C12171" t="s">
        <v>1533</v>
      </c>
      <c r="D12171" s="109" t="s">
        <v>25225</v>
      </c>
    </row>
    <row r="12172" spans="1:4" x14ac:dyDescent="0.25">
      <c r="A12172">
        <v>9900</v>
      </c>
      <c r="B12172" t="s">
        <v>25226</v>
      </c>
      <c r="C12172" t="s">
        <v>1533</v>
      </c>
      <c r="D12172" s="109" t="s">
        <v>22868</v>
      </c>
    </row>
    <row r="12173" spans="1:4" x14ac:dyDescent="0.25">
      <c r="A12173">
        <v>9899</v>
      </c>
      <c r="B12173" t="s">
        <v>25227</v>
      </c>
      <c r="C12173" t="s">
        <v>1533</v>
      </c>
      <c r="D12173" s="109" t="s">
        <v>14606</v>
      </c>
    </row>
    <row r="12174" spans="1:4" x14ac:dyDescent="0.25">
      <c r="A12174">
        <v>9908</v>
      </c>
      <c r="B12174" t="s">
        <v>25228</v>
      </c>
      <c r="C12174" t="s">
        <v>1533</v>
      </c>
      <c r="D12174" s="109" t="s">
        <v>25229</v>
      </c>
    </row>
    <row r="12175" spans="1:4" x14ac:dyDescent="0.25">
      <c r="A12175">
        <v>9905</v>
      </c>
      <c r="B12175" t="s">
        <v>25230</v>
      </c>
      <c r="C12175" t="s">
        <v>1533</v>
      </c>
      <c r="D12175" s="109" t="s">
        <v>7945</v>
      </c>
    </row>
    <row r="12176" spans="1:4" x14ac:dyDescent="0.25">
      <c r="A12176">
        <v>9906</v>
      </c>
      <c r="B12176" t="s">
        <v>25231</v>
      </c>
      <c r="C12176" t="s">
        <v>1533</v>
      </c>
      <c r="D12176" s="109" t="s">
        <v>16771</v>
      </c>
    </row>
    <row r="12177" spans="1:4" x14ac:dyDescent="0.25">
      <c r="A12177">
        <v>9895</v>
      </c>
      <c r="B12177" t="s">
        <v>25232</v>
      </c>
      <c r="C12177" t="s">
        <v>1533</v>
      </c>
      <c r="D12177" s="109" t="s">
        <v>6576</v>
      </c>
    </row>
    <row r="12178" spans="1:4" x14ac:dyDescent="0.25">
      <c r="A12178">
        <v>9894</v>
      </c>
      <c r="B12178" t="s">
        <v>25233</v>
      </c>
      <c r="C12178" t="s">
        <v>1533</v>
      </c>
      <c r="D12178" s="109" t="s">
        <v>25234</v>
      </c>
    </row>
    <row r="12179" spans="1:4" x14ac:dyDescent="0.25">
      <c r="A12179">
        <v>9897</v>
      </c>
      <c r="B12179" t="s">
        <v>25235</v>
      </c>
      <c r="C12179" t="s">
        <v>1533</v>
      </c>
      <c r="D12179" s="109" t="s">
        <v>24519</v>
      </c>
    </row>
    <row r="12180" spans="1:4" x14ac:dyDescent="0.25">
      <c r="A12180">
        <v>9910</v>
      </c>
      <c r="B12180" t="s">
        <v>25236</v>
      </c>
      <c r="C12180" t="s">
        <v>1533</v>
      </c>
      <c r="D12180" s="109" t="s">
        <v>25237</v>
      </c>
    </row>
    <row r="12181" spans="1:4" x14ac:dyDescent="0.25">
      <c r="A12181">
        <v>9909</v>
      </c>
      <c r="B12181" t="s">
        <v>25238</v>
      </c>
      <c r="C12181" t="s">
        <v>1533</v>
      </c>
      <c r="D12181" s="109" t="s">
        <v>18248</v>
      </c>
    </row>
    <row r="12182" spans="1:4" x14ac:dyDescent="0.25">
      <c r="A12182">
        <v>9907</v>
      </c>
      <c r="B12182" t="s">
        <v>25239</v>
      </c>
      <c r="C12182" t="s">
        <v>1533</v>
      </c>
      <c r="D12182" s="109" t="s">
        <v>25240</v>
      </c>
    </row>
    <row r="12183" spans="1:4" x14ac:dyDescent="0.25">
      <c r="A12183">
        <v>20973</v>
      </c>
      <c r="B12183" t="s">
        <v>25241</v>
      </c>
      <c r="C12183" t="s">
        <v>1533</v>
      </c>
      <c r="D12183" s="109" t="s">
        <v>25242</v>
      </c>
    </row>
    <row r="12184" spans="1:4" x14ac:dyDescent="0.25">
      <c r="A12184">
        <v>20974</v>
      </c>
      <c r="B12184" t="s">
        <v>25243</v>
      </c>
      <c r="C12184" t="s">
        <v>1533</v>
      </c>
      <c r="D12184" s="109" t="s">
        <v>25244</v>
      </c>
    </row>
    <row r="12185" spans="1:4" x14ac:dyDescent="0.25">
      <c r="A12185">
        <v>37989</v>
      </c>
      <c r="B12185" t="s">
        <v>25245</v>
      </c>
      <c r="C12185" t="s">
        <v>1533</v>
      </c>
      <c r="D12185" s="109" t="s">
        <v>7380</v>
      </c>
    </row>
    <row r="12186" spans="1:4" x14ac:dyDescent="0.25">
      <c r="A12186">
        <v>37990</v>
      </c>
      <c r="B12186" t="s">
        <v>25246</v>
      </c>
      <c r="C12186" t="s">
        <v>1533</v>
      </c>
      <c r="D12186" s="109" t="s">
        <v>14797</v>
      </c>
    </row>
    <row r="12187" spans="1:4" x14ac:dyDescent="0.25">
      <c r="A12187">
        <v>37991</v>
      </c>
      <c r="B12187" t="s">
        <v>25247</v>
      </c>
      <c r="C12187" t="s">
        <v>1533</v>
      </c>
      <c r="D12187" s="109" t="s">
        <v>11223</v>
      </c>
    </row>
    <row r="12188" spans="1:4" x14ac:dyDescent="0.25">
      <c r="A12188">
        <v>37992</v>
      </c>
      <c r="B12188" t="s">
        <v>25248</v>
      </c>
      <c r="C12188" t="s">
        <v>1533</v>
      </c>
      <c r="D12188" s="109" t="s">
        <v>17550</v>
      </c>
    </row>
    <row r="12189" spans="1:4" x14ac:dyDescent="0.25">
      <c r="A12189">
        <v>37993</v>
      </c>
      <c r="B12189" t="s">
        <v>25249</v>
      </c>
      <c r="C12189" t="s">
        <v>1533</v>
      </c>
      <c r="D12189" s="109" t="s">
        <v>17551</v>
      </c>
    </row>
    <row r="12190" spans="1:4" x14ac:dyDescent="0.25">
      <c r="A12190">
        <v>37994</v>
      </c>
      <c r="B12190" t="s">
        <v>25250</v>
      </c>
      <c r="C12190" t="s">
        <v>1533</v>
      </c>
      <c r="D12190" s="109" t="s">
        <v>17552</v>
      </c>
    </row>
    <row r="12191" spans="1:4" x14ac:dyDescent="0.25">
      <c r="A12191">
        <v>37995</v>
      </c>
      <c r="B12191" t="s">
        <v>25251</v>
      </c>
      <c r="C12191" t="s">
        <v>1533</v>
      </c>
      <c r="D12191" s="109" t="s">
        <v>14900</v>
      </c>
    </row>
    <row r="12192" spans="1:4" x14ac:dyDescent="0.25">
      <c r="A12192">
        <v>37996</v>
      </c>
      <c r="B12192" t="s">
        <v>25252</v>
      </c>
      <c r="C12192" t="s">
        <v>1533</v>
      </c>
      <c r="D12192" s="109" t="s">
        <v>17553</v>
      </c>
    </row>
    <row r="12193" spans="1:4" x14ac:dyDescent="0.25">
      <c r="A12193">
        <v>13883</v>
      </c>
      <c r="B12193" t="s">
        <v>25253</v>
      </c>
      <c r="C12193" t="s">
        <v>1533</v>
      </c>
      <c r="D12193" s="109" t="s">
        <v>25254</v>
      </c>
    </row>
    <row r="12194" spans="1:4" x14ac:dyDescent="0.25">
      <c r="A12194">
        <v>38604</v>
      </c>
      <c r="B12194" t="s">
        <v>25255</v>
      </c>
      <c r="C12194" t="s">
        <v>1533</v>
      </c>
      <c r="D12194" s="109" t="s">
        <v>25256</v>
      </c>
    </row>
    <row r="12195" spans="1:4" x14ac:dyDescent="0.25">
      <c r="A12195">
        <v>10601</v>
      </c>
      <c r="B12195" t="s">
        <v>25257</v>
      </c>
      <c r="C12195" t="s">
        <v>1533</v>
      </c>
      <c r="D12195" s="109" t="s">
        <v>25258</v>
      </c>
    </row>
    <row r="12196" spans="1:4" x14ac:dyDescent="0.25">
      <c r="A12196">
        <v>44469</v>
      </c>
      <c r="B12196" t="s">
        <v>25259</v>
      </c>
      <c r="C12196" t="s">
        <v>1533</v>
      </c>
      <c r="D12196" s="109" t="s">
        <v>25260</v>
      </c>
    </row>
    <row r="12197" spans="1:4" x14ac:dyDescent="0.25">
      <c r="A12197">
        <v>13894</v>
      </c>
      <c r="B12197" t="s">
        <v>25261</v>
      </c>
      <c r="C12197" t="s">
        <v>1533</v>
      </c>
      <c r="D12197" s="109" t="s">
        <v>14992</v>
      </c>
    </row>
    <row r="12198" spans="1:4" x14ac:dyDescent="0.25">
      <c r="A12198">
        <v>13895</v>
      </c>
      <c r="B12198" t="s">
        <v>25262</v>
      </c>
      <c r="C12198" t="s">
        <v>1533</v>
      </c>
      <c r="D12198" s="109" t="s">
        <v>14993</v>
      </c>
    </row>
    <row r="12199" spans="1:4" x14ac:dyDescent="0.25">
      <c r="A12199">
        <v>13892</v>
      </c>
      <c r="B12199" t="s">
        <v>25263</v>
      </c>
      <c r="C12199" t="s">
        <v>1533</v>
      </c>
      <c r="D12199" s="109" t="s">
        <v>14994</v>
      </c>
    </row>
    <row r="12200" spans="1:4" x14ac:dyDescent="0.25">
      <c r="A12200">
        <v>9914</v>
      </c>
      <c r="B12200" t="s">
        <v>25264</v>
      </c>
      <c r="C12200" t="s">
        <v>1533</v>
      </c>
      <c r="D12200" s="109" t="s">
        <v>14995</v>
      </c>
    </row>
    <row r="12201" spans="1:4" x14ac:dyDescent="0.25">
      <c r="A12201">
        <v>36485</v>
      </c>
      <c r="B12201" t="s">
        <v>25265</v>
      </c>
      <c r="C12201" t="s">
        <v>1533</v>
      </c>
      <c r="D12201" s="109" t="s">
        <v>14996</v>
      </c>
    </row>
    <row r="12202" spans="1:4" x14ac:dyDescent="0.25">
      <c r="A12202">
        <v>9912</v>
      </c>
      <c r="B12202" t="s">
        <v>25266</v>
      </c>
      <c r="C12202" t="s">
        <v>1533</v>
      </c>
      <c r="D12202" s="109" t="s">
        <v>25267</v>
      </c>
    </row>
    <row r="12203" spans="1:4" x14ac:dyDescent="0.25">
      <c r="A12203">
        <v>9921</v>
      </c>
      <c r="B12203" t="s">
        <v>25268</v>
      </c>
      <c r="C12203" t="s">
        <v>1533</v>
      </c>
      <c r="D12203" s="109" t="s">
        <v>25269</v>
      </c>
    </row>
    <row r="12204" spans="1:4" x14ac:dyDescent="0.25">
      <c r="A12204">
        <v>21112</v>
      </c>
      <c r="B12204" t="s">
        <v>25270</v>
      </c>
      <c r="C12204" t="s">
        <v>1533</v>
      </c>
      <c r="D12204" s="109" t="s">
        <v>25271</v>
      </c>
    </row>
    <row r="12205" spans="1:4" x14ac:dyDescent="0.25">
      <c r="A12205">
        <v>10228</v>
      </c>
      <c r="B12205" t="s">
        <v>25272</v>
      </c>
      <c r="C12205" t="s">
        <v>1533</v>
      </c>
      <c r="D12205" s="109" t="s">
        <v>25273</v>
      </c>
    </row>
    <row r="12206" spans="1:4" x14ac:dyDescent="0.25">
      <c r="A12206">
        <v>11781</v>
      </c>
      <c r="B12206" t="s">
        <v>25274</v>
      </c>
      <c r="C12206" t="s">
        <v>1533</v>
      </c>
      <c r="D12206" s="109" t="s">
        <v>25275</v>
      </c>
    </row>
    <row r="12207" spans="1:4" x14ac:dyDescent="0.25">
      <c r="A12207">
        <v>37588</v>
      </c>
      <c r="B12207" t="s">
        <v>25276</v>
      </c>
      <c r="C12207" t="s">
        <v>1533</v>
      </c>
      <c r="D12207" s="109" t="s">
        <v>25277</v>
      </c>
    </row>
    <row r="12208" spans="1:4" x14ac:dyDescent="0.25">
      <c r="A12208">
        <v>11746</v>
      </c>
      <c r="B12208" t="s">
        <v>25278</v>
      </c>
      <c r="C12208" t="s">
        <v>1533</v>
      </c>
      <c r="D12208" s="109" t="s">
        <v>25279</v>
      </c>
    </row>
    <row r="12209" spans="1:4" x14ac:dyDescent="0.25">
      <c r="A12209">
        <v>11751</v>
      </c>
      <c r="B12209" t="s">
        <v>25280</v>
      </c>
      <c r="C12209" t="s">
        <v>1533</v>
      </c>
      <c r="D12209" s="109" t="s">
        <v>25281</v>
      </c>
    </row>
    <row r="12210" spans="1:4" x14ac:dyDescent="0.25">
      <c r="A12210">
        <v>11750</v>
      </c>
      <c r="B12210" t="s">
        <v>25282</v>
      </c>
      <c r="C12210" t="s">
        <v>1533</v>
      </c>
      <c r="D12210" s="109" t="s">
        <v>17728</v>
      </c>
    </row>
    <row r="12211" spans="1:4" x14ac:dyDescent="0.25">
      <c r="A12211">
        <v>11748</v>
      </c>
      <c r="B12211" t="s">
        <v>25283</v>
      </c>
      <c r="C12211" t="s">
        <v>1533</v>
      </c>
      <c r="D12211" s="109" t="s">
        <v>25284</v>
      </c>
    </row>
    <row r="12212" spans="1:4" x14ac:dyDescent="0.25">
      <c r="A12212">
        <v>11747</v>
      </c>
      <c r="B12212" t="s">
        <v>25285</v>
      </c>
      <c r="C12212" t="s">
        <v>1533</v>
      </c>
      <c r="D12212" s="109" t="s">
        <v>25286</v>
      </c>
    </row>
    <row r="12213" spans="1:4" x14ac:dyDescent="0.25">
      <c r="A12213">
        <v>11749</v>
      </c>
      <c r="B12213" t="s">
        <v>25287</v>
      </c>
      <c r="C12213" t="s">
        <v>1533</v>
      </c>
      <c r="D12213" s="109" t="s">
        <v>25288</v>
      </c>
    </row>
    <row r="12214" spans="1:4" x14ac:dyDescent="0.25">
      <c r="A12214">
        <v>10236</v>
      </c>
      <c r="B12214" t="s">
        <v>25289</v>
      </c>
      <c r="C12214" t="s">
        <v>1533</v>
      </c>
      <c r="D12214" s="109" t="s">
        <v>14997</v>
      </c>
    </row>
    <row r="12215" spans="1:4" x14ac:dyDescent="0.25">
      <c r="A12215">
        <v>10233</v>
      </c>
      <c r="B12215" t="s">
        <v>25290</v>
      </c>
      <c r="C12215" t="s">
        <v>1533</v>
      </c>
      <c r="D12215" s="109" t="s">
        <v>14955</v>
      </c>
    </row>
    <row r="12216" spans="1:4" x14ac:dyDescent="0.25">
      <c r="A12216">
        <v>10234</v>
      </c>
      <c r="B12216" t="s">
        <v>25291</v>
      </c>
      <c r="C12216" t="s">
        <v>1533</v>
      </c>
      <c r="D12216" s="109" t="s">
        <v>12705</v>
      </c>
    </row>
    <row r="12217" spans="1:4" x14ac:dyDescent="0.25">
      <c r="A12217">
        <v>10231</v>
      </c>
      <c r="B12217" t="s">
        <v>25292</v>
      </c>
      <c r="C12217" t="s">
        <v>1533</v>
      </c>
      <c r="D12217" s="109" t="s">
        <v>14998</v>
      </c>
    </row>
    <row r="12218" spans="1:4" x14ac:dyDescent="0.25">
      <c r="A12218">
        <v>10232</v>
      </c>
      <c r="B12218" t="s">
        <v>25293</v>
      </c>
      <c r="C12218" t="s">
        <v>1533</v>
      </c>
      <c r="D12218" s="109" t="s">
        <v>14999</v>
      </c>
    </row>
    <row r="12219" spans="1:4" x14ac:dyDescent="0.25">
      <c r="A12219">
        <v>10229</v>
      </c>
      <c r="B12219" t="s">
        <v>25294</v>
      </c>
      <c r="C12219" t="s">
        <v>1533</v>
      </c>
      <c r="D12219" s="109" t="s">
        <v>14746</v>
      </c>
    </row>
    <row r="12220" spans="1:4" x14ac:dyDescent="0.25">
      <c r="A12220">
        <v>10235</v>
      </c>
      <c r="B12220" t="s">
        <v>25295</v>
      </c>
      <c r="C12220" t="s">
        <v>1533</v>
      </c>
      <c r="D12220" s="109" t="s">
        <v>15000</v>
      </c>
    </row>
    <row r="12221" spans="1:4" x14ac:dyDescent="0.25">
      <c r="A12221">
        <v>10230</v>
      </c>
      <c r="B12221" t="s">
        <v>25296</v>
      </c>
      <c r="C12221" t="s">
        <v>1533</v>
      </c>
      <c r="D12221" s="109" t="s">
        <v>15001</v>
      </c>
    </row>
    <row r="12222" spans="1:4" x14ac:dyDescent="0.25">
      <c r="A12222">
        <v>10409</v>
      </c>
      <c r="B12222" t="s">
        <v>25297</v>
      </c>
      <c r="C12222" t="s">
        <v>1533</v>
      </c>
      <c r="D12222" s="109" t="s">
        <v>15002</v>
      </c>
    </row>
    <row r="12223" spans="1:4" x14ac:dyDescent="0.25">
      <c r="A12223">
        <v>10411</v>
      </c>
      <c r="B12223" t="s">
        <v>25298</v>
      </c>
      <c r="C12223" t="s">
        <v>1533</v>
      </c>
      <c r="D12223" s="109" t="s">
        <v>15003</v>
      </c>
    </row>
    <row r="12224" spans="1:4" x14ac:dyDescent="0.25">
      <c r="A12224">
        <v>10404</v>
      </c>
      <c r="B12224" t="s">
        <v>25299</v>
      </c>
      <c r="C12224" t="s">
        <v>1533</v>
      </c>
      <c r="D12224" s="109" t="s">
        <v>15004</v>
      </c>
    </row>
    <row r="12225" spans="1:4" x14ac:dyDescent="0.25">
      <c r="A12225">
        <v>10410</v>
      </c>
      <c r="B12225" t="s">
        <v>25300</v>
      </c>
      <c r="C12225" t="s">
        <v>1533</v>
      </c>
      <c r="D12225" s="109" t="s">
        <v>14961</v>
      </c>
    </row>
    <row r="12226" spans="1:4" x14ac:dyDescent="0.25">
      <c r="A12226">
        <v>10405</v>
      </c>
      <c r="B12226" t="s">
        <v>25301</v>
      </c>
      <c r="C12226" t="s">
        <v>1533</v>
      </c>
      <c r="D12226" s="109" t="s">
        <v>15005</v>
      </c>
    </row>
    <row r="12227" spans="1:4" x14ac:dyDescent="0.25">
      <c r="A12227">
        <v>10408</v>
      </c>
      <c r="B12227" t="s">
        <v>25302</v>
      </c>
      <c r="C12227" t="s">
        <v>1533</v>
      </c>
      <c r="D12227" s="109" t="s">
        <v>15006</v>
      </c>
    </row>
    <row r="12228" spans="1:4" x14ac:dyDescent="0.25">
      <c r="A12228">
        <v>10412</v>
      </c>
      <c r="B12228" t="s">
        <v>25303</v>
      </c>
      <c r="C12228" t="s">
        <v>1533</v>
      </c>
      <c r="D12228" s="109" t="s">
        <v>15007</v>
      </c>
    </row>
    <row r="12229" spans="1:4" x14ac:dyDescent="0.25">
      <c r="A12229">
        <v>10406</v>
      </c>
      <c r="B12229" t="s">
        <v>25304</v>
      </c>
      <c r="C12229" t="s">
        <v>1533</v>
      </c>
      <c r="D12229" s="109" t="s">
        <v>15008</v>
      </c>
    </row>
    <row r="12230" spans="1:4" x14ac:dyDescent="0.25">
      <c r="A12230">
        <v>10407</v>
      </c>
      <c r="B12230" t="s">
        <v>25305</v>
      </c>
      <c r="C12230" t="s">
        <v>1533</v>
      </c>
      <c r="D12230" s="109" t="s">
        <v>15009</v>
      </c>
    </row>
    <row r="12231" spans="1:4" x14ac:dyDescent="0.25">
      <c r="A12231">
        <v>10416</v>
      </c>
      <c r="B12231" t="s">
        <v>25306</v>
      </c>
      <c r="C12231" t="s">
        <v>1533</v>
      </c>
      <c r="D12231" s="109" t="s">
        <v>15010</v>
      </c>
    </row>
    <row r="12232" spans="1:4" x14ac:dyDescent="0.25">
      <c r="A12232">
        <v>10419</v>
      </c>
      <c r="B12232" t="s">
        <v>25307</v>
      </c>
      <c r="C12232" t="s">
        <v>1533</v>
      </c>
      <c r="D12232" s="109" t="s">
        <v>15011</v>
      </c>
    </row>
    <row r="12233" spans="1:4" x14ac:dyDescent="0.25">
      <c r="A12233">
        <v>21092</v>
      </c>
      <c r="B12233" t="s">
        <v>25308</v>
      </c>
      <c r="C12233" t="s">
        <v>1533</v>
      </c>
      <c r="D12233" s="109" t="s">
        <v>12727</v>
      </c>
    </row>
    <row r="12234" spans="1:4" x14ac:dyDescent="0.25">
      <c r="A12234">
        <v>10418</v>
      </c>
      <c r="B12234" t="s">
        <v>25309</v>
      </c>
      <c r="C12234" t="s">
        <v>1533</v>
      </c>
      <c r="D12234" s="109" t="s">
        <v>15012</v>
      </c>
    </row>
    <row r="12235" spans="1:4" x14ac:dyDescent="0.25">
      <c r="A12235">
        <v>12657</v>
      </c>
      <c r="B12235" t="s">
        <v>25310</v>
      </c>
      <c r="C12235" t="s">
        <v>1533</v>
      </c>
      <c r="D12235" s="109" t="s">
        <v>15013</v>
      </c>
    </row>
    <row r="12236" spans="1:4" x14ac:dyDescent="0.25">
      <c r="A12236">
        <v>10417</v>
      </c>
      <c r="B12236" t="s">
        <v>25311</v>
      </c>
      <c r="C12236" t="s">
        <v>1533</v>
      </c>
      <c r="D12236" s="109" t="s">
        <v>15014</v>
      </c>
    </row>
    <row r="12237" spans="1:4" x14ac:dyDescent="0.25">
      <c r="A12237">
        <v>10413</v>
      </c>
      <c r="B12237" t="s">
        <v>25312</v>
      </c>
      <c r="C12237" t="s">
        <v>1533</v>
      </c>
      <c r="D12237" s="109" t="s">
        <v>15015</v>
      </c>
    </row>
    <row r="12238" spans="1:4" x14ac:dyDescent="0.25">
      <c r="A12238">
        <v>10414</v>
      </c>
      <c r="B12238" t="s">
        <v>25313</v>
      </c>
      <c r="C12238" t="s">
        <v>1533</v>
      </c>
      <c r="D12238" s="109" t="s">
        <v>15016</v>
      </c>
    </row>
    <row r="12239" spans="1:4" x14ac:dyDescent="0.25">
      <c r="A12239">
        <v>10415</v>
      </c>
      <c r="B12239" t="s">
        <v>25314</v>
      </c>
      <c r="C12239" t="s">
        <v>1533</v>
      </c>
      <c r="D12239" s="109" t="s">
        <v>15017</v>
      </c>
    </row>
    <row r="12240" spans="1:4" x14ac:dyDescent="0.25">
      <c r="A12240">
        <v>38643</v>
      </c>
      <c r="B12240" t="s">
        <v>25315</v>
      </c>
      <c r="C12240" t="s">
        <v>1533</v>
      </c>
      <c r="D12240" s="109" t="s">
        <v>25316</v>
      </c>
    </row>
    <row r="12241" spans="1:4" x14ac:dyDescent="0.25">
      <c r="A12241">
        <v>6157</v>
      </c>
      <c r="B12241" t="s">
        <v>25317</v>
      </c>
      <c r="C12241" t="s">
        <v>1533</v>
      </c>
      <c r="D12241" s="109" t="s">
        <v>25318</v>
      </c>
    </row>
    <row r="12242" spans="1:4" x14ac:dyDescent="0.25">
      <c r="A12242">
        <v>6158</v>
      </c>
      <c r="B12242" t="s">
        <v>25319</v>
      </c>
      <c r="C12242" t="s">
        <v>1533</v>
      </c>
      <c r="D12242" s="109" t="s">
        <v>14258</v>
      </c>
    </row>
    <row r="12243" spans="1:4" x14ac:dyDescent="0.25">
      <c r="A12243">
        <v>6153</v>
      </c>
      <c r="B12243" t="s">
        <v>25320</v>
      </c>
      <c r="C12243" t="s">
        <v>1533</v>
      </c>
      <c r="D12243" s="109" t="s">
        <v>16351</v>
      </c>
    </row>
    <row r="12244" spans="1:4" x14ac:dyDescent="0.25">
      <c r="A12244">
        <v>6156</v>
      </c>
      <c r="B12244" t="s">
        <v>25321</v>
      </c>
      <c r="C12244" t="s">
        <v>1533</v>
      </c>
      <c r="D12244" s="109" t="s">
        <v>7905</v>
      </c>
    </row>
    <row r="12245" spans="1:4" x14ac:dyDescent="0.25">
      <c r="A12245">
        <v>6154</v>
      </c>
      <c r="B12245" t="s">
        <v>25322</v>
      </c>
      <c r="C12245" t="s">
        <v>1533</v>
      </c>
      <c r="D12245" s="109" t="s">
        <v>14330</v>
      </c>
    </row>
    <row r="12246" spans="1:4" x14ac:dyDescent="0.25">
      <c r="A12246">
        <v>6155</v>
      </c>
      <c r="B12246" t="s">
        <v>25323</v>
      </c>
      <c r="C12246" t="s">
        <v>1533</v>
      </c>
      <c r="D12246" s="109" t="s">
        <v>14642</v>
      </c>
    </row>
    <row r="12247" spans="1:4" x14ac:dyDescent="0.25">
      <c r="A12247">
        <v>43595</v>
      </c>
      <c r="B12247" t="s">
        <v>25324</v>
      </c>
      <c r="C12247" t="s">
        <v>1533</v>
      </c>
      <c r="D12247" s="109" t="s">
        <v>17821</v>
      </c>
    </row>
    <row r="12248" spans="1:4" x14ac:dyDescent="0.25">
      <c r="A12248">
        <v>43596</v>
      </c>
      <c r="B12248" t="s">
        <v>25325</v>
      </c>
      <c r="C12248" t="s">
        <v>1533</v>
      </c>
      <c r="D12248" s="109" t="s">
        <v>25326</v>
      </c>
    </row>
    <row r="12249" spans="1:4" x14ac:dyDescent="0.25">
      <c r="A12249">
        <v>38108</v>
      </c>
      <c r="B12249" t="s">
        <v>25327</v>
      </c>
      <c r="C12249" t="s">
        <v>1533</v>
      </c>
      <c r="D12249" s="109" t="s">
        <v>25328</v>
      </c>
    </row>
    <row r="12250" spans="1:4" x14ac:dyDescent="0.25">
      <c r="A12250">
        <v>38087</v>
      </c>
      <c r="B12250" t="s">
        <v>25329</v>
      </c>
      <c r="C12250" t="s">
        <v>1533</v>
      </c>
      <c r="D12250" s="109" t="s">
        <v>25330</v>
      </c>
    </row>
    <row r="12251" spans="1:4" x14ac:dyDescent="0.25">
      <c r="A12251">
        <v>38109</v>
      </c>
      <c r="B12251" t="s">
        <v>25331</v>
      </c>
      <c r="C12251" t="s">
        <v>1533</v>
      </c>
      <c r="D12251" s="109" t="s">
        <v>15295</v>
      </c>
    </row>
    <row r="12252" spans="1:4" x14ac:dyDescent="0.25">
      <c r="A12252">
        <v>38088</v>
      </c>
      <c r="B12252" t="s">
        <v>25332</v>
      </c>
      <c r="C12252" t="s">
        <v>1533</v>
      </c>
      <c r="D12252" s="109" t="s">
        <v>25333</v>
      </c>
    </row>
    <row r="12253" spans="1:4" x14ac:dyDescent="0.25">
      <c r="A12253">
        <v>38110</v>
      </c>
      <c r="B12253" t="s">
        <v>25334</v>
      </c>
      <c r="C12253" t="s">
        <v>1533</v>
      </c>
      <c r="D12253" s="109" t="s">
        <v>14869</v>
      </c>
    </row>
    <row r="12254" spans="1:4" x14ac:dyDescent="0.25">
      <c r="A12254">
        <v>38089</v>
      </c>
      <c r="B12254" t="s">
        <v>25335</v>
      </c>
      <c r="C12254" t="s">
        <v>1533</v>
      </c>
      <c r="D12254" s="109" t="s">
        <v>17539</v>
      </c>
    </row>
    <row r="12255" spans="1:4" x14ac:dyDescent="0.25">
      <c r="A12255">
        <v>38111</v>
      </c>
      <c r="B12255" t="s">
        <v>25336</v>
      </c>
      <c r="C12255" t="s">
        <v>1533</v>
      </c>
      <c r="D12255" s="109" t="s">
        <v>25337</v>
      </c>
    </row>
    <row r="12256" spans="1:4" x14ac:dyDescent="0.25">
      <c r="A12256">
        <v>38090</v>
      </c>
      <c r="B12256" t="s">
        <v>25338</v>
      </c>
      <c r="C12256" t="s">
        <v>1533</v>
      </c>
      <c r="D12256" s="109" t="s">
        <v>25339</v>
      </c>
    </row>
    <row r="12257" spans="1:4" x14ac:dyDescent="0.25">
      <c r="A12257">
        <v>13726</v>
      </c>
      <c r="B12257" t="s">
        <v>25340</v>
      </c>
      <c r="C12257" t="s">
        <v>1533</v>
      </c>
      <c r="D12257" s="109" t="s">
        <v>25341</v>
      </c>
    </row>
    <row r="12258" spans="1:4" x14ac:dyDescent="0.25">
      <c r="A12258">
        <v>38400</v>
      </c>
      <c r="B12258" t="s">
        <v>25342</v>
      </c>
      <c r="C12258" t="s">
        <v>1533</v>
      </c>
      <c r="D12258" s="109" t="s">
        <v>7044</v>
      </c>
    </row>
    <row r="12259" spans="1:4" x14ac:dyDescent="0.25">
      <c r="A12259">
        <v>12627</v>
      </c>
      <c r="B12259" t="s">
        <v>25343</v>
      </c>
      <c r="C12259" t="s">
        <v>1533</v>
      </c>
      <c r="D12259" s="109" t="s">
        <v>7838</v>
      </c>
    </row>
    <row r="12260" spans="1:4" x14ac:dyDescent="0.25">
      <c r="A12260">
        <v>39996</v>
      </c>
      <c r="B12260" t="s">
        <v>25344</v>
      </c>
      <c r="C12260" t="s">
        <v>1536</v>
      </c>
      <c r="D12260" s="109" t="s">
        <v>11970</v>
      </c>
    </row>
    <row r="12261" spans="1:4" x14ac:dyDescent="0.25">
      <c r="A12261">
        <v>10478</v>
      </c>
      <c r="B12261" t="s">
        <v>25345</v>
      </c>
      <c r="C12261" t="s">
        <v>1538</v>
      </c>
      <c r="D12261" s="109" t="s">
        <v>25346</v>
      </c>
    </row>
    <row r="12262" spans="1:4" x14ac:dyDescent="0.25">
      <c r="A12262">
        <v>10481</v>
      </c>
      <c r="B12262" t="s">
        <v>25347</v>
      </c>
      <c r="C12262" t="s">
        <v>1538</v>
      </c>
      <c r="D12262" s="109" t="s">
        <v>25348</v>
      </c>
    </row>
    <row r="12263" spans="1:4" x14ac:dyDescent="0.25">
      <c r="A12263">
        <v>10475</v>
      </c>
      <c r="B12263" t="s">
        <v>25349</v>
      </c>
      <c r="C12263" t="s">
        <v>1538</v>
      </c>
      <c r="D12263" s="109" t="s">
        <v>12504</v>
      </c>
    </row>
    <row r="12264" spans="1:4" x14ac:dyDescent="0.25">
      <c r="A12264">
        <v>4030</v>
      </c>
      <c r="B12264" t="s">
        <v>25350</v>
      </c>
      <c r="C12264" t="s">
        <v>1534</v>
      </c>
      <c r="D12264" s="109" t="s">
        <v>25351</v>
      </c>
    </row>
    <row r="12265" spans="1:4" x14ac:dyDescent="0.25">
      <c r="A12265">
        <v>4031</v>
      </c>
      <c r="B12265" t="s">
        <v>25352</v>
      </c>
      <c r="C12265" t="s">
        <v>1534</v>
      </c>
      <c r="D12265" s="109" t="s">
        <v>17614</v>
      </c>
    </row>
    <row r="12266" spans="1:4" x14ac:dyDescent="0.25">
      <c r="A12266">
        <v>39399</v>
      </c>
      <c r="B12266" t="s">
        <v>25353</v>
      </c>
      <c r="C12266" t="s">
        <v>1533</v>
      </c>
      <c r="D12266" s="109" t="s">
        <v>17555</v>
      </c>
    </row>
    <row r="12267" spans="1:4" x14ac:dyDescent="0.25">
      <c r="A12267">
        <v>39400</v>
      </c>
      <c r="B12267" t="s">
        <v>25354</v>
      </c>
      <c r="C12267" t="s">
        <v>1533</v>
      </c>
      <c r="D12267" s="109" t="s">
        <v>17556</v>
      </c>
    </row>
    <row r="12268" spans="1:4" x14ac:dyDescent="0.25">
      <c r="A12268">
        <v>39401</v>
      </c>
      <c r="B12268" t="s">
        <v>25355</v>
      </c>
      <c r="C12268" t="s">
        <v>1533</v>
      </c>
      <c r="D12268" s="109" t="s">
        <v>17557</v>
      </c>
    </row>
    <row r="12269" spans="1:4" x14ac:dyDescent="0.25">
      <c r="A12269">
        <v>11652</v>
      </c>
      <c r="B12269" t="s">
        <v>25356</v>
      </c>
      <c r="C12269" t="s">
        <v>1533</v>
      </c>
      <c r="D12269" s="109" t="s">
        <v>17558</v>
      </c>
    </row>
    <row r="12270" spans="1:4" x14ac:dyDescent="0.25">
      <c r="A12270">
        <v>13896</v>
      </c>
      <c r="B12270" t="s">
        <v>25357</v>
      </c>
      <c r="C12270" t="s">
        <v>1533</v>
      </c>
      <c r="D12270" s="109" t="s">
        <v>17559</v>
      </c>
    </row>
    <row r="12271" spans="1:4" x14ac:dyDescent="0.25">
      <c r="A12271">
        <v>13475</v>
      </c>
      <c r="B12271" t="s">
        <v>25358</v>
      </c>
      <c r="C12271" t="s">
        <v>1533</v>
      </c>
      <c r="D12271" s="109" t="s">
        <v>17560</v>
      </c>
    </row>
    <row r="12272" spans="1:4" x14ac:dyDescent="0.25">
      <c r="A12272">
        <v>44491</v>
      </c>
      <c r="B12272" t="s">
        <v>25359</v>
      </c>
      <c r="C12272" t="s">
        <v>1533</v>
      </c>
      <c r="D12272" s="109" t="s">
        <v>25360</v>
      </c>
    </row>
    <row r="12273" spans="1:4" x14ac:dyDescent="0.25">
      <c r="A12273">
        <v>44470</v>
      </c>
      <c r="B12273" t="s">
        <v>25361</v>
      </c>
      <c r="C12273" t="s">
        <v>1533</v>
      </c>
      <c r="D12273" s="109" t="s">
        <v>25362</v>
      </c>
    </row>
    <row r="12274" spans="1:4" x14ac:dyDescent="0.25">
      <c r="A12274">
        <v>13476</v>
      </c>
      <c r="B12274" t="s">
        <v>25363</v>
      </c>
      <c r="C12274" t="s">
        <v>1533</v>
      </c>
      <c r="D12274" s="109" t="s">
        <v>25364</v>
      </c>
    </row>
    <row r="12275" spans="1:4" x14ac:dyDescent="0.25">
      <c r="A12275">
        <v>10488</v>
      </c>
      <c r="B12275" t="s">
        <v>25365</v>
      </c>
      <c r="C12275" t="s">
        <v>1533</v>
      </c>
      <c r="D12275" s="109" t="s">
        <v>25366</v>
      </c>
    </row>
    <row r="12276" spans="1:4" x14ac:dyDescent="0.25">
      <c r="A12276">
        <v>13606</v>
      </c>
      <c r="B12276" t="s">
        <v>25367</v>
      </c>
      <c r="C12276" t="s">
        <v>1533</v>
      </c>
      <c r="D12276" s="109" t="s">
        <v>25368</v>
      </c>
    </row>
    <row r="12277" spans="1:4" x14ac:dyDescent="0.25">
      <c r="A12277">
        <v>10489</v>
      </c>
      <c r="B12277" t="s">
        <v>25369</v>
      </c>
      <c r="C12277" t="s">
        <v>1532</v>
      </c>
      <c r="D12277" s="109" t="s">
        <v>8520</v>
      </c>
    </row>
    <row r="12278" spans="1:4" x14ac:dyDescent="0.25">
      <c r="A12278">
        <v>41073</v>
      </c>
      <c r="B12278" t="s">
        <v>25370</v>
      </c>
      <c r="C12278" t="s">
        <v>1539</v>
      </c>
      <c r="D12278" s="109" t="s">
        <v>25371</v>
      </c>
    </row>
    <row r="12279" spans="1:4" x14ac:dyDescent="0.25">
      <c r="A12279">
        <v>34391</v>
      </c>
      <c r="B12279" t="s">
        <v>25372</v>
      </c>
      <c r="C12279" t="s">
        <v>1534</v>
      </c>
      <c r="D12279" s="109" t="s">
        <v>25373</v>
      </c>
    </row>
    <row r="12280" spans="1:4" x14ac:dyDescent="0.25">
      <c r="A12280">
        <v>10496</v>
      </c>
      <c r="B12280" t="s">
        <v>25374</v>
      </c>
      <c r="C12280" t="s">
        <v>1534</v>
      </c>
      <c r="D12280" s="109" t="s">
        <v>25375</v>
      </c>
    </row>
    <row r="12281" spans="1:4" x14ac:dyDescent="0.25">
      <c r="A12281">
        <v>10497</v>
      </c>
      <c r="B12281" t="s">
        <v>25376</v>
      </c>
      <c r="C12281" t="s">
        <v>1534</v>
      </c>
      <c r="D12281" s="109" t="s">
        <v>25377</v>
      </c>
    </row>
    <row r="12282" spans="1:4" x14ac:dyDescent="0.25">
      <c r="A12282">
        <v>10504</v>
      </c>
      <c r="B12282" t="s">
        <v>25378</v>
      </c>
      <c r="C12282" t="s">
        <v>1534</v>
      </c>
      <c r="D12282" s="109" t="s">
        <v>25379</v>
      </c>
    </row>
    <row r="12283" spans="1:4" x14ac:dyDescent="0.25">
      <c r="A12283">
        <v>34390</v>
      </c>
      <c r="B12283" t="s">
        <v>25380</v>
      </c>
      <c r="C12283" t="s">
        <v>1534</v>
      </c>
      <c r="D12283" s="109" t="s">
        <v>25381</v>
      </c>
    </row>
    <row r="12284" spans="1:4" x14ac:dyDescent="0.25">
      <c r="A12284">
        <v>34389</v>
      </c>
      <c r="B12284" t="s">
        <v>25382</v>
      </c>
      <c r="C12284" t="s">
        <v>1534</v>
      </c>
      <c r="D12284" s="109" t="s">
        <v>25383</v>
      </c>
    </row>
    <row r="12285" spans="1:4" x14ac:dyDescent="0.25">
      <c r="A12285">
        <v>34388</v>
      </c>
      <c r="B12285" t="s">
        <v>25384</v>
      </c>
      <c r="C12285" t="s">
        <v>1534</v>
      </c>
      <c r="D12285" s="109" t="s">
        <v>25385</v>
      </c>
    </row>
    <row r="12286" spans="1:4" x14ac:dyDescent="0.25">
      <c r="A12286">
        <v>34387</v>
      </c>
      <c r="B12286" t="s">
        <v>25386</v>
      </c>
      <c r="C12286" t="s">
        <v>1534</v>
      </c>
      <c r="D12286" s="109" t="s">
        <v>25387</v>
      </c>
    </row>
    <row r="12287" spans="1:4" x14ac:dyDescent="0.25">
      <c r="A12287">
        <v>11188</v>
      </c>
      <c r="B12287" t="s">
        <v>25388</v>
      </c>
      <c r="C12287" t="s">
        <v>1534</v>
      </c>
      <c r="D12287" s="109" t="s">
        <v>25389</v>
      </c>
    </row>
    <row r="12288" spans="1:4" x14ac:dyDescent="0.25">
      <c r="A12288">
        <v>11189</v>
      </c>
      <c r="B12288" t="s">
        <v>25390</v>
      </c>
      <c r="C12288" t="s">
        <v>1534</v>
      </c>
      <c r="D12288" s="109" t="s">
        <v>25391</v>
      </c>
    </row>
    <row r="12289" spans="1:4" x14ac:dyDescent="0.25">
      <c r="A12289">
        <v>21107</v>
      </c>
      <c r="B12289" t="s">
        <v>25392</v>
      </c>
      <c r="C12289" t="s">
        <v>1534</v>
      </c>
      <c r="D12289" s="109" t="s">
        <v>25393</v>
      </c>
    </row>
    <row r="12290" spans="1:4" x14ac:dyDescent="0.25">
      <c r="A12290">
        <v>34386</v>
      </c>
      <c r="B12290" t="s">
        <v>25394</v>
      </c>
      <c r="C12290" t="s">
        <v>1534</v>
      </c>
      <c r="D12290" s="109" t="s">
        <v>25395</v>
      </c>
    </row>
    <row r="12291" spans="1:4" x14ac:dyDescent="0.25">
      <c r="A12291">
        <v>10490</v>
      </c>
      <c r="B12291" t="s">
        <v>25396</v>
      </c>
      <c r="C12291" t="s">
        <v>1534</v>
      </c>
      <c r="D12291" s="109" t="s">
        <v>25397</v>
      </c>
    </row>
    <row r="12292" spans="1:4" x14ac:dyDescent="0.25">
      <c r="A12292">
        <v>10492</v>
      </c>
      <c r="B12292" t="s">
        <v>25398</v>
      </c>
      <c r="C12292" t="s">
        <v>1534</v>
      </c>
      <c r="D12292" s="109" t="s">
        <v>25399</v>
      </c>
    </row>
    <row r="12293" spans="1:4" x14ac:dyDescent="0.25">
      <c r="A12293">
        <v>10493</v>
      </c>
      <c r="B12293" t="s">
        <v>25400</v>
      </c>
      <c r="C12293" t="s">
        <v>1534</v>
      </c>
      <c r="D12293" s="109" t="s">
        <v>25383</v>
      </c>
    </row>
    <row r="12294" spans="1:4" x14ac:dyDescent="0.25">
      <c r="A12294">
        <v>10491</v>
      </c>
      <c r="B12294" t="s">
        <v>25401</v>
      </c>
      <c r="C12294" t="s">
        <v>1534</v>
      </c>
      <c r="D12294" s="109" t="s">
        <v>25402</v>
      </c>
    </row>
    <row r="12295" spans="1:4" x14ac:dyDescent="0.25">
      <c r="A12295">
        <v>34385</v>
      </c>
      <c r="B12295" t="s">
        <v>25403</v>
      </c>
      <c r="C12295" t="s">
        <v>1534</v>
      </c>
      <c r="D12295" s="109" t="s">
        <v>25404</v>
      </c>
    </row>
    <row r="12296" spans="1:4" x14ac:dyDescent="0.25">
      <c r="A12296">
        <v>10499</v>
      </c>
      <c r="B12296" t="s">
        <v>25405</v>
      </c>
      <c r="C12296" t="s">
        <v>1534</v>
      </c>
      <c r="D12296" s="109" t="s">
        <v>25406</v>
      </c>
    </row>
    <row r="12297" spans="1:4" x14ac:dyDescent="0.25">
      <c r="A12297">
        <v>34384</v>
      </c>
      <c r="B12297" t="s">
        <v>25407</v>
      </c>
      <c r="C12297" t="s">
        <v>1534</v>
      </c>
      <c r="D12297" s="109" t="s">
        <v>25395</v>
      </c>
    </row>
    <row r="12298" spans="1:4" x14ac:dyDescent="0.25">
      <c r="A12298">
        <v>11185</v>
      </c>
      <c r="B12298" t="s">
        <v>25408</v>
      </c>
      <c r="C12298" t="s">
        <v>1534</v>
      </c>
      <c r="D12298" s="109" t="s">
        <v>25409</v>
      </c>
    </row>
    <row r="12299" spans="1:4" x14ac:dyDescent="0.25">
      <c r="A12299">
        <v>10507</v>
      </c>
      <c r="B12299" t="s">
        <v>25410</v>
      </c>
      <c r="C12299" t="s">
        <v>1534</v>
      </c>
      <c r="D12299" s="109" t="s">
        <v>15019</v>
      </c>
    </row>
    <row r="12300" spans="1:4" x14ac:dyDescent="0.25">
      <c r="A12300">
        <v>10505</v>
      </c>
      <c r="B12300" t="s">
        <v>25411</v>
      </c>
      <c r="C12300" t="s">
        <v>1534</v>
      </c>
      <c r="D12300" s="109" t="s">
        <v>15020</v>
      </c>
    </row>
    <row r="12301" spans="1:4" x14ac:dyDescent="0.25">
      <c r="A12301">
        <v>10506</v>
      </c>
      <c r="B12301" t="s">
        <v>25412</v>
      </c>
      <c r="C12301" t="s">
        <v>1534</v>
      </c>
      <c r="D12301" s="109" t="s">
        <v>15021</v>
      </c>
    </row>
    <row r="12302" spans="1:4" x14ac:dyDescent="0.25">
      <c r="A12302">
        <v>5031</v>
      </c>
      <c r="B12302" t="s">
        <v>25413</v>
      </c>
      <c r="C12302" t="s">
        <v>1534</v>
      </c>
      <c r="D12302" s="109" t="s">
        <v>15022</v>
      </c>
    </row>
    <row r="12303" spans="1:4" x14ac:dyDescent="0.25">
      <c r="A12303">
        <v>10502</v>
      </c>
      <c r="B12303" t="s">
        <v>25414</v>
      </c>
      <c r="C12303" t="s">
        <v>1534</v>
      </c>
      <c r="D12303" s="109" t="s">
        <v>15023</v>
      </c>
    </row>
    <row r="12304" spans="1:4" x14ac:dyDescent="0.25">
      <c r="A12304">
        <v>10501</v>
      </c>
      <c r="B12304" t="s">
        <v>25415</v>
      </c>
      <c r="C12304" t="s">
        <v>1534</v>
      </c>
      <c r="D12304" s="109" t="s">
        <v>15024</v>
      </c>
    </row>
    <row r="12305" spans="1:4" x14ac:dyDescent="0.25">
      <c r="A12305">
        <v>10503</v>
      </c>
      <c r="B12305" t="s">
        <v>25416</v>
      </c>
      <c r="C12305" t="s">
        <v>1534</v>
      </c>
      <c r="D12305" s="109" t="s">
        <v>15025</v>
      </c>
    </row>
    <row r="12306" spans="1:4" x14ac:dyDescent="0.25">
      <c r="A12306">
        <v>4500</v>
      </c>
      <c r="B12306" t="s">
        <v>25417</v>
      </c>
      <c r="C12306" t="s">
        <v>1536</v>
      </c>
      <c r="D12306" s="109" t="s">
        <v>7933</v>
      </c>
    </row>
    <row r="12307" spans="1:4" x14ac:dyDescent="0.25">
      <c r="A12307">
        <v>4448</v>
      </c>
      <c r="B12307" t="s">
        <v>25418</v>
      </c>
      <c r="C12307" t="s">
        <v>1536</v>
      </c>
      <c r="D12307" s="109" t="s">
        <v>25419</v>
      </c>
    </row>
    <row r="12308" spans="1:4" x14ac:dyDescent="0.25">
      <c r="A12308">
        <v>20213</v>
      </c>
      <c r="B12308" t="s">
        <v>25420</v>
      </c>
      <c r="C12308" t="s">
        <v>1536</v>
      </c>
      <c r="D12308" s="109" t="s">
        <v>12585</v>
      </c>
    </row>
    <row r="12309" spans="1:4" x14ac:dyDescent="0.25">
      <c r="A12309">
        <v>20211</v>
      </c>
      <c r="B12309" t="s">
        <v>25421</v>
      </c>
      <c r="C12309" t="s">
        <v>1536</v>
      </c>
      <c r="D12309" s="109" t="s">
        <v>12742</v>
      </c>
    </row>
    <row r="12310" spans="1:4" x14ac:dyDescent="0.25">
      <c r="A12310">
        <v>40270</v>
      </c>
      <c r="B12310" t="s">
        <v>25422</v>
      </c>
      <c r="C12310" t="s">
        <v>1536</v>
      </c>
      <c r="D12310" s="109" t="s">
        <v>14204</v>
      </c>
    </row>
    <row r="12311" spans="1:4" x14ac:dyDescent="0.25">
      <c r="A12311">
        <v>4425</v>
      </c>
      <c r="B12311" t="s">
        <v>25423</v>
      </c>
      <c r="C12311" t="s">
        <v>1536</v>
      </c>
      <c r="D12311" s="109" t="s">
        <v>12680</v>
      </c>
    </row>
    <row r="12312" spans="1:4" x14ac:dyDescent="0.25">
      <c r="A12312">
        <v>4472</v>
      </c>
      <c r="B12312" t="s">
        <v>25424</v>
      </c>
      <c r="C12312" t="s">
        <v>1536</v>
      </c>
      <c r="D12312" s="109" t="s">
        <v>12466</v>
      </c>
    </row>
    <row r="12313" spans="1:4" x14ac:dyDescent="0.25">
      <c r="A12313">
        <v>35272</v>
      </c>
      <c r="B12313" t="s">
        <v>25425</v>
      </c>
      <c r="C12313" t="s">
        <v>1536</v>
      </c>
      <c r="D12313" s="109" t="s">
        <v>12557</v>
      </c>
    </row>
    <row r="12314" spans="1:4" x14ac:dyDescent="0.25">
      <c r="A12314">
        <v>4481</v>
      </c>
      <c r="B12314" t="s">
        <v>25426</v>
      </c>
      <c r="C12314" t="s">
        <v>1536</v>
      </c>
      <c r="D12314" s="109" t="s">
        <v>15026</v>
      </c>
    </row>
    <row r="12315" spans="1:4" x14ac:dyDescent="0.25">
      <c r="A12315">
        <v>34345</v>
      </c>
      <c r="B12315" t="s">
        <v>25427</v>
      </c>
      <c r="C12315" t="s">
        <v>1532</v>
      </c>
      <c r="D12315" s="109" t="s">
        <v>12653</v>
      </c>
    </row>
    <row r="12316" spans="1:4" x14ac:dyDescent="0.25">
      <c r="A12316">
        <v>41096</v>
      </c>
      <c r="B12316" t="s">
        <v>25428</v>
      </c>
      <c r="C12316" t="s">
        <v>1539</v>
      </c>
      <c r="D12316" s="109" t="s">
        <v>25429</v>
      </c>
    </row>
    <row r="12317" spans="1:4" x14ac:dyDescent="0.25">
      <c r="A12317" t="s">
        <v>12</v>
      </c>
      <c r="B12317"/>
      <c r="D12317"/>
    </row>
    <row r="12318" spans="1:4" x14ac:dyDescent="0.25">
      <c r="A12318" t="s">
        <v>25430</v>
      </c>
      <c r="B12318"/>
      <c r="D12318"/>
    </row>
    <row r="12319" spans="1:4" x14ac:dyDescent="0.25">
      <c r="A12319"/>
      <c r="B12319"/>
      <c r="D12319"/>
    </row>
    <row r="12320" spans="1:4" x14ac:dyDescent="0.25">
      <c r="A12320"/>
      <c r="B12320"/>
      <c r="D12320" s="109"/>
    </row>
    <row r="12321" spans="1:4" x14ac:dyDescent="0.25">
      <c r="A12321"/>
      <c r="B12321"/>
      <c r="D12321" s="109"/>
    </row>
    <row r="12322" spans="1:4" x14ac:dyDescent="0.25">
      <c r="A12322"/>
      <c r="B12322"/>
      <c r="D12322" s="109"/>
    </row>
    <row r="12323" spans="1:4" x14ac:dyDescent="0.25">
      <c r="A12323" s="179" t="s">
        <v>315</v>
      </c>
      <c r="B12323" s="179" t="s">
        <v>316</v>
      </c>
      <c r="C12323" s="179" t="s">
        <v>317</v>
      </c>
      <c r="D12323" s="179" t="s">
        <v>318</v>
      </c>
    </row>
    <row r="12324" spans="1:4" x14ac:dyDescent="0.25">
      <c r="A12324"/>
      <c r="B12324"/>
      <c r="D12324"/>
    </row>
    <row r="12325" spans="1:4" x14ac:dyDescent="0.25">
      <c r="A12325" s="179" t="s">
        <v>1552</v>
      </c>
      <c r="B12325" s="179" t="s">
        <v>319</v>
      </c>
      <c r="C12325" s="179" t="s">
        <v>14</v>
      </c>
      <c r="D12325" s="180" t="s">
        <v>8157</v>
      </c>
    </row>
    <row r="12326" spans="1:4" x14ac:dyDescent="0.25">
      <c r="A12326" s="179" t="s">
        <v>1553</v>
      </c>
      <c r="B12326" s="179" t="s">
        <v>320</v>
      </c>
      <c r="C12326" s="179" t="s">
        <v>14</v>
      </c>
      <c r="D12326" s="180" t="s">
        <v>6453</v>
      </c>
    </row>
    <row r="12327" spans="1:4" x14ac:dyDescent="0.25">
      <c r="A12327" s="179" t="s">
        <v>1554</v>
      </c>
      <c r="B12327" s="179" t="s">
        <v>321</v>
      </c>
      <c r="C12327" s="179" t="s">
        <v>14</v>
      </c>
      <c r="D12327" s="180" t="s">
        <v>14695</v>
      </c>
    </row>
    <row r="12328" spans="1:4" x14ac:dyDescent="0.25">
      <c r="A12328" s="179" t="s">
        <v>1555</v>
      </c>
      <c r="B12328" s="179" t="s">
        <v>322</v>
      </c>
      <c r="C12328" s="179" t="s">
        <v>14</v>
      </c>
      <c r="D12328" s="180" t="s">
        <v>12189</v>
      </c>
    </row>
    <row r="12329" spans="1:4" x14ac:dyDescent="0.25">
      <c r="A12329" s="179" t="s">
        <v>1556</v>
      </c>
      <c r="B12329" s="179" t="s">
        <v>323</v>
      </c>
      <c r="C12329" s="179" t="s">
        <v>14</v>
      </c>
      <c r="D12329" s="180" t="s">
        <v>25431</v>
      </c>
    </row>
    <row r="12330" spans="1:4" x14ac:dyDescent="0.25">
      <c r="A12330" s="179" t="s">
        <v>1557</v>
      </c>
      <c r="B12330" s="179" t="s">
        <v>324</v>
      </c>
      <c r="C12330" s="179" t="s">
        <v>14</v>
      </c>
      <c r="D12330" s="180" t="s">
        <v>14901</v>
      </c>
    </row>
    <row r="12331" spans="1:4" x14ac:dyDescent="0.25">
      <c r="A12331" s="179" t="s">
        <v>1558</v>
      </c>
      <c r="B12331" s="179" t="s">
        <v>325</v>
      </c>
      <c r="C12331" s="179" t="s">
        <v>14</v>
      </c>
      <c r="D12331" s="180" t="s">
        <v>12572</v>
      </c>
    </row>
    <row r="12332" spans="1:4" x14ac:dyDescent="0.25">
      <c r="A12332" s="179" t="s">
        <v>1559</v>
      </c>
      <c r="B12332" s="179" t="s">
        <v>326</v>
      </c>
      <c r="C12332" s="179" t="s">
        <v>14</v>
      </c>
      <c r="D12332" s="180" t="s">
        <v>12740</v>
      </c>
    </row>
    <row r="12333" spans="1:4" x14ac:dyDescent="0.25">
      <c r="A12333" s="179" t="s">
        <v>1560</v>
      </c>
      <c r="B12333" s="179" t="s">
        <v>327</v>
      </c>
      <c r="C12333" s="179" t="s">
        <v>14</v>
      </c>
      <c r="D12333" s="180" t="s">
        <v>25432</v>
      </c>
    </row>
    <row r="12334" spans="1:4" x14ac:dyDescent="0.25">
      <c r="A12334" s="179" t="s">
        <v>1561</v>
      </c>
      <c r="B12334" s="179" t="s">
        <v>328</v>
      </c>
      <c r="C12334" s="179" t="s">
        <v>14</v>
      </c>
      <c r="D12334" s="180" t="s">
        <v>25433</v>
      </c>
    </row>
    <row r="12335" spans="1:4" x14ac:dyDescent="0.25">
      <c r="A12335" s="179" t="s">
        <v>1562</v>
      </c>
      <c r="B12335" s="179" t="s">
        <v>329</v>
      </c>
      <c r="C12335" s="179" t="s">
        <v>14</v>
      </c>
      <c r="D12335" s="180" t="s">
        <v>17525</v>
      </c>
    </row>
    <row r="12336" spans="1:4" x14ac:dyDescent="0.25">
      <c r="A12336" s="179" t="s">
        <v>1563</v>
      </c>
      <c r="B12336" s="179" t="s">
        <v>330</v>
      </c>
      <c r="C12336" s="179" t="s">
        <v>14</v>
      </c>
      <c r="D12336" s="180" t="s">
        <v>25434</v>
      </c>
    </row>
    <row r="12337" spans="1:4" x14ac:dyDescent="0.25">
      <c r="A12337" s="179" t="s">
        <v>1564</v>
      </c>
      <c r="B12337" s="179" t="s">
        <v>331</v>
      </c>
      <c r="C12337" s="179" t="s">
        <v>14</v>
      </c>
      <c r="D12337" s="180" t="s">
        <v>25435</v>
      </c>
    </row>
    <row r="12338" spans="1:4" x14ac:dyDescent="0.25">
      <c r="A12338" s="179" t="s">
        <v>1565</v>
      </c>
      <c r="B12338" s="179" t="s">
        <v>332</v>
      </c>
      <c r="C12338" s="179" t="s">
        <v>14</v>
      </c>
      <c r="D12338" s="180" t="s">
        <v>14960</v>
      </c>
    </row>
    <row r="12339" spans="1:4" x14ac:dyDescent="0.25">
      <c r="A12339" s="179" t="s">
        <v>1566</v>
      </c>
      <c r="B12339" s="179" t="s">
        <v>333</v>
      </c>
      <c r="C12339" s="179" t="s">
        <v>14</v>
      </c>
      <c r="D12339" s="180" t="s">
        <v>25436</v>
      </c>
    </row>
    <row r="12340" spans="1:4" x14ac:dyDescent="0.25">
      <c r="A12340" s="179" t="s">
        <v>1567</v>
      </c>
      <c r="B12340" s="179" t="s">
        <v>334</v>
      </c>
      <c r="C12340" s="179" t="s">
        <v>14</v>
      </c>
      <c r="D12340" s="180" t="s">
        <v>17415</v>
      </c>
    </row>
    <row r="12341" spans="1:4" x14ac:dyDescent="0.25">
      <c r="A12341" s="179" t="s">
        <v>1568</v>
      </c>
      <c r="B12341" s="179" t="s">
        <v>335</v>
      </c>
      <c r="C12341" s="179" t="s">
        <v>14</v>
      </c>
      <c r="D12341" s="180" t="s">
        <v>12746</v>
      </c>
    </row>
    <row r="12342" spans="1:4" x14ac:dyDescent="0.25">
      <c r="A12342" s="179" t="s">
        <v>1569</v>
      </c>
      <c r="B12342" s="179" t="s">
        <v>336</v>
      </c>
      <c r="C12342" s="179" t="s">
        <v>14</v>
      </c>
      <c r="D12342" s="180" t="s">
        <v>6990</v>
      </c>
    </row>
    <row r="12343" spans="1:4" x14ac:dyDescent="0.25">
      <c r="A12343" s="179" t="s">
        <v>1570</v>
      </c>
      <c r="B12343" s="179" t="s">
        <v>337</v>
      </c>
      <c r="C12343" s="179" t="s">
        <v>14</v>
      </c>
      <c r="D12343" s="180" t="s">
        <v>23426</v>
      </c>
    </row>
    <row r="12344" spans="1:4" x14ac:dyDescent="0.25">
      <c r="A12344" s="179" t="s">
        <v>1571</v>
      </c>
      <c r="B12344" s="179" t="s">
        <v>338</v>
      </c>
      <c r="C12344" s="179" t="s">
        <v>14</v>
      </c>
      <c r="D12344" s="180" t="s">
        <v>7859</v>
      </c>
    </row>
    <row r="12345" spans="1:4" x14ac:dyDescent="0.25">
      <c r="A12345" s="179" t="s">
        <v>1572</v>
      </c>
      <c r="B12345" s="179" t="s">
        <v>339</v>
      </c>
      <c r="C12345" s="179" t="s">
        <v>14</v>
      </c>
      <c r="D12345" s="180" t="s">
        <v>25437</v>
      </c>
    </row>
    <row r="12346" spans="1:4" x14ac:dyDescent="0.25">
      <c r="A12346" s="179" t="s">
        <v>1573</v>
      </c>
      <c r="B12346" s="179" t="s">
        <v>340</v>
      </c>
      <c r="C12346" s="179" t="s">
        <v>14</v>
      </c>
      <c r="D12346" s="180" t="s">
        <v>25438</v>
      </c>
    </row>
    <row r="12347" spans="1:4" x14ac:dyDescent="0.25">
      <c r="A12347" s="179" t="s">
        <v>1574</v>
      </c>
      <c r="B12347" s="179" t="s">
        <v>341</v>
      </c>
      <c r="C12347" s="179" t="s">
        <v>14</v>
      </c>
      <c r="D12347" s="180" t="s">
        <v>14617</v>
      </c>
    </row>
    <row r="12348" spans="1:4" x14ac:dyDescent="0.25">
      <c r="A12348" s="179" t="s">
        <v>1575</v>
      </c>
      <c r="B12348" s="179" t="s">
        <v>342</v>
      </c>
      <c r="C12348" s="179" t="s">
        <v>14</v>
      </c>
      <c r="D12348" s="180" t="s">
        <v>7222</v>
      </c>
    </row>
    <row r="12349" spans="1:4" x14ac:dyDescent="0.25">
      <c r="A12349" s="179" t="s">
        <v>1576</v>
      </c>
      <c r="B12349" s="179" t="s">
        <v>343</v>
      </c>
      <c r="C12349" s="179" t="s">
        <v>14</v>
      </c>
      <c r="D12349" s="180" t="s">
        <v>17820</v>
      </c>
    </row>
    <row r="12350" spans="1:4" x14ac:dyDescent="0.25">
      <c r="A12350" s="179" t="s">
        <v>1577</v>
      </c>
      <c r="B12350" s="179" t="s">
        <v>344</v>
      </c>
      <c r="C12350" s="179" t="s">
        <v>14</v>
      </c>
      <c r="D12350" s="180" t="s">
        <v>14707</v>
      </c>
    </row>
    <row r="12351" spans="1:4" x14ac:dyDescent="0.25">
      <c r="A12351" s="179" t="s">
        <v>1578</v>
      </c>
      <c r="B12351" s="179" t="s">
        <v>345</v>
      </c>
      <c r="C12351" s="179" t="s">
        <v>14</v>
      </c>
      <c r="D12351" s="180" t="s">
        <v>25439</v>
      </c>
    </row>
    <row r="12352" spans="1:4" x14ac:dyDescent="0.25">
      <c r="A12352" s="179" t="s">
        <v>1579</v>
      </c>
      <c r="B12352" s="179" t="s">
        <v>346</v>
      </c>
      <c r="C12352" s="179" t="s">
        <v>14</v>
      </c>
      <c r="D12352" s="180" t="s">
        <v>15817</v>
      </c>
    </row>
    <row r="12353" spans="1:4" x14ac:dyDescent="0.25">
      <c r="A12353" s="179" t="s">
        <v>1580</v>
      </c>
      <c r="B12353" s="179" t="s">
        <v>347</v>
      </c>
      <c r="C12353" s="179" t="s">
        <v>14</v>
      </c>
      <c r="D12353" s="180" t="s">
        <v>20525</v>
      </c>
    </row>
    <row r="12354" spans="1:4" x14ac:dyDescent="0.25">
      <c r="A12354" s="179" t="s">
        <v>1581</v>
      </c>
      <c r="B12354" s="179" t="s">
        <v>348</v>
      </c>
      <c r="C12354" s="179" t="s">
        <v>14</v>
      </c>
      <c r="D12354" s="180" t="s">
        <v>14451</v>
      </c>
    </row>
    <row r="12355" spans="1:4" x14ac:dyDescent="0.25">
      <c r="A12355" s="179" t="s">
        <v>1582</v>
      </c>
      <c r="B12355" s="179" t="s">
        <v>349</v>
      </c>
      <c r="C12355" s="179" t="s">
        <v>14</v>
      </c>
      <c r="D12355" s="180" t="s">
        <v>17945</v>
      </c>
    </row>
    <row r="12356" spans="1:4" x14ac:dyDescent="0.25">
      <c r="A12356" s="179" t="s">
        <v>1583</v>
      </c>
      <c r="B12356" s="179" t="s">
        <v>350</v>
      </c>
      <c r="C12356" s="179" t="s">
        <v>14</v>
      </c>
      <c r="D12356" s="180" t="s">
        <v>25440</v>
      </c>
    </row>
    <row r="12357" spans="1:4" x14ac:dyDescent="0.25">
      <c r="A12357" s="179" t="s">
        <v>1584</v>
      </c>
      <c r="B12357" s="179" t="s">
        <v>351</v>
      </c>
      <c r="C12357" s="179" t="s">
        <v>14</v>
      </c>
      <c r="D12357" s="180" t="s">
        <v>17508</v>
      </c>
    </row>
    <row r="12358" spans="1:4" x14ac:dyDescent="0.25">
      <c r="A12358" s="179" t="s">
        <v>1585</v>
      </c>
      <c r="B12358" s="179" t="s">
        <v>352</v>
      </c>
      <c r="C12358" s="179" t="s">
        <v>14</v>
      </c>
      <c r="D12358" s="180" t="s">
        <v>25441</v>
      </c>
    </row>
    <row r="12359" spans="1:4" x14ac:dyDescent="0.25">
      <c r="A12359" s="179" t="s">
        <v>1586</v>
      </c>
      <c r="B12359" s="179" t="s">
        <v>353</v>
      </c>
      <c r="C12359" s="179" t="s">
        <v>14</v>
      </c>
      <c r="D12359" s="180" t="s">
        <v>12830</v>
      </c>
    </row>
    <row r="12360" spans="1:4" x14ac:dyDescent="0.25">
      <c r="A12360" s="179" t="s">
        <v>1587</v>
      </c>
      <c r="B12360" s="179" t="s">
        <v>354</v>
      </c>
      <c r="C12360" s="179" t="s">
        <v>14</v>
      </c>
      <c r="D12360" s="180" t="s">
        <v>25442</v>
      </c>
    </row>
    <row r="12361" spans="1:4" x14ac:dyDescent="0.25">
      <c r="A12361" s="179" t="s">
        <v>1588</v>
      </c>
      <c r="B12361" s="179" t="s">
        <v>355</v>
      </c>
      <c r="C12361" s="179" t="s">
        <v>14</v>
      </c>
      <c r="D12361" s="180" t="s">
        <v>25443</v>
      </c>
    </row>
    <row r="12362" spans="1:4" x14ac:dyDescent="0.25">
      <c r="A12362" s="179" t="s">
        <v>1589</v>
      </c>
      <c r="B12362" s="179" t="s">
        <v>356</v>
      </c>
      <c r="C12362" s="179" t="s">
        <v>14</v>
      </c>
      <c r="D12362" s="180" t="s">
        <v>25444</v>
      </c>
    </row>
    <row r="12363" spans="1:4" x14ac:dyDescent="0.25">
      <c r="A12363" s="179" t="s">
        <v>1590</v>
      </c>
      <c r="B12363" s="179" t="s">
        <v>357</v>
      </c>
      <c r="C12363" s="179" t="s">
        <v>14</v>
      </c>
      <c r="D12363" s="180" t="s">
        <v>25445</v>
      </c>
    </row>
    <row r="12364" spans="1:4" x14ac:dyDescent="0.25">
      <c r="A12364" s="179" t="s">
        <v>1591</v>
      </c>
      <c r="B12364" s="179" t="s">
        <v>358</v>
      </c>
      <c r="C12364" s="179" t="s">
        <v>14</v>
      </c>
      <c r="D12364" s="180" t="s">
        <v>25446</v>
      </c>
    </row>
    <row r="12365" spans="1:4" x14ac:dyDescent="0.25">
      <c r="A12365" s="179" t="s">
        <v>1592</v>
      </c>
      <c r="B12365" s="179" t="s">
        <v>359</v>
      </c>
      <c r="C12365" s="179" t="s">
        <v>14</v>
      </c>
      <c r="D12365" s="180" t="s">
        <v>17688</v>
      </c>
    </row>
    <row r="12366" spans="1:4" x14ac:dyDescent="0.25">
      <c r="A12366" s="179" t="s">
        <v>1593</v>
      </c>
      <c r="B12366" s="179" t="s">
        <v>360</v>
      </c>
      <c r="C12366" s="179" t="s">
        <v>14</v>
      </c>
      <c r="D12366" s="180" t="s">
        <v>25447</v>
      </c>
    </row>
    <row r="12367" spans="1:4" x14ac:dyDescent="0.25">
      <c r="A12367" s="179" t="s">
        <v>1594</v>
      </c>
      <c r="B12367" s="179" t="s">
        <v>361</v>
      </c>
      <c r="C12367" s="179" t="s">
        <v>14</v>
      </c>
      <c r="D12367" s="180" t="s">
        <v>25448</v>
      </c>
    </row>
    <row r="12368" spans="1:4" x14ac:dyDescent="0.25">
      <c r="A12368" s="179" t="s">
        <v>1595</v>
      </c>
      <c r="B12368" s="179" t="s">
        <v>362</v>
      </c>
      <c r="C12368" s="179" t="s">
        <v>14</v>
      </c>
      <c r="D12368" s="180" t="s">
        <v>12696</v>
      </c>
    </row>
    <row r="12369" spans="1:4" x14ac:dyDescent="0.25">
      <c r="A12369" s="179" t="s">
        <v>1596</v>
      </c>
      <c r="B12369" s="179" t="s">
        <v>363</v>
      </c>
      <c r="C12369" s="179" t="s">
        <v>14</v>
      </c>
      <c r="D12369" s="180" t="s">
        <v>25449</v>
      </c>
    </row>
    <row r="12370" spans="1:4" x14ac:dyDescent="0.25">
      <c r="A12370" s="179" t="s">
        <v>1597</v>
      </c>
      <c r="B12370" s="179" t="s">
        <v>364</v>
      </c>
      <c r="C12370" s="179" t="s">
        <v>14</v>
      </c>
      <c r="D12370" s="180" t="s">
        <v>15111</v>
      </c>
    </row>
    <row r="12371" spans="1:4" x14ac:dyDescent="0.25">
      <c r="A12371" s="179" t="s">
        <v>1598</v>
      </c>
      <c r="B12371" s="179" t="s">
        <v>1599</v>
      </c>
      <c r="C12371" s="179" t="s">
        <v>14</v>
      </c>
      <c r="D12371" s="180" t="s">
        <v>25450</v>
      </c>
    </row>
    <row r="12372" spans="1:4" x14ac:dyDescent="0.25">
      <c r="A12372" s="179" t="s">
        <v>1600</v>
      </c>
      <c r="B12372" s="179" t="s">
        <v>365</v>
      </c>
      <c r="C12372" s="179" t="s">
        <v>14</v>
      </c>
      <c r="D12372" s="180" t="s">
        <v>25451</v>
      </c>
    </row>
    <row r="12373" spans="1:4" x14ac:dyDescent="0.25">
      <c r="A12373" s="179" t="s">
        <v>1601</v>
      </c>
      <c r="B12373" s="179" t="s">
        <v>366</v>
      </c>
      <c r="C12373" s="179" t="s">
        <v>14</v>
      </c>
      <c r="D12373" s="180" t="s">
        <v>25452</v>
      </c>
    </row>
    <row r="12374" spans="1:4" x14ac:dyDescent="0.25">
      <c r="A12374" s="179" t="s">
        <v>1602</v>
      </c>
      <c r="B12374" s="179" t="s">
        <v>367</v>
      </c>
      <c r="C12374" s="179" t="s">
        <v>14</v>
      </c>
      <c r="D12374" s="180" t="s">
        <v>25453</v>
      </c>
    </row>
    <row r="12375" spans="1:4" x14ac:dyDescent="0.25">
      <c r="A12375" s="179" t="s">
        <v>1603</v>
      </c>
      <c r="B12375" s="179" t="s">
        <v>368</v>
      </c>
      <c r="C12375" s="179" t="s">
        <v>14</v>
      </c>
      <c r="D12375" s="180" t="s">
        <v>17686</v>
      </c>
    </row>
    <row r="12376" spans="1:4" x14ac:dyDescent="0.25">
      <c r="A12376" s="179" t="s">
        <v>1604</v>
      </c>
      <c r="B12376" s="179" t="s">
        <v>369</v>
      </c>
      <c r="C12376" s="179" t="s">
        <v>14</v>
      </c>
      <c r="D12376" s="180" t="s">
        <v>25454</v>
      </c>
    </row>
    <row r="12377" spans="1:4" x14ac:dyDescent="0.25">
      <c r="A12377" s="179" t="s">
        <v>1605</v>
      </c>
      <c r="B12377" s="179" t="s">
        <v>8567</v>
      </c>
      <c r="C12377" s="179" t="s">
        <v>14</v>
      </c>
      <c r="D12377" s="180" t="s">
        <v>14189</v>
      </c>
    </row>
    <row r="12378" spans="1:4" x14ac:dyDescent="0.25">
      <c r="A12378" s="179" t="s">
        <v>1606</v>
      </c>
      <c r="B12378" s="179" t="s">
        <v>8568</v>
      </c>
      <c r="C12378" s="179" t="s">
        <v>14</v>
      </c>
      <c r="D12378" s="180" t="s">
        <v>25455</v>
      </c>
    </row>
    <row r="12379" spans="1:4" x14ac:dyDescent="0.25">
      <c r="A12379" s="179" t="s">
        <v>1607</v>
      </c>
      <c r="B12379" s="179" t="s">
        <v>8569</v>
      </c>
      <c r="C12379" s="179" t="s">
        <v>14</v>
      </c>
      <c r="D12379" s="180" t="s">
        <v>25456</v>
      </c>
    </row>
    <row r="12380" spans="1:4" x14ac:dyDescent="0.25">
      <c r="A12380" s="179" t="s">
        <v>1608</v>
      </c>
      <c r="B12380" s="179" t="s">
        <v>8570</v>
      </c>
      <c r="C12380" s="179" t="s">
        <v>14</v>
      </c>
      <c r="D12380" s="180" t="s">
        <v>25457</v>
      </c>
    </row>
    <row r="12381" spans="1:4" x14ac:dyDescent="0.25">
      <c r="A12381" s="179" t="s">
        <v>1609</v>
      </c>
      <c r="B12381" s="179" t="s">
        <v>8571</v>
      </c>
      <c r="C12381" s="179" t="s">
        <v>14</v>
      </c>
      <c r="D12381" s="180" t="s">
        <v>25458</v>
      </c>
    </row>
    <row r="12382" spans="1:4" x14ac:dyDescent="0.25">
      <c r="A12382" s="179" t="s">
        <v>1610</v>
      </c>
      <c r="B12382" s="179" t="s">
        <v>8572</v>
      </c>
      <c r="C12382" s="179" t="s">
        <v>14</v>
      </c>
      <c r="D12382" s="180" t="s">
        <v>25459</v>
      </c>
    </row>
    <row r="12383" spans="1:4" x14ac:dyDescent="0.25">
      <c r="A12383" s="179" t="s">
        <v>1611</v>
      </c>
      <c r="B12383" s="179" t="s">
        <v>8573</v>
      </c>
      <c r="C12383" s="179" t="s">
        <v>14</v>
      </c>
      <c r="D12383" s="180" t="s">
        <v>25460</v>
      </c>
    </row>
    <row r="12384" spans="1:4" x14ac:dyDescent="0.25">
      <c r="A12384" s="179" t="s">
        <v>1612</v>
      </c>
      <c r="B12384" s="179" t="s">
        <v>8574</v>
      </c>
      <c r="C12384" s="179" t="s">
        <v>14</v>
      </c>
      <c r="D12384" s="180" t="s">
        <v>25461</v>
      </c>
    </row>
    <row r="12385" spans="1:4" x14ac:dyDescent="0.25">
      <c r="A12385" s="179" t="s">
        <v>1613</v>
      </c>
      <c r="B12385" s="179" t="s">
        <v>8575</v>
      </c>
      <c r="C12385" s="179" t="s">
        <v>14</v>
      </c>
      <c r="D12385" s="180" t="s">
        <v>25462</v>
      </c>
    </row>
    <row r="12386" spans="1:4" x14ac:dyDescent="0.25">
      <c r="A12386" s="179" t="s">
        <v>1614</v>
      </c>
      <c r="B12386" s="179" t="s">
        <v>8576</v>
      </c>
      <c r="C12386" s="179" t="s">
        <v>14</v>
      </c>
      <c r="D12386" s="180" t="s">
        <v>25463</v>
      </c>
    </row>
    <row r="12387" spans="1:4" x14ac:dyDescent="0.25">
      <c r="A12387" s="179" t="s">
        <v>1615</v>
      </c>
      <c r="B12387" s="179" t="s">
        <v>8577</v>
      </c>
      <c r="C12387" s="179" t="s">
        <v>14</v>
      </c>
      <c r="D12387" s="180" t="s">
        <v>25464</v>
      </c>
    </row>
    <row r="12388" spans="1:4" x14ac:dyDescent="0.25">
      <c r="A12388" s="179" t="s">
        <v>1616</v>
      </c>
      <c r="B12388" s="179" t="s">
        <v>8578</v>
      </c>
      <c r="C12388" s="179" t="s">
        <v>14</v>
      </c>
      <c r="D12388" s="180" t="s">
        <v>25465</v>
      </c>
    </row>
    <row r="12389" spans="1:4" x14ac:dyDescent="0.25">
      <c r="A12389" s="179" t="s">
        <v>1617</v>
      </c>
      <c r="B12389" s="179" t="s">
        <v>8579</v>
      </c>
      <c r="C12389" s="179" t="s">
        <v>14</v>
      </c>
      <c r="D12389" s="180" t="s">
        <v>25466</v>
      </c>
    </row>
    <row r="12390" spans="1:4" x14ac:dyDescent="0.25">
      <c r="A12390" s="179" t="s">
        <v>1618</v>
      </c>
      <c r="B12390" s="179" t="s">
        <v>8580</v>
      </c>
      <c r="C12390" s="179" t="s">
        <v>14</v>
      </c>
      <c r="D12390" s="180" t="s">
        <v>25467</v>
      </c>
    </row>
    <row r="12391" spans="1:4" x14ac:dyDescent="0.25">
      <c r="A12391" s="179" t="s">
        <v>1619</v>
      </c>
      <c r="B12391" s="179" t="s">
        <v>8581</v>
      </c>
      <c r="C12391" s="179" t="s">
        <v>8</v>
      </c>
      <c r="D12391" s="180" t="s">
        <v>17613</v>
      </c>
    </row>
    <row r="12392" spans="1:4" x14ac:dyDescent="0.25">
      <c r="A12392" s="179" t="s">
        <v>1620</v>
      </c>
      <c r="B12392" s="179" t="s">
        <v>8582</v>
      </c>
      <c r="C12392" s="179" t="s">
        <v>8</v>
      </c>
      <c r="D12392" s="180" t="s">
        <v>16047</v>
      </c>
    </row>
    <row r="12393" spans="1:4" x14ac:dyDescent="0.25">
      <c r="A12393" s="179" t="s">
        <v>1621</v>
      </c>
      <c r="B12393" s="179" t="s">
        <v>8584</v>
      </c>
      <c r="C12393" s="179" t="s">
        <v>8</v>
      </c>
      <c r="D12393" s="180" t="s">
        <v>25468</v>
      </c>
    </row>
    <row r="12394" spans="1:4" x14ac:dyDescent="0.25">
      <c r="A12394" s="179" t="s">
        <v>1622</v>
      </c>
      <c r="B12394" s="179" t="s">
        <v>8585</v>
      </c>
      <c r="C12394" s="179" t="s">
        <v>8</v>
      </c>
      <c r="D12394" s="180" t="s">
        <v>17989</v>
      </c>
    </row>
    <row r="12395" spans="1:4" x14ac:dyDescent="0.25">
      <c r="A12395" s="179" t="s">
        <v>1623</v>
      </c>
      <c r="B12395" s="179" t="s">
        <v>8586</v>
      </c>
      <c r="C12395" s="179" t="s">
        <v>8</v>
      </c>
      <c r="D12395" s="180" t="s">
        <v>17986</v>
      </c>
    </row>
    <row r="12396" spans="1:4" x14ac:dyDescent="0.25">
      <c r="A12396" s="179" t="s">
        <v>1624</v>
      </c>
      <c r="B12396" s="179" t="s">
        <v>8587</v>
      </c>
      <c r="C12396" s="179" t="s">
        <v>8</v>
      </c>
      <c r="D12396" s="180" t="s">
        <v>11835</v>
      </c>
    </row>
    <row r="12397" spans="1:4" x14ac:dyDescent="0.25">
      <c r="A12397" s="179" t="s">
        <v>1625</v>
      </c>
      <c r="B12397" s="179" t="s">
        <v>8588</v>
      </c>
      <c r="C12397" s="179" t="s">
        <v>8</v>
      </c>
      <c r="D12397" s="180" t="s">
        <v>25469</v>
      </c>
    </row>
    <row r="12398" spans="1:4" x14ac:dyDescent="0.25">
      <c r="A12398" s="179" t="s">
        <v>1626</v>
      </c>
      <c r="B12398" s="179" t="s">
        <v>8589</v>
      </c>
      <c r="C12398" s="179" t="s">
        <v>8</v>
      </c>
      <c r="D12398" s="180" t="s">
        <v>25470</v>
      </c>
    </row>
    <row r="12399" spans="1:4" x14ac:dyDescent="0.25">
      <c r="A12399" s="179" t="s">
        <v>1627</v>
      </c>
      <c r="B12399" s="179" t="s">
        <v>8590</v>
      </c>
      <c r="C12399" s="179" t="s">
        <v>8</v>
      </c>
      <c r="D12399" s="180" t="s">
        <v>25471</v>
      </c>
    </row>
    <row r="12400" spans="1:4" x14ac:dyDescent="0.25">
      <c r="A12400" s="179" t="s">
        <v>1628</v>
      </c>
      <c r="B12400" s="179" t="s">
        <v>8591</v>
      </c>
      <c r="C12400" s="179" t="s">
        <v>14</v>
      </c>
      <c r="D12400" s="180" t="s">
        <v>14773</v>
      </c>
    </row>
    <row r="12401" spans="1:4" x14ac:dyDescent="0.25">
      <c r="A12401" s="179" t="s">
        <v>1629</v>
      </c>
      <c r="B12401" s="179" t="s">
        <v>8592</v>
      </c>
      <c r="C12401" s="179" t="s">
        <v>14</v>
      </c>
      <c r="D12401" s="180" t="s">
        <v>7012</v>
      </c>
    </row>
    <row r="12402" spans="1:4" x14ac:dyDescent="0.25">
      <c r="A12402" s="179" t="s">
        <v>1630</v>
      </c>
      <c r="B12402" s="179" t="s">
        <v>8593</v>
      </c>
      <c r="C12402" s="179" t="s">
        <v>14</v>
      </c>
      <c r="D12402" s="180" t="s">
        <v>12180</v>
      </c>
    </row>
    <row r="12403" spans="1:4" x14ac:dyDescent="0.25">
      <c r="A12403" s="179" t="s">
        <v>1631</v>
      </c>
      <c r="B12403" s="179" t="s">
        <v>8594</v>
      </c>
      <c r="C12403" s="179" t="s">
        <v>14</v>
      </c>
      <c r="D12403" s="180" t="s">
        <v>6984</v>
      </c>
    </row>
    <row r="12404" spans="1:4" x14ac:dyDescent="0.25">
      <c r="A12404" s="179" t="s">
        <v>1632</v>
      </c>
      <c r="B12404" s="179" t="s">
        <v>8595</v>
      </c>
      <c r="C12404" s="179" t="s">
        <v>14</v>
      </c>
      <c r="D12404" s="180" t="s">
        <v>7969</v>
      </c>
    </row>
    <row r="12405" spans="1:4" x14ac:dyDescent="0.25">
      <c r="A12405" s="179" t="s">
        <v>1633</v>
      </c>
      <c r="B12405" s="179" t="s">
        <v>8596</v>
      </c>
      <c r="C12405" s="179" t="s">
        <v>14</v>
      </c>
      <c r="D12405" s="180" t="s">
        <v>17063</v>
      </c>
    </row>
    <row r="12406" spans="1:4" x14ac:dyDescent="0.25">
      <c r="A12406" s="179" t="s">
        <v>1634</v>
      </c>
      <c r="B12406" s="179" t="s">
        <v>8597</v>
      </c>
      <c r="C12406" s="179" t="s">
        <v>14</v>
      </c>
      <c r="D12406" s="180" t="s">
        <v>12706</v>
      </c>
    </row>
    <row r="12407" spans="1:4" x14ac:dyDescent="0.25">
      <c r="A12407" s="179" t="s">
        <v>1635</v>
      </c>
      <c r="B12407" s="179" t="s">
        <v>8598</v>
      </c>
      <c r="C12407" s="179" t="s">
        <v>14</v>
      </c>
      <c r="D12407" s="180" t="s">
        <v>25472</v>
      </c>
    </row>
    <row r="12408" spans="1:4" x14ac:dyDescent="0.25">
      <c r="A12408" s="179" t="s">
        <v>1636</v>
      </c>
      <c r="B12408" s="179" t="s">
        <v>8599</v>
      </c>
      <c r="C12408" s="179" t="s">
        <v>14</v>
      </c>
      <c r="D12408" s="180" t="s">
        <v>6479</v>
      </c>
    </row>
    <row r="12409" spans="1:4" x14ac:dyDescent="0.25">
      <c r="A12409" s="179" t="s">
        <v>1637</v>
      </c>
      <c r="B12409" s="179" t="s">
        <v>8600</v>
      </c>
      <c r="C12409" s="179" t="s">
        <v>14</v>
      </c>
      <c r="D12409" s="180" t="s">
        <v>7945</v>
      </c>
    </row>
    <row r="12410" spans="1:4" x14ac:dyDescent="0.25">
      <c r="A12410" s="179" t="s">
        <v>1638</v>
      </c>
      <c r="B12410" s="179" t="s">
        <v>8601</v>
      </c>
      <c r="C12410" s="179" t="s">
        <v>14</v>
      </c>
      <c r="D12410" s="180" t="s">
        <v>7002</v>
      </c>
    </row>
    <row r="12411" spans="1:4" x14ac:dyDescent="0.25">
      <c r="A12411" s="179" t="s">
        <v>1639</v>
      </c>
      <c r="B12411" s="179" t="s">
        <v>8602</v>
      </c>
      <c r="C12411" s="179" t="s">
        <v>14</v>
      </c>
      <c r="D12411" s="180" t="s">
        <v>18106</v>
      </c>
    </row>
    <row r="12412" spans="1:4" x14ac:dyDescent="0.25">
      <c r="A12412" s="179" t="s">
        <v>1640</v>
      </c>
      <c r="B12412" s="179" t="s">
        <v>8603</v>
      </c>
      <c r="C12412" s="179" t="s">
        <v>14</v>
      </c>
      <c r="D12412" s="180" t="s">
        <v>23371</v>
      </c>
    </row>
    <row r="12413" spans="1:4" x14ac:dyDescent="0.25">
      <c r="A12413" s="179" t="s">
        <v>1641</v>
      </c>
      <c r="B12413" s="179" t="s">
        <v>8604</v>
      </c>
      <c r="C12413" s="179" t="s">
        <v>14</v>
      </c>
      <c r="D12413" s="180" t="s">
        <v>7867</v>
      </c>
    </row>
    <row r="12414" spans="1:4" x14ac:dyDescent="0.25">
      <c r="A12414" s="179" t="s">
        <v>1642</v>
      </c>
      <c r="B12414" s="179" t="s">
        <v>8605</v>
      </c>
      <c r="C12414" s="179" t="s">
        <v>14</v>
      </c>
      <c r="D12414" s="180" t="s">
        <v>17940</v>
      </c>
    </row>
    <row r="12415" spans="1:4" x14ac:dyDescent="0.25">
      <c r="A12415" s="179" t="s">
        <v>1643</v>
      </c>
      <c r="B12415" s="179" t="s">
        <v>8606</v>
      </c>
      <c r="C12415" s="179" t="s">
        <v>14</v>
      </c>
      <c r="D12415" s="180" t="s">
        <v>12474</v>
      </c>
    </row>
    <row r="12416" spans="1:4" x14ac:dyDescent="0.25">
      <c r="A12416" s="179" t="s">
        <v>1644</v>
      </c>
      <c r="B12416" s="179" t="s">
        <v>8607</v>
      </c>
      <c r="C12416" s="179" t="s">
        <v>14</v>
      </c>
      <c r="D12416" s="180" t="s">
        <v>6311</v>
      </c>
    </row>
    <row r="12417" spans="1:4" x14ac:dyDescent="0.25">
      <c r="A12417" s="179" t="s">
        <v>1645</v>
      </c>
      <c r="B12417" s="179" t="s">
        <v>8608</v>
      </c>
      <c r="C12417" s="179" t="s">
        <v>14</v>
      </c>
      <c r="D12417" s="180" t="s">
        <v>25473</v>
      </c>
    </row>
    <row r="12418" spans="1:4" x14ac:dyDescent="0.25">
      <c r="A12418" s="179" t="s">
        <v>1646</v>
      </c>
      <c r="B12418" s="179" t="s">
        <v>8609</v>
      </c>
      <c r="C12418" s="179" t="s">
        <v>14</v>
      </c>
      <c r="D12418" s="180" t="s">
        <v>12691</v>
      </c>
    </row>
    <row r="12419" spans="1:4" x14ac:dyDescent="0.25">
      <c r="A12419" s="179" t="s">
        <v>1647</v>
      </c>
      <c r="B12419" s="179" t="s">
        <v>8610</v>
      </c>
      <c r="C12419" s="179" t="s">
        <v>14</v>
      </c>
      <c r="D12419" s="180" t="s">
        <v>25474</v>
      </c>
    </row>
    <row r="12420" spans="1:4" x14ac:dyDescent="0.25">
      <c r="A12420" s="179" t="s">
        <v>1648</v>
      </c>
      <c r="B12420" s="179" t="s">
        <v>8611</v>
      </c>
      <c r="C12420" s="179" t="s">
        <v>14</v>
      </c>
      <c r="D12420" s="180" t="s">
        <v>13467</v>
      </c>
    </row>
    <row r="12421" spans="1:4" x14ac:dyDescent="0.25">
      <c r="A12421" s="179" t="s">
        <v>1649</v>
      </c>
      <c r="B12421" s="179" t="s">
        <v>8612</v>
      </c>
      <c r="C12421" s="179" t="s">
        <v>14</v>
      </c>
      <c r="D12421" s="180" t="s">
        <v>17025</v>
      </c>
    </row>
    <row r="12422" spans="1:4" x14ac:dyDescent="0.25">
      <c r="A12422" s="179" t="s">
        <v>1650</v>
      </c>
      <c r="B12422" s="179" t="s">
        <v>8613</v>
      </c>
      <c r="C12422" s="179" t="s">
        <v>14</v>
      </c>
      <c r="D12422" s="180" t="s">
        <v>25475</v>
      </c>
    </row>
    <row r="12423" spans="1:4" x14ac:dyDescent="0.25">
      <c r="A12423" s="179" t="s">
        <v>1651</v>
      </c>
      <c r="B12423" s="179" t="s">
        <v>8614</v>
      </c>
      <c r="C12423" s="179" t="s">
        <v>14</v>
      </c>
      <c r="D12423" s="180" t="s">
        <v>25476</v>
      </c>
    </row>
    <row r="12424" spans="1:4" x14ac:dyDescent="0.25">
      <c r="A12424" s="179" t="s">
        <v>1652</v>
      </c>
      <c r="B12424" s="179" t="s">
        <v>8615</v>
      </c>
      <c r="C12424" s="179" t="s">
        <v>14</v>
      </c>
      <c r="D12424" s="180" t="s">
        <v>25477</v>
      </c>
    </row>
    <row r="12425" spans="1:4" x14ac:dyDescent="0.25">
      <c r="A12425" s="179" t="s">
        <v>1653</v>
      </c>
      <c r="B12425" s="179" t="s">
        <v>8616</v>
      </c>
      <c r="C12425" s="179" t="s">
        <v>14</v>
      </c>
      <c r="D12425" s="180" t="s">
        <v>11233</v>
      </c>
    </row>
    <row r="12426" spans="1:4" x14ac:dyDescent="0.25">
      <c r="A12426" s="179" t="s">
        <v>1654</v>
      </c>
      <c r="B12426" s="179" t="s">
        <v>8617</v>
      </c>
      <c r="C12426" s="179" t="s">
        <v>14</v>
      </c>
      <c r="D12426" s="180" t="s">
        <v>25478</v>
      </c>
    </row>
    <row r="12427" spans="1:4" x14ac:dyDescent="0.25">
      <c r="A12427" s="179" t="s">
        <v>1655</v>
      </c>
      <c r="B12427" s="179" t="s">
        <v>370</v>
      </c>
      <c r="C12427" s="179" t="s">
        <v>14</v>
      </c>
      <c r="D12427" s="180" t="s">
        <v>6339</v>
      </c>
    </row>
    <row r="12428" spans="1:4" x14ac:dyDescent="0.25">
      <c r="A12428" s="179" t="s">
        <v>1656</v>
      </c>
      <c r="B12428" s="179" t="s">
        <v>371</v>
      </c>
      <c r="C12428" s="179" t="s">
        <v>14</v>
      </c>
      <c r="D12428" s="180" t="s">
        <v>25479</v>
      </c>
    </row>
    <row r="12429" spans="1:4" x14ac:dyDescent="0.25">
      <c r="A12429" s="179" t="s">
        <v>1657</v>
      </c>
      <c r="B12429" s="179" t="s">
        <v>372</v>
      </c>
      <c r="C12429" s="179" t="s">
        <v>14</v>
      </c>
      <c r="D12429" s="180" t="s">
        <v>16908</v>
      </c>
    </row>
    <row r="12430" spans="1:4" x14ac:dyDescent="0.25">
      <c r="A12430" s="179" t="s">
        <v>1658</v>
      </c>
      <c r="B12430" s="179" t="s">
        <v>373</v>
      </c>
      <c r="C12430" s="179" t="s">
        <v>14</v>
      </c>
      <c r="D12430" s="180" t="s">
        <v>6491</v>
      </c>
    </row>
    <row r="12431" spans="1:4" x14ac:dyDescent="0.25">
      <c r="A12431" s="179" t="s">
        <v>1659</v>
      </c>
      <c r="B12431" s="179" t="s">
        <v>374</v>
      </c>
      <c r="C12431" s="179" t="s">
        <v>14</v>
      </c>
      <c r="D12431" s="180" t="s">
        <v>14884</v>
      </c>
    </row>
    <row r="12432" spans="1:4" x14ac:dyDescent="0.25">
      <c r="A12432" s="179" t="s">
        <v>1660</v>
      </c>
      <c r="B12432" s="179" t="s">
        <v>375</v>
      </c>
      <c r="C12432" s="179" t="s">
        <v>14</v>
      </c>
      <c r="D12432" s="180" t="s">
        <v>12392</v>
      </c>
    </row>
    <row r="12433" spans="1:4" x14ac:dyDescent="0.25">
      <c r="A12433" s="179" t="s">
        <v>8618</v>
      </c>
      <c r="B12433" s="179" t="s">
        <v>8619</v>
      </c>
      <c r="C12433" s="179" t="s">
        <v>14</v>
      </c>
      <c r="D12433" s="180" t="s">
        <v>17221</v>
      </c>
    </row>
    <row r="12434" spans="1:4" x14ac:dyDescent="0.25">
      <c r="A12434" s="179" t="s">
        <v>8620</v>
      </c>
      <c r="B12434" s="179" t="s">
        <v>8621</v>
      </c>
      <c r="C12434" s="179" t="s">
        <v>8</v>
      </c>
      <c r="D12434" s="180" t="s">
        <v>25480</v>
      </c>
    </row>
    <row r="12435" spans="1:4" x14ac:dyDescent="0.25">
      <c r="A12435" s="179" t="s">
        <v>8622</v>
      </c>
      <c r="B12435" s="179" t="s">
        <v>8623</v>
      </c>
      <c r="C12435" s="179" t="s">
        <v>8</v>
      </c>
      <c r="D12435" s="180" t="s">
        <v>17645</v>
      </c>
    </row>
    <row r="12436" spans="1:4" x14ac:dyDescent="0.25">
      <c r="A12436" s="179" t="s">
        <v>8624</v>
      </c>
      <c r="B12436" s="179" t="s">
        <v>8625</v>
      </c>
      <c r="C12436" s="179" t="s">
        <v>8</v>
      </c>
      <c r="D12436" s="180" t="s">
        <v>18060</v>
      </c>
    </row>
    <row r="12437" spans="1:4" x14ac:dyDescent="0.25">
      <c r="A12437" s="179" t="s">
        <v>8626</v>
      </c>
      <c r="B12437" s="179" t="s">
        <v>8627</v>
      </c>
      <c r="C12437" s="179" t="s">
        <v>8</v>
      </c>
      <c r="D12437" s="180" t="s">
        <v>25481</v>
      </c>
    </row>
    <row r="12438" spans="1:4" x14ac:dyDescent="0.25">
      <c r="A12438" s="179" t="s">
        <v>8628</v>
      </c>
      <c r="B12438" s="179" t="s">
        <v>8629</v>
      </c>
      <c r="C12438" s="179" t="s">
        <v>8</v>
      </c>
      <c r="D12438" s="180" t="s">
        <v>25482</v>
      </c>
    </row>
    <row r="12439" spans="1:4" x14ac:dyDescent="0.25">
      <c r="A12439" s="179" t="s">
        <v>1661</v>
      </c>
      <c r="B12439" s="179" t="s">
        <v>376</v>
      </c>
      <c r="C12439" s="179" t="s">
        <v>14</v>
      </c>
      <c r="D12439" s="180" t="s">
        <v>25483</v>
      </c>
    </row>
    <row r="12440" spans="1:4" x14ac:dyDescent="0.25">
      <c r="A12440" s="179" t="s">
        <v>1662</v>
      </c>
      <c r="B12440" s="179" t="s">
        <v>377</v>
      </c>
      <c r="C12440" s="179" t="s">
        <v>14</v>
      </c>
      <c r="D12440" s="180" t="s">
        <v>14983</v>
      </c>
    </row>
    <row r="12441" spans="1:4" x14ac:dyDescent="0.25">
      <c r="A12441" s="179" t="s">
        <v>1663</v>
      </c>
      <c r="B12441" s="179" t="s">
        <v>378</v>
      </c>
      <c r="C12441" s="179" t="s">
        <v>14</v>
      </c>
      <c r="D12441" s="180" t="s">
        <v>25484</v>
      </c>
    </row>
    <row r="12442" spans="1:4" x14ac:dyDescent="0.25">
      <c r="A12442" s="179" t="s">
        <v>1664</v>
      </c>
      <c r="B12442" s="179" t="s">
        <v>379</v>
      </c>
      <c r="C12442" s="179" t="s">
        <v>14</v>
      </c>
      <c r="D12442" s="180" t="s">
        <v>25485</v>
      </c>
    </row>
    <row r="12443" spans="1:4" x14ac:dyDescent="0.25">
      <c r="A12443" s="179" t="s">
        <v>1665</v>
      </c>
      <c r="B12443" s="179" t="s">
        <v>380</v>
      </c>
      <c r="C12443" s="179" t="s">
        <v>14</v>
      </c>
      <c r="D12443" s="180" t="s">
        <v>25486</v>
      </c>
    </row>
    <row r="12444" spans="1:4" x14ac:dyDescent="0.25">
      <c r="A12444" s="179" t="s">
        <v>1666</v>
      </c>
      <c r="B12444" s="179" t="s">
        <v>381</v>
      </c>
      <c r="C12444" s="179" t="s">
        <v>14</v>
      </c>
      <c r="D12444" s="180" t="s">
        <v>25487</v>
      </c>
    </row>
    <row r="12445" spans="1:4" x14ac:dyDescent="0.25">
      <c r="A12445" s="179" t="s">
        <v>1667</v>
      </c>
      <c r="B12445" s="179" t="s">
        <v>382</v>
      </c>
      <c r="C12445" s="179" t="s">
        <v>14</v>
      </c>
      <c r="D12445" s="180" t="s">
        <v>25488</v>
      </c>
    </row>
    <row r="12446" spans="1:4" x14ac:dyDescent="0.25">
      <c r="A12446" s="179" t="s">
        <v>1668</v>
      </c>
      <c r="B12446" s="179" t="s">
        <v>383</v>
      </c>
      <c r="C12446" s="179" t="s">
        <v>14</v>
      </c>
      <c r="D12446" s="180" t="s">
        <v>17064</v>
      </c>
    </row>
    <row r="12447" spans="1:4" x14ac:dyDescent="0.25">
      <c r="A12447" s="179" t="s">
        <v>1669</v>
      </c>
      <c r="B12447" s="179" t="s">
        <v>384</v>
      </c>
      <c r="C12447" s="179" t="s">
        <v>14</v>
      </c>
      <c r="D12447" s="180" t="s">
        <v>25489</v>
      </c>
    </row>
    <row r="12448" spans="1:4" x14ac:dyDescent="0.25">
      <c r="A12448" s="179" t="s">
        <v>1670</v>
      </c>
      <c r="B12448" s="179" t="s">
        <v>385</v>
      </c>
      <c r="C12448" s="179" t="s">
        <v>14</v>
      </c>
      <c r="D12448" s="180" t="s">
        <v>18190</v>
      </c>
    </row>
    <row r="12449" spans="1:4" x14ac:dyDescent="0.25">
      <c r="A12449" s="179" t="s">
        <v>8631</v>
      </c>
      <c r="B12449" s="179" t="s">
        <v>8632</v>
      </c>
      <c r="C12449" s="179" t="s">
        <v>14</v>
      </c>
      <c r="D12449" s="180" t="s">
        <v>25490</v>
      </c>
    </row>
    <row r="12450" spans="1:4" x14ac:dyDescent="0.25">
      <c r="A12450" s="179" t="s">
        <v>1671</v>
      </c>
      <c r="B12450" s="179" t="s">
        <v>386</v>
      </c>
      <c r="C12450" s="179" t="s">
        <v>14</v>
      </c>
      <c r="D12450" s="180" t="s">
        <v>17787</v>
      </c>
    </row>
    <row r="12451" spans="1:4" x14ac:dyDescent="0.25">
      <c r="A12451" s="179" t="s">
        <v>8633</v>
      </c>
      <c r="B12451" s="179" t="s">
        <v>8634</v>
      </c>
      <c r="C12451" s="179" t="s">
        <v>14</v>
      </c>
      <c r="D12451" s="180" t="s">
        <v>25491</v>
      </c>
    </row>
    <row r="12452" spans="1:4" x14ac:dyDescent="0.25">
      <c r="A12452" s="179" t="s">
        <v>1672</v>
      </c>
      <c r="B12452" s="179" t="s">
        <v>387</v>
      </c>
      <c r="C12452" s="179" t="s">
        <v>14</v>
      </c>
      <c r="D12452" s="180" t="s">
        <v>25492</v>
      </c>
    </row>
    <row r="12453" spans="1:4" x14ac:dyDescent="0.25">
      <c r="A12453" s="179" t="s">
        <v>1673</v>
      </c>
      <c r="B12453" s="179" t="s">
        <v>388</v>
      </c>
      <c r="C12453" s="179" t="s">
        <v>14</v>
      </c>
      <c r="D12453" s="180" t="s">
        <v>25493</v>
      </c>
    </row>
    <row r="12454" spans="1:4" x14ac:dyDescent="0.25">
      <c r="A12454" s="179" t="s">
        <v>1674</v>
      </c>
      <c r="B12454" s="179" t="s">
        <v>389</v>
      </c>
      <c r="C12454" s="179" t="s">
        <v>14</v>
      </c>
      <c r="D12454" s="180" t="s">
        <v>12655</v>
      </c>
    </row>
    <row r="12455" spans="1:4" x14ac:dyDescent="0.25">
      <c r="A12455" s="179" t="s">
        <v>1675</v>
      </c>
      <c r="B12455" s="179" t="s">
        <v>390</v>
      </c>
      <c r="C12455" s="179" t="s">
        <v>14</v>
      </c>
      <c r="D12455" s="180" t="s">
        <v>25494</v>
      </c>
    </row>
    <row r="12456" spans="1:4" x14ac:dyDescent="0.25">
      <c r="A12456" s="179" t="s">
        <v>1676</v>
      </c>
      <c r="B12456" s="179" t="s">
        <v>391</v>
      </c>
      <c r="C12456" s="179" t="s">
        <v>14</v>
      </c>
      <c r="D12456" s="180" t="s">
        <v>12205</v>
      </c>
    </row>
    <row r="12457" spans="1:4" x14ac:dyDescent="0.25">
      <c r="A12457" s="179" t="s">
        <v>1677</v>
      </c>
      <c r="B12457" s="179" t="s">
        <v>392</v>
      </c>
      <c r="C12457" s="179" t="s">
        <v>14</v>
      </c>
      <c r="D12457" s="180" t="s">
        <v>25495</v>
      </c>
    </row>
    <row r="12458" spans="1:4" x14ac:dyDescent="0.25">
      <c r="A12458" s="179" t="s">
        <v>1678</v>
      </c>
      <c r="B12458" s="179" t="s">
        <v>393</v>
      </c>
      <c r="C12458" s="179" t="s">
        <v>14</v>
      </c>
      <c r="D12458" s="180" t="s">
        <v>25496</v>
      </c>
    </row>
    <row r="12459" spans="1:4" x14ac:dyDescent="0.25">
      <c r="A12459" s="179" t="s">
        <v>1679</v>
      </c>
      <c r="B12459" s="179" t="s">
        <v>394</v>
      </c>
      <c r="C12459" s="179" t="s">
        <v>14</v>
      </c>
      <c r="D12459" s="180" t="s">
        <v>25497</v>
      </c>
    </row>
    <row r="12460" spans="1:4" x14ac:dyDescent="0.25">
      <c r="A12460" s="179" t="s">
        <v>1680</v>
      </c>
      <c r="B12460" s="179" t="s">
        <v>395</v>
      </c>
      <c r="C12460" s="179" t="s">
        <v>14</v>
      </c>
      <c r="D12460" s="180" t="s">
        <v>25498</v>
      </c>
    </row>
    <row r="12461" spans="1:4" x14ac:dyDescent="0.25">
      <c r="A12461" s="179" t="s">
        <v>1681</v>
      </c>
      <c r="B12461" s="179" t="s">
        <v>396</v>
      </c>
      <c r="C12461" s="179" t="s">
        <v>14</v>
      </c>
      <c r="D12461" s="180" t="s">
        <v>25499</v>
      </c>
    </row>
    <row r="12462" spans="1:4" x14ac:dyDescent="0.25">
      <c r="A12462" s="179" t="s">
        <v>1682</v>
      </c>
      <c r="B12462" s="179" t="s">
        <v>397</v>
      </c>
      <c r="C12462" s="179" t="s">
        <v>14</v>
      </c>
      <c r="D12462" s="180" t="s">
        <v>25500</v>
      </c>
    </row>
    <row r="12463" spans="1:4" x14ac:dyDescent="0.25">
      <c r="A12463" s="179" t="s">
        <v>1683</v>
      </c>
      <c r="B12463" s="179" t="s">
        <v>398</v>
      </c>
      <c r="C12463" s="179" t="s">
        <v>14</v>
      </c>
      <c r="D12463" s="180" t="s">
        <v>25501</v>
      </c>
    </row>
    <row r="12464" spans="1:4" x14ac:dyDescent="0.25">
      <c r="A12464" s="179" t="s">
        <v>1684</v>
      </c>
      <c r="B12464" s="179" t="s">
        <v>399</v>
      </c>
      <c r="C12464" s="179" t="s">
        <v>14</v>
      </c>
      <c r="D12464" s="180" t="s">
        <v>13619</v>
      </c>
    </row>
    <row r="12465" spans="1:4" x14ac:dyDescent="0.25">
      <c r="A12465" s="179" t="s">
        <v>8635</v>
      </c>
      <c r="B12465" s="179" t="s">
        <v>8636</v>
      </c>
      <c r="C12465" s="179" t="s">
        <v>14</v>
      </c>
      <c r="D12465" s="180" t="s">
        <v>25502</v>
      </c>
    </row>
    <row r="12466" spans="1:4" x14ac:dyDescent="0.25">
      <c r="A12466" s="179" t="s">
        <v>1685</v>
      </c>
      <c r="B12466" s="179" t="s">
        <v>400</v>
      </c>
      <c r="C12466" s="179" t="s">
        <v>14</v>
      </c>
      <c r="D12466" s="180" t="s">
        <v>12754</v>
      </c>
    </row>
    <row r="12467" spans="1:4" x14ac:dyDescent="0.25">
      <c r="A12467" s="179" t="s">
        <v>8637</v>
      </c>
      <c r="B12467" s="179" t="s">
        <v>8638</v>
      </c>
      <c r="C12467" s="179" t="s">
        <v>14</v>
      </c>
      <c r="D12467" s="180" t="s">
        <v>25503</v>
      </c>
    </row>
    <row r="12468" spans="1:4" x14ac:dyDescent="0.25">
      <c r="A12468" s="179" t="s">
        <v>1686</v>
      </c>
      <c r="B12468" s="179" t="s">
        <v>401</v>
      </c>
      <c r="C12468" s="179" t="s">
        <v>14</v>
      </c>
      <c r="D12468" s="180" t="s">
        <v>25504</v>
      </c>
    </row>
    <row r="12469" spans="1:4" x14ac:dyDescent="0.25">
      <c r="A12469" s="179" t="s">
        <v>1687</v>
      </c>
      <c r="B12469" s="179" t="s">
        <v>402</v>
      </c>
      <c r="C12469" s="179" t="s">
        <v>14</v>
      </c>
      <c r="D12469" s="180" t="s">
        <v>25505</v>
      </c>
    </row>
    <row r="12470" spans="1:4" x14ac:dyDescent="0.25">
      <c r="A12470" s="179" t="s">
        <v>1688</v>
      </c>
      <c r="B12470" s="179" t="s">
        <v>403</v>
      </c>
      <c r="C12470" s="179" t="s">
        <v>14</v>
      </c>
      <c r="D12470" s="180" t="s">
        <v>25506</v>
      </c>
    </row>
    <row r="12471" spans="1:4" x14ac:dyDescent="0.25">
      <c r="A12471" s="179" t="s">
        <v>1689</v>
      </c>
      <c r="B12471" s="179" t="s">
        <v>404</v>
      </c>
      <c r="C12471" s="179" t="s">
        <v>14</v>
      </c>
      <c r="D12471" s="180" t="s">
        <v>25507</v>
      </c>
    </row>
    <row r="12472" spans="1:4" x14ac:dyDescent="0.25">
      <c r="A12472" s="179" t="s">
        <v>1690</v>
      </c>
      <c r="B12472" s="179" t="s">
        <v>405</v>
      </c>
      <c r="C12472" s="179" t="s">
        <v>14</v>
      </c>
      <c r="D12472" s="180" t="s">
        <v>25508</v>
      </c>
    </row>
    <row r="12473" spans="1:4" x14ac:dyDescent="0.25">
      <c r="A12473" s="179" t="s">
        <v>1691</v>
      </c>
      <c r="B12473" s="179" t="s">
        <v>406</v>
      </c>
      <c r="C12473" s="179" t="s">
        <v>14</v>
      </c>
      <c r="D12473" s="180" t="s">
        <v>18013</v>
      </c>
    </row>
    <row r="12474" spans="1:4" x14ac:dyDescent="0.25">
      <c r="A12474" s="179" t="s">
        <v>1692</v>
      </c>
      <c r="B12474" s="179" t="s">
        <v>407</v>
      </c>
      <c r="C12474" s="179" t="s">
        <v>14</v>
      </c>
      <c r="D12474" s="180" t="s">
        <v>25509</v>
      </c>
    </row>
    <row r="12475" spans="1:4" x14ac:dyDescent="0.25">
      <c r="A12475" s="179" t="s">
        <v>1693</v>
      </c>
      <c r="B12475" s="179" t="s">
        <v>408</v>
      </c>
      <c r="C12475" s="179" t="s">
        <v>14</v>
      </c>
      <c r="D12475" s="180" t="s">
        <v>25510</v>
      </c>
    </row>
    <row r="12476" spans="1:4" x14ac:dyDescent="0.25">
      <c r="A12476" s="179" t="s">
        <v>1694</v>
      </c>
      <c r="B12476" s="179" t="s">
        <v>409</v>
      </c>
      <c r="C12476" s="179" t="s">
        <v>14</v>
      </c>
      <c r="D12476" s="180" t="s">
        <v>25511</v>
      </c>
    </row>
    <row r="12477" spans="1:4" x14ac:dyDescent="0.25">
      <c r="A12477" s="179" t="s">
        <v>1695</v>
      </c>
      <c r="B12477" s="179" t="s">
        <v>410</v>
      </c>
      <c r="C12477" s="179" t="s">
        <v>14</v>
      </c>
      <c r="D12477" s="180" t="s">
        <v>25512</v>
      </c>
    </row>
    <row r="12478" spans="1:4" x14ac:dyDescent="0.25">
      <c r="A12478" s="179" t="s">
        <v>1696</v>
      </c>
      <c r="B12478" s="179" t="s">
        <v>411</v>
      </c>
      <c r="C12478" s="179" t="s">
        <v>14</v>
      </c>
      <c r="D12478" s="180" t="s">
        <v>25513</v>
      </c>
    </row>
    <row r="12479" spans="1:4" x14ac:dyDescent="0.25">
      <c r="A12479" s="179" t="s">
        <v>1697</v>
      </c>
      <c r="B12479" s="179" t="s">
        <v>412</v>
      </c>
      <c r="C12479" s="179" t="s">
        <v>14</v>
      </c>
      <c r="D12479" s="180" t="s">
        <v>17593</v>
      </c>
    </row>
    <row r="12480" spans="1:4" x14ac:dyDescent="0.25">
      <c r="A12480" s="179" t="s">
        <v>1698</v>
      </c>
      <c r="B12480" s="179" t="s">
        <v>413</v>
      </c>
      <c r="C12480" s="179" t="s">
        <v>14</v>
      </c>
      <c r="D12480" s="180" t="s">
        <v>25514</v>
      </c>
    </row>
    <row r="12481" spans="1:4" x14ac:dyDescent="0.25">
      <c r="A12481" s="179" t="s">
        <v>1699</v>
      </c>
      <c r="B12481" s="179" t="s">
        <v>414</v>
      </c>
      <c r="C12481" s="179" t="s">
        <v>14</v>
      </c>
      <c r="D12481" s="180" t="s">
        <v>25515</v>
      </c>
    </row>
    <row r="12482" spans="1:4" x14ac:dyDescent="0.25">
      <c r="A12482" s="179" t="s">
        <v>1700</v>
      </c>
      <c r="B12482" s="179" t="s">
        <v>415</v>
      </c>
      <c r="C12482" s="179" t="s">
        <v>14</v>
      </c>
      <c r="D12482" s="180" t="s">
        <v>25516</v>
      </c>
    </row>
    <row r="12483" spans="1:4" x14ac:dyDescent="0.25">
      <c r="A12483" s="179" t="s">
        <v>1701</v>
      </c>
      <c r="B12483" s="179" t="s">
        <v>416</v>
      </c>
      <c r="C12483" s="179" t="s">
        <v>14</v>
      </c>
      <c r="D12483" s="180" t="s">
        <v>25517</v>
      </c>
    </row>
    <row r="12484" spans="1:4" x14ac:dyDescent="0.25">
      <c r="A12484" s="179" t="s">
        <v>1702</v>
      </c>
      <c r="B12484" s="179" t="s">
        <v>417</v>
      </c>
      <c r="C12484" s="179" t="s">
        <v>14</v>
      </c>
      <c r="D12484" s="180" t="s">
        <v>25518</v>
      </c>
    </row>
    <row r="12485" spans="1:4" x14ac:dyDescent="0.25">
      <c r="A12485" s="179" t="s">
        <v>1703</v>
      </c>
      <c r="B12485" s="179" t="s">
        <v>418</v>
      </c>
      <c r="C12485" s="179" t="s">
        <v>14</v>
      </c>
      <c r="D12485" s="180" t="s">
        <v>24572</v>
      </c>
    </row>
    <row r="12486" spans="1:4" x14ac:dyDescent="0.25">
      <c r="A12486" s="179" t="s">
        <v>1704</v>
      </c>
      <c r="B12486" s="179" t="s">
        <v>419</v>
      </c>
      <c r="C12486" s="179" t="s">
        <v>14</v>
      </c>
      <c r="D12486" s="180" t="s">
        <v>16758</v>
      </c>
    </row>
    <row r="12487" spans="1:4" x14ac:dyDescent="0.25">
      <c r="A12487" s="179" t="s">
        <v>1705</v>
      </c>
      <c r="B12487" s="179" t="s">
        <v>420</v>
      </c>
      <c r="C12487" s="179" t="s">
        <v>14</v>
      </c>
      <c r="D12487" s="180" t="s">
        <v>23831</v>
      </c>
    </row>
    <row r="12488" spans="1:4" x14ac:dyDescent="0.25">
      <c r="A12488" s="179" t="s">
        <v>1706</v>
      </c>
      <c r="B12488" s="179" t="s">
        <v>421</v>
      </c>
      <c r="C12488" s="179" t="s">
        <v>14</v>
      </c>
      <c r="D12488" s="180" t="s">
        <v>25519</v>
      </c>
    </row>
    <row r="12489" spans="1:4" x14ac:dyDescent="0.25">
      <c r="A12489" s="179" t="s">
        <v>1707</v>
      </c>
      <c r="B12489" s="179" t="s">
        <v>422</v>
      </c>
      <c r="C12489" s="179" t="s">
        <v>14</v>
      </c>
      <c r="D12489" s="180" t="s">
        <v>14743</v>
      </c>
    </row>
    <row r="12490" spans="1:4" x14ac:dyDescent="0.25">
      <c r="A12490" s="179" t="s">
        <v>1708</v>
      </c>
      <c r="B12490" s="179" t="s">
        <v>423</v>
      </c>
      <c r="C12490" s="179" t="s">
        <v>14</v>
      </c>
      <c r="D12490" s="180" t="s">
        <v>25520</v>
      </c>
    </row>
    <row r="12491" spans="1:4" x14ac:dyDescent="0.25">
      <c r="A12491" s="179" t="s">
        <v>1709</v>
      </c>
      <c r="B12491" s="179" t="s">
        <v>424</v>
      </c>
      <c r="C12491" s="179" t="s">
        <v>14</v>
      </c>
      <c r="D12491" s="180" t="s">
        <v>25521</v>
      </c>
    </row>
    <row r="12492" spans="1:4" x14ac:dyDescent="0.25">
      <c r="A12492" s="179" t="s">
        <v>1710</v>
      </c>
      <c r="B12492" s="179" t="s">
        <v>425</v>
      </c>
      <c r="C12492" s="179" t="s">
        <v>14</v>
      </c>
      <c r="D12492" s="180" t="s">
        <v>12121</v>
      </c>
    </row>
    <row r="12493" spans="1:4" x14ac:dyDescent="0.25">
      <c r="A12493" s="179" t="s">
        <v>1711</v>
      </c>
      <c r="B12493" s="179" t="s">
        <v>426</v>
      </c>
      <c r="C12493" s="179" t="s">
        <v>14</v>
      </c>
      <c r="D12493" s="180" t="s">
        <v>25522</v>
      </c>
    </row>
    <row r="12494" spans="1:4" x14ac:dyDescent="0.25">
      <c r="A12494" s="179" t="s">
        <v>1712</v>
      </c>
      <c r="B12494" s="179" t="s">
        <v>427</v>
      </c>
      <c r="C12494" s="179" t="s">
        <v>14</v>
      </c>
      <c r="D12494" s="180" t="s">
        <v>25523</v>
      </c>
    </row>
    <row r="12495" spans="1:4" x14ac:dyDescent="0.25">
      <c r="A12495" s="179" t="s">
        <v>1713</v>
      </c>
      <c r="B12495" s="179" t="s">
        <v>428</v>
      </c>
      <c r="C12495" s="179" t="s">
        <v>14</v>
      </c>
      <c r="D12495" s="180" t="s">
        <v>25524</v>
      </c>
    </row>
    <row r="12496" spans="1:4" x14ac:dyDescent="0.25">
      <c r="A12496" s="179" t="s">
        <v>1714</v>
      </c>
      <c r="B12496" s="179" t="s">
        <v>429</v>
      </c>
      <c r="C12496" s="179" t="s">
        <v>14</v>
      </c>
      <c r="D12496" s="180" t="s">
        <v>25525</v>
      </c>
    </row>
    <row r="12497" spans="1:4" x14ac:dyDescent="0.25">
      <c r="A12497" s="179" t="s">
        <v>1715</v>
      </c>
      <c r="B12497" s="179" t="s">
        <v>430</v>
      </c>
      <c r="C12497" s="179" t="s">
        <v>14</v>
      </c>
      <c r="D12497" s="180" t="s">
        <v>25526</v>
      </c>
    </row>
    <row r="12498" spans="1:4" x14ac:dyDescent="0.25">
      <c r="A12498" s="179" t="s">
        <v>1716</v>
      </c>
      <c r="B12498" s="179" t="s">
        <v>431</v>
      </c>
      <c r="C12498" s="179" t="s">
        <v>14</v>
      </c>
      <c r="D12498" s="180" t="s">
        <v>18366</v>
      </c>
    </row>
    <row r="12499" spans="1:4" x14ac:dyDescent="0.25">
      <c r="A12499" s="179" t="s">
        <v>1717</v>
      </c>
      <c r="B12499" s="179" t="s">
        <v>432</v>
      </c>
      <c r="C12499" s="179" t="s">
        <v>14</v>
      </c>
      <c r="D12499" s="180" t="s">
        <v>25527</v>
      </c>
    </row>
    <row r="12500" spans="1:4" x14ac:dyDescent="0.25">
      <c r="A12500" s="179" t="s">
        <v>1718</v>
      </c>
      <c r="B12500" s="179" t="s">
        <v>433</v>
      </c>
      <c r="C12500" s="179" t="s">
        <v>14</v>
      </c>
      <c r="D12500" s="180" t="s">
        <v>25528</v>
      </c>
    </row>
    <row r="12501" spans="1:4" x14ac:dyDescent="0.25">
      <c r="A12501" s="179" t="s">
        <v>1719</v>
      </c>
      <c r="B12501" s="179" t="s">
        <v>434</v>
      </c>
      <c r="C12501" s="179" t="s">
        <v>14</v>
      </c>
      <c r="D12501" s="180" t="s">
        <v>25529</v>
      </c>
    </row>
    <row r="12502" spans="1:4" x14ac:dyDescent="0.25">
      <c r="A12502" s="179" t="s">
        <v>1720</v>
      </c>
      <c r="B12502" s="179" t="s">
        <v>435</v>
      </c>
      <c r="C12502" s="179" t="s">
        <v>14</v>
      </c>
      <c r="D12502" s="180" t="s">
        <v>25530</v>
      </c>
    </row>
    <row r="12503" spans="1:4" x14ac:dyDescent="0.25">
      <c r="A12503" s="179" t="s">
        <v>1721</v>
      </c>
      <c r="B12503" s="179" t="s">
        <v>436</v>
      </c>
      <c r="C12503" s="179" t="s">
        <v>14</v>
      </c>
      <c r="D12503" s="180" t="s">
        <v>25531</v>
      </c>
    </row>
    <row r="12504" spans="1:4" x14ac:dyDescent="0.25">
      <c r="A12504" s="179" t="s">
        <v>1722</v>
      </c>
      <c r="B12504" s="179" t="s">
        <v>437</v>
      </c>
      <c r="C12504" s="179" t="s">
        <v>14</v>
      </c>
      <c r="D12504" s="180" t="s">
        <v>25532</v>
      </c>
    </row>
    <row r="12505" spans="1:4" x14ac:dyDescent="0.25">
      <c r="A12505" s="179" t="s">
        <v>1723</v>
      </c>
      <c r="B12505" s="179" t="s">
        <v>438</v>
      </c>
      <c r="C12505" s="179" t="s">
        <v>14</v>
      </c>
      <c r="D12505" s="180" t="s">
        <v>25533</v>
      </c>
    </row>
    <row r="12506" spans="1:4" x14ac:dyDescent="0.25">
      <c r="A12506" s="179" t="s">
        <v>1724</v>
      </c>
      <c r="B12506" s="179" t="s">
        <v>439</v>
      </c>
      <c r="C12506" s="179" t="s">
        <v>14</v>
      </c>
      <c r="D12506" s="180" t="s">
        <v>25534</v>
      </c>
    </row>
    <row r="12507" spans="1:4" x14ac:dyDescent="0.25">
      <c r="A12507" s="179" t="s">
        <v>1725</v>
      </c>
      <c r="B12507" s="179" t="s">
        <v>440</v>
      </c>
      <c r="C12507" s="179" t="s">
        <v>14</v>
      </c>
      <c r="D12507" s="180" t="s">
        <v>25535</v>
      </c>
    </row>
    <row r="12508" spans="1:4" x14ac:dyDescent="0.25">
      <c r="A12508" s="179" t="s">
        <v>1726</v>
      </c>
      <c r="B12508" s="179" t="s">
        <v>441</v>
      </c>
      <c r="C12508" s="179" t="s">
        <v>14</v>
      </c>
      <c r="D12508" s="180" t="s">
        <v>25536</v>
      </c>
    </row>
    <row r="12509" spans="1:4" x14ac:dyDescent="0.25">
      <c r="A12509" s="179" t="s">
        <v>1727</v>
      </c>
      <c r="B12509" s="179" t="s">
        <v>442</v>
      </c>
      <c r="C12509" s="179" t="s">
        <v>14</v>
      </c>
      <c r="D12509" s="180" t="s">
        <v>25537</v>
      </c>
    </row>
    <row r="12510" spans="1:4" x14ac:dyDescent="0.25">
      <c r="A12510" s="179" t="s">
        <v>1728</v>
      </c>
      <c r="B12510" s="179" t="s">
        <v>443</v>
      </c>
      <c r="C12510" s="179" t="s">
        <v>14</v>
      </c>
      <c r="D12510" s="180" t="s">
        <v>25538</v>
      </c>
    </row>
    <row r="12511" spans="1:4" x14ac:dyDescent="0.25">
      <c r="A12511" s="179" t="s">
        <v>1729</v>
      </c>
      <c r="B12511" s="179" t="s">
        <v>444</v>
      </c>
      <c r="C12511" s="179" t="s">
        <v>14</v>
      </c>
      <c r="D12511" s="180" t="s">
        <v>25539</v>
      </c>
    </row>
    <row r="12512" spans="1:4" x14ac:dyDescent="0.25">
      <c r="A12512" s="179" t="s">
        <v>1730</v>
      </c>
      <c r="B12512" s="179" t="s">
        <v>445</v>
      </c>
      <c r="C12512" s="179" t="s">
        <v>14</v>
      </c>
      <c r="D12512" s="180" t="s">
        <v>25540</v>
      </c>
    </row>
    <row r="12513" spans="1:4" x14ac:dyDescent="0.25">
      <c r="A12513" s="179" t="s">
        <v>1731</v>
      </c>
      <c r="B12513" s="179" t="s">
        <v>446</v>
      </c>
      <c r="C12513" s="179" t="s">
        <v>14</v>
      </c>
      <c r="D12513" s="180" t="s">
        <v>17575</v>
      </c>
    </row>
    <row r="12514" spans="1:4" x14ac:dyDescent="0.25">
      <c r="A12514" s="179" t="s">
        <v>1732</v>
      </c>
      <c r="B12514" s="179" t="s">
        <v>447</v>
      </c>
      <c r="C12514" s="179" t="s">
        <v>14</v>
      </c>
      <c r="D12514" s="180" t="s">
        <v>18340</v>
      </c>
    </row>
    <row r="12515" spans="1:4" x14ac:dyDescent="0.25">
      <c r="A12515" s="179" t="s">
        <v>1733</v>
      </c>
      <c r="B12515" s="179" t="s">
        <v>448</v>
      </c>
      <c r="C12515" s="179" t="s">
        <v>14</v>
      </c>
      <c r="D12515" s="180" t="s">
        <v>25541</v>
      </c>
    </row>
    <row r="12516" spans="1:4" x14ac:dyDescent="0.25">
      <c r="A12516" s="179" t="s">
        <v>1734</v>
      </c>
      <c r="B12516" s="179" t="s">
        <v>449</v>
      </c>
      <c r="C12516" s="179" t="s">
        <v>14</v>
      </c>
      <c r="D12516" s="180" t="s">
        <v>25542</v>
      </c>
    </row>
    <row r="12517" spans="1:4" x14ac:dyDescent="0.25">
      <c r="A12517" s="179" t="s">
        <v>1735</v>
      </c>
      <c r="B12517" s="179" t="s">
        <v>450</v>
      </c>
      <c r="C12517" s="179" t="s">
        <v>14</v>
      </c>
      <c r="D12517" s="180" t="s">
        <v>20971</v>
      </c>
    </row>
    <row r="12518" spans="1:4" x14ac:dyDescent="0.25">
      <c r="A12518" s="179" t="s">
        <v>1736</v>
      </c>
      <c r="B12518" s="179" t="s">
        <v>451</v>
      </c>
      <c r="C12518" s="179" t="s">
        <v>14</v>
      </c>
      <c r="D12518" s="180" t="s">
        <v>7855</v>
      </c>
    </row>
    <row r="12519" spans="1:4" x14ac:dyDescent="0.25">
      <c r="A12519" s="179" t="s">
        <v>1737</v>
      </c>
      <c r="B12519" s="179" t="s">
        <v>452</v>
      </c>
      <c r="C12519" s="179" t="s">
        <v>14</v>
      </c>
      <c r="D12519" s="180" t="s">
        <v>7246</v>
      </c>
    </row>
    <row r="12520" spans="1:4" x14ac:dyDescent="0.25">
      <c r="A12520" s="179" t="s">
        <v>1738</v>
      </c>
      <c r="B12520" s="179" t="s">
        <v>453</v>
      </c>
      <c r="C12520" s="179" t="s">
        <v>14</v>
      </c>
      <c r="D12520" s="180" t="s">
        <v>24549</v>
      </c>
    </row>
    <row r="12521" spans="1:4" x14ac:dyDescent="0.25">
      <c r="A12521" s="179" t="s">
        <v>1739</v>
      </c>
      <c r="B12521" s="179" t="s">
        <v>454</v>
      </c>
      <c r="C12521" s="179" t="s">
        <v>14</v>
      </c>
      <c r="D12521" s="180" t="s">
        <v>15169</v>
      </c>
    </row>
    <row r="12522" spans="1:4" x14ac:dyDescent="0.25">
      <c r="A12522" s="179" t="s">
        <v>1740</v>
      </c>
      <c r="B12522" s="179" t="s">
        <v>455</v>
      </c>
      <c r="C12522" s="179" t="s">
        <v>14</v>
      </c>
      <c r="D12522" s="180" t="s">
        <v>12802</v>
      </c>
    </row>
    <row r="12523" spans="1:4" x14ac:dyDescent="0.25">
      <c r="A12523" s="179" t="s">
        <v>1741</v>
      </c>
      <c r="B12523" s="179" t="s">
        <v>456</v>
      </c>
      <c r="C12523" s="179" t="s">
        <v>14</v>
      </c>
      <c r="D12523" s="180" t="s">
        <v>18025</v>
      </c>
    </row>
    <row r="12524" spans="1:4" x14ac:dyDescent="0.25">
      <c r="A12524" s="179" t="s">
        <v>1742</v>
      </c>
      <c r="B12524" s="179" t="s">
        <v>457</v>
      </c>
      <c r="C12524" s="179" t="s">
        <v>14</v>
      </c>
      <c r="D12524" s="180" t="s">
        <v>7376</v>
      </c>
    </row>
    <row r="12525" spans="1:4" x14ac:dyDescent="0.25">
      <c r="A12525" s="179" t="s">
        <v>1743</v>
      </c>
      <c r="B12525" s="179" t="s">
        <v>458</v>
      </c>
      <c r="C12525" s="179" t="s">
        <v>14</v>
      </c>
      <c r="D12525" s="180" t="s">
        <v>11985</v>
      </c>
    </row>
    <row r="12526" spans="1:4" x14ac:dyDescent="0.25">
      <c r="A12526" s="179" t="s">
        <v>1744</v>
      </c>
      <c r="B12526" s="179" t="s">
        <v>459</v>
      </c>
      <c r="C12526" s="179" t="s">
        <v>14</v>
      </c>
      <c r="D12526" s="180" t="s">
        <v>25543</v>
      </c>
    </row>
    <row r="12527" spans="1:4" x14ac:dyDescent="0.25">
      <c r="A12527" s="179" t="s">
        <v>1745</v>
      </c>
      <c r="B12527" s="179" t="s">
        <v>460</v>
      </c>
      <c r="C12527" s="179" t="s">
        <v>14</v>
      </c>
      <c r="D12527" s="180" t="s">
        <v>6452</v>
      </c>
    </row>
    <row r="12528" spans="1:4" x14ac:dyDescent="0.25">
      <c r="A12528" s="179" t="s">
        <v>1746</v>
      </c>
      <c r="B12528" s="179" t="s">
        <v>461</v>
      </c>
      <c r="C12528" s="179" t="s">
        <v>14</v>
      </c>
      <c r="D12528" s="180" t="s">
        <v>7052</v>
      </c>
    </row>
    <row r="12529" spans="1:4" x14ac:dyDescent="0.25">
      <c r="A12529" s="179" t="s">
        <v>1747</v>
      </c>
      <c r="B12529" s="179" t="s">
        <v>462</v>
      </c>
      <c r="C12529" s="179" t="s">
        <v>14</v>
      </c>
      <c r="D12529" s="180" t="s">
        <v>11977</v>
      </c>
    </row>
    <row r="12530" spans="1:4" x14ac:dyDescent="0.25">
      <c r="A12530" s="179" t="s">
        <v>1748</v>
      </c>
      <c r="B12530" s="179" t="s">
        <v>463</v>
      </c>
      <c r="C12530" s="179" t="s">
        <v>14</v>
      </c>
      <c r="D12530" s="180" t="s">
        <v>12486</v>
      </c>
    </row>
    <row r="12531" spans="1:4" x14ac:dyDescent="0.25">
      <c r="A12531" s="179" t="s">
        <v>8643</v>
      </c>
      <c r="B12531" s="179" t="s">
        <v>8644</v>
      </c>
      <c r="C12531" s="179" t="s">
        <v>14</v>
      </c>
      <c r="D12531" s="180" t="s">
        <v>25544</v>
      </c>
    </row>
    <row r="12532" spans="1:4" x14ac:dyDescent="0.25">
      <c r="A12532" s="179" t="s">
        <v>8645</v>
      </c>
      <c r="B12532" s="179" t="s">
        <v>8646</v>
      </c>
      <c r="C12532" s="179" t="s">
        <v>14</v>
      </c>
      <c r="D12532" s="180" t="s">
        <v>17050</v>
      </c>
    </row>
    <row r="12533" spans="1:4" x14ac:dyDescent="0.25">
      <c r="A12533" s="179" t="s">
        <v>8647</v>
      </c>
      <c r="B12533" s="179" t="s">
        <v>8648</v>
      </c>
      <c r="C12533" s="179" t="s">
        <v>14</v>
      </c>
      <c r="D12533" s="180" t="s">
        <v>17942</v>
      </c>
    </row>
    <row r="12534" spans="1:4" x14ac:dyDescent="0.25">
      <c r="A12534" s="179" t="s">
        <v>8649</v>
      </c>
      <c r="B12534" s="179" t="s">
        <v>8650</v>
      </c>
      <c r="C12534" s="179" t="s">
        <v>14</v>
      </c>
      <c r="D12534" s="180" t="s">
        <v>7850</v>
      </c>
    </row>
    <row r="12535" spans="1:4" x14ac:dyDescent="0.25">
      <c r="A12535" s="179" t="s">
        <v>8651</v>
      </c>
      <c r="B12535" s="179" t="s">
        <v>8652</v>
      </c>
      <c r="C12535" s="179" t="s">
        <v>14</v>
      </c>
      <c r="D12535" s="180" t="s">
        <v>25545</v>
      </c>
    </row>
    <row r="12536" spans="1:4" x14ac:dyDescent="0.25">
      <c r="A12536" s="179" t="s">
        <v>8653</v>
      </c>
      <c r="B12536" s="179" t="s">
        <v>8654</v>
      </c>
      <c r="C12536" s="179" t="s">
        <v>14</v>
      </c>
      <c r="D12536" s="180" t="s">
        <v>16510</v>
      </c>
    </row>
    <row r="12537" spans="1:4" x14ac:dyDescent="0.25">
      <c r="A12537" s="179" t="s">
        <v>8655</v>
      </c>
      <c r="B12537" s="179" t="s">
        <v>8656</v>
      </c>
      <c r="C12537" s="179" t="s">
        <v>14</v>
      </c>
      <c r="D12537" s="180" t="s">
        <v>25546</v>
      </c>
    </row>
    <row r="12538" spans="1:4" x14ac:dyDescent="0.25">
      <c r="A12538" s="179" t="s">
        <v>8657</v>
      </c>
      <c r="B12538" s="179" t="s">
        <v>8658</v>
      </c>
      <c r="C12538" s="179" t="s">
        <v>14</v>
      </c>
      <c r="D12538" s="180" t="s">
        <v>25547</v>
      </c>
    </row>
    <row r="12539" spans="1:4" x14ac:dyDescent="0.25">
      <c r="A12539" s="179" t="s">
        <v>8659</v>
      </c>
      <c r="B12539" s="179" t="s">
        <v>8660</v>
      </c>
      <c r="C12539" s="179" t="s">
        <v>14</v>
      </c>
      <c r="D12539" s="180" t="s">
        <v>25548</v>
      </c>
    </row>
    <row r="12540" spans="1:4" x14ac:dyDescent="0.25">
      <c r="A12540" s="179" t="s">
        <v>8661</v>
      </c>
      <c r="B12540" s="179" t="s">
        <v>8662</v>
      </c>
      <c r="C12540" s="179" t="s">
        <v>14</v>
      </c>
      <c r="D12540" s="180" t="s">
        <v>25549</v>
      </c>
    </row>
    <row r="12541" spans="1:4" x14ac:dyDescent="0.25">
      <c r="A12541" s="179" t="s">
        <v>8663</v>
      </c>
      <c r="B12541" s="179" t="s">
        <v>8664</v>
      </c>
      <c r="C12541" s="179" t="s">
        <v>14</v>
      </c>
      <c r="D12541" s="180" t="s">
        <v>25550</v>
      </c>
    </row>
    <row r="12542" spans="1:4" x14ac:dyDescent="0.25">
      <c r="A12542" s="179" t="s">
        <v>8665</v>
      </c>
      <c r="B12542" s="179" t="s">
        <v>8666</v>
      </c>
      <c r="C12542" s="179" t="s">
        <v>14</v>
      </c>
      <c r="D12542" s="180" t="s">
        <v>25551</v>
      </c>
    </row>
    <row r="12543" spans="1:4" x14ac:dyDescent="0.25">
      <c r="A12543" s="179" t="s">
        <v>8667</v>
      </c>
      <c r="B12543" s="179" t="s">
        <v>8668</v>
      </c>
      <c r="C12543" s="179" t="s">
        <v>14</v>
      </c>
      <c r="D12543" s="180" t="s">
        <v>25552</v>
      </c>
    </row>
    <row r="12544" spans="1:4" x14ac:dyDescent="0.25">
      <c r="A12544" s="179" t="s">
        <v>8669</v>
      </c>
      <c r="B12544" s="179" t="s">
        <v>8670</v>
      </c>
      <c r="C12544" s="179" t="s">
        <v>14</v>
      </c>
      <c r="D12544" s="180" t="s">
        <v>25553</v>
      </c>
    </row>
    <row r="12545" spans="1:4" x14ac:dyDescent="0.25">
      <c r="A12545" s="179" t="s">
        <v>8671</v>
      </c>
      <c r="B12545" s="179" t="s">
        <v>8672</v>
      </c>
      <c r="C12545" s="179" t="s">
        <v>14</v>
      </c>
      <c r="D12545" s="180" t="s">
        <v>25554</v>
      </c>
    </row>
    <row r="12546" spans="1:4" x14ac:dyDescent="0.25">
      <c r="A12546" s="179" t="s">
        <v>8673</v>
      </c>
      <c r="B12546" s="179" t="s">
        <v>8674</v>
      </c>
      <c r="C12546" s="179" t="s">
        <v>14</v>
      </c>
      <c r="D12546" s="180" t="s">
        <v>25555</v>
      </c>
    </row>
    <row r="12547" spans="1:4" x14ac:dyDescent="0.25">
      <c r="A12547" s="179" t="s">
        <v>8675</v>
      </c>
      <c r="B12547" s="179" t="s">
        <v>8676</v>
      </c>
      <c r="C12547" s="179" t="s">
        <v>8</v>
      </c>
      <c r="D12547" s="180" t="s">
        <v>17902</v>
      </c>
    </row>
    <row r="12548" spans="1:4" x14ac:dyDescent="0.25">
      <c r="A12548" s="179" t="s">
        <v>8677</v>
      </c>
      <c r="B12548" s="179" t="s">
        <v>8678</v>
      </c>
      <c r="C12548" s="179" t="s">
        <v>8</v>
      </c>
      <c r="D12548" s="180" t="s">
        <v>12575</v>
      </c>
    </row>
    <row r="12549" spans="1:4" x14ac:dyDescent="0.25">
      <c r="A12549" s="179" t="s">
        <v>8679</v>
      </c>
      <c r="B12549" s="179" t="s">
        <v>8680</v>
      </c>
      <c r="C12549" s="179" t="s">
        <v>8</v>
      </c>
      <c r="D12549" s="180" t="s">
        <v>25556</v>
      </c>
    </row>
    <row r="12550" spans="1:4" x14ac:dyDescent="0.25">
      <c r="A12550" s="179" t="s">
        <v>8681</v>
      </c>
      <c r="B12550" s="179" t="s">
        <v>8682</v>
      </c>
      <c r="C12550" s="179" t="s">
        <v>8</v>
      </c>
      <c r="D12550" s="180" t="s">
        <v>17723</v>
      </c>
    </row>
    <row r="12551" spans="1:4" x14ac:dyDescent="0.25">
      <c r="A12551" s="179" t="s">
        <v>8683</v>
      </c>
      <c r="B12551" s="179" t="s">
        <v>8684</v>
      </c>
      <c r="C12551" s="179" t="s">
        <v>8</v>
      </c>
      <c r="D12551" s="180" t="s">
        <v>25557</v>
      </c>
    </row>
    <row r="12552" spans="1:4" x14ac:dyDescent="0.25">
      <c r="A12552" s="179" t="s">
        <v>8685</v>
      </c>
      <c r="B12552" s="179" t="s">
        <v>8686</v>
      </c>
      <c r="C12552" s="179" t="s">
        <v>8</v>
      </c>
      <c r="D12552" s="180" t="s">
        <v>17734</v>
      </c>
    </row>
    <row r="12553" spans="1:4" x14ac:dyDescent="0.25">
      <c r="A12553" s="179" t="s">
        <v>8687</v>
      </c>
      <c r="B12553" s="179" t="s">
        <v>8688</v>
      </c>
      <c r="C12553" s="179" t="s">
        <v>8</v>
      </c>
      <c r="D12553" s="180" t="s">
        <v>25558</v>
      </c>
    </row>
    <row r="12554" spans="1:4" x14ac:dyDescent="0.25">
      <c r="A12554" s="179" t="s">
        <v>8689</v>
      </c>
      <c r="B12554" s="179" t="s">
        <v>8690</v>
      </c>
      <c r="C12554" s="179" t="s">
        <v>8</v>
      </c>
      <c r="D12554" s="180" t="s">
        <v>25559</v>
      </c>
    </row>
    <row r="12555" spans="1:4" x14ac:dyDescent="0.25">
      <c r="A12555" s="179" t="s">
        <v>8691</v>
      </c>
      <c r="B12555" s="179" t="s">
        <v>8692</v>
      </c>
      <c r="C12555" s="179" t="s">
        <v>8</v>
      </c>
      <c r="D12555" s="180" t="s">
        <v>25560</v>
      </c>
    </row>
    <row r="12556" spans="1:4" x14ac:dyDescent="0.25">
      <c r="A12556" s="179" t="s">
        <v>8693</v>
      </c>
      <c r="B12556" s="179" t="s">
        <v>8694</v>
      </c>
      <c r="C12556" s="179" t="s">
        <v>8</v>
      </c>
      <c r="D12556" s="180" t="s">
        <v>25561</v>
      </c>
    </row>
    <row r="12557" spans="1:4" x14ac:dyDescent="0.25">
      <c r="A12557" s="179" t="s">
        <v>8695</v>
      </c>
      <c r="B12557" s="179" t="s">
        <v>8696</v>
      </c>
      <c r="C12557" s="179" t="s">
        <v>8</v>
      </c>
      <c r="D12557" s="180" t="s">
        <v>25562</v>
      </c>
    </row>
    <row r="12558" spans="1:4" x14ac:dyDescent="0.25">
      <c r="A12558" s="179" t="s">
        <v>8697</v>
      </c>
      <c r="B12558" s="179" t="s">
        <v>8698</v>
      </c>
      <c r="C12558" s="179" t="s">
        <v>8</v>
      </c>
      <c r="D12558" s="180" t="s">
        <v>25563</v>
      </c>
    </row>
    <row r="12559" spans="1:4" x14ac:dyDescent="0.25">
      <c r="A12559" s="179" t="s">
        <v>8699</v>
      </c>
      <c r="B12559" s="179" t="s">
        <v>8700</v>
      </c>
      <c r="C12559" s="179" t="s">
        <v>8</v>
      </c>
      <c r="D12559" s="180" t="s">
        <v>25564</v>
      </c>
    </row>
    <row r="12560" spans="1:4" x14ac:dyDescent="0.25">
      <c r="A12560" s="179" t="s">
        <v>8701</v>
      </c>
      <c r="B12560" s="179" t="s">
        <v>8702</v>
      </c>
      <c r="C12560" s="179" t="s">
        <v>8</v>
      </c>
      <c r="D12560" s="180" t="s">
        <v>25565</v>
      </c>
    </row>
    <row r="12561" spans="1:4" x14ac:dyDescent="0.25">
      <c r="A12561" s="179" t="s">
        <v>8703</v>
      </c>
      <c r="B12561" s="179" t="s">
        <v>8704</v>
      </c>
      <c r="C12561" s="179" t="s">
        <v>8</v>
      </c>
      <c r="D12561" s="180" t="s">
        <v>25566</v>
      </c>
    </row>
    <row r="12562" spans="1:4" x14ac:dyDescent="0.25">
      <c r="A12562" s="179" t="s">
        <v>8705</v>
      </c>
      <c r="B12562" s="179" t="s">
        <v>8706</v>
      </c>
      <c r="C12562" s="179" t="s">
        <v>8</v>
      </c>
      <c r="D12562" s="180" t="s">
        <v>25567</v>
      </c>
    </row>
    <row r="12563" spans="1:4" x14ac:dyDescent="0.25">
      <c r="A12563" s="179" t="s">
        <v>8707</v>
      </c>
      <c r="B12563" s="179" t="s">
        <v>8708</v>
      </c>
      <c r="C12563" s="179" t="s">
        <v>8</v>
      </c>
      <c r="D12563" s="180" t="s">
        <v>25568</v>
      </c>
    </row>
    <row r="12564" spans="1:4" x14ac:dyDescent="0.25">
      <c r="A12564" s="179" t="s">
        <v>8709</v>
      </c>
      <c r="B12564" s="179" t="s">
        <v>8710</v>
      </c>
      <c r="C12564" s="179" t="s">
        <v>8</v>
      </c>
      <c r="D12564" s="180" t="s">
        <v>25569</v>
      </c>
    </row>
    <row r="12565" spans="1:4" x14ac:dyDescent="0.25">
      <c r="A12565" s="179" t="s">
        <v>8711</v>
      </c>
      <c r="B12565" s="179" t="s">
        <v>8712</v>
      </c>
      <c r="C12565" s="179" t="s">
        <v>8</v>
      </c>
      <c r="D12565" s="180" t="s">
        <v>25570</v>
      </c>
    </row>
    <row r="12566" spans="1:4" x14ac:dyDescent="0.25">
      <c r="A12566" s="179" t="s">
        <v>8713</v>
      </c>
      <c r="B12566" s="179" t="s">
        <v>8714</v>
      </c>
      <c r="C12566" s="179" t="s">
        <v>8</v>
      </c>
      <c r="D12566" s="180" t="s">
        <v>17918</v>
      </c>
    </row>
    <row r="12567" spans="1:4" x14ac:dyDescent="0.25">
      <c r="A12567" s="179" t="s">
        <v>8715</v>
      </c>
      <c r="B12567" s="179" t="s">
        <v>8716</v>
      </c>
      <c r="C12567" s="179" t="s">
        <v>8</v>
      </c>
      <c r="D12567" s="180" t="s">
        <v>25571</v>
      </c>
    </row>
    <row r="12568" spans="1:4" x14ac:dyDescent="0.25">
      <c r="A12568" s="179" t="s">
        <v>8717</v>
      </c>
      <c r="B12568" s="179" t="s">
        <v>8718</v>
      </c>
      <c r="C12568" s="179" t="s">
        <v>8</v>
      </c>
      <c r="D12568" s="180" t="s">
        <v>25572</v>
      </c>
    </row>
    <row r="12569" spans="1:4" x14ac:dyDescent="0.25">
      <c r="A12569" s="179" t="s">
        <v>8719</v>
      </c>
      <c r="B12569" s="179" t="s">
        <v>8720</v>
      </c>
      <c r="C12569" s="179" t="s">
        <v>8</v>
      </c>
      <c r="D12569" s="180" t="s">
        <v>25573</v>
      </c>
    </row>
    <row r="12570" spans="1:4" x14ac:dyDescent="0.25">
      <c r="A12570" s="179" t="s">
        <v>8721</v>
      </c>
      <c r="B12570" s="179" t="s">
        <v>8722</v>
      </c>
      <c r="C12570" s="179" t="s">
        <v>8</v>
      </c>
      <c r="D12570" s="180" t="s">
        <v>25574</v>
      </c>
    </row>
    <row r="12571" spans="1:4" x14ac:dyDescent="0.25">
      <c r="A12571" s="179" t="s">
        <v>8723</v>
      </c>
      <c r="B12571" s="179" t="s">
        <v>8724</v>
      </c>
      <c r="C12571" s="179" t="s">
        <v>8</v>
      </c>
      <c r="D12571" s="180" t="s">
        <v>25575</v>
      </c>
    </row>
    <row r="12572" spans="1:4" x14ac:dyDescent="0.25">
      <c r="A12572" s="179" t="s">
        <v>8725</v>
      </c>
      <c r="B12572" s="179" t="s">
        <v>8726</v>
      </c>
      <c r="C12572" s="179" t="s">
        <v>8</v>
      </c>
      <c r="D12572" s="180" t="s">
        <v>25576</v>
      </c>
    </row>
    <row r="12573" spans="1:4" x14ac:dyDescent="0.25">
      <c r="A12573" s="179" t="s">
        <v>8727</v>
      </c>
      <c r="B12573" s="179" t="s">
        <v>8728</v>
      </c>
      <c r="C12573" s="179" t="s">
        <v>8</v>
      </c>
      <c r="D12573" s="180" t="s">
        <v>25577</v>
      </c>
    </row>
    <row r="12574" spans="1:4" x14ac:dyDescent="0.25">
      <c r="A12574" s="179" t="s">
        <v>8729</v>
      </c>
      <c r="B12574" s="179" t="s">
        <v>8730</v>
      </c>
      <c r="C12574" s="179" t="s">
        <v>8</v>
      </c>
      <c r="D12574" s="180" t="s">
        <v>25578</v>
      </c>
    </row>
    <row r="12575" spans="1:4" x14ac:dyDescent="0.25">
      <c r="A12575" s="179" t="s">
        <v>8731</v>
      </c>
      <c r="B12575" s="179" t="s">
        <v>8732</v>
      </c>
      <c r="C12575" s="179" t="s">
        <v>8</v>
      </c>
      <c r="D12575" s="180" t="s">
        <v>25579</v>
      </c>
    </row>
    <row r="12576" spans="1:4" x14ac:dyDescent="0.25">
      <c r="A12576" s="179" t="s">
        <v>8733</v>
      </c>
      <c r="B12576" s="179" t="s">
        <v>8734</v>
      </c>
      <c r="C12576" s="179" t="s">
        <v>8</v>
      </c>
      <c r="D12576" s="180" t="s">
        <v>25580</v>
      </c>
    </row>
    <row r="12577" spans="1:4" x14ac:dyDescent="0.25">
      <c r="A12577" s="179" t="s">
        <v>8735</v>
      </c>
      <c r="B12577" s="179" t="s">
        <v>8736</v>
      </c>
      <c r="C12577" s="179" t="s">
        <v>8</v>
      </c>
      <c r="D12577" s="180" t="s">
        <v>25581</v>
      </c>
    </row>
    <row r="12578" spans="1:4" x14ac:dyDescent="0.25">
      <c r="A12578" s="179" t="s">
        <v>8737</v>
      </c>
      <c r="B12578" s="179" t="s">
        <v>8738</v>
      </c>
      <c r="C12578" s="179" t="s">
        <v>8</v>
      </c>
      <c r="D12578" s="180" t="s">
        <v>25582</v>
      </c>
    </row>
    <row r="12579" spans="1:4" x14ac:dyDescent="0.25">
      <c r="A12579" s="179" t="s">
        <v>8739</v>
      </c>
      <c r="B12579" s="179" t="s">
        <v>8740</v>
      </c>
      <c r="C12579" s="179" t="s">
        <v>8</v>
      </c>
      <c r="D12579" s="180" t="s">
        <v>18301</v>
      </c>
    </row>
    <row r="12580" spans="1:4" x14ac:dyDescent="0.25">
      <c r="A12580" s="179" t="s">
        <v>8741</v>
      </c>
      <c r="B12580" s="179" t="s">
        <v>8742</v>
      </c>
      <c r="C12580" s="179" t="s">
        <v>8</v>
      </c>
      <c r="D12580" s="180" t="s">
        <v>25583</v>
      </c>
    </row>
    <row r="12581" spans="1:4" x14ac:dyDescent="0.25">
      <c r="A12581" s="179" t="s">
        <v>8743</v>
      </c>
      <c r="B12581" s="179" t="s">
        <v>8744</v>
      </c>
      <c r="C12581" s="179" t="s">
        <v>8</v>
      </c>
      <c r="D12581" s="180" t="s">
        <v>16705</v>
      </c>
    </row>
    <row r="12582" spans="1:4" x14ac:dyDescent="0.25">
      <c r="A12582" s="179" t="s">
        <v>8745</v>
      </c>
      <c r="B12582" s="179" t="s">
        <v>8746</v>
      </c>
      <c r="C12582" s="179" t="s">
        <v>8</v>
      </c>
      <c r="D12582" s="180" t="s">
        <v>25584</v>
      </c>
    </row>
    <row r="12583" spans="1:4" x14ac:dyDescent="0.25">
      <c r="A12583" s="179" t="s">
        <v>8747</v>
      </c>
      <c r="B12583" s="179" t="s">
        <v>8748</v>
      </c>
      <c r="C12583" s="179" t="s">
        <v>8</v>
      </c>
      <c r="D12583" s="180" t="s">
        <v>25585</v>
      </c>
    </row>
    <row r="12584" spans="1:4" x14ac:dyDescent="0.25">
      <c r="A12584" s="179" t="s">
        <v>8749</v>
      </c>
      <c r="B12584" s="179" t="s">
        <v>8750</v>
      </c>
      <c r="C12584" s="179" t="s">
        <v>8</v>
      </c>
      <c r="D12584" s="180" t="s">
        <v>25586</v>
      </c>
    </row>
    <row r="12585" spans="1:4" x14ac:dyDescent="0.25">
      <c r="A12585" s="179" t="s">
        <v>8751</v>
      </c>
      <c r="B12585" s="179" t="s">
        <v>8752</v>
      </c>
      <c r="C12585" s="179" t="s">
        <v>8</v>
      </c>
      <c r="D12585" s="180" t="s">
        <v>24923</v>
      </c>
    </row>
    <row r="12586" spans="1:4" x14ac:dyDescent="0.25">
      <c r="A12586" s="179" t="s">
        <v>8753</v>
      </c>
      <c r="B12586" s="179" t="s">
        <v>8754</v>
      </c>
      <c r="C12586" s="179" t="s">
        <v>8</v>
      </c>
      <c r="D12586" s="180" t="s">
        <v>25587</v>
      </c>
    </row>
    <row r="12587" spans="1:4" x14ac:dyDescent="0.25">
      <c r="A12587" s="179" t="s">
        <v>8755</v>
      </c>
      <c r="B12587" s="179" t="s">
        <v>8756</v>
      </c>
      <c r="C12587" s="179" t="s">
        <v>8</v>
      </c>
      <c r="D12587" s="180" t="s">
        <v>25588</v>
      </c>
    </row>
    <row r="12588" spans="1:4" x14ac:dyDescent="0.25">
      <c r="A12588" s="179" t="s">
        <v>8757</v>
      </c>
      <c r="B12588" s="179" t="s">
        <v>8758</v>
      </c>
      <c r="C12588" s="179" t="s">
        <v>8</v>
      </c>
      <c r="D12588" s="180" t="s">
        <v>25589</v>
      </c>
    </row>
    <row r="12589" spans="1:4" x14ac:dyDescent="0.25">
      <c r="A12589" s="179" t="s">
        <v>8759</v>
      </c>
      <c r="B12589" s="179" t="s">
        <v>8760</v>
      </c>
      <c r="C12589" s="179" t="s">
        <v>8</v>
      </c>
      <c r="D12589" s="180" t="s">
        <v>25590</v>
      </c>
    </row>
    <row r="12590" spans="1:4" x14ac:dyDescent="0.25">
      <c r="A12590" s="179" t="s">
        <v>8761</v>
      </c>
      <c r="B12590" s="179" t="s">
        <v>8762</v>
      </c>
      <c r="C12590" s="179" t="s">
        <v>8</v>
      </c>
      <c r="D12590" s="180" t="s">
        <v>25591</v>
      </c>
    </row>
    <row r="12591" spans="1:4" x14ac:dyDescent="0.25">
      <c r="A12591" s="179" t="s">
        <v>8763</v>
      </c>
      <c r="B12591" s="179" t="s">
        <v>8764</v>
      </c>
      <c r="C12591" s="179" t="s">
        <v>8</v>
      </c>
      <c r="D12591" s="180" t="s">
        <v>25592</v>
      </c>
    </row>
    <row r="12592" spans="1:4" x14ac:dyDescent="0.25">
      <c r="A12592" s="179" t="s">
        <v>8765</v>
      </c>
      <c r="B12592" s="179" t="s">
        <v>8766</v>
      </c>
      <c r="C12592" s="179" t="s">
        <v>8</v>
      </c>
      <c r="D12592" s="180" t="s">
        <v>25593</v>
      </c>
    </row>
    <row r="12593" spans="1:4" x14ac:dyDescent="0.25">
      <c r="A12593" s="179" t="s">
        <v>8767</v>
      </c>
      <c r="B12593" s="179" t="s">
        <v>8768</v>
      </c>
      <c r="C12593" s="179" t="s">
        <v>8</v>
      </c>
      <c r="D12593" s="180" t="s">
        <v>25594</v>
      </c>
    </row>
    <row r="12594" spans="1:4" x14ac:dyDescent="0.25">
      <c r="A12594" s="179" t="s">
        <v>8769</v>
      </c>
      <c r="B12594" s="179" t="s">
        <v>8770</v>
      </c>
      <c r="C12594" s="179" t="s">
        <v>8</v>
      </c>
      <c r="D12594" s="180" t="s">
        <v>25595</v>
      </c>
    </row>
    <row r="12595" spans="1:4" x14ac:dyDescent="0.25">
      <c r="A12595" s="179" t="s">
        <v>11845</v>
      </c>
      <c r="B12595" s="179" t="s">
        <v>11846</v>
      </c>
      <c r="C12595" s="179" t="s">
        <v>14</v>
      </c>
      <c r="D12595" s="180" t="s">
        <v>14790</v>
      </c>
    </row>
    <row r="12596" spans="1:4" x14ac:dyDescent="0.25">
      <c r="A12596" s="179" t="s">
        <v>11847</v>
      </c>
      <c r="B12596" s="179" t="s">
        <v>11848</v>
      </c>
      <c r="C12596" s="179" t="s">
        <v>14</v>
      </c>
      <c r="D12596" s="180" t="s">
        <v>7970</v>
      </c>
    </row>
    <row r="12597" spans="1:4" x14ac:dyDescent="0.25">
      <c r="A12597" s="179" t="s">
        <v>11849</v>
      </c>
      <c r="B12597" s="179" t="s">
        <v>11850</v>
      </c>
      <c r="C12597" s="179" t="s">
        <v>14</v>
      </c>
      <c r="D12597" s="180" t="s">
        <v>25596</v>
      </c>
    </row>
    <row r="12598" spans="1:4" x14ac:dyDescent="0.25">
      <c r="A12598" s="179" t="s">
        <v>11851</v>
      </c>
      <c r="B12598" s="179" t="s">
        <v>11852</v>
      </c>
      <c r="C12598" s="179" t="s">
        <v>14</v>
      </c>
      <c r="D12598" s="180" t="s">
        <v>25597</v>
      </c>
    </row>
    <row r="12599" spans="1:4" x14ac:dyDescent="0.25">
      <c r="A12599" s="179" t="s">
        <v>11853</v>
      </c>
      <c r="B12599" s="179" t="s">
        <v>11854</v>
      </c>
      <c r="C12599" s="179" t="s">
        <v>14</v>
      </c>
      <c r="D12599" s="180" t="s">
        <v>25598</v>
      </c>
    </row>
    <row r="12600" spans="1:4" x14ac:dyDescent="0.25">
      <c r="A12600" s="179" t="s">
        <v>11855</v>
      </c>
      <c r="B12600" s="179" t="s">
        <v>11856</v>
      </c>
      <c r="C12600" s="179" t="s">
        <v>14</v>
      </c>
      <c r="D12600" s="180" t="s">
        <v>25599</v>
      </c>
    </row>
    <row r="12601" spans="1:4" x14ac:dyDescent="0.25">
      <c r="A12601" s="179" t="s">
        <v>11857</v>
      </c>
      <c r="B12601" s="179" t="s">
        <v>11858</v>
      </c>
      <c r="C12601" s="179" t="s">
        <v>14</v>
      </c>
      <c r="D12601" s="180" t="s">
        <v>25600</v>
      </c>
    </row>
    <row r="12602" spans="1:4" x14ac:dyDescent="0.25">
      <c r="A12602" s="179" t="s">
        <v>11859</v>
      </c>
      <c r="B12602" s="179" t="s">
        <v>11860</v>
      </c>
      <c r="C12602" s="179" t="s">
        <v>14</v>
      </c>
      <c r="D12602" s="180" t="s">
        <v>25601</v>
      </c>
    </row>
    <row r="12603" spans="1:4" x14ac:dyDescent="0.25">
      <c r="A12603" s="179" t="s">
        <v>11861</v>
      </c>
      <c r="B12603" s="179" t="s">
        <v>11862</v>
      </c>
      <c r="C12603" s="179" t="s">
        <v>14</v>
      </c>
      <c r="D12603" s="180" t="s">
        <v>25602</v>
      </c>
    </row>
    <row r="12604" spans="1:4" x14ac:dyDescent="0.25">
      <c r="A12604" s="179" t="s">
        <v>11863</v>
      </c>
      <c r="B12604" s="179" t="s">
        <v>11864</v>
      </c>
      <c r="C12604" s="179" t="s">
        <v>14</v>
      </c>
      <c r="D12604" s="180" t="s">
        <v>25603</v>
      </c>
    </row>
    <row r="12605" spans="1:4" x14ac:dyDescent="0.25">
      <c r="A12605" s="179" t="s">
        <v>11865</v>
      </c>
      <c r="B12605" s="179" t="s">
        <v>11866</v>
      </c>
      <c r="C12605" s="179" t="s">
        <v>14</v>
      </c>
      <c r="D12605" s="180" t="s">
        <v>25604</v>
      </c>
    </row>
    <row r="12606" spans="1:4" x14ac:dyDescent="0.25">
      <c r="A12606" s="179" t="s">
        <v>11867</v>
      </c>
      <c r="B12606" s="179" t="s">
        <v>11868</v>
      </c>
      <c r="C12606" s="179" t="s">
        <v>14</v>
      </c>
      <c r="D12606" s="180" t="s">
        <v>25605</v>
      </c>
    </row>
    <row r="12607" spans="1:4" x14ac:dyDescent="0.25">
      <c r="A12607" s="179" t="s">
        <v>11869</v>
      </c>
      <c r="B12607" s="179" t="s">
        <v>11870</v>
      </c>
      <c r="C12607" s="179" t="s">
        <v>8</v>
      </c>
      <c r="D12607" s="180" t="s">
        <v>25606</v>
      </c>
    </row>
    <row r="12608" spans="1:4" x14ac:dyDescent="0.25">
      <c r="A12608" s="179" t="s">
        <v>11871</v>
      </c>
      <c r="B12608" s="179" t="s">
        <v>11872</v>
      </c>
      <c r="C12608" s="179" t="s">
        <v>8</v>
      </c>
      <c r="D12608" s="180" t="s">
        <v>14802</v>
      </c>
    </row>
    <row r="12609" spans="1:4" x14ac:dyDescent="0.25">
      <c r="A12609" s="179" t="s">
        <v>11873</v>
      </c>
      <c r="B12609" s="179" t="s">
        <v>11874</v>
      </c>
      <c r="C12609" s="179" t="s">
        <v>8</v>
      </c>
      <c r="D12609" s="180" t="s">
        <v>14710</v>
      </c>
    </row>
    <row r="12610" spans="1:4" x14ac:dyDescent="0.25">
      <c r="A12610" s="179" t="s">
        <v>11876</v>
      </c>
      <c r="B12610" s="179" t="s">
        <v>11877</v>
      </c>
      <c r="C12610" s="179" t="s">
        <v>8</v>
      </c>
      <c r="D12610" s="180" t="s">
        <v>13445</v>
      </c>
    </row>
    <row r="12611" spans="1:4" x14ac:dyDescent="0.25">
      <c r="A12611" s="179" t="s">
        <v>11878</v>
      </c>
      <c r="B12611" s="179" t="s">
        <v>11879</v>
      </c>
      <c r="C12611" s="179" t="s">
        <v>8</v>
      </c>
      <c r="D12611" s="180" t="s">
        <v>12785</v>
      </c>
    </row>
    <row r="12612" spans="1:4" x14ac:dyDescent="0.25">
      <c r="A12612" s="179" t="s">
        <v>11880</v>
      </c>
      <c r="B12612" s="179" t="s">
        <v>11881</v>
      </c>
      <c r="C12612" s="179" t="s">
        <v>8</v>
      </c>
      <c r="D12612" s="180" t="s">
        <v>24029</v>
      </c>
    </row>
    <row r="12613" spans="1:4" x14ac:dyDescent="0.25">
      <c r="A12613" s="179" t="s">
        <v>11882</v>
      </c>
      <c r="B12613" s="179" t="s">
        <v>11883</v>
      </c>
      <c r="C12613" s="179" t="s">
        <v>8</v>
      </c>
      <c r="D12613" s="180" t="s">
        <v>13619</v>
      </c>
    </row>
    <row r="12614" spans="1:4" x14ac:dyDescent="0.25">
      <c r="A12614" s="179" t="s">
        <v>11884</v>
      </c>
      <c r="B12614" s="179" t="s">
        <v>11885</v>
      </c>
      <c r="C12614" s="179" t="s">
        <v>8</v>
      </c>
      <c r="D12614" s="180" t="s">
        <v>25607</v>
      </c>
    </row>
    <row r="12615" spans="1:4" x14ac:dyDescent="0.25">
      <c r="A12615" s="179" t="s">
        <v>11886</v>
      </c>
      <c r="B12615" s="179" t="s">
        <v>11887</v>
      </c>
      <c r="C12615" s="179" t="s">
        <v>8</v>
      </c>
      <c r="D12615" s="180" t="s">
        <v>25608</v>
      </c>
    </row>
    <row r="12616" spans="1:4" x14ac:dyDescent="0.25">
      <c r="A12616" s="179" t="s">
        <v>11888</v>
      </c>
      <c r="B12616" s="179" t="s">
        <v>11889</v>
      </c>
      <c r="C12616" s="179" t="s">
        <v>8</v>
      </c>
      <c r="D12616" s="180" t="s">
        <v>17169</v>
      </c>
    </row>
    <row r="12617" spans="1:4" x14ac:dyDescent="0.25">
      <c r="A12617" s="179" t="s">
        <v>11890</v>
      </c>
      <c r="B12617" s="179" t="s">
        <v>11891</v>
      </c>
      <c r="C12617" s="179" t="s">
        <v>8</v>
      </c>
      <c r="D12617" s="180" t="s">
        <v>25609</v>
      </c>
    </row>
    <row r="12618" spans="1:4" x14ac:dyDescent="0.25">
      <c r="A12618" s="179" t="s">
        <v>11892</v>
      </c>
      <c r="B12618" s="179" t="s">
        <v>11893</v>
      </c>
      <c r="C12618" s="179" t="s">
        <v>8</v>
      </c>
      <c r="D12618" s="180" t="s">
        <v>25610</v>
      </c>
    </row>
    <row r="12619" spans="1:4" x14ac:dyDescent="0.25">
      <c r="A12619" s="179" t="s">
        <v>11895</v>
      </c>
      <c r="B12619" s="179" t="s">
        <v>11896</v>
      </c>
      <c r="C12619" s="179" t="s">
        <v>8</v>
      </c>
      <c r="D12619" s="180" t="s">
        <v>15752</v>
      </c>
    </row>
    <row r="12620" spans="1:4" x14ac:dyDescent="0.25">
      <c r="A12620" s="179" t="s">
        <v>11897</v>
      </c>
      <c r="B12620" s="179" t="s">
        <v>11898</v>
      </c>
      <c r="C12620" s="179" t="s">
        <v>8</v>
      </c>
      <c r="D12620" s="180" t="s">
        <v>16229</v>
      </c>
    </row>
    <row r="12621" spans="1:4" x14ac:dyDescent="0.25">
      <c r="A12621" s="179" t="s">
        <v>11899</v>
      </c>
      <c r="B12621" s="179" t="s">
        <v>11900</v>
      </c>
      <c r="C12621" s="179" t="s">
        <v>8</v>
      </c>
      <c r="D12621" s="180" t="s">
        <v>7034</v>
      </c>
    </row>
    <row r="12622" spans="1:4" x14ac:dyDescent="0.25">
      <c r="A12622" s="179" t="s">
        <v>11901</v>
      </c>
      <c r="B12622" s="179" t="s">
        <v>11902</v>
      </c>
      <c r="C12622" s="179" t="s">
        <v>8</v>
      </c>
      <c r="D12622" s="180" t="s">
        <v>7280</v>
      </c>
    </row>
    <row r="12623" spans="1:4" x14ac:dyDescent="0.25">
      <c r="A12623" s="179" t="s">
        <v>11903</v>
      </c>
      <c r="B12623" s="179" t="s">
        <v>11904</v>
      </c>
      <c r="C12623" s="179" t="s">
        <v>8</v>
      </c>
      <c r="D12623" s="180" t="s">
        <v>18304</v>
      </c>
    </row>
    <row r="12624" spans="1:4" x14ac:dyDescent="0.25">
      <c r="A12624" s="179" t="s">
        <v>11905</v>
      </c>
      <c r="B12624" s="179" t="s">
        <v>11906</v>
      </c>
      <c r="C12624" s="179" t="s">
        <v>8</v>
      </c>
      <c r="D12624" s="180" t="s">
        <v>13619</v>
      </c>
    </row>
    <row r="12625" spans="1:4" x14ac:dyDescent="0.25">
      <c r="A12625" s="179" t="s">
        <v>11907</v>
      </c>
      <c r="B12625" s="179" t="s">
        <v>11908</v>
      </c>
      <c r="C12625" s="179" t="s">
        <v>8</v>
      </c>
      <c r="D12625" s="180" t="s">
        <v>25611</v>
      </c>
    </row>
    <row r="12626" spans="1:4" x14ac:dyDescent="0.25">
      <c r="A12626" s="179" t="s">
        <v>11909</v>
      </c>
      <c r="B12626" s="179" t="s">
        <v>11910</v>
      </c>
      <c r="C12626" s="179" t="s">
        <v>8</v>
      </c>
      <c r="D12626" s="180" t="s">
        <v>12795</v>
      </c>
    </row>
    <row r="12627" spans="1:4" x14ac:dyDescent="0.25">
      <c r="A12627" s="179" t="s">
        <v>11911</v>
      </c>
      <c r="B12627" s="179" t="s">
        <v>11912</v>
      </c>
      <c r="C12627" s="179" t="s">
        <v>8</v>
      </c>
      <c r="D12627" s="180" t="s">
        <v>14832</v>
      </c>
    </row>
    <row r="12628" spans="1:4" x14ac:dyDescent="0.25">
      <c r="A12628" s="179" t="s">
        <v>11913</v>
      </c>
      <c r="B12628" s="179" t="s">
        <v>11914</v>
      </c>
      <c r="C12628" s="179" t="s">
        <v>8</v>
      </c>
      <c r="D12628" s="180" t="s">
        <v>16229</v>
      </c>
    </row>
    <row r="12629" spans="1:4" x14ac:dyDescent="0.25">
      <c r="A12629" s="179" t="s">
        <v>11915</v>
      </c>
      <c r="B12629" s="179" t="s">
        <v>11916</v>
      </c>
      <c r="C12629" s="179" t="s">
        <v>8</v>
      </c>
      <c r="D12629" s="180" t="s">
        <v>17594</v>
      </c>
    </row>
    <row r="12630" spans="1:4" x14ac:dyDescent="0.25">
      <c r="A12630" s="179" t="s">
        <v>11917</v>
      </c>
      <c r="B12630" s="179" t="s">
        <v>11918</v>
      </c>
      <c r="C12630" s="179" t="s">
        <v>8</v>
      </c>
      <c r="D12630" s="180" t="s">
        <v>25612</v>
      </c>
    </row>
    <row r="12631" spans="1:4" x14ac:dyDescent="0.25">
      <c r="A12631" s="179" t="s">
        <v>11919</v>
      </c>
      <c r="B12631" s="179" t="s">
        <v>11920</v>
      </c>
      <c r="C12631" s="179" t="s">
        <v>8</v>
      </c>
      <c r="D12631" s="180" t="s">
        <v>18036</v>
      </c>
    </row>
    <row r="12632" spans="1:4" x14ac:dyDescent="0.25">
      <c r="A12632" s="179" t="s">
        <v>11921</v>
      </c>
      <c r="B12632" s="179" t="s">
        <v>11922</v>
      </c>
      <c r="C12632" s="179" t="s">
        <v>8</v>
      </c>
      <c r="D12632" s="180" t="s">
        <v>25613</v>
      </c>
    </row>
    <row r="12633" spans="1:4" x14ac:dyDescent="0.25">
      <c r="A12633" s="179" t="s">
        <v>11923</v>
      </c>
      <c r="B12633" s="179" t="s">
        <v>11924</v>
      </c>
      <c r="C12633" s="179" t="s">
        <v>8</v>
      </c>
      <c r="D12633" s="180" t="s">
        <v>18369</v>
      </c>
    </row>
    <row r="12634" spans="1:4" x14ac:dyDescent="0.25">
      <c r="A12634" s="179" t="s">
        <v>11925</v>
      </c>
      <c r="B12634" s="179" t="s">
        <v>11926</v>
      </c>
      <c r="C12634" s="179" t="s">
        <v>8</v>
      </c>
      <c r="D12634" s="180" t="s">
        <v>25614</v>
      </c>
    </row>
    <row r="12635" spans="1:4" x14ac:dyDescent="0.25">
      <c r="A12635" s="179" t="s">
        <v>11927</v>
      </c>
      <c r="B12635" s="179" t="s">
        <v>11928</v>
      </c>
      <c r="C12635" s="179" t="s">
        <v>8</v>
      </c>
      <c r="D12635" s="180" t="s">
        <v>6947</v>
      </c>
    </row>
    <row r="12636" spans="1:4" x14ac:dyDescent="0.25">
      <c r="A12636" s="179" t="s">
        <v>11929</v>
      </c>
      <c r="B12636" s="179" t="s">
        <v>11930</v>
      </c>
      <c r="C12636" s="179" t="s">
        <v>8</v>
      </c>
      <c r="D12636" s="180" t="s">
        <v>14334</v>
      </c>
    </row>
    <row r="12637" spans="1:4" x14ac:dyDescent="0.25">
      <c r="A12637" s="179" t="s">
        <v>11931</v>
      </c>
      <c r="B12637" s="179" t="s">
        <v>11932</v>
      </c>
      <c r="C12637" s="179" t="s">
        <v>8</v>
      </c>
      <c r="D12637" s="180" t="s">
        <v>17677</v>
      </c>
    </row>
    <row r="12638" spans="1:4" x14ac:dyDescent="0.25">
      <c r="A12638" s="179" t="s">
        <v>11933</v>
      </c>
      <c r="B12638" s="179" t="s">
        <v>11934</v>
      </c>
      <c r="C12638" s="179" t="s">
        <v>8</v>
      </c>
      <c r="D12638" s="180" t="s">
        <v>25615</v>
      </c>
    </row>
    <row r="12639" spans="1:4" x14ac:dyDescent="0.25">
      <c r="A12639" s="179" t="s">
        <v>11935</v>
      </c>
      <c r="B12639" s="179" t="s">
        <v>11936</v>
      </c>
      <c r="C12639" s="179" t="s">
        <v>8</v>
      </c>
      <c r="D12639" s="180" t="s">
        <v>25616</v>
      </c>
    </row>
    <row r="12640" spans="1:4" x14ac:dyDescent="0.25">
      <c r="A12640" s="179" t="s">
        <v>11937</v>
      </c>
      <c r="B12640" s="179" t="s">
        <v>11938</v>
      </c>
      <c r="C12640" s="179" t="s">
        <v>8</v>
      </c>
      <c r="D12640" s="180" t="s">
        <v>23844</v>
      </c>
    </row>
    <row r="12641" spans="1:4" x14ac:dyDescent="0.25">
      <c r="A12641" s="179" t="s">
        <v>11939</v>
      </c>
      <c r="B12641" s="179" t="s">
        <v>11940</v>
      </c>
      <c r="C12641" s="179" t="s">
        <v>8</v>
      </c>
      <c r="D12641" s="180" t="s">
        <v>22935</v>
      </c>
    </row>
    <row r="12642" spans="1:4" x14ac:dyDescent="0.25">
      <c r="A12642" s="179" t="s">
        <v>11941</v>
      </c>
      <c r="B12642" s="179" t="s">
        <v>11942</v>
      </c>
      <c r="C12642" s="179" t="s">
        <v>8</v>
      </c>
      <c r="D12642" s="180" t="s">
        <v>25617</v>
      </c>
    </row>
    <row r="12643" spans="1:4" x14ac:dyDescent="0.25">
      <c r="A12643" s="179" t="s">
        <v>11943</v>
      </c>
      <c r="B12643" s="179" t="s">
        <v>11944</v>
      </c>
      <c r="C12643" s="179" t="s">
        <v>8</v>
      </c>
      <c r="D12643" s="180" t="s">
        <v>23384</v>
      </c>
    </row>
    <row r="12644" spans="1:4" x14ac:dyDescent="0.25">
      <c r="A12644" s="179" t="s">
        <v>11945</v>
      </c>
      <c r="B12644" s="179" t="s">
        <v>11946</v>
      </c>
      <c r="C12644" s="179" t="s">
        <v>8</v>
      </c>
      <c r="D12644" s="180" t="s">
        <v>17503</v>
      </c>
    </row>
    <row r="12645" spans="1:4" x14ac:dyDescent="0.25">
      <c r="A12645" s="179" t="s">
        <v>11947</v>
      </c>
      <c r="B12645" s="179" t="s">
        <v>11948</v>
      </c>
      <c r="C12645" s="179" t="s">
        <v>8</v>
      </c>
      <c r="D12645" s="180" t="s">
        <v>16050</v>
      </c>
    </row>
    <row r="12646" spans="1:4" x14ac:dyDescent="0.25">
      <c r="A12646" s="179" t="s">
        <v>11949</v>
      </c>
      <c r="B12646" s="179" t="s">
        <v>11950</v>
      </c>
      <c r="C12646" s="179" t="s">
        <v>8</v>
      </c>
      <c r="D12646" s="180" t="s">
        <v>25618</v>
      </c>
    </row>
    <row r="12647" spans="1:4" x14ac:dyDescent="0.25">
      <c r="A12647" s="179" t="s">
        <v>11951</v>
      </c>
      <c r="B12647" s="179" t="s">
        <v>11952</v>
      </c>
      <c r="C12647" s="179" t="s">
        <v>8</v>
      </c>
      <c r="D12647" s="180" t="s">
        <v>25619</v>
      </c>
    </row>
    <row r="12648" spans="1:4" x14ac:dyDescent="0.25">
      <c r="A12648" s="179" t="s">
        <v>11953</v>
      </c>
      <c r="B12648" s="179" t="s">
        <v>11954</v>
      </c>
      <c r="C12648" s="179" t="s">
        <v>8</v>
      </c>
      <c r="D12648" s="180" t="s">
        <v>25619</v>
      </c>
    </row>
    <row r="12649" spans="1:4" x14ac:dyDescent="0.25">
      <c r="A12649" s="179" t="s">
        <v>11955</v>
      </c>
      <c r="B12649" s="179" t="s">
        <v>11956</v>
      </c>
      <c r="C12649" s="179" t="s">
        <v>8</v>
      </c>
      <c r="D12649" s="180" t="s">
        <v>25620</v>
      </c>
    </row>
    <row r="12650" spans="1:4" x14ac:dyDescent="0.25">
      <c r="A12650" s="179" t="s">
        <v>11957</v>
      </c>
      <c r="B12650" s="179" t="s">
        <v>11958</v>
      </c>
      <c r="C12650" s="179" t="s">
        <v>8</v>
      </c>
      <c r="D12650" s="180" t="s">
        <v>25621</v>
      </c>
    </row>
    <row r="12651" spans="1:4" x14ac:dyDescent="0.25">
      <c r="A12651" s="179" t="s">
        <v>11959</v>
      </c>
      <c r="B12651" s="179" t="s">
        <v>11960</v>
      </c>
      <c r="C12651" s="179" t="s">
        <v>8</v>
      </c>
      <c r="D12651" s="180" t="s">
        <v>25622</v>
      </c>
    </row>
    <row r="12652" spans="1:4" x14ac:dyDescent="0.25">
      <c r="A12652" s="179" t="s">
        <v>11961</v>
      </c>
      <c r="B12652" s="179" t="s">
        <v>11962</v>
      </c>
      <c r="C12652" s="179" t="s">
        <v>8</v>
      </c>
      <c r="D12652" s="180" t="s">
        <v>25623</v>
      </c>
    </row>
    <row r="12653" spans="1:4" x14ac:dyDescent="0.25">
      <c r="A12653" s="179" t="s">
        <v>1749</v>
      </c>
      <c r="B12653" s="179" t="s">
        <v>1750</v>
      </c>
      <c r="C12653" s="179" t="s">
        <v>7</v>
      </c>
      <c r="D12653" s="180" t="s">
        <v>25624</v>
      </c>
    </row>
    <row r="12654" spans="1:4" x14ac:dyDescent="0.25">
      <c r="A12654" s="179" t="s">
        <v>1751</v>
      </c>
      <c r="B12654" s="179" t="s">
        <v>1752</v>
      </c>
      <c r="C12654" s="179" t="s">
        <v>7</v>
      </c>
      <c r="D12654" s="180" t="s">
        <v>25625</v>
      </c>
    </row>
    <row r="12655" spans="1:4" x14ac:dyDescent="0.25">
      <c r="A12655" s="179" t="s">
        <v>1753</v>
      </c>
      <c r="B12655" s="179" t="s">
        <v>1754</v>
      </c>
      <c r="C12655" s="179" t="s">
        <v>7</v>
      </c>
      <c r="D12655" s="180" t="s">
        <v>25626</v>
      </c>
    </row>
    <row r="12656" spans="1:4" x14ac:dyDescent="0.25">
      <c r="A12656" s="179" t="s">
        <v>1755</v>
      </c>
      <c r="B12656" s="179" t="s">
        <v>1756</v>
      </c>
      <c r="C12656" s="179" t="s">
        <v>7</v>
      </c>
      <c r="D12656" s="180" t="s">
        <v>25627</v>
      </c>
    </row>
    <row r="12657" spans="1:4" x14ac:dyDescent="0.25">
      <c r="A12657" s="179" t="s">
        <v>1757</v>
      </c>
      <c r="B12657" s="179" t="s">
        <v>1758</v>
      </c>
      <c r="C12657" s="179" t="s">
        <v>7</v>
      </c>
      <c r="D12657" s="180" t="s">
        <v>25628</v>
      </c>
    </row>
    <row r="12658" spans="1:4" x14ac:dyDescent="0.25">
      <c r="A12658" s="179" t="s">
        <v>1759</v>
      </c>
      <c r="B12658" s="179" t="s">
        <v>1760</v>
      </c>
      <c r="C12658" s="179" t="s">
        <v>7</v>
      </c>
      <c r="D12658" s="180" t="s">
        <v>25629</v>
      </c>
    </row>
    <row r="12659" spans="1:4" x14ac:dyDescent="0.25">
      <c r="A12659" s="179" t="s">
        <v>1761</v>
      </c>
      <c r="B12659" s="179" t="s">
        <v>1762</v>
      </c>
      <c r="C12659" s="179" t="s">
        <v>7</v>
      </c>
      <c r="D12659" s="180" t="s">
        <v>25630</v>
      </c>
    </row>
    <row r="12660" spans="1:4" x14ac:dyDescent="0.25">
      <c r="A12660" s="179" t="s">
        <v>1763</v>
      </c>
      <c r="B12660" s="179" t="s">
        <v>1764</v>
      </c>
      <c r="C12660" s="179" t="s">
        <v>7</v>
      </c>
      <c r="D12660" s="180" t="s">
        <v>25631</v>
      </c>
    </row>
    <row r="12661" spans="1:4" x14ac:dyDescent="0.25">
      <c r="A12661" s="179" t="s">
        <v>1765</v>
      </c>
      <c r="B12661" s="179" t="s">
        <v>1766</v>
      </c>
      <c r="C12661" s="179" t="s">
        <v>7</v>
      </c>
      <c r="D12661" s="180" t="s">
        <v>25632</v>
      </c>
    </row>
    <row r="12662" spans="1:4" x14ac:dyDescent="0.25">
      <c r="A12662" s="179" t="s">
        <v>1767</v>
      </c>
      <c r="B12662" s="179" t="s">
        <v>1768</v>
      </c>
      <c r="C12662" s="179" t="s">
        <v>7</v>
      </c>
      <c r="D12662" s="180" t="s">
        <v>25633</v>
      </c>
    </row>
    <row r="12663" spans="1:4" x14ac:dyDescent="0.25">
      <c r="A12663" s="179" t="s">
        <v>1769</v>
      </c>
      <c r="B12663" s="179" t="s">
        <v>1770</v>
      </c>
      <c r="C12663" s="179" t="s">
        <v>7</v>
      </c>
      <c r="D12663" s="180" t="s">
        <v>25634</v>
      </c>
    </row>
    <row r="12664" spans="1:4" x14ac:dyDescent="0.25">
      <c r="A12664" s="179" t="s">
        <v>1771</v>
      </c>
      <c r="B12664" s="179" t="s">
        <v>1772</v>
      </c>
      <c r="C12664" s="179" t="s">
        <v>7</v>
      </c>
      <c r="D12664" s="180" t="s">
        <v>25635</v>
      </c>
    </row>
    <row r="12665" spans="1:4" x14ac:dyDescent="0.25">
      <c r="A12665" s="179" t="s">
        <v>1773</v>
      </c>
      <c r="B12665" s="179" t="s">
        <v>1774</v>
      </c>
      <c r="C12665" s="179" t="s">
        <v>7</v>
      </c>
      <c r="D12665" s="180" t="s">
        <v>25636</v>
      </c>
    </row>
    <row r="12666" spans="1:4" x14ac:dyDescent="0.25">
      <c r="A12666" s="179" t="s">
        <v>1775</v>
      </c>
      <c r="B12666" s="179" t="s">
        <v>1776</v>
      </c>
      <c r="C12666" s="179" t="s">
        <v>7</v>
      </c>
      <c r="D12666" s="180" t="s">
        <v>25637</v>
      </c>
    </row>
    <row r="12667" spans="1:4" x14ac:dyDescent="0.25">
      <c r="A12667" s="179" t="s">
        <v>1777</v>
      </c>
      <c r="B12667" s="179" t="s">
        <v>1778</v>
      </c>
      <c r="C12667" s="179" t="s">
        <v>7</v>
      </c>
      <c r="D12667" s="180" t="s">
        <v>25638</v>
      </c>
    </row>
    <row r="12668" spans="1:4" x14ac:dyDescent="0.25">
      <c r="A12668" s="179" t="s">
        <v>1779</v>
      </c>
      <c r="B12668" s="179" t="s">
        <v>1780</v>
      </c>
      <c r="C12668" s="179" t="s">
        <v>7</v>
      </c>
      <c r="D12668" s="180" t="s">
        <v>25639</v>
      </c>
    </row>
    <row r="12669" spans="1:4" x14ac:dyDescent="0.25">
      <c r="A12669" s="179" t="s">
        <v>1781</v>
      </c>
      <c r="B12669" s="179" t="s">
        <v>1782</v>
      </c>
      <c r="C12669" s="179" t="s">
        <v>7</v>
      </c>
      <c r="D12669" s="180" t="s">
        <v>25640</v>
      </c>
    </row>
    <row r="12670" spans="1:4" x14ac:dyDescent="0.25">
      <c r="A12670" s="179" t="s">
        <v>1783</v>
      </c>
      <c r="B12670" s="179" t="s">
        <v>1784</v>
      </c>
      <c r="C12670" s="179" t="s">
        <v>7</v>
      </c>
      <c r="D12670" s="180" t="s">
        <v>25641</v>
      </c>
    </row>
    <row r="12671" spans="1:4" x14ac:dyDescent="0.25">
      <c r="A12671" s="179" t="s">
        <v>1785</v>
      </c>
      <c r="B12671" s="179" t="s">
        <v>1786</v>
      </c>
      <c r="C12671" s="179" t="s">
        <v>7</v>
      </c>
      <c r="D12671" s="180" t="s">
        <v>25642</v>
      </c>
    </row>
    <row r="12672" spans="1:4" x14ac:dyDescent="0.25">
      <c r="A12672" s="179" t="s">
        <v>1787</v>
      </c>
      <c r="B12672" s="179" t="s">
        <v>15044</v>
      </c>
      <c r="C12672" s="179" t="s">
        <v>8</v>
      </c>
      <c r="D12672" s="180" t="s">
        <v>25643</v>
      </c>
    </row>
    <row r="12673" spans="1:4" x14ac:dyDescent="0.25">
      <c r="A12673" s="179" t="s">
        <v>1788</v>
      </c>
      <c r="B12673" s="179" t="s">
        <v>15045</v>
      </c>
      <c r="C12673" s="179" t="s">
        <v>8</v>
      </c>
      <c r="D12673" s="180" t="s">
        <v>25644</v>
      </c>
    </row>
    <row r="12674" spans="1:4" x14ac:dyDescent="0.25">
      <c r="A12674" s="179" t="s">
        <v>25645</v>
      </c>
      <c r="B12674" s="179" t="s">
        <v>25646</v>
      </c>
      <c r="C12674" s="179" t="s">
        <v>7</v>
      </c>
      <c r="D12674" s="180" t="s">
        <v>25647</v>
      </c>
    </row>
    <row r="12675" spans="1:4" x14ac:dyDescent="0.25">
      <c r="A12675" s="179" t="s">
        <v>25648</v>
      </c>
      <c r="B12675" s="179" t="s">
        <v>25649</v>
      </c>
      <c r="C12675" s="179" t="s">
        <v>7</v>
      </c>
      <c r="D12675" s="180" t="s">
        <v>25650</v>
      </c>
    </row>
    <row r="12676" spans="1:4" x14ac:dyDescent="0.25">
      <c r="A12676" s="179" t="s">
        <v>25651</v>
      </c>
      <c r="B12676" s="179" t="s">
        <v>25652</v>
      </c>
      <c r="C12676" s="179" t="s">
        <v>7</v>
      </c>
      <c r="D12676" s="180" t="s">
        <v>25653</v>
      </c>
    </row>
    <row r="12677" spans="1:4" x14ac:dyDescent="0.25">
      <c r="A12677" s="179" t="s">
        <v>25654</v>
      </c>
      <c r="B12677" s="179" t="s">
        <v>25655</v>
      </c>
      <c r="C12677" s="179" t="s">
        <v>7</v>
      </c>
      <c r="D12677" s="180" t="s">
        <v>25656</v>
      </c>
    </row>
    <row r="12678" spans="1:4" x14ac:dyDescent="0.25">
      <c r="A12678" s="179" t="s">
        <v>25657</v>
      </c>
      <c r="B12678" s="179" t="s">
        <v>25658</v>
      </c>
      <c r="C12678" s="179" t="s">
        <v>7</v>
      </c>
      <c r="D12678" s="180" t="s">
        <v>25659</v>
      </c>
    </row>
    <row r="12679" spans="1:4" x14ac:dyDescent="0.25">
      <c r="A12679" s="179" t="s">
        <v>25660</v>
      </c>
      <c r="B12679" s="179" t="s">
        <v>25661</v>
      </c>
      <c r="C12679" s="179" t="s">
        <v>7</v>
      </c>
      <c r="D12679" s="180" t="s">
        <v>25662</v>
      </c>
    </row>
    <row r="12680" spans="1:4" x14ac:dyDescent="0.25">
      <c r="A12680" s="179" t="s">
        <v>25663</v>
      </c>
      <c r="B12680" s="179" t="s">
        <v>25664</v>
      </c>
      <c r="C12680" s="179" t="s">
        <v>8</v>
      </c>
      <c r="D12680" s="180" t="s">
        <v>25665</v>
      </c>
    </row>
    <row r="12681" spans="1:4" x14ac:dyDescent="0.25">
      <c r="A12681" s="179" t="s">
        <v>25666</v>
      </c>
      <c r="B12681" s="179" t="s">
        <v>25667</v>
      </c>
      <c r="C12681" s="179" t="s">
        <v>8</v>
      </c>
      <c r="D12681" s="180" t="s">
        <v>25668</v>
      </c>
    </row>
    <row r="12682" spans="1:4" x14ac:dyDescent="0.25">
      <c r="A12682" s="179" t="s">
        <v>25669</v>
      </c>
      <c r="B12682" s="179" t="s">
        <v>25670</v>
      </c>
      <c r="C12682" s="179" t="s">
        <v>7</v>
      </c>
      <c r="D12682" s="180" t="s">
        <v>25671</v>
      </c>
    </row>
    <row r="12683" spans="1:4" x14ac:dyDescent="0.25">
      <c r="A12683" s="179" t="s">
        <v>25672</v>
      </c>
      <c r="B12683" s="179" t="s">
        <v>25673</v>
      </c>
      <c r="C12683" s="179" t="s">
        <v>7</v>
      </c>
      <c r="D12683" s="180" t="s">
        <v>25674</v>
      </c>
    </row>
    <row r="12684" spans="1:4" x14ac:dyDescent="0.25">
      <c r="A12684" s="179" t="s">
        <v>1789</v>
      </c>
      <c r="B12684" s="179" t="s">
        <v>464</v>
      </c>
      <c r="C12684" s="179" t="s">
        <v>20</v>
      </c>
      <c r="D12684" s="180" t="s">
        <v>25675</v>
      </c>
    </row>
    <row r="12685" spans="1:4" x14ac:dyDescent="0.25">
      <c r="A12685" s="179" t="s">
        <v>1790</v>
      </c>
      <c r="B12685" s="179" t="s">
        <v>465</v>
      </c>
      <c r="C12685" s="179" t="s">
        <v>20</v>
      </c>
      <c r="D12685" s="180" t="s">
        <v>25676</v>
      </c>
    </row>
    <row r="12686" spans="1:4" x14ac:dyDescent="0.25">
      <c r="A12686" s="179" t="s">
        <v>1791</v>
      </c>
      <c r="B12686" s="179" t="s">
        <v>466</v>
      </c>
      <c r="C12686" s="179" t="s">
        <v>20</v>
      </c>
      <c r="D12686" s="180" t="s">
        <v>17982</v>
      </c>
    </row>
    <row r="12687" spans="1:4" x14ac:dyDescent="0.25">
      <c r="A12687" s="179" t="s">
        <v>1792</v>
      </c>
      <c r="B12687" s="179" t="s">
        <v>467</v>
      </c>
      <c r="C12687" s="179" t="s">
        <v>20</v>
      </c>
      <c r="D12687" s="180" t="s">
        <v>25677</v>
      </c>
    </row>
    <row r="12688" spans="1:4" x14ac:dyDescent="0.25">
      <c r="A12688" s="179" t="s">
        <v>1793</v>
      </c>
      <c r="B12688" s="179" t="s">
        <v>43</v>
      </c>
      <c r="C12688" s="179" t="s">
        <v>20</v>
      </c>
      <c r="D12688" s="180" t="s">
        <v>17178</v>
      </c>
    </row>
    <row r="12689" spans="1:4" x14ac:dyDescent="0.25">
      <c r="A12689" s="179" t="s">
        <v>1794</v>
      </c>
      <c r="B12689" s="179" t="s">
        <v>44</v>
      </c>
      <c r="C12689" s="179" t="s">
        <v>20</v>
      </c>
      <c r="D12689" s="180" t="s">
        <v>25678</v>
      </c>
    </row>
    <row r="12690" spans="1:4" x14ac:dyDescent="0.25">
      <c r="A12690" s="179" t="s">
        <v>1795</v>
      </c>
      <c r="B12690" s="179" t="s">
        <v>468</v>
      </c>
      <c r="C12690" s="179" t="s">
        <v>20</v>
      </c>
      <c r="D12690" s="180" t="s">
        <v>25679</v>
      </c>
    </row>
    <row r="12691" spans="1:4" x14ac:dyDescent="0.25">
      <c r="A12691" s="179" t="s">
        <v>1796</v>
      </c>
      <c r="B12691" s="179" t="s">
        <v>45</v>
      </c>
      <c r="C12691" s="179" t="s">
        <v>20</v>
      </c>
      <c r="D12691" s="180" t="s">
        <v>25680</v>
      </c>
    </row>
    <row r="12692" spans="1:4" x14ac:dyDescent="0.25">
      <c r="A12692" s="179" t="s">
        <v>1797</v>
      </c>
      <c r="B12692" s="179" t="s">
        <v>469</v>
      </c>
      <c r="C12692" s="179" t="s">
        <v>20</v>
      </c>
      <c r="D12692" s="180" t="s">
        <v>19316</v>
      </c>
    </row>
    <row r="12693" spans="1:4" x14ac:dyDescent="0.25">
      <c r="A12693" s="179" t="s">
        <v>1798</v>
      </c>
      <c r="B12693" s="179" t="s">
        <v>470</v>
      </c>
      <c r="C12693" s="179" t="s">
        <v>20</v>
      </c>
      <c r="D12693" s="180" t="s">
        <v>25681</v>
      </c>
    </row>
    <row r="12694" spans="1:4" x14ac:dyDescent="0.25">
      <c r="A12694" s="179" t="s">
        <v>1799</v>
      </c>
      <c r="B12694" s="179" t="s">
        <v>471</v>
      </c>
      <c r="C12694" s="179" t="s">
        <v>20</v>
      </c>
      <c r="D12694" s="180" t="s">
        <v>18192</v>
      </c>
    </row>
    <row r="12695" spans="1:4" x14ac:dyDescent="0.25">
      <c r="A12695" s="179" t="s">
        <v>1800</v>
      </c>
      <c r="B12695" s="179" t="s">
        <v>46</v>
      </c>
      <c r="C12695" s="179" t="s">
        <v>20</v>
      </c>
      <c r="D12695" s="180" t="s">
        <v>25682</v>
      </c>
    </row>
    <row r="12696" spans="1:4" x14ac:dyDescent="0.25">
      <c r="A12696" s="179" t="s">
        <v>1801</v>
      </c>
      <c r="B12696" s="179" t="s">
        <v>472</v>
      </c>
      <c r="C12696" s="179" t="s">
        <v>20</v>
      </c>
      <c r="D12696" s="180" t="s">
        <v>25683</v>
      </c>
    </row>
    <row r="12697" spans="1:4" x14ac:dyDescent="0.25">
      <c r="A12697" s="179" t="s">
        <v>1802</v>
      </c>
      <c r="B12697" s="179" t="s">
        <v>47</v>
      </c>
      <c r="C12697" s="179" t="s">
        <v>20</v>
      </c>
      <c r="D12697" s="180" t="s">
        <v>25684</v>
      </c>
    </row>
    <row r="12698" spans="1:4" x14ac:dyDescent="0.25">
      <c r="A12698" s="179" t="s">
        <v>1803</v>
      </c>
      <c r="B12698" s="179" t="s">
        <v>473</v>
      </c>
      <c r="C12698" s="179" t="s">
        <v>20</v>
      </c>
      <c r="D12698" s="180" t="s">
        <v>25685</v>
      </c>
    </row>
    <row r="12699" spans="1:4" x14ac:dyDescent="0.25">
      <c r="A12699" s="179" t="s">
        <v>1804</v>
      </c>
      <c r="B12699" s="179" t="s">
        <v>474</v>
      </c>
      <c r="C12699" s="179" t="s">
        <v>20</v>
      </c>
      <c r="D12699" s="180" t="s">
        <v>14874</v>
      </c>
    </row>
    <row r="12700" spans="1:4" x14ac:dyDescent="0.25">
      <c r="A12700" s="179" t="s">
        <v>1805</v>
      </c>
      <c r="B12700" s="179" t="s">
        <v>475</v>
      </c>
      <c r="C12700" s="179" t="s">
        <v>20</v>
      </c>
      <c r="D12700" s="180" t="s">
        <v>25686</v>
      </c>
    </row>
    <row r="12701" spans="1:4" x14ac:dyDescent="0.25">
      <c r="A12701" s="179" t="s">
        <v>1806</v>
      </c>
      <c r="B12701" s="179" t="s">
        <v>476</v>
      </c>
      <c r="C12701" s="179" t="s">
        <v>20</v>
      </c>
      <c r="D12701" s="180" t="s">
        <v>25687</v>
      </c>
    </row>
    <row r="12702" spans="1:4" x14ac:dyDescent="0.25">
      <c r="A12702" s="179" t="s">
        <v>1807</v>
      </c>
      <c r="B12702" s="179" t="s">
        <v>477</v>
      </c>
      <c r="C12702" s="179" t="s">
        <v>20</v>
      </c>
      <c r="D12702" s="180" t="s">
        <v>25688</v>
      </c>
    </row>
    <row r="12703" spans="1:4" x14ac:dyDescent="0.25">
      <c r="A12703" s="179" t="s">
        <v>1808</v>
      </c>
      <c r="B12703" s="179" t="s">
        <v>478</v>
      </c>
      <c r="C12703" s="179" t="s">
        <v>20</v>
      </c>
      <c r="D12703" s="180" t="s">
        <v>24076</v>
      </c>
    </row>
    <row r="12704" spans="1:4" x14ac:dyDescent="0.25">
      <c r="A12704" s="179" t="s">
        <v>1809</v>
      </c>
      <c r="B12704" s="179" t="s">
        <v>48</v>
      </c>
      <c r="C12704" s="179" t="s">
        <v>20</v>
      </c>
      <c r="D12704" s="180" t="s">
        <v>25689</v>
      </c>
    </row>
    <row r="12705" spans="1:4" x14ac:dyDescent="0.25">
      <c r="A12705" s="179" t="s">
        <v>1810</v>
      </c>
      <c r="B12705" s="179" t="s">
        <v>479</v>
      </c>
      <c r="C12705" s="179" t="s">
        <v>20</v>
      </c>
      <c r="D12705" s="180" t="s">
        <v>25690</v>
      </c>
    </row>
    <row r="12706" spans="1:4" x14ac:dyDescent="0.25">
      <c r="A12706" s="179" t="s">
        <v>1811</v>
      </c>
      <c r="B12706" s="179" t="s">
        <v>480</v>
      </c>
      <c r="C12706" s="179" t="s">
        <v>20</v>
      </c>
      <c r="D12706" s="180" t="s">
        <v>25691</v>
      </c>
    </row>
    <row r="12707" spans="1:4" x14ac:dyDescent="0.25">
      <c r="A12707" s="179" t="s">
        <v>1812</v>
      </c>
      <c r="B12707" s="179" t="s">
        <v>49</v>
      </c>
      <c r="C12707" s="179" t="s">
        <v>20</v>
      </c>
      <c r="D12707" s="180" t="s">
        <v>16133</v>
      </c>
    </row>
    <row r="12708" spans="1:4" x14ac:dyDescent="0.25">
      <c r="A12708" s="179" t="s">
        <v>1813</v>
      </c>
      <c r="B12708" s="179" t="s">
        <v>481</v>
      </c>
      <c r="C12708" s="179" t="s">
        <v>20</v>
      </c>
      <c r="D12708" s="180" t="s">
        <v>17165</v>
      </c>
    </row>
    <row r="12709" spans="1:4" x14ac:dyDescent="0.25">
      <c r="A12709" s="179" t="s">
        <v>1814</v>
      </c>
      <c r="B12709" s="179" t="s">
        <v>482</v>
      </c>
      <c r="C12709" s="179" t="s">
        <v>20</v>
      </c>
      <c r="D12709" s="180" t="s">
        <v>25692</v>
      </c>
    </row>
    <row r="12710" spans="1:4" x14ac:dyDescent="0.25">
      <c r="A12710" s="179" t="s">
        <v>1815</v>
      </c>
      <c r="B12710" s="179" t="s">
        <v>50</v>
      </c>
      <c r="C12710" s="179" t="s">
        <v>20</v>
      </c>
      <c r="D12710" s="180" t="s">
        <v>25693</v>
      </c>
    </row>
    <row r="12711" spans="1:4" x14ac:dyDescent="0.25">
      <c r="A12711" s="179" t="s">
        <v>1816</v>
      </c>
      <c r="B12711" s="179" t="s">
        <v>483</v>
      </c>
      <c r="C12711" s="179" t="s">
        <v>20</v>
      </c>
      <c r="D12711" s="180" t="s">
        <v>25694</v>
      </c>
    </row>
    <row r="12712" spans="1:4" x14ac:dyDescent="0.25">
      <c r="A12712" s="179" t="s">
        <v>1817</v>
      </c>
      <c r="B12712" s="179" t="s">
        <v>484</v>
      </c>
      <c r="C12712" s="179" t="s">
        <v>20</v>
      </c>
      <c r="D12712" s="180" t="s">
        <v>25695</v>
      </c>
    </row>
    <row r="12713" spans="1:4" x14ac:dyDescent="0.25">
      <c r="A12713" s="179" t="s">
        <v>1818</v>
      </c>
      <c r="B12713" s="179" t="s">
        <v>51</v>
      </c>
      <c r="C12713" s="179" t="s">
        <v>20</v>
      </c>
      <c r="D12713" s="180" t="s">
        <v>25696</v>
      </c>
    </row>
    <row r="12714" spans="1:4" x14ac:dyDescent="0.25">
      <c r="A12714" s="179" t="s">
        <v>1819</v>
      </c>
      <c r="B12714" s="179" t="s">
        <v>485</v>
      </c>
      <c r="C12714" s="179" t="s">
        <v>20</v>
      </c>
      <c r="D12714" s="180" t="s">
        <v>25697</v>
      </c>
    </row>
    <row r="12715" spans="1:4" x14ac:dyDescent="0.25">
      <c r="A12715" s="179" t="s">
        <v>1820</v>
      </c>
      <c r="B12715" s="179" t="s">
        <v>486</v>
      </c>
      <c r="C12715" s="179" t="s">
        <v>20</v>
      </c>
      <c r="D12715" s="180" t="s">
        <v>25698</v>
      </c>
    </row>
    <row r="12716" spans="1:4" x14ac:dyDescent="0.25">
      <c r="A12716" s="179" t="s">
        <v>1821</v>
      </c>
      <c r="B12716" s="179" t="s">
        <v>15047</v>
      </c>
      <c r="C12716" s="179" t="s">
        <v>20</v>
      </c>
      <c r="D12716" s="180" t="s">
        <v>24961</v>
      </c>
    </row>
    <row r="12717" spans="1:4" x14ac:dyDescent="0.25">
      <c r="A12717" s="179" t="s">
        <v>1822</v>
      </c>
      <c r="B12717" s="179" t="s">
        <v>487</v>
      </c>
      <c r="C12717" s="179" t="s">
        <v>20</v>
      </c>
      <c r="D12717" s="180" t="s">
        <v>15983</v>
      </c>
    </row>
    <row r="12718" spans="1:4" x14ac:dyDescent="0.25">
      <c r="A12718" s="179" t="s">
        <v>1823</v>
      </c>
      <c r="B12718" s="179" t="s">
        <v>488</v>
      </c>
      <c r="C12718" s="179" t="s">
        <v>20</v>
      </c>
      <c r="D12718" s="180" t="s">
        <v>25699</v>
      </c>
    </row>
    <row r="12719" spans="1:4" x14ac:dyDescent="0.25">
      <c r="A12719" s="179" t="s">
        <v>1824</v>
      </c>
      <c r="B12719" s="179" t="s">
        <v>489</v>
      </c>
      <c r="C12719" s="179" t="s">
        <v>20</v>
      </c>
      <c r="D12719" s="180" t="s">
        <v>25700</v>
      </c>
    </row>
    <row r="12720" spans="1:4" x14ac:dyDescent="0.25">
      <c r="A12720" s="179" t="s">
        <v>1825</v>
      </c>
      <c r="B12720" s="179" t="s">
        <v>490</v>
      </c>
      <c r="C12720" s="179" t="s">
        <v>20</v>
      </c>
      <c r="D12720" s="180" t="s">
        <v>25700</v>
      </c>
    </row>
    <row r="12721" spans="1:4" x14ac:dyDescent="0.25">
      <c r="A12721" s="179" t="s">
        <v>1826</v>
      </c>
      <c r="B12721" s="179" t="s">
        <v>52</v>
      </c>
      <c r="C12721" s="179" t="s">
        <v>20</v>
      </c>
      <c r="D12721" s="180" t="s">
        <v>25701</v>
      </c>
    </row>
    <row r="12722" spans="1:4" x14ac:dyDescent="0.25">
      <c r="A12722" s="179" t="s">
        <v>1827</v>
      </c>
      <c r="B12722" s="179" t="s">
        <v>491</v>
      </c>
      <c r="C12722" s="179" t="s">
        <v>20</v>
      </c>
      <c r="D12722" s="180" t="s">
        <v>25702</v>
      </c>
    </row>
    <row r="12723" spans="1:4" x14ac:dyDescent="0.25">
      <c r="A12723" s="179" t="s">
        <v>1828</v>
      </c>
      <c r="B12723" s="179" t="s">
        <v>492</v>
      </c>
      <c r="C12723" s="179" t="s">
        <v>20</v>
      </c>
      <c r="D12723" s="180" t="s">
        <v>25703</v>
      </c>
    </row>
    <row r="12724" spans="1:4" x14ac:dyDescent="0.25">
      <c r="A12724" s="179" t="s">
        <v>1829</v>
      </c>
      <c r="B12724" s="179" t="s">
        <v>15049</v>
      </c>
      <c r="C12724" s="179" t="s">
        <v>20</v>
      </c>
      <c r="D12724" s="180" t="s">
        <v>25704</v>
      </c>
    </row>
    <row r="12725" spans="1:4" x14ac:dyDescent="0.25">
      <c r="A12725" s="179" t="s">
        <v>1830</v>
      </c>
      <c r="B12725" s="179" t="s">
        <v>493</v>
      </c>
      <c r="C12725" s="179" t="s">
        <v>20</v>
      </c>
      <c r="D12725" s="180" t="s">
        <v>25705</v>
      </c>
    </row>
    <row r="12726" spans="1:4" x14ac:dyDescent="0.25">
      <c r="A12726" s="179" t="s">
        <v>1831</v>
      </c>
      <c r="B12726" s="179" t="s">
        <v>15050</v>
      </c>
      <c r="C12726" s="179" t="s">
        <v>20</v>
      </c>
      <c r="D12726" s="180" t="s">
        <v>25706</v>
      </c>
    </row>
    <row r="12727" spans="1:4" x14ac:dyDescent="0.25">
      <c r="A12727" s="179" t="s">
        <v>1832</v>
      </c>
      <c r="B12727" s="179" t="s">
        <v>15051</v>
      </c>
      <c r="C12727" s="179" t="s">
        <v>20</v>
      </c>
      <c r="D12727" s="180" t="s">
        <v>6397</v>
      </c>
    </row>
    <row r="12728" spans="1:4" x14ac:dyDescent="0.25">
      <c r="A12728" s="179" t="s">
        <v>1833</v>
      </c>
      <c r="B12728" s="179" t="s">
        <v>15052</v>
      </c>
      <c r="C12728" s="179" t="s">
        <v>20</v>
      </c>
      <c r="D12728" s="180" t="s">
        <v>20522</v>
      </c>
    </row>
    <row r="12729" spans="1:4" x14ac:dyDescent="0.25">
      <c r="A12729" s="179" t="s">
        <v>1834</v>
      </c>
      <c r="B12729" s="179" t="s">
        <v>15053</v>
      </c>
      <c r="C12729" s="179" t="s">
        <v>20</v>
      </c>
      <c r="D12729" s="180" t="s">
        <v>6313</v>
      </c>
    </row>
    <row r="12730" spans="1:4" x14ac:dyDescent="0.25">
      <c r="A12730" s="179" t="s">
        <v>1835</v>
      </c>
      <c r="B12730" s="179" t="s">
        <v>53</v>
      </c>
      <c r="C12730" s="179" t="s">
        <v>20</v>
      </c>
      <c r="D12730" s="180" t="s">
        <v>12061</v>
      </c>
    </row>
    <row r="12731" spans="1:4" x14ac:dyDescent="0.25">
      <c r="A12731" s="179" t="s">
        <v>1836</v>
      </c>
      <c r="B12731" s="179" t="s">
        <v>494</v>
      </c>
      <c r="C12731" s="179" t="s">
        <v>20</v>
      </c>
      <c r="D12731" s="180" t="s">
        <v>11974</v>
      </c>
    </row>
    <row r="12732" spans="1:4" x14ac:dyDescent="0.25">
      <c r="A12732" s="179" t="s">
        <v>1837</v>
      </c>
      <c r="B12732" s="179" t="s">
        <v>15054</v>
      </c>
      <c r="C12732" s="179" t="s">
        <v>20</v>
      </c>
      <c r="D12732" s="180" t="s">
        <v>7835</v>
      </c>
    </row>
    <row r="12733" spans="1:4" x14ac:dyDescent="0.25">
      <c r="A12733" s="179" t="s">
        <v>1838</v>
      </c>
      <c r="B12733" s="179" t="s">
        <v>495</v>
      </c>
      <c r="C12733" s="179" t="s">
        <v>20</v>
      </c>
      <c r="D12733" s="180" t="s">
        <v>25707</v>
      </c>
    </row>
    <row r="12734" spans="1:4" x14ac:dyDescent="0.25">
      <c r="A12734" s="179" t="s">
        <v>1839</v>
      </c>
      <c r="B12734" s="179" t="s">
        <v>496</v>
      </c>
      <c r="C12734" s="179" t="s">
        <v>20</v>
      </c>
      <c r="D12734" s="180" t="s">
        <v>25708</v>
      </c>
    </row>
    <row r="12735" spans="1:4" x14ac:dyDescent="0.25">
      <c r="A12735" s="179" t="s">
        <v>1840</v>
      </c>
      <c r="B12735" s="179" t="s">
        <v>497</v>
      </c>
      <c r="C12735" s="179" t="s">
        <v>20</v>
      </c>
      <c r="D12735" s="180" t="s">
        <v>6339</v>
      </c>
    </row>
    <row r="12736" spans="1:4" x14ac:dyDescent="0.25">
      <c r="A12736" s="179" t="s">
        <v>1841</v>
      </c>
      <c r="B12736" s="179" t="s">
        <v>15055</v>
      </c>
      <c r="C12736" s="179" t="s">
        <v>20</v>
      </c>
      <c r="D12736" s="180" t="s">
        <v>25709</v>
      </c>
    </row>
    <row r="12737" spans="1:4" x14ac:dyDescent="0.25">
      <c r="A12737" s="179" t="s">
        <v>1842</v>
      </c>
      <c r="B12737" s="179" t="s">
        <v>498</v>
      </c>
      <c r="C12737" s="179" t="s">
        <v>20</v>
      </c>
      <c r="D12737" s="180" t="s">
        <v>25710</v>
      </c>
    </row>
    <row r="12738" spans="1:4" x14ac:dyDescent="0.25">
      <c r="A12738" s="179" t="s">
        <v>1843</v>
      </c>
      <c r="B12738" s="179" t="s">
        <v>54</v>
      </c>
      <c r="C12738" s="179" t="s">
        <v>20</v>
      </c>
      <c r="D12738" s="180" t="s">
        <v>25711</v>
      </c>
    </row>
    <row r="12739" spans="1:4" x14ac:dyDescent="0.25">
      <c r="A12739" s="179" t="s">
        <v>1844</v>
      </c>
      <c r="B12739" s="179" t="s">
        <v>15056</v>
      </c>
      <c r="C12739" s="179" t="s">
        <v>20</v>
      </c>
      <c r="D12739" s="180" t="s">
        <v>14611</v>
      </c>
    </row>
    <row r="12740" spans="1:4" x14ac:dyDescent="0.25">
      <c r="A12740" s="179" t="s">
        <v>1845</v>
      </c>
      <c r="B12740" s="179" t="s">
        <v>499</v>
      </c>
      <c r="C12740" s="179" t="s">
        <v>20</v>
      </c>
      <c r="D12740" s="180" t="s">
        <v>25712</v>
      </c>
    </row>
    <row r="12741" spans="1:4" x14ac:dyDescent="0.25">
      <c r="A12741" s="179" t="s">
        <v>1846</v>
      </c>
      <c r="B12741" s="179" t="s">
        <v>500</v>
      </c>
      <c r="C12741" s="179" t="s">
        <v>20</v>
      </c>
      <c r="D12741" s="180" t="s">
        <v>25713</v>
      </c>
    </row>
    <row r="12742" spans="1:4" x14ac:dyDescent="0.25">
      <c r="A12742" s="179" t="s">
        <v>1847</v>
      </c>
      <c r="B12742" s="179" t="s">
        <v>55</v>
      </c>
      <c r="C12742" s="179" t="s">
        <v>20</v>
      </c>
      <c r="D12742" s="180" t="s">
        <v>25714</v>
      </c>
    </row>
    <row r="12743" spans="1:4" x14ac:dyDescent="0.25">
      <c r="A12743" s="179" t="s">
        <v>1848</v>
      </c>
      <c r="B12743" s="179" t="s">
        <v>501</v>
      </c>
      <c r="C12743" s="179" t="s">
        <v>20</v>
      </c>
      <c r="D12743" s="180" t="s">
        <v>25715</v>
      </c>
    </row>
    <row r="12744" spans="1:4" x14ac:dyDescent="0.25">
      <c r="A12744" s="179" t="s">
        <v>1849</v>
      </c>
      <c r="B12744" s="179" t="s">
        <v>502</v>
      </c>
      <c r="C12744" s="179" t="s">
        <v>20</v>
      </c>
      <c r="D12744" s="180" t="s">
        <v>25716</v>
      </c>
    </row>
    <row r="12745" spans="1:4" x14ac:dyDescent="0.25">
      <c r="A12745" s="179" t="s">
        <v>1850</v>
      </c>
      <c r="B12745" s="179" t="s">
        <v>15057</v>
      </c>
      <c r="C12745" s="179" t="s">
        <v>20</v>
      </c>
      <c r="D12745" s="180" t="s">
        <v>6943</v>
      </c>
    </row>
    <row r="12746" spans="1:4" x14ac:dyDescent="0.25">
      <c r="A12746" s="179" t="s">
        <v>1851</v>
      </c>
      <c r="B12746" s="179" t="s">
        <v>56</v>
      </c>
      <c r="C12746" s="179" t="s">
        <v>20</v>
      </c>
      <c r="D12746" s="180" t="s">
        <v>25717</v>
      </c>
    </row>
    <row r="12747" spans="1:4" x14ac:dyDescent="0.25">
      <c r="A12747" s="179" t="s">
        <v>1852</v>
      </c>
      <c r="B12747" s="179" t="s">
        <v>57</v>
      </c>
      <c r="C12747" s="179" t="s">
        <v>20</v>
      </c>
      <c r="D12747" s="180" t="s">
        <v>25718</v>
      </c>
    </row>
    <row r="12748" spans="1:4" x14ac:dyDescent="0.25">
      <c r="A12748" s="179" t="s">
        <v>1853</v>
      </c>
      <c r="B12748" s="179" t="s">
        <v>58</v>
      </c>
      <c r="C12748" s="179" t="s">
        <v>20</v>
      </c>
      <c r="D12748" s="180" t="s">
        <v>25719</v>
      </c>
    </row>
    <row r="12749" spans="1:4" x14ac:dyDescent="0.25">
      <c r="A12749" s="179" t="s">
        <v>1854</v>
      </c>
      <c r="B12749" s="179" t="s">
        <v>503</v>
      </c>
      <c r="C12749" s="179" t="s">
        <v>20</v>
      </c>
      <c r="D12749" s="180" t="s">
        <v>11234</v>
      </c>
    </row>
    <row r="12750" spans="1:4" x14ac:dyDescent="0.25">
      <c r="A12750" s="179" t="s">
        <v>1855</v>
      </c>
      <c r="B12750" s="179" t="s">
        <v>59</v>
      </c>
      <c r="C12750" s="179" t="s">
        <v>20</v>
      </c>
      <c r="D12750" s="180" t="s">
        <v>12543</v>
      </c>
    </row>
    <row r="12751" spans="1:4" x14ac:dyDescent="0.25">
      <c r="A12751" s="179" t="s">
        <v>1856</v>
      </c>
      <c r="B12751" s="179" t="s">
        <v>60</v>
      </c>
      <c r="C12751" s="179" t="s">
        <v>20</v>
      </c>
      <c r="D12751" s="180" t="s">
        <v>25720</v>
      </c>
    </row>
    <row r="12752" spans="1:4" x14ac:dyDescent="0.25">
      <c r="A12752" s="179" t="s">
        <v>1857</v>
      </c>
      <c r="B12752" s="179" t="s">
        <v>61</v>
      </c>
      <c r="C12752" s="179" t="s">
        <v>20</v>
      </c>
      <c r="D12752" s="180" t="s">
        <v>15405</v>
      </c>
    </row>
    <row r="12753" spans="1:4" x14ac:dyDescent="0.25">
      <c r="A12753" s="179" t="s">
        <v>1858</v>
      </c>
      <c r="B12753" s="179" t="s">
        <v>504</v>
      </c>
      <c r="C12753" s="179" t="s">
        <v>20</v>
      </c>
      <c r="D12753" s="180" t="s">
        <v>17951</v>
      </c>
    </row>
    <row r="12754" spans="1:4" x14ac:dyDescent="0.25">
      <c r="A12754" s="179" t="s">
        <v>1859</v>
      </c>
      <c r="B12754" s="179" t="s">
        <v>505</v>
      </c>
      <c r="C12754" s="179" t="s">
        <v>20</v>
      </c>
      <c r="D12754" s="180" t="s">
        <v>12233</v>
      </c>
    </row>
    <row r="12755" spans="1:4" x14ac:dyDescent="0.25">
      <c r="A12755" s="179" t="s">
        <v>1860</v>
      </c>
      <c r="B12755" s="179" t="s">
        <v>62</v>
      </c>
      <c r="C12755" s="179" t="s">
        <v>20</v>
      </c>
      <c r="D12755" s="180" t="s">
        <v>25721</v>
      </c>
    </row>
    <row r="12756" spans="1:4" x14ac:dyDescent="0.25">
      <c r="A12756" s="179" t="s">
        <v>1861</v>
      </c>
      <c r="B12756" s="179" t="s">
        <v>63</v>
      </c>
      <c r="C12756" s="179" t="s">
        <v>20</v>
      </c>
      <c r="D12756" s="180" t="s">
        <v>7941</v>
      </c>
    </row>
    <row r="12757" spans="1:4" x14ac:dyDescent="0.25">
      <c r="A12757" s="179" t="s">
        <v>1862</v>
      </c>
      <c r="B12757" s="179" t="s">
        <v>15059</v>
      </c>
      <c r="C12757" s="179" t="s">
        <v>20</v>
      </c>
      <c r="D12757" s="180" t="s">
        <v>25722</v>
      </c>
    </row>
    <row r="12758" spans="1:4" x14ac:dyDescent="0.25">
      <c r="A12758" s="179" t="s">
        <v>1863</v>
      </c>
      <c r="B12758" s="179" t="s">
        <v>506</v>
      </c>
      <c r="C12758" s="179" t="s">
        <v>20</v>
      </c>
      <c r="D12758" s="180" t="s">
        <v>25723</v>
      </c>
    </row>
    <row r="12759" spans="1:4" x14ac:dyDescent="0.25">
      <c r="A12759" s="179" t="s">
        <v>1864</v>
      </c>
      <c r="B12759" s="179" t="s">
        <v>507</v>
      </c>
      <c r="C12759" s="179" t="s">
        <v>20</v>
      </c>
      <c r="D12759" s="180" t="s">
        <v>25724</v>
      </c>
    </row>
    <row r="12760" spans="1:4" x14ac:dyDescent="0.25">
      <c r="A12760" s="179" t="s">
        <v>1865</v>
      </c>
      <c r="B12760" s="179" t="s">
        <v>15060</v>
      </c>
      <c r="C12760" s="179" t="s">
        <v>20</v>
      </c>
      <c r="D12760" s="180" t="s">
        <v>25725</v>
      </c>
    </row>
    <row r="12761" spans="1:4" x14ac:dyDescent="0.25">
      <c r="A12761" s="179" t="s">
        <v>1866</v>
      </c>
      <c r="B12761" s="179" t="s">
        <v>508</v>
      </c>
      <c r="C12761" s="179" t="s">
        <v>20</v>
      </c>
      <c r="D12761" s="180" t="s">
        <v>25726</v>
      </c>
    </row>
    <row r="12762" spans="1:4" x14ac:dyDescent="0.25">
      <c r="A12762" s="179" t="s">
        <v>1867</v>
      </c>
      <c r="B12762" s="179" t="s">
        <v>64</v>
      </c>
      <c r="C12762" s="179" t="s">
        <v>20</v>
      </c>
      <c r="D12762" s="180" t="s">
        <v>25727</v>
      </c>
    </row>
    <row r="12763" spans="1:4" x14ac:dyDescent="0.25">
      <c r="A12763" s="179" t="s">
        <v>1868</v>
      </c>
      <c r="B12763" s="179" t="s">
        <v>509</v>
      </c>
      <c r="C12763" s="179" t="s">
        <v>20</v>
      </c>
      <c r="D12763" s="180" t="s">
        <v>25728</v>
      </c>
    </row>
    <row r="12764" spans="1:4" x14ac:dyDescent="0.25">
      <c r="A12764" s="179" t="s">
        <v>1869</v>
      </c>
      <c r="B12764" s="179" t="s">
        <v>65</v>
      </c>
      <c r="C12764" s="179" t="s">
        <v>20</v>
      </c>
      <c r="D12764" s="180" t="s">
        <v>25729</v>
      </c>
    </row>
    <row r="12765" spans="1:4" x14ac:dyDescent="0.25">
      <c r="A12765" s="179" t="s">
        <v>1870</v>
      </c>
      <c r="B12765" s="179" t="s">
        <v>510</v>
      </c>
      <c r="C12765" s="179" t="s">
        <v>20</v>
      </c>
      <c r="D12765" s="180" t="s">
        <v>25730</v>
      </c>
    </row>
    <row r="12766" spans="1:4" x14ac:dyDescent="0.25">
      <c r="A12766" s="179" t="s">
        <v>1871</v>
      </c>
      <c r="B12766" s="179" t="s">
        <v>511</v>
      </c>
      <c r="C12766" s="179" t="s">
        <v>20</v>
      </c>
      <c r="D12766" s="180" t="s">
        <v>17985</v>
      </c>
    </row>
    <row r="12767" spans="1:4" x14ac:dyDescent="0.25">
      <c r="A12767" s="179" t="s">
        <v>1872</v>
      </c>
      <c r="B12767" s="179" t="s">
        <v>66</v>
      </c>
      <c r="C12767" s="179" t="s">
        <v>20</v>
      </c>
      <c r="D12767" s="180" t="s">
        <v>25731</v>
      </c>
    </row>
    <row r="12768" spans="1:4" x14ac:dyDescent="0.25">
      <c r="A12768" s="179" t="s">
        <v>1873</v>
      </c>
      <c r="B12768" s="179" t="s">
        <v>512</v>
      </c>
      <c r="C12768" s="179" t="s">
        <v>20</v>
      </c>
      <c r="D12768" s="180" t="s">
        <v>16696</v>
      </c>
    </row>
    <row r="12769" spans="1:4" x14ac:dyDescent="0.25">
      <c r="A12769" s="179" t="s">
        <v>1874</v>
      </c>
      <c r="B12769" s="179" t="s">
        <v>513</v>
      </c>
      <c r="C12769" s="179" t="s">
        <v>20</v>
      </c>
      <c r="D12769" s="180" t="s">
        <v>12190</v>
      </c>
    </row>
    <row r="12770" spans="1:4" x14ac:dyDescent="0.25">
      <c r="A12770" s="179" t="s">
        <v>1875</v>
      </c>
      <c r="B12770" s="179" t="s">
        <v>514</v>
      </c>
      <c r="C12770" s="179" t="s">
        <v>20</v>
      </c>
      <c r="D12770" s="180" t="s">
        <v>17644</v>
      </c>
    </row>
    <row r="12771" spans="1:4" x14ac:dyDescent="0.25">
      <c r="A12771" s="179" t="s">
        <v>1876</v>
      </c>
      <c r="B12771" s="179" t="s">
        <v>515</v>
      </c>
      <c r="C12771" s="179" t="s">
        <v>20</v>
      </c>
      <c r="D12771" s="180" t="s">
        <v>25732</v>
      </c>
    </row>
    <row r="12772" spans="1:4" x14ac:dyDescent="0.25">
      <c r="A12772" s="179" t="s">
        <v>1877</v>
      </c>
      <c r="B12772" s="179" t="s">
        <v>516</v>
      </c>
      <c r="C12772" s="179" t="s">
        <v>20</v>
      </c>
      <c r="D12772" s="180" t="s">
        <v>25733</v>
      </c>
    </row>
    <row r="12773" spans="1:4" x14ac:dyDescent="0.25">
      <c r="A12773" s="179" t="s">
        <v>1878</v>
      </c>
      <c r="B12773" s="179" t="s">
        <v>517</v>
      </c>
      <c r="C12773" s="179" t="s">
        <v>20</v>
      </c>
      <c r="D12773" s="180" t="s">
        <v>25734</v>
      </c>
    </row>
    <row r="12774" spans="1:4" x14ac:dyDescent="0.25">
      <c r="A12774" s="179" t="s">
        <v>1879</v>
      </c>
      <c r="B12774" s="179" t="s">
        <v>518</v>
      </c>
      <c r="C12774" s="179" t="s">
        <v>20</v>
      </c>
      <c r="D12774" s="180" t="s">
        <v>16909</v>
      </c>
    </row>
    <row r="12775" spans="1:4" x14ac:dyDescent="0.25">
      <c r="A12775" s="179" t="s">
        <v>1880</v>
      </c>
      <c r="B12775" s="179" t="s">
        <v>519</v>
      </c>
      <c r="C12775" s="179" t="s">
        <v>20</v>
      </c>
      <c r="D12775" s="180" t="s">
        <v>7261</v>
      </c>
    </row>
    <row r="12776" spans="1:4" x14ac:dyDescent="0.25">
      <c r="A12776" s="179" t="s">
        <v>1881</v>
      </c>
      <c r="B12776" s="179" t="s">
        <v>15063</v>
      </c>
      <c r="C12776" s="179" t="s">
        <v>20</v>
      </c>
      <c r="D12776" s="180" t="s">
        <v>21339</v>
      </c>
    </row>
    <row r="12777" spans="1:4" x14ac:dyDescent="0.25">
      <c r="A12777" s="179" t="s">
        <v>1882</v>
      </c>
      <c r="B12777" s="179" t="s">
        <v>15064</v>
      </c>
      <c r="C12777" s="179" t="s">
        <v>20</v>
      </c>
      <c r="D12777" s="180" t="s">
        <v>18989</v>
      </c>
    </row>
    <row r="12778" spans="1:4" x14ac:dyDescent="0.25">
      <c r="A12778" s="179" t="s">
        <v>1883</v>
      </c>
      <c r="B12778" s="179" t="s">
        <v>15065</v>
      </c>
      <c r="C12778" s="179" t="s">
        <v>20</v>
      </c>
      <c r="D12778" s="180" t="s">
        <v>6407</v>
      </c>
    </row>
    <row r="12779" spans="1:4" x14ac:dyDescent="0.25">
      <c r="A12779" s="179" t="s">
        <v>1884</v>
      </c>
      <c r="B12779" s="179" t="s">
        <v>520</v>
      </c>
      <c r="C12779" s="179" t="s">
        <v>20</v>
      </c>
      <c r="D12779" s="180" t="s">
        <v>25735</v>
      </c>
    </row>
    <row r="12780" spans="1:4" x14ac:dyDescent="0.25">
      <c r="A12780" s="179" t="s">
        <v>1885</v>
      </c>
      <c r="B12780" s="179" t="s">
        <v>67</v>
      </c>
      <c r="C12780" s="179" t="s">
        <v>20</v>
      </c>
      <c r="D12780" s="180" t="s">
        <v>17967</v>
      </c>
    </row>
    <row r="12781" spans="1:4" x14ac:dyDescent="0.25">
      <c r="A12781" s="179" t="s">
        <v>1886</v>
      </c>
      <c r="B12781" s="179" t="s">
        <v>521</v>
      </c>
      <c r="C12781" s="179" t="s">
        <v>20</v>
      </c>
      <c r="D12781" s="180" t="s">
        <v>25736</v>
      </c>
    </row>
    <row r="12782" spans="1:4" x14ac:dyDescent="0.25">
      <c r="A12782" s="179" t="s">
        <v>1887</v>
      </c>
      <c r="B12782" s="179" t="s">
        <v>15066</v>
      </c>
      <c r="C12782" s="179" t="s">
        <v>20</v>
      </c>
      <c r="D12782" s="180" t="s">
        <v>25737</v>
      </c>
    </row>
    <row r="12783" spans="1:4" x14ac:dyDescent="0.25">
      <c r="A12783" s="179" t="s">
        <v>1888</v>
      </c>
      <c r="B12783" s="179" t="s">
        <v>522</v>
      </c>
      <c r="C12783" s="179" t="s">
        <v>20</v>
      </c>
      <c r="D12783" s="180" t="s">
        <v>12578</v>
      </c>
    </row>
    <row r="12784" spans="1:4" x14ac:dyDescent="0.25">
      <c r="A12784" s="179" t="s">
        <v>1889</v>
      </c>
      <c r="B12784" s="179" t="s">
        <v>523</v>
      </c>
      <c r="C12784" s="179" t="s">
        <v>20</v>
      </c>
      <c r="D12784" s="180" t="s">
        <v>6655</v>
      </c>
    </row>
    <row r="12785" spans="1:4" x14ac:dyDescent="0.25">
      <c r="A12785" s="179" t="s">
        <v>1890</v>
      </c>
      <c r="B12785" s="179" t="s">
        <v>524</v>
      </c>
      <c r="C12785" s="179" t="s">
        <v>20</v>
      </c>
      <c r="D12785" s="180" t="s">
        <v>25738</v>
      </c>
    </row>
    <row r="12786" spans="1:4" x14ac:dyDescent="0.25">
      <c r="A12786" s="179" t="s">
        <v>1891</v>
      </c>
      <c r="B12786" s="179" t="s">
        <v>68</v>
      </c>
      <c r="C12786" s="179" t="s">
        <v>20</v>
      </c>
      <c r="D12786" s="180" t="s">
        <v>17165</v>
      </c>
    </row>
    <row r="12787" spans="1:4" x14ac:dyDescent="0.25">
      <c r="A12787" s="179" t="s">
        <v>1892</v>
      </c>
      <c r="B12787" s="179" t="s">
        <v>15067</v>
      </c>
      <c r="C12787" s="179" t="s">
        <v>20</v>
      </c>
      <c r="D12787" s="180" t="s">
        <v>25739</v>
      </c>
    </row>
    <row r="12788" spans="1:4" x14ac:dyDescent="0.25">
      <c r="A12788" s="179" t="s">
        <v>1893</v>
      </c>
      <c r="B12788" s="179" t="s">
        <v>525</v>
      </c>
      <c r="C12788" s="179" t="s">
        <v>20</v>
      </c>
      <c r="D12788" s="180" t="s">
        <v>17070</v>
      </c>
    </row>
    <row r="12789" spans="1:4" x14ac:dyDescent="0.25">
      <c r="A12789" s="179" t="s">
        <v>1894</v>
      </c>
      <c r="B12789" s="179" t="s">
        <v>526</v>
      </c>
      <c r="C12789" s="179" t="s">
        <v>20</v>
      </c>
      <c r="D12789" s="180" t="s">
        <v>25740</v>
      </c>
    </row>
    <row r="12790" spans="1:4" x14ac:dyDescent="0.25">
      <c r="A12790" s="179" t="s">
        <v>1895</v>
      </c>
      <c r="B12790" s="179" t="s">
        <v>527</v>
      </c>
      <c r="C12790" s="179" t="s">
        <v>20</v>
      </c>
      <c r="D12790" s="180" t="s">
        <v>25741</v>
      </c>
    </row>
    <row r="12791" spans="1:4" x14ac:dyDescent="0.25">
      <c r="A12791" s="179" t="s">
        <v>1896</v>
      </c>
      <c r="B12791" s="179" t="s">
        <v>15068</v>
      </c>
      <c r="C12791" s="179" t="s">
        <v>20</v>
      </c>
      <c r="D12791" s="180" t="s">
        <v>25742</v>
      </c>
    </row>
    <row r="12792" spans="1:4" x14ac:dyDescent="0.25">
      <c r="A12792" s="179" t="s">
        <v>1897</v>
      </c>
      <c r="B12792" s="179" t="s">
        <v>528</v>
      </c>
      <c r="C12792" s="179" t="s">
        <v>20</v>
      </c>
      <c r="D12792" s="180" t="s">
        <v>7300</v>
      </c>
    </row>
    <row r="12793" spans="1:4" x14ac:dyDescent="0.25">
      <c r="A12793" s="179" t="s">
        <v>1898</v>
      </c>
      <c r="B12793" s="179" t="s">
        <v>69</v>
      </c>
      <c r="C12793" s="179" t="s">
        <v>20</v>
      </c>
      <c r="D12793" s="180" t="s">
        <v>17969</v>
      </c>
    </row>
    <row r="12794" spans="1:4" x14ac:dyDescent="0.25">
      <c r="A12794" s="179" t="s">
        <v>1899</v>
      </c>
      <c r="B12794" s="179" t="s">
        <v>529</v>
      </c>
      <c r="C12794" s="179" t="s">
        <v>20</v>
      </c>
      <c r="D12794" s="180" t="s">
        <v>25743</v>
      </c>
    </row>
    <row r="12795" spans="1:4" x14ac:dyDescent="0.25">
      <c r="A12795" s="179" t="s">
        <v>1900</v>
      </c>
      <c r="B12795" s="179" t="s">
        <v>15070</v>
      </c>
      <c r="C12795" s="179" t="s">
        <v>20</v>
      </c>
      <c r="D12795" s="180" t="s">
        <v>25744</v>
      </c>
    </row>
    <row r="12796" spans="1:4" x14ac:dyDescent="0.25">
      <c r="A12796" s="179" t="s">
        <v>1901</v>
      </c>
      <c r="B12796" s="179" t="s">
        <v>15071</v>
      </c>
      <c r="C12796" s="179" t="s">
        <v>20</v>
      </c>
      <c r="D12796" s="180" t="s">
        <v>25745</v>
      </c>
    </row>
    <row r="12797" spans="1:4" x14ac:dyDescent="0.25">
      <c r="A12797" s="179" t="s">
        <v>1902</v>
      </c>
      <c r="B12797" s="179" t="s">
        <v>530</v>
      </c>
      <c r="C12797" s="179" t="s">
        <v>20</v>
      </c>
      <c r="D12797" s="180" t="s">
        <v>25746</v>
      </c>
    </row>
    <row r="12798" spans="1:4" x14ac:dyDescent="0.25">
      <c r="A12798" s="179" t="s">
        <v>1903</v>
      </c>
      <c r="B12798" s="179" t="s">
        <v>70</v>
      </c>
      <c r="C12798" s="179" t="s">
        <v>20</v>
      </c>
      <c r="D12798" s="180" t="s">
        <v>25747</v>
      </c>
    </row>
    <row r="12799" spans="1:4" x14ac:dyDescent="0.25">
      <c r="A12799" s="179" t="s">
        <v>1904</v>
      </c>
      <c r="B12799" s="179" t="s">
        <v>531</v>
      </c>
      <c r="C12799" s="179" t="s">
        <v>20</v>
      </c>
      <c r="D12799" s="180" t="s">
        <v>25748</v>
      </c>
    </row>
    <row r="12800" spans="1:4" x14ac:dyDescent="0.25">
      <c r="A12800" s="179" t="s">
        <v>1905</v>
      </c>
      <c r="B12800" s="179" t="s">
        <v>532</v>
      </c>
      <c r="C12800" s="179" t="s">
        <v>20</v>
      </c>
      <c r="D12800" s="180" t="s">
        <v>6337</v>
      </c>
    </row>
    <row r="12801" spans="1:4" x14ac:dyDescent="0.25">
      <c r="A12801" s="179" t="s">
        <v>1906</v>
      </c>
      <c r="B12801" s="179" t="s">
        <v>15072</v>
      </c>
      <c r="C12801" s="179" t="s">
        <v>20</v>
      </c>
      <c r="D12801" s="180" t="s">
        <v>21587</v>
      </c>
    </row>
    <row r="12802" spans="1:4" x14ac:dyDescent="0.25">
      <c r="A12802" s="179" t="s">
        <v>1907</v>
      </c>
      <c r="B12802" s="179" t="s">
        <v>71</v>
      </c>
      <c r="C12802" s="179" t="s">
        <v>20</v>
      </c>
      <c r="D12802" s="180" t="s">
        <v>17017</v>
      </c>
    </row>
    <row r="12803" spans="1:4" x14ac:dyDescent="0.25">
      <c r="A12803" s="179" t="s">
        <v>1908</v>
      </c>
      <c r="B12803" s="179" t="s">
        <v>533</v>
      </c>
      <c r="C12803" s="179" t="s">
        <v>20</v>
      </c>
      <c r="D12803" s="180" t="s">
        <v>7316</v>
      </c>
    </row>
    <row r="12804" spans="1:4" x14ac:dyDescent="0.25">
      <c r="A12804" s="179" t="s">
        <v>1909</v>
      </c>
      <c r="B12804" s="179" t="s">
        <v>534</v>
      </c>
      <c r="C12804" s="179" t="s">
        <v>20</v>
      </c>
      <c r="D12804" s="180" t="s">
        <v>7964</v>
      </c>
    </row>
    <row r="12805" spans="1:4" x14ac:dyDescent="0.25">
      <c r="A12805" s="179" t="s">
        <v>1910</v>
      </c>
      <c r="B12805" s="179" t="s">
        <v>15073</v>
      </c>
      <c r="C12805" s="179" t="s">
        <v>20</v>
      </c>
      <c r="D12805" s="180" t="s">
        <v>7909</v>
      </c>
    </row>
    <row r="12806" spans="1:4" x14ac:dyDescent="0.25">
      <c r="A12806" s="179" t="s">
        <v>1911</v>
      </c>
      <c r="B12806" s="179" t="s">
        <v>15074</v>
      </c>
      <c r="C12806" s="179" t="s">
        <v>20</v>
      </c>
      <c r="D12806" s="180" t="s">
        <v>14666</v>
      </c>
    </row>
    <row r="12807" spans="1:4" x14ac:dyDescent="0.25">
      <c r="A12807" s="179" t="s">
        <v>1912</v>
      </c>
      <c r="B12807" s="179" t="s">
        <v>535</v>
      </c>
      <c r="C12807" s="179" t="s">
        <v>20</v>
      </c>
      <c r="D12807" s="180" t="s">
        <v>10328</v>
      </c>
    </row>
    <row r="12808" spans="1:4" x14ac:dyDescent="0.25">
      <c r="A12808" s="179" t="s">
        <v>1913</v>
      </c>
      <c r="B12808" s="179" t="s">
        <v>536</v>
      </c>
      <c r="C12808" s="179" t="s">
        <v>20</v>
      </c>
      <c r="D12808" s="180" t="s">
        <v>25749</v>
      </c>
    </row>
    <row r="12809" spans="1:4" x14ac:dyDescent="0.25">
      <c r="A12809" s="179" t="s">
        <v>1914</v>
      </c>
      <c r="B12809" s="179" t="s">
        <v>537</v>
      </c>
      <c r="C12809" s="179" t="s">
        <v>20</v>
      </c>
      <c r="D12809" s="180" t="s">
        <v>17076</v>
      </c>
    </row>
    <row r="12810" spans="1:4" x14ac:dyDescent="0.25">
      <c r="A12810" s="179" t="s">
        <v>1915</v>
      </c>
      <c r="B12810" s="179" t="s">
        <v>538</v>
      </c>
      <c r="C12810" s="179" t="s">
        <v>20</v>
      </c>
      <c r="D12810" s="180" t="s">
        <v>25750</v>
      </c>
    </row>
    <row r="12811" spans="1:4" x14ac:dyDescent="0.25">
      <c r="A12811" s="179" t="s">
        <v>1916</v>
      </c>
      <c r="B12811" s="179" t="s">
        <v>539</v>
      </c>
      <c r="C12811" s="179" t="s">
        <v>20</v>
      </c>
      <c r="D12811" s="180" t="s">
        <v>25751</v>
      </c>
    </row>
    <row r="12812" spans="1:4" x14ac:dyDescent="0.25">
      <c r="A12812" s="179" t="s">
        <v>1917</v>
      </c>
      <c r="B12812" s="179" t="s">
        <v>540</v>
      </c>
      <c r="C12812" s="179" t="s">
        <v>20</v>
      </c>
      <c r="D12812" s="180" t="s">
        <v>25752</v>
      </c>
    </row>
    <row r="12813" spans="1:4" x14ac:dyDescent="0.25">
      <c r="A12813" s="179" t="s">
        <v>1918</v>
      </c>
      <c r="B12813" s="179" t="s">
        <v>541</v>
      </c>
      <c r="C12813" s="179" t="s">
        <v>20</v>
      </c>
      <c r="D12813" s="180" t="s">
        <v>25753</v>
      </c>
    </row>
    <row r="12814" spans="1:4" x14ac:dyDescent="0.25">
      <c r="A12814" s="179" t="s">
        <v>1919</v>
      </c>
      <c r="B12814" s="179" t="s">
        <v>542</v>
      </c>
      <c r="C12814" s="179" t="s">
        <v>20</v>
      </c>
      <c r="D12814" s="180" t="s">
        <v>25754</v>
      </c>
    </row>
    <row r="12815" spans="1:4" x14ac:dyDescent="0.25">
      <c r="A12815" s="179" t="s">
        <v>1920</v>
      </c>
      <c r="B12815" s="179" t="s">
        <v>543</v>
      </c>
      <c r="C12815" s="179" t="s">
        <v>20</v>
      </c>
      <c r="D12815" s="180" t="s">
        <v>25755</v>
      </c>
    </row>
    <row r="12816" spans="1:4" x14ac:dyDescent="0.25">
      <c r="A12816" s="179" t="s">
        <v>1921</v>
      </c>
      <c r="B12816" s="179" t="s">
        <v>544</v>
      </c>
      <c r="C12816" s="179" t="s">
        <v>20</v>
      </c>
      <c r="D12816" s="180" t="s">
        <v>25756</v>
      </c>
    </row>
    <row r="12817" spans="1:4" x14ac:dyDescent="0.25">
      <c r="A12817" s="179" t="s">
        <v>1922</v>
      </c>
      <c r="B12817" s="179" t="s">
        <v>545</v>
      </c>
      <c r="C12817" s="179" t="s">
        <v>20</v>
      </c>
      <c r="D12817" s="180" t="s">
        <v>25757</v>
      </c>
    </row>
    <row r="12818" spans="1:4" x14ac:dyDescent="0.25">
      <c r="A12818" s="179" t="s">
        <v>1923</v>
      </c>
      <c r="B12818" s="179" t="s">
        <v>546</v>
      </c>
      <c r="C12818" s="179" t="s">
        <v>20</v>
      </c>
      <c r="D12818" s="180" t="s">
        <v>25758</v>
      </c>
    </row>
    <row r="12819" spans="1:4" x14ac:dyDescent="0.25">
      <c r="A12819" s="179" t="s">
        <v>1924</v>
      </c>
      <c r="B12819" s="179" t="s">
        <v>547</v>
      </c>
      <c r="C12819" s="179" t="s">
        <v>20</v>
      </c>
      <c r="D12819" s="180" t="s">
        <v>25759</v>
      </c>
    </row>
    <row r="12820" spans="1:4" x14ac:dyDescent="0.25">
      <c r="A12820" s="179" t="s">
        <v>1925</v>
      </c>
      <c r="B12820" s="179" t="s">
        <v>548</v>
      </c>
      <c r="C12820" s="179" t="s">
        <v>20</v>
      </c>
      <c r="D12820" s="180" t="s">
        <v>25760</v>
      </c>
    </row>
    <row r="12821" spans="1:4" x14ac:dyDescent="0.25">
      <c r="A12821" s="179" t="s">
        <v>1926</v>
      </c>
      <c r="B12821" s="179" t="s">
        <v>549</v>
      </c>
      <c r="C12821" s="179" t="s">
        <v>20</v>
      </c>
      <c r="D12821" s="180" t="s">
        <v>25761</v>
      </c>
    </row>
    <row r="12822" spans="1:4" x14ac:dyDescent="0.25">
      <c r="A12822" s="179" t="s">
        <v>1927</v>
      </c>
      <c r="B12822" s="179" t="s">
        <v>1928</v>
      </c>
      <c r="C12822" s="179" t="s">
        <v>20</v>
      </c>
      <c r="D12822" s="180" t="s">
        <v>7928</v>
      </c>
    </row>
    <row r="12823" spans="1:4" x14ac:dyDescent="0.25">
      <c r="A12823" s="179" t="s">
        <v>6342</v>
      </c>
      <c r="B12823" s="179" t="s">
        <v>15075</v>
      </c>
      <c r="C12823" s="179" t="s">
        <v>20</v>
      </c>
      <c r="D12823" s="180" t="s">
        <v>25762</v>
      </c>
    </row>
    <row r="12824" spans="1:4" x14ac:dyDescent="0.25">
      <c r="A12824" s="179" t="s">
        <v>6343</v>
      </c>
      <c r="B12824" s="179" t="s">
        <v>6344</v>
      </c>
      <c r="C12824" s="179" t="s">
        <v>20</v>
      </c>
      <c r="D12824" s="180" t="s">
        <v>25763</v>
      </c>
    </row>
    <row r="12825" spans="1:4" x14ac:dyDescent="0.25">
      <c r="A12825" s="179" t="s">
        <v>6345</v>
      </c>
      <c r="B12825" s="179" t="s">
        <v>6346</v>
      </c>
      <c r="C12825" s="179" t="s">
        <v>20</v>
      </c>
      <c r="D12825" s="180" t="s">
        <v>25764</v>
      </c>
    </row>
    <row r="12826" spans="1:4" x14ac:dyDescent="0.25">
      <c r="A12826" s="179" t="s">
        <v>8772</v>
      </c>
      <c r="B12826" s="179" t="s">
        <v>8773</v>
      </c>
      <c r="C12826" s="179" t="s">
        <v>20</v>
      </c>
      <c r="D12826" s="180" t="s">
        <v>18460</v>
      </c>
    </row>
    <row r="12827" spans="1:4" x14ac:dyDescent="0.25">
      <c r="A12827" s="179" t="s">
        <v>12776</v>
      </c>
      <c r="B12827" s="179" t="s">
        <v>12777</v>
      </c>
      <c r="C12827" s="179" t="s">
        <v>20</v>
      </c>
      <c r="D12827" s="180" t="s">
        <v>6406</v>
      </c>
    </row>
    <row r="12828" spans="1:4" x14ac:dyDescent="0.25">
      <c r="A12828" s="179" t="s">
        <v>12778</v>
      </c>
      <c r="B12828" s="179" t="s">
        <v>12779</v>
      </c>
      <c r="C12828" s="179" t="s">
        <v>20</v>
      </c>
      <c r="D12828" s="180" t="s">
        <v>14624</v>
      </c>
    </row>
    <row r="12829" spans="1:4" x14ac:dyDescent="0.25">
      <c r="A12829" s="179" t="s">
        <v>1929</v>
      </c>
      <c r="B12829" s="179" t="s">
        <v>550</v>
      </c>
      <c r="C12829" s="179" t="s">
        <v>23</v>
      </c>
      <c r="D12829" s="180" t="s">
        <v>25765</v>
      </c>
    </row>
    <row r="12830" spans="1:4" x14ac:dyDescent="0.25">
      <c r="A12830" s="179" t="s">
        <v>1930</v>
      </c>
      <c r="B12830" s="179" t="s">
        <v>551</v>
      </c>
      <c r="C12830" s="179" t="s">
        <v>23</v>
      </c>
      <c r="D12830" s="180" t="s">
        <v>16663</v>
      </c>
    </row>
    <row r="12831" spans="1:4" x14ac:dyDescent="0.25">
      <c r="A12831" s="179" t="s">
        <v>1931</v>
      </c>
      <c r="B12831" s="179" t="s">
        <v>552</v>
      </c>
      <c r="C12831" s="179" t="s">
        <v>23</v>
      </c>
      <c r="D12831" s="180" t="s">
        <v>25766</v>
      </c>
    </row>
    <row r="12832" spans="1:4" x14ac:dyDescent="0.25">
      <c r="A12832" s="179" t="s">
        <v>1932</v>
      </c>
      <c r="B12832" s="179" t="s">
        <v>553</v>
      </c>
      <c r="C12832" s="179" t="s">
        <v>23</v>
      </c>
      <c r="D12832" s="180" t="s">
        <v>15962</v>
      </c>
    </row>
    <row r="12833" spans="1:4" x14ac:dyDescent="0.25">
      <c r="A12833" s="179" t="s">
        <v>1933</v>
      </c>
      <c r="B12833" s="179" t="s">
        <v>554</v>
      </c>
      <c r="C12833" s="179" t="s">
        <v>23</v>
      </c>
      <c r="D12833" s="180" t="s">
        <v>15141</v>
      </c>
    </row>
    <row r="12834" spans="1:4" x14ac:dyDescent="0.25">
      <c r="A12834" s="179" t="s">
        <v>1934</v>
      </c>
      <c r="B12834" s="179" t="s">
        <v>555</v>
      </c>
      <c r="C12834" s="179" t="s">
        <v>23</v>
      </c>
      <c r="D12834" s="180" t="s">
        <v>6407</v>
      </c>
    </row>
    <row r="12835" spans="1:4" x14ac:dyDescent="0.25">
      <c r="A12835" s="179" t="s">
        <v>1935</v>
      </c>
      <c r="B12835" s="179" t="s">
        <v>556</v>
      </c>
      <c r="C12835" s="179" t="s">
        <v>23</v>
      </c>
      <c r="D12835" s="180" t="s">
        <v>17108</v>
      </c>
    </row>
    <row r="12836" spans="1:4" x14ac:dyDescent="0.25">
      <c r="A12836" s="179" t="s">
        <v>1936</v>
      </c>
      <c r="B12836" s="179" t="s">
        <v>72</v>
      </c>
      <c r="C12836" s="179" t="s">
        <v>23</v>
      </c>
      <c r="D12836" s="180" t="s">
        <v>25767</v>
      </c>
    </row>
    <row r="12837" spans="1:4" x14ac:dyDescent="0.25">
      <c r="A12837" s="179" t="s">
        <v>1937</v>
      </c>
      <c r="B12837" s="179" t="s">
        <v>557</v>
      </c>
      <c r="C12837" s="179" t="s">
        <v>23</v>
      </c>
      <c r="D12837" s="180" t="s">
        <v>25768</v>
      </c>
    </row>
    <row r="12838" spans="1:4" x14ac:dyDescent="0.25">
      <c r="A12838" s="179" t="s">
        <v>1938</v>
      </c>
      <c r="B12838" s="179" t="s">
        <v>558</v>
      </c>
      <c r="C12838" s="179" t="s">
        <v>23</v>
      </c>
      <c r="D12838" s="180" t="s">
        <v>7235</v>
      </c>
    </row>
    <row r="12839" spans="1:4" x14ac:dyDescent="0.25">
      <c r="A12839" s="179" t="s">
        <v>1939</v>
      </c>
      <c r="B12839" s="179" t="s">
        <v>73</v>
      </c>
      <c r="C12839" s="179" t="s">
        <v>23</v>
      </c>
      <c r="D12839" s="180" t="s">
        <v>25769</v>
      </c>
    </row>
    <row r="12840" spans="1:4" x14ac:dyDescent="0.25">
      <c r="A12840" s="179" t="s">
        <v>1940</v>
      </c>
      <c r="B12840" s="179" t="s">
        <v>559</v>
      </c>
      <c r="C12840" s="179" t="s">
        <v>23</v>
      </c>
      <c r="D12840" s="180" t="s">
        <v>25770</v>
      </c>
    </row>
    <row r="12841" spans="1:4" x14ac:dyDescent="0.25">
      <c r="A12841" s="179" t="s">
        <v>1941</v>
      </c>
      <c r="B12841" s="179" t="s">
        <v>74</v>
      </c>
      <c r="C12841" s="179" t="s">
        <v>23</v>
      </c>
      <c r="D12841" s="180" t="s">
        <v>25771</v>
      </c>
    </row>
    <row r="12842" spans="1:4" x14ac:dyDescent="0.25">
      <c r="A12842" s="179" t="s">
        <v>1942</v>
      </c>
      <c r="B12842" s="179" t="s">
        <v>560</v>
      </c>
      <c r="C12842" s="179" t="s">
        <v>23</v>
      </c>
      <c r="D12842" s="180" t="s">
        <v>25772</v>
      </c>
    </row>
    <row r="12843" spans="1:4" x14ac:dyDescent="0.25">
      <c r="A12843" s="179" t="s">
        <v>1943</v>
      </c>
      <c r="B12843" s="179" t="s">
        <v>561</v>
      </c>
      <c r="C12843" s="179" t="s">
        <v>23</v>
      </c>
      <c r="D12843" s="180" t="s">
        <v>12599</v>
      </c>
    </row>
    <row r="12844" spans="1:4" x14ac:dyDescent="0.25">
      <c r="A12844" s="179" t="s">
        <v>1944</v>
      </c>
      <c r="B12844" s="179" t="s">
        <v>562</v>
      </c>
      <c r="C12844" s="179" t="s">
        <v>23</v>
      </c>
      <c r="D12844" s="180" t="s">
        <v>18293</v>
      </c>
    </row>
    <row r="12845" spans="1:4" x14ac:dyDescent="0.25">
      <c r="A12845" s="179" t="s">
        <v>1945</v>
      </c>
      <c r="B12845" s="179" t="s">
        <v>563</v>
      </c>
      <c r="C12845" s="179" t="s">
        <v>23</v>
      </c>
      <c r="D12845" s="180" t="s">
        <v>15650</v>
      </c>
    </row>
    <row r="12846" spans="1:4" x14ac:dyDescent="0.25">
      <c r="A12846" s="179" t="s">
        <v>1946</v>
      </c>
      <c r="B12846" s="179" t="s">
        <v>564</v>
      </c>
      <c r="C12846" s="179" t="s">
        <v>23</v>
      </c>
      <c r="D12846" s="180" t="s">
        <v>25773</v>
      </c>
    </row>
    <row r="12847" spans="1:4" x14ac:dyDescent="0.25">
      <c r="A12847" s="179" t="s">
        <v>1947</v>
      </c>
      <c r="B12847" s="179" t="s">
        <v>565</v>
      </c>
      <c r="C12847" s="179" t="s">
        <v>23</v>
      </c>
      <c r="D12847" s="180" t="s">
        <v>25774</v>
      </c>
    </row>
    <row r="12848" spans="1:4" x14ac:dyDescent="0.25">
      <c r="A12848" s="179" t="s">
        <v>1948</v>
      </c>
      <c r="B12848" s="179" t="s">
        <v>75</v>
      </c>
      <c r="C12848" s="179" t="s">
        <v>23</v>
      </c>
      <c r="D12848" s="180" t="s">
        <v>25775</v>
      </c>
    </row>
    <row r="12849" spans="1:4" x14ac:dyDescent="0.25">
      <c r="A12849" s="179" t="s">
        <v>1949</v>
      </c>
      <c r="B12849" s="179" t="s">
        <v>566</v>
      </c>
      <c r="C12849" s="179" t="s">
        <v>23</v>
      </c>
      <c r="D12849" s="180" t="s">
        <v>25469</v>
      </c>
    </row>
    <row r="12850" spans="1:4" x14ac:dyDescent="0.25">
      <c r="A12850" s="179" t="s">
        <v>1950</v>
      </c>
      <c r="B12850" s="179" t="s">
        <v>567</v>
      </c>
      <c r="C12850" s="179" t="s">
        <v>23</v>
      </c>
      <c r="D12850" s="180" t="s">
        <v>25776</v>
      </c>
    </row>
    <row r="12851" spans="1:4" x14ac:dyDescent="0.25">
      <c r="A12851" s="179" t="s">
        <v>1951</v>
      </c>
      <c r="B12851" s="179" t="s">
        <v>76</v>
      </c>
      <c r="C12851" s="179" t="s">
        <v>23</v>
      </c>
      <c r="D12851" s="180" t="s">
        <v>14592</v>
      </c>
    </row>
    <row r="12852" spans="1:4" x14ac:dyDescent="0.25">
      <c r="A12852" s="179" t="s">
        <v>1952</v>
      </c>
      <c r="B12852" s="179" t="s">
        <v>568</v>
      </c>
      <c r="C12852" s="179" t="s">
        <v>23</v>
      </c>
      <c r="D12852" s="180" t="s">
        <v>6387</v>
      </c>
    </row>
    <row r="12853" spans="1:4" x14ac:dyDescent="0.25">
      <c r="A12853" s="179" t="s">
        <v>1953</v>
      </c>
      <c r="B12853" s="179" t="s">
        <v>569</v>
      </c>
      <c r="C12853" s="179" t="s">
        <v>23</v>
      </c>
      <c r="D12853" s="180" t="s">
        <v>25777</v>
      </c>
    </row>
    <row r="12854" spans="1:4" x14ac:dyDescent="0.25">
      <c r="A12854" s="179" t="s">
        <v>1954</v>
      </c>
      <c r="B12854" s="179" t="s">
        <v>77</v>
      </c>
      <c r="C12854" s="179" t="s">
        <v>23</v>
      </c>
      <c r="D12854" s="180" t="s">
        <v>16668</v>
      </c>
    </row>
    <row r="12855" spans="1:4" x14ac:dyDescent="0.25">
      <c r="A12855" s="179" t="s">
        <v>1955</v>
      </c>
      <c r="B12855" s="179" t="s">
        <v>570</v>
      </c>
      <c r="C12855" s="179" t="s">
        <v>23</v>
      </c>
      <c r="D12855" s="180" t="s">
        <v>25778</v>
      </c>
    </row>
    <row r="12856" spans="1:4" x14ac:dyDescent="0.25">
      <c r="A12856" s="179" t="s">
        <v>1956</v>
      </c>
      <c r="B12856" s="179" t="s">
        <v>571</v>
      </c>
      <c r="C12856" s="179" t="s">
        <v>23</v>
      </c>
      <c r="D12856" s="180" t="s">
        <v>25779</v>
      </c>
    </row>
    <row r="12857" spans="1:4" x14ac:dyDescent="0.25">
      <c r="A12857" s="179" t="s">
        <v>1957</v>
      </c>
      <c r="B12857" s="179" t="s">
        <v>78</v>
      </c>
      <c r="C12857" s="179" t="s">
        <v>23</v>
      </c>
      <c r="D12857" s="180" t="s">
        <v>17426</v>
      </c>
    </row>
    <row r="12858" spans="1:4" x14ac:dyDescent="0.25">
      <c r="A12858" s="179" t="s">
        <v>1958</v>
      </c>
      <c r="B12858" s="179" t="s">
        <v>79</v>
      </c>
      <c r="C12858" s="179" t="s">
        <v>23</v>
      </c>
      <c r="D12858" s="180" t="s">
        <v>6701</v>
      </c>
    </row>
    <row r="12859" spans="1:4" x14ac:dyDescent="0.25">
      <c r="A12859" s="179" t="s">
        <v>1959</v>
      </c>
      <c r="B12859" s="179" t="s">
        <v>572</v>
      </c>
      <c r="C12859" s="179" t="s">
        <v>23</v>
      </c>
      <c r="D12859" s="180" t="s">
        <v>25780</v>
      </c>
    </row>
    <row r="12860" spans="1:4" x14ac:dyDescent="0.25">
      <c r="A12860" s="179" t="s">
        <v>1960</v>
      </c>
      <c r="B12860" s="179" t="s">
        <v>573</v>
      </c>
      <c r="C12860" s="179" t="s">
        <v>23</v>
      </c>
      <c r="D12860" s="180" t="s">
        <v>12616</v>
      </c>
    </row>
    <row r="12861" spans="1:4" x14ac:dyDescent="0.25">
      <c r="A12861" s="179" t="s">
        <v>1961</v>
      </c>
      <c r="B12861" s="179" t="s">
        <v>574</v>
      </c>
      <c r="C12861" s="179" t="s">
        <v>23</v>
      </c>
      <c r="D12861" s="180" t="s">
        <v>20640</v>
      </c>
    </row>
    <row r="12862" spans="1:4" x14ac:dyDescent="0.25">
      <c r="A12862" s="179" t="s">
        <v>1962</v>
      </c>
      <c r="B12862" s="179" t="s">
        <v>15077</v>
      </c>
      <c r="C12862" s="179" t="s">
        <v>23</v>
      </c>
      <c r="D12862" s="180" t="s">
        <v>15203</v>
      </c>
    </row>
    <row r="12863" spans="1:4" x14ac:dyDescent="0.25">
      <c r="A12863" s="179" t="s">
        <v>1963</v>
      </c>
      <c r="B12863" s="179" t="s">
        <v>575</v>
      </c>
      <c r="C12863" s="179" t="s">
        <v>23</v>
      </c>
      <c r="D12863" s="180" t="s">
        <v>6454</v>
      </c>
    </row>
    <row r="12864" spans="1:4" x14ac:dyDescent="0.25">
      <c r="A12864" s="179" t="s">
        <v>1964</v>
      </c>
      <c r="B12864" s="179" t="s">
        <v>576</v>
      </c>
      <c r="C12864" s="179" t="s">
        <v>23</v>
      </c>
      <c r="D12864" s="180" t="s">
        <v>25781</v>
      </c>
    </row>
    <row r="12865" spans="1:4" x14ac:dyDescent="0.25">
      <c r="A12865" s="179" t="s">
        <v>1965</v>
      </c>
      <c r="B12865" s="179" t="s">
        <v>577</v>
      </c>
      <c r="C12865" s="179" t="s">
        <v>23</v>
      </c>
      <c r="D12865" s="180" t="s">
        <v>25782</v>
      </c>
    </row>
    <row r="12866" spans="1:4" x14ac:dyDescent="0.25">
      <c r="A12866" s="179" t="s">
        <v>1966</v>
      </c>
      <c r="B12866" s="179" t="s">
        <v>578</v>
      </c>
      <c r="C12866" s="179" t="s">
        <v>23</v>
      </c>
      <c r="D12866" s="180" t="s">
        <v>7229</v>
      </c>
    </row>
    <row r="12867" spans="1:4" x14ac:dyDescent="0.25">
      <c r="A12867" s="179" t="s">
        <v>1967</v>
      </c>
      <c r="B12867" s="179" t="s">
        <v>579</v>
      </c>
      <c r="C12867" s="179" t="s">
        <v>23</v>
      </c>
      <c r="D12867" s="180" t="s">
        <v>16798</v>
      </c>
    </row>
    <row r="12868" spans="1:4" x14ac:dyDescent="0.25">
      <c r="A12868" s="179" t="s">
        <v>1968</v>
      </c>
      <c r="B12868" s="179" t="s">
        <v>580</v>
      </c>
      <c r="C12868" s="179" t="s">
        <v>23</v>
      </c>
      <c r="D12868" s="180" t="s">
        <v>17602</v>
      </c>
    </row>
    <row r="12869" spans="1:4" x14ac:dyDescent="0.25">
      <c r="A12869" s="179" t="s">
        <v>1969</v>
      </c>
      <c r="B12869" s="179" t="s">
        <v>15079</v>
      </c>
      <c r="C12869" s="179" t="s">
        <v>23</v>
      </c>
      <c r="D12869" s="180" t="s">
        <v>6362</v>
      </c>
    </row>
    <row r="12870" spans="1:4" x14ac:dyDescent="0.25">
      <c r="A12870" s="179" t="s">
        <v>1970</v>
      </c>
      <c r="B12870" s="179" t="s">
        <v>15080</v>
      </c>
      <c r="C12870" s="179" t="s">
        <v>23</v>
      </c>
      <c r="D12870" s="180" t="s">
        <v>6491</v>
      </c>
    </row>
    <row r="12871" spans="1:4" x14ac:dyDescent="0.25">
      <c r="A12871" s="179" t="s">
        <v>1971</v>
      </c>
      <c r="B12871" s="179" t="s">
        <v>15081</v>
      </c>
      <c r="C12871" s="179" t="s">
        <v>23</v>
      </c>
      <c r="D12871" s="180" t="s">
        <v>6395</v>
      </c>
    </row>
    <row r="12872" spans="1:4" x14ac:dyDescent="0.25">
      <c r="A12872" s="179" t="s">
        <v>1972</v>
      </c>
      <c r="B12872" s="179" t="s">
        <v>15082</v>
      </c>
      <c r="C12872" s="179" t="s">
        <v>23</v>
      </c>
      <c r="D12872" s="180" t="s">
        <v>15076</v>
      </c>
    </row>
    <row r="12873" spans="1:4" x14ac:dyDescent="0.25">
      <c r="A12873" s="179" t="s">
        <v>1973</v>
      </c>
      <c r="B12873" s="179" t="s">
        <v>80</v>
      </c>
      <c r="C12873" s="179" t="s">
        <v>23</v>
      </c>
      <c r="D12873" s="180" t="s">
        <v>6988</v>
      </c>
    </row>
    <row r="12874" spans="1:4" x14ac:dyDescent="0.25">
      <c r="A12874" s="179" t="s">
        <v>1974</v>
      </c>
      <c r="B12874" s="179" t="s">
        <v>581</v>
      </c>
      <c r="C12874" s="179" t="s">
        <v>23</v>
      </c>
      <c r="D12874" s="180" t="s">
        <v>17604</v>
      </c>
    </row>
    <row r="12875" spans="1:4" x14ac:dyDescent="0.25">
      <c r="A12875" s="179" t="s">
        <v>1975</v>
      </c>
      <c r="B12875" s="179" t="s">
        <v>15083</v>
      </c>
      <c r="C12875" s="179" t="s">
        <v>23</v>
      </c>
      <c r="D12875" s="180" t="s">
        <v>6493</v>
      </c>
    </row>
    <row r="12876" spans="1:4" x14ac:dyDescent="0.25">
      <c r="A12876" s="179" t="s">
        <v>1976</v>
      </c>
      <c r="B12876" s="179" t="s">
        <v>582</v>
      </c>
      <c r="C12876" s="179" t="s">
        <v>23</v>
      </c>
      <c r="D12876" s="180" t="s">
        <v>16127</v>
      </c>
    </row>
    <row r="12877" spans="1:4" x14ac:dyDescent="0.25">
      <c r="A12877" s="179" t="s">
        <v>1977</v>
      </c>
      <c r="B12877" s="179" t="s">
        <v>583</v>
      </c>
      <c r="C12877" s="179" t="s">
        <v>23</v>
      </c>
      <c r="D12877" s="180" t="s">
        <v>25783</v>
      </c>
    </row>
    <row r="12878" spans="1:4" x14ac:dyDescent="0.25">
      <c r="A12878" s="179" t="s">
        <v>1978</v>
      </c>
      <c r="B12878" s="179" t="s">
        <v>584</v>
      </c>
      <c r="C12878" s="179" t="s">
        <v>23</v>
      </c>
      <c r="D12878" s="180" t="s">
        <v>6420</v>
      </c>
    </row>
    <row r="12879" spans="1:4" x14ac:dyDescent="0.25">
      <c r="A12879" s="179" t="s">
        <v>1979</v>
      </c>
      <c r="B12879" s="179" t="s">
        <v>15084</v>
      </c>
      <c r="C12879" s="179" t="s">
        <v>23</v>
      </c>
      <c r="D12879" s="180" t="s">
        <v>7889</v>
      </c>
    </row>
    <row r="12880" spans="1:4" x14ac:dyDescent="0.25">
      <c r="A12880" s="179" t="s">
        <v>1980</v>
      </c>
      <c r="B12880" s="179" t="s">
        <v>585</v>
      </c>
      <c r="C12880" s="179" t="s">
        <v>23</v>
      </c>
      <c r="D12880" s="180" t="s">
        <v>25784</v>
      </c>
    </row>
    <row r="12881" spans="1:4" x14ac:dyDescent="0.25">
      <c r="A12881" s="179" t="s">
        <v>1981</v>
      </c>
      <c r="B12881" s="179" t="s">
        <v>81</v>
      </c>
      <c r="C12881" s="179" t="s">
        <v>23</v>
      </c>
      <c r="D12881" s="180" t="s">
        <v>25785</v>
      </c>
    </row>
    <row r="12882" spans="1:4" x14ac:dyDescent="0.25">
      <c r="A12882" s="179" t="s">
        <v>1982</v>
      </c>
      <c r="B12882" s="179" t="s">
        <v>82</v>
      </c>
      <c r="C12882" s="179" t="s">
        <v>23</v>
      </c>
      <c r="D12882" s="180" t="s">
        <v>25786</v>
      </c>
    </row>
    <row r="12883" spans="1:4" x14ac:dyDescent="0.25">
      <c r="A12883" s="179" t="s">
        <v>1983</v>
      </c>
      <c r="B12883" s="179" t="s">
        <v>15085</v>
      </c>
      <c r="C12883" s="179" t="s">
        <v>23</v>
      </c>
      <c r="D12883" s="180" t="s">
        <v>16869</v>
      </c>
    </row>
    <row r="12884" spans="1:4" x14ac:dyDescent="0.25">
      <c r="A12884" s="179" t="s">
        <v>1984</v>
      </c>
      <c r="B12884" s="179" t="s">
        <v>586</v>
      </c>
      <c r="C12884" s="179" t="s">
        <v>23</v>
      </c>
      <c r="D12884" s="180" t="s">
        <v>25787</v>
      </c>
    </row>
    <row r="12885" spans="1:4" x14ac:dyDescent="0.25">
      <c r="A12885" s="179" t="s">
        <v>1985</v>
      </c>
      <c r="B12885" s="179" t="s">
        <v>587</v>
      </c>
      <c r="C12885" s="179" t="s">
        <v>23</v>
      </c>
      <c r="D12885" s="180" t="s">
        <v>25788</v>
      </c>
    </row>
    <row r="12886" spans="1:4" x14ac:dyDescent="0.25">
      <c r="A12886" s="179" t="s">
        <v>1986</v>
      </c>
      <c r="B12886" s="179" t="s">
        <v>83</v>
      </c>
      <c r="C12886" s="179" t="s">
        <v>23</v>
      </c>
      <c r="D12886" s="180" t="s">
        <v>25789</v>
      </c>
    </row>
    <row r="12887" spans="1:4" x14ac:dyDescent="0.25">
      <c r="A12887" s="179" t="s">
        <v>1987</v>
      </c>
      <c r="B12887" s="179" t="s">
        <v>588</v>
      </c>
      <c r="C12887" s="179" t="s">
        <v>23</v>
      </c>
      <c r="D12887" s="180" t="s">
        <v>17714</v>
      </c>
    </row>
    <row r="12888" spans="1:4" x14ac:dyDescent="0.25">
      <c r="A12888" s="179" t="s">
        <v>1988</v>
      </c>
      <c r="B12888" s="179" t="s">
        <v>589</v>
      </c>
      <c r="C12888" s="179" t="s">
        <v>23</v>
      </c>
      <c r="D12888" s="180" t="s">
        <v>25790</v>
      </c>
    </row>
    <row r="12889" spans="1:4" x14ac:dyDescent="0.25">
      <c r="A12889" s="179" t="s">
        <v>1989</v>
      </c>
      <c r="B12889" s="179" t="s">
        <v>15086</v>
      </c>
      <c r="C12889" s="179" t="s">
        <v>23</v>
      </c>
      <c r="D12889" s="180" t="s">
        <v>14739</v>
      </c>
    </row>
    <row r="12890" spans="1:4" x14ac:dyDescent="0.25">
      <c r="A12890" s="179" t="s">
        <v>1990</v>
      </c>
      <c r="B12890" s="179" t="s">
        <v>84</v>
      </c>
      <c r="C12890" s="179" t="s">
        <v>23</v>
      </c>
      <c r="D12890" s="180" t="s">
        <v>25791</v>
      </c>
    </row>
    <row r="12891" spans="1:4" x14ac:dyDescent="0.25">
      <c r="A12891" s="179" t="s">
        <v>1991</v>
      </c>
      <c r="B12891" s="179" t="s">
        <v>85</v>
      </c>
      <c r="C12891" s="179" t="s">
        <v>23</v>
      </c>
      <c r="D12891" s="180" t="s">
        <v>25792</v>
      </c>
    </row>
    <row r="12892" spans="1:4" x14ac:dyDescent="0.25">
      <c r="A12892" s="179" t="s">
        <v>1992</v>
      </c>
      <c r="B12892" s="179" t="s">
        <v>590</v>
      </c>
      <c r="C12892" s="179" t="s">
        <v>23</v>
      </c>
      <c r="D12892" s="180" t="s">
        <v>7837</v>
      </c>
    </row>
    <row r="12893" spans="1:4" x14ac:dyDescent="0.25">
      <c r="A12893" s="179" t="s">
        <v>1993</v>
      </c>
      <c r="B12893" s="179" t="s">
        <v>86</v>
      </c>
      <c r="C12893" s="179" t="s">
        <v>23</v>
      </c>
      <c r="D12893" s="180" t="s">
        <v>7866</v>
      </c>
    </row>
    <row r="12894" spans="1:4" x14ac:dyDescent="0.25">
      <c r="A12894" s="179" t="s">
        <v>1994</v>
      </c>
      <c r="B12894" s="179" t="s">
        <v>87</v>
      </c>
      <c r="C12894" s="179" t="s">
        <v>23</v>
      </c>
      <c r="D12894" s="180" t="s">
        <v>17133</v>
      </c>
    </row>
    <row r="12895" spans="1:4" x14ac:dyDescent="0.25">
      <c r="A12895" s="179" t="s">
        <v>1995</v>
      </c>
      <c r="B12895" s="179" t="s">
        <v>88</v>
      </c>
      <c r="C12895" s="179" t="s">
        <v>23</v>
      </c>
      <c r="D12895" s="180" t="s">
        <v>7834</v>
      </c>
    </row>
    <row r="12896" spans="1:4" x14ac:dyDescent="0.25">
      <c r="A12896" s="179" t="s">
        <v>1996</v>
      </c>
      <c r="B12896" s="179" t="s">
        <v>591</v>
      </c>
      <c r="C12896" s="179" t="s">
        <v>23</v>
      </c>
      <c r="D12896" s="180" t="s">
        <v>14991</v>
      </c>
    </row>
    <row r="12897" spans="1:4" x14ac:dyDescent="0.25">
      <c r="A12897" s="179" t="s">
        <v>1997</v>
      </c>
      <c r="B12897" s="179" t="s">
        <v>592</v>
      </c>
      <c r="C12897" s="179" t="s">
        <v>23</v>
      </c>
      <c r="D12897" s="180" t="s">
        <v>12595</v>
      </c>
    </row>
    <row r="12898" spans="1:4" x14ac:dyDescent="0.25">
      <c r="A12898" s="179" t="s">
        <v>1998</v>
      </c>
      <c r="B12898" s="179" t="s">
        <v>89</v>
      </c>
      <c r="C12898" s="179" t="s">
        <v>23</v>
      </c>
      <c r="D12898" s="180" t="s">
        <v>6977</v>
      </c>
    </row>
    <row r="12899" spans="1:4" x14ac:dyDescent="0.25">
      <c r="A12899" s="179" t="s">
        <v>1999</v>
      </c>
      <c r="B12899" s="179" t="s">
        <v>90</v>
      </c>
      <c r="C12899" s="179" t="s">
        <v>23</v>
      </c>
      <c r="D12899" s="180" t="s">
        <v>7285</v>
      </c>
    </row>
    <row r="12900" spans="1:4" x14ac:dyDescent="0.25">
      <c r="A12900" s="179" t="s">
        <v>2000</v>
      </c>
      <c r="B12900" s="179" t="s">
        <v>15088</v>
      </c>
      <c r="C12900" s="179" t="s">
        <v>23</v>
      </c>
      <c r="D12900" s="180" t="s">
        <v>16701</v>
      </c>
    </row>
    <row r="12901" spans="1:4" x14ac:dyDescent="0.25">
      <c r="A12901" s="179" t="s">
        <v>2001</v>
      </c>
      <c r="B12901" s="179" t="s">
        <v>593</v>
      </c>
      <c r="C12901" s="179" t="s">
        <v>23</v>
      </c>
      <c r="D12901" s="180" t="s">
        <v>25793</v>
      </c>
    </row>
    <row r="12902" spans="1:4" x14ac:dyDescent="0.25">
      <c r="A12902" s="179" t="s">
        <v>2002</v>
      </c>
      <c r="B12902" s="179" t="s">
        <v>594</v>
      </c>
      <c r="C12902" s="179" t="s">
        <v>23</v>
      </c>
      <c r="D12902" s="180" t="s">
        <v>16898</v>
      </c>
    </row>
    <row r="12903" spans="1:4" x14ac:dyDescent="0.25">
      <c r="A12903" s="179" t="s">
        <v>2003</v>
      </c>
      <c r="B12903" s="179" t="s">
        <v>15089</v>
      </c>
      <c r="C12903" s="179" t="s">
        <v>23</v>
      </c>
      <c r="D12903" s="180" t="s">
        <v>25794</v>
      </c>
    </row>
    <row r="12904" spans="1:4" x14ac:dyDescent="0.25">
      <c r="A12904" s="179" t="s">
        <v>2004</v>
      </c>
      <c r="B12904" s="179" t="s">
        <v>595</v>
      </c>
      <c r="C12904" s="179" t="s">
        <v>23</v>
      </c>
      <c r="D12904" s="180" t="s">
        <v>25795</v>
      </c>
    </row>
    <row r="12905" spans="1:4" x14ac:dyDescent="0.25">
      <c r="A12905" s="179" t="s">
        <v>2005</v>
      </c>
      <c r="B12905" s="179" t="s">
        <v>91</v>
      </c>
      <c r="C12905" s="179" t="s">
        <v>23</v>
      </c>
      <c r="D12905" s="180" t="s">
        <v>6961</v>
      </c>
    </row>
    <row r="12906" spans="1:4" x14ac:dyDescent="0.25">
      <c r="A12906" s="179" t="s">
        <v>2006</v>
      </c>
      <c r="B12906" s="179" t="s">
        <v>596</v>
      </c>
      <c r="C12906" s="179" t="s">
        <v>23</v>
      </c>
      <c r="D12906" s="180" t="s">
        <v>12700</v>
      </c>
    </row>
    <row r="12907" spans="1:4" x14ac:dyDescent="0.25">
      <c r="A12907" s="179" t="s">
        <v>2007</v>
      </c>
      <c r="B12907" s="179" t="s">
        <v>92</v>
      </c>
      <c r="C12907" s="179" t="s">
        <v>23</v>
      </c>
      <c r="D12907" s="180" t="s">
        <v>25796</v>
      </c>
    </row>
    <row r="12908" spans="1:4" x14ac:dyDescent="0.25">
      <c r="A12908" s="179" t="s">
        <v>2008</v>
      </c>
      <c r="B12908" s="179" t="s">
        <v>597</v>
      </c>
      <c r="C12908" s="179" t="s">
        <v>23</v>
      </c>
      <c r="D12908" s="180" t="s">
        <v>6991</v>
      </c>
    </row>
    <row r="12909" spans="1:4" x14ac:dyDescent="0.25">
      <c r="A12909" s="179" t="s">
        <v>2009</v>
      </c>
      <c r="B12909" s="179" t="s">
        <v>93</v>
      </c>
      <c r="C12909" s="179" t="s">
        <v>23</v>
      </c>
      <c r="D12909" s="180" t="s">
        <v>25797</v>
      </c>
    </row>
    <row r="12910" spans="1:4" x14ac:dyDescent="0.25">
      <c r="A12910" s="179" t="s">
        <v>2010</v>
      </c>
      <c r="B12910" s="179" t="s">
        <v>598</v>
      </c>
      <c r="C12910" s="179" t="s">
        <v>23</v>
      </c>
      <c r="D12910" s="180" t="s">
        <v>25798</v>
      </c>
    </row>
    <row r="12911" spans="1:4" x14ac:dyDescent="0.25">
      <c r="A12911" s="179" t="s">
        <v>2011</v>
      </c>
      <c r="B12911" s="179" t="s">
        <v>599</v>
      </c>
      <c r="C12911" s="179" t="s">
        <v>23</v>
      </c>
      <c r="D12911" s="180" t="s">
        <v>7721</v>
      </c>
    </row>
    <row r="12912" spans="1:4" x14ac:dyDescent="0.25">
      <c r="A12912" s="179" t="s">
        <v>2012</v>
      </c>
      <c r="B12912" s="179" t="s">
        <v>600</v>
      </c>
      <c r="C12912" s="179" t="s">
        <v>23</v>
      </c>
      <c r="D12912" s="180" t="s">
        <v>23417</v>
      </c>
    </row>
    <row r="12913" spans="1:4" x14ac:dyDescent="0.25">
      <c r="A12913" s="179" t="s">
        <v>2013</v>
      </c>
      <c r="B12913" s="179" t="s">
        <v>601</v>
      </c>
      <c r="C12913" s="179" t="s">
        <v>23</v>
      </c>
      <c r="D12913" s="180" t="s">
        <v>23872</v>
      </c>
    </row>
    <row r="12914" spans="1:4" x14ac:dyDescent="0.25">
      <c r="A12914" s="179" t="s">
        <v>2014</v>
      </c>
      <c r="B12914" s="179" t="s">
        <v>15090</v>
      </c>
      <c r="C12914" s="179" t="s">
        <v>23</v>
      </c>
      <c r="D12914" s="180" t="s">
        <v>25799</v>
      </c>
    </row>
    <row r="12915" spans="1:4" x14ac:dyDescent="0.25">
      <c r="A12915" s="179" t="s">
        <v>2015</v>
      </c>
      <c r="B12915" s="179" t="s">
        <v>602</v>
      </c>
      <c r="C12915" s="179" t="s">
        <v>23</v>
      </c>
      <c r="D12915" s="180" t="s">
        <v>16140</v>
      </c>
    </row>
    <row r="12916" spans="1:4" x14ac:dyDescent="0.25">
      <c r="A12916" s="179" t="s">
        <v>2016</v>
      </c>
      <c r="B12916" s="179" t="s">
        <v>603</v>
      </c>
      <c r="C12916" s="179" t="s">
        <v>23</v>
      </c>
      <c r="D12916" s="180" t="s">
        <v>14952</v>
      </c>
    </row>
    <row r="12917" spans="1:4" x14ac:dyDescent="0.25">
      <c r="A12917" s="179" t="s">
        <v>2017</v>
      </c>
      <c r="B12917" s="179" t="s">
        <v>604</v>
      </c>
      <c r="C12917" s="179" t="s">
        <v>23</v>
      </c>
      <c r="D12917" s="180" t="s">
        <v>25800</v>
      </c>
    </row>
    <row r="12918" spans="1:4" x14ac:dyDescent="0.25">
      <c r="A12918" s="179" t="s">
        <v>2018</v>
      </c>
      <c r="B12918" s="179" t="s">
        <v>605</v>
      </c>
      <c r="C12918" s="179" t="s">
        <v>23</v>
      </c>
      <c r="D12918" s="180" t="s">
        <v>16662</v>
      </c>
    </row>
    <row r="12919" spans="1:4" x14ac:dyDescent="0.25">
      <c r="A12919" s="179" t="s">
        <v>2019</v>
      </c>
      <c r="B12919" s="179" t="s">
        <v>606</v>
      </c>
      <c r="C12919" s="179" t="s">
        <v>23</v>
      </c>
      <c r="D12919" s="180" t="s">
        <v>17611</v>
      </c>
    </row>
    <row r="12920" spans="1:4" x14ac:dyDescent="0.25">
      <c r="A12920" s="179" t="s">
        <v>2020</v>
      </c>
      <c r="B12920" s="179" t="s">
        <v>15091</v>
      </c>
      <c r="C12920" s="179" t="s">
        <v>23</v>
      </c>
      <c r="D12920" s="180" t="s">
        <v>25801</v>
      </c>
    </row>
    <row r="12921" spans="1:4" x14ac:dyDescent="0.25">
      <c r="A12921" s="179" t="s">
        <v>2021</v>
      </c>
      <c r="B12921" s="179" t="s">
        <v>15092</v>
      </c>
      <c r="C12921" s="179" t="s">
        <v>23</v>
      </c>
      <c r="D12921" s="180" t="s">
        <v>7721</v>
      </c>
    </row>
    <row r="12922" spans="1:4" x14ac:dyDescent="0.25">
      <c r="A12922" s="179" t="s">
        <v>2022</v>
      </c>
      <c r="B12922" s="179" t="s">
        <v>15093</v>
      </c>
      <c r="C12922" s="179" t="s">
        <v>23</v>
      </c>
      <c r="D12922" s="180" t="s">
        <v>6359</v>
      </c>
    </row>
    <row r="12923" spans="1:4" x14ac:dyDescent="0.25">
      <c r="A12923" s="179" t="s">
        <v>2023</v>
      </c>
      <c r="B12923" s="179" t="s">
        <v>607</v>
      </c>
      <c r="C12923" s="179" t="s">
        <v>23</v>
      </c>
      <c r="D12923" s="180" t="s">
        <v>25785</v>
      </c>
    </row>
    <row r="12924" spans="1:4" x14ac:dyDescent="0.25">
      <c r="A12924" s="179" t="s">
        <v>2024</v>
      </c>
      <c r="B12924" s="179" t="s">
        <v>94</v>
      </c>
      <c r="C12924" s="179" t="s">
        <v>23</v>
      </c>
      <c r="D12924" s="180" t="s">
        <v>25802</v>
      </c>
    </row>
    <row r="12925" spans="1:4" x14ac:dyDescent="0.25">
      <c r="A12925" s="179" t="s">
        <v>2025</v>
      </c>
      <c r="B12925" s="179" t="s">
        <v>608</v>
      </c>
      <c r="C12925" s="179" t="s">
        <v>23</v>
      </c>
      <c r="D12925" s="180" t="s">
        <v>25803</v>
      </c>
    </row>
    <row r="12926" spans="1:4" x14ac:dyDescent="0.25">
      <c r="A12926" s="179" t="s">
        <v>2026</v>
      </c>
      <c r="B12926" s="179" t="s">
        <v>15094</v>
      </c>
      <c r="C12926" s="179" t="s">
        <v>23</v>
      </c>
      <c r="D12926" s="180" t="s">
        <v>6348</v>
      </c>
    </row>
    <row r="12927" spans="1:4" x14ac:dyDescent="0.25">
      <c r="A12927" s="179" t="s">
        <v>2027</v>
      </c>
      <c r="B12927" s="179" t="s">
        <v>609</v>
      </c>
      <c r="C12927" s="179" t="s">
        <v>23</v>
      </c>
      <c r="D12927" s="180" t="s">
        <v>17612</v>
      </c>
    </row>
    <row r="12928" spans="1:4" x14ac:dyDescent="0.25">
      <c r="A12928" s="179" t="s">
        <v>2028</v>
      </c>
      <c r="B12928" s="179" t="s">
        <v>610</v>
      </c>
      <c r="C12928" s="179" t="s">
        <v>23</v>
      </c>
      <c r="D12928" s="180" t="s">
        <v>12704</v>
      </c>
    </row>
    <row r="12929" spans="1:4" x14ac:dyDescent="0.25">
      <c r="A12929" s="179" t="s">
        <v>2029</v>
      </c>
      <c r="B12929" s="179" t="s">
        <v>611</v>
      </c>
      <c r="C12929" s="179" t="s">
        <v>23</v>
      </c>
      <c r="D12929" s="180" t="s">
        <v>25804</v>
      </c>
    </row>
    <row r="12930" spans="1:4" x14ac:dyDescent="0.25">
      <c r="A12930" s="179" t="s">
        <v>2030</v>
      </c>
      <c r="B12930" s="179" t="s">
        <v>95</v>
      </c>
      <c r="C12930" s="179" t="s">
        <v>23</v>
      </c>
      <c r="D12930" s="180" t="s">
        <v>6385</v>
      </c>
    </row>
    <row r="12931" spans="1:4" x14ac:dyDescent="0.25">
      <c r="A12931" s="179" t="s">
        <v>2031</v>
      </c>
      <c r="B12931" s="179" t="s">
        <v>96</v>
      </c>
      <c r="C12931" s="179" t="s">
        <v>23</v>
      </c>
      <c r="D12931" s="180" t="s">
        <v>18023</v>
      </c>
    </row>
    <row r="12932" spans="1:4" x14ac:dyDescent="0.25">
      <c r="A12932" s="179" t="s">
        <v>2032</v>
      </c>
      <c r="B12932" s="179" t="s">
        <v>15095</v>
      </c>
      <c r="C12932" s="179" t="s">
        <v>23</v>
      </c>
      <c r="D12932" s="180" t="s">
        <v>12768</v>
      </c>
    </row>
    <row r="12933" spans="1:4" x14ac:dyDescent="0.25">
      <c r="A12933" s="179" t="s">
        <v>2033</v>
      </c>
      <c r="B12933" s="179" t="s">
        <v>612</v>
      </c>
      <c r="C12933" s="179" t="s">
        <v>23</v>
      </c>
      <c r="D12933" s="180" t="s">
        <v>13675</v>
      </c>
    </row>
    <row r="12934" spans="1:4" x14ac:dyDescent="0.25">
      <c r="A12934" s="179" t="s">
        <v>2034</v>
      </c>
      <c r="B12934" s="179" t="s">
        <v>613</v>
      </c>
      <c r="C12934" s="179" t="s">
        <v>23</v>
      </c>
      <c r="D12934" s="180" t="s">
        <v>25805</v>
      </c>
    </row>
    <row r="12935" spans="1:4" x14ac:dyDescent="0.25">
      <c r="A12935" s="179" t="s">
        <v>2035</v>
      </c>
      <c r="B12935" s="179" t="s">
        <v>614</v>
      </c>
      <c r="C12935" s="179" t="s">
        <v>23</v>
      </c>
      <c r="D12935" s="180" t="s">
        <v>17703</v>
      </c>
    </row>
    <row r="12936" spans="1:4" x14ac:dyDescent="0.25">
      <c r="A12936" s="179" t="s">
        <v>2036</v>
      </c>
      <c r="B12936" s="179" t="s">
        <v>15097</v>
      </c>
      <c r="C12936" s="179" t="s">
        <v>23</v>
      </c>
      <c r="D12936" s="180" t="s">
        <v>25806</v>
      </c>
    </row>
    <row r="12937" spans="1:4" x14ac:dyDescent="0.25">
      <c r="A12937" s="179" t="s">
        <v>2037</v>
      </c>
      <c r="B12937" s="179" t="s">
        <v>615</v>
      </c>
      <c r="C12937" s="179" t="s">
        <v>23</v>
      </c>
      <c r="D12937" s="180" t="s">
        <v>6385</v>
      </c>
    </row>
    <row r="12938" spans="1:4" x14ac:dyDescent="0.25">
      <c r="A12938" s="179" t="s">
        <v>2038</v>
      </c>
      <c r="B12938" s="179" t="s">
        <v>97</v>
      </c>
      <c r="C12938" s="179" t="s">
        <v>23</v>
      </c>
      <c r="D12938" s="180" t="s">
        <v>6705</v>
      </c>
    </row>
    <row r="12939" spans="1:4" x14ac:dyDescent="0.25">
      <c r="A12939" s="179" t="s">
        <v>2039</v>
      </c>
      <c r="B12939" s="179" t="s">
        <v>616</v>
      </c>
      <c r="C12939" s="179" t="s">
        <v>23</v>
      </c>
      <c r="D12939" s="180" t="s">
        <v>17215</v>
      </c>
    </row>
    <row r="12940" spans="1:4" x14ac:dyDescent="0.25">
      <c r="A12940" s="179" t="s">
        <v>2040</v>
      </c>
      <c r="B12940" s="179" t="s">
        <v>15098</v>
      </c>
      <c r="C12940" s="179" t="s">
        <v>23</v>
      </c>
      <c r="D12940" s="180" t="s">
        <v>25807</v>
      </c>
    </row>
    <row r="12941" spans="1:4" x14ac:dyDescent="0.25">
      <c r="A12941" s="179" t="s">
        <v>2041</v>
      </c>
      <c r="B12941" s="179" t="s">
        <v>15099</v>
      </c>
      <c r="C12941" s="179" t="s">
        <v>23</v>
      </c>
      <c r="D12941" s="180" t="s">
        <v>25808</v>
      </c>
    </row>
    <row r="12942" spans="1:4" x14ac:dyDescent="0.25">
      <c r="A12942" s="179" t="s">
        <v>2042</v>
      </c>
      <c r="B12942" s="179" t="s">
        <v>617</v>
      </c>
      <c r="C12942" s="179" t="s">
        <v>23</v>
      </c>
      <c r="D12942" s="180" t="s">
        <v>25809</v>
      </c>
    </row>
    <row r="12943" spans="1:4" x14ac:dyDescent="0.25">
      <c r="A12943" s="179" t="s">
        <v>2043</v>
      </c>
      <c r="B12943" s="179" t="s">
        <v>98</v>
      </c>
      <c r="C12943" s="179" t="s">
        <v>23</v>
      </c>
      <c r="D12943" s="180" t="s">
        <v>17915</v>
      </c>
    </row>
    <row r="12944" spans="1:4" x14ac:dyDescent="0.25">
      <c r="A12944" s="179" t="s">
        <v>2044</v>
      </c>
      <c r="B12944" s="179" t="s">
        <v>618</v>
      </c>
      <c r="C12944" s="179" t="s">
        <v>23</v>
      </c>
      <c r="D12944" s="180" t="s">
        <v>6368</v>
      </c>
    </row>
    <row r="12945" spans="1:4" x14ac:dyDescent="0.25">
      <c r="A12945" s="179" t="s">
        <v>2045</v>
      </c>
      <c r="B12945" s="179" t="s">
        <v>15100</v>
      </c>
      <c r="C12945" s="179" t="s">
        <v>23</v>
      </c>
      <c r="D12945" s="180" t="s">
        <v>25810</v>
      </c>
    </row>
    <row r="12946" spans="1:4" x14ac:dyDescent="0.25">
      <c r="A12946" s="179" t="s">
        <v>2046</v>
      </c>
      <c r="B12946" s="179" t="s">
        <v>99</v>
      </c>
      <c r="C12946" s="179" t="s">
        <v>23</v>
      </c>
      <c r="D12946" s="180" t="s">
        <v>14660</v>
      </c>
    </row>
    <row r="12947" spans="1:4" x14ac:dyDescent="0.25">
      <c r="A12947" s="179" t="s">
        <v>2047</v>
      </c>
      <c r="B12947" s="179" t="s">
        <v>619</v>
      </c>
      <c r="C12947" s="179" t="s">
        <v>23</v>
      </c>
      <c r="D12947" s="180" t="s">
        <v>19211</v>
      </c>
    </row>
    <row r="12948" spans="1:4" x14ac:dyDescent="0.25">
      <c r="A12948" s="179" t="s">
        <v>2048</v>
      </c>
      <c r="B12948" s="179" t="s">
        <v>620</v>
      </c>
      <c r="C12948" s="179" t="s">
        <v>23</v>
      </c>
      <c r="D12948" s="180" t="s">
        <v>11969</v>
      </c>
    </row>
    <row r="12949" spans="1:4" x14ac:dyDescent="0.25">
      <c r="A12949" s="179" t="s">
        <v>2049</v>
      </c>
      <c r="B12949" s="179" t="s">
        <v>15102</v>
      </c>
      <c r="C12949" s="179" t="s">
        <v>23</v>
      </c>
      <c r="D12949" s="180" t="s">
        <v>6474</v>
      </c>
    </row>
    <row r="12950" spans="1:4" x14ac:dyDescent="0.25">
      <c r="A12950" s="179" t="s">
        <v>2050</v>
      </c>
      <c r="B12950" s="179" t="s">
        <v>15103</v>
      </c>
      <c r="C12950" s="179" t="s">
        <v>23</v>
      </c>
      <c r="D12950" s="180" t="s">
        <v>6360</v>
      </c>
    </row>
    <row r="12951" spans="1:4" x14ac:dyDescent="0.25">
      <c r="A12951" s="179" t="s">
        <v>2051</v>
      </c>
      <c r="B12951" s="179" t="s">
        <v>621</v>
      </c>
      <c r="C12951" s="179" t="s">
        <v>23</v>
      </c>
      <c r="D12951" s="180" t="s">
        <v>12590</v>
      </c>
    </row>
    <row r="12952" spans="1:4" x14ac:dyDescent="0.25">
      <c r="A12952" s="179" t="s">
        <v>2052</v>
      </c>
      <c r="B12952" s="179" t="s">
        <v>622</v>
      </c>
      <c r="C12952" s="179" t="s">
        <v>23</v>
      </c>
      <c r="D12952" s="180" t="s">
        <v>25811</v>
      </c>
    </row>
    <row r="12953" spans="1:4" x14ac:dyDescent="0.25">
      <c r="A12953" s="179" t="s">
        <v>2053</v>
      </c>
      <c r="B12953" s="179" t="s">
        <v>623</v>
      </c>
      <c r="C12953" s="179" t="s">
        <v>23</v>
      </c>
      <c r="D12953" s="180" t="s">
        <v>23384</v>
      </c>
    </row>
    <row r="12954" spans="1:4" x14ac:dyDescent="0.25">
      <c r="A12954" s="179" t="s">
        <v>2054</v>
      </c>
      <c r="B12954" s="179" t="s">
        <v>624</v>
      </c>
      <c r="C12954" s="179" t="s">
        <v>23</v>
      </c>
      <c r="D12954" s="180" t="s">
        <v>25812</v>
      </c>
    </row>
    <row r="12955" spans="1:4" x14ac:dyDescent="0.25">
      <c r="A12955" s="179" t="s">
        <v>2055</v>
      </c>
      <c r="B12955" s="179" t="s">
        <v>625</v>
      </c>
      <c r="C12955" s="179" t="s">
        <v>23</v>
      </c>
      <c r="D12955" s="180" t="s">
        <v>24743</v>
      </c>
    </row>
    <row r="12956" spans="1:4" x14ac:dyDescent="0.25">
      <c r="A12956" s="179" t="s">
        <v>2056</v>
      </c>
      <c r="B12956" s="179" t="s">
        <v>626</v>
      </c>
      <c r="C12956" s="179" t="s">
        <v>23</v>
      </c>
      <c r="D12956" s="180" t="s">
        <v>25813</v>
      </c>
    </row>
    <row r="12957" spans="1:4" x14ac:dyDescent="0.25">
      <c r="A12957" s="179" t="s">
        <v>2057</v>
      </c>
      <c r="B12957" s="179" t="s">
        <v>627</v>
      </c>
      <c r="C12957" s="179" t="s">
        <v>23</v>
      </c>
      <c r="D12957" s="180" t="s">
        <v>25814</v>
      </c>
    </row>
    <row r="12958" spans="1:4" x14ac:dyDescent="0.25">
      <c r="A12958" s="179" t="s">
        <v>2058</v>
      </c>
      <c r="B12958" s="179" t="s">
        <v>628</v>
      </c>
      <c r="C12958" s="179" t="s">
        <v>23</v>
      </c>
      <c r="D12958" s="180" t="s">
        <v>16132</v>
      </c>
    </row>
    <row r="12959" spans="1:4" x14ac:dyDescent="0.25">
      <c r="A12959" s="179" t="s">
        <v>2059</v>
      </c>
      <c r="B12959" s="179" t="s">
        <v>629</v>
      </c>
      <c r="C12959" s="179" t="s">
        <v>23</v>
      </c>
      <c r="D12959" s="180" t="s">
        <v>25815</v>
      </c>
    </row>
    <row r="12960" spans="1:4" x14ac:dyDescent="0.25">
      <c r="A12960" s="179" t="s">
        <v>2060</v>
      </c>
      <c r="B12960" s="179" t="s">
        <v>630</v>
      </c>
      <c r="C12960" s="179" t="s">
        <v>23</v>
      </c>
      <c r="D12960" s="180" t="s">
        <v>25816</v>
      </c>
    </row>
    <row r="12961" spans="1:4" x14ac:dyDescent="0.25">
      <c r="A12961" s="179" t="s">
        <v>2061</v>
      </c>
      <c r="B12961" s="179" t="s">
        <v>631</v>
      </c>
      <c r="C12961" s="179" t="s">
        <v>23</v>
      </c>
      <c r="D12961" s="180" t="s">
        <v>25817</v>
      </c>
    </row>
    <row r="12962" spans="1:4" x14ac:dyDescent="0.25">
      <c r="A12962" s="179" t="s">
        <v>2062</v>
      </c>
      <c r="B12962" s="179" t="s">
        <v>632</v>
      </c>
      <c r="C12962" s="179" t="s">
        <v>23</v>
      </c>
      <c r="D12962" s="180" t="s">
        <v>15029</v>
      </c>
    </row>
    <row r="12963" spans="1:4" x14ac:dyDescent="0.25">
      <c r="A12963" s="179" t="s">
        <v>2063</v>
      </c>
      <c r="B12963" s="179" t="s">
        <v>633</v>
      </c>
      <c r="C12963" s="179" t="s">
        <v>23</v>
      </c>
      <c r="D12963" s="180" t="s">
        <v>17653</v>
      </c>
    </row>
    <row r="12964" spans="1:4" x14ac:dyDescent="0.25">
      <c r="A12964" s="179" t="s">
        <v>2064</v>
      </c>
      <c r="B12964" s="179" t="s">
        <v>634</v>
      </c>
      <c r="C12964" s="179" t="s">
        <v>23</v>
      </c>
      <c r="D12964" s="180" t="s">
        <v>17606</v>
      </c>
    </row>
    <row r="12965" spans="1:4" x14ac:dyDescent="0.25">
      <c r="A12965" s="179" t="s">
        <v>2065</v>
      </c>
      <c r="B12965" s="179" t="s">
        <v>635</v>
      </c>
      <c r="C12965" s="179" t="s">
        <v>23</v>
      </c>
      <c r="D12965" s="180" t="s">
        <v>25818</v>
      </c>
    </row>
    <row r="12966" spans="1:4" x14ac:dyDescent="0.25">
      <c r="A12966" s="179" t="s">
        <v>2066</v>
      </c>
      <c r="B12966" s="179" t="s">
        <v>636</v>
      </c>
      <c r="C12966" s="179" t="s">
        <v>23</v>
      </c>
      <c r="D12966" s="180" t="s">
        <v>25819</v>
      </c>
    </row>
    <row r="12967" spans="1:4" x14ac:dyDescent="0.25">
      <c r="A12967" s="179" t="s">
        <v>2067</v>
      </c>
      <c r="B12967" s="179" t="s">
        <v>2068</v>
      </c>
      <c r="C12967" s="179" t="s">
        <v>23</v>
      </c>
      <c r="D12967" s="180" t="s">
        <v>6337</v>
      </c>
    </row>
    <row r="12968" spans="1:4" x14ac:dyDescent="0.25">
      <c r="A12968" s="179" t="s">
        <v>6371</v>
      </c>
      <c r="B12968" s="179" t="s">
        <v>15105</v>
      </c>
      <c r="C12968" s="179" t="s">
        <v>23</v>
      </c>
      <c r="D12968" s="180" t="s">
        <v>6356</v>
      </c>
    </row>
    <row r="12969" spans="1:4" x14ac:dyDescent="0.25">
      <c r="A12969" s="179" t="s">
        <v>6373</v>
      </c>
      <c r="B12969" s="179" t="s">
        <v>6374</v>
      </c>
      <c r="C12969" s="179" t="s">
        <v>23</v>
      </c>
      <c r="D12969" s="180" t="s">
        <v>25820</v>
      </c>
    </row>
    <row r="12970" spans="1:4" x14ac:dyDescent="0.25">
      <c r="A12970" s="179" t="s">
        <v>6375</v>
      </c>
      <c r="B12970" s="179" t="s">
        <v>6376</v>
      </c>
      <c r="C12970" s="179" t="s">
        <v>23</v>
      </c>
      <c r="D12970" s="180" t="s">
        <v>25821</v>
      </c>
    </row>
    <row r="12971" spans="1:4" x14ac:dyDescent="0.25">
      <c r="A12971" s="179" t="s">
        <v>8775</v>
      </c>
      <c r="B12971" s="179" t="s">
        <v>8776</v>
      </c>
      <c r="C12971" s="179" t="s">
        <v>23</v>
      </c>
      <c r="D12971" s="180" t="s">
        <v>18025</v>
      </c>
    </row>
    <row r="12972" spans="1:4" x14ac:dyDescent="0.25">
      <c r="A12972" s="179" t="s">
        <v>12786</v>
      </c>
      <c r="B12972" s="179" t="s">
        <v>12787</v>
      </c>
      <c r="C12972" s="179" t="s">
        <v>23</v>
      </c>
      <c r="D12972" s="180" t="s">
        <v>6364</v>
      </c>
    </row>
    <row r="12973" spans="1:4" x14ac:dyDescent="0.25">
      <c r="A12973" s="179" t="s">
        <v>12788</v>
      </c>
      <c r="B12973" s="179" t="s">
        <v>12789</v>
      </c>
      <c r="C12973" s="179" t="s">
        <v>23</v>
      </c>
      <c r="D12973" s="180" t="s">
        <v>6501</v>
      </c>
    </row>
    <row r="12974" spans="1:4" x14ac:dyDescent="0.25">
      <c r="A12974" s="179" t="s">
        <v>2069</v>
      </c>
      <c r="B12974" s="179" t="s">
        <v>100</v>
      </c>
      <c r="C12974" s="179" t="s">
        <v>4</v>
      </c>
      <c r="D12974" s="180" t="s">
        <v>14633</v>
      </c>
    </row>
    <row r="12975" spans="1:4" x14ac:dyDescent="0.25">
      <c r="A12975" s="179" t="s">
        <v>2070</v>
      </c>
      <c r="B12975" s="179" t="s">
        <v>637</v>
      </c>
      <c r="C12975" s="179" t="s">
        <v>4</v>
      </c>
      <c r="D12975" s="180" t="s">
        <v>16557</v>
      </c>
    </row>
    <row r="12976" spans="1:4" x14ac:dyDescent="0.25">
      <c r="A12976" s="179" t="s">
        <v>2071</v>
      </c>
      <c r="B12976" s="179" t="s">
        <v>638</v>
      </c>
      <c r="C12976" s="179" t="s">
        <v>4</v>
      </c>
      <c r="D12976" s="180" t="s">
        <v>8425</v>
      </c>
    </row>
    <row r="12977" spans="1:4" x14ac:dyDescent="0.25">
      <c r="A12977" s="179" t="s">
        <v>2072</v>
      </c>
      <c r="B12977" s="179" t="s">
        <v>639</v>
      </c>
      <c r="C12977" s="179" t="s">
        <v>4</v>
      </c>
      <c r="D12977" s="180" t="s">
        <v>11841</v>
      </c>
    </row>
    <row r="12978" spans="1:4" x14ac:dyDescent="0.25">
      <c r="A12978" s="179" t="s">
        <v>2073</v>
      </c>
      <c r="B12978" s="179" t="s">
        <v>640</v>
      </c>
      <c r="C12978" s="179" t="s">
        <v>4</v>
      </c>
      <c r="D12978" s="180" t="s">
        <v>25822</v>
      </c>
    </row>
    <row r="12979" spans="1:4" x14ac:dyDescent="0.25">
      <c r="A12979" s="179" t="s">
        <v>2074</v>
      </c>
      <c r="B12979" s="179" t="s">
        <v>641</v>
      </c>
      <c r="C12979" s="179" t="s">
        <v>4</v>
      </c>
      <c r="D12979" s="180" t="s">
        <v>7876</v>
      </c>
    </row>
    <row r="12980" spans="1:4" x14ac:dyDescent="0.25">
      <c r="A12980" s="179" t="s">
        <v>2075</v>
      </c>
      <c r="B12980" s="179" t="s">
        <v>642</v>
      </c>
      <c r="C12980" s="179" t="s">
        <v>4</v>
      </c>
      <c r="D12980" s="180" t="s">
        <v>25823</v>
      </c>
    </row>
    <row r="12981" spans="1:4" x14ac:dyDescent="0.25">
      <c r="A12981" s="179" t="s">
        <v>2076</v>
      </c>
      <c r="B12981" s="179" t="s">
        <v>643</v>
      </c>
      <c r="C12981" s="179" t="s">
        <v>4</v>
      </c>
      <c r="D12981" s="180" t="s">
        <v>14711</v>
      </c>
    </row>
    <row r="12982" spans="1:4" x14ac:dyDescent="0.25">
      <c r="A12982" s="179" t="s">
        <v>2077</v>
      </c>
      <c r="B12982" s="179" t="s">
        <v>644</v>
      </c>
      <c r="C12982" s="179" t="s">
        <v>4</v>
      </c>
      <c r="D12982" s="180" t="s">
        <v>25824</v>
      </c>
    </row>
    <row r="12983" spans="1:4" x14ac:dyDescent="0.25">
      <c r="A12983" s="179" t="s">
        <v>2078</v>
      </c>
      <c r="B12983" s="179" t="s">
        <v>645</v>
      </c>
      <c r="C12983" s="179" t="s">
        <v>4</v>
      </c>
      <c r="D12983" s="180" t="s">
        <v>17680</v>
      </c>
    </row>
    <row r="12984" spans="1:4" x14ac:dyDescent="0.25">
      <c r="A12984" s="179" t="s">
        <v>2079</v>
      </c>
      <c r="B12984" s="179" t="s">
        <v>646</v>
      </c>
      <c r="C12984" s="179" t="s">
        <v>4</v>
      </c>
      <c r="D12984" s="180" t="s">
        <v>6490</v>
      </c>
    </row>
    <row r="12985" spans="1:4" x14ac:dyDescent="0.25">
      <c r="A12985" s="179" t="s">
        <v>2080</v>
      </c>
      <c r="B12985" s="179" t="s">
        <v>647</v>
      </c>
      <c r="C12985" s="179" t="s">
        <v>4</v>
      </c>
      <c r="D12985" s="180" t="s">
        <v>18985</v>
      </c>
    </row>
    <row r="12986" spans="1:4" x14ac:dyDescent="0.25">
      <c r="A12986" s="179" t="s">
        <v>2081</v>
      </c>
      <c r="B12986" s="179" t="s">
        <v>648</v>
      </c>
      <c r="C12986" s="179" t="s">
        <v>4</v>
      </c>
      <c r="D12986" s="180" t="s">
        <v>25825</v>
      </c>
    </row>
    <row r="12987" spans="1:4" x14ac:dyDescent="0.25">
      <c r="A12987" s="179" t="s">
        <v>2082</v>
      </c>
      <c r="B12987" s="179" t="s">
        <v>101</v>
      </c>
      <c r="C12987" s="179" t="s">
        <v>4</v>
      </c>
      <c r="D12987" s="180" t="s">
        <v>12485</v>
      </c>
    </row>
    <row r="12988" spans="1:4" x14ac:dyDescent="0.25">
      <c r="A12988" s="179" t="s">
        <v>2083</v>
      </c>
      <c r="B12988" s="179" t="s">
        <v>649</v>
      </c>
      <c r="C12988" s="179" t="s">
        <v>4</v>
      </c>
      <c r="D12988" s="180" t="s">
        <v>12712</v>
      </c>
    </row>
    <row r="12989" spans="1:4" x14ac:dyDescent="0.25">
      <c r="A12989" s="179" t="s">
        <v>2084</v>
      </c>
      <c r="B12989" s="179" t="s">
        <v>650</v>
      </c>
      <c r="C12989" s="179" t="s">
        <v>4</v>
      </c>
      <c r="D12989" s="180" t="s">
        <v>14944</v>
      </c>
    </row>
    <row r="12990" spans="1:4" x14ac:dyDescent="0.25">
      <c r="A12990" s="179" t="s">
        <v>2085</v>
      </c>
      <c r="B12990" s="179" t="s">
        <v>651</v>
      </c>
      <c r="C12990" s="179" t="s">
        <v>4</v>
      </c>
      <c r="D12990" s="180" t="s">
        <v>25826</v>
      </c>
    </row>
    <row r="12991" spans="1:4" x14ac:dyDescent="0.25">
      <c r="A12991" s="179" t="s">
        <v>2086</v>
      </c>
      <c r="B12991" s="179" t="s">
        <v>652</v>
      </c>
      <c r="C12991" s="179" t="s">
        <v>4</v>
      </c>
      <c r="D12991" s="180" t="s">
        <v>25827</v>
      </c>
    </row>
    <row r="12992" spans="1:4" x14ac:dyDescent="0.25">
      <c r="A12992" s="179" t="s">
        <v>2087</v>
      </c>
      <c r="B12992" s="179" t="s">
        <v>102</v>
      </c>
      <c r="C12992" s="179" t="s">
        <v>4</v>
      </c>
      <c r="D12992" s="180" t="s">
        <v>7962</v>
      </c>
    </row>
    <row r="12993" spans="1:4" x14ac:dyDescent="0.25">
      <c r="A12993" s="179" t="s">
        <v>2088</v>
      </c>
      <c r="B12993" s="179" t="s">
        <v>103</v>
      </c>
      <c r="C12993" s="179" t="s">
        <v>4</v>
      </c>
      <c r="D12993" s="180" t="s">
        <v>17417</v>
      </c>
    </row>
    <row r="12994" spans="1:4" x14ac:dyDescent="0.25">
      <c r="A12994" s="179" t="s">
        <v>2089</v>
      </c>
      <c r="B12994" s="179" t="s">
        <v>653</v>
      </c>
      <c r="C12994" s="179" t="s">
        <v>4</v>
      </c>
      <c r="D12994" s="180" t="s">
        <v>25828</v>
      </c>
    </row>
    <row r="12995" spans="1:4" x14ac:dyDescent="0.25">
      <c r="A12995" s="179" t="s">
        <v>2090</v>
      </c>
      <c r="B12995" s="179" t="s">
        <v>104</v>
      </c>
      <c r="C12995" s="179" t="s">
        <v>4</v>
      </c>
      <c r="D12995" s="180" t="s">
        <v>25829</v>
      </c>
    </row>
    <row r="12996" spans="1:4" x14ac:dyDescent="0.25">
      <c r="A12996" s="179" t="s">
        <v>2091</v>
      </c>
      <c r="B12996" s="179" t="s">
        <v>654</v>
      </c>
      <c r="C12996" s="179" t="s">
        <v>4</v>
      </c>
      <c r="D12996" s="180" t="s">
        <v>25830</v>
      </c>
    </row>
    <row r="12997" spans="1:4" x14ac:dyDescent="0.25">
      <c r="A12997" s="179" t="s">
        <v>2092</v>
      </c>
      <c r="B12997" s="179" t="s">
        <v>655</v>
      </c>
      <c r="C12997" s="179" t="s">
        <v>4</v>
      </c>
      <c r="D12997" s="180" t="s">
        <v>16562</v>
      </c>
    </row>
    <row r="12998" spans="1:4" x14ac:dyDescent="0.25">
      <c r="A12998" s="179" t="s">
        <v>2093</v>
      </c>
      <c r="B12998" s="179" t="s">
        <v>656</v>
      </c>
      <c r="C12998" s="179" t="s">
        <v>4</v>
      </c>
      <c r="D12998" s="180" t="s">
        <v>17055</v>
      </c>
    </row>
    <row r="12999" spans="1:4" x14ac:dyDescent="0.25">
      <c r="A12999" s="179" t="s">
        <v>2094</v>
      </c>
      <c r="B12999" s="179" t="s">
        <v>657</v>
      </c>
      <c r="C12999" s="179" t="s">
        <v>4</v>
      </c>
      <c r="D12999" s="180" t="s">
        <v>25831</v>
      </c>
    </row>
    <row r="13000" spans="1:4" x14ac:dyDescent="0.25">
      <c r="A13000" s="179" t="s">
        <v>2095</v>
      </c>
      <c r="B13000" s="179" t="s">
        <v>658</v>
      </c>
      <c r="C13000" s="179" t="s">
        <v>4</v>
      </c>
      <c r="D13000" s="180" t="s">
        <v>25832</v>
      </c>
    </row>
    <row r="13001" spans="1:4" x14ac:dyDescent="0.25">
      <c r="A13001" s="179" t="s">
        <v>2096</v>
      </c>
      <c r="B13001" s="179" t="s">
        <v>659</v>
      </c>
      <c r="C13001" s="179" t="s">
        <v>4</v>
      </c>
      <c r="D13001" s="180" t="s">
        <v>10323</v>
      </c>
    </row>
    <row r="13002" spans="1:4" x14ac:dyDescent="0.25">
      <c r="A13002" s="179" t="s">
        <v>2097</v>
      </c>
      <c r="B13002" s="179" t="s">
        <v>660</v>
      </c>
      <c r="C13002" s="179" t="s">
        <v>4</v>
      </c>
      <c r="D13002" s="180" t="s">
        <v>17349</v>
      </c>
    </row>
    <row r="13003" spans="1:4" x14ac:dyDescent="0.25">
      <c r="A13003" s="179" t="s">
        <v>2098</v>
      </c>
      <c r="B13003" s="179" t="s">
        <v>661</v>
      </c>
      <c r="C13003" s="179" t="s">
        <v>4</v>
      </c>
      <c r="D13003" s="180" t="s">
        <v>25833</v>
      </c>
    </row>
    <row r="13004" spans="1:4" x14ac:dyDescent="0.25">
      <c r="A13004" s="179" t="s">
        <v>2099</v>
      </c>
      <c r="B13004" s="179" t="s">
        <v>662</v>
      </c>
      <c r="C13004" s="179" t="s">
        <v>4</v>
      </c>
      <c r="D13004" s="180" t="s">
        <v>25834</v>
      </c>
    </row>
    <row r="13005" spans="1:4" x14ac:dyDescent="0.25">
      <c r="A13005" s="179" t="s">
        <v>2100</v>
      </c>
      <c r="B13005" s="179" t="s">
        <v>663</v>
      </c>
      <c r="C13005" s="179" t="s">
        <v>4</v>
      </c>
      <c r="D13005" s="180" t="s">
        <v>12607</v>
      </c>
    </row>
    <row r="13006" spans="1:4" x14ac:dyDescent="0.25">
      <c r="A13006" s="179" t="s">
        <v>2101</v>
      </c>
      <c r="B13006" s="179" t="s">
        <v>664</v>
      </c>
      <c r="C13006" s="179" t="s">
        <v>4</v>
      </c>
      <c r="D13006" s="180" t="s">
        <v>13000</v>
      </c>
    </row>
    <row r="13007" spans="1:4" x14ac:dyDescent="0.25">
      <c r="A13007" s="179" t="s">
        <v>2102</v>
      </c>
      <c r="B13007" s="179" t="s">
        <v>665</v>
      </c>
      <c r="C13007" s="179" t="s">
        <v>4</v>
      </c>
      <c r="D13007" s="180" t="s">
        <v>25835</v>
      </c>
    </row>
    <row r="13008" spans="1:4" x14ac:dyDescent="0.25">
      <c r="A13008" s="179" t="s">
        <v>2103</v>
      </c>
      <c r="B13008" s="179" t="s">
        <v>105</v>
      </c>
      <c r="C13008" s="179" t="s">
        <v>4</v>
      </c>
      <c r="D13008" s="180" t="s">
        <v>25836</v>
      </c>
    </row>
    <row r="13009" spans="1:4" x14ac:dyDescent="0.25">
      <c r="A13009" s="179" t="s">
        <v>2104</v>
      </c>
      <c r="B13009" s="179" t="s">
        <v>666</v>
      </c>
      <c r="C13009" s="179" t="s">
        <v>4</v>
      </c>
      <c r="D13009" s="180" t="s">
        <v>15034</v>
      </c>
    </row>
    <row r="13010" spans="1:4" x14ac:dyDescent="0.25">
      <c r="A13010" s="179" t="s">
        <v>2105</v>
      </c>
      <c r="B13010" s="179" t="s">
        <v>667</v>
      </c>
      <c r="C13010" s="179" t="s">
        <v>4</v>
      </c>
      <c r="D13010" s="180" t="s">
        <v>25837</v>
      </c>
    </row>
    <row r="13011" spans="1:4" x14ac:dyDescent="0.25">
      <c r="A13011" s="179" t="s">
        <v>2106</v>
      </c>
      <c r="B13011" s="179" t="s">
        <v>106</v>
      </c>
      <c r="C13011" s="179" t="s">
        <v>4</v>
      </c>
      <c r="D13011" s="180" t="s">
        <v>6391</v>
      </c>
    </row>
    <row r="13012" spans="1:4" x14ac:dyDescent="0.25">
      <c r="A13012" s="179" t="s">
        <v>2107</v>
      </c>
      <c r="B13012" s="179" t="s">
        <v>107</v>
      </c>
      <c r="C13012" s="179" t="s">
        <v>4</v>
      </c>
      <c r="D13012" s="180" t="s">
        <v>6433</v>
      </c>
    </row>
    <row r="13013" spans="1:4" x14ac:dyDescent="0.25">
      <c r="A13013" s="179" t="s">
        <v>2108</v>
      </c>
      <c r="B13013" s="179" t="s">
        <v>108</v>
      </c>
      <c r="C13013" s="179" t="s">
        <v>4</v>
      </c>
      <c r="D13013" s="180" t="s">
        <v>25838</v>
      </c>
    </row>
    <row r="13014" spans="1:4" x14ac:dyDescent="0.25">
      <c r="A13014" s="179" t="s">
        <v>2109</v>
      </c>
      <c r="B13014" s="179" t="s">
        <v>668</v>
      </c>
      <c r="C13014" s="179" t="s">
        <v>4</v>
      </c>
      <c r="D13014" s="180" t="s">
        <v>17699</v>
      </c>
    </row>
    <row r="13015" spans="1:4" x14ac:dyDescent="0.25">
      <c r="A13015" s="179" t="s">
        <v>2110</v>
      </c>
      <c r="B13015" s="179" t="s">
        <v>109</v>
      </c>
      <c r="C13015" s="179" t="s">
        <v>4</v>
      </c>
      <c r="D13015" s="180" t="s">
        <v>7243</v>
      </c>
    </row>
    <row r="13016" spans="1:4" x14ac:dyDescent="0.25">
      <c r="A13016" s="179" t="s">
        <v>2111</v>
      </c>
      <c r="B13016" s="179" t="s">
        <v>669</v>
      </c>
      <c r="C13016" s="179" t="s">
        <v>4</v>
      </c>
      <c r="D13016" s="180" t="s">
        <v>7569</v>
      </c>
    </row>
    <row r="13017" spans="1:4" x14ac:dyDescent="0.25">
      <c r="A13017" s="179" t="s">
        <v>2112</v>
      </c>
      <c r="B13017" s="179" t="s">
        <v>15113</v>
      </c>
      <c r="C13017" s="179" t="s">
        <v>4</v>
      </c>
      <c r="D13017" s="180" t="s">
        <v>16844</v>
      </c>
    </row>
    <row r="13018" spans="1:4" x14ac:dyDescent="0.25">
      <c r="A13018" s="179" t="s">
        <v>2113</v>
      </c>
      <c r="B13018" s="179" t="s">
        <v>15114</v>
      </c>
      <c r="C13018" s="179" t="s">
        <v>4</v>
      </c>
      <c r="D13018" s="180" t="s">
        <v>8478</v>
      </c>
    </row>
    <row r="13019" spans="1:4" x14ac:dyDescent="0.25">
      <c r="A13019" s="179" t="s">
        <v>2114</v>
      </c>
      <c r="B13019" s="179" t="s">
        <v>15115</v>
      </c>
      <c r="C13019" s="179" t="s">
        <v>4</v>
      </c>
      <c r="D13019" s="180" t="s">
        <v>16694</v>
      </c>
    </row>
    <row r="13020" spans="1:4" x14ac:dyDescent="0.25">
      <c r="A13020" s="179" t="s">
        <v>2115</v>
      </c>
      <c r="B13020" s="179" t="s">
        <v>15116</v>
      </c>
      <c r="C13020" s="179" t="s">
        <v>4</v>
      </c>
      <c r="D13020" s="180" t="s">
        <v>25839</v>
      </c>
    </row>
    <row r="13021" spans="1:4" x14ac:dyDescent="0.25">
      <c r="A13021" s="179" t="s">
        <v>2116</v>
      </c>
      <c r="B13021" s="179" t="s">
        <v>670</v>
      </c>
      <c r="C13021" s="179" t="s">
        <v>4</v>
      </c>
      <c r="D13021" s="180" t="s">
        <v>25840</v>
      </c>
    </row>
    <row r="13022" spans="1:4" x14ac:dyDescent="0.25">
      <c r="A13022" s="179" t="s">
        <v>2117</v>
      </c>
      <c r="B13022" s="179" t="s">
        <v>671</v>
      </c>
      <c r="C13022" s="179" t="s">
        <v>4</v>
      </c>
      <c r="D13022" s="180" t="s">
        <v>7911</v>
      </c>
    </row>
    <row r="13023" spans="1:4" x14ac:dyDescent="0.25">
      <c r="A13023" s="179" t="s">
        <v>2118</v>
      </c>
      <c r="B13023" s="179" t="s">
        <v>672</v>
      </c>
      <c r="C13023" s="179" t="s">
        <v>4</v>
      </c>
      <c r="D13023" s="180" t="s">
        <v>17599</v>
      </c>
    </row>
    <row r="13024" spans="1:4" x14ac:dyDescent="0.25">
      <c r="A13024" s="179" t="s">
        <v>2119</v>
      </c>
      <c r="B13024" s="179" t="s">
        <v>673</v>
      </c>
      <c r="C13024" s="179" t="s">
        <v>4</v>
      </c>
      <c r="D13024" s="180" t="s">
        <v>7781</v>
      </c>
    </row>
    <row r="13025" spans="1:4" x14ac:dyDescent="0.25">
      <c r="A13025" s="179" t="s">
        <v>2120</v>
      </c>
      <c r="B13025" s="179" t="s">
        <v>674</v>
      </c>
      <c r="C13025" s="179" t="s">
        <v>4</v>
      </c>
      <c r="D13025" s="180" t="s">
        <v>7778</v>
      </c>
    </row>
    <row r="13026" spans="1:4" x14ac:dyDescent="0.25">
      <c r="A13026" s="179" t="s">
        <v>2121</v>
      </c>
      <c r="B13026" s="179" t="s">
        <v>675</v>
      </c>
      <c r="C13026" s="179" t="s">
        <v>4</v>
      </c>
      <c r="D13026" s="180" t="s">
        <v>6385</v>
      </c>
    </row>
    <row r="13027" spans="1:4" x14ac:dyDescent="0.25">
      <c r="A13027" s="179" t="s">
        <v>2122</v>
      </c>
      <c r="B13027" s="179" t="s">
        <v>676</v>
      </c>
      <c r="C13027" s="179" t="s">
        <v>4</v>
      </c>
      <c r="D13027" s="180" t="s">
        <v>12519</v>
      </c>
    </row>
    <row r="13028" spans="1:4" x14ac:dyDescent="0.25">
      <c r="A13028" s="179" t="s">
        <v>2123</v>
      </c>
      <c r="B13028" s="179" t="s">
        <v>677</v>
      </c>
      <c r="C13028" s="179" t="s">
        <v>4</v>
      </c>
      <c r="D13028" s="180" t="s">
        <v>25841</v>
      </c>
    </row>
    <row r="13029" spans="1:4" x14ac:dyDescent="0.25">
      <c r="A13029" s="179" t="s">
        <v>2124</v>
      </c>
      <c r="B13029" s="179" t="s">
        <v>678</v>
      </c>
      <c r="C13029" s="179" t="s">
        <v>4</v>
      </c>
      <c r="D13029" s="180" t="s">
        <v>7873</v>
      </c>
    </row>
    <row r="13030" spans="1:4" x14ac:dyDescent="0.25">
      <c r="A13030" s="179" t="s">
        <v>2125</v>
      </c>
      <c r="B13030" s="179" t="s">
        <v>679</v>
      </c>
      <c r="C13030" s="179" t="s">
        <v>4</v>
      </c>
      <c r="D13030" s="180" t="s">
        <v>16987</v>
      </c>
    </row>
    <row r="13031" spans="1:4" x14ac:dyDescent="0.25">
      <c r="A13031" s="179" t="s">
        <v>2126</v>
      </c>
      <c r="B13031" s="179" t="s">
        <v>680</v>
      </c>
      <c r="C13031" s="179" t="s">
        <v>4</v>
      </c>
      <c r="D13031" s="180" t="s">
        <v>25842</v>
      </c>
    </row>
    <row r="13032" spans="1:4" x14ac:dyDescent="0.25">
      <c r="A13032" s="179" t="s">
        <v>2127</v>
      </c>
      <c r="B13032" s="179" t="s">
        <v>681</v>
      </c>
      <c r="C13032" s="179" t="s">
        <v>4</v>
      </c>
      <c r="D13032" s="180" t="s">
        <v>25147</v>
      </c>
    </row>
    <row r="13033" spans="1:4" x14ac:dyDescent="0.25">
      <c r="A13033" s="179" t="s">
        <v>2128</v>
      </c>
      <c r="B13033" s="179" t="s">
        <v>682</v>
      </c>
      <c r="C13033" s="179" t="s">
        <v>4</v>
      </c>
      <c r="D13033" s="180" t="s">
        <v>6398</v>
      </c>
    </row>
    <row r="13034" spans="1:4" x14ac:dyDescent="0.25">
      <c r="A13034" s="179" t="s">
        <v>2129</v>
      </c>
      <c r="B13034" s="179" t="s">
        <v>683</v>
      </c>
      <c r="C13034" s="179" t="s">
        <v>4</v>
      </c>
      <c r="D13034" s="180" t="s">
        <v>17802</v>
      </c>
    </row>
    <row r="13035" spans="1:4" x14ac:dyDescent="0.25">
      <c r="A13035" s="179" t="s">
        <v>2130</v>
      </c>
      <c r="B13035" s="179" t="s">
        <v>684</v>
      </c>
      <c r="C13035" s="179" t="s">
        <v>4</v>
      </c>
      <c r="D13035" s="180" t="s">
        <v>25843</v>
      </c>
    </row>
    <row r="13036" spans="1:4" x14ac:dyDescent="0.25">
      <c r="A13036" s="179" t="s">
        <v>2131</v>
      </c>
      <c r="B13036" s="179" t="s">
        <v>110</v>
      </c>
      <c r="C13036" s="179" t="s">
        <v>4</v>
      </c>
      <c r="D13036" s="180" t="s">
        <v>17354</v>
      </c>
    </row>
    <row r="13037" spans="1:4" x14ac:dyDescent="0.25">
      <c r="A13037" s="179" t="s">
        <v>2132</v>
      </c>
      <c r="B13037" s="179" t="s">
        <v>111</v>
      </c>
      <c r="C13037" s="179" t="s">
        <v>4</v>
      </c>
      <c r="D13037" s="180" t="s">
        <v>6416</v>
      </c>
    </row>
    <row r="13038" spans="1:4" x14ac:dyDescent="0.25">
      <c r="A13038" s="179" t="s">
        <v>2133</v>
      </c>
      <c r="B13038" s="179" t="s">
        <v>112</v>
      </c>
      <c r="C13038" s="179" t="s">
        <v>4</v>
      </c>
      <c r="D13038" s="180" t="s">
        <v>11826</v>
      </c>
    </row>
    <row r="13039" spans="1:4" x14ac:dyDescent="0.25">
      <c r="A13039" s="179" t="s">
        <v>2134</v>
      </c>
      <c r="B13039" s="179" t="s">
        <v>113</v>
      </c>
      <c r="C13039" s="179" t="s">
        <v>4</v>
      </c>
      <c r="D13039" s="180" t="s">
        <v>17774</v>
      </c>
    </row>
    <row r="13040" spans="1:4" x14ac:dyDescent="0.25">
      <c r="A13040" s="179" t="s">
        <v>2135</v>
      </c>
      <c r="B13040" s="179" t="s">
        <v>685</v>
      </c>
      <c r="C13040" s="179" t="s">
        <v>4</v>
      </c>
      <c r="D13040" s="180" t="s">
        <v>11233</v>
      </c>
    </row>
    <row r="13041" spans="1:4" x14ac:dyDescent="0.25">
      <c r="A13041" s="179" t="s">
        <v>2136</v>
      </c>
      <c r="B13041" s="179" t="s">
        <v>686</v>
      </c>
      <c r="C13041" s="179" t="s">
        <v>4</v>
      </c>
      <c r="D13041" s="180" t="s">
        <v>25844</v>
      </c>
    </row>
    <row r="13042" spans="1:4" x14ac:dyDescent="0.25">
      <c r="A13042" s="179" t="s">
        <v>2137</v>
      </c>
      <c r="B13042" s="179" t="s">
        <v>687</v>
      </c>
      <c r="C13042" s="179" t="s">
        <v>4</v>
      </c>
      <c r="D13042" s="180" t="s">
        <v>25845</v>
      </c>
    </row>
    <row r="13043" spans="1:4" x14ac:dyDescent="0.25">
      <c r="A13043" s="179" t="s">
        <v>2138</v>
      </c>
      <c r="B13043" s="179" t="s">
        <v>114</v>
      </c>
      <c r="C13043" s="179" t="s">
        <v>4</v>
      </c>
      <c r="D13043" s="180" t="s">
        <v>12630</v>
      </c>
    </row>
    <row r="13044" spans="1:4" x14ac:dyDescent="0.25">
      <c r="A13044" s="179" t="s">
        <v>2139</v>
      </c>
      <c r="B13044" s="179" t="s">
        <v>688</v>
      </c>
      <c r="C13044" s="179" t="s">
        <v>4</v>
      </c>
      <c r="D13044" s="180" t="s">
        <v>25846</v>
      </c>
    </row>
    <row r="13045" spans="1:4" x14ac:dyDescent="0.25">
      <c r="A13045" s="179" t="s">
        <v>2140</v>
      </c>
      <c r="B13045" s="179" t="s">
        <v>689</v>
      </c>
      <c r="C13045" s="179" t="s">
        <v>4</v>
      </c>
      <c r="D13045" s="180" t="s">
        <v>11824</v>
      </c>
    </row>
    <row r="13046" spans="1:4" x14ac:dyDescent="0.25">
      <c r="A13046" s="179" t="s">
        <v>2141</v>
      </c>
      <c r="B13046" s="179" t="s">
        <v>690</v>
      </c>
      <c r="C13046" s="179" t="s">
        <v>4</v>
      </c>
      <c r="D13046" s="180" t="s">
        <v>16672</v>
      </c>
    </row>
    <row r="13047" spans="1:4" x14ac:dyDescent="0.25">
      <c r="A13047" s="179" t="s">
        <v>2142</v>
      </c>
      <c r="B13047" s="179" t="s">
        <v>115</v>
      </c>
      <c r="C13047" s="179" t="s">
        <v>4</v>
      </c>
      <c r="D13047" s="180" t="s">
        <v>17066</v>
      </c>
    </row>
    <row r="13048" spans="1:4" x14ac:dyDescent="0.25">
      <c r="A13048" s="179" t="s">
        <v>2143</v>
      </c>
      <c r="B13048" s="179" t="s">
        <v>691</v>
      </c>
      <c r="C13048" s="179" t="s">
        <v>4</v>
      </c>
      <c r="D13048" s="180" t="s">
        <v>17628</v>
      </c>
    </row>
    <row r="13049" spans="1:4" x14ac:dyDescent="0.25">
      <c r="A13049" s="179" t="s">
        <v>2144</v>
      </c>
      <c r="B13049" s="179" t="s">
        <v>692</v>
      </c>
      <c r="C13049" s="179" t="s">
        <v>4</v>
      </c>
      <c r="D13049" s="180" t="s">
        <v>25847</v>
      </c>
    </row>
    <row r="13050" spans="1:4" x14ac:dyDescent="0.25">
      <c r="A13050" s="179" t="s">
        <v>2145</v>
      </c>
      <c r="B13050" s="179" t="s">
        <v>693</v>
      </c>
      <c r="C13050" s="179" t="s">
        <v>4</v>
      </c>
      <c r="D13050" s="180" t="s">
        <v>7229</v>
      </c>
    </row>
    <row r="13051" spans="1:4" x14ac:dyDescent="0.25">
      <c r="A13051" s="179" t="s">
        <v>2146</v>
      </c>
      <c r="B13051" s="179" t="s">
        <v>116</v>
      </c>
      <c r="C13051" s="179" t="s">
        <v>4</v>
      </c>
      <c r="D13051" s="180" t="s">
        <v>25848</v>
      </c>
    </row>
    <row r="13052" spans="1:4" x14ac:dyDescent="0.25">
      <c r="A13052" s="179" t="s">
        <v>2147</v>
      </c>
      <c r="B13052" s="179" t="s">
        <v>694</v>
      </c>
      <c r="C13052" s="179" t="s">
        <v>4</v>
      </c>
      <c r="D13052" s="180" t="s">
        <v>25846</v>
      </c>
    </row>
    <row r="13053" spans="1:4" x14ac:dyDescent="0.25">
      <c r="A13053" s="179" t="s">
        <v>2148</v>
      </c>
      <c r="B13053" s="179" t="s">
        <v>695</v>
      </c>
      <c r="C13053" s="179" t="s">
        <v>4</v>
      </c>
      <c r="D13053" s="180" t="s">
        <v>25849</v>
      </c>
    </row>
    <row r="13054" spans="1:4" x14ac:dyDescent="0.25">
      <c r="A13054" s="179" t="s">
        <v>2149</v>
      </c>
      <c r="B13054" s="179" t="s">
        <v>696</v>
      </c>
      <c r="C13054" s="179" t="s">
        <v>4</v>
      </c>
      <c r="D13054" s="180" t="s">
        <v>6433</v>
      </c>
    </row>
    <row r="13055" spans="1:4" x14ac:dyDescent="0.25">
      <c r="A13055" s="179" t="s">
        <v>2150</v>
      </c>
      <c r="B13055" s="179" t="s">
        <v>697</v>
      </c>
      <c r="C13055" s="179" t="s">
        <v>4</v>
      </c>
      <c r="D13055" s="180" t="s">
        <v>7702</v>
      </c>
    </row>
    <row r="13056" spans="1:4" x14ac:dyDescent="0.25">
      <c r="A13056" s="179" t="s">
        <v>2151</v>
      </c>
      <c r="B13056" s="179" t="s">
        <v>698</v>
      </c>
      <c r="C13056" s="179" t="s">
        <v>4</v>
      </c>
      <c r="D13056" s="180" t="s">
        <v>25850</v>
      </c>
    </row>
    <row r="13057" spans="1:4" x14ac:dyDescent="0.25">
      <c r="A13057" s="179" t="s">
        <v>2152</v>
      </c>
      <c r="B13057" s="179" t="s">
        <v>699</v>
      </c>
      <c r="C13057" s="179" t="s">
        <v>4</v>
      </c>
      <c r="D13057" s="180" t="s">
        <v>14823</v>
      </c>
    </row>
    <row r="13058" spans="1:4" x14ac:dyDescent="0.25">
      <c r="A13058" s="179" t="s">
        <v>2153</v>
      </c>
      <c r="B13058" s="179" t="s">
        <v>700</v>
      </c>
      <c r="C13058" s="179" t="s">
        <v>4</v>
      </c>
      <c r="D13058" s="180" t="s">
        <v>15977</v>
      </c>
    </row>
    <row r="13059" spans="1:4" x14ac:dyDescent="0.25">
      <c r="A13059" s="179" t="s">
        <v>2154</v>
      </c>
      <c r="B13059" s="179" t="s">
        <v>701</v>
      </c>
      <c r="C13059" s="179" t="s">
        <v>4</v>
      </c>
      <c r="D13059" s="180" t="s">
        <v>15998</v>
      </c>
    </row>
    <row r="13060" spans="1:4" x14ac:dyDescent="0.25">
      <c r="A13060" s="179" t="s">
        <v>2155</v>
      </c>
      <c r="B13060" s="179" t="s">
        <v>702</v>
      </c>
      <c r="C13060" s="179" t="s">
        <v>4</v>
      </c>
      <c r="D13060" s="180" t="s">
        <v>6413</v>
      </c>
    </row>
    <row r="13061" spans="1:4" x14ac:dyDescent="0.25">
      <c r="A13061" s="179" t="s">
        <v>2156</v>
      </c>
      <c r="B13061" s="179" t="s">
        <v>703</v>
      </c>
      <c r="C13061" s="179" t="s">
        <v>4</v>
      </c>
      <c r="D13061" s="180" t="s">
        <v>17516</v>
      </c>
    </row>
    <row r="13062" spans="1:4" x14ac:dyDescent="0.25">
      <c r="A13062" s="179" t="s">
        <v>2157</v>
      </c>
      <c r="B13062" s="179" t="s">
        <v>704</v>
      </c>
      <c r="C13062" s="179" t="s">
        <v>4</v>
      </c>
      <c r="D13062" s="180" t="s">
        <v>16985</v>
      </c>
    </row>
    <row r="13063" spans="1:4" x14ac:dyDescent="0.25">
      <c r="A13063" s="179" t="s">
        <v>2158</v>
      </c>
      <c r="B13063" s="179" t="s">
        <v>705</v>
      </c>
      <c r="C13063" s="179" t="s">
        <v>4</v>
      </c>
      <c r="D13063" s="180" t="s">
        <v>25851</v>
      </c>
    </row>
    <row r="13064" spans="1:4" x14ac:dyDescent="0.25">
      <c r="A13064" s="179" t="s">
        <v>2159</v>
      </c>
      <c r="B13064" s="179" t="s">
        <v>706</v>
      </c>
      <c r="C13064" s="179" t="s">
        <v>4</v>
      </c>
      <c r="D13064" s="180" t="s">
        <v>25822</v>
      </c>
    </row>
    <row r="13065" spans="1:4" x14ac:dyDescent="0.25">
      <c r="A13065" s="179" t="s">
        <v>2160</v>
      </c>
      <c r="B13065" s="179" t="s">
        <v>707</v>
      </c>
      <c r="C13065" s="179" t="s">
        <v>4</v>
      </c>
      <c r="D13065" s="180" t="s">
        <v>6331</v>
      </c>
    </row>
    <row r="13066" spans="1:4" x14ac:dyDescent="0.25">
      <c r="A13066" s="179" t="s">
        <v>2161</v>
      </c>
      <c r="B13066" s="179" t="s">
        <v>708</v>
      </c>
      <c r="C13066" s="179" t="s">
        <v>4</v>
      </c>
      <c r="D13066" s="180" t="s">
        <v>8470</v>
      </c>
    </row>
    <row r="13067" spans="1:4" x14ac:dyDescent="0.25">
      <c r="A13067" s="179" t="s">
        <v>2162</v>
      </c>
      <c r="B13067" s="179" t="s">
        <v>117</v>
      </c>
      <c r="C13067" s="179" t="s">
        <v>4</v>
      </c>
      <c r="D13067" s="180" t="s">
        <v>25852</v>
      </c>
    </row>
    <row r="13068" spans="1:4" x14ac:dyDescent="0.25">
      <c r="A13068" s="179" t="s">
        <v>2163</v>
      </c>
      <c r="B13068" s="179" t="s">
        <v>118</v>
      </c>
      <c r="C13068" s="179" t="s">
        <v>4</v>
      </c>
      <c r="D13068" s="180" t="s">
        <v>25853</v>
      </c>
    </row>
    <row r="13069" spans="1:4" x14ac:dyDescent="0.25">
      <c r="A13069" s="179" t="s">
        <v>2164</v>
      </c>
      <c r="B13069" s="179" t="s">
        <v>119</v>
      </c>
      <c r="C13069" s="179" t="s">
        <v>4</v>
      </c>
      <c r="D13069" s="180" t="s">
        <v>10168</v>
      </c>
    </row>
    <row r="13070" spans="1:4" x14ac:dyDescent="0.25">
      <c r="A13070" s="179" t="s">
        <v>2165</v>
      </c>
      <c r="B13070" s="179" t="s">
        <v>120</v>
      </c>
      <c r="C13070" s="179" t="s">
        <v>4</v>
      </c>
      <c r="D13070" s="180" t="s">
        <v>25844</v>
      </c>
    </row>
    <row r="13071" spans="1:4" x14ac:dyDescent="0.25">
      <c r="A13071" s="179" t="s">
        <v>2166</v>
      </c>
      <c r="B13071" s="179" t="s">
        <v>709</v>
      </c>
      <c r="C13071" s="179" t="s">
        <v>4</v>
      </c>
      <c r="D13071" s="180" t="s">
        <v>17898</v>
      </c>
    </row>
    <row r="13072" spans="1:4" x14ac:dyDescent="0.25">
      <c r="A13072" s="179" t="s">
        <v>2167</v>
      </c>
      <c r="B13072" s="179" t="s">
        <v>710</v>
      </c>
      <c r="C13072" s="179" t="s">
        <v>4</v>
      </c>
      <c r="D13072" s="180" t="s">
        <v>25854</v>
      </c>
    </row>
    <row r="13073" spans="1:4" x14ac:dyDescent="0.25">
      <c r="A13073" s="179" t="s">
        <v>2168</v>
      </c>
      <c r="B13073" s="179" t="s">
        <v>711</v>
      </c>
      <c r="C13073" s="179" t="s">
        <v>4</v>
      </c>
      <c r="D13073" s="180" t="s">
        <v>14963</v>
      </c>
    </row>
    <row r="13074" spans="1:4" x14ac:dyDescent="0.25">
      <c r="A13074" s="179" t="s">
        <v>2169</v>
      </c>
      <c r="B13074" s="179" t="s">
        <v>712</v>
      </c>
      <c r="C13074" s="179" t="s">
        <v>4</v>
      </c>
      <c r="D13074" s="180" t="s">
        <v>12549</v>
      </c>
    </row>
    <row r="13075" spans="1:4" x14ac:dyDescent="0.25">
      <c r="A13075" s="179" t="s">
        <v>2170</v>
      </c>
      <c r="B13075" s="179" t="s">
        <v>713</v>
      </c>
      <c r="C13075" s="179" t="s">
        <v>4</v>
      </c>
      <c r="D13075" s="180" t="s">
        <v>7223</v>
      </c>
    </row>
    <row r="13076" spans="1:4" x14ac:dyDescent="0.25">
      <c r="A13076" s="179" t="s">
        <v>2171</v>
      </c>
      <c r="B13076" s="179" t="s">
        <v>714</v>
      </c>
      <c r="C13076" s="179" t="s">
        <v>4</v>
      </c>
      <c r="D13076" s="180" t="s">
        <v>25855</v>
      </c>
    </row>
    <row r="13077" spans="1:4" x14ac:dyDescent="0.25">
      <c r="A13077" s="179" t="s">
        <v>2172</v>
      </c>
      <c r="B13077" s="179" t="s">
        <v>715</v>
      </c>
      <c r="C13077" s="179" t="s">
        <v>4</v>
      </c>
      <c r="D13077" s="180" t="s">
        <v>25856</v>
      </c>
    </row>
    <row r="13078" spans="1:4" x14ac:dyDescent="0.25">
      <c r="A13078" s="179" t="s">
        <v>2173</v>
      </c>
      <c r="B13078" s="179" t="s">
        <v>716</v>
      </c>
      <c r="C13078" s="179" t="s">
        <v>4</v>
      </c>
      <c r="D13078" s="180" t="s">
        <v>6488</v>
      </c>
    </row>
    <row r="13079" spans="1:4" x14ac:dyDescent="0.25">
      <c r="A13079" s="179" t="s">
        <v>2174</v>
      </c>
      <c r="B13079" s="179" t="s">
        <v>15119</v>
      </c>
      <c r="C13079" s="179" t="s">
        <v>4</v>
      </c>
      <c r="D13079" s="180" t="s">
        <v>6369</v>
      </c>
    </row>
    <row r="13080" spans="1:4" x14ac:dyDescent="0.25">
      <c r="A13080" s="179" t="s">
        <v>2175</v>
      </c>
      <c r="B13080" s="179" t="s">
        <v>15120</v>
      </c>
      <c r="C13080" s="179" t="s">
        <v>4</v>
      </c>
      <c r="D13080" s="180" t="s">
        <v>7778</v>
      </c>
    </row>
    <row r="13081" spans="1:4" x14ac:dyDescent="0.25">
      <c r="A13081" s="179" t="s">
        <v>2176</v>
      </c>
      <c r="B13081" s="179" t="s">
        <v>15121</v>
      </c>
      <c r="C13081" s="179" t="s">
        <v>4</v>
      </c>
      <c r="D13081" s="180" t="s">
        <v>7843</v>
      </c>
    </row>
    <row r="13082" spans="1:4" x14ac:dyDescent="0.25">
      <c r="A13082" s="179" t="s">
        <v>2177</v>
      </c>
      <c r="B13082" s="179" t="s">
        <v>15122</v>
      </c>
      <c r="C13082" s="179" t="s">
        <v>4</v>
      </c>
      <c r="D13082" s="180" t="s">
        <v>12418</v>
      </c>
    </row>
    <row r="13083" spans="1:4" x14ac:dyDescent="0.25">
      <c r="A13083" s="179" t="s">
        <v>2178</v>
      </c>
      <c r="B13083" s="179" t="s">
        <v>15123</v>
      </c>
      <c r="C13083" s="179" t="s">
        <v>4</v>
      </c>
      <c r="D13083" s="180" t="s">
        <v>7942</v>
      </c>
    </row>
    <row r="13084" spans="1:4" x14ac:dyDescent="0.25">
      <c r="A13084" s="179" t="s">
        <v>2179</v>
      </c>
      <c r="B13084" s="179" t="s">
        <v>15124</v>
      </c>
      <c r="C13084" s="179" t="s">
        <v>4</v>
      </c>
      <c r="D13084" s="180" t="s">
        <v>6399</v>
      </c>
    </row>
    <row r="13085" spans="1:4" x14ac:dyDescent="0.25">
      <c r="A13085" s="179" t="s">
        <v>2180</v>
      </c>
      <c r="B13085" s="179" t="s">
        <v>15125</v>
      </c>
      <c r="C13085" s="179" t="s">
        <v>4</v>
      </c>
      <c r="D13085" s="180" t="s">
        <v>15076</v>
      </c>
    </row>
    <row r="13086" spans="1:4" x14ac:dyDescent="0.25">
      <c r="A13086" s="179" t="s">
        <v>2181</v>
      </c>
      <c r="B13086" s="179" t="s">
        <v>15126</v>
      </c>
      <c r="C13086" s="179" t="s">
        <v>4</v>
      </c>
      <c r="D13086" s="180" t="s">
        <v>6485</v>
      </c>
    </row>
    <row r="13087" spans="1:4" x14ac:dyDescent="0.25">
      <c r="A13087" s="179" t="s">
        <v>2182</v>
      </c>
      <c r="B13087" s="179" t="s">
        <v>15127</v>
      </c>
      <c r="C13087" s="179" t="s">
        <v>4</v>
      </c>
      <c r="D13087" s="180" t="s">
        <v>6456</v>
      </c>
    </row>
    <row r="13088" spans="1:4" x14ac:dyDescent="0.25">
      <c r="A13088" s="179" t="s">
        <v>2183</v>
      </c>
      <c r="B13088" s="179" t="s">
        <v>15128</v>
      </c>
      <c r="C13088" s="179" t="s">
        <v>4</v>
      </c>
      <c r="D13088" s="180" t="s">
        <v>7988</v>
      </c>
    </row>
    <row r="13089" spans="1:4" x14ac:dyDescent="0.25">
      <c r="A13089" s="179" t="s">
        <v>2184</v>
      </c>
      <c r="B13089" s="179" t="s">
        <v>15129</v>
      </c>
      <c r="C13089" s="179" t="s">
        <v>4</v>
      </c>
      <c r="D13089" s="180" t="s">
        <v>15204</v>
      </c>
    </row>
    <row r="13090" spans="1:4" x14ac:dyDescent="0.25">
      <c r="A13090" s="179" t="s">
        <v>2185</v>
      </c>
      <c r="B13090" s="179" t="s">
        <v>15130</v>
      </c>
      <c r="C13090" s="179" t="s">
        <v>4</v>
      </c>
      <c r="D13090" s="180" t="s">
        <v>12514</v>
      </c>
    </row>
    <row r="13091" spans="1:4" x14ac:dyDescent="0.25">
      <c r="A13091" s="179" t="s">
        <v>2186</v>
      </c>
      <c r="B13091" s="179" t="s">
        <v>15132</v>
      </c>
      <c r="C13091" s="179" t="s">
        <v>4</v>
      </c>
      <c r="D13091" s="180" t="s">
        <v>16767</v>
      </c>
    </row>
    <row r="13092" spans="1:4" x14ac:dyDescent="0.25">
      <c r="A13092" s="179" t="s">
        <v>2187</v>
      </c>
      <c r="B13092" s="179" t="s">
        <v>15133</v>
      </c>
      <c r="C13092" s="179" t="s">
        <v>4</v>
      </c>
      <c r="D13092" s="180" t="s">
        <v>6365</v>
      </c>
    </row>
    <row r="13093" spans="1:4" x14ac:dyDescent="0.25">
      <c r="A13093" s="179" t="s">
        <v>2188</v>
      </c>
      <c r="B13093" s="179" t="s">
        <v>15134</v>
      </c>
      <c r="C13093" s="179" t="s">
        <v>4</v>
      </c>
      <c r="D13093" s="180" t="s">
        <v>6319</v>
      </c>
    </row>
    <row r="13094" spans="1:4" x14ac:dyDescent="0.25">
      <c r="A13094" s="179" t="s">
        <v>2189</v>
      </c>
      <c r="B13094" s="179" t="s">
        <v>15135</v>
      </c>
      <c r="C13094" s="179" t="s">
        <v>4</v>
      </c>
      <c r="D13094" s="180" t="s">
        <v>12674</v>
      </c>
    </row>
    <row r="13095" spans="1:4" x14ac:dyDescent="0.25">
      <c r="A13095" s="179" t="s">
        <v>2190</v>
      </c>
      <c r="B13095" s="179" t="s">
        <v>121</v>
      </c>
      <c r="C13095" s="179" t="s">
        <v>4</v>
      </c>
      <c r="D13095" s="180" t="s">
        <v>6418</v>
      </c>
    </row>
    <row r="13096" spans="1:4" x14ac:dyDescent="0.25">
      <c r="A13096" s="179" t="s">
        <v>2191</v>
      </c>
      <c r="B13096" s="179" t="s">
        <v>122</v>
      </c>
      <c r="C13096" s="179" t="s">
        <v>4</v>
      </c>
      <c r="D13096" s="180" t="s">
        <v>6328</v>
      </c>
    </row>
    <row r="13097" spans="1:4" x14ac:dyDescent="0.25">
      <c r="A13097" s="179" t="s">
        <v>2192</v>
      </c>
      <c r="B13097" s="179" t="s">
        <v>123</v>
      </c>
      <c r="C13097" s="179" t="s">
        <v>4</v>
      </c>
      <c r="D13097" s="180" t="s">
        <v>6994</v>
      </c>
    </row>
    <row r="13098" spans="1:4" x14ac:dyDescent="0.25">
      <c r="A13098" s="179" t="s">
        <v>2193</v>
      </c>
      <c r="B13098" s="179" t="s">
        <v>717</v>
      </c>
      <c r="C13098" s="179" t="s">
        <v>4</v>
      </c>
      <c r="D13098" s="180" t="s">
        <v>6466</v>
      </c>
    </row>
    <row r="13099" spans="1:4" x14ac:dyDescent="0.25">
      <c r="A13099" s="179" t="s">
        <v>2194</v>
      </c>
      <c r="B13099" s="179" t="s">
        <v>718</v>
      </c>
      <c r="C13099" s="179" t="s">
        <v>4</v>
      </c>
      <c r="D13099" s="180" t="s">
        <v>12614</v>
      </c>
    </row>
    <row r="13100" spans="1:4" x14ac:dyDescent="0.25">
      <c r="A13100" s="179" t="s">
        <v>2195</v>
      </c>
      <c r="B13100" s="179" t="s">
        <v>719</v>
      </c>
      <c r="C13100" s="179" t="s">
        <v>4</v>
      </c>
      <c r="D13100" s="180" t="s">
        <v>8516</v>
      </c>
    </row>
    <row r="13101" spans="1:4" x14ac:dyDescent="0.25">
      <c r="A13101" s="179" t="s">
        <v>2196</v>
      </c>
      <c r="B13101" s="179" t="s">
        <v>720</v>
      </c>
      <c r="C13101" s="179" t="s">
        <v>4</v>
      </c>
      <c r="D13101" s="180" t="s">
        <v>8127</v>
      </c>
    </row>
    <row r="13102" spans="1:4" x14ac:dyDescent="0.25">
      <c r="A13102" s="179" t="s">
        <v>2197</v>
      </c>
      <c r="B13102" s="179" t="s">
        <v>721</v>
      </c>
      <c r="C13102" s="179" t="s">
        <v>4</v>
      </c>
      <c r="D13102" s="180" t="s">
        <v>6466</v>
      </c>
    </row>
    <row r="13103" spans="1:4" x14ac:dyDescent="0.25">
      <c r="A13103" s="179" t="s">
        <v>2198</v>
      </c>
      <c r="B13103" s="179" t="s">
        <v>124</v>
      </c>
      <c r="C13103" s="179" t="s">
        <v>4</v>
      </c>
      <c r="D13103" s="180" t="s">
        <v>7867</v>
      </c>
    </row>
    <row r="13104" spans="1:4" x14ac:dyDescent="0.25">
      <c r="A13104" s="179" t="s">
        <v>2199</v>
      </c>
      <c r="B13104" s="179" t="s">
        <v>125</v>
      </c>
      <c r="C13104" s="179" t="s">
        <v>4</v>
      </c>
      <c r="D13104" s="180" t="s">
        <v>7929</v>
      </c>
    </row>
    <row r="13105" spans="1:4" x14ac:dyDescent="0.25">
      <c r="A13105" s="179" t="s">
        <v>2200</v>
      </c>
      <c r="B13105" s="179" t="s">
        <v>15136</v>
      </c>
      <c r="C13105" s="179" t="s">
        <v>4</v>
      </c>
      <c r="D13105" s="180" t="s">
        <v>6357</v>
      </c>
    </row>
    <row r="13106" spans="1:4" x14ac:dyDescent="0.25">
      <c r="A13106" s="179" t="s">
        <v>2201</v>
      </c>
      <c r="B13106" s="179" t="s">
        <v>15137</v>
      </c>
      <c r="C13106" s="179" t="s">
        <v>4</v>
      </c>
      <c r="D13106" s="180" t="s">
        <v>6364</v>
      </c>
    </row>
    <row r="13107" spans="1:4" x14ac:dyDescent="0.25">
      <c r="A13107" s="179" t="s">
        <v>2202</v>
      </c>
      <c r="B13107" s="179" t="s">
        <v>15138</v>
      </c>
      <c r="C13107" s="179" t="s">
        <v>4</v>
      </c>
      <c r="D13107" s="180" t="s">
        <v>7309</v>
      </c>
    </row>
    <row r="13108" spans="1:4" x14ac:dyDescent="0.25">
      <c r="A13108" s="179" t="s">
        <v>2203</v>
      </c>
      <c r="B13108" s="179" t="s">
        <v>15139</v>
      </c>
      <c r="C13108" s="179" t="s">
        <v>4</v>
      </c>
      <c r="D13108" s="180" t="s">
        <v>6393</v>
      </c>
    </row>
    <row r="13109" spans="1:4" x14ac:dyDescent="0.25">
      <c r="A13109" s="179" t="s">
        <v>2204</v>
      </c>
      <c r="B13109" s="179" t="s">
        <v>722</v>
      </c>
      <c r="C13109" s="179" t="s">
        <v>4</v>
      </c>
      <c r="D13109" s="180" t="s">
        <v>17631</v>
      </c>
    </row>
    <row r="13110" spans="1:4" x14ac:dyDescent="0.25">
      <c r="A13110" s="179" t="s">
        <v>2205</v>
      </c>
      <c r="B13110" s="179" t="s">
        <v>723</v>
      </c>
      <c r="C13110" s="179" t="s">
        <v>4</v>
      </c>
      <c r="D13110" s="180" t="s">
        <v>7851</v>
      </c>
    </row>
    <row r="13111" spans="1:4" x14ac:dyDescent="0.25">
      <c r="A13111" s="179" t="s">
        <v>2206</v>
      </c>
      <c r="B13111" s="179" t="s">
        <v>724</v>
      </c>
      <c r="C13111" s="179" t="s">
        <v>4</v>
      </c>
      <c r="D13111" s="180" t="s">
        <v>17632</v>
      </c>
    </row>
    <row r="13112" spans="1:4" x14ac:dyDescent="0.25">
      <c r="A13112" s="179" t="s">
        <v>2207</v>
      </c>
      <c r="B13112" s="179" t="s">
        <v>725</v>
      </c>
      <c r="C13112" s="179" t="s">
        <v>4</v>
      </c>
      <c r="D13112" s="180" t="s">
        <v>25857</v>
      </c>
    </row>
    <row r="13113" spans="1:4" x14ac:dyDescent="0.25">
      <c r="A13113" s="179" t="s">
        <v>2208</v>
      </c>
      <c r="B13113" s="179" t="s">
        <v>726</v>
      </c>
      <c r="C13113" s="179" t="s">
        <v>4</v>
      </c>
      <c r="D13113" s="180" t="s">
        <v>14679</v>
      </c>
    </row>
    <row r="13114" spans="1:4" x14ac:dyDescent="0.25">
      <c r="A13114" s="179" t="s">
        <v>2209</v>
      </c>
      <c r="B13114" s="179" t="s">
        <v>727</v>
      </c>
      <c r="C13114" s="179" t="s">
        <v>4</v>
      </c>
      <c r="D13114" s="180" t="s">
        <v>14617</v>
      </c>
    </row>
    <row r="13115" spans="1:4" x14ac:dyDescent="0.25">
      <c r="A13115" s="179" t="s">
        <v>2210</v>
      </c>
      <c r="B13115" s="179" t="s">
        <v>728</v>
      </c>
      <c r="C13115" s="179" t="s">
        <v>4</v>
      </c>
      <c r="D13115" s="180" t="s">
        <v>13047</v>
      </c>
    </row>
    <row r="13116" spans="1:4" x14ac:dyDescent="0.25">
      <c r="A13116" s="179" t="s">
        <v>2211</v>
      </c>
      <c r="B13116" s="179" t="s">
        <v>729</v>
      </c>
      <c r="C13116" s="179" t="s">
        <v>4</v>
      </c>
      <c r="D13116" s="180" t="s">
        <v>25858</v>
      </c>
    </row>
    <row r="13117" spans="1:4" x14ac:dyDescent="0.25">
      <c r="A13117" s="179" t="s">
        <v>2212</v>
      </c>
      <c r="B13117" s="179" t="s">
        <v>730</v>
      </c>
      <c r="C13117" s="179" t="s">
        <v>4</v>
      </c>
      <c r="D13117" s="180" t="s">
        <v>11828</v>
      </c>
    </row>
    <row r="13118" spans="1:4" x14ac:dyDescent="0.25">
      <c r="A13118" s="179" t="s">
        <v>2213</v>
      </c>
      <c r="B13118" s="179" t="s">
        <v>731</v>
      </c>
      <c r="C13118" s="179" t="s">
        <v>4</v>
      </c>
      <c r="D13118" s="180" t="s">
        <v>10781</v>
      </c>
    </row>
    <row r="13119" spans="1:4" x14ac:dyDescent="0.25">
      <c r="A13119" s="179" t="s">
        <v>2214</v>
      </c>
      <c r="B13119" s="179" t="s">
        <v>732</v>
      </c>
      <c r="C13119" s="179" t="s">
        <v>4</v>
      </c>
      <c r="D13119" s="180" t="s">
        <v>7569</v>
      </c>
    </row>
    <row r="13120" spans="1:4" x14ac:dyDescent="0.25">
      <c r="A13120" s="179" t="s">
        <v>2215</v>
      </c>
      <c r="B13120" s="179" t="s">
        <v>733</v>
      </c>
      <c r="C13120" s="179" t="s">
        <v>4</v>
      </c>
      <c r="D13120" s="180" t="s">
        <v>6364</v>
      </c>
    </row>
    <row r="13121" spans="1:4" x14ac:dyDescent="0.25">
      <c r="A13121" s="179" t="s">
        <v>2216</v>
      </c>
      <c r="B13121" s="179" t="s">
        <v>734</v>
      </c>
      <c r="C13121" s="179" t="s">
        <v>4</v>
      </c>
      <c r="D13121" s="180" t="s">
        <v>25859</v>
      </c>
    </row>
    <row r="13122" spans="1:4" x14ac:dyDescent="0.25">
      <c r="A13122" s="179" t="s">
        <v>2217</v>
      </c>
      <c r="B13122" s="179" t="s">
        <v>735</v>
      </c>
      <c r="C13122" s="179" t="s">
        <v>4</v>
      </c>
      <c r="D13122" s="180" t="s">
        <v>7782</v>
      </c>
    </row>
    <row r="13123" spans="1:4" x14ac:dyDescent="0.25">
      <c r="A13123" s="179" t="s">
        <v>2218</v>
      </c>
      <c r="B13123" s="179" t="s">
        <v>736</v>
      </c>
      <c r="C13123" s="179" t="s">
        <v>4</v>
      </c>
      <c r="D13123" s="180" t="s">
        <v>16680</v>
      </c>
    </row>
    <row r="13124" spans="1:4" x14ac:dyDescent="0.25">
      <c r="A13124" s="179" t="s">
        <v>2219</v>
      </c>
      <c r="B13124" s="179" t="s">
        <v>737</v>
      </c>
      <c r="C13124" s="179" t="s">
        <v>4</v>
      </c>
      <c r="D13124" s="180" t="s">
        <v>15078</v>
      </c>
    </row>
    <row r="13125" spans="1:4" x14ac:dyDescent="0.25">
      <c r="A13125" s="179" t="s">
        <v>2220</v>
      </c>
      <c r="B13125" s="179" t="s">
        <v>738</v>
      </c>
      <c r="C13125" s="179" t="s">
        <v>4</v>
      </c>
      <c r="D13125" s="180" t="s">
        <v>25860</v>
      </c>
    </row>
    <row r="13126" spans="1:4" x14ac:dyDescent="0.25">
      <c r="A13126" s="179" t="s">
        <v>2221</v>
      </c>
      <c r="B13126" s="179" t="s">
        <v>739</v>
      </c>
      <c r="C13126" s="179" t="s">
        <v>4</v>
      </c>
      <c r="D13126" s="180" t="s">
        <v>6440</v>
      </c>
    </row>
    <row r="13127" spans="1:4" x14ac:dyDescent="0.25">
      <c r="A13127" s="179" t="s">
        <v>2222</v>
      </c>
      <c r="B13127" s="179" t="s">
        <v>740</v>
      </c>
      <c r="C13127" s="179" t="s">
        <v>4</v>
      </c>
      <c r="D13127" s="180" t="s">
        <v>12764</v>
      </c>
    </row>
    <row r="13128" spans="1:4" x14ac:dyDescent="0.25">
      <c r="A13128" s="179" t="s">
        <v>2223</v>
      </c>
      <c r="B13128" s="179" t="s">
        <v>741</v>
      </c>
      <c r="C13128" s="179" t="s">
        <v>4</v>
      </c>
      <c r="D13128" s="180" t="s">
        <v>14710</v>
      </c>
    </row>
    <row r="13129" spans="1:4" x14ac:dyDescent="0.25">
      <c r="A13129" s="179" t="s">
        <v>2224</v>
      </c>
      <c r="B13129" s="179" t="s">
        <v>742</v>
      </c>
      <c r="C13129" s="179" t="s">
        <v>4</v>
      </c>
      <c r="D13129" s="180" t="s">
        <v>15873</v>
      </c>
    </row>
    <row r="13130" spans="1:4" x14ac:dyDescent="0.25">
      <c r="A13130" s="179" t="s">
        <v>2225</v>
      </c>
      <c r="B13130" s="179" t="s">
        <v>743</v>
      </c>
      <c r="C13130" s="179" t="s">
        <v>4</v>
      </c>
      <c r="D13130" s="180" t="s">
        <v>17605</v>
      </c>
    </row>
    <row r="13131" spans="1:4" x14ac:dyDescent="0.25">
      <c r="A13131" s="179" t="s">
        <v>2226</v>
      </c>
      <c r="B13131" s="179" t="s">
        <v>126</v>
      </c>
      <c r="C13131" s="179" t="s">
        <v>4</v>
      </c>
      <c r="D13131" s="180" t="s">
        <v>7968</v>
      </c>
    </row>
    <row r="13132" spans="1:4" x14ac:dyDescent="0.25">
      <c r="A13132" s="179" t="s">
        <v>2227</v>
      </c>
      <c r="B13132" s="179" t="s">
        <v>127</v>
      </c>
      <c r="C13132" s="179" t="s">
        <v>4</v>
      </c>
      <c r="D13132" s="180" t="s">
        <v>8542</v>
      </c>
    </row>
    <row r="13133" spans="1:4" x14ac:dyDescent="0.25">
      <c r="A13133" s="179" t="s">
        <v>2228</v>
      </c>
      <c r="B13133" s="179" t="s">
        <v>744</v>
      </c>
      <c r="C13133" s="179" t="s">
        <v>4</v>
      </c>
      <c r="D13133" s="180" t="s">
        <v>25861</v>
      </c>
    </row>
    <row r="13134" spans="1:4" x14ac:dyDescent="0.25">
      <c r="A13134" s="179" t="s">
        <v>2229</v>
      </c>
      <c r="B13134" s="179" t="s">
        <v>745</v>
      </c>
      <c r="C13134" s="179" t="s">
        <v>4</v>
      </c>
      <c r="D13134" s="180" t="s">
        <v>7274</v>
      </c>
    </row>
    <row r="13135" spans="1:4" x14ac:dyDescent="0.25">
      <c r="A13135" s="179" t="s">
        <v>2230</v>
      </c>
      <c r="B13135" s="179" t="s">
        <v>746</v>
      </c>
      <c r="C13135" s="179" t="s">
        <v>4</v>
      </c>
      <c r="D13135" s="180" t="s">
        <v>17633</v>
      </c>
    </row>
    <row r="13136" spans="1:4" x14ac:dyDescent="0.25">
      <c r="A13136" s="179" t="s">
        <v>2231</v>
      </c>
      <c r="B13136" s="179" t="s">
        <v>747</v>
      </c>
      <c r="C13136" s="179" t="s">
        <v>4</v>
      </c>
      <c r="D13136" s="180" t="s">
        <v>17634</v>
      </c>
    </row>
    <row r="13137" spans="1:4" x14ac:dyDescent="0.25">
      <c r="A13137" s="179" t="s">
        <v>2232</v>
      </c>
      <c r="B13137" s="179" t="s">
        <v>748</v>
      </c>
      <c r="C13137" s="179" t="s">
        <v>4</v>
      </c>
      <c r="D13137" s="180" t="s">
        <v>6423</v>
      </c>
    </row>
    <row r="13138" spans="1:4" x14ac:dyDescent="0.25">
      <c r="A13138" s="179" t="s">
        <v>2233</v>
      </c>
      <c r="B13138" s="179" t="s">
        <v>749</v>
      </c>
      <c r="C13138" s="179" t="s">
        <v>4</v>
      </c>
      <c r="D13138" s="180" t="s">
        <v>6310</v>
      </c>
    </row>
    <row r="13139" spans="1:4" x14ac:dyDescent="0.25">
      <c r="A13139" s="179" t="s">
        <v>2234</v>
      </c>
      <c r="B13139" s="179" t="s">
        <v>750</v>
      </c>
      <c r="C13139" s="179" t="s">
        <v>4</v>
      </c>
      <c r="D13139" s="180" t="s">
        <v>17636</v>
      </c>
    </row>
    <row r="13140" spans="1:4" x14ac:dyDescent="0.25">
      <c r="A13140" s="179" t="s">
        <v>2235</v>
      </c>
      <c r="B13140" s="179" t="s">
        <v>751</v>
      </c>
      <c r="C13140" s="179" t="s">
        <v>4</v>
      </c>
      <c r="D13140" s="180" t="s">
        <v>16766</v>
      </c>
    </row>
    <row r="13141" spans="1:4" x14ac:dyDescent="0.25">
      <c r="A13141" s="179" t="s">
        <v>2236</v>
      </c>
      <c r="B13141" s="179" t="s">
        <v>752</v>
      </c>
      <c r="C13141" s="179" t="s">
        <v>4</v>
      </c>
      <c r="D13141" s="180" t="s">
        <v>6353</v>
      </c>
    </row>
    <row r="13142" spans="1:4" x14ac:dyDescent="0.25">
      <c r="A13142" s="179" t="s">
        <v>2237</v>
      </c>
      <c r="B13142" s="179" t="s">
        <v>753</v>
      </c>
      <c r="C13142" s="179" t="s">
        <v>4</v>
      </c>
      <c r="D13142" s="180" t="s">
        <v>6364</v>
      </c>
    </row>
    <row r="13143" spans="1:4" x14ac:dyDescent="0.25">
      <c r="A13143" s="179" t="s">
        <v>2238</v>
      </c>
      <c r="B13143" s="179" t="s">
        <v>15142</v>
      </c>
      <c r="C13143" s="179" t="s">
        <v>4</v>
      </c>
      <c r="D13143" s="180" t="s">
        <v>12415</v>
      </c>
    </row>
    <row r="13144" spans="1:4" x14ac:dyDescent="0.25">
      <c r="A13144" s="179" t="s">
        <v>2239</v>
      </c>
      <c r="B13144" s="179" t="s">
        <v>15143</v>
      </c>
      <c r="C13144" s="179" t="s">
        <v>4</v>
      </c>
      <c r="D13144" s="180" t="s">
        <v>7929</v>
      </c>
    </row>
    <row r="13145" spans="1:4" x14ac:dyDescent="0.25">
      <c r="A13145" s="179" t="s">
        <v>2240</v>
      </c>
      <c r="B13145" s="179" t="s">
        <v>15144</v>
      </c>
      <c r="C13145" s="179" t="s">
        <v>4</v>
      </c>
      <c r="D13145" s="180" t="s">
        <v>6391</v>
      </c>
    </row>
    <row r="13146" spans="1:4" x14ac:dyDescent="0.25">
      <c r="A13146" s="179" t="s">
        <v>2241</v>
      </c>
      <c r="B13146" s="179" t="s">
        <v>15145</v>
      </c>
      <c r="C13146" s="179" t="s">
        <v>4</v>
      </c>
      <c r="D13146" s="180" t="s">
        <v>25862</v>
      </c>
    </row>
    <row r="13147" spans="1:4" x14ac:dyDescent="0.25">
      <c r="A13147" s="179" t="s">
        <v>2242</v>
      </c>
      <c r="B13147" s="179" t="s">
        <v>754</v>
      </c>
      <c r="C13147" s="179" t="s">
        <v>4</v>
      </c>
      <c r="D13147" s="180" t="s">
        <v>12044</v>
      </c>
    </row>
    <row r="13148" spans="1:4" x14ac:dyDescent="0.25">
      <c r="A13148" s="179" t="s">
        <v>2243</v>
      </c>
      <c r="B13148" s="179" t="s">
        <v>755</v>
      </c>
      <c r="C13148" s="179" t="s">
        <v>4</v>
      </c>
      <c r="D13148" s="180" t="s">
        <v>7045</v>
      </c>
    </row>
    <row r="13149" spans="1:4" x14ac:dyDescent="0.25">
      <c r="A13149" s="179" t="s">
        <v>2244</v>
      </c>
      <c r="B13149" s="179" t="s">
        <v>128</v>
      </c>
      <c r="C13149" s="179" t="s">
        <v>4</v>
      </c>
      <c r="D13149" s="180" t="s">
        <v>25863</v>
      </c>
    </row>
    <row r="13150" spans="1:4" x14ac:dyDescent="0.25">
      <c r="A13150" s="179" t="s">
        <v>2245</v>
      </c>
      <c r="B13150" s="179" t="s">
        <v>129</v>
      </c>
      <c r="C13150" s="179" t="s">
        <v>4</v>
      </c>
      <c r="D13150" s="180" t="s">
        <v>14773</v>
      </c>
    </row>
    <row r="13151" spans="1:4" x14ac:dyDescent="0.25">
      <c r="A13151" s="179" t="s">
        <v>2246</v>
      </c>
      <c r="B13151" s="179" t="s">
        <v>756</v>
      </c>
      <c r="C13151" s="179" t="s">
        <v>4</v>
      </c>
      <c r="D13151" s="180" t="s">
        <v>13496</v>
      </c>
    </row>
    <row r="13152" spans="1:4" x14ac:dyDescent="0.25">
      <c r="A13152" s="179" t="s">
        <v>2247</v>
      </c>
      <c r="B13152" s="179" t="s">
        <v>757</v>
      </c>
      <c r="C13152" s="179" t="s">
        <v>4</v>
      </c>
      <c r="D13152" s="180" t="s">
        <v>12583</v>
      </c>
    </row>
    <row r="13153" spans="1:4" x14ac:dyDescent="0.25">
      <c r="A13153" s="179" t="s">
        <v>2248</v>
      </c>
      <c r="B13153" s="179" t="s">
        <v>758</v>
      </c>
      <c r="C13153" s="179" t="s">
        <v>4</v>
      </c>
      <c r="D13153" s="180" t="s">
        <v>12210</v>
      </c>
    </row>
    <row r="13154" spans="1:4" x14ac:dyDescent="0.25">
      <c r="A13154" s="179" t="s">
        <v>2249</v>
      </c>
      <c r="B13154" s="179" t="s">
        <v>759</v>
      </c>
      <c r="C13154" s="179" t="s">
        <v>4</v>
      </c>
      <c r="D13154" s="180" t="s">
        <v>7333</v>
      </c>
    </row>
    <row r="13155" spans="1:4" x14ac:dyDescent="0.25">
      <c r="A13155" s="179" t="s">
        <v>2250</v>
      </c>
      <c r="B13155" s="179" t="s">
        <v>760</v>
      </c>
      <c r="C13155" s="179" t="s">
        <v>4</v>
      </c>
      <c r="D13155" s="180" t="s">
        <v>7381</v>
      </c>
    </row>
    <row r="13156" spans="1:4" x14ac:dyDescent="0.25">
      <c r="A13156" s="179" t="s">
        <v>2251</v>
      </c>
      <c r="B13156" s="179" t="s">
        <v>761</v>
      </c>
      <c r="C13156" s="179" t="s">
        <v>4</v>
      </c>
      <c r="D13156" s="180" t="s">
        <v>17215</v>
      </c>
    </row>
    <row r="13157" spans="1:4" x14ac:dyDescent="0.25">
      <c r="A13157" s="179" t="s">
        <v>2252</v>
      </c>
      <c r="B13157" s="179" t="s">
        <v>130</v>
      </c>
      <c r="C13157" s="179" t="s">
        <v>4</v>
      </c>
      <c r="D13157" s="180" t="s">
        <v>15062</v>
      </c>
    </row>
    <row r="13158" spans="1:4" x14ac:dyDescent="0.25">
      <c r="A13158" s="179" t="s">
        <v>2253</v>
      </c>
      <c r="B13158" s="179" t="s">
        <v>131</v>
      </c>
      <c r="C13158" s="179" t="s">
        <v>4</v>
      </c>
      <c r="D13158" s="180" t="s">
        <v>18193</v>
      </c>
    </row>
    <row r="13159" spans="1:4" x14ac:dyDescent="0.25">
      <c r="A13159" s="179" t="s">
        <v>2254</v>
      </c>
      <c r="B13159" s="179" t="s">
        <v>132</v>
      </c>
      <c r="C13159" s="179" t="s">
        <v>4</v>
      </c>
      <c r="D13159" s="180" t="s">
        <v>12191</v>
      </c>
    </row>
    <row r="13160" spans="1:4" x14ac:dyDescent="0.25">
      <c r="A13160" s="179" t="s">
        <v>2255</v>
      </c>
      <c r="B13160" s="179" t="s">
        <v>133</v>
      </c>
      <c r="C13160" s="179" t="s">
        <v>4</v>
      </c>
      <c r="D13160" s="180" t="s">
        <v>25864</v>
      </c>
    </row>
    <row r="13161" spans="1:4" x14ac:dyDescent="0.25">
      <c r="A13161" s="179" t="s">
        <v>2256</v>
      </c>
      <c r="B13161" s="179" t="s">
        <v>15146</v>
      </c>
      <c r="C13161" s="179" t="s">
        <v>4</v>
      </c>
      <c r="D13161" s="180" t="s">
        <v>14577</v>
      </c>
    </row>
    <row r="13162" spans="1:4" x14ac:dyDescent="0.25">
      <c r="A13162" s="179" t="s">
        <v>2257</v>
      </c>
      <c r="B13162" s="179" t="s">
        <v>15147</v>
      </c>
      <c r="C13162" s="179" t="s">
        <v>4</v>
      </c>
      <c r="D13162" s="180" t="s">
        <v>6357</v>
      </c>
    </row>
    <row r="13163" spans="1:4" x14ac:dyDescent="0.25">
      <c r="A13163" s="179" t="s">
        <v>2258</v>
      </c>
      <c r="B13163" s="179" t="s">
        <v>15148</v>
      </c>
      <c r="C13163" s="179" t="s">
        <v>4</v>
      </c>
      <c r="D13163" s="180" t="s">
        <v>12793</v>
      </c>
    </row>
    <row r="13164" spans="1:4" x14ac:dyDescent="0.25">
      <c r="A13164" s="179" t="s">
        <v>2259</v>
      </c>
      <c r="B13164" s="179" t="s">
        <v>15149</v>
      </c>
      <c r="C13164" s="179" t="s">
        <v>4</v>
      </c>
      <c r="D13164" s="180" t="s">
        <v>12685</v>
      </c>
    </row>
    <row r="13165" spans="1:4" x14ac:dyDescent="0.25">
      <c r="A13165" s="179" t="s">
        <v>2260</v>
      </c>
      <c r="B13165" s="179" t="s">
        <v>134</v>
      </c>
      <c r="C13165" s="179" t="s">
        <v>4</v>
      </c>
      <c r="D13165" s="180" t="s">
        <v>15150</v>
      </c>
    </row>
    <row r="13166" spans="1:4" x14ac:dyDescent="0.25">
      <c r="A13166" s="179" t="s">
        <v>2261</v>
      </c>
      <c r="B13166" s="179" t="s">
        <v>135</v>
      </c>
      <c r="C13166" s="179" t="s">
        <v>4</v>
      </c>
      <c r="D13166" s="180" t="s">
        <v>16853</v>
      </c>
    </row>
    <row r="13167" spans="1:4" x14ac:dyDescent="0.25">
      <c r="A13167" s="179" t="s">
        <v>2262</v>
      </c>
      <c r="B13167" s="179" t="s">
        <v>762</v>
      </c>
      <c r="C13167" s="179" t="s">
        <v>4</v>
      </c>
      <c r="D13167" s="180" t="s">
        <v>25865</v>
      </c>
    </row>
    <row r="13168" spans="1:4" x14ac:dyDescent="0.25">
      <c r="A13168" s="179" t="s">
        <v>2263</v>
      </c>
      <c r="B13168" s="179" t="s">
        <v>763</v>
      </c>
      <c r="C13168" s="179" t="s">
        <v>4</v>
      </c>
      <c r="D13168" s="180" t="s">
        <v>25866</v>
      </c>
    </row>
    <row r="13169" spans="1:4" x14ac:dyDescent="0.25">
      <c r="A13169" s="179" t="s">
        <v>2264</v>
      </c>
      <c r="B13169" s="179" t="s">
        <v>764</v>
      </c>
      <c r="C13169" s="179" t="s">
        <v>4</v>
      </c>
      <c r="D13169" s="180" t="s">
        <v>25867</v>
      </c>
    </row>
    <row r="13170" spans="1:4" x14ac:dyDescent="0.25">
      <c r="A13170" s="179" t="s">
        <v>2265</v>
      </c>
      <c r="B13170" s="179" t="s">
        <v>765</v>
      </c>
      <c r="C13170" s="179" t="s">
        <v>4</v>
      </c>
      <c r="D13170" s="180" t="s">
        <v>17507</v>
      </c>
    </row>
    <row r="13171" spans="1:4" x14ac:dyDescent="0.25">
      <c r="A13171" s="179" t="s">
        <v>2266</v>
      </c>
      <c r="B13171" s="179" t="s">
        <v>766</v>
      </c>
      <c r="C13171" s="179" t="s">
        <v>4</v>
      </c>
      <c r="D13171" s="180" t="s">
        <v>25868</v>
      </c>
    </row>
    <row r="13172" spans="1:4" x14ac:dyDescent="0.25">
      <c r="A13172" s="179" t="s">
        <v>2267</v>
      </c>
      <c r="B13172" s="179" t="s">
        <v>767</v>
      </c>
      <c r="C13172" s="179" t="s">
        <v>4</v>
      </c>
      <c r="D13172" s="180" t="s">
        <v>25869</v>
      </c>
    </row>
    <row r="13173" spans="1:4" x14ac:dyDescent="0.25">
      <c r="A13173" s="179" t="s">
        <v>2268</v>
      </c>
      <c r="B13173" s="179" t="s">
        <v>768</v>
      </c>
      <c r="C13173" s="179" t="s">
        <v>4</v>
      </c>
      <c r="D13173" s="180" t="s">
        <v>25870</v>
      </c>
    </row>
    <row r="13174" spans="1:4" x14ac:dyDescent="0.25">
      <c r="A13174" s="179" t="s">
        <v>2269</v>
      </c>
      <c r="B13174" s="179" t="s">
        <v>769</v>
      </c>
      <c r="C13174" s="179" t="s">
        <v>4</v>
      </c>
      <c r="D13174" s="180" t="s">
        <v>25871</v>
      </c>
    </row>
    <row r="13175" spans="1:4" x14ac:dyDescent="0.25">
      <c r="A13175" s="179" t="s">
        <v>2270</v>
      </c>
      <c r="B13175" s="179" t="s">
        <v>770</v>
      </c>
      <c r="C13175" s="179" t="s">
        <v>4</v>
      </c>
      <c r="D13175" s="180" t="s">
        <v>25872</v>
      </c>
    </row>
    <row r="13176" spans="1:4" x14ac:dyDescent="0.25">
      <c r="A13176" s="179" t="s">
        <v>2271</v>
      </c>
      <c r="B13176" s="179" t="s">
        <v>136</v>
      </c>
      <c r="C13176" s="179" t="s">
        <v>4</v>
      </c>
      <c r="D13176" s="180" t="s">
        <v>25873</v>
      </c>
    </row>
    <row r="13177" spans="1:4" x14ac:dyDescent="0.25">
      <c r="A13177" s="179" t="s">
        <v>2272</v>
      </c>
      <c r="B13177" s="179" t="s">
        <v>137</v>
      </c>
      <c r="C13177" s="179" t="s">
        <v>4</v>
      </c>
      <c r="D13177" s="180" t="s">
        <v>25874</v>
      </c>
    </row>
    <row r="13178" spans="1:4" x14ac:dyDescent="0.25">
      <c r="A13178" s="179" t="s">
        <v>2273</v>
      </c>
      <c r="B13178" s="179" t="s">
        <v>138</v>
      </c>
      <c r="C13178" s="179" t="s">
        <v>4</v>
      </c>
      <c r="D13178" s="180" t="s">
        <v>16664</v>
      </c>
    </row>
    <row r="13179" spans="1:4" x14ac:dyDescent="0.25">
      <c r="A13179" s="179" t="s">
        <v>2274</v>
      </c>
      <c r="B13179" s="179" t="s">
        <v>139</v>
      </c>
      <c r="C13179" s="179" t="s">
        <v>4</v>
      </c>
      <c r="D13179" s="180" t="s">
        <v>25875</v>
      </c>
    </row>
    <row r="13180" spans="1:4" x14ac:dyDescent="0.25">
      <c r="A13180" s="179" t="s">
        <v>2275</v>
      </c>
      <c r="B13180" s="179" t="s">
        <v>140</v>
      </c>
      <c r="C13180" s="179" t="s">
        <v>4</v>
      </c>
      <c r="D13180" s="180" t="s">
        <v>25876</v>
      </c>
    </row>
    <row r="13181" spans="1:4" x14ac:dyDescent="0.25">
      <c r="A13181" s="179" t="s">
        <v>2276</v>
      </c>
      <c r="B13181" s="179" t="s">
        <v>771</v>
      </c>
      <c r="C13181" s="179" t="s">
        <v>4</v>
      </c>
      <c r="D13181" s="180" t="s">
        <v>25877</v>
      </c>
    </row>
    <row r="13182" spans="1:4" x14ac:dyDescent="0.25">
      <c r="A13182" s="179" t="s">
        <v>2277</v>
      </c>
      <c r="B13182" s="179" t="s">
        <v>141</v>
      </c>
      <c r="C13182" s="179" t="s">
        <v>4</v>
      </c>
      <c r="D13182" s="180" t="s">
        <v>8412</v>
      </c>
    </row>
    <row r="13183" spans="1:4" x14ac:dyDescent="0.25">
      <c r="A13183" s="179" t="s">
        <v>2278</v>
      </c>
      <c r="B13183" s="179" t="s">
        <v>772</v>
      </c>
      <c r="C13183" s="179" t="s">
        <v>4</v>
      </c>
      <c r="D13183" s="180" t="s">
        <v>25878</v>
      </c>
    </row>
    <row r="13184" spans="1:4" x14ac:dyDescent="0.25">
      <c r="A13184" s="179" t="s">
        <v>2279</v>
      </c>
      <c r="B13184" s="179" t="s">
        <v>773</v>
      </c>
      <c r="C13184" s="179" t="s">
        <v>4</v>
      </c>
      <c r="D13184" s="180" t="s">
        <v>25879</v>
      </c>
    </row>
    <row r="13185" spans="1:4" x14ac:dyDescent="0.25">
      <c r="A13185" s="179" t="s">
        <v>2280</v>
      </c>
      <c r="B13185" s="179" t="s">
        <v>774</v>
      </c>
      <c r="C13185" s="179" t="s">
        <v>4</v>
      </c>
      <c r="D13185" s="180" t="s">
        <v>12413</v>
      </c>
    </row>
    <row r="13186" spans="1:4" x14ac:dyDescent="0.25">
      <c r="A13186" s="179" t="s">
        <v>2281</v>
      </c>
      <c r="B13186" s="179" t="s">
        <v>775</v>
      </c>
      <c r="C13186" s="179" t="s">
        <v>4</v>
      </c>
      <c r="D13186" s="180" t="s">
        <v>14742</v>
      </c>
    </row>
    <row r="13187" spans="1:4" x14ac:dyDescent="0.25">
      <c r="A13187" s="179" t="s">
        <v>2282</v>
      </c>
      <c r="B13187" s="179" t="s">
        <v>776</v>
      </c>
      <c r="C13187" s="179" t="s">
        <v>4</v>
      </c>
      <c r="D13187" s="180" t="s">
        <v>15310</v>
      </c>
    </row>
    <row r="13188" spans="1:4" x14ac:dyDescent="0.25">
      <c r="A13188" s="179" t="s">
        <v>2283</v>
      </c>
      <c r="B13188" s="179" t="s">
        <v>777</v>
      </c>
      <c r="C13188" s="179" t="s">
        <v>4</v>
      </c>
      <c r="D13188" s="180" t="s">
        <v>25880</v>
      </c>
    </row>
    <row r="13189" spans="1:4" x14ac:dyDescent="0.25">
      <c r="A13189" s="179" t="s">
        <v>2284</v>
      </c>
      <c r="B13189" s="179" t="s">
        <v>778</v>
      </c>
      <c r="C13189" s="179" t="s">
        <v>4</v>
      </c>
      <c r="D13189" s="180" t="s">
        <v>7232</v>
      </c>
    </row>
    <row r="13190" spans="1:4" x14ac:dyDescent="0.25">
      <c r="A13190" s="179" t="s">
        <v>2285</v>
      </c>
      <c r="B13190" s="179" t="s">
        <v>779</v>
      </c>
      <c r="C13190" s="179" t="s">
        <v>4</v>
      </c>
      <c r="D13190" s="180" t="s">
        <v>17788</v>
      </c>
    </row>
    <row r="13191" spans="1:4" x14ac:dyDescent="0.25">
      <c r="A13191" s="179" t="s">
        <v>2286</v>
      </c>
      <c r="B13191" s="179" t="s">
        <v>780</v>
      </c>
      <c r="C13191" s="179" t="s">
        <v>4</v>
      </c>
      <c r="D13191" s="180" t="s">
        <v>25881</v>
      </c>
    </row>
    <row r="13192" spans="1:4" x14ac:dyDescent="0.25">
      <c r="A13192" s="179" t="s">
        <v>2287</v>
      </c>
      <c r="B13192" s="179" t="s">
        <v>781</v>
      </c>
      <c r="C13192" s="179" t="s">
        <v>4</v>
      </c>
      <c r="D13192" s="180" t="s">
        <v>10170</v>
      </c>
    </row>
    <row r="13193" spans="1:4" x14ac:dyDescent="0.25">
      <c r="A13193" s="179" t="s">
        <v>2288</v>
      </c>
      <c r="B13193" s="179" t="s">
        <v>782</v>
      </c>
      <c r="C13193" s="179" t="s">
        <v>4</v>
      </c>
      <c r="D13193" s="180" t="s">
        <v>12707</v>
      </c>
    </row>
    <row r="13194" spans="1:4" x14ac:dyDescent="0.25">
      <c r="A13194" s="179" t="s">
        <v>2289</v>
      </c>
      <c r="B13194" s="179" t="s">
        <v>783</v>
      </c>
      <c r="C13194" s="179" t="s">
        <v>4</v>
      </c>
      <c r="D13194" s="180" t="s">
        <v>25882</v>
      </c>
    </row>
    <row r="13195" spans="1:4" x14ac:dyDescent="0.25">
      <c r="A13195" s="179" t="s">
        <v>2290</v>
      </c>
      <c r="B13195" s="179" t="s">
        <v>784</v>
      </c>
      <c r="C13195" s="179" t="s">
        <v>4</v>
      </c>
      <c r="D13195" s="180" t="s">
        <v>22970</v>
      </c>
    </row>
    <row r="13196" spans="1:4" x14ac:dyDescent="0.25">
      <c r="A13196" s="179" t="s">
        <v>2291</v>
      </c>
      <c r="B13196" s="179" t="s">
        <v>15154</v>
      </c>
      <c r="C13196" s="179" t="s">
        <v>4</v>
      </c>
      <c r="D13196" s="180" t="s">
        <v>7871</v>
      </c>
    </row>
    <row r="13197" spans="1:4" x14ac:dyDescent="0.25">
      <c r="A13197" s="179" t="s">
        <v>2292</v>
      </c>
      <c r="B13197" s="179" t="s">
        <v>15155</v>
      </c>
      <c r="C13197" s="179" t="s">
        <v>4</v>
      </c>
      <c r="D13197" s="180" t="s">
        <v>6493</v>
      </c>
    </row>
    <row r="13198" spans="1:4" x14ac:dyDescent="0.25">
      <c r="A13198" s="179" t="s">
        <v>2293</v>
      </c>
      <c r="B13198" s="179" t="s">
        <v>15156</v>
      </c>
      <c r="C13198" s="179" t="s">
        <v>4</v>
      </c>
      <c r="D13198" s="180" t="s">
        <v>6469</v>
      </c>
    </row>
    <row r="13199" spans="1:4" x14ac:dyDescent="0.25">
      <c r="A13199" s="179" t="s">
        <v>2294</v>
      </c>
      <c r="B13199" s="179" t="s">
        <v>15157</v>
      </c>
      <c r="C13199" s="179" t="s">
        <v>4</v>
      </c>
      <c r="D13199" s="180" t="s">
        <v>18194</v>
      </c>
    </row>
    <row r="13200" spans="1:4" x14ac:dyDescent="0.25">
      <c r="A13200" s="179" t="s">
        <v>2295</v>
      </c>
      <c r="B13200" s="179" t="s">
        <v>785</v>
      </c>
      <c r="C13200" s="179" t="s">
        <v>4</v>
      </c>
      <c r="D13200" s="180" t="s">
        <v>17619</v>
      </c>
    </row>
    <row r="13201" spans="1:4" x14ac:dyDescent="0.25">
      <c r="A13201" s="179" t="s">
        <v>2296</v>
      </c>
      <c r="B13201" s="179" t="s">
        <v>786</v>
      </c>
      <c r="C13201" s="179" t="s">
        <v>4</v>
      </c>
      <c r="D13201" s="180" t="s">
        <v>7257</v>
      </c>
    </row>
    <row r="13202" spans="1:4" x14ac:dyDescent="0.25">
      <c r="A13202" s="179" t="s">
        <v>2297</v>
      </c>
      <c r="B13202" s="179" t="s">
        <v>142</v>
      </c>
      <c r="C13202" s="179" t="s">
        <v>4</v>
      </c>
      <c r="D13202" s="180" t="s">
        <v>14973</v>
      </c>
    </row>
    <row r="13203" spans="1:4" x14ac:dyDescent="0.25">
      <c r="A13203" s="179" t="s">
        <v>2298</v>
      </c>
      <c r="B13203" s="179" t="s">
        <v>143</v>
      </c>
      <c r="C13203" s="179" t="s">
        <v>4</v>
      </c>
      <c r="D13203" s="180" t="s">
        <v>17546</v>
      </c>
    </row>
    <row r="13204" spans="1:4" x14ac:dyDescent="0.25">
      <c r="A13204" s="179" t="s">
        <v>2299</v>
      </c>
      <c r="B13204" s="179" t="s">
        <v>144</v>
      </c>
      <c r="C13204" s="179" t="s">
        <v>4</v>
      </c>
      <c r="D13204" s="180" t="s">
        <v>7997</v>
      </c>
    </row>
    <row r="13205" spans="1:4" x14ac:dyDescent="0.25">
      <c r="A13205" s="179" t="s">
        <v>2300</v>
      </c>
      <c r="B13205" s="179" t="s">
        <v>145</v>
      </c>
      <c r="C13205" s="179" t="s">
        <v>4</v>
      </c>
      <c r="D13205" s="180" t="s">
        <v>25883</v>
      </c>
    </row>
    <row r="13206" spans="1:4" x14ac:dyDescent="0.25">
      <c r="A13206" s="179" t="s">
        <v>2301</v>
      </c>
      <c r="B13206" s="179" t="s">
        <v>146</v>
      </c>
      <c r="C13206" s="179" t="s">
        <v>4</v>
      </c>
      <c r="D13206" s="180" t="s">
        <v>25884</v>
      </c>
    </row>
    <row r="13207" spans="1:4" x14ac:dyDescent="0.25">
      <c r="A13207" s="179" t="s">
        <v>2302</v>
      </c>
      <c r="B13207" s="179" t="s">
        <v>147</v>
      </c>
      <c r="C13207" s="179" t="s">
        <v>4</v>
      </c>
      <c r="D13207" s="180" t="s">
        <v>17483</v>
      </c>
    </row>
    <row r="13208" spans="1:4" x14ac:dyDescent="0.25">
      <c r="A13208" s="179" t="s">
        <v>2303</v>
      </c>
      <c r="B13208" s="179" t="s">
        <v>148</v>
      </c>
      <c r="C13208" s="179" t="s">
        <v>4</v>
      </c>
      <c r="D13208" s="180" t="s">
        <v>18299</v>
      </c>
    </row>
    <row r="13209" spans="1:4" x14ac:dyDescent="0.25">
      <c r="A13209" s="179" t="s">
        <v>2304</v>
      </c>
      <c r="B13209" s="179" t="s">
        <v>149</v>
      </c>
      <c r="C13209" s="179" t="s">
        <v>4</v>
      </c>
      <c r="D13209" s="180" t="s">
        <v>17110</v>
      </c>
    </row>
    <row r="13210" spans="1:4" x14ac:dyDescent="0.25">
      <c r="A13210" s="179" t="s">
        <v>2305</v>
      </c>
      <c r="B13210" s="179" t="s">
        <v>150</v>
      </c>
      <c r="C13210" s="179" t="s">
        <v>4</v>
      </c>
      <c r="D13210" s="180" t="s">
        <v>25885</v>
      </c>
    </row>
    <row r="13211" spans="1:4" x14ac:dyDescent="0.25">
      <c r="A13211" s="179" t="s">
        <v>2306</v>
      </c>
      <c r="B13211" s="179" t="s">
        <v>151</v>
      </c>
      <c r="C13211" s="179" t="s">
        <v>4</v>
      </c>
      <c r="D13211" s="180" t="s">
        <v>25886</v>
      </c>
    </row>
    <row r="13212" spans="1:4" x14ac:dyDescent="0.25">
      <c r="A13212" s="179" t="s">
        <v>2307</v>
      </c>
      <c r="B13212" s="179" t="s">
        <v>787</v>
      </c>
      <c r="C13212" s="179" t="s">
        <v>4</v>
      </c>
      <c r="D13212" s="180" t="s">
        <v>7371</v>
      </c>
    </row>
    <row r="13213" spans="1:4" x14ac:dyDescent="0.25">
      <c r="A13213" s="179" t="s">
        <v>2308</v>
      </c>
      <c r="B13213" s="179" t="s">
        <v>788</v>
      </c>
      <c r="C13213" s="179" t="s">
        <v>4</v>
      </c>
      <c r="D13213" s="180" t="s">
        <v>7778</v>
      </c>
    </row>
    <row r="13214" spans="1:4" x14ac:dyDescent="0.25">
      <c r="A13214" s="179" t="s">
        <v>2309</v>
      </c>
      <c r="B13214" s="179" t="s">
        <v>789</v>
      </c>
      <c r="C13214" s="179" t="s">
        <v>4</v>
      </c>
      <c r="D13214" s="180" t="s">
        <v>6446</v>
      </c>
    </row>
    <row r="13215" spans="1:4" x14ac:dyDescent="0.25">
      <c r="A13215" s="179" t="s">
        <v>2310</v>
      </c>
      <c r="B13215" s="179" t="s">
        <v>790</v>
      </c>
      <c r="C13215" s="179" t="s">
        <v>4</v>
      </c>
      <c r="D13215" s="180" t="s">
        <v>6369</v>
      </c>
    </row>
    <row r="13216" spans="1:4" x14ac:dyDescent="0.25">
      <c r="A13216" s="179" t="s">
        <v>2311</v>
      </c>
      <c r="B13216" s="179" t="s">
        <v>152</v>
      </c>
      <c r="C13216" s="179" t="s">
        <v>4</v>
      </c>
      <c r="D13216" s="180" t="s">
        <v>20767</v>
      </c>
    </row>
    <row r="13217" spans="1:4" x14ac:dyDescent="0.25">
      <c r="A13217" s="179" t="s">
        <v>2312</v>
      </c>
      <c r="B13217" s="179" t="s">
        <v>153</v>
      </c>
      <c r="C13217" s="179" t="s">
        <v>4</v>
      </c>
      <c r="D13217" s="180" t="s">
        <v>7756</v>
      </c>
    </row>
    <row r="13218" spans="1:4" x14ac:dyDescent="0.25">
      <c r="A13218" s="179" t="s">
        <v>2313</v>
      </c>
      <c r="B13218" s="179" t="s">
        <v>154</v>
      </c>
      <c r="C13218" s="179" t="s">
        <v>4</v>
      </c>
      <c r="D13218" s="180" t="s">
        <v>6312</v>
      </c>
    </row>
    <row r="13219" spans="1:4" x14ac:dyDescent="0.25">
      <c r="A13219" s="179" t="s">
        <v>2314</v>
      </c>
      <c r="B13219" s="179" t="s">
        <v>155</v>
      </c>
      <c r="C13219" s="179" t="s">
        <v>4</v>
      </c>
      <c r="D13219" s="180" t="s">
        <v>6485</v>
      </c>
    </row>
    <row r="13220" spans="1:4" x14ac:dyDescent="0.25">
      <c r="A13220" s="179" t="s">
        <v>2315</v>
      </c>
      <c r="B13220" s="179" t="s">
        <v>156</v>
      </c>
      <c r="C13220" s="179" t="s">
        <v>4</v>
      </c>
      <c r="D13220" s="180" t="s">
        <v>17410</v>
      </c>
    </row>
    <row r="13221" spans="1:4" x14ac:dyDescent="0.25">
      <c r="A13221" s="179" t="s">
        <v>2316</v>
      </c>
      <c r="B13221" s="179" t="s">
        <v>157</v>
      </c>
      <c r="C13221" s="179" t="s">
        <v>4</v>
      </c>
      <c r="D13221" s="180" t="s">
        <v>7272</v>
      </c>
    </row>
    <row r="13222" spans="1:4" x14ac:dyDescent="0.25">
      <c r="A13222" s="179" t="s">
        <v>2317</v>
      </c>
      <c r="B13222" s="179" t="s">
        <v>158</v>
      </c>
      <c r="C13222" s="179" t="s">
        <v>4</v>
      </c>
      <c r="D13222" s="180" t="s">
        <v>17640</v>
      </c>
    </row>
    <row r="13223" spans="1:4" x14ac:dyDescent="0.25">
      <c r="A13223" s="179" t="s">
        <v>2318</v>
      </c>
      <c r="B13223" s="179" t="s">
        <v>791</v>
      </c>
      <c r="C13223" s="179" t="s">
        <v>4</v>
      </c>
      <c r="D13223" s="180" t="s">
        <v>7951</v>
      </c>
    </row>
    <row r="13224" spans="1:4" x14ac:dyDescent="0.25">
      <c r="A13224" s="179" t="s">
        <v>2319</v>
      </c>
      <c r="B13224" s="179" t="s">
        <v>159</v>
      </c>
      <c r="C13224" s="179" t="s">
        <v>4</v>
      </c>
      <c r="D13224" s="180" t="s">
        <v>12577</v>
      </c>
    </row>
    <row r="13225" spans="1:4" x14ac:dyDescent="0.25">
      <c r="A13225" s="179" t="s">
        <v>2320</v>
      </c>
      <c r="B13225" s="179" t="s">
        <v>160</v>
      </c>
      <c r="C13225" s="179" t="s">
        <v>4</v>
      </c>
      <c r="D13225" s="180" t="s">
        <v>15076</v>
      </c>
    </row>
    <row r="13226" spans="1:4" x14ac:dyDescent="0.25">
      <c r="A13226" s="179" t="s">
        <v>2321</v>
      </c>
      <c r="B13226" s="179" t="s">
        <v>161</v>
      </c>
      <c r="C13226" s="179" t="s">
        <v>4</v>
      </c>
      <c r="D13226" s="180" t="s">
        <v>12088</v>
      </c>
    </row>
    <row r="13227" spans="1:4" x14ac:dyDescent="0.25">
      <c r="A13227" s="179" t="s">
        <v>2322</v>
      </c>
      <c r="B13227" s="179" t="s">
        <v>162</v>
      </c>
      <c r="C13227" s="179" t="s">
        <v>4</v>
      </c>
      <c r="D13227" s="180" t="s">
        <v>6338</v>
      </c>
    </row>
    <row r="13228" spans="1:4" x14ac:dyDescent="0.25">
      <c r="A13228" s="179" t="s">
        <v>2323</v>
      </c>
      <c r="B13228" s="179" t="s">
        <v>792</v>
      </c>
      <c r="C13228" s="179" t="s">
        <v>4</v>
      </c>
      <c r="D13228" s="180" t="s">
        <v>17641</v>
      </c>
    </row>
    <row r="13229" spans="1:4" x14ac:dyDescent="0.25">
      <c r="A13229" s="179" t="s">
        <v>2324</v>
      </c>
      <c r="B13229" s="179" t="s">
        <v>793</v>
      </c>
      <c r="C13229" s="179" t="s">
        <v>4</v>
      </c>
      <c r="D13229" s="180" t="s">
        <v>14884</v>
      </c>
    </row>
    <row r="13230" spans="1:4" x14ac:dyDescent="0.25">
      <c r="A13230" s="179" t="s">
        <v>2325</v>
      </c>
      <c r="B13230" s="179" t="s">
        <v>794</v>
      </c>
      <c r="C13230" s="179" t="s">
        <v>4</v>
      </c>
      <c r="D13230" s="180" t="s">
        <v>12729</v>
      </c>
    </row>
    <row r="13231" spans="1:4" x14ac:dyDescent="0.25">
      <c r="A13231" s="179" t="s">
        <v>2326</v>
      </c>
      <c r="B13231" s="179" t="s">
        <v>795</v>
      </c>
      <c r="C13231" s="179" t="s">
        <v>4</v>
      </c>
      <c r="D13231" s="180" t="s">
        <v>11597</v>
      </c>
    </row>
    <row r="13232" spans="1:4" x14ac:dyDescent="0.25">
      <c r="A13232" s="179" t="s">
        <v>2327</v>
      </c>
      <c r="B13232" s="179" t="s">
        <v>796</v>
      </c>
      <c r="C13232" s="179" t="s">
        <v>4</v>
      </c>
      <c r="D13232" s="180" t="s">
        <v>11234</v>
      </c>
    </row>
    <row r="13233" spans="1:4" x14ac:dyDescent="0.25">
      <c r="A13233" s="179" t="s">
        <v>2328</v>
      </c>
      <c r="B13233" s="179" t="s">
        <v>797</v>
      </c>
      <c r="C13233" s="179" t="s">
        <v>4</v>
      </c>
      <c r="D13233" s="180" t="s">
        <v>6384</v>
      </c>
    </row>
    <row r="13234" spans="1:4" x14ac:dyDescent="0.25">
      <c r="A13234" s="179" t="s">
        <v>2329</v>
      </c>
      <c r="B13234" s="179" t="s">
        <v>798</v>
      </c>
      <c r="C13234" s="179" t="s">
        <v>4</v>
      </c>
      <c r="D13234" s="180" t="s">
        <v>7921</v>
      </c>
    </row>
    <row r="13235" spans="1:4" x14ac:dyDescent="0.25">
      <c r="A13235" s="179" t="s">
        <v>2330</v>
      </c>
      <c r="B13235" s="179" t="s">
        <v>799</v>
      </c>
      <c r="C13235" s="179" t="s">
        <v>4</v>
      </c>
      <c r="D13235" s="180" t="s">
        <v>12569</v>
      </c>
    </row>
    <row r="13236" spans="1:4" x14ac:dyDescent="0.25">
      <c r="A13236" s="179" t="s">
        <v>2331</v>
      </c>
      <c r="B13236" s="179" t="s">
        <v>800</v>
      </c>
      <c r="C13236" s="179" t="s">
        <v>4</v>
      </c>
      <c r="D13236" s="180" t="s">
        <v>7384</v>
      </c>
    </row>
    <row r="13237" spans="1:4" x14ac:dyDescent="0.25">
      <c r="A13237" s="179" t="s">
        <v>2332</v>
      </c>
      <c r="B13237" s="179" t="s">
        <v>801</v>
      </c>
      <c r="C13237" s="179" t="s">
        <v>4</v>
      </c>
      <c r="D13237" s="180" t="s">
        <v>6428</v>
      </c>
    </row>
    <row r="13238" spans="1:4" x14ac:dyDescent="0.25">
      <c r="A13238" s="179" t="s">
        <v>2333</v>
      </c>
      <c r="B13238" s="179" t="s">
        <v>802</v>
      </c>
      <c r="C13238" s="179" t="s">
        <v>4</v>
      </c>
      <c r="D13238" s="180" t="s">
        <v>17071</v>
      </c>
    </row>
    <row r="13239" spans="1:4" x14ac:dyDescent="0.25">
      <c r="A13239" s="179" t="s">
        <v>2334</v>
      </c>
      <c r="B13239" s="179" t="s">
        <v>803</v>
      </c>
      <c r="C13239" s="179" t="s">
        <v>4</v>
      </c>
      <c r="D13239" s="180" t="s">
        <v>11824</v>
      </c>
    </row>
    <row r="13240" spans="1:4" x14ac:dyDescent="0.25">
      <c r="A13240" s="179" t="s">
        <v>2335</v>
      </c>
      <c r="B13240" s="179" t="s">
        <v>804</v>
      </c>
      <c r="C13240" s="179" t="s">
        <v>4</v>
      </c>
      <c r="D13240" s="180" t="s">
        <v>7947</v>
      </c>
    </row>
    <row r="13241" spans="1:4" x14ac:dyDescent="0.25">
      <c r="A13241" s="179" t="s">
        <v>2336</v>
      </c>
      <c r="B13241" s="179" t="s">
        <v>805</v>
      </c>
      <c r="C13241" s="179" t="s">
        <v>4</v>
      </c>
      <c r="D13241" s="180" t="s">
        <v>14624</v>
      </c>
    </row>
    <row r="13242" spans="1:4" x14ac:dyDescent="0.25">
      <c r="A13242" s="179" t="s">
        <v>2337</v>
      </c>
      <c r="B13242" s="179" t="s">
        <v>806</v>
      </c>
      <c r="C13242" s="179" t="s">
        <v>4</v>
      </c>
      <c r="D13242" s="180" t="s">
        <v>6367</v>
      </c>
    </row>
    <row r="13243" spans="1:4" x14ac:dyDescent="0.25">
      <c r="A13243" s="179" t="s">
        <v>2338</v>
      </c>
      <c r="B13243" s="179" t="s">
        <v>807</v>
      </c>
      <c r="C13243" s="179" t="s">
        <v>4</v>
      </c>
      <c r="D13243" s="180" t="s">
        <v>11824</v>
      </c>
    </row>
    <row r="13244" spans="1:4" x14ac:dyDescent="0.25">
      <c r="A13244" s="179" t="s">
        <v>2339</v>
      </c>
      <c r="B13244" s="179" t="s">
        <v>15159</v>
      </c>
      <c r="C13244" s="179" t="s">
        <v>4</v>
      </c>
      <c r="D13244" s="180" t="s">
        <v>6340</v>
      </c>
    </row>
    <row r="13245" spans="1:4" x14ac:dyDescent="0.25">
      <c r="A13245" s="179" t="s">
        <v>2340</v>
      </c>
      <c r="B13245" s="179" t="s">
        <v>15160</v>
      </c>
      <c r="C13245" s="179" t="s">
        <v>4</v>
      </c>
      <c r="D13245" s="180" t="s">
        <v>6413</v>
      </c>
    </row>
    <row r="13246" spans="1:4" x14ac:dyDescent="0.25">
      <c r="A13246" s="179" t="s">
        <v>2341</v>
      </c>
      <c r="B13246" s="179" t="s">
        <v>15161</v>
      </c>
      <c r="C13246" s="179" t="s">
        <v>4</v>
      </c>
      <c r="D13246" s="180" t="s">
        <v>14688</v>
      </c>
    </row>
    <row r="13247" spans="1:4" x14ac:dyDescent="0.25">
      <c r="A13247" s="179" t="s">
        <v>2342</v>
      </c>
      <c r="B13247" s="179" t="s">
        <v>15162</v>
      </c>
      <c r="C13247" s="179" t="s">
        <v>4</v>
      </c>
      <c r="D13247" s="180" t="s">
        <v>22968</v>
      </c>
    </row>
    <row r="13248" spans="1:4" x14ac:dyDescent="0.25">
      <c r="A13248" s="179" t="s">
        <v>2343</v>
      </c>
      <c r="B13248" s="179" t="s">
        <v>808</v>
      </c>
      <c r="C13248" s="179" t="s">
        <v>4</v>
      </c>
      <c r="D13248" s="180" t="s">
        <v>17642</v>
      </c>
    </row>
    <row r="13249" spans="1:4" x14ac:dyDescent="0.25">
      <c r="A13249" s="179" t="s">
        <v>2344</v>
      </c>
      <c r="B13249" s="179" t="s">
        <v>809</v>
      </c>
      <c r="C13249" s="179" t="s">
        <v>4</v>
      </c>
      <c r="D13249" s="180" t="s">
        <v>17643</v>
      </c>
    </row>
    <row r="13250" spans="1:4" x14ac:dyDescent="0.25">
      <c r="A13250" s="179" t="s">
        <v>2345</v>
      </c>
      <c r="B13250" s="179" t="s">
        <v>810</v>
      </c>
      <c r="C13250" s="179" t="s">
        <v>4</v>
      </c>
      <c r="D13250" s="180" t="s">
        <v>17644</v>
      </c>
    </row>
    <row r="13251" spans="1:4" x14ac:dyDescent="0.25">
      <c r="A13251" s="179" t="s">
        <v>2346</v>
      </c>
      <c r="B13251" s="179" t="s">
        <v>811</v>
      </c>
      <c r="C13251" s="179" t="s">
        <v>4</v>
      </c>
      <c r="D13251" s="180" t="s">
        <v>25887</v>
      </c>
    </row>
    <row r="13252" spans="1:4" x14ac:dyDescent="0.25">
      <c r="A13252" s="179" t="s">
        <v>2347</v>
      </c>
      <c r="B13252" s="179" t="s">
        <v>812</v>
      </c>
      <c r="C13252" s="179" t="s">
        <v>4</v>
      </c>
      <c r="D13252" s="180" t="s">
        <v>25888</v>
      </c>
    </row>
    <row r="13253" spans="1:4" x14ac:dyDescent="0.25">
      <c r="A13253" s="179" t="s">
        <v>2348</v>
      </c>
      <c r="B13253" s="179" t="s">
        <v>813</v>
      </c>
      <c r="C13253" s="179" t="s">
        <v>4</v>
      </c>
      <c r="D13253" s="180" t="s">
        <v>25889</v>
      </c>
    </row>
    <row r="13254" spans="1:4" x14ac:dyDescent="0.25">
      <c r="A13254" s="179" t="s">
        <v>2349</v>
      </c>
      <c r="B13254" s="179" t="s">
        <v>814</v>
      </c>
      <c r="C13254" s="179" t="s">
        <v>4</v>
      </c>
      <c r="D13254" s="180" t="s">
        <v>25890</v>
      </c>
    </row>
    <row r="13255" spans="1:4" x14ac:dyDescent="0.25">
      <c r="A13255" s="179" t="s">
        <v>2350</v>
      </c>
      <c r="B13255" s="179" t="s">
        <v>815</v>
      </c>
      <c r="C13255" s="179" t="s">
        <v>4</v>
      </c>
      <c r="D13255" s="180" t="s">
        <v>25891</v>
      </c>
    </row>
    <row r="13256" spans="1:4" x14ac:dyDescent="0.25">
      <c r="A13256" s="179" t="s">
        <v>2351</v>
      </c>
      <c r="B13256" s="179" t="s">
        <v>15163</v>
      </c>
      <c r="C13256" s="179" t="s">
        <v>4</v>
      </c>
      <c r="D13256" s="180" t="s">
        <v>14947</v>
      </c>
    </row>
    <row r="13257" spans="1:4" x14ac:dyDescent="0.25">
      <c r="A13257" s="179" t="s">
        <v>2352</v>
      </c>
      <c r="B13257" s="179" t="s">
        <v>15164</v>
      </c>
      <c r="C13257" s="179" t="s">
        <v>4</v>
      </c>
      <c r="D13257" s="180" t="s">
        <v>14667</v>
      </c>
    </row>
    <row r="13258" spans="1:4" x14ac:dyDescent="0.25">
      <c r="A13258" s="179" t="s">
        <v>2353</v>
      </c>
      <c r="B13258" s="179" t="s">
        <v>15165</v>
      </c>
      <c r="C13258" s="179" t="s">
        <v>4</v>
      </c>
      <c r="D13258" s="180" t="s">
        <v>14594</v>
      </c>
    </row>
    <row r="13259" spans="1:4" x14ac:dyDescent="0.25">
      <c r="A13259" s="179" t="s">
        <v>2354</v>
      </c>
      <c r="B13259" s="179" t="s">
        <v>15166</v>
      </c>
      <c r="C13259" s="179" t="s">
        <v>4</v>
      </c>
      <c r="D13259" s="180" t="s">
        <v>25892</v>
      </c>
    </row>
    <row r="13260" spans="1:4" x14ac:dyDescent="0.25">
      <c r="A13260" s="179" t="s">
        <v>2355</v>
      </c>
      <c r="B13260" s="179" t="s">
        <v>816</v>
      </c>
      <c r="C13260" s="179" t="s">
        <v>4</v>
      </c>
      <c r="D13260" s="180" t="s">
        <v>13675</v>
      </c>
    </row>
    <row r="13261" spans="1:4" x14ac:dyDescent="0.25">
      <c r="A13261" s="179" t="s">
        <v>2356</v>
      </c>
      <c r="B13261" s="179" t="s">
        <v>817</v>
      </c>
      <c r="C13261" s="179" t="s">
        <v>4</v>
      </c>
      <c r="D13261" s="180" t="s">
        <v>15087</v>
      </c>
    </row>
    <row r="13262" spans="1:4" x14ac:dyDescent="0.25">
      <c r="A13262" s="179" t="s">
        <v>2357</v>
      </c>
      <c r="B13262" s="179" t="s">
        <v>818</v>
      </c>
      <c r="C13262" s="179" t="s">
        <v>4</v>
      </c>
      <c r="D13262" s="180" t="s">
        <v>13575</v>
      </c>
    </row>
    <row r="13263" spans="1:4" x14ac:dyDescent="0.25">
      <c r="A13263" s="179" t="s">
        <v>2358</v>
      </c>
      <c r="B13263" s="179" t="s">
        <v>819</v>
      </c>
      <c r="C13263" s="179" t="s">
        <v>4</v>
      </c>
      <c r="D13263" s="180" t="s">
        <v>25893</v>
      </c>
    </row>
    <row r="13264" spans="1:4" x14ac:dyDescent="0.25">
      <c r="A13264" s="179" t="s">
        <v>2359</v>
      </c>
      <c r="B13264" s="179" t="s">
        <v>163</v>
      </c>
      <c r="C13264" s="179" t="s">
        <v>4</v>
      </c>
      <c r="D13264" s="180" t="s">
        <v>7385</v>
      </c>
    </row>
    <row r="13265" spans="1:4" x14ac:dyDescent="0.25">
      <c r="A13265" s="179" t="s">
        <v>2360</v>
      </c>
      <c r="B13265" s="179" t="s">
        <v>164</v>
      </c>
      <c r="C13265" s="179" t="s">
        <v>4</v>
      </c>
      <c r="D13265" s="180" t="s">
        <v>7853</v>
      </c>
    </row>
    <row r="13266" spans="1:4" x14ac:dyDescent="0.25">
      <c r="A13266" s="179" t="s">
        <v>2361</v>
      </c>
      <c r="B13266" s="179" t="s">
        <v>165</v>
      </c>
      <c r="C13266" s="179" t="s">
        <v>4</v>
      </c>
      <c r="D13266" s="180" t="s">
        <v>14668</v>
      </c>
    </row>
    <row r="13267" spans="1:4" x14ac:dyDescent="0.25">
      <c r="A13267" s="179" t="s">
        <v>2362</v>
      </c>
      <c r="B13267" s="179" t="s">
        <v>166</v>
      </c>
      <c r="C13267" s="179" t="s">
        <v>4</v>
      </c>
      <c r="D13267" s="180" t="s">
        <v>6413</v>
      </c>
    </row>
    <row r="13268" spans="1:4" x14ac:dyDescent="0.25">
      <c r="A13268" s="179" t="s">
        <v>2363</v>
      </c>
      <c r="B13268" s="179" t="s">
        <v>167</v>
      </c>
      <c r="C13268" s="179" t="s">
        <v>4</v>
      </c>
      <c r="D13268" s="180" t="s">
        <v>12257</v>
      </c>
    </row>
    <row r="13269" spans="1:4" x14ac:dyDescent="0.25">
      <c r="A13269" s="179" t="s">
        <v>2364</v>
      </c>
      <c r="B13269" s="179" t="s">
        <v>820</v>
      </c>
      <c r="C13269" s="179" t="s">
        <v>4</v>
      </c>
      <c r="D13269" s="180" t="s">
        <v>14632</v>
      </c>
    </row>
    <row r="13270" spans="1:4" x14ac:dyDescent="0.25">
      <c r="A13270" s="179" t="s">
        <v>2365</v>
      </c>
      <c r="B13270" s="179" t="s">
        <v>821</v>
      </c>
      <c r="C13270" s="179" t="s">
        <v>4</v>
      </c>
      <c r="D13270" s="180" t="s">
        <v>12416</v>
      </c>
    </row>
    <row r="13271" spans="1:4" x14ac:dyDescent="0.25">
      <c r="A13271" s="179" t="s">
        <v>2366</v>
      </c>
      <c r="B13271" s="179" t="s">
        <v>822</v>
      </c>
      <c r="C13271" s="179" t="s">
        <v>4</v>
      </c>
      <c r="D13271" s="180" t="s">
        <v>6413</v>
      </c>
    </row>
    <row r="13272" spans="1:4" x14ac:dyDescent="0.25">
      <c r="A13272" s="179" t="s">
        <v>2367</v>
      </c>
      <c r="B13272" s="179" t="s">
        <v>823</v>
      </c>
      <c r="C13272" s="179" t="s">
        <v>4</v>
      </c>
      <c r="D13272" s="180" t="s">
        <v>12618</v>
      </c>
    </row>
    <row r="13273" spans="1:4" x14ac:dyDescent="0.25">
      <c r="A13273" s="179" t="s">
        <v>2368</v>
      </c>
      <c r="B13273" s="179" t="s">
        <v>824</v>
      </c>
      <c r="C13273" s="179" t="s">
        <v>4</v>
      </c>
      <c r="D13273" s="180" t="s">
        <v>25894</v>
      </c>
    </row>
    <row r="13274" spans="1:4" x14ac:dyDescent="0.25">
      <c r="A13274" s="179" t="s">
        <v>2369</v>
      </c>
      <c r="B13274" s="179" t="s">
        <v>168</v>
      </c>
      <c r="C13274" s="179" t="s">
        <v>4</v>
      </c>
      <c r="D13274" s="180" t="s">
        <v>8531</v>
      </c>
    </row>
    <row r="13275" spans="1:4" x14ac:dyDescent="0.25">
      <c r="A13275" s="179" t="s">
        <v>2370</v>
      </c>
      <c r="B13275" s="179" t="s">
        <v>169</v>
      </c>
      <c r="C13275" s="179" t="s">
        <v>4</v>
      </c>
      <c r="D13275" s="180" t="s">
        <v>12709</v>
      </c>
    </row>
    <row r="13276" spans="1:4" x14ac:dyDescent="0.25">
      <c r="A13276" s="179" t="s">
        <v>2371</v>
      </c>
      <c r="B13276" s="179" t="s">
        <v>170</v>
      </c>
      <c r="C13276" s="179" t="s">
        <v>4</v>
      </c>
      <c r="D13276" s="180" t="s">
        <v>17958</v>
      </c>
    </row>
    <row r="13277" spans="1:4" x14ac:dyDescent="0.25">
      <c r="A13277" s="179" t="s">
        <v>2372</v>
      </c>
      <c r="B13277" s="179" t="s">
        <v>825</v>
      </c>
      <c r="C13277" s="179" t="s">
        <v>4</v>
      </c>
      <c r="D13277" s="180" t="s">
        <v>25895</v>
      </c>
    </row>
    <row r="13278" spans="1:4" x14ac:dyDescent="0.25">
      <c r="A13278" s="179" t="s">
        <v>2373</v>
      </c>
      <c r="B13278" s="179" t="s">
        <v>826</v>
      </c>
      <c r="C13278" s="179" t="s">
        <v>4</v>
      </c>
      <c r="D13278" s="180" t="s">
        <v>7848</v>
      </c>
    </row>
    <row r="13279" spans="1:4" x14ac:dyDescent="0.25">
      <c r="A13279" s="179" t="s">
        <v>2374</v>
      </c>
      <c r="B13279" s="179" t="s">
        <v>827</v>
      </c>
      <c r="C13279" s="179" t="s">
        <v>4</v>
      </c>
      <c r="D13279" s="180" t="s">
        <v>8781</v>
      </c>
    </row>
    <row r="13280" spans="1:4" x14ac:dyDescent="0.25">
      <c r="A13280" s="179" t="s">
        <v>2375</v>
      </c>
      <c r="B13280" s="179" t="s">
        <v>828</v>
      </c>
      <c r="C13280" s="179" t="s">
        <v>4</v>
      </c>
      <c r="D13280" s="180" t="s">
        <v>25896</v>
      </c>
    </row>
    <row r="13281" spans="1:4" x14ac:dyDescent="0.25">
      <c r="A13281" s="179" t="s">
        <v>2376</v>
      </c>
      <c r="B13281" s="179" t="s">
        <v>829</v>
      </c>
      <c r="C13281" s="179" t="s">
        <v>4</v>
      </c>
      <c r="D13281" s="180" t="s">
        <v>25897</v>
      </c>
    </row>
    <row r="13282" spans="1:4" x14ac:dyDescent="0.25">
      <c r="A13282" s="179" t="s">
        <v>2377</v>
      </c>
      <c r="B13282" s="179" t="s">
        <v>830</v>
      </c>
      <c r="C13282" s="179" t="s">
        <v>4</v>
      </c>
      <c r="D13282" s="180" t="s">
        <v>18382</v>
      </c>
    </row>
    <row r="13283" spans="1:4" x14ac:dyDescent="0.25">
      <c r="A13283" s="179" t="s">
        <v>2378</v>
      </c>
      <c r="B13283" s="179" t="s">
        <v>171</v>
      </c>
      <c r="C13283" s="179" t="s">
        <v>4</v>
      </c>
      <c r="D13283" s="180" t="s">
        <v>15104</v>
      </c>
    </row>
    <row r="13284" spans="1:4" x14ac:dyDescent="0.25">
      <c r="A13284" s="179" t="s">
        <v>2379</v>
      </c>
      <c r="B13284" s="179" t="s">
        <v>172</v>
      </c>
      <c r="C13284" s="179" t="s">
        <v>4</v>
      </c>
      <c r="D13284" s="180" t="s">
        <v>12521</v>
      </c>
    </row>
    <row r="13285" spans="1:4" x14ac:dyDescent="0.25">
      <c r="A13285" s="179" t="s">
        <v>2380</v>
      </c>
      <c r="B13285" s="179" t="s">
        <v>173</v>
      </c>
      <c r="C13285" s="179" t="s">
        <v>4</v>
      </c>
      <c r="D13285" s="180" t="s">
        <v>14841</v>
      </c>
    </row>
    <row r="13286" spans="1:4" x14ac:dyDescent="0.25">
      <c r="A13286" s="179" t="s">
        <v>2381</v>
      </c>
      <c r="B13286" s="179" t="s">
        <v>174</v>
      </c>
      <c r="C13286" s="179" t="s">
        <v>4</v>
      </c>
      <c r="D13286" s="180" t="s">
        <v>16704</v>
      </c>
    </row>
    <row r="13287" spans="1:4" x14ac:dyDescent="0.25">
      <c r="A13287" s="179" t="s">
        <v>2382</v>
      </c>
      <c r="B13287" s="179" t="s">
        <v>175</v>
      </c>
      <c r="C13287" s="179" t="s">
        <v>4</v>
      </c>
      <c r="D13287" s="180" t="s">
        <v>23392</v>
      </c>
    </row>
    <row r="13288" spans="1:4" x14ac:dyDescent="0.25">
      <c r="A13288" s="179" t="s">
        <v>2383</v>
      </c>
      <c r="B13288" s="179" t="s">
        <v>831</v>
      </c>
      <c r="C13288" s="179" t="s">
        <v>4</v>
      </c>
      <c r="D13288" s="180" t="s">
        <v>6454</v>
      </c>
    </row>
    <row r="13289" spans="1:4" x14ac:dyDescent="0.25">
      <c r="A13289" s="179" t="s">
        <v>2384</v>
      </c>
      <c r="B13289" s="179" t="s">
        <v>832</v>
      </c>
      <c r="C13289" s="179" t="s">
        <v>4</v>
      </c>
      <c r="D13289" s="180" t="s">
        <v>6435</v>
      </c>
    </row>
    <row r="13290" spans="1:4" x14ac:dyDescent="0.25">
      <c r="A13290" s="179" t="s">
        <v>2385</v>
      </c>
      <c r="B13290" s="179" t="s">
        <v>833</v>
      </c>
      <c r="C13290" s="179" t="s">
        <v>4</v>
      </c>
      <c r="D13290" s="180" t="s">
        <v>25798</v>
      </c>
    </row>
    <row r="13291" spans="1:4" x14ac:dyDescent="0.25">
      <c r="A13291" s="179" t="s">
        <v>2386</v>
      </c>
      <c r="B13291" s="179" t="s">
        <v>834</v>
      </c>
      <c r="C13291" s="179" t="s">
        <v>4</v>
      </c>
      <c r="D13291" s="180" t="s">
        <v>6380</v>
      </c>
    </row>
    <row r="13292" spans="1:4" x14ac:dyDescent="0.25">
      <c r="A13292" s="179" t="s">
        <v>2387</v>
      </c>
      <c r="B13292" s="179" t="s">
        <v>835</v>
      </c>
      <c r="C13292" s="179" t="s">
        <v>4</v>
      </c>
      <c r="D13292" s="180" t="s">
        <v>6428</v>
      </c>
    </row>
    <row r="13293" spans="1:4" x14ac:dyDescent="0.25">
      <c r="A13293" s="179" t="s">
        <v>2388</v>
      </c>
      <c r="B13293" s="179" t="s">
        <v>836</v>
      </c>
      <c r="C13293" s="179" t="s">
        <v>4</v>
      </c>
      <c r="D13293" s="180" t="s">
        <v>6399</v>
      </c>
    </row>
    <row r="13294" spans="1:4" x14ac:dyDescent="0.25">
      <c r="A13294" s="179" t="s">
        <v>2389</v>
      </c>
      <c r="B13294" s="179" t="s">
        <v>837</v>
      </c>
      <c r="C13294" s="179" t="s">
        <v>4</v>
      </c>
      <c r="D13294" s="180" t="s">
        <v>6495</v>
      </c>
    </row>
    <row r="13295" spans="1:4" x14ac:dyDescent="0.25">
      <c r="A13295" s="179" t="s">
        <v>2390</v>
      </c>
      <c r="B13295" s="179" t="s">
        <v>838</v>
      </c>
      <c r="C13295" s="179" t="s">
        <v>4</v>
      </c>
      <c r="D13295" s="180" t="s">
        <v>6452</v>
      </c>
    </row>
    <row r="13296" spans="1:4" x14ac:dyDescent="0.25">
      <c r="A13296" s="179" t="s">
        <v>2391</v>
      </c>
      <c r="B13296" s="179" t="s">
        <v>176</v>
      </c>
      <c r="C13296" s="179" t="s">
        <v>4</v>
      </c>
      <c r="D13296" s="180" t="s">
        <v>11802</v>
      </c>
    </row>
    <row r="13297" spans="1:4" x14ac:dyDescent="0.25">
      <c r="A13297" s="179" t="s">
        <v>2392</v>
      </c>
      <c r="B13297" s="179" t="s">
        <v>177</v>
      </c>
      <c r="C13297" s="179" t="s">
        <v>4</v>
      </c>
      <c r="D13297" s="180" t="s">
        <v>12178</v>
      </c>
    </row>
    <row r="13298" spans="1:4" x14ac:dyDescent="0.25">
      <c r="A13298" s="179" t="s">
        <v>2393</v>
      </c>
      <c r="B13298" s="179" t="s">
        <v>178</v>
      </c>
      <c r="C13298" s="179" t="s">
        <v>4</v>
      </c>
      <c r="D13298" s="180" t="s">
        <v>7303</v>
      </c>
    </row>
    <row r="13299" spans="1:4" x14ac:dyDescent="0.25">
      <c r="A13299" s="179" t="s">
        <v>2394</v>
      </c>
      <c r="B13299" s="179" t="s">
        <v>839</v>
      </c>
      <c r="C13299" s="179" t="s">
        <v>4</v>
      </c>
      <c r="D13299" s="180" t="s">
        <v>12196</v>
      </c>
    </row>
    <row r="13300" spans="1:4" x14ac:dyDescent="0.25">
      <c r="A13300" s="179" t="s">
        <v>2395</v>
      </c>
      <c r="B13300" s="179" t="s">
        <v>840</v>
      </c>
      <c r="C13300" s="179" t="s">
        <v>4</v>
      </c>
      <c r="D13300" s="180" t="s">
        <v>25351</v>
      </c>
    </row>
    <row r="13301" spans="1:4" x14ac:dyDescent="0.25">
      <c r="A13301" s="179" t="s">
        <v>2396</v>
      </c>
      <c r="B13301" s="179" t="s">
        <v>841</v>
      </c>
      <c r="C13301" s="179" t="s">
        <v>4</v>
      </c>
      <c r="D13301" s="180" t="s">
        <v>7926</v>
      </c>
    </row>
    <row r="13302" spans="1:4" x14ac:dyDescent="0.25">
      <c r="A13302" s="179" t="s">
        <v>2397</v>
      </c>
      <c r="B13302" s="179" t="s">
        <v>842</v>
      </c>
      <c r="C13302" s="179" t="s">
        <v>4</v>
      </c>
      <c r="D13302" s="180" t="s">
        <v>25898</v>
      </c>
    </row>
    <row r="13303" spans="1:4" x14ac:dyDescent="0.25">
      <c r="A13303" s="179" t="s">
        <v>2398</v>
      </c>
      <c r="B13303" s="179" t="s">
        <v>843</v>
      </c>
      <c r="C13303" s="179" t="s">
        <v>4</v>
      </c>
      <c r="D13303" s="180" t="s">
        <v>7237</v>
      </c>
    </row>
    <row r="13304" spans="1:4" x14ac:dyDescent="0.25">
      <c r="A13304" s="179" t="s">
        <v>2399</v>
      </c>
      <c r="B13304" s="179" t="s">
        <v>844</v>
      </c>
      <c r="C13304" s="179" t="s">
        <v>4</v>
      </c>
      <c r="D13304" s="180" t="s">
        <v>14968</v>
      </c>
    </row>
    <row r="13305" spans="1:4" x14ac:dyDescent="0.25">
      <c r="A13305" s="179" t="s">
        <v>2400</v>
      </c>
      <c r="B13305" s="179" t="s">
        <v>845</v>
      </c>
      <c r="C13305" s="179" t="s">
        <v>4</v>
      </c>
      <c r="D13305" s="180" t="s">
        <v>25899</v>
      </c>
    </row>
    <row r="13306" spans="1:4" x14ac:dyDescent="0.25">
      <c r="A13306" s="179" t="s">
        <v>2401</v>
      </c>
      <c r="B13306" s="179" t="s">
        <v>846</v>
      </c>
      <c r="C13306" s="179" t="s">
        <v>4</v>
      </c>
      <c r="D13306" s="180" t="s">
        <v>22825</v>
      </c>
    </row>
    <row r="13307" spans="1:4" x14ac:dyDescent="0.25">
      <c r="A13307" s="179" t="s">
        <v>2402</v>
      </c>
      <c r="B13307" s="179" t="s">
        <v>847</v>
      </c>
      <c r="C13307" s="179" t="s">
        <v>4</v>
      </c>
      <c r="D13307" s="180" t="s">
        <v>19659</v>
      </c>
    </row>
    <row r="13308" spans="1:4" x14ac:dyDescent="0.25">
      <c r="A13308" s="179" t="s">
        <v>2403</v>
      </c>
      <c r="B13308" s="179" t="s">
        <v>848</v>
      </c>
      <c r="C13308" s="179" t="s">
        <v>4</v>
      </c>
      <c r="D13308" s="180" t="s">
        <v>19025</v>
      </c>
    </row>
    <row r="13309" spans="1:4" x14ac:dyDescent="0.25">
      <c r="A13309" s="179" t="s">
        <v>2404</v>
      </c>
      <c r="B13309" s="179" t="s">
        <v>849</v>
      </c>
      <c r="C13309" s="179" t="s">
        <v>4</v>
      </c>
      <c r="D13309" s="180" t="s">
        <v>8523</v>
      </c>
    </row>
    <row r="13310" spans="1:4" x14ac:dyDescent="0.25">
      <c r="A13310" s="179" t="s">
        <v>2405</v>
      </c>
      <c r="B13310" s="179" t="s">
        <v>850</v>
      </c>
      <c r="C13310" s="179" t="s">
        <v>4</v>
      </c>
      <c r="D13310" s="180" t="s">
        <v>12640</v>
      </c>
    </row>
    <row r="13311" spans="1:4" x14ac:dyDescent="0.25">
      <c r="A13311" s="179" t="s">
        <v>2406</v>
      </c>
      <c r="B13311" s="179" t="s">
        <v>851</v>
      </c>
      <c r="C13311" s="179" t="s">
        <v>4</v>
      </c>
      <c r="D13311" s="180" t="s">
        <v>17576</v>
      </c>
    </row>
    <row r="13312" spans="1:4" x14ac:dyDescent="0.25">
      <c r="A13312" s="179" t="s">
        <v>2407</v>
      </c>
      <c r="B13312" s="179" t="s">
        <v>852</v>
      </c>
      <c r="C13312" s="179" t="s">
        <v>4</v>
      </c>
      <c r="D13312" s="180" t="s">
        <v>25900</v>
      </c>
    </row>
    <row r="13313" spans="1:4" x14ac:dyDescent="0.25">
      <c r="A13313" s="179" t="s">
        <v>2408</v>
      </c>
      <c r="B13313" s="179" t="s">
        <v>853</v>
      </c>
      <c r="C13313" s="179" t="s">
        <v>4</v>
      </c>
      <c r="D13313" s="180" t="s">
        <v>14613</v>
      </c>
    </row>
    <row r="13314" spans="1:4" x14ac:dyDescent="0.25">
      <c r="A13314" s="179" t="s">
        <v>2409</v>
      </c>
      <c r="B13314" s="179" t="s">
        <v>854</v>
      </c>
      <c r="C13314" s="179" t="s">
        <v>4</v>
      </c>
      <c r="D13314" s="180" t="s">
        <v>8642</v>
      </c>
    </row>
    <row r="13315" spans="1:4" x14ac:dyDescent="0.25">
      <c r="A13315" s="179" t="s">
        <v>2410</v>
      </c>
      <c r="B13315" s="179" t="s">
        <v>855</v>
      </c>
      <c r="C13315" s="179" t="s">
        <v>4</v>
      </c>
      <c r="D13315" s="180" t="s">
        <v>6313</v>
      </c>
    </row>
    <row r="13316" spans="1:4" x14ac:dyDescent="0.25">
      <c r="A13316" s="179" t="s">
        <v>2411</v>
      </c>
      <c r="B13316" s="179" t="s">
        <v>856</v>
      </c>
      <c r="C13316" s="179" t="s">
        <v>4</v>
      </c>
      <c r="D13316" s="180" t="s">
        <v>11837</v>
      </c>
    </row>
    <row r="13317" spans="1:4" x14ac:dyDescent="0.25">
      <c r="A13317" s="179" t="s">
        <v>2412</v>
      </c>
      <c r="B13317" s="179" t="s">
        <v>857</v>
      </c>
      <c r="C13317" s="179" t="s">
        <v>4</v>
      </c>
      <c r="D13317" s="180" t="s">
        <v>14709</v>
      </c>
    </row>
    <row r="13318" spans="1:4" x14ac:dyDescent="0.25">
      <c r="A13318" s="179" t="s">
        <v>2413</v>
      </c>
      <c r="B13318" s="179" t="s">
        <v>858</v>
      </c>
      <c r="C13318" s="179" t="s">
        <v>4</v>
      </c>
      <c r="D13318" s="180" t="s">
        <v>7839</v>
      </c>
    </row>
    <row r="13319" spans="1:4" x14ac:dyDescent="0.25">
      <c r="A13319" s="179" t="s">
        <v>2414</v>
      </c>
      <c r="B13319" s="179" t="s">
        <v>859</v>
      </c>
      <c r="C13319" s="179" t="s">
        <v>4</v>
      </c>
      <c r="D13319" s="180" t="s">
        <v>16710</v>
      </c>
    </row>
    <row r="13320" spans="1:4" x14ac:dyDescent="0.25">
      <c r="A13320" s="179" t="s">
        <v>2415</v>
      </c>
      <c r="B13320" s="179" t="s">
        <v>860</v>
      </c>
      <c r="C13320" s="179" t="s">
        <v>4</v>
      </c>
      <c r="D13320" s="180" t="s">
        <v>7305</v>
      </c>
    </row>
    <row r="13321" spans="1:4" x14ac:dyDescent="0.25">
      <c r="A13321" s="179" t="s">
        <v>2416</v>
      </c>
      <c r="B13321" s="179" t="s">
        <v>861</v>
      </c>
      <c r="C13321" s="179" t="s">
        <v>4</v>
      </c>
      <c r="D13321" s="180" t="s">
        <v>25835</v>
      </c>
    </row>
    <row r="13322" spans="1:4" x14ac:dyDescent="0.25">
      <c r="A13322" s="179" t="s">
        <v>2417</v>
      </c>
      <c r="B13322" s="179" t="s">
        <v>15172</v>
      </c>
      <c r="C13322" s="179" t="s">
        <v>4</v>
      </c>
      <c r="D13322" s="180" t="s">
        <v>25861</v>
      </c>
    </row>
    <row r="13323" spans="1:4" x14ac:dyDescent="0.25">
      <c r="A13323" s="179" t="s">
        <v>2418</v>
      </c>
      <c r="B13323" s="179" t="s">
        <v>15173</v>
      </c>
      <c r="C13323" s="179" t="s">
        <v>4</v>
      </c>
      <c r="D13323" s="180" t="s">
        <v>14742</v>
      </c>
    </row>
    <row r="13324" spans="1:4" x14ac:dyDescent="0.25">
      <c r="A13324" s="179" t="s">
        <v>2419</v>
      </c>
      <c r="B13324" s="179" t="s">
        <v>15174</v>
      </c>
      <c r="C13324" s="179" t="s">
        <v>4</v>
      </c>
      <c r="D13324" s="180" t="s">
        <v>14747</v>
      </c>
    </row>
    <row r="13325" spans="1:4" x14ac:dyDescent="0.25">
      <c r="A13325" s="179" t="s">
        <v>2420</v>
      </c>
      <c r="B13325" s="179" t="s">
        <v>15175</v>
      </c>
      <c r="C13325" s="179" t="s">
        <v>4</v>
      </c>
      <c r="D13325" s="180" t="s">
        <v>25901</v>
      </c>
    </row>
    <row r="13326" spans="1:4" x14ac:dyDescent="0.25">
      <c r="A13326" s="179" t="s">
        <v>2421</v>
      </c>
      <c r="B13326" s="179" t="s">
        <v>862</v>
      </c>
      <c r="C13326" s="179" t="s">
        <v>4</v>
      </c>
      <c r="D13326" s="180" t="s">
        <v>6464</v>
      </c>
    </row>
    <row r="13327" spans="1:4" x14ac:dyDescent="0.25">
      <c r="A13327" s="179" t="s">
        <v>2422</v>
      </c>
      <c r="B13327" s="179" t="s">
        <v>863</v>
      </c>
      <c r="C13327" s="179" t="s">
        <v>4</v>
      </c>
      <c r="D13327" s="180" t="s">
        <v>6483</v>
      </c>
    </row>
    <row r="13328" spans="1:4" x14ac:dyDescent="0.25">
      <c r="A13328" s="179" t="s">
        <v>2423</v>
      </c>
      <c r="B13328" s="179" t="s">
        <v>864</v>
      </c>
      <c r="C13328" s="179" t="s">
        <v>4</v>
      </c>
      <c r="D13328" s="180" t="s">
        <v>6491</v>
      </c>
    </row>
    <row r="13329" spans="1:4" x14ac:dyDescent="0.25">
      <c r="A13329" s="179" t="s">
        <v>2424</v>
      </c>
      <c r="B13329" s="179" t="s">
        <v>865</v>
      </c>
      <c r="C13329" s="179" t="s">
        <v>4</v>
      </c>
      <c r="D13329" s="180" t="s">
        <v>17072</v>
      </c>
    </row>
    <row r="13330" spans="1:4" x14ac:dyDescent="0.25">
      <c r="A13330" s="179" t="s">
        <v>2425</v>
      </c>
      <c r="B13330" s="179" t="s">
        <v>866</v>
      </c>
      <c r="C13330" s="179" t="s">
        <v>4</v>
      </c>
      <c r="D13330" s="180" t="s">
        <v>14776</v>
      </c>
    </row>
    <row r="13331" spans="1:4" x14ac:dyDescent="0.25">
      <c r="A13331" s="179" t="s">
        <v>2426</v>
      </c>
      <c r="B13331" s="179" t="s">
        <v>867</v>
      </c>
      <c r="C13331" s="179" t="s">
        <v>4</v>
      </c>
      <c r="D13331" s="180" t="s">
        <v>22825</v>
      </c>
    </row>
    <row r="13332" spans="1:4" x14ac:dyDescent="0.25">
      <c r="A13332" s="179" t="s">
        <v>2427</v>
      </c>
      <c r="B13332" s="179" t="s">
        <v>868</v>
      </c>
      <c r="C13332" s="179" t="s">
        <v>4</v>
      </c>
      <c r="D13332" s="180" t="s">
        <v>6351</v>
      </c>
    </row>
    <row r="13333" spans="1:4" x14ac:dyDescent="0.25">
      <c r="A13333" s="179" t="s">
        <v>2428</v>
      </c>
      <c r="B13333" s="179" t="s">
        <v>869</v>
      </c>
      <c r="C13333" s="179" t="s">
        <v>4</v>
      </c>
      <c r="D13333" s="180" t="s">
        <v>25902</v>
      </c>
    </row>
    <row r="13334" spans="1:4" x14ac:dyDescent="0.25">
      <c r="A13334" s="179" t="s">
        <v>2429</v>
      </c>
      <c r="B13334" s="179" t="s">
        <v>870</v>
      </c>
      <c r="C13334" s="179" t="s">
        <v>4</v>
      </c>
      <c r="D13334" s="180" t="s">
        <v>25903</v>
      </c>
    </row>
    <row r="13335" spans="1:4" x14ac:dyDescent="0.25">
      <c r="A13335" s="179" t="s">
        <v>2430</v>
      </c>
      <c r="B13335" s="179" t="s">
        <v>871</v>
      </c>
      <c r="C13335" s="179" t="s">
        <v>4</v>
      </c>
      <c r="D13335" s="180" t="s">
        <v>25904</v>
      </c>
    </row>
    <row r="13336" spans="1:4" x14ac:dyDescent="0.25">
      <c r="A13336" s="179" t="s">
        <v>2431</v>
      </c>
      <c r="B13336" s="179" t="s">
        <v>872</v>
      </c>
      <c r="C13336" s="179" t="s">
        <v>4</v>
      </c>
      <c r="D13336" s="180" t="s">
        <v>12647</v>
      </c>
    </row>
    <row r="13337" spans="1:4" x14ac:dyDescent="0.25">
      <c r="A13337" s="179" t="s">
        <v>2432</v>
      </c>
      <c r="B13337" s="179" t="s">
        <v>873</v>
      </c>
      <c r="C13337" s="179" t="s">
        <v>4</v>
      </c>
      <c r="D13337" s="180" t="s">
        <v>7003</v>
      </c>
    </row>
    <row r="13338" spans="1:4" x14ac:dyDescent="0.25">
      <c r="A13338" s="179" t="s">
        <v>2433</v>
      </c>
      <c r="B13338" s="179" t="s">
        <v>874</v>
      </c>
      <c r="C13338" s="179" t="s">
        <v>4</v>
      </c>
      <c r="D13338" s="180" t="s">
        <v>25905</v>
      </c>
    </row>
    <row r="13339" spans="1:4" x14ac:dyDescent="0.25">
      <c r="A13339" s="179" t="s">
        <v>2434</v>
      </c>
      <c r="B13339" s="179" t="s">
        <v>875</v>
      </c>
      <c r="C13339" s="179" t="s">
        <v>4</v>
      </c>
      <c r="D13339" s="180" t="s">
        <v>25906</v>
      </c>
    </row>
    <row r="13340" spans="1:4" x14ac:dyDescent="0.25">
      <c r="A13340" s="179" t="s">
        <v>2435</v>
      </c>
      <c r="B13340" s="179" t="s">
        <v>876</v>
      </c>
      <c r="C13340" s="179" t="s">
        <v>4</v>
      </c>
      <c r="D13340" s="180" t="s">
        <v>7778</v>
      </c>
    </row>
    <row r="13341" spans="1:4" x14ac:dyDescent="0.25">
      <c r="A13341" s="179" t="s">
        <v>2436</v>
      </c>
      <c r="B13341" s="179" t="s">
        <v>877</v>
      </c>
      <c r="C13341" s="179" t="s">
        <v>4</v>
      </c>
      <c r="D13341" s="180" t="s">
        <v>6389</v>
      </c>
    </row>
    <row r="13342" spans="1:4" x14ac:dyDescent="0.25">
      <c r="A13342" s="179" t="s">
        <v>2437</v>
      </c>
      <c r="B13342" s="179" t="s">
        <v>878</v>
      </c>
      <c r="C13342" s="179" t="s">
        <v>4</v>
      </c>
      <c r="D13342" s="180" t="s">
        <v>6337</v>
      </c>
    </row>
    <row r="13343" spans="1:4" x14ac:dyDescent="0.25">
      <c r="A13343" s="179" t="s">
        <v>2438</v>
      </c>
      <c r="B13343" s="179" t="s">
        <v>879</v>
      </c>
      <c r="C13343" s="179" t="s">
        <v>4</v>
      </c>
      <c r="D13343" s="180" t="s">
        <v>6310</v>
      </c>
    </row>
    <row r="13344" spans="1:4" x14ac:dyDescent="0.25">
      <c r="A13344" s="179" t="s">
        <v>2439</v>
      </c>
      <c r="B13344" s="179" t="s">
        <v>880</v>
      </c>
      <c r="C13344" s="179" t="s">
        <v>4</v>
      </c>
      <c r="D13344" s="180" t="s">
        <v>7243</v>
      </c>
    </row>
    <row r="13345" spans="1:4" x14ac:dyDescent="0.25">
      <c r="A13345" s="179" t="s">
        <v>2440</v>
      </c>
      <c r="B13345" s="179" t="s">
        <v>881</v>
      </c>
      <c r="C13345" s="179" t="s">
        <v>4</v>
      </c>
      <c r="D13345" s="180" t="s">
        <v>14884</v>
      </c>
    </row>
    <row r="13346" spans="1:4" x14ac:dyDescent="0.25">
      <c r="A13346" s="179" t="s">
        <v>2441</v>
      </c>
      <c r="B13346" s="179" t="s">
        <v>882</v>
      </c>
      <c r="C13346" s="179" t="s">
        <v>4</v>
      </c>
      <c r="D13346" s="180" t="s">
        <v>11986</v>
      </c>
    </row>
    <row r="13347" spans="1:4" x14ac:dyDescent="0.25">
      <c r="A13347" s="179" t="s">
        <v>2442</v>
      </c>
      <c r="B13347" s="179" t="s">
        <v>15176</v>
      </c>
      <c r="C13347" s="179" t="s">
        <v>4</v>
      </c>
      <c r="D13347" s="180" t="s">
        <v>25907</v>
      </c>
    </row>
    <row r="13348" spans="1:4" x14ac:dyDescent="0.25">
      <c r="A13348" s="179" t="s">
        <v>2443</v>
      </c>
      <c r="B13348" s="179" t="s">
        <v>15177</v>
      </c>
      <c r="C13348" s="179" t="s">
        <v>4</v>
      </c>
      <c r="D13348" s="180" t="s">
        <v>6427</v>
      </c>
    </row>
    <row r="13349" spans="1:4" x14ac:dyDescent="0.25">
      <c r="A13349" s="179" t="s">
        <v>2444</v>
      </c>
      <c r="B13349" s="179" t="s">
        <v>15178</v>
      </c>
      <c r="C13349" s="179" t="s">
        <v>4</v>
      </c>
      <c r="D13349" s="180" t="s">
        <v>6966</v>
      </c>
    </row>
    <row r="13350" spans="1:4" x14ac:dyDescent="0.25">
      <c r="A13350" s="179" t="s">
        <v>2445</v>
      </c>
      <c r="B13350" s="179" t="s">
        <v>15179</v>
      </c>
      <c r="C13350" s="179" t="s">
        <v>4</v>
      </c>
      <c r="D13350" s="180" t="s">
        <v>17974</v>
      </c>
    </row>
    <row r="13351" spans="1:4" x14ac:dyDescent="0.25">
      <c r="A13351" s="179" t="s">
        <v>2446</v>
      </c>
      <c r="B13351" s="179" t="s">
        <v>15181</v>
      </c>
      <c r="C13351" s="179" t="s">
        <v>4</v>
      </c>
      <c r="D13351" s="180" t="s">
        <v>25884</v>
      </c>
    </row>
    <row r="13352" spans="1:4" x14ac:dyDescent="0.25">
      <c r="A13352" s="179" t="s">
        <v>2447</v>
      </c>
      <c r="B13352" s="179" t="s">
        <v>15182</v>
      </c>
      <c r="C13352" s="179" t="s">
        <v>4</v>
      </c>
      <c r="D13352" s="180" t="s">
        <v>6319</v>
      </c>
    </row>
    <row r="13353" spans="1:4" x14ac:dyDescent="0.25">
      <c r="A13353" s="179" t="s">
        <v>2448</v>
      </c>
      <c r="B13353" s="179" t="s">
        <v>15183</v>
      </c>
      <c r="C13353" s="179" t="s">
        <v>4</v>
      </c>
      <c r="D13353" s="180" t="s">
        <v>6483</v>
      </c>
    </row>
    <row r="13354" spans="1:4" x14ac:dyDescent="0.25">
      <c r="A13354" s="179" t="s">
        <v>2449</v>
      </c>
      <c r="B13354" s="179" t="s">
        <v>15184</v>
      </c>
      <c r="C13354" s="179" t="s">
        <v>4</v>
      </c>
      <c r="D13354" s="180" t="s">
        <v>6395</v>
      </c>
    </row>
    <row r="13355" spans="1:4" x14ac:dyDescent="0.25">
      <c r="A13355" s="179" t="s">
        <v>2450</v>
      </c>
      <c r="B13355" s="179" t="s">
        <v>15185</v>
      </c>
      <c r="C13355" s="179" t="s">
        <v>4</v>
      </c>
      <c r="D13355" s="180" t="s">
        <v>6393</v>
      </c>
    </row>
    <row r="13356" spans="1:4" x14ac:dyDescent="0.25">
      <c r="A13356" s="179" t="s">
        <v>2451</v>
      </c>
      <c r="B13356" s="179" t="s">
        <v>15186</v>
      </c>
      <c r="C13356" s="179" t="s">
        <v>4</v>
      </c>
      <c r="D13356" s="180" t="s">
        <v>7988</v>
      </c>
    </row>
    <row r="13357" spans="1:4" x14ac:dyDescent="0.25">
      <c r="A13357" s="179" t="s">
        <v>2452</v>
      </c>
      <c r="B13357" s="179" t="s">
        <v>15187</v>
      </c>
      <c r="C13357" s="179" t="s">
        <v>4</v>
      </c>
      <c r="D13357" s="180" t="s">
        <v>6368</v>
      </c>
    </row>
    <row r="13358" spans="1:4" x14ac:dyDescent="0.25">
      <c r="A13358" s="179" t="s">
        <v>2453</v>
      </c>
      <c r="B13358" s="179" t="s">
        <v>15188</v>
      </c>
      <c r="C13358" s="179" t="s">
        <v>4</v>
      </c>
      <c r="D13358" s="180" t="s">
        <v>6332</v>
      </c>
    </row>
    <row r="13359" spans="1:4" x14ac:dyDescent="0.25">
      <c r="A13359" s="179" t="s">
        <v>2454</v>
      </c>
      <c r="B13359" s="179" t="s">
        <v>883</v>
      </c>
      <c r="C13359" s="179" t="s">
        <v>4</v>
      </c>
      <c r="D13359" s="180" t="s">
        <v>12582</v>
      </c>
    </row>
    <row r="13360" spans="1:4" x14ac:dyDescent="0.25">
      <c r="A13360" s="179" t="s">
        <v>2455</v>
      </c>
      <c r="B13360" s="179" t="s">
        <v>884</v>
      </c>
      <c r="C13360" s="179" t="s">
        <v>4</v>
      </c>
      <c r="D13360" s="180" t="s">
        <v>14622</v>
      </c>
    </row>
    <row r="13361" spans="1:4" x14ac:dyDescent="0.25">
      <c r="A13361" s="179" t="s">
        <v>2456</v>
      </c>
      <c r="B13361" s="179" t="s">
        <v>885</v>
      </c>
      <c r="C13361" s="179" t="s">
        <v>4</v>
      </c>
      <c r="D13361" s="180" t="s">
        <v>12553</v>
      </c>
    </row>
    <row r="13362" spans="1:4" x14ac:dyDescent="0.25">
      <c r="A13362" s="179" t="s">
        <v>2457</v>
      </c>
      <c r="B13362" s="179" t="s">
        <v>886</v>
      </c>
      <c r="C13362" s="179" t="s">
        <v>4</v>
      </c>
      <c r="D13362" s="180" t="s">
        <v>25908</v>
      </c>
    </row>
    <row r="13363" spans="1:4" x14ac:dyDescent="0.25">
      <c r="A13363" s="179" t="s">
        <v>2458</v>
      </c>
      <c r="B13363" s="179" t="s">
        <v>887</v>
      </c>
      <c r="C13363" s="179" t="s">
        <v>4</v>
      </c>
      <c r="D13363" s="180" t="s">
        <v>23283</v>
      </c>
    </row>
    <row r="13364" spans="1:4" x14ac:dyDescent="0.25">
      <c r="A13364" s="179" t="s">
        <v>2459</v>
      </c>
      <c r="B13364" s="179" t="s">
        <v>179</v>
      </c>
      <c r="C13364" s="179" t="s">
        <v>4</v>
      </c>
      <c r="D13364" s="180" t="s">
        <v>12518</v>
      </c>
    </row>
    <row r="13365" spans="1:4" x14ac:dyDescent="0.25">
      <c r="A13365" s="179" t="s">
        <v>2460</v>
      </c>
      <c r="B13365" s="179" t="s">
        <v>180</v>
      </c>
      <c r="C13365" s="179" t="s">
        <v>4</v>
      </c>
      <c r="D13365" s="180" t="s">
        <v>7329</v>
      </c>
    </row>
    <row r="13366" spans="1:4" x14ac:dyDescent="0.25">
      <c r="A13366" s="179" t="s">
        <v>2461</v>
      </c>
      <c r="B13366" s="179" t="s">
        <v>181</v>
      </c>
      <c r="C13366" s="179" t="s">
        <v>4</v>
      </c>
      <c r="D13366" s="180" t="s">
        <v>6442</v>
      </c>
    </row>
    <row r="13367" spans="1:4" x14ac:dyDescent="0.25">
      <c r="A13367" s="179" t="s">
        <v>2462</v>
      </c>
      <c r="B13367" s="179" t="s">
        <v>182</v>
      </c>
      <c r="C13367" s="179" t="s">
        <v>4</v>
      </c>
      <c r="D13367" s="180" t="s">
        <v>12472</v>
      </c>
    </row>
    <row r="13368" spans="1:4" x14ac:dyDescent="0.25">
      <c r="A13368" s="179" t="s">
        <v>2463</v>
      </c>
      <c r="B13368" s="179" t="s">
        <v>183</v>
      </c>
      <c r="C13368" s="179" t="s">
        <v>4</v>
      </c>
      <c r="D13368" s="180" t="s">
        <v>25909</v>
      </c>
    </row>
    <row r="13369" spans="1:4" x14ac:dyDescent="0.25">
      <c r="A13369" s="179" t="s">
        <v>2464</v>
      </c>
      <c r="B13369" s="179" t="s">
        <v>888</v>
      </c>
      <c r="C13369" s="179" t="s">
        <v>4</v>
      </c>
      <c r="D13369" s="180" t="s">
        <v>25910</v>
      </c>
    </row>
    <row r="13370" spans="1:4" x14ac:dyDescent="0.25">
      <c r="A13370" s="179" t="s">
        <v>2465</v>
      </c>
      <c r="B13370" s="179" t="s">
        <v>889</v>
      </c>
      <c r="C13370" s="179" t="s">
        <v>4</v>
      </c>
      <c r="D13370" s="180" t="s">
        <v>12767</v>
      </c>
    </row>
    <row r="13371" spans="1:4" x14ac:dyDescent="0.25">
      <c r="A13371" s="179" t="s">
        <v>2466</v>
      </c>
      <c r="B13371" s="179" t="s">
        <v>890</v>
      </c>
      <c r="C13371" s="179" t="s">
        <v>4</v>
      </c>
      <c r="D13371" s="180" t="s">
        <v>7263</v>
      </c>
    </row>
    <row r="13372" spans="1:4" x14ac:dyDescent="0.25">
      <c r="A13372" s="179" t="s">
        <v>2467</v>
      </c>
      <c r="B13372" s="179" t="s">
        <v>891</v>
      </c>
      <c r="C13372" s="179" t="s">
        <v>4</v>
      </c>
      <c r="D13372" s="180" t="s">
        <v>25911</v>
      </c>
    </row>
    <row r="13373" spans="1:4" x14ac:dyDescent="0.25">
      <c r="A13373" s="179" t="s">
        <v>2468</v>
      </c>
      <c r="B13373" s="179" t="s">
        <v>892</v>
      </c>
      <c r="C13373" s="179" t="s">
        <v>4</v>
      </c>
      <c r="D13373" s="180" t="s">
        <v>18283</v>
      </c>
    </row>
    <row r="13374" spans="1:4" x14ac:dyDescent="0.25">
      <c r="A13374" s="179" t="s">
        <v>2469</v>
      </c>
      <c r="B13374" s="179" t="s">
        <v>15189</v>
      </c>
      <c r="C13374" s="179" t="s">
        <v>4</v>
      </c>
      <c r="D13374" s="180" t="s">
        <v>6435</v>
      </c>
    </row>
    <row r="13375" spans="1:4" x14ac:dyDescent="0.25">
      <c r="A13375" s="179" t="s">
        <v>2470</v>
      </c>
      <c r="B13375" s="179" t="s">
        <v>15190</v>
      </c>
      <c r="C13375" s="179" t="s">
        <v>4</v>
      </c>
      <c r="D13375" s="180" t="s">
        <v>6400</v>
      </c>
    </row>
    <row r="13376" spans="1:4" x14ac:dyDescent="0.25">
      <c r="A13376" s="179" t="s">
        <v>2471</v>
      </c>
      <c r="B13376" s="179" t="s">
        <v>15191</v>
      </c>
      <c r="C13376" s="179" t="s">
        <v>4</v>
      </c>
      <c r="D13376" s="180" t="s">
        <v>6365</v>
      </c>
    </row>
    <row r="13377" spans="1:4" x14ac:dyDescent="0.25">
      <c r="A13377" s="179" t="s">
        <v>2472</v>
      </c>
      <c r="B13377" s="179" t="s">
        <v>15192</v>
      </c>
      <c r="C13377" s="179" t="s">
        <v>4</v>
      </c>
      <c r="D13377" s="180" t="s">
        <v>17068</v>
      </c>
    </row>
    <row r="13378" spans="1:4" x14ac:dyDescent="0.25">
      <c r="A13378" s="179" t="s">
        <v>2473</v>
      </c>
      <c r="B13378" s="179" t="s">
        <v>893</v>
      </c>
      <c r="C13378" s="179" t="s">
        <v>4</v>
      </c>
      <c r="D13378" s="180" t="s">
        <v>7954</v>
      </c>
    </row>
    <row r="13379" spans="1:4" x14ac:dyDescent="0.25">
      <c r="A13379" s="179" t="s">
        <v>2474</v>
      </c>
      <c r="B13379" s="179" t="s">
        <v>894</v>
      </c>
      <c r="C13379" s="179" t="s">
        <v>4</v>
      </c>
      <c r="D13379" s="180" t="s">
        <v>6422</v>
      </c>
    </row>
    <row r="13380" spans="1:4" x14ac:dyDescent="0.25">
      <c r="A13380" s="179" t="s">
        <v>2475</v>
      </c>
      <c r="B13380" s="179" t="s">
        <v>895</v>
      </c>
      <c r="C13380" s="179" t="s">
        <v>4</v>
      </c>
      <c r="D13380" s="180" t="s">
        <v>12185</v>
      </c>
    </row>
    <row r="13381" spans="1:4" x14ac:dyDescent="0.25">
      <c r="A13381" s="179" t="s">
        <v>2476</v>
      </c>
      <c r="B13381" s="179" t="s">
        <v>896</v>
      </c>
      <c r="C13381" s="179" t="s">
        <v>4</v>
      </c>
      <c r="D13381" s="180" t="s">
        <v>12654</v>
      </c>
    </row>
    <row r="13382" spans="1:4" x14ac:dyDescent="0.25">
      <c r="A13382" s="179" t="s">
        <v>2477</v>
      </c>
      <c r="B13382" s="179" t="s">
        <v>897</v>
      </c>
      <c r="C13382" s="179" t="s">
        <v>4</v>
      </c>
      <c r="D13382" s="180" t="s">
        <v>6350</v>
      </c>
    </row>
    <row r="13383" spans="1:4" x14ac:dyDescent="0.25">
      <c r="A13383" s="179" t="s">
        <v>2478</v>
      </c>
      <c r="B13383" s="179" t="s">
        <v>184</v>
      </c>
      <c r="C13383" s="179" t="s">
        <v>4</v>
      </c>
      <c r="D13383" s="180" t="s">
        <v>6493</v>
      </c>
    </row>
    <row r="13384" spans="1:4" x14ac:dyDescent="0.25">
      <c r="A13384" s="179" t="s">
        <v>2479</v>
      </c>
      <c r="B13384" s="179" t="s">
        <v>898</v>
      </c>
      <c r="C13384" s="179" t="s">
        <v>4</v>
      </c>
      <c r="D13384" s="180" t="s">
        <v>20034</v>
      </c>
    </row>
    <row r="13385" spans="1:4" x14ac:dyDescent="0.25">
      <c r="A13385" s="179" t="s">
        <v>2480</v>
      </c>
      <c r="B13385" s="179" t="s">
        <v>899</v>
      </c>
      <c r="C13385" s="179" t="s">
        <v>4</v>
      </c>
      <c r="D13385" s="180" t="s">
        <v>17656</v>
      </c>
    </row>
    <row r="13386" spans="1:4" x14ac:dyDescent="0.25">
      <c r="A13386" s="179" t="s">
        <v>2481</v>
      </c>
      <c r="B13386" s="179" t="s">
        <v>900</v>
      </c>
      <c r="C13386" s="179" t="s">
        <v>4</v>
      </c>
      <c r="D13386" s="180" t="s">
        <v>17657</v>
      </c>
    </row>
    <row r="13387" spans="1:4" x14ac:dyDescent="0.25">
      <c r="A13387" s="179" t="s">
        <v>2482</v>
      </c>
      <c r="B13387" s="179" t="s">
        <v>901</v>
      </c>
      <c r="C13387" s="179" t="s">
        <v>4</v>
      </c>
      <c r="D13387" s="180" t="s">
        <v>16651</v>
      </c>
    </row>
    <row r="13388" spans="1:4" x14ac:dyDescent="0.25">
      <c r="A13388" s="179" t="s">
        <v>2483</v>
      </c>
      <c r="B13388" s="179" t="s">
        <v>902</v>
      </c>
      <c r="C13388" s="179" t="s">
        <v>4</v>
      </c>
      <c r="D13388" s="180" t="s">
        <v>18249</v>
      </c>
    </row>
    <row r="13389" spans="1:4" x14ac:dyDescent="0.25">
      <c r="A13389" s="179" t="s">
        <v>2484</v>
      </c>
      <c r="B13389" s="179" t="s">
        <v>11981</v>
      </c>
      <c r="C13389" s="179" t="s">
        <v>4</v>
      </c>
      <c r="D13389" s="180" t="s">
        <v>6420</v>
      </c>
    </row>
    <row r="13390" spans="1:4" x14ac:dyDescent="0.25">
      <c r="A13390" s="179" t="s">
        <v>2485</v>
      </c>
      <c r="B13390" s="179" t="s">
        <v>11982</v>
      </c>
      <c r="C13390" s="179" t="s">
        <v>4</v>
      </c>
      <c r="D13390" s="180" t="s">
        <v>6467</v>
      </c>
    </row>
    <row r="13391" spans="1:4" x14ac:dyDescent="0.25">
      <c r="A13391" s="179" t="s">
        <v>2486</v>
      </c>
      <c r="B13391" s="179" t="s">
        <v>11983</v>
      </c>
      <c r="C13391" s="179" t="s">
        <v>4</v>
      </c>
      <c r="D13391" s="180" t="s">
        <v>6362</v>
      </c>
    </row>
    <row r="13392" spans="1:4" x14ac:dyDescent="0.25">
      <c r="A13392" s="179" t="s">
        <v>2487</v>
      </c>
      <c r="B13392" s="179" t="s">
        <v>11984</v>
      </c>
      <c r="C13392" s="179" t="s">
        <v>4</v>
      </c>
      <c r="D13392" s="180" t="s">
        <v>12088</v>
      </c>
    </row>
    <row r="13393" spans="1:4" x14ac:dyDescent="0.25">
      <c r="A13393" s="179" t="s">
        <v>2488</v>
      </c>
      <c r="B13393" s="179" t="s">
        <v>903</v>
      </c>
      <c r="C13393" s="179" t="s">
        <v>4</v>
      </c>
      <c r="D13393" s="180" t="s">
        <v>12651</v>
      </c>
    </row>
    <row r="13394" spans="1:4" x14ac:dyDescent="0.25">
      <c r="A13394" s="179" t="s">
        <v>2489</v>
      </c>
      <c r="B13394" s="179" t="s">
        <v>904</v>
      </c>
      <c r="C13394" s="179" t="s">
        <v>4</v>
      </c>
      <c r="D13394" s="180" t="s">
        <v>6401</v>
      </c>
    </row>
    <row r="13395" spans="1:4" x14ac:dyDescent="0.25">
      <c r="A13395" s="179" t="s">
        <v>2490</v>
      </c>
      <c r="B13395" s="179" t="s">
        <v>905</v>
      </c>
      <c r="C13395" s="179" t="s">
        <v>4</v>
      </c>
      <c r="D13395" s="180" t="s">
        <v>6989</v>
      </c>
    </row>
    <row r="13396" spans="1:4" x14ac:dyDescent="0.25">
      <c r="A13396" s="179" t="s">
        <v>2491</v>
      </c>
      <c r="B13396" s="179" t="s">
        <v>906</v>
      </c>
      <c r="C13396" s="179" t="s">
        <v>4</v>
      </c>
      <c r="D13396" s="180" t="s">
        <v>15976</v>
      </c>
    </row>
    <row r="13397" spans="1:4" x14ac:dyDescent="0.25">
      <c r="A13397" s="179" t="s">
        <v>2492</v>
      </c>
      <c r="B13397" s="179" t="s">
        <v>15193</v>
      </c>
      <c r="C13397" s="179" t="s">
        <v>4</v>
      </c>
      <c r="D13397" s="180" t="s">
        <v>11225</v>
      </c>
    </row>
    <row r="13398" spans="1:4" x14ac:dyDescent="0.25">
      <c r="A13398" s="179" t="s">
        <v>2493</v>
      </c>
      <c r="B13398" s="179" t="s">
        <v>15194</v>
      </c>
      <c r="C13398" s="179" t="s">
        <v>4</v>
      </c>
      <c r="D13398" s="180" t="s">
        <v>7978</v>
      </c>
    </row>
    <row r="13399" spans="1:4" x14ac:dyDescent="0.25">
      <c r="A13399" s="179" t="s">
        <v>2494</v>
      </c>
      <c r="B13399" s="179" t="s">
        <v>15195</v>
      </c>
      <c r="C13399" s="179" t="s">
        <v>4</v>
      </c>
      <c r="D13399" s="180" t="s">
        <v>11225</v>
      </c>
    </row>
    <row r="13400" spans="1:4" x14ac:dyDescent="0.25">
      <c r="A13400" s="179" t="s">
        <v>2495</v>
      </c>
      <c r="B13400" s="179" t="s">
        <v>15196</v>
      </c>
      <c r="C13400" s="179" t="s">
        <v>4</v>
      </c>
      <c r="D13400" s="180" t="s">
        <v>12667</v>
      </c>
    </row>
    <row r="13401" spans="1:4" x14ac:dyDescent="0.25">
      <c r="A13401" s="179" t="s">
        <v>2496</v>
      </c>
      <c r="B13401" s="179" t="s">
        <v>907</v>
      </c>
      <c r="C13401" s="179" t="s">
        <v>4</v>
      </c>
      <c r="D13401" s="180" t="s">
        <v>6443</v>
      </c>
    </row>
    <row r="13402" spans="1:4" x14ac:dyDescent="0.25">
      <c r="A13402" s="179" t="s">
        <v>2497</v>
      </c>
      <c r="B13402" s="179" t="s">
        <v>908</v>
      </c>
      <c r="C13402" s="179" t="s">
        <v>4</v>
      </c>
      <c r="D13402" s="180" t="s">
        <v>6337</v>
      </c>
    </row>
    <row r="13403" spans="1:4" x14ac:dyDescent="0.25">
      <c r="A13403" s="179" t="s">
        <v>2498</v>
      </c>
      <c r="B13403" s="179" t="s">
        <v>909</v>
      </c>
      <c r="C13403" s="179" t="s">
        <v>4</v>
      </c>
      <c r="D13403" s="180" t="s">
        <v>6357</v>
      </c>
    </row>
    <row r="13404" spans="1:4" x14ac:dyDescent="0.25">
      <c r="A13404" s="179" t="s">
        <v>2499</v>
      </c>
      <c r="B13404" s="179" t="s">
        <v>910</v>
      </c>
      <c r="C13404" s="179" t="s">
        <v>4</v>
      </c>
      <c r="D13404" s="180" t="s">
        <v>7326</v>
      </c>
    </row>
    <row r="13405" spans="1:4" x14ac:dyDescent="0.25">
      <c r="A13405" s="179" t="s">
        <v>2500</v>
      </c>
      <c r="B13405" s="179" t="s">
        <v>911</v>
      </c>
      <c r="C13405" s="179" t="s">
        <v>4</v>
      </c>
      <c r="D13405" s="180" t="s">
        <v>15197</v>
      </c>
    </row>
    <row r="13406" spans="1:4" x14ac:dyDescent="0.25">
      <c r="A13406" s="179" t="s">
        <v>2501</v>
      </c>
      <c r="B13406" s="179" t="s">
        <v>912</v>
      </c>
      <c r="C13406" s="179" t="s">
        <v>4</v>
      </c>
      <c r="D13406" s="180" t="s">
        <v>25912</v>
      </c>
    </row>
    <row r="13407" spans="1:4" x14ac:dyDescent="0.25">
      <c r="A13407" s="179" t="s">
        <v>2502</v>
      </c>
      <c r="B13407" s="179" t="s">
        <v>913</v>
      </c>
      <c r="C13407" s="179" t="s">
        <v>4</v>
      </c>
      <c r="D13407" s="180" t="s">
        <v>25913</v>
      </c>
    </row>
    <row r="13408" spans="1:4" x14ac:dyDescent="0.25">
      <c r="A13408" s="179" t="s">
        <v>2503</v>
      </c>
      <c r="B13408" s="179" t="s">
        <v>914</v>
      </c>
      <c r="C13408" s="179" t="s">
        <v>4</v>
      </c>
      <c r="D13408" s="180" t="s">
        <v>7240</v>
      </c>
    </row>
    <row r="13409" spans="1:4" x14ac:dyDescent="0.25">
      <c r="A13409" s="179" t="s">
        <v>2504</v>
      </c>
      <c r="B13409" s="179" t="s">
        <v>915</v>
      </c>
      <c r="C13409" s="179" t="s">
        <v>4</v>
      </c>
      <c r="D13409" s="180" t="s">
        <v>8159</v>
      </c>
    </row>
    <row r="13410" spans="1:4" x14ac:dyDescent="0.25">
      <c r="A13410" s="179" t="s">
        <v>2505</v>
      </c>
      <c r="B13410" s="179" t="s">
        <v>916</v>
      </c>
      <c r="C13410" s="179" t="s">
        <v>4</v>
      </c>
      <c r="D13410" s="180" t="s">
        <v>14702</v>
      </c>
    </row>
    <row r="13411" spans="1:4" x14ac:dyDescent="0.25">
      <c r="A13411" s="179" t="s">
        <v>2506</v>
      </c>
      <c r="B13411" s="179" t="s">
        <v>917</v>
      </c>
      <c r="C13411" s="179" t="s">
        <v>4</v>
      </c>
      <c r="D13411" s="180" t="s">
        <v>14696</v>
      </c>
    </row>
    <row r="13412" spans="1:4" x14ac:dyDescent="0.25">
      <c r="A13412" s="179" t="s">
        <v>2507</v>
      </c>
      <c r="B13412" s="179" t="s">
        <v>918</v>
      </c>
      <c r="C13412" s="179" t="s">
        <v>4</v>
      </c>
      <c r="D13412" s="180" t="s">
        <v>12577</v>
      </c>
    </row>
    <row r="13413" spans="1:4" x14ac:dyDescent="0.25">
      <c r="A13413" s="179" t="s">
        <v>2508</v>
      </c>
      <c r="B13413" s="179" t="s">
        <v>919</v>
      </c>
      <c r="C13413" s="179" t="s">
        <v>4</v>
      </c>
      <c r="D13413" s="180" t="s">
        <v>15954</v>
      </c>
    </row>
    <row r="13414" spans="1:4" x14ac:dyDescent="0.25">
      <c r="A13414" s="179" t="s">
        <v>2509</v>
      </c>
      <c r="B13414" s="179" t="s">
        <v>920</v>
      </c>
      <c r="C13414" s="179" t="s">
        <v>4</v>
      </c>
      <c r="D13414" s="180" t="s">
        <v>25835</v>
      </c>
    </row>
    <row r="13415" spans="1:4" x14ac:dyDescent="0.25">
      <c r="A13415" s="179" t="s">
        <v>2510</v>
      </c>
      <c r="B13415" s="179" t="s">
        <v>15199</v>
      </c>
      <c r="C13415" s="179" t="s">
        <v>4</v>
      </c>
      <c r="D13415" s="180" t="s">
        <v>6331</v>
      </c>
    </row>
    <row r="13416" spans="1:4" x14ac:dyDescent="0.25">
      <c r="A13416" s="179" t="s">
        <v>2511</v>
      </c>
      <c r="B13416" s="179" t="s">
        <v>15200</v>
      </c>
      <c r="C13416" s="179" t="s">
        <v>4</v>
      </c>
      <c r="D13416" s="180" t="s">
        <v>6463</v>
      </c>
    </row>
    <row r="13417" spans="1:4" x14ac:dyDescent="0.25">
      <c r="A13417" s="179" t="s">
        <v>2512</v>
      </c>
      <c r="B13417" s="179" t="s">
        <v>15201</v>
      </c>
      <c r="C13417" s="179" t="s">
        <v>4</v>
      </c>
      <c r="D13417" s="180" t="s">
        <v>12583</v>
      </c>
    </row>
    <row r="13418" spans="1:4" x14ac:dyDescent="0.25">
      <c r="A13418" s="179" t="s">
        <v>2513</v>
      </c>
      <c r="B13418" s="179" t="s">
        <v>15202</v>
      </c>
      <c r="C13418" s="179" t="s">
        <v>4</v>
      </c>
      <c r="D13418" s="180" t="s">
        <v>25914</v>
      </c>
    </row>
    <row r="13419" spans="1:4" x14ac:dyDescent="0.25">
      <c r="A13419" s="179" t="s">
        <v>2514</v>
      </c>
      <c r="B13419" s="179" t="s">
        <v>921</v>
      </c>
      <c r="C13419" s="179" t="s">
        <v>4</v>
      </c>
      <c r="D13419" s="180" t="s">
        <v>7569</v>
      </c>
    </row>
    <row r="13420" spans="1:4" x14ac:dyDescent="0.25">
      <c r="A13420" s="179" t="s">
        <v>2515</v>
      </c>
      <c r="B13420" s="179" t="s">
        <v>922</v>
      </c>
      <c r="C13420" s="179" t="s">
        <v>4</v>
      </c>
      <c r="D13420" s="180" t="s">
        <v>6370</v>
      </c>
    </row>
    <row r="13421" spans="1:4" x14ac:dyDescent="0.25">
      <c r="A13421" s="179" t="s">
        <v>2516</v>
      </c>
      <c r="B13421" s="179" t="s">
        <v>923</v>
      </c>
      <c r="C13421" s="179" t="s">
        <v>4</v>
      </c>
      <c r="D13421" s="180" t="s">
        <v>6443</v>
      </c>
    </row>
    <row r="13422" spans="1:4" x14ac:dyDescent="0.25">
      <c r="A13422" s="179" t="s">
        <v>2517</v>
      </c>
      <c r="B13422" s="179" t="s">
        <v>924</v>
      </c>
      <c r="C13422" s="179" t="s">
        <v>4</v>
      </c>
      <c r="D13422" s="180" t="s">
        <v>17319</v>
      </c>
    </row>
    <row r="13423" spans="1:4" x14ac:dyDescent="0.25">
      <c r="A13423" s="179" t="s">
        <v>2518</v>
      </c>
      <c r="B13423" s="179" t="s">
        <v>925</v>
      </c>
      <c r="C13423" s="179" t="s">
        <v>4</v>
      </c>
      <c r="D13423" s="180" t="s">
        <v>6981</v>
      </c>
    </row>
    <row r="13424" spans="1:4" x14ac:dyDescent="0.25">
      <c r="A13424" s="179" t="s">
        <v>2519</v>
      </c>
      <c r="B13424" s="179" t="s">
        <v>926</v>
      </c>
      <c r="C13424" s="179" t="s">
        <v>4</v>
      </c>
      <c r="D13424" s="180" t="s">
        <v>8478</v>
      </c>
    </row>
    <row r="13425" spans="1:4" x14ac:dyDescent="0.25">
      <c r="A13425" s="179" t="s">
        <v>2520</v>
      </c>
      <c r="B13425" s="179" t="s">
        <v>185</v>
      </c>
      <c r="C13425" s="179" t="s">
        <v>4</v>
      </c>
      <c r="D13425" s="180" t="s">
        <v>7947</v>
      </c>
    </row>
    <row r="13426" spans="1:4" x14ac:dyDescent="0.25">
      <c r="A13426" s="179" t="s">
        <v>2521</v>
      </c>
      <c r="B13426" s="179" t="s">
        <v>927</v>
      </c>
      <c r="C13426" s="179" t="s">
        <v>4</v>
      </c>
      <c r="D13426" s="180" t="s">
        <v>17427</v>
      </c>
    </row>
    <row r="13427" spans="1:4" x14ac:dyDescent="0.25">
      <c r="A13427" s="179" t="s">
        <v>2522</v>
      </c>
      <c r="B13427" s="179" t="s">
        <v>928</v>
      </c>
      <c r="C13427" s="179" t="s">
        <v>4</v>
      </c>
      <c r="D13427" s="180" t="s">
        <v>17054</v>
      </c>
    </row>
    <row r="13428" spans="1:4" x14ac:dyDescent="0.25">
      <c r="A13428" s="179" t="s">
        <v>2523</v>
      </c>
      <c r="B13428" s="179" t="s">
        <v>929</v>
      </c>
      <c r="C13428" s="179" t="s">
        <v>4</v>
      </c>
      <c r="D13428" s="180" t="s">
        <v>6349</v>
      </c>
    </row>
    <row r="13429" spans="1:4" x14ac:dyDescent="0.25">
      <c r="A13429" s="179" t="s">
        <v>2524</v>
      </c>
      <c r="B13429" s="179" t="s">
        <v>930</v>
      </c>
      <c r="C13429" s="179" t="s">
        <v>4</v>
      </c>
      <c r="D13429" s="180" t="s">
        <v>20522</v>
      </c>
    </row>
    <row r="13430" spans="1:4" x14ac:dyDescent="0.25">
      <c r="A13430" s="179" t="s">
        <v>2525</v>
      </c>
      <c r="B13430" s="179" t="s">
        <v>931</v>
      </c>
      <c r="C13430" s="179" t="s">
        <v>4</v>
      </c>
      <c r="D13430" s="180" t="s">
        <v>25915</v>
      </c>
    </row>
    <row r="13431" spans="1:4" x14ac:dyDescent="0.25">
      <c r="A13431" s="179" t="s">
        <v>2526</v>
      </c>
      <c r="B13431" s="179" t="s">
        <v>15205</v>
      </c>
      <c r="C13431" s="179" t="s">
        <v>4</v>
      </c>
      <c r="D13431" s="180" t="s">
        <v>25916</v>
      </c>
    </row>
    <row r="13432" spans="1:4" x14ac:dyDescent="0.25">
      <c r="A13432" s="179" t="s">
        <v>2527</v>
      </c>
      <c r="B13432" s="179" t="s">
        <v>15206</v>
      </c>
      <c r="C13432" s="179" t="s">
        <v>4</v>
      </c>
      <c r="D13432" s="180" t="s">
        <v>25917</v>
      </c>
    </row>
    <row r="13433" spans="1:4" x14ac:dyDescent="0.25">
      <c r="A13433" s="179" t="s">
        <v>2528</v>
      </c>
      <c r="B13433" s="179" t="s">
        <v>15207</v>
      </c>
      <c r="C13433" s="179" t="s">
        <v>4</v>
      </c>
      <c r="D13433" s="180" t="s">
        <v>25918</v>
      </c>
    </row>
    <row r="13434" spans="1:4" x14ac:dyDescent="0.25">
      <c r="A13434" s="179" t="s">
        <v>2529</v>
      </c>
      <c r="B13434" s="179" t="s">
        <v>15208</v>
      </c>
      <c r="C13434" s="179" t="s">
        <v>4</v>
      </c>
      <c r="D13434" s="180" t="s">
        <v>25919</v>
      </c>
    </row>
    <row r="13435" spans="1:4" x14ac:dyDescent="0.25">
      <c r="A13435" s="179" t="s">
        <v>2530</v>
      </c>
      <c r="B13435" s="179" t="s">
        <v>15209</v>
      </c>
      <c r="C13435" s="179" t="s">
        <v>4</v>
      </c>
      <c r="D13435" s="180" t="s">
        <v>7893</v>
      </c>
    </row>
    <row r="13436" spans="1:4" x14ac:dyDescent="0.25">
      <c r="A13436" s="179" t="s">
        <v>2531</v>
      </c>
      <c r="B13436" s="179" t="s">
        <v>15210</v>
      </c>
      <c r="C13436" s="179" t="s">
        <v>4</v>
      </c>
      <c r="D13436" s="180" t="s">
        <v>7953</v>
      </c>
    </row>
    <row r="13437" spans="1:4" x14ac:dyDescent="0.25">
      <c r="A13437" s="179" t="s">
        <v>2532</v>
      </c>
      <c r="B13437" s="179" t="s">
        <v>15211</v>
      </c>
      <c r="C13437" s="179" t="s">
        <v>4</v>
      </c>
      <c r="D13437" s="180" t="s">
        <v>7893</v>
      </c>
    </row>
    <row r="13438" spans="1:4" x14ac:dyDescent="0.25">
      <c r="A13438" s="179" t="s">
        <v>2533</v>
      </c>
      <c r="B13438" s="179" t="s">
        <v>15212</v>
      </c>
      <c r="C13438" s="179" t="s">
        <v>4</v>
      </c>
      <c r="D13438" s="180" t="s">
        <v>25920</v>
      </c>
    </row>
    <row r="13439" spans="1:4" x14ac:dyDescent="0.25">
      <c r="A13439" s="179" t="s">
        <v>2534</v>
      </c>
      <c r="B13439" s="179" t="s">
        <v>932</v>
      </c>
      <c r="C13439" s="179" t="s">
        <v>4</v>
      </c>
      <c r="D13439" s="180" t="s">
        <v>7329</v>
      </c>
    </row>
    <row r="13440" spans="1:4" x14ac:dyDescent="0.25">
      <c r="A13440" s="179" t="s">
        <v>2535</v>
      </c>
      <c r="B13440" s="179" t="s">
        <v>933</v>
      </c>
      <c r="C13440" s="179" t="s">
        <v>4</v>
      </c>
      <c r="D13440" s="180" t="s">
        <v>7569</v>
      </c>
    </row>
    <row r="13441" spans="1:4" x14ac:dyDescent="0.25">
      <c r="A13441" s="179" t="s">
        <v>2536</v>
      </c>
      <c r="B13441" s="179" t="s">
        <v>186</v>
      </c>
      <c r="C13441" s="179" t="s">
        <v>4</v>
      </c>
      <c r="D13441" s="180" t="s">
        <v>15213</v>
      </c>
    </row>
    <row r="13442" spans="1:4" x14ac:dyDescent="0.25">
      <c r="A13442" s="179" t="s">
        <v>2537</v>
      </c>
      <c r="B13442" s="179" t="s">
        <v>187</v>
      </c>
      <c r="C13442" s="179" t="s">
        <v>4</v>
      </c>
      <c r="D13442" s="180" t="s">
        <v>12190</v>
      </c>
    </row>
    <row r="13443" spans="1:4" x14ac:dyDescent="0.25">
      <c r="A13443" s="179" t="s">
        <v>2538</v>
      </c>
      <c r="B13443" s="179" t="s">
        <v>934</v>
      </c>
      <c r="C13443" s="179" t="s">
        <v>4</v>
      </c>
      <c r="D13443" s="180" t="s">
        <v>25921</v>
      </c>
    </row>
    <row r="13444" spans="1:4" x14ac:dyDescent="0.25">
      <c r="A13444" s="179" t="s">
        <v>2539</v>
      </c>
      <c r="B13444" s="179" t="s">
        <v>935</v>
      </c>
      <c r="C13444" s="179" t="s">
        <v>4</v>
      </c>
      <c r="D13444" s="180" t="s">
        <v>18187</v>
      </c>
    </row>
    <row r="13445" spans="1:4" x14ac:dyDescent="0.25">
      <c r="A13445" s="179" t="s">
        <v>2540</v>
      </c>
      <c r="B13445" s="179" t="s">
        <v>936</v>
      </c>
      <c r="C13445" s="179" t="s">
        <v>4</v>
      </c>
      <c r="D13445" s="180" t="s">
        <v>25922</v>
      </c>
    </row>
    <row r="13446" spans="1:4" x14ac:dyDescent="0.25">
      <c r="A13446" s="179" t="s">
        <v>2541</v>
      </c>
      <c r="B13446" s="179" t="s">
        <v>188</v>
      </c>
      <c r="C13446" s="179" t="s">
        <v>4</v>
      </c>
      <c r="D13446" s="180" t="s">
        <v>7389</v>
      </c>
    </row>
    <row r="13447" spans="1:4" x14ac:dyDescent="0.25">
      <c r="A13447" s="179" t="s">
        <v>2542</v>
      </c>
      <c r="B13447" s="179" t="s">
        <v>189</v>
      </c>
      <c r="C13447" s="179" t="s">
        <v>4</v>
      </c>
      <c r="D13447" s="180" t="s">
        <v>6479</v>
      </c>
    </row>
    <row r="13448" spans="1:4" x14ac:dyDescent="0.25">
      <c r="A13448" s="179" t="s">
        <v>2543</v>
      </c>
      <c r="B13448" s="179" t="s">
        <v>190</v>
      </c>
      <c r="C13448" s="179" t="s">
        <v>4</v>
      </c>
      <c r="D13448" s="180" t="s">
        <v>7282</v>
      </c>
    </row>
    <row r="13449" spans="1:4" x14ac:dyDescent="0.25">
      <c r="A13449" s="179" t="s">
        <v>2544</v>
      </c>
      <c r="B13449" s="179" t="s">
        <v>937</v>
      </c>
      <c r="C13449" s="179" t="s">
        <v>4</v>
      </c>
      <c r="D13449" s="180" t="s">
        <v>25923</v>
      </c>
    </row>
    <row r="13450" spans="1:4" x14ac:dyDescent="0.25">
      <c r="A13450" s="179" t="s">
        <v>2545</v>
      </c>
      <c r="B13450" s="179" t="s">
        <v>938</v>
      </c>
      <c r="C13450" s="179" t="s">
        <v>4</v>
      </c>
      <c r="D13450" s="180" t="s">
        <v>12695</v>
      </c>
    </row>
    <row r="13451" spans="1:4" x14ac:dyDescent="0.25">
      <c r="A13451" s="179" t="s">
        <v>2546</v>
      </c>
      <c r="B13451" s="179" t="s">
        <v>939</v>
      </c>
      <c r="C13451" s="179" t="s">
        <v>4</v>
      </c>
      <c r="D13451" s="180" t="s">
        <v>7990</v>
      </c>
    </row>
    <row r="13452" spans="1:4" x14ac:dyDescent="0.25">
      <c r="A13452" s="179" t="s">
        <v>2547</v>
      </c>
      <c r="B13452" s="179" t="s">
        <v>940</v>
      </c>
      <c r="C13452" s="179" t="s">
        <v>4</v>
      </c>
      <c r="D13452" s="180" t="s">
        <v>8469</v>
      </c>
    </row>
    <row r="13453" spans="1:4" x14ac:dyDescent="0.25">
      <c r="A13453" s="179" t="s">
        <v>2548</v>
      </c>
      <c r="B13453" s="179" t="s">
        <v>941</v>
      </c>
      <c r="C13453" s="179" t="s">
        <v>4</v>
      </c>
      <c r="D13453" s="180" t="s">
        <v>18191</v>
      </c>
    </row>
    <row r="13454" spans="1:4" x14ac:dyDescent="0.25">
      <c r="A13454" s="179" t="s">
        <v>2549</v>
      </c>
      <c r="B13454" s="179" t="s">
        <v>942</v>
      </c>
      <c r="C13454" s="179" t="s">
        <v>4</v>
      </c>
      <c r="D13454" s="180" t="s">
        <v>6400</v>
      </c>
    </row>
    <row r="13455" spans="1:4" x14ac:dyDescent="0.25">
      <c r="A13455" s="179" t="s">
        <v>2550</v>
      </c>
      <c r="B13455" s="179" t="s">
        <v>943</v>
      </c>
      <c r="C13455" s="179" t="s">
        <v>4</v>
      </c>
      <c r="D13455" s="180" t="s">
        <v>6410</v>
      </c>
    </row>
    <row r="13456" spans="1:4" x14ac:dyDescent="0.25">
      <c r="A13456" s="179" t="s">
        <v>2551</v>
      </c>
      <c r="B13456" s="179" t="s">
        <v>944</v>
      </c>
      <c r="C13456" s="179" t="s">
        <v>4</v>
      </c>
      <c r="D13456" s="180" t="s">
        <v>6389</v>
      </c>
    </row>
    <row r="13457" spans="1:4" x14ac:dyDescent="0.25">
      <c r="A13457" s="179" t="s">
        <v>2552</v>
      </c>
      <c r="B13457" s="179" t="s">
        <v>15215</v>
      </c>
      <c r="C13457" s="179" t="s">
        <v>4</v>
      </c>
      <c r="D13457" s="180" t="s">
        <v>25924</v>
      </c>
    </row>
    <row r="13458" spans="1:4" x14ac:dyDescent="0.25">
      <c r="A13458" s="179" t="s">
        <v>2553</v>
      </c>
      <c r="B13458" s="179" t="s">
        <v>15216</v>
      </c>
      <c r="C13458" s="179" t="s">
        <v>4</v>
      </c>
      <c r="D13458" s="180" t="s">
        <v>7380</v>
      </c>
    </row>
    <row r="13459" spans="1:4" x14ac:dyDescent="0.25">
      <c r="A13459" s="179" t="s">
        <v>2554</v>
      </c>
      <c r="B13459" s="179" t="s">
        <v>15217</v>
      </c>
      <c r="C13459" s="179" t="s">
        <v>4</v>
      </c>
      <c r="D13459" s="180" t="s">
        <v>25924</v>
      </c>
    </row>
    <row r="13460" spans="1:4" x14ac:dyDescent="0.25">
      <c r="A13460" s="179" t="s">
        <v>2555</v>
      </c>
      <c r="B13460" s="179" t="s">
        <v>15218</v>
      </c>
      <c r="C13460" s="179" t="s">
        <v>4</v>
      </c>
      <c r="D13460" s="180" t="s">
        <v>12667</v>
      </c>
    </row>
    <row r="13461" spans="1:4" x14ac:dyDescent="0.25">
      <c r="A13461" s="179" t="s">
        <v>2556</v>
      </c>
      <c r="B13461" s="179" t="s">
        <v>15219</v>
      </c>
      <c r="C13461" s="179" t="s">
        <v>4</v>
      </c>
      <c r="D13461" s="180" t="s">
        <v>7784</v>
      </c>
    </row>
    <row r="13462" spans="1:4" x14ac:dyDescent="0.25">
      <c r="A13462" s="179" t="s">
        <v>2557</v>
      </c>
      <c r="B13462" s="179" t="s">
        <v>191</v>
      </c>
      <c r="C13462" s="179" t="s">
        <v>4</v>
      </c>
      <c r="D13462" s="180" t="s">
        <v>7921</v>
      </c>
    </row>
    <row r="13463" spans="1:4" x14ac:dyDescent="0.25">
      <c r="A13463" s="179" t="s">
        <v>2558</v>
      </c>
      <c r="B13463" s="179" t="s">
        <v>192</v>
      </c>
      <c r="C13463" s="179" t="s">
        <v>4</v>
      </c>
      <c r="D13463" s="180" t="s">
        <v>6443</v>
      </c>
    </row>
    <row r="13464" spans="1:4" x14ac:dyDescent="0.25">
      <c r="A13464" s="179" t="s">
        <v>2559</v>
      </c>
      <c r="B13464" s="179" t="s">
        <v>193</v>
      </c>
      <c r="C13464" s="179" t="s">
        <v>4</v>
      </c>
      <c r="D13464" s="180" t="s">
        <v>12553</v>
      </c>
    </row>
    <row r="13465" spans="1:4" x14ac:dyDescent="0.25">
      <c r="A13465" s="179" t="s">
        <v>2560</v>
      </c>
      <c r="B13465" s="179" t="s">
        <v>945</v>
      </c>
      <c r="C13465" s="179" t="s">
        <v>4</v>
      </c>
      <c r="D13465" s="180" t="s">
        <v>6360</v>
      </c>
    </row>
    <row r="13466" spans="1:4" x14ac:dyDescent="0.25">
      <c r="A13466" s="179" t="s">
        <v>2561</v>
      </c>
      <c r="B13466" s="179" t="s">
        <v>946</v>
      </c>
      <c r="C13466" s="179" t="s">
        <v>4</v>
      </c>
      <c r="D13466" s="180" t="s">
        <v>6348</v>
      </c>
    </row>
    <row r="13467" spans="1:4" x14ac:dyDescent="0.25">
      <c r="A13467" s="179" t="s">
        <v>2562</v>
      </c>
      <c r="B13467" s="179" t="s">
        <v>947</v>
      </c>
      <c r="C13467" s="179" t="s">
        <v>4</v>
      </c>
      <c r="D13467" s="180" t="s">
        <v>7942</v>
      </c>
    </row>
    <row r="13468" spans="1:4" x14ac:dyDescent="0.25">
      <c r="A13468" s="179" t="s">
        <v>2563</v>
      </c>
      <c r="B13468" s="179" t="s">
        <v>948</v>
      </c>
      <c r="C13468" s="179" t="s">
        <v>4</v>
      </c>
      <c r="D13468" s="180" t="s">
        <v>25925</v>
      </c>
    </row>
    <row r="13469" spans="1:4" x14ac:dyDescent="0.25">
      <c r="A13469" s="179" t="s">
        <v>2564</v>
      </c>
      <c r="B13469" s="179" t="s">
        <v>949</v>
      </c>
      <c r="C13469" s="179" t="s">
        <v>4</v>
      </c>
      <c r="D13469" s="180" t="s">
        <v>6482</v>
      </c>
    </row>
    <row r="13470" spans="1:4" x14ac:dyDescent="0.25">
      <c r="A13470" s="179" t="s">
        <v>2565</v>
      </c>
      <c r="B13470" s="179" t="s">
        <v>950</v>
      </c>
      <c r="C13470" s="179" t="s">
        <v>4</v>
      </c>
      <c r="D13470" s="180" t="s">
        <v>7778</v>
      </c>
    </row>
    <row r="13471" spans="1:4" x14ac:dyDescent="0.25">
      <c r="A13471" s="179" t="s">
        <v>2566</v>
      </c>
      <c r="B13471" s="179" t="s">
        <v>951</v>
      </c>
      <c r="C13471" s="179" t="s">
        <v>4</v>
      </c>
      <c r="D13471" s="180" t="s">
        <v>15228</v>
      </c>
    </row>
    <row r="13472" spans="1:4" x14ac:dyDescent="0.25">
      <c r="A13472" s="179" t="s">
        <v>2567</v>
      </c>
      <c r="B13472" s="179" t="s">
        <v>952</v>
      </c>
      <c r="C13472" s="179" t="s">
        <v>4</v>
      </c>
      <c r="D13472" s="180" t="s">
        <v>6380</v>
      </c>
    </row>
    <row r="13473" spans="1:4" x14ac:dyDescent="0.25">
      <c r="A13473" s="179" t="s">
        <v>2568</v>
      </c>
      <c r="B13473" s="179" t="s">
        <v>15220</v>
      </c>
      <c r="C13473" s="179" t="s">
        <v>4</v>
      </c>
      <c r="D13473" s="180" t="s">
        <v>7371</v>
      </c>
    </row>
    <row r="13474" spans="1:4" x14ac:dyDescent="0.25">
      <c r="A13474" s="179" t="s">
        <v>2569</v>
      </c>
      <c r="B13474" s="179" t="s">
        <v>15221</v>
      </c>
      <c r="C13474" s="179" t="s">
        <v>4</v>
      </c>
      <c r="D13474" s="180" t="s">
        <v>6429</v>
      </c>
    </row>
    <row r="13475" spans="1:4" x14ac:dyDescent="0.25">
      <c r="A13475" s="179" t="s">
        <v>2570</v>
      </c>
      <c r="B13475" s="179" t="s">
        <v>15222</v>
      </c>
      <c r="C13475" s="179" t="s">
        <v>4</v>
      </c>
      <c r="D13475" s="180" t="s">
        <v>7309</v>
      </c>
    </row>
    <row r="13476" spans="1:4" x14ac:dyDescent="0.25">
      <c r="A13476" s="179" t="s">
        <v>2571</v>
      </c>
      <c r="B13476" s="179" t="s">
        <v>15223</v>
      </c>
      <c r="C13476" s="179" t="s">
        <v>4</v>
      </c>
      <c r="D13476" s="180" t="s">
        <v>20034</v>
      </c>
    </row>
    <row r="13477" spans="1:4" x14ac:dyDescent="0.25">
      <c r="A13477" s="179" t="s">
        <v>2572</v>
      </c>
      <c r="B13477" s="179" t="s">
        <v>15224</v>
      </c>
      <c r="C13477" s="179" t="s">
        <v>4</v>
      </c>
      <c r="D13477" s="180" t="s">
        <v>6454</v>
      </c>
    </row>
    <row r="13478" spans="1:4" x14ac:dyDescent="0.25">
      <c r="A13478" s="179" t="s">
        <v>2573</v>
      </c>
      <c r="B13478" s="179" t="s">
        <v>15225</v>
      </c>
      <c r="C13478" s="179" t="s">
        <v>4</v>
      </c>
      <c r="D13478" s="180" t="s">
        <v>6429</v>
      </c>
    </row>
    <row r="13479" spans="1:4" x14ac:dyDescent="0.25">
      <c r="A13479" s="179" t="s">
        <v>2574</v>
      </c>
      <c r="B13479" s="179" t="s">
        <v>15226</v>
      </c>
      <c r="C13479" s="179" t="s">
        <v>4</v>
      </c>
      <c r="D13479" s="180" t="s">
        <v>6454</v>
      </c>
    </row>
    <row r="13480" spans="1:4" x14ac:dyDescent="0.25">
      <c r="A13480" s="179" t="s">
        <v>2575</v>
      </c>
      <c r="B13480" s="179" t="s">
        <v>15227</v>
      </c>
      <c r="C13480" s="179" t="s">
        <v>4</v>
      </c>
      <c r="D13480" s="180" t="s">
        <v>14241</v>
      </c>
    </row>
    <row r="13481" spans="1:4" x14ac:dyDescent="0.25">
      <c r="A13481" s="179" t="s">
        <v>2576</v>
      </c>
      <c r="B13481" s="179" t="s">
        <v>953</v>
      </c>
      <c r="C13481" s="179" t="s">
        <v>4</v>
      </c>
      <c r="D13481" s="180" t="s">
        <v>7179</v>
      </c>
    </row>
    <row r="13482" spans="1:4" x14ac:dyDescent="0.25">
      <c r="A13482" s="179" t="s">
        <v>2577</v>
      </c>
      <c r="B13482" s="179" t="s">
        <v>954</v>
      </c>
      <c r="C13482" s="179" t="s">
        <v>4</v>
      </c>
      <c r="D13482" s="180" t="s">
        <v>8779</v>
      </c>
    </row>
    <row r="13483" spans="1:4" x14ac:dyDescent="0.25">
      <c r="A13483" s="179" t="s">
        <v>2578</v>
      </c>
      <c r="B13483" s="179" t="s">
        <v>955</v>
      </c>
      <c r="C13483" s="179" t="s">
        <v>4</v>
      </c>
      <c r="D13483" s="180" t="s">
        <v>7838</v>
      </c>
    </row>
    <row r="13484" spans="1:4" x14ac:dyDescent="0.25">
      <c r="A13484" s="179" t="s">
        <v>2579</v>
      </c>
      <c r="B13484" s="179" t="s">
        <v>956</v>
      </c>
      <c r="C13484" s="179" t="s">
        <v>4</v>
      </c>
      <c r="D13484" s="180" t="s">
        <v>25926</v>
      </c>
    </row>
    <row r="13485" spans="1:4" x14ac:dyDescent="0.25">
      <c r="A13485" s="179" t="s">
        <v>2580</v>
      </c>
      <c r="B13485" s="179" t="s">
        <v>957</v>
      </c>
      <c r="C13485" s="179" t="s">
        <v>4</v>
      </c>
      <c r="D13485" s="180" t="s">
        <v>7874</v>
      </c>
    </row>
    <row r="13486" spans="1:4" x14ac:dyDescent="0.25">
      <c r="A13486" s="179" t="s">
        <v>2581</v>
      </c>
      <c r="B13486" s="179" t="s">
        <v>958</v>
      </c>
      <c r="C13486" s="179" t="s">
        <v>4</v>
      </c>
      <c r="D13486" s="180" t="s">
        <v>25927</v>
      </c>
    </row>
    <row r="13487" spans="1:4" x14ac:dyDescent="0.25">
      <c r="A13487" s="179" t="s">
        <v>2582</v>
      </c>
      <c r="B13487" s="179" t="s">
        <v>959</v>
      </c>
      <c r="C13487" s="179" t="s">
        <v>4</v>
      </c>
      <c r="D13487" s="180" t="s">
        <v>25842</v>
      </c>
    </row>
    <row r="13488" spans="1:4" x14ac:dyDescent="0.25">
      <c r="A13488" s="179" t="s">
        <v>2583</v>
      </c>
      <c r="B13488" s="179" t="s">
        <v>960</v>
      </c>
      <c r="C13488" s="179" t="s">
        <v>4</v>
      </c>
      <c r="D13488" s="180" t="s">
        <v>6367</v>
      </c>
    </row>
    <row r="13489" spans="1:4" x14ac:dyDescent="0.25">
      <c r="A13489" s="179" t="s">
        <v>2584</v>
      </c>
      <c r="B13489" s="179" t="s">
        <v>961</v>
      </c>
      <c r="C13489" s="179" t="s">
        <v>4</v>
      </c>
      <c r="D13489" s="180" t="s">
        <v>6461</v>
      </c>
    </row>
    <row r="13490" spans="1:4" x14ac:dyDescent="0.25">
      <c r="A13490" s="179" t="s">
        <v>2585</v>
      </c>
      <c r="B13490" s="179" t="s">
        <v>962</v>
      </c>
      <c r="C13490" s="179" t="s">
        <v>4</v>
      </c>
      <c r="D13490" s="180" t="s">
        <v>25928</v>
      </c>
    </row>
    <row r="13491" spans="1:4" x14ac:dyDescent="0.25">
      <c r="A13491" s="179" t="s">
        <v>2586</v>
      </c>
      <c r="B13491" s="179" t="s">
        <v>963</v>
      </c>
      <c r="C13491" s="179" t="s">
        <v>4</v>
      </c>
      <c r="D13491" s="180" t="s">
        <v>6485</v>
      </c>
    </row>
    <row r="13492" spans="1:4" x14ac:dyDescent="0.25">
      <c r="A13492" s="179" t="s">
        <v>2587</v>
      </c>
      <c r="B13492" s="179" t="s">
        <v>964</v>
      </c>
      <c r="C13492" s="179" t="s">
        <v>4</v>
      </c>
      <c r="D13492" s="180" t="s">
        <v>17662</v>
      </c>
    </row>
    <row r="13493" spans="1:4" x14ac:dyDescent="0.25">
      <c r="A13493" s="179" t="s">
        <v>2588</v>
      </c>
      <c r="B13493" s="179" t="s">
        <v>965</v>
      </c>
      <c r="C13493" s="179" t="s">
        <v>4</v>
      </c>
      <c r="D13493" s="180" t="s">
        <v>7873</v>
      </c>
    </row>
    <row r="13494" spans="1:4" x14ac:dyDescent="0.25">
      <c r="A13494" s="179" t="s">
        <v>2589</v>
      </c>
      <c r="B13494" s="179" t="s">
        <v>966</v>
      </c>
      <c r="C13494" s="179" t="s">
        <v>4</v>
      </c>
      <c r="D13494" s="180" t="s">
        <v>17663</v>
      </c>
    </row>
    <row r="13495" spans="1:4" x14ac:dyDescent="0.25">
      <c r="A13495" s="179" t="s">
        <v>2590</v>
      </c>
      <c r="B13495" s="179" t="s">
        <v>967</v>
      </c>
      <c r="C13495" s="179" t="s">
        <v>4</v>
      </c>
      <c r="D13495" s="180" t="s">
        <v>6475</v>
      </c>
    </row>
    <row r="13496" spans="1:4" x14ac:dyDescent="0.25">
      <c r="A13496" s="179" t="s">
        <v>2591</v>
      </c>
      <c r="B13496" s="179" t="s">
        <v>968</v>
      </c>
      <c r="C13496" s="179" t="s">
        <v>4</v>
      </c>
      <c r="D13496" s="180" t="s">
        <v>13465</v>
      </c>
    </row>
    <row r="13497" spans="1:4" x14ac:dyDescent="0.25">
      <c r="A13497" s="179" t="s">
        <v>2592</v>
      </c>
      <c r="B13497" s="179" t="s">
        <v>969</v>
      </c>
      <c r="C13497" s="179" t="s">
        <v>4</v>
      </c>
      <c r="D13497" s="180" t="s">
        <v>17664</v>
      </c>
    </row>
    <row r="13498" spans="1:4" x14ac:dyDescent="0.25">
      <c r="A13498" s="179" t="s">
        <v>2593</v>
      </c>
      <c r="B13498" s="179" t="s">
        <v>970</v>
      </c>
      <c r="C13498" s="179" t="s">
        <v>4</v>
      </c>
      <c r="D13498" s="180" t="s">
        <v>17665</v>
      </c>
    </row>
    <row r="13499" spans="1:4" x14ac:dyDescent="0.25">
      <c r="A13499" s="179" t="s">
        <v>2594</v>
      </c>
      <c r="B13499" s="179" t="s">
        <v>971</v>
      </c>
      <c r="C13499" s="179" t="s">
        <v>4</v>
      </c>
      <c r="D13499" s="180" t="s">
        <v>17605</v>
      </c>
    </row>
    <row r="13500" spans="1:4" x14ac:dyDescent="0.25">
      <c r="A13500" s="179" t="s">
        <v>2595</v>
      </c>
      <c r="B13500" s="179" t="s">
        <v>972</v>
      </c>
      <c r="C13500" s="179" t="s">
        <v>4</v>
      </c>
      <c r="D13500" s="180" t="s">
        <v>15036</v>
      </c>
    </row>
    <row r="13501" spans="1:4" x14ac:dyDescent="0.25">
      <c r="A13501" s="179" t="s">
        <v>2596</v>
      </c>
      <c r="B13501" s="179" t="s">
        <v>973</v>
      </c>
      <c r="C13501" s="179" t="s">
        <v>4</v>
      </c>
      <c r="D13501" s="180" t="s">
        <v>14895</v>
      </c>
    </row>
    <row r="13502" spans="1:4" x14ac:dyDescent="0.25">
      <c r="A13502" s="179" t="s">
        <v>2597</v>
      </c>
      <c r="B13502" s="179" t="s">
        <v>974</v>
      </c>
      <c r="C13502" s="179" t="s">
        <v>4</v>
      </c>
      <c r="D13502" s="180" t="s">
        <v>17666</v>
      </c>
    </row>
    <row r="13503" spans="1:4" x14ac:dyDescent="0.25">
      <c r="A13503" s="179" t="s">
        <v>2598</v>
      </c>
      <c r="B13503" s="179" t="s">
        <v>975</v>
      </c>
      <c r="C13503" s="179" t="s">
        <v>4</v>
      </c>
      <c r="D13503" s="180" t="s">
        <v>17605</v>
      </c>
    </row>
    <row r="13504" spans="1:4" x14ac:dyDescent="0.25">
      <c r="A13504" s="179" t="s">
        <v>2599</v>
      </c>
      <c r="B13504" s="179" t="s">
        <v>976</v>
      </c>
      <c r="C13504" s="179" t="s">
        <v>4</v>
      </c>
      <c r="D13504" s="180" t="s">
        <v>17547</v>
      </c>
    </row>
    <row r="13505" spans="1:4" x14ac:dyDescent="0.25">
      <c r="A13505" s="179" t="s">
        <v>2600</v>
      </c>
      <c r="B13505" s="179" t="s">
        <v>977</v>
      </c>
      <c r="C13505" s="179" t="s">
        <v>4</v>
      </c>
      <c r="D13505" s="180" t="s">
        <v>12660</v>
      </c>
    </row>
    <row r="13506" spans="1:4" x14ac:dyDescent="0.25">
      <c r="A13506" s="179" t="s">
        <v>2601</v>
      </c>
      <c r="B13506" s="179" t="s">
        <v>978</v>
      </c>
      <c r="C13506" s="179" t="s">
        <v>4</v>
      </c>
      <c r="D13506" s="180" t="s">
        <v>25929</v>
      </c>
    </row>
    <row r="13507" spans="1:4" x14ac:dyDescent="0.25">
      <c r="A13507" s="179" t="s">
        <v>2602</v>
      </c>
      <c r="B13507" s="179" t="s">
        <v>979</v>
      </c>
      <c r="C13507" s="179" t="s">
        <v>4</v>
      </c>
      <c r="D13507" s="180" t="s">
        <v>14902</v>
      </c>
    </row>
    <row r="13508" spans="1:4" x14ac:dyDescent="0.25">
      <c r="A13508" s="179" t="s">
        <v>2603</v>
      </c>
      <c r="B13508" s="179" t="s">
        <v>980</v>
      </c>
      <c r="C13508" s="179" t="s">
        <v>4</v>
      </c>
      <c r="D13508" s="180" t="s">
        <v>8459</v>
      </c>
    </row>
    <row r="13509" spans="1:4" x14ac:dyDescent="0.25">
      <c r="A13509" s="179" t="s">
        <v>2604</v>
      </c>
      <c r="B13509" s="179" t="s">
        <v>981</v>
      </c>
      <c r="C13509" s="179" t="s">
        <v>4</v>
      </c>
      <c r="D13509" s="180" t="s">
        <v>6990</v>
      </c>
    </row>
    <row r="13510" spans="1:4" x14ac:dyDescent="0.25">
      <c r="A13510" s="179" t="s">
        <v>2605</v>
      </c>
      <c r="B13510" s="179" t="s">
        <v>982</v>
      </c>
      <c r="C13510" s="179" t="s">
        <v>4</v>
      </c>
      <c r="D13510" s="180" t="s">
        <v>12801</v>
      </c>
    </row>
    <row r="13511" spans="1:4" x14ac:dyDescent="0.25">
      <c r="A13511" s="179" t="s">
        <v>2606</v>
      </c>
      <c r="B13511" s="179" t="s">
        <v>983</v>
      </c>
      <c r="C13511" s="179" t="s">
        <v>4</v>
      </c>
      <c r="D13511" s="180" t="s">
        <v>17774</v>
      </c>
    </row>
    <row r="13512" spans="1:4" x14ac:dyDescent="0.25">
      <c r="A13512" s="179" t="s">
        <v>2607</v>
      </c>
      <c r="B13512" s="179" t="s">
        <v>984</v>
      </c>
      <c r="C13512" s="179" t="s">
        <v>4</v>
      </c>
      <c r="D13512" s="180" t="s">
        <v>25930</v>
      </c>
    </row>
    <row r="13513" spans="1:4" x14ac:dyDescent="0.25">
      <c r="A13513" s="179" t="s">
        <v>2608</v>
      </c>
      <c r="B13513" s="179" t="s">
        <v>985</v>
      </c>
      <c r="C13513" s="179" t="s">
        <v>4</v>
      </c>
      <c r="D13513" s="180" t="s">
        <v>6973</v>
      </c>
    </row>
    <row r="13514" spans="1:4" x14ac:dyDescent="0.25">
      <c r="A13514" s="179" t="s">
        <v>2609</v>
      </c>
      <c r="B13514" s="179" t="s">
        <v>986</v>
      </c>
      <c r="C13514" s="179" t="s">
        <v>4</v>
      </c>
      <c r="D13514" s="180" t="s">
        <v>16400</v>
      </c>
    </row>
    <row r="13515" spans="1:4" x14ac:dyDescent="0.25">
      <c r="A13515" s="179" t="s">
        <v>2610</v>
      </c>
      <c r="B13515" s="179" t="s">
        <v>987</v>
      </c>
      <c r="C13515" s="179" t="s">
        <v>4</v>
      </c>
      <c r="D13515" s="180" t="s">
        <v>17774</v>
      </c>
    </row>
    <row r="13516" spans="1:4" x14ac:dyDescent="0.25">
      <c r="A13516" s="179" t="s">
        <v>2611</v>
      </c>
      <c r="B13516" s="179" t="s">
        <v>988</v>
      </c>
      <c r="C13516" s="179" t="s">
        <v>4</v>
      </c>
      <c r="D13516" s="180" t="s">
        <v>17472</v>
      </c>
    </row>
    <row r="13517" spans="1:4" x14ac:dyDescent="0.25">
      <c r="A13517" s="179" t="s">
        <v>2612</v>
      </c>
      <c r="B13517" s="179" t="s">
        <v>989</v>
      </c>
      <c r="C13517" s="179" t="s">
        <v>4</v>
      </c>
      <c r="D13517" s="180" t="s">
        <v>25931</v>
      </c>
    </row>
    <row r="13518" spans="1:4" x14ac:dyDescent="0.25">
      <c r="A13518" s="179" t="s">
        <v>2613</v>
      </c>
      <c r="B13518" s="179" t="s">
        <v>990</v>
      </c>
      <c r="C13518" s="179" t="s">
        <v>4</v>
      </c>
      <c r="D13518" s="180" t="s">
        <v>25932</v>
      </c>
    </row>
    <row r="13519" spans="1:4" x14ac:dyDescent="0.25">
      <c r="A13519" s="179" t="s">
        <v>2614</v>
      </c>
      <c r="B13519" s="179" t="s">
        <v>991</v>
      </c>
      <c r="C13519" s="179" t="s">
        <v>4</v>
      </c>
      <c r="D13519" s="180" t="s">
        <v>17417</v>
      </c>
    </row>
    <row r="13520" spans="1:4" x14ac:dyDescent="0.25">
      <c r="A13520" s="179" t="s">
        <v>2615</v>
      </c>
      <c r="B13520" s="179" t="s">
        <v>992</v>
      </c>
      <c r="C13520" s="179" t="s">
        <v>4</v>
      </c>
      <c r="D13520" s="180" t="s">
        <v>18912</v>
      </c>
    </row>
    <row r="13521" spans="1:4" x14ac:dyDescent="0.25">
      <c r="A13521" s="179" t="s">
        <v>2616</v>
      </c>
      <c r="B13521" s="179" t="s">
        <v>993</v>
      </c>
      <c r="C13521" s="179" t="s">
        <v>4</v>
      </c>
      <c r="D13521" s="180" t="s">
        <v>14718</v>
      </c>
    </row>
    <row r="13522" spans="1:4" x14ac:dyDescent="0.25">
      <c r="A13522" s="179" t="s">
        <v>2617</v>
      </c>
      <c r="B13522" s="179" t="s">
        <v>994</v>
      </c>
      <c r="C13522" s="179" t="s">
        <v>4</v>
      </c>
      <c r="D13522" s="180" t="s">
        <v>14653</v>
      </c>
    </row>
    <row r="13523" spans="1:4" x14ac:dyDescent="0.25">
      <c r="A13523" s="179" t="s">
        <v>2618</v>
      </c>
      <c r="B13523" s="179" t="s">
        <v>995</v>
      </c>
      <c r="C13523" s="179" t="s">
        <v>4</v>
      </c>
      <c r="D13523" s="180" t="s">
        <v>20242</v>
      </c>
    </row>
    <row r="13524" spans="1:4" x14ac:dyDescent="0.25">
      <c r="A13524" s="179" t="s">
        <v>2619</v>
      </c>
      <c r="B13524" s="179" t="s">
        <v>996</v>
      </c>
      <c r="C13524" s="179" t="s">
        <v>4</v>
      </c>
      <c r="D13524" s="180" t="s">
        <v>25900</v>
      </c>
    </row>
    <row r="13525" spans="1:4" x14ac:dyDescent="0.25">
      <c r="A13525" s="179" t="s">
        <v>2620</v>
      </c>
      <c r="B13525" s="179" t="s">
        <v>997</v>
      </c>
      <c r="C13525" s="179" t="s">
        <v>4</v>
      </c>
      <c r="D13525" s="180" t="s">
        <v>25933</v>
      </c>
    </row>
    <row r="13526" spans="1:4" x14ac:dyDescent="0.25">
      <c r="A13526" s="179" t="s">
        <v>2621</v>
      </c>
      <c r="B13526" s="179" t="s">
        <v>998</v>
      </c>
      <c r="C13526" s="179" t="s">
        <v>4</v>
      </c>
      <c r="D13526" s="180" t="s">
        <v>25934</v>
      </c>
    </row>
    <row r="13527" spans="1:4" x14ac:dyDescent="0.25">
      <c r="A13527" s="179" t="s">
        <v>2622</v>
      </c>
      <c r="B13527" s="179" t="s">
        <v>999</v>
      </c>
      <c r="C13527" s="179" t="s">
        <v>4</v>
      </c>
      <c r="D13527" s="180" t="s">
        <v>6391</v>
      </c>
    </row>
    <row r="13528" spans="1:4" x14ac:dyDescent="0.25">
      <c r="A13528" s="179" t="s">
        <v>2623</v>
      </c>
      <c r="B13528" s="179" t="s">
        <v>1000</v>
      </c>
      <c r="C13528" s="179" t="s">
        <v>4</v>
      </c>
      <c r="D13528" s="180" t="s">
        <v>8782</v>
      </c>
    </row>
    <row r="13529" spans="1:4" x14ac:dyDescent="0.25">
      <c r="A13529" s="179" t="s">
        <v>2624</v>
      </c>
      <c r="B13529" s="179" t="s">
        <v>1001</v>
      </c>
      <c r="C13529" s="179" t="s">
        <v>4</v>
      </c>
      <c r="D13529" s="180" t="s">
        <v>17417</v>
      </c>
    </row>
    <row r="13530" spans="1:4" x14ac:dyDescent="0.25">
      <c r="A13530" s="179" t="s">
        <v>2625</v>
      </c>
      <c r="B13530" s="179" t="s">
        <v>1002</v>
      </c>
      <c r="C13530" s="179" t="s">
        <v>4</v>
      </c>
      <c r="D13530" s="180" t="s">
        <v>6705</v>
      </c>
    </row>
    <row r="13531" spans="1:4" x14ac:dyDescent="0.25">
      <c r="A13531" s="179" t="s">
        <v>2626</v>
      </c>
      <c r="B13531" s="179" t="s">
        <v>1003</v>
      </c>
      <c r="C13531" s="179" t="s">
        <v>4</v>
      </c>
      <c r="D13531" s="180" t="s">
        <v>25935</v>
      </c>
    </row>
    <row r="13532" spans="1:4" x14ac:dyDescent="0.25">
      <c r="A13532" s="179" t="s">
        <v>2627</v>
      </c>
      <c r="B13532" s="179" t="s">
        <v>1004</v>
      </c>
      <c r="C13532" s="179" t="s">
        <v>4</v>
      </c>
      <c r="D13532" s="180" t="s">
        <v>25893</v>
      </c>
    </row>
    <row r="13533" spans="1:4" x14ac:dyDescent="0.25">
      <c r="A13533" s="179" t="s">
        <v>2628</v>
      </c>
      <c r="B13533" s="179" t="s">
        <v>1005</v>
      </c>
      <c r="C13533" s="179" t="s">
        <v>4</v>
      </c>
      <c r="D13533" s="180" t="s">
        <v>12483</v>
      </c>
    </row>
    <row r="13534" spans="1:4" x14ac:dyDescent="0.25">
      <c r="A13534" s="179" t="s">
        <v>2629</v>
      </c>
      <c r="B13534" s="179" t="s">
        <v>1006</v>
      </c>
      <c r="C13534" s="179" t="s">
        <v>4</v>
      </c>
      <c r="D13534" s="180" t="s">
        <v>12105</v>
      </c>
    </row>
    <row r="13535" spans="1:4" x14ac:dyDescent="0.25">
      <c r="A13535" s="179" t="s">
        <v>2630</v>
      </c>
      <c r="B13535" s="179" t="s">
        <v>1007</v>
      </c>
      <c r="C13535" s="179" t="s">
        <v>4</v>
      </c>
      <c r="D13535" s="180" t="s">
        <v>9733</v>
      </c>
    </row>
    <row r="13536" spans="1:4" x14ac:dyDescent="0.25">
      <c r="A13536" s="179" t="s">
        <v>2631</v>
      </c>
      <c r="B13536" s="179" t="s">
        <v>1008</v>
      </c>
      <c r="C13536" s="179" t="s">
        <v>4</v>
      </c>
      <c r="D13536" s="180" t="s">
        <v>25936</v>
      </c>
    </row>
    <row r="13537" spans="1:4" x14ac:dyDescent="0.25">
      <c r="A13537" s="179" t="s">
        <v>2632</v>
      </c>
      <c r="B13537" s="179" t="s">
        <v>1009</v>
      </c>
      <c r="C13537" s="179" t="s">
        <v>4</v>
      </c>
      <c r="D13537" s="180" t="s">
        <v>25937</v>
      </c>
    </row>
    <row r="13538" spans="1:4" x14ac:dyDescent="0.25">
      <c r="A13538" s="179" t="s">
        <v>2633</v>
      </c>
      <c r="B13538" s="179" t="s">
        <v>1010</v>
      </c>
      <c r="C13538" s="179" t="s">
        <v>4</v>
      </c>
      <c r="D13538" s="180" t="s">
        <v>25857</v>
      </c>
    </row>
    <row r="13539" spans="1:4" x14ac:dyDescent="0.25">
      <c r="A13539" s="179" t="s">
        <v>2634</v>
      </c>
      <c r="B13539" s="179" t="s">
        <v>1011</v>
      </c>
      <c r="C13539" s="179" t="s">
        <v>4</v>
      </c>
      <c r="D13539" s="180" t="s">
        <v>25938</v>
      </c>
    </row>
    <row r="13540" spans="1:4" x14ac:dyDescent="0.25">
      <c r="A13540" s="179" t="s">
        <v>2635</v>
      </c>
      <c r="B13540" s="179" t="s">
        <v>1012</v>
      </c>
      <c r="C13540" s="179" t="s">
        <v>4</v>
      </c>
      <c r="D13540" s="180" t="s">
        <v>6532</v>
      </c>
    </row>
    <row r="13541" spans="1:4" x14ac:dyDescent="0.25">
      <c r="A13541" s="179" t="s">
        <v>2636</v>
      </c>
      <c r="B13541" s="179" t="s">
        <v>1013</v>
      </c>
      <c r="C13541" s="179" t="s">
        <v>4</v>
      </c>
      <c r="D13541" s="180" t="s">
        <v>16562</v>
      </c>
    </row>
    <row r="13542" spans="1:4" x14ac:dyDescent="0.25">
      <c r="A13542" s="179" t="s">
        <v>2637</v>
      </c>
      <c r="B13542" s="179" t="s">
        <v>2638</v>
      </c>
      <c r="C13542" s="179" t="s">
        <v>4</v>
      </c>
      <c r="D13542" s="180" t="s">
        <v>6457</v>
      </c>
    </row>
    <row r="13543" spans="1:4" x14ac:dyDescent="0.25">
      <c r="A13543" s="179" t="s">
        <v>2639</v>
      </c>
      <c r="B13543" s="179" t="s">
        <v>2640</v>
      </c>
      <c r="C13543" s="179" t="s">
        <v>4</v>
      </c>
      <c r="D13543" s="180" t="s">
        <v>6410</v>
      </c>
    </row>
    <row r="13544" spans="1:4" x14ac:dyDescent="0.25">
      <c r="A13544" s="179" t="s">
        <v>2641</v>
      </c>
      <c r="B13544" s="179" t="s">
        <v>2642</v>
      </c>
      <c r="C13544" s="179" t="s">
        <v>4</v>
      </c>
      <c r="D13544" s="180" t="s">
        <v>6337</v>
      </c>
    </row>
    <row r="13545" spans="1:4" x14ac:dyDescent="0.25">
      <c r="A13545" s="179" t="s">
        <v>2643</v>
      </c>
      <c r="B13545" s="179" t="s">
        <v>2644</v>
      </c>
      <c r="C13545" s="179" t="s">
        <v>4</v>
      </c>
      <c r="D13545" s="180" t="s">
        <v>17788</v>
      </c>
    </row>
    <row r="13546" spans="1:4" x14ac:dyDescent="0.25">
      <c r="A13546" s="179" t="s">
        <v>6503</v>
      </c>
      <c r="B13546" s="179" t="s">
        <v>15231</v>
      </c>
      <c r="C13546" s="179" t="s">
        <v>4</v>
      </c>
      <c r="D13546" s="180" t="s">
        <v>6388</v>
      </c>
    </row>
    <row r="13547" spans="1:4" x14ac:dyDescent="0.25">
      <c r="A13547" s="179" t="s">
        <v>6504</v>
      </c>
      <c r="B13547" s="179" t="s">
        <v>15232</v>
      </c>
      <c r="C13547" s="179" t="s">
        <v>4</v>
      </c>
      <c r="D13547" s="180" t="s">
        <v>6368</v>
      </c>
    </row>
    <row r="13548" spans="1:4" x14ac:dyDescent="0.25">
      <c r="A13548" s="179" t="s">
        <v>6505</v>
      </c>
      <c r="B13548" s="179" t="s">
        <v>15233</v>
      </c>
      <c r="C13548" s="179" t="s">
        <v>4</v>
      </c>
      <c r="D13548" s="180" t="s">
        <v>6435</v>
      </c>
    </row>
    <row r="13549" spans="1:4" x14ac:dyDescent="0.25">
      <c r="A13549" s="179" t="s">
        <v>6506</v>
      </c>
      <c r="B13549" s="179" t="s">
        <v>15234</v>
      </c>
      <c r="C13549" s="179" t="s">
        <v>4</v>
      </c>
      <c r="D13549" s="180" t="s">
        <v>12674</v>
      </c>
    </row>
    <row r="13550" spans="1:4" x14ac:dyDescent="0.25">
      <c r="A13550" s="179" t="s">
        <v>6507</v>
      </c>
      <c r="B13550" s="179" t="s">
        <v>6508</v>
      </c>
      <c r="C13550" s="179" t="s">
        <v>4</v>
      </c>
      <c r="D13550" s="180" t="s">
        <v>25939</v>
      </c>
    </row>
    <row r="13551" spans="1:4" x14ac:dyDescent="0.25">
      <c r="A13551" s="179" t="s">
        <v>6509</v>
      </c>
      <c r="B13551" s="179" t="s">
        <v>6510</v>
      </c>
      <c r="C13551" s="179" t="s">
        <v>4</v>
      </c>
      <c r="D13551" s="180" t="s">
        <v>17707</v>
      </c>
    </row>
    <row r="13552" spans="1:4" x14ac:dyDescent="0.25">
      <c r="A13552" s="179" t="s">
        <v>6511</v>
      </c>
      <c r="B13552" s="179" t="s">
        <v>6512</v>
      </c>
      <c r="C13552" s="179" t="s">
        <v>4</v>
      </c>
      <c r="D13552" s="180" t="s">
        <v>20927</v>
      </c>
    </row>
    <row r="13553" spans="1:4" x14ac:dyDescent="0.25">
      <c r="A13553" s="179" t="s">
        <v>6513</v>
      </c>
      <c r="B13553" s="179" t="s">
        <v>6514</v>
      </c>
      <c r="C13553" s="179" t="s">
        <v>4</v>
      </c>
      <c r="D13553" s="180" t="s">
        <v>25940</v>
      </c>
    </row>
    <row r="13554" spans="1:4" x14ac:dyDescent="0.25">
      <c r="A13554" s="179" t="s">
        <v>6515</v>
      </c>
      <c r="B13554" s="179" t="s">
        <v>6516</v>
      </c>
      <c r="C13554" s="179" t="s">
        <v>4</v>
      </c>
      <c r="D13554" s="180" t="s">
        <v>25941</v>
      </c>
    </row>
    <row r="13555" spans="1:4" x14ac:dyDescent="0.25">
      <c r="A13555" s="179" t="s">
        <v>6517</v>
      </c>
      <c r="B13555" s="179" t="s">
        <v>6518</v>
      </c>
      <c r="C13555" s="179" t="s">
        <v>4</v>
      </c>
      <c r="D13555" s="180" t="s">
        <v>25942</v>
      </c>
    </row>
    <row r="13556" spans="1:4" x14ac:dyDescent="0.25">
      <c r="A13556" s="179" t="s">
        <v>6519</v>
      </c>
      <c r="B13556" s="179" t="s">
        <v>6520</v>
      </c>
      <c r="C13556" s="179" t="s">
        <v>4</v>
      </c>
      <c r="D13556" s="180" t="s">
        <v>25943</v>
      </c>
    </row>
    <row r="13557" spans="1:4" x14ac:dyDescent="0.25">
      <c r="A13557" s="179" t="s">
        <v>6521</v>
      </c>
      <c r="B13557" s="179" t="s">
        <v>6522</v>
      </c>
      <c r="C13557" s="179" t="s">
        <v>4</v>
      </c>
      <c r="D13557" s="180" t="s">
        <v>25944</v>
      </c>
    </row>
    <row r="13558" spans="1:4" x14ac:dyDescent="0.25">
      <c r="A13558" s="179" t="s">
        <v>8785</v>
      </c>
      <c r="B13558" s="179" t="s">
        <v>8786</v>
      </c>
      <c r="C13558" s="179" t="s">
        <v>4</v>
      </c>
      <c r="D13558" s="180" t="s">
        <v>6458</v>
      </c>
    </row>
    <row r="13559" spans="1:4" x14ac:dyDescent="0.25">
      <c r="A13559" s="179" t="s">
        <v>8787</v>
      </c>
      <c r="B13559" s="179" t="s">
        <v>8788</v>
      </c>
      <c r="C13559" s="179" t="s">
        <v>4</v>
      </c>
      <c r="D13559" s="180" t="s">
        <v>6332</v>
      </c>
    </row>
    <row r="13560" spans="1:4" x14ac:dyDescent="0.25">
      <c r="A13560" s="179" t="s">
        <v>8789</v>
      </c>
      <c r="B13560" s="179" t="s">
        <v>8790</v>
      </c>
      <c r="C13560" s="179" t="s">
        <v>4</v>
      </c>
      <c r="D13560" s="180" t="s">
        <v>19203</v>
      </c>
    </row>
    <row r="13561" spans="1:4" x14ac:dyDescent="0.25">
      <c r="A13561" s="179" t="s">
        <v>8791</v>
      </c>
      <c r="B13561" s="179" t="s">
        <v>8792</v>
      </c>
      <c r="C13561" s="179" t="s">
        <v>4</v>
      </c>
      <c r="D13561" s="180" t="s">
        <v>22089</v>
      </c>
    </row>
    <row r="13562" spans="1:4" x14ac:dyDescent="0.25">
      <c r="A13562" s="179" t="s">
        <v>11991</v>
      </c>
      <c r="B13562" s="179" t="s">
        <v>15236</v>
      </c>
      <c r="C13562" s="179" t="s">
        <v>4</v>
      </c>
      <c r="D13562" s="180" t="s">
        <v>17740</v>
      </c>
    </row>
    <row r="13563" spans="1:4" x14ac:dyDescent="0.25">
      <c r="A13563" s="179" t="s">
        <v>11992</v>
      </c>
      <c r="B13563" s="179" t="s">
        <v>11993</v>
      </c>
      <c r="C13563" s="179" t="s">
        <v>4</v>
      </c>
      <c r="D13563" s="180" t="s">
        <v>12468</v>
      </c>
    </row>
    <row r="13564" spans="1:4" x14ac:dyDescent="0.25">
      <c r="A13564" s="179" t="s">
        <v>11994</v>
      </c>
      <c r="B13564" s="179" t="s">
        <v>15237</v>
      </c>
      <c r="C13564" s="179" t="s">
        <v>4</v>
      </c>
      <c r="D13564" s="180" t="s">
        <v>7263</v>
      </c>
    </row>
    <row r="13565" spans="1:4" x14ac:dyDescent="0.25">
      <c r="A13565" s="179" t="s">
        <v>11995</v>
      </c>
      <c r="B13565" s="179" t="s">
        <v>15238</v>
      </c>
      <c r="C13565" s="179" t="s">
        <v>4</v>
      </c>
      <c r="D13565" s="180" t="s">
        <v>7969</v>
      </c>
    </row>
    <row r="13566" spans="1:4" x14ac:dyDescent="0.25">
      <c r="A13566" s="179" t="s">
        <v>11996</v>
      </c>
      <c r="B13566" s="179" t="s">
        <v>11997</v>
      </c>
      <c r="C13566" s="179" t="s">
        <v>4</v>
      </c>
      <c r="D13566" s="180" t="s">
        <v>25945</v>
      </c>
    </row>
    <row r="13567" spans="1:4" x14ac:dyDescent="0.25">
      <c r="A13567" s="179" t="s">
        <v>11998</v>
      </c>
      <c r="B13567" s="179" t="s">
        <v>11999</v>
      </c>
      <c r="C13567" s="179" t="s">
        <v>4</v>
      </c>
      <c r="D13567" s="180" t="s">
        <v>25946</v>
      </c>
    </row>
    <row r="13568" spans="1:4" x14ac:dyDescent="0.25">
      <c r="A13568" s="179" t="s">
        <v>12000</v>
      </c>
      <c r="B13568" s="179" t="s">
        <v>12001</v>
      </c>
      <c r="C13568" s="179" t="s">
        <v>4</v>
      </c>
      <c r="D13568" s="180" t="s">
        <v>25946</v>
      </c>
    </row>
    <row r="13569" spans="1:4" x14ac:dyDescent="0.25">
      <c r="A13569" s="179" t="s">
        <v>12002</v>
      </c>
      <c r="B13569" s="179" t="s">
        <v>15239</v>
      </c>
      <c r="C13569" s="179" t="s">
        <v>4</v>
      </c>
      <c r="D13569" s="180" t="s">
        <v>6393</v>
      </c>
    </row>
    <row r="13570" spans="1:4" x14ac:dyDescent="0.25">
      <c r="A13570" s="179" t="s">
        <v>12003</v>
      </c>
      <c r="B13570" s="179" t="s">
        <v>15240</v>
      </c>
      <c r="C13570" s="179" t="s">
        <v>4</v>
      </c>
      <c r="D13570" s="180" t="s">
        <v>6454</v>
      </c>
    </row>
    <row r="13571" spans="1:4" x14ac:dyDescent="0.25">
      <c r="A13571" s="179" t="s">
        <v>12004</v>
      </c>
      <c r="B13571" s="179" t="s">
        <v>12005</v>
      </c>
      <c r="C13571" s="179" t="s">
        <v>4</v>
      </c>
      <c r="D13571" s="180" t="s">
        <v>25887</v>
      </c>
    </row>
    <row r="13572" spans="1:4" x14ac:dyDescent="0.25">
      <c r="A13572" s="179" t="s">
        <v>12006</v>
      </c>
      <c r="B13572" s="179" t="s">
        <v>12007</v>
      </c>
      <c r="C13572" s="179" t="s">
        <v>4</v>
      </c>
      <c r="D13572" s="180" t="s">
        <v>25947</v>
      </c>
    </row>
    <row r="13573" spans="1:4" x14ac:dyDescent="0.25">
      <c r="A13573" s="179" t="s">
        <v>12008</v>
      </c>
      <c r="B13573" s="179" t="s">
        <v>12009</v>
      </c>
      <c r="C13573" s="179" t="s">
        <v>4</v>
      </c>
      <c r="D13573" s="180" t="s">
        <v>6358</v>
      </c>
    </row>
    <row r="13574" spans="1:4" x14ac:dyDescent="0.25">
      <c r="A13574" s="179" t="s">
        <v>12010</v>
      </c>
      <c r="B13574" s="179" t="s">
        <v>12011</v>
      </c>
      <c r="C13574" s="179" t="s">
        <v>4</v>
      </c>
      <c r="D13574" s="180" t="s">
        <v>6358</v>
      </c>
    </row>
    <row r="13575" spans="1:4" x14ac:dyDescent="0.25">
      <c r="A13575" s="179" t="s">
        <v>12012</v>
      </c>
      <c r="B13575" s="179" t="s">
        <v>12013</v>
      </c>
      <c r="C13575" s="179" t="s">
        <v>4</v>
      </c>
      <c r="D13575" s="180" t="s">
        <v>17605</v>
      </c>
    </row>
    <row r="13576" spans="1:4" x14ac:dyDescent="0.25">
      <c r="A13576" s="179" t="s">
        <v>12014</v>
      </c>
      <c r="B13576" s="179" t="s">
        <v>15241</v>
      </c>
      <c r="C13576" s="179" t="s">
        <v>4</v>
      </c>
      <c r="D13576" s="180" t="s">
        <v>16724</v>
      </c>
    </row>
    <row r="13577" spans="1:4" x14ac:dyDescent="0.25">
      <c r="A13577" s="179" t="s">
        <v>12015</v>
      </c>
      <c r="B13577" s="179" t="s">
        <v>15242</v>
      </c>
      <c r="C13577" s="179" t="s">
        <v>4</v>
      </c>
      <c r="D13577" s="180" t="s">
        <v>24506</v>
      </c>
    </row>
    <row r="13578" spans="1:4" x14ac:dyDescent="0.25">
      <c r="A13578" s="179" t="s">
        <v>12016</v>
      </c>
      <c r="B13578" s="179" t="s">
        <v>15243</v>
      </c>
      <c r="C13578" s="179" t="s">
        <v>4</v>
      </c>
      <c r="D13578" s="180" t="s">
        <v>6439</v>
      </c>
    </row>
    <row r="13579" spans="1:4" x14ac:dyDescent="0.25">
      <c r="A13579" s="179" t="s">
        <v>12017</v>
      </c>
      <c r="B13579" s="179" t="s">
        <v>15244</v>
      </c>
      <c r="C13579" s="179" t="s">
        <v>4</v>
      </c>
      <c r="D13579" s="180" t="s">
        <v>6403</v>
      </c>
    </row>
    <row r="13580" spans="1:4" x14ac:dyDescent="0.25">
      <c r="A13580" s="179" t="s">
        <v>12018</v>
      </c>
      <c r="B13580" s="179" t="s">
        <v>12019</v>
      </c>
      <c r="C13580" s="179" t="s">
        <v>4</v>
      </c>
      <c r="D13580" s="180" t="s">
        <v>6403</v>
      </c>
    </row>
    <row r="13581" spans="1:4" x14ac:dyDescent="0.25">
      <c r="A13581" s="179" t="s">
        <v>12020</v>
      </c>
      <c r="B13581" s="179" t="s">
        <v>15245</v>
      </c>
      <c r="C13581" s="179" t="s">
        <v>4</v>
      </c>
      <c r="D13581" s="180" t="s">
        <v>12667</v>
      </c>
    </row>
    <row r="13582" spans="1:4" x14ac:dyDescent="0.25">
      <c r="A13582" s="179" t="s">
        <v>12021</v>
      </c>
      <c r="B13582" s="179" t="s">
        <v>15246</v>
      </c>
      <c r="C13582" s="179" t="s">
        <v>4</v>
      </c>
      <c r="D13582" s="180" t="s">
        <v>6389</v>
      </c>
    </row>
    <row r="13583" spans="1:4" x14ac:dyDescent="0.25">
      <c r="A13583" s="179" t="s">
        <v>12022</v>
      </c>
      <c r="B13583" s="179" t="s">
        <v>15247</v>
      </c>
      <c r="C13583" s="179" t="s">
        <v>4</v>
      </c>
      <c r="D13583" s="180" t="s">
        <v>6385</v>
      </c>
    </row>
    <row r="13584" spans="1:4" x14ac:dyDescent="0.25">
      <c r="A13584" s="179" t="s">
        <v>12023</v>
      </c>
      <c r="B13584" s="179" t="s">
        <v>12024</v>
      </c>
      <c r="C13584" s="179" t="s">
        <v>4</v>
      </c>
      <c r="D13584" s="180" t="s">
        <v>11233</v>
      </c>
    </row>
    <row r="13585" spans="1:4" x14ac:dyDescent="0.25">
      <c r="A13585" s="179" t="s">
        <v>12025</v>
      </c>
      <c r="B13585" s="179" t="s">
        <v>12026</v>
      </c>
      <c r="C13585" s="179" t="s">
        <v>4</v>
      </c>
      <c r="D13585" s="180" t="s">
        <v>25879</v>
      </c>
    </row>
    <row r="13586" spans="1:4" x14ac:dyDescent="0.25">
      <c r="A13586" s="179" t="s">
        <v>12027</v>
      </c>
      <c r="B13586" s="179" t="s">
        <v>15248</v>
      </c>
      <c r="C13586" s="179" t="s">
        <v>4</v>
      </c>
      <c r="D13586" s="180" t="s">
        <v>7328</v>
      </c>
    </row>
    <row r="13587" spans="1:4" x14ac:dyDescent="0.25">
      <c r="A13587" s="179" t="s">
        <v>12028</v>
      </c>
      <c r="B13587" s="179" t="s">
        <v>12029</v>
      </c>
      <c r="C13587" s="179" t="s">
        <v>4</v>
      </c>
      <c r="D13587" s="180" t="s">
        <v>6304</v>
      </c>
    </row>
    <row r="13588" spans="1:4" x14ac:dyDescent="0.25">
      <c r="A13588" s="179" t="s">
        <v>12030</v>
      </c>
      <c r="B13588" s="179" t="s">
        <v>15249</v>
      </c>
      <c r="C13588" s="179" t="s">
        <v>4</v>
      </c>
      <c r="D13588" s="180" t="s">
        <v>7863</v>
      </c>
    </row>
    <row r="13589" spans="1:4" x14ac:dyDescent="0.25">
      <c r="A13589" s="179" t="s">
        <v>12031</v>
      </c>
      <c r="B13589" s="179" t="s">
        <v>15250</v>
      </c>
      <c r="C13589" s="179" t="s">
        <v>4</v>
      </c>
      <c r="D13589" s="180" t="s">
        <v>16697</v>
      </c>
    </row>
    <row r="13590" spans="1:4" x14ac:dyDescent="0.25">
      <c r="A13590" s="179" t="s">
        <v>12032</v>
      </c>
      <c r="B13590" s="179" t="s">
        <v>15251</v>
      </c>
      <c r="C13590" s="179" t="s">
        <v>4</v>
      </c>
      <c r="D13590" s="180" t="s">
        <v>7955</v>
      </c>
    </row>
    <row r="13591" spans="1:4" x14ac:dyDescent="0.25">
      <c r="A13591" s="179" t="s">
        <v>12033</v>
      </c>
      <c r="B13591" s="179" t="s">
        <v>15252</v>
      </c>
      <c r="C13591" s="179" t="s">
        <v>4</v>
      </c>
      <c r="D13591" s="180" t="s">
        <v>17259</v>
      </c>
    </row>
    <row r="13592" spans="1:4" x14ac:dyDescent="0.25">
      <c r="A13592" s="179" t="s">
        <v>12034</v>
      </c>
      <c r="B13592" s="179" t="s">
        <v>15253</v>
      </c>
      <c r="C13592" s="179" t="s">
        <v>4</v>
      </c>
      <c r="D13592" s="180" t="s">
        <v>12213</v>
      </c>
    </row>
    <row r="13593" spans="1:4" x14ac:dyDescent="0.25">
      <c r="A13593" s="179" t="s">
        <v>12035</v>
      </c>
      <c r="B13593" s="179" t="s">
        <v>15254</v>
      </c>
      <c r="C13593" s="179" t="s">
        <v>4</v>
      </c>
      <c r="D13593" s="180" t="s">
        <v>25948</v>
      </c>
    </row>
    <row r="13594" spans="1:4" x14ac:dyDescent="0.25">
      <c r="A13594" s="179" t="s">
        <v>12036</v>
      </c>
      <c r="B13594" s="179" t="s">
        <v>15255</v>
      </c>
      <c r="C13594" s="179" t="s">
        <v>4</v>
      </c>
      <c r="D13594" s="180" t="s">
        <v>25949</v>
      </c>
    </row>
    <row r="13595" spans="1:4" x14ac:dyDescent="0.25">
      <c r="A13595" s="179" t="s">
        <v>12037</v>
      </c>
      <c r="B13595" s="179" t="s">
        <v>15256</v>
      </c>
      <c r="C13595" s="179" t="s">
        <v>4</v>
      </c>
      <c r="D13595" s="180" t="s">
        <v>25950</v>
      </c>
    </row>
    <row r="13596" spans="1:4" x14ac:dyDescent="0.25">
      <c r="A13596" s="179" t="s">
        <v>12038</v>
      </c>
      <c r="B13596" s="179" t="s">
        <v>15257</v>
      </c>
      <c r="C13596" s="179" t="s">
        <v>4</v>
      </c>
      <c r="D13596" s="180" t="s">
        <v>12659</v>
      </c>
    </row>
    <row r="13597" spans="1:4" x14ac:dyDescent="0.25">
      <c r="A13597" s="179" t="s">
        <v>12803</v>
      </c>
      <c r="B13597" s="179" t="s">
        <v>15258</v>
      </c>
      <c r="C13597" s="179" t="s">
        <v>4</v>
      </c>
      <c r="D13597" s="180" t="s">
        <v>14725</v>
      </c>
    </row>
    <row r="13598" spans="1:4" x14ac:dyDescent="0.25">
      <c r="A13598" s="179" t="s">
        <v>12804</v>
      </c>
      <c r="B13598" s="179" t="s">
        <v>15259</v>
      </c>
      <c r="C13598" s="179" t="s">
        <v>4</v>
      </c>
      <c r="D13598" s="180" t="s">
        <v>25951</v>
      </c>
    </row>
    <row r="13599" spans="1:4" x14ac:dyDescent="0.25">
      <c r="A13599" s="179" t="s">
        <v>12805</v>
      </c>
      <c r="B13599" s="179" t="s">
        <v>12806</v>
      </c>
      <c r="C13599" s="179" t="s">
        <v>4</v>
      </c>
      <c r="D13599" s="180" t="s">
        <v>6352</v>
      </c>
    </row>
    <row r="13600" spans="1:4" x14ac:dyDescent="0.25">
      <c r="A13600" s="179" t="s">
        <v>12807</v>
      </c>
      <c r="B13600" s="179" t="s">
        <v>12808</v>
      </c>
      <c r="C13600" s="179" t="s">
        <v>4</v>
      </c>
      <c r="D13600" s="180" t="s">
        <v>6473</v>
      </c>
    </row>
    <row r="13601" spans="1:4" x14ac:dyDescent="0.25">
      <c r="A13601" s="179" t="s">
        <v>12809</v>
      </c>
      <c r="B13601" s="179" t="s">
        <v>12810</v>
      </c>
      <c r="C13601" s="179" t="s">
        <v>4</v>
      </c>
      <c r="D13601" s="180" t="s">
        <v>6473</v>
      </c>
    </row>
    <row r="13602" spans="1:4" x14ac:dyDescent="0.25">
      <c r="A13602" s="179" t="s">
        <v>12811</v>
      </c>
      <c r="B13602" s="179" t="s">
        <v>12812</v>
      </c>
      <c r="C13602" s="179" t="s">
        <v>4</v>
      </c>
      <c r="D13602" s="180" t="s">
        <v>6337</v>
      </c>
    </row>
    <row r="13603" spans="1:4" x14ac:dyDescent="0.25">
      <c r="A13603" s="179" t="s">
        <v>12813</v>
      </c>
      <c r="B13603" s="179" t="s">
        <v>12814</v>
      </c>
      <c r="C13603" s="179" t="s">
        <v>4</v>
      </c>
      <c r="D13603" s="180" t="s">
        <v>6410</v>
      </c>
    </row>
    <row r="13604" spans="1:4" x14ac:dyDescent="0.25">
      <c r="A13604" s="179" t="s">
        <v>12815</v>
      </c>
      <c r="B13604" s="179" t="s">
        <v>12816</v>
      </c>
      <c r="C13604" s="179" t="s">
        <v>4</v>
      </c>
      <c r="D13604" s="180" t="s">
        <v>6467</v>
      </c>
    </row>
    <row r="13605" spans="1:4" x14ac:dyDescent="0.25">
      <c r="A13605" s="179" t="s">
        <v>12817</v>
      </c>
      <c r="B13605" s="179" t="s">
        <v>12818</v>
      </c>
      <c r="C13605" s="179" t="s">
        <v>4</v>
      </c>
      <c r="D13605" s="180" t="s">
        <v>6454</v>
      </c>
    </row>
    <row r="13606" spans="1:4" x14ac:dyDescent="0.25">
      <c r="A13606" s="179" t="s">
        <v>12819</v>
      </c>
      <c r="B13606" s="179" t="s">
        <v>12820</v>
      </c>
      <c r="C13606" s="179" t="s">
        <v>4</v>
      </c>
      <c r="D13606" s="180" t="s">
        <v>7778</v>
      </c>
    </row>
    <row r="13607" spans="1:4" x14ac:dyDescent="0.25">
      <c r="A13607" s="179" t="s">
        <v>12821</v>
      </c>
      <c r="B13607" s="179" t="s">
        <v>12822</v>
      </c>
      <c r="C13607" s="179" t="s">
        <v>4</v>
      </c>
      <c r="D13607" s="180" t="s">
        <v>6389</v>
      </c>
    </row>
    <row r="13608" spans="1:4" x14ac:dyDescent="0.25">
      <c r="A13608" s="179" t="s">
        <v>12823</v>
      </c>
      <c r="B13608" s="179" t="s">
        <v>12824</v>
      </c>
      <c r="C13608" s="179" t="s">
        <v>4</v>
      </c>
      <c r="D13608" s="180" t="s">
        <v>6501</v>
      </c>
    </row>
    <row r="13609" spans="1:4" x14ac:dyDescent="0.25">
      <c r="A13609" s="179" t="s">
        <v>12825</v>
      </c>
      <c r="B13609" s="179" t="s">
        <v>12826</v>
      </c>
      <c r="C13609" s="179" t="s">
        <v>4</v>
      </c>
      <c r="D13609" s="180" t="s">
        <v>6403</v>
      </c>
    </row>
    <row r="13610" spans="1:4" x14ac:dyDescent="0.25">
      <c r="A13610" s="179" t="s">
        <v>15260</v>
      </c>
      <c r="B13610" s="179" t="s">
        <v>15261</v>
      </c>
      <c r="C13610" s="179" t="s">
        <v>4</v>
      </c>
      <c r="D13610" s="180" t="s">
        <v>6362</v>
      </c>
    </row>
    <row r="13611" spans="1:4" x14ac:dyDescent="0.25">
      <c r="A13611" s="179" t="s">
        <v>15262</v>
      </c>
      <c r="B13611" s="179" t="s">
        <v>15263</v>
      </c>
      <c r="C13611" s="179" t="s">
        <v>4</v>
      </c>
      <c r="D13611" s="180" t="s">
        <v>6454</v>
      </c>
    </row>
    <row r="13612" spans="1:4" x14ac:dyDescent="0.25">
      <c r="A13612" s="179" t="s">
        <v>15264</v>
      </c>
      <c r="B13612" s="179" t="s">
        <v>15265</v>
      </c>
      <c r="C13612" s="179" t="s">
        <v>4</v>
      </c>
      <c r="D13612" s="180" t="s">
        <v>25952</v>
      </c>
    </row>
    <row r="13613" spans="1:4" x14ac:dyDescent="0.25">
      <c r="A13613" s="179" t="s">
        <v>15266</v>
      </c>
      <c r="B13613" s="179" t="s">
        <v>15267</v>
      </c>
      <c r="C13613" s="179" t="s">
        <v>4</v>
      </c>
      <c r="D13613" s="180" t="s">
        <v>7336</v>
      </c>
    </row>
    <row r="13614" spans="1:4" x14ac:dyDescent="0.25">
      <c r="A13614" s="179" t="s">
        <v>15268</v>
      </c>
      <c r="B13614" s="179" t="s">
        <v>15269</v>
      </c>
      <c r="C13614" s="179" t="s">
        <v>4</v>
      </c>
      <c r="D13614" s="180" t="s">
        <v>18307</v>
      </c>
    </row>
    <row r="13615" spans="1:4" x14ac:dyDescent="0.25">
      <c r="A13615" s="179" t="s">
        <v>15270</v>
      </c>
      <c r="B13615" s="179" t="s">
        <v>15271</v>
      </c>
      <c r="C13615" s="179" t="s">
        <v>4</v>
      </c>
      <c r="D13615" s="180" t="s">
        <v>25953</v>
      </c>
    </row>
    <row r="13616" spans="1:4" x14ac:dyDescent="0.25">
      <c r="A13616" s="179" t="s">
        <v>15272</v>
      </c>
      <c r="B13616" s="179" t="s">
        <v>15273</v>
      </c>
      <c r="C13616" s="179" t="s">
        <v>4</v>
      </c>
      <c r="D13616" s="180" t="s">
        <v>17605</v>
      </c>
    </row>
    <row r="13617" spans="1:4" x14ac:dyDescent="0.25">
      <c r="A13617" s="179" t="s">
        <v>25954</v>
      </c>
      <c r="B13617" s="179" t="s">
        <v>25955</v>
      </c>
      <c r="C13617" s="179" t="s">
        <v>4</v>
      </c>
      <c r="D13617" s="180" t="s">
        <v>25956</v>
      </c>
    </row>
    <row r="13618" spans="1:4" x14ac:dyDescent="0.25">
      <c r="A13618" s="179" t="s">
        <v>25957</v>
      </c>
      <c r="B13618" s="179" t="s">
        <v>25958</v>
      </c>
      <c r="C13618" s="179" t="s">
        <v>4</v>
      </c>
      <c r="D13618" s="180" t="s">
        <v>12508</v>
      </c>
    </row>
    <row r="13619" spans="1:4" x14ac:dyDescent="0.25">
      <c r="A13619" s="179" t="s">
        <v>2645</v>
      </c>
      <c r="B13619" s="179" t="s">
        <v>6523</v>
      </c>
      <c r="C13619" s="179" t="s">
        <v>8</v>
      </c>
      <c r="D13619" s="180" t="s">
        <v>25959</v>
      </c>
    </row>
    <row r="13620" spans="1:4" x14ac:dyDescent="0.25">
      <c r="A13620" s="179" t="s">
        <v>2646</v>
      </c>
      <c r="B13620" s="179" t="s">
        <v>6524</v>
      </c>
      <c r="C13620" s="179" t="s">
        <v>8</v>
      </c>
      <c r="D13620" s="180" t="s">
        <v>25960</v>
      </c>
    </row>
    <row r="13621" spans="1:4" x14ac:dyDescent="0.25">
      <c r="A13621" s="179" t="s">
        <v>2647</v>
      </c>
      <c r="B13621" s="179" t="s">
        <v>6525</v>
      </c>
      <c r="C13621" s="179" t="s">
        <v>8</v>
      </c>
      <c r="D13621" s="180" t="s">
        <v>25961</v>
      </c>
    </row>
    <row r="13622" spans="1:4" x14ac:dyDescent="0.25">
      <c r="A13622" s="179" t="s">
        <v>2648</v>
      </c>
      <c r="B13622" s="179" t="s">
        <v>6526</v>
      </c>
      <c r="C13622" s="179" t="s">
        <v>8</v>
      </c>
      <c r="D13622" s="180" t="s">
        <v>25962</v>
      </c>
    </row>
    <row r="13623" spans="1:4" x14ac:dyDescent="0.25">
      <c r="A13623" s="179" t="s">
        <v>2649</v>
      </c>
      <c r="B13623" s="179" t="s">
        <v>6527</v>
      </c>
      <c r="C13623" s="179" t="s">
        <v>7</v>
      </c>
      <c r="D13623" s="180" t="s">
        <v>25963</v>
      </c>
    </row>
    <row r="13624" spans="1:4" x14ac:dyDescent="0.25">
      <c r="A13624" s="179" t="s">
        <v>2650</v>
      </c>
      <c r="B13624" s="179" t="s">
        <v>6528</v>
      </c>
      <c r="C13624" s="179" t="s">
        <v>7</v>
      </c>
      <c r="D13624" s="180" t="s">
        <v>25964</v>
      </c>
    </row>
    <row r="13625" spans="1:4" x14ac:dyDescent="0.25">
      <c r="A13625" s="179" t="s">
        <v>2651</v>
      </c>
      <c r="B13625" s="179" t="s">
        <v>6529</v>
      </c>
      <c r="C13625" s="179" t="s">
        <v>7</v>
      </c>
      <c r="D13625" s="180" t="s">
        <v>25965</v>
      </c>
    </row>
    <row r="13626" spans="1:4" x14ac:dyDescent="0.25">
      <c r="A13626" s="179" t="s">
        <v>2652</v>
      </c>
      <c r="B13626" s="179" t="s">
        <v>6530</v>
      </c>
      <c r="C13626" s="179" t="s">
        <v>7</v>
      </c>
      <c r="D13626" s="180" t="s">
        <v>17712</v>
      </c>
    </row>
    <row r="13627" spans="1:4" x14ac:dyDescent="0.25">
      <c r="A13627" s="179" t="s">
        <v>2653</v>
      </c>
      <c r="B13627" s="179" t="s">
        <v>6531</v>
      </c>
      <c r="C13627" s="179" t="s">
        <v>7</v>
      </c>
      <c r="D13627" s="180" t="s">
        <v>16420</v>
      </c>
    </row>
    <row r="13628" spans="1:4" x14ac:dyDescent="0.25">
      <c r="A13628" s="179" t="s">
        <v>2654</v>
      </c>
      <c r="B13628" s="179" t="s">
        <v>6533</v>
      </c>
      <c r="C13628" s="179" t="s">
        <v>7</v>
      </c>
      <c r="D13628" s="180" t="s">
        <v>19183</v>
      </c>
    </row>
    <row r="13629" spans="1:4" x14ac:dyDescent="0.25">
      <c r="A13629" s="179" t="s">
        <v>2655</v>
      </c>
      <c r="B13629" s="179" t="s">
        <v>6534</v>
      </c>
      <c r="C13629" s="179" t="s">
        <v>8</v>
      </c>
      <c r="D13629" s="180" t="s">
        <v>25966</v>
      </c>
    </row>
    <row r="13630" spans="1:4" x14ac:dyDescent="0.25">
      <c r="A13630" s="179" t="s">
        <v>2656</v>
      </c>
      <c r="B13630" s="179" t="s">
        <v>6535</v>
      </c>
      <c r="C13630" s="179" t="s">
        <v>8</v>
      </c>
      <c r="D13630" s="180" t="s">
        <v>25967</v>
      </c>
    </row>
    <row r="13631" spans="1:4" x14ac:dyDescent="0.25">
      <c r="A13631" s="179" t="s">
        <v>2657</v>
      </c>
      <c r="B13631" s="179" t="s">
        <v>6536</v>
      </c>
      <c r="C13631" s="179" t="s">
        <v>8</v>
      </c>
      <c r="D13631" s="180" t="s">
        <v>25968</v>
      </c>
    </row>
    <row r="13632" spans="1:4" x14ac:dyDescent="0.25">
      <c r="A13632" s="179" t="s">
        <v>2658</v>
      </c>
      <c r="B13632" s="179" t="s">
        <v>6537</v>
      </c>
      <c r="C13632" s="179" t="s">
        <v>8</v>
      </c>
      <c r="D13632" s="180" t="s">
        <v>25969</v>
      </c>
    </row>
    <row r="13633" spans="1:4" x14ac:dyDescent="0.25">
      <c r="A13633" s="179" t="s">
        <v>2659</v>
      </c>
      <c r="B13633" s="179" t="s">
        <v>6538</v>
      </c>
      <c r="C13633" s="179" t="s">
        <v>8</v>
      </c>
      <c r="D13633" s="180" t="s">
        <v>25970</v>
      </c>
    </row>
    <row r="13634" spans="1:4" x14ac:dyDescent="0.25">
      <c r="A13634" s="179" t="s">
        <v>2660</v>
      </c>
      <c r="B13634" s="179" t="s">
        <v>6539</v>
      </c>
      <c r="C13634" s="179" t="s">
        <v>8</v>
      </c>
      <c r="D13634" s="180" t="s">
        <v>25971</v>
      </c>
    </row>
    <row r="13635" spans="1:4" x14ac:dyDescent="0.25">
      <c r="A13635" s="179" t="s">
        <v>2661</v>
      </c>
      <c r="B13635" s="179" t="s">
        <v>6540</v>
      </c>
      <c r="C13635" s="179" t="s">
        <v>8</v>
      </c>
      <c r="D13635" s="180" t="s">
        <v>25972</v>
      </c>
    </row>
    <row r="13636" spans="1:4" x14ac:dyDescent="0.25">
      <c r="A13636" s="179" t="s">
        <v>2662</v>
      </c>
      <c r="B13636" s="179" t="s">
        <v>6541</v>
      </c>
      <c r="C13636" s="179" t="s">
        <v>8</v>
      </c>
      <c r="D13636" s="180" t="s">
        <v>25973</v>
      </c>
    </row>
    <row r="13637" spans="1:4" x14ac:dyDescent="0.25">
      <c r="A13637" s="179" t="s">
        <v>2663</v>
      </c>
      <c r="B13637" s="179" t="s">
        <v>6542</v>
      </c>
      <c r="C13637" s="179" t="s">
        <v>8</v>
      </c>
      <c r="D13637" s="180" t="s">
        <v>25974</v>
      </c>
    </row>
    <row r="13638" spans="1:4" x14ac:dyDescent="0.25">
      <c r="A13638" s="179" t="s">
        <v>2664</v>
      </c>
      <c r="B13638" s="179" t="s">
        <v>6543</v>
      </c>
      <c r="C13638" s="179" t="s">
        <v>8</v>
      </c>
      <c r="D13638" s="180" t="s">
        <v>25975</v>
      </c>
    </row>
    <row r="13639" spans="1:4" x14ac:dyDescent="0.25">
      <c r="A13639" s="179" t="s">
        <v>2665</v>
      </c>
      <c r="B13639" s="179" t="s">
        <v>6544</v>
      </c>
      <c r="C13639" s="179" t="s">
        <v>8</v>
      </c>
      <c r="D13639" s="180" t="s">
        <v>25976</v>
      </c>
    </row>
    <row r="13640" spans="1:4" x14ac:dyDescent="0.25">
      <c r="A13640" s="179" t="s">
        <v>2666</v>
      </c>
      <c r="B13640" s="179" t="s">
        <v>6545</v>
      </c>
      <c r="C13640" s="179" t="s">
        <v>8</v>
      </c>
      <c r="D13640" s="180" t="s">
        <v>25977</v>
      </c>
    </row>
    <row r="13641" spans="1:4" x14ac:dyDescent="0.25">
      <c r="A13641" s="179" t="s">
        <v>2667</v>
      </c>
      <c r="B13641" s="179" t="s">
        <v>6546</v>
      </c>
      <c r="C13641" s="179" t="s">
        <v>8</v>
      </c>
      <c r="D13641" s="180" t="s">
        <v>25978</v>
      </c>
    </row>
    <row r="13642" spans="1:4" x14ac:dyDescent="0.25">
      <c r="A13642" s="179" t="s">
        <v>2668</v>
      </c>
      <c r="B13642" s="179" t="s">
        <v>6547</v>
      </c>
      <c r="C13642" s="179" t="s">
        <v>8</v>
      </c>
      <c r="D13642" s="180" t="s">
        <v>25979</v>
      </c>
    </row>
    <row r="13643" spans="1:4" x14ac:dyDescent="0.25">
      <c r="A13643" s="179" t="s">
        <v>2669</v>
      </c>
      <c r="B13643" s="179" t="s">
        <v>6548</v>
      </c>
      <c r="C13643" s="179" t="s">
        <v>8</v>
      </c>
      <c r="D13643" s="180" t="s">
        <v>25980</v>
      </c>
    </row>
    <row r="13644" spans="1:4" x14ac:dyDescent="0.25">
      <c r="A13644" s="179" t="s">
        <v>2670</v>
      </c>
      <c r="B13644" s="179" t="s">
        <v>6549</v>
      </c>
      <c r="C13644" s="179" t="s">
        <v>8</v>
      </c>
      <c r="D13644" s="180" t="s">
        <v>25981</v>
      </c>
    </row>
    <row r="13645" spans="1:4" x14ac:dyDescent="0.25">
      <c r="A13645" s="179" t="s">
        <v>2671</v>
      </c>
      <c r="B13645" s="179" t="s">
        <v>6550</v>
      </c>
      <c r="C13645" s="179" t="s">
        <v>8</v>
      </c>
      <c r="D13645" s="180" t="s">
        <v>25982</v>
      </c>
    </row>
    <row r="13646" spans="1:4" x14ac:dyDescent="0.25">
      <c r="A13646" s="179" t="s">
        <v>2672</v>
      </c>
      <c r="B13646" s="179" t="s">
        <v>6551</v>
      </c>
      <c r="C13646" s="179" t="s">
        <v>8</v>
      </c>
      <c r="D13646" s="180" t="s">
        <v>25983</v>
      </c>
    </row>
    <row r="13647" spans="1:4" x14ac:dyDescent="0.25">
      <c r="A13647" s="179" t="s">
        <v>2673</v>
      </c>
      <c r="B13647" s="179" t="s">
        <v>6552</v>
      </c>
      <c r="C13647" s="179" t="s">
        <v>8</v>
      </c>
      <c r="D13647" s="180" t="s">
        <v>25984</v>
      </c>
    </row>
    <row r="13648" spans="1:4" x14ac:dyDescent="0.25">
      <c r="A13648" s="179" t="s">
        <v>2674</v>
      </c>
      <c r="B13648" s="179" t="s">
        <v>6553</v>
      </c>
      <c r="C13648" s="179" t="s">
        <v>8</v>
      </c>
      <c r="D13648" s="180" t="s">
        <v>25985</v>
      </c>
    </row>
    <row r="13649" spans="1:4" x14ac:dyDescent="0.25">
      <c r="A13649" s="179" t="s">
        <v>6554</v>
      </c>
      <c r="B13649" s="179" t="s">
        <v>6555</v>
      </c>
      <c r="C13649" s="179" t="s">
        <v>7</v>
      </c>
      <c r="D13649" s="180" t="s">
        <v>25986</v>
      </c>
    </row>
    <row r="13650" spans="1:4" x14ac:dyDescent="0.25">
      <c r="A13650" s="179" t="s">
        <v>6556</v>
      </c>
      <c r="B13650" s="179" t="s">
        <v>6557</v>
      </c>
      <c r="C13650" s="179" t="s">
        <v>7</v>
      </c>
      <c r="D13650" s="180" t="s">
        <v>25987</v>
      </c>
    </row>
    <row r="13651" spans="1:4" x14ac:dyDescent="0.25">
      <c r="A13651" s="179" t="s">
        <v>6558</v>
      </c>
      <c r="B13651" s="179" t="s">
        <v>6559</v>
      </c>
      <c r="C13651" s="179" t="s">
        <v>7</v>
      </c>
      <c r="D13651" s="180" t="s">
        <v>25988</v>
      </c>
    </row>
    <row r="13652" spans="1:4" x14ac:dyDescent="0.25">
      <c r="A13652" s="179" t="s">
        <v>6560</v>
      </c>
      <c r="B13652" s="179" t="s">
        <v>6561</v>
      </c>
      <c r="C13652" s="179" t="s">
        <v>7</v>
      </c>
      <c r="D13652" s="180" t="s">
        <v>16740</v>
      </c>
    </row>
    <row r="13653" spans="1:4" x14ac:dyDescent="0.25">
      <c r="A13653" s="179" t="s">
        <v>6563</v>
      </c>
      <c r="B13653" s="179" t="s">
        <v>6564</v>
      </c>
      <c r="C13653" s="179" t="s">
        <v>7</v>
      </c>
      <c r="D13653" s="180" t="s">
        <v>12745</v>
      </c>
    </row>
    <row r="13654" spans="1:4" x14ac:dyDescent="0.25">
      <c r="A13654" s="179" t="s">
        <v>6565</v>
      </c>
      <c r="B13654" s="179" t="s">
        <v>6566</v>
      </c>
      <c r="C13654" s="179" t="s">
        <v>7</v>
      </c>
      <c r="D13654" s="180" t="s">
        <v>15951</v>
      </c>
    </row>
    <row r="13655" spans="1:4" x14ac:dyDescent="0.25">
      <c r="A13655" s="179" t="s">
        <v>6567</v>
      </c>
      <c r="B13655" s="179" t="s">
        <v>6568</v>
      </c>
      <c r="C13655" s="179" t="s">
        <v>7</v>
      </c>
      <c r="D13655" s="180" t="s">
        <v>20774</v>
      </c>
    </row>
    <row r="13656" spans="1:4" x14ac:dyDescent="0.25">
      <c r="A13656" s="179" t="s">
        <v>6569</v>
      </c>
      <c r="B13656" s="179" t="s">
        <v>6570</v>
      </c>
      <c r="C13656" s="179" t="s">
        <v>7</v>
      </c>
      <c r="D13656" s="180" t="s">
        <v>25989</v>
      </c>
    </row>
    <row r="13657" spans="1:4" x14ac:dyDescent="0.25">
      <c r="A13657" s="179" t="s">
        <v>6571</v>
      </c>
      <c r="B13657" s="179" t="s">
        <v>6572</v>
      </c>
      <c r="C13657" s="179" t="s">
        <v>7</v>
      </c>
      <c r="D13657" s="180" t="s">
        <v>25990</v>
      </c>
    </row>
    <row r="13658" spans="1:4" x14ac:dyDescent="0.25">
      <c r="A13658" s="179" t="s">
        <v>6574</v>
      </c>
      <c r="B13658" s="179" t="s">
        <v>6575</v>
      </c>
      <c r="C13658" s="179" t="s">
        <v>7</v>
      </c>
      <c r="D13658" s="180" t="s">
        <v>17687</v>
      </c>
    </row>
    <row r="13659" spans="1:4" x14ac:dyDescent="0.25">
      <c r="A13659" s="179" t="s">
        <v>6577</v>
      </c>
      <c r="B13659" s="179" t="s">
        <v>6578</v>
      </c>
      <c r="C13659" s="179" t="s">
        <v>7</v>
      </c>
      <c r="D13659" s="180" t="s">
        <v>17796</v>
      </c>
    </row>
    <row r="13660" spans="1:4" x14ac:dyDescent="0.25">
      <c r="A13660" s="179" t="s">
        <v>6579</v>
      </c>
      <c r="B13660" s="179" t="s">
        <v>6580</v>
      </c>
      <c r="C13660" s="179" t="s">
        <v>7</v>
      </c>
      <c r="D13660" s="180" t="s">
        <v>6415</v>
      </c>
    </row>
    <row r="13661" spans="1:4" x14ac:dyDescent="0.25">
      <c r="A13661" s="179" t="s">
        <v>6581</v>
      </c>
      <c r="B13661" s="179" t="s">
        <v>6582</v>
      </c>
      <c r="C13661" s="179" t="s">
        <v>7</v>
      </c>
      <c r="D13661" s="180" t="s">
        <v>22868</v>
      </c>
    </row>
    <row r="13662" spans="1:4" x14ac:dyDescent="0.25">
      <c r="A13662" s="179" t="s">
        <v>6583</v>
      </c>
      <c r="B13662" s="179" t="s">
        <v>6584</v>
      </c>
      <c r="C13662" s="179" t="s">
        <v>7</v>
      </c>
      <c r="D13662" s="180" t="s">
        <v>12677</v>
      </c>
    </row>
    <row r="13663" spans="1:4" x14ac:dyDescent="0.25">
      <c r="A13663" s="179" t="s">
        <v>6585</v>
      </c>
      <c r="B13663" s="179" t="s">
        <v>6586</v>
      </c>
      <c r="C13663" s="179" t="s">
        <v>7</v>
      </c>
      <c r="D13663" s="180" t="s">
        <v>22415</v>
      </c>
    </row>
    <row r="13664" spans="1:4" x14ac:dyDescent="0.25">
      <c r="A13664" s="179" t="s">
        <v>6587</v>
      </c>
      <c r="B13664" s="179" t="s">
        <v>6588</v>
      </c>
      <c r="C13664" s="179" t="s">
        <v>7</v>
      </c>
      <c r="D13664" s="180" t="s">
        <v>25991</v>
      </c>
    </row>
    <row r="13665" spans="1:4" x14ac:dyDescent="0.25">
      <c r="A13665" s="179" t="s">
        <v>2675</v>
      </c>
      <c r="B13665" s="179" t="s">
        <v>6589</v>
      </c>
      <c r="C13665" s="179" t="s">
        <v>7</v>
      </c>
      <c r="D13665" s="180" t="s">
        <v>25992</v>
      </c>
    </row>
    <row r="13666" spans="1:4" x14ac:dyDescent="0.25">
      <c r="A13666" s="179" t="s">
        <v>2676</v>
      </c>
      <c r="B13666" s="179" t="s">
        <v>6590</v>
      </c>
      <c r="C13666" s="179" t="s">
        <v>7</v>
      </c>
      <c r="D13666" s="180" t="s">
        <v>16783</v>
      </c>
    </row>
    <row r="13667" spans="1:4" x14ac:dyDescent="0.25">
      <c r="A13667" s="179" t="s">
        <v>2677</v>
      </c>
      <c r="B13667" s="179" t="s">
        <v>6591</v>
      </c>
      <c r="C13667" s="179" t="s">
        <v>7</v>
      </c>
      <c r="D13667" s="180" t="s">
        <v>25993</v>
      </c>
    </row>
    <row r="13668" spans="1:4" x14ac:dyDescent="0.25">
      <c r="A13668" s="179" t="s">
        <v>2678</v>
      </c>
      <c r="B13668" s="179" t="s">
        <v>6592</v>
      </c>
      <c r="C13668" s="179" t="s">
        <v>7</v>
      </c>
      <c r="D13668" s="180" t="s">
        <v>13016</v>
      </c>
    </row>
    <row r="13669" spans="1:4" x14ac:dyDescent="0.25">
      <c r="A13669" s="179" t="s">
        <v>2679</v>
      </c>
      <c r="B13669" s="179" t="s">
        <v>6593</v>
      </c>
      <c r="C13669" s="179" t="s">
        <v>7</v>
      </c>
      <c r="D13669" s="180" t="s">
        <v>25994</v>
      </c>
    </row>
    <row r="13670" spans="1:4" x14ac:dyDescent="0.25">
      <c r="A13670" s="179" t="s">
        <v>2680</v>
      </c>
      <c r="B13670" s="179" t="s">
        <v>6594</v>
      </c>
      <c r="C13670" s="179" t="s">
        <v>7</v>
      </c>
      <c r="D13670" s="180" t="s">
        <v>25995</v>
      </c>
    </row>
    <row r="13671" spans="1:4" x14ac:dyDescent="0.25">
      <c r="A13671" s="179" t="s">
        <v>2681</v>
      </c>
      <c r="B13671" s="179" t="s">
        <v>6595</v>
      </c>
      <c r="C13671" s="179" t="s">
        <v>14</v>
      </c>
      <c r="D13671" s="180" t="s">
        <v>17459</v>
      </c>
    </row>
    <row r="13672" spans="1:4" x14ac:dyDescent="0.25">
      <c r="A13672" s="179" t="s">
        <v>2682</v>
      </c>
      <c r="B13672" s="179" t="s">
        <v>6596</v>
      </c>
      <c r="C13672" s="179" t="s">
        <v>7</v>
      </c>
      <c r="D13672" s="180" t="s">
        <v>14843</v>
      </c>
    </row>
    <row r="13673" spans="1:4" x14ac:dyDescent="0.25">
      <c r="A13673" s="179" t="s">
        <v>2683</v>
      </c>
      <c r="B13673" s="179" t="s">
        <v>6598</v>
      </c>
      <c r="C13673" s="179" t="s">
        <v>8</v>
      </c>
      <c r="D13673" s="180" t="s">
        <v>18989</v>
      </c>
    </row>
    <row r="13674" spans="1:4" x14ac:dyDescent="0.25">
      <c r="A13674" s="179" t="s">
        <v>2684</v>
      </c>
      <c r="B13674" s="179" t="s">
        <v>6599</v>
      </c>
      <c r="C13674" s="179" t="s">
        <v>7</v>
      </c>
      <c r="D13674" s="180" t="s">
        <v>25993</v>
      </c>
    </row>
    <row r="13675" spans="1:4" x14ac:dyDescent="0.25">
      <c r="A13675" s="179" t="s">
        <v>2685</v>
      </c>
      <c r="B13675" s="179" t="s">
        <v>6600</v>
      </c>
      <c r="C13675" s="179" t="s">
        <v>7</v>
      </c>
      <c r="D13675" s="180" t="s">
        <v>13016</v>
      </c>
    </row>
    <row r="13676" spans="1:4" x14ac:dyDescent="0.25">
      <c r="A13676" s="179" t="s">
        <v>2686</v>
      </c>
      <c r="B13676" s="179" t="s">
        <v>6601</v>
      </c>
      <c r="C13676" s="179" t="s">
        <v>7</v>
      </c>
      <c r="D13676" s="180" t="s">
        <v>25993</v>
      </c>
    </row>
    <row r="13677" spans="1:4" x14ac:dyDescent="0.25">
      <c r="A13677" s="179" t="s">
        <v>2687</v>
      </c>
      <c r="B13677" s="179" t="s">
        <v>6602</v>
      </c>
      <c r="C13677" s="179" t="s">
        <v>7</v>
      </c>
      <c r="D13677" s="180" t="s">
        <v>13016</v>
      </c>
    </row>
    <row r="13678" spans="1:4" x14ac:dyDescent="0.25">
      <c r="A13678" s="179" t="s">
        <v>2688</v>
      </c>
      <c r="B13678" s="179" t="s">
        <v>6603</v>
      </c>
      <c r="C13678" s="179" t="s">
        <v>7</v>
      </c>
      <c r="D13678" s="180" t="s">
        <v>25994</v>
      </c>
    </row>
    <row r="13679" spans="1:4" x14ac:dyDescent="0.25">
      <c r="A13679" s="179" t="s">
        <v>2689</v>
      </c>
      <c r="B13679" s="179" t="s">
        <v>6604</v>
      </c>
      <c r="C13679" s="179" t="s">
        <v>7</v>
      </c>
      <c r="D13679" s="180" t="s">
        <v>25995</v>
      </c>
    </row>
    <row r="13680" spans="1:4" x14ac:dyDescent="0.25">
      <c r="A13680" s="179" t="s">
        <v>2690</v>
      </c>
      <c r="B13680" s="179" t="s">
        <v>6605</v>
      </c>
      <c r="C13680" s="179" t="s">
        <v>7</v>
      </c>
      <c r="D13680" s="180" t="s">
        <v>25994</v>
      </c>
    </row>
    <row r="13681" spans="1:4" x14ac:dyDescent="0.25">
      <c r="A13681" s="179" t="s">
        <v>2691</v>
      </c>
      <c r="B13681" s="179" t="s">
        <v>6606</v>
      </c>
      <c r="C13681" s="179" t="s">
        <v>7</v>
      </c>
      <c r="D13681" s="180" t="s">
        <v>25995</v>
      </c>
    </row>
    <row r="13682" spans="1:4" x14ac:dyDescent="0.25">
      <c r="A13682" s="179" t="s">
        <v>2692</v>
      </c>
      <c r="B13682" s="179" t="s">
        <v>6607</v>
      </c>
      <c r="C13682" s="179" t="s">
        <v>7</v>
      </c>
      <c r="D13682" s="180" t="s">
        <v>25996</v>
      </c>
    </row>
    <row r="13683" spans="1:4" x14ac:dyDescent="0.25">
      <c r="A13683" s="179" t="s">
        <v>2693</v>
      </c>
      <c r="B13683" s="179" t="s">
        <v>6608</v>
      </c>
      <c r="C13683" s="179" t="s">
        <v>7</v>
      </c>
      <c r="D13683" s="180" t="s">
        <v>17981</v>
      </c>
    </row>
    <row r="13684" spans="1:4" x14ac:dyDescent="0.25">
      <c r="A13684" s="179" t="s">
        <v>2694</v>
      </c>
      <c r="B13684" s="179" t="s">
        <v>15275</v>
      </c>
      <c r="C13684" s="179" t="s">
        <v>7</v>
      </c>
      <c r="D13684" s="180" t="s">
        <v>17679</v>
      </c>
    </row>
    <row r="13685" spans="1:4" x14ac:dyDescent="0.25">
      <c r="A13685" s="179" t="s">
        <v>2695</v>
      </c>
      <c r="B13685" s="179" t="s">
        <v>6609</v>
      </c>
      <c r="C13685" s="179" t="s">
        <v>7</v>
      </c>
      <c r="D13685" s="180" t="s">
        <v>12513</v>
      </c>
    </row>
    <row r="13686" spans="1:4" x14ac:dyDescent="0.25">
      <c r="A13686" s="179" t="s">
        <v>2696</v>
      </c>
      <c r="B13686" s="179" t="s">
        <v>6610</v>
      </c>
      <c r="C13686" s="179" t="s">
        <v>7</v>
      </c>
      <c r="D13686" s="180" t="s">
        <v>17592</v>
      </c>
    </row>
    <row r="13687" spans="1:4" x14ac:dyDescent="0.25">
      <c r="A13687" s="179" t="s">
        <v>25997</v>
      </c>
      <c r="B13687" s="179" t="s">
        <v>25998</v>
      </c>
      <c r="C13687" s="179" t="s">
        <v>7</v>
      </c>
      <c r="D13687" s="180" t="s">
        <v>25999</v>
      </c>
    </row>
    <row r="13688" spans="1:4" x14ac:dyDescent="0.25">
      <c r="A13688" s="179" t="s">
        <v>26000</v>
      </c>
      <c r="B13688" s="179" t="s">
        <v>26001</v>
      </c>
      <c r="C13688" s="179" t="s">
        <v>7</v>
      </c>
      <c r="D13688" s="180" t="s">
        <v>26002</v>
      </c>
    </row>
    <row r="13689" spans="1:4" x14ac:dyDescent="0.25">
      <c r="A13689" s="179" t="s">
        <v>26003</v>
      </c>
      <c r="B13689" s="179" t="s">
        <v>26004</v>
      </c>
      <c r="C13689" s="179" t="s">
        <v>7</v>
      </c>
      <c r="D13689" s="180" t="s">
        <v>26005</v>
      </c>
    </row>
    <row r="13690" spans="1:4" x14ac:dyDescent="0.25">
      <c r="A13690" s="179" t="s">
        <v>26006</v>
      </c>
      <c r="B13690" s="179" t="s">
        <v>26007</v>
      </c>
      <c r="C13690" s="179" t="s">
        <v>7</v>
      </c>
      <c r="D13690" s="180" t="s">
        <v>26008</v>
      </c>
    </row>
    <row r="13691" spans="1:4" x14ac:dyDescent="0.25">
      <c r="A13691" s="179" t="s">
        <v>26009</v>
      </c>
      <c r="B13691" s="179" t="s">
        <v>26010</v>
      </c>
      <c r="C13691" s="179" t="s">
        <v>7</v>
      </c>
      <c r="D13691" s="180" t="s">
        <v>26011</v>
      </c>
    </row>
    <row r="13692" spans="1:4" x14ac:dyDescent="0.25">
      <c r="A13692" s="179" t="s">
        <v>26012</v>
      </c>
      <c r="B13692" s="179" t="s">
        <v>26013</v>
      </c>
      <c r="C13692" s="179" t="s">
        <v>7</v>
      </c>
      <c r="D13692" s="180" t="s">
        <v>26014</v>
      </c>
    </row>
    <row r="13693" spans="1:4" x14ac:dyDescent="0.25">
      <c r="A13693" s="179" t="s">
        <v>26015</v>
      </c>
      <c r="B13693" s="179" t="s">
        <v>26016</v>
      </c>
      <c r="C13693" s="179" t="s">
        <v>7</v>
      </c>
      <c r="D13693" s="180" t="s">
        <v>17731</v>
      </c>
    </row>
    <row r="13694" spans="1:4" x14ac:dyDescent="0.25">
      <c r="A13694" s="179" t="s">
        <v>26017</v>
      </c>
      <c r="B13694" s="179" t="s">
        <v>26018</v>
      </c>
      <c r="C13694" s="179" t="s">
        <v>7</v>
      </c>
      <c r="D13694" s="180" t="s">
        <v>26019</v>
      </c>
    </row>
    <row r="13695" spans="1:4" x14ac:dyDescent="0.25">
      <c r="A13695" s="179" t="s">
        <v>26020</v>
      </c>
      <c r="B13695" s="179" t="s">
        <v>26021</v>
      </c>
      <c r="C13695" s="179" t="s">
        <v>7</v>
      </c>
      <c r="D13695" s="180" t="s">
        <v>18247</v>
      </c>
    </row>
    <row r="13696" spans="1:4" x14ac:dyDescent="0.25">
      <c r="A13696" s="179" t="s">
        <v>26022</v>
      </c>
      <c r="B13696" s="179" t="s">
        <v>26023</v>
      </c>
      <c r="C13696" s="179" t="s">
        <v>7</v>
      </c>
      <c r="D13696" s="180" t="s">
        <v>26024</v>
      </c>
    </row>
    <row r="13697" spans="1:4" x14ac:dyDescent="0.25">
      <c r="A13697" s="179" t="s">
        <v>26025</v>
      </c>
      <c r="B13697" s="179" t="s">
        <v>26026</v>
      </c>
      <c r="C13697" s="179" t="s">
        <v>7</v>
      </c>
      <c r="D13697" s="180" t="s">
        <v>26027</v>
      </c>
    </row>
    <row r="13698" spans="1:4" x14ac:dyDescent="0.25">
      <c r="A13698" s="179" t="s">
        <v>26028</v>
      </c>
      <c r="B13698" s="179" t="s">
        <v>26029</v>
      </c>
      <c r="C13698" s="179" t="s">
        <v>7</v>
      </c>
      <c r="D13698" s="180" t="s">
        <v>26030</v>
      </c>
    </row>
    <row r="13699" spans="1:4" x14ac:dyDescent="0.25">
      <c r="A13699" s="179" t="s">
        <v>26031</v>
      </c>
      <c r="B13699" s="179" t="s">
        <v>26032</v>
      </c>
      <c r="C13699" s="179" t="s">
        <v>7</v>
      </c>
      <c r="D13699" s="180" t="s">
        <v>25636</v>
      </c>
    </row>
    <row r="13700" spans="1:4" x14ac:dyDescent="0.25">
      <c r="A13700" s="179" t="s">
        <v>26033</v>
      </c>
      <c r="B13700" s="179" t="s">
        <v>26034</v>
      </c>
      <c r="C13700" s="179" t="s">
        <v>7</v>
      </c>
      <c r="D13700" s="180" t="s">
        <v>26035</v>
      </c>
    </row>
    <row r="13701" spans="1:4" x14ac:dyDescent="0.25">
      <c r="A13701" s="179" t="s">
        <v>26036</v>
      </c>
      <c r="B13701" s="179" t="s">
        <v>26037</v>
      </c>
      <c r="C13701" s="179" t="s">
        <v>7</v>
      </c>
      <c r="D13701" s="180" t="s">
        <v>26038</v>
      </c>
    </row>
    <row r="13702" spans="1:4" x14ac:dyDescent="0.25">
      <c r="A13702" s="179" t="s">
        <v>2697</v>
      </c>
      <c r="B13702" s="179" t="s">
        <v>6611</v>
      </c>
      <c r="C13702" s="179" t="s">
        <v>14</v>
      </c>
      <c r="D13702" s="180" t="s">
        <v>26039</v>
      </c>
    </row>
    <row r="13703" spans="1:4" x14ac:dyDescent="0.25">
      <c r="A13703" s="179" t="s">
        <v>2698</v>
      </c>
      <c r="B13703" s="179" t="s">
        <v>6612</v>
      </c>
      <c r="C13703" s="179" t="s">
        <v>14</v>
      </c>
      <c r="D13703" s="180" t="s">
        <v>26040</v>
      </c>
    </row>
    <row r="13704" spans="1:4" x14ac:dyDescent="0.25">
      <c r="A13704" s="179" t="s">
        <v>2699</v>
      </c>
      <c r="B13704" s="179" t="s">
        <v>6613</v>
      </c>
      <c r="C13704" s="179" t="s">
        <v>14</v>
      </c>
      <c r="D13704" s="180" t="s">
        <v>18065</v>
      </c>
    </row>
    <row r="13705" spans="1:4" x14ac:dyDescent="0.25">
      <c r="A13705" s="179" t="s">
        <v>2700</v>
      </c>
      <c r="B13705" s="179" t="s">
        <v>6614</v>
      </c>
      <c r="C13705" s="179" t="s">
        <v>14</v>
      </c>
      <c r="D13705" s="180" t="s">
        <v>18305</v>
      </c>
    </row>
    <row r="13706" spans="1:4" x14ac:dyDescent="0.25">
      <c r="A13706" s="179" t="s">
        <v>2701</v>
      </c>
      <c r="B13706" s="179" t="s">
        <v>6615</v>
      </c>
      <c r="C13706" s="179" t="s">
        <v>14</v>
      </c>
      <c r="D13706" s="180" t="s">
        <v>26041</v>
      </c>
    </row>
    <row r="13707" spans="1:4" x14ac:dyDescent="0.25">
      <c r="A13707" s="179" t="s">
        <v>2702</v>
      </c>
      <c r="B13707" s="179" t="s">
        <v>6616</v>
      </c>
      <c r="C13707" s="179" t="s">
        <v>14</v>
      </c>
      <c r="D13707" s="180" t="s">
        <v>17148</v>
      </c>
    </row>
    <row r="13708" spans="1:4" x14ac:dyDescent="0.25">
      <c r="A13708" s="179" t="s">
        <v>6617</v>
      </c>
      <c r="B13708" s="179" t="s">
        <v>6618</v>
      </c>
      <c r="C13708" s="179" t="s">
        <v>14</v>
      </c>
      <c r="D13708" s="180" t="s">
        <v>17383</v>
      </c>
    </row>
    <row r="13709" spans="1:4" x14ac:dyDescent="0.25">
      <c r="A13709" s="179" t="s">
        <v>6619</v>
      </c>
      <c r="B13709" s="179" t="s">
        <v>6620</v>
      </c>
      <c r="C13709" s="179" t="s">
        <v>14</v>
      </c>
      <c r="D13709" s="180" t="s">
        <v>16661</v>
      </c>
    </row>
    <row r="13710" spans="1:4" x14ac:dyDescent="0.25">
      <c r="A13710" s="179" t="s">
        <v>6621</v>
      </c>
      <c r="B13710" s="179" t="s">
        <v>6622</v>
      </c>
      <c r="C13710" s="179" t="s">
        <v>7</v>
      </c>
      <c r="D13710" s="180" t="s">
        <v>19812</v>
      </c>
    </row>
    <row r="13711" spans="1:4" x14ac:dyDescent="0.25">
      <c r="A13711" s="179" t="s">
        <v>6623</v>
      </c>
      <c r="B13711" s="179" t="s">
        <v>6624</v>
      </c>
      <c r="C13711" s="179" t="s">
        <v>7</v>
      </c>
      <c r="D13711" s="180" t="s">
        <v>26042</v>
      </c>
    </row>
    <row r="13712" spans="1:4" x14ac:dyDescent="0.25">
      <c r="A13712" s="179" t="s">
        <v>6625</v>
      </c>
      <c r="B13712" s="179" t="s">
        <v>6626</v>
      </c>
      <c r="C13712" s="179" t="s">
        <v>7</v>
      </c>
      <c r="D13712" s="180" t="s">
        <v>17659</v>
      </c>
    </row>
    <row r="13713" spans="1:4" x14ac:dyDescent="0.25">
      <c r="A13713" s="179" t="s">
        <v>6627</v>
      </c>
      <c r="B13713" s="179" t="s">
        <v>6628</v>
      </c>
      <c r="C13713" s="179" t="s">
        <v>7</v>
      </c>
      <c r="D13713" s="180" t="s">
        <v>17369</v>
      </c>
    </row>
    <row r="13714" spans="1:4" x14ac:dyDescent="0.25">
      <c r="A13714" s="179" t="s">
        <v>6629</v>
      </c>
      <c r="B13714" s="179" t="s">
        <v>6630</v>
      </c>
      <c r="C13714" s="179" t="s">
        <v>14</v>
      </c>
      <c r="D13714" s="180" t="s">
        <v>26043</v>
      </c>
    </row>
    <row r="13715" spans="1:4" x14ac:dyDescent="0.25">
      <c r="A13715" s="179" t="s">
        <v>6631</v>
      </c>
      <c r="B13715" s="179" t="s">
        <v>6632</v>
      </c>
      <c r="C13715" s="179" t="s">
        <v>14</v>
      </c>
      <c r="D13715" s="180" t="s">
        <v>17065</v>
      </c>
    </row>
    <row r="13716" spans="1:4" x14ac:dyDescent="0.25">
      <c r="A13716" s="179" t="s">
        <v>2703</v>
      </c>
      <c r="B13716" s="179" t="s">
        <v>6633</v>
      </c>
      <c r="C13716" s="179" t="s">
        <v>14</v>
      </c>
      <c r="D13716" s="180" t="s">
        <v>26044</v>
      </c>
    </row>
    <row r="13717" spans="1:4" x14ac:dyDescent="0.25">
      <c r="A13717" s="179" t="s">
        <v>2704</v>
      </c>
      <c r="B13717" s="179" t="s">
        <v>6634</v>
      </c>
      <c r="C13717" s="179" t="s">
        <v>14</v>
      </c>
      <c r="D13717" s="180" t="s">
        <v>26045</v>
      </c>
    </row>
    <row r="13718" spans="1:4" x14ac:dyDescent="0.25">
      <c r="A13718" s="179" t="s">
        <v>2705</v>
      </c>
      <c r="B13718" s="179" t="s">
        <v>6635</v>
      </c>
      <c r="C13718" s="179" t="s">
        <v>14</v>
      </c>
      <c r="D13718" s="180" t="s">
        <v>26046</v>
      </c>
    </row>
    <row r="13719" spans="1:4" x14ac:dyDescent="0.25">
      <c r="A13719" s="179" t="s">
        <v>2706</v>
      </c>
      <c r="B13719" s="179" t="s">
        <v>6636</v>
      </c>
      <c r="C13719" s="179" t="s">
        <v>14</v>
      </c>
      <c r="D13719" s="180" t="s">
        <v>16930</v>
      </c>
    </row>
    <row r="13720" spans="1:4" x14ac:dyDescent="0.25">
      <c r="A13720" s="179" t="s">
        <v>2707</v>
      </c>
      <c r="B13720" s="179" t="s">
        <v>6637</v>
      </c>
      <c r="C13720" s="179" t="s">
        <v>7</v>
      </c>
      <c r="D13720" s="180" t="s">
        <v>26047</v>
      </c>
    </row>
    <row r="13721" spans="1:4" x14ac:dyDescent="0.25">
      <c r="A13721" s="179" t="s">
        <v>2708</v>
      </c>
      <c r="B13721" s="179" t="s">
        <v>6638</v>
      </c>
      <c r="C13721" s="179" t="s">
        <v>8</v>
      </c>
      <c r="D13721" s="180" t="s">
        <v>16757</v>
      </c>
    </row>
    <row r="13722" spans="1:4" x14ac:dyDescent="0.25">
      <c r="A13722" s="179" t="s">
        <v>2709</v>
      </c>
      <c r="B13722" s="179" t="s">
        <v>6639</v>
      </c>
      <c r="C13722" s="179" t="s">
        <v>8</v>
      </c>
      <c r="D13722" s="180" t="s">
        <v>26048</v>
      </c>
    </row>
    <row r="13723" spans="1:4" x14ac:dyDescent="0.25">
      <c r="A13723" s="179" t="s">
        <v>2710</v>
      </c>
      <c r="B13723" s="179" t="s">
        <v>6640</v>
      </c>
      <c r="C13723" s="179" t="s">
        <v>8</v>
      </c>
      <c r="D13723" s="180" t="s">
        <v>26049</v>
      </c>
    </row>
    <row r="13724" spans="1:4" x14ac:dyDescent="0.25">
      <c r="A13724" s="179" t="s">
        <v>2711</v>
      </c>
      <c r="B13724" s="179" t="s">
        <v>6641</v>
      </c>
      <c r="C13724" s="179" t="s">
        <v>8</v>
      </c>
      <c r="D13724" s="180" t="s">
        <v>26050</v>
      </c>
    </row>
    <row r="13725" spans="1:4" x14ac:dyDescent="0.25">
      <c r="A13725" s="179" t="s">
        <v>2712</v>
      </c>
      <c r="B13725" s="179" t="s">
        <v>6642</v>
      </c>
      <c r="C13725" s="179" t="s">
        <v>7</v>
      </c>
      <c r="D13725" s="180" t="s">
        <v>26051</v>
      </c>
    </row>
    <row r="13726" spans="1:4" x14ac:dyDescent="0.25">
      <c r="A13726" s="179" t="s">
        <v>2713</v>
      </c>
      <c r="B13726" s="179" t="s">
        <v>6643</v>
      </c>
      <c r="C13726" s="179" t="s">
        <v>7</v>
      </c>
      <c r="D13726" s="180" t="s">
        <v>26052</v>
      </c>
    </row>
    <row r="13727" spans="1:4" x14ac:dyDescent="0.25">
      <c r="A13727" s="179" t="s">
        <v>2714</v>
      </c>
      <c r="B13727" s="179" t="s">
        <v>6644</v>
      </c>
      <c r="C13727" s="179" t="s">
        <v>7</v>
      </c>
      <c r="D13727" s="180" t="s">
        <v>26053</v>
      </c>
    </row>
    <row r="13728" spans="1:4" x14ac:dyDescent="0.25">
      <c r="A13728" s="179" t="s">
        <v>2715</v>
      </c>
      <c r="B13728" s="179" t="s">
        <v>6645</v>
      </c>
      <c r="C13728" s="179" t="s">
        <v>7</v>
      </c>
      <c r="D13728" s="180" t="s">
        <v>26054</v>
      </c>
    </row>
    <row r="13729" spans="1:4" x14ac:dyDescent="0.25">
      <c r="A13729" s="179" t="s">
        <v>2716</v>
      </c>
      <c r="B13729" s="179" t="s">
        <v>6646</v>
      </c>
      <c r="C13729" s="179" t="s">
        <v>7</v>
      </c>
      <c r="D13729" s="180" t="s">
        <v>17771</v>
      </c>
    </row>
    <row r="13730" spans="1:4" x14ac:dyDescent="0.25">
      <c r="A13730" s="179" t="s">
        <v>2717</v>
      </c>
      <c r="B13730" s="179" t="s">
        <v>6647</v>
      </c>
      <c r="C13730" s="179" t="s">
        <v>7</v>
      </c>
      <c r="D13730" s="180" t="s">
        <v>17409</v>
      </c>
    </row>
    <row r="13731" spans="1:4" x14ac:dyDescent="0.25">
      <c r="A13731" s="179" t="s">
        <v>2718</v>
      </c>
      <c r="B13731" s="179" t="s">
        <v>6648</v>
      </c>
      <c r="C13731" s="179" t="s">
        <v>7</v>
      </c>
      <c r="D13731" s="180" t="s">
        <v>26055</v>
      </c>
    </row>
    <row r="13732" spans="1:4" x14ac:dyDescent="0.25">
      <c r="A13732" s="179" t="s">
        <v>2719</v>
      </c>
      <c r="B13732" s="179" t="s">
        <v>6649</v>
      </c>
      <c r="C13732" s="179" t="s">
        <v>7</v>
      </c>
      <c r="D13732" s="180" t="s">
        <v>26056</v>
      </c>
    </row>
    <row r="13733" spans="1:4" x14ac:dyDescent="0.25">
      <c r="A13733" s="179" t="s">
        <v>2720</v>
      </c>
      <c r="B13733" s="179" t="s">
        <v>6650</v>
      </c>
      <c r="C13733" s="179" t="s">
        <v>7</v>
      </c>
      <c r="D13733" s="180" t="s">
        <v>13248</v>
      </c>
    </row>
    <row r="13734" spans="1:4" x14ac:dyDescent="0.25">
      <c r="A13734" s="179" t="s">
        <v>2721</v>
      </c>
      <c r="B13734" s="179" t="s">
        <v>6651</v>
      </c>
      <c r="C13734" s="179" t="s">
        <v>7</v>
      </c>
      <c r="D13734" s="180" t="s">
        <v>26057</v>
      </c>
    </row>
    <row r="13735" spans="1:4" x14ac:dyDescent="0.25">
      <c r="A13735" s="179" t="s">
        <v>2722</v>
      </c>
      <c r="B13735" s="179" t="s">
        <v>6652</v>
      </c>
      <c r="C13735" s="179" t="s">
        <v>7</v>
      </c>
      <c r="D13735" s="180" t="s">
        <v>16672</v>
      </c>
    </row>
    <row r="13736" spans="1:4" x14ac:dyDescent="0.25">
      <c r="A13736" s="179" t="s">
        <v>2723</v>
      </c>
      <c r="B13736" s="179" t="s">
        <v>6653</v>
      </c>
      <c r="C13736" s="179" t="s">
        <v>7</v>
      </c>
      <c r="D13736" s="180" t="s">
        <v>17031</v>
      </c>
    </row>
    <row r="13737" spans="1:4" x14ac:dyDescent="0.25">
      <c r="A13737" s="179" t="s">
        <v>2724</v>
      </c>
      <c r="B13737" s="179" t="s">
        <v>6654</v>
      </c>
      <c r="C13737" s="179" t="s">
        <v>7</v>
      </c>
      <c r="D13737" s="180" t="s">
        <v>14333</v>
      </c>
    </row>
    <row r="13738" spans="1:4" x14ac:dyDescent="0.25">
      <c r="A13738" s="179" t="s">
        <v>2725</v>
      </c>
      <c r="B13738" s="179" t="s">
        <v>6656</v>
      </c>
      <c r="C13738" s="179" t="s">
        <v>7</v>
      </c>
      <c r="D13738" s="180" t="s">
        <v>16810</v>
      </c>
    </row>
    <row r="13739" spans="1:4" x14ac:dyDescent="0.25">
      <c r="A13739" s="179" t="s">
        <v>2726</v>
      </c>
      <c r="B13739" s="179" t="s">
        <v>1014</v>
      </c>
      <c r="C13739" s="179" t="s">
        <v>8</v>
      </c>
      <c r="D13739" s="180" t="s">
        <v>17131</v>
      </c>
    </row>
    <row r="13740" spans="1:4" x14ac:dyDescent="0.25">
      <c r="A13740" s="179" t="s">
        <v>2727</v>
      </c>
      <c r="B13740" s="179" t="s">
        <v>1015</v>
      </c>
      <c r="C13740" s="179" t="s">
        <v>8</v>
      </c>
      <c r="D13740" s="180" t="s">
        <v>26058</v>
      </c>
    </row>
    <row r="13741" spans="1:4" x14ac:dyDescent="0.25">
      <c r="A13741" s="179" t="s">
        <v>2728</v>
      </c>
      <c r="B13741" s="179" t="s">
        <v>1016</v>
      </c>
      <c r="C13741" s="179" t="s">
        <v>8</v>
      </c>
      <c r="D13741" s="180" t="s">
        <v>26059</v>
      </c>
    </row>
    <row r="13742" spans="1:4" x14ac:dyDescent="0.25">
      <c r="A13742" s="179" t="s">
        <v>2729</v>
      </c>
      <c r="B13742" s="179" t="s">
        <v>1017</v>
      </c>
      <c r="C13742" s="179" t="s">
        <v>8</v>
      </c>
      <c r="D13742" s="180" t="s">
        <v>26060</v>
      </c>
    </row>
    <row r="13743" spans="1:4" x14ac:dyDescent="0.25">
      <c r="A13743" s="179" t="s">
        <v>2730</v>
      </c>
      <c r="B13743" s="179" t="s">
        <v>1018</v>
      </c>
      <c r="C13743" s="179" t="s">
        <v>8</v>
      </c>
      <c r="D13743" s="180" t="s">
        <v>26061</v>
      </c>
    </row>
    <row r="13744" spans="1:4" x14ac:dyDescent="0.25">
      <c r="A13744" s="179" t="s">
        <v>2731</v>
      </c>
      <c r="B13744" s="179" t="s">
        <v>1019</v>
      </c>
      <c r="C13744" s="179" t="s">
        <v>8</v>
      </c>
      <c r="D13744" s="180" t="s">
        <v>26062</v>
      </c>
    </row>
    <row r="13745" spans="1:4" x14ac:dyDescent="0.25">
      <c r="A13745" s="179" t="s">
        <v>2732</v>
      </c>
      <c r="B13745" s="179" t="s">
        <v>1020</v>
      </c>
      <c r="C13745" s="179" t="s">
        <v>8</v>
      </c>
      <c r="D13745" s="180" t="s">
        <v>26063</v>
      </c>
    </row>
    <row r="13746" spans="1:4" x14ac:dyDescent="0.25">
      <c r="A13746" s="179" t="s">
        <v>2733</v>
      </c>
      <c r="B13746" s="179" t="s">
        <v>1021</v>
      </c>
      <c r="C13746" s="179" t="s">
        <v>8</v>
      </c>
      <c r="D13746" s="180" t="s">
        <v>26064</v>
      </c>
    </row>
    <row r="13747" spans="1:4" x14ac:dyDescent="0.25">
      <c r="A13747" s="179" t="s">
        <v>2734</v>
      </c>
      <c r="B13747" s="179" t="s">
        <v>1022</v>
      </c>
      <c r="C13747" s="179" t="s">
        <v>8</v>
      </c>
      <c r="D13747" s="180" t="s">
        <v>26065</v>
      </c>
    </row>
    <row r="13748" spans="1:4" x14ac:dyDescent="0.25">
      <c r="A13748" s="179" t="s">
        <v>2735</v>
      </c>
      <c r="B13748" s="179" t="s">
        <v>1023</v>
      </c>
      <c r="C13748" s="179" t="s">
        <v>8</v>
      </c>
      <c r="D13748" s="180" t="s">
        <v>26066</v>
      </c>
    </row>
    <row r="13749" spans="1:4" x14ac:dyDescent="0.25">
      <c r="A13749" s="179" t="s">
        <v>2736</v>
      </c>
      <c r="B13749" s="179" t="s">
        <v>15278</v>
      </c>
      <c r="C13749" s="179" t="s">
        <v>8</v>
      </c>
      <c r="D13749" s="180" t="s">
        <v>17131</v>
      </c>
    </row>
    <row r="13750" spans="1:4" x14ac:dyDescent="0.25">
      <c r="A13750" s="179" t="s">
        <v>2737</v>
      </c>
      <c r="B13750" s="179" t="s">
        <v>1024</v>
      </c>
      <c r="C13750" s="179" t="s">
        <v>8</v>
      </c>
      <c r="D13750" s="180" t="s">
        <v>26067</v>
      </c>
    </row>
    <row r="13751" spans="1:4" x14ac:dyDescent="0.25">
      <c r="A13751" s="179" t="s">
        <v>2738</v>
      </c>
      <c r="B13751" s="179" t="s">
        <v>1025</v>
      </c>
      <c r="C13751" s="179" t="s">
        <v>8</v>
      </c>
      <c r="D13751" s="180" t="s">
        <v>26068</v>
      </c>
    </row>
    <row r="13752" spans="1:4" x14ac:dyDescent="0.25">
      <c r="A13752" s="179" t="s">
        <v>2739</v>
      </c>
      <c r="B13752" s="179" t="s">
        <v>1026</v>
      </c>
      <c r="C13752" s="179" t="s">
        <v>8</v>
      </c>
      <c r="D13752" s="180" t="s">
        <v>26069</v>
      </c>
    </row>
    <row r="13753" spans="1:4" x14ac:dyDescent="0.25">
      <c r="A13753" s="179" t="s">
        <v>2740</v>
      </c>
      <c r="B13753" s="179" t="s">
        <v>1027</v>
      </c>
      <c r="C13753" s="179" t="s">
        <v>8</v>
      </c>
      <c r="D13753" s="180" t="s">
        <v>26070</v>
      </c>
    </row>
    <row r="13754" spans="1:4" x14ac:dyDescent="0.25">
      <c r="A13754" s="179" t="s">
        <v>2741</v>
      </c>
      <c r="B13754" s="179" t="s">
        <v>1028</v>
      </c>
      <c r="C13754" s="179" t="s">
        <v>8</v>
      </c>
      <c r="D13754" s="180" t="s">
        <v>26071</v>
      </c>
    </row>
    <row r="13755" spans="1:4" x14ac:dyDescent="0.25">
      <c r="A13755" s="179" t="s">
        <v>2742</v>
      </c>
      <c r="B13755" s="179" t="s">
        <v>1029</v>
      </c>
      <c r="C13755" s="179" t="s">
        <v>8</v>
      </c>
      <c r="D13755" s="180" t="s">
        <v>26072</v>
      </c>
    </row>
    <row r="13756" spans="1:4" x14ac:dyDescent="0.25">
      <c r="A13756" s="179" t="s">
        <v>2743</v>
      </c>
      <c r="B13756" s="179" t="s">
        <v>1030</v>
      </c>
      <c r="C13756" s="179" t="s">
        <v>8</v>
      </c>
      <c r="D13756" s="180" t="s">
        <v>26073</v>
      </c>
    </row>
    <row r="13757" spans="1:4" x14ac:dyDescent="0.25">
      <c r="A13757" s="179" t="s">
        <v>2744</v>
      </c>
      <c r="B13757" s="179" t="s">
        <v>1031</v>
      </c>
      <c r="C13757" s="179" t="s">
        <v>8</v>
      </c>
      <c r="D13757" s="180" t="s">
        <v>26074</v>
      </c>
    </row>
    <row r="13758" spans="1:4" x14ac:dyDescent="0.25">
      <c r="A13758" s="179" t="s">
        <v>2745</v>
      </c>
      <c r="B13758" s="179" t="s">
        <v>1032</v>
      </c>
      <c r="C13758" s="179" t="s">
        <v>8</v>
      </c>
      <c r="D13758" s="180" t="s">
        <v>26075</v>
      </c>
    </row>
    <row r="13759" spans="1:4" x14ac:dyDescent="0.25">
      <c r="A13759" s="179" t="s">
        <v>6657</v>
      </c>
      <c r="B13759" s="179" t="s">
        <v>6658</v>
      </c>
      <c r="C13759" s="179" t="s">
        <v>8</v>
      </c>
      <c r="D13759" s="180" t="s">
        <v>26076</v>
      </c>
    </row>
    <row r="13760" spans="1:4" x14ac:dyDescent="0.25">
      <c r="A13760" s="179" t="s">
        <v>6659</v>
      </c>
      <c r="B13760" s="179" t="s">
        <v>6660</v>
      </c>
      <c r="C13760" s="179" t="s">
        <v>8</v>
      </c>
      <c r="D13760" s="180" t="s">
        <v>26077</v>
      </c>
    </row>
    <row r="13761" spans="1:4" x14ac:dyDescent="0.25">
      <c r="A13761" s="179" t="s">
        <v>6661</v>
      </c>
      <c r="B13761" s="179" t="s">
        <v>6662</v>
      </c>
      <c r="C13761" s="179" t="s">
        <v>8</v>
      </c>
      <c r="D13761" s="180" t="s">
        <v>26078</v>
      </c>
    </row>
    <row r="13762" spans="1:4" x14ac:dyDescent="0.25">
      <c r="A13762" s="179" t="s">
        <v>6663</v>
      </c>
      <c r="B13762" s="179" t="s">
        <v>6664</v>
      </c>
      <c r="C13762" s="179" t="s">
        <v>8</v>
      </c>
      <c r="D13762" s="180" t="s">
        <v>26079</v>
      </c>
    </row>
    <row r="13763" spans="1:4" x14ac:dyDescent="0.25">
      <c r="A13763" s="179" t="s">
        <v>6665</v>
      </c>
      <c r="B13763" s="179" t="s">
        <v>6666</v>
      </c>
      <c r="C13763" s="179" t="s">
        <v>8</v>
      </c>
      <c r="D13763" s="180" t="s">
        <v>26080</v>
      </c>
    </row>
    <row r="13764" spans="1:4" x14ac:dyDescent="0.25">
      <c r="A13764" s="179" t="s">
        <v>6667</v>
      </c>
      <c r="B13764" s="179" t="s">
        <v>6668</v>
      </c>
      <c r="C13764" s="179" t="s">
        <v>8</v>
      </c>
      <c r="D13764" s="180" t="s">
        <v>26081</v>
      </c>
    </row>
    <row r="13765" spans="1:4" x14ac:dyDescent="0.25">
      <c r="A13765" s="179" t="s">
        <v>6669</v>
      </c>
      <c r="B13765" s="179" t="s">
        <v>6670</v>
      </c>
      <c r="C13765" s="179" t="s">
        <v>8</v>
      </c>
      <c r="D13765" s="180" t="s">
        <v>26082</v>
      </c>
    </row>
    <row r="13766" spans="1:4" x14ac:dyDescent="0.25">
      <c r="A13766" s="179" t="s">
        <v>6671</v>
      </c>
      <c r="B13766" s="179" t="s">
        <v>6672</v>
      </c>
      <c r="C13766" s="179" t="s">
        <v>8</v>
      </c>
      <c r="D13766" s="180" t="s">
        <v>26083</v>
      </c>
    </row>
    <row r="13767" spans="1:4" x14ac:dyDescent="0.25">
      <c r="A13767" s="179" t="s">
        <v>6673</v>
      </c>
      <c r="B13767" s="179" t="s">
        <v>6674</v>
      </c>
      <c r="C13767" s="179" t="s">
        <v>8</v>
      </c>
      <c r="D13767" s="180" t="s">
        <v>26084</v>
      </c>
    </row>
    <row r="13768" spans="1:4" x14ac:dyDescent="0.25">
      <c r="A13768" s="179" t="s">
        <v>6675</v>
      </c>
      <c r="B13768" s="179" t="s">
        <v>6676</v>
      </c>
      <c r="C13768" s="179" t="s">
        <v>8</v>
      </c>
      <c r="D13768" s="180" t="s">
        <v>26085</v>
      </c>
    </row>
    <row r="13769" spans="1:4" x14ac:dyDescent="0.25">
      <c r="A13769" s="179" t="s">
        <v>6677</v>
      </c>
      <c r="B13769" s="179" t="s">
        <v>6678</v>
      </c>
      <c r="C13769" s="179" t="s">
        <v>8</v>
      </c>
      <c r="D13769" s="180" t="s">
        <v>26086</v>
      </c>
    </row>
    <row r="13770" spans="1:4" x14ac:dyDescent="0.25">
      <c r="A13770" s="179" t="s">
        <v>6679</v>
      </c>
      <c r="B13770" s="179" t="s">
        <v>6680</v>
      </c>
      <c r="C13770" s="179" t="s">
        <v>8</v>
      </c>
      <c r="D13770" s="180" t="s">
        <v>26087</v>
      </c>
    </row>
    <row r="13771" spans="1:4" x14ac:dyDescent="0.25">
      <c r="A13771" s="179" t="s">
        <v>6681</v>
      </c>
      <c r="B13771" s="179" t="s">
        <v>6682</v>
      </c>
      <c r="C13771" s="179" t="s">
        <v>8</v>
      </c>
      <c r="D13771" s="180" t="s">
        <v>26088</v>
      </c>
    </row>
    <row r="13772" spans="1:4" x14ac:dyDescent="0.25">
      <c r="A13772" s="179" t="s">
        <v>6683</v>
      </c>
      <c r="B13772" s="179" t="s">
        <v>6684</v>
      </c>
      <c r="C13772" s="179" t="s">
        <v>8</v>
      </c>
      <c r="D13772" s="180" t="s">
        <v>26089</v>
      </c>
    </row>
    <row r="13773" spans="1:4" x14ac:dyDescent="0.25">
      <c r="A13773" s="179" t="s">
        <v>6685</v>
      </c>
      <c r="B13773" s="179" t="s">
        <v>6686</v>
      </c>
      <c r="C13773" s="179" t="s">
        <v>8</v>
      </c>
      <c r="D13773" s="180" t="s">
        <v>26090</v>
      </c>
    </row>
    <row r="13774" spans="1:4" x14ac:dyDescent="0.25">
      <c r="A13774" s="179" t="s">
        <v>6687</v>
      </c>
      <c r="B13774" s="179" t="s">
        <v>6688</v>
      </c>
      <c r="C13774" s="179" t="s">
        <v>8</v>
      </c>
      <c r="D13774" s="180" t="s">
        <v>26091</v>
      </c>
    </row>
    <row r="13775" spans="1:4" x14ac:dyDescent="0.25">
      <c r="A13775" s="179" t="s">
        <v>6689</v>
      </c>
      <c r="B13775" s="179" t="s">
        <v>6690</v>
      </c>
      <c r="C13775" s="179" t="s">
        <v>8</v>
      </c>
      <c r="D13775" s="180" t="s">
        <v>26092</v>
      </c>
    </row>
    <row r="13776" spans="1:4" x14ac:dyDescent="0.25">
      <c r="A13776" s="179" t="s">
        <v>6691</v>
      </c>
      <c r="B13776" s="179" t="s">
        <v>6692</v>
      </c>
      <c r="C13776" s="179" t="s">
        <v>8</v>
      </c>
      <c r="D13776" s="180" t="s">
        <v>26093</v>
      </c>
    </row>
    <row r="13777" spans="1:4" x14ac:dyDescent="0.25">
      <c r="A13777" s="179" t="s">
        <v>6693</v>
      </c>
      <c r="B13777" s="179" t="s">
        <v>6694</v>
      </c>
      <c r="C13777" s="179" t="s">
        <v>8</v>
      </c>
      <c r="D13777" s="180" t="s">
        <v>26094</v>
      </c>
    </row>
    <row r="13778" spans="1:4" x14ac:dyDescent="0.25">
      <c r="A13778" s="179" t="s">
        <v>6695</v>
      </c>
      <c r="B13778" s="179" t="s">
        <v>6696</v>
      </c>
      <c r="C13778" s="179" t="s">
        <v>8</v>
      </c>
      <c r="D13778" s="180" t="s">
        <v>26095</v>
      </c>
    </row>
    <row r="13779" spans="1:4" x14ac:dyDescent="0.25">
      <c r="A13779" s="179" t="s">
        <v>6697</v>
      </c>
      <c r="B13779" s="179" t="s">
        <v>6698</v>
      </c>
      <c r="C13779" s="179" t="s">
        <v>16</v>
      </c>
      <c r="D13779" s="180" t="s">
        <v>7851</v>
      </c>
    </row>
    <row r="13780" spans="1:4" x14ac:dyDescent="0.25">
      <c r="A13780" s="179" t="s">
        <v>6699</v>
      </c>
      <c r="B13780" s="179" t="s">
        <v>6700</v>
      </c>
      <c r="C13780" s="179" t="s">
        <v>16</v>
      </c>
      <c r="D13780" s="180" t="s">
        <v>12547</v>
      </c>
    </row>
    <row r="13781" spans="1:4" x14ac:dyDescent="0.25">
      <c r="A13781" s="179" t="s">
        <v>6702</v>
      </c>
      <c r="B13781" s="179" t="s">
        <v>6703</v>
      </c>
      <c r="C13781" s="179" t="s">
        <v>7</v>
      </c>
      <c r="D13781" s="180" t="s">
        <v>17674</v>
      </c>
    </row>
    <row r="13782" spans="1:4" x14ac:dyDescent="0.25">
      <c r="A13782" s="179" t="s">
        <v>12831</v>
      </c>
      <c r="B13782" s="179" t="s">
        <v>12832</v>
      </c>
      <c r="C13782" s="179" t="s">
        <v>16</v>
      </c>
      <c r="D13782" s="180" t="s">
        <v>12043</v>
      </c>
    </row>
    <row r="13783" spans="1:4" x14ac:dyDescent="0.25">
      <c r="A13783" s="179" t="s">
        <v>2746</v>
      </c>
      <c r="B13783" s="179" t="s">
        <v>6704</v>
      </c>
      <c r="C13783" s="179" t="s">
        <v>7</v>
      </c>
      <c r="D13783" s="180" t="s">
        <v>26096</v>
      </c>
    </row>
    <row r="13784" spans="1:4" x14ac:dyDescent="0.25">
      <c r="A13784" s="179" t="s">
        <v>15279</v>
      </c>
      <c r="B13784" s="179" t="s">
        <v>15280</v>
      </c>
      <c r="C13784" s="179" t="s">
        <v>4</v>
      </c>
      <c r="D13784" s="180" t="s">
        <v>16560</v>
      </c>
    </row>
    <row r="13785" spans="1:4" x14ac:dyDescent="0.25">
      <c r="A13785" s="179" t="s">
        <v>15281</v>
      </c>
      <c r="B13785" s="179" t="s">
        <v>15282</v>
      </c>
      <c r="C13785" s="179" t="s">
        <v>8</v>
      </c>
      <c r="D13785" s="180" t="s">
        <v>14973</v>
      </c>
    </row>
    <row r="13786" spans="1:4" x14ac:dyDescent="0.25">
      <c r="A13786" s="179" t="s">
        <v>15283</v>
      </c>
      <c r="B13786" s="179" t="s">
        <v>15284</v>
      </c>
      <c r="C13786" s="179" t="s">
        <v>8</v>
      </c>
      <c r="D13786" s="180" t="s">
        <v>26097</v>
      </c>
    </row>
    <row r="13787" spans="1:4" x14ac:dyDescent="0.25">
      <c r="A13787" s="179" t="s">
        <v>15285</v>
      </c>
      <c r="B13787" s="179" t="s">
        <v>15286</v>
      </c>
      <c r="C13787" s="179" t="s">
        <v>10</v>
      </c>
      <c r="D13787" s="180" t="s">
        <v>26098</v>
      </c>
    </row>
    <row r="13788" spans="1:4" x14ac:dyDescent="0.25">
      <c r="A13788" s="179" t="s">
        <v>15287</v>
      </c>
      <c r="B13788" s="179" t="s">
        <v>15288</v>
      </c>
      <c r="C13788" s="179" t="s">
        <v>8</v>
      </c>
      <c r="D13788" s="180" t="s">
        <v>26099</v>
      </c>
    </row>
    <row r="13789" spans="1:4" x14ac:dyDescent="0.25">
      <c r="A13789" s="179" t="s">
        <v>8794</v>
      </c>
      <c r="B13789" s="179" t="s">
        <v>8795</v>
      </c>
      <c r="C13789" s="179" t="s">
        <v>14</v>
      </c>
      <c r="D13789" s="180" t="s">
        <v>18026</v>
      </c>
    </row>
    <row r="13790" spans="1:4" x14ac:dyDescent="0.25">
      <c r="A13790" s="179" t="s">
        <v>15289</v>
      </c>
      <c r="B13790" s="179" t="s">
        <v>15290</v>
      </c>
      <c r="C13790" s="179" t="s">
        <v>14</v>
      </c>
      <c r="D13790" s="180" t="s">
        <v>26100</v>
      </c>
    </row>
    <row r="13791" spans="1:4" x14ac:dyDescent="0.25">
      <c r="A13791" s="179" t="s">
        <v>8796</v>
      </c>
      <c r="B13791" s="179" t="s">
        <v>8797</v>
      </c>
      <c r="C13791" s="179" t="s">
        <v>14</v>
      </c>
      <c r="D13791" s="180" t="s">
        <v>26101</v>
      </c>
    </row>
    <row r="13792" spans="1:4" x14ac:dyDescent="0.25">
      <c r="A13792" s="179" t="s">
        <v>8798</v>
      </c>
      <c r="B13792" s="179" t="s">
        <v>8799</v>
      </c>
      <c r="C13792" s="179" t="s">
        <v>14</v>
      </c>
      <c r="D13792" s="180" t="s">
        <v>17834</v>
      </c>
    </row>
    <row r="13793" spans="1:4" x14ac:dyDescent="0.25">
      <c r="A13793" s="179" t="s">
        <v>8800</v>
      </c>
      <c r="B13793" s="179" t="s">
        <v>8801</v>
      </c>
      <c r="C13793" s="179" t="s">
        <v>14</v>
      </c>
      <c r="D13793" s="180" t="s">
        <v>7861</v>
      </c>
    </row>
    <row r="13794" spans="1:4" x14ac:dyDescent="0.25">
      <c r="A13794" s="179" t="s">
        <v>8802</v>
      </c>
      <c r="B13794" s="179" t="s">
        <v>8803</v>
      </c>
      <c r="C13794" s="179" t="s">
        <v>14</v>
      </c>
      <c r="D13794" s="180" t="s">
        <v>18364</v>
      </c>
    </row>
    <row r="13795" spans="1:4" x14ac:dyDescent="0.25">
      <c r="A13795" s="179" t="s">
        <v>15291</v>
      </c>
      <c r="B13795" s="179" t="s">
        <v>15292</v>
      </c>
      <c r="C13795" s="179" t="s">
        <v>14</v>
      </c>
      <c r="D13795" s="180" t="s">
        <v>26102</v>
      </c>
    </row>
    <row r="13796" spans="1:4" x14ac:dyDescent="0.25">
      <c r="A13796" s="179" t="s">
        <v>8804</v>
      </c>
      <c r="B13796" s="179" t="s">
        <v>8805</v>
      </c>
      <c r="C13796" s="179" t="s">
        <v>14</v>
      </c>
      <c r="D13796" s="180" t="s">
        <v>16175</v>
      </c>
    </row>
    <row r="13797" spans="1:4" x14ac:dyDescent="0.25">
      <c r="A13797" s="179" t="s">
        <v>8806</v>
      </c>
      <c r="B13797" s="179" t="s">
        <v>8807</v>
      </c>
      <c r="C13797" s="179" t="s">
        <v>14</v>
      </c>
      <c r="D13797" s="180" t="s">
        <v>26103</v>
      </c>
    </row>
    <row r="13798" spans="1:4" x14ac:dyDescent="0.25">
      <c r="A13798" s="179" t="s">
        <v>15293</v>
      </c>
      <c r="B13798" s="179" t="s">
        <v>15294</v>
      </c>
      <c r="C13798" s="179" t="s">
        <v>14</v>
      </c>
      <c r="D13798" s="180" t="s">
        <v>14989</v>
      </c>
    </row>
    <row r="13799" spans="1:4" x14ac:dyDescent="0.25">
      <c r="A13799" s="179" t="s">
        <v>8808</v>
      </c>
      <c r="B13799" s="179" t="s">
        <v>8809</v>
      </c>
      <c r="C13799" s="179" t="s">
        <v>14</v>
      </c>
      <c r="D13799" s="180" t="s">
        <v>26104</v>
      </c>
    </row>
    <row r="13800" spans="1:4" x14ac:dyDescent="0.25">
      <c r="A13800" s="179" t="s">
        <v>8810</v>
      </c>
      <c r="B13800" s="179" t="s">
        <v>8811</v>
      </c>
      <c r="C13800" s="179" t="s">
        <v>14</v>
      </c>
      <c r="D13800" s="180" t="s">
        <v>26105</v>
      </c>
    </row>
    <row r="13801" spans="1:4" x14ac:dyDescent="0.25">
      <c r="A13801" s="179" t="s">
        <v>15296</v>
      </c>
      <c r="B13801" s="179" t="s">
        <v>15297</v>
      </c>
      <c r="C13801" s="179" t="s">
        <v>14</v>
      </c>
      <c r="D13801" s="180" t="s">
        <v>26106</v>
      </c>
    </row>
    <row r="13802" spans="1:4" x14ac:dyDescent="0.25">
      <c r="A13802" s="179" t="s">
        <v>8812</v>
      </c>
      <c r="B13802" s="179" t="s">
        <v>8813</v>
      </c>
      <c r="C13802" s="179" t="s">
        <v>14</v>
      </c>
      <c r="D13802" s="180" t="s">
        <v>17984</v>
      </c>
    </row>
    <row r="13803" spans="1:4" x14ac:dyDescent="0.25">
      <c r="A13803" s="179" t="s">
        <v>8814</v>
      </c>
      <c r="B13803" s="179" t="s">
        <v>8815</v>
      </c>
      <c r="C13803" s="179" t="s">
        <v>14</v>
      </c>
      <c r="D13803" s="180" t="s">
        <v>26107</v>
      </c>
    </row>
    <row r="13804" spans="1:4" x14ac:dyDescent="0.25">
      <c r="A13804" s="179" t="s">
        <v>8816</v>
      </c>
      <c r="B13804" s="179" t="s">
        <v>8817</v>
      </c>
      <c r="C13804" s="179" t="s">
        <v>14</v>
      </c>
      <c r="D13804" s="180" t="s">
        <v>26108</v>
      </c>
    </row>
    <row r="13805" spans="1:4" x14ac:dyDescent="0.25">
      <c r="A13805" s="179" t="s">
        <v>8818</v>
      </c>
      <c r="B13805" s="179" t="s">
        <v>8819</v>
      </c>
      <c r="C13805" s="179" t="s">
        <v>14</v>
      </c>
      <c r="D13805" s="180" t="s">
        <v>26109</v>
      </c>
    </row>
    <row r="13806" spans="1:4" x14ac:dyDescent="0.25">
      <c r="A13806" s="179" t="s">
        <v>15299</v>
      </c>
      <c r="B13806" s="179" t="s">
        <v>15300</v>
      </c>
      <c r="C13806" s="179" t="s">
        <v>14</v>
      </c>
      <c r="D13806" s="180" t="s">
        <v>16730</v>
      </c>
    </row>
    <row r="13807" spans="1:4" x14ac:dyDescent="0.25">
      <c r="A13807" s="179" t="s">
        <v>8820</v>
      </c>
      <c r="B13807" s="179" t="s">
        <v>8821</v>
      </c>
      <c r="C13807" s="179" t="s">
        <v>14</v>
      </c>
      <c r="D13807" s="180" t="s">
        <v>26110</v>
      </c>
    </row>
    <row r="13808" spans="1:4" x14ac:dyDescent="0.25">
      <c r="A13808" s="179" t="s">
        <v>8822</v>
      </c>
      <c r="B13808" s="179" t="s">
        <v>8823</v>
      </c>
      <c r="C13808" s="179" t="s">
        <v>14</v>
      </c>
      <c r="D13808" s="180" t="s">
        <v>26111</v>
      </c>
    </row>
    <row r="13809" spans="1:4" x14ac:dyDescent="0.25">
      <c r="A13809" s="179" t="s">
        <v>15301</v>
      </c>
      <c r="B13809" s="179" t="s">
        <v>15302</v>
      </c>
      <c r="C13809" s="179" t="s">
        <v>14</v>
      </c>
      <c r="D13809" s="180" t="s">
        <v>26112</v>
      </c>
    </row>
    <row r="13810" spans="1:4" x14ac:dyDescent="0.25">
      <c r="A13810" s="179" t="s">
        <v>8824</v>
      </c>
      <c r="B13810" s="179" t="s">
        <v>8825</v>
      </c>
      <c r="C13810" s="179" t="s">
        <v>14</v>
      </c>
      <c r="D13810" s="180" t="s">
        <v>26113</v>
      </c>
    </row>
    <row r="13811" spans="1:4" x14ac:dyDescent="0.25">
      <c r="A13811" s="179" t="s">
        <v>8826</v>
      </c>
      <c r="B13811" s="179" t="s">
        <v>26114</v>
      </c>
      <c r="C13811" s="179" t="s">
        <v>14</v>
      </c>
      <c r="D13811" s="180" t="s">
        <v>26115</v>
      </c>
    </row>
    <row r="13812" spans="1:4" x14ac:dyDescent="0.25">
      <c r="A13812" s="179" t="s">
        <v>15303</v>
      </c>
      <c r="B13812" s="179" t="s">
        <v>26116</v>
      </c>
      <c r="C13812" s="179" t="s">
        <v>14</v>
      </c>
      <c r="D13812" s="180" t="s">
        <v>26117</v>
      </c>
    </row>
    <row r="13813" spans="1:4" x14ac:dyDescent="0.25">
      <c r="A13813" s="179" t="s">
        <v>8827</v>
      </c>
      <c r="B13813" s="179" t="s">
        <v>8828</v>
      </c>
      <c r="C13813" s="179" t="s">
        <v>14</v>
      </c>
      <c r="D13813" s="180" t="s">
        <v>26118</v>
      </c>
    </row>
    <row r="13814" spans="1:4" x14ac:dyDescent="0.25">
      <c r="A13814" s="179" t="s">
        <v>15304</v>
      </c>
      <c r="B13814" s="179" t="s">
        <v>26119</v>
      </c>
      <c r="C13814" s="179" t="s">
        <v>14</v>
      </c>
      <c r="D13814" s="180" t="s">
        <v>26120</v>
      </c>
    </row>
    <row r="13815" spans="1:4" x14ac:dyDescent="0.25">
      <c r="A13815" s="179" t="s">
        <v>8829</v>
      </c>
      <c r="B13815" s="179" t="s">
        <v>26121</v>
      </c>
      <c r="C13815" s="179" t="s">
        <v>14</v>
      </c>
      <c r="D13815" s="180" t="s">
        <v>26122</v>
      </c>
    </row>
    <row r="13816" spans="1:4" x14ac:dyDescent="0.25">
      <c r="A13816" s="179" t="s">
        <v>15305</v>
      </c>
      <c r="B13816" s="179" t="s">
        <v>26123</v>
      </c>
      <c r="C13816" s="179" t="s">
        <v>14</v>
      </c>
      <c r="D13816" s="180" t="s">
        <v>26124</v>
      </c>
    </row>
    <row r="13817" spans="1:4" x14ac:dyDescent="0.25">
      <c r="A13817" s="179" t="s">
        <v>8830</v>
      </c>
      <c r="B13817" s="179" t="s">
        <v>26125</v>
      </c>
      <c r="C13817" s="179" t="s">
        <v>14</v>
      </c>
      <c r="D13817" s="180" t="s">
        <v>26126</v>
      </c>
    </row>
    <row r="13818" spans="1:4" x14ac:dyDescent="0.25">
      <c r="A13818" s="179" t="s">
        <v>15306</v>
      </c>
      <c r="B13818" s="179" t="s">
        <v>26127</v>
      </c>
      <c r="C13818" s="179" t="s">
        <v>14</v>
      </c>
      <c r="D13818" s="180" t="s">
        <v>26128</v>
      </c>
    </row>
    <row r="13819" spans="1:4" x14ac:dyDescent="0.25">
      <c r="A13819" s="179" t="s">
        <v>8831</v>
      </c>
      <c r="B13819" s="179" t="s">
        <v>8832</v>
      </c>
      <c r="C13819" s="179" t="s">
        <v>14</v>
      </c>
      <c r="D13819" s="180" t="s">
        <v>7258</v>
      </c>
    </row>
    <row r="13820" spans="1:4" x14ac:dyDescent="0.25">
      <c r="A13820" s="179" t="s">
        <v>15307</v>
      </c>
      <c r="B13820" s="179" t="s">
        <v>15308</v>
      </c>
      <c r="C13820" s="179" t="s">
        <v>14</v>
      </c>
      <c r="D13820" s="180" t="s">
        <v>15230</v>
      </c>
    </row>
    <row r="13821" spans="1:4" x14ac:dyDescent="0.25">
      <c r="A13821" s="179" t="s">
        <v>8833</v>
      </c>
      <c r="B13821" s="179" t="s">
        <v>8834</v>
      </c>
      <c r="C13821" s="179" t="s">
        <v>14</v>
      </c>
      <c r="D13821" s="180" t="s">
        <v>16557</v>
      </c>
    </row>
    <row r="13822" spans="1:4" x14ac:dyDescent="0.25">
      <c r="A13822" s="179" t="s">
        <v>8836</v>
      </c>
      <c r="B13822" s="179" t="s">
        <v>8837</v>
      </c>
      <c r="C13822" s="179" t="s">
        <v>8</v>
      </c>
      <c r="D13822" s="180" t="s">
        <v>17638</v>
      </c>
    </row>
    <row r="13823" spans="1:4" x14ac:dyDescent="0.25">
      <c r="A13823" s="179" t="s">
        <v>8838</v>
      </c>
      <c r="B13823" s="179" t="s">
        <v>8839</v>
      </c>
      <c r="C13823" s="179" t="s">
        <v>8</v>
      </c>
      <c r="D13823" s="180" t="s">
        <v>26129</v>
      </c>
    </row>
    <row r="13824" spans="1:4" x14ac:dyDescent="0.25">
      <c r="A13824" s="179" t="s">
        <v>8840</v>
      </c>
      <c r="B13824" s="179" t="s">
        <v>8841</v>
      </c>
      <c r="C13824" s="179" t="s">
        <v>8</v>
      </c>
      <c r="D13824" s="180" t="s">
        <v>14809</v>
      </c>
    </row>
    <row r="13825" spans="1:4" x14ac:dyDescent="0.25">
      <c r="A13825" s="179" t="s">
        <v>8842</v>
      </c>
      <c r="B13825" s="179" t="s">
        <v>8843</v>
      </c>
      <c r="C13825" s="179" t="s">
        <v>7</v>
      </c>
      <c r="D13825" s="180" t="s">
        <v>7375</v>
      </c>
    </row>
    <row r="13826" spans="1:4" x14ac:dyDescent="0.25">
      <c r="A13826" s="179" t="s">
        <v>8844</v>
      </c>
      <c r="B13826" s="179" t="s">
        <v>8845</v>
      </c>
      <c r="C13826" s="179" t="s">
        <v>7</v>
      </c>
      <c r="D13826" s="180" t="s">
        <v>25814</v>
      </c>
    </row>
    <row r="13827" spans="1:4" x14ac:dyDescent="0.25">
      <c r="A13827" s="179" t="s">
        <v>8846</v>
      </c>
      <c r="B13827" s="179" t="s">
        <v>8847</v>
      </c>
      <c r="C13827" s="179" t="s">
        <v>7</v>
      </c>
      <c r="D13827" s="180" t="s">
        <v>13873</v>
      </c>
    </row>
    <row r="13828" spans="1:4" x14ac:dyDescent="0.25">
      <c r="A13828" s="179" t="s">
        <v>8848</v>
      </c>
      <c r="B13828" s="179" t="s">
        <v>8849</v>
      </c>
      <c r="C13828" s="179" t="s">
        <v>10</v>
      </c>
      <c r="D13828" s="180" t="s">
        <v>26130</v>
      </c>
    </row>
    <row r="13829" spans="1:4" x14ac:dyDescent="0.25">
      <c r="A13829" s="179" t="s">
        <v>8850</v>
      </c>
      <c r="B13829" s="179" t="s">
        <v>8851</v>
      </c>
      <c r="C13829" s="179" t="s">
        <v>10</v>
      </c>
      <c r="D13829" s="180" t="s">
        <v>26131</v>
      </c>
    </row>
    <row r="13830" spans="1:4" x14ac:dyDescent="0.25">
      <c r="A13830" s="179" t="s">
        <v>8852</v>
      </c>
      <c r="B13830" s="179" t="s">
        <v>8853</v>
      </c>
      <c r="C13830" s="179" t="s">
        <v>10</v>
      </c>
      <c r="D13830" s="180" t="s">
        <v>26132</v>
      </c>
    </row>
    <row r="13831" spans="1:4" x14ac:dyDescent="0.25">
      <c r="A13831" s="179" t="s">
        <v>8854</v>
      </c>
      <c r="B13831" s="179" t="s">
        <v>8855</v>
      </c>
      <c r="C13831" s="179" t="s">
        <v>10</v>
      </c>
      <c r="D13831" s="180" t="s">
        <v>26133</v>
      </c>
    </row>
    <row r="13832" spans="1:4" x14ac:dyDescent="0.25">
      <c r="A13832" s="179" t="s">
        <v>8856</v>
      </c>
      <c r="B13832" s="179" t="s">
        <v>8857</v>
      </c>
      <c r="C13832" s="179" t="s">
        <v>14</v>
      </c>
      <c r="D13832" s="180" t="s">
        <v>26134</v>
      </c>
    </row>
    <row r="13833" spans="1:4" x14ac:dyDescent="0.25">
      <c r="A13833" s="179" t="s">
        <v>8858</v>
      </c>
      <c r="B13833" s="179" t="s">
        <v>26135</v>
      </c>
      <c r="C13833" s="179" t="s">
        <v>14</v>
      </c>
      <c r="D13833" s="180" t="s">
        <v>26136</v>
      </c>
    </row>
    <row r="13834" spans="1:4" x14ac:dyDescent="0.25">
      <c r="A13834" s="179" t="s">
        <v>8859</v>
      </c>
      <c r="B13834" s="179" t="s">
        <v>8860</v>
      </c>
      <c r="C13834" s="179" t="s">
        <v>8</v>
      </c>
      <c r="D13834" s="180" t="s">
        <v>14630</v>
      </c>
    </row>
    <row r="13835" spans="1:4" x14ac:dyDescent="0.25">
      <c r="A13835" s="179" t="s">
        <v>8861</v>
      </c>
      <c r="B13835" s="179" t="s">
        <v>8862</v>
      </c>
      <c r="C13835" s="179" t="s">
        <v>8</v>
      </c>
      <c r="D13835" s="180" t="s">
        <v>26137</v>
      </c>
    </row>
    <row r="13836" spans="1:4" x14ac:dyDescent="0.25">
      <c r="A13836" s="179" t="s">
        <v>8863</v>
      </c>
      <c r="B13836" s="179" t="s">
        <v>8864</v>
      </c>
      <c r="C13836" s="179" t="s">
        <v>8</v>
      </c>
      <c r="D13836" s="180" t="s">
        <v>8076</v>
      </c>
    </row>
    <row r="13837" spans="1:4" x14ac:dyDescent="0.25">
      <c r="A13837" s="179" t="s">
        <v>12834</v>
      </c>
      <c r="B13837" s="179" t="s">
        <v>12835</v>
      </c>
      <c r="C13837" s="179" t="s">
        <v>7</v>
      </c>
      <c r="D13837" s="180" t="s">
        <v>26138</v>
      </c>
    </row>
    <row r="13838" spans="1:4" x14ac:dyDescent="0.25">
      <c r="A13838" s="179" t="s">
        <v>2747</v>
      </c>
      <c r="B13838" s="179" t="s">
        <v>2748</v>
      </c>
      <c r="C13838" s="179" t="s">
        <v>10</v>
      </c>
      <c r="D13838" s="180" t="s">
        <v>26139</v>
      </c>
    </row>
    <row r="13839" spans="1:4" x14ac:dyDescent="0.25">
      <c r="A13839" s="179" t="s">
        <v>2749</v>
      </c>
      <c r="B13839" s="179" t="s">
        <v>2750</v>
      </c>
      <c r="C13839" s="179" t="s">
        <v>10</v>
      </c>
      <c r="D13839" s="180" t="s">
        <v>26140</v>
      </c>
    </row>
    <row r="13840" spans="1:4" x14ac:dyDescent="0.25">
      <c r="A13840" s="179" t="s">
        <v>2751</v>
      </c>
      <c r="B13840" s="179" t="s">
        <v>2752</v>
      </c>
      <c r="C13840" s="179" t="s">
        <v>10</v>
      </c>
      <c r="D13840" s="180" t="s">
        <v>26141</v>
      </c>
    </row>
    <row r="13841" spans="1:4" x14ac:dyDescent="0.25">
      <c r="A13841" s="179" t="s">
        <v>2753</v>
      </c>
      <c r="B13841" s="179" t="s">
        <v>2754</v>
      </c>
      <c r="C13841" s="179" t="s">
        <v>10</v>
      </c>
      <c r="D13841" s="180" t="s">
        <v>26142</v>
      </c>
    </row>
    <row r="13842" spans="1:4" x14ac:dyDescent="0.25">
      <c r="A13842" s="179" t="s">
        <v>2755</v>
      </c>
      <c r="B13842" s="179" t="s">
        <v>2756</v>
      </c>
      <c r="C13842" s="179" t="s">
        <v>10</v>
      </c>
      <c r="D13842" s="180" t="s">
        <v>26143</v>
      </c>
    </row>
    <row r="13843" spans="1:4" x14ac:dyDescent="0.25">
      <c r="A13843" s="179" t="s">
        <v>2757</v>
      </c>
      <c r="B13843" s="179" t="s">
        <v>2758</v>
      </c>
      <c r="C13843" s="179" t="s">
        <v>10</v>
      </c>
      <c r="D13843" s="180" t="s">
        <v>26144</v>
      </c>
    </row>
    <row r="13844" spans="1:4" x14ac:dyDescent="0.25">
      <c r="A13844" s="179" t="s">
        <v>2759</v>
      </c>
      <c r="B13844" s="179" t="s">
        <v>2760</v>
      </c>
      <c r="C13844" s="179" t="s">
        <v>10</v>
      </c>
      <c r="D13844" s="180" t="s">
        <v>26145</v>
      </c>
    </row>
    <row r="13845" spans="1:4" x14ac:dyDescent="0.25">
      <c r="A13845" s="179" t="s">
        <v>2761</v>
      </c>
      <c r="B13845" s="179" t="s">
        <v>2762</v>
      </c>
      <c r="C13845" s="179" t="s">
        <v>10</v>
      </c>
      <c r="D13845" s="180" t="s">
        <v>26146</v>
      </c>
    </row>
    <row r="13846" spans="1:4" x14ac:dyDescent="0.25">
      <c r="A13846" s="179" t="s">
        <v>2763</v>
      </c>
      <c r="B13846" s="179" t="s">
        <v>2764</v>
      </c>
      <c r="C13846" s="179" t="s">
        <v>10</v>
      </c>
      <c r="D13846" s="180" t="s">
        <v>26147</v>
      </c>
    </row>
    <row r="13847" spans="1:4" x14ac:dyDescent="0.25">
      <c r="A13847" s="179" t="s">
        <v>2765</v>
      </c>
      <c r="B13847" s="179" t="s">
        <v>2766</v>
      </c>
      <c r="C13847" s="179" t="s">
        <v>10</v>
      </c>
      <c r="D13847" s="180" t="s">
        <v>26148</v>
      </c>
    </row>
    <row r="13848" spans="1:4" x14ac:dyDescent="0.25">
      <c r="A13848" s="179" t="s">
        <v>2767</v>
      </c>
      <c r="B13848" s="179" t="s">
        <v>2768</v>
      </c>
      <c r="C13848" s="179" t="s">
        <v>10</v>
      </c>
      <c r="D13848" s="180" t="s">
        <v>26149</v>
      </c>
    </row>
    <row r="13849" spans="1:4" x14ac:dyDescent="0.25">
      <c r="A13849" s="179" t="s">
        <v>2769</v>
      </c>
      <c r="B13849" s="179" t="s">
        <v>2770</v>
      </c>
      <c r="C13849" s="179" t="s">
        <v>10</v>
      </c>
      <c r="D13849" s="180" t="s">
        <v>26150</v>
      </c>
    </row>
    <row r="13850" spans="1:4" x14ac:dyDescent="0.25">
      <c r="A13850" s="179" t="s">
        <v>2771</v>
      </c>
      <c r="B13850" s="179" t="s">
        <v>1033</v>
      </c>
      <c r="C13850" s="179" t="s">
        <v>7</v>
      </c>
      <c r="D13850" s="180" t="s">
        <v>26151</v>
      </c>
    </row>
    <row r="13851" spans="1:4" x14ac:dyDescent="0.25">
      <c r="A13851" s="179" t="s">
        <v>2772</v>
      </c>
      <c r="B13851" s="179" t="s">
        <v>1034</v>
      </c>
      <c r="C13851" s="179" t="s">
        <v>7</v>
      </c>
      <c r="D13851" s="180" t="s">
        <v>26152</v>
      </c>
    </row>
    <row r="13852" spans="1:4" x14ac:dyDescent="0.25">
      <c r="A13852" s="179" t="s">
        <v>2773</v>
      </c>
      <c r="B13852" s="179" t="s">
        <v>1035</v>
      </c>
      <c r="C13852" s="179" t="s">
        <v>7</v>
      </c>
      <c r="D13852" s="180" t="s">
        <v>26153</v>
      </c>
    </row>
    <row r="13853" spans="1:4" x14ac:dyDescent="0.25">
      <c r="A13853" s="179" t="s">
        <v>2774</v>
      </c>
      <c r="B13853" s="179" t="s">
        <v>1036</v>
      </c>
      <c r="C13853" s="179" t="s">
        <v>10</v>
      </c>
      <c r="D13853" s="180" t="s">
        <v>26154</v>
      </c>
    </row>
    <row r="13854" spans="1:4" x14ac:dyDescent="0.25">
      <c r="A13854" s="179" t="s">
        <v>2775</v>
      </c>
      <c r="B13854" s="179" t="s">
        <v>1037</v>
      </c>
      <c r="C13854" s="179" t="s">
        <v>7</v>
      </c>
      <c r="D13854" s="180" t="s">
        <v>26155</v>
      </c>
    </row>
    <row r="13855" spans="1:4" x14ac:dyDescent="0.25">
      <c r="A13855" s="179" t="s">
        <v>2776</v>
      </c>
      <c r="B13855" s="179" t="s">
        <v>1038</v>
      </c>
      <c r="C13855" s="179" t="s">
        <v>7</v>
      </c>
      <c r="D13855" s="180" t="s">
        <v>26156</v>
      </c>
    </row>
    <row r="13856" spans="1:4" x14ac:dyDescent="0.25">
      <c r="A13856" s="179" t="s">
        <v>2777</v>
      </c>
      <c r="B13856" s="179" t="s">
        <v>1039</v>
      </c>
      <c r="C13856" s="179" t="s">
        <v>7</v>
      </c>
      <c r="D13856" s="180" t="s">
        <v>16905</v>
      </c>
    </row>
    <row r="13857" spans="1:4" x14ac:dyDescent="0.25">
      <c r="A13857" s="179" t="s">
        <v>2778</v>
      </c>
      <c r="B13857" s="179" t="s">
        <v>1040</v>
      </c>
      <c r="C13857" s="179" t="s">
        <v>7</v>
      </c>
      <c r="D13857" s="180" t="s">
        <v>26157</v>
      </c>
    </row>
    <row r="13858" spans="1:4" x14ac:dyDescent="0.25">
      <c r="A13858" s="179" t="s">
        <v>2779</v>
      </c>
      <c r="B13858" s="179" t="s">
        <v>1041</v>
      </c>
      <c r="C13858" s="179" t="s">
        <v>7</v>
      </c>
      <c r="D13858" s="180" t="s">
        <v>26158</v>
      </c>
    </row>
    <row r="13859" spans="1:4" x14ac:dyDescent="0.25">
      <c r="A13859" s="179" t="s">
        <v>2780</v>
      </c>
      <c r="B13859" s="179" t="s">
        <v>1042</v>
      </c>
      <c r="C13859" s="179" t="s">
        <v>7</v>
      </c>
      <c r="D13859" s="180" t="s">
        <v>25626</v>
      </c>
    </row>
    <row r="13860" spans="1:4" x14ac:dyDescent="0.25">
      <c r="A13860" s="179" t="s">
        <v>2781</v>
      </c>
      <c r="B13860" s="179" t="s">
        <v>1043</v>
      </c>
      <c r="C13860" s="179" t="s">
        <v>7</v>
      </c>
      <c r="D13860" s="180" t="s">
        <v>26159</v>
      </c>
    </row>
    <row r="13861" spans="1:4" x14ac:dyDescent="0.25">
      <c r="A13861" s="179" t="s">
        <v>2782</v>
      </c>
      <c r="B13861" s="179" t="s">
        <v>1044</v>
      </c>
      <c r="C13861" s="179" t="s">
        <v>7</v>
      </c>
      <c r="D13861" s="180" t="s">
        <v>26160</v>
      </c>
    </row>
    <row r="13862" spans="1:4" x14ac:dyDescent="0.25">
      <c r="A13862" s="179" t="s">
        <v>2783</v>
      </c>
      <c r="B13862" s="179" t="s">
        <v>1045</v>
      </c>
      <c r="C13862" s="179" t="s">
        <v>7</v>
      </c>
      <c r="D13862" s="180" t="s">
        <v>26161</v>
      </c>
    </row>
    <row r="13863" spans="1:4" x14ac:dyDescent="0.25">
      <c r="A13863" s="179" t="s">
        <v>2784</v>
      </c>
      <c r="B13863" s="179" t="s">
        <v>1046</v>
      </c>
      <c r="C13863" s="179" t="s">
        <v>7</v>
      </c>
      <c r="D13863" s="180" t="s">
        <v>17709</v>
      </c>
    </row>
    <row r="13864" spans="1:4" x14ac:dyDescent="0.25">
      <c r="A13864" s="179" t="s">
        <v>2785</v>
      </c>
      <c r="B13864" s="179" t="s">
        <v>1047</v>
      </c>
      <c r="C13864" s="179" t="s">
        <v>7</v>
      </c>
      <c r="D13864" s="180" t="s">
        <v>26162</v>
      </c>
    </row>
    <row r="13865" spans="1:4" x14ac:dyDescent="0.25">
      <c r="A13865" s="179" t="s">
        <v>2786</v>
      </c>
      <c r="B13865" s="179" t="s">
        <v>1048</v>
      </c>
      <c r="C13865" s="179" t="s">
        <v>7</v>
      </c>
      <c r="D13865" s="180" t="s">
        <v>26163</v>
      </c>
    </row>
    <row r="13866" spans="1:4" x14ac:dyDescent="0.25">
      <c r="A13866" s="179" t="s">
        <v>2787</v>
      </c>
      <c r="B13866" s="179" t="s">
        <v>1049</v>
      </c>
      <c r="C13866" s="179" t="s">
        <v>7</v>
      </c>
      <c r="D13866" s="180" t="s">
        <v>26164</v>
      </c>
    </row>
    <row r="13867" spans="1:4" x14ac:dyDescent="0.25">
      <c r="A13867" s="179" t="s">
        <v>2788</v>
      </c>
      <c r="B13867" s="179" t="s">
        <v>1050</v>
      </c>
      <c r="C13867" s="179" t="s">
        <v>7</v>
      </c>
      <c r="D13867" s="180" t="s">
        <v>26165</v>
      </c>
    </row>
    <row r="13868" spans="1:4" x14ac:dyDescent="0.25">
      <c r="A13868" s="179" t="s">
        <v>2789</v>
      </c>
      <c r="B13868" s="179" t="s">
        <v>1051</v>
      </c>
      <c r="C13868" s="179" t="s">
        <v>7</v>
      </c>
      <c r="D13868" s="180" t="s">
        <v>18311</v>
      </c>
    </row>
    <row r="13869" spans="1:4" x14ac:dyDescent="0.25">
      <c r="A13869" s="179" t="s">
        <v>2790</v>
      </c>
      <c r="B13869" s="179" t="s">
        <v>1052</v>
      </c>
      <c r="C13869" s="179" t="s">
        <v>7</v>
      </c>
      <c r="D13869" s="180" t="s">
        <v>26166</v>
      </c>
    </row>
    <row r="13870" spans="1:4" x14ac:dyDescent="0.25">
      <c r="A13870" s="179" t="s">
        <v>2791</v>
      </c>
      <c r="B13870" s="179" t="s">
        <v>1053</v>
      </c>
      <c r="C13870" s="179" t="s">
        <v>7</v>
      </c>
      <c r="D13870" s="180" t="s">
        <v>26167</v>
      </c>
    </row>
    <row r="13871" spans="1:4" x14ac:dyDescent="0.25">
      <c r="A13871" s="179" t="s">
        <v>2792</v>
      </c>
      <c r="B13871" s="179" t="s">
        <v>1054</v>
      </c>
      <c r="C13871" s="179" t="s">
        <v>7</v>
      </c>
      <c r="D13871" s="180" t="s">
        <v>22614</v>
      </c>
    </row>
    <row r="13872" spans="1:4" x14ac:dyDescent="0.25">
      <c r="A13872" s="179" t="s">
        <v>2793</v>
      </c>
      <c r="B13872" s="179" t="s">
        <v>194</v>
      </c>
      <c r="C13872" s="179" t="s">
        <v>7</v>
      </c>
      <c r="D13872" s="180" t="s">
        <v>26168</v>
      </c>
    </row>
    <row r="13873" spans="1:4" x14ac:dyDescent="0.25">
      <c r="A13873" s="179" t="s">
        <v>2794</v>
      </c>
      <c r="B13873" s="179" t="s">
        <v>195</v>
      </c>
      <c r="C13873" s="179" t="s">
        <v>7</v>
      </c>
      <c r="D13873" s="180" t="s">
        <v>26169</v>
      </c>
    </row>
    <row r="13874" spans="1:4" x14ac:dyDescent="0.25">
      <c r="A13874" s="179" t="s">
        <v>2795</v>
      </c>
      <c r="B13874" s="179" t="s">
        <v>1055</v>
      </c>
      <c r="C13874" s="179" t="s">
        <v>7</v>
      </c>
      <c r="D13874" s="180" t="s">
        <v>26170</v>
      </c>
    </row>
    <row r="13875" spans="1:4" x14ac:dyDescent="0.25">
      <c r="A13875" s="179" t="s">
        <v>2796</v>
      </c>
      <c r="B13875" s="179" t="s">
        <v>1056</v>
      </c>
      <c r="C13875" s="179" t="s">
        <v>7</v>
      </c>
      <c r="D13875" s="180" t="s">
        <v>26171</v>
      </c>
    </row>
    <row r="13876" spans="1:4" x14ac:dyDescent="0.25">
      <c r="A13876" s="179" t="s">
        <v>2797</v>
      </c>
      <c r="B13876" s="179" t="s">
        <v>196</v>
      </c>
      <c r="C13876" s="179" t="s">
        <v>7</v>
      </c>
      <c r="D13876" s="180" t="s">
        <v>26172</v>
      </c>
    </row>
    <row r="13877" spans="1:4" x14ac:dyDescent="0.25">
      <c r="A13877" s="179" t="s">
        <v>2798</v>
      </c>
      <c r="B13877" s="179" t="s">
        <v>197</v>
      </c>
      <c r="C13877" s="179" t="s">
        <v>7</v>
      </c>
      <c r="D13877" s="180" t="s">
        <v>26173</v>
      </c>
    </row>
    <row r="13878" spans="1:4" x14ac:dyDescent="0.25">
      <c r="A13878" s="179" t="s">
        <v>2799</v>
      </c>
      <c r="B13878" s="179" t="s">
        <v>1057</v>
      </c>
      <c r="C13878" s="179" t="s">
        <v>7</v>
      </c>
      <c r="D13878" s="180" t="s">
        <v>26174</v>
      </c>
    </row>
    <row r="13879" spans="1:4" x14ac:dyDescent="0.25">
      <c r="A13879" s="179" t="s">
        <v>2800</v>
      </c>
      <c r="B13879" s="179" t="s">
        <v>1058</v>
      </c>
      <c r="C13879" s="179" t="s">
        <v>7</v>
      </c>
      <c r="D13879" s="180" t="s">
        <v>26175</v>
      </c>
    </row>
    <row r="13880" spans="1:4" x14ac:dyDescent="0.25">
      <c r="A13880" s="179" t="s">
        <v>2801</v>
      </c>
      <c r="B13880" s="179" t="s">
        <v>1059</v>
      </c>
      <c r="C13880" s="179" t="s">
        <v>7</v>
      </c>
      <c r="D13880" s="180" t="s">
        <v>19048</v>
      </c>
    </row>
    <row r="13881" spans="1:4" x14ac:dyDescent="0.25">
      <c r="A13881" s="179" t="s">
        <v>2802</v>
      </c>
      <c r="B13881" s="179" t="s">
        <v>1060</v>
      </c>
      <c r="C13881" s="179" t="s">
        <v>7</v>
      </c>
      <c r="D13881" s="180" t="s">
        <v>26176</v>
      </c>
    </row>
    <row r="13882" spans="1:4" x14ac:dyDescent="0.25">
      <c r="A13882" s="179" t="s">
        <v>2803</v>
      </c>
      <c r="B13882" s="179" t="s">
        <v>1061</v>
      </c>
      <c r="C13882" s="179" t="s">
        <v>7</v>
      </c>
      <c r="D13882" s="180" t="s">
        <v>26177</v>
      </c>
    </row>
    <row r="13883" spans="1:4" x14ac:dyDescent="0.25">
      <c r="A13883" s="179" t="s">
        <v>2804</v>
      </c>
      <c r="B13883" s="179" t="s">
        <v>1062</v>
      </c>
      <c r="C13883" s="179" t="s">
        <v>7</v>
      </c>
      <c r="D13883" s="180" t="s">
        <v>26178</v>
      </c>
    </row>
    <row r="13884" spans="1:4" x14ac:dyDescent="0.25">
      <c r="A13884" s="179" t="s">
        <v>2805</v>
      </c>
      <c r="B13884" s="179" t="s">
        <v>1063</v>
      </c>
      <c r="C13884" s="179" t="s">
        <v>7</v>
      </c>
      <c r="D13884" s="180" t="s">
        <v>18062</v>
      </c>
    </row>
    <row r="13885" spans="1:4" x14ac:dyDescent="0.25">
      <c r="A13885" s="179" t="s">
        <v>2806</v>
      </c>
      <c r="B13885" s="179" t="s">
        <v>1064</v>
      </c>
      <c r="C13885" s="179" t="s">
        <v>7</v>
      </c>
      <c r="D13885" s="180" t="s">
        <v>26179</v>
      </c>
    </row>
    <row r="13886" spans="1:4" x14ac:dyDescent="0.25">
      <c r="A13886" s="179" t="s">
        <v>2807</v>
      </c>
      <c r="B13886" s="179" t="s">
        <v>198</v>
      </c>
      <c r="C13886" s="179" t="s">
        <v>14</v>
      </c>
      <c r="D13886" s="180" t="s">
        <v>26180</v>
      </c>
    </row>
    <row r="13887" spans="1:4" x14ac:dyDescent="0.25">
      <c r="A13887" s="179" t="s">
        <v>2808</v>
      </c>
      <c r="B13887" s="179" t="s">
        <v>1065</v>
      </c>
      <c r="C13887" s="179" t="s">
        <v>14</v>
      </c>
      <c r="D13887" s="180" t="s">
        <v>26181</v>
      </c>
    </row>
    <row r="13888" spans="1:4" x14ac:dyDescent="0.25">
      <c r="A13888" s="179" t="s">
        <v>2809</v>
      </c>
      <c r="B13888" s="179" t="s">
        <v>1066</v>
      </c>
      <c r="C13888" s="179" t="s">
        <v>14</v>
      </c>
      <c r="D13888" s="180" t="s">
        <v>26182</v>
      </c>
    </row>
    <row r="13889" spans="1:4" x14ac:dyDescent="0.25">
      <c r="A13889" s="179" t="s">
        <v>2810</v>
      </c>
      <c r="B13889" s="179" t="s">
        <v>199</v>
      </c>
      <c r="C13889" s="179" t="s">
        <v>14</v>
      </c>
      <c r="D13889" s="180" t="s">
        <v>26183</v>
      </c>
    </row>
    <row r="13890" spans="1:4" x14ac:dyDescent="0.25">
      <c r="A13890" s="179" t="s">
        <v>2811</v>
      </c>
      <c r="B13890" s="179" t="s">
        <v>1067</v>
      </c>
      <c r="C13890" s="179" t="s">
        <v>14</v>
      </c>
      <c r="D13890" s="180" t="s">
        <v>18458</v>
      </c>
    </row>
    <row r="13891" spans="1:4" x14ac:dyDescent="0.25">
      <c r="A13891" s="179" t="s">
        <v>2812</v>
      </c>
      <c r="B13891" s="179" t="s">
        <v>200</v>
      </c>
      <c r="C13891" s="179" t="s">
        <v>14</v>
      </c>
      <c r="D13891" s="180" t="s">
        <v>26184</v>
      </c>
    </row>
    <row r="13892" spans="1:4" x14ac:dyDescent="0.25">
      <c r="A13892" s="179" t="s">
        <v>2813</v>
      </c>
      <c r="B13892" s="179" t="s">
        <v>1068</v>
      </c>
      <c r="C13892" s="179" t="s">
        <v>14</v>
      </c>
      <c r="D13892" s="180" t="s">
        <v>26185</v>
      </c>
    </row>
    <row r="13893" spans="1:4" x14ac:dyDescent="0.25">
      <c r="A13893" s="179" t="s">
        <v>2814</v>
      </c>
      <c r="B13893" s="179" t="s">
        <v>1069</v>
      </c>
      <c r="C13893" s="179" t="s">
        <v>14</v>
      </c>
      <c r="D13893" s="180" t="s">
        <v>26186</v>
      </c>
    </row>
    <row r="13894" spans="1:4" x14ac:dyDescent="0.25">
      <c r="A13894" s="179" t="s">
        <v>2815</v>
      </c>
      <c r="B13894" s="179" t="s">
        <v>201</v>
      </c>
      <c r="C13894" s="179" t="s">
        <v>14</v>
      </c>
      <c r="D13894" s="180" t="s">
        <v>26187</v>
      </c>
    </row>
    <row r="13895" spans="1:4" x14ac:dyDescent="0.25">
      <c r="A13895" s="179" t="s">
        <v>2816</v>
      </c>
      <c r="B13895" s="179" t="s">
        <v>1070</v>
      </c>
      <c r="C13895" s="179" t="s">
        <v>14</v>
      </c>
      <c r="D13895" s="180" t="s">
        <v>26188</v>
      </c>
    </row>
    <row r="13896" spans="1:4" x14ac:dyDescent="0.25">
      <c r="A13896" s="179" t="s">
        <v>2817</v>
      </c>
      <c r="B13896" s="179" t="s">
        <v>202</v>
      </c>
      <c r="C13896" s="179" t="s">
        <v>14</v>
      </c>
      <c r="D13896" s="180" t="s">
        <v>26189</v>
      </c>
    </row>
    <row r="13897" spans="1:4" x14ac:dyDescent="0.25">
      <c r="A13897" s="179" t="s">
        <v>2818</v>
      </c>
      <c r="B13897" s="179" t="s">
        <v>1071</v>
      </c>
      <c r="C13897" s="179" t="s">
        <v>14</v>
      </c>
      <c r="D13897" s="180" t="s">
        <v>17736</v>
      </c>
    </row>
    <row r="13898" spans="1:4" x14ac:dyDescent="0.25">
      <c r="A13898" s="179" t="s">
        <v>2819</v>
      </c>
      <c r="B13898" s="179" t="s">
        <v>1072</v>
      </c>
      <c r="C13898" s="179" t="s">
        <v>14</v>
      </c>
      <c r="D13898" s="180" t="s">
        <v>26190</v>
      </c>
    </row>
    <row r="13899" spans="1:4" x14ac:dyDescent="0.25">
      <c r="A13899" s="179" t="s">
        <v>2820</v>
      </c>
      <c r="B13899" s="179" t="s">
        <v>1073</v>
      </c>
      <c r="C13899" s="179" t="s">
        <v>14</v>
      </c>
      <c r="D13899" s="180" t="s">
        <v>17607</v>
      </c>
    </row>
    <row r="13900" spans="1:4" x14ac:dyDescent="0.25">
      <c r="A13900" s="179" t="s">
        <v>2821</v>
      </c>
      <c r="B13900" s="179" t="s">
        <v>1074</v>
      </c>
      <c r="C13900" s="179" t="s">
        <v>14</v>
      </c>
      <c r="D13900" s="180" t="s">
        <v>26191</v>
      </c>
    </row>
    <row r="13901" spans="1:4" x14ac:dyDescent="0.25">
      <c r="A13901" s="179" t="s">
        <v>2822</v>
      </c>
      <c r="B13901" s="179" t="s">
        <v>203</v>
      </c>
      <c r="C13901" s="179" t="s">
        <v>14</v>
      </c>
      <c r="D13901" s="180" t="s">
        <v>26192</v>
      </c>
    </row>
    <row r="13902" spans="1:4" x14ac:dyDescent="0.25">
      <c r="A13902" s="179" t="s">
        <v>2823</v>
      </c>
      <c r="B13902" s="179" t="s">
        <v>1075</v>
      </c>
      <c r="C13902" s="179" t="s">
        <v>14</v>
      </c>
      <c r="D13902" s="180" t="s">
        <v>26193</v>
      </c>
    </row>
    <row r="13903" spans="1:4" x14ac:dyDescent="0.25">
      <c r="A13903" s="179" t="s">
        <v>2824</v>
      </c>
      <c r="B13903" s="179" t="s">
        <v>1076</v>
      </c>
      <c r="C13903" s="179" t="s">
        <v>14</v>
      </c>
      <c r="D13903" s="180" t="s">
        <v>26194</v>
      </c>
    </row>
    <row r="13904" spans="1:4" x14ac:dyDescent="0.25">
      <c r="A13904" s="179" t="s">
        <v>2825</v>
      </c>
      <c r="B13904" s="179" t="s">
        <v>1077</v>
      </c>
      <c r="C13904" s="179" t="s">
        <v>14</v>
      </c>
      <c r="D13904" s="180" t="s">
        <v>26195</v>
      </c>
    </row>
    <row r="13905" spans="1:4" x14ac:dyDescent="0.25">
      <c r="A13905" s="179" t="s">
        <v>2826</v>
      </c>
      <c r="B13905" s="179" t="s">
        <v>1078</v>
      </c>
      <c r="C13905" s="179" t="s">
        <v>14</v>
      </c>
      <c r="D13905" s="180" t="s">
        <v>26196</v>
      </c>
    </row>
    <row r="13906" spans="1:4" x14ac:dyDescent="0.25">
      <c r="A13906" s="179" t="s">
        <v>2827</v>
      </c>
      <c r="B13906" s="179" t="s">
        <v>26197</v>
      </c>
      <c r="C13906" s="179" t="s">
        <v>8</v>
      </c>
      <c r="D13906" s="180" t="s">
        <v>12712</v>
      </c>
    </row>
    <row r="13907" spans="1:4" x14ac:dyDescent="0.25">
      <c r="A13907" s="179" t="s">
        <v>6707</v>
      </c>
      <c r="B13907" s="179" t="s">
        <v>6708</v>
      </c>
      <c r="C13907" s="179" t="s">
        <v>7</v>
      </c>
      <c r="D13907" s="180" t="s">
        <v>26198</v>
      </c>
    </row>
    <row r="13908" spans="1:4" x14ac:dyDescent="0.25">
      <c r="A13908" s="179" t="s">
        <v>6709</v>
      </c>
      <c r="B13908" s="179" t="s">
        <v>6710</v>
      </c>
      <c r="C13908" s="179" t="s">
        <v>7</v>
      </c>
      <c r="D13908" s="180" t="s">
        <v>26199</v>
      </c>
    </row>
    <row r="13909" spans="1:4" x14ac:dyDescent="0.25">
      <c r="A13909" s="179" t="s">
        <v>6711</v>
      </c>
      <c r="B13909" s="179" t="s">
        <v>6712</v>
      </c>
      <c r="C13909" s="179" t="s">
        <v>7</v>
      </c>
      <c r="D13909" s="180" t="s">
        <v>26200</v>
      </c>
    </row>
    <row r="13910" spans="1:4" x14ac:dyDescent="0.25">
      <c r="A13910" s="179" t="s">
        <v>6713</v>
      </c>
      <c r="B13910" s="179" t="s">
        <v>6714</v>
      </c>
      <c r="C13910" s="179" t="s">
        <v>7</v>
      </c>
      <c r="D13910" s="180" t="s">
        <v>18028</v>
      </c>
    </row>
    <row r="13911" spans="1:4" x14ac:dyDescent="0.25">
      <c r="A13911" s="179" t="s">
        <v>6715</v>
      </c>
      <c r="B13911" s="179" t="s">
        <v>6716</v>
      </c>
      <c r="C13911" s="179" t="s">
        <v>7</v>
      </c>
      <c r="D13911" s="180" t="s">
        <v>26201</v>
      </c>
    </row>
    <row r="13912" spans="1:4" x14ac:dyDescent="0.25">
      <c r="A13912" s="179" t="s">
        <v>6717</v>
      </c>
      <c r="B13912" s="179" t="s">
        <v>6718</v>
      </c>
      <c r="C13912" s="179" t="s">
        <v>16</v>
      </c>
      <c r="D13912" s="180" t="s">
        <v>17637</v>
      </c>
    </row>
    <row r="13913" spans="1:4" x14ac:dyDescent="0.25">
      <c r="A13913" s="179" t="s">
        <v>6720</v>
      </c>
      <c r="B13913" s="179" t="s">
        <v>6721</v>
      </c>
      <c r="C13913" s="179" t="s">
        <v>16</v>
      </c>
      <c r="D13913" s="180" t="s">
        <v>7874</v>
      </c>
    </row>
    <row r="13914" spans="1:4" x14ac:dyDescent="0.25">
      <c r="A13914" s="179" t="s">
        <v>6722</v>
      </c>
      <c r="B13914" s="179" t="s">
        <v>6723</v>
      </c>
      <c r="C13914" s="179" t="s">
        <v>16</v>
      </c>
      <c r="D13914" s="180" t="s">
        <v>14859</v>
      </c>
    </row>
    <row r="13915" spans="1:4" x14ac:dyDescent="0.25">
      <c r="A13915" s="179" t="s">
        <v>6724</v>
      </c>
      <c r="B13915" s="179" t="s">
        <v>6725</v>
      </c>
      <c r="C13915" s="179" t="s">
        <v>16</v>
      </c>
      <c r="D13915" s="180" t="s">
        <v>6330</v>
      </c>
    </row>
    <row r="13916" spans="1:4" x14ac:dyDescent="0.25">
      <c r="A13916" s="179" t="s">
        <v>6726</v>
      </c>
      <c r="B13916" s="179" t="s">
        <v>6727</v>
      </c>
      <c r="C13916" s="179" t="s">
        <v>16</v>
      </c>
      <c r="D13916" s="180" t="s">
        <v>14666</v>
      </c>
    </row>
    <row r="13917" spans="1:4" x14ac:dyDescent="0.25">
      <c r="A13917" s="179" t="s">
        <v>6728</v>
      </c>
      <c r="B13917" s="179" t="s">
        <v>6729</v>
      </c>
      <c r="C13917" s="179" t="s">
        <v>16</v>
      </c>
      <c r="D13917" s="180" t="s">
        <v>20836</v>
      </c>
    </row>
    <row r="13918" spans="1:4" x14ac:dyDescent="0.25">
      <c r="A13918" s="179" t="s">
        <v>6730</v>
      </c>
      <c r="B13918" s="179" t="s">
        <v>6731</v>
      </c>
      <c r="C13918" s="179" t="s">
        <v>16</v>
      </c>
      <c r="D13918" s="180" t="s">
        <v>6480</v>
      </c>
    </row>
    <row r="13919" spans="1:4" x14ac:dyDescent="0.25">
      <c r="A13919" s="179" t="s">
        <v>6732</v>
      </c>
      <c r="B13919" s="179" t="s">
        <v>6733</v>
      </c>
      <c r="C13919" s="179" t="s">
        <v>10</v>
      </c>
      <c r="D13919" s="180" t="s">
        <v>26202</v>
      </c>
    </row>
    <row r="13920" spans="1:4" x14ac:dyDescent="0.25">
      <c r="A13920" s="179" t="s">
        <v>26203</v>
      </c>
      <c r="B13920" s="179" t="s">
        <v>26204</v>
      </c>
      <c r="C13920" s="179" t="s">
        <v>14</v>
      </c>
      <c r="D13920" s="180" t="s">
        <v>14807</v>
      </c>
    </row>
    <row r="13921" spans="1:4" x14ac:dyDescent="0.25">
      <c r="A13921" s="179" t="s">
        <v>26205</v>
      </c>
      <c r="B13921" s="179" t="s">
        <v>26206</v>
      </c>
      <c r="C13921" s="179" t="s">
        <v>14</v>
      </c>
      <c r="D13921" s="180" t="s">
        <v>26207</v>
      </c>
    </row>
    <row r="13922" spans="1:4" x14ac:dyDescent="0.25">
      <c r="A13922" s="179" t="s">
        <v>26208</v>
      </c>
      <c r="B13922" s="179" t="s">
        <v>26209</v>
      </c>
      <c r="C13922" s="179" t="s">
        <v>14</v>
      </c>
      <c r="D13922" s="180" t="s">
        <v>26210</v>
      </c>
    </row>
    <row r="13923" spans="1:4" x14ac:dyDescent="0.25">
      <c r="A13923" s="179" t="s">
        <v>26211</v>
      </c>
      <c r="B13923" s="179" t="s">
        <v>26212</v>
      </c>
      <c r="C13923" s="179" t="s">
        <v>14</v>
      </c>
      <c r="D13923" s="180" t="s">
        <v>17805</v>
      </c>
    </row>
    <row r="13924" spans="1:4" x14ac:dyDescent="0.25">
      <c r="A13924" s="179" t="s">
        <v>26213</v>
      </c>
      <c r="B13924" s="179" t="s">
        <v>26214</v>
      </c>
      <c r="C13924" s="179" t="s">
        <v>14</v>
      </c>
      <c r="D13924" s="180" t="s">
        <v>26215</v>
      </c>
    </row>
    <row r="13925" spans="1:4" x14ac:dyDescent="0.25">
      <c r="A13925" s="179" t="s">
        <v>26216</v>
      </c>
      <c r="B13925" s="179" t="s">
        <v>26217</v>
      </c>
      <c r="C13925" s="179" t="s">
        <v>14</v>
      </c>
      <c r="D13925" s="180" t="s">
        <v>26218</v>
      </c>
    </row>
    <row r="13926" spans="1:4" x14ac:dyDescent="0.25">
      <c r="A13926" s="179" t="s">
        <v>26219</v>
      </c>
      <c r="B13926" s="179" t="s">
        <v>26220</v>
      </c>
      <c r="C13926" s="179" t="s">
        <v>14</v>
      </c>
      <c r="D13926" s="180" t="s">
        <v>26221</v>
      </c>
    </row>
    <row r="13927" spans="1:4" x14ac:dyDescent="0.25">
      <c r="A13927" s="179" t="s">
        <v>26222</v>
      </c>
      <c r="B13927" s="179" t="s">
        <v>26223</v>
      </c>
      <c r="C13927" s="179" t="s">
        <v>14</v>
      </c>
      <c r="D13927" s="180" t="s">
        <v>17400</v>
      </c>
    </row>
    <row r="13928" spans="1:4" x14ac:dyDescent="0.25">
      <c r="A13928" s="179" t="s">
        <v>26224</v>
      </c>
      <c r="B13928" s="179" t="s">
        <v>26225</v>
      </c>
      <c r="C13928" s="179" t="s">
        <v>14</v>
      </c>
      <c r="D13928" s="180" t="s">
        <v>26226</v>
      </c>
    </row>
    <row r="13929" spans="1:4" x14ac:dyDescent="0.25">
      <c r="A13929" s="179" t="s">
        <v>26227</v>
      </c>
      <c r="B13929" s="179" t="s">
        <v>26228</v>
      </c>
      <c r="C13929" s="179" t="s">
        <v>14</v>
      </c>
      <c r="D13929" s="180" t="s">
        <v>12409</v>
      </c>
    </row>
    <row r="13930" spans="1:4" x14ac:dyDescent="0.25">
      <c r="A13930" s="179" t="s">
        <v>26229</v>
      </c>
      <c r="B13930" s="179" t="s">
        <v>26230</v>
      </c>
      <c r="C13930" s="179" t="s">
        <v>14</v>
      </c>
      <c r="D13930" s="180" t="s">
        <v>26231</v>
      </c>
    </row>
    <row r="13931" spans="1:4" x14ac:dyDescent="0.25">
      <c r="A13931" s="179" t="s">
        <v>26232</v>
      </c>
      <c r="B13931" s="179" t="s">
        <v>26233</v>
      </c>
      <c r="C13931" s="179" t="s">
        <v>14</v>
      </c>
      <c r="D13931" s="180" t="s">
        <v>26234</v>
      </c>
    </row>
    <row r="13932" spans="1:4" x14ac:dyDescent="0.25">
      <c r="A13932" s="179" t="s">
        <v>26235</v>
      </c>
      <c r="B13932" s="179" t="s">
        <v>26236</v>
      </c>
      <c r="C13932" s="179" t="s">
        <v>14</v>
      </c>
      <c r="D13932" s="180" t="s">
        <v>26237</v>
      </c>
    </row>
    <row r="13933" spans="1:4" x14ac:dyDescent="0.25">
      <c r="A13933" s="179" t="s">
        <v>26238</v>
      </c>
      <c r="B13933" s="179" t="s">
        <v>26239</v>
      </c>
      <c r="C13933" s="179" t="s">
        <v>14</v>
      </c>
      <c r="D13933" s="180" t="s">
        <v>26240</v>
      </c>
    </row>
    <row r="13934" spans="1:4" x14ac:dyDescent="0.25">
      <c r="A13934" s="179" t="s">
        <v>26241</v>
      </c>
      <c r="B13934" s="179" t="s">
        <v>26242</v>
      </c>
      <c r="C13934" s="179" t="s">
        <v>14</v>
      </c>
      <c r="D13934" s="180" t="s">
        <v>26243</v>
      </c>
    </row>
    <row r="13935" spans="1:4" x14ac:dyDescent="0.25">
      <c r="A13935" s="179" t="s">
        <v>26244</v>
      </c>
      <c r="B13935" s="179" t="s">
        <v>26245</v>
      </c>
      <c r="C13935" s="179" t="s">
        <v>8</v>
      </c>
      <c r="D13935" s="180" t="s">
        <v>12183</v>
      </c>
    </row>
    <row r="13936" spans="1:4" x14ac:dyDescent="0.25">
      <c r="A13936" s="179" t="s">
        <v>26246</v>
      </c>
      <c r="B13936" s="179" t="s">
        <v>26247</v>
      </c>
      <c r="C13936" s="179" t="s">
        <v>8</v>
      </c>
      <c r="D13936" s="180" t="s">
        <v>26248</v>
      </c>
    </row>
    <row r="13937" spans="1:4" x14ac:dyDescent="0.25">
      <c r="A13937" s="179" t="s">
        <v>26249</v>
      </c>
      <c r="B13937" s="179" t="s">
        <v>26250</v>
      </c>
      <c r="C13937" s="179" t="s">
        <v>8</v>
      </c>
      <c r="D13937" s="180" t="s">
        <v>26251</v>
      </c>
    </row>
    <row r="13938" spans="1:4" x14ac:dyDescent="0.25">
      <c r="A13938" s="179" t="s">
        <v>26252</v>
      </c>
      <c r="B13938" s="179" t="s">
        <v>26253</v>
      </c>
      <c r="C13938" s="179" t="s">
        <v>14</v>
      </c>
      <c r="D13938" s="180" t="s">
        <v>26254</v>
      </c>
    </row>
    <row r="13939" spans="1:4" x14ac:dyDescent="0.25">
      <c r="A13939" s="179" t="s">
        <v>26255</v>
      </c>
      <c r="B13939" s="179" t="s">
        <v>26256</v>
      </c>
      <c r="C13939" s="179" t="s">
        <v>14</v>
      </c>
      <c r="D13939" s="180" t="s">
        <v>26257</v>
      </c>
    </row>
    <row r="13940" spans="1:4" x14ac:dyDescent="0.25">
      <c r="A13940" s="179" t="s">
        <v>26258</v>
      </c>
      <c r="B13940" s="179" t="s">
        <v>26259</v>
      </c>
      <c r="C13940" s="179" t="s">
        <v>14</v>
      </c>
      <c r="D13940" s="180" t="s">
        <v>26260</v>
      </c>
    </row>
    <row r="13941" spans="1:4" x14ac:dyDescent="0.25">
      <c r="A13941" s="179" t="s">
        <v>26261</v>
      </c>
      <c r="B13941" s="179" t="s">
        <v>26262</v>
      </c>
      <c r="C13941" s="179" t="s">
        <v>14</v>
      </c>
      <c r="D13941" s="180" t="s">
        <v>26263</v>
      </c>
    </row>
    <row r="13942" spans="1:4" x14ac:dyDescent="0.25">
      <c r="A13942" s="179" t="s">
        <v>26264</v>
      </c>
      <c r="B13942" s="179" t="s">
        <v>26265</v>
      </c>
      <c r="C13942" s="179" t="s">
        <v>14</v>
      </c>
      <c r="D13942" s="180" t="s">
        <v>14940</v>
      </c>
    </row>
    <row r="13943" spans="1:4" x14ac:dyDescent="0.25">
      <c r="A13943" s="179" t="s">
        <v>26266</v>
      </c>
      <c r="B13943" s="179" t="s">
        <v>26267</v>
      </c>
      <c r="C13943" s="179" t="s">
        <v>14</v>
      </c>
      <c r="D13943" s="180" t="s">
        <v>26268</v>
      </c>
    </row>
    <row r="13944" spans="1:4" x14ac:dyDescent="0.25">
      <c r="A13944" s="179" t="s">
        <v>26269</v>
      </c>
      <c r="B13944" s="179" t="s">
        <v>26270</v>
      </c>
      <c r="C13944" s="179" t="s">
        <v>14</v>
      </c>
      <c r="D13944" s="180" t="s">
        <v>17696</v>
      </c>
    </row>
    <row r="13945" spans="1:4" x14ac:dyDescent="0.25">
      <c r="A13945" s="179" t="s">
        <v>26271</v>
      </c>
      <c r="B13945" s="179" t="s">
        <v>26272</v>
      </c>
      <c r="C13945" s="179" t="s">
        <v>14</v>
      </c>
      <c r="D13945" s="180" t="s">
        <v>26273</v>
      </c>
    </row>
    <row r="13946" spans="1:4" x14ac:dyDescent="0.25">
      <c r="A13946" s="179" t="s">
        <v>26274</v>
      </c>
      <c r="B13946" s="179" t="s">
        <v>26275</v>
      </c>
      <c r="C13946" s="179" t="s">
        <v>14</v>
      </c>
      <c r="D13946" s="180" t="s">
        <v>26276</v>
      </c>
    </row>
    <row r="13947" spans="1:4" x14ac:dyDescent="0.25">
      <c r="A13947" s="179" t="s">
        <v>8865</v>
      </c>
      <c r="B13947" s="179" t="s">
        <v>8866</v>
      </c>
      <c r="C13947" s="179" t="s">
        <v>14</v>
      </c>
      <c r="D13947" s="180" t="s">
        <v>26277</v>
      </c>
    </row>
    <row r="13948" spans="1:4" x14ac:dyDescent="0.25">
      <c r="A13948" s="179" t="s">
        <v>8867</v>
      </c>
      <c r="B13948" s="179" t="s">
        <v>8868</v>
      </c>
      <c r="C13948" s="179" t="s">
        <v>14</v>
      </c>
      <c r="D13948" s="180" t="s">
        <v>26278</v>
      </c>
    </row>
    <row r="13949" spans="1:4" x14ac:dyDescent="0.25">
      <c r="A13949" s="179" t="s">
        <v>8869</v>
      </c>
      <c r="B13949" s="179" t="s">
        <v>8870</v>
      </c>
      <c r="C13949" s="179" t="s">
        <v>14</v>
      </c>
      <c r="D13949" s="180" t="s">
        <v>26279</v>
      </c>
    </row>
    <row r="13950" spans="1:4" x14ac:dyDescent="0.25">
      <c r="A13950" s="179" t="s">
        <v>8871</v>
      </c>
      <c r="B13950" s="179" t="s">
        <v>8872</v>
      </c>
      <c r="C13950" s="179" t="s">
        <v>14</v>
      </c>
      <c r="D13950" s="180" t="s">
        <v>26280</v>
      </c>
    </row>
    <row r="13951" spans="1:4" x14ac:dyDescent="0.25">
      <c r="A13951" s="179" t="s">
        <v>8873</v>
      </c>
      <c r="B13951" s="179" t="s">
        <v>8874</v>
      </c>
      <c r="C13951" s="179" t="s">
        <v>14</v>
      </c>
      <c r="D13951" s="180" t="s">
        <v>15953</v>
      </c>
    </row>
    <row r="13952" spans="1:4" x14ac:dyDescent="0.25">
      <c r="A13952" s="179" t="s">
        <v>8875</v>
      </c>
      <c r="B13952" s="179" t="s">
        <v>8876</v>
      </c>
      <c r="C13952" s="179" t="s">
        <v>14</v>
      </c>
      <c r="D13952" s="180" t="s">
        <v>26281</v>
      </c>
    </row>
    <row r="13953" spans="1:4" x14ac:dyDescent="0.25">
      <c r="A13953" s="179" t="s">
        <v>8877</v>
      </c>
      <c r="B13953" s="179" t="s">
        <v>8878</v>
      </c>
      <c r="C13953" s="179" t="s">
        <v>14</v>
      </c>
      <c r="D13953" s="180" t="s">
        <v>26282</v>
      </c>
    </row>
    <row r="13954" spans="1:4" x14ac:dyDescent="0.25">
      <c r="A13954" s="179" t="s">
        <v>8879</v>
      </c>
      <c r="B13954" s="179" t="s">
        <v>8880</v>
      </c>
      <c r="C13954" s="179" t="s">
        <v>14</v>
      </c>
      <c r="D13954" s="180" t="s">
        <v>26283</v>
      </c>
    </row>
    <row r="13955" spans="1:4" x14ac:dyDescent="0.25">
      <c r="A13955" s="179" t="s">
        <v>8881</v>
      </c>
      <c r="B13955" s="179" t="s">
        <v>8882</v>
      </c>
      <c r="C13955" s="179" t="s">
        <v>14</v>
      </c>
      <c r="D13955" s="180" t="s">
        <v>26100</v>
      </c>
    </row>
    <row r="13956" spans="1:4" x14ac:dyDescent="0.25">
      <c r="A13956" s="179" t="s">
        <v>8883</v>
      </c>
      <c r="B13956" s="179" t="s">
        <v>8884</v>
      </c>
      <c r="C13956" s="179" t="s">
        <v>14</v>
      </c>
      <c r="D13956" s="180" t="s">
        <v>26284</v>
      </c>
    </row>
    <row r="13957" spans="1:4" x14ac:dyDescent="0.25">
      <c r="A13957" s="179" t="s">
        <v>8885</v>
      </c>
      <c r="B13957" s="179" t="s">
        <v>8886</v>
      </c>
      <c r="C13957" s="179" t="s">
        <v>14</v>
      </c>
      <c r="D13957" s="180" t="s">
        <v>26285</v>
      </c>
    </row>
    <row r="13958" spans="1:4" x14ac:dyDescent="0.25">
      <c r="A13958" s="179" t="s">
        <v>8887</v>
      </c>
      <c r="B13958" s="179" t="s">
        <v>8888</v>
      </c>
      <c r="C13958" s="179" t="s">
        <v>14</v>
      </c>
      <c r="D13958" s="180" t="s">
        <v>17014</v>
      </c>
    </row>
    <row r="13959" spans="1:4" x14ac:dyDescent="0.25">
      <c r="A13959" s="179" t="s">
        <v>8889</v>
      </c>
      <c r="B13959" s="179" t="s">
        <v>8890</v>
      </c>
      <c r="C13959" s="179" t="s">
        <v>8</v>
      </c>
      <c r="D13959" s="180" t="s">
        <v>26286</v>
      </c>
    </row>
    <row r="13960" spans="1:4" x14ac:dyDescent="0.25">
      <c r="A13960" s="179" t="s">
        <v>8891</v>
      </c>
      <c r="B13960" s="179" t="s">
        <v>8892</v>
      </c>
      <c r="C13960" s="179" t="s">
        <v>8</v>
      </c>
      <c r="D13960" s="180" t="s">
        <v>26287</v>
      </c>
    </row>
    <row r="13961" spans="1:4" x14ac:dyDescent="0.25">
      <c r="A13961" s="179" t="s">
        <v>8893</v>
      </c>
      <c r="B13961" s="179" t="s">
        <v>8894</v>
      </c>
      <c r="C13961" s="179" t="s">
        <v>8</v>
      </c>
      <c r="D13961" s="180" t="s">
        <v>26288</v>
      </c>
    </row>
    <row r="13962" spans="1:4" x14ac:dyDescent="0.25">
      <c r="A13962" s="179" t="s">
        <v>8895</v>
      </c>
      <c r="B13962" s="179" t="s">
        <v>8896</v>
      </c>
      <c r="C13962" s="179" t="s">
        <v>8</v>
      </c>
      <c r="D13962" s="180" t="s">
        <v>26289</v>
      </c>
    </row>
    <row r="13963" spans="1:4" x14ac:dyDescent="0.25">
      <c r="A13963" s="179" t="s">
        <v>8897</v>
      </c>
      <c r="B13963" s="179" t="s">
        <v>8898</v>
      </c>
      <c r="C13963" s="179" t="s">
        <v>8</v>
      </c>
      <c r="D13963" s="180" t="s">
        <v>26290</v>
      </c>
    </row>
    <row r="13964" spans="1:4" x14ac:dyDescent="0.25">
      <c r="A13964" s="179" t="s">
        <v>8899</v>
      </c>
      <c r="B13964" s="179" t="s">
        <v>8900</v>
      </c>
      <c r="C13964" s="179" t="s">
        <v>8</v>
      </c>
      <c r="D13964" s="180" t="s">
        <v>26291</v>
      </c>
    </row>
    <row r="13965" spans="1:4" x14ac:dyDescent="0.25">
      <c r="A13965" s="179" t="s">
        <v>8901</v>
      </c>
      <c r="B13965" s="179" t="s">
        <v>8902</v>
      </c>
      <c r="C13965" s="179" t="s">
        <v>8</v>
      </c>
      <c r="D13965" s="180" t="s">
        <v>26292</v>
      </c>
    </row>
    <row r="13966" spans="1:4" x14ac:dyDescent="0.25">
      <c r="A13966" s="179" t="s">
        <v>8903</v>
      </c>
      <c r="B13966" s="179" t="s">
        <v>12838</v>
      </c>
      <c r="C13966" s="179" t="s">
        <v>8</v>
      </c>
      <c r="D13966" s="180" t="s">
        <v>26293</v>
      </c>
    </row>
    <row r="13967" spans="1:4" x14ac:dyDescent="0.25">
      <c r="A13967" s="179" t="s">
        <v>8904</v>
      </c>
      <c r="B13967" s="179" t="s">
        <v>8905</v>
      </c>
      <c r="C13967" s="179" t="s">
        <v>8</v>
      </c>
      <c r="D13967" s="180" t="s">
        <v>26294</v>
      </c>
    </row>
    <row r="13968" spans="1:4" x14ac:dyDescent="0.25">
      <c r="A13968" s="179" t="s">
        <v>8906</v>
      </c>
      <c r="B13968" s="179" t="s">
        <v>8907</v>
      </c>
      <c r="C13968" s="179" t="s">
        <v>8</v>
      </c>
      <c r="D13968" s="180" t="s">
        <v>26295</v>
      </c>
    </row>
    <row r="13969" spans="1:4" x14ac:dyDescent="0.25">
      <c r="A13969" s="179" t="s">
        <v>8908</v>
      </c>
      <c r="B13969" s="179" t="s">
        <v>8909</v>
      </c>
      <c r="C13969" s="179" t="s">
        <v>8</v>
      </c>
      <c r="D13969" s="180" t="s">
        <v>26296</v>
      </c>
    </row>
    <row r="13970" spans="1:4" x14ac:dyDescent="0.25">
      <c r="A13970" s="179" t="s">
        <v>8910</v>
      </c>
      <c r="B13970" s="179" t="s">
        <v>8911</v>
      </c>
      <c r="C13970" s="179" t="s">
        <v>8</v>
      </c>
      <c r="D13970" s="180" t="s">
        <v>26297</v>
      </c>
    </row>
    <row r="13971" spans="1:4" x14ac:dyDescent="0.25">
      <c r="A13971" s="179" t="s">
        <v>8912</v>
      </c>
      <c r="B13971" s="179" t="s">
        <v>8913</v>
      </c>
      <c r="C13971" s="179" t="s">
        <v>8</v>
      </c>
      <c r="D13971" s="180" t="s">
        <v>26298</v>
      </c>
    </row>
    <row r="13972" spans="1:4" x14ac:dyDescent="0.25">
      <c r="A13972" s="179" t="s">
        <v>8914</v>
      </c>
      <c r="B13972" s="179" t="s">
        <v>8915</v>
      </c>
      <c r="C13972" s="179" t="s">
        <v>8</v>
      </c>
      <c r="D13972" s="180" t="s">
        <v>26299</v>
      </c>
    </row>
    <row r="13973" spans="1:4" x14ac:dyDescent="0.25">
      <c r="A13973" s="179" t="s">
        <v>8916</v>
      </c>
      <c r="B13973" s="179" t="s">
        <v>8917</v>
      </c>
      <c r="C13973" s="179" t="s">
        <v>8</v>
      </c>
      <c r="D13973" s="180" t="s">
        <v>26300</v>
      </c>
    </row>
    <row r="13974" spans="1:4" x14ac:dyDescent="0.25">
      <c r="A13974" s="179" t="s">
        <v>8918</v>
      </c>
      <c r="B13974" s="179" t="s">
        <v>8919</v>
      </c>
      <c r="C13974" s="179" t="s">
        <v>8</v>
      </c>
      <c r="D13974" s="180" t="s">
        <v>26301</v>
      </c>
    </row>
    <row r="13975" spans="1:4" x14ac:dyDescent="0.25">
      <c r="A13975" s="179" t="s">
        <v>8920</v>
      </c>
      <c r="B13975" s="179" t="s">
        <v>8921</v>
      </c>
      <c r="C13975" s="179" t="s">
        <v>8</v>
      </c>
      <c r="D13975" s="180" t="s">
        <v>26302</v>
      </c>
    </row>
    <row r="13976" spans="1:4" x14ac:dyDescent="0.25">
      <c r="A13976" s="179" t="s">
        <v>8922</v>
      </c>
      <c r="B13976" s="179" t="s">
        <v>8923</v>
      </c>
      <c r="C13976" s="179" t="s">
        <v>8</v>
      </c>
      <c r="D13976" s="180" t="s">
        <v>26303</v>
      </c>
    </row>
    <row r="13977" spans="1:4" x14ac:dyDescent="0.25">
      <c r="A13977" s="179" t="s">
        <v>8924</v>
      </c>
      <c r="B13977" s="179" t="s">
        <v>8925</v>
      </c>
      <c r="C13977" s="179" t="s">
        <v>8</v>
      </c>
      <c r="D13977" s="180" t="s">
        <v>26304</v>
      </c>
    </row>
    <row r="13978" spans="1:4" x14ac:dyDescent="0.25">
      <c r="A13978" s="179" t="s">
        <v>8926</v>
      </c>
      <c r="B13978" s="179" t="s">
        <v>8927</v>
      </c>
      <c r="C13978" s="179" t="s">
        <v>8</v>
      </c>
      <c r="D13978" s="180" t="s">
        <v>26305</v>
      </c>
    </row>
    <row r="13979" spans="1:4" x14ac:dyDescent="0.25">
      <c r="A13979" s="179" t="s">
        <v>8928</v>
      </c>
      <c r="B13979" s="179" t="s">
        <v>8929</v>
      </c>
      <c r="C13979" s="179" t="s">
        <v>8</v>
      </c>
      <c r="D13979" s="180" t="s">
        <v>26306</v>
      </c>
    </row>
    <row r="13980" spans="1:4" x14ac:dyDescent="0.25">
      <c r="A13980" s="179" t="s">
        <v>8930</v>
      </c>
      <c r="B13980" s="179" t="s">
        <v>8931</v>
      </c>
      <c r="C13980" s="179" t="s">
        <v>8</v>
      </c>
      <c r="D13980" s="180" t="s">
        <v>26307</v>
      </c>
    </row>
    <row r="13981" spans="1:4" x14ac:dyDescent="0.25">
      <c r="A13981" s="179" t="s">
        <v>8932</v>
      </c>
      <c r="B13981" s="179" t="s">
        <v>15311</v>
      </c>
      <c r="C13981" s="179" t="s">
        <v>8</v>
      </c>
      <c r="D13981" s="180" t="s">
        <v>26308</v>
      </c>
    </row>
    <row r="13982" spans="1:4" x14ac:dyDescent="0.25">
      <c r="A13982" s="179" t="s">
        <v>8933</v>
      </c>
      <c r="B13982" s="179" t="s">
        <v>15312</v>
      </c>
      <c r="C13982" s="179" t="s">
        <v>8</v>
      </c>
      <c r="D13982" s="180" t="s">
        <v>17012</v>
      </c>
    </row>
    <row r="13983" spans="1:4" x14ac:dyDescent="0.25">
      <c r="A13983" s="179" t="s">
        <v>2828</v>
      </c>
      <c r="B13983" s="179" t="s">
        <v>15313</v>
      </c>
      <c r="C13983" s="179" t="s">
        <v>8</v>
      </c>
      <c r="D13983" s="180" t="s">
        <v>26309</v>
      </c>
    </row>
    <row r="13984" spans="1:4" x14ac:dyDescent="0.25">
      <c r="A13984" s="179" t="s">
        <v>2829</v>
      </c>
      <c r="B13984" s="179" t="s">
        <v>15314</v>
      </c>
      <c r="C13984" s="179" t="s">
        <v>8</v>
      </c>
      <c r="D13984" s="180" t="s">
        <v>26310</v>
      </c>
    </row>
    <row r="13985" spans="1:4" x14ac:dyDescent="0.25">
      <c r="A13985" s="179" t="s">
        <v>8934</v>
      </c>
      <c r="B13985" s="179" t="s">
        <v>15315</v>
      </c>
      <c r="C13985" s="179" t="s">
        <v>8</v>
      </c>
      <c r="D13985" s="180" t="s">
        <v>26311</v>
      </c>
    </row>
    <row r="13986" spans="1:4" x14ac:dyDescent="0.25">
      <c r="A13986" s="179" t="s">
        <v>2830</v>
      </c>
      <c r="B13986" s="179" t="s">
        <v>15316</v>
      </c>
      <c r="C13986" s="179" t="s">
        <v>8</v>
      </c>
      <c r="D13986" s="180" t="s">
        <v>26312</v>
      </c>
    </row>
    <row r="13987" spans="1:4" x14ac:dyDescent="0.25">
      <c r="A13987" s="179" t="s">
        <v>2831</v>
      </c>
      <c r="B13987" s="179" t="s">
        <v>8935</v>
      </c>
      <c r="C13987" s="179" t="s">
        <v>14</v>
      </c>
      <c r="D13987" s="180" t="s">
        <v>26313</v>
      </c>
    </row>
    <row r="13988" spans="1:4" x14ac:dyDescent="0.25">
      <c r="A13988" s="179" t="s">
        <v>2832</v>
      </c>
      <c r="B13988" s="179" t="s">
        <v>8936</v>
      </c>
      <c r="C13988" s="179" t="s">
        <v>14</v>
      </c>
      <c r="D13988" s="180" t="s">
        <v>26314</v>
      </c>
    </row>
    <row r="13989" spans="1:4" x14ac:dyDescent="0.25">
      <c r="A13989" s="179" t="s">
        <v>2833</v>
      </c>
      <c r="B13989" s="179" t="s">
        <v>8937</v>
      </c>
      <c r="C13989" s="179" t="s">
        <v>14</v>
      </c>
      <c r="D13989" s="180" t="s">
        <v>26315</v>
      </c>
    </row>
    <row r="13990" spans="1:4" x14ac:dyDescent="0.25">
      <c r="A13990" s="179" t="s">
        <v>2834</v>
      </c>
      <c r="B13990" s="179" t="s">
        <v>8938</v>
      </c>
      <c r="C13990" s="179" t="s">
        <v>14</v>
      </c>
      <c r="D13990" s="180" t="s">
        <v>26316</v>
      </c>
    </row>
    <row r="13991" spans="1:4" x14ac:dyDescent="0.25">
      <c r="A13991" s="179" t="s">
        <v>2835</v>
      </c>
      <c r="B13991" s="179" t="s">
        <v>15317</v>
      </c>
      <c r="C13991" s="179" t="s">
        <v>8</v>
      </c>
      <c r="D13991" s="180" t="s">
        <v>26317</v>
      </c>
    </row>
    <row r="13992" spans="1:4" x14ac:dyDescent="0.25">
      <c r="A13992" s="179" t="s">
        <v>2836</v>
      </c>
      <c r="B13992" s="179" t="s">
        <v>8939</v>
      </c>
      <c r="C13992" s="179" t="s">
        <v>14</v>
      </c>
      <c r="D13992" s="180" t="s">
        <v>26318</v>
      </c>
    </row>
    <row r="13993" spans="1:4" x14ac:dyDescent="0.25">
      <c r="A13993" s="179" t="s">
        <v>2837</v>
      </c>
      <c r="B13993" s="179" t="s">
        <v>8940</v>
      </c>
      <c r="C13993" s="179" t="s">
        <v>14</v>
      </c>
      <c r="D13993" s="180" t="s">
        <v>26319</v>
      </c>
    </row>
    <row r="13994" spans="1:4" x14ac:dyDescent="0.25">
      <c r="A13994" s="179" t="s">
        <v>2838</v>
      </c>
      <c r="B13994" s="179" t="s">
        <v>15318</v>
      </c>
      <c r="C13994" s="179" t="s">
        <v>8</v>
      </c>
      <c r="D13994" s="180" t="s">
        <v>26320</v>
      </c>
    </row>
    <row r="13995" spans="1:4" x14ac:dyDescent="0.25">
      <c r="A13995" s="179" t="s">
        <v>2839</v>
      </c>
      <c r="B13995" s="179" t="s">
        <v>8941</v>
      </c>
      <c r="C13995" s="179" t="s">
        <v>14</v>
      </c>
      <c r="D13995" s="180" t="s">
        <v>26321</v>
      </c>
    </row>
    <row r="13996" spans="1:4" x14ac:dyDescent="0.25">
      <c r="A13996" s="179" t="s">
        <v>2840</v>
      </c>
      <c r="B13996" s="179" t="s">
        <v>15319</v>
      </c>
      <c r="C13996" s="179" t="s">
        <v>8</v>
      </c>
      <c r="D13996" s="180" t="s">
        <v>26322</v>
      </c>
    </row>
    <row r="13997" spans="1:4" x14ac:dyDescent="0.25">
      <c r="A13997" s="179" t="s">
        <v>2841</v>
      </c>
      <c r="B13997" s="179" t="s">
        <v>8942</v>
      </c>
      <c r="C13997" s="179" t="s">
        <v>14</v>
      </c>
      <c r="D13997" s="180" t="s">
        <v>26323</v>
      </c>
    </row>
    <row r="13998" spans="1:4" x14ac:dyDescent="0.25">
      <c r="A13998" s="179" t="s">
        <v>2842</v>
      </c>
      <c r="B13998" s="179" t="s">
        <v>15320</v>
      </c>
      <c r="C13998" s="179" t="s">
        <v>8</v>
      </c>
      <c r="D13998" s="180" t="s">
        <v>26324</v>
      </c>
    </row>
    <row r="13999" spans="1:4" x14ac:dyDescent="0.25">
      <c r="A13999" s="179" t="s">
        <v>2843</v>
      </c>
      <c r="B13999" s="179" t="s">
        <v>8943</v>
      </c>
      <c r="C13999" s="179" t="s">
        <v>14</v>
      </c>
      <c r="D13999" s="180" t="s">
        <v>26325</v>
      </c>
    </row>
    <row r="14000" spans="1:4" x14ac:dyDescent="0.25">
      <c r="A14000" s="179" t="s">
        <v>2844</v>
      </c>
      <c r="B14000" s="179" t="s">
        <v>8944</v>
      </c>
      <c r="C14000" s="179" t="s">
        <v>14</v>
      </c>
      <c r="D14000" s="180" t="s">
        <v>26326</v>
      </c>
    </row>
    <row r="14001" spans="1:4" x14ac:dyDescent="0.25">
      <c r="A14001" s="179" t="s">
        <v>2845</v>
      </c>
      <c r="B14001" s="179" t="s">
        <v>8945</v>
      </c>
      <c r="C14001" s="179" t="s">
        <v>14</v>
      </c>
      <c r="D14001" s="180" t="s">
        <v>26327</v>
      </c>
    </row>
    <row r="14002" spans="1:4" x14ac:dyDescent="0.25">
      <c r="A14002" s="179" t="s">
        <v>2846</v>
      </c>
      <c r="B14002" s="179" t="s">
        <v>15321</v>
      </c>
      <c r="C14002" s="179" t="s">
        <v>8</v>
      </c>
      <c r="D14002" s="180" t="s">
        <v>26328</v>
      </c>
    </row>
    <row r="14003" spans="1:4" x14ac:dyDescent="0.25">
      <c r="A14003" s="179" t="s">
        <v>2847</v>
      </c>
      <c r="B14003" s="179" t="s">
        <v>8946</v>
      </c>
      <c r="C14003" s="179" t="s">
        <v>14</v>
      </c>
      <c r="D14003" s="180" t="s">
        <v>26329</v>
      </c>
    </row>
    <row r="14004" spans="1:4" x14ac:dyDescent="0.25">
      <c r="A14004" s="179" t="s">
        <v>2848</v>
      </c>
      <c r="B14004" s="179" t="s">
        <v>8947</v>
      </c>
      <c r="C14004" s="179" t="s">
        <v>14</v>
      </c>
      <c r="D14004" s="180" t="s">
        <v>26330</v>
      </c>
    </row>
    <row r="14005" spans="1:4" x14ac:dyDescent="0.25">
      <c r="A14005" s="179" t="s">
        <v>2849</v>
      </c>
      <c r="B14005" s="179" t="s">
        <v>15322</v>
      </c>
      <c r="C14005" s="179" t="s">
        <v>8</v>
      </c>
      <c r="D14005" s="180" t="s">
        <v>26331</v>
      </c>
    </row>
    <row r="14006" spans="1:4" x14ac:dyDescent="0.25">
      <c r="A14006" s="179" t="s">
        <v>2850</v>
      </c>
      <c r="B14006" s="179" t="s">
        <v>8948</v>
      </c>
      <c r="C14006" s="179" t="s">
        <v>14</v>
      </c>
      <c r="D14006" s="180" t="s">
        <v>26332</v>
      </c>
    </row>
    <row r="14007" spans="1:4" x14ac:dyDescent="0.25">
      <c r="A14007" s="179" t="s">
        <v>2851</v>
      </c>
      <c r="B14007" s="179" t="s">
        <v>15323</v>
      </c>
      <c r="C14007" s="179" t="s">
        <v>8</v>
      </c>
      <c r="D14007" s="180" t="s">
        <v>26333</v>
      </c>
    </row>
    <row r="14008" spans="1:4" x14ac:dyDescent="0.25">
      <c r="A14008" s="179" t="s">
        <v>2852</v>
      </c>
      <c r="B14008" s="179" t="s">
        <v>8949</v>
      </c>
      <c r="C14008" s="179" t="s">
        <v>14</v>
      </c>
      <c r="D14008" s="180" t="s">
        <v>26326</v>
      </c>
    </row>
    <row r="14009" spans="1:4" x14ac:dyDescent="0.25">
      <c r="A14009" s="179" t="s">
        <v>2853</v>
      </c>
      <c r="B14009" s="179" t="s">
        <v>15324</v>
      </c>
      <c r="C14009" s="179" t="s">
        <v>8</v>
      </c>
      <c r="D14009" s="180" t="s">
        <v>26334</v>
      </c>
    </row>
    <row r="14010" spans="1:4" x14ac:dyDescent="0.25">
      <c r="A14010" s="179" t="s">
        <v>2854</v>
      </c>
      <c r="B14010" s="179" t="s">
        <v>8950</v>
      </c>
      <c r="C14010" s="179" t="s">
        <v>14</v>
      </c>
      <c r="D14010" s="180" t="s">
        <v>26327</v>
      </c>
    </row>
    <row r="14011" spans="1:4" x14ac:dyDescent="0.25">
      <c r="A14011" s="179" t="s">
        <v>2855</v>
      </c>
      <c r="B14011" s="179" t="s">
        <v>15325</v>
      </c>
      <c r="C14011" s="179" t="s">
        <v>8</v>
      </c>
      <c r="D14011" s="180" t="s">
        <v>26335</v>
      </c>
    </row>
    <row r="14012" spans="1:4" x14ac:dyDescent="0.25">
      <c r="A14012" s="179" t="s">
        <v>2856</v>
      </c>
      <c r="B14012" s="179" t="s">
        <v>8951</v>
      </c>
      <c r="C14012" s="179" t="s">
        <v>14</v>
      </c>
      <c r="D14012" s="180" t="s">
        <v>26329</v>
      </c>
    </row>
    <row r="14013" spans="1:4" x14ac:dyDescent="0.25">
      <c r="A14013" s="179" t="s">
        <v>2857</v>
      </c>
      <c r="B14013" s="179" t="s">
        <v>15326</v>
      </c>
      <c r="C14013" s="179" t="s">
        <v>8</v>
      </c>
      <c r="D14013" s="180" t="s">
        <v>26336</v>
      </c>
    </row>
    <row r="14014" spans="1:4" x14ac:dyDescent="0.25">
      <c r="A14014" s="179" t="s">
        <v>2858</v>
      </c>
      <c r="B14014" s="179" t="s">
        <v>8952</v>
      </c>
      <c r="C14014" s="179" t="s">
        <v>14</v>
      </c>
      <c r="D14014" s="180" t="s">
        <v>26330</v>
      </c>
    </row>
    <row r="14015" spans="1:4" x14ac:dyDescent="0.25">
      <c r="A14015" s="179" t="s">
        <v>2859</v>
      </c>
      <c r="B14015" s="179" t="s">
        <v>15327</v>
      </c>
      <c r="C14015" s="179" t="s">
        <v>8</v>
      </c>
      <c r="D14015" s="180" t="s">
        <v>26337</v>
      </c>
    </row>
    <row r="14016" spans="1:4" x14ac:dyDescent="0.25">
      <c r="A14016" s="179" t="s">
        <v>2860</v>
      </c>
      <c r="B14016" s="179" t="s">
        <v>8953</v>
      </c>
      <c r="C14016" s="179" t="s">
        <v>14</v>
      </c>
      <c r="D14016" s="180" t="s">
        <v>26332</v>
      </c>
    </row>
    <row r="14017" spans="1:4" x14ac:dyDescent="0.25">
      <c r="A14017" s="179" t="s">
        <v>2861</v>
      </c>
      <c r="B14017" s="179" t="s">
        <v>15328</v>
      </c>
      <c r="C14017" s="179" t="s">
        <v>8</v>
      </c>
      <c r="D14017" s="180" t="s">
        <v>26338</v>
      </c>
    </row>
    <row r="14018" spans="1:4" x14ac:dyDescent="0.25">
      <c r="A14018" s="179" t="s">
        <v>2862</v>
      </c>
      <c r="B14018" s="179" t="s">
        <v>8954</v>
      </c>
      <c r="C14018" s="179" t="s">
        <v>14</v>
      </c>
      <c r="D14018" s="180" t="s">
        <v>26339</v>
      </c>
    </row>
    <row r="14019" spans="1:4" x14ac:dyDescent="0.25">
      <c r="A14019" s="179" t="s">
        <v>2863</v>
      </c>
      <c r="B14019" s="179" t="s">
        <v>15329</v>
      </c>
      <c r="C14019" s="179" t="s">
        <v>8</v>
      </c>
      <c r="D14019" s="180" t="s">
        <v>26340</v>
      </c>
    </row>
    <row r="14020" spans="1:4" x14ac:dyDescent="0.25">
      <c r="A14020" s="179" t="s">
        <v>2864</v>
      </c>
      <c r="B14020" s="179" t="s">
        <v>8955</v>
      </c>
      <c r="C14020" s="179" t="s">
        <v>14</v>
      </c>
      <c r="D14020" s="180" t="s">
        <v>26341</v>
      </c>
    </row>
    <row r="14021" spans="1:4" x14ac:dyDescent="0.25">
      <c r="A14021" s="179" t="s">
        <v>2865</v>
      </c>
      <c r="B14021" s="179" t="s">
        <v>15330</v>
      </c>
      <c r="C14021" s="179" t="s">
        <v>8</v>
      </c>
      <c r="D14021" s="180" t="s">
        <v>26342</v>
      </c>
    </row>
    <row r="14022" spans="1:4" x14ac:dyDescent="0.25">
      <c r="A14022" s="179" t="s">
        <v>2866</v>
      </c>
      <c r="B14022" s="179" t="s">
        <v>8956</v>
      </c>
      <c r="C14022" s="179" t="s">
        <v>14</v>
      </c>
      <c r="D14022" s="180" t="s">
        <v>26343</v>
      </c>
    </row>
    <row r="14023" spans="1:4" x14ac:dyDescent="0.25">
      <c r="A14023" s="179" t="s">
        <v>2867</v>
      </c>
      <c r="B14023" s="179" t="s">
        <v>15331</v>
      </c>
      <c r="C14023" s="179" t="s">
        <v>8</v>
      </c>
      <c r="D14023" s="180" t="s">
        <v>26344</v>
      </c>
    </row>
    <row r="14024" spans="1:4" x14ac:dyDescent="0.25">
      <c r="A14024" s="179" t="s">
        <v>2868</v>
      </c>
      <c r="B14024" s="179" t="s">
        <v>8957</v>
      </c>
      <c r="C14024" s="179" t="s">
        <v>14</v>
      </c>
      <c r="D14024" s="180" t="s">
        <v>26345</v>
      </c>
    </row>
    <row r="14025" spans="1:4" x14ac:dyDescent="0.25">
      <c r="A14025" s="179" t="s">
        <v>2869</v>
      </c>
      <c r="B14025" s="179" t="s">
        <v>15332</v>
      </c>
      <c r="C14025" s="179" t="s">
        <v>8</v>
      </c>
      <c r="D14025" s="180" t="s">
        <v>26346</v>
      </c>
    </row>
    <row r="14026" spans="1:4" x14ac:dyDescent="0.25">
      <c r="A14026" s="179" t="s">
        <v>2870</v>
      </c>
      <c r="B14026" s="179" t="s">
        <v>8958</v>
      </c>
      <c r="C14026" s="179" t="s">
        <v>14</v>
      </c>
      <c r="D14026" s="180" t="s">
        <v>26339</v>
      </c>
    </row>
    <row r="14027" spans="1:4" x14ac:dyDescent="0.25">
      <c r="A14027" s="179" t="s">
        <v>2871</v>
      </c>
      <c r="B14027" s="179" t="s">
        <v>15333</v>
      </c>
      <c r="C14027" s="179" t="s">
        <v>8</v>
      </c>
      <c r="D14027" s="180" t="s">
        <v>26347</v>
      </c>
    </row>
    <row r="14028" spans="1:4" x14ac:dyDescent="0.25">
      <c r="A14028" s="179" t="s">
        <v>2872</v>
      </c>
      <c r="B14028" s="179" t="s">
        <v>8959</v>
      </c>
      <c r="C14028" s="179" t="s">
        <v>14</v>
      </c>
      <c r="D14028" s="180" t="s">
        <v>26348</v>
      </c>
    </row>
    <row r="14029" spans="1:4" x14ac:dyDescent="0.25">
      <c r="A14029" s="179" t="s">
        <v>2873</v>
      </c>
      <c r="B14029" s="179" t="s">
        <v>15334</v>
      </c>
      <c r="C14029" s="179" t="s">
        <v>8</v>
      </c>
      <c r="D14029" s="180" t="s">
        <v>26349</v>
      </c>
    </row>
    <row r="14030" spans="1:4" x14ac:dyDescent="0.25">
      <c r="A14030" s="179" t="s">
        <v>2874</v>
      </c>
      <c r="B14030" s="179" t="s">
        <v>8960</v>
      </c>
      <c r="C14030" s="179" t="s">
        <v>14</v>
      </c>
      <c r="D14030" s="180" t="s">
        <v>26350</v>
      </c>
    </row>
    <row r="14031" spans="1:4" x14ac:dyDescent="0.25">
      <c r="A14031" s="179" t="s">
        <v>2875</v>
      </c>
      <c r="B14031" s="179" t="s">
        <v>15335</v>
      </c>
      <c r="C14031" s="179" t="s">
        <v>8</v>
      </c>
      <c r="D14031" s="180" t="s">
        <v>26351</v>
      </c>
    </row>
    <row r="14032" spans="1:4" x14ac:dyDescent="0.25">
      <c r="A14032" s="179" t="s">
        <v>2876</v>
      </c>
      <c r="B14032" s="179" t="s">
        <v>8961</v>
      </c>
      <c r="C14032" s="179" t="s">
        <v>14</v>
      </c>
      <c r="D14032" s="180" t="s">
        <v>26352</v>
      </c>
    </row>
    <row r="14033" spans="1:4" x14ac:dyDescent="0.25">
      <c r="A14033" s="179" t="s">
        <v>2877</v>
      </c>
      <c r="B14033" s="179" t="s">
        <v>15336</v>
      </c>
      <c r="C14033" s="179" t="s">
        <v>8</v>
      </c>
      <c r="D14033" s="180" t="s">
        <v>26353</v>
      </c>
    </row>
    <row r="14034" spans="1:4" x14ac:dyDescent="0.25">
      <c r="A14034" s="179" t="s">
        <v>2878</v>
      </c>
      <c r="B14034" s="179" t="s">
        <v>8962</v>
      </c>
      <c r="C14034" s="179" t="s">
        <v>14</v>
      </c>
      <c r="D14034" s="180" t="s">
        <v>26348</v>
      </c>
    </row>
    <row r="14035" spans="1:4" x14ac:dyDescent="0.25">
      <c r="A14035" s="179" t="s">
        <v>2879</v>
      </c>
      <c r="B14035" s="179" t="s">
        <v>15337</v>
      </c>
      <c r="C14035" s="179" t="s">
        <v>8</v>
      </c>
      <c r="D14035" s="180" t="s">
        <v>26354</v>
      </c>
    </row>
    <row r="14036" spans="1:4" x14ac:dyDescent="0.25">
      <c r="A14036" s="179" t="s">
        <v>2880</v>
      </c>
      <c r="B14036" s="179" t="s">
        <v>8963</v>
      </c>
      <c r="C14036" s="179" t="s">
        <v>14</v>
      </c>
      <c r="D14036" s="180" t="s">
        <v>26355</v>
      </c>
    </row>
    <row r="14037" spans="1:4" x14ac:dyDescent="0.25">
      <c r="A14037" s="179" t="s">
        <v>2881</v>
      </c>
      <c r="B14037" s="179" t="s">
        <v>15338</v>
      </c>
      <c r="C14037" s="179" t="s">
        <v>8</v>
      </c>
      <c r="D14037" s="180" t="s">
        <v>26356</v>
      </c>
    </row>
    <row r="14038" spans="1:4" x14ac:dyDescent="0.25">
      <c r="A14038" s="179" t="s">
        <v>2882</v>
      </c>
      <c r="B14038" s="179" t="s">
        <v>8964</v>
      </c>
      <c r="C14038" s="179" t="s">
        <v>14</v>
      </c>
      <c r="D14038" s="180" t="s">
        <v>26357</v>
      </c>
    </row>
    <row r="14039" spans="1:4" x14ac:dyDescent="0.25">
      <c r="A14039" s="179" t="s">
        <v>2883</v>
      </c>
      <c r="B14039" s="179" t="s">
        <v>15339</v>
      </c>
      <c r="C14039" s="179" t="s">
        <v>8</v>
      </c>
      <c r="D14039" s="180" t="s">
        <v>26358</v>
      </c>
    </row>
    <row r="14040" spans="1:4" x14ac:dyDescent="0.25">
      <c r="A14040" s="179" t="s">
        <v>2884</v>
      </c>
      <c r="B14040" s="179" t="s">
        <v>8965</v>
      </c>
      <c r="C14040" s="179" t="s">
        <v>14</v>
      </c>
      <c r="D14040" s="180" t="s">
        <v>26355</v>
      </c>
    </row>
    <row r="14041" spans="1:4" x14ac:dyDescent="0.25">
      <c r="A14041" s="179" t="s">
        <v>2885</v>
      </c>
      <c r="B14041" s="179" t="s">
        <v>15340</v>
      </c>
      <c r="C14041" s="179" t="s">
        <v>8</v>
      </c>
      <c r="D14041" s="180" t="s">
        <v>26359</v>
      </c>
    </row>
    <row r="14042" spans="1:4" x14ac:dyDescent="0.25">
      <c r="A14042" s="179" t="s">
        <v>2886</v>
      </c>
      <c r="B14042" s="179" t="s">
        <v>8966</v>
      </c>
      <c r="C14042" s="179" t="s">
        <v>14</v>
      </c>
      <c r="D14042" s="180" t="s">
        <v>26360</v>
      </c>
    </row>
    <row r="14043" spans="1:4" x14ac:dyDescent="0.25">
      <c r="A14043" s="179" t="s">
        <v>2887</v>
      </c>
      <c r="B14043" s="179" t="s">
        <v>15341</v>
      </c>
      <c r="C14043" s="179" t="s">
        <v>8</v>
      </c>
      <c r="D14043" s="180" t="s">
        <v>26361</v>
      </c>
    </row>
    <row r="14044" spans="1:4" x14ac:dyDescent="0.25">
      <c r="A14044" s="179" t="s">
        <v>2888</v>
      </c>
      <c r="B14044" s="179" t="s">
        <v>8967</v>
      </c>
      <c r="C14044" s="179" t="s">
        <v>14</v>
      </c>
      <c r="D14044" s="180" t="s">
        <v>26360</v>
      </c>
    </row>
    <row r="14045" spans="1:4" x14ac:dyDescent="0.25">
      <c r="A14045" s="179" t="s">
        <v>2889</v>
      </c>
      <c r="B14045" s="179" t="s">
        <v>15342</v>
      </c>
      <c r="C14045" s="179" t="s">
        <v>8</v>
      </c>
      <c r="D14045" s="180" t="s">
        <v>26362</v>
      </c>
    </row>
    <row r="14046" spans="1:4" x14ac:dyDescent="0.25">
      <c r="A14046" s="179" t="s">
        <v>2890</v>
      </c>
      <c r="B14046" s="179" t="s">
        <v>8968</v>
      </c>
      <c r="C14046" s="179" t="s">
        <v>14</v>
      </c>
      <c r="D14046" s="180" t="s">
        <v>26363</v>
      </c>
    </row>
    <row r="14047" spans="1:4" x14ac:dyDescent="0.25">
      <c r="A14047" s="179" t="s">
        <v>2891</v>
      </c>
      <c r="B14047" s="179" t="s">
        <v>15343</v>
      </c>
      <c r="C14047" s="179" t="s">
        <v>8</v>
      </c>
      <c r="D14047" s="180" t="s">
        <v>26364</v>
      </c>
    </row>
    <row r="14048" spans="1:4" x14ac:dyDescent="0.25">
      <c r="A14048" s="179" t="s">
        <v>2892</v>
      </c>
      <c r="B14048" s="179" t="s">
        <v>8969</v>
      </c>
      <c r="C14048" s="179" t="s">
        <v>14</v>
      </c>
      <c r="D14048" s="180" t="s">
        <v>26365</v>
      </c>
    </row>
    <row r="14049" spans="1:4" x14ac:dyDescent="0.25">
      <c r="A14049" s="179" t="s">
        <v>2893</v>
      </c>
      <c r="B14049" s="179" t="s">
        <v>8970</v>
      </c>
      <c r="C14049" s="179" t="s">
        <v>14</v>
      </c>
      <c r="D14049" s="180" t="s">
        <v>26366</v>
      </c>
    </row>
    <row r="14050" spans="1:4" x14ac:dyDescent="0.25">
      <c r="A14050" s="179" t="s">
        <v>2894</v>
      </c>
      <c r="B14050" s="179" t="s">
        <v>8971</v>
      </c>
      <c r="C14050" s="179" t="s">
        <v>14</v>
      </c>
      <c r="D14050" s="180" t="s">
        <v>26367</v>
      </c>
    </row>
    <row r="14051" spans="1:4" x14ac:dyDescent="0.25">
      <c r="A14051" s="179" t="s">
        <v>2895</v>
      </c>
      <c r="B14051" s="179" t="s">
        <v>15344</v>
      </c>
      <c r="C14051" s="179" t="s">
        <v>8</v>
      </c>
      <c r="D14051" s="180" t="s">
        <v>26368</v>
      </c>
    </row>
    <row r="14052" spans="1:4" x14ac:dyDescent="0.25">
      <c r="A14052" s="179" t="s">
        <v>2896</v>
      </c>
      <c r="B14052" s="179" t="s">
        <v>15345</v>
      </c>
      <c r="C14052" s="179" t="s">
        <v>8</v>
      </c>
      <c r="D14052" s="180" t="s">
        <v>26369</v>
      </c>
    </row>
    <row r="14053" spans="1:4" x14ac:dyDescent="0.25">
      <c r="A14053" s="179" t="s">
        <v>2897</v>
      </c>
      <c r="B14053" s="179" t="s">
        <v>15346</v>
      </c>
      <c r="C14053" s="179" t="s">
        <v>8</v>
      </c>
      <c r="D14053" s="180" t="s">
        <v>26370</v>
      </c>
    </row>
    <row r="14054" spans="1:4" x14ac:dyDescent="0.25">
      <c r="A14054" s="179" t="s">
        <v>2898</v>
      </c>
      <c r="B14054" s="179" t="s">
        <v>15347</v>
      </c>
      <c r="C14054" s="179" t="s">
        <v>8</v>
      </c>
      <c r="D14054" s="180" t="s">
        <v>26371</v>
      </c>
    </row>
    <row r="14055" spans="1:4" x14ac:dyDescent="0.25">
      <c r="A14055" s="179" t="s">
        <v>2899</v>
      </c>
      <c r="B14055" s="179" t="s">
        <v>8972</v>
      </c>
      <c r="C14055" s="179" t="s">
        <v>14</v>
      </c>
      <c r="D14055" s="180" t="s">
        <v>26372</v>
      </c>
    </row>
    <row r="14056" spans="1:4" x14ac:dyDescent="0.25">
      <c r="A14056" s="179" t="s">
        <v>8973</v>
      </c>
      <c r="B14056" s="179" t="s">
        <v>15348</v>
      </c>
      <c r="C14056" s="179" t="s">
        <v>8</v>
      </c>
      <c r="D14056" s="180" t="s">
        <v>26373</v>
      </c>
    </row>
    <row r="14057" spans="1:4" x14ac:dyDescent="0.25">
      <c r="A14057" s="179" t="s">
        <v>2900</v>
      </c>
      <c r="B14057" s="179" t="s">
        <v>8974</v>
      </c>
      <c r="C14057" s="179" t="s">
        <v>14</v>
      </c>
      <c r="D14057" s="180" t="s">
        <v>26374</v>
      </c>
    </row>
    <row r="14058" spans="1:4" x14ac:dyDescent="0.25">
      <c r="A14058" s="179" t="s">
        <v>2901</v>
      </c>
      <c r="B14058" s="179" t="s">
        <v>8975</v>
      </c>
      <c r="C14058" s="179" t="s">
        <v>14</v>
      </c>
      <c r="D14058" s="180" t="s">
        <v>26375</v>
      </c>
    </row>
    <row r="14059" spans="1:4" x14ac:dyDescent="0.25">
      <c r="A14059" s="179" t="s">
        <v>2902</v>
      </c>
      <c r="B14059" s="179" t="s">
        <v>15349</v>
      </c>
      <c r="C14059" s="179" t="s">
        <v>8</v>
      </c>
      <c r="D14059" s="180" t="s">
        <v>26376</v>
      </c>
    </row>
    <row r="14060" spans="1:4" x14ac:dyDescent="0.25">
      <c r="A14060" s="179" t="s">
        <v>2903</v>
      </c>
      <c r="B14060" s="179" t="s">
        <v>8976</v>
      </c>
      <c r="C14060" s="179" t="s">
        <v>14</v>
      </c>
      <c r="D14060" s="180" t="s">
        <v>26377</v>
      </c>
    </row>
    <row r="14061" spans="1:4" x14ac:dyDescent="0.25">
      <c r="A14061" s="179" t="s">
        <v>2904</v>
      </c>
      <c r="B14061" s="179" t="s">
        <v>15350</v>
      </c>
      <c r="C14061" s="179" t="s">
        <v>8</v>
      </c>
      <c r="D14061" s="180" t="s">
        <v>26378</v>
      </c>
    </row>
    <row r="14062" spans="1:4" x14ac:dyDescent="0.25">
      <c r="A14062" s="179" t="s">
        <v>2905</v>
      </c>
      <c r="B14062" s="179" t="s">
        <v>8977</v>
      </c>
      <c r="C14062" s="179" t="s">
        <v>14</v>
      </c>
      <c r="D14062" s="180" t="s">
        <v>26379</v>
      </c>
    </row>
    <row r="14063" spans="1:4" x14ac:dyDescent="0.25">
      <c r="A14063" s="179" t="s">
        <v>2906</v>
      </c>
      <c r="B14063" s="179" t="s">
        <v>8978</v>
      </c>
      <c r="C14063" s="179" t="s">
        <v>14</v>
      </c>
      <c r="D14063" s="180" t="s">
        <v>26380</v>
      </c>
    </row>
    <row r="14064" spans="1:4" x14ac:dyDescent="0.25">
      <c r="A14064" s="179" t="s">
        <v>2907</v>
      </c>
      <c r="B14064" s="179" t="s">
        <v>15351</v>
      </c>
      <c r="C14064" s="179" t="s">
        <v>8</v>
      </c>
      <c r="D14064" s="180" t="s">
        <v>26381</v>
      </c>
    </row>
    <row r="14065" spans="1:4" x14ac:dyDescent="0.25">
      <c r="A14065" s="179" t="s">
        <v>2908</v>
      </c>
      <c r="B14065" s="179" t="s">
        <v>8979</v>
      </c>
      <c r="C14065" s="179" t="s">
        <v>14</v>
      </c>
      <c r="D14065" s="180" t="s">
        <v>26382</v>
      </c>
    </row>
    <row r="14066" spans="1:4" x14ac:dyDescent="0.25">
      <c r="A14066" s="179" t="s">
        <v>2909</v>
      </c>
      <c r="B14066" s="179" t="s">
        <v>15352</v>
      </c>
      <c r="C14066" s="179" t="s">
        <v>8</v>
      </c>
      <c r="D14066" s="180" t="s">
        <v>26383</v>
      </c>
    </row>
    <row r="14067" spans="1:4" x14ac:dyDescent="0.25">
      <c r="A14067" s="179" t="s">
        <v>2910</v>
      </c>
      <c r="B14067" s="179" t="s">
        <v>8980</v>
      </c>
      <c r="C14067" s="179" t="s">
        <v>14</v>
      </c>
      <c r="D14067" s="180" t="s">
        <v>26384</v>
      </c>
    </row>
    <row r="14068" spans="1:4" x14ac:dyDescent="0.25">
      <c r="A14068" s="179" t="s">
        <v>2911</v>
      </c>
      <c r="B14068" s="179" t="s">
        <v>15353</v>
      </c>
      <c r="C14068" s="179" t="s">
        <v>8</v>
      </c>
      <c r="D14068" s="180" t="s">
        <v>26385</v>
      </c>
    </row>
    <row r="14069" spans="1:4" x14ac:dyDescent="0.25">
      <c r="A14069" s="179" t="s">
        <v>2912</v>
      </c>
      <c r="B14069" s="179" t="s">
        <v>15354</v>
      </c>
      <c r="C14069" s="179" t="s">
        <v>8</v>
      </c>
      <c r="D14069" s="180" t="s">
        <v>26386</v>
      </c>
    </row>
    <row r="14070" spans="1:4" x14ac:dyDescent="0.25">
      <c r="A14070" s="179" t="s">
        <v>2913</v>
      </c>
      <c r="B14070" s="179" t="s">
        <v>8981</v>
      </c>
      <c r="C14070" s="179" t="s">
        <v>14</v>
      </c>
      <c r="D14070" s="180" t="s">
        <v>26387</v>
      </c>
    </row>
    <row r="14071" spans="1:4" x14ac:dyDescent="0.25">
      <c r="A14071" s="179" t="s">
        <v>2914</v>
      </c>
      <c r="B14071" s="179" t="s">
        <v>8982</v>
      </c>
      <c r="C14071" s="179" t="s">
        <v>14</v>
      </c>
      <c r="D14071" s="180" t="s">
        <v>26388</v>
      </c>
    </row>
    <row r="14072" spans="1:4" x14ac:dyDescent="0.25">
      <c r="A14072" s="179" t="s">
        <v>2915</v>
      </c>
      <c r="B14072" s="179" t="s">
        <v>15355</v>
      </c>
      <c r="C14072" s="179" t="s">
        <v>8</v>
      </c>
      <c r="D14072" s="180" t="s">
        <v>26389</v>
      </c>
    </row>
    <row r="14073" spans="1:4" x14ac:dyDescent="0.25">
      <c r="A14073" s="179" t="s">
        <v>2916</v>
      </c>
      <c r="B14073" s="179" t="s">
        <v>8983</v>
      </c>
      <c r="C14073" s="179" t="s">
        <v>14</v>
      </c>
      <c r="D14073" s="180" t="s">
        <v>26375</v>
      </c>
    </row>
    <row r="14074" spans="1:4" x14ac:dyDescent="0.25">
      <c r="A14074" s="179" t="s">
        <v>2917</v>
      </c>
      <c r="B14074" s="179" t="s">
        <v>15356</v>
      </c>
      <c r="C14074" s="179" t="s">
        <v>8</v>
      </c>
      <c r="D14074" s="180" t="s">
        <v>26390</v>
      </c>
    </row>
    <row r="14075" spans="1:4" x14ac:dyDescent="0.25">
      <c r="A14075" s="179" t="s">
        <v>8984</v>
      </c>
      <c r="B14075" s="179" t="s">
        <v>15357</v>
      </c>
      <c r="C14075" s="179" t="s">
        <v>8</v>
      </c>
      <c r="D14075" s="180" t="s">
        <v>26391</v>
      </c>
    </row>
    <row r="14076" spans="1:4" x14ac:dyDescent="0.25">
      <c r="A14076" s="179" t="s">
        <v>2918</v>
      </c>
      <c r="B14076" s="179" t="s">
        <v>8985</v>
      </c>
      <c r="C14076" s="179" t="s">
        <v>14</v>
      </c>
      <c r="D14076" s="180" t="s">
        <v>26380</v>
      </c>
    </row>
    <row r="14077" spans="1:4" x14ac:dyDescent="0.25">
      <c r="A14077" s="179" t="s">
        <v>8986</v>
      </c>
      <c r="B14077" s="179" t="s">
        <v>15358</v>
      </c>
      <c r="C14077" s="179" t="s">
        <v>8</v>
      </c>
      <c r="D14077" s="180" t="s">
        <v>26392</v>
      </c>
    </row>
    <row r="14078" spans="1:4" x14ac:dyDescent="0.25">
      <c r="A14078" s="179" t="s">
        <v>2919</v>
      </c>
      <c r="B14078" s="179" t="s">
        <v>15359</v>
      </c>
      <c r="C14078" s="179" t="s">
        <v>8</v>
      </c>
      <c r="D14078" s="180" t="s">
        <v>26393</v>
      </c>
    </row>
    <row r="14079" spans="1:4" x14ac:dyDescent="0.25">
      <c r="A14079" s="179" t="s">
        <v>2920</v>
      </c>
      <c r="B14079" s="179" t="s">
        <v>15360</v>
      </c>
      <c r="C14079" s="179" t="s">
        <v>8</v>
      </c>
      <c r="D14079" s="180" t="s">
        <v>26394</v>
      </c>
    </row>
    <row r="14080" spans="1:4" x14ac:dyDescent="0.25">
      <c r="A14080" s="179" t="s">
        <v>2921</v>
      </c>
      <c r="B14080" s="179" t="s">
        <v>15361</v>
      </c>
      <c r="C14080" s="179" t="s">
        <v>8</v>
      </c>
      <c r="D14080" s="180" t="s">
        <v>26395</v>
      </c>
    </row>
    <row r="14081" spans="1:4" x14ac:dyDescent="0.25">
      <c r="A14081" s="179" t="s">
        <v>2922</v>
      </c>
      <c r="B14081" s="179" t="s">
        <v>15362</v>
      </c>
      <c r="C14081" s="179" t="s">
        <v>8</v>
      </c>
      <c r="D14081" s="180" t="s">
        <v>26396</v>
      </c>
    </row>
    <row r="14082" spans="1:4" x14ac:dyDescent="0.25">
      <c r="A14082" s="179" t="s">
        <v>8987</v>
      </c>
      <c r="B14082" s="179" t="s">
        <v>15363</v>
      </c>
      <c r="C14082" s="179" t="s">
        <v>8</v>
      </c>
      <c r="D14082" s="180" t="s">
        <v>26397</v>
      </c>
    </row>
    <row r="14083" spans="1:4" x14ac:dyDescent="0.25">
      <c r="A14083" s="179" t="s">
        <v>2923</v>
      </c>
      <c r="B14083" s="179" t="s">
        <v>8988</v>
      </c>
      <c r="C14083" s="179" t="s">
        <v>14</v>
      </c>
      <c r="D14083" s="180" t="s">
        <v>26398</v>
      </c>
    </row>
    <row r="14084" spans="1:4" x14ac:dyDescent="0.25">
      <c r="A14084" s="179" t="s">
        <v>2924</v>
      </c>
      <c r="B14084" s="179" t="s">
        <v>8989</v>
      </c>
      <c r="C14084" s="179" t="s">
        <v>14</v>
      </c>
      <c r="D14084" s="180" t="s">
        <v>26388</v>
      </c>
    </row>
    <row r="14085" spans="1:4" x14ac:dyDescent="0.25">
      <c r="A14085" s="179" t="s">
        <v>2925</v>
      </c>
      <c r="B14085" s="179" t="s">
        <v>8990</v>
      </c>
      <c r="C14085" s="179" t="s">
        <v>14</v>
      </c>
      <c r="D14085" s="180" t="s">
        <v>26399</v>
      </c>
    </row>
    <row r="14086" spans="1:4" x14ac:dyDescent="0.25">
      <c r="A14086" s="179" t="s">
        <v>2926</v>
      </c>
      <c r="B14086" s="179" t="s">
        <v>15364</v>
      </c>
      <c r="C14086" s="179" t="s">
        <v>8</v>
      </c>
      <c r="D14086" s="180" t="s">
        <v>26400</v>
      </c>
    </row>
    <row r="14087" spans="1:4" x14ac:dyDescent="0.25">
      <c r="A14087" s="179" t="s">
        <v>2927</v>
      </c>
      <c r="B14087" s="179" t="s">
        <v>15365</v>
      </c>
      <c r="C14087" s="179" t="s">
        <v>8</v>
      </c>
      <c r="D14087" s="180" t="s">
        <v>26401</v>
      </c>
    </row>
    <row r="14088" spans="1:4" x14ac:dyDescent="0.25">
      <c r="A14088" s="179" t="s">
        <v>2928</v>
      </c>
      <c r="B14088" s="179" t="s">
        <v>8991</v>
      </c>
      <c r="C14088" s="179" t="s">
        <v>14</v>
      </c>
      <c r="D14088" s="180" t="s">
        <v>26398</v>
      </c>
    </row>
    <row r="14089" spans="1:4" x14ac:dyDescent="0.25">
      <c r="A14089" s="179" t="s">
        <v>2929</v>
      </c>
      <c r="B14089" s="179" t="s">
        <v>8992</v>
      </c>
      <c r="C14089" s="179" t="s">
        <v>14</v>
      </c>
      <c r="D14089" s="180" t="s">
        <v>26402</v>
      </c>
    </row>
    <row r="14090" spans="1:4" x14ac:dyDescent="0.25">
      <c r="A14090" s="179" t="s">
        <v>2930</v>
      </c>
      <c r="B14090" s="179" t="s">
        <v>8993</v>
      </c>
      <c r="C14090" s="179" t="s">
        <v>14</v>
      </c>
      <c r="D14090" s="180" t="s">
        <v>26403</v>
      </c>
    </row>
    <row r="14091" spans="1:4" x14ac:dyDescent="0.25">
      <c r="A14091" s="179" t="s">
        <v>2931</v>
      </c>
      <c r="B14091" s="179" t="s">
        <v>15366</v>
      </c>
      <c r="C14091" s="179" t="s">
        <v>8</v>
      </c>
      <c r="D14091" s="180" t="s">
        <v>26404</v>
      </c>
    </row>
    <row r="14092" spans="1:4" x14ac:dyDescent="0.25">
      <c r="A14092" s="179" t="s">
        <v>8994</v>
      </c>
      <c r="B14092" s="179" t="s">
        <v>15367</v>
      </c>
      <c r="C14092" s="179" t="s">
        <v>8</v>
      </c>
      <c r="D14092" s="180" t="s">
        <v>26405</v>
      </c>
    </row>
    <row r="14093" spans="1:4" x14ac:dyDescent="0.25">
      <c r="A14093" s="179" t="s">
        <v>2932</v>
      </c>
      <c r="B14093" s="179" t="s">
        <v>15368</v>
      </c>
      <c r="C14093" s="179" t="s">
        <v>8</v>
      </c>
      <c r="D14093" s="180" t="s">
        <v>26406</v>
      </c>
    </row>
    <row r="14094" spans="1:4" x14ac:dyDescent="0.25">
      <c r="A14094" s="179" t="s">
        <v>2933</v>
      </c>
      <c r="B14094" s="179" t="s">
        <v>15369</v>
      </c>
      <c r="C14094" s="179" t="s">
        <v>8</v>
      </c>
      <c r="D14094" s="180" t="s">
        <v>26407</v>
      </c>
    </row>
    <row r="14095" spans="1:4" x14ac:dyDescent="0.25">
      <c r="A14095" s="179" t="s">
        <v>2934</v>
      </c>
      <c r="B14095" s="179" t="s">
        <v>8995</v>
      </c>
      <c r="C14095" s="179" t="s">
        <v>14</v>
      </c>
      <c r="D14095" s="180" t="s">
        <v>26408</v>
      </c>
    </row>
    <row r="14096" spans="1:4" x14ac:dyDescent="0.25">
      <c r="A14096" s="179" t="s">
        <v>2935</v>
      </c>
      <c r="B14096" s="179" t="s">
        <v>8996</v>
      </c>
      <c r="C14096" s="179" t="s">
        <v>14</v>
      </c>
      <c r="D14096" s="180" t="s">
        <v>26409</v>
      </c>
    </row>
    <row r="14097" spans="1:4" x14ac:dyDescent="0.25">
      <c r="A14097" s="179" t="s">
        <v>2936</v>
      </c>
      <c r="B14097" s="179" t="s">
        <v>15370</v>
      </c>
      <c r="C14097" s="179" t="s">
        <v>8</v>
      </c>
      <c r="D14097" s="180" t="s">
        <v>26410</v>
      </c>
    </row>
    <row r="14098" spans="1:4" x14ac:dyDescent="0.25">
      <c r="A14098" s="179" t="s">
        <v>2937</v>
      </c>
      <c r="B14098" s="179" t="s">
        <v>8997</v>
      </c>
      <c r="C14098" s="179" t="s">
        <v>14</v>
      </c>
      <c r="D14098" s="180" t="s">
        <v>26409</v>
      </c>
    </row>
    <row r="14099" spans="1:4" x14ac:dyDescent="0.25">
      <c r="A14099" s="179" t="s">
        <v>2938</v>
      </c>
      <c r="B14099" s="179" t="s">
        <v>15371</v>
      </c>
      <c r="C14099" s="179" t="s">
        <v>8</v>
      </c>
      <c r="D14099" s="180" t="s">
        <v>26411</v>
      </c>
    </row>
    <row r="14100" spans="1:4" x14ac:dyDescent="0.25">
      <c r="A14100" s="179" t="s">
        <v>2939</v>
      </c>
      <c r="B14100" s="179" t="s">
        <v>8998</v>
      </c>
      <c r="C14100" s="179" t="s">
        <v>14</v>
      </c>
      <c r="D14100" s="180" t="s">
        <v>26412</v>
      </c>
    </row>
    <row r="14101" spans="1:4" x14ac:dyDescent="0.25">
      <c r="A14101" s="179" t="s">
        <v>2940</v>
      </c>
      <c r="B14101" s="179" t="s">
        <v>15372</v>
      </c>
      <c r="C14101" s="179" t="s">
        <v>8</v>
      </c>
      <c r="D14101" s="180" t="s">
        <v>26413</v>
      </c>
    </row>
    <row r="14102" spans="1:4" x14ac:dyDescent="0.25">
      <c r="A14102" s="179" t="s">
        <v>2941</v>
      </c>
      <c r="B14102" s="179" t="s">
        <v>8999</v>
      </c>
      <c r="C14102" s="179" t="s">
        <v>14</v>
      </c>
      <c r="D14102" s="180" t="s">
        <v>26414</v>
      </c>
    </row>
    <row r="14103" spans="1:4" x14ac:dyDescent="0.25">
      <c r="A14103" s="179" t="s">
        <v>2942</v>
      </c>
      <c r="B14103" s="179" t="s">
        <v>9000</v>
      </c>
      <c r="C14103" s="179" t="s">
        <v>14</v>
      </c>
      <c r="D14103" s="180" t="s">
        <v>26415</v>
      </c>
    </row>
    <row r="14104" spans="1:4" x14ac:dyDescent="0.25">
      <c r="A14104" s="179" t="s">
        <v>2943</v>
      </c>
      <c r="B14104" s="179" t="s">
        <v>15373</v>
      </c>
      <c r="C14104" s="179" t="s">
        <v>8</v>
      </c>
      <c r="D14104" s="180" t="s">
        <v>26416</v>
      </c>
    </row>
    <row r="14105" spans="1:4" x14ac:dyDescent="0.25">
      <c r="A14105" s="179" t="s">
        <v>2944</v>
      </c>
      <c r="B14105" s="179" t="s">
        <v>9001</v>
      </c>
      <c r="C14105" s="179" t="s">
        <v>14</v>
      </c>
      <c r="D14105" s="180" t="s">
        <v>26417</v>
      </c>
    </row>
    <row r="14106" spans="1:4" x14ac:dyDescent="0.25">
      <c r="A14106" s="179" t="s">
        <v>2945</v>
      </c>
      <c r="B14106" s="179" t="s">
        <v>15374</v>
      </c>
      <c r="C14106" s="179" t="s">
        <v>8</v>
      </c>
      <c r="D14106" s="180" t="s">
        <v>26418</v>
      </c>
    </row>
    <row r="14107" spans="1:4" x14ac:dyDescent="0.25">
      <c r="A14107" s="179" t="s">
        <v>2946</v>
      </c>
      <c r="B14107" s="179" t="s">
        <v>15375</v>
      </c>
      <c r="C14107" s="179" t="s">
        <v>8</v>
      </c>
      <c r="D14107" s="180" t="s">
        <v>26419</v>
      </c>
    </row>
    <row r="14108" spans="1:4" x14ac:dyDescent="0.25">
      <c r="A14108" s="179" t="s">
        <v>2947</v>
      </c>
      <c r="B14108" s="179" t="s">
        <v>9002</v>
      </c>
      <c r="C14108" s="179" t="s">
        <v>14</v>
      </c>
      <c r="D14108" s="180" t="s">
        <v>26420</v>
      </c>
    </row>
    <row r="14109" spans="1:4" x14ac:dyDescent="0.25">
      <c r="A14109" s="179" t="s">
        <v>2948</v>
      </c>
      <c r="B14109" s="179" t="s">
        <v>15376</v>
      </c>
      <c r="C14109" s="179" t="s">
        <v>8</v>
      </c>
      <c r="D14109" s="180" t="s">
        <v>26421</v>
      </c>
    </row>
    <row r="14110" spans="1:4" x14ac:dyDescent="0.25">
      <c r="A14110" s="179" t="s">
        <v>2949</v>
      </c>
      <c r="B14110" s="179" t="s">
        <v>9003</v>
      </c>
      <c r="C14110" s="179" t="s">
        <v>14</v>
      </c>
      <c r="D14110" s="180" t="s">
        <v>26422</v>
      </c>
    </row>
    <row r="14111" spans="1:4" x14ac:dyDescent="0.25">
      <c r="A14111" s="179" t="s">
        <v>2950</v>
      </c>
      <c r="B14111" s="179" t="s">
        <v>15377</v>
      </c>
      <c r="C14111" s="179" t="s">
        <v>8</v>
      </c>
      <c r="D14111" s="180" t="s">
        <v>26423</v>
      </c>
    </row>
    <row r="14112" spans="1:4" x14ac:dyDescent="0.25">
      <c r="A14112" s="179" t="s">
        <v>2951</v>
      </c>
      <c r="B14112" s="179" t="s">
        <v>9004</v>
      </c>
      <c r="C14112" s="179" t="s">
        <v>14</v>
      </c>
      <c r="D14112" s="180" t="s">
        <v>26420</v>
      </c>
    </row>
    <row r="14113" spans="1:4" x14ac:dyDescent="0.25">
      <c r="A14113" s="179" t="s">
        <v>2952</v>
      </c>
      <c r="B14113" s="179" t="s">
        <v>9005</v>
      </c>
      <c r="C14113" s="179" t="s">
        <v>14</v>
      </c>
      <c r="D14113" s="180" t="s">
        <v>26424</v>
      </c>
    </row>
    <row r="14114" spans="1:4" x14ac:dyDescent="0.25">
      <c r="A14114" s="179" t="s">
        <v>2953</v>
      </c>
      <c r="B14114" s="179" t="s">
        <v>15378</v>
      </c>
      <c r="C14114" s="179" t="s">
        <v>8</v>
      </c>
      <c r="D14114" s="180" t="s">
        <v>26425</v>
      </c>
    </row>
    <row r="14115" spans="1:4" x14ac:dyDescent="0.25">
      <c r="A14115" s="179" t="s">
        <v>2954</v>
      </c>
      <c r="B14115" s="179" t="s">
        <v>9006</v>
      </c>
      <c r="C14115" s="179" t="s">
        <v>14</v>
      </c>
      <c r="D14115" s="180" t="s">
        <v>26426</v>
      </c>
    </row>
    <row r="14116" spans="1:4" x14ac:dyDescent="0.25">
      <c r="A14116" s="179" t="s">
        <v>2955</v>
      </c>
      <c r="B14116" s="179" t="s">
        <v>15379</v>
      </c>
      <c r="C14116" s="179" t="s">
        <v>8</v>
      </c>
      <c r="D14116" s="180" t="s">
        <v>26427</v>
      </c>
    </row>
    <row r="14117" spans="1:4" x14ac:dyDescent="0.25">
      <c r="A14117" s="179" t="s">
        <v>2956</v>
      </c>
      <c r="B14117" s="179" t="s">
        <v>9007</v>
      </c>
      <c r="C14117" s="179" t="s">
        <v>14</v>
      </c>
      <c r="D14117" s="180" t="s">
        <v>26426</v>
      </c>
    </row>
    <row r="14118" spans="1:4" x14ac:dyDescent="0.25">
      <c r="A14118" s="179" t="s">
        <v>2957</v>
      </c>
      <c r="B14118" s="179" t="s">
        <v>15380</v>
      </c>
      <c r="C14118" s="179" t="s">
        <v>8</v>
      </c>
      <c r="D14118" s="180" t="s">
        <v>26428</v>
      </c>
    </row>
    <row r="14119" spans="1:4" x14ac:dyDescent="0.25">
      <c r="A14119" s="179" t="s">
        <v>2958</v>
      </c>
      <c r="B14119" s="179" t="s">
        <v>15381</v>
      </c>
      <c r="C14119" s="179" t="s">
        <v>8</v>
      </c>
      <c r="D14119" s="180" t="s">
        <v>26429</v>
      </c>
    </row>
    <row r="14120" spans="1:4" x14ac:dyDescent="0.25">
      <c r="A14120" s="179" t="s">
        <v>2959</v>
      </c>
      <c r="B14120" s="179" t="s">
        <v>9008</v>
      </c>
      <c r="C14120" s="179" t="s">
        <v>14</v>
      </c>
      <c r="D14120" s="180" t="s">
        <v>26430</v>
      </c>
    </row>
    <row r="14121" spans="1:4" x14ac:dyDescent="0.25">
      <c r="A14121" s="179" t="s">
        <v>2960</v>
      </c>
      <c r="B14121" s="179" t="s">
        <v>15382</v>
      </c>
      <c r="C14121" s="179" t="s">
        <v>8</v>
      </c>
      <c r="D14121" s="180" t="s">
        <v>26431</v>
      </c>
    </row>
    <row r="14122" spans="1:4" x14ac:dyDescent="0.25">
      <c r="A14122" s="179" t="s">
        <v>2961</v>
      </c>
      <c r="B14122" s="179" t="s">
        <v>9009</v>
      </c>
      <c r="C14122" s="179" t="s">
        <v>14</v>
      </c>
      <c r="D14122" s="180" t="s">
        <v>26432</v>
      </c>
    </row>
    <row r="14123" spans="1:4" x14ac:dyDescent="0.25">
      <c r="A14123" s="179" t="s">
        <v>2962</v>
      </c>
      <c r="B14123" s="179" t="s">
        <v>9010</v>
      </c>
      <c r="C14123" s="179" t="s">
        <v>14</v>
      </c>
      <c r="D14123" s="180" t="s">
        <v>26433</v>
      </c>
    </row>
    <row r="14124" spans="1:4" x14ac:dyDescent="0.25">
      <c r="A14124" s="179" t="s">
        <v>2963</v>
      </c>
      <c r="B14124" s="179" t="s">
        <v>9011</v>
      </c>
      <c r="C14124" s="179" t="s">
        <v>14</v>
      </c>
      <c r="D14124" s="180" t="s">
        <v>26434</v>
      </c>
    </row>
    <row r="14125" spans="1:4" x14ac:dyDescent="0.25">
      <c r="A14125" s="179" t="s">
        <v>2964</v>
      </c>
      <c r="B14125" s="179" t="s">
        <v>15383</v>
      </c>
      <c r="C14125" s="179" t="s">
        <v>8</v>
      </c>
      <c r="D14125" s="180" t="s">
        <v>26435</v>
      </c>
    </row>
    <row r="14126" spans="1:4" x14ac:dyDescent="0.25">
      <c r="A14126" s="179" t="s">
        <v>2965</v>
      </c>
      <c r="B14126" s="179" t="s">
        <v>9012</v>
      </c>
      <c r="C14126" s="179" t="s">
        <v>14</v>
      </c>
      <c r="D14126" s="180" t="s">
        <v>26436</v>
      </c>
    </row>
    <row r="14127" spans="1:4" x14ac:dyDescent="0.25">
      <c r="A14127" s="179" t="s">
        <v>2966</v>
      </c>
      <c r="B14127" s="179" t="s">
        <v>15384</v>
      </c>
      <c r="C14127" s="179" t="s">
        <v>8</v>
      </c>
      <c r="D14127" s="180" t="s">
        <v>26437</v>
      </c>
    </row>
    <row r="14128" spans="1:4" x14ac:dyDescent="0.25">
      <c r="A14128" s="179" t="s">
        <v>2967</v>
      </c>
      <c r="B14128" s="179" t="s">
        <v>9013</v>
      </c>
      <c r="C14128" s="179" t="s">
        <v>14</v>
      </c>
      <c r="D14128" s="180" t="s">
        <v>26415</v>
      </c>
    </row>
    <row r="14129" spans="1:4" x14ac:dyDescent="0.25">
      <c r="A14129" s="179" t="s">
        <v>2968</v>
      </c>
      <c r="B14129" s="179" t="s">
        <v>15385</v>
      </c>
      <c r="C14129" s="179" t="s">
        <v>8</v>
      </c>
      <c r="D14129" s="180" t="s">
        <v>26438</v>
      </c>
    </row>
    <row r="14130" spans="1:4" x14ac:dyDescent="0.25">
      <c r="A14130" s="179" t="s">
        <v>2969</v>
      </c>
      <c r="B14130" s="179" t="s">
        <v>9014</v>
      </c>
      <c r="C14130" s="179" t="s">
        <v>14</v>
      </c>
      <c r="D14130" s="180" t="s">
        <v>26417</v>
      </c>
    </row>
    <row r="14131" spans="1:4" x14ac:dyDescent="0.25">
      <c r="A14131" s="179" t="s">
        <v>2970</v>
      </c>
      <c r="B14131" s="179" t="s">
        <v>15386</v>
      </c>
      <c r="C14131" s="179" t="s">
        <v>8</v>
      </c>
      <c r="D14131" s="180" t="s">
        <v>26439</v>
      </c>
    </row>
    <row r="14132" spans="1:4" x14ac:dyDescent="0.25">
      <c r="A14132" s="179" t="s">
        <v>2971</v>
      </c>
      <c r="B14132" s="179" t="s">
        <v>9015</v>
      </c>
      <c r="C14132" s="179" t="s">
        <v>14</v>
      </c>
      <c r="D14132" s="180" t="s">
        <v>26440</v>
      </c>
    </row>
    <row r="14133" spans="1:4" x14ac:dyDescent="0.25">
      <c r="A14133" s="179" t="s">
        <v>9016</v>
      </c>
      <c r="B14133" s="179" t="s">
        <v>9017</v>
      </c>
      <c r="C14133" s="179" t="s">
        <v>8</v>
      </c>
      <c r="D14133" s="180" t="s">
        <v>26441</v>
      </c>
    </row>
    <row r="14134" spans="1:4" x14ac:dyDescent="0.25">
      <c r="A14134" s="179" t="s">
        <v>9018</v>
      </c>
      <c r="B14134" s="179" t="s">
        <v>9019</v>
      </c>
      <c r="C14134" s="179" t="s">
        <v>8</v>
      </c>
      <c r="D14134" s="180" t="s">
        <v>26442</v>
      </c>
    </row>
    <row r="14135" spans="1:4" x14ac:dyDescent="0.25">
      <c r="A14135" s="179" t="s">
        <v>9020</v>
      </c>
      <c r="B14135" s="179" t="s">
        <v>12839</v>
      </c>
      <c r="C14135" s="179" t="s">
        <v>8</v>
      </c>
      <c r="D14135" s="180" t="s">
        <v>26443</v>
      </c>
    </row>
    <row r="14136" spans="1:4" x14ac:dyDescent="0.25">
      <c r="A14136" s="179" t="s">
        <v>9021</v>
      </c>
      <c r="B14136" s="179" t="s">
        <v>12840</v>
      </c>
      <c r="C14136" s="179" t="s">
        <v>8</v>
      </c>
      <c r="D14136" s="180" t="s">
        <v>26444</v>
      </c>
    </row>
    <row r="14137" spans="1:4" x14ac:dyDescent="0.25">
      <c r="A14137" s="179" t="s">
        <v>9022</v>
      </c>
      <c r="B14137" s="179" t="s">
        <v>12841</v>
      </c>
      <c r="C14137" s="179" t="s">
        <v>8</v>
      </c>
      <c r="D14137" s="180" t="s">
        <v>26445</v>
      </c>
    </row>
    <row r="14138" spans="1:4" x14ac:dyDescent="0.25">
      <c r="A14138" s="179" t="s">
        <v>9023</v>
      </c>
      <c r="B14138" s="179" t="s">
        <v>15387</v>
      </c>
      <c r="C14138" s="179" t="s">
        <v>8</v>
      </c>
      <c r="D14138" s="180" t="s">
        <v>26446</v>
      </c>
    </row>
    <row r="14139" spans="1:4" x14ac:dyDescent="0.25">
      <c r="A14139" s="179" t="s">
        <v>9024</v>
      </c>
      <c r="B14139" s="179" t="s">
        <v>15388</v>
      </c>
      <c r="C14139" s="179" t="s">
        <v>8</v>
      </c>
      <c r="D14139" s="180" t="s">
        <v>26447</v>
      </c>
    </row>
    <row r="14140" spans="1:4" x14ac:dyDescent="0.25">
      <c r="A14140" s="179" t="s">
        <v>9025</v>
      </c>
      <c r="B14140" s="179" t="s">
        <v>15389</v>
      </c>
      <c r="C14140" s="179" t="s">
        <v>8</v>
      </c>
      <c r="D14140" s="180" t="s">
        <v>26448</v>
      </c>
    </row>
    <row r="14141" spans="1:4" x14ac:dyDescent="0.25">
      <c r="A14141" s="179" t="s">
        <v>9026</v>
      </c>
      <c r="B14141" s="179" t="s">
        <v>15390</v>
      </c>
      <c r="C14141" s="179" t="s">
        <v>8</v>
      </c>
      <c r="D14141" s="180" t="s">
        <v>26449</v>
      </c>
    </row>
    <row r="14142" spans="1:4" x14ac:dyDescent="0.25">
      <c r="A14142" s="179" t="s">
        <v>9027</v>
      </c>
      <c r="B14142" s="179" t="s">
        <v>15391</v>
      </c>
      <c r="C14142" s="179" t="s">
        <v>8</v>
      </c>
      <c r="D14142" s="180" t="s">
        <v>26450</v>
      </c>
    </row>
    <row r="14143" spans="1:4" x14ac:dyDescent="0.25">
      <c r="A14143" s="179" t="s">
        <v>2972</v>
      </c>
      <c r="B14143" s="179" t="s">
        <v>26451</v>
      </c>
      <c r="C14143" s="179" t="s">
        <v>14</v>
      </c>
      <c r="D14143" s="180" t="s">
        <v>18290</v>
      </c>
    </row>
    <row r="14144" spans="1:4" x14ac:dyDescent="0.25">
      <c r="A14144" s="179" t="s">
        <v>2973</v>
      </c>
      <c r="B14144" s="179" t="s">
        <v>26452</v>
      </c>
      <c r="C14144" s="179" t="s">
        <v>14</v>
      </c>
      <c r="D14144" s="180" t="s">
        <v>17619</v>
      </c>
    </row>
    <row r="14145" spans="1:4" x14ac:dyDescent="0.25">
      <c r="A14145" s="179" t="s">
        <v>2974</v>
      </c>
      <c r="B14145" s="179" t="s">
        <v>26453</v>
      </c>
      <c r="C14145" s="179" t="s">
        <v>14</v>
      </c>
      <c r="D14145" s="180" t="s">
        <v>26454</v>
      </c>
    </row>
    <row r="14146" spans="1:4" x14ac:dyDescent="0.25">
      <c r="A14146" s="179" t="s">
        <v>2975</v>
      </c>
      <c r="B14146" s="179" t="s">
        <v>26455</v>
      </c>
      <c r="C14146" s="179" t="s">
        <v>14</v>
      </c>
      <c r="D14146" s="180" t="s">
        <v>14868</v>
      </c>
    </row>
    <row r="14147" spans="1:4" x14ac:dyDescent="0.25">
      <c r="A14147" s="179" t="s">
        <v>2976</v>
      </c>
      <c r="B14147" s="179" t="s">
        <v>26456</v>
      </c>
      <c r="C14147" s="179" t="s">
        <v>14</v>
      </c>
      <c r="D14147" s="180" t="s">
        <v>25506</v>
      </c>
    </row>
    <row r="14148" spans="1:4" x14ac:dyDescent="0.25">
      <c r="A14148" s="179" t="s">
        <v>2977</v>
      </c>
      <c r="B14148" s="179" t="s">
        <v>26457</v>
      </c>
      <c r="C14148" s="179" t="s">
        <v>14</v>
      </c>
      <c r="D14148" s="180" t="s">
        <v>26458</v>
      </c>
    </row>
    <row r="14149" spans="1:4" x14ac:dyDescent="0.25">
      <c r="A14149" s="179" t="s">
        <v>2978</v>
      </c>
      <c r="B14149" s="179" t="s">
        <v>26459</v>
      </c>
      <c r="C14149" s="179" t="s">
        <v>14</v>
      </c>
      <c r="D14149" s="180" t="s">
        <v>17980</v>
      </c>
    </row>
    <row r="14150" spans="1:4" x14ac:dyDescent="0.25">
      <c r="A14150" s="179" t="s">
        <v>2979</v>
      </c>
      <c r="B14150" s="179" t="s">
        <v>26460</v>
      </c>
      <c r="C14150" s="179" t="s">
        <v>14</v>
      </c>
      <c r="D14150" s="180" t="s">
        <v>18294</v>
      </c>
    </row>
    <row r="14151" spans="1:4" x14ac:dyDescent="0.25">
      <c r="A14151" s="179" t="s">
        <v>2980</v>
      </c>
      <c r="B14151" s="179" t="s">
        <v>26461</v>
      </c>
      <c r="C14151" s="179" t="s">
        <v>14</v>
      </c>
      <c r="D14151" s="180" t="s">
        <v>18295</v>
      </c>
    </row>
    <row r="14152" spans="1:4" x14ac:dyDescent="0.25">
      <c r="A14152" s="179" t="s">
        <v>2981</v>
      </c>
      <c r="B14152" s="179" t="s">
        <v>26462</v>
      </c>
      <c r="C14152" s="179" t="s">
        <v>14</v>
      </c>
      <c r="D14152" s="180" t="s">
        <v>17717</v>
      </c>
    </row>
    <row r="14153" spans="1:4" x14ac:dyDescent="0.25">
      <c r="A14153" s="179" t="s">
        <v>2982</v>
      </c>
      <c r="B14153" s="179" t="s">
        <v>26463</v>
      </c>
      <c r="C14153" s="179" t="s">
        <v>14</v>
      </c>
      <c r="D14153" s="180" t="s">
        <v>12487</v>
      </c>
    </row>
    <row r="14154" spans="1:4" x14ac:dyDescent="0.25">
      <c r="A14154" s="179" t="s">
        <v>2983</v>
      </c>
      <c r="B14154" s="179" t="s">
        <v>26464</v>
      </c>
      <c r="C14154" s="179" t="s">
        <v>14</v>
      </c>
      <c r="D14154" s="180" t="s">
        <v>26465</v>
      </c>
    </row>
    <row r="14155" spans="1:4" x14ac:dyDescent="0.25">
      <c r="A14155" s="179" t="s">
        <v>2984</v>
      </c>
      <c r="B14155" s="179" t="s">
        <v>26466</v>
      </c>
      <c r="C14155" s="179" t="s">
        <v>14</v>
      </c>
      <c r="D14155" s="180" t="s">
        <v>25583</v>
      </c>
    </row>
    <row r="14156" spans="1:4" x14ac:dyDescent="0.25">
      <c r="A14156" s="179" t="s">
        <v>2985</v>
      </c>
      <c r="B14156" s="179" t="s">
        <v>26467</v>
      </c>
      <c r="C14156" s="179" t="s">
        <v>14</v>
      </c>
      <c r="D14156" s="180" t="s">
        <v>26468</v>
      </c>
    </row>
    <row r="14157" spans="1:4" x14ac:dyDescent="0.25">
      <c r="A14157" s="179" t="s">
        <v>9028</v>
      </c>
      <c r="B14157" s="179" t="s">
        <v>26469</v>
      </c>
      <c r="C14157" s="179" t="s">
        <v>14</v>
      </c>
      <c r="D14157" s="180" t="s">
        <v>17548</v>
      </c>
    </row>
    <row r="14158" spans="1:4" x14ac:dyDescent="0.25">
      <c r="A14158" s="179" t="s">
        <v>9029</v>
      </c>
      <c r="B14158" s="179" t="s">
        <v>26470</v>
      </c>
      <c r="C14158" s="179" t="s">
        <v>14</v>
      </c>
      <c r="D14158" s="180" t="s">
        <v>17996</v>
      </c>
    </row>
    <row r="14159" spans="1:4" x14ac:dyDescent="0.25">
      <c r="A14159" s="179" t="s">
        <v>9030</v>
      </c>
      <c r="B14159" s="179" t="s">
        <v>26471</v>
      </c>
      <c r="C14159" s="179" t="s">
        <v>14</v>
      </c>
      <c r="D14159" s="180" t="s">
        <v>26472</v>
      </c>
    </row>
    <row r="14160" spans="1:4" x14ac:dyDescent="0.25">
      <c r="A14160" s="179" t="s">
        <v>9031</v>
      </c>
      <c r="B14160" s="179" t="s">
        <v>26473</v>
      </c>
      <c r="C14160" s="179" t="s">
        <v>14</v>
      </c>
      <c r="D14160" s="180" t="s">
        <v>15274</v>
      </c>
    </row>
    <row r="14161" spans="1:4" x14ac:dyDescent="0.25">
      <c r="A14161" s="179" t="s">
        <v>2986</v>
      </c>
      <c r="B14161" s="179" t="s">
        <v>26474</v>
      </c>
      <c r="C14161" s="179" t="s">
        <v>14</v>
      </c>
      <c r="D14161" s="180" t="s">
        <v>26475</v>
      </c>
    </row>
    <row r="14162" spans="1:4" x14ac:dyDescent="0.25">
      <c r="A14162" s="179" t="s">
        <v>2987</v>
      </c>
      <c r="B14162" s="179" t="s">
        <v>26476</v>
      </c>
      <c r="C14162" s="179" t="s">
        <v>14</v>
      </c>
      <c r="D14162" s="180" t="s">
        <v>26477</v>
      </c>
    </row>
    <row r="14163" spans="1:4" x14ac:dyDescent="0.25">
      <c r="A14163" s="179" t="s">
        <v>2988</v>
      </c>
      <c r="B14163" s="179" t="s">
        <v>26478</v>
      </c>
      <c r="C14163" s="179" t="s">
        <v>14</v>
      </c>
      <c r="D14163" s="180" t="s">
        <v>17013</v>
      </c>
    </row>
    <row r="14164" spans="1:4" x14ac:dyDescent="0.25">
      <c r="A14164" s="179" t="s">
        <v>2989</v>
      </c>
      <c r="B14164" s="179" t="s">
        <v>26479</v>
      </c>
      <c r="C14164" s="179" t="s">
        <v>14</v>
      </c>
      <c r="D14164" s="180" t="s">
        <v>26480</v>
      </c>
    </row>
    <row r="14165" spans="1:4" x14ac:dyDescent="0.25">
      <c r="A14165" s="179" t="s">
        <v>2990</v>
      </c>
      <c r="B14165" s="179" t="s">
        <v>26481</v>
      </c>
      <c r="C14165" s="179" t="s">
        <v>14</v>
      </c>
      <c r="D14165" s="180" t="s">
        <v>15872</v>
      </c>
    </row>
    <row r="14166" spans="1:4" x14ac:dyDescent="0.25">
      <c r="A14166" s="179" t="s">
        <v>2991</v>
      </c>
      <c r="B14166" s="179" t="s">
        <v>26482</v>
      </c>
      <c r="C14166" s="179" t="s">
        <v>14</v>
      </c>
      <c r="D14166" s="180" t="s">
        <v>26483</v>
      </c>
    </row>
    <row r="14167" spans="1:4" x14ac:dyDescent="0.25">
      <c r="A14167" s="179" t="s">
        <v>2992</v>
      </c>
      <c r="B14167" s="179" t="s">
        <v>26484</v>
      </c>
      <c r="C14167" s="179" t="s">
        <v>14</v>
      </c>
      <c r="D14167" s="180" t="s">
        <v>22341</v>
      </c>
    </row>
    <row r="14168" spans="1:4" x14ac:dyDescent="0.25">
      <c r="A14168" s="179" t="s">
        <v>2993</v>
      </c>
      <c r="B14168" s="179" t="s">
        <v>26485</v>
      </c>
      <c r="C14168" s="179" t="s">
        <v>14</v>
      </c>
      <c r="D14168" s="180" t="s">
        <v>17792</v>
      </c>
    </row>
    <row r="14169" spans="1:4" x14ac:dyDescent="0.25">
      <c r="A14169" s="179" t="s">
        <v>2994</v>
      </c>
      <c r="B14169" s="179" t="s">
        <v>26486</v>
      </c>
      <c r="C14169" s="179" t="s">
        <v>14</v>
      </c>
      <c r="D14169" s="180" t="s">
        <v>26487</v>
      </c>
    </row>
    <row r="14170" spans="1:4" x14ac:dyDescent="0.25">
      <c r="A14170" s="179" t="s">
        <v>2995</v>
      </c>
      <c r="B14170" s="179" t="s">
        <v>26488</v>
      </c>
      <c r="C14170" s="179" t="s">
        <v>14</v>
      </c>
      <c r="D14170" s="180" t="s">
        <v>14946</v>
      </c>
    </row>
    <row r="14171" spans="1:4" x14ac:dyDescent="0.25">
      <c r="A14171" s="179" t="s">
        <v>2996</v>
      </c>
      <c r="B14171" s="179" t="s">
        <v>26489</v>
      </c>
      <c r="C14171" s="179" t="s">
        <v>14</v>
      </c>
      <c r="D14171" s="180" t="s">
        <v>26490</v>
      </c>
    </row>
    <row r="14172" spans="1:4" x14ac:dyDescent="0.25">
      <c r="A14172" s="179" t="s">
        <v>2997</v>
      </c>
      <c r="B14172" s="179" t="s">
        <v>26491</v>
      </c>
      <c r="C14172" s="179" t="s">
        <v>14</v>
      </c>
      <c r="D14172" s="180" t="s">
        <v>26492</v>
      </c>
    </row>
    <row r="14173" spans="1:4" x14ac:dyDescent="0.25">
      <c r="A14173" s="179" t="s">
        <v>2998</v>
      </c>
      <c r="B14173" s="179" t="s">
        <v>26493</v>
      </c>
      <c r="C14173" s="179" t="s">
        <v>14</v>
      </c>
      <c r="D14173" s="180" t="s">
        <v>26494</v>
      </c>
    </row>
    <row r="14174" spans="1:4" x14ac:dyDescent="0.25">
      <c r="A14174" s="179" t="s">
        <v>2999</v>
      </c>
      <c r="B14174" s="179" t="s">
        <v>26495</v>
      </c>
      <c r="C14174" s="179" t="s">
        <v>14</v>
      </c>
      <c r="D14174" s="180" t="s">
        <v>12477</v>
      </c>
    </row>
    <row r="14175" spans="1:4" x14ac:dyDescent="0.25">
      <c r="A14175" s="179" t="s">
        <v>15395</v>
      </c>
      <c r="B14175" s="179" t="s">
        <v>15396</v>
      </c>
      <c r="C14175" s="179" t="s">
        <v>14</v>
      </c>
      <c r="D14175" s="180" t="s">
        <v>26496</v>
      </c>
    </row>
    <row r="14176" spans="1:4" x14ac:dyDescent="0.25">
      <c r="A14176" s="179" t="s">
        <v>15397</v>
      </c>
      <c r="B14176" s="179" t="s">
        <v>15398</v>
      </c>
      <c r="C14176" s="179" t="s">
        <v>14</v>
      </c>
      <c r="D14176" s="180" t="s">
        <v>26497</v>
      </c>
    </row>
    <row r="14177" spans="1:4" x14ac:dyDescent="0.25">
      <c r="A14177" s="179" t="s">
        <v>15399</v>
      </c>
      <c r="B14177" s="179" t="s">
        <v>15400</v>
      </c>
      <c r="C14177" s="179" t="s">
        <v>14</v>
      </c>
      <c r="D14177" s="180" t="s">
        <v>26498</v>
      </c>
    </row>
    <row r="14178" spans="1:4" x14ac:dyDescent="0.25">
      <c r="A14178" s="179" t="s">
        <v>15401</v>
      </c>
      <c r="B14178" s="179" t="s">
        <v>15402</v>
      </c>
      <c r="C14178" s="179" t="s">
        <v>14</v>
      </c>
      <c r="D14178" s="180" t="s">
        <v>26499</v>
      </c>
    </row>
    <row r="14179" spans="1:4" x14ac:dyDescent="0.25">
      <c r="A14179" s="179" t="s">
        <v>15403</v>
      </c>
      <c r="B14179" s="179" t="s">
        <v>15404</v>
      </c>
      <c r="C14179" s="179" t="s">
        <v>7</v>
      </c>
      <c r="D14179" s="180" t="s">
        <v>7278</v>
      </c>
    </row>
    <row r="14180" spans="1:4" x14ac:dyDescent="0.25">
      <c r="A14180" s="179" t="s">
        <v>9032</v>
      </c>
      <c r="B14180" s="179" t="s">
        <v>9033</v>
      </c>
      <c r="C14180" s="179" t="s">
        <v>7</v>
      </c>
      <c r="D14180" s="180" t="s">
        <v>26500</v>
      </c>
    </row>
    <row r="14181" spans="1:4" x14ac:dyDescent="0.25">
      <c r="A14181" s="179" t="s">
        <v>9034</v>
      </c>
      <c r="B14181" s="179" t="s">
        <v>9035</v>
      </c>
      <c r="C14181" s="179" t="s">
        <v>16</v>
      </c>
      <c r="D14181" s="180" t="s">
        <v>25161</v>
      </c>
    </row>
    <row r="14182" spans="1:4" x14ac:dyDescent="0.25">
      <c r="A14182" s="179" t="s">
        <v>9036</v>
      </c>
      <c r="B14182" s="179" t="s">
        <v>9037</v>
      </c>
      <c r="C14182" s="179" t="s">
        <v>16</v>
      </c>
      <c r="D14182" s="180" t="s">
        <v>7932</v>
      </c>
    </row>
    <row r="14183" spans="1:4" x14ac:dyDescent="0.25">
      <c r="A14183" s="179" t="s">
        <v>9038</v>
      </c>
      <c r="B14183" s="179" t="s">
        <v>9039</v>
      </c>
      <c r="C14183" s="179" t="s">
        <v>16</v>
      </c>
      <c r="D14183" s="180" t="s">
        <v>12609</v>
      </c>
    </row>
    <row r="14184" spans="1:4" x14ac:dyDescent="0.25">
      <c r="A14184" s="179" t="s">
        <v>9040</v>
      </c>
      <c r="B14184" s="179" t="s">
        <v>9041</v>
      </c>
      <c r="C14184" s="179" t="s">
        <v>16</v>
      </c>
      <c r="D14184" s="180" t="s">
        <v>7240</v>
      </c>
    </row>
    <row r="14185" spans="1:4" x14ac:dyDescent="0.25">
      <c r="A14185" s="179" t="s">
        <v>9042</v>
      </c>
      <c r="B14185" s="179" t="s">
        <v>9043</v>
      </c>
      <c r="C14185" s="179" t="s">
        <v>16</v>
      </c>
      <c r="D14185" s="180" t="s">
        <v>7270</v>
      </c>
    </row>
    <row r="14186" spans="1:4" x14ac:dyDescent="0.25">
      <c r="A14186" s="179" t="s">
        <v>9044</v>
      </c>
      <c r="B14186" s="179" t="s">
        <v>9045</v>
      </c>
      <c r="C14186" s="179" t="s">
        <v>16</v>
      </c>
      <c r="D14186" s="180" t="s">
        <v>17521</v>
      </c>
    </row>
    <row r="14187" spans="1:4" x14ac:dyDescent="0.25">
      <c r="A14187" s="179" t="s">
        <v>9046</v>
      </c>
      <c r="B14187" s="179" t="s">
        <v>9047</v>
      </c>
      <c r="C14187" s="179" t="s">
        <v>16</v>
      </c>
      <c r="D14187" s="180" t="s">
        <v>12594</v>
      </c>
    </row>
    <row r="14188" spans="1:4" x14ac:dyDescent="0.25">
      <c r="A14188" s="179" t="s">
        <v>9048</v>
      </c>
      <c r="B14188" s="179" t="s">
        <v>9049</v>
      </c>
      <c r="C14188" s="179" t="s">
        <v>16</v>
      </c>
      <c r="D14188" s="180" t="s">
        <v>26501</v>
      </c>
    </row>
    <row r="14189" spans="1:4" x14ac:dyDescent="0.25">
      <c r="A14189" s="179" t="s">
        <v>9050</v>
      </c>
      <c r="B14189" s="179" t="s">
        <v>9051</v>
      </c>
      <c r="C14189" s="179" t="s">
        <v>10</v>
      </c>
      <c r="D14189" s="180" t="s">
        <v>26502</v>
      </c>
    </row>
    <row r="14190" spans="1:4" x14ac:dyDescent="0.25">
      <c r="A14190" s="179" t="s">
        <v>9052</v>
      </c>
      <c r="B14190" s="179" t="s">
        <v>9053</v>
      </c>
      <c r="C14190" s="179" t="s">
        <v>8</v>
      </c>
      <c r="D14190" s="180" t="s">
        <v>26503</v>
      </c>
    </row>
    <row r="14191" spans="1:4" x14ac:dyDescent="0.25">
      <c r="A14191" s="179" t="s">
        <v>9054</v>
      </c>
      <c r="B14191" s="179" t="s">
        <v>9055</v>
      </c>
      <c r="C14191" s="179" t="s">
        <v>8</v>
      </c>
      <c r="D14191" s="180" t="s">
        <v>26504</v>
      </c>
    </row>
    <row r="14192" spans="1:4" x14ac:dyDescent="0.25">
      <c r="A14192" s="179" t="s">
        <v>9056</v>
      </c>
      <c r="B14192" s="179" t="s">
        <v>9057</v>
      </c>
      <c r="C14192" s="179" t="s">
        <v>8</v>
      </c>
      <c r="D14192" s="180" t="s">
        <v>26505</v>
      </c>
    </row>
    <row r="14193" spans="1:4" x14ac:dyDescent="0.25">
      <c r="A14193" s="179" t="s">
        <v>9058</v>
      </c>
      <c r="B14193" s="179" t="s">
        <v>9059</v>
      </c>
      <c r="C14193" s="179" t="s">
        <v>8</v>
      </c>
      <c r="D14193" s="180" t="s">
        <v>26506</v>
      </c>
    </row>
    <row r="14194" spans="1:4" x14ac:dyDescent="0.25">
      <c r="A14194" s="179" t="s">
        <v>9060</v>
      </c>
      <c r="B14194" s="179" t="s">
        <v>9061</v>
      </c>
      <c r="C14194" s="179" t="s">
        <v>8</v>
      </c>
      <c r="D14194" s="180" t="s">
        <v>26507</v>
      </c>
    </row>
    <row r="14195" spans="1:4" x14ac:dyDescent="0.25">
      <c r="A14195" s="179" t="s">
        <v>9062</v>
      </c>
      <c r="B14195" s="179" t="s">
        <v>9063</v>
      </c>
      <c r="C14195" s="179" t="s">
        <v>8</v>
      </c>
      <c r="D14195" s="180" t="s">
        <v>26508</v>
      </c>
    </row>
    <row r="14196" spans="1:4" x14ac:dyDescent="0.25">
      <c r="A14196" s="179" t="s">
        <v>9064</v>
      </c>
      <c r="B14196" s="179" t="s">
        <v>9065</v>
      </c>
      <c r="C14196" s="179" t="s">
        <v>8</v>
      </c>
      <c r="D14196" s="180" t="s">
        <v>26509</v>
      </c>
    </row>
    <row r="14197" spans="1:4" x14ac:dyDescent="0.25">
      <c r="A14197" s="179" t="s">
        <v>9066</v>
      </c>
      <c r="B14197" s="179" t="s">
        <v>9067</v>
      </c>
      <c r="C14197" s="179" t="s">
        <v>8</v>
      </c>
      <c r="D14197" s="180" t="s">
        <v>18468</v>
      </c>
    </row>
    <row r="14198" spans="1:4" x14ac:dyDescent="0.25">
      <c r="A14198" s="179" t="s">
        <v>9068</v>
      </c>
      <c r="B14198" s="179" t="s">
        <v>9069</v>
      </c>
      <c r="C14198" s="179" t="s">
        <v>8</v>
      </c>
      <c r="D14198" s="180" t="s">
        <v>26510</v>
      </c>
    </row>
    <row r="14199" spans="1:4" x14ac:dyDescent="0.25">
      <c r="A14199" s="179" t="s">
        <v>9070</v>
      </c>
      <c r="B14199" s="179" t="s">
        <v>9071</v>
      </c>
      <c r="C14199" s="179" t="s">
        <v>8</v>
      </c>
      <c r="D14199" s="180" t="s">
        <v>26511</v>
      </c>
    </row>
    <row r="14200" spans="1:4" x14ac:dyDescent="0.25">
      <c r="A14200" s="179" t="s">
        <v>9072</v>
      </c>
      <c r="B14200" s="179" t="s">
        <v>9073</v>
      </c>
      <c r="C14200" s="179" t="s">
        <v>8</v>
      </c>
      <c r="D14200" s="180" t="s">
        <v>26512</v>
      </c>
    </row>
    <row r="14201" spans="1:4" x14ac:dyDescent="0.25">
      <c r="A14201" s="179" t="s">
        <v>9074</v>
      </c>
      <c r="B14201" s="179" t="s">
        <v>9075</v>
      </c>
      <c r="C14201" s="179" t="s">
        <v>8</v>
      </c>
      <c r="D14201" s="180" t="s">
        <v>26513</v>
      </c>
    </row>
    <row r="14202" spans="1:4" x14ac:dyDescent="0.25">
      <c r="A14202" s="179" t="s">
        <v>9076</v>
      </c>
      <c r="B14202" s="179" t="s">
        <v>9077</v>
      </c>
      <c r="C14202" s="179" t="s">
        <v>8</v>
      </c>
      <c r="D14202" s="180" t="s">
        <v>26514</v>
      </c>
    </row>
    <row r="14203" spans="1:4" x14ac:dyDescent="0.25">
      <c r="A14203" s="179" t="s">
        <v>9078</v>
      </c>
      <c r="B14203" s="179" t="s">
        <v>9079</v>
      </c>
      <c r="C14203" s="179" t="s">
        <v>8</v>
      </c>
      <c r="D14203" s="180" t="s">
        <v>26515</v>
      </c>
    </row>
    <row r="14204" spans="1:4" x14ac:dyDescent="0.25">
      <c r="A14204" s="179" t="s">
        <v>9080</v>
      </c>
      <c r="B14204" s="179" t="s">
        <v>9081</v>
      </c>
      <c r="C14204" s="179" t="s">
        <v>8</v>
      </c>
      <c r="D14204" s="180" t="s">
        <v>26516</v>
      </c>
    </row>
    <row r="14205" spans="1:4" x14ac:dyDescent="0.25">
      <c r="A14205" s="179" t="s">
        <v>9082</v>
      </c>
      <c r="B14205" s="179" t="s">
        <v>9083</v>
      </c>
      <c r="C14205" s="179" t="s">
        <v>8</v>
      </c>
      <c r="D14205" s="180" t="s">
        <v>26517</v>
      </c>
    </row>
    <row r="14206" spans="1:4" x14ac:dyDescent="0.25">
      <c r="A14206" s="179" t="s">
        <v>9084</v>
      </c>
      <c r="B14206" s="179" t="s">
        <v>9085</v>
      </c>
      <c r="C14206" s="179" t="s">
        <v>8</v>
      </c>
      <c r="D14206" s="180" t="s">
        <v>26518</v>
      </c>
    </row>
    <row r="14207" spans="1:4" x14ac:dyDescent="0.25">
      <c r="A14207" s="179" t="s">
        <v>9086</v>
      </c>
      <c r="B14207" s="179" t="s">
        <v>9087</v>
      </c>
      <c r="C14207" s="179" t="s">
        <v>8</v>
      </c>
      <c r="D14207" s="180" t="s">
        <v>26519</v>
      </c>
    </row>
    <row r="14208" spans="1:4" x14ac:dyDescent="0.25">
      <c r="A14208" s="179" t="s">
        <v>9088</v>
      </c>
      <c r="B14208" s="179" t="s">
        <v>9089</v>
      </c>
      <c r="C14208" s="179" t="s">
        <v>8</v>
      </c>
      <c r="D14208" s="180" t="s">
        <v>26520</v>
      </c>
    </row>
    <row r="14209" spans="1:4" x14ac:dyDescent="0.25">
      <c r="A14209" s="179" t="s">
        <v>9090</v>
      </c>
      <c r="B14209" s="179" t="s">
        <v>9091</v>
      </c>
      <c r="C14209" s="179" t="s">
        <v>8</v>
      </c>
      <c r="D14209" s="180" t="s">
        <v>26521</v>
      </c>
    </row>
    <row r="14210" spans="1:4" x14ac:dyDescent="0.25">
      <c r="A14210" s="179" t="s">
        <v>9092</v>
      </c>
      <c r="B14210" s="179" t="s">
        <v>9093</v>
      </c>
      <c r="C14210" s="179" t="s">
        <v>8</v>
      </c>
      <c r="D14210" s="180" t="s">
        <v>26522</v>
      </c>
    </row>
    <row r="14211" spans="1:4" x14ac:dyDescent="0.25">
      <c r="A14211" s="179" t="s">
        <v>9094</v>
      </c>
      <c r="B14211" s="179" t="s">
        <v>9095</v>
      </c>
      <c r="C14211" s="179" t="s">
        <v>8</v>
      </c>
      <c r="D14211" s="180" t="s">
        <v>26523</v>
      </c>
    </row>
    <row r="14212" spans="1:4" x14ac:dyDescent="0.25">
      <c r="A14212" s="179" t="s">
        <v>9096</v>
      </c>
      <c r="B14212" s="179" t="s">
        <v>9097</v>
      </c>
      <c r="C14212" s="179" t="s">
        <v>8</v>
      </c>
      <c r="D14212" s="180" t="s">
        <v>26524</v>
      </c>
    </row>
    <row r="14213" spans="1:4" x14ac:dyDescent="0.25">
      <c r="A14213" s="179" t="s">
        <v>9098</v>
      </c>
      <c r="B14213" s="179" t="s">
        <v>9099</v>
      </c>
      <c r="C14213" s="179" t="s">
        <v>8</v>
      </c>
      <c r="D14213" s="180" t="s">
        <v>26525</v>
      </c>
    </row>
    <row r="14214" spans="1:4" x14ac:dyDescent="0.25">
      <c r="A14214" s="179" t="s">
        <v>9100</v>
      </c>
      <c r="B14214" s="179" t="s">
        <v>9101</v>
      </c>
      <c r="C14214" s="179" t="s">
        <v>8</v>
      </c>
      <c r="D14214" s="180" t="s">
        <v>26526</v>
      </c>
    </row>
    <row r="14215" spans="1:4" x14ac:dyDescent="0.25">
      <c r="A14215" s="179" t="s">
        <v>9102</v>
      </c>
      <c r="B14215" s="179" t="s">
        <v>9103</v>
      </c>
      <c r="C14215" s="179" t="s">
        <v>8</v>
      </c>
      <c r="D14215" s="180" t="s">
        <v>26527</v>
      </c>
    </row>
    <row r="14216" spans="1:4" x14ac:dyDescent="0.25">
      <c r="A14216" s="179" t="s">
        <v>9104</v>
      </c>
      <c r="B14216" s="179" t="s">
        <v>9105</v>
      </c>
      <c r="C14216" s="179" t="s">
        <v>8</v>
      </c>
      <c r="D14216" s="180" t="s">
        <v>26528</v>
      </c>
    </row>
    <row r="14217" spans="1:4" x14ac:dyDescent="0.25">
      <c r="A14217" s="179" t="s">
        <v>9106</v>
      </c>
      <c r="B14217" s="179" t="s">
        <v>9107</v>
      </c>
      <c r="C14217" s="179" t="s">
        <v>8</v>
      </c>
      <c r="D14217" s="180" t="s">
        <v>26529</v>
      </c>
    </row>
    <row r="14218" spans="1:4" x14ac:dyDescent="0.25">
      <c r="A14218" s="179" t="s">
        <v>9108</v>
      </c>
      <c r="B14218" s="179" t="s">
        <v>9109</v>
      </c>
      <c r="C14218" s="179" t="s">
        <v>8</v>
      </c>
      <c r="D14218" s="180" t="s">
        <v>26530</v>
      </c>
    </row>
    <row r="14219" spans="1:4" x14ac:dyDescent="0.25">
      <c r="A14219" s="179" t="s">
        <v>9110</v>
      </c>
      <c r="B14219" s="179" t="s">
        <v>9111</v>
      </c>
      <c r="C14219" s="179" t="s">
        <v>8</v>
      </c>
      <c r="D14219" s="180" t="s">
        <v>26531</v>
      </c>
    </row>
    <row r="14220" spans="1:4" x14ac:dyDescent="0.25">
      <c r="A14220" s="179" t="s">
        <v>9112</v>
      </c>
      <c r="B14220" s="179" t="s">
        <v>9113</v>
      </c>
      <c r="C14220" s="179" t="s">
        <v>8</v>
      </c>
      <c r="D14220" s="180" t="s">
        <v>26532</v>
      </c>
    </row>
    <row r="14221" spans="1:4" x14ac:dyDescent="0.25">
      <c r="A14221" s="179" t="s">
        <v>9114</v>
      </c>
      <c r="B14221" s="179" t="s">
        <v>9115</v>
      </c>
      <c r="C14221" s="179" t="s">
        <v>8</v>
      </c>
      <c r="D14221" s="180" t="s">
        <v>26533</v>
      </c>
    </row>
    <row r="14222" spans="1:4" x14ac:dyDescent="0.25">
      <c r="A14222" s="179" t="s">
        <v>9116</v>
      </c>
      <c r="B14222" s="179" t="s">
        <v>9117</v>
      </c>
      <c r="C14222" s="179" t="s">
        <v>8</v>
      </c>
      <c r="D14222" s="180" t="s">
        <v>26534</v>
      </c>
    </row>
    <row r="14223" spans="1:4" x14ac:dyDescent="0.25">
      <c r="A14223" s="179" t="s">
        <v>9118</v>
      </c>
      <c r="B14223" s="179" t="s">
        <v>9119</v>
      </c>
      <c r="C14223" s="179" t="s">
        <v>8</v>
      </c>
      <c r="D14223" s="180" t="s">
        <v>26535</v>
      </c>
    </row>
    <row r="14224" spans="1:4" x14ac:dyDescent="0.25">
      <c r="A14224" s="179" t="s">
        <v>9120</v>
      </c>
      <c r="B14224" s="179" t="s">
        <v>9121</v>
      </c>
      <c r="C14224" s="179" t="s">
        <v>8</v>
      </c>
      <c r="D14224" s="180" t="s">
        <v>26536</v>
      </c>
    </row>
    <row r="14225" spans="1:4" x14ac:dyDescent="0.25">
      <c r="A14225" s="179" t="s">
        <v>9122</v>
      </c>
      <c r="B14225" s="179" t="s">
        <v>9123</v>
      </c>
      <c r="C14225" s="179" t="s">
        <v>8</v>
      </c>
      <c r="D14225" s="180" t="s">
        <v>26537</v>
      </c>
    </row>
    <row r="14226" spans="1:4" x14ac:dyDescent="0.25">
      <c r="A14226" s="179" t="s">
        <v>9124</v>
      </c>
      <c r="B14226" s="179" t="s">
        <v>9125</v>
      </c>
      <c r="C14226" s="179" t="s">
        <v>8</v>
      </c>
      <c r="D14226" s="180" t="s">
        <v>26538</v>
      </c>
    </row>
    <row r="14227" spans="1:4" x14ac:dyDescent="0.25">
      <c r="A14227" s="179" t="s">
        <v>9126</v>
      </c>
      <c r="B14227" s="179" t="s">
        <v>9127</v>
      </c>
      <c r="C14227" s="179" t="s">
        <v>8</v>
      </c>
      <c r="D14227" s="180" t="s">
        <v>26538</v>
      </c>
    </row>
    <row r="14228" spans="1:4" x14ac:dyDescent="0.25">
      <c r="A14228" s="179" t="s">
        <v>9128</v>
      </c>
      <c r="B14228" s="179" t="s">
        <v>9129</v>
      </c>
      <c r="C14228" s="179" t="s">
        <v>8</v>
      </c>
      <c r="D14228" s="180" t="s">
        <v>26539</v>
      </c>
    </row>
    <row r="14229" spans="1:4" x14ac:dyDescent="0.25">
      <c r="A14229" s="179" t="s">
        <v>9130</v>
      </c>
      <c r="B14229" s="179" t="s">
        <v>9131</v>
      </c>
      <c r="C14229" s="179" t="s">
        <v>8</v>
      </c>
      <c r="D14229" s="180" t="s">
        <v>26539</v>
      </c>
    </row>
    <row r="14230" spans="1:4" x14ac:dyDescent="0.25">
      <c r="A14230" s="179" t="s">
        <v>9132</v>
      </c>
      <c r="B14230" s="179" t="s">
        <v>9133</v>
      </c>
      <c r="C14230" s="179" t="s">
        <v>8</v>
      </c>
      <c r="D14230" s="180" t="s">
        <v>26540</v>
      </c>
    </row>
    <row r="14231" spans="1:4" x14ac:dyDescent="0.25">
      <c r="A14231" s="179" t="s">
        <v>9134</v>
      </c>
      <c r="B14231" s="179" t="s">
        <v>9135</v>
      </c>
      <c r="C14231" s="179" t="s">
        <v>8</v>
      </c>
      <c r="D14231" s="180" t="s">
        <v>26541</v>
      </c>
    </row>
    <row r="14232" spans="1:4" x14ac:dyDescent="0.25">
      <c r="A14232" s="179" t="s">
        <v>9136</v>
      </c>
      <c r="B14232" s="179" t="s">
        <v>9137</v>
      </c>
      <c r="C14232" s="179" t="s">
        <v>8</v>
      </c>
      <c r="D14232" s="180" t="s">
        <v>26538</v>
      </c>
    </row>
    <row r="14233" spans="1:4" x14ac:dyDescent="0.25">
      <c r="A14233" s="179" t="s">
        <v>9138</v>
      </c>
      <c r="B14233" s="179" t="s">
        <v>9139</v>
      </c>
      <c r="C14233" s="179" t="s">
        <v>8</v>
      </c>
      <c r="D14233" s="180" t="s">
        <v>26542</v>
      </c>
    </row>
    <row r="14234" spans="1:4" x14ac:dyDescent="0.25">
      <c r="A14234" s="179" t="s">
        <v>9140</v>
      </c>
      <c r="B14234" s="179" t="s">
        <v>9141</v>
      </c>
      <c r="C14234" s="179" t="s">
        <v>8</v>
      </c>
      <c r="D14234" s="180" t="s">
        <v>26543</v>
      </c>
    </row>
    <row r="14235" spans="1:4" x14ac:dyDescent="0.25">
      <c r="A14235" s="179" t="s">
        <v>9142</v>
      </c>
      <c r="B14235" s="179" t="s">
        <v>9143</v>
      </c>
      <c r="C14235" s="179" t="s">
        <v>8</v>
      </c>
      <c r="D14235" s="180" t="s">
        <v>26544</v>
      </c>
    </row>
    <row r="14236" spans="1:4" x14ac:dyDescent="0.25">
      <c r="A14236" s="179" t="s">
        <v>9144</v>
      </c>
      <c r="B14236" s="179" t="s">
        <v>9145</v>
      </c>
      <c r="C14236" s="179" t="s">
        <v>8</v>
      </c>
      <c r="D14236" s="180" t="s">
        <v>26545</v>
      </c>
    </row>
    <row r="14237" spans="1:4" x14ac:dyDescent="0.25">
      <c r="A14237" s="179" t="s">
        <v>9146</v>
      </c>
      <c r="B14237" s="179" t="s">
        <v>9147</v>
      </c>
      <c r="C14237" s="179" t="s">
        <v>8</v>
      </c>
      <c r="D14237" s="180" t="s">
        <v>26546</v>
      </c>
    </row>
    <row r="14238" spans="1:4" x14ac:dyDescent="0.25">
      <c r="A14238" s="179" t="s">
        <v>9148</v>
      </c>
      <c r="B14238" s="179" t="s">
        <v>9149</v>
      </c>
      <c r="C14238" s="179" t="s">
        <v>8</v>
      </c>
      <c r="D14238" s="180" t="s">
        <v>26542</v>
      </c>
    </row>
    <row r="14239" spans="1:4" x14ac:dyDescent="0.25">
      <c r="A14239" s="179" t="s">
        <v>9150</v>
      </c>
      <c r="B14239" s="179" t="s">
        <v>9151</v>
      </c>
      <c r="C14239" s="179" t="s">
        <v>8</v>
      </c>
      <c r="D14239" s="180" t="s">
        <v>26547</v>
      </c>
    </row>
    <row r="14240" spans="1:4" x14ac:dyDescent="0.25">
      <c r="A14240" s="179" t="s">
        <v>9152</v>
      </c>
      <c r="B14240" s="179" t="s">
        <v>9153</v>
      </c>
      <c r="C14240" s="179" t="s">
        <v>8</v>
      </c>
      <c r="D14240" s="180" t="s">
        <v>26544</v>
      </c>
    </row>
    <row r="14241" spans="1:4" x14ac:dyDescent="0.25">
      <c r="A14241" s="179" t="s">
        <v>9154</v>
      </c>
      <c r="B14241" s="179" t="s">
        <v>9155</v>
      </c>
      <c r="C14241" s="179" t="s">
        <v>8</v>
      </c>
      <c r="D14241" s="180" t="s">
        <v>26548</v>
      </c>
    </row>
    <row r="14242" spans="1:4" x14ac:dyDescent="0.25">
      <c r="A14242" s="179" t="s">
        <v>9156</v>
      </c>
      <c r="B14242" s="179" t="s">
        <v>9157</v>
      </c>
      <c r="C14242" s="179" t="s">
        <v>8</v>
      </c>
      <c r="D14242" s="180" t="s">
        <v>26549</v>
      </c>
    </row>
    <row r="14243" spans="1:4" x14ac:dyDescent="0.25">
      <c r="A14243" s="179" t="s">
        <v>9158</v>
      </c>
      <c r="B14243" s="179" t="s">
        <v>9159</v>
      </c>
      <c r="C14243" s="179" t="s">
        <v>8</v>
      </c>
      <c r="D14243" s="180" t="s">
        <v>26550</v>
      </c>
    </row>
    <row r="14244" spans="1:4" x14ac:dyDescent="0.25">
      <c r="A14244" s="179" t="s">
        <v>9160</v>
      </c>
      <c r="B14244" s="179" t="s">
        <v>9161</v>
      </c>
      <c r="C14244" s="179" t="s">
        <v>8</v>
      </c>
      <c r="D14244" s="180" t="s">
        <v>26551</v>
      </c>
    </row>
    <row r="14245" spans="1:4" x14ac:dyDescent="0.25">
      <c r="A14245" s="179" t="s">
        <v>9162</v>
      </c>
      <c r="B14245" s="179" t="s">
        <v>9163</v>
      </c>
      <c r="C14245" s="179" t="s">
        <v>8</v>
      </c>
      <c r="D14245" s="180" t="s">
        <v>26552</v>
      </c>
    </row>
    <row r="14246" spans="1:4" x14ac:dyDescent="0.25">
      <c r="A14246" s="179" t="s">
        <v>9164</v>
      </c>
      <c r="B14246" s="179" t="s">
        <v>9165</v>
      </c>
      <c r="C14246" s="179" t="s">
        <v>8</v>
      </c>
      <c r="D14246" s="180" t="s">
        <v>26553</v>
      </c>
    </row>
    <row r="14247" spans="1:4" x14ac:dyDescent="0.25">
      <c r="A14247" s="179" t="s">
        <v>9166</v>
      </c>
      <c r="B14247" s="179" t="s">
        <v>9167</v>
      </c>
      <c r="C14247" s="179" t="s">
        <v>8</v>
      </c>
      <c r="D14247" s="180" t="s">
        <v>26554</v>
      </c>
    </row>
    <row r="14248" spans="1:4" x14ac:dyDescent="0.25">
      <c r="A14248" s="179" t="s">
        <v>9168</v>
      </c>
      <c r="B14248" s="179" t="s">
        <v>9169</v>
      </c>
      <c r="C14248" s="179" t="s">
        <v>8</v>
      </c>
      <c r="D14248" s="180" t="s">
        <v>26555</v>
      </c>
    </row>
    <row r="14249" spans="1:4" x14ac:dyDescent="0.25">
      <c r="A14249" s="179" t="s">
        <v>9170</v>
      </c>
      <c r="B14249" s="179" t="s">
        <v>9171</v>
      </c>
      <c r="C14249" s="179" t="s">
        <v>8</v>
      </c>
      <c r="D14249" s="180" t="s">
        <v>26556</v>
      </c>
    </row>
    <row r="14250" spans="1:4" x14ac:dyDescent="0.25">
      <c r="A14250" s="179" t="s">
        <v>9172</v>
      </c>
      <c r="B14250" s="179" t="s">
        <v>9173</v>
      </c>
      <c r="C14250" s="179" t="s">
        <v>8</v>
      </c>
      <c r="D14250" s="180" t="s">
        <v>26557</v>
      </c>
    </row>
    <row r="14251" spans="1:4" x14ac:dyDescent="0.25">
      <c r="A14251" s="179" t="s">
        <v>9174</v>
      </c>
      <c r="B14251" s="179" t="s">
        <v>9175</v>
      </c>
      <c r="C14251" s="179" t="s">
        <v>8</v>
      </c>
      <c r="D14251" s="180" t="s">
        <v>26558</v>
      </c>
    </row>
    <row r="14252" spans="1:4" x14ac:dyDescent="0.25">
      <c r="A14252" s="179" t="s">
        <v>9176</v>
      </c>
      <c r="B14252" s="179" t="s">
        <v>9177</v>
      </c>
      <c r="C14252" s="179" t="s">
        <v>8</v>
      </c>
      <c r="D14252" s="180" t="s">
        <v>26559</v>
      </c>
    </row>
    <row r="14253" spans="1:4" x14ac:dyDescent="0.25">
      <c r="A14253" s="179" t="s">
        <v>9178</v>
      </c>
      <c r="B14253" s="179" t="s">
        <v>9179</v>
      </c>
      <c r="C14253" s="179" t="s">
        <v>8</v>
      </c>
      <c r="D14253" s="180" t="s">
        <v>26560</v>
      </c>
    </row>
    <row r="14254" spans="1:4" x14ac:dyDescent="0.25">
      <c r="A14254" s="179" t="s">
        <v>9180</v>
      </c>
      <c r="B14254" s="179" t="s">
        <v>9181</v>
      </c>
      <c r="C14254" s="179" t="s">
        <v>8</v>
      </c>
      <c r="D14254" s="180" t="s">
        <v>26561</v>
      </c>
    </row>
    <row r="14255" spans="1:4" x14ac:dyDescent="0.25">
      <c r="A14255" s="179" t="s">
        <v>9182</v>
      </c>
      <c r="B14255" s="179" t="s">
        <v>9183</v>
      </c>
      <c r="C14255" s="179" t="s">
        <v>8</v>
      </c>
      <c r="D14255" s="180" t="s">
        <v>26562</v>
      </c>
    </row>
    <row r="14256" spans="1:4" x14ac:dyDescent="0.25">
      <c r="A14256" s="179" t="s">
        <v>9184</v>
      </c>
      <c r="B14256" s="179" t="s">
        <v>9185</v>
      </c>
      <c r="C14256" s="179" t="s">
        <v>7</v>
      </c>
      <c r="D14256" s="180" t="s">
        <v>26563</v>
      </c>
    </row>
    <row r="14257" spans="1:4" x14ac:dyDescent="0.25">
      <c r="A14257" s="179" t="s">
        <v>9186</v>
      </c>
      <c r="B14257" s="179" t="s">
        <v>9187</v>
      </c>
      <c r="C14257" s="179" t="s">
        <v>7</v>
      </c>
      <c r="D14257" s="180" t="s">
        <v>12045</v>
      </c>
    </row>
    <row r="14258" spans="1:4" x14ac:dyDescent="0.25">
      <c r="A14258" s="179" t="s">
        <v>9188</v>
      </c>
      <c r="B14258" s="179" t="s">
        <v>9189</v>
      </c>
      <c r="C14258" s="179" t="s">
        <v>7</v>
      </c>
      <c r="D14258" s="180" t="s">
        <v>15959</v>
      </c>
    </row>
    <row r="14259" spans="1:4" x14ac:dyDescent="0.25">
      <c r="A14259" s="179" t="s">
        <v>9190</v>
      </c>
      <c r="B14259" s="179" t="s">
        <v>9191</v>
      </c>
      <c r="C14259" s="179" t="s">
        <v>7</v>
      </c>
      <c r="D14259" s="180" t="s">
        <v>17545</v>
      </c>
    </row>
    <row r="14260" spans="1:4" x14ac:dyDescent="0.25">
      <c r="A14260" s="179" t="s">
        <v>9192</v>
      </c>
      <c r="B14260" s="179" t="s">
        <v>9193</v>
      </c>
      <c r="C14260" s="179" t="s">
        <v>7</v>
      </c>
      <c r="D14260" s="180" t="s">
        <v>17563</v>
      </c>
    </row>
    <row r="14261" spans="1:4" x14ac:dyDescent="0.25">
      <c r="A14261" s="179" t="s">
        <v>9194</v>
      </c>
      <c r="B14261" s="179" t="s">
        <v>9195</v>
      </c>
      <c r="C14261" s="179" t="s">
        <v>7</v>
      </c>
      <c r="D14261" s="180" t="s">
        <v>26564</v>
      </c>
    </row>
    <row r="14262" spans="1:4" x14ac:dyDescent="0.25">
      <c r="A14262" s="179" t="s">
        <v>9196</v>
      </c>
      <c r="B14262" s="179" t="s">
        <v>9197</v>
      </c>
      <c r="C14262" s="179" t="s">
        <v>7</v>
      </c>
      <c r="D14262" s="180" t="s">
        <v>16988</v>
      </c>
    </row>
    <row r="14263" spans="1:4" x14ac:dyDescent="0.25">
      <c r="A14263" s="179" t="s">
        <v>9198</v>
      </c>
      <c r="B14263" s="179" t="s">
        <v>9199</v>
      </c>
      <c r="C14263" s="179" t="s">
        <v>7</v>
      </c>
      <c r="D14263" s="180" t="s">
        <v>26565</v>
      </c>
    </row>
    <row r="14264" spans="1:4" x14ac:dyDescent="0.25">
      <c r="A14264" s="179" t="s">
        <v>9200</v>
      </c>
      <c r="B14264" s="179" t="s">
        <v>9201</v>
      </c>
      <c r="C14264" s="179" t="s">
        <v>7</v>
      </c>
      <c r="D14264" s="180" t="s">
        <v>12207</v>
      </c>
    </row>
    <row r="14265" spans="1:4" x14ac:dyDescent="0.25">
      <c r="A14265" s="179" t="s">
        <v>9202</v>
      </c>
      <c r="B14265" s="179" t="s">
        <v>9203</v>
      </c>
      <c r="C14265" s="179" t="s">
        <v>7</v>
      </c>
      <c r="D14265" s="180" t="s">
        <v>26566</v>
      </c>
    </row>
    <row r="14266" spans="1:4" x14ac:dyDescent="0.25">
      <c r="A14266" s="179" t="s">
        <v>9204</v>
      </c>
      <c r="B14266" s="179" t="s">
        <v>9205</v>
      </c>
      <c r="C14266" s="179" t="s">
        <v>7</v>
      </c>
      <c r="D14266" s="180" t="s">
        <v>26567</v>
      </c>
    </row>
    <row r="14267" spans="1:4" x14ac:dyDescent="0.25">
      <c r="A14267" s="179" t="s">
        <v>9206</v>
      </c>
      <c r="B14267" s="179" t="s">
        <v>9207</v>
      </c>
      <c r="C14267" s="179" t="s">
        <v>7</v>
      </c>
      <c r="D14267" s="180" t="s">
        <v>16704</v>
      </c>
    </row>
    <row r="14268" spans="1:4" x14ac:dyDescent="0.25">
      <c r="A14268" s="179" t="s">
        <v>9208</v>
      </c>
      <c r="B14268" s="179" t="s">
        <v>9209</v>
      </c>
      <c r="C14268" s="179" t="s">
        <v>7</v>
      </c>
      <c r="D14268" s="180" t="s">
        <v>26568</v>
      </c>
    </row>
    <row r="14269" spans="1:4" x14ac:dyDescent="0.25">
      <c r="A14269" s="179" t="s">
        <v>9210</v>
      </c>
      <c r="B14269" s="179" t="s">
        <v>9211</v>
      </c>
      <c r="C14269" s="179" t="s">
        <v>7</v>
      </c>
      <c r="D14269" s="180" t="s">
        <v>26569</v>
      </c>
    </row>
    <row r="14270" spans="1:4" x14ac:dyDescent="0.25">
      <c r="A14270" s="179" t="s">
        <v>9212</v>
      </c>
      <c r="B14270" s="179" t="s">
        <v>9213</v>
      </c>
      <c r="C14270" s="179" t="s">
        <v>7</v>
      </c>
      <c r="D14270" s="180" t="s">
        <v>12041</v>
      </c>
    </row>
    <row r="14271" spans="1:4" x14ac:dyDescent="0.25">
      <c r="A14271" s="179" t="s">
        <v>9214</v>
      </c>
      <c r="B14271" s="179" t="s">
        <v>9215</v>
      </c>
      <c r="C14271" s="179" t="s">
        <v>7</v>
      </c>
      <c r="D14271" s="180" t="s">
        <v>26570</v>
      </c>
    </row>
    <row r="14272" spans="1:4" x14ac:dyDescent="0.25">
      <c r="A14272" s="179" t="s">
        <v>9216</v>
      </c>
      <c r="B14272" s="179" t="s">
        <v>9217</v>
      </c>
      <c r="C14272" s="179" t="s">
        <v>7</v>
      </c>
      <c r="D14272" s="180" t="s">
        <v>26571</v>
      </c>
    </row>
    <row r="14273" spans="1:4" x14ac:dyDescent="0.25">
      <c r="A14273" s="179" t="s">
        <v>9218</v>
      </c>
      <c r="B14273" s="179" t="s">
        <v>9219</v>
      </c>
      <c r="C14273" s="179" t="s">
        <v>7</v>
      </c>
      <c r="D14273" s="180" t="s">
        <v>26572</v>
      </c>
    </row>
    <row r="14274" spans="1:4" x14ac:dyDescent="0.25">
      <c r="A14274" s="179" t="s">
        <v>9220</v>
      </c>
      <c r="B14274" s="179" t="s">
        <v>9221</v>
      </c>
      <c r="C14274" s="179" t="s">
        <v>7</v>
      </c>
      <c r="D14274" s="180" t="s">
        <v>26573</v>
      </c>
    </row>
    <row r="14275" spans="1:4" x14ac:dyDescent="0.25">
      <c r="A14275" s="179" t="s">
        <v>9222</v>
      </c>
      <c r="B14275" s="179" t="s">
        <v>9223</v>
      </c>
      <c r="C14275" s="179" t="s">
        <v>7</v>
      </c>
      <c r="D14275" s="180" t="s">
        <v>17587</v>
      </c>
    </row>
    <row r="14276" spans="1:4" x14ac:dyDescent="0.25">
      <c r="A14276" s="179" t="s">
        <v>9225</v>
      </c>
      <c r="B14276" s="179" t="s">
        <v>9226</v>
      </c>
      <c r="C14276" s="179" t="s">
        <v>7</v>
      </c>
      <c r="D14276" s="180" t="s">
        <v>15108</v>
      </c>
    </row>
    <row r="14277" spans="1:4" x14ac:dyDescent="0.25">
      <c r="A14277" s="179" t="s">
        <v>9227</v>
      </c>
      <c r="B14277" s="179" t="s">
        <v>9228</v>
      </c>
      <c r="C14277" s="179" t="s">
        <v>7</v>
      </c>
      <c r="D14277" s="180" t="s">
        <v>26574</v>
      </c>
    </row>
    <row r="14278" spans="1:4" x14ac:dyDescent="0.25">
      <c r="A14278" s="179" t="s">
        <v>9230</v>
      </c>
      <c r="B14278" s="179" t="s">
        <v>9231</v>
      </c>
      <c r="C14278" s="179" t="s">
        <v>7</v>
      </c>
      <c r="D14278" s="180" t="s">
        <v>26575</v>
      </c>
    </row>
    <row r="14279" spans="1:4" x14ac:dyDescent="0.25">
      <c r="A14279" s="179" t="s">
        <v>9232</v>
      </c>
      <c r="B14279" s="179" t="s">
        <v>9233</v>
      </c>
      <c r="C14279" s="179" t="s">
        <v>7</v>
      </c>
      <c r="D14279" s="180" t="s">
        <v>26576</v>
      </c>
    </row>
    <row r="14280" spans="1:4" x14ac:dyDescent="0.25">
      <c r="A14280" s="179" t="s">
        <v>9234</v>
      </c>
      <c r="B14280" s="179" t="s">
        <v>9235</v>
      </c>
      <c r="C14280" s="179" t="s">
        <v>7</v>
      </c>
      <c r="D14280" s="180" t="s">
        <v>17085</v>
      </c>
    </row>
    <row r="14281" spans="1:4" x14ac:dyDescent="0.25">
      <c r="A14281" s="179" t="s">
        <v>9236</v>
      </c>
      <c r="B14281" s="179" t="s">
        <v>9237</v>
      </c>
      <c r="C14281" s="179" t="s">
        <v>7</v>
      </c>
      <c r="D14281" s="180" t="s">
        <v>6381</v>
      </c>
    </row>
    <row r="14282" spans="1:4" x14ac:dyDescent="0.25">
      <c r="A14282" s="179" t="s">
        <v>9238</v>
      </c>
      <c r="B14282" s="179" t="s">
        <v>9239</v>
      </c>
      <c r="C14282" s="179" t="s">
        <v>7</v>
      </c>
      <c r="D14282" s="180" t="s">
        <v>15985</v>
      </c>
    </row>
    <row r="14283" spans="1:4" x14ac:dyDescent="0.25">
      <c r="A14283" s="179" t="s">
        <v>9240</v>
      </c>
      <c r="B14283" s="179" t="s">
        <v>9241</v>
      </c>
      <c r="C14283" s="179" t="s">
        <v>7</v>
      </c>
      <c r="D14283" s="180" t="s">
        <v>26577</v>
      </c>
    </row>
    <row r="14284" spans="1:4" x14ac:dyDescent="0.25">
      <c r="A14284" s="179" t="s">
        <v>9242</v>
      </c>
      <c r="B14284" s="179" t="s">
        <v>9243</v>
      </c>
      <c r="C14284" s="179" t="s">
        <v>7</v>
      </c>
      <c r="D14284" s="180" t="s">
        <v>6468</v>
      </c>
    </row>
    <row r="14285" spans="1:4" x14ac:dyDescent="0.25">
      <c r="A14285" s="179" t="s">
        <v>9244</v>
      </c>
      <c r="B14285" s="179" t="s">
        <v>9245</v>
      </c>
      <c r="C14285" s="179" t="s">
        <v>7</v>
      </c>
      <c r="D14285" s="180" t="s">
        <v>14650</v>
      </c>
    </row>
    <row r="14286" spans="1:4" x14ac:dyDescent="0.25">
      <c r="A14286" s="179" t="s">
        <v>6738</v>
      </c>
      <c r="B14286" s="179" t="s">
        <v>6739</v>
      </c>
      <c r="C14286" s="179" t="s">
        <v>8</v>
      </c>
      <c r="D14286" s="180" t="s">
        <v>26578</v>
      </c>
    </row>
    <row r="14287" spans="1:4" x14ac:dyDescent="0.25">
      <c r="A14287" s="179" t="s">
        <v>6740</v>
      </c>
      <c r="B14287" s="179" t="s">
        <v>6741</v>
      </c>
      <c r="C14287" s="179" t="s">
        <v>8</v>
      </c>
      <c r="D14287" s="180" t="s">
        <v>26579</v>
      </c>
    </row>
    <row r="14288" spans="1:4" x14ac:dyDescent="0.25">
      <c r="A14288" s="179" t="s">
        <v>6742</v>
      </c>
      <c r="B14288" s="179" t="s">
        <v>6743</v>
      </c>
      <c r="C14288" s="179" t="s">
        <v>8</v>
      </c>
      <c r="D14288" s="180" t="s">
        <v>26580</v>
      </c>
    </row>
    <row r="14289" spans="1:4" x14ac:dyDescent="0.25">
      <c r="A14289" s="179" t="s">
        <v>6744</v>
      </c>
      <c r="B14289" s="179" t="s">
        <v>9246</v>
      </c>
      <c r="C14289" s="179" t="s">
        <v>8</v>
      </c>
      <c r="D14289" s="180" t="s">
        <v>26581</v>
      </c>
    </row>
    <row r="14290" spans="1:4" x14ac:dyDescent="0.25">
      <c r="A14290" s="179" t="s">
        <v>6745</v>
      </c>
      <c r="B14290" s="179" t="s">
        <v>9247</v>
      </c>
      <c r="C14290" s="179" t="s">
        <v>8</v>
      </c>
      <c r="D14290" s="180" t="s">
        <v>26582</v>
      </c>
    </row>
    <row r="14291" spans="1:4" x14ac:dyDescent="0.25">
      <c r="A14291" s="179" t="s">
        <v>6746</v>
      </c>
      <c r="B14291" s="179" t="s">
        <v>9248</v>
      </c>
      <c r="C14291" s="179" t="s">
        <v>8</v>
      </c>
      <c r="D14291" s="180" t="s">
        <v>26583</v>
      </c>
    </row>
    <row r="14292" spans="1:4" x14ac:dyDescent="0.25">
      <c r="A14292" s="179" t="s">
        <v>6747</v>
      </c>
      <c r="B14292" s="179" t="s">
        <v>9249</v>
      </c>
      <c r="C14292" s="179" t="s">
        <v>8</v>
      </c>
      <c r="D14292" s="180" t="s">
        <v>26584</v>
      </c>
    </row>
    <row r="14293" spans="1:4" x14ac:dyDescent="0.25">
      <c r="A14293" s="179" t="s">
        <v>6748</v>
      </c>
      <c r="B14293" s="179" t="s">
        <v>9250</v>
      </c>
      <c r="C14293" s="179" t="s">
        <v>8</v>
      </c>
      <c r="D14293" s="180" t="s">
        <v>26585</v>
      </c>
    </row>
    <row r="14294" spans="1:4" x14ac:dyDescent="0.25">
      <c r="A14294" s="179" t="s">
        <v>6749</v>
      </c>
      <c r="B14294" s="179" t="s">
        <v>9251</v>
      </c>
      <c r="C14294" s="179" t="s">
        <v>8</v>
      </c>
      <c r="D14294" s="180" t="s">
        <v>26586</v>
      </c>
    </row>
    <row r="14295" spans="1:4" x14ac:dyDescent="0.25">
      <c r="A14295" s="179" t="s">
        <v>6750</v>
      </c>
      <c r="B14295" s="179" t="s">
        <v>9252</v>
      </c>
      <c r="C14295" s="179" t="s">
        <v>8</v>
      </c>
      <c r="D14295" s="180" t="s">
        <v>26587</v>
      </c>
    </row>
    <row r="14296" spans="1:4" x14ac:dyDescent="0.25">
      <c r="A14296" s="179" t="s">
        <v>6751</v>
      </c>
      <c r="B14296" s="179" t="s">
        <v>9253</v>
      </c>
      <c r="C14296" s="179" t="s">
        <v>8</v>
      </c>
      <c r="D14296" s="180" t="s">
        <v>26588</v>
      </c>
    </row>
    <row r="14297" spans="1:4" x14ac:dyDescent="0.25">
      <c r="A14297" s="179" t="s">
        <v>3000</v>
      </c>
      <c r="B14297" s="179" t="s">
        <v>6752</v>
      </c>
      <c r="C14297" s="179" t="s">
        <v>8</v>
      </c>
      <c r="D14297" s="180" t="s">
        <v>26589</v>
      </c>
    </row>
    <row r="14298" spans="1:4" x14ac:dyDescent="0.25">
      <c r="A14298" s="179" t="s">
        <v>3001</v>
      </c>
      <c r="B14298" s="179" t="s">
        <v>12844</v>
      </c>
      <c r="C14298" s="179" t="s">
        <v>8</v>
      </c>
      <c r="D14298" s="180" t="s">
        <v>26590</v>
      </c>
    </row>
    <row r="14299" spans="1:4" x14ac:dyDescent="0.25">
      <c r="A14299" s="179" t="s">
        <v>3002</v>
      </c>
      <c r="B14299" s="179" t="s">
        <v>6753</v>
      </c>
      <c r="C14299" s="179" t="s">
        <v>8</v>
      </c>
      <c r="D14299" s="180" t="s">
        <v>26591</v>
      </c>
    </row>
    <row r="14300" spans="1:4" x14ac:dyDescent="0.25">
      <c r="A14300" s="179" t="s">
        <v>3003</v>
      </c>
      <c r="B14300" s="179" t="s">
        <v>6754</v>
      </c>
      <c r="C14300" s="179" t="s">
        <v>8</v>
      </c>
      <c r="D14300" s="180" t="s">
        <v>26592</v>
      </c>
    </row>
    <row r="14301" spans="1:4" x14ac:dyDescent="0.25">
      <c r="A14301" s="179" t="s">
        <v>3004</v>
      </c>
      <c r="B14301" s="179" t="s">
        <v>6755</v>
      </c>
      <c r="C14301" s="179" t="s">
        <v>8</v>
      </c>
      <c r="D14301" s="180" t="s">
        <v>26593</v>
      </c>
    </row>
    <row r="14302" spans="1:4" x14ac:dyDescent="0.25">
      <c r="A14302" s="179" t="s">
        <v>3005</v>
      </c>
      <c r="B14302" s="179" t="s">
        <v>6756</v>
      </c>
      <c r="C14302" s="179" t="s">
        <v>8</v>
      </c>
      <c r="D14302" s="180" t="s">
        <v>26594</v>
      </c>
    </row>
    <row r="14303" spans="1:4" x14ac:dyDescent="0.25">
      <c r="A14303" s="179" t="s">
        <v>6757</v>
      </c>
      <c r="B14303" s="179" t="s">
        <v>6758</v>
      </c>
      <c r="C14303" s="179" t="s">
        <v>8</v>
      </c>
      <c r="D14303" s="180" t="s">
        <v>26595</v>
      </c>
    </row>
    <row r="14304" spans="1:4" x14ac:dyDescent="0.25">
      <c r="A14304" s="179" t="s">
        <v>6759</v>
      </c>
      <c r="B14304" s="179" t="s">
        <v>6760</v>
      </c>
      <c r="C14304" s="179" t="s">
        <v>8</v>
      </c>
      <c r="D14304" s="180" t="s">
        <v>26596</v>
      </c>
    </row>
    <row r="14305" spans="1:4" x14ac:dyDescent="0.25">
      <c r="A14305" s="179" t="s">
        <v>3006</v>
      </c>
      <c r="B14305" s="179" t="s">
        <v>6761</v>
      </c>
      <c r="C14305" s="179" t="s">
        <v>8</v>
      </c>
      <c r="D14305" s="180" t="s">
        <v>26597</v>
      </c>
    </row>
    <row r="14306" spans="1:4" x14ac:dyDescent="0.25">
      <c r="A14306" s="179" t="s">
        <v>3007</v>
      </c>
      <c r="B14306" s="179" t="s">
        <v>6762</v>
      </c>
      <c r="C14306" s="179" t="s">
        <v>8</v>
      </c>
      <c r="D14306" s="180" t="s">
        <v>26598</v>
      </c>
    </row>
    <row r="14307" spans="1:4" x14ac:dyDescent="0.25">
      <c r="A14307" s="179" t="s">
        <v>3008</v>
      </c>
      <c r="B14307" s="179" t="s">
        <v>6763</v>
      </c>
      <c r="C14307" s="179" t="s">
        <v>8</v>
      </c>
      <c r="D14307" s="180" t="s">
        <v>26599</v>
      </c>
    </row>
    <row r="14308" spans="1:4" x14ac:dyDescent="0.25">
      <c r="A14308" s="179" t="s">
        <v>3009</v>
      </c>
      <c r="B14308" s="179" t="s">
        <v>6764</v>
      </c>
      <c r="C14308" s="179" t="s">
        <v>8</v>
      </c>
      <c r="D14308" s="180" t="s">
        <v>26600</v>
      </c>
    </row>
    <row r="14309" spans="1:4" x14ac:dyDescent="0.25">
      <c r="A14309" s="179" t="s">
        <v>3010</v>
      </c>
      <c r="B14309" s="179" t="s">
        <v>6765</v>
      </c>
      <c r="C14309" s="179" t="s">
        <v>8</v>
      </c>
      <c r="D14309" s="180" t="s">
        <v>26601</v>
      </c>
    </row>
    <row r="14310" spans="1:4" x14ac:dyDescent="0.25">
      <c r="A14310" s="179" t="s">
        <v>3011</v>
      </c>
      <c r="B14310" s="179" t="s">
        <v>6766</v>
      </c>
      <c r="C14310" s="179" t="s">
        <v>8</v>
      </c>
      <c r="D14310" s="180" t="s">
        <v>26602</v>
      </c>
    </row>
    <row r="14311" spans="1:4" x14ac:dyDescent="0.25">
      <c r="A14311" s="179" t="s">
        <v>9254</v>
      </c>
      <c r="B14311" s="179" t="s">
        <v>9255</v>
      </c>
      <c r="C14311" s="179" t="s">
        <v>8</v>
      </c>
      <c r="D14311" s="180" t="s">
        <v>26603</v>
      </c>
    </row>
    <row r="14312" spans="1:4" x14ac:dyDescent="0.25">
      <c r="A14312" s="179" t="s">
        <v>9256</v>
      </c>
      <c r="B14312" s="179" t="s">
        <v>9257</v>
      </c>
      <c r="C14312" s="179" t="s">
        <v>8</v>
      </c>
      <c r="D14312" s="180" t="s">
        <v>26604</v>
      </c>
    </row>
    <row r="14313" spans="1:4" x14ac:dyDescent="0.25">
      <c r="A14313" s="179" t="s">
        <v>3012</v>
      </c>
      <c r="B14313" s="179" t="s">
        <v>6767</v>
      </c>
      <c r="C14313" s="179" t="s">
        <v>8</v>
      </c>
      <c r="D14313" s="180" t="s">
        <v>26605</v>
      </c>
    </row>
    <row r="14314" spans="1:4" x14ac:dyDescent="0.25">
      <c r="A14314" s="179" t="s">
        <v>3013</v>
      </c>
      <c r="B14314" s="179" t="s">
        <v>6768</v>
      </c>
      <c r="C14314" s="179" t="s">
        <v>8</v>
      </c>
      <c r="D14314" s="180" t="s">
        <v>26606</v>
      </c>
    </row>
    <row r="14315" spans="1:4" x14ac:dyDescent="0.25">
      <c r="A14315" s="179" t="s">
        <v>3014</v>
      </c>
      <c r="B14315" s="179" t="s">
        <v>6769</v>
      </c>
      <c r="C14315" s="179" t="s">
        <v>8</v>
      </c>
      <c r="D14315" s="180" t="s">
        <v>26607</v>
      </c>
    </row>
    <row r="14316" spans="1:4" x14ac:dyDescent="0.25">
      <c r="A14316" s="179" t="s">
        <v>3015</v>
      </c>
      <c r="B14316" s="179" t="s">
        <v>6770</v>
      </c>
      <c r="C14316" s="179" t="s">
        <v>8</v>
      </c>
      <c r="D14316" s="180" t="s">
        <v>26608</v>
      </c>
    </row>
    <row r="14317" spans="1:4" x14ac:dyDescent="0.25">
      <c r="A14317" s="179" t="s">
        <v>9258</v>
      </c>
      <c r="B14317" s="179" t="s">
        <v>9259</v>
      </c>
      <c r="C14317" s="179" t="s">
        <v>8</v>
      </c>
      <c r="D14317" s="180" t="s">
        <v>26609</v>
      </c>
    </row>
    <row r="14318" spans="1:4" x14ac:dyDescent="0.25">
      <c r="A14318" s="179" t="s">
        <v>9260</v>
      </c>
      <c r="B14318" s="179" t="s">
        <v>9261</v>
      </c>
      <c r="C14318" s="179" t="s">
        <v>8</v>
      </c>
      <c r="D14318" s="180" t="s">
        <v>26610</v>
      </c>
    </row>
    <row r="14319" spans="1:4" x14ac:dyDescent="0.25">
      <c r="A14319" s="179" t="s">
        <v>3016</v>
      </c>
      <c r="B14319" s="179" t="s">
        <v>6771</v>
      </c>
      <c r="C14319" s="179" t="s">
        <v>8</v>
      </c>
      <c r="D14319" s="180" t="s">
        <v>26611</v>
      </c>
    </row>
    <row r="14320" spans="1:4" x14ac:dyDescent="0.25">
      <c r="A14320" s="179" t="s">
        <v>3017</v>
      </c>
      <c r="B14320" s="179" t="s">
        <v>6772</v>
      </c>
      <c r="C14320" s="179" t="s">
        <v>8</v>
      </c>
      <c r="D14320" s="180" t="s">
        <v>26612</v>
      </c>
    </row>
    <row r="14321" spans="1:4" x14ac:dyDescent="0.25">
      <c r="A14321" s="179" t="s">
        <v>3018</v>
      </c>
      <c r="B14321" s="179" t="s">
        <v>6773</v>
      </c>
      <c r="C14321" s="179" t="s">
        <v>8</v>
      </c>
      <c r="D14321" s="180" t="s">
        <v>26613</v>
      </c>
    </row>
    <row r="14322" spans="1:4" x14ac:dyDescent="0.25">
      <c r="A14322" s="179" t="s">
        <v>3019</v>
      </c>
      <c r="B14322" s="179" t="s">
        <v>6774</v>
      </c>
      <c r="C14322" s="179" t="s">
        <v>8</v>
      </c>
      <c r="D14322" s="180" t="s">
        <v>26614</v>
      </c>
    </row>
    <row r="14323" spans="1:4" x14ac:dyDescent="0.25">
      <c r="A14323" s="179" t="s">
        <v>3020</v>
      </c>
      <c r="B14323" s="179" t="s">
        <v>6775</v>
      </c>
      <c r="C14323" s="179" t="s">
        <v>8</v>
      </c>
      <c r="D14323" s="180" t="s">
        <v>26615</v>
      </c>
    </row>
    <row r="14324" spans="1:4" x14ac:dyDescent="0.25">
      <c r="A14324" s="179" t="s">
        <v>3021</v>
      </c>
      <c r="B14324" s="179" t="s">
        <v>6776</v>
      </c>
      <c r="C14324" s="179" t="s">
        <v>8</v>
      </c>
      <c r="D14324" s="180" t="s">
        <v>26616</v>
      </c>
    </row>
    <row r="14325" spans="1:4" x14ac:dyDescent="0.25">
      <c r="A14325" s="179" t="s">
        <v>3022</v>
      </c>
      <c r="B14325" s="179" t="s">
        <v>6777</v>
      </c>
      <c r="C14325" s="179" t="s">
        <v>8</v>
      </c>
      <c r="D14325" s="180" t="s">
        <v>26617</v>
      </c>
    </row>
    <row r="14326" spans="1:4" x14ac:dyDescent="0.25">
      <c r="A14326" s="179" t="s">
        <v>3023</v>
      </c>
      <c r="B14326" s="179" t="s">
        <v>6778</v>
      </c>
      <c r="C14326" s="179" t="s">
        <v>8</v>
      </c>
      <c r="D14326" s="180" t="s">
        <v>26618</v>
      </c>
    </row>
    <row r="14327" spans="1:4" x14ac:dyDescent="0.25">
      <c r="A14327" s="179" t="s">
        <v>3024</v>
      </c>
      <c r="B14327" s="179" t="s">
        <v>6779</v>
      </c>
      <c r="C14327" s="179" t="s">
        <v>8</v>
      </c>
      <c r="D14327" s="180" t="s">
        <v>26619</v>
      </c>
    </row>
    <row r="14328" spans="1:4" x14ac:dyDescent="0.25">
      <c r="A14328" s="179" t="s">
        <v>3025</v>
      </c>
      <c r="B14328" s="179" t="s">
        <v>12845</v>
      </c>
      <c r="C14328" s="179" t="s">
        <v>8</v>
      </c>
      <c r="D14328" s="180" t="s">
        <v>26620</v>
      </c>
    </row>
    <row r="14329" spans="1:4" x14ac:dyDescent="0.25">
      <c r="A14329" s="179" t="s">
        <v>3026</v>
      </c>
      <c r="B14329" s="179" t="s">
        <v>6780</v>
      </c>
      <c r="C14329" s="179" t="s">
        <v>8</v>
      </c>
      <c r="D14329" s="180" t="s">
        <v>26621</v>
      </c>
    </row>
    <row r="14330" spans="1:4" x14ac:dyDescent="0.25">
      <c r="A14330" s="179" t="s">
        <v>3027</v>
      </c>
      <c r="B14330" s="179" t="s">
        <v>6781</v>
      </c>
      <c r="C14330" s="179" t="s">
        <v>8</v>
      </c>
      <c r="D14330" s="180" t="s">
        <v>26622</v>
      </c>
    </row>
    <row r="14331" spans="1:4" x14ac:dyDescent="0.25">
      <c r="A14331" s="179" t="s">
        <v>3028</v>
      </c>
      <c r="B14331" s="179" t="s">
        <v>6782</v>
      </c>
      <c r="C14331" s="179" t="s">
        <v>8</v>
      </c>
      <c r="D14331" s="180" t="s">
        <v>26623</v>
      </c>
    </row>
    <row r="14332" spans="1:4" x14ac:dyDescent="0.25">
      <c r="A14332" s="179" t="s">
        <v>3029</v>
      </c>
      <c r="B14332" s="179" t="s">
        <v>6783</v>
      </c>
      <c r="C14332" s="179" t="s">
        <v>8</v>
      </c>
      <c r="D14332" s="180" t="s">
        <v>26624</v>
      </c>
    </row>
    <row r="14333" spans="1:4" x14ac:dyDescent="0.25">
      <c r="A14333" s="179" t="s">
        <v>3030</v>
      </c>
      <c r="B14333" s="179" t="s">
        <v>6784</v>
      </c>
      <c r="C14333" s="179" t="s">
        <v>8</v>
      </c>
      <c r="D14333" s="180" t="s">
        <v>26625</v>
      </c>
    </row>
    <row r="14334" spans="1:4" x14ac:dyDescent="0.25">
      <c r="A14334" s="179" t="s">
        <v>3031</v>
      </c>
      <c r="B14334" s="179" t="s">
        <v>6785</v>
      </c>
      <c r="C14334" s="179" t="s">
        <v>8</v>
      </c>
      <c r="D14334" s="180" t="s">
        <v>26626</v>
      </c>
    </row>
    <row r="14335" spans="1:4" x14ac:dyDescent="0.25">
      <c r="A14335" s="179" t="s">
        <v>3032</v>
      </c>
      <c r="B14335" s="179" t="s">
        <v>6786</v>
      </c>
      <c r="C14335" s="179" t="s">
        <v>8</v>
      </c>
      <c r="D14335" s="180" t="s">
        <v>26627</v>
      </c>
    </row>
    <row r="14336" spans="1:4" x14ac:dyDescent="0.25">
      <c r="A14336" s="179" t="s">
        <v>3033</v>
      </c>
      <c r="B14336" s="179" t="s">
        <v>6787</v>
      </c>
      <c r="C14336" s="179" t="s">
        <v>8</v>
      </c>
      <c r="D14336" s="180" t="s">
        <v>26598</v>
      </c>
    </row>
    <row r="14337" spans="1:4" x14ac:dyDescent="0.25">
      <c r="A14337" s="179" t="s">
        <v>3034</v>
      </c>
      <c r="B14337" s="179" t="s">
        <v>6788</v>
      </c>
      <c r="C14337" s="179" t="s">
        <v>8</v>
      </c>
      <c r="D14337" s="180" t="s">
        <v>26628</v>
      </c>
    </row>
    <row r="14338" spans="1:4" x14ac:dyDescent="0.25">
      <c r="A14338" s="179" t="s">
        <v>3035</v>
      </c>
      <c r="B14338" s="179" t="s">
        <v>6789</v>
      </c>
      <c r="C14338" s="179" t="s">
        <v>8</v>
      </c>
      <c r="D14338" s="180" t="s">
        <v>26629</v>
      </c>
    </row>
    <row r="14339" spans="1:4" x14ac:dyDescent="0.25">
      <c r="A14339" s="179" t="s">
        <v>3036</v>
      </c>
      <c r="B14339" s="179" t="s">
        <v>6790</v>
      </c>
      <c r="C14339" s="179" t="s">
        <v>8</v>
      </c>
      <c r="D14339" s="180" t="s">
        <v>26630</v>
      </c>
    </row>
    <row r="14340" spans="1:4" x14ac:dyDescent="0.25">
      <c r="A14340" s="179" t="s">
        <v>3037</v>
      </c>
      <c r="B14340" s="179" t="s">
        <v>6791</v>
      </c>
      <c r="C14340" s="179" t="s">
        <v>8</v>
      </c>
      <c r="D14340" s="180" t="s">
        <v>26631</v>
      </c>
    </row>
    <row r="14341" spans="1:4" x14ac:dyDescent="0.25">
      <c r="A14341" s="179" t="s">
        <v>3038</v>
      </c>
      <c r="B14341" s="179" t="s">
        <v>6792</v>
      </c>
      <c r="C14341" s="179" t="s">
        <v>8</v>
      </c>
      <c r="D14341" s="180" t="s">
        <v>26632</v>
      </c>
    </row>
    <row r="14342" spans="1:4" x14ac:dyDescent="0.25">
      <c r="A14342" s="179" t="s">
        <v>9262</v>
      </c>
      <c r="B14342" s="179" t="s">
        <v>9263</v>
      </c>
      <c r="C14342" s="179" t="s">
        <v>8</v>
      </c>
      <c r="D14342" s="180" t="s">
        <v>26633</v>
      </c>
    </row>
    <row r="14343" spans="1:4" x14ac:dyDescent="0.25">
      <c r="A14343" s="179" t="s">
        <v>9264</v>
      </c>
      <c r="B14343" s="179" t="s">
        <v>9265</v>
      </c>
      <c r="C14343" s="179" t="s">
        <v>8</v>
      </c>
      <c r="D14343" s="180" t="s">
        <v>26634</v>
      </c>
    </row>
    <row r="14344" spans="1:4" x14ac:dyDescent="0.25">
      <c r="A14344" s="179" t="s">
        <v>3039</v>
      </c>
      <c r="B14344" s="179" t="s">
        <v>6793</v>
      </c>
      <c r="C14344" s="179" t="s">
        <v>8</v>
      </c>
      <c r="D14344" s="180" t="s">
        <v>26635</v>
      </c>
    </row>
    <row r="14345" spans="1:4" x14ac:dyDescent="0.25">
      <c r="A14345" s="179" t="s">
        <v>3040</v>
      </c>
      <c r="B14345" s="179" t="s">
        <v>6794</v>
      </c>
      <c r="C14345" s="179" t="s">
        <v>8</v>
      </c>
      <c r="D14345" s="180" t="s">
        <v>26636</v>
      </c>
    </row>
    <row r="14346" spans="1:4" x14ac:dyDescent="0.25">
      <c r="A14346" s="179" t="s">
        <v>3041</v>
      </c>
      <c r="B14346" s="179" t="s">
        <v>6795</v>
      </c>
      <c r="C14346" s="179" t="s">
        <v>8</v>
      </c>
      <c r="D14346" s="180" t="s">
        <v>26637</v>
      </c>
    </row>
    <row r="14347" spans="1:4" x14ac:dyDescent="0.25">
      <c r="A14347" s="179" t="s">
        <v>3042</v>
      </c>
      <c r="B14347" s="179" t="s">
        <v>6796</v>
      </c>
      <c r="C14347" s="179" t="s">
        <v>8</v>
      </c>
      <c r="D14347" s="180" t="s">
        <v>26638</v>
      </c>
    </row>
    <row r="14348" spans="1:4" x14ac:dyDescent="0.25">
      <c r="A14348" s="179" t="s">
        <v>9266</v>
      </c>
      <c r="B14348" s="179" t="s">
        <v>9267</v>
      </c>
      <c r="C14348" s="179" t="s">
        <v>8</v>
      </c>
      <c r="D14348" s="180" t="s">
        <v>26639</v>
      </c>
    </row>
    <row r="14349" spans="1:4" x14ac:dyDescent="0.25">
      <c r="A14349" s="179" t="s">
        <v>9268</v>
      </c>
      <c r="B14349" s="179" t="s">
        <v>9269</v>
      </c>
      <c r="C14349" s="179" t="s">
        <v>8</v>
      </c>
      <c r="D14349" s="180" t="s">
        <v>26640</v>
      </c>
    </row>
    <row r="14350" spans="1:4" x14ac:dyDescent="0.25">
      <c r="A14350" s="179" t="s">
        <v>3043</v>
      </c>
      <c r="B14350" s="179" t="s">
        <v>6797</v>
      </c>
      <c r="C14350" s="179" t="s">
        <v>8</v>
      </c>
      <c r="D14350" s="180" t="s">
        <v>26641</v>
      </c>
    </row>
    <row r="14351" spans="1:4" x14ac:dyDescent="0.25">
      <c r="A14351" s="179" t="s">
        <v>3044</v>
      </c>
      <c r="B14351" s="179" t="s">
        <v>6798</v>
      </c>
      <c r="C14351" s="179" t="s">
        <v>8</v>
      </c>
      <c r="D14351" s="180" t="s">
        <v>26642</v>
      </c>
    </row>
    <row r="14352" spans="1:4" x14ac:dyDescent="0.25">
      <c r="A14352" s="179" t="s">
        <v>3045</v>
      </c>
      <c r="B14352" s="179" t="s">
        <v>6799</v>
      </c>
      <c r="C14352" s="179" t="s">
        <v>8</v>
      </c>
      <c r="D14352" s="180" t="s">
        <v>26643</v>
      </c>
    </row>
    <row r="14353" spans="1:4" x14ac:dyDescent="0.25">
      <c r="A14353" s="179" t="s">
        <v>3046</v>
      </c>
      <c r="B14353" s="179" t="s">
        <v>6800</v>
      </c>
      <c r="C14353" s="179" t="s">
        <v>8</v>
      </c>
      <c r="D14353" s="180" t="s">
        <v>26644</v>
      </c>
    </row>
    <row r="14354" spans="1:4" x14ac:dyDescent="0.25">
      <c r="A14354" s="179" t="s">
        <v>3047</v>
      </c>
      <c r="B14354" s="179" t="s">
        <v>6801</v>
      </c>
      <c r="C14354" s="179" t="s">
        <v>8</v>
      </c>
      <c r="D14354" s="180" t="s">
        <v>26645</v>
      </c>
    </row>
    <row r="14355" spans="1:4" x14ac:dyDescent="0.25">
      <c r="A14355" s="179" t="s">
        <v>3048</v>
      </c>
      <c r="B14355" s="179" t="s">
        <v>6802</v>
      </c>
      <c r="C14355" s="179" t="s">
        <v>8</v>
      </c>
      <c r="D14355" s="180" t="s">
        <v>26646</v>
      </c>
    </row>
    <row r="14356" spans="1:4" x14ac:dyDescent="0.25">
      <c r="A14356" s="179" t="s">
        <v>3049</v>
      </c>
      <c r="B14356" s="179" t="s">
        <v>6803</v>
      </c>
      <c r="C14356" s="179" t="s">
        <v>8</v>
      </c>
      <c r="D14356" s="180" t="s">
        <v>26647</v>
      </c>
    </row>
    <row r="14357" spans="1:4" x14ac:dyDescent="0.25">
      <c r="A14357" s="179" t="s">
        <v>3050</v>
      </c>
      <c r="B14357" s="179" t="s">
        <v>6804</v>
      </c>
      <c r="C14357" s="179" t="s">
        <v>8</v>
      </c>
      <c r="D14357" s="180" t="s">
        <v>26648</v>
      </c>
    </row>
    <row r="14358" spans="1:4" x14ac:dyDescent="0.25">
      <c r="A14358" s="179" t="s">
        <v>3051</v>
      </c>
      <c r="B14358" s="179" t="s">
        <v>6805</v>
      </c>
      <c r="C14358" s="179" t="s">
        <v>8</v>
      </c>
      <c r="D14358" s="180" t="s">
        <v>26649</v>
      </c>
    </row>
    <row r="14359" spans="1:4" x14ac:dyDescent="0.25">
      <c r="A14359" s="179" t="s">
        <v>3052</v>
      </c>
      <c r="B14359" s="179" t="s">
        <v>6806</v>
      </c>
      <c r="C14359" s="179" t="s">
        <v>8</v>
      </c>
      <c r="D14359" s="180" t="s">
        <v>26650</v>
      </c>
    </row>
    <row r="14360" spans="1:4" x14ac:dyDescent="0.25">
      <c r="A14360" s="179" t="s">
        <v>3053</v>
      </c>
      <c r="B14360" s="179" t="s">
        <v>6807</v>
      </c>
      <c r="C14360" s="179" t="s">
        <v>8</v>
      </c>
      <c r="D14360" s="180" t="s">
        <v>26651</v>
      </c>
    </row>
    <row r="14361" spans="1:4" x14ac:dyDescent="0.25">
      <c r="A14361" s="179" t="s">
        <v>3054</v>
      </c>
      <c r="B14361" s="179" t="s">
        <v>6808</v>
      </c>
      <c r="C14361" s="179" t="s">
        <v>8</v>
      </c>
      <c r="D14361" s="180" t="s">
        <v>26652</v>
      </c>
    </row>
    <row r="14362" spans="1:4" x14ac:dyDescent="0.25">
      <c r="A14362" s="179" t="s">
        <v>3055</v>
      </c>
      <c r="B14362" s="179" t="s">
        <v>6809</v>
      </c>
      <c r="C14362" s="179" t="s">
        <v>8</v>
      </c>
      <c r="D14362" s="180" t="s">
        <v>26653</v>
      </c>
    </row>
    <row r="14363" spans="1:4" x14ac:dyDescent="0.25">
      <c r="A14363" s="179" t="s">
        <v>3056</v>
      </c>
      <c r="B14363" s="179" t="s">
        <v>6810</v>
      </c>
      <c r="C14363" s="179" t="s">
        <v>8</v>
      </c>
      <c r="D14363" s="180" t="s">
        <v>26654</v>
      </c>
    </row>
    <row r="14364" spans="1:4" x14ac:dyDescent="0.25">
      <c r="A14364" s="179" t="s">
        <v>6811</v>
      </c>
      <c r="B14364" s="179" t="s">
        <v>6812</v>
      </c>
      <c r="C14364" s="179" t="s">
        <v>14</v>
      </c>
      <c r="D14364" s="180" t="s">
        <v>7247</v>
      </c>
    </row>
    <row r="14365" spans="1:4" x14ac:dyDescent="0.25">
      <c r="A14365" s="179" t="s">
        <v>6813</v>
      </c>
      <c r="B14365" s="179" t="s">
        <v>6814</v>
      </c>
      <c r="C14365" s="179" t="s">
        <v>14</v>
      </c>
      <c r="D14365" s="180" t="s">
        <v>6966</v>
      </c>
    </row>
    <row r="14366" spans="1:4" x14ac:dyDescent="0.25">
      <c r="A14366" s="179" t="s">
        <v>6815</v>
      </c>
      <c r="B14366" s="179" t="s">
        <v>6816</v>
      </c>
      <c r="C14366" s="179" t="s">
        <v>8</v>
      </c>
      <c r="D14366" s="180" t="s">
        <v>26655</v>
      </c>
    </row>
    <row r="14367" spans="1:4" x14ac:dyDescent="0.25">
      <c r="A14367" s="179" t="s">
        <v>6817</v>
      </c>
      <c r="B14367" s="179" t="s">
        <v>6818</v>
      </c>
      <c r="C14367" s="179" t="s">
        <v>8</v>
      </c>
      <c r="D14367" s="180" t="s">
        <v>26656</v>
      </c>
    </row>
    <row r="14368" spans="1:4" x14ac:dyDescent="0.25">
      <c r="A14368" s="179" t="s">
        <v>6819</v>
      </c>
      <c r="B14368" s="179" t="s">
        <v>6820</v>
      </c>
      <c r="C14368" s="179" t="s">
        <v>8</v>
      </c>
      <c r="D14368" s="180" t="s">
        <v>26657</v>
      </c>
    </row>
    <row r="14369" spans="1:4" x14ac:dyDescent="0.25">
      <c r="A14369" s="179" t="s">
        <v>6821</v>
      </c>
      <c r="B14369" s="179" t="s">
        <v>6822</v>
      </c>
      <c r="C14369" s="179" t="s">
        <v>8</v>
      </c>
      <c r="D14369" s="180" t="s">
        <v>26658</v>
      </c>
    </row>
    <row r="14370" spans="1:4" x14ac:dyDescent="0.25">
      <c r="A14370" s="179" t="s">
        <v>6823</v>
      </c>
      <c r="B14370" s="179" t="s">
        <v>6824</v>
      </c>
      <c r="C14370" s="179" t="s">
        <v>8</v>
      </c>
      <c r="D14370" s="180" t="s">
        <v>26659</v>
      </c>
    </row>
    <row r="14371" spans="1:4" x14ac:dyDescent="0.25">
      <c r="A14371" s="179" t="s">
        <v>6825</v>
      </c>
      <c r="B14371" s="179" t="s">
        <v>6826</v>
      </c>
      <c r="C14371" s="179" t="s">
        <v>8</v>
      </c>
      <c r="D14371" s="180" t="s">
        <v>26660</v>
      </c>
    </row>
    <row r="14372" spans="1:4" x14ac:dyDescent="0.25">
      <c r="A14372" s="179" t="s">
        <v>6827</v>
      </c>
      <c r="B14372" s="179" t="s">
        <v>6828</v>
      </c>
      <c r="C14372" s="179" t="s">
        <v>8</v>
      </c>
      <c r="D14372" s="180" t="s">
        <v>26661</v>
      </c>
    </row>
    <row r="14373" spans="1:4" x14ac:dyDescent="0.25">
      <c r="A14373" s="179" t="s">
        <v>6829</v>
      </c>
      <c r="B14373" s="179" t="s">
        <v>6830</v>
      </c>
      <c r="C14373" s="179" t="s">
        <v>8</v>
      </c>
      <c r="D14373" s="180" t="s">
        <v>26662</v>
      </c>
    </row>
    <row r="14374" spans="1:4" x14ac:dyDescent="0.25">
      <c r="A14374" s="179" t="s">
        <v>6831</v>
      </c>
      <c r="B14374" s="179" t="s">
        <v>6832</v>
      </c>
      <c r="C14374" s="179" t="s">
        <v>8</v>
      </c>
      <c r="D14374" s="180" t="s">
        <v>26663</v>
      </c>
    </row>
    <row r="14375" spans="1:4" x14ac:dyDescent="0.25">
      <c r="A14375" s="179" t="s">
        <v>6833</v>
      </c>
      <c r="B14375" s="179" t="s">
        <v>6834</v>
      </c>
      <c r="C14375" s="179" t="s">
        <v>8</v>
      </c>
      <c r="D14375" s="180" t="s">
        <v>26664</v>
      </c>
    </row>
    <row r="14376" spans="1:4" x14ac:dyDescent="0.25">
      <c r="A14376" s="179" t="s">
        <v>6835</v>
      </c>
      <c r="B14376" s="179" t="s">
        <v>6836</v>
      </c>
      <c r="C14376" s="179" t="s">
        <v>8</v>
      </c>
      <c r="D14376" s="180" t="s">
        <v>26665</v>
      </c>
    </row>
    <row r="14377" spans="1:4" x14ac:dyDescent="0.25">
      <c r="A14377" s="179" t="s">
        <v>6837</v>
      </c>
      <c r="B14377" s="179" t="s">
        <v>6838</v>
      </c>
      <c r="C14377" s="179" t="s">
        <v>8</v>
      </c>
      <c r="D14377" s="180" t="s">
        <v>26666</v>
      </c>
    </row>
    <row r="14378" spans="1:4" x14ac:dyDescent="0.25">
      <c r="A14378" s="179" t="s">
        <v>6839</v>
      </c>
      <c r="B14378" s="179" t="s">
        <v>6840</v>
      </c>
      <c r="C14378" s="179" t="s">
        <v>8</v>
      </c>
      <c r="D14378" s="180" t="s">
        <v>26667</v>
      </c>
    </row>
    <row r="14379" spans="1:4" x14ac:dyDescent="0.25">
      <c r="A14379" s="179" t="s">
        <v>6841</v>
      </c>
      <c r="B14379" s="179" t="s">
        <v>6842</v>
      </c>
      <c r="C14379" s="179" t="s">
        <v>8</v>
      </c>
      <c r="D14379" s="180" t="s">
        <v>26668</v>
      </c>
    </row>
    <row r="14380" spans="1:4" x14ac:dyDescent="0.25">
      <c r="A14380" s="179" t="s">
        <v>6843</v>
      </c>
      <c r="B14380" s="179" t="s">
        <v>6844</v>
      </c>
      <c r="C14380" s="179" t="s">
        <v>8</v>
      </c>
      <c r="D14380" s="180" t="s">
        <v>26669</v>
      </c>
    </row>
    <row r="14381" spans="1:4" x14ac:dyDescent="0.25">
      <c r="A14381" s="179" t="s">
        <v>6845</v>
      </c>
      <c r="B14381" s="179" t="s">
        <v>6846</v>
      </c>
      <c r="C14381" s="179" t="s">
        <v>8</v>
      </c>
      <c r="D14381" s="180" t="s">
        <v>26670</v>
      </c>
    </row>
    <row r="14382" spans="1:4" x14ac:dyDescent="0.25">
      <c r="A14382" s="179" t="s">
        <v>6847</v>
      </c>
      <c r="B14382" s="179" t="s">
        <v>6848</v>
      </c>
      <c r="C14382" s="179" t="s">
        <v>8</v>
      </c>
      <c r="D14382" s="180" t="s">
        <v>26671</v>
      </c>
    </row>
    <row r="14383" spans="1:4" x14ac:dyDescent="0.25">
      <c r="A14383" s="179" t="s">
        <v>6849</v>
      </c>
      <c r="B14383" s="179" t="s">
        <v>6850</v>
      </c>
      <c r="C14383" s="179" t="s">
        <v>8</v>
      </c>
      <c r="D14383" s="180" t="s">
        <v>26672</v>
      </c>
    </row>
    <row r="14384" spans="1:4" x14ac:dyDescent="0.25">
      <c r="A14384" s="179" t="s">
        <v>6851</v>
      </c>
      <c r="B14384" s="179" t="s">
        <v>6852</v>
      </c>
      <c r="C14384" s="179" t="s">
        <v>8</v>
      </c>
      <c r="D14384" s="180" t="s">
        <v>26673</v>
      </c>
    </row>
    <row r="14385" spans="1:4" x14ac:dyDescent="0.25">
      <c r="A14385" s="179" t="s">
        <v>6853</v>
      </c>
      <c r="B14385" s="179" t="s">
        <v>6854</v>
      </c>
      <c r="C14385" s="179" t="s">
        <v>8</v>
      </c>
      <c r="D14385" s="180" t="s">
        <v>26674</v>
      </c>
    </row>
    <row r="14386" spans="1:4" x14ac:dyDescent="0.25">
      <c r="A14386" s="179" t="s">
        <v>6855</v>
      </c>
      <c r="B14386" s="179" t="s">
        <v>6856</v>
      </c>
      <c r="C14386" s="179" t="s">
        <v>8</v>
      </c>
      <c r="D14386" s="180" t="s">
        <v>26675</v>
      </c>
    </row>
    <row r="14387" spans="1:4" x14ac:dyDescent="0.25">
      <c r="A14387" s="179" t="s">
        <v>6857</v>
      </c>
      <c r="B14387" s="179" t="s">
        <v>6858</v>
      </c>
      <c r="C14387" s="179" t="s">
        <v>8</v>
      </c>
      <c r="D14387" s="180" t="s">
        <v>26676</v>
      </c>
    </row>
    <row r="14388" spans="1:4" x14ac:dyDescent="0.25">
      <c r="A14388" s="179" t="s">
        <v>6859</v>
      </c>
      <c r="B14388" s="179" t="s">
        <v>6860</v>
      </c>
      <c r="C14388" s="179" t="s">
        <v>8</v>
      </c>
      <c r="D14388" s="180" t="s">
        <v>26677</v>
      </c>
    </row>
    <row r="14389" spans="1:4" x14ac:dyDescent="0.25">
      <c r="A14389" s="179" t="s">
        <v>6861</v>
      </c>
      <c r="B14389" s="179" t="s">
        <v>6862</v>
      </c>
      <c r="C14389" s="179" t="s">
        <v>8</v>
      </c>
      <c r="D14389" s="180" t="s">
        <v>26678</v>
      </c>
    </row>
    <row r="14390" spans="1:4" x14ac:dyDescent="0.25">
      <c r="A14390" s="179" t="s">
        <v>6863</v>
      </c>
      <c r="B14390" s="179" t="s">
        <v>6864</v>
      </c>
      <c r="C14390" s="179" t="s">
        <v>8</v>
      </c>
      <c r="D14390" s="180" t="s">
        <v>26679</v>
      </c>
    </row>
    <row r="14391" spans="1:4" x14ac:dyDescent="0.25">
      <c r="A14391" s="179" t="s">
        <v>6865</v>
      </c>
      <c r="B14391" s="179" t="s">
        <v>6866</v>
      </c>
      <c r="C14391" s="179" t="s">
        <v>8</v>
      </c>
      <c r="D14391" s="180" t="s">
        <v>26680</v>
      </c>
    </row>
    <row r="14392" spans="1:4" x14ac:dyDescent="0.25">
      <c r="A14392" s="179" t="s">
        <v>6867</v>
      </c>
      <c r="B14392" s="179" t="s">
        <v>6868</v>
      </c>
      <c r="C14392" s="179" t="s">
        <v>7</v>
      </c>
      <c r="D14392" s="180" t="s">
        <v>26681</v>
      </c>
    </row>
    <row r="14393" spans="1:4" x14ac:dyDescent="0.25">
      <c r="A14393" s="179" t="s">
        <v>6869</v>
      </c>
      <c r="B14393" s="179" t="s">
        <v>6870</v>
      </c>
      <c r="C14393" s="179" t="s">
        <v>7</v>
      </c>
      <c r="D14393" s="180" t="s">
        <v>26682</v>
      </c>
    </row>
    <row r="14394" spans="1:4" x14ac:dyDescent="0.25">
      <c r="A14394" s="179" t="s">
        <v>6871</v>
      </c>
      <c r="B14394" s="179" t="s">
        <v>6872</v>
      </c>
      <c r="C14394" s="179" t="s">
        <v>7</v>
      </c>
      <c r="D14394" s="180" t="s">
        <v>26683</v>
      </c>
    </row>
    <row r="14395" spans="1:4" x14ac:dyDescent="0.25">
      <c r="A14395" s="179" t="s">
        <v>6873</v>
      </c>
      <c r="B14395" s="179" t="s">
        <v>6874</v>
      </c>
      <c r="C14395" s="179" t="s">
        <v>7</v>
      </c>
      <c r="D14395" s="180" t="s">
        <v>26684</v>
      </c>
    </row>
    <row r="14396" spans="1:4" x14ac:dyDescent="0.25">
      <c r="A14396" s="179" t="s">
        <v>6875</v>
      </c>
      <c r="B14396" s="179" t="s">
        <v>6876</v>
      </c>
      <c r="C14396" s="179" t="s">
        <v>7</v>
      </c>
      <c r="D14396" s="180" t="s">
        <v>26685</v>
      </c>
    </row>
    <row r="14397" spans="1:4" x14ac:dyDescent="0.25">
      <c r="A14397" s="179" t="s">
        <v>6877</v>
      </c>
      <c r="B14397" s="179" t="s">
        <v>6878</v>
      </c>
      <c r="C14397" s="179" t="s">
        <v>7</v>
      </c>
      <c r="D14397" s="180" t="s">
        <v>26686</v>
      </c>
    </row>
    <row r="14398" spans="1:4" x14ac:dyDescent="0.25">
      <c r="A14398" s="179" t="s">
        <v>6879</v>
      </c>
      <c r="B14398" s="179" t="s">
        <v>6880</v>
      </c>
      <c r="C14398" s="179" t="s">
        <v>7</v>
      </c>
      <c r="D14398" s="180" t="s">
        <v>26687</v>
      </c>
    </row>
    <row r="14399" spans="1:4" x14ac:dyDescent="0.25">
      <c r="A14399" s="179" t="s">
        <v>6881</v>
      </c>
      <c r="B14399" s="179" t="s">
        <v>6882</v>
      </c>
      <c r="C14399" s="179" t="s">
        <v>7</v>
      </c>
      <c r="D14399" s="180" t="s">
        <v>26688</v>
      </c>
    </row>
    <row r="14400" spans="1:4" x14ac:dyDescent="0.25">
      <c r="A14400" s="179" t="s">
        <v>6883</v>
      </c>
      <c r="B14400" s="179" t="s">
        <v>6884</v>
      </c>
      <c r="C14400" s="179" t="s">
        <v>7</v>
      </c>
      <c r="D14400" s="180" t="s">
        <v>26689</v>
      </c>
    </row>
    <row r="14401" spans="1:4" x14ac:dyDescent="0.25">
      <c r="A14401" s="179" t="s">
        <v>3057</v>
      </c>
      <c r="B14401" s="179" t="s">
        <v>6885</v>
      </c>
      <c r="C14401" s="179" t="s">
        <v>7</v>
      </c>
      <c r="D14401" s="180" t="s">
        <v>26690</v>
      </c>
    </row>
    <row r="14402" spans="1:4" x14ac:dyDescent="0.25">
      <c r="A14402" s="179" t="s">
        <v>3058</v>
      </c>
      <c r="B14402" s="179" t="s">
        <v>6886</v>
      </c>
      <c r="C14402" s="179" t="s">
        <v>7</v>
      </c>
      <c r="D14402" s="180" t="s">
        <v>26691</v>
      </c>
    </row>
    <row r="14403" spans="1:4" x14ac:dyDescent="0.25">
      <c r="A14403" s="179" t="s">
        <v>6887</v>
      </c>
      <c r="B14403" s="179" t="s">
        <v>6888</v>
      </c>
      <c r="C14403" s="179" t="s">
        <v>14</v>
      </c>
      <c r="D14403" s="180" t="s">
        <v>26692</v>
      </c>
    </row>
    <row r="14404" spans="1:4" x14ac:dyDescent="0.25">
      <c r="A14404" s="179" t="s">
        <v>6889</v>
      </c>
      <c r="B14404" s="179" t="s">
        <v>6890</v>
      </c>
      <c r="C14404" s="179" t="s">
        <v>14</v>
      </c>
      <c r="D14404" s="180" t="s">
        <v>18056</v>
      </c>
    </row>
    <row r="14405" spans="1:4" x14ac:dyDescent="0.25">
      <c r="A14405" s="179" t="s">
        <v>6891</v>
      </c>
      <c r="B14405" s="179" t="s">
        <v>15410</v>
      </c>
      <c r="C14405" s="179" t="s">
        <v>14</v>
      </c>
      <c r="D14405" s="180" t="s">
        <v>26693</v>
      </c>
    </row>
    <row r="14406" spans="1:4" x14ac:dyDescent="0.25">
      <c r="A14406" s="179" t="s">
        <v>6892</v>
      </c>
      <c r="B14406" s="179" t="s">
        <v>15411</v>
      </c>
      <c r="C14406" s="179" t="s">
        <v>14</v>
      </c>
      <c r="D14406" s="180" t="s">
        <v>26694</v>
      </c>
    </row>
    <row r="14407" spans="1:4" x14ac:dyDescent="0.25">
      <c r="A14407" s="179" t="s">
        <v>6893</v>
      </c>
      <c r="B14407" s="179" t="s">
        <v>15412</v>
      </c>
      <c r="C14407" s="179" t="s">
        <v>14</v>
      </c>
      <c r="D14407" s="180" t="s">
        <v>26695</v>
      </c>
    </row>
    <row r="14408" spans="1:4" x14ac:dyDescent="0.25">
      <c r="A14408" s="179" t="s">
        <v>6894</v>
      </c>
      <c r="B14408" s="179" t="s">
        <v>15413</v>
      </c>
      <c r="C14408" s="179" t="s">
        <v>14</v>
      </c>
      <c r="D14408" s="180" t="s">
        <v>26696</v>
      </c>
    </row>
    <row r="14409" spans="1:4" x14ac:dyDescent="0.25">
      <c r="A14409" s="179" t="s">
        <v>6895</v>
      </c>
      <c r="B14409" s="179" t="s">
        <v>15414</v>
      </c>
      <c r="C14409" s="179" t="s">
        <v>14</v>
      </c>
      <c r="D14409" s="180" t="s">
        <v>26697</v>
      </c>
    </row>
    <row r="14410" spans="1:4" x14ac:dyDescent="0.25">
      <c r="A14410" s="179" t="s">
        <v>6896</v>
      </c>
      <c r="B14410" s="179" t="s">
        <v>6897</v>
      </c>
      <c r="C14410" s="179" t="s">
        <v>7</v>
      </c>
      <c r="D14410" s="180" t="s">
        <v>26698</v>
      </c>
    </row>
    <row r="14411" spans="1:4" x14ac:dyDescent="0.25">
      <c r="A14411" s="179" t="s">
        <v>6898</v>
      </c>
      <c r="B14411" s="179" t="s">
        <v>6899</v>
      </c>
      <c r="C14411" s="179" t="s">
        <v>7</v>
      </c>
      <c r="D14411" s="180" t="s">
        <v>26699</v>
      </c>
    </row>
    <row r="14412" spans="1:4" x14ac:dyDescent="0.25">
      <c r="A14412" s="179" t="s">
        <v>3059</v>
      </c>
      <c r="B14412" s="179" t="s">
        <v>6900</v>
      </c>
      <c r="C14412" s="179" t="s">
        <v>8</v>
      </c>
      <c r="D14412" s="180" t="s">
        <v>26700</v>
      </c>
    </row>
    <row r="14413" spans="1:4" x14ac:dyDescent="0.25">
      <c r="A14413" s="179" t="s">
        <v>3060</v>
      </c>
      <c r="B14413" s="179" t="s">
        <v>6901</v>
      </c>
      <c r="C14413" s="179" t="s">
        <v>7</v>
      </c>
      <c r="D14413" s="180" t="s">
        <v>26701</v>
      </c>
    </row>
    <row r="14414" spans="1:4" x14ac:dyDescent="0.25">
      <c r="A14414" s="179" t="s">
        <v>3061</v>
      </c>
      <c r="B14414" s="179" t="s">
        <v>6902</v>
      </c>
      <c r="C14414" s="179" t="s">
        <v>7</v>
      </c>
      <c r="D14414" s="180" t="s">
        <v>26702</v>
      </c>
    </row>
    <row r="14415" spans="1:4" x14ac:dyDescent="0.25">
      <c r="A14415" s="179" t="s">
        <v>3062</v>
      </c>
      <c r="B14415" s="179" t="s">
        <v>6903</v>
      </c>
      <c r="C14415" s="179" t="s">
        <v>8</v>
      </c>
      <c r="D14415" s="180" t="s">
        <v>26703</v>
      </c>
    </row>
    <row r="14416" spans="1:4" x14ac:dyDescent="0.25">
      <c r="A14416" s="179" t="s">
        <v>3063</v>
      </c>
      <c r="B14416" s="179" t="s">
        <v>6904</v>
      </c>
      <c r="C14416" s="179" t="s">
        <v>8</v>
      </c>
      <c r="D14416" s="180" t="s">
        <v>26704</v>
      </c>
    </row>
    <row r="14417" spans="1:4" x14ac:dyDescent="0.25">
      <c r="A14417" s="179" t="s">
        <v>3064</v>
      </c>
      <c r="B14417" s="179" t="s">
        <v>6905</v>
      </c>
      <c r="C14417" s="179" t="s">
        <v>8</v>
      </c>
      <c r="D14417" s="180" t="s">
        <v>26705</v>
      </c>
    </row>
    <row r="14418" spans="1:4" x14ac:dyDescent="0.25">
      <c r="A14418" s="179" t="s">
        <v>6906</v>
      </c>
      <c r="B14418" s="179" t="s">
        <v>6907</v>
      </c>
      <c r="C14418" s="179" t="s">
        <v>7</v>
      </c>
      <c r="D14418" s="180" t="s">
        <v>26706</v>
      </c>
    </row>
    <row r="14419" spans="1:4" x14ac:dyDescent="0.25">
      <c r="A14419" s="179" t="s">
        <v>9270</v>
      </c>
      <c r="B14419" s="179" t="s">
        <v>9271</v>
      </c>
      <c r="C14419" s="179" t="s">
        <v>8</v>
      </c>
      <c r="D14419" s="180" t="s">
        <v>26707</v>
      </c>
    </row>
    <row r="14420" spans="1:4" x14ac:dyDescent="0.25">
      <c r="A14420" s="179" t="s">
        <v>9272</v>
      </c>
      <c r="B14420" s="179" t="s">
        <v>9273</v>
      </c>
      <c r="C14420" s="179" t="s">
        <v>8</v>
      </c>
      <c r="D14420" s="180" t="s">
        <v>26708</v>
      </c>
    </row>
    <row r="14421" spans="1:4" x14ac:dyDescent="0.25">
      <c r="A14421" s="179" t="s">
        <v>6908</v>
      </c>
      <c r="B14421" s="179" t="s">
        <v>6909</v>
      </c>
      <c r="C14421" s="179" t="s">
        <v>8</v>
      </c>
      <c r="D14421" s="180" t="s">
        <v>18065</v>
      </c>
    </row>
    <row r="14422" spans="1:4" x14ac:dyDescent="0.25">
      <c r="A14422" s="179" t="s">
        <v>6911</v>
      </c>
      <c r="B14422" s="179" t="s">
        <v>6912</v>
      </c>
      <c r="C14422" s="179" t="s">
        <v>8</v>
      </c>
      <c r="D14422" s="180" t="s">
        <v>17700</v>
      </c>
    </row>
    <row r="14423" spans="1:4" x14ac:dyDescent="0.25">
      <c r="A14423" s="179" t="s">
        <v>6913</v>
      </c>
      <c r="B14423" s="179" t="s">
        <v>6914</v>
      </c>
      <c r="C14423" s="179" t="s">
        <v>8</v>
      </c>
      <c r="D14423" s="180" t="s">
        <v>26709</v>
      </c>
    </row>
    <row r="14424" spans="1:4" x14ac:dyDescent="0.25">
      <c r="A14424" s="179" t="s">
        <v>6915</v>
      </c>
      <c r="B14424" s="179" t="s">
        <v>6916</v>
      </c>
      <c r="C14424" s="179" t="s">
        <v>8</v>
      </c>
      <c r="D14424" s="180" t="s">
        <v>17702</v>
      </c>
    </row>
    <row r="14425" spans="1:4" x14ac:dyDescent="0.25">
      <c r="A14425" s="179" t="s">
        <v>6917</v>
      </c>
      <c r="B14425" s="179" t="s">
        <v>6918</v>
      </c>
      <c r="C14425" s="179" t="s">
        <v>8</v>
      </c>
      <c r="D14425" s="180" t="s">
        <v>26710</v>
      </c>
    </row>
    <row r="14426" spans="1:4" x14ac:dyDescent="0.25">
      <c r="A14426" s="179" t="s">
        <v>6919</v>
      </c>
      <c r="B14426" s="179" t="s">
        <v>6920</v>
      </c>
      <c r="C14426" s="179" t="s">
        <v>8</v>
      </c>
      <c r="D14426" s="180" t="s">
        <v>26711</v>
      </c>
    </row>
    <row r="14427" spans="1:4" x14ac:dyDescent="0.25">
      <c r="A14427" s="179" t="s">
        <v>6921</v>
      </c>
      <c r="B14427" s="179" t="s">
        <v>6922</v>
      </c>
      <c r="C14427" s="179" t="s">
        <v>8</v>
      </c>
      <c r="D14427" s="180" t="s">
        <v>26712</v>
      </c>
    </row>
    <row r="14428" spans="1:4" x14ac:dyDescent="0.25">
      <c r="A14428" s="179" t="s">
        <v>6923</v>
      </c>
      <c r="B14428" s="179" t="s">
        <v>6924</v>
      </c>
      <c r="C14428" s="179" t="s">
        <v>8</v>
      </c>
      <c r="D14428" s="180" t="s">
        <v>26713</v>
      </c>
    </row>
    <row r="14429" spans="1:4" x14ac:dyDescent="0.25">
      <c r="A14429" s="179" t="s">
        <v>9274</v>
      </c>
      <c r="B14429" s="179" t="s">
        <v>9275</v>
      </c>
      <c r="C14429" s="179" t="s">
        <v>7</v>
      </c>
      <c r="D14429" s="180" t="s">
        <v>26714</v>
      </c>
    </row>
    <row r="14430" spans="1:4" x14ac:dyDescent="0.25">
      <c r="A14430" s="179" t="s">
        <v>9276</v>
      </c>
      <c r="B14430" s="179" t="s">
        <v>9277</v>
      </c>
      <c r="C14430" s="179" t="s">
        <v>7</v>
      </c>
      <c r="D14430" s="180" t="s">
        <v>26715</v>
      </c>
    </row>
    <row r="14431" spans="1:4" x14ac:dyDescent="0.25">
      <c r="A14431" s="179" t="s">
        <v>9278</v>
      </c>
      <c r="B14431" s="179" t="s">
        <v>9279</v>
      </c>
      <c r="C14431" s="179" t="s">
        <v>7</v>
      </c>
      <c r="D14431" s="180" t="s">
        <v>26716</v>
      </c>
    </row>
    <row r="14432" spans="1:4" x14ac:dyDescent="0.25">
      <c r="A14432" s="179" t="s">
        <v>9280</v>
      </c>
      <c r="B14432" s="179" t="s">
        <v>9281</v>
      </c>
      <c r="C14432" s="179" t="s">
        <v>7</v>
      </c>
      <c r="D14432" s="180" t="s">
        <v>26717</v>
      </c>
    </row>
    <row r="14433" spans="1:4" x14ac:dyDescent="0.25">
      <c r="A14433" s="179" t="s">
        <v>9282</v>
      </c>
      <c r="B14433" s="179" t="s">
        <v>9283</v>
      </c>
      <c r="C14433" s="179" t="s">
        <v>7</v>
      </c>
      <c r="D14433" s="180" t="s">
        <v>26718</v>
      </c>
    </row>
    <row r="14434" spans="1:4" x14ac:dyDescent="0.25">
      <c r="A14434" s="179" t="s">
        <v>9284</v>
      </c>
      <c r="B14434" s="179" t="s">
        <v>9285</v>
      </c>
      <c r="C14434" s="179" t="s">
        <v>7</v>
      </c>
      <c r="D14434" s="180" t="s">
        <v>26719</v>
      </c>
    </row>
    <row r="14435" spans="1:4" x14ac:dyDescent="0.25">
      <c r="A14435" s="179" t="s">
        <v>9286</v>
      </c>
      <c r="B14435" s="179" t="s">
        <v>9287</v>
      </c>
      <c r="C14435" s="179" t="s">
        <v>7</v>
      </c>
      <c r="D14435" s="180" t="s">
        <v>26720</v>
      </c>
    </row>
    <row r="14436" spans="1:4" x14ac:dyDescent="0.25">
      <c r="A14436" s="179" t="s">
        <v>9288</v>
      </c>
      <c r="B14436" s="179" t="s">
        <v>9289</v>
      </c>
      <c r="C14436" s="179" t="s">
        <v>7</v>
      </c>
      <c r="D14436" s="180" t="s">
        <v>26721</v>
      </c>
    </row>
    <row r="14437" spans="1:4" x14ac:dyDescent="0.25">
      <c r="A14437" s="179" t="s">
        <v>9290</v>
      </c>
      <c r="B14437" s="179" t="s">
        <v>9291</v>
      </c>
      <c r="C14437" s="179" t="s">
        <v>7</v>
      </c>
      <c r="D14437" s="180" t="s">
        <v>26722</v>
      </c>
    </row>
    <row r="14438" spans="1:4" x14ac:dyDescent="0.25">
      <c r="A14438" s="179" t="s">
        <v>9292</v>
      </c>
      <c r="B14438" s="179" t="s">
        <v>9293</v>
      </c>
      <c r="C14438" s="179" t="s">
        <v>7</v>
      </c>
      <c r="D14438" s="180" t="s">
        <v>26723</v>
      </c>
    </row>
    <row r="14439" spans="1:4" x14ac:dyDescent="0.25">
      <c r="A14439" s="179" t="s">
        <v>9294</v>
      </c>
      <c r="B14439" s="179" t="s">
        <v>15415</v>
      </c>
      <c r="C14439" s="179" t="s">
        <v>7</v>
      </c>
      <c r="D14439" s="180" t="s">
        <v>26724</v>
      </c>
    </row>
    <row r="14440" spans="1:4" x14ac:dyDescent="0.25">
      <c r="A14440" s="179" t="s">
        <v>9295</v>
      </c>
      <c r="B14440" s="179" t="s">
        <v>15416</v>
      </c>
      <c r="C14440" s="179" t="s">
        <v>7</v>
      </c>
      <c r="D14440" s="180" t="s">
        <v>26725</v>
      </c>
    </row>
    <row r="14441" spans="1:4" x14ac:dyDescent="0.25">
      <c r="A14441" s="179" t="s">
        <v>9296</v>
      </c>
      <c r="B14441" s="179" t="s">
        <v>15417</v>
      </c>
      <c r="C14441" s="179" t="s">
        <v>7</v>
      </c>
      <c r="D14441" s="180" t="s">
        <v>26726</v>
      </c>
    </row>
    <row r="14442" spans="1:4" x14ac:dyDescent="0.25">
      <c r="A14442" s="179" t="s">
        <v>9297</v>
      </c>
      <c r="B14442" s="179" t="s">
        <v>15418</v>
      </c>
      <c r="C14442" s="179" t="s">
        <v>7</v>
      </c>
      <c r="D14442" s="180" t="s">
        <v>26727</v>
      </c>
    </row>
    <row r="14443" spans="1:4" x14ac:dyDescent="0.25">
      <c r="A14443" s="179" t="s">
        <v>9298</v>
      </c>
      <c r="B14443" s="179" t="s">
        <v>15419</v>
      </c>
      <c r="C14443" s="179" t="s">
        <v>7</v>
      </c>
      <c r="D14443" s="180" t="s">
        <v>26728</v>
      </c>
    </row>
    <row r="14444" spans="1:4" x14ac:dyDescent="0.25">
      <c r="A14444" s="179" t="s">
        <v>9299</v>
      </c>
      <c r="B14444" s="179" t="s">
        <v>15420</v>
      </c>
      <c r="C14444" s="179" t="s">
        <v>7</v>
      </c>
      <c r="D14444" s="180" t="s">
        <v>26729</v>
      </c>
    </row>
    <row r="14445" spans="1:4" x14ac:dyDescent="0.25">
      <c r="A14445" s="179" t="s">
        <v>9300</v>
      </c>
      <c r="B14445" s="179" t="s">
        <v>15421</v>
      </c>
      <c r="C14445" s="179" t="s">
        <v>7</v>
      </c>
      <c r="D14445" s="180" t="s">
        <v>26730</v>
      </c>
    </row>
    <row r="14446" spans="1:4" x14ac:dyDescent="0.25">
      <c r="A14446" s="179" t="s">
        <v>9301</v>
      </c>
      <c r="B14446" s="179" t="s">
        <v>15422</v>
      </c>
      <c r="C14446" s="179" t="s">
        <v>7</v>
      </c>
      <c r="D14446" s="180" t="s">
        <v>26731</v>
      </c>
    </row>
    <row r="14447" spans="1:4" x14ac:dyDescent="0.25">
      <c r="A14447" s="179" t="s">
        <v>9302</v>
      </c>
      <c r="B14447" s="179" t="s">
        <v>15423</v>
      </c>
      <c r="C14447" s="179" t="s">
        <v>7</v>
      </c>
      <c r="D14447" s="180" t="s">
        <v>26732</v>
      </c>
    </row>
    <row r="14448" spans="1:4" x14ac:dyDescent="0.25">
      <c r="A14448" s="179" t="s">
        <v>9303</v>
      </c>
      <c r="B14448" s="179" t="s">
        <v>15424</v>
      </c>
      <c r="C14448" s="179" t="s">
        <v>7</v>
      </c>
      <c r="D14448" s="180" t="s">
        <v>26733</v>
      </c>
    </row>
    <row r="14449" spans="1:4" x14ac:dyDescent="0.25">
      <c r="A14449" s="179" t="s">
        <v>9304</v>
      </c>
      <c r="B14449" s="179" t="s">
        <v>15425</v>
      </c>
      <c r="C14449" s="179" t="s">
        <v>7</v>
      </c>
      <c r="D14449" s="180" t="s">
        <v>26734</v>
      </c>
    </row>
    <row r="14450" spans="1:4" x14ac:dyDescent="0.25">
      <c r="A14450" s="179" t="s">
        <v>9305</v>
      </c>
      <c r="B14450" s="179" t="s">
        <v>15426</v>
      </c>
      <c r="C14450" s="179" t="s">
        <v>7</v>
      </c>
      <c r="D14450" s="180" t="s">
        <v>26735</v>
      </c>
    </row>
    <row r="14451" spans="1:4" x14ac:dyDescent="0.25">
      <c r="A14451" s="179" t="s">
        <v>9306</v>
      </c>
      <c r="B14451" s="179" t="s">
        <v>15427</v>
      </c>
      <c r="C14451" s="179" t="s">
        <v>7</v>
      </c>
      <c r="D14451" s="180" t="s">
        <v>26736</v>
      </c>
    </row>
    <row r="14452" spans="1:4" x14ac:dyDescent="0.25">
      <c r="A14452" s="179" t="s">
        <v>9307</v>
      </c>
      <c r="B14452" s="179" t="s">
        <v>15428</v>
      </c>
      <c r="C14452" s="179" t="s">
        <v>7</v>
      </c>
      <c r="D14452" s="180" t="s">
        <v>26737</v>
      </c>
    </row>
    <row r="14453" spans="1:4" x14ac:dyDescent="0.25">
      <c r="A14453" s="179" t="s">
        <v>9308</v>
      </c>
      <c r="B14453" s="179" t="s">
        <v>15429</v>
      </c>
      <c r="C14453" s="179" t="s">
        <v>7</v>
      </c>
      <c r="D14453" s="180" t="s">
        <v>26738</v>
      </c>
    </row>
    <row r="14454" spans="1:4" x14ac:dyDescent="0.25">
      <c r="A14454" s="179" t="s">
        <v>9309</v>
      </c>
      <c r="B14454" s="179" t="s">
        <v>15430</v>
      </c>
      <c r="C14454" s="179" t="s">
        <v>7</v>
      </c>
      <c r="D14454" s="180" t="s">
        <v>26739</v>
      </c>
    </row>
    <row r="14455" spans="1:4" x14ac:dyDescent="0.25">
      <c r="A14455" s="179" t="s">
        <v>9310</v>
      </c>
      <c r="B14455" s="179" t="s">
        <v>15431</v>
      </c>
      <c r="C14455" s="179" t="s">
        <v>7</v>
      </c>
      <c r="D14455" s="180" t="s">
        <v>26740</v>
      </c>
    </row>
    <row r="14456" spans="1:4" x14ac:dyDescent="0.25">
      <c r="A14456" s="179" t="s">
        <v>9311</v>
      </c>
      <c r="B14456" s="179" t="s">
        <v>15432</v>
      </c>
      <c r="C14456" s="179" t="s">
        <v>7</v>
      </c>
      <c r="D14456" s="180" t="s">
        <v>26741</v>
      </c>
    </row>
    <row r="14457" spans="1:4" x14ac:dyDescent="0.25">
      <c r="A14457" s="179" t="s">
        <v>9312</v>
      </c>
      <c r="B14457" s="179" t="s">
        <v>9313</v>
      </c>
      <c r="C14457" s="179" t="s">
        <v>8</v>
      </c>
      <c r="D14457" s="180" t="s">
        <v>26742</v>
      </c>
    </row>
    <row r="14458" spans="1:4" x14ac:dyDescent="0.25">
      <c r="A14458" s="179" t="s">
        <v>9314</v>
      </c>
      <c r="B14458" s="179" t="s">
        <v>9315</v>
      </c>
      <c r="C14458" s="179" t="s">
        <v>8</v>
      </c>
      <c r="D14458" s="180" t="s">
        <v>26743</v>
      </c>
    </row>
    <row r="14459" spans="1:4" x14ac:dyDescent="0.25">
      <c r="A14459" s="179" t="s">
        <v>9316</v>
      </c>
      <c r="B14459" s="179" t="s">
        <v>9317</v>
      </c>
      <c r="C14459" s="179" t="s">
        <v>8</v>
      </c>
      <c r="D14459" s="180" t="s">
        <v>26744</v>
      </c>
    </row>
    <row r="14460" spans="1:4" x14ac:dyDescent="0.25">
      <c r="A14460" s="179" t="s">
        <v>9318</v>
      </c>
      <c r="B14460" s="179" t="s">
        <v>9319</v>
      </c>
      <c r="C14460" s="179" t="s">
        <v>8</v>
      </c>
      <c r="D14460" s="180" t="s">
        <v>26745</v>
      </c>
    </row>
    <row r="14461" spans="1:4" x14ac:dyDescent="0.25">
      <c r="A14461" s="179" t="s">
        <v>9320</v>
      </c>
      <c r="B14461" s="179" t="s">
        <v>9321</v>
      </c>
      <c r="C14461" s="179" t="s">
        <v>7</v>
      </c>
      <c r="D14461" s="180" t="s">
        <v>17044</v>
      </c>
    </row>
    <row r="14462" spans="1:4" x14ac:dyDescent="0.25">
      <c r="A14462" s="179" t="s">
        <v>9322</v>
      </c>
      <c r="B14462" s="179" t="s">
        <v>9323</v>
      </c>
      <c r="C14462" s="179" t="s">
        <v>7</v>
      </c>
      <c r="D14462" s="180" t="s">
        <v>7242</v>
      </c>
    </row>
    <row r="14463" spans="1:4" x14ac:dyDescent="0.25">
      <c r="A14463" s="179" t="s">
        <v>9324</v>
      </c>
      <c r="B14463" s="179" t="s">
        <v>9325</v>
      </c>
      <c r="C14463" s="179" t="s">
        <v>7</v>
      </c>
      <c r="D14463" s="180" t="s">
        <v>20466</v>
      </c>
    </row>
    <row r="14464" spans="1:4" x14ac:dyDescent="0.25">
      <c r="A14464" s="179" t="s">
        <v>3065</v>
      </c>
      <c r="B14464" s="179" t="s">
        <v>6925</v>
      </c>
      <c r="C14464" s="179" t="s">
        <v>7</v>
      </c>
      <c r="D14464" s="180" t="s">
        <v>26746</v>
      </c>
    </row>
    <row r="14465" spans="1:4" x14ac:dyDescent="0.25">
      <c r="A14465" s="179" t="s">
        <v>3066</v>
      </c>
      <c r="B14465" s="179" t="s">
        <v>6926</v>
      </c>
      <c r="C14465" s="179" t="s">
        <v>7</v>
      </c>
      <c r="D14465" s="180" t="s">
        <v>26747</v>
      </c>
    </row>
    <row r="14466" spans="1:4" x14ac:dyDescent="0.25">
      <c r="A14466" s="179" t="s">
        <v>3067</v>
      </c>
      <c r="B14466" s="179" t="s">
        <v>6927</v>
      </c>
      <c r="C14466" s="179" t="s">
        <v>7</v>
      </c>
      <c r="D14466" s="180" t="s">
        <v>26748</v>
      </c>
    </row>
    <row r="14467" spans="1:4" x14ac:dyDescent="0.25">
      <c r="A14467" s="179" t="s">
        <v>3068</v>
      </c>
      <c r="B14467" s="179" t="s">
        <v>6928</v>
      </c>
      <c r="C14467" s="179" t="s">
        <v>7</v>
      </c>
      <c r="D14467" s="180" t="s">
        <v>26749</v>
      </c>
    </row>
    <row r="14468" spans="1:4" x14ac:dyDescent="0.25">
      <c r="A14468" s="179" t="s">
        <v>3069</v>
      </c>
      <c r="B14468" s="179" t="s">
        <v>6929</v>
      </c>
      <c r="C14468" s="179" t="s">
        <v>7</v>
      </c>
      <c r="D14468" s="180" t="s">
        <v>26750</v>
      </c>
    </row>
    <row r="14469" spans="1:4" x14ac:dyDescent="0.25">
      <c r="A14469" s="179" t="s">
        <v>12049</v>
      </c>
      <c r="B14469" s="179" t="s">
        <v>12050</v>
      </c>
      <c r="C14469" s="179" t="s">
        <v>14</v>
      </c>
      <c r="D14469" s="180" t="s">
        <v>17456</v>
      </c>
    </row>
    <row r="14470" spans="1:4" x14ac:dyDescent="0.25">
      <c r="A14470" s="179" t="s">
        <v>12051</v>
      </c>
      <c r="B14470" s="179" t="s">
        <v>12052</v>
      </c>
      <c r="C14470" s="179" t="s">
        <v>14</v>
      </c>
      <c r="D14470" s="180" t="s">
        <v>22257</v>
      </c>
    </row>
    <row r="14471" spans="1:4" x14ac:dyDescent="0.25">
      <c r="A14471" s="179" t="s">
        <v>6930</v>
      </c>
      <c r="B14471" s="179" t="s">
        <v>6931</v>
      </c>
      <c r="C14471" s="179" t="s">
        <v>7</v>
      </c>
      <c r="D14471" s="180" t="s">
        <v>26751</v>
      </c>
    </row>
    <row r="14472" spans="1:4" x14ac:dyDescent="0.25">
      <c r="A14472" s="179" t="s">
        <v>7999</v>
      </c>
      <c r="B14472" s="179" t="s">
        <v>15434</v>
      </c>
      <c r="C14472" s="179" t="s">
        <v>10</v>
      </c>
      <c r="D14472" s="180" t="s">
        <v>26752</v>
      </c>
    </row>
    <row r="14473" spans="1:4" x14ac:dyDescent="0.25">
      <c r="A14473" s="179" t="s">
        <v>8000</v>
      </c>
      <c r="B14473" s="179" t="s">
        <v>15435</v>
      </c>
      <c r="C14473" s="179" t="s">
        <v>10</v>
      </c>
      <c r="D14473" s="180" t="s">
        <v>26753</v>
      </c>
    </row>
    <row r="14474" spans="1:4" x14ac:dyDescent="0.25">
      <c r="A14474" s="179" t="s">
        <v>8001</v>
      </c>
      <c r="B14474" s="179" t="s">
        <v>15436</v>
      </c>
      <c r="C14474" s="179" t="s">
        <v>10</v>
      </c>
      <c r="D14474" s="180" t="s">
        <v>26754</v>
      </c>
    </row>
    <row r="14475" spans="1:4" x14ac:dyDescent="0.25">
      <c r="A14475" s="179" t="s">
        <v>8002</v>
      </c>
      <c r="B14475" s="179" t="s">
        <v>15437</v>
      </c>
      <c r="C14475" s="179" t="s">
        <v>10</v>
      </c>
      <c r="D14475" s="180" t="s">
        <v>26755</v>
      </c>
    </row>
    <row r="14476" spans="1:4" x14ac:dyDescent="0.25">
      <c r="A14476" s="179" t="s">
        <v>8003</v>
      </c>
      <c r="B14476" s="179" t="s">
        <v>15438</v>
      </c>
      <c r="C14476" s="179" t="s">
        <v>10</v>
      </c>
      <c r="D14476" s="180" t="s">
        <v>26756</v>
      </c>
    </row>
    <row r="14477" spans="1:4" x14ac:dyDescent="0.25">
      <c r="A14477" s="179" t="s">
        <v>8004</v>
      </c>
      <c r="B14477" s="179" t="s">
        <v>15439</v>
      </c>
      <c r="C14477" s="179" t="s">
        <v>10</v>
      </c>
      <c r="D14477" s="180" t="s">
        <v>26757</v>
      </c>
    </row>
    <row r="14478" spans="1:4" x14ac:dyDescent="0.25">
      <c r="A14478" s="179" t="s">
        <v>8005</v>
      </c>
      <c r="B14478" s="179" t="s">
        <v>15440</v>
      </c>
      <c r="C14478" s="179" t="s">
        <v>10</v>
      </c>
      <c r="D14478" s="180" t="s">
        <v>26758</v>
      </c>
    </row>
    <row r="14479" spans="1:4" x14ac:dyDescent="0.25">
      <c r="A14479" s="179" t="s">
        <v>8006</v>
      </c>
      <c r="B14479" s="179" t="s">
        <v>15441</v>
      </c>
      <c r="C14479" s="179" t="s">
        <v>10</v>
      </c>
      <c r="D14479" s="180" t="s">
        <v>26759</v>
      </c>
    </row>
    <row r="14480" spans="1:4" x14ac:dyDescent="0.25">
      <c r="A14480" s="179" t="s">
        <v>8007</v>
      </c>
      <c r="B14480" s="179" t="s">
        <v>15442</v>
      </c>
      <c r="C14480" s="179" t="s">
        <v>10</v>
      </c>
      <c r="D14480" s="180" t="s">
        <v>26760</v>
      </c>
    </row>
    <row r="14481" spans="1:4" x14ac:dyDescent="0.25">
      <c r="A14481" s="179" t="s">
        <v>8008</v>
      </c>
      <c r="B14481" s="179" t="s">
        <v>15443</v>
      </c>
      <c r="C14481" s="179" t="s">
        <v>10</v>
      </c>
      <c r="D14481" s="180" t="s">
        <v>26761</v>
      </c>
    </row>
    <row r="14482" spans="1:4" x14ac:dyDescent="0.25">
      <c r="A14482" s="179" t="s">
        <v>8009</v>
      </c>
      <c r="B14482" s="179" t="s">
        <v>15444</v>
      </c>
      <c r="C14482" s="179" t="s">
        <v>10</v>
      </c>
      <c r="D14482" s="180" t="s">
        <v>26762</v>
      </c>
    </row>
    <row r="14483" spans="1:4" x14ac:dyDescent="0.25">
      <c r="A14483" s="179" t="s">
        <v>8010</v>
      </c>
      <c r="B14483" s="179" t="s">
        <v>15445</v>
      </c>
      <c r="C14483" s="179" t="s">
        <v>10</v>
      </c>
      <c r="D14483" s="180" t="s">
        <v>26763</v>
      </c>
    </row>
    <row r="14484" spans="1:4" x14ac:dyDescent="0.25">
      <c r="A14484" s="179" t="s">
        <v>8011</v>
      </c>
      <c r="B14484" s="179" t="s">
        <v>15446</v>
      </c>
      <c r="C14484" s="179" t="s">
        <v>10</v>
      </c>
      <c r="D14484" s="180" t="s">
        <v>26764</v>
      </c>
    </row>
    <row r="14485" spans="1:4" x14ac:dyDescent="0.25">
      <c r="A14485" s="179" t="s">
        <v>8012</v>
      </c>
      <c r="B14485" s="179" t="s">
        <v>15447</v>
      </c>
      <c r="C14485" s="179" t="s">
        <v>10</v>
      </c>
      <c r="D14485" s="180" t="s">
        <v>26765</v>
      </c>
    </row>
    <row r="14486" spans="1:4" x14ac:dyDescent="0.25">
      <c r="A14486" s="179" t="s">
        <v>8013</v>
      </c>
      <c r="B14486" s="179" t="s">
        <v>15448</v>
      </c>
      <c r="C14486" s="179" t="s">
        <v>10</v>
      </c>
      <c r="D14486" s="180" t="s">
        <v>26766</v>
      </c>
    </row>
    <row r="14487" spans="1:4" x14ac:dyDescent="0.25">
      <c r="A14487" s="179" t="s">
        <v>8014</v>
      </c>
      <c r="B14487" s="179" t="s">
        <v>15449</v>
      </c>
      <c r="C14487" s="179" t="s">
        <v>10</v>
      </c>
      <c r="D14487" s="180" t="s">
        <v>26767</v>
      </c>
    </row>
    <row r="14488" spans="1:4" x14ac:dyDescent="0.25">
      <c r="A14488" s="179" t="s">
        <v>8015</v>
      </c>
      <c r="B14488" s="179" t="s">
        <v>8016</v>
      </c>
      <c r="C14488" s="179" t="s">
        <v>10</v>
      </c>
      <c r="D14488" s="180" t="s">
        <v>26768</v>
      </c>
    </row>
    <row r="14489" spans="1:4" x14ac:dyDescent="0.25">
      <c r="A14489" s="179" t="s">
        <v>8017</v>
      </c>
      <c r="B14489" s="179" t="s">
        <v>15450</v>
      </c>
      <c r="C14489" s="179" t="s">
        <v>10</v>
      </c>
      <c r="D14489" s="180" t="s">
        <v>26769</v>
      </c>
    </row>
    <row r="14490" spans="1:4" x14ac:dyDescent="0.25">
      <c r="A14490" s="179" t="s">
        <v>3070</v>
      </c>
      <c r="B14490" s="179" t="s">
        <v>9326</v>
      </c>
      <c r="C14490" s="179" t="s">
        <v>8</v>
      </c>
      <c r="D14490" s="180" t="s">
        <v>26770</v>
      </c>
    </row>
    <row r="14491" spans="1:4" x14ac:dyDescent="0.25">
      <c r="A14491" s="179" t="s">
        <v>3071</v>
      </c>
      <c r="B14491" s="179" t="s">
        <v>9327</v>
      </c>
      <c r="C14491" s="179" t="s">
        <v>8</v>
      </c>
      <c r="D14491" s="180" t="s">
        <v>26771</v>
      </c>
    </row>
    <row r="14492" spans="1:4" x14ac:dyDescent="0.25">
      <c r="A14492" s="179" t="s">
        <v>3072</v>
      </c>
      <c r="B14492" s="179" t="s">
        <v>9328</v>
      </c>
      <c r="C14492" s="179" t="s">
        <v>8</v>
      </c>
      <c r="D14492" s="180" t="s">
        <v>26772</v>
      </c>
    </row>
    <row r="14493" spans="1:4" x14ac:dyDescent="0.25">
      <c r="A14493" s="179" t="s">
        <v>3073</v>
      </c>
      <c r="B14493" s="179" t="s">
        <v>9329</v>
      </c>
      <c r="C14493" s="179" t="s">
        <v>8</v>
      </c>
      <c r="D14493" s="180" t="s">
        <v>17815</v>
      </c>
    </row>
    <row r="14494" spans="1:4" x14ac:dyDescent="0.25">
      <c r="A14494" s="179" t="s">
        <v>3074</v>
      </c>
      <c r="B14494" s="179" t="s">
        <v>9330</v>
      </c>
      <c r="C14494" s="179" t="s">
        <v>8</v>
      </c>
      <c r="D14494" s="180" t="s">
        <v>26773</v>
      </c>
    </row>
    <row r="14495" spans="1:4" x14ac:dyDescent="0.25">
      <c r="A14495" s="179" t="s">
        <v>3075</v>
      </c>
      <c r="B14495" s="179" t="s">
        <v>9331</v>
      </c>
      <c r="C14495" s="179" t="s">
        <v>8</v>
      </c>
      <c r="D14495" s="180" t="s">
        <v>12850</v>
      </c>
    </row>
    <row r="14496" spans="1:4" x14ac:dyDescent="0.25">
      <c r="A14496" s="179" t="s">
        <v>3076</v>
      </c>
      <c r="B14496" s="179" t="s">
        <v>9332</v>
      </c>
      <c r="C14496" s="179" t="s">
        <v>8</v>
      </c>
      <c r="D14496" s="180" t="s">
        <v>16731</v>
      </c>
    </row>
    <row r="14497" spans="1:4" x14ac:dyDescent="0.25">
      <c r="A14497" s="179" t="s">
        <v>3077</v>
      </c>
      <c r="B14497" s="179" t="s">
        <v>9333</v>
      </c>
      <c r="C14497" s="179" t="s">
        <v>8</v>
      </c>
      <c r="D14497" s="180" t="s">
        <v>26774</v>
      </c>
    </row>
    <row r="14498" spans="1:4" x14ac:dyDescent="0.25">
      <c r="A14498" s="179" t="s">
        <v>6932</v>
      </c>
      <c r="B14498" s="179" t="s">
        <v>15451</v>
      </c>
      <c r="C14498" s="179" t="s">
        <v>14</v>
      </c>
      <c r="D14498" s="180" t="s">
        <v>26775</v>
      </c>
    </row>
    <row r="14499" spans="1:4" x14ac:dyDescent="0.25">
      <c r="A14499" s="179" t="s">
        <v>6933</v>
      </c>
      <c r="B14499" s="179" t="s">
        <v>15452</v>
      </c>
      <c r="C14499" s="179" t="s">
        <v>14</v>
      </c>
      <c r="D14499" s="180" t="s">
        <v>26776</v>
      </c>
    </row>
    <row r="14500" spans="1:4" x14ac:dyDescent="0.25">
      <c r="A14500" s="179" t="s">
        <v>6934</v>
      </c>
      <c r="B14500" s="179" t="s">
        <v>15453</v>
      </c>
      <c r="C14500" s="179" t="s">
        <v>14</v>
      </c>
      <c r="D14500" s="180" t="s">
        <v>17998</v>
      </c>
    </row>
    <row r="14501" spans="1:4" x14ac:dyDescent="0.25">
      <c r="A14501" s="179" t="s">
        <v>6935</v>
      </c>
      <c r="B14501" s="179" t="s">
        <v>15454</v>
      </c>
      <c r="C14501" s="179" t="s">
        <v>14</v>
      </c>
      <c r="D14501" s="180" t="s">
        <v>26777</v>
      </c>
    </row>
    <row r="14502" spans="1:4" x14ac:dyDescent="0.25">
      <c r="A14502" s="179" t="s">
        <v>6936</v>
      </c>
      <c r="B14502" s="179" t="s">
        <v>15455</v>
      </c>
      <c r="C14502" s="179" t="s">
        <v>14</v>
      </c>
      <c r="D14502" s="180" t="s">
        <v>26778</v>
      </c>
    </row>
    <row r="14503" spans="1:4" x14ac:dyDescent="0.25">
      <c r="A14503" s="179" t="s">
        <v>6937</v>
      </c>
      <c r="B14503" s="179" t="s">
        <v>6938</v>
      </c>
      <c r="C14503" s="179" t="s">
        <v>14</v>
      </c>
      <c r="D14503" s="180" t="s">
        <v>26779</v>
      </c>
    </row>
    <row r="14504" spans="1:4" x14ac:dyDescent="0.25">
      <c r="A14504" s="179" t="s">
        <v>6939</v>
      </c>
      <c r="B14504" s="179" t="s">
        <v>6940</v>
      </c>
      <c r="C14504" s="179" t="s">
        <v>14</v>
      </c>
      <c r="D14504" s="180" t="s">
        <v>26780</v>
      </c>
    </row>
    <row r="14505" spans="1:4" x14ac:dyDescent="0.25">
      <c r="A14505" s="179" t="s">
        <v>6941</v>
      </c>
      <c r="B14505" s="179" t="s">
        <v>6942</v>
      </c>
      <c r="C14505" s="179" t="s">
        <v>14</v>
      </c>
      <c r="D14505" s="180" t="s">
        <v>26781</v>
      </c>
    </row>
    <row r="14506" spans="1:4" x14ac:dyDescent="0.25">
      <c r="A14506" s="179" t="s">
        <v>8018</v>
      </c>
      <c r="B14506" s="179" t="s">
        <v>8019</v>
      </c>
      <c r="C14506" s="179" t="s">
        <v>16</v>
      </c>
      <c r="D14506" s="180" t="s">
        <v>16411</v>
      </c>
    </row>
    <row r="14507" spans="1:4" x14ac:dyDescent="0.25">
      <c r="A14507" s="179" t="s">
        <v>8020</v>
      </c>
      <c r="B14507" s="179" t="s">
        <v>8021</v>
      </c>
      <c r="C14507" s="179" t="s">
        <v>16</v>
      </c>
      <c r="D14507" s="180" t="s">
        <v>17781</v>
      </c>
    </row>
    <row r="14508" spans="1:4" x14ac:dyDescent="0.25">
      <c r="A14508" s="179" t="s">
        <v>8022</v>
      </c>
      <c r="B14508" s="179" t="s">
        <v>8023</v>
      </c>
      <c r="C14508" s="179" t="s">
        <v>16</v>
      </c>
      <c r="D14508" s="180" t="s">
        <v>26782</v>
      </c>
    </row>
    <row r="14509" spans="1:4" x14ac:dyDescent="0.25">
      <c r="A14509" s="179" t="s">
        <v>8024</v>
      </c>
      <c r="B14509" s="179" t="s">
        <v>8025</v>
      </c>
      <c r="C14509" s="179" t="s">
        <v>16</v>
      </c>
      <c r="D14509" s="180" t="s">
        <v>7273</v>
      </c>
    </row>
    <row r="14510" spans="1:4" x14ac:dyDescent="0.25">
      <c r="A14510" s="179" t="s">
        <v>8026</v>
      </c>
      <c r="B14510" s="179" t="s">
        <v>8027</v>
      </c>
      <c r="C14510" s="179" t="s">
        <v>16</v>
      </c>
      <c r="D14510" s="180" t="s">
        <v>12383</v>
      </c>
    </row>
    <row r="14511" spans="1:4" x14ac:dyDescent="0.25">
      <c r="A14511" s="179" t="s">
        <v>8028</v>
      </c>
      <c r="B14511" s="179" t="s">
        <v>15456</v>
      </c>
      <c r="C14511" s="179" t="s">
        <v>14</v>
      </c>
      <c r="D14511" s="180" t="s">
        <v>26783</v>
      </c>
    </row>
    <row r="14512" spans="1:4" x14ac:dyDescent="0.25">
      <c r="A14512" s="179" t="s">
        <v>8029</v>
      </c>
      <c r="B14512" s="179" t="s">
        <v>15458</v>
      </c>
      <c r="C14512" s="179" t="s">
        <v>14</v>
      </c>
      <c r="D14512" s="180" t="s">
        <v>26784</v>
      </c>
    </row>
    <row r="14513" spans="1:4" x14ac:dyDescent="0.25">
      <c r="A14513" s="179" t="s">
        <v>8030</v>
      </c>
      <c r="B14513" s="179" t="s">
        <v>15459</v>
      </c>
      <c r="C14513" s="179" t="s">
        <v>14</v>
      </c>
      <c r="D14513" s="180" t="s">
        <v>26785</v>
      </c>
    </row>
    <row r="14514" spans="1:4" x14ac:dyDescent="0.25">
      <c r="A14514" s="179" t="s">
        <v>8031</v>
      </c>
      <c r="B14514" s="179" t="s">
        <v>15460</v>
      </c>
      <c r="C14514" s="179" t="s">
        <v>14</v>
      </c>
      <c r="D14514" s="180" t="s">
        <v>26786</v>
      </c>
    </row>
    <row r="14515" spans="1:4" x14ac:dyDescent="0.25">
      <c r="A14515" s="179" t="s">
        <v>8032</v>
      </c>
      <c r="B14515" s="179" t="s">
        <v>15461</v>
      </c>
      <c r="C14515" s="179" t="s">
        <v>14</v>
      </c>
      <c r="D14515" s="180" t="s">
        <v>26787</v>
      </c>
    </row>
    <row r="14516" spans="1:4" x14ac:dyDescent="0.25">
      <c r="A14516" s="179" t="s">
        <v>8033</v>
      </c>
      <c r="B14516" s="179" t="s">
        <v>8034</v>
      </c>
      <c r="C14516" s="179" t="s">
        <v>14</v>
      </c>
      <c r="D14516" s="180" t="s">
        <v>26788</v>
      </c>
    </row>
    <row r="14517" spans="1:4" x14ac:dyDescent="0.25">
      <c r="A14517" s="179" t="s">
        <v>8035</v>
      </c>
      <c r="B14517" s="179" t="s">
        <v>8036</v>
      </c>
      <c r="C14517" s="179" t="s">
        <v>14</v>
      </c>
      <c r="D14517" s="180" t="s">
        <v>26789</v>
      </c>
    </row>
    <row r="14518" spans="1:4" x14ac:dyDescent="0.25">
      <c r="A14518" s="179" t="s">
        <v>8037</v>
      </c>
      <c r="B14518" s="179" t="s">
        <v>8038</v>
      </c>
      <c r="C14518" s="179" t="s">
        <v>14</v>
      </c>
      <c r="D14518" s="180" t="s">
        <v>26790</v>
      </c>
    </row>
    <row r="14519" spans="1:4" x14ac:dyDescent="0.25">
      <c r="A14519" s="179" t="s">
        <v>8039</v>
      </c>
      <c r="B14519" s="179" t="s">
        <v>15462</v>
      </c>
      <c r="C14519" s="179" t="s">
        <v>14</v>
      </c>
      <c r="D14519" s="180" t="s">
        <v>26791</v>
      </c>
    </row>
    <row r="14520" spans="1:4" x14ac:dyDescent="0.25">
      <c r="A14520" s="179" t="s">
        <v>9334</v>
      </c>
      <c r="B14520" s="179" t="s">
        <v>9335</v>
      </c>
      <c r="C14520" s="179" t="s">
        <v>8</v>
      </c>
      <c r="D14520" s="180" t="s">
        <v>26792</v>
      </c>
    </row>
    <row r="14521" spans="1:4" x14ac:dyDescent="0.25">
      <c r="A14521" s="179" t="s">
        <v>9336</v>
      </c>
      <c r="B14521" s="179" t="s">
        <v>9337</v>
      </c>
      <c r="C14521" s="179" t="s">
        <v>8</v>
      </c>
      <c r="D14521" s="180" t="s">
        <v>17983</v>
      </c>
    </row>
    <row r="14522" spans="1:4" x14ac:dyDescent="0.25">
      <c r="A14522" s="179" t="s">
        <v>9338</v>
      </c>
      <c r="B14522" s="179" t="s">
        <v>9339</v>
      </c>
      <c r="C14522" s="179" t="s">
        <v>8</v>
      </c>
      <c r="D14522" s="180" t="s">
        <v>26793</v>
      </c>
    </row>
    <row r="14523" spans="1:4" x14ac:dyDescent="0.25">
      <c r="A14523" s="179" t="s">
        <v>3078</v>
      </c>
      <c r="B14523" s="179" t="s">
        <v>26794</v>
      </c>
      <c r="C14523" s="179" t="s">
        <v>7</v>
      </c>
      <c r="D14523" s="180" t="s">
        <v>14697</v>
      </c>
    </row>
    <row r="14524" spans="1:4" x14ac:dyDescent="0.25">
      <c r="A14524" s="179" t="s">
        <v>3079</v>
      </c>
      <c r="B14524" s="179" t="s">
        <v>26795</v>
      </c>
      <c r="C14524" s="179" t="s">
        <v>7</v>
      </c>
      <c r="D14524" s="180" t="s">
        <v>26796</v>
      </c>
    </row>
    <row r="14525" spans="1:4" x14ac:dyDescent="0.25">
      <c r="A14525" s="179" t="s">
        <v>3080</v>
      </c>
      <c r="B14525" s="179" t="s">
        <v>26797</v>
      </c>
      <c r="C14525" s="179" t="s">
        <v>10</v>
      </c>
      <c r="D14525" s="180" t="s">
        <v>26798</v>
      </c>
    </row>
    <row r="14526" spans="1:4" x14ac:dyDescent="0.25">
      <c r="A14526" s="179" t="s">
        <v>3081</v>
      </c>
      <c r="B14526" s="179" t="s">
        <v>26799</v>
      </c>
      <c r="C14526" s="179" t="s">
        <v>7</v>
      </c>
      <c r="D14526" s="180" t="s">
        <v>17940</v>
      </c>
    </row>
    <row r="14527" spans="1:4" x14ac:dyDescent="0.25">
      <c r="A14527" s="179" t="s">
        <v>3082</v>
      </c>
      <c r="B14527" s="179" t="s">
        <v>26800</v>
      </c>
      <c r="C14527" s="179" t="s">
        <v>7</v>
      </c>
      <c r="D14527" s="180" t="s">
        <v>22343</v>
      </c>
    </row>
    <row r="14528" spans="1:4" x14ac:dyDescent="0.25">
      <c r="A14528" s="179" t="s">
        <v>3083</v>
      </c>
      <c r="B14528" s="179" t="s">
        <v>26801</v>
      </c>
      <c r="C14528" s="179" t="s">
        <v>10</v>
      </c>
      <c r="D14528" s="180" t="s">
        <v>26802</v>
      </c>
    </row>
    <row r="14529" spans="1:4" x14ac:dyDescent="0.25">
      <c r="A14529" s="179" t="s">
        <v>3084</v>
      </c>
      <c r="B14529" s="179" t="s">
        <v>26803</v>
      </c>
      <c r="C14529" s="179" t="s">
        <v>10</v>
      </c>
      <c r="D14529" s="180" t="s">
        <v>26804</v>
      </c>
    </row>
    <row r="14530" spans="1:4" x14ac:dyDescent="0.25">
      <c r="A14530" s="179" t="s">
        <v>3085</v>
      </c>
      <c r="B14530" s="179" t="s">
        <v>26805</v>
      </c>
      <c r="C14530" s="179" t="s">
        <v>10</v>
      </c>
      <c r="D14530" s="180" t="s">
        <v>26806</v>
      </c>
    </row>
    <row r="14531" spans="1:4" x14ac:dyDescent="0.25">
      <c r="A14531" s="179" t="s">
        <v>3086</v>
      </c>
      <c r="B14531" s="179" t="s">
        <v>26807</v>
      </c>
      <c r="C14531" s="179" t="s">
        <v>10</v>
      </c>
      <c r="D14531" s="180" t="s">
        <v>26808</v>
      </c>
    </row>
    <row r="14532" spans="1:4" x14ac:dyDescent="0.25">
      <c r="A14532" s="179" t="s">
        <v>3087</v>
      </c>
      <c r="B14532" s="179" t="s">
        <v>26809</v>
      </c>
      <c r="C14532" s="179" t="s">
        <v>10</v>
      </c>
      <c r="D14532" s="180" t="s">
        <v>26810</v>
      </c>
    </row>
    <row r="14533" spans="1:4" x14ac:dyDescent="0.25">
      <c r="A14533" s="179" t="s">
        <v>3088</v>
      </c>
      <c r="B14533" s="179" t="s">
        <v>9340</v>
      </c>
      <c r="C14533" s="179" t="s">
        <v>10</v>
      </c>
      <c r="D14533" s="180" t="s">
        <v>16176</v>
      </c>
    </row>
    <row r="14534" spans="1:4" x14ac:dyDescent="0.25">
      <c r="A14534" s="179" t="s">
        <v>3089</v>
      </c>
      <c r="B14534" s="179" t="s">
        <v>9341</v>
      </c>
      <c r="C14534" s="179" t="s">
        <v>7</v>
      </c>
      <c r="D14534" s="180" t="s">
        <v>7384</v>
      </c>
    </row>
    <row r="14535" spans="1:4" x14ac:dyDescent="0.25">
      <c r="A14535" s="179" t="s">
        <v>3090</v>
      </c>
      <c r="B14535" s="179" t="s">
        <v>9342</v>
      </c>
      <c r="C14535" s="179" t="s">
        <v>7</v>
      </c>
      <c r="D14535" s="180" t="s">
        <v>6460</v>
      </c>
    </row>
    <row r="14536" spans="1:4" x14ac:dyDescent="0.25">
      <c r="A14536" s="179" t="s">
        <v>3091</v>
      </c>
      <c r="B14536" s="179" t="s">
        <v>9343</v>
      </c>
      <c r="C14536" s="179" t="s">
        <v>7</v>
      </c>
      <c r="D14536" s="180" t="s">
        <v>26811</v>
      </c>
    </row>
    <row r="14537" spans="1:4" x14ac:dyDescent="0.25">
      <c r="A14537" s="179" t="s">
        <v>9344</v>
      </c>
      <c r="B14537" s="179" t="s">
        <v>9345</v>
      </c>
      <c r="C14537" s="179" t="s">
        <v>7</v>
      </c>
      <c r="D14537" s="180" t="s">
        <v>6411</v>
      </c>
    </row>
    <row r="14538" spans="1:4" x14ac:dyDescent="0.25">
      <c r="A14538" s="179" t="s">
        <v>9346</v>
      </c>
      <c r="B14538" s="179" t="s">
        <v>9347</v>
      </c>
      <c r="C14538" s="179" t="s">
        <v>16</v>
      </c>
      <c r="D14538" s="180" t="s">
        <v>26812</v>
      </c>
    </row>
    <row r="14539" spans="1:4" x14ac:dyDescent="0.25">
      <c r="A14539" s="179" t="s">
        <v>9348</v>
      </c>
      <c r="B14539" s="179" t="s">
        <v>9349</v>
      </c>
      <c r="C14539" s="179" t="s">
        <v>16</v>
      </c>
      <c r="D14539" s="180" t="s">
        <v>7333</v>
      </c>
    </row>
    <row r="14540" spans="1:4" x14ac:dyDescent="0.25">
      <c r="A14540" s="179" t="s">
        <v>9350</v>
      </c>
      <c r="B14540" s="179" t="s">
        <v>9351</v>
      </c>
      <c r="C14540" s="179" t="s">
        <v>16</v>
      </c>
      <c r="D14540" s="180" t="s">
        <v>12042</v>
      </c>
    </row>
    <row r="14541" spans="1:4" x14ac:dyDescent="0.25">
      <c r="A14541" s="179" t="s">
        <v>9352</v>
      </c>
      <c r="B14541" s="179" t="s">
        <v>9353</v>
      </c>
      <c r="C14541" s="179" t="s">
        <v>16</v>
      </c>
      <c r="D14541" s="180" t="s">
        <v>7293</v>
      </c>
    </row>
    <row r="14542" spans="1:4" x14ac:dyDescent="0.25">
      <c r="A14542" s="179" t="s">
        <v>9354</v>
      </c>
      <c r="B14542" s="179" t="s">
        <v>9355</v>
      </c>
      <c r="C14542" s="179" t="s">
        <v>16</v>
      </c>
      <c r="D14542" s="180" t="s">
        <v>7833</v>
      </c>
    </row>
    <row r="14543" spans="1:4" x14ac:dyDescent="0.25">
      <c r="A14543" s="179" t="s">
        <v>9356</v>
      </c>
      <c r="B14543" s="179" t="s">
        <v>9357</v>
      </c>
      <c r="C14543" s="179" t="s">
        <v>16</v>
      </c>
      <c r="D14543" s="180" t="s">
        <v>7846</v>
      </c>
    </row>
    <row r="14544" spans="1:4" x14ac:dyDescent="0.25">
      <c r="A14544" s="179" t="s">
        <v>3092</v>
      </c>
      <c r="B14544" s="179" t="s">
        <v>9358</v>
      </c>
      <c r="C14544" s="179" t="s">
        <v>10</v>
      </c>
      <c r="D14544" s="180" t="s">
        <v>26813</v>
      </c>
    </row>
    <row r="14545" spans="1:4" x14ac:dyDescent="0.25">
      <c r="A14545" s="179" t="s">
        <v>8040</v>
      </c>
      <c r="B14545" s="179" t="s">
        <v>9359</v>
      </c>
      <c r="C14545" s="179" t="s">
        <v>7</v>
      </c>
      <c r="D14545" s="180" t="s">
        <v>26814</v>
      </c>
    </row>
    <row r="14546" spans="1:4" x14ac:dyDescent="0.25">
      <c r="A14546" s="179" t="s">
        <v>9360</v>
      </c>
      <c r="B14546" s="179" t="s">
        <v>9361</v>
      </c>
      <c r="C14546" s="179" t="s">
        <v>7</v>
      </c>
      <c r="D14546" s="180" t="s">
        <v>17956</v>
      </c>
    </row>
    <row r="14547" spans="1:4" x14ac:dyDescent="0.25">
      <c r="A14547" s="179" t="s">
        <v>9362</v>
      </c>
      <c r="B14547" s="179" t="s">
        <v>9363</v>
      </c>
      <c r="C14547" s="179" t="s">
        <v>7</v>
      </c>
      <c r="D14547" s="180" t="s">
        <v>26815</v>
      </c>
    </row>
    <row r="14548" spans="1:4" x14ac:dyDescent="0.25">
      <c r="A14548" s="179" t="s">
        <v>9364</v>
      </c>
      <c r="B14548" s="179" t="s">
        <v>9365</v>
      </c>
      <c r="C14548" s="179" t="s">
        <v>7</v>
      </c>
      <c r="D14548" s="180" t="s">
        <v>26816</v>
      </c>
    </row>
    <row r="14549" spans="1:4" x14ac:dyDescent="0.25">
      <c r="A14549" s="179" t="s">
        <v>6944</v>
      </c>
      <c r="B14549" s="179" t="s">
        <v>26817</v>
      </c>
      <c r="C14549" s="179" t="s">
        <v>10</v>
      </c>
      <c r="D14549" s="180" t="s">
        <v>26818</v>
      </c>
    </row>
    <row r="14550" spans="1:4" x14ac:dyDescent="0.25">
      <c r="A14550" s="179" t="s">
        <v>6945</v>
      </c>
      <c r="B14550" s="179" t="s">
        <v>26819</v>
      </c>
      <c r="C14550" s="179" t="s">
        <v>10</v>
      </c>
      <c r="D14550" s="180" t="s">
        <v>20604</v>
      </c>
    </row>
    <row r="14551" spans="1:4" x14ac:dyDescent="0.25">
      <c r="A14551" s="179" t="s">
        <v>6946</v>
      </c>
      <c r="B14551" s="179" t="s">
        <v>26820</v>
      </c>
      <c r="C14551" s="179" t="s">
        <v>10</v>
      </c>
      <c r="D14551" s="180" t="s">
        <v>26821</v>
      </c>
    </row>
    <row r="14552" spans="1:4" x14ac:dyDescent="0.25">
      <c r="A14552" s="179" t="s">
        <v>9366</v>
      </c>
      <c r="B14552" s="179" t="s">
        <v>9367</v>
      </c>
      <c r="C14552" s="179" t="s">
        <v>7</v>
      </c>
      <c r="D14552" s="180" t="s">
        <v>17906</v>
      </c>
    </row>
    <row r="14553" spans="1:4" x14ac:dyDescent="0.25">
      <c r="A14553" s="179" t="s">
        <v>9368</v>
      </c>
      <c r="B14553" s="179" t="s">
        <v>9369</v>
      </c>
      <c r="C14553" s="179" t="s">
        <v>7</v>
      </c>
      <c r="D14553" s="180" t="s">
        <v>26822</v>
      </c>
    </row>
    <row r="14554" spans="1:4" x14ac:dyDescent="0.25">
      <c r="A14554" s="179" t="s">
        <v>9370</v>
      </c>
      <c r="B14554" s="179" t="s">
        <v>9371</v>
      </c>
      <c r="C14554" s="179" t="s">
        <v>7</v>
      </c>
      <c r="D14554" s="180" t="s">
        <v>17037</v>
      </c>
    </row>
    <row r="14555" spans="1:4" x14ac:dyDescent="0.25">
      <c r="A14555" s="179" t="s">
        <v>9372</v>
      </c>
      <c r="B14555" s="179" t="s">
        <v>9373</v>
      </c>
      <c r="C14555" s="179" t="s">
        <v>7</v>
      </c>
      <c r="D14555" s="180" t="s">
        <v>26823</v>
      </c>
    </row>
    <row r="14556" spans="1:4" x14ac:dyDescent="0.25">
      <c r="A14556" s="179" t="s">
        <v>9374</v>
      </c>
      <c r="B14556" s="179" t="s">
        <v>9375</v>
      </c>
      <c r="C14556" s="179" t="s">
        <v>7</v>
      </c>
      <c r="D14556" s="180" t="s">
        <v>26824</v>
      </c>
    </row>
    <row r="14557" spans="1:4" x14ac:dyDescent="0.25">
      <c r="A14557" s="179" t="s">
        <v>9376</v>
      </c>
      <c r="B14557" s="179" t="s">
        <v>9377</v>
      </c>
      <c r="C14557" s="179" t="s">
        <v>7</v>
      </c>
      <c r="D14557" s="180" t="s">
        <v>26825</v>
      </c>
    </row>
    <row r="14558" spans="1:4" x14ac:dyDescent="0.25">
      <c r="A14558" s="179" t="s">
        <v>9378</v>
      </c>
      <c r="B14558" s="179" t="s">
        <v>9379</v>
      </c>
      <c r="C14558" s="179" t="s">
        <v>7</v>
      </c>
      <c r="D14558" s="180" t="s">
        <v>26826</v>
      </c>
    </row>
    <row r="14559" spans="1:4" x14ac:dyDescent="0.25">
      <c r="A14559" s="179" t="s">
        <v>9380</v>
      </c>
      <c r="B14559" s="179" t="s">
        <v>9381</v>
      </c>
      <c r="C14559" s="179" t="s">
        <v>7</v>
      </c>
      <c r="D14559" s="180" t="s">
        <v>26827</v>
      </c>
    </row>
    <row r="14560" spans="1:4" x14ac:dyDescent="0.25">
      <c r="A14560" s="179" t="s">
        <v>9382</v>
      </c>
      <c r="B14560" s="179" t="s">
        <v>9383</v>
      </c>
      <c r="C14560" s="179" t="s">
        <v>7</v>
      </c>
      <c r="D14560" s="180" t="s">
        <v>26828</v>
      </c>
    </row>
    <row r="14561" spans="1:4" x14ac:dyDescent="0.25">
      <c r="A14561" s="179" t="s">
        <v>3093</v>
      </c>
      <c r="B14561" s="179" t="s">
        <v>9384</v>
      </c>
      <c r="C14561" s="179" t="s">
        <v>7</v>
      </c>
      <c r="D14561" s="180" t="s">
        <v>26829</v>
      </c>
    </row>
    <row r="14562" spans="1:4" x14ac:dyDescent="0.25">
      <c r="A14562" s="179" t="s">
        <v>3094</v>
      </c>
      <c r="B14562" s="179" t="s">
        <v>9385</v>
      </c>
      <c r="C14562" s="179" t="s">
        <v>7</v>
      </c>
      <c r="D14562" s="180" t="s">
        <v>26830</v>
      </c>
    </row>
    <row r="14563" spans="1:4" x14ac:dyDescent="0.25">
      <c r="A14563" s="179" t="s">
        <v>3095</v>
      </c>
      <c r="B14563" s="179" t="s">
        <v>9386</v>
      </c>
      <c r="C14563" s="179" t="s">
        <v>7</v>
      </c>
      <c r="D14563" s="180" t="s">
        <v>17577</v>
      </c>
    </row>
    <row r="14564" spans="1:4" x14ac:dyDescent="0.25">
      <c r="A14564" s="179" t="s">
        <v>3096</v>
      </c>
      <c r="B14564" s="179" t="s">
        <v>9387</v>
      </c>
      <c r="C14564" s="179" t="s">
        <v>7</v>
      </c>
      <c r="D14564" s="180" t="s">
        <v>26831</v>
      </c>
    </row>
    <row r="14565" spans="1:4" x14ac:dyDescent="0.25">
      <c r="A14565" s="179" t="s">
        <v>3097</v>
      </c>
      <c r="B14565" s="179" t="s">
        <v>9388</v>
      </c>
      <c r="C14565" s="179" t="s">
        <v>7</v>
      </c>
      <c r="D14565" s="180" t="s">
        <v>24160</v>
      </c>
    </row>
    <row r="14566" spans="1:4" x14ac:dyDescent="0.25">
      <c r="A14566" s="179" t="s">
        <v>3098</v>
      </c>
      <c r="B14566" s="179" t="s">
        <v>9389</v>
      </c>
      <c r="C14566" s="179" t="s">
        <v>7</v>
      </c>
      <c r="D14566" s="180" t="s">
        <v>23821</v>
      </c>
    </row>
    <row r="14567" spans="1:4" x14ac:dyDescent="0.25">
      <c r="A14567" s="179" t="s">
        <v>3099</v>
      </c>
      <c r="B14567" s="179" t="s">
        <v>9390</v>
      </c>
      <c r="C14567" s="179" t="s">
        <v>7</v>
      </c>
      <c r="D14567" s="180" t="s">
        <v>26832</v>
      </c>
    </row>
    <row r="14568" spans="1:4" x14ac:dyDescent="0.25">
      <c r="A14568" s="179" t="s">
        <v>3100</v>
      </c>
      <c r="B14568" s="179" t="s">
        <v>9391</v>
      </c>
      <c r="C14568" s="179" t="s">
        <v>7</v>
      </c>
      <c r="D14568" s="180" t="s">
        <v>26833</v>
      </c>
    </row>
    <row r="14569" spans="1:4" x14ac:dyDescent="0.25">
      <c r="A14569" s="179" t="s">
        <v>3101</v>
      </c>
      <c r="B14569" s="179" t="s">
        <v>9392</v>
      </c>
      <c r="C14569" s="179" t="s">
        <v>7</v>
      </c>
      <c r="D14569" s="180" t="s">
        <v>26834</v>
      </c>
    </row>
    <row r="14570" spans="1:4" x14ac:dyDescent="0.25">
      <c r="A14570" s="179" t="s">
        <v>3102</v>
      </c>
      <c r="B14570" s="179" t="s">
        <v>9393</v>
      </c>
      <c r="C14570" s="179" t="s">
        <v>14</v>
      </c>
      <c r="D14570" s="180" t="s">
        <v>26835</v>
      </c>
    </row>
    <row r="14571" spans="1:4" x14ac:dyDescent="0.25">
      <c r="A14571" s="179" t="s">
        <v>3103</v>
      </c>
      <c r="B14571" s="179" t="s">
        <v>9394</v>
      </c>
      <c r="C14571" s="179" t="s">
        <v>14</v>
      </c>
      <c r="D14571" s="180" t="s">
        <v>23664</v>
      </c>
    </row>
    <row r="14572" spans="1:4" x14ac:dyDescent="0.25">
      <c r="A14572" s="179" t="s">
        <v>3104</v>
      </c>
      <c r="B14572" s="179" t="s">
        <v>9395</v>
      </c>
      <c r="C14572" s="179" t="s">
        <v>7</v>
      </c>
      <c r="D14572" s="180" t="s">
        <v>26836</v>
      </c>
    </row>
    <row r="14573" spans="1:4" x14ac:dyDescent="0.25">
      <c r="A14573" s="179" t="s">
        <v>3105</v>
      </c>
      <c r="B14573" s="179" t="s">
        <v>9396</v>
      </c>
      <c r="C14573" s="179" t="s">
        <v>7</v>
      </c>
      <c r="D14573" s="180" t="s">
        <v>26837</v>
      </c>
    </row>
    <row r="14574" spans="1:4" x14ac:dyDescent="0.25">
      <c r="A14574" s="179" t="s">
        <v>3106</v>
      </c>
      <c r="B14574" s="179" t="s">
        <v>9397</v>
      </c>
      <c r="C14574" s="179" t="s">
        <v>7</v>
      </c>
      <c r="D14574" s="180" t="s">
        <v>16678</v>
      </c>
    </row>
    <row r="14575" spans="1:4" x14ac:dyDescent="0.25">
      <c r="A14575" s="179" t="s">
        <v>3107</v>
      </c>
      <c r="B14575" s="179" t="s">
        <v>9398</v>
      </c>
      <c r="C14575" s="179" t="s">
        <v>7</v>
      </c>
      <c r="D14575" s="180" t="s">
        <v>21105</v>
      </c>
    </row>
    <row r="14576" spans="1:4" x14ac:dyDescent="0.25">
      <c r="A14576" s="179" t="s">
        <v>3108</v>
      </c>
      <c r="B14576" s="179" t="s">
        <v>9399</v>
      </c>
      <c r="C14576" s="179" t="s">
        <v>7</v>
      </c>
      <c r="D14576" s="180" t="s">
        <v>17976</v>
      </c>
    </row>
    <row r="14577" spans="1:4" x14ac:dyDescent="0.25">
      <c r="A14577" s="179" t="s">
        <v>3109</v>
      </c>
      <c r="B14577" s="179" t="s">
        <v>9400</v>
      </c>
      <c r="C14577" s="179" t="s">
        <v>7</v>
      </c>
      <c r="D14577" s="180" t="s">
        <v>26838</v>
      </c>
    </row>
    <row r="14578" spans="1:4" x14ac:dyDescent="0.25">
      <c r="A14578" s="179" t="s">
        <v>3110</v>
      </c>
      <c r="B14578" s="179" t="s">
        <v>9401</v>
      </c>
      <c r="C14578" s="179" t="s">
        <v>7</v>
      </c>
      <c r="D14578" s="180" t="s">
        <v>26839</v>
      </c>
    </row>
    <row r="14579" spans="1:4" x14ac:dyDescent="0.25">
      <c r="A14579" s="179" t="s">
        <v>3111</v>
      </c>
      <c r="B14579" s="179" t="s">
        <v>9402</v>
      </c>
      <c r="C14579" s="179" t="s">
        <v>7</v>
      </c>
      <c r="D14579" s="180" t="s">
        <v>26840</v>
      </c>
    </row>
    <row r="14580" spans="1:4" x14ac:dyDescent="0.25">
      <c r="A14580" s="179" t="s">
        <v>3112</v>
      </c>
      <c r="B14580" s="179" t="s">
        <v>9403</v>
      </c>
      <c r="C14580" s="179" t="s">
        <v>7</v>
      </c>
      <c r="D14580" s="180" t="s">
        <v>25842</v>
      </c>
    </row>
    <row r="14581" spans="1:4" x14ac:dyDescent="0.25">
      <c r="A14581" s="179" t="s">
        <v>3113</v>
      </c>
      <c r="B14581" s="179" t="s">
        <v>9404</v>
      </c>
      <c r="C14581" s="179" t="s">
        <v>7</v>
      </c>
      <c r="D14581" s="180" t="s">
        <v>26841</v>
      </c>
    </row>
    <row r="14582" spans="1:4" x14ac:dyDescent="0.25">
      <c r="A14582" s="179" t="s">
        <v>3114</v>
      </c>
      <c r="B14582" s="179" t="s">
        <v>9405</v>
      </c>
      <c r="C14582" s="179" t="s">
        <v>7</v>
      </c>
      <c r="D14582" s="180" t="s">
        <v>12675</v>
      </c>
    </row>
    <row r="14583" spans="1:4" x14ac:dyDescent="0.25">
      <c r="A14583" s="179" t="s">
        <v>3115</v>
      </c>
      <c r="B14583" s="179" t="s">
        <v>9406</v>
      </c>
      <c r="C14583" s="179" t="s">
        <v>7</v>
      </c>
      <c r="D14583" s="180" t="s">
        <v>18309</v>
      </c>
    </row>
    <row r="14584" spans="1:4" x14ac:dyDescent="0.25">
      <c r="A14584" s="179" t="s">
        <v>3116</v>
      </c>
      <c r="B14584" s="179" t="s">
        <v>9407</v>
      </c>
      <c r="C14584" s="179" t="s">
        <v>7</v>
      </c>
      <c r="D14584" s="180" t="s">
        <v>26842</v>
      </c>
    </row>
    <row r="14585" spans="1:4" x14ac:dyDescent="0.25">
      <c r="A14585" s="179" t="s">
        <v>3117</v>
      </c>
      <c r="B14585" s="179" t="s">
        <v>9408</v>
      </c>
      <c r="C14585" s="179" t="s">
        <v>7</v>
      </c>
      <c r="D14585" s="180" t="s">
        <v>26843</v>
      </c>
    </row>
    <row r="14586" spans="1:4" x14ac:dyDescent="0.25">
      <c r="A14586" s="179" t="s">
        <v>3118</v>
      </c>
      <c r="B14586" s="179" t="s">
        <v>9409</v>
      </c>
      <c r="C14586" s="179" t="s">
        <v>7</v>
      </c>
      <c r="D14586" s="180" t="s">
        <v>26844</v>
      </c>
    </row>
    <row r="14587" spans="1:4" x14ac:dyDescent="0.25">
      <c r="A14587" s="179" t="s">
        <v>3119</v>
      </c>
      <c r="B14587" s="179" t="s">
        <v>9410</v>
      </c>
      <c r="C14587" s="179" t="s">
        <v>7</v>
      </c>
      <c r="D14587" s="180" t="s">
        <v>26845</v>
      </c>
    </row>
    <row r="14588" spans="1:4" x14ac:dyDescent="0.25">
      <c r="A14588" s="179" t="s">
        <v>3120</v>
      </c>
      <c r="B14588" s="179" t="s">
        <v>9411</v>
      </c>
      <c r="C14588" s="179" t="s">
        <v>7</v>
      </c>
      <c r="D14588" s="180" t="s">
        <v>26846</v>
      </c>
    </row>
    <row r="14589" spans="1:4" x14ac:dyDescent="0.25">
      <c r="A14589" s="179" t="s">
        <v>3121</v>
      </c>
      <c r="B14589" s="179" t="s">
        <v>9412</v>
      </c>
      <c r="C14589" s="179" t="s">
        <v>7</v>
      </c>
      <c r="D14589" s="180" t="s">
        <v>26847</v>
      </c>
    </row>
    <row r="14590" spans="1:4" x14ac:dyDescent="0.25">
      <c r="A14590" s="179" t="s">
        <v>3122</v>
      </c>
      <c r="B14590" s="179" t="s">
        <v>9413</v>
      </c>
      <c r="C14590" s="179" t="s">
        <v>7</v>
      </c>
      <c r="D14590" s="180" t="s">
        <v>26848</v>
      </c>
    </row>
    <row r="14591" spans="1:4" x14ac:dyDescent="0.25">
      <c r="A14591" s="179" t="s">
        <v>3123</v>
      </c>
      <c r="B14591" s="179" t="s">
        <v>9414</v>
      </c>
      <c r="C14591" s="179" t="s">
        <v>7</v>
      </c>
      <c r="D14591" s="180" t="s">
        <v>26849</v>
      </c>
    </row>
    <row r="14592" spans="1:4" x14ac:dyDescent="0.25">
      <c r="A14592" s="179" t="s">
        <v>3124</v>
      </c>
      <c r="B14592" s="179" t="s">
        <v>9415</v>
      </c>
      <c r="C14592" s="179" t="s">
        <v>7</v>
      </c>
      <c r="D14592" s="180" t="s">
        <v>26850</v>
      </c>
    </row>
    <row r="14593" spans="1:4" x14ac:dyDescent="0.25">
      <c r="A14593" s="179" t="s">
        <v>3125</v>
      </c>
      <c r="B14593" s="179" t="s">
        <v>9416</v>
      </c>
      <c r="C14593" s="179" t="s">
        <v>7</v>
      </c>
      <c r="D14593" s="180" t="s">
        <v>26851</v>
      </c>
    </row>
    <row r="14594" spans="1:4" x14ac:dyDescent="0.25">
      <c r="A14594" s="179" t="s">
        <v>3126</v>
      </c>
      <c r="B14594" s="179" t="s">
        <v>9417</v>
      </c>
      <c r="C14594" s="179" t="s">
        <v>7</v>
      </c>
      <c r="D14594" s="180" t="s">
        <v>26852</v>
      </c>
    </row>
    <row r="14595" spans="1:4" x14ac:dyDescent="0.25">
      <c r="A14595" s="179" t="s">
        <v>3127</v>
      </c>
      <c r="B14595" s="179" t="s">
        <v>9418</v>
      </c>
      <c r="C14595" s="179" t="s">
        <v>7</v>
      </c>
      <c r="D14595" s="180" t="s">
        <v>26853</v>
      </c>
    </row>
    <row r="14596" spans="1:4" x14ac:dyDescent="0.25">
      <c r="A14596" s="179" t="s">
        <v>3128</v>
      </c>
      <c r="B14596" s="179" t="s">
        <v>9419</v>
      </c>
      <c r="C14596" s="179" t="s">
        <v>7</v>
      </c>
      <c r="D14596" s="180" t="s">
        <v>15952</v>
      </c>
    </row>
    <row r="14597" spans="1:4" x14ac:dyDescent="0.25">
      <c r="A14597" s="179" t="s">
        <v>3129</v>
      </c>
      <c r="B14597" s="179" t="s">
        <v>9420</v>
      </c>
      <c r="C14597" s="179" t="s">
        <v>7</v>
      </c>
      <c r="D14597" s="180" t="s">
        <v>26854</v>
      </c>
    </row>
    <row r="14598" spans="1:4" x14ac:dyDescent="0.25">
      <c r="A14598" s="179" t="s">
        <v>3130</v>
      </c>
      <c r="B14598" s="179" t="s">
        <v>9421</v>
      </c>
      <c r="C14598" s="179" t="s">
        <v>7</v>
      </c>
      <c r="D14598" s="180" t="s">
        <v>26855</v>
      </c>
    </row>
    <row r="14599" spans="1:4" x14ac:dyDescent="0.25">
      <c r="A14599" s="179" t="s">
        <v>3131</v>
      </c>
      <c r="B14599" s="179" t="s">
        <v>9422</v>
      </c>
      <c r="C14599" s="179" t="s">
        <v>7</v>
      </c>
      <c r="D14599" s="180" t="s">
        <v>26856</v>
      </c>
    </row>
    <row r="14600" spans="1:4" x14ac:dyDescent="0.25">
      <c r="A14600" s="179" t="s">
        <v>3132</v>
      </c>
      <c r="B14600" s="179" t="s">
        <v>9423</v>
      </c>
      <c r="C14600" s="179" t="s">
        <v>7</v>
      </c>
      <c r="D14600" s="180" t="s">
        <v>26857</v>
      </c>
    </row>
    <row r="14601" spans="1:4" x14ac:dyDescent="0.25">
      <c r="A14601" s="179" t="s">
        <v>3133</v>
      </c>
      <c r="B14601" s="179" t="s">
        <v>9424</v>
      </c>
      <c r="C14601" s="179" t="s">
        <v>7</v>
      </c>
      <c r="D14601" s="180" t="s">
        <v>26858</v>
      </c>
    </row>
    <row r="14602" spans="1:4" x14ac:dyDescent="0.25">
      <c r="A14602" s="179" t="s">
        <v>3134</v>
      </c>
      <c r="B14602" s="179" t="s">
        <v>9425</v>
      </c>
      <c r="C14602" s="179" t="s">
        <v>7</v>
      </c>
      <c r="D14602" s="180" t="s">
        <v>22852</v>
      </c>
    </row>
    <row r="14603" spans="1:4" x14ac:dyDescent="0.25">
      <c r="A14603" s="179" t="s">
        <v>3135</v>
      </c>
      <c r="B14603" s="179" t="s">
        <v>1079</v>
      </c>
      <c r="C14603" s="179" t="s">
        <v>7</v>
      </c>
      <c r="D14603" s="180" t="s">
        <v>26859</v>
      </c>
    </row>
    <row r="14604" spans="1:4" x14ac:dyDescent="0.25">
      <c r="A14604" s="179" t="s">
        <v>3136</v>
      </c>
      <c r="B14604" s="179" t="s">
        <v>9426</v>
      </c>
      <c r="C14604" s="179" t="s">
        <v>7</v>
      </c>
      <c r="D14604" s="180" t="s">
        <v>17089</v>
      </c>
    </row>
    <row r="14605" spans="1:4" x14ac:dyDescent="0.25">
      <c r="A14605" s="179" t="s">
        <v>3137</v>
      </c>
      <c r="B14605" s="179" t="s">
        <v>9427</v>
      </c>
      <c r="C14605" s="179" t="s">
        <v>7</v>
      </c>
      <c r="D14605" s="180" t="s">
        <v>26860</v>
      </c>
    </row>
    <row r="14606" spans="1:4" x14ac:dyDescent="0.25">
      <c r="A14606" s="179" t="s">
        <v>3138</v>
      </c>
      <c r="B14606" s="179" t="s">
        <v>9428</v>
      </c>
      <c r="C14606" s="179" t="s">
        <v>7</v>
      </c>
      <c r="D14606" s="180" t="s">
        <v>26861</v>
      </c>
    </row>
    <row r="14607" spans="1:4" x14ac:dyDescent="0.25">
      <c r="A14607" s="179" t="s">
        <v>3139</v>
      </c>
      <c r="B14607" s="179" t="s">
        <v>9429</v>
      </c>
      <c r="C14607" s="179" t="s">
        <v>7</v>
      </c>
      <c r="D14607" s="180" t="s">
        <v>26862</v>
      </c>
    </row>
    <row r="14608" spans="1:4" x14ac:dyDescent="0.25">
      <c r="A14608" s="179" t="s">
        <v>3140</v>
      </c>
      <c r="B14608" s="179" t="s">
        <v>9430</v>
      </c>
      <c r="C14608" s="179" t="s">
        <v>7</v>
      </c>
      <c r="D14608" s="180" t="s">
        <v>26863</v>
      </c>
    </row>
    <row r="14609" spans="1:4" x14ac:dyDescent="0.25">
      <c r="A14609" s="179" t="s">
        <v>3141</v>
      </c>
      <c r="B14609" s="179" t="s">
        <v>9431</v>
      </c>
      <c r="C14609" s="179" t="s">
        <v>7</v>
      </c>
      <c r="D14609" s="180" t="s">
        <v>26864</v>
      </c>
    </row>
    <row r="14610" spans="1:4" x14ac:dyDescent="0.25">
      <c r="A14610" s="179" t="s">
        <v>3142</v>
      </c>
      <c r="B14610" s="179" t="s">
        <v>9432</v>
      </c>
      <c r="C14610" s="179" t="s">
        <v>7</v>
      </c>
      <c r="D14610" s="180" t="s">
        <v>26865</v>
      </c>
    </row>
    <row r="14611" spans="1:4" x14ac:dyDescent="0.25">
      <c r="A14611" s="179" t="s">
        <v>3143</v>
      </c>
      <c r="B14611" s="179" t="s">
        <v>9433</v>
      </c>
      <c r="C14611" s="179" t="s">
        <v>7</v>
      </c>
      <c r="D14611" s="180" t="s">
        <v>26866</v>
      </c>
    </row>
    <row r="14612" spans="1:4" x14ac:dyDescent="0.25">
      <c r="A14612" s="179" t="s">
        <v>3144</v>
      </c>
      <c r="B14612" s="179" t="s">
        <v>9434</v>
      </c>
      <c r="C14612" s="179" t="s">
        <v>7</v>
      </c>
      <c r="D14612" s="180" t="s">
        <v>26867</v>
      </c>
    </row>
    <row r="14613" spans="1:4" x14ac:dyDescent="0.25">
      <c r="A14613" s="179" t="s">
        <v>3145</v>
      </c>
      <c r="B14613" s="179" t="s">
        <v>9435</v>
      </c>
      <c r="C14613" s="179" t="s">
        <v>7</v>
      </c>
      <c r="D14613" s="180" t="s">
        <v>26868</v>
      </c>
    </row>
    <row r="14614" spans="1:4" x14ac:dyDescent="0.25">
      <c r="A14614" s="179" t="s">
        <v>3146</v>
      </c>
      <c r="B14614" s="179" t="s">
        <v>9436</v>
      </c>
      <c r="C14614" s="179" t="s">
        <v>7</v>
      </c>
      <c r="D14614" s="180" t="s">
        <v>26869</v>
      </c>
    </row>
    <row r="14615" spans="1:4" x14ac:dyDescent="0.25">
      <c r="A14615" s="179" t="s">
        <v>3147</v>
      </c>
      <c r="B14615" s="179" t="s">
        <v>9437</v>
      </c>
      <c r="C14615" s="179" t="s">
        <v>7</v>
      </c>
      <c r="D14615" s="180" t="s">
        <v>26870</v>
      </c>
    </row>
    <row r="14616" spans="1:4" x14ac:dyDescent="0.25">
      <c r="A14616" s="179" t="s">
        <v>3148</v>
      </c>
      <c r="B14616" s="179" t="s">
        <v>9438</v>
      </c>
      <c r="C14616" s="179" t="s">
        <v>7</v>
      </c>
      <c r="D14616" s="180" t="s">
        <v>26871</v>
      </c>
    </row>
    <row r="14617" spans="1:4" x14ac:dyDescent="0.25">
      <c r="A14617" s="179" t="s">
        <v>3149</v>
      </c>
      <c r="B14617" s="179" t="s">
        <v>9439</v>
      </c>
      <c r="C14617" s="179" t="s">
        <v>7</v>
      </c>
      <c r="D14617" s="180" t="s">
        <v>26872</v>
      </c>
    </row>
    <row r="14618" spans="1:4" x14ac:dyDescent="0.25">
      <c r="A14618" s="179" t="s">
        <v>3150</v>
      </c>
      <c r="B14618" s="179" t="s">
        <v>9440</v>
      </c>
      <c r="C14618" s="179" t="s">
        <v>7</v>
      </c>
      <c r="D14618" s="180" t="s">
        <v>15046</v>
      </c>
    </row>
    <row r="14619" spans="1:4" x14ac:dyDescent="0.25">
      <c r="A14619" s="179" t="s">
        <v>3151</v>
      </c>
      <c r="B14619" s="179" t="s">
        <v>9441</v>
      </c>
      <c r="C14619" s="179" t="s">
        <v>7</v>
      </c>
      <c r="D14619" s="180" t="s">
        <v>26873</v>
      </c>
    </row>
    <row r="14620" spans="1:4" x14ac:dyDescent="0.25">
      <c r="A14620" s="179" t="s">
        <v>3152</v>
      </c>
      <c r="B14620" s="179" t="s">
        <v>9442</v>
      </c>
      <c r="C14620" s="179" t="s">
        <v>7</v>
      </c>
      <c r="D14620" s="180" t="s">
        <v>13123</v>
      </c>
    </row>
    <row r="14621" spans="1:4" x14ac:dyDescent="0.25">
      <c r="A14621" s="179" t="s">
        <v>3153</v>
      </c>
      <c r="B14621" s="179" t="s">
        <v>9443</v>
      </c>
      <c r="C14621" s="179" t="s">
        <v>7</v>
      </c>
      <c r="D14621" s="180" t="s">
        <v>26874</v>
      </c>
    </row>
    <row r="14622" spans="1:4" x14ac:dyDescent="0.25">
      <c r="A14622" s="179" t="s">
        <v>3154</v>
      </c>
      <c r="B14622" s="179" t="s">
        <v>9444</v>
      </c>
      <c r="C14622" s="179" t="s">
        <v>7</v>
      </c>
      <c r="D14622" s="180" t="s">
        <v>22927</v>
      </c>
    </row>
    <row r="14623" spans="1:4" x14ac:dyDescent="0.25">
      <c r="A14623" s="179" t="s">
        <v>3155</v>
      </c>
      <c r="B14623" s="179" t="s">
        <v>9445</v>
      </c>
      <c r="C14623" s="179" t="s">
        <v>7</v>
      </c>
      <c r="D14623" s="180" t="s">
        <v>26875</v>
      </c>
    </row>
    <row r="14624" spans="1:4" x14ac:dyDescent="0.25">
      <c r="A14624" s="179" t="s">
        <v>3156</v>
      </c>
      <c r="B14624" s="179" t="s">
        <v>9446</v>
      </c>
      <c r="C14624" s="179" t="s">
        <v>7</v>
      </c>
      <c r="D14624" s="180" t="s">
        <v>23406</v>
      </c>
    </row>
    <row r="14625" spans="1:4" x14ac:dyDescent="0.25">
      <c r="A14625" s="179" t="s">
        <v>3157</v>
      </c>
      <c r="B14625" s="179" t="s">
        <v>9447</v>
      </c>
      <c r="C14625" s="179" t="s">
        <v>7</v>
      </c>
      <c r="D14625" s="180" t="s">
        <v>26876</v>
      </c>
    </row>
    <row r="14626" spans="1:4" x14ac:dyDescent="0.25">
      <c r="A14626" s="179" t="s">
        <v>3158</v>
      </c>
      <c r="B14626" s="179" t="s">
        <v>9448</v>
      </c>
      <c r="C14626" s="179" t="s">
        <v>7</v>
      </c>
      <c r="D14626" s="180" t="s">
        <v>26877</v>
      </c>
    </row>
    <row r="14627" spans="1:4" x14ac:dyDescent="0.25">
      <c r="A14627" s="179" t="s">
        <v>3159</v>
      </c>
      <c r="B14627" s="179" t="s">
        <v>9449</v>
      </c>
      <c r="C14627" s="179" t="s">
        <v>7</v>
      </c>
      <c r="D14627" s="180" t="s">
        <v>24764</v>
      </c>
    </row>
    <row r="14628" spans="1:4" x14ac:dyDescent="0.25">
      <c r="A14628" s="179" t="s">
        <v>3160</v>
      </c>
      <c r="B14628" s="179" t="s">
        <v>9450</v>
      </c>
      <c r="C14628" s="179" t="s">
        <v>7</v>
      </c>
      <c r="D14628" s="180" t="s">
        <v>26878</v>
      </c>
    </row>
    <row r="14629" spans="1:4" x14ac:dyDescent="0.25">
      <c r="A14629" s="179" t="s">
        <v>3161</v>
      </c>
      <c r="B14629" s="179" t="s">
        <v>9451</v>
      </c>
      <c r="C14629" s="179" t="s">
        <v>7</v>
      </c>
      <c r="D14629" s="180" t="s">
        <v>26879</v>
      </c>
    </row>
    <row r="14630" spans="1:4" x14ac:dyDescent="0.25">
      <c r="A14630" s="179" t="s">
        <v>3162</v>
      </c>
      <c r="B14630" s="179" t="s">
        <v>9452</v>
      </c>
      <c r="C14630" s="179" t="s">
        <v>7</v>
      </c>
      <c r="D14630" s="180" t="s">
        <v>26880</v>
      </c>
    </row>
    <row r="14631" spans="1:4" x14ac:dyDescent="0.25">
      <c r="A14631" s="179" t="s">
        <v>3163</v>
      </c>
      <c r="B14631" s="179" t="s">
        <v>9453</v>
      </c>
      <c r="C14631" s="179" t="s">
        <v>7</v>
      </c>
      <c r="D14631" s="180" t="s">
        <v>26881</v>
      </c>
    </row>
    <row r="14632" spans="1:4" x14ac:dyDescent="0.25">
      <c r="A14632" s="179" t="s">
        <v>3164</v>
      </c>
      <c r="B14632" s="179" t="s">
        <v>9454</v>
      </c>
      <c r="C14632" s="179" t="s">
        <v>7</v>
      </c>
      <c r="D14632" s="180" t="s">
        <v>26882</v>
      </c>
    </row>
    <row r="14633" spans="1:4" x14ac:dyDescent="0.25">
      <c r="A14633" s="179" t="s">
        <v>3165</v>
      </c>
      <c r="B14633" s="179" t="s">
        <v>9455</v>
      </c>
      <c r="C14633" s="179" t="s">
        <v>7</v>
      </c>
      <c r="D14633" s="180" t="s">
        <v>26883</v>
      </c>
    </row>
    <row r="14634" spans="1:4" x14ac:dyDescent="0.25">
      <c r="A14634" s="179" t="s">
        <v>3166</v>
      </c>
      <c r="B14634" s="179" t="s">
        <v>9456</v>
      </c>
      <c r="C14634" s="179" t="s">
        <v>7</v>
      </c>
      <c r="D14634" s="180" t="s">
        <v>26884</v>
      </c>
    </row>
    <row r="14635" spans="1:4" x14ac:dyDescent="0.25">
      <c r="A14635" s="179" t="s">
        <v>3167</v>
      </c>
      <c r="B14635" s="179" t="s">
        <v>9457</v>
      </c>
      <c r="C14635" s="179" t="s">
        <v>7</v>
      </c>
      <c r="D14635" s="180" t="s">
        <v>26885</v>
      </c>
    </row>
    <row r="14636" spans="1:4" x14ac:dyDescent="0.25">
      <c r="A14636" s="179" t="s">
        <v>3168</v>
      </c>
      <c r="B14636" s="179" t="s">
        <v>9458</v>
      </c>
      <c r="C14636" s="179" t="s">
        <v>7</v>
      </c>
      <c r="D14636" s="180" t="s">
        <v>26886</v>
      </c>
    </row>
    <row r="14637" spans="1:4" x14ac:dyDescent="0.25">
      <c r="A14637" s="179" t="s">
        <v>3169</v>
      </c>
      <c r="B14637" s="179" t="s">
        <v>9459</v>
      </c>
      <c r="C14637" s="179" t="s">
        <v>7</v>
      </c>
      <c r="D14637" s="180" t="s">
        <v>26887</v>
      </c>
    </row>
    <row r="14638" spans="1:4" x14ac:dyDescent="0.25">
      <c r="A14638" s="179" t="s">
        <v>3170</v>
      </c>
      <c r="B14638" s="179" t="s">
        <v>9460</v>
      </c>
      <c r="C14638" s="179" t="s">
        <v>7</v>
      </c>
      <c r="D14638" s="180" t="s">
        <v>26888</v>
      </c>
    </row>
    <row r="14639" spans="1:4" x14ac:dyDescent="0.25">
      <c r="A14639" s="179" t="s">
        <v>3171</v>
      </c>
      <c r="B14639" s="179" t="s">
        <v>9461</v>
      </c>
      <c r="C14639" s="179" t="s">
        <v>7</v>
      </c>
      <c r="D14639" s="180" t="s">
        <v>26889</v>
      </c>
    </row>
    <row r="14640" spans="1:4" x14ac:dyDescent="0.25">
      <c r="A14640" s="179" t="s">
        <v>3172</v>
      </c>
      <c r="B14640" s="179" t="s">
        <v>9462</v>
      </c>
      <c r="C14640" s="179" t="s">
        <v>7</v>
      </c>
      <c r="D14640" s="180" t="s">
        <v>26890</v>
      </c>
    </row>
    <row r="14641" spans="1:4" x14ac:dyDescent="0.25">
      <c r="A14641" s="179" t="s">
        <v>3173</v>
      </c>
      <c r="B14641" s="179" t="s">
        <v>9463</v>
      </c>
      <c r="C14641" s="179" t="s">
        <v>7</v>
      </c>
      <c r="D14641" s="180" t="s">
        <v>26891</v>
      </c>
    </row>
    <row r="14642" spans="1:4" x14ac:dyDescent="0.25">
      <c r="A14642" s="179" t="s">
        <v>3174</v>
      </c>
      <c r="B14642" s="179" t="s">
        <v>9464</v>
      </c>
      <c r="C14642" s="179" t="s">
        <v>7</v>
      </c>
      <c r="D14642" s="180" t="s">
        <v>26892</v>
      </c>
    </row>
    <row r="14643" spans="1:4" x14ac:dyDescent="0.25">
      <c r="A14643" s="179" t="s">
        <v>3175</v>
      </c>
      <c r="B14643" s="179" t="s">
        <v>9465</v>
      </c>
      <c r="C14643" s="179" t="s">
        <v>7</v>
      </c>
      <c r="D14643" s="180" t="s">
        <v>26893</v>
      </c>
    </row>
    <row r="14644" spans="1:4" x14ac:dyDescent="0.25">
      <c r="A14644" s="179" t="s">
        <v>3176</v>
      </c>
      <c r="B14644" s="179" t="s">
        <v>9466</v>
      </c>
      <c r="C14644" s="179" t="s">
        <v>7</v>
      </c>
      <c r="D14644" s="180" t="s">
        <v>24572</v>
      </c>
    </row>
    <row r="14645" spans="1:4" x14ac:dyDescent="0.25">
      <c r="A14645" s="179" t="s">
        <v>3177</v>
      </c>
      <c r="B14645" s="179" t="s">
        <v>9467</v>
      </c>
      <c r="C14645" s="179" t="s">
        <v>7</v>
      </c>
      <c r="D14645" s="180" t="s">
        <v>26894</v>
      </c>
    </row>
    <row r="14646" spans="1:4" x14ac:dyDescent="0.25">
      <c r="A14646" s="179" t="s">
        <v>3178</v>
      </c>
      <c r="B14646" s="179" t="s">
        <v>9468</v>
      </c>
      <c r="C14646" s="179" t="s">
        <v>7</v>
      </c>
      <c r="D14646" s="180" t="s">
        <v>18466</v>
      </c>
    </row>
    <row r="14647" spans="1:4" x14ac:dyDescent="0.25">
      <c r="A14647" s="179" t="s">
        <v>3179</v>
      </c>
      <c r="B14647" s="179" t="s">
        <v>12054</v>
      </c>
      <c r="C14647" s="179" t="s">
        <v>7</v>
      </c>
      <c r="D14647" s="180" t="s">
        <v>26895</v>
      </c>
    </row>
    <row r="14648" spans="1:4" x14ac:dyDescent="0.25">
      <c r="A14648" s="179" t="s">
        <v>3180</v>
      </c>
      <c r="B14648" s="179" t="s">
        <v>9469</v>
      </c>
      <c r="C14648" s="179" t="s">
        <v>7</v>
      </c>
      <c r="D14648" s="180" t="s">
        <v>17465</v>
      </c>
    </row>
    <row r="14649" spans="1:4" x14ac:dyDescent="0.25">
      <c r="A14649" s="179" t="s">
        <v>3181</v>
      </c>
      <c r="B14649" s="179" t="s">
        <v>9470</v>
      </c>
      <c r="C14649" s="179" t="s">
        <v>7</v>
      </c>
      <c r="D14649" s="180" t="s">
        <v>26896</v>
      </c>
    </row>
    <row r="14650" spans="1:4" x14ac:dyDescent="0.25">
      <c r="A14650" s="179" t="s">
        <v>3182</v>
      </c>
      <c r="B14650" s="179" t="s">
        <v>9471</v>
      </c>
      <c r="C14650" s="179" t="s">
        <v>7</v>
      </c>
      <c r="D14650" s="180" t="s">
        <v>12999</v>
      </c>
    </row>
    <row r="14651" spans="1:4" x14ac:dyDescent="0.25">
      <c r="A14651" s="179" t="s">
        <v>3183</v>
      </c>
      <c r="B14651" s="179" t="s">
        <v>9472</v>
      </c>
      <c r="C14651" s="179" t="s">
        <v>7</v>
      </c>
      <c r="D14651" s="180" t="s">
        <v>26897</v>
      </c>
    </row>
    <row r="14652" spans="1:4" x14ac:dyDescent="0.25">
      <c r="A14652" s="179" t="s">
        <v>3184</v>
      </c>
      <c r="B14652" s="179" t="s">
        <v>9473</v>
      </c>
      <c r="C14652" s="179" t="s">
        <v>7</v>
      </c>
      <c r="D14652" s="180" t="s">
        <v>25448</v>
      </c>
    </row>
    <row r="14653" spans="1:4" x14ac:dyDescent="0.25">
      <c r="A14653" s="179" t="s">
        <v>3185</v>
      </c>
      <c r="B14653" s="179" t="s">
        <v>9474</v>
      </c>
      <c r="C14653" s="179" t="s">
        <v>7</v>
      </c>
      <c r="D14653" s="180" t="s">
        <v>26898</v>
      </c>
    </row>
    <row r="14654" spans="1:4" x14ac:dyDescent="0.25">
      <c r="A14654" s="179" t="s">
        <v>3186</v>
      </c>
      <c r="B14654" s="179" t="s">
        <v>9475</v>
      </c>
      <c r="C14654" s="179" t="s">
        <v>7</v>
      </c>
      <c r="D14654" s="180" t="s">
        <v>14450</v>
      </c>
    </row>
    <row r="14655" spans="1:4" x14ac:dyDescent="0.25">
      <c r="A14655" s="179" t="s">
        <v>3187</v>
      </c>
      <c r="B14655" s="179" t="s">
        <v>1080</v>
      </c>
      <c r="C14655" s="179" t="s">
        <v>7</v>
      </c>
      <c r="D14655" s="180" t="s">
        <v>26899</v>
      </c>
    </row>
    <row r="14656" spans="1:4" x14ac:dyDescent="0.25">
      <c r="A14656" s="179" t="s">
        <v>3188</v>
      </c>
      <c r="B14656" s="179" t="s">
        <v>1081</v>
      </c>
      <c r="C14656" s="179" t="s">
        <v>7</v>
      </c>
      <c r="D14656" s="180" t="s">
        <v>26900</v>
      </c>
    </row>
    <row r="14657" spans="1:4" x14ac:dyDescent="0.25">
      <c r="A14657" s="179" t="s">
        <v>3189</v>
      </c>
      <c r="B14657" s="179" t="s">
        <v>1082</v>
      </c>
      <c r="C14657" s="179" t="s">
        <v>7</v>
      </c>
      <c r="D14657" s="180" t="s">
        <v>22616</v>
      </c>
    </row>
    <row r="14658" spans="1:4" x14ac:dyDescent="0.25">
      <c r="A14658" s="179" t="s">
        <v>3190</v>
      </c>
      <c r="B14658" s="179" t="s">
        <v>1083</v>
      </c>
      <c r="C14658" s="179" t="s">
        <v>7</v>
      </c>
      <c r="D14658" s="180" t="s">
        <v>26901</v>
      </c>
    </row>
    <row r="14659" spans="1:4" x14ac:dyDescent="0.25">
      <c r="A14659" s="179" t="s">
        <v>3191</v>
      </c>
      <c r="B14659" s="179" t="s">
        <v>26902</v>
      </c>
      <c r="C14659" s="179" t="s">
        <v>7</v>
      </c>
      <c r="D14659" s="180" t="s">
        <v>26903</v>
      </c>
    </row>
    <row r="14660" spans="1:4" x14ac:dyDescent="0.25">
      <c r="A14660" s="179" t="s">
        <v>3192</v>
      </c>
      <c r="B14660" s="179" t="s">
        <v>26904</v>
      </c>
      <c r="C14660" s="179" t="s">
        <v>7</v>
      </c>
      <c r="D14660" s="180" t="s">
        <v>26905</v>
      </c>
    </row>
    <row r="14661" spans="1:4" x14ac:dyDescent="0.25">
      <c r="A14661" s="179" t="s">
        <v>3193</v>
      </c>
      <c r="B14661" s="179" t="s">
        <v>26906</v>
      </c>
      <c r="C14661" s="179" t="s">
        <v>7</v>
      </c>
      <c r="D14661" s="180" t="s">
        <v>26907</v>
      </c>
    </row>
    <row r="14662" spans="1:4" x14ac:dyDescent="0.25">
      <c r="A14662" s="179" t="s">
        <v>3194</v>
      </c>
      <c r="B14662" s="179" t="s">
        <v>26908</v>
      </c>
      <c r="C14662" s="179" t="s">
        <v>7</v>
      </c>
      <c r="D14662" s="180" t="s">
        <v>26909</v>
      </c>
    </row>
    <row r="14663" spans="1:4" x14ac:dyDescent="0.25">
      <c r="A14663" s="179" t="s">
        <v>3195</v>
      </c>
      <c r="B14663" s="179" t="s">
        <v>26910</v>
      </c>
      <c r="C14663" s="179" t="s">
        <v>7</v>
      </c>
      <c r="D14663" s="180" t="s">
        <v>26911</v>
      </c>
    </row>
    <row r="14664" spans="1:4" x14ac:dyDescent="0.25">
      <c r="A14664" s="179" t="s">
        <v>3196</v>
      </c>
      <c r="B14664" s="179" t="s">
        <v>26912</v>
      </c>
      <c r="C14664" s="179" t="s">
        <v>7</v>
      </c>
      <c r="D14664" s="180" t="s">
        <v>26913</v>
      </c>
    </row>
    <row r="14665" spans="1:4" x14ac:dyDescent="0.25">
      <c r="A14665" s="179" t="s">
        <v>3197</v>
      </c>
      <c r="B14665" s="179" t="s">
        <v>26914</v>
      </c>
      <c r="C14665" s="179" t="s">
        <v>7</v>
      </c>
      <c r="D14665" s="180" t="s">
        <v>26915</v>
      </c>
    </row>
    <row r="14666" spans="1:4" x14ac:dyDescent="0.25">
      <c r="A14666" s="179" t="s">
        <v>3198</v>
      </c>
      <c r="B14666" s="179" t="s">
        <v>26916</v>
      </c>
      <c r="C14666" s="179" t="s">
        <v>7</v>
      </c>
      <c r="D14666" s="180" t="s">
        <v>26917</v>
      </c>
    </row>
    <row r="14667" spans="1:4" x14ac:dyDescent="0.25">
      <c r="A14667" s="179" t="s">
        <v>3199</v>
      </c>
      <c r="B14667" s="179" t="s">
        <v>26918</v>
      </c>
      <c r="C14667" s="179" t="s">
        <v>7</v>
      </c>
      <c r="D14667" s="180" t="s">
        <v>26919</v>
      </c>
    </row>
    <row r="14668" spans="1:4" x14ac:dyDescent="0.25">
      <c r="A14668" s="179" t="s">
        <v>3200</v>
      </c>
      <c r="B14668" s="179" t="s">
        <v>26920</v>
      </c>
      <c r="C14668" s="179" t="s">
        <v>7</v>
      </c>
      <c r="D14668" s="180" t="s">
        <v>26921</v>
      </c>
    </row>
    <row r="14669" spans="1:4" x14ac:dyDescent="0.25">
      <c r="A14669" s="179" t="s">
        <v>3201</v>
      </c>
      <c r="B14669" s="179" t="s">
        <v>26922</v>
      </c>
      <c r="C14669" s="179" t="s">
        <v>7</v>
      </c>
      <c r="D14669" s="180" t="s">
        <v>26923</v>
      </c>
    </row>
    <row r="14670" spans="1:4" x14ac:dyDescent="0.25">
      <c r="A14670" s="179" t="s">
        <v>3202</v>
      </c>
      <c r="B14670" s="179" t="s">
        <v>26924</v>
      </c>
      <c r="C14670" s="179" t="s">
        <v>7</v>
      </c>
      <c r="D14670" s="180" t="s">
        <v>26925</v>
      </c>
    </row>
    <row r="14671" spans="1:4" x14ac:dyDescent="0.25">
      <c r="A14671" s="179" t="s">
        <v>3203</v>
      </c>
      <c r="B14671" s="179" t="s">
        <v>26926</v>
      </c>
      <c r="C14671" s="179" t="s">
        <v>7</v>
      </c>
      <c r="D14671" s="180" t="s">
        <v>26927</v>
      </c>
    </row>
    <row r="14672" spans="1:4" x14ac:dyDescent="0.25">
      <c r="A14672" s="179" t="s">
        <v>3204</v>
      </c>
      <c r="B14672" s="179" t="s">
        <v>26928</v>
      </c>
      <c r="C14672" s="179" t="s">
        <v>7</v>
      </c>
      <c r="D14672" s="180" t="s">
        <v>26929</v>
      </c>
    </row>
    <row r="14673" spans="1:4" x14ac:dyDescent="0.25">
      <c r="A14673" s="179" t="s">
        <v>3205</v>
      </c>
      <c r="B14673" s="179" t="s">
        <v>26930</v>
      </c>
      <c r="C14673" s="179" t="s">
        <v>16</v>
      </c>
      <c r="D14673" s="180" t="s">
        <v>11826</v>
      </c>
    </row>
    <row r="14674" spans="1:4" x14ac:dyDescent="0.25">
      <c r="A14674" s="179" t="s">
        <v>3206</v>
      </c>
      <c r="B14674" s="179" t="s">
        <v>1084</v>
      </c>
      <c r="C14674" s="179" t="s">
        <v>7</v>
      </c>
      <c r="D14674" s="180" t="s">
        <v>26931</v>
      </c>
    </row>
    <row r="14675" spans="1:4" x14ac:dyDescent="0.25">
      <c r="A14675" s="179" t="s">
        <v>9476</v>
      </c>
      <c r="B14675" s="179" t="s">
        <v>9477</v>
      </c>
      <c r="C14675" s="179" t="s">
        <v>14</v>
      </c>
      <c r="D14675" s="180" t="s">
        <v>24309</v>
      </c>
    </row>
    <row r="14676" spans="1:4" x14ac:dyDescent="0.25">
      <c r="A14676" s="179" t="s">
        <v>9478</v>
      </c>
      <c r="B14676" s="179" t="s">
        <v>9479</v>
      </c>
      <c r="C14676" s="179" t="s">
        <v>10</v>
      </c>
      <c r="D14676" s="180" t="s">
        <v>25933</v>
      </c>
    </row>
    <row r="14677" spans="1:4" x14ac:dyDescent="0.25">
      <c r="A14677" s="179" t="s">
        <v>9480</v>
      </c>
      <c r="B14677" s="179" t="s">
        <v>9481</v>
      </c>
      <c r="C14677" s="179" t="s">
        <v>10</v>
      </c>
      <c r="D14677" s="180" t="s">
        <v>19552</v>
      </c>
    </row>
    <row r="14678" spans="1:4" x14ac:dyDescent="0.25">
      <c r="A14678" s="179" t="s">
        <v>9482</v>
      </c>
      <c r="B14678" s="179" t="s">
        <v>9483</v>
      </c>
      <c r="C14678" s="179" t="s">
        <v>7</v>
      </c>
      <c r="D14678" s="180" t="s">
        <v>26932</v>
      </c>
    </row>
    <row r="14679" spans="1:4" x14ac:dyDescent="0.25">
      <c r="A14679" s="179" t="s">
        <v>9484</v>
      </c>
      <c r="B14679" s="179" t="s">
        <v>9485</v>
      </c>
      <c r="C14679" s="179" t="s">
        <v>7</v>
      </c>
      <c r="D14679" s="180" t="s">
        <v>26933</v>
      </c>
    </row>
    <row r="14680" spans="1:4" x14ac:dyDescent="0.25">
      <c r="A14680" s="179" t="s">
        <v>9486</v>
      </c>
      <c r="B14680" s="179" t="s">
        <v>9487</v>
      </c>
      <c r="C14680" s="179" t="s">
        <v>7</v>
      </c>
      <c r="D14680" s="180" t="s">
        <v>26934</v>
      </c>
    </row>
    <row r="14681" spans="1:4" x14ac:dyDescent="0.25">
      <c r="A14681" s="179" t="s">
        <v>9488</v>
      </c>
      <c r="B14681" s="179" t="s">
        <v>9489</v>
      </c>
      <c r="C14681" s="179" t="s">
        <v>7</v>
      </c>
      <c r="D14681" s="180" t="s">
        <v>26935</v>
      </c>
    </row>
    <row r="14682" spans="1:4" x14ac:dyDescent="0.25">
      <c r="A14682" s="179" t="s">
        <v>9490</v>
      </c>
      <c r="B14682" s="179" t="s">
        <v>9491</v>
      </c>
      <c r="C14682" s="179" t="s">
        <v>7</v>
      </c>
      <c r="D14682" s="180" t="s">
        <v>26936</v>
      </c>
    </row>
    <row r="14683" spans="1:4" x14ac:dyDescent="0.25">
      <c r="A14683" s="179" t="s">
        <v>9492</v>
      </c>
      <c r="B14683" s="179" t="s">
        <v>9493</v>
      </c>
      <c r="C14683" s="179" t="s">
        <v>7</v>
      </c>
      <c r="D14683" s="180" t="s">
        <v>26937</v>
      </c>
    </row>
    <row r="14684" spans="1:4" x14ac:dyDescent="0.25">
      <c r="A14684" s="179" t="s">
        <v>9494</v>
      </c>
      <c r="B14684" s="179" t="s">
        <v>9495</v>
      </c>
      <c r="C14684" s="179" t="s">
        <v>7</v>
      </c>
      <c r="D14684" s="180" t="s">
        <v>26938</v>
      </c>
    </row>
    <row r="14685" spans="1:4" x14ac:dyDescent="0.25">
      <c r="A14685" s="179" t="s">
        <v>9496</v>
      </c>
      <c r="B14685" s="179" t="s">
        <v>9497</v>
      </c>
      <c r="C14685" s="179" t="s">
        <v>7</v>
      </c>
      <c r="D14685" s="180" t="s">
        <v>26939</v>
      </c>
    </row>
    <row r="14686" spans="1:4" x14ac:dyDescent="0.25">
      <c r="A14686" s="179" t="s">
        <v>9498</v>
      </c>
      <c r="B14686" s="179" t="s">
        <v>9499</v>
      </c>
      <c r="C14686" s="179" t="s">
        <v>7</v>
      </c>
      <c r="D14686" s="180" t="s">
        <v>14677</v>
      </c>
    </row>
    <row r="14687" spans="1:4" x14ac:dyDescent="0.25">
      <c r="A14687" s="179" t="s">
        <v>9500</v>
      </c>
      <c r="B14687" s="179" t="s">
        <v>9501</v>
      </c>
      <c r="C14687" s="179" t="s">
        <v>7</v>
      </c>
      <c r="D14687" s="180" t="s">
        <v>26940</v>
      </c>
    </row>
    <row r="14688" spans="1:4" x14ac:dyDescent="0.25">
      <c r="A14688" s="179" t="s">
        <v>9502</v>
      </c>
      <c r="B14688" s="179" t="s">
        <v>9503</v>
      </c>
      <c r="C14688" s="179" t="s">
        <v>7</v>
      </c>
      <c r="D14688" s="180" t="s">
        <v>26941</v>
      </c>
    </row>
    <row r="14689" spans="1:4" x14ac:dyDescent="0.25">
      <c r="A14689" s="179" t="s">
        <v>9504</v>
      </c>
      <c r="B14689" s="179" t="s">
        <v>9505</v>
      </c>
      <c r="C14689" s="179" t="s">
        <v>7</v>
      </c>
      <c r="D14689" s="180" t="s">
        <v>26942</v>
      </c>
    </row>
    <row r="14690" spans="1:4" x14ac:dyDescent="0.25">
      <c r="A14690" s="179" t="s">
        <v>9506</v>
      </c>
      <c r="B14690" s="179" t="s">
        <v>9507</v>
      </c>
      <c r="C14690" s="179" t="s">
        <v>7</v>
      </c>
      <c r="D14690" s="180" t="s">
        <v>26943</v>
      </c>
    </row>
    <row r="14691" spans="1:4" x14ac:dyDescent="0.25">
      <c r="A14691" s="179" t="s">
        <v>9508</v>
      </c>
      <c r="B14691" s="179" t="s">
        <v>9509</v>
      </c>
      <c r="C14691" s="179" t="s">
        <v>7</v>
      </c>
      <c r="D14691" s="180" t="s">
        <v>26944</v>
      </c>
    </row>
    <row r="14692" spans="1:4" x14ac:dyDescent="0.25">
      <c r="A14692" s="179" t="s">
        <v>9510</v>
      </c>
      <c r="B14692" s="179" t="s">
        <v>9511</v>
      </c>
      <c r="C14692" s="179" t="s">
        <v>7</v>
      </c>
      <c r="D14692" s="180" t="s">
        <v>26945</v>
      </c>
    </row>
    <row r="14693" spans="1:4" x14ac:dyDescent="0.25">
      <c r="A14693" s="179" t="s">
        <v>9512</v>
      </c>
      <c r="B14693" s="179" t="s">
        <v>9513</v>
      </c>
      <c r="C14693" s="179" t="s">
        <v>7</v>
      </c>
      <c r="D14693" s="180" t="s">
        <v>26946</v>
      </c>
    </row>
    <row r="14694" spans="1:4" x14ac:dyDescent="0.25">
      <c r="A14694" s="179" t="s">
        <v>9514</v>
      </c>
      <c r="B14694" s="179" t="s">
        <v>9515</v>
      </c>
      <c r="C14694" s="179" t="s">
        <v>7</v>
      </c>
      <c r="D14694" s="180" t="s">
        <v>26947</v>
      </c>
    </row>
    <row r="14695" spans="1:4" x14ac:dyDescent="0.25">
      <c r="A14695" s="179" t="s">
        <v>9516</v>
      </c>
      <c r="B14695" s="179" t="s">
        <v>9517</v>
      </c>
      <c r="C14695" s="179" t="s">
        <v>7</v>
      </c>
      <c r="D14695" s="180" t="s">
        <v>13698</v>
      </c>
    </row>
    <row r="14696" spans="1:4" x14ac:dyDescent="0.25">
      <c r="A14696" s="179" t="s">
        <v>9518</v>
      </c>
      <c r="B14696" s="179" t="s">
        <v>9519</v>
      </c>
      <c r="C14696" s="179" t="s">
        <v>7</v>
      </c>
      <c r="D14696" s="180" t="s">
        <v>26948</v>
      </c>
    </row>
    <row r="14697" spans="1:4" x14ac:dyDescent="0.25">
      <c r="A14697" s="179" t="s">
        <v>9520</v>
      </c>
      <c r="B14697" s="179" t="s">
        <v>9521</v>
      </c>
      <c r="C14697" s="179" t="s">
        <v>7</v>
      </c>
      <c r="D14697" s="180" t="s">
        <v>26949</v>
      </c>
    </row>
    <row r="14698" spans="1:4" x14ac:dyDescent="0.25">
      <c r="A14698" s="179" t="s">
        <v>9522</v>
      </c>
      <c r="B14698" s="179" t="s">
        <v>9523</v>
      </c>
      <c r="C14698" s="179" t="s">
        <v>7</v>
      </c>
      <c r="D14698" s="180" t="s">
        <v>20913</v>
      </c>
    </row>
    <row r="14699" spans="1:4" x14ac:dyDescent="0.25">
      <c r="A14699" s="179" t="s">
        <v>9524</v>
      </c>
      <c r="B14699" s="179" t="s">
        <v>9525</v>
      </c>
      <c r="C14699" s="179" t="s">
        <v>7</v>
      </c>
      <c r="D14699" s="180" t="s">
        <v>26950</v>
      </c>
    </row>
    <row r="14700" spans="1:4" x14ac:dyDescent="0.25">
      <c r="A14700" s="179" t="s">
        <v>9526</v>
      </c>
      <c r="B14700" s="179" t="s">
        <v>9527</v>
      </c>
      <c r="C14700" s="179" t="s">
        <v>7</v>
      </c>
      <c r="D14700" s="180" t="s">
        <v>26951</v>
      </c>
    </row>
    <row r="14701" spans="1:4" x14ac:dyDescent="0.25">
      <c r="A14701" s="179" t="s">
        <v>9528</v>
      </c>
      <c r="B14701" s="179" t="s">
        <v>9529</v>
      </c>
      <c r="C14701" s="179" t="s">
        <v>7</v>
      </c>
      <c r="D14701" s="180" t="s">
        <v>26952</v>
      </c>
    </row>
    <row r="14702" spans="1:4" x14ac:dyDescent="0.25">
      <c r="A14702" s="179" t="s">
        <v>9530</v>
      </c>
      <c r="B14702" s="179" t="s">
        <v>9531</v>
      </c>
      <c r="C14702" s="179" t="s">
        <v>7</v>
      </c>
      <c r="D14702" s="180" t="s">
        <v>26953</v>
      </c>
    </row>
    <row r="14703" spans="1:4" x14ac:dyDescent="0.25">
      <c r="A14703" s="179" t="s">
        <v>9532</v>
      </c>
      <c r="B14703" s="179" t="s">
        <v>9533</v>
      </c>
      <c r="C14703" s="179" t="s">
        <v>7</v>
      </c>
      <c r="D14703" s="180" t="s">
        <v>26954</v>
      </c>
    </row>
    <row r="14704" spans="1:4" x14ac:dyDescent="0.25">
      <c r="A14704" s="179" t="s">
        <v>9534</v>
      </c>
      <c r="B14704" s="179" t="s">
        <v>9535</v>
      </c>
      <c r="C14704" s="179" t="s">
        <v>7</v>
      </c>
      <c r="D14704" s="180" t="s">
        <v>26955</v>
      </c>
    </row>
    <row r="14705" spans="1:4" x14ac:dyDescent="0.25">
      <c r="A14705" s="179" t="s">
        <v>9536</v>
      </c>
      <c r="B14705" s="179" t="s">
        <v>9537</v>
      </c>
      <c r="C14705" s="179" t="s">
        <v>7</v>
      </c>
      <c r="D14705" s="180" t="s">
        <v>26956</v>
      </c>
    </row>
    <row r="14706" spans="1:4" x14ac:dyDescent="0.25">
      <c r="A14706" s="179" t="s">
        <v>9538</v>
      </c>
      <c r="B14706" s="179" t="s">
        <v>9539</v>
      </c>
      <c r="C14706" s="179" t="s">
        <v>7</v>
      </c>
      <c r="D14706" s="180" t="s">
        <v>26957</v>
      </c>
    </row>
    <row r="14707" spans="1:4" x14ac:dyDescent="0.25">
      <c r="A14707" s="179" t="s">
        <v>9540</v>
      </c>
      <c r="B14707" s="179" t="s">
        <v>9541</v>
      </c>
      <c r="C14707" s="179" t="s">
        <v>7</v>
      </c>
      <c r="D14707" s="180" t="s">
        <v>26958</v>
      </c>
    </row>
    <row r="14708" spans="1:4" x14ac:dyDescent="0.25">
      <c r="A14708" s="179" t="s">
        <v>9542</v>
      </c>
      <c r="B14708" s="179" t="s">
        <v>9543</v>
      </c>
      <c r="C14708" s="179" t="s">
        <v>7</v>
      </c>
      <c r="D14708" s="180" t="s">
        <v>26959</v>
      </c>
    </row>
    <row r="14709" spans="1:4" x14ac:dyDescent="0.25">
      <c r="A14709" s="179" t="s">
        <v>9544</v>
      </c>
      <c r="B14709" s="179" t="s">
        <v>9545</v>
      </c>
      <c r="C14709" s="179" t="s">
        <v>7</v>
      </c>
      <c r="D14709" s="180" t="s">
        <v>26960</v>
      </c>
    </row>
    <row r="14710" spans="1:4" x14ac:dyDescent="0.25">
      <c r="A14710" s="179" t="s">
        <v>9546</v>
      </c>
      <c r="B14710" s="179" t="s">
        <v>9547</v>
      </c>
      <c r="C14710" s="179" t="s">
        <v>7</v>
      </c>
      <c r="D14710" s="180" t="s">
        <v>26961</v>
      </c>
    </row>
    <row r="14711" spans="1:4" x14ac:dyDescent="0.25">
      <c r="A14711" s="179" t="s">
        <v>9548</v>
      </c>
      <c r="B14711" s="179" t="s">
        <v>9549</v>
      </c>
      <c r="C14711" s="179" t="s">
        <v>7</v>
      </c>
      <c r="D14711" s="180" t="s">
        <v>26962</v>
      </c>
    </row>
    <row r="14712" spans="1:4" x14ac:dyDescent="0.25">
      <c r="A14712" s="179" t="s">
        <v>9550</v>
      </c>
      <c r="B14712" s="179" t="s">
        <v>9551</v>
      </c>
      <c r="C14712" s="179" t="s">
        <v>7</v>
      </c>
      <c r="D14712" s="180" t="s">
        <v>26963</v>
      </c>
    </row>
    <row r="14713" spans="1:4" x14ac:dyDescent="0.25">
      <c r="A14713" s="179" t="s">
        <v>9552</v>
      </c>
      <c r="B14713" s="179" t="s">
        <v>9553</v>
      </c>
      <c r="C14713" s="179" t="s">
        <v>7</v>
      </c>
      <c r="D14713" s="180" t="s">
        <v>17591</v>
      </c>
    </row>
    <row r="14714" spans="1:4" x14ac:dyDescent="0.25">
      <c r="A14714" s="179" t="s">
        <v>9554</v>
      </c>
      <c r="B14714" s="179" t="s">
        <v>9555</v>
      </c>
      <c r="C14714" s="179" t="s">
        <v>7</v>
      </c>
      <c r="D14714" s="180" t="s">
        <v>26964</v>
      </c>
    </row>
    <row r="14715" spans="1:4" x14ac:dyDescent="0.25">
      <c r="A14715" s="179" t="s">
        <v>9556</v>
      </c>
      <c r="B14715" s="179" t="s">
        <v>9557</v>
      </c>
      <c r="C14715" s="179" t="s">
        <v>7</v>
      </c>
      <c r="D14715" s="180" t="s">
        <v>26965</v>
      </c>
    </row>
    <row r="14716" spans="1:4" x14ac:dyDescent="0.25">
      <c r="A14716" s="179" t="s">
        <v>9558</v>
      </c>
      <c r="B14716" s="179" t="s">
        <v>9559</v>
      </c>
      <c r="C14716" s="179" t="s">
        <v>7</v>
      </c>
      <c r="D14716" s="180" t="s">
        <v>26966</v>
      </c>
    </row>
    <row r="14717" spans="1:4" x14ac:dyDescent="0.25">
      <c r="A14717" s="179" t="s">
        <v>9560</v>
      </c>
      <c r="B14717" s="179" t="s">
        <v>9561</v>
      </c>
      <c r="C14717" s="179" t="s">
        <v>7</v>
      </c>
      <c r="D14717" s="180" t="s">
        <v>26967</v>
      </c>
    </row>
    <row r="14718" spans="1:4" x14ac:dyDescent="0.25">
      <c r="A14718" s="179" t="s">
        <v>9562</v>
      </c>
      <c r="B14718" s="179" t="s">
        <v>9563</v>
      </c>
      <c r="C14718" s="179" t="s">
        <v>7</v>
      </c>
      <c r="D14718" s="180" t="s">
        <v>26968</v>
      </c>
    </row>
    <row r="14719" spans="1:4" x14ac:dyDescent="0.25">
      <c r="A14719" s="179" t="s">
        <v>9564</v>
      </c>
      <c r="B14719" s="179" t="s">
        <v>9565</v>
      </c>
      <c r="C14719" s="179" t="s">
        <v>7</v>
      </c>
      <c r="D14719" s="180" t="s">
        <v>26969</v>
      </c>
    </row>
    <row r="14720" spans="1:4" x14ac:dyDescent="0.25">
      <c r="A14720" s="179" t="s">
        <v>9566</v>
      </c>
      <c r="B14720" s="179" t="s">
        <v>9567</v>
      </c>
      <c r="C14720" s="179" t="s">
        <v>7</v>
      </c>
      <c r="D14720" s="180" t="s">
        <v>26970</v>
      </c>
    </row>
    <row r="14721" spans="1:4" x14ac:dyDescent="0.25">
      <c r="A14721" s="179" t="s">
        <v>9568</v>
      </c>
      <c r="B14721" s="179" t="s">
        <v>9569</v>
      </c>
      <c r="C14721" s="179" t="s">
        <v>7</v>
      </c>
      <c r="D14721" s="180" t="s">
        <v>26971</v>
      </c>
    </row>
    <row r="14722" spans="1:4" x14ac:dyDescent="0.25">
      <c r="A14722" s="179" t="s">
        <v>9570</v>
      </c>
      <c r="B14722" s="179" t="s">
        <v>9571</v>
      </c>
      <c r="C14722" s="179" t="s">
        <v>7</v>
      </c>
      <c r="D14722" s="180" t="s">
        <v>26972</v>
      </c>
    </row>
    <row r="14723" spans="1:4" x14ac:dyDescent="0.25">
      <c r="A14723" s="179" t="s">
        <v>9572</v>
      </c>
      <c r="B14723" s="179" t="s">
        <v>9573</v>
      </c>
      <c r="C14723" s="179" t="s">
        <v>7</v>
      </c>
      <c r="D14723" s="180" t="s">
        <v>26973</v>
      </c>
    </row>
    <row r="14724" spans="1:4" x14ac:dyDescent="0.25">
      <c r="A14724" s="179" t="s">
        <v>9574</v>
      </c>
      <c r="B14724" s="179" t="s">
        <v>9575</v>
      </c>
      <c r="C14724" s="179" t="s">
        <v>7</v>
      </c>
      <c r="D14724" s="180" t="s">
        <v>26974</v>
      </c>
    </row>
    <row r="14725" spans="1:4" x14ac:dyDescent="0.25">
      <c r="A14725" s="179" t="s">
        <v>9576</v>
      </c>
      <c r="B14725" s="179" t="s">
        <v>9577</v>
      </c>
      <c r="C14725" s="179" t="s">
        <v>7</v>
      </c>
      <c r="D14725" s="180" t="s">
        <v>26975</v>
      </c>
    </row>
    <row r="14726" spans="1:4" x14ac:dyDescent="0.25">
      <c r="A14726" s="179" t="s">
        <v>9578</v>
      </c>
      <c r="B14726" s="179" t="s">
        <v>9579</v>
      </c>
      <c r="C14726" s="179" t="s">
        <v>7</v>
      </c>
      <c r="D14726" s="180" t="s">
        <v>26976</v>
      </c>
    </row>
    <row r="14727" spans="1:4" x14ac:dyDescent="0.25">
      <c r="A14727" s="179" t="s">
        <v>9580</v>
      </c>
      <c r="B14727" s="179" t="s">
        <v>9581</v>
      </c>
      <c r="C14727" s="179" t="s">
        <v>7</v>
      </c>
      <c r="D14727" s="180" t="s">
        <v>26977</v>
      </c>
    </row>
    <row r="14728" spans="1:4" x14ac:dyDescent="0.25">
      <c r="A14728" s="179" t="s">
        <v>9582</v>
      </c>
      <c r="B14728" s="179" t="s">
        <v>9583</v>
      </c>
      <c r="C14728" s="179" t="s">
        <v>7</v>
      </c>
      <c r="D14728" s="180" t="s">
        <v>26978</v>
      </c>
    </row>
    <row r="14729" spans="1:4" x14ac:dyDescent="0.25">
      <c r="A14729" s="179" t="s">
        <v>9584</v>
      </c>
      <c r="B14729" s="179" t="s">
        <v>9585</v>
      </c>
      <c r="C14729" s="179" t="s">
        <v>7</v>
      </c>
      <c r="D14729" s="180" t="s">
        <v>26979</v>
      </c>
    </row>
    <row r="14730" spans="1:4" x14ac:dyDescent="0.25">
      <c r="A14730" s="179" t="s">
        <v>9586</v>
      </c>
      <c r="B14730" s="179" t="s">
        <v>9587</v>
      </c>
      <c r="C14730" s="179" t="s">
        <v>7</v>
      </c>
      <c r="D14730" s="180" t="s">
        <v>26980</v>
      </c>
    </row>
    <row r="14731" spans="1:4" x14ac:dyDescent="0.25">
      <c r="A14731" s="179" t="s">
        <v>9588</v>
      </c>
      <c r="B14731" s="179" t="s">
        <v>9589</v>
      </c>
      <c r="C14731" s="179" t="s">
        <v>7</v>
      </c>
      <c r="D14731" s="180" t="s">
        <v>26981</v>
      </c>
    </row>
    <row r="14732" spans="1:4" x14ac:dyDescent="0.25">
      <c r="A14732" s="179" t="s">
        <v>9590</v>
      </c>
      <c r="B14732" s="179" t="s">
        <v>9591</v>
      </c>
      <c r="C14732" s="179" t="s">
        <v>7</v>
      </c>
      <c r="D14732" s="180" t="s">
        <v>26982</v>
      </c>
    </row>
    <row r="14733" spans="1:4" x14ac:dyDescent="0.25">
      <c r="A14733" s="179" t="s">
        <v>9592</v>
      </c>
      <c r="B14733" s="179" t="s">
        <v>9593</v>
      </c>
      <c r="C14733" s="179" t="s">
        <v>7</v>
      </c>
      <c r="D14733" s="180" t="s">
        <v>26983</v>
      </c>
    </row>
    <row r="14734" spans="1:4" x14ac:dyDescent="0.25">
      <c r="A14734" s="179" t="s">
        <v>9594</v>
      </c>
      <c r="B14734" s="179" t="s">
        <v>9595</v>
      </c>
      <c r="C14734" s="179" t="s">
        <v>7</v>
      </c>
      <c r="D14734" s="180" t="s">
        <v>26984</v>
      </c>
    </row>
    <row r="14735" spans="1:4" x14ac:dyDescent="0.25">
      <c r="A14735" s="179" t="s">
        <v>9596</v>
      </c>
      <c r="B14735" s="179" t="s">
        <v>9597</v>
      </c>
      <c r="C14735" s="179" t="s">
        <v>7</v>
      </c>
      <c r="D14735" s="180" t="s">
        <v>26985</v>
      </c>
    </row>
    <row r="14736" spans="1:4" x14ac:dyDescent="0.25">
      <c r="A14736" s="179" t="s">
        <v>9598</v>
      </c>
      <c r="B14736" s="179" t="s">
        <v>9599</v>
      </c>
      <c r="C14736" s="179" t="s">
        <v>7</v>
      </c>
      <c r="D14736" s="180" t="s">
        <v>17737</v>
      </c>
    </row>
    <row r="14737" spans="1:4" x14ac:dyDescent="0.25">
      <c r="A14737" s="179" t="s">
        <v>9600</v>
      </c>
      <c r="B14737" s="179" t="s">
        <v>9601</v>
      </c>
      <c r="C14737" s="179" t="s">
        <v>7</v>
      </c>
      <c r="D14737" s="180" t="s">
        <v>17745</v>
      </c>
    </row>
    <row r="14738" spans="1:4" x14ac:dyDescent="0.25">
      <c r="A14738" s="179" t="s">
        <v>9602</v>
      </c>
      <c r="B14738" s="179" t="s">
        <v>9603</v>
      </c>
      <c r="C14738" s="179" t="s">
        <v>7</v>
      </c>
      <c r="D14738" s="180" t="s">
        <v>26986</v>
      </c>
    </row>
    <row r="14739" spans="1:4" x14ac:dyDescent="0.25">
      <c r="A14739" s="179" t="s">
        <v>9604</v>
      </c>
      <c r="B14739" s="179" t="s">
        <v>9605</v>
      </c>
      <c r="C14739" s="179" t="s">
        <v>7</v>
      </c>
      <c r="D14739" s="180" t="s">
        <v>26987</v>
      </c>
    </row>
    <row r="14740" spans="1:4" x14ac:dyDescent="0.25">
      <c r="A14740" s="179" t="s">
        <v>9606</v>
      </c>
      <c r="B14740" s="179" t="s">
        <v>9607</v>
      </c>
      <c r="C14740" s="179" t="s">
        <v>7</v>
      </c>
      <c r="D14740" s="180" t="s">
        <v>26988</v>
      </c>
    </row>
    <row r="14741" spans="1:4" x14ac:dyDescent="0.25">
      <c r="A14741" s="179" t="s">
        <v>9608</v>
      </c>
      <c r="B14741" s="179" t="s">
        <v>9609</v>
      </c>
      <c r="C14741" s="179" t="s">
        <v>7</v>
      </c>
      <c r="D14741" s="180" t="s">
        <v>26989</v>
      </c>
    </row>
    <row r="14742" spans="1:4" x14ac:dyDescent="0.25">
      <c r="A14742" s="179" t="s">
        <v>9610</v>
      </c>
      <c r="B14742" s="179" t="s">
        <v>9611</v>
      </c>
      <c r="C14742" s="179" t="s">
        <v>7</v>
      </c>
      <c r="D14742" s="180" t="s">
        <v>26990</v>
      </c>
    </row>
    <row r="14743" spans="1:4" x14ac:dyDescent="0.25">
      <c r="A14743" s="179" t="s">
        <v>9612</v>
      </c>
      <c r="B14743" s="179" t="s">
        <v>9613</v>
      </c>
      <c r="C14743" s="179" t="s">
        <v>7</v>
      </c>
      <c r="D14743" s="180" t="s">
        <v>26991</v>
      </c>
    </row>
    <row r="14744" spans="1:4" x14ac:dyDescent="0.25">
      <c r="A14744" s="179" t="s">
        <v>9614</v>
      </c>
      <c r="B14744" s="179" t="s">
        <v>9615</v>
      </c>
      <c r="C14744" s="179" t="s">
        <v>7</v>
      </c>
      <c r="D14744" s="180" t="s">
        <v>26169</v>
      </c>
    </row>
    <row r="14745" spans="1:4" x14ac:dyDescent="0.25">
      <c r="A14745" s="179" t="s">
        <v>9616</v>
      </c>
      <c r="B14745" s="179" t="s">
        <v>9617</v>
      </c>
      <c r="C14745" s="179" t="s">
        <v>7</v>
      </c>
      <c r="D14745" s="180" t="s">
        <v>26992</v>
      </c>
    </row>
    <row r="14746" spans="1:4" x14ac:dyDescent="0.25">
      <c r="A14746" s="179" t="s">
        <v>9618</v>
      </c>
      <c r="B14746" s="179" t="s">
        <v>9619</v>
      </c>
      <c r="C14746" s="179" t="s">
        <v>7</v>
      </c>
      <c r="D14746" s="180" t="s">
        <v>26993</v>
      </c>
    </row>
    <row r="14747" spans="1:4" x14ac:dyDescent="0.25">
      <c r="A14747" s="179" t="s">
        <v>9620</v>
      </c>
      <c r="B14747" s="179" t="s">
        <v>9621</v>
      </c>
      <c r="C14747" s="179" t="s">
        <v>7</v>
      </c>
      <c r="D14747" s="180" t="s">
        <v>26994</v>
      </c>
    </row>
    <row r="14748" spans="1:4" x14ac:dyDescent="0.25">
      <c r="A14748" s="179" t="s">
        <v>9622</v>
      </c>
      <c r="B14748" s="179" t="s">
        <v>9623</v>
      </c>
      <c r="C14748" s="179" t="s">
        <v>7</v>
      </c>
      <c r="D14748" s="180" t="s">
        <v>26995</v>
      </c>
    </row>
    <row r="14749" spans="1:4" x14ac:dyDescent="0.25">
      <c r="A14749" s="179" t="s">
        <v>9624</v>
      </c>
      <c r="B14749" s="179" t="s">
        <v>9625</v>
      </c>
      <c r="C14749" s="179" t="s">
        <v>7</v>
      </c>
      <c r="D14749" s="180" t="s">
        <v>26996</v>
      </c>
    </row>
    <row r="14750" spans="1:4" x14ac:dyDescent="0.25">
      <c r="A14750" s="179" t="s">
        <v>9626</v>
      </c>
      <c r="B14750" s="179" t="s">
        <v>9627</v>
      </c>
      <c r="C14750" s="179" t="s">
        <v>7</v>
      </c>
      <c r="D14750" s="180" t="s">
        <v>26997</v>
      </c>
    </row>
    <row r="14751" spans="1:4" x14ac:dyDescent="0.25">
      <c r="A14751" s="179" t="s">
        <v>9628</v>
      </c>
      <c r="B14751" s="179" t="s">
        <v>9629</v>
      </c>
      <c r="C14751" s="179" t="s">
        <v>7</v>
      </c>
      <c r="D14751" s="180" t="s">
        <v>26998</v>
      </c>
    </row>
    <row r="14752" spans="1:4" x14ac:dyDescent="0.25">
      <c r="A14752" s="179" t="s">
        <v>9630</v>
      </c>
      <c r="B14752" s="179" t="s">
        <v>15468</v>
      </c>
      <c r="C14752" s="179" t="s">
        <v>10</v>
      </c>
      <c r="D14752" s="180" t="s">
        <v>26999</v>
      </c>
    </row>
    <row r="14753" spans="1:4" x14ac:dyDescent="0.25">
      <c r="A14753" s="179" t="s">
        <v>9631</v>
      </c>
      <c r="B14753" s="179" t="s">
        <v>15469</v>
      </c>
      <c r="C14753" s="179" t="s">
        <v>10</v>
      </c>
      <c r="D14753" s="180" t="s">
        <v>27000</v>
      </c>
    </row>
    <row r="14754" spans="1:4" x14ac:dyDescent="0.25">
      <c r="A14754" s="179" t="s">
        <v>9632</v>
      </c>
      <c r="B14754" s="179" t="s">
        <v>15470</v>
      </c>
      <c r="C14754" s="179" t="s">
        <v>10</v>
      </c>
      <c r="D14754" s="180" t="s">
        <v>27001</v>
      </c>
    </row>
    <row r="14755" spans="1:4" x14ac:dyDescent="0.25">
      <c r="A14755" s="179" t="s">
        <v>9633</v>
      </c>
      <c r="B14755" s="179" t="s">
        <v>15471</v>
      </c>
      <c r="C14755" s="179" t="s">
        <v>10</v>
      </c>
      <c r="D14755" s="180" t="s">
        <v>27002</v>
      </c>
    </row>
    <row r="14756" spans="1:4" x14ac:dyDescent="0.25">
      <c r="A14756" s="179" t="s">
        <v>9634</v>
      </c>
      <c r="B14756" s="179" t="s">
        <v>15472</v>
      </c>
      <c r="C14756" s="179" t="s">
        <v>10</v>
      </c>
      <c r="D14756" s="180" t="s">
        <v>27003</v>
      </c>
    </row>
    <row r="14757" spans="1:4" x14ac:dyDescent="0.25">
      <c r="A14757" s="179" t="s">
        <v>9635</v>
      </c>
      <c r="B14757" s="179" t="s">
        <v>15473</v>
      </c>
      <c r="C14757" s="179" t="s">
        <v>10</v>
      </c>
      <c r="D14757" s="180" t="s">
        <v>27004</v>
      </c>
    </row>
    <row r="14758" spans="1:4" x14ac:dyDescent="0.25">
      <c r="A14758" s="179" t="s">
        <v>9636</v>
      </c>
      <c r="B14758" s="179" t="s">
        <v>15474</v>
      </c>
      <c r="C14758" s="179" t="s">
        <v>10</v>
      </c>
      <c r="D14758" s="180" t="s">
        <v>27005</v>
      </c>
    </row>
    <row r="14759" spans="1:4" x14ac:dyDescent="0.25">
      <c r="A14759" s="179" t="s">
        <v>9637</v>
      </c>
      <c r="B14759" s="179" t="s">
        <v>15475</v>
      </c>
      <c r="C14759" s="179" t="s">
        <v>10</v>
      </c>
      <c r="D14759" s="180" t="s">
        <v>27006</v>
      </c>
    </row>
    <row r="14760" spans="1:4" x14ac:dyDescent="0.25">
      <c r="A14760" s="179" t="s">
        <v>9638</v>
      </c>
      <c r="B14760" s="179" t="s">
        <v>9639</v>
      </c>
      <c r="C14760" s="179" t="s">
        <v>7</v>
      </c>
      <c r="D14760" s="180" t="s">
        <v>27007</v>
      </c>
    </row>
    <row r="14761" spans="1:4" x14ac:dyDescent="0.25">
      <c r="A14761" s="179" t="s">
        <v>9640</v>
      </c>
      <c r="B14761" s="179" t="s">
        <v>9641</v>
      </c>
      <c r="C14761" s="179" t="s">
        <v>7</v>
      </c>
      <c r="D14761" s="180" t="s">
        <v>27008</v>
      </c>
    </row>
    <row r="14762" spans="1:4" x14ac:dyDescent="0.25">
      <c r="A14762" s="179" t="s">
        <v>9642</v>
      </c>
      <c r="B14762" s="179" t="s">
        <v>9643</v>
      </c>
      <c r="C14762" s="179" t="s">
        <v>7</v>
      </c>
      <c r="D14762" s="180" t="s">
        <v>27009</v>
      </c>
    </row>
    <row r="14763" spans="1:4" x14ac:dyDescent="0.25">
      <c r="A14763" s="179" t="s">
        <v>9644</v>
      </c>
      <c r="B14763" s="179" t="s">
        <v>9645</v>
      </c>
      <c r="C14763" s="179" t="s">
        <v>7</v>
      </c>
      <c r="D14763" s="180" t="s">
        <v>27010</v>
      </c>
    </row>
    <row r="14764" spans="1:4" x14ac:dyDescent="0.25">
      <c r="A14764" s="179" t="s">
        <v>9646</v>
      </c>
      <c r="B14764" s="179" t="s">
        <v>9647</v>
      </c>
      <c r="C14764" s="179" t="s">
        <v>7</v>
      </c>
      <c r="D14764" s="180" t="s">
        <v>27011</v>
      </c>
    </row>
    <row r="14765" spans="1:4" x14ac:dyDescent="0.25">
      <c r="A14765" s="179" t="s">
        <v>9648</v>
      </c>
      <c r="B14765" s="179" t="s">
        <v>9649</v>
      </c>
      <c r="C14765" s="179" t="s">
        <v>7</v>
      </c>
      <c r="D14765" s="180" t="s">
        <v>27012</v>
      </c>
    </row>
    <row r="14766" spans="1:4" x14ac:dyDescent="0.25">
      <c r="A14766" s="179" t="s">
        <v>12851</v>
      </c>
      <c r="B14766" s="179" t="s">
        <v>12852</v>
      </c>
      <c r="C14766" s="179" t="s">
        <v>7</v>
      </c>
      <c r="D14766" s="180" t="s">
        <v>27013</v>
      </c>
    </row>
    <row r="14767" spans="1:4" x14ac:dyDescent="0.25">
      <c r="A14767" s="179" t="s">
        <v>12853</v>
      </c>
      <c r="B14767" s="179" t="s">
        <v>12854</v>
      </c>
      <c r="C14767" s="179" t="s">
        <v>7</v>
      </c>
      <c r="D14767" s="180" t="s">
        <v>17345</v>
      </c>
    </row>
    <row r="14768" spans="1:4" x14ac:dyDescent="0.25">
      <c r="A14768" s="179" t="s">
        <v>12855</v>
      </c>
      <c r="B14768" s="179" t="s">
        <v>12856</v>
      </c>
      <c r="C14768" s="179" t="s">
        <v>7</v>
      </c>
      <c r="D14768" s="180" t="s">
        <v>27014</v>
      </c>
    </row>
    <row r="14769" spans="1:4" x14ac:dyDescent="0.25">
      <c r="A14769" s="179" t="s">
        <v>12857</v>
      </c>
      <c r="B14769" s="179" t="s">
        <v>12858</v>
      </c>
      <c r="C14769" s="179" t="s">
        <v>7</v>
      </c>
      <c r="D14769" s="180" t="s">
        <v>27015</v>
      </c>
    </row>
    <row r="14770" spans="1:4" x14ac:dyDescent="0.25">
      <c r="A14770" s="179" t="s">
        <v>27016</v>
      </c>
      <c r="B14770" s="179" t="s">
        <v>27017</v>
      </c>
      <c r="C14770" s="179" t="s">
        <v>7</v>
      </c>
      <c r="D14770" s="180" t="s">
        <v>27018</v>
      </c>
    </row>
    <row r="14771" spans="1:4" x14ac:dyDescent="0.25">
      <c r="A14771" s="179" t="s">
        <v>27019</v>
      </c>
      <c r="B14771" s="179" t="s">
        <v>27020</v>
      </c>
      <c r="C14771" s="179" t="s">
        <v>7</v>
      </c>
      <c r="D14771" s="180" t="s">
        <v>27021</v>
      </c>
    </row>
    <row r="14772" spans="1:4" x14ac:dyDescent="0.25">
      <c r="A14772" s="179" t="s">
        <v>27022</v>
      </c>
      <c r="B14772" s="179" t="s">
        <v>27023</v>
      </c>
      <c r="C14772" s="179" t="s">
        <v>7</v>
      </c>
      <c r="D14772" s="180" t="s">
        <v>27024</v>
      </c>
    </row>
    <row r="14773" spans="1:4" x14ac:dyDescent="0.25">
      <c r="A14773" s="179" t="s">
        <v>27025</v>
      </c>
      <c r="B14773" s="179" t="s">
        <v>27026</v>
      </c>
      <c r="C14773" s="179" t="s">
        <v>7</v>
      </c>
      <c r="D14773" s="180" t="s">
        <v>27027</v>
      </c>
    </row>
    <row r="14774" spans="1:4" x14ac:dyDescent="0.25">
      <c r="A14774" s="179" t="s">
        <v>27028</v>
      </c>
      <c r="B14774" s="179" t="s">
        <v>27029</v>
      </c>
      <c r="C14774" s="179" t="s">
        <v>7</v>
      </c>
      <c r="D14774" s="180" t="s">
        <v>27030</v>
      </c>
    </row>
    <row r="14775" spans="1:4" x14ac:dyDescent="0.25">
      <c r="A14775" s="179" t="s">
        <v>3207</v>
      </c>
      <c r="B14775" s="179" t="s">
        <v>9650</v>
      </c>
      <c r="C14775" s="179" t="s">
        <v>16</v>
      </c>
      <c r="D14775" s="180" t="s">
        <v>15580</v>
      </c>
    </row>
    <row r="14776" spans="1:4" x14ac:dyDescent="0.25">
      <c r="A14776" s="179" t="s">
        <v>3208</v>
      </c>
      <c r="B14776" s="179" t="s">
        <v>9651</v>
      </c>
      <c r="C14776" s="179" t="s">
        <v>16</v>
      </c>
      <c r="D14776" s="180" t="s">
        <v>17791</v>
      </c>
    </row>
    <row r="14777" spans="1:4" x14ac:dyDescent="0.25">
      <c r="A14777" s="179" t="s">
        <v>3209</v>
      </c>
      <c r="B14777" s="179" t="s">
        <v>9652</v>
      </c>
      <c r="C14777" s="179" t="s">
        <v>16</v>
      </c>
      <c r="D14777" s="180" t="s">
        <v>10827</v>
      </c>
    </row>
    <row r="14778" spans="1:4" x14ac:dyDescent="0.25">
      <c r="A14778" s="179" t="s">
        <v>3210</v>
      </c>
      <c r="B14778" s="179" t="s">
        <v>9653</v>
      </c>
      <c r="C14778" s="179" t="s">
        <v>16</v>
      </c>
      <c r="D14778" s="180" t="s">
        <v>23112</v>
      </c>
    </row>
    <row r="14779" spans="1:4" x14ac:dyDescent="0.25">
      <c r="A14779" s="179" t="s">
        <v>3211</v>
      </c>
      <c r="B14779" s="179" t="s">
        <v>9654</v>
      </c>
      <c r="C14779" s="179" t="s">
        <v>16</v>
      </c>
      <c r="D14779" s="180" t="s">
        <v>7895</v>
      </c>
    </row>
    <row r="14780" spans="1:4" x14ac:dyDescent="0.25">
      <c r="A14780" s="179" t="s">
        <v>3212</v>
      </c>
      <c r="B14780" s="179" t="s">
        <v>6952</v>
      </c>
      <c r="C14780" s="179" t="s">
        <v>16</v>
      </c>
      <c r="D14780" s="180" t="s">
        <v>14804</v>
      </c>
    </row>
    <row r="14781" spans="1:4" x14ac:dyDescent="0.25">
      <c r="A14781" s="179" t="s">
        <v>3213</v>
      </c>
      <c r="B14781" s="179" t="s">
        <v>6953</v>
      </c>
      <c r="C14781" s="179" t="s">
        <v>16</v>
      </c>
      <c r="D14781" s="180" t="s">
        <v>7900</v>
      </c>
    </row>
    <row r="14782" spans="1:4" x14ac:dyDescent="0.25">
      <c r="A14782" s="179" t="s">
        <v>3214</v>
      </c>
      <c r="B14782" s="179" t="s">
        <v>6954</v>
      </c>
      <c r="C14782" s="179" t="s">
        <v>16</v>
      </c>
      <c r="D14782" s="180" t="s">
        <v>9740</v>
      </c>
    </row>
    <row r="14783" spans="1:4" x14ac:dyDescent="0.25">
      <c r="A14783" s="179" t="s">
        <v>3215</v>
      </c>
      <c r="B14783" s="179" t="s">
        <v>6955</v>
      </c>
      <c r="C14783" s="179" t="s">
        <v>16</v>
      </c>
      <c r="D14783" s="180" t="s">
        <v>12182</v>
      </c>
    </row>
    <row r="14784" spans="1:4" x14ac:dyDescent="0.25">
      <c r="A14784" s="179" t="s">
        <v>3216</v>
      </c>
      <c r="B14784" s="179" t="s">
        <v>6956</v>
      </c>
      <c r="C14784" s="179" t="s">
        <v>16</v>
      </c>
      <c r="D14784" s="180" t="s">
        <v>17237</v>
      </c>
    </row>
    <row r="14785" spans="1:4" x14ac:dyDescent="0.25">
      <c r="A14785" s="179" t="s">
        <v>3217</v>
      </c>
      <c r="B14785" s="179" t="s">
        <v>6957</v>
      </c>
      <c r="C14785" s="179" t="s">
        <v>16</v>
      </c>
      <c r="D14785" s="180" t="s">
        <v>7893</v>
      </c>
    </row>
    <row r="14786" spans="1:4" x14ac:dyDescent="0.25">
      <c r="A14786" s="179" t="s">
        <v>3218</v>
      </c>
      <c r="B14786" s="179" t="s">
        <v>6958</v>
      </c>
      <c r="C14786" s="179" t="s">
        <v>16</v>
      </c>
      <c r="D14786" s="180" t="s">
        <v>27031</v>
      </c>
    </row>
    <row r="14787" spans="1:4" x14ac:dyDescent="0.25">
      <c r="A14787" s="179" t="s">
        <v>3219</v>
      </c>
      <c r="B14787" s="179" t="s">
        <v>6960</v>
      </c>
      <c r="C14787" s="179" t="s">
        <v>16</v>
      </c>
      <c r="D14787" s="180" t="s">
        <v>10171</v>
      </c>
    </row>
    <row r="14788" spans="1:4" x14ac:dyDescent="0.25">
      <c r="A14788" s="179" t="s">
        <v>3220</v>
      </c>
      <c r="B14788" s="179" t="s">
        <v>6962</v>
      </c>
      <c r="C14788" s="179" t="s">
        <v>16</v>
      </c>
      <c r="D14788" s="180" t="s">
        <v>27032</v>
      </c>
    </row>
    <row r="14789" spans="1:4" x14ac:dyDescent="0.25">
      <c r="A14789" s="179" t="s">
        <v>3221</v>
      </c>
      <c r="B14789" s="179" t="s">
        <v>6964</v>
      </c>
      <c r="C14789" s="179" t="s">
        <v>16</v>
      </c>
      <c r="D14789" s="180" t="s">
        <v>27033</v>
      </c>
    </row>
    <row r="14790" spans="1:4" x14ac:dyDescent="0.25">
      <c r="A14790" s="179" t="s">
        <v>3222</v>
      </c>
      <c r="B14790" s="179" t="s">
        <v>6965</v>
      </c>
      <c r="C14790" s="179" t="s">
        <v>16</v>
      </c>
      <c r="D14790" s="180" t="s">
        <v>12179</v>
      </c>
    </row>
    <row r="14791" spans="1:4" x14ac:dyDescent="0.25">
      <c r="A14791" s="179" t="s">
        <v>3223</v>
      </c>
      <c r="B14791" s="179" t="s">
        <v>12860</v>
      </c>
      <c r="C14791" s="179" t="s">
        <v>16</v>
      </c>
      <c r="D14791" s="180" t="s">
        <v>17254</v>
      </c>
    </row>
    <row r="14792" spans="1:4" x14ac:dyDescent="0.25">
      <c r="A14792" s="179" t="s">
        <v>3224</v>
      </c>
      <c r="B14792" s="179" t="s">
        <v>12861</v>
      </c>
      <c r="C14792" s="179" t="s">
        <v>16</v>
      </c>
      <c r="D14792" s="180" t="s">
        <v>16411</v>
      </c>
    </row>
    <row r="14793" spans="1:4" x14ac:dyDescent="0.25">
      <c r="A14793" s="179" t="s">
        <v>3225</v>
      </c>
      <c r="B14793" s="179" t="s">
        <v>12862</v>
      </c>
      <c r="C14793" s="179" t="s">
        <v>16</v>
      </c>
      <c r="D14793" s="180" t="s">
        <v>27034</v>
      </c>
    </row>
    <row r="14794" spans="1:4" x14ac:dyDescent="0.25">
      <c r="A14794" s="179" t="s">
        <v>3226</v>
      </c>
      <c r="B14794" s="179" t="s">
        <v>12863</v>
      </c>
      <c r="C14794" s="179" t="s">
        <v>16</v>
      </c>
      <c r="D14794" s="180" t="s">
        <v>6484</v>
      </c>
    </row>
    <row r="14795" spans="1:4" x14ac:dyDescent="0.25">
      <c r="A14795" s="179" t="s">
        <v>3227</v>
      </c>
      <c r="B14795" s="179" t="s">
        <v>12864</v>
      </c>
      <c r="C14795" s="179" t="s">
        <v>16</v>
      </c>
      <c r="D14795" s="180" t="s">
        <v>14666</v>
      </c>
    </row>
    <row r="14796" spans="1:4" x14ac:dyDescent="0.25">
      <c r="A14796" s="179" t="s">
        <v>3228</v>
      </c>
      <c r="B14796" s="179" t="s">
        <v>12865</v>
      </c>
      <c r="C14796" s="179" t="s">
        <v>16</v>
      </c>
      <c r="D14796" s="180" t="s">
        <v>12257</v>
      </c>
    </row>
    <row r="14797" spans="1:4" x14ac:dyDescent="0.25">
      <c r="A14797" s="179" t="s">
        <v>3229</v>
      </c>
      <c r="B14797" s="179" t="s">
        <v>12866</v>
      </c>
      <c r="C14797" s="179" t="s">
        <v>16</v>
      </c>
      <c r="D14797" s="180" t="s">
        <v>27035</v>
      </c>
    </row>
    <row r="14798" spans="1:4" x14ac:dyDescent="0.25">
      <c r="A14798" s="179" t="s">
        <v>3230</v>
      </c>
      <c r="B14798" s="179" t="s">
        <v>12867</v>
      </c>
      <c r="C14798" s="179" t="s">
        <v>16</v>
      </c>
      <c r="D14798" s="180" t="s">
        <v>7229</v>
      </c>
    </row>
    <row r="14799" spans="1:4" x14ac:dyDescent="0.25">
      <c r="A14799" s="179" t="s">
        <v>3231</v>
      </c>
      <c r="B14799" s="179" t="s">
        <v>12868</v>
      </c>
      <c r="C14799" s="179" t="s">
        <v>16</v>
      </c>
      <c r="D14799" s="180" t="s">
        <v>17965</v>
      </c>
    </row>
    <row r="14800" spans="1:4" x14ac:dyDescent="0.25">
      <c r="A14800" s="179" t="s">
        <v>3232</v>
      </c>
      <c r="B14800" s="179" t="s">
        <v>12869</v>
      </c>
      <c r="C14800" s="179" t="s">
        <v>16</v>
      </c>
      <c r="D14800" s="180" t="s">
        <v>17652</v>
      </c>
    </row>
    <row r="14801" spans="1:4" x14ac:dyDescent="0.25">
      <c r="A14801" s="179" t="s">
        <v>3233</v>
      </c>
      <c r="B14801" s="179" t="s">
        <v>12870</v>
      </c>
      <c r="C14801" s="179" t="s">
        <v>16</v>
      </c>
      <c r="D14801" s="180" t="s">
        <v>14695</v>
      </c>
    </row>
    <row r="14802" spans="1:4" x14ac:dyDescent="0.25">
      <c r="A14802" s="179" t="s">
        <v>3234</v>
      </c>
      <c r="B14802" s="179" t="s">
        <v>12871</v>
      </c>
      <c r="C14802" s="179" t="s">
        <v>16</v>
      </c>
      <c r="D14802" s="180" t="s">
        <v>16720</v>
      </c>
    </row>
    <row r="14803" spans="1:4" x14ac:dyDescent="0.25">
      <c r="A14803" s="179" t="s">
        <v>3235</v>
      </c>
      <c r="B14803" s="179" t="s">
        <v>12872</v>
      </c>
      <c r="C14803" s="179" t="s">
        <v>16</v>
      </c>
      <c r="D14803" s="180" t="s">
        <v>16014</v>
      </c>
    </row>
    <row r="14804" spans="1:4" x14ac:dyDescent="0.25">
      <c r="A14804" s="179" t="s">
        <v>3236</v>
      </c>
      <c r="B14804" s="179" t="s">
        <v>12873</v>
      </c>
      <c r="C14804" s="179" t="s">
        <v>16</v>
      </c>
      <c r="D14804" s="180" t="s">
        <v>27036</v>
      </c>
    </row>
    <row r="14805" spans="1:4" x14ac:dyDescent="0.25">
      <c r="A14805" s="179" t="s">
        <v>3237</v>
      </c>
      <c r="B14805" s="179" t="s">
        <v>12874</v>
      </c>
      <c r="C14805" s="179" t="s">
        <v>16</v>
      </c>
      <c r="D14805" s="180" t="s">
        <v>12666</v>
      </c>
    </row>
    <row r="14806" spans="1:4" x14ac:dyDescent="0.25">
      <c r="A14806" s="179" t="s">
        <v>3238</v>
      </c>
      <c r="B14806" s="179" t="s">
        <v>12875</v>
      </c>
      <c r="C14806" s="179" t="s">
        <v>16</v>
      </c>
      <c r="D14806" s="180" t="s">
        <v>7267</v>
      </c>
    </row>
    <row r="14807" spans="1:4" x14ac:dyDescent="0.25">
      <c r="A14807" s="179" t="s">
        <v>3239</v>
      </c>
      <c r="B14807" s="179" t="s">
        <v>12876</v>
      </c>
      <c r="C14807" s="179" t="s">
        <v>16</v>
      </c>
      <c r="D14807" s="180" t="s">
        <v>12481</v>
      </c>
    </row>
    <row r="14808" spans="1:4" x14ac:dyDescent="0.25">
      <c r="A14808" s="179" t="s">
        <v>3240</v>
      </c>
      <c r="B14808" s="179" t="s">
        <v>12877</v>
      </c>
      <c r="C14808" s="179" t="s">
        <v>16</v>
      </c>
      <c r="D14808" s="180" t="s">
        <v>27037</v>
      </c>
    </row>
    <row r="14809" spans="1:4" x14ac:dyDescent="0.25">
      <c r="A14809" s="179" t="s">
        <v>3241</v>
      </c>
      <c r="B14809" s="179" t="s">
        <v>12878</v>
      </c>
      <c r="C14809" s="179" t="s">
        <v>16</v>
      </c>
      <c r="D14809" s="180" t="s">
        <v>7229</v>
      </c>
    </row>
    <row r="14810" spans="1:4" x14ac:dyDescent="0.25">
      <c r="A14810" s="179" t="s">
        <v>3242</v>
      </c>
      <c r="B14810" s="179" t="s">
        <v>12879</v>
      </c>
      <c r="C14810" s="179" t="s">
        <v>16</v>
      </c>
      <c r="D14810" s="180" t="s">
        <v>6480</v>
      </c>
    </row>
    <row r="14811" spans="1:4" x14ac:dyDescent="0.25">
      <c r="A14811" s="179" t="s">
        <v>3243</v>
      </c>
      <c r="B14811" s="179" t="s">
        <v>12880</v>
      </c>
      <c r="C14811" s="179" t="s">
        <v>16</v>
      </c>
      <c r="D14811" s="180" t="s">
        <v>7900</v>
      </c>
    </row>
    <row r="14812" spans="1:4" x14ac:dyDescent="0.25">
      <c r="A14812" s="179" t="s">
        <v>3244</v>
      </c>
      <c r="B14812" s="179" t="s">
        <v>12881</v>
      </c>
      <c r="C14812" s="179" t="s">
        <v>16</v>
      </c>
      <c r="D14812" s="180" t="s">
        <v>8561</v>
      </c>
    </row>
    <row r="14813" spans="1:4" x14ac:dyDescent="0.25">
      <c r="A14813" s="179" t="s">
        <v>3245</v>
      </c>
      <c r="B14813" s="179" t="s">
        <v>12882</v>
      </c>
      <c r="C14813" s="179" t="s">
        <v>16</v>
      </c>
      <c r="D14813" s="180" t="s">
        <v>12765</v>
      </c>
    </row>
    <row r="14814" spans="1:4" x14ac:dyDescent="0.25">
      <c r="A14814" s="179" t="s">
        <v>3246</v>
      </c>
      <c r="B14814" s="179" t="s">
        <v>12883</v>
      </c>
      <c r="C14814" s="179" t="s">
        <v>16</v>
      </c>
      <c r="D14814" s="180" t="s">
        <v>12494</v>
      </c>
    </row>
    <row r="14815" spans="1:4" x14ac:dyDescent="0.25">
      <c r="A14815" s="179" t="s">
        <v>3247</v>
      </c>
      <c r="B14815" s="179" t="s">
        <v>12884</v>
      </c>
      <c r="C14815" s="179" t="s">
        <v>16</v>
      </c>
      <c r="D14815" s="180" t="s">
        <v>12481</v>
      </c>
    </row>
    <row r="14816" spans="1:4" x14ac:dyDescent="0.25">
      <c r="A14816" s="179" t="s">
        <v>3248</v>
      </c>
      <c r="B14816" s="179" t="s">
        <v>12885</v>
      </c>
      <c r="C14816" s="179" t="s">
        <v>16</v>
      </c>
      <c r="D14816" s="180" t="s">
        <v>8070</v>
      </c>
    </row>
    <row r="14817" spans="1:4" x14ac:dyDescent="0.25">
      <c r="A14817" s="179" t="s">
        <v>3249</v>
      </c>
      <c r="B14817" s="179" t="s">
        <v>12886</v>
      </c>
      <c r="C14817" s="179" t="s">
        <v>16</v>
      </c>
      <c r="D14817" s="180" t="s">
        <v>27038</v>
      </c>
    </row>
    <row r="14818" spans="1:4" x14ac:dyDescent="0.25">
      <c r="A14818" s="179" t="s">
        <v>3250</v>
      </c>
      <c r="B14818" s="179" t="s">
        <v>12887</v>
      </c>
      <c r="C14818" s="179" t="s">
        <v>16</v>
      </c>
      <c r="D14818" s="180" t="s">
        <v>12549</v>
      </c>
    </row>
    <row r="14819" spans="1:4" x14ac:dyDescent="0.25">
      <c r="A14819" s="179" t="s">
        <v>3251</v>
      </c>
      <c r="B14819" s="179" t="s">
        <v>12888</v>
      </c>
      <c r="C14819" s="179" t="s">
        <v>16</v>
      </c>
      <c r="D14819" s="180" t="s">
        <v>18983</v>
      </c>
    </row>
    <row r="14820" spans="1:4" x14ac:dyDescent="0.25">
      <c r="A14820" s="179" t="s">
        <v>3252</v>
      </c>
      <c r="B14820" s="179" t="s">
        <v>12889</v>
      </c>
      <c r="C14820" s="179" t="s">
        <v>16</v>
      </c>
      <c r="D14820" s="180" t="s">
        <v>8070</v>
      </c>
    </row>
    <row r="14821" spans="1:4" x14ac:dyDescent="0.25">
      <c r="A14821" s="179" t="s">
        <v>3253</v>
      </c>
      <c r="B14821" s="179" t="s">
        <v>12890</v>
      </c>
      <c r="C14821" s="179" t="s">
        <v>16</v>
      </c>
      <c r="D14821" s="180" t="s">
        <v>12182</v>
      </c>
    </row>
    <row r="14822" spans="1:4" x14ac:dyDescent="0.25">
      <c r="A14822" s="179" t="s">
        <v>3254</v>
      </c>
      <c r="B14822" s="179" t="s">
        <v>12891</v>
      </c>
      <c r="C14822" s="179" t="s">
        <v>16</v>
      </c>
      <c r="D14822" s="180" t="s">
        <v>6309</v>
      </c>
    </row>
    <row r="14823" spans="1:4" x14ac:dyDescent="0.25">
      <c r="A14823" s="179" t="s">
        <v>3255</v>
      </c>
      <c r="B14823" s="179" t="s">
        <v>12892</v>
      </c>
      <c r="C14823" s="179" t="s">
        <v>16</v>
      </c>
      <c r="D14823" s="180" t="s">
        <v>7333</v>
      </c>
    </row>
    <row r="14824" spans="1:4" x14ac:dyDescent="0.25">
      <c r="A14824" s="179" t="s">
        <v>3256</v>
      </c>
      <c r="B14824" s="179" t="s">
        <v>12893</v>
      </c>
      <c r="C14824" s="179" t="s">
        <v>16</v>
      </c>
      <c r="D14824" s="180" t="s">
        <v>12055</v>
      </c>
    </row>
    <row r="14825" spans="1:4" x14ac:dyDescent="0.25">
      <c r="A14825" s="179" t="s">
        <v>3257</v>
      </c>
      <c r="B14825" s="179" t="s">
        <v>12894</v>
      </c>
      <c r="C14825" s="179" t="s">
        <v>16</v>
      </c>
      <c r="D14825" s="180" t="s">
        <v>8538</v>
      </c>
    </row>
    <row r="14826" spans="1:4" x14ac:dyDescent="0.25">
      <c r="A14826" s="179" t="s">
        <v>3258</v>
      </c>
      <c r="B14826" s="179" t="s">
        <v>12895</v>
      </c>
      <c r="C14826" s="179" t="s">
        <v>16</v>
      </c>
      <c r="D14826" s="180" t="s">
        <v>7931</v>
      </c>
    </row>
    <row r="14827" spans="1:4" x14ac:dyDescent="0.25">
      <c r="A14827" s="179" t="s">
        <v>3259</v>
      </c>
      <c r="B14827" s="179" t="s">
        <v>12896</v>
      </c>
      <c r="C14827" s="179" t="s">
        <v>16</v>
      </c>
      <c r="D14827" s="180" t="s">
        <v>7970</v>
      </c>
    </row>
    <row r="14828" spans="1:4" x14ac:dyDescent="0.25">
      <c r="A14828" s="179" t="s">
        <v>3260</v>
      </c>
      <c r="B14828" s="179" t="s">
        <v>12897</v>
      </c>
      <c r="C14828" s="179" t="s">
        <v>16</v>
      </c>
      <c r="D14828" s="180" t="s">
        <v>15580</v>
      </c>
    </row>
    <row r="14829" spans="1:4" x14ac:dyDescent="0.25">
      <c r="A14829" s="179" t="s">
        <v>3261</v>
      </c>
      <c r="B14829" s="179" t="s">
        <v>12898</v>
      </c>
      <c r="C14829" s="179" t="s">
        <v>16</v>
      </c>
      <c r="D14829" s="180" t="s">
        <v>14805</v>
      </c>
    </row>
    <row r="14830" spans="1:4" x14ac:dyDescent="0.25">
      <c r="A14830" s="179" t="s">
        <v>3262</v>
      </c>
      <c r="B14830" s="179" t="s">
        <v>12899</v>
      </c>
      <c r="C14830" s="179" t="s">
        <v>16</v>
      </c>
      <c r="D14830" s="180" t="s">
        <v>14959</v>
      </c>
    </row>
    <row r="14831" spans="1:4" x14ac:dyDescent="0.25">
      <c r="A14831" s="179" t="s">
        <v>3263</v>
      </c>
      <c r="B14831" s="179" t="s">
        <v>12900</v>
      </c>
      <c r="C14831" s="179" t="s">
        <v>16</v>
      </c>
      <c r="D14831" s="180" t="s">
        <v>8543</v>
      </c>
    </row>
    <row r="14832" spans="1:4" x14ac:dyDescent="0.25">
      <c r="A14832" s="179" t="s">
        <v>3264</v>
      </c>
      <c r="B14832" s="179" t="s">
        <v>12901</v>
      </c>
      <c r="C14832" s="179" t="s">
        <v>16</v>
      </c>
      <c r="D14832" s="180" t="s">
        <v>12641</v>
      </c>
    </row>
    <row r="14833" spans="1:4" x14ac:dyDescent="0.25">
      <c r="A14833" s="179" t="s">
        <v>3265</v>
      </c>
      <c r="B14833" s="179" t="s">
        <v>12902</v>
      </c>
      <c r="C14833" s="179" t="s">
        <v>16</v>
      </c>
      <c r="D14833" s="180" t="s">
        <v>17174</v>
      </c>
    </row>
    <row r="14834" spans="1:4" x14ac:dyDescent="0.25">
      <c r="A14834" s="179" t="s">
        <v>3266</v>
      </c>
      <c r="B14834" s="179" t="s">
        <v>12903</v>
      </c>
      <c r="C14834" s="179" t="s">
        <v>16</v>
      </c>
      <c r="D14834" s="180" t="s">
        <v>16300</v>
      </c>
    </row>
    <row r="14835" spans="1:4" x14ac:dyDescent="0.25">
      <c r="A14835" s="179" t="s">
        <v>3267</v>
      </c>
      <c r="B14835" s="179" t="s">
        <v>12904</v>
      </c>
      <c r="C14835" s="179" t="s">
        <v>16</v>
      </c>
      <c r="D14835" s="180" t="s">
        <v>7052</v>
      </c>
    </row>
    <row r="14836" spans="1:4" x14ac:dyDescent="0.25">
      <c r="A14836" s="179" t="s">
        <v>3268</v>
      </c>
      <c r="B14836" s="179" t="s">
        <v>12905</v>
      </c>
      <c r="C14836" s="179" t="s">
        <v>16</v>
      </c>
      <c r="D14836" s="180" t="s">
        <v>8560</v>
      </c>
    </row>
    <row r="14837" spans="1:4" x14ac:dyDescent="0.25">
      <c r="A14837" s="179" t="s">
        <v>3269</v>
      </c>
      <c r="B14837" s="179" t="s">
        <v>12906</v>
      </c>
      <c r="C14837" s="179" t="s">
        <v>16</v>
      </c>
      <c r="D14837" s="180" t="s">
        <v>7918</v>
      </c>
    </row>
    <row r="14838" spans="1:4" x14ac:dyDescent="0.25">
      <c r="A14838" s="179" t="s">
        <v>8044</v>
      </c>
      <c r="B14838" s="179" t="s">
        <v>12907</v>
      </c>
      <c r="C14838" s="179" t="s">
        <v>16</v>
      </c>
      <c r="D14838" s="180" t="s">
        <v>15961</v>
      </c>
    </row>
    <row r="14839" spans="1:4" x14ac:dyDescent="0.25">
      <c r="A14839" s="179" t="s">
        <v>3270</v>
      </c>
      <c r="B14839" s="179" t="s">
        <v>15478</v>
      </c>
      <c r="C14839" s="179" t="s">
        <v>16</v>
      </c>
      <c r="D14839" s="180" t="s">
        <v>7894</v>
      </c>
    </row>
    <row r="14840" spans="1:4" x14ac:dyDescent="0.25">
      <c r="A14840" s="179" t="s">
        <v>3271</v>
      </c>
      <c r="B14840" s="179" t="s">
        <v>15479</v>
      </c>
      <c r="C14840" s="179" t="s">
        <v>16</v>
      </c>
      <c r="D14840" s="180" t="s">
        <v>12179</v>
      </c>
    </row>
    <row r="14841" spans="1:4" x14ac:dyDescent="0.25">
      <c r="A14841" s="179" t="s">
        <v>3272</v>
      </c>
      <c r="B14841" s="179" t="s">
        <v>15480</v>
      </c>
      <c r="C14841" s="179" t="s">
        <v>16</v>
      </c>
      <c r="D14841" s="180" t="s">
        <v>27039</v>
      </c>
    </row>
    <row r="14842" spans="1:4" x14ac:dyDescent="0.25">
      <c r="A14842" s="179" t="s">
        <v>3273</v>
      </c>
      <c r="B14842" s="179" t="s">
        <v>15481</v>
      </c>
      <c r="C14842" s="179" t="s">
        <v>16</v>
      </c>
      <c r="D14842" s="180" t="s">
        <v>7324</v>
      </c>
    </row>
    <row r="14843" spans="1:4" x14ac:dyDescent="0.25">
      <c r="A14843" s="179" t="s">
        <v>3274</v>
      </c>
      <c r="B14843" s="179" t="s">
        <v>15482</v>
      </c>
      <c r="C14843" s="179" t="s">
        <v>16</v>
      </c>
      <c r="D14843" s="180" t="s">
        <v>12774</v>
      </c>
    </row>
    <row r="14844" spans="1:4" x14ac:dyDescent="0.25">
      <c r="A14844" s="179" t="s">
        <v>3275</v>
      </c>
      <c r="B14844" s="179" t="s">
        <v>15483</v>
      </c>
      <c r="C14844" s="179" t="s">
        <v>16</v>
      </c>
      <c r="D14844" s="180" t="s">
        <v>7266</v>
      </c>
    </row>
    <row r="14845" spans="1:4" x14ac:dyDescent="0.25">
      <c r="A14845" s="179" t="s">
        <v>8045</v>
      </c>
      <c r="B14845" s="179" t="s">
        <v>15484</v>
      </c>
      <c r="C14845" s="179" t="s">
        <v>16</v>
      </c>
      <c r="D14845" s="180" t="s">
        <v>27040</v>
      </c>
    </row>
    <row r="14846" spans="1:4" x14ac:dyDescent="0.25">
      <c r="A14846" s="179" t="s">
        <v>3276</v>
      </c>
      <c r="B14846" s="179" t="s">
        <v>15485</v>
      </c>
      <c r="C14846" s="179" t="s">
        <v>16</v>
      </c>
      <c r="D14846" s="180" t="s">
        <v>6947</v>
      </c>
    </row>
    <row r="14847" spans="1:4" x14ac:dyDescent="0.25">
      <c r="A14847" s="179" t="s">
        <v>3277</v>
      </c>
      <c r="B14847" s="179" t="s">
        <v>15486</v>
      </c>
      <c r="C14847" s="179" t="s">
        <v>16</v>
      </c>
      <c r="D14847" s="180" t="s">
        <v>27041</v>
      </c>
    </row>
    <row r="14848" spans="1:4" x14ac:dyDescent="0.25">
      <c r="A14848" s="179" t="s">
        <v>3278</v>
      </c>
      <c r="B14848" s="179" t="s">
        <v>15487</v>
      </c>
      <c r="C14848" s="179" t="s">
        <v>16</v>
      </c>
      <c r="D14848" s="180" t="s">
        <v>6947</v>
      </c>
    </row>
    <row r="14849" spans="1:4" x14ac:dyDescent="0.25">
      <c r="A14849" s="179" t="s">
        <v>3279</v>
      </c>
      <c r="B14849" s="179" t="s">
        <v>15488</v>
      </c>
      <c r="C14849" s="179" t="s">
        <v>16</v>
      </c>
      <c r="D14849" s="180" t="s">
        <v>27041</v>
      </c>
    </row>
    <row r="14850" spans="1:4" x14ac:dyDescent="0.25">
      <c r="A14850" s="179" t="s">
        <v>3280</v>
      </c>
      <c r="B14850" s="179" t="s">
        <v>9656</v>
      </c>
      <c r="C14850" s="179" t="s">
        <v>16</v>
      </c>
      <c r="D14850" s="180" t="s">
        <v>20341</v>
      </c>
    </row>
    <row r="14851" spans="1:4" x14ac:dyDescent="0.25">
      <c r="A14851" s="179" t="s">
        <v>3281</v>
      </c>
      <c r="B14851" s="179" t="s">
        <v>9657</v>
      </c>
      <c r="C14851" s="179" t="s">
        <v>16</v>
      </c>
      <c r="D14851" s="180" t="s">
        <v>12517</v>
      </c>
    </row>
    <row r="14852" spans="1:4" x14ac:dyDescent="0.25">
      <c r="A14852" s="179" t="s">
        <v>3282</v>
      </c>
      <c r="B14852" s="179" t="s">
        <v>9658</v>
      </c>
      <c r="C14852" s="179" t="s">
        <v>16</v>
      </c>
      <c r="D14852" s="180" t="s">
        <v>25021</v>
      </c>
    </row>
    <row r="14853" spans="1:4" x14ac:dyDescent="0.25">
      <c r="A14853" s="179" t="s">
        <v>3283</v>
      </c>
      <c r="B14853" s="179" t="s">
        <v>9659</v>
      </c>
      <c r="C14853" s="179" t="s">
        <v>16</v>
      </c>
      <c r="D14853" s="180" t="s">
        <v>7272</v>
      </c>
    </row>
    <row r="14854" spans="1:4" x14ac:dyDescent="0.25">
      <c r="A14854" s="179" t="s">
        <v>3284</v>
      </c>
      <c r="B14854" s="179" t="s">
        <v>9660</v>
      </c>
      <c r="C14854" s="179" t="s">
        <v>16</v>
      </c>
      <c r="D14854" s="180" t="s">
        <v>25137</v>
      </c>
    </row>
    <row r="14855" spans="1:4" x14ac:dyDescent="0.25">
      <c r="A14855" s="179" t="s">
        <v>3285</v>
      </c>
      <c r="B14855" s="179" t="s">
        <v>9661</v>
      </c>
      <c r="C14855" s="179" t="s">
        <v>16</v>
      </c>
      <c r="D14855" s="180" t="s">
        <v>7848</v>
      </c>
    </row>
    <row r="14856" spans="1:4" x14ac:dyDescent="0.25">
      <c r="A14856" s="179" t="s">
        <v>3286</v>
      </c>
      <c r="B14856" s="179" t="s">
        <v>27042</v>
      </c>
      <c r="C14856" s="179" t="s">
        <v>16</v>
      </c>
      <c r="D14856" s="180" t="s">
        <v>12748</v>
      </c>
    </row>
    <row r="14857" spans="1:4" x14ac:dyDescent="0.25">
      <c r="A14857" s="179" t="s">
        <v>3287</v>
      </c>
      <c r="B14857" s="179" t="s">
        <v>27043</v>
      </c>
      <c r="C14857" s="179" t="s">
        <v>16</v>
      </c>
      <c r="D14857" s="180" t="s">
        <v>8160</v>
      </c>
    </row>
    <row r="14858" spans="1:4" x14ac:dyDescent="0.25">
      <c r="A14858" s="179" t="s">
        <v>3288</v>
      </c>
      <c r="B14858" s="179" t="s">
        <v>27044</v>
      </c>
      <c r="C14858" s="179" t="s">
        <v>16</v>
      </c>
      <c r="D14858" s="180" t="s">
        <v>12628</v>
      </c>
    </row>
    <row r="14859" spans="1:4" x14ac:dyDescent="0.25">
      <c r="A14859" s="179" t="s">
        <v>9662</v>
      </c>
      <c r="B14859" s="179" t="s">
        <v>9663</v>
      </c>
      <c r="C14859" s="179" t="s">
        <v>16</v>
      </c>
      <c r="D14859" s="180" t="s">
        <v>7893</v>
      </c>
    </row>
    <row r="14860" spans="1:4" x14ac:dyDescent="0.25">
      <c r="A14860" s="179" t="s">
        <v>6995</v>
      </c>
      <c r="B14860" s="179" t="s">
        <v>6996</v>
      </c>
      <c r="C14860" s="179" t="s">
        <v>16</v>
      </c>
      <c r="D14860" s="180" t="s">
        <v>14640</v>
      </c>
    </row>
    <row r="14861" spans="1:4" x14ac:dyDescent="0.25">
      <c r="A14861" s="179" t="s">
        <v>6997</v>
      </c>
      <c r="B14861" s="179" t="s">
        <v>6998</v>
      </c>
      <c r="C14861" s="179" t="s">
        <v>16</v>
      </c>
      <c r="D14861" s="180" t="s">
        <v>7958</v>
      </c>
    </row>
    <row r="14862" spans="1:4" x14ac:dyDescent="0.25">
      <c r="A14862" s="179" t="s">
        <v>6999</v>
      </c>
      <c r="B14862" s="179" t="s">
        <v>7000</v>
      </c>
      <c r="C14862" s="179" t="s">
        <v>16</v>
      </c>
      <c r="D14862" s="180" t="s">
        <v>27045</v>
      </c>
    </row>
    <row r="14863" spans="1:4" x14ac:dyDescent="0.25">
      <c r="A14863" s="179" t="s">
        <v>9664</v>
      </c>
      <c r="B14863" s="179" t="s">
        <v>9665</v>
      </c>
      <c r="C14863" s="179" t="s">
        <v>16</v>
      </c>
      <c r="D14863" s="180" t="s">
        <v>12240</v>
      </c>
    </row>
    <row r="14864" spans="1:4" x14ac:dyDescent="0.25">
      <c r="A14864" s="179" t="s">
        <v>9666</v>
      </c>
      <c r="B14864" s="179" t="s">
        <v>9667</v>
      </c>
      <c r="C14864" s="179" t="s">
        <v>16</v>
      </c>
      <c r="D14864" s="180" t="s">
        <v>13964</v>
      </c>
    </row>
    <row r="14865" spans="1:4" x14ac:dyDescent="0.25">
      <c r="A14865" s="179" t="s">
        <v>9668</v>
      </c>
      <c r="B14865" s="179" t="s">
        <v>9669</v>
      </c>
      <c r="C14865" s="179" t="s">
        <v>16</v>
      </c>
      <c r="D14865" s="180" t="s">
        <v>14972</v>
      </c>
    </row>
    <row r="14866" spans="1:4" x14ac:dyDescent="0.25">
      <c r="A14866" s="179" t="s">
        <v>9670</v>
      </c>
      <c r="B14866" s="179" t="s">
        <v>9671</v>
      </c>
      <c r="C14866" s="179" t="s">
        <v>16</v>
      </c>
      <c r="D14866" s="180" t="s">
        <v>23426</v>
      </c>
    </row>
    <row r="14867" spans="1:4" x14ac:dyDescent="0.25">
      <c r="A14867" s="179" t="s">
        <v>9672</v>
      </c>
      <c r="B14867" s="179" t="s">
        <v>9673</v>
      </c>
      <c r="C14867" s="179" t="s">
        <v>16</v>
      </c>
      <c r="D14867" s="180" t="s">
        <v>12574</v>
      </c>
    </row>
    <row r="14868" spans="1:4" x14ac:dyDescent="0.25">
      <c r="A14868" s="179" t="s">
        <v>12910</v>
      </c>
      <c r="B14868" s="179" t="s">
        <v>12911</v>
      </c>
      <c r="C14868" s="179" t="s">
        <v>16</v>
      </c>
      <c r="D14868" s="180" t="s">
        <v>11800</v>
      </c>
    </row>
    <row r="14869" spans="1:4" x14ac:dyDescent="0.25">
      <c r="A14869" s="179" t="s">
        <v>12912</v>
      </c>
      <c r="B14869" s="179" t="s">
        <v>12913</v>
      </c>
      <c r="C14869" s="179" t="s">
        <v>16</v>
      </c>
      <c r="D14869" s="180" t="s">
        <v>11800</v>
      </c>
    </row>
    <row r="14870" spans="1:4" x14ac:dyDescent="0.25">
      <c r="A14870" s="179" t="s">
        <v>12914</v>
      </c>
      <c r="B14870" s="179" t="s">
        <v>12915</v>
      </c>
      <c r="C14870" s="179" t="s">
        <v>16</v>
      </c>
      <c r="D14870" s="180" t="s">
        <v>7977</v>
      </c>
    </row>
    <row r="14871" spans="1:4" x14ac:dyDescent="0.25">
      <c r="A14871" s="179" t="s">
        <v>12916</v>
      </c>
      <c r="B14871" s="179" t="s">
        <v>12917</v>
      </c>
      <c r="C14871" s="179" t="s">
        <v>16</v>
      </c>
      <c r="D14871" s="180" t="s">
        <v>7255</v>
      </c>
    </row>
    <row r="14872" spans="1:4" x14ac:dyDescent="0.25">
      <c r="A14872" s="179" t="s">
        <v>12918</v>
      </c>
      <c r="B14872" s="179" t="s">
        <v>12919</v>
      </c>
      <c r="C14872" s="179" t="s">
        <v>16</v>
      </c>
      <c r="D14872" s="180" t="s">
        <v>27046</v>
      </c>
    </row>
    <row r="14873" spans="1:4" x14ac:dyDescent="0.25">
      <c r="A14873" s="179" t="s">
        <v>12920</v>
      </c>
      <c r="B14873" s="179" t="s">
        <v>12921</v>
      </c>
      <c r="C14873" s="179" t="s">
        <v>16</v>
      </c>
      <c r="D14873" s="180" t="s">
        <v>12235</v>
      </c>
    </row>
    <row r="14874" spans="1:4" x14ac:dyDescent="0.25">
      <c r="A14874" s="179" t="s">
        <v>12922</v>
      </c>
      <c r="B14874" s="179" t="s">
        <v>12923</v>
      </c>
      <c r="C14874" s="179" t="s">
        <v>16</v>
      </c>
      <c r="D14874" s="180" t="s">
        <v>12509</v>
      </c>
    </row>
    <row r="14875" spans="1:4" x14ac:dyDescent="0.25">
      <c r="A14875" s="179" t="s">
        <v>12924</v>
      </c>
      <c r="B14875" s="179" t="s">
        <v>12925</v>
      </c>
      <c r="C14875" s="179" t="s">
        <v>16</v>
      </c>
      <c r="D14875" s="180" t="s">
        <v>14810</v>
      </c>
    </row>
    <row r="14876" spans="1:4" x14ac:dyDescent="0.25">
      <c r="A14876" s="179" t="s">
        <v>27047</v>
      </c>
      <c r="B14876" s="179" t="s">
        <v>27048</v>
      </c>
      <c r="C14876" s="179" t="s">
        <v>16</v>
      </c>
      <c r="D14876" s="180" t="s">
        <v>7240</v>
      </c>
    </row>
    <row r="14877" spans="1:4" x14ac:dyDescent="0.25">
      <c r="A14877" s="179" t="s">
        <v>27049</v>
      </c>
      <c r="B14877" s="179" t="s">
        <v>27050</v>
      </c>
      <c r="C14877" s="179" t="s">
        <v>16</v>
      </c>
      <c r="D14877" s="180" t="s">
        <v>7169</v>
      </c>
    </row>
    <row r="14878" spans="1:4" x14ac:dyDescent="0.25">
      <c r="A14878" s="179" t="s">
        <v>27051</v>
      </c>
      <c r="B14878" s="179" t="s">
        <v>27052</v>
      </c>
      <c r="C14878" s="179" t="s">
        <v>16</v>
      </c>
      <c r="D14878" s="180" t="s">
        <v>18299</v>
      </c>
    </row>
    <row r="14879" spans="1:4" x14ac:dyDescent="0.25">
      <c r="A14879" s="179" t="s">
        <v>27053</v>
      </c>
      <c r="B14879" s="179" t="s">
        <v>27054</v>
      </c>
      <c r="C14879" s="179" t="s">
        <v>16</v>
      </c>
      <c r="D14879" s="180" t="s">
        <v>6576</v>
      </c>
    </row>
    <row r="14880" spans="1:4" x14ac:dyDescent="0.25">
      <c r="A14880" s="179" t="s">
        <v>27055</v>
      </c>
      <c r="B14880" s="179" t="s">
        <v>27056</v>
      </c>
      <c r="C14880" s="179" t="s">
        <v>16</v>
      </c>
      <c r="D14880" s="180" t="s">
        <v>7856</v>
      </c>
    </row>
    <row r="14881" spans="1:4" x14ac:dyDescent="0.25">
      <c r="A14881" s="179" t="s">
        <v>27057</v>
      </c>
      <c r="B14881" s="179" t="s">
        <v>27058</v>
      </c>
      <c r="C14881" s="179" t="s">
        <v>16</v>
      </c>
      <c r="D14881" s="180" t="s">
        <v>10827</v>
      </c>
    </row>
    <row r="14882" spans="1:4" x14ac:dyDescent="0.25">
      <c r="A14882" s="179" t="s">
        <v>27059</v>
      </c>
      <c r="B14882" s="179" t="s">
        <v>27060</v>
      </c>
      <c r="C14882" s="179" t="s">
        <v>16</v>
      </c>
      <c r="D14882" s="180" t="s">
        <v>14831</v>
      </c>
    </row>
    <row r="14883" spans="1:4" x14ac:dyDescent="0.25">
      <c r="A14883" s="179" t="s">
        <v>3289</v>
      </c>
      <c r="B14883" s="179" t="s">
        <v>9674</v>
      </c>
      <c r="C14883" s="179" t="s">
        <v>10</v>
      </c>
      <c r="D14883" s="180" t="s">
        <v>27061</v>
      </c>
    </row>
    <row r="14884" spans="1:4" x14ac:dyDescent="0.25">
      <c r="A14884" s="179" t="s">
        <v>3290</v>
      </c>
      <c r="B14884" s="179" t="s">
        <v>9675</v>
      </c>
      <c r="C14884" s="179" t="s">
        <v>10</v>
      </c>
      <c r="D14884" s="180" t="s">
        <v>27062</v>
      </c>
    </row>
    <row r="14885" spans="1:4" x14ac:dyDescent="0.25">
      <c r="A14885" s="179" t="s">
        <v>3291</v>
      </c>
      <c r="B14885" s="179" t="s">
        <v>9676</v>
      </c>
      <c r="C14885" s="179" t="s">
        <v>10</v>
      </c>
      <c r="D14885" s="180" t="s">
        <v>27063</v>
      </c>
    </row>
    <row r="14886" spans="1:4" x14ac:dyDescent="0.25">
      <c r="A14886" s="179" t="s">
        <v>3292</v>
      </c>
      <c r="B14886" s="179" t="s">
        <v>9677</v>
      </c>
      <c r="C14886" s="179" t="s">
        <v>10</v>
      </c>
      <c r="D14886" s="180" t="s">
        <v>27064</v>
      </c>
    </row>
    <row r="14887" spans="1:4" x14ac:dyDescent="0.25">
      <c r="A14887" s="179" t="s">
        <v>3293</v>
      </c>
      <c r="B14887" s="179" t="s">
        <v>9678</v>
      </c>
      <c r="C14887" s="179" t="s">
        <v>10</v>
      </c>
      <c r="D14887" s="180" t="s">
        <v>27065</v>
      </c>
    </row>
    <row r="14888" spans="1:4" x14ac:dyDescent="0.25">
      <c r="A14888" s="179" t="s">
        <v>3294</v>
      </c>
      <c r="B14888" s="179" t="s">
        <v>9679</v>
      </c>
      <c r="C14888" s="179" t="s">
        <v>10</v>
      </c>
      <c r="D14888" s="180" t="s">
        <v>27066</v>
      </c>
    </row>
    <row r="14889" spans="1:4" x14ac:dyDescent="0.25">
      <c r="A14889" s="179" t="s">
        <v>3295</v>
      </c>
      <c r="B14889" s="179" t="s">
        <v>9680</v>
      </c>
      <c r="C14889" s="179" t="s">
        <v>10</v>
      </c>
      <c r="D14889" s="180" t="s">
        <v>27067</v>
      </c>
    </row>
    <row r="14890" spans="1:4" x14ac:dyDescent="0.25">
      <c r="A14890" s="179" t="s">
        <v>3296</v>
      </c>
      <c r="B14890" s="179" t="s">
        <v>9681</v>
      </c>
      <c r="C14890" s="179" t="s">
        <v>10</v>
      </c>
      <c r="D14890" s="180" t="s">
        <v>27068</v>
      </c>
    </row>
    <row r="14891" spans="1:4" x14ac:dyDescent="0.25">
      <c r="A14891" s="179" t="s">
        <v>3297</v>
      </c>
      <c r="B14891" s="179" t="s">
        <v>9682</v>
      </c>
      <c r="C14891" s="179" t="s">
        <v>10</v>
      </c>
      <c r="D14891" s="180" t="s">
        <v>27069</v>
      </c>
    </row>
    <row r="14892" spans="1:4" x14ac:dyDescent="0.25">
      <c r="A14892" s="179" t="s">
        <v>3298</v>
      </c>
      <c r="B14892" s="179" t="s">
        <v>9683</v>
      </c>
      <c r="C14892" s="179" t="s">
        <v>10</v>
      </c>
      <c r="D14892" s="180" t="s">
        <v>27070</v>
      </c>
    </row>
    <row r="14893" spans="1:4" x14ac:dyDescent="0.25">
      <c r="A14893" s="179" t="s">
        <v>3299</v>
      </c>
      <c r="B14893" s="179" t="s">
        <v>9684</v>
      </c>
      <c r="C14893" s="179" t="s">
        <v>10</v>
      </c>
      <c r="D14893" s="180" t="s">
        <v>27071</v>
      </c>
    </row>
    <row r="14894" spans="1:4" x14ac:dyDescent="0.25">
      <c r="A14894" s="179" t="s">
        <v>3300</v>
      </c>
      <c r="B14894" s="179" t="s">
        <v>9685</v>
      </c>
      <c r="C14894" s="179" t="s">
        <v>10</v>
      </c>
      <c r="D14894" s="180" t="s">
        <v>27072</v>
      </c>
    </row>
    <row r="14895" spans="1:4" x14ac:dyDescent="0.25">
      <c r="A14895" s="179" t="s">
        <v>3301</v>
      </c>
      <c r="B14895" s="179" t="s">
        <v>9686</v>
      </c>
      <c r="C14895" s="179" t="s">
        <v>10</v>
      </c>
      <c r="D14895" s="180" t="s">
        <v>27073</v>
      </c>
    </row>
    <row r="14896" spans="1:4" x14ac:dyDescent="0.25">
      <c r="A14896" s="179" t="s">
        <v>3302</v>
      </c>
      <c r="B14896" s="179" t="s">
        <v>9687</v>
      </c>
      <c r="C14896" s="179" t="s">
        <v>10</v>
      </c>
      <c r="D14896" s="180" t="s">
        <v>27074</v>
      </c>
    </row>
    <row r="14897" spans="1:4" x14ac:dyDescent="0.25">
      <c r="A14897" s="179" t="s">
        <v>3303</v>
      </c>
      <c r="B14897" s="179" t="s">
        <v>9688</v>
      </c>
      <c r="C14897" s="179" t="s">
        <v>10</v>
      </c>
      <c r="D14897" s="180" t="s">
        <v>27075</v>
      </c>
    </row>
    <row r="14898" spans="1:4" x14ac:dyDescent="0.25">
      <c r="A14898" s="179" t="s">
        <v>3304</v>
      </c>
      <c r="B14898" s="179" t="s">
        <v>9689</v>
      </c>
      <c r="C14898" s="179" t="s">
        <v>10</v>
      </c>
      <c r="D14898" s="180" t="s">
        <v>27076</v>
      </c>
    </row>
    <row r="14899" spans="1:4" x14ac:dyDescent="0.25">
      <c r="A14899" s="179" t="s">
        <v>3305</v>
      </c>
      <c r="B14899" s="179" t="s">
        <v>9690</v>
      </c>
      <c r="C14899" s="179" t="s">
        <v>10</v>
      </c>
      <c r="D14899" s="180" t="s">
        <v>27077</v>
      </c>
    </row>
    <row r="14900" spans="1:4" x14ac:dyDescent="0.25">
      <c r="A14900" s="179" t="s">
        <v>3306</v>
      </c>
      <c r="B14900" s="179" t="s">
        <v>9691</v>
      </c>
      <c r="C14900" s="179" t="s">
        <v>10</v>
      </c>
      <c r="D14900" s="180" t="s">
        <v>27078</v>
      </c>
    </row>
    <row r="14901" spans="1:4" x14ac:dyDescent="0.25">
      <c r="A14901" s="179" t="s">
        <v>3307</v>
      </c>
      <c r="B14901" s="179" t="s">
        <v>9692</v>
      </c>
      <c r="C14901" s="179" t="s">
        <v>10</v>
      </c>
      <c r="D14901" s="180" t="s">
        <v>27079</v>
      </c>
    </row>
    <row r="14902" spans="1:4" x14ac:dyDescent="0.25">
      <c r="A14902" s="179" t="s">
        <v>3308</v>
      </c>
      <c r="B14902" s="179" t="s">
        <v>9693</v>
      </c>
      <c r="C14902" s="179" t="s">
        <v>10</v>
      </c>
      <c r="D14902" s="180" t="s">
        <v>27080</v>
      </c>
    </row>
    <row r="14903" spans="1:4" x14ac:dyDescent="0.25">
      <c r="A14903" s="179" t="s">
        <v>3309</v>
      </c>
      <c r="B14903" s="179" t="s">
        <v>9694</v>
      </c>
      <c r="C14903" s="179" t="s">
        <v>10</v>
      </c>
      <c r="D14903" s="180" t="s">
        <v>27081</v>
      </c>
    </row>
    <row r="14904" spans="1:4" x14ac:dyDescent="0.25">
      <c r="A14904" s="179" t="s">
        <v>3310</v>
      </c>
      <c r="B14904" s="179" t="s">
        <v>9695</v>
      </c>
      <c r="C14904" s="179" t="s">
        <v>10</v>
      </c>
      <c r="D14904" s="180" t="s">
        <v>27082</v>
      </c>
    </row>
    <row r="14905" spans="1:4" x14ac:dyDescent="0.25">
      <c r="A14905" s="179" t="s">
        <v>3311</v>
      </c>
      <c r="B14905" s="179" t="s">
        <v>9696</v>
      </c>
      <c r="C14905" s="179" t="s">
        <v>10</v>
      </c>
      <c r="D14905" s="180" t="s">
        <v>27083</v>
      </c>
    </row>
    <row r="14906" spans="1:4" x14ac:dyDescent="0.25">
      <c r="A14906" s="179" t="s">
        <v>3312</v>
      </c>
      <c r="B14906" s="179" t="s">
        <v>9697</v>
      </c>
      <c r="C14906" s="179" t="s">
        <v>10</v>
      </c>
      <c r="D14906" s="180" t="s">
        <v>27084</v>
      </c>
    </row>
    <row r="14907" spans="1:4" x14ac:dyDescent="0.25">
      <c r="A14907" s="179" t="s">
        <v>3313</v>
      </c>
      <c r="B14907" s="179" t="s">
        <v>9698</v>
      </c>
      <c r="C14907" s="179" t="s">
        <v>10</v>
      </c>
      <c r="D14907" s="180" t="s">
        <v>27085</v>
      </c>
    </row>
    <row r="14908" spans="1:4" x14ac:dyDescent="0.25">
      <c r="A14908" s="179" t="s">
        <v>3314</v>
      </c>
      <c r="B14908" s="179" t="s">
        <v>27086</v>
      </c>
      <c r="C14908" s="179" t="s">
        <v>10</v>
      </c>
      <c r="D14908" s="180" t="s">
        <v>27087</v>
      </c>
    </row>
    <row r="14909" spans="1:4" x14ac:dyDescent="0.25">
      <c r="A14909" s="179" t="s">
        <v>3315</v>
      </c>
      <c r="B14909" s="179" t="s">
        <v>27088</v>
      </c>
      <c r="C14909" s="179" t="s">
        <v>10</v>
      </c>
      <c r="D14909" s="180" t="s">
        <v>27089</v>
      </c>
    </row>
    <row r="14910" spans="1:4" x14ac:dyDescent="0.25">
      <c r="A14910" s="179" t="s">
        <v>3316</v>
      </c>
      <c r="B14910" s="179" t="s">
        <v>27090</v>
      </c>
      <c r="C14910" s="179" t="s">
        <v>10</v>
      </c>
      <c r="D14910" s="180" t="s">
        <v>27091</v>
      </c>
    </row>
    <row r="14911" spans="1:4" x14ac:dyDescent="0.25">
      <c r="A14911" s="179" t="s">
        <v>3317</v>
      </c>
      <c r="B14911" s="179" t="s">
        <v>27092</v>
      </c>
      <c r="C14911" s="179" t="s">
        <v>10</v>
      </c>
      <c r="D14911" s="180" t="s">
        <v>27093</v>
      </c>
    </row>
    <row r="14912" spans="1:4" x14ac:dyDescent="0.25">
      <c r="A14912" s="179" t="s">
        <v>3318</v>
      </c>
      <c r="B14912" s="179" t="s">
        <v>12064</v>
      </c>
      <c r="C14912" s="179" t="s">
        <v>10</v>
      </c>
      <c r="D14912" s="180" t="s">
        <v>27094</v>
      </c>
    </row>
    <row r="14913" spans="1:4" x14ac:dyDescent="0.25">
      <c r="A14913" s="179" t="s">
        <v>3319</v>
      </c>
      <c r="B14913" s="179" t="s">
        <v>12065</v>
      </c>
      <c r="C14913" s="179" t="s">
        <v>10</v>
      </c>
      <c r="D14913" s="180" t="s">
        <v>27095</v>
      </c>
    </row>
    <row r="14914" spans="1:4" x14ac:dyDescent="0.25">
      <c r="A14914" s="179" t="s">
        <v>3320</v>
      </c>
      <c r="B14914" s="179" t="s">
        <v>12066</v>
      </c>
      <c r="C14914" s="179" t="s">
        <v>10</v>
      </c>
      <c r="D14914" s="180" t="s">
        <v>27096</v>
      </c>
    </row>
    <row r="14915" spans="1:4" x14ac:dyDescent="0.25">
      <c r="A14915" s="179" t="s">
        <v>3321</v>
      </c>
      <c r="B14915" s="179" t="s">
        <v>12067</v>
      </c>
      <c r="C14915" s="179" t="s">
        <v>10</v>
      </c>
      <c r="D14915" s="180" t="s">
        <v>27097</v>
      </c>
    </row>
    <row r="14916" spans="1:4" x14ac:dyDescent="0.25">
      <c r="A14916" s="179" t="s">
        <v>3322</v>
      </c>
      <c r="B14916" s="179" t="s">
        <v>12068</v>
      </c>
      <c r="C14916" s="179" t="s">
        <v>10</v>
      </c>
      <c r="D14916" s="180" t="s">
        <v>27098</v>
      </c>
    </row>
    <row r="14917" spans="1:4" x14ac:dyDescent="0.25">
      <c r="A14917" s="179" t="s">
        <v>3323</v>
      </c>
      <c r="B14917" s="179" t="s">
        <v>12069</v>
      </c>
      <c r="C14917" s="179" t="s">
        <v>10</v>
      </c>
      <c r="D14917" s="180" t="s">
        <v>27099</v>
      </c>
    </row>
    <row r="14918" spans="1:4" x14ac:dyDescent="0.25">
      <c r="A14918" s="179" t="s">
        <v>3324</v>
      </c>
      <c r="B14918" s="179" t="s">
        <v>12070</v>
      </c>
      <c r="C14918" s="179" t="s">
        <v>10</v>
      </c>
      <c r="D14918" s="180" t="s">
        <v>27100</v>
      </c>
    </row>
    <row r="14919" spans="1:4" x14ac:dyDescent="0.25">
      <c r="A14919" s="179" t="s">
        <v>3325</v>
      </c>
      <c r="B14919" s="179" t="s">
        <v>12071</v>
      </c>
      <c r="C14919" s="179" t="s">
        <v>10</v>
      </c>
      <c r="D14919" s="180" t="s">
        <v>27101</v>
      </c>
    </row>
    <row r="14920" spans="1:4" x14ac:dyDescent="0.25">
      <c r="A14920" s="179" t="s">
        <v>3326</v>
      </c>
      <c r="B14920" s="179" t="s">
        <v>12072</v>
      </c>
      <c r="C14920" s="179" t="s">
        <v>10</v>
      </c>
      <c r="D14920" s="180" t="s">
        <v>27102</v>
      </c>
    </row>
    <row r="14921" spans="1:4" x14ac:dyDescent="0.25">
      <c r="A14921" s="179" t="s">
        <v>3327</v>
      </c>
      <c r="B14921" s="179" t="s">
        <v>12073</v>
      </c>
      <c r="C14921" s="179" t="s">
        <v>10</v>
      </c>
      <c r="D14921" s="180" t="s">
        <v>27103</v>
      </c>
    </row>
    <row r="14922" spans="1:4" x14ac:dyDescent="0.25">
      <c r="A14922" s="179" t="s">
        <v>9699</v>
      </c>
      <c r="B14922" s="179" t="s">
        <v>9700</v>
      </c>
      <c r="C14922" s="179" t="s">
        <v>10</v>
      </c>
      <c r="D14922" s="180" t="s">
        <v>27104</v>
      </c>
    </row>
    <row r="14923" spans="1:4" x14ac:dyDescent="0.25">
      <c r="A14923" s="179" t="s">
        <v>9701</v>
      </c>
      <c r="B14923" s="179" t="s">
        <v>9702</v>
      </c>
      <c r="C14923" s="179" t="s">
        <v>10</v>
      </c>
      <c r="D14923" s="180" t="s">
        <v>27105</v>
      </c>
    </row>
    <row r="14924" spans="1:4" x14ac:dyDescent="0.25">
      <c r="A14924" s="179" t="s">
        <v>9703</v>
      </c>
      <c r="B14924" s="179" t="s">
        <v>9704</v>
      </c>
      <c r="C14924" s="179" t="s">
        <v>10</v>
      </c>
      <c r="D14924" s="180" t="s">
        <v>27106</v>
      </c>
    </row>
    <row r="14925" spans="1:4" x14ac:dyDescent="0.25">
      <c r="A14925" s="179" t="s">
        <v>9705</v>
      </c>
      <c r="B14925" s="179" t="s">
        <v>9706</v>
      </c>
      <c r="C14925" s="179" t="s">
        <v>10</v>
      </c>
      <c r="D14925" s="180" t="s">
        <v>27107</v>
      </c>
    </row>
    <row r="14926" spans="1:4" x14ac:dyDescent="0.25">
      <c r="A14926" s="179" t="s">
        <v>9707</v>
      </c>
      <c r="B14926" s="179" t="s">
        <v>9708</v>
      </c>
      <c r="C14926" s="179" t="s">
        <v>10</v>
      </c>
      <c r="D14926" s="180" t="s">
        <v>27108</v>
      </c>
    </row>
    <row r="14927" spans="1:4" x14ac:dyDescent="0.25">
      <c r="A14927" s="179" t="s">
        <v>9709</v>
      </c>
      <c r="B14927" s="179" t="s">
        <v>9710</v>
      </c>
      <c r="C14927" s="179" t="s">
        <v>10</v>
      </c>
      <c r="D14927" s="180" t="s">
        <v>27109</v>
      </c>
    </row>
    <row r="14928" spans="1:4" x14ac:dyDescent="0.25">
      <c r="A14928" s="179" t="s">
        <v>9711</v>
      </c>
      <c r="B14928" s="179" t="s">
        <v>9712</v>
      </c>
      <c r="C14928" s="179" t="s">
        <v>10</v>
      </c>
      <c r="D14928" s="180" t="s">
        <v>27110</v>
      </c>
    </row>
    <row r="14929" spans="1:4" x14ac:dyDescent="0.25">
      <c r="A14929" s="179" t="s">
        <v>9713</v>
      </c>
      <c r="B14929" s="179" t="s">
        <v>9714</v>
      </c>
      <c r="C14929" s="179" t="s">
        <v>10</v>
      </c>
      <c r="D14929" s="180" t="s">
        <v>27111</v>
      </c>
    </row>
    <row r="14930" spans="1:4" x14ac:dyDescent="0.25">
      <c r="A14930" s="179" t="s">
        <v>9715</v>
      </c>
      <c r="B14930" s="179" t="s">
        <v>9716</v>
      </c>
      <c r="C14930" s="179" t="s">
        <v>10</v>
      </c>
      <c r="D14930" s="180" t="s">
        <v>27112</v>
      </c>
    </row>
    <row r="14931" spans="1:4" x14ac:dyDescent="0.25">
      <c r="A14931" s="179" t="s">
        <v>9717</v>
      </c>
      <c r="B14931" s="179" t="s">
        <v>9718</v>
      </c>
      <c r="C14931" s="179" t="s">
        <v>10</v>
      </c>
      <c r="D14931" s="180" t="s">
        <v>27113</v>
      </c>
    </row>
    <row r="14932" spans="1:4" x14ac:dyDescent="0.25">
      <c r="A14932" s="179" t="s">
        <v>9719</v>
      </c>
      <c r="B14932" s="179" t="s">
        <v>9720</v>
      </c>
      <c r="C14932" s="179" t="s">
        <v>10</v>
      </c>
      <c r="D14932" s="180" t="s">
        <v>27114</v>
      </c>
    </row>
    <row r="14933" spans="1:4" x14ac:dyDescent="0.25">
      <c r="A14933" s="179" t="s">
        <v>9721</v>
      </c>
      <c r="B14933" s="179" t="s">
        <v>9722</v>
      </c>
      <c r="C14933" s="179" t="s">
        <v>10</v>
      </c>
      <c r="D14933" s="180" t="s">
        <v>27115</v>
      </c>
    </row>
    <row r="14934" spans="1:4" x14ac:dyDescent="0.25">
      <c r="A14934" s="179" t="s">
        <v>9723</v>
      </c>
      <c r="B14934" s="179" t="s">
        <v>9724</v>
      </c>
      <c r="C14934" s="179" t="s">
        <v>10</v>
      </c>
      <c r="D14934" s="180" t="s">
        <v>27116</v>
      </c>
    </row>
    <row r="14935" spans="1:4" x14ac:dyDescent="0.25">
      <c r="A14935" s="179" t="s">
        <v>9725</v>
      </c>
      <c r="B14935" s="179" t="s">
        <v>9726</v>
      </c>
      <c r="C14935" s="179" t="s">
        <v>10</v>
      </c>
      <c r="D14935" s="180" t="s">
        <v>27117</v>
      </c>
    </row>
    <row r="14936" spans="1:4" x14ac:dyDescent="0.25">
      <c r="A14936" s="179" t="s">
        <v>9727</v>
      </c>
      <c r="B14936" s="179" t="s">
        <v>9728</v>
      </c>
      <c r="C14936" s="179" t="s">
        <v>10</v>
      </c>
      <c r="D14936" s="180" t="s">
        <v>27118</v>
      </c>
    </row>
    <row r="14937" spans="1:4" x14ac:dyDescent="0.25">
      <c r="A14937" s="179" t="s">
        <v>12074</v>
      </c>
      <c r="B14937" s="179" t="s">
        <v>12075</v>
      </c>
      <c r="C14937" s="179" t="s">
        <v>10</v>
      </c>
      <c r="D14937" s="180" t="s">
        <v>27119</v>
      </c>
    </row>
    <row r="14938" spans="1:4" x14ac:dyDescent="0.25">
      <c r="A14938" s="179" t="s">
        <v>12076</v>
      </c>
      <c r="B14938" s="179" t="s">
        <v>12077</v>
      </c>
      <c r="C14938" s="179" t="s">
        <v>10</v>
      </c>
      <c r="D14938" s="180" t="s">
        <v>27120</v>
      </c>
    </row>
    <row r="14939" spans="1:4" x14ac:dyDescent="0.25">
      <c r="A14939" s="179" t="s">
        <v>12926</v>
      </c>
      <c r="B14939" s="179" t="s">
        <v>12927</v>
      </c>
      <c r="C14939" s="179" t="s">
        <v>10</v>
      </c>
      <c r="D14939" s="180" t="s">
        <v>27121</v>
      </c>
    </row>
    <row r="14940" spans="1:4" x14ac:dyDescent="0.25">
      <c r="A14940" s="179" t="s">
        <v>12928</v>
      </c>
      <c r="B14940" s="179" t="s">
        <v>12929</v>
      </c>
      <c r="C14940" s="179" t="s">
        <v>10</v>
      </c>
      <c r="D14940" s="180" t="s">
        <v>27122</v>
      </c>
    </row>
    <row r="14941" spans="1:4" x14ac:dyDescent="0.25">
      <c r="A14941" s="179" t="s">
        <v>12930</v>
      </c>
      <c r="B14941" s="179" t="s">
        <v>12931</v>
      </c>
      <c r="C14941" s="179" t="s">
        <v>10</v>
      </c>
      <c r="D14941" s="180" t="s">
        <v>27123</v>
      </c>
    </row>
    <row r="14942" spans="1:4" x14ac:dyDescent="0.25">
      <c r="A14942" s="179" t="s">
        <v>12932</v>
      </c>
      <c r="B14942" s="179" t="s">
        <v>15489</v>
      </c>
      <c r="C14942" s="179" t="s">
        <v>10</v>
      </c>
      <c r="D14942" s="180" t="s">
        <v>27124</v>
      </c>
    </row>
    <row r="14943" spans="1:4" x14ac:dyDescent="0.25">
      <c r="A14943" s="179" t="s">
        <v>12933</v>
      </c>
      <c r="B14943" s="179" t="s">
        <v>12934</v>
      </c>
      <c r="C14943" s="179" t="s">
        <v>10</v>
      </c>
      <c r="D14943" s="180" t="s">
        <v>20648</v>
      </c>
    </row>
    <row r="14944" spans="1:4" x14ac:dyDescent="0.25">
      <c r="A14944" s="179" t="s">
        <v>12935</v>
      </c>
      <c r="B14944" s="179" t="s">
        <v>15490</v>
      </c>
      <c r="C14944" s="179" t="s">
        <v>10</v>
      </c>
      <c r="D14944" s="180" t="s">
        <v>27125</v>
      </c>
    </row>
    <row r="14945" spans="1:4" x14ac:dyDescent="0.25">
      <c r="A14945" s="179" t="s">
        <v>12936</v>
      </c>
      <c r="B14945" s="179" t="s">
        <v>15491</v>
      </c>
      <c r="C14945" s="179" t="s">
        <v>10</v>
      </c>
      <c r="D14945" s="180" t="s">
        <v>27126</v>
      </c>
    </row>
    <row r="14946" spans="1:4" x14ac:dyDescent="0.25">
      <c r="A14946" s="179" t="s">
        <v>12937</v>
      </c>
      <c r="B14946" s="179" t="s">
        <v>12938</v>
      </c>
      <c r="C14946" s="179" t="s">
        <v>10</v>
      </c>
      <c r="D14946" s="180" t="s">
        <v>27127</v>
      </c>
    </row>
    <row r="14947" spans="1:4" x14ac:dyDescent="0.25">
      <c r="A14947" s="179" t="s">
        <v>12939</v>
      </c>
      <c r="B14947" s="179" t="s">
        <v>12940</v>
      </c>
      <c r="C14947" s="179" t="s">
        <v>10</v>
      </c>
      <c r="D14947" s="180" t="s">
        <v>27128</v>
      </c>
    </row>
    <row r="14948" spans="1:4" x14ac:dyDescent="0.25">
      <c r="A14948" s="179" t="s">
        <v>12941</v>
      </c>
      <c r="B14948" s="179" t="s">
        <v>12942</v>
      </c>
      <c r="C14948" s="179" t="s">
        <v>10</v>
      </c>
      <c r="D14948" s="180" t="s">
        <v>27129</v>
      </c>
    </row>
    <row r="14949" spans="1:4" x14ac:dyDescent="0.25">
      <c r="A14949" s="179" t="s">
        <v>12943</v>
      </c>
      <c r="B14949" s="179" t="s">
        <v>12944</v>
      </c>
      <c r="C14949" s="179" t="s">
        <v>10</v>
      </c>
      <c r="D14949" s="180" t="s">
        <v>27130</v>
      </c>
    </row>
    <row r="14950" spans="1:4" x14ac:dyDescent="0.25">
      <c r="A14950" s="179" t="s">
        <v>12945</v>
      </c>
      <c r="B14950" s="179" t="s">
        <v>12946</v>
      </c>
      <c r="C14950" s="179" t="s">
        <v>10</v>
      </c>
      <c r="D14950" s="180" t="s">
        <v>25467</v>
      </c>
    </row>
    <row r="14951" spans="1:4" x14ac:dyDescent="0.25">
      <c r="A14951" s="179" t="s">
        <v>12947</v>
      </c>
      <c r="B14951" s="179" t="s">
        <v>12948</v>
      </c>
      <c r="C14951" s="179" t="s">
        <v>10</v>
      </c>
      <c r="D14951" s="180" t="s">
        <v>27131</v>
      </c>
    </row>
    <row r="14952" spans="1:4" x14ac:dyDescent="0.25">
      <c r="A14952" s="179" t="s">
        <v>12949</v>
      </c>
      <c r="B14952" s="179" t="s">
        <v>12950</v>
      </c>
      <c r="C14952" s="179" t="s">
        <v>10</v>
      </c>
      <c r="D14952" s="180" t="s">
        <v>27132</v>
      </c>
    </row>
    <row r="14953" spans="1:4" x14ac:dyDescent="0.25">
      <c r="A14953" s="179" t="s">
        <v>12951</v>
      </c>
      <c r="B14953" s="179" t="s">
        <v>12952</v>
      </c>
      <c r="C14953" s="179" t="s">
        <v>10</v>
      </c>
      <c r="D14953" s="180" t="s">
        <v>27133</v>
      </c>
    </row>
    <row r="14954" spans="1:4" x14ac:dyDescent="0.25">
      <c r="A14954" s="179" t="s">
        <v>12953</v>
      </c>
      <c r="B14954" s="179" t="s">
        <v>15493</v>
      </c>
      <c r="C14954" s="179" t="s">
        <v>10</v>
      </c>
      <c r="D14954" s="180" t="s">
        <v>27134</v>
      </c>
    </row>
    <row r="14955" spans="1:4" x14ac:dyDescent="0.25">
      <c r="A14955" s="179" t="s">
        <v>12954</v>
      </c>
      <c r="B14955" s="179" t="s">
        <v>15494</v>
      </c>
      <c r="C14955" s="179" t="s">
        <v>10</v>
      </c>
      <c r="D14955" s="180" t="s">
        <v>27135</v>
      </c>
    </row>
    <row r="14956" spans="1:4" x14ac:dyDescent="0.25">
      <c r="A14956" s="179" t="s">
        <v>12955</v>
      </c>
      <c r="B14956" s="179" t="s">
        <v>15495</v>
      </c>
      <c r="C14956" s="179" t="s">
        <v>10</v>
      </c>
      <c r="D14956" s="180" t="s">
        <v>27136</v>
      </c>
    </row>
    <row r="14957" spans="1:4" x14ac:dyDescent="0.25">
      <c r="A14957" s="179" t="s">
        <v>12956</v>
      </c>
      <c r="B14957" s="179" t="s">
        <v>12957</v>
      </c>
      <c r="C14957" s="179" t="s">
        <v>10</v>
      </c>
      <c r="D14957" s="180" t="s">
        <v>27137</v>
      </c>
    </row>
    <row r="14958" spans="1:4" x14ac:dyDescent="0.25">
      <c r="A14958" s="179" t="s">
        <v>12958</v>
      </c>
      <c r="B14958" s="179" t="s">
        <v>12959</v>
      </c>
      <c r="C14958" s="179" t="s">
        <v>10</v>
      </c>
      <c r="D14958" s="180" t="s">
        <v>27138</v>
      </c>
    </row>
    <row r="14959" spans="1:4" x14ac:dyDescent="0.25">
      <c r="A14959" s="179" t="s">
        <v>27139</v>
      </c>
      <c r="B14959" s="179" t="s">
        <v>27140</v>
      </c>
      <c r="C14959" s="179" t="s">
        <v>16</v>
      </c>
      <c r="D14959" s="180" t="s">
        <v>27141</v>
      </c>
    </row>
    <row r="14960" spans="1:4" x14ac:dyDescent="0.25">
      <c r="A14960" s="179" t="s">
        <v>27142</v>
      </c>
      <c r="B14960" s="179" t="s">
        <v>27143</v>
      </c>
      <c r="C14960" s="179" t="s">
        <v>10</v>
      </c>
      <c r="D14960" s="180" t="s">
        <v>27144</v>
      </c>
    </row>
    <row r="14961" spans="1:4" x14ac:dyDescent="0.25">
      <c r="A14961" s="179" t="s">
        <v>27145</v>
      </c>
      <c r="B14961" s="179" t="s">
        <v>27146</v>
      </c>
      <c r="C14961" s="179" t="s">
        <v>10</v>
      </c>
      <c r="D14961" s="180" t="s">
        <v>17012</v>
      </c>
    </row>
    <row r="14962" spans="1:4" x14ac:dyDescent="0.25">
      <c r="A14962" s="179" t="s">
        <v>9729</v>
      </c>
      <c r="B14962" s="179" t="s">
        <v>15496</v>
      </c>
      <c r="C14962" s="179" t="s">
        <v>7</v>
      </c>
      <c r="D14962" s="180" t="s">
        <v>27147</v>
      </c>
    </row>
    <row r="14963" spans="1:4" x14ac:dyDescent="0.25">
      <c r="A14963" s="179" t="s">
        <v>9730</v>
      </c>
      <c r="B14963" s="179" t="s">
        <v>15497</v>
      </c>
      <c r="C14963" s="179" t="s">
        <v>7</v>
      </c>
      <c r="D14963" s="180" t="s">
        <v>16228</v>
      </c>
    </row>
    <row r="14964" spans="1:4" x14ac:dyDescent="0.25">
      <c r="A14964" s="179" t="s">
        <v>8046</v>
      </c>
      <c r="B14964" s="179" t="s">
        <v>8047</v>
      </c>
      <c r="C14964" s="179" t="s">
        <v>10</v>
      </c>
      <c r="D14964" s="180" t="s">
        <v>27148</v>
      </c>
    </row>
    <row r="14965" spans="1:4" x14ac:dyDescent="0.25">
      <c r="A14965" s="179" t="s">
        <v>8048</v>
      </c>
      <c r="B14965" s="179" t="s">
        <v>8049</v>
      </c>
      <c r="C14965" s="179" t="s">
        <v>10</v>
      </c>
      <c r="D14965" s="180" t="s">
        <v>27149</v>
      </c>
    </row>
    <row r="14966" spans="1:4" x14ac:dyDescent="0.25">
      <c r="A14966" s="179" t="s">
        <v>9731</v>
      </c>
      <c r="B14966" s="179" t="s">
        <v>17746</v>
      </c>
      <c r="C14966" s="179" t="s">
        <v>14</v>
      </c>
      <c r="D14966" s="180" t="s">
        <v>18334</v>
      </c>
    </row>
    <row r="14967" spans="1:4" x14ac:dyDescent="0.25">
      <c r="A14967" s="179" t="s">
        <v>3328</v>
      </c>
      <c r="B14967" s="179" t="s">
        <v>17747</v>
      </c>
      <c r="C14967" s="179" t="s">
        <v>14</v>
      </c>
      <c r="D14967" s="180" t="s">
        <v>16427</v>
      </c>
    </row>
    <row r="14968" spans="1:4" x14ac:dyDescent="0.25">
      <c r="A14968" s="179" t="s">
        <v>9732</v>
      </c>
      <c r="B14968" s="179" t="s">
        <v>17748</v>
      </c>
      <c r="C14968" s="179" t="s">
        <v>14</v>
      </c>
      <c r="D14968" s="180" t="s">
        <v>26477</v>
      </c>
    </row>
    <row r="14969" spans="1:4" x14ac:dyDescent="0.25">
      <c r="A14969" s="179" t="s">
        <v>3329</v>
      </c>
      <c r="B14969" s="179" t="s">
        <v>204</v>
      </c>
      <c r="C14969" s="179" t="s">
        <v>14</v>
      </c>
      <c r="D14969" s="180" t="s">
        <v>27150</v>
      </c>
    </row>
    <row r="14970" spans="1:4" x14ac:dyDescent="0.25">
      <c r="A14970" s="179" t="s">
        <v>3330</v>
      </c>
      <c r="B14970" s="179" t="s">
        <v>205</v>
      </c>
      <c r="C14970" s="179" t="s">
        <v>14</v>
      </c>
      <c r="D14970" s="180" t="s">
        <v>27151</v>
      </c>
    </row>
    <row r="14971" spans="1:4" x14ac:dyDescent="0.25">
      <c r="A14971" s="179" t="s">
        <v>3331</v>
      </c>
      <c r="B14971" s="179" t="s">
        <v>206</v>
      </c>
      <c r="C14971" s="179" t="s">
        <v>14</v>
      </c>
      <c r="D14971" s="180" t="s">
        <v>16925</v>
      </c>
    </row>
    <row r="14972" spans="1:4" x14ac:dyDescent="0.25">
      <c r="A14972" s="179" t="s">
        <v>3332</v>
      </c>
      <c r="B14972" s="179" t="s">
        <v>207</v>
      </c>
      <c r="C14972" s="179" t="s">
        <v>14</v>
      </c>
      <c r="D14972" s="180" t="s">
        <v>27152</v>
      </c>
    </row>
    <row r="14973" spans="1:4" x14ac:dyDescent="0.25">
      <c r="A14973" s="179" t="s">
        <v>3333</v>
      </c>
      <c r="B14973" s="179" t="s">
        <v>1085</v>
      </c>
      <c r="C14973" s="179" t="s">
        <v>14</v>
      </c>
      <c r="D14973" s="180" t="s">
        <v>27153</v>
      </c>
    </row>
    <row r="14974" spans="1:4" x14ac:dyDescent="0.25">
      <c r="A14974" s="179" t="s">
        <v>3334</v>
      </c>
      <c r="B14974" s="179" t="s">
        <v>1086</v>
      </c>
      <c r="C14974" s="179" t="s">
        <v>14</v>
      </c>
      <c r="D14974" s="180" t="s">
        <v>27154</v>
      </c>
    </row>
    <row r="14975" spans="1:4" x14ac:dyDescent="0.25">
      <c r="A14975" s="179" t="s">
        <v>3335</v>
      </c>
      <c r="B14975" s="179" t="s">
        <v>1087</v>
      </c>
      <c r="C14975" s="179" t="s">
        <v>14</v>
      </c>
      <c r="D14975" s="180" t="s">
        <v>27155</v>
      </c>
    </row>
    <row r="14976" spans="1:4" x14ac:dyDescent="0.25">
      <c r="A14976" s="179" t="s">
        <v>3336</v>
      </c>
      <c r="B14976" s="179" t="s">
        <v>1088</v>
      </c>
      <c r="C14976" s="179" t="s">
        <v>14</v>
      </c>
      <c r="D14976" s="180" t="s">
        <v>27156</v>
      </c>
    </row>
    <row r="14977" spans="1:4" x14ac:dyDescent="0.25">
      <c r="A14977" s="179" t="s">
        <v>3337</v>
      </c>
      <c r="B14977" s="179" t="s">
        <v>1089</v>
      </c>
      <c r="C14977" s="179" t="s">
        <v>14</v>
      </c>
      <c r="D14977" s="180" t="s">
        <v>15549</v>
      </c>
    </row>
    <row r="14978" spans="1:4" x14ac:dyDescent="0.25">
      <c r="A14978" s="179" t="s">
        <v>3338</v>
      </c>
      <c r="B14978" s="179" t="s">
        <v>1090</v>
      </c>
      <c r="C14978" s="179" t="s">
        <v>14</v>
      </c>
      <c r="D14978" s="180" t="s">
        <v>27157</v>
      </c>
    </row>
    <row r="14979" spans="1:4" x14ac:dyDescent="0.25">
      <c r="A14979" s="179" t="s">
        <v>3339</v>
      </c>
      <c r="B14979" s="179" t="s">
        <v>1091</v>
      </c>
      <c r="C14979" s="179" t="s">
        <v>14</v>
      </c>
      <c r="D14979" s="180" t="s">
        <v>27158</v>
      </c>
    </row>
    <row r="14980" spans="1:4" x14ac:dyDescent="0.25">
      <c r="A14980" s="179" t="s">
        <v>3340</v>
      </c>
      <c r="B14980" s="179" t="s">
        <v>1092</v>
      </c>
      <c r="C14980" s="179" t="s">
        <v>14</v>
      </c>
      <c r="D14980" s="180" t="s">
        <v>27159</v>
      </c>
    </row>
    <row r="14981" spans="1:4" x14ac:dyDescent="0.25">
      <c r="A14981" s="179" t="s">
        <v>3341</v>
      </c>
      <c r="B14981" s="179" t="s">
        <v>1093</v>
      </c>
      <c r="C14981" s="179" t="s">
        <v>14</v>
      </c>
      <c r="D14981" s="180" t="s">
        <v>15032</v>
      </c>
    </row>
    <row r="14982" spans="1:4" x14ac:dyDescent="0.25">
      <c r="A14982" s="179" t="s">
        <v>3342</v>
      </c>
      <c r="B14982" s="179" t="s">
        <v>1094</v>
      </c>
      <c r="C14982" s="179" t="s">
        <v>14</v>
      </c>
      <c r="D14982" s="180" t="s">
        <v>27160</v>
      </c>
    </row>
    <row r="14983" spans="1:4" x14ac:dyDescent="0.25">
      <c r="A14983" s="179" t="s">
        <v>3343</v>
      </c>
      <c r="B14983" s="179" t="s">
        <v>1095</v>
      </c>
      <c r="C14983" s="179" t="s">
        <v>14</v>
      </c>
      <c r="D14983" s="180" t="s">
        <v>27161</v>
      </c>
    </row>
    <row r="14984" spans="1:4" x14ac:dyDescent="0.25">
      <c r="A14984" s="179" t="s">
        <v>3344</v>
      </c>
      <c r="B14984" s="179" t="s">
        <v>208</v>
      </c>
      <c r="C14984" s="179" t="s">
        <v>14</v>
      </c>
      <c r="D14984" s="180" t="s">
        <v>27162</v>
      </c>
    </row>
    <row r="14985" spans="1:4" x14ac:dyDescent="0.25">
      <c r="A14985" s="179" t="s">
        <v>3345</v>
      </c>
      <c r="B14985" s="179" t="s">
        <v>1096</v>
      </c>
      <c r="C14985" s="179" t="s">
        <v>14</v>
      </c>
      <c r="D14985" s="180" t="s">
        <v>17650</v>
      </c>
    </row>
    <row r="14986" spans="1:4" x14ac:dyDescent="0.25">
      <c r="A14986" s="179" t="s">
        <v>3346</v>
      </c>
      <c r="B14986" s="179" t="s">
        <v>1097</v>
      </c>
      <c r="C14986" s="179" t="s">
        <v>14</v>
      </c>
      <c r="D14986" s="180" t="s">
        <v>27163</v>
      </c>
    </row>
    <row r="14987" spans="1:4" x14ac:dyDescent="0.25">
      <c r="A14987" s="179" t="s">
        <v>3347</v>
      </c>
      <c r="B14987" s="179" t="s">
        <v>209</v>
      </c>
      <c r="C14987" s="179" t="s">
        <v>14</v>
      </c>
      <c r="D14987" s="180" t="s">
        <v>15131</v>
      </c>
    </row>
    <row r="14988" spans="1:4" x14ac:dyDescent="0.25">
      <c r="A14988" s="179" t="s">
        <v>3348</v>
      </c>
      <c r="B14988" s="179" t="s">
        <v>210</v>
      </c>
      <c r="C14988" s="179" t="s">
        <v>14</v>
      </c>
      <c r="D14988" s="180" t="s">
        <v>22276</v>
      </c>
    </row>
    <row r="14989" spans="1:4" x14ac:dyDescent="0.25">
      <c r="A14989" s="179" t="s">
        <v>3349</v>
      </c>
      <c r="B14989" s="179" t="s">
        <v>1098</v>
      </c>
      <c r="C14989" s="179" t="s">
        <v>14</v>
      </c>
      <c r="D14989" s="180" t="s">
        <v>16093</v>
      </c>
    </row>
    <row r="14990" spans="1:4" x14ac:dyDescent="0.25">
      <c r="A14990" s="179" t="s">
        <v>3350</v>
      </c>
      <c r="B14990" s="179" t="s">
        <v>1099</v>
      </c>
      <c r="C14990" s="179" t="s">
        <v>14</v>
      </c>
      <c r="D14990" s="180" t="s">
        <v>18197</v>
      </c>
    </row>
    <row r="14991" spans="1:4" x14ac:dyDescent="0.25">
      <c r="A14991" s="179" t="s">
        <v>3351</v>
      </c>
      <c r="B14991" s="179" t="s">
        <v>1100</v>
      </c>
      <c r="C14991" s="179" t="s">
        <v>14</v>
      </c>
      <c r="D14991" s="180" t="s">
        <v>27164</v>
      </c>
    </row>
    <row r="14992" spans="1:4" x14ac:dyDescent="0.25">
      <c r="A14992" s="179" t="s">
        <v>3352</v>
      </c>
      <c r="B14992" s="179" t="s">
        <v>1101</v>
      </c>
      <c r="C14992" s="179" t="s">
        <v>14</v>
      </c>
      <c r="D14992" s="180" t="s">
        <v>11971</v>
      </c>
    </row>
    <row r="14993" spans="1:4" x14ac:dyDescent="0.25">
      <c r="A14993" s="179" t="s">
        <v>3353</v>
      </c>
      <c r="B14993" s="179" t="s">
        <v>1102</v>
      </c>
      <c r="C14993" s="179" t="s">
        <v>10</v>
      </c>
      <c r="D14993" s="180" t="s">
        <v>27165</v>
      </c>
    </row>
    <row r="14994" spans="1:4" x14ac:dyDescent="0.25">
      <c r="A14994" s="179" t="s">
        <v>3354</v>
      </c>
      <c r="B14994" s="179" t="s">
        <v>1103</v>
      </c>
      <c r="C14994" s="179" t="s">
        <v>10</v>
      </c>
      <c r="D14994" s="180" t="s">
        <v>27166</v>
      </c>
    </row>
    <row r="14995" spans="1:4" x14ac:dyDescent="0.25">
      <c r="A14995" s="179" t="s">
        <v>3355</v>
      </c>
      <c r="B14995" s="179" t="s">
        <v>1104</v>
      </c>
      <c r="C14995" s="179" t="s">
        <v>10</v>
      </c>
      <c r="D14995" s="180" t="s">
        <v>27167</v>
      </c>
    </row>
    <row r="14996" spans="1:4" x14ac:dyDescent="0.25">
      <c r="A14996" s="179" t="s">
        <v>3356</v>
      </c>
      <c r="B14996" s="179" t="s">
        <v>1105</v>
      </c>
      <c r="C14996" s="179" t="s">
        <v>10</v>
      </c>
      <c r="D14996" s="180" t="s">
        <v>27168</v>
      </c>
    </row>
    <row r="14997" spans="1:4" x14ac:dyDescent="0.25">
      <c r="A14997" s="179" t="s">
        <v>3357</v>
      </c>
      <c r="B14997" s="179" t="s">
        <v>1106</v>
      </c>
      <c r="C14997" s="179" t="s">
        <v>10</v>
      </c>
      <c r="D14997" s="180" t="s">
        <v>27169</v>
      </c>
    </row>
    <row r="14998" spans="1:4" x14ac:dyDescent="0.25">
      <c r="A14998" s="179" t="s">
        <v>3358</v>
      </c>
      <c r="B14998" s="179" t="s">
        <v>15498</v>
      </c>
      <c r="C14998" s="179" t="s">
        <v>10</v>
      </c>
      <c r="D14998" s="180" t="s">
        <v>27170</v>
      </c>
    </row>
    <row r="14999" spans="1:4" x14ac:dyDescent="0.25">
      <c r="A14999" s="179" t="s">
        <v>3359</v>
      </c>
      <c r="B14999" s="179" t="s">
        <v>1107</v>
      </c>
      <c r="C14999" s="179" t="s">
        <v>10</v>
      </c>
      <c r="D14999" s="180" t="s">
        <v>27171</v>
      </c>
    </row>
    <row r="15000" spans="1:4" x14ac:dyDescent="0.25">
      <c r="A15000" s="179" t="s">
        <v>3360</v>
      </c>
      <c r="B15000" s="179" t="s">
        <v>1108</v>
      </c>
      <c r="C15000" s="179" t="s">
        <v>10</v>
      </c>
      <c r="D15000" s="180" t="s">
        <v>27172</v>
      </c>
    </row>
    <row r="15001" spans="1:4" x14ac:dyDescent="0.25">
      <c r="A15001" s="179" t="s">
        <v>3361</v>
      </c>
      <c r="B15001" s="179" t="s">
        <v>3362</v>
      </c>
      <c r="C15001" s="179" t="s">
        <v>7</v>
      </c>
      <c r="D15001" s="180" t="s">
        <v>18345</v>
      </c>
    </row>
    <row r="15002" spans="1:4" x14ac:dyDescent="0.25">
      <c r="A15002" s="179" t="s">
        <v>3363</v>
      </c>
      <c r="B15002" s="179" t="s">
        <v>3364</v>
      </c>
      <c r="C15002" s="179" t="s">
        <v>7</v>
      </c>
      <c r="D15002" s="180" t="s">
        <v>9224</v>
      </c>
    </row>
    <row r="15003" spans="1:4" x14ac:dyDescent="0.25">
      <c r="A15003" s="179" t="s">
        <v>3365</v>
      </c>
      <c r="B15003" s="179" t="s">
        <v>3366</v>
      </c>
      <c r="C15003" s="179" t="s">
        <v>7</v>
      </c>
      <c r="D15003" s="180" t="s">
        <v>27173</v>
      </c>
    </row>
    <row r="15004" spans="1:4" x14ac:dyDescent="0.25">
      <c r="A15004" s="179" t="s">
        <v>3367</v>
      </c>
      <c r="B15004" s="179" t="s">
        <v>3368</v>
      </c>
      <c r="C15004" s="179" t="s">
        <v>7</v>
      </c>
      <c r="D15004" s="180" t="s">
        <v>27174</v>
      </c>
    </row>
    <row r="15005" spans="1:4" x14ac:dyDescent="0.25">
      <c r="A15005" s="179" t="s">
        <v>3369</v>
      </c>
      <c r="B15005" s="179" t="s">
        <v>3370</v>
      </c>
      <c r="C15005" s="179" t="s">
        <v>7</v>
      </c>
      <c r="D15005" s="180" t="s">
        <v>27175</v>
      </c>
    </row>
    <row r="15006" spans="1:4" x14ac:dyDescent="0.25">
      <c r="A15006" s="179" t="s">
        <v>3371</v>
      </c>
      <c r="B15006" s="179" t="s">
        <v>3372</v>
      </c>
      <c r="C15006" s="179" t="s">
        <v>7</v>
      </c>
      <c r="D15006" s="180" t="s">
        <v>27176</v>
      </c>
    </row>
    <row r="15007" spans="1:4" x14ac:dyDescent="0.25">
      <c r="A15007" s="179" t="s">
        <v>3373</v>
      </c>
      <c r="B15007" s="179" t="s">
        <v>3374</v>
      </c>
      <c r="C15007" s="179" t="s">
        <v>7</v>
      </c>
      <c r="D15007" s="180" t="s">
        <v>27177</v>
      </c>
    </row>
    <row r="15008" spans="1:4" x14ac:dyDescent="0.25">
      <c r="A15008" s="179" t="s">
        <v>3375</v>
      </c>
      <c r="B15008" s="179" t="s">
        <v>3376</v>
      </c>
      <c r="C15008" s="179" t="s">
        <v>7</v>
      </c>
      <c r="D15008" s="180" t="s">
        <v>25750</v>
      </c>
    </row>
    <row r="15009" spans="1:4" x14ac:dyDescent="0.25">
      <c r="A15009" s="179" t="s">
        <v>3377</v>
      </c>
      <c r="B15009" s="179" t="s">
        <v>3378</v>
      </c>
      <c r="C15009" s="179" t="s">
        <v>7</v>
      </c>
      <c r="D15009" s="180" t="s">
        <v>27178</v>
      </c>
    </row>
    <row r="15010" spans="1:4" x14ac:dyDescent="0.25">
      <c r="A15010" s="179" t="s">
        <v>3379</v>
      </c>
      <c r="B15010" s="179" t="s">
        <v>3380</v>
      </c>
      <c r="C15010" s="179" t="s">
        <v>7</v>
      </c>
      <c r="D15010" s="180" t="s">
        <v>27179</v>
      </c>
    </row>
    <row r="15011" spans="1:4" x14ac:dyDescent="0.25">
      <c r="A15011" s="179" t="s">
        <v>3381</v>
      </c>
      <c r="B15011" s="179" t="s">
        <v>3382</v>
      </c>
      <c r="C15011" s="179" t="s">
        <v>7</v>
      </c>
      <c r="D15011" s="180" t="s">
        <v>27180</v>
      </c>
    </row>
    <row r="15012" spans="1:4" x14ac:dyDescent="0.25">
      <c r="A15012" s="179" t="s">
        <v>3383</v>
      </c>
      <c r="B15012" s="179" t="s">
        <v>3384</v>
      </c>
      <c r="C15012" s="179" t="s">
        <v>7</v>
      </c>
      <c r="D15012" s="180" t="s">
        <v>27181</v>
      </c>
    </row>
    <row r="15013" spans="1:4" x14ac:dyDescent="0.25">
      <c r="A15013" s="179" t="s">
        <v>3385</v>
      </c>
      <c r="B15013" s="179" t="s">
        <v>3386</v>
      </c>
      <c r="C15013" s="179" t="s">
        <v>14</v>
      </c>
      <c r="D15013" s="180" t="s">
        <v>27182</v>
      </c>
    </row>
    <row r="15014" spans="1:4" x14ac:dyDescent="0.25">
      <c r="A15014" s="179" t="s">
        <v>3387</v>
      </c>
      <c r="B15014" s="179" t="s">
        <v>3388</v>
      </c>
      <c r="C15014" s="179" t="s">
        <v>14</v>
      </c>
      <c r="D15014" s="180" t="s">
        <v>27183</v>
      </c>
    </row>
    <row r="15015" spans="1:4" x14ac:dyDescent="0.25">
      <c r="A15015" s="179" t="s">
        <v>3389</v>
      </c>
      <c r="B15015" s="179" t="s">
        <v>3390</v>
      </c>
      <c r="C15015" s="179" t="s">
        <v>14</v>
      </c>
      <c r="D15015" s="180" t="s">
        <v>27184</v>
      </c>
    </row>
    <row r="15016" spans="1:4" x14ac:dyDescent="0.25">
      <c r="A15016" s="179" t="s">
        <v>3391</v>
      </c>
      <c r="B15016" s="179" t="s">
        <v>3392</v>
      </c>
      <c r="C15016" s="179" t="s">
        <v>14</v>
      </c>
      <c r="D15016" s="180" t="s">
        <v>27185</v>
      </c>
    </row>
    <row r="15017" spans="1:4" x14ac:dyDescent="0.25">
      <c r="A15017" s="179" t="s">
        <v>3393</v>
      </c>
      <c r="B15017" s="179" t="s">
        <v>3394</v>
      </c>
      <c r="C15017" s="179" t="s">
        <v>14</v>
      </c>
      <c r="D15017" s="180" t="s">
        <v>27186</v>
      </c>
    </row>
    <row r="15018" spans="1:4" x14ac:dyDescent="0.25">
      <c r="A15018" s="179" t="s">
        <v>3395</v>
      </c>
      <c r="B15018" s="179" t="s">
        <v>3396</v>
      </c>
      <c r="C15018" s="179" t="s">
        <v>14</v>
      </c>
      <c r="D15018" s="180" t="s">
        <v>27187</v>
      </c>
    </row>
    <row r="15019" spans="1:4" x14ac:dyDescent="0.25">
      <c r="A15019" s="179" t="s">
        <v>3397</v>
      </c>
      <c r="B15019" s="179" t="s">
        <v>3398</v>
      </c>
      <c r="C15019" s="179" t="s">
        <v>14</v>
      </c>
      <c r="D15019" s="180" t="s">
        <v>27188</v>
      </c>
    </row>
    <row r="15020" spans="1:4" x14ac:dyDescent="0.25">
      <c r="A15020" s="179" t="s">
        <v>3399</v>
      </c>
      <c r="B15020" s="179" t="s">
        <v>3400</v>
      </c>
      <c r="C15020" s="179" t="s">
        <v>14</v>
      </c>
      <c r="D15020" s="180" t="s">
        <v>27189</v>
      </c>
    </row>
    <row r="15021" spans="1:4" x14ac:dyDescent="0.25">
      <c r="A15021" s="179" t="s">
        <v>3401</v>
      </c>
      <c r="B15021" s="179" t="s">
        <v>3402</v>
      </c>
      <c r="C15021" s="179" t="s">
        <v>14</v>
      </c>
      <c r="D15021" s="180" t="s">
        <v>27190</v>
      </c>
    </row>
    <row r="15022" spans="1:4" x14ac:dyDescent="0.25">
      <c r="A15022" s="179" t="s">
        <v>3403</v>
      </c>
      <c r="B15022" s="179" t="s">
        <v>3404</v>
      </c>
      <c r="C15022" s="179" t="s">
        <v>14</v>
      </c>
      <c r="D15022" s="180" t="s">
        <v>27191</v>
      </c>
    </row>
    <row r="15023" spans="1:4" x14ac:dyDescent="0.25">
      <c r="A15023" s="179" t="s">
        <v>3405</v>
      </c>
      <c r="B15023" s="179" t="s">
        <v>3406</v>
      </c>
      <c r="C15023" s="179" t="s">
        <v>14</v>
      </c>
      <c r="D15023" s="180" t="s">
        <v>27192</v>
      </c>
    </row>
    <row r="15024" spans="1:4" x14ac:dyDescent="0.25">
      <c r="A15024" s="179" t="s">
        <v>8050</v>
      </c>
      <c r="B15024" s="179" t="s">
        <v>15501</v>
      </c>
      <c r="C15024" s="179" t="s">
        <v>16</v>
      </c>
      <c r="D15024" s="180" t="s">
        <v>27193</v>
      </c>
    </row>
    <row r="15025" spans="1:4" x14ac:dyDescent="0.25">
      <c r="A15025" s="179" t="s">
        <v>8051</v>
      </c>
      <c r="B15025" s="179" t="s">
        <v>15502</v>
      </c>
      <c r="C15025" s="179" t="s">
        <v>16</v>
      </c>
      <c r="D15025" s="180" t="s">
        <v>27194</v>
      </c>
    </row>
    <row r="15026" spans="1:4" x14ac:dyDescent="0.25">
      <c r="A15026" s="179" t="s">
        <v>8052</v>
      </c>
      <c r="B15026" s="179" t="s">
        <v>15503</v>
      </c>
      <c r="C15026" s="179" t="s">
        <v>16</v>
      </c>
      <c r="D15026" s="180" t="s">
        <v>20505</v>
      </c>
    </row>
    <row r="15027" spans="1:4" x14ac:dyDescent="0.25">
      <c r="A15027" s="179" t="s">
        <v>8053</v>
      </c>
      <c r="B15027" s="179" t="s">
        <v>15504</v>
      </c>
      <c r="C15027" s="179" t="s">
        <v>16</v>
      </c>
      <c r="D15027" s="180" t="s">
        <v>6426</v>
      </c>
    </row>
    <row r="15028" spans="1:4" x14ac:dyDescent="0.25">
      <c r="A15028" s="179" t="s">
        <v>8054</v>
      </c>
      <c r="B15028" s="179" t="s">
        <v>15505</v>
      </c>
      <c r="C15028" s="179" t="s">
        <v>16</v>
      </c>
      <c r="D15028" s="180" t="s">
        <v>7332</v>
      </c>
    </row>
    <row r="15029" spans="1:4" x14ac:dyDescent="0.25">
      <c r="A15029" s="179" t="s">
        <v>8055</v>
      </c>
      <c r="B15029" s="179" t="s">
        <v>15506</v>
      </c>
      <c r="C15029" s="179" t="s">
        <v>16</v>
      </c>
      <c r="D15029" s="180" t="s">
        <v>12181</v>
      </c>
    </row>
    <row r="15030" spans="1:4" x14ac:dyDescent="0.25">
      <c r="A15030" s="179" t="s">
        <v>8056</v>
      </c>
      <c r="B15030" s="179" t="s">
        <v>15507</v>
      </c>
      <c r="C15030" s="179" t="s">
        <v>16</v>
      </c>
      <c r="D15030" s="180" t="s">
        <v>17164</v>
      </c>
    </row>
    <row r="15031" spans="1:4" x14ac:dyDescent="0.25">
      <c r="A15031" s="179" t="s">
        <v>8057</v>
      </c>
      <c r="B15031" s="179" t="s">
        <v>15508</v>
      </c>
      <c r="C15031" s="179" t="s">
        <v>16</v>
      </c>
      <c r="D15031" s="180" t="s">
        <v>12196</v>
      </c>
    </row>
    <row r="15032" spans="1:4" x14ac:dyDescent="0.25">
      <c r="A15032" s="179" t="s">
        <v>8058</v>
      </c>
      <c r="B15032" s="179" t="s">
        <v>15510</v>
      </c>
      <c r="C15032" s="179" t="s">
        <v>16</v>
      </c>
      <c r="D15032" s="180" t="s">
        <v>7779</v>
      </c>
    </row>
    <row r="15033" spans="1:4" x14ac:dyDescent="0.25">
      <c r="A15033" s="179" t="s">
        <v>8059</v>
      </c>
      <c r="B15033" s="179" t="s">
        <v>15511</v>
      </c>
      <c r="C15033" s="179" t="s">
        <v>16</v>
      </c>
      <c r="D15033" s="180" t="s">
        <v>27195</v>
      </c>
    </row>
    <row r="15034" spans="1:4" x14ac:dyDescent="0.25">
      <c r="A15034" s="179" t="s">
        <v>8060</v>
      </c>
      <c r="B15034" s="179" t="s">
        <v>15512</v>
      </c>
      <c r="C15034" s="179" t="s">
        <v>16</v>
      </c>
      <c r="D15034" s="180" t="s">
        <v>18227</v>
      </c>
    </row>
    <row r="15035" spans="1:4" x14ac:dyDescent="0.25">
      <c r="A15035" s="179" t="s">
        <v>8061</v>
      </c>
      <c r="B15035" s="179" t="s">
        <v>15513</v>
      </c>
      <c r="C15035" s="179" t="s">
        <v>16</v>
      </c>
      <c r="D15035" s="180" t="s">
        <v>17180</v>
      </c>
    </row>
    <row r="15036" spans="1:4" x14ac:dyDescent="0.25">
      <c r="A15036" s="179" t="s">
        <v>8062</v>
      </c>
      <c r="B15036" s="179" t="s">
        <v>15514</v>
      </c>
      <c r="C15036" s="179" t="s">
        <v>16</v>
      </c>
      <c r="D15036" s="180" t="s">
        <v>16989</v>
      </c>
    </row>
    <row r="15037" spans="1:4" x14ac:dyDescent="0.25">
      <c r="A15037" s="179" t="s">
        <v>8063</v>
      </c>
      <c r="B15037" s="179" t="s">
        <v>15515</v>
      </c>
      <c r="C15037" s="179" t="s">
        <v>16</v>
      </c>
      <c r="D15037" s="180" t="s">
        <v>18184</v>
      </c>
    </row>
    <row r="15038" spans="1:4" x14ac:dyDescent="0.25">
      <c r="A15038" s="179" t="s">
        <v>8064</v>
      </c>
      <c r="B15038" s="179" t="s">
        <v>15516</v>
      </c>
      <c r="C15038" s="179" t="s">
        <v>16</v>
      </c>
      <c r="D15038" s="180" t="s">
        <v>27196</v>
      </c>
    </row>
    <row r="15039" spans="1:4" x14ac:dyDescent="0.25">
      <c r="A15039" s="179" t="s">
        <v>8065</v>
      </c>
      <c r="B15039" s="179" t="s">
        <v>15517</v>
      </c>
      <c r="C15039" s="179" t="s">
        <v>16</v>
      </c>
      <c r="D15039" s="180" t="s">
        <v>8153</v>
      </c>
    </row>
    <row r="15040" spans="1:4" x14ac:dyDescent="0.25">
      <c r="A15040" s="179" t="s">
        <v>12963</v>
      </c>
      <c r="B15040" s="179" t="s">
        <v>12964</v>
      </c>
      <c r="C15040" s="179" t="s">
        <v>7</v>
      </c>
      <c r="D15040" s="180" t="s">
        <v>25548</v>
      </c>
    </row>
    <row r="15041" spans="1:4" x14ac:dyDescent="0.25">
      <c r="A15041" s="179" t="s">
        <v>12965</v>
      </c>
      <c r="B15041" s="179" t="s">
        <v>12966</v>
      </c>
      <c r="C15041" s="179" t="s">
        <v>7</v>
      </c>
      <c r="D15041" s="180" t="s">
        <v>27197</v>
      </c>
    </row>
    <row r="15042" spans="1:4" x14ac:dyDescent="0.25">
      <c r="A15042" s="179" t="s">
        <v>12967</v>
      </c>
      <c r="B15042" s="179" t="s">
        <v>12968</v>
      </c>
      <c r="C15042" s="179" t="s">
        <v>16</v>
      </c>
      <c r="D15042" s="180" t="s">
        <v>25908</v>
      </c>
    </row>
    <row r="15043" spans="1:4" x14ac:dyDescent="0.25">
      <c r="A15043" s="179" t="s">
        <v>12969</v>
      </c>
      <c r="B15043" s="179" t="s">
        <v>12970</v>
      </c>
      <c r="C15043" s="179" t="s">
        <v>10</v>
      </c>
      <c r="D15043" s="180" t="s">
        <v>27198</v>
      </c>
    </row>
    <row r="15044" spans="1:4" x14ac:dyDescent="0.25">
      <c r="A15044" s="179" t="s">
        <v>12971</v>
      </c>
      <c r="B15044" s="179" t="s">
        <v>12972</v>
      </c>
      <c r="C15044" s="179" t="s">
        <v>10</v>
      </c>
      <c r="D15044" s="180" t="s">
        <v>27199</v>
      </c>
    </row>
    <row r="15045" spans="1:4" x14ac:dyDescent="0.25">
      <c r="A15045" s="179" t="s">
        <v>12973</v>
      </c>
      <c r="B15045" s="179" t="s">
        <v>12974</v>
      </c>
      <c r="C15045" s="179" t="s">
        <v>10</v>
      </c>
      <c r="D15045" s="180" t="s">
        <v>27200</v>
      </c>
    </row>
    <row r="15046" spans="1:4" x14ac:dyDescent="0.25">
      <c r="A15046" s="179" t="s">
        <v>12975</v>
      </c>
      <c r="B15046" s="179" t="s">
        <v>12976</v>
      </c>
      <c r="C15046" s="179" t="s">
        <v>10</v>
      </c>
      <c r="D15046" s="180" t="s">
        <v>27201</v>
      </c>
    </row>
    <row r="15047" spans="1:4" x14ac:dyDescent="0.25">
      <c r="A15047" s="179" t="s">
        <v>12977</v>
      </c>
      <c r="B15047" s="179" t="s">
        <v>12978</v>
      </c>
      <c r="C15047" s="179" t="s">
        <v>10</v>
      </c>
      <c r="D15047" s="180" t="s">
        <v>27202</v>
      </c>
    </row>
    <row r="15048" spans="1:4" x14ac:dyDescent="0.25">
      <c r="A15048" s="179" t="s">
        <v>12979</v>
      </c>
      <c r="B15048" s="179" t="s">
        <v>12980</v>
      </c>
      <c r="C15048" s="179" t="s">
        <v>10</v>
      </c>
      <c r="D15048" s="180" t="s">
        <v>27203</v>
      </c>
    </row>
    <row r="15049" spans="1:4" x14ac:dyDescent="0.25">
      <c r="A15049" s="179" t="s">
        <v>12981</v>
      </c>
      <c r="B15049" s="179" t="s">
        <v>12982</v>
      </c>
      <c r="C15049" s="179" t="s">
        <v>10</v>
      </c>
      <c r="D15049" s="180" t="s">
        <v>27200</v>
      </c>
    </row>
    <row r="15050" spans="1:4" x14ac:dyDescent="0.25">
      <c r="A15050" s="179" t="s">
        <v>12983</v>
      </c>
      <c r="B15050" s="179" t="s">
        <v>12984</v>
      </c>
      <c r="C15050" s="179" t="s">
        <v>10</v>
      </c>
      <c r="D15050" s="180" t="s">
        <v>27204</v>
      </c>
    </row>
    <row r="15051" spans="1:4" x14ac:dyDescent="0.25">
      <c r="A15051" s="179" t="s">
        <v>12985</v>
      </c>
      <c r="B15051" s="179" t="s">
        <v>12986</v>
      </c>
      <c r="C15051" s="179" t="s">
        <v>10</v>
      </c>
      <c r="D15051" s="180" t="s">
        <v>27205</v>
      </c>
    </row>
    <row r="15052" spans="1:4" x14ac:dyDescent="0.25">
      <c r="A15052" s="179" t="s">
        <v>12987</v>
      </c>
      <c r="B15052" s="179" t="s">
        <v>12988</v>
      </c>
      <c r="C15052" s="179" t="s">
        <v>10</v>
      </c>
      <c r="D15052" s="180" t="s">
        <v>27206</v>
      </c>
    </row>
    <row r="15053" spans="1:4" x14ac:dyDescent="0.25">
      <c r="A15053" s="179" t="s">
        <v>12989</v>
      </c>
      <c r="B15053" s="179" t="s">
        <v>12990</v>
      </c>
      <c r="C15053" s="179" t="s">
        <v>10</v>
      </c>
      <c r="D15053" s="180" t="s">
        <v>18363</v>
      </c>
    </row>
    <row r="15054" spans="1:4" x14ac:dyDescent="0.25">
      <c r="A15054" s="179" t="s">
        <v>12991</v>
      </c>
      <c r="B15054" s="179" t="s">
        <v>12992</v>
      </c>
      <c r="C15054" s="179" t="s">
        <v>10</v>
      </c>
      <c r="D15054" s="180" t="s">
        <v>27207</v>
      </c>
    </row>
    <row r="15055" spans="1:4" x14ac:dyDescent="0.25">
      <c r="A15055" s="179" t="s">
        <v>15518</v>
      </c>
      <c r="B15055" s="179" t="s">
        <v>15519</v>
      </c>
      <c r="C15055" s="179" t="s">
        <v>16</v>
      </c>
      <c r="D15055" s="180" t="s">
        <v>25678</v>
      </c>
    </row>
    <row r="15056" spans="1:4" x14ac:dyDescent="0.25">
      <c r="A15056" s="179" t="s">
        <v>15521</v>
      </c>
      <c r="B15056" s="179" t="s">
        <v>15522</v>
      </c>
      <c r="C15056" s="179" t="s">
        <v>16</v>
      </c>
      <c r="D15056" s="180" t="s">
        <v>27208</v>
      </c>
    </row>
    <row r="15057" spans="1:4" x14ac:dyDescent="0.25">
      <c r="A15057" s="179" t="s">
        <v>15523</v>
      </c>
      <c r="B15057" s="179" t="s">
        <v>15524</v>
      </c>
      <c r="C15057" s="179" t="s">
        <v>16</v>
      </c>
      <c r="D15057" s="180" t="s">
        <v>12317</v>
      </c>
    </row>
    <row r="15058" spans="1:4" x14ac:dyDescent="0.25">
      <c r="A15058" s="179" t="s">
        <v>15525</v>
      </c>
      <c r="B15058" s="179" t="s">
        <v>15526</v>
      </c>
      <c r="C15058" s="179" t="s">
        <v>16</v>
      </c>
      <c r="D15058" s="180" t="s">
        <v>10894</v>
      </c>
    </row>
    <row r="15059" spans="1:4" x14ac:dyDescent="0.25">
      <c r="A15059" s="179" t="s">
        <v>15527</v>
      </c>
      <c r="B15059" s="179" t="s">
        <v>15528</v>
      </c>
      <c r="C15059" s="179" t="s">
        <v>16</v>
      </c>
      <c r="D15059" s="180" t="s">
        <v>14595</v>
      </c>
    </row>
    <row r="15060" spans="1:4" x14ac:dyDescent="0.25">
      <c r="A15060" s="179" t="s">
        <v>15529</v>
      </c>
      <c r="B15060" s="179" t="s">
        <v>15530</v>
      </c>
      <c r="C15060" s="179" t="s">
        <v>16</v>
      </c>
      <c r="D15060" s="180" t="s">
        <v>14907</v>
      </c>
    </row>
    <row r="15061" spans="1:4" x14ac:dyDescent="0.25">
      <c r="A15061" s="179" t="s">
        <v>15531</v>
      </c>
      <c r="B15061" s="179" t="s">
        <v>15532</v>
      </c>
      <c r="C15061" s="179" t="s">
        <v>16</v>
      </c>
      <c r="D15061" s="180" t="s">
        <v>18852</v>
      </c>
    </row>
    <row r="15062" spans="1:4" x14ac:dyDescent="0.25">
      <c r="A15062" s="179" t="s">
        <v>15533</v>
      </c>
      <c r="B15062" s="179" t="s">
        <v>15534</v>
      </c>
      <c r="C15062" s="179" t="s">
        <v>10</v>
      </c>
      <c r="D15062" s="180" t="s">
        <v>27209</v>
      </c>
    </row>
    <row r="15063" spans="1:4" x14ac:dyDescent="0.25">
      <c r="A15063" s="179" t="s">
        <v>15535</v>
      </c>
      <c r="B15063" s="179" t="s">
        <v>15536</v>
      </c>
      <c r="C15063" s="179" t="s">
        <v>10</v>
      </c>
      <c r="D15063" s="180" t="s">
        <v>27210</v>
      </c>
    </row>
    <row r="15064" spans="1:4" x14ac:dyDescent="0.25">
      <c r="A15064" s="179" t="s">
        <v>15537</v>
      </c>
      <c r="B15064" s="179" t="s">
        <v>15538</v>
      </c>
      <c r="C15064" s="179" t="s">
        <v>10</v>
      </c>
      <c r="D15064" s="180" t="s">
        <v>27211</v>
      </c>
    </row>
    <row r="15065" spans="1:4" x14ac:dyDescent="0.25">
      <c r="A15065" s="179" t="s">
        <v>15539</v>
      </c>
      <c r="B15065" s="179" t="s">
        <v>15540</v>
      </c>
      <c r="C15065" s="179" t="s">
        <v>10</v>
      </c>
      <c r="D15065" s="180" t="s">
        <v>27212</v>
      </c>
    </row>
    <row r="15066" spans="1:4" x14ac:dyDescent="0.25">
      <c r="A15066" s="179" t="s">
        <v>15541</v>
      </c>
      <c r="B15066" s="179" t="s">
        <v>15542</v>
      </c>
      <c r="C15066" s="179" t="s">
        <v>10</v>
      </c>
      <c r="D15066" s="180" t="s">
        <v>27213</v>
      </c>
    </row>
    <row r="15067" spans="1:4" x14ac:dyDescent="0.25">
      <c r="A15067" s="179" t="s">
        <v>15543</v>
      </c>
      <c r="B15067" s="179" t="s">
        <v>15544</v>
      </c>
      <c r="C15067" s="179" t="s">
        <v>10</v>
      </c>
      <c r="D15067" s="180" t="s">
        <v>27214</v>
      </c>
    </row>
    <row r="15068" spans="1:4" x14ac:dyDescent="0.25">
      <c r="A15068" s="179" t="s">
        <v>15545</v>
      </c>
      <c r="B15068" s="179" t="s">
        <v>15546</v>
      </c>
      <c r="C15068" s="179" t="s">
        <v>10</v>
      </c>
      <c r="D15068" s="180" t="s">
        <v>27215</v>
      </c>
    </row>
    <row r="15069" spans="1:4" x14ac:dyDescent="0.25">
      <c r="A15069" s="179" t="s">
        <v>15547</v>
      </c>
      <c r="B15069" s="179" t="s">
        <v>15548</v>
      </c>
      <c r="C15069" s="179" t="s">
        <v>10</v>
      </c>
      <c r="D15069" s="180" t="s">
        <v>27216</v>
      </c>
    </row>
    <row r="15070" spans="1:4" x14ac:dyDescent="0.25">
      <c r="A15070" s="179" t="s">
        <v>3407</v>
      </c>
      <c r="B15070" s="179" t="s">
        <v>17755</v>
      </c>
      <c r="C15070" s="179" t="s">
        <v>7</v>
      </c>
      <c r="D15070" s="180" t="s">
        <v>15980</v>
      </c>
    </row>
    <row r="15071" spans="1:4" x14ac:dyDescent="0.25">
      <c r="A15071" s="179" t="s">
        <v>3408</v>
      </c>
      <c r="B15071" s="179" t="s">
        <v>17756</v>
      </c>
      <c r="C15071" s="179" t="s">
        <v>7</v>
      </c>
      <c r="D15071" s="180" t="s">
        <v>17081</v>
      </c>
    </row>
    <row r="15072" spans="1:4" x14ac:dyDescent="0.25">
      <c r="A15072" s="179" t="s">
        <v>3409</v>
      </c>
      <c r="B15072" s="179" t="s">
        <v>17757</v>
      </c>
      <c r="C15072" s="179" t="s">
        <v>7</v>
      </c>
      <c r="D15072" s="180" t="s">
        <v>27217</v>
      </c>
    </row>
    <row r="15073" spans="1:4" x14ac:dyDescent="0.25">
      <c r="A15073" s="179" t="s">
        <v>3410</v>
      </c>
      <c r="B15073" s="179" t="s">
        <v>17758</v>
      </c>
      <c r="C15073" s="179" t="s">
        <v>8</v>
      </c>
      <c r="D15073" s="180" t="s">
        <v>12521</v>
      </c>
    </row>
    <row r="15074" spans="1:4" x14ac:dyDescent="0.25">
      <c r="A15074" s="179" t="s">
        <v>3411</v>
      </c>
      <c r="B15074" s="179" t="s">
        <v>17759</v>
      </c>
      <c r="C15074" s="179" t="s">
        <v>14</v>
      </c>
      <c r="D15074" s="180" t="s">
        <v>27218</v>
      </c>
    </row>
    <row r="15075" spans="1:4" x14ac:dyDescent="0.25">
      <c r="A15075" s="179" t="s">
        <v>3412</v>
      </c>
      <c r="B15075" s="179" t="s">
        <v>17760</v>
      </c>
      <c r="C15075" s="179" t="s">
        <v>7</v>
      </c>
      <c r="D15075" s="180" t="s">
        <v>27219</v>
      </c>
    </row>
    <row r="15076" spans="1:4" x14ac:dyDescent="0.25">
      <c r="A15076" s="179" t="s">
        <v>3413</v>
      </c>
      <c r="B15076" s="179" t="s">
        <v>17761</v>
      </c>
      <c r="C15076" s="179" t="s">
        <v>7</v>
      </c>
      <c r="D15076" s="180" t="s">
        <v>27220</v>
      </c>
    </row>
    <row r="15077" spans="1:4" x14ac:dyDescent="0.25">
      <c r="A15077" s="179" t="s">
        <v>8067</v>
      </c>
      <c r="B15077" s="179" t="s">
        <v>17762</v>
      </c>
      <c r="C15077" s="179" t="s">
        <v>7</v>
      </c>
      <c r="D15077" s="180" t="s">
        <v>27221</v>
      </c>
    </row>
    <row r="15078" spans="1:4" x14ac:dyDescent="0.25">
      <c r="A15078" s="179" t="s">
        <v>8068</v>
      </c>
      <c r="B15078" s="179" t="s">
        <v>17763</v>
      </c>
      <c r="C15078" s="179" t="s">
        <v>7</v>
      </c>
      <c r="D15078" s="180" t="s">
        <v>17409</v>
      </c>
    </row>
    <row r="15079" spans="1:4" x14ac:dyDescent="0.25">
      <c r="A15079" s="179" t="s">
        <v>3414</v>
      </c>
      <c r="B15079" s="179" t="s">
        <v>17764</v>
      </c>
      <c r="C15079" s="179" t="s">
        <v>7</v>
      </c>
      <c r="D15079" s="180" t="s">
        <v>25937</v>
      </c>
    </row>
    <row r="15080" spans="1:4" x14ac:dyDescent="0.25">
      <c r="A15080" s="179" t="s">
        <v>3415</v>
      </c>
      <c r="B15080" s="179" t="s">
        <v>17765</v>
      </c>
      <c r="C15080" s="179" t="s">
        <v>7</v>
      </c>
      <c r="D15080" s="180" t="s">
        <v>27222</v>
      </c>
    </row>
    <row r="15081" spans="1:4" x14ac:dyDescent="0.25">
      <c r="A15081" s="179" t="s">
        <v>3416</v>
      </c>
      <c r="B15081" s="179" t="s">
        <v>17766</v>
      </c>
      <c r="C15081" s="179" t="s">
        <v>7</v>
      </c>
      <c r="D15081" s="180" t="s">
        <v>18455</v>
      </c>
    </row>
    <row r="15082" spans="1:4" x14ac:dyDescent="0.25">
      <c r="A15082" s="179" t="s">
        <v>3417</v>
      </c>
      <c r="B15082" s="179" t="s">
        <v>17767</v>
      </c>
      <c r="C15082" s="179" t="s">
        <v>7</v>
      </c>
      <c r="D15082" s="180" t="s">
        <v>27223</v>
      </c>
    </row>
    <row r="15083" spans="1:4" x14ac:dyDescent="0.25">
      <c r="A15083" s="179" t="s">
        <v>3418</v>
      </c>
      <c r="B15083" s="179" t="s">
        <v>17768</v>
      </c>
      <c r="C15083" s="179" t="s">
        <v>7</v>
      </c>
      <c r="D15083" s="180" t="s">
        <v>16958</v>
      </c>
    </row>
    <row r="15084" spans="1:4" x14ac:dyDescent="0.25">
      <c r="A15084" s="179" t="s">
        <v>3419</v>
      </c>
      <c r="B15084" s="179" t="s">
        <v>17769</v>
      </c>
      <c r="C15084" s="179" t="s">
        <v>7</v>
      </c>
      <c r="D15084" s="180" t="s">
        <v>17370</v>
      </c>
    </row>
    <row r="15085" spans="1:4" x14ac:dyDescent="0.25">
      <c r="A15085" s="179" t="s">
        <v>3420</v>
      </c>
      <c r="B15085" s="179" t="s">
        <v>17770</v>
      </c>
      <c r="C15085" s="179" t="s">
        <v>7</v>
      </c>
      <c r="D15085" s="180" t="s">
        <v>27224</v>
      </c>
    </row>
    <row r="15086" spans="1:4" x14ac:dyDescent="0.25">
      <c r="A15086" s="179" t="s">
        <v>3421</v>
      </c>
      <c r="B15086" s="179" t="s">
        <v>17772</v>
      </c>
      <c r="C15086" s="179" t="s">
        <v>7</v>
      </c>
      <c r="D15086" s="180" t="s">
        <v>27225</v>
      </c>
    </row>
    <row r="15087" spans="1:4" x14ac:dyDescent="0.25">
      <c r="A15087" s="179" t="s">
        <v>3422</v>
      </c>
      <c r="B15087" s="179" t="s">
        <v>17773</v>
      </c>
      <c r="C15087" s="179" t="s">
        <v>7</v>
      </c>
      <c r="D15087" s="180" t="s">
        <v>16655</v>
      </c>
    </row>
    <row r="15088" spans="1:4" x14ac:dyDescent="0.25">
      <c r="A15088" s="179" t="s">
        <v>3423</v>
      </c>
      <c r="B15088" s="179" t="s">
        <v>17775</v>
      </c>
      <c r="C15088" s="179" t="s">
        <v>7</v>
      </c>
      <c r="D15088" s="180" t="s">
        <v>27226</v>
      </c>
    </row>
    <row r="15089" spans="1:4" x14ac:dyDescent="0.25">
      <c r="A15089" s="179" t="s">
        <v>3424</v>
      </c>
      <c r="B15089" s="179" t="s">
        <v>17776</v>
      </c>
      <c r="C15089" s="179" t="s">
        <v>7</v>
      </c>
      <c r="D15089" s="180" t="s">
        <v>14837</v>
      </c>
    </row>
    <row r="15090" spans="1:4" x14ac:dyDescent="0.25">
      <c r="A15090" s="179" t="s">
        <v>3425</v>
      </c>
      <c r="B15090" s="179" t="s">
        <v>17778</v>
      </c>
      <c r="C15090" s="179" t="s">
        <v>7</v>
      </c>
      <c r="D15090" s="180" t="s">
        <v>27227</v>
      </c>
    </row>
    <row r="15091" spans="1:4" x14ac:dyDescent="0.25">
      <c r="A15091" s="179" t="s">
        <v>3426</v>
      </c>
      <c r="B15091" s="179" t="s">
        <v>15551</v>
      </c>
      <c r="C15091" s="179" t="s">
        <v>14</v>
      </c>
      <c r="D15091" s="180" t="s">
        <v>27228</v>
      </c>
    </row>
    <row r="15092" spans="1:4" x14ac:dyDescent="0.25">
      <c r="A15092" s="179" t="s">
        <v>7004</v>
      </c>
      <c r="B15092" s="179" t="s">
        <v>15552</v>
      </c>
      <c r="C15092" s="179" t="s">
        <v>14</v>
      </c>
      <c r="D15092" s="180" t="s">
        <v>27229</v>
      </c>
    </row>
    <row r="15093" spans="1:4" x14ac:dyDescent="0.25">
      <c r="A15093" s="179" t="s">
        <v>3427</v>
      </c>
      <c r="B15093" s="179" t="s">
        <v>15553</v>
      </c>
      <c r="C15093" s="179" t="s">
        <v>14</v>
      </c>
      <c r="D15093" s="180" t="s">
        <v>27230</v>
      </c>
    </row>
    <row r="15094" spans="1:4" x14ac:dyDescent="0.25">
      <c r="A15094" s="179" t="s">
        <v>7005</v>
      </c>
      <c r="B15094" s="179" t="s">
        <v>15554</v>
      </c>
      <c r="C15094" s="179" t="s">
        <v>14</v>
      </c>
      <c r="D15094" s="180" t="s">
        <v>8536</v>
      </c>
    </row>
    <row r="15095" spans="1:4" x14ac:dyDescent="0.25">
      <c r="A15095" s="179" t="s">
        <v>3428</v>
      </c>
      <c r="B15095" s="179" t="s">
        <v>15555</v>
      </c>
      <c r="C15095" s="179" t="s">
        <v>14</v>
      </c>
      <c r="D15095" s="180" t="s">
        <v>27231</v>
      </c>
    </row>
    <row r="15096" spans="1:4" x14ac:dyDescent="0.25">
      <c r="A15096" s="179" t="s">
        <v>7006</v>
      </c>
      <c r="B15096" s="179" t="s">
        <v>15556</v>
      </c>
      <c r="C15096" s="179" t="s">
        <v>14</v>
      </c>
      <c r="D15096" s="180" t="s">
        <v>27232</v>
      </c>
    </row>
    <row r="15097" spans="1:4" x14ac:dyDescent="0.25">
      <c r="A15097" s="179" t="s">
        <v>7008</v>
      </c>
      <c r="B15097" s="179" t="s">
        <v>15557</v>
      </c>
      <c r="C15097" s="179" t="s">
        <v>14</v>
      </c>
      <c r="D15097" s="180" t="s">
        <v>7290</v>
      </c>
    </row>
    <row r="15098" spans="1:4" x14ac:dyDescent="0.25">
      <c r="A15098" s="179" t="s">
        <v>7009</v>
      </c>
      <c r="B15098" s="179" t="s">
        <v>15558</v>
      </c>
      <c r="C15098" s="179" t="s">
        <v>14</v>
      </c>
      <c r="D15098" s="180" t="s">
        <v>17849</v>
      </c>
    </row>
    <row r="15099" spans="1:4" x14ac:dyDescent="0.25">
      <c r="A15099" s="179" t="s">
        <v>7010</v>
      </c>
      <c r="B15099" s="179" t="s">
        <v>15559</v>
      </c>
      <c r="C15099" s="179" t="s">
        <v>14</v>
      </c>
      <c r="D15099" s="180" t="s">
        <v>17416</v>
      </c>
    </row>
    <row r="15100" spans="1:4" x14ac:dyDescent="0.25">
      <c r="A15100" s="179" t="s">
        <v>3429</v>
      </c>
      <c r="B15100" s="179" t="s">
        <v>15560</v>
      </c>
      <c r="C15100" s="179" t="s">
        <v>14</v>
      </c>
      <c r="D15100" s="180" t="s">
        <v>12663</v>
      </c>
    </row>
    <row r="15101" spans="1:4" x14ac:dyDescent="0.25">
      <c r="A15101" s="179" t="s">
        <v>7011</v>
      </c>
      <c r="B15101" s="179" t="s">
        <v>15561</v>
      </c>
      <c r="C15101" s="179" t="s">
        <v>14</v>
      </c>
      <c r="D15101" s="180" t="s">
        <v>17237</v>
      </c>
    </row>
    <row r="15102" spans="1:4" x14ac:dyDescent="0.25">
      <c r="A15102" s="179" t="s">
        <v>3430</v>
      </c>
      <c r="B15102" s="179" t="s">
        <v>15562</v>
      </c>
      <c r="C15102" s="179" t="s">
        <v>14</v>
      </c>
      <c r="D15102" s="180" t="s">
        <v>6331</v>
      </c>
    </row>
    <row r="15103" spans="1:4" x14ac:dyDescent="0.25">
      <c r="A15103" s="179" t="s">
        <v>7013</v>
      </c>
      <c r="B15103" s="179" t="s">
        <v>15563</v>
      </c>
      <c r="C15103" s="179" t="s">
        <v>14</v>
      </c>
      <c r="D15103" s="180" t="s">
        <v>17791</v>
      </c>
    </row>
    <row r="15104" spans="1:4" x14ac:dyDescent="0.25">
      <c r="A15104" s="179" t="s">
        <v>3431</v>
      </c>
      <c r="B15104" s="179" t="s">
        <v>15564</v>
      </c>
      <c r="C15104" s="179" t="s">
        <v>14</v>
      </c>
      <c r="D15104" s="180" t="s">
        <v>20836</v>
      </c>
    </row>
    <row r="15105" spans="1:4" x14ac:dyDescent="0.25">
      <c r="A15105" s="179" t="s">
        <v>7014</v>
      </c>
      <c r="B15105" s="179" t="s">
        <v>15565</v>
      </c>
      <c r="C15105" s="179" t="s">
        <v>14</v>
      </c>
      <c r="D15105" s="180" t="s">
        <v>16411</v>
      </c>
    </row>
    <row r="15106" spans="1:4" x14ac:dyDescent="0.25">
      <c r="A15106" s="179" t="s">
        <v>7015</v>
      </c>
      <c r="B15106" s="179" t="s">
        <v>15566</v>
      </c>
      <c r="C15106" s="179" t="s">
        <v>14</v>
      </c>
      <c r="D15106" s="180" t="s">
        <v>14803</v>
      </c>
    </row>
    <row r="15107" spans="1:4" x14ac:dyDescent="0.25">
      <c r="A15107" s="179" t="s">
        <v>7016</v>
      </c>
      <c r="B15107" s="179" t="s">
        <v>15567</v>
      </c>
      <c r="C15107" s="179" t="s">
        <v>14</v>
      </c>
      <c r="D15107" s="180" t="s">
        <v>21043</v>
      </c>
    </row>
    <row r="15108" spans="1:4" x14ac:dyDescent="0.25">
      <c r="A15108" s="179" t="s">
        <v>7017</v>
      </c>
      <c r="B15108" s="179" t="s">
        <v>15568</v>
      </c>
      <c r="C15108" s="179" t="s">
        <v>14</v>
      </c>
      <c r="D15108" s="180" t="s">
        <v>25437</v>
      </c>
    </row>
    <row r="15109" spans="1:4" x14ac:dyDescent="0.25">
      <c r="A15109" s="179" t="s">
        <v>3432</v>
      </c>
      <c r="B15109" s="179" t="s">
        <v>15569</v>
      </c>
      <c r="C15109" s="179" t="s">
        <v>14</v>
      </c>
      <c r="D15109" s="180" t="s">
        <v>8783</v>
      </c>
    </row>
    <row r="15110" spans="1:4" x14ac:dyDescent="0.25">
      <c r="A15110" s="179" t="s">
        <v>7018</v>
      </c>
      <c r="B15110" s="179" t="s">
        <v>15570</v>
      </c>
      <c r="C15110" s="179" t="s">
        <v>14</v>
      </c>
      <c r="D15110" s="180" t="s">
        <v>7276</v>
      </c>
    </row>
    <row r="15111" spans="1:4" x14ac:dyDescent="0.25">
      <c r="A15111" s="179" t="s">
        <v>3433</v>
      </c>
      <c r="B15111" s="179" t="s">
        <v>15571</v>
      </c>
      <c r="C15111" s="179" t="s">
        <v>14</v>
      </c>
      <c r="D15111" s="180" t="s">
        <v>7288</v>
      </c>
    </row>
    <row r="15112" spans="1:4" x14ac:dyDescent="0.25">
      <c r="A15112" s="179" t="s">
        <v>7020</v>
      </c>
      <c r="B15112" s="179" t="s">
        <v>15572</v>
      </c>
      <c r="C15112" s="179" t="s">
        <v>14</v>
      </c>
      <c r="D15112" s="180" t="s">
        <v>7227</v>
      </c>
    </row>
    <row r="15113" spans="1:4" x14ac:dyDescent="0.25">
      <c r="A15113" s="179" t="s">
        <v>3434</v>
      </c>
      <c r="B15113" s="179" t="s">
        <v>15573</v>
      </c>
      <c r="C15113" s="179" t="s">
        <v>14</v>
      </c>
      <c r="D15113" s="180" t="s">
        <v>12641</v>
      </c>
    </row>
    <row r="15114" spans="1:4" x14ac:dyDescent="0.25">
      <c r="A15114" s="179" t="s">
        <v>7021</v>
      </c>
      <c r="B15114" s="179" t="s">
        <v>15574</v>
      </c>
      <c r="C15114" s="179" t="s">
        <v>14</v>
      </c>
      <c r="D15114" s="180" t="s">
        <v>27233</v>
      </c>
    </row>
    <row r="15115" spans="1:4" x14ac:dyDescent="0.25">
      <c r="A15115" s="179" t="s">
        <v>7022</v>
      </c>
      <c r="B15115" s="179" t="s">
        <v>15575</v>
      </c>
      <c r="C15115" s="179" t="s">
        <v>14</v>
      </c>
      <c r="D15115" s="180" t="s">
        <v>16936</v>
      </c>
    </row>
    <row r="15116" spans="1:4" x14ac:dyDescent="0.25">
      <c r="A15116" s="179" t="s">
        <v>7023</v>
      </c>
      <c r="B15116" s="179" t="s">
        <v>15577</v>
      </c>
      <c r="C15116" s="179" t="s">
        <v>14</v>
      </c>
      <c r="D15116" s="180" t="s">
        <v>12189</v>
      </c>
    </row>
    <row r="15117" spans="1:4" x14ac:dyDescent="0.25">
      <c r="A15117" s="179" t="s">
        <v>7024</v>
      </c>
      <c r="B15117" s="179" t="s">
        <v>15578</v>
      </c>
      <c r="C15117" s="179" t="s">
        <v>14</v>
      </c>
      <c r="D15117" s="180" t="s">
        <v>7044</v>
      </c>
    </row>
    <row r="15118" spans="1:4" x14ac:dyDescent="0.25">
      <c r="A15118" s="179" t="s">
        <v>3435</v>
      </c>
      <c r="B15118" s="179" t="s">
        <v>15579</v>
      </c>
      <c r="C15118" s="179" t="s">
        <v>14</v>
      </c>
      <c r="D15118" s="180" t="s">
        <v>17695</v>
      </c>
    </row>
    <row r="15119" spans="1:4" x14ac:dyDescent="0.25">
      <c r="A15119" s="179" t="s">
        <v>3436</v>
      </c>
      <c r="B15119" s="179" t="s">
        <v>15581</v>
      </c>
      <c r="C15119" s="179" t="s">
        <v>14</v>
      </c>
      <c r="D15119" s="180" t="s">
        <v>27234</v>
      </c>
    </row>
    <row r="15120" spans="1:4" x14ac:dyDescent="0.25">
      <c r="A15120" s="179" t="s">
        <v>3437</v>
      </c>
      <c r="B15120" s="179" t="s">
        <v>15582</v>
      </c>
      <c r="C15120" s="179" t="s">
        <v>14</v>
      </c>
      <c r="D15120" s="180" t="s">
        <v>17145</v>
      </c>
    </row>
    <row r="15121" spans="1:4" x14ac:dyDescent="0.25">
      <c r="A15121" s="179" t="s">
        <v>3438</v>
      </c>
      <c r="B15121" s="179" t="s">
        <v>15583</v>
      </c>
      <c r="C15121" s="179" t="s">
        <v>14</v>
      </c>
      <c r="D15121" s="180" t="s">
        <v>25899</v>
      </c>
    </row>
    <row r="15122" spans="1:4" x14ac:dyDescent="0.25">
      <c r="A15122" s="179" t="s">
        <v>3439</v>
      </c>
      <c r="B15122" s="179" t="s">
        <v>15584</v>
      </c>
      <c r="C15122" s="179" t="s">
        <v>14</v>
      </c>
      <c r="D15122" s="180" t="s">
        <v>12700</v>
      </c>
    </row>
    <row r="15123" spans="1:4" x14ac:dyDescent="0.25">
      <c r="A15123" s="179" t="s">
        <v>3440</v>
      </c>
      <c r="B15123" s="179" t="s">
        <v>15585</v>
      </c>
      <c r="C15123" s="179" t="s">
        <v>14</v>
      </c>
      <c r="D15123" s="180" t="s">
        <v>7314</v>
      </c>
    </row>
    <row r="15124" spans="1:4" x14ac:dyDescent="0.25">
      <c r="A15124" s="179" t="s">
        <v>3441</v>
      </c>
      <c r="B15124" s="179" t="s">
        <v>15586</v>
      </c>
      <c r="C15124" s="179" t="s">
        <v>14</v>
      </c>
      <c r="D15124" s="180" t="s">
        <v>7300</v>
      </c>
    </row>
    <row r="15125" spans="1:4" x14ac:dyDescent="0.25">
      <c r="A15125" s="179" t="s">
        <v>3442</v>
      </c>
      <c r="B15125" s="179" t="s">
        <v>15587</v>
      </c>
      <c r="C15125" s="179" t="s">
        <v>14</v>
      </c>
      <c r="D15125" s="180" t="s">
        <v>27235</v>
      </c>
    </row>
    <row r="15126" spans="1:4" x14ac:dyDescent="0.25">
      <c r="A15126" s="179" t="s">
        <v>3443</v>
      </c>
      <c r="B15126" s="179" t="s">
        <v>15588</v>
      </c>
      <c r="C15126" s="179" t="s">
        <v>14</v>
      </c>
      <c r="D15126" s="180" t="s">
        <v>14329</v>
      </c>
    </row>
    <row r="15127" spans="1:4" x14ac:dyDescent="0.25">
      <c r="A15127" s="179" t="s">
        <v>3444</v>
      </c>
      <c r="B15127" s="179" t="s">
        <v>15589</v>
      </c>
      <c r="C15127" s="179" t="s">
        <v>14</v>
      </c>
      <c r="D15127" s="180" t="s">
        <v>24549</v>
      </c>
    </row>
    <row r="15128" spans="1:4" x14ac:dyDescent="0.25">
      <c r="A15128" s="179" t="s">
        <v>3445</v>
      </c>
      <c r="B15128" s="179" t="s">
        <v>15590</v>
      </c>
      <c r="C15128" s="179" t="s">
        <v>14</v>
      </c>
      <c r="D15128" s="180" t="s">
        <v>17117</v>
      </c>
    </row>
    <row r="15129" spans="1:4" x14ac:dyDescent="0.25">
      <c r="A15129" s="179" t="s">
        <v>3446</v>
      </c>
      <c r="B15129" s="179" t="s">
        <v>15591</v>
      </c>
      <c r="C15129" s="179" t="s">
        <v>14</v>
      </c>
      <c r="D15129" s="180" t="s">
        <v>7259</v>
      </c>
    </row>
    <row r="15130" spans="1:4" x14ac:dyDescent="0.25">
      <c r="A15130" s="179" t="s">
        <v>3447</v>
      </c>
      <c r="B15130" s="179" t="s">
        <v>12083</v>
      </c>
      <c r="C15130" s="179" t="s">
        <v>14</v>
      </c>
      <c r="D15130" s="180" t="s">
        <v>11816</v>
      </c>
    </row>
    <row r="15131" spans="1:4" x14ac:dyDescent="0.25">
      <c r="A15131" s="179" t="s">
        <v>3448</v>
      </c>
      <c r="B15131" s="179" t="s">
        <v>12084</v>
      </c>
      <c r="C15131" s="179" t="s">
        <v>14</v>
      </c>
      <c r="D15131" s="180" t="s">
        <v>14774</v>
      </c>
    </row>
    <row r="15132" spans="1:4" x14ac:dyDescent="0.25">
      <c r="A15132" s="179" t="s">
        <v>3449</v>
      </c>
      <c r="B15132" s="179" t="s">
        <v>12085</v>
      </c>
      <c r="C15132" s="179" t="s">
        <v>14</v>
      </c>
      <c r="D15132" s="180" t="s">
        <v>20690</v>
      </c>
    </row>
    <row r="15133" spans="1:4" x14ac:dyDescent="0.25">
      <c r="A15133" s="179" t="s">
        <v>3450</v>
      </c>
      <c r="B15133" s="179" t="s">
        <v>12086</v>
      </c>
      <c r="C15133" s="179" t="s">
        <v>14</v>
      </c>
      <c r="D15133" s="180" t="s">
        <v>12552</v>
      </c>
    </row>
    <row r="15134" spans="1:4" x14ac:dyDescent="0.25">
      <c r="A15134" s="179" t="s">
        <v>3451</v>
      </c>
      <c r="B15134" s="179" t="s">
        <v>12087</v>
      </c>
      <c r="C15134" s="179" t="s">
        <v>14</v>
      </c>
      <c r="D15134" s="180" t="s">
        <v>27236</v>
      </c>
    </row>
    <row r="15135" spans="1:4" x14ac:dyDescent="0.25">
      <c r="A15135" s="179" t="s">
        <v>3452</v>
      </c>
      <c r="B15135" s="179" t="s">
        <v>15592</v>
      </c>
      <c r="C15135" s="179" t="s">
        <v>14</v>
      </c>
      <c r="D15135" s="180" t="s">
        <v>9847</v>
      </c>
    </row>
    <row r="15136" spans="1:4" x14ac:dyDescent="0.25">
      <c r="A15136" s="179" t="s">
        <v>3453</v>
      </c>
      <c r="B15136" s="179" t="s">
        <v>15593</v>
      </c>
      <c r="C15136" s="179" t="s">
        <v>14</v>
      </c>
      <c r="D15136" s="180" t="s">
        <v>17256</v>
      </c>
    </row>
    <row r="15137" spans="1:4" x14ac:dyDescent="0.25">
      <c r="A15137" s="179" t="s">
        <v>3454</v>
      </c>
      <c r="B15137" s="179" t="s">
        <v>15595</v>
      </c>
      <c r="C15137" s="179" t="s">
        <v>14</v>
      </c>
      <c r="D15137" s="180" t="s">
        <v>16909</v>
      </c>
    </row>
    <row r="15138" spans="1:4" x14ac:dyDescent="0.25">
      <c r="A15138" s="179" t="s">
        <v>7027</v>
      </c>
      <c r="B15138" s="179" t="s">
        <v>12089</v>
      </c>
      <c r="C15138" s="179" t="s">
        <v>14</v>
      </c>
      <c r="D15138" s="180" t="s">
        <v>16300</v>
      </c>
    </row>
    <row r="15139" spans="1:4" x14ac:dyDescent="0.25">
      <c r="A15139" s="179" t="s">
        <v>7028</v>
      </c>
      <c r="B15139" s="179" t="s">
        <v>12090</v>
      </c>
      <c r="C15139" s="179" t="s">
        <v>14</v>
      </c>
      <c r="D15139" s="180" t="s">
        <v>25814</v>
      </c>
    </row>
    <row r="15140" spans="1:4" x14ac:dyDescent="0.25">
      <c r="A15140" s="179" t="s">
        <v>7029</v>
      </c>
      <c r="B15140" s="179" t="s">
        <v>12091</v>
      </c>
      <c r="C15140" s="179" t="s">
        <v>14</v>
      </c>
      <c r="D15140" s="180" t="s">
        <v>21885</v>
      </c>
    </row>
    <row r="15141" spans="1:4" x14ac:dyDescent="0.25">
      <c r="A15141" s="179" t="s">
        <v>7030</v>
      </c>
      <c r="B15141" s="179" t="s">
        <v>12092</v>
      </c>
      <c r="C15141" s="179" t="s">
        <v>14</v>
      </c>
      <c r="D15141" s="180" t="s">
        <v>16711</v>
      </c>
    </row>
    <row r="15142" spans="1:4" x14ac:dyDescent="0.25">
      <c r="A15142" s="179" t="s">
        <v>3455</v>
      </c>
      <c r="B15142" s="179" t="s">
        <v>15597</v>
      </c>
      <c r="C15142" s="179" t="s">
        <v>8</v>
      </c>
      <c r="D15142" s="180" t="s">
        <v>27039</v>
      </c>
    </row>
    <row r="15143" spans="1:4" x14ac:dyDescent="0.25">
      <c r="A15143" s="179" t="s">
        <v>3456</v>
      </c>
      <c r="B15143" s="179" t="s">
        <v>15598</v>
      </c>
      <c r="C15143" s="179" t="s">
        <v>8</v>
      </c>
      <c r="D15143" s="180" t="s">
        <v>12081</v>
      </c>
    </row>
    <row r="15144" spans="1:4" x14ac:dyDescent="0.25">
      <c r="A15144" s="179" t="s">
        <v>3457</v>
      </c>
      <c r="B15144" s="179" t="s">
        <v>15599</v>
      </c>
      <c r="C15144" s="179" t="s">
        <v>8</v>
      </c>
      <c r="D15144" s="180" t="s">
        <v>12055</v>
      </c>
    </row>
    <row r="15145" spans="1:4" x14ac:dyDescent="0.25">
      <c r="A15145" s="179" t="s">
        <v>3458</v>
      </c>
      <c r="B15145" s="179" t="s">
        <v>15600</v>
      </c>
      <c r="C15145" s="179" t="s">
        <v>8</v>
      </c>
      <c r="D15145" s="180" t="s">
        <v>17782</v>
      </c>
    </row>
    <row r="15146" spans="1:4" x14ac:dyDescent="0.25">
      <c r="A15146" s="179" t="s">
        <v>3459</v>
      </c>
      <c r="B15146" s="179" t="s">
        <v>15601</v>
      </c>
      <c r="C15146" s="179" t="s">
        <v>8</v>
      </c>
      <c r="D15146" s="180" t="s">
        <v>7236</v>
      </c>
    </row>
    <row r="15147" spans="1:4" x14ac:dyDescent="0.25">
      <c r="A15147" s="179" t="s">
        <v>3460</v>
      </c>
      <c r="B15147" s="179" t="s">
        <v>15602</v>
      </c>
      <c r="C15147" s="179" t="s">
        <v>8</v>
      </c>
      <c r="D15147" s="180" t="s">
        <v>22825</v>
      </c>
    </row>
    <row r="15148" spans="1:4" x14ac:dyDescent="0.25">
      <c r="A15148" s="179" t="s">
        <v>3461</v>
      </c>
      <c r="B15148" s="179" t="s">
        <v>15603</v>
      </c>
      <c r="C15148" s="179" t="s">
        <v>8</v>
      </c>
      <c r="D15148" s="180" t="s">
        <v>12190</v>
      </c>
    </row>
    <row r="15149" spans="1:4" x14ac:dyDescent="0.25">
      <c r="A15149" s="179" t="s">
        <v>3462</v>
      </c>
      <c r="B15149" s="179" t="s">
        <v>15604</v>
      </c>
      <c r="C15149" s="179" t="s">
        <v>8</v>
      </c>
      <c r="D15149" s="180" t="s">
        <v>17175</v>
      </c>
    </row>
    <row r="15150" spans="1:4" x14ac:dyDescent="0.25">
      <c r="A15150" s="179" t="s">
        <v>3463</v>
      </c>
      <c r="B15150" s="179" t="s">
        <v>15605</v>
      </c>
      <c r="C15150" s="179" t="s">
        <v>8</v>
      </c>
      <c r="D15150" s="180" t="s">
        <v>16936</v>
      </c>
    </row>
    <row r="15151" spans="1:4" x14ac:dyDescent="0.25">
      <c r="A15151" s="179" t="s">
        <v>3464</v>
      </c>
      <c r="B15151" s="179" t="s">
        <v>15606</v>
      </c>
      <c r="C15151" s="179" t="s">
        <v>8</v>
      </c>
      <c r="D15151" s="180" t="s">
        <v>27041</v>
      </c>
    </row>
    <row r="15152" spans="1:4" x14ac:dyDescent="0.25">
      <c r="A15152" s="179" t="s">
        <v>3465</v>
      </c>
      <c r="B15152" s="179" t="s">
        <v>15607</v>
      </c>
      <c r="C15152" s="179" t="s">
        <v>8</v>
      </c>
      <c r="D15152" s="180" t="s">
        <v>27237</v>
      </c>
    </row>
    <row r="15153" spans="1:4" x14ac:dyDescent="0.25">
      <c r="A15153" s="179" t="s">
        <v>3466</v>
      </c>
      <c r="B15153" s="179" t="s">
        <v>15608</v>
      </c>
      <c r="C15153" s="179" t="s">
        <v>8</v>
      </c>
      <c r="D15153" s="180" t="s">
        <v>14856</v>
      </c>
    </row>
    <row r="15154" spans="1:4" x14ac:dyDescent="0.25">
      <c r="A15154" s="179" t="s">
        <v>3467</v>
      </c>
      <c r="B15154" s="179" t="s">
        <v>15609</v>
      </c>
      <c r="C15154" s="179" t="s">
        <v>8</v>
      </c>
      <c r="D15154" s="180" t="s">
        <v>12673</v>
      </c>
    </row>
    <row r="15155" spans="1:4" x14ac:dyDescent="0.25">
      <c r="A15155" s="179" t="s">
        <v>3468</v>
      </c>
      <c r="B15155" s="179" t="s">
        <v>15610</v>
      </c>
      <c r="C15155" s="179" t="s">
        <v>8</v>
      </c>
      <c r="D15155" s="180" t="s">
        <v>17049</v>
      </c>
    </row>
    <row r="15156" spans="1:4" x14ac:dyDescent="0.25">
      <c r="A15156" s="179" t="s">
        <v>3469</v>
      </c>
      <c r="B15156" s="179" t="s">
        <v>15611</v>
      </c>
      <c r="C15156" s="179" t="s">
        <v>8</v>
      </c>
      <c r="D15156" s="180" t="s">
        <v>17222</v>
      </c>
    </row>
    <row r="15157" spans="1:4" x14ac:dyDescent="0.25">
      <c r="A15157" s="179" t="s">
        <v>3470</v>
      </c>
      <c r="B15157" s="179" t="s">
        <v>15612</v>
      </c>
      <c r="C15157" s="179" t="s">
        <v>8</v>
      </c>
      <c r="D15157" s="180" t="s">
        <v>17238</v>
      </c>
    </row>
    <row r="15158" spans="1:4" x14ac:dyDescent="0.25">
      <c r="A15158" s="179" t="s">
        <v>3471</v>
      </c>
      <c r="B15158" s="179" t="s">
        <v>15613</v>
      </c>
      <c r="C15158" s="179" t="s">
        <v>8</v>
      </c>
      <c r="D15158" s="180" t="s">
        <v>14613</v>
      </c>
    </row>
    <row r="15159" spans="1:4" x14ac:dyDescent="0.25">
      <c r="A15159" s="179" t="s">
        <v>7036</v>
      </c>
      <c r="B15159" s="179" t="s">
        <v>15614</v>
      </c>
      <c r="C15159" s="179" t="s">
        <v>8</v>
      </c>
      <c r="D15159" s="180" t="s">
        <v>14707</v>
      </c>
    </row>
    <row r="15160" spans="1:4" x14ac:dyDescent="0.25">
      <c r="A15160" s="179" t="s">
        <v>3472</v>
      </c>
      <c r="B15160" s="179" t="s">
        <v>15615</v>
      </c>
      <c r="C15160" s="179" t="s">
        <v>8</v>
      </c>
      <c r="D15160" s="180" t="s">
        <v>27238</v>
      </c>
    </row>
    <row r="15161" spans="1:4" x14ac:dyDescent="0.25">
      <c r="A15161" s="179" t="s">
        <v>3473</v>
      </c>
      <c r="B15161" s="179" t="s">
        <v>15616</v>
      </c>
      <c r="C15161" s="179" t="s">
        <v>8</v>
      </c>
      <c r="D15161" s="180" t="s">
        <v>8525</v>
      </c>
    </row>
    <row r="15162" spans="1:4" x14ac:dyDescent="0.25">
      <c r="A15162" s="179" t="s">
        <v>3474</v>
      </c>
      <c r="B15162" s="179" t="s">
        <v>15617</v>
      </c>
      <c r="C15162" s="179" t="s">
        <v>8</v>
      </c>
      <c r="D15162" s="180" t="s">
        <v>17180</v>
      </c>
    </row>
    <row r="15163" spans="1:4" x14ac:dyDescent="0.25">
      <c r="A15163" s="179" t="s">
        <v>3475</v>
      </c>
      <c r="B15163" s="179" t="s">
        <v>15618</v>
      </c>
      <c r="C15163" s="179" t="s">
        <v>8</v>
      </c>
      <c r="D15163" s="180" t="s">
        <v>7935</v>
      </c>
    </row>
    <row r="15164" spans="1:4" x14ac:dyDescent="0.25">
      <c r="A15164" s="179" t="s">
        <v>3476</v>
      </c>
      <c r="B15164" s="179" t="s">
        <v>15619</v>
      </c>
      <c r="C15164" s="179" t="s">
        <v>8</v>
      </c>
      <c r="D15164" s="180" t="s">
        <v>27239</v>
      </c>
    </row>
    <row r="15165" spans="1:4" x14ac:dyDescent="0.25">
      <c r="A15165" s="179" t="s">
        <v>3477</v>
      </c>
      <c r="B15165" s="179" t="s">
        <v>15620</v>
      </c>
      <c r="C15165" s="179" t="s">
        <v>8</v>
      </c>
      <c r="D15165" s="180" t="s">
        <v>7962</v>
      </c>
    </row>
    <row r="15166" spans="1:4" x14ac:dyDescent="0.25">
      <c r="A15166" s="179" t="s">
        <v>3478</v>
      </c>
      <c r="B15166" s="179" t="s">
        <v>15621</v>
      </c>
      <c r="C15166" s="179" t="s">
        <v>8</v>
      </c>
      <c r="D15166" s="180" t="s">
        <v>27240</v>
      </c>
    </row>
    <row r="15167" spans="1:4" x14ac:dyDescent="0.25">
      <c r="A15167" s="179" t="s">
        <v>7039</v>
      </c>
      <c r="B15167" s="179" t="s">
        <v>15622</v>
      </c>
      <c r="C15167" s="179" t="s">
        <v>8</v>
      </c>
      <c r="D15167" s="180" t="s">
        <v>7265</v>
      </c>
    </row>
    <row r="15168" spans="1:4" x14ac:dyDescent="0.25">
      <c r="A15168" s="179" t="s">
        <v>3479</v>
      </c>
      <c r="B15168" s="179" t="s">
        <v>15623</v>
      </c>
      <c r="C15168" s="179" t="s">
        <v>8</v>
      </c>
      <c r="D15168" s="180" t="s">
        <v>17218</v>
      </c>
    </row>
    <row r="15169" spans="1:4" x14ac:dyDescent="0.25">
      <c r="A15169" s="179" t="s">
        <v>3480</v>
      </c>
      <c r="B15169" s="179" t="s">
        <v>15624</v>
      </c>
      <c r="C15169" s="179" t="s">
        <v>8</v>
      </c>
      <c r="D15169" s="180" t="s">
        <v>17751</v>
      </c>
    </row>
    <row r="15170" spans="1:4" x14ac:dyDescent="0.25">
      <c r="A15170" s="179" t="s">
        <v>3481</v>
      </c>
      <c r="B15170" s="179" t="s">
        <v>15625</v>
      </c>
      <c r="C15170" s="179" t="s">
        <v>8</v>
      </c>
      <c r="D15170" s="180" t="s">
        <v>18186</v>
      </c>
    </row>
    <row r="15171" spans="1:4" x14ac:dyDescent="0.25">
      <c r="A15171" s="179" t="s">
        <v>3482</v>
      </c>
      <c r="B15171" s="179" t="s">
        <v>15626</v>
      </c>
      <c r="C15171" s="179" t="s">
        <v>8</v>
      </c>
      <c r="D15171" s="180" t="s">
        <v>27241</v>
      </c>
    </row>
    <row r="15172" spans="1:4" x14ac:dyDescent="0.25">
      <c r="A15172" s="179" t="s">
        <v>3483</v>
      </c>
      <c r="B15172" s="179" t="s">
        <v>15627</v>
      </c>
      <c r="C15172" s="179" t="s">
        <v>8</v>
      </c>
      <c r="D15172" s="180" t="s">
        <v>17808</v>
      </c>
    </row>
    <row r="15173" spans="1:4" x14ac:dyDescent="0.25">
      <c r="A15173" s="179" t="s">
        <v>3484</v>
      </c>
      <c r="B15173" s="179" t="s">
        <v>15628</v>
      </c>
      <c r="C15173" s="179" t="s">
        <v>8</v>
      </c>
      <c r="D15173" s="180" t="s">
        <v>12785</v>
      </c>
    </row>
    <row r="15174" spans="1:4" x14ac:dyDescent="0.25">
      <c r="A15174" s="179" t="s">
        <v>3485</v>
      </c>
      <c r="B15174" s="179" t="s">
        <v>15629</v>
      </c>
      <c r="C15174" s="179" t="s">
        <v>8</v>
      </c>
      <c r="D15174" s="180" t="s">
        <v>12496</v>
      </c>
    </row>
    <row r="15175" spans="1:4" x14ac:dyDescent="0.25">
      <c r="A15175" s="179" t="s">
        <v>7040</v>
      </c>
      <c r="B15175" s="179" t="s">
        <v>15630</v>
      </c>
      <c r="C15175" s="179" t="s">
        <v>8</v>
      </c>
      <c r="D15175" s="180" t="s">
        <v>13000</v>
      </c>
    </row>
    <row r="15176" spans="1:4" x14ac:dyDescent="0.25">
      <c r="A15176" s="179" t="s">
        <v>3486</v>
      </c>
      <c r="B15176" s="179" t="s">
        <v>15631</v>
      </c>
      <c r="C15176" s="179" t="s">
        <v>8</v>
      </c>
      <c r="D15176" s="180" t="s">
        <v>12479</v>
      </c>
    </row>
    <row r="15177" spans="1:4" x14ac:dyDescent="0.25">
      <c r="A15177" s="179" t="s">
        <v>3487</v>
      </c>
      <c r="B15177" s="179" t="s">
        <v>15632</v>
      </c>
      <c r="C15177" s="179" t="s">
        <v>8</v>
      </c>
      <c r="D15177" s="180" t="s">
        <v>16001</v>
      </c>
    </row>
    <row r="15178" spans="1:4" x14ac:dyDescent="0.25">
      <c r="A15178" s="179" t="s">
        <v>3488</v>
      </c>
      <c r="B15178" s="179" t="s">
        <v>12094</v>
      </c>
      <c r="C15178" s="179" t="s">
        <v>8</v>
      </c>
      <c r="D15178" s="180" t="s">
        <v>7389</v>
      </c>
    </row>
    <row r="15179" spans="1:4" x14ac:dyDescent="0.25">
      <c r="A15179" s="179" t="s">
        <v>3489</v>
      </c>
      <c r="B15179" s="179" t="s">
        <v>12095</v>
      </c>
      <c r="C15179" s="179" t="s">
        <v>8</v>
      </c>
      <c r="D15179" s="180" t="s">
        <v>16789</v>
      </c>
    </row>
    <row r="15180" spans="1:4" x14ac:dyDescent="0.25">
      <c r="A15180" s="179" t="s">
        <v>3490</v>
      </c>
      <c r="B15180" s="179" t="s">
        <v>12096</v>
      </c>
      <c r="C15180" s="179" t="s">
        <v>8</v>
      </c>
      <c r="D15180" s="180" t="s">
        <v>12601</v>
      </c>
    </row>
    <row r="15181" spans="1:4" x14ac:dyDescent="0.25">
      <c r="A15181" s="179" t="s">
        <v>3491</v>
      </c>
      <c r="B15181" s="179" t="s">
        <v>12098</v>
      </c>
      <c r="C15181" s="179" t="s">
        <v>8</v>
      </c>
      <c r="D15181" s="180" t="s">
        <v>15991</v>
      </c>
    </row>
    <row r="15182" spans="1:4" x14ac:dyDescent="0.25">
      <c r="A15182" s="179" t="s">
        <v>3492</v>
      </c>
      <c r="B15182" s="179" t="s">
        <v>12099</v>
      </c>
      <c r="C15182" s="179" t="s">
        <v>8</v>
      </c>
      <c r="D15182" s="180" t="s">
        <v>23961</v>
      </c>
    </row>
    <row r="15183" spans="1:4" x14ac:dyDescent="0.25">
      <c r="A15183" s="179" t="s">
        <v>3493</v>
      </c>
      <c r="B15183" s="179" t="s">
        <v>12100</v>
      </c>
      <c r="C15183" s="179" t="s">
        <v>8</v>
      </c>
      <c r="D15183" s="180" t="s">
        <v>11224</v>
      </c>
    </row>
    <row r="15184" spans="1:4" x14ac:dyDescent="0.25">
      <c r="A15184" s="179" t="s">
        <v>3494</v>
      </c>
      <c r="B15184" s="179" t="s">
        <v>12101</v>
      </c>
      <c r="C15184" s="179" t="s">
        <v>8</v>
      </c>
      <c r="D15184" s="180" t="s">
        <v>27242</v>
      </c>
    </row>
    <row r="15185" spans="1:4" x14ac:dyDescent="0.25">
      <c r="A15185" s="179" t="s">
        <v>3495</v>
      </c>
      <c r="B15185" s="179" t="s">
        <v>12102</v>
      </c>
      <c r="C15185" s="179" t="s">
        <v>8</v>
      </c>
      <c r="D15185" s="180" t="s">
        <v>27243</v>
      </c>
    </row>
    <row r="15186" spans="1:4" x14ac:dyDescent="0.25">
      <c r="A15186" s="179" t="s">
        <v>3496</v>
      </c>
      <c r="B15186" s="179" t="s">
        <v>12103</v>
      </c>
      <c r="C15186" s="179" t="s">
        <v>8</v>
      </c>
      <c r="D15186" s="180" t="s">
        <v>27244</v>
      </c>
    </row>
    <row r="15187" spans="1:4" x14ac:dyDescent="0.25">
      <c r="A15187" s="179" t="s">
        <v>3497</v>
      </c>
      <c r="B15187" s="179" t="s">
        <v>12104</v>
      </c>
      <c r="C15187" s="179" t="s">
        <v>8</v>
      </c>
      <c r="D15187" s="180" t="s">
        <v>27245</v>
      </c>
    </row>
    <row r="15188" spans="1:4" x14ac:dyDescent="0.25">
      <c r="A15188" s="179" t="s">
        <v>7046</v>
      </c>
      <c r="B15188" s="179" t="s">
        <v>15633</v>
      </c>
      <c r="C15188" s="179" t="s">
        <v>8</v>
      </c>
      <c r="D15188" s="180" t="s">
        <v>14715</v>
      </c>
    </row>
    <row r="15189" spans="1:4" x14ac:dyDescent="0.25">
      <c r="A15189" s="179" t="s">
        <v>7048</v>
      </c>
      <c r="B15189" s="179" t="s">
        <v>15634</v>
      </c>
      <c r="C15189" s="179" t="s">
        <v>8</v>
      </c>
      <c r="D15189" s="180" t="s">
        <v>7874</v>
      </c>
    </row>
    <row r="15190" spans="1:4" x14ac:dyDescent="0.25">
      <c r="A15190" s="179" t="s">
        <v>7049</v>
      </c>
      <c r="B15190" s="179" t="s">
        <v>15635</v>
      </c>
      <c r="C15190" s="179" t="s">
        <v>8</v>
      </c>
      <c r="D15190" s="180" t="s">
        <v>14815</v>
      </c>
    </row>
    <row r="15191" spans="1:4" x14ac:dyDescent="0.25">
      <c r="A15191" s="179" t="s">
        <v>15636</v>
      </c>
      <c r="B15191" s="179" t="s">
        <v>15637</v>
      </c>
      <c r="C15191" s="179" t="s">
        <v>8</v>
      </c>
      <c r="D15191" s="180" t="s">
        <v>8162</v>
      </c>
    </row>
    <row r="15192" spans="1:4" x14ac:dyDescent="0.25">
      <c r="A15192" s="179" t="s">
        <v>3498</v>
      </c>
      <c r="B15192" s="179" t="s">
        <v>15638</v>
      </c>
      <c r="C15192" s="179" t="s">
        <v>14</v>
      </c>
      <c r="D15192" s="180" t="s">
        <v>7989</v>
      </c>
    </row>
    <row r="15193" spans="1:4" x14ac:dyDescent="0.25">
      <c r="A15193" s="179" t="s">
        <v>3499</v>
      </c>
      <c r="B15193" s="179" t="s">
        <v>15639</v>
      </c>
      <c r="C15193" s="179" t="s">
        <v>14</v>
      </c>
      <c r="D15193" s="180" t="s">
        <v>8778</v>
      </c>
    </row>
    <row r="15194" spans="1:4" x14ac:dyDescent="0.25">
      <c r="A15194" s="179" t="s">
        <v>3500</v>
      </c>
      <c r="B15194" s="179" t="s">
        <v>15640</v>
      </c>
      <c r="C15194" s="179" t="s">
        <v>14</v>
      </c>
      <c r="D15194" s="180" t="s">
        <v>17071</v>
      </c>
    </row>
    <row r="15195" spans="1:4" x14ac:dyDescent="0.25">
      <c r="A15195" s="179" t="s">
        <v>3501</v>
      </c>
      <c r="B15195" s="179" t="s">
        <v>15641</v>
      </c>
      <c r="C15195" s="179" t="s">
        <v>14</v>
      </c>
      <c r="D15195" s="180" t="s">
        <v>6981</v>
      </c>
    </row>
    <row r="15196" spans="1:4" x14ac:dyDescent="0.25">
      <c r="A15196" s="179" t="s">
        <v>3502</v>
      </c>
      <c r="B15196" s="179" t="s">
        <v>15642</v>
      </c>
      <c r="C15196" s="179" t="s">
        <v>14</v>
      </c>
      <c r="D15196" s="180" t="s">
        <v>16657</v>
      </c>
    </row>
    <row r="15197" spans="1:4" x14ac:dyDescent="0.25">
      <c r="A15197" s="179" t="s">
        <v>3503</v>
      </c>
      <c r="B15197" s="179" t="s">
        <v>15643</v>
      </c>
      <c r="C15197" s="179" t="s">
        <v>14</v>
      </c>
      <c r="D15197" s="180" t="s">
        <v>14780</v>
      </c>
    </row>
    <row r="15198" spans="1:4" x14ac:dyDescent="0.25">
      <c r="A15198" s="179" t="s">
        <v>3504</v>
      </c>
      <c r="B15198" s="179" t="s">
        <v>15644</v>
      </c>
      <c r="C15198" s="179" t="s">
        <v>14</v>
      </c>
      <c r="D15198" s="180" t="s">
        <v>7232</v>
      </c>
    </row>
    <row r="15199" spans="1:4" x14ac:dyDescent="0.25">
      <c r="A15199" s="179" t="s">
        <v>3505</v>
      </c>
      <c r="B15199" s="179" t="s">
        <v>15645</v>
      </c>
      <c r="C15199" s="179" t="s">
        <v>14</v>
      </c>
      <c r="D15199" s="180" t="s">
        <v>12654</v>
      </c>
    </row>
    <row r="15200" spans="1:4" x14ac:dyDescent="0.25">
      <c r="A15200" s="179" t="s">
        <v>3506</v>
      </c>
      <c r="B15200" s="179" t="s">
        <v>15646</v>
      </c>
      <c r="C15200" s="179" t="s">
        <v>14</v>
      </c>
      <c r="D15200" s="180" t="s">
        <v>20505</v>
      </c>
    </row>
    <row r="15201" spans="1:4" x14ac:dyDescent="0.25">
      <c r="A15201" s="179" t="s">
        <v>3507</v>
      </c>
      <c r="B15201" s="179" t="s">
        <v>15647</v>
      </c>
      <c r="C15201" s="179" t="s">
        <v>14</v>
      </c>
      <c r="D15201" s="180" t="s">
        <v>12766</v>
      </c>
    </row>
    <row r="15202" spans="1:4" x14ac:dyDescent="0.25">
      <c r="A15202" s="179" t="s">
        <v>3508</v>
      </c>
      <c r="B15202" s="179" t="s">
        <v>15648</v>
      </c>
      <c r="C15202" s="179" t="s">
        <v>14</v>
      </c>
      <c r="D15202" s="180" t="s">
        <v>8511</v>
      </c>
    </row>
    <row r="15203" spans="1:4" x14ac:dyDescent="0.25">
      <c r="A15203" s="179" t="s">
        <v>3509</v>
      </c>
      <c r="B15203" s="179" t="s">
        <v>15649</v>
      </c>
      <c r="C15203" s="179" t="s">
        <v>14</v>
      </c>
      <c r="D15203" s="180" t="s">
        <v>14849</v>
      </c>
    </row>
    <row r="15204" spans="1:4" x14ac:dyDescent="0.25">
      <c r="A15204" s="179" t="s">
        <v>3510</v>
      </c>
      <c r="B15204" s="179" t="s">
        <v>1109</v>
      </c>
      <c r="C15204" s="179" t="s">
        <v>14</v>
      </c>
      <c r="D15204" s="180" t="s">
        <v>18800</v>
      </c>
    </row>
    <row r="15205" spans="1:4" x14ac:dyDescent="0.25">
      <c r="A15205" s="179" t="s">
        <v>3511</v>
      </c>
      <c r="B15205" s="179" t="s">
        <v>1110</v>
      </c>
      <c r="C15205" s="179" t="s">
        <v>14</v>
      </c>
      <c r="D15205" s="180" t="s">
        <v>14712</v>
      </c>
    </row>
    <row r="15206" spans="1:4" x14ac:dyDescent="0.25">
      <c r="A15206" s="179" t="s">
        <v>3512</v>
      </c>
      <c r="B15206" s="179" t="s">
        <v>1111</v>
      </c>
      <c r="C15206" s="179" t="s">
        <v>14</v>
      </c>
      <c r="D15206" s="180" t="s">
        <v>6576</v>
      </c>
    </row>
    <row r="15207" spans="1:4" x14ac:dyDescent="0.25">
      <c r="A15207" s="179" t="s">
        <v>3513</v>
      </c>
      <c r="B15207" s="179" t="s">
        <v>1112</v>
      </c>
      <c r="C15207" s="179" t="s">
        <v>14</v>
      </c>
      <c r="D15207" s="180" t="s">
        <v>14797</v>
      </c>
    </row>
    <row r="15208" spans="1:4" x14ac:dyDescent="0.25">
      <c r="A15208" s="179" t="s">
        <v>3514</v>
      </c>
      <c r="B15208" s="179" t="s">
        <v>12106</v>
      </c>
      <c r="C15208" s="179" t="s">
        <v>14</v>
      </c>
      <c r="D15208" s="180" t="s">
        <v>27231</v>
      </c>
    </row>
    <row r="15209" spans="1:4" x14ac:dyDescent="0.25">
      <c r="A15209" s="179" t="s">
        <v>3515</v>
      </c>
      <c r="B15209" s="179" t="s">
        <v>12107</v>
      </c>
      <c r="C15209" s="179" t="s">
        <v>14</v>
      </c>
      <c r="D15209" s="180" t="s">
        <v>27246</v>
      </c>
    </row>
    <row r="15210" spans="1:4" x14ac:dyDescent="0.25">
      <c r="A15210" s="179" t="s">
        <v>3516</v>
      </c>
      <c r="B15210" s="179" t="s">
        <v>12108</v>
      </c>
      <c r="C15210" s="179" t="s">
        <v>14</v>
      </c>
      <c r="D15210" s="180" t="s">
        <v>27247</v>
      </c>
    </row>
    <row r="15211" spans="1:4" x14ac:dyDescent="0.25">
      <c r="A15211" s="179" t="s">
        <v>3517</v>
      </c>
      <c r="B15211" s="179" t="s">
        <v>12109</v>
      </c>
      <c r="C15211" s="179" t="s">
        <v>14</v>
      </c>
      <c r="D15211" s="180" t="s">
        <v>27248</v>
      </c>
    </row>
    <row r="15212" spans="1:4" x14ac:dyDescent="0.25">
      <c r="A15212" s="179" t="s">
        <v>3518</v>
      </c>
      <c r="B15212" s="179" t="s">
        <v>12110</v>
      </c>
      <c r="C15212" s="179" t="s">
        <v>14</v>
      </c>
      <c r="D15212" s="180" t="s">
        <v>18019</v>
      </c>
    </row>
    <row r="15213" spans="1:4" x14ac:dyDescent="0.25">
      <c r="A15213" s="179" t="s">
        <v>3519</v>
      </c>
      <c r="B15213" s="179" t="s">
        <v>12111</v>
      </c>
      <c r="C15213" s="179" t="s">
        <v>14</v>
      </c>
      <c r="D15213" s="180" t="s">
        <v>27249</v>
      </c>
    </row>
    <row r="15214" spans="1:4" x14ac:dyDescent="0.25">
      <c r="A15214" s="179" t="s">
        <v>3520</v>
      </c>
      <c r="B15214" s="179" t="s">
        <v>12112</v>
      </c>
      <c r="C15214" s="179" t="s">
        <v>14</v>
      </c>
      <c r="D15214" s="180" t="s">
        <v>27250</v>
      </c>
    </row>
    <row r="15215" spans="1:4" x14ac:dyDescent="0.25">
      <c r="A15215" s="179" t="s">
        <v>3521</v>
      </c>
      <c r="B15215" s="179" t="s">
        <v>12113</v>
      </c>
      <c r="C15215" s="179" t="s">
        <v>14</v>
      </c>
      <c r="D15215" s="180" t="s">
        <v>27251</v>
      </c>
    </row>
    <row r="15216" spans="1:4" x14ac:dyDescent="0.25">
      <c r="A15216" s="179" t="s">
        <v>3522</v>
      </c>
      <c r="B15216" s="179" t="s">
        <v>12114</v>
      </c>
      <c r="C15216" s="179" t="s">
        <v>14</v>
      </c>
      <c r="D15216" s="180" t="s">
        <v>27252</v>
      </c>
    </row>
    <row r="15217" spans="1:4" x14ac:dyDescent="0.25">
      <c r="A15217" s="179" t="s">
        <v>3523</v>
      </c>
      <c r="B15217" s="179" t="s">
        <v>12115</v>
      </c>
      <c r="C15217" s="179" t="s">
        <v>14</v>
      </c>
      <c r="D15217" s="180" t="s">
        <v>27253</v>
      </c>
    </row>
    <row r="15218" spans="1:4" x14ac:dyDescent="0.25">
      <c r="A15218" s="179" t="s">
        <v>9736</v>
      </c>
      <c r="B15218" s="179" t="s">
        <v>9737</v>
      </c>
      <c r="C15218" s="179" t="s">
        <v>14</v>
      </c>
      <c r="D15218" s="180" t="s">
        <v>16974</v>
      </c>
    </row>
    <row r="15219" spans="1:4" x14ac:dyDescent="0.25">
      <c r="A15219" s="179" t="s">
        <v>9738</v>
      </c>
      <c r="B15219" s="179" t="s">
        <v>9739</v>
      </c>
      <c r="C15219" s="179" t="s">
        <v>14</v>
      </c>
      <c r="D15219" s="180" t="s">
        <v>6972</v>
      </c>
    </row>
    <row r="15220" spans="1:4" x14ac:dyDescent="0.25">
      <c r="A15220" s="179" t="s">
        <v>9741</v>
      </c>
      <c r="B15220" s="179" t="s">
        <v>9742</v>
      </c>
      <c r="C15220" s="179" t="s">
        <v>14</v>
      </c>
      <c r="D15220" s="180" t="s">
        <v>7880</v>
      </c>
    </row>
    <row r="15221" spans="1:4" x14ac:dyDescent="0.25">
      <c r="A15221" s="179" t="s">
        <v>9743</v>
      </c>
      <c r="B15221" s="179" t="s">
        <v>9744</v>
      </c>
      <c r="C15221" s="179" t="s">
        <v>14</v>
      </c>
      <c r="D15221" s="180" t="s">
        <v>17048</v>
      </c>
    </row>
    <row r="15222" spans="1:4" x14ac:dyDescent="0.25">
      <c r="A15222" s="179" t="s">
        <v>9745</v>
      </c>
      <c r="B15222" s="179" t="s">
        <v>9746</v>
      </c>
      <c r="C15222" s="179" t="s">
        <v>14</v>
      </c>
      <c r="D15222" s="180" t="s">
        <v>27254</v>
      </c>
    </row>
    <row r="15223" spans="1:4" x14ac:dyDescent="0.25">
      <c r="A15223" s="179" t="s">
        <v>9747</v>
      </c>
      <c r="B15223" s="179" t="s">
        <v>9748</v>
      </c>
      <c r="C15223" s="179" t="s">
        <v>14</v>
      </c>
      <c r="D15223" s="180" t="s">
        <v>20858</v>
      </c>
    </row>
    <row r="15224" spans="1:4" x14ac:dyDescent="0.25">
      <c r="A15224" s="179" t="s">
        <v>3524</v>
      </c>
      <c r="B15224" s="179" t="s">
        <v>15651</v>
      </c>
      <c r="C15224" s="179" t="s">
        <v>8</v>
      </c>
      <c r="D15224" s="180" t="s">
        <v>27255</v>
      </c>
    </row>
    <row r="15225" spans="1:4" x14ac:dyDescent="0.25">
      <c r="A15225" s="179" t="s">
        <v>3525</v>
      </c>
      <c r="B15225" s="179" t="s">
        <v>15652</v>
      </c>
      <c r="C15225" s="179" t="s">
        <v>8</v>
      </c>
      <c r="D15225" s="180" t="s">
        <v>15169</v>
      </c>
    </row>
    <row r="15226" spans="1:4" x14ac:dyDescent="0.25">
      <c r="A15226" s="179" t="s">
        <v>3526</v>
      </c>
      <c r="B15226" s="179" t="s">
        <v>15653</v>
      </c>
      <c r="C15226" s="179" t="s">
        <v>8</v>
      </c>
      <c r="D15226" s="180" t="s">
        <v>24735</v>
      </c>
    </row>
    <row r="15227" spans="1:4" x14ac:dyDescent="0.25">
      <c r="A15227" s="179" t="s">
        <v>3527</v>
      </c>
      <c r="B15227" s="179" t="s">
        <v>15654</v>
      </c>
      <c r="C15227" s="179" t="s">
        <v>8</v>
      </c>
      <c r="D15227" s="180" t="s">
        <v>8641</v>
      </c>
    </row>
    <row r="15228" spans="1:4" x14ac:dyDescent="0.25">
      <c r="A15228" s="179" t="s">
        <v>3528</v>
      </c>
      <c r="B15228" s="179" t="s">
        <v>15655</v>
      </c>
      <c r="C15228" s="179" t="s">
        <v>8</v>
      </c>
      <c r="D15228" s="180" t="s">
        <v>23770</v>
      </c>
    </row>
    <row r="15229" spans="1:4" x14ac:dyDescent="0.25">
      <c r="A15229" s="179" t="s">
        <v>3529</v>
      </c>
      <c r="B15229" s="179" t="s">
        <v>15656</v>
      </c>
      <c r="C15229" s="179" t="s">
        <v>8</v>
      </c>
      <c r="D15229" s="180" t="s">
        <v>27256</v>
      </c>
    </row>
    <row r="15230" spans="1:4" x14ac:dyDescent="0.25">
      <c r="A15230" s="179" t="s">
        <v>3530</v>
      </c>
      <c r="B15230" s="179" t="s">
        <v>15658</v>
      </c>
      <c r="C15230" s="179" t="s">
        <v>8</v>
      </c>
      <c r="D15230" s="180" t="s">
        <v>7887</v>
      </c>
    </row>
    <row r="15231" spans="1:4" x14ac:dyDescent="0.25">
      <c r="A15231" s="179" t="s">
        <v>3531</v>
      </c>
      <c r="B15231" s="179" t="s">
        <v>15659</v>
      </c>
      <c r="C15231" s="179" t="s">
        <v>8</v>
      </c>
      <c r="D15231" s="180" t="s">
        <v>8160</v>
      </c>
    </row>
    <row r="15232" spans="1:4" x14ac:dyDescent="0.25">
      <c r="A15232" s="179" t="s">
        <v>3532</v>
      </c>
      <c r="B15232" s="179" t="s">
        <v>15660</v>
      </c>
      <c r="C15232" s="179" t="s">
        <v>8</v>
      </c>
      <c r="D15232" s="180" t="s">
        <v>14328</v>
      </c>
    </row>
    <row r="15233" spans="1:4" x14ac:dyDescent="0.25">
      <c r="A15233" s="179" t="s">
        <v>3533</v>
      </c>
      <c r="B15233" s="179" t="s">
        <v>15661</v>
      </c>
      <c r="C15233" s="179" t="s">
        <v>8</v>
      </c>
      <c r="D15233" s="180" t="s">
        <v>27193</v>
      </c>
    </row>
    <row r="15234" spans="1:4" x14ac:dyDescent="0.25">
      <c r="A15234" s="179" t="s">
        <v>3534</v>
      </c>
      <c r="B15234" s="179" t="s">
        <v>15662</v>
      </c>
      <c r="C15234" s="179" t="s">
        <v>8</v>
      </c>
      <c r="D15234" s="180" t="s">
        <v>18323</v>
      </c>
    </row>
    <row r="15235" spans="1:4" x14ac:dyDescent="0.25">
      <c r="A15235" s="179" t="s">
        <v>3535</v>
      </c>
      <c r="B15235" s="179" t="s">
        <v>15663</v>
      </c>
      <c r="C15235" s="179" t="s">
        <v>8</v>
      </c>
      <c r="D15235" s="180" t="s">
        <v>14810</v>
      </c>
    </row>
    <row r="15236" spans="1:4" x14ac:dyDescent="0.25">
      <c r="A15236" s="179" t="s">
        <v>3536</v>
      </c>
      <c r="B15236" s="179" t="s">
        <v>15664</v>
      </c>
      <c r="C15236" s="179" t="s">
        <v>8</v>
      </c>
      <c r="D15236" s="180" t="s">
        <v>27046</v>
      </c>
    </row>
    <row r="15237" spans="1:4" x14ac:dyDescent="0.25">
      <c r="A15237" s="179" t="s">
        <v>3537</v>
      </c>
      <c r="B15237" s="179" t="s">
        <v>15665</v>
      </c>
      <c r="C15237" s="179" t="s">
        <v>8</v>
      </c>
      <c r="D15237" s="180" t="s">
        <v>14932</v>
      </c>
    </row>
    <row r="15238" spans="1:4" x14ac:dyDescent="0.25">
      <c r="A15238" s="179" t="s">
        <v>3538</v>
      </c>
      <c r="B15238" s="179" t="s">
        <v>15666</v>
      </c>
      <c r="C15238" s="179" t="s">
        <v>8</v>
      </c>
      <c r="D15238" s="180" t="s">
        <v>14850</v>
      </c>
    </row>
    <row r="15239" spans="1:4" x14ac:dyDescent="0.25">
      <c r="A15239" s="179" t="s">
        <v>3539</v>
      </c>
      <c r="B15239" s="179" t="s">
        <v>15667</v>
      </c>
      <c r="C15239" s="179" t="s">
        <v>8</v>
      </c>
      <c r="D15239" s="180" t="s">
        <v>21531</v>
      </c>
    </row>
    <row r="15240" spans="1:4" x14ac:dyDescent="0.25">
      <c r="A15240" s="179" t="s">
        <v>3540</v>
      </c>
      <c r="B15240" s="179" t="s">
        <v>15668</v>
      </c>
      <c r="C15240" s="179" t="s">
        <v>8</v>
      </c>
      <c r="D15240" s="180" t="s">
        <v>27257</v>
      </c>
    </row>
    <row r="15241" spans="1:4" x14ac:dyDescent="0.25">
      <c r="A15241" s="179" t="s">
        <v>3541</v>
      </c>
      <c r="B15241" s="179" t="s">
        <v>15669</v>
      </c>
      <c r="C15241" s="179" t="s">
        <v>8</v>
      </c>
      <c r="D15241" s="180" t="s">
        <v>27258</v>
      </c>
    </row>
    <row r="15242" spans="1:4" x14ac:dyDescent="0.25">
      <c r="A15242" s="179" t="s">
        <v>3542</v>
      </c>
      <c r="B15242" s="179" t="s">
        <v>15670</v>
      </c>
      <c r="C15242" s="179" t="s">
        <v>8</v>
      </c>
      <c r="D15242" s="180" t="s">
        <v>15997</v>
      </c>
    </row>
    <row r="15243" spans="1:4" x14ac:dyDescent="0.25">
      <c r="A15243" s="179" t="s">
        <v>3543</v>
      </c>
      <c r="B15243" s="179" t="s">
        <v>15671</v>
      </c>
      <c r="C15243" s="179" t="s">
        <v>8</v>
      </c>
      <c r="D15243" s="180" t="s">
        <v>27259</v>
      </c>
    </row>
    <row r="15244" spans="1:4" x14ac:dyDescent="0.25">
      <c r="A15244" s="179" t="s">
        <v>3544</v>
      </c>
      <c r="B15244" s="179" t="s">
        <v>15672</v>
      </c>
      <c r="C15244" s="179" t="s">
        <v>8</v>
      </c>
      <c r="D15244" s="180" t="s">
        <v>17466</v>
      </c>
    </row>
    <row r="15245" spans="1:4" x14ac:dyDescent="0.25">
      <c r="A15245" s="179" t="s">
        <v>3545</v>
      </c>
      <c r="B15245" s="179" t="s">
        <v>15674</v>
      </c>
      <c r="C15245" s="179" t="s">
        <v>8</v>
      </c>
      <c r="D15245" s="180" t="s">
        <v>18020</v>
      </c>
    </row>
    <row r="15246" spans="1:4" x14ac:dyDescent="0.25">
      <c r="A15246" s="179" t="s">
        <v>3546</v>
      </c>
      <c r="B15246" s="179" t="s">
        <v>15675</v>
      </c>
      <c r="C15246" s="179" t="s">
        <v>8</v>
      </c>
      <c r="D15246" s="180" t="s">
        <v>15954</v>
      </c>
    </row>
    <row r="15247" spans="1:4" x14ac:dyDescent="0.25">
      <c r="A15247" s="179" t="s">
        <v>3547</v>
      </c>
      <c r="B15247" s="179" t="s">
        <v>15676</v>
      </c>
      <c r="C15247" s="179" t="s">
        <v>8</v>
      </c>
      <c r="D15247" s="180" t="s">
        <v>12489</v>
      </c>
    </row>
    <row r="15248" spans="1:4" x14ac:dyDescent="0.25">
      <c r="A15248" s="179" t="s">
        <v>3548</v>
      </c>
      <c r="B15248" s="179" t="s">
        <v>15677</v>
      </c>
      <c r="C15248" s="179" t="s">
        <v>8</v>
      </c>
      <c r="D15248" s="180" t="s">
        <v>18313</v>
      </c>
    </row>
    <row r="15249" spans="1:4" x14ac:dyDescent="0.25">
      <c r="A15249" s="179" t="s">
        <v>3549</v>
      </c>
      <c r="B15249" s="179" t="s">
        <v>15678</v>
      </c>
      <c r="C15249" s="179" t="s">
        <v>8</v>
      </c>
      <c r="D15249" s="180" t="s">
        <v>27260</v>
      </c>
    </row>
    <row r="15250" spans="1:4" x14ac:dyDescent="0.25">
      <c r="A15250" s="179" t="s">
        <v>3550</v>
      </c>
      <c r="B15250" s="179" t="s">
        <v>15680</v>
      </c>
      <c r="C15250" s="179" t="s">
        <v>8</v>
      </c>
      <c r="D15250" s="180" t="s">
        <v>27261</v>
      </c>
    </row>
    <row r="15251" spans="1:4" x14ac:dyDescent="0.25">
      <c r="A15251" s="179" t="s">
        <v>3551</v>
      </c>
      <c r="B15251" s="179" t="s">
        <v>15681</v>
      </c>
      <c r="C15251" s="179" t="s">
        <v>8</v>
      </c>
      <c r="D15251" s="180" t="s">
        <v>27262</v>
      </c>
    </row>
    <row r="15252" spans="1:4" x14ac:dyDescent="0.25">
      <c r="A15252" s="179" t="s">
        <v>3552</v>
      </c>
      <c r="B15252" s="179" t="s">
        <v>15682</v>
      </c>
      <c r="C15252" s="179" t="s">
        <v>8</v>
      </c>
      <c r="D15252" s="180" t="s">
        <v>17953</v>
      </c>
    </row>
    <row r="15253" spans="1:4" x14ac:dyDescent="0.25">
      <c r="A15253" s="179" t="s">
        <v>3553</v>
      </c>
      <c r="B15253" s="179" t="s">
        <v>15683</v>
      </c>
      <c r="C15253" s="179" t="s">
        <v>8</v>
      </c>
      <c r="D15253" s="180" t="s">
        <v>15274</v>
      </c>
    </row>
    <row r="15254" spans="1:4" x14ac:dyDescent="0.25">
      <c r="A15254" s="179" t="s">
        <v>3554</v>
      </c>
      <c r="B15254" s="179" t="s">
        <v>15684</v>
      </c>
      <c r="C15254" s="179" t="s">
        <v>8</v>
      </c>
      <c r="D15254" s="180" t="s">
        <v>8469</v>
      </c>
    </row>
    <row r="15255" spans="1:4" x14ac:dyDescent="0.25">
      <c r="A15255" s="179" t="s">
        <v>3555</v>
      </c>
      <c r="B15255" s="179" t="s">
        <v>15685</v>
      </c>
      <c r="C15255" s="179" t="s">
        <v>8</v>
      </c>
      <c r="D15255" s="180" t="s">
        <v>27263</v>
      </c>
    </row>
    <row r="15256" spans="1:4" x14ac:dyDescent="0.25">
      <c r="A15256" s="179" t="s">
        <v>3556</v>
      </c>
      <c r="B15256" s="179" t="s">
        <v>15686</v>
      </c>
      <c r="C15256" s="179" t="s">
        <v>8</v>
      </c>
      <c r="D15256" s="180" t="s">
        <v>10066</v>
      </c>
    </row>
    <row r="15257" spans="1:4" x14ac:dyDescent="0.25">
      <c r="A15257" s="179" t="s">
        <v>3557</v>
      </c>
      <c r="B15257" s="179" t="s">
        <v>15687</v>
      </c>
      <c r="C15257" s="179" t="s">
        <v>8</v>
      </c>
      <c r="D15257" s="180" t="s">
        <v>16139</v>
      </c>
    </row>
    <row r="15258" spans="1:4" x14ac:dyDescent="0.25">
      <c r="A15258" s="179" t="s">
        <v>3558</v>
      </c>
      <c r="B15258" s="179" t="s">
        <v>15689</v>
      </c>
      <c r="C15258" s="179" t="s">
        <v>8</v>
      </c>
      <c r="D15258" s="180" t="s">
        <v>16073</v>
      </c>
    </row>
    <row r="15259" spans="1:4" x14ac:dyDescent="0.25">
      <c r="A15259" s="179" t="s">
        <v>3559</v>
      </c>
      <c r="B15259" s="179" t="s">
        <v>15690</v>
      </c>
      <c r="C15259" s="179" t="s">
        <v>8</v>
      </c>
      <c r="D15259" s="180" t="s">
        <v>12200</v>
      </c>
    </row>
    <row r="15260" spans="1:4" x14ac:dyDescent="0.25">
      <c r="A15260" s="179" t="s">
        <v>3560</v>
      </c>
      <c r="B15260" s="179" t="s">
        <v>15691</v>
      </c>
      <c r="C15260" s="179" t="s">
        <v>8</v>
      </c>
      <c r="D15260" s="180" t="s">
        <v>16556</v>
      </c>
    </row>
    <row r="15261" spans="1:4" x14ac:dyDescent="0.25">
      <c r="A15261" s="179" t="s">
        <v>3561</v>
      </c>
      <c r="B15261" s="179" t="s">
        <v>15692</v>
      </c>
      <c r="C15261" s="179" t="s">
        <v>8</v>
      </c>
      <c r="D15261" s="180" t="s">
        <v>27264</v>
      </c>
    </row>
    <row r="15262" spans="1:4" x14ac:dyDescent="0.25">
      <c r="A15262" s="179" t="s">
        <v>3562</v>
      </c>
      <c r="B15262" s="179" t="s">
        <v>15693</v>
      </c>
      <c r="C15262" s="179" t="s">
        <v>8</v>
      </c>
      <c r="D15262" s="180" t="s">
        <v>27193</v>
      </c>
    </row>
    <row r="15263" spans="1:4" x14ac:dyDescent="0.25">
      <c r="A15263" s="179" t="s">
        <v>3563</v>
      </c>
      <c r="B15263" s="179" t="s">
        <v>15694</v>
      </c>
      <c r="C15263" s="179" t="s">
        <v>8</v>
      </c>
      <c r="D15263" s="180" t="s">
        <v>8513</v>
      </c>
    </row>
    <row r="15264" spans="1:4" x14ac:dyDescent="0.25">
      <c r="A15264" s="179" t="s">
        <v>3564</v>
      </c>
      <c r="B15264" s="179" t="s">
        <v>15695</v>
      </c>
      <c r="C15264" s="179" t="s">
        <v>8</v>
      </c>
      <c r="D15264" s="180" t="s">
        <v>12735</v>
      </c>
    </row>
    <row r="15265" spans="1:4" x14ac:dyDescent="0.25">
      <c r="A15265" s="179" t="s">
        <v>3565</v>
      </c>
      <c r="B15265" s="179" t="s">
        <v>15696</v>
      </c>
      <c r="C15265" s="179" t="s">
        <v>8</v>
      </c>
      <c r="D15265" s="180" t="s">
        <v>17085</v>
      </c>
    </row>
    <row r="15266" spans="1:4" x14ac:dyDescent="0.25">
      <c r="A15266" s="179" t="s">
        <v>3566</v>
      </c>
      <c r="B15266" s="179" t="s">
        <v>15697</v>
      </c>
      <c r="C15266" s="179" t="s">
        <v>8</v>
      </c>
      <c r="D15266" s="180" t="s">
        <v>15104</v>
      </c>
    </row>
    <row r="15267" spans="1:4" x14ac:dyDescent="0.25">
      <c r="A15267" s="179" t="s">
        <v>3567</v>
      </c>
      <c r="B15267" s="179" t="s">
        <v>15698</v>
      </c>
      <c r="C15267" s="179" t="s">
        <v>8</v>
      </c>
      <c r="D15267" s="180" t="s">
        <v>18009</v>
      </c>
    </row>
    <row r="15268" spans="1:4" x14ac:dyDescent="0.25">
      <c r="A15268" s="179" t="s">
        <v>3568</v>
      </c>
      <c r="B15268" s="179" t="s">
        <v>15699</v>
      </c>
      <c r="C15268" s="179" t="s">
        <v>8</v>
      </c>
      <c r="D15268" s="180" t="s">
        <v>27265</v>
      </c>
    </row>
    <row r="15269" spans="1:4" x14ac:dyDescent="0.25">
      <c r="A15269" s="179" t="s">
        <v>3569</v>
      </c>
      <c r="B15269" s="179" t="s">
        <v>15700</v>
      </c>
      <c r="C15269" s="179" t="s">
        <v>8</v>
      </c>
      <c r="D15269" s="180" t="s">
        <v>27266</v>
      </c>
    </row>
    <row r="15270" spans="1:4" x14ac:dyDescent="0.25">
      <c r="A15270" s="179" t="s">
        <v>3570</v>
      </c>
      <c r="B15270" s="179" t="s">
        <v>15701</v>
      </c>
      <c r="C15270" s="179" t="s">
        <v>8</v>
      </c>
      <c r="D15270" s="180" t="s">
        <v>27267</v>
      </c>
    </row>
    <row r="15271" spans="1:4" x14ac:dyDescent="0.25">
      <c r="A15271" s="179" t="s">
        <v>9750</v>
      </c>
      <c r="B15271" s="179" t="s">
        <v>9751</v>
      </c>
      <c r="C15271" s="179" t="s">
        <v>8</v>
      </c>
      <c r="D15271" s="180" t="s">
        <v>27268</v>
      </c>
    </row>
    <row r="15272" spans="1:4" x14ac:dyDescent="0.25">
      <c r="A15272" s="179" t="s">
        <v>9752</v>
      </c>
      <c r="B15272" s="179" t="s">
        <v>9753</v>
      </c>
      <c r="C15272" s="179" t="s">
        <v>8</v>
      </c>
      <c r="D15272" s="180" t="s">
        <v>27269</v>
      </c>
    </row>
    <row r="15273" spans="1:4" x14ac:dyDescent="0.25">
      <c r="A15273" s="179" t="s">
        <v>9754</v>
      </c>
      <c r="B15273" s="179" t="s">
        <v>9755</v>
      </c>
      <c r="C15273" s="179" t="s">
        <v>8</v>
      </c>
      <c r="D15273" s="180" t="s">
        <v>27270</v>
      </c>
    </row>
    <row r="15274" spans="1:4" x14ac:dyDescent="0.25">
      <c r="A15274" s="179" t="s">
        <v>9756</v>
      </c>
      <c r="B15274" s="179" t="s">
        <v>9757</v>
      </c>
      <c r="C15274" s="179" t="s">
        <v>8</v>
      </c>
      <c r="D15274" s="180" t="s">
        <v>27271</v>
      </c>
    </row>
    <row r="15275" spans="1:4" x14ac:dyDescent="0.25">
      <c r="A15275" s="179" t="s">
        <v>9758</v>
      </c>
      <c r="B15275" s="179" t="s">
        <v>9759</v>
      </c>
      <c r="C15275" s="179" t="s">
        <v>8</v>
      </c>
      <c r="D15275" s="180" t="s">
        <v>27272</v>
      </c>
    </row>
    <row r="15276" spans="1:4" x14ac:dyDescent="0.25">
      <c r="A15276" s="179" t="s">
        <v>3571</v>
      </c>
      <c r="B15276" s="179" t="s">
        <v>9760</v>
      </c>
      <c r="C15276" s="179" t="s">
        <v>8</v>
      </c>
      <c r="D15276" s="180" t="s">
        <v>27273</v>
      </c>
    </row>
    <row r="15277" spans="1:4" x14ac:dyDescent="0.25">
      <c r="A15277" s="179" t="s">
        <v>3572</v>
      </c>
      <c r="B15277" s="179" t="s">
        <v>9761</v>
      </c>
      <c r="C15277" s="179" t="s">
        <v>8</v>
      </c>
      <c r="D15277" s="180" t="s">
        <v>26970</v>
      </c>
    </row>
    <row r="15278" spans="1:4" x14ac:dyDescent="0.25">
      <c r="A15278" s="179" t="s">
        <v>3573</v>
      </c>
      <c r="B15278" s="179" t="s">
        <v>9762</v>
      </c>
      <c r="C15278" s="179" t="s">
        <v>8</v>
      </c>
      <c r="D15278" s="180" t="s">
        <v>27274</v>
      </c>
    </row>
    <row r="15279" spans="1:4" x14ac:dyDescent="0.25">
      <c r="A15279" s="179" t="s">
        <v>3574</v>
      </c>
      <c r="B15279" s="179" t="s">
        <v>9763</v>
      </c>
      <c r="C15279" s="179" t="s">
        <v>8</v>
      </c>
      <c r="D15279" s="180" t="s">
        <v>27275</v>
      </c>
    </row>
    <row r="15280" spans="1:4" x14ac:dyDescent="0.25">
      <c r="A15280" s="179" t="s">
        <v>3575</v>
      </c>
      <c r="B15280" s="179" t="s">
        <v>9764</v>
      </c>
      <c r="C15280" s="179" t="s">
        <v>8</v>
      </c>
      <c r="D15280" s="180" t="s">
        <v>27276</v>
      </c>
    </row>
    <row r="15281" spans="1:4" x14ac:dyDescent="0.25">
      <c r="A15281" s="179" t="s">
        <v>3576</v>
      </c>
      <c r="B15281" s="179" t="s">
        <v>9765</v>
      </c>
      <c r="C15281" s="179" t="s">
        <v>8</v>
      </c>
      <c r="D15281" s="180" t="s">
        <v>27277</v>
      </c>
    </row>
    <row r="15282" spans="1:4" x14ac:dyDescent="0.25">
      <c r="A15282" s="179" t="s">
        <v>3577</v>
      </c>
      <c r="B15282" s="179" t="s">
        <v>9766</v>
      </c>
      <c r="C15282" s="179" t="s">
        <v>8</v>
      </c>
      <c r="D15282" s="180" t="s">
        <v>27278</v>
      </c>
    </row>
    <row r="15283" spans="1:4" x14ac:dyDescent="0.25">
      <c r="A15283" s="179" t="s">
        <v>3578</v>
      </c>
      <c r="B15283" s="179" t="s">
        <v>9767</v>
      </c>
      <c r="C15283" s="179" t="s">
        <v>8</v>
      </c>
      <c r="D15283" s="180" t="s">
        <v>27279</v>
      </c>
    </row>
    <row r="15284" spans="1:4" x14ac:dyDescent="0.25">
      <c r="A15284" s="179" t="s">
        <v>3579</v>
      </c>
      <c r="B15284" s="179" t="s">
        <v>9768</v>
      </c>
      <c r="C15284" s="179" t="s">
        <v>8</v>
      </c>
      <c r="D15284" s="180" t="s">
        <v>27280</v>
      </c>
    </row>
    <row r="15285" spans="1:4" x14ac:dyDescent="0.25">
      <c r="A15285" s="179" t="s">
        <v>15702</v>
      </c>
      <c r="B15285" s="179" t="s">
        <v>15703</v>
      </c>
      <c r="C15285" s="179" t="s">
        <v>8</v>
      </c>
      <c r="D15285" s="180" t="s">
        <v>25234</v>
      </c>
    </row>
    <row r="15286" spans="1:4" x14ac:dyDescent="0.25">
      <c r="A15286" s="179" t="s">
        <v>15704</v>
      </c>
      <c r="B15286" s="179" t="s">
        <v>15705</v>
      </c>
      <c r="C15286" s="179" t="s">
        <v>8</v>
      </c>
      <c r="D15286" s="180" t="s">
        <v>17822</v>
      </c>
    </row>
    <row r="15287" spans="1:4" x14ac:dyDescent="0.25">
      <c r="A15287" s="179" t="s">
        <v>15706</v>
      </c>
      <c r="B15287" s="179" t="s">
        <v>15707</v>
      </c>
      <c r="C15287" s="179" t="s">
        <v>8</v>
      </c>
      <c r="D15287" s="180" t="s">
        <v>18005</v>
      </c>
    </row>
    <row r="15288" spans="1:4" x14ac:dyDescent="0.25">
      <c r="A15288" s="179" t="s">
        <v>15708</v>
      </c>
      <c r="B15288" s="179" t="s">
        <v>15709</v>
      </c>
      <c r="C15288" s="179" t="s">
        <v>8</v>
      </c>
      <c r="D15288" s="180" t="s">
        <v>11829</v>
      </c>
    </row>
    <row r="15289" spans="1:4" x14ac:dyDescent="0.25">
      <c r="A15289" s="179" t="s">
        <v>15710</v>
      </c>
      <c r="B15289" s="179" t="s">
        <v>15711</v>
      </c>
      <c r="C15289" s="179" t="s">
        <v>8</v>
      </c>
      <c r="D15289" s="180" t="s">
        <v>27281</v>
      </c>
    </row>
    <row r="15290" spans="1:4" x14ac:dyDescent="0.25">
      <c r="A15290" s="179" t="s">
        <v>15712</v>
      </c>
      <c r="B15290" s="179" t="s">
        <v>15713</v>
      </c>
      <c r="C15290" s="179" t="s">
        <v>8</v>
      </c>
      <c r="D15290" s="180" t="s">
        <v>17070</v>
      </c>
    </row>
    <row r="15291" spans="1:4" x14ac:dyDescent="0.25">
      <c r="A15291" s="179" t="s">
        <v>15714</v>
      </c>
      <c r="B15291" s="179" t="s">
        <v>15715</v>
      </c>
      <c r="C15291" s="179" t="s">
        <v>8</v>
      </c>
      <c r="D15291" s="180" t="s">
        <v>17572</v>
      </c>
    </row>
    <row r="15292" spans="1:4" x14ac:dyDescent="0.25">
      <c r="A15292" s="179" t="s">
        <v>15716</v>
      </c>
      <c r="B15292" s="179" t="s">
        <v>15717</v>
      </c>
      <c r="C15292" s="179" t="s">
        <v>8</v>
      </c>
      <c r="D15292" s="180" t="s">
        <v>27282</v>
      </c>
    </row>
    <row r="15293" spans="1:4" x14ac:dyDescent="0.25">
      <c r="A15293" s="179" t="s">
        <v>15719</v>
      </c>
      <c r="B15293" s="179" t="s">
        <v>15720</v>
      </c>
      <c r="C15293" s="179" t="s">
        <v>8</v>
      </c>
      <c r="D15293" s="180" t="s">
        <v>27283</v>
      </c>
    </row>
    <row r="15294" spans="1:4" x14ac:dyDescent="0.25">
      <c r="A15294" s="179" t="s">
        <v>15721</v>
      </c>
      <c r="B15294" s="179" t="s">
        <v>15722</v>
      </c>
      <c r="C15294" s="179" t="s">
        <v>8</v>
      </c>
      <c r="D15294" s="180" t="s">
        <v>17435</v>
      </c>
    </row>
    <row r="15295" spans="1:4" x14ac:dyDescent="0.25">
      <c r="A15295" s="179" t="s">
        <v>3580</v>
      </c>
      <c r="B15295" s="179" t="s">
        <v>9769</v>
      </c>
      <c r="C15295" s="179" t="s">
        <v>8</v>
      </c>
      <c r="D15295" s="180" t="s">
        <v>7855</v>
      </c>
    </row>
    <row r="15296" spans="1:4" x14ac:dyDescent="0.25">
      <c r="A15296" s="179" t="s">
        <v>3581</v>
      </c>
      <c r="B15296" s="179" t="s">
        <v>9770</v>
      </c>
      <c r="C15296" s="179" t="s">
        <v>8</v>
      </c>
      <c r="D15296" s="180" t="s">
        <v>16350</v>
      </c>
    </row>
    <row r="15297" spans="1:4" x14ac:dyDescent="0.25">
      <c r="A15297" s="179" t="s">
        <v>3582</v>
      </c>
      <c r="B15297" s="179" t="s">
        <v>9771</v>
      </c>
      <c r="C15297" s="179" t="s">
        <v>8</v>
      </c>
      <c r="D15297" s="180" t="s">
        <v>7261</v>
      </c>
    </row>
    <row r="15298" spans="1:4" x14ac:dyDescent="0.25">
      <c r="A15298" s="179" t="s">
        <v>3583</v>
      </c>
      <c r="B15298" s="179" t="s">
        <v>9772</v>
      </c>
      <c r="C15298" s="179" t="s">
        <v>8</v>
      </c>
      <c r="D15298" s="180" t="s">
        <v>7261</v>
      </c>
    </row>
    <row r="15299" spans="1:4" x14ac:dyDescent="0.25">
      <c r="A15299" s="179" t="s">
        <v>3584</v>
      </c>
      <c r="B15299" s="179" t="s">
        <v>9773</v>
      </c>
      <c r="C15299" s="179" t="s">
        <v>8</v>
      </c>
      <c r="D15299" s="180" t="s">
        <v>8381</v>
      </c>
    </row>
    <row r="15300" spans="1:4" x14ac:dyDescent="0.25">
      <c r="A15300" s="179" t="s">
        <v>3585</v>
      </c>
      <c r="B15300" s="179" t="s">
        <v>9774</v>
      </c>
      <c r="C15300" s="179" t="s">
        <v>8</v>
      </c>
      <c r="D15300" s="180" t="s">
        <v>7891</v>
      </c>
    </row>
    <row r="15301" spans="1:4" x14ac:dyDescent="0.25">
      <c r="A15301" s="179" t="s">
        <v>3586</v>
      </c>
      <c r="B15301" s="179" t="s">
        <v>9775</v>
      </c>
      <c r="C15301" s="179" t="s">
        <v>8</v>
      </c>
      <c r="D15301" s="180" t="s">
        <v>27284</v>
      </c>
    </row>
    <row r="15302" spans="1:4" x14ac:dyDescent="0.25">
      <c r="A15302" s="179" t="s">
        <v>3587</v>
      </c>
      <c r="B15302" s="179" t="s">
        <v>9776</v>
      </c>
      <c r="C15302" s="179" t="s">
        <v>8</v>
      </c>
      <c r="D15302" s="180" t="s">
        <v>27285</v>
      </c>
    </row>
    <row r="15303" spans="1:4" x14ac:dyDescent="0.25">
      <c r="A15303" s="179" t="s">
        <v>3588</v>
      </c>
      <c r="B15303" s="179" t="s">
        <v>9777</v>
      </c>
      <c r="C15303" s="179" t="s">
        <v>8</v>
      </c>
      <c r="D15303" s="180" t="s">
        <v>27286</v>
      </c>
    </row>
    <row r="15304" spans="1:4" x14ac:dyDescent="0.25">
      <c r="A15304" s="179" t="s">
        <v>3589</v>
      </c>
      <c r="B15304" s="179" t="s">
        <v>9778</v>
      </c>
      <c r="C15304" s="179" t="s">
        <v>8</v>
      </c>
      <c r="D15304" s="180" t="s">
        <v>26888</v>
      </c>
    </row>
    <row r="15305" spans="1:4" x14ac:dyDescent="0.25">
      <c r="A15305" s="179" t="s">
        <v>3590</v>
      </c>
      <c r="B15305" s="179" t="s">
        <v>9779</v>
      </c>
      <c r="C15305" s="179" t="s">
        <v>8</v>
      </c>
      <c r="D15305" s="180" t="s">
        <v>26888</v>
      </c>
    </row>
    <row r="15306" spans="1:4" x14ac:dyDescent="0.25">
      <c r="A15306" s="179" t="s">
        <v>3591</v>
      </c>
      <c r="B15306" s="179" t="s">
        <v>9780</v>
      </c>
      <c r="C15306" s="179" t="s">
        <v>8</v>
      </c>
      <c r="D15306" s="180" t="s">
        <v>27287</v>
      </c>
    </row>
    <row r="15307" spans="1:4" x14ac:dyDescent="0.25">
      <c r="A15307" s="179" t="s">
        <v>3592</v>
      </c>
      <c r="B15307" s="179" t="s">
        <v>9781</v>
      </c>
      <c r="C15307" s="179" t="s">
        <v>8</v>
      </c>
      <c r="D15307" s="180" t="s">
        <v>14663</v>
      </c>
    </row>
    <row r="15308" spans="1:4" x14ac:dyDescent="0.25">
      <c r="A15308" s="179" t="s">
        <v>3593</v>
      </c>
      <c r="B15308" s="179" t="s">
        <v>9782</v>
      </c>
      <c r="C15308" s="179" t="s">
        <v>8</v>
      </c>
      <c r="D15308" s="180" t="s">
        <v>27288</v>
      </c>
    </row>
    <row r="15309" spans="1:4" x14ac:dyDescent="0.25">
      <c r="A15309" s="179" t="s">
        <v>3594</v>
      </c>
      <c r="B15309" s="179" t="s">
        <v>9783</v>
      </c>
      <c r="C15309" s="179" t="s">
        <v>8</v>
      </c>
      <c r="D15309" s="180" t="s">
        <v>27289</v>
      </c>
    </row>
    <row r="15310" spans="1:4" x14ac:dyDescent="0.25">
      <c r="A15310" s="179" t="s">
        <v>3595</v>
      </c>
      <c r="B15310" s="179" t="s">
        <v>9784</v>
      </c>
      <c r="C15310" s="179" t="s">
        <v>8</v>
      </c>
      <c r="D15310" s="180" t="s">
        <v>15101</v>
      </c>
    </row>
    <row r="15311" spans="1:4" x14ac:dyDescent="0.25">
      <c r="A15311" s="179" t="s">
        <v>3596</v>
      </c>
      <c r="B15311" s="179" t="s">
        <v>9785</v>
      </c>
      <c r="C15311" s="179" t="s">
        <v>8</v>
      </c>
      <c r="D15311" s="180" t="s">
        <v>16842</v>
      </c>
    </row>
    <row r="15312" spans="1:4" x14ac:dyDescent="0.25">
      <c r="A15312" s="179" t="s">
        <v>3597</v>
      </c>
      <c r="B15312" s="179" t="s">
        <v>9786</v>
      </c>
      <c r="C15312" s="179" t="s">
        <v>8</v>
      </c>
      <c r="D15312" s="180" t="s">
        <v>16842</v>
      </c>
    </row>
    <row r="15313" spans="1:4" x14ac:dyDescent="0.25">
      <c r="A15313" s="179" t="s">
        <v>3598</v>
      </c>
      <c r="B15313" s="179" t="s">
        <v>9787</v>
      </c>
      <c r="C15313" s="179" t="s">
        <v>8</v>
      </c>
      <c r="D15313" s="180" t="s">
        <v>17021</v>
      </c>
    </row>
    <row r="15314" spans="1:4" x14ac:dyDescent="0.25">
      <c r="A15314" s="179" t="s">
        <v>3599</v>
      </c>
      <c r="B15314" s="179" t="s">
        <v>9788</v>
      </c>
      <c r="C15314" s="179" t="s">
        <v>8</v>
      </c>
      <c r="D15314" s="180" t="s">
        <v>19032</v>
      </c>
    </row>
    <row r="15315" spans="1:4" x14ac:dyDescent="0.25">
      <c r="A15315" s="179" t="s">
        <v>3600</v>
      </c>
      <c r="B15315" s="179" t="s">
        <v>9789</v>
      </c>
      <c r="C15315" s="179" t="s">
        <v>8</v>
      </c>
      <c r="D15315" s="180" t="s">
        <v>27290</v>
      </c>
    </row>
    <row r="15316" spans="1:4" x14ac:dyDescent="0.25">
      <c r="A15316" s="179" t="s">
        <v>8073</v>
      </c>
      <c r="B15316" s="179" t="s">
        <v>9790</v>
      </c>
      <c r="C15316" s="179" t="s">
        <v>8</v>
      </c>
      <c r="D15316" s="180" t="s">
        <v>27291</v>
      </c>
    </row>
    <row r="15317" spans="1:4" x14ac:dyDescent="0.25">
      <c r="A15317" s="179" t="s">
        <v>8074</v>
      </c>
      <c r="B15317" s="179" t="s">
        <v>9791</v>
      </c>
      <c r="C15317" s="179" t="s">
        <v>8</v>
      </c>
      <c r="D15317" s="180" t="s">
        <v>27292</v>
      </c>
    </row>
    <row r="15318" spans="1:4" x14ac:dyDescent="0.25">
      <c r="A15318" s="179" t="s">
        <v>8075</v>
      </c>
      <c r="B15318" s="179" t="s">
        <v>9792</v>
      </c>
      <c r="C15318" s="179" t="s">
        <v>8</v>
      </c>
      <c r="D15318" s="180" t="s">
        <v>27293</v>
      </c>
    </row>
    <row r="15319" spans="1:4" x14ac:dyDescent="0.25">
      <c r="A15319" s="179" t="s">
        <v>9793</v>
      </c>
      <c r="B15319" s="179" t="s">
        <v>9794</v>
      </c>
      <c r="C15319" s="179" t="s">
        <v>8</v>
      </c>
      <c r="D15319" s="180" t="s">
        <v>27294</v>
      </c>
    </row>
    <row r="15320" spans="1:4" x14ac:dyDescent="0.25">
      <c r="A15320" s="179" t="s">
        <v>9795</v>
      </c>
      <c r="B15320" s="179" t="s">
        <v>9796</v>
      </c>
      <c r="C15320" s="179" t="s">
        <v>8</v>
      </c>
      <c r="D15320" s="180" t="s">
        <v>27295</v>
      </c>
    </row>
    <row r="15321" spans="1:4" x14ac:dyDescent="0.25">
      <c r="A15321" s="179" t="s">
        <v>9797</v>
      </c>
      <c r="B15321" s="179" t="s">
        <v>9798</v>
      </c>
      <c r="C15321" s="179" t="s">
        <v>8</v>
      </c>
      <c r="D15321" s="180" t="s">
        <v>23364</v>
      </c>
    </row>
    <row r="15322" spans="1:4" x14ac:dyDescent="0.25">
      <c r="A15322" s="179" t="s">
        <v>9799</v>
      </c>
      <c r="B15322" s="179" t="s">
        <v>9800</v>
      </c>
      <c r="C15322" s="179" t="s">
        <v>8</v>
      </c>
      <c r="D15322" s="180" t="s">
        <v>27296</v>
      </c>
    </row>
    <row r="15323" spans="1:4" x14ac:dyDescent="0.25">
      <c r="A15323" s="179" t="s">
        <v>9801</v>
      </c>
      <c r="B15323" s="179" t="s">
        <v>9802</v>
      </c>
      <c r="C15323" s="179" t="s">
        <v>8</v>
      </c>
      <c r="D15323" s="180" t="s">
        <v>27297</v>
      </c>
    </row>
    <row r="15324" spans="1:4" x14ac:dyDescent="0.25">
      <c r="A15324" s="179" t="s">
        <v>9803</v>
      </c>
      <c r="B15324" s="179" t="s">
        <v>9804</v>
      </c>
      <c r="C15324" s="179" t="s">
        <v>8</v>
      </c>
      <c r="D15324" s="180" t="s">
        <v>27298</v>
      </c>
    </row>
    <row r="15325" spans="1:4" x14ac:dyDescent="0.25">
      <c r="A15325" s="179" t="s">
        <v>9805</v>
      </c>
      <c r="B15325" s="179" t="s">
        <v>9806</v>
      </c>
      <c r="C15325" s="179" t="s">
        <v>8</v>
      </c>
      <c r="D15325" s="180" t="s">
        <v>27299</v>
      </c>
    </row>
    <row r="15326" spans="1:4" x14ac:dyDescent="0.25">
      <c r="A15326" s="179" t="s">
        <v>9807</v>
      </c>
      <c r="B15326" s="179" t="s">
        <v>9808</v>
      </c>
      <c r="C15326" s="179" t="s">
        <v>8</v>
      </c>
      <c r="D15326" s="180" t="s">
        <v>27300</v>
      </c>
    </row>
    <row r="15327" spans="1:4" x14ac:dyDescent="0.25">
      <c r="A15327" s="179" t="s">
        <v>9809</v>
      </c>
      <c r="B15327" s="179" t="s">
        <v>9810</v>
      </c>
      <c r="C15327" s="179" t="s">
        <v>8</v>
      </c>
      <c r="D15327" s="180" t="s">
        <v>27301</v>
      </c>
    </row>
    <row r="15328" spans="1:4" x14ac:dyDescent="0.25">
      <c r="A15328" s="179" t="s">
        <v>9811</v>
      </c>
      <c r="B15328" s="179" t="s">
        <v>9812</v>
      </c>
      <c r="C15328" s="179" t="s">
        <v>8</v>
      </c>
      <c r="D15328" s="180" t="s">
        <v>27302</v>
      </c>
    </row>
    <row r="15329" spans="1:4" x14ac:dyDescent="0.25">
      <c r="A15329" s="179" t="s">
        <v>9813</v>
      </c>
      <c r="B15329" s="179" t="s">
        <v>9814</v>
      </c>
      <c r="C15329" s="179" t="s">
        <v>8</v>
      </c>
      <c r="D15329" s="180" t="s">
        <v>8156</v>
      </c>
    </row>
    <row r="15330" spans="1:4" x14ac:dyDescent="0.25">
      <c r="A15330" s="179" t="s">
        <v>9815</v>
      </c>
      <c r="B15330" s="179" t="s">
        <v>9816</v>
      </c>
      <c r="C15330" s="179" t="s">
        <v>8</v>
      </c>
      <c r="D15330" s="180" t="s">
        <v>18304</v>
      </c>
    </row>
    <row r="15331" spans="1:4" x14ac:dyDescent="0.25">
      <c r="A15331" s="179" t="s">
        <v>9817</v>
      </c>
      <c r="B15331" s="179" t="s">
        <v>9818</v>
      </c>
      <c r="C15331" s="179" t="s">
        <v>8</v>
      </c>
      <c r="D15331" s="180" t="s">
        <v>17690</v>
      </c>
    </row>
    <row r="15332" spans="1:4" x14ac:dyDescent="0.25">
      <c r="A15332" s="179" t="s">
        <v>9819</v>
      </c>
      <c r="B15332" s="179" t="s">
        <v>9820</v>
      </c>
      <c r="C15332" s="179" t="s">
        <v>8</v>
      </c>
      <c r="D15332" s="180" t="s">
        <v>27303</v>
      </c>
    </row>
    <row r="15333" spans="1:4" x14ac:dyDescent="0.25">
      <c r="A15333" s="179" t="s">
        <v>9821</v>
      </c>
      <c r="B15333" s="179" t="s">
        <v>9822</v>
      </c>
      <c r="C15333" s="179" t="s">
        <v>8</v>
      </c>
      <c r="D15333" s="180" t="s">
        <v>27304</v>
      </c>
    </row>
    <row r="15334" spans="1:4" x14ac:dyDescent="0.25">
      <c r="A15334" s="179" t="s">
        <v>9823</v>
      </c>
      <c r="B15334" s="179" t="s">
        <v>9824</v>
      </c>
      <c r="C15334" s="179" t="s">
        <v>8</v>
      </c>
      <c r="D15334" s="180" t="s">
        <v>27305</v>
      </c>
    </row>
    <row r="15335" spans="1:4" x14ac:dyDescent="0.25">
      <c r="A15335" s="179" t="s">
        <v>9825</v>
      </c>
      <c r="B15335" s="179" t="s">
        <v>9826</v>
      </c>
      <c r="C15335" s="179" t="s">
        <v>8</v>
      </c>
      <c r="D15335" s="180" t="s">
        <v>27306</v>
      </c>
    </row>
    <row r="15336" spans="1:4" x14ac:dyDescent="0.25">
      <c r="A15336" s="179" t="s">
        <v>9827</v>
      </c>
      <c r="B15336" s="179" t="s">
        <v>9828</v>
      </c>
      <c r="C15336" s="179" t="s">
        <v>8</v>
      </c>
      <c r="D15336" s="180" t="s">
        <v>27307</v>
      </c>
    </row>
    <row r="15337" spans="1:4" x14ac:dyDescent="0.25">
      <c r="A15337" s="179" t="s">
        <v>9829</v>
      </c>
      <c r="B15337" s="179" t="s">
        <v>9830</v>
      </c>
      <c r="C15337" s="179" t="s">
        <v>8</v>
      </c>
      <c r="D15337" s="180" t="s">
        <v>27308</v>
      </c>
    </row>
    <row r="15338" spans="1:4" x14ac:dyDescent="0.25">
      <c r="A15338" s="179" t="s">
        <v>9831</v>
      </c>
      <c r="B15338" s="179" t="s">
        <v>9832</v>
      </c>
      <c r="C15338" s="179" t="s">
        <v>8</v>
      </c>
      <c r="D15338" s="180" t="s">
        <v>27309</v>
      </c>
    </row>
    <row r="15339" spans="1:4" x14ac:dyDescent="0.25">
      <c r="A15339" s="179" t="s">
        <v>9833</v>
      </c>
      <c r="B15339" s="179" t="s">
        <v>9834</v>
      </c>
      <c r="C15339" s="179" t="s">
        <v>8</v>
      </c>
      <c r="D15339" s="180" t="s">
        <v>27310</v>
      </c>
    </row>
    <row r="15340" spans="1:4" x14ac:dyDescent="0.25">
      <c r="A15340" s="179" t="s">
        <v>9835</v>
      </c>
      <c r="B15340" s="179" t="s">
        <v>9836</v>
      </c>
      <c r="C15340" s="179" t="s">
        <v>8</v>
      </c>
      <c r="D15340" s="180" t="s">
        <v>27311</v>
      </c>
    </row>
    <row r="15341" spans="1:4" x14ac:dyDescent="0.25">
      <c r="A15341" s="179" t="s">
        <v>9837</v>
      </c>
      <c r="B15341" s="179" t="s">
        <v>9838</v>
      </c>
      <c r="C15341" s="179" t="s">
        <v>8</v>
      </c>
      <c r="D15341" s="180" t="s">
        <v>27312</v>
      </c>
    </row>
    <row r="15342" spans="1:4" x14ac:dyDescent="0.25">
      <c r="A15342" s="179" t="s">
        <v>9839</v>
      </c>
      <c r="B15342" s="179" t="s">
        <v>9840</v>
      </c>
      <c r="C15342" s="179" t="s">
        <v>8</v>
      </c>
      <c r="D15342" s="180" t="s">
        <v>27313</v>
      </c>
    </row>
    <row r="15343" spans="1:4" x14ac:dyDescent="0.25">
      <c r="A15343" s="179" t="s">
        <v>9841</v>
      </c>
      <c r="B15343" s="179" t="s">
        <v>9842</v>
      </c>
      <c r="C15343" s="179" t="s">
        <v>8</v>
      </c>
      <c r="D15343" s="180" t="s">
        <v>27314</v>
      </c>
    </row>
    <row r="15344" spans="1:4" x14ac:dyDescent="0.25">
      <c r="A15344" s="179" t="s">
        <v>9843</v>
      </c>
      <c r="B15344" s="179" t="s">
        <v>9844</v>
      </c>
      <c r="C15344" s="179" t="s">
        <v>8</v>
      </c>
      <c r="D15344" s="180" t="s">
        <v>27315</v>
      </c>
    </row>
    <row r="15345" spans="1:4" x14ac:dyDescent="0.25">
      <c r="A15345" s="179" t="s">
        <v>9845</v>
      </c>
      <c r="B15345" s="179" t="s">
        <v>9846</v>
      </c>
      <c r="C15345" s="179" t="s">
        <v>8</v>
      </c>
      <c r="D15345" s="180" t="s">
        <v>27316</v>
      </c>
    </row>
    <row r="15346" spans="1:4" x14ac:dyDescent="0.25">
      <c r="A15346" s="179" t="s">
        <v>3601</v>
      </c>
      <c r="B15346" s="179" t="s">
        <v>15723</v>
      </c>
      <c r="C15346" s="179" t="s">
        <v>8</v>
      </c>
      <c r="D15346" s="180" t="s">
        <v>14723</v>
      </c>
    </row>
    <row r="15347" spans="1:4" x14ac:dyDescent="0.25">
      <c r="A15347" s="179" t="s">
        <v>3602</v>
      </c>
      <c r="B15347" s="179" t="s">
        <v>15724</v>
      </c>
      <c r="C15347" s="179" t="s">
        <v>8</v>
      </c>
      <c r="D15347" s="180" t="s">
        <v>16018</v>
      </c>
    </row>
    <row r="15348" spans="1:4" x14ac:dyDescent="0.25">
      <c r="A15348" s="179" t="s">
        <v>3603</v>
      </c>
      <c r="B15348" s="179" t="s">
        <v>15725</v>
      </c>
      <c r="C15348" s="179" t="s">
        <v>8</v>
      </c>
      <c r="D15348" s="180" t="s">
        <v>7276</v>
      </c>
    </row>
    <row r="15349" spans="1:4" x14ac:dyDescent="0.25">
      <c r="A15349" s="179" t="s">
        <v>3604</v>
      </c>
      <c r="B15349" s="179" t="s">
        <v>15726</v>
      </c>
      <c r="C15349" s="179" t="s">
        <v>8</v>
      </c>
      <c r="D15349" s="180" t="s">
        <v>18000</v>
      </c>
    </row>
    <row r="15350" spans="1:4" x14ac:dyDescent="0.25">
      <c r="A15350" s="179" t="s">
        <v>3605</v>
      </c>
      <c r="B15350" s="179" t="s">
        <v>15727</v>
      </c>
      <c r="C15350" s="179" t="s">
        <v>8</v>
      </c>
      <c r="D15350" s="180" t="s">
        <v>27317</v>
      </c>
    </row>
    <row r="15351" spans="1:4" x14ac:dyDescent="0.25">
      <c r="A15351" s="179" t="s">
        <v>3606</v>
      </c>
      <c r="B15351" s="179" t="s">
        <v>15728</v>
      </c>
      <c r="C15351" s="179" t="s">
        <v>8</v>
      </c>
      <c r="D15351" s="180" t="s">
        <v>27318</v>
      </c>
    </row>
    <row r="15352" spans="1:4" x14ac:dyDescent="0.25">
      <c r="A15352" s="179" t="s">
        <v>3607</v>
      </c>
      <c r="B15352" s="179" t="s">
        <v>15729</v>
      </c>
      <c r="C15352" s="179" t="s">
        <v>8</v>
      </c>
      <c r="D15352" s="180" t="s">
        <v>14905</v>
      </c>
    </row>
    <row r="15353" spans="1:4" x14ac:dyDescent="0.25">
      <c r="A15353" s="179" t="s">
        <v>3608</v>
      </c>
      <c r="B15353" s="179" t="s">
        <v>15730</v>
      </c>
      <c r="C15353" s="179" t="s">
        <v>8</v>
      </c>
      <c r="D15353" s="180" t="s">
        <v>16134</v>
      </c>
    </row>
    <row r="15354" spans="1:4" x14ac:dyDescent="0.25">
      <c r="A15354" s="179" t="s">
        <v>3609</v>
      </c>
      <c r="B15354" s="179" t="s">
        <v>15731</v>
      </c>
      <c r="C15354" s="179" t="s">
        <v>8</v>
      </c>
      <c r="D15354" s="180" t="s">
        <v>16001</v>
      </c>
    </row>
    <row r="15355" spans="1:4" x14ac:dyDescent="0.25">
      <c r="A15355" s="179" t="s">
        <v>3610</v>
      </c>
      <c r="B15355" s="179" t="s">
        <v>15732</v>
      </c>
      <c r="C15355" s="179" t="s">
        <v>8</v>
      </c>
      <c r="D15355" s="180" t="s">
        <v>27319</v>
      </c>
    </row>
    <row r="15356" spans="1:4" x14ac:dyDescent="0.25">
      <c r="A15356" s="179" t="s">
        <v>3611</v>
      </c>
      <c r="B15356" s="179" t="s">
        <v>15733</v>
      </c>
      <c r="C15356" s="179" t="s">
        <v>8</v>
      </c>
      <c r="D15356" s="180" t="s">
        <v>15988</v>
      </c>
    </row>
    <row r="15357" spans="1:4" x14ac:dyDescent="0.25">
      <c r="A15357" s="179" t="s">
        <v>3612</v>
      </c>
      <c r="B15357" s="179" t="s">
        <v>15734</v>
      </c>
      <c r="C15357" s="179" t="s">
        <v>8</v>
      </c>
      <c r="D15357" s="180" t="s">
        <v>25469</v>
      </c>
    </row>
    <row r="15358" spans="1:4" x14ac:dyDescent="0.25">
      <c r="A15358" s="179" t="s">
        <v>3613</v>
      </c>
      <c r="B15358" s="179" t="s">
        <v>15735</v>
      </c>
      <c r="C15358" s="179" t="s">
        <v>8</v>
      </c>
      <c r="D15358" s="180" t="s">
        <v>26039</v>
      </c>
    </row>
    <row r="15359" spans="1:4" x14ac:dyDescent="0.25">
      <c r="A15359" s="179" t="s">
        <v>3614</v>
      </c>
      <c r="B15359" s="179" t="s">
        <v>15736</v>
      </c>
      <c r="C15359" s="179" t="s">
        <v>8</v>
      </c>
      <c r="D15359" s="180" t="s">
        <v>13465</v>
      </c>
    </row>
    <row r="15360" spans="1:4" x14ac:dyDescent="0.25">
      <c r="A15360" s="179" t="s">
        <v>3615</v>
      </c>
      <c r="B15360" s="179" t="s">
        <v>15737</v>
      </c>
      <c r="C15360" s="179" t="s">
        <v>8</v>
      </c>
      <c r="D15360" s="180" t="s">
        <v>17816</v>
      </c>
    </row>
    <row r="15361" spans="1:4" x14ac:dyDescent="0.25">
      <c r="A15361" s="179" t="s">
        <v>3616</v>
      </c>
      <c r="B15361" s="179" t="s">
        <v>15738</v>
      </c>
      <c r="C15361" s="179" t="s">
        <v>8</v>
      </c>
      <c r="D15361" s="180" t="s">
        <v>27320</v>
      </c>
    </row>
    <row r="15362" spans="1:4" x14ac:dyDescent="0.25">
      <c r="A15362" s="179" t="s">
        <v>3617</v>
      </c>
      <c r="B15362" s="179" t="s">
        <v>15739</v>
      </c>
      <c r="C15362" s="179" t="s">
        <v>8</v>
      </c>
      <c r="D15362" s="180" t="s">
        <v>15027</v>
      </c>
    </row>
    <row r="15363" spans="1:4" x14ac:dyDescent="0.25">
      <c r="A15363" s="179" t="s">
        <v>3618</v>
      </c>
      <c r="B15363" s="179" t="s">
        <v>15740</v>
      </c>
      <c r="C15363" s="179" t="s">
        <v>8</v>
      </c>
      <c r="D15363" s="180" t="s">
        <v>27321</v>
      </c>
    </row>
    <row r="15364" spans="1:4" x14ac:dyDescent="0.25">
      <c r="A15364" s="179" t="s">
        <v>3619</v>
      </c>
      <c r="B15364" s="179" t="s">
        <v>15741</v>
      </c>
      <c r="C15364" s="179" t="s">
        <v>8</v>
      </c>
      <c r="D15364" s="180" t="s">
        <v>27322</v>
      </c>
    </row>
    <row r="15365" spans="1:4" x14ac:dyDescent="0.25">
      <c r="A15365" s="179" t="s">
        <v>3620</v>
      </c>
      <c r="B15365" s="179" t="s">
        <v>15742</v>
      </c>
      <c r="C15365" s="179" t="s">
        <v>8</v>
      </c>
      <c r="D15365" s="180" t="s">
        <v>12480</v>
      </c>
    </row>
    <row r="15366" spans="1:4" x14ac:dyDescent="0.25">
      <c r="A15366" s="179" t="s">
        <v>3621</v>
      </c>
      <c r="B15366" s="179" t="s">
        <v>15743</v>
      </c>
      <c r="C15366" s="179" t="s">
        <v>8</v>
      </c>
      <c r="D15366" s="180" t="s">
        <v>14713</v>
      </c>
    </row>
    <row r="15367" spans="1:4" x14ac:dyDescent="0.25">
      <c r="A15367" s="179" t="s">
        <v>3622</v>
      </c>
      <c r="B15367" s="179" t="s">
        <v>15744</v>
      </c>
      <c r="C15367" s="179" t="s">
        <v>8</v>
      </c>
      <c r="D15367" s="180" t="s">
        <v>27323</v>
      </c>
    </row>
    <row r="15368" spans="1:4" x14ac:dyDescent="0.25">
      <c r="A15368" s="179" t="s">
        <v>3623</v>
      </c>
      <c r="B15368" s="179" t="s">
        <v>15745</v>
      </c>
      <c r="C15368" s="179" t="s">
        <v>8</v>
      </c>
      <c r="D15368" s="180" t="s">
        <v>23956</v>
      </c>
    </row>
    <row r="15369" spans="1:4" x14ac:dyDescent="0.25">
      <c r="A15369" s="179" t="s">
        <v>3624</v>
      </c>
      <c r="B15369" s="179" t="s">
        <v>15746</v>
      </c>
      <c r="C15369" s="179" t="s">
        <v>8</v>
      </c>
      <c r="D15369" s="180" t="s">
        <v>27324</v>
      </c>
    </row>
    <row r="15370" spans="1:4" x14ac:dyDescent="0.25">
      <c r="A15370" s="179" t="s">
        <v>3625</v>
      </c>
      <c r="B15370" s="179" t="s">
        <v>15747</v>
      </c>
      <c r="C15370" s="179" t="s">
        <v>8</v>
      </c>
      <c r="D15370" s="180" t="s">
        <v>27325</v>
      </c>
    </row>
    <row r="15371" spans="1:4" x14ac:dyDescent="0.25">
      <c r="A15371" s="179" t="s">
        <v>3626</v>
      </c>
      <c r="B15371" s="179" t="s">
        <v>15748</v>
      </c>
      <c r="C15371" s="179" t="s">
        <v>8</v>
      </c>
      <c r="D15371" s="180" t="s">
        <v>27326</v>
      </c>
    </row>
    <row r="15372" spans="1:4" x14ac:dyDescent="0.25">
      <c r="A15372" s="179" t="s">
        <v>3627</v>
      </c>
      <c r="B15372" s="179" t="s">
        <v>15749</v>
      </c>
      <c r="C15372" s="179" t="s">
        <v>8</v>
      </c>
      <c r="D15372" s="180" t="s">
        <v>27327</v>
      </c>
    </row>
    <row r="15373" spans="1:4" x14ac:dyDescent="0.25">
      <c r="A15373" s="179" t="s">
        <v>3628</v>
      </c>
      <c r="B15373" s="179" t="s">
        <v>15750</v>
      </c>
      <c r="C15373" s="179" t="s">
        <v>8</v>
      </c>
      <c r="D15373" s="180" t="s">
        <v>27328</v>
      </c>
    </row>
    <row r="15374" spans="1:4" x14ac:dyDescent="0.25">
      <c r="A15374" s="179" t="s">
        <v>3629</v>
      </c>
      <c r="B15374" s="179" t="s">
        <v>15751</v>
      </c>
      <c r="C15374" s="179" t="s">
        <v>8</v>
      </c>
      <c r="D15374" s="180" t="s">
        <v>12598</v>
      </c>
    </row>
    <row r="15375" spans="1:4" x14ac:dyDescent="0.25">
      <c r="A15375" s="179" t="s">
        <v>3630</v>
      </c>
      <c r="B15375" s="179" t="s">
        <v>15753</v>
      </c>
      <c r="C15375" s="179" t="s">
        <v>8</v>
      </c>
      <c r="D15375" s="180" t="s">
        <v>27329</v>
      </c>
    </row>
    <row r="15376" spans="1:4" x14ac:dyDescent="0.25">
      <c r="A15376" s="179" t="s">
        <v>3631</v>
      </c>
      <c r="B15376" s="179" t="s">
        <v>15754</v>
      </c>
      <c r="C15376" s="179" t="s">
        <v>8</v>
      </c>
      <c r="D15376" s="180" t="s">
        <v>27330</v>
      </c>
    </row>
    <row r="15377" spans="1:4" x14ac:dyDescent="0.25">
      <c r="A15377" s="179" t="s">
        <v>3632</v>
      </c>
      <c r="B15377" s="179" t="s">
        <v>15755</v>
      </c>
      <c r="C15377" s="179" t="s">
        <v>8</v>
      </c>
      <c r="D15377" s="180" t="s">
        <v>14744</v>
      </c>
    </row>
    <row r="15378" spans="1:4" x14ac:dyDescent="0.25">
      <c r="A15378" s="179" t="s">
        <v>3633</v>
      </c>
      <c r="B15378" s="179" t="s">
        <v>15756</v>
      </c>
      <c r="C15378" s="179" t="s">
        <v>8</v>
      </c>
      <c r="D15378" s="180" t="s">
        <v>27331</v>
      </c>
    </row>
    <row r="15379" spans="1:4" x14ac:dyDescent="0.25">
      <c r="A15379" s="179" t="s">
        <v>3634</v>
      </c>
      <c r="B15379" s="179" t="s">
        <v>15757</v>
      </c>
      <c r="C15379" s="179" t="s">
        <v>8</v>
      </c>
      <c r="D15379" s="180" t="s">
        <v>27332</v>
      </c>
    </row>
    <row r="15380" spans="1:4" x14ac:dyDescent="0.25">
      <c r="A15380" s="179" t="s">
        <v>3635</v>
      </c>
      <c r="B15380" s="179" t="s">
        <v>15758</v>
      </c>
      <c r="C15380" s="179" t="s">
        <v>8</v>
      </c>
      <c r="D15380" s="180" t="s">
        <v>16857</v>
      </c>
    </row>
    <row r="15381" spans="1:4" x14ac:dyDescent="0.25">
      <c r="A15381" s="179" t="s">
        <v>3636</v>
      </c>
      <c r="B15381" s="179" t="s">
        <v>15759</v>
      </c>
      <c r="C15381" s="179" t="s">
        <v>8</v>
      </c>
      <c r="D15381" s="180" t="s">
        <v>17522</v>
      </c>
    </row>
    <row r="15382" spans="1:4" x14ac:dyDescent="0.25">
      <c r="A15382" s="179" t="s">
        <v>3637</v>
      </c>
      <c r="B15382" s="179" t="s">
        <v>15760</v>
      </c>
      <c r="C15382" s="179" t="s">
        <v>8</v>
      </c>
      <c r="D15382" s="180" t="s">
        <v>27333</v>
      </c>
    </row>
    <row r="15383" spans="1:4" x14ac:dyDescent="0.25">
      <c r="A15383" s="179" t="s">
        <v>3638</v>
      </c>
      <c r="B15383" s="179" t="s">
        <v>15761</v>
      </c>
      <c r="C15383" s="179" t="s">
        <v>8</v>
      </c>
      <c r="D15383" s="180" t="s">
        <v>27334</v>
      </c>
    </row>
    <row r="15384" spans="1:4" x14ac:dyDescent="0.25">
      <c r="A15384" s="179" t="s">
        <v>3639</v>
      </c>
      <c r="B15384" s="179" t="s">
        <v>15762</v>
      </c>
      <c r="C15384" s="179" t="s">
        <v>8</v>
      </c>
      <c r="D15384" s="180" t="s">
        <v>27335</v>
      </c>
    </row>
    <row r="15385" spans="1:4" x14ac:dyDescent="0.25">
      <c r="A15385" s="179" t="s">
        <v>3640</v>
      </c>
      <c r="B15385" s="179" t="s">
        <v>15763</v>
      </c>
      <c r="C15385" s="179" t="s">
        <v>8</v>
      </c>
      <c r="D15385" s="180" t="s">
        <v>27336</v>
      </c>
    </row>
    <row r="15386" spans="1:4" x14ac:dyDescent="0.25">
      <c r="A15386" s="179" t="s">
        <v>3641</v>
      </c>
      <c r="B15386" s="179" t="s">
        <v>15764</v>
      </c>
      <c r="C15386" s="179" t="s">
        <v>8</v>
      </c>
      <c r="D15386" s="180" t="s">
        <v>27337</v>
      </c>
    </row>
    <row r="15387" spans="1:4" x14ac:dyDescent="0.25">
      <c r="A15387" s="179" t="s">
        <v>3642</v>
      </c>
      <c r="B15387" s="179" t="s">
        <v>15765</v>
      </c>
      <c r="C15387" s="179" t="s">
        <v>8</v>
      </c>
      <c r="D15387" s="180" t="s">
        <v>27338</v>
      </c>
    </row>
    <row r="15388" spans="1:4" x14ac:dyDescent="0.25">
      <c r="A15388" s="179" t="s">
        <v>3643</v>
      </c>
      <c r="B15388" s="179" t="s">
        <v>15766</v>
      </c>
      <c r="C15388" s="179" t="s">
        <v>8</v>
      </c>
      <c r="D15388" s="180" t="s">
        <v>12686</v>
      </c>
    </row>
    <row r="15389" spans="1:4" x14ac:dyDescent="0.25">
      <c r="A15389" s="179" t="s">
        <v>3644</v>
      </c>
      <c r="B15389" s="179" t="s">
        <v>15768</v>
      </c>
      <c r="C15389" s="179" t="s">
        <v>8</v>
      </c>
      <c r="D15389" s="180" t="s">
        <v>27339</v>
      </c>
    </row>
    <row r="15390" spans="1:4" x14ac:dyDescent="0.25">
      <c r="A15390" s="179" t="s">
        <v>3645</v>
      </c>
      <c r="B15390" s="179" t="s">
        <v>15769</v>
      </c>
      <c r="C15390" s="179" t="s">
        <v>8</v>
      </c>
      <c r="D15390" s="180" t="s">
        <v>27340</v>
      </c>
    </row>
    <row r="15391" spans="1:4" x14ac:dyDescent="0.25">
      <c r="A15391" s="179" t="s">
        <v>3646</v>
      </c>
      <c r="B15391" s="179" t="s">
        <v>15770</v>
      </c>
      <c r="C15391" s="179" t="s">
        <v>8</v>
      </c>
      <c r="D15391" s="180" t="s">
        <v>12754</v>
      </c>
    </row>
    <row r="15392" spans="1:4" x14ac:dyDescent="0.25">
      <c r="A15392" s="179" t="s">
        <v>3647</v>
      </c>
      <c r="B15392" s="179" t="s">
        <v>15771</v>
      </c>
      <c r="C15392" s="179" t="s">
        <v>8</v>
      </c>
      <c r="D15392" s="180" t="s">
        <v>27341</v>
      </c>
    </row>
    <row r="15393" spans="1:4" x14ac:dyDescent="0.25">
      <c r="A15393" s="179" t="s">
        <v>3648</v>
      </c>
      <c r="B15393" s="179" t="s">
        <v>15772</v>
      </c>
      <c r="C15393" s="179" t="s">
        <v>8</v>
      </c>
      <c r="D15393" s="180" t="s">
        <v>27342</v>
      </c>
    </row>
    <row r="15394" spans="1:4" x14ac:dyDescent="0.25">
      <c r="A15394" s="179" t="s">
        <v>3649</v>
      </c>
      <c r="B15394" s="179" t="s">
        <v>15773</v>
      </c>
      <c r="C15394" s="179" t="s">
        <v>8</v>
      </c>
      <c r="D15394" s="180" t="s">
        <v>14610</v>
      </c>
    </row>
    <row r="15395" spans="1:4" x14ac:dyDescent="0.25">
      <c r="A15395" s="179" t="s">
        <v>3650</v>
      </c>
      <c r="B15395" s="179" t="s">
        <v>15774</v>
      </c>
      <c r="C15395" s="179" t="s">
        <v>8</v>
      </c>
      <c r="D15395" s="180" t="s">
        <v>27343</v>
      </c>
    </row>
    <row r="15396" spans="1:4" x14ac:dyDescent="0.25">
      <c r="A15396" s="179" t="s">
        <v>3651</v>
      </c>
      <c r="B15396" s="179" t="s">
        <v>15775</v>
      </c>
      <c r="C15396" s="179" t="s">
        <v>8</v>
      </c>
      <c r="D15396" s="180" t="s">
        <v>17794</v>
      </c>
    </row>
    <row r="15397" spans="1:4" x14ac:dyDescent="0.25">
      <c r="A15397" s="179" t="s">
        <v>3652</v>
      </c>
      <c r="B15397" s="179" t="s">
        <v>15776</v>
      </c>
      <c r="C15397" s="179" t="s">
        <v>8</v>
      </c>
      <c r="D15397" s="180" t="s">
        <v>27344</v>
      </c>
    </row>
    <row r="15398" spans="1:4" x14ac:dyDescent="0.25">
      <c r="A15398" s="179" t="s">
        <v>3653</v>
      </c>
      <c r="B15398" s="179" t="s">
        <v>15777</v>
      </c>
      <c r="C15398" s="179" t="s">
        <v>8</v>
      </c>
      <c r="D15398" s="180" t="s">
        <v>12684</v>
      </c>
    </row>
    <row r="15399" spans="1:4" x14ac:dyDescent="0.25">
      <c r="A15399" s="179" t="s">
        <v>3654</v>
      </c>
      <c r="B15399" s="179" t="s">
        <v>15778</v>
      </c>
      <c r="C15399" s="179" t="s">
        <v>8</v>
      </c>
      <c r="D15399" s="180" t="s">
        <v>21699</v>
      </c>
    </row>
    <row r="15400" spans="1:4" x14ac:dyDescent="0.25">
      <c r="A15400" s="179" t="s">
        <v>3655</v>
      </c>
      <c r="B15400" s="179" t="s">
        <v>15779</v>
      </c>
      <c r="C15400" s="179" t="s">
        <v>8</v>
      </c>
      <c r="D15400" s="180" t="s">
        <v>27345</v>
      </c>
    </row>
    <row r="15401" spans="1:4" x14ac:dyDescent="0.25">
      <c r="A15401" s="179" t="s">
        <v>3656</v>
      </c>
      <c r="B15401" s="179" t="s">
        <v>15780</v>
      </c>
      <c r="C15401" s="179" t="s">
        <v>8</v>
      </c>
      <c r="D15401" s="180" t="s">
        <v>17564</v>
      </c>
    </row>
    <row r="15402" spans="1:4" x14ac:dyDescent="0.25">
      <c r="A15402" s="179" t="s">
        <v>3657</v>
      </c>
      <c r="B15402" s="179" t="s">
        <v>15781</v>
      </c>
      <c r="C15402" s="179" t="s">
        <v>8</v>
      </c>
      <c r="D15402" s="180" t="s">
        <v>17623</v>
      </c>
    </row>
    <row r="15403" spans="1:4" x14ac:dyDescent="0.25">
      <c r="A15403" s="179" t="s">
        <v>3658</v>
      </c>
      <c r="B15403" s="179" t="s">
        <v>15782</v>
      </c>
      <c r="C15403" s="179" t="s">
        <v>8</v>
      </c>
      <c r="D15403" s="180" t="s">
        <v>18002</v>
      </c>
    </row>
    <row r="15404" spans="1:4" x14ac:dyDescent="0.25">
      <c r="A15404" s="179" t="s">
        <v>3659</v>
      </c>
      <c r="B15404" s="179" t="s">
        <v>15783</v>
      </c>
      <c r="C15404" s="179" t="s">
        <v>8</v>
      </c>
      <c r="D15404" s="180" t="s">
        <v>27346</v>
      </c>
    </row>
    <row r="15405" spans="1:4" x14ac:dyDescent="0.25">
      <c r="A15405" s="179" t="s">
        <v>3660</v>
      </c>
      <c r="B15405" s="179" t="s">
        <v>15784</v>
      </c>
      <c r="C15405" s="179" t="s">
        <v>8</v>
      </c>
      <c r="D15405" s="180" t="s">
        <v>22419</v>
      </c>
    </row>
    <row r="15406" spans="1:4" x14ac:dyDescent="0.25">
      <c r="A15406" s="179" t="s">
        <v>3661</v>
      </c>
      <c r="B15406" s="179" t="s">
        <v>15785</v>
      </c>
      <c r="C15406" s="179" t="s">
        <v>8</v>
      </c>
      <c r="D15406" s="180" t="s">
        <v>19815</v>
      </c>
    </row>
    <row r="15407" spans="1:4" x14ac:dyDescent="0.25">
      <c r="A15407" s="179" t="s">
        <v>3662</v>
      </c>
      <c r="B15407" s="179" t="s">
        <v>15786</v>
      </c>
      <c r="C15407" s="179" t="s">
        <v>8</v>
      </c>
      <c r="D15407" s="180" t="s">
        <v>15980</v>
      </c>
    </row>
    <row r="15408" spans="1:4" x14ac:dyDescent="0.25">
      <c r="A15408" s="179" t="s">
        <v>3663</v>
      </c>
      <c r="B15408" s="179" t="s">
        <v>15787</v>
      </c>
      <c r="C15408" s="179" t="s">
        <v>8</v>
      </c>
      <c r="D15408" s="180" t="s">
        <v>27347</v>
      </c>
    </row>
    <row r="15409" spans="1:4" x14ac:dyDescent="0.25">
      <c r="A15409" s="179" t="s">
        <v>3664</v>
      </c>
      <c r="B15409" s="179" t="s">
        <v>15789</v>
      </c>
      <c r="C15409" s="179" t="s">
        <v>8</v>
      </c>
      <c r="D15409" s="180" t="s">
        <v>27348</v>
      </c>
    </row>
    <row r="15410" spans="1:4" x14ac:dyDescent="0.25">
      <c r="A15410" s="179" t="s">
        <v>3665</v>
      </c>
      <c r="B15410" s="179" t="s">
        <v>15790</v>
      </c>
      <c r="C15410" s="179" t="s">
        <v>8</v>
      </c>
      <c r="D15410" s="180" t="s">
        <v>27349</v>
      </c>
    </row>
    <row r="15411" spans="1:4" x14ac:dyDescent="0.25">
      <c r="A15411" s="179" t="s">
        <v>3666</v>
      </c>
      <c r="B15411" s="179" t="s">
        <v>15791</v>
      </c>
      <c r="C15411" s="179" t="s">
        <v>8</v>
      </c>
      <c r="D15411" s="180" t="s">
        <v>17615</v>
      </c>
    </row>
    <row r="15412" spans="1:4" x14ac:dyDescent="0.25">
      <c r="A15412" s="179" t="s">
        <v>3667</v>
      </c>
      <c r="B15412" s="179" t="s">
        <v>15792</v>
      </c>
      <c r="C15412" s="179" t="s">
        <v>8</v>
      </c>
      <c r="D15412" s="180" t="s">
        <v>27350</v>
      </c>
    </row>
    <row r="15413" spans="1:4" x14ac:dyDescent="0.25">
      <c r="A15413" s="179" t="s">
        <v>3668</v>
      </c>
      <c r="B15413" s="179" t="s">
        <v>15793</v>
      </c>
      <c r="C15413" s="179" t="s">
        <v>8</v>
      </c>
      <c r="D15413" s="180" t="s">
        <v>27351</v>
      </c>
    </row>
    <row r="15414" spans="1:4" x14ac:dyDescent="0.25">
      <c r="A15414" s="179" t="s">
        <v>3669</v>
      </c>
      <c r="B15414" s="179" t="s">
        <v>15794</v>
      </c>
      <c r="C15414" s="179" t="s">
        <v>8</v>
      </c>
      <c r="D15414" s="180" t="s">
        <v>14858</v>
      </c>
    </row>
    <row r="15415" spans="1:4" x14ac:dyDescent="0.25">
      <c r="A15415" s="179" t="s">
        <v>3670</v>
      </c>
      <c r="B15415" s="179" t="s">
        <v>15795</v>
      </c>
      <c r="C15415" s="179" t="s">
        <v>8</v>
      </c>
      <c r="D15415" s="180" t="s">
        <v>27352</v>
      </c>
    </row>
    <row r="15416" spans="1:4" x14ac:dyDescent="0.25">
      <c r="A15416" s="179" t="s">
        <v>3671</v>
      </c>
      <c r="B15416" s="179" t="s">
        <v>15796</v>
      </c>
      <c r="C15416" s="179" t="s">
        <v>8</v>
      </c>
      <c r="D15416" s="180" t="s">
        <v>27353</v>
      </c>
    </row>
    <row r="15417" spans="1:4" x14ac:dyDescent="0.25">
      <c r="A15417" s="179" t="s">
        <v>3672</v>
      </c>
      <c r="B15417" s="179" t="s">
        <v>15797</v>
      </c>
      <c r="C15417" s="179" t="s">
        <v>8</v>
      </c>
      <c r="D15417" s="180" t="s">
        <v>27354</v>
      </c>
    </row>
    <row r="15418" spans="1:4" x14ac:dyDescent="0.25">
      <c r="A15418" s="179" t="s">
        <v>3673</v>
      </c>
      <c r="B15418" s="179" t="s">
        <v>15798</v>
      </c>
      <c r="C15418" s="179" t="s">
        <v>8</v>
      </c>
      <c r="D15418" s="180" t="s">
        <v>17616</v>
      </c>
    </row>
    <row r="15419" spans="1:4" x14ac:dyDescent="0.25">
      <c r="A15419" s="179" t="s">
        <v>3674</v>
      </c>
      <c r="B15419" s="179" t="s">
        <v>15799</v>
      </c>
      <c r="C15419" s="179" t="s">
        <v>8</v>
      </c>
      <c r="D15419" s="180" t="s">
        <v>27355</v>
      </c>
    </row>
    <row r="15420" spans="1:4" x14ac:dyDescent="0.25">
      <c r="A15420" s="179" t="s">
        <v>3675</v>
      </c>
      <c r="B15420" s="179" t="s">
        <v>15800</v>
      </c>
      <c r="C15420" s="179" t="s">
        <v>8</v>
      </c>
      <c r="D15420" s="180" t="s">
        <v>27356</v>
      </c>
    </row>
    <row r="15421" spans="1:4" x14ac:dyDescent="0.25">
      <c r="A15421" s="179" t="s">
        <v>3676</v>
      </c>
      <c r="B15421" s="179" t="s">
        <v>15801</v>
      </c>
      <c r="C15421" s="179" t="s">
        <v>8</v>
      </c>
      <c r="D15421" s="180" t="s">
        <v>27357</v>
      </c>
    </row>
    <row r="15422" spans="1:4" x14ac:dyDescent="0.25">
      <c r="A15422" s="179" t="s">
        <v>3677</v>
      </c>
      <c r="B15422" s="179" t="s">
        <v>15802</v>
      </c>
      <c r="C15422" s="179" t="s">
        <v>8</v>
      </c>
      <c r="D15422" s="180" t="s">
        <v>26260</v>
      </c>
    </row>
    <row r="15423" spans="1:4" x14ac:dyDescent="0.25">
      <c r="A15423" s="179" t="s">
        <v>3678</v>
      </c>
      <c r="B15423" s="179" t="s">
        <v>15803</v>
      </c>
      <c r="C15423" s="179" t="s">
        <v>8</v>
      </c>
      <c r="D15423" s="180" t="s">
        <v>26886</v>
      </c>
    </row>
    <row r="15424" spans="1:4" x14ac:dyDescent="0.25">
      <c r="A15424" s="179" t="s">
        <v>3679</v>
      </c>
      <c r="B15424" s="179" t="s">
        <v>15804</v>
      </c>
      <c r="C15424" s="179" t="s">
        <v>8</v>
      </c>
      <c r="D15424" s="180" t="s">
        <v>18341</v>
      </c>
    </row>
    <row r="15425" spans="1:4" x14ac:dyDescent="0.25">
      <c r="A15425" s="179" t="s">
        <v>3680</v>
      </c>
      <c r="B15425" s="179" t="s">
        <v>15805</v>
      </c>
      <c r="C15425" s="179" t="s">
        <v>8</v>
      </c>
      <c r="D15425" s="180" t="s">
        <v>27358</v>
      </c>
    </row>
    <row r="15426" spans="1:4" x14ac:dyDescent="0.25">
      <c r="A15426" s="179" t="s">
        <v>3681</v>
      </c>
      <c r="B15426" s="179" t="s">
        <v>15806</v>
      </c>
      <c r="C15426" s="179" t="s">
        <v>8</v>
      </c>
      <c r="D15426" s="180" t="s">
        <v>27359</v>
      </c>
    </row>
    <row r="15427" spans="1:4" x14ac:dyDescent="0.25">
      <c r="A15427" s="179" t="s">
        <v>3682</v>
      </c>
      <c r="B15427" s="179" t="s">
        <v>15807</v>
      </c>
      <c r="C15427" s="179" t="s">
        <v>8</v>
      </c>
      <c r="D15427" s="180" t="s">
        <v>27349</v>
      </c>
    </row>
    <row r="15428" spans="1:4" x14ac:dyDescent="0.25">
      <c r="A15428" s="179" t="s">
        <v>3683</v>
      </c>
      <c r="B15428" s="179" t="s">
        <v>15808</v>
      </c>
      <c r="C15428" s="179" t="s">
        <v>8</v>
      </c>
      <c r="D15428" s="180" t="s">
        <v>17812</v>
      </c>
    </row>
    <row r="15429" spans="1:4" x14ac:dyDescent="0.25">
      <c r="A15429" s="179" t="s">
        <v>3684</v>
      </c>
      <c r="B15429" s="179" t="s">
        <v>15809</v>
      </c>
      <c r="C15429" s="179" t="s">
        <v>8</v>
      </c>
      <c r="D15429" s="180" t="s">
        <v>27360</v>
      </c>
    </row>
    <row r="15430" spans="1:4" x14ac:dyDescent="0.25">
      <c r="A15430" s="179" t="s">
        <v>3685</v>
      </c>
      <c r="B15430" s="179" t="s">
        <v>15810</v>
      </c>
      <c r="C15430" s="179" t="s">
        <v>8</v>
      </c>
      <c r="D15430" s="180" t="s">
        <v>12480</v>
      </c>
    </row>
    <row r="15431" spans="1:4" x14ac:dyDescent="0.25">
      <c r="A15431" s="179" t="s">
        <v>3686</v>
      </c>
      <c r="B15431" s="179" t="s">
        <v>15811</v>
      </c>
      <c r="C15431" s="179" t="s">
        <v>8</v>
      </c>
      <c r="D15431" s="180" t="s">
        <v>27361</v>
      </c>
    </row>
    <row r="15432" spans="1:4" x14ac:dyDescent="0.25">
      <c r="A15432" s="179" t="s">
        <v>3687</v>
      </c>
      <c r="B15432" s="179" t="s">
        <v>15812</v>
      </c>
      <c r="C15432" s="179" t="s">
        <v>8</v>
      </c>
      <c r="D15432" s="180" t="s">
        <v>27362</v>
      </c>
    </row>
    <row r="15433" spans="1:4" x14ac:dyDescent="0.25">
      <c r="A15433" s="179" t="s">
        <v>3688</v>
      </c>
      <c r="B15433" s="179" t="s">
        <v>15813</v>
      </c>
      <c r="C15433" s="179" t="s">
        <v>8</v>
      </c>
      <c r="D15433" s="180" t="s">
        <v>27363</v>
      </c>
    </row>
    <row r="15434" spans="1:4" x14ac:dyDescent="0.25">
      <c r="A15434" s="179" t="s">
        <v>3689</v>
      </c>
      <c r="B15434" s="179" t="s">
        <v>15814</v>
      </c>
      <c r="C15434" s="179" t="s">
        <v>8</v>
      </c>
      <c r="D15434" s="180" t="s">
        <v>20503</v>
      </c>
    </row>
    <row r="15435" spans="1:4" x14ac:dyDescent="0.25">
      <c r="A15435" s="179" t="s">
        <v>3690</v>
      </c>
      <c r="B15435" s="179" t="s">
        <v>15815</v>
      </c>
      <c r="C15435" s="179" t="s">
        <v>8</v>
      </c>
      <c r="D15435" s="180" t="s">
        <v>18370</v>
      </c>
    </row>
    <row r="15436" spans="1:4" x14ac:dyDescent="0.25">
      <c r="A15436" s="179" t="s">
        <v>3691</v>
      </c>
      <c r="B15436" s="179" t="s">
        <v>8079</v>
      </c>
      <c r="C15436" s="179" t="s">
        <v>8</v>
      </c>
      <c r="D15436" s="180" t="s">
        <v>27364</v>
      </c>
    </row>
    <row r="15437" spans="1:4" x14ac:dyDescent="0.25">
      <c r="A15437" s="179" t="s">
        <v>3692</v>
      </c>
      <c r="B15437" s="179" t="s">
        <v>8080</v>
      </c>
      <c r="C15437" s="179" t="s">
        <v>8</v>
      </c>
      <c r="D15437" s="180" t="s">
        <v>27365</v>
      </c>
    </row>
    <row r="15438" spans="1:4" x14ac:dyDescent="0.25">
      <c r="A15438" s="179" t="s">
        <v>3693</v>
      </c>
      <c r="B15438" s="179" t="s">
        <v>8081</v>
      </c>
      <c r="C15438" s="179" t="s">
        <v>8</v>
      </c>
      <c r="D15438" s="180" t="s">
        <v>27366</v>
      </c>
    </row>
    <row r="15439" spans="1:4" x14ac:dyDescent="0.25">
      <c r="A15439" s="179" t="s">
        <v>3694</v>
      </c>
      <c r="B15439" s="179" t="s">
        <v>8082</v>
      </c>
      <c r="C15439" s="179" t="s">
        <v>8</v>
      </c>
      <c r="D15439" s="180" t="s">
        <v>27367</v>
      </c>
    </row>
    <row r="15440" spans="1:4" x14ac:dyDescent="0.25">
      <c r="A15440" s="179" t="s">
        <v>3695</v>
      </c>
      <c r="B15440" s="179" t="s">
        <v>8083</v>
      </c>
      <c r="C15440" s="179" t="s">
        <v>8</v>
      </c>
      <c r="D15440" s="180" t="s">
        <v>27368</v>
      </c>
    </row>
    <row r="15441" spans="1:4" x14ac:dyDescent="0.25">
      <c r="A15441" s="179" t="s">
        <v>3696</v>
      </c>
      <c r="B15441" s="179" t="s">
        <v>8084</v>
      </c>
      <c r="C15441" s="179" t="s">
        <v>8</v>
      </c>
      <c r="D15441" s="180" t="s">
        <v>27369</v>
      </c>
    </row>
    <row r="15442" spans="1:4" x14ac:dyDescent="0.25">
      <c r="A15442" s="179" t="s">
        <v>3697</v>
      </c>
      <c r="B15442" s="179" t="s">
        <v>8085</v>
      </c>
      <c r="C15442" s="179" t="s">
        <v>8</v>
      </c>
      <c r="D15442" s="180" t="s">
        <v>27370</v>
      </c>
    </row>
    <row r="15443" spans="1:4" x14ac:dyDescent="0.25">
      <c r="A15443" s="179" t="s">
        <v>3698</v>
      </c>
      <c r="B15443" s="179" t="s">
        <v>8086</v>
      </c>
      <c r="C15443" s="179" t="s">
        <v>8</v>
      </c>
      <c r="D15443" s="180" t="s">
        <v>27371</v>
      </c>
    </row>
    <row r="15444" spans="1:4" x14ac:dyDescent="0.25">
      <c r="A15444" s="179" t="s">
        <v>3699</v>
      </c>
      <c r="B15444" s="179" t="s">
        <v>8087</v>
      </c>
      <c r="C15444" s="179" t="s">
        <v>8</v>
      </c>
      <c r="D15444" s="180" t="s">
        <v>27372</v>
      </c>
    </row>
    <row r="15445" spans="1:4" x14ac:dyDescent="0.25">
      <c r="A15445" s="179" t="s">
        <v>3700</v>
      </c>
      <c r="B15445" s="179" t="s">
        <v>8088</v>
      </c>
      <c r="C15445" s="179" t="s">
        <v>8</v>
      </c>
      <c r="D15445" s="180" t="s">
        <v>27373</v>
      </c>
    </row>
    <row r="15446" spans="1:4" x14ac:dyDescent="0.25">
      <c r="A15446" s="179" t="s">
        <v>3701</v>
      </c>
      <c r="B15446" s="179" t="s">
        <v>8089</v>
      </c>
      <c r="C15446" s="179" t="s">
        <v>8</v>
      </c>
      <c r="D15446" s="180" t="s">
        <v>27374</v>
      </c>
    </row>
    <row r="15447" spans="1:4" x14ac:dyDescent="0.25">
      <c r="A15447" s="179" t="s">
        <v>3702</v>
      </c>
      <c r="B15447" s="179" t="s">
        <v>8090</v>
      </c>
      <c r="C15447" s="179" t="s">
        <v>8</v>
      </c>
      <c r="D15447" s="180" t="s">
        <v>27375</v>
      </c>
    </row>
    <row r="15448" spans="1:4" x14ac:dyDescent="0.25">
      <c r="A15448" s="179" t="s">
        <v>3703</v>
      </c>
      <c r="B15448" s="179" t="s">
        <v>8091</v>
      </c>
      <c r="C15448" s="179" t="s">
        <v>8</v>
      </c>
      <c r="D15448" s="180" t="s">
        <v>27376</v>
      </c>
    </row>
    <row r="15449" spans="1:4" x14ac:dyDescent="0.25">
      <c r="A15449" s="179" t="s">
        <v>3704</v>
      </c>
      <c r="B15449" s="179" t="s">
        <v>8092</v>
      </c>
      <c r="C15449" s="179" t="s">
        <v>8</v>
      </c>
      <c r="D15449" s="180" t="s">
        <v>27377</v>
      </c>
    </row>
    <row r="15450" spans="1:4" x14ac:dyDescent="0.25">
      <c r="A15450" s="179" t="s">
        <v>3705</v>
      </c>
      <c r="B15450" s="179" t="s">
        <v>8093</v>
      </c>
      <c r="C15450" s="179" t="s">
        <v>8</v>
      </c>
      <c r="D15450" s="180" t="s">
        <v>16679</v>
      </c>
    </row>
    <row r="15451" spans="1:4" x14ac:dyDescent="0.25">
      <c r="A15451" s="179" t="s">
        <v>3706</v>
      </c>
      <c r="B15451" s="179" t="s">
        <v>8094</v>
      </c>
      <c r="C15451" s="179" t="s">
        <v>8</v>
      </c>
      <c r="D15451" s="180" t="s">
        <v>21718</v>
      </c>
    </row>
    <row r="15452" spans="1:4" x14ac:dyDescent="0.25">
      <c r="A15452" s="179" t="s">
        <v>3707</v>
      </c>
      <c r="B15452" s="179" t="s">
        <v>8095</v>
      </c>
      <c r="C15452" s="179" t="s">
        <v>8</v>
      </c>
      <c r="D15452" s="180" t="s">
        <v>14240</v>
      </c>
    </row>
    <row r="15453" spans="1:4" x14ac:dyDescent="0.25">
      <c r="A15453" s="179" t="s">
        <v>3708</v>
      </c>
      <c r="B15453" s="179" t="s">
        <v>8097</v>
      </c>
      <c r="C15453" s="179" t="s">
        <v>8</v>
      </c>
      <c r="D15453" s="180" t="s">
        <v>27378</v>
      </c>
    </row>
    <row r="15454" spans="1:4" x14ac:dyDescent="0.25">
      <c r="A15454" s="179" t="s">
        <v>3709</v>
      </c>
      <c r="B15454" s="179" t="s">
        <v>8099</v>
      </c>
      <c r="C15454" s="179" t="s">
        <v>8</v>
      </c>
      <c r="D15454" s="180" t="s">
        <v>27379</v>
      </c>
    </row>
    <row r="15455" spans="1:4" x14ac:dyDescent="0.25">
      <c r="A15455" s="179" t="s">
        <v>3710</v>
      </c>
      <c r="B15455" s="179" t="s">
        <v>8100</v>
      </c>
      <c r="C15455" s="179" t="s">
        <v>8</v>
      </c>
      <c r="D15455" s="180" t="s">
        <v>27380</v>
      </c>
    </row>
    <row r="15456" spans="1:4" x14ac:dyDescent="0.25">
      <c r="A15456" s="179" t="s">
        <v>3711</v>
      </c>
      <c r="B15456" s="179" t="s">
        <v>8101</v>
      </c>
      <c r="C15456" s="179" t="s">
        <v>8</v>
      </c>
      <c r="D15456" s="180" t="s">
        <v>27381</v>
      </c>
    </row>
    <row r="15457" spans="1:4" x14ac:dyDescent="0.25">
      <c r="A15457" s="179" t="s">
        <v>3712</v>
      </c>
      <c r="B15457" s="179" t="s">
        <v>15818</v>
      </c>
      <c r="C15457" s="179" t="s">
        <v>8</v>
      </c>
      <c r="D15457" s="180" t="s">
        <v>17718</v>
      </c>
    </row>
    <row r="15458" spans="1:4" x14ac:dyDescent="0.25">
      <c r="A15458" s="179" t="s">
        <v>3713</v>
      </c>
      <c r="B15458" s="179" t="s">
        <v>15819</v>
      </c>
      <c r="C15458" s="179" t="s">
        <v>8</v>
      </c>
      <c r="D15458" s="180" t="s">
        <v>27382</v>
      </c>
    </row>
    <row r="15459" spans="1:4" x14ac:dyDescent="0.25">
      <c r="A15459" s="179" t="s">
        <v>3714</v>
      </c>
      <c r="B15459" s="179" t="s">
        <v>15820</v>
      </c>
      <c r="C15459" s="179" t="s">
        <v>8</v>
      </c>
      <c r="D15459" s="180" t="s">
        <v>17417</v>
      </c>
    </row>
    <row r="15460" spans="1:4" x14ac:dyDescent="0.25">
      <c r="A15460" s="179" t="s">
        <v>3715</v>
      </c>
      <c r="B15460" s="179" t="s">
        <v>15821</v>
      </c>
      <c r="C15460" s="179" t="s">
        <v>8</v>
      </c>
      <c r="D15460" s="180" t="s">
        <v>27383</v>
      </c>
    </row>
    <row r="15461" spans="1:4" x14ac:dyDescent="0.25">
      <c r="A15461" s="179" t="s">
        <v>8102</v>
      </c>
      <c r="B15461" s="179" t="s">
        <v>15822</v>
      </c>
      <c r="C15461" s="179" t="s">
        <v>8</v>
      </c>
      <c r="D15461" s="180" t="s">
        <v>27384</v>
      </c>
    </row>
    <row r="15462" spans="1:4" x14ac:dyDescent="0.25">
      <c r="A15462" s="179" t="s">
        <v>8103</v>
      </c>
      <c r="B15462" s="179" t="s">
        <v>15823</v>
      </c>
      <c r="C15462" s="179" t="s">
        <v>8</v>
      </c>
      <c r="D15462" s="180" t="s">
        <v>14588</v>
      </c>
    </row>
    <row r="15463" spans="1:4" x14ac:dyDescent="0.25">
      <c r="A15463" s="179" t="s">
        <v>8104</v>
      </c>
      <c r="B15463" s="179" t="s">
        <v>8105</v>
      </c>
      <c r="C15463" s="179" t="s">
        <v>8</v>
      </c>
      <c r="D15463" s="180" t="s">
        <v>27364</v>
      </c>
    </row>
    <row r="15464" spans="1:4" x14ac:dyDescent="0.25">
      <c r="A15464" s="179" t="s">
        <v>8106</v>
      </c>
      <c r="B15464" s="179" t="s">
        <v>8107</v>
      </c>
      <c r="C15464" s="179" t="s">
        <v>8</v>
      </c>
      <c r="D15464" s="180" t="s">
        <v>27385</v>
      </c>
    </row>
    <row r="15465" spans="1:4" x14ac:dyDescent="0.25">
      <c r="A15465" s="179" t="s">
        <v>8108</v>
      </c>
      <c r="B15465" s="179" t="s">
        <v>8109</v>
      </c>
      <c r="C15465" s="179" t="s">
        <v>8</v>
      </c>
      <c r="D15465" s="180" t="s">
        <v>24493</v>
      </c>
    </row>
    <row r="15466" spans="1:4" x14ac:dyDescent="0.25">
      <c r="A15466" s="179" t="s">
        <v>8110</v>
      </c>
      <c r="B15466" s="179" t="s">
        <v>8111</v>
      </c>
      <c r="C15466" s="179" t="s">
        <v>8</v>
      </c>
      <c r="D15466" s="180" t="s">
        <v>27386</v>
      </c>
    </row>
    <row r="15467" spans="1:4" x14ac:dyDescent="0.25">
      <c r="A15467" s="179" t="s">
        <v>8112</v>
      </c>
      <c r="B15467" s="179" t="s">
        <v>8113</v>
      </c>
      <c r="C15467" s="179" t="s">
        <v>8</v>
      </c>
      <c r="D15467" s="180" t="s">
        <v>27387</v>
      </c>
    </row>
    <row r="15468" spans="1:4" x14ac:dyDescent="0.25">
      <c r="A15468" s="179" t="s">
        <v>8114</v>
      </c>
      <c r="B15468" s="179" t="s">
        <v>8115</v>
      </c>
      <c r="C15468" s="179" t="s">
        <v>8</v>
      </c>
      <c r="D15468" s="180" t="s">
        <v>20101</v>
      </c>
    </row>
    <row r="15469" spans="1:4" x14ac:dyDescent="0.25">
      <c r="A15469" s="179" t="s">
        <v>8116</v>
      </c>
      <c r="B15469" s="179" t="s">
        <v>8117</v>
      </c>
      <c r="C15469" s="179" t="s">
        <v>8</v>
      </c>
      <c r="D15469" s="180" t="s">
        <v>8532</v>
      </c>
    </row>
    <row r="15470" spans="1:4" x14ac:dyDescent="0.25">
      <c r="A15470" s="179" t="s">
        <v>8118</v>
      </c>
      <c r="B15470" s="179" t="s">
        <v>8119</v>
      </c>
      <c r="C15470" s="179" t="s">
        <v>8</v>
      </c>
      <c r="D15470" s="180" t="s">
        <v>17806</v>
      </c>
    </row>
    <row r="15471" spans="1:4" x14ac:dyDescent="0.25">
      <c r="A15471" s="179" t="s">
        <v>13006</v>
      </c>
      <c r="B15471" s="179" t="s">
        <v>13007</v>
      </c>
      <c r="C15471" s="179" t="s">
        <v>8</v>
      </c>
      <c r="D15471" s="180" t="s">
        <v>27388</v>
      </c>
    </row>
    <row r="15472" spans="1:4" x14ac:dyDescent="0.25">
      <c r="A15472" s="179" t="s">
        <v>9849</v>
      </c>
      <c r="B15472" s="179" t="s">
        <v>15824</v>
      </c>
      <c r="C15472" s="179" t="s">
        <v>8</v>
      </c>
      <c r="D15472" s="180" t="s">
        <v>27389</v>
      </c>
    </row>
    <row r="15473" spans="1:4" x14ac:dyDescent="0.25">
      <c r="A15473" s="179" t="s">
        <v>9850</v>
      </c>
      <c r="B15473" s="179" t="s">
        <v>15825</v>
      </c>
      <c r="C15473" s="179" t="s">
        <v>8</v>
      </c>
      <c r="D15473" s="180" t="s">
        <v>27390</v>
      </c>
    </row>
    <row r="15474" spans="1:4" x14ac:dyDescent="0.25">
      <c r="A15474" s="179" t="s">
        <v>9851</v>
      </c>
      <c r="B15474" s="179" t="s">
        <v>15826</v>
      </c>
      <c r="C15474" s="179" t="s">
        <v>8</v>
      </c>
      <c r="D15474" s="180" t="s">
        <v>27391</v>
      </c>
    </row>
    <row r="15475" spans="1:4" x14ac:dyDescent="0.25">
      <c r="A15475" s="179" t="s">
        <v>9852</v>
      </c>
      <c r="B15475" s="179" t="s">
        <v>15827</v>
      </c>
      <c r="C15475" s="179" t="s">
        <v>8</v>
      </c>
      <c r="D15475" s="180" t="s">
        <v>27392</v>
      </c>
    </row>
    <row r="15476" spans="1:4" x14ac:dyDescent="0.25">
      <c r="A15476" s="179" t="s">
        <v>9853</v>
      </c>
      <c r="B15476" s="179" t="s">
        <v>15828</v>
      </c>
      <c r="C15476" s="179" t="s">
        <v>8</v>
      </c>
      <c r="D15476" s="180" t="s">
        <v>27393</v>
      </c>
    </row>
    <row r="15477" spans="1:4" x14ac:dyDescent="0.25">
      <c r="A15477" s="179" t="s">
        <v>9854</v>
      </c>
      <c r="B15477" s="179" t="s">
        <v>15829</v>
      </c>
      <c r="C15477" s="179" t="s">
        <v>8</v>
      </c>
      <c r="D15477" s="180" t="s">
        <v>27394</v>
      </c>
    </row>
    <row r="15478" spans="1:4" x14ac:dyDescent="0.25">
      <c r="A15478" s="179" t="s">
        <v>9855</v>
      </c>
      <c r="B15478" s="179" t="s">
        <v>15830</v>
      </c>
      <c r="C15478" s="179" t="s">
        <v>8</v>
      </c>
      <c r="D15478" s="180" t="s">
        <v>27395</v>
      </c>
    </row>
    <row r="15479" spans="1:4" x14ac:dyDescent="0.25">
      <c r="A15479" s="179" t="s">
        <v>9856</v>
      </c>
      <c r="B15479" s="179" t="s">
        <v>15831</v>
      </c>
      <c r="C15479" s="179" t="s">
        <v>8</v>
      </c>
      <c r="D15479" s="180" t="s">
        <v>27396</v>
      </c>
    </row>
    <row r="15480" spans="1:4" x14ac:dyDescent="0.25">
      <c r="A15480" s="179" t="s">
        <v>9857</v>
      </c>
      <c r="B15480" s="179" t="s">
        <v>15832</v>
      </c>
      <c r="C15480" s="179" t="s">
        <v>8</v>
      </c>
      <c r="D15480" s="180" t="s">
        <v>27397</v>
      </c>
    </row>
    <row r="15481" spans="1:4" x14ac:dyDescent="0.25">
      <c r="A15481" s="179" t="s">
        <v>9858</v>
      </c>
      <c r="B15481" s="179" t="s">
        <v>15833</v>
      </c>
      <c r="C15481" s="179" t="s">
        <v>8</v>
      </c>
      <c r="D15481" s="180" t="s">
        <v>27398</v>
      </c>
    </row>
    <row r="15482" spans="1:4" x14ac:dyDescent="0.25">
      <c r="A15482" s="179" t="s">
        <v>9859</v>
      </c>
      <c r="B15482" s="179" t="s">
        <v>15834</v>
      </c>
      <c r="C15482" s="179" t="s">
        <v>8</v>
      </c>
      <c r="D15482" s="180" t="s">
        <v>27399</v>
      </c>
    </row>
    <row r="15483" spans="1:4" x14ac:dyDescent="0.25">
      <c r="A15483" s="179" t="s">
        <v>9860</v>
      </c>
      <c r="B15483" s="179" t="s">
        <v>15835</v>
      </c>
      <c r="C15483" s="179" t="s">
        <v>8</v>
      </c>
      <c r="D15483" s="180" t="s">
        <v>27400</v>
      </c>
    </row>
    <row r="15484" spans="1:4" x14ac:dyDescent="0.25">
      <c r="A15484" s="179" t="s">
        <v>9861</v>
      </c>
      <c r="B15484" s="179" t="s">
        <v>15836</v>
      </c>
      <c r="C15484" s="179" t="s">
        <v>8</v>
      </c>
      <c r="D15484" s="180" t="s">
        <v>27401</v>
      </c>
    </row>
    <row r="15485" spans="1:4" x14ac:dyDescent="0.25">
      <c r="A15485" s="179" t="s">
        <v>9862</v>
      </c>
      <c r="B15485" s="179" t="s">
        <v>15837</v>
      </c>
      <c r="C15485" s="179" t="s">
        <v>8</v>
      </c>
      <c r="D15485" s="180" t="s">
        <v>27402</v>
      </c>
    </row>
    <row r="15486" spans="1:4" x14ac:dyDescent="0.25">
      <c r="A15486" s="179" t="s">
        <v>9863</v>
      </c>
      <c r="B15486" s="179" t="s">
        <v>15838</v>
      </c>
      <c r="C15486" s="179" t="s">
        <v>8</v>
      </c>
      <c r="D15486" s="180" t="s">
        <v>27403</v>
      </c>
    </row>
    <row r="15487" spans="1:4" x14ac:dyDescent="0.25">
      <c r="A15487" s="179" t="s">
        <v>9864</v>
      </c>
      <c r="B15487" s="179" t="s">
        <v>15839</v>
      </c>
      <c r="C15487" s="179" t="s">
        <v>8</v>
      </c>
      <c r="D15487" s="180" t="s">
        <v>27404</v>
      </c>
    </row>
    <row r="15488" spans="1:4" x14ac:dyDescent="0.25">
      <c r="A15488" s="179" t="s">
        <v>9865</v>
      </c>
      <c r="B15488" s="179" t="s">
        <v>15840</v>
      </c>
      <c r="C15488" s="179" t="s">
        <v>8</v>
      </c>
      <c r="D15488" s="180" t="s">
        <v>27405</v>
      </c>
    </row>
    <row r="15489" spans="1:4" x14ac:dyDescent="0.25">
      <c r="A15489" s="179" t="s">
        <v>9866</v>
      </c>
      <c r="B15489" s="179" t="s">
        <v>15841</v>
      </c>
      <c r="C15489" s="179" t="s">
        <v>8</v>
      </c>
      <c r="D15489" s="180" t="s">
        <v>27406</v>
      </c>
    </row>
    <row r="15490" spans="1:4" x14ac:dyDescent="0.25">
      <c r="A15490" s="179" t="s">
        <v>9867</v>
      </c>
      <c r="B15490" s="179" t="s">
        <v>15842</v>
      </c>
      <c r="C15490" s="179" t="s">
        <v>8</v>
      </c>
      <c r="D15490" s="180" t="s">
        <v>27407</v>
      </c>
    </row>
    <row r="15491" spans="1:4" x14ac:dyDescent="0.25">
      <c r="A15491" s="179" t="s">
        <v>9868</v>
      </c>
      <c r="B15491" s="179" t="s">
        <v>15843</v>
      </c>
      <c r="C15491" s="179" t="s">
        <v>8</v>
      </c>
      <c r="D15491" s="180" t="s">
        <v>27408</v>
      </c>
    </row>
    <row r="15492" spans="1:4" x14ac:dyDescent="0.25">
      <c r="A15492" s="179" t="s">
        <v>9869</v>
      </c>
      <c r="B15492" s="179" t="s">
        <v>15844</v>
      </c>
      <c r="C15492" s="179" t="s">
        <v>8</v>
      </c>
      <c r="D15492" s="180" t="s">
        <v>27409</v>
      </c>
    </row>
    <row r="15493" spans="1:4" x14ac:dyDescent="0.25">
      <c r="A15493" s="179" t="s">
        <v>9870</v>
      </c>
      <c r="B15493" s="179" t="s">
        <v>15845</v>
      </c>
      <c r="C15493" s="179" t="s">
        <v>8</v>
      </c>
      <c r="D15493" s="180" t="s">
        <v>27410</v>
      </c>
    </row>
    <row r="15494" spans="1:4" x14ac:dyDescent="0.25">
      <c r="A15494" s="179" t="s">
        <v>9871</v>
      </c>
      <c r="B15494" s="179" t="s">
        <v>15846</v>
      </c>
      <c r="C15494" s="179" t="s">
        <v>8</v>
      </c>
      <c r="D15494" s="180" t="s">
        <v>27411</v>
      </c>
    </row>
    <row r="15495" spans="1:4" x14ac:dyDescent="0.25">
      <c r="A15495" s="179" t="s">
        <v>9872</v>
      </c>
      <c r="B15495" s="179" t="s">
        <v>15847</v>
      </c>
      <c r="C15495" s="179" t="s">
        <v>8</v>
      </c>
      <c r="D15495" s="180" t="s">
        <v>27412</v>
      </c>
    </row>
    <row r="15496" spans="1:4" x14ac:dyDescent="0.25">
      <c r="A15496" s="179" t="s">
        <v>9873</v>
      </c>
      <c r="B15496" s="179" t="s">
        <v>15848</v>
      </c>
      <c r="C15496" s="179" t="s">
        <v>8</v>
      </c>
      <c r="D15496" s="180" t="s">
        <v>27413</v>
      </c>
    </row>
    <row r="15497" spans="1:4" x14ac:dyDescent="0.25">
      <c r="A15497" s="179" t="s">
        <v>9874</v>
      </c>
      <c r="B15497" s="179" t="s">
        <v>15849</v>
      </c>
      <c r="C15497" s="179" t="s">
        <v>8</v>
      </c>
      <c r="D15497" s="180" t="s">
        <v>27414</v>
      </c>
    </row>
    <row r="15498" spans="1:4" x14ac:dyDescent="0.25">
      <c r="A15498" s="179" t="s">
        <v>9875</v>
      </c>
      <c r="B15498" s="179" t="s">
        <v>15850</v>
      </c>
      <c r="C15498" s="179" t="s">
        <v>8</v>
      </c>
      <c r="D15498" s="180" t="s">
        <v>27415</v>
      </c>
    </row>
    <row r="15499" spans="1:4" x14ac:dyDescent="0.25">
      <c r="A15499" s="179" t="s">
        <v>9876</v>
      </c>
      <c r="B15499" s="179" t="s">
        <v>15851</v>
      </c>
      <c r="C15499" s="179" t="s">
        <v>8</v>
      </c>
      <c r="D15499" s="180" t="s">
        <v>27416</v>
      </c>
    </row>
    <row r="15500" spans="1:4" x14ac:dyDescent="0.25">
      <c r="A15500" s="179" t="s">
        <v>9877</v>
      </c>
      <c r="B15500" s="179" t="s">
        <v>15852</v>
      </c>
      <c r="C15500" s="179" t="s">
        <v>8</v>
      </c>
      <c r="D15500" s="180" t="s">
        <v>27417</v>
      </c>
    </row>
    <row r="15501" spans="1:4" x14ac:dyDescent="0.25">
      <c r="A15501" s="179" t="s">
        <v>9878</v>
      </c>
      <c r="B15501" s="179" t="s">
        <v>15853</v>
      </c>
      <c r="C15501" s="179" t="s">
        <v>8</v>
      </c>
      <c r="D15501" s="180" t="s">
        <v>27418</v>
      </c>
    </row>
    <row r="15502" spans="1:4" x14ac:dyDescent="0.25">
      <c r="A15502" s="179" t="s">
        <v>9879</v>
      </c>
      <c r="B15502" s="179" t="s">
        <v>15854</v>
      </c>
      <c r="C15502" s="179" t="s">
        <v>8</v>
      </c>
      <c r="D15502" s="180" t="s">
        <v>27419</v>
      </c>
    </row>
    <row r="15503" spans="1:4" x14ac:dyDescent="0.25">
      <c r="A15503" s="179" t="s">
        <v>9880</v>
      </c>
      <c r="B15503" s="179" t="s">
        <v>15855</v>
      </c>
      <c r="C15503" s="179" t="s">
        <v>8</v>
      </c>
      <c r="D15503" s="180" t="s">
        <v>27420</v>
      </c>
    </row>
    <row r="15504" spans="1:4" x14ac:dyDescent="0.25">
      <c r="A15504" s="179" t="s">
        <v>9881</v>
      </c>
      <c r="B15504" s="179" t="s">
        <v>15856</v>
      </c>
      <c r="C15504" s="179" t="s">
        <v>8</v>
      </c>
      <c r="D15504" s="180" t="s">
        <v>27421</v>
      </c>
    </row>
    <row r="15505" spans="1:4" x14ac:dyDescent="0.25">
      <c r="A15505" s="179" t="s">
        <v>9882</v>
      </c>
      <c r="B15505" s="179" t="s">
        <v>15857</v>
      </c>
      <c r="C15505" s="179" t="s">
        <v>8</v>
      </c>
      <c r="D15505" s="180" t="s">
        <v>27422</v>
      </c>
    </row>
    <row r="15506" spans="1:4" x14ac:dyDescent="0.25">
      <c r="A15506" s="179" t="s">
        <v>9883</v>
      </c>
      <c r="B15506" s="179" t="s">
        <v>15858</v>
      </c>
      <c r="C15506" s="179" t="s">
        <v>8</v>
      </c>
      <c r="D15506" s="180" t="s">
        <v>27423</v>
      </c>
    </row>
    <row r="15507" spans="1:4" x14ac:dyDescent="0.25">
      <c r="A15507" s="179" t="s">
        <v>9884</v>
      </c>
      <c r="B15507" s="179" t="s">
        <v>15859</v>
      </c>
      <c r="C15507" s="179" t="s">
        <v>8</v>
      </c>
      <c r="D15507" s="180" t="s">
        <v>27424</v>
      </c>
    </row>
    <row r="15508" spans="1:4" x14ac:dyDescent="0.25">
      <c r="A15508" s="179" t="s">
        <v>9885</v>
      </c>
      <c r="B15508" s="179" t="s">
        <v>15860</v>
      </c>
      <c r="C15508" s="179" t="s">
        <v>8</v>
      </c>
      <c r="D15508" s="180" t="s">
        <v>27425</v>
      </c>
    </row>
    <row r="15509" spans="1:4" x14ac:dyDescent="0.25">
      <c r="A15509" s="179" t="s">
        <v>9886</v>
      </c>
      <c r="B15509" s="179" t="s">
        <v>15861</v>
      </c>
      <c r="C15509" s="179" t="s">
        <v>8</v>
      </c>
      <c r="D15509" s="180" t="s">
        <v>27426</v>
      </c>
    </row>
    <row r="15510" spans="1:4" x14ac:dyDescent="0.25">
      <c r="A15510" s="179" t="s">
        <v>9887</v>
      </c>
      <c r="B15510" s="179" t="s">
        <v>15862</v>
      </c>
      <c r="C15510" s="179" t="s">
        <v>8</v>
      </c>
      <c r="D15510" s="180" t="s">
        <v>27427</v>
      </c>
    </row>
    <row r="15511" spans="1:4" x14ac:dyDescent="0.25">
      <c r="A15511" s="179" t="s">
        <v>9888</v>
      </c>
      <c r="B15511" s="179" t="s">
        <v>15863</v>
      </c>
      <c r="C15511" s="179" t="s">
        <v>8</v>
      </c>
      <c r="D15511" s="180" t="s">
        <v>27428</v>
      </c>
    </row>
    <row r="15512" spans="1:4" x14ac:dyDescent="0.25">
      <c r="A15512" s="179" t="s">
        <v>9889</v>
      </c>
      <c r="B15512" s="179" t="s">
        <v>15864</v>
      </c>
      <c r="C15512" s="179" t="s">
        <v>8</v>
      </c>
      <c r="D15512" s="180" t="s">
        <v>27429</v>
      </c>
    </row>
    <row r="15513" spans="1:4" x14ac:dyDescent="0.25">
      <c r="A15513" s="179" t="s">
        <v>9890</v>
      </c>
      <c r="B15513" s="179" t="s">
        <v>15865</v>
      </c>
      <c r="C15513" s="179" t="s">
        <v>8</v>
      </c>
      <c r="D15513" s="180" t="s">
        <v>27430</v>
      </c>
    </row>
    <row r="15514" spans="1:4" x14ac:dyDescent="0.25">
      <c r="A15514" s="179" t="s">
        <v>9891</v>
      </c>
      <c r="B15514" s="179" t="s">
        <v>15866</v>
      </c>
      <c r="C15514" s="179" t="s">
        <v>8</v>
      </c>
      <c r="D15514" s="180" t="s">
        <v>27431</v>
      </c>
    </row>
    <row r="15515" spans="1:4" x14ac:dyDescent="0.25">
      <c r="A15515" s="179" t="s">
        <v>9892</v>
      </c>
      <c r="B15515" s="179" t="s">
        <v>15867</v>
      </c>
      <c r="C15515" s="179" t="s">
        <v>8</v>
      </c>
      <c r="D15515" s="180" t="s">
        <v>27432</v>
      </c>
    </row>
    <row r="15516" spans="1:4" x14ac:dyDescent="0.25">
      <c r="A15516" s="179" t="s">
        <v>9893</v>
      </c>
      <c r="B15516" s="179" t="s">
        <v>15868</v>
      </c>
      <c r="C15516" s="179" t="s">
        <v>8</v>
      </c>
      <c r="D15516" s="180" t="s">
        <v>27433</v>
      </c>
    </row>
    <row r="15517" spans="1:4" x14ac:dyDescent="0.25">
      <c r="A15517" s="179" t="s">
        <v>9894</v>
      </c>
      <c r="B15517" s="179" t="s">
        <v>15869</v>
      </c>
      <c r="C15517" s="179" t="s">
        <v>8</v>
      </c>
      <c r="D15517" s="180" t="s">
        <v>27434</v>
      </c>
    </row>
    <row r="15518" spans="1:4" x14ac:dyDescent="0.25">
      <c r="A15518" s="179" t="s">
        <v>9895</v>
      </c>
      <c r="B15518" s="179" t="s">
        <v>15870</v>
      </c>
      <c r="C15518" s="179" t="s">
        <v>8</v>
      </c>
      <c r="D15518" s="180" t="s">
        <v>27435</v>
      </c>
    </row>
    <row r="15519" spans="1:4" x14ac:dyDescent="0.25">
      <c r="A15519" s="179" t="s">
        <v>9896</v>
      </c>
      <c r="B15519" s="179" t="s">
        <v>15871</v>
      </c>
      <c r="C15519" s="179" t="s">
        <v>8</v>
      </c>
      <c r="D15519" s="180" t="s">
        <v>27436</v>
      </c>
    </row>
    <row r="15520" spans="1:4" x14ac:dyDescent="0.25">
      <c r="A15520" s="179" t="s">
        <v>9897</v>
      </c>
      <c r="B15520" s="179" t="s">
        <v>9898</v>
      </c>
      <c r="C15520" s="179" t="s">
        <v>8</v>
      </c>
      <c r="D15520" s="180" t="s">
        <v>18012</v>
      </c>
    </row>
    <row r="15521" spans="1:4" x14ac:dyDescent="0.25">
      <c r="A15521" s="179" t="s">
        <v>9899</v>
      </c>
      <c r="B15521" s="179" t="s">
        <v>9900</v>
      </c>
      <c r="C15521" s="179" t="s">
        <v>8</v>
      </c>
      <c r="D15521" s="180" t="s">
        <v>14988</v>
      </c>
    </row>
    <row r="15522" spans="1:4" x14ac:dyDescent="0.25">
      <c r="A15522" s="179" t="s">
        <v>9901</v>
      </c>
      <c r="B15522" s="179" t="s">
        <v>9902</v>
      </c>
      <c r="C15522" s="179" t="s">
        <v>8</v>
      </c>
      <c r="D15522" s="180" t="s">
        <v>27437</v>
      </c>
    </row>
    <row r="15523" spans="1:4" x14ac:dyDescent="0.25">
      <c r="A15523" s="179" t="s">
        <v>9903</v>
      </c>
      <c r="B15523" s="179" t="s">
        <v>9904</v>
      </c>
      <c r="C15523" s="179" t="s">
        <v>8</v>
      </c>
      <c r="D15523" s="180" t="s">
        <v>27175</v>
      </c>
    </row>
    <row r="15524" spans="1:4" x14ac:dyDescent="0.25">
      <c r="A15524" s="179" t="s">
        <v>9905</v>
      </c>
      <c r="B15524" s="179" t="s">
        <v>9906</v>
      </c>
      <c r="C15524" s="179" t="s">
        <v>8</v>
      </c>
      <c r="D15524" s="180" t="s">
        <v>27438</v>
      </c>
    </row>
    <row r="15525" spans="1:4" x14ac:dyDescent="0.25">
      <c r="A15525" s="179" t="s">
        <v>9907</v>
      </c>
      <c r="B15525" s="179" t="s">
        <v>9908</v>
      </c>
      <c r="C15525" s="179" t="s">
        <v>8</v>
      </c>
      <c r="D15525" s="180" t="s">
        <v>17937</v>
      </c>
    </row>
    <row r="15526" spans="1:4" x14ac:dyDescent="0.25">
      <c r="A15526" s="179" t="s">
        <v>9909</v>
      </c>
      <c r="B15526" s="179" t="s">
        <v>9910</v>
      </c>
      <c r="C15526" s="179" t="s">
        <v>8</v>
      </c>
      <c r="D15526" s="180" t="s">
        <v>27439</v>
      </c>
    </row>
    <row r="15527" spans="1:4" x14ac:dyDescent="0.25">
      <c r="A15527" s="179" t="s">
        <v>9911</v>
      </c>
      <c r="B15527" s="179" t="s">
        <v>9912</v>
      </c>
      <c r="C15527" s="179" t="s">
        <v>8</v>
      </c>
      <c r="D15527" s="180" t="s">
        <v>27440</v>
      </c>
    </row>
    <row r="15528" spans="1:4" x14ac:dyDescent="0.25">
      <c r="A15528" s="179" t="s">
        <v>9913</v>
      </c>
      <c r="B15528" s="179" t="s">
        <v>9914</v>
      </c>
      <c r="C15528" s="179" t="s">
        <v>8</v>
      </c>
      <c r="D15528" s="180" t="s">
        <v>27441</v>
      </c>
    </row>
    <row r="15529" spans="1:4" x14ac:dyDescent="0.25">
      <c r="A15529" s="179" t="s">
        <v>9915</v>
      </c>
      <c r="B15529" s="179" t="s">
        <v>9916</v>
      </c>
      <c r="C15529" s="179" t="s">
        <v>8</v>
      </c>
      <c r="D15529" s="180" t="s">
        <v>27442</v>
      </c>
    </row>
    <row r="15530" spans="1:4" x14ac:dyDescent="0.25">
      <c r="A15530" s="179" t="s">
        <v>9917</v>
      </c>
      <c r="B15530" s="179" t="s">
        <v>9918</v>
      </c>
      <c r="C15530" s="179" t="s">
        <v>8</v>
      </c>
      <c r="D15530" s="180" t="s">
        <v>27443</v>
      </c>
    </row>
    <row r="15531" spans="1:4" x14ac:dyDescent="0.25">
      <c r="A15531" s="179" t="s">
        <v>9919</v>
      </c>
      <c r="B15531" s="179" t="s">
        <v>9920</v>
      </c>
      <c r="C15531" s="179" t="s">
        <v>8</v>
      </c>
      <c r="D15531" s="180" t="s">
        <v>27444</v>
      </c>
    </row>
    <row r="15532" spans="1:4" x14ac:dyDescent="0.25">
      <c r="A15532" s="179" t="s">
        <v>9921</v>
      </c>
      <c r="B15532" s="179" t="s">
        <v>9922</v>
      </c>
      <c r="C15532" s="179" t="s">
        <v>8</v>
      </c>
      <c r="D15532" s="180" t="s">
        <v>12751</v>
      </c>
    </row>
    <row r="15533" spans="1:4" x14ac:dyDescent="0.25">
      <c r="A15533" s="179" t="s">
        <v>9923</v>
      </c>
      <c r="B15533" s="179" t="s">
        <v>9924</v>
      </c>
      <c r="C15533" s="179" t="s">
        <v>8</v>
      </c>
      <c r="D15533" s="180" t="s">
        <v>15107</v>
      </c>
    </row>
    <row r="15534" spans="1:4" x14ac:dyDescent="0.25">
      <c r="A15534" s="179" t="s">
        <v>9925</v>
      </c>
      <c r="B15534" s="179" t="s">
        <v>9926</v>
      </c>
      <c r="C15534" s="179" t="s">
        <v>8</v>
      </c>
      <c r="D15534" s="180" t="s">
        <v>12767</v>
      </c>
    </row>
    <row r="15535" spans="1:4" x14ac:dyDescent="0.25">
      <c r="A15535" s="179" t="s">
        <v>9927</v>
      </c>
      <c r="B15535" s="179" t="s">
        <v>9928</v>
      </c>
      <c r="C15535" s="179" t="s">
        <v>8</v>
      </c>
      <c r="D15535" s="180" t="s">
        <v>17791</v>
      </c>
    </row>
    <row r="15536" spans="1:4" x14ac:dyDescent="0.25">
      <c r="A15536" s="179" t="s">
        <v>9929</v>
      </c>
      <c r="B15536" s="179" t="s">
        <v>9930</v>
      </c>
      <c r="C15536" s="179" t="s">
        <v>8</v>
      </c>
      <c r="D15536" s="180" t="s">
        <v>12558</v>
      </c>
    </row>
    <row r="15537" spans="1:4" x14ac:dyDescent="0.25">
      <c r="A15537" s="179" t="s">
        <v>9931</v>
      </c>
      <c r="B15537" s="179" t="s">
        <v>9932</v>
      </c>
      <c r="C15537" s="179" t="s">
        <v>14</v>
      </c>
      <c r="D15537" s="180" t="s">
        <v>7907</v>
      </c>
    </row>
    <row r="15538" spans="1:4" x14ac:dyDescent="0.25">
      <c r="A15538" s="179" t="s">
        <v>9933</v>
      </c>
      <c r="B15538" s="179" t="s">
        <v>9934</v>
      </c>
      <c r="C15538" s="179" t="s">
        <v>14</v>
      </c>
      <c r="D15538" s="180" t="s">
        <v>8562</v>
      </c>
    </row>
    <row r="15539" spans="1:4" x14ac:dyDescent="0.25">
      <c r="A15539" s="179" t="s">
        <v>9935</v>
      </c>
      <c r="B15539" s="179" t="s">
        <v>9936</v>
      </c>
      <c r="C15539" s="179" t="s">
        <v>14</v>
      </c>
      <c r="D15539" s="180" t="s">
        <v>14645</v>
      </c>
    </row>
    <row r="15540" spans="1:4" x14ac:dyDescent="0.25">
      <c r="A15540" s="179" t="s">
        <v>9937</v>
      </c>
      <c r="B15540" s="179" t="s">
        <v>9938</v>
      </c>
      <c r="C15540" s="179" t="s">
        <v>14</v>
      </c>
      <c r="D15540" s="180" t="s">
        <v>27445</v>
      </c>
    </row>
    <row r="15541" spans="1:4" x14ac:dyDescent="0.25">
      <c r="A15541" s="179" t="s">
        <v>9939</v>
      </c>
      <c r="B15541" s="179" t="s">
        <v>9940</v>
      </c>
      <c r="C15541" s="179" t="s">
        <v>14</v>
      </c>
      <c r="D15541" s="180" t="s">
        <v>14898</v>
      </c>
    </row>
    <row r="15542" spans="1:4" x14ac:dyDescent="0.25">
      <c r="A15542" s="179" t="s">
        <v>9941</v>
      </c>
      <c r="B15542" s="179" t="s">
        <v>9942</v>
      </c>
      <c r="C15542" s="179" t="s">
        <v>14</v>
      </c>
      <c r="D15542" s="180" t="s">
        <v>17825</v>
      </c>
    </row>
    <row r="15543" spans="1:4" x14ac:dyDescent="0.25">
      <c r="A15543" s="179" t="s">
        <v>9943</v>
      </c>
      <c r="B15543" s="179" t="s">
        <v>9944</v>
      </c>
      <c r="C15543" s="179" t="s">
        <v>14</v>
      </c>
      <c r="D15543" s="180" t="s">
        <v>17826</v>
      </c>
    </row>
    <row r="15544" spans="1:4" x14ac:dyDescent="0.25">
      <c r="A15544" s="179" t="s">
        <v>9945</v>
      </c>
      <c r="B15544" s="179" t="s">
        <v>9946</v>
      </c>
      <c r="C15544" s="179" t="s">
        <v>14</v>
      </c>
      <c r="D15544" s="180" t="s">
        <v>27446</v>
      </c>
    </row>
    <row r="15545" spans="1:4" x14ac:dyDescent="0.25">
      <c r="A15545" s="179" t="s">
        <v>9947</v>
      </c>
      <c r="B15545" s="179" t="s">
        <v>9948</v>
      </c>
      <c r="C15545" s="179" t="s">
        <v>8</v>
      </c>
      <c r="D15545" s="180" t="s">
        <v>27447</v>
      </c>
    </row>
    <row r="15546" spans="1:4" x14ac:dyDescent="0.25">
      <c r="A15546" s="179" t="s">
        <v>9949</v>
      </c>
      <c r="B15546" s="179" t="s">
        <v>9950</v>
      </c>
      <c r="C15546" s="179" t="s">
        <v>8</v>
      </c>
      <c r="D15546" s="180" t="s">
        <v>27448</v>
      </c>
    </row>
    <row r="15547" spans="1:4" x14ac:dyDescent="0.25">
      <c r="A15547" s="179" t="s">
        <v>9951</v>
      </c>
      <c r="B15547" s="179" t="s">
        <v>9952</v>
      </c>
      <c r="C15547" s="179" t="s">
        <v>8</v>
      </c>
      <c r="D15547" s="180" t="s">
        <v>27449</v>
      </c>
    </row>
    <row r="15548" spans="1:4" x14ac:dyDescent="0.25">
      <c r="A15548" s="179" t="s">
        <v>9953</v>
      </c>
      <c r="B15548" s="179" t="s">
        <v>9954</v>
      </c>
      <c r="C15548" s="179" t="s">
        <v>8</v>
      </c>
      <c r="D15548" s="180" t="s">
        <v>18249</v>
      </c>
    </row>
    <row r="15549" spans="1:4" x14ac:dyDescent="0.25">
      <c r="A15549" s="179" t="s">
        <v>9955</v>
      </c>
      <c r="B15549" s="179" t="s">
        <v>9956</v>
      </c>
      <c r="C15549" s="179" t="s">
        <v>8</v>
      </c>
      <c r="D15549" s="180" t="s">
        <v>16728</v>
      </c>
    </row>
    <row r="15550" spans="1:4" x14ac:dyDescent="0.25">
      <c r="A15550" s="179" t="s">
        <v>9957</v>
      </c>
      <c r="B15550" s="179" t="s">
        <v>9958</v>
      </c>
      <c r="C15550" s="179" t="s">
        <v>8</v>
      </c>
      <c r="D15550" s="180" t="s">
        <v>27450</v>
      </c>
    </row>
    <row r="15551" spans="1:4" x14ac:dyDescent="0.25">
      <c r="A15551" s="179" t="s">
        <v>9959</v>
      </c>
      <c r="B15551" s="179" t="s">
        <v>9960</v>
      </c>
      <c r="C15551" s="179" t="s">
        <v>8</v>
      </c>
      <c r="D15551" s="180" t="s">
        <v>15309</v>
      </c>
    </row>
    <row r="15552" spans="1:4" x14ac:dyDescent="0.25">
      <c r="A15552" s="179" t="s">
        <v>9961</v>
      </c>
      <c r="B15552" s="179" t="s">
        <v>9962</v>
      </c>
      <c r="C15552" s="179" t="s">
        <v>8</v>
      </c>
      <c r="D15552" s="180" t="s">
        <v>27451</v>
      </c>
    </row>
    <row r="15553" spans="1:4" x14ac:dyDescent="0.25">
      <c r="A15553" s="179" t="s">
        <v>9963</v>
      </c>
      <c r="B15553" s="179" t="s">
        <v>9964</v>
      </c>
      <c r="C15553" s="179" t="s">
        <v>8</v>
      </c>
      <c r="D15553" s="180" t="s">
        <v>12637</v>
      </c>
    </row>
    <row r="15554" spans="1:4" x14ac:dyDescent="0.25">
      <c r="A15554" s="179" t="s">
        <v>9965</v>
      </c>
      <c r="B15554" s="179" t="s">
        <v>9966</v>
      </c>
      <c r="C15554" s="179" t="s">
        <v>8</v>
      </c>
      <c r="D15554" s="180" t="s">
        <v>27452</v>
      </c>
    </row>
    <row r="15555" spans="1:4" x14ac:dyDescent="0.25">
      <c r="A15555" s="179" t="s">
        <v>9967</v>
      </c>
      <c r="B15555" s="179" t="s">
        <v>9968</v>
      </c>
      <c r="C15555" s="179" t="s">
        <v>8</v>
      </c>
      <c r="D15555" s="180" t="s">
        <v>25520</v>
      </c>
    </row>
    <row r="15556" spans="1:4" x14ac:dyDescent="0.25">
      <c r="A15556" s="179" t="s">
        <v>9969</v>
      </c>
      <c r="B15556" s="179" t="s">
        <v>9970</v>
      </c>
      <c r="C15556" s="179" t="s">
        <v>8</v>
      </c>
      <c r="D15556" s="180" t="s">
        <v>27453</v>
      </c>
    </row>
    <row r="15557" spans="1:4" x14ac:dyDescent="0.25">
      <c r="A15557" s="179" t="s">
        <v>9971</v>
      </c>
      <c r="B15557" s="179" t="s">
        <v>9972</v>
      </c>
      <c r="C15557" s="179" t="s">
        <v>8</v>
      </c>
      <c r="D15557" s="180" t="s">
        <v>17822</v>
      </c>
    </row>
    <row r="15558" spans="1:4" x14ac:dyDescent="0.25">
      <c r="A15558" s="179" t="s">
        <v>9973</v>
      </c>
      <c r="B15558" s="179" t="s">
        <v>9974</v>
      </c>
      <c r="C15558" s="179" t="s">
        <v>8</v>
      </c>
      <c r="D15558" s="180" t="s">
        <v>14644</v>
      </c>
    </row>
    <row r="15559" spans="1:4" x14ac:dyDescent="0.25">
      <c r="A15559" s="179" t="s">
        <v>9975</v>
      </c>
      <c r="B15559" s="179" t="s">
        <v>9976</v>
      </c>
      <c r="C15559" s="179" t="s">
        <v>8</v>
      </c>
      <c r="D15559" s="180" t="s">
        <v>17955</v>
      </c>
    </row>
    <row r="15560" spans="1:4" x14ac:dyDescent="0.25">
      <c r="A15560" s="179" t="s">
        <v>9977</v>
      </c>
      <c r="B15560" s="179" t="s">
        <v>9978</v>
      </c>
      <c r="C15560" s="179" t="s">
        <v>8</v>
      </c>
      <c r="D15560" s="180" t="s">
        <v>12799</v>
      </c>
    </row>
    <row r="15561" spans="1:4" x14ac:dyDescent="0.25">
      <c r="A15561" s="179" t="s">
        <v>9979</v>
      </c>
      <c r="B15561" s="179" t="s">
        <v>9980</v>
      </c>
      <c r="C15561" s="179" t="s">
        <v>8</v>
      </c>
      <c r="D15561" s="180" t="s">
        <v>14853</v>
      </c>
    </row>
    <row r="15562" spans="1:4" x14ac:dyDescent="0.25">
      <c r="A15562" s="179" t="s">
        <v>9981</v>
      </c>
      <c r="B15562" s="179" t="s">
        <v>9982</v>
      </c>
      <c r="C15562" s="179" t="s">
        <v>8</v>
      </c>
      <c r="D15562" s="180" t="s">
        <v>27454</v>
      </c>
    </row>
    <row r="15563" spans="1:4" x14ac:dyDescent="0.25">
      <c r="A15563" s="179" t="s">
        <v>9983</v>
      </c>
      <c r="B15563" s="179" t="s">
        <v>9984</v>
      </c>
      <c r="C15563" s="179" t="s">
        <v>8</v>
      </c>
      <c r="D15563" s="180" t="s">
        <v>12503</v>
      </c>
    </row>
    <row r="15564" spans="1:4" x14ac:dyDescent="0.25">
      <c r="A15564" s="179" t="s">
        <v>9985</v>
      </c>
      <c r="B15564" s="179" t="s">
        <v>9986</v>
      </c>
      <c r="C15564" s="179" t="s">
        <v>8</v>
      </c>
      <c r="D15564" s="180" t="s">
        <v>27455</v>
      </c>
    </row>
    <row r="15565" spans="1:4" x14ac:dyDescent="0.25">
      <c r="A15565" s="179" t="s">
        <v>9987</v>
      </c>
      <c r="B15565" s="179" t="s">
        <v>9988</v>
      </c>
      <c r="C15565" s="179" t="s">
        <v>8</v>
      </c>
      <c r="D15565" s="180" t="s">
        <v>17897</v>
      </c>
    </row>
    <row r="15566" spans="1:4" x14ac:dyDescent="0.25">
      <c r="A15566" s="179" t="s">
        <v>9989</v>
      </c>
      <c r="B15566" s="179" t="s">
        <v>9990</v>
      </c>
      <c r="C15566" s="179" t="s">
        <v>8</v>
      </c>
      <c r="D15566" s="180" t="s">
        <v>27456</v>
      </c>
    </row>
    <row r="15567" spans="1:4" x14ac:dyDescent="0.25">
      <c r="A15567" s="179" t="s">
        <v>9991</v>
      </c>
      <c r="B15567" s="179" t="s">
        <v>9992</v>
      </c>
      <c r="C15567" s="179" t="s">
        <v>8</v>
      </c>
      <c r="D15567" s="180" t="s">
        <v>27457</v>
      </c>
    </row>
    <row r="15568" spans="1:4" x14ac:dyDescent="0.25">
      <c r="A15568" s="179" t="s">
        <v>9993</v>
      </c>
      <c r="B15568" s="179" t="s">
        <v>9994</v>
      </c>
      <c r="C15568" s="179" t="s">
        <v>8</v>
      </c>
      <c r="D15568" s="180" t="s">
        <v>27458</v>
      </c>
    </row>
    <row r="15569" spans="1:4" x14ac:dyDescent="0.25">
      <c r="A15569" s="179" t="s">
        <v>9995</v>
      </c>
      <c r="B15569" s="179" t="s">
        <v>9996</v>
      </c>
      <c r="C15569" s="179" t="s">
        <v>8</v>
      </c>
      <c r="D15569" s="180" t="s">
        <v>27459</v>
      </c>
    </row>
    <row r="15570" spans="1:4" x14ac:dyDescent="0.25">
      <c r="A15570" s="179" t="s">
        <v>9997</v>
      </c>
      <c r="B15570" s="179" t="s">
        <v>9998</v>
      </c>
      <c r="C15570" s="179" t="s">
        <v>8</v>
      </c>
      <c r="D15570" s="180" t="s">
        <v>27460</v>
      </c>
    </row>
    <row r="15571" spans="1:4" x14ac:dyDescent="0.25">
      <c r="A15571" s="179" t="s">
        <v>9999</v>
      </c>
      <c r="B15571" s="179" t="s">
        <v>10000</v>
      </c>
      <c r="C15571" s="179" t="s">
        <v>8</v>
      </c>
      <c r="D15571" s="180" t="s">
        <v>27461</v>
      </c>
    </row>
    <row r="15572" spans="1:4" x14ac:dyDescent="0.25">
      <c r="A15572" s="179" t="s">
        <v>10001</v>
      </c>
      <c r="B15572" s="179" t="s">
        <v>10002</v>
      </c>
      <c r="C15572" s="179" t="s">
        <v>8</v>
      </c>
      <c r="D15572" s="180" t="s">
        <v>27462</v>
      </c>
    </row>
    <row r="15573" spans="1:4" x14ac:dyDescent="0.25">
      <c r="A15573" s="179" t="s">
        <v>10003</v>
      </c>
      <c r="B15573" s="179" t="s">
        <v>10004</v>
      </c>
      <c r="C15573" s="179" t="s">
        <v>8</v>
      </c>
      <c r="D15573" s="180" t="s">
        <v>27463</v>
      </c>
    </row>
    <row r="15574" spans="1:4" x14ac:dyDescent="0.25">
      <c r="A15574" s="179" t="s">
        <v>10005</v>
      </c>
      <c r="B15574" s="179" t="s">
        <v>10006</v>
      </c>
      <c r="C15574" s="179" t="s">
        <v>8</v>
      </c>
      <c r="D15574" s="180" t="s">
        <v>27464</v>
      </c>
    </row>
    <row r="15575" spans="1:4" x14ac:dyDescent="0.25">
      <c r="A15575" s="179" t="s">
        <v>10007</v>
      </c>
      <c r="B15575" s="179" t="s">
        <v>10008</v>
      </c>
      <c r="C15575" s="179" t="s">
        <v>8</v>
      </c>
      <c r="D15575" s="180" t="s">
        <v>27465</v>
      </c>
    </row>
    <row r="15576" spans="1:4" x14ac:dyDescent="0.25">
      <c r="A15576" s="179" t="s">
        <v>10009</v>
      </c>
      <c r="B15576" s="179" t="s">
        <v>10010</v>
      </c>
      <c r="C15576" s="179" t="s">
        <v>8</v>
      </c>
      <c r="D15576" s="180" t="s">
        <v>15213</v>
      </c>
    </row>
    <row r="15577" spans="1:4" x14ac:dyDescent="0.25">
      <c r="A15577" s="179" t="s">
        <v>10011</v>
      </c>
      <c r="B15577" s="179" t="s">
        <v>10012</v>
      </c>
      <c r="C15577" s="179" t="s">
        <v>8</v>
      </c>
      <c r="D15577" s="180" t="s">
        <v>25902</v>
      </c>
    </row>
    <row r="15578" spans="1:4" x14ac:dyDescent="0.25">
      <c r="A15578" s="179" t="s">
        <v>10013</v>
      </c>
      <c r="B15578" s="179" t="s">
        <v>10014</v>
      </c>
      <c r="C15578" s="179" t="s">
        <v>8</v>
      </c>
      <c r="D15578" s="180" t="s">
        <v>27466</v>
      </c>
    </row>
    <row r="15579" spans="1:4" x14ac:dyDescent="0.25">
      <c r="A15579" s="179" t="s">
        <v>10015</v>
      </c>
      <c r="B15579" s="179" t="s">
        <v>10016</v>
      </c>
      <c r="C15579" s="179" t="s">
        <v>8</v>
      </c>
      <c r="D15579" s="180" t="s">
        <v>27467</v>
      </c>
    </row>
    <row r="15580" spans="1:4" x14ac:dyDescent="0.25">
      <c r="A15580" s="179" t="s">
        <v>7056</v>
      </c>
      <c r="B15580" s="179" t="s">
        <v>7057</v>
      </c>
      <c r="C15580" s="179" t="s">
        <v>8</v>
      </c>
      <c r="D15580" s="180" t="s">
        <v>27468</v>
      </c>
    </row>
    <row r="15581" spans="1:4" x14ac:dyDescent="0.25">
      <c r="A15581" s="179" t="s">
        <v>7058</v>
      </c>
      <c r="B15581" s="179" t="s">
        <v>7059</v>
      </c>
      <c r="C15581" s="179" t="s">
        <v>8</v>
      </c>
      <c r="D15581" s="180" t="s">
        <v>27469</v>
      </c>
    </row>
    <row r="15582" spans="1:4" x14ac:dyDescent="0.25">
      <c r="A15582" s="179" t="s">
        <v>7060</v>
      </c>
      <c r="B15582" s="179" t="s">
        <v>7061</v>
      </c>
      <c r="C15582" s="179" t="s">
        <v>8</v>
      </c>
      <c r="D15582" s="180" t="s">
        <v>27470</v>
      </c>
    </row>
    <row r="15583" spans="1:4" x14ac:dyDescent="0.25">
      <c r="A15583" s="179" t="s">
        <v>7062</v>
      </c>
      <c r="B15583" s="179" t="s">
        <v>7063</v>
      </c>
      <c r="C15583" s="179" t="s">
        <v>8</v>
      </c>
      <c r="D15583" s="180" t="s">
        <v>27471</v>
      </c>
    </row>
    <row r="15584" spans="1:4" x14ac:dyDescent="0.25">
      <c r="A15584" s="179" t="s">
        <v>7064</v>
      </c>
      <c r="B15584" s="179" t="s">
        <v>7065</v>
      </c>
      <c r="C15584" s="179" t="s">
        <v>8</v>
      </c>
      <c r="D15584" s="180" t="s">
        <v>27472</v>
      </c>
    </row>
    <row r="15585" spans="1:4" x14ac:dyDescent="0.25">
      <c r="A15585" s="179" t="s">
        <v>7066</v>
      </c>
      <c r="B15585" s="179" t="s">
        <v>7067</v>
      </c>
      <c r="C15585" s="179" t="s">
        <v>8</v>
      </c>
      <c r="D15585" s="180" t="s">
        <v>27473</v>
      </c>
    </row>
    <row r="15586" spans="1:4" x14ac:dyDescent="0.25">
      <c r="A15586" s="179" t="s">
        <v>7068</v>
      </c>
      <c r="B15586" s="179" t="s">
        <v>7069</v>
      </c>
      <c r="C15586" s="179" t="s">
        <v>8</v>
      </c>
      <c r="D15586" s="180" t="s">
        <v>27474</v>
      </c>
    </row>
    <row r="15587" spans="1:4" x14ac:dyDescent="0.25">
      <c r="A15587" s="179" t="s">
        <v>7070</v>
      </c>
      <c r="B15587" s="179" t="s">
        <v>7071</v>
      </c>
      <c r="C15587" s="179" t="s">
        <v>8</v>
      </c>
      <c r="D15587" s="180" t="s">
        <v>27475</v>
      </c>
    </row>
    <row r="15588" spans="1:4" x14ac:dyDescent="0.25">
      <c r="A15588" s="179" t="s">
        <v>7072</v>
      </c>
      <c r="B15588" s="179" t="s">
        <v>7073</v>
      </c>
      <c r="C15588" s="179" t="s">
        <v>8</v>
      </c>
      <c r="D15588" s="180" t="s">
        <v>27476</v>
      </c>
    </row>
    <row r="15589" spans="1:4" x14ac:dyDescent="0.25">
      <c r="A15589" s="179" t="s">
        <v>7074</v>
      </c>
      <c r="B15589" s="179" t="s">
        <v>7075</v>
      </c>
      <c r="C15589" s="179" t="s">
        <v>8</v>
      </c>
      <c r="D15589" s="180" t="s">
        <v>27477</v>
      </c>
    </row>
    <row r="15590" spans="1:4" x14ac:dyDescent="0.25">
      <c r="A15590" s="179" t="s">
        <v>7076</v>
      </c>
      <c r="B15590" s="179" t="s">
        <v>7077</v>
      </c>
      <c r="C15590" s="179" t="s">
        <v>8</v>
      </c>
      <c r="D15590" s="180" t="s">
        <v>27478</v>
      </c>
    </row>
    <row r="15591" spans="1:4" x14ac:dyDescent="0.25">
      <c r="A15591" s="179" t="s">
        <v>7078</v>
      </c>
      <c r="B15591" s="179" t="s">
        <v>7079</v>
      </c>
      <c r="C15591" s="179" t="s">
        <v>8</v>
      </c>
      <c r="D15591" s="180" t="s">
        <v>27479</v>
      </c>
    </row>
    <row r="15592" spans="1:4" x14ac:dyDescent="0.25">
      <c r="A15592" s="179" t="s">
        <v>7080</v>
      </c>
      <c r="B15592" s="179" t="s">
        <v>7081</v>
      </c>
      <c r="C15592" s="179" t="s">
        <v>8</v>
      </c>
      <c r="D15592" s="180" t="s">
        <v>27480</v>
      </c>
    </row>
    <row r="15593" spans="1:4" x14ac:dyDescent="0.25">
      <c r="A15593" s="179" t="s">
        <v>7082</v>
      </c>
      <c r="B15593" s="179" t="s">
        <v>7083</v>
      </c>
      <c r="C15593" s="179" t="s">
        <v>8</v>
      </c>
      <c r="D15593" s="180" t="s">
        <v>27481</v>
      </c>
    </row>
    <row r="15594" spans="1:4" x14ac:dyDescent="0.25">
      <c r="A15594" s="179" t="s">
        <v>7084</v>
      </c>
      <c r="B15594" s="179" t="s">
        <v>7085</v>
      </c>
      <c r="C15594" s="179" t="s">
        <v>8</v>
      </c>
      <c r="D15594" s="180" t="s">
        <v>27482</v>
      </c>
    </row>
    <row r="15595" spans="1:4" x14ac:dyDescent="0.25">
      <c r="A15595" s="179" t="s">
        <v>7086</v>
      </c>
      <c r="B15595" s="179" t="s">
        <v>7087</v>
      </c>
      <c r="C15595" s="179" t="s">
        <v>8</v>
      </c>
      <c r="D15595" s="180" t="s">
        <v>27483</v>
      </c>
    </row>
    <row r="15596" spans="1:4" x14ac:dyDescent="0.25">
      <c r="A15596" s="179" t="s">
        <v>7088</v>
      </c>
      <c r="B15596" s="179" t="s">
        <v>7089</v>
      </c>
      <c r="C15596" s="179" t="s">
        <v>8</v>
      </c>
      <c r="D15596" s="180" t="s">
        <v>27484</v>
      </c>
    </row>
    <row r="15597" spans="1:4" x14ac:dyDescent="0.25">
      <c r="A15597" s="179" t="s">
        <v>7090</v>
      </c>
      <c r="B15597" s="179" t="s">
        <v>7091</v>
      </c>
      <c r="C15597" s="179" t="s">
        <v>8</v>
      </c>
      <c r="D15597" s="180" t="s">
        <v>27485</v>
      </c>
    </row>
    <row r="15598" spans="1:4" x14ac:dyDescent="0.25">
      <c r="A15598" s="179" t="s">
        <v>7092</v>
      </c>
      <c r="B15598" s="179" t="s">
        <v>7093</v>
      </c>
      <c r="C15598" s="179" t="s">
        <v>8</v>
      </c>
      <c r="D15598" s="180" t="s">
        <v>27486</v>
      </c>
    </row>
    <row r="15599" spans="1:4" x14ac:dyDescent="0.25">
      <c r="A15599" s="179" t="s">
        <v>7094</v>
      </c>
      <c r="B15599" s="179" t="s">
        <v>7095</v>
      </c>
      <c r="C15599" s="179" t="s">
        <v>8</v>
      </c>
      <c r="D15599" s="180" t="s">
        <v>27487</v>
      </c>
    </row>
    <row r="15600" spans="1:4" x14ac:dyDescent="0.25">
      <c r="A15600" s="179" t="s">
        <v>7096</v>
      </c>
      <c r="B15600" s="179" t="s">
        <v>7097</v>
      </c>
      <c r="C15600" s="179" t="s">
        <v>8</v>
      </c>
      <c r="D15600" s="180" t="s">
        <v>27488</v>
      </c>
    </row>
    <row r="15601" spans="1:4" x14ac:dyDescent="0.25">
      <c r="A15601" s="179" t="s">
        <v>7098</v>
      </c>
      <c r="B15601" s="179" t="s">
        <v>7099</v>
      </c>
      <c r="C15601" s="179" t="s">
        <v>8</v>
      </c>
      <c r="D15601" s="180" t="s">
        <v>27489</v>
      </c>
    </row>
    <row r="15602" spans="1:4" x14ac:dyDescent="0.25">
      <c r="A15602" s="179" t="s">
        <v>7100</v>
      </c>
      <c r="B15602" s="179" t="s">
        <v>7101</v>
      </c>
      <c r="C15602" s="179" t="s">
        <v>8</v>
      </c>
      <c r="D15602" s="180" t="s">
        <v>27490</v>
      </c>
    </row>
    <row r="15603" spans="1:4" x14ac:dyDescent="0.25">
      <c r="A15603" s="179" t="s">
        <v>7102</v>
      </c>
      <c r="B15603" s="179" t="s">
        <v>7103</v>
      </c>
      <c r="C15603" s="179" t="s">
        <v>8</v>
      </c>
      <c r="D15603" s="180" t="s">
        <v>27491</v>
      </c>
    </row>
    <row r="15604" spans="1:4" x14ac:dyDescent="0.25">
      <c r="A15604" s="179" t="s">
        <v>7104</v>
      </c>
      <c r="B15604" s="179" t="s">
        <v>7105</v>
      </c>
      <c r="C15604" s="179" t="s">
        <v>8</v>
      </c>
      <c r="D15604" s="180" t="s">
        <v>27492</v>
      </c>
    </row>
    <row r="15605" spans="1:4" x14ac:dyDescent="0.25">
      <c r="A15605" s="179" t="s">
        <v>7106</v>
      </c>
      <c r="B15605" s="179" t="s">
        <v>7107</v>
      </c>
      <c r="C15605" s="179" t="s">
        <v>8</v>
      </c>
      <c r="D15605" s="180" t="s">
        <v>27493</v>
      </c>
    </row>
    <row r="15606" spans="1:4" x14ac:dyDescent="0.25">
      <c r="A15606" s="179" t="s">
        <v>7108</v>
      </c>
      <c r="B15606" s="179" t="s">
        <v>7109</v>
      </c>
      <c r="C15606" s="179" t="s">
        <v>8</v>
      </c>
      <c r="D15606" s="180" t="s">
        <v>27494</v>
      </c>
    </row>
    <row r="15607" spans="1:4" x14ac:dyDescent="0.25">
      <c r="A15607" s="179" t="s">
        <v>7110</v>
      </c>
      <c r="B15607" s="179" t="s">
        <v>7111</v>
      </c>
      <c r="C15607" s="179" t="s">
        <v>8</v>
      </c>
      <c r="D15607" s="180" t="s">
        <v>27495</v>
      </c>
    </row>
    <row r="15608" spans="1:4" x14ac:dyDescent="0.25">
      <c r="A15608" s="179" t="s">
        <v>7112</v>
      </c>
      <c r="B15608" s="179" t="s">
        <v>7113</v>
      </c>
      <c r="C15608" s="179" t="s">
        <v>8</v>
      </c>
      <c r="D15608" s="180" t="s">
        <v>27496</v>
      </c>
    </row>
    <row r="15609" spans="1:4" x14ac:dyDescent="0.25">
      <c r="A15609" s="179" t="s">
        <v>7114</v>
      </c>
      <c r="B15609" s="179" t="s">
        <v>7115</v>
      </c>
      <c r="C15609" s="179" t="s">
        <v>8</v>
      </c>
      <c r="D15609" s="180" t="s">
        <v>27497</v>
      </c>
    </row>
    <row r="15610" spans="1:4" x14ac:dyDescent="0.25">
      <c r="A15610" s="179" t="s">
        <v>7116</v>
      </c>
      <c r="B15610" s="179" t="s">
        <v>7117</v>
      </c>
      <c r="C15610" s="179" t="s">
        <v>8</v>
      </c>
      <c r="D15610" s="180" t="s">
        <v>27498</v>
      </c>
    </row>
    <row r="15611" spans="1:4" x14ac:dyDescent="0.25">
      <c r="A15611" s="179" t="s">
        <v>7118</v>
      </c>
      <c r="B15611" s="179" t="s">
        <v>7119</v>
      </c>
      <c r="C15611" s="179" t="s">
        <v>8</v>
      </c>
      <c r="D15611" s="180" t="s">
        <v>27499</v>
      </c>
    </row>
    <row r="15612" spans="1:4" x14ac:dyDescent="0.25">
      <c r="A15612" s="179" t="s">
        <v>7120</v>
      </c>
      <c r="B15612" s="179" t="s">
        <v>7121</v>
      </c>
      <c r="C15612" s="179" t="s">
        <v>8</v>
      </c>
      <c r="D15612" s="180" t="s">
        <v>27500</v>
      </c>
    </row>
    <row r="15613" spans="1:4" x14ac:dyDescent="0.25">
      <c r="A15613" s="179" t="s">
        <v>7122</v>
      </c>
      <c r="B15613" s="179" t="s">
        <v>7123</v>
      </c>
      <c r="C15613" s="179" t="s">
        <v>8</v>
      </c>
      <c r="D15613" s="180" t="s">
        <v>27501</v>
      </c>
    </row>
    <row r="15614" spans="1:4" x14ac:dyDescent="0.25">
      <c r="A15614" s="179" t="s">
        <v>7124</v>
      </c>
      <c r="B15614" s="179" t="s">
        <v>7125</v>
      </c>
      <c r="C15614" s="179" t="s">
        <v>8</v>
      </c>
      <c r="D15614" s="180" t="s">
        <v>27502</v>
      </c>
    </row>
    <row r="15615" spans="1:4" x14ac:dyDescent="0.25">
      <c r="A15615" s="179" t="s">
        <v>7126</v>
      </c>
      <c r="B15615" s="179" t="s">
        <v>7127</v>
      </c>
      <c r="C15615" s="179" t="s">
        <v>8</v>
      </c>
      <c r="D15615" s="180" t="s">
        <v>27503</v>
      </c>
    </row>
    <row r="15616" spans="1:4" x14ac:dyDescent="0.25">
      <c r="A15616" s="179" t="s">
        <v>7128</v>
      </c>
      <c r="B15616" s="179" t="s">
        <v>7129</v>
      </c>
      <c r="C15616" s="179" t="s">
        <v>8</v>
      </c>
      <c r="D15616" s="180" t="s">
        <v>27504</v>
      </c>
    </row>
    <row r="15617" spans="1:4" x14ac:dyDescent="0.25">
      <c r="A15617" s="179" t="s">
        <v>7130</v>
      </c>
      <c r="B15617" s="179" t="s">
        <v>7131</v>
      </c>
      <c r="C15617" s="179" t="s">
        <v>8</v>
      </c>
      <c r="D15617" s="180" t="s">
        <v>27505</v>
      </c>
    </row>
    <row r="15618" spans="1:4" x14ac:dyDescent="0.25">
      <c r="A15618" s="179" t="s">
        <v>7132</v>
      </c>
      <c r="B15618" s="179" t="s">
        <v>7133</v>
      </c>
      <c r="C15618" s="179" t="s">
        <v>8</v>
      </c>
      <c r="D15618" s="180" t="s">
        <v>27506</v>
      </c>
    </row>
    <row r="15619" spans="1:4" x14ac:dyDescent="0.25">
      <c r="A15619" s="179" t="s">
        <v>7134</v>
      </c>
      <c r="B15619" s="179" t="s">
        <v>7135</v>
      </c>
      <c r="C15619" s="179" t="s">
        <v>8</v>
      </c>
      <c r="D15619" s="180" t="s">
        <v>27507</v>
      </c>
    </row>
    <row r="15620" spans="1:4" x14ac:dyDescent="0.25">
      <c r="A15620" s="179" t="s">
        <v>7136</v>
      </c>
      <c r="B15620" s="179" t="s">
        <v>7137</v>
      </c>
      <c r="C15620" s="179" t="s">
        <v>8</v>
      </c>
      <c r="D15620" s="180" t="s">
        <v>27508</v>
      </c>
    </row>
    <row r="15621" spans="1:4" x14ac:dyDescent="0.25">
      <c r="A15621" s="179" t="s">
        <v>7138</v>
      </c>
      <c r="B15621" s="179" t="s">
        <v>7139</v>
      </c>
      <c r="C15621" s="179" t="s">
        <v>8</v>
      </c>
      <c r="D15621" s="180" t="s">
        <v>27509</v>
      </c>
    </row>
    <row r="15622" spans="1:4" x14ac:dyDescent="0.25">
      <c r="A15622" s="179" t="s">
        <v>7140</v>
      </c>
      <c r="B15622" s="179" t="s">
        <v>7141</v>
      </c>
      <c r="C15622" s="179" t="s">
        <v>8</v>
      </c>
      <c r="D15622" s="180" t="s">
        <v>27510</v>
      </c>
    </row>
    <row r="15623" spans="1:4" x14ac:dyDescent="0.25">
      <c r="A15623" s="179" t="s">
        <v>7142</v>
      </c>
      <c r="B15623" s="179" t="s">
        <v>7143</v>
      </c>
      <c r="C15623" s="179" t="s">
        <v>8</v>
      </c>
      <c r="D15623" s="180" t="s">
        <v>27511</v>
      </c>
    </row>
    <row r="15624" spans="1:4" x14ac:dyDescent="0.25">
      <c r="A15624" s="179" t="s">
        <v>7144</v>
      </c>
      <c r="B15624" s="179" t="s">
        <v>7145</v>
      </c>
      <c r="C15624" s="179" t="s">
        <v>8</v>
      </c>
      <c r="D15624" s="180" t="s">
        <v>27512</v>
      </c>
    </row>
    <row r="15625" spans="1:4" x14ac:dyDescent="0.25">
      <c r="A15625" s="179" t="s">
        <v>7146</v>
      </c>
      <c r="B15625" s="179" t="s">
        <v>7147</v>
      </c>
      <c r="C15625" s="179" t="s">
        <v>8</v>
      </c>
      <c r="D15625" s="180" t="s">
        <v>27513</v>
      </c>
    </row>
    <row r="15626" spans="1:4" x14ac:dyDescent="0.25">
      <c r="A15626" s="179" t="s">
        <v>3716</v>
      </c>
      <c r="B15626" s="179" t="s">
        <v>8120</v>
      </c>
      <c r="C15626" s="179" t="s">
        <v>8</v>
      </c>
      <c r="D15626" s="180" t="s">
        <v>27514</v>
      </c>
    </row>
    <row r="15627" spans="1:4" x14ac:dyDescent="0.25">
      <c r="A15627" s="179" t="s">
        <v>3717</v>
      </c>
      <c r="B15627" s="179" t="s">
        <v>8121</v>
      </c>
      <c r="C15627" s="179" t="s">
        <v>8</v>
      </c>
      <c r="D15627" s="180" t="s">
        <v>27515</v>
      </c>
    </row>
    <row r="15628" spans="1:4" x14ac:dyDescent="0.25">
      <c r="A15628" s="179" t="s">
        <v>3718</v>
      </c>
      <c r="B15628" s="179" t="s">
        <v>8122</v>
      </c>
      <c r="C15628" s="179" t="s">
        <v>8</v>
      </c>
      <c r="D15628" s="180" t="s">
        <v>27516</v>
      </c>
    </row>
    <row r="15629" spans="1:4" x14ac:dyDescent="0.25">
      <c r="A15629" s="179" t="s">
        <v>3719</v>
      </c>
      <c r="B15629" s="179" t="s">
        <v>8123</v>
      </c>
      <c r="C15629" s="179" t="s">
        <v>8</v>
      </c>
      <c r="D15629" s="180" t="s">
        <v>17577</v>
      </c>
    </row>
    <row r="15630" spans="1:4" x14ac:dyDescent="0.25">
      <c r="A15630" s="179" t="s">
        <v>3720</v>
      </c>
      <c r="B15630" s="179" t="s">
        <v>8124</v>
      </c>
      <c r="C15630" s="179" t="s">
        <v>8</v>
      </c>
      <c r="D15630" s="180" t="s">
        <v>27517</v>
      </c>
    </row>
    <row r="15631" spans="1:4" x14ac:dyDescent="0.25">
      <c r="A15631" s="179" t="s">
        <v>3721</v>
      </c>
      <c r="B15631" s="179" t="s">
        <v>8125</v>
      </c>
      <c r="C15631" s="179" t="s">
        <v>8</v>
      </c>
      <c r="D15631" s="180" t="s">
        <v>27518</v>
      </c>
    </row>
    <row r="15632" spans="1:4" x14ac:dyDescent="0.25">
      <c r="A15632" s="179" t="s">
        <v>10017</v>
      </c>
      <c r="B15632" s="179" t="s">
        <v>10018</v>
      </c>
      <c r="C15632" s="179" t="s">
        <v>8</v>
      </c>
      <c r="D15632" s="180" t="s">
        <v>27519</v>
      </c>
    </row>
    <row r="15633" spans="1:4" x14ac:dyDescent="0.25">
      <c r="A15633" s="179" t="s">
        <v>10019</v>
      </c>
      <c r="B15633" s="179" t="s">
        <v>10020</v>
      </c>
      <c r="C15633" s="179" t="s">
        <v>8</v>
      </c>
      <c r="D15633" s="180" t="s">
        <v>27520</v>
      </c>
    </row>
    <row r="15634" spans="1:4" x14ac:dyDescent="0.25">
      <c r="A15634" s="179" t="s">
        <v>10021</v>
      </c>
      <c r="B15634" s="179" t="s">
        <v>10022</v>
      </c>
      <c r="C15634" s="179" t="s">
        <v>8</v>
      </c>
      <c r="D15634" s="180" t="s">
        <v>27521</v>
      </c>
    </row>
    <row r="15635" spans="1:4" x14ac:dyDescent="0.25">
      <c r="A15635" s="179" t="s">
        <v>10023</v>
      </c>
      <c r="B15635" s="179" t="s">
        <v>10024</v>
      </c>
      <c r="C15635" s="179" t="s">
        <v>8</v>
      </c>
      <c r="D15635" s="180" t="s">
        <v>27522</v>
      </c>
    </row>
    <row r="15636" spans="1:4" x14ac:dyDescent="0.25">
      <c r="A15636" s="179" t="s">
        <v>10025</v>
      </c>
      <c r="B15636" s="179" t="s">
        <v>10026</v>
      </c>
      <c r="C15636" s="179" t="s">
        <v>8</v>
      </c>
      <c r="D15636" s="180" t="s">
        <v>27523</v>
      </c>
    </row>
    <row r="15637" spans="1:4" x14ac:dyDescent="0.25">
      <c r="A15637" s="179" t="s">
        <v>10027</v>
      </c>
      <c r="B15637" s="179" t="s">
        <v>10028</v>
      </c>
      <c r="C15637" s="179" t="s">
        <v>8</v>
      </c>
      <c r="D15637" s="180" t="s">
        <v>27524</v>
      </c>
    </row>
    <row r="15638" spans="1:4" x14ac:dyDescent="0.25">
      <c r="A15638" s="179" t="s">
        <v>10029</v>
      </c>
      <c r="B15638" s="179" t="s">
        <v>10030</v>
      </c>
      <c r="C15638" s="179" t="s">
        <v>8</v>
      </c>
      <c r="D15638" s="180" t="s">
        <v>27525</v>
      </c>
    </row>
    <row r="15639" spans="1:4" x14ac:dyDescent="0.25">
      <c r="A15639" s="179" t="s">
        <v>10031</v>
      </c>
      <c r="B15639" s="179" t="s">
        <v>10032</v>
      </c>
      <c r="C15639" s="179" t="s">
        <v>8</v>
      </c>
      <c r="D15639" s="180" t="s">
        <v>23750</v>
      </c>
    </row>
    <row r="15640" spans="1:4" x14ac:dyDescent="0.25">
      <c r="A15640" s="179" t="s">
        <v>10033</v>
      </c>
      <c r="B15640" s="179" t="s">
        <v>10034</v>
      </c>
      <c r="C15640" s="179" t="s">
        <v>8</v>
      </c>
      <c r="D15640" s="180" t="s">
        <v>27526</v>
      </c>
    </row>
    <row r="15641" spans="1:4" x14ac:dyDescent="0.25">
      <c r="A15641" s="179" t="s">
        <v>13010</v>
      </c>
      <c r="B15641" s="179" t="s">
        <v>13011</v>
      </c>
      <c r="C15641" s="179" t="s">
        <v>8</v>
      </c>
      <c r="D15641" s="180" t="s">
        <v>27527</v>
      </c>
    </row>
    <row r="15642" spans="1:4" x14ac:dyDescent="0.25">
      <c r="A15642" s="179" t="s">
        <v>13012</v>
      </c>
      <c r="B15642" s="179" t="s">
        <v>13013</v>
      </c>
      <c r="C15642" s="179" t="s">
        <v>8</v>
      </c>
      <c r="D15642" s="180" t="s">
        <v>27528</v>
      </c>
    </row>
    <row r="15643" spans="1:4" x14ac:dyDescent="0.25">
      <c r="A15643" s="179" t="s">
        <v>13014</v>
      </c>
      <c r="B15643" s="179" t="s">
        <v>13015</v>
      </c>
      <c r="C15643" s="179" t="s">
        <v>8</v>
      </c>
      <c r="D15643" s="180" t="s">
        <v>27529</v>
      </c>
    </row>
    <row r="15644" spans="1:4" x14ac:dyDescent="0.25">
      <c r="A15644" s="179" t="s">
        <v>15876</v>
      </c>
      <c r="B15644" s="179" t="s">
        <v>15877</v>
      </c>
      <c r="C15644" s="179" t="s">
        <v>8</v>
      </c>
      <c r="D15644" s="180" t="s">
        <v>27530</v>
      </c>
    </row>
    <row r="15645" spans="1:4" x14ac:dyDescent="0.25">
      <c r="A15645" s="179" t="s">
        <v>15878</v>
      </c>
      <c r="B15645" s="179" t="s">
        <v>15879</v>
      </c>
      <c r="C15645" s="179" t="s">
        <v>8</v>
      </c>
      <c r="D15645" s="180" t="s">
        <v>27531</v>
      </c>
    </row>
    <row r="15646" spans="1:4" x14ac:dyDescent="0.25">
      <c r="A15646" s="179" t="s">
        <v>15880</v>
      </c>
      <c r="B15646" s="179" t="s">
        <v>15881</v>
      </c>
      <c r="C15646" s="179" t="s">
        <v>8</v>
      </c>
      <c r="D15646" s="180" t="s">
        <v>22940</v>
      </c>
    </row>
    <row r="15647" spans="1:4" x14ac:dyDescent="0.25">
      <c r="A15647" s="179" t="s">
        <v>15882</v>
      </c>
      <c r="B15647" s="179" t="s">
        <v>15883</v>
      </c>
      <c r="C15647" s="179" t="s">
        <v>8</v>
      </c>
      <c r="D15647" s="180" t="s">
        <v>27532</v>
      </c>
    </row>
    <row r="15648" spans="1:4" x14ac:dyDescent="0.25">
      <c r="A15648" s="179" t="s">
        <v>15884</v>
      </c>
      <c r="B15648" s="179" t="s">
        <v>15885</v>
      </c>
      <c r="C15648" s="179" t="s">
        <v>8</v>
      </c>
      <c r="D15648" s="180" t="s">
        <v>17719</v>
      </c>
    </row>
    <row r="15649" spans="1:4" x14ac:dyDescent="0.25">
      <c r="A15649" s="179" t="s">
        <v>15887</v>
      </c>
      <c r="B15649" s="179" t="s">
        <v>15888</v>
      </c>
      <c r="C15649" s="179" t="s">
        <v>8</v>
      </c>
      <c r="D15649" s="180" t="s">
        <v>27533</v>
      </c>
    </row>
    <row r="15650" spans="1:4" x14ac:dyDescent="0.25">
      <c r="A15650" s="179" t="s">
        <v>15889</v>
      </c>
      <c r="B15650" s="179" t="s">
        <v>15890</v>
      </c>
      <c r="C15650" s="179" t="s">
        <v>8</v>
      </c>
      <c r="D15650" s="180" t="s">
        <v>27534</v>
      </c>
    </row>
    <row r="15651" spans="1:4" x14ac:dyDescent="0.25">
      <c r="A15651" s="179" t="s">
        <v>15891</v>
      </c>
      <c r="B15651" s="179" t="s">
        <v>15892</v>
      </c>
      <c r="C15651" s="179" t="s">
        <v>8</v>
      </c>
      <c r="D15651" s="180" t="s">
        <v>27535</v>
      </c>
    </row>
    <row r="15652" spans="1:4" x14ac:dyDescent="0.25">
      <c r="A15652" s="179" t="s">
        <v>15893</v>
      </c>
      <c r="B15652" s="179" t="s">
        <v>15894</v>
      </c>
      <c r="C15652" s="179" t="s">
        <v>8</v>
      </c>
      <c r="D15652" s="180" t="s">
        <v>27536</v>
      </c>
    </row>
    <row r="15653" spans="1:4" x14ac:dyDescent="0.25">
      <c r="A15653" s="179" t="s">
        <v>3722</v>
      </c>
      <c r="B15653" s="179" t="s">
        <v>17829</v>
      </c>
      <c r="C15653" s="179" t="s">
        <v>14</v>
      </c>
      <c r="D15653" s="180" t="s">
        <v>14664</v>
      </c>
    </row>
    <row r="15654" spans="1:4" x14ac:dyDescent="0.25">
      <c r="A15654" s="179" t="s">
        <v>3723</v>
      </c>
      <c r="B15654" s="179" t="s">
        <v>17830</v>
      </c>
      <c r="C15654" s="179" t="s">
        <v>14</v>
      </c>
      <c r="D15654" s="180" t="s">
        <v>27537</v>
      </c>
    </row>
    <row r="15655" spans="1:4" x14ac:dyDescent="0.25">
      <c r="A15655" s="179" t="s">
        <v>3724</v>
      </c>
      <c r="B15655" s="179" t="s">
        <v>17831</v>
      </c>
      <c r="C15655" s="179" t="s">
        <v>14</v>
      </c>
      <c r="D15655" s="180" t="s">
        <v>27538</v>
      </c>
    </row>
    <row r="15656" spans="1:4" x14ac:dyDescent="0.25">
      <c r="A15656" s="179" t="s">
        <v>3725</v>
      </c>
      <c r="B15656" s="179" t="s">
        <v>17832</v>
      </c>
      <c r="C15656" s="179" t="s">
        <v>14</v>
      </c>
      <c r="D15656" s="180" t="s">
        <v>27539</v>
      </c>
    </row>
    <row r="15657" spans="1:4" x14ac:dyDescent="0.25">
      <c r="A15657" s="179" t="s">
        <v>3726</v>
      </c>
      <c r="B15657" s="179" t="s">
        <v>17833</v>
      </c>
      <c r="C15657" s="179" t="s">
        <v>14</v>
      </c>
      <c r="D15657" s="180" t="s">
        <v>27540</v>
      </c>
    </row>
    <row r="15658" spans="1:4" x14ac:dyDescent="0.25">
      <c r="A15658" s="179" t="s">
        <v>3727</v>
      </c>
      <c r="B15658" s="179" t="s">
        <v>17835</v>
      </c>
      <c r="C15658" s="179" t="s">
        <v>14</v>
      </c>
      <c r="D15658" s="180" t="s">
        <v>27541</v>
      </c>
    </row>
    <row r="15659" spans="1:4" x14ac:dyDescent="0.25">
      <c r="A15659" s="179" t="s">
        <v>3728</v>
      </c>
      <c r="B15659" s="179" t="s">
        <v>17836</v>
      </c>
      <c r="C15659" s="179" t="s">
        <v>14</v>
      </c>
      <c r="D15659" s="180" t="s">
        <v>18037</v>
      </c>
    </row>
    <row r="15660" spans="1:4" x14ac:dyDescent="0.25">
      <c r="A15660" s="179" t="s">
        <v>3729</v>
      </c>
      <c r="B15660" s="179" t="s">
        <v>17837</v>
      </c>
      <c r="C15660" s="179" t="s">
        <v>8</v>
      </c>
      <c r="D15660" s="180" t="s">
        <v>23819</v>
      </c>
    </row>
    <row r="15661" spans="1:4" x14ac:dyDescent="0.25">
      <c r="A15661" s="179" t="s">
        <v>3730</v>
      </c>
      <c r="B15661" s="179" t="s">
        <v>17839</v>
      </c>
      <c r="C15661" s="179" t="s">
        <v>8</v>
      </c>
      <c r="D15661" s="180" t="s">
        <v>27542</v>
      </c>
    </row>
    <row r="15662" spans="1:4" x14ac:dyDescent="0.25">
      <c r="A15662" s="179" t="s">
        <v>3731</v>
      </c>
      <c r="B15662" s="179" t="s">
        <v>17840</v>
      </c>
      <c r="C15662" s="179" t="s">
        <v>8</v>
      </c>
      <c r="D15662" s="180" t="s">
        <v>25854</v>
      </c>
    </row>
    <row r="15663" spans="1:4" x14ac:dyDescent="0.25">
      <c r="A15663" s="179" t="s">
        <v>3732</v>
      </c>
      <c r="B15663" s="179" t="s">
        <v>17841</v>
      </c>
      <c r="C15663" s="179" t="s">
        <v>8</v>
      </c>
      <c r="D15663" s="180" t="s">
        <v>20892</v>
      </c>
    </row>
    <row r="15664" spans="1:4" x14ac:dyDescent="0.25">
      <c r="A15664" s="179" t="s">
        <v>3733</v>
      </c>
      <c r="B15664" s="179" t="s">
        <v>17842</v>
      </c>
      <c r="C15664" s="179" t="s">
        <v>8</v>
      </c>
      <c r="D15664" s="180" t="s">
        <v>27543</v>
      </c>
    </row>
    <row r="15665" spans="1:4" x14ac:dyDescent="0.25">
      <c r="A15665" s="179" t="s">
        <v>3734</v>
      </c>
      <c r="B15665" s="179" t="s">
        <v>17843</v>
      </c>
      <c r="C15665" s="179" t="s">
        <v>8</v>
      </c>
      <c r="D15665" s="180" t="s">
        <v>27544</v>
      </c>
    </row>
    <row r="15666" spans="1:4" x14ac:dyDescent="0.25">
      <c r="A15666" s="179" t="s">
        <v>3735</v>
      </c>
      <c r="B15666" s="179" t="s">
        <v>17844</v>
      </c>
      <c r="C15666" s="179" t="s">
        <v>8</v>
      </c>
      <c r="D15666" s="180" t="s">
        <v>12996</v>
      </c>
    </row>
    <row r="15667" spans="1:4" x14ac:dyDescent="0.25">
      <c r="A15667" s="179" t="s">
        <v>17845</v>
      </c>
      <c r="B15667" s="179" t="s">
        <v>17846</v>
      </c>
      <c r="C15667" s="179" t="s">
        <v>8</v>
      </c>
      <c r="D15667" s="180" t="s">
        <v>27545</v>
      </c>
    </row>
    <row r="15668" spans="1:4" x14ac:dyDescent="0.25">
      <c r="A15668" s="179" t="s">
        <v>17847</v>
      </c>
      <c r="B15668" s="179" t="s">
        <v>17848</v>
      </c>
      <c r="C15668" s="179" t="s">
        <v>8</v>
      </c>
      <c r="D15668" s="180" t="s">
        <v>27546</v>
      </c>
    </row>
    <row r="15669" spans="1:4" x14ac:dyDescent="0.25">
      <c r="A15669" s="179" t="s">
        <v>17850</v>
      </c>
      <c r="B15669" s="179" t="s">
        <v>17851</v>
      </c>
      <c r="C15669" s="179" t="s">
        <v>8</v>
      </c>
      <c r="D15669" s="180" t="s">
        <v>8784</v>
      </c>
    </row>
    <row r="15670" spans="1:4" x14ac:dyDescent="0.25">
      <c r="A15670" s="179" t="s">
        <v>17852</v>
      </c>
      <c r="B15670" s="179" t="s">
        <v>17853</v>
      </c>
      <c r="C15670" s="179" t="s">
        <v>8</v>
      </c>
      <c r="D15670" s="180" t="s">
        <v>27547</v>
      </c>
    </row>
    <row r="15671" spans="1:4" x14ac:dyDescent="0.25">
      <c r="A15671" s="179" t="s">
        <v>17854</v>
      </c>
      <c r="B15671" s="179" t="s">
        <v>17855</v>
      </c>
      <c r="C15671" s="179" t="s">
        <v>8</v>
      </c>
      <c r="D15671" s="180" t="s">
        <v>17164</v>
      </c>
    </row>
    <row r="15672" spans="1:4" x14ac:dyDescent="0.25">
      <c r="A15672" s="179" t="s">
        <v>17856</v>
      </c>
      <c r="B15672" s="179" t="s">
        <v>17857</v>
      </c>
      <c r="C15672" s="179" t="s">
        <v>8</v>
      </c>
      <c r="D15672" s="180" t="s">
        <v>14681</v>
      </c>
    </row>
    <row r="15673" spans="1:4" x14ac:dyDescent="0.25">
      <c r="A15673" s="179" t="s">
        <v>17858</v>
      </c>
      <c r="B15673" s="179" t="s">
        <v>17859</v>
      </c>
      <c r="C15673" s="179" t="s">
        <v>8</v>
      </c>
      <c r="D15673" s="180" t="s">
        <v>17540</v>
      </c>
    </row>
    <row r="15674" spans="1:4" x14ac:dyDescent="0.25">
      <c r="A15674" s="179" t="s">
        <v>17860</v>
      </c>
      <c r="B15674" s="179" t="s">
        <v>17861</v>
      </c>
      <c r="C15674" s="179" t="s">
        <v>8</v>
      </c>
      <c r="D15674" s="180" t="s">
        <v>12310</v>
      </c>
    </row>
    <row r="15675" spans="1:4" x14ac:dyDescent="0.25">
      <c r="A15675" s="179" t="s">
        <v>12123</v>
      </c>
      <c r="B15675" s="179" t="s">
        <v>12124</v>
      </c>
      <c r="C15675" s="179" t="s">
        <v>10</v>
      </c>
      <c r="D15675" s="180" t="s">
        <v>27548</v>
      </c>
    </row>
    <row r="15676" spans="1:4" x14ac:dyDescent="0.25">
      <c r="A15676" s="179" t="s">
        <v>12125</v>
      </c>
      <c r="B15676" s="179" t="s">
        <v>12126</v>
      </c>
      <c r="C15676" s="179" t="s">
        <v>10</v>
      </c>
      <c r="D15676" s="180" t="s">
        <v>27549</v>
      </c>
    </row>
    <row r="15677" spans="1:4" x14ac:dyDescent="0.25">
      <c r="A15677" s="179" t="s">
        <v>17862</v>
      </c>
      <c r="B15677" s="179" t="s">
        <v>17863</v>
      </c>
      <c r="C15677" s="179" t="s">
        <v>8</v>
      </c>
      <c r="D15677" s="180" t="s">
        <v>8546</v>
      </c>
    </row>
    <row r="15678" spans="1:4" x14ac:dyDescent="0.25">
      <c r="A15678" s="179" t="s">
        <v>17864</v>
      </c>
      <c r="B15678" s="179" t="s">
        <v>17865</v>
      </c>
      <c r="C15678" s="179" t="s">
        <v>8</v>
      </c>
      <c r="D15678" s="180" t="s">
        <v>17916</v>
      </c>
    </row>
    <row r="15679" spans="1:4" x14ac:dyDescent="0.25">
      <c r="A15679" s="179" t="s">
        <v>17866</v>
      </c>
      <c r="B15679" s="179" t="s">
        <v>17867</v>
      </c>
      <c r="C15679" s="179" t="s">
        <v>8</v>
      </c>
      <c r="D15679" s="180" t="s">
        <v>27550</v>
      </c>
    </row>
    <row r="15680" spans="1:4" x14ac:dyDescent="0.25">
      <c r="A15680" s="179" t="s">
        <v>17868</v>
      </c>
      <c r="B15680" s="179" t="s">
        <v>17869</v>
      </c>
      <c r="C15680" s="179" t="s">
        <v>8</v>
      </c>
      <c r="D15680" s="180" t="s">
        <v>27551</v>
      </c>
    </row>
    <row r="15681" spans="1:4" x14ac:dyDescent="0.25">
      <c r="A15681" s="179" t="s">
        <v>17870</v>
      </c>
      <c r="B15681" s="179" t="s">
        <v>17871</v>
      </c>
      <c r="C15681" s="179" t="s">
        <v>8</v>
      </c>
      <c r="D15681" s="180" t="s">
        <v>17597</v>
      </c>
    </row>
    <row r="15682" spans="1:4" x14ac:dyDescent="0.25">
      <c r="A15682" s="179" t="s">
        <v>17872</v>
      </c>
      <c r="B15682" s="179" t="s">
        <v>17873</v>
      </c>
      <c r="C15682" s="179" t="s">
        <v>8</v>
      </c>
      <c r="D15682" s="180" t="s">
        <v>27552</v>
      </c>
    </row>
    <row r="15683" spans="1:4" x14ac:dyDescent="0.25">
      <c r="A15683" s="179" t="s">
        <v>17874</v>
      </c>
      <c r="B15683" s="179" t="s">
        <v>17875</v>
      </c>
      <c r="C15683" s="179" t="s">
        <v>14</v>
      </c>
      <c r="D15683" s="180" t="s">
        <v>12194</v>
      </c>
    </row>
    <row r="15684" spans="1:4" x14ac:dyDescent="0.25">
      <c r="A15684" s="179" t="s">
        <v>17876</v>
      </c>
      <c r="B15684" s="179" t="s">
        <v>17877</v>
      </c>
      <c r="C15684" s="179" t="s">
        <v>14</v>
      </c>
      <c r="D15684" s="180" t="s">
        <v>13445</v>
      </c>
    </row>
    <row r="15685" spans="1:4" x14ac:dyDescent="0.25">
      <c r="A15685" s="179" t="s">
        <v>17878</v>
      </c>
      <c r="B15685" s="179" t="s">
        <v>17879</v>
      </c>
      <c r="C15685" s="179" t="s">
        <v>14</v>
      </c>
      <c r="D15685" s="180" t="s">
        <v>27317</v>
      </c>
    </row>
    <row r="15686" spans="1:4" x14ac:dyDescent="0.25">
      <c r="A15686" s="179" t="s">
        <v>17880</v>
      </c>
      <c r="B15686" s="179" t="s">
        <v>17881</v>
      </c>
      <c r="C15686" s="179" t="s">
        <v>8</v>
      </c>
      <c r="D15686" s="180" t="s">
        <v>7331</v>
      </c>
    </row>
    <row r="15687" spans="1:4" x14ac:dyDescent="0.25">
      <c r="A15687" s="179" t="s">
        <v>17882</v>
      </c>
      <c r="B15687" s="179" t="s">
        <v>17883</v>
      </c>
      <c r="C15687" s="179" t="s">
        <v>8</v>
      </c>
      <c r="D15687" s="180" t="s">
        <v>8781</v>
      </c>
    </row>
    <row r="15688" spans="1:4" x14ac:dyDescent="0.25">
      <c r="A15688" s="179" t="s">
        <v>17884</v>
      </c>
      <c r="B15688" s="179" t="s">
        <v>17885</v>
      </c>
      <c r="C15688" s="179" t="s">
        <v>8</v>
      </c>
      <c r="D15688" s="180" t="s">
        <v>12412</v>
      </c>
    </row>
    <row r="15689" spans="1:4" x14ac:dyDescent="0.25">
      <c r="A15689" s="179" t="s">
        <v>17886</v>
      </c>
      <c r="B15689" s="179" t="s">
        <v>17887</v>
      </c>
      <c r="C15689" s="179" t="s">
        <v>8</v>
      </c>
      <c r="D15689" s="180" t="s">
        <v>6445</v>
      </c>
    </row>
    <row r="15690" spans="1:4" x14ac:dyDescent="0.25">
      <c r="A15690" s="179" t="s">
        <v>17888</v>
      </c>
      <c r="B15690" s="179" t="s">
        <v>17889</v>
      </c>
      <c r="C15690" s="179" t="s">
        <v>8</v>
      </c>
      <c r="D15690" s="180" t="s">
        <v>7387</v>
      </c>
    </row>
    <row r="15691" spans="1:4" x14ac:dyDescent="0.25">
      <c r="A15691" s="179" t="s">
        <v>17891</v>
      </c>
      <c r="B15691" s="179" t="s">
        <v>17892</v>
      </c>
      <c r="C15691" s="179" t="s">
        <v>8</v>
      </c>
      <c r="D15691" s="180" t="s">
        <v>8288</v>
      </c>
    </row>
    <row r="15692" spans="1:4" x14ac:dyDescent="0.25">
      <c r="A15692" s="179" t="s">
        <v>17893</v>
      </c>
      <c r="B15692" s="179" t="s">
        <v>17894</v>
      </c>
      <c r="C15692" s="179" t="s">
        <v>14</v>
      </c>
      <c r="D15692" s="180" t="s">
        <v>12470</v>
      </c>
    </row>
    <row r="15693" spans="1:4" x14ac:dyDescent="0.25">
      <c r="A15693" s="179" t="s">
        <v>17895</v>
      </c>
      <c r="B15693" s="179" t="s">
        <v>17896</v>
      </c>
      <c r="C15693" s="179" t="s">
        <v>14</v>
      </c>
      <c r="D15693" s="180" t="s">
        <v>15970</v>
      </c>
    </row>
    <row r="15694" spans="1:4" x14ac:dyDescent="0.25">
      <c r="A15694" s="179" t="s">
        <v>3736</v>
      </c>
      <c r="B15694" s="179" t="s">
        <v>10035</v>
      </c>
      <c r="C15694" s="179" t="s">
        <v>8</v>
      </c>
      <c r="D15694" s="180" t="s">
        <v>27553</v>
      </c>
    </row>
    <row r="15695" spans="1:4" x14ac:dyDescent="0.25">
      <c r="A15695" s="179" t="s">
        <v>10036</v>
      </c>
      <c r="B15695" s="179" t="s">
        <v>15896</v>
      </c>
      <c r="C15695" s="179" t="s">
        <v>8</v>
      </c>
      <c r="D15695" s="180" t="s">
        <v>14757</v>
      </c>
    </row>
    <row r="15696" spans="1:4" x14ac:dyDescent="0.25">
      <c r="A15696" s="179" t="s">
        <v>10037</v>
      </c>
      <c r="B15696" s="179" t="s">
        <v>15897</v>
      </c>
      <c r="C15696" s="179" t="s">
        <v>8</v>
      </c>
      <c r="D15696" s="180" t="s">
        <v>27554</v>
      </c>
    </row>
    <row r="15697" spans="1:4" x14ac:dyDescent="0.25">
      <c r="A15697" s="179" t="s">
        <v>10038</v>
      </c>
      <c r="B15697" s="179" t="s">
        <v>15898</v>
      </c>
      <c r="C15697" s="179" t="s">
        <v>8</v>
      </c>
      <c r="D15697" s="180" t="s">
        <v>27555</v>
      </c>
    </row>
    <row r="15698" spans="1:4" x14ac:dyDescent="0.25">
      <c r="A15698" s="179" t="s">
        <v>10039</v>
      </c>
      <c r="B15698" s="179" t="s">
        <v>15899</v>
      </c>
      <c r="C15698" s="179" t="s">
        <v>8</v>
      </c>
      <c r="D15698" s="180" t="s">
        <v>27556</v>
      </c>
    </row>
    <row r="15699" spans="1:4" x14ac:dyDescent="0.25">
      <c r="A15699" s="179" t="s">
        <v>10040</v>
      </c>
      <c r="B15699" s="179" t="s">
        <v>15900</v>
      </c>
      <c r="C15699" s="179" t="s">
        <v>8</v>
      </c>
      <c r="D15699" s="180" t="s">
        <v>27557</v>
      </c>
    </row>
    <row r="15700" spans="1:4" x14ac:dyDescent="0.25">
      <c r="A15700" s="179" t="s">
        <v>10041</v>
      </c>
      <c r="B15700" s="179" t="s">
        <v>15901</v>
      </c>
      <c r="C15700" s="179" t="s">
        <v>8</v>
      </c>
      <c r="D15700" s="180" t="s">
        <v>27558</v>
      </c>
    </row>
    <row r="15701" spans="1:4" x14ac:dyDescent="0.25">
      <c r="A15701" s="179" t="s">
        <v>10042</v>
      </c>
      <c r="B15701" s="179" t="s">
        <v>15902</v>
      </c>
      <c r="C15701" s="179" t="s">
        <v>8</v>
      </c>
      <c r="D15701" s="180" t="s">
        <v>27559</v>
      </c>
    </row>
    <row r="15702" spans="1:4" x14ac:dyDescent="0.25">
      <c r="A15702" s="179" t="s">
        <v>10043</v>
      </c>
      <c r="B15702" s="179" t="s">
        <v>10044</v>
      </c>
      <c r="C15702" s="179" t="s">
        <v>8</v>
      </c>
      <c r="D15702" s="180" t="s">
        <v>27560</v>
      </c>
    </row>
    <row r="15703" spans="1:4" x14ac:dyDescent="0.25">
      <c r="A15703" s="179" t="s">
        <v>10045</v>
      </c>
      <c r="B15703" s="179" t="s">
        <v>10046</v>
      </c>
      <c r="C15703" s="179" t="s">
        <v>8</v>
      </c>
      <c r="D15703" s="180" t="s">
        <v>27561</v>
      </c>
    </row>
    <row r="15704" spans="1:4" x14ac:dyDescent="0.25">
      <c r="A15704" s="179" t="s">
        <v>10047</v>
      </c>
      <c r="B15704" s="179" t="s">
        <v>10048</v>
      </c>
      <c r="C15704" s="179" t="s">
        <v>8</v>
      </c>
      <c r="D15704" s="180" t="s">
        <v>27562</v>
      </c>
    </row>
    <row r="15705" spans="1:4" x14ac:dyDescent="0.25">
      <c r="A15705" s="179" t="s">
        <v>10049</v>
      </c>
      <c r="B15705" s="179" t="s">
        <v>10050</v>
      </c>
      <c r="C15705" s="179" t="s">
        <v>8</v>
      </c>
      <c r="D15705" s="180" t="s">
        <v>27563</v>
      </c>
    </row>
    <row r="15706" spans="1:4" x14ac:dyDescent="0.25">
      <c r="A15706" s="179" t="s">
        <v>10051</v>
      </c>
      <c r="B15706" s="179" t="s">
        <v>10052</v>
      </c>
      <c r="C15706" s="179" t="s">
        <v>8</v>
      </c>
      <c r="D15706" s="180" t="s">
        <v>27564</v>
      </c>
    </row>
    <row r="15707" spans="1:4" x14ac:dyDescent="0.25">
      <c r="A15707" s="179" t="s">
        <v>10053</v>
      </c>
      <c r="B15707" s="179" t="s">
        <v>10054</v>
      </c>
      <c r="C15707" s="179" t="s">
        <v>8</v>
      </c>
      <c r="D15707" s="180" t="s">
        <v>27565</v>
      </c>
    </row>
    <row r="15708" spans="1:4" x14ac:dyDescent="0.25">
      <c r="A15708" s="179" t="s">
        <v>3737</v>
      </c>
      <c r="B15708" s="179" t="s">
        <v>7148</v>
      </c>
      <c r="C15708" s="179" t="s">
        <v>14</v>
      </c>
      <c r="D15708" s="180" t="s">
        <v>7834</v>
      </c>
    </row>
    <row r="15709" spans="1:4" x14ac:dyDescent="0.25">
      <c r="A15709" s="179" t="s">
        <v>3738</v>
      </c>
      <c r="B15709" s="179" t="s">
        <v>7150</v>
      </c>
      <c r="C15709" s="179" t="s">
        <v>14</v>
      </c>
      <c r="D15709" s="180" t="s">
        <v>6985</v>
      </c>
    </row>
    <row r="15710" spans="1:4" x14ac:dyDescent="0.25">
      <c r="A15710" s="179" t="s">
        <v>3739</v>
      </c>
      <c r="B15710" s="179" t="s">
        <v>7151</v>
      </c>
      <c r="C15710" s="179" t="s">
        <v>14</v>
      </c>
      <c r="D15710" s="180" t="s">
        <v>14683</v>
      </c>
    </row>
    <row r="15711" spans="1:4" x14ac:dyDescent="0.25">
      <c r="A15711" s="179" t="s">
        <v>3740</v>
      </c>
      <c r="B15711" s="179" t="s">
        <v>7152</v>
      </c>
      <c r="C15711" s="179" t="s">
        <v>14</v>
      </c>
      <c r="D15711" s="180" t="s">
        <v>7885</v>
      </c>
    </row>
    <row r="15712" spans="1:4" x14ac:dyDescent="0.25">
      <c r="A15712" s="179" t="s">
        <v>3741</v>
      </c>
      <c r="B15712" s="179" t="s">
        <v>7153</v>
      </c>
      <c r="C15712" s="179" t="s">
        <v>14</v>
      </c>
      <c r="D15712" s="180" t="s">
        <v>18106</v>
      </c>
    </row>
    <row r="15713" spans="1:4" x14ac:dyDescent="0.25">
      <c r="A15713" s="179" t="s">
        <v>3742</v>
      </c>
      <c r="B15713" s="179" t="s">
        <v>7155</v>
      </c>
      <c r="C15713" s="179" t="s">
        <v>14</v>
      </c>
      <c r="D15713" s="180" t="s">
        <v>7047</v>
      </c>
    </row>
    <row r="15714" spans="1:4" x14ac:dyDescent="0.25">
      <c r="A15714" s="179" t="s">
        <v>3743</v>
      </c>
      <c r="B15714" s="179" t="s">
        <v>7156</v>
      </c>
      <c r="C15714" s="179" t="s">
        <v>14</v>
      </c>
      <c r="D15714" s="180" t="s">
        <v>6327</v>
      </c>
    </row>
    <row r="15715" spans="1:4" x14ac:dyDescent="0.25">
      <c r="A15715" s="179" t="s">
        <v>3744</v>
      </c>
      <c r="B15715" s="179" t="s">
        <v>7158</v>
      </c>
      <c r="C15715" s="179" t="s">
        <v>14</v>
      </c>
      <c r="D15715" s="180" t="s">
        <v>6910</v>
      </c>
    </row>
    <row r="15716" spans="1:4" x14ac:dyDescent="0.25">
      <c r="A15716" s="179" t="s">
        <v>3745</v>
      </c>
      <c r="B15716" s="179" t="s">
        <v>7159</v>
      </c>
      <c r="C15716" s="179" t="s">
        <v>14</v>
      </c>
      <c r="D15716" s="180" t="s">
        <v>16090</v>
      </c>
    </row>
    <row r="15717" spans="1:4" x14ac:dyDescent="0.25">
      <c r="A15717" s="179" t="s">
        <v>3746</v>
      </c>
      <c r="B15717" s="179" t="s">
        <v>7160</v>
      </c>
      <c r="C15717" s="179" t="s">
        <v>14</v>
      </c>
      <c r="D15717" s="180" t="s">
        <v>27566</v>
      </c>
    </row>
    <row r="15718" spans="1:4" x14ac:dyDescent="0.25">
      <c r="A15718" s="179" t="s">
        <v>3747</v>
      </c>
      <c r="B15718" s="179" t="s">
        <v>7161</v>
      </c>
      <c r="C15718" s="179" t="s">
        <v>14</v>
      </c>
      <c r="D15718" s="180" t="s">
        <v>27567</v>
      </c>
    </row>
    <row r="15719" spans="1:4" x14ac:dyDescent="0.25">
      <c r="A15719" s="179" t="s">
        <v>3748</v>
      </c>
      <c r="B15719" s="179" t="s">
        <v>7162</v>
      </c>
      <c r="C15719" s="179" t="s">
        <v>14</v>
      </c>
      <c r="D15719" s="180" t="s">
        <v>27568</v>
      </c>
    </row>
    <row r="15720" spans="1:4" x14ac:dyDescent="0.25">
      <c r="A15720" s="179" t="s">
        <v>3749</v>
      </c>
      <c r="B15720" s="179" t="s">
        <v>7163</v>
      </c>
      <c r="C15720" s="179" t="s">
        <v>14</v>
      </c>
      <c r="D15720" s="180" t="s">
        <v>25479</v>
      </c>
    </row>
    <row r="15721" spans="1:4" x14ac:dyDescent="0.25">
      <c r="A15721" s="179" t="s">
        <v>3750</v>
      </c>
      <c r="B15721" s="179" t="s">
        <v>7164</v>
      </c>
      <c r="C15721" s="179" t="s">
        <v>14</v>
      </c>
      <c r="D15721" s="180" t="s">
        <v>6489</v>
      </c>
    </row>
    <row r="15722" spans="1:4" x14ac:dyDescent="0.25">
      <c r="A15722" s="179" t="s">
        <v>3751</v>
      </c>
      <c r="B15722" s="179" t="s">
        <v>7165</v>
      </c>
      <c r="C15722" s="179" t="s">
        <v>14</v>
      </c>
      <c r="D15722" s="180" t="s">
        <v>6978</v>
      </c>
    </row>
    <row r="15723" spans="1:4" x14ac:dyDescent="0.25">
      <c r="A15723" s="179" t="s">
        <v>3752</v>
      </c>
      <c r="B15723" s="179" t="s">
        <v>7166</v>
      </c>
      <c r="C15723" s="179" t="s">
        <v>14</v>
      </c>
      <c r="D15723" s="180" t="s">
        <v>7859</v>
      </c>
    </row>
    <row r="15724" spans="1:4" x14ac:dyDescent="0.25">
      <c r="A15724" s="179" t="s">
        <v>3753</v>
      </c>
      <c r="B15724" s="179" t="s">
        <v>7167</v>
      </c>
      <c r="C15724" s="179" t="s">
        <v>14</v>
      </c>
      <c r="D15724" s="180" t="s">
        <v>20343</v>
      </c>
    </row>
    <row r="15725" spans="1:4" x14ac:dyDescent="0.25">
      <c r="A15725" s="179" t="s">
        <v>3754</v>
      </c>
      <c r="B15725" s="179" t="s">
        <v>7168</v>
      </c>
      <c r="C15725" s="179" t="s">
        <v>14</v>
      </c>
      <c r="D15725" s="180" t="s">
        <v>27569</v>
      </c>
    </row>
    <row r="15726" spans="1:4" x14ac:dyDescent="0.25">
      <c r="A15726" s="179" t="s">
        <v>3755</v>
      </c>
      <c r="B15726" s="179" t="s">
        <v>7170</v>
      </c>
      <c r="C15726" s="179" t="s">
        <v>14</v>
      </c>
      <c r="D15726" s="180" t="s">
        <v>27570</v>
      </c>
    </row>
    <row r="15727" spans="1:4" x14ac:dyDescent="0.25">
      <c r="A15727" s="179" t="s">
        <v>3756</v>
      </c>
      <c r="B15727" s="179" t="s">
        <v>7171</v>
      </c>
      <c r="C15727" s="179" t="s">
        <v>14</v>
      </c>
      <c r="D15727" s="180" t="s">
        <v>7240</v>
      </c>
    </row>
    <row r="15728" spans="1:4" x14ac:dyDescent="0.25">
      <c r="A15728" s="179" t="s">
        <v>3757</v>
      </c>
      <c r="B15728" s="179" t="s">
        <v>7172</v>
      </c>
      <c r="C15728" s="179" t="s">
        <v>14</v>
      </c>
      <c r="D15728" s="180" t="s">
        <v>7902</v>
      </c>
    </row>
    <row r="15729" spans="1:4" x14ac:dyDescent="0.25">
      <c r="A15729" s="179" t="s">
        <v>3758</v>
      </c>
      <c r="B15729" s="179" t="s">
        <v>7173</v>
      </c>
      <c r="C15729" s="179" t="s">
        <v>14</v>
      </c>
      <c r="D15729" s="180" t="s">
        <v>7277</v>
      </c>
    </row>
    <row r="15730" spans="1:4" x14ac:dyDescent="0.25">
      <c r="A15730" s="179" t="s">
        <v>3759</v>
      </c>
      <c r="B15730" s="179" t="s">
        <v>7174</v>
      </c>
      <c r="C15730" s="179" t="s">
        <v>14</v>
      </c>
      <c r="D15730" s="180" t="s">
        <v>7914</v>
      </c>
    </row>
    <row r="15731" spans="1:4" x14ac:dyDescent="0.25">
      <c r="A15731" s="179" t="s">
        <v>3760</v>
      </c>
      <c r="B15731" s="179" t="s">
        <v>7175</v>
      </c>
      <c r="C15731" s="179" t="s">
        <v>14</v>
      </c>
      <c r="D15731" s="180" t="s">
        <v>25485</v>
      </c>
    </row>
    <row r="15732" spans="1:4" x14ac:dyDescent="0.25">
      <c r="A15732" s="179" t="s">
        <v>3761</v>
      </c>
      <c r="B15732" s="179" t="s">
        <v>7176</v>
      </c>
      <c r="C15732" s="179" t="s">
        <v>14</v>
      </c>
      <c r="D15732" s="180" t="s">
        <v>7220</v>
      </c>
    </row>
    <row r="15733" spans="1:4" x14ac:dyDescent="0.25">
      <c r="A15733" s="179" t="s">
        <v>3762</v>
      </c>
      <c r="B15733" s="179" t="s">
        <v>7177</v>
      </c>
      <c r="C15733" s="179" t="s">
        <v>14</v>
      </c>
      <c r="D15733" s="180" t="s">
        <v>7042</v>
      </c>
    </row>
    <row r="15734" spans="1:4" x14ac:dyDescent="0.25">
      <c r="A15734" s="179" t="s">
        <v>3763</v>
      </c>
      <c r="B15734" s="179" t="s">
        <v>7178</v>
      </c>
      <c r="C15734" s="179" t="s">
        <v>14</v>
      </c>
      <c r="D15734" s="180" t="s">
        <v>7208</v>
      </c>
    </row>
    <row r="15735" spans="1:4" x14ac:dyDescent="0.25">
      <c r="A15735" s="179" t="s">
        <v>3764</v>
      </c>
      <c r="B15735" s="179" t="s">
        <v>7180</v>
      </c>
      <c r="C15735" s="179" t="s">
        <v>14</v>
      </c>
      <c r="D15735" s="180" t="s">
        <v>14842</v>
      </c>
    </row>
    <row r="15736" spans="1:4" x14ac:dyDescent="0.25">
      <c r="A15736" s="179" t="s">
        <v>3765</v>
      </c>
      <c r="B15736" s="179" t="s">
        <v>7182</v>
      </c>
      <c r="C15736" s="179" t="s">
        <v>14</v>
      </c>
      <c r="D15736" s="180" t="s">
        <v>12499</v>
      </c>
    </row>
    <row r="15737" spans="1:4" x14ac:dyDescent="0.25">
      <c r="A15737" s="179" t="s">
        <v>3766</v>
      </c>
      <c r="B15737" s="179" t="s">
        <v>7184</v>
      </c>
      <c r="C15737" s="179" t="s">
        <v>14</v>
      </c>
      <c r="D15737" s="180" t="s">
        <v>17412</v>
      </c>
    </row>
    <row r="15738" spans="1:4" x14ac:dyDescent="0.25">
      <c r="A15738" s="179" t="s">
        <v>3767</v>
      </c>
      <c r="B15738" s="179" t="s">
        <v>7186</v>
      </c>
      <c r="C15738" s="179" t="s">
        <v>14</v>
      </c>
      <c r="D15738" s="180" t="s">
        <v>27571</v>
      </c>
    </row>
    <row r="15739" spans="1:4" x14ac:dyDescent="0.25">
      <c r="A15739" s="179" t="s">
        <v>3768</v>
      </c>
      <c r="B15739" s="179" t="s">
        <v>7187</v>
      </c>
      <c r="C15739" s="179" t="s">
        <v>14</v>
      </c>
      <c r="D15739" s="180" t="s">
        <v>6976</v>
      </c>
    </row>
    <row r="15740" spans="1:4" x14ac:dyDescent="0.25">
      <c r="A15740" s="179" t="s">
        <v>3769</v>
      </c>
      <c r="B15740" s="179" t="s">
        <v>7188</v>
      </c>
      <c r="C15740" s="179" t="s">
        <v>14</v>
      </c>
      <c r="D15740" s="180" t="s">
        <v>10827</v>
      </c>
    </row>
    <row r="15741" spans="1:4" x14ac:dyDescent="0.25">
      <c r="A15741" s="179" t="s">
        <v>3770</v>
      </c>
      <c r="B15741" s="179" t="s">
        <v>7189</v>
      </c>
      <c r="C15741" s="179" t="s">
        <v>14</v>
      </c>
      <c r="D15741" s="180" t="s">
        <v>27572</v>
      </c>
    </row>
    <row r="15742" spans="1:4" x14ac:dyDescent="0.25">
      <c r="A15742" s="179" t="s">
        <v>3771</v>
      </c>
      <c r="B15742" s="179" t="s">
        <v>7190</v>
      </c>
      <c r="C15742" s="179" t="s">
        <v>14</v>
      </c>
      <c r="D15742" s="180" t="s">
        <v>27573</v>
      </c>
    </row>
    <row r="15743" spans="1:4" x14ac:dyDescent="0.25">
      <c r="A15743" s="179" t="s">
        <v>3772</v>
      </c>
      <c r="B15743" s="179" t="s">
        <v>7191</v>
      </c>
      <c r="C15743" s="179" t="s">
        <v>14</v>
      </c>
      <c r="D15743" s="180" t="s">
        <v>23369</v>
      </c>
    </row>
    <row r="15744" spans="1:4" x14ac:dyDescent="0.25">
      <c r="A15744" s="179" t="s">
        <v>7192</v>
      </c>
      <c r="B15744" s="179" t="s">
        <v>7193</v>
      </c>
      <c r="C15744" s="179" t="s">
        <v>8</v>
      </c>
      <c r="D15744" s="180" t="s">
        <v>17570</v>
      </c>
    </row>
    <row r="15745" spans="1:4" x14ac:dyDescent="0.25">
      <c r="A15745" s="179" t="s">
        <v>7194</v>
      </c>
      <c r="B15745" s="179" t="s">
        <v>7195</v>
      </c>
      <c r="C15745" s="179" t="s">
        <v>8</v>
      </c>
      <c r="D15745" s="180" t="s">
        <v>27065</v>
      </c>
    </row>
    <row r="15746" spans="1:4" x14ac:dyDescent="0.25">
      <c r="A15746" s="179" t="s">
        <v>7196</v>
      </c>
      <c r="B15746" s="179" t="s">
        <v>7197</v>
      </c>
      <c r="C15746" s="179" t="s">
        <v>8</v>
      </c>
      <c r="D15746" s="180" t="s">
        <v>27574</v>
      </c>
    </row>
    <row r="15747" spans="1:4" x14ac:dyDescent="0.25">
      <c r="A15747" s="179" t="s">
        <v>7198</v>
      </c>
      <c r="B15747" s="179" t="s">
        <v>7199</v>
      </c>
      <c r="C15747" s="179" t="s">
        <v>8</v>
      </c>
      <c r="D15747" s="180" t="s">
        <v>27575</v>
      </c>
    </row>
    <row r="15748" spans="1:4" x14ac:dyDescent="0.25">
      <c r="A15748" s="179" t="s">
        <v>7200</v>
      </c>
      <c r="B15748" s="179" t="s">
        <v>7201</v>
      </c>
      <c r="C15748" s="179" t="s">
        <v>8</v>
      </c>
      <c r="D15748" s="180" t="s">
        <v>27576</v>
      </c>
    </row>
    <row r="15749" spans="1:4" x14ac:dyDescent="0.25">
      <c r="A15749" s="179" t="s">
        <v>7202</v>
      </c>
      <c r="B15749" s="179" t="s">
        <v>7203</v>
      </c>
      <c r="C15749" s="179" t="s">
        <v>8</v>
      </c>
      <c r="D15749" s="180" t="s">
        <v>27577</v>
      </c>
    </row>
    <row r="15750" spans="1:4" x14ac:dyDescent="0.25">
      <c r="A15750" s="179" t="s">
        <v>10056</v>
      </c>
      <c r="B15750" s="179" t="s">
        <v>10057</v>
      </c>
      <c r="C15750" s="179" t="s">
        <v>8</v>
      </c>
      <c r="D15750" s="180" t="s">
        <v>27578</v>
      </c>
    </row>
    <row r="15751" spans="1:4" x14ac:dyDescent="0.25">
      <c r="A15751" s="179" t="s">
        <v>10058</v>
      </c>
      <c r="B15751" s="179" t="s">
        <v>10059</v>
      </c>
      <c r="C15751" s="179" t="s">
        <v>8</v>
      </c>
      <c r="D15751" s="180" t="s">
        <v>27579</v>
      </c>
    </row>
    <row r="15752" spans="1:4" x14ac:dyDescent="0.25">
      <c r="A15752" s="179" t="s">
        <v>10060</v>
      </c>
      <c r="B15752" s="179" t="s">
        <v>10061</v>
      </c>
      <c r="C15752" s="179" t="s">
        <v>8</v>
      </c>
      <c r="D15752" s="180" t="s">
        <v>27580</v>
      </c>
    </row>
    <row r="15753" spans="1:4" x14ac:dyDescent="0.25">
      <c r="A15753" s="179" t="s">
        <v>3773</v>
      </c>
      <c r="B15753" s="179" t="s">
        <v>3774</v>
      </c>
      <c r="C15753" s="179" t="s">
        <v>7</v>
      </c>
      <c r="D15753" s="180" t="s">
        <v>7292</v>
      </c>
    </row>
    <row r="15754" spans="1:4" x14ac:dyDescent="0.25">
      <c r="A15754" s="179" t="s">
        <v>12128</v>
      </c>
      <c r="B15754" s="179" t="s">
        <v>15904</v>
      </c>
      <c r="C15754" s="179" t="s">
        <v>8</v>
      </c>
      <c r="D15754" s="180" t="s">
        <v>27581</v>
      </c>
    </row>
    <row r="15755" spans="1:4" x14ac:dyDescent="0.25">
      <c r="A15755" s="179" t="s">
        <v>12129</v>
      </c>
      <c r="B15755" s="179" t="s">
        <v>15905</v>
      </c>
      <c r="C15755" s="179" t="s">
        <v>8</v>
      </c>
      <c r="D15755" s="180" t="s">
        <v>27582</v>
      </c>
    </row>
    <row r="15756" spans="1:4" x14ac:dyDescent="0.25">
      <c r="A15756" s="179" t="s">
        <v>12130</v>
      </c>
      <c r="B15756" s="179" t="s">
        <v>15906</v>
      </c>
      <c r="C15756" s="179" t="s">
        <v>8</v>
      </c>
      <c r="D15756" s="180" t="s">
        <v>27583</v>
      </c>
    </row>
    <row r="15757" spans="1:4" x14ac:dyDescent="0.25">
      <c r="A15757" s="179" t="s">
        <v>12131</v>
      </c>
      <c r="B15757" s="179" t="s">
        <v>15907</v>
      </c>
      <c r="C15757" s="179" t="s">
        <v>8</v>
      </c>
      <c r="D15757" s="180" t="s">
        <v>27584</v>
      </c>
    </row>
    <row r="15758" spans="1:4" x14ac:dyDescent="0.25">
      <c r="A15758" s="179" t="s">
        <v>12132</v>
      </c>
      <c r="B15758" s="179" t="s">
        <v>15908</v>
      </c>
      <c r="C15758" s="179" t="s">
        <v>8</v>
      </c>
      <c r="D15758" s="180" t="s">
        <v>27585</v>
      </c>
    </row>
    <row r="15759" spans="1:4" x14ac:dyDescent="0.25">
      <c r="A15759" s="179" t="s">
        <v>12133</v>
      </c>
      <c r="B15759" s="179" t="s">
        <v>15909</v>
      </c>
      <c r="C15759" s="179" t="s">
        <v>8</v>
      </c>
      <c r="D15759" s="180" t="s">
        <v>27586</v>
      </c>
    </row>
    <row r="15760" spans="1:4" x14ac:dyDescent="0.25">
      <c r="A15760" s="179" t="s">
        <v>12134</v>
      </c>
      <c r="B15760" s="179" t="s">
        <v>15910</v>
      </c>
      <c r="C15760" s="179" t="s">
        <v>8</v>
      </c>
      <c r="D15760" s="180" t="s">
        <v>27587</v>
      </c>
    </row>
    <row r="15761" spans="1:4" x14ac:dyDescent="0.25">
      <c r="A15761" s="179" t="s">
        <v>12135</v>
      </c>
      <c r="B15761" s="179" t="s">
        <v>15911</v>
      </c>
      <c r="C15761" s="179" t="s">
        <v>8</v>
      </c>
      <c r="D15761" s="180" t="s">
        <v>27588</v>
      </c>
    </row>
    <row r="15762" spans="1:4" x14ac:dyDescent="0.25">
      <c r="A15762" s="179" t="s">
        <v>12136</v>
      </c>
      <c r="B15762" s="179" t="s">
        <v>15912</v>
      </c>
      <c r="C15762" s="179" t="s">
        <v>8</v>
      </c>
      <c r="D15762" s="180" t="s">
        <v>27589</v>
      </c>
    </row>
    <row r="15763" spans="1:4" x14ac:dyDescent="0.25">
      <c r="A15763" s="179" t="s">
        <v>12137</v>
      </c>
      <c r="B15763" s="179" t="s">
        <v>15913</v>
      </c>
      <c r="C15763" s="179" t="s">
        <v>8</v>
      </c>
      <c r="D15763" s="180" t="s">
        <v>27590</v>
      </c>
    </row>
    <row r="15764" spans="1:4" x14ac:dyDescent="0.25">
      <c r="A15764" s="179" t="s">
        <v>12138</v>
      </c>
      <c r="B15764" s="179" t="s">
        <v>15914</v>
      </c>
      <c r="C15764" s="179" t="s">
        <v>8</v>
      </c>
      <c r="D15764" s="180" t="s">
        <v>27591</v>
      </c>
    </row>
    <row r="15765" spans="1:4" x14ac:dyDescent="0.25">
      <c r="A15765" s="179" t="s">
        <v>12139</v>
      </c>
      <c r="B15765" s="179" t="s">
        <v>15915</v>
      </c>
      <c r="C15765" s="179" t="s">
        <v>8</v>
      </c>
      <c r="D15765" s="180" t="s">
        <v>27592</v>
      </c>
    </row>
    <row r="15766" spans="1:4" x14ac:dyDescent="0.25">
      <c r="A15766" s="179" t="s">
        <v>12140</v>
      </c>
      <c r="B15766" s="179" t="s">
        <v>15916</v>
      </c>
      <c r="C15766" s="179" t="s">
        <v>8</v>
      </c>
      <c r="D15766" s="180" t="s">
        <v>27593</v>
      </c>
    </row>
    <row r="15767" spans="1:4" x14ac:dyDescent="0.25">
      <c r="A15767" s="179" t="s">
        <v>12141</v>
      </c>
      <c r="B15767" s="179" t="s">
        <v>15917</v>
      </c>
      <c r="C15767" s="179" t="s">
        <v>8</v>
      </c>
      <c r="D15767" s="180" t="s">
        <v>27594</v>
      </c>
    </row>
    <row r="15768" spans="1:4" x14ac:dyDescent="0.25">
      <c r="A15768" s="179" t="s">
        <v>12142</v>
      </c>
      <c r="B15768" s="179" t="s">
        <v>15918</v>
      </c>
      <c r="C15768" s="179" t="s">
        <v>8</v>
      </c>
      <c r="D15768" s="180" t="s">
        <v>27595</v>
      </c>
    </row>
    <row r="15769" spans="1:4" x14ac:dyDescent="0.25">
      <c r="A15769" s="179" t="s">
        <v>12143</v>
      </c>
      <c r="B15769" s="179" t="s">
        <v>15919</v>
      </c>
      <c r="C15769" s="179" t="s">
        <v>8</v>
      </c>
      <c r="D15769" s="180" t="s">
        <v>27596</v>
      </c>
    </row>
    <row r="15770" spans="1:4" x14ac:dyDescent="0.25">
      <c r="A15770" s="179" t="s">
        <v>12144</v>
      </c>
      <c r="B15770" s="179" t="s">
        <v>15920</v>
      </c>
      <c r="C15770" s="179" t="s">
        <v>8</v>
      </c>
      <c r="D15770" s="180" t="s">
        <v>27597</v>
      </c>
    </row>
    <row r="15771" spans="1:4" x14ac:dyDescent="0.25">
      <c r="A15771" s="179" t="s">
        <v>12145</v>
      </c>
      <c r="B15771" s="179" t="s">
        <v>15921</v>
      </c>
      <c r="C15771" s="179" t="s">
        <v>8</v>
      </c>
      <c r="D15771" s="180" t="s">
        <v>27598</v>
      </c>
    </row>
    <row r="15772" spans="1:4" x14ac:dyDescent="0.25">
      <c r="A15772" s="179" t="s">
        <v>12146</v>
      </c>
      <c r="B15772" s="179" t="s">
        <v>15922</v>
      </c>
      <c r="C15772" s="179" t="s">
        <v>8</v>
      </c>
      <c r="D15772" s="180" t="s">
        <v>27599</v>
      </c>
    </row>
    <row r="15773" spans="1:4" x14ac:dyDescent="0.25">
      <c r="A15773" s="179" t="s">
        <v>12147</v>
      </c>
      <c r="B15773" s="179" t="s">
        <v>15923</v>
      </c>
      <c r="C15773" s="179" t="s">
        <v>8</v>
      </c>
      <c r="D15773" s="180" t="s">
        <v>27600</v>
      </c>
    </row>
    <row r="15774" spans="1:4" x14ac:dyDescent="0.25">
      <c r="A15774" s="179" t="s">
        <v>12148</v>
      </c>
      <c r="B15774" s="179" t="s">
        <v>15924</v>
      </c>
      <c r="C15774" s="179" t="s">
        <v>8</v>
      </c>
      <c r="D15774" s="180" t="s">
        <v>27601</v>
      </c>
    </row>
    <row r="15775" spans="1:4" x14ac:dyDescent="0.25">
      <c r="A15775" s="179" t="s">
        <v>12149</v>
      </c>
      <c r="B15775" s="179" t="s">
        <v>15925</v>
      </c>
      <c r="C15775" s="179" t="s">
        <v>8</v>
      </c>
      <c r="D15775" s="180" t="s">
        <v>27602</v>
      </c>
    </row>
    <row r="15776" spans="1:4" x14ac:dyDescent="0.25">
      <c r="A15776" s="179" t="s">
        <v>12150</v>
      </c>
      <c r="B15776" s="179" t="s">
        <v>15926</v>
      </c>
      <c r="C15776" s="179" t="s">
        <v>8</v>
      </c>
      <c r="D15776" s="180" t="s">
        <v>27603</v>
      </c>
    </row>
    <row r="15777" spans="1:4" x14ac:dyDescent="0.25">
      <c r="A15777" s="179" t="s">
        <v>12151</v>
      </c>
      <c r="B15777" s="179" t="s">
        <v>15927</v>
      </c>
      <c r="C15777" s="179" t="s">
        <v>8</v>
      </c>
      <c r="D15777" s="180" t="s">
        <v>27604</v>
      </c>
    </row>
    <row r="15778" spans="1:4" x14ac:dyDescent="0.25">
      <c r="A15778" s="179" t="s">
        <v>12152</v>
      </c>
      <c r="B15778" s="179" t="s">
        <v>15928</v>
      </c>
      <c r="C15778" s="179" t="s">
        <v>8</v>
      </c>
      <c r="D15778" s="180" t="s">
        <v>27605</v>
      </c>
    </row>
    <row r="15779" spans="1:4" x14ac:dyDescent="0.25">
      <c r="A15779" s="179" t="s">
        <v>12153</v>
      </c>
      <c r="B15779" s="179" t="s">
        <v>15929</v>
      </c>
      <c r="C15779" s="179" t="s">
        <v>8</v>
      </c>
      <c r="D15779" s="180" t="s">
        <v>27606</v>
      </c>
    </row>
    <row r="15780" spans="1:4" x14ac:dyDescent="0.25">
      <c r="A15780" s="179" t="s">
        <v>12154</v>
      </c>
      <c r="B15780" s="179" t="s">
        <v>15930</v>
      </c>
      <c r="C15780" s="179" t="s">
        <v>8</v>
      </c>
      <c r="D15780" s="180" t="s">
        <v>27607</v>
      </c>
    </row>
    <row r="15781" spans="1:4" x14ac:dyDescent="0.25">
      <c r="A15781" s="179" t="s">
        <v>12155</v>
      </c>
      <c r="B15781" s="179" t="s">
        <v>15931</v>
      </c>
      <c r="C15781" s="179" t="s">
        <v>8</v>
      </c>
      <c r="D15781" s="180" t="s">
        <v>27608</v>
      </c>
    </row>
    <row r="15782" spans="1:4" x14ac:dyDescent="0.25">
      <c r="A15782" s="179" t="s">
        <v>12156</v>
      </c>
      <c r="B15782" s="179" t="s">
        <v>15932</v>
      </c>
      <c r="C15782" s="179" t="s">
        <v>8</v>
      </c>
      <c r="D15782" s="180" t="s">
        <v>27609</v>
      </c>
    </row>
    <row r="15783" spans="1:4" x14ac:dyDescent="0.25">
      <c r="A15783" s="179" t="s">
        <v>12157</v>
      </c>
      <c r="B15783" s="179" t="s">
        <v>15933</v>
      </c>
      <c r="C15783" s="179" t="s">
        <v>8</v>
      </c>
      <c r="D15783" s="180" t="s">
        <v>27610</v>
      </c>
    </row>
    <row r="15784" spans="1:4" x14ac:dyDescent="0.25">
      <c r="A15784" s="179" t="s">
        <v>12158</v>
      </c>
      <c r="B15784" s="179" t="s">
        <v>15934</v>
      </c>
      <c r="C15784" s="179" t="s">
        <v>8</v>
      </c>
      <c r="D15784" s="180" t="s">
        <v>27611</v>
      </c>
    </row>
    <row r="15785" spans="1:4" x14ac:dyDescent="0.25">
      <c r="A15785" s="179" t="s">
        <v>12159</v>
      </c>
      <c r="B15785" s="179" t="s">
        <v>15935</v>
      </c>
      <c r="C15785" s="179" t="s">
        <v>8</v>
      </c>
      <c r="D15785" s="180" t="s">
        <v>27612</v>
      </c>
    </row>
    <row r="15786" spans="1:4" x14ac:dyDescent="0.25">
      <c r="A15786" s="179" t="s">
        <v>12160</v>
      </c>
      <c r="B15786" s="179" t="s">
        <v>15936</v>
      </c>
      <c r="C15786" s="179" t="s">
        <v>8</v>
      </c>
      <c r="D15786" s="180" t="s">
        <v>27613</v>
      </c>
    </row>
    <row r="15787" spans="1:4" x14ac:dyDescent="0.25">
      <c r="A15787" s="179" t="s">
        <v>12161</v>
      </c>
      <c r="B15787" s="179" t="s">
        <v>15937</v>
      </c>
      <c r="C15787" s="179" t="s">
        <v>8</v>
      </c>
      <c r="D15787" s="180" t="s">
        <v>27614</v>
      </c>
    </row>
    <row r="15788" spans="1:4" x14ac:dyDescent="0.25">
      <c r="A15788" s="179" t="s">
        <v>12162</v>
      </c>
      <c r="B15788" s="179" t="s">
        <v>15938</v>
      </c>
      <c r="C15788" s="179" t="s">
        <v>8</v>
      </c>
      <c r="D15788" s="180" t="s">
        <v>27615</v>
      </c>
    </row>
    <row r="15789" spans="1:4" x14ac:dyDescent="0.25">
      <c r="A15789" s="179" t="s">
        <v>12163</v>
      </c>
      <c r="B15789" s="179" t="s">
        <v>12164</v>
      </c>
      <c r="C15789" s="179" t="s">
        <v>8</v>
      </c>
      <c r="D15789" s="180" t="s">
        <v>12187</v>
      </c>
    </row>
    <row r="15790" spans="1:4" x14ac:dyDescent="0.25">
      <c r="A15790" s="179" t="s">
        <v>12165</v>
      </c>
      <c r="B15790" s="179" t="s">
        <v>12166</v>
      </c>
      <c r="C15790" s="179" t="s">
        <v>14</v>
      </c>
      <c r="D15790" s="180" t="s">
        <v>16653</v>
      </c>
    </row>
    <row r="15791" spans="1:4" x14ac:dyDescent="0.25">
      <c r="A15791" s="179" t="s">
        <v>12167</v>
      </c>
      <c r="B15791" s="179" t="s">
        <v>12168</v>
      </c>
      <c r="C15791" s="179" t="s">
        <v>14</v>
      </c>
      <c r="D15791" s="180" t="s">
        <v>16557</v>
      </c>
    </row>
    <row r="15792" spans="1:4" x14ac:dyDescent="0.25">
      <c r="A15792" s="179" t="s">
        <v>12169</v>
      </c>
      <c r="B15792" s="179" t="s">
        <v>12170</v>
      </c>
      <c r="C15792" s="179" t="s">
        <v>14</v>
      </c>
      <c r="D15792" s="180" t="s">
        <v>11841</v>
      </c>
    </row>
    <row r="15793" spans="1:4" x14ac:dyDescent="0.25">
      <c r="A15793" s="179" t="s">
        <v>12171</v>
      </c>
      <c r="B15793" s="179" t="s">
        <v>12172</v>
      </c>
      <c r="C15793" s="179" t="s">
        <v>14</v>
      </c>
      <c r="D15793" s="180" t="s">
        <v>12780</v>
      </c>
    </row>
    <row r="15794" spans="1:4" x14ac:dyDescent="0.25">
      <c r="A15794" s="179" t="s">
        <v>10062</v>
      </c>
      <c r="B15794" s="179" t="s">
        <v>10063</v>
      </c>
      <c r="C15794" s="179" t="s">
        <v>8</v>
      </c>
      <c r="D15794" s="180" t="s">
        <v>27616</v>
      </c>
    </row>
    <row r="15795" spans="1:4" x14ac:dyDescent="0.25">
      <c r="A15795" s="179" t="s">
        <v>10064</v>
      </c>
      <c r="B15795" s="179" t="s">
        <v>10065</v>
      </c>
      <c r="C15795" s="179" t="s">
        <v>8</v>
      </c>
      <c r="D15795" s="180" t="s">
        <v>27617</v>
      </c>
    </row>
    <row r="15796" spans="1:4" x14ac:dyDescent="0.25">
      <c r="A15796" s="179" t="s">
        <v>3775</v>
      </c>
      <c r="B15796" s="179" t="s">
        <v>7204</v>
      </c>
      <c r="C15796" s="179" t="s">
        <v>14</v>
      </c>
      <c r="D15796" s="180" t="s">
        <v>17075</v>
      </c>
    </row>
    <row r="15797" spans="1:4" x14ac:dyDescent="0.25">
      <c r="A15797" s="179" t="s">
        <v>3776</v>
      </c>
      <c r="B15797" s="179" t="s">
        <v>7205</v>
      </c>
      <c r="C15797" s="179" t="s">
        <v>14</v>
      </c>
      <c r="D15797" s="180" t="s">
        <v>7969</v>
      </c>
    </row>
    <row r="15798" spans="1:4" x14ac:dyDescent="0.25">
      <c r="A15798" s="179" t="s">
        <v>3777</v>
      </c>
      <c r="B15798" s="179" t="s">
        <v>7206</v>
      </c>
      <c r="C15798" s="179" t="s">
        <v>14</v>
      </c>
      <c r="D15798" s="180" t="s">
        <v>11840</v>
      </c>
    </row>
    <row r="15799" spans="1:4" x14ac:dyDescent="0.25">
      <c r="A15799" s="179" t="s">
        <v>3778</v>
      </c>
      <c r="B15799" s="179" t="s">
        <v>7207</v>
      </c>
      <c r="C15799" s="179" t="s">
        <v>14</v>
      </c>
      <c r="D15799" s="180" t="s">
        <v>11842</v>
      </c>
    </row>
    <row r="15800" spans="1:4" x14ac:dyDescent="0.25">
      <c r="A15800" s="179" t="s">
        <v>15940</v>
      </c>
      <c r="B15800" s="179" t="s">
        <v>15941</v>
      </c>
      <c r="C15800" s="179" t="s">
        <v>14</v>
      </c>
      <c r="D15800" s="180" t="s">
        <v>27618</v>
      </c>
    </row>
    <row r="15801" spans="1:4" x14ac:dyDescent="0.25">
      <c r="A15801" s="179" t="s">
        <v>15942</v>
      </c>
      <c r="B15801" s="179" t="s">
        <v>15943</v>
      </c>
      <c r="C15801" s="179" t="s">
        <v>14</v>
      </c>
      <c r="D15801" s="180" t="s">
        <v>7054</v>
      </c>
    </row>
    <row r="15802" spans="1:4" x14ac:dyDescent="0.25">
      <c r="A15802" s="179" t="s">
        <v>15944</v>
      </c>
      <c r="B15802" s="179" t="s">
        <v>15945</v>
      </c>
      <c r="C15802" s="179" t="s">
        <v>14</v>
      </c>
      <c r="D15802" s="180" t="s">
        <v>16935</v>
      </c>
    </row>
    <row r="15803" spans="1:4" x14ac:dyDescent="0.25">
      <c r="A15803" s="179" t="s">
        <v>3779</v>
      </c>
      <c r="B15803" s="179" t="s">
        <v>7209</v>
      </c>
      <c r="C15803" s="179" t="s">
        <v>8</v>
      </c>
      <c r="D15803" s="180" t="s">
        <v>27619</v>
      </c>
    </row>
    <row r="15804" spans="1:4" x14ac:dyDescent="0.25">
      <c r="A15804" s="179" t="s">
        <v>3780</v>
      </c>
      <c r="B15804" s="179" t="s">
        <v>7210</v>
      </c>
      <c r="C15804" s="179" t="s">
        <v>8</v>
      </c>
      <c r="D15804" s="180" t="s">
        <v>27620</v>
      </c>
    </row>
    <row r="15805" spans="1:4" x14ac:dyDescent="0.25">
      <c r="A15805" s="179" t="s">
        <v>3781</v>
      </c>
      <c r="B15805" s="179" t="s">
        <v>7211</v>
      </c>
      <c r="C15805" s="179" t="s">
        <v>8</v>
      </c>
      <c r="D15805" s="180" t="s">
        <v>27621</v>
      </c>
    </row>
    <row r="15806" spans="1:4" x14ac:dyDescent="0.25">
      <c r="A15806" s="179" t="s">
        <v>13018</v>
      </c>
      <c r="B15806" s="179" t="s">
        <v>13019</v>
      </c>
      <c r="C15806" s="179" t="s">
        <v>8</v>
      </c>
      <c r="D15806" s="180" t="s">
        <v>27622</v>
      </c>
    </row>
    <row r="15807" spans="1:4" x14ac:dyDescent="0.25">
      <c r="A15807" s="179" t="s">
        <v>13020</v>
      </c>
      <c r="B15807" s="179" t="s">
        <v>13021</v>
      </c>
      <c r="C15807" s="179" t="s">
        <v>8</v>
      </c>
      <c r="D15807" s="180" t="s">
        <v>14665</v>
      </c>
    </row>
    <row r="15808" spans="1:4" x14ac:dyDescent="0.25">
      <c r="A15808" s="179" t="s">
        <v>3782</v>
      </c>
      <c r="B15808" s="179" t="s">
        <v>7212</v>
      </c>
      <c r="C15808" s="179" t="s">
        <v>8</v>
      </c>
      <c r="D15808" s="180" t="s">
        <v>15393</v>
      </c>
    </row>
    <row r="15809" spans="1:4" x14ac:dyDescent="0.25">
      <c r="A15809" s="179" t="s">
        <v>3783</v>
      </c>
      <c r="B15809" s="179" t="s">
        <v>7213</v>
      </c>
      <c r="C15809" s="179" t="s">
        <v>8</v>
      </c>
      <c r="D15809" s="180" t="s">
        <v>8566</v>
      </c>
    </row>
    <row r="15810" spans="1:4" x14ac:dyDescent="0.25">
      <c r="A15810" s="179" t="s">
        <v>3784</v>
      </c>
      <c r="B15810" s="179" t="s">
        <v>7215</v>
      </c>
      <c r="C15810" s="179" t="s">
        <v>8</v>
      </c>
      <c r="D15810" s="180" t="s">
        <v>27623</v>
      </c>
    </row>
    <row r="15811" spans="1:4" x14ac:dyDescent="0.25">
      <c r="A15811" s="179" t="s">
        <v>15946</v>
      </c>
      <c r="B15811" s="179" t="s">
        <v>15947</v>
      </c>
      <c r="C15811" s="179" t="s">
        <v>14</v>
      </c>
      <c r="D15811" s="180" t="s">
        <v>16093</v>
      </c>
    </row>
    <row r="15812" spans="1:4" x14ac:dyDescent="0.25">
      <c r="A15812" s="179" t="s">
        <v>15948</v>
      </c>
      <c r="B15812" s="179" t="s">
        <v>15949</v>
      </c>
      <c r="C15812" s="179" t="s">
        <v>14</v>
      </c>
      <c r="D15812" s="180" t="s">
        <v>12614</v>
      </c>
    </row>
    <row r="15813" spans="1:4" x14ac:dyDescent="0.25">
      <c r="A15813" s="179" t="s">
        <v>13022</v>
      </c>
      <c r="B15813" s="179" t="s">
        <v>13023</v>
      </c>
      <c r="C15813" s="179" t="s">
        <v>8</v>
      </c>
      <c r="D15813" s="180" t="s">
        <v>27624</v>
      </c>
    </row>
    <row r="15814" spans="1:4" x14ac:dyDescent="0.25">
      <c r="A15814" s="179" t="s">
        <v>3785</v>
      </c>
      <c r="B15814" s="179" t="s">
        <v>13024</v>
      </c>
      <c r="C15814" s="179" t="s">
        <v>14</v>
      </c>
      <c r="D15814" s="180" t="s">
        <v>27231</v>
      </c>
    </row>
    <row r="15815" spans="1:4" x14ac:dyDescent="0.25">
      <c r="A15815" s="179" t="s">
        <v>3786</v>
      </c>
      <c r="B15815" s="179" t="s">
        <v>13025</v>
      </c>
      <c r="C15815" s="179" t="s">
        <v>14</v>
      </c>
      <c r="D15815" s="180" t="s">
        <v>12702</v>
      </c>
    </row>
    <row r="15816" spans="1:4" x14ac:dyDescent="0.25">
      <c r="A15816" s="179" t="s">
        <v>3787</v>
      </c>
      <c r="B15816" s="179" t="s">
        <v>13026</v>
      </c>
      <c r="C15816" s="179" t="s">
        <v>14</v>
      </c>
      <c r="D15816" s="180" t="s">
        <v>27625</v>
      </c>
    </row>
    <row r="15817" spans="1:4" x14ac:dyDescent="0.25">
      <c r="A15817" s="179" t="s">
        <v>3788</v>
      </c>
      <c r="B15817" s="179" t="s">
        <v>13027</v>
      </c>
      <c r="C15817" s="179" t="s">
        <v>14</v>
      </c>
      <c r="D15817" s="180" t="s">
        <v>16350</v>
      </c>
    </row>
    <row r="15818" spans="1:4" x14ac:dyDescent="0.25">
      <c r="A15818" s="179" t="s">
        <v>3789</v>
      </c>
      <c r="B15818" s="179" t="s">
        <v>13028</v>
      </c>
      <c r="C15818" s="179" t="s">
        <v>14</v>
      </c>
      <c r="D15818" s="180" t="s">
        <v>12195</v>
      </c>
    </row>
    <row r="15819" spans="1:4" x14ac:dyDescent="0.25">
      <c r="A15819" s="179" t="s">
        <v>3790</v>
      </c>
      <c r="B15819" s="179" t="s">
        <v>13029</v>
      </c>
      <c r="C15819" s="179" t="s">
        <v>14</v>
      </c>
      <c r="D15819" s="180" t="s">
        <v>8793</v>
      </c>
    </row>
    <row r="15820" spans="1:4" x14ac:dyDescent="0.25">
      <c r="A15820" s="179" t="s">
        <v>3791</v>
      </c>
      <c r="B15820" s="179" t="s">
        <v>13030</v>
      </c>
      <c r="C15820" s="179" t="s">
        <v>14</v>
      </c>
      <c r="D15820" s="180" t="s">
        <v>7248</v>
      </c>
    </row>
    <row r="15821" spans="1:4" x14ac:dyDescent="0.25">
      <c r="A15821" s="179" t="s">
        <v>3792</v>
      </c>
      <c r="B15821" s="179" t="s">
        <v>13031</v>
      </c>
      <c r="C15821" s="179" t="s">
        <v>14</v>
      </c>
      <c r="D15821" s="180" t="s">
        <v>8783</v>
      </c>
    </row>
    <row r="15822" spans="1:4" x14ac:dyDescent="0.25">
      <c r="A15822" s="179" t="s">
        <v>3793</v>
      </c>
      <c r="B15822" s="179" t="s">
        <v>13032</v>
      </c>
      <c r="C15822" s="179" t="s">
        <v>14</v>
      </c>
      <c r="D15822" s="180" t="s">
        <v>8156</v>
      </c>
    </row>
    <row r="15823" spans="1:4" x14ac:dyDescent="0.25">
      <c r="A15823" s="179" t="s">
        <v>3794</v>
      </c>
      <c r="B15823" s="179" t="s">
        <v>13033</v>
      </c>
      <c r="C15823" s="179" t="s">
        <v>14</v>
      </c>
      <c r="D15823" s="180" t="s">
        <v>14240</v>
      </c>
    </row>
    <row r="15824" spans="1:4" x14ac:dyDescent="0.25">
      <c r="A15824" s="179" t="s">
        <v>3795</v>
      </c>
      <c r="B15824" s="179" t="s">
        <v>13034</v>
      </c>
      <c r="C15824" s="179" t="s">
        <v>14</v>
      </c>
      <c r="D15824" s="180" t="s">
        <v>27626</v>
      </c>
    </row>
    <row r="15825" spans="1:4" x14ac:dyDescent="0.25">
      <c r="A15825" s="179" t="s">
        <v>3796</v>
      </c>
      <c r="B15825" s="179" t="s">
        <v>13035</v>
      </c>
      <c r="C15825" s="179" t="s">
        <v>14</v>
      </c>
      <c r="D15825" s="180" t="s">
        <v>27627</v>
      </c>
    </row>
    <row r="15826" spans="1:4" x14ac:dyDescent="0.25">
      <c r="A15826" s="179" t="s">
        <v>3797</v>
      </c>
      <c r="B15826" s="179" t="s">
        <v>13036</v>
      </c>
      <c r="C15826" s="179" t="s">
        <v>14</v>
      </c>
      <c r="D15826" s="180" t="s">
        <v>14694</v>
      </c>
    </row>
    <row r="15827" spans="1:4" x14ac:dyDescent="0.25">
      <c r="A15827" s="179" t="s">
        <v>3798</v>
      </c>
      <c r="B15827" s="179" t="s">
        <v>13037</v>
      </c>
      <c r="C15827" s="179" t="s">
        <v>14</v>
      </c>
      <c r="D15827" s="180" t="s">
        <v>16115</v>
      </c>
    </row>
    <row r="15828" spans="1:4" x14ac:dyDescent="0.25">
      <c r="A15828" s="179" t="s">
        <v>3799</v>
      </c>
      <c r="B15828" s="179" t="s">
        <v>13038</v>
      </c>
      <c r="C15828" s="179" t="s">
        <v>14</v>
      </c>
      <c r="D15828" s="180" t="s">
        <v>14675</v>
      </c>
    </row>
    <row r="15829" spans="1:4" x14ac:dyDescent="0.25">
      <c r="A15829" s="179" t="s">
        <v>3800</v>
      </c>
      <c r="B15829" s="179" t="s">
        <v>13039</v>
      </c>
      <c r="C15829" s="179" t="s">
        <v>14</v>
      </c>
      <c r="D15829" s="180" t="s">
        <v>27628</v>
      </c>
    </row>
    <row r="15830" spans="1:4" x14ac:dyDescent="0.25">
      <c r="A15830" s="179" t="s">
        <v>3801</v>
      </c>
      <c r="B15830" s="179" t="s">
        <v>13040</v>
      </c>
      <c r="C15830" s="179" t="s">
        <v>14</v>
      </c>
      <c r="D15830" s="180" t="s">
        <v>27629</v>
      </c>
    </row>
    <row r="15831" spans="1:4" x14ac:dyDescent="0.25">
      <c r="A15831" s="179" t="s">
        <v>3802</v>
      </c>
      <c r="B15831" s="179" t="s">
        <v>13041</v>
      </c>
      <c r="C15831" s="179" t="s">
        <v>14</v>
      </c>
      <c r="D15831" s="180" t="s">
        <v>24738</v>
      </c>
    </row>
    <row r="15832" spans="1:4" x14ac:dyDescent="0.25">
      <c r="A15832" s="179" t="s">
        <v>3803</v>
      </c>
      <c r="B15832" s="179" t="s">
        <v>13042</v>
      </c>
      <c r="C15832" s="179" t="s">
        <v>14</v>
      </c>
      <c r="D15832" s="180" t="s">
        <v>12713</v>
      </c>
    </row>
    <row r="15833" spans="1:4" x14ac:dyDescent="0.25">
      <c r="A15833" s="179" t="s">
        <v>3804</v>
      </c>
      <c r="B15833" s="179" t="s">
        <v>13043</v>
      </c>
      <c r="C15833" s="179" t="s">
        <v>14</v>
      </c>
      <c r="D15833" s="180" t="s">
        <v>27630</v>
      </c>
    </row>
    <row r="15834" spans="1:4" x14ac:dyDescent="0.25">
      <c r="A15834" s="179" t="s">
        <v>3805</v>
      </c>
      <c r="B15834" s="179" t="s">
        <v>13044</v>
      </c>
      <c r="C15834" s="179" t="s">
        <v>14</v>
      </c>
      <c r="D15834" s="180" t="s">
        <v>7994</v>
      </c>
    </row>
    <row r="15835" spans="1:4" x14ac:dyDescent="0.25">
      <c r="A15835" s="179" t="s">
        <v>3806</v>
      </c>
      <c r="B15835" s="179" t="s">
        <v>13045</v>
      </c>
      <c r="C15835" s="179" t="s">
        <v>14</v>
      </c>
      <c r="D15835" s="180" t="s">
        <v>18035</v>
      </c>
    </row>
    <row r="15836" spans="1:4" x14ac:dyDescent="0.25">
      <c r="A15836" s="179" t="s">
        <v>3807</v>
      </c>
      <c r="B15836" s="179" t="s">
        <v>13046</v>
      </c>
      <c r="C15836" s="179" t="s">
        <v>14</v>
      </c>
      <c r="D15836" s="180" t="s">
        <v>27286</v>
      </c>
    </row>
    <row r="15837" spans="1:4" x14ac:dyDescent="0.25">
      <c r="A15837" s="179" t="s">
        <v>3808</v>
      </c>
      <c r="B15837" s="179" t="s">
        <v>13048</v>
      </c>
      <c r="C15837" s="179" t="s">
        <v>14</v>
      </c>
      <c r="D15837" s="180" t="s">
        <v>27631</v>
      </c>
    </row>
    <row r="15838" spans="1:4" x14ac:dyDescent="0.25">
      <c r="A15838" s="179" t="s">
        <v>3809</v>
      </c>
      <c r="B15838" s="179" t="s">
        <v>13049</v>
      </c>
      <c r="C15838" s="179" t="s">
        <v>14</v>
      </c>
      <c r="D15838" s="180" t="s">
        <v>27632</v>
      </c>
    </row>
    <row r="15839" spans="1:4" x14ac:dyDescent="0.25">
      <c r="A15839" s="179" t="s">
        <v>3810</v>
      </c>
      <c r="B15839" s="179" t="s">
        <v>13050</v>
      </c>
      <c r="C15839" s="179" t="s">
        <v>14</v>
      </c>
      <c r="D15839" s="180" t="s">
        <v>25806</v>
      </c>
    </row>
    <row r="15840" spans="1:4" x14ac:dyDescent="0.25">
      <c r="A15840" s="179" t="s">
        <v>3811</v>
      </c>
      <c r="B15840" s="179" t="s">
        <v>13051</v>
      </c>
      <c r="C15840" s="179" t="s">
        <v>14</v>
      </c>
      <c r="D15840" s="180" t="s">
        <v>27633</v>
      </c>
    </row>
    <row r="15841" spans="1:4" x14ac:dyDescent="0.25">
      <c r="A15841" s="179" t="s">
        <v>3812</v>
      </c>
      <c r="B15841" s="179" t="s">
        <v>13052</v>
      </c>
      <c r="C15841" s="179" t="s">
        <v>14</v>
      </c>
      <c r="D15841" s="180" t="s">
        <v>14906</v>
      </c>
    </row>
    <row r="15842" spans="1:4" x14ac:dyDescent="0.25">
      <c r="A15842" s="179" t="s">
        <v>3813</v>
      </c>
      <c r="B15842" s="179" t="s">
        <v>13053</v>
      </c>
      <c r="C15842" s="179" t="s">
        <v>14</v>
      </c>
      <c r="D15842" s="180" t="s">
        <v>18029</v>
      </c>
    </row>
    <row r="15843" spans="1:4" x14ac:dyDescent="0.25">
      <c r="A15843" s="179" t="s">
        <v>3814</v>
      </c>
      <c r="B15843" s="179" t="s">
        <v>13054</v>
      </c>
      <c r="C15843" s="179" t="s">
        <v>14</v>
      </c>
      <c r="D15843" s="180" t="s">
        <v>27634</v>
      </c>
    </row>
    <row r="15844" spans="1:4" x14ac:dyDescent="0.25">
      <c r="A15844" s="179" t="s">
        <v>3815</v>
      </c>
      <c r="B15844" s="179" t="s">
        <v>13055</v>
      </c>
      <c r="C15844" s="179" t="s">
        <v>14</v>
      </c>
      <c r="D15844" s="180" t="s">
        <v>27635</v>
      </c>
    </row>
    <row r="15845" spans="1:4" x14ac:dyDescent="0.25">
      <c r="A15845" s="179" t="s">
        <v>3816</v>
      </c>
      <c r="B15845" s="179" t="s">
        <v>13056</v>
      </c>
      <c r="C15845" s="179" t="s">
        <v>14</v>
      </c>
      <c r="D15845" s="180" t="s">
        <v>21202</v>
      </c>
    </row>
    <row r="15846" spans="1:4" x14ac:dyDescent="0.25">
      <c r="A15846" s="179" t="s">
        <v>3817</v>
      </c>
      <c r="B15846" s="179" t="s">
        <v>13057</v>
      </c>
      <c r="C15846" s="179" t="s">
        <v>14</v>
      </c>
      <c r="D15846" s="180" t="s">
        <v>26156</v>
      </c>
    </row>
    <row r="15847" spans="1:4" x14ac:dyDescent="0.25">
      <c r="A15847" s="179" t="s">
        <v>3818</v>
      </c>
      <c r="B15847" s="179" t="s">
        <v>13058</v>
      </c>
      <c r="C15847" s="179" t="s">
        <v>14</v>
      </c>
      <c r="D15847" s="180" t="s">
        <v>27636</v>
      </c>
    </row>
    <row r="15848" spans="1:4" x14ac:dyDescent="0.25">
      <c r="A15848" s="179" t="s">
        <v>3819</v>
      </c>
      <c r="B15848" s="179" t="s">
        <v>13059</v>
      </c>
      <c r="C15848" s="179" t="s">
        <v>14</v>
      </c>
      <c r="D15848" s="180" t="s">
        <v>8540</v>
      </c>
    </row>
    <row r="15849" spans="1:4" x14ac:dyDescent="0.25">
      <c r="A15849" s="179" t="s">
        <v>3820</v>
      </c>
      <c r="B15849" s="179" t="s">
        <v>13060</v>
      </c>
      <c r="C15849" s="179" t="s">
        <v>14</v>
      </c>
      <c r="D15849" s="180" t="s">
        <v>7887</v>
      </c>
    </row>
    <row r="15850" spans="1:4" x14ac:dyDescent="0.25">
      <c r="A15850" s="179" t="s">
        <v>3821</v>
      </c>
      <c r="B15850" s="179" t="s">
        <v>13061</v>
      </c>
      <c r="C15850" s="179" t="s">
        <v>14</v>
      </c>
      <c r="D15850" s="180" t="s">
        <v>27637</v>
      </c>
    </row>
    <row r="15851" spans="1:4" x14ac:dyDescent="0.25">
      <c r="A15851" s="179" t="s">
        <v>3822</v>
      </c>
      <c r="B15851" s="179" t="s">
        <v>13062</v>
      </c>
      <c r="C15851" s="179" t="s">
        <v>14</v>
      </c>
      <c r="D15851" s="180" t="s">
        <v>25806</v>
      </c>
    </row>
    <row r="15852" spans="1:4" x14ac:dyDescent="0.25">
      <c r="A15852" s="179" t="s">
        <v>3823</v>
      </c>
      <c r="B15852" s="179" t="s">
        <v>13063</v>
      </c>
      <c r="C15852" s="179" t="s">
        <v>14</v>
      </c>
      <c r="D15852" s="180" t="s">
        <v>27638</v>
      </c>
    </row>
    <row r="15853" spans="1:4" x14ac:dyDescent="0.25">
      <c r="A15853" s="179" t="s">
        <v>3824</v>
      </c>
      <c r="B15853" s="179" t="s">
        <v>13064</v>
      </c>
      <c r="C15853" s="179" t="s">
        <v>14</v>
      </c>
      <c r="D15853" s="180" t="s">
        <v>12192</v>
      </c>
    </row>
    <row r="15854" spans="1:4" x14ac:dyDescent="0.25">
      <c r="A15854" s="179" t="s">
        <v>3825</v>
      </c>
      <c r="B15854" s="179" t="s">
        <v>13067</v>
      </c>
      <c r="C15854" s="179" t="s">
        <v>14</v>
      </c>
      <c r="D15854" s="180" t="s">
        <v>27639</v>
      </c>
    </row>
    <row r="15855" spans="1:4" x14ac:dyDescent="0.25">
      <c r="A15855" s="179" t="s">
        <v>3826</v>
      </c>
      <c r="B15855" s="179" t="s">
        <v>13068</v>
      </c>
      <c r="C15855" s="179" t="s">
        <v>14</v>
      </c>
      <c r="D15855" s="180" t="s">
        <v>17621</v>
      </c>
    </row>
    <row r="15856" spans="1:4" x14ac:dyDescent="0.25">
      <c r="A15856" s="179" t="s">
        <v>3827</v>
      </c>
      <c r="B15856" s="179" t="s">
        <v>13069</v>
      </c>
      <c r="C15856" s="179" t="s">
        <v>14</v>
      </c>
      <c r="D15856" s="180" t="s">
        <v>27440</v>
      </c>
    </row>
    <row r="15857" spans="1:4" x14ac:dyDescent="0.25">
      <c r="A15857" s="179" t="s">
        <v>3828</v>
      </c>
      <c r="B15857" s="179" t="s">
        <v>13070</v>
      </c>
      <c r="C15857" s="179" t="s">
        <v>14</v>
      </c>
      <c r="D15857" s="180" t="s">
        <v>27640</v>
      </c>
    </row>
    <row r="15858" spans="1:4" x14ac:dyDescent="0.25">
      <c r="A15858" s="179" t="s">
        <v>3829</v>
      </c>
      <c r="B15858" s="179" t="s">
        <v>13071</v>
      </c>
      <c r="C15858" s="179" t="s">
        <v>14</v>
      </c>
      <c r="D15858" s="180" t="s">
        <v>14760</v>
      </c>
    </row>
    <row r="15859" spans="1:4" x14ac:dyDescent="0.25">
      <c r="A15859" s="179" t="s">
        <v>3830</v>
      </c>
      <c r="B15859" s="179" t="s">
        <v>13072</v>
      </c>
      <c r="C15859" s="179" t="s">
        <v>14</v>
      </c>
      <c r="D15859" s="180" t="s">
        <v>27641</v>
      </c>
    </row>
    <row r="15860" spans="1:4" x14ac:dyDescent="0.25">
      <c r="A15860" s="179" t="s">
        <v>3831</v>
      </c>
      <c r="B15860" s="179" t="s">
        <v>13073</v>
      </c>
      <c r="C15860" s="179" t="s">
        <v>14</v>
      </c>
      <c r="D15860" s="180" t="s">
        <v>16051</v>
      </c>
    </row>
    <row r="15861" spans="1:4" x14ac:dyDescent="0.25">
      <c r="A15861" s="179" t="s">
        <v>3832</v>
      </c>
      <c r="B15861" s="179" t="s">
        <v>13074</v>
      </c>
      <c r="C15861" s="179" t="s">
        <v>14</v>
      </c>
      <c r="D15861" s="180" t="s">
        <v>27642</v>
      </c>
    </row>
    <row r="15862" spans="1:4" x14ac:dyDescent="0.25">
      <c r="A15862" s="179" t="s">
        <v>3833</v>
      </c>
      <c r="B15862" s="179" t="s">
        <v>13075</v>
      </c>
      <c r="C15862" s="179" t="s">
        <v>14</v>
      </c>
      <c r="D15862" s="180" t="s">
        <v>27643</v>
      </c>
    </row>
    <row r="15863" spans="1:4" x14ac:dyDescent="0.25">
      <c r="A15863" s="179" t="s">
        <v>3834</v>
      </c>
      <c r="B15863" s="179" t="s">
        <v>13076</v>
      </c>
      <c r="C15863" s="179" t="s">
        <v>14</v>
      </c>
      <c r="D15863" s="180" t="s">
        <v>27644</v>
      </c>
    </row>
    <row r="15864" spans="1:4" x14ac:dyDescent="0.25">
      <c r="A15864" s="179" t="s">
        <v>3835</v>
      </c>
      <c r="B15864" s="179" t="s">
        <v>13077</v>
      </c>
      <c r="C15864" s="179" t="s">
        <v>14</v>
      </c>
      <c r="D15864" s="180" t="s">
        <v>27645</v>
      </c>
    </row>
    <row r="15865" spans="1:4" x14ac:dyDescent="0.25">
      <c r="A15865" s="179" t="s">
        <v>3836</v>
      </c>
      <c r="B15865" s="179" t="s">
        <v>13078</v>
      </c>
      <c r="C15865" s="179" t="s">
        <v>14</v>
      </c>
      <c r="D15865" s="180" t="s">
        <v>27646</v>
      </c>
    </row>
    <row r="15866" spans="1:4" x14ac:dyDescent="0.25">
      <c r="A15866" s="179" t="s">
        <v>3837</v>
      </c>
      <c r="B15866" s="179" t="s">
        <v>13079</v>
      </c>
      <c r="C15866" s="179" t="s">
        <v>14</v>
      </c>
      <c r="D15866" s="180" t="s">
        <v>17031</v>
      </c>
    </row>
    <row r="15867" spans="1:4" x14ac:dyDescent="0.25">
      <c r="A15867" s="179" t="s">
        <v>3838</v>
      </c>
      <c r="B15867" s="179" t="s">
        <v>13080</v>
      </c>
      <c r="C15867" s="179" t="s">
        <v>14</v>
      </c>
      <c r="D15867" s="180" t="s">
        <v>24017</v>
      </c>
    </row>
    <row r="15868" spans="1:4" x14ac:dyDescent="0.25">
      <c r="A15868" s="179" t="s">
        <v>3839</v>
      </c>
      <c r="B15868" s="179" t="s">
        <v>13081</v>
      </c>
      <c r="C15868" s="179" t="s">
        <v>14</v>
      </c>
      <c r="D15868" s="180" t="s">
        <v>27647</v>
      </c>
    </row>
    <row r="15869" spans="1:4" x14ac:dyDescent="0.25">
      <c r="A15869" s="179" t="s">
        <v>3840</v>
      </c>
      <c r="B15869" s="179" t="s">
        <v>13083</v>
      </c>
      <c r="C15869" s="179" t="s">
        <v>14</v>
      </c>
      <c r="D15869" s="180" t="s">
        <v>27286</v>
      </c>
    </row>
    <row r="15870" spans="1:4" x14ac:dyDescent="0.25">
      <c r="A15870" s="179" t="s">
        <v>3841</v>
      </c>
      <c r="B15870" s="179" t="s">
        <v>13084</v>
      </c>
      <c r="C15870" s="179" t="s">
        <v>14</v>
      </c>
      <c r="D15870" s="180" t="s">
        <v>17147</v>
      </c>
    </row>
    <row r="15871" spans="1:4" x14ac:dyDescent="0.25">
      <c r="A15871" s="179" t="s">
        <v>3842</v>
      </c>
      <c r="B15871" s="179" t="s">
        <v>13085</v>
      </c>
      <c r="C15871" s="179" t="s">
        <v>14</v>
      </c>
      <c r="D15871" s="180" t="s">
        <v>27648</v>
      </c>
    </row>
    <row r="15872" spans="1:4" x14ac:dyDescent="0.25">
      <c r="A15872" s="179" t="s">
        <v>3843</v>
      </c>
      <c r="B15872" s="179" t="s">
        <v>13086</v>
      </c>
      <c r="C15872" s="179" t="s">
        <v>14</v>
      </c>
      <c r="D15872" s="180" t="s">
        <v>27649</v>
      </c>
    </row>
    <row r="15873" spans="1:4" x14ac:dyDescent="0.25">
      <c r="A15873" s="179" t="s">
        <v>3844</v>
      </c>
      <c r="B15873" s="179" t="s">
        <v>13087</v>
      </c>
      <c r="C15873" s="179" t="s">
        <v>14</v>
      </c>
      <c r="D15873" s="180" t="s">
        <v>12781</v>
      </c>
    </row>
    <row r="15874" spans="1:4" x14ac:dyDescent="0.25">
      <c r="A15874" s="179" t="s">
        <v>3845</v>
      </c>
      <c r="B15874" s="179" t="s">
        <v>13088</v>
      </c>
      <c r="C15874" s="179" t="s">
        <v>14</v>
      </c>
      <c r="D15874" s="180" t="s">
        <v>15981</v>
      </c>
    </row>
    <row r="15875" spans="1:4" x14ac:dyDescent="0.25">
      <c r="A15875" s="179" t="s">
        <v>3846</v>
      </c>
      <c r="B15875" s="179" t="s">
        <v>13089</v>
      </c>
      <c r="C15875" s="179" t="s">
        <v>14</v>
      </c>
      <c r="D15875" s="180" t="s">
        <v>27650</v>
      </c>
    </row>
    <row r="15876" spans="1:4" x14ac:dyDescent="0.25">
      <c r="A15876" s="179" t="s">
        <v>3847</v>
      </c>
      <c r="B15876" s="179" t="s">
        <v>13090</v>
      </c>
      <c r="C15876" s="179" t="s">
        <v>14</v>
      </c>
      <c r="D15876" s="180" t="s">
        <v>27651</v>
      </c>
    </row>
    <row r="15877" spans="1:4" x14ac:dyDescent="0.25">
      <c r="A15877" s="179" t="s">
        <v>3848</v>
      </c>
      <c r="B15877" s="179" t="s">
        <v>13091</v>
      </c>
      <c r="C15877" s="179" t="s">
        <v>14</v>
      </c>
      <c r="D15877" s="180" t="s">
        <v>27652</v>
      </c>
    </row>
    <row r="15878" spans="1:4" x14ac:dyDescent="0.25">
      <c r="A15878" s="179" t="s">
        <v>3849</v>
      </c>
      <c r="B15878" s="179" t="s">
        <v>10067</v>
      </c>
      <c r="C15878" s="179" t="s">
        <v>14</v>
      </c>
      <c r="D15878" s="180" t="s">
        <v>27653</v>
      </c>
    </row>
    <row r="15879" spans="1:4" x14ac:dyDescent="0.25">
      <c r="A15879" s="179" t="s">
        <v>3850</v>
      </c>
      <c r="B15879" s="179" t="s">
        <v>10068</v>
      </c>
      <c r="C15879" s="179" t="s">
        <v>14</v>
      </c>
      <c r="D15879" s="180" t="s">
        <v>25848</v>
      </c>
    </row>
    <row r="15880" spans="1:4" x14ac:dyDescent="0.25">
      <c r="A15880" s="179" t="s">
        <v>3851</v>
      </c>
      <c r="B15880" s="179" t="s">
        <v>10069</v>
      </c>
      <c r="C15880" s="179" t="s">
        <v>14</v>
      </c>
      <c r="D15880" s="180" t="s">
        <v>17646</v>
      </c>
    </row>
    <row r="15881" spans="1:4" x14ac:dyDescent="0.25">
      <c r="A15881" s="179" t="s">
        <v>3852</v>
      </c>
      <c r="B15881" s="179" t="s">
        <v>10070</v>
      </c>
      <c r="C15881" s="179" t="s">
        <v>14</v>
      </c>
      <c r="D15881" s="180" t="s">
        <v>27654</v>
      </c>
    </row>
    <row r="15882" spans="1:4" x14ac:dyDescent="0.25">
      <c r="A15882" s="179" t="s">
        <v>3853</v>
      </c>
      <c r="B15882" s="179" t="s">
        <v>10071</v>
      </c>
      <c r="C15882" s="179" t="s">
        <v>14</v>
      </c>
      <c r="D15882" s="180" t="s">
        <v>27655</v>
      </c>
    </row>
    <row r="15883" spans="1:4" x14ac:dyDescent="0.25">
      <c r="A15883" s="179" t="s">
        <v>3854</v>
      </c>
      <c r="B15883" s="179" t="s">
        <v>10072</v>
      </c>
      <c r="C15883" s="179" t="s">
        <v>14</v>
      </c>
      <c r="D15883" s="180" t="s">
        <v>27656</v>
      </c>
    </row>
    <row r="15884" spans="1:4" x14ac:dyDescent="0.25">
      <c r="A15884" s="179" t="s">
        <v>3855</v>
      </c>
      <c r="B15884" s="179" t="s">
        <v>10073</v>
      </c>
      <c r="C15884" s="179" t="s">
        <v>14</v>
      </c>
      <c r="D15884" s="180" t="s">
        <v>27657</v>
      </c>
    </row>
    <row r="15885" spans="1:4" x14ac:dyDescent="0.25">
      <c r="A15885" s="179" t="s">
        <v>3856</v>
      </c>
      <c r="B15885" s="179" t="s">
        <v>10074</v>
      </c>
      <c r="C15885" s="179" t="s">
        <v>14</v>
      </c>
      <c r="D15885" s="180" t="s">
        <v>27658</v>
      </c>
    </row>
    <row r="15886" spans="1:4" x14ac:dyDescent="0.25">
      <c r="A15886" s="179" t="s">
        <v>10075</v>
      </c>
      <c r="B15886" s="179" t="s">
        <v>10076</v>
      </c>
      <c r="C15886" s="179" t="s">
        <v>14</v>
      </c>
      <c r="D15886" s="180" t="s">
        <v>27659</v>
      </c>
    </row>
    <row r="15887" spans="1:4" x14ac:dyDescent="0.25">
      <c r="A15887" s="179" t="s">
        <v>10077</v>
      </c>
      <c r="B15887" s="179" t="s">
        <v>10078</v>
      </c>
      <c r="C15887" s="179" t="s">
        <v>14</v>
      </c>
      <c r="D15887" s="180" t="s">
        <v>27660</v>
      </c>
    </row>
    <row r="15888" spans="1:4" x14ac:dyDescent="0.25">
      <c r="A15888" s="179" t="s">
        <v>3857</v>
      </c>
      <c r="B15888" s="179" t="s">
        <v>10079</v>
      </c>
      <c r="C15888" s="179" t="s">
        <v>14</v>
      </c>
      <c r="D15888" s="180" t="s">
        <v>27661</v>
      </c>
    </row>
    <row r="15889" spans="1:4" x14ac:dyDescent="0.25">
      <c r="A15889" s="179" t="s">
        <v>3858</v>
      </c>
      <c r="B15889" s="179" t="s">
        <v>10080</v>
      </c>
      <c r="C15889" s="179" t="s">
        <v>14</v>
      </c>
      <c r="D15889" s="180" t="s">
        <v>27662</v>
      </c>
    </row>
    <row r="15890" spans="1:4" x14ac:dyDescent="0.25">
      <c r="A15890" s="179" t="s">
        <v>3859</v>
      </c>
      <c r="B15890" s="179" t="s">
        <v>10081</v>
      </c>
      <c r="C15890" s="179" t="s">
        <v>14</v>
      </c>
      <c r="D15890" s="180" t="s">
        <v>16987</v>
      </c>
    </row>
    <row r="15891" spans="1:4" x14ac:dyDescent="0.25">
      <c r="A15891" s="179" t="s">
        <v>3860</v>
      </c>
      <c r="B15891" s="179" t="s">
        <v>10082</v>
      </c>
      <c r="C15891" s="179" t="s">
        <v>14</v>
      </c>
      <c r="D15891" s="180" t="s">
        <v>27663</v>
      </c>
    </row>
    <row r="15892" spans="1:4" x14ac:dyDescent="0.25">
      <c r="A15892" s="179" t="s">
        <v>3861</v>
      </c>
      <c r="B15892" s="179" t="s">
        <v>10083</v>
      </c>
      <c r="C15892" s="179" t="s">
        <v>14</v>
      </c>
      <c r="D15892" s="180" t="s">
        <v>18312</v>
      </c>
    </row>
    <row r="15893" spans="1:4" x14ac:dyDescent="0.25">
      <c r="A15893" s="179" t="s">
        <v>3862</v>
      </c>
      <c r="B15893" s="179" t="s">
        <v>10084</v>
      </c>
      <c r="C15893" s="179" t="s">
        <v>14</v>
      </c>
      <c r="D15893" s="180" t="s">
        <v>27664</v>
      </c>
    </row>
    <row r="15894" spans="1:4" x14ac:dyDescent="0.25">
      <c r="A15894" s="179" t="s">
        <v>3863</v>
      </c>
      <c r="B15894" s="179" t="s">
        <v>10085</v>
      </c>
      <c r="C15894" s="179" t="s">
        <v>14</v>
      </c>
      <c r="D15894" s="180" t="s">
        <v>27665</v>
      </c>
    </row>
    <row r="15895" spans="1:4" x14ac:dyDescent="0.25">
      <c r="A15895" s="179" t="s">
        <v>10086</v>
      </c>
      <c r="B15895" s="179" t="s">
        <v>10087</v>
      </c>
      <c r="C15895" s="179" t="s">
        <v>14</v>
      </c>
      <c r="D15895" s="180" t="s">
        <v>27362</v>
      </c>
    </row>
    <row r="15896" spans="1:4" x14ac:dyDescent="0.25">
      <c r="A15896" s="179" t="s">
        <v>10088</v>
      </c>
      <c r="B15896" s="179" t="s">
        <v>10089</v>
      </c>
      <c r="C15896" s="179" t="s">
        <v>14</v>
      </c>
      <c r="D15896" s="180" t="s">
        <v>27666</v>
      </c>
    </row>
    <row r="15897" spans="1:4" x14ac:dyDescent="0.25">
      <c r="A15897" s="179" t="s">
        <v>3864</v>
      </c>
      <c r="B15897" s="179" t="s">
        <v>10090</v>
      </c>
      <c r="C15897" s="179" t="s">
        <v>14</v>
      </c>
      <c r="D15897" s="180" t="s">
        <v>27667</v>
      </c>
    </row>
    <row r="15898" spans="1:4" x14ac:dyDescent="0.25">
      <c r="A15898" s="179" t="s">
        <v>3865</v>
      </c>
      <c r="B15898" s="179" t="s">
        <v>10091</v>
      </c>
      <c r="C15898" s="179" t="s">
        <v>14</v>
      </c>
      <c r="D15898" s="180" t="s">
        <v>27668</v>
      </c>
    </row>
    <row r="15899" spans="1:4" x14ac:dyDescent="0.25">
      <c r="A15899" s="179" t="s">
        <v>3866</v>
      </c>
      <c r="B15899" s="179" t="s">
        <v>10092</v>
      </c>
      <c r="C15899" s="179" t="s">
        <v>14</v>
      </c>
      <c r="D15899" s="180" t="s">
        <v>27669</v>
      </c>
    </row>
    <row r="15900" spans="1:4" x14ac:dyDescent="0.25">
      <c r="A15900" s="179" t="s">
        <v>3867</v>
      </c>
      <c r="B15900" s="179" t="s">
        <v>10093</v>
      </c>
      <c r="C15900" s="179" t="s">
        <v>14</v>
      </c>
      <c r="D15900" s="180" t="s">
        <v>12186</v>
      </c>
    </row>
    <row r="15901" spans="1:4" x14ac:dyDescent="0.25">
      <c r="A15901" s="179" t="s">
        <v>3868</v>
      </c>
      <c r="B15901" s="179" t="s">
        <v>10094</v>
      </c>
      <c r="C15901" s="179" t="s">
        <v>14</v>
      </c>
      <c r="D15901" s="180" t="s">
        <v>14727</v>
      </c>
    </row>
    <row r="15902" spans="1:4" x14ac:dyDescent="0.25">
      <c r="A15902" s="179" t="s">
        <v>3869</v>
      </c>
      <c r="B15902" s="179" t="s">
        <v>10095</v>
      </c>
      <c r="C15902" s="179" t="s">
        <v>14</v>
      </c>
      <c r="D15902" s="180" t="s">
        <v>27670</v>
      </c>
    </row>
    <row r="15903" spans="1:4" x14ac:dyDescent="0.25">
      <c r="A15903" s="179" t="s">
        <v>3870</v>
      </c>
      <c r="B15903" s="179" t="s">
        <v>10096</v>
      </c>
      <c r="C15903" s="179" t="s">
        <v>14</v>
      </c>
      <c r="D15903" s="180" t="s">
        <v>27671</v>
      </c>
    </row>
    <row r="15904" spans="1:4" x14ac:dyDescent="0.25">
      <c r="A15904" s="179" t="s">
        <v>3871</v>
      </c>
      <c r="B15904" s="179" t="s">
        <v>10097</v>
      </c>
      <c r="C15904" s="179" t="s">
        <v>14</v>
      </c>
      <c r="D15904" s="180" t="s">
        <v>27672</v>
      </c>
    </row>
    <row r="15905" spans="1:4" x14ac:dyDescent="0.25">
      <c r="A15905" s="179" t="s">
        <v>3872</v>
      </c>
      <c r="B15905" s="179" t="s">
        <v>10098</v>
      </c>
      <c r="C15905" s="179" t="s">
        <v>14</v>
      </c>
      <c r="D15905" s="180" t="s">
        <v>27257</v>
      </c>
    </row>
    <row r="15906" spans="1:4" x14ac:dyDescent="0.25">
      <c r="A15906" s="179" t="s">
        <v>3873</v>
      </c>
      <c r="B15906" s="179" t="s">
        <v>10099</v>
      </c>
      <c r="C15906" s="179" t="s">
        <v>14</v>
      </c>
      <c r="D15906" s="180" t="s">
        <v>27673</v>
      </c>
    </row>
    <row r="15907" spans="1:4" x14ac:dyDescent="0.25">
      <c r="A15907" s="179" t="s">
        <v>3874</v>
      </c>
      <c r="B15907" s="179" t="s">
        <v>10100</v>
      </c>
      <c r="C15907" s="179" t="s">
        <v>14</v>
      </c>
      <c r="D15907" s="180" t="s">
        <v>27674</v>
      </c>
    </row>
    <row r="15908" spans="1:4" x14ac:dyDescent="0.25">
      <c r="A15908" s="179" t="s">
        <v>3875</v>
      </c>
      <c r="B15908" s="179" t="s">
        <v>10101</v>
      </c>
      <c r="C15908" s="179" t="s">
        <v>14</v>
      </c>
      <c r="D15908" s="180" t="s">
        <v>27675</v>
      </c>
    </row>
    <row r="15909" spans="1:4" x14ac:dyDescent="0.25">
      <c r="A15909" s="179" t="s">
        <v>10102</v>
      </c>
      <c r="B15909" s="179" t="s">
        <v>10103</v>
      </c>
      <c r="C15909" s="179" t="s">
        <v>14</v>
      </c>
      <c r="D15909" s="180" t="s">
        <v>25865</v>
      </c>
    </row>
    <row r="15910" spans="1:4" x14ac:dyDescent="0.25">
      <c r="A15910" s="179" t="s">
        <v>3876</v>
      </c>
      <c r="B15910" s="179" t="s">
        <v>1113</v>
      </c>
      <c r="C15910" s="179" t="s">
        <v>14</v>
      </c>
      <c r="D15910" s="180" t="s">
        <v>27676</v>
      </c>
    </row>
    <row r="15911" spans="1:4" x14ac:dyDescent="0.25">
      <c r="A15911" s="179" t="s">
        <v>3877</v>
      </c>
      <c r="B15911" s="179" t="s">
        <v>1114</v>
      </c>
      <c r="C15911" s="179" t="s">
        <v>14</v>
      </c>
      <c r="D15911" s="180" t="s">
        <v>27677</v>
      </c>
    </row>
    <row r="15912" spans="1:4" x14ac:dyDescent="0.25">
      <c r="A15912" s="179" t="s">
        <v>3878</v>
      </c>
      <c r="B15912" s="179" t="s">
        <v>1115</v>
      </c>
      <c r="C15912" s="179" t="s">
        <v>14</v>
      </c>
      <c r="D15912" s="180" t="s">
        <v>27678</v>
      </c>
    </row>
    <row r="15913" spans="1:4" x14ac:dyDescent="0.25">
      <c r="A15913" s="179" t="s">
        <v>3879</v>
      </c>
      <c r="B15913" s="179" t="s">
        <v>3880</v>
      </c>
      <c r="C15913" s="179" t="s">
        <v>14</v>
      </c>
      <c r="D15913" s="180" t="s">
        <v>24622</v>
      </c>
    </row>
    <row r="15914" spans="1:4" x14ac:dyDescent="0.25">
      <c r="A15914" s="179" t="s">
        <v>3881</v>
      </c>
      <c r="B15914" s="179" t="s">
        <v>3882</v>
      </c>
      <c r="C15914" s="179" t="s">
        <v>14</v>
      </c>
      <c r="D15914" s="180" t="s">
        <v>27679</v>
      </c>
    </row>
    <row r="15915" spans="1:4" x14ac:dyDescent="0.25">
      <c r="A15915" s="179" t="s">
        <v>3883</v>
      </c>
      <c r="B15915" s="179" t="s">
        <v>3884</v>
      </c>
      <c r="C15915" s="179" t="s">
        <v>14</v>
      </c>
      <c r="D15915" s="180" t="s">
        <v>27680</v>
      </c>
    </row>
    <row r="15916" spans="1:4" x14ac:dyDescent="0.25">
      <c r="A15916" s="179" t="s">
        <v>3885</v>
      </c>
      <c r="B15916" s="179" t="s">
        <v>3886</v>
      </c>
      <c r="C15916" s="179" t="s">
        <v>14</v>
      </c>
      <c r="D15916" s="180" t="s">
        <v>27681</v>
      </c>
    </row>
    <row r="15917" spans="1:4" x14ac:dyDescent="0.25">
      <c r="A15917" s="179" t="s">
        <v>3887</v>
      </c>
      <c r="B15917" s="179" t="s">
        <v>1116</v>
      </c>
      <c r="C15917" s="179" t="s">
        <v>14</v>
      </c>
      <c r="D15917" s="180" t="s">
        <v>9735</v>
      </c>
    </row>
    <row r="15918" spans="1:4" x14ac:dyDescent="0.25">
      <c r="A15918" s="179" t="s">
        <v>3888</v>
      </c>
      <c r="B15918" s="179" t="s">
        <v>1117</v>
      </c>
      <c r="C15918" s="179" t="s">
        <v>14</v>
      </c>
      <c r="D15918" s="180" t="s">
        <v>27233</v>
      </c>
    </row>
    <row r="15919" spans="1:4" x14ac:dyDescent="0.25">
      <c r="A15919" s="179" t="s">
        <v>3889</v>
      </c>
      <c r="B15919" s="179" t="s">
        <v>1118</v>
      </c>
      <c r="C15919" s="179" t="s">
        <v>14</v>
      </c>
      <c r="D15919" s="180" t="s">
        <v>8537</v>
      </c>
    </row>
    <row r="15920" spans="1:4" x14ac:dyDescent="0.25">
      <c r="A15920" s="179" t="s">
        <v>3890</v>
      </c>
      <c r="B15920" s="179" t="s">
        <v>1119</v>
      </c>
      <c r="C15920" s="179" t="s">
        <v>14</v>
      </c>
      <c r="D15920" s="180" t="s">
        <v>11844</v>
      </c>
    </row>
    <row r="15921" spans="1:4" x14ac:dyDescent="0.25">
      <c r="A15921" s="179" t="s">
        <v>3891</v>
      </c>
      <c r="B15921" s="179" t="s">
        <v>1120</v>
      </c>
      <c r="C15921" s="179" t="s">
        <v>14</v>
      </c>
      <c r="D15921" s="180" t="s">
        <v>27673</v>
      </c>
    </row>
    <row r="15922" spans="1:4" x14ac:dyDescent="0.25">
      <c r="A15922" s="179" t="s">
        <v>3892</v>
      </c>
      <c r="B15922" s="179" t="s">
        <v>1121</v>
      </c>
      <c r="C15922" s="179" t="s">
        <v>14</v>
      </c>
      <c r="D15922" s="180" t="s">
        <v>27682</v>
      </c>
    </row>
    <row r="15923" spans="1:4" x14ac:dyDescent="0.25">
      <c r="A15923" s="179" t="s">
        <v>3893</v>
      </c>
      <c r="B15923" s="179" t="s">
        <v>1122</v>
      </c>
      <c r="C15923" s="179" t="s">
        <v>14</v>
      </c>
      <c r="D15923" s="180" t="s">
        <v>19001</v>
      </c>
    </row>
    <row r="15924" spans="1:4" x14ac:dyDescent="0.25">
      <c r="A15924" s="179" t="s">
        <v>3894</v>
      </c>
      <c r="B15924" s="179" t="s">
        <v>1123</v>
      </c>
      <c r="C15924" s="179" t="s">
        <v>14</v>
      </c>
      <c r="D15924" s="180" t="s">
        <v>27683</v>
      </c>
    </row>
    <row r="15925" spans="1:4" x14ac:dyDescent="0.25">
      <c r="A15925" s="179" t="s">
        <v>3895</v>
      </c>
      <c r="B15925" s="179" t="s">
        <v>1124</v>
      </c>
      <c r="C15925" s="179" t="s">
        <v>14</v>
      </c>
      <c r="D15925" s="180" t="s">
        <v>27684</v>
      </c>
    </row>
    <row r="15926" spans="1:4" x14ac:dyDescent="0.25">
      <c r="A15926" s="179" t="s">
        <v>3896</v>
      </c>
      <c r="B15926" s="179" t="s">
        <v>1125</v>
      </c>
      <c r="C15926" s="179" t="s">
        <v>14</v>
      </c>
      <c r="D15926" s="180" t="s">
        <v>18024</v>
      </c>
    </row>
    <row r="15927" spans="1:4" x14ac:dyDescent="0.25">
      <c r="A15927" s="179" t="s">
        <v>3897</v>
      </c>
      <c r="B15927" s="179" t="s">
        <v>1126</v>
      </c>
      <c r="C15927" s="179" t="s">
        <v>14</v>
      </c>
      <c r="D15927" s="180" t="s">
        <v>15995</v>
      </c>
    </row>
    <row r="15928" spans="1:4" x14ac:dyDescent="0.25">
      <c r="A15928" s="179" t="s">
        <v>3898</v>
      </c>
      <c r="B15928" s="179" t="s">
        <v>1127</v>
      </c>
      <c r="C15928" s="179" t="s">
        <v>14</v>
      </c>
      <c r="D15928" s="180" t="s">
        <v>27685</v>
      </c>
    </row>
    <row r="15929" spans="1:4" x14ac:dyDescent="0.25">
      <c r="A15929" s="179" t="s">
        <v>3899</v>
      </c>
      <c r="B15929" s="179" t="s">
        <v>1128</v>
      </c>
      <c r="C15929" s="179" t="s">
        <v>14</v>
      </c>
      <c r="D15929" s="180" t="s">
        <v>17473</v>
      </c>
    </row>
    <row r="15930" spans="1:4" x14ac:dyDescent="0.25">
      <c r="A15930" s="179" t="s">
        <v>3900</v>
      </c>
      <c r="B15930" s="179" t="s">
        <v>1129</v>
      </c>
      <c r="C15930" s="179" t="s">
        <v>14</v>
      </c>
      <c r="D15930" s="180" t="s">
        <v>27568</v>
      </c>
    </row>
    <row r="15931" spans="1:4" x14ac:dyDescent="0.25">
      <c r="A15931" s="179" t="s">
        <v>3901</v>
      </c>
      <c r="B15931" s="179" t="s">
        <v>1130</v>
      </c>
      <c r="C15931" s="179" t="s">
        <v>14</v>
      </c>
      <c r="D15931" s="180" t="s">
        <v>27686</v>
      </c>
    </row>
    <row r="15932" spans="1:4" x14ac:dyDescent="0.25">
      <c r="A15932" s="179" t="s">
        <v>15956</v>
      </c>
      <c r="B15932" s="179" t="s">
        <v>15957</v>
      </c>
      <c r="C15932" s="179" t="s">
        <v>14</v>
      </c>
      <c r="D15932" s="180" t="s">
        <v>27687</v>
      </c>
    </row>
    <row r="15933" spans="1:4" x14ac:dyDescent="0.25">
      <c r="A15933" s="179" t="s">
        <v>3902</v>
      </c>
      <c r="B15933" s="179" t="s">
        <v>10104</v>
      </c>
      <c r="C15933" s="179" t="s">
        <v>14</v>
      </c>
      <c r="D15933" s="180" t="s">
        <v>27688</v>
      </c>
    </row>
    <row r="15934" spans="1:4" x14ac:dyDescent="0.25">
      <c r="A15934" s="179" t="s">
        <v>3903</v>
      </c>
      <c r="B15934" s="179" t="s">
        <v>13092</v>
      </c>
      <c r="C15934" s="179" t="s">
        <v>14</v>
      </c>
      <c r="D15934" s="180" t="s">
        <v>17920</v>
      </c>
    </row>
    <row r="15935" spans="1:4" x14ac:dyDescent="0.25">
      <c r="A15935" s="179" t="s">
        <v>3904</v>
      </c>
      <c r="B15935" s="179" t="s">
        <v>13093</v>
      </c>
      <c r="C15935" s="179" t="s">
        <v>14</v>
      </c>
      <c r="D15935" s="180" t="s">
        <v>19028</v>
      </c>
    </row>
    <row r="15936" spans="1:4" x14ac:dyDescent="0.25">
      <c r="A15936" s="179" t="s">
        <v>3905</v>
      </c>
      <c r="B15936" s="179" t="s">
        <v>13094</v>
      </c>
      <c r="C15936" s="179" t="s">
        <v>14</v>
      </c>
      <c r="D15936" s="180" t="s">
        <v>27231</v>
      </c>
    </row>
    <row r="15937" spans="1:4" x14ac:dyDescent="0.25">
      <c r="A15937" s="179" t="s">
        <v>3906</v>
      </c>
      <c r="B15937" s="179" t="s">
        <v>13095</v>
      </c>
      <c r="C15937" s="179" t="s">
        <v>14</v>
      </c>
      <c r="D15937" s="180" t="s">
        <v>27689</v>
      </c>
    </row>
    <row r="15938" spans="1:4" x14ac:dyDescent="0.25">
      <c r="A15938" s="179" t="s">
        <v>3907</v>
      </c>
      <c r="B15938" s="179" t="s">
        <v>13096</v>
      </c>
      <c r="C15938" s="179" t="s">
        <v>14</v>
      </c>
      <c r="D15938" s="180" t="s">
        <v>18006</v>
      </c>
    </row>
    <row r="15939" spans="1:4" x14ac:dyDescent="0.25">
      <c r="A15939" s="179" t="s">
        <v>3908</v>
      </c>
      <c r="B15939" s="179" t="s">
        <v>13097</v>
      </c>
      <c r="C15939" s="179" t="s">
        <v>14</v>
      </c>
      <c r="D15939" s="180" t="s">
        <v>18006</v>
      </c>
    </row>
    <row r="15940" spans="1:4" x14ac:dyDescent="0.25">
      <c r="A15940" s="179" t="s">
        <v>3909</v>
      </c>
      <c r="B15940" s="179" t="s">
        <v>13098</v>
      </c>
      <c r="C15940" s="179" t="s">
        <v>14</v>
      </c>
      <c r="D15940" s="180" t="s">
        <v>27690</v>
      </c>
    </row>
    <row r="15941" spans="1:4" x14ac:dyDescent="0.25">
      <c r="A15941" s="179" t="s">
        <v>3910</v>
      </c>
      <c r="B15941" s="179" t="s">
        <v>13099</v>
      </c>
      <c r="C15941" s="179" t="s">
        <v>14</v>
      </c>
      <c r="D15941" s="180" t="s">
        <v>17464</v>
      </c>
    </row>
    <row r="15942" spans="1:4" x14ac:dyDescent="0.25">
      <c r="A15942" s="179" t="s">
        <v>3911</v>
      </c>
      <c r="B15942" s="179" t="s">
        <v>13100</v>
      </c>
      <c r="C15942" s="179" t="s">
        <v>14</v>
      </c>
      <c r="D15942" s="180" t="s">
        <v>11974</v>
      </c>
    </row>
    <row r="15943" spans="1:4" x14ac:dyDescent="0.25">
      <c r="A15943" s="179" t="s">
        <v>3912</v>
      </c>
      <c r="B15943" s="179" t="s">
        <v>13101</v>
      </c>
      <c r="C15943" s="179" t="s">
        <v>14</v>
      </c>
      <c r="D15943" s="180" t="s">
        <v>27691</v>
      </c>
    </row>
    <row r="15944" spans="1:4" x14ac:dyDescent="0.25">
      <c r="A15944" s="179" t="s">
        <v>3913</v>
      </c>
      <c r="B15944" s="179" t="s">
        <v>13102</v>
      </c>
      <c r="C15944" s="179" t="s">
        <v>14</v>
      </c>
      <c r="D15944" s="180" t="s">
        <v>27692</v>
      </c>
    </row>
    <row r="15945" spans="1:4" x14ac:dyDescent="0.25">
      <c r="A15945" s="179" t="s">
        <v>3914</v>
      </c>
      <c r="B15945" s="179" t="s">
        <v>13104</v>
      </c>
      <c r="C15945" s="179" t="s">
        <v>14</v>
      </c>
      <c r="D15945" s="180" t="s">
        <v>12784</v>
      </c>
    </row>
    <row r="15946" spans="1:4" x14ac:dyDescent="0.25">
      <c r="A15946" s="179" t="s">
        <v>3915</v>
      </c>
      <c r="B15946" s="179" t="s">
        <v>13105</v>
      </c>
      <c r="C15946" s="179" t="s">
        <v>14</v>
      </c>
      <c r="D15946" s="180" t="s">
        <v>27693</v>
      </c>
    </row>
    <row r="15947" spans="1:4" x14ac:dyDescent="0.25">
      <c r="A15947" s="179" t="s">
        <v>3916</v>
      </c>
      <c r="B15947" s="179" t="s">
        <v>13106</v>
      </c>
      <c r="C15947" s="179" t="s">
        <v>14</v>
      </c>
      <c r="D15947" s="180" t="s">
        <v>17729</v>
      </c>
    </row>
    <row r="15948" spans="1:4" x14ac:dyDescent="0.25">
      <c r="A15948" s="179" t="s">
        <v>3917</v>
      </c>
      <c r="B15948" s="179" t="s">
        <v>13107</v>
      </c>
      <c r="C15948" s="179" t="s">
        <v>14</v>
      </c>
      <c r="D15948" s="180" t="s">
        <v>27694</v>
      </c>
    </row>
    <row r="15949" spans="1:4" x14ac:dyDescent="0.25">
      <c r="A15949" s="179" t="s">
        <v>3918</v>
      </c>
      <c r="B15949" s="179" t="s">
        <v>13108</v>
      </c>
      <c r="C15949" s="179" t="s">
        <v>14</v>
      </c>
      <c r="D15949" s="180" t="s">
        <v>27695</v>
      </c>
    </row>
    <row r="15950" spans="1:4" x14ac:dyDescent="0.25">
      <c r="A15950" s="179" t="s">
        <v>3919</v>
      </c>
      <c r="B15950" s="179" t="s">
        <v>13109</v>
      </c>
      <c r="C15950" s="179" t="s">
        <v>14</v>
      </c>
      <c r="D15950" s="180" t="s">
        <v>16015</v>
      </c>
    </row>
    <row r="15951" spans="1:4" x14ac:dyDescent="0.25">
      <c r="A15951" s="179" t="s">
        <v>3920</v>
      </c>
      <c r="B15951" s="179" t="s">
        <v>13110</v>
      </c>
      <c r="C15951" s="179" t="s">
        <v>14</v>
      </c>
      <c r="D15951" s="180" t="s">
        <v>27696</v>
      </c>
    </row>
    <row r="15952" spans="1:4" x14ac:dyDescent="0.25">
      <c r="A15952" s="179" t="s">
        <v>3921</v>
      </c>
      <c r="B15952" s="179" t="s">
        <v>13111</v>
      </c>
      <c r="C15952" s="179" t="s">
        <v>14</v>
      </c>
      <c r="D15952" s="180" t="s">
        <v>17187</v>
      </c>
    </row>
    <row r="15953" spans="1:4" x14ac:dyDescent="0.25">
      <c r="A15953" s="179" t="s">
        <v>3922</v>
      </c>
      <c r="B15953" s="179" t="s">
        <v>13112</v>
      </c>
      <c r="C15953" s="179" t="s">
        <v>14</v>
      </c>
      <c r="D15953" s="180" t="s">
        <v>27697</v>
      </c>
    </row>
    <row r="15954" spans="1:4" x14ac:dyDescent="0.25">
      <c r="A15954" s="179" t="s">
        <v>3923</v>
      </c>
      <c r="B15954" s="179" t="s">
        <v>13113</v>
      </c>
      <c r="C15954" s="179" t="s">
        <v>14</v>
      </c>
      <c r="D15954" s="180" t="s">
        <v>17384</v>
      </c>
    </row>
    <row r="15955" spans="1:4" x14ac:dyDescent="0.25">
      <c r="A15955" s="179" t="s">
        <v>3924</v>
      </c>
      <c r="B15955" s="179" t="s">
        <v>13114</v>
      </c>
      <c r="C15955" s="179" t="s">
        <v>14</v>
      </c>
      <c r="D15955" s="180" t="s">
        <v>27698</v>
      </c>
    </row>
    <row r="15956" spans="1:4" x14ac:dyDescent="0.25">
      <c r="A15956" s="179" t="s">
        <v>3925</v>
      </c>
      <c r="B15956" s="179" t="s">
        <v>13115</v>
      </c>
      <c r="C15956" s="179" t="s">
        <v>14</v>
      </c>
      <c r="D15956" s="180" t="s">
        <v>17733</v>
      </c>
    </row>
    <row r="15957" spans="1:4" x14ac:dyDescent="0.25">
      <c r="A15957" s="179" t="s">
        <v>3926</v>
      </c>
      <c r="B15957" s="179" t="s">
        <v>13116</v>
      </c>
      <c r="C15957" s="179" t="s">
        <v>14</v>
      </c>
      <c r="D15957" s="180" t="s">
        <v>27699</v>
      </c>
    </row>
    <row r="15958" spans="1:4" x14ac:dyDescent="0.25">
      <c r="A15958" s="179" t="s">
        <v>3927</v>
      </c>
      <c r="B15958" s="179" t="s">
        <v>1131</v>
      </c>
      <c r="C15958" s="179" t="s">
        <v>14</v>
      </c>
      <c r="D15958" s="180" t="s">
        <v>27700</v>
      </c>
    </row>
    <row r="15959" spans="1:4" x14ac:dyDescent="0.25">
      <c r="A15959" s="179" t="s">
        <v>3928</v>
      </c>
      <c r="B15959" s="179" t="s">
        <v>1132</v>
      </c>
      <c r="C15959" s="179" t="s">
        <v>14</v>
      </c>
      <c r="D15959" s="180" t="s">
        <v>12560</v>
      </c>
    </row>
    <row r="15960" spans="1:4" x14ac:dyDescent="0.25">
      <c r="A15960" s="179" t="s">
        <v>3929</v>
      </c>
      <c r="B15960" s="179" t="s">
        <v>1133</v>
      </c>
      <c r="C15960" s="179" t="s">
        <v>14</v>
      </c>
      <c r="D15960" s="180" t="s">
        <v>12192</v>
      </c>
    </row>
    <row r="15961" spans="1:4" x14ac:dyDescent="0.25">
      <c r="A15961" s="179" t="s">
        <v>3930</v>
      </c>
      <c r="B15961" s="179" t="s">
        <v>1134</v>
      </c>
      <c r="C15961" s="179" t="s">
        <v>14</v>
      </c>
      <c r="D15961" s="180" t="s">
        <v>20341</v>
      </c>
    </row>
    <row r="15962" spans="1:4" x14ac:dyDescent="0.25">
      <c r="A15962" s="179" t="s">
        <v>3931</v>
      </c>
      <c r="B15962" s="179" t="s">
        <v>1135</v>
      </c>
      <c r="C15962" s="179" t="s">
        <v>14</v>
      </c>
      <c r="D15962" s="180" t="s">
        <v>12556</v>
      </c>
    </row>
    <row r="15963" spans="1:4" x14ac:dyDescent="0.25">
      <c r="A15963" s="179" t="s">
        <v>3932</v>
      </c>
      <c r="B15963" s="179" t="s">
        <v>1136</v>
      </c>
      <c r="C15963" s="179" t="s">
        <v>14</v>
      </c>
      <c r="D15963" s="180" t="s">
        <v>17040</v>
      </c>
    </row>
    <row r="15964" spans="1:4" x14ac:dyDescent="0.25">
      <c r="A15964" s="179" t="s">
        <v>3933</v>
      </c>
      <c r="B15964" s="179" t="s">
        <v>1137</v>
      </c>
      <c r="C15964" s="179" t="s">
        <v>14</v>
      </c>
      <c r="D15964" s="180" t="s">
        <v>27701</v>
      </c>
    </row>
    <row r="15965" spans="1:4" x14ac:dyDescent="0.25">
      <c r="A15965" s="179" t="s">
        <v>3934</v>
      </c>
      <c r="B15965" s="179" t="s">
        <v>1138</v>
      </c>
      <c r="C15965" s="179" t="s">
        <v>14</v>
      </c>
      <c r="D15965" s="180" t="s">
        <v>27702</v>
      </c>
    </row>
    <row r="15966" spans="1:4" x14ac:dyDescent="0.25">
      <c r="A15966" s="179" t="s">
        <v>3935</v>
      </c>
      <c r="B15966" s="179" t="s">
        <v>1139</v>
      </c>
      <c r="C15966" s="179" t="s">
        <v>14</v>
      </c>
      <c r="D15966" s="180" t="s">
        <v>27703</v>
      </c>
    </row>
    <row r="15967" spans="1:4" x14ac:dyDescent="0.25">
      <c r="A15967" s="179" t="s">
        <v>3936</v>
      </c>
      <c r="B15967" s="179" t="s">
        <v>1140</v>
      </c>
      <c r="C15967" s="179" t="s">
        <v>14</v>
      </c>
      <c r="D15967" s="180" t="s">
        <v>6737</v>
      </c>
    </row>
    <row r="15968" spans="1:4" x14ac:dyDescent="0.25">
      <c r="A15968" s="179" t="s">
        <v>3937</v>
      </c>
      <c r="B15968" s="179" t="s">
        <v>1141</v>
      </c>
      <c r="C15968" s="179" t="s">
        <v>14</v>
      </c>
      <c r="D15968" s="180" t="s">
        <v>24400</v>
      </c>
    </row>
    <row r="15969" spans="1:4" x14ac:dyDescent="0.25">
      <c r="A15969" s="179" t="s">
        <v>3938</v>
      </c>
      <c r="B15969" s="179" t="s">
        <v>1142</v>
      </c>
      <c r="C15969" s="179" t="s">
        <v>14</v>
      </c>
      <c r="D15969" s="180" t="s">
        <v>27704</v>
      </c>
    </row>
    <row r="15970" spans="1:4" x14ac:dyDescent="0.25">
      <c r="A15970" s="179" t="s">
        <v>3939</v>
      </c>
      <c r="B15970" s="179" t="s">
        <v>1143</v>
      </c>
      <c r="C15970" s="179" t="s">
        <v>14</v>
      </c>
      <c r="D15970" s="180" t="s">
        <v>17991</v>
      </c>
    </row>
    <row r="15971" spans="1:4" x14ac:dyDescent="0.25">
      <c r="A15971" s="179" t="s">
        <v>3940</v>
      </c>
      <c r="B15971" s="179" t="s">
        <v>1144</v>
      </c>
      <c r="C15971" s="179" t="s">
        <v>14</v>
      </c>
      <c r="D15971" s="180" t="s">
        <v>14658</v>
      </c>
    </row>
    <row r="15972" spans="1:4" x14ac:dyDescent="0.25">
      <c r="A15972" s="179" t="s">
        <v>3941</v>
      </c>
      <c r="B15972" s="179" t="s">
        <v>1145</v>
      </c>
      <c r="C15972" s="179" t="s">
        <v>14</v>
      </c>
      <c r="D15972" s="180" t="s">
        <v>27705</v>
      </c>
    </row>
    <row r="15973" spans="1:4" x14ac:dyDescent="0.25">
      <c r="A15973" s="179" t="s">
        <v>3942</v>
      </c>
      <c r="B15973" s="179" t="s">
        <v>1146</v>
      </c>
      <c r="C15973" s="179" t="s">
        <v>14</v>
      </c>
      <c r="D15973" s="180" t="s">
        <v>27706</v>
      </c>
    </row>
    <row r="15974" spans="1:4" x14ac:dyDescent="0.25">
      <c r="A15974" s="179" t="s">
        <v>3943</v>
      </c>
      <c r="B15974" s="179" t="s">
        <v>1147</v>
      </c>
      <c r="C15974" s="179" t="s">
        <v>14</v>
      </c>
      <c r="D15974" s="180" t="s">
        <v>27707</v>
      </c>
    </row>
    <row r="15975" spans="1:4" x14ac:dyDescent="0.25">
      <c r="A15975" s="179" t="s">
        <v>3944</v>
      </c>
      <c r="B15975" s="179" t="s">
        <v>1148</v>
      </c>
      <c r="C15975" s="179" t="s">
        <v>14</v>
      </c>
      <c r="D15975" s="180" t="s">
        <v>18284</v>
      </c>
    </row>
    <row r="15976" spans="1:4" x14ac:dyDescent="0.25">
      <c r="A15976" s="179" t="s">
        <v>3945</v>
      </c>
      <c r="B15976" s="179" t="s">
        <v>15964</v>
      </c>
      <c r="C15976" s="179" t="s">
        <v>14</v>
      </c>
      <c r="D15976" s="180" t="s">
        <v>6459</v>
      </c>
    </row>
    <row r="15977" spans="1:4" x14ac:dyDescent="0.25">
      <c r="A15977" s="179" t="s">
        <v>3946</v>
      </c>
      <c r="B15977" s="179" t="s">
        <v>15965</v>
      </c>
      <c r="C15977" s="179" t="s">
        <v>14</v>
      </c>
      <c r="D15977" s="180" t="s">
        <v>7898</v>
      </c>
    </row>
    <row r="15978" spans="1:4" x14ac:dyDescent="0.25">
      <c r="A15978" s="179" t="s">
        <v>3947</v>
      </c>
      <c r="B15978" s="179" t="s">
        <v>15966</v>
      </c>
      <c r="C15978" s="179" t="s">
        <v>14</v>
      </c>
      <c r="D15978" s="180" t="s">
        <v>12586</v>
      </c>
    </row>
    <row r="15979" spans="1:4" x14ac:dyDescent="0.25">
      <c r="A15979" s="179" t="s">
        <v>3948</v>
      </c>
      <c r="B15979" s="179" t="s">
        <v>15967</v>
      </c>
      <c r="C15979" s="179" t="s">
        <v>14</v>
      </c>
      <c r="D15979" s="180" t="s">
        <v>12572</v>
      </c>
    </row>
    <row r="15980" spans="1:4" x14ac:dyDescent="0.25">
      <c r="A15980" s="179" t="s">
        <v>3949</v>
      </c>
      <c r="B15980" s="179" t="s">
        <v>3950</v>
      </c>
      <c r="C15980" s="179" t="s">
        <v>14</v>
      </c>
      <c r="D15980" s="180" t="s">
        <v>17659</v>
      </c>
    </row>
    <row r="15981" spans="1:4" x14ac:dyDescent="0.25">
      <c r="A15981" s="179" t="s">
        <v>3951</v>
      </c>
      <c r="B15981" s="179" t="s">
        <v>3952</v>
      </c>
      <c r="C15981" s="179" t="s">
        <v>14</v>
      </c>
      <c r="D15981" s="180" t="s">
        <v>14593</v>
      </c>
    </row>
    <row r="15982" spans="1:4" x14ac:dyDescent="0.25">
      <c r="A15982" s="179" t="s">
        <v>3953</v>
      </c>
      <c r="B15982" s="179" t="s">
        <v>3954</v>
      </c>
      <c r="C15982" s="179" t="s">
        <v>14</v>
      </c>
      <c r="D15982" s="180" t="s">
        <v>27708</v>
      </c>
    </row>
    <row r="15983" spans="1:4" x14ac:dyDescent="0.25">
      <c r="A15983" s="179" t="s">
        <v>3955</v>
      </c>
      <c r="B15983" s="179" t="s">
        <v>3956</v>
      </c>
      <c r="C15983" s="179" t="s">
        <v>14</v>
      </c>
      <c r="D15983" s="180" t="s">
        <v>17749</v>
      </c>
    </row>
    <row r="15984" spans="1:4" x14ac:dyDescent="0.25">
      <c r="A15984" s="179" t="s">
        <v>3957</v>
      </c>
      <c r="B15984" s="179" t="s">
        <v>3958</v>
      </c>
      <c r="C15984" s="179" t="s">
        <v>14</v>
      </c>
      <c r="D15984" s="180" t="s">
        <v>25492</v>
      </c>
    </row>
    <row r="15985" spans="1:4" x14ac:dyDescent="0.25">
      <c r="A15985" s="179" t="s">
        <v>3959</v>
      </c>
      <c r="B15985" s="179" t="s">
        <v>3960</v>
      </c>
      <c r="C15985" s="179" t="s">
        <v>14</v>
      </c>
      <c r="D15985" s="180" t="s">
        <v>14985</v>
      </c>
    </row>
    <row r="15986" spans="1:4" x14ac:dyDescent="0.25">
      <c r="A15986" s="179" t="s">
        <v>3961</v>
      </c>
      <c r="B15986" s="179" t="s">
        <v>3962</v>
      </c>
      <c r="C15986" s="179" t="s">
        <v>14</v>
      </c>
      <c r="D15986" s="180" t="s">
        <v>19904</v>
      </c>
    </row>
    <row r="15987" spans="1:4" x14ac:dyDescent="0.25">
      <c r="A15987" s="179" t="s">
        <v>3963</v>
      </c>
      <c r="B15987" s="179" t="s">
        <v>3964</v>
      </c>
      <c r="C15987" s="179" t="s">
        <v>14</v>
      </c>
      <c r="D15987" s="180" t="s">
        <v>27709</v>
      </c>
    </row>
    <row r="15988" spans="1:4" x14ac:dyDescent="0.25">
      <c r="A15988" s="179" t="s">
        <v>3965</v>
      </c>
      <c r="B15988" s="179" t="s">
        <v>13117</v>
      </c>
      <c r="C15988" s="179" t="s">
        <v>14</v>
      </c>
      <c r="D15988" s="180" t="s">
        <v>27710</v>
      </c>
    </row>
    <row r="15989" spans="1:4" x14ac:dyDescent="0.25">
      <c r="A15989" s="179" t="s">
        <v>3966</v>
      </c>
      <c r="B15989" s="179" t="s">
        <v>13118</v>
      </c>
      <c r="C15989" s="179" t="s">
        <v>14</v>
      </c>
      <c r="D15989" s="180" t="s">
        <v>27711</v>
      </c>
    </row>
    <row r="15990" spans="1:4" x14ac:dyDescent="0.25">
      <c r="A15990" s="179" t="s">
        <v>3967</v>
      </c>
      <c r="B15990" s="179" t="s">
        <v>13119</v>
      </c>
      <c r="C15990" s="179" t="s">
        <v>14</v>
      </c>
      <c r="D15990" s="180" t="s">
        <v>27712</v>
      </c>
    </row>
    <row r="15991" spans="1:4" x14ac:dyDescent="0.25">
      <c r="A15991" s="179" t="s">
        <v>3968</v>
      </c>
      <c r="B15991" s="179" t="s">
        <v>13120</v>
      </c>
      <c r="C15991" s="179" t="s">
        <v>14</v>
      </c>
      <c r="D15991" s="180" t="s">
        <v>27713</v>
      </c>
    </row>
    <row r="15992" spans="1:4" x14ac:dyDescent="0.25">
      <c r="A15992" s="179" t="s">
        <v>3969</v>
      </c>
      <c r="B15992" s="179" t="s">
        <v>13121</v>
      </c>
      <c r="C15992" s="179" t="s">
        <v>14</v>
      </c>
      <c r="D15992" s="180" t="s">
        <v>14760</v>
      </c>
    </row>
    <row r="15993" spans="1:4" x14ac:dyDescent="0.25">
      <c r="A15993" s="179" t="s">
        <v>3970</v>
      </c>
      <c r="B15993" s="179" t="s">
        <v>13122</v>
      </c>
      <c r="C15993" s="179" t="s">
        <v>14</v>
      </c>
      <c r="D15993" s="180" t="s">
        <v>27714</v>
      </c>
    </row>
    <row r="15994" spans="1:4" x14ac:dyDescent="0.25">
      <c r="A15994" s="179" t="s">
        <v>3971</v>
      </c>
      <c r="B15994" s="179" t="s">
        <v>3972</v>
      </c>
      <c r="C15994" s="179" t="s">
        <v>14</v>
      </c>
      <c r="D15994" s="180" t="s">
        <v>27715</v>
      </c>
    </row>
    <row r="15995" spans="1:4" x14ac:dyDescent="0.25">
      <c r="A15995" s="179" t="s">
        <v>3973</v>
      </c>
      <c r="B15995" s="179" t="s">
        <v>3974</v>
      </c>
      <c r="C15995" s="179" t="s">
        <v>14</v>
      </c>
      <c r="D15995" s="180" t="s">
        <v>27716</v>
      </c>
    </row>
    <row r="15996" spans="1:4" x14ac:dyDescent="0.25">
      <c r="A15996" s="179" t="s">
        <v>3975</v>
      </c>
      <c r="B15996" s="179" t="s">
        <v>3976</v>
      </c>
      <c r="C15996" s="179" t="s">
        <v>14</v>
      </c>
      <c r="D15996" s="180" t="s">
        <v>27717</v>
      </c>
    </row>
    <row r="15997" spans="1:4" x14ac:dyDescent="0.25">
      <c r="A15997" s="179" t="s">
        <v>3977</v>
      </c>
      <c r="B15997" s="179" t="s">
        <v>3978</v>
      </c>
      <c r="C15997" s="179" t="s">
        <v>14</v>
      </c>
      <c r="D15997" s="180" t="s">
        <v>27718</v>
      </c>
    </row>
    <row r="15998" spans="1:4" x14ac:dyDescent="0.25">
      <c r="A15998" s="179" t="s">
        <v>3979</v>
      </c>
      <c r="B15998" s="179" t="s">
        <v>3980</v>
      </c>
      <c r="C15998" s="179" t="s">
        <v>14</v>
      </c>
      <c r="D15998" s="180" t="s">
        <v>27719</v>
      </c>
    </row>
    <row r="15999" spans="1:4" x14ac:dyDescent="0.25">
      <c r="A15999" s="179" t="s">
        <v>3981</v>
      </c>
      <c r="B15999" s="179" t="s">
        <v>3982</v>
      </c>
      <c r="C15999" s="179" t="s">
        <v>14</v>
      </c>
      <c r="D15999" s="180" t="s">
        <v>27720</v>
      </c>
    </row>
    <row r="16000" spans="1:4" x14ac:dyDescent="0.25">
      <c r="A16000" s="179" t="s">
        <v>3983</v>
      </c>
      <c r="B16000" s="179" t="s">
        <v>3984</v>
      </c>
      <c r="C16000" s="179" t="s">
        <v>14</v>
      </c>
      <c r="D16000" s="180" t="s">
        <v>27721</v>
      </c>
    </row>
    <row r="16001" spans="1:4" x14ac:dyDescent="0.25">
      <c r="A16001" s="179" t="s">
        <v>3985</v>
      </c>
      <c r="B16001" s="179" t="s">
        <v>3986</v>
      </c>
      <c r="C16001" s="179" t="s">
        <v>14</v>
      </c>
      <c r="D16001" s="180" t="s">
        <v>27440</v>
      </c>
    </row>
    <row r="16002" spans="1:4" x14ac:dyDescent="0.25">
      <c r="A16002" s="179" t="s">
        <v>3987</v>
      </c>
      <c r="B16002" s="179" t="s">
        <v>3988</v>
      </c>
      <c r="C16002" s="179" t="s">
        <v>14</v>
      </c>
      <c r="D16002" s="180" t="s">
        <v>24942</v>
      </c>
    </row>
    <row r="16003" spans="1:4" x14ac:dyDescent="0.25">
      <c r="A16003" s="179" t="s">
        <v>3989</v>
      </c>
      <c r="B16003" s="179" t="s">
        <v>3990</v>
      </c>
      <c r="C16003" s="179" t="s">
        <v>14</v>
      </c>
      <c r="D16003" s="180" t="s">
        <v>18286</v>
      </c>
    </row>
    <row r="16004" spans="1:4" x14ac:dyDescent="0.25">
      <c r="A16004" s="179" t="s">
        <v>3991</v>
      </c>
      <c r="B16004" s="179" t="s">
        <v>3992</v>
      </c>
      <c r="C16004" s="179" t="s">
        <v>14</v>
      </c>
      <c r="D16004" s="180" t="s">
        <v>27722</v>
      </c>
    </row>
    <row r="16005" spans="1:4" x14ac:dyDescent="0.25">
      <c r="A16005" s="179" t="s">
        <v>3993</v>
      </c>
      <c r="B16005" s="179" t="s">
        <v>3994</v>
      </c>
      <c r="C16005" s="179" t="s">
        <v>14</v>
      </c>
      <c r="D16005" s="180" t="s">
        <v>27723</v>
      </c>
    </row>
    <row r="16006" spans="1:4" x14ac:dyDescent="0.25">
      <c r="A16006" s="179" t="s">
        <v>3995</v>
      </c>
      <c r="B16006" s="179" t="s">
        <v>10108</v>
      </c>
      <c r="C16006" s="179" t="s">
        <v>14</v>
      </c>
      <c r="D16006" s="180" t="s">
        <v>27724</v>
      </c>
    </row>
    <row r="16007" spans="1:4" x14ac:dyDescent="0.25">
      <c r="A16007" s="179" t="s">
        <v>3996</v>
      </c>
      <c r="B16007" s="179" t="s">
        <v>10109</v>
      </c>
      <c r="C16007" s="179" t="s">
        <v>14</v>
      </c>
      <c r="D16007" s="180" t="s">
        <v>24624</v>
      </c>
    </row>
    <row r="16008" spans="1:4" x14ac:dyDescent="0.25">
      <c r="A16008" s="179" t="s">
        <v>3997</v>
      </c>
      <c r="B16008" s="179" t="s">
        <v>10110</v>
      </c>
      <c r="C16008" s="179" t="s">
        <v>14</v>
      </c>
      <c r="D16008" s="180" t="s">
        <v>27725</v>
      </c>
    </row>
    <row r="16009" spans="1:4" x14ac:dyDescent="0.25">
      <c r="A16009" s="179" t="s">
        <v>8130</v>
      </c>
      <c r="B16009" s="179" t="s">
        <v>8131</v>
      </c>
      <c r="C16009" s="179" t="s">
        <v>8</v>
      </c>
      <c r="D16009" s="180" t="s">
        <v>27726</v>
      </c>
    </row>
    <row r="16010" spans="1:4" x14ac:dyDescent="0.25">
      <c r="A16010" s="179" t="s">
        <v>8132</v>
      </c>
      <c r="B16010" s="179" t="s">
        <v>8133</v>
      </c>
      <c r="C16010" s="179" t="s">
        <v>14</v>
      </c>
      <c r="D16010" s="180" t="s">
        <v>17914</v>
      </c>
    </row>
    <row r="16011" spans="1:4" x14ac:dyDescent="0.25">
      <c r="A16011" s="179" t="s">
        <v>8134</v>
      </c>
      <c r="B16011" s="179" t="s">
        <v>8135</v>
      </c>
      <c r="C16011" s="179" t="s">
        <v>14</v>
      </c>
      <c r="D16011" s="180" t="s">
        <v>8583</v>
      </c>
    </row>
    <row r="16012" spans="1:4" x14ac:dyDescent="0.25">
      <c r="A16012" s="179" t="s">
        <v>8136</v>
      </c>
      <c r="B16012" s="179" t="s">
        <v>8137</v>
      </c>
      <c r="C16012" s="179" t="s">
        <v>14</v>
      </c>
      <c r="D16012" s="180" t="s">
        <v>27727</v>
      </c>
    </row>
    <row r="16013" spans="1:4" x14ac:dyDescent="0.25">
      <c r="A16013" s="179" t="s">
        <v>8139</v>
      </c>
      <c r="B16013" s="179" t="s">
        <v>8140</v>
      </c>
      <c r="C16013" s="179" t="s">
        <v>14</v>
      </c>
      <c r="D16013" s="180" t="s">
        <v>27728</v>
      </c>
    </row>
    <row r="16014" spans="1:4" x14ac:dyDescent="0.25">
      <c r="A16014" s="179" t="s">
        <v>10111</v>
      </c>
      <c r="B16014" s="179" t="s">
        <v>10112</v>
      </c>
      <c r="C16014" s="179" t="s">
        <v>14</v>
      </c>
      <c r="D16014" s="180" t="s">
        <v>18227</v>
      </c>
    </row>
    <row r="16015" spans="1:4" x14ac:dyDescent="0.25">
      <c r="A16015" s="179" t="s">
        <v>10113</v>
      </c>
      <c r="B16015" s="179" t="s">
        <v>10114</v>
      </c>
      <c r="C16015" s="179" t="s">
        <v>14</v>
      </c>
      <c r="D16015" s="180" t="s">
        <v>27729</v>
      </c>
    </row>
    <row r="16016" spans="1:4" x14ac:dyDescent="0.25">
      <c r="A16016" s="179" t="s">
        <v>10115</v>
      </c>
      <c r="B16016" s="179" t="s">
        <v>10116</v>
      </c>
      <c r="C16016" s="179" t="s">
        <v>14</v>
      </c>
      <c r="D16016" s="180" t="s">
        <v>21189</v>
      </c>
    </row>
    <row r="16017" spans="1:4" x14ac:dyDescent="0.25">
      <c r="A16017" s="179" t="s">
        <v>10117</v>
      </c>
      <c r="B16017" s="179" t="s">
        <v>10118</v>
      </c>
      <c r="C16017" s="179" t="s">
        <v>14</v>
      </c>
      <c r="D16017" s="180" t="s">
        <v>27730</v>
      </c>
    </row>
    <row r="16018" spans="1:4" x14ac:dyDescent="0.25">
      <c r="A16018" s="179" t="s">
        <v>8141</v>
      </c>
      <c r="B16018" s="179" t="s">
        <v>8142</v>
      </c>
      <c r="C16018" s="179" t="s">
        <v>14</v>
      </c>
      <c r="D16018" s="180" t="s">
        <v>7883</v>
      </c>
    </row>
    <row r="16019" spans="1:4" x14ac:dyDescent="0.25">
      <c r="A16019" s="179" t="s">
        <v>8144</v>
      </c>
      <c r="B16019" s="179" t="s">
        <v>8145</v>
      </c>
      <c r="C16019" s="179" t="s">
        <v>14</v>
      </c>
      <c r="D16019" s="180" t="s">
        <v>8552</v>
      </c>
    </row>
    <row r="16020" spans="1:4" x14ac:dyDescent="0.25">
      <c r="A16020" s="179" t="s">
        <v>8146</v>
      </c>
      <c r="B16020" s="179" t="s">
        <v>8147</v>
      </c>
      <c r="C16020" s="179" t="s">
        <v>14</v>
      </c>
      <c r="D16020" s="180" t="s">
        <v>27731</v>
      </c>
    </row>
    <row r="16021" spans="1:4" x14ac:dyDescent="0.25">
      <c r="A16021" s="179" t="s">
        <v>8148</v>
      </c>
      <c r="B16021" s="179" t="s">
        <v>8149</v>
      </c>
      <c r="C16021" s="179" t="s">
        <v>14</v>
      </c>
      <c r="D16021" s="180" t="s">
        <v>17421</v>
      </c>
    </row>
    <row r="16022" spans="1:4" x14ac:dyDescent="0.25">
      <c r="A16022" s="179" t="s">
        <v>10119</v>
      </c>
      <c r="B16022" s="179" t="s">
        <v>10120</v>
      </c>
      <c r="C16022" s="179" t="s">
        <v>14</v>
      </c>
      <c r="D16022" s="180" t="s">
        <v>17007</v>
      </c>
    </row>
    <row r="16023" spans="1:4" x14ac:dyDescent="0.25">
      <c r="A16023" s="179" t="s">
        <v>10121</v>
      </c>
      <c r="B16023" s="179" t="s">
        <v>10122</v>
      </c>
      <c r="C16023" s="179" t="s">
        <v>14</v>
      </c>
      <c r="D16023" s="180" t="s">
        <v>17795</v>
      </c>
    </row>
    <row r="16024" spans="1:4" x14ac:dyDescent="0.25">
      <c r="A16024" s="179" t="s">
        <v>10123</v>
      </c>
      <c r="B16024" s="179" t="s">
        <v>10124</v>
      </c>
      <c r="C16024" s="179" t="s">
        <v>14</v>
      </c>
      <c r="D16024" s="180" t="s">
        <v>16660</v>
      </c>
    </row>
    <row r="16025" spans="1:4" x14ac:dyDescent="0.25">
      <c r="A16025" s="179" t="s">
        <v>10125</v>
      </c>
      <c r="B16025" s="179" t="s">
        <v>10126</v>
      </c>
      <c r="C16025" s="179" t="s">
        <v>14</v>
      </c>
      <c r="D16025" s="180" t="s">
        <v>27732</v>
      </c>
    </row>
    <row r="16026" spans="1:4" x14ac:dyDescent="0.25">
      <c r="A16026" s="179" t="s">
        <v>10127</v>
      </c>
      <c r="B16026" s="179" t="s">
        <v>10128</v>
      </c>
      <c r="C16026" s="179" t="s">
        <v>14</v>
      </c>
      <c r="D16026" s="180" t="s">
        <v>27733</v>
      </c>
    </row>
    <row r="16027" spans="1:4" x14ac:dyDescent="0.25">
      <c r="A16027" s="179" t="s">
        <v>10129</v>
      </c>
      <c r="B16027" s="179" t="s">
        <v>10130</v>
      </c>
      <c r="C16027" s="179" t="s">
        <v>8</v>
      </c>
      <c r="D16027" s="180" t="s">
        <v>27734</v>
      </c>
    </row>
    <row r="16028" spans="1:4" x14ac:dyDescent="0.25">
      <c r="A16028" s="179" t="s">
        <v>10131</v>
      </c>
      <c r="B16028" s="179" t="s">
        <v>10132</v>
      </c>
      <c r="C16028" s="179" t="s">
        <v>8</v>
      </c>
      <c r="D16028" s="180" t="s">
        <v>27735</v>
      </c>
    </row>
    <row r="16029" spans="1:4" x14ac:dyDescent="0.25">
      <c r="A16029" s="179" t="s">
        <v>10133</v>
      </c>
      <c r="B16029" s="179" t="s">
        <v>10134</v>
      </c>
      <c r="C16029" s="179" t="s">
        <v>8</v>
      </c>
      <c r="D16029" s="180" t="s">
        <v>27736</v>
      </c>
    </row>
    <row r="16030" spans="1:4" x14ac:dyDescent="0.25">
      <c r="A16030" s="179" t="s">
        <v>10135</v>
      </c>
      <c r="B16030" s="179" t="s">
        <v>10136</v>
      </c>
      <c r="C16030" s="179" t="s">
        <v>8</v>
      </c>
      <c r="D16030" s="180" t="s">
        <v>27736</v>
      </c>
    </row>
    <row r="16031" spans="1:4" x14ac:dyDescent="0.25">
      <c r="A16031" s="179" t="s">
        <v>10137</v>
      </c>
      <c r="B16031" s="179" t="s">
        <v>10138</v>
      </c>
      <c r="C16031" s="179" t="s">
        <v>8</v>
      </c>
      <c r="D16031" s="180" t="s">
        <v>27736</v>
      </c>
    </row>
    <row r="16032" spans="1:4" x14ac:dyDescent="0.25">
      <c r="A16032" s="179" t="s">
        <v>10139</v>
      </c>
      <c r="B16032" s="179" t="s">
        <v>10140</v>
      </c>
      <c r="C16032" s="179" t="s">
        <v>8</v>
      </c>
      <c r="D16032" s="180" t="s">
        <v>27737</v>
      </c>
    </row>
    <row r="16033" spans="1:4" x14ac:dyDescent="0.25">
      <c r="A16033" s="179" t="s">
        <v>10141</v>
      </c>
      <c r="B16033" s="179" t="s">
        <v>10142</v>
      </c>
      <c r="C16033" s="179" t="s">
        <v>8</v>
      </c>
      <c r="D16033" s="180" t="s">
        <v>27738</v>
      </c>
    </row>
    <row r="16034" spans="1:4" x14ac:dyDescent="0.25">
      <c r="A16034" s="179" t="s">
        <v>10143</v>
      </c>
      <c r="B16034" s="179" t="s">
        <v>10144</v>
      </c>
      <c r="C16034" s="179" t="s">
        <v>8</v>
      </c>
      <c r="D16034" s="180" t="s">
        <v>27739</v>
      </c>
    </row>
    <row r="16035" spans="1:4" x14ac:dyDescent="0.25">
      <c r="A16035" s="179" t="s">
        <v>10145</v>
      </c>
      <c r="B16035" s="179" t="s">
        <v>10146</v>
      </c>
      <c r="C16035" s="179" t="s">
        <v>14</v>
      </c>
      <c r="D16035" s="180" t="s">
        <v>27740</v>
      </c>
    </row>
    <row r="16036" spans="1:4" x14ac:dyDescent="0.25">
      <c r="A16036" s="179" t="s">
        <v>10147</v>
      </c>
      <c r="B16036" s="179" t="s">
        <v>10148</v>
      </c>
      <c r="C16036" s="179" t="s">
        <v>8</v>
      </c>
      <c r="D16036" s="180" t="s">
        <v>27741</v>
      </c>
    </row>
    <row r="16037" spans="1:4" x14ac:dyDescent="0.25">
      <c r="A16037" s="179" t="s">
        <v>10149</v>
      </c>
      <c r="B16037" s="179" t="s">
        <v>10150</v>
      </c>
      <c r="C16037" s="179" t="s">
        <v>8</v>
      </c>
      <c r="D16037" s="180" t="s">
        <v>27742</v>
      </c>
    </row>
    <row r="16038" spans="1:4" x14ac:dyDescent="0.25">
      <c r="A16038" s="179" t="s">
        <v>10151</v>
      </c>
      <c r="B16038" s="179" t="s">
        <v>10152</v>
      </c>
      <c r="C16038" s="179" t="s">
        <v>8</v>
      </c>
      <c r="D16038" s="180" t="s">
        <v>27743</v>
      </c>
    </row>
    <row r="16039" spans="1:4" x14ac:dyDescent="0.25">
      <c r="A16039" s="179" t="s">
        <v>10153</v>
      </c>
      <c r="B16039" s="179" t="s">
        <v>10154</v>
      </c>
      <c r="C16039" s="179" t="s">
        <v>8</v>
      </c>
      <c r="D16039" s="180" t="s">
        <v>27743</v>
      </c>
    </row>
    <row r="16040" spans="1:4" x14ac:dyDescent="0.25">
      <c r="A16040" s="179" t="s">
        <v>10155</v>
      </c>
      <c r="B16040" s="179" t="s">
        <v>10156</v>
      </c>
      <c r="C16040" s="179" t="s">
        <v>8</v>
      </c>
      <c r="D16040" s="180" t="s">
        <v>27743</v>
      </c>
    </row>
    <row r="16041" spans="1:4" x14ac:dyDescent="0.25">
      <c r="A16041" s="179" t="s">
        <v>10157</v>
      </c>
      <c r="B16041" s="179" t="s">
        <v>10158</v>
      </c>
      <c r="C16041" s="179" t="s">
        <v>8</v>
      </c>
      <c r="D16041" s="180" t="s">
        <v>27744</v>
      </c>
    </row>
    <row r="16042" spans="1:4" x14ac:dyDescent="0.25">
      <c r="A16042" s="179" t="s">
        <v>10159</v>
      </c>
      <c r="B16042" s="179" t="s">
        <v>10160</v>
      </c>
      <c r="C16042" s="179" t="s">
        <v>8</v>
      </c>
      <c r="D16042" s="180" t="s">
        <v>27745</v>
      </c>
    </row>
    <row r="16043" spans="1:4" x14ac:dyDescent="0.25">
      <c r="A16043" s="179" t="s">
        <v>10161</v>
      </c>
      <c r="B16043" s="179" t="s">
        <v>10162</v>
      </c>
      <c r="C16043" s="179" t="s">
        <v>8</v>
      </c>
      <c r="D16043" s="180" t="s">
        <v>27746</v>
      </c>
    </row>
    <row r="16044" spans="1:4" x14ac:dyDescent="0.25">
      <c r="A16044" s="179" t="s">
        <v>13124</v>
      </c>
      <c r="B16044" s="179" t="s">
        <v>13125</v>
      </c>
      <c r="C16044" s="179" t="s">
        <v>14</v>
      </c>
      <c r="D16044" s="180" t="s">
        <v>17016</v>
      </c>
    </row>
    <row r="16045" spans="1:4" x14ac:dyDescent="0.25">
      <c r="A16045" s="179" t="s">
        <v>13126</v>
      </c>
      <c r="B16045" s="179" t="s">
        <v>13127</v>
      </c>
      <c r="C16045" s="179" t="s">
        <v>14</v>
      </c>
      <c r="D16045" s="180" t="s">
        <v>17727</v>
      </c>
    </row>
    <row r="16046" spans="1:4" x14ac:dyDescent="0.25">
      <c r="A16046" s="179" t="s">
        <v>13128</v>
      </c>
      <c r="B16046" s="179" t="s">
        <v>13129</v>
      </c>
      <c r="C16046" s="179" t="s">
        <v>14</v>
      </c>
      <c r="D16046" s="180" t="s">
        <v>27747</v>
      </c>
    </row>
    <row r="16047" spans="1:4" x14ac:dyDescent="0.25">
      <c r="A16047" s="179" t="s">
        <v>13130</v>
      </c>
      <c r="B16047" s="179" t="s">
        <v>13131</v>
      </c>
      <c r="C16047" s="179" t="s">
        <v>14</v>
      </c>
      <c r="D16047" s="180" t="s">
        <v>14892</v>
      </c>
    </row>
    <row r="16048" spans="1:4" x14ac:dyDescent="0.25">
      <c r="A16048" s="179" t="s">
        <v>13132</v>
      </c>
      <c r="B16048" s="179" t="s">
        <v>13133</v>
      </c>
      <c r="C16048" s="179" t="s">
        <v>14</v>
      </c>
      <c r="D16048" s="180" t="s">
        <v>27748</v>
      </c>
    </row>
    <row r="16049" spans="1:4" x14ac:dyDescent="0.25">
      <c r="A16049" s="179" t="s">
        <v>13134</v>
      </c>
      <c r="B16049" s="179" t="s">
        <v>13135</v>
      </c>
      <c r="C16049" s="179" t="s">
        <v>14</v>
      </c>
      <c r="D16049" s="180" t="s">
        <v>27749</v>
      </c>
    </row>
    <row r="16050" spans="1:4" x14ac:dyDescent="0.25">
      <c r="A16050" s="179" t="s">
        <v>13136</v>
      </c>
      <c r="B16050" s="179" t="s">
        <v>13137</v>
      </c>
      <c r="C16050" s="179" t="s">
        <v>14</v>
      </c>
      <c r="D16050" s="180" t="s">
        <v>17777</v>
      </c>
    </row>
    <row r="16051" spans="1:4" x14ac:dyDescent="0.25">
      <c r="A16051" s="179" t="s">
        <v>13138</v>
      </c>
      <c r="B16051" s="179" t="s">
        <v>13139</v>
      </c>
      <c r="C16051" s="179" t="s">
        <v>14</v>
      </c>
      <c r="D16051" s="180" t="s">
        <v>27750</v>
      </c>
    </row>
    <row r="16052" spans="1:4" x14ac:dyDescent="0.25">
      <c r="A16052" s="179" t="s">
        <v>13140</v>
      </c>
      <c r="B16052" s="179" t="s">
        <v>13141</v>
      </c>
      <c r="C16052" s="179" t="s">
        <v>14</v>
      </c>
      <c r="D16052" s="180" t="s">
        <v>26885</v>
      </c>
    </row>
    <row r="16053" spans="1:4" x14ac:dyDescent="0.25">
      <c r="A16053" s="179" t="s">
        <v>13142</v>
      </c>
      <c r="B16053" s="179" t="s">
        <v>13143</v>
      </c>
      <c r="C16053" s="179" t="s">
        <v>14</v>
      </c>
      <c r="D16053" s="180" t="s">
        <v>26101</v>
      </c>
    </row>
    <row r="16054" spans="1:4" x14ac:dyDescent="0.25">
      <c r="A16054" s="179" t="s">
        <v>13144</v>
      </c>
      <c r="B16054" s="179" t="s">
        <v>13145</v>
      </c>
      <c r="C16054" s="179" t="s">
        <v>14</v>
      </c>
      <c r="D16054" s="180" t="s">
        <v>27751</v>
      </c>
    </row>
    <row r="16055" spans="1:4" x14ac:dyDescent="0.25">
      <c r="A16055" s="179" t="s">
        <v>13146</v>
      </c>
      <c r="B16055" s="179" t="s">
        <v>13147</v>
      </c>
      <c r="C16055" s="179" t="s">
        <v>14</v>
      </c>
      <c r="D16055" s="180" t="s">
        <v>27752</v>
      </c>
    </row>
    <row r="16056" spans="1:4" x14ac:dyDescent="0.25">
      <c r="A16056" s="179" t="s">
        <v>13148</v>
      </c>
      <c r="B16056" s="179" t="s">
        <v>13149</v>
      </c>
      <c r="C16056" s="179" t="s">
        <v>14</v>
      </c>
      <c r="D16056" s="180" t="s">
        <v>18304</v>
      </c>
    </row>
    <row r="16057" spans="1:4" x14ac:dyDescent="0.25">
      <c r="A16057" s="179" t="s">
        <v>13150</v>
      </c>
      <c r="B16057" s="179" t="s">
        <v>13151</v>
      </c>
      <c r="C16057" s="179" t="s">
        <v>14</v>
      </c>
      <c r="D16057" s="180" t="s">
        <v>14947</v>
      </c>
    </row>
    <row r="16058" spans="1:4" x14ac:dyDescent="0.25">
      <c r="A16058" s="179" t="s">
        <v>13153</v>
      </c>
      <c r="B16058" s="179" t="s">
        <v>13154</v>
      </c>
      <c r="C16058" s="179" t="s">
        <v>14</v>
      </c>
      <c r="D16058" s="180" t="s">
        <v>27753</v>
      </c>
    </row>
    <row r="16059" spans="1:4" x14ac:dyDescent="0.25">
      <c r="A16059" s="179" t="s">
        <v>13155</v>
      </c>
      <c r="B16059" s="179" t="s">
        <v>13156</v>
      </c>
      <c r="C16059" s="179" t="s">
        <v>14</v>
      </c>
      <c r="D16059" s="180" t="s">
        <v>27754</v>
      </c>
    </row>
    <row r="16060" spans="1:4" x14ac:dyDescent="0.25">
      <c r="A16060" s="179" t="s">
        <v>13157</v>
      </c>
      <c r="B16060" s="179" t="s">
        <v>13158</v>
      </c>
      <c r="C16060" s="179" t="s">
        <v>14</v>
      </c>
      <c r="D16060" s="180" t="s">
        <v>27755</v>
      </c>
    </row>
    <row r="16061" spans="1:4" x14ac:dyDescent="0.25">
      <c r="A16061" s="179" t="s">
        <v>13159</v>
      </c>
      <c r="B16061" s="179" t="s">
        <v>13160</v>
      </c>
      <c r="C16061" s="179" t="s">
        <v>14</v>
      </c>
      <c r="D16061" s="180" t="s">
        <v>27756</v>
      </c>
    </row>
    <row r="16062" spans="1:4" x14ac:dyDescent="0.25">
      <c r="A16062" s="179" t="s">
        <v>13161</v>
      </c>
      <c r="B16062" s="179" t="s">
        <v>13162</v>
      </c>
      <c r="C16062" s="179" t="s">
        <v>14</v>
      </c>
      <c r="D16062" s="180" t="s">
        <v>7389</v>
      </c>
    </row>
    <row r="16063" spans="1:4" x14ac:dyDescent="0.25">
      <c r="A16063" s="179" t="s">
        <v>13163</v>
      </c>
      <c r="B16063" s="179" t="s">
        <v>13164</v>
      </c>
      <c r="C16063" s="179" t="s">
        <v>14</v>
      </c>
      <c r="D16063" s="180" t="s">
        <v>12605</v>
      </c>
    </row>
    <row r="16064" spans="1:4" x14ac:dyDescent="0.25">
      <c r="A16064" s="179" t="s">
        <v>3998</v>
      </c>
      <c r="B16064" s="179" t="s">
        <v>13165</v>
      </c>
      <c r="C16064" s="179" t="s">
        <v>8</v>
      </c>
      <c r="D16064" s="180" t="s">
        <v>12223</v>
      </c>
    </row>
    <row r="16065" spans="1:4" x14ac:dyDescent="0.25">
      <c r="A16065" s="179" t="s">
        <v>3999</v>
      </c>
      <c r="B16065" s="179" t="s">
        <v>13166</v>
      </c>
      <c r="C16065" s="179" t="s">
        <v>8</v>
      </c>
      <c r="D16065" s="180" t="s">
        <v>12706</v>
      </c>
    </row>
    <row r="16066" spans="1:4" x14ac:dyDescent="0.25">
      <c r="A16066" s="179" t="s">
        <v>4000</v>
      </c>
      <c r="B16066" s="179" t="s">
        <v>13167</v>
      </c>
      <c r="C16066" s="179" t="s">
        <v>8</v>
      </c>
      <c r="D16066" s="180" t="s">
        <v>12214</v>
      </c>
    </row>
    <row r="16067" spans="1:4" x14ac:dyDescent="0.25">
      <c r="A16067" s="179" t="s">
        <v>4001</v>
      </c>
      <c r="B16067" s="179" t="s">
        <v>13168</v>
      </c>
      <c r="C16067" s="179" t="s">
        <v>8</v>
      </c>
      <c r="D16067" s="180" t="s">
        <v>14958</v>
      </c>
    </row>
    <row r="16068" spans="1:4" x14ac:dyDescent="0.25">
      <c r="A16068" s="179" t="s">
        <v>4002</v>
      </c>
      <c r="B16068" s="179" t="s">
        <v>13169</v>
      </c>
      <c r="C16068" s="179" t="s">
        <v>8</v>
      </c>
      <c r="D16068" s="180" t="s">
        <v>7844</v>
      </c>
    </row>
    <row r="16069" spans="1:4" x14ac:dyDescent="0.25">
      <c r="A16069" s="179" t="s">
        <v>4003</v>
      </c>
      <c r="B16069" s="179" t="s">
        <v>13170</v>
      </c>
      <c r="C16069" s="179" t="s">
        <v>8</v>
      </c>
      <c r="D16069" s="180" t="s">
        <v>7931</v>
      </c>
    </row>
    <row r="16070" spans="1:4" x14ac:dyDescent="0.25">
      <c r="A16070" s="179" t="s">
        <v>4004</v>
      </c>
      <c r="B16070" s="179" t="s">
        <v>13171</v>
      </c>
      <c r="C16070" s="179" t="s">
        <v>8</v>
      </c>
      <c r="D16070" s="180" t="s">
        <v>14924</v>
      </c>
    </row>
    <row r="16071" spans="1:4" x14ac:dyDescent="0.25">
      <c r="A16071" s="179" t="s">
        <v>4005</v>
      </c>
      <c r="B16071" s="179" t="s">
        <v>13172</v>
      </c>
      <c r="C16071" s="179" t="s">
        <v>8</v>
      </c>
      <c r="D16071" s="180" t="s">
        <v>16999</v>
      </c>
    </row>
    <row r="16072" spans="1:4" x14ac:dyDescent="0.25">
      <c r="A16072" s="179" t="s">
        <v>4006</v>
      </c>
      <c r="B16072" s="179" t="s">
        <v>13173</v>
      </c>
      <c r="C16072" s="179" t="s">
        <v>8</v>
      </c>
      <c r="D16072" s="180" t="s">
        <v>18034</v>
      </c>
    </row>
    <row r="16073" spans="1:4" x14ac:dyDescent="0.25">
      <c r="A16073" s="179" t="s">
        <v>4007</v>
      </c>
      <c r="B16073" s="179" t="s">
        <v>13174</v>
      </c>
      <c r="C16073" s="179" t="s">
        <v>8</v>
      </c>
      <c r="D16073" s="180" t="s">
        <v>7941</v>
      </c>
    </row>
    <row r="16074" spans="1:4" x14ac:dyDescent="0.25">
      <c r="A16074" s="179" t="s">
        <v>4008</v>
      </c>
      <c r="B16074" s="179" t="s">
        <v>13175</v>
      </c>
      <c r="C16074" s="179" t="s">
        <v>8</v>
      </c>
      <c r="D16074" s="180" t="s">
        <v>16144</v>
      </c>
    </row>
    <row r="16075" spans="1:4" x14ac:dyDescent="0.25">
      <c r="A16075" s="179" t="s">
        <v>4009</v>
      </c>
      <c r="B16075" s="179" t="s">
        <v>13176</v>
      </c>
      <c r="C16075" s="179" t="s">
        <v>8</v>
      </c>
      <c r="D16075" s="180" t="s">
        <v>14777</v>
      </c>
    </row>
    <row r="16076" spans="1:4" x14ac:dyDescent="0.25">
      <c r="A16076" s="179" t="s">
        <v>4010</v>
      </c>
      <c r="B16076" s="179" t="s">
        <v>13177</v>
      </c>
      <c r="C16076" s="179" t="s">
        <v>8</v>
      </c>
      <c r="D16076" s="180" t="s">
        <v>25021</v>
      </c>
    </row>
    <row r="16077" spans="1:4" x14ac:dyDescent="0.25">
      <c r="A16077" s="179" t="s">
        <v>4011</v>
      </c>
      <c r="B16077" s="179" t="s">
        <v>13178</v>
      </c>
      <c r="C16077" s="179" t="s">
        <v>8</v>
      </c>
      <c r="D16077" s="180" t="s">
        <v>6974</v>
      </c>
    </row>
    <row r="16078" spans="1:4" x14ac:dyDescent="0.25">
      <c r="A16078" s="179" t="s">
        <v>4012</v>
      </c>
      <c r="B16078" s="179" t="s">
        <v>13179</v>
      </c>
      <c r="C16078" s="179" t="s">
        <v>8</v>
      </c>
      <c r="D16078" s="180" t="s">
        <v>11006</v>
      </c>
    </row>
    <row r="16079" spans="1:4" x14ac:dyDescent="0.25">
      <c r="A16079" s="179" t="s">
        <v>4013</v>
      </c>
      <c r="B16079" s="179" t="s">
        <v>13180</v>
      </c>
      <c r="C16079" s="179" t="s">
        <v>8</v>
      </c>
      <c r="D16079" s="180" t="s">
        <v>14726</v>
      </c>
    </row>
    <row r="16080" spans="1:4" x14ac:dyDescent="0.25">
      <c r="A16080" s="179" t="s">
        <v>4014</v>
      </c>
      <c r="B16080" s="179" t="s">
        <v>13181</v>
      </c>
      <c r="C16080" s="179" t="s">
        <v>8</v>
      </c>
      <c r="D16080" s="180" t="s">
        <v>7917</v>
      </c>
    </row>
    <row r="16081" spans="1:4" x14ac:dyDescent="0.25">
      <c r="A16081" s="179" t="s">
        <v>4015</v>
      </c>
      <c r="B16081" s="179" t="s">
        <v>13182</v>
      </c>
      <c r="C16081" s="179" t="s">
        <v>8</v>
      </c>
      <c r="D16081" s="180" t="s">
        <v>6943</v>
      </c>
    </row>
    <row r="16082" spans="1:4" x14ac:dyDescent="0.25">
      <c r="A16082" s="179" t="s">
        <v>4016</v>
      </c>
      <c r="B16082" s="179" t="s">
        <v>13183</v>
      </c>
      <c r="C16082" s="179" t="s">
        <v>8</v>
      </c>
      <c r="D16082" s="180" t="s">
        <v>6988</v>
      </c>
    </row>
    <row r="16083" spans="1:4" x14ac:dyDescent="0.25">
      <c r="A16083" s="179" t="s">
        <v>4017</v>
      </c>
      <c r="B16083" s="179" t="s">
        <v>13184</v>
      </c>
      <c r="C16083" s="179" t="s">
        <v>8</v>
      </c>
      <c r="D16083" s="180" t="s">
        <v>14958</v>
      </c>
    </row>
    <row r="16084" spans="1:4" x14ac:dyDescent="0.25">
      <c r="A16084" s="179" t="s">
        <v>4018</v>
      </c>
      <c r="B16084" s="179" t="s">
        <v>13185</v>
      </c>
      <c r="C16084" s="179" t="s">
        <v>8</v>
      </c>
      <c r="D16084" s="180" t="s">
        <v>14667</v>
      </c>
    </row>
    <row r="16085" spans="1:4" x14ac:dyDescent="0.25">
      <c r="A16085" s="179" t="s">
        <v>4019</v>
      </c>
      <c r="B16085" s="179" t="s">
        <v>1149</v>
      </c>
      <c r="C16085" s="179" t="s">
        <v>8</v>
      </c>
      <c r="D16085" s="180" t="s">
        <v>12234</v>
      </c>
    </row>
    <row r="16086" spans="1:4" x14ac:dyDescent="0.25">
      <c r="A16086" s="179" t="s">
        <v>4020</v>
      </c>
      <c r="B16086" s="179" t="s">
        <v>13186</v>
      </c>
      <c r="C16086" s="179" t="s">
        <v>8</v>
      </c>
      <c r="D16086" s="180" t="s">
        <v>11804</v>
      </c>
    </row>
    <row r="16087" spans="1:4" x14ac:dyDescent="0.25">
      <c r="A16087" s="179" t="s">
        <v>4021</v>
      </c>
      <c r="B16087" s="179" t="s">
        <v>13187</v>
      </c>
      <c r="C16087" s="179" t="s">
        <v>8</v>
      </c>
      <c r="D16087" s="180" t="s">
        <v>14695</v>
      </c>
    </row>
    <row r="16088" spans="1:4" x14ac:dyDescent="0.25">
      <c r="A16088" s="179" t="s">
        <v>4022</v>
      </c>
      <c r="B16088" s="179" t="s">
        <v>13189</v>
      </c>
      <c r="C16088" s="179" t="s">
        <v>8</v>
      </c>
      <c r="D16088" s="180" t="s">
        <v>14706</v>
      </c>
    </row>
    <row r="16089" spans="1:4" x14ac:dyDescent="0.25">
      <c r="A16089" s="179" t="s">
        <v>4023</v>
      </c>
      <c r="B16089" s="179" t="s">
        <v>13190</v>
      </c>
      <c r="C16089" s="179" t="s">
        <v>8</v>
      </c>
      <c r="D16089" s="180" t="s">
        <v>12707</v>
      </c>
    </row>
    <row r="16090" spans="1:4" x14ac:dyDescent="0.25">
      <c r="A16090" s="179" t="s">
        <v>4024</v>
      </c>
      <c r="B16090" s="179" t="s">
        <v>13191</v>
      </c>
      <c r="C16090" s="179" t="s">
        <v>8</v>
      </c>
      <c r="D16090" s="180" t="s">
        <v>7045</v>
      </c>
    </row>
    <row r="16091" spans="1:4" x14ac:dyDescent="0.25">
      <c r="A16091" s="179" t="s">
        <v>4025</v>
      </c>
      <c r="B16091" s="179" t="s">
        <v>13192</v>
      </c>
      <c r="C16091" s="179" t="s">
        <v>8</v>
      </c>
      <c r="D16091" s="180" t="s">
        <v>13964</v>
      </c>
    </row>
    <row r="16092" spans="1:4" x14ac:dyDescent="0.25">
      <c r="A16092" s="179" t="s">
        <v>4026</v>
      </c>
      <c r="B16092" s="179" t="s">
        <v>13193</v>
      </c>
      <c r="C16092" s="179" t="s">
        <v>8</v>
      </c>
      <c r="D16092" s="180" t="s">
        <v>10055</v>
      </c>
    </row>
    <row r="16093" spans="1:4" x14ac:dyDescent="0.25">
      <c r="A16093" s="179" t="s">
        <v>4027</v>
      </c>
      <c r="B16093" s="179" t="s">
        <v>13194</v>
      </c>
      <c r="C16093" s="179" t="s">
        <v>8</v>
      </c>
      <c r="D16093" s="180" t="s">
        <v>14692</v>
      </c>
    </row>
    <row r="16094" spans="1:4" x14ac:dyDescent="0.25">
      <c r="A16094" s="179" t="s">
        <v>4028</v>
      </c>
      <c r="B16094" s="179" t="s">
        <v>13195</v>
      </c>
      <c r="C16094" s="179" t="s">
        <v>8</v>
      </c>
      <c r="D16094" s="180" t="s">
        <v>24598</v>
      </c>
    </row>
    <row r="16095" spans="1:4" x14ac:dyDescent="0.25">
      <c r="A16095" s="179" t="s">
        <v>4029</v>
      </c>
      <c r="B16095" s="179" t="s">
        <v>13196</v>
      </c>
      <c r="C16095" s="179" t="s">
        <v>8</v>
      </c>
      <c r="D16095" s="180" t="s">
        <v>17221</v>
      </c>
    </row>
    <row r="16096" spans="1:4" x14ac:dyDescent="0.25">
      <c r="A16096" s="179" t="s">
        <v>4030</v>
      </c>
      <c r="B16096" s="179" t="s">
        <v>13197</v>
      </c>
      <c r="C16096" s="179" t="s">
        <v>8</v>
      </c>
      <c r="D16096" s="180" t="s">
        <v>7055</v>
      </c>
    </row>
    <row r="16097" spans="1:4" x14ac:dyDescent="0.25">
      <c r="A16097" s="179" t="s">
        <v>4031</v>
      </c>
      <c r="B16097" s="179" t="s">
        <v>13198</v>
      </c>
      <c r="C16097" s="179" t="s">
        <v>8</v>
      </c>
      <c r="D16097" s="180" t="s">
        <v>12217</v>
      </c>
    </row>
    <row r="16098" spans="1:4" x14ac:dyDescent="0.25">
      <c r="A16098" s="179" t="s">
        <v>4032</v>
      </c>
      <c r="B16098" s="179" t="s">
        <v>13199</v>
      </c>
      <c r="C16098" s="179" t="s">
        <v>8</v>
      </c>
      <c r="D16098" s="180" t="s">
        <v>12599</v>
      </c>
    </row>
    <row r="16099" spans="1:4" x14ac:dyDescent="0.25">
      <c r="A16099" s="179" t="s">
        <v>4033</v>
      </c>
      <c r="B16099" s="179" t="s">
        <v>13200</v>
      </c>
      <c r="C16099" s="179" t="s">
        <v>8</v>
      </c>
      <c r="D16099" s="180" t="s">
        <v>16725</v>
      </c>
    </row>
    <row r="16100" spans="1:4" x14ac:dyDescent="0.25">
      <c r="A16100" s="179" t="s">
        <v>4034</v>
      </c>
      <c r="B16100" s="179" t="s">
        <v>13201</v>
      </c>
      <c r="C16100" s="179" t="s">
        <v>8</v>
      </c>
      <c r="D16100" s="180" t="s">
        <v>7292</v>
      </c>
    </row>
    <row r="16101" spans="1:4" x14ac:dyDescent="0.25">
      <c r="A16101" s="179" t="s">
        <v>4035</v>
      </c>
      <c r="B16101" s="179" t="s">
        <v>13203</v>
      </c>
      <c r="C16101" s="179" t="s">
        <v>8</v>
      </c>
      <c r="D16101" s="180" t="s">
        <v>14810</v>
      </c>
    </row>
    <row r="16102" spans="1:4" x14ac:dyDescent="0.25">
      <c r="A16102" s="179" t="s">
        <v>4036</v>
      </c>
      <c r="B16102" s="179" t="s">
        <v>13204</v>
      </c>
      <c r="C16102" s="179" t="s">
        <v>8</v>
      </c>
      <c r="D16102" s="180" t="s">
        <v>22823</v>
      </c>
    </row>
    <row r="16103" spans="1:4" x14ac:dyDescent="0.25">
      <c r="A16103" s="179" t="s">
        <v>4037</v>
      </c>
      <c r="B16103" s="179" t="s">
        <v>13205</v>
      </c>
      <c r="C16103" s="179" t="s">
        <v>8</v>
      </c>
      <c r="D16103" s="180" t="s">
        <v>7282</v>
      </c>
    </row>
    <row r="16104" spans="1:4" x14ac:dyDescent="0.25">
      <c r="A16104" s="179" t="s">
        <v>4038</v>
      </c>
      <c r="B16104" s="179" t="s">
        <v>13206</v>
      </c>
      <c r="C16104" s="179" t="s">
        <v>8</v>
      </c>
      <c r="D16104" s="180" t="s">
        <v>7289</v>
      </c>
    </row>
    <row r="16105" spans="1:4" x14ac:dyDescent="0.25">
      <c r="A16105" s="179" t="s">
        <v>4039</v>
      </c>
      <c r="B16105" s="179" t="s">
        <v>13207</v>
      </c>
      <c r="C16105" s="179" t="s">
        <v>8</v>
      </c>
      <c r="D16105" s="180" t="s">
        <v>12638</v>
      </c>
    </row>
    <row r="16106" spans="1:4" x14ac:dyDescent="0.25">
      <c r="A16106" s="179" t="s">
        <v>4040</v>
      </c>
      <c r="B16106" s="179" t="s">
        <v>13208</v>
      </c>
      <c r="C16106" s="179" t="s">
        <v>8</v>
      </c>
      <c r="D16106" s="180" t="s">
        <v>6972</v>
      </c>
    </row>
    <row r="16107" spans="1:4" x14ac:dyDescent="0.25">
      <c r="A16107" s="179" t="s">
        <v>4041</v>
      </c>
      <c r="B16107" s="179" t="s">
        <v>13209</v>
      </c>
      <c r="C16107" s="179" t="s">
        <v>8</v>
      </c>
      <c r="D16107" s="180" t="s">
        <v>7237</v>
      </c>
    </row>
    <row r="16108" spans="1:4" x14ac:dyDescent="0.25">
      <c r="A16108" s="179" t="s">
        <v>4042</v>
      </c>
      <c r="B16108" s="179" t="s">
        <v>13210</v>
      </c>
      <c r="C16108" s="179" t="s">
        <v>8</v>
      </c>
      <c r="D16108" s="180" t="s">
        <v>25137</v>
      </c>
    </row>
    <row r="16109" spans="1:4" x14ac:dyDescent="0.25">
      <c r="A16109" s="179" t="s">
        <v>4043</v>
      </c>
      <c r="B16109" s="179" t="s">
        <v>13211</v>
      </c>
      <c r="C16109" s="179" t="s">
        <v>8</v>
      </c>
      <c r="D16109" s="180" t="s">
        <v>6330</v>
      </c>
    </row>
    <row r="16110" spans="1:4" x14ac:dyDescent="0.25">
      <c r="A16110" s="179" t="s">
        <v>4044</v>
      </c>
      <c r="B16110" s="179" t="s">
        <v>13212</v>
      </c>
      <c r="C16110" s="179" t="s">
        <v>8</v>
      </c>
      <c r="D16110" s="180" t="s">
        <v>8152</v>
      </c>
    </row>
    <row r="16111" spans="1:4" x14ac:dyDescent="0.25">
      <c r="A16111" s="179" t="s">
        <v>4045</v>
      </c>
      <c r="B16111" s="179" t="s">
        <v>13213</v>
      </c>
      <c r="C16111" s="179" t="s">
        <v>8</v>
      </c>
      <c r="D16111" s="180" t="s">
        <v>25896</v>
      </c>
    </row>
    <row r="16112" spans="1:4" x14ac:dyDescent="0.25">
      <c r="A16112" s="179" t="s">
        <v>4046</v>
      </c>
      <c r="B16112" s="179" t="s">
        <v>13214</v>
      </c>
      <c r="C16112" s="179" t="s">
        <v>8</v>
      </c>
      <c r="D16112" s="180" t="s">
        <v>12609</v>
      </c>
    </row>
    <row r="16113" spans="1:4" x14ac:dyDescent="0.25">
      <c r="A16113" s="179" t="s">
        <v>4047</v>
      </c>
      <c r="B16113" s="179" t="s">
        <v>13215</v>
      </c>
      <c r="C16113" s="179" t="s">
        <v>8</v>
      </c>
      <c r="D16113" s="180" t="s">
        <v>7846</v>
      </c>
    </row>
    <row r="16114" spans="1:4" x14ac:dyDescent="0.25">
      <c r="A16114" s="179" t="s">
        <v>4048</v>
      </c>
      <c r="B16114" s="179" t="s">
        <v>13216</v>
      </c>
      <c r="C16114" s="179" t="s">
        <v>8</v>
      </c>
      <c r="D16114" s="180" t="s">
        <v>11804</v>
      </c>
    </row>
    <row r="16115" spans="1:4" x14ac:dyDescent="0.25">
      <c r="A16115" s="179" t="s">
        <v>4049</v>
      </c>
      <c r="B16115" s="179" t="s">
        <v>13217</v>
      </c>
      <c r="C16115" s="179" t="s">
        <v>8</v>
      </c>
      <c r="D16115" s="180" t="s">
        <v>27757</v>
      </c>
    </row>
    <row r="16116" spans="1:4" x14ac:dyDescent="0.25">
      <c r="A16116" s="179" t="s">
        <v>4050</v>
      </c>
      <c r="B16116" s="179" t="s">
        <v>13218</v>
      </c>
      <c r="C16116" s="179" t="s">
        <v>8</v>
      </c>
      <c r="D16116" s="180" t="s">
        <v>27758</v>
      </c>
    </row>
    <row r="16117" spans="1:4" x14ac:dyDescent="0.25">
      <c r="A16117" s="179" t="s">
        <v>4051</v>
      </c>
      <c r="B16117" s="179" t="s">
        <v>13219</v>
      </c>
      <c r="C16117" s="179" t="s">
        <v>8</v>
      </c>
      <c r="D16117" s="180" t="s">
        <v>18371</v>
      </c>
    </row>
    <row r="16118" spans="1:4" x14ac:dyDescent="0.25">
      <c r="A16118" s="179" t="s">
        <v>4052</v>
      </c>
      <c r="B16118" s="179" t="s">
        <v>13220</v>
      </c>
      <c r="C16118" s="179" t="s">
        <v>8</v>
      </c>
      <c r="D16118" s="180" t="s">
        <v>27759</v>
      </c>
    </row>
    <row r="16119" spans="1:4" x14ac:dyDescent="0.25">
      <c r="A16119" s="179" t="s">
        <v>4053</v>
      </c>
      <c r="B16119" s="179" t="s">
        <v>13221</v>
      </c>
      <c r="C16119" s="179" t="s">
        <v>8</v>
      </c>
      <c r="D16119" s="180" t="s">
        <v>6979</v>
      </c>
    </row>
    <row r="16120" spans="1:4" x14ac:dyDescent="0.25">
      <c r="A16120" s="179" t="s">
        <v>4054</v>
      </c>
      <c r="B16120" s="179" t="s">
        <v>13222</v>
      </c>
      <c r="C16120" s="179" t="s">
        <v>8</v>
      </c>
      <c r="D16120" s="180" t="s">
        <v>12057</v>
      </c>
    </row>
    <row r="16121" spans="1:4" x14ac:dyDescent="0.25">
      <c r="A16121" s="179" t="s">
        <v>4055</v>
      </c>
      <c r="B16121" s="179" t="s">
        <v>13223</v>
      </c>
      <c r="C16121" s="179" t="s">
        <v>8</v>
      </c>
      <c r="D16121" s="180" t="s">
        <v>7019</v>
      </c>
    </row>
    <row r="16122" spans="1:4" x14ac:dyDescent="0.25">
      <c r="A16122" s="179" t="s">
        <v>4056</v>
      </c>
      <c r="B16122" s="179" t="s">
        <v>13224</v>
      </c>
      <c r="C16122" s="179" t="s">
        <v>8</v>
      </c>
      <c r="D16122" s="180" t="s">
        <v>14709</v>
      </c>
    </row>
    <row r="16123" spans="1:4" x14ac:dyDescent="0.25">
      <c r="A16123" s="179" t="s">
        <v>4057</v>
      </c>
      <c r="B16123" s="179" t="s">
        <v>13225</v>
      </c>
      <c r="C16123" s="179" t="s">
        <v>8</v>
      </c>
      <c r="D16123" s="180" t="s">
        <v>14983</v>
      </c>
    </row>
    <row r="16124" spans="1:4" x14ac:dyDescent="0.25">
      <c r="A16124" s="179" t="s">
        <v>4058</v>
      </c>
      <c r="B16124" s="179" t="s">
        <v>13226</v>
      </c>
      <c r="C16124" s="179" t="s">
        <v>8</v>
      </c>
      <c r="D16124" s="180" t="s">
        <v>16698</v>
      </c>
    </row>
    <row r="16125" spans="1:4" x14ac:dyDescent="0.25">
      <c r="A16125" s="179" t="s">
        <v>4059</v>
      </c>
      <c r="B16125" s="179" t="s">
        <v>13227</v>
      </c>
      <c r="C16125" s="179" t="s">
        <v>8</v>
      </c>
      <c r="D16125" s="180" t="s">
        <v>12769</v>
      </c>
    </row>
    <row r="16126" spans="1:4" x14ac:dyDescent="0.25">
      <c r="A16126" s="179" t="s">
        <v>4060</v>
      </c>
      <c r="B16126" s="179" t="s">
        <v>13228</v>
      </c>
      <c r="C16126" s="179" t="s">
        <v>8</v>
      </c>
      <c r="D16126" s="180" t="s">
        <v>27760</v>
      </c>
    </row>
    <row r="16127" spans="1:4" x14ac:dyDescent="0.25">
      <c r="A16127" s="179" t="s">
        <v>4061</v>
      </c>
      <c r="B16127" s="179" t="s">
        <v>13229</v>
      </c>
      <c r="C16127" s="179" t="s">
        <v>8</v>
      </c>
      <c r="D16127" s="180" t="s">
        <v>16967</v>
      </c>
    </row>
    <row r="16128" spans="1:4" x14ac:dyDescent="0.25">
      <c r="A16128" s="179" t="s">
        <v>4062</v>
      </c>
      <c r="B16128" s="179" t="s">
        <v>13230</v>
      </c>
      <c r="C16128" s="179" t="s">
        <v>8</v>
      </c>
      <c r="D16128" s="180" t="s">
        <v>12218</v>
      </c>
    </row>
    <row r="16129" spans="1:4" x14ac:dyDescent="0.25">
      <c r="A16129" s="179" t="s">
        <v>4063</v>
      </c>
      <c r="B16129" s="179" t="s">
        <v>13231</v>
      </c>
      <c r="C16129" s="179" t="s">
        <v>8</v>
      </c>
      <c r="D16129" s="180" t="s">
        <v>17178</v>
      </c>
    </row>
    <row r="16130" spans="1:4" x14ac:dyDescent="0.25">
      <c r="A16130" s="179" t="s">
        <v>4064</v>
      </c>
      <c r="B16130" s="179" t="s">
        <v>13232</v>
      </c>
      <c r="C16130" s="179" t="s">
        <v>8</v>
      </c>
      <c r="D16130" s="180" t="s">
        <v>14695</v>
      </c>
    </row>
    <row r="16131" spans="1:4" x14ac:dyDescent="0.25">
      <c r="A16131" s="179" t="s">
        <v>4065</v>
      </c>
      <c r="B16131" s="179" t="s">
        <v>13233</v>
      </c>
      <c r="C16131" s="179" t="s">
        <v>8</v>
      </c>
      <c r="D16131" s="180" t="s">
        <v>6971</v>
      </c>
    </row>
    <row r="16132" spans="1:4" x14ac:dyDescent="0.25">
      <c r="A16132" s="179" t="s">
        <v>4066</v>
      </c>
      <c r="B16132" s="179" t="s">
        <v>13234</v>
      </c>
      <c r="C16132" s="179" t="s">
        <v>8</v>
      </c>
      <c r="D16132" s="180" t="s">
        <v>7278</v>
      </c>
    </row>
    <row r="16133" spans="1:4" x14ac:dyDescent="0.25">
      <c r="A16133" s="179" t="s">
        <v>4067</v>
      </c>
      <c r="B16133" s="179" t="s">
        <v>13235</v>
      </c>
      <c r="C16133" s="179" t="s">
        <v>8</v>
      </c>
      <c r="D16133" s="180" t="s">
        <v>7849</v>
      </c>
    </row>
    <row r="16134" spans="1:4" x14ac:dyDescent="0.25">
      <c r="A16134" s="179" t="s">
        <v>4068</v>
      </c>
      <c r="B16134" s="179" t="s">
        <v>13236</v>
      </c>
      <c r="C16134" s="179" t="s">
        <v>8</v>
      </c>
      <c r="D16134" s="180" t="s">
        <v>6949</v>
      </c>
    </row>
    <row r="16135" spans="1:4" x14ac:dyDescent="0.25">
      <c r="A16135" s="179" t="s">
        <v>4069</v>
      </c>
      <c r="B16135" s="179" t="s">
        <v>13237</v>
      </c>
      <c r="C16135" s="179" t="s">
        <v>8</v>
      </c>
      <c r="D16135" s="180" t="s">
        <v>17590</v>
      </c>
    </row>
    <row r="16136" spans="1:4" x14ac:dyDescent="0.25">
      <c r="A16136" s="179" t="s">
        <v>4070</v>
      </c>
      <c r="B16136" s="179" t="s">
        <v>13238</v>
      </c>
      <c r="C16136" s="179" t="s">
        <v>8</v>
      </c>
      <c r="D16136" s="180" t="s">
        <v>18169</v>
      </c>
    </row>
    <row r="16137" spans="1:4" x14ac:dyDescent="0.25">
      <c r="A16137" s="179" t="s">
        <v>4071</v>
      </c>
      <c r="B16137" s="179" t="s">
        <v>13239</v>
      </c>
      <c r="C16137" s="179" t="s">
        <v>8</v>
      </c>
      <c r="D16137" s="180" t="s">
        <v>6333</v>
      </c>
    </row>
    <row r="16138" spans="1:4" x14ac:dyDescent="0.25">
      <c r="A16138" s="179" t="s">
        <v>4072</v>
      </c>
      <c r="B16138" s="179" t="s">
        <v>13240</v>
      </c>
      <c r="C16138" s="179" t="s">
        <v>8</v>
      </c>
      <c r="D16138" s="180" t="s">
        <v>12491</v>
      </c>
    </row>
    <row r="16139" spans="1:4" x14ac:dyDescent="0.25">
      <c r="A16139" s="179" t="s">
        <v>4073</v>
      </c>
      <c r="B16139" s="179" t="s">
        <v>13241</v>
      </c>
      <c r="C16139" s="179" t="s">
        <v>8</v>
      </c>
      <c r="D16139" s="180" t="s">
        <v>25485</v>
      </c>
    </row>
    <row r="16140" spans="1:4" x14ac:dyDescent="0.25">
      <c r="A16140" s="179" t="s">
        <v>4074</v>
      </c>
      <c r="B16140" s="179" t="s">
        <v>13243</v>
      </c>
      <c r="C16140" s="179" t="s">
        <v>8</v>
      </c>
      <c r="D16140" s="180" t="s">
        <v>7333</v>
      </c>
    </row>
    <row r="16141" spans="1:4" x14ac:dyDescent="0.25">
      <c r="A16141" s="179" t="s">
        <v>4075</v>
      </c>
      <c r="B16141" s="179" t="s">
        <v>13245</v>
      </c>
      <c r="C16141" s="179" t="s">
        <v>8</v>
      </c>
      <c r="D16141" s="180" t="s">
        <v>14632</v>
      </c>
    </row>
    <row r="16142" spans="1:4" x14ac:dyDescent="0.25">
      <c r="A16142" s="179" t="s">
        <v>4076</v>
      </c>
      <c r="B16142" s="179" t="s">
        <v>13246</v>
      </c>
      <c r="C16142" s="179" t="s">
        <v>8</v>
      </c>
      <c r="D16142" s="180" t="s">
        <v>27761</v>
      </c>
    </row>
    <row r="16143" spans="1:4" x14ac:dyDescent="0.25">
      <c r="A16143" s="179" t="s">
        <v>4077</v>
      </c>
      <c r="B16143" s="179" t="s">
        <v>13247</v>
      </c>
      <c r="C16143" s="179" t="s">
        <v>8</v>
      </c>
      <c r="D16143" s="180" t="s">
        <v>11568</v>
      </c>
    </row>
    <row r="16144" spans="1:4" x14ac:dyDescent="0.25">
      <c r="A16144" s="179" t="s">
        <v>4078</v>
      </c>
      <c r="B16144" s="179" t="s">
        <v>13249</v>
      </c>
      <c r="C16144" s="179" t="s">
        <v>8</v>
      </c>
      <c r="D16144" s="180" t="s">
        <v>27762</v>
      </c>
    </row>
    <row r="16145" spans="1:4" x14ac:dyDescent="0.25">
      <c r="A16145" s="179" t="s">
        <v>4079</v>
      </c>
      <c r="B16145" s="179" t="s">
        <v>13250</v>
      </c>
      <c r="C16145" s="179" t="s">
        <v>8</v>
      </c>
      <c r="D16145" s="180" t="s">
        <v>20522</v>
      </c>
    </row>
    <row r="16146" spans="1:4" x14ac:dyDescent="0.25">
      <c r="A16146" s="179" t="s">
        <v>4080</v>
      </c>
      <c r="B16146" s="179" t="s">
        <v>13251</v>
      </c>
      <c r="C16146" s="179" t="s">
        <v>8</v>
      </c>
      <c r="D16146" s="180" t="s">
        <v>7940</v>
      </c>
    </row>
    <row r="16147" spans="1:4" x14ac:dyDescent="0.25">
      <c r="A16147" s="179" t="s">
        <v>4081</v>
      </c>
      <c r="B16147" s="179" t="s">
        <v>13252</v>
      </c>
      <c r="C16147" s="179" t="s">
        <v>8</v>
      </c>
      <c r="D16147" s="180" t="s">
        <v>6308</v>
      </c>
    </row>
    <row r="16148" spans="1:4" x14ac:dyDescent="0.25">
      <c r="A16148" s="179" t="s">
        <v>4082</v>
      </c>
      <c r="B16148" s="179" t="s">
        <v>13253</v>
      </c>
      <c r="C16148" s="179" t="s">
        <v>8</v>
      </c>
      <c r="D16148" s="180" t="s">
        <v>17075</v>
      </c>
    </row>
    <row r="16149" spans="1:4" x14ac:dyDescent="0.25">
      <c r="A16149" s="179" t="s">
        <v>4083</v>
      </c>
      <c r="B16149" s="179" t="s">
        <v>13254</v>
      </c>
      <c r="C16149" s="179" t="s">
        <v>8</v>
      </c>
      <c r="D16149" s="180" t="s">
        <v>16974</v>
      </c>
    </row>
    <row r="16150" spans="1:4" x14ac:dyDescent="0.25">
      <c r="A16150" s="179" t="s">
        <v>4084</v>
      </c>
      <c r="B16150" s="179" t="s">
        <v>13255</v>
      </c>
      <c r="C16150" s="179" t="s">
        <v>8</v>
      </c>
      <c r="D16150" s="180" t="s">
        <v>12521</v>
      </c>
    </row>
    <row r="16151" spans="1:4" x14ac:dyDescent="0.25">
      <c r="A16151" s="179" t="s">
        <v>4085</v>
      </c>
      <c r="B16151" s="179" t="s">
        <v>13256</v>
      </c>
      <c r="C16151" s="179" t="s">
        <v>8</v>
      </c>
      <c r="D16151" s="180" t="s">
        <v>12859</v>
      </c>
    </row>
    <row r="16152" spans="1:4" x14ac:dyDescent="0.25">
      <c r="A16152" s="179" t="s">
        <v>4086</v>
      </c>
      <c r="B16152" s="179" t="s">
        <v>13257</v>
      </c>
      <c r="C16152" s="179" t="s">
        <v>8</v>
      </c>
      <c r="D16152" s="180" t="s">
        <v>16352</v>
      </c>
    </row>
    <row r="16153" spans="1:4" x14ac:dyDescent="0.25">
      <c r="A16153" s="179" t="s">
        <v>4087</v>
      </c>
      <c r="B16153" s="179" t="s">
        <v>13258</v>
      </c>
      <c r="C16153" s="179" t="s">
        <v>8</v>
      </c>
      <c r="D16153" s="180" t="s">
        <v>21695</v>
      </c>
    </row>
    <row r="16154" spans="1:4" x14ac:dyDescent="0.25">
      <c r="A16154" s="179" t="s">
        <v>4088</v>
      </c>
      <c r="B16154" s="179" t="s">
        <v>13259</v>
      </c>
      <c r="C16154" s="179" t="s">
        <v>8</v>
      </c>
      <c r="D16154" s="180" t="s">
        <v>12061</v>
      </c>
    </row>
    <row r="16155" spans="1:4" x14ac:dyDescent="0.25">
      <c r="A16155" s="179" t="s">
        <v>4089</v>
      </c>
      <c r="B16155" s="179" t="s">
        <v>13260</v>
      </c>
      <c r="C16155" s="179" t="s">
        <v>8</v>
      </c>
      <c r="D16155" s="180" t="s">
        <v>11808</v>
      </c>
    </row>
    <row r="16156" spans="1:4" x14ac:dyDescent="0.25">
      <c r="A16156" s="179" t="s">
        <v>4090</v>
      </c>
      <c r="B16156" s="179" t="s">
        <v>13261</v>
      </c>
      <c r="C16156" s="179" t="s">
        <v>8</v>
      </c>
      <c r="D16156" s="180" t="s">
        <v>15576</v>
      </c>
    </row>
    <row r="16157" spans="1:4" x14ac:dyDescent="0.25">
      <c r="A16157" s="179" t="s">
        <v>4091</v>
      </c>
      <c r="B16157" s="179" t="s">
        <v>13262</v>
      </c>
      <c r="C16157" s="179" t="s">
        <v>8</v>
      </c>
      <c r="D16157" s="180" t="s">
        <v>16951</v>
      </c>
    </row>
    <row r="16158" spans="1:4" x14ac:dyDescent="0.25">
      <c r="A16158" s="179" t="s">
        <v>4092</v>
      </c>
      <c r="B16158" s="179" t="s">
        <v>13263</v>
      </c>
      <c r="C16158" s="179" t="s">
        <v>8</v>
      </c>
      <c r="D16158" s="180" t="s">
        <v>11803</v>
      </c>
    </row>
    <row r="16159" spans="1:4" x14ac:dyDescent="0.25">
      <c r="A16159" s="179" t="s">
        <v>4093</v>
      </c>
      <c r="B16159" s="179" t="s">
        <v>13264</v>
      </c>
      <c r="C16159" s="179" t="s">
        <v>8</v>
      </c>
      <c r="D16159" s="180" t="s">
        <v>14843</v>
      </c>
    </row>
    <row r="16160" spans="1:4" x14ac:dyDescent="0.25">
      <c r="A16160" s="179" t="s">
        <v>4094</v>
      </c>
      <c r="B16160" s="179" t="s">
        <v>13265</v>
      </c>
      <c r="C16160" s="179" t="s">
        <v>8</v>
      </c>
      <c r="D16160" s="180" t="s">
        <v>27763</v>
      </c>
    </row>
    <row r="16161" spans="1:4" x14ac:dyDescent="0.25">
      <c r="A16161" s="179" t="s">
        <v>4095</v>
      </c>
      <c r="B16161" s="179" t="s">
        <v>13266</v>
      </c>
      <c r="C16161" s="179" t="s">
        <v>8</v>
      </c>
      <c r="D16161" s="180" t="s">
        <v>27764</v>
      </c>
    </row>
    <row r="16162" spans="1:4" x14ac:dyDescent="0.25">
      <c r="A16162" s="179" t="s">
        <v>4096</v>
      </c>
      <c r="B16162" s="179" t="s">
        <v>13267</v>
      </c>
      <c r="C16162" s="179" t="s">
        <v>8</v>
      </c>
      <c r="D16162" s="180" t="s">
        <v>17932</v>
      </c>
    </row>
    <row r="16163" spans="1:4" x14ac:dyDescent="0.25">
      <c r="A16163" s="179" t="s">
        <v>4097</v>
      </c>
      <c r="B16163" s="179" t="s">
        <v>13268</v>
      </c>
      <c r="C16163" s="179" t="s">
        <v>8</v>
      </c>
      <c r="D16163" s="180" t="s">
        <v>16873</v>
      </c>
    </row>
    <row r="16164" spans="1:4" x14ac:dyDescent="0.25">
      <c r="A16164" s="179" t="s">
        <v>4098</v>
      </c>
      <c r="B16164" s="179" t="s">
        <v>13269</v>
      </c>
      <c r="C16164" s="179" t="s">
        <v>8</v>
      </c>
      <c r="D16164" s="180" t="s">
        <v>23618</v>
      </c>
    </row>
    <row r="16165" spans="1:4" x14ac:dyDescent="0.25">
      <c r="A16165" s="179" t="s">
        <v>4099</v>
      </c>
      <c r="B16165" s="179" t="s">
        <v>13270</v>
      </c>
      <c r="C16165" s="179" t="s">
        <v>8</v>
      </c>
      <c r="D16165" s="180" t="s">
        <v>27765</v>
      </c>
    </row>
    <row r="16166" spans="1:4" x14ac:dyDescent="0.25">
      <c r="A16166" s="179" t="s">
        <v>4100</v>
      </c>
      <c r="B16166" s="179" t="s">
        <v>13271</v>
      </c>
      <c r="C16166" s="179" t="s">
        <v>8</v>
      </c>
      <c r="D16166" s="180" t="s">
        <v>18821</v>
      </c>
    </row>
    <row r="16167" spans="1:4" x14ac:dyDescent="0.25">
      <c r="A16167" s="179" t="s">
        <v>4101</v>
      </c>
      <c r="B16167" s="179" t="s">
        <v>13272</v>
      </c>
      <c r="C16167" s="179" t="s">
        <v>8</v>
      </c>
      <c r="D16167" s="180" t="s">
        <v>27766</v>
      </c>
    </row>
    <row r="16168" spans="1:4" x14ac:dyDescent="0.25">
      <c r="A16168" s="179" t="s">
        <v>4102</v>
      </c>
      <c r="B16168" s="179" t="s">
        <v>13273</v>
      </c>
      <c r="C16168" s="179" t="s">
        <v>8</v>
      </c>
      <c r="D16168" s="180" t="s">
        <v>7271</v>
      </c>
    </row>
    <row r="16169" spans="1:4" x14ac:dyDescent="0.25">
      <c r="A16169" s="179" t="s">
        <v>4103</v>
      </c>
      <c r="B16169" s="179" t="s">
        <v>13274</v>
      </c>
      <c r="C16169" s="179" t="s">
        <v>8</v>
      </c>
      <c r="D16169" s="180" t="s">
        <v>27767</v>
      </c>
    </row>
    <row r="16170" spans="1:4" x14ac:dyDescent="0.25">
      <c r="A16170" s="179" t="s">
        <v>4104</v>
      </c>
      <c r="B16170" s="179" t="s">
        <v>13275</v>
      </c>
      <c r="C16170" s="179" t="s">
        <v>8</v>
      </c>
      <c r="D16170" s="180" t="s">
        <v>7930</v>
      </c>
    </row>
    <row r="16171" spans="1:4" x14ac:dyDescent="0.25">
      <c r="A16171" s="179" t="s">
        <v>4105</v>
      </c>
      <c r="B16171" s="179" t="s">
        <v>13276</v>
      </c>
      <c r="C16171" s="179" t="s">
        <v>8</v>
      </c>
      <c r="D16171" s="180" t="s">
        <v>14988</v>
      </c>
    </row>
    <row r="16172" spans="1:4" x14ac:dyDescent="0.25">
      <c r="A16172" s="179" t="s">
        <v>4106</v>
      </c>
      <c r="B16172" s="179" t="s">
        <v>13277</v>
      </c>
      <c r="C16172" s="179" t="s">
        <v>8</v>
      </c>
      <c r="D16172" s="180" t="s">
        <v>17978</v>
      </c>
    </row>
    <row r="16173" spans="1:4" x14ac:dyDescent="0.25">
      <c r="A16173" s="179" t="s">
        <v>4107</v>
      </c>
      <c r="B16173" s="179" t="s">
        <v>13278</v>
      </c>
      <c r="C16173" s="179" t="s">
        <v>8</v>
      </c>
      <c r="D16173" s="180" t="s">
        <v>27768</v>
      </c>
    </row>
    <row r="16174" spans="1:4" x14ac:dyDescent="0.25">
      <c r="A16174" s="179" t="s">
        <v>4108</v>
      </c>
      <c r="B16174" s="179" t="s">
        <v>13279</v>
      </c>
      <c r="C16174" s="179" t="s">
        <v>8</v>
      </c>
      <c r="D16174" s="180" t="s">
        <v>25823</v>
      </c>
    </row>
    <row r="16175" spans="1:4" x14ac:dyDescent="0.25">
      <c r="A16175" s="179" t="s">
        <v>4109</v>
      </c>
      <c r="B16175" s="179" t="s">
        <v>13280</v>
      </c>
      <c r="C16175" s="179" t="s">
        <v>8</v>
      </c>
      <c r="D16175" s="180" t="s">
        <v>27769</v>
      </c>
    </row>
    <row r="16176" spans="1:4" x14ac:dyDescent="0.25">
      <c r="A16176" s="179" t="s">
        <v>4110</v>
      </c>
      <c r="B16176" s="179" t="s">
        <v>13281</v>
      </c>
      <c r="C16176" s="179" t="s">
        <v>8</v>
      </c>
      <c r="D16176" s="180" t="s">
        <v>27770</v>
      </c>
    </row>
    <row r="16177" spans="1:4" x14ac:dyDescent="0.25">
      <c r="A16177" s="179" t="s">
        <v>4111</v>
      </c>
      <c r="B16177" s="179" t="s">
        <v>13282</v>
      </c>
      <c r="C16177" s="179" t="s">
        <v>8</v>
      </c>
      <c r="D16177" s="180" t="s">
        <v>27771</v>
      </c>
    </row>
    <row r="16178" spans="1:4" x14ac:dyDescent="0.25">
      <c r="A16178" s="179" t="s">
        <v>4112</v>
      </c>
      <c r="B16178" s="179" t="s">
        <v>13283</v>
      </c>
      <c r="C16178" s="179" t="s">
        <v>8</v>
      </c>
      <c r="D16178" s="180" t="s">
        <v>16796</v>
      </c>
    </row>
    <row r="16179" spans="1:4" x14ac:dyDescent="0.25">
      <c r="A16179" s="179" t="s">
        <v>4113</v>
      </c>
      <c r="B16179" s="179" t="s">
        <v>13285</v>
      </c>
      <c r="C16179" s="179" t="s">
        <v>8</v>
      </c>
      <c r="D16179" s="180" t="s">
        <v>27772</v>
      </c>
    </row>
    <row r="16180" spans="1:4" x14ac:dyDescent="0.25">
      <c r="A16180" s="179" t="s">
        <v>4114</v>
      </c>
      <c r="B16180" s="179" t="s">
        <v>13286</v>
      </c>
      <c r="C16180" s="179" t="s">
        <v>8</v>
      </c>
      <c r="D16180" s="180" t="s">
        <v>6367</v>
      </c>
    </row>
    <row r="16181" spans="1:4" x14ac:dyDescent="0.25">
      <c r="A16181" s="179" t="s">
        <v>4115</v>
      </c>
      <c r="B16181" s="179" t="s">
        <v>13287</v>
      </c>
      <c r="C16181" s="179" t="s">
        <v>8</v>
      </c>
      <c r="D16181" s="180" t="s">
        <v>27773</v>
      </c>
    </row>
    <row r="16182" spans="1:4" x14ac:dyDescent="0.25">
      <c r="A16182" s="179" t="s">
        <v>4116</v>
      </c>
      <c r="B16182" s="179" t="s">
        <v>13288</v>
      </c>
      <c r="C16182" s="179" t="s">
        <v>8</v>
      </c>
      <c r="D16182" s="180" t="s">
        <v>17930</v>
      </c>
    </row>
    <row r="16183" spans="1:4" x14ac:dyDescent="0.25">
      <c r="A16183" s="179" t="s">
        <v>4117</v>
      </c>
      <c r="B16183" s="179" t="s">
        <v>13289</v>
      </c>
      <c r="C16183" s="179" t="s">
        <v>8</v>
      </c>
      <c r="D16183" s="180" t="s">
        <v>18032</v>
      </c>
    </row>
    <row r="16184" spans="1:4" x14ac:dyDescent="0.25">
      <c r="A16184" s="179" t="s">
        <v>4118</v>
      </c>
      <c r="B16184" s="179" t="s">
        <v>13290</v>
      </c>
      <c r="C16184" s="179" t="s">
        <v>8</v>
      </c>
      <c r="D16184" s="180" t="s">
        <v>13295</v>
      </c>
    </row>
    <row r="16185" spans="1:4" x14ac:dyDescent="0.25">
      <c r="A16185" s="179" t="s">
        <v>4119</v>
      </c>
      <c r="B16185" s="179" t="s">
        <v>13291</v>
      </c>
      <c r="C16185" s="179" t="s">
        <v>8</v>
      </c>
      <c r="D16185" s="180" t="s">
        <v>27774</v>
      </c>
    </row>
    <row r="16186" spans="1:4" x14ac:dyDescent="0.25">
      <c r="A16186" s="179" t="s">
        <v>4120</v>
      </c>
      <c r="B16186" s="179" t="s">
        <v>13292</v>
      </c>
      <c r="C16186" s="179" t="s">
        <v>8</v>
      </c>
      <c r="D16186" s="180" t="s">
        <v>17235</v>
      </c>
    </row>
    <row r="16187" spans="1:4" x14ac:dyDescent="0.25">
      <c r="A16187" s="179" t="s">
        <v>4121</v>
      </c>
      <c r="B16187" s="179" t="s">
        <v>13293</v>
      </c>
      <c r="C16187" s="179" t="s">
        <v>8</v>
      </c>
      <c r="D16187" s="180" t="s">
        <v>12644</v>
      </c>
    </row>
    <row r="16188" spans="1:4" x14ac:dyDescent="0.25">
      <c r="A16188" s="179" t="s">
        <v>4122</v>
      </c>
      <c r="B16188" s="179" t="s">
        <v>13294</v>
      </c>
      <c r="C16188" s="179" t="s">
        <v>8</v>
      </c>
      <c r="D16188" s="180" t="s">
        <v>17780</v>
      </c>
    </row>
    <row r="16189" spans="1:4" x14ac:dyDescent="0.25">
      <c r="A16189" s="179" t="s">
        <v>4123</v>
      </c>
      <c r="B16189" s="179" t="s">
        <v>13296</v>
      </c>
      <c r="C16189" s="179" t="s">
        <v>8</v>
      </c>
      <c r="D16189" s="180" t="s">
        <v>12833</v>
      </c>
    </row>
    <row r="16190" spans="1:4" x14ac:dyDescent="0.25">
      <c r="A16190" s="179" t="s">
        <v>4124</v>
      </c>
      <c r="B16190" s="179" t="s">
        <v>13297</v>
      </c>
      <c r="C16190" s="179" t="s">
        <v>8</v>
      </c>
      <c r="D16190" s="180" t="s">
        <v>16137</v>
      </c>
    </row>
    <row r="16191" spans="1:4" x14ac:dyDescent="0.25">
      <c r="A16191" s="179" t="s">
        <v>4125</v>
      </c>
      <c r="B16191" s="179" t="s">
        <v>13298</v>
      </c>
      <c r="C16191" s="179" t="s">
        <v>8</v>
      </c>
      <c r="D16191" s="180" t="s">
        <v>8554</v>
      </c>
    </row>
    <row r="16192" spans="1:4" x14ac:dyDescent="0.25">
      <c r="A16192" s="179" t="s">
        <v>4126</v>
      </c>
      <c r="B16192" s="179" t="s">
        <v>13299</v>
      </c>
      <c r="C16192" s="179" t="s">
        <v>8</v>
      </c>
      <c r="D16192" s="180" t="s">
        <v>7898</v>
      </c>
    </row>
    <row r="16193" spans="1:4" x14ac:dyDescent="0.25">
      <c r="A16193" s="179" t="s">
        <v>4127</v>
      </c>
      <c r="B16193" s="179" t="s">
        <v>13300</v>
      </c>
      <c r="C16193" s="179" t="s">
        <v>8</v>
      </c>
      <c r="D16193" s="180" t="s">
        <v>7884</v>
      </c>
    </row>
    <row r="16194" spans="1:4" x14ac:dyDescent="0.25">
      <c r="A16194" s="179" t="s">
        <v>4128</v>
      </c>
      <c r="B16194" s="179" t="s">
        <v>13301</v>
      </c>
      <c r="C16194" s="179" t="s">
        <v>8</v>
      </c>
      <c r="D16194" s="180" t="s">
        <v>17043</v>
      </c>
    </row>
    <row r="16195" spans="1:4" x14ac:dyDescent="0.25">
      <c r="A16195" s="179" t="s">
        <v>4129</v>
      </c>
      <c r="B16195" s="179" t="s">
        <v>13302</v>
      </c>
      <c r="C16195" s="179" t="s">
        <v>8</v>
      </c>
      <c r="D16195" s="180" t="s">
        <v>16931</v>
      </c>
    </row>
    <row r="16196" spans="1:4" x14ac:dyDescent="0.25">
      <c r="A16196" s="179" t="s">
        <v>4130</v>
      </c>
      <c r="B16196" s="179" t="s">
        <v>13303</v>
      </c>
      <c r="C16196" s="179" t="s">
        <v>8</v>
      </c>
      <c r="D16196" s="180" t="s">
        <v>27775</v>
      </c>
    </row>
    <row r="16197" spans="1:4" x14ac:dyDescent="0.25">
      <c r="A16197" s="179" t="s">
        <v>4131</v>
      </c>
      <c r="B16197" s="179" t="s">
        <v>13304</v>
      </c>
      <c r="C16197" s="179" t="s">
        <v>8</v>
      </c>
      <c r="D16197" s="180" t="s">
        <v>16803</v>
      </c>
    </row>
    <row r="16198" spans="1:4" x14ac:dyDescent="0.25">
      <c r="A16198" s="179" t="s">
        <v>4132</v>
      </c>
      <c r="B16198" s="179" t="s">
        <v>13305</v>
      </c>
      <c r="C16198" s="179" t="s">
        <v>8</v>
      </c>
      <c r="D16198" s="180" t="s">
        <v>17472</v>
      </c>
    </row>
    <row r="16199" spans="1:4" x14ac:dyDescent="0.25">
      <c r="A16199" s="179" t="s">
        <v>4133</v>
      </c>
      <c r="B16199" s="179" t="s">
        <v>13306</v>
      </c>
      <c r="C16199" s="179" t="s">
        <v>8</v>
      </c>
      <c r="D16199" s="180" t="s">
        <v>6970</v>
      </c>
    </row>
    <row r="16200" spans="1:4" x14ac:dyDescent="0.25">
      <c r="A16200" s="179" t="s">
        <v>4134</v>
      </c>
      <c r="B16200" s="179" t="s">
        <v>13307</v>
      </c>
      <c r="C16200" s="179" t="s">
        <v>8</v>
      </c>
      <c r="D16200" s="180" t="s">
        <v>7912</v>
      </c>
    </row>
    <row r="16201" spans="1:4" x14ac:dyDescent="0.25">
      <c r="A16201" s="179" t="s">
        <v>4135</v>
      </c>
      <c r="B16201" s="179" t="s">
        <v>13308</v>
      </c>
      <c r="C16201" s="179" t="s">
        <v>8</v>
      </c>
      <c r="D16201" s="180" t="s">
        <v>8793</v>
      </c>
    </row>
    <row r="16202" spans="1:4" x14ac:dyDescent="0.25">
      <c r="A16202" s="179" t="s">
        <v>4136</v>
      </c>
      <c r="B16202" s="179" t="s">
        <v>13309</v>
      </c>
      <c r="C16202" s="179" t="s">
        <v>8</v>
      </c>
      <c r="D16202" s="180" t="s">
        <v>27776</v>
      </c>
    </row>
    <row r="16203" spans="1:4" x14ac:dyDescent="0.25">
      <c r="A16203" s="179" t="s">
        <v>4137</v>
      </c>
      <c r="B16203" s="179" t="s">
        <v>13310</v>
      </c>
      <c r="C16203" s="179" t="s">
        <v>8</v>
      </c>
      <c r="D16203" s="180" t="s">
        <v>17240</v>
      </c>
    </row>
    <row r="16204" spans="1:4" x14ac:dyDescent="0.25">
      <c r="A16204" s="179" t="s">
        <v>4138</v>
      </c>
      <c r="B16204" s="179" t="s">
        <v>13311</v>
      </c>
      <c r="C16204" s="179" t="s">
        <v>8</v>
      </c>
      <c r="D16204" s="180" t="s">
        <v>14696</v>
      </c>
    </row>
    <row r="16205" spans="1:4" x14ac:dyDescent="0.25">
      <c r="A16205" s="179" t="s">
        <v>4139</v>
      </c>
      <c r="B16205" s="179" t="s">
        <v>13312</v>
      </c>
      <c r="C16205" s="179" t="s">
        <v>8</v>
      </c>
      <c r="D16205" s="180" t="s">
        <v>25818</v>
      </c>
    </row>
    <row r="16206" spans="1:4" x14ac:dyDescent="0.25">
      <c r="A16206" s="179" t="s">
        <v>15974</v>
      </c>
      <c r="B16206" s="179" t="s">
        <v>15975</v>
      </c>
      <c r="C16206" s="179" t="s">
        <v>8</v>
      </c>
      <c r="D16206" s="180" t="s">
        <v>8471</v>
      </c>
    </row>
    <row r="16207" spans="1:4" x14ac:dyDescent="0.25">
      <c r="A16207" s="179" t="s">
        <v>4140</v>
      </c>
      <c r="B16207" s="179" t="s">
        <v>13313</v>
      </c>
      <c r="C16207" s="179" t="s">
        <v>8</v>
      </c>
      <c r="D16207" s="180" t="s">
        <v>24197</v>
      </c>
    </row>
    <row r="16208" spans="1:4" x14ac:dyDescent="0.25">
      <c r="A16208" s="179" t="s">
        <v>4141</v>
      </c>
      <c r="B16208" s="179" t="s">
        <v>13314</v>
      </c>
      <c r="C16208" s="179" t="s">
        <v>8</v>
      </c>
      <c r="D16208" s="180" t="s">
        <v>7275</v>
      </c>
    </row>
    <row r="16209" spans="1:4" x14ac:dyDescent="0.25">
      <c r="A16209" s="179" t="s">
        <v>4142</v>
      </c>
      <c r="B16209" s="179" t="s">
        <v>13315</v>
      </c>
      <c r="C16209" s="179" t="s">
        <v>8</v>
      </c>
      <c r="D16209" s="180" t="s">
        <v>27777</v>
      </c>
    </row>
    <row r="16210" spans="1:4" x14ac:dyDescent="0.25">
      <c r="A16210" s="179" t="s">
        <v>4143</v>
      </c>
      <c r="B16210" s="179" t="s">
        <v>13316</v>
      </c>
      <c r="C16210" s="179" t="s">
        <v>8</v>
      </c>
      <c r="D16210" s="180" t="s">
        <v>6948</v>
      </c>
    </row>
    <row r="16211" spans="1:4" x14ac:dyDescent="0.25">
      <c r="A16211" s="179" t="s">
        <v>4144</v>
      </c>
      <c r="B16211" s="179" t="s">
        <v>13317</v>
      </c>
      <c r="C16211" s="179" t="s">
        <v>8</v>
      </c>
      <c r="D16211" s="180" t="s">
        <v>27778</v>
      </c>
    </row>
    <row r="16212" spans="1:4" x14ac:dyDescent="0.25">
      <c r="A16212" s="179" t="s">
        <v>4145</v>
      </c>
      <c r="B16212" s="179" t="s">
        <v>13318</v>
      </c>
      <c r="C16212" s="179" t="s">
        <v>8</v>
      </c>
      <c r="D16212" s="180" t="s">
        <v>17629</v>
      </c>
    </row>
    <row r="16213" spans="1:4" x14ac:dyDescent="0.25">
      <c r="A16213" s="179" t="s">
        <v>4146</v>
      </c>
      <c r="B16213" s="179" t="s">
        <v>13319</v>
      </c>
      <c r="C16213" s="179" t="s">
        <v>8</v>
      </c>
      <c r="D16213" s="180" t="s">
        <v>27779</v>
      </c>
    </row>
    <row r="16214" spans="1:4" x14ac:dyDescent="0.25">
      <c r="A16214" s="179" t="s">
        <v>4147</v>
      </c>
      <c r="B16214" s="179" t="s">
        <v>13320</v>
      </c>
      <c r="C16214" s="179" t="s">
        <v>8</v>
      </c>
      <c r="D16214" s="180" t="s">
        <v>12044</v>
      </c>
    </row>
    <row r="16215" spans="1:4" x14ac:dyDescent="0.25">
      <c r="A16215" s="179" t="s">
        <v>4148</v>
      </c>
      <c r="B16215" s="179" t="s">
        <v>13321</v>
      </c>
      <c r="C16215" s="179" t="s">
        <v>8</v>
      </c>
      <c r="D16215" s="180" t="s">
        <v>27780</v>
      </c>
    </row>
    <row r="16216" spans="1:4" x14ac:dyDescent="0.25">
      <c r="A16216" s="179" t="s">
        <v>4149</v>
      </c>
      <c r="B16216" s="179" t="s">
        <v>13322</v>
      </c>
      <c r="C16216" s="179" t="s">
        <v>8</v>
      </c>
      <c r="D16216" s="180" t="s">
        <v>7221</v>
      </c>
    </row>
    <row r="16217" spans="1:4" x14ac:dyDescent="0.25">
      <c r="A16217" s="179" t="s">
        <v>4150</v>
      </c>
      <c r="B16217" s="179" t="s">
        <v>13323</v>
      </c>
      <c r="C16217" s="179" t="s">
        <v>8</v>
      </c>
      <c r="D16217" s="180" t="s">
        <v>12505</v>
      </c>
    </row>
    <row r="16218" spans="1:4" x14ac:dyDescent="0.25">
      <c r="A16218" s="179" t="s">
        <v>4151</v>
      </c>
      <c r="B16218" s="179" t="s">
        <v>13324</v>
      </c>
      <c r="C16218" s="179" t="s">
        <v>8</v>
      </c>
      <c r="D16218" s="180" t="s">
        <v>16137</v>
      </c>
    </row>
    <row r="16219" spans="1:4" x14ac:dyDescent="0.25">
      <c r="A16219" s="179" t="s">
        <v>4152</v>
      </c>
      <c r="B16219" s="179" t="s">
        <v>13325</v>
      </c>
      <c r="C16219" s="179" t="s">
        <v>8</v>
      </c>
      <c r="D16219" s="180" t="s">
        <v>25451</v>
      </c>
    </row>
    <row r="16220" spans="1:4" x14ac:dyDescent="0.25">
      <c r="A16220" s="179" t="s">
        <v>4153</v>
      </c>
      <c r="B16220" s="179" t="s">
        <v>13326</v>
      </c>
      <c r="C16220" s="179" t="s">
        <v>8</v>
      </c>
      <c r="D16220" s="180" t="s">
        <v>27781</v>
      </c>
    </row>
    <row r="16221" spans="1:4" x14ac:dyDescent="0.25">
      <c r="A16221" s="179" t="s">
        <v>4154</v>
      </c>
      <c r="B16221" s="179" t="s">
        <v>13327</v>
      </c>
      <c r="C16221" s="179" t="s">
        <v>8</v>
      </c>
      <c r="D16221" s="180" t="s">
        <v>7228</v>
      </c>
    </row>
    <row r="16222" spans="1:4" x14ac:dyDescent="0.25">
      <c r="A16222" s="179" t="s">
        <v>4155</v>
      </c>
      <c r="B16222" s="179" t="s">
        <v>13328</v>
      </c>
      <c r="C16222" s="179" t="s">
        <v>8</v>
      </c>
      <c r="D16222" s="180" t="s">
        <v>27782</v>
      </c>
    </row>
    <row r="16223" spans="1:4" x14ac:dyDescent="0.25">
      <c r="A16223" s="179" t="s">
        <v>4156</v>
      </c>
      <c r="B16223" s="179" t="s">
        <v>13329</v>
      </c>
      <c r="C16223" s="179" t="s">
        <v>8</v>
      </c>
      <c r="D16223" s="180" t="s">
        <v>27783</v>
      </c>
    </row>
    <row r="16224" spans="1:4" x14ac:dyDescent="0.25">
      <c r="A16224" s="179" t="s">
        <v>4157</v>
      </c>
      <c r="B16224" s="179" t="s">
        <v>13330</v>
      </c>
      <c r="C16224" s="179" t="s">
        <v>8</v>
      </c>
      <c r="D16224" s="180" t="s">
        <v>17173</v>
      </c>
    </row>
    <row r="16225" spans="1:4" x14ac:dyDescent="0.25">
      <c r="A16225" s="179" t="s">
        <v>4158</v>
      </c>
      <c r="B16225" s="179" t="s">
        <v>13331</v>
      </c>
      <c r="C16225" s="179" t="s">
        <v>8</v>
      </c>
      <c r="D16225" s="180" t="s">
        <v>14948</v>
      </c>
    </row>
    <row r="16226" spans="1:4" x14ac:dyDescent="0.25">
      <c r="A16226" s="179" t="s">
        <v>4159</v>
      </c>
      <c r="B16226" s="179" t="s">
        <v>13332</v>
      </c>
      <c r="C16226" s="179" t="s">
        <v>8</v>
      </c>
      <c r="D16226" s="180" t="s">
        <v>20213</v>
      </c>
    </row>
    <row r="16227" spans="1:4" x14ac:dyDescent="0.25">
      <c r="A16227" s="179" t="s">
        <v>4160</v>
      </c>
      <c r="B16227" s="179" t="s">
        <v>13333</v>
      </c>
      <c r="C16227" s="179" t="s">
        <v>8</v>
      </c>
      <c r="D16227" s="180" t="s">
        <v>27784</v>
      </c>
    </row>
    <row r="16228" spans="1:4" x14ac:dyDescent="0.25">
      <c r="A16228" s="179" t="s">
        <v>4161</v>
      </c>
      <c r="B16228" s="179" t="s">
        <v>13334</v>
      </c>
      <c r="C16228" s="179" t="s">
        <v>8</v>
      </c>
      <c r="D16228" s="180" t="s">
        <v>11843</v>
      </c>
    </row>
    <row r="16229" spans="1:4" x14ac:dyDescent="0.25">
      <c r="A16229" s="179" t="s">
        <v>4162</v>
      </c>
      <c r="B16229" s="179" t="s">
        <v>13335</v>
      </c>
      <c r="C16229" s="179" t="s">
        <v>8</v>
      </c>
      <c r="D16229" s="180" t="s">
        <v>27785</v>
      </c>
    </row>
    <row r="16230" spans="1:4" x14ac:dyDescent="0.25">
      <c r="A16230" s="179" t="s">
        <v>4163</v>
      </c>
      <c r="B16230" s="179" t="s">
        <v>13336</v>
      </c>
      <c r="C16230" s="179" t="s">
        <v>8</v>
      </c>
      <c r="D16230" s="180" t="s">
        <v>20470</v>
      </c>
    </row>
    <row r="16231" spans="1:4" x14ac:dyDescent="0.25">
      <c r="A16231" s="179" t="s">
        <v>4164</v>
      </c>
      <c r="B16231" s="179" t="s">
        <v>13337</v>
      </c>
      <c r="C16231" s="179" t="s">
        <v>8</v>
      </c>
      <c r="D16231" s="180" t="s">
        <v>27786</v>
      </c>
    </row>
    <row r="16232" spans="1:4" x14ac:dyDescent="0.25">
      <c r="A16232" s="179" t="s">
        <v>4165</v>
      </c>
      <c r="B16232" s="179" t="s">
        <v>13338</v>
      </c>
      <c r="C16232" s="179" t="s">
        <v>8</v>
      </c>
      <c r="D16232" s="180" t="s">
        <v>27787</v>
      </c>
    </row>
    <row r="16233" spans="1:4" x14ac:dyDescent="0.25">
      <c r="A16233" s="179" t="s">
        <v>4166</v>
      </c>
      <c r="B16233" s="179" t="s">
        <v>13339</v>
      </c>
      <c r="C16233" s="179" t="s">
        <v>8</v>
      </c>
      <c r="D16233" s="180" t="s">
        <v>11980</v>
      </c>
    </row>
    <row r="16234" spans="1:4" x14ac:dyDescent="0.25">
      <c r="A16234" s="179" t="s">
        <v>4167</v>
      </c>
      <c r="B16234" s="179" t="s">
        <v>13340</v>
      </c>
      <c r="C16234" s="179" t="s">
        <v>8</v>
      </c>
      <c r="D16234" s="180" t="s">
        <v>18322</v>
      </c>
    </row>
    <row r="16235" spans="1:4" x14ac:dyDescent="0.25">
      <c r="A16235" s="179" t="s">
        <v>4168</v>
      </c>
      <c r="B16235" s="179" t="s">
        <v>13341</v>
      </c>
      <c r="C16235" s="179" t="s">
        <v>8</v>
      </c>
      <c r="D16235" s="180" t="s">
        <v>8143</v>
      </c>
    </row>
    <row r="16236" spans="1:4" x14ac:dyDescent="0.25">
      <c r="A16236" s="179" t="s">
        <v>4169</v>
      </c>
      <c r="B16236" s="179" t="s">
        <v>13342</v>
      </c>
      <c r="C16236" s="179" t="s">
        <v>8</v>
      </c>
      <c r="D16236" s="180" t="s">
        <v>12056</v>
      </c>
    </row>
    <row r="16237" spans="1:4" x14ac:dyDescent="0.25">
      <c r="A16237" s="179" t="s">
        <v>4170</v>
      </c>
      <c r="B16237" s="179" t="s">
        <v>13343</v>
      </c>
      <c r="C16237" s="179" t="s">
        <v>8</v>
      </c>
      <c r="D16237" s="180" t="s">
        <v>17157</v>
      </c>
    </row>
    <row r="16238" spans="1:4" x14ac:dyDescent="0.25">
      <c r="A16238" s="179" t="s">
        <v>4171</v>
      </c>
      <c r="B16238" s="179" t="s">
        <v>13344</v>
      </c>
      <c r="C16238" s="179" t="s">
        <v>8</v>
      </c>
      <c r="D16238" s="180" t="s">
        <v>27788</v>
      </c>
    </row>
    <row r="16239" spans="1:4" x14ac:dyDescent="0.25">
      <c r="A16239" s="179" t="s">
        <v>4172</v>
      </c>
      <c r="B16239" s="179" t="s">
        <v>13345</v>
      </c>
      <c r="C16239" s="179" t="s">
        <v>8</v>
      </c>
      <c r="D16239" s="180" t="s">
        <v>16756</v>
      </c>
    </row>
    <row r="16240" spans="1:4" x14ac:dyDescent="0.25">
      <c r="A16240" s="179" t="s">
        <v>4173</v>
      </c>
      <c r="B16240" s="179" t="s">
        <v>13346</v>
      </c>
      <c r="C16240" s="179" t="s">
        <v>8</v>
      </c>
      <c r="D16240" s="180" t="s">
        <v>16427</v>
      </c>
    </row>
    <row r="16241" spans="1:4" x14ac:dyDescent="0.25">
      <c r="A16241" s="179" t="s">
        <v>4174</v>
      </c>
      <c r="B16241" s="179" t="s">
        <v>13347</v>
      </c>
      <c r="C16241" s="179" t="s">
        <v>8</v>
      </c>
      <c r="D16241" s="180" t="s">
        <v>17356</v>
      </c>
    </row>
    <row r="16242" spans="1:4" x14ac:dyDescent="0.25">
      <c r="A16242" s="179" t="s">
        <v>4175</v>
      </c>
      <c r="B16242" s="179" t="s">
        <v>13348</v>
      </c>
      <c r="C16242" s="179" t="s">
        <v>8</v>
      </c>
      <c r="D16242" s="180" t="s">
        <v>27789</v>
      </c>
    </row>
    <row r="16243" spans="1:4" x14ac:dyDescent="0.25">
      <c r="A16243" s="179" t="s">
        <v>4176</v>
      </c>
      <c r="B16243" s="179" t="s">
        <v>13349</v>
      </c>
      <c r="C16243" s="179" t="s">
        <v>8</v>
      </c>
      <c r="D16243" s="180" t="s">
        <v>27790</v>
      </c>
    </row>
    <row r="16244" spans="1:4" x14ac:dyDescent="0.25">
      <c r="A16244" s="179" t="s">
        <v>4177</v>
      </c>
      <c r="B16244" s="179" t="s">
        <v>13350</v>
      </c>
      <c r="C16244" s="179" t="s">
        <v>8</v>
      </c>
      <c r="D16244" s="180" t="s">
        <v>27791</v>
      </c>
    </row>
    <row r="16245" spans="1:4" x14ac:dyDescent="0.25">
      <c r="A16245" s="179" t="s">
        <v>4178</v>
      </c>
      <c r="B16245" s="179" t="s">
        <v>13351</v>
      </c>
      <c r="C16245" s="179" t="s">
        <v>8</v>
      </c>
      <c r="D16245" s="180" t="s">
        <v>27792</v>
      </c>
    </row>
    <row r="16246" spans="1:4" x14ac:dyDescent="0.25">
      <c r="A16246" s="179" t="s">
        <v>4179</v>
      </c>
      <c r="B16246" s="179" t="s">
        <v>1150</v>
      </c>
      <c r="C16246" s="179" t="s">
        <v>8</v>
      </c>
      <c r="D16246" s="180" t="s">
        <v>27793</v>
      </c>
    </row>
    <row r="16247" spans="1:4" x14ac:dyDescent="0.25">
      <c r="A16247" s="179" t="s">
        <v>4180</v>
      </c>
      <c r="B16247" s="179" t="s">
        <v>13352</v>
      </c>
      <c r="C16247" s="179" t="s">
        <v>8</v>
      </c>
      <c r="D16247" s="180" t="s">
        <v>27794</v>
      </c>
    </row>
    <row r="16248" spans="1:4" x14ac:dyDescent="0.25">
      <c r="A16248" s="179" t="s">
        <v>4181</v>
      </c>
      <c r="B16248" s="179" t="s">
        <v>13353</v>
      </c>
      <c r="C16248" s="179" t="s">
        <v>8</v>
      </c>
      <c r="D16248" s="180" t="s">
        <v>27795</v>
      </c>
    </row>
    <row r="16249" spans="1:4" x14ac:dyDescent="0.25">
      <c r="A16249" s="179" t="s">
        <v>4182</v>
      </c>
      <c r="B16249" s="179" t="s">
        <v>13354</v>
      </c>
      <c r="C16249" s="179" t="s">
        <v>8</v>
      </c>
      <c r="D16249" s="180" t="s">
        <v>12488</v>
      </c>
    </row>
    <row r="16250" spans="1:4" x14ac:dyDescent="0.25">
      <c r="A16250" s="179" t="s">
        <v>4183</v>
      </c>
      <c r="B16250" s="179" t="s">
        <v>13355</v>
      </c>
      <c r="C16250" s="179" t="s">
        <v>8</v>
      </c>
      <c r="D16250" s="180" t="s">
        <v>12558</v>
      </c>
    </row>
    <row r="16251" spans="1:4" x14ac:dyDescent="0.25">
      <c r="A16251" s="179" t="s">
        <v>4184</v>
      </c>
      <c r="B16251" s="179" t="s">
        <v>13356</v>
      </c>
      <c r="C16251" s="179" t="s">
        <v>8</v>
      </c>
      <c r="D16251" s="180" t="s">
        <v>7380</v>
      </c>
    </row>
    <row r="16252" spans="1:4" x14ac:dyDescent="0.25">
      <c r="A16252" s="179" t="s">
        <v>4185</v>
      </c>
      <c r="B16252" s="179" t="s">
        <v>13357</v>
      </c>
      <c r="C16252" s="179" t="s">
        <v>8</v>
      </c>
      <c r="D16252" s="180" t="s">
        <v>17637</v>
      </c>
    </row>
    <row r="16253" spans="1:4" x14ac:dyDescent="0.25">
      <c r="A16253" s="179" t="s">
        <v>4186</v>
      </c>
      <c r="B16253" s="179" t="s">
        <v>13358</v>
      </c>
      <c r="C16253" s="179" t="s">
        <v>8</v>
      </c>
      <c r="D16253" s="180" t="s">
        <v>12192</v>
      </c>
    </row>
    <row r="16254" spans="1:4" x14ac:dyDescent="0.25">
      <c r="A16254" s="179" t="s">
        <v>4187</v>
      </c>
      <c r="B16254" s="179" t="s">
        <v>13359</v>
      </c>
      <c r="C16254" s="179" t="s">
        <v>8</v>
      </c>
      <c r="D16254" s="180" t="s">
        <v>14942</v>
      </c>
    </row>
    <row r="16255" spans="1:4" x14ac:dyDescent="0.25">
      <c r="A16255" s="179" t="s">
        <v>4188</v>
      </c>
      <c r="B16255" s="179" t="s">
        <v>13360</v>
      </c>
      <c r="C16255" s="179" t="s">
        <v>8</v>
      </c>
      <c r="D16255" s="180" t="s">
        <v>8512</v>
      </c>
    </row>
    <row r="16256" spans="1:4" x14ac:dyDescent="0.25">
      <c r="A16256" s="179" t="s">
        <v>4189</v>
      </c>
      <c r="B16256" s="179" t="s">
        <v>13361</v>
      </c>
      <c r="C16256" s="179" t="s">
        <v>8</v>
      </c>
      <c r="D16256" s="180" t="s">
        <v>13577</v>
      </c>
    </row>
    <row r="16257" spans="1:4" x14ac:dyDescent="0.25">
      <c r="A16257" s="179" t="s">
        <v>4190</v>
      </c>
      <c r="B16257" s="179" t="s">
        <v>13362</v>
      </c>
      <c r="C16257" s="179" t="s">
        <v>8</v>
      </c>
      <c r="D16257" s="180" t="s">
        <v>7904</v>
      </c>
    </row>
    <row r="16258" spans="1:4" x14ac:dyDescent="0.25">
      <c r="A16258" s="179" t="s">
        <v>4191</v>
      </c>
      <c r="B16258" s="179" t="s">
        <v>13363</v>
      </c>
      <c r="C16258" s="179" t="s">
        <v>8</v>
      </c>
      <c r="D16258" s="180" t="s">
        <v>18313</v>
      </c>
    </row>
    <row r="16259" spans="1:4" x14ac:dyDescent="0.25">
      <c r="A16259" s="179" t="s">
        <v>4192</v>
      </c>
      <c r="B16259" s="179" t="s">
        <v>13364</v>
      </c>
      <c r="C16259" s="179" t="s">
        <v>8</v>
      </c>
      <c r="D16259" s="180" t="s">
        <v>27796</v>
      </c>
    </row>
    <row r="16260" spans="1:4" x14ac:dyDescent="0.25">
      <c r="A16260" s="179" t="s">
        <v>4193</v>
      </c>
      <c r="B16260" s="179" t="s">
        <v>13365</v>
      </c>
      <c r="C16260" s="179" t="s">
        <v>8</v>
      </c>
      <c r="D16260" s="180" t="s">
        <v>27797</v>
      </c>
    </row>
    <row r="16261" spans="1:4" x14ac:dyDescent="0.25">
      <c r="A16261" s="179" t="s">
        <v>4194</v>
      </c>
      <c r="B16261" s="179" t="s">
        <v>13366</v>
      </c>
      <c r="C16261" s="179" t="s">
        <v>8</v>
      </c>
      <c r="D16261" s="180" t="s">
        <v>17724</v>
      </c>
    </row>
    <row r="16262" spans="1:4" x14ac:dyDescent="0.25">
      <c r="A16262" s="179" t="s">
        <v>4195</v>
      </c>
      <c r="B16262" s="179" t="s">
        <v>13367</v>
      </c>
      <c r="C16262" s="179" t="s">
        <v>8</v>
      </c>
      <c r="D16262" s="180" t="s">
        <v>27154</v>
      </c>
    </row>
    <row r="16263" spans="1:4" x14ac:dyDescent="0.25">
      <c r="A16263" s="179" t="s">
        <v>4196</v>
      </c>
      <c r="B16263" s="179" t="s">
        <v>13368</v>
      </c>
      <c r="C16263" s="179" t="s">
        <v>8</v>
      </c>
      <c r="D16263" s="180" t="s">
        <v>13370</v>
      </c>
    </row>
    <row r="16264" spans="1:4" x14ac:dyDescent="0.25">
      <c r="A16264" s="179" t="s">
        <v>4197</v>
      </c>
      <c r="B16264" s="179" t="s">
        <v>13369</v>
      </c>
      <c r="C16264" s="179" t="s">
        <v>8</v>
      </c>
      <c r="D16264" s="180" t="s">
        <v>17934</v>
      </c>
    </row>
    <row r="16265" spans="1:4" x14ac:dyDescent="0.25">
      <c r="A16265" s="179" t="s">
        <v>4198</v>
      </c>
      <c r="B16265" s="179" t="s">
        <v>13371</v>
      </c>
      <c r="C16265" s="179" t="s">
        <v>8</v>
      </c>
      <c r="D16265" s="180" t="s">
        <v>12188</v>
      </c>
    </row>
    <row r="16266" spans="1:4" x14ac:dyDescent="0.25">
      <c r="A16266" s="179" t="s">
        <v>7253</v>
      </c>
      <c r="B16266" s="179" t="s">
        <v>13372</v>
      </c>
      <c r="C16266" s="179" t="s">
        <v>8</v>
      </c>
      <c r="D16266" s="180" t="s">
        <v>7294</v>
      </c>
    </row>
    <row r="16267" spans="1:4" x14ac:dyDescent="0.25">
      <c r="A16267" s="179" t="s">
        <v>4199</v>
      </c>
      <c r="B16267" s="179" t="s">
        <v>13373</v>
      </c>
      <c r="C16267" s="179" t="s">
        <v>8</v>
      </c>
      <c r="D16267" s="180" t="s">
        <v>27041</v>
      </c>
    </row>
    <row r="16268" spans="1:4" x14ac:dyDescent="0.25">
      <c r="A16268" s="179" t="s">
        <v>4200</v>
      </c>
      <c r="B16268" s="179" t="s">
        <v>13374</v>
      </c>
      <c r="C16268" s="179" t="s">
        <v>8</v>
      </c>
      <c r="D16268" s="180" t="s">
        <v>27798</v>
      </c>
    </row>
    <row r="16269" spans="1:4" x14ac:dyDescent="0.25">
      <c r="A16269" s="179" t="s">
        <v>4201</v>
      </c>
      <c r="B16269" s="179" t="s">
        <v>13375</v>
      </c>
      <c r="C16269" s="179" t="s">
        <v>8</v>
      </c>
      <c r="D16269" s="180" t="s">
        <v>7245</v>
      </c>
    </row>
    <row r="16270" spans="1:4" x14ac:dyDescent="0.25">
      <c r="A16270" s="179" t="s">
        <v>7256</v>
      </c>
      <c r="B16270" s="179" t="s">
        <v>13376</v>
      </c>
      <c r="C16270" s="179" t="s">
        <v>8</v>
      </c>
      <c r="D16270" s="180" t="s">
        <v>27799</v>
      </c>
    </row>
    <row r="16271" spans="1:4" x14ac:dyDescent="0.25">
      <c r="A16271" s="179" t="s">
        <v>4202</v>
      </c>
      <c r="B16271" s="179" t="s">
        <v>13377</v>
      </c>
      <c r="C16271" s="179" t="s">
        <v>8</v>
      </c>
      <c r="D16271" s="180" t="s">
        <v>27800</v>
      </c>
    </row>
    <row r="16272" spans="1:4" x14ac:dyDescent="0.25">
      <c r="A16272" s="179" t="s">
        <v>4203</v>
      </c>
      <c r="B16272" s="179" t="s">
        <v>13379</v>
      </c>
      <c r="C16272" s="179" t="s">
        <v>8</v>
      </c>
      <c r="D16272" s="180" t="s">
        <v>12078</v>
      </c>
    </row>
    <row r="16273" spans="1:4" x14ac:dyDescent="0.25">
      <c r="A16273" s="179" t="s">
        <v>4204</v>
      </c>
      <c r="B16273" s="179" t="s">
        <v>13380</v>
      </c>
      <c r="C16273" s="179" t="s">
        <v>8</v>
      </c>
      <c r="D16273" s="180" t="s">
        <v>17977</v>
      </c>
    </row>
    <row r="16274" spans="1:4" x14ac:dyDescent="0.25">
      <c r="A16274" s="179" t="s">
        <v>4205</v>
      </c>
      <c r="B16274" s="179" t="s">
        <v>13381</v>
      </c>
      <c r="C16274" s="179" t="s">
        <v>8</v>
      </c>
      <c r="D16274" s="180" t="s">
        <v>12785</v>
      </c>
    </row>
    <row r="16275" spans="1:4" x14ac:dyDescent="0.25">
      <c r="A16275" s="179" t="s">
        <v>4206</v>
      </c>
      <c r="B16275" s="179" t="s">
        <v>13383</v>
      </c>
      <c r="C16275" s="179" t="s">
        <v>8</v>
      </c>
      <c r="D16275" s="180" t="s">
        <v>17713</v>
      </c>
    </row>
    <row r="16276" spans="1:4" x14ac:dyDescent="0.25">
      <c r="A16276" s="179" t="s">
        <v>4207</v>
      </c>
      <c r="B16276" s="179" t="s">
        <v>13384</v>
      </c>
      <c r="C16276" s="179" t="s">
        <v>8</v>
      </c>
      <c r="D16276" s="180" t="s">
        <v>13873</v>
      </c>
    </row>
    <row r="16277" spans="1:4" x14ac:dyDescent="0.25">
      <c r="A16277" s="179" t="s">
        <v>4208</v>
      </c>
      <c r="B16277" s="179" t="s">
        <v>13385</v>
      </c>
      <c r="C16277" s="179" t="s">
        <v>8</v>
      </c>
      <c r="D16277" s="180" t="s">
        <v>14834</v>
      </c>
    </row>
    <row r="16278" spans="1:4" x14ac:dyDescent="0.25">
      <c r="A16278" s="179" t="s">
        <v>4209</v>
      </c>
      <c r="B16278" s="179" t="s">
        <v>13386</v>
      </c>
      <c r="C16278" s="179" t="s">
        <v>8</v>
      </c>
      <c r="D16278" s="180" t="s">
        <v>8528</v>
      </c>
    </row>
    <row r="16279" spans="1:4" x14ac:dyDescent="0.25">
      <c r="A16279" s="179" t="s">
        <v>4210</v>
      </c>
      <c r="B16279" s="179" t="s">
        <v>13387</v>
      </c>
      <c r="C16279" s="179" t="s">
        <v>8</v>
      </c>
      <c r="D16279" s="180" t="s">
        <v>17563</v>
      </c>
    </row>
    <row r="16280" spans="1:4" x14ac:dyDescent="0.25">
      <c r="A16280" s="179" t="s">
        <v>4211</v>
      </c>
      <c r="B16280" s="179" t="s">
        <v>13388</v>
      </c>
      <c r="C16280" s="179" t="s">
        <v>8</v>
      </c>
      <c r="D16280" s="180" t="s">
        <v>12847</v>
      </c>
    </row>
    <row r="16281" spans="1:4" x14ac:dyDescent="0.25">
      <c r="A16281" s="179" t="s">
        <v>4212</v>
      </c>
      <c r="B16281" s="179" t="s">
        <v>13389</v>
      </c>
      <c r="C16281" s="179" t="s">
        <v>8</v>
      </c>
      <c r="D16281" s="180" t="s">
        <v>17022</v>
      </c>
    </row>
    <row r="16282" spans="1:4" x14ac:dyDescent="0.25">
      <c r="A16282" s="179" t="s">
        <v>4213</v>
      </c>
      <c r="B16282" s="179" t="s">
        <v>13390</v>
      </c>
      <c r="C16282" s="179" t="s">
        <v>8</v>
      </c>
      <c r="D16282" s="180" t="s">
        <v>8472</v>
      </c>
    </row>
    <row r="16283" spans="1:4" x14ac:dyDescent="0.25">
      <c r="A16283" s="179" t="s">
        <v>4214</v>
      </c>
      <c r="B16283" s="179" t="s">
        <v>13391</v>
      </c>
      <c r="C16283" s="179" t="s">
        <v>8</v>
      </c>
      <c r="D16283" s="180" t="s">
        <v>7995</v>
      </c>
    </row>
    <row r="16284" spans="1:4" x14ac:dyDescent="0.25">
      <c r="A16284" s="179" t="s">
        <v>4215</v>
      </c>
      <c r="B16284" s="179" t="s">
        <v>13392</v>
      </c>
      <c r="C16284" s="179" t="s">
        <v>8</v>
      </c>
      <c r="D16284" s="180" t="s">
        <v>8152</v>
      </c>
    </row>
    <row r="16285" spans="1:4" x14ac:dyDescent="0.25">
      <c r="A16285" s="179" t="s">
        <v>4216</v>
      </c>
      <c r="B16285" s="179" t="s">
        <v>13393</v>
      </c>
      <c r="C16285" s="179" t="s">
        <v>8</v>
      </c>
      <c r="D16285" s="180" t="s">
        <v>7037</v>
      </c>
    </row>
    <row r="16286" spans="1:4" x14ac:dyDescent="0.25">
      <c r="A16286" s="179" t="s">
        <v>4217</v>
      </c>
      <c r="B16286" s="179" t="s">
        <v>13394</v>
      </c>
      <c r="C16286" s="179" t="s">
        <v>8</v>
      </c>
      <c r="D16286" s="180" t="s">
        <v>7386</v>
      </c>
    </row>
    <row r="16287" spans="1:4" x14ac:dyDescent="0.25">
      <c r="A16287" s="179" t="s">
        <v>4218</v>
      </c>
      <c r="B16287" s="179" t="s">
        <v>13395</v>
      </c>
      <c r="C16287" s="179" t="s">
        <v>8</v>
      </c>
      <c r="D16287" s="180" t="s">
        <v>12638</v>
      </c>
    </row>
    <row r="16288" spans="1:4" x14ac:dyDescent="0.25">
      <c r="A16288" s="179" t="s">
        <v>4219</v>
      </c>
      <c r="B16288" s="179" t="s">
        <v>13396</v>
      </c>
      <c r="C16288" s="179" t="s">
        <v>8</v>
      </c>
      <c r="D16288" s="180" t="s">
        <v>27801</v>
      </c>
    </row>
    <row r="16289" spans="1:4" x14ac:dyDescent="0.25">
      <c r="A16289" s="179" t="s">
        <v>4220</v>
      </c>
      <c r="B16289" s="179" t="s">
        <v>13397</v>
      </c>
      <c r="C16289" s="179" t="s">
        <v>8</v>
      </c>
      <c r="D16289" s="180" t="s">
        <v>14586</v>
      </c>
    </row>
    <row r="16290" spans="1:4" x14ac:dyDescent="0.25">
      <c r="A16290" s="179" t="s">
        <v>4221</v>
      </c>
      <c r="B16290" s="179" t="s">
        <v>13398</v>
      </c>
      <c r="C16290" s="179" t="s">
        <v>8</v>
      </c>
      <c r="D16290" s="180" t="s">
        <v>16144</v>
      </c>
    </row>
    <row r="16291" spans="1:4" x14ac:dyDescent="0.25">
      <c r="A16291" s="179" t="s">
        <v>4222</v>
      </c>
      <c r="B16291" s="179" t="s">
        <v>13399</v>
      </c>
      <c r="C16291" s="179" t="s">
        <v>8</v>
      </c>
      <c r="D16291" s="180" t="s">
        <v>6325</v>
      </c>
    </row>
    <row r="16292" spans="1:4" x14ac:dyDescent="0.25">
      <c r="A16292" s="179" t="s">
        <v>4223</v>
      </c>
      <c r="B16292" s="179" t="s">
        <v>13400</v>
      </c>
      <c r="C16292" s="179" t="s">
        <v>8</v>
      </c>
      <c r="D16292" s="180" t="s">
        <v>17783</v>
      </c>
    </row>
    <row r="16293" spans="1:4" x14ac:dyDescent="0.25">
      <c r="A16293" s="179" t="s">
        <v>4224</v>
      </c>
      <c r="B16293" s="179" t="s">
        <v>13401</v>
      </c>
      <c r="C16293" s="179" t="s">
        <v>8</v>
      </c>
      <c r="D16293" s="180" t="s">
        <v>12686</v>
      </c>
    </row>
    <row r="16294" spans="1:4" x14ac:dyDescent="0.25">
      <c r="A16294" s="179" t="s">
        <v>4225</v>
      </c>
      <c r="B16294" s="179" t="s">
        <v>13402</v>
      </c>
      <c r="C16294" s="179" t="s">
        <v>8</v>
      </c>
      <c r="D16294" s="180" t="s">
        <v>25852</v>
      </c>
    </row>
    <row r="16295" spans="1:4" x14ac:dyDescent="0.25">
      <c r="A16295" s="179" t="s">
        <v>4226</v>
      </c>
      <c r="B16295" s="179" t="s">
        <v>13403</v>
      </c>
      <c r="C16295" s="179" t="s">
        <v>8</v>
      </c>
      <c r="D16295" s="180" t="s">
        <v>14895</v>
      </c>
    </row>
    <row r="16296" spans="1:4" x14ac:dyDescent="0.25">
      <c r="A16296" s="179" t="s">
        <v>4227</v>
      </c>
      <c r="B16296" s="179" t="s">
        <v>13404</v>
      </c>
      <c r="C16296" s="179" t="s">
        <v>8</v>
      </c>
      <c r="D16296" s="180" t="s">
        <v>27802</v>
      </c>
    </row>
    <row r="16297" spans="1:4" x14ac:dyDescent="0.25">
      <c r="A16297" s="179" t="s">
        <v>4228</v>
      </c>
      <c r="B16297" s="179" t="s">
        <v>13405</v>
      </c>
      <c r="C16297" s="179" t="s">
        <v>8</v>
      </c>
      <c r="D16297" s="180" t="s">
        <v>16968</v>
      </c>
    </row>
    <row r="16298" spans="1:4" x14ac:dyDescent="0.25">
      <c r="A16298" s="179" t="s">
        <v>4229</v>
      </c>
      <c r="B16298" s="179" t="s">
        <v>13406</v>
      </c>
      <c r="C16298" s="179" t="s">
        <v>8</v>
      </c>
      <c r="D16298" s="180" t="s">
        <v>27803</v>
      </c>
    </row>
    <row r="16299" spans="1:4" x14ac:dyDescent="0.25">
      <c r="A16299" s="179" t="s">
        <v>4230</v>
      </c>
      <c r="B16299" s="179" t="s">
        <v>13407</v>
      </c>
      <c r="C16299" s="179" t="s">
        <v>8</v>
      </c>
      <c r="D16299" s="180" t="s">
        <v>17678</v>
      </c>
    </row>
    <row r="16300" spans="1:4" x14ac:dyDescent="0.25">
      <c r="A16300" s="179" t="s">
        <v>4231</v>
      </c>
      <c r="B16300" s="179" t="s">
        <v>13408</v>
      </c>
      <c r="C16300" s="179" t="s">
        <v>8</v>
      </c>
      <c r="D16300" s="180" t="s">
        <v>27804</v>
      </c>
    </row>
    <row r="16301" spans="1:4" x14ac:dyDescent="0.25">
      <c r="A16301" s="179" t="s">
        <v>4232</v>
      </c>
      <c r="B16301" s="179" t="s">
        <v>13409</v>
      </c>
      <c r="C16301" s="179" t="s">
        <v>8</v>
      </c>
      <c r="D16301" s="180" t="s">
        <v>27442</v>
      </c>
    </row>
    <row r="16302" spans="1:4" x14ac:dyDescent="0.25">
      <c r="A16302" s="179" t="s">
        <v>4233</v>
      </c>
      <c r="B16302" s="179" t="s">
        <v>13410</v>
      </c>
      <c r="C16302" s="179" t="s">
        <v>8</v>
      </c>
      <c r="D16302" s="180" t="s">
        <v>27805</v>
      </c>
    </row>
    <row r="16303" spans="1:4" x14ac:dyDescent="0.25">
      <c r="A16303" s="179" t="s">
        <v>4234</v>
      </c>
      <c r="B16303" s="179" t="s">
        <v>13411</v>
      </c>
      <c r="C16303" s="179" t="s">
        <v>8</v>
      </c>
      <c r="D16303" s="180" t="s">
        <v>11875</v>
      </c>
    </row>
    <row r="16304" spans="1:4" x14ac:dyDescent="0.25">
      <c r="A16304" s="179" t="s">
        <v>4235</v>
      </c>
      <c r="B16304" s="179" t="s">
        <v>13412</v>
      </c>
      <c r="C16304" s="179" t="s">
        <v>8</v>
      </c>
      <c r="D16304" s="180" t="s">
        <v>26158</v>
      </c>
    </row>
    <row r="16305" spans="1:4" x14ac:dyDescent="0.25">
      <c r="A16305" s="179" t="s">
        <v>4236</v>
      </c>
      <c r="B16305" s="179" t="s">
        <v>13413</v>
      </c>
      <c r="C16305" s="179" t="s">
        <v>8</v>
      </c>
      <c r="D16305" s="180" t="s">
        <v>17952</v>
      </c>
    </row>
    <row r="16306" spans="1:4" x14ac:dyDescent="0.25">
      <c r="A16306" s="179" t="s">
        <v>4237</v>
      </c>
      <c r="B16306" s="179" t="s">
        <v>13414</v>
      </c>
      <c r="C16306" s="179" t="s">
        <v>8</v>
      </c>
      <c r="D16306" s="180" t="s">
        <v>24634</v>
      </c>
    </row>
    <row r="16307" spans="1:4" x14ac:dyDescent="0.25">
      <c r="A16307" s="179" t="s">
        <v>4238</v>
      </c>
      <c r="B16307" s="179" t="s">
        <v>13415</v>
      </c>
      <c r="C16307" s="179" t="s">
        <v>8</v>
      </c>
      <c r="D16307" s="180" t="s">
        <v>18395</v>
      </c>
    </row>
    <row r="16308" spans="1:4" x14ac:dyDescent="0.25">
      <c r="A16308" s="179" t="s">
        <v>10169</v>
      </c>
      <c r="B16308" s="179" t="s">
        <v>13416</v>
      </c>
      <c r="C16308" s="179" t="s">
        <v>8</v>
      </c>
      <c r="D16308" s="180" t="s">
        <v>27806</v>
      </c>
    </row>
    <row r="16309" spans="1:4" x14ac:dyDescent="0.25">
      <c r="A16309" s="179" t="s">
        <v>4239</v>
      </c>
      <c r="B16309" s="179" t="s">
        <v>13417</v>
      </c>
      <c r="C16309" s="179" t="s">
        <v>8</v>
      </c>
      <c r="D16309" s="180" t="s">
        <v>27807</v>
      </c>
    </row>
    <row r="16310" spans="1:4" x14ac:dyDescent="0.25">
      <c r="A16310" s="179" t="s">
        <v>4240</v>
      </c>
      <c r="B16310" s="179" t="s">
        <v>13418</v>
      </c>
      <c r="C16310" s="179" t="s">
        <v>8</v>
      </c>
      <c r="D16310" s="180" t="s">
        <v>14978</v>
      </c>
    </row>
    <row r="16311" spans="1:4" x14ac:dyDescent="0.25">
      <c r="A16311" s="179" t="s">
        <v>4241</v>
      </c>
      <c r="B16311" s="179" t="s">
        <v>13419</v>
      </c>
      <c r="C16311" s="179" t="s">
        <v>8</v>
      </c>
      <c r="D16311" s="180" t="s">
        <v>27808</v>
      </c>
    </row>
    <row r="16312" spans="1:4" x14ac:dyDescent="0.25">
      <c r="A16312" s="179" t="s">
        <v>4242</v>
      </c>
      <c r="B16312" s="179" t="s">
        <v>13420</v>
      </c>
      <c r="C16312" s="179" t="s">
        <v>8</v>
      </c>
      <c r="D16312" s="180" t="s">
        <v>17583</v>
      </c>
    </row>
    <row r="16313" spans="1:4" x14ac:dyDescent="0.25">
      <c r="A16313" s="179" t="s">
        <v>4243</v>
      </c>
      <c r="B16313" s="179" t="s">
        <v>13421</v>
      </c>
      <c r="C16313" s="179" t="s">
        <v>8</v>
      </c>
      <c r="D16313" s="180" t="s">
        <v>27809</v>
      </c>
    </row>
    <row r="16314" spans="1:4" x14ac:dyDescent="0.25">
      <c r="A16314" s="179" t="s">
        <v>4244</v>
      </c>
      <c r="B16314" s="179" t="s">
        <v>13422</v>
      </c>
      <c r="C16314" s="179" t="s">
        <v>8</v>
      </c>
      <c r="D16314" s="180" t="s">
        <v>27810</v>
      </c>
    </row>
    <row r="16315" spans="1:4" x14ac:dyDescent="0.25">
      <c r="A16315" s="179" t="s">
        <v>4245</v>
      </c>
      <c r="B16315" s="179" t="s">
        <v>13423</v>
      </c>
      <c r="C16315" s="179" t="s">
        <v>8</v>
      </c>
      <c r="D16315" s="180" t="s">
        <v>12628</v>
      </c>
    </row>
    <row r="16316" spans="1:4" x14ac:dyDescent="0.25">
      <c r="A16316" s="179" t="s">
        <v>4246</v>
      </c>
      <c r="B16316" s="179" t="s">
        <v>13424</v>
      </c>
      <c r="C16316" s="179" t="s">
        <v>8</v>
      </c>
      <c r="D16316" s="180" t="s">
        <v>27811</v>
      </c>
    </row>
    <row r="16317" spans="1:4" x14ac:dyDescent="0.25">
      <c r="A16317" s="179" t="s">
        <v>4247</v>
      </c>
      <c r="B16317" s="179" t="s">
        <v>13425</v>
      </c>
      <c r="C16317" s="179" t="s">
        <v>8</v>
      </c>
      <c r="D16317" s="180" t="s">
        <v>27812</v>
      </c>
    </row>
    <row r="16318" spans="1:4" x14ac:dyDescent="0.25">
      <c r="A16318" s="179" t="s">
        <v>4248</v>
      </c>
      <c r="B16318" s="179" t="s">
        <v>13426</v>
      </c>
      <c r="C16318" s="179" t="s">
        <v>8</v>
      </c>
      <c r="D16318" s="180" t="s">
        <v>13445</v>
      </c>
    </row>
    <row r="16319" spans="1:4" x14ac:dyDescent="0.25">
      <c r="A16319" s="179" t="s">
        <v>4249</v>
      </c>
      <c r="B16319" s="179" t="s">
        <v>13427</v>
      </c>
      <c r="C16319" s="179" t="s">
        <v>8</v>
      </c>
      <c r="D16319" s="180" t="s">
        <v>14954</v>
      </c>
    </row>
    <row r="16320" spans="1:4" x14ac:dyDescent="0.25">
      <c r="A16320" s="179" t="s">
        <v>4250</v>
      </c>
      <c r="B16320" s="179" t="s">
        <v>13428</v>
      </c>
      <c r="C16320" s="179" t="s">
        <v>8</v>
      </c>
      <c r="D16320" s="180" t="s">
        <v>27813</v>
      </c>
    </row>
    <row r="16321" spans="1:4" x14ac:dyDescent="0.25">
      <c r="A16321" s="179" t="s">
        <v>4251</v>
      </c>
      <c r="B16321" s="179" t="s">
        <v>13429</v>
      </c>
      <c r="C16321" s="179" t="s">
        <v>8</v>
      </c>
      <c r="D16321" s="180" t="s">
        <v>21562</v>
      </c>
    </row>
    <row r="16322" spans="1:4" x14ac:dyDescent="0.25">
      <c r="A16322" s="179" t="s">
        <v>4252</v>
      </c>
      <c r="B16322" s="179" t="s">
        <v>13430</v>
      </c>
      <c r="C16322" s="179" t="s">
        <v>8</v>
      </c>
      <c r="D16322" s="180" t="s">
        <v>17946</v>
      </c>
    </row>
    <row r="16323" spans="1:4" x14ac:dyDescent="0.25">
      <c r="A16323" s="179" t="s">
        <v>4253</v>
      </c>
      <c r="B16323" s="179" t="s">
        <v>13431</v>
      </c>
      <c r="C16323" s="179" t="s">
        <v>8</v>
      </c>
      <c r="D16323" s="180" t="s">
        <v>27814</v>
      </c>
    </row>
    <row r="16324" spans="1:4" x14ac:dyDescent="0.25">
      <c r="A16324" s="179" t="s">
        <v>4254</v>
      </c>
      <c r="B16324" s="179" t="s">
        <v>13432</v>
      </c>
      <c r="C16324" s="179" t="s">
        <v>8</v>
      </c>
      <c r="D16324" s="180" t="s">
        <v>17958</v>
      </c>
    </row>
    <row r="16325" spans="1:4" x14ac:dyDescent="0.25">
      <c r="A16325" s="179" t="s">
        <v>4255</v>
      </c>
      <c r="B16325" s="179" t="s">
        <v>13433</v>
      </c>
      <c r="C16325" s="179" t="s">
        <v>8</v>
      </c>
      <c r="D16325" s="180" t="s">
        <v>17947</v>
      </c>
    </row>
    <row r="16326" spans="1:4" x14ac:dyDescent="0.25">
      <c r="A16326" s="179" t="s">
        <v>4256</v>
      </c>
      <c r="B16326" s="179" t="s">
        <v>13434</v>
      </c>
      <c r="C16326" s="179" t="s">
        <v>8</v>
      </c>
      <c r="D16326" s="180" t="s">
        <v>19183</v>
      </c>
    </row>
    <row r="16327" spans="1:4" x14ac:dyDescent="0.25">
      <c r="A16327" s="179" t="s">
        <v>4257</v>
      </c>
      <c r="B16327" s="179" t="s">
        <v>13436</v>
      </c>
      <c r="C16327" s="179" t="s">
        <v>8</v>
      </c>
      <c r="D16327" s="180" t="s">
        <v>16145</v>
      </c>
    </row>
    <row r="16328" spans="1:4" x14ac:dyDescent="0.25">
      <c r="A16328" s="179" t="s">
        <v>4258</v>
      </c>
      <c r="B16328" s="179" t="s">
        <v>13437</v>
      </c>
      <c r="C16328" s="179" t="s">
        <v>8</v>
      </c>
      <c r="D16328" s="180" t="s">
        <v>27815</v>
      </c>
    </row>
    <row r="16329" spans="1:4" x14ac:dyDescent="0.25">
      <c r="A16329" s="179" t="s">
        <v>4259</v>
      </c>
      <c r="B16329" s="179" t="s">
        <v>13438</v>
      </c>
      <c r="C16329" s="179" t="s">
        <v>8</v>
      </c>
      <c r="D16329" s="180" t="s">
        <v>17549</v>
      </c>
    </row>
    <row r="16330" spans="1:4" x14ac:dyDescent="0.25">
      <c r="A16330" s="179" t="s">
        <v>4260</v>
      </c>
      <c r="B16330" s="179" t="s">
        <v>13439</v>
      </c>
      <c r="C16330" s="179" t="s">
        <v>8</v>
      </c>
      <c r="D16330" s="180" t="s">
        <v>12829</v>
      </c>
    </row>
    <row r="16331" spans="1:4" x14ac:dyDescent="0.25">
      <c r="A16331" s="179" t="s">
        <v>4261</v>
      </c>
      <c r="B16331" s="179" t="s">
        <v>13440</v>
      </c>
      <c r="C16331" s="179" t="s">
        <v>14</v>
      </c>
      <c r="D16331" s="180" t="s">
        <v>26282</v>
      </c>
    </row>
    <row r="16332" spans="1:4" x14ac:dyDescent="0.25">
      <c r="A16332" s="179" t="s">
        <v>4262</v>
      </c>
      <c r="B16332" s="179" t="s">
        <v>13441</v>
      </c>
      <c r="C16332" s="179" t="s">
        <v>8</v>
      </c>
      <c r="D16332" s="180" t="s">
        <v>27757</v>
      </c>
    </row>
    <row r="16333" spans="1:4" x14ac:dyDescent="0.25">
      <c r="A16333" s="179" t="s">
        <v>4263</v>
      </c>
      <c r="B16333" s="179" t="s">
        <v>13442</v>
      </c>
      <c r="C16333" s="179" t="s">
        <v>8</v>
      </c>
      <c r="D16333" s="180" t="s">
        <v>7857</v>
      </c>
    </row>
    <row r="16334" spans="1:4" x14ac:dyDescent="0.25">
      <c r="A16334" s="179" t="s">
        <v>4264</v>
      </c>
      <c r="B16334" s="179" t="s">
        <v>13443</v>
      </c>
      <c r="C16334" s="179" t="s">
        <v>8</v>
      </c>
      <c r="D16334" s="180" t="s">
        <v>27816</v>
      </c>
    </row>
    <row r="16335" spans="1:4" x14ac:dyDescent="0.25">
      <c r="A16335" s="179" t="s">
        <v>4265</v>
      </c>
      <c r="B16335" s="179" t="s">
        <v>13444</v>
      </c>
      <c r="C16335" s="179" t="s">
        <v>8</v>
      </c>
      <c r="D16335" s="180" t="s">
        <v>16725</v>
      </c>
    </row>
    <row r="16336" spans="1:4" x14ac:dyDescent="0.25">
      <c r="A16336" s="179" t="s">
        <v>4266</v>
      </c>
      <c r="B16336" s="179" t="s">
        <v>13446</v>
      </c>
      <c r="C16336" s="179" t="s">
        <v>8</v>
      </c>
      <c r="D16336" s="180" t="s">
        <v>14605</v>
      </c>
    </row>
    <row r="16337" spans="1:4" x14ac:dyDescent="0.25">
      <c r="A16337" s="179" t="s">
        <v>4267</v>
      </c>
      <c r="B16337" s="179" t="s">
        <v>13447</v>
      </c>
      <c r="C16337" s="179" t="s">
        <v>8</v>
      </c>
      <c r="D16337" s="180" t="s">
        <v>27817</v>
      </c>
    </row>
    <row r="16338" spans="1:4" x14ac:dyDescent="0.25">
      <c r="A16338" s="179" t="s">
        <v>4268</v>
      </c>
      <c r="B16338" s="179" t="s">
        <v>13448</v>
      </c>
      <c r="C16338" s="179" t="s">
        <v>8</v>
      </c>
      <c r="D16338" s="180" t="s">
        <v>6487</v>
      </c>
    </row>
    <row r="16339" spans="1:4" x14ac:dyDescent="0.25">
      <c r="A16339" s="179" t="s">
        <v>4269</v>
      </c>
      <c r="B16339" s="179" t="s">
        <v>13449</v>
      </c>
      <c r="C16339" s="179" t="s">
        <v>8</v>
      </c>
      <c r="D16339" s="180" t="s">
        <v>15033</v>
      </c>
    </row>
    <row r="16340" spans="1:4" x14ac:dyDescent="0.25">
      <c r="A16340" s="179" t="s">
        <v>4270</v>
      </c>
      <c r="B16340" s="179" t="s">
        <v>13450</v>
      </c>
      <c r="C16340" s="179" t="s">
        <v>8</v>
      </c>
      <c r="D16340" s="180" t="s">
        <v>16846</v>
      </c>
    </row>
    <row r="16341" spans="1:4" x14ac:dyDescent="0.25">
      <c r="A16341" s="179" t="s">
        <v>4271</v>
      </c>
      <c r="B16341" s="179" t="s">
        <v>13451</v>
      </c>
      <c r="C16341" s="179" t="s">
        <v>8</v>
      </c>
      <c r="D16341" s="180" t="s">
        <v>13001</v>
      </c>
    </row>
    <row r="16342" spans="1:4" x14ac:dyDescent="0.25">
      <c r="A16342" s="179" t="s">
        <v>4272</v>
      </c>
      <c r="B16342" s="179" t="s">
        <v>13452</v>
      </c>
      <c r="C16342" s="179" t="s">
        <v>8</v>
      </c>
      <c r="D16342" s="180" t="s">
        <v>20343</v>
      </c>
    </row>
    <row r="16343" spans="1:4" x14ac:dyDescent="0.25">
      <c r="A16343" s="179" t="s">
        <v>4273</v>
      </c>
      <c r="B16343" s="179" t="s">
        <v>13453</v>
      </c>
      <c r="C16343" s="179" t="s">
        <v>8</v>
      </c>
      <c r="D16343" s="180" t="s">
        <v>27818</v>
      </c>
    </row>
    <row r="16344" spans="1:4" x14ac:dyDescent="0.25">
      <c r="A16344" s="179" t="s">
        <v>4274</v>
      </c>
      <c r="B16344" s="179" t="s">
        <v>13454</v>
      </c>
      <c r="C16344" s="179" t="s">
        <v>8</v>
      </c>
      <c r="D16344" s="180" t="s">
        <v>6736</v>
      </c>
    </row>
    <row r="16345" spans="1:4" x14ac:dyDescent="0.25">
      <c r="A16345" s="179" t="s">
        <v>4275</v>
      </c>
      <c r="B16345" s="179" t="s">
        <v>13455</v>
      </c>
      <c r="C16345" s="179" t="s">
        <v>8</v>
      </c>
      <c r="D16345" s="180" t="s">
        <v>11811</v>
      </c>
    </row>
    <row r="16346" spans="1:4" x14ac:dyDescent="0.25">
      <c r="A16346" s="179" t="s">
        <v>4276</v>
      </c>
      <c r="B16346" s="179" t="s">
        <v>13456</v>
      </c>
      <c r="C16346" s="179" t="s">
        <v>8</v>
      </c>
      <c r="D16346" s="180" t="s">
        <v>14919</v>
      </c>
    </row>
    <row r="16347" spans="1:4" x14ac:dyDescent="0.25">
      <c r="A16347" s="179" t="s">
        <v>4277</v>
      </c>
      <c r="B16347" s="179" t="s">
        <v>13457</v>
      </c>
      <c r="C16347" s="179" t="s">
        <v>8</v>
      </c>
      <c r="D16347" s="180" t="s">
        <v>27819</v>
      </c>
    </row>
    <row r="16348" spans="1:4" x14ac:dyDescent="0.25">
      <c r="A16348" s="179" t="s">
        <v>4278</v>
      </c>
      <c r="B16348" s="179" t="s">
        <v>13458</v>
      </c>
      <c r="C16348" s="179" t="s">
        <v>8</v>
      </c>
      <c r="D16348" s="180" t="s">
        <v>7785</v>
      </c>
    </row>
    <row r="16349" spans="1:4" x14ac:dyDescent="0.25">
      <c r="A16349" s="179" t="s">
        <v>4279</v>
      </c>
      <c r="B16349" s="179" t="s">
        <v>13459</v>
      </c>
      <c r="C16349" s="179" t="s">
        <v>8</v>
      </c>
      <c r="D16349" s="180" t="s">
        <v>16702</v>
      </c>
    </row>
    <row r="16350" spans="1:4" x14ac:dyDescent="0.25">
      <c r="A16350" s="179" t="s">
        <v>4280</v>
      </c>
      <c r="B16350" s="179" t="s">
        <v>1151</v>
      </c>
      <c r="C16350" s="179" t="s">
        <v>8</v>
      </c>
      <c r="D16350" s="180" t="s">
        <v>7239</v>
      </c>
    </row>
    <row r="16351" spans="1:4" x14ac:dyDescent="0.25">
      <c r="A16351" s="179" t="s">
        <v>4281</v>
      </c>
      <c r="B16351" s="179" t="s">
        <v>13460</v>
      </c>
      <c r="C16351" s="179" t="s">
        <v>8</v>
      </c>
      <c r="D16351" s="180" t="s">
        <v>16671</v>
      </c>
    </row>
    <row r="16352" spans="1:4" x14ac:dyDescent="0.25">
      <c r="A16352" s="179" t="s">
        <v>4282</v>
      </c>
      <c r="B16352" s="179" t="s">
        <v>13461</v>
      </c>
      <c r="C16352" s="179" t="s">
        <v>8</v>
      </c>
      <c r="D16352" s="180" t="s">
        <v>27820</v>
      </c>
    </row>
    <row r="16353" spans="1:4" x14ac:dyDescent="0.25">
      <c r="A16353" s="179" t="s">
        <v>4283</v>
      </c>
      <c r="B16353" s="179" t="s">
        <v>13462</v>
      </c>
      <c r="C16353" s="179" t="s">
        <v>8</v>
      </c>
      <c r="D16353" s="180" t="s">
        <v>12758</v>
      </c>
    </row>
    <row r="16354" spans="1:4" x14ac:dyDescent="0.25">
      <c r="A16354" s="179" t="s">
        <v>4284</v>
      </c>
      <c r="B16354" s="179" t="s">
        <v>13463</v>
      </c>
      <c r="C16354" s="179" t="s">
        <v>8</v>
      </c>
      <c r="D16354" s="180" t="s">
        <v>27821</v>
      </c>
    </row>
    <row r="16355" spans="1:4" x14ac:dyDescent="0.25">
      <c r="A16355" s="179" t="s">
        <v>4285</v>
      </c>
      <c r="B16355" s="179" t="s">
        <v>13464</v>
      </c>
      <c r="C16355" s="179" t="s">
        <v>8</v>
      </c>
      <c r="D16355" s="180" t="s">
        <v>27822</v>
      </c>
    </row>
    <row r="16356" spans="1:4" x14ac:dyDescent="0.25">
      <c r="A16356" s="179" t="s">
        <v>4286</v>
      </c>
      <c r="B16356" s="179" t="s">
        <v>13466</v>
      </c>
      <c r="C16356" s="179" t="s">
        <v>8</v>
      </c>
      <c r="D16356" s="180" t="s">
        <v>27823</v>
      </c>
    </row>
    <row r="16357" spans="1:4" x14ac:dyDescent="0.25">
      <c r="A16357" s="179" t="s">
        <v>4287</v>
      </c>
      <c r="B16357" s="179" t="s">
        <v>13468</v>
      </c>
      <c r="C16357" s="179" t="s">
        <v>8</v>
      </c>
      <c r="D16357" s="180" t="s">
        <v>8076</v>
      </c>
    </row>
    <row r="16358" spans="1:4" x14ac:dyDescent="0.25">
      <c r="A16358" s="179" t="s">
        <v>4288</v>
      </c>
      <c r="B16358" s="179" t="s">
        <v>13469</v>
      </c>
      <c r="C16358" s="179" t="s">
        <v>8</v>
      </c>
      <c r="D16358" s="180" t="s">
        <v>13675</v>
      </c>
    </row>
    <row r="16359" spans="1:4" x14ac:dyDescent="0.25">
      <c r="A16359" s="179" t="s">
        <v>4289</v>
      </c>
      <c r="B16359" s="179" t="s">
        <v>13470</v>
      </c>
      <c r="C16359" s="179" t="s">
        <v>8</v>
      </c>
      <c r="D16359" s="180" t="s">
        <v>18066</v>
      </c>
    </row>
    <row r="16360" spans="1:4" x14ac:dyDescent="0.25">
      <c r="A16360" s="179" t="s">
        <v>4290</v>
      </c>
      <c r="B16360" s="179" t="s">
        <v>13471</v>
      </c>
      <c r="C16360" s="179" t="s">
        <v>8</v>
      </c>
      <c r="D16360" s="180" t="s">
        <v>8543</v>
      </c>
    </row>
    <row r="16361" spans="1:4" x14ac:dyDescent="0.25">
      <c r="A16361" s="179" t="s">
        <v>4291</v>
      </c>
      <c r="B16361" s="179" t="s">
        <v>13472</v>
      </c>
      <c r="C16361" s="179" t="s">
        <v>8</v>
      </c>
      <c r="D16361" s="180" t="s">
        <v>27824</v>
      </c>
    </row>
    <row r="16362" spans="1:4" x14ac:dyDescent="0.25">
      <c r="A16362" s="179" t="s">
        <v>4292</v>
      </c>
      <c r="B16362" s="179" t="s">
        <v>13473</v>
      </c>
      <c r="C16362" s="179" t="s">
        <v>8</v>
      </c>
      <c r="D16362" s="180" t="s">
        <v>6972</v>
      </c>
    </row>
    <row r="16363" spans="1:4" x14ac:dyDescent="0.25">
      <c r="A16363" s="179" t="s">
        <v>4293</v>
      </c>
      <c r="B16363" s="179" t="s">
        <v>13474</v>
      </c>
      <c r="C16363" s="179" t="s">
        <v>8</v>
      </c>
      <c r="D16363" s="180" t="s">
        <v>17521</v>
      </c>
    </row>
    <row r="16364" spans="1:4" x14ac:dyDescent="0.25">
      <c r="A16364" s="179" t="s">
        <v>4294</v>
      </c>
      <c r="B16364" s="179" t="s">
        <v>13475</v>
      </c>
      <c r="C16364" s="179" t="s">
        <v>8</v>
      </c>
      <c r="D16364" s="180" t="s">
        <v>7301</v>
      </c>
    </row>
    <row r="16365" spans="1:4" x14ac:dyDescent="0.25">
      <c r="A16365" s="179" t="s">
        <v>4295</v>
      </c>
      <c r="B16365" s="179" t="s">
        <v>13476</v>
      </c>
      <c r="C16365" s="179" t="s">
        <v>8</v>
      </c>
      <c r="D16365" s="180" t="s">
        <v>27757</v>
      </c>
    </row>
    <row r="16366" spans="1:4" x14ac:dyDescent="0.25">
      <c r="A16366" s="179" t="s">
        <v>4296</v>
      </c>
      <c r="B16366" s="179" t="s">
        <v>13477</v>
      </c>
      <c r="C16366" s="179" t="s">
        <v>8</v>
      </c>
      <c r="D16366" s="180" t="s">
        <v>17957</v>
      </c>
    </row>
    <row r="16367" spans="1:4" x14ac:dyDescent="0.25">
      <c r="A16367" s="179" t="s">
        <v>4297</v>
      </c>
      <c r="B16367" s="179" t="s">
        <v>13478</v>
      </c>
      <c r="C16367" s="179" t="s">
        <v>8</v>
      </c>
      <c r="D16367" s="180" t="s">
        <v>27825</v>
      </c>
    </row>
    <row r="16368" spans="1:4" x14ac:dyDescent="0.25">
      <c r="A16368" s="179" t="s">
        <v>4298</v>
      </c>
      <c r="B16368" s="179" t="s">
        <v>13479</v>
      </c>
      <c r="C16368" s="179" t="s">
        <v>8</v>
      </c>
      <c r="D16368" s="180" t="s">
        <v>12492</v>
      </c>
    </row>
    <row r="16369" spans="1:4" x14ac:dyDescent="0.25">
      <c r="A16369" s="179" t="s">
        <v>4299</v>
      </c>
      <c r="B16369" s="179" t="s">
        <v>13480</v>
      </c>
      <c r="C16369" s="179" t="s">
        <v>8</v>
      </c>
      <c r="D16369" s="180" t="s">
        <v>12491</v>
      </c>
    </row>
    <row r="16370" spans="1:4" x14ac:dyDescent="0.25">
      <c r="A16370" s="179" t="s">
        <v>4300</v>
      </c>
      <c r="B16370" s="179" t="s">
        <v>13481</v>
      </c>
      <c r="C16370" s="179" t="s">
        <v>8</v>
      </c>
      <c r="D16370" s="180" t="s">
        <v>17900</v>
      </c>
    </row>
    <row r="16371" spans="1:4" x14ac:dyDescent="0.25">
      <c r="A16371" s="179" t="s">
        <v>4301</v>
      </c>
      <c r="B16371" s="179" t="s">
        <v>13482</v>
      </c>
      <c r="C16371" s="179" t="s">
        <v>8</v>
      </c>
      <c r="D16371" s="180" t="s">
        <v>27826</v>
      </c>
    </row>
    <row r="16372" spans="1:4" x14ac:dyDescent="0.25">
      <c r="A16372" s="179" t="s">
        <v>4302</v>
      </c>
      <c r="B16372" s="179" t="s">
        <v>13483</v>
      </c>
      <c r="C16372" s="179" t="s">
        <v>8</v>
      </c>
      <c r="D16372" s="180" t="s">
        <v>15112</v>
      </c>
    </row>
    <row r="16373" spans="1:4" x14ac:dyDescent="0.25">
      <c r="A16373" s="179" t="s">
        <v>4303</v>
      </c>
      <c r="B16373" s="179" t="s">
        <v>13484</v>
      </c>
      <c r="C16373" s="179" t="s">
        <v>8</v>
      </c>
      <c r="D16373" s="180" t="s">
        <v>16577</v>
      </c>
    </row>
    <row r="16374" spans="1:4" x14ac:dyDescent="0.25">
      <c r="A16374" s="179" t="s">
        <v>4304</v>
      </c>
      <c r="B16374" s="179" t="s">
        <v>13485</v>
      </c>
      <c r="C16374" s="179" t="s">
        <v>8</v>
      </c>
      <c r="D16374" s="180" t="s">
        <v>27827</v>
      </c>
    </row>
    <row r="16375" spans="1:4" x14ac:dyDescent="0.25">
      <c r="A16375" s="179" t="s">
        <v>4305</v>
      </c>
      <c r="B16375" s="179" t="s">
        <v>13486</v>
      </c>
      <c r="C16375" s="179" t="s">
        <v>8</v>
      </c>
      <c r="D16375" s="180" t="s">
        <v>6470</v>
      </c>
    </row>
    <row r="16376" spans="1:4" x14ac:dyDescent="0.25">
      <c r="A16376" s="179" t="s">
        <v>4306</v>
      </c>
      <c r="B16376" s="179" t="s">
        <v>13487</v>
      </c>
      <c r="C16376" s="179" t="s">
        <v>8</v>
      </c>
      <c r="D16376" s="180" t="s">
        <v>25326</v>
      </c>
    </row>
    <row r="16377" spans="1:4" x14ac:dyDescent="0.25">
      <c r="A16377" s="179" t="s">
        <v>4307</v>
      </c>
      <c r="B16377" s="179" t="s">
        <v>13488</v>
      </c>
      <c r="C16377" s="179" t="s">
        <v>8</v>
      </c>
      <c r="D16377" s="180" t="s">
        <v>12635</v>
      </c>
    </row>
    <row r="16378" spans="1:4" x14ac:dyDescent="0.25">
      <c r="A16378" s="179" t="s">
        <v>4308</v>
      </c>
      <c r="B16378" s="179" t="s">
        <v>13489</v>
      </c>
      <c r="C16378" s="179" t="s">
        <v>8</v>
      </c>
      <c r="D16378" s="180" t="s">
        <v>21869</v>
      </c>
    </row>
    <row r="16379" spans="1:4" x14ac:dyDescent="0.25">
      <c r="A16379" s="179" t="s">
        <v>4309</v>
      </c>
      <c r="B16379" s="179" t="s">
        <v>13490</v>
      </c>
      <c r="C16379" s="179" t="s">
        <v>14</v>
      </c>
      <c r="D16379" s="180" t="s">
        <v>27828</v>
      </c>
    </row>
    <row r="16380" spans="1:4" x14ac:dyDescent="0.25">
      <c r="A16380" s="179" t="s">
        <v>4310</v>
      </c>
      <c r="B16380" s="179" t="s">
        <v>13491</v>
      </c>
      <c r="C16380" s="179" t="s">
        <v>8</v>
      </c>
      <c r="D16380" s="180" t="s">
        <v>17990</v>
      </c>
    </row>
    <row r="16381" spans="1:4" x14ac:dyDescent="0.25">
      <c r="A16381" s="179" t="s">
        <v>4311</v>
      </c>
      <c r="B16381" s="179" t="s">
        <v>13492</v>
      </c>
      <c r="C16381" s="179" t="s">
        <v>8</v>
      </c>
      <c r="D16381" s="180" t="s">
        <v>14673</v>
      </c>
    </row>
    <row r="16382" spans="1:4" x14ac:dyDescent="0.25">
      <c r="A16382" s="179" t="s">
        <v>4312</v>
      </c>
      <c r="B16382" s="179" t="s">
        <v>13493</v>
      </c>
      <c r="C16382" s="179" t="s">
        <v>8</v>
      </c>
      <c r="D16382" s="180" t="s">
        <v>7043</v>
      </c>
    </row>
    <row r="16383" spans="1:4" x14ac:dyDescent="0.25">
      <c r="A16383" s="179" t="s">
        <v>4313</v>
      </c>
      <c r="B16383" s="179" t="s">
        <v>13494</v>
      </c>
      <c r="C16383" s="179" t="s">
        <v>8</v>
      </c>
      <c r="D16383" s="180" t="s">
        <v>7993</v>
      </c>
    </row>
    <row r="16384" spans="1:4" x14ac:dyDescent="0.25">
      <c r="A16384" s="179" t="s">
        <v>4314</v>
      </c>
      <c r="B16384" s="179" t="s">
        <v>13495</v>
      </c>
      <c r="C16384" s="179" t="s">
        <v>8</v>
      </c>
      <c r="D16384" s="180" t="s">
        <v>14897</v>
      </c>
    </row>
    <row r="16385" spans="1:4" x14ac:dyDescent="0.25">
      <c r="A16385" s="179" t="s">
        <v>4315</v>
      </c>
      <c r="B16385" s="179" t="s">
        <v>13497</v>
      </c>
      <c r="C16385" s="179" t="s">
        <v>8</v>
      </c>
      <c r="D16385" s="180" t="s">
        <v>27829</v>
      </c>
    </row>
    <row r="16386" spans="1:4" x14ac:dyDescent="0.25">
      <c r="A16386" s="179" t="s">
        <v>4316</v>
      </c>
      <c r="B16386" s="179" t="s">
        <v>13498</v>
      </c>
      <c r="C16386" s="179" t="s">
        <v>8</v>
      </c>
      <c r="D16386" s="180" t="s">
        <v>17359</v>
      </c>
    </row>
    <row r="16387" spans="1:4" x14ac:dyDescent="0.25">
      <c r="A16387" s="179" t="s">
        <v>4317</v>
      </c>
      <c r="B16387" s="179" t="s">
        <v>13499</v>
      </c>
      <c r="C16387" s="179" t="s">
        <v>8</v>
      </c>
      <c r="D16387" s="180" t="s">
        <v>17145</v>
      </c>
    </row>
    <row r="16388" spans="1:4" x14ac:dyDescent="0.25">
      <c r="A16388" s="179" t="s">
        <v>4318</v>
      </c>
      <c r="B16388" s="179" t="s">
        <v>13500</v>
      </c>
      <c r="C16388" s="179" t="s">
        <v>8</v>
      </c>
      <c r="D16388" s="180" t="s">
        <v>27830</v>
      </c>
    </row>
    <row r="16389" spans="1:4" x14ac:dyDescent="0.25">
      <c r="A16389" s="179" t="s">
        <v>4319</v>
      </c>
      <c r="B16389" s="179" t="s">
        <v>13501</v>
      </c>
      <c r="C16389" s="179" t="s">
        <v>8</v>
      </c>
      <c r="D16389" s="180" t="s">
        <v>17667</v>
      </c>
    </row>
    <row r="16390" spans="1:4" x14ac:dyDescent="0.25">
      <c r="A16390" s="179" t="s">
        <v>4320</v>
      </c>
      <c r="B16390" s="179" t="s">
        <v>13502</v>
      </c>
      <c r="C16390" s="179" t="s">
        <v>8</v>
      </c>
      <c r="D16390" s="180" t="s">
        <v>13005</v>
      </c>
    </row>
    <row r="16391" spans="1:4" x14ac:dyDescent="0.25">
      <c r="A16391" s="179" t="s">
        <v>4321</v>
      </c>
      <c r="B16391" s="179" t="s">
        <v>13503</v>
      </c>
      <c r="C16391" s="179" t="s">
        <v>8</v>
      </c>
      <c r="D16391" s="180" t="s">
        <v>16128</v>
      </c>
    </row>
    <row r="16392" spans="1:4" x14ac:dyDescent="0.25">
      <c r="A16392" s="179" t="s">
        <v>4322</v>
      </c>
      <c r="B16392" s="179" t="s">
        <v>13504</v>
      </c>
      <c r="C16392" s="179" t="s">
        <v>8</v>
      </c>
      <c r="D16392" s="180" t="s">
        <v>10223</v>
      </c>
    </row>
    <row r="16393" spans="1:4" x14ac:dyDescent="0.25">
      <c r="A16393" s="179" t="s">
        <v>4323</v>
      </c>
      <c r="B16393" s="179" t="s">
        <v>13505</v>
      </c>
      <c r="C16393" s="179" t="s">
        <v>8</v>
      </c>
      <c r="D16393" s="180" t="s">
        <v>27831</v>
      </c>
    </row>
    <row r="16394" spans="1:4" x14ac:dyDescent="0.25">
      <c r="A16394" s="179" t="s">
        <v>4324</v>
      </c>
      <c r="B16394" s="179" t="s">
        <v>13506</v>
      </c>
      <c r="C16394" s="179" t="s">
        <v>8</v>
      </c>
      <c r="D16394" s="180" t="s">
        <v>27682</v>
      </c>
    </row>
    <row r="16395" spans="1:4" x14ac:dyDescent="0.25">
      <c r="A16395" s="179" t="s">
        <v>4325</v>
      </c>
      <c r="B16395" s="179" t="s">
        <v>13507</v>
      </c>
      <c r="C16395" s="179" t="s">
        <v>8</v>
      </c>
      <c r="D16395" s="180" t="s">
        <v>27832</v>
      </c>
    </row>
    <row r="16396" spans="1:4" x14ac:dyDescent="0.25">
      <c r="A16396" s="179" t="s">
        <v>4326</v>
      </c>
      <c r="B16396" s="179" t="s">
        <v>13508</v>
      </c>
      <c r="C16396" s="179" t="s">
        <v>8</v>
      </c>
      <c r="D16396" s="180" t="s">
        <v>18297</v>
      </c>
    </row>
    <row r="16397" spans="1:4" x14ac:dyDescent="0.25">
      <c r="A16397" s="179" t="s">
        <v>4327</v>
      </c>
      <c r="B16397" s="179" t="s">
        <v>13509</v>
      </c>
      <c r="C16397" s="179" t="s">
        <v>8</v>
      </c>
      <c r="D16397" s="180" t="s">
        <v>27833</v>
      </c>
    </row>
    <row r="16398" spans="1:4" x14ac:dyDescent="0.25">
      <c r="A16398" s="179" t="s">
        <v>4328</v>
      </c>
      <c r="B16398" s="179" t="s">
        <v>13510</v>
      </c>
      <c r="C16398" s="179" t="s">
        <v>8</v>
      </c>
      <c r="D16398" s="180" t="s">
        <v>27834</v>
      </c>
    </row>
    <row r="16399" spans="1:4" x14ac:dyDescent="0.25">
      <c r="A16399" s="179" t="s">
        <v>4329</v>
      </c>
      <c r="B16399" s="179" t="s">
        <v>13511</v>
      </c>
      <c r="C16399" s="179" t="s">
        <v>8</v>
      </c>
      <c r="D16399" s="180" t="s">
        <v>11825</v>
      </c>
    </row>
    <row r="16400" spans="1:4" x14ac:dyDescent="0.25">
      <c r="A16400" s="179" t="s">
        <v>4330</v>
      </c>
      <c r="B16400" s="179" t="s">
        <v>13512</v>
      </c>
      <c r="C16400" s="179" t="s">
        <v>8</v>
      </c>
      <c r="D16400" s="180" t="s">
        <v>15035</v>
      </c>
    </row>
    <row r="16401" spans="1:4" x14ac:dyDescent="0.25">
      <c r="A16401" s="179" t="s">
        <v>4331</v>
      </c>
      <c r="B16401" s="179" t="s">
        <v>13513</v>
      </c>
      <c r="C16401" s="179" t="s">
        <v>8</v>
      </c>
      <c r="D16401" s="180" t="s">
        <v>11822</v>
      </c>
    </row>
    <row r="16402" spans="1:4" x14ac:dyDescent="0.25">
      <c r="A16402" s="179" t="s">
        <v>4332</v>
      </c>
      <c r="B16402" s="179" t="s">
        <v>13514</v>
      </c>
      <c r="C16402" s="179" t="s">
        <v>8</v>
      </c>
      <c r="D16402" s="180" t="s">
        <v>27835</v>
      </c>
    </row>
    <row r="16403" spans="1:4" x14ac:dyDescent="0.25">
      <c r="A16403" s="179" t="s">
        <v>4333</v>
      </c>
      <c r="B16403" s="179" t="s">
        <v>13515</v>
      </c>
      <c r="C16403" s="179" t="s">
        <v>8</v>
      </c>
      <c r="D16403" s="180" t="s">
        <v>12774</v>
      </c>
    </row>
    <row r="16404" spans="1:4" x14ac:dyDescent="0.25">
      <c r="A16404" s="179" t="s">
        <v>4334</v>
      </c>
      <c r="B16404" s="179" t="s">
        <v>13516</v>
      </c>
      <c r="C16404" s="179" t="s">
        <v>8</v>
      </c>
      <c r="D16404" s="180" t="s">
        <v>8069</v>
      </c>
    </row>
    <row r="16405" spans="1:4" x14ac:dyDescent="0.25">
      <c r="A16405" s="179" t="s">
        <v>4335</v>
      </c>
      <c r="B16405" s="179" t="s">
        <v>13517</v>
      </c>
      <c r="C16405" s="179" t="s">
        <v>8</v>
      </c>
      <c r="D16405" s="180" t="s">
        <v>16788</v>
      </c>
    </row>
    <row r="16406" spans="1:4" x14ac:dyDescent="0.25">
      <c r="A16406" s="179" t="s">
        <v>4336</v>
      </c>
      <c r="B16406" s="179" t="s">
        <v>13518</v>
      </c>
      <c r="C16406" s="179" t="s">
        <v>8</v>
      </c>
      <c r="D16406" s="180" t="s">
        <v>12726</v>
      </c>
    </row>
    <row r="16407" spans="1:4" x14ac:dyDescent="0.25">
      <c r="A16407" s="179" t="s">
        <v>4337</v>
      </c>
      <c r="B16407" s="179" t="s">
        <v>13519</v>
      </c>
      <c r="C16407" s="179" t="s">
        <v>8</v>
      </c>
      <c r="D16407" s="180" t="s">
        <v>17022</v>
      </c>
    </row>
    <row r="16408" spans="1:4" x14ac:dyDescent="0.25">
      <c r="A16408" s="179" t="s">
        <v>4338</v>
      </c>
      <c r="B16408" s="179" t="s">
        <v>13520</v>
      </c>
      <c r="C16408" s="179" t="s">
        <v>8</v>
      </c>
      <c r="D16408" s="180" t="s">
        <v>16049</v>
      </c>
    </row>
    <row r="16409" spans="1:4" x14ac:dyDescent="0.25">
      <c r="A16409" s="179" t="s">
        <v>4339</v>
      </c>
      <c r="B16409" s="179" t="s">
        <v>13521</v>
      </c>
      <c r="C16409" s="179" t="s">
        <v>8</v>
      </c>
      <c r="D16409" s="180" t="s">
        <v>27836</v>
      </c>
    </row>
    <row r="16410" spans="1:4" x14ac:dyDescent="0.25">
      <c r="A16410" s="179" t="s">
        <v>4340</v>
      </c>
      <c r="B16410" s="179" t="s">
        <v>13522</v>
      </c>
      <c r="C16410" s="179" t="s">
        <v>8</v>
      </c>
      <c r="D16410" s="180" t="s">
        <v>18356</v>
      </c>
    </row>
    <row r="16411" spans="1:4" x14ac:dyDescent="0.25">
      <c r="A16411" s="179" t="s">
        <v>4341</v>
      </c>
      <c r="B16411" s="179" t="s">
        <v>13523</v>
      </c>
      <c r="C16411" s="179" t="s">
        <v>8</v>
      </c>
      <c r="D16411" s="180" t="s">
        <v>17926</v>
      </c>
    </row>
    <row r="16412" spans="1:4" x14ac:dyDescent="0.25">
      <c r="A16412" s="179" t="s">
        <v>4342</v>
      </c>
      <c r="B16412" s="179" t="s">
        <v>13524</v>
      </c>
      <c r="C16412" s="179" t="s">
        <v>8</v>
      </c>
      <c r="D16412" s="180" t="s">
        <v>25225</v>
      </c>
    </row>
    <row r="16413" spans="1:4" x14ac:dyDescent="0.25">
      <c r="A16413" s="179" t="s">
        <v>4343</v>
      </c>
      <c r="B16413" s="179" t="s">
        <v>13525</v>
      </c>
      <c r="C16413" s="179" t="s">
        <v>8</v>
      </c>
      <c r="D16413" s="180" t="s">
        <v>15106</v>
      </c>
    </row>
    <row r="16414" spans="1:4" x14ac:dyDescent="0.25">
      <c r="A16414" s="179" t="s">
        <v>4344</v>
      </c>
      <c r="B16414" s="179" t="s">
        <v>13526</v>
      </c>
      <c r="C16414" s="179" t="s">
        <v>8</v>
      </c>
      <c r="D16414" s="180" t="s">
        <v>27837</v>
      </c>
    </row>
    <row r="16415" spans="1:4" x14ac:dyDescent="0.25">
      <c r="A16415" s="179" t="s">
        <v>4345</v>
      </c>
      <c r="B16415" s="179" t="s">
        <v>13527</v>
      </c>
      <c r="C16415" s="179" t="s">
        <v>8</v>
      </c>
      <c r="D16415" s="180" t="s">
        <v>6992</v>
      </c>
    </row>
    <row r="16416" spans="1:4" x14ac:dyDescent="0.25">
      <c r="A16416" s="179" t="s">
        <v>4346</v>
      </c>
      <c r="B16416" s="179" t="s">
        <v>13528</v>
      </c>
      <c r="C16416" s="179" t="s">
        <v>8</v>
      </c>
      <c r="D16416" s="180" t="s">
        <v>15198</v>
      </c>
    </row>
    <row r="16417" spans="1:4" x14ac:dyDescent="0.25">
      <c r="A16417" s="179" t="s">
        <v>4347</v>
      </c>
      <c r="B16417" s="179" t="s">
        <v>13529</v>
      </c>
      <c r="C16417" s="179" t="s">
        <v>8</v>
      </c>
      <c r="D16417" s="180" t="s">
        <v>12796</v>
      </c>
    </row>
    <row r="16418" spans="1:4" x14ac:dyDescent="0.25">
      <c r="A16418" s="179" t="s">
        <v>4348</v>
      </c>
      <c r="B16418" s="179" t="s">
        <v>13530</v>
      </c>
      <c r="C16418" s="179" t="s">
        <v>8</v>
      </c>
      <c r="D16418" s="180" t="s">
        <v>27777</v>
      </c>
    </row>
    <row r="16419" spans="1:4" x14ac:dyDescent="0.25">
      <c r="A16419" s="179" t="s">
        <v>4349</v>
      </c>
      <c r="B16419" s="179" t="s">
        <v>13531</v>
      </c>
      <c r="C16419" s="179" t="s">
        <v>8</v>
      </c>
      <c r="D16419" s="180" t="s">
        <v>12213</v>
      </c>
    </row>
    <row r="16420" spans="1:4" x14ac:dyDescent="0.25">
      <c r="A16420" s="179" t="s">
        <v>4350</v>
      </c>
      <c r="B16420" s="179" t="s">
        <v>13532</v>
      </c>
      <c r="C16420" s="179" t="s">
        <v>8</v>
      </c>
      <c r="D16420" s="180" t="s">
        <v>14669</v>
      </c>
    </row>
    <row r="16421" spans="1:4" x14ac:dyDescent="0.25">
      <c r="A16421" s="179" t="s">
        <v>4351</v>
      </c>
      <c r="B16421" s="179" t="s">
        <v>13533</v>
      </c>
      <c r="C16421" s="179" t="s">
        <v>8</v>
      </c>
      <c r="D16421" s="180" t="s">
        <v>7938</v>
      </c>
    </row>
    <row r="16422" spans="1:4" x14ac:dyDescent="0.25">
      <c r="A16422" s="179" t="s">
        <v>4352</v>
      </c>
      <c r="B16422" s="179" t="s">
        <v>13534</v>
      </c>
      <c r="C16422" s="179" t="s">
        <v>8</v>
      </c>
      <c r="D16422" s="180" t="s">
        <v>27254</v>
      </c>
    </row>
    <row r="16423" spans="1:4" x14ac:dyDescent="0.25">
      <c r="A16423" s="179" t="s">
        <v>4353</v>
      </c>
      <c r="B16423" s="179" t="s">
        <v>13535</v>
      </c>
      <c r="C16423" s="179" t="s">
        <v>8</v>
      </c>
      <c r="D16423" s="180" t="s">
        <v>27838</v>
      </c>
    </row>
    <row r="16424" spans="1:4" x14ac:dyDescent="0.25">
      <c r="A16424" s="179" t="s">
        <v>4354</v>
      </c>
      <c r="B16424" s="179" t="s">
        <v>13536</v>
      </c>
      <c r="C16424" s="179" t="s">
        <v>8</v>
      </c>
      <c r="D16424" s="180" t="s">
        <v>27839</v>
      </c>
    </row>
    <row r="16425" spans="1:4" x14ac:dyDescent="0.25">
      <c r="A16425" s="179" t="s">
        <v>4355</v>
      </c>
      <c r="B16425" s="179" t="s">
        <v>13537</v>
      </c>
      <c r="C16425" s="179" t="s">
        <v>8</v>
      </c>
      <c r="D16425" s="180" t="s">
        <v>27840</v>
      </c>
    </row>
    <row r="16426" spans="1:4" x14ac:dyDescent="0.25">
      <c r="A16426" s="179" t="s">
        <v>4356</v>
      </c>
      <c r="B16426" s="179" t="s">
        <v>13538</v>
      </c>
      <c r="C16426" s="179" t="s">
        <v>8</v>
      </c>
      <c r="D16426" s="180" t="s">
        <v>27141</v>
      </c>
    </row>
    <row r="16427" spans="1:4" x14ac:dyDescent="0.25">
      <c r="A16427" s="179" t="s">
        <v>4357</v>
      </c>
      <c r="B16427" s="179" t="s">
        <v>13539</v>
      </c>
      <c r="C16427" s="179" t="s">
        <v>8</v>
      </c>
      <c r="D16427" s="180" t="s">
        <v>27841</v>
      </c>
    </row>
    <row r="16428" spans="1:4" x14ac:dyDescent="0.25">
      <c r="A16428" s="179" t="s">
        <v>4358</v>
      </c>
      <c r="B16428" s="179" t="s">
        <v>13540</v>
      </c>
      <c r="C16428" s="179" t="s">
        <v>8</v>
      </c>
      <c r="D16428" s="180" t="s">
        <v>6300</v>
      </c>
    </row>
    <row r="16429" spans="1:4" x14ac:dyDescent="0.25">
      <c r="A16429" s="179" t="s">
        <v>4359</v>
      </c>
      <c r="B16429" s="179" t="s">
        <v>13541</v>
      </c>
      <c r="C16429" s="179" t="s">
        <v>8</v>
      </c>
      <c r="D16429" s="180" t="s">
        <v>13066</v>
      </c>
    </row>
    <row r="16430" spans="1:4" x14ac:dyDescent="0.25">
      <c r="A16430" s="179" t="s">
        <v>4360</v>
      </c>
      <c r="B16430" s="179" t="s">
        <v>13542</v>
      </c>
      <c r="C16430" s="179" t="s">
        <v>8</v>
      </c>
      <c r="D16430" s="180" t="s">
        <v>12759</v>
      </c>
    </row>
    <row r="16431" spans="1:4" x14ac:dyDescent="0.25">
      <c r="A16431" s="179" t="s">
        <v>4361</v>
      </c>
      <c r="B16431" s="179" t="s">
        <v>13543</v>
      </c>
      <c r="C16431" s="179" t="s">
        <v>8</v>
      </c>
      <c r="D16431" s="180" t="s">
        <v>27842</v>
      </c>
    </row>
    <row r="16432" spans="1:4" x14ac:dyDescent="0.25">
      <c r="A16432" s="179" t="s">
        <v>4362</v>
      </c>
      <c r="B16432" s="179" t="s">
        <v>13544</v>
      </c>
      <c r="C16432" s="179" t="s">
        <v>8</v>
      </c>
      <c r="D16432" s="180" t="s">
        <v>27843</v>
      </c>
    </row>
    <row r="16433" spans="1:4" x14ac:dyDescent="0.25">
      <c r="A16433" s="179" t="s">
        <v>4363</v>
      </c>
      <c r="B16433" s="179" t="s">
        <v>13545</v>
      </c>
      <c r="C16433" s="179" t="s">
        <v>8</v>
      </c>
      <c r="D16433" s="180" t="s">
        <v>27844</v>
      </c>
    </row>
    <row r="16434" spans="1:4" x14ac:dyDescent="0.25">
      <c r="A16434" s="179" t="s">
        <v>4364</v>
      </c>
      <c r="B16434" s="179" t="s">
        <v>13546</v>
      </c>
      <c r="C16434" s="179" t="s">
        <v>8</v>
      </c>
      <c r="D16434" s="180" t="s">
        <v>17807</v>
      </c>
    </row>
    <row r="16435" spans="1:4" x14ac:dyDescent="0.25">
      <c r="A16435" s="179" t="s">
        <v>4365</v>
      </c>
      <c r="B16435" s="179" t="s">
        <v>13547</v>
      </c>
      <c r="C16435" s="179" t="s">
        <v>8</v>
      </c>
      <c r="D16435" s="180" t="s">
        <v>27845</v>
      </c>
    </row>
    <row r="16436" spans="1:4" x14ac:dyDescent="0.25">
      <c r="A16436" s="179" t="s">
        <v>4366</v>
      </c>
      <c r="B16436" s="179" t="s">
        <v>13548</v>
      </c>
      <c r="C16436" s="179" t="s">
        <v>8</v>
      </c>
      <c r="D16436" s="180" t="s">
        <v>27846</v>
      </c>
    </row>
    <row r="16437" spans="1:4" x14ac:dyDescent="0.25">
      <c r="A16437" s="179" t="s">
        <v>4367</v>
      </c>
      <c r="B16437" s="179" t="s">
        <v>13549</v>
      </c>
      <c r="C16437" s="179" t="s">
        <v>8</v>
      </c>
      <c r="D16437" s="180" t="s">
        <v>17827</v>
      </c>
    </row>
    <row r="16438" spans="1:4" x14ac:dyDescent="0.25">
      <c r="A16438" s="179" t="s">
        <v>4368</v>
      </c>
      <c r="B16438" s="179" t="s">
        <v>13550</v>
      </c>
      <c r="C16438" s="179" t="s">
        <v>8</v>
      </c>
      <c r="D16438" s="180" t="s">
        <v>27847</v>
      </c>
    </row>
    <row r="16439" spans="1:4" x14ac:dyDescent="0.25">
      <c r="A16439" s="179" t="s">
        <v>4369</v>
      </c>
      <c r="B16439" s="179" t="s">
        <v>13551</v>
      </c>
      <c r="C16439" s="179" t="s">
        <v>8</v>
      </c>
      <c r="D16439" s="180" t="s">
        <v>27848</v>
      </c>
    </row>
    <row r="16440" spans="1:4" x14ac:dyDescent="0.25">
      <c r="A16440" s="179" t="s">
        <v>4370</v>
      </c>
      <c r="B16440" s="179" t="s">
        <v>13552</v>
      </c>
      <c r="C16440" s="179" t="s">
        <v>8</v>
      </c>
      <c r="D16440" s="180" t="s">
        <v>27849</v>
      </c>
    </row>
    <row r="16441" spans="1:4" x14ac:dyDescent="0.25">
      <c r="A16441" s="179" t="s">
        <v>4371</v>
      </c>
      <c r="B16441" s="179" t="s">
        <v>13553</v>
      </c>
      <c r="C16441" s="179" t="s">
        <v>8</v>
      </c>
      <c r="D16441" s="180" t="s">
        <v>27850</v>
      </c>
    </row>
    <row r="16442" spans="1:4" x14ac:dyDescent="0.25">
      <c r="A16442" s="179" t="s">
        <v>4372</v>
      </c>
      <c r="B16442" s="179" t="s">
        <v>13554</v>
      </c>
      <c r="C16442" s="179" t="s">
        <v>8</v>
      </c>
      <c r="D16442" s="180" t="s">
        <v>27851</v>
      </c>
    </row>
    <row r="16443" spans="1:4" x14ac:dyDescent="0.25">
      <c r="A16443" s="179" t="s">
        <v>4373</v>
      </c>
      <c r="B16443" s="179" t="s">
        <v>13555</v>
      </c>
      <c r="C16443" s="179" t="s">
        <v>8</v>
      </c>
      <c r="D16443" s="180" t="s">
        <v>22350</v>
      </c>
    </row>
    <row r="16444" spans="1:4" x14ac:dyDescent="0.25">
      <c r="A16444" s="179" t="s">
        <v>4374</v>
      </c>
      <c r="B16444" s="179" t="s">
        <v>13556</v>
      </c>
      <c r="C16444" s="179" t="s">
        <v>8</v>
      </c>
      <c r="D16444" s="180" t="s">
        <v>27852</v>
      </c>
    </row>
    <row r="16445" spans="1:4" x14ac:dyDescent="0.25">
      <c r="A16445" s="179" t="s">
        <v>4375</v>
      </c>
      <c r="B16445" s="179" t="s">
        <v>13557</v>
      </c>
      <c r="C16445" s="179" t="s">
        <v>8</v>
      </c>
      <c r="D16445" s="180" t="s">
        <v>27853</v>
      </c>
    </row>
    <row r="16446" spans="1:4" x14ac:dyDescent="0.25">
      <c r="A16446" s="179" t="s">
        <v>4376</v>
      </c>
      <c r="B16446" s="179" t="s">
        <v>13558</v>
      </c>
      <c r="C16446" s="179" t="s">
        <v>8</v>
      </c>
      <c r="D16446" s="180" t="s">
        <v>27854</v>
      </c>
    </row>
    <row r="16447" spans="1:4" x14ac:dyDescent="0.25">
      <c r="A16447" s="179" t="s">
        <v>4377</v>
      </c>
      <c r="B16447" s="179" t="s">
        <v>13559</v>
      </c>
      <c r="C16447" s="179" t="s">
        <v>8</v>
      </c>
      <c r="D16447" s="180" t="s">
        <v>27855</v>
      </c>
    </row>
    <row r="16448" spans="1:4" x14ac:dyDescent="0.25">
      <c r="A16448" s="179" t="s">
        <v>4378</v>
      </c>
      <c r="B16448" s="179" t="s">
        <v>13560</v>
      </c>
      <c r="C16448" s="179" t="s">
        <v>8</v>
      </c>
      <c r="D16448" s="180" t="s">
        <v>27856</v>
      </c>
    </row>
    <row r="16449" spans="1:4" x14ac:dyDescent="0.25">
      <c r="A16449" s="179" t="s">
        <v>4379</v>
      </c>
      <c r="B16449" s="179" t="s">
        <v>13561</v>
      </c>
      <c r="C16449" s="179" t="s">
        <v>8</v>
      </c>
      <c r="D16449" s="180" t="s">
        <v>16716</v>
      </c>
    </row>
    <row r="16450" spans="1:4" x14ac:dyDescent="0.25">
      <c r="A16450" s="179" t="s">
        <v>4380</v>
      </c>
      <c r="B16450" s="179" t="s">
        <v>13562</v>
      </c>
      <c r="C16450" s="179" t="s">
        <v>8</v>
      </c>
      <c r="D16450" s="180" t="s">
        <v>27857</v>
      </c>
    </row>
    <row r="16451" spans="1:4" x14ac:dyDescent="0.25">
      <c r="A16451" s="179" t="s">
        <v>4381</v>
      </c>
      <c r="B16451" s="179" t="s">
        <v>13563</v>
      </c>
      <c r="C16451" s="179" t="s">
        <v>8</v>
      </c>
      <c r="D16451" s="180" t="s">
        <v>27858</v>
      </c>
    </row>
    <row r="16452" spans="1:4" x14ac:dyDescent="0.25">
      <c r="A16452" s="179" t="s">
        <v>4382</v>
      </c>
      <c r="B16452" s="179" t="s">
        <v>13564</v>
      </c>
      <c r="C16452" s="179" t="s">
        <v>8</v>
      </c>
      <c r="D16452" s="180" t="s">
        <v>27859</v>
      </c>
    </row>
    <row r="16453" spans="1:4" x14ac:dyDescent="0.25">
      <c r="A16453" s="179" t="s">
        <v>4383</v>
      </c>
      <c r="B16453" s="179" t="s">
        <v>13565</v>
      </c>
      <c r="C16453" s="179" t="s">
        <v>8</v>
      </c>
      <c r="D16453" s="180" t="s">
        <v>27860</v>
      </c>
    </row>
    <row r="16454" spans="1:4" x14ac:dyDescent="0.25">
      <c r="A16454" s="179" t="s">
        <v>4384</v>
      </c>
      <c r="B16454" s="179" t="s">
        <v>13566</v>
      </c>
      <c r="C16454" s="179" t="s">
        <v>8</v>
      </c>
      <c r="D16454" s="180" t="s">
        <v>7301</v>
      </c>
    </row>
    <row r="16455" spans="1:4" x14ac:dyDescent="0.25">
      <c r="A16455" s="179" t="s">
        <v>4385</v>
      </c>
      <c r="B16455" s="179" t="s">
        <v>13567</v>
      </c>
      <c r="C16455" s="179" t="s">
        <v>8</v>
      </c>
      <c r="D16455" s="180" t="s">
        <v>27861</v>
      </c>
    </row>
    <row r="16456" spans="1:4" x14ac:dyDescent="0.25">
      <c r="A16456" s="179" t="s">
        <v>4386</v>
      </c>
      <c r="B16456" s="179" t="s">
        <v>13568</v>
      </c>
      <c r="C16456" s="179" t="s">
        <v>8</v>
      </c>
      <c r="D16456" s="180" t="s">
        <v>17233</v>
      </c>
    </row>
    <row r="16457" spans="1:4" x14ac:dyDescent="0.25">
      <c r="A16457" s="179" t="s">
        <v>4387</v>
      </c>
      <c r="B16457" s="179" t="s">
        <v>13569</v>
      </c>
      <c r="C16457" s="179" t="s">
        <v>8</v>
      </c>
      <c r="D16457" s="180" t="s">
        <v>17484</v>
      </c>
    </row>
    <row r="16458" spans="1:4" x14ac:dyDescent="0.25">
      <c r="A16458" s="179" t="s">
        <v>4388</v>
      </c>
      <c r="B16458" s="179" t="s">
        <v>13570</v>
      </c>
      <c r="C16458" s="179" t="s">
        <v>8</v>
      </c>
      <c r="D16458" s="180" t="s">
        <v>14796</v>
      </c>
    </row>
    <row r="16459" spans="1:4" x14ac:dyDescent="0.25">
      <c r="A16459" s="179" t="s">
        <v>4389</v>
      </c>
      <c r="B16459" s="179" t="s">
        <v>13571</v>
      </c>
      <c r="C16459" s="179" t="s">
        <v>8</v>
      </c>
      <c r="D16459" s="180" t="s">
        <v>14972</v>
      </c>
    </row>
    <row r="16460" spans="1:4" x14ac:dyDescent="0.25">
      <c r="A16460" s="179" t="s">
        <v>4390</v>
      </c>
      <c r="B16460" s="179" t="s">
        <v>13572</v>
      </c>
      <c r="C16460" s="179" t="s">
        <v>8</v>
      </c>
      <c r="D16460" s="180" t="s">
        <v>6497</v>
      </c>
    </row>
    <row r="16461" spans="1:4" x14ac:dyDescent="0.25">
      <c r="A16461" s="179" t="s">
        <v>4391</v>
      </c>
      <c r="B16461" s="179" t="s">
        <v>13573</v>
      </c>
      <c r="C16461" s="179" t="s">
        <v>8</v>
      </c>
      <c r="D16461" s="180" t="s">
        <v>11813</v>
      </c>
    </row>
    <row r="16462" spans="1:4" x14ac:dyDescent="0.25">
      <c r="A16462" s="179" t="s">
        <v>4392</v>
      </c>
      <c r="B16462" s="179" t="s">
        <v>13574</v>
      </c>
      <c r="C16462" s="179" t="s">
        <v>8</v>
      </c>
      <c r="D16462" s="180" t="s">
        <v>14703</v>
      </c>
    </row>
    <row r="16463" spans="1:4" x14ac:dyDescent="0.25">
      <c r="A16463" s="179" t="s">
        <v>4393</v>
      </c>
      <c r="B16463" s="179" t="s">
        <v>13576</v>
      </c>
      <c r="C16463" s="179" t="s">
        <v>8</v>
      </c>
      <c r="D16463" s="180" t="s">
        <v>24562</v>
      </c>
    </row>
    <row r="16464" spans="1:4" x14ac:dyDescent="0.25">
      <c r="A16464" s="179" t="s">
        <v>4394</v>
      </c>
      <c r="B16464" s="179" t="s">
        <v>13578</v>
      </c>
      <c r="C16464" s="179" t="s">
        <v>8</v>
      </c>
      <c r="D16464" s="180" t="s">
        <v>11801</v>
      </c>
    </row>
    <row r="16465" spans="1:4" x14ac:dyDescent="0.25">
      <c r="A16465" s="179" t="s">
        <v>4395</v>
      </c>
      <c r="B16465" s="179" t="s">
        <v>13579</v>
      </c>
      <c r="C16465" s="179" t="s">
        <v>8</v>
      </c>
      <c r="D16465" s="180" t="s">
        <v>12677</v>
      </c>
    </row>
    <row r="16466" spans="1:4" x14ac:dyDescent="0.25">
      <c r="A16466" s="179" t="s">
        <v>4396</v>
      </c>
      <c r="B16466" s="179" t="s">
        <v>13580</v>
      </c>
      <c r="C16466" s="179" t="s">
        <v>8</v>
      </c>
      <c r="D16466" s="180" t="s">
        <v>15433</v>
      </c>
    </row>
    <row r="16467" spans="1:4" x14ac:dyDescent="0.25">
      <c r="A16467" s="179" t="s">
        <v>4397</v>
      </c>
      <c r="B16467" s="179" t="s">
        <v>13581</v>
      </c>
      <c r="C16467" s="179" t="s">
        <v>8</v>
      </c>
      <c r="D16467" s="180" t="s">
        <v>17158</v>
      </c>
    </row>
    <row r="16468" spans="1:4" x14ac:dyDescent="0.25">
      <c r="A16468" s="179" t="s">
        <v>4398</v>
      </c>
      <c r="B16468" s="179" t="s">
        <v>13582</v>
      </c>
      <c r="C16468" s="179" t="s">
        <v>8</v>
      </c>
      <c r="D16468" s="180" t="s">
        <v>17818</v>
      </c>
    </row>
    <row r="16469" spans="1:4" x14ac:dyDescent="0.25">
      <c r="A16469" s="179" t="s">
        <v>4399</v>
      </c>
      <c r="B16469" s="179" t="s">
        <v>13583</v>
      </c>
      <c r="C16469" s="179" t="s">
        <v>8</v>
      </c>
      <c r="D16469" s="180" t="s">
        <v>27862</v>
      </c>
    </row>
    <row r="16470" spans="1:4" x14ac:dyDescent="0.25">
      <c r="A16470" s="179" t="s">
        <v>4400</v>
      </c>
      <c r="B16470" s="179" t="s">
        <v>13584</v>
      </c>
      <c r="C16470" s="179" t="s">
        <v>8</v>
      </c>
      <c r="D16470" s="180" t="s">
        <v>27863</v>
      </c>
    </row>
    <row r="16471" spans="1:4" x14ac:dyDescent="0.25">
      <c r="A16471" s="179" t="s">
        <v>4401</v>
      </c>
      <c r="B16471" s="179" t="s">
        <v>13585</v>
      </c>
      <c r="C16471" s="179" t="s">
        <v>8</v>
      </c>
      <c r="D16471" s="180" t="s">
        <v>27864</v>
      </c>
    </row>
    <row r="16472" spans="1:4" x14ac:dyDescent="0.25">
      <c r="A16472" s="179" t="s">
        <v>4402</v>
      </c>
      <c r="B16472" s="179" t="s">
        <v>13586</v>
      </c>
      <c r="C16472" s="179" t="s">
        <v>8</v>
      </c>
      <c r="D16472" s="180" t="s">
        <v>6950</v>
      </c>
    </row>
    <row r="16473" spans="1:4" x14ac:dyDescent="0.25">
      <c r="A16473" s="179" t="s">
        <v>4403</v>
      </c>
      <c r="B16473" s="179" t="s">
        <v>13587</v>
      </c>
      <c r="C16473" s="179" t="s">
        <v>8</v>
      </c>
      <c r="D16473" s="180" t="s">
        <v>16766</v>
      </c>
    </row>
    <row r="16474" spans="1:4" x14ac:dyDescent="0.25">
      <c r="A16474" s="179" t="s">
        <v>4404</v>
      </c>
      <c r="B16474" s="179" t="s">
        <v>13588</v>
      </c>
      <c r="C16474" s="179" t="s">
        <v>8</v>
      </c>
      <c r="D16474" s="180" t="s">
        <v>12198</v>
      </c>
    </row>
    <row r="16475" spans="1:4" x14ac:dyDescent="0.25">
      <c r="A16475" s="179" t="s">
        <v>4405</v>
      </c>
      <c r="B16475" s="179" t="s">
        <v>13589</v>
      </c>
      <c r="C16475" s="179" t="s">
        <v>8</v>
      </c>
      <c r="D16475" s="180" t="s">
        <v>27865</v>
      </c>
    </row>
    <row r="16476" spans="1:4" x14ac:dyDescent="0.25">
      <c r="A16476" s="179" t="s">
        <v>4406</v>
      </c>
      <c r="B16476" s="179" t="s">
        <v>13590</v>
      </c>
      <c r="C16476" s="179" t="s">
        <v>8</v>
      </c>
      <c r="D16476" s="180" t="s">
        <v>27866</v>
      </c>
    </row>
    <row r="16477" spans="1:4" x14ac:dyDescent="0.25">
      <c r="A16477" s="179" t="s">
        <v>4407</v>
      </c>
      <c r="B16477" s="179" t="s">
        <v>13591</v>
      </c>
      <c r="C16477" s="179" t="s">
        <v>8</v>
      </c>
      <c r="D16477" s="180" t="s">
        <v>27867</v>
      </c>
    </row>
    <row r="16478" spans="1:4" x14ac:dyDescent="0.25">
      <c r="A16478" s="179" t="s">
        <v>4408</v>
      </c>
      <c r="B16478" s="179" t="s">
        <v>13592</v>
      </c>
      <c r="C16478" s="179" t="s">
        <v>8</v>
      </c>
      <c r="D16478" s="180" t="s">
        <v>16702</v>
      </c>
    </row>
    <row r="16479" spans="1:4" x14ac:dyDescent="0.25">
      <c r="A16479" s="179" t="s">
        <v>4409</v>
      </c>
      <c r="B16479" s="179" t="s">
        <v>13593</v>
      </c>
      <c r="C16479" s="179" t="s">
        <v>8</v>
      </c>
      <c r="D16479" s="180" t="s">
        <v>27868</v>
      </c>
    </row>
    <row r="16480" spans="1:4" x14ac:dyDescent="0.25">
      <c r="A16480" s="179" t="s">
        <v>4410</v>
      </c>
      <c r="B16480" s="179" t="s">
        <v>13595</v>
      </c>
      <c r="C16480" s="179" t="s">
        <v>8</v>
      </c>
      <c r="D16480" s="180" t="s">
        <v>20922</v>
      </c>
    </row>
    <row r="16481" spans="1:4" x14ac:dyDescent="0.25">
      <c r="A16481" s="179" t="s">
        <v>4411</v>
      </c>
      <c r="B16481" s="179" t="s">
        <v>13596</v>
      </c>
      <c r="C16481" s="179" t="s">
        <v>8</v>
      </c>
      <c r="D16481" s="180" t="s">
        <v>27869</v>
      </c>
    </row>
    <row r="16482" spans="1:4" x14ac:dyDescent="0.25">
      <c r="A16482" s="179" t="s">
        <v>4412</v>
      </c>
      <c r="B16482" s="179" t="s">
        <v>13597</v>
      </c>
      <c r="C16482" s="179" t="s">
        <v>8</v>
      </c>
      <c r="D16482" s="180" t="s">
        <v>27870</v>
      </c>
    </row>
    <row r="16483" spans="1:4" x14ac:dyDescent="0.25">
      <c r="A16483" s="179" t="s">
        <v>4413</v>
      </c>
      <c r="B16483" s="179" t="s">
        <v>13598</v>
      </c>
      <c r="C16483" s="179" t="s">
        <v>8</v>
      </c>
      <c r="D16483" s="180" t="s">
        <v>27871</v>
      </c>
    </row>
    <row r="16484" spans="1:4" x14ac:dyDescent="0.25">
      <c r="A16484" s="179" t="s">
        <v>4414</v>
      </c>
      <c r="B16484" s="179" t="s">
        <v>13599</v>
      </c>
      <c r="C16484" s="179" t="s">
        <v>8</v>
      </c>
      <c r="D16484" s="180" t="s">
        <v>17928</v>
      </c>
    </row>
    <row r="16485" spans="1:4" x14ac:dyDescent="0.25">
      <c r="A16485" s="179" t="s">
        <v>4415</v>
      </c>
      <c r="B16485" s="179" t="s">
        <v>13600</v>
      </c>
      <c r="C16485" s="179" t="s">
        <v>8</v>
      </c>
      <c r="D16485" s="180" t="s">
        <v>27872</v>
      </c>
    </row>
    <row r="16486" spans="1:4" x14ac:dyDescent="0.25">
      <c r="A16486" s="179" t="s">
        <v>4416</v>
      </c>
      <c r="B16486" s="179" t="s">
        <v>13601</v>
      </c>
      <c r="C16486" s="179" t="s">
        <v>8</v>
      </c>
      <c r="D16486" s="180" t="s">
        <v>12608</v>
      </c>
    </row>
    <row r="16487" spans="1:4" x14ac:dyDescent="0.25">
      <c r="A16487" s="179" t="s">
        <v>4417</v>
      </c>
      <c r="B16487" s="179" t="s">
        <v>13602</v>
      </c>
      <c r="C16487" s="179" t="s">
        <v>8</v>
      </c>
      <c r="D16487" s="180" t="s">
        <v>12774</v>
      </c>
    </row>
    <row r="16488" spans="1:4" x14ac:dyDescent="0.25">
      <c r="A16488" s="179" t="s">
        <v>4418</v>
      </c>
      <c r="B16488" s="179" t="s">
        <v>13603</v>
      </c>
      <c r="C16488" s="179" t="s">
        <v>8</v>
      </c>
      <c r="D16488" s="180" t="s">
        <v>12195</v>
      </c>
    </row>
    <row r="16489" spans="1:4" x14ac:dyDescent="0.25">
      <c r="A16489" s="179" t="s">
        <v>4419</v>
      </c>
      <c r="B16489" s="179" t="s">
        <v>13604</v>
      </c>
      <c r="C16489" s="179" t="s">
        <v>8</v>
      </c>
      <c r="D16489" s="180" t="s">
        <v>7378</v>
      </c>
    </row>
    <row r="16490" spans="1:4" x14ac:dyDescent="0.25">
      <c r="A16490" s="179" t="s">
        <v>4420</v>
      </c>
      <c r="B16490" s="179" t="s">
        <v>13605</v>
      </c>
      <c r="C16490" s="179" t="s">
        <v>8</v>
      </c>
      <c r="D16490" s="180" t="s">
        <v>21018</v>
      </c>
    </row>
    <row r="16491" spans="1:4" x14ac:dyDescent="0.25">
      <c r="A16491" s="179" t="s">
        <v>4421</v>
      </c>
      <c r="B16491" s="179" t="s">
        <v>13606</v>
      </c>
      <c r="C16491" s="179" t="s">
        <v>8</v>
      </c>
      <c r="D16491" s="180" t="s">
        <v>27873</v>
      </c>
    </row>
    <row r="16492" spans="1:4" x14ac:dyDescent="0.25">
      <c r="A16492" s="179" t="s">
        <v>4422</v>
      </c>
      <c r="B16492" s="179" t="s">
        <v>13607</v>
      </c>
      <c r="C16492" s="179" t="s">
        <v>8</v>
      </c>
      <c r="D16492" s="180" t="s">
        <v>16375</v>
      </c>
    </row>
    <row r="16493" spans="1:4" x14ac:dyDescent="0.25">
      <c r="A16493" s="179" t="s">
        <v>4423</v>
      </c>
      <c r="B16493" s="179" t="s">
        <v>13608</v>
      </c>
      <c r="C16493" s="179" t="s">
        <v>8</v>
      </c>
      <c r="D16493" s="180" t="s">
        <v>12490</v>
      </c>
    </row>
    <row r="16494" spans="1:4" x14ac:dyDescent="0.25">
      <c r="A16494" s="179" t="s">
        <v>4424</v>
      </c>
      <c r="B16494" s="179" t="s">
        <v>13609</v>
      </c>
      <c r="C16494" s="179" t="s">
        <v>8</v>
      </c>
      <c r="D16494" s="180" t="s">
        <v>27874</v>
      </c>
    </row>
    <row r="16495" spans="1:4" x14ac:dyDescent="0.25">
      <c r="A16495" s="179" t="s">
        <v>4425</v>
      </c>
      <c r="B16495" s="179" t="s">
        <v>13610</v>
      </c>
      <c r="C16495" s="179" t="s">
        <v>8</v>
      </c>
      <c r="D16495" s="180" t="s">
        <v>27875</v>
      </c>
    </row>
    <row r="16496" spans="1:4" x14ac:dyDescent="0.25">
      <c r="A16496" s="179" t="s">
        <v>4426</v>
      </c>
      <c r="B16496" s="179" t="s">
        <v>13611</v>
      </c>
      <c r="C16496" s="179" t="s">
        <v>8</v>
      </c>
      <c r="D16496" s="180" t="s">
        <v>16300</v>
      </c>
    </row>
    <row r="16497" spans="1:4" x14ac:dyDescent="0.25">
      <c r="A16497" s="179" t="s">
        <v>4427</v>
      </c>
      <c r="B16497" s="179" t="s">
        <v>13612</v>
      </c>
      <c r="C16497" s="179" t="s">
        <v>8</v>
      </c>
      <c r="D16497" s="180" t="s">
        <v>12181</v>
      </c>
    </row>
    <row r="16498" spans="1:4" x14ac:dyDescent="0.25">
      <c r="A16498" s="179" t="s">
        <v>4428</v>
      </c>
      <c r="B16498" s="179" t="s">
        <v>13613</v>
      </c>
      <c r="C16498" s="179" t="s">
        <v>8</v>
      </c>
      <c r="D16498" s="180" t="s">
        <v>11568</v>
      </c>
    </row>
    <row r="16499" spans="1:4" x14ac:dyDescent="0.25">
      <c r="A16499" s="179" t="s">
        <v>4429</v>
      </c>
      <c r="B16499" s="179" t="s">
        <v>13614</v>
      </c>
      <c r="C16499" s="179" t="s">
        <v>8</v>
      </c>
      <c r="D16499" s="180" t="s">
        <v>12469</v>
      </c>
    </row>
    <row r="16500" spans="1:4" x14ac:dyDescent="0.25">
      <c r="A16500" s="179" t="s">
        <v>4430</v>
      </c>
      <c r="B16500" s="179" t="s">
        <v>13615</v>
      </c>
      <c r="C16500" s="179" t="s">
        <v>8</v>
      </c>
      <c r="D16500" s="180" t="s">
        <v>12209</v>
      </c>
    </row>
    <row r="16501" spans="1:4" x14ac:dyDescent="0.25">
      <c r="A16501" s="179" t="s">
        <v>4431</v>
      </c>
      <c r="B16501" s="179" t="s">
        <v>13616</v>
      </c>
      <c r="C16501" s="179" t="s">
        <v>8</v>
      </c>
      <c r="D16501" s="180" t="s">
        <v>27876</v>
      </c>
    </row>
    <row r="16502" spans="1:4" x14ac:dyDescent="0.25">
      <c r="A16502" s="179" t="s">
        <v>4432</v>
      </c>
      <c r="B16502" s="179" t="s">
        <v>10174</v>
      </c>
      <c r="C16502" s="179" t="s">
        <v>8</v>
      </c>
      <c r="D16502" s="180" t="s">
        <v>27877</v>
      </c>
    </row>
    <row r="16503" spans="1:4" x14ac:dyDescent="0.25">
      <c r="A16503" s="179" t="s">
        <v>4433</v>
      </c>
      <c r="B16503" s="179" t="s">
        <v>10175</v>
      </c>
      <c r="C16503" s="179" t="s">
        <v>8</v>
      </c>
      <c r="D16503" s="180" t="s">
        <v>27878</v>
      </c>
    </row>
    <row r="16504" spans="1:4" x14ac:dyDescent="0.25">
      <c r="A16504" s="179" t="s">
        <v>4434</v>
      </c>
      <c r="B16504" s="179" t="s">
        <v>10176</v>
      </c>
      <c r="C16504" s="179" t="s">
        <v>8</v>
      </c>
      <c r="D16504" s="180" t="s">
        <v>27879</v>
      </c>
    </row>
    <row r="16505" spans="1:4" x14ac:dyDescent="0.25">
      <c r="A16505" s="179" t="s">
        <v>4435</v>
      </c>
      <c r="B16505" s="179" t="s">
        <v>10177</v>
      </c>
      <c r="C16505" s="179" t="s">
        <v>8</v>
      </c>
      <c r="D16505" s="180" t="s">
        <v>14937</v>
      </c>
    </row>
    <row r="16506" spans="1:4" x14ac:dyDescent="0.25">
      <c r="A16506" s="179" t="s">
        <v>4436</v>
      </c>
      <c r="B16506" s="179" t="s">
        <v>10178</v>
      </c>
      <c r="C16506" s="179" t="s">
        <v>8</v>
      </c>
      <c r="D16506" s="180" t="s">
        <v>27880</v>
      </c>
    </row>
    <row r="16507" spans="1:4" x14ac:dyDescent="0.25">
      <c r="A16507" s="179" t="s">
        <v>4437</v>
      </c>
      <c r="B16507" s="179" t="s">
        <v>10179</v>
      </c>
      <c r="C16507" s="179" t="s">
        <v>8</v>
      </c>
      <c r="D16507" s="180" t="s">
        <v>27881</v>
      </c>
    </row>
    <row r="16508" spans="1:4" x14ac:dyDescent="0.25">
      <c r="A16508" s="179" t="s">
        <v>4438</v>
      </c>
      <c r="B16508" s="179" t="s">
        <v>10180</v>
      </c>
      <c r="C16508" s="179" t="s">
        <v>8</v>
      </c>
      <c r="D16508" s="180" t="s">
        <v>27882</v>
      </c>
    </row>
    <row r="16509" spans="1:4" x14ac:dyDescent="0.25">
      <c r="A16509" s="179" t="s">
        <v>4439</v>
      </c>
      <c r="B16509" s="179" t="s">
        <v>10181</v>
      </c>
      <c r="C16509" s="179" t="s">
        <v>8</v>
      </c>
      <c r="D16509" s="180" t="s">
        <v>27883</v>
      </c>
    </row>
    <row r="16510" spans="1:4" x14ac:dyDescent="0.25">
      <c r="A16510" s="179" t="s">
        <v>4440</v>
      </c>
      <c r="B16510" s="179" t="s">
        <v>10182</v>
      </c>
      <c r="C16510" s="179" t="s">
        <v>8</v>
      </c>
      <c r="D16510" s="180" t="s">
        <v>27884</v>
      </c>
    </row>
    <row r="16511" spans="1:4" x14ac:dyDescent="0.25">
      <c r="A16511" s="179" t="s">
        <v>4441</v>
      </c>
      <c r="B16511" s="179" t="s">
        <v>10183</v>
      </c>
      <c r="C16511" s="179" t="s">
        <v>8</v>
      </c>
      <c r="D16511" s="180" t="s">
        <v>27885</v>
      </c>
    </row>
    <row r="16512" spans="1:4" x14ac:dyDescent="0.25">
      <c r="A16512" s="179" t="s">
        <v>4442</v>
      </c>
      <c r="B16512" s="179" t="s">
        <v>10184</v>
      </c>
      <c r="C16512" s="179" t="s">
        <v>8</v>
      </c>
      <c r="D16512" s="180" t="s">
        <v>17444</v>
      </c>
    </row>
    <row r="16513" spans="1:4" x14ac:dyDescent="0.25">
      <c r="A16513" s="179" t="s">
        <v>4443</v>
      </c>
      <c r="B16513" s="179" t="s">
        <v>10185</v>
      </c>
      <c r="C16513" s="179" t="s">
        <v>8</v>
      </c>
      <c r="D16513" s="180" t="s">
        <v>27886</v>
      </c>
    </row>
    <row r="16514" spans="1:4" x14ac:dyDescent="0.25">
      <c r="A16514" s="179" t="s">
        <v>4444</v>
      </c>
      <c r="B16514" s="179" t="s">
        <v>10186</v>
      </c>
      <c r="C16514" s="179" t="s">
        <v>8</v>
      </c>
      <c r="D16514" s="180" t="s">
        <v>27887</v>
      </c>
    </row>
    <row r="16515" spans="1:4" x14ac:dyDescent="0.25">
      <c r="A16515" s="179" t="s">
        <v>4445</v>
      </c>
      <c r="B16515" s="179" t="s">
        <v>10187</v>
      </c>
      <c r="C16515" s="179" t="s">
        <v>8</v>
      </c>
      <c r="D16515" s="180" t="s">
        <v>27888</v>
      </c>
    </row>
    <row r="16516" spans="1:4" x14ac:dyDescent="0.25">
      <c r="A16516" s="179" t="s">
        <v>4446</v>
      </c>
      <c r="B16516" s="179" t="s">
        <v>10188</v>
      </c>
      <c r="C16516" s="179" t="s">
        <v>8</v>
      </c>
      <c r="D16516" s="180" t="s">
        <v>27889</v>
      </c>
    </row>
    <row r="16517" spans="1:4" x14ac:dyDescent="0.25">
      <c r="A16517" s="179" t="s">
        <v>4447</v>
      </c>
      <c r="B16517" s="179" t="s">
        <v>10189</v>
      </c>
      <c r="C16517" s="179" t="s">
        <v>8</v>
      </c>
      <c r="D16517" s="180" t="s">
        <v>27890</v>
      </c>
    </row>
    <row r="16518" spans="1:4" x14ac:dyDescent="0.25">
      <c r="A16518" s="179" t="s">
        <v>4448</v>
      </c>
      <c r="B16518" s="179" t="s">
        <v>10190</v>
      </c>
      <c r="C16518" s="179" t="s">
        <v>8</v>
      </c>
      <c r="D16518" s="180" t="s">
        <v>27891</v>
      </c>
    </row>
    <row r="16519" spans="1:4" x14ac:dyDescent="0.25">
      <c r="A16519" s="179" t="s">
        <v>4449</v>
      </c>
      <c r="B16519" s="179" t="s">
        <v>10191</v>
      </c>
      <c r="C16519" s="179" t="s">
        <v>8</v>
      </c>
      <c r="D16519" s="180" t="s">
        <v>15960</v>
      </c>
    </row>
    <row r="16520" spans="1:4" x14ac:dyDescent="0.25">
      <c r="A16520" s="179" t="s">
        <v>4450</v>
      </c>
      <c r="B16520" s="179" t="s">
        <v>10192</v>
      </c>
      <c r="C16520" s="179" t="s">
        <v>8</v>
      </c>
      <c r="D16520" s="180" t="s">
        <v>27892</v>
      </c>
    </row>
    <row r="16521" spans="1:4" x14ac:dyDescent="0.25">
      <c r="A16521" s="179" t="s">
        <v>4451</v>
      </c>
      <c r="B16521" s="179" t="s">
        <v>10193</v>
      </c>
      <c r="C16521" s="179" t="s">
        <v>8</v>
      </c>
      <c r="D16521" s="180" t="s">
        <v>17609</v>
      </c>
    </row>
    <row r="16522" spans="1:4" x14ac:dyDescent="0.25">
      <c r="A16522" s="179" t="s">
        <v>4452</v>
      </c>
      <c r="B16522" s="179" t="s">
        <v>10194</v>
      </c>
      <c r="C16522" s="179" t="s">
        <v>8</v>
      </c>
      <c r="D16522" s="180" t="s">
        <v>27893</v>
      </c>
    </row>
    <row r="16523" spans="1:4" x14ac:dyDescent="0.25">
      <c r="A16523" s="179" t="s">
        <v>4453</v>
      </c>
      <c r="B16523" s="179" t="s">
        <v>10195</v>
      </c>
      <c r="C16523" s="179" t="s">
        <v>8</v>
      </c>
      <c r="D16523" s="180" t="s">
        <v>27894</v>
      </c>
    </row>
    <row r="16524" spans="1:4" x14ac:dyDescent="0.25">
      <c r="A16524" s="179" t="s">
        <v>4454</v>
      </c>
      <c r="B16524" s="179" t="s">
        <v>10196</v>
      </c>
      <c r="C16524" s="179" t="s">
        <v>8</v>
      </c>
      <c r="D16524" s="180" t="s">
        <v>27895</v>
      </c>
    </row>
    <row r="16525" spans="1:4" x14ac:dyDescent="0.25">
      <c r="A16525" s="179" t="s">
        <v>4455</v>
      </c>
      <c r="B16525" s="179" t="s">
        <v>10197</v>
      </c>
      <c r="C16525" s="179" t="s">
        <v>8</v>
      </c>
      <c r="D16525" s="180" t="s">
        <v>14920</v>
      </c>
    </row>
    <row r="16526" spans="1:4" x14ac:dyDescent="0.25">
      <c r="A16526" s="179" t="s">
        <v>4456</v>
      </c>
      <c r="B16526" s="179" t="s">
        <v>10198</v>
      </c>
      <c r="C16526" s="179" t="s">
        <v>8</v>
      </c>
      <c r="D16526" s="180" t="s">
        <v>27896</v>
      </c>
    </row>
    <row r="16527" spans="1:4" x14ac:dyDescent="0.25">
      <c r="A16527" s="179" t="s">
        <v>4457</v>
      </c>
      <c r="B16527" s="179" t="s">
        <v>10199</v>
      </c>
      <c r="C16527" s="179" t="s">
        <v>8</v>
      </c>
      <c r="D16527" s="180" t="s">
        <v>27897</v>
      </c>
    </row>
    <row r="16528" spans="1:4" x14ac:dyDescent="0.25">
      <c r="A16528" s="179" t="s">
        <v>4458</v>
      </c>
      <c r="B16528" s="179" t="s">
        <v>10200</v>
      </c>
      <c r="C16528" s="179" t="s">
        <v>8</v>
      </c>
      <c r="D16528" s="180" t="s">
        <v>18343</v>
      </c>
    </row>
    <row r="16529" spans="1:4" x14ac:dyDescent="0.25">
      <c r="A16529" s="179" t="s">
        <v>4459</v>
      </c>
      <c r="B16529" s="179" t="s">
        <v>10201</v>
      </c>
      <c r="C16529" s="179" t="s">
        <v>8</v>
      </c>
      <c r="D16529" s="180" t="s">
        <v>27898</v>
      </c>
    </row>
    <row r="16530" spans="1:4" x14ac:dyDescent="0.25">
      <c r="A16530" s="179" t="s">
        <v>4460</v>
      </c>
      <c r="B16530" s="179" t="s">
        <v>10202</v>
      </c>
      <c r="C16530" s="179" t="s">
        <v>8</v>
      </c>
      <c r="D16530" s="180" t="s">
        <v>15679</v>
      </c>
    </row>
    <row r="16531" spans="1:4" x14ac:dyDescent="0.25">
      <c r="A16531" s="179" t="s">
        <v>4461</v>
      </c>
      <c r="B16531" s="179" t="s">
        <v>10203</v>
      </c>
      <c r="C16531" s="179" t="s">
        <v>8</v>
      </c>
      <c r="D16531" s="180" t="s">
        <v>27899</v>
      </c>
    </row>
    <row r="16532" spans="1:4" x14ac:dyDescent="0.25">
      <c r="A16532" s="179" t="s">
        <v>4462</v>
      </c>
      <c r="B16532" s="179" t="s">
        <v>10204</v>
      </c>
      <c r="C16532" s="179" t="s">
        <v>8</v>
      </c>
      <c r="D16532" s="180" t="s">
        <v>16984</v>
      </c>
    </row>
    <row r="16533" spans="1:4" x14ac:dyDescent="0.25">
      <c r="A16533" s="179" t="s">
        <v>4463</v>
      </c>
      <c r="B16533" s="179" t="s">
        <v>10205</v>
      </c>
      <c r="C16533" s="179" t="s">
        <v>8</v>
      </c>
      <c r="D16533" s="180" t="s">
        <v>27900</v>
      </c>
    </row>
    <row r="16534" spans="1:4" x14ac:dyDescent="0.25">
      <c r="A16534" s="179" t="s">
        <v>4464</v>
      </c>
      <c r="B16534" s="179" t="s">
        <v>10206</v>
      </c>
      <c r="C16534" s="179" t="s">
        <v>8</v>
      </c>
      <c r="D16534" s="180" t="s">
        <v>27901</v>
      </c>
    </row>
    <row r="16535" spans="1:4" x14ac:dyDescent="0.25">
      <c r="A16535" s="179" t="s">
        <v>4465</v>
      </c>
      <c r="B16535" s="179" t="s">
        <v>10207</v>
      </c>
      <c r="C16535" s="179" t="s">
        <v>8</v>
      </c>
      <c r="D16535" s="180" t="s">
        <v>27902</v>
      </c>
    </row>
    <row r="16536" spans="1:4" x14ac:dyDescent="0.25">
      <c r="A16536" s="179" t="s">
        <v>4466</v>
      </c>
      <c r="B16536" s="179" t="s">
        <v>10208</v>
      </c>
      <c r="C16536" s="179" t="s">
        <v>8</v>
      </c>
      <c r="D16536" s="180" t="s">
        <v>27903</v>
      </c>
    </row>
    <row r="16537" spans="1:4" x14ac:dyDescent="0.25">
      <c r="A16537" s="179" t="s">
        <v>4467</v>
      </c>
      <c r="B16537" s="179" t="s">
        <v>10209</v>
      </c>
      <c r="C16537" s="179" t="s">
        <v>8</v>
      </c>
      <c r="D16537" s="180" t="s">
        <v>27904</v>
      </c>
    </row>
    <row r="16538" spans="1:4" x14ac:dyDescent="0.25">
      <c r="A16538" s="179" t="s">
        <v>4468</v>
      </c>
      <c r="B16538" s="179" t="s">
        <v>10210</v>
      </c>
      <c r="C16538" s="179" t="s">
        <v>8</v>
      </c>
      <c r="D16538" s="180" t="s">
        <v>27905</v>
      </c>
    </row>
    <row r="16539" spans="1:4" x14ac:dyDescent="0.25">
      <c r="A16539" s="179" t="s">
        <v>4469</v>
      </c>
      <c r="B16539" s="179" t="s">
        <v>10211</v>
      </c>
      <c r="C16539" s="179" t="s">
        <v>8</v>
      </c>
      <c r="D16539" s="180" t="s">
        <v>27906</v>
      </c>
    </row>
    <row r="16540" spans="1:4" x14ac:dyDescent="0.25">
      <c r="A16540" s="179" t="s">
        <v>4470</v>
      </c>
      <c r="B16540" s="179" t="s">
        <v>10212</v>
      </c>
      <c r="C16540" s="179" t="s">
        <v>8</v>
      </c>
      <c r="D16540" s="180" t="s">
        <v>27907</v>
      </c>
    </row>
    <row r="16541" spans="1:4" x14ac:dyDescent="0.25">
      <c r="A16541" s="179" t="s">
        <v>4471</v>
      </c>
      <c r="B16541" s="179" t="s">
        <v>10213</v>
      </c>
      <c r="C16541" s="179" t="s">
        <v>8</v>
      </c>
      <c r="D16541" s="180" t="s">
        <v>27908</v>
      </c>
    </row>
    <row r="16542" spans="1:4" x14ac:dyDescent="0.25">
      <c r="A16542" s="179" t="s">
        <v>4472</v>
      </c>
      <c r="B16542" s="179" t="s">
        <v>10214</v>
      </c>
      <c r="C16542" s="179" t="s">
        <v>8</v>
      </c>
      <c r="D16542" s="180" t="s">
        <v>27909</v>
      </c>
    </row>
    <row r="16543" spans="1:4" x14ac:dyDescent="0.25">
      <c r="A16543" s="179" t="s">
        <v>4473</v>
      </c>
      <c r="B16543" s="179" t="s">
        <v>10215</v>
      </c>
      <c r="C16543" s="179" t="s">
        <v>8</v>
      </c>
      <c r="D16543" s="180" t="s">
        <v>27910</v>
      </c>
    </row>
    <row r="16544" spans="1:4" x14ac:dyDescent="0.25">
      <c r="A16544" s="179" t="s">
        <v>4474</v>
      </c>
      <c r="B16544" s="179" t="s">
        <v>10216</v>
      </c>
      <c r="C16544" s="179" t="s">
        <v>8</v>
      </c>
      <c r="D16544" s="180" t="s">
        <v>27911</v>
      </c>
    </row>
    <row r="16545" spans="1:4" x14ac:dyDescent="0.25">
      <c r="A16545" s="179" t="s">
        <v>4475</v>
      </c>
      <c r="B16545" s="179" t="s">
        <v>10217</v>
      </c>
      <c r="C16545" s="179" t="s">
        <v>8</v>
      </c>
      <c r="D16545" s="180" t="s">
        <v>27912</v>
      </c>
    </row>
    <row r="16546" spans="1:4" x14ac:dyDescent="0.25">
      <c r="A16546" s="179" t="s">
        <v>4476</v>
      </c>
      <c r="B16546" s="179" t="s">
        <v>10218</v>
      </c>
      <c r="C16546" s="179" t="s">
        <v>8</v>
      </c>
      <c r="D16546" s="180" t="s">
        <v>27913</v>
      </c>
    </row>
    <row r="16547" spans="1:4" x14ac:dyDescent="0.25">
      <c r="A16547" s="179" t="s">
        <v>4477</v>
      </c>
      <c r="B16547" s="179" t="s">
        <v>10219</v>
      </c>
      <c r="C16547" s="179" t="s">
        <v>8</v>
      </c>
      <c r="D16547" s="180" t="s">
        <v>27545</v>
      </c>
    </row>
    <row r="16548" spans="1:4" x14ac:dyDescent="0.25">
      <c r="A16548" s="179" t="s">
        <v>4478</v>
      </c>
      <c r="B16548" s="179" t="s">
        <v>10220</v>
      </c>
      <c r="C16548" s="179" t="s">
        <v>8</v>
      </c>
      <c r="D16548" s="180" t="s">
        <v>18026</v>
      </c>
    </row>
    <row r="16549" spans="1:4" x14ac:dyDescent="0.25">
      <c r="A16549" s="179" t="s">
        <v>4479</v>
      </c>
      <c r="B16549" s="179" t="s">
        <v>10221</v>
      </c>
      <c r="C16549" s="179" t="s">
        <v>8</v>
      </c>
      <c r="D16549" s="180" t="s">
        <v>27914</v>
      </c>
    </row>
    <row r="16550" spans="1:4" x14ac:dyDescent="0.25">
      <c r="A16550" s="179" t="s">
        <v>4480</v>
      </c>
      <c r="B16550" s="179" t="s">
        <v>10222</v>
      </c>
      <c r="C16550" s="179" t="s">
        <v>8</v>
      </c>
      <c r="D16550" s="180" t="s">
        <v>14872</v>
      </c>
    </row>
    <row r="16551" spans="1:4" x14ac:dyDescent="0.25">
      <c r="A16551" s="179" t="s">
        <v>4481</v>
      </c>
      <c r="B16551" s="179" t="s">
        <v>10224</v>
      </c>
      <c r="C16551" s="179" t="s">
        <v>8</v>
      </c>
      <c r="D16551" s="180" t="s">
        <v>15406</v>
      </c>
    </row>
    <row r="16552" spans="1:4" x14ac:dyDescent="0.25">
      <c r="A16552" s="179" t="s">
        <v>4482</v>
      </c>
      <c r="B16552" s="179" t="s">
        <v>10225</v>
      </c>
      <c r="C16552" s="179" t="s">
        <v>8</v>
      </c>
      <c r="D16552" s="180" t="s">
        <v>27915</v>
      </c>
    </row>
    <row r="16553" spans="1:4" x14ac:dyDescent="0.25">
      <c r="A16553" s="179" t="s">
        <v>4483</v>
      </c>
      <c r="B16553" s="179" t="s">
        <v>10226</v>
      </c>
      <c r="C16553" s="179" t="s">
        <v>8</v>
      </c>
      <c r="D16553" s="180" t="s">
        <v>17917</v>
      </c>
    </row>
    <row r="16554" spans="1:4" x14ac:dyDescent="0.25">
      <c r="A16554" s="179" t="s">
        <v>4484</v>
      </c>
      <c r="B16554" s="179" t="s">
        <v>10227</v>
      </c>
      <c r="C16554" s="179" t="s">
        <v>8</v>
      </c>
      <c r="D16554" s="180" t="s">
        <v>27916</v>
      </c>
    </row>
    <row r="16555" spans="1:4" x14ac:dyDescent="0.25">
      <c r="A16555" s="179" t="s">
        <v>4485</v>
      </c>
      <c r="B16555" s="179" t="s">
        <v>10228</v>
      </c>
      <c r="C16555" s="179" t="s">
        <v>8</v>
      </c>
      <c r="D16555" s="180" t="s">
        <v>27917</v>
      </c>
    </row>
    <row r="16556" spans="1:4" x14ac:dyDescent="0.25">
      <c r="A16556" s="179" t="s">
        <v>4486</v>
      </c>
      <c r="B16556" s="179" t="s">
        <v>10229</v>
      </c>
      <c r="C16556" s="179" t="s">
        <v>8</v>
      </c>
      <c r="D16556" s="180" t="s">
        <v>27918</v>
      </c>
    </row>
    <row r="16557" spans="1:4" x14ac:dyDescent="0.25">
      <c r="A16557" s="179" t="s">
        <v>4487</v>
      </c>
      <c r="B16557" s="179" t="s">
        <v>10230</v>
      </c>
      <c r="C16557" s="179" t="s">
        <v>8</v>
      </c>
      <c r="D16557" s="180" t="s">
        <v>27919</v>
      </c>
    </row>
    <row r="16558" spans="1:4" x14ac:dyDescent="0.25">
      <c r="A16558" s="179" t="s">
        <v>4488</v>
      </c>
      <c r="B16558" s="179" t="s">
        <v>10231</v>
      </c>
      <c r="C16558" s="179" t="s">
        <v>8</v>
      </c>
      <c r="D16558" s="180" t="s">
        <v>27920</v>
      </c>
    </row>
    <row r="16559" spans="1:4" x14ac:dyDescent="0.25">
      <c r="A16559" s="179" t="s">
        <v>4489</v>
      </c>
      <c r="B16559" s="179" t="s">
        <v>10232</v>
      </c>
      <c r="C16559" s="179" t="s">
        <v>8</v>
      </c>
      <c r="D16559" s="180" t="s">
        <v>27921</v>
      </c>
    </row>
    <row r="16560" spans="1:4" x14ac:dyDescent="0.25">
      <c r="A16560" s="179" t="s">
        <v>4490</v>
      </c>
      <c r="B16560" s="179" t="s">
        <v>10233</v>
      </c>
      <c r="C16560" s="179" t="s">
        <v>8</v>
      </c>
      <c r="D16560" s="180" t="s">
        <v>27922</v>
      </c>
    </row>
    <row r="16561" spans="1:4" x14ac:dyDescent="0.25">
      <c r="A16561" s="179" t="s">
        <v>4491</v>
      </c>
      <c r="B16561" s="179" t="s">
        <v>10234</v>
      </c>
      <c r="C16561" s="179" t="s">
        <v>8</v>
      </c>
      <c r="D16561" s="180" t="s">
        <v>16661</v>
      </c>
    </row>
    <row r="16562" spans="1:4" x14ac:dyDescent="0.25">
      <c r="A16562" s="179" t="s">
        <v>4492</v>
      </c>
      <c r="B16562" s="179" t="s">
        <v>10235</v>
      </c>
      <c r="C16562" s="179" t="s">
        <v>8</v>
      </c>
      <c r="D16562" s="180" t="s">
        <v>27923</v>
      </c>
    </row>
    <row r="16563" spans="1:4" x14ac:dyDescent="0.25">
      <c r="A16563" s="179" t="s">
        <v>4493</v>
      </c>
      <c r="B16563" s="179" t="s">
        <v>10236</v>
      </c>
      <c r="C16563" s="179" t="s">
        <v>8</v>
      </c>
      <c r="D16563" s="180" t="s">
        <v>27924</v>
      </c>
    </row>
    <row r="16564" spans="1:4" x14ac:dyDescent="0.25">
      <c r="A16564" s="179" t="s">
        <v>4494</v>
      </c>
      <c r="B16564" s="179" t="s">
        <v>10237</v>
      </c>
      <c r="C16564" s="179" t="s">
        <v>8</v>
      </c>
      <c r="D16564" s="180" t="s">
        <v>17838</v>
      </c>
    </row>
    <row r="16565" spans="1:4" x14ac:dyDescent="0.25">
      <c r="A16565" s="179" t="s">
        <v>4495</v>
      </c>
      <c r="B16565" s="179" t="s">
        <v>10238</v>
      </c>
      <c r="C16565" s="179" t="s">
        <v>8</v>
      </c>
      <c r="D16565" s="180" t="s">
        <v>27925</v>
      </c>
    </row>
    <row r="16566" spans="1:4" x14ac:dyDescent="0.25">
      <c r="A16566" s="179" t="s">
        <v>4496</v>
      </c>
      <c r="B16566" s="179" t="s">
        <v>10239</v>
      </c>
      <c r="C16566" s="179" t="s">
        <v>8</v>
      </c>
      <c r="D16566" s="180" t="s">
        <v>12961</v>
      </c>
    </row>
    <row r="16567" spans="1:4" x14ac:dyDescent="0.25">
      <c r="A16567" s="179" t="s">
        <v>4497</v>
      </c>
      <c r="B16567" s="179" t="s">
        <v>10240</v>
      </c>
      <c r="C16567" s="179" t="s">
        <v>8</v>
      </c>
      <c r="D16567" s="180" t="s">
        <v>27926</v>
      </c>
    </row>
    <row r="16568" spans="1:4" x14ac:dyDescent="0.25">
      <c r="A16568" s="179" t="s">
        <v>4498</v>
      </c>
      <c r="B16568" s="179" t="s">
        <v>10241</v>
      </c>
      <c r="C16568" s="179" t="s">
        <v>8</v>
      </c>
      <c r="D16568" s="180" t="s">
        <v>27927</v>
      </c>
    </row>
    <row r="16569" spans="1:4" x14ac:dyDescent="0.25">
      <c r="A16569" s="179" t="s">
        <v>4499</v>
      </c>
      <c r="B16569" s="179" t="s">
        <v>10242</v>
      </c>
      <c r="C16569" s="179" t="s">
        <v>8</v>
      </c>
      <c r="D16569" s="180" t="s">
        <v>27928</v>
      </c>
    </row>
    <row r="16570" spans="1:4" x14ac:dyDescent="0.25">
      <c r="A16570" s="179" t="s">
        <v>4500</v>
      </c>
      <c r="B16570" s="179" t="s">
        <v>10243</v>
      </c>
      <c r="C16570" s="179" t="s">
        <v>8</v>
      </c>
      <c r="D16570" s="180" t="s">
        <v>27929</v>
      </c>
    </row>
    <row r="16571" spans="1:4" x14ac:dyDescent="0.25">
      <c r="A16571" s="179" t="s">
        <v>4501</v>
      </c>
      <c r="B16571" s="179" t="s">
        <v>10244</v>
      </c>
      <c r="C16571" s="179" t="s">
        <v>8</v>
      </c>
      <c r="D16571" s="180" t="s">
        <v>17609</v>
      </c>
    </row>
    <row r="16572" spans="1:4" x14ac:dyDescent="0.25">
      <c r="A16572" s="179" t="s">
        <v>4502</v>
      </c>
      <c r="B16572" s="179" t="s">
        <v>10245</v>
      </c>
      <c r="C16572" s="179" t="s">
        <v>8</v>
      </c>
      <c r="D16572" s="180" t="s">
        <v>12731</v>
      </c>
    </row>
    <row r="16573" spans="1:4" x14ac:dyDescent="0.25">
      <c r="A16573" s="179" t="s">
        <v>4503</v>
      </c>
      <c r="B16573" s="179" t="s">
        <v>10246</v>
      </c>
      <c r="C16573" s="179" t="s">
        <v>8</v>
      </c>
      <c r="D16573" s="180" t="s">
        <v>27930</v>
      </c>
    </row>
    <row r="16574" spans="1:4" x14ac:dyDescent="0.25">
      <c r="A16574" s="179" t="s">
        <v>4504</v>
      </c>
      <c r="B16574" s="179" t="s">
        <v>10247</v>
      </c>
      <c r="C16574" s="179" t="s">
        <v>8</v>
      </c>
      <c r="D16574" s="180" t="s">
        <v>27931</v>
      </c>
    </row>
    <row r="16575" spans="1:4" x14ac:dyDescent="0.25">
      <c r="A16575" s="179" t="s">
        <v>4505</v>
      </c>
      <c r="B16575" s="179" t="s">
        <v>10248</v>
      </c>
      <c r="C16575" s="179" t="s">
        <v>8</v>
      </c>
      <c r="D16575" s="180" t="s">
        <v>27932</v>
      </c>
    </row>
    <row r="16576" spans="1:4" x14ac:dyDescent="0.25">
      <c r="A16576" s="179" t="s">
        <v>4506</v>
      </c>
      <c r="B16576" s="179" t="s">
        <v>10249</v>
      </c>
      <c r="C16576" s="179" t="s">
        <v>8</v>
      </c>
      <c r="D16576" s="180" t="s">
        <v>27933</v>
      </c>
    </row>
    <row r="16577" spans="1:4" x14ac:dyDescent="0.25">
      <c r="A16577" s="179" t="s">
        <v>4507</v>
      </c>
      <c r="B16577" s="179" t="s">
        <v>10250</v>
      </c>
      <c r="C16577" s="179" t="s">
        <v>8</v>
      </c>
      <c r="D16577" s="180" t="s">
        <v>15986</v>
      </c>
    </row>
    <row r="16578" spans="1:4" x14ac:dyDescent="0.25">
      <c r="A16578" s="179" t="s">
        <v>4508</v>
      </c>
      <c r="B16578" s="179" t="s">
        <v>10251</v>
      </c>
      <c r="C16578" s="179" t="s">
        <v>8</v>
      </c>
      <c r="D16578" s="180" t="s">
        <v>17742</v>
      </c>
    </row>
    <row r="16579" spans="1:4" x14ac:dyDescent="0.25">
      <c r="A16579" s="179" t="s">
        <v>4509</v>
      </c>
      <c r="B16579" s="179" t="s">
        <v>10252</v>
      </c>
      <c r="C16579" s="179" t="s">
        <v>8</v>
      </c>
      <c r="D16579" s="180" t="s">
        <v>9848</v>
      </c>
    </row>
    <row r="16580" spans="1:4" x14ac:dyDescent="0.25">
      <c r="A16580" s="179" t="s">
        <v>4510</v>
      </c>
      <c r="B16580" s="179" t="s">
        <v>10253</v>
      </c>
      <c r="C16580" s="179" t="s">
        <v>8</v>
      </c>
      <c r="D16580" s="180" t="s">
        <v>17597</v>
      </c>
    </row>
    <row r="16581" spans="1:4" x14ac:dyDescent="0.25">
      <c r="A16581" s="179" t="s">
        <v>4511</v>
      </c>
      <c r="B16581" s="179" t="s">
        <v>10254</v>
      </c>
      <c r="C16581" s="179" t="s">
        <v>8</v>
      </c>
      <c r="D16581" s="180" t="s">
        <v>25545</v>
      </c>
    </row>
    <row r="16582" spans="1:4" x14ac:dyDescent="0.25">
      <c r="A16582" s="179" t="s">
        <v>4512</v>
      </c>
      <c r="B16582" s="179" t="s">
        <v>10255</v>
      </c>
      <c r="C16582" s="179" t="s">
        <v>8</v>
      </c>
      <c r="D16582" s="180" t="s">
        <v>27934</v>
      </c>
    </row>
    <row r="16583" spans="1:4" x14ac:dyDescent="0.25">
      <c r="A16583" s="179" t="s">
        <v>4513</v>
      </c>
      <c r="B16583" s="179" t="s">
        <v>10256</v>
      </c>
      <c r="C16583" s="179" t="s">
        <v>8</v>
      </c>
      <c r="D16583" s="180" t="s">
        <v>17701</v>
      </c>
    </row>
    <row r="16584" spans="1:4" x14ac:dyDescent="0.25">
      <c r="A16584" s="179" t="s">
        <v>4514</v>
      </c>
      <c r="B16584" s="179" t="s">
        <v>10257</v>
      </c>
      <c r="C16584" s="179" t="s">
        <v>8</v>
      </c>
      <c r="D16584" s="180" t="s">
        <v>12401</v>
      </c>
    </row>
    <row r="16585" spans="1:4" x14ac:dyDescent="0.25">
      <c r="A16585" s="179" t="s">
        <v>4515</v>
      </c>
      <c r="B16585" s="179" t="s">
        <v>10258</v>
      </c>
      <c r="C16585" s="179" t="s">
        <v>8</v>
      </c>
      <c r="D16585" s="180" t="s">
        <v>17680</v>
      </c>
    </row>
    <row r="16586" spans="1:4" x14ac:dyDescent="0.25">
      <c r="A16586" s="179" t="s">
        <v>4516</v>
      </c>
      <c r="B16586" s="179" t="s">
        <v>10259</v>
      </c>
      <c r="C16586" s="179" t="s">
        <v>8</v>
      </c>
      <c r="D16586" s="180" t="s">
        <v>27935</v>
      </c>
    </row>
    <row r="16587" spans="1:4" x14ac:dyDescent="0.25">
      <c r="A16587" s="179" t="s">
        <v>4517</v>
      </c>
      <c r="B16587" s="179" t="s">
        <v>10260</v>
      </c>
      <c r="C16587" s="179" t="s">
        <v>8</v>
      </c>
      <c r="D16587" s="180" t="s">
        <v>25318</v>
      </c>
    </row>
    <row r="16588" spans="1:4" x14ac:dyDescent="0.25">
      <c r="A16588" s="179" t="s">
        <v>4518</v>
      </c>
      <c r="B16588" s="179" t="s">
        <v>10261</v>
      </c>
      <c r="C16588" s="179" t="s">
        <v>8</v>
      </c>
      <c r="D16588" s="180" t="s">
        <v>27936</v>
      </c>
    </row>
    <row r="16589" spans="1:4" x14ac:dyDescent="0.25">
      <c r="A16589" s="179" t="s">
        <v>4519</v>
      </c>
      <c r="B16589" s="179" t="s">
        <v>10262</v>
      </c>
      <c r="C16589" s="179" t="s">
        <v>8</v>
      </c>
      <c r="D16589" s="180" t="s">
        <v>27937</v>
      </c>
    </row>
    <row r="16590" spans="1:4" x14ac:dyDescent="0.25">
      <c r="A16590" s="179" t="s">
        <v>4520</v>
      </c>
      <c r="B16590" s="179" t="s">
        <v>10263</v>
      </c>
      <c r="C16590" s="179" t="s">
        <v>8</v>
      </c>
      <c r="D16590" s="180" t="s">
        <v>27938</v>
      </c>
    </row>
    <row r="16591" spans="1:4" x14ac:dyDescent="0.25">
      <c r="A16591" s="179" t="s">
        <v>4521</v>
      </c>
      <c r="B16591" s="179" t="s">
        <v>10264</v>
      </c>
      <c r="C16591" s="179" t="s">
        <v>8</v>
      </c>
      <c r="D16591" s="180" t="s">
        <v>27939</v>
      </c>
    </row>
    <row r="16592" spans="1:4" x14ac:dyDescent="0.25">
      <c r="A16592" s="179" t="s">
        <v>4522</v>
      </c>
      <c r="B16592" s="179" t="s">
        <v>10265</v>
      </c>
      <c r="C16592" s="179" t="s">
        <v>8</v>
      </c>
      <c r="D16592" s="180" t="s">
        <v>27940</v>
      </c>
    </row>
    <row r="16593" spans="1:4" x14ac:dyDescent="0.25">
      <c r="A16593" s="179" t="s">
        <v>4523</v>
      </c>
      <c r="B16593" s="179" t="s">
        <v>10266</v>
      </c>
      <c r="C16593" s="179" t="s">
        <v>8</v>
      </c>
      <c r="D16593" s="180" t="s">
        <v>27941</v>
      </c>
    </row>
    <row r="16594" spans="1:4" x14ac:dyDescent="0.25">
      <c r="A16594" s="179" t="s">
        <v>4524</v>
      </c>
      <c r="B16594" s="179" t="s">
        <v>10267</v>
      </c>
      <c r="C16594" s="179" t="s">
        <v>8</v>
      </c>
      <c r="D16594" s="180" t="s">
        <v>27942</v>
      </c>
    </row>
    <row r="16595" spans="1:4" x14ac:dyDescent="0.25">
      <c r="A16595" s="179" t="s">
        <v>4525</v>
      </c>
      <c r="B16595" s="179" t="s">
        <v>10268</v>
      </c>
      <c r="C16595" s="179" t="s">
        <v>8</v>
      </c>
      <c r="D16595" s="180" t="s">
        <v>17417</v>
      </c>
    </row>
    <row r="16596" spans="1:4" x14ac:dyDescent="0.25">
      <c r="A16596" s="179" t="s">
        <v>4526</v>
      </c>
      <c r="B16596" s="179" t="s">
        <v>10269</v>
      </c>
      <c r="C16596" s="179" t="s">
        <v>8</v>
      </c>
      <c r="D16596" s="180" t="s">
        <v>17972</v>
      </c>
    </row>
    <row r="16597" spans="1:4" x14ac:dyDescent="0.25">
      <c r="A16597" s="179" t="s">
        <v>4527</v>
      </c>
      <c r="B16597" s="179" t="s">
        <v>10270</v>
      </c>
      <c r="C16597" s="179" t="s">
        <v>8</v>
      </c>
      <c r="D16597" s="180" t="s">
        <v>27943</v>
      </c>
    </row>
    <row r="16598" spans="1:4" x14ac:dyDescent="0.25">
      <c r="A16598" s="179" t="s">
        <v>4528</v>
      </c>
      <c r="B16598" s="179" t="s">
        <v>10271</v>
      </c>
      <c r="C16598" s="179" t="s">
        <v>8</v>
      </c>
      <c r="D16598" s="180" t="s">
        <v>24278</v>
      </c>
    </row>
    <row r="16599" spans="1:4" x14ac:dyDescent="0.25">
      <c r="A16599" s="179" t="s">
        <v>4529</v>
      </c>
      <c r="B16599" s="179" t="s">
        <v>10272</v>
      </c>
      <c r="C16599" s="179" t="s">
        <v>8</v>
      </c>
      <c r="D16599" s="180" t="s">
        <v>27944</v>
      </c>
    </row>
    <row r="16600" spans="1:4" x14ac:dyDescent="0.25">
      <c r="A16600" s="179" t="s">
        <v>4530</v>
      </c>
      <c r="B16600" s="179" t="s">
        <v>10273</v>
      </c>
      <c r="C16600" s="179" t="s">
        <v>8</v>
      </c>
      <c r="D16600" s="180" t="s">
        <v>27945</v>
      </c>
    </row>
    <row r="16601" spans="1:4" x14ac:dyDescent="0.25">
      <c r="A16601" s="179" t="s">
        <v>4531</v>
      </c>
      <c r="B16601" s="179" t="s">
        <v>10274</v>
      </c>
      <c r="C16601" s="179" t="s">
        <v>8</v>
      </c>
      <c r="D16601" s="180" t="s">
        <v>17798</v>
      </c>
    </row>
    <row r="16602" spans="1:4" x14ac:dyDescent="0.25">
      <c r="A16602" s="179" t="s">
        <v>4532</v>
      </c>
      <c r="B16602" s="179" t="s">
        <v>10275</v>
      </c>
      <c r="C16602" s="179" t="s">
        <v>8</v>
      </c>
      <c r="D16602" s="180" t="s">
        <v>27939</v>
      </c>
    </row>
    <row r="16603" spans="1:4" x14ac:dyDescent="0.25">
      <c r="A16603" s="179" t="s">
        <v>4533</v>
      </c>
      <c r="B16603" s="179" t="s">
        <v>10276</v>
      </c>
      <c r="C16603" s="179" t="s">
        <v>8</v>
      </c>
      <c r="D16603" s="180" t="s">
        <v>27946</v>
      </c>
    </row>
    <row r="16604" spans="1:4" x14ac:dyDescent="0.25">
      <c r="A16604" s="179" t="s">
        <v>4534</v>
      </c>
      <c r="B16604" s="179" t="s">
        <v>10277</v>
      </c>
      <c r="C16604" s="179" t="s">
        <v>8</v>
      </c>
      <c r="D16604" s="180" t="s">
        <v>27947</v>
      </c>
    </row>
    <row r="16605" spans="1:4" x14ac:dyDescent="0.25">
      <c r="A16605" s="179" t="s">
        <v>4535</v>
      </c>
      <c r="B16605" s="179" t="s">
        <v>10278</v>
      </c>
      <c r="C16605" s="179" t="s">
        <v>8</v>
      </c>
      <c r="D16605" s="180" t="s">
        <v>27948</v>
      </c>
    </row>
    <row r="16606" spans="1:4" x14ac:dyDescent="0.25">
      <c r="A16606" s="179" t="s">
        <v>4536</v>
      </c>
      <c r="B16606" s="179" t="s">
        <v>10279</v>
      </c>
      <c r="C16606" s="179" t="s">
        <v>8</v>
      </c>
      <c r="D16606" s="180" t="s">
        <v>27949</v>
      </c>
    </row>
    <row r="16607" spans="1:4" x14ac:dyDescent="0.25">
      <c r="A16607" s="179" t="s">
        <v>4537</v>
      </c>
      <c r="B16607" s="179" t="s">
        <v>10280</v>
      </c>
      <c r="C16607" s="179" t="s">
        <v>8</v>
      </c>
      <c r="D16607" s="180" t="s">
        <v>25851</v>
      </c>
    </row>
    <row r="16608" spans="1:4" x14ac:dyDescent="0.25">
      <c r="A16608" s="179" t="s">
        <v>4538</v>
      </c>
      <c r="B16608" s="179" t="s">
        <v>10281</v>
      </c>
      <c r="C16608" s="179" t="s">
        <v>8</v>
      </c>
      <c r="D16608" s="180" t="s">
        <v>17169</v>
      </c>
    </row>
    <row r="16609" spans="1:4" x14ac:dyDescent="0.25">
      <c r="A16609" s="179" t="s">
        <v>4539</v>
      </c>
      <c r="B16609" s="179" t="s">
        <v>10282</v>
      </c>
      <c r="C16609" s="179" t="s">
        <v>8</v>
      </c>
      <c r="D16609" s="180" t="s">
        <v>27950</v>
      </c>
    </row>
    <row r="16610" spans="1:4" x14ac:dyDescent="0.25">
      <c r="A16610" s="179" t="s">
        <v>4540</v>
      </c>
      <c r="B16610" s="179" t="s">
        <v>10283</v>
      </c>
      <c r="C16610" s="179" t="s">
        <v>8</v>
      </c>
      <c r="D16610" s="180" t="s">
        <v>25519</v>
      </c>
    </row>
    <row r="16611" spans="1:4" x14ac:dyDescent="0.25">
      <c r="A16611" s="179" t="s">
        <v>4541</v>
      </c>
      <c r="B16611" s="179" t="s">
        <v>10284</v>
      </c>
      <c r="C16611" s="179" t="s">
        <v>8</v>
      </c>
      <c r="D16611" s="180" t="s">
        <v>25519</v>
      </c>
    </row>
    <row r="16612" spans="1:4" x14ac:dyDescent="0.25">
      <c r="A16612" s="179" t="s">
        <v>4542</v>
      </c>
      <c r="B16612" s="179" t="s">
        <v>10285</v>
      </c>
      <c r="C16612" s="179" t="s">
        <v>8</v>
      </c>
      <c r="D16612" s="180" t="s">
        <v>25519</v>
      </c>
    </row>
    <row r="16613" spans="1:4" x14ac:dyDescent="0.25">
      <c r="A16613" s="179" t="s">
        <v>4543</v>
      </c>
      <c r="B16613" s="179" t="s">
        <v>10286</v>
      </c>
      <c r="C16613" s="179" t="s">
        <v>8</v>
      </c>
      <c r="D16613" s="180" t="s">
        <v>17905</v>
      </c>
    </row>
    <row r="16614" spans="1:4" x14ac:dyDescent="0.25">
      <c r="A16614" s="179" t="s">
        <v>4544</v>
      </c>
      <c r="B16614" s="179" t="s">
        <v>10287</v>
      </c>
      <c r="C16614" s="179" t="s">
        <v>8</v>
      </c>
      <c r="D16614" s="180" t="s">
        <v>17905</v>
      </c>
    </row>
    <row r="16615" spans="1:4" x14ac:dyDescent="0.25">
      <c r="A16615" s="179" t="s">
        <v>4545</v>
      </c>
      <c r="B16615" s="179" t="s">
        <v>10288</v>
      </c>
      <c r="C16615" s="179" t="s">
        <v>8</v>
      </c>
      <c r="D16615" s="180" t="s">
        <v>27951</v>
      </c>
    </row>
    <row r="16616" spans="1:4" x14ac:dyDescent="0.25">
      <c r="A16616" s="179" t="s">
        <v>4546</v>
      </c>
      <c r="B16616" s="179" t="s">
        <v>10289</v>
      </c>
      <c r="C16616" s="179" t="s">
        <v>8</v>
      </c>
      <c r="D16616" s="180" t="s">
        <v>27952</v>
      </c>
    </row>
    <row r="16617" spans="1:4" x14ac:dyDescent="0.25">
      <c r="A16617" s="179" t="s">
        <v>4547</v>
      </c>
      <c r="B16617" s="179" t="s">
        <v>10290</v>
      </c>
      <c r="C16617" s="179" t="s">
        <v>8</v>
      </c>
      <c r="D16617" s="180" t="s">
        <v>27952</v>
      </c>
    </row>
    <row r="16618" spans="1:4" x14ac:dyDescent="0.25">
      <c r="A16618" s="179" t="s">
        <v>4548</v>
      </c>
      <c r="B16618" s="179" t="s">
        <v>10291</v>
      </c>
      <c r="C16618" s="179" t="s">
        <v>8</v>
      </c>
      <c r="D16618" s="180" t="s">
        <v>17570</v>
      </c>
    </row>
    <row r="16619" spans="1:4" x14ac:dyDescent="0.25">
      <c r="A16619" s="179" t="s">
        <v>4549</v>
      </c>
      <c r="B16619" s="179" t="s">
        <v>10292</v>
      </c>
      <c r="C16619" s="179" t="s">
        <v>8</v>
      </c>
      <c r="D16619" s="180" t="s">
        <v>17660</v>
      </c>
    </row>
    <row r="16620" spans="1:4" x14ac:dyDescent="0.25">
      <c r="A16620" s="179" t="s">
        <v>4550</v>
      </c>
      <c r="B16620" s="179" t="s">
        <v>10293</v>
      </c>
      <c r="C16620" s="179" t="s">
        <v>8</v>
      </c>
      <c r="D16620" s="180" t="s">
        <v>27953</v>
      </c>
    </row>
    <row r="16621" spans="1:4" x14ac:dyDescent="0.25">
      <c r="A16621" s="179" t="s">
        <v>4551</v>
      </c>
      <c r="B16621" s="179" t="s">
        <v>10294</v>
      </c>
      <c r="C16621" s="179" t="s">
        <v>8</v>
      </c>
      <c r="D16621" s="180" t="s">
        <v>17051</v>
      </c>
    </row>
    <row r="16622" spans="1:4" x14ac:dyDescent="0.25">
      <c r="A16622" s="179" t="s">
        <v>4552</v>
      </c>
      <c r="B16622" s="179" t="s">
        <v>10295</v>
      </c>
      <c r="C16622" s="179" t="s">
        <v>8</v>
      </c>
      <c r="D16622" s="180" t="s">
        <v>17051</v>
      </c>
    </row>
    <row r="16623" spans="1:4" x14ac:dyDescent="0.25">
      <c r="A16623" s="179" t="s">
        <v>4553</v>
      </c>
      <c r="B16623" s="179" t="s">
        <v>10296</v>
      </c>
      <c r="C16623" s="179" t="s">
        <v>8</v>
      </c>
      <c r="D16623" s="180" t="s">
        <v>27954</v>
      </c>
    </row>
    <row r="16624" spans="1:4" x14ac:dyDescent="0.25">
      <c r="A16624" s="179" t="s">
        <v>4554</v>
      </c>
      <c r="B16624" s="179" t="s">
        <v>10297</v>
      </c>
      <c r="C16624" s="179" t="s">
        <v>8</v>
      </c>
      <c r="D16624" s="180" t="s">
        <v>27954</v>
      </c>
    </row>
    <row r="16625" spans="1:4" x14ac:dyDescent="0.25">
      <c r="A16625" s="179" t="s">
        <v>4555</v>
      </c>
      <c r="B16625" s="179" t="s">
        <v>10298</v>
      </c>
      <c r="C16625" s="179" t="s">
        <v>8</v>
      </c>
      <c r="D16625" s="180" t="s">
        <v>27954</v>
      </c>
    </row>
    <row r="16626" spans="1:4" x14ac:dyDescent="0.25">
      <c r="A16626" s="179" t="s">
        <v>4556</v>
      </c>
      <c r="B16626" s="179" t="s">
        <v>10299</v>
      </c>
      <c r="C16626" s="179" t="s">
        <v>8</v>
      </c>
      <c r="D16626" s="180" t="s">
        <v>27955</v>
      </c>
    </row>
    <row r="16627" spans="1:4" x14ac:dyDescent="0.25">
      <c r="A16627" s="179" t="s">
        <v>4557</v>
      </c>
      <c r="B16627" s="179" t="s">
        <v>10300</v>
      </c>
      <c r="C16627" s="179" t="s">
        <v>8</v>
      </c>
      <c r="D16627" s="180" t="s">
        <v>27955</v>
      </c>
    </row>
    <row r="16628" spans="1:4" x14ac:dyDescent="0.25">
      <c r="A16628" s="179" t="s">
        <v>4558</v>
      </c>
      <c r="B16628" s="179" t="s">
        <v>10301</v>
      </c>
      <c r="C16628" s="179" t="s">
        <v>8</v>
      </c>
      <c r="D16628" s="180" t="s">
        <v>27955</v>
      </c>
    </row>
    <row r="16629" spans="1:4" x14ac:dyDescent="0.25">
      <c r="A16629" s="179" t="s">
        <v>4559</v>
      </c>
      <c r="B16629" s="179" t="s">
        <v>10302</v>
      </c>
      <c r="C16629" s="179" t="s">
        <v>8</v>
      </c>
      <c r="D16629" s="180" t="s">
        <v>27956</v>
      </c>
    </row>
    <row r="16630" spans="1:4" x14ac:dyDescent="0.25">
      <c r="A16630" s="179" t="s">
        <v>4560</v>
      </c>
      <c r="B16630" s="179" t="s">
        <v>10303</v>
      </c>
      <c r="C16630" s="179" t="s">
        <v>8</v>
      </c>
      <c r="D16630" s="180" t="s">
        <v>27956</v>
      </c>
    </row>
    <row r="16631" spans="1:4" x14ac:dyDescent="0.25">
      <c r="A16631" s="179" t="s">
        <v>4561</v>
      </c>
      <c r="B16631" s="179" t="s">
        <v>10304</v>
      </c>
      <c r="C16631" s="179" t="s">
        <v>8</v>
      </c>
      <c r="D16631" s="180" t="s">
        <v>27957</v>
      </c>
    </row>
    <row r="16632" spans="1:4" x14ac:dyDescent="0.25">
      <c r="A16632" s="179" t="s">
        <v>4562</v>
      </c>
      <c r="B16632" s="179" t="s">
        <v>10305</v>
      </c>
      <c r="C16632" s="179" t="s">
        <v>8</v>
      </c>
      <c r="D16632" s="180" t="s">
        <v>27957</v>
      </c>
    </row>
    <row r="16633" spans="1:4" x14ac:dyDescent="0.25">
      <c r="A16633" s="179" t="s">
        <v>4563</v>
      </c>
      <c r="B16633" s="179" t="s">
        <v>10306</v>
      </c>
      <c r="C16633" s="179" t="s">
        <v>8</v>
      </c>
      <c r="D16633" s="180" t="s">
        <v>8835</v>
      </c>
    </row>
    <row r="16634" spans="1:4" x14ac:dyDescent="0.25">
      <c r="A16634" s="179" t="s">
        <v>4564</v>
      </c>
      <c r="B16634" s="179" t="s">
        <v>10307</v>
      </c>
      <c r="C16634" s="179" t="s">
        <v>8</v>
      </c>
      <c r="D16634" s="180" t="s">
        <v>16808</v>
      </c>
    </row>
    <row r="16635" spans="1:4" x14ac:dyDescent="0.25">
      <c r="A16635" s="179" t="s">
        <v>4565</v>
      </c>
      <c r="B16635" s="179" t="s">
        <v>10308</v>
      </c>
      <c r="C16635" s="179" t="s">
        <v>8</v>
      </c>
      <c r="D16635" s="180" t="s">
        <v>27958</v>
      </c>
    </row>
    <row r="16636" spans="1:4" x14ac:dyDescent="0.25">
      <c r="A16636" s="179" t="s">
        <v>4566</v>
      </c>
      <c r="B16636" s="179" t="s">
        <v>10309</v>
      </c>
      <c r="C16636" s="179" t="s">
        <v>8</v>
      </c>
      <c r="D16636" s="180" t="s">
        <v>25545</v>
      </c>
    </row>
    <row r="16637" spans="1:4" x14ac:dyDescent="0.25">
      <c r="A16637" s="179" t="s">
        <v>4567</v>
      </c>
      <c r="B16637" s="179" t="s">
        <v>10310</v>
      </c>
      <c r="C16637" s="179" t="s">
        <v>8</v>
      </c>
      <c r="D16637" s="180" t="s">
        <v>25545</v>
      </c>
    </row>
    <row r="16638" spans="1:4" x14ac:dyDescent="0.25">
      <c r="A16638" s="179" t="s">
        <v>4568</v>
      </c>
      <c r="B16638" s="179" t="s">
        <v>10311</v>
      </c>
      <c r="C16638" s="179" t="s">
        <v>8</v>
      </c>
      <c r="D16638" s="180" t="s">
        <v>15816</v>
      </c>
    </row>
    <row r="16639" spans="1:4" x14ac:dyDescent="0.25">
      <c r="A16639" s="179" t="s">
        <v>4569</v>
      </c>
      <c r="B16639" s="179" t="s">
        <v>10312</v>
      </c>
      <c r="C16639" s="179" t="s">
        <v>8</v>
      </c>
      <c r="D16639" s="180" t="s">
        <v>15816</v>
      </c>
    </row>
    <row r="16640" spans="1:4" x14ac:dyDescent="0.25">
      <c r="A16640" s="179" t="s">
        <v>4570</v>
      </c>
      <c r="B16640" s="179" t="s">
        <v>10313</v>
      </c>
      <c r="C16640" s="179" t="s">
        <v>8</v>
      </c>
      <c r="D16640" s="180" t="s">
        <v>15816</v>
      </c>
    </row>
    <row r="16641" spans="1:4" x14ac:dyDescent="0.25">
      <c r="A16641" s="179" t="s">
        <v>4571</v>
      </c>
      <c r="B16641" s="179" t="s">
        <v>10314</v>
      </c>
      <c r="C16641" s="179" t="s">
        <v>8</v>
      </c>
      <c r="D16641" s="180" t="s">
        <v>17617</v>
      </c>
    </row>
    <row r="16642" spans="1:4" x14ac:dyDescent="0.25">
      <c r="A16642" s="179" t="s">
        <v>4572</v>
      </c>
      <c r="B16642" s="179" t="s">
        <v>10315</v>
      </c>
      <c r="C16642" s="179" t="s">
        <v>8</v>
      </c>
      <c r="D16642" s="180" t="s">
        <v>17617</v>
      </c>
    </row>
    <row r="16643" spans="1:4" x14ac:dyDescent="0.25">
      <c r="A16643" s="179" t="s">
        <v>4573</v>
      </c>
      <c r="B16643" s="179" t="s">
        <v>10316</v>
      </c>
      <c r="C16643" s="179" t="s">
        <v>8</v>
      </c>
      <c r="D16643" s="180" t="s">
        <v>17617</v>
      </c>
    </row>
    <row r="16644" spans="1:4" x14ac:dyDescent="0.25">
      <c r="A16644" s="179" t="s">
        <v>4574</v>
      </c>
      <c r="B16644" s="179" t="s">
        <v>10317</v>
      </c>
      <c r="C16644" s="179" t="s">
        <v>8</v>
      </c>
      <c r="D16644" s="180" t="s">
        <v>18331</v>
      </c>
    </row>
    <row r="16645" spans="1:4" x14ac:dyDescent="0.25">
      <c r="A16645" s="179" t="s">
        <v>4575</v>
      </c>
      <c r="B16645" s="179" t="s">
        <v>10318</v>
      </c>
      <c r="C16645" s="179" t="s">
        <v>8</v>
      </c>
      <c r="D16645" s="180" t="s">
        <v>18331</v>
      </c>
    </row>
    <row r="16646" spans="1:4" x14ac:dyDescent="0.25">
      <c r="A16646" s="179" t="s">
        <v>4576</v>
      </c>
      <c r="B16646" s="179" t="s">
        <v>10319</v>
      </c>
      <c r="C16646" s="179" t="s">
        <v>8</v>
      </c>
      <c r="D16646" s="180" t="s">
        <v>27959</v>
      </c>
    </row>
    <row r="16647" spans="1:4" x14ac:dyDescent="0.25">
      <c r="A16647" s="179" t="s">
        <v>4577</v>
      </c>
      <c r="B16647" s="179" t="s">
        <v>10320</v>
      </c>
      <c r="C16647" s="179" t="s">
        <v>8</v>
      </c>
      <c r="D16647" s="180" t="s">
        <v>27959</v>
      </c>
    </row>
    <row r="16648" spans="1:4" x14ac:dyDescent="0.25">
      <c r="A16648" s="179" t="s">
        <v>4578</v>
      </c>
      <c r="B16648" s="179" t="s">
        <v>10321</v>
      </c>
      <c r="C16648" s="179" t="s">
        <v>8</v>
      </c>
      <c r="D16648" s="180" t="s">
        <v>17017</v>
      </c>
    </row>
    <row r="16649" spans="1:4" x14ac:dyDescent="0.25">
      <c r="A16649" s="179" t="s">
        <v>4579</v>
      </c>
      <c r="B16649" s="179" t="s">
        <v>13620</v>
      </c>
      <c r="C16649" s="179" t="s">
        <v>8</v>
      </c>
      <c r="D16649" s="180" t="s">
        <v>8528</v>
      </c>
    </row>
    <row r="16650" spans="1:4" x14ac:dyDescent="0.25">
      <c r="A16650" s="179" t="s">
        <v>4580</v>
      </c>
      <c r="B16650" s="179" t="s">
        <v>13621</v>
      </c>
      <c r="C16650" s="179" t="s">
        <v>8</v>
      </c>
      <c r="D16650" s="180" t="s">
        <v>27960</v>
      </c>
    </row>
    <row r="16651" spans="1:4" x14ac:dyDescent="0.25">
      <c r="A16651" s="179" t="s">
        <v>4581</v>
      </c>
      <c r="B16651" s="179" t="s">
        <v>13622</v>
      </c>
      <c r="C16651" s="179" t="s">
        <v>8</v>
      </c>
      <c r="D16651" s="180" t="s">
        <v>12519</v>
      </c>
    </row>
    <row r="16652" spans="1:4" x14ac:dyDescent="0.25">
      <c r="A16652" s="179" t="s">
        <v>4582</v>
      </c>
      <c r="B16652" s="179" t="s">
        <v>13623</v>
      </c>
      <c r="C16652" s="179" t="s">
        <v>8</v>
      </c>
      <c r="D16652" s="180" t="s">
        <v>19554</v>
      </c>
    </row>
    <row r="16653" spans="1:4" x14ac:dyDescent="0.25">
      <c r="A16653" s="179" t="s">
        <v>4583</v>
      </c>
      <c r="B16653" s="179" t="s">
        <v>13625</v>
      </c>
      <c r="C16653" s="179" t="s">
        <v>8</v>
      </c>
      <c r="D16653" s="180" t="s">
        <v>16766</v>
      </c>
    </row>
    <row r="16654" spans="1:4" x14ac:dyDescent="0.25">
      <c r="A16654" s="179" t="s">
        <v>4584</v>
      </c>
      <c r="B16654" s="179" t="s">
        <v>13626</v>
      </c>
      <c r="C16654" s="179" t="s">
        <v>8</v>
      </c>
      <c r="D16654" s="180" t="s">
        <v>7963</v>
      </c>
    </row>
    <row r="16655" spans="1:4" x14ac:dyDescent="0.25">
      <c r="A16655" s="179" t="s">
        <v>4585</v>
      </c>
      <c r="B16655" s="179" t="s">
        <v>13627</v>
      </c>
      <c r="C16655" s="179" t="s">
        <v>8</v>
      </c>
      <c r="D16655" s="180" t="s">
        <v>27961</v>
      </c>
    </row>
    <row r="16656" spans="1:4" x14ac:dyDescent="0.25">
      <c r="A16656" s="179" t="s">
        <v>4586</v>
      </c>
      <c r="B16656" s="179" t="s">
        <v>13628</v>
      </c>
      <c r="C16656" s="179" t="s">
        <v>8</v>
      </c>
      <c r="D16656" s="180" t="s">
        <v>12520</v>
      </c>
    </row>
    <row r="16657" spans="1:4" x14ac:dyDescent="0.25">
      <c r="A16657" s="179" t="s">
        <v>4587</v>
      </c>
      <c r="B16657" s="179" t="s">
        <v>13629</v>
      </c>
      <c r="C16657" s="179" t="s">
        <v>8</v>
      </c>
      <c r="D16657" s="180" t="s">
        <v>27962</v>
      </c>
    </row>
    <row r="16658" spans="1:4" x14ac:dyDescent="0.25">
      <c r="A16658" s="179" t="s">
        <v>4588</v>
      </c>
      <c r="B16658" s="179" t="s">
        <v>13630</v>
      </c>
      <c r="C16658" s="179" t="s">
        <v>8</v>
      </c>
      <c r="D16658" s="180" t="s">
        <v>18008</v>
      </c>
    </row>
    <row r="16659" spans="1:4" x14ac:dyDescent="0.25">
      <c r="A16659" s="179" t="s">
        <v>4589</v>
      </c>
      <c r="B16659" s="179" t="s">
        <v>13631</v>
      </c>
      <c r="C16659" s="179" t="s">
        <v>8</v>
      </c>
      <c r="D16659" s="180" t="s">
        <v>18030</v>
      </c>
    </row>
    <row r="16660" spans="1:4" x14ac:dyDescent="0.25">
      <c r="A16660" s="179" t="s">
        <v>4590</v>
      </c>
      <c r="B16660" s="179" t="s">
        <v>13632</v>
      </c>
      <c r="C16660" s="179" t="s">
        <v>8</v>
      </c>
      <c r="D16660" s="180" t="s">
        <v>27963</v>
      </c>
    </row>
    <row r="16661" spans="1:4" x14ac:dyDescent="0.25">
      <c r="A16661" s="179" t="s">
        <v>4591</v>
      </c>
      <c r="B16661" s="179" t="s">
        <v>13633</v>
      </c>
      <c r="C16661" s="179" t="s">
        <v>8</v>
      </c>
      <c r="D16661" s="180" t="s">
        <v>27964</v>
      </c>
    </row>
    <row r="16662" spans="1:4" x14ac:dyDescent="0.25">
      <c r="A16662" s="179" t="s">
        <v>4592</v>
      </c>
      <c r="B16662" s="179" t="s">
        <v>13634</v>
      </c>
      <c r="C16662" s="179" t="s">
        <v>8</v>
      </c>
      <c r="D16662" s="180" t="s">
        <v>17933</v>
      </c>
    </row>
    <row r="16663" spans="1:4" x14ac:dyDescent="0.25">
      <c r="A16663" s="179" t="s">
        <v>4593</v>
      </c>
      <c r="B16663" s="179" t="s">
        <v>13635</v>
      </c>
      <c r="C16663" s="179" t="s">
        <v>8</v>
      </c>
      <c r="D16663" s="180" t="s">
        <v>27965</v>
      </c>
    </row>
    <row r="16664" spans="1:4" x14ac:dyDescent="0.25">
      <c r="A16664" s="179" t="s">
        <v>4594</v>
      </c>
      <c r="B16664" s="179" t="s">
        <v>13636</v>
      </c>
      <c r="C16664" s="179" t="s">
        <v>8</v>
      </c>
      <c r="D16664" s="180" t="s">
        <v>26844</v>
      </c>
    </row>
    <row r="16665" spans="1:4" x14ac:dyDescent="0.25">
      <c r="A16665" s="179" t="s">
        <v>4595</v>
      </c>
      <c r="B16665" s="179" t="s">
        <v>13637</v>
      </c>
      <c r="C16665" s="179" t="s">
        <v>8</v>
      </c>
      <c r="D16665" s="180" t="s">
        <v>26886</v>
      </c>
    </row>
    <row r="16666" spans="1:4" x14ac:dyDescent="0.25">
      <c r="A16666" s="179" t="s">
        <v>4596</v>
      </c>
      <c r="B16666" s="179" t="s">
        <v>13638</v>
      </c>
      <c r="C16666" s="179" t="s">
        <v>8</v>
      </c>
      <c r="D16666" s="180" t="s">
        <v>27966</v>
      </c>
    </row>
    <row r="16667" spans="1:4" x14ac:dyDescent="0.25">
      <c r="A16667" s="179" t="s">
        <v>4597</v>
      </c>
      <c r="B16667" s="179" t="s">
        <v>13639</v>
      </c>
      <c r="C16667" s="179" t="s">
        <v>8</v>
      </c>
      <c r="D16667" s="180" t="s">
        <v>27867</v>
      </c>
    </row>
    <row r="16668" spans="1:4" x14ac:dyDescent="0.25">
      <c r="A16668" s="179" t="s">
        <v>4598</v>
      </c>
      <c r="B16668" s="179" t="s">
        <v>13640</v>
      </c>
      <c r="C16668" s="179" t="s">
        <v>8</v>
      </c>
      <c r="D16668" s="180" t="s">
        <v>27967</v>
      </c>
    </row>
    <row r="16669" spans="1:4" x14ac:dyDescent="0.25">
      <c r="A16669" s="179" t="s">
        <v>4599</v>
      </c>
      <c r="B16669" s="179" t="s">
        <v>13641</v>
      </c>
      <c r="C16669" s="179" t="s">
        <v>8</v>
      </c>
      <c r="D16669" s="180" t="s">
        <v>27968</v>
      </c>
    </row>
    <row r="16670" spans="1:4" x14ac:dyDescent="0.25">
      <c r="A16670" s="179" t="s">
        <v>4600</v>
      </c>
      <c r="B16670" s="179" t="s">
        <v>13642</v>
      </c>
      <c r="C16670" s="179" t="s">
        <v>8</v>
      </c>
      <c r="D16670" s="180" t="s">
        <v>27969</v>
      </c>
    </row>
    <row r="16671" spans="1:4" x14ac:dyDescent="0.25">
      <c r="A16671" s="179" t="s">
        <v>4601</v>
      </c>
      <c r="B16671" s="179" t="s">
        <v>13643</v>
      </c>
      <c r="C16671" s="179" t="s">
        <v>8</v>
      </c>
      <c r="D16671" s="180" t="s">
        <v>27970</v>
      </c>
    </row>
    <row r="16672" spans="1:4" x14ac:dyDescent="0.25">
      <c r="A16672" s="179" t="s">
        <v>4602</v>
      </c>
      <c r="B16672" s="179" t="s">
        <v>13644</v>
      </c>
      <c r="C16672" s="179" t="s">
        <v>8</v>
      </c>
      <c r="D16672" s="180" t="s">
        <v>8459</v>
      </c>
    </row>
    <row r="16673" spans="1:4" x14ac:dyDescent="0.25">
      <c r="A16673" s="179" t="s">
        <v>4603</v>
      </c>
      <c r="B16673" s="179" t="s">
        <v>13645</v>
      </c>
      <c r="C16673" s="179" t="s">
        <v>8</v>
      </c>
      <c r="D16673" s="180" t="s">
        <v>17459</v>
      </c>
    </row>
    <row r="16674" spans="1:4" x14ac:dyDescent="0.25">
      <c r="A16674" s="179" t="s">
        <v>4604</v>
      </c>
      <c r="B16674" s="179" t="s">
        <v>13646</v>
      </c>
      <c r="C16674" s="179" t="s">
        <v>8</v>
      </c>
      <c r="D16674" s="180" t="s">
        <v>22341</v>
      </c>
    </row>
    <row r="16675" spans="1:4" x14ac:dyDescent="0.25">
      <c r="A16675" s="179" t="s">
        <v>4605</v>
      </c>
      <c r="B16675" s="179" t="s">
        <v>13647</v>
      </c>
      <c r="C16675" s="179" t="s">
        <v>8</v>
      </c>
      <c r="D16675" s="180" t="s">
        <v>17959</v>
      </c>
    </row>
    <row r="16676" spans="1:4" x14ac:dyDescent="0.25">
      <c r="A16676" s="179" t="s">
        <v>4606</v>
      </c>
      <c r="B16676" s="179" t="s">
        <v>13648</v>
      </c>
      <c r="C16676" s="179" t="s">
        <v>8</v>
      </c>
      <c r="D16676" s="180" t="s">
        <v>12176</v>
      </c>
    </row>
    <row r="16677" spans="1:4" x14ac:dyDescent="0.25">
      <c r="A16677" s="179" t="s">
        <v>4607</v>
      </c>
      <c r="B16677" s="179" t="s">
        <v>13649</v>
      </c>
      <c r="C16677" s="179" t="s">
        <v>8</v>
      </c>
      <c r="D16677" s="180" t="s">
        <v>16746</v>
      </c>
    </row>
    <row r="16678" spans="1:4" x14ac:dyDescent="0.25">
      <c r="A16678" s="179" t="s">
        <v>4608</v>
      </c>
      <c r="B16678" s="179" t="s">
        <v>13651</v>
      </c>
      <c r="C16678" s="179" t="s">
        <v>8</v>
      </c>
      <c r="D16678" s="180" t="s">
        <v>11818</v>
      </c>
    </row>
    <row r="16679" spans="1:4" x14ac:dyDescent="0.25">
      <c r="A16679" s="179" t="s">
        <v>4609</v>
      </c>
      <c r="B16679" s="179" t="s">
        <v>13652</v>
      </c>
      <c r="C16679" s="179" t="s">
        <v>8</v>
      </c>
      <c r="D16679" s="180" t="s">
        <v>27971</v>
      </c>
    </row>
    <row r="16680" spans="1:4" x14ac:dyDescent="0.25">
      <c r="A16680" s="179" t="s">
        <v>4610</v>
      </c>
      <c r="B16680" s="179" t="s">
        <v>13653</v>
      </c>
      <c r="C16680" s="179" t="s">
        <v>8</v>
      </c>
      <c r="D16680" s="180" t="s">
        <v>6948</v>
      </c>
    </row>
    <row r="16681" spans="1:4" x14ac:dyDescent="0.25">
      <c r="A16681" s="179" t="s">
        <v>4611</v>
      </c>
      <c r="B16681" s="179" t="s">
        <v>13655</v>
      </c>
      <c r="C16681" s="179" t="s">
        <v>8</v>
      </c>
      <c r="D16681" s="180" t="s">
        <v>12059</v>
      </c>
    </row>
    <row r="16682" spans="1:4" x14ac:dyDescent="0.25">
      <c r="A16682" s="179" t="s">
        <v>4612</v>
      </c>
      <c r="B16682" s="179" t="s">
        <v>13656</v>
      </c>
      <c r="C16682" s="179" t="s">
        <v>8</v>
      </c>
      <c r="D16682" s="180" t="s">
        <v>27972</v>
      </c>
    </row>
    <row r="16683" spans="1:4" x14ac:dyDescent="0.25">
      <c r="A16683" s="179" t="s">
        <v>4613</v>
      </c>
      <c r="B16683" s="179" t="s">
        <v>13657</v>
      </c>
      <c r="C16683" s="179" t="s">
        <v>8</v>
      </c>
      <c r="D16683" s="180" t="s">
        <v>13720</v>
      </c>
    </row>
    <row r="16684" spans="1:4" x14ac:dyDescent="0.25">
      <c r="A16684" s="179" t="s">
        <v>4614</v>
      </c>
      <c r="B16684" s="179" t="s">
        <v>13658</v>
      </c>
      <c r="C16684" s="179" t="s">
        <v>8</v>
      </c>
      <c r="D16684" s="180" t="s">
        <v>27973</v>
      </c>
    </row>
    <row r="16685" spans="1:4" x14ac:dyDescent="0.25">
      <c r="A16685" s="179" t="s">
        <v>4615</v>
      </c>
      <c r="B16685" s="179" t="s">
        <v>13659</v>
      </c>
      <c r="C16685" s="179" t="s">
        <v>8</v>
      </c>
      <c r="D16685" s="180" t="s">
        <v>27974</v>
      </c>
    </row>
    <row r="16686" spans="1:4" x14ac:dyDescent="0.25">
      <c r="A16686" s="179" t="s">
        <v>4616</v>
      </c>
      <c r="B16686" s="179" t="s">
        <v>13660</v>
      </c>
      <c r="C16686" s="179" t="s">
        <v>8</v>
      </c>
      <c r="D16686" s="180" t="s">
        <v>7378</v>
      </c>
    </row>
    <row r="16687" spans="1:4" x14ac:dyDescent="0.25">
      <c r="A16687" s="179" t="s">
        <v>4617</v>
      </c>
      <c r="B16687" s="179" t="s">
        <v>13661</v>
      </c>
      <c r="C16687" s="179" t="s">
        <v>8</v>
      </c>
      <c r="D16687" s="180" t="s">
        <v>7886</v>
      </c>
    </row>
    <row r="16688" spans="1:4" x14ac:dyDescent="0.25">
      <c r="A16688" s="179" t="s">
        <v>4618</v>
      </c>
      <c r="B16688" s="179" t="s">
        <v>13662</v>
      </c>
      <c r="C16688" s="179" t="s">
        <v>8</v>
      </c>
      <c r="D16688" s="180" t="s">
        <v>27975</v>
      </c>
    </row>
    <row r="16689" spans="1:4" x14ac:dyDescent="0.25">
      <c r="A16689" s="179" t="s">
        <v>4619</v>
      </c>
      <c r="B16689" s="179" t="s">
        <v>13663</v>
      </c>
      <c r="C16689" s="179" t="s">
        <v>8</v>
      </c>
      <c r="D16689" s="180" t="s">
        <v>17213</v>
      </c>
    </row>
    <row r="16690" spans="1:4" x14ac:dyDescent="0.25">
      <c r="A16690" s="179" t="s">
        <v>4620</v>
      </c>
      <c r="B16690" s="179" t="s">
        <v>13664</v>
      </c>
      <c r="C16690" s="179" t="s">
        <v>8</v>
      </c>
      <c r="D16690" s="180" t="s">
        <v>17241</v>
      </c>
    </row>
    <row r="16691" spans="1:4" x14ac:dyDescent="0.25">
      <c r="A16691" s="179" t="s">
        <v>4621</v>
      </c>
      <c r="B16691" s="179" t="s">
        <v>13665</v>
      </c>
      <c r="C16691" s="179" t="s">
        <v>8</v>
      </c>
      <c r="D16691" s="180" t="s">
        <v>27976</v>
      </c>
    </row>
    <row r="16692" spans="1:4" x14ac:dyDescent="0.25">
      <c r="A16692" s="179" t="s">
        <v>4622</v>
      </c>
      <c r="B16692" s="179" t="s">
        <v>13666</v>
      </c>
      <c r="C16692" s="179" t="s">
        <v>8</v>
      </c>
      <c r="D16692" s="180" t="s">
        <v>14901</v>
      </c>
    </row>
    <row r="16693" spans="1:4" x14ac:dyDescent="0.25">
      <c r="A16693" s="179" t="s">
        <v>4623</v>
      </c>
      <c r="B16693" s="179" t="s">
        <v>13667</v>
      </c>
      <c r="C16693" s="179" t="s">
        <v>8</v>
      </c>
      <c r="D16693" s="180" t="s">
        <v>14919</v>
      </c>
    </row>
    <row r="16694" spans="1:4" x14ac:dyDescent="0.25">
      <c r="A16694" s="179" t="s">
        <v>4624</v>
      </c>
      <c r="B16694" s="179" t="s">
        <v>13668</v>
      </c>
      <c r="C16694" s="179" t="s">
        <v>8</v>
      </c>
      <c r="D16694" s="180" t="s">
        <v>12046</v>
      </c>
    </row>
    <row r="16695" spans="1:4" x14ac:dyDescent="0.25">
      <c r="A16695" s="179" t="s">
        <v>4625</v>
      </c>
      <c r="B16695" s="179" t="s">
        <v>13669</v>
      </c>
      <c r="C16695" s="179" t="s">
        <v>8</v>
      </c>
      <c r="D16695" s="180" t="s">
        <v>12625</v>
      </c>
    </row>
    <row r="16696" spans="1:4" x14ac:dyDescent="0.25">
      <c r="A16696" s="179" t="s">
        <v>4626</v>
      </c>
      <c r="B16696" s="179" t="s">
        <v>13671</v>
      </c>
      <c r="C16696" s="179" t="s">
        <v>8</v>
      </c>
      <c r="D16696" s="180" t="s">
        <v>27977</v>
      </c>
    </row>
    <row r="16697" spans="1:4" x14ac:dyDescent="0.25">
      <c r="A16697" s="179" t="s">
        <v>4627</v>
      </c>
      <c r="B16697" s="179" t="s">
        <v>13672</v>
      </c>
      <c r="C16697" s="179" t="s">
        <v>8</v>
      </c>
      <c r="D16697" s="180" t="s">
        <v>24537</v>
      </c>
    </row>
    <row r="16698" spans="1:4" x14ac:dyDescent="0.25">
      <c r="A16698" s="179" t="s">
        <v>4628</v>
      </c>
      <c r="B16698" s="179" t="s">
        <v>13673</v>
      </c>
      <c r="C16698" s="179" t="s">
        <v>8</v>
      </c>
      <c r="D16698" s="180" t="s">
        <v>12653</v>
      </c>
    </row>
    <row r="16699" spans="1:4" x14ac:dyDescent="0.25">
      <c r="A16699" s="179" t="s">
        <v>4629</v>
      </c>
      <c r="B16699" s="179" t="s">
        <v>13674</v>
      </c>
      <c r="C16699" s="179" t="s">
        <v>8</v>
      </c>
      <c r="D16699" s="180" t="s">
        <v>6477</v>
      </c>
    </row>
    <row r="16700" spans="1:4" x14ac:dyDescent="0.25">
      <c r="A16700" s="179" t="s">
        <v>4630</v>
      </c>
      <c r="B16700" s="179" t="s">
        <v>13676</v>
      </c>
      <c r="C16700" s="179" t="s">
        <v>8</v>
      </c>
      <c r="D16700" s="180" t="s">
        <v>27978</v>
      </c>
    </row>
    <row r="16701" spans="1:4" x14ac:dyDescent="0.25">
      <c r="A16701" s="179" t="s">
        <v>4631</v>
      </c>
      <c r="B16701" s="179" t="s">
        <v>13677</v>
      </c>
      <c r="C16701" s="179" t="s">
        <v>8</v>
      </c>
      <c r="D16701" s="180" t="s">
        <v>12656</v>
      </c>
    </row>
    <row r="16702" spans="1:4" x14ac:dyDescent="0.25">
      <c r="A16702" s="179" t="s">
        <v>4632</v>
      </c>
      <c r="B16702" s="179" t="s">
        <v>13678</v>
      </c>
      <c r="C16702" s="179" t="s">
        <v>8</v>
      </c>
      <c r="D16702" s="180" t="s">
        <v>12688</v>
      </c>
    </row>
    <row r="16703" spans="1:4" x14ac:dyDescent="0.25">
      <c r="A16703" s="179" t="s">
        <v>4633</v>
      </c>
      <c r="B16703" s="179" t="s">
        <v>13679</v>
      </c>
      <c r="C16703" s="179" t="s">
        <v>8</v>
      </c>
      <c r="D16703" s="180" t="s">
        <v>27979</v>
      </c>
    </row>
    <row r="16704" spans="1:4" x14ac:dyDescent="0.25">
      <c r="A16704" s="179" t="s">
        <v>4634</v>
      </c>
      <c r="B16704" s="179" t="s">
        <v>13680</v>
      </c>
      <c r="C16704" s="179" t="s">
        <v>8</v>
      </c>
      <c r="D16704" s="180" t="s">
        <v>17957</v>
      </c>
    </row>
    <row r="16705" spans="1:4" x14ac:dyDescent="0.25">
      <c r="A16705" s="179" t="s">
        <v>4635</v>
      </c>
      <c r="B16705" s="179" t="s">
        <v>13681</v>
      </c>
      <c r="C16705" s="179" t="s">
        <v>8</v>
      </c>
      <c r="D16705" s="180" t="s">
        <v>17074</v>
      </c>
    </row>
    <row r="16706" spans="1:4" x14ac:dyDescent="0.25">
      <c r="A16706" s="179" t="s">
        <v>4636</v>
      </c>
      <c r="B16706" s="179" t="s">
        <v>13682</v>
      </c>
      <c r="C16706" s="179" t="s">
        <v>8</v>
      </c>
      <c r="D16706" s="180" t="s">
        <v>14838</v>
      </c>
    </row>
    <row r="16707" spans="1:4" x14ac:dyDescent="0.25">
      <c r="A16707" s="179" t="s">
        <v>4637</v>
      </c>
      <c r="B16707" s="179" t="s">
        <v>13683</v>
      </c>
      <c r="C16707" s="179" t="s">
        <v>8</v>
      </c>
      <c r="D16707" s="180" t="s">
        <v>11568</v>
      </c>
    </row>
    <row r="16708" spans="1:4" x14ac:dyDescent="0.25">
      <c r="A16708" s="179" t="s">
        <v>4638</v>
      </c>
      <c r="B16708" s="179" t="s">
        <v>13684</v>
      </c>
      <c r="C16708" s="179" t="s">
        <v>8</v>
      </c>
      <c r="D16708" s="180" t="s">
        <v>27980</v>
      </c>
    </row>
    <row r="16709" spans="1:4" x14ac:dyDescent="0.25">
      <c r="A16709" s="179" t="s">
        <v>4639</v>
      </c>
      <c r="B16709" s="179" t="s">
        <v>13685</v>
      </c>
      <c r="C16709" s="179" t="s">
        <v>8</v>
      </c>
      <c r="D16709" s="180" t="s">
        <v>27981</v>
      </c>
    </row>
    <row r="16710" spans="1:4" x14ac:dyDescent="0.25">
      <c r="A16710" s="179" t="s">
        <v>4640</v>
      </c>
      <c r="B16710" s="179" t="s">
        <v>13686</v>
      </c>
      <c r="C16710" s="179" t="s">
        <v>8</v>
      </c>
      <c r="D16710" s="180" t="s">
        <v>27982</v>
      </c>
    </row>
    <row r="16711" spans="1:4" x14ac:dyDescent="0.25">
      <c r="A16711" s="179" t="s">
        <v>4641</v>
      </c>
      <c r="B16711" s="179" t="s">
        <v>13687</v>
      </c>
      <c r="C16711" s="179" t="s">
        <v>8</v>
      </c>
      <c r="D16711" s="180" t="s">
        <v>27685</v>
      </c>
    </row>
    <row r="16712" spans="1:4" x14ac:dyDescent="0.25">
      <c r="A16712" s="179" t="s">
        <v>4642</v>
      </c>
      <c r="B16712" s="179" t="s">
        <v>13688</v>
      </c>
      <c r="C16712" s="179" t="s">
        <v>8</v>
      </c>
      <c r="D16712" s="180" t="s">
        <v>27983</v>
      </c>
    </row>
    <row r="16713" spans="1:4" x14ac:dyDescent="0.25">
      <c r="A16713" s="179" t="s">
        <v>4643</v>
      </c>
      <c r="B16713" s="179" t="s">
        <v>13689</v>
      </c>
      <c r="C16713" s="179" t="s">
        <v>8</v>
      </c>
      <c r="D16713" s="180" t="s">
        <v>20694</v>
      </c>
    </row>
    <row r="16714" spans="1:4" x14ac:dyDescent="0.25">
      <c r="A16714" s="179" t="s">
        <v>4644</v>
      </c>
      <c r="B16714" s="179" t="s">
        <v>13690</v>
      </c>
      <c r="C16714" s="179" t="s">
        <v>8</v>
      </c>
      <c r="D16714" s="180" t="s">
        <v>8154</v>
      </c>
    </row>
    <row r="16715" spans="1:4" x14ac:dyDescent="0.25">
      <c r="A16715" s="179" t="s">
        <v>4645</v>
      </c>
      <c r="B16715" s="179" t="s">
        <v>13691</v>
      </c>
      <c r="C16715" s="179" t="s">
        <v>8</v>
      </c>
      <c r="D16715" s="180" t="s">
        <v>27984</v>
      </c>
    </row>
    <row r="16716" spans="1:4" x14ac:dyDescent="0.25">
      <c r="A16716" s="179" t="s">
        <v>4646</v>
      </c>
      <c r="B16716" s="179" t="s">
        <v>13692</v>
      </c>
      <c r="C16716" s="179" t="s">
        <v>8</v>
      </c>
      <c r="D16716" s="180" t="s">
        <v>19552</v>
      </c>
    </row>
    <row r="16717" spans="1:4" x14ac:dyDescent="0.25">
      <c r="A16717" s="179" t="s">
        <v>4647</v>
      </c>
      <c r="B16717" s="179" t="s">
        <v>13693</v>
      </c>
      <c r="C16717" s="179" t="s">
        <v>8</v>
      </c>
      <c r="D16717" s="180" t="s">
        <v>27985</v>
      </c>
    </row>
    <row r="16718" spans="1:4" x14ac:dyDescent="0.25">
      <c r="A16718" s="179" t="s">
        <v>4648</v>
      </c>
      <c r="B16718" s="179" t="s">
        <v>13694</v>
      </c>
      <c r="C16718" s="179" t="s">
        <v>8</v>
      </c>
      <c r="D16718" s="180" t="s">
        <v>27986</v>
      </c>
    </row>
    <row r="16719" spans="1:4" x14ac:dyDescent="0.25">
      <c r="A16719" s="179" t="s">
        <v>4649</v>
      </c>
      <c r="B16719" s="179" t="s">
        <v>13695</v>
      </c>
      <c r="C16719" s="179" t="s">
        <v>8</v>
      </c>
      <c r="D16719" s="180" t="s">
        <v>18288</v>
      </c>
    </row>
    <row r="16720" spans="1:4" x14ac:dyDescent="0.25">
      <c r="A16720" s="179" t="s">
        <v>4650</v>
      </c>
      <c r="B16720" s="179" t="s">
        <v>13696</v>
      </c>
      <c r="C16720" s="179" t="s">
        <v>8</v>
      </c>
      <c r="D16720" s="180" t="s">
        <v>27987</v>
      </c>
    </row>
    <row r="16721" spans="1:4" x14ac:dyDescent="0.25">
      <c r="A16721" s="179" t="s">
        <v>4651</v>
      </c>
      <c r="B16721" s="179" t="s">
        <v>13697</v>
      </c>
      <c r="C16721" s="179" t="s">
        <v>8</v>
      </c>
      <c r="D16721" s="180" t="s">
        <v>23380</v>
      </c>
    </row>
    <row r="16722" spans="1:4" x14ac:dyDescent="0.25">
      <c r="A16722" s="179" t="s">
        <v>4652</v>
      </c>
      <c r="B16722" s="179" t="s">
        <v>1152</v>
      </c>
      <c r="C16722" s="179" t="s">
        <v>8</v>
      </c>
      <c r="D16722" s="180" t="s">
        <v>27988</v>
      </c>
    </row>
    <row r="16723" spans="1:4" x14ac:dyDescent="0.25">
      <c r="A16723" s="179" t="s">
        <v>4653</v>
      </c>
      <c r="B16723" s="179" t="s">
        <v>1153</v>
      </c>
      <c r="C16723" s="179" t="s">
        <v>8</v>
      </c>
      <c r="D16723" s="180" t="s">
        <v>18930</v>
      </c>
    </row>
    <row r="16724" spans="1:4" x14ac:dyDescent="0.25">
      <c r="A16724" s="179" t="s">
        <v>4654</v>
      </c>
      <c r="B16724" s="179" t="s">
        <v>1154</v>
      </c>
      <c r="C16724" s="179" t="s">
        <v>8</v>
      </c>
      <c r="D16724" s="180" t="s">
        <v>27989</v>
      </c>
    </row>
    <row r="16725" spans="1:4" x14ac:dyDescent="0.25">
      <c r="A16725" s="179" t="s">
        <v>4655</v>
      </c>
      <c r="B16725" s="179" t="s">
        <v>1155</v>
      </c>
      <c r="C16725" s="179" t="s">
        <v>8</v>
      </c>
      <c r="D16725" s="180" t="s">
        <v>27990</v>
      </c>
    </row>
    <row r="16726" spans="1:4" x14ac:dyDescent="0.25">
      <c r="A16726" s="179" t="s">
        <v>4656</v>
      </c>
      <c r="B16726" s="179" t="s">
        <v>1156</v>
      </c>
      <c r="C16726" s="179" t="s">
        <v>8</v>
      </c>
      <c r="D16726" s="180" t="s">
        <v>14768</v>
      </c>
    </row>
    <row r="16727" spans="1:4" x14ac:dyDescent="0.25">
      <c r="A16727" s="179" t="s">
        <v>4657</v>
      </c>
      <c r="B16727" s="179" t="s">
        <v>1157</v>
      </c>
      <c r="C16727" s="179" t="s">
        <v>8</v>
      </c>
      <c r="D16727" s="180" t="s">
        <v>27991</v>
      </c>
    </row>
    <row r="16728" spans="1:4" x14ac:dyDescent="0.25">
      <c r="A16728" s="179" t="s">
        <v>4658</v>
      </c>
      <c r="B16728" s="179" t="s">
        <v>1158</v>
      </c>
      <c r="C16728" s="179" t="s">
        <v>8</v>
      </c>
      <c r="D16728" s="180" t="s">
        <v>14657</v>
      </c>
    </row>
    <row r="16729" spans="1:4" x14ac:dyDescent="0.25">
      <c r="A16729" s="179" t="s">
        <v>4659</v>
      </c>
      <c r="B16729" s="179" t="s">
        <v>1159</v>
      </c>
      <c r="C16729" s="179" t="s">
        <v>8</v>
      </c>
      <c r="D16729" s="180" t="s">
        <v>27992</v>
      </c>
    </row>
    <row r="16730" spans="1:4" x14ac:dyDescent="0.25">
      <c r="A16730" s="179" t="s">
        <v>4660</v>
      </c>
      <c r="B16730" s="179" t="s">
        <v>1160</v>
      </c>
      <c r="C16730" s="179" t="s">
        <v>8</v>
      </c>
      <c r="D16730" s="180" t="s">
        <v>14990</v>
      </c>
    </row>
    <row r="16731" spans="1:4" x14ac:dyDescent="0.25">
      <c r="A16731" s="179" t="s">
        <v>4661</v>
      </c>
      <c r="B16731" s="179" t="s">
        <v>1161</v>
      </c>
      <c r="C16731" s="179" t="s">
        <v>8</v>
      </c>
      <c r="D16731" s="180" t="s">
        <v>22327</v>
      </c>
    </row>
    <row r="16732" spans="1:4" x14ac:dyDescent="0.25">
      <c r="A16732" s="179" t="s">
        <v>4662</v>
      </c>
      <c r="B16732" s="179" t="s">
        <v>1162</v>
      </c>
      <c r="C16732" s="179" t="s">
        <v>8</v>
      </c>
      <c r="D16732" s="180" t="s">
        <v>27993</v>
      </c>
    </row>
    <row r="16733" spans="1:4" x14ac:dyDescent="0.25">
      <c r="A16733" s="179" t="s">
        <v>4663</v>
      </c>
      <c r="B16733" s="179" t="s">
        <v>1163</v>
      </c>
      <c r="C16733" s="179" t="s">
        <v>8</v>
      </c>
      <c r="D16733" s="180" t="s">
        <v>27994</v>
      </c>
    </row>
    <row r="16734" spans="1:4" x14ac:dyDescent="0.25">
      <c r="A16734" s="179" t="s">
        <v>4664</v>
      </c>
      <c r="B16734" s="179" t="s">
        <v>1164</v>
      </c>
      <c r="C16734" s="179" t="s">
        <v>8</v>
      </c>
      <c r="D16734" s="180" t="s">
        <v>27995</v>
      </c>
    </row>
    <row r="16735" spans="1:4" x14ac:dyDescent="0.25">
      <c r="A16735" s="179" t="s">
        <v>4665</v>
      </c>
      <c r="B16735" s="179" t="s">
        <v>1165</v>
      </c>
      <c r="C16735" s="179" t="s">
        <v>8</v>
      </c>
      <c r="D16735" s="180" t="s">
        <v>27996</v>
      </c>
    </row>
    <row r="16736" spans="1:4" x14ac:dyDescent="0.25">
      <c r="A16736" s="179" t="s">
        <v>4666</v>
      </c>
      <c r="B16736" s="179" t="s">
        <v>1166</v>
      </c>
      <c r="C16736" s="179" t="s">
        <v>8</v>
      </c>
      <c r="D16736" s="180" t="s">
        <v>27997</v>
      </c>
    </row>
    <row r="16737" spans="1:4" x14ac:dyDescent="0.25">
      <c r="A16737" s="179" t="s">
        <v>4667</v>
      </c>
      <c r="B16737" s="179" t="s">
        <v>4668</v>
      </c>
      <c r="C16737" s="179" t="s">
        <v>8</v>
      </c>
      <c r="D16737" s="180" t="s">
        <v>27824</v>
      </c>
    </row>
    <row r="16738" spans="1:4" x14ac:dyDescent="0.25">
      <c r="A16738" s="179" t="s">
        <v>4669</v>
      </c>
      <c r="B16738" s="179" t="s">
        <v>4670</v>
      </c>
      <c r="C16738" s="179" t="s">
        <v>8</v>
      </c>
      <c r="D16738" s="180" t="s">
        <v>17715</v>
      </c>
    </row>
    <row r="16739" spans="1:4" x14ac:dyDescent="0.25">
      <c r="A16739" s="179" t="s">
        <v>4671</v>
      </c>
      <c r="B16739" s="179" t="s">
        <v>4672</v>
      </c>
      <c r="C16739" s="179" t="s">
        <v>8</v>
      </c>
      <c r="D16739" s="180" t="s">
        <v>27998</v>
      </c>
    </row>
    <row r="16740" spans="1:4" x14ac:dyDescent="0.25">
      <c r="A16740" s="179" t="s">
        <v>4673</v>
      </c>
      <c r="B16740" s="179" t="s">
        <v>4674</v>
      </c>
      <c r="C16740" s="179" t="s">
        <v>8</v>
      </c>
      <c r="D16740" s="180" t="s">
        <v>27999</v>
      </c>
    </row>
    <row r="16741" spans="1:4" x14ac:dyDescent="0.25">
      <c r="A16741" s="179" t="s">
        <v>4675</v>
      </c>
      <c r="B16741" s="179" t="s">
        <v>4676</v>
      </c>
      <c r="C16741" s="179" t="s">
        <v>8</v>
      </c>
      <c r="D16741" s="180" t="s">
        <v>28000</v>
      </c>
    </row>
    <row r="16742" spans="1:4" x14ac:dyDescent="0.25">
      <c r="A16742" s="179" t="s">
        <v>4677</v>
      </c>
      <c r="B16742" s="179" t="s">
        <v>4678</v>
      </c>
      <c r="C16742" s="179" t="s">
        <v>8</v>
      </c>
      <c r="D16742" s="180" t="s">
        <v>28001</v>
      </c>
    </row>
    <row r="16743" spans="1:4" x14ac:dyDescent="0.25">
      <c r="A16743" s="179" t="s">
        <v>4679</v>
      </c>
      <c r="B16743" s="179" t="s">
        <v>4680</v>
      </c>
      <c r="C16743" s="179" t="s">
        <v>8</v>
      </c>
      <c r="D16743" s="180" t="s">
        <v>28002</v>
      </c>
    </row>
    <row r="16744" spans="1:4" x14ac:dyDescent="0.25">
      <c r="A16744" s="179" t="s">
        <v>4681</v>
      </c>
      <c r="B16744" s="179" t="s">
        <v>4682</v>
      </c>
      <c r="C16744" s="179" t="s">
        <v>8</v>
      </c>
      <c r="D16744" s="180" t="s">
        <v>28003</v>
      </c>
    </row>
    <row r="16745" spans="1:4" x14ac:dyDescent="0.25">
      <c r="A16745" s="179" t="s">
        <v>4683</v>
      </c>
      <c r="B16745" s="179" t="s">
        <v>4684</v>
      </c>
      <c r="C16745" s="179" t="s">
        <v>8</v>
      </c>
      <c r="D16745" s="180" t="s">
        <v>28004</v>
      </c>
    </row>
    <row r="16746" spans="1:4" x14ac:dyDescent="0.25">
      <c r="A16746" s="179" t="s">
        <v>4685</v>
      </c>
      <c r="B16746" s="179" t="s">
        <v>4686</v>
      </c>
      <c r="C16746" s="179" t="s">
        <v>8</v>
      </c>
      <c r="D16746" s="180" t="s">
        <v>28005</v>
      </c>
    </row>
    <row r="16747" spans="1:4" x14ac:dyDescent="0.25">
      <c r="A16747" s="179" t="s">
        <v>4687</v>
      </c>
      <c r="B16747" s="179" t="s">
        <v>4688</v>
      </c>
      <c r="C16747" s="179" t="s">
        <v>8</v>
      </c>
      <c r="D16747" s="180" t="s">
        <v>28006</v>
      </c>
    </row>
    <row r="16748" spans="1:4" x14ac:dyDescent="0.25">
      <c r="A16748" s="179" t="s">
        <v>4689</v>
      </c>
      <c r="B16748" s="179" t="s">
        <v>4690</v>
      </c>
      <c r="C16748" s="179" t="s">
        <v>8</v>
      </c>
      <c r="D16748" s="180" t="s">
        <v>28007</v>
      </c>
    </row>
    <row r="16749" spans="1:4" x14ac:dyDescent="0.25">
      <c r="A16749" s="179" t="s">
        <v>4691</v>
      </c>
      <c r="B16749" s="179" t="s">
        <v>4692</v>
      </c>
      <c r="C16749" s="179" t="s">
        <v>8</v>
      </c>
      <c r="D16749" s="180" t="s">
        <v>28008</v>
      </c>
    </row>
    <row r="16750" spans="1:4" x14ac:dyDescent="0.25">
      <c r="A16750" s="179" t="s">
        <v>4693</v>
      </c>
      <c r="B16750" s="179" t="s">
        <v>4694</v>
      </c>
      <c r="C16750" s="179" t="s">
        <v>8</v>
      </c>
      <c r="D16750" s="180" t="s">
        <v>28009</v>
      </c>
    </row>
    <row r="16751" spans="1:4" x14ac:dyDescent="0.25">
      <c r="A16751" s="179" t="s">
        <v>4695</v>
      </c>
      <c r="B16751" s="179" t="s">
        <v>1167</v>
      </c>
      <c r="C16751" s="179" t="s">
        <v>8</v>
      </c>
      <c r="D16751" s="180" t="s">
        <v>17237</v>
      </c>
    </row>
    <row r="16752" spans="1:4" x14ac:dyDescent="0.25">
      <c r="A16752" s="179" t="s">
        <v>4696</v>
      </c>
      <c r="B16752" s="179" t="s">
        <v>1168</v>
      </c>
      <c r="C16752" s="179" t="s">
        <v>8</v>
      </c>
      <c r="D16752" s="180" t="s">
        <v>6334</v>
      </c>
    </row>
    <row r="16753" spans="1:4" x14ac:dyDescent="0.25">
      <c r="A16753" s="179" t="s">
        <v>4697</v>
      </c>
      <c r="B16753" s="179" t="s">
        <v>1169</v>
      </c>
      <c r="C16753" s="179" t="s">
        <v>8</v>
      </c>
      <c r="D16753" s="180" t="s">
        <v>17562</v>
      </c>
    </row>
    <row r="16754" spans="1:4" x14ac:dyDescent="0.25">
      <c r="A16754" s="179" t="s">
        <v>4698</v>
      </c>
      <c r="B16754" s="179" t="s">
        <v>1170</v>
      </c>
      <c r="C16754" s="179" t="s">
        <v>8</v>
      </c>
      <c r="D16754" s="180" t="s">
        <v>12080</v>
      </c>
    </row>
    <row r="16755" spans="1:4" x14ac:dyDescent="0.25">
      <c r="A16755" s="179" t="s">
        <v>4699</v>
      </c>
      <c r="B16755" s="179" t="s">
        <v>1171</v>
      </c>
      <c r="C16755" s="179" t="s">
        <v>8</v>
      </c>
      <c r="D16755" s="180" t="s">
        <v>15464</v>
      </c>
    </row>
    <row r="16756" spans="1:4" x14ac:dyDescent="0.25">
      <c r="A16756" s="179" t="s">
        <v>4700</v>
      </c>
      <c r="B16756" s="179" t="s">
        <v>1172</v>
      </c>
      <c r="C16756" s="179" t="s">
        <v>8</v>
      </c>
      <c r="D16756" s="180" t="s">
        <v>13244</v>
      </c>
    </row>
    <row r="16757" spans="1:4" x14ac:dyDescent="0.25">
      <c r="A16757" s="179" t="s">
        <v>4701</v>
      </c>
      <c r="B16757" s="179" t="s">
        <v>1173</v>
      </c>
      <c r="C16757" s="179" t="s">
        <v>8</v>
      </c>
      <c r="D16757" s="180" t="s">
        <v>17993</v>
      </c>
    </row>
    <row r="16758" spans="1:4" x14ac:dyDescent="0.25">
      <c r="A16758" s="179" t="s">
        <v>4702</v>
      </c>
      <c r="B16758" s="179" t="s">
        <v>1174</v>
      </c>
      <c r="C16758" s="179" t="s">
        <v>8</v>
      </c>
      <c r="D16758" s="180" t="s">
        <v>27239</v>
      </c>
    </row>
    <row r="16759" spans="1:4" x14ac:dyDescent="0.25">
      <c r="A16759" s="179" t="s">
        <v>4703</v>
      </c>
      <c r="B16759" s="179" t="s">
        <v>1175</v>
      </c>
      <c r="C16759" s="179" t="s">
        <v>8</v>
      </c>
      <c r="D16759" s="180" t="s">
        <v>9848</v>
      </c>
    </row>
    <row r="16760" spans="1:4" x14ac:dyDescent="0.25">
      <c r="A16760" s="179" t="s">
        <v>4704</v>
      </c>
      <c r="B16760" s="179" t="s">
        <v>1176</v>
      </c>
      <c r="C16760" s="179" t="s">
        <v>8</v>
      </c>
      <c r="D16760" s="180" t="s">
        <v>28010</v>
      </c>
    </row>
    <row r="16761" spans="1:4" x14ac:dyDescent="0.25">
      <c r="A16761" s="179" t="s">
        <v>4705</v>
      </c>
      <c r="B16761" s="179" t="s">
        <v>1177</v>
      </c>
      <c r="C16761" s="179" t="s">
        <v>8</v>
      </c>
      <c r="D16761" s="180" t="s">
        <v>17377</v>
      </c>
    </row>
    <row r="16762" spans="1:4" x14ac:dyDescent="0.25">
      <c r="A16762" s="179" t="s">
        <v>4706</v>
      </c>
      <c r="B16762" s="179" t="s">
        <v>1178</v>
      </c>
      <c r="C16762" s="179" t="s">
        <v>8</v>
      </c>
      <c r="D16762" s="180" t="s">
        <v>27265</v>
      </c>
    </row>
    <row r="16763" spans="1:4" x14ac:dyDescent="0.25">
      <c r="A16763" s="179" t="s">
        <v>4707</v>
      </c>
      <c r="B16763" s="179" t="s">
        <v>1179</v>
      </c>
      <c r="C16763" s="179" t="s">
        <v>8</v>
      </c>
      <c r="D16763" s="180" t="s">
        <v>28011</v>
      </c>
    </row>
    <row r="16764" spans="1:4" x14ac:dyDescent="0.25">
      <c r="A16764" s="179" t="s">
        <v>4708</v>
      </c>
      <c r="B16764" s="179" t="s">
        <v>1180</v>
      </c>
      <c r="C16764" s="179" t="s">
        <v>8</v>
      </c>
      <c r="D16764" s="180" t="s">
        <v>28012</v>
      </c>
    </row>
    <row r="16765" spans="1:4" x14ac:dyDescent="0.25">
      <c r="A16765" s="179" t="s">
        <v>4709</v>
      </c>
      <c r="B16765" s="179" t="s">
        <v>1181</v>
      </c>
      <c r="C16765" s="179" t="s">
        <v>8</v>
      </c>
      <c r="D16765" s="180" t="s">
        <v>28013</v>
      </c>
    </row>
    <row r="16766" spans="1:4" x14ac:dyDescent="0.25">
      <c r="A16766" s="179" t="s">
        <v>4710</v>
      </c>
      <c r="B16766" s="179" t="s">
        <v>1182</v>
      </c>
      <c r="C16766" s="179" t="s">
        <v>8</v>
      </c>
      <c r="D16766" s="180" t="s">
        <v>28014</v>
      </c>
    </row>
    <row r="16767" spans="1:4" x14ac:dyDescent="0.25">
      <c r="A16767" s="179" t="s">
        <v>4711</v>
      </c>
      <c r="B16767" s="179" t="s">
        <v>1183</v>
      </c>
      <c r="C16767" s="179" t="s">
        <v>8</v>
      </c>
      <c r="D16767" s="180" t="s">
        <v>14725</v>
      </c>
    </row>
    <row r="16768" spans="1:4" x14ac:dyDescent="0.25">
      <c r="A16768" s="179" t="s">
        <v>4712</v>
      </c>
      <c r="B16768" s="179" t="s">
        <v>1184</v>
      </c>
      <c r="C16768" s="179" t="s">
        <v>8</v>
      </c>
      <c r="D16768" s="180" t="s">
        <v>12676</v>
      </c>
    </row>
    <row r="16769" spans="1:4" x14ac:dyDescent="0.25">
      <c r="A16769" s="179" t="s">
        <v>4713</v>
      </c>
      <c r="B16769" s="179" t="s">
        <v>1185</v>
      </c>
      <c r="C16769" s="179" t="s">
        <v>8</v>
      </c>
      <c r="D16769" s="180" t="s">
        <v>25437</v>
      </c>
    </row>
    <row r="16770" spans="1:4" x14ac:dyDescent="0.25">
      <c r="A16770" s="179" t="s">
        <v>4714</v>
      </c>
      <c r="B16770" s="179" t="s">
        <v>1186</v>
      </c>
      <c r="C16770" s="179" t="s">
        <v>8</v>
      </c>
      <c r="D16770" s="180" t="s">
        <v>7300</v>
      </c>
    </row>
    <row r="16771" spans="1:4" x14ac:dyDescent="0.25">
      <c r="A16771" s="179" t="s">
        <v>4715</v>
      </c>
      <c r="B16771" s="179" t="s">
        <v>1187</v>
      </c>
      <c r="C16771" s="179" t="s">
        <v>8</v>
      </c>
      <c r="D16771" s="180" t="s">
        <v>11807</v>
      </c>
    </row>
    <row r="16772" spans="1:4" x14ac:dyDescent="0.25">
      <c r="A16772" s="179" t="s">
        <v>4716</v>
      </c>
      <c r="B16772" s="179" t="s">
        <v>1188</v>
      </c>
      <c r="C16772" s="179" t="s">
        <v>8</v>
      </c>
      <c r="D16772" s="180" t="s">
        <v>15987</v>
      </c>
    </row>
    <row r="16773" spans="1:4" x14ac:dyDescent="0.25">
      <c r="A16773" s="179" t="s">
        <v>4717</v>
      </c>
      <c r="B16773" s="179" t="s">
        <v>1189</v>
      </c>
      <c r="C16773" s="179" t="s">
        <v>8</v>
      </c>
      <c r="D16773" s="180" t="s">
        <v>16962</v>
      </c>
    </row>
    <row r="16774" spans="1:4" x14ac:dyDescent="0.25">
      <c r="A16774" s="179" t="s">
        <v>4718</v>
      </c>
      <c r="B16774" s="179" t="s">
        <v>1190</v>
      </c>
      <c r="C16774" s="179" t="s">
        <v>8</v>
      </c>
      <c r="D16774" s="180" t="s">
        <v>14395</v>
      </c>
    </row>
    <row r="16775" spans="1:4" x14ac:dyDescent="0.25">
      <c r="A16775" s="179" t="s">
        <v>4719</v>
      </c>
      <c r="B16775" s="179" t="s">
        <v>1191</v>
      </c>
      <c r="C16775" s="179" t="s">
        <v>8</v>
      </c>
      <c r="D16775" s="180" t="s">
        <v>28015</v>
      </c>
    </row>
    <row r="16776" spans="1:4" x14ac:dyDescent="0.25">
      <c r="A16776" s="179" t="s">
        <v>4720</v>
      </c>
      <c r="B16776" s="179" t="s">
        <v>1192</v>
      </c>
      <c r="C16776" s="179" t="s">
        <v>8</v>
      </c>
      <c r="D16776" s="180" t="s">
        <v>28016</v>
      </c>
    </row>
    <row r="16777" spans="1:4" x14ac:dyDescent="0.25">
      <c r="A16777" s="179" t="s">
        <v>4721</v>
      </c>
      <c r="B16777" s="179" t="s">
        <v>1193</v>
      </c>
      <c r="C16777" s="179" t="s">
        <v>8</v>
      </c>
      <c r="D16777" s="180" t="s">
        <v>28017</v>
      </c>
    </row>
    <row r="16778" spans="1:4" x14ac:dyDescent="0.25">
      <c r="A16778" s="179" t="s">
        <v>4722</v>
      </c>
      <c r="B16778" s="179" t="s">
        <v>1194</v>
      </c>
      <c r="C16778" s="179" t="s">
        <v>8</v>
      </c>
      <c r="D16778" s="180" t="s">
        <v>28018</v>
      </c>
    </row>
    <row r="16779" spans="1:4" x14ac:dyDescent="0.25">
      <c r="A16779" s="179" t="s">
        <v>4723</v>
      </c>
      <c r="B16779" s="179" t="s">
        <v>1195</v>
      </c>
      <c r="C16779" s="179" t="s">
        <v>8</v>
      </c>
      <c r="D16779" s="180" t="s">
        <v>28019</v>
      </c>
    </row>
    <row r="16780" spans="1:4" x14ac:dyDescent="0.25">
      <c r="A16780" s="179" t="s">
        <v>4724</v>
      </c>
      <c r="B16780" s="179" t="s">
        <v>1196</v>
      </c>
      <c r="C16780" s="179" t="s">
        <v>8</v>
      </c>
      <c r="D16780" s="180" t="s">
        <v>28020</v>
      </c>
    </row>
    <row r="16781" spans="1:4" x14ac:dyDescent="0.25">
      <c r="A16781" s="179" t="s">
        <v>4725</v>
      </c>
      <c r="B16781" s="179" t="s">
        <v>1197</v>
      </c>
      <c r="C16781" s="179" t="s">
        <v>8</v>
      </c>
      <c r="D16781" s="180" t="s">
        <v>28021</v>
      </c>
    </row>
    <row r="16782" spans="1:4" x14ac:dyDescent="0.25">
      <c r="A16782" s="179" t="s">
        <v>4726</v>
      </c>
      <c r="B16782" s="179" t="s">
        <v>1198</v>
      </c>
      <c r="C16782" s="179" t="s">
        <v>8</v>
      </c>
      <c r="D16782" s="180" t="s">
        <v>28022</v>
      </c>
    </row>
    <row r="16783" spans="1:4" x14ac:dyDescent="0.25">
      <c r="A16783" s="179" t="s">
        <v>4727</v>
      </c>
      <c r="B16783" s="179" t="s">
        <v>1199</v>
      </c>
      <c r="C16783" s="179" t="s">
        <v>8</v>
      </c>
      <c r="D16783" s="180" t="s">
        <v>16973</v>
      </c>
    </row>
    <row r="16784" spans="1:4" x14ac:dyDescent="0.25">
      <c r="A16784" s="179" t="s">
        <v>4728</v>
      </c>
      <c r="B16784" s="179" t="s">
        <v>1200</v>
      </c>
      <c r="C16784" s="179" t="s">
        <v>8</v>
      </c>
      <c r="D16784" s="180" t="s">
        <v>7298</v>
      </c>
    </row>
    <row r="16785" spans="1:4" x14ac:dyDescent="0.25">
      <c r="A16785" s="179" t="s">
        <v>4729</v>
      </c>
      <c r="B16785" s="179" t="s">
        <v>1201</v>
      </c>
      <c r="C16785" s="179" t="s">
        <v>8</v>
      </c>
      <c r="D16785" s="180" t="s">
        <v>12040</v>
      </c>
    </row>
    <row r="16786" spans="1:4" x14ac:dyDescent="0.25">
      <c r="A16786" s="179" t="s">
        <v>4730</v>
      </c>
      <c r="B16786" s="179" t="s">
        <v>1202</v>
      </c>
      <c r="C16786" s="179" t="s">
        <v>8</v>
      </c>
      <c r="D16786" s="180" t="s">
        <v>28023</v>
      </c>
    </row>
    <row r="16787" spans="1:4" x14ac:dyDescent="0.25">
      <c r="A16787" s="179" t="s">
        <v>4731</v>
      </c>
      <c r="B16787" s="179" t="s">
        <v>1203</v>
      </c>
      <c r="C16787" s="179" t="s">
        <v>8</v>
      </c>
      <c r="D16787" s="180" t="s">
        <v>18453</v>
      </c>
    </row>
    <row r="16788" spans="1:4" x14ac:dyDescent="0.25">
      <c r="A16788" s="179" t="s">
        <v>4732</v>
      </c>
      <c r="B16788" s="179" t="s">
        <v>1204</v>
      </c>
      <c r="C16788" s="179" t="s">
        <v>8</v>
      </c>
      <c r="D16788" s="180" t="s">
        <v>17457</v>
      </c>
    </row>
    <row r="16789" spans="1:4" x14ac:dyDescent="0.25">
      <c r="A16789" s="179" t="s">
        <v>4733</v>
      </c>
      <c r="B16789" s="179" t="s">
        <v>1205</v>
      </c>
      <c r="C16789" s="179" t="s">
        <v>8</v>
      </c>
      <c r="D16789" s="180" t="s">
        <v>16427</v>
      </c>
    </row>
    <row r="16790" spans="1:4" x14ac:dyDescent="0.25">
      <c r="A16790" s="179" t="s">
        <v>4734</v>
      </c>
      <c r="B16790" s="179" t="s">
        <v>1206</v>
      </c>
      <c r="C16790" s="179" t="s">
        <v>8</v>
      </c>
      <c r="D16790" s="180" t="s">
        <v>28024</v>
      </c>
    </row>
    <row r="16791" spans="1:4" x14ac:dyDescent="0.25">
      <c r="A16791" s="179" t="s">
        <v>4735</v>
      </c>
      <c r="B16791" s="179" t="s">
        <v>1207</v>
      </c>
      <c r="C16791" s="179" t="s">
        <v>8</v>
      </c>
      <c r="D16791" s="180" t="s">
        <v>23788</v>
      </c>
    </row>
    <row r="16792" spans="1:4" x14ac:dyDescent="0.25">
      <c r="A16792" s="179" t="s">
        <v>4736</v>
      </c>
      <c r="B16792" s="179" t="s">
        <v>1208</v>
      </c>
      <c r="C16792" s="179" t="s">
        <v>8</v>
      </c>
      <c r="D16792" s="180" t="s">
        <v>28025</v>
      </c>
    </row>
    <row r="16793" spans="1:4" x14ac:dyDescent="0.25">
      <c r="A16793" s="179" t="s">
        <v>4737</v>
      </c>
      <c r="B16793" s="179" t="s">
        <v>1209</v>
      </c>
      <c r="C16793" s="179" t="s">
        <v>8</v>
      </c>
      <c r="D16793" s="180" t="s">
        <v>28026</v>
      </c>
    </row>
    <row r="16794" spans="1:4" x14ac:dyDescent="0.25">
      <c r="A16794" s="179" t="s">
        <v>4738</v>
      </c>
      <c r="B16794" s="179" t="s">
        <v>1210</v>
      </c>
      <c r="C16794" s="179" t="s">
        <v>8</v>
      </c>
      <c r="D16794" s="180" t="s">
        <v>28027</v>
      </c>
    </row>
    <row r="16795" spans="1:4" x14ac:dyDescent="0.25">
      <c r="A16795" s="179" t="s">
        <v>4739</v>
      </c>
      <c r="B16795" s="179" t="s">
        <v>1211</v>
      </c>
      <c r="C16795" s="179" t="s">
        <v>8</v>
      </c>
      <c r="D16795" s="180" t="s">
        <v>21301</v>
      </c>
    </row>
    <row r="16796" spans="1:4" x14ac:dyDescent="0.25">
      <c r="A16796" s="179" t="s">
        <v>4740</v>
      </c>
      <c r="B16796" s="179" t="s">
        <v>1212</v>
      </c>
      <c r="C16796" s="179" t="s">
        <v>8</v>
      </c>
      <c r="D16796" s="180" t="s">
        <v>28028</v>
      </c>
    </row>
    <row r="16797" spans="1:4" x14ac:dyDescent="0.25">
      <c r="A16797" s="179" t="s">
        <v>4741</v>
      </c>
      <c r="B16797" s="179" t="s">
        <v>1213</v>
      </c>
      <c r="C16797" s="179" t="s">
        <v>8</v>
      </c>
      <c r="D16797" s="180" t="s">
        <v>28029</v>
      </c>
    </row>
    <row r="16798" spans="1:4" x14ac:dyDescent="0.25">
      <c r="A16798" s="179" t="s">
        <v>4742</v>
      </c>
      <c r="B16798" s="179" t="s">
        <v>1214</v>
      </c>
      <c r="C16798" s="179" t="s">
        <v>8</v>
      </c>
      <c r="D16798" s="180" t="s">
        <v>17463</v>
      </c>
    </row>
    <row r="16799" spans="1:4" x14ac:dyDescent="0.25">
      <c r="A16799" s="179" t="s">
        <v>4743</v>
      </c>
      <c r="B16799" s="179" t="s">
        <v>211</v>
      </c>
      <c r="C16799" s="179" t="s">
        <v>8</v>
      </c>
      <c r="D16799" s="180" t="s">
        <v>12097</v>
      </c>
    </row>
    <row r="16800" spans="1:4" x14ac:dyDescent="0.25">
      <c r="A16800" s="179" t="s">
        <v>4744</v>
      </c>
      <c r="B16800" s="179" t="s">
        <v>1215</v>
      </c>
      <c r="C16800" s="179" t="s">
        <v>8</v>
      </c>
      <c r="D16800" s="180" t="s">
        <v>12621</v>
      </c>
    </row>
    <row r="16801" spans="1:4" x14ac:dyDescent="0.25">
      <c r="A16801" s="179" t="s">
        <v>4745</v>
      </c>
      <c r="B16801" s="179" t="s">
        <v>1216</v>
      </c>
      <c r="C16801" s="179" t="s">
        <v>8</v>
      </c>
      <c r="D16801" s="180" t="s">
        <v>28030</v>
      </c>
    </row>
    <row r="16802" spans="1:4" x14ac:dyDescent="0.25">
      <c r="A16802" s="179" t="s">
        <v>4746</v>
      </c>
      <c r="B16802" s="179" t="s">
        <v>212</v>
      </c>
      <c r="C16802" s="179" t="s">
        <v>8</v>
      </c>
      <c r="D16802" s="180" t="s">
        <v>28031</v>
      </c>
    </row>
    <row r="16803" spans="1:4" x14ac:dyDescent="0.25">
      <c r="A16803" s="179" t="s">
        <v>4747</v>
      </c>
      <c r="B16803" s="179" t="s">
        <v>1217</v>
      </c>
      <c r="C16803" s="179" t="s">
        <v>8</v>
      </c>
      <c r="D16803" s="180" t="s">
        <v>17716</v>
      </c>
    </row>
    <row r="16804" spans="1:4" x14ac:dyDescent="0.25">
      <c r="A16804" s="179" t="s">
        <v>4748</v>
      </c>
      <c r="B16804" s="179" t="s">
        <v>1218</v>
      </c>
      <c r="C16804" s="179" t="s">
        <v>8</v>
      </c>
      <c r="D16804" s="180" t="s">
        <v>28032</v>
      </c>
    </row>
    <row r="16805" spans="1:4" x14ac:dyDescent="0.25">
      <c r="A16805" s="179" t="s">
        <v>4749</v>
      </c>
      <c r="B16805" s="179" t="s">
        <v>1219</v>
      </c>
      <c r="C16805" s="179" t="s">
        <v>8</v>
      </c>
      <c r="D16805" s="180" t="s">
        <v>28033</v>
      </c>
    </row>
    <row r="16806" spans="1:4" x14ac:dyDescent="0.25">
      <c r="A16806" s="179" t="s">
        <v>4750</v>
      </c>
      <c r="B16806" s="179" t="s">
        <v>1220</v>
      </c>
      <c r="C16806" s="179" t="s">
        <v>8</v>
      </c>
      <c r="D16806" s="180" t="s">
        <v>17255</v>
      </c>
    </row>
    <row r="16807" spans="1:4" x14ac:dyDescent="0.25">
      <c r="A16807" s="179" t="s">
        <v>4751</v>
      </c>
      <c r="B16807" s="179" t="s">
        <v>1221</v>
      </c>
      <c r="C16807" s="179" t="s">
        <v>8</v>
      </c>
      <c r="D16807" s="180" t="s">
        <v>14719</v>
      </c>
    </row>
    <row r="16808" spans="1:4" x14ac:dyDescent="0.25">
      <c r="A16808" s="179" t="s">
        <v>4752</v>
      </c>
      <c r="B16808" s="179" t="s">
        <v>1222</v>
      </c>
      <c r="C16808" s="179" t="s">
        <v>8</v>
      </c>
      <c r="D16808" s="180" t="s">
        <v>28034</v>
      </c>
    </row>
    <row r="16809" spans="1:4" x14ac:dyDescent="0.25">
      <c r="A16809" s="179" t="s">
        <v>4753</v>
      </c>
      <c r="B16809" s="179" t="s">
        <v>1223</v>
      </c>
      <c r="C16809" s="179" t="s">
        <v>8</v>
      </c>
      <c r="D16809" s="180" t="s">
        <v>7052</v>
      </c>
    </row>
    <row r="16810" spans="1:4" x14ac:dyDescent="0.25">
      <c r="A16810" s="179" t="s">
        <v>4754</v>
      </c>
      <c r="B16810" s="179" t="s">
        <v>1224</v>
      </c>
      <c r="C16810" s="179" t="s">
        <v>8</v>
      </c>
      <c r="D16810" s="180" t="s">
        <v>17631</v>
      </c>
    </row>
    <row r="16811" spans="1:4" x14ac:dyDescent="0.25">
      <c r="A16811" s="179" t="s">
        <v>4755</v>
      </c>
      <c r="B16811" s="179" t="s">
        <v>1225</v>
      </c>
      <c r="C16811" s="179" t="s">
        <v>8</v>
      </c>
      <c r="D16811" s="180" t="s">
        <v>20343</v>
      </c>
    </row>
    <row r="16812" spans="1:4" x14ac:dyDescent="0.25">
      <c r="A16812" s="179" t="s">
        <v>4756</v>
      </c>
      <c r="B16812" s="179" t="s">
        <v>1226</v>
      </c>
      <c r="C16812" s="179" t="s">
        <v>8</v>
      </c>
      <c r="D16812" s="180" t="s">
        <v>28035</v>
      </c>
    </row>
    <row r="16813" spans="1:4" x14ac:dyDescent="0.25">
      <c r="A16813" s="179" t="s">
        <v>4757</v>
      </c>
      <c r="B16813" s="179" t="s">
        <v>1227</v>
      </c>
      <c r="C16813" s="179" t="s">
        <v>8</v>
      </c>
      <c r="D16813" s="180" t="s">
        <v>17482</v>
      </c>
    </row>
    <row r="16814" spans="1:4" x14ac:dyDescent="0.25">
      <c r="A16814" s="179" t="s">
        <v>16004</v>
      </c>
      <c r="B16814" s="179" t="s">
        <v>16005</v>
      </c>
      <c r="C16814" s="179" t="s">
        <v>8</v>
      </c>
      <c r="D16814" s="180" t="s">
        <v>28036</v>
      </c>
    </row>
    <row r="16815" spans="1:4" x14ac:dyDescent="0.25">
      <c r="A16815" s="179" t="s">
        <v>4758</v>
      </c>
      <c r="B16815" s="179" t="s">
        <v>1228</v>
      </c>
      <c r="C16815" s="179" t="s">
        <v>8</v>
      </c>
      <c r="D16815" s="180" t="s">
        <v>17031</v>
      </c>
    </row>
    <row r="16816" spans="1:4" x14ac:dyDescent="0.25">
      <c r="A16816" s="179" t="s">
        <v>16006</v>
      </c>
      <c r="B16816" s="179" t="s">
        <v>16007</v>
      </c>
      <c r="C16816" s="179" t="s">
        <v>8</v>
      </c>
      <c r="D16816" s="180" t="s">
        <v>28037</v>
      </c>
    </row>
    <row r="16817" spans="1:4" x14ac:dyDescent="0.25">
      <c r="A16817" s="179" t="s">
        <v>16008</v>
      </c>
      <c r="B16817" s="179" t="s">
        <v>16009</v>
      </c>
      <c r="C16817" s="179" t="s">
        <v>8</v>
      </c>
      <c r="D16817" s="180" t="s">
        <v>28038</v>
      </c>
    </row>
    <row r="16818" spans="1:4" x14ac:dyDescent="0.25">
      <c r="A16818" s="179" t="s">
        <v>4759</v>
      </c>
      <c r="B16818" s="179" t="s">
        <v>1229</v>
      </c>
      <c r="C16818" s="179" t="s">
        <v>8</v>
      </c>
      <c r="D16818" s="180" t="s">
        <v>24923</v>
      </c>
    </row>
    <row r="16819" spans="1:4" x14ac:dyDescent="0.25">
      <c r="A16819" s="179" t="s">
        <v>16010</v>
      </c>
      <c r="B16819" s="179" t="s">
        <v>16011</v>
      </c>
      <c r="C16819" s="179" t="s">
        <v>8</v>
      </c>
      <c r="D16819" s="180" t="s">
        <v>28039</v>
      </c>
    </row>
    <row r="16820" spans="1:4" x14ac:dyDescent="0.25">
      <c r="A16820" s="179" t="s">
        <v>16012</v>
      </c>
      <c r="B16820" s="179" t="s">
        <v>16013</v>
      </c>
      <c r="C16820" s="179" t="s">
        <v>8</v>
      </c>
      <c r="D16820" s="180" t="s">
        <v>18128</v>
      </c>
    </row>
    <row r="16821" spans="1:4" x14ac:dyDescent="0.25">
      <c r="A16821" s="179" t="s">
        <v>4760</v>
      </c>
      <c r="B16821" s="179" t="s">
        <v>1230</v>
      </c>
      <c r="C16821" s="179" t="s">
        <v>8</v>
      </c>
      <c r="D16821" s="180" t="s">
        <v>23371</v>
      </c>
    </row>
    <row r="16822" spans="1:4" x14ac:dyDescent="0.25">
      <c r="A16822" s="179" t="s">
        <v>4761</v>
      </c>
      <c r="B16822" s="179" t="s">
        <v>1231</v>
      </c>
      <c r="C16822" s="179" t="s">
        <v>8</v>
      </c>
      <c r="D16822" s="180" t="s">
        <v>7976</v>
      </c>
    </row>
    <row r="16823" spans="1:4" x14ac:dyDescent="0.25">
      <c r="A16823" s="179" t="s">
        <v>4762</v>
      </c>
      <c r="B16823" s="179" t="s">
        <v>1232</v>
      </c>
      <c r="C16823" s="179" t="s">
        <v>8</v>
      </c>
      <c r="D16823" s="180" t="s">
        <v>17782</v>
      </c>
    </row>
    <row r="16824" spans="1:4" x14ac:dyDescent="0.25">
      <c r="A16824" s="179" t="s">
        <v>4763</v>
      </c>
      <c r="B16824" s="179" t="s">
        <v>1233</v>
      </c>
      <c r="C16824" s="179" t="s">
        <v>8</v>
      </c>
      <c r="D16824" s="180" t="s">
        <v>14650</v>
      </c>
    </row>
    <row r="16825" spans="1:4" x14ac:dyDescent="0.25">
      <c r="A16825" s="179" t="s">
        <v>4764</v>
      </c>
      <c r="B16825" s="179" t="s">
        <v>1234</v>
      </c>
      <c r="C16825" s="179" t="s">
        <v>8</v>
      </c>
      <c r="D16825" s="180" t="s">
        <v>28040</v>
      </c>
    </row>
    <row r="16826" spans="1:4" x14ac:dyDescent="0.25">
      <c r="A16826" s="179" t="s">
        <v>4765</v>
      </c>
      <c r="B16826" s="179" t="s">
        <v>1235</v>
      </c>
      <c r="C16826" s="179" t="s">
        <v>8</v>
      </c>
      <c r="D16826" s="180" t="s">
        <v>20153</v>
      </c>
    </row>
    <row r="16827" spans="1:4" x14ac:dyDescent="0.25">
      <c r="A16827" s="179" t="s">
        <v>4766</v>
      </c>
      <c r="B16827" s="179" t="s">
        <v>1236</v>
      </c>
      <c r="C16827" s="179" t="s">
        <v>8</v>
      </c>
      <c r="D16827" s="180" t="s">
        <v>18014</v>
      </c>
    </row>
    <row r="16828" spans="1:4" x14ac:dyDescent="0.25">
      <c r="A16828" s="179" t="s">
        <v>4767</v>
      </c>
      <c r="B16828" s="179" t="s">
        <v>1237</v>
      </c>
      <c r="C16828" s="179" t="s">
        <v>8</v>
      </c>
      <c r="D16828" s="180" t="s">
        <v>28041</v>
      </c>
    </row>
    <row r="16829" spans="1:4" x14ac:dyDescent="0.25">
      <c r="A16829" s="179" t="s">
        <v>4768</v>
      </c>
      <c r="B16829" s="179" t="s">
        <v>1238</v>
      </c>
      <c r="C16829" s="179" t="s">
        <v>8</v>
      </c>
      <c r="D16829" s="180" t="s">
        <v>28042</v>
      </c>
    </row>
    <row r="16830" spans="1:4" x14ac:dyDescent="0.25">
      <c r="A16830" s="179" t="s">
        <v>16016</v>
      </c>
      <c r="B16830" s="179" t="s">
        <v>16017</v>
      </c>
      <c r="C16830" s="179" t="s">
        <v>8</v>
      </c>
      <c r="D16830" s="180" t="s">
        <v>15038</v>
      </c>
    </row>
    <row r="16831" spans="1:4" x14ac:dyDescent="0.25">
      <c r="A16831" s="179" t="s">
        <v>4769</v>
      </c>
      <c r="B16831" s="179" t="s">
        <v>1239</v>
      </c>
      <c r="C16831" s="179" t="s">
        <v>8</v>
      </c>
      <c r="D16831" s="180" t="s">
        <v>9655</v>
      </c>
    </row>
    <row r="16832" spans="1:4" x14ac:dyDescent="0.25">
      <c r="A16832" s="179" t="s">
        <v>4770</v>
      </c>
      <c r="B16832" s="179" t="s">
        <v>1240</v>
      </c>
      <c r="C16832" s="179" t="s">
        <v>8</v>
      </c>
      <c r="D16832" s="180" t="s">
        <v>12580</v>
      </c>
    </row>
    <row r="16833" spans="1:4" x14ac:dyDescent="0.25">
      <c r="A16833" s="179" t="s">
        <v>4771</v>
      </c>
      <c r="B16833" s="179" t="s">
        <v>1241</v>
      </c>
      <c r="C16833" s="179" t="s">
        <v>8</v>
      </c>
      <c r="D16833" s="180" t="s">
        <v>16271</v>
      </c>
    </row>
    <row r="16834" spans="1:4" x14ac:dyDescent="0.25">
      <c r="A16834" s="179" t="s">
        <v>4772</v>
      </c>
      <c r="B16834" s="179" t="s">
        <v>1242</v>
      </c>
      <c r="C16834" s="179" t="s">
        <v>8</v>
      </c>
      <c r="D16834" s="180" t="s">
        <v>28043</v>
      </c>
    </row>
    <row r="16835" spans="1:4" x14ac:dyDescent="0.25">
      <c r="A16835" s="179" t="s">
        <v>4773</v>
      </c>
      <c r="B16835" s="179" t="s">
        <v>1243</v>
      </c>
      <c r="C16835" s="179" t="s">
        <v>8</v>
      </c>
      <c r="D16835" s="180" t="s">
        <v>14657</v>
      </c>
    </row>
    <row r="16836" spans="1:4" x14ac:dyDescent="0.25">
      <c r="A16836" s="179" t="s">
        <v>4774</v>
      </c>
      <c r="B16836" s="179" t="s">
        <v>1244</v>
      </c>
      <c r="C16836" s="179" t="s">
        <v>8</v>
      </c>
      <c r="D16836" s="180" t="s">
        <v>28044</v>
      </c>
    </row>
    <row r="16837" spans="1:4" x14ac:dyDescent="0.25">
      <c r="A16837" s="179" t="s">
        <v>4775</v>
      </c>
      <c r="B16837" s="179" t="s">
        <v>1245</v>
      </c>
      <c r="C16837" s="179" t="s">
        <v>8</v>
      </c>
      <c r="D16837" s="180" t="s">
        <v>28045</v>
      </c>
    </row>
    <row r="16838" spans="1:4" x14ac:dyDescent="0.25">
      <c r="A16838" s="179" t="s">
        <v>16019</v>
      </c>
      <c r="B16838" s="179" t="s">
        <v>16020</v>
      </c>
      <c r="C16838" s="179" t="s">
        <v>8</v>
      </c>
      <c r="D16838" s="180" t="s">
        <v>28046</v>
      </c>
    </row>
    <row r="16839" spans="1:4" x14ac:dyDescent="0.25">
      <c r="A16839" s="179" t="s">
        <v>16021</v>
      </c>
      <c r="B16839" s="179" t="s">
        <v>16022</v>
      </c>
      <c r="C16839" s="179" t="s">
        <v>8</v>
      </c>
      <c r="D16839" s="180" t="s">
        <v>26138</v>
      </c>
    </row>
    <row r="16840" spans="1:4" x14ac:dyDescent="0.25">
      <c r="A16840" s="179" t="s">
        <v>16023</v>
      </c>
      <c r="B16840" s="179" t="s">
        <v>16024</v>
      </c>
      <c r="C16840" s="179" t="s">
        <v>8</v>
      </c>
      <c r="D16840" s="180" t="s">
        <v>28047</v>
      </c>
    </row>
    <row r="16841" spans="1:4" x14ac:dyDescent="0.25">
      <c r="A16841" s="179" t="s">
        <v>16025</v>
      </c>
      <c r="B16841" s="179" t="s">
        <v>16026</v>
      </c>
      <c r="C16841" s="179" t="s">
        <v>8</v>
      </c>
      <c r="D16841" s="180" t="s">
        <v>28048</v>
      </c>
    </row>
    <row r="16842" spans="1:4" x14ac:dyDescent="0.25">
      <c r="A16842" s="179" t="s">
        <v>16027</v>
      </c>
      <c r="B16842" s="179" t="s">
        <v>16028</v>
      </c>
      <c r="C16842" s="179" t="s">
        <v>8</v>
      </c>
      <c r="D16842" s="180" t="s">
        <v>28049</v>
      </c>
    </row>
    <row r="16843" spans="1:4" x14ac:dyDescent="0.25">
      <c r="A16843" s="179" t="s">
        <v>16029</v>
      </c>
      <c r="B16843" s="179" t="s">
        <v>16030</v>
      </c>
      <c r="C16843" s="179" t="s">
        <v>8</v>
      </c>
      <c r="D16843" s="180" t="s">
        <v>28050</v>
      </c>
    </row>
    <row r="16844" spans="1:4" x14ac:dyDescent="0.25">
      <c r="A16844" s="179" t="s">
        <v>16031</v>
      </c>
      <c r="B16844" s="179" t="s">
        <v>16032</v>
      </c>
      <c r="C16844" s="179" t="s">
        <v>8</v>
      </c>
      <c r="D16844" s="180" t="s">
        <v>19032</v>
      </c>
    </row>
    <row r="16845" spans="1:4" x14ac:dyDescent="0.25">
      <c r="A16845" s="179" t="s">
        <v>16033</v>
      </c>
      <c r="B16845" s="179" t="s">
        <v>16034</v>
      </c>
      <c r="C16845" s="179" t="s">
        <v>8</v>
      </c>
      <c r="D16845" s="180" t="s">
        <v>17754</v>
      </c>
    </row>
    <row r="16846" spans="1:4" x14ac:dyDescent="0.25">
      <c r="A16846" s="179" t="s">
        <v>16035</v>
      </c>
      <c r="B16846" s="179" t="s">
        <v>16036</v>
      </c>
      <c r="C16846" s="179" t="s">
        <v>8</v>
      </c>
      <c r="D16846" s="180" t="s">
        <v>18368</v>
      </c>
    </row>
    <row r="16847" spans="1:4" x14ac:dyDescent="0.25">
      <c r="A16847" s="179" t="s">
        <v>16037</v>
      </c>
      <c r="B16847" s="179" t="s">
        <v>16038</v>
      </c>
      <c r="C16847" s="179" t="s">
        <v>8</v>
      </c>
      <c r="D16847" s="180" t="s">
        <v>28051</v>
      </c>
    </row>
    <row r="16848" spans="1:4" x14ac:dyDescent="0.25">
      <c r="A16848" s="179" t="s">
        <v>16039</v>
      </c>
      <c r="B16848" s="179" t="s">
        <v>16040</v>
      </c>
      <c r="C16848" s="179" t="s">
        <v>8</v>
      </c>
      <c r="D16848" s="180" t="s">
        <v>28052</v>
      </c>
    </row>
    <row r="16849" spans="1:4" x14ac:dyDescent="0.25">
      <c r="A16849" s="179" t="s">
        <v>16041</v>
      </c>
      <c r="B16849" s="179" t="s">
        <v>16042</v>
      </c>
      <c r="C16849" s="179" t="s">
        <v>8</v>
      </c>
      <c r="D16849" s="180" t="s">
        <v>28053</v>
      </c>
    </row>
    <row r="16850" spans="1:4" x14ac:dyDescent="0.25">
      <c r="A16850" s="179" t="s">
        <v>16043</v>
      </c>
      <c r="B16850" s="179" t="s">
        <v>16044</v>
      </c>
      <c r="C16850" s="179" t="s">
        <v>8</v>
      </c>
      <c r="D16850" s="180" t="s">
        <v>28054</v>
      </c>
    </row>
    <row r="16851" spans="1:4" x14ac:dyDescent="0.25">
      <c r="A16851" s="179" t="s">
        <v>4776</v>
      </c>
      <c r="B16851" s="179" t="s">
        <v>1246</v>
      </c>
      <c r="C16851" s="179" t="s">
        <v>8</v>
      </c>
      <c r="D16851" s="180" t="s">
        <v>12078</v>
      </c>
    </row>
    <row r="16852" spans="1:4" x14ac:dyDescent="0.25">
      <c r="A16852" s="179" t="s">
        <v>4777</v>
      </c>
      <c r="B16852" s="179" t="s">
        <v>1247</v>
      </c>
      <c r="C16852" s="179" t="s">
        <v>8</v>
      </c>
      <c r="D16852" s="180" t="s">
        <v>12740</v>
      </c>
    </row>
    <row r="16853" spans="1:4" x14ac:dyDescent="0.25">
      <c r="A16853" s="179" t="s">
        <v>4778</v>
      </c>
      <c r="B16853" s="179" t="s">
        <v>213</v>
      </c>
      <c r="C16853" s="179" t="s">
        <v>8</v>
      </c>
      <c r="D16853" s="180" t="s">
        <v>28055</v>
      </c>
    </row>
    <row r="16854" spans="1:4" x14ac:dyDescent="0.25">
      <c r="A16854" s="179" t="s">
        <v>4779</v>
      </c>
      <c r="B16854" s="179" t="s">
        <v>1248</v>
      </c>
      <c r="C16854" s="179" t="s">
        <v>8</v>
      </c>
      <c r="D16854" s="180" t="s">
        <v>28056</v>
      </c>
    </row>
    <row r="16855" spans="1:4" x14ac:dyDescent="0.25">
      <c r="A16855" s="179" t="s">
        <v>4780</v>
      </c>
      <c r="B16855" s="179" t="s">
        <v>1249</v>
      </c>
      <c r="C16855" s="179" t="s">
        <v>8</v>
      </c>
      <c r="D16855" s="180" t="s">
        <v>28057</v>
      </c>
    </row>
    <row r="16856" spans="1:4" x14ac:dyDescent="0.25">
      <c r="A16856" s="179" t="s">
        <v>4781</v>
      </c>
      <c r="B16856" s="179" t="s">
        <v>1250</v>
      </c>
      <c r="C16856" s="179" t="s">
        <v>8</v>
      </c>
      <c r="D16856" s="180" t="s">
        <v>28058</v>
      </c>
    </row>
    <row r="16857" spans="1:4" x14ac:dyDescent="0.25">
      <c r="A16857" s="179" t="s">
        <v>4782</v>
      </c>
      <c r="B16857" s="179" t="s">
        <v>13699</v>
      </c>
      <c r="C16857" s="179" t="s">
        <v>8</v>
      </c>
      <c r="D16857" s="180" t="s">
        <v>17456</v>
      </c>
    </row>
    <row r="16858" spans="1:4" x14ac:dyDescent="0.25">
      <c r="A16858" s="179" t="s">
        <v>4783</v>
      </c>
      <c r="B16858" s="179" t="s">
        <v>13700</v>
      </c>
      <c r="C16858" s="179" t="s">
        <v>8</v>
      </c>
      <c r="D16858" s="180" t="s">
        <v>17404</v>
      </c>
    </row>
    <row r="16859" spans="1:4" x14ac:dyDescent="0.25">
      <c r="A16859" s="179" t="s">
        <v>4784</v>
      </c>
      <c r="B16859" s="179" t="s">
        <v>13701</v>
      </c>
      <c r="C16859" s="179" t="s">
        <v>8</v>
      </c>
      <c r="D16859" s="180" t="s">
        <v>17051</v>
      </c>
    </row>
    <row r="16860" spans="1:4" x14ac:dyDescent="0.25">
      <c r="A16860" s="179" t="s">
        <v>4785</v>
      </c>
      <c r="B16860" s="179" t="s">
        <v>13702</v>
      </c>
      <c r="C16860" s="179" t="s">
        <v>8</v>
      </c>
      <c r="D16860" s="180" t="s">
        <v>18332</v>
      </c>
    </row>
    <row r="16861" spans="1:4" x14ac:dyDescent="0.25">
      <c r="A16861" s="179" t="s">
        <v>4786</v>
      </c>
      <c r="B16861" s="179" t="s">
        <v>10325</v>
      </c>
      <c r="C16861" s="179" t="s">
        <v>8</v>
      </c>
      <c r="D16861" s="180" t="s">
        <v>28059</v>
      </c>
    </row>
    <row r="16862" spans="1:4" x14ac:dyDescent="0.25">
      <c r="A16862" s="179" t="s">
        <v>4787</v>
      </c>
      <c r="B16862" s="179" t="s">
        <v>13703</v>
      </c>
      <c r="C16862" s="179" t="s">
        <v>8</v>
      </c>
      <c r="D16862" s="180" t="s">
        <v>17029</v>
      </c>
    </row>
    <row r="16863" spans="1:4" x14ac:dyDescent="0.25">
      <c r="A16863" s="179" t="s">
        <v>4788</v>
      </c>
      <c r="B16863" s="179" t="s">
        <v>13704</v>
      </c>
      <c r="C16863" s="179" t="s">
        <v>8</v>
      </c>
      <c r="D16863" s="180" t="s">
        <v>12414</v>
      </c>
    </row>
    <row r="16864" spans="1:4" x14ac:dyDescent="0.25">
      <c r="A16864" s="179" t="s">
        <v>4789</v>
      </c>
      <c r="B16864" s="179" t="s">
        <v>13705</v>
      </c>
      <c r="C16864" s="179" t="s">
        <v>8</v>
      </c>
      <c r="D16864" s="180" t="s">
        <v>10165</v>
      </c>
    </row>
    <row r="16865" spans="1:4" x14ac:dyDescent="0.25">
      <c r="A16865" s="179" t="s">
        <v>4790</v>
      </c>
      <c r="B16865" s="179" t="s">
        <v>13706</v>
      </c>
      <c r="C16865" s="179" t="s">
        <v>8</v>
      </c>
      <c r="D16865" s="180" t="s">
        <v>17074</v>
      </c>
    </row>
    <row r="16866" spans="1:4" x14ac:dyDescent="0.25">
      <c r="A16866" s="179" t="s">
        <v>4791</v>
      </c>
      <c r="B16866" s="179" t="s">
        <v>13707</v>
      </c>
      <c r="C16866" s="179" t="s">
        <v>8</v>
      </c>
      <c r="D16866" s="180" t="s">
        <v>11974</v>
      </c>
    </row>
    <row r="16867" spans="1:4" x14ac:dyDescent="0.25">
      <c r="A16867" s="179" t="s">
        <v>4792</v>
      </c>
      <c r="B16867" s="179" t="s">
        <v>13708</v>
      </c>
      <c r="C16867" s="179" t="s">
        <v>8</v>
      </c>
      <c r="D16867" s="180" t="s">
        <v>18000</v>
      </c>
    </row>
    <row r="16868" spans="1:4" x14ac:dyDescent="0.25">
      <c r="A16868" s="179" t="s">
        <v>4793</v>
      </c>
      <c r="B16868" s="179" t="s">
        <v>13709</v>
      </c>
      <c r="C16868" s="179" t="s">
        <v>8</v>
      </c>
      <c r="D16868" s="180" t="s">
        <v>28060</v>
      </c>
    </row>
    <row r="16869" spans="1:4" x14ac:dyDescent="0.25">
      <c r="A16869" s="179" t="s">
        <v>4794</v>
      </c>
      <c r="B16869" s="179" t="s">
        <v>13710</v>
      </c>
      <c r="C16869" s="179" t="s">
        <v>8</v>
      </c>
      <c r="D16869" s="180" t="s">
        <v>16300</v>
      </c>
    </row>
    <row r="16870" spans="1:4" x14ac:dyDescent="0.25">
      <c r="A16870" s="179" t="s">
        <v>4795</v>
      </c>
      <c r="B16870" s="179" t="s">
        <v>13711</v>
      </c>
      <c r="C16870" s="179" t="s">
        <v>8</v>
      </c>
      <c r="D16870" s="180" t="s">
        <v>7375</v>
      </c>
    </row>
    <row r="16871" spans="1:4" x14ac:dyDescent="0.25">
      <c r="A16871" s="179" t="s">
        <v>4796</v>
      </c>
      <c r="B16871" s="179" t="s">
        <v>13712</v>
      </c>
      <c r="C16871" s="179" t="s">
        <v>8</v>
      </c>
      <c r="D16871" s="180" t="s">
        <v>12397</v>
      </c>
    </row>
    <row r="16872" spans="1:4" x14ac:dyDescent="0.25">
      <c r="A16872" s="179" t="s">
        <v>4797</v>
      </c>
      <c r="B16872" s="179" t="s">
        <v>13713</v>
      </c>
      <c r="C16872" s="179" t="s">
        <v>8</v>
      </c>
      <c r="D16872" s="180" t="s">
        <v>7857</v>
      </c>
    </row>
    <row r="16873" spans="1:4" x14ac:dyDescent="0.25">
      <c r="A16873" s="179" t="s">
        <v>4798</v>
      </c>
      <c r="B16873" s="179" t="s">
        <v>13714</v>
      </c>
      <c r="C16873" s="179" t="s">
        <v>8</v>
      </c>
      <c r="D16873" s="180" t="s">
        <v>6322</v>
      </c>
    </row>
    <row r="16874" spans="1:4" x14ac:dyDescent="0.25">
      <c r="A16874" s="179" t="s">
        <v>4799</v>
      </c>
      <c r="B16874" s="179" t="s">
        <v>13715</v>
      </c>
      <c r="C16874" s="179" t="s">
        <v>8</v>
      </c>
      <c r="D16874" s="180" t="s">
        <v>28061</v>
      </c>
    </row>
    <row r="16875" spans="1:4" x14ac:dyDescent="0.25">
      <c r="A16875" s="179" t="s">
        <v>4800</v>
      </c>
      <c r="B16875" s="179" t="s">
        <v>13716</v>
      </c>
      <c r="C16875" s="179" t="s">
        <v>8</v>
      </c>
      <c r="D16875" s="180" t="s">
        <v>7885</v>
      </c>
    </row>
    <row r="16876" spans="1:4" x14ac:dyDescent="0.25">
      <c r="A16876" s="179" t="s">
        <v>4801</v>
      </c>
      <c r="B16876" s="179" t="s">
        <v>13717</v>
      </c>
      <c r="C16876" s="179" t="s">
        <v>8</v>
      </c>
      <c r="D16876" s="180" t="s">
        <v>17789</v>
      </c>
    </row>
    <row r="16877" spans="1:4" x14ac:dyDescent="0.25">
      <c r="A16877" s="179" t="s">
        <v>4802</v>
      </c>
      <c r="B16877" s="179" t="s">
        <v>13719</v>
      </c>
      <c r="C16877" s="179" t="s">
        <v>8</v>
      </c>
      <c r="D16877" s="180" t="s">
        <v>6597</v>
      </c>
    </row>
    <row r="16878" spans="1:4" x14ac:dyDescent="0.25">
      <c r="A16878" s="179" t="s">
        <v>4803</v>
      </c>
      <c r="B16878" s="179" t="s">
        <v>13721</v>
      </c>
      <c r="C16878" s="179" t="s">
        <v>8</v>
      </c>
      <c r="D16878" s="180" t="s">
        <v>15061</v>
      </c>
    </row>
    <row r="16879" spans="1:4" x14ac:dyDescent="0.25">
      <c r="A16879" s="179" t="s">
        <v>4804</v>
      </c>
      <c r="B16879" s="179" t="s">
        <v>13722</v>
      </c>
      <c r="C16879" s="179" t="s">
        <v>8</v>
      </c>
      <c r="D16879" s="180" t="s">
        <v>12627</v>
      </c>
    </row>
    <row r="16880" spans="1:4" x14ac:dyDescent="0.25">
      <c r="A16880" s="179" t="s">
        <v>4805</v>
      </c>
      <c r="B16880" s="179" t="s">
        <v>13723</v>
      </c>
      <c r="C16880" s="179" t="s">
        <v>8</v>
      </c>
      <c r="D16880" s="180" t="s">
        <v>17903</v>
      </c>
    </row>
    <row r="16881" spans="1:4" x14ac:dyDescent="0.25">
      <c r="A16881" s="179" t="s">
        <v>4806</v>
      </c>
      <c r="B16881" s="179" t="s">
        <v>13724</v>
      </c>
      <c r="C16881" s="179" t="s">
        <v>8</v>
      </c>
      <c r="D16881" s="180" t="s">
        <v>8152</v>
      </c>
    </row>
    <row r="16882" spans="1:4" x14ac:dyDescent="0.25">
      <c r="A16882" s="179" t="s">
        <v>4807</v>
      </c>
      <c r="B16882" s="179" t="s">
        <v>13725</v>
      </c>
      <c r="C16882" s="179" t="s">
        <v>8</v>
      </c>
      <c r="D16882" s="180" t="s">
        <v>28062</v>
      </c>
    </row>
    <row r="16883" spans="1:4" x14ac:dyDescent="0.25">
      <c r="A16883" s="179" t="s">
        <v>4808</v>
      </c>
      <c r="B16883" s="179" t="s">
        <v>13726</v>
      </c>
      <c r="C16883" s="179" t="s">
        <v>8</v>
      </c>
      <c r="D16883" s="180" t="s">
        <v>28063</v>
      </c>
    </row>
    <row r="16884" spans="1:4" x14ac:dyDescent="0.25">
      <c r="A16884" s="179" t="s">
        <v>4809</v>
      </c>
      <c r="B16884" s="179" t="s">
        <v>13727</v>
      </c>
      <c r="C16884" s="179" t="s">
        <v>8</v>
      </c>
      <c r="D16884" s="180" t="s">
        <v>14924</v>
      </c>
    </row>
    <row r="16885" spans="1:4" x14ac:dyDescent="0.25">
      <c r="A16885" s="179" t="s">
        <v>4810</v>
      </c>
      <c r="B16885" s="179" t="s">
        <v>13728</v>
      </c>
      <c r="C16885" s="179" t="s">
        <v>8</v>
      </c>
      <c r="D16885" s="180" t="s">
        <v>22004</v>
      </c>
    </row>
    <row r="16886" spans="1:4" x14ac:dyDescent="0.25">
      <c r="A16886" s="179" t="s">
        <v>4811</v>
      </c>
      <c r="B16886" s="179" t="s">
        <v>13729</v>
      </c>
      <c r="C16886" s="179" t="s">
        <v>8</v>
      </c>
      <c r="D16886" s="180" t="s">
        <v>12404</v>
      </c>
    </row>
    <row r="16887" spans="1:4" x14ac:dyDescent="0.25">
      <c r="A16887" s="179" t="s">
        <v>4812</v>
      </c>
      <c r="B16887" s="179" t="s">
        <v>13730</v>
      </c>
      <c r="C16887" s="179" t="s">
        <v>8</v>
      </c>
      <c r="D16887" s="180" t="s">
        <v>7258</v>
      </c>
    </row>
    <row r="16888" spans="1:4" x14ac:dyDescent="0.25">
      <c r="A16888" s="179" t="s">
        <v>4813</v>
      </c>
      <c r="B16888" s="179" t="s">
        <v>13731</v>
      </c>
      <c r="C16888" s="179" t="s">
        <v>8</v>
      </c>
      <c r="D16888" s="180" t="s">
        <v>17048</v>
      </c>
    </row>
    <row r="16889" spans="1:4" x14ac:dyDescent="0.25">
      <c r="A16889" s="179" t="s">
        <v>4814</v>
      </c>
      <c r="B16889" s="179" t="s">
        <v>13732</v>
      </c>
      <c r="C16889" s="179" t="s">
        <v>8</v>
      </c>
      <c r="D16889" s="180" t="s">
        <v>15109</v>
      </c>
    </row>
    <row r="16890" spans="1:4" x14ac:dyDescent="0.25">
      <c r="A16890" s="179" t="s">
        <v>4815</v>
      </c>
      <c r="B16890" s="179" t="s">
        <v>13733</v>
      </c>
      <c r="C16890" s="179" t="s">
        <v>8</v>
      </c>
      <c r="D16890" s="180" t="s">
        <v>12192</v>
      </c>
    </row>
    <row r="16891" spans="1:4" x14ac:dyDescent="0.25">
      <c r="A16891" s="179" t="s">
        <v>4816</v>
      </c>
      <c r="B16891" s="179" t="s">
        <v>13734</v>
      </c>
      <c r="C16891" s="179" t="s">
        <v>8</v>
      </c>
      <c r="D16891" s="180" t="s">
        <v>27684</v>
      </c>
    </row>
    <row r="16892" spans="1:4" x14ac:dyDescent="0.25">
      <c r="A16892" s="179" t="s">
        <v>4817</v>
      </c>
      <c r="B16892" s="179" t="s">
        <v>13735</v>
      </c>
      <c r="C16892" s="179" t="s">
        <v>8</v>
      </c>
      <c r="D16892" s="180" t="s">
        <v>17253</v>
      </c>
    </row>
    <row r="16893" spans="1:4" x14ac:dyDescent="0.25">
      <c r="A16893" s="179" t="s">
        <v>4818</v>
      </c>
      <c r="B16893" s="179" t="s">
        <v>13736</v>
      </c>
      <c r="C16893" s="179" t="s">
        <v>8</v>
      </c>
      <c r="D16893" s="180" t="s">
        <v>17363</v>
      </c>
    </row>
    <row r="16894" spans="1:4" x14ac:dyDescent="0.25">
      <c r="A16894" s="179" t="s">
        <v>4819</v>
      </c>
      <c r="B16894" s="179" t="s">
        <v>13737</v>
      </c>
      <c r="C16894" s="179" t="s">
        <v>8</v>
      </c>
      <c r="D16894" s="180" t="s">
        <v>28064</v>
      </c>
    </row>
    <row r="16895" spans="1:4" x14ac:dyDescent="0.25">
      <c r="A16895" s="179" t="s">
        <v>4820</v>
      </c>
      <c r="B16895" s="179" t="s">
        <v>13738</v>
      </c>
      <c r="C16895" s="179" t="s">
        <v>8</v>
      </c>
      <c r="D16895" s="180" t="s">
        <v>16045</v>
      </c>
    </row>
    <row r="16896" spans="1:4" x14ac:dyDescent="0.25">
      <c r="A16896" s="179" t="s">
        <v>4821</v>
      </c>
      <c r="B16896" s="179" t="s">
        <v>13739</v>
      </c>
      <c r="C16896" s="179" t="s">
        <v>8</v>
      </c>
      <c r="D16896" s="180" t="s">
        <v>28065</v>
      </c>
    </row>
    <row r="16897" spans="1:4" x14ac:dyDescent="0.25">
      <c r="A16897" s="179" t="s">
        <v>4822</v>
      </c>
      <c r="B16897" s="179" t="s">
        <v>13740</v>
      </c>
      <c r="C16897" s="179" t="s">
        <v>8</v>
      </c>
      <c r="D16897" s="180" t="s">
        <v>28066</v>
      </c>
    </row>
    <row r="16898" spans="1:4" x14ac:dyDescent="0.25">
      <c r="A16898" s="179" t="s">
        <v>4823</v>
      </c>
      <c r="B16898" s="179" t="s">
        <v>13741</v>
      </c>
      <c r="C16898" s="179" t="s">
        <v>8</v>
      </c>
      <c r="D16898" s="180" t="s">
        <v>15994</v>
      </c>
    </row>
    <row r="16899" spans="1:4" x14ac:dyDescent="0.25">
      <c r="A16899" s="179" t="s">
        <v>4824</v>
      </c>
      <c r="B16899" s="179" t="s">
        <v>13742</v>
      </c>
      <c r="C16899" s="179" t="s">
        <v>8</v>
      </c>
      <c r="D16899" s="180" t="s">
        <v>28067</v>
      </c>
    </row>
    <row r="16900" spans="1:4" x14ac:dyDescent="0.25">
      <c r="A16900" s="179" t="s">
        <v>4825</v>
      </c>
      <c r="B16900" s="179" t="s">
        <v>13743</v>
      </c>
      <c r="C16900" s="179" t="s">
        <v>8</v>
      </c>
      <c r="D16900" s="180" t="s">
        <v>28068</v>
      </c>
    </row>
    <row r="16901" spans="1:4" x14ac:dyDescent="0.25">
      <c r="A16901" s="179" t="s">
        <v>4826</v>
      </c>
      <c r="B16901" s="179" t="s">
        <v>13744</v>
      </c>
      <c r="C16901" s="179" t="s">
        <v>8</v>
      </c>
      <c r="D16901" s="180" t="s">
        <v>7157</v>
      </c>
    </row>
    <row r="16902" spans="1:4" x14ac:dyDescent="0.25">
      <c r="A16902" s="179" t="s">
        <v>4827</v>
      </c>
      <c r="B16902" s="179" t="s">
        <v>13745</v>
      </c>
      <c r="C16902" s="179" t="s">
        <v>8</v>
      </c>
      <c r="D16902" s="180" t="s">
        <v>14979</v>
      </c>
    </row>
    <row r="16903" spans="1:4" x14ac:dyDescent="0.25">
      <c r="A16903" s="179" t="s">
        <v>4828</v>
      </c>
      <c r="B16903" s="179" t="s">
        <v>13746</v>
      </c>
      <c r="C16903" s="179" t="s">
        <v>8</v>
      </c>
      <c r="D16903" s="180" t="s">
        <v>14697</v>
      </c>
    </row>
    <row r="16904" spans="1:4" x14ac:dyDescent="0.25">
      <c r="A16904" s="179" t="s">
        <v>4829</v>
      </c>
      <c r="B16904" s="179" t="s">
        <v>13747</v>
      </c>
      <c r="C16904" s="179" t="s">
        <v>8</v>
      </c>
      <c r="D16904" s="180" t="s">
        <v>28069</v>
      </c>
    </row>
    <row r="16905" spans="1:4" x14ac:dyDescent="0.25">
      <c r="A16905" s="179" t="s">
        <v>4830</v>
      </c>
      <c r="B16905" s="179" t="s">
        <v>13748</v>
      </c>
      <c r="C16905" s="179" t="s">
        <v>8</v>
      </c>
      <c r="D16905" s="180" t="s">
        <v>8425</v>
      </c>
    </row>
    <row r="16906" spans="1:4" x14ac:dyDescent="0.25">
      <c r="A16906" s="179" t="s">
        <v>4831</v>
      </c>
      <c r="B16906" s="179" t="s">
        <v>13749</v>
      </c>
      <c r="C16906" s="179" t="s">
        <v>8</v>
      </c>
      <c r="D16906" s="180" t="s">
        <v>12827</v>
      </c>
    </row>
    <row r="16907" spans="1:4" x14ac:dyDescent="0.25">
      <c r="A16907" s="179" t="s">
        <v>4832</v>
      </c>
      <c r="B16907" s="179" t="s">
        <v>13750</v>
      </c>
      <c r="C16907" s="179" t="s">
        <v>8</v>
      </c>
      <c r="D16907" s="180" t="s">
        <v>8514</v>
      </c>
    </row>
    <row r="16908" spans="1:4" x14ac:dyDescent="0.25">
      <c r="A16908" s="179" t="s">
        <v>4833</v>
      </c>
      <c r="B16908" s="179" t="s">
        <v>13751</v>
      </c>
      <c r="C16908" s="179" t="s">
        <v>8</v>
      </c>
      <c r="D16908" s="180" t="s">
        <v>20931</v>
      </c>
    </row>
    <row r="16909" spans="1:4" x14ac:dyDescent="0.25">
      <c r="A16909" s="179" t="s">
        <v>4834</v>
      </c>
      <c r="B16909" s="179" t="s">
        <v>13752</v>
      </c>
      <c r="C16909" s="179" t="s">
        <v>8</v>
      </c>
      <c r="D16909" s="180" t="s">
        <v>28070</v>
      </c>
    </row>
    <row r="16910" spans="1:4" x14ac:dyDescent="0.25">
      <c r="A16910" s="179" t="s">
        <v>4835</v>
      </c>
      <c r="B16910" s="179" t="s">
        <v>13753</v>
      </c>
      <c r="C16910" s="179" t="s">
        <v>8</v>
      </c>
      <c r="D16910" s="180" t="s">
        <v>17509</v>
      </c>
    </row>
    <row r="16911" spans="1:4" x14ac:dyDescent="0.25">
      <c r="A16911" s="179" t="s">
        <v>4836</v>
      </c>
      <c r="B16911" s="179" t="s">
        <v>13754</v>
      </c>
      <c r="C16911" s="179" t="s">
        <v>8</v>
      </c>
      <c r="D16911" s="180" t="s">
        <v>28071</v>
      </c>
    </row>
    <row r="16912" spans="1:4" x14ac:dyDescent="0.25">
      <c r="A16912" s="179" t="s">
        <v>4837</v>
      </c>
      <c r="B16912" s="179" t="s">
        <v>13755</v>
      </c>
      <c r="C16912" s="179" t="s">
        <v>8</v>
      </c>
      <c r="D16912" s="180" t="s">
        <v>19810</v>
      </c>
    </row>
    <row r="16913" spans="1:4" x14ac:dyDescent="0.25">
      <c r="A16913" s="179" t="s">
        <v>4838</v>
      </c>
      <c r="B16913" s="179" t="s">
        <v>13756</v>
      </c>
      <c r="C16913" s="179" t="s">
        <v>8</v>
      </c>
      <c r="D16913" s="180" t="s">
        <v>28072</v>
      </c>
    </row>
    <row r="16914" spans="1:4" x14ac:dyDescent="0.25">
      <c r="A16914" s="179" t="s">
        <v>4839</v>
      </c>
      <c r="B16914" s="179" t="s">
        <v>13757</v>
      </c>
      <c r="C16914" s="179" t="s">
        <v>8</v>
      </c>
      <c r="D16914" s="180" t="s">
        <v>28073</v>
      </c>
    </row>
    <row r="16915" spans="1:4" x14ac:dyDescent="0.25">
      <c r="A16915" s="179" t="s">
        <v>4840</v>
      </c>
      <c r="B16915" s="179" t="s">
        <v>13758</v>
      </c>
      <c r="C16915" s="179" t="s">
        <v>8</v>
      </c>
      <c r="D16915" s="180" t="s">
        <v>12482</v>
      </c>
    </row>
    <row r="16916" spans="1:4" x14ac:dyDescent="0.25">
      <c r="A16916" s="179" t="s">
        <v>4841</v>
      </c>
      <c r="B16916" s="179" t="s">
        <v>13759</v>
      </c>
      <c r="C16916" s="179" t="s">
        <v>8</v>
      </c>
      <c r="D16916" s="180" t="s">
        <v>21869</v>
      </c>
    </row>
    <row r="16917" spans="1:4" x14ac:dyDescent="0.25">
      <c r="A16917" s="179" t="s">
        <v>4842</v>
      </c>
      <c r="B16917" s="179" t="s">
        <v>13760</v>
      </c>
      <c r="C16917" s="179" t="s">
        <v>8</v>
      </c>
      <c r="D16917" s="180" t="s">
        <v>28074</v>
      </c>
    </row>
    <row r="16918" spans="1:4" x14ac:dyDescent="0.25">
      <c r="A16918" s="179" t="s">
        <v>4843</v>
      </c>
      <c r="B16918" s="179" t="s">
        <v>13761</v>
      </c>
      <c r="C16918" s="179" t="s">
        <v>8</v>
      </c>
      <c r="D16918" s="180" t="s">
        <v>28075</v>
      </c>
    </row>
    <row r="16919" spans="1:4" x14ac:dyDescent="0.25">
      <c r="A16919" s="179" t="s">
        <v>4844</v>
      </c>
      <c r="B16919" s="179" t="s">
        <v>13762</v>
      </c>
      <c r="C16919" s="179" t="s">
        <v>8</v>
      </c>
      <c r="D16919" s="180" t="s">
        <v>28076</v>
      </c>
    </row>
    <row r="16920" spans="1:4" x14ac:dyDescent="0.25">
      <c r="A16920" s="179" t="s">
        <v>4845</v>
      </c>
      <c r="B16920" s="179" t="s">
        <v>13763</v>
      </c>
      <c r="C16920" s="179" t="s">
        <v>8</v>
      </c>
      <c r="D16920" s="180" t="s">
        <v>28077</v>
      </c>
    </row>
    <row r="16921" spans="1:4" x14ac:dyDescent="0.25">
      <c r="A16921" s="179" t="s">
        <v>4846</v>
      </c>
      <c r="B16921" s="179" t="s">
        <v>1251</v>
      </c>
      <c r="C16921" s="179" t="s">
        <v>8</v>
      </c>
      <c r="D16921" s="180" t="s">
        <v>12693</v>
      </c>
    </row>
    <row r="16922" spans="1:4" x14ac:dyDescent="0.25">
      <c r="A16922" s="179" t="s">
        <v>4847</v>
      </c>
      <c r="B16922" s="179" t="s">
        <v>1252</v>
      </c>
      <c r="C16922" s="179" t="s">
        <v>8</v>
      </c>
      <c r="D16922" s="180" t="s">
        <v>24107</v>
      </c>
    </row>
    <row r="16923" spans="1:4" x14ac:dyDescent="0.25">
      <c r="A16923" s="179" t="s">
        <v>4848</v>
      </c>
      <c r="B16923" s="179" t="s">
        <v>1253</v>
      </c>
      <c r="C16923" s="179" t="s">
        <v>8</v>
      </c>
      <c r="D16923" s="180" t="s">
        <v>28040</v>
      </c>
    </row>
    <row r="16924" spans="1:4" x14ac:dyDescent="0.25">
      <c r="A16924" s="179" t="s">
        <v>4849</v>
      </c>
      <c r="B16924" s="179" t="s">
        <v>1254</v>
      </c>
      <c r="C16924" s="179" t="s">
        <v>8</v>
      </c>
      <c r="D16924" s="180" t="s">
        <v>12190</v>
      </c>
    </row>
    <row r="16925" spans="1:4" x14ac:dyDescent="0.25">
      <c r="A16925" s="179" t="s">
        <v>4850</v>
      </c>
      <c r="B16925" s="179" t="s">
        <v>1255</v>
      </c>
      <c r="C16925" s="179" t="s">
        <v>8</v>
      </c>
      <c r="D16925" s="180" t="s">
        <v>14741</v>
      </c>
    </row>
    <row r="16926" spans="1:4" x14ac:dyDescent="0.25">
      <c r="A16926" s="179" t="s">
        <v>4851</v>
      </c>
      <c r="B16926" s="179" t="s">
        <v>1256</v>
      </c>
      <c r="C16926" s="179" t="s">
        <v>8</v>
      </c>
      <c r="D16926" s="180" t="s">
        <v>28078</v>
      </c>
    </row>
    <row r="16927" spans="1:4" x14ac:dyDescent="0.25">
      <c r="A16927" s="179" t="s">
        <v>4852</v>
      </c>
      <c r="B16927" s="179" t="s">
        <v>1257</v>
      </c>
      <c r="C16927" s="179" t="s">
        <v>8</v>
      </c>
      <c r="D16927" s="180" t="s">
        <v>16015</v>
      </c>
    </row>
    <row r="16928" spans="1:4" x14ac:dyDescent="0.25">
      <c r="A16928" s="179" t="s">
        <v>4853</v>
      </c>
      <c r="B16928" s="179" t="s">
        <v>1258</v>
      </c>
      <c r="C16928" s="179" t="s">
        <v>8</v>
      </c>
      <c r="D16928" s="180" t="s">
        <v>16928</v>
      </c>
    </row>
    <row r="16929" spans="1:4" x14ac:dyDescent="0.25">
      <c r="A16929" s="179" t="s">
        <v>4854</v>
      </c>
      <c r="B16929" s="179" t="s">
        <v>1259</v>
      </c>
      <c r="C16929" s="179" t="s">
        <v>8</v>
      </c>
      <c r="D16929" s="180" t="s">
        <v>26845</v>
      </c>
    </row>
    <row r="16930" spans="1:4" x14ac:dyDescent="0.25">
      <c r="A16930" s="179" t="s">
        <v>4855</v>
      </c>
      <c r="B16930" s="179" t="s">
        <v>1260</v>
      </c>
      <c r="C16930" s="179" t="s">
        <v>8</v>
      </c>
      <c r="D16930" s="180" t="s">
        <v>28079</v>
      </c>
    </row>
    <row r="16931" spans="1:4" x14ac:dyDescent="0.25">
      <c r="A16931" s="179" t="s">
        <v>4856</v>
      </c>
      <c r="B16931" s="179" t="s">
        <v>1261</v>
      </c>
      <c r="C16931" s="179" t="s">
        <v>8</v>
      </c>
      <c r="D16931" s="180" t="s">
        <v>28080</v>
      </c>
    </row>
    <row r="16932" spans="1:4" x14ac:dyDescent="0.25">
      <c r="A16932" s="179" t="s">
        <v>4857</v>
      </c>
      <c r="B16932" s="179" t="s">
        <v>1262</v>
      </c>
      <c r="C16932" s="179" t="s">
        <v>8</v>
      </c>
      <c r="D16932" s="180" t="s">
        <v>21012</v>
      </c>
    </row>
    <row r="16933" spans="1:4" x14ac:dyDescent="0.25">
      <c r="A16933" s="179" t="s">
        <v>4858</v>
      </c>
      <c r="B16933" s="179" t="s">
        <v>1263</v>
      </c>
      <c r="C16933" s="179" t="s">
        <v>8</v>
      </c>
      <c r="D16933" s="180" t="s">
        <v>17470</v>
      </c>
    </row>
    <row r="16934" spans="1:4" x14ac:dyDescent="0.25">
      <c r="A16934" s="179" t="s">
        <v>4859</v>
      </c>
      <c r="B16934" s="179" t="s">
        <v>1264</v>
      </c>
      <c r="C16934" s="179" t="s">
        <v>8</v>
      </c>
      <c r="D16934" s="180" t="s">
        <v>8640</v>
      </c>
    </row>
    <row r="16935" spans="1:4" x14ac:dyDescent="0.25">
      <c r="A16935" s="179" t="s">
        <v>4860</v>
      </c>
      <c r="B16935" s="179" t="s">
        <v>1265</v>
      </c>
      <c r="C16935" s="179" t="s">
        <v>8</v>
      </c>
      <c r="D16935" s="180" t="s">
        <v>7883</v>
      </c>
    </row>
    <row r="16936" spans="1:4" x14ac:dyDescent="0.25">
      <c r="A16936" s="179" t="s">
        <v>4861</v>
      </c>
      <c r="B16936" s="179" t="s">
        <v>1266</v>
      </c>
      <c r="C16936" s="179" t="s">
        <v>8</v>
      </c>
      <c r="D16936" s="180" t="s">
        <v>17253</v>
      </c>
    </row>
    <row r="16937" spans="1:4" x14ac:dyDescent="0.25">
      <c r="A16937" s="179" t="s">
        <v>4862</v>
      </c>
      <c r="B16937" s="179" t="s">
        <v>1267</v>
      </c>
      <c r="C16937" s="179" t="s">
        <v>8</v>
      </c>
      <c r="D16937" s="180" t="s">
        <v>28081</v>
      </c>
    </row>
    <row r="16938" spans="1:4" x14ac:dyDescent="0.25">
      <c r="A16938" s="179" t="s">
        <v>4863</v>
      </c>
      <c r="B16938" s="179" t="s">
        <v>1268</v>
      </c>
      <c r="C16938" s="179" t="s">
        <v>8</v>
      </c>
      <c r="D16938" s="180" t="s">
        <v>28082</v>
      </c>
    </row>
    <row r="16939" spans="1:4" x14ac:dyDescent="0.25">
      <c r="A16939" s="179" t="s">
        <v>4864</v>
      </c>
      <c r="B16939" s="179" t="s">
        <v>1269</v>
      </c>
      <c r="C16939" s="179" t="s">
        <v>8</v>
      </c>
      <c r="D16939" s="180" t="s">
        <v>28083</v>
      </c>
    </row>
    <row r="16940" spans="1:4" x14ac:dyDescent="0.25">
      <c r="A16940" s="179" t="s">
        <v>4865</v>
      </c>
      <c r="B16940" s="179" t="s">
        <v>1270</v>
      </c>
      <c r="C16940" s="179" t="s">
        <v>8</v>
      </c>
      <c r="D16940" s="180" t="s">
        <v>17744</v>
      </c>
    </row>
    <row r="16941" spans="1:4" x14ac:dyDescent="0.25">
      <c r="A16941" s="179" t="s">
        <v>4866</v>
      </c>
      <c r="B16941" s="179" t="s">
        <v>1271</v>
      </c>
      <c r="C16941" s="179" t="s">
        <v>8</v>
      </c>
      <c r="D16941" s="180" t="s">
        <v>28084</v>
      </c>
    </row>
    <row r="16942" spans="1:4" x14ac:dyDescent="0.25">
      <c r="A16942" s="179" t="s">
        <v>4867</v>
      </c>
      <c r="B16942" s="179" t="s">
        <v>1272</v>
      </c>
      <c r="C16942" s="179" t="s">
        <v>8</v>
      </c>
      <c r="D16942" s="180" t="s">
        <v>12833</v>
      </c>
    </row>
    <row r="16943" spans="1:4" x14ac:dyDescent="0.25">
      <c r="A16943" s="179" t="s">
        <v>4868</v>
      </c>
      <c r="B16943" s="179" t="s">
        <v>1273</v>
      </c>
      <c r="C16943" s="179" t="s">
        <v>8</v>
      </c>
      <c r="D16943" s="180" t="s">
        <v>12078</v>
      </c>
    </row>
    <row r="16944" spans="1:4" x14ac:dyDescent="0.25">
      <c r="A16944" s="179" t="s">
        <v>4869</v>
      </c>
      <c r="B16944" s="179" t="s">
        <v>1274</v>
      </c>
      <c r="C16944" s="179" t="s">
        <v>8</v>
      </c>
      <c r="D16944" s="180" t="s">
        <v>14673</v>
      </c>
    </row>
    <row r="16945" spans="1:4" x14ac:dyDescent="0.25">
      <c r="A16945" s="179" t="s">
        <v>4870</v>
      </c>
      <c r="B16945" s="179" t="s">
        <v>1275</v>
      </c>
      <c r="C16945" s="179" t="s">
        <v>8</v>
      </c>
      <c r="D16945" s="180" t="s">
        <v>28085</v>
      </c>
    </row>
    <row r="16946" spans="1:4" x14ac:dyDescent="0.25">
      <c r="A16946" s="179" t="s">
        <v>4871</v>
      </c>
      <c r="B16946" s="179" t="s">
        <v>1276</v>
      </c>
      <c r="C16946" s="179" t="s">
        <v>8</v>
      </c>
      <c r="D16946" s="180" t="s">
        <v>11894</v>
      </c>
    </row>
    <row r="16947" spans="1:4" x14ac:dyDescent="0.25">
      <c r="A16947" s="179" t="s">
        <v>4872</v>
      </c>
      <c r="B16947" s="179" t="s">
        <v>1277</v>
      </c>
      <c r="C16947" s="179" t="s">
        <v>8</v>
      </c>
      <c r="D16947" s="180" t="s">
        <v>18314</v>
      </c>
    </row>
    <row r="16948" spans="1:4" x14ac:dyDescent="0.25">
      <c r="A16948" s="179" t="s">
        <v>4873</v>
      </c>
      <c r="B16948" s="179" t="s">
        <v>1278</v>
      </c>
      <c r="C16948" s="179" t="s">
        <v>8</v>
      </c>
      <c r="D16948" s="180" t="s">
        <v>28086</v>
      </c>
    </row>
    <row r="16949" spans="1:4" x14ac:dyDescent="0.25">
      <c r="A16949" s="179" t="s">
        <v>4874</v>
      </c>
      <c r="B16949" s="179" t="s">
        <v>1279</v>
      </c>
      <c r="C16949" s="179" t="s">
        <v>8</v>
      </c>
      <c r="D16949" s="180" t="s">
        <v>28087</v>
      </c>
    </row>
    <row r="16950" spans="1:4" x14ac:dyDescent="0.25">
      <c r="A16950" s="179" t="s">
        <v>4875</v>
      </c>
      <c r="B16950" s="179" t="s">
        <v>16052</v>
      </c>
      <c r="C16950" s="179" t="s">
        <v>8</v>
      </c>
      <c r="D16950" s="180" t="s">
        <v>28088</v>
      </c>
    </row>
    <row r="16951" spans="1:4" x14ac:dyDescent="0.25">
      <c r="A16951" s="179" t="s">
        <v>4876</v>
      </c>
      <c r="B16951" s="179" t="s">
        <v>16053</v>
      </c>
      <c r="C16951" s="179" t="s">
        <v>8</v>
      </c>
      <c r="D16951" s="180" t="s">
        <v>27352</v>
      </c>
    </row>
    <row r="16952" spans="1:4" x14ac:dyDescent="0.25">
      <c r="A16952" s="179" t="s">
        <v>4877</v>
      </c>
      <c r="B16952" s="179" t="s">
        <v>16054</v>
      </c>
      <c r="C16952" s="179" t="s">
        <v>8</v>
      </c>
      <c r="D16952" s="180" t="s">
        <v>28089</v>
      </c>
    </row>
    <row r="16953" spans="1:4" x14ac:dyDescent="0.25">
      <c r="A16953" s="179" t="s">
        <v>4878</v>
      </c>
      <c r="B16953" s="179" t="s">
        <v>16055</v>
      </c>
      <c r="C16953" s="179" t="s">
        <v>8</v>
      </c>
      <c r="D16953" s="180" t="s">
        <v>28090</v>
      </c>
    </row>
    <row r="16954" spans="1:4" x14ac:dyDescent="0.25">
      <c r="A16954" s="179" t="s">
        <v>4879</v>
      </c>
      <c r="B16954" s="179" t="s">
        <v>16056</v>
      </c>
      <c r="C16954" s="179" t="s">
        <v>8</v>
      </c>
      <c r="D16954" s="180" t="s">
        <v>28091</v>
      </c>
    </row>
    <row r="16955" spans="1:4" x14ac:dyDescent="0.25">
      <c r="A16955" s="179" t="s">
        <v>4880</v>
      </c>
      <c r="B16955" s="179" t="s">
        <v>16057</v>
      </c>
      <c r="C16955" s="179" t="s">
        <v>8</v>
      </c>
      <c r="D16955" s="180" t="s">
        <v>28092</v>
      </c>
    </row>
    <row r="16956" spans="1:4" x14ac:dyDescent="0.25">
      <c r="A16956" s="179" t="s">
        <v>4881</v>
      </c>
      <c r="B16956" s="179" t="s">
        <v>16058</v>
      </c>
      <c r="C16956" s="179" t="s">
        <v>8</v>
      </c>
      <c r="D16956" s="180" t="s">
        <v>28093</v>
      </c>
    </row>
    <row r="16957" spans="1:4" x14ac:dyDescent="0.25">
      <c r="A16957" s="179" t="s">
        <v>4882</v>
      </c>
      <c r="B16957" s="179" t="s">
        <v>16059</v>
      </c>
      <c r="C16957" s="179" t="s">
        <v>8</v>
      </c>
      <c r="D16957" s="180" t="s">
        <v>28094</v>
      </c>
    </row>
    <row r="16958" spans="1:4" x14ac:dyDescent="0.25">
      <c r="A16958" s="179" t="s">
        <v>4883</v>
      </c>
      <c r="B16958" s="179" t="s">
        <v>16060</v>
      </c>
      <c r="C16958" s="179" t="s">
        <v>8</v>
      </c>
      <c r="D16958" s="180" t="s">
        <v>12201</v>
      </c>
    </row>
    <row r="16959" spans="1:4" x14ac:dyDescent="0.25">
      <c r="A16959" s="179" t="s">
        <v>4884</v>
      </c>
      <c r="B16959" s="179" t="s">
        <v>16061</v>
      </c>
      <c r="C16959" s="179" t="s">
        <v>8</v>
      </c>
      <c r="D16959" s="180" t="s">
        <v>15408</v>
      </c>
    </row>
    <row r="16960" spans="1:4" x14ac:dyDescent="0.25">
      <c r="A16960" s="179" t="s">
        <v>4885</v>
      </c>
      <c r="B16960" s="179" t="s">
        <v>16062</v>
      </c>
      <c r="C16960" s="179" t="s">
        <v>8</v>
      </c>
      <c r="D16960" s="180" t="s">
        <v>14613</v>
      </c>
    </row>
    <row r="16961" spans="1:4" x14ac:dyDescent="0.25">
      <c r="A16961" s="179" t="s">
        <v>4886</v>
      </c>
      <c r="B16961" s="179" t="s">
        <v>16063</v>
      </c>
      <c r="C16961" s="179" t="s">
        <v>8</v>
      </c>
      <c r="D16961" s="180" t="s">
        <v>25930</v>
      </c>
    </row>
    <row r="16962" spans="1:4" x14ac:dyDescent="0.25">
      <c r="A16962" s="179" t="s">
        <v>4887</v>
      </c>
      <c r="B16962" s="179" t="s">
        <v>16064</v>
      </c>
      <c r="C16962" s="179" t="s">
        <v>8</v>
      </c>
      <c r="D16962" s="180" t="s">
        <v>10173</v>
      </c>
    </row>
    <row r="16963" spans="1:4" x14ac:dyDescent="0.25">
      <c r="A16963" s="179" t="s">
        <v>4888</v>
      </c>
      <c r="B16963" s="179" t="s">
        <v>16065</v>
      </c>
      <c r="C16963" s="179" t="s">
        <v>8</v>
      </c>
      <c r="D16963" s="180" t="s">
        <v>28095</v>
      </c>
    </row>
    <row r="16964" spans="1:4" x14ac:dyDescent="0.25">
      <c r="A16964" s="179" t="s">
        <v>4889</v>
      </c>
      <c r="B16964" s="179" t="s">
        <v>16066</v>
      </c>
      <c r="C16964" s="179" t="s">
        <v>8</v>
      </c>
      <c r="D16964" s="180" t="s">
        <v>12605</v>
      </c>
    </row>
    <row r="16965" spans="1:4" x14ac:dyDescent="0.25">
      <c r="A16965" s="179" t="s">
        <v>4890</v>
      </c>
      <c r="B16965" s="179" t="s">
        <v>16067</v>
      </c>
      <c r="C16965" s="179" t="s">
        <v>8</v>
      </c>
      <c r="D16965" s="180" t="s">
        <v>25924</v>
      </c>
    </row>
    <row r="16966" spans="1:4" x14ac:dyDescent="0.25">
      <c r="A16966" s="179" t="s">
        <v>4891</v>
      </c>
      <c r="B16966" s="179" t="s">
        <v>16068</v>
      </c>
      <c r="C16966" s="179" t="s">
        <v>8</v>
      </c>
      <c r="D16966" s="180" t="s">
        <v>22415</v>
      </c>
    </row>
    <row r="16967" spans="1:4" x14ac:dyDescent="0.25">
      <c r="A16967" s="179" t="s">
        <v>4892</v>
      </c>
      <c r="B16967" s="179" t="s">
        <v>16069</v>
      </c>
      <c r="C16967" s="179" t="s">
        <v>8</v>
      </c>
      <c r="D16967" s="180" t="s">
        <v>27238</v>
      </c>
    </row>
    <row r="16968" spans="1:4" x14ac:dyDescent="0.25">
      <c r="A16968" s="179" t="s">
        <v>4893</v>
      </c>
      <c r="B16968" s="179" t="s">
        <v>16070</v>
      </c>
      <c r="C16968" s="179" t="s">
        <v>8</v>
      </c>
      <c r="D16968" s="180" t="s">
        <v>17243</v>
      </c>
    </row>
    <row r="16969" spans="1:4" x14ac:dyDescent="0.25">
      <c r="A16969" s="179" t="s">
        <v>4894</v>
      </c>
      <c r="B16969" s="179" t="s">
        <v>16071</v>
      </c>
      <c r="C16969" s="179" t="s">
        <v>8</v>
      </c>
      <c r="D16969" s="180" t="s">
        <v>25448</v>
      </c>
    </row>
    <row r="16970" spans="1:4" x14ac:dyDescent="0.25">
      <c r="A16970" s="179" t="s">
        <v>4895</v>
      </c>
      <c r="B16970" s="179" t="s">
        <v>16072</v>
      </c>
      <c r="C16970" s="179" t="s">
        <v>8</v>
      </c>
      <c r="D16970" s="180" t="s">
        <v>20047</v>
      </c>
    </row>
    <row r="16971" spans="1:4" x14ac:dyDescent="0.25">
      <c r="A16971" s="179" t="s">
        <v>4896</v>
      </c>
      <c r="B16971" s="179" t="s">
        <v>16074</v>
      </c>
      <c r="C16971" s="179" t="s">
        <v>8</v>
      </c>
      <c r="D16971" s="180" t="s">
        <v>8072</v>
      </c>
    </row>
    <row r="16972" spans="1:4" x14ac:dyDescent="0.25">
      <c r="A16972" s="179" t="s">
        <v>4897</v>
      </c>
      <c r="B16972" s="179" t="s">
        <v>16075</v>
      </c>
      <c r="C16972" s="179" t="s">
        <v>8</v>
      </c>
      <c r="D16972" s="180" t="s">
        <v>6735</v>
      </c>
    </row>
    <row r="16973" spans="1:4" x14ac:dyDescent="0.25">
      <c r="A16973" s="179" t="s">
        <v>4898</v>
      </c>
      <c r="B16973" s="179" t="s">
        <v>16076</v>
      </c>
      <c r="C16973" s="179" t="s">
        <v>8</v>
      </c>
      <c r="D16973" s="180" t="s">
        <v>12042</v>
      </c>
    </row>
    <row r="16974" spans="1:4" x14ac:dyDescent="0.25">
      <c r="A16974" s="179" t="s">
        <v>4899</v>
      </c>
      <c r="B16974" s="179" t="s">
        <v>16077</v>
      </c>
      <c r="C16974" s="179" t="s">
        <v>8</v>
      </c>
      <c r="D16974" s="180" t="s">
        <v>11035</v>
      </c>
    </row>
    <row r="16975" spans="1:4" x14ac:dyDescent="0.25">
      <c r="A16975" s="179" t="s">
        <v>4900</v>
      </c>
      <c r="B16975" s="179" t="s">
        <v>16078</v>
      </c>
      <c r="C16975" s="179" t="s">
        <v>8</v>
      </c>
      <c r="D16975" s="180" t="s">
        <v>12629</v>
      </c>
    </row>
    <row r="16976" spans="1:4" x14ac:dyDescent="0.25">
      <c r="A16976" s="179" t="s">
        <v>4901</v>
      </c>
      <c r="B16976" s="179" t="s">
        <v>16079</v>
      </c>
      <c r="C16976" s="179" t="s">
        <v>8</v>
      </c>
      <c r="D16976" s="180" t="s">
        <v>11978</v>
      </c>
    </row>
    <row r="16977" spans="1:4" x14ac:dyDescent="0.25">
      <c r="A16977" s="179" t="s">
        <v>4902</v>
      </c>
      <c r="B16977" s="179" t="s">
        <v>16080</v>
      </c>
      <c r="C16977" s="179" t="s">
        <v>8</v>
      </c>
      <c r="D16977" s="180" t="s">
        <v>17425</v>
      </c>
    </row>
    <row r="16978" spans="1:4" x14ac:dyDescent="0.25">
      <c r="A16978" s="179" t="s">
        <v>4903</v>
      </c>
      <c r="B16978" s="179" t="s">
        <v>16081</v>
      </c>
      <c r="C16978" s="179" t="s">
        <v>8</v>
      </c>
      <c r="D16978" s="180" t="s">
        <v>16373</v>
      </c>
    </row>
    <row r="16979" spans="1:4" x14ac:dyDescent="0.25">
      <c r="A16979" s="179" t="s">
        <v>4904</v>
      </c>
      <c r="B16979" s="179" t="s">
        <v>16082</v>
      </c>
      <c r="C16979" s="179" t="s">
        <v>8</v>
      </c>
      <c r="D16979" s="180" t="s">
        <v>16049</v>
      </c>
    </row>
    <row r="16980" spans="1:4" x14ac:dyDescent="0.25">
      <c r="A16980" s="179" t="s">
        <v>4905</v>
      </c>
      <c r="B16980" s="179" t="s">
        <v>16083</v>
      </c>
      <c r="C16980" s="179" t="s">
        <v>8</v>
      </c>
      <c r="D16980" s="180" t="s">
        <v>12739</v>
      </c>
    </row>
    <row r="16981" spans="1:4" x14ac:dyDescent="0.25">
      <c r="A16981" s="179" t="s">
        <v>4906</v>
      </c>
      <c r="B16981" s="179" t="s">
        <v>16084</v>
      </c>
      <c r="C16981" s="179" t="s">
        <v>8</v>
      </c>
      <c r="D16981" s="180" t="s">
        <v>28096</v>
      </c>
    </row>
    <row r="16982" spans="1:4" x14ac:dyDescent="0.25">
      <c r="A16982" s="179" t="s">
        <v>4907</v>
      </c>
      <c r="B16982" s="179" t="s">
        <v>16085</v>
      </c>
      <c r="C16982" s="179" t="s">
        <v>8</v>
      </c>
      <c r="D16982" s="180" t="s">
        <v>14722</v>
      </c>
    </row>
    <row r="16983" spans="1:4" x14ac:dyDescent="0.25">
      <c r="A16983" s="179" t="s">
        <v>4908</v>
      </c>
      <c r="B16983" s="179" t="s">
        <v>16086</v>
      </c>
      <c r="C16983" s="179" t="s">
        <v>8</v>
      </c>
      <c r="D16983" s="180" t="s">
        <v>17987</v>
      </c>
    </row>
    <row r="16984" spans="1:4" x14ac:dyDescent="0.25">
      <c r="A16984" s="179" t="s">
        <v>4909</v>
      </c>
      <c r="B16984" s="179" t="s">
        <v>16087</v>
      </c>
      <c r="C16984" s="179" t="s">
        <v>8</v>
      </c>
      <c r="D16984" s="180" t="s">
        <v>11823</v>
      </c>
    </row>
    <row r="16985" spans="1:4" x14ac:dyDescent="0.25">
      <c r="A16985" s="179" t="s">
        <v>4910</v>
      </c>
      <c r="B16985" s="179" t="s">
        <v>16088</v>
      </c>
      <c r="C16985" s="179" t="s">
        <v>8</v>
      </c>
      <c r="D16985" s="180" t="s">
        <v>12833</v>
      </c>
    </row>
    <row r="16986" spans="1:4" x14ac:dyDescent="0.25">
      <c r="A16986" s="179" t="s">
        <v>4911</v>
      </c>
      <c r="B16986" s="179" t="s">
        <v>16089</v>
      </c>
      <c r="C16986" s="179" t="s">
        <v>8</v>
      </c>
      <c r="D16986" s="180" t="s">
        <v>28097</v>
      </c>
    </row>
    <row r="16987" spans="1:4" x14ac:dyDescent="0.25">
      <c r="A16987" s="179" t="s">
        <v>4912</v>
      </c>
      <c r="B16987" s="179" t="s">
        <v>16091</v>
      </c>
      <c r="C16987" s="179" t="s">
        <v>8</v>
      </c>
      <c r="D16987" s="180" t="s">
        <v>11829</v>
      </c>
    </row>
    <row r="16988" spans="1:4" x14ac:dyDescent="0.25">
      <c r="A16988" s="179" t="s">
        <v>4913</v>
      </c>
      <c r="B16988" s="179" t="s">
        <v>16092</v>
      </c>
      <c r="C16988" s="179" t="s">
        <v>8</v>
      </c>
      <c r="D16988" s="180" t="s">
        <v>16656</v>
      </c>
    </row>
    <row r="16989" spans="1:4" x14ac:dyDescent="0.25">
      <c r="A16989" s="179" t="s">
        <v>4914</v>
      </c>
      <c r="B16989" s="179" t="s">
        <v>16094</v>
      </c>
      <c r="C16989" s="179" t="s">
        <v>8</v>
      </c>
      <c r="D16989" s="180" t="s">
        <v>15874</v>
      </c>
    </row>
    <row r="16990" spans="1:4" x14ac:dyDescent="0.25">
      <c r="A16990" s="179" t="s">
        <v>4915</v>
      </c>
      <c r="B16990" s="179" t="s">
        <v>16095</v>
      </c>
      <c r="C16990" s="179" t="s">
        <v>8</v>
      </c>
      <c r="D16990" s="180" t="s">
        <v>28098</v>
      </c>
    </row>
    <row r="16991" spans="1:4" x14ac:dyDescent="0.25">
      <c r="A16991" s="179" t="s">
        <v>4916</v>
      </c>
      <c r="B16991" s="179" t="s">
        <v>16096</v>
      </c>
      <c r="C16991" s="179" t="s">
        <v>8</v>
      </c>
      <c r="D16991" s="180" t="s">
        <v>28099</v>
      </c>
    </row>
    <row r="16992" spans="1:4" x14ac:dyDescent="0.25">
      <c r="A16992" s="179" t="s">
        <v>4917</v>
      </c>
      <c r="B16992" s="179" t="s">
        <v>16097</v>
      </c>
      <c r="C16992" s="179" t="s">
        <v>8</v>
      </c>
      <c r="D16992" s="180" t="s">
        <v>28100</v>
      </c>
    </row>
    <row r="16993" spans="1:4" x14ac:dyDescent="0.25">
      <c r="A16993" s="179" t="s">
        <v>4918</v>
      </c>
      <c r="B16993" s="179" t="s">
        <v>16098</v>
      </c>
      <c r="C16993" s="179" t="s">
        <v>8</v>
      </c>
      <c r="D16993" s="180" t="s">
        <v>28101</v>
      </c>
    </row>
    <row r="16994" spans="1:4" x14ac:dyDescent="0.25">
      <c r="A16994" s="179" t="s">
        <v>4919</v>
      </c>
      <c r="B16994" s="179" t="s">
        <v>16099</v>
      </c>
      <c r="C16994" s="179" t="s">
        <v>8</v>
      </c>
      <c r="D16994" s="180" t="s">
        <v>17743</v>
      </c>
    </row>
    <row r="16995" spans="1:4" x14ac:dyDescent="0.25">
      <c r="A16995" s="179" t="s">
        <v>4920</v>
      </c>
      <c r="B16995" s="179" t="s">
        <v>16100</v>
      </c>
      <c r="C16995" s="179" t="s">
        <v>8</v>
      </c>
      <c r="D16995" s="180" t="s">
        <v>12728</v>
      </c>
    </row>
    <row r="16996" spans="1:4" x14ac:dyDescent="0.25">
      <c r="A16996" s="179" t="s">
        <v>4921</v>
      </c>
      <c r="B16996" s="179" t="s">
        <v>16101</v>
      </c>
      <c r="C16996" s="179" t="s">
        <v>8</v>
      </c>
      <c r="D16996" s="180" t="s">
        <v>7981</v>
      </c>
    </row>
    <row r="16997" spans="1:4" x14ac:dyDescent="0.25">
      <c r="A16997" s="179" t="s">
        <v>4922</v>
      </c>
      <c r="B16997" s="179" t="s">
        <v>16102</v>
      </c>
      <c r="C16997" s="179" t="s">
        <v>8</v>
      </c>
      <c r="D16997" s="180" t="s">
        <v>27546</v>
      </c>
    </row>
    <row r="16998" spans="1:4" x14ac:dyDescent="0.25">
      <c r="A16998" s="179" t="s">
        <v>4923</v>
      </c>
      <c r="B16998" s="179" t="s">
        <v>16104</v>
      </c>
      <c r="C16998" s="179" t="s">
        <v>8</v>
      </c>
      <c r="D16998" s="180" t="s">
        <v>14592</v>
      </c>
    </row>
    <row r="16999" spans="1:4" x14ac:dyDescent="0.25">
      <c r="A16999" s="179" t="s">
        <v>4924</v>
      </c>
      <c r="B16999" s="179" t="s">
        <v>16105</v>
      </c>
      <c r="C16999" s="179" t="s">
        <v>8</v>
      </c>
      <c r="D16999" s="180" t="s">
        <v>18058</v>
      </c>
    </row>
    <row r="17000" spans="1:4" x14ac:dyDescent="0.25">
      <c r="A17000" s="179" t="s">
        <v>4925</v>
      </c>
      <c r="B17000" s="179" t="s">
        <v>16106</v>
      </c>
      <c r="C17000" s="179" t="s">
        <v>8</v>
      </c>
      <c r="D17000" s="180" t="s">
        <v>28102</v>
      </c>
    </row>
    <row r="17001" spans="1:4" x14ac:dyDescent="0.25">
      <c r="A17001" s="179" t="s">
        <v>4926</v>
      </c>
      <c r="B17001" s="179" t="s">
        <v>16107</v>
      </c>
      <c r="C17001" s="179" t="s">
        <v>8</v>
      </c>
      <c r="D17001" s="180" t="s">
        <v>28103</v>
      </c>
    </row>
    <row r="17002" spans="1:4" x14ac:dyDescent="0.25">
      <c r="A17002" s="179" t="s">
        <v>4927</v>
      </c>
      <c r="B17002" s="179" t="s">
        <v>16108</v>
      </c>
      <c r="C17002" s="179" t="s">
        <v>8</v>
      </c>
      <c r="D17002" s="180" t="s">
        <v>25209</v>
      </c>
    </row>
    <row r="17003" spans="1:4" x14ac:dyDescent="0.25">
      <c r="A17003" s="179" t="s">
        <v>4928</v>
      </c>
      <c r="B17003" s="179" t="s">
        <v>16109</v>
      </c>
      <c r="C17003" s="179" t="s">
        <v>8</v>
      </c>
      <c r="D17003" s="180" t="s">
        <v>28104</v>
      </c>
    </row>
    <row r="17004" spans="1:4" x14ac:dyDescent="0.25">
      <c r="A17004" s="179" t="s">
        <v>4929</v>
      </c>
      <c r="B17004" s="179" t="s">
        <v>16110</v>
      </c>
      <c r="C17004" s="179" t="s">
        <v>8</v>
      </c>
      <c r="D17004" s="180" t="s">
        <v>28048</v>
      </c>
    </row>
    <row r="17005" spans="1:4" x14ac:dyDescent="0.25">
      <c r="A17005" s="179" t="s">
        <v>4930</v>
      </c>
      <c r="B17005" s="179" t="s">
        <v>16111</v>
      </c>
      <c r="C17005" s="179" t="s">
        <v>8</v>
      </c>
      <c r="D17005" s="180" t="s">
        <v>17435</v>
      </c>
    </row>
    <row r="17006" spans="1:4" x14ac:dyDescent="0.25">
      <c r="A17006" s="179" t="s">
        <v>4931</v>
      </c>
      <c r="B17006" s="179" t="s">
        <v>16112</v>
      </c>
      <c r="C17006" s="179" t="s">
        <v>8</v>
      </c>
      <c r="D17006" s="180" t="s">
        <v>18321</v>
      </c>
    </row>
    <row r="17007" spans="1:4" x14ac:dyDescent="0.25">
      <c r="A17007" s="179" t="s">
        <v>4932</v>
      </c>
      <c r="B17007" s="179" t="s">
        <v>16113</v>
      </c>
      <c r="C17007" s="179" t="s">
        <v>8</v>
      </c>
      <c r="D17007" s="180" t="s">
        <v>18456</v>
      </c>
    </row>
    <row r="17008" spans="1:4" x14ac:dyDescent="0.25">
      <c r="A17008" s="179" t="s">
        <v>4933</v>
      </c>
      <c r="B17008" s="179" t="s">
        <v>16114</v>
      </c>
      <c r="C17008" s="179" t="s">
        <v>8</v>
      </c>
      <c r="D17008" s="180" t="s">
        <v>12399</v>
      </c>
    </row>
    <row r="17009" spans="1:4" x14ac:dyDescent="0.25">
      <c r="A17009" s="179" t="s">
        <v>4934</v>
      </c>
      <c r="B17009" s="179" t="s">
        <v>16116</v>
      </c>
      <c r="C17009" s="179" t="s">
        <v>8</v>
      </c>
      <c r="D17009" s="180" t="s">
        <v>16656</v>
      </c>
    </row>
    <row r="17010" spans="1:4" x14ac:dyDescent="0.25">
      <c r="A17010" s="179" t="s">
        <v>4935</v>
      </c>
      <c r="B17010" s="179" t="s">
        <v>16117</v>
      </c>
      <c r="C17010" s="179" t="s">
        <v>8</v>
      </c>
      <c r="D17010" s="180" t="s">
        <v>18292</v>
      </c>
    </row>
    <row r="17011" spans="1:4" x14ac:dyDescent="0.25">
      <c r="A17011" s="179" t="s">
        <v>4936</v>
      </c>
      <c r="B17011" s="179" t="s">
        <v>16118</v>
      </c>
      <c r="C17011" s="179" t="s">
        <v>8</v>
      </c>
      <c r="D17011" s="180" t="s">
        <v>16810</v>
      </c>
    </row>
    <row r="17012" spans="1:4" x14ac:dyDescent="0.25">
      <c r="A17012" s="179" t="s">
        <v>4937</v>
      </c>
      <c r="B17012" s="179" t="s">
        <v>16119</v>
      </c>
      <c r="C17012" s="179" t="s">
        <v>8</v>
      </c>
      <c r="D17012" s="180" t="s">
        <v>28105</v>
      </c>
    </row>
    <row r="17013" spans="1:4" x14ac:dyDescent="0.25">
      <c r="A17013" s="179" t="s">
        <v>4938</v>
      </c>
      <c r="B17013" s="179" t="s">
        <v>16120</v>
      </c>
      <c r="C17013" s="179" t="s">
        <v>8</v>
      </c>
      <c r="D17013" s="180" t="s">
        <v>28106</v>
      </c>
    </row>
    <row r="17014" spans="1:4" x14ac:dyDescent="0.25">
      <c r="A17014" s="179" t="s">
        <v>4939</v>
      </c>
      <c r="B17014" s="179" t="s">
        <v>16121</v>
      </c>
      <c r="C17014" s="179" t="s">
        <v>8</v>
      </c>
      <c r="D17014" s="180" t="s">
        <v>28107</v>
      </c>
    </row>
    <row r="17015" spans="1:4" x14ac:dyDescent="0.25">
      <c r="A17015" s="179" t="s">
        <v>4940</v>
      </c>
      <c r="B17015" s="179" t="s">
        <v>16122</v>
      </c>
      <c r="C17015" s="179" t="s">
        <v>8</v>
      </c>
      <c r="D17015" s="180" t="s">
        <v>26231</v>
      </c>
    </row>
    <row r="17016" spans="1:4" x14ac:dyDescent="0.25">
      <c r="A17016" s="179" t="s">
        <v>4941</v>
      </c>
      <c r="B17016" s="179" t="s">
        <v>16123</v>
      </c>
      <c r="C17016" s="179" t="s">
        <v>8</v>
      </c>
      <c r="D17016" s="180" t="s">
        <v>28108</v>
      </c>
    </row>
    <row r="17017" spans="1:4" x14ac:dyDescent="0.25">
      <c r="A17017" s="179" t="s">
        <v>4942</v>
      </c>
      <c r="B17017" s="179" t="s">
        <v>16124</v>
      </c>
      <c r="C17017" s="179" t="s">
        <v>8</v>
      </c>
      <c r="D17017" s="180" t="s">
        <v>28109</v>
      </c>
    </row>
    <row r="17018" spans="1:4" x14ac:dyDescent="0.25">
      <c r="A17018" s="179" t="s">
        <v>4943</v>
      </c>
      <c r="B17018" s="179" t="s">
        <v>16125</v>
      </c>
      <c r="C17018" s="179" t="s">
        <v>8</v>
      </c>
      <c r="D17018" s="180" t="s">
        <v>28110</v>
      </c>
    </row>
    <row r="17019" spans="1:4" x14ac:dyDescent="0.25">
      <c r="A17019" s="179" t="s">
        <v>4944</v>
      </c>
      <c r="B17019" s="179" t="s">
        <v>16126</v>
      </c>
      <c r="C17019" s="179" t="s">
        <v>8</v>
      </c>
      <c r="D17019" s="180" t="s">
        <v>28111</v>
      </c>
    </row>
    <row r="17020" spans="1:4" x14ac:dyDescent="0.25">
      <c r="A17020" s="179" t="s">
        <v>4945</v>
      </c>
      <c r="B17020" s="179" t="s">
        <v>4946</v>
      </c>
      <c r="C17020" s="179" t="s">
        <v>8</v>
      </c>
      <c r="D17020" s="180" t="s">
        <v>28112</v>
      </c>
    </row>
    <row r="17021" spans="1:4" x14ac:dyDescent="0.25">
      <c r="A17021" s="179" t="s">
        <v>4947</v>
      </c>
      <c r="B17021" s="179" t="s">
        <v>4948</v>
      </c>
      <c r="C17021" s="179" t="s">
        <v>8</v>
      </c>
      <c r="D17021" s="180" t="s">
        <v>28113</v>
      </c>
    </row>
    <row r="17022" spans="1:4" x14ac:dyDescent="0.25">
      <c r="A17022" s="179" t="s">
        <v>4949</v>
      </c>
      <c r="B17022" s="179" t="s">
        <v>4950</v>
      </c>
      <c r="C17022" s="179" t="s">
        <v>8</v>
      </c>
      <c r="D17022" s="180" t="s">
        <v>25831</v>
      </c>
    </row>
    <row r="17023" spans="1:4" x14ac:dyDescent="0.25">
      <c r="A17023" s="179" t="s">
        <v>4951</v>
      </c>
      <c r="B17023" s="179" t="s">
        <v>4952</v>
      </c>
      <c r="C17023" s="179" t="s">
        <v>8</v>
      </c>
      <c r="D17023" s="180" t="s">
        <v>28114</v>
      </c>
    </row>
    <row r="17024" spans="1:4" x14ac:dyDescent="0.25">
      <c r="A17024" s="179" t="s">
        <v>4953</v>
      </c>
      <c r="B17024" s="179" t="s">
        <v>4954</v>
      </c>
      <c r="C17024" s="179" t="s">
        <v>8</v>
      </c>
      <c r="D17024" s="180" t="s">
        <v>28115</v>
      </c>
    </row>
    <row r="17025" spans="1:4" x14ac:dyDescent="0.25">
      <c r="A17025" s="179" t="s">
        <v>4955</v>
      </c>
      <c r="B17025" s="179" t="s">
        <v>10330</v>
      </c>
      <c r="C17025" s="179" t="s">
        <v>8</v>
      </c>
      <c r="D17025" s="180" t="s">
        <v>15977</v>
      </c>
    </row>
    <row r="17026" spans="1:4" x14ac:dyDescent="0.25">
      <c r="A17026" s="179" t="s">
        <v>4956</v>
      </c>
      <c r="B17026" s="179" t="s">
        <v>10331</v>
      </c>
      <c r="C17026" s="179" t="s">
        <v>8</v>
      </c>
      <c r="D17026" s="180" t="s">
        <v>28116</v>
      </c>
    </row>
    <row r="17027" spans="1:4" x14ac:dyDescent="0.25">
      <c r="A17027" s="179" t="s">
        <v>4957</v>
      </c>
      <c r="B17027" s="179" t="s">
        <v>10332</v>
      </c>
      <c r="C17027" s="179" t="s">
        <v>8</v>
      </c>
      <c r="D17027" s="180" t="s">
        <v>28117</v>
      </c>
    </row>
    <row r="17028" spans="1:4" x14ac:dyDescent="0.25">
      <c r="A17028" s="179" t="s">
        <v>4958</v>
      </c>
      <c r="B17028" s="179" t="s">
        <v>10333</v>
      </c>
      <c r="C17028" s="179" t="s">
        <v>8</v>
      </c>
      <c r="D17028" s="180" t="s">
        <v>28118</v>
      </c>
    </row>
    <row r="17029" spans="1:4" x14ac:dyDescent="0.25">
      <c r="A17029" s="179" t="s">
        <v>4959</v>
      </c>
      <c r="B17029" s="179" t="s">
        <v>10334</v>
      </c>
      <c r="C17029" s="179" t="s">
        <v>8</v>
      </c>
      <c r="D17029" s="180" t="s">
        <v>14871</v>
      </c>
    </row>
    <row r="17030" spans="1:4" x14ac:dyDescent="0.25">
      <c r="A17030" s="179" t="s">
        <v>4960</v>
      </c>
      <c r="B17030" s="179" t="s">
        <v>10335</v>
      </c>
      <c r="C17030" s="179" t="s">
        <v>8</v>
      </c>
      <c r="D17030" s="180" t="s">
        <v>28119</v>
      </c>
    </row>
    <row r="17031" spans="1:4" x14ac:dyDescent="0.25">
      <c r="A17031" s="179" t="s">
        <v>4961</v>
      </c>
      <c r="B17031" s="179" t="s">
        <v>10336</v>
      </c>
      <c r="C17031" s="179" t="s">
        <v>8</v>
      </c>
      <c r="D17031" s="180" t="s">
        <v>28120</v>
      </c>
    </row>
    <row r="17032" spans="1:4" x14ac:dyDescent="0.25">
      <c r="A17032" s="179" t="s">
        <v>4962</v>
      </c>
      <c r="B17032" s="179" t="s">
        <v>10337</v>
      </c>
      <c r="C17032" s="179" t="s">
        <v>8</v>
      </c>
      <c r="D17032" s="180" t="s">
        <v>28121</v>
      </c>
    </row>
    <row r="17033" spans="1:4" x14ac:dyDescent="0.25">
      <c r="A17033" s="179" t="s">
        <v>4963</v>
      </c>
      <c r="B17033" s="179" t="s">
        <v>10338</v>
      </c>
      <c r="C17033" s="179" t="s">
        <v>8</v>
      </c>
      <c r="D17033" s="180" t="s">
        <v>28122</v>
      </c>
    </row>
    <row r="17034" spans="1:4" x14ac:dyDescent="0.25">
      <c r="A17034" s="179" t="s">
        <v>4964</v>
      </c>
      <c r="B17034" s="179" t="s">
        <v>10339</v>
      </c>
      <c r="C17034" s="179" t="s">
        <v>8</v>
      </c>
      <c r="D17034" s="180" t="s">
        <v>28123</v>
      </c>
    </row>
    <row r="17035" spans="1:4" x14ac:dyDescent="0.25">
      <c r="A17035" s="179" t="s">
        <v>4965</v>
      </c>
      <c r="B17035" s="179" t="s">
        <v>10340</v>
      </c>
      <c r="C17035" s="179" t="s">
        <v>8</v>
      </c>
      <c r="D17035" s="180" t="s">
        <v>28124</v>
      </c>
    </row>
    <row r="17036" spans="1:4" x14ac:dyDescent="0.25">
      <c r="A17036" s="179" t="s">
        <v>4966</v>
      </c>
      <c r="B17036" s="179" t="s">
        <v>10341</v>
      </c>
      <c r="C17036" s="179" t="s">
        <v>8</v>
      </c>
      <c r="D17036" s="180" t="s">
        <v>28125</v>
      </c>
    </row>
    <row r="17037" spans="1:4" x14ac:dyDescent="0.25">
      <c r="A17037" s="179" t="s">
        <v>4967</v>
      </c>
      <c r="B17037" s="179" t="s">
        <v>10342</v>
      </c>
      <c r="C17037" s="179" t="s">
        <v>8</v>
      </c>
      <c r="D17037" s="180" t="s">
        <v>28126</v>
      </c>
    </row>
    <row r="17038" spans="1:4" x14ac:dyDescent="0.25">
      <c r="A17038" s="179" t="s">
        <v>4968</v>
      </c>
      <c r="B17038" s="179" t="s">
        <v>10343</v>
      </c>
      <c r="C17038" s="179" t="s">
        <v>8</v>
      </c>
      <c r="D17038" s="180" t="s">
        <v>18001</v>
      </c>
    </row>
    <row r="17039" spans="1:4" x14ac:dyDescent="0.25">
      <c r="A17039" s="179" t="s">
        <v>4969</v>
      </c>
      <c r="B17039" s="179" t="s">
        <v>10344</v>
      </c>
      <c r="C17039" s="179" t="s">
        <v>8</v>
      </c>
      <c r="D17039" s="180" t="s">
        <v>28127</v>
      </c>
    </row>
    <row r="17040" spans="1:4" x14ac:dyDescent="0.25">
      <c r="A17040" s="179" t="s">
        <v>4970</v>
      </c>
      <c r="B17040" s="179" t="s">
        <v>10345</v>
      </c>
      <c r="C17040" s="179" t="s">
        <v>8</v>
      </c>
      <c r="D17040" s="180" t="s">
        <v>28127</v>
      </c>
    </row>
    <row r="17041" spans="1:4" x14ac:dyDescent="0.25">
      <c r="A17041" s="179" t="s">
        <v>4971</v>
      </c>
      <c r="B17041" s="179" t="s">
        <v>10346</v>
      </c>
      <c r="C17041" s="179" t="s">
        <v>8</v>
      </c>
      <c r="D17041" s="180" t="s">
        <v>28128</v>
      </c>
    </row>
    <row r="17042" spans="1:4" x14ac:dyDescent="0.25">
      <c r="A17042" s="179" t="s">
        <v>4972</v>
      </c>
      <c r="B17042" s="179" t="s">
        <v>10347</v>
      </c>
      <c r="C17042" s="179" t="s">
        <v>8</v>
      </c>
      <c r="D17042" s="180" t="s">
        <v>28129</v>
      </c>
    </row>
    <row r="17043" spans="1:4" x14ac:dyDescent="0.25">
      <c r="A17043" s="179" t="s">
        <v>4973</v>
      </c>
      <c r="B17043" s="179" t="s">
        <v>10348</v>
      </c>
      <c r="C17043" s="179" t="s">
        <v>8</v>
      </c>
      <c r="D17043" s="180" t="s">
        <v>28130</v>
      </c>
    </row>
    <row r="17044" spans="1:4" x14ac:dyDescent="0.25">
      <c r="A17044" s="179" t="s">
        <v>4974</v>
      </c>
      <c r="B17044" s="179" t="s">
        <v>10349</v>
      </c>
      <c r="C17044" s="179" t="s">
        <v>8</v>
      </c>
      <c r="D17044" s="180" t="s">
        <v>28131</v>
      </c>
    </row>
    <row r="17045" spans="1:4" x14ac:dyDescent="0.25">
      <c r="A17045" s="179" t="s">
        <v>4975</v>
      </c>
      <c r="B17045" s="179" t="s">
        <v>10350</v>
      </c>
      <c r="C17045" s="179" t="s">
        <v>8</v>
      </c>
      <c r="D17045" s="180" t="s">
        <v>16785</v>
      </c>
    </row>
    <row r="17046" spans="1:4" x14ac:dyDescent="0.25">
      <c r="A17046" s="179" t="s">
        <v>4976</v>
      </c>
      <c r="B17046" s="179" t="s">
        <v>10351</v>
      </c>
      <c r="C17046" s="179" t="s">
        <v>8</v>
      </c>
      <c r="D17046" s="180" t="s">
        <v>28132</v>
      </c>
    </row>
    <row r="17047" spans="1:4" x14ac:dyDescent="0.25">
      <c r="A17047" s="179" t="s">
        <v>4977</v>
      </c>
      <c r="B17047" s="179" t="s">
        <v>10352</v>
      </c>
      <c r="C17047" s="179" t="s">
        <v>8</v>
      </c>
      <c r="D17047" s="180" t="s">
        <v>28133</v>
      </c>
    </row>
    <row r="17048" spans="1:4" x14ac:dyDescent="0.25">
      <c r="A17048" s="179" t="s">
        <v>4978</v>
      </c>
      <c r="B17048" s="179" t="s">
        <v>10353</v>
      </c>
      <c r="C17048" s="179" t="s">
        <v>8</v>
      </c>
      <c r="D17048" s="180" t="s">
        <v>28134</v>
      </c>
    </row>
    <row r="17049" spans="1:4" x14ac:dyDescent="0.25">
      <c r="A17049" s="179" t="s">
        <v>4979</v>
      </c>
      <c r="B17049" s="179" t="s">
        <v>10354</v>
      </c>
      <c r="C17049" s="179" t="s">
        <v>8</v>
      </c>
      <c r="D17049" s="180" t="s">
        <v>28135</v>
      </c>
    </row>
    <row r="17050" spans="1:4" x14ac:dyDescent="0.25">
      <c r="A17050" s="179" t="s">
        <v>4980</v>
      </c>
      <c r="B17050" s="179" t="s">
        <v>10355</v>
      </c>
      <c r="C17050" s="179" t="s">
        <v>8</v>
      </c>
      <c r="D17050" s="180" t="s">
        <v>28136</v>
      </c>
    </row>
    <row r="17051" spans="1:4" x14ac:dyDescent="0.25">
      <c r="A17051" s="179" t="s">
        <v>4981</v>
      </c>
      <c r="B17051" s="179" t="s">
        <v>10356</v>
      </c>
      <c r="C17051" s="179" t="s">
        <v>8</v>
      </c>
      <c r="D17051" s="180" t="s">
        <v>28137</v>
      </c>
    </row>
    <row r="17052" spans="1:4" x14ac:dyDescent="0.25">
      <c r="A17052" s="179" t="s">
        <v>4982</v>
      </c>
      <c r="B17052" s="179" t="s">
        <v>10357</v>
      </c>
      <c r="C17052" s="179" t="s">
        <v>8</v>
      </c>
      <c r="D17052" s="180" t="s">
        <v>28138</v>
      </c>
    </row>
    <row r="17053" spans="1:4" x14ac:dyDescent="0.25">
      <c r="A17053" s="179" t="s">
        <v>4983</v>
      </c>
      <c r="B17053" s="179" t="s">
        <v>10358</v>
      </c>
      <c r="C17053" s="179" t="s">
        <v>8</v>
      </c>
      <c r="D17053" s="180" t="s">
        <v>17045</v>
      </c>
    </row>
    <row r="17054" spans="1:4" x14ac:dyDescent="0.25">
      <c r="A17054" s="179" t="s">
        <v>4984</v>
      </c>
      <c r="B17054" s="179" t="s">
        <v>10360</v>
      </c>
      <c r="C17054" s="179" t="s">
        <v>8</v>
      </c>
      <c r="D17054" s="180" t="s">
        <v>26788</v>
      </c>
    </row>
    <row r="17055" spans="1:4" x14ac:dyDescent="0.25">
      <c r="A17055" s="179" t="s">
        <v>4985</v>
      </c>
      <c r="B17055" s="179" t="s">
        <v>10361</v>
      </c>
      <c r="C17055" s="179" t="s">
        <v>8</v>
      </c>
      <c r="D17055" s="180" t="s">
        <v>28139</v>
      </c>
    </row>
    <row r="17056" spans="1:4" x14ac:dyDescent="0.25">
      <c r="A17056" s="179" t="s">
        <v>4986</v>
      </c>
      <c r="B17056" s="179" t="s">
        <v>10362</v>
      </c>
      <c r="C17056" s="179" t="s">
        <v>8</v>
      </c>
      <c r="D17056" s="180" t="s">
        <v>26895</v>
      </c>
    </row>
    <row r="17057" spans="1:4" x14ac:dyDescent="0.25">
      <c r="A17057" s="179" t="s">
        <v>4987</v>
      </c>
      <c r="B17057" s="179" t="s">
        <v>10363</v>
      </c>
      <c r="C17057" s="179" t="s">
        <v>8</v>
      </c>
      <c r="D17057" s="180" t="s">
        <v>28140</v>
      </c>
    </row>
    <row r="17058" spans="1:4" x14ac:dyDescent="0.25">
      <c r="A17058" s="179" t="s">
        <v>4988</v>
      </c>
      <c r="B17058" s="179" t="s">
        <v>10364</v>
      </c>
      <c r="C17058" s="179" t="s">
        <v>8</v>
      </c>
      <c r="D17058" s="180" t="s">
        <v>16266</v>
      </c>
    </row>
    <row r="17059" spans="1:4" x14ac:dyDescent="0.25">
      <c r="A17059" s="179" t="s">
        <v>4989</v>
      </c>
      <c r="B17059" s="179" t="s">
        <v>10365</v>
      </c>
      <c r="C17059" s="179" t="s">
        <v>8</v>
      </c>
      <c r="D17059" s="180" t="s">
        <v>28141</v>
      </c>
    </row>
    <row r="17060" spans="1:4" x14ac:dyDescent="0.25">
      <c r="A17060" s="179" t="s">
        <v>4990</v>
      </c>
      <c r="B17060" s="179" t="s">
        <v>10366</v>
      </c>
      <c r="C17060" s="179" t="s">
        <v>8</v>
      </c>
      <c r="D17060" s="180" t="s">
        <v>28142</v>
      </c>
    </row>
    <row r="17061" spans="1:4" x14ac:dyDescent="0.25">
      <c r="A17061" s="179" t="s">
        <v>4991</v>
      </c>
      <c r="B17061" s="179" t="s">
        <v>10367</v>
      </c>
      <c r="C17061" s="179" t="s">
        <v>8</v>
      </c>
      <c r="D17061" s="180" t="s">
        <v>28143</v>
      </c>
    </row>
    <row r="17062" spans="1:4" x14ac:dyDescent="0.25">
      <c r="A17062" s="179" t="s">
        <v>4992</v>
      </c>
      <c r="B17062" s="179" t="s">
        <v>10368</v>
      </c>
      <c r="C17062" s="179" t="s">
        <v>8</v>
      </c>
      <c r="D17062" s="180" t="s">
        <v>28144</v>
      </c>
    </row>
    <row r="17063" spans="1:4" x14ac:dyDescent="0.25">
      <c r="A17063" s="179" t="s">
        <v>4993</v>
      </c>
      <c r="B17063" s="179" t="s">
        <v>10369</v>
      </c>
      <c r="C17063" s="179" t="s">
        <v>8</v>
      </c>
      <c r="D17063" s="180" t="s">
        <v>28145</v>
      </c>
    </row>
    <row r="17064" spans="1:4" x14ac:dyDescent="0.25">
      <c r="A17064" s="179" t="s">
        <v>4994</v>
      </c>
      <c r="B17064" s="179" t="s">
        <v>10370</v>
      </c>
      <c r="C17064" s="179" t="s">
        <v>8</v>
      </c>
      <c r="D17064" s="180" t="s">
        <v>28146</v>
      </c>
    </row>
    <row r="17065" spans="1:4" x14ac:dyDescent="0.25">
      <c r="A17065" s="179" t="s">
        <v>4995</v>
      </c>
      <c r="B17065" s="179" t="s">
        <v>10371</v>
      </c>
      <c r="C17065" s="179" t="s">
        <v>8</v>
      </c>
      <c r="D17065" s="180" t="s">
        <v>28146</v>
      </c>
    </row>
    <row r="17066" spans="1:4" x14ac:dyDescent="0.25">
      <c r="A17066" s="179" t="s">
        <v>4996</v>
      </c>
      <c r="B17066" s="179" t="s">
        <v>10372</v>
      </c>
      <c r="C17066" s="179" t="s">
        <v>8</v>
      </c>
      <c r="D17066" s="180" t="s">
        <v>27290</v>
      </c>
    </row>
    <row r="17067" spans="1:4" x14ac:dyDescent="0.25">
      <c r="A17067" s="179" t="s">
        <v>4997</v>
      </c>
      <c r="B17067" s="179" t="s">
        <v>10373</v>
      </c>
      <c r="C17067" s="179" t="s">
        <v>8</v>
      </c>
      <c r="D17067" s="180" t="s">
        <v>27290</v>
      </c>
    </row>
    <row r="17068" spans="1:4" x14ac:dyDescent="0.25">
      <c r="A17068" s="179" t="s">
        <v>4998</v>
      </c>
      <c r="B17068" s="179" t="s">
        <v>10374</v>
      </c>
      <c r="C17068" s="179" t="s">
        <v>8</v>
      </c>
      <c r="D17068" s="180" t="s">
        <v>17519</v>
      </c>
    </row>
    <row r="17069" spans="1:4" x14ac:dyDescent="0.25">
      <c r="A17069" s="179" t="s">
        <v>4999</v>
      </c>
      <c r="B17069" s="179" t="s">
        <v>10375</v>
      </c>
      <c r="C17069" s="179" t="s">
        <v>8</v>
      </c>
      <c r="D17069" s="180" t="s">
        <v>17519</v>
      </c>
    </row>
    <row r="17070" spans="1:4" x14ac:dyDescent="0.25">
      <c r="A17070" s="179" t="s">
        <v>5000</v>
      </c>
      <c r="B17070" s="179" t="s">
        <v>10376</v>
      </c>
      <c r="C17070" s="179" t="s">
        <v>8</v>
      </c>
      <c r="D17070" s="180" t="s">
        <v>28147</v>
      </c>
    </row>
    <row r="17071" spans="1:4" x14ac:dyDescent="0.25">
      <c r="A17071" s="179" t="s">
        <v>5001</v>
      </c>
      <c r="B17071" s="179" t="s">
        <v>10377</v>
      </c>
      <c r="C17071" s="179" t="s">
        <v>8</v>
      </c>
      <c r="D17071" s="180" t="s">
        <v>28148</v>
      </c>
    </row>
    <row r="17072" spans="1:4" x14ac:dyDescent="0.25">
      <c r="A17072" s="179" t="s">
        <v>5002</v>
      </c>
      <c r="B17072" s="179" t="s">
        <v>10378</v>
      </c>
      <c r="C17072" s="179" t="s">
        <v>8</v>
      </c>
      <c r="D17072" s="180" t="s">
        <v>28149</v>
      </c>
    </row>
    <row r="17073" spans="1:4" x14ac:dyDescent="0.25">
      <c r="A17073" s="179" t="s">
        <v>5003</v>
      </c>
      <c r="B17073" s="179" t="s">
        <v>10379</v>
      </c>
      <c r="C17073" s="179" t="s">
        <v>8</v>
      </c>
      <c r="D17073" s="180" t="s">
        <v>28150</v>
      </c>
    </row>
    <row r="17074" spans="1:4" x14ac:dyDescent="0.25">
      <c r="A17074" s="179" t="s">
        <v>5004</v>
      </c>
      <c r="B17074" s="179" t="s">
        <v>10380</v>
      </c>
      <c r="C17074" s="179" t="s">
        <v>8</v>
      </c>
      <c r="D17074" s="180" t="s">
        <v>28151</v>
      </c>
    </row>
    <row r="17075" spans="1:4" x14ac:dyDescent="0.25">
      <c r="A17075" s="179" t="s">
        <v>5005</v>
      </c>
      <c r="B17075" s="179" t="s">
        <v>10381</v>
      </c>
      <c r="C17075" s="179" t="s">
        <v>8</v>
      </c>
      <c r="D17075" s="180" t="s">
        <v>28152</v>
      </c>
    </row>
    <row r="17076" spans="1:4" x14ac:dyDescent="0.25">
      <c r="A17076" s="179" t="s">
        <v>5006</v>
      </c>
      <c r="B17076" s="179" t="s">
        <v>10382</v>
      </c>
      <c r="C17076" s="179" t="s">
        <v>8</v>
      </c>
      <c r="D17076" s="180" t="s">
        <v>28153</v>
      </c>
    </row>
    <row r="17077" spans="1:4" x14ac:dyDescent="0.25">
      <c r="A17077" s="179" t="s">
        <v>5007</v>
      </c>
      <c r="B17077" s="179" t="s">
        <v>10383</v>
      </c>
      <c r="C17077" s="179" t="s">
        <v>8</v>
      </c>
      <c r="D17077" s="180" t="s">
        <v>28154</v>
      </c>
    </row>
    <row r="17078" spans="1:4" x14ac:dyDescent="0.25">
      <c r="A17078" s="179" t="s">
        <v>5008</v>
      </c>
      <c r="B17078" s="179" t="s">
        <v>10384</v>
      </c>
      <c r="C17078" s="179" t="s">
        <v>8</v>
      </c>
      <c r="D17078" s="180" t="s">
        <v>28155</v>
      </c>
    </row>
    <row r="17079" spans="1:4" x14ac:dyDescent="0.25">
      <c r="A17079" s="179" t="s">
        <v>5009</v>
      </c>
      <c r="B17079" s="179" t="s">
        <v>10385</v>
      </c>
      <c r="C17079" s="179" t="s">
        <v>8</v>
      </c>
      <c r="D17079" s="180" t="s">
        <v>28156</v>
      </c>
    </row>
    <row r="17080" spans="1:4" x14ac:dyDescent="0.25">
      <c r="A17080" s="179" t="s">
        <v>5010</v>
      </c>
      <c r="B17080" s="179" t="s">
        <v>10386</v>
      </c>
      <c r="C17080" s="179" t="s">
        <v>8</v>
      </c>
      <c r="D17080" s="180" t="s">
        <v>28157</v>
      </c>
    </row>
    <row r="17081" spans="1:4" x14ac:dyDescent="0.25">
      <c r="A17081" s="179" t="s">
        <v>5011</v>
      </c>
      <c r="B17081" s="179" t="s">
        <v>10387</v>
      </c>
      <c r="C17081" s="179" t="s">
        <v>8</v>
      </c>
      <c r="D17081" s="180" t="s">
        <v>28158</v>
      </c>
    </row>
    <row r="17082" spans="1:4" x14ac:dyDescent="0.25">
      <c r="A17082" s="179" t="s">
        <v>5012</v>
      </c>
      <c r="B17082" s="179" t="s">
        <v>10388</v>
      </c>
      <c r="C17082" s="179" t="s">
        <v>8</v>
      </c>
      <c r="D17082" s="180" t="s">
        <v>14973</v>
      </c>
    </row>
    <row r="17083" spans="1:4" x14ac:dyDescent="0.25">
      <c r="A17083" s="179" t="s">
        <v>5013</v>
      </c>
      <c r="B17083" s="179" t="s">
        <v>10389</v>
      </c>
      <c r="C17083" s="179" t="s">
        <v>8</v>
      </c>
      <c r="D17083" s="180" t="s">
        <v>18326</v>
      </c>
    </row>
    <row r="17084" spans="1:4" x14ac:dyDescent="0.25">
      <c r="A17084" s="179" t="s">
        <v>5014</v>
      </c>
      <c r="B17084" s="179" t="s">
        <v>10390</v>
      </c>
      <c r="C17084" s="179" t="s">
        <v>8</v>
      </c>
      <c r="D17084" s="180" t="s">
        <v>28159</v>
      </c>
    </row>
    <row r="17085" spans="1:4" x14ac:dyDescent="0.25">
      <c r="A17085" s="179" t="s">
        <v>5015</v>
      </c>
      <c r="B17085" s="179" t="s">
        <v>10391</v>
      </c>
      <c r="C17085" s="179" t="s">
        <v>8</v>
      </c>
      <c r="D17085" s="180" t="s">
        <v>12993</v>
      </c>
    </row>
    <row r="17086" spans="1:4" x14ac:dyDescent="0.25">
      <c r="A17086" s="179" t="s">
        <v>5016</v>
      </c>
      <c r="B17086" s="179" t="s">
        <v>10392</v>
      </c>
      <c r="C17086" s="179" t="s">
        <v>8</v>
      </c>
      <c r="D17086" s="180" t="s">
        <v>25237</v>
      </c>
    </row>
    <row r="17087" spans="1:4" x14ac:dyDescent="0.25">
      <c r="A17087" s="179" t="s">
        <v>5017</v>
      </c>
      <c r="B17087" s="179" t="s">
        <v>10393</v>
      </c>
      <c r="C17087" s="179" t="s">
        <v>8</v>
      </c>
      <c r="D17087" s="180" t="s">
        <v>28160</v>
      </c>
    </row>
    <row r="17088" spans="1:4" x14ac:dyDescent="0.25">
      <c r="A17088" s="179" t="s">
        <v>5018</v>
      </c>
      <c r="B17088" s="179" t="s">
        <v>10394</v>
      </c>
      <c r="C17088" s="179" t="s">
        <v>8</v>
      </c>
      <c r="D17088" s="180" t="s">
        <v>18463</v>
      </c>
    </row>
    <row r="17089" spans="1:4" x14ac:dyDescent="0.25">
      <c r="A17089" s="179" t="s">
        <v>5019</v>
      </c>
      <c r="B17089" s="179" t="s">
        <v>10395</v>
      </c>
      <c r="C17089" s="179" t="s">
        <v>8</v>
      </c>
      <c r="D17089" s="180" t="s">
        <v>28161</v>
      </c>
    </row>
    <row r="17090" spans="1:4" x14ac:dyDescent="0.25">
      <c r="A17090" s="179" t="s">
        <v>5020</v>
      </c>
      <c r="B17090" s="179" t="s">
        <v>10396</v>
      </c>
      <c r="C17090" s="179" t="s">
        <v>8</v>
      </c>
      <c r="D17090" s="180" t="s">
        <v>28162</v>
      </c>
    </row>
    <row r="17091" spans="1:4" x14ac:dyDescent="0.25">
      <c r="A17091" s="179" t="s">
        <v>5021</v>
      </c>
      <c r="B17091" s="179" t="s">
        <v>10397</v>
      </c>
      <c r="C17091" s="179" t="s">
        <v>8</v>
      </c>
      <c r="D17091" s="180" t="s">
        <v>18298</v>
      </c>
    </row>
    <row r="17092" spans="1:4" x14ac:dyDescent="0.25">
      <c r="A17092" s="179" t="s">
        <v>5022</v>
      </c>
      <c r="B17092" s="179" t="s">
        <v>10398</v>
      </c>
      <c r="C17092" s="179" t="s">
        <v>8</v>
      </c>
      <c r="D17092" s="180" t="s">
        <v>28163</v>
      </c>
    </row>
    <row r="17093" spans="1:4" x14ac:dyDescent="0.25">
      <c r="A17093" s="179" t="s">
        <v>5023</v>
      </c>
      <c r="B17093" s="179" t="s">
        <v>10399</v>
      </c>
      <c r="C17093" s="179" t="s">
        <v>8</v>
      </c>
      <c r="D17093" s="180" t="s">
        <v>28164</v>
      </c>
    </row>
    <row r="17094" spans="1:4" x14ac:dyDescent="0.25">
      <c r="A17094" s="179" t="s">
        <v>5024</v>
      </c>
      <c r="B17094" s="179" t="s">
        <v>10400</v>
      </c>
      <c r="C17094" s="179" t="s">
        <v>8</v>
      </c>
      <c r="D17094" s="180" t="s">
        <v>28165</v>
      </c>
    </row>
    <row r="17095" spans="1:4" x14ac:dyDescent="0.25">
      <c r="A17095" s="179" t="s">
        <v>5025</v>
      </c>
      <c r="B17095" s="179" t="s">
        <v>10401</v>
      </c>
      <c r="C17095" s="179" t="s">
        <v>8</v>
      </c>
      <c r="D17095" s="180" t="s">
        <v>28165</v>
      </c>
    </row>
    <row r="17096" spans="1:4" x14ac:dyDescent="0.25">
      <c r="A17096" s="179" t="s">
        <v>5026</v>
      </c>
      <c r="B17096" s="179" t="s">
        <v>10402</v>
      </c>
      <c r="C17096" s="179" t="s">
        <v>8</v>
      </c>
      <c r="D17096" s="180" t="s">
        <v>28166</v>
      </c>
    </row>
    <row r="17097" spans="1:4" x14ac:dyDescent="0.25">
      <c r="A17097" s="179" t="s">
        <v>5027</v>
      </c>
      <c r="B17097" s="179" t="s">
        <v>10403</v>
      </c>
      <c r="C17097" s="179" t="s">
        <v>8</v>
      </c>
      <c r="D17097" s="180" t="s">
        <v>28166</v>
      </c>
    </row>
    <row r="17098" spans="1:4" x14ac:dyDescent="0.25">
      <c r="A17098" s="179" t="s">
        <v>5028</v>
      </c>
      <c r="B17098" s="179" t="s">
        <v>10404</v>
      </c>
      <c r="C17098" s="179" t="s">
        <v>8</v>
      </c>
      <c r="D17098" s="180" t="s">
        <v>28167</v>
      </c>
    </row>
    <row r="17099" spans="1:4" x14ac:dyDescent="0.25">
      <c r="A17099" s="179" t="s">
        <v>5029</v>
      </c>
      <c r="B17099" s="179" t="s">
        <v>10405</v>
      </c>
      <c r="C17099" s="179" t="s">
        <v>8</v>
      </c>
      <c r="D17099" s="180" t="s">
        <v>28167</v>
      </c>
    </row>
    <row r="17100" spans="1:4" x14ac:dyDescent="0.25">
      <c r="A17100" s="179" t="s">
        <v>5030</v>
      </c>
      <c r="B17100" s="179" t="s">
        <v>10406</v>
      </c>
      <c r="C17100" s="179" t="s">
        <v>8</v>
      </c>
      <c r="D17100" s="180" t="s">
        <v>28168</v>
      </c>
    </row>
    <row r="17101" spans="1:4" x14ac:dyDescent="0.25">
      <c r="A17101" s="179" t="s">
        <v>5031</v>
      </c>
      <c r="B17101" s="179" t="s">
        <v>10407</v>
      </c>
      <c r="C17101" s="179" t="s">
        <v>8</v>
      </c>
      <c r="D17101" s="180" t="s">
        <v>28169</v>
      </c>
    </row>
    <row r="17102" spans="1:4" x14ac:dyDescent="0.25">
      <c r="A17102" s="179" t="s">
        <v>5032</v>
      </c>
      <c r="B17102" s="179" t="s">
        <v>10408</v>
      </c>
      <c r="C17102" s="179" t="s">
        <v>8</v>
      </c>
      <c r="D17102" s="180" t="s">
        <v>28170</v>
      </c>
    </row>
    <row r="17103" spans="1:4" x14ac:dyDescent="0.25">
      <c r="A17103" s="179" t="s">
        <v>5033</v>
      </c>
      <c r="B17103" s="179" t="s">
        <v>10409</v>
      </c>
      <c r="C17103" s="179" t="s">
        <v>8</v>
      </c>
      <c r="D17103" s="180" t="s">
        <v>28171</v>
      </c>
    </row>
    <row r="17104" spans="1:4" x14ac:dyDescent="0.25">
      <c r="A17104" s="179" t="s">
        <v>5034</v>
      </c>
      <c r="B17104" s="179" t="s">
        <v>10410</v>
      </c>
      <c r="C17104" s="179" t="s">
        <v>8</v>
      </c>
      <c r="D17104" s="180" t="s">
        <v>28172</v>
      </c>
    </row>
    <row r="17105" spans="1:4" x14ac:dyDescent="0.25">
      <c r="A17105" s="179" t="s">
        <v>5035</v>
      </c>
      <c r="B17105" s="179" t="s">
        <v>10411</v>
      </c>
      <c r="C17105" s="179" t="s">
        <v>8</v>
      </c>
      <c r="D17105" s="180" t="s">
        <v>28173</v>
      </c>
    </row>
    <row r="17106" spans="1:4" x14ac:dyDescent="0.25">
      <c r="A17106" s="179" t="s">
        <v>5036</v>
      </c>
      <c r="B17106" s="179" t="s">
        <v>10412</v>
      </c>
      <c r="C17106" s="179" t="s">
        <v>8</v>
      </c>
      <c r="D17106" s="180" t="s">
        <v>18251</v>
      </c>
    </row>
    <row r="17107" spans="1:4" x14ac:dyDescent="0.25">
      <c r="A17107" s="179" t="s">
        <v>5037</v>
      </c>
      <c r="B17107" s="179" t="s">
        <v>10413</v>
      </c>
      <c r="C17107" s="179" t="s">
        <v>8</v>
      </c>
      <c r="D17107" s="180" t="s">
        <v>28174</v>
      </c>
    </row>
    <row r="17108" spans="1:4" x14ac:dyDescent="0.25">
      <c r="A17108" s="179" t="s">
        <v>5038</v>
      </c>
      <c r="B17108" s="179" t="s">
        <v>10414</v>
      </c>
      <c r="C17108" s="179" t="s">
        <v>8</v>
      </c>
      <c r="D17108" s="180" t="s">
        <v>28175</v>
      </c>
    </row>
    <row r="17109" spans="1:4" x14ac:dyDescent="0.25">
      <c r="A17109" s="179" t="s">
        <v>5039</v>
      </c>
      <c r="B17109" s="179" t="s">
        <v>10415</v>
      </c>
      <c r="C17109" s="179" t="s">
        <v>8</v>
      </c>
      <c r="D17109" s="180" t="s">
        <v>28176</v>
      </c>
    </row>
    <row r="17110" spans="1:4" x14ac:dyDescent="0.25">
      <c r="A17110" s="179" t="s">
        <v>5040</v>
      </c>
      <c r="B17110" s="179" t="s">
        <v>10416</v>
      </c>
      <c r="C17110" s="179" t="s">
        <v>8</v>
      </c>
      <c r="D17110" s="180" t="s">
        <v>28177</v>
      </c>
    </row>
    <row r="17111" spans="1:4" x14ac:dyDescent="0.25">
      <c r="A17111" s="179" t="s">
        <v>5041</v>
      </c>
      <c r="B17111" s="179" t="s">
        <v>10417</v>
      </c>
      <c r="C17111" s="179" t="s">
        <v>8</v>
      </c>
      <c r="D17111" s="180" t="s">
        <v>28178</v>
      </c>
    </row>
    <row r="17112" spans="1:4" x14ac:dyDescent="0.25">
      <c r="A17112" s="179" t="s">
        <v>5042</v>
      </c>
      <c r="B17112" s="179" t="s">
        <v>10418</v>
      </c>
      <c r="C17112" s="179" t="s">
        <v>8</v>
      </c>
      <c r="D17112" s="180" t="s">
        <v>7972</v>
      </c>
    </row>
    <row r="17113" spans="1:4" x14ac:dyDescent="0.25">
      <c r="A17113" s="179" t="s">
        <v>5043</v>
      </c>
      <c r="B17113" s="179" t="s">
        <v>10419</v>
      </c>
      <c r="C17113" s="179" t="s">
        <v>8</v>
      </c>
      <c r="D17113" s="180" t="s">
        <v>27861</v>
      </c>
    </row>
    <row r="17114" spans="1:4" x14ac:dyDescent="0.25">
      <c r="A17114" s="179" t="s">
        <v>5044</v>
      </c>
      <c r="B17114" s="179" t="s">
        <v>10420</v>
      </c>
      <c r="C17114" s="179" t="s">
        <v>8</v>
      </c>
      <c r="D17114" s="180" t="s">
        <v>27840</v>
      </c>
    </row>
    <row r="17115" spans="1:4" x14ac:dyDescent="0.25">
      <c r="A17115" s="179" t="s">
        <v>5045</v>
      </c>
      <c r="B17115" s="179" t="s">
        <v>10421</v>
      </c>
      <c r="C17115" s="179" t="s">
        <v>8</v>
      </c>
      <c r="D17115" s="180" t="s">
        <v>18332</v>
      </c>
    </row>
    <row r="17116" spans="1:4" x14ac:dyDescent="0.25">
      <c r="A17116" s="179" t="s">
        <v>5046</v>
      </c>
      <c r="B17116" s="179" t="s">
        <v>10422</v>
      </c>
      <c r="C17116" s="179" t="s">
        <v>8</v>
      </c>
      <c r="D17116" s="180" t="s">
        <v>13047</v>
      </c>
    </row>
    <row r="17117" spans="1:4" x14ac:dyDescent="0.25">
      <c r="A17117" s="179" t="s">
        <v>5047</v>
      </c>
      <c r="B17117" s="179" t="s">
        <v>10423</v>
      </c>
      <c r="C17117" s="179" t="s">
        <v>8</v>
      </c>
      <c r="D17117" s="180" t="s">
        <v>15117</v>
      </c>
    </row>
    <row r="17118" spans="1:4" x14ac:dyDescent="0.25">
      <c r="A17118" s="179" t="s">
        <v>5048</v>
      </c>
      <c r="B17118" s="179" t="s">
        <v>10424</v>
      </c>
      <c r="C17118" s="179" t="s">
        <v>8</v>
      </c>
      <c r="D17118" s="180" t="s">
        <v>15117</v>
      </c>
    </row>
    <row r="17119" spans="1:4" x14ac:dyDescent="0.25">
      <c r="A17119" s="179" t="s">
        <v>5049</v>
      </c>
      <c r="B17119" s="179" t="s">
        <v>10425</v>
      </c>
      <c r="C17119" s="179" t="s">
        <v>8</v>
      </c>
      <c r="D17119" s="180" t="s">
        <v>17676</v>
      </c>
    </row>
    <row r="17120" spans="1:4" x14ac:dyDescent="0.25">
      <c r="A17120" s="179" t="s">
        <v>5050</v>
      </c>
      <c r="B17120" s="179" t="s">
        <v>10426</v>
      </c>
      <c r="C17120" s="179" t="s">
        <v>8</v>
      </c>
      <c r="D17120" s="180" t="s">
        <v>17676</v>
      </c>
    </row>
    <row r="17121" spans="1:4" x14ac:dyDescent="0.25">
      <c r="A17121" s="179" t="s">
        <v>5051</v>
      </c>
      <c r="B17121" s="179" t="s">
        <v>10427</v>
      </c>
      <c r="C17121" s="179" t="s">
        <v>8</v>
      </c>
      <c r="D17121" s="180" t="s">
        <v>28179</v>
      </c>
    </row>
    <row r="17122" spans="1:4" x14ac:dyDescent="0.25">
      <c r="A17122" s="179" t="s">
        <v>5052</v>
      </c>
      <c r="B17122" s="179" t="s">
        <v>10428</v>
      </c>
      <c r="C17122" s="179" t="s">
        <v>8</v>
      </c>
      <c r="D17122" s="180" t="s">
        <v>28179</v>
      </c>
    </row>
    <row r="17123" spans="1:4" x14ac:dyDescent="0.25">
      <c r="A17123" s="179" t="s">
        <v>5053</v>
      </c>
      <c r="B17123" s="179" t="s">
        <v>10429</v>
      </c>
      <c r="C17123" s="179" t="s">
        <v>8</v>
      </c>
      <c r="D17123" s="180" t="s">
        <v>28180</v>
      </c>
    </row>
    <row r="17124" spans="1:4" x14ac:dyDescent="0.25">
      <c r="A17124" s="179" t="s">
        <v>5054</v>
      </c>
      <c r="B17124" s="179" t="s">
        <v>10430</v>
      </c>
      <c r="C17124" s="179" t="s">
        <v>8</v>
      </c>
      <c r="D17124" s="180" t="s">
        <v>28181</v>
      </c>
    </row>
    <row r="17125" spans="1:4" x14ac:dyDescent="0.25">
      <c r="A17125" s="179" t="s">
        <v>5055</v>
      </c>
      <c r="B17125" s="179" t="s">
        <v>10431</v>
      </c>
      <c r="C17125" s="179" t="s">
        <v>8</v>
      </c>
      <c r="D17125" s="180" t="s">
        <v>28182</v>
      </c>
    </row>
    <row r="17126" spans="1:4" x14ac:dyDescent="0.25">
      <c r="A17126" s="179" t="s">
        <v>5056</v>
      </c>
      <c r="B17126" s="179" t="s">
        <v>13768</v>
      </c>
      <c r="C17126" s="179" t="s">
        <v>8</v>
      </c>
      <c r="D17126" s="180" t="s">
        <v>7389</v>
      </c>
    </row>
    <row r="17127" spans="1:4" x14ac:dyDescent="0.25">
      <c r="A17127" s="179" t="s">
        <v>13769</v>
      </c>
      <c r="B17127" s="179" t="s">
        <v>13770</v>
      </c>
      <c r="C17127" s="179" t="s">
        <v>8</v>
      </c>
      <c r="D17127" s="180" t="s">
        <v>12469</v>
      </c>
    </row>
    <row r="17128" spans="1:4" x14ac:dyDescent="0.25">
      <c r="A17128" s="179" t="s">
        <v>13771</v>
      </c>
      <c r="B17128" s="179" t="s">
        <v>13772</v>
      </c>
      <c r="C17128" s="179" t="s">
        <v>8</v>
      </c>
      <c r="D17128" s="180" t="s">
        <v>20858</v>
      </c>
    </row>
    <row r="17129" spans="1:4" x14ac:dyDescent="0.25">
      <c r="A17129" s="179" t="s">
        <v>13773</v>
      </c>
      <c r="B17129" s="179" t="s">
        <v>13774</v>
      </c>
      <c r="C17129" s="179" t="s">
        <v>8</v>
      </c>
      <c r="D17129" s="180" t="s">
        <v>11518</v>
      </c>
    </row>
    <row r="17130" spans="1:4" x14ac:dyDescent="0.25">
      <c r="A17130" s="179" t="s">
        <v>13775</v>
      </c>
      <c r="B17130" s="179" t="s">
        <v>13776</v>
      </c>
      <c r="C17130" s="179" t="s">
        <v>8</v>
      </c>
      <c r="D17130" s="180" t="s">
        <v>25209</v>
      </c>
    </row>
    <row r="17131" spans="1:4" x14ac:dyDescent="0.25">
      <c r="A17131" s="179" t="s">
        <v>13777</v>
      </c>
      <c r="B17131" s="179" t="s">
        <v>13778</v>
      </c>
      <c r="C17131" s="179" t="s">
        <v>8</v>
      </c>
      <c r="D17131" s="180" t="s">
        <v>18033</v>
      </c>
    </row>
    <row r="17132" spans="1:4" x14ac:dyDescent="0.25">
      <c r="A17132" s="179" t="s">
        <v>13779</v>
      </c>
      <c r="B17132" s="179" t="s">
        <v>13780</v>
      </c>
      <c r="C17132" s="179" t="s">
        <v>8</v>
      </c>
      <c r="D17132" s="180" t="s">
        <v>14948</v>
      </c>
    </row>
    <row r="17133" spans="1:4" x14ac:dyDescent="0.25">
      <c r="A17133" s="179" t="s">
        <v>13781</v>
      </c>
      <c r="B17133" s="179" t="s">
        <v>13782</v>
      </c>
      <c r="C17133" s="179" t="s">
        <v>8</v>
      </c>
      <c r="D17133" s="180" t="s">
        <v>17214</v>
      </c>
    </row>
    <row r="17134" spans="1:4" x14ac:dyDescent="0.25">
      <c r="A17134" s="179" t="s">
        <v>13783</v>
      </c>
      <c r="B17134" s="179" t="s">
        <v>13784</v>
      </c>
      <c r="C17134" s="179" t="s">
        <v>8</v>
      </c>
      <c r="D17134" s="180" t="s">
        <v>28183</v>
      </c>
    </row>
    <row r="17135" spans="1:4" x14ac:dyDescent="0.25">
      <c r="A17135" s="179" t="s">
        <v>13785</v>
      </c>
      <c r="B17135" s="179" t="s">
        <v>13786</v>
      </c>
      <c r="C17135" s="179" t="s">
        <v>8</v>
      </c>
      <c r="D17135" s="180" t="s">
        <v>17704</v>
      </c>
    </row>
    <row r="17136" spans="1:4" x14ac:dyDescent="0.25">
      <c r="A17136" s="179" t="s">
        <v>13787</v>
      </c>
      <c r="B17136" s="179" t="s">
        <v>13788</v>
      </c>
      <c r="C17136" s="179" t="s">
        <v>8</v>
      </c>
      <c r="D17136" s="180" t="s">
        <v>15971</v>
      </c>
    </row>
    <row r="17137" spans="1:4" x14ac:dyDescent="0.25">
      <c r="A17137" s="179" t="s">
        <v>13789</v>
      </c>
      <c r="B17137" s="179" t="s">
        <v>13790</v>
      </c>
      <c r="C17137" s="179" t="s">
        <v>8</v>
      </c>
      <c r="D17137" s="180" t="s">
        <v>28184</v>
      </c>
    </row>
    <row r="17138" spans="1:4" x14ac:dyDescent="0.25">
      <c r="A17138" s="179" t="s">
        <v>13791</v>
      </c>
      <c r="B17138" s="179" t="s">
        <v>13792</v>
      </c>
      <c r="C17138" s="179" t="s">
        <v>8</v>
      </c>
      <c r="D17138" s="180" t="s">
        <v>17358</v>
      </c>
    </row>
    <row r="17139" spans="1:4" x14ac:dyDescent="0.25">
      <c r="A17139" s="179" t="s">
        <v>13793</v>
      </c>
      <c r="B17139" s="179" t="s">
        <v>13794</v>
      </c>
      <c r="C17139" s="179" t="s">
        <v>8</v>
      </c>
      <c r="D17139" s="180" t="s">
        <v>28185</v>
      </c>
    </row>
    <row r="17140" spans="1:4" x14ac:dyDescent="0.25">
      <c r="A17140" s="179" t="s">
        <v>13795</v>
      </c>
      <c r="B17140" s="179" t="s">
        <v>13796</v>
      </c>
      <c r="C17140" s="179" t="s">
        <v>8</v>
      </c>
      <c r="D17140" s="180" t="s">
        <v>14851</v>
      </c>
    </row>
    <row r="17141" spans="1:4" x14ac:dyDescent="0.25">
      <c r="A17141" s="179" t="s">
        <v>13797</v>
      </c>
      <c r="B17141" s="179" t="s">
        <v>13798</v>
      </c>
      <c r="C17141" s="179" t="s">
        <v>8</v>
      </c>
      <c r="D17141" s="180" t="s">
        <v>15509</v>
      </c>
    </row>
    <row r="17142" spans="1:4" x14ac:dyDescent="0.25">
      <c r="A17142" s="179" t="s">
        <v>13799</v>
      </c>
      <c r="B17142" s="179" t="s">
        <v>13800</v>
      </c>
      <c r="C17142" s="179" t="s">
        <v>8</v>
      </c>
      <c r="D17142" s="180" t="s">
        <v>10329</v>
      </c>
    </row>
    <row r="17143" spans="1:4" x14ac:dyDescent="0.25">
      <c r="A17143" s="179" t="s">
        <v>13801</v>
      </c>
      <c r="B17143" s="179" t="s">
        <v>13802</v>
      </c>
      <c r="C17143" s="179" t="s">
        <v>8</v>
      </c>
      <c r="D17143" s="180" t="s">
        <v>28186</v>
      </c>
    </row>
    <row r="17144" spans="1:4" x14ac:dyDescent="0.25">
      <c r="A17144" s="179" t="s">
        <v>13803</v>
      </c>
      <c r="B17144" s="179" t="s">
        <v>13804</v>
      </c>
      <c r="C17144" s="179" t="s">
        <v>8</v>
      </c>
      <c r="D17144" s="180" t="s">
        <v>28187</v>
      </c>
    </row>
    <row r="17145" spans="1:4" x14ac:dyDescent="0.25">
      <c r="A17145" s="179" t="s">
        <v>13805</v>
      </c>
      <c r="B17145" s="179" t="s">
        <v>13806</v>
      </c>
      <c r="C17145" s="179" t="s">
        <v>8</v>
      </c>
      <c r="D17145" s="180" t="s">
        <v>12995</v>
      </c>
    </row>
    <row r="17146" spans="1:4" x14ac:dyDescent="0.25">
      <c r="A17146" s="179" t="s">
        <v>13807</v>
      </c>
      <c r="B17146" s="179" t="s">
        <v>13808</v>
      </c>
      <c r="C17146" s="179" t="s">
        <v>8</v>
      </c>
      <c r="D17146" s="180" t="s">
        <v>28188</v>
      </c>
    </row>
    <row r="17147" spans="1:4" x14ac:dyDescent="0.25">
      <c r="A17147" s="179" t="s">
        <v>13809</v>
      </c>
      <c r="B17147" s="179" t="s">
        <v>13810</v>
      </c>
      <c r="C17147" s="179" t="s">
        <v>8</v>
      </c>
      <c r="D17147" s="180" t="s">
        <v>25678</v>
      </c>
    </row>
    <row r="17148" spans="1:4" x14ac:dyDescent="0.25">
      <c r="A17148" s="179" t="s">
        <v>13811</v>
      </c>
      <c r="B17148" s="179" t="s">
        <v>13812</v>
      </c>
      <c r="C17148" s="179" t="s">
        <v>8</v>
      </c>
      <c r="D17148" s="180" t="s">
        <v>28189</v>
      </c>
    </row>
    <row r="17149" spans="1:4" x14ac:dyDescent="0.25">
      <c r="A17149" s="179" t="s">
        <v>13813</v>
      </c>
      <c r="B17149" s="179" t="s">
        <v>13814</v>
      </c>
      <c r="C17149" s="179" t="s">
        <v>8</v>
      </c>
      <c r="D17149" s="180" t="s">
        <v>28189</v>
      </c>
    </row>
    <row r="17150" spans="1:4" x14ac:dyDescent="0.25">
      <c r="A17150" s="179" t="s">
        <v>13815</v>
      </c>
      <c r="B17150" s="179" t="s">
        <v>13816</v>
      </c>
      <c r="C17150" s="179" t="s">
        <v>8</v>
      </c>
      <c r="D17150" s="180" t="s">
        <v>27769</v>
      </c>
    </row>
    <row r="17151" spans="1:4" x14ac:dyDescent="0.25">
      <c r="A17151" s="179" t="s">
        <v>13817</v>
      </c>
      <c r="B17151" s="179" t="s">
        <v>13818</v>
      </c>
      <c r="C17151" s="179" t="s">
        <v>8</v>
      </c>
      <c r="D17151" s="180" t="s">
        <v>28190</v>
      </c>
    </row>
    <row r="17152" spans="1:4" x14ac:dyDescent="0.25">
      <c r="A17152" s="179" t="s">
        <v>13819</v>
      </c>
      <c r="B17152" s="179" t="s">
        <v>13820</v>
      </c>
      <c r="C17152" s="179" t="s">
        <v>8</v>
      </c>
      <c r="D17152" s="180" t="s">
        <v>27846</v>
      </c>
    </row>
    <row r="17153" spans="1:4" x14ac:dyDescent="0.25">
      <c r="A17153" s="179" t="s">
        <v>13821</v>
      </c>
      <c r="B17153" s="179" t="s">
        <v>13822</v>
      </c>
      <c r="C17153" s="179" t="s">
        <v>8</v>
      </c>
      <c r="D17153" s="180" t="s">
        <v>17545</v>
      </c>
    </row>
    <row r="17154" spans="1:4" x14ac:dyDescent="0.25">
      <c r="A17154" s="179" t="s">
        <v>13823</v>
      </c>
      <c r="B17154" s="179" t="s">
        <v>13824</v>
      </c>
      <c r="C17154" s="179" t="s">
        <v>8</v>
      </c>
      <c r="D17154" s="180" t="s">
        <v>16420</v>
      </c>
    </row>
    <row r="17155" spans="1:4" x14ac:dyDescent="0.25">
      <c r="A17155" s="179" t="s">
        <v>13825</v>
      </c>
      <c r="B17155" s="179" t="s">
        <v>13826</v>
      </c>
      <c r="C17155" s="179" t="s">
        <v>8</v>
      </c>
      <c r="D17155" s="180" t="s">
        <v>25831</v>
      </c>
    </row>
    <row r="17156" spans="1:4" x14ac:dyDescent="0.25">
      <c r="A17156" s="179" t="s">
        <v>13827</v>
      </c>
      <c r="B17156" s="179" t="s">
        <v>13828</v>
      </c>
      <c r="C17156" s="179" t="s">
        <v>8</v>
      </c>
      <c r="D17156" s="180" t="s">
        <v>12515</v>
      </c>
    </row>
    <row r="17157" spans="1:4" x14ac:dyDescent="0.25">
      <c r="A17157" s="179" t="s">
        <v>13829</v>
      </c>
      <c r="B17157" s="179" t="s">
        <v>13830</v>
      </c>
      <c r="C17157" s="179" t="s">
        <v>8</v>
      </c>
      <c r="D17157" s="180" t="s">
        <v>15982</v>
      </c>
    </row>
    <row r="17158" spans="1:4" x14ac:dyDescent="0.25">
      <c r="A17158" s="179" t="s">
        <v>13831</v>
      </c>
      <c r="B17158" s="179" t="s">
        <v>13832</v>
      </c>
      <c r="C17158" s="179" t="s">
        <v>8</v>
      </c>
      <c r="D17158" s="180" t="s">
        <v>7987</v>
      </c>
    </row>
    <row r="17159" spans="1:4" x14ac:dyDescent="0.25">
      <c r="A17159" s="179" t="s">
        <v>13833</v>
      </c>
      <c r="B17159" s="179" t="s">
        <v>13834</v>
      </c>
      <c r="C17159" s="179" t="s">
        <v>8</v>
      </c>
      <c r="D17159" s="180" t="s">
        <v>12613</v>
      </c>
    </row>
    <row r="17160" spans="1:4" x14ac:dyDescent="0.25">
      <c r="A17160" s="179" t="s">
        <v>13835</v>
      </c>
      <c r="B17160" s="179" t="s">
        <v>13836</v>
      </c>
      <c r="C17160" s="179" t="s">
        <v>8</v>
      </c>
      <c r="D17160" s="180" t="s">
        <v>12627</v>
      </c>
    </row>
    <row r="17161" spans="1:4" x14ac:dyDescent="0.25">
      <c r="A17161" s="179" t="s">
        <v>13837</v>
      </c>
      <c r="B17161" s="179" t="s">
        <v>13838</v>
      </c>
      <c r="C17161" s="179" t="s">
        <v>8</v>
      </c>
      <c r="D17161" s="180" t="s">
        <v>17903</v>
      </c>
    </row>
    <row r="17162" spans="1:4" x14ac:dyDescent="0.25">
      <c r="A17162" s="179" t="s">
        <v>13839</v>
      </c>
      <c r="B17162" s="179" t="s">
        <v>13840</v>
      </c>
      <c r="C17162" s="179" t="s">
        <v>8</v>
      </c>
      <c r="D17162" s="180" t="s">
        <v>16047</v>
      </c>
    </row>
    <row r="17163" spans="1:4" x14ac:dyDescent="0.25">
      <c r="A17163" s="179" t="s">
        <v>13841</v>
      </c>
      <c r="B17163" s="179" t="s">
        <v>13842</v>
      </c>
      <c r="C17163" s="179" t="s">
        <v>8</v>
      </c>
      <c r="D17163" s="180" t="s">
        <v>14451</v>
      </c>
    </row>
    <row r="17164" spans="1:4" x14ac:dyDescent="0.25">
      <c r="A17164" s="179" t="s">
        <v>13843</v>
      </c>
      <c r="B17164" s="179" t="s">
        <v>13844</v>
      </c>
      <c r="C17164" s="179" t="s">
        <v>8</v>
      </c>
      <c r="D17164" s="180" t="s">
        <v>28191</v>
      </c>
    </row>
    <row r="17165" spans="1:4" x14ac:dyDescent="0.25">
      <c r="A17165" s="179" t="s">
        <v>13845</v>
      </c>
      <c r="B17165" s="179" t="s">
        <v>13846</v>
      </c>
      <c r="C17165" s="179" t="s">
        <v>8</v>
      </c>
      <c r="D17165" s="180" t="s">
        <v>28192</v>
      </c>
    </row>
    <row r="17166" spans="1:4" x14ac:dyDescent="0.25">
      <c r="A17166" s="179" t="s">
        <v>13847</v>
      </c>
      <c r="B17166" s="179" t="s">
        <v>13848</v>
      </c>
      <c r="C17166" s="179" t="s">
        <v>8</v>
      </c>
      <c r="D17166" s="180" t="s">
        <v>27046</v>
      </c>
    </row>
    <row r="17167" spans="1:4" x14ac:dyDescent="0.25">
      <c r="A17167" s="179" t="s">
        <v>13849</v>
      </c>
      <c r="B17167" s="179" t="s">
        <v>13850</v>
      </c>
      <c r="C17167" s="179" t="s">
        <v>8</v>
      </c>
      <c r="D17167" s="180" t="s">
        <v>6316</v>
      </c>
    </row>
    <row r="17168" spans="1:4" x14ac:dyDescent="0.25">
      <c r="A17168" s="179" t="s">
        <v>13851</v>
      </c>
      <c r="B17168" s="179" t="s">
        <v>13852</v>
      </c>
      <c r="C17168" s="179" t="s">
        <v>8</v>
      </c>
      <c r="D17168" s="180" t="s">
        <v>18242</v>
      </c>
    </row>
    <row r="17169" spans="1:4" x14ac:dyDescent="0.25">
      <c r="A17169" s="179" t="s">
        <v>13853</v>
      </c>
      <c r="B17169" s="179" t="s">
        <v>13854</v>
      </c>
      <c r="C17169" s="179" t="s">
        <v>8</v>
      </c>
      <c r="D17169" s="180" t="s">
        <v>28193</v>
      </c>
    </row>
    <row r="17170" spans="1:4" x14ac:dyDescent="0.25">
      <c r="A17170" s="179" t="s">
        <v>13855</v>
      </c>
      <c r="B17170" s="179" t="s">
        <v>13856</v>
      </c>
      <c r="C17170" s="179" t="s">
        <v>8</v>
      </c>
      <c r="D17170" s="180" t="s">
        <v>23359</v>
      </c>
    </row>
    <row r="17171" spans="1:4" x14ac:dyDescent="0.25">
      <c r="A17171" s="179" t="s">
        <v>13857</v>
      </c>
      <c r="B17171" s="179" t="s">
        <v>13858</v>
      </c>
      <c r="C17171" s="179" t="s">
        <v>8</v>
      </c>
      <c r="D17171" s="180" t="s">
        <v>17578</v>
      </c>
    </row>
    <row r="17172" spans="1:4" x14ac:dyDescent="0.25">
      <c r="A17172" s="179" t="s">
        <v>13859</v>
      </c>
      <c r="B17172" s="179" t="s">
        <v>13860</v>
      </c>
      <c r="C17172" s="179" t="s">
        <v>8</v>
      </c>
      <c r="D17172" s="180" t="s">
        <v>12692</v>
      </c>
    </row>
    <row r="17173" spans="1:4" x14ac:dyDescent="0.25">
      <c r="A17173" s="179" t="s">
        <v>13861</v>
      </c>
      <c r="B17173" s="179" t="s">
        <v>13862</v>
      </c>
      <c r="C17173" s="179" t="s">
        <v>8</v>
      </c>
      <c r="D17173" s="180" t="s">
        <v>28194</v>
      </c>
    </row>
    <row r="17174" spans="1:4" x14ac:dyDescent="0.25">
      <c r="A17174" s="179" t="s">
        <v>13863</v>
      </c>
      <c r="B17174" s="179" t="s">
        <v>13864</v>
      </c>
      <c r="C17174" s="179" t="s">
        <v>8</v>
      </c>
      <c r="D17174" s="180" t="s">
        <v>28195</v>
      </c>
    </row>
    <row r="17175" spans="1:4" x14ac:dyDescent="0.25">
      <c r="A17175" s="179" t="s">
        <v>13865</v>
      </c>
      <c r="B17175" s="179" t="s">
        <v>13866</v>
      </c>
      <c r="C17175" s="179" t="s">
        <v>8</v>
      </c>
      <c r="D17175" s="180" t="s">
        <v>6299</v>
      </c>
    </row>
    <row r="17176" spans="1:4" x14ac:dyDescent="0.25">
      <c r="A17176" s="179" t="s">
        <v>13867</v>
      </c>
      <c r="B17176" s="179" t="s">
        <v>13868</v>
      </c>
      <c r="C17176" s="179" t="s">
        <v>8</v>
      </c>
      <c r="D17176" s="180" t="s">
        <v>7890</v>
      </c>
    </row>
    <row r="17177" spans="1:4" x14ac:dyDescent="0.25">
      <c r="A17177" s="179" t="s">
        <v>13869</v>
      </c>
      <c r="B17177" s="179" t="s">
        <v>13870</v>
      </c>
      <c r="C17177" s="179" t="s">
        <v>8</v>
      </c>
      <c r="D17177" s="180" t="s">
        <v>6462</v>
      </c>
    </row>
    <row r="17178" spans="1:4" x14ac:dyDescent="0.25">
      <c r="A17178" s="179" t="s">
        <v>13871</v>
      </c>
      <c r="B17178" s="179" t="s">
        <v>13872</v>
      </c>
      <c r="C17178" s="179" t="s">
        <v>8</v>
      </c>
      <c r="D17178" s="180" t="s">
        <v>14907</v>
      </c>
    </row>
    <row r="17179" spans="1:4" x14ac:dyDescent="0.25">
      <c r="A17179" s="179" t="s">
        <v>13874</v>
      </c>
      <c r="B17179" s="179" t="s">
        <v>13875</v>
      </c>
      <c r="C17179" s="179" t="s">
        <v>8</v>
      </c>
      <c r="D17179" s="180" t="s">
        <v>14907</v>
      </c>
    </row>
    <row r="17180" spans="1:4" x14ac:dyDescent="0.25">
      <c r="A17180" s="179" t="s">
        <v>13876</v>
      </c>
      <c r="B17180" s="179" t="s">
        <v>13877</v>
      </c>
      <c r="C17180" s="179" t="s">
        <v>8</v>
      </c>
      <c r="D17180" s="180" t="s">
        <v>17722</v>
      </c>
    </row>
    <row r="17181" spans="1:4" x14ac:dyDescent="0.25">
      <c r="A17181" s="179" t="s">
        <v>13878</v>
      </c>
      <c r="B17181" s="179" t="s">
        <v>13879</v>
      </c>
      <c r="C17181" s="179" t="s">
        <v>8</v>
      </c>
      <c r="D17181" s="180" t="s">
        <v>28196</v>
      </c>
    </row>
    <row r="17182" spans="1:4" x14ac:dyDescent="0.25">
      <c r="A17182" s="179" t="s">
        <v>13880</v>
      </c>
      <c r="B17182" s="179" t="s">
        <v>13881</v>
      </c>
      <c r="C17182" s="179" t="s">
        <v>8</v>
      </c>
      <c r="D17182" s="180" t="s">
        <v>28197</v>
      </c>
    </row>
    <row r="17183" spans="1:4" x14ac:dyDescent="0.25">
      <c r="A17183" s="179" t="s">
        <v>13882</v>
      </c>
      <c r="B17183" s="179" t="s">
        <v>13883</v>
      </c>
      <c r="C17183" s="179" t="s">
        <v>8</v>
      </c>
      <c r="D17183" s="180" t="s">
        <v>17015</v>
      </c>
    </row>
    <row r="17184" spans="1:4" x14ac:dyDescent="0.25">
      <c r="A17184" s="179" t="s">
        <v>13884</v>
      </c>
      <c r="B17184" s="179" t="s">
        <v>13885</v>
      </c>
      <c r="C17184" s="179" t="s">
        <v>8</v>
      </c>
      <c r="D17184" s="180" t="s">
        <v>28198</v>
      </c>
    </row>
    <row r="17185" spans="1:4" x14ac:dyDescent="0.25">
      <c r="A17185" s="179" t="s">
        <v>13886</v>
      </c>
      <c r="B17185" s="179" t="s">
        <v>13887</v>
      </c>
      <c r="C17185" s="179" t="s">
        <v>8</v>
      </c>
      <c r="D17185" s="180" t="s">
        <v>28199</v>
      </c>
    </row>
    <row r="17186" spans="1:4" x14ac:dyDescent="0.25">
      <c r="A17186" s="179" t="s">
        <v>13888</v>
      </c>
      <c r="B17186" s="179" t="s">
        <v>13889</v>
      </c>
      <c r="C17186" s="179" t="s">
        <v>8</v>
      </c>
      <c r="D17186" s="180" t="s">
        <v>16561</v>
      </c>
    </row>
    <row r="17187" spans="1:4" x14ac:dyDescent="0.25">
      <c r="A17187" s="179" t="s">
        <v>13890</v>
      </c>
      <c r="B17187" s="179" t="s">
        <v>13891</v>
      </c>
      <c r="C17187" s="179" t="s">
        <v>8</v>
      </c>
      <c r="D17187" s="180" t="s">
        <v>23359</v>
      </c>
    </row>
    <row r="17188" spans="1:4" x14ac:dyDescent="0.25">
      <c r="A17188" s="179" t="s">
        <v>13892</v>
      </c>
      <c r="B17188" s="179" t="s">
        <v>13893</v>
      </c>
      <c r="C17188" s="179" t="s">
        <v>8</v>
      </c>
      <c r="D17188" s="180" t="s">
        <v>17590</v>
      </c>
    </row>
    <row r="17189" spans="1:4" x14ac:dyDescent="0.25">
      <c r="A17189" s="179" t="s">
        <v>13894</v>
      </c>
      <c r="B17189" s="179" t="s">
        <v>13895</v>
      </c>
      <c r="C17189" s="179" t="s">
        <v>8</v>
      </c>
      <c r="D17189" s="180" t="s">
        <v>15958</v>
      </c>
    </row>
    <row r="17190" spans="1:4" x14ac:dyDescent="0.25">
      <c r="A17190" s="179" t="s">
        <v>13896</v>
      </c>
      <c r="B17190" s="179" t="s">
        <v>13897</v>
      </c>
      <c r="C17190" s="179" t="s">
        <v>8</v>
      </c>
      <c r="D17190" s="180" t="s">
        <v>17939</v>
      </c>
    </row>
    <row r="17191" spans="1:4" x14ac:dyDescent="0.25">
      <c r="A17191" s="179" t="s">
        <v>13898</v>
      </c>
      <c r="B17191" s="179" t="s">
        <v>13899</v>
      </c>
      <c r="C17191" s="179" t="s">
        <v>8</v>
      </c>
      <c r="D17191" s="180" t="s">
        <v>11819</v>
      </c>
    </row>
    <row r="17192" spans="1:4" x14ac:dyDescent="0.25">
      <c r="A17192" s="179" t="s">
        <v>13900</v>
      </c>
      <c r="B17192" s="179" t="s">
        <v>13901</v>
      </c>
      <c r="C17192" s="179" t="s">
        <v>8</v>
      </c>
      <c r="D17192" s="180" t="s">
        <v>20050</v>
      </c>
    </row>
    <row r="17193" spans="1:4" x14ac:dyDescent="0.25">
      <c r="A17193" s="179" t="s">
        <v>13902</v>
      </c>
      <c r="B17193" s="179" t="s">
        <v>13903</v>
      </c>
      <c r="C17193" s="179" t="s">
        <v>8</v>
      </c>
      <c r="D17193" s="180" t="s">
        <v>12737</v>
      </c>
    </row>
    <row r="17194" spans="1:4" x14ac:dyDescent="0.25">
      <c r="A17194" s="179" t="s">
        <v>13904</v>
      </c>
      <c r="B17194" s="179" t="s">
        <v>13905</v>
      </c>
      <c r="C17194" s="179" t="s">
        <v>8</v>
      </c>
      <c r="D17194" s="180" t="s">
        <v>28200</v>
      </c>
    </row>
    <row r="17195" spans="1:4" x14ac:dyDescent="0.25">
      <c r="A17195" s="179" t="s">
        <v>13906</v>
      </c>
      <c r="B17195" s="179" t="s">
        <v>13907</v>
      </c>
      <c r="C17195" s="179" t="s">
        <v>8</v>
      </c>
      <c r="D17195" s="180" t="s">
        <v>28201</v>
      </c>
    </row>
    <row r="17196" spans="1:4" x14ac:dyDescent="0.25">
      <c r="A17196" s="179" t="s">
        <v>13908</v>
      </c>
      <c r="B17196" s="179" t="s">
        <v>13909</v>
      </c>
      <c r="C17196" s="179" t="s">
        <v>8</v>
      </c>
      <c r="D17196" s="180" t="s">
        <v>7250</v>
      </c>
    </row>
    <row r="17197" spans="1:4" x14ac:dyDescent="0.25">
      <c r="A17197" s="179" t="s">
        <v>13910</v>
      </c>
      <c r="B17197" s="179" t="s">
        <v>13911</v>
      </c>
      <c r="C17197" s="179" t="s">
        <v>8</v>
      </c>
      <c r="D17197" s="180" t="s">
        <v>7932</v>
      </c>
    </row>
    <row r="17198" spans="1:4" x14ac:dyDescent="0.25">
      <c r="A17198" s="179" t="s">
        <v>13912</v>
      </c>
      <c r="B17198" s="179" t="s">
        <v>13913</v>
      </c>
      <c r="C17198" s="179" t="s">
        <v>8</v>
      </c>
      <c r="D17198" s="180" t="s">
        <v>28202</v>
      </c>
    </row>
    <row r="17199" spans="1:4" x14ac:dyDescent="0.25">
      <c r="A17199" s="179" t="s">
        <v>13914</v>
      </c>
      <c r="B17199" s="179" t="s">
        <v>13915</v>
      </c>
      <c r="C17199" s="179" t="s">
        <v>8</v>
      </c>
      <c r="D17199" s="180" t="s">
        <v>28203</v>
      </c>
    </row>
    <row r="17200" spans="1:4" x14ac:dyDescent="0.25">
      <c r="A17200" s="179" t="s">
        <v>13916</v>
      </c>
      <c r="B17200" s="179" t="s">
        <v>13917</v>
      </c>
      <c r="C17200" s="179" t="s">
        <v>8</v>
      </c>
      <c r="D17200" s="180" t="s">
        <v>15999</v>
      </c>
    </row>
    <row r="17201" spans="1:4" x14ac:dyDescent="0.25">
      <c r="A17201" s="179" t="s">
        <v>13918</v>
      </c>
      <c r="B17201" s="179" t="s">
        <v>13919</v>
      </c>
      <c r="C17201" s="179" t="s">
        <v>8</v>
      </c>
      <c r="D17201" s="180" t="s">
        <v>6396</v>
      </c>
    </row>
    <row r="17202" spans="1:4" x14ac:dyDescent="0.25">
      <c r="A17202" s="179" t="s">
        <v>13920</v>
      </c>
      <c r="B17202" s="179" t="s">
        <v>13921</v>
      </c>
      <c r="C17202" s="179" t="s">
        <v>8</v>
      </c>
      <c r="D17202" s="180" t="s">
        <v>16772</v>
      </c>
    </row>
    <row r="17203" spans="1:4" x14ac:dyDescent="0.25">
      <c r="A17203" s="179" t="s">
        <v>13922</v>
      </c>
      <c r="B17203" s="179" t="s">
        <v>13923</v>
      </c>
      <c r="C17203" s="179" t="s">
        <v>8</v>
      </c>
      <c r="D17203" s="180" t="s">
        <v>28204</v>
      </c>
    </row>
    <row r="17204" spans="1:4" x14ac:dyDescent="0.25">
      <c r="A17204" s="179" t="s">
        <v>13924</v>
      </c>
      <c r="B17204" s="179" t="s">
        <v>13925</v>
      </c>
      <c r="C17204" s="179" t="s">
        <v>8</v>
      </c>
      <c r="D17204" s="180" t="s">
        <v>28205</v>
      </c>
    </row>
    <row r="17205" spans="1:4" x14ac:dyDescent="0.25">
      <c r="A17205" s="179" t="s">
        <v>13926</v>
      </c>
      <c r="B17205" s="179" t="s">
        <v>13927</v>
      </c>
      <c r="C17205" s="179" t="s">
        <v>8</v>
      </c>
      <c r="D17205" s="180" t="s">
        <v>20466</v>
      </c>
    </row>
    <row r="17206" spans="1:4" x14ac:dyDescent="0.25">
      <c r="A17206" s="179" t="s">
        <v>13928</v>
      </c>
      <c r="B17206" s="179" t="s">
        <v>13929</v>
      </c>
      <c r="C17206" s="179" t="s">
        <v>8</v>
      </c>
      <c r="D17206" s="180" t="s">
        <v>10166</v>
      </c>
    </row>
    <row r="17207" spans="1:4" x14ac:dyDescent="0.25">
      <c r="A17207" s="179" t="s">
        <v>13930</v>
      </c>
      <c r="B17207" s="179" t="s">
        <v>13931</v>
      </c>
      <c r="C17207" s="179" t="s">
        <v>8</v>
      </c>
      <c r="D17207" s="180" t="s">
        <v>28206</v>
      </c>
    </row>
    <row r="17208" spans="1:4" x14ac:dyDescent="0.25">
      <c r="A17208" s="179" t="s">
        <v>13932</v>
      </c>
      <c r="B17208" s="179" t="s">
        <v>13933</v>
      </c>
      <c r="C17208" s="179" t="s">
        <v>8</v>
      </c>
      <c r="D17208" s="180" t="s">
        <v>17659</v>
      </c>
    </row>
    <row r="17209" spans="1:4" x14ac:dyDescent="0.25">
      <c r="A17209" s="179" t="s">
        <v>13934</v>
      </c>
      <c r="B17209" s="179" t="s">
        <v>13935</v>
      </c>
      <c r="C17209" s="179" t="s">
        <v>8</v>
      </c>
      <c r="D17209" s="180" t="s">
        <v>17659</v>
      </c>
    </row>
    <row r="17210" spans="1:4" x14ac:dyDescent="0.25">
      <c r="A17210" s="179" t="s">
        <v>13936</v>
      </c>
      <c r="B17210" s="179" t="s">
        <v>13937</v>
      </c>
      <c r="C17210" s="179" t="s">
        <v>8</v>
      </c>
      <c r="D17210" s="180" t="s">
        <v>21610</v>
      </c>
    </row>
    <row r="17211" spans="1:4" x14ac:dyDescent="0.25">
      <c r="A17211" s="179" t="s">
        <v>13938</v>
      </c>
      <c r="B17211" s="179" t="s">
        <v>13939</v>
      </c>
      <c r="C17211" s="179" t="s">
        <v>8</v>
      </c>
      <c r="D17211" s="180" t="s">
        <v>28207</v>
      </c>
    </row>
    <row r="17212" spans="1:4" x14ac:dyDescent="0.25">
      <c r="A17212" s="179" t="s">
        <v>13940</v>
      </c>
      <c r="B17212" s="179" t="s">
        <v>13941</v>
      </c>
      <c r="C17212" s="179" t="s">
        <v>8</v>
      </c>
      <c r="D17212" s="180" t="s">
        <v>28208</v>
      </c>
    </row>
    <row r="17213" spans="1:4" x14ac:dyDescent="0.25">
      <c r="A17213" s="179" t="s">
        <v>13942</v>
      </c>
      <c r="B17213" s="179" t="s">
        <v>13943</v>
      </c>
      <c r="C17213" s="179" t="s">
        <v>8</v>
      </c>
      <c r="D17213" s="180" t="s">
        <v>10106</v>
      </c>
    </row>
    <row r="17214" spans="1:4" x14ac:dyDescent="0.25">
      <c r="A17214" s="179" t="s">
        <v>13944</v>
      </c>
      <c r="B17214" s="179" t="s">
        <v>13945</v>
      </c>
      <c r="C17214" s="179" t="s">
        <v>8</v>
      </c>
      <c r="D17214" s="180" t="s">
        <v>28209</v>
      </c>
    </row>
    <row r="17215" spans="1:4" x14ac:dyDescent="0.25">
      <c r="A17215" s="179" t="s">
        <v>13946</v>
      </c>
      <c r="B17215" s="179" t="s">
        <v>13947</v>
      </c>
      <c r="C17215" s="179" t="s">
        <v>8</v>
      </c>
      <c r="D17215" s="180" t="s">
        <v>11971</v>
      </c>
    </row>
    <row r="17216" spans="1:4" x14ac:dyDescent="0.25">
      <c r="A17216" s="179" t="s">
        <v>13948</v>
      </c>
      <c r="B17216" s="179" t="s">
        <v>13949</v>
      </c>
      <c r="C17216" s="179" t="s">
        <v>8</v>
      </c>
      <c r="D17216" s="180" t="s">
        <v>17698</v>
      </c>
    </row>
    <row r="17217" spans="1:4" x14ac:dyDescent="0.25">
      <c r="A17217" s="179" t="s">
        <v>13950</v>
      </c>
      <c r="B17217" s="179" t="s">
        <v>13951</v>
      </c>
      <c r="C17217" s="179" t="s">
        <v>8</v>
      </c>
      <c r="D17217" s="180" t="s">
        <v>12477</v>
      </c>
    </row>
    <row r="17218" spans="1:4" x14ac:dyDescent="0.25">
      <c r="A17218" s="179" t="s">
        <v>13952</v>
      </c>
      <c r="B17218" s="179" t="s">
        <v>13953</v>
      </c>
      <c r="C17218" s="179" t="s">
        <v>8</v>
      </c>
      <c r="D17218" s="180" t="s">
        <v>17791</v>
      </c>
    </row>
    <row r="17219" spans="1:4" x14ac:dyDescent="0.25">
      <c r="A17219" s="179" t="s">
        <v>13954</v>
      </c>
      <c r="B17219" s="179" t="s">
        <v>13955</v>
      </c>
      <c r="C17219" s="179" t="s">
        <v>8</v>
      </c>
      <c r="D17219" s="180" t="s">
        <v>18192</v>
      </c>
    </row>
    <row r="17220" spans="1:4" x14ac:dyDescent="0.25">
      <c r="A17220" s="179" t="s">
        <v>13956</v>
      </c>
      <c r="B17220" s="179" t="s">
        <v>13957</v>
      </c>
      <c r="C17220" s="179" t="s">
        <v>8</v>
      </c>
      <c r="D17220" s="180" t="s">
        <v>12609</v>
      </c>
    </row>
    <row r="17221" spans="1:4" x14ac:dyDescent="0.25">
      <c r="A17221" s="179" t="s">
        <v>13958</v>
      </c>
      <c r="B17221" s="179" t="s">
        <v>13959</v>
      </c>
      <c r="C17221" s="179" t="s">
        <v>8</v>
      </c>
      <c r="D17221" s="180" t="s">
        <v>11006</v>
      </c>
    </row>
    <row r="17222" spans="1:4" x14ac:dyDescent="0.25">
      <c r="A17222" s="179" t="s">
        <v>13960</v>
      </c>
      <c r="B17222" s="179" t="s">
        <v>13961</v>
      </c>
      <c r="C17222" s="179" t="s">
        <v>8</v>
      </c>
      <c r="D17222" s="180" t="s">
        <v>12729</v>
      </c>
    </row>
    <row r="17223" spans="1:4" x14ac:dyDescent="0.25">
      <c r="A17223" s="179" t="s">
        <v>13962</v>
      </c>
      <c r="B17223" s="179" t="s">
        <v>13963</v>
      </c>
      <c r="C17223" s="179" t="s">
        <v>8</v>
      </c>
      <c r="D17223" s="180" t="s">
        <v>6308</v>
      </c>
    </row>
    <row r="17224" spans="1:4" x14ac:dyDescent="0.25">
      <c r="A17224" s="179" t="s">
        <v>13965</v>
      </c>
      <c r="B17224" s="179" t="s">
        <v>13966</v>
      </c>
      <c r="C17224" s="179" t="s">
        <v>8</v>
      </c>
      <c r="D17224" s="180" t="s">
        <v>28210</v>
      </c>
    </row>
    <row r="17225" spans="1:4" x14ac:dyDescent="0.25">
      <c r="A17225" s="179" t="s">
        <v>13967</v>
      </c>
      <c r="B17225" s="179" t="s">
        <v>13968</v>
      </c>
      <c r="C17225" s="179" t="s">
        <v>8</v>
      </c>
      <c r="D17225" s="180" t="s">
        <v>7307</v>
      </c>
    </row>
    <row r="17226" spans="1:4" x14ac:dyDescent="0.25">
      <c r="A17226" s="179" t="s">
        <v>13969</v>
      </c>
      <c r="B17226" s="179" t="s">
        <v>13970</v>
      </c>
      <c r="C17226" s="179" t="s">
        <v>8</v>
      </c>
      <c r="D17226" s="180" t="s">
        <v>6379</v>
      </c>
    </row>
    <row r="17227" spans="1:4" x14ac:dyDescent="0.25">
      <c r="A17227" s="179" t="s">
        <v>13971</v>
      </c>
      <c r="B17227" s="179" t="s">
        <v>13972</v>
      </c>
      <c r="C17227" s="179" t="s">
        <v>8</v>
      </c>
      <c r="D17227" s="180" t="s">
        <v>14930</v>
      </c>
    </row>
    <row r="17228" spans="1:4" x14ac:dyDescent="0.25">
      <c r="A17228" s="179" t="s">
        <v>13973</v>
      </c>
      <c r="B17228" s="179" t="s">
        <v>13974</v>
      </c>
      <c r="C17228" s="179" t="s">
        <v>8</v>
      </c>
      <c r="D17228" s="180" t="s">
        <v>27035</v>
      </c>
    </row>
    <row r="17229" spans="1:4" x14ac:dyDescent="0.25">
      <c r="A17229" s="179" t="s">
        <v>13975</v>
      </c>
      <c r="B17229" s="179" t="s">
        <v>13976</v>
      </c>
      <c r="C17229" s="179" t="s">
        <v>8</v>
      </c>
      <c r="D17229" s="180" t="s">
        <v>7300</v>
      </c>
    </row>
    <row r="17230" spans="1:4" x14ac:dyDescent="0.25">
      <c r="A17230" s="179" t="s">
        <v>13977</v>
      </c>
      <c r="B17230" s="179" t="s">
        <v>13978</v>
      </c>
      <c r="C17230" s="179" t="s">
        <v>8</v>
      </c>
      <c r="D17230" s="180" t="s">
        <v>16695</v>
      </c>
    </row>
    <row r="17231" spans="1:4" x14ac:dyDescent="0.25">
      <c r="A17231" s="179" t="s">
        <v>13979</v>
      </c>
      <c r="B17231" s="179" t="s">
        <v>13980</v>
      </c>
      <c r="C17231" s="179" t="s">
        <v>8</v>
      </c>
      <c r="D17231" s="180" t="s">
        <v>11493</v>
      </c>
    </row>
    <row r="17232" spans="1:4" x14ac:dyDescent="0.25">
      <c r="A17232" s="179" t="s">
        <v>13981</v>
      </c>
      <c r="B17232" s="179" t="s">
        <v>13982</v>
      </c>
      <c r="C17232" s="179" t="s">
        <v>8</v>
      </c>
      <c r="D17232" s="180" t="s">
        <v>14258</v>
      </c>
    </row>
    <row r="17233" spans="1:4" x14ac:dyDescent="0.25">
      <c r="A17233" s="179" t="s">
        <v>13983</v>
      </c>
      <c r="B17233" s="179" t="s">
        <v>13984</v>
      </c>
      <c r="C17233" s="179" t="s">
        <v>8</v>
      </c>
      <c r="D17233" s="180" t="s">
        <v>7935</v>
      </c>
    </row>
    <row r="17234" spans="1:4" x14ac:dyDescent="0.25">
      <c r="A17234" s="179" t="s">
        <v>13985</v>
      </c>
      <c r="B17234" s="179" t="s">
        <v>13986</v>
      </c>
      <c r="C17234" s="179" t="s">
        <v>8</v>
      </c>
      <c r="D17234" s="180" t="s">
        <v>27237</v>
      </c>
    </row>
    <row r="17235" spans="1:4" x14ac:dyDescent="0.25">
      <c r="A17235" s="179" t="s">
        <v>13987</v>
      </c>
      <c r="B17235" s="179" t="s">
        <v>13988</v>
      </c>
      <c r="C17235" s="179" t="s">
        <v>8</v>
      </c>
      <c r="D17235" s="180" t="s">
        <v>14693</v>
      </c>
    </row>
    <row r="17236" spans="1:4" x14ac:dyDescent="0.25">
      <c r="A17236" s="179" t="s">
        <v>13989</v>
      </c>
      <c r="B17236" s="179" t="s">
        <v>13990</v>
      </c>
      <c r="C17236" s="179" t="s">
        <v>8</v>
      </c>
      <c r="D17236" s="180" t="s">
        <v>7259</v>
      </c>
    </row>
    <row r="17237" spans="1:4" x14ac:dyDescent="0.25">
      <c r="A17237" s="179" t="s">
        <v>13991</v>
      </c>
      <c r="B17237" s="179" t="s">
        <v>13992</v>
      </c>
      <c r="C17237" s="179" t="s">
        <v>8</v>
      </c>
      <c r="D17237" s="180" t="s">
        <v>17678</v>
      </c>
    </row>
    <row r="17238" spans="1:4" x14ac:dyDescent="0.25">
      <c r="A17238" s="179" t="s">
        <v>13993</v>
      </c>
      <c r="B17238" s="179" t="s">
        <v>13994</v>
      </c>
      <c r="C17238" s="179" t="s">
        <v>8</v>
      </c>
      <c r="D17238" s="180" t="s">
        <v>6326</v>
      </c>
    </row>
    <row r="17239" spans="1:4" x14ac:dyDescent="0.25">
      <c r="A17239" s="179" t="s">
        <v>13995</v>
      </c>
      <c r="B17239" s="179" t="s">
        <v>13996</v>
      </c>
      <c r="C17239" s="179" t="s">
        <v>8</v>
      </c>
      <c r="D17239" s="180" t="s">
        <v>20694</v>
      </c>
    </row>
    <row r="17240" spans="1:4" x14ac:dyDescent="0.25">
      <c r="A17240" s="179" t="s">
        <v>13997</v>
      </c>
      <c r="B17240" s="179" t="s">
        <v>13998</v>
      </c>
      <c r="C17240" s="179" t="s">
        <v>8</v>
      </c>
      <c r="D17240" s="180" t="s">
        <v>12206</v>
      </c>
    </row>
    <row r="17241" spans="1:4" x14ac:dyDescent="0.25">
      <c r="A17241" s="179" t="s">
        <v>13999</v>
      </c>
      <c r="B17241" s="179" t="s">
        <v>14000</v>
      </c>
      <c r="C17241" s="179" t="s">
        <v>8</v>
      </c>
      <c r="D17241" s="180" t="s">
        <v>12667</v>
      </c>
    </row>
    <row r="17242" spans="1:4" x14ac:dyDescent="0.25">
      <c r="A17242" s="179" t="s">
        <v>14001</v>
      </c>
      <c r="B17242" s="179" t="s">
        <v>14002</v>
      </c>
      <c r="C17242" s="179" t="s">
        <v>8</v>
      </c>
      <c r="D17242" s="180" t="s">
        <v>11989</v>
      </c>
    </row>
    <row r="17243" spans="1:4" x14ac:dyDescent="0.25">
      <c r="A17243" s="179" t="s">
        <v>14003</v>
      </c>
      <c r="B17243" s="179" t="s">
        <v>14004</v>
      </c>
      <c r="C17243" s="179" t="s">
        <v>8</v>
      </c>
      <c r="D17243" s="180" t="s">
        <v>16719</v>
      </c>
    </row>
    <row r="17244" spans="1:4" x14ac:dyDescent="0.25">
      <c r="A17244" s="179" t="s">
        <v>14005</v>
      </c>
      <c r="B17244" s="179" t="s">
        <v>14006</v>
      </c>
      <c r="C17244" s="179" t="s">
        <v>8</v>
      </c>
      <c r="D17244" s="180" t="s">
        <v>28211</v>
      </c>
    </row>
    <row r="17245" spans="1:4" x14ac:dyDescent="0.25">
      <c r="A17245" s="179" t="s">
        <v>14007</v>
      </c>
      <c r="B17245" s="179" t="s">
        <v>14008</v>
      </c>
      <c r="C17245" s="179" t="s">
        <v>8</v>
      </c>
      <c r="D17245" s="180" t="s">
        <v>8780</v>
      </c>
    </row>
    <row r="17246" spans="1:4" x14ac:dyDescent="0.25">
      <c r="A17246" s="179" t="s">
        <v>14009</v>
      </c>
      <c r="B17246" s="179" t="s">
        <v>14010</v>
      </c>
      <c r="C17246" s="179" t="s">
        <v>8</v>
      </c>
      <c r="D17246" s="180" t="s">
        <v>14407</v>
      </c>
    </row>
    <row r="17247" spans="1:4" x14ac:dyDescent="0.25">
      <c r="A17247" s="179" t="s">
        <v>14011</v>
      </c>
      <c r="B17247" s="179" t="s">
        <v>14012</v>
      </c>
      <c r="C17247" s="179" t="s">
        <v>8</v>
      </c>
      <c r="D17247" s="180" t="s">
        <v>28212</v>
      </c>
    </row>
    <row r="17248" spans="1:4" x14ac:dyDescent="0.25">
      <c r="A17248" s="179" t="s">
        <v>14013</v>
      </c>
      <c r="B17248" s="179" t="s">
        <v>14014</v>
      </c>
      <c r="C17248" s="179" t="s">
        <v>8</v>
      </c>
      <c r="D17248" s="180" t="s">
        <v>28097</v>
      </c>
    </row>
    <row r="17249" spans="1:4" x14ac:dyDescent="0.25">
      <c r="A17249" s="179" t="s">
        <v>14015</v>
      </c>
      <c r="B17249" s="179" t="s">
        <v>14016</v>
      </c>
      <c r="C17249" s="179" t="s">
        <v>8</v>
      </c>
      <c r="D17249" s="180" t="s">
        <v>12801</v>
      </c>
    </row>
    <row r="17250" spans="1:4" x14ac:dyDescent="0.25">
      <c r="A17250" s="179" t="s">
        <v>14017</v>
      </c>
      <c r="B17250" s="179" t="s">
        <v>14018</v>
      </c>
      <c r="C17250" s="179" t="s">
        <v>8</v>
      </c>
      <c r="D17250" s="180" t="s">
        <v>16411</v>
      </c>
    </row>
    <row r="17251" spans="1:4" x14ac:dyDescent="0.25">
      <c r="A17251" s="179" t="s">
        <v>14019</v>
      </c>
      <c r="B17251" s="179" t="s">
        <v>14020</v>
      </c>
      <c r="C17251" s="179" t="s">
        <v>8</v>
      </c>
      <c r="D17251" s="180" t="s">
        <v>12504</v>
      </c>
    </row>
    <row r="17252" spans="1:4" x14ac:dyDescent="0.25">
      <c r="A17252" s="179" t="s">
        <v>14021</v>
      </c>
      <c r="B17252" s="179" t="s">
        <v>14022</v>
      </c>
      <c r="C17252" s="179" t="s">
        <v>8</v>
      </c>
      <c r="D17252" s="180" t="s">
        <v>11802</v>
      </c>
    </row>
    <row r="17253" spans="1:4" x14ac:dyDescent="0.25">
      <c r="A17253" s="179" t="s">
        <v>14023</v>
      </c>
      <c r="B17253" s="179" t="s">
        <v>14024</v>
      </c>
      <c r="C17253" s="179" t="s">
        <v>8</v>
      </c>
      <c r="D17253" s="180" t="s">
        <v>11875</v>
      </c>
    </row>
    <row r="17254" spans="1:4" x14ac:dyDescent="0.25">
      <c r="A17254" s="179" t="s">
        <v>14025</v>
      </c>
      <c r="B17254" s="179" t="s">
        <v>14026</v>
      </c>
      <c r="C17254" s="179" t="s">
        <v>8</v>
      </c>
      <c r="D17254" s="180" t="s">
        <v>12548</v>
      </c>
    </row>
    <row r="17255" spans="1:4" x14ac:dyDescent="0.25">
      <c r="A17255" s="179" t="s">
        <v>14027</v>
      </c>
      <c r="B17255" s="179" t="s">
        <v>14028</v>
      </c>
      <c r="C17255" s="179" t="s">
        <v>8</v>
      </c>
      <c r="D17255" s="180" t="s">
        <v>13202</v>
      </c>
    </row>
    <row r="17256" spans="1:4" x14ac:dyDescent="0.25">
      <c r="A17256" s="179" t="s">
        <v>14029</v>
      </c>
      <c r="B17256" s="179" t="s">
        <v>14030</v>
      </c>
      <c r="C17256" s="179" t="s">
        <v>8</v>
      </c>
      <c r="D17256" s="180" t="s">
        <v>12760</v>
      </c>
    </row>
    <row r="17257" spans="1:4" x14ac:dyDescent="0.25">
      <c r="A17257" s="179" t="s">
        <v>14031</v>
      </c>
      <c r="B17257" s="179" t="s">
        <v>14032</v>
      </c>
      <c r="C17257" s="179" t="s">
        <v>8</v>
      </c>
      <c r="D17257" s="180" t="s">
        <v>28213</v>
      </c>
    </row>
    <row r="17258" spans="1:4" x14ac:dyDescent="0.25">
      <c r="A17258" s="179" t="s">
        <v>14033</v>
      </c>
      <c r="B17258" s="179" t="s">
        <v>14034</v>
      </c>
      <c r="C17258" s="179" t="s">
        <v>8</v>
      </c>
      <c r="D17258" s="180" t="s">
        <v>28214</v>
      </c>
    </row>
    <row r="17259" spans="1:4" x14ac:dyDescent="0.25">
      <c r="A17259" s="179" t="s">
        <v>14035</v>
      </c>
      <c r="B17259" s="179" t="s">
        <v>14036</v>
      </c>
      <c r="C17259" s="179" t="s">
        <v>8</v>
      </c>
      <c r="D17259" s="180" t="s">
        <v>14910</v>
      </c>
    </row>
    <row r="17260" spans="1:4" x14ac:dyDescent="0.25">
      <c r="A17260" s="179" t="s">
        <v>14037</v>
      </c>
      <c r="B17260" s="179" t="s">
        <v>14038</v>
      </c>
      <c r="C17260" s="179" t="s">
        <v>8</v>
      </c>
      <c r="D17260" s="180" t="s">
        <v>7995</v>
      </c>
    </row>
    <row r="17261" spans="1:4" x14ac:dyDescent="0.25">
      <c r="A17261" s="179" t="s">
        <v>14039</v>
      </c>
      <c r="B17261" s="179" t="s">
        <v>14040</v>
      </c>
      <c r="C17261" s="179" t="s">
        <v>8</v>
      </c>
      <c r="D17261" s="180" t="s">
        <v>27801</v>
      </c>
    </row>
    <row r="17262" spans="1:4" x14ac:dyDescent="0.25">
      <c r="A17262" s="179" t="s">
        <v>14041</v>
      </c>
      <c r="B17262" s="179" t="s">
        <v>14042</v>
      </c>
      <c r="C17262" s="179" t="s">
        <v>8</v>
      </c>
      <c r="D17262" s="180" t="s">
        <v>12628</v>
      </c>
    </row>
    <row r="17263" spans="1:4" x14ac:dyDescent="0.25">
      <c r="A17263" s="179" t="s">
        <v>14043</v>
      </c>
      <c r="B17263" s="179" t="s">
        <v>14044</v>
      </c>
      <c r="C17263" s="179" t="s">
        <v>8</v>
      </c>
      <c r="D17263" s="180" t="s">
        <v>28215</v>
      </c>
    </row>
    <row r="17264" spans="1:4" x14ac:dyDescent="0.25">
      <c r="A17264" s="179" t="s">
        <v>14045</v>
      </c>
      <c r="B17264" s="179" t="s">
        <v>14046</v>
      </c>
      <c r="C17264" s="179" t="s">
        <v>8</v>
      </c>
      <c r="D17264" s="180" t="s">
        <v>12040</v>
      </c>
    </row>
    <row r="17265" spans="1:4" x14ac:dyDescent="0.25">
      <c r="A17265" s="179" t="s">
        <v>14047</v>
      </c>
      <c r="B17265" s="179" t="s">
        <v>14048</v>
      </c>
      <c r="C17265" s="179" t="s">
        <v>8</v>
      </c>
      <c r="D17265" s="180" t="s">
        <v>10326</v>
      </c>
    </row>
    <row r="17266" spans="1:4" x14ac:dyDescent="0.25">
      <c r="A17266" s="179" t="s">
        <v>14049</v>
      </c>
      <c r="B17266" s="179" t="s">
        <v>14050</v>
      </c>
      <c r="C17266" s="179" t="s">
        <v>8</v>
      </c>
      <c r="D17266" s="180" t="s">
        <v>20690</v>
      </c>
    </row>
    <row r="17267" spans="1:4" x14ac:dyDescent="0.25">
      <c r="A17267" s="179" t="s">
        <v>14051</v>
      </c>
      <c r="B17267" s="179" t="s">
        <v>14052</v>
      </c>
      <c r="C17267" s="179" t="s">
        <v>8</v>
      </c>
      <c r="D17267" s="180" t="s">
        <v>27284</v>
      </c>
    </row>
    <row r="17268" spans="1:4" x14ac:dyDescent="0.25">
      <c r="A17268" s="179" t="s">
        <v>14054</v>
      </c>
      <c r="B17268" s="179" t="s">
        <v>14055</v>
      </c>
      <c r="C17268" s="179" t="s">
        <v>8</v>
      </c>
      <c r="D17268" s="180" t="s">
        <v>8459</v>
      </c>
    </row>
    <row r="17269" spans="1:4" x14ac:dyDescent="0.25">
      <c r="A17269" s="179" t="s">
        <v>14056</v>
      </c>
      <c r="B17269" s="179" t="s">
        <v>14057</v>
      </c>
      <c r="C17269" s="179" t="s">
        <v>8</v>
      </c>
      <c r="D17269" s="180" t="s">
        <v>16131</v>
      </c>
    </row>
    <row r="17270" spans="1:4" x14ac:dyDescent="0.25">
      <c r="A17270" s="179" t="s">
        <v>14058</v>
      </c>
      <c r="B17270" s="179" t="s">
        <v>14059</v>
      </c>
      <c r="C17270" s="179" t="s">
        <v>8</v>
      </c>
      <c r="D17270" s="180" t="s">
        <v>16989</v>
      </c>
    </row>
    <row r="17271" spans="1:4" x14ac:dyDescent="0.25">
      <c r="A17271" s="179" t="s">
        <v>14060</v>
      </c>
      <c r="B17271" s="179" t="s">
        <v>14061</v>
      </c>
      <c r="C17271" s="179" t="s">
        <v>8</v>
      </c>
      <c r="D17271" s="180" t="s">
        <v>14394</v>
      </c>
    </row>
    <row r="17272" spans="1:4" x14ac:dyDescent="0.25">
      <c r="A17272" s="179" t="s">
        <v>14062</v>
      </c>
      <c r="B17272" s="179" t="s">
        <v>14063</v>
      </c>
      <c r="C17272" s="179" t="s">
        <v>8</v>
      </c>
      <c r="D17272" s="180" t="s">
        <v>28211</v>
      </c>
    </row>
    <row r="17273" spans="1:4" x14ac:dyDescent="0.25">
      <c r="A17273" s="179" t="s">
        <v>14064</v>
      </c>
      <c r="B17273" s="179" t="s">
        <v>14065</v>
      </c>
      <c r="C17273" s="179" t="s">
        <v>8</v>
      </c>
      <c r="D17273" s="180" t="s">
        <v>8072</v>
      </c>
    </row>
    <row r="17274" spans="1:4" x14ac:dyDescent="0.25">
      <c r="A17274" s="179" t="s">
        <v>14066</v>
      </c>
      <c r="B17274" s="179" t="s">
        <v>14067</v>
      </c>
      <c r="C17274" s="179" t="s">
        <v>8</v>
      </c>
      <c r="D17274" s="180" t="s">
        <v>28216</v>
      </c>
    </row>
    <row r="17275" spans="1:4" x14ac:dyDescent="0.25">
      <c r="A17275" s="179" t="s">
        <v>14068</v>
      </c>
      <c r="B17275" s="179" t="s">
        <v>14069</v>
      </c>
      <c r="C17275" s="179" t="s">
        <v>8</v>
      </c>
      <c r="D17275" s="180" t="s">
        <v>18464</v>
      </c>
    </row>
    <row r="17276" spans="1:4" x14ac:dyDescent="0.25">
      <c r="A17276" s="179" t="s">
        <v>14070</v>
      </c>
      <c r="B17276" s="179" t="s">
        <v>14071</v>
      </c>
      <c r="C17276" s="179" t="s">
        <v>8</v>
      </c>
      <c r="D17276" s="180" t="s">
        <v>27775</v>
      </c>
    </row>
    <row r="17277" spans="1:4" x14ac:dyDescent="0.25">
      <c r="A17277" s="179" t="s">
        <v>14072</v>
      </c>
      <c r="B17277" s="179" t="s">
        <v>28217</v>
      </c>
      <c r="C17277" s="179" t="s">
        <v>8</v>
      </c>
      <c r="D17277" s="180" t="s">
        <v>17542</v>
      </c>
    </row>
    <row r="17278" spans="1:4" x14ac:dyDescent="0.25">
      <c r="A17278" s="179" t="s">
        <v>14073</v>
      </c>
      <c r="B17278" s="179" t="s">
        <v>14074</v>
      </c>
      <c r="C17278" s="179" t="s">
        <v>8</v>
      </c>
      <c r="D17278" s="180" t="s">
        <v>28218</v>
      </c>
    </row>
    <row r="17279" spans="1:4" x14ac:dyDescent="0.25">
      <c r="A17279" s="179" t="s">
        <v>14075</v>
      </c>
      <c r="B17279" s="179" t="s">
        <v>14076</v>
      </c>
      <c r="C17279" s="179" t="s">
        <v>8</v>
      </c>
      <c r="D17279" s="180" t="s">
        <v>24285</v>
      </c>
    </row>
    <row r="17280" spans="1:4" x14ac:dyDescent="0.25">
      <c r="A17280" s="179" t="s">
        <v>14077</v>
      </c>
      <c r="B17280" s="179" t="s">
        <v>14078</v>
      </c>
      <c r="C17280" s="179" t="s">
        <v>8</v>
      </c>
      <c r="D17280" s="180" t="s">
        <v>18016</v>
      </c>
    </row>
    <row r="17281" spans="1:4" x14ac:dyDescent="0.25">
      <c r="A17281" s="179" t="s">
        <v>14079</v>
      </c>
      <c r="B17281" s="179" t="s">
        <v>14080</v>
      </c>
      <c r="C17281" s="179" t="s">
        <v>8</v>
      </c>
      <c r="D17281" s="180" t="s">
        <v>24188</v>
      </c>
    </row>
    <row r="17282" spans="1:4" x14ac:dyDescent="0.25">
      <c r="A17282" s="179" t="s">
        <v>14081</v>
      </c>
      <c r="B17282" s="179" t="s">
        <v>14082</v>
      </c>
      <c r="C17282" s="179" t="s">
        <v>8</v>
      </c>
      <c r="D17282" s="180" t="s">
        <v>28219</v>
      </c>
    </row>
    <row r="17283" spans="1:4" x14ac:dyDescent="0.25">
      <c r="A17283" s="179" t="s">
        <v>14083</v>
      </c>
      <c r="B17283" s="179" t="s">
        <v>14084</v>
      </c>
      <c r="C17283" s="179" t="s">
        <v>8</v>
      </c>
      <c r="D17283" s="180" t="s">
        <v>12686</v>
      </c>
    </row>
    <row r="17284" spans="1:4" x14ac:dyDescent="0.25">
      <c r="A17284" s="179" t="s">
        <v>14085</v>
      </c>
      <c r="B17284" s="179" t="s">
        <v>14086</v>
      </c>
      <c r="C17284" s="179" t="s">
        <v>8</v>
      </c>
      <c r="D17284" s="180" t="s">
        <v>28220</v>
      </c>
    </row>
    <row r="17285" spans="1:4" x14ac:dyDescent="0.25">
      <c r="A17285" s="179" t="s">
        <v>14087</v>
      </c>
      <c r="B17285" s="179" t="s">
        <v>14088</v>
      </c>
      <c r="C17285" s="179" t="s">
        <v>8</v>
      </c>
      <c r="D17285" s="180" t="s">
        <v>17583</v>
      </c>
    </row>
    <row r="17286" spans="1:4" x14ac:dyDescent="0.25">
      <c r="A17286" s="179" t="s">
        <v>14089</v>
      </c>
      <c r="B17286" s="179" t="s">
        <v>14090</v>
      </c>
      <c r="C17286" s="179" t="s">
        <v>8</v>
      </c>
      <c r="D17286" s="180" t="s">
        <v>17596</v>
      </c>
    </row>
    <row r="17287" spans="1:4" x14ac:dyDescent="0.25">
      <c r="A17287" s="179" t="s">
        <v>14091</v>
      </c>
      <c r="B17287" s="179" t="s">
        <v>14092</v>
      </c>
      <c r="C17287" s="179" t="s">
        <v>8</v>
      </c>
      <c r="D17287" s="180" t="s">
        <v>16777</v>
      </c>
    </row>
    <row r="17288" spans="1:4" x14ac:dyDescent="0.25">
      <c r="A17288" s="179" t="s">
        <v>14093</v>
      </c>
      <c r="B17288" s="179" t="s">
        <v>14094</v>
      </c>
      <c r="C17288" s="179" t="s">
        <v>8</v>
      </c>
      <c r="D17288" s="180" t="s">
        <v>28221</v>
      </c>
    </row>
    <row r="17289" spans="1:4" x14ac:dyDescent="0.25">
      <c r="A17289" s="179" t="s">
        <v>16142</v>
      </c>
      <c r="B17289" s="179" t="s">
        <v>16143</v>
      </c>
      <c r="C17289" s="179" t="s">
        <v>8</v>
      </c>
      <c r="D17289" s="180" t="s">
        <v>28222</v>
      </c>
    </row>
    <row r="17290" spans="1:4" x14ac:dyDescent="0.25">
      <c r="A17290" s="179" t="s">
        <v>14095</v>
      </c>
      <c r="B17290" s="179" t="s">
        <v>14096</v>
      </c>
      <c r="C17290" s="179" t="s">
        <v>8</v>
      </c>
      <c r="D17290" s="180" t="s">
        <v>28223</v>
      </c>
    </row>
    <row r="17291" spans="1:4" x14ac:dyDescent="0.25">
      <c r="A17291" s="179" t="s">
        <v>14097</v>
      </c>
      <c r="B17291" s="179" t="s">
        <v>14098</v>
      </c>
      <c r="C17291" s="179" t="s">
        <v>8</v>
      </c>
      <c r="D17291" s="180" t="s">
        <v>17038</v>
      </c>
    </row>
    <row r="17292" spans="1:4" x14ac:dyDescent="0.25">
      <c r="A17292" s="179" t="s">
        <v>14099</v>
      </c>
      <c r="B17292" s="179" t="s">
        <v>14100</v>
      </c>
      <c r="C17292" s="179" t="s">
        <v>8</v>
      </c>
      <c r="D17292" s="180" t="s">
        <v>28224</v>
      </c>
    </row>
    <row r="17293" spans="1:4" x14ac:dyDescent="0.25">
      <c r="A17293" s="179" t="s">
        <v>14101</v>
      </c>
      <c r="B17293" s="179" t="s">
        <v>14102</v>
      </c>
      <c r="C17293" s="179" t="s">
        <v>8</v>
      </c>
      <c r="D17293" s="180" t="s">
        <v>28225</v>
      </c>
    </row>
    <row r="17294" spans="1:4" x14ac:dyDescent="0.25">
      <c r="A17294" s="179" t="s">
        <v>14103</v>
      </c>
      <c r="B17294" s="179" t="s">
        <v>14104</v>
      </c>
      <c r="C17294" s="179" t="s">
        <v>8</v>
      </c>
      <c r="D17294" s="180" t="s">
        <v>28226</v>
      </c>
    </row>
    <row r="17295" spans="1:4" x14ac:dyDescent="0.25">
      <c r="A17295" s="179" t="s">
        <v>14105</v>
      </c>
      <c r="B17295" s="179" t="s">
        <v>14106</v>
      </c>
      <c r="C17295" s="179" t="s">
        <v>8</v>
      </c>
      <c r="D17295" s="180" t="s">
        <v>28227</v>
      </c>
    </row>
    <row r="17296" spans="1:4" x14ac:dyDescent="0.25">
      <c r="A17296" s="179" t="s">
        <v>14107</v>
      </c>
      <c r="B17296" s="179" t="s">
        <v>14108</v>
      </c>
      <c r="C17296" s="179" t="s">
        <v>8</v>
      </c>
      <c r="D17296" s="180" t="s">
        <v>28228</v>
      </c>
    </row>
    <row r="17297" spans="1:4" x14ac:dyDescent="0.25">
      <c r="A17297" s="179" t="s">
        <v>14109</v>
      </c>
      <c r="B17297" s="179" t="s">
        <v>14110</v>
      </c>
      <c r="C17297" s="179" t="s">
        <v>8</v>
      </c>
      <c r="D17297" s="180" t="s">
        <v>28229</v>
      </c>
    </row>
    <row r="17298" spans="1:4" x14ac:dyDescent="0.25">
      <c r="A17298" s="179" t="s">
        <v>14111</v>
      </c>
      <c r="B17298" s="179" t="s">
        <v>14112</v>
      </c>
      <c r="C17298" s="179" t="s">
        <v>8</v>
      </c>
      <c r="D17298" s="180" t="s">
        <v>28230</v>
      </c>
    </row>
    <row r="17299" spans="1:4" x14ac:dyDescent="0.25">
      <c r="A17299" s="179" t="s">
        <v>14113</v>
      </c>
      <c r="B17299" s="179" t="s">
        <v>14114</v>
      </c>
      <c r="C17299" s="179" t="s">
        <v>8</v>
      </c>
      <c r="D17299" s="180" t="s">
        <v>28231</v>
      </c>
    </row>
    <row r="17300" spans="1:4" x14ac:dyDescent="0.25">
      <c r="A17300" s="179" t="s">
        <v>14115</v>
      </c>
      <c r="B17300" s="179" t="s">
        <v>14116</v>
      </c>
      <c r="C17300" s="179" t="s">
        <v>8</v>
      </c>
      <c r="D17300" s="180" t="s">
        <v>17693</v>
      </c>
    </row>
    <row r="17301" spans="1:4" x14ac:dyDescent="0.25">
      <c r="A17301" s="179" t="s">
        <v>14117</v>
      </c>
      <c r="B17301" s="179" t="s">
        <v>14118</v>
      </c>
      <c r="C17301" s="179" t="s">
        <v>8</v>
      </c>
      <c r="D17301" s="180" t="s">
        <v>28232</v>
      </c>
    </row>
    <row r="17302" spans="1:4" x14ac:dyDescent="0.25">
      <c r="A17302" s="179" t="s">
        <v>14119</v>
      </c>
      <c r="B17302" s="179" t="s">
        <v>14120</v>
      </c>
      <c r="C17302" s="179" t="s">
        <v>8</v>
      </c>
      <c r="D17302" s="180" t="s">
        <v>17474</v>
      </c>
    </row>
    <row r="17303" spans="1:4" x14ac:dyDescent="0.25">
      <c r="A17303" s="179" t="s">
        <v>14121</v>
      </c>
      <c r="B17303" s="179" t="s">
        <v>14122</v>
      </c>
      <c r="C17303" s="179" t="s">
        <v>8</v>
      </c>
      <c r="D17303" s="180" t="s">
        <v>7221</v>
      </c>
    </row>
    <row r="17304" spans="1:4" x14ac:dyDescent="0.25">
      <c r="A17304" s="179" t="s">
        <v>14123</v>
      </c>
      <c r="B17304" s="179" t="s">
        <v>14124</v>
      </c>
      <c r="C17304" s="179" t="s">
        <v>8</v>
      </c>
      <c r="D17304" s="180" t="s">
        <v>14578</v>
      </c>
    </row>
    <row r="17305" spans="1:4" x14ac:dyDescent="0.25">
      <c r="A17305" s="179" t="s">
        <v>14125</v>
      </c>
      <c r="B17305" s="179" t="s">
        <v>14126</v>
      </c>
      <c r="C17305" s="179" t="s">
        <v>8</v>
      </c>
      <c r="D17305" s="180" t="s">
        <v>28233</v>
      </c>
    </row>
    <row r="17306" spans="1:4" x14ac:dyDescent="0.25">
      <c r="A17306" s="179" t="s">
        <v>14127</v>
      </c>
      <c r="B17306" s="179" t="s">
        <v>14128</v>
      </c>
      <c r="C17306" s="179" t="s">
        <v>8</v>
      </c>
      <c r="D17306" s="180" t="s">
        <v>12181</v>
      </c>
    </row>
    <row r="17307" spans="1:4" x14ac:dyDescent="0.25">
      <c r="A17307" s="179" t="s">
        <v>14129</v>
      </c>
      <c r="B17307" s="179" t="s">
        <v>14130</v>
      </c>
      <c r="C17307" s="179" t="s">
        <v>8</v>
      </c>
      <c r="D17307" s="180" t="s">
        <v>18454</v>
      </c>
    </row>
    <row r="17308" spans="1:4" x14ac:dyDescent="0.25">
      <c r="A17308" s="179" t="s">
        <v>14131</v>
      </c>
      <c r="B17308" s="179" t="s">
        <v>14132</v>
      </c>
      <c r="C17308" s="179" t="s">
        <v>8</v>
      </c>
      <c r="D17308" s="180" t="s">
        <v>18821</v>
      </c>
    </row>
    <row r="17309" spans="1:4" x14ac:dyDescent="0.25">
      <c r="A17309" s="179" t="s">
        <v>14133</v>
      </c>
      <c r="B17309" s="179" t="s">
        <v>14134</v>
      </c>
      <c r="C17309" s="179" t="s">
        <v>8</v>
      </c>
      <c r="D17309" s="180" t="s">
        <v>12998</v>
      </c>
    </row>
    <row r="17310" spans="1:4" x14ac:dyDescent="0.25">
      <c r="A17310" s="179" t="s">
        <v>14135</v>
      </c>
      <c r="B17310" s="179" t="s">
        <v>14136</v>
      </c>
      <c r="C17310" s="179" t="s">
        <v>8</v>
      </c>
      <c r="D17310" s="180" t="s">
        <v>17259</v>
      </c>
    </row>
    <row r="17311" spans="1:4" x14ac:dyDescent="0.25">
      <c r="A17311" s="179" t="s">
        <v>14137</v>
      </c>
      <c r="B17311" s="179" t="s">
        <v>14138</v>
      </c>
      <c r="C17311" s="179" t="s">
        <v>8</v>
      </c>
      <c r="D17311" s="180" t="s">
        <v>28234</v>
      </c>
    </row>
    <row r="17312" spans="1:4" x14ac:dyDescent="0.25">
      <c r="A17312" s="179" t="s">
        <v>14139</v>
      </c>
      <c r="B17312" s="179" t="s">
        <v>14140</v>
      </c>
      <c r="C17312" s="179" t="s">
        <v>8</v>
      </c>
      <c r="D17312" s="180" t="s">
        <v>8538</v>
      </c>
    </row>
    <row r="17313" spans="1:4" x14ac:dyDescent="0.25">
      <c r="A17313" s="179" t="s">
        <v>14141</v>
      </c>
      <c r="B17313" s="179" t="s">
        <v>14142</v>
      </c>
      <c r="C17313" s="179" t="s">
        <v>8</v>
      </c>
      <c r="D17313" s="180" t="s">
        <v>22201</v>
      </c>
    </row>
    <row r="17314" spans="1:4" x14ac:dyDescent="0.25">
      <c r="A17314" s="179" t="s">
        <v>14143</v>
      </c>
      <c r="B17314" s="179" t="s">
        <v>14144</v>
      </c>
      <c r="C17314" s="179" t="s">
        <v>8</v>
      </c>
      <c r="D17314" s="180" t="s">
        <v>7961</v>
      </c>
    </row>
    <row r="17315" spans="1:4" x14ac:dyDescent="0.25">
      <c r="A17315" s="179" t="s">
        <v>14145</v>
      </c>
      <c r="B17315" s="179" t="s">
        <v>14146</v>
      </c>
      <c r="C17315" s="179" t="s">
        <v>8</v>
      </c>
      <c r="D17315" s="180" t="s">
        <v>15477</v>
      </c>
    </row>
    <row r="17316" spans="1:4" x14ac:dyDescent="0.25">
      <c r="A17316" s="179" t="s">
        <v>14147</v>
      </c>
      <c r="B17316" s="179" t="s">
        <v>14148</v>
      </c>
      <c r="C17316" s="179" t="s">
        <v>8</v>
      </c>
      <c r="D17316" s="180" t="s">
        <v>7868</v>
      </c>
    </row>
    <row r="17317" spans="1:4" x14ac:dyDescent="0.25">
      <c r="A17317" s="179" t="s">
        <v>14149</v>
      </c>
      <c r="B17317" s="179" t="s">
        <v>14150</v>
      </c>
      <c r="C17317" s="179" t="s">
        <v>8</v>
      </c>
      <c r="D17317" s="180" t="s">
        <v>28235</v>
      </c>
    </row>
    <row r="17318" spans="1:4" x14ac:dyDescent="0.25">
      <c r="A17318" s="179" t="s">
        <v>14151</v>
      </c>
      <c r="B17318" s="179" t="s">
        <v>14152</v>
      </c>
      <c r="C17318" s="179" t="s">
        <v>8</v>
      </c>
      <c r="D17318" s="180" t="s">
        <v>14778</v>
      </c>
    </row>
    <row r="17319" spans="1:4" x14ac:dyDescent="0.25">
      <c r="A17319" s="179" t="s">
        <v>14153</v>
      </c>
      <c r="B17319" s="179" t="s">
        <v>14154</v>
      </c>
      <c r="C17319" s="179" t="s">
        <v>8</v>
      </c>
      <c r="D17319" s="180" t="s">
        <v>8544</v>
      </c>
    </row>
    <row r="17320" spans="1:4" x14ac:dyDescent="0.25">
      <c r="A17320" s="179" t="s">
        <v>14155</v>
      </c>
      <c r="B17320" s="179" t="s">
        <v>14156</v>
      </c>
      <c r="C17320" s="179" t="s">
        <v>8</v>
      </c>
      <c r="D17320" s="180" t="s">
        <v>7933</v>
      </c>
    </row>
    <row r="17321" spans="1:4" x14ac:dyDescent="0.25">
      <c r="A17321" s="179" t="s">
        <v>14157</v>
      </c>
      <c r="B17321" s="179" t="s">
        <v>14158</v>
      </c>
      <c r="C17321" s="179" t="s">
        <v>8</v>
      </c>
      <c r="D17321" s="180" t="s">
        <v>7931</v>
      </c>
    </row>
    <row r="17322" spans="1:4" x14ac:dyDescent="0.25">
      <c r="A17322" s="179" t="s">
        <v>14159</v>
      </c>
      <c r="B17322" s="179" t="s">
        <v>14160</v>
      </c>
      <c r="C17322" s="179" t="s">
        <v>8</v>
      </c>
      <c r="D17322" s="180" t="s">
        <v>16353</v>
      </c>
    </row>
    <row r="17323" spans="1:4" x14ac:dyDescent="0.25">
      <c r="A17323" s="179" t="s">
        <v>14161</v>
      </c>
      <c r="B17323" s="179" t="s">
        <v>14162</v>
      </c>
      <c r="C17323" s="179" t="s">
        <v>8</v>
      </c>
      <c r="D17323" s="180" t="s">
        <v>16813</v>
      </c>
    </row>
    <row r="17324" spans="1:4" x14ac:dyDescent="0.25">
      <c r="A17324" s="179" t="s">
        <v>14163</v>
      </c>
      <c r="B17324" s="179" t="s">
        <v>14164</v>
      </c>
      <c r="C17324" s="179" t="s">
        <v>8</v>
      </c>
      <c r="D17324" s="180" t="s">
        <v>28236</v>
      </c>
    </row>
    <row r="17325" spans="1:4" x14ac:dyDescent="0.25">
      <c r="A17325" s="179" t="s">
        <v>14165</v>
      </c>
      <c r="B17325" s="179" t="s">
        <v>14166</v>
      </c>
      <c r="C17325" s="179" t="s">
        <v>8</v>
      </c>
      <c r="D17325" s="180" t="s">
        <v>28237</v>
      </c>
    </row>
    <row r="17326" spans="1:4" x14ac:dyDescent="0.25">
      <c r="A17326" s="179" t="s">
        <v>14167</v>
      </c>
      <c r="B17326" s="179" t="s">
        <v>14168</v>
      </c>
      <c r="C17326" s="179" t="s">
        <v>8</v>
      </c>
      <c r="D17326" s="180" t="s">
        <v>18338</v>
      </c>
    </row>
    <row r="17327" spans="1:4" x14ac:dyDescent="0.25">
      <c r="A17327" s="179" t="s">
        <v>14169</v>
      </c>
      <c r="B17327" s="179" t="s">
        <v>14170</v>
      </c>
      <c r="C17327" s="179" t="s">
        <v>8</v>
      </c>
      <c r="D17327" s="180" t="s">
        <v>10167</v>
      </c>
    </row>
    <row r="17328" spans="1:4" x14ac:dyDescent="0.25">
      <c r="A17328" s="179" t="s">
        <v>14171</v>
      </c>
      <c r="B17328" s="179" t="s">
        <v>14172</v>
      </c>
      <c r="C17328" s="179" t="s">
        <v>8</v>
      </c>
      <c r="D17328" s="180" t="s">
        <v>17903</v>
      </c>
    </row>
    <row r="17329" spans="1:4" x14ac:dyDescent="0.25">
      <c r="A17329" s="179" t="s">
        <v>14173</v>
      </c>
      <c r="B17329" s="179" t="s">
        <v>14174</v>
      </c>
      <c r="C17329" s="179" t="s">
        <v>8</v>
      </c>
      <c r="D17329" s="180" t="s">
        <v>25496</v>
      </c>
    </row>
    <row r="17330" spans="1:4" x14ac:dyDescent="0.25">
      <c r="A17330" s="179" t="s">
        <v>14175</v>
      </c>
      <c r="B17330" s="179" t="s">
        <v>14176</v>
      </c>
      <c r="C17330" s="179" t="s">
        <v>8</v>
      </c>
      <c r="D17330" s="180" t="s">
        <v>28238</v>
      </c>
    </row>
    <row r="17331" spans="1:4" x14ac:dyDescent="0.25">
      <c r="A17331" s="179" t="s">
        <v>14177</v>
      </c>
      <c r="B17331" s="179" t="s">
        <v>14178</v>
      </c>
      <c r="C17331" s="179" t="s">
        <v>8</v>
      </c>
      <c r="D17331" s="180" t="s">
        <v>28239</v>
      </c>
    </row>
    <row r="17332" spans="1:4" x14ac:dyDescent="0.25">
      <c r="A17332" s="179" t="s">
        <v>14179</v>
      </c>
      <c r="B17332" s="179" t="s">
        <v>14180</v>
      </c>
      <c r="C17332" s="179" t="s">
        <v>8</v>
      </c>
      <c r="D17332" s="180" t="s">
        <v>17912</v>
      </c>
    </row>
    <row r="17333" spans="1:4" x14ac:dyDescent="0.25">
      <c r="A17333" s="179" t="s">
        <v>14181</v>
      </c>
      <c r="B17333" s="179" t="s">
        <v>14182</v>
      </c>
      <c r="C17333" s="179" t="s">
        <v>8</v>
      </c>
      <c r="D17333" s="180" t="s">
        <v>27157</v>
      </c>
    </row>
    <row r="17334" spans="1:4" x14ac:dyDescent="0.25">
      <c r="A17334" s="179" t="s">
        <v>14183</v>
      </c>
      <c r="B17334" s="179" t="s">
        <v>14184</v>
      </c>
      <c r="C17334" s="179" t="s">
        <v>8</v>
      </c>
      <c r="D17334" s="180" t="s">
        <v>11830</v>
      </c>
    </row>
    <row r="17335" spans="1:4" x14ac:dyDescent="0.25">
      <c r="A17335" s="179" t="s">
        <v>14186</v>
      </c>
      <c r="B17335" s="179" t="s">
        <v>14187</v>
      </c>
      <c r="C17335" s="179" t="s">
        <v>8</v>
      </c>
      <c r="D17335" s="180" t="s">
        <v>8071</v>
      </c>
    </row>
    <row r="17336" spans="1:4" x14ac:dyDescent="0.25">
      <c r="A17336" s="179" t="s">
        <v>18040</v>
      </c>
      <c r="B17336" s="179" t="s">
        <v>18041</v>
      </c>
      <c r="C17336" s="179" t="s">
        <v>8</v>
      </c>
      <c r="D17336" s="180" t="s">
        <v>10173</v>
      </c>
    </row>
    <row r="17337" spans="1:4" x14ac:dyDescent="0.25">
      <c r="A17337" s="179" t="s">
        <v>18042</v>
      </c>
      <c r="B17337" s="179" t="s">
        <v>18043</v>
      </c>
      <c r="C17337" s="179" t="s">
        <v>8</v>
      </c>
      <c r="D17337" s="180" t="s">
        <v>22415</v>
      </c>
    </row>
    <row r="17338" spans="1:4" x14ac:dyDescent="0.25">
      <c r="A17338" s="179" t="s">
        <v>18044</v>
      </c>
      <c r="B17338" s="179" t="s">
        <v>18045</v>
      </c>
      <c r="C17338" s="179" t="s">
        <v>8</v>
      </c>
      <c r="D17338" s="180" t="s">
        <v>27238</v>
      </c>
    </row>
    <row r="17339" spans="1:4" x14ac:dyDescent="0.25">
      <c r="A17339" s="179" t="s">
        <v>18046</v>
      </c>
      <c r="B17339" s="179" t="s">
        <v>18047</v>
      </c>
      <c r="C17339" s="179" t="s">
        <v>8</v>
      </c>
      <c r="D17339" s="180" t="s">
        <v>20047</v>
      </c>
    </row>
    <row r="17340" spans="1:4" x14ac:dyDescent="0.25">
      <c r="A17340" s="179" t="s">
        <v>18048</v>
      </c>
      <c r="B17340" s="179" t="s">
        <v>18049</v>
      </c>
      <c r="C17340" s="179" t="s">
        <v>8</v>
      </c>
      <c r="D17340" s="180" t="s">
        <v>17782</v>
      </c>
    </row>
    <row r="17341" spans="1:4" x14ac:dyDescent="0.25">
      <c r="A17341" s="179" t="s">
        <v>18050</v>
      </c>
      <c r="B17341" s="179" t="s">
        <v>18051</v>
      </c>
      <c r="C17341" s="179" t="s">
        <v>8</v>
      </c>
      <c r="D17341" s="180" t="s">
        <v>11989</v>
      </c>
    </row>
    <row r="17342" spans="1:4" x14ac:dyDescent="0.25">
      <c r="A17342" s="179" t="s">
        <v>18052</v>
      </c>
      <c r="B17342" s="179" t="s">
        <v>18053</v>
      </c>
      <c r="C17342" s="179" t="s">
        <v>8</v>
      </c>
      <c r="D17342" s="180" t="s">
        <v>27547</v>
      </c>
    </row>
    <row r="17343" spans="1:4" x14ac:dyDescent="0.25">
      <c r="A17343" s="179" t="s">
        <v>18054</v>
      </c>
      <c r="B17343" s="179" t="s">
        <v>18055</v>
      </c>
      <c r="C17343" s="179" t="s">
        <v>8</v>
      </c>
      <c r="D17343" s="180" t="s">
        <v>15875</v>
      </c>
    </row>
    <row r="17344" spans="1:4" x14ac:dyDescent="0.25">
      <c r="A17344" s="179" t="s">
        <v>10432</v>
      </c>
      <c r="B17344" s="179" t="s">
        <v>10433</v>
      </c>
      <c r="C17344" s="179" t="s">
        <v>8</v>
      </c>
      <c r="D17344" s="180" t="s">
        <v>28240</v>
      </c>
    </row>
    <row r="17345" spans="1:4" x14ac:dyDescent="0.25">
      <c r="A17345" s="179" t="s">
        <v>10434</v>
      </c>
      <c r="B17345" s="179" t="s">
        <v>10435</v>
      </c>
      <c r="C17345" s="179" t="s">
        <v>8</v>
      </c>
      <c r="D17345" s="180" t="s">
        <v>28241</v>
      </c>
    </row>
    <row r="17346" spans="1:4" x14ac:dyDescent="0.25">
      <c r="A17346" s="179" t="s">
        <v>10436</v>
      </c>
      <c r="B17346" s="179" t="s">
        <v>10437</v>
      </c>
      <c r="C17346" s="179" t="s">
        <v>8</v>
      </c>
      <c r="D17346" s="180" t="s">
        <v>28242</v>
      </c>
    </row>
    <row r="17347" spans="1:4" x14ac:dyDescent="0.25">
      <c r="A17347" s="179" t="s">
        <v>10438</v>
      </c>
      <c r="B17347" s="179" t="s">
        <v>10439</v>
      </c>
      <c r="C17347" s="179" t="s">
        <v>8</v>
      </c>
      <c r="D17347" s="180" t="s">
        <v>28243</v>
      </c>
    </row>
    <row r="17348" spans="1:4" x14ac:dyDescent="0.25">
      <c r="A17348" s="179" t="s">
        <v>5057</v>
      </c>
      <c r="B17348" s="179" t="s">
        <v>10440</v>
      </c>
      <c r="C17348" s="179" t="s">
        <v>8</v>
      </c>
      <c r="D17348" s="180" t="s">
        <v>28244</v>
      </c>
    </row>
    <row r="17349" spans="1:4" x14ac:dyDescent="0.25">
      <c r="A17349" s="179" t="s">
        <v>5058</v>
      </c>
      <c r="B17349" s="179" t="s">
        <v>10441</v>
      </c>
      <c r="C17349" s="179" t="s">
        <v>8</v>
      </c>
      <c r="D17349" s="180" t="s">
        <v>28245</v>
      </c>
    </row>
    <row r="17350" spans="1:4" x14ac:dyDescent="0.25">
      <c r="A17350" s="179" t="s">
        <v>5059</v>
      </c>
      <c r="B17350" s="179" t="s">
        <v>10442</v>
      </c>
      <c r="C17350" s="179" t="s">
        <v>8</v>
      </c>
      <c r="D17350" s="180" t="s">
        <v>28246</v>
      </c>
    </row>
    <row r="17351" spans="1:4" x14ac:dyDescent="0.25">
      <c r="A17351" s="179" t="s">
        <v>5060</v>
      </c>
      <c r="B17351" s="179" t="s">
        <v>10443</v>
      </c>
      <c r="C17351" s="179" t="s">
        <v>8</v>
      </c>
      <c r="D17351" s="180" t="s">
        <v>28247</v>
      </c>
    </row>
    <row r="17352" spans="1:4" x14ac:dyDescent="0.25">
      <c r="A17352" s="179" t="s">
        <v>5061</v>
      </c>
      <c r="B17352" s="179" t="s">
        <v>10444</v>
      </c>
      <c r="C17352" s="179" t="s">
        <v>8</v>
      </c>
      <c r="D17352" s="180" t="s">
        <v>28248</v>
      </c>
    </row>
    <row r="17353" spans="1:4" x14ac:dyDescent="0.25">
      <c r="A17353" s="179" t="s">
        <v>5062</v>
      </c>
      <c r="B17353" s="179" t="s">
        <v>10445</v>
      </c>
      <c r="C17353" s="179" t="s">
        <v>8</v>
      </c>
      <c r="D17353" s="180" t="s">
        <v>28249</v>
      </c>
    </row>
    <row r="17354" spans="1:4" x14ac:dyDescent="0.25">
      <c r="A17354" s="179" t="s">
        <v>5063</v>
      </c>
      <c r="B17354" s="179" t="s">
        <v>10446</v>
      </c>
      <c r="C17354" s="179" t="s">
        <v>8</v>
      </c>
      <c r="D17354" s="180" t="s">
        <v>28250</v>
      </c>
    </row>
    <row r="17355" spans="1:4" x14ac:dyDescent="0.25">
      <c r="A17355" s="179" t="s">
        <v>5064</v>
      </c>
      <c r="B17355" s="179" t="s">
        <v>10447</v>
      </c>
      <c r="C17355" s="179" t="s">
        <v>8</v>
      </c>
      <c r="D17355" s="180" t="s">
        <v>28251</v>
      </c>
    </row>
    <row r="17356" spans="1:4" x14ac:dyDescent="0.25">
      <c r="A17356" s="179" t="s">
        <v>5065</v>
      </c>
      <c r="B17356" s="179" t="s">
        <v>10448</v>
      </c>
      <c r="C17356" s="179" t="s">
        <v>8</v>
      </c>
      <c r="D17356" s="180" t="s">
        <v>28252</v>
      </c>
    </row>
    <row r="17357" spans="1:4" x14ac:dyDescent="0.25">
      <c r="A17357" s="179" t="s">
        <v>5066</v>
      </c>
      <c r="B17357" s="179" t="s">
        <v>10449</v>
      </c>
      <c r="C17357" s="179" t="s">
        <v>8</v>
      </c>
      <c r="D17357" s="180" t="s">
        <v>25710</v>
      </c>
    </row>
    <row r="17358" spans="1:4" x14ac:dyDescent="0.25">
      <c r="A17358" s="179" t="s">
        <v>5067</v>
      </c>
      <c r="B17358" s="179" t="s">
        <v>10450</v>
      </c>
      <c r="C17358" s="179" t="s">
        <v>8</v>
      </c>
      <c r="D17358" s="180" t="s">
        <v>28253</v>
      </c>
    </row>
    <row r="17359" spans="1:4" x14ac:dyDescent="0.25">
      <c r="A17359" s="179" t="s">
        <v>5068</v>
      </c>
      <c r="B17359" s="179" t="s">
        <v>10451</v>
      </c>
      <c r="C17359" s="179" t="s">
        <v>8</v>
      </c>
      <c r="D17359" s="180" t="s">
        <v>28254</v>
      </c>
    </row>
    <row r="17360" spans="1:4" x14ac:dyDescent="0.25">
      <c r="A17360" s="179" t="s">
        <v>5069</v>
      </c>
      <c r="B17360" s="179" t="s">
        <v>10452</v>
      </c>
      <c r="C17360" s="179" t="s">
        <v>8</v>
      </c>
      <c r="D17360" s="180" t="s">
        <v>28255</v>
      </c>
    </row>
    <row r="17361" spans="1:4" x14ac:dyDescent="0.25">
      <c r="A17361" s="179" t="s">
        <v>5070</v>
      </c>
      <c r="B17361" s="179" t="s">
        <v>10453</v>
      </c>
      <c r="C17361" s="179" t="s">
        <v>8</v>
      </c>
      <c r="D17361" s="180" t="s">
        <v>28256</v>
      </c>
    </row>
    <row r="17362" spans="1:4" x14ac:dyDescent="0.25">
      <c r="A17362" s="179" t="s">
        <v>5071</v>
      </c>
      <c r="B17362" s="179" t="s">
        <v>10454</v>
      </c>
      <c r="C17362" s="179" t="s">
        <v>8</v>
      </c>
      <c r="D17362" s="180" t="s">
        <v>28257</v>
      </c>
    </row>
    <row r="17363" spans="1:4" x14ac:dyDescent="0.25">
      <c r="A17363" s="179" t="s">
        <v>5072</v>
      </c>
      <c r="B17363" s="179" t="s">
        <v>10455</v>
      </c>
      <c r="C17363" s="179" t="s">
        <v>8</v>
      </c>
      <c r="D17363" s="180" t="s">
        <v>24281</v>
      </c>
    </row>
    <row r="17364" spans="1:4" x14ac:dyDescent="0.25">
      <c r="A17364" s="179" t="s">
        <v>5073</v>
      </c>
      <c r="B17364" s="179" t="s">
        <v>10456</v>
      </c>
      <c r="C17364" s="179" t="s">
        <v>8</v>
      </c>
      <c r="D17364" s="180" t="s">
        <v>28258</v>
      </c>
    </row>
    <row r="17365" spans="1:4" x14ac:dyDescent="0.25">
      <c r="A17365" s="179" t="s">
        <v>5074</v>
      </c>
      <c r="B17365" s="179" t="s">
        <v>10457</v>
      </c>
      <c r="C17365" s="179" t="s">
        <v>8</v>
      </c>
      <c r="D17365" s="180" t="s">
        <v>28259</v>
      </c>
    </row>
    <row r="17366" spans="1:4" x14ac:dyDescent="0.25">
      <c r="A17366" s="179" t="s">
        <v>5075</v>
      </c>
      <c r="B17366" s="179" t="s">
        <v>10458</v>
      </c>
      <c r="C17366" s="179" t="s">
        <v>8</v>
      </c>
      <c r="D17366" s="180" t="s">
        <v>28260</v>
      </c>
    </row>
    <row r="17367" spans="1:4" x14ac:dyDescent="0.25">
      <c r="A17367" s="179" t="s">
        <v>5076</v>
      </c>
      <c r="B17367" s="179" t="s">
        <v>10459</v>
      </c>
      <c r="C17367" s="179" t="s">
        <v>8</v>
      </c>
      <c r="D17367" s="180" t="s">
        <v>28261</v>
      </c>
    </row>
    <row r="17368" spans="1:4" x14ac:dyDescent="0.25">
      <c r="A17368" s="179" t="s">
        <v>5077</v>
      </c>
      <c r="B17368" s="179" t="s">
        <v>10460</v>
      </c>
      <c r="C17368" s="179" t="s">
        <v>8</v>
      </c>
      <c r="D17368" s="180" t="s">
        <v>28262</v>
      </c>
    </row>
    <row r="17369" spans="1:4" x14ac:dyDescent="0.25">
      <c r="A17369" s="179" t="s">
        <v>5078</v>
      </c>
      <c r="B17369" s="179" t="s">
        <v>10461</v>
      </c>
      <c r="C17369" s="179" t="s">
        <v>8</v>
      </c>
      <c r="D17369" s="180" t="s">
        <v>28263</v>
      </c>
    </row>
    <row r="17370" spans="1:4" x14ac:dyDescent="0.25">
      <c r="A17370" s="179" t="s">
        <v>5079</v>
      </c>
      <c r="B17370" s="179" t="s">
        <v>10462</v>
      </c>
      <c r="C17370" s="179" t="s">
        <v>8</v>
      </c>
      <c r="D17370" s="180" t="s">
        <v>28264</v>
      </c>
    </row>
    <row r="17371" spans="1:4" x14ac:dyDescent="0.25">
      <c r="A17371" s="179" t="s">
        <v>5080</v>
      </c>
      <c r="B17371" s="179" t="s">
        <v>10463</v>
      </c>
      <c r="C17371" s="179" t="s">
        <v>8</v>
      </c>
      <c r="D17371" s="180" t="s">
        <v>28265</v>
      </c>
    </row>
    <row r="17372" spans="1:4" x14ac:dyDescent="0.25">
      <c r="A17372" s="179" t="s">
        <v>10464</v>
      </c>
      <c r="B17372" s="179" t="s">
        <v>10465</v>
      </c>
      <c r="C17372" s="179" t="s">
        <v>8</v>
      </c>
      <c r="D17372" s="180" t="s">
        <v>17635</v>
      </c>
    </row>
    <row r="17373" spans="1:4" x14ac:dyDescent="0.25">
      <c r="A17373" s="179" t="s">
        <v>10466</v>
      </c>
      <c r="B17373" s="179" t="s">
        <v>10467</v>
      </c>
      <c r="C17373" s="179" t="s">
        <v>8</v>
      </c>
      <c r="D17373" s="180" t="s">
        <v>6973</v>
      </c>
    </row>
    <row r="17374" spans="1:4" x14ac:dyDescent="0.25">
      <c r="A17374" s="179" t="s">
        <v>10468</v>
      </c>
      <c r="B17374" s="179" t="s">
        <v>10469</v>
      </c>
      <c r="C17374" s="179" t="s">
        <v>8</v>
      </c>
      <c r="D17374" s="180" t="s">
        <v>28266</v>
      </c>
    </row>
    <row r="17375" spans="1:4" x14ac:dyDescent="0.25">
      <c r="A17375" s="179" t="s">
        <v>10470</v>
      </c>
      <c r="B17375" s="179" t="s">
        <v>10471</v>
      </c>
      <c r="C17375" s="179" t="s">
        <v>8</v>
      </c>
      <c r="D17375" s="180" t="s">
        <v>16225</v>
      </c>
    </row>
    <row r="17376" spans="1:4" x14ac:dyDescent="0.25">
      <c r="A17376" s="179" t="s">
        <v>10472</v>
      </c>
      <c r="B17376" s="179" t="s">
        <v>10473</v>
      </c>
      <c r="C17376" s="179" t="s">
        <v>8</v>
      </c>
      <c r="D17376" s="180" t="s">
        <v>12563</v>
      </c>
    </row>
    <row r="17377" spans="1:4" x14ac:dyDescent="0.25">
      <c r="A17377" s="179" t="s">
        <v>10474</v>
      </c>
      <c r="B17377" s="179" t="s">
        <v>10475</v>
      </c>
      <c r="C17377" s="179" t="s">
        <v>8</v>
      </c>
      <c r="D17377" s="180" t="s">
        <v>7025</v>
      </c>
    </row>
    <row r="17378" spans="1:4" x14ac:dyDescent="0.25">
      <c r="A17378" s="179" t="s">
        <v>10476</v>
      </c>
      <c r="B17378" s="179" t="s">
        <v>10477</v>
      </c>
      <c r="C17378" s="179" t="s">
        <v>8</v>
      </c>
      <c r="D17378" s="180" t="s">
        <v>12593</v>
      </c>
    </row>
    <row r="17379" spans="1:4" x14ac:dyDescent="0.25">
      <c r="A17379" s="179" t="s">
        <v>10478</v>
      </c>
      <c r="B17379" s="179" t="s">
        <v>10479</v>
      </c>
      <c r="C17379" s="179" t="s">
        <v>8</v>
      </c>
      <c r="D17379" s="180" t="s">
        <v>12765</v>
      </c>
    </row>
    <row r="17380" spans="1:4" x14ac:dyDescent="0.25">
      <c r="A17380" s="179" t="s">
        <v>10480</v>
      </c>
      <c r="B17380" s="179" t="s">
        <v>10481</v>
      </c>
      <c r="C17380" s="179" t="s">
        <v>8</v>
      </c>
      <c r="D17380" s="180" t="s">
        <v>7940</v>
      </c>
    </row>
    <row r="17381" spans="1:4" x14ac:dyDescent="0.25">
      <c r="A17381" s="179" t="s">
        <v>10482</v>
      </c>
      <c r="B17381" s="179" t="s">
        <v>10483</v>
      </c>
      <c r="C17381" s="179" t="s">
        <v>8</v>
      </c>
      <c r="D17381" s="180" t="s">
        <v>18846</v>
      </c>
    </row>
    <row r="17382" spans="1:4" x14ac:dyDescent="0.25">
      <c r="A17382" s="179" t="s">
        <v>10484</v>
      </c>
      <c r="B17382" s="179" t="s">
        <v>10485</v>
      </c>
      <c r="C17382" s="179" t="s">
        <v>8</v>
      </c>
      <c r="D17382" s="180" t="s">
        <v>17109</v>
      </c>
    </row>
    <row r="17383" spans="1:4" x14ac:dyDescent="0.25">
      <c r="A17383" s="179" t="s">
        <v>10486</v>
      </c>
      <c r="B17383" s="179" t="s">
        <v>10487</v>
      </c>
      <c r="C17383" s="179" t="s">
        <v>8</v>
      </c>
      <c r="D17383" s="180" t="s">
        <v>7052</v>
      </c>
    </row>
    <row r="17384" spans="1:4" x14ac:dyDescent="0.25">
      <c r="A17384" s="179" t="s">
        <v>10488</v>
      </c>
      <c r="B17384" s="179" t="s">
        <v>10489</v>
      </c>
      <c r="C17384" s="179" t="s">
        <v>8</v>
      </c>
      <c r="D17384" s="180" t="s">
        <v>17144</v>
      </c>
    </row>
    <row r="17385" spans="1:4" x14ac:dyDescent="0.25">
      <c r="A17385" s="179" t="s">
        <v>10490</v>
      </c>
      <c r="B17385" s="179" t="s">
        <v>10491</v>
      </c>
      <c r="C17385" s="179" t="s">
        <v>8</v>
      </c>
      <c r="D17385" s="180" t="s">
        <v>12574</v>
      </c>
    </row>
    <row r="17386" spans="1:4" x14ac:dyDescent="0.25">
      <c r="A17386" s="179" t="s">
        <v>10492</v>
      </c>
      <c r="B17386" s="179" t="s">
        <v>10493</v>
      </c>
      <c r="C17386" s="179" t="s">
        <v>8</v>
      </c>
      <c r="D17386" s="180" t="s">
        <v>12400</v>
      </c>
    </row>
    <row r="17387" spans="1:4" x14ac:dyDescent="0.25">
      <c r="A17387" s="179" t="s">
        <v>10494</v>
      </c>
      <c r="B17387" s="179" t="s">
        <v>10495</v>
      </c>
      <c r="C17387" s="179" t="s">
        <v>8</v>
      </c>
      <c r="D17387" s="180" t="s">
        <v>14686</v>
      </c>
    </row>
    <row r="17388" spans="1:4" x14ac:dyDescent="0.25">
      <c r="A17388" s="179" t="s">
        <v>10496</v>
      </c>
      <c r="B17388" s="179" t="s">
        <v>10497</v>
      </c>
      <c r="C17388" s="179" t="s">
        <v>8</v>
      </c>
      <c r="D17388" s="180" t="s">
        <v>28267</v>
      </c>
    </row>
    <row r="17389" spans="1:4" x14ac:dyDescent="0.25">
      <c r="A17389" s="179" t="s">
        <v>10498</v>
      </c>
      <c r="B17389" s="179" t="s">
        <v>10499</v>
      </c>
      <c r="C17389" s="179" t="s">
        <v>8</v>
      </c>
      <c r="D17389" s="180" t="s">
        <v>15596</v>
      </c>
    </row>
    <row r="17390" spans="1:4" x14ac:dyDescent="0.25">
      <c r="A17390" s="179" t="s">
        <v>10500</v>
      </c>
      <c r="B17390" s="179" t="s">
        <v>10501</v>
      </c>
      <c r="C17390" s="179" t="s">
        <v>8</v>
      </c>
      <c r="D17390" s="180" t="s">
        <v>28268</v>
      </c>
    </row>
    <row r="17391" spans="1:4" x14ac:dyDescent="0.25">
      <c r="A17391" s="179" t="s">
        <v>10502</v>
      </c>
      <c r="B17391" s="179" t="s">
        <v>10503</v>
      </c>
      <c r="C17391" s="179" t="s">
        <v>8</v>
      </c>
      <c r="D17391" s="180" t="s">
        <v>28269</v>
      </c>
    </row>
    <row r="17392" spans="1:4" x14ac:dyDescent="0.25">
      <c r="A17392" s="179" t="s">
        <v>10504</v>
      </c>
      <c r="B17392" s="179" t="s">
        <v>10505</v>
      </c>
      <c r="C17392" s="179" t="s">
        <v>8</v>
      </c>
      <c r="D17392" s="180" t="s">
        <v>28270</v>
      </c>
    </row>
    <row r="17393" spans="1:4" x14ac:dyDescent="0.25">
      <c r="A17393" s="179" t="s">
        <v>10506</v>
      </c>
      <c r="B17393" s="179" t="s">
        <v>10507</v>
      </c>
      <c r="C17393" s="179" t="s">
        <v>8</v>
      </c>
      <c r="D17393" s="180" t="s">
        <v>28271</v>
      </c>
    </row>
    <row r="17394" spans="1:4" x14ac:dyDescent="0.25">
      <c r="A17394" s="179" t="s">
        <v>10508</v>
      </c>
      <c r="B17394" s="179" t="s">
        <v>10509</v>
      </c>
      <c r="C17394" s="179" t="s">
        <v>8</v>
      </c>
      <c r="D17394" s="180" t="s">
        <v>28272</v>
      </c>
    </row>
    <row r="17395" spans="1:4" x14ac:dyDescent="0.25">
      <c r="A17395" s="179" t="s">
        <v>16146</v>
      </c>
      <c r="B17395" s="179" t="s">
        <v>16147</v>
      </c>
      <c r="C17395" s="179" t="s">
        <v>8</v>
      </c>
      <c r="D17395" s="180" t="s">
        <v>28273</v>
      </c>
    </row>
    <row r="17396" spans="1:4" x14ac:dyDescent="0.25">
      <c r="A17396" s="179" t="s">
        <v>10510</v>
      </c>
      <c r="B17396" s="179" t="s">
        <v>10511</v>
      </c>
      <c r="C17396" s="179" t="s">
        <v>8</v>
      </c>
      <c r="D17396" s="180" t="s">
        <v>28274</v>
      </c>
    </row>
    <row r="17397" spans="1:4" x14ac:dyDescent="0.25">
      <c r="A17397" s="179" t="s">
        <v>16148</v>
      </c>
      <c r="B17397" s="179" t="s">
        <v>16149</v>
      </c>
      <c r="C17397" s="179" t="s">
        <v>8</v>
      </c>
      <c r="D17397" s="180" t="s">
        <v>28275</v>
      </c>
    </row>
    <row r="17398" spans="1:4" x14ac:dyDescent="0.25">
      <c r="A17398" s="179" t="s">
        <v>10512</v>
      </c>
      <c r="B17398" s="179" t="s">
        <v>10513</v>
      </c>
      <c r="C17398" s="179" t="s">
        <v>8</v>
      </c>
      <c r="D17398" s="180" t="s">
        <v>28276</v>
      </c>
    </row>
    <row r="17399" spans="1:4" x14ac:dyDescent="0.25">
      <c r="A17399" s="179" t="s">
        <v>10514</v>
      </c>
      <c r="B17399" s="179" t="s">
        <v>10515</v>
      </c>
      <c r="C17399" s="179" t="s">
        <v>8</v>
      </c>
      <c r="D17399" s="180" t="s">
        <v>28277</v>
      </c>
    </row>
    <row r="17400" spans="1:4" x14ac:dyDescent="0.25">
      <c r="A17400" s="179" t="s">
        <v>10516</v>
      </c>
      <c r="B17400" s="179" t="s">
        <v>10517</v>
      </c>
      <c r="C17400" s="179" t="s">
        <v>8</v>
      </c>
      <c r="D17400" s="180" t="s">
        <v>28278</v>
      </c>
    </row>
    <row r="17401" spans="1:4" x14ac:dyDescent="0.25">
      <c r="A17401" s="179" t="s">
        <v>16150</v>
      </c>
      <c r="B17401" s="179" t="s">
        <v>16151</v>
      </c>
      <c r="C17401" s="179" t="s">
        <v>8</v>
      </c>
      <c r="D17401" s="180" t="s">
        <v>28279</v>
      </c>
    </row>
    <row r="17402" spans="1:4" x14ac:dyDescent="0.25">
      <c r="A17402" s="179" t="s">
        <v>10518</v>
      </c>
      <c r="B17402" s="179" t="s">
        <v>10519</v>
      </c>
      <c r="C17402" s="179" t="s">
        <v>8</v>
      </c>
      <c r="D17402" s="180" t="s">
        <v>28280</v>
      </c>
    </row>
    <row r="17403" spans="1:4" x14ac:dyDescent="0.25">
      <c r="A17403" s="179" t="s">
        <v>16152</v>
      </c>
      <c r="B17403" s="179" t="s">
        <v>16153</v>
      </c>
      <c r="C17403" s="179" t="s">
        <v>8</v>
      </c>
      <c r="D17403" s="180" t="s">
        <v>28281</v>
      </c>
    </row>
    <row r="17404" spans="1:4" x14ac:dyDescent="0.25">
      <c r="A17404" s="179" t="s">
        <v>10520</v>
      </c>
      <c r="B17404" s="179" t="s">
        <v>10521</v>
      </c>
      <c r="C17404" s="179" t="s">
        <v>8</v>
      </c>
      <c r="D17404" s="180" t="s">
        <v>28282</v>
      </c>
    </row>
    <row r="17405" spans="1:4" x14ac:dyDescent="0.25">
      <c r="A17405" s="179" t="s">
        <v>16154</v>
      </c>
      <c r="B17405" s="179" t="s">
        <v>16155</v>
      </c>
      <c r="C17405" s="179" t="s">
        <v>8</v>
      </c>
      <c r="D17405" s="180" t="s">
        <v>28283</v>
      </c>
    </row>
    <row r="17406" spans="1:4" x14ac:dyDescent="0.25">
      <c r="A17406" s="179" t="s">
        <v>16156</v>
      </c>
      <c r="B17406" s="179" t="s">
        <v>16157</v>
      </c>
      <c r="C17406" s="179" t="s">
        <v>8</v>
      </c>
      <c r="D17406" s="180" t="s">
        <v>28284</v>
      </c>
    </row>
    <row r="17407" spans="1:4" x14ac:dyDescent="0.25">
      <c r="A17407" s="179" t="s">
        <v>10522</v>
      </c>
      <c r="B17407" s="179" t="s">
        <v>10523</v>
      </c>
      <c r="C17407" s="179" t="s">
        <v>8</v>
      </c>
      <c r="D17407" s="180" t="s">
        <v>28285</v>
      </c>
    </row>
    <row r="17408" spans="1:4" x14ac:dyDescent="0.25">
      <c r="A17408" s="179" t="s">
        <v>10524</v>
      </c>
      <c r="B17408" s="179" t="s">
        <v>10525</v>
      </c>
      <c r="C17408" s="179" t="s">
        <v>8</v>
      </c>
      <c r="D17408" s="180" t="s">
        <v>28286</v>
      </c>
    </row>
    <row r="17409" spans="1:4" x14ac:dyDescent="0.25">
      <c r="A17409" s="179" t="s">
        <v>5081</v>
      </c>
      <c r="B17409" s="179" t="s">
        <v>14188</v>
      </c>
      <c r="C17409" s="179" t="s">
        <v>8</v>
      </c>
      <c r="D17409" s="180" t="s">
        <v>12650</v>
      </c>
    </row>
    <row r="17410" spans="1:4" x14ac:dyDescent="0.25">
      <c r="A17410" s="179" t="s">
        <v>5082</v>
      </c>
      <c r="B17410" s="179" t="s">
        <v>14190</v>
      </c>
      <c r="C17410" s="179" t="s">
        <v>8</v>
      </c>
      <c r="D17410" s="180" t="s">
        <v>18462</v>
      </c>
    </row>
    <row r="17411" spans="1:4" x14ac:dyDescent="0.25">
      <c r="A17411" s="179" t="s">
        <v>5083</v>
      </c>
      <c r="B17411" s="179" t="s">
        <v>14191</v>
      </c>
      <c r="C17411" s="179" t="s">
        <v>8</v>
      </c>
      <c r="D17411" s="180" t="s">
        <v>8784</v>
      </c>
    </row>
    <row r="17412" spans="1:4" x14ac:dyDescent="0.25">
      <c r="A17412" s="179" t="s">
        <v>5084</v>
      </c>
      <c r="B17412" s="179" t="s">
        <v>14192</v>
      </c>
      <c r="C17412" s="179" t="s">
        <v>8</v>
      </c>
      <c r="D17412" s="180" t="s">
        <v>15229</v>
      </c>
    </row>
    <row r="17413" spans="1:4" x14ac:dyDescent="0.25">
      <c r="A17413" s="179" t="s">
        <v>5085</v>
      </c>
      <c r="B17413" s="179" t="s">
        <v>14193</v>
      </c>
      <c r="C17413" s="179" t="s">
        <v>8</v>
      </c>
      <c r="D17413" s="180" t="s">
        <v>18018</v>
      </c>
    </row>
    <row r="17414" spans="1:4" x14ac:dyDescent="0.25">
      <c r="A17414" s="179" t="s">
        <v>5086</v>
      </c>
      <c r="B17414" s="179" t="s">
        <v>14194</v>
      </c>
      <c r="C17414" s="179" t="s">
        <v>8</v>
      </c>
      <c r="D17414" s="180" t="s">
        <v>6734</v>
      </c>
    </row>
    <row r="17415" spans="1:4" x14ac:dyDescent="0.25">
      <c r="A17415" s="179" t="s">
        <v>5087</v>
      </c>
      <c r="B17415" s="179" t="s">
        <v>14195</v>
      </c>
      <c r="C17415" s="179" t="s">
        <v>8</v>
      </c>
      <c r="D17415" s="180" t="s">
        <v>7967</v>
      </c>
    </row>
    <row r="17416" spans="1:4" x14ac:dyDescent="0.25">
      <c r="A17416" s="179" t="s">
        <v>14196</v>
      </c>
      <c r="B17416" s="179" t="s">
        <v>14197</v>
      </c>
      <c r="C17416" s="179" t="s">
        <v>8</v>
      </c>
      <c r="D17416" s="180" t="s">
        <v>8512</v>
      </c>
    </row>
    <row r="17417" spans="1:4" x14ac:dyDescent="0.25">
      <c r="A17417" s="179" t="s">
        <v>14198</v>
      </c>
      <c r="B17417" s="179" t="s">
        <v>14199</v>
      </c>
      <c r="C17417" s="179" t="s">
        <v>8</v>
      </c>
      <c r="D17417" s="180" t="s">
        <v>28287</v>
      </c>
    </row>
    <row r="17418" spans="1:4" x14ac:dyDescent="0.25">
      <c r="A17418" s="179" t="s">
        <v>14200</v>
      </c>
      <c r="B17418" s="179" t="s">
        <v>14201</v>
      </c>
      <c r="C17418" s="179" t="s">
        <v>8</v>
      </c>
      <c r="D17418" s="180" t="s">
        <v>12495</v>
      </c>
    </row>
    <row r="17419" spans="1:4" x14ac:dyDescent="0.25">
      <c r="A17419" s="179" t="s">
        <v>14202</v>
      </c>
      <c r="B17419" s="179" t="s">
        <v>14203</v>
      </c>
      <c r="C17419" s="179" t="s">
        <v>8</v>
      </c>
      <c r="D17419" s="180" t="s">
        <v>28288</v>
      </c>
    </row>
    <row r="17420" spans="1:4" x14ac:dyDescent="0.25">
      <c r="A17420" s="179" t="s">
        <v>5088</v>
      </c>
      <c r="B17420" s="179" t="s">
        <v>8165</v>
      </c>
      <c r="C17420" s="179" t="s">
        <v>8</v>
      </c>
      <c r="D17420" s="180" t="s">
        <v>28289</v>
      </c>
    </row>
    <row r="17421" spans="1:4" x14ac:dyDescent="0.25">
      <c r="A17421" s="179" t="s">
        <v>5089</v>
      </c>
      <c r="B17421" s="179" t="s">
        <v>8166</v>
      </c>
      <c r="C17421" s="179" t="s">
        <v>8</v>
      </c>
      <c r="D17421" s="180" t="s">
        <v>27077</v>
      </c>
    </row>
    <row r="17422" spans="1:4" x14ac:dyDescent="0.25">
      <c r="A17422" s="179" t="s">
        <v>5090</v>
      </c>
      <c r="B17422" s="179" t="s">
        <v>8167</v>
      </c>
      <c r="C17422" s="179" t="s">
        <v>8</v>
      </c>
      <c r="D17422" s="180" t="s">
        <v>28290</v>
      </c>
    </row>
    <row r="17423" spans="1:4" x14ac:dyDescent="0.25">
      <c r="A17423" s="179" t="s">
        <v>5091</v>
      </c>
      <c r="B17423" s="179" t="s">
        <v>8168</v>
      </c>
      <c r="C17423" s="179" t="s">
        <v>8</v>
      </c>
      <c r="D17423" s="180" t="s">
        <v>28291</v>
      </c>
    </row>
    <row r="17424" spans="1:4" x14ac:dyDescent="0.25">
      <c r="A17424" s="179" t="s">
        <v>5092</v>
      </c>
      <c r="B17424" s="179" t="s">
        <v>8169</v>
      </c>
      <c r="C17424" s="179" t="s">
        <v>8</v>
      </c>
      <c r="D17424" s="180" t="s">
        <v>28292</v>
      </c>
    </row>
    <row r="17425" spans="1:4" x14ac:dyDescent="0.25">
      <c r="A17425" s="179" t="s">
        <v>5093</v>
      </c>
      <c r="B17425" s="179" t="s">
        <v>8170</v>
      </c>
      <c r="C17425" s="179" t="s">
        <v>8</v>
      </c>
      <c r="D17425" s="180" t="s">
        <v>28293</v>
      </c>
    </row>
    <row r="17426" spans="1:4" x14ac:dyDescent="0.25">
      <c r="A17426" s="179" t="s">
        <v>5094</v>
      </c>
      <c r="B17426" s="179" t="s">
        <v>8171</v>
      </c>
      <c r="C17426" s="179" t="s">
        <v>8</v>
      </c>
      <c r="D17426" s="180" t="s">
        <v>18302</v>
      </c>
    </row>
    <row r="17427" spans="1:4" x14ac:dyDescent="0.25">
      <c r="A17427" s="179" t="s">
        <v>5095</v>
      </c>
      <c r="B17427" s="179" t="s">
        <v>8172</v>
      </c>
      <c r="C17427" s="179" t="s">
        <v>8</v>
      </c>
      <c r="D17427" s="180" t="s">
        <v>16554</v>
      </c>
    </row>
    <row r="17428" spans="1:4" x14ac:dyDescent="0.25">
      <c r="A17428" s="179" t="s">
        <v>5096</v>
      </c>
      <c r="B17428" s="179" t="s">
        <v>8173</v>
      </c>
      <c r="C17428" s="179" t="s">
        <v>8</v>
      </c>
      <c r="D17428" s="180" t="s">
        <v>28294</v>
      </c>
    </row>
    <row r="17429" spans="1:4" x14ac:dyDescent="0.25">
      <c r="A17429" s="179" t="s">
        <v>5097</v>
      </c>
      <c r="B17429" s="179" t="s">
        <v>8174</v>
      </c>
      <c r="C17429" s="179" t="s">
        <v>8</v>
      </c>
      <c r="D17429" s="180" t="s">
        <v>12702</v>
      </c>
    </row>
    <row r="17430" spans="1:4" x14ac:dyDescent="0.25">
      <c r="A17430" s="179" t="s">
        <v>5098</v>
      </c>
      <c r="B17430" s="179" t="s">
        <v>8175</v>
      </c>
      <c r="C17430" s="179" t="s">
        <v>8</v>
      </c>
      <c r="D17430" s="180" t="s">
        <v>7292</v>
      </c>
    </row>
    <row r="17431" spans="1:4" x14ac:dyDescent="0.25">
      <c r="A17431" s="179" t="s">
        <v>5099</v>
      </c>
      <c r="B17431" s="179" t="s">
        <v>8176</v>
      </c>
      <c r="C17431" s="179" t="s">
        <v>8</v>
      </c>
      <c r="D17431" s="180" t="s">
        <v>8164</v>
      </c>
    </row>
    <row r="17432" spans="1:4" x14ac:dyDescent="0.25">
      <c r="A17432" s="179" t="s">
        <v>5100</v>
      </c>
      <c r="B17432" s="179" t="s">
        <v>8177</v>
      </c>
      <c r="C17432" s="179" t="s">
        <v>8</v>
      </c>
      <c r="D17432" s="180" t="s">
        <v>12908</v>
      </c>
    </row>
    <row r="17433" spans="1:4" x14ac:dyDescent="0.25">
      <c r="A17433" s="179" t="s">
        <v>5101</v>
      </c>
      <c r="B17433" s="179" t="s">
        <v>8178</v>
      </c>
      <c r="C17433" s="179" t="s">
        <v>8</v>
      </c>
      <c r="D17433" s="180" t="s">
        <v>16943</v>
      </c>
    </row>
    <row r="17434" spans="1:4" x14ac:dyDescent="0.25">
      <c r="A17434" s="179" t="s">
        <v>5102</v>
      </c>
      <c r="B17434" s="179" t="s">
        <v>8179</v>
      </c>
      <c r="C17434" s="179" t="s">
        <v>8</v>
      </c>
      <c r="D17434" s="180" t="s">
        <v>15990</v>
      </c>
    </row>
    <row r="17435" spans="1:4" x14ac:dyDescent="0.25">
      <c r="A17435" s="179" t="s">
        <v>5103</v>
      </c>
      <c r="B17435" s="179" t="s">
        <v>8180</v>
      </c>
      <c r="C17435" s="179" t="s">
        <v>8</v>
      </c>
      <c r="D17435" s="180" t="s">
        <v>28295</v>
      </c>
    </row>
    <row r="17436" spans="1:4" x14ac:dyDescent="0.25">
      <c r="A17436" s="179" t="s">
        <v>5104</v>
      </c>
      <c r="B17436" s="179" t="s">
        <v>8181</v>
      </c>
      <c r="C17436" s="179" t="s">
        <v>8</v>
      </c>
      <c r="D17436" s="180" t="s">
        <v>28296</v>
      </c>
    </row>
    <row r="17437" spans="1:4" x14ac:dyDescent="0.25">
      <c r="A17437" s="179" t="s">
        <v>5105</v>
      </c>
      <c r="B17437" s="179" t="s">
        <v>8182</v>
      </c>
      <c r="C17437" s="179" t="s">
        <v>8</v>
      </c>
      <c r="D17437" s="180" t="s">
        <v>28297</v>
      </c>
    </row>
    <row r="17438" spans="1:4" x14ac:dyDescent="0.25">
      <c r="A17438" s="179" t="s">
        <v>5106</v>
      </c>
      <c r="B17438" s="179" t="s">
        <v>8183</v>
      </c>
      <c r="C17438" s="179" t="s">
        <v>8</v>
      </c>
      <c r="D17438" s="180" t="s">
        <v>28298</v>
      </c>
    </row>
    <row r="17439" spans="1:4" x14ac:dyDescent="0.25">
      <c r="A17439" s="179" t="s">
        <v>5107</v>
      </c>
      <c r="B17439" s="179" t="s">
        <v>8184</v>
      </c>
      <c r="C17439" s="179" t="s">
        <v>8</v>
      </c>
      <c r="D17439" s="180" t="s">
        <v>28299</v>
      </c>
    </row>
    <row r="17440" spans="1:4" x14ac:dyDescent="0.25">
      <c r="A17440" s="179" t="s">
        <v>5108</v>
      </c>
      <c r="B17440" s="179" t="s">
        <v>8185</v>
      </c>
      <c r="C17440" s="179" t="s">
        <v>8</v>
      </c>
      <c r="D17440" s="180" t="s">
        <v>28300</v>
      </c>
    </row>
    <row r="17441" spans="1:4" x14ac:dyDescent="0.25">
      <c r="A17441" s="179" t="s">
        <v>5109</v>
      </c>
      <c r="B17441" s="179" t="s">
        <v>8186</v>
      </c>
      <c r="C17441" s="179" t="s">
        <v>8</v>
      </c>
      <c r="D17441" s="180" t="s">
        <v>28301</v>
      </c>
    </row>
    <row r="17442" spans="1:4" x14ac:dyDescent="0.25">
      <c r="A17442" s="179" t="s">
        <v>5110</v>
      </c>
      <c r="B17442" s="179" t="s">
        <v>8187</v>
      </c>
      <c r="C17442" s="179" t="s">
        <v>8</v>
      </c>
      <c r="D17442" s="180" t="s">
        <v>28302</v>
      </c>
    </row>
    <row r="17443" spans="1:4" x14ac:dyDescent="0.25">
      <c r="A17443" s="179" t="s">
        <v>5111</v>
      </c>
      <c r="B17443" s="179" t="s">
        <v>8188</v>
      </c>
      <c r="C17443" s="179" t="s">
        <v>8</v>
      </c>
      <c r="D17443" s="180" t="s">
        <v>28303</v>
      </c>
    </row>
    <row r="17444" spans="1:4" x14ac:dyDescent="0.25">
      <c r="A17444" s="179" t="s">
        <v>5112</v>
      </c>
      <c r="B17444" s="179" t="s">
        <v>8189</v>
      </c>
      <c r="C17444" s="179" t="s">
        <v>8</v>
      </c>
      <c r="D17444" s="180" t="s">
        <v>28304</v>
      </c>
    </row>
    <row r="17445" spans="1:4" x14ac:dyDescent="0.25">
      <c r="A17445" s="179" t="s">
        <v>5113</v>
      </c>
      <c r="B17445" s="179" t="s">
        <v>8190</v>
      </c>
      <c r="C17445" s="179" t="s">
        <v>8</v>
      </c>
      <c r="D17445" s="180" t="s">
        <v>28305</v>
      </c>
    </row>
    <row r="17446" spans="1:4" x14ac:dyDescent="0.25">
      <c r="A17446" s="179" t="s">
        <v>5114</v>
      </c>
      <c r="B17446" s="179" t="s">
        <v>8191</v>
      </c>
      <c r="C17446" s="179" t="s">
        <v>8</v>
      </c>
      <c r="D17446" s="180" t="s">
        <v>28306</v>
      </c>
    </row>
    <row r="17447" spans="1:4" x14ac:dyDescent="0.25">
      <c r="A17447" s="179" t="s">
        <v>5115</v>
      </c>
      <c r="B17447" s="179" t="s">
        <v>8192</v>
      </c>
      <c r="C17447" s="179" t="s">
        <v>8</v>
      </c>
      <c r="D17447" s="180" t="s">
        <v>28307</v>
      </c>
    </row>
    <row r="17448" spans="1:4" x14ac:dyDescent="0.25">
      <c r="A17448" s="179" t="s">
        <v>5116</v>
      </c>
      <c r="B17448" s="179" t="s">
        <v>8193</v>
      </c>
      <c r="C17448" s="179" t="s">
        <v>8</v>
      </c>
      <c r="D17448" s="180" t="s">
        <v>28308</v>
      </c>
    </row>
    <row r="17449" spans="1:4" x14ac:dyDescent="0.25">
      <c r="A17449" s="179" t="s">
        <v>5117</v>
      </c>
      <c r="B17449" s="179" t="s">
        <v>8194</v>
      </c>
      <c r="C17449" s="179" t="s">
        <v>8</v>
      </c>
      <c r="D17449" s="180" t="s">
        <v>28309</v>
      </c>
    </row>
    <row r="17450" spans="1:4" x14ac:dyDescent="0.25">
      <c r="A17450" s="179" t="s">
        <v>5118</v>
      </c>
      <c r="B17450" s="179" t="s">
        <v>8195</v>
      </c>
      <c r="C17450" s="179" t="s">
        <v>8</v>
      </c>
      <c r="D17450" s="180" t="s">
        <v>26678</v>
      </c>
    </row>
    <row r="17451" spans="1:4" x14ac:dyDescent="0.25">
      <c r="A17451" s="179" t="s">
        <v>5119</v>
      </c>
      <c r="B17451" s="179" t="s">
        <v>8196</v>
      </c>
      <c r="C17451" s="179" t="s">
        <v>8</v>
      </c>
      <c r="D17451" s="180" t="s">
        <v>17651</v>
      </c>
    </row>
    <row r="17452" spans="1:4" x14ac:dyDescent="0.25">
      <c r="A17452" s="179" t="s">
        <v>5120</v>
      </c>
      <c r="B17452" s="179" t="s">
        <v>8197</v>
      </c>
      <c r="C17452" s="179" t="s">
        <v>8</v>
      </c>
      <c r="D17452" s="180" t="s">
        <v>27964</v>
      </c>
    </row>
    <row r="17453" spans="1:4" x14ac:dyDescent="0.25">
      <c r="A17453" s="179" t="s">
        <v>5121</v>
      </c>
      <c r="B17453" s="179" t="s">
        <v>8198</v>
      </c>
      <c r="C17453" s="179" t="s">
        <v>8</v>
      </c>
      <c r="D17453" s="180" t="s">
        <v>28310</v>
      </c>
    </row>
    <row r="17454" spans="1:4" x14ac:dyDescent="0.25">
      <c r="A17454" s="179" t="s">
        <v>5122</v>
      </c>
      <c r="B17454" s="179" t="s">
        <v>8199</v>
      </c>
      <c r="C17454" s="179" t="s">
        <v>8</v>
      </c>
      <c r="D17454" s="180" t="s">
        <v>28311</v>
      </c>
    </row>
    <row r="17455" spans="1:4" x14ac:dyDescent="0.25">
      <c r="A17455" s="179" t="s">
        <v>5123</v>
      </c>
      <c r="B17455" s="179" t="s">
        <v>8200</v>
      </c>
      <c r="C17455" s="179" t="s">
        <v>8</v>
      </c>
      <c r="D17455" s="180" t="s">
        <v>28312</v>
      </c>
    </row>
    <row r="17456" spans="1:4" x14ac:dyDescent="0.25">
      <c r="A17456" s="179" t="s">
        <v>5124</v>
      </c>
      <c r="B17456" s="179" t="s">
        <v>8201</v>
      </c>
      <c r="C17456" s="179" t="s">
        <v>8</v>
      </c>
      <c r="D17456" s="180" t="s">
        <v>28313</v>
      </c>
    </row>
    <row r="17457" spans="1:4" x14ac:dyDescent="0.25">
      <c r="A17457" s="179" t="s">
        <v>5125</v>
      </c>
      <c r="B17457" s="179" t="s">
        <v>8202</v>
      </c>
      <c r="C17457" s="179" t="s">
        <v>8</v>
      </c>
      <c r="D17457" s="180" t="s">
        <v>28314</v>
      </c>
    </row>
    <row r="17458" spans="1:4" x14ac:dyDescent="0.25">
      <c r="A17458" s="179" t="s">
        <v>5126</v>
      </c>
      <c r="B17458" s="179" t="s">
        <v>8203</v>
      </c>
      <c r="C17458" s="179" t="s">
        <v>8</v>
      </c>
      <c r="D17458" s="180" t="s">
        <v>28315</v>
      </c>
    </row>
    <row r="17459" spans="1:4" x14ac:dyDescent="0.25">
      <c r="A17459" s="179" t="s">
        <v>5127</v>
      </c>
      <c r="B17459" s="179" t="s">
        <v>8204</v>
      </c>
      <c r="C17459" s="179" t="s">
        <v>8</v>
      </c>
      <c r="D17459" s="180" t="s">
        <v>28316</v>
      </c>
    </row>
    <row r="17460" spans="1:4" x14ac:dyDescent="0.25">
      <c r="A17460" s="179" t="s">
        <v>5128</v>
      </c>
      <c r="B17460" s="179" t="s">
        <v>8205</v>
      </c>
      <c r="C17460" s="179" t="s">
        <v>8</v>
      </c>
      <c r="D17460" s="180" t="s">
        <v>28317</v>
      </c>
    </row>
    <row r="17461" spans="1:4" x14ac:dyDescent="0.25">
      <c r="A17461" s="179" t="s">
        <v>5129</v>
      </c>
      <c r="B17461" s="179" t="s">
        <v>8206</v>
      </c>
      <c r="C17461" s="179" t="s">
        <v>8</v>
      </c>
      <c r="D17461" s="180" t="s">
        <v>28318</v>
      </c>
    </row>
    <row r="17462" spans="1:4" x14ac:dyDescent="0.25">
      <c r="A17462" s="179" t="s">
        <v>5130</v>
      </c>
      <c r="B17462" s="179" t="s">
        <v>8207</v>
      </c>
      <c r="C17462" s="179" t="s">
        <v>8</v>
      </c>
      <c r="D17462" s="180" t="s">
        <v>28319</v>
      </c>
    </row>
    <row r="17463" spans="1:4" x14ac:dyDescent="0.25">
      <c r="A17463" s="179" t="s">
        <v>5131</v>
      </c>
      <c r="B17463" s="179" t="s">
        <v>8208</v>
      </c>
      <c r="C17463" s="179" t="s">
        <v>8</v>
      </c>
      <c r="D17463" s="180" t="s">
        <v>28320</v>
      </c>
    </row>
    <row r="17464" spans="1:4" x14ac:dyDescent="0.25">
      <c r="A17464" s="179" t="s">
        <v>5132</v>
      </c>
      <c r="B17464" s="179" t="s">
        <v>8209</v>
      </c>
      <c r="C17464" s="179" t="s">
        <v>8</v>
      </c>
      <c r="D17464" s="180" t="s">
        <v>28321</v>
      </c>
    </row>
    <row r="17465" spans="1:4" x14ac:dyDescent="0.25">
      <c r="A17465" s="179" t="s">
        <v>5133</v>
      </c>
      <c r="B17465" s="179" t="s">
        <v>8210</v>
      </c>
      <c r="C17465" s="179" t="s">
        <v>8</v>
      </c>
      <c r="D17465" s="180" t="s">
        <v>28322</v>
      </c>
    </row>
    <row r="17466" spans="1:4" x14ac:dyDescent="0.25">
      <c r="A17466" s="179" t="s">
        <v>5134</v>
      </c>
      <c r="B17466" s="179" t="s">
        <v>8211</v>
      </c>
      <c r="C17466" s="179" t="s">
        <v>8</v>
      </c>
      <c r="D17466" s="180" t="s">
        <v>28323</v>
      </c>
    </row>
    <row r="17467" spans="1:4" x14ac:dyDescent="0.25">
      <c r="A17467" s="179" t="s">
        <v>5135</v>
      </c>
      <c r="B17467" s="179" t="s">
        <v>8212</v>
      </c>
      <c r="C17467" s="179" t="s">
        <v>8</v>
      </c>
      <c r="D17467" s="180" t="s">
        <v>28324</v>
      </c>
    </row>
    <row r="17468" spans="1:4" x14ac:dyDescent="0.25">
      <c r="A17468" s="179" t="s">
        <v>5136</v>
      </c>
      <c r="B17468" s="179" t="s">
        <v>8213</v>
      </c>
      <c r="C17468" s="179" t="s">
        <v>8</v>
      </c>
      <c r="D17468" s="180" t="s">
        <v>28325</v>
      </c>
    </row>
    <row r="17469" spans="1:4" x14ac:dyDescent="0.25">
      <c r="A17469" s="179" t="s">
        <v>5137</v>
      </c>
      <c r="B17469" s="179" t="s">
        <v>8214</v>
      </c>
      <c r="C17469" s="179" t="s">
        <v>8</v>
      </c>
      <c r="D17469" s="180" t="s">
        <v>28326</v>
      </c>
    </row>
    <row r="17470" spans="1:4" x14ac:dyDescent="0.25">
      <c r="A17470" s="179" t="s">
        <v>5138</v>
      </c>
      <c r="B17470" s="179" t="s">
        <v>8215</v>
      </c>
      <c r="C17470" s="179" t="s">
        <v>8</v>
      </c>
      <c r="D17470" s="180" t="s">
        <v>28327</v>
      </c>
    </row>
    <row r="17471" spans="1:4" x14ac:dyDescent="0.25">
      <c r="A17471" s="179" t="s">
        <v>5139</v>
      </c>
      <c r="B17471" s="179" t="s">
        <v>8216</v>
      </c>
      <c r="C17471" s="179" t="s">
        <v>8</v>
      </c>
      <c r="D17471" s="180" t="s">
        <v>28328</v>
      </c>
    </row>
    <row r="17472" spans="1:4" x14ac:dyDescent="0.25">
      <c r="A17472" s="179" t="s">
        <v>5140</v>
      </c>
      <c r="B17472" s="179" t="s">
        <v>8217</v>
      </c>
      <c r="C17472" s="179" t="s">
        <v>8</v>
      </c>
      <c r="D17472" s="180" t="s">
        <v>28329</v>
      </c>
    </row>
    <row r="17473" spans="1:4" x14ac:dyDescent="0.25">
      <c r="A17473" s="179" t="s">
        <v>5141</v>
      </c>
      <c r="B17473" s="179" t="s">
        <v>8218</v>
      </c>
      <c r="C17473" s="179" t="s">
        <v>8</v>
      </c>
      <c r="D17473" s="180" t="s">
        <v>28330</v>
      </c>
    </row>
    <row r="17474" spans="1:4" x14ac:dyDescent="0.25">
      <c r="A17474" s="179" t="s">
        <v>5142</v>
      </c>
      <c r="B17474" s="179" t="s">
        <v>8219</v>
      </c>
      <c r="C17474" s="179" t="s">
        <v>8</v>
      </c>
      <c r="D17474" s="180" t="s">
        <v>28331</v>
      </c>
    </row>
    <row r="17475" spans="1:4" x14ac:dyDescent="0.25">
      <c r="A17475" s="179" t="s">
        <v>5143</v>
      </c>
      <c r="B17475" s="179" t="s">
        <v>8220</v>
      </c>
      <c r="C17475" s="179" t="s">
        <v>8</v>
      </c>
      <c r="D17475" s="180" t="s">
        <v>28332</v>
      </c>
    </row>
    <row r="17476" spans="1:4" x14ac:dyDescent="0.25">
      <c r="A17476" s="179" t="s">
        <v>5144</v>
      </c>
      <c r="B17476" s="179" t="s">
        <v>8221</v>
      </c>
      <c r="C17476" s="179" t="s">
        <v>8</v>
      </c>
      <c r="D17476" s="180" t="s">
        <v>28333</v>
      </c>
    </row>
    <row r="17477" spans="1:4" x14ac:dyDescent="0.25">
      <c r="A17477" s="179" t="s">
        <v>5145</v>
      </c>
      <c r="B17477" s="179" t="s">
        <v>8222</v>
      </c>
      <c r="C17477" s="179" t="s">
        <v>8</v>
      </c>
      <c r="D17477" s="180" t="s">
        <v>28334</v>
      </c>
    </row>
    <row r="17478" spans="1:4" x14ac:dyDescent="0.25">
      <c r="A17478" s="179" t="s">
        <v>5146</v>
      </c>
      <c r="B17478" s="179" t="s">
        <v>8223</v>
      </c>
      <c r="C17478" s="179" t="s">
        <v>8</v>
      </c>
      <c r="D17478" s="180" t="s">
        <v>28335</v>
      </c>
    </row>
    <row r="17479" spans="1:4" x14ac:dyDescent="0.25">
      <c r="A17479" s="179" t="s">
        <v>5147</v>
      </c>
      <c r="B17479" s="179" t="s">
        <v>8224</v>
      </c>
      <c r="C17479" s="179" t="s">
        <v>8</v>
      </c>
      <c r="D17479" s="180" t="s">
        <v>28336</v>
      </c>
    </row>
    <row r="17480" spans="1:4" x14ac:dyDescent="0.25">
      <c r="A17480" s="179" t="s">
        <v>5148</v>
      </c>
      <c r="B17480" s="179" t="s">
        <v>8225</v>
      </c>
      <c r="C17480" s="179" t="s">
        <v>8</v>
      </c>
      <c r="D17480" s="180" t="s">
        <v>28337</v>
      </c>
    </row>
    <row r="17481" spans="1:4" x14ac:dyDescent="0.25">
      <c r="A17481" s="179" t="s">
        <v>5149</v>
      </c>
      <c r="B17481" s="179" t="s">
        <v>8226</v>
      </c>
      <c r="C17481" s="179" t="s">
        <v>8</v>
      </c>
      <c r="D17481" s="180" t="s">
        <v>28338</v>
      </c>
    </row>
    <row r="17482" spans="1:4" x14ac:dyDescent="0.25">
      <c r="A17482" s="179" t="s">
        <v>5150</v>
      </c>
      <c r="B17482" s="179" t="s">
        <v>8227</v>
      </c>
      <c r="C17482" s="179" t="s">
        <v>8</v>
      </c>
      <c r="D17482" s="180" t="s">
        <v>28339</v>
      </c>
    </row>
    <row r="17483" spans="1:4" x14ac:dyDescent="0.25">
      <c r="A17483" s="179" t="s">
        <v>5151</v>
      </c>
      <c r="B17483" s="179" t="s">
        <v>8228</v>
      </c>
      <c r="C17483" s="179" t="s">
        <v>8</v>
      </c>
      <c r="D17483" s="180" t="s">
        <v>28340</v>
      </c>
    </row>
    <row r="17484" spans="1:4" x14ac:dyDescent="0.25">
      <c r="A17484" s="179" t="s">
        <v>5152</v>
      </c>
      <c r="B17484" s="179" t="s">
        <v>8229</v>
      </c>
      <c r="C17484" s="179" t="s">
        <v>8</v>
      </c>
      <c r="D17484" s="180" t="s">
        <v>28341</v>
      </c>
    </row>
    <row r="17485" spans="1:4" x14ac:dyDescent="0.25">
      <c r="A17485" s="179" t="s">
        <v>5153</v>
      </c>
      <c r="B17485" s="179" t="s">
        <v>8230</v>
      </c>
      <c r="C17485" s="179" t="s">
        <v>8</v>
      </c>
      <c r="D17485" s="180" t="s">
        <v>28342</v>
      </c>
    </row>
    <row r="17486" spans="1:4" x14ac:dyDescent="0.25">
      <c r="A17486" s="179" t="s">
        <v>5154</v>
      </c>
      <c r="B17486" s="179" t="s">
        <v>1280</v>
      </c>
      <c r="C17486" s="179" t="s">
        <v>8</v>
      </c>
      <c r="D17486" s="180" t="s">
        <v>28343</v>
      </c>
    </row>
    <row r="17487" spans="1:4" x14ac:dyDescent="0.25">
      <c r="A17487" s="179" t="s">
        <v>5155</v>
      </c>
      <c r="B17487" s="179" t="s">
        <v>8231</v>
      </c>
      <c r="C17487" s="179" t="s">
        <v>8</v>
      </c>
      <c r="D17487" s="180" t="s">
        <v>28344</v>
      </c>
    </row>
    <row r="17488" spans="1:4" x14ac:dyDescent="0.25">
      <c r="A17488" s="179" t="s">
        <v>5156</v>
      </c>
      <c r="B17488" s="179" t="s">
        <v>8232</v>
      </c>
      <c r="C17488" s="179" t="s">
        <v>8</v>
      </c>
      <c r="D17488" s="180" t="s">
        <v>28345</v>
      </c>
    </row>
    <row r="17489" spans="1:4" x14ac:dyDescent="0.25">
      <c r="A17489" s="179" t="s">
        <v>5157</v>
      </c>
      <c r="B17489" s="179" t="s">
        <v>8233</v>
      </c>
      <c r="C17489" s="179" t="s">
        <v>8</v>
      </c>
      <c r="D17489" s="180" t="s">
        <v>28346</v>
      </c>
    </row>
    <row r="17490" spans="1:4" x14ac:dyDescent="0.25">
      <c r="A17490" s="179" t="s">
        <v>5158</v>
      </c>
      <c r="B17490" s="179" t="s">
        <v>8234</v>
      </c>
      <c r="C17490" s="179" t="s">
        <v>8</v>
      </c>
      <c r="D17490" s="180" t="s">
        <v>28347</v>
      </c>
    </row>
    <row r="17491" spans="1:4" x14ac:dyDescent="0.25">
      <c r="A17491" s="179" t="s">
        <v>5159</v>
      </c>
      <c r="B17491" s="179" t="s">
        <v>8235</v>
      </c>
      <c r="C17491" s="179" t="s">
        <v>8</v>
      </c>
      <c r="D17491" s="180" t="s">
        <v>15679</v>
      </c>
    </row>
    <row r="17492" spans="1:4" x14ac:dyDescent="0.25">
      <c r="A17492" s="179" t="s">
        <v>5160</v>
      </c>
      <c r="B17492" s="179" t="s">
        <v>8236</v>
      </c>
      <c r="C17492" s="179" t="s">
        <v>8</v>
      </c>
      <c r="D17492" s="180" t="s">
        <v>17127</v>
      </c>
    </row>
    <row r="17493" spans="1:4" x14ac:dyDescent="0.25">
      <c r="A17493" s="179" t="s">
        <v>5161</v>
      </c>
      <c r="B17493" s="179" t="s">
        <v>8237</v>
      </c>
      <c r="C17493" s="179" t="s">
        <v>8</v>
      </c>
      <c r="D17493" s="180" t="s">
        <v>28348</v>
      </c>
    </row>
    <row r="17494" spans="1:4" x14ac:dyDescent="0.25">
      <c r="A17494" s="179" t="s">
        <v>5162</v>
      </c>
      <c r="B17494" s="179" t="s">
        <v>8238</v>
      </c>
      <c r="C17494" s="179" t="s">
        <v>8</v>
      </c>
      <c r="D17494" s="180" t="s">
        <v>28349</v>
      </c>
    </row>
    <row r="17495" spans="1:4" x14ac:dyDescent="0.25">
      <c r="A17495" s="179" t="s">
        <v>8239</v>
      </c>
      <c r="B17495" s="179" t="s">
        <v>8240</v>
      </c>
      <c r="C17495" s="179" t="s">
        <v>8</v>
      </c>
      <c r="D17495" s="180" t="s">
        <v>28350</v>
      </c>
    </row>
    <row r="17496" spans="1:4" x14ac:dyDescent="0.25">
      <c r="A17496" s="179" t="s">
        <v>8241</v>
      </c>
      <c r="B17496" s="179" t="s">
        <v>8242</v>
      </c>
      <c r="C17496" s="179" t="s">
        <v>8</v>
      </c>
      <c r="D17496" s="180" t="s">
        <v>17373</v>
      </c>
    </row>
    <row r="17497" spans="1:4" x14ac:dyDescent="0.25">
      <c r="A17497" s="179" t="s">
        <v>8243</v>
      </c>
      <c r="B17497" s="179" t="s">
        <v>8244</v>
      </c>
      <c r="C17497" s="179" t="s">
        <v>8</v>
      </c>
      <c r="D17497" s="180" t="s">
        <v>18342</v>
      </c>
    </row>
    <row r="17498" spans="1:4" x14ac:dyDescent="0.25">
      <c r="A17498" s="179" t="s">
        <v>8245</v>
      </c>
      <c r="B17498" s="179" t="s">
        <v>8246</v>
      </c>
      <c r="C17498" s="179" t="s">
        <v>8</v>
      </c>
      <c r="D17498" s="180" t="s">
        <v>28351</v>
      </c>
    </row>
    <row r="17499" spans="1:4" x14ac:dyDescent="0.25">
      <c r="A17499" s="179" t="s">
        <v>10526</v>
      </c>
      <c r="B17499" s="179" t="s">
        <v>10527</v>
      </c>
      <c r="C17499" s="179" t="s">
        <v>8</v>
      </c>
      <c r="D17499" s="180" t="s">
        <v>28352</v>
      </c>
    </row>
    <row r="17500" spans="1:4" x14ac:dyDescent="0.25">
      <c r="A17500" s="179" t="s">
        <v>8247</v>
      </c>
      <c r="B17500" s="179" t="s">
        <v>8248</v>
      </c>
      <c r="C17500" s="179" t="s">
        <v>8</v>
      </c>
      <c r="D17500" s="180" t="s">
        <v>28353</v>
      </c>
    </row>
    <row r="17501" spans="1:4" x14ac:dyDescent="0.25">
      <c r="A17501" s="179" t="s">
        <v>8249</v>
      </c>
      <c r="B17501" s="179" t="s">
        <v>8250</v>
      </c>
      <c r="C17501" s="179" t="s">
        <v>8</v>
      </c>
      <c r="D17501" s="180" t="s">
        <v>16669</v>
      </c>
    </row>
    <row r="17502" spans="1:4" x14ac:dyDescent="0.25">
      <c r="A17502" s="179" t="s">
        <v>8251</v>
      </c>
      <c r="B17502" s="179" t="s">
        <v>8252</v>
      </c>
      <c r="C17502" s="179" t="s">
        <v>8</v>
      </c>
      <c r="D17502" s="180" t="s">
        <v>28354</v>
      </c>
    </row>
    <row r="17503" spans="1:4" x14ac:dyDescent="0.25">
      <c r="A17503" s="179" t="s">
        <v>8253</v>
      </c>
      <c r="B17503" s="179" t="s">
        <v>8254</v>
      </c>
      <c r="C17503" s="179" t="s">
        <v>8</v>
      </c>
      <c r="D17503" s="180" t="s">
        <v>28355</v>
      </c>
    </row>
    <row r="17504" spans="1:4" x14ac:dyDescent="0.25">
      <c r="A17504" s="179" t="s">
        <v>10528</v>
      </c>
      <c r="B17504" s="179" t="s">
        <v>10529</v>
      </c>
      <c r="C17504" s="179" t="s">
        <v>8</v>
      </c>
      <c r="D17504" s="180" t="s">
        <v>28356</v>
      </c>
    </row>
    <row r="17505" spans="1:4" x14ac:dyDescent="0.25">
      <c r="A17505" s="179" t="s">
        <v>8255</v>
      </c>
      <c r="B17505" s="179" t="s">
        <v>8256</v>
      </c>
      <c r="C17505" s="179" t="s">
        <v>8</v>
      </c>
      <c r="D17505" s="180" t="s">
        <v>28357</v>
      </c>
    </row>
    <row r="17506" spans="1:4" x14ac:dyDescent="0.25">
      <c r="A17506" s="179" t="s">
        <v>8257</v>
      </c>
      <c r="B17506" s="179" t="s">
        <v>8258</v>
      </c>
      <c r="C17506" s="179" t="s">
        <v>8</v>
      </c>
      <c r="D17506" s="180" t="s">
        <v>17991</v>
      </c>
    </row>
    <row r="17507" spans="1:4" x14ac:dyDescent="0.25">
      <c r="A17507" s="179" t="s">
        <v>8259</v>
      </c>
      <c r="B17507" s="179" t="s">
        <v>8260</v>
      </c>
      <c r="C17507" s="179" t="s">
        <v>8</v>
      </c>
      <c r="D17507" s="180" t="s">
        <v>28358</v>
      </c>
    </row>
    <row r="17508" spans="1:4" x14ac:dyDescent="0.25">
      <c r="A17508" s="179" t="s">
        <v>8261</v>
      </c>
      <c r="B17508" s="179" t="s">
        <v>8262</v>
      </c>
      <c r="C17508" s="179" t="s">
        <v>8</v>
      </c>
      <c r="D17508" s="180" t="s">
        <v>28359</v>
      </c>
    </row>
    <row r="17509" spans="1:4" x14ac:dyDescent="0.25">
      <c r="A17509" s="179" t="s">
        <v>8263</v>
      </c>
      <c r="B17509" s="179" t="s">
        <v>8264</v>
      </c>
      <c r="C17509" s="179" t="s">
        <v>8</v>
      </c>
      <c r="D17509" s="180" t="s">
        <v>28360</v>
      </c>
    </row>
    <row r="17510" spans="1:4" x14ac:dyDescent="0.25">
      <c r="A17510" s="179" t="s">
        <v>8265</v>
      </c>
      <c r="B17510" s="179" t="s">
        <v>8266</v>
      </c>
      <c r="C17510" s="179" t="s">
        <v>8</v>
      </c>
      <c r="D17510" s="180" t="s">
        <v>28361</v>
      </c>
    </row>
    <row r="17511" spans="1:4" x14ac:dyDescent="0.25">
      <c r="A17511" s="179" t="s">
        <v>8267</v>
      </c>
      <c r="B17511" s="179" t="s">
        <v>8268</v>
      </c>
      <c r="C17511" s="179" t="s">
        <v>8</v>
      </c>
      <c r="D17511" s="180" t="s">
        <v>17975</v>
      </c>
    </row>
    <row r="17512" spans="1:4" x14ac:dyDescent="0.25">
      <c r="A17512" s="179" t="s">
        <v>8269</v>
      </c>
      <c r="B17512" s="179" t="s">
        <v>8270</v>
      </c>
      <c r="C17512" s="179" t="s">
        <v>8</v>
      </c>
      <c r="D17512" s="180" t="s">
        <v>28362</v>
      </c>
    </row>
    <row r="17513" spans="1:4" x14ac:dyDescent="0.25">
      <c r="A17513" s="179" t="s">
        <v>8271</v>
      </c>
      <c r="B17513" s="179" t="s">
        <v>8272</v>
      </c>
      <c r="C17513" s="179" t="s">
        <v>8</v>
      </c>
      <c r="D17513" s="180" t="s">
        <v>28363</v>
      </c>
    </row>
    <row r="17514" spans="1:4" x14ac:dyDescent="0.25">
      <c r="A17514" s="179" t="s">
        <v>8273</v>
      </c>
      <c r="B17514" s="179" t="s">
        <v>8274</v>
      </c>
      <c r="C17514" s="179" t="s">
        <v>8</v>
      </c>
      <c r="D17514" s="180" t="s">
        <v>28364</v>
      </c>
    </row>
    <row r="17515" spans="1:4" x14ac:dyDescent="0.25">
      <c r="A17515" s="179" t="s">
        <v>8275</v>
      </c>
      <c r="B17515" s="179" t="s">
        <v>8276</v>
      </c>
      <c r="C17515" s="179" t="s">
        <v>8</v>
      </c>
      <c r="D17515" s="180" t="s">
        <v>28365</v>
      </c>
    </row>
    <row r="17516" spans="1:4" x14ac:dyDescent="0.25">
      <c r="A17516" s="179" t="s">
        <v>8277</v>
      </c>
      <c r="B17516" s="179" t="s">
        <v>8278</v>
      </c>
      <c r="C17516" s="179" t="s">
        <v>8</v>
      </c>
      <c r="D17516" s="180" t="s">
        <v>28366</v>
      </c>
    </row>
    <row r="17517" spans="1:4" x14ac:dyDescent="0.25">
      <c r="A17517" s="179" t="s">
        <v>8279</v>
      </c>
      <c r="B17517" s="179" t="s">
        <v>8280</v>
      </c>
      <c r="C17517" s="179" t="s">
        <v>8</v>
      </c>
      <c r="D17517" s="180" t="s">
        <v>28367</v>
      </c>
    </row>
    <row r="17518" spans="1:4" x14ac:dyDescent="0.25">
      <c r="A17518" s="179" t="s">
        <v>8281</v>
      </c>
      <c r="B17518" s="179" t="s">
        <v>8282</v>
      </c>
      <c r="C17518" s="179" t="s">
        <v>8</v>
      </c>
      <c r="D17518" s="180" t="s">
        <v>28368</v>
      </c>
    </row>
    <row r="17519" spans="1:4" x14ac:dyDescent="0.25">
      <c r="A17519" s="179" t="s">
        <v>8283</v>
      </c>
      <c r="B17519" s="179" t="s">
        <v>8284</v>
      </c>
      <c r="C17519" s="179" t="s">
        <v>8</v>
      </c>
      <c r="D17519" s="180" t="s">
        <v>17975</v>
      </c>
    </row>
    <row r="17520" spans="1:4" x14ac:dyDescent="0.25">
      <c r="A17520" s="179" t="s">
        <v>8285</v>
      </c>
      <c r="B17520" s="179" t="s">
        <v>8286</v>
      </c>
      <c r="C17520" s="179" t="s">
        <v>8</v>
      </c>
      <c r="D17520" s="180" t="s">
        <v>28369</v>
      </c>
    </row>
    <row r="17521" spans="1:4" x14ac:dyDescent="0.25">
      <c r="A17521" s="179" t="s">
        <v>10530</v>
      </c>
      <c r="B17521" s="179" t="s">
        <v>10531</v>
      </c>
      <c r="C17521" s="179" t="s">
        <v>8</v>
      </c>
      <c r="D17521" s="180" t="s">
        <v>28370</v>
      </c>
    </row>
    <row r="17522" spans="1:4" x14ac:dyDescent="0.25">
      <c r="A17522" s="179" t="s">
        <v>5163</v>
      </c>
      <c r="B17522" s="179" t="s">
        <v>16159</v>
      </c>
      <c r="C17522" s="179" t="s">
        <v>8</v>
      </c>
      <c r="D17522" s="180" t="s">
        <v>28371</v>
      </c>
    </row>
    <row r="17523" spans="1:4" x14ac:dyDescent="0.25">
      <c r="A17523" s="179" t="s">
        <v>5164</v>
      </c>
      <c r="B17523" s="179" t="s">
        <v>16160</v>
      </c>
      <c r="C17523" s="179" t="s">
        <v>8</v>
      </c>
      <c r="D17523" s="180" t="s">
        <v>28372</v>
      </c>
    </row>
    <row r="17524" spans="1:4" x14ac:dyDescent="0.25">
      <c r="A17524" s="179" t="s">
        <v>5165</v>
      </c>
      <c r="B17524" s="179" t="s">
        <v>16161</v>
      </c>
      <c r="C17524" s="179" t="s">
        <v>8</v>
      </c>
      <c r="D17524" s="180" t="s">
        <v>28373</v>
      </c>
    </row>
    <row r="17525" spans="1:4" x14ac:dyDescent="0.25">
      <c r="A17525" s="179" t="s">
        <v>5166</v>
      </c>
      <c r="B17525" s="179" t="s">
        <v>16162</v>
      </c>
      <c r="C17525" s="179" t="s">
        <v>8</v>
      </c>
      <c r="D17525" s="180" t="s">
        <v>28374</v>
      </c>
    </row>
    <row r="17526" spans="1:4" x14ac:dyDescent="0.25">
      <c r="A17526" s="179" t="s">
        <v>5167</v>
      </c>
      <c r="B17526" s="179" t="s">
        <v>16163</v>
      </c>
      <c r="C17526" s="179" t="s">
        <v>8</v>
      </c>
      <c r="D17526" s="180" t="s">
        <v>28375</v>
      </c>
    </row>
    <row r="17527" spans="1:4" x14ac:dyDescent="0.25">
      <c r="A17527" s="179" t="s">
        <v>5168</v>
      </c>
      <c r="B17527" s="179" t="s">
        <v>16164</v>
      </c>
      <c r="C17527" s="179" t="s">
        <v>8</v>
      </c>
      <c r="D17527" s="180" t="s">
        <v>28376</v>
      </c>
    </row>
    <row r="17528" spans="1:4" x14ac:dyDescent="0.25">
      <c r="A17528" s="179" t="s">
        <v>10532</v>
      </c>
      <c r="B17528" s="179" t="s">
        <v>16165</v>
      </c>
      <c r="C17528" s="179" t="s">
        <v>8</v>
      </c>
      <c r="D17528" s="180" t="s">
        <v>28377</v>
      </c>
    </row>
    <row r="17529" spans="1:4" x14ac:dyDescent="0.25">
      <c r="A17529" s="179" t="s">
        <v>10533</v>
      </c>
      <c r="B17529" s="179" t="s">
        <v>16166</v>
      </c>
      <c r="C17529" s="179" t="s">
        <v>8</v>
      </c>
      <c r="D17529" s="180" t="s">
        <v>28378</v>
      </c>
    </row>
    <row r="17530" spans="1:4" x14ac:dyDescent="0.25">
      <c r="A17530" s="179" t="s">
        <v>10534</v>
      </c>
      <c r="B17530" s="179" t="s">
        <v>16167</v>
      </c>
      <c r="C17530" s="179" t="s">
        <v>8</v>
      </c>
      <c r="D17530" s="180" t="s">
        <v>28379</v>
      </c>
    </row>
    <row r="17531" spans="1:4" x14ac:dyDescent="0.25">
      <c r="A17531" s="179" t="s">
        <v>10535</v>
      </c>
      <c r="B17531" s="179" t="s">
        <v>16168</v>
      </c>
      <c r="C17531" s="179" t="s">
        <v>8</v>
      </c>
      <c r="D17531" s="180" t="s">
        <v>28380</v>
      </c>
    </row>
    <row r="17532" spans="1:4" x14ac:dyDescent="0.25">
      <c r="A17532" s="179" t="s">
        <v>10536</v>
      </c>
      <c r="B17532" s="179" t="s">
        <v>16169</v>
      </c>
      <c r="C17532" s="179" t="s">
        <v>8</v>
      </c>
      <c r="D17532" s="180" t="s">
        <v>28381</v>
      </c>
    </row>
    <row r="17533" spans="1:4" x14ac:dyDescent="0.25">
      <c r="A17533" s="179" t="s">
        <v>10537</v>
      </c>
      <c r="B17533" s="179" t="s">
        <v>16170</v>
      </c>
      <c r="C17533" s="179" t="s">
        <v>8</v>
      </c>
      <c r="D17533" s="180" t="s">
        <v>28382</v>
      </c>
    </row>
    <row r="17534" spans="1:4" x14ac:dyDescent="0.25">
      <c r="A17534" s="179" t="s">
        <v>10538</v>
      </c>
      <c r="B17534" s="179" t="s">
        <v>16171</v>
      </c>
      <c r="C17534" s="179" t="s">
        <v>8</v>
      </c>
      <c r="D17534" s="180" t="s">
        <v>28383</v>
      </c>
    </row>
    <row r="17535" spans="1:4" x14ac:dyDescent="0.25">
      <c r="A17535" s="179" t="s">
        <v>10539</v>
      </c>
      <c r="B17535" s="179" t="s">
        <v>16172</v>
      </c>
      <c r="C17535" s="179" t="s">
        <v>8</v>
      </c>
      <c r="D17535" s="180" t="s">
        <v>28384</v>
      </c>
    </row>
    <row r="17536" spans="1:4" x14ac:dyDescent="0.25">
      <c r="A17536" s="179" t="s">
        <v>5169</v>
      </c>
      <c r="B17536" s="179" t="s">
        <v>14205</v>
      </c>
      <c r="C17536" s="179" t="s">
        <v>8</v>
      </c>
      <c r="D17536" s="180" t="s">
        <v>28385</v>
      </c>
    </row>
    <row r="17537" spans="1:4" x14ac:dyDescent="0.25">
      <c r="A17537" s="179" t="s">
        <v>5170</v>
      </c>
      <c r="B17537" s="179" t="s">
        <v>14206</v>
      </c>
      <c r="C17537" s="179" t="s">
        <v>8</v>
      </c>
      <c r="D17537" s="180" t="s">
        <v>28386</v>
      </c>
    </row>
    <row r="17538" spans="1:4" x14ac:dyDescent="0.25">
      <c r="A17538" s="179" t="s">
        <v>5171</v>
      </c>
      <c r="B17538" s="179" t="s">
        <v>14207</v>
      </c>
      <c r="C17538" s="179" t="s">
        <v>8</v>
      </c>
      <c r="D17538" s="180" t="s">
        <v>28387</v>
      </c>
    </row>
    <row r="17539" spans="1:4" x14ac:dyDescent="0.25">
      <c r="A17539" s="179" t="s">
        <v>5172</v>
      </c>
      <c r="B17539" s="179" t="s">
        <v>14208</v>
      </c>
      <c r="C17539" s="179" t="s">
        <v>8</v>
      </c>
      <c r="D17539" s="180" t="s">
        <v>28388</v>
      </c>
    </row>
    <row r="17540" spans="1:4" x14ac:dyDescent="0.25">
      <c r="A17540" s="179" t="s">
        <v>5173</v>
      </c>
      <c r="B17540" s="179" t="s">
        <v>14209</v>
      </c>
      <c r="C17540" s="179" t="s">
        <v>8</v>
      </c>
      <c r="D17540" s="180" t="s">
        <v>28389</v>
      </c>
    </row>
    <row r="17541" spans="1:4" x14ac:dyDescent="0.25">
      <c r="A17541" s="179" t="s">
        <v>5174</v>
      </c>
      <c r="B17541" s="179" t="s">
        <v>14210</v>
      </c>
      <c r="C17541" s="179" t="s">
        <v>8</v>
      </c>
      <c r="D17541" s="180" t="s">
        <v>28390</v>
      </c>
    </row>
    <row r="17542" spans="1:4" x14ac:dyDescent="0.25">
      <c r="A17542" s="179" t="s">
        <v>5175</v>
      </c>
      <c r="B17542" s="179" t="s">
        <v>14211</v>
      </c>
      <c r="C17542" s="179" t="s">
        <v>8</v>
      </c>
      <c r="D17542" s="180" t="s">
        <v>28391</v>
      </c>
    </row>
    <row r="17543" spans="1:4" x14ac:dyDescent="0.25">
      <c r="A17543" s="179" t="s">
        <v>5176</v>
      </c>
      <c r="B17543" s="179" t="s">
        <v>14212</v>
      </c>
      <c r="C17543" s="179" t="s">
        <v>8</v>
      </c>
      <c r="D17543" s="180" t="s">
        <v>28392</v>
      </c>
    </row>
    <row r="17544" spans="1:4" x14ac:dyDescent="0.25">
      <c r="A17544" s="179" t="s">
        <v>5177</v>
      </c>
      <c r="B17544" s="179" t="s">
        <v>14213</v>
      </c>
      <c r="C17544" s="179" t="s">
        <v>8</v>
      </c>
      <c r="D17544" s="180" t="s">
        <v>28393</v>
      </c>
    </row>
    <row r="17545" spans="1:4" x14ac:dyDescent="0.25">
      <c r="A17545" s="179" t="s">
        <v>5178</v>
      </c>
      <c r="B17545" s="179" t="s">
        <v>14214</v>
      </c>
      <c r="C17545" s="179" t="s">
        <v>8</v>
      </c>
      <c r="D17545" s="180" t="s">
        <v>28394</v>
      </c>
    </row>
    <row r="17546" spans="1:4" x14ac:dyDescent="0.25">
      <c r="A17546" s="179" t="s">
        <v>5179</v>
      </c>
      <c r="B17546" s="179" t="s">
        <v>14215</v>
      </c>
      <c r="C17546" s="179" t="s">
        <v>8</v>
      </c>
      <c r="D17546" s="180" t="s">
        <v>28395</v>
      </c>
    </row>
    <row r="17547" spans="1:4" x14ac:dyDescent="0.25">
      <c r="A17547" s="179" t="s">
        <v>5180</v>
      </c>
      <c r="B17547" s="179" t="s">
        <v>14216</v>
      </c>
      <c r="C17547" s="179" t="s">
        <v>8</v>
      </c>
      <c r="D17547" s="180" t="s">
        <v>28396</v>
      </c>
    </row>
    <row r="17548" spans="1:4" x14ac:dyDescent="0.25">
      <c r="A17548" s="179" t="s">
        <v>5181</v>
      </c>
      <c r="B17548" s="179" t="s">
        <v>14217</v>
      </c>
      <c r="C17548" s="179" t="s">
        <v>8</v>
      </c>
      <c r="D17548" s="180" t="s">
        <v>28397</v>
      </c>
    </row>
    <row r="17549" spans="1:4" x14ac:dyDescent="0.25">
      <c r="A17549" s="179" t="s">
        <v>5182</v>
      </c>
      <c r="B17549" s="179" t="s">
        <v>14218</v>
      </c>
      <c r="C17549" s="179" t="s">
        <v>8</v>
      </c>
      <c r="D17549" s="180" t="s">
        <v>28398</v>
      </c>
    </row>
    <row r="17550" spans="1:4" x14ac:dyDescent="0.25">
      <c r="A17550" s="179" t="s">
        <v>5183</v>
      </c>
      <c r="B17550" s="179" t="s">
        <v>14219</v>
      </c>
      <c r="C17550" s="179" t="s">
        <v>8</v>
      </c>
      <c r="D17550" s="180" t="s">
        <v>28399</v>
      </c>
    </row>
    <row r="17551" spans="1:4" x14ac:dyDescent="0.25">
      <c r="A17551" s="179" t="s">
        <v>5184</v>
      </c>
      <c r="B17551" s="179" t="s">
        <v>14220</v>
      </c>
      <c r="C17551" s="179" t="s">
        <v>8</v>
      </c>
      <c r="D17551" s="180" t="s">
        <v>28400</v>
      </c>
    </row>
    <row r="17552" spans="1:4" x14ac:dyDescent="0.25">
      <c r="A17552" s="179" t="s">
        <v>5185</v>
      </c>
      <c r="B17552" s="179" t="s">
        <v>14221</v>
      </c>
      <c r="C17552" s="179" t="s">
        <v>8</v>
      </c>
      <c r="D17552" s="180" t="s">
        <v>28401</v>
      </c>
    </row>
    <row r="17553" spans="1:4" x14ac:dyDescent="0.25">
      <c r="A17553" s="179" t="s">
        <v>5186</v>
      </c>
      <c r="B17553" s="179" t="s">
        <v>14222</v>
      </c>
      <c r="C17553" s="179" t="s">
        <v>8</v>
      </c>
      <c r="D17553" s="180" t="s">
        <v>28402</v>
      </c>
    </row>
    <row r="17554" spans="1:4" x14ac:dyDescent="0.25">
      <c r="A17554" s="179" t="s">
        <v>5187</v>
      </c>
      <c r="B17554" s="179" t="s">
        <v>14223</v>
      </c>
      <c r="C17554" s="179" t="s">
        <v>8</v>
      </c>
      <c r="D17554" s="180" t="s">
        <v>28403</v>
      </c>
    </row>
    <row r="17555" spans="1:4" x14ac:dyDescent="0.25">
      <c r="A17555" s="179" t="s">
        <v>5188</v>
      </c>
      <c r="B17555" s="179" t="s">
        <v>14224</v>
      </c>
      <c r="C17555" s="179" t="s">
        <v>8</v>
      </c>
      <c r="D17555" s="180" t="s">
        <v>28404</v>
      </c>
    </row>
    <row r="17556" spans="1:4" x14ac:dyDescent="0.25">
      <c r="A17556" s="179" t="s">
        <v>5189</v>
      </c>
      <c r="B17556" s="179" t="s">
        <v>14225</v>
      </c>
      <c r="C17556" s="179" t="s">
        <v>8</v>
      </c>
      <c r="D17556" s="180" t="s">
        <v>28405</v>
      </c>
    </row>
    <row r="17557" spans="1:4" x14ac:dyDescent="0.25">
      <c r="A17557" s="179" t="s">
        <v>5190</v>
      </c>
      <c r="B17557" s="179" t="s">
        <v>14226</v>
      </c>
      <c r="C17557" s="179" t="s">
        <v>8</v>
      </c>
      <c r="D17557" s="180" t="s">
        <v>28406</v>
      </c>
    </row>
    <row r="17558" spans="1:4" x14ac:dyDescent="0.25">
      <c r="A17558" s="179" t="s">
        <v>5191</v>
      </c>
      <c r="B17558" s="179" t="s">
        <v>14227</v>
      </c>
      <c r="C17558" s="179" t="s">
        <v>8</v>
      </c>
      <c r="D17558" s="180" t="s">
        <v>28407</v>
      </c>
    </row>
    <row r="17559" spans="1:4" x14ac:dyDescent="0.25">
      <c r="A17559" s="179" t="s">
        <v>5192</v>
      </c>
      <c r="B17559" s="179" t="s">
        <v>14228</v>
      </c>
      <c r="C17559" s="179" t="s">
        <v>8</v>
      </c>
      <c r="D17559" s="180" t="s">
        <v>28408</v>
      </c>
    </row>
    <row r="17560" spans="1:4" x14ac:dyDescent="0.25">
      <c r="A17560" s="179" t="s">
        <v>5193</v>
      </c>
      <c r="B17560" s="179" t="s">
        <v>14229</v>
      </c>
      <c r="C17560" s="179" t="s">
        <v>8</v>
      </c>
      <c r="D17560" s="180" t="s">
        <v>28409</v>
      </c>
    </row>
    <row r="17561" spans="1:4" x14ac:dyDescent="0.25">
      <c r="A17561" s="179" t="s">
        <v>5194</v>
      </c>
      <c r="B17561" s="179" t="s">
        <v>14230</v>
      </c>
      <c r="C17561" s="179" t="s">
        <v>8</v>
      </c>
      <c r="D17561" s="180" t="s">
        <v>28410</v>
      </c>
    </row>
    <row r="17562" spans="1:4" x14ac:dyDescent="0.25">
      <c r="A17562" s="179" t="s">
        <v>5195</v>
      </c>
      <c r="B17562" s="179" t="s">
        <v>14231</v>
      </c>
      <c r="C17562" s="179" t="s">
        <v>8</v>
      </c>
      <c r="D17562" s="180" t="s">
        <v>28411</v>
      </c>
    </row>
    <row r="17563" spans="1:4" x14ac:dyDescent="0.25">
      <c r="A17563" s="179" t="s">
        <v>5196</v>
      </c>
      <c r="B17563" s="179" t="s">
        <v>14232</v>
      </c>
      <c r="C17563" s="179" t="s">
        <v>8</v>
      </c>
      <c r="D17563" s="180" t="s">
        <v>28412</v>
      </c>
    </row>
    <row r="17564" spans="1:4" x14ac:dyDescent="0.25">
      <c r="A17564" s="179" t="s">
        <v>5197</v>
      </c>
      <c r="B17564" s="179" t="s">
        <v>14233</v>
      </c>
      <c r="C17564" s="179" t="s">
        <v>8</v>
      </c>
      <c r="D17564" s="180" t="s">
        <v>28413</v>
      </c>
    </row>
    <row r="17565" spans="1:4" x14ac:dyDescent="0.25">
      <c r="A17565" s="179" t="s">
        <v>5198</v>
      </c>
      <c r="B17565" s="179" t="s">
        <v>14234</v>
      </c>
      <c r="C17565" s="179" t="s">
        <v>8</v>
      </c>
      <c r="D17565" s="180" t="s">
        <v>28414</v>
      </c>
    </row>
    <row r="17566" spans="1:4" x14ac:dyDescent="0.25">
      <c r="A17566" s="179" t="s">
        <v>5199</v>
      </c>
      <c r="B17566" s="179" t="s">
        <v>14235</v>
      </c>
      <c r="C17566" s="179" t="s">
        <v>8</v>
      </c>
      <c r="D17566" s="180" t="s">
        <v>28415</v>
      </c>
    </row>
    <row r="17567" spans="1:4" x14ac:dyDescent="0.25">
      <c r="A17567" s="179" t="s">
        <v>5200</v>
      </c>
      <c r="B17567" s="179" t="s">
        <v>14236</v>
      </c>
      <c r="C17567" s="179" t="s">
        <v>8</v>
      </c>
      <c r="D17567" s="180" t="s">
        <v>28416</v>
      </c>
    </row>
    <row r="17568" spans="1:4" x14ac:dyDescent="0.25">
      <c r="A17568" s="179" t="s">
        <v>5201</v>
      </c>
      <c r="B17568" s="179" t="s">
        <v>10540</v>
      </c>
      <c r="C17568" s="179" t="s">
        <v>8</v>
      </c>
      <c r="D17568" s="180" t="s">
        <v>28417</v>
      </c>
    </row>
    <row r="17569" spans="1:4" x14ac:dyDescent="0.25">
      <c r="A17569" s="179" t="s">
        <v>5202</v>
      </c>
      <c r="B17569" s="179" t="s">
        <v>10541</v>
      </c>
      <c r="C17569" s="179" t="s">
        <v>8</v>
      </c>
      <c r="D17569" s="180" t="s">
        <v>28418</v>
      </c>
    </row>
    <row r="17570" spans="1:4" x14ac:dyDescent="0.25">
      <c r="A17570" s="179" t="s">
        <v>5203</v>
      </c>
      <c r="B17570" s="179" t="s">
        <v>10542</v>
      </c>
      <c r="C17570" s="179" t="s">
        <v>8</v>
      </c>
      <c r="D17570" s="180" t="s">
        <v>17938</v>
      </c>
    </row>
    <row r="17571" spans="1:4" x14ac:dyDescent="0.25">
      <c r="A17571" s="179" t="s">
        <v>10543</v>
      </c>
      <c r="B17571" s="179" t="s">
        <v>10544</v>
      </c>
      <c r="C17571" s="179" t="s">
        <v>8</v>
      </c>
      <c r="D17571" s="180" t="s">
        <v>28419</v>
      </c>
    </row>
    <row r="17572" spans="1:4" x14ac:dyDescent="0.25">
      <c r="A17572" s="179" t="s">
        <v>5204</v>
      </c>
      <c r="B17572" s="179" t="s">
        <v>10545</v>
      </c>
      <c r="C17572" s="179" t="s">
        <v>8</v>
      </c>
      <c r="D17572" s="180" t="s">
        <v>28420</v>
      </c>
    </row>
    <row r="17573" spans="1:4" x14ac:dyDescent="0.25">
      <c r="A17573" s="179" t="s">
        <v>5205</v>
      </c>
      <c r="B17573" s="179" t="s">
        <v>14237</v>
      </c>
      <c r="C17573" s="179" t="s">
        <v>8</v>
      </c>
      <c r="D17573" s="180" t="s">
        <v>26883</v>
      </c>
    </row>
    <row r="17574" spans="1:4" x14ac:dyDescent="0.25">
      <c r="A17574" s="179" t="s">
        <v>5206</v>
      </c>
      <c r="B17574" s="179" t="s">
        <v>1281</v>
      </c>
      <c r="C17574" s="179" t="s">
        <v>8</v>
      </c>
      <c r="D17574" s="180" t="s">
        <v>28421</v>
      </c>
    </row>
    <row r="17575" spans="1:4" x14ac:dyDescent="0.25">
      <c r="A17575" s="179" t="s">
        <v>5207</v>
      </c>
      <c r="B17575" s="179" t="s">
        <v>1282</v>
      </c>
      <c r="C17575" s="179" t="s">
        <v>8</v>
      </c>
      <c r="D17575" s="180" t="s">
        <v>28422</v>
      </c>
    </row>
    <row r="17576" spans="1:4" x14ac:dyDescent="0.25">
      <c r="A17576" s="179" t="s">
        <v>5208</v>
      </c>
      <c r="B17576" s="179" t="s">
        <v>10546</v>
      </c>
      <c r="C17576" s="179" t="s">
        <v>8</v>
      </c>
      <c r="D17576" s="180" t="s">
        <v>14874</v>
      </c>
    </row>
    <row r="17577" spans="1:4" x14ac:dyDescent="0.25">
      <c r="A17577" s="179" t="s">
        <v>5209</v>
      </c>
      <c r="B17577" s="179" t="s">
        <v>10547</v>
      </c>
      <c r="C17577" s="179" t="s">
        <v>8</v>
      </c>
      <c r="D17577" s="180" t="s">
        <v>16784</v>
      </c>
    </row>
    <row r="17578" spans="1:4" x14ac:dyDescent="0.25">
      <c r="A17578" s="179" t="s">
        <v>5210</v>
      </c>
      <c r="B17578" s="179" t="s">
        <v>10548</v>
      </c>
      <c r="C17578" s="179" t="s">
        <v>8</v>
      </c>
      <c r="D17578" s="180" t="s">
        <v>15118</v>
      </c>
    </row>
    <row r="17579" spans="1:4" x14ac:dyDescent="0.25">
      <c r="A17579" s="179" t="s">
        <v>5211</v>
      </c>
      <c r="B17579" s="179" t="s">
        <v>10549</v>
      </c>
      <c r="C17579" s="179" t="s">
        <v>8</v>
      </c>
      <c r="D17579" s="180" t="s">
        <v>18022</v>
      </c>
    </row>
    <row r="17580" spans="1:4" x14ac:dyDescent="0.25">
      <c r="A17580" s="179" t="s">
        <v>5212</v>
      </c>
      <c r="B17580" s="179" t="s">
        <v>10550</v>
      </c>
      <c r="C17580" s="179" t="s">
        <v>8</v>
      </c>
      <c r="D17580" s="180" t="s">
        <v>28423</v>
      </c>
    </row>
    <row r="17581" spans="1:4" x14ac:dyDescent="0.25">
      <c r="A17581" s="179" t="s">
        <v>5213</v>
      </c>
      <c r="B17581" s="179" t="s">
        <v>1283</v>
      </c>
      <c r="C17581" s="179" t="s">
        <v>8</v>
      </c>
      <c r="D17581" s="180" t="s">
        <v>8078</v>
      </c>
    </row>
    <row r="17582" spans="1:4" x14ac:dyDescent="0.25">
      <c r="A17582" s="179" t="s">
        <v>5214</v>
      </c>
      <c r="B17582" s="179" t="s">
        <v>1284</v>
      </c>
      <c r="C17582" s="179" t="s">
        <v>8</v>
      </c>
      <c r="D17582" s="180" t="s">
        <v>28424</v>
      </c>
    </row>
    <row r="17583" spans="1:4" x14ac:dyDescent="0.25">
      <c r="A17583" s="179" t="s">
        <v>5215</v>
      </c>
      <c r="B17583" s="179" t="s">
        <v>1285</v>
      </c>
      <c r="C17583" s="179" t="s">
        <v>8</v>
      </c>
      <c r="D17583" s="180" t="s">
        <v>14615</v>
      </c>
    </row>
    <row r="17584" spans="1:4" x14ac:dyDescent="0.25">
      <c r="A17584" s="179" t="s">
        <v>5216</v>
      </c>
      <c r="B17584" s="179" t="s">
        <v>1286</v>
      </c>
      <c r="C17584" s="179" t="s">
        <v>8</v>
      </c>
      <c r="D17584" s="180" t="s">
        <v>28425</v>
      </c>
    </row>
    <row r="17585" spans="1:4" x14ac:dyDescent="0.25">
      <c r="A17585" s="179" t="s">
        <v>5217</v>
      </c>
      <c r="B17585" s="179" t="s">
        <v>1287</v>
      </c>
      <c r="C17585" s="179" t="s">
        <v>8</v>
      </c>
      <c r="D17585" s="180" t="s">
        <v>28426</v>
      </c>
    </row>
    <row r="17586" spans="1:4" x14ac:dyDescent="0.25">
      <c r="A17586" s="179" t="s">
        <v>5218</v>
      </c>
      <c r="B17586" s="179" t="s">
        <v>1288</v>
      </c>
      <c r="C17586" s="179" t="s">
        <v>8</v>
      </c>
      <c r="D17586" s="180" t="s">
        <v>28427</v>
      </c>
    </row>
    <row r="17587" spans="1:4" x14ac:dyDescent="0.25">
      <c r="A17587" s="179" t="s">
        <v>5219</v>
      </c>
      <c r="B17587" s="179" t="s">
        <v>10551</v>
      </c>
      <c r="C17587" s="179" t="s">
        <v>8</v>
      </c>
      <c r="D17587" s="180" t="s">
        <v>28428</v>
      </c>
    </row>
    <row r="17588" spans="1:4" x14ac:dyDescent="0.25">
      <c r="A17588" s="179" t="s">
        <v>5220</v>
      </c>
      <c r="B17588" s="179" t="s">
        <v>10552</v>
      </c>
      <c r="C17588" s="179" t="s">
        <v>8</v>
      </c>
      <c r="D17588" s="180" t="s">
        <v>17217</v>
      </c>
    </row>
    <row r="17589" spans="1:4" x14ac:dyDescent="0.25">
      <c r="A17589" s="179" t="s">
        <v>5221</v>
      </c>
      <c r="B17589" s="179" t="s">
        <v>10553</v>
      </c>
      <c r="C17589" s="179" t="s">
        <v>8</v>
      </c>
      <c r="D17589" s="180" t="s">
        <v>15108</v>
      </c>
    </row>
    <row r="17590" spans="1:4" x14ac:dyDescent="0.25">
      <c r="A17590" s="179" t="s">
        <v>5222</v>
      </c>
      <c r="B17590" s="179" t="s">
        <v>10554</v>
      </c>
      <c r="C17590" s="179" t="s">
        <v>8</v>
      </c>
      <c r="D17590" s="180" t="s">
        <v>26284</v>
      </c>
    </row>
    <row r="17591" spans="1:4" x14ac:dyDescent="0.25">
      <c r="A17591" s="179" t="s">
        <v>5223</v>
      </c>
      <c r="B17591" s="179" t="s">
        <v>10555</v>
      </c>
      <c r="C17591" s="179" t="s">
        <v>8</v>
      </c>
      <c r="D17591" s="180" t="s">
        <v>12501</v>
      </c>
    </row>
    <row r="17592" spans="1:4" x14ac:dyDescent="0.25">
      <c r="A17592" s="179" t="s">
        <v>5224</v>
      </c>
      <c r="B17592" s="179" t="s">
        <v>10556</v>
      </c>
      <c r="C17592" s="179" t="s">
        <v>8</v>
      </c>
      <c r="D17592" s="180" t="s">
        <v>27731</v>
      </c>
    </row>
    <row r="17593" spans="1:4" x14ac:dyDescent="0.25">
      <c r="A17593" s="179" t="s">
        <v>5225</v>
      </c>
      <c r="B17593" s="179" t="s">
        <v>10557</v>
      </c>
      <c r="C17593" s="179" t="s">
        <v>8</v>
      </c>
      <c r="D17593" s="180" t="s">
        <v>28429</v>
      </c>
    </row>
    <row r="17594" spans="1:4" x14ac:dyDescent="0.25">
      <c r="A17594" s="179" t="s">
        <v>5226</v>
      </c>
      <c r="B17594" s="179" t="s">
        <v>10558</v>
      </c>
      <c r="C17594" s="179" t="s">
        <v>8</v>
      </c>
      <c r="D17594" s="180" t="s">
        <v>23296</v>
      </c>
    </row>
    <row r="17595" spans="1:4" x14ac:dyDescent="0.25">
      <c r="A17595" s="179" t="s">
        <v>5227</v>
      </c>
      <c r="B17595" s="179" t="s">
        <v>10559</v>
      </c>
      <c r="C17595" s="179" t="s">
        <v>8</v>
      </c>
      <c r="D17595" s="180" t="s">
        <v>28026</v>
      </c>
    </row>
    <row r="17596" spans="1:4" x14ac:dyDescent="0.25">
      <c r="A17596" s="179" t="s">
        <v>5228</v>
      </c>
      <c r="B17596" s="179" t="s">
        <v>10560</v>
      </c>
      <c r="C17596" s="179" t="s">
        <v>8</v>
      </c>
      <c r="D17596" s="180" t="s">
        <v>28430</v>
      </c>
    </row>
    <row r="17597" spans="1:4" x14ac:dyDescent="0.25">
      <c r="A17597" s="179" t="s">
        <v>5229</v>
      </c>
      <c r="B17597" s="179" t="s">
        <v>10561</v>
      </c>
      <c r="C17597" s="179" t="s">
        <v>8</v>
      </c>
      <c r="D17597" s="180" t="s">
        <v>17663</v>
      </c>
    </row>
    <row r="17598" spans="1:4" x14ac:dyDescent="0.25">
      <c r="A17598" s="179" t="s">
        <v>5230</v>
      </c>
      <c r="B17598" s="179" t="s">
        <v>10562</v>
      </c>
      <c r="C17598" s="179" t="s">
        <v>8</v>
      </c>
      <c r="D17598" s="180" t="s">
        <v>22671</v>
      </c>
    </row>
    <row r="17599" spans="1:4" x14ac:dyDescent="0.25">
      <c r="A17599" s="179" t="s">
        <v>5231</v>
      </c>
      <c r="B17599" s="179" t="s">
        <v>10563</v>
      </c>
      <c r="C17599" s="179" t="s">
        <v>8</v>
      </c>
      <c r="D17599" s="180" t="s">
        <v>28431</v>
      </c>
    </row>
    <row r="17600" spans="1:4" x14ac:dyDescent="0.25">
      <c r="A17600" s="179" t="s">
        <v>5232</v>
      </c>
      <c r="B17600" s="179" t="s">
        <v>10564</v>
      </c>
      <c r="C17600" s="179" t="s">
        <v>8</v>
      </c>
      <c r="D17600" s="180" t="s">
        <v>28432</v>
      </c>
    </row>
    <row r="17601" spans="1:4" x14ac:dyDescent="0.25">
      <c r="A17601" s="179" t="s">
        <v>5233</v>
      </c>
      <c r="B17601" s="179" t="s">
        <v>10565</v>
      </c>
      <c r="C17601" s="179" t="s">
        <v>8</v>
      </c>
      <c r="D17601" s="180" t="s">
        <v>28433</v>
      </c>
    </row>
    <row r="17602" spans="1:4" x14ac:dyDescent="0.25">
      <c r="A17602" s="179" t="s">
        <v>5234</v>
      </c>
      <c r="B17602" s="179" t="s">
        <v>10566</v>
      </c>
      <c r="C17602" s="179" t="s">
        <v>8</v>
      </c>
      <c r="D17602" s="180" t="s">
        <v>28434</v>
      </c>
    </row>
    <row r="17603" spans="1:4" x14ac:dyDescent="0.25">
      <c r="A17603" s="179" t="s">
        <v>5235</v>
      </c>
      <c r="B17603" s="179" t="s">
        <v>10567</v>
      </c>
      <c r="C17603" s="179" t="s">
        <v>8</v>
      </c>
      <c r="D17603" s="180" t="s">
        <v>28435</v>
      </c>
    </row>
    <row r="17604" spans="1:4" x14ac:dyDescent="0.25">
      <c r="A17604" s="179" t="s">
        <v>5236</v>
      </c>
      <c r="B17604" s="179" t="s">
        <v>10568</v>
      </c>
      <c r="C17604" s="179" t="s">
        <v>8</v>
      </c>
      <c r="D17604" s="180" t="s">
        <v>28436</v>
      </c>
    </row>
    <row r="17605" spans="1:4" x14ac:dyDescent="0.25">
      <c r="A17605" s="179" t="s">
        <v>5237</v>
      </c>
      <c r="B17605" s="179" t="s">
        <v>10569</v>
      </c>
      <c r="C17605" s="179" t="s">
        <v>8</v>
      </c>
      <c r="D17605" s="180" t="s">
        <v>28437</v>
      </c>
    </row>
    <row r="17606" spans="1:4" x14ac:dyDescent="0.25">
      <c r="A17606" s="179" t="s">
        <v>5238</v>
      </c>
      <c r="B17606" s="179" t="s">
        <v>10570</v>
      </c>
      <c r="C17606" s="179" t="s">
        <v>8</v>
      </c>
      <c r="D17606" s="180" t="s">
        <v>28438</v>
      </c>
    </row>
    <row r="17607" spans="1:4" x14ac:dyDescent="0.25">
      <c r="A17607" s="179" t="s">
        <v>5239</v>
      </c>
      <c r="B17607" s="179" t="s">
        <v>10571</v>
      </c>
      <c r="C17607" s="179" t="s">
        <v>8</v>
      </c>
      <c r="D17607" s="180" t="s">
        <v>28439</v>
      </c>
    </row>
    <row r="17608" spans="1:4" x14ac:dyDescent="0.25">
      <c r="A17608" s="179" t="s">
        <v>5240</v>
      </c>
      <c r="B17608" s="179" t="s">
        <v>10572</v>
      </c>
      <c r="C17608" s="179" t="s">
        <v>8</v>
      </c>
      <c r="D17608" s="180" t="s">
        <v>19076</v>
      </c>
    </row>
    <row r="17609" spans="1:4" x14ac:dyDescent="0.25">
      <c r="A17609" s="179" t="s">
        <v>5241</v>
      </c>
      <c r="B17609" s="179" t="s">
        <v>10573</v>
      </c>
      <c r="C17609" s="179" t="s">
        <v>8</v>
      </c>
      <c r="D17609" s="180" t="s">
        <v>28440</v>
      </c>
    </row>
    <row r="17610" spans="1:4" x14ac:dyDescent="0.25">
      <c r="A17610" s="179" t="s">
        <v>5242</v>
      </c>
      <c r="B17610" s="179" t="s">
        <v>10574</v>
      </c>
      <c r="C17610" s="179" t="s">
        <v>8</v>
      </c>
      <c r="D17610" s="180" t="s">
        <v>28441</v>
      </c>
    </row>
    <row r="17611" spans="1:4" x14ac:dyDescent="0.25">
      <c r="A17611" s="179" t="s">
        <v>5243</v>
      </c>
      <c r="B17611" s="179" t="s">
        <v>10575</v>
      </c>
      <c r="C17611" s="179" t="s">
        <v>8</v>
      </c>
      <c r="D17611" s="180" t="s">
        <v>17582</v>
      </c>
    </row>
    <row r="17612" spans="1:4" x14ac:dyDescent="0.25">
      <c r="A17612" s="179" t="s">
        <v>5244</v>
      </c>
      <c r="B17612" s="179" t="s">
        <v>10576</v>
      </c>
      <c r="C17612" s="179" t="s">
        <v>8</v>
      </c>
      <c r="D17612" s="180" t="s">
        <v>28442</v>
      </c>
    </row>
    <row r="17613" spans="1:4" x14ac:dyDescent="0.25">
      <c r="A17613" s="179" t="s">
        <v>5245</v>
      </c>
      <c r="B17613" s="179" t="s">
        <v>10577</v>
      </c>
      <c r="C17613" s="179" t="s">
        <v>8</v>
      </c>
      <c r="D17613" s="180" t="s">
        <v>28443</v>
      </c>
    </row>
    <row r="17614" spans="1:4" x14ac:dyDescent="0.25">
      <c r="A17614" s="179" t="s">
        <v>5246</v>
      </c>
      <c r="B17614" s="179" t="s">
        <v>10578</v>
      </c>
      <c r="C17614" s="179" t="s">
        <v>8</v>
      </c>
      <c r="D17614" s="180" t="s">
        <v>28444</v>
      </c>
    </row>
    <row r="17615" spans="1:4" x14ac:dyDescent="0.25">
      <c r="A17615" s="179" t="s">
        <v>5247</v>
      </c>
      <c r="B17615" s="179" t="s">
        <v>10579</v>
      </c>
      <c r="C17615" s="179" t="s">
        <v>8</v>
      </c>
      <c r="D17615" s="180" t="s">
        <v>28445</v>
      </c>
    </row>
    <row r="17616" spans="1:4" x14ac:dyDescent="0.25">
      <c r="A17616" s="179" t="s">
        <v>5248</v>
      </c>
      <c r="B17616" s="179" t="s">
        <v>10580</v>
      </c>
      <c r="C17616" s="179" t="s">
        <v>8</v>
      </c>
      <c r="D17616" s="180" t="s">
        <v>28067</v>
      </c>
    </row>
    <row r="17617" spans="1:4" x14ac:dyDescent="0.25">
      <c r="A17617" s="179" t="s">
        <v>5249</v>
      </c>
      <c r="B17617" s="179" t="s">
        <v>10581</v>
      </c>
      <c r="C17617" s="179" t="s">
        <v>8</v>
      </c>
      <c r="D17617" s="180" t="s">
        <v>28446</v>
      </c>
    </row>
    <row r="17618" spans="1:4" x14ac:dyDescent="0.25">
      <c r="A17618" s="179" t="s">
        <v>5250</v>
      </c>
      <c r="B17618" s="179" t="s">
        <v>10582</v>
      </c>
      <c r="C17618" s="179" t="s">
        <v>8</v>
      </c>
      <c r="D17618" s="180" t="s">
        <v>28447</v>
      </c>
    </row>
    <row r="17619" spans="1:4" x14ac:dyDescent="0.25">
      <c r="A17619" s="179" t="s">
        <v>5251</v>
      </c>
      <c r="B17619" s="179" t="s">
        <v>10583</v>
      </c>
      <c r="C17619" s="179" t="s">
        <v>8</v>
      </c>
      <c r="D17619" s="180" t="s">
        <v>28448</v>
      </c>
    </row>
    <row r="17620" spans="1:4" x14ac:dyDescent="0.25">
      <c r="A17620" s="179" t="s">
        <v>5252</v>
      </c>
      <c r="B17620" s="179" t="s">
        <v>10584</v>
      </c>
      <c r="C17620" s="179" t="s">
        <v>8</v>
      </c>
      <c r="D17620" s="180" t="s">
        <v>28449</v>
      </c>
    </row>
    <row r="17621" spans="1:4" x14ac:dyDescent="0.25">
      <c r="A17621" s="179" t="s">
        <v>5253</v>
      </c>
      <c r="B17621" s="179" t="s">
        <v>10585</v>
      </c>
      <c r="C17621" s="179" t="s">
        <v>8</v>
      </c>
      <c r="D17621" s="180" t="s">
        <v>28450</v>
      </c>
    </row>
    <row r="17622" spans="1:4" x14ac:dyDescent="0.25">
      <c r="A17622" s="179" t="s">
        <v>5254</v>
      </c>
      <c r="B17622" s="179" t="s">
        <v>10586</v>
      </c>
      <c r="C17622" s="179" t="s">
        <v>8</v>
      </c>
      <c r="D17622" s="180" t="s">
        <v>28451</v>
      </c>
    </row>
    <row r="17623" spans="1:4" x14ac:dyDescent="0.25">
      <c r="A17623" s="179" t="s">
        <v>5255</v>
      </c>
      <c r="B17623" s="179" t="s">
        <v>10587</v>
      </c>
      <c r="C17623" s="179" t="s">
        <v>8</v>
      </c>
      <c r="D17623" s="180" t="s">
        <v>28452</v>
      </c>
    </row>
    <row r="17624" spans="1:4" x14ac:dyDescent="0.25">
      <c r="A17624" s="179" t="s">
        <v>5256</v>
      </c>
      <c r="B17624" s="179" t="s">
        <v>10588</v>
      </c>
      <c r="C17624" s="179" t="s">
        <v>8</v>
      </c>
      <c r="D17624" s="180" t="s">
        <v>28453</v>
      </c>
    </row>
    <row r="17625" spans="1:4" x14ac:dyDescent="0.25">
      <c r="A17625" s="179" t="s">
        <v>5257</v>
      </c>
      <c r="B17625" s="179" t="s">
        <v>10589</v>
      </c>
      <c r="C17625" s="179" t="s">
        <v>8</v>
      </c>
      <c r="D17625" s="180" t="s">
        <v>28454</v>
      </c>
    </row>
    <row r="17626" spans="1:4" x14ac:dyDescent="0.25">
      <c r="A17626" s="179" t="s">
        <v>5258</v>
      </c>
      <c r="B17626" s="179" t="s">
        <v>10590</v>
      </c>
      <c r="C17626" s="179" t="s">
        <v>8</v>
      </c>
      <c r="D17626" s="180" t="s">
        <v>28455</v>
      </c>
    </row>
    <row r="17627" spans="1:4" x14ac:dyDescent="0.25">
      <c r="A17627" s="179" t="s">
        <v>5259</v>
      </c>
      <c r="B17627" s="179" t="s">
        <v>10591</v>
      </c>
      <c r="C17627" s="179" t="s">
        <v>8</v>
      </c>
      <c r="D17627" s="180" t="s">
        <v>18341</v>
      </c>
    </row>
    <row r="17628" spans="1:4" x14ac:dyDescent="0.25">
      <c r="A17628" s="179" t="s">
        <v>5260</v>
      </c>
      <c r="B17628" s="179" t="s">
        <v>10592</v>
      </c>
      <c r="C17628" s="179" t="s">
        <v>8</v>
      </c>
      <c r="D17628" s="180" t="s">
        <v>16000</v>
      </c>
    </row>
    <row r="17629" spans="1:4" x14ac:dyDescent="0.25">
      <c r="A17629" s="179" t="s">
        <v>5261</v>
      </c>
      <c r="B17629" s="179" t="s">
        <v>10593</v>
      </c>
      <c r="C17629" s="179" t="s">
        <v>8</v>
      </c>
      <c r="D17629" s="180" t="s">
        <v>28456</v>
      </c>
    </row>
    <row r="17630" spans="1:4" x14ac:dyDescent="0.25">
      <c r="A17630" s="179" t="s">
        <v>5262</v>
      </c>
      <c r="B17630" s="179" t="s">
        <v>10594</v>
      </c>
      <c r="C17630" s="179" t="s">
        <v>8</v>
      </c>
      <c r="D17630" s="180" t="s">
        <v>28126</v>
      </c>
    </row>
    <row r="17631" spans="1:4" x14ac:dyDescent="0.25">
      <c r="A17631" s="179" t="s">
        <v>5263</v>
      </c>
      <c r="B17631" s="179" t="s">
        <v>10595</v>
      </c>
      <c r="C17631" s="179" t="s">
        <v>8</v>
      </c>
      <c r="D17631" s="180" t="s">
        <v>28457</v>
      </c>
    </row>
    <row r="17632" spans="1:4" x14ac:dyDescent="0.25">
      <c r="A17632" s="179" t="s">
        <v>5264</v>
      </c>
      <c r="B17632" s="179" t="s">
        <v>10596</v>
      </c>
      <c r="C17632" s="179" t="s">
        <v>8</v>
      </c>
      <c r="D17632" s="180" t="s">
        <v>28458</v>
      </c>
    </row>
    <row r="17633" spans="1:4" x14ac:dyDescent="0.25">
      <c r="A17633" s="179" t="s">
        <v>5265</v>
      </c>
      <c r="B17633" s="179" t="s">
        <v>10597</v>
      </c>
      <c r="C17633" s="179" t="s">
        <v>8</v>
      </c>
      <c r="D17633" s="180" t="s">
        <v>28459</v>
      </c>
    </row>
    <row r="17634" spans="1:4" x14ac:dyDescent="0.25">
      <c r="A17634" s="179" t="s">
        <v>5266</v>
      </c>
      <c r="B17634" s="179" t="s">
        <v>10598</v>
      </c>
      <c r="C17634" s="179" t="s">
        <v>8</v>
      </c>
      <c r="D17634" s="180" t="s">
        <v>28460</v>
      </c>
    </row>
    <row r="17635" spans="1:4" x14ac:dyDescent="0.25">
      <c r="A17635" s="179" t="s">
        <v>5267</v>
      </c>
      <c r="B17635" s="179" t="s">
        <v>10599</v>
      </c>
      <c r="C17635" s="179" t="s">
        <v>8</v>
      </c>
      <c r="D17635" s="180" t="s">
        <v>28461</v>
      </c>
    </row>
    <row r="17636" spans="1:4" x14ac:dyDescent="0.25">
      <c r="A17636" s="179" t="s">
        <v>10600</v>
      </c>
      <c r="B17636" s="179" t="s">
        <v>10601</v>
      </c>
      <c r="C17636" s="179" t="s">
        <v>8</v>
      </c>
      <c r="D17636" s="180" t="s">
        <v>27946</v>
      </c>
    </row>
    <row r="17637" spans="1:4" x14ac:dyDescent="0.25">
      <c r="A17637" s="179" t="s">
        <v>10602</v>
      </c>
      <c r="B17637" s="179" t="s">
        <v>10603</v>
      </c>
      <c r="C17637" s="179" t="s">
        <v>8</v>
      </c>
      <c r="D17637" s="180" t="s">
        <v>28462</v>
      </c>
    </row>
    <row r="17638" spans="1:4" x14ac:dyDescent="0.25">
      <c r="A17638" s="179" t="s">
        <v>10604</v>
      </c>
      <c r="B17638" s="179" t="s">
        <v>10605</v>
      </c>
      <c r="C17638" s="179" t="s">
        <v>8</v>
      </c>
      <c r="D17638" s="180" t="s">
        <v>28463</v>
      </c>
    </row>
    <row r="17639" spans="1:4" x14ac:dyDescent="0.25">
      <c r="A17639" s="179" t="s">
        <v>10606</v>
      </c>
      <c r="B17639" s="179" t="s">
        <v>10607</v>
      </c>
      <c r="C17639" s="179" t="s">
        <v>8</v>
      </c>
      <c r="D17639" s="180" t="s">
        <v>28464</v>
      </c>
    </row>
    <row r="17640" spans="1:4" x14ac:dyDescent="0.25">
      <c r="A17640" s="179" t="s">
        <v>10608</v>
      </c>
      <c r="B17640" s="179" t="s">
        <v>10609</v>
      </c>
      <c r="C17640" s="179" t="s">
        <v>8</v>
      </c>
      <c r="D17640" s="180" t="s">
        <v>28465</v>
      </c>
    </row>
    <row r="17641" spans="1:4" x14ac:dyDescent="0.25">
      <c r="A17641" s="179" t="s">
        <v>10610</v>
      </c>
      <c r="B17641" s="179" t="s">
        <v>10611</v>
      </c>
      <c r="C17641" s="179" t="s">
        <v>8</v>
      </c>
      <c r="D17641" s="180" t="s">
        <v>17968</v>
      </c>
    </row>
    <row r="17642" spans="1:4" x14ac:dyDescent="0.25">
      <c r="A17642" s="179" t="s">
        <v>10612</v>
      </c>
      <c r="B17642" s="179" t="s">
        <v>10613</v>
      </c>
      <c r="C17642" s="179" t="s">
        <v>8</v>
      </c>
      <c r="D17642" s="180" t="s">
        <v>28466</v>
      </c>
    </row>
    <row r="17643" spans="1:4" x14ac:dyDescent="0.25">
      <c r="A17643" s="179" t="s">
        <v>10614</v>
      </c>
      <c r="B17643" s="179" t="s">
        <v>10615</v>
      </c>
      <c r="C17643" s="179" t="s">
        <v>8</v>
      </c>
      <c r="D17643" s="180" t="s">
        <v>28467</v>
      </c>
    </row>
    <row r="17644" spans="1:4" x14ac:dyDescent="0.25">
      <c r="A17644" s="179" t="s">
        <v>10616</v>
      </c>
      <c r="B17644" s="179" t="s">
        <v>10617</v>
      </c>
      <c r="C17644" s="179" t="s">
        <v>8</v>
      </c>
      <c r="D17644" s="180" t="s">
        <v>28468</v>
      </c>
    </row>
    <row r="17645" spans="1:4" x14ac:dyDescent="0.25">
      <c r="A17645" s="179" t="s">
        <v>10618</v>
      </c>
      <c r="B17645" s="179" t="s">
        <v>10619</v>
      </c>
      <c r="C17645" s="179" t="s">
        <v>8</v>
      </c>
      <c r="D17645" s="180" t="s">
        <v>28469</v>
      </c>
    </row>
    <row r="17646" spans="1:4" x14ac:dyDescent="0.25">
      <c r="A17646" s="179" t="s">
        <v>10620</v>
      </c>
      <c r="B17646" s="179" t="s">
        <v>10621</v>
      </c>
      <c r="C17646" s="179" t="s">
        <v>8</v>
      </c>
      <c r="D17646" s="180" t="s">
        <v>28470</v>
      </c>
    </row>
    <row r="17647" spans="1:4" x14ac:dyDescent="0.25">
      <c r="A17647" s="179" t="s">
        <v>10622</v>
      </c>
      <c r="B17647" s="179" t="s">
        <v>10623</v>
      </c>
      <c r="C17647" s="179" t="s">
        <v>8</v>
      </c>
      <c r="D17647" s="180" t="s">
        <v>28471</v>
      </c>
    </row>
    <row r="17648" spans="1:4" x14ac:dyDescent="0.25">
      <c r="A17648" s="179" t="s">
        <v>10624</v>
      </c>
      <c r="B17648" s="179" t="s">
        <v>10625</v>
      </c>
      <c r="C17648" s="179" t="s">
        <v>8</v>
      </c>
      <c r="D17648" s="180" t="s">
        <v>16675</v>
      </c>
    </row>
    <row r="17649" spans="1:4" x14ac:dyDescent="0.25">
      <c r="A17649" s="179" t="s">
        <v>10626</v>
      </c>
      <c r="B17649" s="179" t="s">
        <v>10627</v>
      </c>
      <c r="C17649" s="179" t="s">
        <v>8</v>
      </c>
      <c r="D17649" s="180" t="s">
        <v>17426</v>
      </c>
    </row>
    <row r="17650" spans="1:4" x14ac:dyDescent="0.25">
      <c r="A17650" s="179" t="s">
        <v>10628</v>
      </c>
      <c r="B17650" s="179" t="s">
        <v>10629</v>
      </c>
      <c r="C17650" s="179" t="s">
        <v>8</v>
      </c>
      <c r="D17650" s="180" t="s">
        <v>27158</v>
      </c>
    </row>
    <row r="17651" spans="1:4" x14ac:dyDescent="0.25">
      <c r="A17651" s="179" t="s">
        <v>10630</v>
      </c>
      <c r="B17651" s="179" t="s">
        <v>10631</v>
      </c>
      <c r="C17651" s="179" t="s">
        <v>8</v>
      </c>
      <c r="D17651" s="180" t="s">
        <v>17625</v>
      </c>
    </row>
    <row r="17652" spans="1:4" x14ac:dyDescent="0.25">
      <c r="A17652" s="179" t="s">
        <v>10632</v>
      </c>
      <c r="B17652" s="179" t="s">
        <v>10633</v>
      </c>
      <c r="C17652" s="179" t="s">
        <v>8</v>
      </c>
      <c r="D17652" s="180" t="s">
        <v>14670</v>
      </c>
    </row>
    <row r="17653" spans="1:4" x14ac:dyDescent="0.25">
      <c r="A17653" s="179" t="s">
        <v>10634</v>
      </c>
      <c r="B17653" s="179" t="s">
        <v>10635</v>
      </c>
      <c r="C17653" s="179" t="s">
        <v>8</v>
      </c>
      <c r="D17653" s="180" t="s">
        <v>14733</v>
      </c>
    </row>
    <row r="17654" spans="1:4" x14ac:dyDescent="0.25">
      <c r="A17654" s="179" t="s">
        <v>10636</v>
      </c>
      <c r="B17654" s="179" t="s">
        <v>10637</v>
      </c>
      <c r="C17654" s="179" t="s">
        <v>8</v>
      </c>
      <c r="D17654" s="180" t="s">
        <v>26042</v>
      </c>
    </row>
    <row r="17655" spans="1:4" x14ac:dyDescent="0.25">
      <c r="A17655" s="179" t="s">
        <v>10638</v>
      </c>
      <c r="B17655" s="179" t="s">
        <v>10639</v>
      </c>
      <c r="C17655" s="179" t="s">
        <v>8</v>
      </c>
      <c r="D17655" s="180" t="s">
        <v>28472</v>
      </c>
    </row>
    <row r="17656" spans="1:4" x14ac:dyDescent="0.25">
      <c r="A17656" s="179" t="s">
        <v>10640</v>
      </c>
      <c r="B17656" s="179" t="s">
        <v>10641</v>
      </c>
      <c r="C17656" s="179" t="s">
        <v>8</v>
      </c>
      <c r="D17656" s="180" t="s">
        <v>14673</v>
      </c>
    </row>
    <row r="17657" spans="1:4" x14ac:dyDescent="0.25">
      <c r="A17657" s="179" t="s">
        <v>10642</v>
      </c>
      <c r="B17657" s="179" t="s">
        <v>10643</v>
      </c>
      <c r="C17657" s="179" t="s">
        <v>8</v>
      </c>
      <c r="D17657" s="180" t="s">
        <v>18017</v>
      </c>
    </row>
    <row r="17658" spans="1:4" x14ac:dyDescent="0.25">
      <c r="A17658" s="179" t="s">
        <v>10644</v>
      </c>
      <c r="B17658" s="179" t="s">
        <v>10645</v>
      </c>
      <c r="C17658" s="179" t="s">
        <v>8</v>
      </c>
      <c r="D17658" s="180" t="s">
        <v>7283</v>
      </c>
    </row>
    <row r="17659" spans="1:4" x14ac:dyDescent="0.25">
      <c r="A17659" s="179" t="s">
        <v>10646</v>
      </c>
      <c r="B17659" s="179" t="s">
        <v>10647</v>
      </c>
      <c r="C17659" s="179" t="s">
        <v>8</v>
      </c>
      <c r="D17659" s="180" t="s">
        <v>6462</v>
      </c>
    </row>
    <row r="17660" spans="1:4" x14ac:dyDescent="0.25">
      <c r="A17660" s="179" t="s">
        <v>10648</v>
      </c>
      <c r="B17660" s="179" t="s">
        <v>10649</v>
      </c>
      <c r="C17660" s="179" t="s">
        <v>8</v>
      </c>
      <c r="D17660" s="180" t="s">
        <v>28473</v>
      </c>
    </row>
    <row r="17661" spans="1:4" x14ac:dyDescent="0.25">
      <c r="A17661" s="179" t="s">
        <v>10650</v>
      </c>
      <c r="B17661" s="179" t="s">
        <v>10651</v>
      </c>
      <c r="C17661" s="179" t="s">
        <v>8</v>
      </c>
      <c r="D17661" s="180" t="s">
        <v>15152</v>
      </c>
    </row>
    <row r="17662" spans="1:4" x14ac:dyDescent="0.25">
      <c r="A17662" s="179" t="s">
        <v>10652</v>
      </c>
      <c r="B17662" s="179" t="s">
        <v>10653</v>
      </c>
      <c r="C17662" s="179" t="s">
        <v>8</v>
      </c>
      <c r="D17662" s="180" t="s">
        <v>17786</v>
      </c>
    </row>
    <row r="17663" spans="1:4" x14ac:dyDescent="0.25">
      <c r="A17663" s="179" t="s">
        <v>10654</v>
      </c>
      <c r="B17663" s="179" t="s">
        <v>10655</v>
      </c>
      <c r="C17663" s="179" t="s">
        <v>8</v>
      </c>
      <c r="D17663" s="180" t="s">
        <v>14391</v>
      </c>
    </row>
    <row r="17664" spans="1:4" x14ac:dyDescent="0.25">
      <c r="A17664" s="179" t="s">
        <v>10656</v>
      </c>
      <c r="B17664" s="179" t="s">
        <v>10657</v>
      </c>
      <c r="C17664" s="179" t="s">
        <v>8</v>
      </c>
      <c r="D17664" s="180" t="s">
        <v>27731</v>
      </c>
    </row>
    <row r="17665" spans="1:4" x14ac:dyDescent="0.25">
      <c r="A17665" s="179" t="s">
        <v>10658</v>
      </c>
      <c r="B17665" s="179" t="s">
        <v>10659</v>
      </c>
      <c r="C17665" s="179" t="s">
        <v>8</v>
      </c>
      <c r="D17665" s="180" t="s">
        <v>17011</v>
      </c>
    </row>
    <row r="17666" spans="1:4" x14ac:dyDescent="0.25">
      <c r="A17666" s="179" t="s">
        <v>5268</v>
      </c>
      <c r="B17666" s="179" t="s">
        <v>5269</v>
      </c>
      <c r="C17666" s="179" t="s">
        <v>8</v>
      </c>
      <c r="D17666" s="180" t="s">
        <v>28474</v>
      </c>
    </row>
    <row r="17667" spans="1:4" x14ac:dyDescent="0.25">
      <c r="A17667" s="179" t="s">
        <v>5270</v>
      </c>
      <c r="B17667" s="179" t="s">
        <v>5271</v>
      </c>
      <c r="C17667" s="179" t="s">
        <v>8</v>
      </c>
      <c r="D17667" s="180" t="s">
        <v>28475</v>
      </c>
    </row>
    <row r="17668" spans="1:4" x14ac:dyDescent="0.25">
      <c r="A17668" s="179" t="s">
        <v>10660</v>
      </c>
      <c r="B17668" s="179" t="s">
        <v>10661</v>
      </c>
      <c r="C17668" s="179" t="s">
        <v>8</v>
      </c>
      <c r="D17668" s="180" t="s">
        <v>28476</v>
      </c>
    </row>
    <row r="17669" spans="1:4" x14ac:dyDescent="0.25">
      <c r="A17669" s="179" t="s">
        <v>5272</v>
      </c>
      <c r="B17669" s="179" t="s">
        <v>1289</v>
      </c>
      <c r="C17669" s="179" t="s">
        <v>8</v>
      </c>
      <c r="D17669" s="180" t="s">
        <v>28477</v>
      </c>
    </row>
    <row r="17670" spans="1:4" x14ac:dyDescent="0.25">
      <c r="A17670" s="179" t="s">
        <v>5273</v>
      </c>
      <c r="B17670" s="179" t="s">
        <v>1290</v>
      </c>
      <c r="C17670" s="179" t="s">
        <v>8</v>
      </c>
      <c r="D17670" s="180" t="s">
        <v>28478</v>
      </c>
    </row>
    <row r="17671" spans="1:4" x14ac:dyDescent="0.25">
      <c r="A17671" s="179" t="s">
        <v>5274</v>
      </c>
      <c r="B17671" s="179" t="s">
        <v>1291</v>
      </c>
      <c r="C17671" s="179" t="s">
        <v>8</v>
      </c>
      <c r="D17671" s="180" t="s">
        <v>28479</v>
      </c>
    </row>
    <row r="17672" spans="1:4" x14ac:dyDescent="0.25">
      <c r="A17672" s="179" t="s">
        <v>5275</v>
      </c>
      <c r="B17672" s="179" t="s">
        <v>1292</v>
      </c>
      <c r="C17672" s="179" t="s">
        <v>8</v>
      </c>
      <c r="D17672" s="180" t="s">
        <v>28480</v>
      </c>
    </row>
    <row r="17673" spans="1:4" x14ac:dyDescent="0.25">
      <c r="A17673" s="179" t="s">
        <v>5276</v>
      </c>
      <c r="B17673" s="179" t="s">
        <v>1293</v>
      </c>
      <c r="C17673" s="179" t="s">
        <v>8</v>
      </c>
      <c r="D17673" s="180" t="s">
        <v>28481</v>
      </c>
    </row>
    <row r="17674" spans="1:4" x14ac:dyDescent="0.25">
      <c r="A17674" s="179" t="s">
        <v>5277</v>
      </c>
      <c r="B17674" s="179" t="s">
        <v>1294</v>
      </c>
      <c r="C17674" s="179" t="s">
        <v>8</v>
      </c>
      <c r="D17674" s="180" t="s">
        <v>28482</v>
      </c>
    </row>
    <row r="17675" spans="1:4" x14ac:dyDescent="0.25">
      <c r="A17675" s="179" t="s">
        <v>5278</v>
      </c>
      <c r="B17675" s="179" t="s">
        <v>1295</v>
      </c>
      <c r="C17675" s="179" t="s">
        <v>8</v>
      </c>
      <c r="D17675" s="180" t="s">
        <v>28483</v>
      </c>
    </row>
    <row r="17676" spans="1:4" x14ac:dyDescent="0.25">
      <c r="A17676" s="179" t="s">
        <v>5279</v>
      </c>
      <c r="B17676" s="179" t="s">
        <v>1296</v>
      </c>
      <c r="C17676" s="179" t="s">
        <v>8</v>
      </c>
      <c r="D17676" s="180" t="s">
        <v>28484</v>
      </c>
    </row>
    <row r="17677" spans="1:4" x14ac:dyDescent="0.25">
      <c r="A17677" s="179" t="s">
        <v>5280</v>
      </c>
      <c r="B17677" s="179" t="s">
        <v>1297</v>
      </c>
      <c r="C17677" s="179" t="s">
        <v>8</v>
      </c>
      <c r="D17677" s="180" t="s">
        <v>27095</v>
      </c>
    </row>
    <row r="17678" spans="1:4" x14ac:dyDescent="0.25">
      <c r="A17678" s="179" t="s">
        <v>5281</v>
      </c>
      <c r="B17678" s="179" t="s">
        <v>1298</v>
      </c>
      <c r="C17678" s="179" t="s">
        <v>8</v>
      </c>
      <c r="D17678" s="180" t="s">
        <v>28485</v>
      </c>
    </row>
    <row r="17679" spans="1:4" x14ac:dyDescent="0.25">
      <c r="A17679" s="179" t="s">
        <v>16177</v>
      </c>
      <c r="B17679" s="179" t="s">
        <v>16178</v>
      </c>
      <c r="C17679" s="179" t="s">
        <v>8</v>
      </c>
      <c r="D17679" s="180" t="s">
        <v>28486</v>
      </c>
    </row>
    <row r="17680" spans="1:4" x14ac:dyDescent="0.25">
      <c r="A17680" s="179" t="s">
        <v>16179</v>
      </c>
      <c r="B17680" s="179" t="s">
        <v>16180</v>
      </c>
      <c r="C17680" s="179" t="s">
        <v>8</v>
      </c>
      <c r="D17680" s="180" t="s">
        <v>28487</v>
      </c>
    </row>
    <row r="17681" spans="1:4" x14ac:dyDescent="0.25">
      <c r="A17681" s="179" t="s">
        <v>16181</v>
      </c>
      <c r="B17681" s="179" t="s">
        <v>16182</v>
      </c>
      <c r="C17681" s="179" t="s">
        <v>8</v>
      </c>
      <c r="D17681" s="180" t="s">
        <v>28488</v>
      </c>
    </row>
    <row r="17682" spans="1:4" x14ac:dyDescent="0.25">
      <c r="A17682" s="179" t="s">
        <v>16183</v>
      </c>
      <c r="B17682" s="179" t="s">
        <v>16184</v>
      </c>
      <c r="C17682" s="179" t="s">
        <v>8</v>
      </c>
      <c r="D17682" s="180" t="s">
        <v>28489</v>
      </c>
    </row>
    <row r="17683" spans="1:4" x14ac:dyDescent="0.25">
      <c r="A17683" s="179" t="s">
        <v>16185</v>
      </c>
      <c r="B17683" s="179" t="s">
        <v>16186</v>
      </c>
      <c r="C17683" s="179" t="s">
        <v>8</v>
      </c>
      <c r="D17683" s="180" t="s">
        <v>28490</v>
      </c>
    </row>
    <row r="17684" spans="1:4" x14ac:dyDescent="0.25">
      <c r="A17684" s="179" t="s">
        <v>16187</v>
      </c>
      <c r="B17684" s="179" t="s">
        <v>16188</v>
      </c>
      <c r="C17684" s="179" t="s">
        <v>8</v>
      </c>
      <c r="D17684" s="180" t="s">
        <v>28491</v>
      </c>
    </row>
    <row r="17685" spans="1:4" x14ac:dyDescent="0.25">
      <c r="A17685" s="179" t="s">
        <v>16189</v>
      </c>
      <c r="B17685" s="179" t="s">
        <v>16190</v>
      </c>
      <c r="C17685" s="179" t="s">
        <v>8</v>
      </c>
      <c r="D17685" s="180" t="s">
        <v>28492</v>
      </c>
    </row>
    <row r="17686" spans="1:4" x14ac:dyDescent="0.25">
      <c r="A17686" s="179" t="s">
        <v>16191</v>
      </c>
      <c r="B17686" s="179" t="s">
        <v>16192</v>
      </c>
      <c r="C17686" s="179" t="s">
        <v>8</v>
      </c>
      <c r="D17686" s="180" t="s">
        <v>28493</v>
      </c>
    </row>
    <row r="17687" spans="1:4" x14ac:dyDescent="0.25">
      <c r="A17687" s="179" t="s">
        <v>16193</v>
      </c>
      <c r="B17687" s="179" t="s">
        <v>16194</v>
      </c>
      <c r="C17687" s="179" t="s">
        <v>8</v>
      </c>
      <c r="D17687" s="180" t="s">
        <v>28494</v>
      </c>
    </row>
    <row r="17688" spans="1:4" x14ac:dyDescent="0.25">
      <c r="A17688" s="179" t="s">
        <v>16195</v>
      </c>
      <c r="B17688" s="179" t="s">
        <v>16196</v>
      </c>
      <c r="C17688" s="179" t="s">
        <v>8</v>
      </c>
      <c r="D17688" s="180" t="s">
        <v>28495</v>
      </c>
    </row>
    <row r="17689" spans="1:4" x14ac:dyDescent="0.25">
      <c r="A17689" s="179" t="s">
        <v>16197</v>
      </c>
      <c r="B17689" s="179" t="s">
        <v>16198</v>
      </c>
      <c r="C17689" s="179" t="s">
        <v>8</v>
      </c>
      <c r="D17689" s="180" t="s">
        <v>28496</v>
      </c>
    </row>
    <row r="17690" spans="1:4" x14ac:dyDescent="0.25">
      <c r="A17690" s="179" t="s">
        <v>16199</v>
      </c>
      <c r="B17690" s="179" t="s">
        <v>16200</v>
      </c>
      <c r="C17690" s="179" t="s">
        <v>8</v>
      </c>
      <c r="D17690" s="180" t="s">
        <v>28497</v>
      </c>
    </row>
    <row r="17691" spans="1:4" x14ac:dyDescent="0.25">
      <c r="A17691" s="179" t="s">
        <v>16201</v>
      </c>
      <c r="B17691" s="179" t="s">
        <v>16202</v>
      </c>
      <c r="C17691" s="179" t="s">
        <v>8</v>
      </c>
      <c r="D17691" s="180" t="s">
        <v>28498</v>
      </c>
    </row>
    <row r="17692" spans="1:4" x14ac:dyDescent="0.25">
      <c r="A17692" s="179" t="s">
        <v>16203</v>
      </c>
      <c r="B17692" s="179" t="s">
        <v>16204</v>
      </c>
      <c r="C17692" s="179" t="s">
        <v>8</v>
      </c>
      <c r="D17692" s="180" t="s">
        <v>28499</v>
      </c>
    </row>
    <row r="17693" spans="1:4" x14ac:dyDescent="0.25">
      <c r="A17693" s="179" t="s">
        <v>16205</v>
      </c>
      <c r="B17693" s="179" t="s">
        <v>16206</v>
      </c>
      <c r="C17693" s="179" t="s">
        <v>8</v>
      </c>
      <c r="D17693" s="180" t="s">
        <v>28500</v>
      </c>
    </row>
    <row r="17694" spans="1:4" x14ac:dyDescent="0.25">
      <c r="A17694" s="179" t="s">
        <v>16207</v>
      </c>
      <c r="B17694" s="179" t="s">
        <v>16208</v>
      </c>
      <c r="C17694" s="179" t="s">
        <v>8</v>
      </c>
      <c r="D17694" s="180" t="s">
        <v>28501</v>
      </c>
    </row>
    <row r="17695" spans="1:4" x14ac:dyDescent="0.25">
      <c r="A17695" s="179" t="s">
        <v>16209</v>
      </c>
      <c r="B17695" s="179" t="s">
        <v>16210</v>
      </c>
      <c r="C17695" s="179" t="s">
        <v>8</v>
      </c>
      <c r="D17695" s="180" t="s">
        <v>28502</v>
      </c>
    </row>
    <row r="17696" spans="1:4" x14ac:dyDescent="0.25">
      <c r="A17696" s="179" t="s">
        <v>16211</v>
      </c>
      <c r="B17696" s="179" t="s">
        <v>16212</v>
      </c>
      <c r="C17696" s="179" t="s">
        <v>8</v>
      </c>
      <c r="D17696" s="180" t="s">
        <v>28503</v>
      </c>
    </row>
    <row r="17697" spans="1:4" x14ac:dyDescent="0.25">
      <c r="A17697" s="179" t="s">
        <v>16213</v>
      </c>
      <c r="B17697" s="179" t="s">
        <v>16214</v>
      </c>
      <c r="C17697" s="179" t="s">
        <v>8</v>
      </c>
      <c r="D17697" s="180" t="s">
        <v>28504</v>
      </c>
    </row>
    <row r="17698" spans="1:4" x14ac:dyDescent="0.25">
      <c r="A17698" s="179" t="s">
        <v>16215</v>
      </c>
      <c r="B17698" s="179" t="s">
        <v>16216</v>
      </c>
      <c r="C17698" s="179" t="s">
        <v>8</v>
      </c>
      <c r="D17698" s="180" t="s">
        <v>28505</v>
      </c>
    </row>
    <row r="17699" spans="1:4" x14ac:dyDescent="0.25">
      <c r="A17699" s="179" t="s">
        <v>16217</v>
      </c>
      <c r="B17699" s="179" t="s">
        <v>16218</v>
      </c>
      <c r="C17699" s="179" t="s">
        <v>8</v>
      </c>
      <c r="D17699" s="180" t="s">
        <v>28506</v>
      </c>
    </row>
    <row r="17700" spans="1:4" x14ac:dyDescent="0.25">
      <c r="A17700" s="179" t="s">
        <v>16219</v>
      </c>
      <c r="B17700" s="179" t="s">
        <v>16220</v>
      </c>
      <c r="C17700" s="179" t="s">
        <v>8</v>
      </c>
      <c r="D17700" s="180" t="s">
        <v>28507</v>
      </c>
    </row>
    <row r="17701" spans="1:4" x14ac:dyDescent="0.25">
      <c r="A17701" s="179" t="s">
        <v>16221</v>
      </c>
      <c r="B17701" s="179" t="s">
        <v>16222</v>
      </c>
      <c r="C17701" s="179" t="s">
        <v>8</v>
      </c>
      <c r="D17701" s="180" t="s">
        <v>28508</v>
      </c>
    </row>
    <row r="17702" spans="1:4" x14ac:dyDescent="0.25">
      <c r="A17702" s="179" t="s">
        <v>16223</v>
      </c>
      <c r="B17702" s="179" t="s">
        <v>16224</v>
      </c>
      <c r="C17702" s="179" t="s">
        <v>8</v>
      </c>
      <c r="D17702" s="180" t="s">
        <v>28509</v>
      </c>
    </row>
    <row r="17703" spans="1:4" x14ac:dyDescent="0.25">
      <c r="A17703" s="179" t="s">
        <v>5282</v>
      </c>
      <c r="B17703" s="179" t="s">
        <v>1299</v>
      </c>
      <c r="C17703" s="179" t="s">
        <v>8</v>
      </c>
      <c r="D17703" s="180" t="s">
        <v>28510</v>
      </c>
    </row>
    <row r="17704" spans="1:4" x14ac:dyDescent="0.25">
      <c r="A17704" s="179" t="s">
        <v>5283</v>
      </c>
      <c r="B17704" s="179" t="s">
        <v>1300</v>
      </c>
      <c r="C17704" s="179" t="s">
        <v>8</v>
      </c>
      <c r="D17704" s="180" t="s">
        <v>28511</v>
      </c>
    </row>
    <row r="17705" spans="1:4" x14ac:dyDescent="0.25">
      <c r="A17705" s="179" t="s">
        <v>5284</v>
      </c>
      <c r="B17705" s="179" t="s">
        <v>1301</v>
      </c>
      <c r="C17705" s="179" t="s">
        <v>8</v>
      </c>
      <c r="D17705" s="180" t="s">
        <v>28512</v>
      </c>
    </row>
    <row r="17706" spans="1:4" x14ac:dyDescent="0.25">
      <c r="A17706" s="179" t="s">
        <v>5285</v>
      </c>
      <c r="B17706" s="179" t="s">
        <v>1302</v>
      </c>
      <c r="C17706" s="179" t="s">
        <v>8</v>
      </c>
      <c r="D17706" s="180" t="s">
        <v>28513</v>
      </c>
    </row>
    <row r="17707" spans="1:4" x14ac:dyDescent="0.25">
      <c r="A17707" s="179" t="s">
        <v>5286</v>
      </c>
      <c r="B17707" s="179" t="s">
        <v>1303</v>
      </c>
      <c r="C17707" s="179" t="s">
        <v>8</v>
      </c>
      <c r="D17707" s="180" t="s">
        <v>28514</v>
      </c>
    </row>
    <row r="17708" spans="1:4" x14ac:dyDescent="0.25">
      <c r="A17708" s="179" t="s">
        <v>5287</v>
      </c>
      <c r="B17708" s="179" t="s">
        <v>18067</v>
      </c>
      <c r="C17708" s="179" t="s">
        <v>8</v>
      </c>
      <c r="D17708" s="180" t="s">
        <v>7983</v>
      </c>
    </row>
    <row r="17709" spans="1:4" x14ac:dyDescent="0.25">
      <c r="A17709" s="179" t="s">
        <v>5288</v>
      </c>
      <c r="B17709" s="179" t="s">
        <v>18068</v>
      </c>
      <c r="C17709" s="179" t="s">
        <v>8</v>
      </c>
      <c r="D17709" s="180" t="s">
        <v>24596</v>
      </c>
    </row>
    <row r="17710" spans="1:4" x14ac:dyDescent="0.25">
      <c r="A17710" s="179" t="s">
        <v>5289</v>
      </c>
      <c r="B17710" s="179" t="s">
        <v>18069</v>
      </c>
      <c r="C17710" s="179" t="s">
        <v>8</v>
      </c>
      <c r="D17710" s="180" t="s">
        <v>28515</v>
      </c>
    </row>
    <row r="17711" spans="1:4" x14ac:dyDescent="0.25">
      <c r="A17711" s="179" t="s">
        <v>5290</v>
      </c>
      <c r="B17711" s="179" t="s">
        <v>18070</v>
      </c>
      <c r="C17711" s="179" t="s">
        <v>8</v>
      </c>
      <c r="D17711" s="180" t="s">
        <v>11965</v>
      </c>
    </row>
    <row r="17712" spans="1:4" x14ac:dyDescent="0.25">
      <c r="A17712" s="179" t="s">
        <v>5291</v>
      </c>
      <c r="B17712" s="179" t="s">
        <v>18071</v>
      </c>
      <c r="C17712" s="179" t="s">
        <v>8</v>
      </c>
      <c r="D17712" s="180" t="s">
        <v>28516</v>
      </c>
    </row>
    <row r="17713" spans="1:4" x14ac:dyDescent="0.25">
      <c r="A17713" s="179" t="s">
        <v>5292</v>
      </c>
      <c r="B17713" s="179" t="s">
        <v>18073</v>
      </c>
      <c r="C17713" s="179" t="s">
        <v>8</v>
      </c>
      <c r="D17713" s="180" t="s">
        <v>27764</v>
      </c>
    </row>
    <row r="17714" spans="1:4" x14ac:dyDescent="0.25">
      <c r="A17714" s="179" t="s">
        <v>5293</v>
      </c>
      <c r="B17714" s="179" t="s">
        <v>18074</v>
      </c>
      <c r="C17714" s="179" t="s">
        <v>14</v>
      </c>
      <c r="D17714" s="180" t="s">
        <v>7254</v>
      </c>
    </row>
    <row r="17715" spans="1:4" x14ac:dyDescent="0.25">
      <c r="A17715" s="179" t="s">
        <v>5294</v>
      </c>
      <c r="B17715" s="179" t="s">
        <v>18075</v>
      </c>
      <c r="C17715" s="179" t="s">
        <v>14</v>
      </c>
      <c r="D17715" s="180" t="s">
        <v>12579</v>
      </c>
    </row>
    <row r="17716" spans="1:4" x14ac:dyDescent="0.25">
      <c r="A17716" s="179" t="s">
        <v>5295</v>
      </c>
      <c r="B17716" s="179" t="s">
        <v>18076</v>
      </c>
      <c r="C17716" s="179" t="s">
        <v>14</v>
      </c>
      <c r="D17716" s="180" t="s">
        <v>14650</v>
      </c>
    </row>
    <row r="17717" spans="1:4" x14ac:dyDescent="0.25">
      <c r="A17717" s="179" t="s">
        <v>5296</v>
      </c>
      <c r="B17717" s="179" t="s">
        <v>18077</v>
      </c>
      <c r="C17717" s="179" t="s">
        <v>14</v>
      </c>
      <c r="D17717" s="180" t="s">
        <v>7054</v>
      </c>
    </row>
    <row r="17718" spans="1:4" x14ac:dyDescent="0.25">
      <c r="A17718" s="179" t="s">
        <v>5297</v>
      </c>
      <c r="B17718" s="179" t="s">
        <v>18078</v>
      </c>
      <c r="C17718" s="179" t="s">
        <v>14</v>
      </c>
      <c r="D17718" s="180" t="s">
        <v>7268</v>
      </c>
    </row>
    <row r="17719" spans="1:4" x14ac:dyDescent="0.25">
      <c r="A17719" s="179" t="s">
        <v>5298</v>
      </c>
      <c r="B17719" s="179" t="s">
        <v>18079</v>
      </c>
      <c r="C17719" s="179" t="s">
        <v>8</v>
      </c>
      <c r="D17719" s="180" t="s">
        <v>7387</v>
      </c>
    </row>
    <row r="17720" spans="1:4" x14ac:dyDescent="0.25">
      <c r="A17720" s="179" t="s">
        <v>5299</v>
      </c>
      <c r="B17720" s="179" t="s">
        <v>18080</v>
      </c>
      <c r="C17720" s="179" t="s">
        <v>8</v>
      </c>
      <c r="D17720" s="180" t="s">
        <v>12500</v>
      </c>
    </row>
    <row r="17721" spans="1:4" x14ac:dyDescent="0.25">
      <c r="A17721" s="179" t="s">
        <v>5300</v>
      </c>
      <c r="B17721" s="179" t="s">
        <v>18082</v>
      </c>
      <c r="C17721" s="179" t="s">
        <v>8</v>
      </c>
      <c r="D17721" s="180" t="s">
        <v>28517</v>
      </c>
    </row>
    <row r="17722" spans="1:4" x14ac:dyDescent="0.25">
      <c r="A17722" s="179" t="s">
        <v>5301</v>
      </c>
      <c r="B17722" s="179" t="s">
        <v>18083</v>
      </c>
      <c r="C17722" s="179" t="s">
        <v>8</v>
      </c>
      <c r="D17722" s="180" t="s">
        <v>12416</v>
      </c>
    </row>
    <row r="17723" spans="1:4" x14ac:dyDescent="0.25">
      <c r="A17723" s="179" t="s">
        <v>5302</v>
      </c>
      <c r="B17723" s="179" t="s">
        <v>18084</v>
      </c>
      <c r="C17723" s="179" t="s">
        <v>8</v>
      </c>
      <c r="D17723" s="180" t="s">
        <v>8157</v>
      </c>
    </row>
    <row r="17724" spans="1:4" x14ac:dyDescent="0.25">
      <c r="A17724" s="179" t="s">
        <v>5303</v>
      </c>
      <c r="B17724" s="179" t="s">
        <v>18085</v>
      </c>
      <c r="C17724" s="179" t="s">
        <v>8</v>
      </c>
      <c r="D17724" s="180" t="s">
        <v>12416</v>
      </c>
    </row>
    <row r="17725" spans="1:4" x14ac:dyDescent="0.25">
      <c r="A17725" s="179" t="s">
        <v>5304</v>
      </c>
      <c r="B17725" s="179" t="s">
        <v>18086</v>
      </c>
      <c r="C17725" s="179" t="s">
        <v>8</v>
      </c>
      <c r="D17725" s="180" t="s">
        <v>16712</v>
      </c>
    </row>
    <row r="17726" spans="1:4" x14ac:dyDescent="0.25">
      <c r="A17726" s="179" t="s">
        <v>5305</v>
      </c>
      <c r="B17726" s="179" t="s">
        <v>18087</v>
      </c>
      <c r="C17726" s="179" t="s">
        <v>8</v>
      </c>
      <c r="D17726" s="180" t="s">
        <v>16857</v>
      </c>
    </row>
    <row r="17727" spans="1:4" x14ac:dyDescent="0.25">
      <c r="A17727" s="179" t="s">
        <v>5306</v>
      </c>
      <c r="B17727" s="179" t="s">
        <v>18088</v>
      </c>
      <c r="C17727" s="179" t="s">
        <v>8</v>
      </c>
      <c r="D17727" s="180" t="s">
        <v>18177</v>
      </c>
    </row>
    <row r="17728" spans="1:4" x14ac:dyDescent="0.25">
      <c r="A17728" s="179" t="s">
        <v>5307</v>
      </c>
      <c r="B17728" s="179" t="s">
        <v>18089</v>
      </c>
      <c r="C17728" s="179" t="s">
        <v>14</v>
      </c>
      <c r="D17728" s="180" t="s">
        <v>28518</v>
      </c>
    </row>
    <row r="17729" spans="1:4" x14ac:dyDescent="0.25">
      <c r="A17729" s="179" t="s">
        <v>5308</v>
      </c>
      <c r="B17729" s="179" t="s">
        <v>18090</v>
      </c>
      <c r="C17729" s="179" t="s">
        <v>14</v>
      </c>
      <c r="D17729" s="180" t="s">
        <v>18190</v>
      </c>
    </row>
    <row r="17730" spans="1:4" x14ac:dyDescent="0.25">
      <c r="A17730" s="179" t="s">
        <v>5309</v>
      </c>
      <c r="B17730" s="179" t="s">
        <v>18091</v>
      </c>
      <c r="C17730" s="179" t="s">
        <v>14</v>
      </c>
      <c r="D17730" s="180" t="s">
        <v>7889</v>
      </c>
    </row>
    <row r="17731" spans="1:4" x14ac:dyDescent="0.25">
      <c r="A17731" s="179" t="s">
        <v>5310</v>
      </c>
      <c r="B17731" s="179" t="s">
        <v>18092</v>
      </c>
      <c r="C17731" s="179" t="s">
        <v>14</v>
      </c>
      <c r="D17731" s="180" t="s">
        <v>17071</v>
      </c>
    </row>
    <row r="17732" spans="1:4" x14ac:dyDescent="0.25">
      <c r="A17732" s="179" t="s">
        <v>5311</v>
      </c>
      <c r="B17732" s="179" t="s">
        <v>18093</v>
      </c>
      <c r="C17732" s="179" t="s">
        <v>14</v>
      </c>
      <c r="D17732" s="180" t="s">
        <v>17820</v>
      </c>
    </row>
    <row r="17733" spans="1:4" x14ac:dyDescent="0.25">
      <c r="A17733" s="179" t="s">
        <v>5312</v>
      </c>
      <c r="B17733" s="179" t="s">
        <v>18094</v>
      </c>
      <c r="C17733" s="179" t="s">
        <v>14</v>
      </c>
      <c r="D17733" s="180" t="s">
        <v>12681</v>
      </c>
    </row>
    <row r="17734" spans="1:4" x14ac:dyDescent="0.25">
      <c r="A17734" s="179" t="s">
        <v>5313</v>
      </c>
      <c r="B17734" s="179" t="s">
        <v>18095</v>
      </c>
      <c r="C17734" s="179" t="s">
        <v>14</v>
      </c>
      <c r="D17734" s="180" t="s">
        <v>14398</v>
      </c>
    </row>
    <row r="17735" spans="1:4" x14ac:dyDescent="0.25">
      <c r="A17735" s="179" t="s">
        <v>5314</v>
      </c>
      <c r="B17735" s="179" t="s">
        <v>18096</v>
      </c>
      <c r="C17735" s="179" t="s">
        <v>14</v>
      </c>
      <c r="D17735" s="180" t="s">
        <v>7956</v>
      </c>
    </row>
    <row r="17736" spans="1:4" x14ac:dyDescent="0.25">
      <c r="A17736" s="179" t="s">
        <v>5315</v>
      </c>
      <c r="B17736" s="179" t="s">
        <v>18097</v>
      </c>
      <c r="C17736" s="179" t="s">
        <v>14</v>
      </c>
      <c r="D17736" s="180" t="s">
        <v>28062</v>
      </c>
    </row>
    <row r="17737" spans="1:4" x14ac:dyDescent="0.25">
      <c r="A17737" s="179" t="s">
        <v>5316</v>
      </c>
      <c r="B17737" s="179" t="s">
        <v>18098</v>
      </c>
      <c r="C17737" s="179" t="s">
        <v>14</v>
      </c>
      <c r="D17737" s="180" t="s">
        <v>16693</v>
      </c>
    </row>
    <row r="17738" spans="1:4" x14ac:dyDescent="0.25">
      <c r="A17738" s="179" t="s">
        <v>5317</v>
      </c>
      <c r="B17738" s="179" t="s">
        <v>18099</v>
      </c>
      <c r="C17738" s="179" t="s">
        <v>14</v>
      </c>
      <c r="D17738" s="180" t="s">
        <v>28069</v>
      </c>
    </row>
    <row r="17739" spans="1:4" x14ac:dyDescent="0.25">
      <c r="A17739" s="179" t="s">
        <v>5318</v>
      </c>
      <c r="B17739" s="179" t="s">
        <v>18101</v>
      </c>
      <c r="C17739" s="179" t="s">
        <v>14</v>
      </c>
      <c r="D17739" s="180" t="s">
        <v>28069</v>
      </c>
    </row>
    <row r="17740" spans="1:4" x14ac:dyDescent="0.25">
      <c r="A17740" s="179" t="s">
        <v>5319</v>
      </c>
      <c r="B17740" s="179" t="s">
        <v>18102</v>
      </c>
      <c r="C17740" s="179" t="s">
        <v>14</v>
      </c>
      <c r="D17740" s="180" t="s">
        <v>28519</v>
      </c>
    </row>
    <row r="17741" spans="1:4" x14ac:dyDescent="0.25">
      <c r="A17741" s="179" t="s">
        <v>5320</v>
      </c>
      <c r="B17741" s="179" t="s">
        <v>18103</v>
      </c>
      <c r="C17741" s="179" t="s">
        <v>14</v>
      </c>
      <c r="D17741" s="180" t="s">
        <v>8512</v>
      </c>
    </row>
    <row r="17742" spans="1:4" x14ac:dyDescent="0.25">
      <c r="A17742" s="179" t="s">
        <v>5321</v>
      </c>
      <c r="B17742" s="179" t="s">
        <v>18104</v>
      </c>
      <c r="C17742" s="179" t="s">
        <v>14</v>
      </c>
      <c r="D17742" s="180" t="s">
        <v>7952</v>
      </c>
    </row>
    <row r="17743" spans="1:4" x14ac:dyDescent="0.25">
      <c r="A17743" s="179" t="s">
        <v>5322</v>
      </c>
      <c r="B17743" s="179" t="s">
        <v>18105</v>
      </c>
      <c r="C17743" s="179" t="s">
        <v>14</v>
      </c>
      <c r="D17743" s="180" t="s">
        <v>7304</v>
      </c>
    </row>
    <row r="17744" spans="1:4" x14ac:dyDescent="0.25">
      <c r="A17744" s="179" t="s">
        <v>5323</v>
      </c>
      <c r="B17744" s="179" t="s">
        <v>18107</v>
      </c>
      <c r="C17744" s="179" t="s">
        <v>14</v>
      </c>
      <c r="D17744" s="180" t="s">
        <v>7847</v>
      </c>
    </row>
    <row r="17745" spans="1:4" x14ac:dyDescent="0.25">
      <c r="A17745" s="179" t="s">
        <v>5324</v>
      </c>
      <c r="B17745" s="179" t="s">
        <v>18108</v>
      </c>
      <c r="C17745" s="179" t="s">
        <v>14</v>
      </c>
      <c r="D17745" s="180" t="s">
        <v>12399</v>
      </c>
    </row>
    <row r="17746" spans="1:4" x14ac:dyDescent="0.25">
      <c r="A17746" s="179" t="s">
        <v>5325</v>
      </c>
      <c r="B17746" s="179" t="s">
        <v>18109</v>
      </c>
      <c r="C17746" s="179" t="s">
        <v>14</v>
      </c>
      <c r="D17746" s="180" t="s">
        <v>12399</v>
      </c>
    </row>
    <row r="17747" spans="1:4" x14ac:dyDescent="0.25">
      <c r="A17747" s="179" t="s">
        <v>5326</v>
      </c>
      <c r="B17747" s="179" t="s">
        <v>18110</v>
      </c>
      <c r="C17747" s="179" t="s">
        <v>14</v>
      </c>
      <c r="D17747" s="180" t="s">
        <v>7217</v>
      </c>
    </row>
    <row r="17748" spans="1:4" x14ac:dyDescent="0.25">
      <c r="A17748" s="179" t="s">
        <v>5327</v>
      </c>
      <c r="B17748" s="179" t="s">
        <v>18111</v>
      </c>
      <c r="C17748" s="179" t="s">
        <v>14</v>
      </c>
      <c r="D17748" s="180" t="s">
        <v>18325</v>
      </c>
    </row>
    <row r="17749" spans="1:4" x14ac:dyDescent="0.25">
      <c r="A17749" s="179" t="s">
        <v>5328</v>
      </c>
      <c r="B17749" s="179" t="s">
        <v>18112</v>
      </c>
      <c r="C17749" s="179" t="s">
        <v>14</v>
      </c>
      <c r="D17749" s="180" t="s">
        <v>16670</v>
      </c>
    </row>
    <row r="17750" spans="1:4" x14ac:dyDescent="0.25">
      <c r="A17750" s="179" t="s">
        <v>5329</v>
      </c>
      <c r="B17750" s="179" t="s">
        <v>18113</v>
      </c>
      <c r="C17750" s="179" t="s">
        <v>14</v>
      </c>
      <c r="D17750" s="180" t="s">
        <v>16670</v>
      </c>
    </row>
    <row r="17751" spans="1:4" x14ac:dyDescent="0.25">
      <c r="A17751" s="179" t="s">
        <v>5330</v>
      </c>
      <c r="B17751" s="179" t="s">
        <v>18114</v>
      </c>
      <c r="C17751" s="179" t="s">
        <v>14</v>
      </c>
      <c r="D17751" s="180" t="s">
        <v>19080</v>
      </c>
    </row>
    <row r="17752" spans="1:4" x14ac:dyDescent="0.25">
      <c r="A17752" s="179" t="s">
        <v>5331</v>
      </c>
      <c r="B17752" s="179" t="s">
        <v>18115</v>
      </c>
      <c r="C17752" s="179" t="s">
        <v>14</v>
      </c>
      <c r="D17752" s="180" t="s">
        <v>27378</v>
      </c>
    </row>
    <row r="17753" spans="1:4" x14ac:dyDescent="0.25">
      <c r="A17753" s="179" t="s">
        <v>5332</v>
      </c>
      <c r="B17753" s="179" t="s">
        <v>18116</v>
      </c>
      <c r="C17753" s="179" t="s">
        <v>8</v>
      </c>
      <c r="D17753" s="180" t="s">
        <v>28520</v>
      </c>
    </row>
    <row r="17754" spans="1:4" x14ac:dyDescent="0.25">
      <c r="A17754" s="179" t="s">
        <v>5333</v>
      </c>
      <c r="B17754" s="179" t="s">
        <v>18117</v>
      </c>
      <c r="C17754" s="179" t="s">
        <v>8</v>
      </c>
      <c r="D17754" s="180" t="s">
        <v>17121</v>
      </c>
    </row>
    <row r="17755" spans="1:4" x14ac:dyDescent="0.25">
      <c r="A17755" s="179" t="s">
        <v>5334</v>
      </c>
      <c r="B17755" s="179" t="s">
        <v>18118</v>
      </c>
      <c r="C17755" s="179" t="s">
        <v>8</v>
      </c>
      <c r="D17755" s="180" t="s">
        <v>6336</v>
      </c>
    </row>
    <row r="17756" spans="1:4" x14ac:dyDescent="0.25">
      <c r="A17756" s="179" t="s">
        <v>5335</v>
      </c>
      <c r="B17756" s="179" t="s">
        <v>18119</v>
      </c>
      <c r="C17756" s="179" t="s">
        <v>8</v>
      </c>
      <c r="D17756" s="180" t="s">
        <v>7841</v>
      </c>
    </row>
    <row r="17757" spans="1:4" x14ac:dyDescent="0.25">
      <c r="A17757" s="179" t="s">
        <v>5336</v>
      </c>
      <c r="B17757" s="179" t="s">
        <v>18120</v>
      </c>
      <c r="C17757" s="179" t="s">
        <v>8</v>
      </c>
      <c r="D17757" s="180" t="s">
        <v>16880</v>
      </c>
    </row>
    <row r="17758" spans="1:4" x14ac:dyDescent="0.25">
      <c r="A17758" s="179" t="s">
        <v>5337</v>
      </c>
      <c r="B17758" s="179" t="s">
        <v>18121</v>
      </c>
      <c r="C17758" s="179" t="s">
        <v>14</v>
      </c>
      <c r="D17758" s="180" t="s">
        <v>12548</v>
      </c>
    </row>
    <row r="17759" spans="1:4" x14ac:dyDescent="0.25">
      <c r="A17759" s="179" t="s">
        <v>5338</v>
      </c>
      <c r="B17759" s="179" t="s">
        <v>1304</v>
      </c>
      <c r="C17759" s="179" t="s">
        <v>8</v>
      </c>
      <c r="D17759" s="180" t="s">
        <v>28521</v>
      </c>
    </row>
    <row r="17760" spans="1:4" x14ac:dyDescent="0.25">
      <c r="A17760" s="179" t="s">
        <v>5339</v>
      </c>
      <c r="B17760" s="179" t="s">
        <v>1305</v>
      </c>
      <c r="C17760" s="179" t="s">
        <v>8</v>
      </c>
      <c r="D17760" s="180" t="s">
        <v>28522</v>
      </c>
    </row>
    <row r="17761" spans="1:4" x14ac:dyDescent="0.25">
      <c r="A17761" s="179" t="s">
        <v>5340</v>
      </c>
      <c r="B17761" s="179" t="s">
        <v>1306</v>
      </c>
      <c r="C17761" s="179" t="s">
        <v>8</v>
      </c>
      <c r="D17761" s="180" t="s">
        <v>28523</v>
      </c>
    </row>
    <row r="17762" spans="1:4" x14ac:dyDescent="0.25">
      <c r="A17762" s="179" t="s">
        <v>5341</v>
      </c>
      <c r="B17762" s="179" t="s">
        <v>1307</v>
      </c>
      <c r="C17762" s="179" t="s">
        <v>8</v>
      </c>
      <c r="D17762" s="180" t="s">
        <v>28524</v>
      </c>
    </row>
    <row r="17763" spans="1:4" x14ac:dyDescent="0.25">
      <c r="A17763" s="179" t="s">
        <v>5342</v>
      </c>
      <c r="B17763" s="179" t="s">
        <v>18122</v>
      </c>
      <c r="C17763" s="179" t="s">
        <v>8</v>
      </c>
      <c r="D17763" s="180" t="s">
        <v>28525</v>
      </c>
    </row>
    <row r="17764" spans="1:4" x14ac:dyDescent="0.25">
      <c r="A17764" s="179" t="s">
        <v>5343</v>
      </c>
      <c r="B17764" s="179" t="s">
        <v>18123</v>
      </c>
      <c r="C17764" s="179" t="s">
        <v>7</v>
      </c>
      <c r="D17764" s="180" t="s">
        <v>14881</v>
      </c>
    </row>
    <row r="17765" spans="1:4" x14ac:dyDescent="0.25">
      <c r="A17765" s="179" t="s">
        <v>5344</v>
      </c>
      <c r="B17765" s="179" t="s">
        <v>18124</v>
      </c>
      <c r="C17765" s="179" t="s">
        <v>7</v>
      </c>
      <c r="D17765" s="180" t="s">
        <v>17468</v>
      </c>
    </row>
    <row r="17766" spans="1:4" x14ac:dyDescent="0.25">
      <c r="A17766" s="179" t="s">
        <v>5345</v>
      </c>
      <c r="B17766" s="179" t="s">
        <v>18125</v>
      </c>
      <c r="C17766" s="179" t="s">
        <v>14</v>
      </c>
      <c r="D17766" s="180" t="s">
        <v>18364</v>
      </c>
    </row>
    <row r="17767" spans="1:4" x14ac:dyDescent="0.25">
      <c r="A17767" s="179" t="s">
        <v>5346</v>
      </c>
      <c r="B17767" s="179" t="s">
        <v>18126</v>
      </c>
      <c r="C17767" s="179" t="s">
        <v>14</v>
      </c>
      <c r="D17767" s="180" t="s">
        <v>28526</v>
      </c>
    </row>
    <row r="17768" spans="1:4" x14ac:dyDescent="0.25">
      <c r="A17768" s="179" t="s">
        <v>16226</v>
      </c>
      <c r="B17768" s="179" t="s">
        <v>16227</v>
      </c>
      <c r="C17768" s="179" t="s">
        <v>8</v>
      </c>
      <c r="D17768" s="180" t="s">
        <v>28527</v>
      </c>
    </row>
    <row r="17769" spans="1:4" x14ac:dyDescent="0.25">
      <c r="A17769" s="179" t="s">
        <v>10662</v>
      </c>
      <c r="B17769" s="179" t="s">
        <v>10663</v>
      </c>
      <c r="C17769" s="179" t="s">
        <v>8</v>
      </c>
      <c r="D17769" s="180" t="s">
        <v>28528</v>
      </c>
    </row>
    <row r="17770" spans="1:4" x14ac:dyDescent="0.25">
      <c r="A17770" s="179" t="s">
        <v>10664</v>
      </c>
      <c r="B17770" s="179" t="s">
        <v>10665</v>
      </c>
      <c r="C17770" s="179" t="s">
        <v>8</v>
      </c>
      <c r="D17770" s="180" t="s">
        <v>28529</v>
      </c>
    </row>
    <row r="17771" spans="1:4" x14ac:dyDescent="0.25">
      <c r="A17771" s="179" t="s">
        <v>10666</v>
      </c>
      <c r="B17771" s="179" t="s">
        <v>10667</v>
      </c>
      <c r="C17771" s="179" t="s">
        <v>8</v>
      </c>
      <c r="D17771" s="180" t="s">
        <v>28530</v>
      </c>
    </row>
    <row r="17772" spans="1:4" x14ac:dyDescent="0.25">
      <c r="A17772" s="179" t="s">
        <v>10668</v>
      </c>
      <c r="B17772" s="179" t="s">
        <v>10669</v>
      </c>
      <c r="C17772" s="179" t="s">
        <v>8</v>
      </c>
      <c r="D17772" s="180" t="s">
        <v>28531</v>
      </c>
    </row>
    <row r="17773" spans="1:4" x14ac:dyDescent="0.25">
      <c r="A17773" s="179" t="s">
        <v>10670</v>
      </c>
      <c r="B17773" s="179" t="s">
        <v>10671</v>
      </c>
      <c r="C17773" s="179" t="s">
        <v>8</v>
      </c>
      <c r="D17773" s="180" t="s">
        <v>28532</v>
      </c>
    </row>
    <row r="17774" spans="1:4" x14ac:dyDescent="0.25">
      <c r="A17774" s="179" t="s">
        <v>10672</v>
      </c>
      <c r="B17774" s="179" t="s">
        <v>10673</v>
      </c>
      <c r="C17774" s="179" t="s">
        <v>8</v>
      </c>
      <c r="D17774" s="180" t="s">
        <v>15037</v>
      </c>
    </row>
    <row r="17775" spans="1:4" x14ac:dyDescent="0.25">
      <c r="A17775" s="179" t="s">
        <v>10674</v>
      </c>
      <c r="B17775" s="179" t="s">
        <v>10675</v>
      </c>
      <c r="C17775" s="179" t="s">
        <v>8</v>
      </c>
      <c r="D17775" s="180" t="s">
        <v>28533</v>
      </c>
    </row>
    <row r="17776" spans="1:4" x14ac:dyDescent="0.25">
      <c r="A17776" s="179" t="s">
        <v>10676</v>
      </c>
      <c r="B17776" s="179" t="s">
        <v>10677</v>
      </c>
      <c r="C17776" s="179" t="s">
        <v>8</v>
      </c>
      <c r="D17776" s="180" t="s">
        <v>28534</v>
      </c>
    </row>
    <row r="17777" spans="1:4" x14ac:dyDescent="0.25">
      <c r="A17777" s="179" t="s">
        <v>10678</v>
      </c>
      <c r="B17777" s="179" t="s">
        <v>10679</v>
      </c>
      <c r="C17777" s="179" t="s">
        <v>8</v>
      </c>
      <c r="D17777" s="180" t="s">
        <v>28535</v>
      </c>
    </row>
    <row r="17778" spans="1:4" x14ac:dyDescent="0.25">
      <c r="A17778" s="179" t="s">
        <v>10680</v>
      </c>
      <c r="B17778" s="179" t="s">
        <v>10681</v>
      </c>
      <c r="C17778" s="179" t="s">
        <v>8</v>
      </c>
      <c r="D17778" s="180" t="s">
        <v>28536</v>
      </c>
    </row>
    <row r="17779" spans="1:4" x14ac:dyDescent="0.25">
      <c r="A17779" s="179" t="s">
        <v>10682</v>
      </c>
      <c r="B17779" s="179" t="s">
        <v>10683</v>
      </c>
      <c r="C17779" s="179" t="s">
        <v>8</v>
      </c>
      <c r="D17779" s="180" t="s">
        <v>28537</v>
      </c>
    </row>
    <row r="17780" spans="1:4" x14ac:dyDescent="0.25">
      <c r="A17780" s="179" t="s">
        <v>10684</v>
      </c>
      <c r="B17780" s="179" t="s">
        <v>10685</v>
      </c>
      <c r="C17780" s="179" t="s">
        <v>8</v>
      </c>
      <c r="D17780" s="180" t="s">
        <v>28538</v>
      </c>
    </row>
    <row r="17781" spans="1:4" x14ac:dyDescent="0.25">
      <c r="A17781" s="179" t="s">
        <v>10686</v>
      </c>
      <c r="B17781" s="179" t="s">
        <v>10687</v>
      </c>
      <c r="C17781" s="179" t="s">
        <v>8</v>
      </c>
      <c r="D17781" s="180" t="s">
        <v>28539</v>
      </c>
    </row>
    <row r="17782" spans="1:4" x14ac:dyDescent="0.25">
      <c r="A17782" s="179" t="s">
        <v>10688</v>
      </c>
      <c r="B17782" s="179" t="s">
        <v>10689</v>
      </c>
      <c r="C17782" s="179" t="s">
        <v>8</v>
      </c>
      <c r="D17782" s="180" t="s">
        <v>28540</v>
      </c>
    </row>
    <row r="17783" spans="1:4" x14ac:dyDescent="0.25">
      <c r="A17783" s="179" t="s">
        <v>10690</v>
      </c>
      <c r="B17783" s="179" t="s">
        <v>10691</v>
      </c>
      <c r="C17783" s="179" t="s">
        <v>8</v>
      </c>
      <c r="D17783" s="180" t="s">
        <v>28541</v>
      </c>
    </row>
    <row r="17784" spans="1:4" x14ac:dyDescent="0.25">
      <c r="A17784" s="179" t="s">
        <v>10692</v>
      </c>
      <c r="B17784" s="179" t="s">
        <v>10693</v>
      </c>
      <c r="C17784" s="179" t="s">
        <v>8</v>
      </c>
      <c r="D17784" s="180" t="s">
        <v>28542</v>
      </c>
    </row>
    <row r="17785" spans="1:4" x14ac:dyDescent="0.25">
      <c r="A17785" s="179" t="s">
        <v>10694</v>
      </c>
      <c r="B17785" s="179" t="s">
        <v>10695</v>
      </c>
      <c r="C17785" s="179" t="s">
        <v>8</v>
      </c>
      <c r="D17785" s="180" t="s">
        <v>17565</v>
      </c>
    </row>
    <row r="17786" spans="1:4" x14ac:dyDescent="0.25">
      <c r="A17786" s="179" t="s">
        <v>10696</v>
      </c>
      <c r="B17786" s="179" t="s">
        <v>10697</v>
      </c>
      <c r="C17786" s="179" t="s">
        <v>8</v>
      </c>
      <c r="D17786" s="180" t="s">
        <v>28543</v>
      </c>
    </row>
    <row r="17787" spans="1:4" x14ac:dyDescent="0.25">
      <c r="A17787" s="179" t="s">
        <v>10698</v>
      </c>
      <c r="B17787" s="179" t="s">
        <v>10699</v>
      </c>
      <c r="C17787" s="179" t="s">
        <v>8</v>
      </c>
      <c r="D17787" s="180" t="s">
        <v>28544</v>
      </c>
    </row>
    <row r="17788" spans="1:4" x14ac:dyDescent="0.25">
      <c r="A17788" s="179" t="s">
        <v>12219</v>
      </c>
      <c r="B17788" s="179" t="s">
        <v>12220</v>
      </c>
      <c r="C17788" s="179" t="s">
        <v>8</v>
      </c>
      <c r="D17788" s="180" t="s">
        <v>28545</v>
      </c>
    </row>
    <row r="17789" spans="1:4" x14ac:dyDescent="0.25">
      <c r="A17789" s="179" t="s">
        <v>12221</v>
      </c>
      <c r="B17789" s="179" t="s">
        <v>12222</v>
      </c>
      <c r="C17789" s="179" t="s">
        <v>8</v>
      </c>
      <c r="D17789" s="180" t="s">
        <v>23371</v>
      </c>
    </row>
    <row r="17790" spans="1:4" x14ac:dyDescent="0.25">
      <c r="A17790" s="179" t="s">
        <v>12224</v>
      </c>
      <c r="B17790" s="179" t="s">
        <v>12225</v>
      </c>
      <c r="C17790" s="179" t="s">
        <v>8</v>
      </c>
      <c r="D17790" s="180" t="s">
        <v>28546</v>
      </c>
    </row>
    <row r="17791" spans="1:4" x14ac:dyDescent="0.25">
      <c r="A17791" s="179" t="s">
        <v>12226</v>
      </c>
      <c r="B17791" s="179" t="s">
        <v>12227</v>
      </c>
      <c r="C17791" s="179" t="s">
        <v>8</v>
      </c>
      <c r="D17791" s="180" t="s">
        <v>28547</v>
      </c>
    </row>
    <row r="17792" spans="1:4" x14ac:dyDescent="0.25">
      <c r="A17792" s="179" t="s">
        <v>12228</v>
      </c>
      <c r="B17792" s="179" t="s">
        <v>12229</v>
      </c>
      <c r="C17792" s="179" t="s">
        <v>8</v>
      </c>
      <c r="D17792" s="180" t="s">
        <v>28548</v>
      </c>
    </row>
    <row r="17793" spans="1:4" x14ac:dyDescent="0.25">
      <c r="A17793" s="179" t="s">
        <v>12230</v>
      </c>
      <c r="B17793" s="179" t="s">
        <v>12231</v>
      </c>
      <c r="C17793" s="179" t="s">
        <v>8</v>
      </c>
      <c r="D17793" s="180" t="s">
        <v>28549</v>
      </c>
    </row>
    <row r="17794" spans="1:4" x14ac:dyDescent="0.25">
      <c r="A17794" s="179" t="s">
        <v>16230</v>
      </c>
      <c r="B17794" s="179" t="s">
        <v>16231</v>
      </c>
      <c r="C17794" s="179" t="s">
        <v>8</v>
      </c>
      <c r="D17794" s="180" t="s">
        <v>28550</v>
      </c>
    </row>
    <row r="17795" spans="1:4" x14ac:dyDescent="0.25">
      <c r="A17795" s="179" t="s">
        <v>16232</v>
      </c>
      <c r="B17795" s="179" t="s">
        <v>16233</v>
      </c>
      <c r="C17795" s="179" t="s">
        <v>8</v>
      </c>
      <c r="D17795" s="180" t="s">
        <v>28551</v>
      </c>
    </row>
    <row r="17796" spans="1:4" x14ac:dyDescent="0.25">
      <c r="A17796" s="179" t="s">
        <v>16234</v>
      </c>
      <c r="B17796" s="179" t="s">
        <v>16235</v>
      </c>
      <c r="C17796" s="179" t="s">
        <v>8</v>
      </c>
      <c r="D17796" s="180" t="s">
        <v>28552</v>
      </c>
    </row>
    <row r="17797" spans="1:4" x14ac:dyDescent="0.25">
      <c r="A17797" s="179" t="s">
        <v>16236</v>
      </c>
      <c r="B17797" s="179" t="s">
        <v>16237</v>
      </c>
      <c r="C17797" s="179" t="s">
        <v>8</v>
      </c>
      <c r="D17797" s="180" t="s">
        <v>28553</v>
      </c>
    </row>
    <row r="17798" spans="1:4" x14ac:dyDescent="0.25">
      <c r="A17798" s="179" t="s">
        <v>16238</v>
      </c>
      <c r="B17798" s="179" t="s">
        <v>16239</v>
      </c>
      <c r="C17798" s="179" t="s">
        <v>8</v>
      </c>
      <c r="D17798" s="180" t="s">
        <v>28554</v>
      </c>
    </row>
    <row r="17799" spans="1:4" x14ac:dyDescent="0.25">
      <c r="A17799" s="179" t="s">
        <v>16240</v>
      </c>
      <c r="B17799" s="179" t="s">
        <v>16241</v>
      </c>
      <c r="C17799" s="179" t="s">
        <v>8</v>
      </c>
      <c r="D17799" s="180" t="s">
        <v>28555</v>
      </c>
    </row>
    <row r="17800" spans="1:4" x14ac:dyDescent="0.25">
      <c r="A17800" s="179" t="s">
        <v>16242</v>
      </c>
      <c r="B17800" s="179" t="s">
        <v>16243</v>
      </c>
      <c r="C17800" s="179" t="s">
        <v>8</v>
      </c>
      <c r="D17800" s="180" t="s">
        <v>28556</v>
      </c>
    </row>
    <row r="17801" spans="1:4" x14ac:dyDescent="0.25">
      <c r="A17801" s="179" t="s">
        <v>16244</v>
      </c>
      <c r="B17801" s="179" t="s">
        <v>16245</v>
      </c>
      <c r="C17801" s="179" t="s">
        <v>8</v>
      </c>
      <c r="D17801" s="180" t="s">
        <v>28557</v>
      </c>
    </row>
    <row r="17802" spans="1:4" x14ac:dyDescent="0.25">
      <c r="A17802" s="179" t="s">
        <v>18130</v>
      </c>
      <c r="B17802" s="179" t="s">
        <v>18131</v>
      </c>
      <c r="C17802" s="179" t="s">
        <v>18132</v>
      </c>
      <c r="D17802" s="180" t="s">
        <v>28558</v>
      </c>
    </row>
    <row r="17803" spans="1:4" x14ac:dyDescent="0.25">
      <c r="A17803" s="179" t="s">
        <v>18133</v>
      </c>
      <c r="B17803" s="179" t="s">
        <v>18134</v>
      </c>
      <c r="C17803" s="179" t="s">
        <v>18132</v>
      </c>
      <c r="D17803" s="180" t="s">
        <v>28559</v>
      </c>
    </row>
    <row r="17804" spans="1:4" x14ac:dyDescent="0.25">
      <c r="A17804" s="179" t="s">
        <v>18135</v>
      </c>
      <c r="B17804" s="179" t="s">
        <v>18136</v>
      </c>
      <c r="C17804" s="179" t="s">
        <v>18132</v>
      </c>
      <c r="D17804" s="180" t="s">
        <v>18015</v>
      </c>
    </row>
    <row r="17805" spans="1:4" x14ac:dyDescent="0.25">
      <c r="A17805" s="179" t="s">
        <v>16246</v>
      </c>
      <c r="B17805" s="179" t="s">
        <v>16247</v>
      </c>
      <c r="C17805" s="179" t="s">
        <v>8</v>
      </c>
      <c r="D17805" s="180" t="s">
        <v>28560</v>
      </c>
    </row>
    <row r="17806" spans="1:4" x14ac:dyDescent="0.25">
      <c r="A17806" s="179" t="s">
        <v>16248</v>
      </c>
      <c r="B17806" s="179" t="s">
        <v>16249</v>
      </c>
      <c r="C17806" s="179" t="s">
        <v>8</v>
      </c>
      <c r="D17806" s="180" t="s">
        <v>28561</v>
      </c>
    </row>
    <row r="17807" spans="1:4" x14ac:dyDescent="0.25">
      <c r="A17807" s="179" t="s">
        <v>16250</v>
      </c>
      <c r="B17807" s="179" t="s">
        <v>16251</v>
      </c>
      <c r="C17807" s="179" t="s">
        <v>8</v>
      </c>
      <c r="D17807" s="180" t="s">
        <v>28562</v>
      </c>
    </row>
    <row r="17808" spans="1:4" x14ac:dyDescent="0.25">
      <c r="A17808" s="179" t="s">
        <v>16252</v>
      </c>
      <c r="B17808" s="179" t="s">
        <v>16253</v>
      </c>
      <c r="C17808" s="179" t="s">
        <v>8</v>
      </c>
      <c r="D17808" s="180" t="s">
        <v>28563</v>
      </c>
    </row>
    <row r="17809" spans="1:4" x14ac:dyDescent="0.25">
      <c r="A17809" s="179" t="s">
        <v>18137</v>
      </c>
      <c r="B17809" s="179" t="s">
        <v>18138</v>
      </c>
      <c r="C17809" s="179" t="s">
        <v>18139</v>
      </c>
      <c r="D17809" s="180" t="s">
        <v>6347</v>
      </c>
    </row>
    <row r="17810" spans="1:4" x14ac:dyDescent="0.25">
      <c r="A17810" s="179" t="s">
        <v>16254</v>
      </c>
      <c r="B17810" s="179" t="s">
        <v>16255</v>
      </c>
      <c r="C17810" s="179" t="s">
        <v>8</v>
      </c>
      <c r="D17810" s="180" t="s">
        <v>28564</v>
      </c>
    </row>
    <row r="17811" spans="1:4" x14ac:dyDescent="0.25">
      <c r="A17811" s="179" t="s">
        <v>16256</v>
      </c>
      <c r="B17811" s="179" t="s">
        <v>16257</v>
      </c>
      <c r="C17811" s="179" t="s">
        <v>8</v>
      </c>
      <c r="D17811" s="180" t="s">
        <v>28565</v>
      </c>
    </row>
    <row r="17812" spans="1:4" x14ac:dyDescent="0.25">
      <c r="A17812" s="179" t="s">
        <v>16258</v>
      </c>
      <c r="B17812" s="179" t="s">
        <v>16259</v>
      </c>
      <c r="C17812" s="179" t="s">
        <v>8</v>
      </c>
      <c r="D17812" s="180" t="s">
        <v>28554</v>
      </c>
    </row>
    <row r="17813" spans="1:4" x14ac:dyDescent="0.25">
      <c r="A17813" s="179" t="s">
        <v>16260</v>
      </c>
      <c r="B17813" s="179" t="s">
        <v>16261</v>
      </c>
      <c r="C17813" s="179" t="s">
        <v>8</v>
      </c>
      <c r="D17813" s="180" t="s">
        <v>28566</v>
      </c>
    </row>
    <row r="17814" spans="1:4" x14ac:dyDescent="0.25">
      <c r="A17814" s="179" t="s">
        <v>16262</v>
      </c>
      <c r="B17814" s="179" t="s">
        <v>16263</v>
      </c>
      <c r="C17814" s="179" t="s">
        <v>8</v>
      </c>
      <c r="D17814" s="180" t="s">
        <v>28567</v>
      </c>
    </row>
    <row r="17815" spans="1:4" x14ac:dyDescent="0.25">
      <c r="A17815" s="179" t="s">
        <v>16264</v>
      </c>
      <c r="B17815" s="179" t="s">
        <v>16265</v>
      </c>
      <c r="C17815" s="179" t="s">
        <v>8</v>
      </c>
      <c r="D17815" s="180" t="s">
        <v>28568</v>
      </c>
    </row>
    <row r="17816" spans="1:4" x14ac:dyDescent="0.25">
      <c r="A17816" s="179" t="s">
        <v>16267</v>
      </c>
      <c r="B17816" s="179" t="s">
        <v>16268</v>
      </c>
      <c r="C17816" s="179" t="s">
        <v>8</v>
      </c>
      <c r="D17816" s="180" t="s">
        <v>28569</v>
      </c>
    </row>
    <row r="17817" spans="1:4" x14ac:dyDescent="0.25">
      <c r="A17817" s="179" t="s">
        <v>16269</v>
      </c>
      <c r="B17817" s="179" t="s">
        <v>16270</v>
      </c>
      <c r="C17817" s="179" t="s">
        <v>8</v>
      </c>
      <c r="D17817" s="180" t="s">
        <v>28570</v>
      </c>
    </row>
    <row r="17818" spans="1:4" x14ac:dyDescent="0.25">
      <c r="A17818" s="179" t="s">
        <v>18140</v>
      </c>
      <c r="B17818" s="179" t="s">
        <v>18141</v>
      </c>
      <c r="C17818" s="179" t="s">
        <v>8</v>
      </c>
      <c r="D17818" s="180" t="s">
        <v>16767</v>
      </c>
    </row>
    <row r="17819" spans="1:4" x14ac:dyDescent="0.25">
      <c r="A17819" s="179" t="s">
        <v>18142</v>
      </c>
      <c r="B17819" s="179" t="s">
        <v>18143</v>
      </c>
      <c r="C17819" s="179" t="s">
        <v>8</v>
      </c>
      <c r="D17819" s="180" t="s">
        <v>6347</v>
      </c>
    </row>
    <row r="17820" spans="1:4" x14ac:dyDescent="0.25">
      <c r="A17820" s="179" t="s">
        <v>18144</v>
      </c>
      <c r="B17820" s="179" t="s">
        <v>18145</v>
      </c>
      <c r="C17820" s="179" t="s">
        <v>8</v>
      </c>
      <c r="D17820" s="180" t="s">
        <v>12510</v>
      </c>
    </row>
    <row r="17821" spans="1:4" x14ac:dyDescent="0.25">
      <c r="A17821" s="179" t="s">
        <v>18146</v>
      </c>
      <c r="B17821" s="179" t="s">
        <v>18147</v>
      </c>
      <c r="C17821" s="179" t="s">
        <v>8</v>
      </c>
      <c r="D17821" s="180" t="s">
        <v>6312</v>
      </c>
    </row>
    <row r="17822" spans="1:4" x14ac:dyDescent="0.25">
      <c r="A17822" s="179" t="s">
        <v>18148</v>
      </c>
      <c r="B17822" s="179" t="s">
        <v>18149</v>
      </c>
      <c r="C17822" s="179" t="s">
        <v>8</v>
      </c>
      <c r="D17822" s="180" t="s">
        <v>24174</v>
      </c>
    </row>
    <row r="17823" spans="1:4" x14ac:dyDescent="0.25">
      <c r="A17823" s="179" t="s">
        <v>18150</v>
      </c>
      <c r="B17823" s="179" t="s">
        <v>18151</v>
      </c>
      <c r="C17823" s="179" t="s">
        <v>8</v>
      </c>
      <c r="D17823" s="180" t="s">
        <v>16300</v>
      </c>
    </row>
    <row r="17824" spans="1:4" x14ac:dyDescent="0.25">
      <c r="A17824" s="179" t="s">
        <v>18152</v>
      </c>
      <c r="B17824" s="179" t="s">
        <v>18153</v>
      </c>
      <c r="C17824" s="179" t="s">
        <v>14</v>
      </c>
      <c r="D17824" s="180" t="s">
        <v>12708</v>
      </c>
    </row>
    <row r="17825" spans="1:4" x14ac:dyDescent="0.25">
      <c r="A17825" s="179" t="s">
        <v>18154</v>
      </c>
      <c r="B17825" s="179" t="s">
        <v>18155</v>
      </c>
      <c r="C17825" s="179" t="s">
        <v>14</v>
      </c>
      <c r="D17825" s="180" t="s">
        <v>13295</v>
      </c>
    </row>
    <row r="17826" spans="1:4" x14ac:dyDescent="0.25">
      <c r="A17826" s="179" t="s">
        <v>18156</v>
      </c>
      <c r="B17826" s="179" t="s">
        <v>18157</v>
      </c>
      <c r="C17826" s="179" t="s">
        <v>8</v>
      </c>
      <c r="D17826" s="180" t="s">
        <v>18320</v>
      </c>
    </row>
    <row r="17827" spans="1:4" x14ac:dyDescent="0.25">
      <c r="A17827" s="179" t="s">
        <v>18158</v>
      </c>
      <c r="B17827" s="179" t="s">
        <v>18159</v>
      </c>
      <c r="C17827" s="179" t="s">
        <v>8</v>
      </c>
      <c r="D17827" s="180" t="s">
        <v>6967</v>
      </c>
    </row>
    <row r="17828" spans="1:4" x14ac:dyDescent="0.25">
      <c r="A17828" s="179" t="s">
        <v>18160</v>
      </c>
      <c r="B17828" s="179" t="s">
        <v>18161</v>
      </c>
      <c r="C17828" s="179" t="s">
        <v>8</v>
      </c>
      <c r="D17828" s="180" t="s">
        <v>7251</v>
      </c>
    </row>
    <row r="17829" spans="1:4" x14ac:dyDescent="0.25">
      <c r="A17829" s="179" t="s">
        <v>18162</v>
      </c>
      <c r="B17829" s="179" t="s">
        <v>18163</v>
      </c>
      <c r="C17829" s="179" t="s">
        <v>14</v>
      </c>
      <c r="D17829" s="180" t="s">
        <v>12614</v>
      </c>
    </row>
    <row r="17830" spans="1:4" x14ac:dyDescent="0.25">
      <c r="A17830" s="179" t="s">
        <v>18164</v>
      </c>
      <c r="B17830" s="179" t="s">
        <v>18165</v>
      </c>
      <c r="C17830" s="179" t="s">
        <v>14</v>
      </c>
      <c r="D17830" s="180" t="s">
        <v>28571</v>
      </c>
    </row>
    <row r="17831" spans="1:4" x14ac:dyDescent="0.25">
      <c r="A17831" s="179" t="s">
        <v>18166</v>
      </c>
      <c r="B17831" s="179" t="s">
        <v>18167</v>
      </c>
      <c r="C17831" s="179" t="s">
        <v>14</v>
      </c>
      <c r="D17831" s="180" t="s">
        <v>14732</v>
      </c>
    </row>
    <row r="17832" spans="1:4" x14ac:dyDescent="0.25">
      <c r="A17832" s="179" t="s">
        <v>14242</v>
      </c>
      <c r="B17832" s="179" t="s">
        <v>14243</v>
      </c>
      <c r="C17832" s="179" t="s">
        <v>8</v>
      </c>
      <c r="D17832" s="180" t="s">
        <v>28572</v>
      </c>
    </row>
    <row r="17833" spans="1:4" x14ac:dyDescent="0.25">
      <c r="A17833" s="179" t="s">
        <v>14244</v>
      </c>
      <c r="B17833" s="179" t="s">
        <v>14245</v>
      </c>
      <c r="C17833" s="179" t="s">
        <v>8</v>
      </c>
      <c r="D17833" s="180" t="s">
        <v>12562</v>
      </c>
    </row>
    <row r="17834" spans="1:4" x14ac:dyDescent="0.25">
      <c r="A17834" s="179" t="s">
        <v>14246</v>
      </c>
      <c r="B17834" s="179" t="s">
        <v>14247</v>
      </c>
      <c r="C17834" s="179" t="s">
        <v>8</v>
      </c>
      <c r="D17834" s="180" t="s">
        <v>12661</v>
      </c>
    </row>
    <row r="17835" spans="1:4" x14ac:dyDescent="0.25">
      <c r="A17835" s="179" t="s">
        <v>14248</v>
      </c>
      <c r="B17835" s="179" t="s">
        <v>14249</v>
      </c>
      <c r="C17835" s="179" t="s">
        <v>8</v>
      </c>
      <c r="D17835" s="180" t="s">
        <v>28573</v>
      </c>
    </row>
    <row r="17836" spans="1:4" x14ac:dyDescent="0.25">
      <c r="A17836" s="179" t="s">
        <v>14250</v>
      </c>
      <c r="B17836" s="179" t="s">
        <v>14251</v>
      </c>
      <c r="C17836" s="179" t="s">
        <v>8</v>
      </c>
      <c r="D17836" s="180" t="s">
        <v>14671</v>
      </c>
    </row>
    <row r="17837" spans="1:4" x14ac:dyDescent="0.25">
      <c r="A17837" s="179" t="s">
        <v>14252</v>
      </c>
      <c r="B17837" s="179" t="s">
        <v>14253</v>
      </c>
      <c r="C17837" s="179" t="s">
        <v>8</v>
      </c>
      <c r="D17837" s="180" t="s">
        <v>13008</v>
      </c>
    </row>
    <row r="17838" spans="1:4" x14ac:dyDescent="0.25">
      <c r="A17838" s="179" t="s">
        <v>14254</v>
      </c>
      <c r="B17838" s="179" t="s">
        <v>14255</v>
      </c>
      <c r="C17838" s="179" t="s">
        <v>8</v>
      </c>
      <c r="D17838" s="180" t="s">
        <v>28574</v>
      </c>
    </row>
    <row r="17839" spans="1:4" x14ac:dyDescent="0.25">
      <c r="A17839" s="179" t="s">
        <v>14256</v>
      </c>
      <c r="B17839" s="179" t="s">
        <v>14257</v>
      </c>
      <c r="C17839" s="179" t="s">
        <v>8</v>
      </c>
      <c r="D17839" s="180" t="s">
        <v>27444</v>
      </c>
    </row>
    <row r="17840" spans="1:4" x14ac:dyDescent="0.25">
      <c r="A17840" s="179" t="s">
        <v>14259</v>
      </c>
      <c r="B17840" s="179" t="s">
        <v>14260</v>
      </c>
      <c r="C17840" s="179" t="s">
        <v>8</v>
      </c>
      <c r="D17840" s="180" t="s">
        <v>8157</v>
      </c>
    </row>
    <row r="17841" spans="1:4" x14ac:dyDescent="0.25">
      <c r="A17841" s="179" t="s">
        <v>14261</v>
      </c>
      <c r="B17841" s="179" t="s">
        <v>14262</v>
      </c>
      <c r="C17841" s="179" t="s">
        <v>8</v>
      </c>
      <c r="D17841" s="180" t="s">
        <v>7281</v>
      </c>
    </row>
    <row r="17842" spans="1:4" x14ac:dyDescent="0.25">
      <c r="A17842" s="179" t="s">
        <v>14263</v>
      </c>
      <c r="B17842" s="179" t="s">
        <v>14264</v>
      </c>
      <c r="C17842" s="179" t="s">
        <v>8</v>
      </c>
      <c r="D17842" s="180" t="s">
        <v>12750</v>
      </c>
    </row>
    <row r="17843" spans="1:4" x14ac:dyDescent="0.25">
      <c r="A17843" s="179" t="s">
        <v>14265</v>
      </c>
      <c r="B17843" s="179" t="s">
        <v>14266</v>
      </c>
      <c r="C17843" s="179" t="s">
        <v>8</v>
      </c>
      <c r="D17843" s="180" t="s">
        <v>7238</v>
      </c>
    </row>
    <row r="17844" spans="1:4" x14ac:dyDescent="0.25">
      <c r="A17844" s="179" t="s">
        <v>14267</v>
      </c>
      <c r="B17844" s="179" t="s">
        <v>14268</v>
      </c>
      <c r="C17844" s="179" t="s">
        <v>8</v>
      </c>
      <c r="D17844" s="180" t="s">
        <v>12082</v>
      </c>
    </row>
    <row r="17845" spans="1:4" x14ac:dyDescent="0.25">
      <c r="A17845" s="179" t="s">
        <v>14269</v>
      </c>
      <c r="B17845" s="179" t="s">
        <v>14270</v>
      </c>
      <c r="C17845" s="179" t="s">
        <v>8</v>
      </c>
      <c r="D17845" s="180" t="s">
        <v>28575</v>
      </c>
    </row>
    <row r="17846" spans="1:4" x14ac:dyDescent="0.25">
      <c r="A17846" s="179" t="s">
        <v>14271</v>
      </c>
      <c r="B17846" s="179" t="s">
        <v>14272</v>
      </c>
      <c r="C17846" s="179" t="s">
        <v>8</v>
      </c>
      <c r="D17846" s="180" t="s">
        <v>7271</v>
      </c>
    </row>
    <row r="17847" spans="1:4" x14ac:dyDescent="0.25">
      <c r="A17847" s="179" t="s">
        <v>14273</v>
      </c>
      <c r="B17847" s="179" t="s">
        <v>14274</v>
      </c>
      <c r="C17847" s="179" t="s">
        <v>8</v>
      </c>
      <c r="D17847" s="180" t="s">
        <v>12765</v>
      </c>
    </row>
    <row r="17848" spans="1:4" x14ac:dyDescent="0.25">
      <c r="A17848" s="179" t="s">
        <v>14275</v>
      </c>
      <c r="B17848" s="179" t="s">
        <v>14276</v>
      </c>
      <c r="C17848" s="179" t="s">
        <v>8</v>
      </c>
      <c r="D17848" s="180" t="s">
        <v>7844</v>
      </c>
    </row>
    <row r="17849" spans="1:4" x14ac:dyDescent="0.25">
      <c r="A17849" s="179" t="s">
        <v>14277</v>
      </c>
      <c r="B17849" s="179" t="s">
        <v>14278</v>
      </c>
      <c r="C17849" s="179" t="s">
        <v>8</v>
      </c>
      <c r="D17849" s="180" t="s">
        <v>15061</v>
      </c>
    </row>
    <row r="17850" spans="1:4" x14ac:dyDescent="0.25">
      <c r="A17850" s="179" t="s">
        <v>14279</v>
      </c>
      <c r="B17850" s="179" t="s">
        <v>14280</v>
      </c>
      <c r="C17850" s="179" t="s">
        <v>8</v>
      </c>
      <c r="D17850" s="180" t="s">
        <v>8551</v>
      </c>
    </row>
    <row r="17851" spans="1:4" x14ac:dyDescent="0.25">
      <c r="A17851" s="179" t="s">
        <v>14281</v>
      </c>
      <c r="B17851" s="179" t="s">
        <v>14282</v>
      </c>
      <c r="C17851" s="179" t="s">
        <v>8</v>
      </c>
      <c r="D17851" s="180" t="s">
        <v>28576</v>
      </c>
    </row>
    <row r="17852" spans="1:4" x14ac:dyDescent="0.25">
      <c r="A17852" s="179" t="s">
        <v>14283</v>
      </c>
      <c r="B17852" s="179" t="s">
        <v>14284</v>
      </c>
      <c r="C17852" s="179" t="s">
        <v>8</v>
      </c>
      <c r="D17852" s="180" t="s">
        <v>16806</v>
      </c>
    </row>
    <row r="17853" spans="1:4" x14ac:dyDescent="0.25">
      <c r="A17853" s="179" t="s">
        <v>14285</v>
      </c>
      <c r="B17853" s="179" t="s">
        <v>14286</v>
      </c>
      <c r="C17853" s="179" t="s">
        <v>8</v>
      </c>
      <c r="D17853" s="180" t="s">
        <v>22951</v>
      </c>
    </row>
    <row r="17854" spans="1:4" x14ac:dyDescent="0.25">
      <c r="A17854" s="179" t="s">
        <v>14287</v>
      </c>
      <c r="B17854" s="179" t="s">
        <v>14288</v>
      </c>
      <c r="C17854" s="179" t="s">
        <v>8</v>
      </c>
      <c r="D17854" s="180" t="s">
        <v>6991</v>
      </c>
    </row>
    <row r="17855" spans="1:4" x14ac:dyDescent="0.25">
      <c r="A17855" s="179" t="s">
        <v>14289</v>
      </c>
      <c r="B17855" s="179" t="s">
        <v>14290</v>
      </c>
      <c r="C17855" s="179" t="s">
        <v>14</v>
      </c>
      <c r="D17855" s="180" t="s">
        <v>27038</v>
      </c>
    </row>
    <row r="17856" spans="1:4" x14ac:dyDescent="0.25">
      <c r="A17856" s="179" t="s">
        <v>14291</v>
      </c>
      <c r="B17856" s="179" t="s">
        <v>14292</v>
      </c>
      <c r="C17856" s="179" t="s">
        <v>14</v>
      </c>
      <c r="D17856" s="180" t="s">
        <v>10172</v>
      </c>
    </row>
    <row r="17857" spans="1:4" x14ac:dyDescent="0.25">
      <c r="A17857" s="179" t="s">
        <v>14293</v>
      </c>
      <c r="B17857" s="179" t="s">
        <v>18170</v>
      </c>
      <c r="C17857" s="179" t="s">
        <v>8</v>
      </c>
      <c r="D17857" s="180" t="s">
        <v>28577</v>
      </c>
    </row>
    <row r="17858" spans="1:4" x14ac:dyDescent="0.25">
      <c r="A17858" s="179" t="s">
        <v>14294</v>
      </c>
      <c r="B17858" s="179" t="s">
        <v>18171</v>
      </c>
      <c r="C17858" s="179" t="s">
        <v>8</v>
      </c>
      <c r="D17858" s="180" t="s">
        <v>18421</v>
      </c>
    </row>
    <row r="17859" spans="1:4" x14ac:dyDescent="0.25">
      <c r="A17859" s="179" t="s">
        <v>14295</v>
      </c>
      <c r="B17859" s="179" t="s">
        <v>18172</v>
      </c>
      <c r="C17859" s="179" t="s">
        <v>8</v>
      </c>
      <c r="D17859" s="180" t="s">
        <v>28578</v>
      </c>
    </row>
    <row r="17860" spans="1:4" x14ac:dyDescent="0.25">
      <c r="A17860" s="179" t="s">
        <v>14296</v>
      </c>
      <c r="B17860" s="179" t="s">
        <v>18173</v>
      </c>
      <c r="C17860" s="179" t="s">
        <v>8</v>
      </c>
      <c r="D17860" s="180" t="s">
        <v>28579</v>
      </c>
    </row>
    <row r="17861" spans="1:4" x14ac:dyDescent="0.25">
      <c r="A17861" s="179" t="s">
        <v>14297</v>
      </c>
      <c r="B17861" s="179" t="s">
        <v>18174</v>
      </c>
      <c r="C17861" s="179" t="s">
        <v>8</v>
      </c>
      <c r="D17861" s="180" t="s">
        <v>28580</v>
      </c>
    </row>
    <row r="17862" spans="1:4" x14ac:dyDescent="0.25">
      <c r="A17862" s="179" t="s">
        <v>14298</v>
      </c>
      <c r="B17862" s="179" t="s">
        <v>18175</v>
      </c>
      <c r="C17862" s="179" t="s">
        <v>8</v>
      </c>
      <c r="D17862" s="180" t="s">
        <v>28581</v>
      </c>
    </row>
    <row r="17863" spans="1:4" x14ac:dyDescent="0.25">
      <c r="A17863" s="179" t="s">
        <v>14299</v>
      </c>
      <c r="B17863" s="179" t="s">
        <v>14300</v>
      </c>
      <c r="C17863" s="179" t="s">
        <v>8</v>
      </c>
      <c r="D17863" s="180" t="s">
        <v>24195</v>
      </c>
    </row>
    <row r="17864" spans="1:4" x14ac:dyDescent="0.25">
      <c r="A17864" s="179" t="s">
        <v>14301</v>
      </c>
      <c r="B17864" s="179" t="s">
        <v>14302</v>
      </c>
      <c r="C17864" s="179" t="s">
        <v>8</v>
      </c>
      <c r="D17864" s="180" t="s">
        <v>28582</v>
      </c>
    </row>
    <row r="17865" spans="1:4" x14ac:dyDescent="0.25">
      <c r="A17865" s="179" t="s">
        <v>14303</v>
      </c>
      <c r="B17865" s="179" t="s">
        <v>14304</v>
      </c>
      <c r="C17865" s="179" t="s">
        <v>8</v>
      </c>
      <c r="D17865" s="180" t="s">
        <v>28583</v>
      </c>
    </row>
    <row r="17866" spans="1:4" x14ac:dyDescent="0.25">
      <c r="A17866" s="179" t="s">
        <v>14305</v>
      </c>
      <c r="B17866" s="179" t="s">
        <v>14306</v>
      </c>
      <c r="C17866" s="179" t="s">
        <v>8</v>
      </c>
      <c r="D17866" s="180" t="s">
        <v>28584</v>
      </c>
    </row>
    <row r="17867" spans="1:4" x14ac:dyDescent="0.25">
      <c r="A17867" s="179" t="s">
        <v>14307</v>
      </c>
      <c r="B17867" s="179" t="s">
        <v>14308</v>
      </c>
      <c r="C17867" s="179" t="s">
        <v>8</v>
      </c>
      <c r="D17867" s="180" t="s">
        <v>28585</v>
      </c>
    </row>
    <row r="17868" spans="1:4" x14ac:dyDescent="0.25">
      <c r="A17868" s="179" t="s">
        <v>14309</v>
      </c>
      <c r="B17868" s="179" t="s">
        <v>14310</v>
      </c>
      <c r="C17868" s="179" t="s">
        <v>8</v>
      </c>
      <c r="D17868" s="180" t="s">
        <v>13624</v>
      </c>
    </row>
    <row r="17869" spans="1:4" x14ac:dyDescent="0.25">
      <c r="A17869" s="179" t="s">
        <v>14311</v>
      </c>
      <c r="B17869" s="179" t="s">
        <v>14312</v>
      </c>
      <c r="C17869" s="179" t="s">
        <v>8</v>
      </c>
      <c r="D17869" s="180" t="s">
        <v>17903</v>
      </c>
    </row>
    <row r="17870" spans="1:4" x14ac:dyDescent="0.25">
      <c r="A17870" s="179" t="s">
        <v>14313</v>
      </c>
      <c r="B17870" s="179" t="s">
        <v>14314</v>
      </c>
      <c r="C17870" s="179" t="s">
        <v>8</v>
      </c>
      <c r="D17870" s="180" t="s">
        <v>14335</v>
      </c>
    </row>
    <row r="17871" spans="1:4" x14ac:dyDescent="0.25">
      <c r="A17871" s="179" t="s">
        <v>14315</v>
      </c>
      <c r="B17871" s="179" t="s">
        <v>14316</v>
      </c>
      <c r="C17871" s="179" t="s">
        <v>8</v>
      </c>
      <c r="D17871" s="180" t="s">
        <v>17681</v>
      </c>
    </row>
    <row r="17872" spans="1:4" x14ac:dyDescent="0.25">
      <c r="A17872" s="179" t="s">
        <v>14317</v>
      </c>
      <c r="B17872" s="179" t="s">
        <v>14318</v>
      </c>
      <c r="C17872" s="179" t="s">
        <v>14</v>
      </c>
      <c r="D17872" s="180" t="s">
        <v>28586</v>
      </c>
    </row>
    <row r="17873" spans="1:4" x14ac:dyDescent="0.25">
      <c r="A17873" s="179" t="s">
        <v>14319</v>
      </c>
      <c r="B17873" s="179" t="s">
        <v>14320</v>
      </c>
      <c r="C17873" s="179" t="s">
        <v>14</v>
      </c>
      <c r="D17873" s="180" t="s">
        <v>28587</v>
      </c>
    </row>
    <row r="17874" spans="1:4" x14ac:dyDescent="0.25">
      <c r="A17874" s="179" t="s">
        <v>14321</v>
      </c>
      <c r="B17874" s="179" t="s">
        <v>18178</v>
      </c>
      <c r="C17874" s="179" t="s">
        <v>8</v>
      </c>
      <c r="D17874" s="180" t="s">
        <v>28588</v>
      </c>
    </row>
    <row r="17875" spans="1:4" x14ac:dyDescent="0.25">
      <c r="A17875" s="179" t="s">
        <v>14322</v>
      </c>
      <c r="B17875" s="179" t="s">
        <v>18179</v>
      </c>
      <c r="C17875" s="179" t="s">
        <v>8</v>
      </c>
      <c r="D17875" s="180" t="s">
        <v>28589</v>
      </c>
    </row>
    <row r="17876" spans="1:4" x14ac:dyDescent="0.25">
      <c r="A17876" s="179" t="s">
        <v>14323</v>
      </c>
      <c r="B17876" s="179" t="s">
        <v>18180</v>
      </c>
      <c r="C17876" s="179" t="s">
        <v>8</v>
      </c>
      <c r="D17876" s="180" t="s">
        <v>28590</v>
      </c>
    </row>
    <row r="17877" spans="1:4" x14ac:dyDescent="0.25">
      <c r="A17877" s="179" t="s">
        <v>14324</v>
      </c>
      <c r="B17877" s="179" t="s">
        <v>18181</v>
      </c>
      <c r="C17877" s="179" t="s">
        <v>8</v>
      </c>
      <c r="D17877" s="180" t="s">
        <v>28591</v>
      </c>
    </row>
    <row r="17878" spans="1:4" x14ac:dyDescent="0.25">
      <c r="A17878" s="179" t="s">
        <v>14325</v>
      </c>
      <c r="B17878" s="179" t="s">
        <v>18182</v>
      </c>
      <c r="C17878" s="179" t="s">
        <v>8</v>
      </c>
      <c r="D17878" s="180" t="s">
        <v>28592</v>
      </c>
    </row>
    <row r="17879" spans="1:4" x14ac:dyDescent="0.25">
      <c r="A17879" s="179" t="s">
        <v>14326</v>
      </c>
      <c r="B17879" s="179" t="s">
        <v>18183</v>
      </c>
      <c r="C17879" s="179" t="s">
        <v>8</v>
      </c>
      <c r="D17879" s="180" t="s">
        <v>28593</v>
      </c>
    </row>
    <row r="17880" spans="1:4" x14ac:dyDescent="0.25">
      <c r="A17880" s="179" t="s">
        <v>5347</v>
      </c>
      <c r="B17880" s="179" t="s">
        <v>28594</v>
      </c>
      <c r="C17880" s="179" t="s">
        <v>10</v>
      </c>
      <c r="D17880" s="180" t="s">
        <v>28595</v>
      </c>
    </row>
    <row r="17881" spans="1:4" x14ac:dyDescent="0.25">
      <c r="A17881" s="179" t="s">
        <v>5348</v>
      </c>
      <c r="B17881" s="179" t="s">
        <v>28596</v>
      </c>
      <c r="C17881" s="179" t="s">
        <v>10</v>
      </c>
      <c r="D17881" s="180" t="s">
        <v>14956</v>
      </c>
    </row>
    <row r="17882" spans="1:4" x14ac:dyDescent="0.25">
      <c r="A17882" s="179" t="s">
        <v>5349</v>
      </c>
      <c r="B17882" s="179" t="s">
        <v>28597</v>
      </c>
      <c r="C17882" s="179" t="s">
        <v>10</v>
      </c>
      <c r="D17882" s="180" t="s">
        <v>28598</v>
      </c>
    </row>
    <row r="17883" spans="1:4" x14ac:dyDescent="0.25">
      <c r="A17883" s="179" t="s">
        <v>5350</v>
      </c>
      <c r="B17883" s="179" t="s">
        <v>28599</v>
      </c>
      <c r="C17883" s="179" t="s">
        <v>10</v>
      </c>
      <c r="D17883" s="180" t="s">
        <v>28600</v>
      </c>
    </row>
    <row r="17884" spans="1:4" x14ac:dyDescent="0.25">
      <c r="A17884" s="179" t="s">
        <v>5351</v>
      </c>
      <c r="B17884" s="179" t="s">
        <v>28601</v>
      </c>
      <c r="C17884" s="179" t="s">
        <v>10</v>
      </c>
      <c r="D17884" s="180" t="s">
        <v>28602</v>
      </c>
    </row>
    <row r="17885" spans="1:4" x14ac:dyDescent="0.25">
      <c r="A17885" s="179" t="s">
        <v>5352</v>
      </c>
      <c r="B17885" s="179" t="s">
        <v>28603</v>
      </c>
      <c r="C17885" s="179" t="s">
        <v>10</v>
      </c>
      <c r="D17885" s="180" t="s">
        <v>18285</v>
      </c>
    </row>
    <row r="17886" spans="1:4" x14ac:dyDescent="0.25">
      <c r="A17886" s="179" t="s">
        <v>5353</v>
      </c>
      <c r="B17886" s="179" t="s">
        <v>28604</v>
      </c>
      <c r="C17886" s="179" t="s">
        <v>10</v>
      </c>
      <c r="D17886" s="180" t="s">
        <v>28605</v>
      </c>
    </row>
    <row r="17887" spans="1:4" x14ac:dyDescent="0.25">
      <c r="A17887" s="179" t="s">
        <v>28606</v>
      </c>
      <c r="B17887" s="179" t="s">
        <v>28607</v>
      </c>
      <c r="C17887" s="179" t="s">
        <v>10</v>
      </c>
      <c r="D17887" s="180" t="s">
        <v>28608</v>
      </c>
    </row>
    <row r="17888" spans="1:4" x14ac:dyDescent="0.25">
      <c r="A17888" s="179" t="s">
        <v>5354</v>
      </c>
      <c r="B17888" s="179" t="s">
        <v>28609</v>
      </c>
      <c r="C17888" s="179" t="s">
        <v>7</v>
      </c>
      <c r="D17888" s="180" t="s">
        <v>28457</v>
      </c>
    </row>
    <row r="17889" spans="1:4" x14ac:dyDescent="0.25">
      <c r="A17889" s="179" t="s">
        <v>10700</v>
      </c>
      <c r="B17889" s="179" t="s">
        <v>10701</v>
      </c>
      <c r="C17889" s="179" t="s">
        <v>10</v>
      </c>
      <c r="D17889" s="180" t="s">
        <v>14684</v>
      </c>
    </row>
    <row r="17890" spans="1:4" x14ac:dyDescent="0.25">
      <c r="A17890" s="179" t="s">
        <v>10702</v>
      </c>
      <c r="B17890" s="179" t="s">
        <v>10703</v>
      </c>
      <c r="C17890" s="179" t="s">
        <v>10</v>
      </c>
      <c r="D17890" s="180" t="s">
        <v>17547</v>
      </c>
    </row>
    <row r="17891" spans="1:4" x14ac:dyDescent="0.25">
      <c r="A17891" s="179" t="s">
        <v>10704</v>
      </c>
      <c r="B17891" s="179" t="s">
        <v>10705</v>
      </c>
      <c r="C17891" s="179" t="s">
        <v>10</v>
      </c>
      <c r="D17891" s="180" t="s">
        <v>16697</v>
      </c>
    </row>
    <row r="17892" spans="1:4" x14ac:dyDescent="0.25">
      <c r="A17892" s="179" t="s">
        <v>10706</v>
      </c>
      <c r="B17892" s="179" t="s">
        <v>10707</v>
      </c>
      <c r="C17892" s="179" t="s">
        <v>10</v>
      </c>
      <c r="D17892" s="180" t="s">
        <v>18989</v>
      </c>
    </row>
    <row r="17893" spans="1:4" x14ac:dyDescent="0.25">
      <c r="A17893" s="179" t="s">
        <v>10708</v>
      </c>
      <c r="B17893" s="179" t="s">
        <v>10709</v>
      </c>
      <c r="C17893" s="179" t="s">
        <v>10</v>
      </c>
      <c r="D17893" s="180" t="s">
        <v>28610</v>
      </c>
    </row>
    <row r="17894" spans="1:4" x14ac:dyDescent="0.25">
      <c r="A17894" s="179" t="s">
        <v>10710</v>
      </c>
      <c r="B17894" s="179" t="s">
        <v>10711</v>
      </c>
      <c r="C17894" s="179" t="s">
        <v>10</v>
      </c>
      <c r="D17894" s="180" t="s">
        <v>12998</v>
      </c>
    </row>
    <row r="17895" spans="1:4" x14ac:dyDescent="0.25">
      <c r="A17895" s="179" t="s">
        <v>10712</v>
      </c>
      <c r="B17895" s="179" t="s">
        <v>10713</v>
      </c>
      <c r="C17895" s="179" t="s">
        <v>10</v>
      </c>
      <c r="D17895" s="180" t="s">
        <v>7025</v>
      </c>
    </row>
    <row r="17896" spans="1:4" x14ac:dyDescent="0.25">
      <c r="A17896" s="179" t="s">
        <v>10714</v>
      </c>
      <c r="B17896" s="179" t="s">
        <v>10715</v>
      </c>
      <c r="C17896" s="179" t="s">
        <v>10</v>
      </c>
      <c r="D17896" s="180" t="s">
        <v>16844</v>
      </c>
    </row>
    <row r="17897" spans="1:4" x14ac:dyDescent="0.25">
      <c r="A17897" s="179" t="s">
        <v>10716</v>
      </c>
      <c r="B17897" s="179" t="s">
        <v>10717</v>
      </c>
      <c r="C17897" s="179" t="s">
        <v>10</v>
      </c>
      <c r="D17897" s="180" t="s">
        <v>28611</v>
      </c>
    </row>
    <row r="17898" spans="1:4" x14ac:dyDescent="0.25">
      <c r="A17898" s="179" t="s">
        <v>10718</v>
      </c>
      <c r="B17898" s="179" t="s">
        <v>10719</v>
      </c>
      <c r="C17898" s="179" t="s">
        <v>10</v>
      </c>
      <c r="D17898" s="180" t="s">
        <v>24107</v>
      </c>
    </row>
    <row r="17899" spans="1:4" x14ac:dyDescent="0.25">
      <c r="A17899" s="179" t="s">
        <v>10720</v>
      </c>
      <c r="B17899" s="179" t="s">
        <v>10721</v>
      </c>
      <c r="C17899" s="179" t="s">
        <v>10</v>
      </c>
      <c r="D17899" s="180" t="s">
        <v>6448</v>
      </c>
    </row>
    <row r="17900" spans="1:4" x14ac:dyDescent="0.25">
      <c r="A17900" s="179" t="s">
        <v>10722</v>
      </c>
      <c r="B17900" s="179" t="s">
        <v>10723</v>
      </c>
      <c r="C17900" s="179" t="s">
        <v>10</v>
      </c>
      <c r="D17900" s="180" t="s">
        <v>8529</v>
      </c>
    </row>
    <row r="17901" spans="1:4" x14ac:dyDescent="0.25">
      <c r="A17901" s="179" t="s">
        <v>10724</v>
      </c>
      <c r="B17901" s="179" t="s">
        <v>10725</v>
      </c>
      <c r="C17901" s="179" t="s">
        <v>10</v>
      </c>
      <c r="D17901" s="180" t="s">
        <v>12619</v>
      </c>
    </row>
    <row r="17902" spans="1:4" x14ac:dyDescent="0.25">
      <c r="A17902" s="179" t="s">
        <v>10726</v>
      </c>
      <c r="B17902" s="179" t="s">
        <v>10727</v>
      </c>
      <c r="C17902" s="179" t="s">
        <v>10</v>
      </c>
      <c r="D17902" s="180" t="s">
        <v>15985</v>
      </c>
    </row>
    <row r="17903" spans="1:4" x14ac:dyDescent="0.25">
      <c r="A17903" s="179" t="s">
        <v>10728</v>
      </c>
      <c r="B17903" s="179" t="s">
        <v>10729</v>
      </c>
      <c r="C17903" s="179" t="s">
        <v>10</v>
      </c>
      <c r="D17903" s="180" t="s">
        <v>23664</v>
      </c>
    </row>
    <row r="17904" spans="1:4" x14ac:dyDescent="0.25">
      <c r="A17904" s="179" t="s">
        <v>10730</v>
      </c>
      <c r="B17904" s="179" t="s">
        <v>10731</v>
      </c>
      <c r="C17904" s="179" t="s">
        <v>10</v>
      </c>
      <c r="D17904" s="180" t="s">
        <v>12093</v>
      </c>
    </row>
    <row r="17905" spans="1:4" x14ac:dyDescent="0.25">
      <c r="A17905" s="179" t="s">
        <v>10732</v>
      </c>
      <c r="B17905" s="179" t="s">
        <v>10733</v>
      </c>
      <c r="C17905" s="179" t="s">
        <v>10</v>
      </c>
      <c r="D17905" s="180" t="s">
        <v>8155</v>
      </c>
    </row>
    <row r="17906" spans="1:4" x14ac:dyDescent="0.25">
      <c r="A17906" s="179" t="s">
        <v>10734</v>
      </c>
      <c r="B17906" s="179" t="s">
        <v>10735</v>
      </c>
      <c r="C17906" s="179" t="s">
        <v>10</v>
      </c>
      <c r="D17906" s="180" t="s">
        <v>18197</v>
      </c>
    </row>
    <row r="17907" spans="1:4" x14ac:dyDescent="0.25">
      <c r="A17907" s="179" t="s">
        <v>10736</v>
      </c>
      <c r="B17907" s="179" t="s">
        <v>10737</v>
      </c>
      <c r="C17907" s="179" t="s">
        <v>10</v>
      </c>
      <c r="D17907" s="180" t="s">
        <v>7787</v>
      </c>
    </row>
    <row r="17908" spans="1:4" x14ac:dyDescent="0.25">
      <c r="A17908" s="179" t="s">
        <v>10738</v>
      </c>
      <c r="B17908" s="179" t="s">
        <v>10739</v>
      </c>
      <c r="C17908" s="179" t="s">
        <v>10</v>
      </c>
      <c r="D17908" s="180" t="s">
        <v>9847</v>
      </c>
    </row>
    <row r="17909" spans="1:4" x14ac:dyDescent="0.25">
      <c r="A17909" s="179" t="s">
        <v>10740</v>
      </c>
      <c r="B17909" s="179" t="s">
        <v>10741</v>
      </c>
      <c r="C17909" s="179" t="s">
        <v>10</v>
      </c>
      <c r="D17909" s="180" t="s">
        <v>11006</v>
      </c>
    </row>
    <row r="17910" spans="1:4" x14ac:dyDescent="0.25">
      <c r="A17910" s="179" t="s">
        <v>10742</v>
      </c>
      <c r="B17910" s="179" t="s">
        <v>10743</v>
      </c>
      <c r="C17910" s="179" t="s">
        <v>10</v>
      </c>
      <c r="D17910" s="180" t="s">
        <v>24197</v>
      </c>
    </row>
    <row r="17911" spans="1:4" x14ac:dyDescent="0.25">
      <c r="A17911" s="179" t="s">
        <v>10744</v>
      </c>
      <c r="B17911" s="179" t="s">
        <v>10745</v>
      </c>
      <c r="C17911" s="179" t="s">
        <v>10</v>
      </c>
      <c r="D17911" s="180" t="s">
        <v>12641</v>
      </c>
    </row>
    <row r="17912" spans="1:4" x14ac:dyDescent="0.25">
      <c r="A17912" s="179" t="s">
        <v>10746</v>
      </c>
      <c r="B17912" s="179" t="s">
        <v>10747</v>
      </c>
      <c r="C17912" s="179" t="s">
        <v>10</v>
      </c>
      <c r="D17912" s="180" t="s">
        <v>12908</v>
      </c>
    </row>
    <row r="17913" spans="1:4" x14ac:dyDescent="0.25">
      <c r="A17913" s="179" t="s">
        <v>10748</v>
      </c>
      <c r="B17913" s="179" t="s">
        <v>10749</v>
      </c>
      <c r="C17913" s="179" t="s">
        <v>10</v>
      </c>
      <c r="D17913" s="180" t="s">
        <v>17471</v>
      </c>
    </row>
    <row r="17914" spans="1:4" x14ac:dyDescent="0.25">
      <c r="A17914" s="179" t="s">
        <v>10750</v>
      </c>
      <c r="B17914" s="179" t="s">
        <v>10751</v>
      </c>
      <c r="C17914" s="179" t="s">
        <v>10</v>
      </c>
      <c r="D17914" s="180" t="s">
        <v>20826</v>
      </c>
    </row>
    <row r="17915" spans="1:4" x14ac:dyDescent="0.25">
      <c r="A17915" s="179" t="s">
        <v>10752</v>
      </c>
      <c r="B17915" s="179" t="s">
        <v>10753</v>
      </c>
      <c r="C17915" s="179" t="s">
        <v>10</v>
      </c>
      <c r="D17915" s="180" t="s">
        <v>27317</v>
      </c>
    </row>
    <row r="17916" spans="1:4" x14ac:dyDescent="0.25">
      <c r="A17916" s="179" t="s">
        <v>10754</v>
      </c>
      <c r="B17916" s="179" t="s">
        <v>10755</v>
      </c>
      <c r="C17916" s="179" t="s">
        <v>10</v>
      </c>
      <c r="D17916" s="180" t="s">
        <v>12117</v>
      </c>
    </row>
    <row r="17917" spans="1:4" x14ac:dyDescent="0.25">
      <c r="A17917" s="179" t="s">
        <v>10756</v>
      </c>
      <c r="B17917" s="179" t="s">
        <v>10757</v>
      </c>
      <c r="C17917" s="179" t="s">
        <v>10</v>
      </c>
      <c r="D17917" s="180" t="s">
        <v>12769</v>
      </c>
    </row>
    <row r="17918" spans="1:4" x14ac:dyDescent="0.25">
      <c r="A17918" s="179" t="s">
        <v>10758</v>
      </c>
      <c r="B17918" s="179" t="s">
        <v>10759</v>
      </c>
      <c r="C17918" s="179" t="s">
        <v>10</v>
      </c>
      <c r="D17918" s="180" t="s">
        <v>10780</v>
      </c>
    </row>
    <row r="17919" spans="1:4" x14ac:dyDescent="0.25">
      <c r="A17919" s="179" t="s">
        <v>10760</v>
      </c>
      <c r="B17919" s="179" t="s">
        <v>10761</v>
      </c>
      <c r="C17919" s="179" t="s">
        <v>10</v>
      </c>
      <c r="D17919" s="180" t="s">
        <v>7302</v>
      </c>
    </row>
    <row r="17920" spans="1:4" x14ac:dyDescent="0.25">
      <c r="A17920" s="179" t="s">
        <v>10762</v>
      </c>
      <c r="B17920" s="179" t="s">
        <v>10763</v>
      </c>
      <c r="C17920" s="179" t="s">
        <v>10</v>
      </c>
      <c r="D17920" s="180" t="s">
        <v>7279</v>
      </c>
    </row>
    <row r="17921" spans="1:4" x14ac:dyDescent="0.25">
      <c r="A17921" s="179" t="s">
        <v>10764</v>
      </c>
      <c r="B17921" s="179" t="s">
        <v>10765</v>
      </c>
      <c r="C17921" s="179" t="s">
        <v>10</v>
      </c>
      <c r="D17921" s="180" t="s">
        <v>16348</v>
      </c>
    </row>
    <row r="17922" spans="1:4" x14ac:dyDescent="0.25">
      <c r="A17922" s="179" t="s">
        <v>10766</v>
      </c>
      <c r="B17922" s="179" t="s">
        <v>10767</v>
      </c>
      <c r="C17922" s="179" t="s">
        <v>10</v>
      </c>
      <c r="D17922" s="180" t="s">
        <v>23664</v>
      </c>
    </row>
    <row r="17923" spans="1:4" x14ac:dyDescent="0.25">
      <c r="A17923" s="179" t="s">
        <v>10768</v>
      </c>
      <c r="B17923" s="179" t="s">
        <v>10769</v>
      </c>
      <c r="C17923" s="179" t="s">
        <v>10</v>
      </c>
      <c r="D17923" s="180" t="s">
        <v>12586</v>
      </c>
    </row>
    <row r="17924" spans="1:4" x14ac:dyDescent="0.25">
      <c r="A17924" s="179" t="s">
        <v>10770</v>
      </c>
      <c r="B17924" s="179" t="s">
        <v>10771</v>
      </c>
      <c r="C17924" s="179" t="s">
        <v>10</v>
      </c>
      <c r="D17924" s="180" t="s">
        <v>27970</v>
      </c>
    </row>
    <row r="17925" spans="1:4" x14ac:dyDescent="0.25">
      <c r="A17925" s="179" t="s">
        <v>10772</v>
      </c>
      <c r="B17925" s="179" t="s">
        <v>10773</v>
      </c>
      <c r="C17925" s="179" t="s">
        <v>10</v>
      </c>
      <c r="D17925" s="180" t="s">
        <v>8098</v>
      </c>
    </row>
    <row r="17926" spans="1:4" x14ac:dyDescent="0.25">
      <c r="A17926" s="179" t="s">
        <v>10774</v>
      </c>
      <c r="B17926" s="179" t="s">
        <v>10775</v>
      </c>
      <c r="C17926" s="179" t="s">
        <v>10</v>
      </c>
      <c r="D17926" s="180" t="s">
        <v>6947</v>
      </c>
    </row>
    <row r="17927" spans="1:4" x14ac:dyDescent="0.25">
      <c r="A17927" s="179" t="s">
        <v>10776</v>
      </c>
      <c r="B17927" s="179" t="s">
        <v>10777</v>
      </c>
      <c r="C17927" s="179" t="s">
        <v>10</v>
      </c>
      <c r="D17927" s="180" t="s">
        <v>15433</v>
      </c>
    </row>
    <row r="17928" spans="1:4" x14ac:dyDescent="0.25">
      <c r="A17928" s="179" t="s">
        <v>10778</v>
      </c>
      <c r="B17928" s="179" t="s">
        <v>10779</v>
      </c>
      <c r="C17928" s="179" t="s">
        <v>10</v>
      </c>
      <c r="D17928" s="180" t="s">
        <v>12463</v>
      </c>
    </row>
    <row r="17929" spans="1:4" x14ac:dyDescent="0.25">
      <c r="A17929" s="179" t="s">
        <v>8289</v>
      </c>
      <c r="B17929" s="179" t="s">
        <v>16273</v>
      </c>
      <c r="C17929" s="179" t="s">
        <v>10</v>
      </c>
      <c r="D17929" s="180" t="s">
        <v>8562</v>
      </c>
    </row>
    <row r="17930" spans="1:4" x14ac:dyDescent="0.25">
      <c r="A17930" s="179" t="s">
        <v>8290</v>
      </c>
      <c r="B17930" s="179" t="s">
        <v>16274</v>
      </c>
      <c r="C17930" s="179" t="s">
        <v>10</v>
      </c>
      <c r="D17930" s="180" t="s">
        <v>12600</v>
      </c>
    </row>
    <row r="17931" spans="1:4" x14ac:dyDescent="0.25">
      <c r="A17931" s="179" t="s">
        <v>8291</v>
      </c>
      <c r="B17931" s="179" t="s">
        <v>16275</v>
      </c>
      <c r="C17931" s="179" t="s">
        <v>10</v>
      </c>
      <c r="D17931" s="180" t="s">
        <v>7970</v>
      </c>
    </row>
    <row r="17932" spans="1:4" x14ac:dyDescent="0.25">
      <c r="A17932" s="179" t="s">
        <v>8292</v>
      </c>
      <c r="B17932" s="179" t="s">
        <v>16276</v>
      </c>
      <c r="C17932" s="179" t="s">
        <v>10</v>
      </c>
      <c r="D17932" s="180" t="s">
        <v>7977</v>
      </c>
    </row>
    <row r="17933" spans="1:4" x14ac:dyDescent="0.25">
      <c r="A17933" s="179" t="s">
        <v>8293</v>
      </c>
      <c r="B17933" s="179" t="s">
        <v>16277</v>
      </c>
      <c r="C17933" s="179" t="s">
        <v>10</v>
      </c>
      <c r="D17933" s="180" t="s">
        <v>17940</v>
      </c>
    </row>
    <row r="17934" spans="1:4" x14ac:dyDescent="0.25">
      <c r="A17934" s="179" t="s">
        <v>8294</v>
      </c>
      <c r="B17934" s="179" t="s">
        <v>16278</v>
      </c>
      <c r="C17934" s="179" t="s">
        <v>10</v>
      </c>
      <c r="D17934" s="180" t="s">
        <v>8533</v>
      </c>
    </row>
    <row r="17935" spans="1:4" x14ac:dyDescent="0.25">
      <c r="A17935" s="179" t="s">
        <v>8295</v>
      </c>
      <c r="B17935" s="179" t="s">
        <v>16279</v>
      </c>
      <c r="C17935" s="179" t="s">
        <v>10</v>
      </c>
      <c r="D17935" s="180" t="s">
        <v>28612</v>
      </c>
    </row>
    <row r="17936" spans="1:4" x14ac:dyDescent="0.25">
      <c r="A17936" s="179" t="s">
        <v>8296</v>
      </c>
      <c r="B17936" s="179" t="s">
        <v>16280</v>
      </c>
      <c r="C17936" s="179" t="s">
        <v>10</v>
      </c>
      <c r="D17936" s="180" t="s">
        <v>7888</v>
      </c>
    </row>
    <row r="17937" spans="1:4" x14ac:dyDescent="0.25">
      <c r="A17937" s="179" t="s">
        <v>8297</v>
      </c>
      <c r="B17937" s="179" t="s">
        <v>16281</v>
      </c>
      <c r="C17937" s="179" t="s">
        <v>10</v>
      </c>
      <c r="D17937" s="180" t="s">
        <v>18969</v>
      </c>
    </row>
    <row r="17938" spans="1:4" x14ac:dyDescent="0.25">
      <c r="A17938" s="179" t="s">
        <v>8298</v>
      </c>
      <c r="B17938" s="179" t="s">
        <v>16282</v>
      </c>
      <c r="C17938" s="179" t="s">
        <v>10</v>
      </c>
      <c r="D17938" s="180" t="s">
        <v>27141</v>
      </c>
    </row>
    <row r="17939" spans="1:4" x14ac:dyDescent="0.25">
      <c r="A17939" s="179" t="s">
        <v>8299</v>
      </c>
      <c r="B17939" s="179" t="s">
        <v>16283</v>
      </c>
      <c r="C17939" s="179" t="s">
        <v>10</v>
      </c>
      <c r="D17939" s="180" t="s">
        <v>10170</v>
      </c>
    </row>
    <row r="17940" spans="1:4" x14ac:dyDescent="0.25">
      <c r="A17940" s="179" t="s">
        <v>8300</v>
      </c>
      <c r="B17940" s="179" t="s">
        <v>16284</v>
      </c>
      <c r="C17940" s="179" t="s">
        <v>10</v>
      </c>
      <c r="D17940" s="180" t="s">
        <v>28613</v>
      </c>
    </row>
    <row r="17941" spans="1:4" x14ac:dyDescent="0.25">
      <c r="A17941" s="179" t="s">
        <v>8301</v>
      </c>
      <c r="B17941" s="179" t="s">
        <v>16285</v>
      </c>
      <c r="C17941" s="179" t="s">
        <v>10</v>
      </c>
      <c r="D17941" s="180" t="s">
        <v>12725</v>
      </c>
    </row>
    <row r="17942" spans="1:4" x14ac:dyDescent="0.25">
      <c r="A17942" s="179" t="s">
        <v>8302</v>
      </c>
      <c r="B17942" s="179" t="s">
        <v>16286</v>
      </c>
      <c r="C17942" s="179" t="s">
        <v>10</v>
      </c>
      <c r="D17942" s="180" t="s">
        <v>12568</v>
      </c>
    </row>
    <row r="17943" spans="1:4" x14ac:dyDescent="0.25">
      <c r="A17943" s="179" t="s">
        <v>8303</v>
      </c>
      <c r="B17943" s="179" t="s">
        <v>16287</v>
      </c>
      <c r="C17943" s="179" t="s">
        <v>10</v>
      </c>
      <c r="D17943" s="180" t="s">
        <v>27240</v>
      </c>
    </row>
    <row r="17944" spans="1:4" x14ac:dyDescent="0.25">
      <c r="A17944" s="179" t="s">
        <v>8304</v>
      </c>
      <c r="B17944" s="179" t="s">
        <v>16288</v>
      </c>
      <c r="C17944" s="179" t="s">
        <v>10</v>
      </c>
      <c r="D17944" s="180" t="s">
        <v>25431</v>
      </c>
    </row>
    <row r="17945" spans="1:4" x14ac:dyDescent="0.25">
      <c r="A17945" s="179" t="s">
        <v>8305</v>
      </c>
      <c r="B17945" s="179" t="s">
        <v>16289</v>
      </c>
      <c r="C17945" s="179" t="s">
        <v>10</v>
      </c>
      <c r="D17945" s="180" t="s">
        <v>8158</v>
      </c>
    </row>
    <row r="17946" spans="1:4" x14ac:dyDescent="0.25">
      <c r="A17946" s="179" t="s">
        <v>8306</v>
      </c>
      <c r="B17946" s="179" t="s">
        <v>16290</v>
      </c>
      <c r="C17946" s="179" t="s">
        <v>10</v>
      </c>
      <c r="D17946" s="180" t="s">
        <v>17220</v>
      </c>
    </row>
    <row r="17947" spans="1:4" x14ac:dyDescent="0.25">
      <c r="A17947" s="179" t="s">
        <v>8307</v>
      </c>
      <c r="B17947" s="179" t="s">
        <v>16291</v>
      </c>
      <c r="C17947" s="179" t="s">
        <v>10</v>
      </c>
      <c r="D17947" s="180" t="s">
        <v>12493</v>
      </c>
    </row>
    <row r="17948" spans="1:4" x14ac:dyDescent="0.25">
      <c r="A17948" s="179" t="s">
        <v>8308</v>
      </c>
      <c r="B17948" s="179" t="s">
        <v>16292</v>
      </c>
      <c r="C17948" s="179" t="s">
        <v>10</v>
      </c>
      <c r="D17948" s="180" t="s">
        <v>28614</v>
      </c>
    </row>
    <row r="17949" spans="1:4" x14ac:dyDescent="0.25">
      <c r="A17949" s="179" t="s">
        <v>8309</v>
      </c>
      <c r="B17949" s="179" t="s">
        <v>16293</v>
      </c>
      <c r="C17949" s="179" t="s">
        <v>10</v>
      </c>
      <c r="D17949" s="180" t="s">
        <v>6947</v>
      </c>
    </row>
    <row r="17950" spans="1:4" x14ac:dyDescent="0.25">
      <c r="A17950" s="179" t="s">
        <v>8310</v>
      </c>
      <c r="B17950" s="179" t="s">
        <v>16294</v>
      </c>
      <c r="C17950" s="179" t="s">
        <v>10</v>
      </c>
      <c r="D17950" s="180" t="s">
        <v>19812</v>
      </c>
    </row>
    <row r="17951" spans="1:4" x14ac:dyDescent="0.25">
      <c r="A17951" s="179" t="s">
        <v>8311</v>
      </c>
      <c r="B17951" s="179" t="s">
        <v>16295</v>
      </c>
      <c r="C17951" s="179" t="s">
        <v>10</v>
      </c>
      <c r="D17951" s="180" t="s">
        <v>28615</v>
      </c>
    </row>
    <row r="17952" spans="1:4" x14ac:dyDescent="0.25">
      <c r="A17952" s="179" t="s">
        <v>8312</v>
      </c>
      <c r="B17952" s="179" t="s">
        <v>16297</v>
      </c>
      <c r="C17952" s="179" t="s">
        <v>10</v>
      </c>
      <c r="D17952" s="180" t="s">
        <v>17179</v>
      </c>
    </row>
    <row r="17953" spans="1:4" x14ac:dyDescent="0.25">
      <c r="A17953" s="179" t="s">
        <v>8313</v>
      </c>
      <c r="B17953" s="179" t="s">
        <v>16298</v>
      </c>
      <c r="C17953" s="179" t="s">
        <v>10</v>
      </c>
      <c r="D17953" s="180" t="s">
        <v>7318</v>
      </c>
    </row>
    <row r="17954" spans="1:4" x14ac:dyDescent="0.25">
      <c r="A17954" s="179" t="s">
        <v>8314</v>
      </c>
      <c r="B17954" s="179" t="s">
        <v>16299</v>
      </c>
      <c r="C17954" s="179" t="s">
        <v>10</v>
      </c>
      <c r="D17954" s="180" t="s">
        <v>7255</v>
      </c>
    </row>
    <row r="17955" spans="1:4" x14ac:dyDescent="0.25">
      <c r="A17955" s="179" t="s">
        <v>8315</v>
      </c>
      <c r="B17955" s="179" t="s">
        <v>16301</v>
      </c>
      <c r="C17955" s="179" t="s">
        <v>10</v>
      </c>
      <c r="D17955" s="180" t="s">
        <v>12549</v>
      </c>
    </row>
    <row r="17956" spans="1:4" x14ac:dyDescent="0.25">
      <c r="A17956" s="179" t="s">
        <v>8316</v>
      </c>
      <c r="B17956" s="179" t="s">
        <v>16302</v>
      </c>
      <c r="C17956" s="179" t="s">
        <v>10</v>
      </c>
      <c r="D17956" s="180" t="s">
        <v>6961</v>
      </c>
    </row>
    <row r="17957" spans="1:4" x14ac:dyDescent="0.25">
      <c r="A17957" s="179" t="s">
        <v>8317</v>
      </c>
      <c r="B17957" s="179" t="s">
        <v>16303</v>
      </c>
      <c r="C17957" s="179" t="s">
        <v>10</v>
      </c>
      <c r="D17957" s="180" t="s">
        <v>28616</v>
      </c>
    </row>
    <row r="17958" spans="1:4" x14ac:dyDescent="0.25">
      <c r="A17958" s="179" t="s">
        <v>8318</v>
      </c>
      <c r="B17958" s="179" t="s">
        <v>16304</v>
      </c>
      <c r="C17958" s="179" t="s">
        <v>10</v>
      </c>
      <c r="D17958" s="180" t="s">
        <v>14856</v>
      </c>
    </row>
    <row r="17959" spans="1:4" x14ac:dyDescent="0.25">
      <c r="A17959" s="179" t="s">
        <v>8319</v>
      </c>
      <c r="B17959" s="179" t="s">
        <v>16305</v>
      </c>
      <c r="C17959" s="179" t="s">
        <v>10</v>
      </c>
      <c r="D17959" s="180" t="s">
        <v>14861</v>
      </c>
    </row>
    <row r="17960" spans="1:4" x14ac:dyDescent="0.25">
      <c r="A17960" s="179" t="s">
        <v>8320</v>
      </c>
      <c r="B17960" s="179" t="s">
        <v>16306</v>
      </c>
      <c r="C17960" s="179" t="s">
        <v>10</v>
      </c>
      <c r="D17960" s="180" t="s">
        <v>8522</v>
      </c>
    </row>
    <row r="17961" spans="1:4" x14ac:dyDescent="0.25">
      <c r="A17961" s="179" t="s">
        <v>8321</v>
      </c>
      <c r="B17961" s="179" t="s">
        <v>16307</v>
      </c>
      <c r="C17961" s="179" t="s">
        <v>10</v>
      </c>
      <c r="D17961" s="180" t="s">
        <v>12520</v>
      </c>
    </row>
    <row r="17962" spans="1:4" x14ac:dyDescent="0.25">
      <c r="A17962" s="179" t="s">
        <v>8322</v>
      </c>
      <c r="B17962" s="179" t="s">
        <v>16308</v>
      </c>
      <c r="C17962" s="179" t="s">
        <v>10</v>
      </c>
      <c r="D17962" s="180" t="s">
        <v>27798</v>
      </c>
    </row>
    <row r="17963" spans="1:4" x14ac:dyDescent="0.25">
      <c r="A17963" s="179" t="s">
        <v>8323</v>
      </c>
      <c r="B17963" s="179" t="s">
        <v>16309</v>
      </c>
      <c r="C17963" s="179" t="s">
        <v>10</v>
      </c>
      <c r="D17963" s="180" t="s">
        <v>28617</v>
      </c>
    </row>
    <row r="17964" spans="1:4" x14ac:dyDescent="0.25">
      <c r="A17964" s="179" t="s">
        <v>8324</v>
      </c>
      <c r="B17964" s="179" t="s">
        <v>16310</v>
      </c>
      <c r="C17964" s="179" t="s">
        <v>10</v>
      </c>
      <c r="D17964" s="180" t="s">
        <v>28618</v>
      </c>
    </row>
    <row r="17965" spans="1:4" x14ac:dyDescent="0.25">
      <c r="A17965" s="179" t="s">
        <v>8325</v>
      </c>
      <c r="B17965" s="179" t="s">
        <v>16311</v>
      </c>
      <c r="C17965" s="179" t="s">
        <v>10</v>
      </c>
      <c r="D17965" s="180" t="s">
        <v>12762</v>
      </c>
    </row>
    <row r="17966" spans="1:4" x14ac:dyDescent="0.25">
      <c r="A17966" s="179" t="s">
        <v>8326</v>
      </c>
      <c r="B17966" s="179" t="s">
        <v>16312</v>
      </c>
      <c r="C17966" s="179" t="s">
        <v>10</v>
      </c>
      <c r="D17966" s="180" t="s">
        <v>28619</v>
      </c>
    </row>
    <row r="17967" spans="1:4" x14ac:dyDescent="0.25">
      <c r="A17967" s="179" t="s">
        <v>8327</v>
      </c>
      <c r="B17967" s="179" t="s">
        <v>16313</v>
      </c>
      <c r="C17967" s="179" t="s">
        <v>10</v>
      </c>
      <c r="D17967" s="180" t="s">
        <v>14579</v>
      </c>
    </row>
    <row r="17968" spans="1:4" x14ac:dyDescent="0.25">
      <c r="A17968" s="179" t="s">
        <v>8328</v>
      </c>
      <c r="B17968" s="179" t="s">
        <v>16314</v>
      </c>
      <c r="C17968" s="179" t="s">
        <v>10</v>
      </c>
      <c r="D17968" s="180" t="s">
        <v>7264</v>
      </c>
    </row>
    <row r="17969" spans="1:4" x14ac:dyDescent="0.25">
      <c r="A17969" s="179" t="s">
        <v>8329</v>
      </c>
      <c r="B17969" s="179" t="s">
        <v>16315</v>
      </c>
      <c r="C17969" s="179" t="s">
        <v>10</v>
      </c>
      <c r="D17969" s="180" t="s">
        <v>13650</v>
      </c>
    </row>
    <row r="17970" spans="1:4" x14ac:dyDescent="0.25">
      <c r="A17970" s="179" t="s">
        <v>8330</v>
      </c>
      <c r="B17970" s="179" t="s">
        <v>16316</v>
      </c>
      <c r="C17970" s="179" t="s">
        <v>10</v>
      </c>
      <c r="D17970" s="180" t="s">
        <v>8066</v>
      </c>
    </row>
    <row r="17971" spans="1:4" x14ac:dyDescent="0.25">
      <c r="A17971" s="179" t="s">
        <v>8331</v>
      </c>
      <c r="B17971" s="179" t="s">
        <v>16317</v>
      </c>
      <c r="C17971" s="179" t="s">
        <v>10</v>
      </c>
      <c r="D17971" s="180" t="s">
        <v>17941</v>
      </c>
    </row>
    <row r="17972" spans="1:4" x14ac:dyDescent="0.25">
      <c r="A17972" s="179" t="s">
        <v>8332</v>
      </c>
      <c r="B17972" s="179" t="s">
        <v>16318</v>
      </c>
      <c r="C17972" s="179" t="s">
        <v>10</v>
      </c>
      <c r="D17972" s="180" t="s">
        <v>12058</v>
      </c>
    </row>
    <row r="17973" spans="1:4" x14ac:dyDescent="0.25">
      <c r="A17973" s="179" t="s">
        <v>8333</v>
      </c>
      <c r="B17973" s="179" t="s">
        <v>16319</v>
      </c>
      <c r="C17973" s="179" t="s">
        <v>10</v>
      </c>
      <c r="D17973" s="180" t="s">
        <v>20255</v>
      </c>
    </row>
    <row r="17974" spans="1:4" x14ac:dyDescent="0.25">
      <c r="A17974" s="179" t="s">
        <v>8334</v>
      </c>
      <c r="B17974" s="179" t="s">
        <v>16320</v>
      </c>
      <c r="C17974" s="179" t="s">
        <v>10</v>
      </c>
      <c r="D17974" s="180" t="s">
        <v>28023</v>
      </c>
    </row>
    <row r="17975" spans="1:4" x14ac:dyDescent="0.25">
      <c r="A17975" s="179" t="s">
        <v>8335</v>
      </c>
      <c r="B17975" s="179" t="s">
        <v>16321</v>
      </c>
      <c r="C17975" s="179" t="s">
        <v>10</v>
      </c>
      <c r="D17975" s="180" t="s">
        <v>8548</v>
      </c>
    </row>
    <row r="17976" spans="1:4" x14ac:dyDescent="0.25">
      <c r="A17976" s="179" t="s">
        <v>8336</v>
      </c>
      <c r="B17976" s="179" t="s">
        <v>16322</v>
      </c>
      <c r="C17976" s="179" t="s">
        <v>10</v>
      </c>
      <c r="D17976" s="180" t="s">
        <v>12672</v>
      </c>
    </row>
    <row r="17977" spans="1:4" x14ac:dyDescent="0.25">
      <c r="A17977" s="179" t="s">
        <v>8337</v>
      </c>
      <c r="B17977" s="179" t="s">
        <v>16323</v>
      </c>
      <c r="C17977" s="179" t="s">
        <v>10</v>
      </c>
      <c r="D17977" s="180" t="s">
        <v>12619</v>
      </c>
    </row>
    <row r="17978" spans="1:4" x14ac:dyDescent="0.25">
      <c r="A17978" s="179" t="s">
        <v>8338</v>
      </c>
      <c r="B17978" s="179" t="s">
        <v>16324</v>
      </c>
      <c r="C17978" s="179" t="s">
        <v>10</v>
      </c>
      <c r="D17978" s="180" t="s">
        <v>14709</v>
      </c>
    </row>
    <row r="17979" spans="1:4" x14ac:dyDescent="0.25">
      <c r="A17979" s="179" t="s">
        <v>8339</v>
      </c>
      <c r="B17979" s="179" t="s">
        <v>16325</v>
      </c>
      <c r="C17979" s="179" t="s">
        <v>10</v>
      </c>
      <c r="D17979" s="180" t="s">
        <v>8793</v>
      </c>
    </row>
    <row r="17980" spans="1:4" x14ac:dyDescent="0.25">
      <c r="A17980" s="179" t="s">
        <v>8340</v>
      </c>
      <c r="B17980" s="179" t="s">
        <v>16326</v>
      </c>
      <c r="C17980" s="179" t="s">
        <v>10</v>
      </c>
      <c r="D17980" s="180" t="s">
        <v>12747</v>
      </c>
    </row>
    <row r="17981" spans="1:4" x14ac:dyDescent="0.25">
      <c r="A17981" s="179" t="s">
        <v>8341</v>
      </c>
      <c r="B17981" s="179" t="s">
        <v>16327</v>
      </c>
      <c r="C17981" s="179" t="s">
        <v>10</v>
      </c>
      <c r="D17981" s="180" t="s">
        <v>28188</v>
      </c>
    </row>
    <row r="17982" spans="1:4" x14ac:dyDescent="0.25">
      <c r="A17982" s="179" t="s">
        <v>8342</v>
      </c>
      <c r="B17982" s="179" t="s">
        <v>16328</v>
      </c>
      <c r="C17982" s="179" t="s">
        <v>10</v>
      </c>
      <c r="D17982" s="180" t="s">
        <v>16420</v>
      </c>
    </row>
    <row r="17983" spans="1:4" x14ac:dyDescent="0.25">
      <c r="A17983" s="179" t="s">
        <v>8343</v>
      </c>
      <c r="B17983" s="179" t="s">
        <v>16329</v>
      </c>
      <c r="C17983" s="179" t="s">
        <v>10</v>
      </c>
      <c r="D17983" s="180" t="s">
        <v>17406</v>
      </c>
    </row>
    <row r="17984" spans="1:4" x14ac:dyDescent="0.25">
      <c r="A17984" s="179" t="s">
        <v>8344</v>
      </c>
      <c r="B17984" s="179" t="s">
        <v>16330</v>
      </c>
      <c r="C17984" s="179" t="s">
        <v>10</v>
      </c>
      <c r="D17984" s="180" t="s">
        <v>10780</v>
      </c>
    </row>
    <row r="17985" spans="1:4" x14ac:dyDescent="0.25">
      <c r="A17985" s="179" t="s">
        <v>8345</v>
      </c>
      <c r="B17985" s="179" t="s">
        <v>16331</v>
      </c>
      <c r="C17985" s="179" t="s">
        <v>10</v>
      </c>
      <c r="D17985" s="180" t="s">
        <v>25419</v>
      </c>
    </row>
    <row r="17986" spans="1:4" x14ac:dyDescent="0.25">
      <c r="A17986" s="179" t="s">
        <v>8346</v>
      </c>
      <c r="B17986" s="179" t="s">
        <v>16332</v>
      </c>
      <c r="C17986" s="179" t="s">
        <v>10</v>
      </c>
      <c r="D17986" s="180" t="s">
        <v>8126</v>
      </c>
    </row>
    <row r="17987" spans="1:4" x14ac:dyDescent="0.25">
      <c r="A17987" s="179" t="s">
        <v>8348</v>
      </c>
      <c r="B17987" s="179" t="s">
        <v>16333</v>
      </c>
      <c r="C17987" s="179" t="s">
        <v>10</v>
      </c>
      <c r="D17987" s="180" t="s">
        <v>28620</v>
      </c>
    </row>
    <row r="17988" spans="1:4" x14ac:dyDescent="0.25">
      <c r="A17988" s="179" t="s">
        <v>8349</v>
      </c>
      <c r="B17988" s="179" t="s">
        <v>16334</v>
      </c>
      <c r="C17988" s="179" t="s">
        <v>10</v>
      </c>
      <c r="D17988" s="180" t="s">
        <v>28621</v>
      </c>
    </row>
    <row r="17989" spans="1:4" x14ac:dyDescent="0.25">
      <c r="A17989" s="179" t="s">
        <v>8350</v>
      </c>
      <c r="B17989" s="179" t="s">
        <v>16335</v>
      </c>
      <c r="C17989" s="179" t="s">
        <v>10</v>
      </c>
      <c r="D17989" s="180" t="s">
        <v>12048</v>
      </c>
    </row>
    <row r="17990" spans="1:4" x14ac:dyDescent="0.25">
      <c r="A17990" s="179" t="s">
        <v>8351</v>
      </c>
      <c r="B17990" s="179" t="s">
        <v>16336</v>
      </c>
      <c r="C17990" s="179" t="s">
        <v>10</v>
      </c>
      <c r="D17990" s="180" t="s">
        <v>12119</v>
      </c>
    </row>
    <row r="17991" spans="1:4" x14ac:dyDescent="0.25">
      <c r="A17991" s="179" t="s">
        <v>8352</v>
      </c>
      <c r="B17991" s="179" t="s">
        <v>16337</v>
      </c>
      <c r="C17991" s="179" t="s">
        <v>10</v>
      </c>
      <c r="D17991" s="180" t="s">
        <v>14943</v>
      </c>
    </row>
    <row r="17992" spans="1:4" x14ac:dyDescent="0.25">
      <c r="A17992" s="179" t="s">
        <v>8353</v>
      </c>
      <c r="B17992" s="179" t="s">
        <v>16338</v>
      </c>
      <c r="C17992" s="179" t="s">
        <v>10</v>
      </c>
      <c r="D17992" s="180" t="s">
        <v>7297</v>
      </c>
    </row>
    <row r="17993" spans="1:4" x14ac:dyDescent="0.25">
      <c r="A17993" s="179" t="s">
        <v>8354</v>
      </c>
      <c r="B17993" s="179" t="s">
        <v>16339</v>
      </c>
      <c r="C17993" s="179" t="s">
        <v>10</v>
      </c>
      <c r="D17993" s="180" t="s">
        <v>28622</v>
      </c>
    </row>
    <row r="17994" spans="1:4" x14ac:dyDescent="0.25">
      <c r="A17994" s="179" t="s">
        <v>8355</v>
      </c>
      <c r="B17994" s="179" t="s">
        <v>16340</v>
      </c>
      <c r="C17994" s="179" t="s">
        <v>10</v>
      </c>
      <c r="D17994" s="180" t="s">
        <v>15407</v>
      </c>
    </row>
    <row r="17995" spans="1:4" x14ac:dyDescent="0.25">
      <c r="A17995" s="179" t="s">
        <v>8356</v>
      </c>
      <c r="B17995" s="179" t="s">
        <v>16341</v>
      </c>
      <c r="C17995" s="179" t="s">
        <v>10</v>
      </c>
      <c r="D17995" s="180" t="s">
        <v>17244</v>
      </c>
    </row>
    <row r="17996" spans="1:4" x14ac:dyDescent="0.25">
      <c r="A17996" s="179" t="s">
        <v>8357</v>
      </c>
      <c r="B17996" s="179" t="s">
        <v>16343</v>
      </c>
      <c r="C17996" s="179" t="s">
        <v>10</v>
      </c>
      <c r="D17996" s="180" t="s">
        <v>28215</v>
      </c>
    </row>
    <row r="17997" spans="1:4" x14ac:dyDescent="0.25">
      <c r="A17997" s="179" t="s">
        <v>8358</v>
      </c>
      <c r="B17997" s="179" t="s">
        <v>16344</v>
      </c>
      <c r="C17997" s="179" t="s">
        <v>10</v>
      </c>
      <c r="D17997" s="180" t="s">
        <v>14618</v>
      </c>
    </row>
    <row r="17998" spans="1:4" x14ac:dyDescent="0.25">
      <c r="A17998" s="179" t="s">
        <v>8359</v>
      </c>
      <c r="B17998" s="179" t="s">
        <v>16345</v>
      </c>
      <c r="C17998" s="179" t="s">
        <v>10</v>
      </c>
      <c r="D17998" s="180" t="s">
        <v>8412</v>
      </c>
    </row>
    <row r="17999" spans="1:4" x14ac:dyDescent="0.25">
      <c r="A17999" s="179" t="s">
        <v>8360</v>
      </c>
      <c r="B17999" s="179" t="s">
        <v>16346</v>
      </c>
      <c r="C17999" s="179" t="s">
        <v>10</v>
      </c>
      <c r="D17999" s="180" t="s">
        <v>10782</v>
      </c>
    </row>
    <row r="18000" spans="1:4" x14ac:dyDescent="0.25">
      <c r="A18000" s="179" t="s">
        <v>8361</v>
      </c>
      <c r="B18000" s="179" t="s">
        <v>16347</v>
      </c>
      <c r="C18000" s="179" t="s">
        <v>10</v>
      </c>
      <c r="D18000" s="180" t="s">
        <v>10322</v>
      </c>
    </row>
    <row r="18001" spans="1:4" x14ac:dyDescent="0.25">
      <c r="A18001" s="179" t="s">
        <v>10784</v>
      </c>
      <c r="B18001" s="179" t="s">
        <v>10785</v>
      </c>
      <c r="C18001" s="179" t="s">
        <v>10</v>
      </c>
      <c r="D18001" s="180" t="s">
        <v>28623</v>
      </c>
    </row>
    <row r="18002" spans="1:4" x14ac:dyDescent="0.25">
      <c r="A18002" s="179" t="s">
        <v>10786</v>
      </c>
      <c r="B18002" s="179" t="s">
        <v>10787</v>
      </c>
      <c r="C18002" s="179" t="s">
        <v>10</v>
      </c>
      <c r="D18002" s="180" t="s">
        <v>28624</v>
      </c>
    </row>
    <row r="18003" spans="1:4" x14ac:dyDescent="0.25">
      <c r="A18003" s="179" t="s">
        <v>10788</v>
      </c>
      <c r="B18003" s="179" t="s">
        <v>10789</v>
      </c>
      <c r="C18003" s="179" t="s">
        <v>10</v>
      </c>
      <c r="D18003" s="180" t="s">
        <v>28625</v>
      </c>
    </row>
    <row r="18004" spans="1:4" x14ac:dyDescent="0.25">
      <c r="A18004" s="179" t="s">
        <v>10790</v>
      </c>
      <c r="B18004" s="179" t="s">
        <v>10791</v>
      </c>
      <c r="C18004" s="179" t="s">
        <v>10</v>
      </c>
      <c r="D18004" s="180" t="s">
        <v>28626</v>
      </c>
    </row>
    <row r="18005" spans="1:4" x14ac:dyDescent="0.25">
      <c r="A18005" s="179" t="s">
        <v>5355</v>
      </c>
      <c r="B18005" s="179" t="s">
        <v>12236</v>
      </c>
      <c r="C18005" s="179" t="s">
        <v>10</v>
      </c>
      <c r="D18005" s="180" t="s">
        <v>16350</v>
      </c>
    </row>
    <row r="18006" spans="1:4" x14ac:dyDescent="0.25">
      <c r="A18006" s="179" t="s">
        <v>5356</v>
      </c>
      <c r="B18006" s="179" t="s">
        <v>12237</v>
      </c>
      <c r="C18006" s="179" t="s">
        <v>10</v>
      </c>
      <c r="D18006" s="180" t="s">
        <v>21043</v>
      </c>
    </row>
    <row r="18007" spans="1:4" x14ac:dyDescent="0.25">
      <c r="A18007" s="179" t="s">
        <v>5357</v>
      </c>
      <c r="B18007" s="179" t="s">
        <v>12238</v>
      </c>
      <c r="C18007" s="179" t="s">
        <v>10</v>
      </c>
      <c r="D18007" s="180" t="s">
        <v>12547</v>
      </c>
    </row>
    <row r="18008" spans="1:4" x14ac:dyDescent="0.25">
      <c r="A18008" s="179" t="s">
        <v>5358</v>
      </c>
      <c r="B18008" s="179" t="s">
        <v>12239</v>
      </c>
      <c r="C18008" s="179" t="s">
        <v>10</v>
      </c>
      <c r="D18008" s="180" t="s">
        <v>7978</v>
      </c>
    </row>
    <row r="18009" spans="1:4" x14ac:dyDescent="0.25">
      <c r="A18009" s="179" t="s">
        <v>5359</v>
      </c>
      <c r="B18009" s="179" t="s">
        <v>12241</v>
      </c>
      <c r="C18009" s="179" t="s">
        <v>10</v>
      </c>
      <c r="D18009" s="180" t="s">
        <v>25137</v>
      </c>
    </row>
    <row r="18010" spans="1:4" x14ac:dyDescent="0.25">
      <c r="A18010" s="179" t="s">
        <v>5360</v>
      </c>
      <c r="B18010" s="179" t="s">
        <v>12242</v>
      </c>
      <c r="C18010" s="179" t="s">
        <v>10</v>
      </c>
      <c r="D18010" s="180" t="s">
        <v>15078</v>
      </c>
    </row>
    <row r="18011" spans="1:4" x14ac:dyDescent="0.25">
      <c r="A18011" s="179" t="s">
        <v>5361</v>
      </c>
      <c r="B18011" s="179" t="s">
        <v>12243</v>
      </c>
      <c r="C18011" s="179" t="s">
        <v>10</v>
      </c>
      <c r="D18011" s="180" t="s">
        <v>14680</v>
      </c>
    </row>
    <row r="18012" spans="1:4" x14ac:dyDescent="0.25">
      <c r="A18012" s="179" t="s">
        <v>5362</v>
      </c>
      <c r="B18012" s="179" t="s">
        <v>12244</v>
      </c>
      <c r="C18012" s="179" t="s">
        <v>10</v>
      </c>
      <c r="D18012" s="180" t="s">
        <v>14683</v>
      </c>
    </row>
    <row r="18013" spans="1:4" x14ac:dyDescent="0.25">
      <c r="A18013" s="179" t="s">
        <v>5363</v>
      </c>
      <c r="B18013" s="179" t="s">
        <v>12245</v>
      </c>
      <c r="C18013" s="179" t="s">
        <v>10</v>
      </c>
      <c r="D18013" s="180" t="s">
        <v>7906</v>
      </c>
    </row>
    <row r="18014" spans="1:4" x14ac:dyDescent="0.25">
      <c r="A18014" s="179" t="s">
        <v>5364</v>
      </c>
      <c r="B18014" s="179" t="s">
        <v>12246</v>
      </c>
      <c r="C18014" s="179" t="s">
        <v>10</v>
      </c>
      <c r="D18014" s="180" t="s">
        <v>17661</v>
      </c>
    </row>
    <row r="18015" spans="1:4" x14ac:dyDescent="0.25">
      <c r="A18015" s="179" t="s">
        <v>5365</v>
      </c>
      <c r="B18015" s="179" t="s">
        <v>12247</v>
      </c>
      <c r="C18015" s="179" t="s">
        <v>10</v>
      </c>
      <c r="D18015" s="180" t="s">
        <v>12550</v>
      </c>
    </row>
    <row r="18016" spans="1:4" x14ac:dyDescent="0.25">
      <c r="A18016" s="179" t="s">
        <v>5366</v>
      </c>
      <c r="B18016" s="179" t="s">
        <v>12248</v>
      </c>
      <c r="C18016" s="179" t="s">
        <v>10</v>
      </c>
      <c r="D18016" s="180" t="s">
        <v>25814</v>
      </c>
    </row>
    <row r="18017" spans="1:4" x14ac:dyDescent="0.25">
      <c r="A18017" s="179" t="s">
        <v>5367</v>
      </c>
      <c r="B18017" s="179" t="s">
        <v>12249</v>
      </c>
      <c r="C18017" s="179" t="s">
        <v>10</v>
      </c>
      <c r="D18017" s="180" t="s">
        <v>7998</v>
      </c>
    </row>
    <row r="18018" spans="1:4" x14ac:dyDescent="0.25">
      <c r="A18018" s="179" t="s">
        <v>5368</v>
      </c>
      <c r="B18018" s="179" t="s">
        <v>12250</v>
      </c>
      <c r="C18018" s="179" t="s">
        <v>10</v>
      </c>
      <c r="D18018" s="180" t="s">
        <v>16973</v>
      </c>
    </row>
    <row r="18019" spans="1:4" x14ac:dyDescent="0.25">
      <c r="A18019" s="179" t="s">
        <v>5369</v>
      </c>
      <c r="B18019" s="179" t="s">
        <v>12251</v>
      </c>
      <c r="C18019" s="179" t="s">
        <v>10</v>
      </c>
      <c r="D18019" s="180" t="s">
        <v>14399</v>
      </c>
    </row>
    <row r="18020" spans="1:4" x14ac:dyDescent="0.25">
      <c r="A18020" s="179" t="s">
        <v>5370</v>
      </c>
      <c r="B18020" s="179" t="s">
        <v>12252</v>
      </c>
      <c r="C18020" s="179" t="s">
        <v>10</v>
      </c>
      <c r="D18020" s="180" t="s">
        <v>12203</v>
      </c>
    </row>
    <row r="18021" spans="1:4" x14ac:dyDescent="0.25">
      <c r="A18021" s="179" t="s">
        <v>5371</v>
      </c>
      <c r="B18021" s="179" t="s">
        <v>12253</v>
      </c>
      <c r="C18021" s="179" t="s">
        <v>10</v>
      </c>
      <c r="D18021" s="180" t="s">
        <v>7287</v>
      </c>
    </row>
    <row r="18022" spans="1:4" x14ac:dyDescent="0.25">
      <c r="A18022" s="179" t="s">
        <v>5372</v>
      </c>
      <c r="B18022" s="179" t="s">
        <v>12254</v>
      </c>
      <c r="C18022" s="179" t="s">
        <v>10</v>
      </c>
      <c r="D18022" s="180" t="s">
        <v>14840</v>
      </c>
    </row>
    <row r="18023" spans="1:4" x14ac:dyDescent="0.25">
      <c r="A18023" s="179" t="s">
        <v>5373</v>
      </c>
      <c r="B18023" s="179" t="s">
        <v>10793</v>
      </c>
      <c r="C18023" s="179" t="s">
        <v>10</v>
      </c>
      <c r="D18023" s="180" t="s">
        <v>20937</v>
      </c>
    </row>
    <row r="18024" spans="1:4" x14ac:dyDescent="0.25">
      <c r="A18024" s="179" t="s">
        <v>10794</v>
      </c>
      <c r="B18024" s="179" t="s">
        <v>12255</v>
      </c>
      <c r="C18024" s="179" t="s">
        <v>10</v>
      </c>
      <c r="D18024" s="180" t="s">
        <v>12582</v>
      </c>
    </row>
    <row r="18025" spans="1:4" x14ac:dyDescent="0.25">
      <c r="A18025" s="179" t="s">
        <v>10795</v>
      </c>
      <c r="B18025" s="179" t="s">
        <v>12256</v>
      </c>
      <c r="C18025" s="179" t="s">
        <v>10</v>
      </c>
      <c r="D18025" s="180" t="s">
        <v>11977</v>
      </c>
    </row>
    <row r="18026" spans="1:4" x14ac:dyDescent="0.25">
      <c r="A18026" s="179" t="s">
        <v>10796</v>
      </c>
      <c r="B18026" s="179" t="s">
        <v>12258</v>
      </c>
      <c r="C18026" s="179" t="s">
        <v>10</v>
      </c>
      <c r="D18026" s="180" t="s">
        <v>14742</v>
      </c>
    </row>
    <row r="18027" spans="1:4" x14ac:dyDescent="0.25">
      <c r="A18027" s="179" t="s">
        <v>10797</v>
      </c>
      <c r="B18027" s="179" t="s">
        <v>12259</v>
      </c>
      <c r="C18027" s="179" t="s">
        <v>10</v>
      </c>
      <c r="D18027" s="180" t="s">
        <v>14834</v>
      </c>
    </row>
    <row r="18028" spans="1:4" x14ac:dyDescent="0.25">
      <c r="A18028" s="179" t="s">
        <v>10798</v>
      </c>
      <c r="B18028" s="179" t="s">
        <v>12260</v>
      </c>
      <c r="C18028" s="179" t="s">
        <v>10</v>
      </c>
      <c r="D18028" s="180" t="s">
        <v>16349</v>
      </c>
    </row>
    <row r="18029" spans="1:4" x14ac:dyDescent="0.25">
      <c r="A18029" s="179" t="s">
        <v>10799</v>
      </c>
      <c r="B18029" s="179" t="s">
        <v>12261</v>
      </c>
      <c r="C18029" s="179" t="s">
        <v>10</v>
      </c>
      <c r="D18029" s="180" t="s">
        <v>6983</v>
      </c>
    </row>
    <row r="18030" spans="1:4" x14ac:dyDescent="0.25">
      <c r="A18030" s="179" t="s">
        <v>10800</v>
      </c>
      <c r="B18030" s="179" t="s">
        <v>12262</v>
      </c>
      <c r="C18030" s="179" t="s">
        <v>10</v>
      </c>
      <c r="D18030" s="180" t="s">
        <v>15594</v>
      </c>
    </row>
    <row r="18031" spans="1:4" x14ac:dyDescent="0.25">
      <c r="A18031" s="179" t="s">
        <v>10801</v>
      </c>
      <c r="B18031" s="179" t="s">
        <v>12263</v>
      </c>
      <c r="C18031" s="179" t="s">
        <v>10</v>
      </c>
      <c r="D18031" s="180" t="s">
        <v>7919</v>
      </c>
    </row>
    <row r="18032" spans="1:4" x14ac:dyDescent="0.25">
      <c r="A18032" s="179" t="s">
        <v>10802</v>
      </c>
      <c r="B18032" s="179" t="s">
        <v>12264</v>
      </c>
      <c r="C18032" s="179" t="s">
        <v>10</v>
      </c>
      <c r="D18032" s="180" t="s">
        <v>7258</v>
      </c>
    </row>
    <row r="18033" spans="1:4" x14ac:dyDescent="0.25">
      <c r="A18033" s="179" t="s">
        <v>10803</v>
      </c>
      <c r="B18033" s="179" t="s">
        <v>12265</v>
      </c>
      <c r="C18033" s="179" t="s">
        <v>10</v>
      </c>
      <c r="D18033" s="180" t="s">
        <v>16967</v>
      </c>
    </row>
    <row r="18034" spans="1:4" x14ac:dyDescent="0.25">
      <c r="A18034" s="179" t="s">
        <v>10804</v>
      </c>
      <c r="B18034" s="179" t="s">
        <v>12266</v>
      </c>
      <c r="C18034" s="179" t="s">
        <v>10</v>
      </c>
      <c r="D18034" s="180" t="s">
        <v>28627</v>
      </c>
    </row>
    <row r="18035" spans="1:4" x14ac:dyDescent="0.25">
      <c r="A18035" s="179" t="s">
        <v>10805</v>
      </c>
      <c r="B18035" s="179" t="s">
        <v>12267</v>
      </c>
      <c r="C18035" s="179" t="s">
        <v>10</v>
      </c>
      <c r="D18035" s="180" t="s">
        <v>7228</v>
      </c>
    </row>
    <row r="18036" spans="1:4" x14ac:dyDescent="0.25">
      <c r="A18036" s="179" t="s">
        <v>10806</v>
      </c>
      <c r="B18036" s="179" t="s">
        <v>12268</v>
      </c>
      <c r="C18036" s="179" t="s">
        <v>10</v>
      </c>
      <c r="D18036" s="180" t="s">
        <v>8288</v>
      </c>
    </row>
    <row r="18037" spans="1:4" x14ac:dyDescent="0.25">
      <c r="A18037" s="179" t="s">
        <v>10807</v>
      </c>
      <c r="B18037" s="179" t="s">
        <v>12269</v>
      </c>
      <c r="C18037" s="179" t="s">
        <v>10</v>
      </c>
      <c r="D18037" s="180" t="s">
        <v>12212</v>
      </c>
    </row>
    <row r="18038" spans="1:4" x14ac:dyDescent="0.25">
      <c r="A18038" s="179" t="s">
        <v>10808</v>
      </c>
      <c r="B18038" s="179" t="s">
        <v>12270</v>
      </c>
      <c r="C18038" s="179" t="s">
        <v>10</v>
      </c>
      <c r="D18038" s="180" t="s">
        <v>8530</v>
      </c>
    </row>
    <row r="18039" spans="1:4" x14ac:dyDescent="0.25">
      <c r="A18039" s="179" t="s">
        <v>10809</v>
      </c>
      <c r="B18039" s="179" t="s">
        <v>12271</v>
      </c>
      <c r="C18039" s="179" t="s">
        <v>10</v>
      </c>
      <c r="D18039" s="180" t="s">
        <v>6331</v>
      </c>
    </row>
    <row r="18040" spans="1:4" x14ac:dyDescent="0.25">
      <c r="A18040" s="179" t="s">
        <v>10810</v>
      </c>
      <c r="B18040" s="179" t="s">
        <v>12272</v>
      </c>
      <c r="C18040" s="179" t="s">
        <v>10</v>
      </c>
      <c r="D18040" s="180" t="s">
        <v>28628</v>
      </c>
    </row>
    <row r="18041" spans="1:4" x14ac:dyDescent="0.25">
      <c r="A18041" s="179" t="s">
        <v>10811</v>
      </c>
      <c r="B18041" s="179" t="s">
        <v>12273</v>
      </c>
      <c r="C18041" s="179" t="s">
        <v>10</v>
      </c>
      <c r="D18041" s="180" t="s">
        <v>14607</v>
      </c>
    </row>
    <row r="18042" spans="1:4" x14ac:dyDescent="0.25">
      <c r="A18042" s="179" t="s">
        <v>10812</v>
      </c>
      <c r="B18042" s="179" t="s">
        <v>12274</v>
      </c>
      <c r="C18042" s="179" t="s">
        <v>10</v>
      </c>
      <c r="D18042" s="180" t="s">
        <v>8470</v>
      </c>
    </row>
    <row r="18043" spans="1:4" x14ac:dyDescent="0.25">
      <c r="A18043" s="179" t="s">
        <v>10813</v>
      </c>
      <c r="B18043" s="179" t="s">
        <v>12275</v>
      </c>
      <c r="C18043" s="179" t="s">
        <v>10</v>
      </c>
      <c r="D18043" s="180" t="s">
        <v>6975</v>
      </c>
    </row>
    <row r="18044" spans="1:4" x14ac:dyDescent="0.25">
      <c r="A18044" s="179" t="s">
        <v>10814</v>
      </c>
      <c r="B18044" s="179" t="s">
        <v>12276</v>
      </c>
      <c r="C18044" s="179" t="s">
        <v>10</v>
      </c>
      <c r="D18044" s="180" t="s">
        <v>28629</v>
      </c>
    </row>
    <row r="18045" spans="1:4" x14ac:dyDescent="0.25">
      <c r="A18045" s="179" t="s">
        <v>10815</v>
      </c>
      <c r="B18045" s="179" t="s">
        <v>12277</v>
      </c>
      <c r="C18045" s="179" t="s">
        <v>10</v>
      </c>
      <c r="D18045" s="180" t="s">
        <v>7903</v>
      </c>
    </row>
    <row r="18046" spans="1:4" x14ac:dyDescent="0.25">
      <c r="A18046" s="179" t="s">
        <v>10816</v>
      </c>
      <c r="B18046" s="179" t="s">
        <v>12278</v>
      </c>
      <c r="C18046" s="179" t="s">
        <v>10</v>
      </c>
      <c r="D18046" s="180" t="s">
        <v>16296</v>
      </c>
    </row>
    <row r="18047" spans="1:4" x14ac:dyDescent="0.25">
      <c r="A18047" s="179" t="s">
        <v>10817</v>
      </c>
      <c r="B18047" s="179" t="s">
        <v>12279</v>
      </c>
      <c r="C18047" s="179" t="s">
        <v>10</v>
      </c>
      <c r="D18047" s="180" t="s">
        <v>28630</v>
      </c>
    </row>
    <row r="18048" spans="1:4" x14ac:dyDescent="0.25">
      <c r="A18048" s="179" t="s">
        <v>10818</v>
      </c>
      <c r="B18048" s="179" t="s">
        <v>12280</v>
      </c>
      <c r="C18048" s="179" t="s">
        <v>10</v>
      </c>
      <c r="D18048" s="180" t="s">
        <v>7930</v>
      </c>
    </row>
    <row r="18049" spans="1:4" x14ac:dyDescent="0.25">
      <c r="A18049" s="179" t="s">
        <v>10819</v>
      </c>
      <c r="B18049" s="179" t="s">
        <v>12281</v>
      </c>
      <c r="C18049" s="179" t="s">
        <v>10</v>
      </c>
      <c r="D18049" s="180" t="s">
        <v>12842</v>
      </c>
    </row>
    <row r="18050" spans="1:4" x14ac:dyDescent="0.25">
      <c r="A18050" s="179" t="s">
        <v>10820</v>
      </c>
      <c r="B18050" s="179" t="s">
        <v>12282</v>
      </c>
      <c r="C18050" s="179" t="s">
        <v>10</v>
      </c>
      <c r="D18050" s="180" t="s">
        <v>6453</v>
      </c>
    </row>
    <row r="18051" spans="1:4" x14ac:dyDescent="0.25">
      <c r="A18051" s="179" t="s">
        <v>10821</v>
      </c>
      <c r="B18051" s="179" t="s">
        <v>12283</v>
      </c>
      <c r="C18051" s="179" t="s">
        <v>10</v>
      </c>
      <c r="D18051" s="180" t="s">
        <v>14712</v>
      </c>
    </row>
    <row r="18052" spans="1:4" x14ac:dyDescent="0.25">
      <c r="A18052" s="179" t="s">
        <v>10822</v>
      </c>
      <c r="B18052" s="179" t="s">
        <v>12284</v>
      </c>
      <c r="C18052" s="179" t="s">
        <v>10</v>
      </c>
      <c r="D18052" s="180" t="s">
        <v>16803</v>
      </c>
    </row>
    <row r="18053" spans="1:4" x14ac:dyDescent="0.25">
      <c r="A18053" s="179" t="s">
        <v>10823</v>
      </c>
      <c r="B18053" s="179" t="s">
        <v>12285</v>
      </c>
      <c r="C18053" s="179" t="s">
        <v>10</v>
      </c>
      <c r="D18053" s="180" t="s">
        <v>16709</v>
      </c>
    </row>
    <row r="18054" spans="1:4" x14ac:dyDescent="0.25">
      <c r="A18054" s="179" t="s">
        <v>10824</v>
      </c>
      <c r="B18054" s="179" t="s">
        <v>12286</v>
      </c>
      <c r="C18054" s="179" t="s">
        <v>10</v>
      </c>
      <c r="D18054" s="180" t="s">
        <v>16747</v>
      </c>
    </row>
    <row r="18055" spans="1:4" x14ac:dyDescent="0.25">
      <c r="A18055" s="179" t="s">
        <v>10825</v>
      </c>
      <c r="B18055" s="179" t="s">
        <v>12287</v>
      </c>
      <c r="C18055" s="179" t="s">
        <v>10</v>
      </c>
      <c r="D18055" s="180" t="s">
        <v>15594</v>
      </c>
    </row>
    <row r="18056" spans="1:4" x14ac:dyDescent="0.25">
      <c r="A18056" s="179" t="s">
        <v>28631</v>
      </c>
      <c r="B18056" s="179" t="s">
        <v>12288</v>
      </c>
      <c r="C18056" s="179" t="s">
        <v>10</v>
      </c>
      <c r="D18056" s="180" t="s">
        <v>14734</v>
      </c>
    </row>
    <row r="18057" spans="1:4" x14ac:dyDescent="0.25">
      <c r="A18057" s="179" t="s">
        <v>10826</v>
      </c>
      <c r="B18057" s="179" t="s">
        <v>12289</v>
      </c>
      <c r="C18057" s="179" t="s">
        <v>10</v>
      </c>
      <c r="D18057" s="180" t="s">
        <v>17899</v>
      </c>
    </row>
    <row r="18058" spans="1:4" x14ac:dyDescent="0.25">
      <c r="A18058" s="179" t="s">
        <v>10828</v>
      </c>
      <c r="B18058" s="179" t="s">
        <v>12290</v>
      </c>
      <c r="C18058" s="179" t="s">
        <v>10</v>
      </c>
      <c r="D18058" s="180" t="s">
        <v>27757</v>
      </c>
    </row>
    <row r="18059" spans="1:4" x14ac:dyDescent="0.25">
      <c r="A18059" s="179" t="s">
        <v>10829</v>
      </c>
      <c r="B18059" s="179" t="s">
        <v>12291</v>
      </c>
      <c r="C18059" s="179" t="s">
        <v>10</v>
      </c>
      <c r="D18059" s="180" t="s">
        <v>16745</v>
      </c>
    </row>
    <row r="18060" spans="1:4" x14ac:dyDescent="0.25">
      <c r="A18060" s="179" t="s">
        <v>10830</v>
      </c>
      <c r="B18060" s="179" t="s">
        <v>12292</v>
      </c>
      <c r="C18060" s="179" t="s">
        <v>10</v>
      </c>
      <c r="D18060" s="180" t="s">
        <v>6315</v>
      </c>
    </row>
    <row r="18061" spans="1:4" x14ac:dyDescent="0.25">
      <c r="A18061" s="179" t="s">
        <v>10831</v>
      </c>
      <c r="B18061" s="179" t="s">
        <v>12293</v>
      </c>
      <c r="C18061" s="179" t="s">
        <v>10</v>
      </c>
      <c r="D18061" s="180" t="s">
        <v>7914</v>
      </c>
    </row>
    <row r="18062" spans="1:4" x14ac:dyDescent="0.25">
      <c r="A18062" s="179" t="s">
        <v>10832</v>
      </c>
      <c r="B18062" s="179" t="s">
        <v>12294</v>
      </c>
      <c r="C18062" s="179" t="s">
        <v>10</v>
      </c>
      <c r="D18062" s="180" t="s">
        <v>28632</v>
      </c>
    </row>
    <row r="18063" spans="1:4" x14ac:dyDescent="0.25">
      <c r="A18063" s="179" t="s">
        <v>10833</v>
      </c>
      <c r="B18063" s="179" t="s">
        <v>12295</v>
      </c>
      <c r="C18063" s="179" t="s">
        <v>10</v>
      </c>
      <c r="D18063" s="180" t="s">
        <v>8530</v>
      </c>
    </row>
    <row r="18064" spans="1:4" x14ac:dyDescent="0.25">
      <c r="A18064" s="179" t="s">
        <v>10834</v>
      </c>
      <c r="B18064" s="179" t="s">
        <v>12296</v>
      </c>
      <c r="C18064" s="179" t="s">
        <v>10</v>
      </c>
      <c r="D18064" s="180" t="s">
        <v>17611</v>
      </c>
    </row>
    <row r="18065" spans="1:4" x14ac:dyDescent="0.25">
      <c r="A18065" s="179" t="s">
        <v>10835</v>
      </c>
      <c r="B18065" s="179" t="s">
        <v>12297</v>
      </c>
      <c r="C18065" s="179" t="s">
        <v>10</v>
      </c>
      <c r="D18065" s="180" t="s">
        <v>22201</v>
      </c>
    </row>
    <row r="18066" spans="1:4" x14ac:dyDescent="0.25">
      <c r="A18066" s="179" t="s">
        <v>10836</v>
      </c>
      <c r="B18066" s="179" t="s">
        <v>12298</v>
      </c>
      <c r="C18066" s="179" t="s">
        <v>10</v>
      </c>
      <c r="D18066" s="180" t="s">
        <v>12707</v>
      </c>
    </row>
    <row r="18067" spans="1:4" x14ac:dyDescent="0.25">
      <c r="A18067" s="179" t="s">
        <v>10837</v>
      </c>
      <c r="B18067" s="179" t="s">
        <v>12299</v>
      </c>
      <c r="C18067" s="179" t="s">
        <v>10</v>
      </c>
      <c r="D18067" s="180" t="s">
        <v>17588</v>
      </c>
    </row>
    <row r="18068" spans="1:4" x14ac:dyDescent="0.25">
      <c r="A18068" s="179" t="s">
        <v>10838</v>
      </c>
      <c r="B18068" s="179" t="s">
        <v>12300</v>
      </c>
      <c r="C18068" s="179" t="s">
        <v>10</v>
      </c>
      <c r="D18068" s="180" t="s">
        <v>7236</v>
      </c>
    </row>
    <row r="18069" spans="1:4" x14ac:dyDescent="0.25">
      <c r="A18069" s="179" t="s">
        <v>10839</v>
      </c>
      <c r="B18069" s="179" t="s">
        <v>12301</v>
      </c>
      <c r="C18069" s="179" t="s">
        <v>10</v>
      </c>
      <c r="D18069" s="180" t="s">
        <v>14607</v>
      </c>
    </row>
    <row r="18070" spans="1:4" x14ac:dyDescent="0.25">
      <c r="A18070" s="179" t="s">
        <v>10840</v>
      </c>
      <c r="B18070" s="179" t="s">
        <v>12302</v>
      </c>
      <c r="C18070" s="179" t="s">
        <v>10</v>
      </c>
      <c r="D18070" s="180" t="s">
        <v>12517</v>
      </c>
    </row>
    <row r="18071" spans="1:4" x14ac:dyDescent="0.25">
      <c r="A18071" s="179" t="s">
        <v>10841</v>
      </c>
      <c r="B18071" s="179" t="s">
        <v>12303</v>
      </c>
      <c r="C18071" s="179" t="s">
        <v>10</v>
      </c>
      <c r="D18071" s="180" t="s">
        <v>8551</v>
      </c>
    </row>
    <row r="18072" spans="1:4" x14ac:dyDescent="0.25">
      <c r="A18072" s="179" t="s">
        <v>10842</v>
      </c>
      <c r="B18072" s="179" t="s">
        <v>12304</v>
      </c>
      <c r="C18072" s="179" t="s">
        <v>10</v>
      </c>
      <c r="D18072" s="180" t="s">
        <v>28063</v>
      </c>
    </row>
    <row r="18073" spans="1:4" x14ac:dyDescent="0.25">
      <c r="A18073" s="179" t="s">
        <v>10843</v>
      </c>
      <c r="B18073" s="179" t="s">
        <v>12305</v>
      </c>
      <c r="C18073" s="179" t="s">
        <v>10</v>
      </c>
      <c r="D18073" s="180" t="s">
        <v>15107</v>
      </c>
    </row>
    <row r="18074" spans="1:4" x14ac:dyDescent="0.25">
      <c r="A18074" s="179" t="s">
        <v>10844</v>
      </c>
      <c r="B18074" s="179" t="s">
        <v>12306</v>
      </c>
      <c r="C18074" s="179" t="s">
        <v>10</v>
      </c>
      <c r="D18074" s="180" t="s">
        <v>8151</v>
      </c>
    </row>
    <row r="18075" spans="1:4" x14ac:dyDescent="0.25">
      <c r="A18075" s="179" t="s">
        <v>10845</v>
      </c>
      <c r="B18075" s="179" t="s">
        <v>12307</v>
      </c>
      <c r="C18075" s="179" t="s">
        <v>10</v>
      </c>
      <c r="D18075" s="180" t="s">
        <v>25137</v>
      </c>
    </row>
    <row r="18076" spans="1:4" x14ac:dyDescent="0.25">
      <c r="A18076" s="179" t="s">
        <v>10846</v>
      </c>
      <c r="B18076" s="179" t="s">
        <v>12308</v>
      </c>
      <c r="C18076" s="179" t="s">
        <v>10</v>
      </c>
      <c r="D18076" s="180" t="s">
        <v>14258</v>
      </c>
    </row>
    <row r="18077" spans="1:4" x14ac:dyDescent="0.25">
      <c r="A18077" s="179" t="s">
        <v>10847</v>
      </c>
      <c r="B18077" s="179" t="s">
        <v>12309</v>
      </c>
      <c r="C18077" s="179" t="s">
        <v>10</v>
      </c>
      <c r="D18077" s="180" t="s">
        <v>18450</v>
      </c>
    </row>
    <row r="18078" spans="1:4" x14ac:dyDescent="0.25">
      <c r="A18078" s="179" t="s">
        <v>5374</v>
      </c>
      <c r="B18078" s="179" t="s">
        <v>18198</v>
      </c>
      <c r="C18078" s="179" t="s">
        <v>10</v>
      </c>
      <c r="D18078" s="180" t="s">
        <v>28633</v>
      </c>
    </row>
    <row r="18079" spans="1:4" x14ac:dyDescent="0.25">
      <c r="A18079" s="179" t="s">
        <v>5375</v>
      </c>
      <c r="B18079" s="179" t="s">
        <v>18199</v>
      </c>
      <c r="C18079" s="179" t="s">
        <v>10</v>
      </c>
      <c r="D18079" s="180" t="s">
        <v>25470</v>
      </c>
    </row>
    <row r="18080" spans="1:4" x14ac:dyDescent="0.25">
      <c r="A18080" s="179" t="s">
        <v>5376</v>
      </c>
      <c r="B18080" s="179" t="s">
        <v>18200</v>
      </c>
      <c r="C18080" s="179" t="s">
        <v>10</v>
      </c>
      <c r="D18080" s="180" t="s">
        <v>28634</v>
      </c>
    </row>
    <row r="18081" spans="1:4" x14ac:dyDescent="0.25">
      <c r="A18081" s="179" t="s">
        <v>5377</v>
      </c>
      <c r="B18081" s="179" t="s">
        <v>18201</v>
      </c>
      <c r="C18081" s="179" t="s">
        <v>10</v>
      </c>
      <c r="D18081" s="180" t="s">
        <v>16672</v>
      </c>
    </row>
    <row r="18082" spans="1:4" x14ac:dyDescent="0.25">
      <c r="A18082" s="179" t="s">
        <v>5378</v>
      </c>
      <c r="B18082" s="179" t="s">
        <v>18202</v>
      </c>
      <c r="C18082" s="179" t="s">
        <v>10</v>
      </c>
      <c r="D18082" s="180" t="s">
        <v>12041</v>
      </c>
    </row>
    <row r="18083" spans="1:4" x14ac:dyDescent="0.25">
      <c r="A18083" s="179" t="s">
        <v>5379</v>
      </c>
      <c r="B18083" s="179" t="s">
        <v>18203</v>
      </c>
      <c r="C18083" s="179" t="s">
        <v>10</v>
      </c>
      <c r="D18083" s="180" t="s">
        <v>21605</v>
      </c>
    </row>
    <row r="18084" spans="1:4" x14ac:dyDescent="0.25">
      <c r="A18084" s="179" t="s">
        <v>5380</v>
      </c>
      <c r="B18084" s="179" t="s">
        <v>18204</v>
      </c>
      <c r="C18084" s="179" t="s">
        <v>10</v>
      </c>
      <c r="D18084" s="180" t="s">
        <v>17407</v>
      </c>
    </row>
    <row r="18085" spans="1:4" x14ac:dyDescent="0.25">
      <c r="A18085" s="179" t="s">
        <v>5381</v>
      </c>
      <c r="B18085" s="179" t="s">
        <v>18206</v>
      </c>
      <c r="C18085" s="179" t="s">
        <v>10</v>
      </c>
      <c r="D18085" s="180" t="s">
        <v>17360</v>
      </c>
    </row>
    <row r="18086" spans="1:4" x14ac:dyDescent="0.25">
      <c r="A18086" s="179" t="s">
        <v>5382</v>
      </c>
      <c r="B18086" s="179" t="s">
        <v>18207</v>
      </c>
      <c r="C18086" s="179" t="s">
        <v>10</v>
      </c>
      <c r="D18086" s="180" t="s">
        <v>28635</v>
      </c>
    </row>
    <row r="18087" spans="1:4" x14ac:dyDescent="0.25">
      <c r="A18087" s="179" t="s">
        <v>5383</v>
      </c>
      <c r="B18087" s="179" t="s">
        <v>18208</v>
      </c>
      <c r="C18087" s="179" t="s">
        <v>10</v>
      </c>
      <c r="D18087" s="180" t="s">
        <v>28636</v>
      </c>
    </row>
    <row r="18088" spans="1:4" x14ac:dyDescent="0.25">
      <c r="A18088" s="179" t="s">
        <v>5384</v>
      </c>
      <c r="B18088" s="179" t="s">
        <v>18209</v>
      </c>
      <c r="C18088" s="179" t="s">
        <v>10</v>
      </c>
      <c r="D18088" s="180" t="s">
        <v>28637</v>
      </c>
    </row>
    <row r="18089" spans="1:4" x14ac:dyDescent="0.25">
      <c r="A18089" s="179" t="s">
        <v>5385</v>
      </c>
      <c r="B18089" s="179" t="s">
        <v>18210</v>
      </c>
      <c r="C18089" s="179" t="s">
        <v>10</v>
      </c>
      <c r="D18089" s="180" t="s">
        <v>28638</v>
      </c>
    </row>
    <row r="18090" spans="1:4" x14ac:dyDescent="0.25">
      <c r="A18090" s="179" t="s">
        <v>5386</v>
      </c>
      <c r="B18090" s="179" t="s">
        <v>7322</v>
      </c>
      <c r="C18090" s="179" t="s">
        <v>10</v>
      </c>
      <c r="D18090" s="180" t="s">
        <v>12994</v>
      </c>
    </row>
    <row r="18091" spans="1:4" x14ac:dyDescent="0.25">
      <c r="A18091" s="179" t="s">
        <v>5387</v>
      </c>
      <c r="B18091" s="179" t="s">
        <v>7323</v>
      </c>
      <c r="C18091" s="179" t="s">
        <v>10</v>
      </c>
      <c r="D18091" s="180" t="s">
        <v>15061</v>
      </c>
    </row>
    <row r="18092" spans="1:4" x14ac:dyDescent="0.25">
      <c r="A18092" s="179" t="s">
        <v>5388</v>
      </c>
      <c r="B18092" s="179" t="s">
        <v>18211</v>
      </c>
      <c r="C18092" s="179" t="s">
        <v>10</v>
      </c>
      <c r="D18092" s="180" t="s">
        <v>11966</v>
      </c>
    </row>
    <row r="18093" spans="1:4" x14ac:dyDescent="0.25">
      <c r="A18093" s="179" t="s">
        <v>5389</v>
      </c>
      <c r="B18093" s="179" t="s">
        <v>18212</v>
      </c>
      <c r="C18093" s="179" t="s">
        <v>10</v>
      </c>
      <c r="D18093" s="180" t="s">
        <v>12758</v>
      </c>
    </row>
    <row r="18094" spans="1:4" x14ac:dyDescent="0.25">
      <c r="A18094" s="179" t="s">
        <v>5390</v>
      </c>
      <c r="B18094" s="179" t="s">
        <v>28639</v>
      </c>
      <c r="C18094" s="179" t="s">
        <v>10</v>
      </c>
      <c r="D18094" s="180" t="s">
        <v>8520</v>
      </c>
    </row>
    <row r="18095" spans="1:4" x14ac:dyDescent="0.25">
      <c r="A18095" s="179" t="s">
        <v>5391</v>
      </c>
      <c r="B18095" s="179" t="s">
        <v>18213</v>
      </c>
      <c r="C18095" s="179" t="s">
        <v>10</v>
      </c>
      <c r="D18095" s="180" t="s">
        <v>15109</v>
      </c>
    </row>
    <row r="18096" spans="1:4" x14ac:dyDescent="0.25">
      <c r="A18096" s="179" t="s">
        <v>5392</v>
      </c>
      <c r="B18096" s="179" t="s">
        <v>28640</v>
      </c>
      <c r="C18096" s="179" t="s">
        <v>10</v>
      </c>
      <c r="D18096" s="180" t="s">
        <v>14617</v>
      </c>
    </row>
    <row r="18097" spans="1:4" x14ac:dyDescent="0.25">
      <c r="A18097" s="179" t="s">
        <v>5393</v>
      </c>
      <c r="B18097" s="179" t="s">
        <v>28641</v>
      </c>
      <c r="C18097" s="179" t="s">
        <v>10</v>
      </c>
      <c r="D18097" s="180" t="s">
        <v>8777</v>
      </c>
    </row>
    <row r="18098" spans="1:4" x14ac:dyDescent="0.25">
      <c r="A18098" s="179" t="s">
        <v>5394</v>
      </c>
      <c r="B18098" s="179" t="s">
        <v>28642</v>
      </c>
      <c r="C18098" s="179" t="s">
        <v>10</v>
      </c>
      <c r="D18098" s="180" t="s">
        <v>16832</v>
      </c>
    </row>
    <row r="18099" spans="1:4" x14ac:dyDescent="0.25">
      <c r="A18099" s="179" t="s">
        <v>5395</v>
      </c>
      <c r="B18099" s="179" t="s">
        <v>28643</v>
      </c>
      <c r="C18099" s="179" t="s">
        <v>10</v>
      </c>
      <c r="D18099" s="180" t="s">
        <v>8543</v>
      </c>
    </row>
    <row r="18100" spans="1:4" x14ac:dyDescent="0.25">
      <c r="A18100" s="179" t="s">
        <v>5396</v>
      </c>
      <c r="B18100" s="179" t="s">
        <v>28644</v>
      </c>
      <c r="C18100" s="179" t="s">
        <v>10</v>
      </c>
      <c r="D18100" s="180" t="s">
        <v>16787</v>
      </c>
    </row>
    <row r="18101" spans="1:4" x14ac:dyDescent="0.25">
      <c r="A18101" s="179" t="s">
        <v>5397</v>
      </c>
      <c r="B18101" s="179" t="s">
        <v>18214</v>
      </c>
      <c r="C18101" s="179" t="s">
        <v>10</v>
      </c>
      <c r="D18101" s="180" t="s">
        <v>27547</v>
      </c>
    </row>
    <row r="18102" spans="1:4" x14ac:dyDescent="0.25">
      <c r="A18102" s="179" t="s">
        <v>18215</v>
      </c>
      <c r="B18102" s="179" t="s">
        <v>18216</v>
      </c>
      <c r="C18102" s="179" t="s">
        <v>10</v>
      </c>
      <c r="D18102" s="180" t="s">
        <v>17753</v>
      </c>
    </row>
    <row r="18103" spans="1:4" x14ac:dyDescent="0.25">
      <c r="A18103" s="179" t="s">
        <v>18217</v>
      </c>
      <c r="B18103" s="179" t="s">
        <v>18218</v>
      </c>
      <c r="C18103" s="179" t="s">
        <v>10</v>
      </c>
      <c r="D18103" s="180" t="s">
        <v>10783</v>
      </c>
    </row>
    <row r="18104" spans="1:4" x14ac:dyDescent="0.25">
      <c r="A18104" s="179" t="s">
        <v>18219</v>
      </c>
      <c r="B18104" s="179" t="s">
        <v>18220</v>
      </c>
      <c r="C18104" s="179" t="s">
        <v>10</v>
      </c>
      <c r="D18104" s="180" t="s">
        <v>16411</v>
      </c>
    </row>
    <row r="18105" spans="1:4" x14ac:dyDescent="0.25">
      <c r="A18105" s="179" t="s">
        <v>18221</v>
      </c>
      <c r="B18105" s="179" t="s">
        <v>18222</v>
      </c>
      <c r="C18105" s="179" t="s">
        <v>10</v>
      </c>
      <c r="D18105" s="180" t="s">
        <v>8527</v>
      </c>
    </row>
    <row r="18106" spans="1:4" x14ac:dyDescent="0.25">
      <c r="A18106" s="179" t="s">
        <v>18223</v>
      </c>
      <c r="B18106" s="179" t="s">
        <v>18224</v>
      </c>
      <c r="C18106" s="179" t="s">
        <v>10</v>
      </c>
      <c r="D18106" s="180" t="s">
        <v>7908</v>
      </c>
    </row>
    <row r="18107" spans="1:4" x14ac:dyDescent="0.25">
      <c r="A18107" s="179" t="s">
        <v>18225</v>
      </c>
      <c r="B18107" s="179" t="s">
        <v>18226</v>
      </c>
      <c r="C18107" s="179" t="s">
        <v>10</v>
      </c>
      <c r="D18107" s="180" t="s">
        <v>8546</v>
      </c>
    </row>
    <row r="18108" spans="1:4" x14ac:dyDescent="0.25">
      <c r="A18108" s="179" t="s">
        <v>18228</v>
      </c>
      <c r="B18108" s="179" t="s">
        <v>18229</v>
      </c>
      <c r="C18108" s="179" t="s">
        <v>10</v>
      </c>
      <c r="D18108" s="180" t="s">
        <v>13202</v>
      </c>
    </row>
    <row r="18109" spans="1:4" x14ac:dyDescent="0.25">
      <c r="A18109" s="179" t="s">
        <v>18230</v>
      </c>
      <c r="B18109" s="179" t="s">
        <v>18231</v>
      </c>
      <c r="C18109" s="179" t="s">
        <v>10</v>
      </c>
      <c r="D18109" s="180" t="s">
        <v>17934</v>
      </c>
    </row>
    <row r="18110" spans="1:4" x14ac:dyDescent="0.25">
      <c r="A18110" s="179" t="s">
        <v>18232</v>
      </c>
      <c r="B18110" s="179" t="s">
        <v>18233</v>
      </c>
      <c r="C18110" s="179" t="s">
        <v>10</v>
      </c>
      <c r="D18110" s="180" t="s">
        <v>12257</v>
      </c>
    </row>
    <row r="18111" spans="1:4" x14ac:dyDescent="0.25">
      <c r="A18111" s="179" t="s">
        <v>18234</v>
      </c>
      <c r="B18111" s="179" t="s">
        <v>18235</v>
      </c>
      <c r="C18111" s="179" t="s">
        <v>10</v>
      </c>
      <c r="D18111" s="180" t="s">
        <v>14604</v>
      </c>
    </row>
    <row r="18112" spans="1:4" x14ac:dyDescent="0.25">
      <c r="A18112" s="179" t="s">
        <v>18236</v>
      </c>
      <c r="B18112" s="179" t="s">
        <v>18237</v>
      </c>
      <c r="C18112" s="179" t="s">
        <v>10</v>
      </c>
      <c r="D18112" s="180" t="s">
        <v>28645</v>
      </c>
    </row>
    <row r="18113" spans="1:4" x14ac:dyDescent="0.25">
      <c r="A18113" s="179" t="s">
        <v>18238</v>
      </c>
      <c r="B18113" s="179" t="s">
        <v>18239</v>
      </c>
      <c r="C18113" s="179" t="s">
        <v>10</v>
      </c>
      <c r="D18113" s="180" t="s">
        <v>17909</v>
      </c>
    </row>
    <row r="18114" spans="1:4" x14ac:dyDescent="0.25">
      <c r="A18114" s="179" t="s">
        <v>18240</v>
      </c>
      <c r="B18114" s="179" t="s">
        <v>18241</v>
      </c>
      <c r="C18114" s="179" t="s">
        <v>10</v>
      </c>
      <c r="D18114" s="180" t="s">
        <v>12689</v>
      </c>
    </row>
    <row r="18115" spans="1:4" x14ac:dyDescent="0.25">
      <c r="A18115" s="179" t="s">
        <v>18243</v>
      </c>
      <c r="B18115" s="179" t="s">
        <v>18244</v>
      </c>
      <c r="C18115" s="179" t="s">
        <v>10</v>
      </c>
      <c r="D18115" s="180" t="s">
        <v>12690</v>
      </c>
    </row>
    <row r="18116" spans="1:4" x14ac:dyDescent="0.25">
      <c r="A18116" s="179" t="s">
        <v>18245</v>
      </c>
      <c r="B18116" s="179" t="s">
        <v>18246</v>
      </c>
      <c r="C18116" s="179" t="s">
        <v>7</v>
      </c>
      <c r="D18116" s="180" t="s">
        <v>21292</v>
      </c>
    </row>
    <row r="18117" spans="1:4" x14ac:dyDescent="0.25">
      <c r="A18117" s="179" t="s">
        <v>5402</v>
      </c>
      <c r="B18117" s="179" t="s">
        <v>10849</v>
      </c>
      <c r="C18117" s="179" t="s">
        <v>21</v>
      </c>
      <c r="D18117" s="180" t="s">
        <v>19409</v>
      </c>
    </row>
    <row r="18118" spans="1:4" x14ac:dyDescent="0.25">
      <c r="A18118" s="179" t="s">
        <v>5403</v>
      </c>
      <c r="B18118" s="179" t="s">
        <v>10850</v>
      </c>
      <c r="C18118" s="179" t="s">
        <v>21</v>
      </c>
      <c r="D18118" s="180" t="s">
        <v>7001</v>
      </c>
    </row>
    <row r="18119" spans="1:4" x14ac:dyDescent="0.25">
      <c r="A18119" s="179" t="s">
        <v>5404</v>
      </c>
      <c r="B18119" s="179" t="s">
        <v>10851</v>
      </c>
      <c r="C18119" s="179" t="s">
        <v>21</v>
      </c>
      <c r="D18119" s="180" t="s">
        <v>12312</v>
      </c>
    </row>
    <row r="18120" spans="1:4" x14ac:dyDescent="0.25">
      <c r="A18120" s="179" t="s">
        <v>5405</v>
      </c>
      <c r="B18120" s="179" t="s">
        <v>10852</v>
      </c>
      <c r="C18120" s="179" t="s">
        <v>21</v>
      </c>
      <c r="D18120" s="180" t="s">
        <v>6466</v>
      </c>
    </row>
    <row r="18121" spans="1:4" x14ac:dyDescent="0.25">
      <c r="A18121" s="179" t="s">
        <v>10853</v>
      </c>
      <c r="B18121" s="179" t="s">
        <v>10854</v>
      </c>
      <c r="C18121" s="179" t="s">
        <v>7</v>
      </c>
      <c r="D18121" s="180" t="s">
        <v>7225</v>
      </c>
    </row>
    <row r="18122" spans="1:4" x14ac:dyDescent="0.25">
      <c r="A18122" s="179" t="s">
        <v>10855</v>
      </c>
      <c r="B18122" s="179" t="s">
        <v>10856</v>
      </c>
      <c r="C18122" s="179" t="s">
        <v>7</v>
      </c>
      <c r="D18122" s="180" t="s">
        <v>7922</v>
      </c>
    </row>
    <row r="18123" spans="1:4" x14ac:dyDescent="0.25">
      <c r="A18123" s="179" t="s">
        <v>10857</v>
      </c>
      <c r="B18123" s="179" t="s">
        <v>10858</v>
      </c>
      <c r="C18123" s="179" t="s">
        <v>10</v>
      </c>
      <c r="D18123" s="180" t="s">
        <v>28646</v>
      </c>
    </row>
    <row r="18124" spans="1:4" x14ac:dyDescent="0.25">
      <c r="A18124" s="179" t="s">
        <v>10859</v>
      </c>
      <c r="B18124" s="179" t="s">
        <v>10860</v>
      </c>
      <c r="C18124" s="179" t="s">
        <v>10</v>
      </c>
      <c r="D18124" s="180" t="s">
        <v>28647</v>
      </c>
    </row>
    <row r="18125" spans="1:4" x14ac:dyDescent="0.25">
      <c r="A18125" s="179" t="s">
        <v>10861</v>
      </c>
      <c r="B18125" s="179" t="s">
        <v>10862</v>
      </c>
      <c r="C18125" s="179" t="s">
        <v>10</v>
      </c>
      <c r="D18125" s="180" t="s">
        <v>28648</v>
      </c>
    </row>
    <row r="18126" spans="1:4" x14ac:dyDescent="0.25">
      <c r="A18126" s="179" t="s">
        <v>10863</v>
      </c>
      <c r="B18126" s="179" t="s">
        <v>10864</v>
      </c>
      <c r="C18126" s="179" t="s">
        <v>10</v>
      </c>
      <c r="D18126" s="180" t="s">
        <v>28649</v>
      </c>
    </row>
    <row r="18127" spans="1:4" x14ac:dyDescent="0.25">
      <c r="A18127" s="179" t="s">
        <v>10865</v>
      </c>
      <c r="B18127" s="179" t="s">
        <v>10866</v>
      </c>
      <c r="C18127" s="179" t="s">
        <v>10</v>
      </c>
      <c r="D18127" s="180" t="s">
        <v>28650</v>
      </c>
    </row>
    <row r="18128" spans="1:4" x14ac:dyDescent="0.25">
      <c r="A18128" s="179" t="s">
        <v>10867</v>
      </c>
      <c r="B18128" s="179" t="s">
        <v>10868</v>
      </c>
      <c r="C18128" s="179" t="s">
        <v>10</v>
      </c>
      <c r="D18128" s="180" t="s">
        <v>28651</v>
      </c>
    </row>
    <row r="18129" spans="1:4" x14ac:dyDescent="0.25">
      <c r="A18129" s="179" t="s">
        <v>10869</v>
      </c>
      <c r="B18129" s="179" t="s">
        <v>10870</v>
      </c>
      <c r="C18129" s="179" t="s">
        <v>10</v>
      </c>
      <c r="D18129" s="180" t="s">
        <v>28652</v>
      </c>
    </row>
    <row r="18130" spans="1:4" x14ac:dyDescent="0.25">
      <c r="A18130" s="179" t="s">
        <v>10871</v>
      </c>
      <c r="B18130" s="179" t="s">
        <v>10872</v>
      </c>
      <c r="C18130" s="179" t="s">
        <v>10</v>
      </c>
      <c r="D18130" s="180" t="s">
        <v>17030</v>
      </c>
    </row>
    <row r="18131" spans="1:4" x14ac:dyDescent="0.25">
      <c r="A18131" s="179" t="s">
        <v>8362</v>
      </c>
      <c r="B18131" s="179" t="s">
        <v>8363</v>
      </c>
      <c r="C18131" s="179" t="s">
        <v>7</v>
      </c>
      <c r="D18131" s="180" t="s">
        <v>28653</v>
      </c>
    </row>
    <row r="18132" spans="1:4" x14ac:dyDescent="0.25">
      <c r="A18132" s="179" t="s">
        <v>12313</v>
      </c>
      <c r="B18132" s="179" t="s">
        <v>12314</v>
      </c>
      <c r="C18132" s="179" t="s">
        <v>7</v>
      </c>
      <c r="D18132" s="180" t="s">
        <v>17668</v>
      </c>
    </row>
    <row r="18133" spans="1:4" x14ac:dyDescent="0.25">
      <c r="A18133" s="179" t="s">
        <v>12315</v>
      </c>
      <c r="B18133" s="179" t="s">
        <v>12316</v>
      </c>
      <c r="C18133" s="179" t="s">
        <v>7</v>
      </c>
      <c r="D18133" s="180" t="s">
        <v>28654</v>
      </c>
    </row>
    <row r="18134" spans="1:4" x14ac:dyDescent="0.25">
      <c r="A18134" s="179" t="s">
        <v>12318</v>
      </c>
      <c r="B18134" s="179" t="s">
        <v>12319</v>
      </c>
      <c r="C18134" s="179" t="s">
        <v>7</v>
      </c>
      <c r="D18134" s="180" t="s">
        <v>28655</v>
      </c>
    </row>
    <row r="18135" spans="1:4" x14ac:dyDescent="0.25">
      <c r="A18135" s="179" t="s">
        <v>12320</v>
      </c>
      <c r="B18135" s="179" t="s">
        <v>12321</v>
      </c>
      <c r="C18135" s="179" t="s">
        <v>7</v>
      </c>
      <c r="D18135" s="180" t="s">
        <v>28656</v>
      </c>
    </row>
    <row r="18136" spans="1:4" x14ac:dyDescent="0.25">
      <c r="A18136" s="179" t="s">
        <v>12322</v>
      </c>
      <c r="B18136" s="179" t="s">
        <v>12323</v>
      </c>
      <c r="C18136" s="179" t="s">
        <v>7</v>
      </c>
      <c r="D18136" s="180" t="s">
        <v>28657</v>
      </c>
    </row>
    <row r="18137" spans="1:4" x14ac:dyDescent="0.25">
      <c r="A18137" s="179" t="s">
        <v>12324</v>
      </c>
      <c r="B18137" s="179" t="s">
        <v>12325</v>
      </c>
      <c r="C18137" s="179" t="s">
        <v>7</v>
      </c>
      <c r="D18137" s="180" t="s">
        <v>28658</v>
      </c>
    </row>
    <row r="18138" spans="1:4" x14ac:dyDescent="0.25">
      <c r="A18138" s="179" t="s">
        <v>12326</v>
      </c>
      <c r="B18138" s="179" t="s">
        <v>12327</v>
      </c>
      <c r="C18138" s="179" t="s">
        <v>7</v>
      </c>
      <c r="D18138" s="180" t="s">
        <v>27780</v>
      </c>
    </row>
    <row r="18139" spans="1:4" x14ac:dyDescent="0.25">
      <c r="A18139" s="179" t="s">
        <v>12328</v>
      </c>
      <c r="B18139" s="179" t="s">
        <v>12329</v>
      </c>
      <c r="C18139" s="179" t="s">
        <v>7</v>
      </c>
      <c r="D18139" s="180" t="s">
        <v>28659</v>
      </c>
    </row>
    <row r="18140" spans="1:4" x14ac:dyDescent="0.25">
      <c r="A18140" s="179" t="s">
        <v>12330</v>
      </c>
      <c r="B18140" s="179" t="s">
        <v>12331</v>
      </c>
      <c r="C18140" s="179" t="s">
        <v>7</v>
      </c>
      <c r="D18140" s="180" t="s">
        <v>17639</v>
      </c>
    </row>
    <row r="18141" spans="1:4" x14ac:dyDescent="0.25">
      <c r="A18141" s="179" t="s">
        <v>12332</v>
      </c>
      <c r="B18141" s="179" t="s">
        <v>12333</v>
      </c>
      <c r="C18141" s="179" t="s">
        <v>7</v>
      </c>
      <c r="D18141" s="180" t="s">
        <v>17018</v>
      </c>
    </row>
    <row r="18142" spans="1:4" x14ac:dyDescent="0.25">
      <c r="A18142" s="179" t="s">
        <v>12334</v>
      </c>
      <c r="B18142" s="179" t="s">
        <v>12335</v>
      </c>
      <c r="C18142" s="179" t="s">
        <v>7</v>
      </c>
      <c r="D18142" s="180" t="s">
        <v>28660</v>
      </c>
    </row>
    <row r="18143" spans="1:4" x14ac:dyDescent="0.25">
      <c r="A18143" s="179" t="s">
        <v>12336</v>
      </c>
      <c r="B18143" s="179" t="s">
        <v>12337</v>
      </c>
      <c r="C18143" s="179" t="s">
        <v>7</v>
      </c>
      <c r="D18143" s="180" t="s">
        <v>21827</v>
      </c>
    </row>
    <row r="18144" spans="1:4" x14ac:dyDescent="0.25">
      <c r="A18144" s="179" t="s">
        <v>12338</v>
      </c>
      <c r="B18144" s="179" t="s">
        <v>12339</v>
      </c>
      <c r="C18144" s="179" t="s">
        <v>7</v>
      </c>
      <c r="D18144" s="180" t="s">
        <v>25688</v>
      </c>
    </row>
    <row r="18145" spans="1:4" x14ac:dyDescent="0.25">
      <c r="A18145" s="179" t="s">
        <v>12340</v>
      </c>
      <c r="B18145" s="179" t="s">
        <v>12341</v>
      </c>
      <c r="C18145" s="179" t="s">
        <v>7</v>
      </c>
      <c r="D18145" s="180" t="s">
        <v>28661</v>
      </c>
    </row>
    <row r="18146" spans="1:4" x14ac:dyDescent="0.25">
      <c r="A18146" s="179" t="s">
        <v>12342</v>
      </c>
      <c r="B18146" s="179" t="s">
        <v>12343</v>
      </c>
      <c r="C18146" s="179" t="s">
        <v>7</v>
      </c>
      <c r="D18146" s="180" t="s">
        <v>28662</v>
      </c>
    </row>
    <row r="18147" spans="1:4" x14ac:dyDescent="0.25">
      <c r="A18147" s="179" t="s">
        <v>12344</v>
      </c>
      <c r="B18147" s="179" t="s">
        <v>12345</v>
      </c>
      <c r="C18147" s="179" t="s">
        <v>7</v>
      </c>
      <c r="D18147" s="180" t="s">
        <v>28663</v>
      </c>
    </row>
    <row r="18148" spans="1:4" x14ac:dyDescent="0.25">
      <c r="A18148" s="179" t="s">
        <v>12346</v>
      </c>
      <c r="B18148" s="179" t="s">
        <v>12347</v>
      </c>
      <c r="C18148" s="179" t="s">
        <v>7</v>
      </c>
      <c r="D18148" s="180" t="s">
        <v>28664</v>
      </c>
    </row>
    <row r="18149" spans="1:4" x14ac:dyDescent="0.25">
      <c r="A18149" s="179" t="s">
        <v>12348</v>
      </c>
      <c r="B18149" s="179" t="s">
        <v>12349</v>
      </c>
      <c r="C18149" s="179" t="s">
        <v>7</v>
      </c>
      <c r="D18149" s="180" t="s">
        <v>28665</v>
      </c>
    </row>
    <row r="18150" spans="1:4" x14ac:dyDescent="0.25">
      <c r="A18150" s="179" t="s">
        <v>5406</v>
      </c>
      <c r="B18150" s="179" t="s">
        <v>16354</v>
      </c>
      <c r="C18150" s="179" t="s">
        <v>7</v>
      </c>
      <c r="D18150" s="180" t="s">
        <v>28666</v>
      </c>
    </row>
    <row r="18151" spans="1:4" x14ac:dyDescent="0.25">
      <c r="A18151" s="179" t="s">
        <v>5407</v>
      </c>
      <c r="B18151" s="179" t="s">
        <v>16355</v>
      </c>
      <c r="C18151" s="179" t="s">
        <v>7</v>
      </c>
      <c r="D18151" s="180" t="s">
        <v>17907</v>
      </c>
    </row>
    <row r="18152" spans="1:4" x14ac:dyDescent="0.25">
      <c r="A18152" s="179" t="s">
        <v>5408</v>
      </c>
      <c r="B18152" s="179" t="s">
        <v>16356</v>
      </c>
      <c r="C18152" s="179" t="s">
        <v>7</v>
      </c>
      <c r="D18152" s="180" t="s">
        <v>28667</v>
      </c>
    </row>
    <row r="18153" spans="1:4" x14ac:dyDescent="0.25">
      <c r="A18153" s="179" t="s">
        <v>5409</v>
      </c>
      <c r="B18153" s="179" t="s">
        <v>16357</v>
      </c>
      <c r="C18153" s="179" t="s">
        <v>7</v>
      </c>
      <c r="D18153" s="180" t="s">
        <v>28668</v>
      </c>
    </row>
    <row r="18154" spans="1:4" x14ac:dyDescent="0.25">
      <c r="A18154" s="179" t="s">
        <v>5410</v>
      </c>
      <c r="B18154" s="179" t="s">
        <v>16358</v>
      </c>
      <c r="C18154" s="179" t="s">
        <v>7</v>
      </c>
      <c r="D18154" s="180" t="s">
        <v>15039</v>
      </c>
    </row>
    <row r="18155" spans="1:4" x14ac:dyDescent="0.25">
      <c r="A18155" s="179" t="s">
        <v>5411</v>
      </c>
      <c r="B18155" s="179" t="s">
        <v>16359</v>
      </c>
      <c r="C18155" s="179" t="s">
        <v>7</v>
      </c>
      <c r="D18155" s="180" t="s">
        <v>28669</v>
      </c>
    </row>
    <row r="18156" spans="1:4" x14ac:dyDescent="0.25">
      <c r="A18156" s="179" t="s">
        <v>5412</v>
      </c>
      <c r="B18156" s="179" t="s">
        <v>16360</v>
      </c>
      <c r="C18156" s="179" t="s">
        <v>7</v>
      </c>
      <c r="D18156" s="180" t="s">
        <v>17673</v>
      </c>
    </row>
    <row r="18157" spans="1:4" x14ac:dyDescent="0.25">
      <c r="A18157" s="179" t="s">
        <v>5413</v>
      </c>
      <c r="B18157" s="179" t="s">
        <v>16361</v>
      </c>
      <c r="C18157" s="179" t="s">
        <v>7</v>
      </c>
      <c r="D18157" s="180" t="s">
        <v>28670</v>
      </c>
    </row>
    <row r="18158" spans="1:4" x14ac:dyDescent="0.25">
      <c r="A18158" s="179" t="s">
        <v>12351</v>
      </c>
      <c r="B18158" s="179" t="s">
        <v>12352</v>
      </c>
      <c r="C18158" s="179" t="s">
        <v>7</v>
      </c>
      <c r="D18158" s="180" t="s">
        <v>28671</v>
      </c>
    </row>
    <row r="18159" spans="1:4" x14ac:dyDescent="0.25">
      <c r="A18159" s="179" t="s">
        <v>12353</v>
      </c>
      <c r="B18159" s="179" t="s">
        <v>12354</v>
      </c>
      <c r="C18159" s="179" t="s">
        <v>7</v>
      </c>
      <c r="D18159" s="180" t="s">
        <v>28079</v>
      </c>
    </row>
    <row r="18160" spans="1:4" x14ac:dyDescent="0.25">
      <c r="A18160" s="179" t="s">
        <v>8364</v>
      </c>
      <c r="B18160" s="179" t="s">
        <v>8365</v>
      </c>
      <c r="C18160" s="179" t="s">
        <v>7</v>
      </c>
      <c r="D18160" s="180" t="s">
        <v>28672</v>
      </c>
    </row>
    <row r="18161" spans="1:4" x14ac:dyDescent="0.25">
      <c r="A18161" s="179" t="s">
        <v>12355</v>
      </c>
      <c r="B18161" s="179" t="s">
        <v>12356</v>
      </c>
      <c r="C18161" s="179" t="s">
        <v>7</v>
      </c>
      <c r="D18161" s="180" t="s">
        <v>28673</v>
      </c>
    </row>
    <row r="18162" spans="1:4" x14ac:dyDescent="0.25">
      <c r="A18162" s="179" t="s">
        <v>12357</v>
      </c>
      <c r="B18162" s="179" t="s">
        <v>12358</v>
      </c>
      <c r="C18162" s="179" t="s">
        <v>7</v>
      </c>
      <c r="D18162" s="180" t="s">
        <v>28674</v>
      </c>
    </row>
    <row r="18163" spans="1:4" x14ac:dyDescent="0.25">
      <c r="A18163" s="179" t="s">
        <v>12359</v>
      </c>
      <c r="B18163" s="179" t="s">
        <v>12360</v>
      </c>
      <c r="C18163" s="179" t="s">
        <v>7</v>
      </c>
      <c r="D18163" s="180" t="s">
        <v>28675</v>
      </c>
    </row>
    <row r="18164" spans="1:4" x14ac:dyDescent="0.25">
      <c r="A18164" s="179" t="s">
        <v>12361</v>
      </c>
      <c r="B18164" s="179" t="s">
        <v>12362</v>
      </c>
      <c r="C18164" s="179" t="s">
        <v>7</v>
      </c>
      <c r="D18164" s="180" t="s">
        <v>28676</v>
      </c>
    </row>
    <row r="18165" spans="1:4" x14ac:dyDescent="0.25">
      <c r="A18165" s="179" t="s">
        <v>12363</v>
      </c>
      <c r="B18165" s="179" t="s">
        <v>12364</v>
      </c>
      <c r="C18165" s="179" t="s">
        <v>7</v>
      </c>
      <c r="D18165" s="180" t="s">
        <v>27956</v>
      </c>
    </row>
    <row r="18166" spans="1:4" x14ac:dyDescent="0.25">
      <c r="A18166" s="179" t="s">
        <v>12365</v>
      </c>
      <c r="B18166" s="179" t="s">
        <v>12366</v>
      </c>
      <c r="C18166" s="179" t="s">
        <v>7</v>
      </c>
      <c r="D18166" s="180" t="s">
        <v>28677</v>
      </c>
    </row>
    <row r="18167" spans="1:4" x14ac:dyDescent="0.25">
      <c r="A18167" s="179" t="s">
        <v>12367</v>
      </c>
      <c r="B18167" s="179" t="s">
        <v>12368</v>
      </c>
      <c r="C18167" s="179" t="s">
        <v>7</v>
      </c>
      <c r="D18167" s="180" t="s">
        <v>28678</v>
      </c>
    </row>
    <row r="18168" spans="1:4" x14ac:dyDescent="0.25">
      <c r="A18168" s="179" t="s">
        <v>12369</v>
      </c>
      <c r="B18168" s="179" t="s">
        <v>12370</v>
      </c>
      <c r="C18168" s="179" t="s">
        <v>7</v>
      </c>
      <c r="D18168" s="180" t="s">
        <v>28679</v>
      </c>
    </row>
    <row r="18169" spans="1:4" x14ac:dyDescent="0.25">
      <c r="A18169" s="179" t="s">
        <v>12371</v>
      </c>
      <c r="B18169" s="179" t="s">
        <v>12372</v>
      </c>
      <c r="C18169" s="179" t="s">
        <v>7</v>
      </c>
      <c r="D18169" s="180" t="s">
        <v>28680</v>
      </c>
    </row>
    <row r="18170" spans="1:4" x14ac:dyDescent="0.25">
      <c r="A18170" s="179" t="s">
        <v>12373</v>
      </c>
      <c r="B18170" s="179" t="s">
        <v>12374</v>
      </c>
      <c r="C18170" s="179" t="s">
        <v>7</v>
      </c>
      <c r="D18170" s="180" t="s">
        <v>28681</v>
      </c>
    </row>
    <row r="18171" spans="1:4" x14ac:dyDescent="0.25">
      <c r="A18171" s="179" t="s">
        <v>12375</v>
      </c>
      <c r="B18171" s="179" t="s">
        <v>12376</v>
      </c>
      <c r="C18171" s="179" t="s">
        <v>7</v>
      </c>
      <c r="D18171" s="180" t="s">
        <v>28682</v>
      </c>
    </row>
    <row r="18172" spans="1:4" x14ac:dyDescent="0.25">
      <c r="A18172" s="179" t="s">
        <v>12377</v>
      </c>
      <c r="B18172" s="179" t="s">
        <v>12378</v>
      </c>
      <c r="C18172" s="179" t="s">
        <v>7</v>
      </c>
      <c r="D18172" s="180" t="s">
        <v>28683</v>
      </c>
    </row>
    <row r="18173" spans="1:4" x14ac:dyDescent="0.25">
      <c r="A18173" s="179" t="s">
        <v>12379</v>
      </c>
      <c r="B18173" s="179" t="s">
        <v>12380</v>
      </c>
      <c r="C18173" s="179" t="s">
        <v>7</v>
      </c>
      <c r="D18173" s="180" t="s">
        <v>28684</v>
      </c>
    </row>
    <row r="18174" spans="1:4" x14ac:dyDescent="0.25">
      <c r="A18174" s="179" t="s">
        <v>12381</v>
      </c>
      <c r="B18174" s="179" t="s">
        <v>12382</v>
      </c>
      <c r="C18174" s="179" t="s">
        <v>7</v>
      </c>
      <c r="D18174" s="180" t="s">
        <v>28685</v>
      </c>
    </row>
    <row r="18175" spans="1:4" x14ac:dyDescent="0.25">
      <c r="A18175" s="179" t="s">
        <v>5414</v>
      </c>
      <c r="B18175" s="179" t="s">
        <v>16362</v>
      </c>
      <c r="C18175" s="179" t="s">
        <v>7</v>
      </c>
      <c r="D18175" s="180" t="s">
        <v>28686</v>
      </c>
    </row>
    <row r="18176" spans="1:4" x14ac:dyDescent="0.25">
      <c r="A18176" s="179" t="s">
        <v>5415</v>
      </c>
      <c r="B18176" s="179" t="s">
        <v>16363</v>
      </c>
      <c r="C18176" s="179" t="s">
        <v>7</v>
      </c>
      <c r="D18176" s="180" t="s">
        <v>28687</v>
      </c>
    </row>
    <row r="18177" spans="1:4" x14ac:dyDescent="0.25">
      <c r="A18177" s="179" t="s">
        <v>5416</v>
      </c>
      <c r="B18177" s="179" t="s">
        <v>16364</v>
      </c>
      <c r="C18177" s="179" t="s">
        <v>7</v>
      </c>
      <c r="D18177" s="180" t="s">
        <v>28688</v>
      </c>
    </row>
    <row r="18178" spans="1:4" x14ac:dyDescent="0.25">
      <c r="A18178" s="179" t="s">
        <v>5417</v>
      </c>
      <c r="B18178" s="179" t="s">
        <v>16365</v>
      </c>
      <c r="C18178" s="179" t="s">
        <v>7</v>
      </c>
      <c r="D18178" s="180" t="s">
        <v>28689</v>
      </c>
    </row>
    <row r="18179" spans="1:4" x14ac:dyDescent="0.25">
      <c r="A18179" s="179" t="s">
        <v>5418</v>
      </c>
      <c r="B18179" s="179" t="s">
        <v>16366</v>
      </c>
      <c r="C18179" s="179" t="s">
        <v>7</v>
      </c>
      <c r="D18179" s="180" t="s">
        <v>12773</v>
      </c>
    </row>
    <row r="18180" spans="1:4" x14ac:dyDescent="0.25">
      <c r="A18180" s="179" t="s">
        <v>5419</v>
      </c>
      <c r="B18180" s="179" t="s">
        <v>16367</v>
      </c>
      <c r="C18180" s="179" t="s">
        <v>7</v>
      </c>
      <c r="D18180" s="180" t="s">
        <v>28690</v>
      </c>
    </row>
    <row r="18181" spans="1:4" x14ac:dyDescent="0.25">
      <c r="A18181" s="179" t="s">
        <v>5420</v>
      </c>
      <c r="B18181" s="179" t="s">
        <v>16368</v>
      </c>
      <c r="C18181" s="179" t="s">
        <v>7</v>
      </c>
      <c r="D18181" s="180" t="s">
        <v>28691</v>
      </c>
    </row>
    <row r="18182" spans="1:4" x14ac:dyDescent="0.25">
      <c r="A18182" s="179" t="s">
        <v>5421</v>
      </c>
      <c r="B18182" s="179" t="s">
        <v>16370</v>
      </c>
      <c r="C18182" s="179" t="s">
        <v>7</v>
      </c>
      <c r="D18182" s="180" t="s">
        <v>28692</v>
      </c>
    </row>
    <row r="18183" spans="1:4" x14ac:dyDescent="0.25">
      <c r="A18183" s="179" t="s">
        <v>8366</v>
      </c>
      <c r="B18183" s="179" t="s">
        <v>8367</v>
      </c>
      <c r="C18183" s="179" t="s">
        <v>7</v>
      </c>
      <c r="D18183" s="180" t="s">
        <v>28693</v>
      </c>
    </row>
    <row r="18184" spans="1:4" x14ac:dyDescent="0.25">
      <c r="A18184" s="179" t="s">
        <v>8368</v>
      </c>
      <c r="B18184" s="179" t="s">
        <v>8369</v>
      </c>
      <c r="C18184" s="179" t="s">
        <v>7</v>
      </c>
      <c r="D18184" s="180" t="s">
        <v>28694</v>
      </c>
    </row>
    <row r="18185" spans="1:4" x14ac:dyDescent="0.25">
      <c r="A18185" s="179" t="s">
        <v>8370</v>
      </c>
      <c r="B18185" s="179" t="s">
        <v>8371</v>
      </c>
      <c r="C18185" s="179" t="s">
        <v>7</v>
      </c>
      <c r="D18185" s="180" t="s">
        <v>28695</v>
      </c>
    </row>
    <row r="18186" spans="1:4" x14ac:dyDescent="0.25">
      <c r="A18186" s="179" t="s">
        <v>5422</v>
      </c>
      <c r="B18186" s="179" t="s">
        <v>18252</v>
      </c>
      <c r="C18186" s="179" t="s">
        <v>7</v>
      </c>
      <c r="D18186" s="180" t="s">
        <v>28696</v>
      </c>
    </row>
    <row r="18187" spans="1:4" x14ac:dyDescent="0.25">
      <c r="A18187" s="179" t="s">
        <v>5423</v>
      </c>
      <c r="B18187" s="179" t="s">
        <v>18253</v>
      </c>
      <c r="C18187" s="179" t="s">
        <v>7</v>
      </c>
      <c r="D18187" s="180" t="s">
        <v>28697</v>
      </c>
    </row>
    <row r="18188" spans="1:4" x14ac:dyDescent="0.25">
      <c r="A18188" s="179" t="s">
        <v>5424</v>
      </c>
      <c r="B18188" s="179" t="s">
        <v>18254</v>
      </c>
      <c r="C18188" s="179" t="s">
        <v>7</v>
      </c>
      <c r="D18188" s="180" t="s">
        <v>28698</v>
      </c>
    </row>
    <row r="18189" spans="1:4" x14ac:dyDescent="0.25">
      <c r="A18189" s="179" t="s">
        <v>5425</v>
      </c>
      <c r="B18189" s="179" t="s">
        <v>18255</v>
      </c>
      <c r="C18189" s="179" t="s">
        <v>7</v>
      </c>
      <c r="D18189" s="180" t="s">
        <v>28699</v>
      </c>
    </row>
    <row r="18190" spans="1:4" x14ac:dyDescent="0.25">
      <c r="A18190" s="179" t="s">
        <v>5426</v>
      </c>
      <c r="B18190" s="179" t="s">
        <v>18256</v>
      </c>
      <c r="C18190" s="179" t="s">
        <v>7</v>
      </c>
      <c r="D18190" s="180" t="s">
        <v>28700</v>
      </c>
    </row>
    <row r="18191" spans="1:4" x14ac:dyDescent="0.25">
      <c r="A18191" s="179" t="s">
        <v>5427</v>
      </c>
      <c r="B18191" s="179" t="s">
        <v>18257</v>
      </c>
      <c r="C18191" s="179" t="s">
        <v>7</v>
      </c>
      <c r="D18191" s="180" t="s">
        <v>28701</v>
      </c>
    </row>
    <row r="18192" spans="1:4" x14ac:dyDescent="0.25">
      <c r="A18192" s="179" t="s">
        <v>5428</v>
      </c>
      <c r="B18192" s="179" t="s">
        <v>18258</v>
      </c>
      <c r="C18192" s="179" t="s">
        <v>7</v>
      </c>
      <c r="D18192" s="180" t="s">
        <v>28702</v>
      </c>
    </row>
    <row r="18193" spans="1:4" x14ac:dyDescent="0.25">
      <c r="A18193" s="179" t="s">
        <v>5429</v>
      </c>
      <c r="B18193" s="179" t="s">
        <v>18259</v>
      </c>
      <c r="C18193" s="179" t="s">
        <v>7</v>
      </c>
      <c r="D18193" s="180" t="s">
        <v>28703</v>
      </c>
    </row>
    <row r="18194" spans="1:4" x14ac:dyDescent="0.25">
      <c r="A18194" s="179" t="s">
        <v>5430</v>
      </c>
      <c r="B18194" s="179" t="s">
        <v>18260</v>
      </c>
      <c r="C18194" s="179" t="s">
        <v>7</v>
      </c>
      <c r="D18194" s="180" t="s">
        <v>28704</v>
      </c>
    </row>
    <row r="18195" spans="1:4" x14ac:dyDescent="0.25">
      <c r="A18195" s="179" t="s">
        <v>5431</v>
      </c>
      <c r="B18195" s="179" t="s">
        <v>18261</v>
      </c>
      <c r="C18195" s="179" t="s">
        <v>7</v>
      </c>
      <c r="D18195" s="180" t="s">
        <v>28705</v>
      </c>
    </row>
    <row r="18196" spans="1:4" x14ac:dyDescent="0.25">
      <c r="A18196" s="179" t="s">
        <v>5432</v>
      </c>
      <c r="B18196" s="179" t="s">
        <v>18262</v>
      </c>
      <c r="C18196" s="179" t="s">
        <v>7</v>
      </c>
      <c r="D18196" s="180" t="s">
        <v>28706</v>
      </c>
    </row>
    <row r="18197" spans="1:4" x14ac:dyDescent="0.25">
      <c r="A18197" s="179" t="s">
        <v>5433</v>
      </c>
      <c r="B18197" s="179" t="s">
        <v>18264</v>
      </c>
      <c r="C18197" s="179" t="s">
        <v>7</v>
      </c>
      <c r="D18197" s="180" t="s">
        <v>28707</v>
      </c>
    </row>
    <row r="18198" spans="1:4" x14ac:dyDescent="0.25">
      <c r="A18198" s="179" t="s">
        <v>5434</v>
      </c>
      <c r="B18198" s="179" t="s">
        <v>18265</v>
      </c>
      <c r="C18198" s="179" t="s">
        <v>7</v>
      </c>
      <c r="D18198" s="180" t="s">
        <v>28708</v>
      </c>
    </row>
    <row r="18199" spans="1:4" x14ac:dyDescent="0.25">
      <c r="A18199" s="179" t="s">
        <v>5435</v>
      </c>
      <c r="B18199" s="179" t="s">
        <v>18266</v>
      </c>
      <c r="C18199" s="179" t="s">
        <v>7</v>
      </c>
      <c r="D18199" s="180" t="s">
        <v>22167</v>
      </c>
    </row>
    <row r="18200" spans="1:4" x14ac:dyDescent="0.25">
      <c r="A18200" s="179" t="s">
        <v>5436</v>
      </c>
      <c r="B18200" s="179" t="s">
        <v>18267</v>
      </c>
      <c r="C18200" s="179" t="s">
        <v>14</v>
      </c>
      <c r="D18200" s="180" t="s">
        <v>8069</v>
      </c>
    </row>
    <row r="18201" spans="1:4" x14ac:dyDescent="0.25">
      <c r="A18201" s="179" t="s">
        <v>5437</v>
      </c>
      <c r="B18201" s="179" t="s">
        <v>18268</v>
      </c>
      <c r="C18201" s="179" t="s">
        <v>14</v>
      </c>
      <c r="D18201" s="180" t="s">
        <v>28709</v>
      </c>
    </row>
    <row r="18202" spans="1:4" x14ac:dyDescent="0.25">
      <c r="A18202" s="179" t="s">
        <v>10873</v>
      </c>
      <c r="B18202" s="179" t="s">
        <v>16371</v>
      </c>
      <c r="C18202" s="179" t="s">
        <v>7</v>
      </c>
      <c r="D18202" s="180" t="s">
        <v>28710</v>
      </c>
    </row>
    <row r="18203" spans="1:4" x14ac:dyDescent="0.25">
      <c r="A18203" s="179" t="s">
        <v>10874</v>
      </c>
      <c r="B18203" s="179" t="s">
        <v>10875</v>
      </c>
      <c r="C18203" s="179" t="s">
        <v>7</v>
      </c>
      <c r="D18203" s="180" t="s">
        <v>28711</v>
      </c>
    </row>
    <row r="18204" spans="1:4" x14ac:dyDescent="0.25">
      <c r="A18204" s="179" t="s">
        <v>10876</v>
      </c>
      <c r="B18204" s="179" t="s">
        <v>10877</v>
      </c>
      <c r="C18204" s="179" t="s">
        <v>7</v>
      </c>
      <c r="D18204" s="180" t="s">
        <v>28712</v>
      </c>
    </row>
    <row r="18205" spans="1:4" x14ac:dyDescent="0.25">
      <c r="A18205" s="179" t="s">
        <v>10878</v>
      </c>
      <c r="B18205" s="179" t="s">
        <v>10879</v>
      </c>
      <c r="C18205" s="179" t="s">
        <v>7</v>
      </c>
      <c r="D18205" s="180" t="s">
        <v>28713</v>
      </c>
    </row>
    <row r="18206" spans="1:4" x14ac:dyDescent="0.25">
      <c r="A18206" s="179" t="s">
        <v>10880</v>
      </c>
      <c r="B18206" s="179" t="s">
        <v>10881</v>
      </c>
      <c r="C18206" s="179" t="s">
        <v>7</v>
      </c>
      <c r="D18206" s="180" t="s">
        <v>28714</v>
      </c>
    </row>
    <row r="18207" spans="1:4" x14ac:dyDescent="0.25">
      <c r="A18207" s="179" t="s">
        <v>10882</v>
      </c>
      <c r="B18207" s="179" t="s">
        <v>10883</v>
      </c>
      <c r="C18207" s="179" t="s">
        <v>7</v>
      </c>
      <c r="D18207" s="180" t="s">
        <v>28715</v>
      </c>
    </row>
    <row r="18208" spans="1:4" x14ac:dyDescent="0.25">
      <c r="A18208" s="179" t="s">
        <v>10884</v>
      </c>
      <c r="B18208" s="179" t="s">
        <v>10885</v>
      </c>
      <c r="C18208" s="179" t="s">
        <v>7</v>
      </c>
      <c r="D18208" s="180" t="s">
        <v>28716</v>
      </c>
    </row>
    <row r="18209" spans="1:4" x14ac:dyDescent="0.25">
      <c r="A18209" s="179" t="s">
        <v>18269</v>
      </c>
      <c r="B18209" s="179" t="s">
        <v>18270</v>
      </c>
      <c r="C18209" s="179" t="s">
        <v>7</v>
      </c>
      <c r="D18209" s="180" t="s">
        <v>27156</v>
      </c>
    </row>
    <row r="18210" spans="1:4" x14ac:dyDescent="0.25">
      <c r="A18210" s="179" t="s">
        <v>18271</v>
      </c>
      <c r="B18210" s="179" t="s">
        <v>18272</v>
      </c>
      <c r="C18210" s="179" t="s">
        <v>7</v>
      </c>
      <c r="D18210" s="180" t="s">
        <v>28717</v>
      </c>
    </row>
    <row r="18211" spans="1:4" x14ac:dyDescent="0.25">
      <c r="A18211" s="179" t="s">
        <v>18273</v>
      </c>
      <c r="B18211" s="179" t="s">
        <v>18274</v>
      </c>
      <c r="C18211" s="179" t="s">
        <v>7</v>
      </c>
      <c r="D18211" s="180" t="s">
        <v>28718</v>
      </c>
    </row>
    <row r="18212" spans="1:4" x14ac:dyDescent="0.25">
      <c r="A18212" s="179" t="s">
        <v>18275</v>
      </c>
      <c r="B18212" s="179" t="s">
        <v>18276</v>
      </c>
      <c r="C18212" s="179" t="s">
        <v>7</v>
      </c>
      <c r="D18212" s="180" t="s">
        <v>28719</v>
      </c>
    </row>
    <row r="18213" spans="1:4" x14ac:dyDescent="0.25">
      <c r="A18213" s="179" t="s">
        <v>18277</v>
      </c>
      <c r="B18213" s="179" t="s">
        <v>18278</v>
      </c>
      <c r="C18213" s="179" t="s">
        <v>7</v>
      </c>
      <c r="D18213" s="180" t="s">
        <v>28720</v>
      </c>
    </row>
    <row r="18214" spans="1:4" x14ac:dyDescent="0.25">
      <c r="A18214" s="179" t="s">
        <v>18279</v>
      </c>
      <c r="B18214" s="179" t="s">
        <v>18280</v>
      </c>
      <c r="C18214" s="179" t="s">
        <v>7</v>
      </c>
      <c r="D18214" s="180" t="s">
        <v>28721</v>
      </c>
    </row>
    <row r="18215" spans="1:4" x14ac:dyDescent="0.25">
      <c r="A18215" s="179" t="s">
        <v>18281</v>
      </c>
      <c r="B18215" s="179" t="s">
        <v>18282</v>
      </c>
      <c r="C18215" s="179" t="s">
        <v>7</v>
      </c>
      <c r="D18215" s="180" t="s">
        <v>28722</v>
      </c>
    </row>
    <row r="18216" spans="1:4" x14ac:dyDescent="0.25">
      <c r="A18216" s="179" t="s">
        <v>8372</v>
      </c>
      <c r="B18216" s="179" t="s">
        <v>8373</v>
      </c>
      <c r="C18216" s="179" t="s">
        <v>7</v>
      </c>
      <c r="D18216" s="180" t="s">
        <v>28723</v>
      </c>
    </row>
    <row r="18217" spans="1:4" x14ac:dyDescent="0.25">
      <c r="A18217" s="179" t="s">
        <v>8374</v>
      </c>
      <c r="B18217" s="179" t="s">
        <v>8375</v>
      </c>
      <c r="C18217" s="179" t="s">
        <v>7</v>
      </c>
      <c r="D18217" s="180" t="s">
        <v>17693</v>
      </c>
    </row>
    <row r="18218" spans="1:4" x14ac:dyDescent="0.25">
      <c r="A18218" s="179" t="s">
        <v>8376</v>
      </c>
      <c r="B18218" s="179" t="s">
        <v>8377</v>
      </c>
      <c r="C18218" s="179" t="s">
        <v>7</v>
      </c>
      <c r="D18218" s="180" t="s">
        <v>28724</v>
      </c>
    </row>
    <row r="18219" spans="1:4" x14ac:dyDescent="0.25">
      <c r="A18219" s="179" t="s">
        <v>10886</v>
      </c>
      <c r="B18219" s="179" t="s">
        <v>10887</v>
      </c>
      <c r="C18219" s="179" t="s">
        <v>7</v>
      </c>
      <c r="D18219" s="180" t="s">
        <v>15816</v>
      </c>
    </row>
    <row r="18220" spans="1:4" x14ac:dyDescent="0.25">
      <c r="A18220" s="179" t="s">
        <v>10888</v>
      </c>
      <c r="B18220" s="179" t="s">
        <v>10889</v>
      </c>
      <c r="C18220" s="179" t="s">
        <v>7</v>
      </c>
      <c r="D18220" s="180" t="s">
        <v>28725</v>
      </c>
    </row>
    <row r="18221" spans="1:4" x14ac:dyDescent="0.25">
      <c r="A18221" s="179" t="s">
        <v>10890</v>
      </c>
      <c r="B18221" s="179" t="s">
        <v>10891</v>
      </c>
      <c r="C18221" s="179" t="s">
        <v>7</v>
      </c>
      <c r="D18221" s="180" t="s">
        <v>17169</v>
      </c>
    </row>
    <row r="18222" spans="1:4" x14ac:dyDescent="0.25">
      <c r="A18222" s="179" t="s">
        <v>10892</v>
      </c>
      <c r="B18222" s="179" t="s">
        <v>10893</v>
      </c>
      <c r="C18222" s="179" t="s">
        <v>7</v>
      </c>
      <c r="D18222" s="180" t="s">
        <v>25782</v>
      </c>
    </row>
    <row r="18223" spans="1:4" x14ac:dyDescent="0.25">
      <c r="A18223" s="179" t="s">
        <v>10895</v>
      </c>
      <c r="B18223" s="179" t="s">
        <v>10896</v>
      </c>
      <c r="C18223" s="179" t="s">
        <v>7</v>
      </c>
      <c r="D18223" s="180" t="s">
        <v>19028</v>
      </c>
    </row>
    <row r="18224" spans="1:4" x14ac:dyDescent="0.25">
      <c r="A18224" s="179" t="s">
        <v>10897</v>
      </c>
      <c r="B18224" s="179" t="s">
        <v>10898</v>
      </c>
      <c r="C18224" s="179" t="s">
        <v>10</v>
      </c>
      <c r="D18224" s="180" t="s">
        <v>17408</v>
      </c>
    </row>
    <row r="18225" spans="1:4" x14ac:dyDescent="0.25">
      <c r="A18225" s="179" t="s">
        <v>10899</v>
      </c>
      <c r="B18225" s="179" t="s">
        <v>10900</v>
      </c>
      <c r="C18225" s="179" t="s">
        <v>10</v>
      </c>
      <c r="D18225" s="180" t="s">
        <v>28726</v>
      </c>
    </row>
    <row r="18226" spans="1:4" x14ac:dyDescent="0.25">
      <c r="A18226" s="179" t="s">
        <v>10901</v>
      </c>
      <c r="B18226" s="179" t="s">
        <v>10902</v>
      </c>
      <c r="C18226" s="179" t="s">
        <v>10</v>
      </c>
      <c r="D18226" s="180" t="s">
        <v>28727</v>
      </c>
    </row>
    <row r="18227" spans="1:4" x14ac:dyDescent="0.25">
      <c r="A18227" s="179" t="s">
        <v>10903</v>
      </c>
      <c r="B18227" s="179" t="s">
        <v>10904</v>
      </c>
      <c r="C18227" s="179" t="s">
        <v>10</v>
      </c>
      <c r="D18227" s="180" t="s">
        <v>28728</v>
      </c>
    </row>
    <row r="18228" spans="1:4" x14ac:dyDescent="0.25">
      <c r="A18228" s="179" t="s">
        <v>10905</v>
      </c>
      <c r="B18228" s="179" t="s">
        <v>10906</v>
      </c>
      <c r="C18228" s="179" t="s">
        <v>10</v>
      </c>
      <c r="D18228" s="180" t="s">
        <v>28729</v>
      </c>
    </row>
    <row r="18229" spans="1:4" x14ac:dyDescent="0.25">
      <c r="A18229" s="179" t="s">
        <v>10907</v>
      </c>
      <c r="B18229" s="179" t="s">
        <v>10908</v>
      </c>
      <c r="C18229" s="179" t="s">
        <v>10</v>
      </c>
      <c r="D18229" s="180" t="s">
        <v>28730</v>
      </c>
    </row>
    <row r="18230" spans="1:4" x14ac:dyDescent="0.25">
      <c r="A18230" s="179" t="s">
        <v>10909</v>
      </c>
      <c r="B18230" s="179" t="s">
        <v>10910</v>
      </c>
      <c r="C18230" s="179" t="s">
        <v>10</v>
      </c>
      <c r="D18230" s="180" t="s">
        <v>28731</v>
      </c>
    </row>
    <row r="18231" spans="1:4" x14ac:dyDescent="0.25">
      <c r="A18231" s="179" t="s">
        <v>10911</v>
      </c>
      <c r="B18231" s="179" t="s">
        <v>12385</v>
      </c>
      <c r="C18231" s="179" t="s">
        <v>10</v>
      </c>
      <c r="D18231" s="180" t="s">
        <v>28732</v>
      </c>
    </row>
    <row r="18232" spans="1:4" x14ac:dyDescent="0.25">
      <c r="A18232" s="179" t="s">
        <v>10912</v>
      </c>
      <c r="B18232" s="179" t="s">
        <v>12386</v>
      </c>
      <c r="C18232" s="179" t="s">
        <v>10</v>
      </c>
      <c r="D18232" s="180" t="s">
        <v>28733</v>
      </c>
    </row>
    <row r="18233" spans="1:4" x14ac:dyDescent="0.25">
      <c r="A18233" s="179" t="s">
        <v>10913</v>
      </c>
      <c r="B18233" s="179" t="s">
        <v>12387</v>
      </c>
      <c r="C18233" s="179" t="s">
        <v>10</v>
      </c>
      <c r="D18233" s="180" t="s">
        <v>28734</v>
      </c>
    </row>
    <row r="18234" spans="1:4" x14ac:dyDescent="0.25">
      <c r="A18234" s="179" t="s">
        <v>10914</v>
      </c>
      <c r="B18234" s="179" t="s">
        <v>10915</v>
      </c>
      <c r="C18234" s="179" t="s">
        <v>10</v>
      </c>
      <c r="D18234" s="180" t="s">
        <v>17735</v>
      </c>
    </row>
    <row r="18235" spans="1:4" x14ac:dyDescent="0.25">
      <c r="A18235" s="179" t="s">
        <v>10916</v>
      </c>
      <c r="B18235" s="179" t="s">
        <v>10917</v>
      </c>
      <c r="C18235" s="179" t="s">
        <v>10</v>
      </c>
      <c r="D18235" s="180" t="s">
        <v>28735</v>
      </c>
    </row>
    <row r="18236" spans="1:4" x14ac:dyDescent="0.25">
      <c r="A18236" s="179" t="s">
        <v>10918</v>
      </c>
      <c r="B18236" s="179" t="s">
        <v>10919</v>
      </c>
      <c r="C18236" s="179" t="s">
        <v>10</v>
      </c>
      <c r="D18236" s="180" t="s">
        <v>28736</v>
      </c>
    </row>
    <row r="18237" spans="1:4" x14ac:dyDescent="0.25">
      <c r="A18237" s="179" t="s">
        <v>10920</v>
      </c>
      <c r="B18237" s="179" t="s">
        <v>10921</v>
      </c>
      <c r="C18237" s="179" t="s">
        <v>10</v>
      </c>
      <c r="D18237" s="180" t="s">
        <v>28737</v>
      </c>
    </row>
    <row r="18238" spans="1:4" x14ac:dyDescent="0.25">
      <c r="A18238" s="179" t="s">
        <v>10922</v>
      </c>
      <c r="B18238" s="179" t="s">
        <v>10923</v>
      </c>
      <c r="C18238" s="179" t="s">
        <v>10</v>
      </c>
      <c r="D18238" s="180" t="s">
        <v>12631</v>
      </c>
    </row>
    <row r="18239" spans="1:4" x14ac:dyDescent="0.25">
      <c r="A18239" s="179" t="s">
        <v>10924</v>
      </c>
      <c r="B18239" s="179" t="s">
        <v>10925</v>
      </c>
      <c r="C18239" s="179" t="s">
        <v>10</v>
      </c>
      <c r="D18239" s="180" t="s">
        <v>28738</v>
      </c>
    </row>
    <row r="18240" spans="1:4" x14ac:dyDescent="0.25">
      <c r="A18240" s="179" t="s">
        <v>10926</v>
      </c>
      <c r="B18240" s="179" t="s">
        <v>10927</v>
      </c>
      <c r="C18240" s="179" t="s">
        <v>10</v>
      </c>
      <c r="D18240" s="180" t="s">
        <v>28739</v>
      </c>
    </row>
    <row r="18241" spans="1:4" x14ac:dyDescent="0.25">
      <c r="A18241" s="179" t="s">
        <v>10928</v>
      </c>
      <c r="B18241" s="179" t="s">
        <v>10929</v>
      </c>
      <c r="C18241" s="179" t="s">
        <v>10</v>
      </c>
      <c r="D18241" s="180" t="s">
        <v>26005</v>
      </c>
    </row>
    <row r="18242" spans="1:4" x14ac:dyDescent="0.25">
      <c r="A18242" s="179" t="s">
        <v>10930</v>
      </c>
      <c r="B18242" s="179" t="s">
        <v>10931</v>
      </c>
      <c r="C18242" s="179" t="s">
        <v>10</v>
      </c>
      <c r="D18242" s="180" t="s">
        <v>28740</v>
      </c>
    </row>
    <row r="18243" spans="1:4" x14ac:dyDescent="0.25">
      <c r="A18243" s="179" t="s">
        <v>10932</v>
      </c>
      <c r="B18243" s="179" t="s">
        <v>10933</v>
      </c>
      <c r="C18243" s="179" t="s">
        <v>10</v>
      </c>
      <c r="D18243" s="180" t="s">
        <v>20315</v>
      </c>
    </row>
    <row r="18244" spans="1:4" x14ac:dyDescent="0.25">
      <c r="A18244" s="179" t="s">
        <v>10934</v>
      </c>
      <c r="B18244" s="179" t="s">
        <v>10935</v>
      </c>
      <c r="C18244" s="179" t="s">
        <v>10</v>
      </c>
      <c r="D18244" s="180" t="s">
        <v>18339</v>
      </c>
    </row>
    <row r="18245" spans="1:4" x14ac:dyDescent="0.25">
      <c r="A18245" s="179" t="s">
        <v>10936</v>
      </c>
      <c r="B18245" s="179" t="s">
        <v>12388</v>
      </c>
      <c r="C18245" s="179" t="s">
        <v>10</v>
      </c>
      <c r="D18245" s="180" t="s">
        <v>28741</v>
      </c>
    </row>
    <row r="18246" spans="1:4" x14ac:dyDescent="0.25">
      <c r="A18246" s="179" t="s">
        <v>10937</v>
      </c>
      <c r="B18246" s="179" t="s">
        <v>12389</v>
      </c>
      <c r="C18246" s="179" t="s">
        <v>10</v>
      </c>
      <c r="D18246" s="180" t="s">
        <v>17827</v>
      </c>
    </row>
    <row r="18247" spans="1:4" x14ac:dyDescent="0.25">
      <c r="A18247" s="179" t="s">
        <v>10938</v>
      </c>
      <c r="B18247" s="179" t="s">
        <v>12390</v>
      </c>
      <c r="C18247" s="179" t="s">
        <v>10</v>
      </c>
      <c r="D18247" s="180" t="s">
        <v>28742</v>
      </c>
    </row>
    <row r="18248" spans="1:4" x14ac:dyDescent="0.25">
      <c r="A18248" s="179" t="s">
        <v>10939</v>
      </c>
      <c r="B18248" s="179" t="s">
        <v>10940</v>
      </c>
      <c r="C18248" s="179" t="s">
        <v>10</v>
      </c>
      <c r="D18248" s="180" t="s">
        <v>28743</v>
      </c>
    </row>
    <row r="18249" spans="1:4" x14ac:dyDescent="0.25">
      <c r="A18249" s="179" t="s">
        <v>10941</v>
      </c>
      <c r="B18249" s="179" t="s">
        <v>10942</v>
      </c>
      <c r="C18249" s="179" t="s">
        <v>10</v>
      </c>
      <c r="D18249" s="180" t="s">
        <v>28744</v>
      </c>
    </row>
    <row r="18250" spans="1:4" x14ac:dyDescent="0.25">
      <c r="A18250" s="179" t="s">
        <v>10943</v>
      </c>
      <c r="B18250" s="179" t="s">
        <v>10944</v>
      </c>
      <c r="C18250" s="179" t="s">
        <v>10</v>
      </c>
      <c r="D18250" s="180" t="s">
        <v>28745</v>
      </c>
    </row>
    <row r="18251" spans="1:4" x14ac:dyDescent="0.25">
      <c r="A18251" s="179" t="s">
        <v>10945</v>
      </c>
      <c r="B18251" s="179" t="s">
        <v>10946</v>
      </c>
      <c r="C18251" s="179" t="s">
        <v>10</v>
      </c>
      <c r="D18251" s="180" t="s">
        <v>15018</v>
      </c>
    </row>
    <row r="18252" spans="1:4" x14ac:dyDescent="0.25">
      <c r="A18252" s="179" t="s">
        <v>10947</v>
      </c>
      <c r="B18252" s="179" t="s">
        <v>10948</v>
      </c>
      <c r="C18252" s="179" t="s">
        <v>7</v>
      </c>
      <c r="D18252" s="180" t="s">
        <v>15998</v>
      </c>
    </row>
    <row r="18253" spans="1:4" x14ac:dyDescent="0.25">
      <c r="A18253" s="179" t="s">
        <v>10949</v>
      </c>
      <c r="B18253" s="179" t="s">
        <v>10950</v>
      </c>
      <c r="C18253" s="179" t="s">
        <v>7</v>
      </c>
      <c r="D18253" s="180" t="s">
        <v>28746</v>
      </c>
    </row>
    <row r="18254" spans="1:4" x14ac:dyDescent="0.25">
      <c r="A18254" s="179" t="s">
        <v>10951</v>
      </c>
      <c r="B18254" s="179" t="s">
        <v>10952</v>
      </c>
      <c r="C18254" s="179" t="s">
        <v>7</v>
      </c>
      <c r="D18254" s="180" t="s">
        <v>17655</v>
      </c>
    </row>
    <row r="18255" spans="1:4" x14ac:dyDescent="0.25">
      <c r="A18255" s="179" t="s">
        <v>10953</v>
      </c>
      <c r="B18255" s="179" t="s">
        <v>10954</v>
      </c>
      <c r="C18255" s="179" t="s">
        <v>7</v>
      </c>
      <c r="D18255" s="180" t="s">
        <v>28747</v>
      </c>
    </row>
    <row r="18256" spans="1:4" x14ac:dyDescent="0.25">
      <c r="A18256" s="179" t="s">
        <v>10955</v>
      </c>
      <c r="B18256" s="179" t="s">
        <v>10956</v>
      </c>
      <c r="C18256" s="179" t="s">
        <v>7</v>
      </c>
      <c r="D18256" s="180" t="s">
        <v>20246</v>
      </c>
    </row>
    <row r="18257" spans="1:4" x14ac:dyDescent="0.25">
      <c r="A18257" s="179" t="s">
        <v>10957</v>
      </c>
      <c r="B18257" s="179" t="s">
        <v>10958</v>
      </c>
      <c r="C18257" s="179" t="s">
        <v>7</v>
      </c>
      <c r="D18257" s="180" t="s">
        <v>18035</v>
      </c>
    </row>
    <row r="18258" spans="1:4" x14ac:dyDescent="0.25">
      <c r="A18258" s="179" t="s">
        <v>10959</v>
      </c>
      <c r="B18258" s="179" t="s">
        <v>10960</v>
      </c>
      <c r="C18258" s="179" t="s">
        <v>7</v>
      </c>
      <c r="D18258" s="180" t="s">
        <v>28748</v>
      </c>
    </row>
    <row r="18259" spans="1:4" x14ac:dyDescent="0.25">
      <c r="A18259" s="179" t="s">
        <v>10961</v>
      </c>
      <c r="B18259" s="179" t="s">
        <v>10962</v>
      </c>
      <c r="C18259" s="179" t="s">
        <v>7</v>
      </c>
      <c r="D18259" s="180" t="s">
        <v>16938</v>
      </c>
    </row>
    <row r="18260" spans="1:4" x14ac:dyDescent="0.25">
      <c r="A18260" s="179" t="s">
        <v>10963</v>
      </c>
      <c r="B18260" s="179" t="s">
        <v>10964</v>
      </c>
      <c r="C18260" s="179" t="s">
        <v>7</v>
      </c>
      <c r="D18260" s="180" t="s">
        <v>14689</v>
      </c>
    </row>
    <row r="18261" spans="1:4" x14ac:dyDescent="0.25">
      <c r="A18261" s="179" t="s">
        <v>10965</v>
      </c>
      <c r="B18261" s="179" t="s">
        <v>10966</v>
      </c>
      <c r="C18261" s="179" t="s">
        <v>7</v>
      </c>
      <c r="D18261" s="180" t="s">
        <v>15043</v>
      </c>
    </row>
    <row r="18262" spans="1:4" x14ac:dyDescent="0.25">
      <c r="A18262" s="179" t="s">
        <v>10967</v>
      </c>
      <c r="B18262" s="179" t="s">
        <v>10968</v>
      </c>
      <c r="C18262" s="179" t="s">
        <v>7</v>
      </c>
      <c r="D18262" s="180" t="s">
        <v>28749</v>
      </c>
    </row>
    <row r="18263" spans="1:4" x14ac:dyDescent="0.25">
      <c r="A18263" s="179" t="s">
        <v>10969</v>
      </c>
      <c r="B18263" s="179" t="s">
        <v>10970</v>
      </c>
      <c r="C18263" s="179" t="s">
        <v>7</v>
      </c>
      <c r="D18263" s="180" t="s">
        <v>16046</v>
      </c>
    </row>
    <row r="18264" spans="1:4" x14ac:dyDescent="0.25">
      <c r="A18264" s="179" t="s">
        <v>10971</v>
      </c>
      <c r="B18264" s="179" t="s">
        <v>10972</v>
      </c>
      <c r="C18264" s="179" t="s">
        <v>7</v>
      </c>
      <c r="D18264" s="180" t="s">
        <v>28750</v>
      </c>
    </row>
    <row r="18265" spans="1:4" x14ac:dyDescent="0.25">
      <c r="A18265" s="179" t="s">
        <v>10973</v>
      </c>
      <c r="B18265" s="179" t="s">
        <v>10974</v>
      </c>
      <c r="C18265" s="179" t="s">
        <v>7</v>
      </c>
      <c r="D18265" s="180" t="s">
        <v>17964</v>
      </c>
    </row>
    <row r="18266" spans="1:4" x14ac:dyDescent="0.25">
      <c r="A18266" s="179" t="s">
        <v>10975</v>
      </c>
      <c r="B18266" s="179" t="s">
        <v>10976</v>
      </c>
      <c r="C18266" s="179" t="s">
        <v>7</v>
      </c>
      <c r="D18266" s="180" t="s">
        <v>16990</v>
      </c>
    </row>
    <row r="18267" spans="1:4" x14ac:dyDescent="0.25">
      <c r="A18267" s="179" t="s">
        <v>10977</v>
      </c>
      <c r="B18267" s="179" t="s">
        <v>10978</v>
      </c>
      <c r="C18267" s="179" t="s">
        <v>7</v>
      </c>
      <c r="D18267" s="180" t="s">
        <v>28358</v>
      </c>
    </row>
    <row r="18268" spans="1:4" x14ac:dyDescent="0.25">
      <c r="A18268" s="179" t="s">
        <v>10979</v>
      </c>
      <c r="B18268" s="179" t="s">
        <v>10980</v>
      </c>
      <c r="C18268" s="179" t="s">
        <v>7</v>
      </c>
      <c r="D18268" s="180" t="s">
        <v>12608</v>
      </c>
    </row>
    <row r="18269" spans="1:4" x14ac:dyDescent="0.25">
      <c r="A18269" s="179" t="s">
        <v>10981</v>
      </c>
      <c r="B18269" s="179" t="s">
        <v>10982</v>
      </c>
      <c r="C18269" s="179" t="s">
        <v>7</v>
      </c>
      <c r="D18269" s="180" t="s">
        <v>16499</v>
      </c>
    </row>
    <row r="18270" spans="1:4" x14ac:dyDescent="0.25">
      <c r="A18270" s="179" t="s">
        <v>10983</v>
      </c>
      <c r="B18270" s="179" t="s">
        <v>10984</v>
      </c>
      <c r="C18270" s="179" t="s">
        <v>7</v>
      </c>
      <c r="D18270" s="180" t="s">
        <v>28751</v>
      </c>
    </row>
    <row r="18271" spans="1:4" x14ac:dyDescent="0.25">
      <c r="A18271" s="179" t="s">
        <v>10985</v>
      </c>
      <c r="B18271" s="179" t="s">
        <v>10986</v>
      </c>
      <c r="C18271" s="179" t="s">
        <v>10</v>
      </c>
      <c r="D18271" s="180" t="s">
        <v>28752</v>
      </c>
    </row>
    <row r="18272" spans="1:4" x14ac:dyDescent="0.25">
      <c r="A18272" s="179" t="s">
        <v>10987</v>
      </c>
      <c r="B18272" s="179" t="s">
        <v>10988</v>
      </c>
      <c r="C18272" s="179" t="s">
        <v>7</v>
      </c>
      <c r="D18272" s="180" t="s">
        <v>18127</v>
      </c>
    </row>
    <row r="18273" spans="1:4" x14ac:dyDescent="0.25">
      <c r="A18273" s="179" t="s">
        <v>7334</v>
      </c>
      <c r="B18273" s="179" t="s">
        <v>7335</v>
      </c>
      <c r="C18273" s="179" t="s">
        <v>7</v>
      </c>
      <c r="D18273" s="180" t="s">
        <v>12468</v>
      </c>
    </row>
    <row r="18274" spans="1:4" x14ac:dyDescent="0.25">
      <c r="A18274" s="179" t="s">
        <v>7337</v>
      </c>
      <c r="B18274" s="179" t="s">
        <v>7338</v>
      </c>
      <c r="C18274" s="179" t="s">
        <v>7</v>
      </c>
      <c r="D18274" s="180" t="s">
        <v>6499</v>
      </c>
    </row>
    <row r="18275" spans="1:4" x14ac:dyDescent="0.25">
      <c r="A18275" s="179" t="s">
        <v>5438</v>
      </c>
      <c r="B18275" s="179" t="s">
        <v>7339</v>
      </c>
      <c r="C18275" s="179" t="s">
        <v>10</v>
      </c>
      <c r="D18275" s="180" t="s">
        <v>17741</v>
      </c>
    </row>
    <row r="18276" spans="1:4" x14ac:dyDescent="0.25">
      <c r="A18276" s="179" t="s">
        <v>5439</v>
      </c>
      <c r="B18276" s="179" t="s">
        <v>8378</v>
      </c>
      <c r="C18276" s="179" t="s">
        <v>10</v>
      </c>
      <c r="D18276" s="180" t="s">
        <v>12511</v>
      </c>
    </row>
    <row r="18277" spans="1:4" x14ac:dyDescent="0.25">
      <c r="A18277" s="179" t="s">
        <v>5440</v>
      </c>
      <c r="B18277" s="179" t="s">
        <v>8379</v>
      </c>
      <c r="C18277" s="179" t="s">
        <v>10</v>
      </c>
      <c r="D18277" s="180" t="s">
        <v>27288</v>
      </c>
    </row>
    <row r="18278" spans="1:4" x14ac:dyDescent="0.25">
      <c r="A18278" s="179" t="s">
        <v>5441</v>
      </c>
      <c r="B18278" s="179" t="s">
        <v>7340</v>
      </c>
      <c r="C18278" s="179" t="s">
        <v>10</v>
      </c>
      <c r="D18278" s="180" t="s">
        <v>17929</v>
      </c>
    </row>
    <row r="18279" spans="1:4" x14ac:dyDescent="0.25">
      <c r="A18279" s="179" t="s">
        <v>5442</v>
      </c>
      <c r="B18279" s="179" t="s">
        <v>7341</v>
      </c>
      <c r="C18279" s="179" t="s">
        <v>10</v>
      </c>
      <c r="D18279" s="180" t="s">
        <v>27568</v>
      </c>
    </row>
    <row r="18280" spans="1:4" x14ac:dyDescent="0.25">
      <c r="A18280" s="179" t="s">
        <v>5443</v>
      </c>
      <c r="B18280" s="179" t="s">
        <v>7342</v>
      </c>
      <c r="C18280" s="179" t="s">
        <v>10</v>
      </c>
      <c r="D18280" s="180" t="s">
        <v>28753</v>
      </c>
    </row>
    <row r="18281" spans="1:4" x14ac:dyDescent="0.25">
      <c r="A18281" s="179" t="s">
        <v>5444</v>
      </c>
      <c r="B18281" s="179" t="s">
        <v>7343</v>
      </c>
      <c r="C18281" s="179" t="s">
        <v>10</v>
      </c>
      <c r="D18281" s="180" t="s">
        <v>28754</v>
      </c>
    </row>
    <row r="18282" spans="1:4" x14ac:dyDescent="0.25">
      <c r="A18282" s="179" t="s">
        <v>5445</v>
      </c>
      <c r="B18282" s="179" t="s">
        <v>7344</v>
      </c>
      <c r="C18282" s="179" t="s">
        <v>10</v>
      </c>
      <c r="D18282" s="180" t="s">
        <v>28755</v>
      </c>
    </row>
    <row r="18283" spans="1:4" x14ac:dyDescent="0.25">
      <c r="A18283" s="179" t="s">
        <v>5446</v>
      </c>
      <c r="B18283" s="179" t="s">
        <v>8380</v>
      </c>
      <c r="C18283" s="179" t="s">
        <v>10</v>
      </c>
      <c r="D18283" s="180" t="s">
        <v>28756</v>
      </c>
    </row>
    <row r="18284" spans="1:4" x14ac:dyDescent="0.25">
      <c r="A18284" s="179" t="s">
        <v>5447</v>
      </c>
      <c r="B18284" s="179" t="s">
        <v>7345</v>
      </c>
      <c r="C18284" s="179" t="s">
        <v>10</v>
      </c>
      <c r="D18284" s="180" t="s">
        <v>28757</v>
      </c>
    </row>
    <row r="18285" spans="1:4" x14ac:dyDescent="0.25">
      <c r="A18285" s="179" t="s">
        <v>7346</v>
      </c>
      <c r="B18285" s="179" t="s">
        <v>7347</v>
      </c>
      <c r="C18285" s="179" t="s">
        <v>10</v>
      </c>
      <c r="D18285" s="180" t="s">
        <v>28758</v>
      </c>
    </row>
    <row r="18286" spans="1:4" x14ac:dyDescent="0.25">
      <c r="A18286" s="179" t="s">
        <v>7348</v>
      </c>
      <c r="B18286" s="179" t="s">
        <v>7349</v>
      </c>
      <c r="C18286" s="179" t="s">
        <v>10</v>
      </c>
      <c r="D18286" s="180" t="s">
        <v>28759</v>
      </c>
    </row>
    <row r="18287" spans="1:4" x14ac:dyDescent="0.25">
      <c r="A18287" s="179" t="s">
        <v>7350</v>
      </c>
      <c r="B18287" s="179" t="s">
        <v>7351</v>
      </c>
      <c r="C18287" s="179" t="s">
        <v>10</v>
      </c>
      <c r="D18287" s="180" t="s">
        <v>28760</v>
      </c>
    </row>
    <row r="18288" spans="1:4" x14ac:dyDescent="0.25">
      <c r="A18288" s="179" t="s">
        <v>7352</v>
      </c>
      <c r="B18288" s="179" t="s">
        <v>7353</v>
      </c>
      <c r="C18288" s="179" t="s">
        <v>10</v>
      </c>
      <c r="D18288" s="180" t="s">
        <v>28761</v>
      </c>
    </row>
    <row r="18289" spans="1:4" x14ac:dyDescent="0.25">
      <c r="A18289" s="179" t="s">
        <v>7354</v>
      </c>
      <c r="B18289" s="179" t="s">
        <v>7355</v>
      </c>
      <c r="C18289" s="179" t="s">
        <v>10</v>
      </c>
      <c r="D18289" s="180" t="s">
        <v>28762</v>
      </c>
    </row>
    <row r="18290" spans="1:4" x14ac:dyDescent="0.25">
      <c r="A18290" s="179" t="s">
        <v>7356</v>
      </c>
      <c r="B18290" s="179" t="s">
        <v>7357</v>
      </c>
      <c r="C18290" s="179" t="s">
        <v>10</v>
      </c>
      <c r="D18290" s="180" t="s">
        <v>28763</v>
      </c>
    </row>
    <row r="18291" spans="1:4" x14ac:dyDescent="0.25">
      <c r="A18291" s="179" t="s">
        <v>7358</v>
      </c>
      <c r="B18291" s="179" t="s">
        <v>7359</v>
      </c>
      <c r="C18291" s="179" t="s">
        <v>10</v>
      </c>
      <c r="D18291" s="180" t="s">
        <v>17710</v>
      </c>
    </row>
    <row r="18292" spans="1:4" x14ac:dyDescent="0.25">
      <c r="A18292" s="179" t="s">
        <v>7360</v>
      </c>
      <c r="B18292" s="179" t="s">
        <v>7361</v>
      </c>
      <c r="C18292" s="179" t="s">
        <v>10</v>
      </c>
      <c r="D18292" s="180" t="s">
        <v>28764</v>
      </c>
    </row>
    <row r="18293" spans="1:4" x14ac:dyDescent="0.25">
      <c r="A18293" s="179" t="s">
        <v>7362</v>
      </c>
      <c r="B18293" s="179" t="s">
        <v>7363</v>
      </c>
      <c r="C18293" s="179" t="s">
        <v>10</v>
      </c>
      <c r="D18293" s="180" t="s">
        <v>28765</v>
      </c>
    </row>
    <row r="18294" spans="1:4" x14ac:dyDescent="0.25">
      <c r="A18294" s="179" t="s">
        <v>7364</v>
      </c>
      <c r="B18294" s="179" t="s">
        <v>7365</v>
      </c>
      <c r="C18294" s="179" t="s">
        <v>10</v>
      </c>
      <c r="D18294" s="180" t="s">
        <v>28766</v>
      </c>
    </row>
    <row r="18295" spans="1:4" x14ac:dyDescent="0.25">
      <c r="A18295" s="179" t="s">
        <v>7366</v>
      </c>
      <c r="B18295" s="179" t="s">
        <v>7367</v>
      </c>
      <c r="C18295" s="179" t="s">
        <v>10</v>
      </c>
      <c r="D18295" s="180" t="s">
        <v>16869</v>
      </c>
    </row>
    <row r="18296" spans="1:4" x14ac:dyDescent="0.25">
      <c r="A18296" s="179" t="s">
        <v>7368</v>
      </c>
      <c r="B18296" s="179" t="s">
        <v>7369</v>
      </c>
      <c r="C18296" s="179" t="s">
        <v>7</v>
      </c>
      <c r="D18296" s="180" t="s">
        <v>6435</v>
      </c>
    </row>
    <row r="18297" spans="1:4" x14ac:dyDescent="0.25">
      <c r="A18297" s="179" t="s">
        <v>10989</v>
      </c>
      <c r="B18297" s="179" t="s">
        <v>10990</v>
      </c>
      <c r="C18297" s="179" t="s">
        <v>10</v>
      </c>
      <c r="D18297" s="180" t="s">
        <v>15062</v>
      </c>
    </row>
    <row r="18298" spans="1:4" x14ac:dyDescent="0.25">
      <c r="A18298" s="179" t="s">
        <v>10991</v>
      </c>
      <c r="B18298" s="179" t="s">
        <v>28767</v>
      </c>
      <c r="C18298" s="179" t="s">
        <v>10</v>
      </c>
      <c r="D18298" s="180" t="s">
        <v>10782</v>
      </c>
    </row>
    <row r="18299" spans="1:4" x14ac:dyDescent="0.25">
      <c r="A18299" s="179" t="s">
        <v>5448</v>
      </c>
      <c r="B18299" s="179" t="s">
        <v>16376</v>
      </c>
      <c r="C18299" s="179" t="s">
        <v>7</v>
      </c>
      <c r="D18299" s="180" t="s">
        <v>28768</v>
      </c>
    </row>
    <row r="18300" spans="1:4" x14ac:dyDescent="0.25">
      <c r="A18300" s="179" t="s">
        <v>5449</v>
      </c>
      <c r="B18300" s="179" t="s">
        <v>16377</v>
      </c>
      <c r="C18300" s="179" t="s">
        <v>7</v>
      </c>
      <c r="D18300" s="180" t="s">
        <v>28769</v>
      </c>
    </row>
    <row r="18301" spans="1:4" x14ac:dyDescent="0.25">
      <c r="A18301" s="179" t="s">
        <v>5450</v>
      </c>
      <c r="B18301" s="179" t="s">
        <v>16378</v>
      </c>
      <c r="C18301" s="179" t="s">
        <v>7</v>
      </c>
      <c r="D18301" s="180" t="s">
        <v>28770</v>
      </c>
    </row>
    <row r="18302" spans="1:4" x14ac:dyDescent="0.25">
      <c r="A18302" s="179" t="s">
        <v>5451</v>
      </c>
      <c r="B18302" s="179" t="s">
        <v>16379</v>
      </c>
      <c r="C18302" s="179" t="s">
        <v>7</v>
      </c>
      <c r="D18302" s="180" t="s">
        <v>27351</v>
      </c>
    </row>
    <row r="18303" spans="1:4" x14ac:dyDescent="0.25">
      <c r="A18303" s="179" t="s">
        <v>5452</v>
      </c>
      <c r="B18303" s="179" t="s">
        <v>16380</v>
      </c>
      <c r="C18303" s="179" t="s">
        <v>7</v>
      </c>
      <c r="D18303" s="180" t="s">
        <v>28771</v>
      </c>
    </row>
    <row r="18304" spans="1:4" x14ac:dyDescent="0.25">
      <c r="A18304" s="179" t="s">
        <v>5453</v>
      </c>
      <c r="B18304" s="179" t="s">
        <v>16381</v>
      </c>
      <c r="C18304" s="179" t="s">
        <v>7</v>
      </c>
      <c r="D18304" s="180" t="s">
        <v>28772</v>
      </c>
    </row>
    <row r="18305" spans="1:4" x14ac:dyDescent="0.25">
      <c r="A18305" s="179" t="s">
        <v>5454</v>
      </c>
      <c r="B18305" s="179" t="s">
        <v>16382</v>
      </c>
      <c r="C18305" s="179" t="s">
        <v>7</v>
      </c>
      <c r="D18305" s="180" t="s">
        <v>18328</v>
      </c>
    </row>
    <row r="18306" spans="1:4" x14ac:dyDescent="0.25">
      <c r="A18306" s="179" t="s">
        <v>5455</v>
      </c>
      <c r="B18306" s="179" t="s">
        <v>16384</v>
      </c>
      <c r="C18306" s="179" t="s">
        <v>7</v>
      </c>
      <c r="D18306" s="180" t="s">
        <v>16678</v>
      </c>
    </row>
    <row r="18307" spans="1:4" x14ac:dyDescent="0.25">
      <c r="A18307" s="179" t="s">
        <v>5456</v>
      </c>
      <c r="B18307" s="179" t="s">
        <v>16385</v>
      </c>
      <c r="C18307" s="179" t="s">
        <v>7</v>
      </c>
      <c r="D18307" s="180" t="s">
        <v>28773</v>
      </c>
    </row>
    <row r="18308" spans="1:4" x14ac:dyDescent="0.25">
      <c r="A18308" s="179" t="s">
        <v>5457</v>
      </c>
      <c r="B18308" s="179" t="s">
        <v>16386</v>
      </c>
      <c r="C18308" s="179" t="s">
        <v>7</v>
      </c>
      <c r="D18308" s="180" t="s">
        <v>28774</v>
      </c>
    </row>
    <row r="18309" spans="1:4" x14ac:dyDescent="0.25">
      <c r="A18309" s="179" t="s">
        <v>5458</v>
      </c>
      <c r="B18309" s="179" t="s">
        <v>16387</v>
      </c>
      <c r="C18309" s="179" t="s">
        <v>7</v>
      </c>
      <c r="D18309" s="180" t="s">
        <v>28775</v>
      </c>
    </row>
    <row r="18310" spans="1:4" x14ac:dyDescent="0.25">
      <c r="A18310" s="179" t="s">
        <v>5459</v>
      </c>
      <c r="B18310" s="179" t="s">
        <v>16388</v>
      </c>
      <c r="C18310" s="179" t="s">
        <v>7</v>
      </c>
      <c r="D18310" s="180" t="s">
        <v>28776</v>
      </c>
    </row>
    <row r="18311" spans="1:4" x14ac:dyDescent="0.25">
      <c r="A18311" s="179" t="s">
        <v>5460</v>
      </c>
      <c r="B18311" s="179" t="s">
        <v>16389</v>
      </c>
      <c r="C18311" s="179" t="s">
        <v>7</v>
      </c>
      <c r="D18311" s="180" t="s">
        <v>28777</v>
      </c>
    </row>
    <row r="18312" spans="1:4" x14ac:dyDescent="0.25">
      <c r="A18312" s="179" t="s">
        <v>5461</v>
      </c>
      <c r="B18312" s="179" t="s">
        <v>16390</v>
      </c>
      <c r="C18312" s="179" t="s">
        <v>7</v>
      </c>
      <c r="D18312" s="180" t="s">
        <v>28778</v>
      </c>
    </row>
    <row r="18313" spans="1:4" x14ac:dyDescent="0.25">
      <c r="A18313" s="179" t="s">
        <v>5462</v>
      </c>
      <c r="B18313" s="179" t="s">
        <v>16391</v>
      </c>
      <c r="C18313" s="179" t="s">
        <v>7</v>
      </c>
      <c r="D18313" s="180" t="s">
        <v>28779</v>
      </c>
    </row>
    <row r="18314" spans="1:4" x14ac:dyDescent="0.25">
      <c r="A18314" s="179" t="s">
        <v>5463</v>
      </c>
      <c r="B18314" s="179" t="s">
        <v>16392</v>
      </c>
      <c r="C18314" s="179" t="s">
        <v>7</v>
      </c>
      <c r="D18314" s="180" t="s">
        <v>27154</v>
      </c>
    </row>
    <row r="18315" spans="1:4" x14ac:dyDescent="0.25">
      <c r="A18315" s="179" t="s">
        <v>10992</v>
      </c>
      <c r="B18315" s="179" t="s">
        <v>14338</v>
      </c>
      <c r="C18315" s="179" t="s">
        <v>7</v>
      </c>
      <c r="D18315" s="180" t="s">
        <v>27366</v>
      </c>
    </row>
    <row r="18316" spans="1:4" x14ac:dyDescent="0.25">
      <c r="A18316" s="179" t="s">
        <v>10993</v>
      </c>
      <c r="B18316" s="179" t="s">
        <v>14339</v>
      </c>
      <c r="C18316" s="179" t="s">
        <v>7</v>
      </c>
      <c r="D18316" s="180" t="s">
        <v>28780</v>
      </c>
    </row>
    <row r="18317" spans="1:4" x14ac:dyDescent="0.25">
      <c r="A18317" s="179" t="s">
        <v>10994</v>
      </c>
      <c r="B18317" s="179" t="s">
        <v>14340</v>
      </c>
      <c r="C18317" s="179" t="s">
        <v>7</v>
      </c>
      <c r="D18317" s="180" t="s">
        <v>28781</v>
      </c>
    </row>
    <row r="18318" spans="1:4" x14ac:dyDescent="0.25">
      <c r="A18318" s="179" t="s">
        <v>10995</v>
      </c>
      <c r="B18318" s="179" t="s">
        <v>14341</v>
      </c>
      <c r="C18318" s="179" t="s">
        <v>7</v>
      </c>
      <c r="D18318" s="180" t="s">
        <v>28782</v>
      </c>
    </row>
    <row r="18319" spans="1:4" x14ac:dyDescent="0.25">
      <c r="A18319" s="179" t="s">
        <v>10996</v>
      </c>
      <c r="B18319" s="179" t="s">
        <v>14342</v>
      </c>
      <c r="C18319" s="179" t="s">
        <v>7</v>
      </c>
      <c r="D18319" s="180" t="s">
        <v>28783</v>
      </c>
    </row>
    <row r="18320" spans="1:4" x14ac:dyDescent="0.25">
      <c r="A18320" s="179" t="s">
        <v>10997</v>
      </c>
      <c r="B18320" s="179" t="s">
        <v>14343</v>
      </c>
      <c r="C18320" s="179" t="s">
        <v>7</v>
      </c>
      <c r="D18320" s="180" t="s">
        <v>28784</v>
      </c>
    </row>
    <row r="18321" spans="1:4" x14ac:dyDescent="0.25">
      <c r="A18321" s="179" t="s">
        <v>10998</v>
      </c>
      <c r="B18321" s="179" t="s">
        <v>14344</v>
      </c>
      <c r="C18321" s="179" t="s">
        <v>7</v>
      </c>
      <c r="D18321" s="180" t="s">
        <v>28785</v>
      </c>
    </row>
    <row r="18322" spans="1:4" x14ac:dyDescent="0.25">
      <c r="A18322" s="179" t="s">
        <v>10999</v>
      </c>
      <c r="B18322" s="179" t="s">
        <v>14345</v>
      </c>
      <c r="C18322" s="179" t="s">
        <v>7</v>
      </c>
      <c r="D18322" s="180" t="s">
        <v>28786</v>
      </c>
    </row>
    <row r="18323" spans="1:4" x14ac:dyDescent="0.25">
      <c r="A18323" s="179" t="s">
        <v>11000</v>
      </c>
      <c r="B18323" s="179" t="s">
        <v>14346</v>
      </c>
      <c r="C18323" s="179" t="s">
        <v>7</v>
      </c>
      <c r="D18323" s="180" t="s">
        <v>7836</v>
      </c>
    </row>
    <row r="18324" spans="1:4" x14ac:dyDescent="0.25">
      <c r="A18324" s="179" t="s">
        <v>5464</v>
      </c>
      <c r="B18324" s="179" t="s">
        <v>14347</v>
      </c>
      <c r="C18324" s="179" t="s">
        <v>14</v>
      </c>
      <c r="D18324" s="180" t="s">
        <v>6407</v>
      </c>
    </row>
    <row r="18325" spans="1:4" x14ac:dyDescent="0.25">
      <c r="A18325" s="179" t="s">
        <v>5465</v>
      </c>
      <c r="B18325" s="179" t="s">
        <v>14348</v>
      </c>
      <c r="C18325" s="179" t="s">
        <v>16</v>
      </c>
      <c r="D18325" s="180" t="s">
        <v>24017</v>
      </c>
    </row>
    <row r="18326" spans="1:4" x14ac:dyDescent="0.25">
      <c r="A18326" s="179" t="s">
        <v>11001</v>
      </c>
      <c r="B18326" s="179" t="s">
        <v>14349</v>
      </c>
      <c r="C18326" s="179" t="s">
        <v>16</v>
      </c>
      <c r="D18326" s="180" t="s">
        <v>16957</v>
      </c>
    </row>
    <row r="18327" spans="1:4" x14ac:dyDescent="0.25">
      <c r="A18327" s="179" t="s">
        <v>11002</v>
      </c>
      <c r="B18327" s="179" t="s">
        <v>14350</v>
      </c>
      <c r="C18327" s="179" t="s">
        <v>16</v>
      </c>
      <c r="D18327" s="180" t="s">
        <v>28787</v>
      </c>
    </row>
    <row r="18328" spans="1:4" x14ac:dyDescent="0.25">
      <c r="A18328" s="179" t="s">
        <v>11003</v>
      </c>
      <c r="B18328" s="179" t="s">
        <v>14351</v>
      </c>
      <c r="C18328" s="179" t="s">
        <v>16</v>
      </c>
      <c r="D18328" s="180" t="s">
        <v>10173</v>
      </c>
    </row>
    <row r="18329" spans="1:4" x14ac:dyDescent="0.25">
      <c r="A18329" s="179" t="s">
        <v>11004</v>
      </c>
      <c r="B18329" s="179" t="s">
        <v>14352</v>
      </c>
      <c r="C18329" s="179" t="s">
        <v>16</v>
      </c>
      <c r="D18329" s="180" t="s">
        <v>22466</v>
      </c>
    </row>
    <row r="18330" spans="1:4" x14ac:dyDescent="0.25">
      <c r="A18330" s="179" t="s">
        <v>5466</v>
      </c>
      <c r="B18330" s="179" t="s">
        <v>14353</v>
      </c>
      <c r="C18330" s="179" t="s">
        <v>16</v>
      </c>
      <c r="D18330" s="180" t="s">
        <v>7896</v>
      </c>
    </row>
    <row r="18331" spans="1:4" x14ac:dyDescent="0.25">
      <c r="A18331" s="179" t="s">
        <v>8382</v>
      </c>
      <c r="B18331" s="179" t="s">
        <v>8383</v>
      </c>
      <c r="C18331" s="179" t="s">
        <v>7</v>
      </c>
      <c r="D18331" s="180" t="s">
        <v>28788</v>
      </c>
    </row>
    <row r="18332" spans="1:4" x14ac:dyDescent="0.25">
      <c r="A18332" s="179" t="s">
        <v>8384</v>
      </c>
      <c r="B18332" s="179" t="s">
        <v>8385</v>
      </c>
      <c r="C18332" s="179" t="s">
        <v>7</v>
      </c>
      <c r="D18332" s="180" t="s">
        <v>28789</v>
      </c>
    </row>
    <row r="18333" spans="1:4" x14ac:dyDescent="0.25">
      <c r="A18333" s="179" t="s">
        <v>8386</v>
      </c>
      <c r="B18333" s="179" t="s">
        <v>8387</v>
      </c>
      <c r="C18333" s="179" t="s">
        <v>7</v>
      </c>
      <c r="D18333" s="180" t="s">
        <v>28790</v>
      </c>
    </row>
    <row r="18334" spans="1:4" x14ac:dyDescent="0.25">
      <c r="A18334" s="179" t="s">
        <v>8388</v>
      </c>
      <c r="B18334" s="179" t="s">
        <v>8389</v>
      </c>
      <c r="C18334" s="179" t="s">
        <v>7</v>
      </c>
      <c r="D18334" s="180" t="s">
        <v>12960</v>
      </c>
    </row>
    <row r="18335" spans="1:4" x14ac:dyDescent="0.25">
      <c r="A18335" s="179" t="s">
        <v>14354</v>
      </c>
      <c r="B18335" s="179" t="s">
        <v>14355</v>
      </c>
      <c r="C18335" s="179" t="s">
        <v>7</v>
      </c>
      <c r="D18335" s="180" t="s">
        <v>18457</v>
      </c>
    </row>
    <row r="18336" spans="1:4" x14ac:dyDescent="0.25">
      <c r="A18336" s="179" t="s">
        <v>14356</v>
      </c>
      <c r="B18336" s="179" t="s">
        <v>14357</v>
      </c>
      <c r="C18336" s="179" t="s">
        <v>7</v>
      </c>
      <c r="D18336" s="180" t="s">
        <v>28791</v>
      </c>
    </row>
    <row r="18337" spans="1:4" x14ac:dyDescent="0.25">
      <c r="A18337" s="179" t="s">
        <v>14358</v>
      </c>
      <c r="B18337" s="179" t="s">
        <v>14359</v>
      </c>
      <c r="C18337" s="179" t="s">
        <v>7</v>
      </c>
      <c r="D18337" s="180" t="s">
        <v>28792</v>
      </c>
    </row>
    <row r="18338" spans="1:4" x14ac:dyDescent="0.25">
      <c r="A18338" s="179" t="s">
        <v>14360</v>
      </c>
      <c r="B18338" s="179" t="s">
        <v>14361</v>
      </c>
      <c r="C18338" s="179" t="s">
        <v>7</v>
      </c>
      <c r="D18338" s="180" t="s">
        <v>17936</v>
      </c>
    </row>
    <row r="18339" spans="1:4" x14ac:dyDescent="0.25">
      <c r="A18339" s="179" t="s">
        <v>14362</v>
      </c>
      <c r="B18339" s="179" t="s">
        <v>14363</v>
      </c>
      <c r="C18339" s="179" t="s">
        <v>7</v>
      </c>
      <c r="D18339" s="180" t="s">
        <v>28793</v>
      </c>
    </row>
    <row r="18340" spans="1:4" x14ac:dyDescent="0.25">
      <c r="A18340" s="179" t="s">
        <v>14364</v>
      </c>
      <c r="B18340" s="179" t="s">
        <v>14365</v>
      </c>
      <c r="C18340" s="179" t="s">
        <v>7</v>
      </c>
      <c r="D18340" s="180" t="s">
        <v>28794</v>
      </c>
    </row>
    <row r="18341" spans="1:4" x14ac:dyDescent="0.25">
      <c r="A18341" s="179" t="s">
        <v>14366</v>
      </c>
      <c r="B18341" s="179" t="s">
        <v>14367</v>
      </c>
      <c r="C18341" s="179" t="s">
        <v>7</v>
      </c>
      <c r="D18341" s="180" t="s">
        <v>28795</v>
      </c>
    </row>
    <row r="18342" spans="1:4" x14ac:dyDescent="0.25">
      <c r="A18342" s="179" t="s">
        <v>14368</v>
      </c>
      <c r="B18342" s="179" t="s">
        <v>14369</v>
      </c>
      <c r="C18342" s="179" t="s">
        <v>7</v>
      </c>
      <c r="D18342" s="180" t="s">
        <v>28796</v>
      </c>
    </row>
    <row r="18343" spans="1:4" x14ac:dyDescent="0.25">
      <c r="A18343" s="179" t="s">
        <v>14370</v>
      </c>
      <c r="B18343" s="179" t="s">
        <v>14371</v>
      </c>
      <c r="C18343" s="179" t="s">
        <v>7</v>
      </c>
      <c r="D18343" s="180" t="s">
        <v>17726</v>
      </c>
    </row>
    <row r="18344" spans="1:4" x14ac:dyDescent="0.25">
      <c r="A18344" s="179" t="s">
        <v>14372</v>
      </c>
      <c r="B18344" s="179" t="s">
        <v>14373</v>
      </c>
      <c r="C18344" s="179" t="s">
        <v>7</v>
      </c>
      <c r="D18344" s="180" t="s">
        <v>28797</v>
      </c>
    </row>
    <row r="18345" spans="1:4" x14ac:dyDescent="0.25">
      <c r="A18345" s="179" t="s">
        <v>14374</v>
      </c>
      <c r="B18345" s="179" t="s">
        <v>14375</v>
      </c>
      <c r="C18345" s="179" t="s">
        <v>7</v>
      </c>
      <c r="D18345" s="180" t="s">
        <v>28798</v>
      </c>
    </row>
    <row r="18346" spans="1:4" x14ac:dyDescent="0.25">
      <c r="A18346" s="179" t="s">
        <v>14376</v>
      </c>
      <c r="B18346" s="179" t="s">
        <v>14377</v>
      </c>
      <c r="C18346" s="179" t="s">
        <v>7</v>
      </c>
      <c r="D18346" s="180" t="s">
        <v>28799</v>
      </c>
    </row>
    <row r="18347" spans="1:4" x14ac:dyDescent="0.25">
      <c r="A18347" s="179" t="s">
        <v>14378</v>
      </c>
      <c r="B18347" s="179" t="s">
        <v>14379</v>
      </c>
      <c r="C18347" s="179" t="s">
        <v>7</v>
      </c>
      <c r="D18347" s="180" t="s">
        <v>27834</v>
      </c>
    </row>
    <row r="18348" spans="1:4" x14ac:dyDescent="0.25">
      <c r="A18348" s="179" t="s">
        <v>14380</v>
      </c>
      <c r="B18348" s="179" t="s">
        <v>14381</v>
      </c>
      <c r="C18348" s="179" t="s">
        <v>7</v>
      </c>
      <c r="D18348" s="180" t="s">
        <v>28800</v>
      </c>
    </row>
    <row r="18349" spans="1:4" x14ac:dyDescent="0.25">
      <c r="A18349" s="179" t="s">
        <v>16393</v>
      </c>
      <c r="B18349" s="179" t="s">
        <v>16394</v>
      </c>
      <c r="C18349" s="179" t="s">
        <v>7</v>
      </c>
      <c r="D18349" s="180" t="s">
        <v>28801</v>
      </c>
    </row>
    <row r="18350" spans="1:4" x14ac:dyDescent="0.25">
      <c r="A18350" s="179" t="s">
        <v>16395</v>
      </c>
      <c r="B18350" s="179" t="s">
        <v>16396</v>
      </c>
      <c r="C18350" s="179" t="s">
        <v>7</v>
      </c>
      <c r="D18350" s="180" t="s">
        <v>23394</v>
      </c>
    </row>
    <row r="18351" spans="1:4" x14ac:dyDescent="0.25">
      <c r="A18351" s="179" t="s">
        <v>16398</v>
      </c>
      <c r="B18351" s="179" t="s">
        <v>16399</v>
      </c>
      <c r="C18351" s="179" t="s">
        <v>7</v>
      </c>
      <c r="D18351" s="180" t="s">
        <v>28802</v>
      </c>
    </row>
    <row r="18352" spans="1:4" x14ac:dyDescent="0.25">
      <c r="A18352" s="179" t="s">
        <v>14382</v>
      </c>
      <c r="B18352" s="179" t="s">
        <v>14383</v>
      </c>
      <c r="C18352" s="179" t="s">
        <v>8</v>
      </c>
      <c r="D18352" s="180" t="s">
        <v>28803</v>
      </c>
    </row>
    <row r="18353" spans="1:4" x14ac:dyDescent="0.25">
      <c r="A18353" s="179" t="s">
        <v>14384</v>
      </c>
      <c r="B18353" s="179" t="s">
        <v>14385</v>
      </c>
      <c r="C18353" s="179" t="s">
        <v>8</v>
      </c>
      <c r="D18353" s="180" t="s">
        <v>28804</v>
      </c>
    </row>
    <row r="18354" spans="1:4" x14ac:dyDescent="0.25">
      <c r="A18354" s="179" t="s">
        <v>14386</v>
      </c>
      <c r="B18354" s="179" t="s">
        <v>14387</v>
      </c>
      <c r="C18354" s="179" t="s">
        <v>8</v>
      </c>
      <c r="D18354" s="180" t="s">
        <v>28805</v>
      </c>
    </row>
    <row r="18355" spans="1:4" x14ac:dyDescent="0.25">
      <c r="A18355" s="179" t="s">
        <v>14388</v>
      </c>
      <c r="B18355" s="179" t="s">
        <v>14389</v>
      </c>
      <c r="C18355" s="179" t="s">
        <v>8</v>
      </c>
      <c r="D18355" s="180" t="s">
        <v>18310</v>
      </c>
    </row>
    <row r="18356" spans="1:4" x14ac:dyDescent="0.25">
      <c r="A18356" s="179" t="s">
        <v>5467</v>
      </c>
      <c r="B18356" s="179" t="s">
        <v>7372</v>
      </c>
      <c r="C18356" s="179" t="s">
        <v>10</v>
      </c>
      <c r="D18356" s="180" t="s">
        <v>28806</v>
      </c>
    </row>
    <row r="18357" spans="1:4" x14ac:dyDescent="0.25">
      <c r="A18357" s="179" t="s">
        <v>5468</v>
      </c>
      <c r="B18357" s="179" t="s">
        <v>7373</v>
      </c>
      <c r="C18357" s="179" t="s">
        <v>10</v>
      </c>
      <c r="D18357" s="180" t="s">
        <v>28807</v>
      </c>
    </row>
    <row r="18358" spans="1:4" x14ac:dyDescent="0.25">
      <c r="A18358" s="179" t="s">
        <v>5469</v>
      </c>
      <c r="B18358" s="179" t="s">
        <v>7374</v>
      </c>
      <c r="C18358" s="179" t="s">
        <v>7</v>
      </c>
      <c r="D18358" s="180" t="s">
        <v>6305</v>
      </c>
    </row>
    <row r="18359" spans="1:4" x14ac:dyDescent="0.25">
      <c r="A18359" s="179" t="s">
        <v>5470</v>
      </c>
      <c r="B18359" s="179" t="s">
        <v>8390</v>
      </c>
      <c r="C18359" s="179" t="s">
        <v>10</v>
      </c>
      <c r="D18359" s="180" t="s">
        <v>28808</v>
      </c>
    </row>
    <row r="18360" spans="1:4" x14ac:dyDescent="0.25">
      <c r="A18360" s="179" t="s">
        <v>5471</v>
      </c>
      <c r="B18360" s="179" t="s">
        <v>8391</v>
      </c>
      <c r="C18360" s="179" t="s">
        <v>10</v>
      </c>
      <c r="D18360" s="180" t="s">
        <v>28809</v>
      </c>
    </row>
    <row r="18361" spans="1:4" x14ac:dyDescent="0.25">
      <c r="A18361" s="179" t="s">
        <v>5472</v>
      </c>
      <c r="B18361" s="179" t="s">
        <v>8392</v>
      </c>
      <c r="C18361" s="179" t="s">
        <v>10</v>
      </c>
      <c r="D18361" s="180" t="s">
        <v>28810</v>
      </c>
    </row>
    <row r="18362" spans="1:4" x14ac:dyDescent="0.25">
      <c r="A18362" s="179" t="s">
        <v>5473</v>
      </c>
      <c r="B18362" s="179" t="s">
        <v>1308</v>
      </c>
      <c r="C18362" s="179" t="s">
        <v>7</v>
      </c>
      <c r="D18362" s="180" t="s">
        <v>6489</v>
      </c>
    </row>
    <row r="18363" spans="1:4" x14ac:dyDescent="0.25">
      <c r="A18363" s="179" t="s">
        <v>5474</v>
      </c>
      <c r="B18363" s="179" t="s">
        <v>1309</v>
      </c>
      <c r="C18363" s="179" t="s">
        <v>7</v>
      </c>
      <c r="D18363" s="180" t="s">
        <v>7724</v>
      </c>
    </row>
    <row r="18364" spans="1:4" x14ac:dyDescent="0.25">
      <c r="A18364" s="179" t="s">
        <v>5475</v>
      </c>
      <c r="B18364" s="179" t="s">
        <v>214</v>
      </c>
      <c r="C18364" s="179" t="s">
        <v>7</v>
      </c>
      <c r="D18364" s="180" t="s">
        <v>14790</v>
      </c>
    </row>
    <row r="18365" spans="1:4" x14ac:dyDescent="0.25">
      <c r="A18365" s="179" t="s">
        <v>5476</v>
      </c>
      <c r="B18365" s="179" t="s">
        <v>215</v>
      </c>
      <c r="C18365" s="179" t="s">
        <v>7</v>
      </c>
      <c r="D18365" s="180" t="s">
        <v>12472</v>
      </c>
    </row>
    <row r="18366" spans="1:4" x14ac:dyDescent="0.25">
      <c r="A18366" s="179" t="s">
        <v>5477</v>
      </c>
      <c r="B18366" s="179" t="s">
        <v>1310</v>
      </c>
      <c r="C18366" s="179" t="s">
        <v>7</v>
      </c>
      <c r="D18366" s="180" t="s">
        <v>28811</v>
      </c>
    </row>
    <row r="18367" spans="1:4" x14ac:dyDescent="0.25">
      <c r="A18367" s="179" t="s">
        <v>5478</v>
      </c>
      <c r="B18367" s="179" t="s">
        <v>1311</v>
      </c>
      <c r="C18367" s="179" t="s">
        <v>7</v>
      </c>
      <c r="D18367" s="180" t="s">
        <v>17785</v>
      </c>
    </row>
    <row r="18368" spans="1:4" x14ac:dyDescent="0.25">
      <c r="A18368" s="179" t="s">
        <v>5479</v>
      </c>
      <c r="B18368" s="179" t="s">
        <v>1312</v>
      </c>
      <c r="C18368" s="179" t="s">
        <v>7</v>
      </c>
      <c r="D18368" s="180" t="s">
        <v>28812</v>
      </c>
    </row>
    <row r="18369" spans="1:4" x14ac:dyDescent="0.25">
      <c r="A18369" s="179" t="s">
        <v>5480</v>
      </c>
      <c r="B18369" s="179" t="s">
        <v>1313</v>
      </c>
      <c r="C18369" s="179" t="s">
        <v>7</v>
      </c>
      <c r="D18369" s="180" t="s">
        <v>17579</v>
      </c>
    </row>
    <row r="18370" spans="1:4" x14ac:dyDescent="0.25">
      <c r="A18370" s="179" t="s">
        <v>5481</v>
      </c>
      <c r="B18370" s="179" t="s">
        <v>1314</v>
      </c>
      <c r="C18370" s="179" t="s">
        <v>7</v>
      </c>
      <c r="D18370" s="180" t="s">
        <v>18289</v>
      </c>
    </row>
    <row r="18371" spans="1:4" x14ac:dyDescent="0.25">
      <c r="A18371" s="179" t="s">
        <v>5482</v>
      </c>
      <c r="B18371" s="179" t="s">
        <v>216</v>
      </c>
      <c r="C18371" s="179" t="s">
        <v>7</v>
      </c>
      <c r="D18371" s="180" t="s">
        <v>25860</v>
      </c>
    </row>
    <row r="18372" spans="1:4" x14ac:dyDescent="0.25">
      <c r="A18372" s="179" t="s">
        <v>5483</v>
      </c>
      <c r="B18372" s="179" t="s">
        <v>1315</v>
      </c>
      <c r="C18372" s="179" t="s">
        <v>7</v>
      </c>
      <c r="D18372" s="180" t="s">
        <v>12506</v>
      </c>
    </row>
    <row r="18373" spans="1:4" x14ac:dyDescent="0.25">
      <c r="A18373" s="179" t="s">
        <v>5484</v>
      </c>
      <c r="B18373" s="179" t="s">
        <v>1316</v>
      </c>
      <c r="C18373" s="179" t="s">
        <v>7</v>
      </c>
      <c r="D18373" s="180" t="s">
        <v>18003</v>
      </c>
    </row>
    <row r="18374" spans="1:4" x14ac:dyDescent="0.25">
      <c r="A18374" s="179" t="s">
        <v>5485</v>
      </c>
      <c r="B18374" s="179" t="s">
        <v>1317</v>
      </c>
      <c r="C18374" s="179" t="s">
        <v>7</v>
      </c>
      <c r="D18374" s="180" t="s">
        <v>22528</v>
      </c>
    </row>
    <row r="18375" spans="1:4" x14ac:dyDescent="0.25">
      <c r="A18375" s="179" t="s">
        <v>5486</v>
      </c>
      <c r="B18375" s="179" t="s">
        <v>1318</v>
      </c>
      <c r="C18375" s="179" t="s">
        <v>7</v>
      </c>
      <c r="D18375" s="180" t="s">
        <v>12701</v>
      </c>
    </row>
    <row r="18376" spans="1:4" x14ac:dyDescent="0.25">
      <c r="A18376" s="179" t="s">
        <v>5487</v>
      </c>
      <c r="B18376" s="179" t="s">
        <v>217</v>
      </c>
      <c r="C18376" s="179" t="s">
        <v>7</v>
      </c>
      <c r="D18376" s="180" t="s">
        <v>12590</v>
      </c>
    </row>
    <row r="18377" spans="1:4" x14ac:dyDescent="0.25">
      <c r="A18377" s="179" t="s">
        <v>5488</v>
      </c>
      <c r="B18377" s="179" t="s">
        <v>218</v>
      </c>
      <c r="C18377" s="179" t="s">
        <v>7</v>
      </c>
      <c r="D18377" s="180" t="s">
        <v>14817</v>
      </c>
    </row>
    <row r="18378" spans="1:4" x14ac:dyDescent="0.25">
      <c r="A18378" s="179" t="s">
        <v>5489</v>
      </c>
      <c r="B18378" s="179" t="s">
        <v>16401</v>
      </c>
      <c r="C18378" s="179" t="s">
        <v>7</v>
      </c>
      <c r="D18378" s="180" t="s">
        <v>17110</v>
      </c>
    </row>
    <row r="18379" spans="1:4" x14ac:dyDescent="0.25">
      <c r="A18379" s="179" t="s">
        <v>5490</v>
      </c>
      <c r="B18379" s="179" t="s">
        <v>16402</v>
      </c>
      <c r="C18379" s="179" t="s">
        <v>7</v>
      </c>
      <c r="D18379" s="180" t="s">
        <v>6391</v>
      </c>
    </row>
    <row r="18380" spans="1:4" x14ac:dyDescent="0.25">
      <c r="A18380" s="179" t="s">
        <v>5491</v>
      </c>
      <c r="B18380" s="179" t="s">
        <v>16403</v>
      </c>
      <c r="C18380" s="179" t="s">
        <v>7</v>
      </c>
      <c r="D18380" s="180" t="s">
        <v>27240</v>
      </c>
    </row>
    <row r="18381" spans="1:4" x14ac:dyDescent="0.25">
      <c r="A18381" s="179" t="s">
        <v>5492</v>
      </c>
      <c r="B18381" s="179" t="s">
        <v>16404</v>
      </c>
      <c r="C18381" s="179" t="s">
        <v>7</v>
      </c>
      <c r="D18381" s="180" t="s">
        <v>17637</v>
      </c>
    </row>
    <row r="18382" spans="1:4" x14ac:dyDescent="0.25">
      <c r="A18382" s="179" t="s">
        <v>5493</v>
      </c>
      <c r="B18382" s="179" t="s">
        <v>16405</v>
      </c>
      <c r="C18382" s="179" t="s">
        <v>7</v>
      </c>
      <c r="D18382" s="180" t="s">
        <v>20729</v>
      </c>
    </row>
    <row r="18383" spans="1:4" x14ac:dyDescent="0.25">
      <c r="A18383" s="179" t="s">
        <v>5494</v>
      </c>
      <c r="B18383" s="179" t="s">
        <v>16406</v>
      </c>
      <c r="C18383" s="179" t="s">
        <v>7</v>
      </c>
      <c r="D18383" s="180" t="s">
        <v>16411</v>
      </c>
    </row>
    <row r="18384" spans="1:4" x14ac:dyDescent="0.25">
      <c r="A18384" s="179" t="s">
        <v>5495</v>
      </c>
      <c r="B18384" s="179" t="s">
        <v>16407</v>
      </c>
      <c r="C18384" s="179" t="s">
        <v>7</v>
      </c>
      <c r="D18384" s="180" t="s">
        <v>21028</v>
      </c>
    </row>
    <row r="18385" spans="1:4" x14ac:dyDescent="0.25">
      <c r="A18385" s="179" t="s">
        <v>5496</v>
      </c>
      <c r="B18385" s="179" t="s">
        <v>16408</v>
      </c>
      <c r="C18385" s="179" t="s">
        <v>7</v>
      </c>
      <c r="D18385" s="180" t="s">
        <v>18186</v>
      </c>
    </row>
    <row r="18386" spans="1:4" x14ac:dyDescent="0.25">
      <c r="A18386" s="179" t="s">
        <v>5497</v>
      </c>
      <c r="B18386" s="179" t="s">
        <v>16409</v>
      </c>
      <c r="C18386" s="179" t="s">
        <v>7</v>
      </c>
      <c r="D18386" s="180" t="s">
        <v>6573</v>
      </c>
    </row>
    <row r="18387" spans="1:4" x14ac:dyDescent="0.25">
      <c r="A18387" s="179" t="s">
        <v>5498</v>
      </c>
      <c r="B18387" s="179" t="s">
        <v>16410</v>
      </c>
      <c r="C18387" s="179" t="s">
        <v>7</v>
      </c>
      <c r="D18387" s="180" t="s">
        <v>18196</v>
      </c>
    </row>
    <row r="18388" spans="1:4" x14ac:dyDescent="0.25">
      <c r="A18388" s="179" t="s">
        <v>5499</v>
      </c>
      <c r="B18388" s="179" t="s">
        <v>1319</v>
      </c>
      <c r="C18388" s="179" t="s">
        <v>7</v>
      </c>
      <c r="D18388" s="180" t="s">
        <v>14740</v>
      </c>
    </row>
    <row r="18389" spans="1:4" x14ac:dyDescent="0.25">
      <c r="A18389" s="179" t="s">
        <v>5500</v>
      </c>
      <c r="B18389" s="179" t="s">
        <v>1320</v>
      </c>
      <c r="C18389" s="179" t="s">
        <v>7</v>
      </c>
      <c r="D18389" s="180" t="s">
        <v>17784</v>
      </c>
    </row>
    <row r="18390" spans="1:4" x14ac:dyDescent="0.25">
      <c r="A18390" s="179" t="s">
        <v>5501</v>
      </c>
      <c r="B18390" s="179" t="s">
        <v>1321</v>
      </c>
      <c r="C18390" s="179" t="s">
        <v>7</v>
      </c>
      <c r="D18390" s="180" t="s">
        <v>27826</v>
      </c>
    </row>
    <row r="18391" spans="1:4" x14ac:dyDescent="0.25">
      <c r="A18391" s="179" t="s">
        <v>5502</v>
      </c>
      <c r="B18391" s="179" t="s">
        <v>1322</v>
      </c>
      <c r="C18391" s="179" t="s">
        <v>7</v>
      </c>
      <c r="D18391" s="180" t="s">
        <v>28813</v>
      </c>
    </row>
    <row r="18392" spans="1:4" x14ac:dyDescent="0.25">
      <c r="A18392" s="179" t="s">
        <v>5503</v>
      </c>
      <c r="B18392" s="179" t="s">
        <v>1323</v>
      </c>
      <c r="C18392" s="179" t="s">
        <v>7</v>
      </c>
      <c r="D18392" s="180" t="s">
        <v>12573</v>
      </c>
    </row>
    <row r="18393" spans="1:4" x14ac:dyDescent="0.25">
      <c r="A18393" s="179" t="s">
        <v>5504</v>
      </c>
      <c r="B18393" s="179" t="s">
        <v>1324</v>
      </c>
      <c r="C18393" s="179" t="s">
        <v>7</v>
      </c>
      <c r="D18393" s="180" t="s">
        <v>25796</v>
      </c>
    </row>
    <row r="18394" spans="1:4" x14ac:dyDescent="0.25">
      <c r="A18394" s="179" t="s">
        <v>5505</v>
      </c>
      <c r="B18394" s="179" t="s">
        <v>1325</v>
      </c>
      <c r="C18394" s="179" t="s">
        <v>7</v>
      </c>
      <c r="D18394" s="180" t="s">
        <v>12610</v>
      </c>
    </row>
    <row r="18395" spans="1:4" x14ac:dyDescent="0.25">
      <c r="A18395" s="179" t="s">
        <v>5506</v>
      </c>
      <c r="B18395" s="179" t="s">
        <v>1326</v>
      </c>
      <c r="C18395" s="179" t="s">
        <v>7</v>
      </c>
      <c r="D18395" s="180" t="s">
        <v>28814</v>
      </c>
    </row>
    <row r="18396" spans="1:4" x14ac:dyDescent="0.25">
      <c r="A18396" s="179" t="s">
        <v>5507</v>
      </c>
      <c r="B18396" s="179" t="s">
        <v>1327</v>
      </c>
      <c r="C18396" s="179" t="s">
        <v>7</v>
      </c>
      <c r="D18396" s="180" t="s">
        <v>17961</v>
      </c>
    </row>
    <row r="18397" spans="1:4" x14ac:dyDescent="0.25">
      <c r="A18397" s="179" t="s">
        <v>5508</v>
      </c>
      <c r="B18397" s="179" t="s">
        <v>1328</v>
      </c>
      <c r="C18397" s="179" t="s">
        <v>7</v>
      </c>
      <c r="D18397" s="180" t="s">
        <v>28815</v>
      </c>
    </row>
    <row r="18398" spans="1:4" x14ac:dyDescent="0.25">
      <c r="A18398" s="179" t="s">
        <v>5509</v>
      </c>
      <c r="B18398" s="179" t="s">
        <v>1329</v>
      </c>
      <c r="C18398" s="179" t="s">
        <v>7</v>
      </c>
      <c r="D18398" s="180" t="s">
        <v>12122</v>
      </c>
    </row>
    <row r="18399" spans="1:4" x14ac:dyDescent="0.25">
      <c r="A18399" s="179" t="s">
        <v>5510</v>
      </c>
      <c r="B18399" s="179" t="s">
        <v>1330</v>
      </c>
      <c r="C18399" s="179" t="s">
        <v>7</v>
      </c>
      <c r="D18399" s="180" t="s">
        <v>12785</v>
      </c>
    </row>
    <row r="18400" spans="1:4" x14ac:dyDescent="0.25">
      <c r="A18400" s="179" t="s">
        <v>5511</v>
      </c>
      <c r="B18400" s="179" t="s">
        <v>1331</v>
      </c>
      <c r="C18400" s="179" t="s">
        <v>7</v>
      </c>
      <c r="D18400" s="180" t="s">
        <v>27724</v>
      </c>
    </row>
    <row r="18401" spans="1:4" x14ac:dyDescent="0.25">
      <c r="A18401" s="179" t="s">
        <v>5512</v>
      </c>
      <c r="B18401" s="179" t="s">
        <v>1332</v>
      </c>
      <c r="C18401" s="179" t="s">
        <v>7</v>
      </c>
      <c r="D18401" s="180" t="s">
        <v>12791</v>
      </c>
    </row>
    <row r="18402" spans="1:4" x14ac:dyDescent="0.25">
      <c r="A18402" s="179" t="s">
        <v>5513</v>
      </c>
      <c r="B18402" s="179" t="s">
        <v>1333</v>
      </c>
      <c r="C18402" s="179" t="s">
        <v>7</v>
      </c>
      <c r="D18402" s="180" t="s">
        <v>28816</v>
      </c>
    </row>
    <row r="18403" spans="1:4" x14ac:dyDescent="0.25">
      <c r="A18403" s="179" t="s">
        <v>16412</v>
      </c>
      <c r="B18403" s="179" t="s">
        <v>16413</v>
      </c>
      <c r="C18403" s="179" t="s">
        <v>7</v>
      </c>
      <c r="D18403" s="180" t="s">
        <v>16018</v>
      </c>
    </row>
    <row r="18404" spans="1:4" x14ac:dyDescent="0.25">
      <c r="A18404" s="179" t="s">
        <v>16414</v>
      </c>
      <c r="B18404" s="179" t="s">
        <v>16415</v>
      </c>
      <c r="C18404" s="179" t="s">
        <v>7</v>
      </c>
      <c r="D18404" s="180" t="s">
        <v>7915</v>
      </c>
    </row>
    <row r="18405" spans="1:4" x14ac:dyDescent="0.25">
      <c r="A18405" s="179" t="s">
        <v>16416</v>
      </c>
      <c r="B18405" s="179" t="s">
        <v>16417</v>
      </c>
      <c r="C18405" s="179" t="s">
        <v>7</v>
      </c>
      <c r="D18405" s="180" t="s">
        <v>12473</v>
      </c>
    </row>
    <row r="18406" spans="1:4" x14ac:dyDescent="0.25">
      <c r="A18406" s="179" t="s">
        <v>16418</v>
      </c>
      <c r="B18406" s="179" t="s">
        <v>16419</v>
      </c>
      <c r="C18406" s="179" t="s">
        <v>7</v>
      </c>
      <c r="D18406" s="180" t="s">
        <v>12997</v>
      </c>
    </row>
    <row r="18407" spans="1:4" x14ac:dyDescent="0.25">
      <c r="A18407" s="179" t="s">
        <v>11007</v>
      </c>
      <c r="B18407" s="179" t="s">
        <v>11008</v>
      </c>
      <c r="C18407" s="179" t="s">
        <v>7</v>
      </c>
      <c r="D18407" s="180" t="s">
        <v>7597</v>
      </c>
    </row>
    <row r="18408" spans="1:4" x14ac:dyDescent="0.25">
      <c r="A18408" s="179" t="s">
        <v>11009</v>
      </c>
      <c r="B18408" s="179" t="s">
        <v>11010</v>
      </c>
      <c r="C18408" s="179" t="s">
        <v>7</v>
      </c>
      <c r="D18408" s="180" t="s">
        <v>6309</v>
      </c>
    </row>
    <row r="18409" spans="1:4" x14ac:dyDescent="0.25">
      <c r="A18409" s="179" t="s">
        <v>11011</v>
      </c>
      <c r="B18409" s="179" t="s">
        <v>11012</v>
      </c>
      <c r="C18409" s="179" t="s">
        <v>7</v>
      </c>
      <c r="D18409" s="180" t="s">
        <v>14915</v>
      </c>
    </row>
    <row r="18410" spans="1:4" x14ac:dyDescent="0.25">
      <c r="A18410" s="179" t="s">
        <v>11013</v>
      </c>
      <c r="B18410" s="179" t="s">
        <v>11014</v>
      </c>
      <c r="C18410" s="179" t="s">
        <v>7</v>
      </c>
      <c r="D18410" s="180" t="s">
        <v>12572</v>
      </c>
    </row>
    <row r="18411" spans="1:4" x14ac:dyDescent="0.25">
      <c r="A18411" s="179" t="s">
        <v>14392</v>
      </c>
      <c r="B18411" s="179" t="s">
        <v>14393</v>
      </c>
      <c r="C18411" s="179" t="s">
        <v>7</v>
      </c>
      <c r="D18411" s="180" t="s">
        <v>17157</v>
      </c>
    </row>
    <row r="18412" spans="1:4" x14ac:dyDescent="0.25">
      <c r="A18412" s="179" t="s">
        <v>11015</v>
      </c>
      <c r="B18412" s="179" t="s">
        <v>11016</v>
      </c>
      <c r="C18412" s="179" t="s">
        <v>7</v>
      </c>
      <c r="D18412" s="180" t="s">
        <v>28817</v>
      </c>
    </row>
    <row r="18413" spans="1:4" x14ac:dyDescent="0.25">
      <c r="A18413" s="179" t="s">
        <v>11017</v>
      </c>
      <c r="B18413" s="179" t="s">
        <v>11018</v>
      </c>
      <c r="C18413" s="179" t="s">
        <v>7</v>
      </c>
      <c r="D18413" s="180" t="s">
        <v>18979</v>
      </c>
    </row>
    <row r="18414" spans="1:4" x14ac:dyDescent="0.25">
      <c r="A18414" s="179" t="s">
        <v>11019</v>
      </c>
      <c r="B18414" s="179" t="s">
        <v>11020</v>
      </c>
      <c r="C18414" s="179" t="s">
        <v>7</v>
      </c>
      <c r="D18414" s="180" t="s">
        <v>12602</v>
      </c>
    </row>
    <row r="18415" spans="1:4" x14ac:dyDescent="0.25">
      <c r="A18415" s="179" t="s">
        <v>11021</v>
      </c>
      <c r="B18415" s="179" t="s">
        <v>11022</v>
      </c>
      <c r="C18415" s="179" t="s">
        <v>7</v>
      </c>
      <c r="D18415" s="180" t="s">
        <v>11840</v>
      </c>
    </row>
    <row r="18416" spans="1:4" x14ac:dyDescent="0.25">
      <c r="A18416" s="179" t="s">
        <v>11023</v>
      </c>
      <c r="B18416" s="179" t="s">
        <v>11024</v>
      </c>
      <c r="C18416" s="179" t="s">
        <v>7</v>
      </c>
      <c r="D18416" s="180" t="s">
        <v>24537</v>
      </c>
    </row>
    <row r="18417" spans="1:4" x14ac:dyDescent="0.25">
      <c r="A18417" s="179" t="s">
        <v>11025</v>
      </c>
      <c r="B18417" s="179" t="s">
        <v>11026</v>
      </c>
      <c r="C18417" s="179" t="s">
        <v>7</v>
      </c>
      <c r="D18417" s="180" t="s">
        <v>28818</v>
      </c>
    </row>
    <row r="18418" spans="1:4" x14ac:dyDescent="0.25">
      <c r="A18418" s="179" t="s">
        <v>11027</v>
      </c>
      <c r="B18418" s="179" t="s">
        <v>11028</v>
      </c>
      <c r="C18418" s="179" t="s">
        <v>7</v>
      </c>
      <c r="D18418" s="180" t="s">
        <v>8152</v>
      </c>
    </row>
    <row r="18419" spans="1:4" x14ac:dyDescent="0.25">
      <c r="A18419" s="179" t="s">
        <v>11029</v>
      </c>
      <c r="B18419" s="179" t="s">
        <v>11030</v>
      </c>
      <c r="C18419" s="179" t="s">
        <v>7</v>
      </c>
      <c r="D18419" s="180" t="s">
        <v>17042</v>
      </c>
    </row>
    <row r="18420" spans="1:4" x14ac:dyDescent="0.25">
      <c r="A18420" s="179" t="s">
        <v>11031</v>
      </c>
      <c r="B18420" s="179" t="s">
        <v>11032</v>
      </c>
      <c r="C18420" s="179" t="s">
        <v>7</v>
      </c>
      <c r="D18420" s="180" t="s">
        <v>16805</v>
      </c>
    </row>
    <row r="18421" spans="1:4" x14ac:dyDescent="0.25">
      <c r="A18421" s="179" t="s">
        <v>11033</v>
      </c>
      <c r="B18421" s="179" t="s">
        <v>11034</v>
      </c>
      <c r="C18421" s="179" t="s">
        <v>7</v>
      </c>
      <c r="D18421" s="180" t="s">
        <v>16702</v>
      </c>
    </row>
    <row r="18422" spans="1:4" x14ac:dyDescent="0.25">
      <c r="A18422" s="179" t="s">
        <v>11036</v>
      </c>
      <c r="B18422" s="179" t="s">
        <v>11037</v>
      </c>
      <c r="C18422" s="179" t="s">
        <v>7</v>
      </c>
      <c r="D18422" s="180" t="s">
        <v>25880</v>
      </c>
    </row>
    <row r="18423" spans="1:4" x14ac:dyDescent="0.25">
      <c r="A18423" s="179" t="s">
        <v>11038</v>
      </c>
      <c r="B18423" s="179" t="s">
        <v>11039</v>
      </c>
      <c r="C18423" s="179" t="s">
        <v>7</v>
      </c>
      <c r="D18423" s="180" t="s">
        <v>12399</v>
      </c>
    </row>
    <row r="18424" spans="1:4" x14ac:dyDescent="0.25">
      <c r="A18424" s="179" t="s">
        <v>11040</v>
      </c>
      <c r="B18424" s="179" t="s">
        <v>11041</v>
      </c>
      <c r="C18424" s="179" t="s">
        <v>7</v>
      </c>
      <c r="D18424" s="180" t="s">
        <v>14740</v>
      </c>
    </row>
    <row r="18425" spans="1:4" x14ac:dyDescent="0.25">
      <c r="A18425" s="179" t="s">
        <v>11042</v>
      </c>
      <c r="B18425" s="179" t="s">
        <v>11043</v>
      </c>
      <c r="C18425" s="179" t="s">
        <v>7</v>
      </c>
      <c r="D18425" s="180" t="s">
        <v>8553</v>
      </c>
    </row>
    <row r="18426" spans="1:4" x14ac:dyDescent="0.25">
      <c r="A18426" s="179" t="s">
        <v>11044</v>
      </c>
      <c r="B18426" s="179" t="s">
        <v>11045</v>
      </c>
      <c r="C18426" s="179" t="s">
        <v>7</v>
      </c>
      <c r="D18426" s="180" t="s">
        <v>15963</v>
      </c>
    </row>
    <row r="18427" spans="1:4" x14ac:dyDescent="0.25">
      <c r="A18427" s="179" t="s">
        <v>11046</v>
      </c>
      <c r="B18427" s="179" t="s">
        <v>11047</v>
      </c>
      <c r="C18427" s="179" t="s">
        <v>7</v>
      </c>
      <c r="D18427" s="180" t="s">
        <v>18027</v>
      </c>
    </row>
    <row r="18428" spans="1:4" x14ac:dyDescent="0.25">
      <c r="A18428" s="179" t="s">
        <v>11048</v>
      </c>
      <c r="B18428" s="179" t="s">
        <v>11049</v>
      </c>
      <c r="C18428" s="179" t="s">
        <v>7</v>
      </c>
      <c r="D18428" s="180" t="s">
        <v>17919</v>
      </c>
    </row>
    <row r="18429" spans="1:4" x14ac:dyDescent="0.25">
      <c r="A18429" s="179" t="s">
        <v>11050</v>
      </c>
      <c r="B18429" s="179" t="s">
        <v>11051</v>
      </c>
      <c r="C18429" s="179" t="s">
        <v>7</v>
      </c>
      <c r="D18429" s="180" t="s">
        <v>17823</v>
      </c>
    </row>
    <row r="18430" spans="1:4" x14ac:dyDescent="0.25">
      <c r="A18430" s="179" t="s">
        <v>11052</v>
      </c>
      <c r="B18430" s="179" t="s">
        <v>11053</v>
      </c>
      <c r="C18430" s="179" t="s">
        <v>7</v>
      </c>
      <c r="D18430" s="180" t="s">
        <v>12053</v>
      </c>
    </row>
    <row r="18431" spans="1:4" x14ac:dyDescent="0.25">
      <c r="A18431" s="179" t="s">
        <v>11054</v>
      </c>
      <c r="B18431" s="179" t="s">
        <v>11055</v>
      </c>
      <c r="C18431" s="179" t="s">
        <v>7</v>
      </c>
      <c r="D18431" s="180" t="s">
        <v>18081</v>
      </c>
    </row>
    <row r="18432" spans="1:4" x14ac:dyDescent="0.25">
      <c r="A18432" s="179" t="s">
        <v>11056</v>
      </c>
      <c r="B18432" s="179" t="s">
        <v>11057</v>
      </c>
      <c r="C18432" s="179" t="s">
        <v>7</v>
      </c>
      <c r="D18432" s="180" t="s">
        <v>12508</v>
      </c>
    </row>
    <row r="18433" spans="1:4" x14ac:dyDescent="0.25">
      <c r="A18433" s="179" t="s">
        <v>11058</v>
      </c>
      <c r="B18433" s="179" t="s">
        <v>11059</v>
      </c>
      <c r="C18433" s="179" t="s">
        <v>7</v>
      </c>
      <c r="D18433" s="180" t="s">
        <v>17949</v>
      </c>
    </row>
    <row r="18434" spans="1:4" x14ac:dyDescent="0.25">
      <c r="A18434" s="179" t="s">
        <v>11060</v>
      </c>
      <c r="B18434" s="179" t="s">
        <v>11061</v>
      </c>
      <c r="C18434" s="179" t="s">
        <v>7</v>
      </c>
      <c r="D18434" s="180" t="s">
        <v>27239</v>
      </c>
    </row>
    <row r="18435" spans="1:4" x14ac:dyDescent="0.25">
      <c r="A18435" s="179" t="s">
        <v>11062</v>
      </c>
      <c r="B18435" s="179" t="s">
        <v>11063</v>
      </c>
      <c r="C18435" s="179" t="s">
        <v>7</v>
      </c>
      <c r="D18435" s="180" t="s">
        <v>21900</v>
      </c>
    </row>
    <row r="18436" spans="1:4" x14ac:dyDescent="0.25">
      <c r="A18436" s="179" t="s">
        <v>8394</v>
      </c>
      <c r="B18436" s="179" t="s">
        <v>8395</v>
      </c>
      <c r="C18436" s="179" t="s">
        <v>7</v>
      </c>
      <c r="D18436" s="180" t="s">
        <v>28312</v>
      </c>
    </row>
    <row r="18437" spans="1:4" x14ac:dyDescent="0.25">
      <c r="A18437" s="179" t="s">
        <v>8396</v>
      </c>
      <c r="B18437" s="179" t="s">
        <v>8397</v>
      </c>
      <c r="C18437" s="179" t="s">
        <v>7</v>
      </c>
      <c r="D18437" s="180" t="s">
        <v>12491</v>
      </c>
    </row>
    <row r="18438" spans="1:4" x14ac:dyDescent="0.25">
      <c r="A18438" s="179" t="s">
        <v>8398</v>
      </c>
      <c r="B18438" s="179" t="s">
        <v>8399</v>
      </c>
      <c r="C18438" s="179" t="s">
        <v>14</v>
      </c>
      <c r="D18438" s="180" t="s">
        <v>6498</v>
      </c>
    </row>
    <row r="18439" spans="1:4" x14ac:dyDescent="0.25">
      <c r="A18439" s="179" t="s">
        <v>8400</v>
      </c>
      <c r="B18439" s="179" t="s">
        <v>16422</v>
      </c>
      <c r="C18439" s="179" t="s">
        <v>7</v>
      </c>
      <c r="D18439" s="180" t="s">
        <v>17174</v>
      </c>
    </row>
    <row r="18440" spans="1:4" x14ac:dyDescent="0.25">
      <c r="A18440" s="179" t="s">
        <v>8401</v>
      </c>
      <c r="B18440" s="179" t="s">
        <v>8402</v>
      </c>
      <c r="C18440" s="179" t="s">
        <v>7</v>
      </c>
      <c r="D18440" s="180" t="s">
        <v>12383</v>
      </c>
    </row>
    <row r="18441" spans="1:4" x14ac:dyDescent="0.25">
      <c r="A18441" s="179" t="s">
        <v>8403</v>
      </c>
      <c r="B18441" s="179" t="s">
        <v>16423</v>
      </c>
      <c r="C18441" s="179" t="s">
        <v>7</v>
      </c>
      <c r="D18441" s="180" t="s">
        <v>18005</v>
      </c>
    </row>
    <row r="18442" spans="1:4" x14ac:dyDescent="0.25">
      <c r="A18442" s="179" t="s">
        <v>8404</v>
      </c>
      <c r="B18442" s="179" t="s">
        <v>8405</v>
      </c>
      <c r="C18442" s="179" t="s">
        <v>7</v>
      </c>
      <c r="D18442" s="180" t="s">
        <v>17253</v>
      </c>
    </row>
    <row r="18443" spans="1:4" x14ac:dyDescent="0.25">
      <c r="A18443" s="179" t="s">
        <v>8406</v>
      </c>
      <c r="B18443" s="179" t="s">
        <v>16424</v>
      </c>
      <c r="C18443" s="179" t="s">
        <v>7</v>
      </c>
      <c r="D18443" s="180" t="s">
        <v>6316</v>
      </c>
    </row>
    <row r="18444" spans="1:4" x14ac:dyDescent="0.25">
      <c r="A18444" s="179" t="s">
        <v>8407</v>
      </c>
      <c r="B18444" s="179" t="s">
        <v>8408</v>
      </c>
      <c r="C18444" s="179" t="s">
        <v>7</v>
      </c>
      <c r="D18444" s="180" t="s">
        <v>12235</v>
      </c>
    </row>
    <row r="18445" spans="1:4" x14ac:dyDescent="0.25">
      <c r="A18445" s="179" t="s">
        <v>8409</v>
      </c>
      <c r="B18445" s="179" t="s">
        <v>16425</v>
      </c>
      <c r="C18445" s="179" t="s">
        <v>7</v>
      </c>
      <c r="D18445" s="180" t="s">
        <v>17572</v>
      </c>
    </row>
    <row r="18446" spans="1:4" x14ac:dyDescent="0.25">
      <c r="A18446" s="179" t="s">
        <v>8410</v>
      </c>
      <c r="B18446" s="179" t="s">
        <v>8411</v>
      </c>
      <c r="C18446" s="179" t="s">
        <v>7</v>
      </c>
      <c r="D18446" s="180" t="s">
        <v>18008</v>
      </c>
    </row>
    <row r="18447" spans="1:4" x14ac:dyDescent="0.25">
      <c r="A18447" s="179" t="s">
        <v>8413</v>
      </c>
      <c r="B18447" s="179" t="s">
        <v>16426</v>
      </c>
      <c r="C18447" s="179" t="s">
        <v>7</v>
      </c>
      <c r="D18447" s="180" t="s">
        <v>16003</v>
      </c>
    </row>
    <row r="18448" spans="1:4" x14ac:dyDescent="0.25">
      <c r="A18448" s="179" t="s">
        <v>8414</v>
      </c>
      <c r="B18448" s="179" t="s">
        <v>8415</v>
      </c>
      <c r="C18448" s="179" t="s">
        <v>7</v>
      </c>
      <c r="D18448" s="180" t="s">
        <v>27825</v>
      </c>
    </row>
    <row r="18449" spans="1:4" x14ac:dyDescent="0.25">
      <c r="A18449" s="179" t="s">
        <v>8416</v>
      </c>
      <c r="B18449" s="179" t="s">
        <v>16428</v>
      </c>
      <c r="C18449" s="179" t="s">
        <v>7</v>
      </c>
      <c r="D18449" s="180" t="s">
        <v>7891</v>
      </c>
    </row>
    <row r="18450" spans="1:4" x14ac:dyDescent="0.25">
      <c r="A18450" s="179" t="s">
        <v>8417</v>
      </c>
      <c r="B18450" s="179" t="s">
        <v>8418</v>
      </c>
      <c r="C18450" s="179" t="s">
        <v>7</v>
      </c>
      <c r="D18450" s="180" t="s">
        <v>14964</v>
      </c>
    </row>
    <row r="18451" spans="1:4" x14ac:dyDescent="0.25">
      <c r="A18451" s="179" t="s">
        <v>8419</v>
      </c>
      <c r="B18451" s="179" t="s">
        <v>16429</v>
      </c>
      <c r="C18451" s="179" t="s">
        <v>7</v>
      </c>
      <c r="D18451" s="180" t="s">
        <v>16951</v>
      </c>
    </row>
    <row r="18452" spans="1:4" x14ac:dyDescent="0.25">
      <c r="A18452" s="179" t="s">
        <v>8420</v>
      </c>
      <c r="B18452" s="179" t="s">
        <v>8421</v>
      </c>
      <c r="C18452" s="179" t="s">
        <v>7</v>
      </c>
      <c r="D18452" s="180" t="s">
        <v>16719</v>
      </c>
    </row>
    <row r="18453" spans="1:4" x14ac:dyDescent="0.25">
      <c r="A18453" s="179" t="s">
        <v>8422</v>
      </c>
      <c r="B18453" s="179" t="s">
        <v>16430</v>
      </c>
      <c r="C18453" s="179" t="s">
        <v>7</v>
      </c>
      <c r="D18453" s="180" t="s">
        <v>16961</v>
      </c>
    </row>
    <row r="18454" spans="1:4" x14ac:dyDescent="0.25">
      <c r="A18454" s="179" t="s">
        <v>8423</v>
      </c>
      <c r="B18454" s="179" t="s">
        <v>8424</v>
      </c>
      <c r="C18454" s="179" t="s">
        <v>7</v>
      </c>
      <c r="D18454" s="180" t="s">
        <v>7934</v>
      </c>
    </row>
    <row r="18455" spans="1:4" x14ac:dyDescent="0.25">
      <c r="A18455" s="179" t="s">
        <v>8426</v>
      </c>
      <c r="B18455" s="179" t="s">
        <v>16431</v>
      </c>
      <c r="C18455" s="179" t="s">
        <v>7</v>
      </c>
      <c r="D18455" s="180" t="s">
        <v>18100</v>
      </c>
    </row>
    <row r="18456" spans="1:4" x14ac:dyDescent="0.25">
      <c r="A18456" s="179" t="s">
        <v>8427</v>
      </c>
      <c r="B18456" s="179" t="s">
        <v>8428</v>
      </c>
      <c r="C18456" s="179" t="s">
        <v>7</v>
      </c>
      <c r="D18456" s="180" t="s">
        <v>12606</v>
      </c>
    </row>
    <row r="18457" spans="1:4" x14ac:dyDescent="0.25">
      <c r="A18457" s="179" t="s">
        <v>8429</v>
      </c>
      <c r="B18457" s="179" t="s">
        <v>16432</v>
      </c>
      <c r="C18457" s="179" t="s">
        <v>7</v>
      </c>
      <c r="D18457" s="180" t="s">
        <v>17624</v>
      </c>
    </row>
    <row r="18458" spans="1:4" x14ac:dyDescent="0.25">
      <c r="A18458" s="179" t="s">
        <v>8430</v>
      </c>
      <c r="B18458" s="179" t="s">
        <v>8431</v>
      </c>
      <c r="C18458" s="179" t="s">
        <v>7</v>
      </c>
      <c r="D18458" s="180" t="s">
        <v>17822</v>
      </c>
    </row>
    <row r="18459" spans="1:4" x14ac:dyDescent="0.25">
      <c r="A18459" s="179" t="s">
        <v>8432</v>
      </c>
      <c r="B18459" s="179" t="s">
        <v>16433</v>
      </c>
      <c r="C18459" s="179" t="s">
        <v>7</v>
      </c>
      <c r="D18459" s="180" t="s">
        <v>21043</v>
      </c>
    </row>
    <row r="18460" spans="1:4" x14ac:dyDescent="0.25">
      <c r="A18460" s="179" t="s">
        <v>8433</v>
      </c>
      <c r="B18460" s="179" t="s">
        <v>8434</v>
      </c>
      <c r="C18460" s="179" t="s">
        <v>7</v>
      </c>
      <c r="D18460" s="180" t="s">
        <v>6316</v>
      </c>
    </row>
    <row r="18461" spans="1:4" x14ac:dyDescent="0.25">
      <c r="A18461" s="179" t="s">
        <v>8435</v>
      </c>
      <c r="B18461" s="179" t="s">
        <v>16434</v>
      </c>
      <c r="C18461" s="179" t="s">
        <v>7</v>
      </c>
      <c r="D18461" s="180" t="s">
        <v>12657</v>
      </c>
    </row>
    <row r="18462" spans="1:4" x14ac:dyDescent="0.25">
      <c r="A18462" s="179" t="s">
        <v>8436</v>
      </c>
      <c r="B18462" s="179" t="s">
        <v>8437</v>
      </c>
      <c r="C18462" s="179" t="s">
        <v>7</v>
      </c>
      <c r="D18462" s="180" t="s">
        <v>28010</v>
      </c>
    </row>
    <row r="18463" spans="1:4" x14ac:dyDescent="0.25">
      <c r="A18463" s="179" t="s">
        <v>8438</v>
      </c>
      <c r="B18463" s="179" t="s">
        <v>16435</v>
      </c>
      <c r="C18463" s="179" t="s">
        <v>7</v>
      </c>
      <c r="D18463" s="180" t="s">
        <v>16724</v>
      </c>
    </row>
    <row r="18464" spans="1:4" x14ac:dyDescent="0.25">
      <c r="A18464" s="179" t="s">
        <v>8439</v>
      </c>
      <c r="B18464" s="179" t="s">
        <v>8440</v>
      </c>
      <c r="C18464" s="179" t="s">
        <v>7</v>
      </c>
      <c r="D18464" s="180" t="s">
        <v>7995</v>
      </c>
    </row>
    <row r="18465" spans="1:4" x14ac:dyDescent="0.25">
      <c r="A18465" s="179" t="s">
        <v>8441</v>
      </c>
      <c r="B18465" s="179" t="s">
        <v>16436</v>
      </c>
      <c r="C18465" s="179" t="s">
        <v>7</v>
      </c>
      <c r="D18465" s="180" t="s">
        <v>28819</v>
      </c>
    </row>
    <row r="18466" spans="1:4" x14ac:dyDescent="0.25">
      <c r="A18466" s="179" t="s">
        <v>8442</v>
      </c>
      <c r="B18466" s="179" t="s">
        <v>8443</v>
      </c>
      <c r="C18466" s="179" t="s">
        <v>7</v>
      </c>
      <c r="D18466" s="180" t="s">
        <v>28820</v>
      </c>
    </row>
    <row r="18467" spans="1:4" x14ac:dyDescent="0.25">
      <c r="A18467" s="179" t="s">
        <v>8444</v>
      </c>
      <c r="B18467" s="179" t="s">
        <v>16437</v>
      </c>
      <c r="C18467" s="179" t="s">
        <v>7</v>
      </c>
      <c r="D18467" s="180" t="s">
        <v>17999</v>
      </c>
    </row>
    <row r="18468" spans="1:4" x14ac:dyDescent="0.25">
      <c r="A18468" s="179" t="s">
        <v>8445</v>
      </c>
      <c r="B18468" s="179" t="s">
        <v>8446</v>
      </c>
      <c r="C18468" s="179" t="s">
        <v>7</v>
      </c>
      <c r="D18468" s="180" t="s">
        <v>28821</v>
      </c>
    </row>
    <row r="18469" spans="1:4" x14ac:dyDescent="0.25">
      <c r="A18469" s="179" t="s">
        <v>8447</v>
      </c>
      <c r="B18469" s="179" t="s">
        <v>16438</v>
      </c>
      <c r="C18469" s="179" t="s">
        <v>7</v>
      </c>
      <c r="D18469" s="180" t="s">
        <v>10324</v>
      </c>
    </row>
    <row r="18470" spans="1:4" x14ac:dyDescent="0.25">
      <c r="A18470" s="179" t="s">
        <v>8448</v>
      </c>
      <c r="B18470" s="179" t="s">
        <v>8449</v>
      </c>
      <c r="C18470" s="179" t="s">
        <v>7</v>
      </c>
      <c r="D18470" s="180" t="s">
        <v>12545</v>
      </c>
    </row>
    <row r="18471" spans="1:4" x14ac:dyDescent="0.25">
      <c r="A18471" s="179" t="s">
        <v>8450</v>
      </c>
      <c r="B18471" s="179" t="s">
        <v>16439</v>
      </c>
      <c r="C18471" s="179" t="s">
        <v>7</v>
      </c>
      <c r="D18471" s="180" t="s">
        <v>28822</v>
      </c>
    </row>
    <row r="18472" spans="1:4" x14ac:dyDescent="0.25">
      <c r="A18472" s="179" t="s">
        <v>8451</v>
      </c>
      <c r="B18472" s="179" t="s">
        <v>8452</v>
      </c>
      <c r="C18472" s="179" t="s">
        <v>7</v>
      </c>
      <c r="D18472" s="180" t="s">
        <v>17809</v>
      </c>
    </row>
    <row r="18473" spans="1:4" x14ac:dyDescent="0.25">
      <c r="A18473" s="179" t="s">
        <v>8453</v>
      </c>
      <c r="B18473" s="179" t="s">
        <v>16440</v>
      </c>
      <c r="C18473" s="179" t="s">
        <v>7</v>
      </c>
      <c r="D18473" s="180" t="s">
        <v>28823</v>
      </c>
    </row>
    <row r="18474" spans="1:4" x14ac:dyDescent="0.25">
      <c r="A18474" s="179" t="s">
        <v>8454</v>
      </c>
      <c r="B18474" s="179" t="s">
        <v>8455</v>
      </c>
      <c r="C18474" s="179" t="s">
        <v>7</v>
      </c>
      <c r="D18474" s="180" t="s">
        <v>28824</v>
      </c>
    </row>
    <row r="18475" spans="1:4" x14ac:dyDescent="0.25">
      <c r="A18475" s="179" t="s">
        <v>8456</v>
      </c>
      <c r="B18475" s="179" t="s">
        <v>16441</v>
      </c>
      <c r="C18475" s="179" t="s">
        <v>7</v>
      </c>
      <c r="D18475" s="180" t="s">
        <v>26226</v>
      </c>
    </row>
    <row r="18476" spans="1:4" x14ac:dyDescent="0.25">
      <c r="A18476" s="179" t="s">
        <v>8457</v>
      </c>
      <c r="B18476" s="179" t="s">
        <v>8458</v>
      </c>
      <c r="C18476" s="179" t="s">
        <v>7</v>
      </c>
      <c r="D18476" s="180" t="s">
        <v>27682</v>
      </c>
    </row>
    <row r="18477" spans="1:4" x14ac:dyDescent="0.25">
      <c r="A18477" s="179" t="s">
        <v>11064</v>
      </c>
      <c r="B18477" s="179" t="s">
        <v>11065</v>
      </c>
      <c r="C18477" s="179" t="s">
        <v>7</v>
      </c>
      <c r="D18477" s="180" t="s">
        <v>17412</v>
      </c>
    </row>
    <row r="18478" spans="1:4" x14ac:dyDescent="0.25">
      <c r="A18478" s="179" t="s">
        <v>11066</v>
      </c>
      <c r="B18478" s="179" t="s">
        <v>11067</v>
      </c>
      <c r="C18478" s="179" t="s">
        <v>7</v>
      </c>
      <c r="D18478" s="180" t="s">
        <v>28825</v>
      </c>
    </row>
    <row r="18479" spans="1:4" x14ac:dyDescent="0.25">
      <c r="A18479" s="179" t="s">
        <v>11068</v>
      </c>
      <c r="B18479" s="179" t="s">
        <v>11069</v>
      </c>
      <c r="C18479" s="179" t="s">
        <v>7</v>
      </c>
      <c r="D18479" s="180" t="s">
        <v>17255</v>
      </c>
    </row>
    <row r="18480" spans="1:4" x14ac:dyDescent="0.25">
      <c r="A18480" s="179" t="s">
        <v>11070</v>
      </c>
      <c r="B18480" s="179" t="s">
        <v>11071</v>
      </c>
      <c r="C18480" s="179" t="s">
        <v>7</v>
      </c>
      <c r="D18480" s="180" t="s">
        <v>28826</v>
      </c>
    </row>
    <row r="18481" spans="1:4" x14ac:dyDescent="0.25">
      <c r="A18481" s="179" t="s">
        <v>11072</v>
      </c>
      <c r="B18481" s="179" t="s">
        <v>11073</v>
      </c>
      <c r="C18481" s="179" t="s">
        <v>7</v>
      </c>
      <c r="D18481" s="180" t="s">
        <v>28827</v>
      </c>
    </row>
    <row r="18482" spans="1:4" x14ac:dyDescent="0.25">
      <c r="A18482" s="179" t="s">
        <v>11074</v>
      </c>
      <c r="B18482" s="179" t="s">
        <v>11075</v>
      </c>
      <c r="C18482" s="179" t="s">
        <v>14</v>
      </c>
      <c r="D18482" s="180" t="s">
        <v>22968</v>
      </c>
    </row>
    <row r="18483" spans="1:4" x14ac:dyDescent="0.25">
      <c r="A18483" s="179" t="s">
        <v>11076</v>
      </c>
      <c r="B18483" s="179" t="s">
        <v>11077</v>
      </c>
      <c r="C18483" s="179" t="s">
        <v>14</v>
      </c>
      <c r="D18483" s="180" t="s">
        <v>25928</v>
      </c>
    </row>
    <row r="18484" spans="1:4" x14ac:dyDescent="0.25">
      <c r="A18484" s="179" t="s">
        <v>11078</v>
      </c>
      <c r="B18484" s="179" t="s">
        <v>11079</v>
      </c>
      <c r="C18484" s="179" t="s">
        <v>14</v>
      </c>
      <c r="D18484" s="180" t="s">
        <v>7370</v>
      </c>
    </row>
    <row r="18485" spans="1:4" x14ac:dyDescent="0.25">
      <c r="A18485" s="179" t="s">
        <v>11080</v>
      </c>
      <c r="B18485" s="179" t="s">
        <v>11081</v>
      </c>
      <c r="C18485" s="179" t="s">
        <v>7</v>
      </c>
      <c r="D18485" s="180" t="s">
        <v>28828</v>
      </c>
    </row>
    <row r="18486" spans="1:4" x14ac:dyDescent="0.25">
      <c r="A18486" s="179" t="s">
        <v>11082</v>
      </c>
      <c r="B18486" s="179" t="s">
        <v>11083</v>
      </c>
      <c r="C18486" s="179" t="s">
        <v>14</v>
      </c>
      <c r="D18486" s="180" t="s">
        <v>14930</v>
      </c>
    </row>
    <row r="18487" spans="1:4" x14ac:dyDescent="0.25">
      <c r="A18487" s="179" t="s">
        <v>11084</v>
      </c>
      <c r="B18487" s="179" t="s">
        <v>11085</v>
      </c>
      <c r="C18487" s="179" t="s">
        <v>7</v>
      </c>
      <c r="D18487" s="180" t="s">
        <v>17793</v>
      </c>
    </row>
    <row r="18488" spans="1:4" x14ac:dyDescent="0.25">
      <c r="A18488" s="179" t="s">
        <v>11086</v>
      </c>
      <c r="B18488" s="179" t="s">
        <v>11087</v>
      </c>
      <c r="C18488" s="179" t="s">
        <v>14</v>
      </c>
      <c r="D18488" s="180" t="s">
        <v>14330</v>
      </c>
    </row>
    <row r="18489" spans="1:4" x14ac:dyDescent="0.25">
      <c r="A18489" s="179" t="s">
        <v>11088</v>
      </c>
      <c r="B18489" s="179" t="s">
        <v>11089</v>
      </c>
      <c r="C18489" s="179" t="s">
        <v>14</v>
      </c>
      <c r="D18489" s="180" t="s">
        <v>28829</v>
      </c>
    </row>
    <row r="18490" spans="1:4" x14ac:dyDescent="0.25">
      <c r="A18490" s="179" t="s">
        <v>11090</v>
      </c>
      <c r="B18490" s="179" t="s">
        <v>11091</v>
      </c>
      <c r="C18490" s="179" t="s">
        <v>14</v>
      </c>
      <c r="D18490" s="180" t="s">
        <v>7272</v>
      </c>
    </row>
    <row r="18491" spans="1:4" x14ac:dyDescent="0.25">
      <c r="A18491" s="179" t="s">
        <v>11092</v>
      </c>
      <c r="B18491" s="179" t="s">
        <v>11093</v>
      </c>
      <c r="C18491" s="179" t="s">
        <v>14</v>
      </c>
      <c r="D18491" s="180" t="s">
        <v>7033</v>
      </c>
    </row>
    <row r="18492" spans="1:4" x14ac:dyDescent="0.25">
      <c r="A18492" s="179" t="s">
        <v>11094</v>
      </c>
      <c r="B18492" s="179" t="s">
        <v>11095</v>
      </c>
      <c r="C18492" s="179" t="s">
        <v>7</v>
      </c>
      <c r="D18492" s="180" t="s">
        <v>17813</v>
      </c>
    </row>
    <row r="18493" spans="1:4" x14ac:dyDescent="0.25">
      <c r="A18493" s="179" t="s">
        <v>11096</v>
      </c>
      <c r="B18493" s="179" t="s">
        <v>11097</v>
      </c>
      <c r="C18493" s="179" t="s">
        <v>7</v>
      </c>
      <c r="D18493" s="180" t="s">
        <v>15235</v>
      </c>
    </row>
    <row r="18494" spans="1:4" x14ac:dyDescent="0.25">
      <c r="A18494" s="179" t="s">
        <v>11098</v>
      </c>
      <c r="B18494" s="179" t="s">
        <v>11099</v>
      </c>
      <c r="C18494" s="179" t="s">
        <v>14</v>
      </c>
      <c r="D18494" s="180" t="s">
        <v>15203</v>
      </c>
    </row>
    <row r="18495" spans="1:4" x14ac:dyDescent="0.25">
      <c r="A18495" s="179" t="s">
        <v>11100</v>
      </c>
      <c r="B18495" s="179" t="s">
        <v>11101</v>
      </c>
      <c r="C18495" s="179" t="s">
        <v>7</v>
      </c>
      <c r="D18495" s="180" t="s">
        <v>12317</v>
      </c>
    </row>
    <row r="18496" spans="1:4" x14ac:dyDescent="0.25">
      <c r="A18496" s="179" t="s">
        <v>11102</v>
      </c>
      <c r="B18496" s="179" t="s">
        <v>11103</v>
      </c>
      <c r="C18496" s="179" t="s">
        <v>7</v>
      </c>
      <c r="D18496" s="180" t="s">
        <v>23711</v>
      </c>
    </row>
    <row r="18497" spans="1:4" x14ac:dyDescent="0.25">
      <c r="A18497" s="179" t="s">
        <v>11104</v>
      </c>
      <c r="B18497" s="179" t="s">
        <v>11105</v>
      </c>
      <c r="C18497" s="179" t="s">
        <v>7</v>
      </c>
      <c r="D18497" s="180" t="s">
        <v>24659</v>
      </c>
    </row>
    <row r="18498" spans="1:4" x14ac:dyDescent="0.25">
      <c r="A18498" s="179" t="s">
        <v>11106</v>
      </c>
      <c r="B18498" s="179" t="s">
        <v>11107</v>
      </c>
      <c r="C18498" s="179" t="s">
        <v>7</v>
      </c>
      <c r="D18498" s="180" t="s">
        <v>28830</v>
      </c>
    </row>
    <row r="18499" spans="1:4" x14ac:dyDescent="0.25">
      <c r="A18499" s="179" t="s">
        <v>11108</v>
      </c>
      <c r="B18499" s="179" t="s">
        <v>11109</v>
      </c>
      <c r="C18499" s="179" t="s">
        <v>7</v>
      </c>
      <c r="D18499" s="180" t="s">
        <v>28831</v>
      </c>
    </row>
    <row r="18500" spans="1:4" x14ac:dyDescent="0.25">
      <c r="A18500" s="179" t="s">
        <v>11110</v>
      </c>
      <c r="B18500" s="179" t="s">
        <v>11111</v>
      </c>
      <c r="C18500" s="179" t="s">
        <v>7</v>
      </c>
      <c r="D18500" s="180" t="s">
        <v>28832</v>
      </c>
    </row>
    <row r="18501" spans="1:4" x14ac:dyDescent="0.25">
      <c r="A18501" s="179" t="s">
        <v>11112</v>
      </c>
      <c r="B18501" s="179" t="s">
        <v>11113</v>
      </c>
      <c r="C18501" s="179" t="s">
        <v>7</v>
      </c>
      <c r="D18501" s="180" t="s">
        <v>28833</v>
      </c>
    </row>
    <row r="18502" spans="1:4" x14ac:dyDescent="0.25">
      <c r="A18502" s="179" t="s">
        <v>5514</v>
      </c>
      <c r="B18502" s="179" t="s">
        <v>16443</v>
      </c>
      <c r="C18502" s="179" t="s">
        <v>7</v>
      </c>
      <c r="D18502" s="180" t="s">
        <v>28834</v>
      </c>
    </row>
    <row r="18503" spans="1:4" x14ac:dyDescent="0.25">
      <c r="A18503" s="179" t="s">
        <v>5515</v>
      </c>
      <c r="B18503" s="179" t="s">
        <v>16444</v>
      </c>
      <c r="C18503" s="179" t="s">
        <v>7</v>
      </c>
      <c r="D18503" s="180" t="s">
        <v>20856</v>
      </c>
    </row>
    <row r="18504" spans="1:4" x14ac:dyDescent="0.25">
      <c r="A18504" s="179" t="s">
        <v>5516</v>
      </c>
      <c r="B18504" s="179" t="s">
        <v>16445</v>
      </c>
      <c r="C18504" s="179" t="s">
        <v>7</v>
      </c>
      <c r="D18504" s="180" t="s">
        <v>28835</v>
      </c>
    </row>
    <row r="18505" spans="1:4" x14ac:dyDescent="0.25">
      <c r="A18505" s="179" t="s">
        <v>5517</v>
      </c>
      <c r="B18505" s="179" t="s">
        <v>16447</v>
      </c>
      <c r="C18505" s="179" t="s">
        <v>7</v>
      </c>
      <c r="D18505" s="180" t="s">
        <v>28836</v>
      </c>
    </row>
    <row r="18506" spans="1:4" x14ac:dyDescent="0.25">
      <c r="A18506" s="179" t="s">
        <v>5518</v>
      </c>
      <c r="B18506" s="179" t="s">
        <v>16448</v>
      </c>
      <c r="C18506" s="179" t="s">
        <v>7</v>
      </c>
      <c r="D18506" s="180" t="s">
        <v>28837</v>
      </c>
    </row>
    <row r="18507" spans="1:4" x14ac:dyDescent="0.25">
      <c r="A18507" s="179" t="s">
        <v>5519</v>
      </c>
      <c r="B18507" s="179" t="s">
        <v>16449</v>
      </c>
      <c r="C18507" s="179" t="s">
        <v>7</v>
      </c>
      <c r="D18507" s="180" t="s">
        <v>12718</v>
      </c>
    </row>
    <row r="18508" spans="1:4" x14ac:dyDescent="0.25">
      <c r="A18508" s="179" t="s">
        <v>5520</v>
      </c>
      <c r="B18508" s="179" t="s">
        <v>16450</v>
      </c>
      <c r="C18508" s="179" t="s">
        <v>7</v>
      </c>
      <c r="D18508" s="180" t="s">
        <v>28838</v>
      </c>
    </row>
    <row r="18509" spans="1:4" x14ac:dyDescent="0.25">
      <c r="A18509" s="179" t="s">
        <v>5521</v>
      </c>
      <c r="B18509" s="179" t="s">
        <v>16451</v>
      </c>
      <c r="C18509" s="179" t="s">
        <v>7</v>
      </c>
      <c r="D18509" s="180" t="s">
        <v>28839</v>
      </c>
    </row>
    <row r="18510" spans="1:4" x14ac:dyDescent="0.25">
      <c r="A18510" s="179" t="s">
        <v>5522</v>
      </c>
      <c r="B18510" s="179" t="s">
        <v>16452</v>
      </c>
      <c r="C18510" s="179" t="s">
        <v>7</v>
      </c>
      <c r="D18510" s="180" t="s">
        <v>28840</v>
      </c>
    </row>
    <row r="18511" spans="1:4" x14ac:dyDescent="0.25">
      <c r="A18511" s="179" t="s">
        <v>5523</v>
      </c>
      <c r="B18511" s="179" t="s">
        <v>16453</v>
      </c>
      <c r="C18511" s="179" t="s">
        <v>7</v>
      </c>
      <c r="D18511" s="180" t="s">
        <v>28841</v>
      </c>
    </row>
    <row r="18512" spans="1:4" x14ac:dyDescent="0.25">
      <c r="A18512" s="179" t="s">
        <v>5524</v>
      </c>
      <c r="B18512" s="179" t="s">
        <v>16454</v>
      </c>
      <c r="C18512" s="179" t="s">
        <v>7</v>
      </c>
      <c r="D18512" s="180" t="s">
        <v>28842</v>
      </c>
    </row>
    <row r="18513" spans="1:4" x14ac:dyDescent="0.25">
      <c r="A18513" s="179" t="s">
        <v>5525</v>
      </c>
      <c r="B18513" s="179" t="s">
        <v>16455</v>
      </c>
      <c r="C18513" s="179" t="s">
        <v>7</v>
      </c>
      <c r="D18513" s="180" t="s">
        <v>28843</v>
      </c>
    </row>
    <row r="18514" spans="1:4" x14ac:dyDescent="0.25">
      <c r="A18514" s="179" t="s">
        <v>5526</v>
      </c>
      <c r="B18514" s="179" t="s">
        <v>16456</v>
      </c>
      <c r="C18514" s="179" t="s">
        <v>7</v>
      </c>
      <c r="D18514" s="180" t="s">
        <v>28844</v>
      </c>
    </row>
    <row r="18515" spans="1:4" x14ac:dyDescent="0.25">
      <c r="A18515" s="179" t="s">
        <v>5527</v>
      </c>
      <c r="B18515" s="179" t="s">
        <v>16457</v>
      </c>
      <c r="C18515" s="179" t="s">
        <v>7</v>
      </c>
      <c r="D18515" s="180" t="s">
        <v>28845</v>
      </c>
    </row>
    <row r="18516" spans="1:4" x14ac:dyDescent="0.25">
      <c r="A18516" s="179" t="s">
        <v>5528</v>
      </c>
      <c r="B18516" s="179" t="s">
        <v>16458</v>
      </c>
      <c r="C18516" s="179" t="s">
        <v>7</v>
      </c>
      <c r="D18516" s="180" t="s">
        <v>28846</v>
      </c>
    </row>
    <row r="18517" spans="1:4" x14ac:dyDescent="0.25">
      <c r="A18517" s="179" t="s">
        <v>5529</v>
      </c>
      <c r="B18517" s="179" t="s">
        <v>11114</v>
      </c>
      <c r="C18517" s="179" t="s">
        <v>7</v>
      </c>
      <c r="D18517" s="180" t="s">
        <v>28847</v>
      </c>
    </row>
    <row r="18518" spans="1:4" x14ac:dyDescent="0.25">
      <c r="A18518" s="179" t="s">
        <v>5530</v>
      </c>
      <c r="B18518" s="179" t="s">
        <v>11115</v>
      </c>
      <c r="C18518" s="179" t="s">
        <v>7</v>
      </c>
      <c r="D18518" s="180" t="s">
        <v>25318</v>
      </c>
    </row>
    <row r="18519" spans="1:4" x14ac:dyDescent="0.25">
      <c r="A18519" s="179" t="s">
        <v>5531</v>
      </c>
      <c r="B18519" s="179" t="s">
        <v>16459</v>
      </c>
      <c r="C18519" s="179" t="s">
        <v>7</v>
      </c>
      <c r="D18519" s="180" t="s">
        <v>17922</v>
      </c>
    </row>
    <row r="18520" spans="1:4" x14ac:dyDescent="0.25">
      <c r="A18520" s="179" t="s">
        <v>5532</v>
      </c>
      <c r="B18520" s="179" t="s">
        <v>16460</v>
      </c>
      <c r="C18520" s="179" t="s">
        <v>7</v>
      </c>
      <c r="D18520" s="180" t="s">
        <v>27893</v>
      </c>
    </row>
    <row r="18521" spans="1:4" x14ac:dyDescent="0.25">
      <c r="A18521" s="179" t="s">
        <v>5533</v>
      </c>
      <c r="B18521" s="179" t="s">
        <v>16461</v>
      </c>
      <c r="C18521" s="179" t="s">
        <v>7</v>
      </c>
      <c r="D18521" s="180" t="s">
        <v>28848</v>
      </c>
    </row>
    <row r="18522" spans="1:4" x14ac:dyDescent="0.25">
      <c r="A18522" s="179" t="s">
        <v>16462</v>
      </c>
      <c r="B18522" s="179" t="s">
        <v>16463</v>
      </c>
      <c r="C18522" s="179" t="s">
        <v>7</v>
      </c>
      <c r="D18522" s="180" t="s">
        <v>20066</v>
      </c>
    </row>
    <row r="18523" spans="1:4" x14ac:dyDescent="0.25">
      <c r="A18523" s="179" t="s">
        <v>16464</v>
      </c>
      <c r="B18523" s="179" t="s">
        <v>16465</v>
      </c>
      <c r="C18523" s="179" t="s">
        <v>7</v>
      </c>
      <c r="D18523" s="180" t="s">
        <v>28849</v>
      </c>
    </row>
    <row r="18524" spans="1:4" x14ac:dyDescent="0.25">
      <c r="A18524" s="179" t="s">
        <v>16466</v>
      </c>
      <c r="B18524" s="179" t="s">
        <v>16467</v>
      </c>
      <c r="C18524" s="179" t="s">
        <v>7</v>
      </c>
      <c r="D18524" s="180" t="s">
        <v>17671</v>
      </c>
    </row>
    <row r="18525" spans="1:4" x14ac:dyDescent="0.25">
      <c r="A18525" s="179" t="s">
        <v>16468</v>
      </c>
      <c r="B18525" s="179" t="s">
        <v>16469</v>
      </c>
      <c r="C18525" s="179" t="s">
        <v>7</v>
      </c>
      <c r="D18525" s="180" t="s">
        <v>28850</v>
      </c>
    </row>
    <row r="18526" spans="1:4" x14ac:dyDescent="0.25">
      <c r="A18526" s="179" t="s">
        <v>16470</v>
      </c>
      <c r="B18526" s="179" t="s">
        <v>16471</v>
      </c>
      <c r="C18526" s="179" t="s">
        <v>7</v>
      </c>
      <c r="D18526" s="180" t="s">
        <v>17184</v>
      </c>
    </row>
    <row r="18527" spans="1:4" x14ac:dyDescent="0.25">
      <c r="A18527" s="179" t="s">
        <v>16472</v>
      </c>
      <c r="B18527" s="179" t="s">
        <v>16473</v>
      </c>
      <c r="C18527" s="179" t="s">
        <v>7</v>
      </c>
      <c r="D18527" s="180" t="s">
        <v>26944</v>
      </c>
    </row>
    <row r="18528" spans="1:4" x14ac:dyDescent="0.25">
      <c r="A18528" s="179" t="s">
        <v>16474</v>
      </c>
      <c r="B18528" s="179" t="s">
        <v>16475</v>
      </c>
      <c r="C18528" s="179" t="s">
        <v>7</v>
      </c>
      <c r="D18528" s="180" t="s">
        <v>21829</v>
      </c>
    </row>
    <row r="18529" spans="1:4" x14ac:dyDescent="0.25">
      <c r="A18529" s="179" t="s">
        <v>16476</v>
      </c>
      <c r="B18529" s="179" t="s">
        <v>16477</v>
      </c>
      <c r="C18529" s="179" t="s">
        <v>7</v>
      </c>
      <c r="D18529" s="180" t="s">
        <v>16659</v>
      </c>
    </row>
    <row r="18530" spans="1:4" x14ac:dyDescent="0.25">
      <c r="A18530" s="179" t="s">
        <v>16478</v>
      </c>
      <c r="B18530" s="179" t="s">
        <v>16479</v>
      </c>
      <c r="C18530" s="179" t="s">
        <v>7</v>
      </c>
      <c r="D18530" s="180" t="s">
        <v>28851</v>
      </c>
    </row>
    <row r="18531" spans="1:4" x14ac:dyDescent="0.25">
      <c r="A18531" s="179" t="s">
        <v>16480</v>
      </c>
      <c r="B18531" s="179" t="s">
        <v>16481</v>
      </c>
      <c r="C18531" s="179" t="s">
        <v>7</v>
      </c>
      <c r="D18531" s="180" t="s">
        <v>28852</v>
      </c>
    </row>
    <row r="18532" spans="1:4" x14ac:dyDescent="0.25">
      <c r="A18532" s="179" t="s">
        <v>16482</v>
      </c>
      <c r="B18532" s="179" t="s">
        <v>16483</v>
      </c>
      <c r="C18532" s="179" t="s">
        <v>7</v>
      </c>
      <c r="D18532" s="180" t="s">
        <v>23709</v>
      </c>
    </row>
    <row r="18533" spans="1:4" x14ac:dyDescent="0.25">
      <c r="A18533" s="179" t="s">
        <v>16484</v>
      </c>
      <c r="B18533" s="179" t="s">
        <v>16485</v>
      </c>
      <c r="C18533" s="179" t="s">
        <v>7</v>
      </c>
      <c r="D18533" s="180" t="s">
        <v>28853</v>
      </c>
    </row>
    <row r="18534" spans="1:4" x14ac:dyDescent="0.25">
      <c r="A18534" s="179" t="s">
        <v>16486</v>
      </c>
      <c r="B18534" s="179" t="s">
        <v>16487</v>
      </c>
      <c r="C18534" s="179" t="s">
        <v>7</v>
      </c>
      <c r="D18534" s="180" t="s">
        <v>28854</v>
      </c>
    </row>
    <row r="18535" spans="1:4" x14ac:dyDescent="0.25">
      <c r="A18535" s="179" t="s">
        <v>16488</v>
      </c>
      <c r="B18535" s="179" t="s">
        <v>16489</v>
      </c>
      <c r="C18535" s="179" t="s">
        <v>7</v>
      </c>
      <c r="D18535" s="180" t="s">
        <v>28855</v>
      </c>
    </row>
    <row r="18536" spans="1:4" x14ac:dyDescent="0.25">
      <c r="A18536" s="179" t="s">
        <v>16490</v>
      </c>
      <c r="B18536" s="179" t="s">
        <v>16491</v>
      </c>
      <c r="C18536" s="179" t="s">
        <v>7</v>
      </c>
      <c r="D18536" s="180" t="s">
        <v>27898</v>
      </c>
    </row>
    <row r="18537" spans="1:4" x14ac:dyDescent="0.25">
      <c r="A18537" s="179" t="s">
        <v>16492</v>
      </c>
      <c r="B18537" s="179" t="s">
        <v>16493</v>
      </c>
      <c r="C18537" s="179" t="s">
        <v>7</v>
      </c>
      <c r="D18537" s="180" t="s">
        <v>28856</v>
      </c>
    </row>
    <row r="18538" spans="1:4" x14ac:dyDescent="0.25">
      <c r="A18538" s="179" t="s">
        <v>16494</v>
      </c>
      <c r="B18538" s="179" t="s">
        <v>16495</v>
      </c>
      <c r="C18538" s="179" t="s">
        <v>7</v>
      </c>
      <c r="D18538" s="180" t="s">
        <v>28857</v>
      </c>
    </row>
    <row r="18539" spans="1:4" x14ac:dyDescent="0.25">
      <c r="A18539" s="179" t="s">
        <v>16496</v>
      </c>
      <c r="B18539" s="179" t="s">
        <v>16497</v>
      </c>
      <c r="C18539" s="179" t="s">
        <v>7</v>
      </c>
      <c r="D18539" s="180" t="s">
        <v>28858</v>
      </c>
    </row>
    <row r="18540" spans="1:4" x14ac:dyDescent="0.25">
      <c r="A18540" s="179" t="s">
        <v>5534</v>
      </c>
      <c r="B18540" s="179" t="s">
        <v>11116</v>
      </c>
      <c r="C18540" s="179" t="s">
        <v>7</v>
      </c>
      <c r="D18540" s="180" t="s">
        <v>28859</v>
      </c>
    </row>
    <row r="18541" spans="1:4" x14ac:dyDescent="0.25">
      <c r="A18541" s="179" t="s">
        <v>5535</v>
      </c>
      <c r="B18541" s="179" t="s">
        <v>11117</v>
      </c>
      <c r="C18541" s="179" t="s">
        <v>7</v>
      </c>
      <c r="D18541" s="180" t="s">
        <v>28860</v>
      </c>
    </row>
    <row r="18542" spans="1:4" x14ac:dyDescent="0.25">
      <c r="A18542" s="179" t="s">
        <v>11118</v>
      </c>
      <c r="B18542" s="179" t="s">
        <v>11119</v>
      </c>
      <c r="C18542" s="179" t="s">
        <v>7</v>
      </c>
      <c r="D18542" s="180" t="s">
        <v>28861</v>
      </c>
    </row>
    <row r="18543" spans="1:4" x14ac:dyDescent="0.25">
      <c r="A18543" s="179" t="s">
        <v>5536</v>
      </c>
      <c r="B18543" s="179" t="s">
        <v>11120</v>
      </c>
      <c r="C18543" s="179" t="s">
        <v>7</v>
      </c>
      <c r="D18543" s="180" t="s">
        <v>28862</v>
      </c>
    </row>
    <row r="18544" spans="1:4" x14ac:dyDescent="0.25">
      <c r="A18544" s="179" t="s">
        <v>5537</v>
      </c>
      <c r="B18544" s="179" t="s">
        <v>11121</v>
      </c>
      <c r="C18544" s="179" t="s">
        <v>7</v>
      </c>
      <c r="D18544" s="180" t="s">
        <v>12622</v>
      </c>
    </row>
    <row r="18545" spans="1:4" x14ac:dyDescent="0.25">
      <c r="A18545" s="179" t="s">
        <v>5538</v>
      </c>
      <c r="B18545" s="179" t="s">
        <v>11122</v>
      </c>
      <c r="C18545" s="179" t="s">
        <v>7</v>
      </c>
      <c r="D18545" s="180" t="s">
        <v>12492</v>
      </c>
    </row>
    <row r="18546" spans="1:4" x14ac:dyDescent="0.25">
      <c r="A18546" s="179" t="s">
        <v>5539</v>
      </c>
      <c r="B18546" s="179" t="s">
        <v>11123</v>
      </c>
      <c r="C18546" s="179" t="s">
        <v>7</v>
      </c>
      <c r="D18546" s="180" t="s">
        <v>14872</v>
      </c>
    </row>
    <row r="18547" spans="1:4" x14ac:dyDescent="0.25">
      <c r="A18547" s="179" t="s">
        <v>5540</v>
      </c>
      <c r="B18547" s="179" t="s">
        <v>11124</v>
      </c>
      <c r="C18547" s="179" t="s">
        <v>14</v>
      </c>
      <c r="D18547" s="180" t="s">
        <v>28863</v>
      </c>
    </row>
    <row r="18548" spans="1:4" x14ac:dyDescent="0.25">
      <c r="A18548" s="179" t="s">
        <v>5541</v>
      </c>
      <c r="B18548" s="179" t="s">
        <v>11125</v>
      </c>
      <c r="C18548" s="179" t="s">
        <v>14</v>
      </c>
      <c r="D18548" s="180" t="s">
        <v>20888</v>
      </c>
    </row>
    <row r="18549" spans="1:4" x14ac:dyDescent="0.25">
      <c r="A18549" s="179" t="s">
        <v>5542</v>
      </c>
      <c r="B18549" s="179" t="s">
        <v>11126</v>
      </c>
      <c r="C18549" s="179" t="s">
        <v>14</v>
      </c>
      <c r="D18549" s="180" t="s">
        <v>28864</v>
      </c>
    </row>
    <row r="18550" spans="1:4" x14ac:dyDescent="0.25">
      <c r="A18550" s="179" t="s">
        <v>5543</v>
      </c>
      <c r="B18550" s="179" t="s">
        <v>11127</v>
      </c>
      <c r="C18550" s="179" t="s">
        <v>14</v>
      </c>
      <c r="D18550" s="180" t="s">
        <v>28865</v>
      </c>
    </row>
    <row r="18551" spans="1:4" x14ac:dyDescent="0.25">
      <c r="A18551" s="179" t="s">
        <v>8460</v>
      </c>
      <c r="B18551" s="179" t="s">
        <v>8461</v>
      </c>
      <c r="C18551" s="179" t="s">
        <v>7</v>
      </c>
      <c r="D18551" s="180" t="s">
        <v>28866</v>
      </c>
    </row>
    <row r="18552" spans="1:4" x14ac:dyDescent="0.25">
      <c r="A18552" s="179" t="s">
        <v>8462</v>
      </c>
      <c r="B18552" s="179" t="s">
        <v>8463</v>
      </c>
      <c r="C18552" s="179" t="s">
        <v>7</v>
      </c>
      <c r="D18552" s="180" t="s">
        <v>28867</v>
      </c>
    </row>
    <row r="18553" spans="1:4" x14ac:dyDescent="0.25">
      <c r="A18553" s="179" t="s">
        <v>11128</v>
      </c>
      <c r="B18553" s="179" t="s">
        <v>11129</v>
      </c>
      <c r="C18553" s="179" t="s">
        <v>7</v>
      </c>
      <c r="D18553" s="180" t="s">
        <v>28868</v>
      </c>
    </row>
    <row r="18554" spans="1:4" x14ac:dyDescent="0.25">
      <c r="A18554" s="179" t="s">
        <v>11130</v>
      </c>
      <c r="B18554" s="179" t="s">
        <v>11131</v>
      </c>
      <c r="C18554" s="179" t="s">
        <v>7</v>
      </c>
      <c r="D18554" s="180" t="s">
        <v>28869</v>
      </c>
    </row>
    <row r="18555" spans="1:4" x14ac:dyDescent="0.25">
      <c r="A18555" s="179" t="s">
        <v>11132</v>
      </c>
      <c r="B18555" s="179" t="s">
        <v>11133</v>
      </c>
      <c r="C18555" s="179" t="s">
        <v>7</v>
      </c>
      <c r="D18555" s="180" t="s">
        <v>28870</v>
      </c>
    </row>
    <row r="18556" spans="1:4" x14ac:dyDescent="0.25">
      <c r="A18556" s="179" t="s">
        <v>11134</v>
      </c>
      <c r="B18556" s="179" t="s">
        <v>11135</v>
      </c>
      <c r="C18556" s="179" t="s">
        <v>7</v>
      </c>
      <c r="D18556" s="180" t="s">
        <v>28804</v>
      </c>
    </row>
    <row r="18557" spans="1:4" x14ac:dyDescent="0.25">
      <c r="A18557" s="179" t="s">
        <v>8464</v>
      </c>
      <c r="B18557" s="179" t="s">
        <v>16498</v>
      </c>
      <c r="C18557" s="179" t="s">
        <v>14</v>
      </c>
      <c r="D18557" s="180" t="s">
        <v>28871</v>
      </c>
    </row>
    <row r="18558" spans="1:4" x14ac:dyDescent="0.25">
      <c r="A18558" s="179" t="s">
        <v>11136</v>
      </c>
      <c r="B18558" s="179" t="s">
        <v>11137</v>
      </c>
      <c r="C18558" s="179" t="s">
        <v>7</v>
      </c>
      <c r="D18558" s="180" t="s">
        <v>28872</v>
      </c>
    </row>
    <row r="18559" spans="1:4" x14ac:dyDescent="0.25">
      <c r="A18559" s="179" t="s">
        <v>11138</v>
      </c>
      <c r="B18559" s="179" t="s">
        <v>11139</v>
      </c>
      <c r="C18559" s="179" t="s">
        <v>7</v>
      </c>
      <c r="D18559" s="180" t="s">
        <v>28873</v>
      </c>
    </row>
    <row r="18560" spans="1:4" x14ac:dyDescent="0.25">
      <c r="A18560" s="179" t="s">
        <v>11140</v>
      </c>
      <c r="B18560" s="179" t="s">
        <v>11141</v>
      </c>
      <c r="C18560" s="179" t="s">
        <v>7</v>
      </c>
      <c r="D18560" s="180" t="s">
        <v>28874</v>
      </c>
    </row>
    <row r="18561" spans="1:4" x14ac:dyDescent="0.25">
      <c r="A18561" s="179" t="s">
        <v>11142</v>
      </c>
      <c r="B18561" s="179" t="s">
        <v>11143</v>
      </c>
      <c r="C18561" s="179" t="s">
        <v>7</v>
      </c>
      <c r="D18561" s="180" t="s">
        <v>28875</v>
      </c>
    </row>
    <row r="18562" spans="1:4" x14ac:dyDescent="0.25">
      <c r="A18562" s="179" t="s">
        <v>11144</v>
      </c>
      <c r="B18562" s="179" t="s">
        <v>11145</v>
      </c>
      <c r="C18562" s="179" t="s">
        <v>7</v>
      </c>
      <c r="D18562" s="180" t="s">
        <v>28876</v>
      </c>
    </row>
    <row r="18563" spans="1:4" x14ac:dyDescent="0.25">
      <c r="A18563" s="179" t="s">
        <v>11146</v>
      </c>
      <c r="B18563" s="179" t="s">
        <v>11147</v>
      </c>
      <c r="C18563" s="179" t="s">
        <v>7</v>
      </c>
      <c r="D18563" s="180" t="s">
        <v>25887</v>
      </c>
    </row>
    <row r="18564" spans="1:4" x14ac:dyDescent="0.25">
      <c r="A18564" s="179" t="s">
        <v>11148</v>
      </c>
      <c r="B18564" s="179" t="s">
        <v>11149</v>
      </c>
      <c r="C18564" s="179" t="s">
        <v>7</v>
      </c>
      <c r="D18564" s="180" t="s">
        <v>11838</v>
      </c>
    </row>
    <row r="18565" spans="1:4" x14ac:dyDescent="0.25">
      <c r="A18565" s="179" t="s">
        <v>14396</v>
      </c>
      <c r="B18565" s="179" t="s">
        <v>14397</v>
      </c>
      <c r="C18565" s="179" t="s">
        <v>7</v>
      </c>
      <c r="D18565" s="180" t="s">
        <v>27765</v>
      </c>
    </row>
    <row r="18566" spans="1:4" x14ac:dyDescent="0.25">
      <c r="A18566" s="179" t="s">
        <v>8465</v>
      </c>
      <c r="B18566" s="179" t="s">
        <v>8466</v>
      </c>
      <c r="C18566" s="179" t="s">
        <v>7</v>
      </c>
      <c r="D18566" s="180" t="s">
        <v>28877</v>
      </c>
    </row>
    <row r="18567" spans="1:4" x14ac:dyDescent="0.25">
      <c r="A18567" s="179" t="s">
        <v>8467</v>
      </c>
      <c r="B18567" s="179" t="s">
        <v>8468</v>
      </c>
      <c r="C18567" s="179" t="s">
        <v>7</v>
      </c>
      <c r="D18567" s="180" t="s">
        <v>28878</v>
      </c>
    </row>
    <row r="18568" spans="1:4" x14ac:dyDescent="0.25">
      <c r="A18568" s="179" t="s">
        <v>5544</v>
      </c>
      <c r="B18568" s="179" t="s">
        <v>11150</v>
      </c>
      <c r="C18568" s="179" t="s">
        <v>14</v>
      </c>
      <c r="D18568" s="180" t="s">
        <v>28879</v>
      </c>
    </row>
    <row r="18569" spans="1:4" x14ac:dyDescent="0.25">
      <c r="A18569" s="179" t="s">
        <v>5545</v>
      </c>
      <c r="B18569" s="179" t="s">
        <v>11151</v>
      </c>
      <c r="C18569" s="179" t="s">
        <v>14</v>
      </c>
      <c r="D18569" s="180" t="s">
        <v>28880</v>
      </c>
    </row>
    <row r="18570" spans="1:4" x14ac:dyDescent="0.25">
      <c r="A18570" s="179" t="s">
        <v>11152</v>
      </c>
      <c r="B18570" s="179" t="s">
        <v>11153</v>
      </c>
      <c r="C18570" s="179" t="s">
        <v>14</v>
      </c>
      <c r="D18570" s="180" t="s">
        <v>27777</v>
      </c>
    </row>
    <row r="18571" spans="1:4" x14ac:dyDescent="0.25">
      <c r="A18571" s="179" t="s">
        <v>11154</v>
      </c>
      <c r="B18571" s="179" t="s">
        <v>11155</v>
      </c>
      <c r="C18571" s="179" t="s">
        <v>14</v>
      </c>
      <c r="D18571" s="180" t="s">
        <v>14911</v>
      </c>
    </row>
    <row r="18572" spans="1:4" x14ac:dyDescent="0.25">
      <c r="A18572" s="179" t="s">
        <v>5546</v>
      </c>
      <c r="B18572" s="179" t="s">
        <v>16500</v>
      </c>
      <c r="C18572" s="179" t="s">
        <v>14</v>
      </c>
      <c r="D18572" s="180" t="s">
        <v>16974</v>
      </c>
    </row>
    <row r="18573" spans="1:4" x14ac:dyDescent="0.25">
      <c r="A18573" s="179" t="s">
        <v>5547</v>
      </c>
      <c r="B18573" s="179" t="s">
        <v>16501</v>
      </c>
      <c r="C18573" s="179" t="s">
        <v>14</v>
      </c>
      <c r="D18573" s="180" t="s">
        <v>7229</v>
      </c>
    </row>
    <row r="18574" spans="1:4" x14ac:dyDescent="0.25">
      <c r="A18574" s="179" t="s">
        <v>5548</v>
      </c>
      <c r="B18574" s="179" t="s">
        <v>16502</v>
      </c>
      <c r="C18574" s="179" t="s">
        <v>14</v>
      </c>
      <c r="D18574" s="180" t="s">
        <v>8553</v>
      </c>
    </row>
    <row r="18575" spans="1:4" x14ac:dyDescent="0.25">
      <c r="A18575" s="179" t="s">
        <v>5549</v>
      </c>
      <c r="B18575" s="179" t="s">
        <v>16503</v>
      </c>
      <c r="C18575" s="179" t="s">
        <v>14</v>
      </c>
      <c r="D18575" s="180" t="s">
        <v>17562</v>
      </c>
    </row>
    <row r="18576" spans="1:4" x14ac:dyDescent="0.25">
      <c r="A18576" s="179" t="s">
        <v>11156</v>
      </c>
      <c r="B18576" s="179" t="s">
        <v>11157</v>
      </c>
      <c r="C18576" s="179" t="s">
        <v>14</v>
      </c>
      <c r="D18576" s="180" t="s">
        <v>28881</v>
      </c>
    </row>
    <row r="18577" spans="1:4" x14ac:dyDescent="0.25">
      <c r="A18577" s="179" t="s">
        <v>11158</v>
      </c>
      <c r="B18577" s="179" t="s">
        <v>11159</v>
      </c>
      <c r="C18577" s="179" t="s">
        <v>14</v>
      </c>
      <c r="D18577" s="180" t="s">
        <v>24519</v>
      </c>
    </row>
    <row r="18578" spans="1:4" x14ac:dyDescent="0.25">
      <c r="A18578" s="179" t="s">
        <v>5550</v>
      </c>
      <c r="B18578" s="179" t="s">
        <v>14400</v>
      </c>
      <c r="C18578" s="179" t="s">
        <v>10</v>
      </c>
      <c r="D18578" s="180" t="s">
        <v>28882</v>
      </c>
    </row>
    <row r="18579" spans="1:4" x14ac:dyDescent="0.25">
      <c r="A18579" s="179" t="s">
        <v>5551</v>
      </c>
      <c r="B18579" s="179" t="s">
        <v>16504</v>
      </c>
      <c r="C18579" s="179" t="s">
        <v>10</v>
      </c>
      <c r="D18579" s="180" t="s">
        <v>28883</v>
      </c>
    </row>
    <row r="18580" spans="1:4" x14ac:dyDescent="0.25">
      <c r="A18580" s="179" t="s">
        <v>5552</v>
      </c>
      <c r="B18580" s="179" t="s">
        <v>14401</v>
      </c>
      <c r="C18580" s="179" t="s">
        <v>7</v>
      </c>
      <c r="D18580" s="180" t="s">
        <v>28884</v>
      </c>
    </row>
    <row r="18581" spans="1:4" x14ac:dyDescent="0.25">
      <c r="A18581" s="179" t="s">
        <v>5553</v>
      </c>
      <c r="B18581" s="179" t="s">
        <v>14402</v>
      </c>
      <c r="C18581" s="179" t="s">
        <v>7</v>
      </c>
      <c r="D18581" s="180" t="s">
        <v>28885</v>
      </c>
    </row>
    <row r="18582" spans="1:4" x14ac:dyDescent="0.25">
      <c r="A18582" s="179" t="s">
        <v>5554</v>
      </c>
      <c r="B18582" s="179" t="s">
        <v>14403</v>
      </c>
      <c r="C18582" s="179" t="s">
        <v>7</v>
      </c>
      <c r="D18582" s="180" t="s">
        <v>28886</v>
      </c>
    </row>
    <row r="18583" spans="1:4" x14ac:dyDescent="0.25">
      <c r="A18583" s="179" t="s">
        <v>5555</v>
      </c>
      <c r="B18583" s="179" t="s">
        <v>14404</v>
      </c>
      <c r="C18583" s="179" t="s">
        <v>7</v>
      </c>
      <c r="D18583" s="180" t="s">
        <v>14822</v>
      </c>
    </row>
    <row r="18584" spans="1:4" x14ac:dyDescent="0.25">
      <c r="A18584" s="179" t="s">
        <v>11160</v>
      </c>
      <c r="B18584" s="179" t="s">
        <v>11161</v>
      </c>
      <c r="C18584" s="179" t="s">
        <v>7</v>
      </c>
      <c r="D18584" s="180" t="s">
        <v>28887</v>
      </c>
    </row>
    <row r="18585" spans="1:4" x14ac:dyDescent="0.25">
      <c r="A18585" s="179" t="s">
        <v>16505</v>
      </c>
      <c r="B18585" s="179" t="s">
        <v>16506</v>
      </c>
      <c r="C18585" s="179" t="s">
        <v>10</v>
      </c>
      <c r="D18585" s="180" t="s">
        <v>28888</v>
      </c>
    </row>
    <row r="18586" spans="1:4" x14ac:dyDescent="0.25">
      <c r="A18586" s="179" t="s">
        <v>16507</v>
      </c>
      <c r="B18586" s="179" t="s">
        <v>16508</v>
      </c>
      <c r="C18586" s="179" t="s">
        <v>7</v>
      </c>
      <c r="D18586" s="180" t="s">
        <v>28889</v>
      </c>
    </row>
    <row r="18587" spans="1:4" x14ac:dyDescent="0.25">
      <c r="A18587" s="179" t="s">
        <v>5556</v>
      </c>
      <c r="B18587" s="179" t="s">
        <v>11162</v>
      </c>
      <c r="C18587" s="179" t="s">
        <v>7</v>
      </c>
      <c r="D18587" s="180" t="s">
        <v>11815</v>
      </c>
    </row>
    <row r="18588" spans="1:4" x14ac:dyDescent="0.25">
      <c r="A18588" s="179" t="s">
        <v>5557</v>
      </c>
      <c r="B18588" s="179" t="s">
        <v>11163</v>
      </c>
      <c r="C18588" s="179" t="s">
        <v>7</v>
      </c>
      <c r="D18588" s="180" t="s">
        <v>24416</v>
      </c>
    </row>
    <row r="18589" spans="1:4" x14ac:dyDescent="0.25">
      <c r="A18589" s="179" t="s">
        <v>5558</v>
      </c>
      <c r="B18589" s="179" t="s">
        <v>11164</v>
      </c>
      <c r="C18589" s="179" t="s">
        <v>7</v>
      </c>
      <c r="D18589" s="180" t="s">
        <v>28890</v>
      </c>
    </row>
    <row r="18590" spans="1:4" x14ac:dyDescent="0.25">
      <c r="A18590" s="179" t="s">
        <v>5559</v>
      </c>
      <c r="B18590" s="179" t="s">
        <v>28891</v>
      </c>
      <c r="C18590" s="179" t="s">
        <v>7</v>
      </c>
      <c r="D18590" s="180" t="s">
        <v>24667</v>
      </c>
    </row>
    <row r="18591" spans="1:4" x14ac:dyDescent="0.25">
      <c r="A18591" s="179" t="s">
        <v>5560</v>
      </c>
      <c r="B18591" s="179" t="s">
        <v>11165</v>
      </c>
      <c r="C18591" s="179" t="s">
        <v>7</v>
      </c>
      <c r="D18591" s="180" t="s">
        <v>8515</v>
      </c>
    </row>
    <row r="18592" spans="1:4" x14ac:dyDescent="0.25">
      <c r="A18592" s="179" t="s">
        <v>5561</v>
      </c>
      <c r="B18592" s="179" t="s">
        <v>11166</v>
      </c>
      <c r="C18592" s="179" t="s">
        <v>7</v>
      </c>
      <c r="D18592" s="180" t="s">
        <v>28892</v>
      </c>
    </row>
    <row r="18593" spans="1:4" x14ac:dyDescent="0.25">
      <c r="A18593" s="179" t="s">
        <v>5562</v>
      </c>
      <c r="B18593" s="179" t="s">
        <v>11167</v>
      </c>
      <c r="C18593" s="179" t="s">
        <v>7</v>
      </c>
      <c r="D18593" s="180" t="s">
        <v>28772</v>
      </c>
    </row>
    <row r="18594" spans="1:4" x14ac:dyDescent="0.25">
      <c r="A18594" s="179" t="s">
        <v>5563</v>
      </c>
      <c r="B18594" s="179" t="s">
        <v>11168</v>
      </c>
      <c r="C18594" s="179" t="s">
        <v>7</v>
      </c>
      <c r="D18594" s="180" t="s">
        <v>28893</v>
      </c>
    </row>
    <row r="18595" spans="1:4" x14ac:dyDescent="0.25">
      <c r="A18595" s="179" t="s">
        <v>5564</v>
      </c>
      <c r="B18595" s="179" t="s">
        <v>11169</v>
      </c>
      <c r="C18595" s="179" t="s">
        <v>7</v>
      </c>
      <c r="D18595" s="180" t="s">
        <v>28894</v>
      </c>
    </row>
    <row r="18596" spans="1:4" x14ac:dyDescent="0.25">
      <c r="A18596" s="179" t="s">
        <v>5565</v>
      </c>
      <c r="B18596" s="179" t="s">
        <v>11170</v>
      </c>
      <c r="C18596" s="179" t="s">
        <v>7</v>
      </c>
      <c r="D18596" s="180" t="s">
        <v>18007</v>
      </c>
    </row>
    <row r="18597" spans="1:4" x14ac:dyDescent="0.25">
      <c r="A18597" s="179" t="s">
        <v>5566</v>
      </c>
      <c r="B18597" s="179" t="s">
        <v>11171</v>
      </c>
      <c r="C18597" s="179" t="s">
        <v>7</v>
      </c>
      <c r="D18597" s="180" t="s">
        <v>28895</v>
      </c>
    </row>
    <row r="18598" spans="1:4" x14ac:dyDescent="0.25">
      <c r="A18598" s="179" t="s">
        <v>5567</v>
      </c>
      <c r="B18598" s="179" t="s">
        <v>11172</v>
      </c>
      <c r="C18598" s="179" t="s">
        <v>7</v>
      </c>
      <c r="D18598" s="180" t="s">
        <v>28896</v>
      </c>
    </row>
    <row r="18599" spans="1:4" x14ac:dyDescent="0.25">
      <c r="A18599" s="179" t="s">
        <v>5568</v>
      </c>
      <c r="B18599" s="179" t="s">
        <v>11173</v>
      </c>
      <c r="C18599" s="179" t="s">
        <v>7</v>
      </c>
      <c r="D18599" s="180" t="s">
        <v>28897</v>
      </c>
    </row>
    <row r="18600" spans="1:4" x14ac:dyDescent="0.25">
      <c r="A18600" s="179" t="s">
        <v>5569</v>
      </c>
      <c r="B18600" s="179" t="s">
        <v>11174</v>
      </c>
      <c r="C18600" s="179" t="s">
        <v>7</v>
      </c>
      <c r="D18600" s="180" t="s">
        <v>18318</v>
      </c>
    </row>
    <row r="18601" spans="1:4" x14ac:dyDescent="0.25">
      <c r="A18601" s="179" t="s">
        <v>5570</v>
      </c>
      <c r="B18601" s="179" t="s">
        <v>11175</v>
      </c>
      <c r="C18601" s="179" t="s">
        <v>7</v>
      </c>
      <c r="D18601" s="180" t="s">
        <v>12770</v>
      </c>
    </row>
    <row r="18602" spans="1:4" x14ac:dyDescent="0.25">
      <c r="A18602" s="179" t="s">
        <v>5571</v>
      </c>
      <c r="B18602" s="179" t="s">
        <v>11176</v>
      </c>
      <c r="C18602" s="179" t="s">
        <v>7</v>
      </c>
      <c r="D18602" s="180" t="s">
        <v>28898</v>
      </c>
    </row>
    <row r="18603" spans="1:4" x14ac:dyDescent="0.25">
      <c r="A18603" s="179" t="s">
        <v>5572</v>
      </c>
      <c r="B18603" s="179" t="s">
        <v>11177</v>
      </c>
      <c r="C18603" s="179" t="s">
        <v>7</v>
      </c>
      <c r="D18603" s="180" t="s">
        <v>17494</v>
      </c>
    </row>
    <row r="18604" spans="1:4" x14ac:dyDescent="0.25">
      <c r="A18604" s="179" t="s">
        <v>5573</v>
      </c>
      <c r="B18604" s="179" t="s">
        <v>11178</v>
      </c>
      <c r="C18604" s="179" t="s">
        <v>7</v>
      </c>
      <c r="D18604" s="180" t="s">
        <v>28899</v>
      </c>
    </row>
    <row r="18605" spans="1:4" x14ac:dyDescent="0.25">
      <c r="A18605" s="179" t="s">
        <v>5574</v>
      </c>
      <c r="B18605" s="179" t="s">
        <v>11179</v>
      </c>
      <c r="C18605" s="179" t="s">
        <v>7</v>
      </c>
      <c r="D18605" s="180" t="s">
        <v>28900</v>
      </c>
    </row>
    <row r="18606" spans="1:4" x14ac:dyDescent="0.25">
      <c r="A18606" s="179" t="s">
        <v>5575</v>
      </c>
      <c r="B18606" s="179" t="s">
        <v>11180</v>
      </c>
      <c r="C18606" s="179" t="s">
        <v>7</v>
      </c>
      <c r="D18606" s="180" t="s">
        <v>28901</v>
      </c>
    </row>
    <row r="18607" spans="1:4" x14ac:dyDescent="0.25">
      <c r="A18607" s="179" t="s">
        <v>5576</v>
      </c>
      <c r="B18607" s="179" t="s">
        <v>11181</v>
      </c>
      <c r="C18607" s="179" t="s">
        <v>7</v>
      </c>
      <c r="D18607" s="180" t="s">
        <v>16949</v>
      </c>
    </row>
    <row r="18608" spans="1:4" x14ac:dyDescent="0.25">
      <c r="A18608" s="179" t="s">
        <v>5577</v>
      </c>
      <c r="B18608" s="179" t="s">
        <v>11182</v>
      </c>
      <c r="C18608" s="179" t="s">
        <v>7</v>
      </c>
      <c r="D18608" s="180" t="s">
        <v>17706</v>
      </c>
    </row>
    <row r="18609" spans="1:4" x14ac:dyDescent="0.25">
      <c r="A18609" s="179" t="s">
        <v>5578</v>
      </c>
      <c r="B18609" s="179" t="s">
        <v>11183</v>
      </c>
      <c r="C18609" s="179" t="s">
        <v>7</v>
      </c>
      <c r="D18609" s="180" t="s">
        <v>27947</v>
      </c>
    </row>
    <row r="18610" spans="1:4" x14ac:dyDescent="0.25">
      <c r="A18610" s="179" t="s">
        <v>5579</v>
      </c>
      <c r="B18610" s="179" t="s">
        <v>11184</v>
      </c>
      <c r="C18610" s="179" t="s">
        <v>7</v>
      </c>
      <c r="D18610" s="180" t="s">
        <v>17151</v>
      </c>
    </row>
    <row r="18611" spans="1:4" x14ac:dyDescent="0.25">
      <c r="A18611" s="179" t="s">
        <v>5580</v>
      </c>
      <c r="B18611" s="179" t="s">
        <v>11185</v>
      </c>
      <c r="C18611" s="179" t="s">
        <v>7</v>
      </c>
      <c r="D18611" s="180" t="s">
        <v>28902</v>
      </c>
    </row>
    <row r="18612" spans="1:4" x14ac:dyDescent="0.25">
      <c r="A18612" s="179" t="s">
        <v>5581</v>
      </c>
      <c r="B18612" s="179" t="s">
        <v>11186</v>
      </c>
      <c r="C18612" s="179" t="s">
        <v>7</v>
      </c>
      <c r="D18612" s="180" t="s">
        <v>27974</v>
      </c>
    </row>
    <row r="18613" spans="1:4" x14ac:dyDescent="0.25">
      <c r="A18613" s="179" t="s">
        <v>5582</v>
      </c>
      <c r="B18613" s="179" t="s">
        <v>11187</v>
      </c>
      <c r="C18613" s="179" t="s">
        <v>7</v>
      </c>
      <c r="D18613" s="180" t="s">
        <v>28903</v>
      </c>
    </row>
    <row r="18614" spans="1:4" x14ac:dyDescent="0.25">
      <c r="A18614" s="179" t="s">
        <v>5583</v>
      </c>
      <c r="B18614" s="179" t="s">
        <v>11188</v>
      </c>
      <c r="C18614" s="179" t="s">
        <v>7</v>
      </c>
      <c r="D18614" s="180" t="s">
        <v>28904</v>
      </c>
    </row>
    <row r="18615" spans="1:4" x14ac:dyDescent="0.25">
      <c r="A18615" s="179" t="s">
        <v>5584</v>
      </c>
      <c r="B18615" s="179" t="s">
        <v>11189</v>
      </c>
      <c r="C18615" s="179" t="s">
        <v>7</v>
      </c>
      <c r="D18615" s="180" t="s">
        <v>16810</v>
      </c>
    </row>
    <row r="18616" spans="1:4" x14ac:dyDescent="0.25">
      <c r="A18616" s="179" t="s">
        <v>5585</v>
      </c>
      <c r="B18616" s="179" t="s">
        <v>11190</v>
      </c>
      <c r="C18616" s="179" t="s">
        <v>7</v>
      </c>
      <c r="D18616" s="180" t="s">
        <v>28905</v>
      </c>
    </row>
    <row r="18617" spans="1:4" x14ac:dyDescent="0.25">
      <c r="A18617" s="179" t="s">
        <v>5586</v>
      </c>
      <c r="B18617" s="179" t="s">
        <v>11191</v>
      </c>
      <c r="C18617" s="179" t="s">
        <v>7</v>
      </c>
      <c r="D18617" s="180" t="s">
        <v>28906</v>
      </c>
    </row>
    <row r="18618" spans="1:4" x14ac:dyDescent="0.25">
      <c r="A18618" s="179" t="s">
        <v>5587</v>
      </c>
      <c r="B18618" s="179" t="s">
        <v>11192</v>
      </c>
      <c r="C18618" s="179" t="s">
        <v>7</v>
      </c>
      <c r="D18618" s="180" t="s">
        <v>28907</v>
      </c>
    </row>
    <row r="18619" spans="1:4" x14ac:dyDescent="0.25">
      <c r="A18619" s="179" t="s">
        <v>5588</v>
      </c>
      <c r="B18619" s="179" t="s">
        <v>11193</v>
      </c>
      <c r="C18619" s="179" t="s">
        <v>7</v>
      </c>
      <c r="D18619" s="180" t="s">
        <v>13284</v>
      </c>
    </row>
    <row r="18620" spans="1:4" x14ac:dyDescent="0.25">
      <c r="A18620" s="179" t="s">
        <v>5589</v>
      </c>
      <c r="B18620" s="179" t="s">
        <v>11194</v>
      </c>
      <c r="C18620" s="179" t="s">
        <v>7</v>
      </c>
      <c r="D18620" s="180" t="s">
        <v>16562</v>
      </c>
    </row>
    <row r="18621" spans="1:4" x14ac:dyDescent="0.25">
      <c r="A18621" s="179" t="s">
        <v>5590</v>
      </c>
      <c r="B18621" s="179" t="s">
        <v>11195</v>
      </c>
      <c r="C18621" s="179" t="s">
        <v>7</v>
      </c>
      <c r="D18621" s="180" t="s">
        <v>22475</v>
      </c>
    </row>
    <row r="18622" spans="1:4" x14ac:dyDescent="0.25">
      <c r="A18622" s="179" t="s">
        <v>5591</v>
      </c>
      <c r="B18622" s="179" t="s">
        <v>11196</v>
      </c>
      <c r="C18622" s="179" t="s">
        <v>7</v>
      </c>
      <c r="D18622" s="180" t="s">
        <v>28908</v>
      </c>
    </row>
    <row r="18623" spans="1:4" x14ac:dyDescent="0.25">
      <c r="A18623" s="179" t="s">
        <v>5592</v>
      </c>
      <c r="B18623" s="179" t="s">
        <v>11197</v>
      </c>
      <c r="C18623" s="179" t="s">
        <v>7</v>
      </c>
      <c r="D18623" s="180" t="s">
        <v>28909</v>
      </c>
    </row>
    <row r="18624" spans="1:4" x14ac:dyDescent="0.25">
      <c r="A18624" s="179" t="s">
        <v>5593</v>
      </c>
      <c r="B18624" s="179" t="s">
        <v>11198</v>
      </c>
      <c r="C18624" s="179" t="s">
        <v>7</v>
      </c>
      <c r="D18624" s="180" t="s">
        <v>28106</v>
      </c>
    </row>
    <row r="18625" spans="1:4" x14ac:dyDescent="0.25">
      <c r="A18625" s="179" t="s">
        <v>5594</v>
      </c>
      <c r="B18625" s="179" t="s">
        <v>11199</v>
      </c>
      <c r="C18625" s="179" t="s">
        <v>7</v>
      </c>
      <c r="D18625" s="180" t="s">
        <v>28910</v>
      </c>
    </row>
    <row r="18626" spans="1:4" x14ac:dyDescent="0.25">
      <c r="A18626" s="179" t="s">
        <v>5595</v>
      </c>
      <c r="B18626" s="179" t="s">
        <v>11200</v>
      </c>
      <c r="C18626" s="179" t="s">
        <v>7</v>
      </c>
      <c r="D18626" s="180" t="s">
        <v>28911</v>
      </c>
    </row>
    <row r="18627" spans="1:4" x14ac:dyDescent="0.25">
      <c r="A18627" s="179" t="s">
        <v>5596</v>
      </c>
      <c r="B18627" s="179" t="s">
        <v>11201</v>
      </c>
      <c r="C18627" s="179" t="s">
        <v>7</v>
      </c>
      <c r="D18627" s="180" t="s">
        <v>7054</v>
      </c>
    </row>
    <row r="18628" spans="1:4" x14ac:dyDescent="0.25">
      <c r="A18628" s="179" t="s">
        <v>5597</v>
      </c>
      <c r="B18628" s="179" t="s">
        <v>11202</v>
      </c>
      <c r="C18628" s="179" t="s">
        <v>7</v>
      </c>
      <c r="D18628" s="180" t="s">
        <v>14587</v>
      </c>
    </row>
    <row r="18629" spans="1:4" x14ac:dyDescent="0.25">
      <c r="A18629" s="179" t="s">
        <v>5598</v>
      </c>
      <c r="B18629" s="179" t="s">
        <v>11203</v>
      </c>
      <c r="C18629" s="179" t="s">
        <v>7</v>
      </c>
      <c r="D18629" s="180" t="s">
        <v>28912</v>
      </c>
    </row>
    <row r="18630" spans="1:4" x14ac:dyDescent="0.25">
      <c r="A18630" s="179" t="s">
        <v>5599</v>
      </c>
      <c r="B18630" s="179" t="s">
        <v>11204</v>
      </c>
      <c r="C18630" s="179" t="s">
        <v>7</v>
      </c>
      <c r="D18630" s="180" t="s">
        <v>7981</v>
      </c>
    </row>
    <row r="18631" spans="1:4" x14ac:dyDescent="0.25">
      <c r="A18631" s="179" t="s">
        <v>5600</v>
      </c>
      <c r="B18631" s="179" t="s">
        <v>11205</v>
      </c>
      <c r="C18631" s="179" t="s">
        <v>7</v>
      </c>
      <c r="D18631" s="180" t="s">
        <v>28913</v>
      </c>
    </row>
    <row r="18632" spans="1:4" x14ac:dyDescent="0.25">
      <c r="A18632" s="179" t="s">
        <v>5601</v>
      </c>
      <c r="B18632" s="179" t="s">
        <v>11206</v>
      </c>
      <c r="C18632" s="179" t="s">
        <v>7</v>
      </c>
      <c r="D18632" s="180" t="s">
        <v>28914</v>
      </c>
    </row>
    <row r="18633" spans="1:4" x14ac:dyDescent="0.25">
      <c r="A18633" s="179" t="s">
        <v>5602</v>
      </c>
      <c r="B18633" s="179" t="s">
        <v>11207</v>
      </c>
      <c r="C18633" s="179" t="s">
        <v>7</v>
      </c>
      <c r="D18633" s="180" t="s">
        <v>28915</v>
      </c>
    </row>
    <row r="18634" spans="1:4" x14ac:dyDescent="0.25">
      <c r="A18634" s="179" t="s">
        <v>5603</v>
      </c>
      <c r="B18634" s="179" t="s">
        <v>11208</v>
      </c>
      <c r="C18634" s="179" t="s">
        <v>7</v>
      </c>
      <c r="D18634" s="180" t="s">
        <v>28071</v>
      </c>
    </row>
    <row r="18635" spans="1:4" x14ac:dyDescent="0.25">
      <c r="A18635" s="179" t="s">
        <v>5604</v>
      </c>
      <c r="B18635" s="179" t="s">
        <v>11209</v>
      </c>
      <c r="C18635" s="179" t="s">
        <v>7</v>
      </c>
      <c r="D18635" s="180" t="s">
        <v>28916</v>
      </c>
    </row>
    <row r="18636" spans="1:4" x14ac:dyDescent="0.25">
      <c r="A18636" s="179" t="s">
        <v>5605</v>
      </c>
      <c r="B18636" s="179" t="s">
        <v>11210</v>
      </c>
      <c r="C18636" s="179" t="s">
        <v>7</v>
      </c>
      <c r="D18636" s="180" t="s">
        <v>20741</v>
      </c>
    </row>
    <row r="18637" spans="1:4" x14ac:dyDescent="0.25">
      <c r="A18637" s="179" t="s">
        <v>5606</v>
      </c>
      <c r="B18637" s="179" t="s">
        <v>11211</v>
      </c>
      <c r="C18637" s="179" t="s">
        <v>7</v>
      </c>
      <c r="D18637" s="180" t="s">
        <v>28917</v>
      </c>
    </row>
    <row r="18638" spans="1:4" x14ac:dyDescent="0.25">
      <c r="A18638" s="179" t="s">
        <v>5607</v>
      </c>
      <c r="B18638" s="179" t="s">
        <v>11212</v>
      </c>
      <c r="C18638" s="179" t="s">
        <v>7</v>
      </c>
      <c r="D18638" s="180" t="s">
        <v>17805</v>
      </c>
    </row>
    <row r="18639" spans="1:4" x14ac:dyDescent="0.25">
      <c r="A18639" s="179" t="s">
        <v>5608</v>
      </c>
      <c r="B18639" s="179" t="s">
        <v>11213</v>
      </c>
      <c r="C18639" s="179" t="s">
        <v>7</v>
      </c>
      <c r="D18639" s="180" t="s">
        <v>28918</v>
      </c>
    </row>
    <row r="18640" spans="1:4" x14ac:dyDescent="0.25">
      <c r="A18640" s="179" t="s">
        <v>5609</v>
      </c>
      <c r="B18640" s="179" t="s">
        <v>11214</v>
      </c>
      <c r="C18640" s="179" t="s">
        <v>7</v>
      </c>
      <c r="D18640" s="180" t="s">
        <v>28919</v>
      </c>
    </row>
    <row r="18641" spans="1:4" x14ac:dyDescent="0.25">
      <c r="A18641" s="179" t="s">
        <v>5610</v>
      </c>
      <c r="B18641" s="179" t="s">
        <v>11215</v>
      </c>
      <c r="C18641" s="179" t="s">
        <v>7</v>
      </c>
      <c r="D18641" s="180" t="s">
        <v>28456</v>
      </c>
    </row>
    <row r="18642" spans="1:4" x14ac:dyDescent="0.25">
      <c r="A18642" s="179" t="s">
        <v>5611</v>
      </c>
      <c r="B18642" s="179" t="s">
        <v>11216</v>
      </c>
      <c r="C18642" s="179" t="s">
        <v>7</v>
      </c>
      <c r="D18642" s="180" t="s">
        <v>18057</v>
      </c>
    </row>
    <row r="18643" spans="1:4" x14ac:dyDescent="0.25">
      <c r="A18643" s="179" t="s">
        <v>5612</v>
      </c>
      <c r="B18643" s="179" t="s">
        <v>11217</v>
      </c>
      <c r="C18643" s="179" t="s">
        <v>7</v>
      </c>
      <c r="D18643" s="180" t="s">
        <v>28920</v>
      </c>
    </row>
    <row r="18644" spans="1:4" x14ac:dyDescent="0.25">
      <c r="A18644" s="179" t="s">
        <v>5613</v>
      </c>
      <c r="B18644" s="179" t="s">
        <v>11218</v>
      </c>
      <c r="C18644" s="179" t="s">
        <v>7</v>
      </c>
      <c r="D18644" s="180" t="s">
        <v>28921</v>
      </c>
    </row>
    <row r="18645" spans="1:4" x14ac:dyDescent="0.25">
      <c r="A18645" s="179" t="s">
        <v>5614</v>
      </c>
      <c r="B18645" s="179" t="s">
        <v>1334</v>
      </c>
      <c r="C18645" s="179" t="s">
        <v>7</v>
      </c>
      <c r="D18645" s="180" t="s">
        <v>16929</v>
      </c>
    </row>
    <row r="18646" spans="1:4" x14ac:dyDescent="0.25">
      <c r="A18646" s="179" t="s">
        <v>5615</v>
      </c>
      <c r="B18646" s="179" t="s">
        <v>12402</v>
      </c>
      <c r="C18646" s="179" t="s">
        <v>7</v>
      </c>
      <c r="D18646" s="180" t="s">
        <v>18313</v>
      </c>
    </row>
    <row r="18647" spans="1:4" x14ac:dyDescent="0.25">
      <c r="A18647" s="179" t="s">
        <v>5616</v>
      </c>
      <c r="B18647" s="179" t="s">
        <v>1335</v>
      </c>
      <c r="C18647" s="179" t="s">
        <v>7</v>
      </c>
      <c r="D18647" s="180" t="s">
        <v>17162</v>
      </c>
    </row>
    <row r="18648" spans="1:4" x14ac:dyDescent="0.25">
      <c r="A18648" s="179" t="s">
        <v>5617</v>
      </c>
      <c r="B18648" s="179" t="s">
        <v>12403</v>
      </c>
      <c r="C18648" s="179" t="s">
        <v>7</v>
      </c>
      <c r="D18648" s="180" t="s">
        <v>20213</v>
      </c>
    </row>
    <row r="18649" spans="1:4" x14ac:dyDescent="0.25">
      <c r="A18649" s="179" t="s">
        <v>11219</v>
      </c>
      <c r="B18649" s="179" t="s">
        <v>11220</v>
      </c>
      <c r="C18649" s="179" t="s">
        <v>7</v>
      </c>
      <c r="D18649" s="180" t="s">
        <v>6449</v>
      </c>
    </row>
    <row r="18650" spans="1:4" x14ac:dyDescent="0.25">
      <c r="A18650" s="179" t="s">
        <v>11221</v>
      </c>
      <c r="B18650" s="179" t="s">
        <v>11222</v>
      </c>
      <c r="C18650" s="179" t="s">
        <v>14</v>
      </c>
      <c r="D18650" s="180" t="s">
        <v>14852</v>
      </c>
    </row>
    <row r="18651" spans="1:4" x14ac:dyDescent="0.25">
      <c r="A18651" s="179" t="s">
        <v>5618</v>
      </c>
      <c r="B18651" s="179" t="s">
        <v>16511</v>
      </c>
      <c r="C18651" s="179" t="s">
        <v>7</v>
      </c>
      <c r="D18651" s="180" t="s">
        <v>14939</v>
      </c>
    </row>
    <row r="18652" spans="1:4" x14ac:dyDescent="0.25">
      <c r="A18652" s="179" t="s">
        <v>5619</v>
      </c>
      <c r="B18652" s="179" t="s">
        <v>16512</v>
      </c>
      <c r="C18652" s="179" t="s">
        <v>7</v>
      </c>
      <c r="D18652" s="180" t="s">
        <v>7241</v>
      </c>
    </row>
    <row r="18653" spans="1:4" x14ac:dyDescent="0.25">
      <c r="A18653" s="179" t="s">
        <v>5620</v>
      </c>
      <c r="B18653" s="179" t="s">
        <v>16513</v>
      </c>
      <c r="C18653" s="179" t="s">
        <v>7</v>
      </c>
      <c r="D18653" s="180" t="s">
        <v>7252</v>
      </c>
    </row>
    <row r="18654" spans="1:4" x14ac:dyDescent="0.25">
      <c r="A18654" s="179" t="s">
        <v>5621</v>
      </c>
      <c r="B18654" s="179" t="s">
        <v>16514</v>
      </c>
      <c r="C18654" s="179" t="s">
        <v>7</v>
      </c>
      <c r="D18654" s="180" t="s">
        <v>22628</v>
      </c>
    </row>
    <row r="18655" spans="1:4" x14ac:dyDescent="0.25">
      <c r="A18655" s="179" t="s">
        <v>5622</v>
      </c>
      <c r="B18655" s="179" t="s">
        <v>16515</v>
      </c>
      <c r="C18655" s="179" t="s">
        <v>7</v>
      </c>
      <c r="D18655" s="180" t="s">
        <v>12774</v>
      </c>
    </row>
    <row r="18656" spans="1:4" x14ac:dyDescent="0.25">
      <c r="A18656" s="179" t="s">
        <v>5623</v>
      </c>
      <c r="B18656" s="179" t="s">
        <v>16516</v>
      </c>
      <c r="C18656" s="179" t="s">
        <v>7</v>
      </c>
      <c r="D18656" s="180" t="s">
        <v>7785</v>
      </c>
    </row>
    <row r="18657" spans="1:4" x14ac:dyDescent="0.25">
      <c r="A18657" s="179" t="s">
        <v>5624</v>
      </c>
      <c r="B18657" s="179" t="s">
        <v>16517</v>
      </c>
      <c r="C18657" s="179" t="s">
        <v>7</v>
      </c>
      <c r="D18657" s="180" t="s">
        <v>16933</v>
      </c>
    </row>
    <row r="18658" spans="1:4" x14ac:dyDescent="0.25">
      <c r="A18658" s="179" t="s">
        <v>5625</v>
      </c>
      <c r="B18658" s="179" t="s">
        <v>16518</v>
      </c>
      <c r="C18658" s="179" t="s">
        <v>7</v>
      </c>
      <c r="D18658" s="180" t="s">
        <v>27237</v>
      </c>
    </row>
    <row r="18659" spans="1:4" x14ac:dyDescent="0.25">
      <c r="A18659" s="179" t="s">
        <v>5626</v>
      </c>
      <c r="B18659" s="179" t="s">
        <v>16519</v>
      </c>
      <c r="C18659" s="179" t="s">
        <v>7</v>
      </c>
      <c r="D18659" s="180" t="s">
        <v>6468</v>
      </c>
    </row>
    <row r="18660" spans="1:4" x14ac:dyDescent="0.25">
      <c r="A18660" s="179" t="s">
        <v>5627</v>
      </c>
      <c r="B18660" s="179" t="s">
        <v>16520</v>
      </c>
      <c r="C18660" s="179" t="s">
        <v>7</v>
      </c>
      <c r="D18660" s="180" t="s">
        <v>7964</v>
      </c>
    </row>
    <row r="18661" spans="1:4" x14ac:dyDescent="0.25">
      <c r="A18661" s="179" t="s">
        <v>5628</v>
      </c>
      <c r="B18661" s="179" t="s">
        <v>16521</v>
      </c>
      <c r="C18661" s="179" t="s">
        <v>7</v>
      </c>
      <c r="D18661" s="180" t="s">
        <v>27783</v>
      </c>
    </row>
    <row r="18662" spans="1:4" x14ac:dyDescent="0.25">
      <c r="A18662" s="179" t="s">
        <v>5629</v>
      </c>
      <c r="B18662" s="179" t="s">
        <v>16522</v>
      </c>
      <c r="C18662" s="179" t="s">
        <v>7</v>
      </c>
      <c r="D18662" s="180" t="s">
        <v>8539</v>
      </c>
    </row>
    <row r="18663" spans="1:4" x14ac:dyDescent="0.25">
      <c r="A18663" s="179" t="s">
        <v>5630</v>
      </c>
      <c r="B18663" s="179" t="s">
        <v>16523</v>
      </c>
      <c r="C18663" s="179" t="s">
        <v>7</v>
      </c>
      <c r="D18663" s="180" t="s">
        <v>6437</v>
      </c>
    </row>
    <row r="18664" spans="1:4" x14ac:dyDescent="0.25">
      <c r="A18664" s="179" t="s">
        <v>5631</v>
      </c>
      <c r="B18664" s="179" t="s">
        <v>16524</v>
      </c>
      <c r="C18664" s="179" t="s">
        <v>7</v>
      </c>
      <c r="D18664" s="180" t="s">
        <v>7002</v>
      </c>
    </row>
    <row r="18665" spans="1:4" x14ac:dyDescent="0.25">
      <c r="A18665" s="179" t="s">
        <v>5632</v>
      </c>
      <c r="B18665" s="179" t="s">
        <v>16525</v>
      </c>
      <c r="C18665" s="179" t="s">
        <v>7</v>
      </c>
      <c r="D18665" s="180" t="s">
        <v>7860</v>
      </c>
    </row>
    <row r="18666" spans="1:4" x14ac:dyDescent="0.25">
      <c r="A18666" s="179" t="s">
        <v>5633</v>
      </c>
      <c r="B18666" s="179" t="s">
        <v>16526</v>
      </c>
      <c r="C18666" s="179" t="s">
        <v>7</v>
      </c>
      <c r="D18666" s="180" t="s">
        <v>7308</v>
      </c>
    </row>
    <row r="18667" spans="1:4" x14ac:dyDescent="0.25">
      <c r="A18667" s="179" t="s">
        <v>5634</v>
      </c>
      <c r="B18667" s="179" t="s">
        <v>16527</v>
      </c>
      <c r="C18667" s="179" t="s">
        <v>7</v>
      </c>
      <c r="D18667" s="180" t="s">
        <v>14983</v>
      </c>
    </row>
    <row r="18668" spans="1:4" x14ac:dyDescent="0.25">
      <c r="A18668" s="179" t="s">
        <v>5635</v>
      </c>
      <c r="B18668" s="179" t="s">
        <v>16528</v>
      </c>
      <c r="C18668" s="179" t="s">
        <v>7</v>
      </c>
      <c r="D18668" s="180" t="s">
        <v>7267</v>
      </c>
    </row>
    <row r="18669" spans="1:4" x14ac:dyDescent="0.25">
      <c r="A18669" s="179" t="s">
        <v>5636</v>
      </c>
      <c r="B18669" s="179" t="s">
        <v>16529</v>
      </c>
      <c r="C18669" s="179" t="s">
        <v>7</v>
      </c>
      <c r="D18669" s="180" t="s">
        <v>16942</v>
      </c>
    </row>
    <row r="18670" spans="1:4" x14ac:dyDescent="0.25">
      <c r="A18670" s="179" t="s">
        <v>5637</v>
      </c>
      <c r="B18670" s="179" t="s">
        <v>16530</v>
      </c>
      <c r="C18670" s="179" t="s">
        <v>7</v>
      </c>
      <c r="D18670" s="180" t="s">
        <v>28627</v>
      </c>
    </row>
    <row r="18671" spans="1:4" x14ac:dyDescent="0.25">
      <c r="A18671" s="179" t="s">
        <v>5638</v>
      </c>
      <c r="B18671" s="179" t="s">
        <v>16531</v>
      </c>
      <c r="C18671" s="179" t="s">
        <v>7</v>
      </c>
      <c r="D18671" s="180" t="s">
        <v>12481</v>
      </c>
    </row>
    <row r="18672" spans="1:4" x14ac:dyDescent="0.25">
      <c r="A18672" s="179" t="s">
        <v>5639</v>
      </c>
      <c r="B18672" s="179" t="s">
        <v>16532</v>
      </c>
      <c r="C18672" s="179" t="s">
        <v>7</v>
      </c>
      <c r="D18672" s="180" t="s">
        <v>22825</v>
      </c>
    </row>
    <row r="18673" spans="1:4" x14ac:dyDescent="0.25">
      <c r="A18673" s="179" t="s">
        <v>5640</v>
      </c>
      <c r="B18673" s="179" t="s">
        <v>16533</v>
      </c>
      <c r="C18673" s="179" t="s">
        <v>7</v>
      </c>
      <c r="D18673" s="180" t="s">
        <v>22276</v>
      </c>
    </row>
    <row r="18674" spans="1:4" x14ac:dyDescent="0.25">
      <c r="A18674" s="179" t="s">
        <v>5641</v>
      </c>
      <c r="B18674" s="179" t="s">
        <v>16534</v>
      </c>
      <c r="C18674" s="179" t="s">
        <v>7</v>
      </c>
      <c r="D18674" s="180" t="s">
        <v>12962</v>
      </c>
    </row>
    <row r="18675" spans="1:4" x14ac:dyDescent="0.25">
      <c r="A18675" s="179" t="s">
        <v>5642</v>
      </c>
      <c r="B18675" s="179" t="s">
        <v>16535</v>
      </c>
      <c r="C18675" s="179" t="s">
        <v>7</v>
      </c>
      <c r="D18675" s="180" t="s">
        <v>12572</v>
      </c>
    </row>
    <row r="18676" spans="1:4" x14ac:dyDescent="0.25">
      <c r="A18676" s="179" t="s">
        <v>5643</v>
      </c>
      <c r="B18676" s="179" t="s">
        <v>16536</v>
      </c>
      <c r="C18676" s="179" t="s">
        <v>7</v>
      </c>
      <c r="D18676" s="180" t="s">
        <v>19353</v>
      </c>
    </row>
    <row r="18677" spans="1:4" x14ac:dyDescent="0.25">
      <c r="A18677" s="179" t="s">
        <v>16537</v>
      </c>
      <c r="B18677" s="179" t="s">
        <v>16538</v>
      </c>
      <c r="C18677" s="179" t="s">
        <v>7</v>
      </c>
      <c r="D18677" s="180" t="s">
        <v>12180</v>
      </c>
    </row>
    <row r="18678" spans="1:4" x14ac:dyDescent="0.25">
      <c r="A18678" s="179" t="s">
        <v>16539</v>
      </c>
      <c r="B18678" s="179" t="s">
        <v>16540</v>
      </c>
      <c r="C18678" s="179" t="s">
        <v>7</v>
      </c>
      <c r="D18678" s="180" t="s">
        <v>12180</v>
      </c>
    </row>
    <row r="18679" spans="1:4" x14ac:dyDescent="0.25">
      <c r="A18679" s="179" t="s">
        <v>5644</v>
      </c>
      <c r="B18679" s="179" t="s">
        <v>16541</v>
      </c>
      <c r="C18679" s="179" t="s">
        <v>7</v>
      </c>
      <c r="D18679" s="180" t="s">
        <v>18034</v>
      </c>
    </row>
    <row r="18680" spans="1:4" x14ac:dyDescent="0.25">
      <c r="A18680" s="179" t="s">
        <v>5645</v>
      </c>
      <c r="B18680" s="179" t="s">
        <v>16542</v>
      </c>
      <c r="C18680" s="179" t="s">
        <v>7</v>
      </c>
      <c r="D18680" s="180" t="s">
        <v>15950</v>
      </c>
    </row>
    <row r="18681" spans="1:4" x14ac:dyDescent="0.25">
      <c r="A18681" s="179" t="s">
        <v>5646</v>
      </c>
      <c r="B18681" s="179" t="s">
        <v>16543</v>
      </c>
      <c r="C18681" s="179" t="s">
        <v>7</v>
      </c>
      <c r="D18681" s="180" t="s">
        <v>13618</v>
      </c>
    </row>
    <row r="18682" spans="1:4" x14ac:dyDescent="0.25">
      <c r="A18682" s="179" t="s">
        <v>5647</v>
      </c>
      <c r="B18682" s="179" t="s">
        <v>16544</v>
      </c>
      <c r="C18682" s="179" t="s">
        <v>7</v>
      </c>
      <c r="D18682" s="180" t="s">
        <v>28922</v>
      </c>
    </row>
    <row r="18683" spans="1:4" x14ac:dyDescent="0.25">
      <c r="A18683" s="179" t="s">
        <v>5648</v>
      </c>
      <c r="B18683" s="179" t="s">
        <v>16545</v>
      </c>
      <c r="C18683" s="179" t="s">
        <v>7</v>
      </c>
      <c r="D18683" s="180" t="s">
        <v>28923</v>
      </c>
    </row>
    <row r="18684" spans="1:4" x14ac:dyDescent="0.25">
      <c r="A18684" s="179" t="s">
        <v>5649</v>
      </c>
      <c r="B18684" s="179" t="s">
        <v>16546</v>
      </c>
      <c r="C18684" s="179" t="s">
        <v>7</v>
      </c>
      <c r="D18684" s="180" t="s">
        <v>28924</v>
      </c>
    </row>
    <row r="18685" spans="1:4" x14ac:dyDescent="0.25">
      <c r="A18685" s="179" t="s">
        <v>5650</v>
      </c>
      <c r="B18685" s="179" t="s">
        <v>16547</v>
      </c>
      <c r="C18685" s="179" t="s">
        <v>7</v>
      </c>
      <c r="D18685" s="180" t="s">
        <v>18227</v>
      </c>
    </row>
    <row r="18686" spans="1:4" x14ac:dyDescent="0.25">
      <c r="A18686" s="179" t="s">
        <v>5651</v>
      </c>
      <c r="B18686" s="179" t="s">
        <v>16548</v>
      </c>
      <c r="C18686" s="179" t="s">
        <v>7</v>
      </c>
      <c r="D18686" s="180" t="s">
        <v>14578</v>
      </c>
    </row>
    <row r="18687" spans="1:4" x14ac:dyDescent="0.25">
      <c r="A18687" s="179" t="s">
        <v>5652</v>
      </c>
      <c r="B18687" s="179" t="s">
        <v>16549</v>
      </c>
      <c r="C18687" s="179" t="s">
        <v>7</v>
      </c>
      <c r="D18687" s="180" t="s">
        <v>28925</v>
      </c>
    </row>
    <row r="18688" spans="1:4" x14ac:dyDescent="0.25">
      <c r="A18688" s="179" t="s">
        <v>5653</v>
      </c>
      <c r="B18688" s="179" t="s">
        <v>16550</v>
      </c>
      <c r="C18688" s="179" t="s">
        <v>7</v>
      </c>
      <c r="D18688" s="180" t="s">
        <v>28926</v>
      </c>
    </row>
    <row r="18689" spans="1:4" x14ac:dyDescent="0.25">
      <c r="A18689" s="179" t="s">
        <v>5654</v>
      </c>
      <c r="B18689" s="179" t="s">
        <v>16551</v>
      </c>
      <c r="C18689" s="179" t="s">
        <v>7</v>
      </c>
      <c r="D18689" s="180" t="s">
        <v>6300</v>
      </c>
    </row>
    <row r="18690" spans="1:4" x14ac:dyDescent="0.25">
      <c r="A18690" s="179" t="s">
        <v>5655</v>
      </c>
      <c r="B18690" s="179" t="s">
        <v>16552</v>
      </c>
      <c r="C18690" s="179" t="s">
        <v>7</v>
      </c>
      <c r="D18690" s="180" t="s">
        <v>7224</v>
      </c>
    </row>
    <row r="18691" spans="1:4" x14ac:dyDescent="0.25">
      <c r="A18691" s="179" t="s">
        <v>5656</v>
      </c>
      <c r="B18691" s="179" t="s">
        <v>16553</v>
      </c>
      <c r="C18691" s="179" t="s">
        <v>7</v>
      </c>
      <c r="D18691" s="180" t="s">
        <v>28621</v>
      </c>
    </row>
    <row r="18692" spans="1:4" x14ac:dyDescent="0.25">
      <c r="A18692" s="179" t="s">
        <v>5657</v>
      </c>
      <c r="B18692" s="179" t="s">
        <v>16555</v>
      </c>
      <c r="C18692" s="179" t="s">
        <v>7</v>
      </c>
      <c r="D18692" s="180" t="s">
        <v>27208</v>
      </c>
    </row>
    <row r="18693" spans="1:4" x14ac:dyDescent="0.25">
      <c r="A18693" s="179" t="s">
        <v>5658</v>
      </c>
      <c r="B18693" s="179" t="s">
        <v>1336</v>
      </c>
      <c r="C18693" s="179" t="s">
        <v>7</v>
      </c>
      <c r="D18693" s="180" t="s">
        <v>28927</v>
      </c>
    </row>
    <row r="18694" spans="1:4" x14ac:dyDescent="0.25">
      <c r="A18694" s="179" t="s">
        <v>5659</v>
      </c>
      <c r="B18694" s="179" t="s">
        <v>1337</v>
      </c>
      <c r="C18694" s="179" t="s">
        <v>7</v>
      </c>
      <c r="D18694" s="180" t="s">
        <v>16798</v>
      </c>
    </row>
    <row r="18695" spans="1:4" x14ac:dyDescent="0.25">
      <c r="A18695" s="179" t="s">
        <v>5660</v>
      </c>
      <c r="B18695" s="179" t="s">
        <v>1338</v>
      </c>
      <c r="C18695" s="179" t="s">
        <v>7</v>
      </c>
      <c r="D18695" s="180" t="s">
        <v>18291</v>
      </c>
    </row>
    <row r="18696" spans="1:4" x14ac:dyDescent="0.25">
      <c r="A18696" s="179" t="s">
        <v>5661</v>
      </c>
      <c r="B18696" s="179" t="s">
        <v>1339</v>
      </c>
      <c r="C18696" s="179" t="s">
        <v>7</v>
      </c>
      <c r="D18696" s="180" t="s">
        <v>16676</v>
      </c>
    </row>
    <row r="18697" spans="1:4" x14ac:dyDescent="0.25">
      <c r="A18697" s="179" t="s">
        <v>5662</v>
      </c>
      <c r="B18697" s="179" t="s">
        <v>1340</v>
      </c>
      <c r="C18697" s="179" t="s">
        <v>7</v>
      </c>
      <c r="D18697" s="180" t="s">
        <v>18290</v>
      </c>
    </row>
    <row r="18698" spans="1:4" x14ac:dyDescent="0.25">
      <c r="A18698" s="179" t="s">
        <v>5663</v>
      </c>
      <c r="B18698" s="179" t="s">
        <v>1341</v>
      </c>
      <c r="C18698" s="179" t="s">
        <v>7</v>
      </c>
      <c r="D18698" s="180" t="s">
        <v>28928</v>
      </c>
    </row>
    <row r="18699" spans="1:4" x14ac:dyDescent="0.25">
      <c r="A18699" s="179" t="s">
        <v>5664</v>
      </c>
      <c r="B18699" s="179" t="s">
        <v>1342</v>
      </c>
      <c r="C18699" s="179" t="s">
        <v>7</v>
      </c>
      <c r="D18699" s="180" t="s">
        <v>28929</v>
      </c>
    </row>
    <row r="18700" spans="1:4" x14ac:dyDescent="0.25">
      <c r="A18700" s="179" t="s">
        <v>5665</v>
      </c>
      <c r="B18700" s="179" t="s">
        <v>1343</v>
      </c>
      <c r="C18700" s="179" t="s">
        <v>7</v>
      </c>
      <c r="D18700" s="180" t="s">
        <v>28104</v>
      </c>
    </row>
    <row r="18701" spans="1:4" x14ac:dyDescent="0.25">
      <c r="A18701" s="179" t="s">
        <v>5666</v>
      </c>
      <c r="B18701" s="179" t="s">
        <v>1344</v>
      </c>
      <c r="C18701" s="179" t="s">
        <v>7</v>
      </c>
      <c r="D18701" s="180" t="s">
        <v>28930</v>
      </c>
    </row>
    <row r="18702" spans="1:4" x14ac:dyDescent="0.25">
      <c r="A18702" s="179" t="s">
        <v>5667</v>
      </c>
      <c r="B18702" s="179" t="s">
        <v>1345</v>
      </c>
      <c r="C18702" s="179" t="s">
        <v>7</v>
      </c>
      <c r="D18702" s="180" t="s">
        <v>17725</v>
      </c>
    </row>
    <row r="18703" spans="1:4" x14ac:dyDescent="0.25">
      <c r="A18703" s="179" t="s">
        <v>5668</v>
      </c>
      <c r="B18703" s="179" t="s">
        <v>1346</v>
      </c>
      <c r="C18703" s="179" t="s">
        <v>7</v>
      </c>
      <c r="D18703" s="180" t="s">
        <v>28931</v>
      </c>
    </row>
    <row r="18704" spans="1:4" x14ac:dyDescent="0.25">
      <c r="A18704" s="179" t="s">
        <v>5669</v>
      </c>
      <c r="B18704" s="179" t="s">
        <v>1347</v>
      </c>
      <c r="C18704" s="179" t="s">
        <v>7</v>
      </c>
      <c r="D18704" s="180" t="s">
        <v>15939</v>
      </c>
    </row>
    <row r="18705" spans="1:4" x14ac:dyDescent="0.25">
      <c r="A18705" s="179" t="s">
        <v>5670</v>
      </c>
      <c r="B18705" s="179" t="s">
        <v>1348</v>
      </c>
      <c r="C18705" s="179" t="s">
        <v>7</v>
      </c>
      <c r="D18705" s="180" t="s">
        <v>17954</v>
      </c>
    </row>
    <row r="18706" spans="1:4" x14ac:dyDescent="0.25">
      <c r="A18706" s="179" t="s">
        <v>5671</v>
      </c>
      <c r="B18706" s="179" t="s">
        <v>1349</v>
      </c>
      <c r="C18706" s="179" t="s">
        <v>7</v>
      </c>
      <c r="D18706" s="180" t="s">
        <v>8138</v>
      </c>
    </row>
    <row r="18707" spans="1:4" x14ac:dyDescent="0.25">
      <c r="A18707" s="179" t="s">
        <v>5672</v>
      </c>
      <c r="B18707" s="179" t="s">
        <v>1350</v>
      </c>
      <c r="C18707" s="179" t="s">
        <v>7</v>
      </c>
      <c r="D18707" s="180" t="s">
        <v>17923</v>
      </c>
    </row>
    <row r="18708" spans="1:4" x14ac:dyDescent="0.25">
      <c r="A18708" s="179" t="s">
        <v>5673</v>
      </c>
      <c r="B18708" s="179" t="s">
        <v>1351</v>
      </c>
      <c r="C18708" s="179" t="s">
        <v>7</v>
      </c>
      <c r="D18708" s="180" t="s">
        <v>12687</v>
      </c>
    </row>
    <row r="18709" spans="1:4" x14ac:dyDescent="0.25">
      <c r="A18709" s="179" t="s">
        <v>5674</v>
      </c>
      <c r="B18709" s="179" t="s">
        <v>1352</v>
      </c>
      <c r="C18709" s="179" t="s">
        <v>7</v>
      </c>
      <c r="D18709" s="180" t="s">
        <v>12704</v>
      </c>
    </row>
    <row r="18710" spans="1:4" x14ac:dyDescent="0.25">
      <c r="A18710" s="179" t="s">
        <v>5675</v>
      </c>
      <c r="B18710" s="179" t="s">
        <v>1353</v>
      </c>
      <c r="C18710" s="179" t="s">
        <v>7</v>
      </c>
      <c r="D18710" s="180" t="s">
        <v>14977</v>
      </c>
    </row>
    <row r="18711" spans="1:4" x14ac:dyDescent="0.25">
      <c r="A18711" s="179" t="s">
        <v>5676</v>
      </c>
      <c r="B18711" s="179" t="s">
        <v>1354</v>
      </c>
      <c r="C18711" s="179" t="s">
        <v>7</v>
      </c>
      <c r="D18711" s="180" t="s">
        <v>8552</v>
      </c>
    </row>
    <row r="18712" spans="1:4" x14ac:dyDescent="0.25">
      <c r="A18712" s="179" t="s">
        <v>5677</v>
      </c>
      <c r="B18712" s="179" t="s">
        <v>1355</v>
      </c>
      <c r="C18712" s="179" t="s">
        <v>7</v>
      </c>
      <c r="D18712" s="180" t="s">
        <v>7249</v>
      </c>
    </row>
    <row r="18713" spans="1:4" x14ac:dyDescent="0.25">
      <c r="A18713" s="179" t="s">
        <v>5678</v>
      </c>
      <c r="B18713" s="179" t="s">
        <v>1356</v>
      </c>
      <c r="C18713" s="179" t="s">
        <v>7</v>
      </c>
      <c r="D18713" s="180" t="s">
        <v>27335</v>
      </c>
    </row>
    <row r="18714" spans="1:4" x14ac:dyDescent="0.25">
      <c r="A18714" s="179" t="s">
        <v>5679</v>
      </c>
      <c r="B18714" s="179" t="s">
        <v>1357</v>
      </c>
      <c r="C18714" s="179" t="s">
        <v>7</v>
      </c>
      <c r="D18714" s="180" t="s">
        <v>28932</v>
      </c>
    </row>
    <row r="18715" spans="1:4" x14ac:dyDescent="0.25">
      <c r="A18715" s="179" t="s">
        <v>5680</v>
      </c>
      <c r="B18715" s="179" t="s">
        <v>1358</v>
      </c>
      <c r="C18715" s="179" t="s">
        <v>7</v>
      </c>
      <c r="D18715" s="180" t="s">
        <v>28933</v>
      </c>
    </row>
    <row r="18716" spans="1:4" x14ac:dyDescent="0.25">
      <c r="A18716" s="179" t="s">
        <v>5681</v>
      </c>
      <c r="B18716" s="179" t="s">
        <v>1359</v>
      </c>
      <c r="C18716" s="179" t="s">
        <v>7</v>
      </c>
      <c r="D18716" s="180" t="s">
        <v>28934</v>
      </c>
    </row>
    <row r="18717" spans="1:4" x14ac:dyDescent="0.25">
      <c r="A18717" s="179" t="s">
        <v>5682</v>
      </c>
      <c r="B18717" s="179" t="s">
        <v>1360</v>
      </c>
      <c r="C18717" s="179" t="s">
        <v>7</v>
      </c>
      <c r="D18717" s="180" t="s">
        <v>25832</v>
      </c>
    </row>
    <row r="18718" spans="1:4" x14ac:dyDescent="0.25">
      <c r="A18718" s="179" t="s">
        <v>5683</v>
      </c>
      <c r="B18718" s="179" t="s">
        <v>1361</v>
      </c>
      <c r="C18718" s="179" t="s">
        <v>7</v>
      </c>
      <c r="D18718" s="180" t="s">
        <v>16045</v>
      </c>
    </row>
    <row r="18719" spans="1:4" x14ac:dyDescent="0.25">
      <c r="A18719" s="179" t="s">
        <v>5684</v>
      </c>
      <c r="B18719" s="179" t="s">
        <v>14408</v>
      </c>
      <c r="C18719" s="179" t="s">
        <v>7</v>
      </c>
      <c r="D18719" s="180" t="s">
        <v>28935</v>
      </c>
    </row>
    <row r="18720" spans="1:4" x14ac:dyDescent="0.25">
      <c r="A18720" s="179" t="s">
        <v>5685</v>
      </c>
      <c r="B18720" s="179" t="s">
        <v>14409</v>
      </c>
      <c r="C18720" s="179" t="s">
        <v>7</v>
      </c>
      <c r="D18720" s="180" t="s">
        <v>28936</v>
      </c>
    </row>
    <row r="18721" spans="1:4" x14ac:dyDescent="0.25">
      <c r="A18721" s="179" t="s">
        <v>5686</v>
      </c>
      <c r="B18721" s="179" t="s">
        <v>14410</v>
      </c>
      <c r="C18721" s="179" t="s">
        <v>7</v>
      </c>
      <c r="D18721" s="180" t="s">
        <v>28937</v>
      </c>
    </row>
    <row r="18722" spans="1:4" x14ac:dyDescent="0.25">
      <c r="A18722" s="179" t="s">
        <v>5687</v>
      </c>
      <c r="B18722" s="179" t="s">
        <v>14411</v>
      </c>
      <c r="C18722" s="179" t="s">
        <v>7</v>
      </c>
      <c r="D18722" s="180" t="s">
        <v>28938</v>
      </c>
    </row>
    <row r="18723" spans="1:4" x14ac:dyDescent="0.25">
      <c r="A18723" s="179" t="s">
        <v>5688</v>
      </c>
      <c r="B18723" s="179" t="s">
        <v>14412</v>
      </c>
      <c r="C18723" s="179" t="s">
        <v>7</v>
      </c>
      <c r="D18723" s="180" t="s">
        <v>27766</v>
      </c>
    </row>
    <row r="18724" spans="1:4" x14ac:dyDescent="0.25">
      <c r="A18724" s="179" t="s">
        <v>5689</v>
      </c>
      <c r="B18724" s="179" t="s">
        <v>14413</v>
      </c>
      <c r="C18724" s="179" t="s">
        <v>7</v>
      </c>
      <c r="D18724" s="180" t="s">
        <v>28939</v>
      </c>
    </row>
    <row r="18725" spans="1:4" x14ac:dyDescent="0.25">
      <c r="A18725" s="179" t="s">
        <v>5690</v>
      </c>
      <c r="B18725" s="179" t="s">
        <v>14414</v>
      </c>
      <c r="C18725" s="179" t="s">
        <v>7</v>
      </c>
      <c r="D18725" s="180" t="s">
        <v>28940</v>
      </c>
    </row>
    <row r="18726" spans="1:4" x14ac:dyDescent="0.25">
      <c r="A18726" s="179" t="s">
        <v>5691</v>
      </c>
      <c r="B18726" s="179" t="s">
        <v>14415</v>
      </c>
      <c r="C18726" s="179" t="s">
        <v>7</v>
      </c>
      <c r="D18726" s="180" t="s">
        <v>28941</v>
      </c>
    </row>
    <row r="18727" spans="1:4" x14ac:dyDescent="0.25">
      <c r="A18727" s="179" t="s">
        <v>5692</v>
      </c>
      <c r="B18727" s="179" t="s">
        <v>14416</v>
      </c>
      <c r="C18727" s="179" t="s">
        <v>7</v>
      </c>
      <c r="D18727" s="180" t="s">
        <v>28942</v>
      </c>
    </row>
    <row r="18728" spans="1:4" x14ac:dyDescent="0.25">
      <c r="A18728" s="179" t="s">
        <v>5693</v>
      </c>
      <c r="B18728" s="179" t="s">
        <v>14417</v>
      </c>
      <c r="C18728" s="179" t="s">
        <v>7</v>
      </c>
      <c r="D18728" s="180" t="s">
        <v>28943</v>
      </c>
    </row>
    <row r="18729" spans="1:4" x14ac:dyDescent="0.25">
      <c r="A18729" s="179" t="s">
        <v>5694</v>
      </c>
      <c r="B18729" s="179" t="s">
        <v>1362</v>
      </c>
      <c r="C18729" s="179" t="s">
        <v>7</v>
      </c>
      <c r="D18729" s="180" t="s">
        <v>28944</v>
      </c>
    </row>
    <row r="18730" spans="1:4" x14ac:dyDescent="0.25">
      <c r="A18730" s="179" t="s">
        <v>5695</v>
      </c>
      <c r="B18730" s="179" t="s">
        <v>14418</v>
      </c>
      <c r="C18730" s="179" t="s">
        <v>7</v>
      </c>
      <c r="D18730" s="180" t="s">
        <v>28945</v>
      </c>
    </row>
    <row r="18731" spans="1:4" x14ac:dyDescent="0.25">
      <c r="A18731" s="179" t="s">
        <v>5696</v>
      </c>
      <c r="B18731" s="179" t="s">
        <v>14419</v>
      </c>
      <c r="C18731" s="179" t="s">
        <v>7</v>
      </c>
      <c r="D18731" s="180" t="s">
        <v>12761</v>
      </c>
    </row>
    <row r="18732" spans="1:4" x14ac:dyDescent="0.25">
      <c r="A18732" s="179" t="s">
        <v>5697</v>
      </c>
      <c r="B18732" s="179" t="s">
        <v>14420</v>
      </c>
      <c r="C18732" s="179" t="s">
        <v>7</v>
      </c>
      <c r="D18732" s="180" t="s">
        <v>28946</v>
      </c>
    </row>
    <row r="18733" spans="1:4" x14ac:dyDescent="0.25">
      <c r="A18733" s="179" t="s">
        <v>5698</v>
      </c>
      <c r="B18733" s="179" t="s">
        <v>14421</v>
      </c>
      <c r="C18733" s="179" t="s">
        <v>7</v>
      </c>
      <c r="D18733" s="180" t="s">
        <v>28947</v>
      </c>
    </row>
    <row r="18734" spans="1:4" x14ac:dyDescent="0.25">
      <c r="A18734" s="179" t="s">
        <v>5699</v>
      </c>
      <c r="B18734" s="179" t="s">
        <v>14422</v>
      </c>
      <c r="C18734" s="179" t="s">
        <v>7</v>
      </c>
      <c r="D18734" s="180" t="s">
        <v>28011</v>
      </c>
    </row>
    <row r="18735" spans="1:4" x14ac:dyDescent="0.25">
      <c r="A18735" s="179" t="s">
        <v>5700</v>
      </c>
      <c r="B18735" s="179" t="s">
        <v>14423</v>
      </c>
      <c r="C18735" s="179" t="s">
        <v>7</v>
      </c>
      <c r="D18735" s="180" t="s">
        <v>25927</v>
      </c>
    </row>
    <row r="18736" spans="1:4" x14ac:dyDescent="0.25">
      <c r="A18736" s="179" t="s">
        <v>5701</v>
      </c>
      <c r="B18736" s="179" t="s">
        <v>14424</v>
      </c>
      <c r="C18736" s="179" t="s">
        <v>7</v>
      </c>
      <c r="D18736" s="180" t="s">
        <v>28804</v>
      </c>
    </row>
    <row r="18737" spans="1:4" x14ac:dyDescent="0.25">
      <c r="A18737" s="179" t="s">
        <v>5702</v>
      </c>
      <c r="B18737" s="179" t="s">
        <v>14425</v>
      </c>
      <c r="C18737" s="179" t="s">
        <v>7</v>
      </c>
      <c r="D18737" s="180" t="s">
        <v>28948</v>
      </c>
    </row>
    <row r="18738" spans="1:4" x14ac:dyDescent="0.25">
      <c r="A18738" s="179" t="s">
        <v>5703</v>
      </c>
      <c r="B18738" s="179" t="s">
        <v>14427</v>
      </c>
      <c r="C18738" s="179" t="s">
        <v>7</v>
      </c>
      <c r="D18738" s="180" t="s">
        <v>19076</v>
      </c>
    </row>
    <row r="18739" spans="1:4" x14ac:dyDescent="0.25">
      <c r="A18739" s="179" t="s">
        <v>5704</v>
      </c>
      <c r="B18739" s="179" t="s">
        <v>14428</v>
      </c>
      <c r="C18739" s="179" t="s">
        <v>7</v>
      </c>
      <c r="D18739" s="180" t="s">
        <v>17970</v>
      </c>
    </row>
    <row r="18740" spans="1:4" x14ac:dyDescent="0.25">
      <c r="A18740" s="179" t="s">
        <v>5705</v>
      </c>
      <c r="B18740" s="179" t="s">
        <v>14429</v>
      </c>
      <c r="C18740" s="179" t="s">
        <v>7</v>
      </c>
      <c r="D18740" s="180" t="s">
        <v>28949</v>
      </c>
    </row>
    <row r="18741" spans="1:4" x14ac:dyDescent="0.25">
      <c r="A18741" s="179" t="s">
        <v>5706</v>
      </c>
      <c r="B18741" s="179" t="s">
        <v>14430</v>
      </c>
      <c r="C18741" s="179" t="s">
        <v>7</v>
      </c>
      <c r="D18741" s="180" t="s">
        <v>18365</v>
      </c>
    </row>
    <row r="18742" spans="1:4" x14ac:dyDescent="0.25">
      <c r="A18742" s="179" t="s">
        <v>5707</v>
      </c>
      <c r="B18742" s="179" t="s">
        <v>14431</v>
      </c>
      <c r="C18742" s="179" t="s">
        <v>7</v>
      </c>
      <c r="D18742" s="180" t="s">
        <v>15042</v>
      </c>
    </row>
    <row r="18743" spans="1:4" x14ac:dyDescent="0.25">
      <c r="A18743" s="179" t="s">
        <v>5708</v>
      </c>
      <c r="B18743" s="179" t="s">
        <v>14432</v>
      </c>
      <c r="C18743" s="179" t="s">
        <v>7</v>
      </c>
      <c r="D18743" s="180" t="s">
        <v>18019</v>
      </c>
    </row>
    <row r="18744" spans="1:4" x14ac:dyDescent="0.25">
      <c r="A18744" s="179" t="s">
        <v>5709</v>
      </c>
      <c r="B18744" s="179" t="s">
        <v>14433</v>
      </c>
      <c r="C18744" s="179" t="s">
        <v>7</v>
      </c>
      <c r="D18744" s="180" t="s">
        <v>28950</v>
      </c>
    </row>
    <row r="18745" spans="1:4" x14ac:dyDescent="0.25">
      <c r="A18745" s="179" t="s">
        <v>5710</v>
      </c>
      <c r="B18745" s="179" t="s">
        <v>14434</v>
      </c>
      <c r="C18745" s="179" t="s">
        <v>7</v>
      </c>
      <c r="D18745" s="180" t="s">
        <v>28951</v>
      </c>
    </row>
    <row r="18746" spans="1:4" x14ac:dyDescent="0.25">
      <c r="A18746" s="179" t="s">
        <v>5711</v>
      </c>
      <c r="B18746" s="179" t="s">
        <v>14435</v>
      </c>
      <c r="C18746" s="179" t="s">
        <v>7</v>
      </c>
      <c r="D18746" s="180" t="s">
        <v>28952</v>
      </c>
    </row>
    <row r="18747" spans="1:4" x14ac:dyDescent="0.25">
      <c r="A18747" s="179" t="s">
        <v>5712</v>
      </c>
      <c r="B18747" s="179" t="s">
        <v>14436</v>
      </c>
      <c r="C18747" s="179" t="s">
        <v>7</v>
      </c>
      <c r="D18747" s="180" t="s">
        <v>28953</v>
      </c>
    </row>
    <row r="18748" spans="1:4" x14ac:dyDescent="0.25">
      <c r="A18748" s="179" t="s">
        <v>5713</v>
      </c>
      <c r="B18748" s="179" t="s">
        <v>14437</v>
      </c>
      <c r="C18748" s="179" t="s">
        <v>7</v>
      </c>
      <c r="D18748" s="180" t="s">
        <v>28954</v>
      </c>
    </row>
    <row r="18749" spans="1:4" x14ac:dyDescent="0.25">
      <c r="A18749" s="179" t="s">
        <v>5714</v>
      </c>
      <c r="B18749" s="179" t="s">
        <v>14438</v>
      </c>
      <c r="C18749" s="179" t="s">
        <v>7</v>
      </c>
      <c r="D18749" s="180" t="s">
        <v>28587</v>
      </c>
    </row>
    <row r="18750" spans="1:4" x14ac:dyDescent="0.25">
      <c r="A18750" s="179" t="s">
        <v>5715</v>
      </c>
      <c r="B18750" s="179" t="s">
        <v>14439</v>
      </c>
      <c r="C18750" s="179" t="s">
        <v>7</v>
      </c>
      <c r="D18750" s="180" t="s">
        <v>28955</v>
      </c>
    </row>
    <row r="18751" spans="1:4" x14ac:dyDescent="0.25">
      <c r="A18751" s="179" t="s">
        <v>5716</v>
      </c>
      <c r="B18751" s="179" t="s">
        <v>14440</v>
      </c>
      <c r="C18751" s="179" t="s">
        <v>7</v>
      </c>
      <c r="D18751" s="180" t="s">
        <v>17992</v>
      </c>
    </row>
    <row r="18752" spans="1:4" x14ac:dyDescent="0.25">
      <c r="A18752" s="179" t="s">
        <v>5717</v>
      </c>
      <c r="B18752" s="179" t="s">
        <v>14441</v>
      </c>
      <c r="C18752" s="179" t="s">
        <v>7</v>
      </c>
      <c r="D18752" s="180" t="s">
        <v>28956</v>
      </c>
    </row>
    <row r="18753" spans="1:4" x14ac:dyDescent="0.25">
      <c r="A18753" s="179" t="s">
        <v>5718</v>
      </c>
      <c r="B18753" s="179" t="s">
        <v>18333</v>
      </c>
      <c r="C18753" s="179" t="s">
        <v>7</v>
      </c>
      <c r="D18753" s="180" t="s">
        <v>28957</v>
      </c>
    </row>
    <row r="18754" spans="1:4" x14ac:dyDescent="0.25">
      <c r="A18754" s="179" t="s">
        <v>5719</v>
      </c>
      <c r="B18754" s="179" t="s">
        <v>14442</v>
      </c>
      <c r="C18754" s="179" t="s">
        <v>7</v>
      </c>
      <c r="D18754" s="180" t="s">
        <v>17586</v>
      </c>
    </row>
    <row r="18755" spans="1:4" x14ac:dyDescent="0.25">
      <c r="A18755" s="179" t="s">
        <v>5720</v>
      </c>
      <c r="B18755" s="179" t="s">
        <v>14443</v>
      </c>
      <c r="C18755" s="179" t="s">
        <v>7</v>
      </c>
      <c r="D18755" s="180" t="s">
        <v>18330</v>
      </c>
    </row>
    <row r="18756" spans="1:4" x14ac:dyDescent="0.25">
      <c r="A18756" s="179" t="s">
        <v>5721</v>
      </c>
      <c r="B18756" s="179" t="s">
        <v>14444</v>
      </c>
      <c r="C18756" s="179" t="s">
        <v>7</v>
      </c>
      <c r="D18756" s="180" t="s">
        <v>14981</v>
      </c>
    </row>
    <row r="18757" spans="1:4" x14ac:dyDescent="0.25">
      <c r="A18757" s="179" t="s">
        <v>5722</v>
      </c>
      <c r="B18757" s="179" t="s">
        <v>14445</v>
      </c>
      <c r="C18757" s="179" t="s">
        <v>7</v>
      </c>
      <c r="D18757" s="180" t="s">
        <v>28958</v>
      </c>
    </row>
    <row r="18758" spans="1:4" x14ac:dyDescent="0.25">
      <c r="A18758" s="179" t="s">
        <v>5723</v>
      </c>
      <c r="B18758" s="179" t="s">
        <v>14446</v>
      </c>
      <c r="C18758" s="179" t="s">
        <v>7</v>
      </c>
      <c r="D18758" s="180" t="s">
        <v>17817</v>
      </c>
    </row>
    <row r="18759" spans="1:4" x14ac:dyDescent="0.25">
      <c r="A18759" s="179" t="s">
        <v>5724</v>
      </c>
      <c r="B18759" s="179" t="s">
        <v>14447</v>
      </c>
      <c r="C18759" s="179" t="s">
        <v>7</v>
      </c>
      <c r="D18759" s="180" t="s">
        <v>28959</v>
      </c>
    </row>
    <row r="18760" spans="1:4" x14ac:dyDescent="0.25">
      <c r="A18760" s="179" t="s">
        <v>5725</v>
      </c>
      <c r="B18760" s="179" t="s">
        <v>14448</v>
      </c>
      <c r="C18760" s="179" t="s">
        <v>7</v>
      </c>
      <c r="D18760" s="180" t="s">
        <v>28960</v>
      </c>
    </row>
    <row r="18761" spans="1:4" x14ac:dyDescent="0.25">
      <c r="A18761" s="179" t="s">
        <v>5726</v>
      </c>
      <c r="B18761" s="179" t="s">
        <v>1363</v>
      </c>
      <c r="C18761" s="179" t="s">
        <v>7</v>
      </c>
      <c r="D18761" s="180" t="s">
        <v>28961</v>
      </c>
    </row>
    <row r="18762" spans="1:4" x14ac:dyDescent="0.25">
      <c r="A18762" s="179" t="s">
        <v>5727</v>
      </c>
      <c r="B18762" s="179" t="s">
        <v>1364</v>
      </c>
      <c r="C18762" s="179" t="s">
        <v>7</v>
      </c>
      <c r="D18762" s="180" t="s">
        <v>28962</v>
      </c>
    </row>
    <row r="18763" spans="1:4" x14ac:dyDescent="0.25">
      <c r="A18763" s="179" t="s">
        <v>5728</v>
      </c>
      <c r="B18763" s="179" t="s">
        <v>1365</v>
      </c>
      <c r="C18763" s="179" t="s">
        <v>7</v>
      </c>
      <c r="D18763" s="180" t="s">
        <v>28963</v>
      </c>
    </row>
    <row r="18764" spans="1:4" x14ac:dyDescent="0.25">
      <c r="A18764" s="179" t="s">
        <v>5729</v>
      </c>
      <c r="B18764" s="179" t="s">
        <v>1366</v>
      </c>
      <c r="C18764" s="179" t="s">
        <v>7</v>
      </c>
      <c r="D18764" s="180" t="s">
        <v>16937</v>
      </c>
    </row>
    <row r="18765" spans="1:4" x14ac:dyDescent="0.25">
      <c r="A18765" s="179" t="s">
        <v>5730</v>
      </c>
      <c r="B18765" s="179" t="s">
        <v>1367</v>
      </c>
      <c r="C18765" s="179" t="s">
        <v>7</v>
      </c>
      <c r="D18765" s="180" t="s">
        <v>28964</v>
      </c>
    </row>
    <row r="18766" spans="1:4" x14ac:dyDescent="0.25">
      <c r="A18766" s="179" t="s">
        <v>5731</v>
      </c>
      <c r="B18766" s="179" t="s">
        <v>1368</v>
      </c>
      <c r="C18766" s="179" t="s">
        <v>7</v>
      </c>
      <c r="D18766" s="180" t="s">
        <v>27947</v>
      </c>
    </row>
    <row r="18767" spans="1:4" x14ac:dyDescent="0.25">
      <c r="A18767" s="179" t="s">
        <v>5732</v>
      </c>
      <c r="B18767" s="179" t="s">
        <v>1369</v>
      </c>
      <c r="C18767" s="179" t="s">
        <v>7</v>
      </c>
      <c r="D18767" s="180" t="s">
        <v>28965</v>
      </c>
    </row>
    <row r="18768" spans="1:4" x14ac:dyDescent="0.25">
      <c r="A18768" s="179" t="s">
        <v>5733</v>
      </c>
      <c r="B18768" s="179" t="s">
        <v>1370</v>
      </c>
      <c r="C18768" s="179" t="s">
        <v>7</v>
      </c>
      <c r="D18768" s="180" t="s">
        <v>28966</v>
      </c>
    </row>
    <row r="18769" spans="1:4" x14ac:dyDescent="0.25">
      <c r="A18769" s="179" t="s">
        <v>5734</v>
      </c>
      <c r="B18769" s="179" t="s">
        <v>1371</v>
      </c>
      <c r="C18769" s="179" t="s">
        <v>7</v>
      </c>
      <c r="D18769" s="180" t="s">
        <v>28967</v>
      </c>
    </row>
    <row r="18770" spans="1:4" x14ac:dyDescent="0.25">
      <c r="A18770" s="179" t="s">
        <v>5735</v>
      </c>
      <c r="B18770" s="179" t="s">
        <v>1372</v>
      </c>
      <c r="C18770" s="179" t="s">
        <v>7</v>
      </c>
      <c r="D18770" s="180" t="s">
        <v>28968</v>
      </c>
    </row>
    <row r="18771" spans="1:4" x14ac:dyDescent="0.25">
      <c r="A18771" s="179" t="s">
        <v>5736</v>
      </c>
      <c r="B18771" s="179" t="s">
        <v>1373</v>
      </c>
      <c r="C18771" s="179" t="s">
        <v>7</v>
      </c>
      <c r="D18771" s="180" t="s">
        <v>28969</v>
      </c>
    </row>
    <row r="18772" spans="1:4" x14ac:dyDescent="0.25">
      <c r="A18772" s="179" t="s">
        <v>5737</v>
      </c>
      <c r="B18772" s="179" t="s">
        <v>1374</v>
      </c>
      <c r="C18772" s="179" t="s">
        <v>7</v>
      </c>
      <c r="D18772" s="180" t="s">
        <v>28970</v>
      </c>
    </row>
    <row r="18773" spans="1:4" x14ac:dyDescent="0.25">
      <c r="A18773" s="179" t="s">
        <v>5738</v>
      </c>
      <c r="B18773" s="179" t="s">
        <v>1375</v>
      </c>
      <c r="C18773" s="179" t="s">
        <v>7</v>
      </c>
      <c r="D18773" s="180" t="s">
        <v>28971</v>
      </c>
    </row>
    <row r="18774" spans="1:4" x14ac:dyDescent="0.25">
      <c r="A18774" s="179" t="s">
        <v>5739</v>
      </c>
      <c r="B18774" s="179" t="s">
        <v>1376</v>
      </c>
      <c r="C18774" s="179" t="s">
        <v>7</v>
      </c>
      <c r="D18774" s="180" t="s">
        <v>28972</v>
      </c>
    </row>
    <row r="18775" spans="1:4" x14ac:dyDescent="0.25">
      <c r="A18775" s="179" t="s">
        <v>5740</v>
      </c>
      <c r="B18775" s="179" t="s">
        <v>1377</v>
      </c>
      <c r="C18775" s="179" t="s">
        <v>7</v>
      </c>
      <c r="D18775" s="180" t="s">
        <v>28973</v>
      </c>
    </row>
    <row r="18776" spans="1:4" x14ac:dyDescent="0.25">
      <c r="A18776" s="179" t="s">
        <v>5741</v>
      </c>
      <c r="B18776" s="179" t="s">
        <v>1378</v>
      </c>
      <c r="C18776" s="179" t="s">
        <v>7</v>
      </c>
      <c r="D18776" s="180" t="s">
        <v>28974</v>
      </c>
    </row>
    <row r="18777" spans="1:4" x14ac:dyDescent="0.25">
      <c r="A18777" s="179" t="s">
        <v>5742</v>
      </c>
      <c r="B18777" s="179" t="s">
        <v>1379</v>
      </c>
      <c r="C18777" s="179" t="s">
        <v>7</v>
      </c>
      <c r="D18777" s="180" t="s">
        <v>28975</v>
      </c>
    </row>
    <row r="18778" spans="1:4" x14ac:dyDescent="0.25">
      <c r="A18778" s="179" t="s">
        <v>5743</v>
      </c>
      <c r="B18778" s="179" t="s">
        <v>1380</v>
      </c>
      <c r="C18778" s="179" t="s">
        <v>7</v>
      </c>
      <c r="D18778" s="180" t="s">
        <v>17750</v>
      </c>
    </row>
    <row r="18779" spans="1:4" x14ac:dyDescent="0.25">
      <c r="A18779" s="179" t="s">
        <v>5744</v>
      </c>
      <c r="B18779" s="179" t="s">
        <v>1381</v>
      </c>
      <c r="C18779" s="179" t="s">
        <v>7</v>
      </c>
      <c r="D18779" s="180" t="s">
        <v>28976</v>
      </c>
    </row>
    <row r="18780" spans="1:4" x14ac:dyDescent="0.25">
      <c r="A18780" s="179" t="s">
        <v>5745</v>
      </c>
      <c r="B18780" s="179" t="s">
        <v>1382</v>
      </c>
      <c r="C18780" s="179" t="s">
        <v>7</v>
      </c>
      <c r="D18780" s="180" t="s">
        <v>28977</v>
      </c>
    </row>
    <row r="18781" spans="1:4" x14ac:dyDescent="0.25">
      <c r="A18781" s="179" t="s">
        <v>5746</v>
      </c>
      <c r="B18781" s="179" t="s">
        <v>1383</v>
      </c>
      <c r="C18781" s="179" t="s">
        <v>7</v>
      </c>
      <c r="D18781" s="180" t="s">
        <v>28978</v>
      </c>
    </row>
    <row r="18782" spans="1:4" x14ac:dyDescent="0.25">
      <c r="A18782" s="179" t="s">
        <v>5747</v>
      </c>
      <c r="B18782" s="179" t="s">
        <v>1384</v>
      </c>
      <c r="C18782" s="179" t="s">
        <v>7</v>
      </c>
      <c r="D18782" s="180" t="s">
        <v>28979</v>
      </c>
    </row>
    <row r="18783" spans="1:4" x14ac:dyDescent="0.25">
      <c r="A18783" s="179" t="s">
        <v>5748</v>
      </c>
      <c r="B18783" s="179" t="s">
        <v>1385</v>
      </c>
      <c r="C18783" s="179" t="s">
        <v>7</v>
      </c>
      <c r="D18783" s="180" t="s">
        <v>14883</v>
      </c>
    </row>
    <row r="18784" spans="1:4" x14ac:dyDescent="0.25">
      <c r="A18784" s="179" t="s">
        <v>5749</v>
      </c>
      <c r="B18784" s="179" t="s">
        <v>1386</v>
      </c>
      <c r="C18784" s="179" t="s">
        <v>7</v>
      </c>
      <c r="D18784" s="180" t="s">
        <v>28980</v>
      </c>
    </row>
    <row r="18785" spans="1:4" x14ac:dyDescent="0.25">
      <c r="A18785" s="179" t="s">
        <v>5750</v>
      </c>
      <c r="B18785" s="179" t="s">
        <v>1387</v>
      </c>
      <c r="C18785" s="179" t="s">
        <v>7</v>
      </c>
      <c r="D18785" s="180" t="s">
        <v>28981</v>
      </c>
    </row>
    <row r="18786" spans="1:4" x14ac:dyDescent="0.25">
      <c r="A18786" s="179" t="s">
        <v>5751</v>
      </c>
      <c r="B18786" s="179" t="s">
        <v>1388</v>
      </c>
      <c r="C18786" s="179" t="s">
        <v>7</v>
      </c>
      <c r="D18786" s="180" t="s">
        <v>28979</v>
      </c>
    </row>
    <row r="18787" spans="1:4" x14ac:dyDescent="0.25">
      <c r="A18787" s="179" t="s">
        <v>5752</v>
      </c>
      <c r="B18787" s="179" t="s">
        <v>1389</v>
      </c>
      <c r="C18787" s="179" t="s">
        <v>7</v>
      </c>
      <c r="D18787" s="180" t="s">
        <v>28982</v>
      </c>
    </row>
    <row r="18788" spans="1:4" x14ac:dyDescent="0.25">
      <c r="A18788" s="179" t="s">
        <v>5753</v>
      </c>
      <c r="B18788" s="179" t="s">
        <v>1390</v>
      </c>
      <c r="C18788" s="179" t="s">
        <v>7</v>
      </c>
      <c r="D18788" s="180" t="s">
        <v>15767</v>
      </c>
    </row>
    <row r="18789" spans="1:4" x14ac:dyDescent="0.25">
      <c r="A18789" s="179" t="s">
        <v>5754</v>
      </c>
      <c r="B18789" s="179" t="s">
        <v>1391</v>
      </c>
      <c r="C18789" s="179" t="s">
        <v>7</v>
      </c>
      <c r="D18789" s="180" t="s">
        <v>17689</v>
      </c>
    </row>
    <row r="18790" spans="1:4" x14ac:dyDescent="0.25">
      <c r="A18790" s="179" t="s">
        <v>5755</v>
      </c>
      <c r="B18790" s="179" t="s">
        <v>1392</v>
      </c>
      <c r="C18790" s="179" t="s">
        <v>7</v>
      </c>
      <c r="D18790" s="180" t="s">
        <v>23060</v>
      </c>
    </row>
    <row r="18791" spans="1:4" x14ac:dyDescent="0.25">
      <c r="A18791" s="179" t="s">
        <v>5756</v>
      </c>
      <c r="B18791" s="179" t="s">
        <v>1393</v>
      </c>
      <c r="C18791" s="179" t="s">
        <v>7</v>
      </c>
      <c r="D18791" s="180" t="s">
        <v>28983</v>
      </c>
    </row>
    <row r="18792" spans="1:4" x14ac:dyDescent="0.25">
      <c r="A18792" s="179" t="s">
        <v>5757</v>
      </c>
      <c r="B18792" s="179" t="s">
        <v>1394</v>
      </c>
      <c r="C18792" s="179" t="s">
        <v>7</v>
      </c>
      <c r="D18792" s="180" t="s">
        <v>15043</v>
      </c>
    </row>
    <row r="18793" spans="1:4" x14ac:dyDescent="0.25">
      <c r="A18793" s="179" t="s">
        <v>5758</v>
      </c>
      <c r="B18793" s="179" t="s">
        <v>1395</v>
      </c>
      <c r="C18793" s="179" t="s">
        <v>7</v>
      </c>
      <c r="D18793" s="180" t="s">
        <v>27836</v>
      </c>
    </row>
    <row r="18794" spans="1:4" x14ac:dyDescent="0.25">
      <c r="A18794" s="179" t="s">
        <v>14452</v>
      </c>
      <c r="B18794" s="179" t="s">
        <v>14453</v>
      </c>
      <c r="C18794" s="179" t="s">
        <v>7</v>
      </c>
      <c r="D18794" s="180" t="s">
        <v>12830</v>
      </c>
    </row>
    <row r="18795" spans="1:4" x14ac:dyDescent="0.25">
      <c r="A18795" s="179" t="s">
        <v>14454</v>
      </c>
      <c r="B18795" s="179" t="s">
        <v>14455</v>
      </c>
      <c r="C18795" s="179" t="s">
        <v>7</v>
      </c>
      <c r="D18795" s="180" t="s">
        <v>18308</v>
      </c>
    </row>
    <row r="18796" spans="1:4" x14ac:dyDescent="0.25">
      <c r="A18796" s="179" t="s">
        <v>14456</v>
      </c>
      <c r="B18796" s="179" t="s">
        <v>14457</v>
      </c>
      <c r="C18796" s="179" t="s">
        <v>7</v>
      </c>
      <c r="D18796" s="180" t="s">
        <v>28984</v>
      </c>
    </row>
    <row r="18797" spans="1:4" x14ac:dyDescent="0.25">
      <c r="A18797" s="179" t="s">
        <v>14458</v>
      </c>
      <c r="B18797" s="179" t="s">
        <v>14459</v>
      </c>
      <c r="C18797" s="179" t="s">
        <v>7</v>
      </c>
      <c r="D18797" s="180" t="s">
        <v>28985</v>
      </c>
    </row>
    <row r="18798" spans="1:4" x14ac:dyDescent="0.25">
      <c r="A18798" s="179" t="s">
        <v>14460</v>
      </c>
      <c r="B18798" s="179" t="s">
        <v>14461</v>
      </c>
      <c r="C18798" s="179" t="s">
        <v>7</v>
      </c>
      <c r="D18798" s="180" t="s">
        <v>15214</v>
      </c>
    </row>
    <row r="18799" spans="1:4" x14ac:dyDescent="0.25">
      <c r="A18799" s="179" t="s">
        <v>14462</v>
      </c>
      <c r="B18799" s="179" t="s">
        <v>14463</v>
      </c>
      <c r="C18799" s="179" t="s">
        <v>7</v>
      </c>
      <c r="D18799" s="180" t="s">
        <v>28986</v>
      </c>
    </row>
    <row r="18800" spans="1:4" x14ac:dyDescent="0.25">
      <c r="A18800" s="179" t="s">
        <v>14464</v>
      </c>
      <c r="B18800" s="179" t="s">
        <v>14465</v>
      </c>
      <c r="C18800" s="179" t="s">
        <v>7</v>
      </c>
      <c r="D18800" s="180" t="s">
        <v>28987</v>
      </c>
    </row>
    <row r="18801" spans="1:4" x14ac:dyDescent="0.25">
      <c r="A18801" s="179" t="s">
        <v>14466</v>
      </c>
      <c r="B18801" s="179" t="s">
        <v>14467</v>
      </c>
      <c r="C18801" s="179" t="s">
        <v>7</v>
      </c>
      <c r="D18801" s="180" t="s">
        <v>14914</v>
      </c>
    </row>
    <row r="18802" spans="1:4" x14ac:dyDescent="0.25">
      <c r="A18802" s="179" t="s">
        <v>14468</v>
      </c>
      <c r="B18802" s="179" t="s">
        <v>14469</v>
      </c>
      <c r="C18802" s="179" t="s">
        <v>7</v>
      </c>
      <c r="D18802" s="180" t="s">
        <v>18294</v>
      </c>
    </row>
    <row r="18803" spans="1:4" x14ac:dyDescent="0.25">
      <c r="A18803" s="179" t="s">
        <v>14470</v>
      </c>
      <c r="B18803" s="179" t="s">
        <v>14471</v>
      </c>
      <c r="C18803" s="179" t="s">
        <v>7</v>
      </c>
      <c r="D18803" s="180" t="s">
        <v>28988</v>
      </c>
    </row>
    <row r="18804" spans="1:4" x14ac:dyDescent="0.25">
      <c r="A18804" s="179" t="s">
        <v>14472</v>
      </c>
      <c r="B18804" s="179" t="s">
        <v>14473</v>
      </c>
      <c r="C18804" s="179" t="s">
        <v>7</v>
      </c>
      <c r="D18804" s="180" t="s">
        <v>25551</v>
      </c>
    </row>
    <row r="18805" spans="1:4" x14ac:dyDescent="0.25">
      <c r="A18805" s="179" t="s">
        <v>14474</v>
      </c>
      <c r="B18805" s="179" t="s">
        <v>14475</v>
      </c>
      <c r="C18805" s="179" t="s">
        <v>7</v>
      </c>
      <c r="D18805" s="180" t="s">
        <v>28989</v>
      </c>
    </row>
    <row r="18806" spans="1:4" x14ac:dyDescent="0.25">
      <c r="A18806" s="179" t="s">
        <v>14476</v>
      </c>
      <c r="B18806" s="179" t="s">
        <v>14477</v>
      </c>
      <c r="C18806" s="179" t="s">
        <v>7</v>
      </c>
      <c r="D18806" s="180" t="s">
        <v>28990</v>
      </c>
    </row>
    <row r="18807" spans="1:4" x14ac:dyDescent="0.25">
      <c r="A18807" s="179" t="s">
        <v>14478</v>
      </c>
      <c r="B18807" s="179" t="s">
        <v>14479</v>
      </c>
      <c r="C18807" s="179" t="s">
        <v>7</v>
      </c>
      <c r="D18807" s="180" t="s">
        <v>28991</v>
      </c>
    </row>
    <row r="18808" spans="1:4" x14ac:dyDescent="0.25">
      <c r="A18808" s="179" t="s">
        <v>14480</v>
      </c>
      <c r="B18808" s="179" t="s">
        <v>14481</v>
      </c>
      <c r="C18808" s="179" t="s">
        <v>7</v>
      </c>
      <c r="D18808" s="180" t="s">
        <v>12210</v>
      </c>
    </row>
    <row r="18809" spans="1:4" x14ac:dyDescent="0.25">
      <c r="A18809" s="179" t="s">
        <v>14482</v>
      </c>
      <c r="B18809" s="179" t="s">
        <v>14483</v>
      </c>
      <c r="C18809" s="179" t="s">
        <v>7</v>
      </c>
      <c r="D18809" s="180" t="s">
        <v>26845</v>
      </c>
    </row>
    <row r="18810" spans="1:4" x14ac:dyDescent="0.25">
      <c r="A18810" s="179" t="s">
        <v>14484</v>
      </c>
      <c r="B18810" s="179" t="s">
        <v>14485</v>
      </c>
      <c r="C18810" s="179" t="s">
        <v>7</v>
      </c>
      <c r="D18810" s="180" t="s">
        <v>28992</v>
      </c>
    </row>
    <row r="18811" spans="1:4" x14ac:dyDescent="0.25">
      <c r="A18811" s="179" t="s">
        <v>14486</v>
      </c>
      <c r="B18811" s="179" t="s">
        <v>14487</v>
      </c>
      <c r="C18811" s="179" t="s">
        <v>7</v>
      </c>
      <c r="D18811" s="180" t="s">
        <v>23961</v>
      </c>
    </row>
    <row r="18812" spans="1:4" x14ac:dyDescent="0.25">
      <c r="A18812" s="179" t="s">
        <v>14488</v>
      </c>
      <c r="B18812" s="179" t="s">
        <v>14489</v>
      </c>
      <c r="C18812" s="179" t="s">
        <v>7</v>
      </c>
      <c r="D18812" s="180" t="s">
        <v>14663</v>
      </c>
    </row>
    <row r="18813" spans="1:4" x14ac:dyDescent="0.25">
      <c r="A18813" s="179" t="s">
        <v>14490</v>
      </c>
      <c r="B18813" s="179" t="s">
        <v>14491</v>
      </c>
      <c r="C18813" s="179" t="s">
        <v>7</v>
      </c>
      <c r="D18813" s="180" t="s">
        <v>17804</v>
      </c>
    </row>
    <row r="18814" spans="1:4" x14ac:dyDescent="0.25">
      <c r="A18814" s="179" t="s">
        <v>14492</v>
      </c>
      <c r="B18814" s="179" t="s">
        <v>14493</v>
      </c>
      <c r="C18814" s="179" t="s">
        <v>7</v>
      </c>
      <c r="D18814" s="180" t="s">
        <v>28993</v>
      </c>
    </row>
    <row r="18815" spans="1:4" x14ac:dyDescent="0.25">
      <c r="A18815" s="179" t="s">
        <v>14494</v>
      </c>
      <c r="B18815" s="179" t="s">
        <v>14495</v>
      </c>
      <c r="C18815" s="179" t="s">
        <v>7</v>
      </c>
      <c r="D18815" s="180" t="s">
        <v>17608</v>
      </c>
    </row>
    <row r="18816" spans="1:4" x14ac:dyDescent="0.25">
      <c r="A18816" s="179" t="s">
        <v>14496</v>
      </c>
      <c r="B18816" s="179" t="s">
        <v>14497</v>
      </c>
      <c r="C18816" s="179" t="s">
        <v>7</v>
      </c>
      <c r="D18816" s="180" t="s">
        <v>28994</v>
      </c>
    </row>
    <row r="18817" spans="1:4" x14ac:dyDescent="0.25">
      <c r="A18817" s="179" t="s">
        <v>14498</v>
      </c>
      <c r="B18817" s="179" t="s">
        <v>14499</v>
      </c>
      <c r="C18817" s="179" t="s">
        <v>7</v>
      </c>
      <c r="D18817" s="180" t="s">
        <v>27878</v>
      </c>
    </row>
    <row r="18818" spans="1:4" x14ac:dyDescent="0.25">
      <c r="A18818" s="179" t="s">
        <v>14500</v>
      </c>
      <c r="B18818" s="179" t="s">
        <v>14501</v>
      </c>
      <c r="C18818" s="179" t="s">
        <v>7</v>
      </c>
      <c r="D18818" s="180" t="s">
        <v>28995</v>
      </c>
    </row>
    <row r="18819" spans="1:4" x14ac:dyDescent="0.25">
      <c r="A18819" s="179" t="s">
        <v>14502</v>
      </c>
      <c r="B18819" s="179" t="s">
        <v>14503</v>
      </c>
      <c r="C18819" s="179" t="s">
        <v>7</v>
      </c>
      <c r="D18819" s="180" t="s">
        <v>28940</v>
      </c>
    </row>
    <row r="18820" spans="1:4" x14ac:dyDescent="0.25">
      <c r="A18820" s="179" t="s">
        <v>14504</v>
      </c>
      <c r="B18820" s="179" t="s">
        <v>14505</v>
      </c>
      <c r="C18820" s="179" t="s">
        <v>7</v>
      </c>
      <c r="D18820" s="180" t="s">
        <v>28996</v>
      </c>
    </row>
    <row r="18821" spans="1:4" x14ac:dyDescent="0.25">
      <c r="A18821" s="179" t="s">
        <v>14506</v>
      </c>
      <c r="B18821" s="179" t="s">
        <v>14507</v>
      </c>
      <c r="C18821" s="179" t="s">
        <v>7</v>
      </c>
      <c r="D18821" s="180" t="s">
        <v>14975</v>
      </c>
    </row>
    <row r="18822" spans="1:4" x14ac:dyDescent="0.25">
      <c r="A18822" s="179" t="s">
        <v>14508</v>
      </c>
      <c r="B18822" s="179" t="s">
        <v>14509</v>
      </c>
      <c r="C18822" s="179" t="s">
        <v>7</v>
      </c>
      <c r="D18822" s="180" t="s">
        <v>28997</v>
      </c>
    </row>
    <row r="18823" spans="1:4" x14ac:dyDescent="0.25">
      <c r="A18823" s="179" t="s">
        <v>14510</v>
      </c>
      <c r="B18823" s="179" t="s">
        <v>14511</v>
      </c>
      <c r="C18823" s="179" t="s">
        <v>7</v>
      </c>
      <c r="D18823" s="180" t="s">
        <v>27837</v>
      </c>
    </row>
    <row r="18824" spans="1:4" x14ac:dyDescent="0.25">
      <c r="A18824" s="179" t="s">
        <v>14512</v>
      </c>
      <c r="B18824" s="179" t="s">
        <v>14513</v>
      </c>
      <c r="C18824" s="179" t="s">
        <v>7</v>
      </c>
      <c r="D18824" s="180" t="s">
        <v>17689</v>
      </c>
    </row>
    <row r="18825" spans="1:4" x14ac:dyDescent="0.25">
      <c r="A18825" s="179" t="s">
        <v>14514</v>
      </c>
      <c r="B18825" s="179" t="s">
        <v>14515</v>
      </c>
      <c r="C18825" s="179" t="s">
        <v>7</v>
      </c>
      <c r="D18825" s="180" t="s">
        <v>18327</v>
      </c>
    </row>
    <row r="18826" spans="1:4" x14ac:dyDescent="0.25">
      <c r="A18826" s="179" t="s">
        <v>14516</v>
      </c>
      <c r="B18826" s="179" t="s">
        <v>14517</v>
      </c>
      <c r="C18826" s="179" t="s">
        <v>7</v>
      </c>
      <c r="D18826" s="180" t="s">
        <v>17028</v>
      </c>
    </row>
    <row r="18827" spans="1:4" x14ac:dyDescent="0.25">
      <c r="A18827" s="179" t="s">
        <v>14518</v>
      </c>
      <c r="B18827" s="179" t="s">
        <v>14519</v>
      </c>
      <c r="C18827" s="179" t="s">
        <v>7</v>
      </c>
      <c r="D18827" s="180" t="s">
        <v>22435</v>
      </c>
    </row>
    <row r="18828" spans="1:4" x14ac:dyDescent="0.25">
      <c r="A18828" s="179" t="s">
        <v>14520</v>
      </c>
      <c r="B18828" s="179" t="s">
        <v>14521</v>
      </c>
      <c r="C18828" s="179" t="s">
        <v>7</v>
      </c>
      <c r="D18828" s="180" t="s">
        <v>28998</v>
      </c>
    </row>
    <row r="18829" spans="1:4" x14ac:dyDescent="0.25">
      <c r="A18829" s="179" t="s">
        <v>14522</v>
      </c>
      <c r="B18829" s="179" t="s">
        <v>14523</v>
      </c>
      <c r="C18829" s="179" t="s">
        <v>7</v>
      </c>
      <c r="D18829" s="180" t="s">
        <v>16132</v>
      </c>
    </row>
    <row r="18830" spans="1:4" x14ac:dyDescent="0.25">
      <c r="A18830" s="179" t="s">
        <v>14524</v>
      </c>
      <c r="B18830" s="179" t="s">
        <v>14525</v>
      </c>
      <c r="C18830" s="179" t="s">
        <v>7</v>
      </c>
      <c r="D18830" s="180" t="s">
        <v>28999</v>
      </c>
    </row>
    <row r="18831" spans="1:4" x14ac:dyDescent="0.25">
      <c r="A18831" s="179" t="s">
        <v>14526</v>
      </c>
      <c r="B18831" s="179" t="s">
        <v>14527</v>
      </c>
      <c r="C18831" s="179" t="s">
        <v>7</v>
      </c>
      <c r="D18831" s="180" t="s">
        <v>12317</v>
      </c>
    </row>
    <row r="18832" spans="1:4" x14ac:dyDescent="0.25">
      <c r="A18832" s="179" t="s">
        <v>14528</v>
      </c>
      <c r="B18832" s="179" t="s">
        <v>14529</v>
      </c>
      <c r="C18832" s="179" t="s">
        <v>7</v>
      </c>
      <c r="D18832" s="180" t="s">
        <v>16926</v>
      </c>
    </row>
    <row r="18833" spans="1:4" x14ac:dyDescent="0.25">
      <c r="A18833" s="179" t="s">
        <v>14530</v>
      </c>
      <c r="B18833" s="179" t="s">
        <v>14531</v>
      </c>
      <c r="C18833" s="179" t="s">
        <v>7</v>
      </c>
      <c r="D18833" s="180" t="s">
        <v>29000</v>
      </c>
    </row>
    <row r="18834" spans="1:4" x14ac:dyDescent="0.25">
      <c r="A18834" s="179" t="s">
        <v>14532</v>
      </c>
      <c r="B18834" s="179" t="s">
        <v>14533</v>
      </c>
      <c r="C18834" s="179" t="s">
        <v>7</v>
      </c>
      <c r="D18834" s="180" t="s">
        <v>29001</v>
      </c>
    </row>
    <row r="18835" spans="1:4" x14ac:dyDescent="0.25">
      <c r="A18835" s="179" t="s">
        <v>14534</v>
      </c>
      <c r="B18835" s="179" t="s">
        <v>14535</v>
      </c>
      <c r="C18835" s="179" t="s">
        <v>7</v>
      </c>
      <c r="D18835" s="180" t="s">
        <v>29002</v>
      </c>
    </row>
    <row r="18836" spans="1:4" x14ac:dyDescent="0.25">
      <c r="A18836" s="179" t="s">
        <v>14536</v>
      </c>
      <c r="B18836" s="179" t="s">
        <v>14537</v>
      </c>
      <c r="C18836" s="179" t="s">
        <v>7</v>
      </c>
      <c r="D18836" s="180" t="s">
        <v>29003</v>
      </c>
    </row>
    <row r="18837" spans="1:4" x14ac:dyDescent="0.25">
      <c r="A18837" s="179" t="s">
        <v>14538</v>
      </c>
      <c r="B18837" s="179" t="s">
        <v>14539</v>
      </c>
      <c r="C18837" s="179" t="s">
        <v>7</v>
      </c>
      <c r="D18837" s="180" t="s">
        <v>17028</v>
      </c>
    </row>
    <row r="18838" spans="1:4" x14ac:dyDescent="0.25">
      <c r="A18838" s="179" t="s">
        <v>14540</v>
      </c>
      <c r="B18838" s="179" t="s">
        <v>14541</v>
      </c>
      <c r="C18838" s="179" t="s">
        <v>7</v>
      </c>
      <c r="D18838" s="180" t="s">
        <v>29004</v>
      </c>
    </row>
    <row r="18839" spans="1:4" x14ac:dyDescent="0.25">
      <c r="A18839" s="179" t="s">
        <v>14542</v>
      </c>
      <c r="B18839" s="179" t="s">
        <v>14543</v>
      </c>
      <c r="C18839" s="179" t="s">
        <v>7</v>
      </c>
      <c r="D18839" s="180" t="s">
        <v>14690</v>
      </c>
    </row>
    <row r="18840" spans="1:4" x14ac:dyDescent="0.25">
      <c r="A18840" s="179" t="s">
        <v>14544</v>
      </c>
      <c r="B18840" s="179" t="s">
        <v>14545</v>
      </c>
      <c r="C18840" s="179" t="s">
        <v>7</v>
      </c>
      <c r="D18840" s="180" t="s">
        <v>27630</v>
      </c>
    </row>
    <row r="18841" spans="1:4" x14ac:dyDescent="0.25">
      <c r="A18841" s="179" t="s">
        <v>14546</v>
      </c>
      <c r="B18841" s="179" t="s">
        <v>14547</v>
      </c>
      <c r="C18841" s="179" t="s">
        <v>7</v>
      </c>
      <c r="D18841" s="180" t="s">
        <v>29005</v>
      </c>
    </row>
    <row r="18842" spans="1:4" x14ac:dyDescent="0.25">
      <c r="A18842" s="179" t="s">
        <v>14548</v>
      </c>
      <c r="B18842" s="179" t="s">
        <v>14549</v>
      </c>
      <c r="C18842" s="179" t="s">
        <v>7</v>
      </c>
      <c r="D18842" s="180" t="s">
        <v>17913</v>
      </c>
    </row>
    <row r="18843" spans="1:4" x14ac:dyDescent="0.25">
      <c r="A18843" s="179" t="s">
        <v>14550</v>
      </c>
      <c r="B18843" s="179" t="s">
        <v>14551</v>
      </c>
      <c r="C18843" s="179" t="s">
        <v>7</v>
      </c>
      <c r="D18843" s="180" t="s">
        <v>29006</v>
      </c>
    </row>
    <row r="18844" spans="1:4" x14ac:dyDescent="0.25">
      <c r="A18844" s="179" t="s">
        <v>14552</v>
      </c>
      <c r="B18844" s="179" t="s">
        <v>14553</v>
      </c>
      <c r="C18844" s="179" t="s">
        <v>7</v>
      </c>
      <c r="D18844" s="180" t="s">
        <v>20199</v>
      </c>
    </row>
    <row r="18845" spans="1:4" x14ac:dyDescent="0.25">
      <c r="A18845" s="179" t="s">
        <v>14554</v>
      </c>
      <c r="B18845" s="179" t="s">
        <v>14555</v>
      </c>
      <c r="C18845" s="179" t="s">
        <v>7</v>
      </c>
      <c r="D18845" s="180" t="s">
        <v>14771</v>
      </c>
    </row>
    <row r="18846" spans="1:4" x14ac:dyDescent="0.25">
      <c r="A18846" s="179" t="s">
        <v>14556</v>
      </c>
      <c r="B18846" s="179" t="s">
        <v>14557</v>
      </c>
      <c r="C18846" s="179" t="s">
        <v>7</v>
      </c>
      <c r="D18846" s="180" t="s">
        <v>29007</v>
      </c>
    </row>
    <row r="18847" spans="1:4" x14ac:dyDescent="0.25">
      <c r="A18847" s="179" t="s">
        <v>14558</v>
      </c>
      <c r="B18847" s="179" t="s">
        <v>14559</v>
      </c>
      <c r="C18847" s="179" t="s">
        <v>7</v>
      </c>
      <c r="D18847" s="180" t="s">
        <v>23838</v>
      </c>
    </row>
    <row r="18848" spans="1:4" x14ac:dyDescent="0.25">
      <c r="A18848" s="179" t="s">
        <v>14560</v>
      </c>
      <c r="B18848" s="179" t="s">
        <v>14561</v>
      </c>
      <c r="C18848" s="179" t="s">
        <v>7</v>
      </c>
      <c r="D18848" s="180" t="s">
        <v>29008</v>
      </c>
    </row>
    <row r="18849" spans="1:4" x14ac:dyDescent="0.25">
      <c r="A18849" s="179" t="s">
        <v>14562</v>
      </c>
      <c r="B18849" s="179" t="s">
        <v>14563</v>
      </c>
      <c r="C18849" s="179" t="s">
        <v>7</v>
      </c>
      <c r="D18849" s="180" t="s">
        <v>15392</v>
      </c>
    </row>
    <row r="18850" spans="1:4" x14ac:dyDescent="0.25">
      <c r="A18850" s="179" t="s">
        <v>14564</v>
      </c>
      <c r="B18850" s="179" t="s">
        <v>14565</v>
      </c>
      <c r="C18850" s="179" t="s">
        <v>7</v>
      </c>
      <c r="D18850" s="180" t="s">
        <v>29009</v>
      </c>
    </row>
    <row r="18851" spans="1:4" x14ac:dyDescent="0.25">
      <c r="A18851" s="179" t="s">
        <v>14566</v>
      </c>
      <c r="B18851" s="179" t="s">
        <v>14567</v>
      </c>
      <c r="C18851" s="179" t="s">
        <v>7</v>
      </c>
      <c r="D18851" s="180" t="s">
        <v>27440</v>
      </c>
    </row>
    <row r="18852" spans="1:4" x14ac:dyDescent="0.25">
      <c r="A18852" s="179" t="s">
        <v>14568</v>
      </c>
      <c r="B18852" s="179" t="s">
        <v>14569</v>
      </c>
      <c r="C18852" s="179" t="s">
        <v>7</v>
      </c>
      <c r="D18852" s="180" t="s">
        <v>17038</v>
      </c>
    </row>
    <row r="18853" spans="1:4" x14ac:dyDescent="0.25">
      <c r="A18853" s="179" t="s">
        <v>14570</v>
      </c>
      <c r="B18853" s="179" t="s">
        <v>14571</v>
      </c>
      <c r="C18853" s="179" t="s">
        <v>7</v>
      </c>
      <c r="D18853" s="180" t="s">
        <v>29010</v>
      </c>
    </row>
    <row r="18854" spans="1:4" x14ac:dyDescent="0.25">
      <c r="A18854" s="179" t="s">
        <v>14572</v>
      </c>
      <c r="B18854" s="179" t="s">
        <v>14573</v>
      </c>
      <c r="C18854" s="179" t="s">
        <v>7</v>
      </c>
      <c r="D18854" s="180" t="s">
        <v>29011</v>
      </c>
    </row>
    <row r="18855" spans="1:4" x14ac:dyDescent="0.25">
      <c r="A18855" s="179" t="s">
        <v>14574</v>
      </c>
      <c r="B18855" s="179" t="s">
        <v>14575</v>
      </c>
      <c r="C18855" s="179" t="s">
        <v>7</v>
      </c>
      <c r="D18855" s="180" t="s">
        <v>28849</v>
      </c>
    </row>
    <row r="18856" spans="1:4" x14ac:dyDescent="0.25">
      <c r="A18856" s="179" t="s">
        <v>16565</v>
      </c>
      <c r="B18856" s="179" t="s">
        <v>16566</v>
      </c>
      <c r="C18856" s="179" t="s">
        <v>7</v>
      </c>
      <c r="D18856" s="180" t="s">
        <v>7986</v>
      </c>
    </row>
    <row r="18857" spans="1:4" x14ac:dyDescent="0.25">
      <c r="A18857" s="179" t="s">
        <v>16567</v>
      </c>
      <c r="B18857" s="179" t="s">
        <v>16568</v>
      </c>
      <c r="C18857" s="179" t="s">
        <v>7</v>
      </c>
      <c r="D18857" s="180" t="s">
        <v>29012</v>
      </c>
    </row>
    <row r="18858" spans="1:4" x14ac:dyDescent="0.25">
      <c r="A18858" s="179" t="s">
        <v>16569</v>
      </c>
      <c r="B18858" s="179" t="s">
        <v>16570</v>
      </c>
      <c r="C18858" s="179" t="s">
        <v>7</v>
      </c>
      <c r="D18858" s="180" t="s">
        <v>29013</v>
      </c>
    </row>
    <row r="18859" spans="1:4" x14ac:dyDescent="0.25">
      <c r="A18859" s="179" t="s">
        <v>16571</v>
      </c>
      <c r="B18859" s="179" t="s">
        <v>16572</v>
      </c>
      <c r="C18859" s="179" t="s">
        <v>7</v>
      </c>
      <c r="D18859" s="180" t="s">
        <v>18038</v>
      </c>
    </row>
    <row r="18860" spans="1:4" x14ac:dyDescent="0.25">
      <c r="A18860" s="179" t="s">
        <v>16573</v>
      </c>
      <c r="B18860" s="179" t="s">
        <v>16574</v>
      </c>
      <c r="C18860" s="179" t="s">
        <v>7</v>
      </c>
      <c r="D18860" s="180" t="s">
        <v>16681</v>
      </c>
    </row>
    <row r="18861" spans="1:4" x14ac:dyDescent="0.25">
      <c r="A18861" s="179" t="s">
        <v>16575</v>
      </c>
      <c r="B18861" s="179" t="s">
        <v>16576</v>
      </c>
      <c r="C18861" s="179" t="s">
        <v>7</v>
      </c>
      <c r="D18861" s="180" t="s">
        <v>17566</v>
      </c>
    </row>
    <row r="18862" spans="1:4" x14ac:dyDescent="0.25">
      <c r="A18862" s="179" t="s">
        <v>16578</v>
      </c>
      <c r="B18862" s="179" t="s">
        <v>16579</v>
      </c>
      <c r="C18862" s="179" t="s">
        <v>7</v>
      </c>
      <c r="D18862" s="180" t="s">
        <v>13873</v>
      </c>
    </row>
    <row r="18863" spans="1:4" x14ac:dyDescent="0.25">
      <c r="A18863" s="179" t="s">
        <v>16580</v>
      </c>
      <c r="B18863" s="179" t="s">
        <v>16581</v>
      </c>
      <c r="C18863" s="179" t="s">
        <v>7</v>
      </c>
      <c r="D18863" s="180" t="s">
        <v>24258</v>
      </c>
    </row>
    <row r="18864" spans="1:4" x14ac:dyDescent="0.25">
      <c r="A18864" s="179" t="s">
        <v>16582</v>
      </c>
      <c r="B18864" s="179" t="s">
        <v>16583</v>
      </c>
      <c r="C18864" s="179" t="s">
        <v>7</v>
      </c>
      <c r="D18864" s="180" t="s">
        <v>29014</v>
      </c>
    </row>
    <row r="18865" spans="1:4" x14ac:dyDescent="0.25">
      <c r="A18865" s="179" t="s">
        <v>16584</v>
      </c>
      <c r="B18865" s="179" t="s">
        <v>16585</v>
      </c>
      <c r="C18865" s="179" t="s">
        <v>7</v>
      </c>
      <c r="D18865" s="180" t="s">
        <v>29015</v>
      </c>
    </row>
    <row r="18866" spans="1:4" x14ac:dyDescent="0.25">
      <c r="A18866" s="179" t="s">
        <v>5759</v>
      </c>
      <c r="B18866" s="179" t="s">
        <v>16586</v>
      </c>
      <c r="C18866" s="179" t="s">
        <v>7</v>
      </c>
      <c r="D18866" s="180" t="s">
        <v>29016</v>
      </c>
    </row>
    <row r="18867" spans="1:4" x14ac:dyDescent="0.25">
      <c r="A18867" s="179" t="s">
        <v>5760</v>
      </c>
      <c r="B18867" s="179" t="s">
        <v>16587</v>
      </c>
      <c r="C18867" s="179" t="s">
        <v>7</v>
      </c>
      <c r="D18867" s="180" t="s">
        <v>29017</v>
      </c>
    </row>
    <row r="18868" spans="1:4" x14ac:dyDescent="0.25">
      <c r="A18868" s="179" t="s">
        <v>5761</v>
      </c>
      <c r="B18868" s="179" t="s">
        <v>16588</v>
      </c>
      <c r="C18868" s="179" t="s">
        <v>7</v>
      </c>
      <c r="D18868" s="180" t="s">
        <v>18341</v>
      </c>
    </row>
    <row r="18869" spans="1:4" x14ac:dyDescent="0.25">
      <c r="A18869" s="179" t="s">
        <v>5762</v>
      </c>
      <c r="B18869" s="179" t="s">
        <v>16589</v>
      </c>
      <c r="C18869" s="179" t="s">
        <v>7</v>
      </c>
      <c r="D18869" s="180" t="s">
        <v>16158</v>
      </c>
    </row>
    <row r="18870" spans="1:4" x14ac:dyDescent="0.25">
      <c r="A18870" s="179" t="s">
        <v>5763</v>
      </c>
      <c r="B18870" s="179" t="s">
        <v>16590</v>
      </c>
      <c r="C18870" s="179" t="s">
        <v>7</v>
      </c>
      <c r="D18870" s="180" t="s">
        <v>22449</v>
      </c>
    </row>
    <row r="18871" spans="1:4" x14ac:dyDescent="0.25">
      <c r="A18871" s="179" t="s">
        <v>5764</v>
      </c>
      <c r="B18871" s="179" t="s">
        <v>16591</v>
      </c>
      <c r="C18871" s="179" t="s">
        <v>7</v>
      </c>
      <c r="D18871" s="180" t="s">
        <v>24228</v>
      </c>
    </row>
    <row r="18872" spans="1:4" x14ac:dyDescent="0.25">
      <c r="A18872" s="179" t="s">
        <v>5765</v>
      </c>
      <c r="B18872" s="179" t="s">
        <v>16592</v>
      </c>
      <c r="C18872" s="179" t="s">
        <v>7</v>
      </c>
      <c r="D18872" s="180" t="s">
        <v>29018</v>
      </c>
    </row>
    <row r="18873" spans="1:4" x14ac:dyDescent="0.25">
      <c r="A18873" s="179" t="s">
        <v>5766</v>
      </c>
      <c r="B18873" s="179" t="s">
        <v>16593</v>
      </c>
      <c r="C18873" s="179" t="s">
        <v>7</v>
      </c>
      <c r="D18873" s="180" t="s">
        <v>29019</v>
      </c>
    </row>
    <row r="18874" spans="1:4" x14ac:dyDescent="0.25">
      <c r="A18874" s="179" t="s">
        <v>5767</v>
      </c>
      <c r="B18874" s="179" t="s">
        <v>16594</v>
      </c>
      <c r="C18874" s="179" t="s">
        <v>7</v>
      </c>
      <c r="D18874" s="180" t="s">
        <v>17828</v>
      </c>
    </row>
    <row r="18875" spans="1:4" x14ac:dyDescent="0.25">
      <c r="A18875" s="179" t="s">
        <v>5768</v>
      </c>
      <c r="B18875" s="179" t="s">
        <v>16595</v>
      </c>
      <c r="C18875" s="179" t="s">
        <v>7</v>
      </c>
      <c r="D18875" s="180" t="s">
        <v>29020</v>
      </c>
    </row>
    <row r="18876" spans="1:4" x14ac:dyDescent="0.25">
      <c r="A18876" s="179" t="s">
        <v>5769</v>
      </c>
      <c r="B18876" s="179" t="s">
        <v>11226</v>
      </c>
      <c r="C18876" s="179" t="s">
        <v>7</v>
      </c>
      <c r="D18876" s="180" t="s">
        <v>29021</v>
      </c>
    </row>
    <row r="18877" spans="1:4" x14ac:dyDescent="0.25">
      <c r="A18877" s="179" t="s">
        <v>5770</v>
      </c>
      <c r="B18877" s="179" t="s">
        <v>12410</v>
      </c>
      <c r="C18877" s="179" t="s">
        <v>7</v>
      </c>
      <c r="D18877" s="180" t="s">
        <v>29021</v>
      </c>
    </row>
    <row r="18878" spans="1:4" x14ac:dyDescent="0.25">
      <c r="A18878" s="179" t="s">
        <v>5771</v>
      </c>
      <c r="B18878" s="179" t="s">
        <v>16596</v>
      </c>
      <c r="C18878" s="179" t="s">
        <v>7</v>
      </c>
      <c r="D18878" s="180" t="s">
        <v>12406</v>
      </c>
    </row>
    <row r="18879" spans="1:4" x14ac:dyDescent="0.25">
      <c r="A18879" s="179" t="s">
        <v>5772</v>
      </c>
      <c r="B18879" s="179" t="s">
        <v>16597</v>
      </c>
      <c r="C18879" s="179" t="s">
        <v>7</v>
      </c>
      <c r="D18879" s="180" t="s">
        <v>17683</v>
      </c>
    </row>
    <row r="18880" spans="1:4" x14ac:dyDescent="0.25">
      <c r="A18880" s="179" t="s">
        <v>5773</v>
      </c>
      <c r="B18880" s="179" t="s">
        <v>16598</v>
      </c>
      <c r="C18880" s="179" t="s">
        <v>7</v>
      </c>
      <c r="D18880" s="180" t="s">
        <v>19485</v>
      </c>
    </row>
    <row r="18881" spans="1:4" x14ac:dyDescent="0.25">
      <c r="A18881" s="179" t="s">
        <v>5774</v>
      </c>
      <c r="B18881" s="179" t="s">
        <v>16599</v>
      </c>
      <c r="C18881" s="179" t="s">
        <v>7</v>
      </c>
      <c r="D18881" s="180" t="s">
        <v>29022</v>
      </c>
    </row>
    <row r="18882" spans="1:4" x14ac:dyDescent="0.25">
      <c r="A18882" s="179" t="s">
        <v>16600</v>
      </c>
      <c r="B18882" s="179" t="s">
        <v>16601</v>
      </c>
      <c r="C18882" s="179" t="s">
        <v>7</v>
      </c>
      <c r="D18882" s="180" t="s">
        <v>29023</v>
      </c>
    </row>
    <row r="18883" spans="1:4" x14ac:dyDescent="0.25">
      <c r="A18883" s="179" t="s">
        <v>16602</v>
      </c>
      <c r="B18883" s="179" t="s">
        <v>16603</v>
      </c>
      <c r="C18883" s="179" t="s">
        <v>7</v>
      </c>
      <c r="D18883" s="180" t="s">
        <v>17258</v>
      </c>
    </row>
    <row r="18884" spans="1:4" x14ac:dyDescent="0.25">
      <c r="A18884" s="179" t="s">
        <v>16604</v>
      </c>
      <c r="B18884" s="179" t="s">
        <v>16605</v>
      </c>
      <c r="C18884" s="179" t="s">
        <v>7</v>
      </c>
      <c r="D18884" s="180" t="s">
        <v>18059</v>
      </c>
    </row>
    <row r="18885" spans="1:4" x14ac:dyDescent="0.25">
      <c r="A18885" s="179" t="s">
        <v>16606</v>
      </c>
      <c r="B18885" s="179" t="s">
        <v>16607</v>
      </c>
      <c r="C18885" s="179" t="s">
        <v>7</v>
      </c>
      <c r="D18885" s="180" t="s">
        <v>27303</v>
      </c>
    </row>
    <row r="18886" spans="1:4" x14ac:dyDescent="0.25">
      <c r="A18886" s="179" t="s">
        <v>16608</v>
      </c>
      <c r="B18886" s="179" t="s">
        <v>16609</v>
      </c>
      <c r="C18886" s="179" t="s">
        <v>7</v>
      </c>
      <c r="D18886" s="180" t="s">
        <v>17386</v>
      </c>
    </row>
    <row r="18887" spans="1:4" x14ac:dyDescent="0.25">
      <c r="A18887" s="179" t="s">
        <v>16610</v>
      </c>
      <c r="B18887" s="179" t="s">
        <v>16611</v>
      </c>
      <c r="C18887" s="179" t="s">
        <v>7</v>
      </c>
      <c r="D18887" s="180" t="s">
        <v>29024</v>
      </c>
    </row>
    <row r="18888" spans="1:4" x14ac:dyDescent="0.25">
      <c r="A18888" s="179" t="s">
        <v>16612</v>
      </c>
      <c r="B18888" s="179" t="s">
        <v>16613</v>
      </c>
      <c r="C18888" s="179" t="s">
        <v>7</v>
      </c>
      <c r="D18888" s="180" t="s">
        <v>29025</v>
      </c>
    </row>
    <row r="18889" spans="1:4" x14ac:dyDescent="0.25">
      <c r="A18889" s="179" t="s">
        <v>16614</v>
      </c>
      <c r="B18889" s="179" t="s">
        <v>16615</v>
      </c>
      <c r="C18889" s="179" t="s">
        <v>7</v>
      </c>
      <c r="D18889" s="180" t="s">
        <v>29026</v>
      </c>
    </row>
    <row r="18890" spans="1:4" x14ac:dyDescent="0.25">
      <c r="A18890" s="179" t="s">
        <v>16616</v>
      </c>
      <c r="B18890" s="179" t="s">
        <v>16617</v>
      </c>
      <c r="C18890" s="179" t="s">
        <v>14</v>
      </c>
      <c r="D18890" s="180" t="s">
        <v>12690</v>
      </c>
    </row>
    <row r="18891" spans="1:4" x14ac:dyDescent="0.25">
      <c r="A18891" s="179" t="s">
        <v>11227</v>
      </c>
      <c r="B18891" s="179" t="s">
        <v>11228</v>
      </c>
      <c r="C18891" s="179" t="s">
        <v>14</v>
      </c>
      <c r="D18891" s="180" t="s">
        <v>29027</v>
      </c>
    </row>
    <row r="18892" spans="1:4" x14ac:dyDescent="0.25">
      <c r="A18892" s="179" t="s">
        <v>11229</v>
      </c>
      <c r="B18892" s="179" t="s">
        <v>11230</v>
      </c>
      <c r="C18892" s="179" t="s">
        <v>14</v>
      </c>
      <c r="D18892" s="180" t="s">
        <v>17694</v>
      </c>
    </row>
    <row r="18893" spans="1:4" x14ac:dyDescent="0.25">
      <c r="A18893" s="179" t="s">
        <v>11231</v>
      </c>
      <c r="B18893" s="179" t="s">
        <v>11232</v>
      </c>
      <c r="C18893" s="179" t="s">
        <v>14</v>
      </c>
      <c r="D18893" s="180" t="s">
        <v>29028</v>
      </c>
    </row>
    <row r="18894" spans="1:4" x14ac:dyDescent="0.25">
      <c r="A18894" s="179" t="s">
        <v>5775</v>
      </c>
      <c r="B18894" s="179" t="s">
        <v>18344</v>
      </c>
      <c r="C18894" s="179" t="s">
        <v>7</v>
      </c>
      <c r="D18894" s="180" t="s">
        <v>29029</v>
      </c>
    </row>
    <row r="18895" spans="1:4" x14ac:dyDescent="0.25">
      <c r="A18895" s="179" t="s">
        <v>5776</v>
      </c>
      <c r="B18895" s="179" t="s">
        <v>18346</v>
      </c>
      <c r="C18895" s="179" t="s">
        <v>14</v>
      </c>
      <c r="D18895" s="180" t="s">
        <v>29030</v>
      </c>
    </row>
    <row r="18896" spans="1:4" x14ac:dyDescent="0.25">
      <c r="A18896" s="179" t="s">
        <v>18347</v>
      </c>
      <c r="B18896" s="179" t="s">
        <v>18348</v>
      </c>
      <c r="C18896" s="179" t="s">
        <v>7</v>
      </c>
      <c r="D18896" s="180" t="s">
        <v>29031</v>
      </c>
    </row>
    <row r="18897" spans="1:4" x14ac:dyDescent="0.25">
      <c r="A18897" s="179" t="s">
        <v>5777</v>
      </c>
      <c r="B18897" s="179" t="s">
        <v>18349</v>
      </c>
      <c r="C18897" s="179" t="s">
        <v>7</v>
      </c>
      <c r="D18897" s="180" t="s">
        <v>29032</v>
      </c>
    </row>
    <row r="18898" spans="1:4" x14ac:dyDescent="0.25">
      <c r="A18898" s="179" t="s">
        <v>5778</v>
      </c>
      <c r="B18898" s="179" t="s">
        <v>18350</v>
      </c>
      <c r="C18898" s="179" t="s">
        <v>7</v>
      </c>
      <c r="D18898" s="180" t="s">
        <v>12515</v>
      </c>
    </row>
    <row r="18899" spans="1:4" x14ac:dyDescent="0.25">
      <c r="A18899" s="179" t="s">
        <v>5779</v>
      </c>
      <c r="B18899" s="179" t="s">
        <v>18351</v>
      </c>
      <c r="C18899" s="179" t="s">
        <v>7</v>
      </c>
      <c r="D18899" s="180" t="s">
        <v>17814</v>
      </c>
    </row>
    <row r="18900" spans="1:4" x14ac:dyDescent="0.25">
      <c r="A18900" s="179" t="s">
        <v>5780</v>
      </c>
      <c r="B18900" s="179" t="s">
        <v>18352</v>
      </c>
      <c r="C18900" s="179" t="s">
        <v>7</v>
      </c>
      <c r="D18900" s="180" t="s">
        <v>18176</v>
      </c>
    </row>
    <row r="18901" spans="1:4" x14ac:dyDescent="0.25">
      <c r="A18901" s="179" t="s">
        <v>5781</v>
      </c>
      <c r="B18901" s="179" t="s">
        <v>18353</v>
      </c>
      <c r="C18901" s="179" t="s">
        <v>14</v>
      </c>
      <c r="D18901" s="180" t="s">
        <v>7872</v>
      </c>
    </row>
    <row r="18902" spans="1:4" x14ac:dyDescent="0.25">
      <c r="A18902" s="179" t="s">
        <v>5782</v>
      </c>
      <c r="B18902" s="179" t="s">
        <v>18354</v>
      </c>
      <c r="C18902" s="179" t="s">
        <v>14</v>
      </c>
      <c r="D18902" s="180" t="s">
        <v>15997</v>
      </c>
    </row>
    <row r="18903" spans="1:4" x14ac:dyDescent="0.25">
      <c r="A18903" s="179" t="s">
        <v>5783</v>
      </c>
      <c r="B18903" s="179" t="s">
        <v>18355</v>
      </c>
      <c r="C18903" s="179" t="s">
        <v>7</v>
      </c>
      <c r="D18903" s="180" t="s">
        <v>29033</v>
      </c>
    </row>
    <row r="18904" spans="1:4" x14ac:dyDescent="0.25">
      <c r="A18904" s="179" t="s">
        <v>5784</v>
      </c>
      <c r="B18904" s="179" t="s">
        <v>18357</v>
      </c>
      <c r="C18904" s="179" t="s">
        <v>7</v>
      </c>
      <c r="D18904" s="180" t="s">
        <v>29034</v>
      </c>
    </row>
    <row r="18905" spans="1:4" x14ac:dyDescent="0.25">
      <c r="A18905" s="179" t="s">
        <v>5785</v>
      </c>
      <c r="B18905" s="179" t="s">
        <v>18358</v>
      </c>
      <c r="C18905" s="179" t="s">
        <v>7</v>
      </c>
      <c r="D18905" s="180" t="s">
        <v>12575</v>
      </c>
    </row>
    <row r="18906" spans="1:4" x14ac:dyDescent="0.25">
      <c r="A18906" s="179" t="s">
        <v>5786</v>
      </c>
      <c r="B18906" s="179" t="s">
        <v>18359</v>
      </c>
      <c r="C18906" s="179" t="s">
        <v>14</v>
      </c>
      <c r="D18906" s="180" t="s">
        <v>12559</v>
      </c>
    </row>
    <row r="18907" spans="1:4" x14ac:dyDescent="0.25">
      <c r="A18907" s="179" t="s">
        <v>5787</v>
      </c>
      <c r="B18907" s="179" t="s">
        <v>18360</v>
      </c>
      <c r="C18907" s="179" t="s">
        <v>7</v>
      </c>
      <c r="D18907" s="180" t="s">
        <v>29035</v>
      </c>
    </row>
    <row r="18908" spans="1:4" x14ac:dyDescent="0.25">
      <c r="A18908" s="179" t="s">
        <v>5788</v>
      </c>
      <c r="B18908" s="179" t="s">
        <v>18361</v>
      </c>
      <c r="C18908" s="179" t="s">
        <v>7</v>
      </c>
      <c r="D18908" s="180" t="s">
        <v>16811</v>
      </c>
    </row>
    <row r="18909" spans="1:4" x14ac:dyDescent="0.25">
      <c r="A18909" s="179" t="s">
        <v>5789</v>
      </c>
      <c r="B18909" s="179" t="s">
        <v>16618</v>
      </c>
      <c r="C18909" s="179" t="s">
        <v>7</v>
      </c>
      <c r="D18909" s="180" t="s">
        <v>6334</v>
      </c>
    </row>
    <row r="18910" spans="1:4" x14ac:dyDescent="0.25">
      <c r="A18910" s="179" t="s">
        <v>5790</v>
      </c>
      <c r="B18910" s="179" t="s">
        <v>16619</v>
      </c>
      <c r="C18910" s="179" t="s">
        <v>7</v>
      </c>
      <c r="D18910" s="180" t="s">
        <v>12660</v>
      </c>
    </row>
    <row r="18911" spans="1:4" x14ac:dyDescent="0.25">
      <c r="A18911" s="179" t="s">
        <v>5791</v>
      </c>
      <c r="B18911" s="179" t="s">
        <v>16620</v>
      </c>
      <c r="C18911" s="179" t="s">
        <v>7</v>
      </c>
      <c r="D18911" s="180" t="s">
        <v>6494</v>
      </c>
    </row>
    <row r="18912" spans="1:4" x14ac:dyDescent="0.25">
      <c r="A18912" s="179" t="s">
        <v>5792</v>
      </c>
      <c r="B18912" s="179" t="s">
        <v>16621</v>
      </c>
      <c r="C18912" s="179" t="s">
        <v>7</v>
      </c>
      <c r="D18912" s="180" t="s">
        <v>12415</v>
      </c>
    </row>
    <row r="18913" spans="1:4" x14ac:dyDescent="0.25">
      <c r="A18913" s="179" t="s">
        <v>5793</v>
      </c>
      <c r="B18913" s="179" t="s">
        <v>16622</v>
      </c>
      <c r="C18913" s="179" t="s">
        <v>7</v>
      </c>
      <c r="D18913" s="180" t="s">
        <v>14398</v>
      </c>
    </row>
    <row r="18914" spans="1:4" x14ac:dyDescent="0.25">
      <c r="A18914" s="179" t="s">
        <v>16623</v>
      </c>
      <c r="B18914" s="179" t="s">
        <v>16624</v>
      </c>
      <c r="C18914" s="179" t="s">
        <v>7</v>
      </c>
      <c r="D18914" s="180" t="s">
        <v>14327</v>
      </c>
    </row>
    <row r="18915" spans="1:4" x14ac:dyDescent="0.25">
      <c r="A18915" s="179" t="s">
        <v>16625</v>
      </c>
      <c r="B18915" s="179" t="s">
        <v>16626</v>
      </c>
      <c r="C18915" s="179" t="s">
        <v>7</v>
      </c>
      <c r="D18915" s="180" t="s">
        <v>28235</v>
      </c>
    </row>
    <row r="18916" spans="1:4" x14ac:dyDescent="0.25">
      <c r="A18916" s="179" t="s">
        <v>16627</v>
      </c>
      <c r="B18916" s="179" t="s">
        <v>16628</v>
      </c>
      <c r="C18916" s="179" t="s">
        <v>7</v>
      </c>
      <c r="D18916" s="180" t="s">
        <v>12667</v>
      </c>
    </row>
    <row r="18917" spans="1:4" x14ac:dyDescent="0.25">
      <c r="A18917" s="179" t="s">
        <v>16629</v>
      </c>
      <c r="B18917" s="179" t="s">
        <v>16630</v>
      </c>
      <c r="C18917" s="179" t="s">
        <v>7</v>
      </c>
      <c r="D18917" s="180" t="s">
        <v>26501</v>
      </c>
    </row>
    <row r="18918" spans="1:4" x14ac:dyDescent="0.25">
      <c r="A18918" s="179" t="s">
        <v>16631</v>
      </c>
      <c r="B18918" s="179" t="s">
        <v>16632</v>
      </c>
      <c r="C18918" s="179" t="s">
        <v>7</v>
      </c>
      <c r="D18918" s="180" t="s">
        <v>11805</v>
      </c>
    </row>
    <row r="18919" spans="1:4" x14ac:dyDescent="0.25">
      <c r="A18919" s="179" t="s">
        <v>16633</v>
      </c>
      <c r="B18919" s="179" t="s">
        <v>16634</v>
      </c>
      <c r="C18919" s="179" t="s">
        <v>7</v>
      </c>
      <c r="D18919" s="180" t="s">
        <v>14603</v>
      </c>
    </row>
    <row r="18920" spans="1:4" x14ac:dyDescent="0.25">
      <c r="A18920" s="179" t="s">
        <v>16635</v>
      </c>
      <c r="B18920" s="179" t="s">
        <v>16636</v>
      </c>
      <c r="C18920" s="179" t="s">
        <v>7</v>
      </c>
      <c r="D18920" s="180" t="s">
        <v>6438</v>
      </c>
    </row>
    <row r="18921" spans="1:4" x14ac:dyDescent="0.25">
      <c r="A18921" s="179" t="s">
        <v>16637</v>
      </c>
      <c r="B18921" s="179" t="s">
        <v>16638</v>
      </c>
      <c r="C18921" s="179" t="s">
        <v>7</v>
      </c>
      <c r="D18921" s="180" t="s">
        <v>6315</v>
      </c>
    </row>
    <row r="18922" spans="1:4" x14ac:dyDescent="0.25">
      <c r="A18922" s="179" t="s">
        <v>16639</v>
      </c>
      <c r="B18922" s="179" t="s">
        <v>16640</v>
      </c>
      <c r="C18922" s="179" t="s">
        <v>7</v>
      </c>
      <c r="D18922" s="180" t="s">
        <v>14331</v>
      </c>
    </row>
    <row r="18923" spans="1:4" x14ac:dyDescent="0.25">
      <c r="A18923" s="179" t="s">
        <v>16641</v>
      </c>
      <c r="B18923" s="179" t="s">
        <v>16642</v>
      </c>
      <c r="C18923" s="179" t="s">
        <v>7</v>
      </c>
      <c r="D18923" s="180" t="s">
        <v>12699</v>
      </c>
    </row>
    <row r="18924" spans="1:4" x14ac:dyDescent="0.25">
      <c r="A18924" s="179" t="s">
        <v>16643</v>
      </c>
      <c r="B18924" s="179" t="s">
        <v>16644</v>
      </c>
      <c r="C18924" s="179" t="s">
        <v>7</v>
      </c>
      <c r="D18924" s="180" t="s">
        <v>6459</v>
      </c>
    </row>
    <row r="18925" spans="1:4" x14ac:dyDescent="0.25">
      <c r="A18925" s="179" t="s">
        <v>16645</v>
      </c>
      <c r="B18925" s="179" t="s">
        <v>16646</v>
      </c>
      <c r="C18925" s="179" t="s">
        <v>7</v>
      </c>
      <c r="D18925" s="180" t="s">
        <v>27973</v>
      </c>
    </row>
    <row r="18926" spans="1:4" x14ac:dyDescent="0.25">
      <c r="A18926" s="179" t="s">
        <v>16647</v>
      </c>
      <c r="B18926" s="179" t="s">
        <v>16648</v>
      </c>
      <c r="C18926" s="179" t="s">
        <v>7</v>
      </c>
      <c r="D18926" s="180" t="s">
        <v>25898</v>
      </c>
    </row>
    <row r="18927" spans="1:4" x14ac:dyDescent="0.25">
      <c r="A18927" s="179" t="s">
        <v>16649</v>
      </c>
      <c r="B18927" s="179" t="s">
        <v>16650</v>
      </c>
      <c r="C18927" s="179" t="s">
        <v>7</v>
      </c>
      <c r="D18927" s="180" t="s">
        <v>8548</v>
      </c>
    </row>
    <row r="18928" spans="1:4" x14ac:dyDescent="0.25">
      <c r="A18928" s="179" t="s">
        <v>5794</v>
      </c>
      <c r="B18928" s="179" t="s">
        <v>7391</v>
      </c>
      <c r="C18928" s="179" t="s">
        <v>10</v>
      </c>
      <c r="D18928" s="180" t="s">
        <v>29036</v>
      </c>
    </row>
    <row r="18929" spans="1:4" x14ac:dyDescent="0.25">
      <c r="A18929" s="179" t="s">
        <v>5795</v>
      </c>
      <c r="B18929" s="179" t="s">
        <v>7392</v>
      </c>
      <c r="C18929" s="179" t="s">
        <v>10</v>
      </c>
      <c r="D18929" s="180" t="s">
        <v>29037</v>
      </c>
    </row>
    <row r="18930" spans="1:4" x14ac:dyDescent="0.25">
      <c r="A18930" s="179" t="s">
        <v>5796</v>
      </c>
      <c r="B18930" s="179" t="s">
        <v>7393</v>
      </c>
      <c r="C18930" s="179" t="s">
        <v>10</v>
      </c>
      <c r="D18930" s="180" t="s">
        <v>29038</v>
      </c>
    </row>
    <row r="18931" spans="1:4" x14ac:dyDescent="0.25">
      <c r="A18931" s="179" t="s">
        <v>5797</v>
      </c>
      <c r="B18931" s="179" t="s">
        <v>7394</v>
      </c>
      <c r="C18931" s="179" t="s">
        <v>10</v>
      </c>
      <c r="D18931" s="180" t="s">
        <v>29039</v>
      </c>
    </row>
    <row r="18932" spans="1:4" x14ac:dyDescent="0.25">
      <c r="A18932" s="179" t="s">
        <v>5798</v>
      </c>
      <c r="B18932" s="179" t="s">
        <v>7395</v>
      </c>
      <c r="C18932" s="179" t="s">
        <v>10</v>
      </c>
      <c r="D18932" s="180" t="s">
        <v>29040</v>
      </c>
    </row>
    <row r="18933" spans="1:4" x14ac:dyDescent="0.25">
      <c r="A18933" s="179" t="s">
        <v>5799</v>
      </c>
      <c r="B18933" s="179" t="s">
        <v>7396</v>
      </c>
      <c r="C18933" s="179" t="s">
        <v>10</v>
      </c>
      <c r="D18933" s="180" t="s">
        <v>29041</v>
      </c>
    </row>
    <row r="18934" spans="1:4" x14ac:dyDescent="0.25">
      <c r="A18934" s="179" t="s">
        <v>5800</v>
      </c>
      <c r="B18934" s="179" t="s">
        <v>7397</v>
      </c>
      <c r="C18934" s="179" t="s">
        <v>10</v>
      </c>
      <c r="D18934" s="180" t="s">
        <v>29042</v>
      </c>
    </row>
    <row r="18935" spans="1:4" x14ac:dyDescent="0.25">
      <c r="A18935" s="179" t="s">
        <v>5801</v>
      </c>
      <c r="B18935" s="179" t="s">
        <v>7398</v>
      </c>
      <c r="C18935" s="179" t="s">
        <v>10</v>
      </c>
      <c r="D18935" s="180" t="s">
        <v>29043</v>
      </c>
    </row>
    <row r="18936" spans="1:4" x14ac:dyDescent="0.25">
      <c r="A18936" s="179" t="s">
        <v>5802</v>
      </c>
      <c r="B18936" s="179" t="s">
        <v>7399</v>
      </c>
      <c r="C18936" s="179" t="s">
        <v>10</v>
      </c>
      <c r="D18936" s="180" t="s">
        <v>29044</v>
      </c>
    </row>
    <row r="18937" spans="1:4" x14ac:dyDescent="0.25">
      <c r="A18937" s="179" t="s">
        <v>5803</v>
      </c>
      <c r="B18937" s="179" t="s">
        <v>7400</v>
      </c>
      <c r="C18937" s="179" t="s">
        <v>10</v>
      </c>
      <c r="D18937" s="180" t="s">
        <v>29045</v>
      </c>
    </row>
    <row r="18938" spans="1:4" x14ac:dyDescent="0.25">
      <c r="A18938" s="179" t="s">
        <v>5804</v>
      </c>
      <c r="B18938" s="179" t="s">
        <v>7401</v>
      </c>
      <c r="C18938" s="179" t="s">
        <v>10</v>
      </c>
      <c r="D18938" s="180" t="s">
        <v>29046</v>
      </c>
    </row>
    <row r="18939" spans="1:4" x14ac:dyDescent="0.25">
      <c r="A18939" s="179" t="s">
        <v>5805</v>
      </c>
      <c r="B18939" s="179" t="s">
        <v>7402</v>
      </c>
      <c r="C18939" s="179" t="s">
        <v>10</v>
      </c>
      <c r="D18939" s="180" t="s">
        <v>29047</v>
      </c>
    </row>
    <row r="18940" spans="1:4" x14ac:dyDescent="0.25">
      <c r="A18940" s="179" t="s">
        <v>5806</v>
      </c>
      <c r="B18940" s="179" t="s">
        <v>7403</v>
      </c>
      <c r="C18940" s="179" t="s">
        <v>10</v>
      </c>
      <c r="D18940" s="180" t="s">
        <v>29048</v>
      </c>
    </row>
    <row r="18941" spans="1:4" x14ac:dyDescent="0.25">
      <c r="A18941" s="179" t="s">
        <v>5807</v>
      </c>
      <c r="B18941" s="179" t="s">
        <v>7404</v>
      </c>
      <c r="C18941" s="179" t="s">
        <v>10</v>
      </c>
      <c r="D18941" s="180" t="s">
        <v>29049</v>
      </c>
    </row>
    <row r="18942" spans="1:4" x14ac:dyDescent="0.25">
      <c r="A18942" s="179" t="s">
        <v>5808</v>
      </c>
      <c r="B18942" s="179" t="s">
        <v>7405</v>
      </c>
      <c r="C18942" s="179" t="s">
        <v>10</v>
      </c>
      <c r="D18942" s="180" t="s">
        <v>29050</v>
      </c>
    </row>
    <row r="18943" spans="1:4" x14ac:dyDescent="0.25">
      <c r="A18943" s="179" t="s">
        <v>5809</v>
      </c>
      <c r="B18943" s="179" t="s">
        <v>7406</v>
      </c>
      <c r="C18943" s="179" t="s">
        <v>10</v>
      </c>
      <c r="D18943" s="180" t="s">
        <v>29051</v>
      </c>
    </row>
    <row r="18944" spans="1:4" x14ac:dyDescent="0.25">
      <c r="A18944" s="179" t="s">
        <v>5810</v>
      </c>
      <c r="B18944" s="179" t="s">
        <v>7407</v>
      </c>
      <c r="C18944" s="179" t="s">
        <v>10</v>
      </c>
      <c r="D18944" s="180" t="s">
        <v>29052</v>
      </c>
    </row>
    <row r="18945" spans="1:4" x14ac:dyDescent="0.25">
      <c r="A18945" s="179" t="s">
        <v>5811</v>
      </c>
      <c r="B18945" s="179" t="s">
        <v>7408</v>
      </c>
      <c r="C18945" s="179" t="s">
        <v>10</v>
      </c>
      <c r="D18945" s="180" t="s">
        <v>29053</v>
      </c>
    </row>
    <row r="18946" spans="1:4" x14ac:dyDescent="0.25">
      <c r="A18946" s="179" t="s">
        <v>5812</v>
      </c>
      <c r="B18946" s="179" t="s">
        <v>7409</v>
      </c>
      <c r="C18946" s="179" t="s">
        <v>10</v>
      </c>
      <c r="D18946" s="180" t="s">
        <v>29054</v>
      </c>
    </row>
    <row r="18947" spans="1:4" x14ac:dyDescent="0.25">
      <c r="A18947" s="179" t="s">
        <v>5813</v>
      </c>
      <c r="B18947" s="179" t="s">
        <v>7410</v>
      </c>
      <c r="C18947" s="179" t="s">
        <v>10</v>
      </c>
      <c r="D18947" s="180" t="s">
        <v>29055</v>
      </c>
    </row>
    <row r="18948" spans="1:4" x14ac:dyDescent="0.25">
      <c r="A18948" s="179" t="s">
        <v>5814</v>
      </c>
      <c r="B18948" s="179" t="s">
        <v>7411</v>
      </c>
      <c r="C18948" s="179" t="s">
        <v>10</v>
      </c>
      <c r="D18948" s="180" t="s">
        <v>29056</v>
      </c>
    </row>
    <row r="18949" spans="1:4" x14ac:dyDescent="0.25">
      <c r="A18949" s="179" t="s">
        <v>5815</v>
      </c>
      <c r="B18949" s="179" t="s">
        <v>7412</v>
      </c>
      <c r="C18949" s="179" t="s">
        <v>10</v>
      </c>
      <c r="D18949" s="180" t="s">
        <v>29057</v>
      </c>
    </row>
    <row r="18950" spans="1:4" x14ac:dyDescent="0.25">
      <c r="A18950" s="179" t="s">
        <v>5816</v>
      </c>
      <c r="B18950" s="179" t="s">
        <v>7413</v>
      </c>
      <c r="C18950" s="179" t="s">
        <v>10</v>
      </c>
      <c r="D18950" s="180" t="s">
        <v>29058</v>
      </c>
    </row>
    <row r="18951" spans="1:4" x14ac:dyDescent="0.25">
      <c r="A18951" s="179" t="s">
        <v>5817</v>
      </c>
      <c r="B18951" s="179" t="s">
        <v>7414</v>
      </c>
      <c r="C18951" s="179" t="s">
        <v>10</v>
      </c>
      <c r="D18951" s="180" t="s">
        <v>29059</v>
      </c>
    </row>
    <row r="18952" spans="1:4" x14ac:dyDescent="0.25">
      <c r="A18952" s="179" t="s">
        <v>5818</v>
      </c>
      <c r="B18952" s="179" t="s">
        <v>7415</v>
      </c>
      <c r="C18952" s="179" t="s">
        <v>10</v>
      </c>
      <c r="D18952" s="180" t="s">
        <v>29060</v>
      </c>
    </row>
    <row r="18953" spans="1:4" x14ac:dyDescent="0.25">
      <c r="A18953" s="179" t="s">
        <v>5819</v>
      </c>
      <c r="B18953" s="179" t="s">
        <v>7416</v>
      </c>
      <c r="C18953" s="179" t="s">
        <v>10</v>
      </c>
      <c r="D18953" s="180" t="s">
        <v>29061</v>
      </c>
    </row>
    <row r="18954" spans="1:4" x14ac:dyDescent="0.25">
      <c r="A18954" s="179" t="s">
        <v>5820</v>
      </c>
      <c r="B18954" s="179" t="s">
        <v>7417</v>
      </c>
      <c r="C18954" s="179" t="s">
        <v>10</v>
      </c>
      <c r="D18954" s="180" t="s">
        <v>29062</v>
      </c>
    </row>
    <row r="18955" spans="1:4" x14ac:dyDescent="0.25">
      <c r="A18955" s="179" t="s">
        <v>5821</v>
      </c>
      <c r="B18955" s="179" t="s">
        <v>7418</v>
      </c>
      <c r="C18955" s="179" t="s">
        <v>10</v>
      </c>
      <c r="D18955" s="180" t="s">
        <v>29063</v>
      </c>
    </row>
    <row r="18956" spans="1:4" x14ac:dyDescent="0.25">
      <c r="A18956" s="179" t="s">
        <v>5822</v>
      </c>
      <c r="B18956" s="179" t="s">
        <v>7419</v>
      </c>
      <c r="C18956" s="179" t="s">
        <v>10</v>
      </c>
      <c r="D18956" s="180" t="s">
        <v>29064</v>
      </c>
    </row>
    <row r="18957" spans="1:4" x14ac:dyDescent="0.25">
      <c r="A18957" s="179" t="s">
        <v>5823</v>
      </c>
      <c r="B18957" s="179" t="s">
        <v>7420</v>
      </c>
      <c r="C18957" s="179" t="s">
        <v>10</v>
      </c>
      <c r="D18957" s="180" t="s">
        <v>29065</v>
      </c>
    </row>
    <row r="18958" spans="1:4" x14ac:dyDescent="0.25">
      <c r="A18958" s="179" t="s">
        <v>5824</v>
      </c>
      <c r="B18958" s="179" t="s">
        <v>7421</v>
      </c>
      <c r="C18958" s="179" t="s">
        <v>10</v>
      </c>
      <c r="D18958" s="180" t="s">
        <v>29066</v>
      </c>
    </row>
    <row r="18959" spans="1:4" x14ac:dyDescent="0.25">
      <c r="A18959" s="179" t="s">
        <v>5825</v>
      </c>
      <c r="B18959" s="179" t="s">
        <v>7422</v>
      </c>
      <c r="C18959" s="179" t="s">
        <v>10</v>
      </c>
      <c r="D18959" s="180" t="s">
        <v>29067</v>
      </c>
    </row>
    <row r="18960" spans="1:4" x14ac:dyDescent="0.25">
      <c r="A18960" s="179" t="s">
        <v>5826</v>
      </c>
      <c r="B18960" s="179" t="s">
        <v>7423</v>
      </c>
      <c r="C18960" s="179" t="s">
        <v>10</v>
      </c>
      <c r="D18960" s="180" t="s">
        <v>29068</v>
      </c>
    </row>
    <row r="18961" spans="1:4" x14ac:dyDescent="0.25">
      <c r="A18961" s="179" t="s">
        <v>5827</v>
      </c>
      <c r="B18961" s="179" t="s">
        <v>7424</v>
      </c>
      <c r="C18961" s="179" t="s">
        <v>10</v>
      </c>
      <c r="D18961" s="180" t="s">
        <v>29069</v>
      </c>
    </row>
    <row r="18962" spans="1:4" x14ac:dyDescent="0.25">
      <c r="A18962" s="179" t="s">
        <v>5828</v>
      </c>
      <c r="B18962" s="179" t="s">
        <v>7425</v>
      </c>
      <c r="C18962" s="179" t="s">
        <v>10</v>
      </c>
      <c r="D18962" s="180" t="s">
        <v>29070</v>
      </c>
    </row>
    <row r="18963" spans="1:4" x14ac:dyDescent="0.25">
      <c r="A18963" s="179" t="s">
        <v>5829</v>
      </c>
      <c r="B18963" s="179" t="s">
        <v>7426</v>
      </c>
      <c r="C18963" s="179" t="s">
        <v>10</v>
      </c>
      <c r="D18963" s="180" t="s">
        <v>29071</v>
      </c>
    </row>
    <row r="18964" spans="1:4" x14ac:dyDescent="0.25">
      <c r="A18964" s="179" t="s">
        <v>5830</v>
      </c>
      <c r="B18964" s="179" t="s">
        <v>7427</v>
      </c>
      <c r="C18964" s="179" t="s">
        <v>10</v>
      </c>
      <c r="D18964" s="180" t="s">
        <v>29072</v>
      </c>
    </row>
    <row r="18965" spans="1:4" x14ac:dyDescent="0.25">
      <c r="A18965" s="179" t="s">
        <v>5831</v>
      </c>
      <c r="B18965" s="179" t="s">
        <v>7428</v>
      </c>
      <c r="C18965" s="179" t="s">
        <v>10</v>
      </c>
      <c r="D18965" s="180" t="s">
        <v>29073</v>
      </c>
    </row>
    <row r="18966" spans="1:4" x14ac:dyDescent="0.25">
      <c r="A18966" s="179" t="s">
        <v>5832</v>
      </c>
      <c r="B18966" s="179" t="s">
        <v>7429</v>
      </c>
      <c r="C18966" s="179" t="s">
        <v>10</v>
      </c>
      <c r="D18966" s="180" t="s">
        <v>29074</v>
      </c>
    </row>
    <row r="18967" spans="1:4" x14ac:dyDescent="0.25">
      <c r="A18967" s="179" t="s">
        <v>5833</v>
      </c>
      <c r="B18967" s="179" t="s">
        <v>7430</v>
      </c>
      <c r="C18967" s="179" t="s">
        <v>10</v>
      </c>
      <c r="D18967" s="180" t="s">
        <v>29075</v>
      </c>
    </row>
    <row r="18968" spans="1:4" x14ac:dyDescent="0.25">
      <c r="A18968" s="179" t="s">
        <v>5834</v>
      </c>
      <c r="B18968" s="179" t="s">
        <v>7431</v>
      </c>
      <c r="C18968" s="179" t="s">
        <v>10</v>
      </c>
      <c r="D18968" s="180" t="s">
        <v>29076</v>
      </c>
    </row>
    <row r="18969" spans="1:4" x14ac:dyDescent="0.25">
      <c r="A18969" s="179" t="s">
        <v>5835</v>
      </c>
      <c r="B18969" s="179" t="s">
        <v>7432</v>
      </c>
      <c r="C18969" s="179" t="s">
        <v>10</v>
      </c>
      <c r="D18969" s="180" t="s">
        <v>29077</v>
      </c>
    </row>
    <row r="18970" spans="1:4" x14ac:dyDescent="0.25">
      <c r="A18970" s="179" t="s">
        <v>5836</v>
      </c>
      <c r="B18970" s="179" t="s">
        <v>7433</v>
      </c>
      <c r="C18970" s="179" t="s">
        <v>10</v>
      </c>
      <c r="D18970" s="180" t="s">
        <v>29078</v>
      </c>
    </row>
    <row r="18971" spans="1:4" x14ac:dyDescent="0.25">
      <c r="A18971" s="179" t="s">
        <v>5837</v>
      </c>
      <c r="B18971" s="179" t="s">
        <v>7434</v>
      </c>
      <c r="C18971" s="179" t="s">
        <v>10</v>
      </c>
      <c r="D18971" s="180" t="s">
        <v>29079</v>
      </c>
    </row>
    <row r="18972" spans="1:4" x14ac:dyDescent="0.25">
      <c r="A18972" s="179" t="s">
        <v>5838</v>
      </c>
      <c r="B18972" s="179" t="s">
        <v>7435</v>
      </c>
      <c r="C18972" s="179" t="s">
        <v>10</v>
      </c>
      <c r="D18972" s="180" t="s">
        <v>29080</v>
      </c>
    </row>
    <row r="18973" spans="1:4" x14ac:dyDescent="0.25">
      <c r="A18973" s="179" t="s">
        <v>5839</v>
      </c>
      <c r="B18973" s="179" t="s">
        <v>7436</v>
      </c>
      <c r="C18973" s="179" t="s">
        <v>10</v>
      </c>
      <c r="D18973" s="180" t="s">
        <v>29081</v>
      </c>
    </row>
    <row r="18974" spans="1:4" x14ac:dyDescent="0.25">
      <c r="A18974" s="179" t="s">
        <v>5840</v>
      </c>
      <c r="B18974" s="179" t="s">
        <v>7437</v>
      </c>
      <c r="C18974" s="179" t="s">
        <v>10</v>
      </c>
      <c r="D18974" s="180" t="s">
        <v>29082</v>
      </c>
    </row>
    <row r="18975" spans="1:4" x14ac:dyDescent="0.25">
      <c r="A18975" s="179" t="s">
        <v>5841</v>
      </c>
      <c r="B18975" s="179" t="s">
        <v>7438</v>
      </c>
      <c r="C18975" s="179" t="s">
        <v>10</v>
      </c>
      <c r="D18975" s="180" t="s">
        <v>29083</v>
      </c>
    </row>
    <row r="18976" spans="1:4" x14ac:dyDescent="0.25">
      <c r="A18976" s="179" t="s">
        <v>5842</v>
      </c>
      <c r="B18976" s="179" t="s">
        <v>7439</v>
      </c>
      <c r="C18976" s="179" t="s">
        <v>10</v>
      </c>
      <c r="D18976" s="180" t="s">
        <v>29084</v>
      </c>
    </row>
    <row r="18977" spans="1:4" x14ac:dyDescent="0.25">
      <c r="A18977" s="179" t="s">
        <v>5843</v>
      </c>
      <c r="B18977" s="179" t="s">
        <v>7440</v>
      </c>
      <c r="C18977" s="179" t="s">
        <v>10</v>
      </c>
      <c r="D18977" s="180" t="s">
        <v>29085</v>
      </c>
    </row>
    <row r="18978" spans="1:4" x14ac:dyDescent="0.25">
      <c r="A18978" s="179" t="s">
        <v>5844</v>
      </c>
      <c r="B18978" s="179" t="s">
        <v>7441</v>
      </c>
      <c r="C18978" s="179" t="s">
        <v>10</v>
      </c>
      <c r="D18978" s="180" t="s">
        <v>29086</v>
      </c>
    </row>
    <row r="18979" spans="1:4" x14ac:dyDescent="0.25">
      <c r="A18979" s="179" t="s">
        <v>5845</v>
      </c>
      <c r="B18979" s="179" t="s">
        <v>7442</v>
      </c>
      <c r="C18979" s="179" t="s">
        <v>10</v>
      </c>
      <c r="D18979" s="180" t="s">
        <v>19360</v>
      </c>
    </row>
    <row r="18980" spans="1:4" x14ac:dyDescent="0.25">
      <c r="A18980" s="179" t="s">
        <v>5846</v>
      </c>
      <c r="B18980" s="179" t="s">
        <v>7443</v>
      </c>
      <c r="C18980" s="179" t="s">
        <v>10</v>
      </c>
      <c r="D18980" s="180" t="s">
        <v>29087</v>
      </c>
    </row>
    <row r="18981" spans="1:4" x14ac:dyDescent="0.25">
      <c r="A18981" s="179" t="s">
        <v>5847</v>
      </c>
      <c r="B18981" s="179" t="s">
        <v>7444</v>
      </c>
      <c r="C18981" s="179" t="s">
        <v>10</v>
      </c>
      <c r="D18981" s="180" t="s">
        <v>29088</v>
      </c>
    </row>
    <row r="18982" spans="1:4" x14ac:dyDescent="0.25">
      <c r="A18982" s="179" t="s">
        <v>5848</v>
      </c>
      <c r="B18982" s="179" t="s">
        <v>7445</v>
      </c>
      <c r="C18982" s="179" t="s">
        <v>10</v>
      </c>
      <c r="D18982" s="180" t="s">
        <v>29089</v>
      </c>
    </row>
    <row r="18983" spans="1:4" x14ac:dyDescent="0.25">
      <c r="A18983" s="179" t="s">
        <v>5849</v>
      </c>
      <c r="B18983" s="179" t="s">
        <v>7446</v>
      </c>
      <c r="C18983" s="179" t="s">
        <v>10</v>
      </c>
      <c r="D18983" s="180" t="s">
        <v>29090</v>
      </c>
    </row>
    <row r="18984" spans="1:4" x14ac:dyDescent="0.25">
      <c r="A18984" s="179" t="s">
        <v>5850</v>
      </c>
      <c r="B18984" s="179" t="s">
        <v>7447</v>
      </c>
      <c r="C18984" s="179" t="s">
        <v>10</v>
      </c>
      <c r="D18984" s="180" t="s">
        <v>29091</v>
      </c>
    </row>
    <row r="18985" spans="1:4" x14ac:dyDescent="0.25">
      <c r="A18985" s="179" t="s">
        <v>5851</v>
      </c>
      <c r="B18985" s="179" t="s">
        <v>7448</v>
      </c>
      <c r="C18985" s="179" t="s">
        <v>10</v>
      </c>
      <c r="D18985" s="180" t="s">
        <v>29092</v>
      </c>
    </row>
    <row r="18986" spans="1:4" x14ac:dyDescent="0.25">
      <c r="A18986" s="179" t="s">
        <v>5852</v>
      </c>
      <c r="B18986" s="179" t="s">
        <v>7449</v>
      </c>
      <c r="C18986" s="179" t="s">
        <v>10</v>
      </c>
      <c r="D18986" s="180" t="s">
        <v>29093</v>
      </c>
    </row>
    <row r="18987" spans="1:4" x14ac:dyDescent="0.25">
      <c r="A18987" s="179" t="s">
        <v>5853</v>
      </c>
      <c r="B18987" s="179" t="s">
        <v>7450</v>
      </c>
      <c r="C18987" s="179" t="s">
        <v>10</v>
      </c>
      <c r="D18987" s="180" t="s">
        <v>29094</v>
      </c>
    </row>
    <row r="18988" spans="1:4" x14ac:dyDescent="0.25">
      <c r="A18988" s="179" t="s">
        <v>5854</v>
      </c>
      <c r="B18988" s="179" t="s">
        <v>7451</v>
      </c>
      <c r="C18988" s="179" t="s">
        <v>10</v>
      </c>
      <c r="D18988" s="180" t="s">
        <v>29095</v>
      </c>
    </row>
    <row r="18989" spans="1:4" x14ac:dyDescent="0.25">
      <c r="A18989" s="179" t="s">
        <v>5855</v>
      </c>
      <c r="B18989" s="179" t="s">
        <v>7452</v>
      </c>
      <c r="C18989" s="179" t="s">
        <v>10</v>
      </c>
      <c r="D18989" s="180" t="s">
        <v>29096</v>
      </c>
    </row>
    <row r="18990" spans="1:4" x14ac:dyDescent="0.25">
      <c r="A18990" s="179" t="s">
        <v>5856</v>
      </c>
      <c r="B18990" s="179" t="s">
        <v>7453</v>
      </c>
      <c r="C18990" s="179" t="s">
        <v>10</v>
      </c>
      <c r="D18990" s="180" t="s">
        <v>29097</v>
      </c>
    </row>
    <row r="18991" spans="1:4" x14ac:dyDescent="0.25">
      <c r="A18991" s="179" t="s">
        <v>5857</v>
      </c>
      <c r="B18991" s="179" t="s">
        <v>7454</v>
      </c>
      <c r="C18991" s="179" t="s">
        <v>10</v>
      </c>
      <c r="D18991" s="180" t="s">
        <v>29098</v>
      </c>
    </row>
    <row r="18992" spans="1:4" x14ac:dyDescent="0.25">
      <c r="A18992" s="179" t="s">
        <v>5858</v>
      </c>
      <c r="B18992" s="179" t="s">
        <v>7455</v>
      </c>
      <c r="C18992" s="179" t="s">
        <v>10</v>
      </c>
      <c r="D18992" s="180" t="s">
        <v>29099</v>
      </c>
    </row>
    <row r="18993" spans="1:4" x14ac:dyDescent="0.25">
      <c r="A18993" s="179" t="s">
        <v>5859</v>
      </c>
      <c r="B18993" s="179" t="s">
        <v>7456</v>
      </c>
      <c r="C18993" s="179" t="s">
        <v>10</v>
      </c>
      <c r="D18993" s="180" t="s">
        <v>29100</v>
      </c>
    </row>
    <row r="18994" spans="1:4" x14ac:dyDescent="0.25">
      <c r="A18994" s="179" t="s">
        <v>5860</v>
      </c>
      <c r="B18994" s="179" t="s">
        <v>7457</v>
      </c>
      <c r="C18994" s="179" t="s">
        <v>10</v>
      </c>
      <c r="D18994" s="180" t="s">
        <v>29101</v>
      </c>
    </row>
    <row r="18995" spans="1:4" x14ac:dyDescent="0.25">
      <c r="A18995" s="179" t="s">
        <v>5861</v>
      </c>
      <c r="B18995" s="179" t="s">
        <v>7458</v>
      </c>
      <c r="C18995" s="179" t="s">
        <v>10</v>
      </c>
      <c r="D18995" s="180" t="s">
        <v>29102</v>
      </c>
    </row>
    <row r="18996" spans="1:4" x14ac:dyDescent="0.25">
      <c r="A18996" s="179" t="s">
        <v>5862</v>
      </c>
      <c r="B18996" s="179" t="s">
        <v>7459</v>
      </c>
      <c r="C18996" s="179" t="s">
        <v>10</v>
      </c>
      <c r="D18996" s="180" t="s">
        <v>29103</v>
      </c>
    </row>
    <row r="18997" spans="1:4" x14ac:dyDescent="0.25">
      <c r="A18997" s="179" t="s">
        <v>5863</v>
      </c>
      <c r="B18997" s="179" t="s">
        <v>7460</v>
      </c>
      <c r="C18997" s="179" t="s">
        <v>10</v>
      </c>
      <c r="D18997" s="180" t="s">
        <v>29104</v>
      </c>
    </row>
    <row r="18998" spans="1:4" x14ac:dyDescent="0.25">
      <c r="A18998" s="179" t="s">
        <v>5864</v>
      </c>
      <c r="B18998" s="179" t="s">
        <v>7461</v>
      </c>
      <c r="C18998" s="179" t="s">
        <v>10</v>
      </c>
      <c r="D18998" s="180" t="s">
        <v>29105</v>
      </c>
    </row>
    <row r="18999" spans="1:4" x14ac:dyDescent="0.25">
      <c r="A18999" s="179" t="s">
        <v>5865</v>
      </c>
      <c r="B18999" s="179" t="s">
        <v>7462</v>
      </c>
      <c r="C18999" s="179" t="s">
        <v>10</v>
      </c>
      <c r="D18999" s="180" t="s">
        <v>26974</v>
      </c>
    </row>
    <row r="19000" spans="1:4" x14ac:dyDescent="0.25">
      <c r="A19000" s="179" t="s">
        <v>5866</v>
      </c>
      <c r="B19000" s="179" t="s">
        <v>7463</v>
      </c>
      <c r="C19000" s="179" t="s">
        <v>10</v>
      </c>
      <c r="D19000" s="180" t="s">
        <v>29106</v>
      </c>
    </row>
    <row r="19001" spans="1:4" x14ac:dyDescent="0.25">
      <c r="A19001" s="179" t="s">
        <v>5867</v>
      </c>
      <c r="B19001" s="179" t="s">
        <v>7464</v>
      </c>
      <c r="C19001" s="179" t="s">
        <v>10</v>
      </c>
      <c r="D19001" s="180" t="s">
        <v>29107</v>
      </c>
    </row>
    <row r="19002" spans="1:4" x14ac:dyDescent="0.25">
      <c r="A19002" s="179" t="s">
        <v>5868</v>
      </c>
      <c r="B19002" s="179" t="s">
        <v>7465</v>
      </c>
      <c r="C19002" s="179" t="s">
        <v>10</v>
      </c>
      <c r="D19002" s="180" t="s">
        <v>29108</v>
      </c>
    </row>
    <row r="19003" spans="1:4" x14ac:dyDescent="0.25">
      <c r="A19003" s="179" t="s">
        <v>5869</v>
      </c>
      <c r="B19003" s="179" t="s">
        <v>7466</v>
      </c>
      <c r="C19003" s="179" t="s">
        <v>10</v>
      </c>
      <c r="D19003" s="180" t="s">
        <v>29109</v>
      </c>
    </row>
    <row r="19004" spans="1:4" x14ac:dyDescent="0.25">
      <c r="A19004" s="179" t="s">
        <v>5870</v>
      </c>
      <c r="B19004" s="179" t="s">
        <v>7467</v>
      </c>
      <c r="C19004" s="179" t="s">
        <v>10</v>
      </c>
      <c r="D19004" s="180" t="s">
        <v>29110</v>
      </c>
    </row>
    <row r="19005" spans="1:4" x14ac:dyDescent="0.25">
      <c r="A19005" s="179" t="s">
        <v>5871</v>
      </c>
      <c r="B19005" s="179" t="s">
        <v>7468</v>
      </c>
      <c r="C19005" s="179" t="s">
        <v>10</v>
      </c>
      <c r="D19005" s="180" t="s">
        <v>29111</v>
      </c>
    </row>
    <row r="19006" spans="1:4" x14ac:dyDescent="0.25">
      <c r="A19006" s="179" t="s">
        <v>5872</v>
      </c>
      <c r="B19006" s="179" t="s">
        <v>7469</v>
      </c>
      <c r="C19006" s="179" t="s">
        <v>10</v>
      </c>
      <c r="D19006" s="180" t="s">
        <v>29112</v>
      </c>
    </row>
    <row r="19007" spans="1:4" x14ac:dyDescent="0.25">
      <c r="A19007" s="179" t="s">
        <v>5873</v>
      </c>
      <c r="B19007" s="179" t="s">
        <v>7470</v>
      </c>
      <c r="C19007" s="179" t="s">
        <v>10</v>
      </c>
      <c r="D19007" s="180" t="s">
        <v>18362</v>
      </c>
    </row>
    <row r="19008" spans="1:4" x14ac:dyDescent="0.25">
      <c r="A19008" s="179" t="s">
        <v>5874</v>
      </c>
      <c r="B19008" s="179" t="s">
        <v>7471</v>
      </c>
      <c r="C19008" s="179" t="s">
        <v>10</v>
      </c>
      <c r="D19008" s="180" t="s">
        <v>29113</v>
      </c>
    </row>
    <row r="19009" spans="1:4" x14ac:dyDescent="0.25">
      <c r="A19009" s="179" t="s">
        <v>5875</v>
      </c>
      <c r="B19009" s="179" t="s">
        <v>7472</v>
      </c>
      <c r="C19009" s="179" t="s">
        <v>10</v>
      </c>
      <c r="D19009" s="180" t="s">
        <v>29114</v>
      </c>
    </row>
    <row r="19010" spans="1:4" x14ac:dyDescent="0.25">
      <c r="A19010" s="179" t="s">
        <v>5876</v>
      </c>
      <c r="B19010" s="179" t="s">
        <v>7473</v>
      </c>
      <c r="C19010" s="179" t="s">
        <v>10</v>
      </c>
      <c r="D19010" s="180" t="s">
        <v>29115</v>
      </c>
    </row>
    <row r="19011" spans="1:4" x14ac:dyDescent="0.25">
      <c r="A19011" s="179" t="s">
        <v>5877</v>
      </c>
      <c r="B19011" s="179" t="s">
        <v>7474</v>
      </c>
      <c r="C19011" s="179" t="s">
        <v>10</v>
      </c>
      <c r="D19011" s="180" t="s">
        <v>29116</v>
      </c>
    </row>
    <row r="19012" spans="1:4" x14ac:dyDescent="0.25">
      <c r="A19012" s="179" t="s">
        <v>5878</v>
      </c>
      <c r="B19012" s="179" t="s">
        <v>7475</v>
      </c>
      <c r="C19012" s="179" t="s">
        <v>10</v>
      </c>
      <c r="D19012" s="180" t="s">
        <v>29117</v>
      </c>
    </row>
    <row r="19013" spans="1:4" x14ac:dyDescent="0.25">
      <c r="A19013" s="179" t="s">
        <v>5879</v>
      </c>
      <c r="B19013" s="179" t="s">
        <v>7476</v>
      </c>
      <c r="C19013" s="179" t="s">
        <v>10</v>
      </c>
      <c r="D19013" s="180" t="s">
        <v>29118</v>
      </c>
    </row>
    <row r="19014" spans="1:4" x14ac:dyDescent="0.25">
      <c r="A19014" s="179" t="s">
        <v>5880</v>
      </c>
      <c r="B19014" s="179" t="s">
        <v>7477</v>
      </c>
      <c r="C19014" s="179" t="s">
        <v>10</v>
      </c>
      <c r="D19014" s="180" t="s">
        <v>29119</v>
      </c>
    </row>
    <row r="19015" spans="1:4" x14ac:dyDescent="0.25">
      <c r="A19015" s="179" t="s">
        <v>5881</v>
      </c>
      <c r="B19015" s="179" t="s">
        <v>7478</v>
      </c>
      <c r="C19015" s="179" t="s">
        <v>10</v>
      </c>
      <c r="D19015" s="180" t="s">
        <v>29120</v>
      </c>
    </row>
    <row r="19016" spans="1:4" x14ac:dyDescent="0.25">
      <c r="A19016" s="179" t="s">
        <v>5882</v>
      </c>
      <c r="B19016" s="179" t="s">
        <v>7479</v>
      </c>
      <c r="C19016" s="179" t="s">
        <v>10</v>
      </c>
      <c r="D19016" s="180" t="s">
        <v>29121</v>
      </c>
    </row>
    <row r="19017" spans="1:4" x14ac:dyDescent="0.25">
      <c r="A19017" s="179" t="s">
        <v>5883</v>
      </c>
      <c r="B19017" s="179" t="s">
        <v>7480</v>
      </c>
      <c r="C19017" s="179" t="s">
        <v>10</v>
      </c>
      <c r="D19017" s="180" t="s">
        <v>29122</v>
      </c>
    </row>
    <row r="19018" spans="1:4" x14ac:dyDescent="0.25">
      <c r="A19018" s="179" t="s">
        <v>5884</v>
      </c>
      <c r="B19018" s="179" t="s">
        <v>7481</v>
      </c>
      <c r="C19018" s="179" t="s">
        <v>10</v>
      </c>
      <c r="D19018" s="180" t="s">
        <v>29123</v>
      </c>
    </row>
    <row r="19019" spans="1:4" x14ac:dyDescent="0.25">
      <c r="A19019" s="179" t="s">
        <v>5885</v>
      </c>
      <c r="B19019" s="179" t="s">
        <v>7482</v>
      </c>
      <c r="C19019" s="179" t="s">
        <v>10</v>
      </c>
      <c r="D19019" s="180" t="s">
        <v>29124</v>
      </c>
    </row>
    <row r="19020" spans="1:4" x14ac:dyDescent="0.25">
      <c r="A19020" s="179" t="s">
        <v>5886</v>
      </c>
      <c r="B19020" s="179" t="s">
        <v>7483</v>
      </c>
      <c r="C19020" s="179" t="s">
        <v>10</v>
      </c>
      <c r="D19020" s="180" t="s">
        <v>29125</v>
      </c>
    </row>
    <row r="19021" spans="1:4" x14ac:dyDescent="0.25">
      <c r="A19021" s="179" t="s">
        <v>5887</v>
      </c>
      <c r="B19021" s="179" t="s">
        <v>7484</v>
      </c>
      <c r="C19021" s="179" t="s">
        <v>10</v>
      </c>
      <c r="D19021" s="180" t="s">
        <v>29126</v>
      </c>
    </row>
    <row r="19022" spans="1:4" x14ac:dyDescent="0.25">
      <c r="A19022" s="179" t="s">
        <v>5888</v>
      </c>
      <c r="B19022" s="179" t="s">
        <v>7485</v>
      </c>
      <c r="C19022" s="179" t="s">
        <v>10</v>
      </c>
      <c r="D19022" s="180" t="s">
        <v>29127</v>
      </c>
    </row>
    <row r="19023" spans="1:4" x14ac:dyDescent="0.25">
      <c r="A19023" s="179" t="s">
        <v>5889</v>
      </c>
      <c r="B19023" s="179" t="s">
        <v>7486</v>
      </c>
      <c r="C19023" s="179" t="s">
        <v>10</v>
      </c>
      <c r="D19023" s="180" t="s">
        <v>29128</v>
      </c>
    </row>
    <row r="19024" spans="1:4" x14ac:dyDescent="0.25">
      <c r="A19024" s="179" t="s">
        <v>5890</v>
      </c>
      <c r="B19024" s="179" t="s">
        <v>7487</v>
      </c>
      <c r="C19024" s="179" t="s">
        <v>10</v>
      </c>
      <c r="D19024" s="180" t="s">
        <v>29129</v>
      </c>
    </row>
    <row r="19025" spans="1:4" x14ac:dyDescent="0.25">
      <c r="A19025" s="179" t="s">
        <v>5891</v>
      </c>
      <c r="B19025" s="179" t="s">
        <v>7488</v>
      </c>
      <c r="C19025" s="179" t="s">
        <v>10</v>
      </c>
      <c r="D19025" s="180" t="s">
        <v>29130</v>
      </c>
    </row>
    <row r="19026" spans="1:4" x14ac:dyDescent="0.25">
      <c r="A19026" s="179" t="s">
        <v>5892</v>
      </c>
      <c r="B19026" s="179" t="s">
        <v>7489</v>
      </c>
      <c r="C19026" s="179" t="s">
        <v>10</v>
      </c>
      <c r="D19026" s="180" t="s">
        <v>29131</v>
      </c>
    </row>
    <row r="19027" spans="1:4" x14ac:dyDescent="0.25">
      <c r="A19027" s="179" t="s">
        <v>5893</v>
      </c>
      <c r="B19027" s="179" t="s">
        <v>7490</v>
      </c>
      <c r="C19027" s="179" t="s">
        <v>10</v>
      </c>
      <c r="D19027" s="180" t="s">
        <v>29132</v>
      </c>
    </row>
    <row r="19028" spans="1:4" x14ac:dyDescent="0.25">
      <c r="A19028" s="179" t="s">
        <v>5894</v>
      </c>
      <c r="B19028" s="179" t="s">
        <v>7491</v>
      </c>
      <c r="C19028" s="179" t="s">
        <v>10</v>
      </c>
      <c r="D19028" s="180" t="s">
        <v>29133</v>
      </c>
    </row>
    <row r="19029" spans="1:4" x14ac:dyDescent="0.25">
      <c r="A19029" s="179" t="s">
        <v>5895</v>
      </c>
      <c r="B19029" s="179" t="s">
        <v>7492</v>
      </c>
      <c r="C19029" s="179" t="s">
        <v>10</v>
      </c>
      <c r="D19029" s="180" t="s">
        <v>29134</v>
      </c>
    </row>
    <row r="19030" spans="1:4" x14ac:dyDescent="0.25">
      <c r="A19030" s="179" t="s">
        <v>5896</v>
      </c>
      <c r="B19030" s="179" t="s">
        <v>7493</v>
      </c>
      <c r="C19030" s="179" t="s">
        <v>10</v>
      </c>
      <c r="D19030" s="180" t="s">
        <v>29135</v>
      </c>
    </row>
    <row r="19031" spans="1:4" x14ac:dyDescent="0.25">
      <c r="A19031" s="179" t="s">
        <v>5897</v>
      </c>
      <c r="B19031" s="179" t="s">
        <v>7494</v>
      </c>
      <c r="C19031" s="179" t="s">
        <v>10</v>
      </c>
      <c r="D19031" s="180" t="s">
        <v>29136</v>
      </c>
    </row>
    <row r="19032" spans="1:4" x14ac:dyDescent="0.25">
      <c r="A19032" s="179" t="s">
        <v>5898</v>
      </c>
      <c r="B19032" s="179" t="s">
        <v>7495</v>
      </c>
      <c r="C19032" s="179" t="s">
        <v>10</v>
      </c>
      <c r="D19032" s="180" t="s">
        <v>29137</v>
      </c>
    </row>
    <row r="19033" spans="1:4" x14ac:dyDescent="0.25">
      <c r="A19033" s="179" t="s">
        <v>5899</v>
      </c>
      <c r="B19033" s="179" t="s">
        <v>7496</v>
      </c>
      <c r="C19033" s="179" t="s">
        <v>10</v>
      </c>
      <c r="D19033" s="180" t="s">
        <v>29138</v>
      </c>
    </row>
    <row r="19034" spans="1:4" x14ac:dyDescent="0.25">
      <c r="A19034" s="179" t="s">
        <v>5900</v>
      </c>
      <c r="B19034" s="179" t="s">
        <v>7497</v>
      </c>
      <c r="C19034" s="179" t="s">
        <v>10</v>
      </c>
      <c r="D19034" s="180" t="s">
        <v>29139</v>
      </c>
    </row>
    <row r="19035" spans="1:4" x14ac:dyDescent="0.25">
      <c r="A19035" s="179" t="s">
        <v>5901</v>
      </c>
      <c r="B19035" s="179" t="s">
        <v>219</v>
      </c>
      <c r="C19035" s="179" t="s">
        <v>10</v>
      </c>
      <c r="D19035" s="180" t="s">
        <v>29140</v>
      </c>
    </row>
    <row r="19036" spans="1:4" x14ac:dyDescent="0.25">
      <c r="A19036" s="179" t="s">
        <v>5902</v>
      </c>
      <c r="B19036" s="179" t="s">
        <v>7498</v>
      </c>
      <c r="C19036" s="179" t="s">
        <v>10</v>
      </c>
      <c r="D19036" s="180" t="s">
        <v>29141</v>
      </c>
    </row>
    <row r="19037" spans="1:4" x14ac:dyDescent="0.25">
      <c r="A19037" s="179" t="s">
        <v>5903</v>
      </c>
      <c r="B19037" s="179" t="s">
        <v>220</v>
      </c>
      <c r="C19037" s="179" t="s">
        <v>10</v>
      </c>
      <c r="D19037" s="180" t="s">
        <v>29142</v>
      </c>
    </row>
    <row r="19038" spans="1:4" x14ac:dyDescent="0.25">
      <c r="A19038" s="179" t="s">
        <v>5904</v>
      </c>
      <c r="B19038" s="179" t="s">
        <v>7499</v>
      </c>
      <c r="C19038" s="179" t="s">
        <v>10</v>
      </c>
      <c r="D19038" s="180" t="s">
        <v>29143</v>
      </c>
    </row>
    <row r="19039" spans="1:4" x14ac:dyDescent="0.25">
      <c r="A19039" s="179" t="s">
        <v>5905</v>
      </c>
      <c r="B19039" s="179" t="s">
        <v>7500</v>
      </c>
      <c r="C19039" s="179" t="s">
        <v>10</v>
      </c>
      <c r="D19039" s="180" t="s">
        <v>29144</v>
      </c>
    </row>
    <row r="19040" spans="1:4" x14ac:dyDescent="0.25">
      <c r="A19040" s="179" t="s">
        <v>5906</v>
      </c>
      <c r="B19040" s="179" t="s">
        <v>7501</v>
      </c>
      <c r="C19040" s="179" t="s">
        <v>10</v>
      </c>
      <c r="D19040" s="180" t="s">
        <v>21663</v>
      </c>
    </row>
    <row r="19041" spans="1:4" x14ac:dyDescent="0.25">
      <c r="A19041" s="179" t="s">
        <v>5907</v>
      </c>
      <c r="B19041" s="179" t="s">
        <v>7502</v>
      </c>
      <c r="C19041" s="179" t="s">
        <v>10</v>
      </c>
      <c r="D19041" s="180" t="s">
        <v>29145</v>
      </c>
    </row>
    <row r="19042" spans="1:4" x14ac:dyDescent="0.25">
      <c r="A19042" s="179" t="s">
        <v>5908</v>
      </c>
      <c r="B19042" s="179" t="s">
        <v>7503</v>
      </c>
      <c r="C19042" s="179" t="s">
        <v>10</v>
      </c>
      <c r="D19042" s="180" t="s">
        <v>29146</v>
      </c>
    </row>
    <row r="19043" spans="1:4" x14ac:dyDescent="0.25">
      <c r="A19043" s="179" t="s">
        <v>5909</v>
      </c>
      <c r="B19043" s="179" t="s">
        <v>1396</v>
      </c>
      <c r="C19043" s="179" t="s">
        <v>10</v>
      </c>
      <c r="D19043" s="180" t="s">
        <v>16652</v>
      </c>
    </row>
    <row r="19044" spans="1:4" x14ac:dyDescent="0.25">
      <c r="A19044" s="179" t="s">
        <v>5910</v>
      </c>
      <c r="B19044" s="179" t="s">
        <v>7504</v>
      </c>
      <c r="C19044" s="179" t="s">
        <v>10</v>
      </c>
      <c r="D19044" s="180" t="s">
        <v>29147</v>
      </c>
    </row>
    <row r="19045" spans="1:4" x14ac:dyDescent="0.25">
      <c r="A19045" s="179" t="s">
        <v>5911</v>
      </c>
      <c r="B19045" s="179" t="s">
        <v>7505</v>
      </c>
      <c r="C19045" s="179" t="s">
        <v>10</v>
      </c>
      <c r="D19045" s="180" t="s">
        <v>29148</v>
      </c>
    </row>
    <row r="19046" spans="1:4" x14ac:dyDescent="0.25">
      <c r="A19046" s="179" t="s">
        <v>5912</v>
      </c>
      <c r="B19046" s="179" t="s">
        <v>8473</v>
      </c>
      <c r="C19046" s="179" t="s">
        <v>10</v>
      </c>
      <c r="D19046" s="180" t="s">
        <v>29149</v>
      </c>
    </row>
    <row r="19047" spans="1:4" x14ac:dyDescent="0.25">
      <c r="A19047" s="179" t="s">
        <v>7506</v>
      </c>
      <c r="B19047" s="179" t="s">
        <v>7507</v>
      </c>
      <c r="C19047" s="179" t="s">
        <v>10</v>
      </c>
      <c r="D19047" s="180" t="s">
        <v>29150</v>
      </c>
    </row>
    <row r="19048" spans="1:4" x14ac:dyDescent="0.25">
      <c r="A19048" s="179" t="s">
        <v>7508</v>
      </c>
      <c r="B19048" s="179" t="s">
        <v>7509</v>
      </c>
      <c r="C19048" s="179" t="s">
        <v>10</v>
      </c>
      <c r="D19048" s="180" t="s">
        <v>29151</v>
      </c>
    </row>
    <row r="19049" spans="1:4" x14ac:dyDescent="0.25">
      <c r="A19049" s="179" t="s">
        <v>7510</v>
      </c>
      <c r="B19049" s="179" t="s">
        <v>7511</v>
      </c>
      <c r="C19049" s="179" t="s">
        <v>10</v>
      </c>
      <c r="D19049" s="180" t="s">
        <v>29152</v>
      </c>
    </row>
    <row r="19050" spans="1:4" x14ac:dyDescent="0.25">
      <c r="A19050" s="179" t="s">
        <v>7512</v>
      </c>
      <c r="B19050" s="179" t="s">
        <v>7513</v>
      </c>
      <c r="C19050" s="179" t="s">
        <v>10</v>
      </c>
      <c r="D19050" s="180" t="s">
        <v>29153</v>
      </c>
    </row>
    <row r="19051" spans="1:4" x14ac:dyDescent="0.25">
      <c r="A19051" s="179" t="s">
        <v>7514</v>
      </c>
      <c r="B19051" s="179" t="s">
        <v>7515</v>
      </c>
      <c r="C19051" s="179" t="s">
        <v>10</v>
      </c>
      <c r="D19051" s="180" t="s">
        <v>29154</v>
      </c>
    </row>
    <row r="19052" spans="1:4" x14ac:dyDescent="0.25">
      <c r="A19052" s="179" t="s">
        <v>7516</v>
      </c>
      <c r="B19052" s="179" t="s">
        <v>7517</v>
      </c>
      <c r="C19052" s="179" t="s">
        <v>10</v>
      </c>
      <c r="D19052" s="180" t="s">
        <v>29155</v>
      </c>
    </row>
    <row r="19053" spans="1:4" x14ac:dyDescent="0.25">
      <c r="A19053" s="179" t="s">
        <v>7518</v>
      </c>
      <c r="B19053" s="179" t="s">
        <v>7519</v>
      </c>
      <c r="C19053" s="179" t="s">
        <v>10</v>
      </c>
      <c r="D19053" s="180" t="s">
        <v>29156</v>
      </c>
    </row>
    <row r="19054" spans="1:4" x14ac:dyDescent="0.25">
      <c r="A19054" s="179" t="s">
        <v>7520</v>
      </c>
      <c r="B19054" s="179" t="s">
        <v>7521</v>
      </c>
      <c r="C19054" s="179" t="s">
        <v>10</v>
      </c>
      <c r="D19054" s="180" t="s">
        <v>29157</v>
      </c>
    </row>
    <row r="19055" spans="1:4" x14ac:dyDescent="0.25">
      <c r="A19055" s="179" t="s">
        <v>7522</v>
      </c>
      <c r="B19055" s="179" t="s">
        <v>7523</v>
      </c>
      <c r="C19055" s="179" t="s">
        <v>10</v>
      </c>
      <c r="D19055" s="180" t="s">
        <v>29158</v>
      </c>
    </row>
    <row r="19056" spans="1:4" x14ac:dyDescent="0.25">
      <c r="A19056" s="179" t="s">
        <v>7524</v>
      </c>
      <c r="B19056" s="179" t="s">
        <v>7525</v>
      </c>
      <c r="C19056" s="179" t="s">
        <v>10</v>
      </c>
      <c r="D19056" s="180" t="s">
        <v>29159</v>
      </c>
    </row>
    <row r="19057" spans="1:4" x14ac:dyDescent="0.25">
      <c r="A19057" s="179" t="s">
        <v>7526</v>
      </c>
      <c r="B19057" s="179" t="s">
        <v>7527</v>
      </c>
      <c r="C19057" s="179" t="s">
        <v>10</v>
      </c>
      <c r="D19057" s="180" t="s">
        <v>29160</v>
      </c>
    </row>
    <row r="19058" spans="1:4" x14ac:dyDescent="0.25">
      <c r="A19058" s="179" t="s">
        <v>7528</v>
      </c>
      <c r="B19058" s="179" t="s">
        <v>7529</v>
      </c>
      <c r="C19058" s="179" t="s">
        <v>10</v>
      </c>
      <c r="D19058" s="180" t="s">
        <v>29161</v>
      </c>
    </row>
    <row r="19059" spans="1:4" x14ac:dyDescent="0.25">
      <c r="A19059" s="179" t="s">
        <v>7530</v>
      </c>
      <c r="B19059" s="179" t="s">
        <v>7531</v>
      </c>
      <c r="C19059" s="179" t="s">
        <v>10</v>
      </c>
      <c r="D19059" s="180" t="s">
        <v>29162</v>
      </c>
    </row>
    <row r="19060" spans="1:4" x14ac:dyDescent="0.25">
      <c r="A19060" s="179" t="s">
        <v>7532</v>
      </c>
      <c r="B19060" s="179" t="s">
        <v>7533</v>
      </c>
      <c r="C19060" s="179" t="s">
        <v>10</v>
      </c>
      <c r="D19060" s="180" t="s">
        <v>28252</v>
      </c>
    </row>
    <row r="19061" spans="1:4" x14ac:dyDescent="0.25">
      <c r="A19061" s="179" t="s">
        <v>7534</v>
      </c>
      <c r="B19061" s="179" t="s">
        <v>7535</v>
      </c>
      <c r="C19061" s="179" t="s">
        <v>10</v>
      </c>
      <c r="D19061" s="180" t="s">
        <v>29163</v>
      </c>
    </row>
    <row r="19062" spans="1:4" x14ac:dyDescent="0.25">
      <c r="A19062" s="179" t="s">
        <v>7536</v>
      </c>
      <c r="B19062" s="179" t="s">
        <v>7537</v>
      </c>
      <c r="C19062" s="179" t="s">
        <v>10</v>
      </c>
      <c r="D19062" s="180" t="s">
        <v>29164</v>
      </c>
    </row>
    <row r="19063" spans="1:4" x14ac:dyDescent="0.25">
      <c r="A19063" s="179" t="s">
        <v>7538</v>
      </c>
      <c r="B19063" s="179" t="s">
        <v>7539</v>
      </c>
      <c r="C19063" s="179" t="s">
        <v>10</v>
      </c>
      <c r="D19063" s="180" t="s">
        <v>29165</v>
      </c>
    </row>
    <row r="19064" spans="1:4" x14ac:dyDescent="0.25">
      <c r="A19064" s="179" t="s">
        <v>7540</v>
      </c>
      <c r="B19064" s="179" t="s">
        <v>7541</v>
      </c>
      <c r="C19064" s="179" t="s">
        <v>10</v>
      </c>
      <c r="D19064" s="180" t="s">
        <v>29166</v>
      </c>
    </row>
    <row r="19065" spans="1:4" x14ac:dyDescent="0.25">
      <c r="A19065" s="179" t="s">
        <v>7542</v>
      </c>
      <c r="B19065" s="179" t="s">
        <v>7543</v>
      </c>
      <c r="C19065" s="179" t="s">
        <v>10</v>
      </c>
      <c r="D19065" s="180" t="s">
        <v>29167</v>
      </c>
    </row>
    <row r="19066" spans="1:4" x14ac:dyDescent="0.25">
      <c r="A19066" s="179" t="s">
        <v>7544</v>
      </c>
      <c r="B19066" s="179" t="s">
        <v>7545</v>
      </c>
      <c r="C19066" s="179" t="s">
        <v>10</v>
      </c>
      <c r="D19066" s="180" t="s">
        <v>29168</v>
      </c>
    </row>
    <row r="19067" spans="1:4" x14ac:dyDescent="0.25">
      <c r="A19067" s="179" t="s">
        <v>7546</v>
      </c>
      <c r="B19067" s="179" t="s">
        <v>7547</v>
      </c>
      <c r="C19067" s="179" t="s">
        <v>10</v>
      </c>
      <c r="D19067" s="180" t="s">
        <v>29169</v>
      </c>
    </row>
    <row r="19068" spans="1:4" x14ac:dyDescent="0.25">
      <c r="A19068" s="179" t="s">
        <v>7548</v>
      </c>
      <c r="B19068" s="179" t="s">
        <v>7549</v>
      </c>
      <c r="C19068" s="179" t="s">
        <v>10</v>
      </c>
      <c r="D19068" s="180" t="s">
        <v>29170</v>
      </c>
    </row>
    <row r="19069" spans="1:4" x14ac:dyDescent="0.25">
      <c r="A19069" s="179" t="s">
        <v>7550</v>
      </c>
      <c r="B19069" s="179" t="s">
        <v>7551</v>
      </c>
      <c r="C19069" s="179" t="s">
        <v>10</v>
      </c>
      <c r="D19069" s="180" t="s">
        <v>29171</v>
      </c>
    </row>
    <row r="19070" spans="1:4" x14ac:dyDescent="0.25">
      <c r="A19070" s="179" t="s">
        <v>7552</v>
      </c>
      <c r="B19070" s="179" t="s">
        <v>7553</v>
      </c>
      <c r="C19070" s="179" t="s">
        <v>10</v>
      </c>
      <c r="D19070" s="180" t="s">
        <v>29115</v>
      </c>
    </row>
    <row r="19071" spans="1:4" x14ac:dyDescent="0.25">
      <c r="A19071" s="179" t="s">
        <v>7554</v>
      </c>
      <c r="B19071" s="179" t="s">
        <v>7555</v>
      </c>
      <c r="C19071" s="179" t="s">
        <v>10</v>
      </c>
      <c r="D19071" s="180" t="s">
        <v>25712</v>
      </c>
    </row>
    <row r="19072" spans="1:4" x14ac:dyDescent="0.25">
      <c r="A19072" s="179" t="s">
        <v>5913</v>
      </c>
      <c r="B19072" s="179" t="s">
        <v>221</v>
      </c>
      <c r="C19072" s="179" t="s">
        <v>10</v>
      </c>
      <c r="D19072" s="180" t="s">
        <v>29172</v>
      </c>
    </row>
    <row r="19073" spans="1:4" x14ac:dyDescent="0.25">
      <c r="A19073" s="179" t="s">
        <v>5914</v>
      </c>
      <c r="B19073" s="179" t="s">
        <v>222</v>
      </c>
      <c r="C19073" s="179" t="s">
        <v>10</v>
      </c>
      <c r="D19073" s="180" t="s">
        <v>29173</v>
      </c>
    </row>
    <row r="19074" spans="1:4" x14ac:dyDescent="0.25">
      <c r="A19074" s="179" t="s">
        <v>5915</v>
      </c>
      <c r="B19074" s="179" t="s">
        <v>223</v>
      </c>
      <c r="C19074" s="179" t="s">
        <v>10</v>
      </c>
      <c r="D19074" s="180" t="s">
        <v>17584</v>
      </c>
    </row>
    <row r="19075" spans="1:4" x14ac:dyDescent="0.25">
      <c r="A19075" s="179" t="s">
        <v>7556</v>
      </c>
      <c r="B19075" s="179" t="s">
        <v>7557</v>
      </c>
      <c r="C19075" s="179" t="s">
        <v>7558</v>
      </c>
      <c r="D19075" s="180" t="s">
        <v>6393</v>
      </c>
    </row>
    <row r="19076" spans="1:4" x14ac:dyDescent="0.25">
      <c r="A19076" s="179" t="s">
        <v>7559</v>
      </c>
      <c r="B19076" s="179" t="s">
        <v>7560</v>
      </c>
      <c r="C19076" s="179" t="s">
        <v>7558</v>
      </c>
      <c r="D19076" s="180" t="s">
        <v>7327</v>
      </c>
    </row>
    <row r="19077" spans="1:4" x14ac:dyDescent="0.25">
      <c r="A19077" s="179" t="s">
        <v>7561</v>
      </c>
      <c r="B19077" s="179" t="s">
        <v>7562</v>
      </c>
      <c r="C19077" s="179" t="s">
        <v>7558</v>
      </c>
      <c r="D19077" s="180" t="s">
        <v>6450</v>
      </c>
    </row>
    <row r="19078" spans="1:4" x14ac:dyDescent="0.25">
      <c r="A19078" s="179" t="s">
        <v>7563</v>
      </c>
      <c r="B19078" s="179" t="s">
        <v>7564</v>
      </c>
      <c r="C19078" s="179" t="s">
        <v>7558</v>
      </c>
      <c r="D19078" s="180" t="s">
        <v>6446</v>
      </c>
    </row>
    <row r="19079" spans="1:4" x14ac:dyDescent="0.25">
      <c r="A19079" s="179" t="s">
        <v>7565</v>
      </c>
      <c r="B19079" s="179" t="s">
        <v>7566</v>
      </c>
      <c r="C19079" s="179" t="s">
        <v>7558</v>
      </c>
      <c r="D19079" s="180" t="s">
        <v>6369</v>
      </c>
    </row>
    <row r="19080" spans="1:4" x14ac:dyDescent="0.25">
      <c r="A19080" s="179" t="s">
        <v>7567</v>
      </c>
      <c r="B19080" s="179" t="s">
        <v>7568</v>
      </c>
      <c r="C19080" s="179" t="s">
        <v>7558</v>
      </c>
      <c r="D19080" s="180" t="s">
        <v>6439</v>
      </c>
    </row>
    <row r="19081" spans="1:4" x14ac:dyDescent="0.25">
      <c r="A19081" s="179" t="s">
        <v>7570</v>
      </c>
      <c r="B19081" s="179" t="s">
        <v>7571</v>
      </c>
      <c r="C19081" s="179" t="s">
        <v>7558</v>
      </c>
      <c r="D19081" s="180" t="s">
        <v>6491</v>
      </c>
    </row>
    <row r="19082" spans="1:4" x14ac:dyDescent="0.25">
      <c r="A19082" s="179" t="s">
        <v>7572</v>
      </c>
      <c r="B19082" s="179" t="s">
        <v>7573</v>
      </c>
      <c r="C19082" s="179" t="s">
        <v>7558</v>
      </c>
      <c r="D19082" s="180" t="s">
        <v>6314</v>
      </c>
    </row>
    <row r="19083" spans="1:4" x14ac:dyDescent="0.25">
      <c r="A19083" s="179" t="s">
        <v>7574</v>
      </c>
      <c r="B19083" s="179" t="s">
        <v>7575</v>
      </c>
      <c r="C19083" s="179" t="s">
        <v>7558</v>
      </c>
      <c r="D19083" s="180" t="s">
        <v>7921</v>
      </c>
    </row>
    <row r="19084" spans="1:4" x14ac:dyDescent="0.25">
      <c r="A19084" s="179" t="s">
        <v>7576</v>
      </c>
      <c r="B19084" s="179" t="s">
        <v>7577</v>
      </c>
      <c r="C19084" s="179" t="s">
        <v>7558</v>
      </c>
      <c r="D19084" s="180" t="s">
        <v>6501</v>
      </c>
    </row>
    <row r="19085" spans="1:4" x14ac:dyDescent="0.25">
      <c r="A19085" s="179" t="s">
        <v>7578</v>
      </c>
      <c r="B19085" s="179" t="s">
        <v>7579</v>
      </c>
      <c r="C19085" s="179" t="s">
        <v>22</v>
      </c>
      <c r="D19085" s="180" t="s">
        <v>29174</v>
      </c>
    </row>
    <row r="19086" spans="1:4" x14ac:dyDescent="0.25">
      <c r="A19086" s="179" t="s">
        <v>7580</v>
      </c>
      <c r="B19086" s="179" t="s">
        <v>7581</v>
      </c>
      <c r="C19086" s="179" t="s">
        <v>22</v>
      </c>
      <c r="D19086" s="180" t="s">
        <v>29175</v>
      </c>
    </row>
    <row r="19087" spans="1:4" x14ac:dyDescent="0.25">
      <c r="A19087" s="179" t="s">
        <v>7582</v>
      </c>
      <c r="B19087" s="179" t="s">
        <v>7583</v>
      </c>
      <c r="C19087" s="179" t="s">
        <v>22</v>
      </c>
      <c r="D19087" s="180" t="s">
        <v>29176</v>
      </c>
    </row>
    <row r="19088" spans="1:4" x14ac:dyDescent="0.25">
      <c r="A19088" s="179" t="s">
        <v>7584</v>
      </c>
      <c r="B19088" s="179" t="s">
        <v>7585</v>
      </c>
      <c r="C19088" s="179" t="s">
        <v>7586</v>
      </c>
      <c r="D19088" s="180" t="s">
        <v>6333</v>
      </c>
    </row>
    <row r="19089" spans="1:4" x14ac:dyDescent="0.25">
      <c r="A19089" s="179" t="s">
        <v>7587</v>
      </c>
      <c r="B19089" s="179" t="s">
        <v>7588</v>
      </c>
      <c r="C19089" s="179" t="s">
        <v>7586</v>
      </c>
      <c r="D19089" s="180" t="s">
        <v>17180</v>
      </c>
    </row>
    <row r="19090" spans="1:4" x14ac:dyDescent="0.25">
      <c r="A19090" s="179" t="s">
        <v>7589</v>
      </c>
      <c r="B19090" s="179" t="s">
        <v>7590</v>
      </c>
      <c r="C19090" s="179" t="s">
        <v>7586</v>
      </c>
      <c r="D19090" s="180" t="s">
        <v>8771</v>
      </c>
    </row>
    <row r="19091" spans="1:4" x14ac:dyDescent="0.25">
      <c r="A19091" s="179" t="s">
        <v>7591</v>
      </c>
      <c r="B19091" s="179" t="s">
        <v>7592</v>
      </c>
      <c r="C19091" s="179" t="s">
        <v>7586</v>
      </c>
      <c r="D19091" s="180" t="s">
        <v>12794</v>
      </c>
    </row>
    <row r="19092" spans="1:4" x14ac:dyDescent="0.25">
      <c r="A19092" s="179" t="s">
        <v>7593</v>
      </c>
      <c r="B19092" s="179" t="s">
        <v>7594</v>
      </c>
      <c r="C19092" s="179" t="s">
        <v>7586</v>
      </c>
      <c r="D19092" s="180" t="s">
        <v>7317</v>
      </c>
    </row>
    <row r="19093" spans="1:4" x14ac:dyDescent="0.25">
      <c r="A19093" s="179" t="s">
        <v>7595</v>
      </c>
      <c r="B19093" s="179" t="s">
        <v>7596</v>
      </c>
      <c r="C19093" s="179" t="s">
        <v>7586</v>
      </c>
      <c r="D19093" s="180" t="s">
        <v>23428</v>
      </c>
    </row>
    <row r="19094" spans="1:4" x14ac:dyDescent="0.25">
      <c r="A19094" s="179" t="s">
        <v>7598</v>
      </c>
      <c r="B19094" s="179" t="s">
        <v>7599</v>
      </c>
      <c r="C19094" s="179" t="s">
        <v>7586</v>
      </c>
      <c r="D19094" s="180" t="s">
        <v>17647</v>
      </c>
    </row>
    <row r="19095" spans="1:4" x14ac:dyDescent="0.25">
      <c r="A19095" s="179" t="s">
        <v>7600</v>
      </c>
      <c r="B19095" s="179" t="s">
        <v>7601</v>
      </c>
      <c r="C19095" s="179" t="s">
        <v>7586</v>
      </c>
      <c r="D19095" s="180" t="s">
        <v>25925</v>
      </c>
    </row>
    <row r="19096" spans="1:4" x14ac:dyDescent="0.25">
      <c r="A19096" s="179" t="s">
        <v>7602</v>
      </c>
      <c r="B19096" s="179" t="s">
        <v>7603</v>
      </c>
      <c r="C19096" s="179" t="s">
        <v>7586</v>
      </c>
      <c r="D19096" s="180" t="s">
        <v>6473</v>
      </c>
    </row>
    <row r="19097" spans="1:4" x14ac:dyDescent="0.25">
      <c r="A19097" s="179" t="s">
        <v>7604</v>
      </c>
      <c r="B19097" s="179" t="s">
        <v>7605</v>
      </c>
      <c r="C19097" s="179" t="s">
        <v>7586</v>
      </c>
      <c r="D19097" s="180" t="s">
        <v>15170</v>
      </c>
    </row>
    <row r="19098" spans="1:4" x14ac:dyDescent="0.25">
      <c r="A19098" s="179" t="s">
        <v>7607</v>
      </c>
      <c r="B19098" s="179" t="s">
        <v>7608</v>
      </c>
      <c r="C19098" s="179" t="s">
        <v>7586</v>
      </c>
      <c r="D19098" s="180" t="s">
        <v>7854</v>
      </c>
    </row>
    <row r="19099" spans="1:4" x14ac:dyDescent="0.25">
      <c r="A19099" s="179" t="s">
        <v>7609</v>
      </c>
      <c r="B19099" s="179" t="s">
        <v>7610</v>
      </c>
      <c r="C19099" s="179" t="s">
        <v>7586</v>
      </c>
      <c r="D19099" s="180" t="s">
        <v>6385</v>
      </c>
    </row>
    <row r="19100" spans="1:4" x14ac:dyDescent="0.25">
      <c r="A19100" s="179" t="s">
        <v>7611</v>
      </c>
      <c r="B19100" s="179" t="s">
        <v>7612</v>
      </c>
      <c r="C19100" s="179" t="s">
        <v>7613</v>
      </c>
      <c r="D19100" s="180" t="s">
        <v>18322</v>
      </c>
    </row>
    <row r="19101" spans="1:4" x14ac:dyDescent="0.25">
      <c r="A19101" s="179" t="s">
        <v>7614</v>
      </c>
      <c r="B19101" s="179" t="s">
        <v>7615</v>
      </c>
      <c r="C19101" s="179" t="s">
        <v>7613</v>
      </c>
      <c r="D19101" s="180" t="s">
        <v>29177</v>
      </c>
    </row>
    <row r="19102" spans="1:4" x14ac:dyDescent="0.25">
      <c r="A19102" s="179" t="s">
        <v>7616</v>
      </c>
      <c r="B19102" s="179" t="s">
        <v>7617</v>
      </c>
      <c r="C19102" s="179" t="s">
        <v>7613</v>
      </c>
      <c r="D19102" s="180" t="s">
        <v>16846</v>
      </c>
    </row>
    <row r="19103" spans="1:4" x14ac:dyDescent="0.25">
      <c r="A19103" s="179" t="s">
        <v>7618</v>
      </c>
      <c r="B19103" s="179" t="s">
        <v>7619</v>
      </c>
      <c r="C19103" s="179" t="s">
        <v>7613</v>
      </c>
      <c r="D19103" s="180" t="s">
        <v>12614</v>
      </c>
    </row>
    <row r="19104" spans="1:4" x14ac:dyDescent="0.25">
      <c r="A19104" s="179" t="s">
        <v>7620</v>
      </c>
      <c r="B19104" s="179" t="s">
        <v>7621</v>
      </c>
      <c r="C19104" s="179" t="s">
        <v>7613</v>
      </c>
      <c r="D19104" s="180" t="s">
        <v>15170</v>
      </c>
    </row>
    <row r="19105" spans="1:4" x14ac:dyDescent="0.25">
      <c r="A19105" s="179" t="s">
        <v>7622</v>
      </c>
      <c r="B19105" s="179" t="s">
        <v>7623</v>
      </c>
      <c r="C19105" s="179" t="s">
        <v>7624</v>
      </c>
      <c r="D19105" s="180" t="s">
        <v>6401</v>
      </c>
    </row>
    <row r="19106" spans="1:4" x14ac:dyDescent="0.25">
      <c r="A19106" s="179" t="s">
        <v>7625</v>
      </c>
      <c r="B19106" s="179" t="s">
        <v>7626</v>
      </c>
      <c r="C19106" s="179" t="s">
        <v>7624</v>
      </c>
      <c r="D19106" s="180" t="s">
        <v>19203</v>
      </c>
    </row>
    <row r="19107" spans="1:4" x14ac:dyDescent="0.25">
      <c r="A19107" s="179" t="s">
        <v>7627</v>
      </c>
      <c r="B19107" s="179" t="s">
        <v>7628</v>
      </c>
      <c r="C19107" s="179" t="s">
        <v>7624</v>
      </c>
      <c r="D19107" s="180" t="s">
        <v>11234</v>
      </c>
    </row>
    <row r="19108" spans="1:4" x14ac:dyDescent="0.25">
      <c r="A19108" s="179" t="s">
        <v>7629</v>
      </c>
      <c r="B19108" s="179" t="s">
        <v>7630</v>
      </c>
      <c r="C19108" s="179" t="s">
        <v>7624</v>
      </c>
      <c r="D19108" s="180" t="s">
        <v>6443</v>
      </c>
    </row>
    <row r="19109" spans="1:4" x14ac:dyDescent="0.25">
      <c r="A19109" s="179" t="s">
        <v>7631</v>
      </c>
      <c r="B19109" s="179" t="s">
        <v>7632</v>
      </c>
      <c r="C19109" s="179" t="s">
        <v>16</v>
      </c>
      <c r="D19109" s="180" t="s">
        <v>6410</v>
      </c>
    </row>
    <row r="19110" spans="1:4" x14ac:dyDescent="0.25">
      <c r="A19110" s="179" t="s">
        <v>7633</v>
      </c>
      <c r="B19110" s="179" t="s">
        <v>7634</v>
      </c>
      <c r="C19110" s="179" t="s">
        <v>16</v>
      </c>
      <c r="D19110" s="180" t="s">
        <v>6400</v>
      </c>
    </row>
    <row r="19111" spans="1:4" x14ac:dyDescent="0.25">
      <c r="A19111" s="179" t="s">
        <v>7635</v>
      </c>
      <c r="B19111" s="179" t="s">
        <v>7636</v>
      </c>
      <c r="C19111" s="179" t="s">
        <v>16</v>
      </c>
      <c r="D19111" s="180" t="s">
        <v>6368</v>
      </c>
    </row>
    <row r="19112" spans="1:4" x14ac:dyDescent="0.25">
      <c r="A19112" s="179" t="s">
        <v>7637</v>
      </c>
      <c r="B19112" s="179" t="s">
        <v>7638</v>
      </c>
      <c r="C19112" s="179" t="s">
        <v>8</v>
      </c>
      <c r="D19112" s="180" t="s">
        <v>15228</v>
      </c>
    </row>
    <row r="19113" spans="1:4" x14ac:dyDescent="0.25">
      <c r="A19113" s="179" t="s">
        <v>7639</v>
      </c>
      <c r="B19113" s="179" t="s">
        <v>7640</v>
      </c>
      <c r="C19113" s="179" t="s">
        <v>8</v>
      </c>
      <c r="D19113" s="180" t="s">
        <v>6352</v>
      </c>
    </row>
    <row r="19114" spans="1:4" x14ac:dyDescent="0.25">
      <c r="A19114" s="179" t="s">
        <v>7641</v>
      </c>
      <c r="B19114" s="179" t="s">
        <v>7642</v>
      </c>
      <c r="C19114" s="179" t="s">
        <v>7</v>
      </c>
      <c r="D19114" s="180" t="s">
        <v>6458</v>
      </c>
    </row>
    <row r="19115" spans="1:4" x14ac:dyDescent="0.25">
      <c r="A19115" s="179" t="s">
        <v>7643</v>
      </c>
      <c r="B19115" s="179" t="s">
        <v>7644</v>
      </c>
      <c r="C19115" s="179" t="s">
        <v>5</v>
      </c>
      <c r="D19115" s="180" t="s">
        <v>6457</v>
      </c>
    </row>
    <row r="19116" spans="1:4" x14ac:dyDescent="0.25">
      <c r="A19116" s="179" t="s">
        <v>7645</v>
      </c>
      <c r="B19116" s="179" t="s">
        <v>7646</v>
      </c>
      <c r="C19116" s="179" t="s">
        <v>7647</v>
      </c>
      <c r="D19116" s="180" t="s">
        <v>7926</v>
      </c>
    </row>
    <row r="19117" spans="1:4" x14ac:dyDescent="0.25">
      <c r="A19117" s="179" t="s">
        <v>7648</v>
      </c>
      <c r="B19117" s="179" t="s">
        <v>7649</v>
      </c>
      <c r="C19117" s="179" t="s">
        <v>7647</v>
      </c>
      <c r="D19117" s="180" t="s">
        <v>17239</v>
      </c>
    </row>
    <row r="19118" spans="1:4" x14ac:dyDescent="0.25">
      <c r="A19118" s="179" t="s">
        <v>7650</v>
      </c>
      <c r="B19118" s="179" t="s">
        <v>7651</v>
      </c>
      <c r="C19118" s="179" t="s">
        <v>7647</v>
      </c>
      <c r="D19118" s="180" t="s">
        <v>16695</v>
      </c>
    </row>
    <row r="19119" spans="1:4" x14ac:dyDescent="0.25">
      <c r="A19119" s="179" t="s">
        <v>7652</v>
      </c>
      <c r="B19119" s="179" t="s">
        <v>7653</v>
      </c>
      <c r="C19119" s="179" t="s">
        <v>7647</v>
      </c>
      <c r="D19119" s="180" t="s">
        <v>7961</v>
      </c>
    </row>
    <row r="19120" spans="1:4" x14ac:dyDescent="0.25">
      <c r="A19120" s="179" t="s">
        <v>7654</v>
      </c>
      <c r="B19120" s="179" t="s">
        <v>7655</v>
      </c>
      <c r="C19120" s="179" t="s">
        <v>7647</v>
      </c>
      <c r="D19120" s="180" t="s">
        <v>29178</v>
      </c>
    </row>
    <row r="19121" spans="1:4" x14ac:dyDescent="0.25">
      <c r="A19121" s="179" t="s">
        <v>7656</v>
      </c>
      <c r="B19121" s="179" t="s">
        <v>7657</v>
      </c>
      <c r="C19121" s="179" t="s">
        <v>7647</v>
      </c>
      <c r="D19121" s="180" t="s">
        <v>7961</v>
      </c>
    </row>
    <row r="19122" spans="1:4" x14ac:dyDescent="0.25">
      <c r="A19122" s="179" t="s">
        <v>7658</v>
      </c>
      <c r="B19122" s="179" t="s">
        <v>7659</v>
      </c>
      <c r="C19122" s="179" t="s">
        <v>7647</v>
      </c>
      <c r="D19122" s="180" t="s">
        <v>29179</v>
      </c>
    </row>
    <row r="19123" spans="1:4" x14ac:dyDescent="0.25">
      <c r="A19123" s="179" t="s">
        <v>7660</v>
      </c>
      <c r="B19123" s="179" t="s">
        <v>7661</v>
      </c>
      <c r="C19123" s="179" t="s">
        <v>7647</v>
      </c>
      <c r="D19123" s="180" t="s">
        <v>16908</v>
      </c>
    </row>
    <row r="19124" spans="1:4" x14ac:dyDescent="0.25">
      <c r="A19124" s="179" t="s">
        <v>7662</v>
      </c>
      <c r="B19124" s="179" t="s">
        <v>7663</v>
      </c>
      <c r="C19124" s="179" t="s">
        <v>7647</v>
      </c>
      <c r="D19124" s="180" t="s">
        <v>29178</v>
      </c>
    </row>
    <row r="19125" spans="1:4" x14ac:dyDescent="0.25">
      <c r="A19125" s="179" t="s">
        <v>7664</v>
      </c>
      <c r="B19125" s="179" t="s">
        <v>7665</v>
      </c>
      <c r="C19125" s="179" t="s">
        <v>7647</v>
      </c>
      <c r="D19125" s="180" t="s">
        <v>12583</v>
      </c>
    </row>
    <row r="19126" spans="1:4" x14ac:dyDescent="0.25">
      <c r="A19126" s="179" t="s">
        <v>7666</v>
      </c>
      <c r="B19126" s="179" t="s">
        <v>7667</v>
      </c>
      <c r="C19126" s="179" t="s">
        <v>7647</v>
      </c>
      <c r="D19126" s="180" t="s">
        <v>16907</v>
      </c>
    </row>
    <row r="19127" spans="1:4" x14ac:dyDescent="0.25">
      <c r="A19127" s="179" t="s">
        <v>7668</v>
      </c>
      <c r="B19127" s="179" t="s">
        <v>7669</v>
      </c>
      <c r="C19127" s="179" t="s">
        <v>7647</v>
      </c>
      <c r="D19127" s="180" t="s">
        <v>17239</v>
      </c>
    </row>
    <row r="19128" spans="1:4" x14ac:dyDescent="0.25">
      <c r="A19128" s="179" t="s">
        <v>7670</v>
      </c>
      <c r="B19128" s="179" t="s">
        <v>7671</v>
      </c>
      <c r="C19128" s="179" t="s">
        <v>7647</v>
      </c>
      <c r="D19128" s="180" t="s">
        <v>22189</v>
      </c>
    </row>
    <row r="19129" spans="1:4" x14ac:dyDescent="0.25">
      <c r="A19129" s="179" t="s">
        <v>7672</v>
      </c>
      <c r="B19129" s="179" t="s">
        <v>7673</v>
      </c>
      <c r="C19129" s="179" t="s">
        <v>7647</v>
      </c>
      <c r="D19129" s="180" t="s">
        <v>16907</v>
      </c>
    </row>
    <row r="19130" spans="1:4" x14ac:dyDescent="0.25">
      <c r="A19130" s="179" t="s">
        <v>7674</v>
      </c>
      <c r="B19130" s="179" t="s">
        <v>7675</v>
      </c>
      <c r="C19130" s="179" t="s">
        <v>7647</v>
      </c>
      <c r="D19130" s="180" t="s">
        <v>15168</v>
      </c>
    </row>
    <row r="19131" spans="1:4" x14ac:dyDescent="0.25">
      <c r="A19131" s="179" t="s">
        <v>7676</v>
      </c>
      <c r="B19131" s="179" t="s">
        <v>7677</v>
      </c>
      <c r="C19131" s="179" t="s">
        <v>7647</v>
      </c>
      <c r="D19131" s="180" t="s">
        <v>22189</v>
      </c>
    </row>
    <row r="19132" spans="1:4" x14ac:dyDescent="0.25">
      <c r="A19132" s="179" t="s">
        <v>7678</v>
      </c>
      <c r="B19132" s="179" t="s">
        <v>7679</v>
      </c>
      <c r="C19132" s="179" t="s">
        <v>7647</v>
      </c>
      <c r="D19132" s="180" t="s">
        <v>29179</v>
      </c>
    </row>
    <row r="19133" spans="1:4" x14ac:dyDescent="0.25">
      <c r="A19133" s="179" t="s">
        <v>7680</v>
      </c>
      <c r="B19133" s="179" t="s">
        <v>7681</v>
      </c>
      <c r="C19133" s="179" t="s">
        <v>7647</v>
      </c>
      <c r="D19133" s="180" t="s">
        <v>25934</v>
      </c>
    </row>
    <row r="19134" spans="1:4" x14ac:dyDescent="0.25">
      <c r="A19134" s="179" t="s">
        <v>7682</v>
      </c>
      <c r="B19134" s="179" t="s">
        <v>7683</v>
      </c>
      <c r="C19134" s="179" t="s">
        <v>7647</v>
      </c>
      <c r="D19134" s="180" t="s">
        <v>29180</v>
      </c>
    </row>
    <row r="19135" spans="1:4" x14ac:dyDescent="0.25">
      <c r="A19135" s="179" t="s">
        <v>7684</v>
      </c>
      <c r="B19135" s="179" t="s">
        <v>7685</v>
      </c>
      <c r="C19135" s="179" t="s">
        <v>7647</v>
      </c>
      <c r="D19135" s="180" t="s">
        <v>7037</v>
      </c>
    </row>
    <row r="19136" spans="1:4" x14ac:dyDescent="0.25">
      <c r="A19136" s="179" t="s">
        <v>7686</v>
      </c>
      <c r="B19136" s="179" t="s">
        <v>7687</v>
      </c>
      <c r="C19136" s="179" t="s">
        <v>7647</v>
      </c>
      <c r="D19136" s="180" t="s">
        <v>12484</v>
      </c>
    </row>
    <row r="19137" spans="1:4" x14ac:dyDescent="0.25">
      <c r="A19137" s="179" t="s">
        <v>7688</v>
      </c>
      <c r="B19137" s="179" t="s">
        <v>7689</v>
      </c>
      <c r="C19137" s="179" t="s">
        <v>7647</v>
      </c>
      <c r="D19137" s="180" t="s">
        <v>16695</v>
      </c>
    </row>
    <row r="19138" spans="1:4" x14ac:dyDescent="0.25">
      <c r="A19138" s="179" t="s">
        <v>7690</v>
      </c>
      <c r="B19138" s="179" t="s">
        <v>7691</v>
      </c>
      <c r="C19138" s="179" t="s">
        <v>7647</v>
      </c>
      <c r="D19138" s="180" t="s">
        <v>7037</v>
      </c>
    </row>
    <row r="19139" spans="1:4" x14ac:dyDescent="0.25">
      <c r="A19139" s="179" t="s">
        <v>7692</v>
      </c>
      <c r="B19139" s="179" t="s">
        <v>7693</v>
      </c>
      <c r="C19139" s="179" t="s">
        <v>7647</v>
      </c>
      <c r="D19139" s="180" t="s">
        <v>25934</v>
      </c>
    </row>
    <row r="19140" spans="1:4" x14ac:dyDescent="0.25">
      <c r="A19140" s="179" t="s">
        <v>7694</v>
      </c>
      <c r="B19140" s="179" t="s">
        <v>7695</v>
      </c>
      <c r="C19140" s="179" t="s">
        <v>7558</v>
      </c>
      <c r="D19140" s="180" t="s">
        <v>23881</v>
      </c>
    </row>
    <row r="19141" spans="1:4" x14ac:dyDescent="0.25">
      <c r="A19141" s="179" t="s">
        <v>7696</v>
      </c>
      <c r="B19141" s="179" t="s">
        <v>7697</v>
      </c>
      <c r="C19141" s="179" t="s">
        <v>7558</v>
      </c>
      <c r="D19141" s="180" t="s">
        <v>6307</v>
      </c>
    </row>
    <row r="19142" spans="1:4" x14ac:dyDescent="0.25">
      <c r="A19142" s="179" t="s">
        <v>7698</v>
      </c>
      <c r="B19142" s="179" t="s">
        <v>7699</v>
      </c>
      <c r="C19142" s="179" t="s">
        <v>7558</v>
      </c>
      <c r="D19142" s="180" t="s">
        <v>14714</v>
      </c>
    </row>
    <row r="19143" spans="1:4" x14ac:dyDescent="0.25">
      <c r="A19143" s="179" t="s">
        <v>7700</v>
      </c>
      <c r="B19143" s="179" t="s">
        <v>7701</v>
      </c>
      <c r="C19143" s="179" t="s">
        <v>7558</v>
      </c>
      <c r="D19143" s="180" t="s">
        <v>7862</v>
      </c>
    </row>
    <row r="19144" spans="1:4" x14ac:dyDescent="0.25">
      <c r="A19144" s="179" t="s">
        <v>7703</v>
      </c>
      <c r="B19144" s="179" t="s">
        <v>7704</v>
      </c>
      <c r="C19144" s="179" t="s">
        <v>7613</v>
      </c>
      <c r="D19144" s="180" t="s">
        <v>11843</v>
      </c>
    </row>
    <row r="19145" spans="1:4" x14ac:dyDescent="0.25">
      <c r="A19145" s="179" t="s">
        <v>7705</v>
      </c>
      <c r="B19145" s="179" t="s">
        <v>7706</v>
      </c>
      <c r="C19145" s="179" t="s">
        <v>7</v>
      </c>
      <c r="D19145" s="180" t="s">
        <v>12478</v>
      </c>
    </row>
    <row r="19146" spans="1:4" x14ac:dyDescent="0.25">
      <c r="A19146" s="179" t="s">
        <v>7707</v>
      </c>
      <c r="B19146" s="179" t="s">
        <v>7708</v>
      </c>
      <c r="C19146" s="179" t="s">
        <v>7586</v>
      </c>
      <c r="D19146" s="180" t="s">
        <v>29181</v>
      </c>
    </row>
    <row r="19147" spans="1:4" x14ac:dyDescent="0.25">
      <c r="A19147" s="179" t="s">
        <v>7709</v>
      </c>
      <c r="B19147" s="179" t="s">
        <v>7710</v>
      </c>
      <c r="C19147" s="179" t="s">
        <v>8</v>
      </c>
      <c r="D19147" s="180" t="s">
        <v>14791</v>
      </c>
    </row>
    <row r="19148" spans="1:4" x14ac:dyDescent="0.25">
      <c r="A19148" s="179" t="s">
        <v>7711</v>
      </c>
      <c r="B19148" s="179" t="s">
        <v>7712</v>
      </c>
      <c r="C19148" s="179" t="s">
        <v>7586</v>
      </c>
      <c r="D19148" s="180" t="s">
        <v>29181</v>
      </c>
    </row>
    <row r="19149" spans="1:4" x14ac:dyDescent="0.25">
      <c r="A19149" s="179" t="s">
        <v>7713</v>
      </c>
      <c r="B19149" s="179" t="s">
        <v>7714</v>
      </c>
      <c r="C19149" s="179" t="s">
        <v>8</v>
      </c>
      <c r="D19149" s="180" t="s">
        <v>14791</v>
      </c>
    </row>
    <row r="19150" spans="1:4" x14ac:dyDescent="0.25">
      <c r="A19150" s="179" t="s">
        <v>7715</v>
      </c>
      <c r="B19150" s="179" t="s">
        <v>7716</v>
      </c>
      <c r="C19150" s="179" t="s">
        <v>7586</v>
      </c>
      <c r="D19150" s="180" t="s">
        <v>18329</v>
      </c>
    </row>
    <row r="19151" spans="1:4" x14ac:dyDescent="0.25">
      <c r="A19151" s="179" t="s">
        <v>7717</v>
      </c>
      <c r="B19151" s="179" t="s">
        <v>7718</v>
      </c>
      <c r="C19151" s="179" t="s">
        <v>7613</v>
      </c>
      <c r="D19151" s="180" t="s">
        <v>17732</v>
      </c>
    </row>
    <row r="19152" spans="1:4" x14ac:dyDescent="0.25">
      <c r="A19152" s="179" t="s">
        <v>7719</v>
      </c>
      <c r="B19152" s="179" t="s">
        <v>7720</v>
      </c>
      <c r="C19152" s="179" t="s">
        <v>7</v>
      </c>
      <c r="D19152" s="180" t="s">
        <v>12595</v>
      </c>
    </row>
    <row r="19153" spans="1:4" x14ac:dyDescent="0.25">
      <c r="A19153" s="179" t="s">
        <v>7722</v>
      </c>
      <c r="B19153" s="179" t="s">
        <v>7723</v>
      </c>
      <c r="C19153" s="179" t="s">
        <v>7558</v>
      </c>
      <c r="D19153" s="180" t="s">
        <v>6355</v>
      </c>
    </row>
    <row r="19154" spans="1:4" x14ac:dyDescent="0.25">
      <c r="A19154" s="179" t="s">
        <v>7725</v>
      </c>
      <c r="B19154" s="179" t="s">
        <v>7726</v>
      </c>
      <c r="C19154" s="179" t="s">
        <v>7613</v>
      </c>
      <c r="D19154" s="180" t="s">
        <v>29182</v>
      </c>
    </row>
    <row r="19155" spans="1:4" x14ac:dyDescent="0.25">
      <c r="A19155" s="179" t="s">
        <v>7727</v>
      </c>
      <c r="B19155" s="179" t="s">
        <v>7728</v>
      </c>
      <c r="C19155" s="179" t="s">
        <v>7613</v>
      </c>
      <c r="D19155" s="180" t="s">
        <v>27799</v>
      </c>
    </row>
    <row r="19156" spans="1:4" x14ac:dyDescent="0.25">
      <c r="A19156" s="179" t="s">
        <v>7730</v>
      </c>
      <c r="B19156" s="179" t="s">
        <v>7731</v>
      </c>
      <c r="C19156" s="179" t="s">
        <v>7613</v>
      </c>
      <c r="D19156" s="180" t="s">
        <v>29183</v>
      </c>
    </row>
    <row r="19157" spans="1:4" x14ac:dyDescent="0.25">
      <c r="A19157" s="179" t="s">
        <v>7732</v>
      </c>
      <c r="B19157" s="179" t="s">
        <v>7733</v>
      </c>
      <c r="C19157" s="179" t="s">
        <v>7613</v>
      </c>
      <c r="D19157" s="180" t="s">
        <v>6347</v>
      </c>
    </row>
    <row r="19158" spans="1:4" x14ac:dyDescent="0.25">
      <c r="A19158" s="179" t="s">
        <v>7734</v>
      </c>
      <c r="B19158" s="179" t="s">
        <v>7735</v>
      </c>
      <c r="C19158" s="179" t="s">
        <v>7586</v>
      </c>
      <c r="D19158" s="180" t="s">
        <v>27730</v>
      </c>
    </row>
    <row r="19159" spans="1:4" x14ac:dyDescent="0.25">
      <c r="A19159" s="179" t="s">
        <v>7736</v>
      </c>
      <c r="B19159" s="179" t="s">
        <v>7737</v>
      </c>
      <c r="C19159" s="179" t="s">
        <v>8</v>
      </c>
      <c r="D19159" s="180" t="s">
        <v>7782</v>
      </c>
    </row>
    <row r="19160" spans="1:4" x14ac:dyDescent="0.25">
      <c r="A19160" s="179" t="s">
        <v>7738</v>
      </c>
      <c r="B19160" s="179" t="s">
        <v>7739</v>
      </c>
      <c r="C19160" s="179" t="s">
        <v>7586</v>
      </c>
      <c r="D19160" s="180" t="s">
        <v>29184</v>
      </c>
    </row>
    <row r="19161" spans="1:4" x14ac:dyDescent="0.25">
      <c r="A19161" s="179" t="s">
        <v>7740</v>
      </c>
      <c r="B19161" s="179" t="s">
        <v>7741</v>
      </c>
      <c r="C19161" s="179" t="s">
        <v>7586</v>
      </c>
      <c r="D19161" s="180" t="s">
        <v>6444</v>
      </c>
    </row>
    <row r="19162" spans="1:4" x14ac:dyDescent="0.25">
      <c r="A19162" s="179" t="s">
        <v>7742</v>
      </c>
      <c r="B19162" s="179" t="s">
        <v>7743</v>
      </c>
      <c r="C19162" s="179" t="s">
        <v>7613</v>
      </c>
      <c r="D19162" s="180" t="s">
        <v>29185</v>
      </c>
    </row>
    <row r="19163" spans="1:4" x14ac:dyDescent="0.25">
      <c r="A19163" s="179" t="s">
        <v>7744</v>
      </c>
      <c r="B19163" s="179" t="s">
        <v>7745</v>
      </c>
      <c r="C19163" s="179" t="s">
        <v>7613</v>
      </c>
      <c r="D19163" s="180" t="s">
        <v>12620</v>
      </c>
    </row>
    <row r="19164" spans="1:4" x14ac:dyDescent="0.25">
      <c r="A19164" s="179" t="s">
        <v>7746</v>
      </c>
      <c r="B19164" s="179" t="s">
        <v>7747</v>
      </c>
      <c r="C19164" s="179" t="s">
        <v>7613</v>
      </c>
      <c r="D19164" s="180" t="s">
        <v>17355</v>
      </c>
    </row>
    <row r="19165" spans="1:4" x14ac:dyDescent="0.25">
      <c r="A19165" s="179" t="s">
        <v>7748</v>
      </c>
      <c r="B19165" s="179" t="s">
        <v>7749</v>
      </c>
      <c r="C19165" s="179" t="s">
        <v>7647</v>
      </c>
      <c r="D19165" s="180" t="s">
        <v>17708</v>
      </c>
    </row>
    <row r="19166" spans="1:4" x14ac:dyDescent="0.25">
      <c r="A19166" s="179" t="s">
        <v>7750</v>
      </c>
      <c r="B19166" s="179" t="s">
        <v>7751</v>
      </c>
      <c r="C19166" s="179" t="s">
        <v>7647</v>
      </c>
      <c r="D19166" s="180" t="s">
        <v>7879</v>
      </c>
    </row>
    <row r="19167" spans="1:4" x14ac:dyDescent="0.25">
      <c r="A19167" s="179" t="s">
        <v>7752</v>
      </c>
      <c r="B19167" s="179" t="s">
        <v>7753</v>
      </c>
      <c r="C19167" s="179" t="s">
        <v>7647</v>
      </c>
      <c r="D19167" s="180" t="s">
        <v>22189</v>
      </c>
    </row>
    <row r="19168" spans="1:4" x14ac:dyDescent="0.25">
      <c r="A19168" s="179" t="s">
        <v>7754</v>
      </c>
      <c r="B19168" s="179" t="s">
        <v>7755</v>
      </c>
      <c r="C19168" s="179" t="s">
        <v>7</v>
      </c>
      <c r="D19168" s="180" t="s">
        <v>6431</v>
      </c>
    </row>
    <row r="19169" spans="1:4" x14ac:dyDescent="0.25">
      <c r="A19169" s="179" t="s">
        <v>7757</v>
      </c>
      <c r="B19169" s="179" t="s">
        <v>7758</v>
      </c>
      <c r="C19169" s="179" t="s">
        <v>7</v>
      </c>
      <c r="D19169" s="180" t="s">
        <v>12467</v>
      </c>
    </row>
    <row r="19170" spans="1:4" x14ac:dyDescent="0.25">
      <c r="A19170" s="179" t="s">
        <v>11236</v>
      </c>
      <c r="B19170" s="179" t="s">
        <v>11237</v>
      </c>
      <c r="C19170" s="179" t="s">
        <v>7</v>
      </c>
      <c r="D19170" s="180" t="s">
        <v>7969</v>
      </c>
    </row>
    <row r="19171" spans="1:4" x14ac:dyDescent="0.25">
      <c r="A19171" s="179" t="s">
        <v>7760</v>
      </c>
      <c r="B19171" s="179" t="s">
        <v>7761</v>
      </c>
      <c r="C19171" s="179" t="s">
        <v>7</v>
      </c>
      <c r="D19171" s="180" t="s">
        <v>15971</v>
      </c>
    </row>
    <row r="19172" spans="1:4" x14ac:dyDescent="0.25">
      <c r="A19172" s="179" t="s">
        <v>7762</v>
      </c>
      <c r="B19172" s="179" t="s">
        <v>7763</v>
      </c>
      <c r="C19172" s="179" t="s">
        <v>7</v>
      </c>
      <c r="D19172" s="180" t="s">
        <v>6461</v>
      </c>
    </row>
    <row r="19173" spans="1:4" x14ac:dyDescent="0.25">
      <c r="A19173" s="179" t="s">
        <v>11238</v>
      </c>
      <c r="B19173" s="179" t="s">
        <v>11239</v>
      </c>
      <c r="C19173" s="179" t="s">
        <v>7</v>
      </c>
      <c r="D19173" s="180" t="s">
        <v>6382</v>
      </c>
    </row>
    <row r="19174" spans="1:4" x14ac:dyDescent="0.25">
      <c r="A19174" s="179" t="s">
        <v>7764</v>
      </c>
      <c r="B19174" s="179" t="s">
        <v>7765</v>
      </c>
      <c r="C19174" s="179" t="s">
        <v>7</v>
      </c>
      <c r="D19174" s="180" t="s">
        <v>27571</v>
      </c>
    </row>
    <row r="19175" spans="1:4" x14ac:dyDescent="0.25">
      <c r="A19175" s="179" t="s">
        <v>7766</v>
      </c>
      <c r="B19175" s="179" t="s">
        <v>7767</v>
      </c>
      <c r="C19175" s="179" t="s">
        <v>7</v>
      </c>
      <c r="D19175" s="180" t="s">
        <v>12667</v>
      </c>
    </row>
    <row r="19176" spans="1:4" x14ac:dyDescent="0.25">
      <c r="A19176" s="179" t="s">
        <v>11240</v>
      </c>
      <c r="B19176" s="179" t="s">
        <v>11241</v>
      </c>
      <c r="C19176" s="179" t="s">
        <v>7</v>
      </c>
      <c r="D19176" s="180" t="s">
        <v>15061</v>
      </c>
    </row>
    <row r="19177" spans="1:4" x14ac:dyDescent="0.25">
      <c r="A19177" s="179" t="s">
        <v>7768</v>
      </c>
      <c r="B19177" s="179" t="s">
        <v>7769</v>
      </c>
      <c r="C19177" s="179" t="s">
        <v>7</v>
      </c>
      <c r="D19177" s="180" t="s">
        <v>6361</v>
      </c>
    </row>
    <row r="19178" spans="1:4" x14ac:dyDescent="0.25">
      <c r="A19178" s="179" t="s">
        <v>7770</v>
      </c>
      <c r="B19178" s="179" t="s">
        <v>7771</v>
      </c>
      <c r="C19178" s="179" t="s">
        <v>7</v>
      </c>
      <c r="D19178" s="180" t="s">
        <v>6392</v>
      </c>
    </row>
    <row r="19179" spans="1:4" x14ac:dyDescent="0.25">
      <c r="A19179" s="179" t="s">
        <v>11242</v>
      </c>
      <c r="B19179" s="179" t="s">
        <v>11243</v>
      </c>
      <c r="C19179" s="179" t="s">
        <v>7</v>
      </c>
      <c r="D19179" s="180" t="s">
        <v>6318</v>
      </c>
    </row>
    <row r="19180" spans="1:4" x14ac:dyDescent="0.25">
      <c r="A19180" s="179" t="s">
        <v>7772</v>
      </c>
      <c r="B19180" s="179" t="s">
        <v>7773</v>
      </c>
      <c r="C19180" s="179" t="s">
        <v>7</v>
      </c>
      <c r="D19180" s="180" t="s">
        <v>6419</v>
      </c>
    </row>
    <row r="19181" spans="1:4" x14ac:dyDescent="0.25">
      <c r="A19181" s="179" t="s">
        <v>11244</v>
      </c>
      <c r="B19181" s="179" t="s">
        <v>11245</v>
      </c>
      <c r="C19181" s="179" t="s">
        <v>8</v>
      </c>
      <c r="D19181" s="180" t="s">
        <v>18192</v>
      </c>
    </row>
    <row r="19182" spans="1:4" x14ac:dyDescent="0.25">
      <c r="A19182" s="179" t="s">
        <v>11246</v>
      </c>
      <c r="B19182" s="179" t="s">
        <v>11247</v>
      </c>
      <c r="C19182" s="179" t="s">
        <v>8</v>
      </c>
      <c r="D19182" s="180" t="s">
        <v>12473</v>
      </c>
    </row>
    <row r="19183" spans="1:4" x14ac:dyDescent="0.25">
      <c r="A19183" s="179" t="s">
        <v>11248</v>
      </c>
      <c r="B19183" s="179" t="s">
        <v>11249</v>
      </c>
      <c r="C19183" s="179" t="s">
        <v>8</v>
      </c>
      <c r="D19183" s="180" t="s">
        <v>14683</v>
      </c>
    </row>
    <row r="19184" spans="1:4" x14ac:dyDescent="0.25">
      <c r="A19184" s="179" t="s">
        <v>11250</v>
      </c>
      <c r="B19184" s="179" t="s">
        <v>11251</v>
      </c>
      <c r="C19184" s="179" t="s">
        <v>8</v>
      </c>
      <c r="D19184" s="180" t="s">
        <v>14683</v>
      </c>
    </row>
    <row r="19185" spans="1:4" x14ac:dyDescent="0.25">
      <c r="A19185" s="179" t="s">
        <v>11252</v>
      </c>
      <c r="B19185" s="179" t="s">
        <v>11253</v>
      </c>
      <c r="C19185" s="179" t="s">
        <v>7</v>
      </c>
      <c r="D19185" s="180" t="s">
        <v>7378</v>
      </c>
    </row>
    <row r="19186" spans="1:4" x14ac:dyDescent="0.25">
      <c r="A19186" s="179" t="s">
        <v>11254</v>
      </c>
      <c r="B19186" s="179" t="s">
        <v>11255</v>
      </c>
      <c r="C19186" s="179" t="s">
        <v>7</v>
      </c>
      <c r="D19186" s="180" t="s">
        <v>8781</v>
      </c>
    </row>
    <row r="19187" spans="1:4" x14ac:dyDescent="0.25">
      <c r="A19187" s="179" t="s">
        <v>11256</v>
      </c>
      <c r="B19187" s="179" t="s">
        <v>11257</v>
      </c>
      <c r="C19187" s="179" t="s">
        <v>7</v>
      </c>
      <c r="D19187" s="180" t="s">
        <v>8778</v>
      </c>
    </row>
    <row r="19188" spans="1:4" x14ac:dyDescent="0.25">
      <c r="A19188" s="179" t="s">
        <v>7774</v>
      </c>
      <c r="B19188" s="179" t="s">
        <v>7775</v>
      </c>
      <c r="C19188" s="179" t="s">
        <v>7</v>
      </c>
      <c r="D19188" s="180" t="s">
        <v>6377</v>
      </c>
    </row>
    <row r="19189" spans="1:4" x14ac:dyDescent="0.25">
      <c r="A19189" s="179" t="s">
        <v>11258</v>
      </c>
      <c r="B19189" s="179" t="s">
        <v>11259</v>
      </c>
      <c r="C19189" s="179" t="s">
        <v>7</v>
      </c>
      <c r="D19189" s="180" t="s">
        <v>12691</v>
      </c>
    </row>
    <row r="19190" spans="1:4" x14ac:dyDescent="0.25">
      <c r="A19190" s="179" t="s">
        <v>11260</v>
      </c>
      <c r="B19190" s="179" t="s">
        <v>11261</v>
      </c>
      <c r="C19190" s="179" t="s">
        <v>7</v>
      </c>
      <c r="D19190" s="180" t="s">
        <v>11336</v>
      </c>
    </row>
    <row r="19191" spans="1:4" x14ac:dyDescent="0.25">
      <c r="A19191" s="179" t="s">
        <v>11262</v>
      </c>
      <c r="B19191" s="179" t="s">
        <v>11263</v>
      </c>
      <c r="C19191" s="179" t="s">
        <v>7</v>
      </c>
      <c r="D19191" s="180" t="s">
        <v>14714</v>
      </c>
    </row>
    <row r="19192" spans="1:4" x14ac:dyDescent="0.25">
      <c r="A19192" s="179" t="s">
        <v>7776</v>
      </c>
      <c r="B19192" s="179" t="s">
        <v>7777</v>
      </c>
      <c r="C19192" s="179" t="s">
        <v>7</v>
      </c>
      <c r="D19192" s="180" t="s">
        <v>7863</v>
      </c>
    </row>
    <row r="19193" spans="1:4" x14ac:dyDescent="0.25">
      <c r="A19193" s="179" t="s">
        <v>5916</v>
      </c>
      <c r="B19193" s="179" t="s">
        <v>1397</v>
      </c>
      <c r="C19193" s="179" t="s">
        <v>14</v>
      </c>
      <c r="D19193" s="180" t="s">
        <v>16397</v>
      </c>
    </row>
    <row r="19194" spans="1:4" x14ac:dyDescent="0.25">
      <c r="A19194" s="179" t="s">
        <v>5917</v>
      </c>
      <c r="B19194" s="179" t="s">
        <v>1398</v>
      </c>
      <c r="C19194" s="179" t="s">
        <v>14</v>
      </c>
      <c r="D19194" s="180" t="s">
        <v>29186</v>
      </c>
    </row>
    <row r="19195" spans="1:4" x14ac:dyDescent="0.25">
      <c r="A19195" s="179" t="s">
        <v>5918</v>
      </c>
      <c r="B19195" s="179" t="s">
        <v>1399</v>
      </c>
      <c r="C19195" s="179" t="s">
        <v>14</v>
      </c>
      <c r="D19195" s="180" t="s">
        <v>24491</v>
      </c>
    </row>
    <row r="19196" spans="1:4" x14ac:dyDescent="0.25">
      <c r="A19196" s="179" t="s">
        <v>5919</v>
      </c>
      <c r="B19196" s="179" t="s">
        <v>1400</v>
      </c>
      <c r="C19196" s="179" t="s">
        <v>14</v>
      </c>
      <c r="D19196" s="180" t="s">
        <v>29187</v>
      </c>
    </row>
    <row r="19197" spans="1:4" x14ac:dyDescent="0.25">
      <c r="A19197" s="179" t="s">
        <v>5920</v>
      </c>
      <c r="B19197" s="179" t="s">
        <v>1401</v>
      </c>
      <c r="C19197" s="179" t="s">
        <v>14</v>
      </c>
      <c r="D19197" s="180" t="s">
        <v>29188</v>
      </c>
    </row>
    <row r="19198" spans="1:4" x14ac:dyDescent="0.25">
      <c r="A19198" s="179" t="s">
        <v>5921</v>
      </c>
      <c r="B19198" s="179" t="s">
        <v>1402</v>
      </c>
      <c r="C19198" s="179" t="s">
        <v>14</v>
      </c>
      <c r="D19198" s="180" t="s">
        <v>25609</v>
      </c>
    </row>
    <row r="19199" spans="1:4" x14ac:dyDescent="0.25">
      <c r="A19199" s="179" t="s">
        <v>5922</v>
      </c>
      <c r="B19199" s="179" t="s">
        <v>1403</v>
      </c>
      <c r="C19199" s="179" t="s">
        <v>14</v>
      </c>
      <c r="D19199" s="180" t="s">
        <v>17684</v>
      </c>
    </row>
    <row r="19200" spans="1:4" x14ac:dyDescent="0.25">
      <c r="A19200" s="179" t="s">
        <v>5923</v>
      </c>
      <c r="B19200" s="179" t="s">
        <v>1404</v>
      </c>
      <c r="C19200" s="179" t="s">
        <v>14</v>
      </c>
      <c r="D19200" s="180" t="s">
        <v>16841</v>
      </c>
    </row>
    <row r="19201" spans="1:4" x14ac:dyDescent="0.25">
      <c r="A19201" s="179" t="s">
        <v>5924</v>
      </c>
      <c r="B19201" s="179" t="s">
        <v>1405</v>
      </c>
      <c r="C19201" s="179" t="s">
        <v>14</v>
      </c>
      <c r="D19201" s="180" t="s">
        <v>12696</v>
      </c>
    </row>
    <row r="19202" spans="1:4" x14ac:dyDescent="0.25">
      <c r="A19202" s="179" t="s">
        <v>5925</v>
      </c>
      <c r="B19202" s="179" t="s">
        <v>1406</v>
      </c>
      <c r="C19202" s="179" t="s">
        <v>14</v>
      </c>
      <c r="D19202" s="180" t="s">
        <v>29189</v>
      </c>
    </row>
    <row r="19203" spans="1:4" x14ac:dyDescent="0.25">
      <c r="A19203" s="179" t="s">
        <v>5926</v>
      </c>
      <c r="B19203" s="179" t="s">
        <v>5927</v>
      </c>
      <c r="C19203" s="179" t="s">
        <v>14</v>
      </c>
      <c r="D19203" s="180" t="s">
        <v>29190</v>
      </c>
    </row>
    <row r="19204" spans="1:4" x14ac:dyDescent="0.25">
      <c r="A19204" s="179" t="s">
        <v>5928</v>
      </c>
      <c r="B19204" s="179" t="s">
        <v>5929</v>
      </c>
      <c r="C19204" s="179" t="s">
        <v>14</v>
      </c>
      <c r="D19204" s="180" t="s">
        <v>27752</v>
      </c>
    </row>
    <row r="19205" spans="1:4" x14ac:dyDescent="0.25">
      <c r="A19205" s="179" t="s">
        <v>5930</v>
      </c>
      <c r="B19205" s="179" t="s">
        <v>5931</v>
      </c>
      <c r="C19205" s="179" t="s">
        <v>14</v>
      </c>
      <c r="D19205" s="180" t="s">
        <v>27917</v>
      </c>
    </row>
    <row r="19206" spans="1:4" x14ac:dyDescent="0.25">
      <c r="A19206" s="179" t="s">
        <v>5932</v>
      </c>
      <c r="B19206" s="179" t="s">
        <v>1407</v>
      </c>
      <c r="C19206" s="179" t="s">
        <v>7</v>
      </c>
      <c r="D19206" s="180" t="s">
        <v>28933</v>
      </c>
    </row>
    <row r="19207" spans="1:4" x14ac:dyDescent="0.25">
      <c r="A19207" s="179" t="s">
        <v>5933</v>
      </c>
      <c r="B19207" s="179" t="s">
        <v>1408</v>
      </c>
      <c r="C19207" s="179" t="s">
        <v>7</v>
      </c>
      <c r="D19207" s="180" t="s">
        <v>16700</v>
      </c>
    </row>
    <row r="19208" spans="1:4" x14ac:dyDescent="0.25">
      <c r="A19208" s="179" t="s">
        <v>5934</v>
      </c>
      <c r="B19208" s="179" t="s">
        <v>1409</v>
      </c>
      <c r="C19208" s="179" t="s">
        <v>7</v>
      </c>
      <c r="D19208" s="180" t="s">
        <v>29191</v>
      </c>
    </row>
    <row r="19209" spans="1:4" x14ac:dyDescent="0.25">
      <c r="A19209" s="179" t="s">
        <v>5935</v>
      </c>
      <c r="B19209" s="179" t="s">
        <v>5936</v>
      </c>
      <c r="C19209" s="179" t="s">
        <v>7</v>
      </c>
      <c r="D19209" s="180" t="s">
        <v>6369</v>
      </c>
    </row>
    <row r="19210" spans="1:4" x14ac:dyDescent="0.25">
      <c r="A19210" s="179" t="s">
        <v>5937</v>
      </c>
      <c r="B19210" s="179" t="s">
        <v>5938</v>
      </c>
      <c r="C19210" s="179" t="s">
        <v>7</v>
      </c>
      <c r="D19210" s="180" t="s">
        <v>6332</v>
      </c>
    </row>
    <row r="19211" spans="1:4" x14ac:dyDescent="0.25">
      <c r="A19211" s="179" t="s">
        <v>5939</v>
      </c>
      <c r="B19211" s="179" t="s">
        <v>5940</v>
      </c>
      <c r="C19211" s="179" t="s">
        <v>7</v>
      </c>
      <c r="D19211" s="180" t="s">
        <v>6501</v>
      </c>
    </row>
    <row r="19212" spans="1:4" x14ac:dyDescent="0.25">
      <c r="A19212" s="179" t="s">
        <v>11264</v>
      </c>
      <c r="B19212" s="179" t="s">
        <v>11265</v>
      </c>
      <c r="C19212" s="179" t="s">
        <v>8</v>
      </c>
      <c r="D19212" s="180" t="s">
        <v>17083</v>
      </c>
    </row>
    <row r="19213" spans="1:4" x14ac:dyDescent="0.25">
      <c r="A19213" s="179" t="s">
        <v>5941</v>
      </c>
      <c r="B19213" s="179" t="s">
        <v>1410</v>
      </c>
      <c r="C19213" s="179" t="s">
        <v>7</v>
      </c>
      <c r="D19213" s="180" t="s">
        <v>14719</v>
      </c>
    </row>
    <row r="19214" spans="1:4" x14ac:dyDescent="0.25">
      <c r="A19214" s="179" t="s">
        <v>5942</v>
      </c>
      <c r="B19214" s="179" t="s">
        <v>1411</v>
      </c>
      <c r="C19214" s="179" t="s">
        <v>7</v>
      </c>
      <c r="D19214" s="180" t="s">
        <v>12048</v>
      </c>
    </row>
    <row r="19215" spans="1:4" x14ac:dyDescent="0.25">
      <c r="A19215" s="179" t="s">
        <v>5943</v>
      </c>
      <c r="B19215" s="179" t="s">
        <v>1412</v>
      </c>
      <c r="C19215" s="179" t="s">
        <v>14</v>
      </c>
      <c r="D19215" s="180" t="s">
        <v>12733</v>
      </c>
    </row>
    <row r="19216" spans="1:4" x14ac:dyDescent="0.25">
      <c r="A19216" s="179" t="s">
        <v>5944</v>
      </c>
      <c r="B19216" s="179" t="s">
        <v>1413</v>
      </c>
      <c r="C19216" s="179" t="s">
        <v>10</v>
      </c>
      <c r="D19216" s="180" t="s">
        <v>11967</v>
      </c>
    </row>
    <row r="19217" spans="1:4" x14ac:dyDescent="0.25">
      <c r="A19217" s="179" t="s">
        <v>5945</v>
      </c>
      <c r="B19217" s="179" t="s">
        <v>5946</v>
      </c>
      <c r="C19217" s="179" t="s">
        <v>7</v>
      </c>
      <c r="D19217" s="180" t="s">
        <v>29192</v>
      </c>
    </row>
    <row r="19218" spans="1:4" x14ac:dyDescent="0.25">
      <c r="A19218" s="179" t="s">
        <v>5947</v>
      </c>
      <c r="B19218" s="179" t="s">
        <v>1414</v>
      </c>
      <c r="C19218" s="179" t="s">
        <v>14</v>
      </c>
      <c r="D19218" s="180" t="s">
        <v>29193</v>
      </c>
    </row>
    <row r="19219" spans="1:4" x14ac:dyDescent="0.25">
      <c r="A19219" s="179" t="s">
        <v>5948</v>
      </c>
      <c r="B19219" s="179" t="s">
        <v>18372</v>
      </c>
      <c r="C19219" s="179" t="s">
        <v>10</v>
      </c>
      <c r="D19219" s="180" t="s">
        <v>29194</v>
      </c>
    </row>
    <row r="19220" spans="1:4" x14ac:dyDescent="0.25">
      <c r="A19220" s="179" t="s">
        <v>5949</v>
      </c>
      <c r="B19220" s="179" t="s">
        <v>18373</v>
      </c>
      <c r="C19220" s="179" t="s">
        <v>10</v>
      </c>
      <c r="D19220" s="180" t="s">
        <v>29195</v>
      </c>
    </row>
    <row r="19221" spans="1:4" x14ac:dyDescent="0.25">
      <c r="A19221" s="179" t="s">
        <v>5950</v>
      </c>
      <c r="B19221" s="179" t="s">
        <v>18374</v>
      </c>
      <c r="C19221" s="179" t="s">
        <v>10</v>
      </c>
      <c r="D19221" s="180" t="s">
        <v>16914</v>
      </c>
    </row>
    <row r="19222" spans="1:4" x14ac:dyDescent="0.25">
      <c r="A19222" s="179" t="s">
        <v>5951</v>
      </c>
      <c r="B19222" s="179" t="s">
        <v>18375</v>
      </c>
      <c r="C19222" s="179" t="s">
        <v>10</v>
      </c>
      <c r="D19222" s="180" t="s">
        <v>29196</v>
      </c>
    </row>
    <row r="19223" spans="1:4" x14ac:dyDescent="0.25">
      <c r="A19223" s="179" t="s">
        <v>5952</v>
      </c>
      <c r="B19223" s="179" t="s">
        <v>18376</v>
      </c>
      <c r="C19223" s="179" t="s">
        <v>10</v>
      </c>
      <c r="D19223" s="180" t="s">
        <v>17797</v>
      </c>
    </row>
    <row r="19224" spans="1:4" x14ac:dyDescent="0.25">
      <c r="A19224" s="179" t="s">
        <v>5953</v>
      </c>
      <c r="B19224" s="179" t="s">
        <v>18377</v>
      </c>
      <c r="C19224" s="179" t="s">
        <v>10</v>
      </c>
      <c r="D19224" s="180" t="s">
        <v>29197</v>
      </c>
    </row>
    <row r="19225" spans="1:4" x14ac:dyDescent="0.25">
      <c r="A19225" s="179" t="s">
        <v>5954</v>
      </c>
      <c r="B19225" s="179" t="s">
        <v>18378</v>
      </c>
      <c r="C19225" s="179" t="s">
        <v>10</v>
      </c>
      <c r="D19225" s="180" t="s">
        <v>26960</v>
      </c>
    </row>
    <row r="19226" spans="1:4" x14ac:dyDescent="0.25">
      <c r="A19226" s="179" t="s">
        <v>5955</v>
      </c>
      <c r="B19226" s="179" t="s">
        <v>18379</v>
      </c>
      <c r="C19226" s="179" t="s">
        <v>10</v>
      </c>
      <c r="D19226" s="180" t="s">
        <v>29198</v>
      </c>
    </row>
    <row r="19227" spans="1:4" x14ac:dyDescent="0.25">
      <c r="A19227" s="179" t="s">
        <v>5956</v>
      </c>
      <c r="B19227" s="179" t="s">
        <v>18380</v>
      </c>
      <c r="C19227" s="179" t="s">
        <v>10</v>
      </c>
      <c r="D19227" s="180" t="s">
        <v>17627</v>
      </c>
    </row>
    <row r="19228" spans="1:4" x14ac:dyDescent="0.25">
      <c r="A19228" s="179" t="s">
        <v>5957</v>
      </c>
      <c r="B19228" s="179" t="s">
        <v>18381</v>
      </c>
      <c r="C19228" s="179" t="s">
        <v>7</v>
      </c>
      <c r="D19228" s="180" t="s">
        <v>12061</v>
      </c>
    </row>
    <row r="19229" spans="1:4" x14ac:dyDescent="0.25">
      <c r="A19229" s="179" t="s">
        <v>5958</v>
      </c>
      <c r="B19229" s="179" t="s">
        <v>18383</v>
      </c>
      <c r="C19229" s="179" t="s">
        <v>14</v>
      </c>
      <c r="D19229" s="180" t="s">
        <v>7149</v>
      </c>
    </row>
    <row r="19230" spans="1:4" x14ac:dyDescent="0.25">
      <c r="A19230" s="179" t="s">
        <v>5959</v>
      </c>
      <c r="B19230" s="179" t="s">
        <v>18384</v>
      </c>
      <c r="C19230" s="179" t="s">
        <v>7</v>
      </c>
      <c r="D19230" s="180" t="s">
        <v>9848</v>
      </c>
    </row>
    <row r="19231" spans="1:4" x14ac:dyDescent="0.25">
      <c r="A19231" s="179" t="s">
        <v>5960</v>
      </c>
      <c r="B19231" s="179" t="s">
        <v>18385</v>
      </c>
      <c r="C19231" s="179" t="s">
        <v>7</v>
      </c>
      <c r="D19231" s="180" t="s">
        <v>29199</v>
      </c>
    </row>
    <row r="19232" spans="1:4" x14ac:dyDescent="0.25">
      <c r="A19232" s="179" t="s">
        <v>5961</v>
      </c>
      <c r="B19232" s="179" t="s">
        <v>18386</v>
      </c>
      <c r="C19232" s="179" t="s">
        <v>7</v>
      </c>
      <c r="D19232" s="180" t="s">
        <v>7325</v>
      </c>
    </row>
    <row r="19233" spans="1:4" x14ac:dyDescent="0.25">
      <c r="A19233" s="179" t="s">
        <v>5962</v>
      </c>
      <c r="B19233" s="179" t="s">
        <v>18387</v>
      </c>
      <c r="C19233" s="179" t="s">
        <v>7</v>
      </c>
      <c r="D19233" s="180" t="s">
        <v>17043</v>
      </c>
    </row>
    <row r="19234" spans="1:4" x14ac:dyDescent="0.25">
      <c r="A19234" s="179" t="s">
        <v>5963</v>
      </c>
      <c r="B19234" s="179" t="s">
        <v>18388</v>
      </c>
      <c r="C19234" s="179" t="s">
        <v>7</v>
      </c>
      <c r="D19234" s="180" t="s">
        <v>14619</v>
      </c>
    </row>
    <row r="19235" spans="1:4" x14ac:dyDescent="0.25">
      <c r="A19235" s="179" t="s">
        <v>5964</v>
      </c>
      <c r="B19235" s="179" t="s">
        <v>18389</v>
      </c>
      <c r="C19235" s="179" t="s">
        <v>7</v>
      </c>
      <c r="D19235" s="180" t="s">
        <v>7007</v>
      </c>
    </row>
    <row r="19236" spans="1:4" x14ac:dyDescent="0.25">
      <c r="A19236" s="179" t="s">
        <v>5965</v>
      </c>
      <c r="B19236" s="179" t="s">
        <v>18390</v>
      </c>
      <c r="C19236" s="179" t="s">
        <v>7</v>
      </c>
      <c r="D19236" s="180" t="s">
        <v>12217</v>
      </c>
    </row>
    <row r="19237" spans="1:4" x14ac:dyDescent="0.25">
      <c r="A19237" s="179" t="s">
        <v>5966</v>
      </c>
      <c r="B19237" s="179" t="s">
        <v>18391</v>
      </c>
      <c r="C19237" s="179" t="s">
        <v>7</v>
      </c>
      <c r="D19237" s="180" t="s">
        <v>7980</v>
      </c>
    </row>
    <row r="19238" spans="1:4" x14ac:dyDescent="0.25">
      <c r="A19238" s="179" t="s">
        <v>5967</v>
      </c>
      <c r="B19238" s="179" t="s">
        <v>18392</v>
      </c>
      <c r="C19238" s="179" t="s">
        <v>7</v>
      </c>
      <c r="D19238" s="180" t="s">
        <v>8778</v>
      </c>
    </row>
    <row r="19239" spans="1:4" x14ac:dyDescent="0.25">
      <c r="A19239" s="179" t="s">
        <v>5968</v>
      </c>
      <c r="B19239" s="179" t="s">
        <v>18393</v>
      </c>
      <c r="C19239" s="179" t="s">
        <v>7</v>
      </c>
      <c r="D19239" s="180" t="s">
        <v>29200</v>
      </c>
    </row>
    <row r="19240" spans="1:4" x14ac:dyDescent="0.25">
      <c r="A19240" s="179" t="s">
        <v>5969</v>
      </c>
      <c r="B19240" s="179" t="s">
        <v>18394</v>
      </c>
      <c r="C19240" s="179" t="s">
        <v>7</v>
      </c>
      <c r="D19240" s="180" t="s">
        <v>29201</v>
      </c>
    </row>
    <row r="19241" spans="1:4" x14ac:dyDescent="0.25">
      <c r="A19241" s="179" t="s">
        <v>5970</v>
      </c>
      <c r="B19241" s="179" t="s">
        <v>18396</v>
      </c>
      <c r="C19241" s="179" t="s">
        <v>7</v>
      </c>
      <c r="D19241" s="180" t="s">
        <v>7288</v>
      </c>
    </row>
    <row r="19242" spans="1:4" x14ac:dyDescent="0.25">
      <c r="A19242" s="179" t="s">
        <v>5971</v>
      </c>
      <c r="B19242" s="179" t="s">
        <v>18397</v>
      </c>
      <c r="C19242" s="179" t="s">
        <v>7</v>
      </c>
      <c r="D19242" s="180" t="s">
        <v>27793</v>
      </c>
    </row>
    <row r="19243" spans="1:4" x14ac:dyDescent="0.25">
      <c r="A19243" s="179" t="s">
        <v>5972</v>
      </c>
      <c r="B19243" s="179" t="s">
        <v>18398</v>
      </c>
      <c r="C19243" s="179" t="s">
        <v>7</v>
      </c>
      <c r="D19243" s="180" t="s">
        <v>17635</v>
      </c>
    </row>
    <row r="19244" spans="1:4" x14ac:dyDescent="0.25">
      <c r="A19244" s="179" t="s">
        <v>5973</v>
      </c>
      <c r="B19244" s="179" t="s">
        <v>18399</v>
      </c>
      <c r="C19244" s="179" t="s">
        <v>7</v>
      </c>
      <c r="D19244" s="180" t="s">
        <v>12502</v>
      </c>
    </row>
    <row r="19245" spans="1:4" x14ac:dyDescent="0.25">
      <c r="A19245" s="179" t="s">
        <v>5974</v>
      </c>
      <c r="B19245" s="179" t="s">
        <v>18400</v>
      </c>
      <c r="C19245" s="179" t="s">
        <v>7</v>
      </c>
      <c r="D19245" s="180" t="s">
        <v>14623</v>
      </c>
    </row>
    <row r="19246" spans="1:4" x14ac:dyDescent="0.25">
      <c r="A19246" s="179" t="s">
        <v>5975</v>
      </c>
      <c r="B19246" s="179" t="s">
        <v>18401</v>
      </c>
      <c r="C19246" s="179" t="s">
        <v>7</v>
      </c>
      <c r="D19246" s="180" t="s">
        <v>7957</v>
      </c>
    </row>
    <row r="19247" spans="1:4" x14ac:dyDescent="0.25">
      <c r="A19247" s="179" t="s">
        <v>5976</v>
      </c>
      <c r="B19247" s="179" t="s">
        <v>18402</v>
      </c>
      <c r="C19247" s="179" t="s">
        <v>8</v>
      </c>
      <c r="D19247" s="180" t="s">
        <v>29202</v>
      </c>
    </row>
    <row r="19248" spans="1:4" x14ac:dyDescent="0.25">
      <c r="A19248" s="179" t="s">
        <v>5977</v>
      </c>
      <c r="B19248" s="179" t="s">
        <v>18403</v>
      </c>
      <c r="C19248" s="179" t="s">
        <v>8</v>
      </c>
      <c r="D19248" s="180" t="s">
        <v>29203</v>
      </c>
    </row>
    <row r="19249" spans="1:4" x14ac:dyDescent="0.25">
      <c r="A19249" s="179" t="s">
        <v>5978</v>
      </c>
      <c r="B19249" s="179" t="s">
        <v>18404</v>
      </c>
      <c r="C19249" s="179" t="s">
        <v>8</v>
      </c>
      <c r="D19249" s="180" t="s">
        <v>29204</v>
      </c>
    </row>
    <row r="19250" spans="1:4" x14ac:dyDescent="0.25">
      <c r="A19250" s="179" t="s">
        <v>5979</v>
      </c>
      <c r="B19250" s="179" t="s">
        <v>18405</v>
      </c>
      <c r="C19250" s="179" t="s">
        <v>8</v>
      </c>
      <c r="D19250" s="180" t="s">
        <v>17739</v>
      </c>
    </row>
    <row r="19251" spans="1:4" x14ac:dyDescent="0.25">
      <c r="A19251" s="179" t="s">
        <v>5980</v>
      </c>
      <c r="B19251" s="179" t="s">
        <v>18406</v>
      </c>
      <c r="C19251" s="179" t="s">
        <v>7</v>
      </c>
      <c r="D19251" s="180" t="s">
        <v>20219</v>
      </c>
    </row>
    <row r="19252" spans="1:4" x14ac:dyDescent="0.25">
      <c r="A19252" s="179" t="s">
        <v>5981</v>
      </c>
      <c r="B19252" s="179" t="s">
        <v>18407</v>
      </c>
      <c r="C19252" s="179" t="s">
        <v>8</v>
      </c>
      <c r="D19252" s="180" t="s">
        <v>29205</v>
      </c>
    </row>
    <row r="19253" spans="1:4" x14ac:dyDescent="0.25">
      <c r="A19253" s="179" t="s">
        <v>5982</v>
      </c>
      <c r="B19253" s="179" t="s">
        <v>18408</v>
      </c>
      <c r="C19253" s="179" t="s">
        <v>8</v>
      </c>
      <c r="D19253" s="180" t="s">
        <v>29206</v>
      </c>
    </row>
    <row r="19254" spans="1:4" x14ac:dyDescent="0.25">
      <c r="A19254" s="179" t="s">
        <v>5983</v>
      </c>
      <c r="B19254" s="179" t="s">
        <v>18409</v>
      </c>
      <c r="C19254" s="179" t="s">
        <v>8</v>
      </c>
      <c r="D19254" s="180" t="s">
        <v>29207</v>
      </c>
    </row>
    <row r="19255" spans="1:4" x14ac:dyDescent="0.25">
      <c r="A19255" s="179" t="s">
        <v>5984</v>
      </c>
      <c r="B19255" s="179" t="s">
        <v>18410</v>
      </c>
      <c r="C19255" s="179" t="s">
        <v>8</v>
      </c>
      <c r="D19255" s="180" t="s">
        <v>29208</v>
      </c>
    </row>
    <row r="19256" spans="1:4" x14ac:dyDescent="0.25">
      <c r="A19256" s="179" t="s">
        <v>5985</v>
      </c>
      <c r="B19256" s="179" t="s">
        <v>18411</v>
      </c>
      <c r="C19256" s="179" t="s">
        <v>8</v>
      </c>
      <c r="D19256" s="180" t="s">
        <v>19203</v>
      </c>
    </row>
    <row r="19257" spans="1:4" x14ac:dyDescent="0.25">
      <c r="A19257" s="179" t="s">
        <v>5986</v>
      </c>
      <c r="B19257" s="179" t="s">
        <v>18412</v>
      </c>
      <c r="C19257" s="179" t="s">
        <v>14</v>
      </c>
      <c r="D19257" s="180" t="s">
        <v>6476</v>
      </c>
    </row>
    <row r="19258" spans="1:4" x14ac:dyDescent="0.25">
      <c r="A19258" s="179" t="s">
        <v>5987</v>
      </c>
      <c r="B19258" s="179" t="s">
        <v>18413</v>
      </c>
      <c r="C19258" s="179" t="s">
        <v>14</v>
      </c>
      <c r="D19258" s="180" t="s">
        <v>6442</v>
      </c>
    </row>
    <row r="19259" spans="1:4" x14ac:dyDescent="0.25">
      <c r="A19259" s="179" t="s">
        <v>5988</v>
      </c>
      <c r="B19259" s="179" t="s">
        <v>18414</v>
      </c>
      <c r="C19259" s="179" t="s">
        <v>8</v>
      </c>
      <c r="D19259" s="180" t="s">
        <v>29209</v>
      </c>
    </row>
    <row r="19260" spans="1:4" x14ac:dyDescent="0.25">
      <c r="A19260" s="179" t="s">
        <v>5989</v>
      </c>
      <c r="B19260" s="179" t="s">
        <v>18415</v>
      </c>
      <c r="C19260" s="179" t="s">
        <v>8</v>
      </c>
      <c r="D19260" s="180" t="s">
        <v>12685</v>
      </c>
    </row>
    <row r="19261" spans="1:4" x14ac:dyDescent="0.25">
      <c r="A19261" s="179" t="s">
        <v>5990</v>
      </c>
      <c r="B19261" s="179" t="s">
        <v>18416</v>
      </c>
      <c r="C19261" s="179" t="s">
        <v>8</v>
      </c>
      <c r="D19261" s="180" t="s">
        <v>14717</v>
      </c>
    </row>
    <row r="19262" spans="1:4" x14ac:dyDescent="0.25">
      <c r="A19262" s="179" t="s">
        <v>5991</v>
      </c>
      <c r="B19262" s="179" t="s">
        <v>18417</v>
      </c>
      <c r="C19262" s="179" t="s">
        <v>8</v>
      </c>
      <c r="D19262" s="180" t="s">
        <v>14331</v>
      </c>
    </row>
    <row r="19263" spans="1:4" x14ac:dyDescent="0.25">
      <c r="A19263" s="179" t="s">
        <v>18419</v>
      </c>
      <c r="B19263" s="179" t="s">
        <v>18420</v>
      </c>
      <c r="C19263" s="179" t="s">
        <v>10</v>
      </c>
      <c r="D19263" s="180" t="s">
        <v>29210</v>
      </c>
    </row>
    <row r="19264" spans="1:4" x14ac:dyDescent="0.25">
      <c r="A19264" s="179" t="s">
        <v>18422</v>
      </c>
      <c r="B19264" s="179" t="s">
        <v>18423</v>
      </c>
      <c r="C19264" s="179" t="s">
        <v>10</v>
      </c>
      <c r="D19264" s="180" t="s">
        <v>29211</v>
      </c>
    </row>
    <row r="19265" spans="1:4" x14ac:dyDescent="0.25">
      <c r="A19265" s="179" t="s">
        <v>18424</v>
      </c>
      <c r="B19265" s="179" t="s">
        <v>18425</v>
      </c>
      <c r="C19265" s="179" t="s">
        <v>7</v>
      </c>
      <c r="D19265" s="180" t="s">
        <v>14607</v>
      </c>
    </row>
    <row r="19266" spans="1:4" x14ac:dyDescent="0.25">
      <c r="A19266" s="179" t="s">
        <v>18426</v>
      </c>
      <c r="B19266" s="179" t="s">
        <v>18427</v>
      </c>
      <c r="C19266" s="179" t="s">
        <v>14</v>
      </c>
      <c r="D19266" s="180" t="s">
        <v>6362</v>
      </c>
    </row>
    <row r="19267" spans="1:4" x14ac:dyDescent="0.25">
      <c r="A19267" s="179" t="s">
        <v>18428</v>
      </c>
      <c r="B19267" s="179" t="s">
        <v>18429</v>
      </c>
      <c r="C19267" s="179" t="s">
        <v>14</v>
      </c>
      <c r="D19267" s="180" t="s">
        <v>6406</v>
      </c>
    </row>
    <row r="19268" spans="1:4" x14ac:dyDescent="0.25">
      <c r="A19268" s="179" t="s">
        <v>18430</v>
      </c>
      <c r="B19268" s="179" t="s">
        <v>18431</v>
      </c>
      <c r="C19268" s="179" t="s">
        <v>14</v>
      </c>
      <c r="D19268" s="180" t="s">
        <v>6377</v>
      </c>
    </row>
    <row r="19269" spans="1:4" x14ac:dyDescent="0.25">
      <c r="A19269" s="179" t="s">
        <v>18432</v>
      </c>
      <c r="B19269" s="179" t="s">
        <v>18433</v>
      </c>
      <c r="C19269" s="179" t="s">
        <v>14</v>
      </c>
      <c r="D19269" s="180" t="s">
        <v>14631</v>
      </c>
    </row>
    <row r="19270" spans="1:4" x14ac:dyDescent="0.25">
      <c r="A19270" s="179" t="s">
        <v>18434</v>
      </c>
      <c r="B19270" s="179" t="s">
        <v>18435</v>
      </c>
      <c r="C19270" s="179" t="s">
        <v>14</v>
      </c>
      <c r="D19270" s="180" t="s">
        <v>7841</v>
      </c>
    </row>
    <row r="19271" spans="1:4" x14ac:dyDescent="0.25">
      <c r="A19271" s="179" t="s">
        <v>18436</v>
      </c>
      <c r="B19271" s="179" t="s">
        <v>18437</v>
      </c>
      <c r="C19271" s="179" t="s">
        <v>14</v>
      </c>
      <c r="D19271" s="180" t="s">
        <v>7269</v>
      </c>
    </row>
    <row r="19272" spans="1:4" x14ac:dyDescent="0.25">
      <c r="A19272" s="179" t="s">
        <v>18438</v>
      </c>
      <c r="B19272" s="179" t="s">
        <v>18439</v>
      </c>
      <c r="C19272" s="179" t="s">
        <v>8</v>
      </c>
      <c r="D19272" s="180" t="s">
        <v>28062</v>
      </c>
    </row>
    <row r="19273" spans="1:4" x14ac:dyDescent="0.25">
      <c r="A19273" s="179" t="s">
        <v>18440</v>
      </c>
      <c r="B19273" s="179" t="s">
        <v>18441</v>
      </c>
      <c r="C19273" s="179" t="s">
        <v>7</v>
      </c>
      <c r="D19273" s="180" t="s">
        <v>12599</v>
      </c>
    </row>
    <row r="19274" spans="1:4" x14ac:dyDescent="0.25">
      <c r="A19274" s="179" t="s">
        <v>18442</v>
      </c>
      <c r="B19274" s="179" t="s">
        <v>18443</v>
      </c>
      <c r="C19274" s="179" t="s">
        <v>14</v>
      </c>
      <c r="D19274" s="180" t="s">
        <v>16994</v>
      </c>
    </row>
    <row r="19275" spans="1:4" x14ac:dyDescent="0.25">
      <c r="A19275" s="179" t="s">
        <v>18444</v>
      </c>
      <c r="B19275" s="179" t="s">
        <v>18445</v>
      </c>
      <c r="C19275" s="179" t="s">
        <v>7</v>
      </c>
      <c r="D19275" s="180" t="s">
        <v>8041</v>
      </c>
    </row>
    <row r="19276" spans="1:4" x14ac:dyDescent="0.25">
      <c r="A19276" s="179" t="s">
        <v>18446</v>
      </c>
      <c r="B19276" s="179" t="s">
        <v>18447</v>
      </c>
      <c r="C19276" s="179" t="s">
        <v>7</v>
      </c>
      <c r="D19276" s="180" t="s">
        <v>14662</v>
      </c>
    </row>
    <row r="19277" spans="1:4" x14ac:dyDescent="0.25">
      <c r="A19277" s="179" t="s">
        <v>18448</v>
      </c>
      <c r="B19277" s="179" t="s">
        <v>18449</v>
      </c>
      <c r="C19277" s="179" t="s">
        <v>14</v>
      </c>
      <c r="D19277" s="180" t="s">
        <v>12665</v>
      </c>
    </row>
    <row r="19278" spans="1:4" x14ac:dyDescent="0.25">
      <c r="A19278" s="179" t="s">
        <v>5992</v>
      </c>
      <c r="B19278" s="179" t="s">
        <v>1415</v>
      </c>
      <c r="C19278" s="179" t="s">
        <v>4</v>
      </c>
      <c r="D19278" s="180" t="s">
        <v>29212</v>
      </c>
    </row>
    <row r="19279" spans="1:4" x14ac:dyDescent="0.25">
      <c r="A19279" s="179" t="s">
        <v>5993</v>
      </c>
      <c r="B19279" s="179" t="s">
        <v>5994</v>
      </c>
      <c r="C19279" s="179" t="s">
        <v>8</v>
      </c>
      <c r="D19279" s="180" t="s">
        <v>29213</v>
      </c>
    </row>
    <row r="19280" spans="1:4" x14ac:dyDescent="0.25">
      <c r="A19280" s="179" t="s">
        <v>5995</v>
      </c>
      <c r="B19280" s="179" t="s">
        <v>5996</v>
      </c>
      <c r="C19280" s="179" t="s">
        <v>14</v>
      </c>
      <c r="D19280" s="180" t="s">
        <v>17598</v>
      </c>
    </row>
    <row r="19281" spans="1:4" x14ac:dyDescent="0.25">
      <c r="A19281" s="179" t="s">
        <v>5997</v>
      </c>
      <c r="B19281" s="179" t="s">
        <v>8476</v>
      </c>
      <c r="C19281" s="179" t="s">
        <v>8</v>
      </c>
      <c r="D19281" s="180" t="s">
        <v>29214</v>
      </c>
    </row>
    <row r="19282" spans="1:4" x14ac:dyDescent="0.25">
      <c r="A19282" s="179" t="s">
        <v>5998</v>
      </c>
      <c r="B19282" s="179" t="s">
        <v>8477</v>
      </c>
      <c r="C19282" s="179" t="s">
        <v>8</v>
      </c>
      <c r="D19282" s="180" t="s">
        <v>16674</v>
      </c>
    </row>
    <row r="19283" spans="1:4" x14ac:dyDescent="0.25">
      <c r="A19283" s="179" t="s">
        <v>5999</v>
      </c>
      <c r="B19283" s="179" t="s">
        <v>6000</v>
      </c>
      <c r="C19283" s="179" t="s">
        <v>8</v>
      </c>
      <c r="D19283" s="180" t="s">
        <v>6445</v>
      </c>
    </row>
    <row r="19284" spans="1:4" x14ac:dyDescent="0.25">
      <c r="A19284" s="179" t="s">
        <v>6001</v>
      </c>
      <c r="B19284" s="179" t="s">
        <v>6002</v>
      </c>
      <c r="C19284" s="179" t="s">
        <v>14</v>
      </c>
      <c r="D19284" s="180" t="s">
        <v>17641</v>
      </c>
    </row>
    <row r="19285" spans="1:4" x14ac:dyDescent="0.25">
      <c r="A19285" s="179" t="s">
        <v>6003</v>
      </c>
      <c r="B19285" s="179" t="s">
        <v>6004</v>
      </c>
      <c r="C19285" s="179" t="s">
        <v>14</v>
      </c>
      <c r="D19285" s="180" t="s">
        <v>6491</v>
      </c>
    </row>
    <row r="19286" spans="1:4" x14ac:dyDescent="0.25">
      <c r="A19286" s="179" t="s">
        <v>6005</v>
      </c>
      <c r="B19286" s="179" t="s">
        <v>11266</v>
      </c>
      <c r="C19286" s="179" t="s">
        <v>22</v>
      </c>
      <c r="D19286" s="180" t="s">
        <v>16907</v>
      </c>
    </row>
    <row r="19287" spans="1:4" x14ac:dyDescent="0.25">
      <c r="A19287" s="179" t="s">
        <v>6006</v>
      </c>
      <c r="B19287" s="179" t="s">
        <v>11267</v>
      </c>
      <c r="C19287" s="179" t="s">
        <v>22</v>
      </c>
      <c r="D19287" s="180" t="s">
        <v>12566</v>
      </c>
    </row>
    <row r="19288" spans="1:4" x14ac:dyDescent="0.25">
      <c r="A19288" s="179" t="s">
        <v>6007</v>
      </c>
      <c r="B19288" s="179" t="s">
        <v>11268</v>
      </c>
      <c r="C19288" s="179" t="s">
        <v>22</v>
      </c>
      <c r="D19288" s="180" t="s">
        <v>6432</v>
      </c>
    </row>
    <row r="19289" spans="1:4" x14ac:dyDescent="0.25">
      <c r="A19289" s="179" t="s">
        <v>6008</v>
      </c>
      <c r="B19289" s="179" t="s">
        <v>11269</v>
      </c>
      <c r="C19289" s="179" t="s">
        <v>22</v>
      </c>
      <c r="D19289" s="180" t="s">
        <v>7909</v>
      </c>
    </row>
    <row r="19290" spans="1:4" x14ac:dyDescent="0.25">
      <c r="A19290" s="179" t="s">
        <v>6009</v>
      </c>
      <c r="B19290" s="179" t="s">
        <v>11270</v>
      </c>
      <c r="C19290" s="179" t="s">
        <v>22</v>
      </c>
      <c r="D19290" s="180" t="s">
        <v>7965</v>
      </c>
    </row>
    <row r="19291" spans="1:4" x14ac:dyDescent="0.25">
      <c r="A19291" s="179" t="s">
        <v>6010</v>
      </c>
      <c r="B19291" s="179" t="s">
        <v>11271</v>
      </c>
      <c r="C19291" s="179" t="s">
        <v>22</v>
      </c>
      <c r="D19291" s="180" t="s">
        <v>6428</v>
      </c>
    </row>
    <row r="19292" spans="1:4" x14ac:dyDescent="0.25">
      <c r="A19292" s="179" t="s">
        <v>6011</v>
      </c>
      <c r="B19292" s="179" t="s">
        <v>11272</v>
      </c>
      <c r="C19292" s="179" t="s">
        <v>21</v>
      </c>
      <c r="D19292" s="180" t="s">
        <v>14580</v>
      </c>
    </row>
    <row r="19293" spans="1:4" x14ac:dyDescent="0.25">
      <c r="A19293" s="179" t="s">
        <v>6012</v>
      </c>
      <c r="B19293" s="179" t="s">
        <v>11273</v>
      </c>
      <c r="C19293" s="179" t="s">
        <v>21</v>
      </c>
      <c r="D19293" s="180" t="s">
        <v>7702</v>
      </c>
    </row>
    <row r="19294" spans="1:4" x14ac:dyDescent="0.25">
      <c r="A19294" s="179" t="s">
        <v>6013</v>
      </c>
      <c r="B19294" s="179" t="s">
        <v>11274</v>
      </c>
      <c r="C19294" s="179" t="s">
        <v>21</v>
      </c>
      <c r="D19294" s="180" t="s">
        <v>6458</v>
      </c>
    </row>
    <row r="19295" spans="1:4" x14ac:dyDescent="0.25">
      <c r="A19295" s="179" t="s">
        <v>6014</v>
      </c>
      <c r="B19295" s="179" t="s">
        <v>11275</v>
      </c>
      <c r="C19295" s="179" t="s">
        <v>21</v>
      </c>
      <c r="D19295" s="180" t="s">
        <v>6317</v>
      </c>
    </row>
    <row r="19296" spans="1:4" x14ac:dyDescent="0.25">
      <c r="A19296" s="179" t="s">
        <v>6015</v>
      </c>
      <c r="B19296" s="179" t="s">
        <v>11276</v>
      </c>
      <c r="C19296" s="179" t="s">
        <v>21</v>
      </c>
      <c r="D19296" s="180" t="s">
        <v>7181</v>
      </c>
    </row>
    <row r="19297" spans="1:4" x14ac:dyDescent="0.25">
      <c r="A19297" s="179" t="s">
        <v>6016</v>
      </c>
      <c r="B19297" s="179" t="s">
        <v>11277</v>
      </c>
      <c r="C19297" s="179" t="s">
        <v>21</v>
      </c>
      <c r="D19297" s="180" t="s">
        <v>7326</v>
      </c>
    </row>
    <row r="19298" spans="1:4" x14ac:dyDescent="0.25">
      <c r="A19298" s="179" t="s">
        <v>6017</v>
      </c>
      <c r="B19298" s="179" t="s">
        <v>11278</v>
      </c>
      <c r="C19298" s="179" t="s">
        <v>22</v>
      </c>
      <c r="D19298" s="180" t="s">
        <v>17047</v>
      </c>
    </row>
    <row r="19299" spans="1:4" x14ac:dyDescent="0.25">
      <c r="A19299" s="179" t="s">
        <v>6018</v>
      </c>
      <c r="B19299" s="179" t="s">
        <v>11279</v>
      </c>
      <c r="C19299" s="179" t="s">
        <v>22</v>
      </c>
      <c r="D19299" s="180" t="s">
        <v>7881</v>
      </c>
    </row>
    <row r="19300" spans="1:4" x14ac:dyDescent="0.25">
      <c r="A19300" s="179" t="s">
        <v>6019</v>
      </c>
      <c r="B19300" s="179" t="s">
        <v>11280</v>
      </c>
      <c r="C19300" s="179" t="s">
        <v>22</v>
      </c>
      <c r="D19300" s="180" t="s">
        <v>6464</v>
      </c>
    </row>
    <row r="19301" spans="1:4" x14ac:dyDescent="0.25">
      <c r="A19301" s="179" t="s">
        <v>6020</v>
      </c>
      <c r="B19301" s="179" t="s">
        <v>11281</v>
      </c>
      <c r="C19301" s="179" t="s">
        <v>21</v>
      </c>
      <c r="D19301" s="180" t="s">
        <v>7327</v>
      </c>
    </row>
    <row r="19302" spans="1:4" x14ac:dyDescent="0.25">
      <c r="A19302" s="179" t="s">
        <v>6021</v>
      </c>
      <c r="B19302" s="179" t="s">
        <v>11282</v>
      </c>
      <c r="C19302" s="179" t="s">
        <v>21</v>
      </c>
      <c r="D19302" s="180" t="s">
        <v>6392</v>
      </c>
    </row>
    <row r="19303" spans="1:4" x14ac:dyDescent="0.25">
      <c r="A19303" s="179" t="s">
        <v>6022</v>
      </c>
      <c r="B19303" s="179" t="s">
        <v>11283</v>
      </c>
      <c r="C19303" s="179" t="s">
        <v>21</v>
      </c>
      <c r="D19303" s="180" t="s">
        <v>6439</v>
      </c>
    </row>
    <row r="19304" spans="1:4" x14ac:dyDescent="0.25">
      <c r="A19304" s="179" t="s">
        <v>6023</v>
      </c>
      <c r="B19304" s="179" t="s">
        <v>11284</v>
      </c>
      <c r="C19304" s="179" t="s">
        <v>22</v>
      </c>
      <c r="D19304" s="180" t="s">
        <v>29215</v>
      </c>
    </row>
    <row r="19305" spans="1:4" x14ac:dyDescent="0.25">
      <c r="A19305" s="179" t="s">
        <v>6024</v>
      </c>
      <c r="B19305" s="179" t="s">
        <v>11285</v>
      </c>
      <c r="C19305" s="179" t="s">
        <v>22</v>
      </c>
      <c r="D19305" s="180" t="s">
        <v>7606</v>
      </c>
    </row>
    <row r="19306" spans="1:4" x14ac:dyDescent="0.25">
      <c r="A19306" s="179" t="s">
        <v>6025</v>
      </c>
      <c r="B19306" s="179" t="s">
        <v>11286</v>
      </c>
      <c r="C19306" s="179" t="s">
        <v>22</v>
      </c>
      <c r="D19306" s="180" t="s">
        <v>7863</v>
      </c>
    </row>
    <row r="19307" spans="1:4" x14ac:dyDescent="0.25">
      <c r="A19307" s="179" t="s">
        <v>6026</v>
      </c>
      <c r="B19307" s="179" t="s">
        <v>11287</v>
      </c>
      <c r="C19307" s="179" t="s">
        <v>21</v>
      </c>
      <c r="D19307" s="180" t="s">
        <v>7923</v>
      </c>
    </row>
    <row r="19308" spans="1:4" x14ac:dyDescent="0.25">
      <c r="A19308" s="179" t="s">
        <v>6027</v>
      </c>
      <c r="B19308" s="179" t="s">
        <v>11288</v>
      </c>
      <c r="C19308" s="179" t="s">
        <v>21</v>
      </c>
      <c r="D19308" s="180" t="s">
        <v>16869</v>
      </c>
    </row>
    <row r="19309" spans="1:4" x14ac:dyDescent="0.25">
      <c r="A19309" s="179" t="s">
        <v>6028</v>
      </c>
      <c r="B19309" s="179" t="s">
        <v>11289</v>
      </c>
      <c r="C19309" s="179" t="s">
        <v>21</v>
      </c>
      <c r="D19309" s="180" t="s">
        <v>7869</v>
      </c>
    </row>
    <row r="19310" spans="1:4" x14ac:dyDescent="0.25">
      <c r="A19310" s="179" t="s">
        <v>5398</v>
      </c>
      <c r="B19310" s="179" t="s">
        <v>11290</v>
      </c>
      <c r="C19310" s="179" t="s">
        <v>22</v>
      </c>
      <c r="D19310" s="180" t="s">
        <v>16908</v>
      </c>
    </row>
    <row r="19311" spans="1:4" x14ac:dyDescent="0.25">
      <c r="A19311" s="179" t="s">
        <v>5399</v>
      </c>
      <c r="B19311" s="179" t="s">
        <v>11291</v>
      </c>
      <c r="C19311" s="179" t="s">
        <v>22</v>
      </c>
      <c r="D19311" s="180" t="s">
        <v>7926</v>
      </c>
    </row>
    <row r="19312" spans="1:4" x14ac:dyDescent="0.25">
      <c r="A19312" s="179" t="s">
        <v>5400</v>
      </c>
      <c r="B19312" s="179" t="s">
        <v>11292</v>
      </c>
      <c r="C19312" s="179" t="s">
        <v>22</v>
      </c>
      <c r="D19312" s="180" t="s">
        <v>7149</v>
      </c>
    </row>
    <row r="19313" spans="1:4" x14ac:dyDescent="0.25">
      <c r="A19313" s="179" t="s">
        <v>5401</v>
      </c>
      <c r="B19313" s="179" t="s">
        <v>11293</v>
      </c>
      <c r="C19313" s="179" t="s">
        <v>22</v>
      </c>
      <c r="D19313" s="180" t="s">
        <v>12417</v>
      </c>
    </row>
    <row r="19314" spans="1:4" x14ac:dyDescent="0.25">
      <c r="A19314" s="179" t="s">
        <v>11294</v>
      </c>
      <c r="B19314" s="179" t="s">
        <v>11295</v>
      </c>
      <c r="C19314" s="179" t="s">
        <v>22</v>
      </c>
      <c r="D19314" s="180" t="s">
        <v>6468</v>
      </c>
    </row>
    <row r="19315" spans="1:4" x14ac:dyDescent="0.25">
      <c r="A19315" s="179" t="s">
        <v>11296</v>
      </c>
      <c r="B19315" s="179" t="s">
        <v>11297</v>
      </c>
      <c r="C19315" s="179" t="s">
        <v>22</v>
      </c>
      <c r="D19315" s="180" t="s">
        <v>14616</v>
      </c>
    </row>
    <row r="19316" spans="1:4" x14ac:dyDescent="0.25">
      <c r="A19316" s="179" t="s">
        <v>11298</v>
      </c>
      <c r="B19316" s="179" t="s">
        <v>11299</v>
      </c>
      <c r="C19316" s="179" t="s">
        <v>22</v>
      </c>
      <c r="D19316" s="180" t="s">
        <v>12127</v>
      </c>
    </row>
    <row r="19317" spans="1:4" x14ac:dyDescent="0.25">
      <c r="A19317" s="179" t="s">
        <v>11300</v>
      </c>
      <c r="B19317" s="179" t="s">
        <v>11301</v>
      </c>
      <c r="C19317" s="179" t="s">
        <v>22</v>
      </c>
      <c r="D19317" s="180" t="s">
        <v>7960</v>
      </c>
    </row>
    <row r="19318" spans="1:4" x14ac:dyDescent="0.25">
      <c r="A19318" s="179" t="s">
        <v>11302</v>
      </c>
      <c r="B19318" s="179" t="s">
        <v>11303</v>
      </c>
      <c r="C19318" s="179" t="s">
        <v>21</v>
      </c>
      <c r="D19318" s="180" t="s">
        <v>12472</v>
      </c>
    </row>
    <row r="19319" spans="1:4" x14ac:dyDescent="0.25">
      <c r="A19319" s="179" t="s">
        <v>11304</v>
      </c>
      <c r="B19319" s="179" t="s">
        <v>11305</v>
      </c>
      <c r="C19319" s="179" t="s">
        <v>21</v>
      </c>
      <c r="D19319" s="180" t="s">
        <v>12180</v>
      </c>
    </row>
    <row r="19320" spans="1:4" x14ac:dyDescent="0.25">
      <c r="A19320" s="179" t="s">
        <v>11306</v>
      </c>
      <c r="B19320" s="179" t="s">
        <v>11307</v>
      </c>
      <c r="C19320" s="179" t="s">
        <v>21</v>
      </c>
      <c r="D19320" s="180" t="s">
        <v>17658</v>
      </c>
    </row>
    <row r="19321" spans="1:4" x14ac:dyDescent="0.25">
      <c r="A19321" s="179" t="s">
        <v>11308</v>
      </c>
      <c r="B19321" s="179" t="s">
        <v>11309</v>
      </c>
      <c r="C19321" s="179" t="s">
        <v>21</v>
      </c>
      <c r="D19321" s="180" t="s">
        <v>7382</v>
      </c>
    </row>
    <row r="19322" spans="1:4" x14ac:dyDescent="0.25">
      <c r="A19322" s="179" t="s">
        <v>11310</v>
      </c>
      <c r="B19322" s="179" t="s">
        <v>11311</v>
      </c>
      <c r="C19322" s="179" t="s">
        <v>21</v>
      </c>
      <c r="D19322" s="180" t="s">
        <v>12510</v>
      </c>
    </row>
    <row r="19323" spans="1:4" x14ac:dyDescent="0.25">
      <c r="A19323" s="179" t="s">
        <v>11312</v>
      </c>
      <c r="B19323" s="179" t="s">
        <v>11313</v>
      </c>
      <c r="C19323" s="179" t="s">
        <v>21</v>
      </c>
      <c r="D19323" s="180" t="s">
        <v>12467</v>
      </c>
    </row>
    <row r="19324" spans="1:4" x14ac:dyDescent="0.25">
      <c r="A19324" s="179" t="s">
        <v>11314</v>
      </c>
      <c r="B19324" s="179" t="s">
        <v>11315</v>
      </c>
      <c r="C19324" s="179" t="s">
        <v>21</v>
      </c>
      <c r="D19324" s="180" t="s">
        <v>17039</v>
      </c>
    </row>
    <row r="19325" spans="1:4" x14ac:dyDescent="0.25">
      <c r="A19325" s="179" t="s">
        <v>11316</v>
      </c>
      <c r="B19325" s="179" t="s">
        <v>11317</v>
      </c>
      <c r="C19325" s="179" t="s">
        <v>21</v>
      </c>
      <c r="D19325" s="180" t="s">
        <v>6456</v>
      </c>
    </row>
    <row r="19326" spans="1:4" x14ac:dyDescent="0.25">
      <c r="A19326" s="179" t="s">
        <v>11318</v>
      </c>
      <c r="B19326" s="179" t="s">
        <v>11319</v>
      </c>
      <c r="C19326" s="179" t="s">
        <v>21</v>
      </c>
      <c r="D19326" s="180" t="s">
        <v>29216</v>
      </c>
    </row>
    <row r="19327" spans="1:4" x14ac:dyDescent="0.25">
      <c r="A19327" s="179" t="s">
        <v>11320</v>
      </c>
      <c r="B19327" s="179" t="s">
        <v>11321</v>
      </c>
      <c r="C19327" s="179" t="s">
        <v>21</v>
      </c>
      <c r="D19327" s="180" t="s">
        <v>16710</v>
      </c>
    </row>
    <row r="19328" spans="1:4" x14ac:dyDescent="0.25">
      <c r="A19328" s="179" t="s">
        <v>11322</v>
      </c>
      <c r="B19328" s="179" t="s">
        <v>11323</v>
      </c>
      <c r="C19328" s="179" t="s">
        <v>21</v>
      </c>
      <c r="D19328" s="180" t="s">
        <v>14327</v>
      </c>
    </row>
    <row r="19329" spans="1:4" x14ac:dyDescent="0.25">
      <c r="A19329" s="179" t="s">
        <v>11324</v>
      </c>
      <c r="B19329" s="179" t="s">
        <v>11325</v>
      </c>
      <c r="C19329" s="179" t="s">
        <v>21</v>
      </c>
      <c r="D19329" s="180" t="s">
        <v>6478</v>
      </c>
    </row>
    <row r="19330" spans="1:4" x14ac:dyDescent="0.25">
      <c r="A19330" s="179" t="s">
        <v>11326</v>
      </c>
      <c r="B19330" s="179" t="s">
        <v>11327</v>
      </c>
      <c r="C19330" s="179" t="s">
        <v>21</v>
      </c>
      <c r="D19330" s="180" t="s">
        <v>6473</v>
      </c>
    </row>
    <row r="19331" spans="1:4" x14ac:dyDescent="0.25">
      <c r="A19331" s="179" t="s">
        <v>11328</v>
      </c>
      <c r="B19331" s="179" t="s">
        <v>11329</v>
      </c>
      <c r="C19331" s="179" t="s">
        <v>21</v>
      </c>
      <c r="D19331" s="180" t="s">
        <v>27039</v>
      </c>
    </row>
    <row r="19332" spans="1:4" x14ac:dyDescent="0.25">
      <c r="A19332" s="179" t="s">
        <v>11330</v>
      </c>
      <c r="B19332" s="179" t="s">
        <v>11331</v>
      </c>
      <c r="C19332" s="179" t="s">
        <v>22</v>
      </c>
      <c r="D19332" s="180" t="s">
        <v>29217</v>
      </c>
    </row>
    <row r="19333" spans="1:4" x14ac:dyDescent="0.25">
      <c r="A19333" s="179" t="s">
        <v>11332</v>
      </c>
      <c r="B19333" s="179" t="s">
        <v>11333</v>
      </c>
      <c r="C19333" s="179" t="s">
        <v>22</v>
      </c>
      <c r="D19333" s="180" t="s">
        <v>16844</v>
      </c>
    </row>
    <row r="19334" spans="1:4" x14ac:dyDescent="0.25">
      <c r="A19334" s="179" t="s">
        <v>11334</v>
      </c>
      <c r="B19334" s="179" t="s">
        <v>11335</v>
      </c>
      <c r="C19334" s="179" t="s">
        <v>22</v>
      </c>
      <c r="D19334" s="180" t="s">
        <v>12588</v>
      </c>
    </row>
    <row r="19335" spans="1:4" x14ac:dyDescent="0.25">
      <c r="A19335" s="179" t="s">
        <v>11337</v>
      </c>
      <c r="B19335" s="179" t="s">
        <v>11338</v>
      </c>
      <c r="C19335" s="179" t="s">
        <v>22</v>
      </c>
      <c r="D19335" s="180" t="s">
        <v>8478</v>
      </c>
    </row>
    <row r="19336" spans="1:4" x14ac:dyDescent="0.25">
      <c r="A19336" s="179" t="s">
        <v>11339</v>
      </c>
      <c r="B19336" s="179" t="s">
        <v>11340</v>
      </c>
      <c r="C19336" s="179" t="s">
        <v>22</v>
      </c>
      <c r="D19336" s="180" t="s">
        <v>7870</v>
      </c>
    </row>
    <row r="19337" spans="1:4" x14ac:dyDescent="0.25">
      <c r="A19337" s="179" t="s">
        <v>11341</v>
      </c>
      <c r="B19337" s="179" t="s">
        <v>11342</v>
      </c>
      <c r="C19337" s="179" t="s">
        <v>22</v>
      </c>
      <c r="D19337" s="180" t="s">
        <v>14773</v>
      </c>
    </row>
    <row r="19338" spans="1:4" x14ac:dyDescent="0.25">
      <c r="A19338" s="179" t="s">
        <v>11343</v>
      </c>
      <c r="B19338" s="179" t="s">
        <v>11344</v>
      </c>
      <c r="C19338" s="179" t="s">
        <v>22</v>
      </c>
      <c r="D19338" s="180" t="s">
        <v>29200</v>
      </c>
    </row>
    <row r="19339" spans="1:4" x14ac:dyDescent="0.25">
      <c r="A19339" s="179" t="s">
        <v>11345</v>
      </c>
      <c r="B19339" s="179" t="s">
        <v>11346</v>
      </c>
      <c r="C19339" s="179" t="s">
        <v>22</v>
      </c>
      <c r="D19339" s="180" t="s">
        <v>12499</v>
      </c>
    </row>
    <row r="19340" spans="1:4" x14ac:dyDescent="0.25">
      <c r="A19340" s="179" t="s">
        <v>11347</v>
      </c>
      <c r="B19340" s="179" t="s">
        <v>11348</v>
      </c>
      <c r="C19340" s="179" t="s">
        <v>22</v>
      </c>
      <c r="D19340" s="180" t="s">
        <v>6473</v>
      </c>
    </row>
    <row r="19341" spans="1:4" x14ac:dyDescent="0.25">
      <c r="A19341" s="179" t="s">
        <v>11349</v>
      </c>
      <c r="B19341" s="179" t="s">
        <v>11350</v>
      </c>
      <c r="C19341" s="179" t="s">
        <v>22</v>
      </c>
      <c r="D19341" s="180" t="s">
        <v>28571</v>
      </c>
    </row>
    <row r="19342" spans="1:4" x14ac:dyDescent="0.25">
      <c r="A19342" s="179" t="s">
        <v>11351</v>
      </c>
      <c r="B19342" s="179" t="s">
        <v>11352</v>
      </c>
      <c r="C19342" s="179" t="s">
        <v>10</v>
      </c>
      <c r="D19342" s="180" t="s">
        <v>14399</v>
      </c>
    </row>
    <row r="19343" spans="1:4" x14ac:dyDescent="0.25">
      <c r="A19343" s="179" t="s">
        <v>11353</v>
      </c>
      <c r="B19343" s="179" t="s">
        <v>11354</v>
      </c>
      <c r="C19343" s="179" t="s">
        <v>10</v>
      </c>
      <c r="D19343" s="180" t="s">
        <v>7237</v>
      </c>
    </row>
    <row r="19344" spans="1:4" x14ac:dyDescent="0.25">
      <c r="A19344" s="179" t="s">
        <v>11355</v>
      </c>
      <c r="B19344" s="179" t="s">
        <v>11356</v>
      </c>
      <c r="C19344" s="179" t="s">
        <v>10</v>
      </c>
      <c r="D19344" s="180" t="s">
        <v>7237</v>
      </c>
    </row>
    <row r="19345" spans="1:4" x14ac:dyDescent="0.25">
      <c r="A19345" s="179" t="s">
        <v>11357</v>
      </c>
      <c r="B19345" s="179" t="s">
        <v>11358</v>
      </c>
      <c r="C19345" s="179" t="s">
        <v>21</v>
      </c>
      <c r="D19345" s="180" t="s">
        <v>14739</v>
      </c>
    </row>
    <row r="19346" spans="1:4" x14ac:dyDescent="0.25">
      <c r="A19346" s="179" t="s">
        <v>11359</v>
      </c>
      <c r="B19346" s="179" t="s">
        <v>11360</v>
      </c>
      <c r="C19346" s="179" t="s">
        <v>21</v>
      </c>
      <c r="D19346" s="180" t="s">
        <v>6350</v>
      </c>
    </row>
    <row r="19347" spans="1:4" x14ac:dyDescent="0.25">
      <c r="A19347" s="179" t="s">
        <v>11361</v>
      </c>
      <c r="B19347" s="179" t="s">
        <v>11362</v>
      </c>
      <c r="C19347" s="179" t="s">
        <v>21</v>
      </c>
      <c r="D19347" s="180" t="s">
        <v>7876</v>
      </c>
    </row>
    <row r="19348" spans="1:4" x14ac:dyDescent="0.25">
      <c r="A19348" s="179" t="s">
        <v>11363</v>
      </c>
      <c r="B19348" s="179" t="s">
        <v>11364</v>
      </c>
      <c r="C19348" s="179" t="s">
        <v>21</v>
      </c>
      <c r="D19348" s="180" t="s">
        <v>20767</v>
      </c>
    </row>
    <row r="19349" spans="1:4" x14ac:dyDescent="0.25">
      <c r="A19349" s="179" t="s">
        <v>11365</v>
      </c>
      <c r="B19349" s="179" t="s">
        <v>11366</v>
      </c>
      <c r="C19349" s="179" t="s">
        <v>21</v>
      </c>
      <c r="D19349" s="180" t="s">
        <v>6436</v>
      </c>
    </row>
    <row r="19350" spans="1:4" x14ac:dyDescent="0.25">
      <c r="A19350" s="179" t="s">
        <v>11367</v>
      </c>
      <c r="B19350" s="179" t="s">
        <v>11368</v>
      </c>
      <c r="C19350" s="179" t="s">
        <v>21</v>
      </c>
      <c r="D19350" s="180" t="s">
        <v>6441</v>
      </c>
    </row>
    <row r="19351" spans="1:4" x14ac:dyDescent="0.25">
      <c r="A19351" s="179" t="s">
        <v>11369</v>
      </c>
      <c r="B19351" s="179" t="s">
        <v>11370</v>
      </c>
      <c r="C19351" s="179" t="s">
        <v>21</v>
      </c>
      <c r="D19351" s="180" t="s">
        <v>6404</v>
      </c>
    </row>
    <row r="19352" spans="1:4" x14ac:dyDescent="0.25">
      <c r="A19352" s="179" t="s">
        <v>11371</v>
      </c>
      <c r="B19352" s="179" t="s">
        <v>11372</v>
      </c>
      <c r="C19352" s="179" t="s">
        <v>21</v>
      </c>
      <c r="D19352" s="180" t="s">
        <v>29218</v>
      </c>
    </row>
    <row r="19353" spans="1:4" x14ac:dyDescent="0.25">
      <c r="A19353" s="179" t="s">
        <v>11373</v>
      </c>
      <c r="B19353" s="179" t="s">
        <v>11374</v>
      </c>
      <c r="C19353" s="179" t="s">
        <v>18</v>
      </c>
      <c r="D19353" s="180" t="s">
        <v>29219</v>
      </c>
    </row>
    <row r="19354" spans="1:4" x14ac:dyDescent="0.25">
      <c r="A19354" s="179" t="s">
        <v>11375</v>
      </c>
      <c r="B19354" s="179" t="s">
        <v>11376</v>
      </c>
      <c r="C19354" s="179" t="s">
        <v>18</v>
      </c>
      <c r="D19354" s="180" t="s">
        <v>29220</v>
      </c>
    </row>
    <row r="19355" spans="1:4" x14ac:dyDescent="0.25">
      <c r="A19355" s="179" t="s">
        <v>11377</v>
      </c>
      <c r="B19355" s="179" t="s">
        <v>11378</v>
      </c>
      <c r="C19355" s="179" t="s">
        <v>18</v>
      </c>
      <c r="D19355" s="180" t="s">
        <v>29221</v>
      </c>
    </row>
    <row r="19356" spans="1:4" x14ac:dyDescent="0.25">
      <c r="A19356" s="179" t="s">
        <v>11379</v>
      </c>
      <c r="B19356" s="179" t="s">
        <v>11380</v>
      </c>
      <c r="C19356" s="179" t="s">
        <v>10</v>
      </c>
      <c r="D19356" s="180" t="s">
        <v>18821</v>
      </c>
    </row>
    <row r="19357" spans="1:4" x14ac:dyDescent="0.25">
      <c r="A19357" s="179" t="s">
        <v>11381</v>
      </c>
      <c r="B19357" s="179" t="s">
        <v>11382</v>
      </c>
      <c r="C19357" s="179" t="s">
        <v>10</v>
      </c>
      <c r="D19357" s="180" t="s">
        <v>6308</v>
      </c>
    </row>
    <row r="19358" spans="1:4" x14ac:dyDescent="0.25">
      <c r="A19358" s="179" t="s">
        <v>11383</v>
      </c>
      <c r="B19358" s="179" t="s">
        <v>11384</v>
      </c>
      <c r="C19358" s="179" t="s">
        <v>10</v>
      </c>
      <c r="D19358" s="180" t="s">
        <v>13295</v>
      </c>
    </row>
    <row r="19359" spans="1:4" x14ac:dyDescent="0.25">
      <c r="A19359" s="179" t="s">
        <v>11385</v>
      </c>
      <c r="B19359" s="179" t="s">
        <v>11386</v>
      </c>
      <c r="C19359" s="179" t="s">
        <v>10</v>
      </c>
      <c r="D19359" s="180" t="s">
        <v>25543</v>
      </c>
    </row>
    <row r="19360" spans="1:4" x14ac:dyDescent="0.25">
      <c r="A19360" s="179" t="s">
        <v>11387</v>
      </c>
      <c r="B19360" s="179" t="s">
        <v>11388</v>
      </c>
      <c r="C19360" s="179" t="s">
        <v>10</v>
      </c>
      <c r="D19360" s="180" t="s">
        <v>11975</v>
      </c>
    </row>
    <row r="19361" spans="1:4" x14ac:dyDescent="0.25">
      <c r="A19361" s="179" t="s">
        <v>11389</v>
      </c>
      <c r="B19361" s="179" t="s">
        <v>11390</v>
      </c>
      <c r="C19361" s="179" t="s">
        <v>10</v>
      </c>
      <c r="D19361" s="180" t="s">
        <v>12176</v>
      </c>
    </row>
    <row r="19362" spans="1:4" x14ac:dyDescent="0.25">
      <c r="A19362" s="179" t="s">
        <v>11391</v>
      </c>
      <c r="B19362" s="179" t="s">
        <v>11392</v>
      </c>
      <c r="C19362" s="179" t="s">
        <v>10</v>
      </c>
      <c r="D19362" s="180" t="s">
        <v>7859</v>
      </c>
    </row>
    <row r="19363" spans="1:4" x14ac:dyDescent="0.25">
      <c r="A19363" s="179" t="s">
        <v>11393</v>
      </c>
      <c r="B19363" s="179" t="s">
        <v>11394</v>
      </c>
      <c r="C19363" s="179" t="s">
        <v>10</v>
      </c>
      <c r="D19363" s="180" t="s">
        <v>7226</v>
      </c>
    </row>
    <row r="19364" spans="1:4" x14ac:dyDescent="0.25">
      <c r="A19364" s="179" t="s">
        <v>11395</v>
      </c>
      <c r="B19364" s="179" t="s">
        <v>11396</v>
      </c>
      <c r="C19364" s="179" t="s">
        <v>10</v>
      </c>
      <c r="D19364" s="180" t="s">
        <v>16701</v>
      </c>
    </row>
    <row r="19365" spans="1:4" x14ac:dyDescent="0.25">
      <c r="A19365" s="179" t="s">
        <v>11397</v>
      </c>
      <c r="B19365" s="179" t="s">
        <v>11398</v>
      </c>
      <c r="C19365" s="179" t="s">
        <v>10</v>
      </c>
      <c r="D19365" s="180" t="s">
        <v>6325</v>
      </c>
    </row>
    <row r="19366" spans="1:4" x14ac:dyDescent="0.25">
      <c r="A19366" s="179" t="s">
        <v>11399</v>
      </c>
      <c r="B19366" s="179" t="s">
        <v>11400</v>
      </c>
      <c r="C19366" s="179" t="s">
        <v>10</v>
      </c>
      <c r="D19366" s="180" t="s">
        <v>6447</v>
      </c>
    </row>
    <row r="19367" spans="1:4" x14ac:dyDescent="0.25">
      <c r="A19367" s="179" t="s">
        <v>11401</v>
      </c>
      <c r="B19367" s="179" t="s">
        <v>11402</v>
      </c>
      <c r="C19367" s="179" t="s">
        <v>10</v>
      </c>
      <c r="D19367" s="180" t="s">
        <v>12179</v>
      </c>
    </row>
    <row r="19368" spans="1:4" x14ac:dyDescent="0.25">
      <c r="A19368" s="179" t="s">
        <v>11403</v>
      </c>
      <c r="B19368" s="179" t="s">
        <v>11404</v>
      </c>
      <c r="C19368" s="179" t="s">
        <v>10</v>
      </c>
      <c r="D19368" s="180" t="s">
        <v>27033</v>
      </c>
    </row>
    <row r="19369" spans="1:4" x14ac:dyDescent="0.25">
      <c r="A19369" s="179" t="s">
        <v>11405</v>
      </c>
      <c r="B19369" s="179" t="s">
        <v>11406</v>
      </c>
      <c r="C19369" s="179" t="s">
        <v>18</v>
      </c>
      <c r="D19369" s="180" t="s">
        <v>18306</v>
      </c>
    </row>
    <row r="19370" spans="1:4" x14ac:dyDescent="0.25">
      <c r="A19370" s="179" t="s">
        <v>11407</v>
      </c>
      <c r="B19370" s="179" t="s">
        <v>11408</v>
      </c>
      <c r="C19370" s="179" t="s">
        <v>18</v>
      </c>
      <c r="D19370" s="180" t="s">
        <v>17110</v>
      </c>
    </row>
    <row r="19371" spans="1:4" x14ac:dyDescent="0.25">
      <c r="A19371" s="179" t="s">
        <v>11409</v>
      </c>
      <c r="B19371" s="179" t="s">
        <v>11410</v>
      </c>
      <c r="C19371" s="179" t="s">
        <v>18</v>
      </c>
      <c r="D19371" s="180" t="s">
        <v>17641</v>
      </c>
    </row>
    <row r="19372" spans="1:4" x14ac:dyDescent="0.25">
      <c r="A19372" s="179" t="s">
        <v>11411</v>
      </c>
      <c r="B19372" s="179" t="s">
        <v>11412</v>
      </c>
      <c r="C19372" s="179" t="s">
        <v>18</v>
      </c>
      <c r="D19372" s="180" t="s">
        <v>16770</v>
      </c>
    </row>
    <row r="19373" spans="1:4" x14ac:dyDescent="0.25">
      <c r="A19373" s="179" t="s">
        <v>11413</v>
      </c>
      <c r="B19373" s="179" t="s">
        <v>11414</v>
      </c>
      <c r="C19373" s="179" t="s">
        <v>18</v>
      </c>
      <c r="D19373" s="180" t="s">
        <v>17172</v>
      </c>
    </row>
    <row r="19374" spans="1:4" x14ac:dyDescent="0.25">
      <c r="A19374" s="179" t="s">
        <v>11415</v>
      </c>
      <c r="B19374" s="179" t="s">
        <v>11416</v>
      </c>
      <c r="C19374" s="179" t="s">
        <v>18</v>
      </c>
      <c r="D19374" s="180" t="s">
        <v>6391</v>
      </c>
    </row>
    <row r="19375" spans="1:4" x14ac:dyDescent="0.25">
      <c r="A19375" s="179" t="s">
        <v>11417</v>
      </c>
      <c r="B19375" s="179" t="s">
        <v>11418</v>
      </c>
      <c r="C19375" s="179" t="s">
        <v>18</v>
      </c>
      <c r="D19375" s="180" t="s">
        <v>17931</v>
      </c>
    </row>
    <row r="19376" spans="1:4" x14ac:dyDescent="0.25">
      <c r="A19376" s="179" t="s">
        <v>11419</v>
      </c>
      <c r="B19376" s="179" t="s">
        <v>11420</v>
      </c>
      <c r="C19376" s="179" t="s">
        <v>18</v>
      </c>
      <c r="D19376" s="180" t="s">
        <v>6397</v>
      </c>
    </row>
    <row r="19377" spans="1:4" x14ac:dyDescent="0.25">
      <c r="A19377" s="179" t="s">
        <v>11421</v>
      </c>
      <c r="B19377" s="179" t="s">
        <v>11422</v>
      </c>
      <c r="C19377" s="179" t="s">
        <v>18</v>
      </c>
      <c r="D19377" s="180" t="s">
        <v>12497</v>
      </c>
    </row>
    <row r="19378" spans="1:4" x14ac:dyDescent="0.25">
      <c r="A19378" s="179" t="s">
        <v>11423</v>
      </c>
      <c r="B19378" s="179" t="s">
        <v>11424</v>
      </c>
      <c r="C19378" s="179" t="s">
        <v>18</v>
      </c>
      <c r="D19378" s="180" t="s">
        <v>16970</v>
      </c>
    </row>
    <row r="19379" spans="1:4" x14ac:dyDescent="0.25">
      <c r="A19379" s="179" t="s">
        <v>11425</v>
      </c>
      <c r="B19379" s="179" t="s">
        <v>11426</v>
      </c>
      <c r="C19379" s="179" t="s">
        <v>18</v>
      </c>
      <c r="D19379" s="180" t="s">
        <v>7051</v>
      </c>
    </row>
    <row r="19380" spans="1:4" x14ac:dyDescent="0.25">
      <c r="A19380" s="179" t="s">
        <v>11427</v>
      </c>
      <c r="B19380" s="179" t="s">
        <v>11428</v>
      </c>
      <c r="C19380" s="179" t="s">
        <v>18</v>
      </c>
      <c r="D19380" s="180" t="s">
        <v>15203</v>
      </c>
    </row>
    <row r="19381" spans="1:4" x14ac:dyDescent="0.25">
      <c r="A19381" s="179" t="s">
        <v>11429</v>
      </c>
      <c r="B19381" s="179" t="s">
        <v>11430</v>
      </c>
      <c r="C19381" s="179" t="s">
        <v>18</v>
      </c>
      <c r="D19381" s="180" t="s">
        <v>6323</v>
      </c>
    </row>
    <row r="19382" spans="1:4" x14ac:dyDescent="0.25">
      <c r="A19382" s="179" t="s">
        <v>11431</v>
      </c>
      <c r="B19382" s="179" t="s">
        <v>11432</v>
      </c>
      <c r="C19382" s="179" t="s">
        <v>18</v>
      </c>
      <c r="D19382" s="180" t="s">
        <v>6705</v>
      </c>
    </row>
    <row r="19383" spans="1:4" x14ac:dyDescent="0.25">
      <c r="A19383" s="179" t="s">
        <v>11433</v>
      </c>
      <c r="B19383" s="179" t="s">
        <v>11434</v>
      </c>
      <c r="C19383" s="179" t="s">
        <v>18</v>
      </c>
      <c r="D19383" s="180" t="s">
        <v>12477</v>
      </c>
    </row>
    <row r="19384" spans="1:4" x14ac:dyDescent="0.25">
      <c r="A19384" s="179" t="s">
        <v>11435</v>
      </c>
      <c r="B19384" s="179" t="s">
        <v>11436</v>
      </c>
      <c r="C19384" s="179" t="s">
        <v>18</v>
      </c>
      <c r="D19384" s="180" t="s">
        <v>14847</v>
      </c>
    </row>
    <row r="19385" spans="1:4" x14ac:dyDescent="0.25">
      <c r="A19385" s="179" t="s">
        <v>11437</v>
      </c>
      <c r="B19385" s="179" t="s">
        <v>11438</v>
      </c>
      <c r="C19385" s="179" t="s">
        <v>10</v>
      </c>
      <c r="D19385" s="180" t="s">
        <v>16931</v>
      </c>
    </row>
    <row r="19386" spans="1:4" x14ac:dyDescent="0.25">
      <c r="A19386" s="179" t="s">
        <v>11439</v>
      </c>
      <c r="B19386" s="179" t="s">
        <v>11440</v>
      </c>
      <c r="C19386" s="179" t="s">
        <v>10</v>
      </c>
      <c r="D19386" s="180" t="s">
        <v>12802</v>
      </c>
    </row>
    <row r="19387" spans="1:4" x14ac:dyDescent="0.25">
      <c r="A19387" s="179" t="s">
        <v>11441</v>
      </c>
      <c r="B19387" s="179" t="s">
        <v>11442</v>
      </c>
      <c r="C19387" s="179" t="s">
        <v>10</v>
      </c>
      <c r="D19387" s="180" t="s">
        <v>6967</v>
      </c>
    </row>
    <row r="19388" spans="1:4" x14ac:dyDescent="0.25">
      <c r="A19388" s="179" t="s">
        <v>11443</v>
      </c>
      <c r="B19388" s="179" t="s">
        <v>11444</v>
      </c>
      <c r="C19388" s="179" t="s">
        <v>10</v>
      </c>
      <c r="D19388" s="180" t="s">
        <v>6479</v>
      </c>
    </row>
    <row r="19389" spans="1:4" x14ac:dyDescent="0.25">
      <c r="A19389" s="179" t="s">
        <v>11445</v>
      </c>
      <c r="B19389" s="179" t="s">
        <v>11446</v>
      </c>
      <c r="C19389" s="179" t="s">
        <v>18</v>
      </c>
      <c r="D19389" s="180" t="s">
        <v>29222</v>
      </c>
    </row>
    <row r="19390" spans="1:4" x14ac:dyDescent="0.25">
      <c r="A19390" s="179" t="s">
        <v>11447</v>
      </c>
      <c r="B19390" s="179" t="s">
        <v>11448</v>
      </c>
      <c r="C19390" s="179" t="s">
        <v>18</v>
      </c>
      <c r="D19390" s="180" t="s">
        <v>11809</v>
      </c>
    </row>
    <row r="19391" spans="1:4" x14ac:dyDescent="0.25">
      <c r="A19391" s="179" t="s">
        <v>11449</v>
      </c>
      <c r="B19391" s="179" t="s">
        <v>11450</v>
      </c>
      <c r="C19391" s="179" t="s">
        <v>18</v>
      </c>
      <c r="D19391" s="180" t="s">
        <v>21581</v>
      </c>
    </row>
    <row r="19392" spans="1:4" x14ac:dyDescent="0.25">
      <c r="A19392" s="179" t="s">
        <v>11451</v>
      </c>
      <c r="B19392" s="179" t="s">
        <v>11452</v>
      </c>
      <c r="C19392" s="179" t="s">
        <v>18</v>
      </c>
      <c r="D19392" s="180" t="s">
        <v>17622</v>
      </c>
    </row>
    <row r="19393" spans="1:4" x14ac:dyDescent="0.25">
      <c r="A19393" s="179" t="s">
        <v>11453</v>
      </c>
      <c r="B19393" s="179" t="s">
        <v>11454</v>
      </c>
      <c r="C19393" s="179" t="s">
        <v>18</v>
      </c>
      <c r="D19393" s="180" t="s">
        <v>20764</v>
      </c>
    </row>
    <row r="19394" spans="1:4" x14ac:dyDescent="0.25">
      <c r="A19394" s="179" t="s">
        <v>11455</v>
      </c>
      <c r="B19394" s="179" t="s">
        <v>11456</v>
      </c>
      <c r="C19394" s="179" t="s">
        <v>18</v>
      </c>
      <c r="D19394" s="180" t="s">
        <v>14956</v>
      </c>
    </row>
    <row r="19395" spans="1:4" x14ac:dyDescent="0.25">
      <c r="A19395" s="179" t="s">
        <v>11457</v>
      </c>
      <c r="B19395" s="179" t="s">
        <v>11458</v>
      </c>
      <c r="C19395" s="179" t="s">
        <v>18</v>
      </c>
      <c r="D19395" s="180" t="s">
        <v>14698</v>
      </c>
    </row>
    <row r="19396" spans="1:4" x14ac:dyDescent="0.25">
      <c r="A19396" s="179" t="s">
        <v>11459</v>
      </c>
      <c r="B19396" s="179" t="s">
        <v>11460</v>
      </c>
      <c r="C19396" s="179" t="s">
        <v>18</v>
      </c>
      <c r="D19396" s="180" t="s">
        <v>29223</v>
      </c>
    </row>
    <row r="19397" spans="1:4" x14ac:dyDescent="0.25">
      <c r="A19397" s="179" t="s">
        <v>11461</v>
      </c>
      <c r="B19397" s="179" t="s">
        <v>11462</v>
      </c>
      <c r="C19397" s="179" t="s">
        <v>18</v>
      </c>
      <c r="D19397" s="180" t="s">
        <v>24373</v>
      </c>
    </row>
    <row r="19398" spans="1:4" x14ac:dyDescent="0.25">
      <c r="A19398" s="179" t="s">
        <v>11463</v>
      </c>
      <c r="B19398" s="179" t="s">
        <v>11464</v>
      </c>
      <c r="C19398" s="179" t="s">
        <v>18</v>
      </c>
      <c r="D19398" s="180" t="s">
        <v>29224</v>
      </c>
    </row>
    <row r="19399" spans="1:4" x14ac:dyDescent="0.25">
      <c r="A19399" s="179" t="s">
        <v>11465</v>
      </c>
      <c r="B19399" s="179" t="s">
        <v>11466</v>
      </c>
      <c r="C19399" s="179" t="s">
        <v>18</v>
      </c>
      <c r="D19399" s="180" t="s">
        <v>14934</v>
      </c>
    </row>
    <row r="19400" spans="1:4" x14ac:dyDescent="0.25">
      <c r="A19400" s="179" t="s">
        <v>11467</v>
      </c>
      <c r="B19400" s="179" t="s">
        <v>11468</v>
      </c>
      <c r="C19400" s="179" t="s">
        <v>18</v>
      </c>
      <c r="D19400" s="180" t="s">
        <v>25990</v>
      </c>
    </row>
    <row r="19401" spans="1:4" x14ac:dyDescent="0.25">
      <c r="A19401" s="179" t="s">
        <v>11469</v>
      </c>
      <c r="B19401" s="179" t="s">
        <v>11470</v>
      </c>
      <c r="C19401" s="179" t="s">
        <v>18</v>
      </c>
      <c r="D19401" s="180" t="s">
        <v>12463</v>
      </c>
    </row>
    <row r="19402" spans="1:4" x14ac:dyDescent="0.25">
      <c r="A19402" s="179" t="s">
        <v>11471</v>
      </c>
      <c r="B19402" s="179" t="s">
        <v>11472</v>
      </c>
      <c r="C19402" s="179" t="s">
        <v>18</v>
      </c>
      <c r="D19402" s="180" t="s">
        <v>8563</v>
      </c>
    </row>
    <row r="19403" spans="1:4" x14ac:dyDescent="0.25">
      <c r="A19403" s="179" t="s">
        <v>11473</v>
      </c>
      <c r="B19403" s="179" t="s">
        <v>11474</v>
      </c>
      <c r="C19403" s="179" t="s">
        <v>18</v>
      </c>
      <c r="D19403" s="180" t="s">
        <v>14921</v>
      </c>
    </row>
    <row r="19404" spans="1:4" x14ac:dyDescent="0.25">
      <c r="A19404" s="179" t="s">
        <v>11475</v>
      </c>
      <c r="B19404" s="179" t="s">
        <v>11476</v>
      </c>
      <c r="C19404" s="179" t="s">
        <v>18</v>
      </c>
      <c r="D19404" s="180" t="s">
        <v>29225</v>
      </c>
    </row>
    <row r="19405" spans="1:4" x14ac:dyDescent="0.25">
      <c r="A19405" s="179" t="s">
        <v>11477</v>
      </c>
      <c r="B19405" s="179" t="s">
        <v>11478</v>
      </c>
      <c r="C19405" s="179" t="s">
        <v>18</v>
      </c>
      <c r="D19405" s="180" t="s">
        <v>12736</v>
      </c>
    </row>
    <row r="19406" spans="1:4" x14ac:dyDescent="0.25">
      <c r="A19406" s="179" t="s">
        <v>11479</v>
      </c>
      <c r="B19406" s="179" t="s">
        <v>11480</v>
      </c>
      <c r="C19406" s="179" t="s">
        <v>18</v>
      </c>
      <c r="D19406" s="180" t="s">
        <v>8158</v>
      </c>
    </row>
    <row r="19407" spans="1:4" x14ac:dyDescent="0.25">
      <c r="A19407" s="179" t="s">
        <v>11481</v>
      </c>
      <c r="B19407" s="179" t="s">
        <v>11482</v>
      </c>
      <c r="C19407" s="179" t="s">
        <v>18</v>
      </c>
      <c r="D19407" s="180" t="s">
        <v>20828</v>
      </c>
    </row>
    <row r="19408" spans="1:4" x14ac:dyDescent="0.25">
      <c r="A19408" s="179" t="s">
        <v>11483</v>
      </c>
      <c r="B19408" s="179" t="s">
        <v>11484</v>
      </c>
      <c r="C19408" s="179" t="s">
        <v>18</v>
      </c>
      <c r="D19408" s="180" t="s">
        <v>17571</v>
      </c>
    </row>
    <row r="19409" spans="1:4" x14ac:dyDescent="0.25">
      <c r="A19409" s="179" t="s">
        <v>11485</v>
      </c>
      <c r="B19409" s="179" t="s">
        <v>11486</v>
      </c>
      <c r="C19409" s="179" t="s">
        <v>18</v>
      </c>
      <c r="D19409" s="180" t="s">
        <v>16115</v>
      </c>
    </row>
    <row r="19410" spans="1:4" x14ac:dyDescent="0.25">
      <c r="A19410" s="179" t="s">
        <v>11487</v>
      </c>
      <c r="B19410" s="179" t="s">
        <v>11488</v>
      </c>
      <c r="C19410" s="179" t="s">
        <v>18</v>
      </c>
      <c r="D19410" s="180" t="s">
        <v>28216</v>
      </c>
    </row>
    <row r="19411" spans="1:4" x14ac:dyDescent="0.25">
      <c r="A19411" s="179" t="s">
        <v>11489</v>
      </c>
      <c r="B19411" s="179" t="s">
        <v>11490</v>
      </c>
      <c r="C19411" s="179" t="s">
        <v>18</v>
      </c>
      <c r="D19411" s="180" t="s">
        <v>12082</v>
      </c>
    </row>
    <row r="19412" spans="1:4" x14ac:dyDescent="0.25">
      <c r="A19412" s="179" t="s">
        <v>11491</v>
      </c>
      <c r="B19412" s="179" t="s">
        <v>11492</v>
      </c>
      <c r="C19412" s="179" t="s">
        <v>18</v>
      </c>
      <c r="D19412" s="180" t="s">
        <v>16720</v>
      </c>
    </row>
    <row r="19413" spans="1:4" x14ac:dyDescent="0.25">
      <c r="A19413" s="179" t="s">
        <v>11494</v>
      </c>
      <c r="B19413" s="179" t="s">
        <v>11495</v>
      </c>
      <c r="C19413" s="179" t="s">
        <v>18</v>
      </c>
      <c r="D19413" s="180" t="s">
        <v>29226</v>
      </c>
    </row>
    <row r="19414" spans="1:4" x14ac:dyDescent="0.25">
      <c r="A19414" s="179" t="s">
        <v>11496</v>
      </c>
      <c r="B19414" s="179" t="s">
        <v>11497</v>
      </c>
      <c r="C19414" s="179" t="s">
        <v>18</v>
      </c>
      <c r="D19414" s="180" t="s">
        <v>29227</v>
      </c>
    </row>
    <row r="19415" spans="1:4" x14ac:dyDescent="0.25">
      <c r="A19415" s="179" t="s">
        <v>11498</v>
      </c>
      <c r="B19415" s="179" t="s">
        <v>11499</v>
      </c>
      <c r="C19415" s="179" t="s">
        <v>18</v>
      </c>
      <c r="D19415" s="180" t="s">
        <v>13594</v>
      </c>
    </row>
    <row r="19416" spans="1:4" x14ac:dyDescent="0.25">
      <c r="A19416" s="179" t="s">
        <v>11500</v>
      </c>
      <c r="B19416" s="179" t="s">
        <v>11501</v>
      </c>
      <c r="C19416" s="179" t="s">
        <v>18</v>
      </c>
      <c r="D19416" s="180" t="s">
        <v>27339</v>
      </c>
    </row>
    <row r="19417" spans="1:4" x14ac:dyDescent="0.25">
      <c r="A19417" s="179" t="s">
        <v>11502</v>
      </c>
      <c r="B19417" s="179" t="s">
        <v>11503</v>
      </c>
      <c r="C19417" s="179" t="s">
        <v>18</v>
      </c>
      <c r="D19417" s="180" t="s">
        <v>29228</v>
      </c>
    </row>
    <row r="19418" spans="1:4" x14ac:dyDescent="0.25">
      <c r="A19418" s="179" t="s">
        <v>11504</v>
      </c>
      <c r="B19418" s="179" t="s">
        <v>11505</v>
      </c>
      <c r="C19418" s="179" t="s">
        <v>18</v>
      </c>
      <c r="D19418" s="180" t="s">
        <v>15886</v>
      </c>
    </row>
    <row r="19419" spans="1:4" x14ac:dyDescent="0.25">
      <c r="A19419" s="179" t="s">
        <v>11506</v>
      </c>
      <c r="B19419" s="179" t="s">
        <v>11507</v>
      </c>
      <c r="C19419" s="179" t="s">
        <v>18</v>
      </c>
      <c r="D19419" s="180" t="s">
        <v>29229</v>
      </c>
    </row>
    <row r="19420" spans="1:4" x14ac:dyDescent="0.25">
      <c r="A19420" s="179" t="s">
        <v>11508</v>
      </c>
      <c r="B19420" s="179" t="s">
        <v>11509</v>
      </c>
      <c r="C19420" s="179" t="s">
        <v>18</v>
      </c>
      <c r="D19420" s="180" t="s">
        <v>29230</v>
      </c>
    </row>
    <row r="19421" spans="1:4" x14ac:dyDescent="0.25">
      <c r="A19421" s="179" t="s">
        <v>11510</v>
      </c>
      <c r="B19421" s="179" t="s">
        <v>11511</v>
      </c>
      <c r="C19421" s="179" t="s">
        <v>18</v>
      </c>
      <c r="D19421" s="180" t="s">
        <v>25842</v>
      </c>
    </row>
    <row r="19422" spans="1:4" x14ac:dyDescent="0.25">
      <c r="A19422" s="179" t="s">
        <v>8479</v>
      </c>
      <c r="B19422" s="179" t="s">
        <v>8480</v>
      </c>
      <c r="C19422" s="179" t="s">
        <v>14</v>
      </c>
      <c r="D19422" s="180" t="s">
        <v>14780</v>
      </c>
    </row>
    <row r="19423" spans="1:4" x14ac:dyDescent="0.25">
      <c r="A19423" s="179" t="s">
        <v>8481</v>
      </c>
      <c r="B19423" s="179" t="s">
        <v>8482</v>
      </c>
      <c r="C19423" s="179" t="s">
        <v>14</v>
      </c>
      <c r="D19423" s="180" t="s">
        <v>14721</v>
      </c>
    </row>
    <row r="19424" spans="1:4" x14ac:dyDescent="0.25">
      <c r="A19424" s="179" t="s">
        <v>8483</v>
      </c>
      <c r="B19424" s="179" t="s">
        <v>8484</v>
      </c>
      <c r="C19424" s="179" t="s">
        <v>14</v>
      </c>
      <c r="D19424" s="180" t="s">
        <v>17561</v>
      </c>
    </row>
    <row r="19425" spans="1:4" x14ac:dyDescent="0.25">
      <c r="A19425" s="179" t="s">
        <v>8485</v>
      </c>
      <c r="B19425" s="179" t="s">
        <v>8486</v>
      </c>
      <c r="C19425" s="179" t="s">
        <v>14</v>
      </c>
      <c r="D19425" s="180" t="s">
        <v>22214</v>
      </c>
    </row>
    <row r="19426" spans="1:4" x14ac:dyDescent="0.25">
      <c r="A19426" s="179" t="s">
        <v>8487</v>
      </c>
      <c r="B19426" s="179" t="s">
        <v>8488</v>
      </c>
      <c r="C19426" s="179" t="s">
        <v>14</v>
      </c>
      <c r="D19426" s="180" t="s">
        <v>29231</v>
      </c>
    </row>
    <row r="19427" spans="1:4" x14ac:dyDescent="0.25">
      <c r="A19427" s="179" t="s">
        <v>8489</v>
      </c>
      <c r="B19427" s="179" t="s">
        <v>8490</v>
      </c>
      <c r="C19427" s="179" t="s">
        <v>14</v>
      </c>
      <c r="D19427" s="180" t="s">
        <v>23750</v>
      </c>
    </row>
    <row r="19428" spans="1:4" x14ac:dyDescent="0.25">
      <c r="A19428" s="179" t="s">
        <v>8491</v>
      </c>
      <c r="B19428" s="179" t="s">
        <v>8492</v>
      </c>
      <c r="C19428" s="179" t="s">
        <v>14</v>
      </c>
      <c r="D19428" s="180" t="s">
        <v>15041</v>
      </c>
    </row>
    <row r="19429" spans="1:4" x14ac:dyDescent="0.25">
      <c r="A19429" s="179" t="s">
        <v>8493</v>
      </c>
      <c r="B19429" s="179" t="s">
        <v>8494</v>
      </c>
      <c r="C19429" s="179" t="s">
        <v>14</v>
      </c>
      <c r="D19429" s="180" t="s">
        <v>28448</v>
      </c>
    </row>
    <row r="19430" spans="1:4" x14ac:dyDescent="0.25">
      <c r="A19430" s="179" t="s">
        <v>8495</v>
      </c>
      <c r="B19430" s="179" t="s">
        <v>8496</v>
      </c>
      <c r="C19430" s="179" t="s">
        <v>14</v>
      </c>
      <c r="D19430" s="180" t="s">
        <v>25864</v>
      </c>
    </row>
    <row r="19431" spans="1:4" x14ac:dyDescent="0.25">
      <c r="A19431" s="179" t="s">
        <v>8497</v>
      </c>
      <c r="B19431" s="179" t="s">
        <v>8498</v>
      </c>
      <c r="C19431" s="179" t="s">
        <v>14</v>
      </c>
      <c r="D19431" s="180" t="s">
        <v>26911</v>
      </c>
    </row>
    <row r="19432" spans="1:4" x14ac:dyDescent="0.25">
      <c r="A19432" s="179" t="s">
        <v>8499</v>
      </c>
      <c r="B19432" s="179" t="s">
        <v>8500</v>
      </c>
      <c r="C19432" s="179" t="s">
        <v>14</v>
      </c>
      <c r="D19432" s="180" t="s">
        <v>29190</v>
      </c>
    </row>
    <row r="19433" spans="1:4" x14ac:dyDescent="0.25">
      <c r="A19433" s="179" t="s">
        <v>8501</v>
      </c>
      <c r="B19433" s="179" t="s">
        <v>8502</v>
      </c>
      <c r="C19433" s="179" t="s">
        <v>14</v>
      </c>
      <c r="D19433" s="180" t="s">
        <v>29232</v>
      </c>
    </row>
    <row r="19434" spans="1:4" x14ac:dyDescent="0.25">
      <c r="A19434" s="179" t="s">
        <v>8503</v>
      </c>
      <c r="B19434" s="179" t="s">
        <v>8504</v>
      </c>
      <c r="C19434" s="179" t="s">
        <v>14</v>
      </c>
      <c r="D19434" s="180" t="s">
        <v>21205</v>
      </c>
    </row>
    <row r="19435" spans="1:4" x14ac:dyDescent="0.25">
      <c r="A19435" s="179" t="s">
        <v>8505</v>
      </c>
      <c r="B19435" s="179" t="s">
        <v>8506</v>
      </c>
      <c r="C19435" s="179" t="s">
        <v>14</v>
      </c>
      <c r="D19435" s="180" t="s">
        <v>15657</v>
      </c>
    </row>
    <row r="19436" spans="1:4" x14ac:dyDescent="0.25">
      <c r="A19436" s="179" t="s">
        <v>8507</v>
      </c>
      <c r="B19436" s="179" t="s">
        <v>8508</v>
      </c>
      <c r="C19436" s="179" t="s">
        <v>14</v>
      </c>
      <c r="D19436" s="180" t="s">
        <v>12754</v>
      </c>
    </row>
    <row r="19437" spans="1:4" x14ac:dyDescent="0.25">
      <c r="A19437" s="179" t="s">
        <v>8509</v>
      </c>
      <c r="B19437" s="179" t="s">
        <v>8510</v>
      </c>
      <c r="C19437" s="179" t="s">
        <v>14</v>
      </c>
      <c r="D19437" s="180" t="s">
        <v>21205</v>
      </c>
    </row>
    <row r="19438" spans="1:4" x14ac:dyDescent="0.25">
      <c r="A19438" s="179" t="s">
        <v>11512</v>
      </c>
      <c r="B19438" s="179" t="s">
        <v>11513</v>
      </c>
      <c r="C19438" s="179" t="s">
        <v>7</v>
      </c>
      <c r="D19438" s="180" t="s">
        <v>29233</v>
      </c>
    </row>
    <row r="19439" spans="1:4" x14ac:dyDescent="0.25">
      <c r="A19439" s="179" t="s">
        <v>11514</v>
      </c>
      <c r="B19439" s="179" t="s">
        <v>11515</v>
      </c>
      <c r="C19439" s="179" t="s">
        <v>7</v>
      </c>
      <c r="D19439" s="180" t="s">
        <v>29234</v>
      </c>
    </row>
    <row r="19440" spans="1:4" x14ac:dyDescent="0.25">
      <c r="A19440" s="179" t="s">
        <v>11516</v>
      </c>
      <c r="B19440" s="179" t="s">
        <v>11517</v>
      </c>
      <c r="C19440" s="179" t="s">
        <v>7</v>
      </c>
      <c r="D19440" s="180" t="s">
        <v>29235</v>
      </c>
    </row>
    <row r="19441" spans="1:4" x14ac:dyDescent="0.25">
      <c r="A19441" s="179" t="s">
        <v>6029</v>
      </c>
      <c r="B19441" s="179" t="s">
        <v>6030</v>
      </c>
      <c r="C19441" s="179" t="s">
        <v>8</v>
      </c>
      <c r="D19441" s="180" t="s">
        <v>29236</v>
      </c>
    </row>
    <row r="19442" spans="1:4" x14ac:dyDescent="0.25">
      <c r="A19442" s="179" t="s">
        <v>6031</v>
      </c>
      <c r="B19442" s="179" t="s">
        <v>6032</v>
      </c>
      <c r="C19442" s="179" t="s">
        <v>8</v>
      </c>
      <c r="D19442" s="180" t="s">
        <v>29237</v>
      </c>
    </row>
    <row r="19443" spans="1:4" x14ac:dyDescent="0.25">
      <c r="A19443" s="179" t="s">
        <v>6033</v>
      </c>
      <c r="B19443" s="179" t="s">
        <v>6034</v>
      </c>
      <c r="C19443" s="179" t="s">
        <v>8</v>
      </c>
      <c r="D19443" s="180" t="s">
        <v>29238</v>
      </c>
    </row>
    <row r="19444" spans="1:4" x14ac:dyDescent="0.25">
      <c r="A19444" s="179" t="s">
        <v>6035</v>
      </c>
      <c r="B19444" s="179" t="s">
        <v>6036</v>
      </c>
      <c r="C19444" s="179" t="s">
        <v>8</v>
      </c>
      <c r="D19444" s="180" t="s">
        <v>29239</v>
      </c>
    </row>
    <row r="19445" spans="1:4" x14ac:dyDescent="0.25">
      <c r="A19445" s="179" t="s">
        <v>6037</v>
      </c>
      <c r="B19445" s="179" t="s">
        <v>6038</v>
      </c>
      <c r="C19445" s="179" t="s">
        <v>7</v>
      </c>
      <c r="D19445" s="180" t="s">
        <v>7050</v>
      </c>
    </row>
    <row r="19446" spans="1:4" x14ac:dyDescent="0.25">
      <c r="A19446" s="179" t="s">
        <v>6039</v>
      </c>
      <c r="B19446" s="179" t="s">
        <v>6040</v>
      </c>
      <c r="C19446" s="179" t="s">
        <v>7</v>
      </c>
      <c r="D19446" s="180" t="s">
        <v>11817</v>
      </c>
    </row>
    <row r="19447" spans="1:4" x14ac:dyDescent="0.25">
      <c r="A19447" s="179" t="s">
        <v>6041</v>
      </c>
      <c r="B19447" s="179" t="s">
        <v>6042</v>
      </c>
      <c r="C19447" s="179" t="s">
        <v>7</v>
      </c>
      <c r="D19447" s="180" t="s">
        <v>7781</v>
      </c>
    </row>
    <row r="19448" spans="1:4" x14ac:dyDescent="0.25">
      <c r="A19448" s="179" t="s">
        <v>6043</v>
      </c>
      <c r="B19448" s="179" t="s">
        <v>6044</v>
      </c>
      <c r="C19448" s="179" t="s">
        <v>14</v>
      </c>
      <c r="D19448" s="180" t="s">
        <v>29240</v>
      </c>
    </row>
    <row r="19449" spans="1:4" x14ac:dyDescent="0.25">
      <c r="A19449" s="179" t="s">
        <v>6045</v>
      </c>
      <c r="B19449" s="179" t="s">
        <v>6046</v>
      </c>
      <c r="C19449" s="179" t="s">
        <v>7</v>
      </c>
      <c r="D19449" s="180" t="s">
        <v>7382</v>
      </c>
    </row>
    <row r="19450" spans="1:4" x14ac:dyDescent="0.25">
      <c r="A19450" s="179" t="s">
        <v>6047</v>
      </c>
      <c r="B19450" s="179" t="s">
        <v>6048</v>
      </c>
      <c r="C19450" s="179" t="s">
        <v>7</v>
      </c>
      <c r="D19450" s="180" t="s">
        <v>12568</v>
      </c>
    </row>
    <row r="19451" spans="1:4" x14ac:dyDescent="0.25">
      <c r="A19451" s="179" t="s">
        <v>6049</v>
      </c>
      <c r="B19451" s="179" t="s">
        <v>14581</v>
      </c>
      <c r="C19451" s="179" t="s">
        <v>7</v>
      </c>
      <c r="D19451" s="180" t="s">
        <v>8129</v>
      </c>
    </row>
    <row r="19452" spans="1:4" x14ac:dyDescent="0.25">
      <c r="A19452" s="179" t="s">
        <v>6050</v>
      </c>
      <c r="B19452" s="179" t="s">
        <v>6051</v>
      </c>
      <c r="C19452" s="179" t="s">
        <v>7</v>
      </c>
      <c r="D19452" s="180" t="s">
        <v>14914</v>
      </c>
    </row>
    <row r="19453" spans="1:4" x14ac:dyDescent="0.25">
      <c r="A19453" s="179" t="s">
        <v>14582</v>
      </c>
      <c r="B19453" s="179" t="s">
        <v>14583</v>
      </c>
      <c r="C19453" s="179" t="s">
        <v>7</v>
      </c>
      <c r="D19453" s="180" t="s">
        <v>29241</v>
      </c>
    </row>
    <row r="19454" spans="1:4" x14ac:dyDescent="0.25">
      <c r="A19454" s="179" t="s">
        <v>12419</v>
      </c>
      <c r="B19454" s="179" t="s">
        <v>12420</v>
      </c>
      <c r="C19454" s="179" t="s">
        <v>8</v>
      </c>
      <c r="D19454" s="180" t="s">
        <v>29242</v>
      </c>
    </row>
    <row r="19455" spans="1:4" x14ac:dyDescent="0.25">
      <c r="A19455" s="179" t="s">
        <v>12421</v>
      </c>
      <c r="B19455" s="179" t="s">
        <v>12422</v>
      </c>
      <c r="C19455" s="179" t="s">
        <v>8</v>
      </c>
      <c r="D19455" s="180" t="s">
        <v>29243</v>
      </c>
    </row>
    <row r="19456" spans="1:4" x14ac:dyDescent="0.25">
      <c r="A19456" s="179" t="s">
        <v>12423</v>
      </c>
      <c r="B19456" s="179" t="s">
        <v>12424</v>
      </c>
      <c r="C19456" s="179" t="s">
        <v>8</v>
      </c>
      <c r="D19456" s="180" t="s">
        <v>29244</v>
      </c>
    </row>
    <row r="19457" spans="1:4" x14ac:dyDescent="0.25">
      <c r="A19457" s="179" t="s">
        <v>12425</v>
      </c>
      <c r="B19457" s="179" t="s">
        <v>12426</v>
      </c>
      <c r="C19457" s="179" t="s">
        <v>8</v>
      </c>
      <c r="D19457" s="180" t="s">
        <v>29245</v>
      </c>
    </row>
    <row r="19458" spans="1:4" x14ac:dyDescent="0.25">
      <c r="A19458" s="179" t="s">
        <v>12427</v>
      </c>
      <c r="B19458" s="179" t="s">
        <v>12428</v>
      </c>
      <c r="C19458" s="179" t="s">
        <v>8</v>
      </c>
      <c r="D19458" s="180" t="s">
        <v>29246</v>
      </c>
    </row>
    <row r="19459" spans="1:4" x14ac:dyDescent="0.25">
      <c r="A19459" s="179" t="s">
        <v>12429</v>
      </c>
      <c r="B19459" s="179" t="s">
        <v>12430</v>
      </c>
      <c r="C19459" s="179" t="s">
        <v>8</v>
      </c>
      <c r="D19459" s="180" t="s">
        <v>29247</v>
      </c>
    </row>
    <row r="19460" spans="1:4" x14ac:dyDescent="0.25">
      <c r="A19460" s="179" t="s">
        <v>12431</v>
      </c>
      <c r="B19460" s="179" t="s">
        <v>12432</v>
      </c>
      <c r="C19460" s="179" t="s">
        <v>8</v>
      </c>
      <c r="D19460" s="180" t="s">
        <v>29248</v>
      </c>
    </row>
    <row r="19461" spans="1:4" x14ac:dyDescent="0.25">
      <c r="A19461" s="179" t="s">
        <v>12433</v>
      </c>
      <c r="B19461" s="179" t="s">
        <v>12434</v>
      </c>
      <c r="C19461" s="179" t="s">
        <v>8</v>
      </c>
      <c r="D19461" s="180" t="s">
        <v>29249</v>
      </c>
    </row>
    <row r="19462" spans="1:4" x14ac:dyDescent="0.25">
      <c r="A19462" s="179" t="s">
        <v>12435</v>
      </c>
      <c r="B19462" s="179" t="s">
        <v>12436</v>
      </c>
      <c r="C19462" s="179" t="s">
        <v>8</v>
      </c>
      <c r="D19462" s="180" t="s">
        <v>29250</v>
      </c>
    </row>
    <row r="19463" spans="1:4" x14ac:dyDescent="0.25">
      <c r="A19463" s="179" t="s">
        <v>12437</v>
      </c>
      <c r="B19463" s="179" t="s">
        <v>12438</v>
      </c>
      <c r="C19463" s="179" t="s">
        <v>8</v>
      </c>
      <c r="D19463" s="180" t="s">
        <v>29251</v>
      </c>
    </row>
    <row r="19464" spans="1:4" x14ac:dyDescent="0.25">
      <c r="A19464" s="179" t="s">
        <v>12439</v>
      </c>
      <c r="B19464" s="179" t="s">
        <v>12440</v>
      </c>
      <c r="C19464" s="179" t="s">
        <v>8</v>
      </c>
      <c r="D19464" s="180" t="s">
        <v>29252</v>
      </c>
    </row>
    <row r="19465" spans="1:4" x14ac:dyDescent="0.25">
      <c r="A19465" s="179" t="s">
        <v>12441</v>
      </c>
      <c r="B19465" s="179" t="s">
        <v>12442</v>
      </c>
      <c r="C19465" s="179" t="s">
        <v>8</v>
      </c>
      <c r="D19465" s="180" t="s">
        <v>29253</v>
      </c>
    </row>
    <row r="19466" spans="1:4" x14ac:dyDescent="0.25">
      <c r="A19466" s="179" t="s">
        <v>12443</v>
      </c>
      <c r="B19466" s="179" t="s">
        <v>12444</v>
      </c>
      <c r="C19466" s="179" t="s">
        <v>8</v>
      </c>
      <c r="D19466" s="180" t="s">
        <v>29254</v>
      </c>
    </row>
    <row r="19467" spans="1:4" x14ac:dyDescent="0.25">
      <c r="A19467" s="179" t="s">
        <v>12445</v>
      </c>
      <c r="B19467" s="179" t="s">
        <v>12446</v>
      </c>
      <c r="C19467" s="179" t="s">
        <v>8</v>
      </c>
      <c r="D19467" s="180" t="s">
        <v>29255</v>
      </c>
    </row>
    <row r="19468" spans="1:4" x14ac:dyDescent="0.25">
      <c r="A19468" s="179" t="s">
        <v>12447</v>
      </c>
      <c r="B19468" s="179" t="s">
        <v>12448</v>
      </c>
      <c r="C19468" s="179" t="s">
        <v>8</v>
      </c>
      <c r="D19468" s="180" t="s">
        <v>29256</v>
      </c>
    </row>
    <row r="19469" spans="1:4" x14ac:dyDescent="0.25">
      <c r="A19469" s="179" t="s">
        <v>12449</v>
      </c>
      <c r="B19469" s="179" t="s">
        <v>12450</v>
      </c>
      <c r="C19469" s="179" t="s">
        <v>8</v>
      </c>
      <c r="D19469" s="180" t="s">
        <v>29257</v>
      </c>
    </row>
    <row r="19470" spans="1:4" x14ac:dyDescent="0.25">
      <c r="A19470" s="179" t="s">
        <v>12451</v>
      </c>
      <c r="B19470" s="179" t="s">
        <v>12452</v>
      </c>
      <c r="C19470" s="179" t="s">
        <v>8</v>
      </c>
      <c r="D19470" s="180" t="s">
        <v>29258</v>
      </c>
    </row>
    <row r="19471" spans="1:4" x14ac:dyDescent="0.25">
      <c r="A19471" s="179" t="s">
        <v>12453</v>
      </c>
      <c r="B19471" s="179" t="s">
        <v>12454</v>
      </c>
      <c r="C19471" s="179" t="s">
        <v>8</v>
      </c>
      <c r="D19471" s="180" t="s">
        <v>29259</v>
      </c>
    </row>
    <row r="19472" spans="1:4" x14ac:dyDescent="0.25">
      <c r="A19472" s="179" t="s">
        <v>12455</v>
      </c>
      <c r="B19472" s="179" t="s">
        <v>12456</v>
      </c>
      <c r="C19472" s="179" t="s">
        <v>8</v>
      </c>
      <c r="D19472" s="180" t="s">
        <v>29260</v>
      </c>
    </row>
    <row r="19473" spans="1:4" x14ac:dyDescent="0.25">
      <c r="A19473" s="179" t="s">
        <v>12457</v>
      </c>
      <c r="B19473" s="179" t="s">
        <v>12458</v>
      </c>
      <c r="C19473" s="179" t="s">
        <v>8</v>
      </c>
      <c r="D19473" s="180" t="s">
        <v>29261</v>
      </c>
    </row>
    <row r="19474" spans="1:4" x14ac:dyDescent="0.25">
      <c r="A19474" s="179" t="s">
        <v>12459</v>
      </c>
      <c r="B19474" s="179" t="s">
        <v>12460</v>
      </c>
      <c r="C19474" s="179" t="s">
        <v>7</v>
      </c>
      <c r="D19474" s="180" t="s">
        <v>29262</v>
      </c>
    </row>
    <row r="19475" spans="1:4" x14ac:dyDescent="0.25">
      <c r="A19475" s="179" t="s">
        <v>12461</v>
      </c>
      <c r="B19475" s="179" t="s">
        <v>12462</v>
      </c>
      <c r="C19475" s="179" t="s">
        <v>7</v>
      </c>
      <c r="D19475" s="180" t="s">
        <v>29263</v>
      </c>
    </row>
    <row r="19476" spans="1:4" x14ac:dyDescent="0.25">
      <c r="A19476" s="179" t="s">
        <v>14584</v>
      </c>
      <c r="B19476" s="179" t="s">
        <v>14585</v>
      </c>
      <c r="C19476" s="179" t="s">
        <v>8</v>
      </c>
      <c r="D19476" s="180" t="s">
        <v>29264</v>
      </c>
    </row>
    <row r="19477" spans="1:4" x14ac:dyDescent="0.25">
      <c r="A19477" s="179" t="s">
        <v>6052</v>
      </c>
      <c r="B19477" s="179" t="s">
        <v>6053</v>
      </c>
      <c r="C19477" s="179" t="s">
        <v>7</v>
      </c>
      <c r="D19477" s="180" t="s">
        <v>6407</v>
      </c>
    </row>
    <row r="19478" spans="1:4" x14ac:dyDescent="0.25">
      <c r="A19478" s="179" t="s">
        <v>6054</v>
      </c>
      <c r="B19478" s="179" t="s">
        <v>6055</v>
      </c>
      <c r="C19478" s="179" t="s">
        <v>8</v>
      </c>
      <c r="D19478" s="180" t="s">
        <v>29265</v>
      </c>
    </row>
    <row r="19479" spans="1:4" x14ac:dyDescent="0.25">
      <c r="A19479" s="179" t="s">
        <v>6056</v>
      </c>
      <c r="B19479" s="179" t="s">
        <v>6057</v>
      </c>
      <c r="C19479" s="179" t="s">
        <v>8</v>
      </c>
      <c r="D19479" s="180" t="s">
        <v>29266</v>
      </c>
    </row>
    <row r="19480" spans="1:4" x14ac:dyDescent="0.25">
      <c r="A19480" s="179" t="s">
        <v>6058</v>
      </c>
      <c r="B19480" s="179" t="s">
        <v>6059</v>
      </c>
      <c r="C19480" s="179" t="s">
        <v>8</v>
      </c>
      <c r="D19480" s="180" t="s">
        <v>29267</v>
      </c>
    </row>
    <row r="19481" spans="1:4" x14ac:dyDescent="0.25">
      <c r="A19481" s="179" t="s">
        <v>6060</v>
      </c>
      <c r="B19481" s="179" t="s">
        <v>6061</v>
      </c>
      <c r="C19481" s="179" t="s">
        <v>8</v>
      </c>
      <c r="D19481" s="180" t="s">
        <v>29268</v>
      </c>
    </row>
    <row r="19482" spans="1:4" x14ac:dyDescent="0.25">
      <c r="A19482" s="179" t="s">
        <v>6062</v>
      </c>
      <c r="B19482" s="179" t="s">
        <v>6063</v>
      </c>
      <c r="C19482" s="179" t="s">
        <v>8</v>
      </c>
      <c r="D19482" s="180" t="s">
        <v>29269</v>
      </c>
    </row>
    <row r="19483" spans="1:4" x14ac:dyDescent="0.25">
      <c r="A19483" s="179" t="s">
        <v>6064</v>
      </c>
      <c r="B19483" s="179" t="s">
        <v>6065</v>
      </c>
      <c r="C19483" s="179" t="s">
        <v>8</v>
      </c>
      <c r="D19483" s="180" t="s">
        <v>29270</v>
      </c>
    </row>
    <row r="19484" spans="1:4" x14ac:dyDescent="0.25">
      <c r="A19484" s="179" t="s">
        <v>6066</v>
      </c>
      <c r="B19484" s="179" t="s">
        <v>6067</v>
      </c>
      <c r="C19484" s="179" t="s">
        <v>8</v>
      </c>
      <c r="D19484" s="180" t="s">
        <v>29271</v>
      </c>
    </row>
    <row r="19485" spans="1:4" x14ac:dyDescent="0.25">
      <c r="A19485" s="179" t="s">
        <v>6068</v>
      </c>
      <c r="B19485" s="179" t="s">
        <v>6069</v>
      </c>
      <c r="C19485" s="179" t="s">
        <v>8</v>
      </c>
      <c r="D19485" s="180" t="s">
        <v>29272</v>
      </c>
    </row>
    <row r="19486" spans="1:4" x14ac:dyDescent="0.25">
      <c r="A19486" s="179" t="s">
        <v>6070</v>
      </c>
      <c r="B19486" s="179" t="s">
        <v>6071</v>
      </c>
      <c r="C19486" s="179" t="s">
        <v>8</v>
      </c>
      <c r="D19486" s="180" t="s">
        <v>29273</v>
      </c>
    </row>
    <row r="19487" spans="1:4" x14ac:dyDescent="0.25">
      <c r="A19487" s="179" t="s">
        <v>6072</v>
      </c>
      <c r="B19487" s="179" t="s">
        <v>6073</v>
      </c>
      <c r="C19487" s="179" t="s">
        <v>8</v>
      </c>
      <c r="D19487" s="180" t="s">
        <v>29274</v>
      </c>
    </row>
    <row r="19488" spans="1:4" x14ac:dyDescent="0.25">
      <c r="A19488" s="179" t="s">
        <v>6074</v>
      </c>
      <c r="B19488" s="179" t="s">
        <v>224</v>
      </c>
      <c r="C19488" s="179" t="s">
        <v>4</v>
      </c>
      <c r="D19488" s="180" t="s">
        <v>29275</v>
      </c>
    </row>
    <row r="19489" spans="1:4" x14ac:dyDescent="0.25">
      <c r="A19489" s="179" t="s">
        <v>6075</v>
      </c>
      <c r="B19489" s="179" t="s">
        <v>225</v>
      </c>
      <c r="C19489" s="179" t="s">
        <v>4</v>
      </c>
      <c r="D19489" s="180" t="s">
        <v>29276</v>
      </c>
    </row>
    <row r="19490" spans="1:4" x14ac:dyDescent="0.25">
      <c r="A19490" s="179" t="s">
        <v>6076</v>
      </c>
      <c r="B19490" s="179" t="s">
        <v>226</v>
      </c>
      <c r="C19490" s="179" t="s">
        <v>4</v>
      </c>
      <c r="D19490" s="180" t="s">
        <v>17950</v>
      </c>
    </row>
    <row r="19491" spans="1:4" x14ac:dyDescent="0.25">
      <c r="A19491" s="179" t="s">
        <v>6077</v>
      </c>
      <c r="B19491" s="179" t="s">
        <v>227</v>
      </c>
      <c r="C19491" s="179" t="s">
        <v>4</v>
      </c>
      <c r="D19491" s="180" t="s">
        <v>29277</v>
      </c>
    </row>
    <row r="19492" spans="1:4" x14ac:dyDescent="0.25">
      <c r="A19492" s="179" t="s">
        <v>6078</v>
      </c>
      <c r="B19492" s="179" t="s">
        <v>228</v>
      </c>
      <c r="C19492" s="179" t="s">
        <v>4</v>
      </c>
      <c r="D19492" s="180" t="s">
        <v>18303</v>
      </c>
    </row>
    <row r="19493" spans="1:4" x14ac:dyDescent="0.25">
      <c r="A19493" s="179" t="s">
        <v>6079</v>
      </c>
      <c r="B19493" s="179" t="s">
        <v>229</v>
      </c>
      <c r="C19493" s="179" t="s">
        <v>4</v>
      </c>
      <c r="D19493" s="180" t="s">
        <v>17567</v>
      </c>
    </row>
    <row r="19494" spans="1:4" x14ac:dyDescent="0.25">
      <c r="A19494" s="179" t="s">
        <v>6080</v>
      </c>
      <c r="B19494" s="179" t="s">
        <v>230</v>
      </c>
      <c r="C19494" s="179" t="s">
        <v>4</v>
      </c>
      <c r="D19494" s="180" t="s">
        <v>8076</v>
      </c>
    </row>
    <row r="19495" spans="1:4" x14ac:dyDescent="0.25">
      <c r="A19495" s="179" t="s">
        <v>6081</v>
      </c>
      <c r="B19495" s="179" t="s">
        <v>231</v>
      </c>
      <c r="C19495" s="179" t="s">
        <v>4</v>
      </c>
      <c r="D19495" s="180" t="s">
        <v>29179</v>
      </c>
    </row>
    <row r="19496" spans="1:4" x14ac:dyDescent="0.25">
      <c r="A19496" s="179" t="s">
        <v>6082</v>
      </c>
      <c r="B19496" s="179" t="s">
        <v>232</v>
      </c>
      <c r="C19496" s="179" t="s">
        <v>4</v>
      </c>
      <c r="D19496" s="180" t="s">
        <v>17459</v>
      </c>
    </row>
    <row r="19497" spans="1:4" x14ac:dyDescent="0.25">
      <c r="A19497" s="179" t="s">
        <v>6083</v>
      </c>
      <c r="B19497" s="179" t="s">
        <v>1416</v>
      </c>
      <c r="C19497" s="179" t="s">
        <v>4</v>
      </c>
      <c r="D19497" s="180" t="s">
        <v>29278</v>
      </c>
    </row>
    <row r="19498" spans="1:4" x14ac:dyDescent="0.25">
      <c r="A19498" s="179" t="s">
        <v>6084</v>
      </c>
      <c r="B19498" s="179" t="s">
        <v>233</v>
      </c>
      <c r="C19498" s="179" t="s">
        <v>4</v>
      </c>
      <c r="D19498" s="180" t="s">
        <v>18017</v>
      </c>
    </row>
    <row r="19499" spans="1:4" x14ac:dyDescent="0.25">
      <c r="A19499" s="179" t="s">
        <v>6085</v>
      </c>
      <c r="B19499" s="179" t="s">
        <v>234</v>
      </c>
      <c r="C19499" s="179" t="s">
        <v>4</v>
      </c>
      <c r="D19499" s="180" t="s">
        <v>17950</v>
      </c>
    </row>
    <row r="19500" spans="1:4" x14ac:dyDescent="0.25">
      <c r="A19500" s="179" t="s">
        <v>6086</v>
      </c>
      <c r="B19500" s="179" t="s">
        <v>235</v>
      </c>
      <c r="C19500" s="179" t="s">
        <v>4</v>
      </c>
      <c r="D19500" s="180" t="s">
        <v>29275</v>
      </c>
    </row>
    <row r="19501" spans="1:4" x14ac:dyDescent="0.25">
      <c r="A19501" s="179" t="s">
        <v>6087</v>
      </c>
      <c r="B19501" s="179" t="s">
        <v>236</v>
      </c>
      <c r="C19501" s="179" t="s">
        <v>4</v>
      </c>
      <c r="D19501" s="180" t="s">
        <v>14862</v>
      </c>
    </row>
    <row r="19502" spans="1:4" x14ac:dyDescent="0.25">
      <c r="A19502" s="179" t="s">
        <v>6088</v>
      </c>
      <c r="B19502" s="179" t="s">
        <v>237</v>
      </c>
      <c r="C19502" s="179" t="s">
        <v>4</v>
      </c>
      <c r="D19502" s="180" t="s">
        <v>12735</v>
      </c>
    </row>
    <row r="19503" spans="1:4" x14ac:dyDescent="0.25">
      <c r="A19503" s="179" t="s">
        <v>6089</v>
      </c>
      <c r="B19503" s="179" t="s">
        <v>238</v>
      </c>
      <c r="C19503" s="179" t="s">
        <v>4</v>
      </c>
      <c r="D19503" s="180" t="s">
        <v>19694</v>
      </c>
    </row>
    <row r="19504" spans="1:4" x14ac:dyDescent="0.25">
      <c r="A19504" s="179" t="s">
        <v>6090</v>
      </c>
      <c r="B19504" s="179" t="s">
        <v>239</v>
      </c>
      <c r="C19504" s="179" t="s">
        <v>4</v>
      </c>
      <c r="D19504" s="180" t="s">
        <v>12735</v>
      </c>
    </row>
    <row r="19505" spans="1:4" x14ac:dyDescent="0.25">
      <c r="A19505" s="179" t="s">
        <v>6091</v>
      </c>
      <c r="B19505" s="179" t="s">
        <v>240</v>
      </c>
      <c r="C19505" s="179" t="s">
        <v>4</v>
      </c>
      <c r="D19505" s="180" t="s">
        <v>27800</v>
      </c>
    </row>
    <row r="19506" spans="1:4" x14ac:dyDescent="0.25">
      <c r="A19506" s="179" t="s">
        <v>6092</v>
      </c>
      <c r="B19506" s="179" t="s">
        <v>1417</v>
      </c>
      <c r="C19506" s="179" t="s">
        <v>4</v>
      </c>
      <c r="D19506" s="180" t="s">
        <v>14590</v>
      </c>
    </row>
    <row r="19507" spans="1:4" x14ac:dyDescent="0.25">
      <c r="A19507" s="179" t="s">
        <v>6093</v>
      </c>
      <c r="B19507" s="179" t="s">
        <v>241</v>
      </c>
      <c r="C19507" s="179" t="s">
        <v>4</v>
      </c>
      <c r="D19507" s="180" t="s">
        <v>29279</v>
      </c>
    </row>
    <row r="19508" spans="1:4" x14ac:dyDescent="0.25">
      <c r="A19508" s="179" t="s">
        <v>6094</v>
      </c>
      <c r="B19508" s="179" t="s">
        <v>242</v>
      </c>
      <c r="C19508" s="179" t="s">
        <v>4</v>
      </c>
      <c r="D19508" s="180" t="s">
        <v>14951</v>
      </c>
    </row>
    <row r="19509" spans="1:4" x14ac:dyDescent="0.25">
      <c r="A19509" s="179" t="s">
        <v>6095</v>
      </c>
      <c r="B19509" s="179" t="s">
        <v>243</v>
      </c>
      <c r="C19509" s="179" t="s">
        <v>4</v>
      </c>
      <c r="D19509" s="180" t="s">
        <v>10323</v>
      </c>
    </row>
    <row r="19510" spans="1:4" x14ac:dyDescent="0.25">
      <c r="A19510" s="179" t="s">
        <v>6096</v>
      </c>
      <c r="B19510" s="179" t="s">
        <v>1418</v>
      </c>
      <c r="C19510" s="179" t="s">
        <v>4</v>
      </c>
      <c r="D19510" s="180" t="s">
        <v>12208</v>
      </c>
    </row>
    <row r="19511" spans="1:4" x14ac:dyDescent="0.25">
      <c r="A19511" s="179" t="s">
        <v>6097</v>
      </c>
      <c r="B19511" s="179" t="s">
        <v>244</v>
      </c>
      <c r="C19511" s="179" t="s">
        <v>4</v>
      </c>
      <c r="D19511" s="180" t="s">
        <v>29280</v>
      </c>
    </row>
    <row r="19512" spans="1:4" x14ac:dyDescent="0.25">
      <c r="A19512" s="179" t="s">
        <v>6098</v>
      </c>
      <c r="B19512" s="179" t="s">
        <v>245</v>
      </c>
      <c r="C19512" s="179" t="s">
        <v>4</v>
      </c>
      <c r="D19512" s="180" t="s">
        <v>29281</v>
      </c>
    </row>
    <row r="19513" spans="1:4" x14ac:dyDescent="0.25">
      <c r="A19513" s="179" t="s">
        <v>6099</v>
      </c>
      <c r="B19513" s="179" t="s">
        <v>246</v>
      </c>
      <c r="C19513" s="179" t="s">
        <v>4</v>
      </c>
      <c r="D19513" s="180" t="s">
        <v>17019</v>
      </c>
    </row>
    <row r="19514" spans="1:4" x14ac:dyDescent="0.25">
      <c r="A19514" s="179" t="s">
        <v>6100</v>
      </c>
      <c r="B19514" s="179" t="s">
        <v>247</v>
      </c>
      <c r="C19514" s="179" t="s">
        <v>4</v>
      </c>
      <c r="D19514" s="180" t="s">
        <v>14741</v>
      </c>
    </row>
    <row r="19515" spans="1:4" x14ac:dyDescent="0.25">
      <c r="A19515" s="179" t="s">
        <v>6101</v>
      </c>
      <c r="B19515" s="179" t="s">
        <v>248</v>
      </c>
      <c r="C19515" s="179" t="s">
        <v>4</v>
      </c>
      <c r="D19515" s="180" t="s">
        <v>8076</v>
      </c>
    </row>
    <row r="19516" spans="1:4" x14ac:dyDescent="0.25">
      <c r="A19516" s="179" t="s">
        <v>6102</v>
      </c>
      <c r="B19516" s="179" t="s">
        <v>249</v>
      </c>
      <c r="C19516" s="179" t="s">
        <v>4</v>
      </c>
      <c r="D19516" s="180" t="s">
        <v>27704</v>
      </c>
    </row>
    <row r="19517" spans="1:4" x14ac:dyDescent="0.25">
      <c r="A19517" s="179" t="s">
        <v>6103</v>
      </c>
      <c r="B19517" s="179" t="s">
        <v>250</v>
      </c>
      <c r="C19517" s="179" t="s">
        <v>4</v>
      </c>
      <c r="D19517" s="180" t="s">
        <v>29282</v>
      </c>
    </row>
    <row r="19518" spans="1:4" x14ac:dyDescent="0.25">
      <c r="A19518" s="179" t="s">
        <v>6104</v>
      </c>
      <c r="B19518" s="179" t="s">
        <v>251</v>
      </c>
      <c r="C19518" s="179" t="s">
        <v>4</v>
      </c>
      <c r="D19518" s="180" t="s">
        <v>14951</v>
      </c>
    </row>
    <row r="19519" spans="1:4" x14ac:dyDescent="0.25">
      <c r="A19519" s="179" t="s">
        <v>6105</v>
      </c>
      <c r="B19519" s="179" t="s">
        <v>252</v>
      </c>
      <c r="C19519" s="179" t="s">
        <v>4</v>
      </c>
      <c r="D19519" s="180" t="s">
        <v>10107</v>
      </c>
    </row>
    <row r="19520" spans="1:4" x14ac:dyDescent="0.25">
      <c r="A19520" s="179" t="s">
        <v>6106</v>
      </c>
      <c r="B19520" s="179" t="s">
        <v>253</v>
      </c>
      <c r="C19520" s="179" t="s">
        <v>4</v>
      </c>
      <c r="D19520" s="180" t="s">
        <v>14451</v>
      </c>
    </row>
    <row r="19521" spans="1:4" x14ac:dyDescent="0.25">
      <c r="A19521" s="179" t="s">
        <v>6107</v>
      </c>
      <c r="B19521" s="179" t="s">
        <v>254</v>
      </c>
      <c r="C19521" s="179" t="s">
        <v>4</v>
      </c>
      <c r="D19521" s="180" t="s">
        <v>16130</v>
      </c>
    </row>
    <row r="19522" spans="1:4" x14ac:dyDescent="0.25">
      <c r="A19522" s="179" t="s">
        <v>6108</v>
      </c>
      <c r="B19522" s="179" t="s">
        <v>255</v>
      </c>
      <c r="C19522" s="179" t="s">
        <v>4</v>
      </c>
      <c r="D19522" s="180" t="s">
        <v>27546</v>
      </c>
    </row>
    <row r="19523" spans="1:4" x14ac:dyDescent="0.25">
      <c r="A19523" s="179" t="s">
        <v>6109</v>
      </c>
      <c r="B19523" s="179" t="s">
        <v>256</v>
      </c>
      <c r="C19523" s="179" t="s">
        <v>4</v>
      </c>
      <c r="D19523" s="180" t="s">
        <v>12775</v>
      </c>
    </row>
    <row r="19524" spans="1:4" x14ac:dyDescent="0.25">
      <c r="A19524" s="179" t="s">
        <v>6110</v>
      </c>
      <c r="B19524" s="179" t="s">
        <v>257</v>
      </c>
      <c r="C19524" s="179" t="s">
        <v>4</v>
      </c>
      <c r="D19524" s="180" t="s">
        <v>14390</v>
      </c>
    </row>
    <row r="19525" spans="1:4" x14ac:dyDescent="0.25">
      <c r="A19525" s="179" t="s">
        <v>6111</v>
      </c>
      <c r="B19525" s="179" t="s">
        <v>258</v>
      </c>
      <c r="C19525" s="179" t="s">
        <v>4</v>
      </c>
      <c r="D19525" s="180" t="s">
        <v>29283</v>
      </c>
    </row>
    <row r="19526" spans="1:4" x14ac:dyDescent="0.25">
      <c r="A19526" s="179" t="s">
        <v>6112</v>
      </c>
      <c r="B19526" s="179" t="s">
        <v>259</v>
      </c>
      <c r="C19526" s="179" t="s">
        <v>4</v>
      </c>
      <c r="D19526" s="180" t="s">
        <v>29284</v>
      </c>
    </row>
    <row r="19527" spans="1:4" x14ac:dyDescent="0.25">
      <c r="A19527" s="179" t="s">
        <v>6113</v>
      </c>
      <c r="B19527" s="179" t="s">
        <v>18459</v>
      </c>
      <c r="C19527" s="179" t="s">
        <v>4</v>
      </c>
      <c r="D19527" s="180" t="s">
        <v>12568</v>
      </c>
    </row>
    <row r="19528" spans="1:4" x14ac:dyDescent="0.25">
      <c r="A19528" s="179" t="s">
        <v>6114</v>
      </c>
      <c r="B19528" s="179" t="s">
        <v>260</v>
      </c>
      <c r="C19528" s="179" t="s">
        <v>4</v>
      </c>
      <c r="D19528" s="180" t="s">
        <v>29285</v>
      </c>
    </row>
    <row r="19529" spans="1:4" x14ac:dyDescent="0.25">
      <c r="A19529" s="179" t="s">
        <v>6115</v>
      </c>
      <c r="B19529" s="179" t="s">
        <v>261</v>
      </c>
      <c r="C19529" s="179" t="s">
        <v>4</v>
      </c>
      <c r="D19529" s="180" t="s">
        <v>22415</v>
      </c>
    </row>
    <row r="19530" spans="1:4" x14ac:dyDescent="0.25">
      <c r="A19530" s="179" t="s">
        <v>6116</v>
      </c>
      <c r="B19530" s="179" t="s">
        <v>262</v>
      </c>
      <c r="C19530" s="179" t="s">
        <v>4</v>
      </c>
      <c r="D19530" s="180" t="s">
        <v>6462</v>
      </c>
    </row>
    <row r="19531" spans="1:4" x14ac:dyDescent="0.25">
      <c r="A19531" s="179" t="s">
        <v>6117</v>
      </c>
      <c r="B19531" s="179" t="s">
        <v>263</v>
      </c>
      <c r="C19531" s="179" t="s">
        <v>4</v>
      </c>
      <c r="D19531" s="180" t="s">
        <v>14945</v>
      </c>
    </row>
    <row r="19532" spans="1:4" x14ac:dyDescent="0.25">
      <c r="A19532" s="179" t="s">
        <v>6118</v>
      </c>
      <c r="B19532" s="179" t="s">
        <v>264</v>
      </c>
      <c r="C19532" s="179" t="s">
        <v>4</v>
      </c>
      <c r="D19532" s="180" t="s">
        <v>6462</v>
      </c>
    </row>
    <row r="19533" spans="1:4" x14ac:dyDescent="0.25">
      <c r="A19533" s="179" t="s">
        <v>6119</v>
      </c>
      <c r="B19533" s="179" t="s">
        <v>265</v>
      </c>
      <c r="C19533" s="179" t="s">
        <v>4</v>
      </c>
      <c r="D19533" s="180" t="s">
        <v>16812</v>
      </c>
    </row>
    <row r="19534" spans="1:4" x14ac:dyDescent="0.25">
      <c r="A19534" s="179" t="s">
        <v>6120</v>
      </c>
      <c r="B19534" s="179" t="s">
        <v>266</v>
      </c>
      <c r="C19534" s="179" t="s">
        <v>4</v>
      </c>
      <c r="D19534" s="180" t="s">
        <v>29286</v>
      </c>
    </row>
    <row r="19535" spans="1:4" x14ac:dyDescent="0.25">
      <c r="A19535" s="179" t="s">
        <v>6121</v>
      </c>
      <c r="B19535" s="179" t="s">
        <v>267</v>
      </c>
      <c r="C19535" s="179" t="s">
        <v>4</v>
      </c>
      <c r="D19535" s="180" t="s">
        <v>16427</v>
      </c>
    </row>
    <row r="19536" spans="1:4" x14ac:dyDescent="0.25">
      <c r="A19536" s="179" t="s">
        <v>6122</v>
      </c>
      <c r="B19536" s="179" t="s">
        <v>268</v>
      </c>
      <c r="C19536" s="179" t="s">
        <v>4</v>
      </c>
      <c r="D19536" s="180" t="s">
        <v>18467</v>
      </c>
    </row>
    <row r="19537" spans="1:4" x14ac:dyDescent="0.25">
      <c r="A19537" s="179" t="s">
        <v>6123</v>
      </c>
      <c r="B19537" s="179" t="s">
        <v>269</v>
      </c>
      <c r="C19537" s="179" t="s">
        <v>4</v>
      </c>
      <c r="D19537" s="180" t="s">
        <v>15104</v>
      </c>
    </row>
    <row r="19538" spans="1:4" x14ac:dyDescent="0.25">
      <c r="A19538" s="179" t="s">
        <v>6124</v>
      </c>
      <c r="B19538" s="179" t="s">
        <v>270</v>
      </c>
      <c r="C19538" s="179" t="s">
        <v>4</v>
      </c>
      <c r="D19538" s="180" t="s">
        <v>29287</v>
      </c>
    </row>
    <row r="19539" spans="1:4" x14ac:dyDescent="0.25">
      <c r="A19539" s="179" t="s">
        <v>6125</v>
      </c>
      <c r="B19539" s="179" t="s">
        <v>271</v>
      </c>
      <c r="C19539" s="179" t="s">
        <v>4</v>
      </c>
      <c r="D19539" s="180" t="s">
        <v>29287</v>
      </c>
    </row>
    <row r="19540" spans="1:4" x14ac:dyDescent="0.25">
      <c r="A19540" s="179" t="s">
        <v>6126</v>
      </c>
      <c r="B19540" s="179" t="s">
        <v>272</v>
      </c>
      <c r="C19540" s="179" t="s">
        <v>4</v>
      </c>
      <c r="D19540" s="180" t="s">
        <v>6462</v>
      </c>
    </row>
    <row r="19541" spans="1:4" x14ac:dyDescent="0.25">
      <c r="A19541" s="179" t="s">
        <v>6127</v>
      </c>
      <c r="B19541" s="179" t="s">
        <v>273</v>
      </c>
      <c r="C19541" s="179" t="s">
        <v>4</v>
      </c>
      <c r="D19541" s="180" t="s">
        <v>6462</v>
      </c>
    </row>
    <row r="19542" spans="1:4" x14ac:dyDescent="0.25">
      <c r="A19542" s="179" t="s">
        <v>6128</v>
      </c>
      <c r="B19542" s="179" t="s">
        <v>274</v>
      </c>
      <c r="C19542" s="179" t="s">
        <v>4</v>
      </c>
      <c r="D19542" s="180" t="s">
        <v>17597</v>
      </c>
    </row>
    <row r="19543" spans="1:4" x14ac:dyDescent="0.25">
      <c r="A19543" s="179" t="s">
        <v>6129</v>
      </c>
      <c r="B19543" s="179" t="s">
        <v>1419</v>
      </c>
      <c r="C19543" s="179" t="s">
        <v>4</v>
      </c>
      <c r="D19543" s="180" t="s">
        <v>29287</v>
      </c>
    </row>
    <row r="19544" spans="1:4" x14ac:dyDescent="0.25">
      <c r="A19544" s="179" t="s">
        <v>6130</v>
      </c>
      <c r="B19544" s="179" t="s">
        <v>275</v>
      </c>
      <c r="C19544" s="179" t="s">
        <v>4</v>
      </c>
      <c r="D19544" s="180" t="s">
        <v>8641</v>
      </c>
    </row>
    <row r="19545" spans="1:4" x14ac:dyDescent="0.25">
      <c r="A19545" s="179" t="s">
        <v>6131</v>
      </c>
      <c r="B19545" s="179" t="s">
        <v>276</v>
      </c>
      <c r="C19545" s="179" t="s">
        <v>4</v>
      </c>
      <c r="D19545" s="180" t="s">
        <v>14612</v>
      </c>
    </row>
    <row r="19546" spans="1:4" x14ac:dyDescent="0.25">
      <c r="A19546" s="179" t="s">
        <v>6132</v>
      </c>
      <c r="B19546" s="179" t="s">
        <v>277</v>
      </c>
      <c r="C19546" s="179" t="s">
        <v>4</v>
      </c>
      <c r="D19546" s="180" t="s">
        <v>12735</v>
      </c>
    </row>
    <row r="19547" spans="1:4" x14ac:dyDescent="0.25">
      <c r="A19547" s="179" t="s">
        <v>6133</v>
      </c>
      <c r="B19547" s="179" t="s">
        <v>278</v>
      </c>
      <c r="C19547" s="179" t="s">
        <v>4</v>
      </c>
      <c r="D19547" s="180" t="s">
        <v>27704</v>
      </c>
    </row>
    <row r="19548" spans="1:4" x14ac:dyDescent="0.25">
      <c r="A19548" s="179" t="s">
        <v>6134</v>
      </c>
      <c r="B19548" s="179" t="s">
        <v>279</v>
      </c>
      <c r="C19548" s="179" t="s">
        <v>4</v>
      </c>
      <c r="D19548" s="180" t="s">
        <v>29288</v>
      </c>
    </row>
    <row r="19549" spans="1:4" x14ac:dyDescent="0.25">
      <c r="A19549" s="179" t="s">
        <v>6135</v>
      </c>
      <c r="B19549" s="179" t="s">
        <v>280</v>
      </c>
      <c r="C19549" s="179" t="s">
        <v>4</v>
      </c>
      <c r="D19549" s="180" t="s">
        <v>26796</v>
      </c>
    </row>
    <row r="19550" spans="1:4" x14ac:dyDescent="0.25">
      <c r="A19550" s="179" t="s">
        <v>6136</v>
      </c>
      <c r="B19550" s="179" t="s">
        <v>281</v>
      </c>
      <c r="C19550" s="179" t="s">
        <v>4</v>
      </c>
      <c r="D19550" s="180" t="s">
        <v>29288</v>
      </c>
    </row>
    <row r="19551" spans="1:4" x14ac:dyDescent="0.25">
      <c r="A19551" s="179" t="s">
        <v>6137</v>
      </c>
      <c r="B19551" s="179" t="s">
        <v>282</v>
      </c>
      <c r="C19551" s="179" t="s">
        <v>4</v>
      </c>
      <c r="D19551" s="180" t="s">
        <v>16139</v>
      </c>
    </row>
    <row r="19552" spans="1:4" x14ac:dyDescent="0.25">
      <c r="A19552" s="179" t="s">
        <v>6138</v>
      </c>
      <c r="B19552" s="179" t="s">
        <v>283</v>
      </c>
      <c r="C19552" s="179" t="s">
        <v>4</v>
      </c>
      <c r="D19552" s="180" t="s">
        <v>7912</v>
      </c>
    </row>
    <row r="19553" spans="1:4" x14ac:dyDescent="0.25">
      <c r="A19553" s="179" t="s">
        <v>6139</v>
      </c>
      <c r="B19553" s="179" t="s">
        <v>284</v>
      </c>
      <c r="C19553" s="179" t="s">
        <v>4</v>
      </c>
      <c r="D19553" s="180" t="s">
        <v>29289</v>
      </c>
    </row>
    <row r="19554" spans="1:4" x14ac:dyDescent="0.25">
      <c r="A19554" s="179" t="s">
        <v>6140</v>
      </c>
      <c r="B19554" s="179" t="s">
        <v>285</v>
      </c>
      <c r="C19554" s="179" t="s">
        <v>4</v>
      </c>
      <c r="D19554" s="180" t="s">
        <v>23009</v>
      </c>
    </row>
    <row r="19555" spans="1:4" x14ac:dyDescent="0.25">
      <c r="A19555" s="179" t="s">
        <v>6141</v>
      </c>
      <c r="B19555" s="179" t="s">
        <v>286</v>
      </c>
      <c r="C19555" s="179" t="s">
        <v>4</v>
      </c>
      <c r="D19555" s="180" t="s">
        <v>29290</v>
      </c>
    </row>
    <row r="19556" spans="1:4" x14ac:dyDescent="0.25">
      <c r="A19556" s="179" t="s">
        <v>6142</v>
      </c>
      <c r="B19556" s="179" t="s">
        <v>1420</v>
      </c>
      <c r="C19556" s="179" t="s">
        <v>4</v>
      </c>
      <c r="D19556" s="180" t="s">
        <v>17935</v>
      </c>
    </row>
    <row r="19557" spans="1:4" x14ac:dyDescent="0.25">
      <c r="A19557" s="179" t="s">
        <v>6143</v>
      </c>
      <c r="B19557" s="179" t="s">
        <v>287</v>
      </c>
      <c r="C19557" s="179" t="s">
        <v>4</v>
      </c>
      <c r="D19557" s="180" t="s">
        <v>10323</v>
      </c>
    </row>
    <row r="19558" spans="1:4" x14ac:dyDescent="0.25">
      <c r="A19558" s="179" t="s">
        <v>6144</v>
      </c>
      <c r="B19558" s="179" t="s">
        <v>288</v>
      </c>
      <c r="C19558" s="179" t="s">
        <v>4</v>
      </c>
      <c r="D19558" s="180" t="s">
        <v>17324</v>
      </c>
    </row>
    <row r="19559" spans="1:4" x14ac:dyDescent="0.25">
      <c r="A19559" s="179" t="s">
        <v>6145</v>
      </c>
      <c r="B19559" s="179" t="s">
        <v>289</v>
      </c>
      <c r="C19559" s="179" t="s">
        <v>4</v>
      </c>
      <c r="D19559" s="180" t="s">
        <v>29291</v>
      </c>
    </row>
    <row r="19560" spans="1:4" x14ac:dyDescent="0.25">
      <c r="A19560" s="179" t="s">
        <v>6146</v>
      </c>
      <c r="B19560" s="179" t="s">
        <v>290</v>
      </c>
      <c r="C19560" s="179" t="s">
        <v>4</v>
      </c>
      <c r="D19560" s="180" t="s">
        <v>10323</v>
      </c>
    </row>
    <row r="19561" spans="1:4" x14ac:dyDescent="0.25">
      <c r="A19561" s="179" t="s">
        <v>6147</v>
      </c>
      <c r="B19561" s="179" t="s">
        <v>291</v>
      </c>
      <c r="C19561" s="179" t="s">
        <v>4</v>
      </c>
      <c r="D19561" s="180" t="s">
        <v>18467</v>
      </c>
    </row>
    <row r="19562" spans="1:4" x14ac:dyDescent="0.25">
      <c r="A19562" s="179" t="s">
        <v>6148</v>
      </c>
      <c r="B19562" s="179" t="s">
        <v>292</v>
      </c>
      <c r="C19562" s="179" t="s">
        <v>4</v>
      </c>
      <c r="D19562" s="180" t="s">
        <v>8552</v>
      </c>
    </row>
    <row r="19563" spans="1:4" x14ac:dyDescent="0.25">
      <c r="A19563" s="179" t="s">
        <v>6149</v>
      </c>
      <c r="B19563" s="179" t="s">
        <v>1421</v>
      </c>
      <c r="C19563" s="179" t="s">
        <v>4</v>
      </c>
      <c r="D19563" s="180" t="s">
        <v>17819</v>
      </c>
    </row>
    <row r="19564" spans="1:4" x14ac:dyDescent="0.25">
      <c r="A19564" s="179" t="s">
        <v>6150</v>
      </c>
      <c r="B19564" s="179" t="s">
        <v>293</v>
      </c>
      <c r="C19564" s="179" t="s">
        <v>4</v>
      </c>
      <c r="D19564" s="180" t="s">
        <v>13765</v>
      </c>
    </row>
    <row r="19565" spans="1:4" x14ac:dyDescent="0.25">
      <c r="A19565" s="179" t="s">
        <v>6151</v>
      </c>
      <c r="B19565" s="179" t="s">
        <v>294</v>
      </c>
      <c r="C19565" s="179" t="s">
        <v>4</v>
      </c>
      <c r="D19565" s="180" t="s">
        <v>28817</v>
      </c>
    </row>
    <row r="19566" spans="1:4" x14ac:dyDescent="0.25">
      <c r="A19566" s="179" t="s">
        <v>6152</v>
      </c>
      <c r="B19566" s="179" t="s">
        <v>295</v>
      </c>
      <c r="C19566" s="179" t="s">
        <v>4</v>
      </c>
      <c r="D19566" s="180" t="s">
        <v>29292</v>
      </c>
    </row>
    <row r="19567" spans="1:4" x14ac:dyDescent="0.25">
      <c r="A19567" s="179" t="s">
        <v>6153</v>
      </c>
      <c r="B19567" s="179" t="s">
        <v>296</v>
      </c>
      <c r="C19567" s="179" t="s">
        <v>4</v>
      </c>
      <c r="D19567" s="180" t="s">
        <v>27782</v>
      </c>
    </row>
    <row r="19568" spans="1:4" x14ac:dyDescent="0.25">
      <c r="A19568" s="179" t="s">
        <v>6154</v>
      </c>
      <c r="B19568" s="179" t="s">
        <v>297</v>
      </c>
      <c r="C19568" s="179" t="s">
        <v>4</v>
      </c>
      <c r="D19568" s="180" t="s">
        <v>29293</v>
      </c>
    </row>
    <row r="19569" spans="1:4" x14ac:dyDescent="0.25">
      <c r="A19569" s="179" t="s">
        <v>6155</v>
      </c>
      <c r="B19569" s="179" t="s">
        <v>298</v>
      </c>
      <c r="C19569" s="179" t="s">
        <v>4</v>
      </c>
      <c r="D19569" s="180" t="s">
        <v>29294</v>
      </c>
    </row>
    <row r="19570" spans="1:4" x14ac:dyDescent="0.25">
      <c r="A19570" s="179" t="s">
        <v>6156</v>
      </c>
      <c r="B19570" s="179" t="s">
        <v>299</v>
      </c>
      <c r="C19570" s="179" t="s">
        <v>4</v>
      </c>
      <c r="D19570" s="180" t="s">
        <v>28895</v>
      </c>
    </row>
    <row r="19571" spans="1:4" x14ac:dyDescent="0.25">
      <c r="A19571" s="179" t="s">
        <v>6157</v>
      </c>
      <c r="B19571" s="179" t="s">
        <v>300</v>
      </c>
      <c r="C19571" s="179" t="s">
        <v>4</v>
      </c>
      <c r="D19571" s="180" t="s">
        <v>29295</v>
      </c>
    </row>
    <row r="19572" spans="1:4" x14ac:dyDescent="0.25">
      <c r="A19572" s="179" t="s">
        <v>6158</v>
      </c>
      <c r="B19572" s="179" t="s">
        <v>301</v>
      </c>
      <c r="C19572" s="179" t="s">
        <v>4</v>
      </c>
      <c r="D19572" s="180" t="s">
        <v>18460</v>
      </c>
    </row>
    <row r="19573" spans="1:4" x14ac:dyDescent="0.25">
      <c r="A19573" s="179" t="s">
        <v>6159</v>
      </c>
      <c r="B19573" s="179" t="s">
        <v>302</v>
      </c>
      <c r="C19573" s="179" t="s">
        <v>4</v>
      </c>
      <c r="D19573" s="180" t="s">
        <v>17904</v>
      </c>
    </row>
    <row r="19574" spans="1:4" x14ac:dyDescent="0.25">
      <c r="A19574" s="179" t="s">
        <v>6160</v>
      </c>
      <c r="B19574" s="179" t="s">
        <v>303</v>
      </c>
      <c r="C19574" s="179" t="s">
        <v>4</v>
      </c>
      <c r="D19574" s="180" t="s">
        <v>29296</v>
      </c>
    </row>
    <row r="19575" spans="1:4" x14ac:dyDescent="0.25">
      <c r="A19575" s="179" t="s">
        <v>6161</v>
      </c>
      <c r="B19575" s="179" t="s">
        <v>304</v>
      </c>
      <c r="C19575" s="179" t="s">
        <v>4</v>
      </c>
      <c r="D19575" s="180" t="s">
        <v>29297</v>
      </c>
    </row>
    <row r="19576" spans="1:4" x14ac:dyDescent="0.25">
      <c r="A19576" s="179" t="s">
        <v>6162</v>
      </c>
      <c r="B19576" s="179" t="s">
        <v>305</v>
      </c>
      <c r="C19576" s="179" t="s">
        <v>4</v>
      </c>
      <c r="D19576" s="180" t="s">
        <v>17705</v>
      </c>
    </row>
    <row r="19577" spans="1:4" x14ac:dyDescent="0.25">
      <c r="A19577" s="179" t="s">
        <v>6163</v>
      </c>
      <c r="B19577" s="179" t="s">
        <v>306</v>
      </c>
      <c r="C19577" s="179" t="s">
        <v>4</v>
      </c>
      <c r="D19577" s="180" t="s">
        <v>29298</v>
      </c>
    </row>
    <row r="19578" spans="1:4" x14ac:dyDescent="0.25">
      <c r="A19578" s="179" t="s">
        <v>6164</v>
      </c>
      <c r="B19578" s="179" t="s">
        <v>307</v>
      </c>
      <c r="C19578" s="179" t="s">
        <v>4</v>
      </c>
      <c r="D19578" s="180" t="s">
        <v>18061</v>
      </c>
    </row>
    <row r="19579" spans="1:4" x14ac:dyDescent="0.25">
      <c r="A19579" s="179" t="s">
        <v>6165</v>
      </c>
      <c r="B19579" s="179" t="s">
        <v>308</v>
      </c>
      <c r="C19579" s="179" t="s">
        <v>4</v>
      </c>
      <c r="D19579" s="180" t="s">
        <v>12662</v>
      </c>
    </row>
    <row r="19580" spans="1:4" x14ac:dyDescent="0.25">
      <c r="A19580" s="179" t="s">
        <v>6166</v>
      </c>
      <c r="B19580" s="179" t="s">
        <v>309</v>
      </c>
      <c r="C19580" s="179" t="s">
        <v>4</v>
      </c>
      <c r="D19580" s="180" t="s">
        <v>23709</v>
      </c>
    </row>
    <row r="19581" spans="1:4" x14ac:dyDescent="0.25">
      <c r="A19581" s="179" t="s">
        <v>6167</v>
      </c>
      <c r="B19581" s="179" t="s">
        <v>310</v>
      </c>
      <c r="C19581" s="179" t="s">
        <v>13</v>
      </c>
      <c r="D19581" s="180" t="s">
        <v>29299</v>
      </c>
    </row>
    <row r="19582" spans="1:4" x14ac:dyDescent="0.25">
      <c r="A19582" s="179" t="s">
        <v>6168</v>
      </c>
      <c r="B19582" s="179" t="s">
        <v>294</v>
      </c>
      <c r="C19582" s="179" t="s">
        <v>13</v>
      </c>
      <c r="D19582" s="180" t="s">
        <v>29300</v>
      </c>
    </row>
    <row r="19583" spans="1:4" x14ac:dyDescent="0.25">
      <c r="A19583" s="179" t="s">
        <v>6169</v>
      </c>
      <c r="B19583" s="179" t="s">
        <v>302</v>
      </c>
      <c r="C19583" s="179" t="s">
        <v>13</v>
      </c>
      <c r="D19583" s="180" t="s">
        <v>29301</v>
      </c>
    </row>
    <row r="19584" spans="1:4" x14ac:dyDescent="0.25">
      <c r="A19584" s="179" t="s">
        <v>6170</v>
      </c>
      <c r="B19584" s="179" t="s">
        <v>303</v>
      </c>
      <c r="C19584" s="179" t="s">
        <v>13</v>
      </c>
      <c r="D19584" s="180" t="s">
        <v>29302</v>
      </c>
    </row>
    <row r="19585" spans="1:4" x14ac:dyDescent="0.25">
      <c r="A19585" s="179" t="s">
        <v>6171</v>
      </c>
      <c r="B19585" s="179" t="s">
        <v>300</v>
      </c>
      <c r="C19585" s="179" t="s">
        <v>13</v>
      </c>
      <c r="D19585" s="180" t="s">
        <v>29303</v>
      </c>
    </row>
    <row r="19586" spans="1:4" x14ac:dyDescent="0.25">
      <c r="A19586" s="179" t="s">
        <v>6172</v>
      </c>
      <c r="B19586" s="179" t="s">
        <v>295</v>
      </c>
      <c r="C19586" s="179" t="s">
        <v>13</v>
      </c>
      <c r="D19586" s="180" t="s">
        <v>29304</v>
      </c>
    </row>
    <row r="19587" spans="1:4" x14ac:dyDescent="0.25">
      <c r="A19587" s="179" t="s">
        <v>6173</v>
      </c>
      <c r="B19587" s="179" t="s">
        <v>296</v>
      </c>
      <c r="C19587" s="179" t="s">
        <v>13</v>
      </c>
      <c r="D19587" s="180" t="s">
        <v>29305</v>
      </c>
    </row>
    <row r="19588" spans="1:4" x14ac:dyDescent="0.25">
      <c r="A19588" s="179" t="s">
        <v>6174</v>
      </c>
      <c r="B19588" s="179" t="s">
        <v>305</v>
      </c>
      <c r="C19588" s="179" t="s">
        <v>13</v>
      </c>
      <c r="D19588" s="180" t="s">
        <v>29306</v>
      </c>
    </row>
    <row r="19589" spans="1:4" x14ac:dyDescent="0.25">
      <c r="A19589" s="179" t="s">
        <v>6175</v>
      </c>
      <c r="B19589" s="179" t="s">
        <v>301</v>
      </c>
      <c r="C19589" s="179" t="s">
        <v>13</v>
      </c>
      <c r="D19589" s="180" t="s">
        <v>29307</v>
      </c>
    </row>
    <row r="19590" spans="1:4" x14ac:dyDescent="0.25">
      <c r="A19590" s="179" t="s">
        <v>6176</v>
      </c>
      <c r="B19590" s="179" t="s">
        <v>306</v>
      </c>
      <c r="C19590" s="179" t="s">
        <v>13</v>
      </c>
      <c r="D19590" s="180" t="s">
        <v>29308</v>
      </c>
    </row>
    <row r="19591" spans="1:4" x14ac:dyDescent="0.25">
      <c r="A19591" s="179" t="s">
        <v>6177</v>
      </c>
      <c r="B19591" s="179" t="s">
        <v>307</v>
      </c>
      <c r="C19591" s="179" t="s">
        <v>13</v>
      </c>
      <c r="D19591" s="180" t="s">
        <v>29309</v>
      </c>
    </row>
    <row r="19592" spans="1:4" x14ac:dyDescent="0.25">
      <c r="A19592" s="179" t="s">
        <v>6178</v>
      </c>
      <c r="B19592" s="179" t="s">
        <v>311</v>
      </c>
      <c r="C19592" s="179" t="s">
        <v>13</v>
      </c>
      <c r="D19592" s="180" t="s">
        <v>29310</v>
      </c>
    </row>
    <row r="19593" spans="1:4" x14ac:dyDescent="0.25">
      <c r="A19593" s="179" t="s">
        <v>6179</v>
      </c>
      <c r="B19593" s="179" t="s">
        <v>312</v>
      </c>
      <c r="C19593" s="179" t="s">
        <v>13</v>
      </c>
      <c r="D19593" s="180" t="s">
        <v>29311</v>
      </c>
    </row>
    <row r="19594" spans="1:4" x14ac:dyDescent="0.25">
      <c r="A19594" s="179" t="s">
        <v>6180</v>
      </c>
      <c r="B19594" s="179" t="s">
        <v>313</v>
      </c>
      <c r="C19594" s="179" t="s">
        <v>13</v>
      </c>
      <c r="D19594" s="180" t="s">
        <v>29312</v>
      </c>
    </row>
    <row r="19595" spans="1:4" x14ac:dyDescent="0.25">
      <c r="A19595" s="179" t="s">
        <v>6181</v>
      </c>
      <c r="B19595" s="179" t="s">
        <v>314</v>
      </c>
      <c r="C19595" s="179" t="s">
        <v>13</v>
      </c>
      <c r="D19595" s="180" t="s">
        <v>29313</v>
      </c>
    </row>
    <row r="19596" spans="1:4" x14ac:dyDescent="0.25">
      <c r="A19596" s="179" t="s">
        <v>6182</v>
      </c>
      <c r="B19596" s="179" t="s">
        <v>308</v>
      </c>
      <c r="C19596" s="179" t="s">
        <v>13</v>
      </c>
      <c r="D19596" s="180" t="s">
        <v>29314</v>
      </c>
    </row>
    <row r="19597" spans="1:4" x14ac:dyDescent="0.25">
      <c r="A19597" s="179" t="s">
        <v>6183</v>
      </c>
      <c r="B19597" s="179" t="s">
        <v>309</v>
      </c>
      <c r="C19597" s="179" t="s">
        <v>13</v>
      </c>
      <c r="D19597" s="180" t="s">
        <v>29315</v>
      </c>
    </row>
    <row r="19598" spans="1:4" x14ac:dyDescent="0.25">
      <c r="A19598" s="179" t="s">
        <v>6184</v>
      </c>
      <c r="B19598" s="179" t="s">
        <v>1422</v>
      </c>
      <c r="C19598" s="179" t="s">
        <v>4</v>
      </c>
      <c r="D19598" s="180" t="s">
        <v>6412</v>
      </c>
    </row>
    <row r="19599" spans="1:4" x14ac:dyDescent="0.25">
      <c r="A19599" s="179" t="s">
        <v>6185</v>
      </c>
      <c r="B19599" s="179" t="s">
        <v>1423</v>
      </c>
      <c r="C19599" s="179" t="s">
        <v>4</v>
      </c>
      <c r="D19599" s="180" t="s">
        <v>6353</v>
      </c>
    </row>
    <row r="19600" spans="1:4" x14ac:dyDescent="0.25">
      <c r="A19600" s="179" t="s">
        <v>6186</v>
      </c>
      <c r="B19600" s="179" t="s">
        <v>1424</v>
      </c>
      <c r="C19600" s="179" t="s">
        <v>4</v>
      </c>
      <c r="D19600" s="180" t="s">
        <v>6412</v>
      </c>
    </row>
    <row r="19601" spans="1:4" x14ac:dyDescent="0.25">
      <c r="A19601" s="179" t="s">
        <v>6187</v>
      </c>
      <c r="B19601" s="179" t="s">
        <v>1425</v>
      </c>
      <c r="C19601" s="179" t="s">
        <v>4</v>
      </c>
      <c r="D19601" s="180" t="s">
        <v>7988</v>
      </c>
    </row>
    <row r="19602" spans="1:4" x14ac:dyDescent="0.25">
      <c r="A19602" s="179" t="s">
        <v>6188</v>
      </c>
      <c r="B19602" s="179" t="s">
        <v>1426</v>
      </c>
      <c r="C19602" s="179" t="s">
        <v>4</v>
      </c>
      <c r="D19602" s="180" t="s">
        <v>6353</v>
      </c>
    </row>
    <row r="19603" spans="1:4" x14ac:dyDescent="0.25">
      <c r="A19603" s="179" t="s">
        <v>6189</v>
      </c>
      <c r="B19603" s="179" t="s">
        <v>1427</v>
      </c>
      <c r="C19603" s="179" t="s">
        <v>4</v>
      </c>
      <c r="D19603" s="180" t="s">
        <v>6356</v>
      </c>
    </row>
    <row r="19604" spans="1:4" x14ac:dyDescent="0.25">
      <c r="A19604" s="179" t="s">
        <v>6190</v>
      </c>
      <c r="B19604" s="179" t="s">
        <v>1428</v>
      </c>
      <c r="C19604" s="179" t="s">
        <v>4</v>
      </c>
      <c r="D19604" s="180" t="s">
        <v>6359</v>
      </c>
    </row>
    <row r="19605" spans="1:4" x14ac:dyDescent="0.25">
      <c r="A19605" s="179" t="s">
        <v>6191</v>
      </c>
      <c r="B19605" s="179" t="s">
        <v>1429</v>
      </c>
      <c r="C19605" s="179" t="s">
        <v>4</v>
      </c>
      <c r="D19605" s="180" t="s">
        <v>6359</v>
      </c>
    </row>
    <row r="19606" spans="1:4" x14ac:dyDescent="0.25">
      <c r="A19606" s="179" t="s">
        <v>6192</v>
      </c>
      <c r="B19606" s="179" t="s">
        <v>1430</v>
      </c>
      <c r="C19606" s="179" t="s">
        <v>4</v>
      </c>
      <c r="D19606" s="180" t="s">
        <v>6466</v>
      </c>
    </row>
    <row r="19607" spans="1:4" x14ac:dyDescent="0.25">
      <c r="A19607" s="179" t="s">
        <v>6193</v>
      </c>
      <c r="B19607" s="179" t="s">
        <v>1431</v>
      </c>
      <c r="C19607" s="179" t="s">
        <v>4</v>
      </c>
      <c r="D19607" s="180" t="s">
        <v>6420</v>
      </c>
    </row>
    <row r="19608" spans="1:4" x14ac:dyDescent="0.25">
      <c r="A19608" s="179" t="s">
        <v>6194</v>
      </c>
      <c r="B19608" s="179" t="s">
        <v>1432</v>
      </c>
      <c r="C19608" s="179" t="s">
        <v>4</v>
      </c>
      <c r="D19608" s="180" t="s">
        <v>6353</v>
      </c>
    </row>
    <row r="19609" spans="1:4" x14ac:dyDescent="0.25">
      <c r="A19609" s="179" t="s">
        <v>6195</v>
      </c>
      <c r="B19609" s="179" t="s">
        <v>1433</v>
      </c>
      <c r="C19609" s="179" t="s">
        <v>4</v>
      </c>
      <c r="D19609" s="180" t="s">
        <v>6412</v>
      </c>
    </row>
    <row r="19610" spans="1:4" x14ac:dyDescent="0.25">
      <c r="A19610" s="179" t="s">
        <v>6196</v>
      </c>
      <c r="B19610" s="179" t="s">
        <v>1434</v>
      </c>
      <c r="C19610" s="179" t="s">
        <v>4</v>
      </c>
      <c r="D19610" s="180" t="s">
        <v>6412</v>
      </c>
    </row>
    <row r="19611" spans="1:4" x14ac:dyDescent="0.25">
      <c r="A19611" s="179" t="s">
        <v>6197</v>
      </c>
      <c r="B19611" s="179" t="s">
        <v>1435</v>
      </c>
      <c r="C19611" s="179" t="s">
        <v>4</v>
      </c>
      <c r="D19611" s="180" t="s">
        <v>7988</v>
      </c>
    </row>
    <row r="19612" spans="1:4" x14ac:dyDescent="0.25">
      <c r="A19612" s="179" t="s">
        <v>6198</v>
      </c>
      <c r="B19612" s="179" t="s">
        <v>1436</v>
      </c>
      <c r="C19612" s="179" t="s">
        <v>4</v>
      </c>
      <c r="D19612" s="180" t="s">
        <v>8779</v>
      </c>
    </row>
    <row r="19613" spans="1:4" x14ac:dyDescent="0.25">
      <c r="A19613" s="179" t="s">
        <v>6199</v>
      </c>
      <c r="B19613" s="179" t="s">
        <v>1437</v>
      </c>
      <c r="C19613" s="179" t="s">
        <v>4</v>
      </c>
      <c r="D19613" s="180" t="s">
        <v>6357</v>
      </c>
    </row>
    <row r="19614" spans="1:4" x14ac:dyDescent="0.25">
      <c r="A19614" s="179" t="s">
        <v>6200</v>
      </c>
      <c r="B19614" s="179" t="s">
        <v>1438</v>
      </c>
      <c r="C19614" s="179" t="s">
        <v>4</v>
      </c>
      <c r="D19614" s="180" t="s">
        <v>7569</v>
      </c>
    </row>
    <row r="19615" spans="1:4" x14ac:dyDescent="0.25">
      <c r="A19615" s="179" t="s">
        <v>6201</v>
      </c>
      <c r="B19615" s="179" t="s">
        <v>1439</v>
      </c>
      <c r="C19615" s="179" t="s">
        <v>4</v>
      </c>
      <c r="D19615" s="180" t="s">
        <v>6482</v>
      </c>
    </row>
    <row r="19616" spans="1:4" x14ac:dyDescent="0.25">
      <c r="A19616" s="179" t="s">
        <v>6202</v>
      </c>
      <c r="B19616" s="179" t="s">
        <v>1440</v>
      </c>
      <c r="C19616" s="179" t="s">
        <v>4</v>
      </c>
      <c r="D19616" s="180" t="s">
        <v>6372</v>
      </c>
    </row>
    <row r="19617" spans="1:4" x14ac:dyDescent="0.25">
      <c r="A19617" s="179" t="s">
        <v>6203</v>
      </c>
      <c r="B19617" s="179" t="s">
        <v>1441</v>
      </c>
      <c r="C19617" s="179" t="s">
        <v>4</v>
      </c>
      <c r="D19617" s="180" t="s">
        <v>6359</v>
      </c>
    </row>
    <row r="19618" spans="1:4" x14ac:dyDescent="0.25">
      <c r="A19618" s="179" t="s">
        <v>6204</v>
      </c>
      <c r="B19618" s="179" t="s">
        <v>1442</v>
      </c>
      <c r="C19618" s="179" t="s">
        <v>4</v>
      </c>
      <c r="D19618" s="180" t="s">
        <v>7569</v>
      </c>
    </row>
    <row r="19619" spans="1:4" x14ac:dyDescent="0.25">
      <c r="A19619" s="179" t="s">
        <v>6205</v>
      </c>
      <c r="B19619" s="179" t="s">
        <v>1443</v>
      </c>
      <c r="C19619" s="179" t="s">
        <v>4</v>
      </c>
      <c r="D19619" s="180" t="s">
        <v>6359</v>
      </c>
    </row>
    <row r="19620" spans="1:4" x14ac:dyDescent="0.25">
      <c r="A19620" s="179" t="s">
        <v>6206</v>
      </c>
      <c r="B19620" s="179" t="s">
        <v>1444</v>
      </c>
      <c r="C19620" s="179" t="s">
        <v>4</v>
      </c>
      <c r="D19620" s="180" t="s">
        <v>7371</v>
      </c>
    </row>
    <row r="19621" spans="1:4" x14ac:dyDescent="0.25">
      <c r="A19621" s="179" t="s">
        <v>6207</v>
      </c>
      <c r="B19621" s="179" t="s">
        <v>1445</v>
      </c>
      <c r="C19621" s="179" t="s">
        <v>4</v>
      </c>
      <c r="D19621" s="180" t="s">
        <v>12648</v>
      </c>
    </row>
    <row r="19622" spans="1:4" x14ac:dyDescent="0.25">
      <c r="A19622" s="179" t="s">
        <v>6208</v>
      </c>
      <c r="B19622" s="179" t="s">
        <v>1446</v>
      </c>
      <c r="C19622" s="179" t="s">
        <v>4</v>
      </c>
      <c r="D19622" s="180" t="s">
        <v>7179</v>
      </c>
    </row>
    <row r="19623" spans="1:4" x14ac:dyDescent="0.25">
      <c r="A19623" s="179" t="s">
        <v>6209</v>
      </c>
      <c r="B19623" s="179" t="s">
        <v>1447</v>
      </c>
      <c r="C19623" s="179" t="s">
        <v>4</v>
      </c>
      <c r="D19623" s="180" t="s">
        <v>6318</v>
      </c>
    </row>
    <row r="19624" spans="1:4" x14ac:dyDescent="0.25">
      <c r="A19624" s="179" t="s">
        <v>6210</v>
      </c>
      <c r="B19624" s="179" t="s">
        <v>1448</v>
      </c>
      <c r="C19624" s="179" t="s">
        <v>4</v>
      </c>
      <c r="D19624" s="180" t="s">
        <v>7837</v>
      </c>
    </row>
    <row r="19625" spans="1:4" x14ac:dyDescent="0.25">
      <c r="A19625" s="179" t="s">
        <v>6211</v>
      </c>
      <c r="B19625" s="179" t="s">
        <v>1449</v>
      </c>
      <c r="C19625" s="179" t="s">
        <v>4</v>
      </c>
      <c r="D19625" s="180" t="s">
        <v>6359</v>
      </c>
    </row>
    <row r="19626" spans="1:4" x14ac:dyDescent="0.25">
      <c r="A19626" s="179" t="s">
        <v>6212</v>
      </c>
      <c r="B19626" s="179" t="s">
        <v>1450</v>
      </c>
      <c r="C19626" s="179" t="s">
        <v>4</v>
      </c>
      <c r="D19626" s="180" t="s">
        <v>7837</v>
      </c>
    </row>
    <row r="19627" spans="1:4" x14ac:dyDescent="0.25">
      <c r="A19627" s="179" t="s">
        <v>6213</v>
      </c>
      <c r="B19627" s="179" t="s">
        <v>1451</v>
      </c>
      <c r="C19627" s="179" t="s">
        <v>4</v>
      </c>
      <c r="D19627" s="180" t="s">
        <v>6439</v>
      </c>
    </row>
    <row r="19628" spans="1:4" x14ac:dyDescent="0.25">
      <c r="A19628" s="179" t="s">
        <v>6214</v>
      </c>
      <c r="B19628" s="179" t="s">
        <v>1452</v>
      </c>
      <c r="C19628" s="179" t="s">
        <v>4</v>
      </c>
      <c r="D19628" s="180" t="s">
        <v>7569</v>
      </c>
    </row>
    <row r="19629" spans="1:4" x14ac:dyDescent="0.25">
      <c r="A19629" s="179" t="s">
        <v>6215</v>
      </c>
      <c r="B19629" s="179" t="s">
        <v>1453</v>
      </c>
      <c r="C19629" s="179" t="s">
        <v>4</v>
      </c>
      <c r="D19629" s="180" t="s">
        <v>6493</v>
      </c>
    </row>
    <row r="19630" spans="1:4" x14ac:dyDescent="0.25">
      <c r="A19630" s="179" t="s">
        <v>6216</v>
      </c>
      <c r="B19630" s="179" t="s">
        <v>1454</v>
      </c>
      <c r="C19630" s="179" t="s">
        <v>4</v>
      </c>
      <c r="D19630" s="180" t="s">
        <v>6359</v>
      </c>
    </row>
    <row r="19631" spans="1:4" x14ac:dyDescent="0.25">
      <c r="A19631" s="179" t="s">
        <v>6217</v>
      </c>
      <c r="B19631" s="179" t="s">
        <v>1455</v>
      </c>
      <c r="C19631" s="179" t="s">
        <v>4</v>
      </c>
      <c r="D19631" s="180" t="s">
        <v>6420</v>
      </c>
    </row>
    <row r="19632" spans="1:4" x14ac:dyDescent="0.25">
      <c r="A19632" s="179" t="s">
        <v>6218</v>
      </c>
      <c r="B19632" s="179" t="s">
        <v>1456</v>
      </c>
      <c r="C19632" s="179" t="s">
        <v>4</v>
      </c>
      <c r="D19632" s="180" t="s">
        <v>6356</v>
      </c>
    </row>
    <row r="19633" spans="1:4" x14ac:dyDescent="0.25">
      <c r="A19633" s="179" t="s">
        <v>6219</v>
      </c>
      <c r="B19633" s="179" t="s">
        <v>1457</v>
      </c>
      <c r="C19633" s="179" t="s">
        <v>4</v>
      </c>
      <c r="D19633" s="180" t="s">
        <v>6464</v>
      </c>
    </row>
    <row r="19634" spans="1:4" x14ac:dyDescent="0.25">
      <c r="A19634" s="179" t="s">
        <v>6220</v>
      </c>
      <c r="B19634" s="179" t="s">
        <v>1458</v>
      </c>
      <c r="C19634" s="179" t="s">
        <v>4</v>
      </c>
      <c r="D19634" s="180" t="s">
        <v>6435</v>
      </c>
    </row>
    <row r="19635" spans="1:4" x14ac:dyDescent="0.25">
      <c r="A19635" s="179" t="s">
        <v>6221</v>
      </c>
      <c r="B19635" s="179" t="s">
        <v>1459</v>
      </c>
      <c r="C19635" s="179" t="s">
        <v>4</v>
      </c>
      <c r="D19635" s="180" t="s">
        <v>6435</v>
      </c>
    </row>
    <row r="19636" spans="1:4" x14ac:dyDescent="0.25">
      <c r="A19636" s="179" t="s">
        <v>6222</v>
      </c>
      <c r="B19636" s="179" t="s">
        <v>1460</v>
      </c>
      <c r="C19636" s="179" t="s">
        <v>4</v>
      </c>
      <c r="D19636" s="180" t="s">
        <v>6348</v>
      </c>
    </row>
    <row r="19637" spans="1:4" x14ac:dyDescent="0.25">
      <c r="A19637" s="179" t="s">
        <v>6223</v>
      </c>
      <c r="B19637" s="179" t="s">
        <v>1461</v>
      </c>
      <c r="C19637" s="179" t="s">
        <v>4</v>
      </c>
      <c r="D19637" s="180" t="s">
        <v>6501</v>
      </c>
    </row>
    <row r="19638" spans="1:4" x14ac:dyDescent="0.25">
      <c r="A19638" s="179" t="s">
        <v>6224</v>
      </c>
      <c r="B19638" s="179" t="s">
        <v>1462</v>
      </c>
      <c r="C19638" s="179" t="s">
        <v>4</v>
      </c>
      <c r="D19638" s="180" t="s">
        <v>6362</v>
      </c>
    </row>
    <row r="19639" spans="1:4" x14ac:dyDescent="0.25">
      <c r="A19639" s="179" t="s">
        <v>6225</v>
      </c>
      <c r="B19639" s="179" t="s">
        <v>1463</v>
      </c>
      <c r="C19639" s="179" t="s">
        <v>4</v>
      </c>
      <c r="D19639" s="180" t="s">
        <v>6365</v>
      </c>
    </row>
    <row r="19640" spans="1:4" x14ac:dyDescent="0.25">
      <c r="A19640" s="179" t="s">
        <v>6226</v>
      </c>
      <c r="B19640" s="179" t="s">
        <v>1464</v>
      </c>
      <c r="C19640" s="179" t="s">
        <v>4</v>
      </c>
      <c r="D19640" s="180" t="s">
        <v>6399</v>
      </c>
    </row>
    <row r="19641" spans="1:4" x14ac:dyDescent="0.25">
      <c r="A19641" s="179" t="s">
        <v>6227</v>
      </c>
      <c r="B19641" s="179" t="s">
        <v>1465</v>
      </c>
      <c r="C19641" s="179" t="s">
        <v>4</v>
      </c>
      <c r="D19641" s="180" t="s">
        <v>6332</v>
      </c>
    </row>
    <row r="19642" spans="1:4" x14ac:dyDescent="0.25">
      <c r="A19642" s="179" t="s">
        <v>6228</v>
      </c>
      <c r="B19642" s="179" t="s">
        <v>1466</v>
      </c>
      <c r="C19642" s="179" t="s">
        <v>4</v>
      </c>
      <c r="D19642" s="180" t="s">
        <v>6399</v>
      </c>
    </row>
    <row r="19643" spans="1:4" x14ac:dyDescent="0.25">
      <c r="A19643" s="179" t="s">
        <v>6229</v>
      </c>
      <c r="B19643" s="179" t="s">
        <v>1467</v>
      </c>
      <c r="C19643" s="179" t="s">
        <v>4</v>
      </c>
      <c r="D19643" s="180" t="s">
        <v>7309</v>
      </c>
    </row>
    <row r="19644" spans="1:4" x14ac:dyDescent="0.25">
      <c r="A19644" s="179" t="s">
        <v>6230</v>
      </c>
      <c r="B19644" s="179" t="s">
        <v>1468</v>
      </c>
      <c r="C19644" s="179" t="s">
        <v>4</v>
      </c>
      <c r="D19644" s="180" t="s">
        <v>7309</v>
      </c>
    </row>
    <row r="19645" spans="1:4" x14ac:dyDescent="0.25">
      <c r="A19645" s="179" t="s">
        <v>6231</v>
      </c>
      <c r="B19645" s="179" t="s">
        <v>1469</v>
      </c>
      <c r="C19645" s="179" t="s">
        <v>4</v>
      </c>
      <c r="D19645" s="180" t="s">
        <v>7569</v>
      </c>
    </row>
    <row r="19646" spans="1:4" x14ac:dyDescent="0.25">
      <c r="A19646" s="179" t="s">
        <v>6232</v>
      </c>
      <c r="B19646" s="179" t="s">
        <v>1470</v>
      </c>
      <c r="C19646" s="179" t="s">
        <v>4</v>
      </c>
      <c r="D19646" s="180" t="s">
        <v>6384</v>
      </c>
    </row>
    <row r="19647" spans="1:4" x14ac:dyDescent="0.25">
      <c r="A19647" s="179" t="s">
        <v>6233</v>
      </c>
      <c r="B19647" s="179" t="s">
        <v>1471</v>
      </c>
      <c r="C19647" s="179" t="s">
        <v>4</v>
      </c>
      <c r="D19647" s="180" t="s">
        <v>6348</v>
      </c>
    </row>
    <row r="19648" spans="1:4" x14ac:dyDescent="0.25">
      <c r="A19648" s="179" t="s">
        <v>6234</v>
      </c>
      <c r="B19648" s="179" t="s">
        <v>1472</v>
      </c>
      <c r="C19648" s="179" t="s">
        <v>4</v>
      </c>
      <c r="D19648" s="180" t="s">
        <v>8779</v>
      </c>
    </row>
    <row r="19649" spans="1:4" x14ac:dyDescent="0.25">
      <c r="A19649" s="179" t="s">
        <v>6235</v>
      </c>
      <c r="B19649" s="179" t="s">
        <v>1473</v>
      </c>
      <c r="C19649" s="179" t="s">
        <v>4</v>
      </c>
      <c r="D19649" s="180" t="s">
        <v>8779</v>
      </c>
    </row>
    <row r="19650" spans="1:4" x14ac:dyDescent="0.25">
      <c r="A19650" s="179" t="s">
        <v>6236</v>
      </c>
      <c r="B19650" s="179" t="s">
        <v>1474</v>
      </c>
      <c r="C19650" s="179" t="s">
        <v>4</v>
      </c>
      <c r="D19650" s="180" t="s">
        <v>6399</v>
      </c>
    </row>
    <row r="19651" spans="1:4" x14ac:dyDescent="0.25">
      <c r="A19651" s="179" t="s">
        <v>6237</v>
      </c>
      <c r="B19651" s="179" t="s">
        <v>1475</v>
      </c>
      <c r="C19651" s="179" t="s">
        <v>4</v>
      </c>
      <c r="D19651" s="180" t="s">
        <v>6399</v>
      </c>
    </row>
    <row r="19652" spans="1:4" x14ac:dyDescent="0.25">
      <c r="A19652" s="179" t="s">
        <v>6238</v>
      </c>
      <c r="B19652" s="179" t="s">
        <v>1476</v>
      </c>
      <c r="C19652" s="179" t="s">
        <v>4</v>
      </c>
      <c r="D19652" s="180" t="s">
        <v>6399</v>
      </c>
    </row>
    <row r="19653" spans="1:4" x14ac:dyDescent="0.25">
      <c r="A19653" s="179" t="s">
        <v>6239</v>
      </c>
      <c r="B19653" s="179" t="s">
        <v>1477</v>
      </c>
      <c r="C19653" s="179" t="s">
        <v>4</v>
      </c>
      <c r="D19653" s="180" t="s">
        <v>8779</v>
      </c>
    </row>
    <row r="19654" spans="1:4" x14ac:dyDescent="0.25">
      <c r="A19654" s="179" t="s">
        <v>6240</v>
      </c>
      <c r="B19654" s="179" t="s">
        <v>1478</v>
      </c>
      <c r="C19654" s="179" t="s">
        <v>4</v>
      </c>
      <c r="D19654" s="180" t="s">
        <v>6399</v>
      </c>
    </row>
    <row r="19655" spans="1:4" x14ac:dyDescent="0.25">
      <c r="A19655" s="179" t="s">
        <v>6241</v>
      </c>
      <c r="B19655" s="179" t="s">
        <v>1479</v>
      </c>
      <c r="C19655" s="179" t="s">
        <v>4</v>
      </c>
      <c r="D19655" s="180" t="s">
        <v>6388</v>
      </c>
    </row>
    <row r="19656" spans="1:4" x14ac:dyDescent="0.25">
      <c r="A19656" s="179" t="s">
        <v>6242</v>
      </c>
      <c r="B19656" s="179" t="s">
        <v>1480</v>
      </c>
      <c r="C19656" s="179" t="s">
        <v>4</v>
      </c>
      <c r="D19656" s="180" t="s">
        <v>7569</v>
      </c>
    </row>
    <row r="19657" spans="1:4" x14ac:dyDescent="0.25">
      <c r="A19657" s="179" t="s">
        <v>6243</v>
      </c>
      <c r="B19657" s="179" t="s">
        <v>1481</v>
      </c>
      <c r="C19657" s="179" t="s">
        <v>4</v>
      </c>
      <c r="D19657" s="180" t="s">
        <v>7837</v>
      </c>
    </row>
    <row r="19658" spans="1:4" x14ac:dyDescent="0.25">
      <c r="A19658" s="179" t="s">
        <v>6244</v>
      </c>
      <c r="B19658" s="179" t="s">
        <v>1482</v>
      </c>
      <c r="C19658" s="179" t="s">
        <v>4</v>
      </c>
      <c r="D19658" s="180" t="s">
        <v>6369</v>
      </c>
    </row>
    <row r="19659" spans="1:4" x14ac:dyDescent="0.25">
      <c r="A19659" s="179" t="s">
        <v>6245</v>
      </c>
      <c r="B19659" s="179" t="s">
        <v>1483</v>
      </c>
      <c r="C19659" s="179" t="s">
        <v>4</v>
      </c>
      <c r="D19659" s="180" t="s">
        <v>6492</v>
      </c>
    </row>
    <row r="19660" spans="1:4" x14ac:dyDescent="0.25">
      <c r="A19660" s="179" t="s">
        <v>6246</v>
      </c>
      <c r="B19660" s="179" t="s">
        <v>1484</v>
      </c>
      <c r="C19660" s="179" t="s">
        <v>4</v>
      </c>
      <c r="D19660" s="180" t="s">
        <v>6369</v>
      </c>
    </row>
    <row r="19661" spans="1:4" x14ac:dyDescent="0.25">
      <c r="A19661" s="179" t="s">
        <v>6247</v>
      </c>
      <c r="B19661" s="179" t="s">
        <v>1485</v>
      </c>
      <c r="C19661" s="179" t="s">
        <v>4</v>
      </c>
      <c r="D19661" s="180" t="s">
        <v>15228</v>
      </c>
    </row>
    <row r="19662" spans="1:4" x14ac:dyDescent="0.25">
      <c r="A19662" s="179" t="s">
        <v>6248</v>
      </c>
      <c r="B19662" s="179" t="s">
        <v>1486</v>
      </c>
      <c r="C19662" s="179" t="s">
        <v>4</v>
      </c>
      <c r="D19662" s="180" t="s">
        <v>6501</v>
      </c>
    </row>
    <row r="19663" spans="1:4" x14ac:dyDescent="0.25">
      <c r="A19663" s="179" t="s">
        <v>6249</v>
      </c>
      <c r="B19663" s="179" t="s">
        <v>1487</v>
      </c>
      <c r="C19663" s="179" t="s">
        <v>4</v>
      </c>
      <c r="D19663" s="180" t="s">
        <v>6384</v>
      </c>
    </row>
    <row r="19664" spans="1:4" x14ac:dyDescent="0.25">
      <c r="A19664" s="179" t="s">
        <v>6250</v>
      </c>
      <c r="B19664" s="179" t="s">
        <v>1488</v>
      </c>
      <c r="C19664" s="179" t="s">
        <v>4</v>
      </c>
      <c r="D19664" s="180" t="s">
        <v>7371</v>
      </c>
    </row>
    <row r="19665" spans="1:4" x14ac:dyDescent="0.25">
      <c r="A19665" s="179" t="s">
        <v>6251</v>
      </c>
      <c r="B19665" s="179" t="s">
        <v>1489</v>
      </c>
      <c r="C19665" s="179" t="s">
        <v>4</v>
      </c>
      <c r="D19665" s="180" t="s">
        <v>6353</v>
      </c>
    </row>
    <row r="19666" spans="1:4" x14ac:dyDescent="0.25">
      <c r="A19666" s="179" t="s">
        <v>6252</v>
      </c>
      <c r="B19666" s="179" t="s">
        <v>1490</v>
      </c>
      <c r="C19666" s="179" t="s">
        <v>4</v>
      </c>
      <c r="D19666" s="180" t="s">
        <v>7309</v>
      </c>
    </row>
    <row r="19667" spans="1:4" x14ac:dyDescent="0.25">
      <c r="A19667" s="179" t="s">
        <v>6253</v>
      </c>
      <c r="B19667" s="179" t="s">
        <v>1491</v>
      </c>
      <c r="C19667" s="179" t="s">
        <v>4</v>
      </c>
      <c r="D19667" s="180" t="s">
        <v>6359</v>
      </c>
    </row>
    <row r="19668" spans="1:4" x14ac:dyDescent="0.25">
      <c r="A19668" s="179" t="s">
        <v>6254</v>
      </c>
      <c r="B19668" s="179" t="s">
        <v>1492</v>
      </c>
      <c r="C19668" s="179" t="s">
        <v>4</v>
      </c>
      <c r="D19668" s="180" t="s">
        <v>7756</v>
      </c>
    </row>
    <row r="19669" spans="1:4" x14ac:dyDescent="0.25">
      <c r="A19669" s="179" t="s">
        <v>6255</v>
      </c>
      <c r="B19669" s="179" t="s">
        <v>1493</v>
      </c>
      <c r="C19669" s="179" t="s">
        <v>4</v>
      </c>
      <c r="D19669" s="180" t="s">
        <v>6366</v>
      </c>
    </row>
    <row r="19670" spans="1:4" x14ac:dyDescent="0.25">
      <c r="A19670" s="179" t="s">
        <v>6256</v>
      </c>
      <c r="B19670" s="179" t="s">
        <v>1494</v>
      </c>
      <c r="C19670" s="179" t="s">
        <v>4</v>
      </c>
      <c r="D19670" s="180" t="s">
        <v>6359</v>
      </c>
    </row>
    <row r="19671" spans="1:4" x14ac:dyDescent="0.25">
      <c r="A19671" s="179" t="s">
        <v>6257</v>
      </c>
      <c r="B19671" s="179" t="s">
        <v>1495</v>
      </c>
      <c r="C19671" s="179" t="s">
        <v>4</v>
      </c>
      <c r="D19671" s="180" t="s">
        <v>6384</v>
      </c>
    </row>
    <row r="19672" spans="1:4" x14ac:dyDescent="0.25">
      <c r="A19672" s="179" t="s">
        <v>6258</v>
      </c>
      <c r="B19672" s="179" t="s">
        <v>1496</v>
      </c>
      <c r="C19672" s="179" t="s">
        <v>4</v>
      </c>
      <c r="D19672" s="180" t="s">
        <v>6357</v>
      </c>
    </row>
    <row r="19673" spans="1:4" x14ac:dyDescent="0.25">
      <c r="A19673" s="179" t="s">
        <v>6259</v>
      </c>
      <c r="B19673" s="179" t="s">
        <v>1497</v>
      </c>
      <c r="C19673" s="179" t="s">
        <v>4</v>
      </c>
      <c r="D19673" s="180" t="s">
        <v>6348</v>
      </c>
    </row>
    <row r="19674" spans="1:4" x14ac:dyDescent="0.25">
      <c r="A19674" s="179" t="s">
        <v>6260</v>
      </c>
      <c r="B19674" s="179" t="s">
        <v>1498</v>
      </c>
      <c r="C19674" s="179" t="s">
        <v>4</v>
      </c>
      <c r="D19674" s="180" t="s">
        <v>6429</v>
      </c>
    </row>
    <row r="19675" spans="1:4" x14ac:dyDescent="0.25">
      <c r="A19675" s="179" t="s">
        <v>6261</v>
      </c>
      <c r="B19675" s="179" t="s">
        <v>1499</v>
      </c>
      <c r="C19675" s="179" t="s">
        <v>4</v>
      </c>
      <c r="D19675" s="180" t="s">
        <v>6366</v>
      </c>
    </row>
    <row r="19676" spans="1:4" x14ac:dyDescent="0.25">
      <c r="A19676" s="179" t="s">
        <v>6262</v>
      </c>
      <c r="B19676" s="179" t="s">
        <v>1500</v>
      </c>
      <c r="C19676" s="179" t="s">
        <v>4</v>
      </c>
      <c r="D19676" s="180" t="s">
        <v>6365</v>
      </c>
    </row>
    <row r="19677" spans="1:4" x14ac:dyDescent="0.25">
      <c r="A19677" s="179" t="s">
        <v>6263</v>
      </c>
      <c r="B19677" s="179" t="s">
        <v>1501</v>
      </c>
      <c r="C19677" s="179" t="s">
        <v>4</v>
      </c>
      <c r="D19677" s="180" t="s">
        <v>6464</v>
      </c>
    </row>
    <row r="19678" spans="1:4" x14ac:dyDescent="0.25">
      <c r="A19678" s="179" t="s">
        <v>6264</v>
      </c>
      <c r="B19678" s="179" t="s">
        <v>1502</v>
      </c>
      <c r="C19678" s="179" t="s">
        <v>4</v>
      </c>
      <c r="D19678" s="180" t="s">
        <v>6393</v>
      </c>
    </row>
    <row r="19679" spans="1:4" x14ac:dyDescent="0.25">
      <c r="A19679" s="179" t="s">
        <v>6265</v>
      </c>
      <c r="B19679" s="179" t="s">
        <v>1503</v>
      </c>
      <c r="C19679" s="179" t="s">
        <v>4</v>
      </c>
      <c r="D19679" s="180" t="s">
        <v>6422</v>
      </c>
    </row>
    <row r="19680" spans="1:4" x14ac:dyDescent="0.25">
      <c r="A19680" s="179" t="s">
        <v>6266</v>
      </c>
      <c r="B19680" s="179" t="s">
        <v>1504</v>
      </c>
      <c r="C19680" s="179" t="s">
        <v>4</v>
      </c>
      <c r="D19680" s="180" t="s">
        <v>15204</v>
      </c>
    </row>
    <row r="19681" spans="1:4" x14ac:dyDescent="0.25">
      <c r="A19681" s="179" t="s">
        <v>6267</v>
      </c>
      <c r="B19681" s="179" t="s">
        <v>1505</v>
      </c>
      <c r="C19681" s="179" t="s">
        <v>4</v>
      </c>
      <c r="D19681" s="180" t="s">
        <v>6356</v>
      </c>
    </row>
    <row r="19682" spans="1:4" x14ac:dyDescent="0.25">
      <c r="A19682" s="179" t="s">
        <v>6268</v>
      </c>
      <c r="B19682" s="179" t="s">
        <v>1506</v>
      </c>
      <c r="C19682" s="179" t="s">
        <v>4</v>
      </c>
      <c r="D19682" s="180" t="s">
        <v>6372</v>
      </c>
    </row>
    <row r="19683" spans="1:4" x14ac:dyDescent="0.25">
      <c r="A19683" s="179" t="s">
        <v>6269</v>
      </c>
      <c r="B19683" s="179" t="s">
        <v>1507</v>
      </c>
      <c r="C19683" s="179" t="s">
        <v>4</v>
      </c>
      <c r="D19683" s="180" t="s">
        <v>6483</v>
      </c>
    </row>
    <row r="19684" spans="1:4" x14ac:dyDescent="0.25">
      <c r="A19684" s="179" t="s">
        <v>6270</v>
      </c>
      <c r="B19684" s="179" t="s">
        <v>1508</v>
      </c>
      <c r="C19684" s="179" t="s">
        <v>4</v>
      </c>
      <c r="D19684" s="180" t="s">
        <v>6384</v>
      </c>
    </row>
    <row r="19685" spans="1:4" x14ac:dyDescent="0.25">
      <c r="A19685" s="179" t="s">
        <v>6271</v>
      </c>
      <c r="B19685" s="179" t="s">
        <v>1509</v>
      </c>
      <c r="C19685" s="179" t="s">
        <v>4</v>
      </c>
      <c r="D19685" s="180" t="s">
        <v>14624</v>
      </c>
    </row>
    <row r="19686" spans="1:4" x14ac:dyDescent="0.25">
      <c r="A19686" s="179" t="s">
        <v>6272</v>
      </c>
      <c r="B19686" s="179" t="s">
        <v>1510</v>
      </c>
      <c r="C19686" s="179" t="s">
        <v>4</v>
      </c>
      <c r="D19686" s="180" t="s">
        <v>7330</v>
      </c>
    </row>
    <row r="19687" spans="1:4" x14ac:dyDescent="0.25">
      <c r="A19687" s="179" t="s">
        <v>6273</v>
      </c>
      <c r="B19687" s="179" t="s">
        <v>1511</v>
      </c>
      <c r="C19687" s="179" t="s">
        <v>4</v>
      </c>
      <c r="D19687" s="180" t="s">
        <v>7759</v>
      </c>
    </row>
    <row r="19688" spans="1:4" x14ac:dyDescent="0.25">
      <c r="A19688" s="179" t="s">
        <v>6274</v>
      </c>
      <c r="B19688" s="179" t="s">
        <v>1512</v>
      </c>
      <c r="C19688" s="179" t="s">
        <v>4</v>
      </c>
      <c r="D19688" s="180" t="s">
        <v>6324</v>
      </c>
    </row>
    <row r="19689" spans="1:4" x14ac:dyDescent="0.25">
      <c r="A19689" s="179" t="s">
        <v>6275</v>
      </c>
      <c r="B19689" s="179" t="s">
        <v>1513</v>
      </c>
      <c r="C19689" s="179" t="s">
        <v>4</v>
      </c>
      <c r="D19689" s="180" t="s">
        <v>7920</v>
      </c>
    </row>
    <row r="19690" spans="1:4" x14ac:dyDescent="0.25">
      <c r="A19690" s="179" t="s">
        <v>6276</v>
      </c>
      <c r="B19690" s="179" t="s">
        <v>1514</v>
      </c>
      <c r="C19690" s="179" t="s">
        <v>4</v>
      </c>
      <c r="D19690" s="180" t="s">
        <v>6402</v>
      </c>
    </row>
    <row r="19691" spans="1:4" x14ac:dyDescent="0.25">
      <c r="A19691" s="179" t="s">
        <v>6277</v>
      </c>
      <c r="B19691" s="179" t="s">
        <v>1515</v>
      </c>
      <c r="C19691" s="179" t="s">
        <v>13</v>
      </c>
      <c r="D19691" s="180" t="s">
        <v>29316</v>
      </c>
    </row>
    <row r="19692" spans="1:4" x14ac:dyDescent="0.25">
      <c r="A19692" s="179" t="s">
        <v>6278</v>
      </c>
      <c r="B19692" s="179" t="s">
        <v>1516</v>
      </c>
      <c r="C19692" s="179" t="s">
        <v>13</v>
      </c>
      <c r="D19692" s="180" t="s">
        <v>17574</v>
      </c>
    </row>
    <row r="19693" spans="1:4" x14ac:dyDescent="0.25">
      <c r="A19693" s="179" t="s">
        <v>6279</v>
      </c>
      <c r="B19693" s="179" t="s">
        <v>1517</v>
      </c>
      <c r="C19693" s="179" t="s">
        <v>13</v>
      </c>
      <c r="D19693" s="180" t="s">
        <v>12724</v>
      </c>
    </row>
    <row r="19694" spans="1:4" x14ac:dyDescent="0.25">
      <c r="A19694" s="179" t="s">
        <v>6280</v>
      </c>
      <c r="B19694" s="179" t="s">
        <v>1518</v>
      </c>
      <c r="C19694" s="179" t="s">
        <v>13</v>
      </c>
      <c r="D19694" s="180" t="s">
        <v>28219</v>
      </c>
    </row>
    <row r="19695" spans="1:4" x14ac:dyDescent="0.25">
      <c r="A19695" s="179" t="s">
        <v>6281</v>
      </c>
      <c r="B19695" s="179" t="s">
        <v>1519</v>
      </c>
      <c r="C19695" s="179" t="s">
        <v>13</v>
      </c>
      <c r="D19695" s="180" t="s">
        <v>11830</v>
      </c>
    </row>
    <row r="19696" spans="1:4" x14ac:dyDescent="0.25">
      <c r="A19696" s="179" t="s">
        <v>6282</v>
      </c>
      <c r="B19696" s="179" t="s">
        <v>1520</v>
      </c>
      <c r="C19696" s="179" t="s">
        <v>13</v>
      </c>
      <c r="D19696" s="180" t="s">
        <v>28040</v>
      </c>
    </row>
    <row r="19697" spans="1:4" x14ac:dyDescent="0.25">
      <c r="A19697" s="179" t="s">
        <v>6283</v>
      </c>
      <c r="B19697" s="179" t="s">
        <v>1521</v>
      </c>
      <c r="C19697" s="179" t="s">
        <v>13</v>
      </c>
      <c r="D19697" s="180" t="s">
        <v>29317</v>
      </c>
    </row>
    <row r="19698" spans="1:4" x14ac:dyDescent="0.25">
      <c r="A19698" s="179" t="s">
        <v>6284</v>
      </c>
      <c r="B19698" s="179" t="s">
        <v>1522</v>
      </c>
      <c r="C19698" s="179" t="s">
        <v>13</v>
      </c>
      <c r="D19698" s="180" t="s">
        <v>17738</v>
      </c>
    </row>
    <row r="19699" spans="1:4" x14ac:dyDescent="0.25">
      <c r="A19699" s="179" t="s">
        <v>6285</v>
      </c>
      <c r="B19699" s="179" t="s">
        <v>1523</v>
      </c>
      <c r="C19699" s="179" t="s">
        <v>13</v>
      </c>
      <c r="D19699" s="180" t="s">
        <v>17753</v>
      </c>
    </row>
    <row r="19700" spans="1:4" x14ac:dyDescent="0.25">
      <c r="A19700" s="179" t="s">
        <v>6286</v>
      </c>
      <c r="B19700" s="179" t="s">
        <v>1524</v>
      </c>
      <c r="C19700" s="179" t="s">
        <v>13</v>
      </c>
      <c r="D19700" s="180" t="s">
        <v>29318</v>
      </c>
    </row>
    <row r="19701" spans="1:4" x14ac:dyDescent="0.25">
      <c r="A19701" s="179" t="s">
        <v>6287</v>
      </c>
      <c r="B19701" s="179" t="s">
        <v>1525</v>
      </c>
      <c r="C19701" s="179" t="s">
        <v>13</v>
      </c>
      <c r="D19701" s="180" t="s">
        <v>29319</v>
      </c>
    </row>
    <row r="19702" spans="1:4" x14ac:dyDescent="0.25">
      <c r="A19702" s="179" t="s">
        <v>6288</v>
      </c>
      <c r="B19702" s="179" t="s">
        <v>1526</v>
      </c>
      <c r="C19702" s="179" t="s">
        <v>13</v>
      </c>
      <c r="D19702" s="180" t="s">
        <v>29320</v>
      </c>
    </row>
    <row r="19703" spans="1:4" x14ac:dyDescent="0.25">
      <c r="A19703" s="179" t="s">
        <v>6289</v>
      </c>
      <c r="B19703" s="179" t="s">
        <v>1527</v>
      </c>
      <c r="C19703" s="179" t="s">
        <v>13</v>
      </c>
      <c r="D19703" s="180" t="s">
        <v>29321</v>
      </c>
    </row>
    <row r="19704" spans="1:4" x14ac:dyDescent="0.25">
      <c r="A19704" s="179" t="s">
        <v>6290</v>
      </c>
      <c r="B19704" s="179" t="s">
        <v>1528</v>
      </c>
      <c r="C19704" s="179" t="s">
        <v>13</v>
      </c>
      <c r="D19704" s="180" t="s">
        <v>29322</v>
      </c>
    </row>
    <row r="19705" spans="1:4" x14ac:dyDescent="0.25">
      <c r="A19705" s="179" t="s">
        <v>6291</v>
      </c>
      <c r="B19705" s="179" t="s">
        <v>1529</v>
      </c>
      <c r="C19705" s="179" t="s">
        <v>13</v>
      </c>
      <c r="D19705" s="180" t="s">
        <v>16937</v>
      </c>
    </row>
    <row r="19706" spans="1:4" x14ac:dyDescent="0.25">
      <c r="A19706" s="179" t="s">
        <v>6292</v>
      </c>
      <c r="B19706" s="179" t="s">
        <v>1530</v>
      </c>
      <c r="C19706" s="179" t="s">
        <v>13</v>
      </c>
      <c r="D19706" s="180" t="s">
        <v>29323</v>
      </c>
    </row>
    <row r="19707" spans="1:4" x14ac:dyDescent="0.25">
      <c r="A19707" s="179" t="s">
        <v>6293</v>
      </c>
      <c r="B19707" s="179" t="s">
        <v>1531</v>
      </c>
      <c r="C19707" s="179" t="s">
        <v>13</v>
      </c>
      <c r="D19707" s="180" t="s">
        <v>17800</v>
      </c>
    </row>
    <row r="19708" spans="1:4" x14ac:dyDescent="0.25">
      <c r="A19708" s="179" t="s">
        <v>7789</v>
      </c>
      <c r="B19708" s="179" t="s">
        <v>7790</v>
      </c>
      <c r="C19708" s="179" t="s">
        <v>4</v>
      </c>
      <c r="D19708" s="180" t="s">
        <v>6429</v>
      </c>
    </row>
    <row r="19709" spans="1:4" x14ac:dyDescent="0.25">
      <c r="A19709" s="179" t="s">
        <v>7791</v>
      </c>
      <c r="B19709" s="179" t="s">
        <v>7792</v>
      </c>
      <c r="C19709" s="179" t="s">
        <v>4</v>
      </c>
      <c r="D19709" s="180" t="s">
        <v>18242</v>
      </c>
    </row>
    <row r="19710" spans="1:4" x14ac:dyDescent="0.25">
      <c r="A19710" s="179" t="s">
        <v>7793</v>
      </c>
      <c r="B19710" s="179" t="s">
        <v>7794</v>
      </c>
      <c r="C19710" s="179" t="s">
        <v>4</v>
      </c>
      <c r="D19710" s="180" t="s">
        <v>6372</v>
      </c>
    </row>
    <row r="19711" spans="1:4" x14ac:dyDescent="0.25">
      <c r="A19711" s="179" t="s">
        <v>7795</v>
      </c>
      <c r="B19711" s="179" t="s">
        <v>7796</v>
      </c>
      <c r="C19711" s="179" t="s">
        <v>4</v>
      </c>
      <c r="D19711" s="180" t="s">
        <v>6353</v>
      </c>
    </row>
    <row r="19712" spans="1:4" x14ac:dyDescent="0.25">
      <c r="A19712" s="179" t="s">
        <v>7797</v>
      </c>
      <c r="B19712" s="179" t="s">
        <v>7798</v>
      </c>
      <c r="C19712" s="179" t="s">
        <v>4</v>
      </c>
      <c r="D19712" s="180" t="s">
        <v>6357</v>
      </c>
    </row>
    <row r="19713" spans="1:4" x14ac:dyDescent="0.25">
      <c r="A19713" s="179" t="s">
        <v>7799</v>
      </c>
      <c r="B19713" s="179" t="s">
        <v>7800</v>
      </c>
      <c r="C19713" s="179" t="s">
        <v>4</v>
      </c>
      <c r="D19713" s="180" t="s">
        <v>7328</v>
      </c>
    </row>
    <row r="19714" spans="1:4" x14ac:dyDescent="0.25">
      <c r="A19714" s="179" t="s">
        <v>7801</v>
      </c>
      <c r="B19714" s="179" t="s">
        <v>7802</v>
      </c>
      <c r="C19714" s="179" t="s">
        <v>4</v>
      </c>
      <c r="D19714" s="180" t="s">
        <v>6428</v>
      </c>
    </row>
    <row r="19715" spans="1:4" x14ac:dyDescent="0.25">
      <c r="A19715" s="179" t="s">
        <v>7803</v>
      </c>
      <c r="B19715" s="179" t="s">
        <v>7804</v>
      </c>
      <c r="C19715" s="179" t="s">
        <v>4</v>
      </c>
      <c r="D19715" s="180" t="s">
        <v>11234</v>
      </c>
    </row>
    <row r="19716" spans="1:4" x14ac:dyDescent="0.25">
      <c r="A19716" s="179" t="s">
        <v>7805</v>
      </c>
      <c r="B19716" s="179" t="s">
        <v>7806</v>
      </c>
      <c r="C19716" s="179" t="s">
        <v>4</v>
      </c>
      <c r="D19716" s="180" t="s">
        <v>27801</v>
      </c>
    </row>
    <row r="19717" spans="1:4" x14ac:dyDescent="0.25">
      <c r="A19717" s="179" t="s">
        <v>7807</v>
      </c>
      <c r="B19717" s="179" t="s">
        <v>7808</v>
      </c>
      <c r="C19717" s="179" t="s">
        <v>4</v>
      </c>
      <c r="D19717" s="180" t="s">
        <v>29279</v>
      </c>
    </row>
    <row r="19718" spans="1:4" x14ac:dyDescent="0.25">
      <c r="A19718" s="179" t="s">
        <v>7809</v>
      </c>
      <c r="B19718" s="179" t="s">
        <v>7810</v>
      </c>
      <c r="C19718" s="179" t="s">
        <v>4</v>
      </c>
      <c r="D19718" s="180" t="s">
        <v>8552</v>
      </c>
    </row>
    <row r="19719" spans="1:4" x14ac:dyDescent="0.25">
      <c r="A19719" s="179" t="s">
        <v>7811</v>
      </c>
      <c r="B19719" s="179" t="s">
        <v>7812</v>
      </c>
      <c r="C19719" s="179" t="s">
        <v>4</v>
      </c>
      <c r="D19719" s="180" t="s">
        <v>16986</v>
      </c>
    </row>
    <row r="19720" spans="1:4" x14ac:dyDescent="0.25">
      <c r="A19720" s="179" t="s">
        <v>7813</v>
      </c>
      <c r="B19720" s="179" t="s">
        <v>7814</v>
      </c>
      <c r="C19720" s="179" t="s">
        <v>4</v>
      </c>
      <c r="D19720" s="180" t="s">
        <v>29324</v>
      </c>
    </row>
    <row r="19721" spans="1:4" x14ac:dyDescent="0.25">
      <c r="A19721" s="179" t="s">
        <v>7815</v>
      </c>
      <c r="B19721" s="179" t="s">
        <v>7822</v>
      </c>
      <c r="C19721" s="179" t="s">
        <v>4</v>
      </c>
      <c r="D19721" s="180" t="s">
        <v>17675</v>
      </c>
    </row>
    <row r="19722" spans="1:4" x14ac:dyDescent="0.25">
      <c r="A19722" s="179" t="s">
        <v>7816</v>
      </c>
      <c r="B19722" s="179" t="s">
        <v>7817</v>
      </c>
      <c r="C19722" s="179" t="s">
        <v>13</v>
      </c>
      <c r="D19722" s="180" t="s">
        <v>16931</v>
      </c>
    </row>
    <row r="19723" spans="1:4" x14ac:dyDescent="0.25">
      <c r="A19723" s="179" t="s">
        <v>7818</v>
      </c>
      <c r="B19723" s="179" t="s">
        <v>7819</v>
      </c>
      <c r="C19723" s="179" t="s">
        <v>13</v>
      </c>
      <c r="D19723" s="180" t="s">
        <v>29325</v>
      </c>
    </row>
    <row r="19724" spans="1:4" x14ac:dyDescent="0.25">
      <c r="A19724" s="179" t="s">
        <v>7820</v>
      </c>
      <c r="B19724" s="179" t="s">
        <v>7806</v>
      </c>
      <c r="C19724" s="179" t="s">
        <v>13</v>
      </c>
      <c r="D19724" s="180" t="s">
        <v>29326</v>
      </c>
    </row>
    <row r="19725" spans="1:4" x14ac:dyDescent="0.25">
      <c r="A19725" s="179" t="s">
        <v>7821</v>
      </c>
      <c r="B19725" s="179" t="s">
        <v>7822</v>
      </c>
      <c r="C19725" s="179" t="s">
        <v>13</v>
      </c>
      <c r="D19725" s="180" t="s">
        <v>29327</v>
      </c>
    </row>
    <row r="19726" spans="1:4" x14ac:dyDescent="0.25">
      <c r="A19726" s="179" t="s">
        <v>7823</v>
      </c>
      <c r="B19726" s="179" t="s">
        <v>7824</v>
      </c>
      <c r="C19726" s="179" t="s">
        <v>4</v>
      </c>
      <c r="D19726" s="180" t="s">
        <v>17908</v>
      </c>
    </row>
    <row r="19727" spans="1:4" x14ac:dyDescent="0.25">
      <c r="A19727" s="179" t="s">
        <v>7825</v>
      </c>
      <c r="B19727" s="179" t="s">
        <v>7824</v>
      </c>
      <c r="C19727" s="179" t="s">
        <v>13</v>
      </c>
      <c r="D19727" s="180" t="s">
        <v>29328</v>
      </c>
    </row>
    <row r="19728" spans="1:4" x14ac:dyDescent="0.25">
      <c r="A19728" s="179" t="s">
        <v>7826</v>
      </c>
      <c r="B19728" s="179" t="s">
        <v>7827</v>
      </c>
      <c r="C19728" s="179" t="s">
        <v>4</v>
      </c>
      <c r="D19728" s="180" t="s">
        <v>6358</v>
      </c>
    </row>
    <row r="19729" spans="1:4" x14ac:dyDescent="0.25">
      <c r="A19729" s="179" t="s">
        <v>7828</v>
      </c>
      <c r="B19729" s="179" t="s">
        <v>7829</v>
      </c>
      <c r="C19729" s="179" t="s">
        <v>13</v>
      </c>
      <c r="D19729" s="180" t="s">
        <v>29329</v>
      </c>
    </row>
    <row r="19730" spans="1:4" x14ac:dyDescent="0.25">
      <c r="A19730" s="179" t="s">
        <v>11520</v>
      </c>
      <c r="B19730" s="179" t="s">
        <v>11521</v>
      </c>
      <c r="C19730" s="179" t="s">
        <v>13</v>
      </c>
      <c r="D19730" s="180" t="s">
        <v>17244</v>
      </c>
    </row>
    <row r="19731" spans="1:4" x14ac:dyDescent="0.25">
      <c r="A19731" s="179" t="s">
        <v>11522</v>
      </c>
      <c r="B19731" s="179" t="s">
        <v>11523</v>
      </c>
      <c r="C19731" s="179" t="s">
        <v>13</v>
      </c>
      <c r="D19731" s="180" t="s">
        <v>18336</v>
      </c>
    </row>
    <row r="19732" spans="1:4" x14ac:dyDescent="0.25">
      <c r="A19732" s="179" t="s">
        <v>11524</v>
      </c>
      <c r="B19732" s="179" t="s">
        <v>11525</v>
      </c>
      <c r="C19732" s="179" t="s">
        <v>13</v>
      </c>
      <c r="D19732" s="180" t="s">
        <v>17244</v>
      </c>
    </row>
    <row r="19733" spans="1:4" x14ac:dyDescent="0.25">
      <c r="A19733" s="179" t="s">
        <v>11526</v>
      </c>
      <c r="B19733" s="179" t="s">
        <v>11527</v>
      </c>
      <c r="C19733" s="179" t="s">
        <v>13</v>
      </c>
      <c r="D19733" s="180" t="s">
        <v>27800</v>
      </c>
    </row>
    <row r="19734" spans="1:4" x14ac:dyDescent="0.25">
      <c r="A19734" s="179" t="s">
        <v>11528</v>
      </c>
      <c r="B19734" s="179" t="s">
        <v>11529</v>
      </c>
      <c r="C19734" s="179" t="s">
        <v>13</v>
      </c>
      <c r="D19734" s="180" t="s">
        <v>29330</v>
      </c>
    </row>
    <row r="19735" spans="1:4" x14ac:dyDescent="0.25">
      <c r="A19735" s="179" t="s">
        <v>11530</v>
      </c>
      <c r="B19735" s="179" t="s">
        <v>11531</v>
      </c>
      <c r="C19735" s="179" t="s">
        <v>13</v>
      </c>
      <c r="D19735" s="180" t="s">
        <v>17244</v>
      </c>
    </row>
    <row r="19736" spans="1:4" x14ac:dyDescent="0.25">
      <c r="A19736" s="179" t="s">
        <v>11532</v>
      </c>
      <c r="B19736" s="179" t="s">
        <v>11533</v>
      </c>
      <c r="C19736" s="179" t="s">
        <v>13</v>
      </c>
      <c r="D19736" s="180" t="s">
        <v>12639</v>
      </c>
    </row>
    <row r="19737" spans="1:4" x14ac:dyDescent="0.25">
      <c r="A19737" s="179" t="s">
        <v>11534</v>
      </c>
      <c r="B19737" s="179" t="s">
        <v>11535</v>
      </c>
      <c r="C19737" s="179" t="s">
        <v>13</v>
      </c>
      <c r="D19737" s="180" t="s">
        <v>29331</v>
      </c>
    </row>
    <row r="19738" spans="1:4" x14ac:dyDescent="0.25">
      <c r="A19738" s="179" t="s">
        <v>11536</v>
      </c>
      <c r="B19738" s="179" t="s">
        <v>11537</v>
      </c>
      <c r="C19738" s="179" t="s">
        <v>13</v>
      </c>
      <c r="D19738" s="180" t="s">
        <v>12045</v>
      </c>
    </row>
    <row r="19739" spans="1:4" x14ac:dyDescent="0.25">
      <c r="A19739" s="179" t="s">
        <v>11538</v>
      </c>
      <c r="B19739" s="179" t="s">
        <v>11539</v>
      </c>
      <c r="C19739" s="179" t="s">
        <v>13</v>
      </c>
      <c r="D19739" s="180" t="s">
        <v>16927</v>
      </c>
    </row>
    <row r="19740" spans="1:4" x14ac:dyDescent="0.25">
      <c r="A19740" s="179" t="s">
        <v>11540</v>
      </c>
      <c r="B19740" s="179" t="s">
        <v>11541</v>
      </c>
      <c r="C19740" s="179" t="s">
        <v>13</v>
      </c>
      <c r="D19740" s="180" t="s">
        <v>29332</v>
      </c>
    </row>
    <row r="19741" spans="1:4" x14ac:dyDescent="0.25">
      <c r="A19741" s="179" t="s">
        <v>11542</v>
      </c>
      <c r="B19741" s="179" t="s">
        <v>11543</v>
      </c>
      <c r="C19741" s="179" t="s">
        <v>13</v>
      </c>
      <c r="D19741" s="180" t="s">
        <v>8078</v>
      </c>
    </row>
    <row r="19742" spans="1:4" x14ac:dyDescent="0.25">
      <c r="A19742" s="179" t="s">
        <v>11544</v>
      </c>
      <c r="B19742" s="179" t="s">
        <v>11545</v>
      </c>
      <c r="C19742" s="179" t="s">
        <v>13</v>
      </c>
      <c r="D19742" s="180" t="s">
        <v>17244</v>
      </c>
    </row>
    <row r="19743" spans="1:4" x14ac:dyDescent="0.25">
      <c r="A19743" s="179" t="s">
        <v>11546</v>
      </c>
      <c r="B19743" s="179" t="s">
        <v>11547</v>
      </c>
      <c r="C19743" s="179" t="s">
        <v>13</v>
      </c>
      <c r="D19743" s="180" t="s">
        <v>29330</v>
      </c>
    </row>
    <row r="19744" spans="1:4" x14ac:dyDescent="0.25">
      <c r="A19744" s="179" t="s">
        <v>11548</v>
      </c>
      <c r="B19744" s="179" t="s">
        <v>11549</v>
      </c>
      <c r="C19744" s="179" t="s">
        <v>13</v>
      </c>
      <c r="D19744" s="180" t="s">
        <v>15235</v>
      </c>
    </row>
    <row r="19745" spans="1:4" x14ac:dyDescent="0.25">
      <c r="A19745" s="179" t="s">
        <v>11550</v>
      </c>
      <c r="B19745" s="179" t="s">
        <v>11551</v>
      </c>
      <c r="C19745" s="179" t="s">
        <v>13</v>
      </c>
      <c r="D19745" s="180" t="s">
        <v>29333</v>
      </c>
    </row>
    <row r="19746" spans="1:4" x14ac:dyDescent="0.25">
      <c r="A19746" s="179" t="s">
        <v>11552</v>
      </c>
      <c r="B19746" s="179" t="s">
        <v>11553</v>
      </c>
      <c r="C19746" s="179" t="s">
        <v>13</v>
      </c>
      <c r="D19746" s="180" t="s">
        <v>24188</v>
      </c>
    </row>
    <row r="19747" spans="1:4" x14ac:dyDescent="0.25">
      <c r="A19747" s="179" t="s">
        <v>11554</v>
      </c>
      <c r="B19747" s="179" t="s">
        <v>11555</v>
      </c>
      <c r="C19747" s="179" t="s">
        <v>13</v>
      </c>
      <c r="D19747" s="180" t="s">
        <v>29334</v>
      </c>
    </row>
    <row r="19748" spans="1:4" x14ac:dyDescent="0.25">
      <c r="A19748" s="179" t="s">
        <v>11556</v>
      </c>
      <c r="B19748" s="179" t="s">
        <v>11557</v>
      </c>
      <c r="C19748" s="179" t="s">
        <v>13</v>
      </c>
      <c r="D19748" s="180" t="s">
        <v>29335</v>
      </c>
    </row>
    <row r="19749" spans="1:4" x14ac:dyDescent="0.25">
      <c r="A19749" s="179" t="s">
        <v>11558</v>
      </c>
      <c r="B19749" s="179" t="s">
        <v>11559</v>
      </c>
      <c r="C19749" s="179" t="s">
        <v>13</v>
      </c>
      <c r="D19749" s="180" t="s">
        <v>29336</v>
      </c>
    </row>
    <row r="19750" spans="1:4" x14ac:dyDescent="0.25">
      <c r="A19750" s="179" t="s">
        <v>11560</v>
      </c>
      <c r="B19750" s="179" t="s">
        <v>11561</v>
      </c>
      <c r="C19750" s="179" t="s">
        <v>13</v>
      </c>
      <c r="D19750" s="180" t="s">
        <v>29331</v>
      </c>
    </row>
    <row r="19751" spans="1:4" x14ac:dyDescent="0.25">
      <c r="A19751" s="179" t="s">
        <v>11562</v>
      </c>
      <c r="B19751" s="179" t="s">
        <v>11563</v>
      </c>
      <c r="C19751" s="179" t="s">
        <v>13</v>
      </c>
      <c r="D19751" s="180" t="s">
        <v>23858</v>
      </c>
    </row>
    <row r="19752" spans="1:4" x14ac:dyDescent="0.25">
      <c r="A19752" s="179" t="s">
        <v>11564</v>
      </c>
      <c r="B19752" s="179" t="s">
        <v>11565</v>
      </c>
      <c r="C19752" s="179" t="s">
        <v>13</v>
      </c>
      <c r="D19752" s="180" t="s">
        <v>29330</v>
      </c>
    </row>
    <row r="19753" spans="1:4" x14ac:dyDescent="0.25">
      <c r="A19753" s="179" t="s">
        <v>11566</v>
      </c>
      <c r="B19753" s="179" t="s">
        <v>11567</v>
      </c>
      <c r="C19753" s="179" t="s">
        <v>13</v>
      </c>
      <c r="D19753" s="180" t="s">
        <v>29335</v>
      </c>
    </row>
    <row r="19754" spans="1:4" x14ac:dyDescent="0.25">
      <c r="A19754" s="179" t="s">
        <v>11569</v>
      </c>
      <c r="B19754" s="179" t="s">
        <v>11570</v>
      </c>
      <c r="C19754" s="179" t="s">
        <v>13</v>
      </c>
      <c r="D19754" s="180" t="s">
        <v>29331</v>
      </c>
    </row>
    <row r="19755" spans="1:4" x14ac:dyDescent="0.25">
      <c r="A19755" s="179" t="s">
        <v>11571</v>
      </c>
      <c r="B19755" s="179" t="s">
        <v>11572</v>
      </c>
      <c r="C19755" s="179" t="s">
        <v>13</v>
      </c>
      <c r="D19755" s="180" t="s">
        <v>29337</v>
      </c>
    </row>
    <row r="19756" spans="1:4" x14ac:dyDescent="0.25">
      <c r="A19756" s="179" t="s">
        <v>11573</v>
      </c>
      <c r="B19756" s="179" t="s">
        <v>11574</v>
      </c>
      <c r="C19756" s="179" t="s">
        <v>13</v>
      </c>
      <c r="D19756" s="180" t="s">
        <v>17151</v>
      </c>
    </row>
    <row r="19757" spans="1:4" x14ac:dyDescent="0.25">
      <c r="A19757" s="179" t="s">
        <v>11575</v>
      </c>
      <c r="B19757" s="179" t="s">
        <v>11576</v>
      </c>
      <c r="C19757" s="179" t="s">
        <v>13</v>
      </c>
      <c r="D19757" s="180" t="s">
        <v>27959</v>
      </c>
    </row>
    <row r="19758" spans="1:4" x14ac:dyDescent="0.25">
      <c r="A19758" s="179" t="s">
        <v>11577</v>
      </c>
      <c r="B19758" s="179" t="s">
        <v>11578</v>
      </c>
      <c r="C19758" s="179" t="s">
        <v>13</v>
      </c>
      <c r="D19758" s="180" t="s">
        <v>28224</v>
      </c>
    </row>
    <row r="19759" spans="1:4" x14ac:dyDescent="0.25">
      <c r="A19759" s="179" t="s">
        <v>11579</v>
      </c>
      <c r="B19759" s="179" t="s">
        <v>11580</v>
      </c>
      <c r="C19759" s="179" t="s">
        <v>13</v>
      </c>
      <c r="D19759" s="180" t="s">
        <v>29338</v>
      </c>
    </row>
    <row r="19760" spans="1:4" x14ac:dyDescent="0.25">
      <c r="A19760" s="179" t="s">
        <v>11581</v>
      </c>
      <c r="B19760" s="179" t="s">
        <v>11582</v>
      </c>
      <c r="C19760" s="179" t="s">
        <v>13</v>
      </c>
      <c r="D19760" s="180" t="s">
        <v>6462</v>
      </c>
    </row>
    <row r="19761" spans="1:4" x14ac:dyDescent="0.25">
      <c r="A19761" s="179" t="s">
        <v>11583</v>
      </c>
      <c r="B19761" s="179" t="s">
        <v>11584</v>
      </c>
      <c r="C19761" s="179" t="s">
        <v>13</v>
      </c>
      <c r="D19761" s="180" t="s">
        <v>29331</v>
      </c>
    </row>
    <row r="19762" spans="1:4" x14ac:dyDescent="0.25">
      <c r="A19762" s="179" t="s">
        <v>11585</v>
      </c>
      <c r="B19762" s="179" t="s">
        <v>11586</v>
      </c>
      <c r="C19762" s="179" t="s">
        <v>13</v>
      </c>
      <c r="D19762" s="180" t="s">
        <v>29339</v>
      </c>
    </row>
    <row r="19763" spans="1:4" x14ac:dyDescent="0.25">
      <c r="A19763" s="179" t="s">
        <v>11587</v>
      </c>
      <c r="B19763" s="179" t="s">
        <v>11588</v>
      </c>
      <c r="C19763" s="179" t="s">
        <v>13</v>
      </c>
      <c r="D19763" s="180" t="s">
        <v>15963</v>
      </c>
    </row>
    <row r="19764" spans="1:4" x14ac:dyDescent="0.25">
      <c r="A19764" s="179" t="s">
        <v>11589</v>
      </c>
      <c r="B19764" s="179" t="s">
        <v>11590</v>
      </c>
      <c r="C19764" s="179" t="s">
        <v>13</v>
      </c>
      <c r="D19764" s="180" t="s">
        <v>29340</v>
      </c>
    </row>
    <row r="19765" spans="1:4" x14ac:dyDescent="0.25">
      <c r="A19765" s="179" t="s">
        <v>11591</v>
      </c>
      <c r="B19765" s="179" t="s">
        <v>11592</v>
      </c>
      <c r="C19765" s="179" t="s">
        <v>13</v>
      </c>
      <c r="D19765" s="180" t="s">
        <v>12842</v>
      </c>
    </row>
    <row r="19766" spans="1:4" x14ac:dyDescent="0.25">
      <c r="A19766" s="179" t="s">
        <v>11593</v>
      </c>
      <c r="B19766" s="179" t="s">
        <v>11594</v>
      </c>
      <c r="C19766" s="179" t="s">
        <v>13</v>
      </c>
      <c r="D19766" s="180" t="s">
        <v>16136</v>
      </c>
    </row>
    <row r="19767" spans="1:4" x14ac:dyDescent="0.25">
      <c r="A19767" s="179" t="s">
        <v>11595</v>
      </c>
      <c r="B19767" s="179" t="s">
        <v>11596</v>
      </c>
      <c r="C19767" s="179" t="s">
        <v>13</v>
      </c>
      <c r="D19767" s="180" t="s">
        <v>14843</v>
      </c>
    </row>
    <row r="19768" spans="1:4" x14ac:dyDescent="0.25">
      <c r="A19768" s="179" t="s">
        <v>11598</v>
      </c>
      <c r="B19768" s="179" t="s">
        <v>11599</v>
      </c>
      <c r="C19768" s="179" t="s">
        <v>13</v>
      </c>
      <c r="D19768" s="180" t="s">
        <v>29341</v>
      </c>
    </row>
    <row r="19769" spans="1:4" x14ac:dyDescent="0.25">
      <c r="A19769" s="179" t="s">
        <v>11600</v>
      </c>
      <c r="B19769" s="179" t="s">
        <v>11601</v>
      </c>
      <c r="C19769" s="179" t="s">
        <v>13</v>
      </c>
      <c r="D19769" s="180" t="s">
        <v>29335</v>
      </c>
    </row>
    <row r="19770" spans="1:4" x14ac:dyDescent="0.25">
      <c r="A19770" s="179" t="s">
        <v>11602</v>
      </c>
      <c r="B19770" s="179" t="s">
        <v>11603</v>
      </c>
      <c r="C19770" s="179" t="s">
        <v>13</v>
      </c>
      <c r="D19770" s="180" t="s">
        <v>16807</v>
      </c>
    </row>
    <row r="19771" spans="1:4" x14ac:dyDescent="0.25">
      <c r="A19771" s="179" t="s">
        <v>11604</v>
      </c>
      <c r="B19771" s="179" t="s">
        <v>11605</v>
      </c>
      <c r="C19771" s="179" t="s">
        <v>13</v>
      </c>
      <c r="D19771" s="180" t="s">
        <v>17595</v>
      </c>
    </row>
    <row r="19772" spans="1:4" x14ac:dyDescent="0.25">
      <c r="A19772" s="179" t="s">
        <v>11606</v>
      </c>
      <c r="B19772" s="179" t="s">
        <v>11607</v>
      </c>
      <c r="C19772" s="179" t="s">
        <v>13</v>
      </c>
      <c r="D19772" s="180" t="s">
        <v>13670</v>
      </c>
    </row>
    <row r="19773" spans="1:4" x14ac:dyDescent="0.25">
      <c r="A19773" s="179" t="s">
        <v>11608</v>
      </c>
      <c r="B19773" s="179" t="s">
        <v>11609</v>
      </c>
      <c r="C19773" s="179" t="s">
        <v>13</v>
      </c>
      <c r="D19773" s="180" t="s">
        <v>29342</v>
      </c>
    </row>
    <row r="19774" spans="1:4" x14ac:dyDescent="0.25">
      <c r="A19774" s="179" t="s">
        <v>11610</v>
      </c>
      <c r="B19774" s="179" t="s">
        <v>11611</v>
      </c>
      <c r="C19774" s="179" t="s">
        <v>13</v>
      </c>
      <c r="D19774" s="180" t="s">
        <v>27898</v>
      </c>
    </row>
    <row r="19775" spans="1:4" x14ac:dyDescent="0.25">
      <c r="A19775" s="179" t="s">
        <v>11612</v>
      </c>
      <c r="B19775" s="179" t="s">
        <v>11613</v>
      </c>
      <c r="C19775" s="179" t="s">
        <v>13</v>
      </c>
      <c r="D19775" s="180" t="s">
        <v>16977</v>
      </c>
    </row>
    <row r="19776" spans="1:4" x14ac:dyDescent="0.25">
      <c r="A19776" s="179" t="s">
        <v>11614</v>
      </c>
      <c r="B19776" s="179" t="s">
        <v>11615</v>
      </c>
      <c r="C19776" s="179" t="s">
        <v>13</v>
      </c>
      <c r="D19776" s="180" t="s">
        <v>26563</v>
      </c>
    </row>
    <row r="19777" spans="1:4" x14ac:dyDescent="0.25">
      <c r="A19777" s="179" t="s">
        <v>11616</v>
      </c>
      <c r="B19777" s="179" t="s">
        <v>11617</v>
      </c>
      <c r="C19777" s="179" t="s">
        <v>13</v>
      </c>
      <c r="D19777" s="180" t="s">
        <v>7054</v>
      </c>
    </row>
    <row r="19778" spans="1:4" x14ac:dyDescent="0.25">
      <c r="A19778" s="179" t="s">
        <v>11618</v>
      </c>
      <c r="B19778" s="179" t="s">
        <v>11619</v>
      </c>
      <c r="C19778" s="179" t="s">
        <v>13</v>
      </c>
      <c r="D19778" s="180" t="s">
        <v>18465</v>
      </c>
    </row>
    <row r="19779" spans="1:4" x14ac:dyDescent="0.25">
      <c r="A19779" s="179" t="s">
        <v>11620</v>
      </c>
      <c r="B19779" s="179" t="s">
        <v>11621</v>
      </c>
      <c r="C19779" s="179" t="s">
        <v>13</v>
      </c>
      <c r="D19779" s="180" t="s">
        <v>8514</v>
      </c>
    </row>
    <row r="19780" spans="1:4" x14ac:dyDescent="0.25">
      <c r="A19780" s="179" t="s">
        <v>11622</v>
      </c>
      <c r="B19780" s="179" t="s">
        <v>11623</v>
      </c>
      <c r="C19780" s="179" t="s">
        <v>13</v>
      </c>
      <c r="D19780" s="180" t="s">
        <v>7054</v>
      </c>
    </row>
    <row r="19781" spans="1:4" x14ac:dyDescent="0.25">
      <c r="A19781" s="179" t="s">
        <v>11624</v>
      </c>
      <c r="B19781" s="179" t="s">
        <v>11625</v>
      </c>
      <c r="C19781" s="179" t="s">
        <v>13</v>
      </c>
      <c r="D19781" s="180" t="s">
        <v>23780</v>
      </c>
    </row>
    <row r="19782" spans="1:4" x14ac:dyDescent="0.25">
      <c r="A19782" s="179" t="s">
        <v>11626</v>
      </c>
      <c r="B19782" s="179" t="s">
        <v>11627</v>
      </c>
      <c r="C19782" s="179" t="s">
        <v>13</v>
      </c>
      <c r="D19782" s="180" t="s">
        <v>22387</v>
      </c>
    </row>
    <row r="19783" spans="1:4" x14ac:dyDescent="0.25">
      <c r="A19783" s="179" t="s">
        <v>11628</v>
      </c>
      <c r="B19783" s="179" t="s">
        <v>11629</v>
      </c>
      <c r="C19783" s="179" t="s">
        <v>13</v>
      </c>
      <c r="D19783" s="180" t="s">
        <v>12757</v>
      </c>
    </row>
    <row r="19784" spans="1:4" x14ac:dyDescent="0.25">
      <c r="A19784" s="179" t="s">
        <v>11630</v>
      </c>
      <c r="B19784" s="179" t="s">
        <v>11631</v>
      </c>
      <c r="C19784" s="179" t="s">
        <v>13</v>
      </c>
      <c r="D19784" s="180" t="s">
        <v>7979</v>
      </c>
    </row>
    <row r="19785" spans="1:4" x14ac:dyDescent="0.25">
      <c r="A19785" s="179" t="s">
        <v>11632</v>
      </c>
      <c r="B19785" s="179" t="s">
        <v>11633</v>
      </c>
      <c r="C19785" s="179" t="s">
        <v>13</v>
      </c>
      <c r="D19785" s="180" t="s">
        <v>17654</v>
      </c>
    </row>
    <row r="19786" spans="1:4" x14ac:dyDescent="0.25">
      <c r="A19786" s="179" t="s">
        <v>11634</v>
      </c>
      <c r="B19786" s="179" t="s">
        <v>11635</v>
      </c>
      <c r="C19786" s="179" t="s">
        <v>13</v>
      </c>
      <c r="D19786" s="180" t="s">
        <v>25930</v>
      </c>
    </row>
    <row r="19787" spans="1:4" x14ac:dyDescent="0.25">
      <c r="A19787" s="179" t="s">
        <v>11636</v>
      </c>
      <c r="B19787" s="179" t="s">
        <v>11637</v>
      </c>
      <c r="C19787" s="179" t="s">
        <v>13</v>
      </c>
      <c r="D19787" s="180" t="s">
        <v>21436</v>
      </c>
    </row>
    <row r="19788" spans="1:4" x14ac:dyDescent="0.25">
      <c r="A19788" s="179" t="s">
        <v>11638</v>
      </c>
      <c r="B19788" s="179" t="s">
        <v>11639</v>
      </c>
      <c r="C19788" s="179" t="s">
        <v>13</v>
      </c>
      <c r="D19788" s="180" t="s">
        <v>21436</v>
      </c>
    </row>
    <row r="19789" spans="1:4" x14ac:dyDescent="0.25">
      <c r="A19789" s="179" t="s">
        <v>11640</v>
      </c>
      <c r="B19789" s="179" t="s">
        <v>11641</v>
      </c>
      <c r="C19789" s="179" t="s">
        <v>13</v>
      </c>
      <c r="D19789" s="180" t="s">
        <v>7054</v>
      </c>
    </row>
    <row r="19790" spans="1:4" x14ac:dyDescent="0.25">
      <c r="A19790" s="179" t="s">
        <v>11642</v>
      </c>
      <c r="B19790" s="179" t="s">
        <v>11643</v>
      </c>
      <c r="C19790" s="179" t="s">
        <v>13</v>
      </c>
      <c r="D19790" s="180" t="s">
        <v>7054</v>
      </c>
    </row>
    <row r="19791" spans="1:4" x14ac:dyDescent="0.25">
      <c r="A19791" s="179" t="s">
        <v>11644</v>
      </c>
      <c r="B19791" s="179" t="s">
        <v>11645</v>
      </c>
      <c r="C19791" s="179" t="s">
        <v>13</v>
      </c>
      <c r="D19791" s="180" t="s">
        <v>16671</v>
      </c>
    </row>
    <row r="19792" spans="1:4" x14ac:dyDescent="0.25">
      <c r="A19792" s="179" t="s">
        <v>11646</v>
      </c>
      <c r="B19792" s="179" t="s">
        <v>11647</v>
      </c>
      <c r="C19792" s="179" t="s">
        <v>13</v>
      </c>
      <c r="D19792" s="180" t="s">
        <v>21436</v>
      </c>
    </row>
    <row r="19793" spans="1:4" x14ac:dyDescent="0.25">
      <c r="A19793" s="179" t="s">
        <v>11648</v>
      </c>
      <c r="B19793" s="179" t="s">
        <v>11649</v>
      </c>
      <c r="C19793" s="179" t="s">
        <v>13</v>
      </c>
      <c r="D19793" s="180" t="s">
        <v>29335</v>
      </c>
    </row>
    <row r="19794" spans="1:4" x14ac:dyDescent="0.25">
      <c r="A19794" s="179" t="s">
        <v>11650</v>
      </c>
      <c r="B19794" s="179" t="s">
        <v>11651</v>
      </c>
      <c r="C19794" s="179" t="s">
        <v>13</v>
      </c>
      <c r="D19794" s="180" t="s">
        <v>29339</v>
      </c>
    </row>
    <row r="19795" spans="1:4" x14ac:dyDescent="0.25">
      <c r="A19795" s="179" t="s">
        <v>11652</v>
      </c>
      <c r="B19795" s="179" t="s">
        <v>11653</v>
      </c>
      <c r="C19795" s="179" t="s">
        <v>13</v>
      </c>
      <c r="D19795" s="180" t="s">
        <v>29343</v>
      </c>
    </row>
    <row r="19796" spans="1:4" x14ac:dyDescent="0.25">
      <c r="A19796" s="179" t="s">
        <v>11654</v>
      </c>
      <c r="B19796" s="179" t="s">
        <v>11655</v>
      </c>
      <c r="C19796" s="179" t="s">
        <v>13</v>
      </c>
      <c r="D19796" s="180" t="s">
        <v>25922</v>
      </c>
    </row>
    <row r="19797" spans="1:4" x14ac:dyDescent="0.25">
      <c r="A19797" s="179" t="s">
        <v>11656</v>
      </c>
      <c r="B19797" s="179" t="s">
        <v>11657</v>
      </c>
      <c r="C19797" s="179" t="s">
        <v>13</v>
      </c>
      <c r="D19797" s="180" t="s">
        <v>29343</v>
      </c>
    </row>
    <row r="19798" spans="1:4" x14ac:dyDescent="0.25">
      <c r="A19798" s="179" t="s">
        <v>11658</v>
      </c>
      <c r="B19798" s="179" t="s">
        <v>11659</v>
      </c>
      <c r="C19798" s="179" t="s">
        <v>13</v>
      </c>
      <c r="D19798" s="180" t="s">
        <v>29344</v>
      </c>
    </row>
    <row r="19799" spans="1:4" x14ac:dyDescent="0.25">
      <c r="A19799" s="179" t="s">
        <v>11660</v>
      </c>
      <c r="B19799" s="179" t="s">
        <v>11661</v>
      </c>
      <c r="C19799" s="179" t="s">
        <v>13</v>
      </c>
      <c r="D19799" s="180" t="s">
        <v>16956</v>
      </c>
    </row>
    <row r="19800" spans="1:4" x14ac:dyDescent="0.25">
      <c r="A19800" s="179" t="s">
        <v>11662</v>
      </c>
      <c r="B19800" s="179" t="s">
        <v>11663</v>
      </c>
      <c r="C19800" s="179" t="s">
        <v>13</v>
      </c>
      <c r="D19800" s="180" t="s">
        <v>29345</v>
      </c>
    </row>
    <row r="19801" spans="1:4" x14ac:dyDescent="0.25">
      <c r="A19801" s="179" t="s">
        <v>11664</v>
      </c>
      <c r="B19801" s="179" t="s">
        <v>11665</v>
      </c>
      <c r="C19801" s="179" t="s">
        <v>13</v>
      </c>
      <c r="D19801" s="180" t="s">
        <v>29346</v>
      </c>
    </row>
    <row r="19802" spans="1:4" x14ac:dyDescent="0.25">
      <c r="A19802" s="179" t="s">
        <v>11666</v>
      </c>
      <c r="B19802" s="179" t="s">
        <v>11667</v>
      </c>
      <c r="C19802" s="179" t="s">
        <v>13</v>
      </c>
      <c r="D19802" s="180" t="s">
        <v>14449</v>
      </c>
    </row>
    <row r="19803" spans="1:4" x14ac:dyDescent="0.25">
      <c r="A19803" s="179" t="s">
        <v>11668</v>
      </c>
      <c r="B19803" s="179" t="s">
        <v>11669</v>
      </c>
      <c r="C19803" s="179" t="s">
        <v>13</v>
      </c>
      <c r="D19803" s="180" t="s">
        <v>29331</v>
      </c>
    </row>
    <row r="19804" spans="1:4" x14ac:dyDescent="0.25">
      <c r="A19804" s="179" t="s">
        <v>11670</v>
      </c>
      <c r="B19804" s="179" t="s">
        <v>11671</v>
      </c>
      <c r="C19804" s="179" t="s">
        <v>13</v>
      </c>
      <c r="D19804" s="180" t="s">
        <v>14976</v>
      </c>
    </row>
    <row r="19805" spans="1:4" x14ac:dyDescent="0.25">
      <c r="A19805" s="179" t="s">
        <v>11672</v>
      </c>
      <c r="B19805" s="179" t="s">
        <v>11673</v>
      </c>
      <c r="C19805" s="179" t="s">
        <v>13</v>
      </c>
      <c r="D19805" s="180" t="s">
        <v>29347</v>
      </c>
    </row>
    <row r="19806" spans="1:4" x14ac:dyDescent="0.25">
      <c r="A19806" s="179" t="s">
        <v>11674</v>
      </c>
      <c r="B19806" s="179" t="s">
        <v>11675</v>
      </c>
      <c r="C19806" s="179" t="s">
        <v>13</v>
      </c>
      <c r="D19806" s="180" t="s">
        <v>29331</v>
      </c>
    </row>
    <row r="19807" spans="1:4" x14ac:dyDescent="0.25">
      <c r="A19807" s="179" t="s">
        <v>11676</v>
      </c>
      <c r="B19807" s="179" t="s">
        <v>11677</v>
      </c>
      <c r="C19807" s="179" t="s">
        <v>13</v>
      </c>
      <c r="D19807" s="180" t="s">
        <v>14827</v>
      </c>
    </row>
    <row r="19808" spans="1:4" x14ac:dyDescent="0.25">
      <c r="A19808" s="179" t="s">
        <v>11678</v>
      </c>
      <c r="B19808" s="179" t="s">
        <v>11679</v>
      </c>
      <c r="C19808" s="179" t="s">
        <v>13</v>
      </c>
      <c r="D19808" s="180" t="s">
        <v>14706</v>
      </c>
    </row>
    <row r="19809" spans="1:4" x14ac:dyDescent="0.25">
      <c r="A19809" s="179" t="s">
        <v>11680</v>
      </c>
      <c r="B19809" s="179" t="s">
        <v>224</v>
      </c>
      <c r="C19809" s="179" t="s">
        <v>13</v>
      </c>
      <c r="D19809" s="180" t="s">
        <v>29348</v>
      </c>
    </row>
    <row r="19810" spans="1:4" x14ac:dyDescent="0.25">
      <c r="A19810" s="179" t="s">
        <v>11681</v>
      </c>
      <c r="B19810" s="179" t="s">
        <v>11682</v>
      </c>
      <c r="C19810" s="179" t="s">
        <v>13</v>
      </c>
      <c r="D19810" s="180" t="s">
        <v>29349</v>
      </c>
    </row>
    <row r="19811" spans="1:4" x14ac:dyDescent="0.25">
      <c r="A19811" s="179" t="s">
        <v>11683</v>
      </c>
      <c r="B19811" s="179" t="s">
        <v>11684</v>
      </c>
      <c r="C19811" s="179" t="s">
        <v>13</v>
      </c>
      <c r="D19811" s="180" t="s">
        <v>29350</v>
      </c>
    </row>
    <row r="19812" spans="1:4" x14ac:dyDescent="0.25">
      <c r="A19812" s="179" t="s">
        <v>11685</v>
      </c>
      <c r="B19812" s="179" t="s">
        <v>227</v>
      </c>
      <c r="C19812" s="179" t="s">
        <v>13</v>
      </c>
      <c r="D19812" s="180" t="s">
        <v>29351</v>
      </c>
    </row>
    <row r="19813" spans="1:4" x14ac:dyDescent="0.25">
      <c r="A19813" s="179" t="s">
        <v>11686</v>
      </c>
      <c r="B19813" s="179" t="s">
        <v>7808</v>
      </c>
      <c r="C19813" s="179" t="s">
        <v>13</v>
      </c>
      <c r="D19813" s="180" t="s">
        <v>29352</v>
      </c>
    </row>
    <row r="19814" spans="1:4" x14ac:dyDescent="0.25">
      <c r="A19814" s="179" t="s">
        <v>11687</v>
      </c>
      <c r="B19814" s="179" t="s">
        <v>11688</v>
      </c>
      <c r="C19814" s="179" t="s">
        <v>13</v>
      </c>
      <c r="D19814" s="180" t="s">
        <v>29348</v>
      </c>
    </row>
    <row r="19815" spans="1:4" x14ac:dyDescent="0.25">
      <c r="A19815" s="179" t="s">
        <v>11689</v>
      </c>
      <c r="B19815" s="179" t="s">
        <v>229</v>
      </c>
      <c r="C19815" s="179" t="s">
        <v>13</v>
      </c>
      <c r="D19815" s="180" t="s">
        <v>29353</v>
      </c>
    </row>
    <row r="19816" spans="1:4" x14ac:dyDescent="0.25">
      <c r="A19816" s="179" t="s">
        <v>11690</v>
      </c>
      <c r="B19816" s="179" t="s">
        <v>230</v>
      </c>
      <c r="C19816" s="179" t="s">
        <v>13</v>
      </c>
      <c r="D19816" s="180" t="s">
        <v>29354</v>
      </c>
    </row>
    <row r="19817" spans="1:4" x14ac:dyDescent="0.25">
      <c r="A19817" s="179" t="s">
        <v>11691</v>
      </c>
      <c r="B19817" s="179" t="s">
        <v>11692</v>
      </c>
      <c r="C19817" s="179" t="s">
        <v>13</v>
      </c>
      <c r="D19817" s="180" t="s">
        <v>29355</v>
      </c>
    </row>
    <row r="19818" spans="1:4" x14ac:dyDescent="0.25">
      <c r="A19818" s="179" t="s">
        <v>11693</v>
      </c>
      <c r="B19818" s="179" t="s">
        <v>7810</v>
      </c>
      <c r="C19818" s="179" t="s">
        <v>13</v>
      </c>
      <c r="D19818" s="180" t="s">
        <v>29356</v>
      </c>
    </row>
    <row r="19819" spans="1:4" x14ac:dyDescent="0.25">
      <c r="A19819" s="179" t="s">
        <v>11694</v>
      </c>
      <c r="B19819" s="179" t="s">
        <v>1416</v>
      </c>
      <c r="C19819" s="179" t="s">
        <v>13</v>
      </c>
      <c r="D19819" s="180" t="s">
        <v>29357</v>
      </c>
    </row>
    <row r="19820" spans="1:4" x14ac:dyDescent="0.25">
      <c r="A19820" s="179" t="s">
        <v>11695</v>
      </c>
      <c r="B19820" s="179" t="s">
        <v>11696</v>
      </c>
      <c r="C19820" s="179" t="s">
        <v>13</v>
      </c>
      <c r="D19820" s="180" t="s">
        <v>29358</v>
      </c>
    </row>
    <row r="19821" spans="1:4" x14ac:dyDescent="0.25">
      <c r="A19821" s="179" t="s">
        <v>11697</v>
      </c>
      <c r="B19821" s="179" t="s">
        <v>234</v>
      </c>
      <c r="C19821" s="179" t="s">
        <v>13</v>
      </c>
      <c r="D19821" s="180" t="s">
        <v>29350</v>
      </c>
    </row>
    <row r="19822" spans="1:4" x14ac:dyDescent="0.25">
      <c r="A19822" s="179" t="s">
        <v>11698</v>
      </c>
      <c r="B19822" s="179" t="s">
        <v>11699</v>
      </c>
      <c r="C19822" s="179" t="s">
        <v>13</v>
      </c>
      <c r="D19822" s="180" t="s">
        <v>29359</v>
      </c>
    </row>
    <row r="19823" spans="1:4" x14ac:dyDescent="0.25">
      <c r="A19823" s="179" t="s">
        <v>11700</v>
      </c>
      <c r="B19823" s="179" t="s">
        <v>236</v>
      </c>
      <c r="C19823" s="179" t="s">
        <v>13</v>
      </c>
      <c r="D19823" s="180" t="s">
        <v>29360</v>
      </c>
    </row>
    <row r="19824" spans="1:4" x14ac:dyDescent="0.25">
      <c r="A19824" s="179" t="s">
        <v>11701</v>
      </c>
      <c r="B19824" s="179" t="s">
        <v>237</v>
      </c>
      <c r="C19824" s="179" t="s">
        <v>13</v>
      </c>
      <c r="D19824" s="180" t="s">
        <v>29361</v>
      </c>
    </row>
    <row r="19825" spans="1:4" x14ac:dyDescent="0.25">
      <c r="A19825" s="179" t="s">
        <v>11702</v>
      </c>
      <c r="B19825" s="179" t="s">
        <v>11703</v>
      </c>
      <c r="C19825" s="179" t="s">
        <v>13</v>
      </c>
      <c r="D19825" s="180" t="s">
        <v>29362</v>
      </c>
    </row>
    <row r="19826" spans="1:4" x14ac:dyDescent="0.25">
      <c r="A19826" s="179" t="s">
        <v>11704</v>
      </c>
      <c r="B19826" s="179" t="s">
        <v>11705</v>
      </c>
      <c r="C19826" s="179" t="s">
        <v>13</v>
      </c>
      <c r="D19826" s="180" t="s">
        <v>29363</v>
      </c>
    </row>
    <row r="19827" spans="1:4" x14ac:dyDescent="0.25">
      <c r="A19827" s="179" t="s">
        <v>11706</v>
      </c>
      <c r="B19827" s="179" t="s">
        <v>11707</v>
      </c>
      <c r="C19827" s="179" t="s">
        <v>13</v>
      </c>
      <c r="D19827" s="180" t="s">
        <v>29364</v>
      </c>
    </row>
    <row r="19828" spans="1:4" x14ac:dyDescent="0.25">
      <c r="A19828" s="179" t="s">
        <v>11708</v>
      </c>
      <c r="B19828" s="179" t="s">
        <v>241</v>
      </c>
      <c r="C19828" s="179" t="s">
        <v>13</v>
      </c>
      <c r="D19828" s="180" t="s">
        <v>29365</v>
      </c>
    </row>
    <row r="19829" spans="1:4" x14ac:dyDescent="0.25">
      <c r="A19829" s="179" t="s">
        <v>11709</v>
      </c>
      <c r="B19829" s="179" t="s">
        <v>11710</v>
      </c>
      <c r="C19829" s="179" t="s">
        <v>13</v>
      </c>
      <c r="D19829" s="180" t="s">
        <v>29366</v>
      </c>
    </row>
    <row r="19830" spans="1:4" x14ac:dyDescent="0.25">
      <c r="A19830" s="179" t="s">
        <v>11711</v>
      </c>
      <c r="B19830" s="179" t="s">
        <v>11712</v>
      </c>
      <c r="C19830" s="179" t="s">
        <v>13</v>
      </c>
      <c r="D19830" s="180" t="s">
        <v>29367</v>
      </c>
    </row>
    <row r="19831" spans="1:4" x14ac:dyDescent="0.25">
      <c r="A19831" s="179" t="s">
        <v>11713</v>
      </c>
      <c r="B19831" s="179" t="s">
        <v>243</v>
      </c>
      <c r="C19831" s="179" t="s">
        <v>13</v>
      </c>
      <c r="D19831" s="180" t="s">
        <v>29368</v>
      </c>
    </row>
    <row r="19832" spans="1:4" x14ac:dyDescent="0.25">
      <c r="A19832" s="179" t="s">
        <v>11714</v>
      </c>
      <c r="B19832" s="179" t="s">
        <v>11715</v>
      </c>
      <c r="C19832" s="179" t="s">
        <v>13</v>
      </c>
      <c r="D19832" s="180" t="s">
        <v>29369</v>
      </c>
    </row>
    <row r="19833" spans="1:4" x14ac:dyDescent="0.25">
      <c r="A19833" s="179" t="s">
        <v>11716</v>
      </c>
      <c r="B19833" s="179" t="s">
        <v>244</v>
      </c>
      <c r="C19833" s="179" t="s">
        <v>13</v>
      </c>
      <c r="D19833" s="180" t="s">
        <v>29370</v>
      </c>
    </row>
    <row r="19834" spans="1:4" x14ac:dyDescent="0.25">
      <c r="A19834" s="179" t="s">
        <v>11717</v>
      </c>
      <c r="B19834" s="179" t="s">
        <v>11718</v>
      </c>
      <c r="C19834" s="179" t="s">
        <v>13</v>
      </c>
      <c r="D19834" s="180" t="s">
        <v>29371</v>
      </c>
    </row>
    <row r="19835" spans="1:4" x14ac:dyDescent="0.25">
      <c r="A19835" s="179" t="s">
        <v>11719</v>
      </c>
      <c r="B19835" s="179" t="s">
        <v>246</v>
      </c>
      <c r="C19835" s="179" t="s">
        <v>13</v>
      </c>
      <c r="D19835" s="180" t="s">
        <v>29372</v>
      </c>
    </row>
    <row r="19836" spans="1:4" x14ac:dyDescent="0.25">
      <c r="A19836" s="179" t="s">
        <v>11720</v>
      </c>
      <c r="B19836" s="179" t="s">
        <v>247</v>
      </c>
      <c r="C19836" s="179" t="s">
        <v>13</v>
      </c>
      <c r="D19836" s="180" t="s">
        <v>29373</v>
      </c>
    </row>
    <row r="19837" spans="1:4" x14ac:dyDescent="0.25">
      <c r="A19837" s="179" t="s">
        <v>11721</v>
      </c>
      <c r="B19837" s="179" t="s">
        <v>248</v>
      </c>
      <c r="C19837" s="179" t="s">
        <v>13</v>
      </c>
      <c r="D19837" s="180" t="s">
        <v>29354</v>
      </c>
    </row>
    <row r="19838" spans="1:4" x14ac:dyDescent="0.25">
      <c r="A19838" s="179" t="s">
        <v>11722</v>
      </c>
      <c r="B19838" s="179" t="s">
        <v>249</v>
      </c>
      <c r="C19838" s="179" t="s">
        <v>13</v>
      </c>
      <c r="D19838" s="180" t="s">
        <v>29374</v>
      </c>
    </row>
    <row r="19839" spans="1:4" x14ac:dyDescent="0.25">
      <c r="A19839" s="179" t="s">
        <v>11723</v>
      </c>
      <c r="B19839" s="179" t="s">
        <v>11724</v>
      </c>
      <c r="C19839" s="179" t="s">
        <v>13</v>
      </c>
      <c r="D19839" s="180" t="s">
        <v>29375</v>
      </c>
    </row>
    <row r="19840" spans="1:4" x14ac:dyDescent="0.25">
      <c r="A19840" s="179" t="s">
        <v>11725</v>
      </c>
      <c r="B19840" s="179" t="s">
        <v>293</v>
      </c>
      <c r="C19840" s="179" t="s">
        <v>13</v>
      </c>
      <c r="D19840" s="180" t="s">
        <v>29376</v>
      </c>
    </row>
    <row r="19841" spans="1:4" x14ac:dyDescent="0.25">
      <c r="A19841" s="179" t="s">
        <v>11726</v>
      </c>
      <c r="B19841" s="179" t="s">
        <v>11727</v>
      </c>
      <c r="C19841" s="179" t="s">
        <v>13</v>
      </c>
      <c r="D19841" s="180" t="s">
        <v>29377</v>
      </c>
    </row>
    <row r="19842" spans="1:4" x14ac:dyDescent="0.25">
      <c r="A19842" s="179" t="s">
        <v>11728</v>
      </c>
      <c r="B19842" s="179" t="s">
        <v>11729</v>
      </c>
      <c r="C19842" s="179" t="s">
        <v>13</v>
      </c>
      <c r="D19842" s="180" t="s">
        <v>29378</v>
      </c>
    </row>
    <row r="19843" spans="1:4" x14ac:dyDescent="0.25">
      <c r="A19843" s="179" t="s">
        <v>11730</v>
      </c>
      <c r="B19843" s="179" t="s">
        <v>251</v>
      </c>
      <c r="C19843" s="179" t="s">
        <v>13</v>
      </c>
      <c r="D19843" s="180" t="s">
        <v>29367</v>
      </c>
    </row>
    <row r="19844" spans="1:4" x14ac:dyDescent="0.25">
      <c r="A19844" s="179" t="s">
        <v>11731</v>
      </c>
      <c r="B19844" s="179" t="s">
        <v>11732</v>
      </c>
      <c r="C19844" s="179" t="s">
        <v>13</v>
      </c>
      <c r="D19844" s="180" t="s">
        <v>29379</v>
      </c>
    </row>
    <row r="19845" spans="1:4" x14ac:dyDescent="0.25">
      <c r="A19845" s="179" t="s">
        <v>11733</v>
      </c>
      <c r="B19845" s="179" t="s">
        <v>11734</v>
      </c>
      <c r="C19845" s="179" t="s">
        <v>13</v>
      </c>
      <c r="D19845" s="180" t="s">
        <v>29380</v>
      </c>
    </row>
    <row r="19846" spans="1:4" x14ac:dyDescent="0.25">
      <c r="A19846" s="179" t="s">
        <v>11735</v>
      </c>
      <c r="B19846" s="179" t="s">
        <v>7814</v>
      </c>
      <c r="C19846" s="179" t="s">
        <v>13</v>
      </c>
      <c r="D19846" s="180" t="s">
        <v>29381</v>
      </c>
    </row>
    <row r="19847" spans="1:4" x14ac:dyDescent="0.25">
      <c r="A19847" s="179" t="s">
        <v>11736</v>
      </c>
      <c r="B19847" s="179" t="s">
        <v>11737</v>
      </c>
      <c r="C19847" s="179" t="s">
        <v>13</v>
      </c>
      <c r="D19847" s="180" t="s">
        <v>29382</v>
      </c>
    </row>
    <row r="19848" spans="1:4" x14ac:dyDescent="0.25">
      <c r="A19848" s="179" t="s">
        <v>11738</v>
      </c>
      <c r="B19848" s="179" t="s">
        <v>11739</v>
      </c>
      <c r="C19848" s="179" t="s">
        <v>13</v>
      </c>
      <c r="D19848" s="180" t="s">
        <v>29383</v>
      </c>
    </row>
    <row r="19849" spans="1:4" x14ac:dyDescent="0.25">
      <c r="A19849" s="179" t="s">
        <v>11740</v>
      </c>
      <c r="B19849" s="179" t="s">
        <v>11741</v>
      </c>
      <c r="C19849" s="179" t="s">
        <v>13</v>
      </c>
      <c r="D19849" s="180" t="s">
        <v>29384</v>
      </c>
    </row>
    <row r="19850" spans="1:4" x14ac:dyDescent="0.25">
      <c r="A19850" s="179" t="s">
        <v>11742</v>
      </c>
      <c r="B19850" s="179" t="s">
        <v>11743</v>
      </c>
      <c r="C19850" s="179" t="s">
        <v>13</v>
      </c>
      <c r="D19850" s="180" t="s">
        <v>29385</v>
      </c>
    </row>
    <row r="19851" spans="1:4" x14ac:dyDescent="0.25">
      <c r="A19851" s="179" t="s">
        <v>11744</v>
      </c>
      <c r="B19851" s="179" t="s">
        <v>11745</v>
      </c>
      <c r="C19851" s="179" t="s">
        <v>13</v>
      </c>
      <c r="D19851" s="180" t="s">
        <v>29386</v>
      </c>
    </row>
    <row r="19852" spans="1:4" x14ac:dyDescent="0.25">
      <c r="A19852" s="179" t="s">
        <v>11746</v>
      </c>
      <c r="B19852" s="179" t="s">
        <v>11747</v>
      </c>
      <c r="C19852" s="179" t="s">
        <v>13</v>
      </c>
      <c r="D19852" s="180" t="s">
        <v>29387</v>
      </c>
    </row>
    <row r="19853" spans="1:4" x14ac:dyDescent="0.25">
      <c r="A19853" s="179" t="s">
        <v>11748</v>
      </c>
      <c r="B19853" s="179" t="s">
        <v>11749</v>
      </c>
      <c r="C19853" s="179" t="s">
        <v>13</v>
      </c>
      <c r="D19853" s="180" t="s">
        <v>29388</v>
      </c>
    </row>
    <row r="19854" spans="1:4" x14ac:dyDescent="0.25">
      <c r="A19854" s="179" t="s">
        <v>11750</v>
      </c>
      <c r="B19854" s="179" t="s">
        <v>11751</v>
      </c>
      <c r="C19854" s="179" t="s">
        <v>13</v>
      </c>
      <c r="D19854" s="180" t="s">
        <v>29389</v>
      </c>
    </row>
    <row r="19855" spans="1:4" x14ac:dyDescent="0.25">
      <c r="A19855" s="179" t="s">
        <v>11752</v>
      </c>
      <c r="B19855" s="179" t="s">
        <v>11753</v>
      </c>
      <c r="C19855" s="179" t="s">
        <v>13</v>
      </c>
      <c r="D19855" s="180" t="s">
        <v>29390</v>
      </c>
    </row>
    <row r="19856" spans="1:4" x14ac:dyDescent="0.25">
      <c r="A19856" s="179" t="s">
        <v>11754</v>
      </c>
      <c r="B19856" s="179" t="s">
        <v>262</v>
      </c>
      <c r="C19856" s="179" t="s">
        <v>13</v>
      </c>
      <c r="D19856" s="180" t="s">
        <v>29391</v>
      </c>
    </row>
    <row r="19857" spans="1:4" x14ac:dyDescent="0.25">
      <c r="A19857" s="179" t="s">
        <v>11755</v>
      </c>
      <c r="B19857" s="179" t="s">
        <v>11756</v>
      </c>
      <c r="C19857" s="179" t="s">
        <v>13</v>
      </c>
      <c r="D19857" s="180" t="s">
        <v>29392</v>
      </c>
    </row>
    <row r="19858" spans="1:4" x14ac:dyDescent="0.25">
      <c r="A19858" s="179" t="s">
        <v>11757</v>
      </c>
      <c r="B19858" s="179" t="s">
        <v>11758</v>
      </c>
      <c r="C19858" s="179" t="s">
        <v>13</v>
      </c>
      <c r="D19858" s="180" t="s">
        <v>29393</v>
      </c>
    </row>
    <row r="19859" spans="1:4" x14ac:dyDescent="0.25">
      <c r="A19859" s="179" t="s">
        <v>11759</v>
      </c>
      <c r="B19859" s="179" t="s">
        <v>11760</v>
      </c>
      <c r="C19859" s="179" t="s">
        <v>13</v>
      </c>
      <c r="D19859" s="180" t="s">
        <v>29391</v>
      </c>
    </row>
    <row r="19860" spans="1:4" x14ac:dyDescent="0.25">
      <c r="A19860" s="179" t="s">
        <v>11761</v>
      </c>
      <c r="B19860" s="179" t="s">
        <v>265</v>
      </c>
      <c r="C19860" s="179" t="s">
        <v>13</v>
      </c>
      <c r="D19860" s="180" t="s">
        <v>29394</v>
      </c>
    </row>
    <row r="19861" spans="1:4" x14ac:dyDescent="0.25">
      <c r="A19861" s="179" t="s">
        <v>11762</v>
      </c>
      <c r="B19861" s="179" t="s">
        <v>11763</v>
      </c>
      <c r="C19861" s="179" t="s">
        <v>13</v>
      </c>
      <c r="D19861" s="180" t="s">
        <v>29395</v>
      </c>
    </row>
    <row r="19862" spans="1:4" x14ac:dyDescent="0.25">
      <c r="A19862" s="179" t="s">
        <v>11764</v>
      </c>
      <c r="B19862" s="179" t="s">
        <v>267</v>
      </c>
      <c r="C19862" s="179" t="s">
        <v>13</v>
      </c>
      <c r="D19862" s="180" t="s">
        <v>29396</v>
      </c>
    </row>
    <row r="19863" spans="1:4" x14ac:dyDescent="0.25">
      <c r="A19863" s="179" t="s">
        <v>11765</v>
      </c>
      <c r="B19863" s="179" t="s">
        <v>11766</v>
      </c>
      <c r="C19863" s="179" t="s">
        <v>13</v>
      </c>
      <c r="D19863" s="180" t="s">
        <v>29397</v>
      </c>
    </row>
    <row r="19864" spans="1:4" x14ac:dyDescent="0.25">
      <c r="A19864" s="179" t="s">
        <v>11767</v>
      </c>
      <c r="B19864" s="179" t="s">
        <v>11768</v>
      </c>
      <c r="C19864" s="179" t="s">
        <v>13</v>
      </c>
      <c r="D19864" s="180" t="s">
        <v>29398</v>
      </c>
    </row>
    <row r="19865" spans="1:4" x14ac:dyDescent="0.25">
      <c r="A19865" s="179" t="s">
        <v>11769</v>
      </c>
      <c r="B19865" s="179" t="s">
        <v>269</v>
      </c>
      <c r="C19865" s="179" t="s">
        <v>13</v>
      </c>
      <c r="D19865" s="180" t="s">
        <v>29399</v>
      </c>
    </row>
    <row r="19866" spans="1:4" x14ac:dyDescent="0.25">
      <c r="A19866" s="179" t="s">
        <v>11770</v>
      </c>
      <c r="B19866" s="179" t="s">
        <v>11771</v>
      </c>
      <c r="C19866" s="179" t="s">
        <v>13</v>
      </c>
      <c r="D19866" s="180" t="s">
        <v>29400</v>
      </c>
    </row>
    <row r="19867" spans="1:4" x14ac:dyDescent="0.25">
      <c r="A19867" s="179" t="s">
        <v>11772</v>
      </c>
      <c r="B19867" s="179" t="s">
        <v>271</v>
      </c>
      <c r="C19867" s="179" t="s">
        <v>13</v>
      </c>
      <c r="D19867" s="180" t="s">
        <v>29400</v>
      </c>
    </row>
    <row r="19868" spans="1:4" x14ac:dyDescent="0.25">
      <c r="A19868" s="179" t="s">
        <v>11773</v>
      </c>
      <c r="B19868" s="179" t="s">
        <v>272</v>
      </c>
      <c r="C19868" s="179" t="s">
        <v>13</v>
      </c>
      <c r="D19868" s="180" t="s">
        <v>29391</v>
      </c>
    </row>
    <row r="19869" spans="1:4" x14ac:dyDescent="0.25">
      <c r="A19869" s="179" t="s">
        <v>11774</v>
      </c>
      <c r="B19869" s="179" t="s">
        <v>11775</v>
      </c>
      <c r="C19869" s="179" t="s">
        <v>13</v>
      </c>
      <c r="D19869" s="180" t="s">
        <v>29391</v>
      </c>
    </row>
    <row r="19870" spans="1:4" x14ac:dyDescent="0.25">
      <c r="A19870" s="179" t="s">
        <v>11776</v>
      </c>
      <c r="B19870" s="179" t="s">
        <v>274</v>
      </c>
      <c r="C19870" s="179" t="s">
        <v>13</v>
      </c>
      <c r="D19870" s="180" t="s">
        <v>29401</v>
      </c>
    </row>
    <row r="19871" spans="1:4" x14ac:dyDescent="0.25">
      <c r="A19871" s="179" t="s">
        <v>11777</v>
      </c>
      <c r="B19871" s="179" t="s">
        <v>1419</v>
      </c>
      <c r="C19871" s="179" t="s">
        <v>13</v>
      </c>
      <c r="D19871" s="180" t="s">
        <v>29400</v>
      </c>
    </row>
    <row r="19872" spans="1:4" x14ac:dyDescent="0.25">
      <c r="A19872" s="179" t="s">
        <v>11778</v>
      </c>
      <c r="B19872" s="179" t="s">
        <v>277</v>
      </c>
      <c r="C19872" s="179" t="s">
        <v>13</v>
      </c>
      <c r="D19872" s="180" t="s">
        <v>29363</v>
      </c>
    </row>
    <row r="19873" spans="1:4" x14ac:dyDescent="0.25">
      <c r="A19873" s="179" t="s">
        <v>11779</v>
      </c>
      <c r="B19873" s="179" t="s">
        <v>278</v>
      </c>
      <c r="C19873" s="179" t="s">
        <v>13</v>
      </c>
      <c r="D19873" s="180" t="s">
        <v>29374</v>
      </c>
    </row>
    <row r="19874" spans="1:4" x14ac:dyDescent="0.25">
      <c r="A19874" s="179" t="s">
        <v>11780</v>
      </c>
      <c r="B19874" s="179" t="s">
        <v>279</v>
      </c>
      <c r="C19874" s="179" t="s">
        <v>13</v>
      </c>
      <c r="D19874" s="180" t="s">
        <v>29402</v>
      </c>
    </row>
    <row r="19875" spans="1:4" x14ac:dyDescent="0.25">
      <c r="A19875" s="179" t="s">
        <v>11781</v>
      </c>
      <c r="B19875" s="179" t="s">
        <v>280</v>
      </c>
      <c r="C19875" s="179" t="s">
        <v>13</v>
      </c>
      <c r="D19875" s="180" t="s">
        <v>29403</v>
      </c>
    </row>
    <row r="19876" spans="1:4" x14ac:dyDescent="0.25">
      <c r="A19876" s="179" t="s">
        <v>11782</v>
      </c>
      <c r="B19876" s="179" t="s">
        <v>281</v>
      </c>
      <c r="C19876" s="179" t="s">
        <v>13</v>
      </c>
      <c r="D19876" s="180" t="s">
        <v>29402</v>
      </c>
    </row>
    <row r="19877" spans="1:4" x14ac:dyDescent="0.25">
      <c r="A19877" s="179" t="s">
        <v>11783</v>
      </c>
      <c r="B19877" s="179" t="s">
        <v>11784</v>
      </c>
      <c r="C19877" s="179" t="s">
        <v>13</v>
      </c>
      <c r="D19877" s="180" t="s">
        <v>29404</v>
      </c>
    </row>
    <row r="19878" spans="1:4" x14ac:dyDescent="0.25">
      <c r="A19878" s="179" t="s">
        <v>11785</v>
      </c>
      <c r="B19878" s="179" t="s">
        <v>284</v>
      </c>
      <c r="C19878" s="179" t="s">
        <v>13</v>
      </c>
      <c r="D19878" s="180" t="s">
        <v>29405</v>
      </c>
    </row>
    <row r="19879" spans="1:4" x14ac:dyDescent="0.25">
      <c r="A19879" s="179" t="s">
        <v>11786</v>
      </c>
      <c r="B19879" s="179" t="s">
        <v>11787</v>
      </c>
      <c r="C19879" s="179" t="s">
        <v>13</v>
      </c>
      <c r="D19879" s="180" t="s">
        <v>29406</v>
      </c>
    </row>
    <row r="19880" spans="1:4" x14ac:dyDescent="0.25">
      <c r="A19880" s="179" t="s">
        <v>11788</v>
      </c>
      <c r="B19880" s="179" t="s">
        <v>286</v>
      </c>
      <c r="C19880" s="179" t="s">
        <v>13</v>
      </c>
      <c r="D19880" s="180" t="s">
        <v>29407</v>
      </c>
    </row>
    <row r="19881" spans="1:4" x14ac:dyDescent="0.25">
      <c r="A19881" s="179" t="s">
        <v>11789</v>
      </c>
      <c r="B19881" s="179" t="s">
        <v>11790</v>
      </c>
      <c r="C19881" s="179" t="s">
        <v>13</v>
      </c>
      <c r="D19881" s="180" t="s">
        <v>29408</v>
      </c>
    </row>
    <row r="19882" spans="1:4" x14ac:dyDescent="0.25">
      <c r="A19882" s="179" t="s">
        <v>11791</v>
      </c>
      <c r="B19882" s="179" t="s">
        <v>287</v>
      </c>
      <c r="C19882" s="179" t="s">
        <v>13</v>
      </c>
      <c r="D19882" s="180" t="s">
        <v>29368</v>
      </c>
    </row>
    <row r="19883" spans="1:4" x14ac:dyDescent="0.25">
      <c r="A19883" s="179" t="s">
        <v>11792</v>
      </c>
      <c r="B19883" s="179" t="s">
        <v>11793</v>
      </c>
      <c r="C19883" s="179" t="s">
        <v>13</v>
      </c>
      <c r="D19883" s="180" t="s">
        <v>29409</v>
      </c>
    </row>
    <row r="19884" spans="1:4" x14ac:dyDescent="0.25">
      <c r="A19884" s="179" t="s">
        <v>11794</v>
      </c>
      <c r="B19884" s="179" t="s">
        <v>11795</v>
      </c>
      <c r="C19884" s="179" t="s">
        <v>13</v>
      </c>
      <c r="D19884" s="180" t="s">
        <v>29410</v>
      </c>
    </row>
    <row r="19885" spans="1:4" x14ac:dyDescent="0.25">
      <c r="A19885" s="179" t="s">
        <v>11796</v>
      </c>
      <c r="B19885" s="179" t="s">
        <v>11797</v>
      </c>
      <c r="C19885" s="179" t="s">
        <v>13</v>
      </c>
      <c r="D19885" s="180" t="s">
        <v>29368</v>
      </c>
    </row>
    <row r="19886" spans="1:4" x14ac:dyDescent="0.25">
      <c r="A19886" s="179" t="s">
        <v>11798</v>
      </c>
      <c r="B19886" s="179" t="s">
        <v>292</v>
      </c>
      <c r="C19886" s="179" t="s">
        <v>13</v>
      </c>
      <c r="D19886" s="180" t="s">
        <v>29411</v>
      </c>
    </row>
    <row r="19887" spans="1:4" x14ac:dyDescent="0.25">
      <c r="A19887" s="179" t="s">
        <v>11799</v>
      </c>
      <c r="B19887" s="179" t="s">
        <v>7792</v>
      </c>
      <c r="C19887" s="179" t="s">
        <v>13</v>
      </c>
      <c r="D19887" s="180" t="s">
        <v>29412</v>
      </c>
    </row>
    <row r="19888" spans="1:4" x14ac:dyDescent="0.25">
      <c r="A19888" s="191"/>
      <c r="B19888" s="179"/>
      <c r="C19888" s="179"/>
      <c r="D19888" s="180"/>
    </row>
    <row r="19889" spans="1:4" x14ac:dyDescent="0.25">
      <c r="A19889" s="191"/>
      <c r="B19889" s="179"/>
      <c r="C19889" s="179"/>
      <c r="D19889" s="180"/>
    </row>
    <row r="19890" spans="1:4" x14ac:dyDescent="0.25">
      <c r="A19890" s="191"/>
      <c r="B19890" s="179"/>
      <c r="C19890" s="179"/>
      <c r="D19890" s="180"/>
    </row>
    <row r="19891" spans="1:4" x14ac:dyDescent="0.25">
      <c r="A19891" s="191"/>
      <c r="B19891" s="179"/>
      <c r="C19891" s="179"/>
      <c r="D19891" s="180"/>
    </row>
    <row r="19892" spans="1:4" x14ac:dyDescent="0.25">
      <c r="A19892" s="191"/>
      <c r="B19892" s="179"/>
      <c r="C19892" s="179"/>
      <c r="D19892" s="180"/>
    </row>
    <row r="19893" spans="1:4" x14ac:dyDescent="0.25">
      <c r="A19893" s="735" t="s">
        <v>44159</v>
      </c>
      <c r="B19893" s="735"/>
      <c r="C19893" s="735"/>
      <c r="D19893" s="735"/>
    </row>
    <row r="19894" spans="1:4" x14ac:dyDescent="0.25">
      <c r="A19894" s="736" t="s">
        <v>44160</v>
      </c>
      <c r="B19894" s="736"/>
      <c r="C19894" s="736"/>
      <c r="D19894" s="736"/>
    </row>
    <row r="19895" spans="1:4" x14ac:dyDescent="0.25">
      <c r="A19895" s="191"/>
      <c r="B19895" s="179"/>
      <c r="C19895" s="179"/>
      <c r="D19895" s="180"/>
    </row>
    <row r="19896" spans="1:4" ht="15.75" x14ac:dyDescent="0.25">
      <c r="A19896" s="737" t="s">
        <v>44161</v>
      </c>
      <c r="B19896" s="737"/>
      <c r="C19896" s="737"/>
      <c r="D19896" s="737"/>
    </row>
    <row r="19897" spans="1:4" x14ac:dyDescent="0.25">
      <c r="A19897" s="738" t="s">
        <v>44162</v>
      </c>
      <c r="B19897" s="738"/>
      <c r="C19897" s="738"/>
      <c r="D19897" s="738"/>
    </row>
    <row r="19898" spans="1:4" x14ac:dyDescent="0.25">
      <c r="A19898" s="736" t="s">
        <v>44163</v>
      </c>
      <c r="B19898" s="736"/>
      <c r="C19898" s="736"/>
      <c r="D19898"/>
    </row>
    <row r="19899" spans="1:4" x14ac:dyDescent="0.25">
      <c r="A19899" s="191"/>
      <c r="B19899" s="179"/>
      <c r="C19899" s="179"/>
      <c r="D19899" s="180"/>
    </row>
    <row r="19900" spans="1:4" x14ac:dyDescent="0.25">
      <c r="A19900" s="191"/>
      <c r="B19900" s="179"/>
      <c r="C19900" s="179"/>
      <c r="D19900" s="180"/>
    </row>
    <row r="19901" spans="1:4" x14ac:dyDescent="0.25">
      <c r="A19901" s="374" t="s">
        <v>44164</v>
      </c>
      <c r="B19901" s="374" t="s">
        <v>44165</v>
      </c>
      <c r="C19901" s="374" t="s">
        <v>18729</v>
      </c>
      <c r="D19901" s="375" t="s">
        <v>44166</v>
      </c>
    </row>
    <row r="19902" spans="1:4" x14ac:dyDescent="0.25">
      <c r="A19902" s="376"/>
      <c r="B19902" s="377"/>
      <c r="C19902" s="376"/>
      <c r="D19902" s="378"/>
    </row>
    <row r="19903" spans="1:4" x14ac:dyDescent="0.25">
      <c r="A19903" s="376" t="s">
        <v>44167</v>
      </c>
      <c r="B19903" s="377" t="s">
        <v>44168</v>
      </c>
      <c r="C19903" s="376" t="s">
        <v>7973</v>
      </c>
      <c r="D19903" s="378">
        <v>205.97</v>
      </c>
    </row>
    <row r="19904" spans="1:4" x14ac:dyDescent="0.25">
      <c r="A19904" s="376" t="s">
        <v>44169</v>
      </c>
      <c r="B19904" s="377" t="s">
        <v>44170</v>
      </c>
      <c r="C19904" s="376" t="s">
        <v>7973</v>
      </c>
      <c r="D19904" s="378">
        <v>227.11</v>
      </c>
    </row>
    <row r="19905" spans="1:4" x14ac:dyDescent="0.25">
      <c r="A19905" s="376" t="s">
        <v>44171</v>
      </c>
      <c r="B19905" s="377" t="s">
        <v>44172</v>
      </c>
      <c r="C19905" s="376" t="s">
        <v>7973</v>
      </c>
      <c r="D19905" s="378">
        <v>196.09</v>
      </c>
    </row>
    <row r="19906" spans="1:4" x14ac:dyDescent="0.25">
      <c r="A19906" s="376" t="s">
        <v>44173</v>
      </c>
      <c r="B19906" s="377" t="s">
        <v>44174</v>
      </c>
      <c r="C19906" s="376" t="s">
        <v>7973</v>
      </c>
      <c r="D19906" s="378">
        <v>267.60000000000002</v>
      </c>
    </row>
    <row r="19907" spans="1:4" x14ac:dyDescent="0.25">
      <c r="A19907" s="376" t="s">
        <v>44175</v>
      </c>
      <c r="B19907" s="377" t="s">
        <v>44176</v>
      </c>
      <c r="C19907" s="376" t="s">
        <v>7973</v>
      </c>
      <c r="D19907" s="378">
        <v>222.22</v>
      </c>
    </row>
    <row r="19908" spans="1:4" x14ac:dyDescent="0.25">
      <c r="A19908" s="376" t="s">
        <v>44177</v>
      </c>
      <c r="B19908" s="377" t="s">
        <v>44178</v>
      </c>
      <c r="C19908" s="376" t="s">
        <v>7973</v>
      </c>
      <c r="D19908" s="378">
        <v>303.20999999999998</v>
      </c>
    </row>
    <row r="19909" spans="1:4" x14ac:dyDescent="0.25">
      <c r="A19909" s="376" t="s">
        <v>44179</v>
      </c>
      <c r="B19909" s="377" t="s">
        <v>44180</v>
      </c>
      <c r="C19909" s="376" t="s">
        <v>44181</v>
      </c>
      <c r="D19909" s="378">
        <v>1756.3</v>
      </c>
    </row>
    <row r="19910" spans="1:4" x14ac:dyDescent="0.25">
      <c r="A19910" s="376" t="s">
        <v>44182</v>
      </c>
      <c r="B19910" s="377" t="s">
        <v>44183</v>
      </c>
      <c r="C19910" s="376" t="s">
        <v>44181</v>
      </c>
      <c r="D19910" s="378">
        <v>5965.52</v>
      </c>
    </row>
    <row r="19911" spans="1:4" x14ac:dyDescent="0.25">
      <c r="A19911" s="376" t="s">
        <v>44184</v>
      </c>
      <c r="B19911" s="377" t="s">
        <v>44185</v>
      </c>
      <c r="C19911" s="376" t="s">
        <v>44186</v>
      </c>
      <c r="D19911" s="378">
        <v>17.86</v>
      </c>
    </row>
    <row r="19912" spans="1:4" x14ac:dyDescent="0.25">
      <c r="A19912" s="376" t="s">
        <v>44187</v>
      </c>
      <c r="B19912" s="377" t="s">
        <v>44188</v>
      </c>
      <c r="C19912" s="376" t="s">
        <v>7973</v>
      </c>
      <c r="D19912" s="378">
        <v>12.74</v>
      </c>
    </row>
    <row r="19913" spans="1:4" x14ac:dyDescent="0.25">
      <c r="A19913" s="376" t="s">
        <v>44189</v>
      </c>
      <c r="B19913" s="377" t="s">
        <v>44190</v>
      </c>
      <c r="C19913" s="376" t="s">
        <v>44191</v>
      </c>
      <c r="D19913" s="378">
        <v>2768.78</v>
      </c>
    </row>
    <row r="19914" spans="1:4" x14ac:dyDescent="0.25">
      <c r="A19914" s="376" t="s">
        <v>44192</v>
      </c>
      <c r="B19914" s="377" t="s">
        <v>44193</v>
      </c>
      <c r="C19914" s="376" t="s">
        <v>44191</v>
      </c>
      <c r="D19914" s="378">
        <v>3051.03</v>
      </c>
    </row>
    <row r="19915" spans="1:4" x14ac:dyDescent="0.25">
      <c r="A19915" s="376" t="s">
        <v>44194</v>
      </c>
      <c r="B19915" s="377" t="s">
        <v>44195</v>
      </c>
      <c r="C19915" s="376" t="s">
        <v>44196</v>
      </c>
      <c r="D19915" s="378">
        <v>17685.96</v>
      </c>
    </row>
    <row r="19916" spans="1:4" x14ac:dyDescent="0.25">
      <c r="A19916" s="376" t="s">
        <v>44197</v>
      </c>
      <c r="B19916" s="377" t="s">
        <v>44198</v>
      </c>
      <c r="C19916" s="376" t="s">
        <v>44199</v>
      </c>
      <c r="D19916" s="378">
        <v>2059.6</v>
      </c>
    </row>
    <row r="19917" spans="1:4" x14ac:dyDescent="0.25">
      <c r="A19917" s="376" t="s">
        <v>44200</v>
      </c>
      <c r="B19917" s="377" t="s">
        <v>44201</v>
      </c>
      <c r="C19917" s="376" t="s">
        <v>44199</v>
      </c>
      <c r="D19917" s="378">
        <v>5492.27</v>
      </c>
    </row>
    <row r="19918" spans="1:4" x14ac:dyDescent="0.25">
      <c r="A19918" s="376" t="s">
        <v>44202</v>
      </c>
      <c r="B19918" s="377" t="s">
        <v>44203</v>
      </c>
      <c r="C19918" s="376" t="s">
        <v>7973</v>
      </c>
      <c r="D19918" s="378">
        <v>365.73</v>
      </c>
    </row>
    <row r="19919" spans="1:4" x14ac:dyDescent="0.25">
      <c r="A19919" s="376" t="s">
        <v>44204</v>
      </c>
      <c r="B19919" s="377" t="s">
        <v>44205</v>
      </c>
      <c r="C19919" s="376" t="s">
        <v>7973</v>
      </c>
      <c r="D19919" s="378">
        <v>372.49</v>
      </c>
    </row>
    <row r="19920" spans="1:4" x14ac:dyDescent="0.25">
      <c r="A19920" s="376" t="s">
        <v>44206</v>
      </c>
      <c r="B19920" s="377" t="s">
        <v>44207</v>
      </c>
      <c r="C19920" s="376" t="s">
        <v>7973</v>
      </c>
      <c r="D19920" s="378">
        <v>501.17</v>
      </c>
    </row>
    <row r="19921" spans="1:4" x14ac:dyDescent="0.25">
      <c r="A19921" s="376" t="s">
        <v>44208</v>
      </c>
      <c r="B19921" s="377" t="s">
        <v>44209</v>
      </c>
      <c r="C19921" s="376" t="s">
        <v>7973</v>
      </c>
      <c r="D19921" s="378">
        <v>541.82000000000005</v>
      </c>
    </row>
    <row r="19922" spans="1:4" x14ac:dyDescent="0.25">
      <c r="A19922" s="376" t="s">
        <v>44210</v>
      </c>
      <c r="B19922" s="377" t="s">
        <v>44211</v>
      </c>
      <c r="C19922" s="376" t="s">
        <v>7973</v>
      </c>
      <c r="D19922" s="378">
        <v>732.69</v>
      </c>
    </row>
    <row r="19923" spans="1:4" x14ac:dyDescent="0.25">
      <c r="A19923" s="376" t="s">
        <v>44212</v>
      </c>
      <c r="B19923" s="377" t="s">
        <v>44213</v>
      </c>
      <c r="C19923" s="376" t="s">
        <v>7973</v>
      </c>
      <c r="D19923" s="378">
        <v>780.64</v>
      </c>
    </row>
    <row r="19924" spans="1:4" x14ac:dyDescent="0.25">
      <c r="A19924" s="376" t="s">
        <v>44214</v>
      </c>
      <c r="B19924" s="377" t="s">
        <v>44215</v>
      </c>
      <c r="C19924" s="376" t="s">
        <v>7973</v>
      </c>
      <c r="D19924" s="378">
        <v>846.6</v>
      </c>
    </row>
    <row r="19925" spans="1:4" x14ac:dyDescent="0.25">
      <c r="A19925" s="376" t="s">
        <v>44216</v>
      </c>
      <c r="B19925" s="377" t="s">
        <v>44217</v>
      </c>
      <c r="C19925" s="376" t="s">
        <v>7973</v>
      </c>
      <c r="D19925" s="378">
        <v>968.49</v>
      </c>
    </row>
    <row r="19926" spans="1:4" x14ac:dyDescent="0.25">
      <c r="A19926" s="376" t="s">
        <v>44218</v>
      </c>
      <c r="B19926" s="377" t="s">
        <v>44219</v>
      </c>
      <c r="C19926" s="376" t="s">
        <v>7973</v>
      </c>
      <c r="D19926" s="378">
        <v>934.62</v>
      </c>
    </row>
    <row r="19927" spans="1:4" x14ac:dyDescent="0.25">
      <c r="A19927" s="376" t="s">
        <v>44220</v>
      </c>
      <c r="B19927" s="377" t="s">
        <v>44221</v>
      </c>
      <c r="C19927" s="376" t="s">
        <v>7973</v>
      </c>
      <c r="D19927" s="378">
        <v>961.73</v>
      </c>
    </row>
    <row r="19928" spans="1:4" x14ac:dyDescent="0.25">
      <c r="A19928" s="376" t="s">
        <v>44222</v>
      </c>
      <c r="B19928" s="377" t="s">
        <v>44223</v>
      </c>
      <c r="C19928" s="376" t="s">
        <v>7973</v>
      </c>
      <c r="D19928" s="378">
        <v>1110.71</v>
      </c>
    </row>
    <row r="19929" spans="1:4" x14ac:dyDescent="0.25">
      <c r="A19929" s="376" t="s">
        <v>44224</v>
      </c>
      <c r="B19929" s="377" t="s">
        <v>44225</v>
      </c>
      <c r="C19929" s="376" t="s">
        <v>7973</v>
      </c>
      <c r="D19929" s="378">
        <v>1483.2</v>
      </c>
    </row>
    <row r="19930" spans="1:4" x14ac:dyDescent="0.25">
      <c r="A19930" s="376" t="s">
        <v>44226</v>
      </c>
      <c r="B19930" s="377" t="s">
        <v>44227</v>
      </c>
      <c r="C19930" s="376" t="s">
        <v>7973</v>
      </c>
      <c r="D19930" s="378">
        <v>152.16</v>
      </c>
    </row>
    <row r="19931" spans="1:4" x14ac:dyDescent="0.25">
      <c r="A19931" s="376" t="s">
        <v>44228</v>
      </c>
      <c r="B19931" s="377" t="s">
        <v>44229</v>
      </c>
      <c r="C19931" s="376" t="s">
        <v>7973</v>
      </c>
      <c r="D19931" s="378">
        <v>186.56</v>
      </c>
    </row>
    <row r="19932" spans="1:4" x14ac:dyDescent="0.25">
      <c r="A19932" s="376" t="s">
        <v>44230</v>
      </c>
      <c r="B19932" s="377" t="s">
        <v>44231</v>
      </c>
      <c r="C19932" s="376" t="s">
        <v>44181</v>
      </c>
      <c r="D19932" s="378">
        <v>2877.17</v>
      </c>
    </row>
    <row r="19933" spans="1:4" x14ac:dyDescent="0.25">
      <c r="A19933" s="376" t="s">
        <v>44232</v>
      </c>
      <c r="B19933" s="377" t="s">
        <v>44233</v>
      </c>
      <c r="C19933" s="376" t="s">
        <v>44181</v>
      </c>
      <c r="D19933" s="378">
        <v>3019.14</v>
      </c>
    </row>
    <row r="19934" spans="1:4" x14ac:dyDescent="0.25">
      <c r="A19934" s="376" t="s">
        <v>44234</v>
      </c>
      <c r="B19934" s="377" t="s">
        <v>44235</v>
      </c>
      <c r="C19934" s="376" t="s">
        <v>44236</v>
      </c>
      <c r="D19934" s="378">
        <v>2519.29</v>
      </c>
    </row>
    <row r="19935" spans="1:4" x14ac:dyDescent="0.25">
      <c r="A19935" s="376" t="s">
        <v>44237</v>
      </c>
      <c r="B19935" s="377" t="s">
        <v>44238</v>
      </c>
      <c r="C19935" s="376" t="s">
        <v>44236</v>
      </c>
      <c r="D19935" s="378">
        <v>2252.2600000000002</v>
      </c>
    </row>
    <row r="19936" spans="1:4" x14ac:dyDescent="0.25">
      <c r="A19936" s="376" t="s">
        <v>44239</v>
      </c>
      <c r="B19936" s="377" t="s">
        <v>44240</v>
      </c>
      <c r="C19936" s="376" t="s">
        <v>44236</v>
      </c>
      <c r="D19936" s="378">
        <v>2528.5</v>
      </c>
    </row>
    <row r="19937" spans="1:4" x14ac:dyDescent="0.25">
      <c r="A19937" s="376" t="s">
        <v>44241</v>
      </c>
      <c r="B19937" s="377" t="s">
        <v>44242</v>
      </c>
      <c r="C19937" s="376" t="s">
        <v>44236</v>
      </c>
      <c r="D19937" s="378">
        <v>1716.85</v>
      </c>
    </row>
    <row r="19938" spans="1:4" x14ac:dyDescent="0.25">
      <c r="A19938" s="376" t="s">
        <v>44243</v>
      </c>
      <c r="B19938" s="377" t="s">
        <v>44244</v>
      </c>
      <c r="C19938" s="376" t="s">
        <v>44181</v>
      </c>
      <c r="D19938" s="378">
        <v>5753.07</v>
      </c>
    </row>
    <row r="19939" spans="1:4" x14ac:dyDescent="0.25">
      <c r="A19939" s="376" t="s">
        <v>44245</v>
      </c>
      <c r="B19939" s="377" t="s">
        <v>44246</v>
      </c>
      <c r="C19939" s="376" t="s">
        <v>44181</v>
      </c>
      <c r="D19939" s="378">
        <v>5453.95</v>
      </c>
    </row>
    <row r="19940" spans="1:4" x14ac:dyDescent="0.25">
      <c r="A19940" s="376" t="s">
        <v>44247</v>
      </c>
      <c r="B19940" s="377" t="s">
        <v>44248</v>
      </c>
      <c r="C19940" s="376" t="s">
        <v>44249</v>
      </c>
      <c r="D19940" s="378">
        <v>5465.92</v>
      </c>
    </row>
    <row r="19941" spans="1:4" x14ac:dyDescent="0.25">
      <c r="A19941" s="376" t="s">
        <v>44250</v>
      </c>
      <c r="B19941" s="377" t="s">
        <v>44251</v>
      </c>
      <c r="C19941" s="376" t="s">
        <v>44249</v>
      </c>
      <c r="D19941" s="378">
        <v>4939.76</v>
      </c>
    </row>
    <row r="19942" spans="1:4" x14ac:dyDescent="0.25">
      <c r="A19942" s="376" t="s">
        <v>44252</v>
      </c>
      <c r="B19942" s="377" t="s">
        <v>44253</v>
      </c>
      <c r="C19942" s="376" t="s">
        <v>44181</v>
      </c>
      <c r="D19942" s="378">
        <v>4.74</v>
      </c>
    </row>
    <row r="19943" spans="1:4" ht="17.25" x14ac:dyDescent="0.25">
      <c r="A19943" s="376" t="s">
        <v>44254</v>
      </c>
      <c r="B19943" s="377" t="s">
        <v>44255</v>
      </c>
      <c r="C19943" s="376" t="s">
        <v>44256</v>
      </c>
      <c r="D19943" s="378">
        <v>3.38</v>
      </c>
    </row>
    <row r="19944" spans="1:4" x14ac:dyDescent="0.25">
      <c r="A19944" s="376" t="s">
        <v>44257</v>
      </c>
      <c r="B19944" s="377" t="s">
        <v>44258</v>
      </c>
      <c r="C19944" s="376" t="s">
        <v>7973</v>
      </c>
      <c r="D19944" s="378">
        <v>5.81</v>
      </c>
    </row>
    <row r="19945" spans="1:4" x14ac:dyDescent="0.25">
      <c r="A19945" s="376" t="s">
        <v>44259</v>
      </c>
      <c r="B19945" s="377" t="s">
        <v>44260</v>
      </c>
      <c r="C19945" s="376" t="s">
        <v>44236</v>
      </c>
      <c r="D19945" s="378">
        <v>11334.02</v>
      </c>
    </row>
    <row r="19946" spans="1:4" x14ac:dyDescent="0.25">
      <c r="A19946" s="376" t="s">
        <v>44261</v>
      </c>
      <c r="B19946" s="377" t="s">
        <v>44262</v>
      </c>
      <c r="C19946" s="376" t="s">
        <v>44236</v>
      </c>
      <c r="D19946" s="378">
        <v>15538.12</v>
      </c>
    </row>
    <row r="19947" spans="1:4" x14ac:dyDescent="0.25">
      <c r="A19947" s="376" t="s">
        <v>44263</v>
      </c>
      <c r="B19947" s="377" t="s">
        <v>44264</v>
      </c>
      <c r="C19947" s="376" t="s">
        <v>44249</v>
      </c>
      <c r="D19947" s="378">
        <v>4195.34</v>
      </c>
    </row>
    <row r="19948" spans="1:4" x14ac:dyDescent="0.25">
      <c r="A19948" s="376" t="s">
        <v>44265</v>
      </c>
      <c r="B19948" s="377" t="s">
        <v>44266</v>
      </c>
      <c r="C19948" s="376" t="s">
        <v>7973</v>
      </c>
      <c r="D19948" s="378">
        <v>5.83</v>
      </c>
    </row>
    <row r="19949" spans="1:4" x14ac:dyDescent="0.25">
      <c r="A19949" s="376" t="s">
        <v>44267</v>
      </c>
      <c r="B19949" s="377" t="s">
        <v>44268</v>
      </c>
      <c r="C19949" s="376" t="s">
        <v>44236</v>
      </c>
      <c r="D19949" s="378">
        <v>3427.27</v>
      </c>
    </row>
    <row r="19950" spans="1:4" x14ac:dyDescent="0.25">
      <c r="A19950" s="376" t="s">
        <v>44269</v>
      </c>
      <c r="B19950" s="377" t="s">
        <v>44270</v>
      </c>
      <c r="C19950" s="376" t="s">
        <v>44181</v>
      </c>
      <c r="D19950" s="378">
        <v>296.06</v>
      </c>
    </row>
    <row r="19951" spans="1:4" x14ac:dyDescent="0.25">
      <c r="A19951" s="376" t="s">
        <v>44271</v>
      </c>
      <c r="B19951" s="377" t="s">
        <v>44272</v>
      </c>
      <c r="C19951" s="376" t="s">
        <v>7973</v>
      </c>
      <c r="D19951" s="378">
        <v>9.52</v>
      </c>
    </row>
    <row r="19952" spans="1:4" x14ac:dyDescent="0.25">
      <c r="A19952" s="376" t="s">
        <v>44273</v>
      </c>
      <c r="B19952" s="377" t="s">
        <v>44274</v>
      </c>
      <c r="C19952" s="376" t="s">
        <v>44275</v>
      </c>
      <c r="D19952" s="378">
        <v>2793.72</v>
      </c>
    </row>
    <row r="19953" spans="1:4" x14ac:dyDescent="0.25">
      <c r="A19953" s="376" t="s">
        <v>44276</v>
      </c>
      <c r="B19953" s="377" t="s">
        <v>44277</v>
      </c>
      <c r="C19953" s="376" t="s">
        <v>44181</v>
      </c>
      <c r="D19953" s="378">
        <v>3053.28</v>
      </c>
    </row>
    <row r="19954" spans="1:4" x14ac:dyDescent="0.25">
      <c r="A19954" s="376" t="s">
        <v>44278</v>
      </c>
      <c r="B19954" s="377" t="s">
        <v>44279</v>
      </c>
      <c r="C19954" s="376" t="s">
        <v>44181</v>
      </c>
      <c r="D19954" s="378">
        <v>3652.68</v>
      </c>
    </row>
    <row r="19955" spans="1:4" x14ac:dyDescent="0.25">
      <c r="A19955" s="376" t="s">
        <v>44280</v>
      </c>
      <c r="B19955" s="377" t="s">
        <v>44281</v>
      </c>
      <c r="C19955" s="376" t="s">
        <v>44181</v>
      </c>
      <c r="D19955" s="378">
        <v>12169.02</v>
      </c>
    </row>
    <row r="19956" spans="1:4" x14ac:dyDescent="0.25">
      <c r="A19956" s="376" t="s">
        <v>44282</v>
      </c>
      <c r="B19956" s="377" t="s">
        <v>44283</v>
      </c>
      <c r="C19956" s="376" t="s">
        <v>7973</v>
      </c>
      <c r="D19956" s="378">
        <v>3.73</v>
      </c>
    </row>
    <row r="19957" spans="1:4" x14ac:dyDescent="0.25">
      <c r="A19957" s="376" t="s">
        <v>44284</v>
      </c>
      <c r="B19957" s="377" t="s">
        <v>44285</v>
      </c>
      <c r="C19957" s="376" t="s">
        <v>7973</v>
      </c>
      <c r="D19957" s="378">
        <v>11.27</v>
      </c>
    </row>
    <row r="19958" spans="1:4" x14ac:dyDescent="0.25">
      <c r="A19958" s="376" t="s">
        <v>44286</v>
      </c>
      <c r="B19958" s="377" t="s">
        <v>44287</v>
      </c>
      <c r="C19958" s="376" t="s">
        <v>7973</v>
      </c>
      <c r="D19958" s="378">
        <v>11.38</v>
      </c>
    </row>
    <row r="19959" spans="1:4" x14ac:dyDescent="0.25">
      <c r="A19959" s="376" t="s">
        <v>44288</v>
      </c>
      <c r="B19959" s="377" t="s">
        <v>44289</v>
      </c>
      <c r="C19959" s="376" t="s">
        <v>44290</v>
      </c>
      <c r="D19959" s="378">
        <v>5861.89</v>
      </c>
    </row>
    <row r="19960" spans="1:4" x14ac:dyDescent="0.25">
      <c r="A19960" s="376" t="s">
        <v>44291</v>
      </c>
      <c r="B19960" s="377" t="s">
        <v>44292</v>
      </c>
      <c r="C19960" s="376" t="s">
        <v>44293</v>
      </c>
      <c r="D19960" s="378">
        <v>62862.66</v>
      </c>
    </row>
    <row r="19961" spans="1:4" x14ac:dyDescent="0.25">
      <c r="A19961" s="376" t="s">
        <v>44294</v>
      </c>
      <c r="B19961" s="377" t="s">
        <v>44295</v>
      </c>
      <c r="C19961" s="376" t="s">
        <v>44181</v>
      </c>
      <c r="D19961" s="378">
        <v>261</v>
      </c>
    </row>
    <row r="19962" spans="1:4" x14ac:dyDescent="0.25">
      <c r="A19962" s="376" t="s">
        <v>44296</v>
      </c>
      <c r="B19962" s="377" t="s">
        <v>44297</v>
      </c>
      <c r="C19962" s="376" t="s">
        <v>44181</v>
      </c>
      <c r="D19962" s="378">
        <v>1460.7</v>
      </c>
    </row>
    <row r="19963" spans="1:4" x14ac:dyDescent="0.25">
      <c r="A19963" s="376" t="s">
        <v>44298</v>
      </c>
      <c r="B19963" s="377" t="s">
        <v>44299</v>
      </c>
      <c r="C19963" s="376" t="s">
        <v>44181</v>
      </c>
      <c r="D19963" s="378">
        <v>2329.44</v>
      </c>
    </row>
    <row r="19964" spans="1:4" x14ac:dyDescent="0.25">
      <c r="A19964" s="376" t="s">
        <v>44300</v>
      </c>
      <c r="B19964" s="377" t="s">
        <v>44301</v>
      </c>
      <c r="C19964" s="376" t="s">
        <v>44181</v>
      </c>
      <c r="D19964" s="378">
        <v>3850.54</v>
      </c>
    </row>
    <row r="19965" spans="1:4" x14ac:dyDescent="0.25">
      <c r="A19965" s="376" t="s">
        <v>44302</v>
      </c>
      <c r="B19965" s="377" t="s">
        <v>44303</v>
      </c>
      <c r="C19965" s="376" t="s">
        <v>44304</v>
      </c>
      <c r="D19965" s="378">
        <v>40733.980000000003</v>
      </c>
    </row>
    <row r="19966" spans="1:4" ht="17.25" x14ac:dyDescent="0.25">
      <c r="A19966" s="376" t="s">
        <v>44305</v>
      </c>
      <c r="B19966" s="377" t="s">
        <v>44306</v>
      </c>
      <c r="C19966" s="376" t="s">
        <v>44307</v>
      </c>
      <c r="D19966" s="378">
        <v>1417.23</v>
      </c>
    </row>
    <row r="19967" spans="1:4" ht="17.25" x14ac:dyDescent="0.25">
      <c r="A19967" s="376" t="s">
        <v>44308</v>
      </c>
      <c r="B19967" s="377" t="s">
        <v>44309</v>
      </c>
      <c r="C19967" s="376" t="s">
        <v>44307</v>
      </c>
      <c r="D19967" s="378">
        <v>4054.09</v>
      </c>
    </row>
    <row r="19968" spans="1:4" x14ac:dyDescent="0.25">
      <c r="A19968" s="376" t="s">
        <v>44310</v>
      </c>
      <c r="B19968" s="377" t="s">
        <v>44311</v>
      </c>
      <c r="C19968" s="376" t="s">
        <v>44181</v>
      </c>
      <c r="D19968" s="378">
        <v>266.10000000000002</v>
      </c>
    </row>
    <row r="19969" spans="1:4" ht="17.25" x14ac:dyDescent="0.25">
      <c r="A19969" s="376" t="s">
        <v>44312</v>
      </c>
      <c r="B19969" s="377" t="s">
        <v>44313</v>
      </c>
      <c r="C19969" s="376" t="s">
        <v>44307</v>
      </c>
      <c r="D19969" s="378">
        <v>9238.1299999999992</v>
      </c>
    </row>
    <row r="19970" spans="1:4" ht="17.25" x14ac:dyDescent="0.25">
      <c r="A19970" s="376" t="s">
        <v>44314</v>
      </c>
      <c r="B19970" s="377" t="s">
        <v>44315</v>
      </c>
      <c r="C19970" s="376" t="s">
        <v>44307</v>
      </c>
      <c r="D19970" s="378">
        <v>44277.78</v>
      </c>
    </row>
    <row r="19971" spans="1:4" ht="17.25" x14ac:dyDescent="0.25">
      <c r="A19971" s="376" t="s">
        <v>44316</v>
      </c>
      <c r="B19971" s="377" t="s">
        <v>44317</v>
      </c>
      <c r="C19971" s="376" t="s">
        <v>44307</v>
      </c>
      <c r="D19971" s="378">
        <v>1873.8</v>
      </c>
    </row>
    <row r="19972" spans="1:4" ht="17.25" x14ac:dyDescent="0.25">
      <c r="A19972" s="376" t="s">
        <v>44318</v>
      </c>
      <c r="B19972" s="377" t="s">
        <v>44319</v>
      </c>
      <c r="C19972" s="376" t="s">
        <v>44307</v>
      </c>
      <c r="D19972" s="378">
        <v>21470.66</v>
      </c>
    </row>
    <row r="19973" spans="1:4" ht="17.25" x14ac:dyDescent="0.25">
      <c r="A19973" s="376" t="s">
        <v>44320</v>
      </c>
      <c r="B19973" s="377" t="s">
        <v>44321</v>
      </c>
      <c r="C19973" s="376" t="s">
        <v>44307</v>
      </c>
      <c r="D19973" s="378">
        <v>3082.33</v>
      </c>
    </row>
    <row r="19974" spans="1:4" x14ac:dyDescent="0.25">
      <c r="A19974" s="376" t="s">
        <v>44322</v>
      </c>
      <c r="B19974" s="377" t="s">
        <v>44323</v>
      </c>
      <c r="C19974" s="376" t="s">
        <v>7973</v>
      </c>
      <c r="D19974" s="378">
        <v>26.59</v>
      </c>
    </row>
    <row r="19975" spans="1:4" x14ac:dyDescent="0.25">
      <c r="A19975" s="376" t="s">
        <v>44324</v>
      </c>
      <c r="B19975" s="377" t="s">
        <v>44325</v>
      </c>
      <c r="C19975" s="376" t="s">
        <v>7973</v>
      </c>
      <c r="D19975" s="378">
        <v>90.46</v>
      </c>
    </row>
    <row r="19976" spans="1:4" x14ac:dyDescent="0.25">
      <c r="A19976" s="376" t="s">
        <v>44326</v>
      </c>
      <c r="B19976" s="377" t="s">
        <v>44327</v>
      </c>
      <c r="C19976" s="376" t="s">
        <v>7973</v>
      </c>
      <c r="D19976" s="378">
        <v>126.64</v>
      </c>
    </row>
    <row r="19977" spans="1:4" x14ac:dyDescent="0.25">
      <c r="A19977" s="376" t="s">
        <v>44328</v>
      </c>
      <c r="B19977" s="377" t="s">
        <v>44329</v>
      </c>
      <c r="C19977" s="376" t="s">
        <v>7973</v>
      </c>
      <c r="D19977" s="378">
        <v>233.64</v>
      </c>
    </row>
    <row r="19978" spans="1:4" x14ac:dyDescent="0.25">
      <c r="A19978" s="376" t="s">
        <v>44330</v>
      </c>
      <c r="B19978" s="377" t="s">
        <v>44331</v>
      </c>
      <c r="C19978" s="376" t="s">
        <v>7973</v>
      </c>
      <c r="D19978" s="378">
        <v>280.37</v>
      </c>
    </row>
    <row r="19979" spans="1:4" x14ac:dyDescent="0.25">
      <c r="A19979" s="376" t="s">
        <v>44332</v>
      </c>
      <c r="B19979" s="377" t="s">
        <v>44333</v>
      </c>
      <c r="C19979" s="376" t="s">
        <v>7973</v>
      </c>
      <c r="D19979" s="378">
        <v>189.31</v>
      </c>
    </row>
    <row r="19980" spans="1:4" x14ac:dyDescent="0.25">
      <c r="A19980" s="376" t="s">
        <v>44334</v>
      </c>
      <c r="B19980" s="377" t="s">
        <v>44335</v>
      </c>
      <c r="C19980" s="376" t="s">
        <v>7973</v>
      </c>
      <c r="D19980" s="378">
        <v>162.27000000000001</v>
      </c>
    </row>
    <row r="19981" spans="1:4" x14ac:dyDescent="0.25">
      <c r="A19981" s="376" t="s">
        <v>44336</v>
      </c>
      <c r="B19981" s="377" t="s">
        <v>44337</v>
      </c>
      <c r="C19981" s="376" t="s">
        <v>7973</v>
      </c>
      <c r="D19981" s="378">
        <v>38.49</v>
      </c>
    </row>
    <row r="19982" spans="1:4" x14ac:dyDescent="0.25">
      <c r="A19982" s="376" t="s">
        <v>44338</v>
      </c>
      <c r="B19982" s="377" t="s">
        <v>44339</v>
      </c>
      <c r="C19982" s="376" t="s">
        <v>7973</v>
      </c>
      <c r="D19982" s="378">
        <v>22.44</v>
      </c>
    </row>
    <row r="19983" spans="1:4" x14ac:dyDescent="0.25">
      <c r="A19983" s="376" t="s">
        <v>44340</v>
      </c>
      <c r="B19983" s="377" t="s">
        <v>44341</v>
      </c>
      <c r="C19983" s="376" t="s">
        <v>44181</v>
      </c>
      <c r="D19983" s="378">
        <v>15.4</v>
      </c>
    </row>
    <row r="19984" spans="1:4" ht="17.25" x14ac:dyDescent="0.25">
      <c r="A19984" s="376" t="s">
        <v>44342</v>
      </c>
      <c r="B19984" s="377" t="s">
        <v>44343</v>
      </c>
      <c r="C19984" s="376" t="s">
        <v>44256</v>
      </c>
      <c r="D19984" s="378">
        <v>129.02000000000001</v>
      </c>
    </row>
    <row r="19985" spans="1:4" ht="17.25" x14ac:dyDescent="0.25">
      <c r="A19985" s="376" t="s">
        <v>44344</v>
      </c>
      <c r="B19985" s="377" t="s">
        <v>44345</v>
      </c>
      <c r="C19985" s="376" t="s">
        <v>44256</v>
      </c>
      <c r="D19985" s="378">
        <v>127.76</v>
      </c>
    </row>
    <row r="19986" spans="1:4" ht="17.25" x14ac:dyDescent="0.25">
      <c r="A19986" s="376" t="s">
        <v>44346</v>
      </c>
      <c r="B19986" s="377" t="s">
        <v>44347</v>
      </c>
      <c r="C19986" s="376" t="s">
        <v>44256</v>
      </c>
      <c r="D19986" s="378">
        <v>78</v>
      </c>
    </row>
    <row r="19987" spans="1:4" ht="17.25" x14ac:dyDescent="0.25">
      <c r="A19987" s="376" t="s">
        <v>44348</v>
      </c>
      <c r="B19987" s="377" t="s">
        <v>44349</v>
      </c>
      <c r="C19987" s="376" t="s">
        <v>44350</v>
      </c>
      <c r="D19987" s="378">
        <v>322.04000000000002</v>
      </c>
    </row>
    <row r="19988" spans="1:4" x14ac:dyDescent="0.25">
      <c r="A19988" s="376" t="s">
        <v>44351</v>
      </c>
      <c r="B19988" s="377" t="s">
        <v>44352</v>
      </c>
      <c r="C19988" s="376" t="s">
        <v>44181</v>
      </c>
      <c r="D19988" s="378">
        <v>111.62</v>
      </c>
    </row>
    <row r="19989" spans="1:4" x14ac:dyDescent="0.25">
      <c r="A19989" s="376" t="s">
        <v>44353</v>
      </c>
      <c r="B19989" s="377" t="s">
        <v>44354</v>
      </c>
      <c r="C19989" s="376" t="s">
        <v>7973</v>
      </c>
      <c r="D19989" s="378">
        <v>100.84</v>
      </c>
    </row>
    <row r="19990" spans="1:4" x14ac:dyDescent="0.25">
      <c r="A19990" s="376" t="s">
        <v>44355</v>
      </c>
      <c r="B19990" s="377" t="s">
        <v>44356</v>
      </c>
      <c r="C19990" s="376" t="s">
        <v>7973</v>
      </c>
      <c r="D19990" s="378">
        <v>111.86</v>
      </c>
    </row>
    <row r="19991" spans="1:4" x14ac:dyDescent="0.25">
      <c r="A19991" s="376" t="s">
        <v>44357</v>
      </c>
      <c r="B19991" s="377" t="s">
        <v>44358</v>
      </c>
      <c r="C19991" s="376" t="s">
        <v>7973</v>
      </c>
      <c r="D19991" s="378">
        <v>47.42</v>
      </c>
    </row>
    <row r="19992" spans="1:4" ht="17.25" x14ac:dyDescent="0.25">
      <c r="A19992" s="376" t="s">
        <v>44359</v>
      </c>
      <c r="B19992" s="377" t="s">
        <v>44360</v>
      </c>
      <c r="C19992" s="376" t="s">
        <v>44350</v>
      </c>
      <c r="D19992" s="378">
        <v>654.29999999999995</v>
      </c>
    </row>
    <row r="19993" spans="1:4" ht="17.25" x14ac:dyDescent="0.25">
      <c r="A19993" s="376" t="s">
        <v>44361</v>
      </c>
      <c r="B19993" s="377" t="s">
        <v>44362</v>
      </c>
      <c r="C19993" s="376" t="s">
        <v>44350</v>
      </c>
      <c r="D19993" s="378">
        <v>356.31</v>
      </c>
    </row>
    <row r="19994" spans="1:4" ht="17.25" x14ac:dyDescent="0.25">
      <c r="A19994" s="376" t="s">
        <v>44363</v>
      </c>
      <c r="B19994" s="377" t="s">
        <v>44364</v>
      </c>
      <c r="C19994" s="376" t="s">
        <v>44350</v>
      </c>
      <c r="D19994" s="378">
        <v>364.23</v>
      </c>
    </row>
    <row r="19995" spans="1:4" ht="17.25" x14ac:dyDescent="0.25">
      <c r="A19995" s="376" t="s">
        <v>44365</v>
      </c>
      <c r="B19995" s="377" t="s">
        <v>44366</v>
      </c>
      <c r="C19995" s="376" t="s">
        <v>44256</v>
      </c>
      <c r="D19995" s="378">
        <v>90.37</v>
      </c>
    </row>
    <row r="19996" spans="1:4" ht="17.25" x14ac:dyDescent="0.25">
      <c r="A19996" s="376" t="s">
        <v>44367</v>
      </c>
      <c r="B19996" s="377" t="s">
        <v>44368</v>
      </c>
      <c r="C19996" s="376" t="s">
        <v>44256</v>
      </c>
      <c r="D19996" s="378">
        <v>36.51</v>
      </c>
    </row>
    <row r="19997" spans="1:4" ht="17.25" x14ac:dyDescent="0.25">
      <c r="A19997" s="376" t="s">
        <v>44369</v>
      </c>
      <c r="B19997" s="377" t="s">
        <v>44370</v>
      </c>
      <c r="C19997" s="376" t="s">
        <v>44350</v>
      </c>
      <c r="D19997" s="378">
        <v>65.569999999999993</v>
      </c>
    </row>
    <row r="19998" spans="1:4" x14ac:dyDescent="0.25">
      <c r="A19998" s="376" t="s">
        <v>44371</v>
      </c>
      <c r="B19998" s="377" t="s">
        <v>44372</v>
      </c>
      <c r="C19998" s="376" t="s">
        <v>7973</v>
      </c>
      <c r="D19998" s="378">
        <v>1072.93</v>
      </c>
    </row>
    <row r="19999" spans="1:4" x14ac:dyDescent="0.25">
      <c r="A19999" s="376" t="s">
        <v>44373</v>
      </c>
      <c r="B19999" s="377" t="s">
        <v>44374</v>
      </c>
      <c r="C19999" s="376" t="s">
        <v>44181</v>
      </c>
      <c r="D19999" s="378">
        <v>50.05</v>
      </c>
    </row>
    <row r="20000" spans="1:4" x14ac:dyDescent="0.25">
      <c r="A20000" s="376" t="s">
        <v>44375</v>
      </c>
      <c r="B20000" s="377" t="s">
        <v>44376</v>
      </c>
      <c r="C20000" s="376" t="s">
        <v>44181</v>
      </c>
      <c r="D20000" s="378">
        <v>107.27</v>
      </c>
    </row>
    <row r="20001" spans="1:4" x14ac:dyDescent="0.25">
      <c r="A20001" s="376" t="s">
        <v>44377</v>
      </c>
      <c r="B20001" s="377" t="s">
        <v>44378</v>
      </c>
      <c r="C20001" s="376" t="s">
        <v>44181</v>
      </c>
      <c r="D20001" s="378">
        <v>278.97000000000003</v>
      </c>
    </row>
    <row r="20002" spans="1:4" x14ac:dyDescent="0.25">
      <c r="A20002" s="376" t="s">
        <v>44379</v>
      </c>
      <c r="B20002" s="377" t="s">
        <v>44380</v>
      </c>
      <c r="C20002" s="376" t="s">
        <v>44181</v>
      </c>
      <c r="D20002" s="378">
        <v>386.23</v>
      </c>
    </row>
    <row r="20003" spans="1:4" x14ac:dyDescent="0.25">
      <c r="A20003" s="376" t="s">
        <v>44381</v>
      </c>
      <c r="B20003" s="377" t="s">
        <v>44382</v>
      </c>
      <c r="C20003" s="376" t="s">
        <v>44181</v>
      </c>
      <c r="D20003" s="378">
        <v>429.16</v>
      </c>
    </row>
    <row r="20004" spans="1:4" x14ac:dyDescent="0.25">
      <c r="A20004" s="376" t="s">
        <v>44383</v>
      </c>
      <c r="B20004" s="377" t="s">
        <v>44384</v>
      </c>
      <c r="C20004" s="376" t="s">
        <v>44385</v>
      </c>
      <c r="D20004" s="378">
        <v>543.61</v>
      </c>
    </row>
    <row r="20005" spans="1:4" x14ac:dyDescent="0.25">
      <c r="A20005" s="376" t="s">
        <v>44386</v>
      </c>
      <c r="B20005" s="377" t="s">
        <v>44387</v>
      </c>
      <c r="C20005" s="376" t="s">
        <v>44181</v>
      </c>
      <c r="D20005" s="378">
        <v>193.13</v>
      </c>
    </row>
    <row r="20006" spans="1:4" x14ac:dyDescent="0.25">
      <c r="A20006" s="376" t="s">
        <v>44388</v>
      </c>
      <c r="B20006" s="377" t="s">
        <v>44389</v>
      </c>
      <c r="C20006" s="376" t="s">
        <v>44181</v>
      </c>
      <c r="D20006" s="378">
        <v>314.73</v>
      </c>
    </row>
    <row r="20007" spans="1:4" x14ac:dyDescent="0.25">
      <c r="A20007" s="376" t="s">
        <v>44390</v>
      </c>
      <c r="B20007" s="377" t="s">
        <v>44391</v>
      </c>
      <c r="C20007" s="376" t="s">
        <v>44181</v>
      </c>
      <c r="D20007" s="378">
        <v>185.95</v>
      </c>
    </row>
    <row r="20008" spans="1:4" x14ac:dyDescent="0.25">
      <c r="A20008" s="376" t="s">
        <v>44392</v>
      </c>
      <c r="B20008" s="377" t="s">
        <v>44393</v>
      </c>
      <c r="C20008" s="376" t="s">
        <v>44181</v>
      </c>
      <c r="D20008" s="378">
        <v>143.04</v>
      </c>
    </row>
    <row r="20009" spans="1:4" x14ac:dyDescent="0.25">
      <c r="A20009" s="376" t="s">
        <v>44394</v>
      </c>
      <c r="B20009" s="377" t="s">
        <v>44395</v>
      </c>
      <c r="C20009" s="376" t="s">
        <v>7973</v>
      </c>
      <c r="D20009" s="378">
        <v>2.0699999999999998</v>
      </c>
    </row>
    <row r="20010" spans="1:4" x14ac:dyDescent="0.25">
      <c r="A20010" s="376" t="s">
        <v>44396</v>
      </c>
      <c r="B20010" s="377" t="s">
        <v>44397</v>
      </c>
      <c r="C20010" s="376" t="s">
        <v>7973</v>
      </c>
      <c r="D20010" s="378">
        <v>93.73</v>
      </c>
    </row>
    <row r="20011" spans="1:4" x14ac:dyDescent="0.25">
      <c r="A20011" s="376" t="s">
        <v>44398</v>
      </c>
      <c r="B20011" s="377" t="s">
        <v>44399</v>
      </c>
      <c r="C20011" s="376" t="s">
        <v>7973</v>
      </c>
      <c r="D20011" s="378">
        <v>97.66</v>
      </c>
    </row>
    <row r="20012" spans="1:4" x14ac:dyDescent="0.25">
      <c r="A20012" s="376" t="s">
        <v>44400</v>
      </c>
      <c r="B20012" s="377" t="s">
        <v>44401</v>
      </c>
      <c r="C20012" s="376" t="s">
        <v>7973</v>
      </c>
      <c r="D20012" s="378">
        <v>103.87</v>
      </c>
    </row>
    <row r="20013" spans="1:4" x14ac:dyDescent="0.25">
      <c r="A20013" s="376" t="s">
        <v>44402</v>
      </c>
      <c r="B20013" s="377" t="s">
        <v>44403</v>
      </c>
      <c r="C20013" s="376" t="s">
        <v>7973</v>
      </c>
      <c r="D20013" s="378">
        <v>109.58</v>
      </c>
    </row>
    <row r="20014" spans="1:4" x14ac:dyDescent="0.25">
      <c r="A20014" s="376" t="s">
        <v>44404</v>
      </c>
      <c r="B20014" s="377" t="s">
        <v>44405</v>
      </c>
      <c r="C20014" s="376" t="s">
        <v>7973</v>
      </c>
      <c r="D20014" s="378">
        <v>96.44</v>
      </c>
    </row>
    <row r="20015" spans="1:4" ht="17.25" x14ac:dyDescent="0.25">
      <c r="A20015" s="376" t="s">
        <v>44406</v>
      </c>
      <c r="B20015" s="377" t="s">
        <v>44407</v>
      </c>
      <c r="C20015" s="376" t="s">
        <v>44350</v>
      </c>
      <c r="D20015" s="378">
        <v>573.14</v>
      </c>
    </row>
    <row r="20016" spans="1:4" x14ac:dyDescent="0.25">
      <c r="A20016" s="376" t="s">
        <v>44408</v>
      </c>
      <c r="B20016" s="377" t="s">
        <v>44409</v>
      </c>
      <c r="C20016" s="376" t="s">
        <v>7973</v>
      </c>
      <c r="D20016" s="378">
        <v>74.39</v>
      </c>
    </row>
    <row r="20017" spans="1:4" x14ac:dyDescent="0.25">
      <c r="A20017" s="376" t="s">
        <v>44410</v>
      </c>
      <c r="B20017" s="377" t="s">
        <v>44411</v>
      </c>
      <c r="C20017" s="376" t="s">
        <v>7973</v>
      </c>
      <c r="D20017" s="378">
        <v>2.4900000000000002</v>
      </c>
    </row>
    <row r="20018" spans="1:4" x14ac:dyDescent="0.25">
      <c r="A20018" s="376" t="s">
        <v>44412</v>
      </c>
      <c r="B20018" s="377" t="s">
        <v>44413</v>
      </c>
      <c r="C20018" s="376" t="s">
        <v>7973</v>
      </c>
      <c r="D20018" s="378">
        <v>139.08000000000001</v>
      </c>
    </row>
    <row r="20019" spans="1:4" x14ac:dyDescent="0.25">
      <c r="A20019" s="376" t="s">
        <v>44414</v>
      </c>
      <c r="B20019" s="377" t="s">
        <v>44415</v>
      </c>
      <c r="C20019" s="376" t="s">
        <v>7973</v>
      </c>
      <c r="D20019" s="378">
        <v>75.11</v>
      </c>
    </row>
    <row r="20020" spans="1:4" x14ac:dyDescent="0.25">
      <c r="A20020" s="376" t="s">
        <v>44416</v>
      </c>
      <c r="B20020" s="377" t="s">
        <v>44417</v>
      </c>
      <c r="C20020" s="376" t="s">
        <v>44181</v>
      </c>
      <c r="D20020" s="378">
        <v>405.09</v>
      </c>
    </row>
    <row r="20021" spans="1:4" ht="17.25" x14ac:dyDescent="0.25">
      <c r="A20021" s="376" t="s">
        <v>44418</v>
      </c>
      <c r="B20021" s="377" t="s">
        <v>44419</v>
      </c>
      <c r="C20021" s="376" t="s">
        <v>44256</v>
      </c>
      <c r="D20021" s="378">
        <v>0.66</v>
      </c>
    </row>
    <row r="20022" spans="1:4" ht="17.25" x14ac:dyDescent="0.25">
      <c r="A20022" s="376" t="s">
        <v>44420</v>
      </c>
      <c r="B20022" s="377" t="s">
        <v>44421</v>
      </c>
      <c r="C20022" s="376" t="s">
        <v>44256</v>
      </c>
      <c r="D20022" s="378">
        <v>1.17</v>
      </c>
    </row>
    <row r="20023" spans="1:4" ht="17.25" x14ac:dyDescent="0.25">
      <c r="A20023" s="376" t="s">
        <v>44422</v>
      </c>
      <c r="B20023" s="377" t="s">
        <v>44423</v>
      </c>
      <c r="C20023" s="376" t="s">
        <v>44256</v>
      </c>
      <c r="D20023" s="378">
        <v>6.08</v>
      </c>
    </row>
    <row r="20024" spans="1:4" x14ac:dyDescent="0.25">
      <c r="A20024" s="376" t="s">
        <v>44424</v>
      </c>
      <c r="B20024" s="377" t="s">
        <v>44425</v>
      </c>
      <c r="C20024" s="376" t="s">
        <v>44181</v>
      </c>
      <c r="D20024" s="378">
        <v>114.09</v>
      </c>
    </row>
    <row r="20025" spans="1:4" x14ac:dyDescent="0.25">
      <c r="A20025" s="376" t="s">
        <v>44426</v>
      </c>
      <c r="B20025" s="377" t="s">
        <v>44427</v>
      </c>
      <c r="C20025" s="376" t="s">
        <v>44181</v>
      </c>
      <c r="D20025" s="378">
        <v>35.81</v>
      </c>
    </row>
    <row r="20026" spans="1:4" ht="17.25" x14ac:dyDescent="0.25">
      <c r="A20026" s="376" t="s">
        <v>44428</v>
      </c>
      <c r="B20026" s="377" t="s">
        <v>44429</v>
      </c>
      <c r="C20026" s="376" t="s">
        <v>44256</v>
      </c>
      <c r="D20026" s="378">
        <v>1</v>
      </c>
    </row>
    <row r="20027" spans="1:4" ht="17.25" x14ac:dyDescent="0.25">
      <c r="A20027" s="376" t="s">
        <v>44430</v>
      </c>
      <c r="B20027" s="377" t="s">
        <v>44431</v>
      </c>
      <c r="C20027" s="376" t="s">
        <v>44350</v>
      </c>
      <c r="D20027" s="378">
        <v>4.88</v>
      </c>
    </row>
    <row r="20028" spans="1:4" ht="17.25" x14ac:dyDescent="0.25">
      <c r="A20028" s="376" t="s">
        <v>44432</v>
      </c>
      <c r="B20028" s="377" t="s">
        <v>44433</v>
      </c>
      <c r="C20028" s="376" t="s">
        <v>44350</v>
      </c>
      <c r="D20028" s="378">
        <v>11.98</v>
      </c>
    </row>
    <row r="20029" spans="1:4" ht="17.25" x14ac:dyDescent="0.25">
      <c r="A20029" s="376" t="s">
        <v>44434</v>
      </c>
      <c r="B20029" s="377" t="s">
        <v>44435</v>
      </c>
      <c r="C20029" s="376" t="s">
        <v>44350</v>
      </c>
      <c r="D20029" s="378">
        <v>41.58</v>
      </c>
    </row>
    <row r="20030" spans="1:4" ht="17.25" x14ac:dyDescent="0.25">
      <c r="A20030" s="376" t="s">
        <v>44436</v>
      </c>
      <c r="B20030" s="377" t="s">
        <v>44437</v>
      </c>
      <c r="C20030" s="376" t="s">
        <v>44350</v>
      </c>
      <c r="D20030" s="378">
        <v>65.97</v>
      </c>
    </row>
    <row r="20031" spans="1:4" ht="17.25" x14ac:dyDescent="0.25">
      <c r="A20031" s="376" t="s">
        <v>44438</v>
      </c>
      <c r="B20031" s="377" t="s">
        <v>44439</v>
      </c>
      <c r="C20031" s="376" t="s">
        <v>44350</v>
      </c>
      <c r="D20031" s="378">
        <v>25.92</v>
      </c>
    </row>
    <row r="20032" spans="1:4" ht="17.25" x14ac:dyDescent="0.25">
      <c r="A20032" s="376" t="s">
        <v>44440</v>
      </c>
      <c r="B20032" s="377" t="s">
        <v>44441</v>
      </c>
      <c r="C20032" s="376" t="s">
        <v>44350</v>
      </c>
      <c r="D20032" s="378">
        <v>4.88</v>
      </c>
    </row>
    <row r="20033" spans="1:4" ht="17.25" x14ac:dyDescent="0.25">
      <c r="A20033" s="376" t="s">
        <v>44442</v>
      </c>
      <c r="B20033" s="377" t="s">
        <v>44443</v>
      </c>
      <c r="C20033" s="376" t="s">
        <v>44350</v>
      </c>
      <c r="D20033" s="378">
        <v>11.42</v>
      </c>
    </row>
    <row r="20034" spans="1:4" ht="17.25" x14ac:dyDescent="0.25">
      <c r="A20034" s="376" t="s">
        <v>44444</v>
      </c>
      <c r="B20034" s="377" t="s">
        <v>44445</v>
      </c>
      <c r="C20034" s="376" t="s">
        <v>44350</v>
      </c>
      <c r="D20034" s="378">
        <v>9.51</v>
      </c>
    </row>
    <row r="20035" spans="1:4" ht="17.25" x14ac:dyDescent="0.25">
      <c r="A20035" s="376" t="s">
        <v>44446</v>
      </c>
      <c r="B20035" s="377" t="s">
        <v>44447</v>
      </c>
      <c r="C20035" s="376" t="s">
        <v>44350</v>
      </c>
      <c r="D20035" s="378">
        <v>4.68</v>
      </c>
    </row>
    <row r="20036" spans="1:4" ht="17.25" x14ac:dyDescent="0.25">
      <c r="A20036" s="376" t="s">
        <v>44448</v>
      </c>
      <c r="B20036" s="377" t="s">
        <v>44449</v>
      </c>
      <c r="C20036" s="376" t="s">
        <v>44350</v>
      </c>
      <c r="D20036" s="378">
        <v>38.99</v>
      </c>
    </row>
    <row r="20037" spans="1:4" ht="17.25" x14ac:dyDescent="0.25">
      <c r="A20037" s="376" t="s">
        <v>44450</v>
      </c>
      <c r="B20037" s="377" t="s">
        <v>44451</v>
      </c>
      <c r="C20037" s="376" t="s">
        <v>44452</v>
      </c>
      <c r="D20037" s="378">
        <v>9.67</v>
      </c>
    </row>
    <row r="20038" spans="1:4" ht="17.25" x14ac:dyDescent="0.25">
      <c r="A20038" s="376" t="s">
        <v>44453</v>
      </c>
      <c r="B20038" s="377" t="s">
        <v>44454</v>
      </c>
      <c r="C20038" s="376" t="s">
        <v>44452</v>
      </c>
      <c r="D20038" s="378">
        <v>5.69</v>
      </c>
    </row>
    <row r="20039" spans="1:4" ht="17.25" x14ac:dyDescent="0.25">
      <c r="A20039" s="376" t="s">
        <v>44455</v>
      </c>
      <c r="B20039" s="377" t="s">
        <v>44456</v>
      </c>
      <c r="C20039" s="376" t="s">
        <v>44452</v>
      </c>
      <c r="D20039" s="378">
        <v>4.42</v>
      </c>
    </row>
    <row r="20040" spans="1:4" ht="17.25" x14ac:dyDescent="0.25">
      <c r="A20040" s="376" t="s">
        <v>44457</v>
      </c>
      <c r="B20040" s="377" t="s">
        <v>44458</v>
      </c>
      <c r="C20040" s="376" t="s">
        <v>44452</v>
      </c>
      <c r="D20040" s="378">
        <v>3.69</v>
      </c>
    </row>
    <row r="20041" spans="1:4" ht="17.25" x14ac:dyDescent="0.25">
      <c r="A20041" s="376" t="s">
        <v>44459</v>
      </c>
      <c r="B20041" s="377" t="s">
        <v>44460</v>
      </c>
      <c r="C20041" s="376" t="s">
        <v>44452</v>
      </c>
      <c r="D20041" s="378">
        <v>3.26</v>
      </c>
    </row>
    <row r="20042" spans="1:4" ht="17.25" x14ac:dyDescent="0.25">
      <c r="A20042" s="376" t="s">
        <v>44461</v>
      </c>
      <c r="B20042" s="377" t="s">
        <v>44462</v>
      </c>
      <c r="C20042" s="376" t="s">
        <v>44452</v>
      </c>
      <c r="D20042" s="378">
        <v>2.57</v>
      </c>
    </row>
    <row r="20043" spans="1:4" ht="17.25" x14ac:dyDescent="0.25">
      <c r="A20043" s="376" t="s">
        <v>44463</v>
      </c>
      <c r="B20043" s="377" t="s">
        <v>44464</v>
      </c>
      <c r="C20043" s="376" t="s">
        <v>44452</v>
      </c>
      <c r="D20043" s="378">
        <v>11.6</v>
      </c>
    </row>
    <row r="20044" spans="1:4" ht="17.25" x14ac:dyDescent="0.25">
      <c r="A20044" s="376" t="s">
        <v>44465</v>
      </c>
      <c r="B20044" s="377" t="s">
        <v>44466</v>
      </c>
      <c r="C20044" s="376" t="s">
        <v>44452</v>
      </c>
      <c r="D20044" s="378">
        <v>8.4700000000000006</v>
      </c>
    </row>
    <row r="20045" spans="1:4" ht="17.25" x14ac:dyDescent="0.25">
      <c r="A20045" s="376" t="s">
        <v>44467</v>
      </c>
      <c r="B20045" s="377" t="s">
        <v>44468</v>
      </c>
      <c r="C20045" s="376" t="s">
        <v>44452</v>
      </c>
      <c r="D20045" s="378">
        <v>9.0500000000000007</v>
      </c>
    </row>
    <row r="20046" spans="1:4" ht="17.25" x14ac:dyDescent="0.25">
      <c r="A20046" s="376" t="s">
        <v>44469</v>
      </c>
      <c r="B20046" s="377" t="s">
        <v>44470</v>
      </c>
      <c r="C20046" s="376" t="s">
        <v>44452</v>
      </c>
      <c r="D20046" s="378">
        <v>6.23</v>
      </c>
    </row>
    <row r="20047" spans="1:4" ht="17.25" x14ac:dyDescent="0.25">
      <c r="A20047" s="376" t="s">
        <v>44471</v>
      </c>
      <c r="B20047" s="377" t="s">
        <v>44472</v>
      </c>
      <c r="C20047" s="376" t="s">
        <v>44452</v>
      </c>
      <c r="D20047" s="378">
        <v>10.35</v>
      </c>
    </row>
    <row r="20048" spans="1:4" ht="17.25" x14ac:dyDescent="0.25">
      <c r="A20048" s="376" t="s">
        <v>44473</v>
      </c>
      <c r="B20048" s="377" t="s">
        <v>44474</v>
      </c>
      <c r="C20048" s="376" t="s">
        <v>44452</v>
      </c>
      <c r="D20048" s="378">
        <v>6.46</v>
      </c>
    </row>
    <row r="20049" spans="1:4" ht="17.25" x14ac:dyDescent="0.25">
      <c r="A20049" s="376" t="s">
        <v>44475</v>
      </c>
      <c r="B20049" s="377" t="s">
        <v>44476</v>
      </c>
      <c r="C20049" s="376" t="s">
        <v>44350</v>
      </c>
      <c r="D20049" s="378">
        <v>6.55</v>
      </c>
    </row>
    <row r="20050" spans="1:4" ht="17.25" x14ac:dyDescent="0.25">
      <c r="A20050" s="376" t="s">
        <v>44477</v>
      </c>
      <c r="B20050" s="377" t="s">
        <v>44478</v>
      </c>
      <c r="C20050" s="376" t="s">
        <v>44350</v>
      </c>
      <c r="D20050" s="378">
        <v>276.10000000000002</v>
      </c>
    </row>
    <row r="20051" spans="1:4" ht="17.25" x14ac:dyDescent="0.25">
      <c r="A20051" s="376" t="s">
        <v>44479</v>
      </c>
      <c r="B20051" s="377" t="s">
        <v>44480</v>
      </c>
      <c r="C20051" s="376" t="s">
        <v>44350</v>
      </c>
      <c r="D20051" s="378">
        <v>269.33999999999997</v>
      </c>
    </row>
    <row r="20052" spans="1:4" ht="17.25" x14ac:dyDescent="0.25">
      <c r="A20052" s="376" t="s">
        <v>44481</v>
      </c>
      <c r="B20052" s="377" t="s">
        <v>44482</v>
      </c>
      <c r="C20052" s="376" t="s">
        <v>44350</v>
      </c>
      <c r="D20052" s="378">
        <v>158.96</v>
      </c>
    </row>
    <row r="20053" spans="1:4" ht="17.25" x14ac:dyDescent="0.25">
      <c r="A20053" s="376" t="s">
        <v>44483</v>
      </c>
      <c r="B20053" s="377" t="s">
        <v>44484</v>
      </c>
      <c r="C20053" s="376" t="s">
        <v>44350</v>
      </c>
      <c r="D20053" s="378">
        <v>4.68</v>
      </c>
    </row>
    <row r="20054" spans="1:4" x14ac:dyDescent="0.25">
      <c r="A20054" s="376" t="s">
        <v>44485</v>
      </c>
      <c r="B20054" s="377" t="s">
        <v>44486</v>
      </c>
      <c r="C20054" s="376" t="s">
        <v>7973</v>
      </c>
      <c r="D20054" s="378">
        <v>13.05</v>
      </c>
    </row>
    <row r="20055" spans="1:4" ht="17.25" x14ac:dyDescent="0.25">
      <c r="A20055" s="376" t="s">
        <v>44487</v>
      </c>
      <c r="B20055" s="377" t="s">
        <v>44488</v>
      </c>
      <c r="C20055" s="376" t="s">
        <v>44256</v>
      </c>
      <c r="D20055" s="378">
        <v>43.21</v>
      </c>
    </row>
    <row r="20056" spans="1:4" ht="17.25" x14ac:dyDescent="0.25">
      <c r="A20056" s="376" t="s">
        <v>44489</v>
      </c>
      <c r="B20056" s="377" t="s">
        <v>44490</v>
      </c>
      <c r="C20056" s="376" t="s">
        <v>44256</v>
      </c>
      <c r="D20056" s="378">
        <v>49.59</v>
      </c>
    </row>
    <row r="20057" spans="1:4" ht="17.25" x14ac:dyDescent="0.25">
      <c r="A20057" s="376" t="s">
        <v>44491</v>
      </c>
      <c r="B20057" s="377" t="s">
        <v>44492</v>
      </c>
      <c r="C20057" s="376" t="s">
        <v>44256</v>
      </c>
      <c r="D20057" s="378">
        <v>55.98</v>
      </c>
    </row>
    <row r="20058" spans="1:4" ht="17.25" x14ac:dyDescent="0.25">
      <c r="A20058" s="376" t="s">
        <v>44493</v>
      </c>
      <c r="B20058" s="377" t="s">
        <v>44494</v>
      </c>
      <c r="C20058" s="376" t="s">
        <v>44256</v>
      </c>
      <c r="D20058" s="378">
        <v>62.33</v>
      </c>
    </row>
    <row r="20059" spans="1:4" ht="17.25" x14ac:dyDescent="0.25">
      <c r="A20059" s="376" t="s">
        <v>44495</v>
      </c>
      <c r="B20059" s="377" t="s">
        <v>44496</v>
      </c>
      <c r="C20059" s="376" t="s">
        <v>44256</v>
      </c>
      <c r="D20059" s="378">
        <v>71.89</v>
      </c>
    </row>
    <row r="20060" spans="1:4" ht="17.25" x14ac:dyDescent="0.25">
      <c r="A20060" s="376" t="s">
        <v>44497</v>
      </c>
      <c r="B20060" s="377" t="s">
        <v>44498</v>
      </c>
      <c r="C20060" s="376" t="s">
        <v>44256</v>
      </c>
      <c r="D20060" s="378">
        <v>79.92</v>
      </c>
    </row>
    <row r="20061" spans="1:4" ht="17.25" x14ac:dyDescent="0.25">
      <c r="A20061" s="376" t="s">
        <v>44499</v>
      </c>
      <c r="B20061" s="377" t="s">
        <v>44500</v>
      </c>
      <c r="C20061" s="376" t="s">
        <v>44256</v>
      </c>
      <c r="D20061" s="378">
        <v>45.66</v>
      </c>
    </row>
    <row r="20062" spans="1:4" ht="17.25" x14ac:dyDescent="0.25">
      <c r="A20062" s="376" t="s">
        <v>44501</v>
      </c>
      <c r="B20062" s="377" t="s">
        <v>44502</v>
      </c>
      <c r="C20062" s="376" t="s">
        <v>44256</v>
      </c>
      <c r="D20062" s="378">
        <v>52.42</v>
      </c>
    </row>
    <row r="20063" spans="1:4" ht="17.25" x14ac:dyDescent="0.25">
      <c r="A20063" s="376" t="s">
        <v>44503</v>
      </c>
      <c r="B20063" s="377" t="s">
        <v>44504</v>
      </c>
      <c r="C20063" s="376" t="s">
        <v>44256</v>
      </c>
      <c r="D20063" s="378">
        <v>59.13</v>
      </c>
    </row>
    <row r="20064" spans="1:4" ht="17.25" x14ac:dyDescent="0.25">
      <c r="A20064" s="376" t="s">
        <v>44505</v>
      </c>
      <c r="B20064" s="377" t="s">
        <v>44506</v>
      </c>
      <c r="C20064" s="376" t="s">
        <v>44256</v>
      </c>
      <c r="D20064" s="378">
        <v>65.89</v>
      </c>
    </row>
    <row r="20065" spans="1:4" ht="17.25" x14ac:dyDescent="0.25">
      <c r="A20065" s="376" t="s">
        <v>44507</v>
      </c>
      <c r="B20065" s="377" t="s">
        <v>44508</v>
      </c>
      <c r="C20065" s="376" t="s">
        <v>44256</v>
      </c>
      <c r="D20065" s="378">
        <v>76.02</v>
      </c>
    </row>
    <row r="20066" spans="1:4" ht="17.25" x14ac:dyDescent="0.25">
      <c r="A20066" s="376" t="s">
        <v>44509</v>
      </c>
      <c r="B20066" s="377" t="s">
        <v>44510</v>
      </c>
      <c r="C20066" s="376" t="s">
        <v>44256</v>
      </c>
      <c r="D20066" s="378">
        <v>84.42</v>
      </c>
    </row>
    <row r="20067" spans="1:4" ht="17.25" x14ac:dyDescent="0.25">
      <c r="A20067" s="376" t="s">
        <v>44511</v>
      </c>
      <c r="B20067" s="377" t="s">
        <v>44512</v>
      </c>
      <c r="C20067" s="376" t="s">
        <v>44256</v>
      </c>
      <c r="D20067" s="378">
        <v>48.1</v>
      </c>
    </row>
    <row r="20068" spans="1:4" ht="17.25" x14ac:dyDescent="0.25">
      <c r="A20068" s="376" t="s">
        <v>44513</v>
      </c>
      <c r="B20068" s="377" t="s">
        <v>44514</v>
      </c>
      <c r="C20068" s="376" t="s">
        <v>44256</v>
      </c>
      <c r="D20068" s="378">
        <v>55.23</v>
      </c>
    </row>
    <row r="20069" spans="1:4" ht="17.25" x14ac:dyDescent="0.25">
      <c r="A20069" s="376" t="s">
        <v>44515</v>
      </c>
      <c r="B20069" s="377" t="s">
        <v>44516</v>
      </c>
      <c r="C20069" s="376" t="s">
        <v>44256</v>
      </c>
      <c r="D20069" s="378">
        <v>62.33</v>
      </c>
    </row>
    <row r="20070" spans="1:4" ht="17.25" x14ac:dyDescent="0.25">
      <c r="A20070" s="376" t="s">
        <v>44517</v>
      </c>
      <c r="B20070" s="377" t="s">
        <v>44518</v>
      </c>
      <c r="C20070" s="376" t="s">
        <v>44256</v>
      </c>
      <c r="D20070" s="378">
        <v>69.47</v>
      </c>
    </row>
    <row r="20071" spans="1:4" ht="17.25" x14ac:dyDescent="0.25">
      <c r="A20071" s="376" t="s">
        <v>44519</v>
      </c>
      <c r="B20071" s="377" t="s">
        <v>44520</v>
      </c>
      <c r="C20071" s="376" t="s">
        <v>44256</v>
      </c>
      <c r="D20071" s="378">
        <v>80.14</v>
      </c>
    </row>
    <row r="20072" spans="1:4" ht="17.25" x14ac:dyDescent="0.25">
      <c r="A20072" s="376" t="s">
        <v>44521</v>
      </c>
      <c r="B20072" s="377" t="s">
        <v>44522</v>
      </c>
      <c r="C20072" s="376" t="s">
        <v>44256</v>
      </c>
      <c r="D20072" s="378">
        <v>89.1</v>
      </c>
    </row>
    <row r="20073" spans="1:4" ht="17.25" x14ac:dyDescent="0.25">
      <c r="A20073" s="376" t="s">
        <v>44523</v>
      </c>
      <c r="B20073" s="377" t="s">
        <v>44524</v>
      </c>
      <c r="C20073" s="376" t="s">
        <v>44256</v>
      </c>
      <c r="D20073" s="378">
        <v>50.52</v>
      </c>
    </row>
    <row r="20074" spans="1:4" ht="17.25" x14ac:dyDescent="0.25">
      <c r="A20074" s="376" t="s">
        <v>44525</v>
      </c>
      <c r="B20074" s="377" t="s">
        <v>44526</v>
      </c>
      <c r="C20074" s="376" t="s">
        <v>44256</v>
      </c>
      <c r="D20074" s="378">
        <v>58.05</v>
      </c>
    </row>
    <row r="20075" spans="1:4" ht="17.25" x14ac:dyDescent="0.25">
      <c r="A20075" s="376" t="s">
        <v>44527</v>
      </c>
      <c r="B20075" s="377" t="s">
        <v>44528</v>
      </c>
      <c r="C20075" s="376" t="s">
        <v>44256</v>
      </c>
      <c r="D20075" s="378">
        <v>65.5</v>
      </c>
    </row>
    <row r="20076" spans="1:4" ht="17.25" x14ac:dyDescent="0.25">
      <c r="A20076" s="376" t="s">
        <v>44529</v>
      </c>
      <c r="B20076" s="377" t="s">
        <v>44530</v>
      </c>
      <c r="C20076" s="376" t="s">
        <v>44256</v>
      </c>
      <c r="D20076" s="378">
        <v>72.989999999999995</v>
      </c>
    </row>
    <row r="20077" spans="1:4" ht="17.25" x14ac:dyDescent="0.25">
      <c r="A20077" s="376" t="s">
        <v>44531</v>
      </c>
      <c r="B20077" s="377" t="s">
        <v>44532</v>
      </c>
      <c r="C20077" s="376" t="s">
        <v>44256</v>
      </c>
      <c r="D20077" s="378">
        <v>84.24</v>
      </c>
    </row>
    <row r="20078" spans="1:4" ht="17.25" x14ac:dyDescent="0.25">
      <c r="A20078" s="376" t="s">
        <v>44533</v>
      </c>
      <c r="B20078" s="377" t="s">
        <v>44534</v>
      </c>
      <c r="C20078" s="376" t="s">
        <v>44256</v>
      </c>
      <c r="D20078" s="378">
        <v>93.61</v>
      </c>
    </row>
    <row r="20079" spans="1:4" ht="17.25" x14ac:dyDescent="0.25">
      <c r="A20079" s="376" t="s">
        <v>44535</v>
      </c>
      <c r="B20079" s="377" t="s">
        <v>44536</v>
      </c>
      <c r="C20079" s="376" t="s">
        <v>44256</v>
      </c>
      <c r="D20079" s="378">
        <v>66.45</v>
      </c>
    </row>
    <row r="20080" spans="1:4" ht="17.25" x14ac:dyDescent="0.25">
      <c r="A20080" s="376" t="s">
        <v>44537</v>
      </c>
      <c r="B20080" s="377" t="s">
        <v>44538</v>
      </c>
      <c r="C20080" s="376" t="s">
        <v>44256</v>
      </c>
      <c r="D20080" s="378">
        <v>75.06</v>
      </c>
    </row>
    <row r="20081" spans="1:4" ht="17.25" x14ac:dyDescent="0.25">
      <c r="A20081" s="376" t="s">
        <v>44539</v>
      </c>
      <c r="B20081" s="377" t="s">
        <v>44540</v>
      </c>
      <c r="C20081" s="376" t="s">
        <v>44256</v>
      </c>
      <c r="D20081" s="378">
        <v>83.66</v>
      </c>
    </row>
    <row r="20082" spans="1:4" ht="17.25" x14ac:dyDescent="0.25">
      <c r="A20082" s="376" t="s">
        <v>44541</v>
      </c>
      <c r="B20082" s="377" t="s">
        <v>44542</v>
      </c>
      <c r="C20082" s="376" t="s">
        <v>44256</v>
      </c>
      <c r="D20082" s="378">
        <v>96.59</v>
      </c>
    </row>
    <row r="20083" spans="1:4" ht="17.25" x14ac:dyDescent="0.25">
      <c r="A20083" s="376" t="s">
        <v>44543</v>
      </c>
      <c r="B20083" s="377" t="s">
        <v>44544</v>
      </c>
      <c r="C20083" s="376" t="s">
        <v>44256</v>
      </c>
      <c r="D20083" s="378">
        <v>107.47</v>
      </c>
    </row>
    <row r="20084" spans="1:4" ht="17.25" x14ac:dyDescent="0.25">
      <c r="A20084" s="376" t="s">
        <v>44545</v>
      </c>
      <c r="B20084" s="377" t="s">
        <v>44546</v>
      </c>
      <c r="C20084" s="376" t="s">
        <v>44256</v>
      </c>
      <c r="D20084" s="378">
        <v>144.18</v>
      </c>
    </row>
    <row r="20085" spans="1:4" ht="17.25" x14ac:dyDescent="0.25">
      <c r="A20085" s="376" t="s">
        <v>44547</v>
      </c>
      <c r="B20085" s="377" t="s">
        <v>44548</v>
      </c>
      <c r="C20085" s="376" t="s">
        <v>44256</v>
      </c>
      <c r="D20085" s="378">
        <v>159.13999999999999</v>
      </c>
    </row>
    <row r="20086" spans="1:4" ht="17.25" x14ac:dyDescent="0.25">
      <c r="A20086" s="376" t="s">
        <v>44549</v>
      </c>
      <c r="B20086" s="377" t="s">
        <v>44550</v>
      </c>
      <c r="C20086" s="376" t="s">
        <v>44256</v>
      </c>
      <c r="D20086" s="378">
        <v>170.37</v>
      </c>
    </row>
    <row r="20087" spans="1:4" ht="17.25" x14ac:dyDescent="0.25">
      <c r="A20087" s="376" t="s">
        <v>44551</v>
      </c>
      <c r="B20087" s="377" t="s">
        <v>44552</v>
      </c>
      <c r="C20087" s="376" t="s">
        <v>44256</v>
      </c>
      <c r="D20087" s="378">
        <v>166.63</v>
      </c>
    </row>
    <row r="20088" spans="1:4" ht="17.25" x14ac:dyDescent="0.25">
      <c r="A20088" s="376" t="s">
        <v>44553</v>
      </c>
      <c r="B20088" s="377" t="s">
        <v>44554</v>
      </c>
      <c r="C20088" s="376" t="s">
        <v>44256</v>
      </c>
      <c r="D20088" s="378">
        <v>181.59</v>
      </c>
    </row>
    <row r="20089" spans="1:4" ht="17.25" x14ac:dyDescent="0.25">
      <c r="A20089" s="376" t="s">
        <v>44555</v>
      </c>
      <c r="B20089" s="377" t="s">
        <v>44556</v>
      </c>
      <c r="C20089" s="376" t="s">
        <v>44256</v>
      </c>
      <c r="D20089" s="378">
        <v>189.11</v>
      </c>
    </row>
    <row r="20090" spans="1:4" ht="17.25" x14ac:dyDescent="0.25">
      <c r="A20090" s="376" t="s">
        <v>44557</v>
      </c>
      <c r="B20090" s="377" t="s">
        <v>44558</v>
      </c>
      <c r="C20090" s="376" t="s">
        <v>44256</v>
      </c>
      <c r="D20090" s="378">
        <v>48.1</v>
      </c>
    </row>
    <row r="20091" spans="1:4" ht="17.25" x14ac:dyDescent="0.25">
      <c r="A20091" s="376" t="s">
        <v>44559</v>
      </c>
      <c r="B20091" s="377" t="s">
        <v>44560</v>
      </c>
      <c r="C20091" s="376" t="s">
        <v>44256</v>
      </c>
      <c r="D20091" s="378">
        <v>55.23</v>
      </c>
    </row>
    <row r="20092" spans="1:4" ht="17.25" x14ac:dyDescent="0.25">
      <c r="A20092" s="376" t="s">
        <v>44561</v>
      </c>
      <c r="B20092" s="377" t="s">
        <v>44562</v>
      </c>
      <c r="C20092" s="376" t="s">
        <v>44256</v>
      </c>
      <c r="D20092" s="378">
        <v>62.33</v>
      </c>
    </row>
    <row r="20093" spans="1:4" ht="17.25" x14ac:dyDescent="0.25">
      <c r="A20093" s="376" t="s">
        <v>44563</v>
      </c>
      <c r="B20093" s="377" t="s">
        <v>44564</v>
      </c>
      <c r="C20093" s="376" t="s">
        <v>44256</v>
      </c>
      <c r="D20093" s="378">
        <v>69.47</v>
      </c>
    </row>
    <row r="20094" spans="1:4" ht="17.25" x14ac:dyDescent="0.25">
      <c r="A20094" s="376" t="s">
        <v>44565</v>
      </c>
      <c r="B20094" s="377" t="s">
        <v>44566</v>
      </c>
      <c r="C20094" s="376" t="s">
        <v>44256</v>
      </c>
      <c r="D20094" s="378">
        <v>50.52</v>
      </c>
    </row>
    <row r="20095" spans="1:4" ht="17.25" x14ac:dyDescent="0.25">
      <c r="A20095" s="376" t="s">
        <v>44567</v>
      </c>
      <c r="B20095" s="377" t="s">
        <v>44568</v>
      </c>
      <c r="C20095" s="376" t="s">
        <v>44256</v>
      </c>
      <c r="D20095" s="378">
        <v>58.05</v>
      </c>
    </row>
    <row r="20096" spans="1:4" ht="17.25" x14ac:dyDescent="0.25">
      <c r="A20096" s="376" t="s">
        <v>44569</v>
      </c>
      <c r="B20096" s="377" t="s">
        <v>44570</v>
      </c>
      <c r="C20096" s="376" t="s">
        <v>44256</v>
      </c>
      <c r="D20096" s="378">
        <v>65.5</v>
      </c>
    </row>
    <row r="20097" spans="1:4" ht="17.25" x14ac:dyDescent="0.25">
      <c r="A20097" s="376" t="s">
        <v>44571</v>
      </c>
      <c r="B20097" s="377" t="s">
        <v>44572</v>
      </c>
      <c r="C20097" s="376" t="s">
        <v>44256</v>
      </c>
      <c r="D20097" s="378">
        <v>72.989999999999995</v>
      </c>
    </row>
    <row r="20098" spans="1:4" ht="17.25" x14ac:dyDescent="0.25">
      <c r="A20098" s="376" t="s">
        <v>44573</v>
      </c>
      <c r="B20098" s="377" t="s">
        <v>44574</v>
      </c>
      <c r="C20098" s="376" t="s">
        <v>44256</v>
      </c>
      <c r="D20098" s="378">
        <v>2.73</v>
      </c>
    </row>
    <row r="20099" spans="1:4" ht="17.25" x14ac:dyDescent="0.25">
      <c r="A20099" s="376" t="s">
        <v>44575</v>
      </c>
      <c r="B20099" s="377" t="s">
        <v>44576</v>
      </c>
      <c r="C20099" s="376" t="s">
        <v>44256</v>
      </c>
      <c r="D20099" s="378">
        <v>3.27</v>
      </c>
    </row>
    <row r="20100" spans="1:4" ht="17.25" x14ac:dyDescent="0.25">
      <c r="A20100" s="376" t="s">
        <v>44577</v>
      </c>
      <c r="B20100" s="377" t="s">
        <v>44578</v>
      </c>
      <c r="C20100" s="376" t="s">
        <v>44350</v>
      </c>
      <c r="D20100" s="378">
        <v>11.79</v>
      </c>
    </row>
    <row r="20101" spans="1:4" ht="17.25" x14ac:dyDescent="0.25">
      <c r="A20101" s="376" t="s">
        <v>44579</v>
      </c>
      <c r="B20101" s="377" t="s">
        <v>44580</v>
      </c>
      <c r="C20101" s="376" t="s">
        <v>44452</v>
      </c>
      <c r="D20101" s="378">
        <v>10.119999999999999</v>
      </c>
    </row>
    <row r="20102" spans="1:4" ht="17.25" x14ac:dyDescent="0.25">
      <c r="A20102" s="376" t="s">
        <v>44581</v>
      </c>
      <c r="B20102" s="377" t="s">
        <v>44582</v>
      </c>
      <c r="C20102" s="376" t="s">
        <v>44452</v>
      </c>
      <c r="D20102" s="378">
        <v>7.1</v>
      </c>
    </row>
    <row r="20103" spans="1:4" ht="17.25" x14ac:dyDescent="0.25">
      <c r="A20103" s="376" t="s">
        <v>44583</v>
      </c>
      <c r="B20103" s="377" t="s">
        <v>44584</v>
      </c>
      <c r="C20103" s="376" t="s">
        <v>44452</v>
      </c>
      <c r="D20103" s="378">
        <v>5.54</v>
      </c>
    </row>
    <row r="20104" spans="1:4" ht="17.25" x14ac:dyDescent="0.25">
      <c r="A20104" s="376" t="s">
        <v>44585</v>
      </c>
      <c r="B20104" s="377" t="s">
        <v>44586</v>
      </c>
      <c r="C20104" s="376" t="s">
        <v>44452</v>
      </c>
      <c r="D20104" s="378">
        <v>4.63</v>
      </c>
    </row>
    <row r="20105" spans="1:4" ht="17.25" x14ac:dyDescent="0.25">
      <c r="A20105" s="376" t="s">
        <v>44587</v>
      </c>
      <c r="B20105" s="377" t="s">
        <v>44588</v>
      </c>
      <c r="C20105" s="376" t="s">
        <v>44452</v>
      </c>
      <c r="D20105" s="378">
        <v>4.09</v>
      </c>
    </row>
    <row r="20106" spans="1:4" ht="17.25" x14ac:dyDescent="0.25">
      <c r="A20106" s="376" t="s">
        <v>44589</v>
      </c>
      <c r="B20106" s="377" t="s">
        <v>44590</v>
      </c>
      <c r="C20106" s="376" t="s">
        <v>44452</v>
      </c>
      <c r="D20106" s="378">
        <v>3.22</v>
      </c>
    </row>
    <row r="20107" spans="1:4" ht="17.25" x14ac:dyDescent="0.25">
      <c r="A20107" s="376" t="s">
        <v>44591</v>
      </c>
      <c r="B20107" s="377" t="s">
        <v>44592</v>
      </c>
      <c r="C20107" s="376" t="s">
        <v>44350</v>
      </c>
      <c r="D20107" s="378">
        <v>8.94</v>
      </c>
    </row>
    <row r="20108" spans="1:4" ht="17.25" x14ac:dyDescent="0.25">
      <c r="A20108" s="376" t="s">
        <v>44593</v>
      </c>
      <c r="B20108" s="377" t="s">
        <v>44594</v>
      </c>
      <c r="C20108" s="376" t="s">
        <v>44350</v>
      </c>
      <c r="D20108" s="378">
        <v>8.0399999999999991</v>
      </c>
    </row>
    <row r="20109" spans="1:4" ht="17.25" x14ac:dyDescent="0.25">
      <c r="A20109" s="376" t="s">
        <v>44595</v>
      </c>
      <c r="B20109" s="377" t="s">
        <v>44596</v>
      </c>
      <c r="C20109" s="376" t="s">
        <v>44350</v>
      </c>
      <c r="D20109" s="378">
        <v>101.41</v>
      </c>
    </row>
    <row r="20110" spans="1:4" ht="17.25" x14ac:dyDescent="0.25">
      <c r="A20110" s="376" t="s">
        <v>44597</v>
      </c>
      <c r="B20110" s="377" t="s">
        <v>44598</v>
      </c>
      <c r="C20110" s="376" t="s">
        <v>44350</v>
      </c>
      <c r="D20110" s="378">
        <v>162.80000000000001</v>
      </c>
    </row>
    <row r="20111" spans="1:4" ht="17.25" x14ac:dyDescent="0.25">
      <c r="A20111" s="376" t="s">
        <v>44599</v>
      </c>
      <c r="B20111" s="377" t="s">
        <v>44600</v>
      </c>
      <c r="C20111" s="376" t="s">
        <v>44350</v>
      </c>
      <c r="D20111" s="378">
        <v>181.15</v>
      </c>
    </row>
    <row r="20112" spans="1:4" ht="17.25" x14ac:dyDescent="0.25">
      <c r="A20112" s="376" t="s">
        <v>44601</v>
      </c>
      <c r="B20112" s="377" t="s">
        <v>44602</v>
      </c>
      <c r="C20112" s="376" t="s">
        <v>44350</v>
      </c>
      <c r="D20112" s="378">
        <v>199.51</v>
      </c>
    </row>
    <row r="20113" spans="1:4" ht="17.25" x14ac:dyDescent="0.25">
      <c r="A20113" s="376" t="s">
        <v>44603</v>
      </c>
      <c r="B20113" s="377" t="s">
        <v>44604</v>
      </c>
      <c r="C20113" s="376" t="s">
        <v>44350</v>
      </c>
      <c r="D20113" s="378">
        <v>217.86</v>
      </c>
    </row>
    <row r="20114" spans="1:4" ht="17.25" x14ac:dyDescent="0.25">
      <c r="A20114" s="376" t="s">
        <v>44605</v>
      </c>
      <c r="B20114" s="377" t="s">
        <v>44606</v>
      </c>
      <c r="C20114" s="376" t="s">
        <v>44350</v>
      </c>
      <c r="D20114" s="378">
        <v>236.22</v>
      </c>
    </row>
    <row r="20115" spans="1:4" ht="17.25" x14ac:dyDescent="0.25">
      <c r="A20115" s="376" t="s">
        <v>44607</v>
      </c>
      <c r="B20115" s="377" t="s">
        <v>44608</v>
      </c>
      <c r="C20115" s="376" t="s">
        <v>44350</v>
      </c>
      <c r="D20115" s="378">
        <v>254.57</v>
      </c>
    </row>
    <row r="20116" spans="1:4" ht="17.25" x14ac:dyDescent="0.25">
      <c r="A20116" s="376" t="s">
        <v>44609</v>
      </c>
      <c r="B20116" s="377" t="s">
        <v>44610</v>
      </c>
      <c r="C20116" s="376" t="s">
        <v>44350</v>
      </c>
      <c r="D20116" s="378">
        <v>272.93</v>
      </c>
    </row>
    <row r="20117" spans="1:4" ht="17.25" x14ac:dyDescent="0.25">
      <c r="A20117" s="376" t="s">
        <v>44611</v>
      </c>
      <c r="B20117" s="377" t="s">
        <v>44612</v>
      </c>
      <c r="C20117" s="376" t="s">
        <v>44350</v>
      </c>
      <c r="D20117" s="378">
        <v>291.27999999999997</v>
      </c>
    </row>
    <row r="20118" spans="1:4" ht="17.25" x14ac:dyDescent="0.25">
      <c r="A20118" s="376" t="s">
        <v>44613</v>
      </c>
      <c r="B20118" s="377" t="s">
        <v>44614</v>
      </c>
      <c r="C20118" s="376" t="s">
        <v>44350</v>
      </c>
      <c r="D20118" s="378">
        <v>309.64</v>
      </c>
    </row>
    <row r="20119" spans="1:4" ht="17.25" x14ac:dyDescent="0.25">
      <c r="A20119" s="376" t="s">
        <v>44615</v>
      </c>
      <c r="B20119" s="377" t="s">
        <v>44616</v>
      </c>
      <c r="C20119" s="376" t="s">
        <v>44350</v>
      </c>
      <c r="D20119" s="378">
        <v>327.99</v>
      </c>
    </row>
    <row r="20120" spans="1:4" ht="17.25" x14ac:dyDescent="0.25">
      <c r="A20120" s="376" t="s">
        <v>44617</v>
      </c>
      <c r="B20120" s="377" t="s">
        <v>44618</v>
      </c>
      <c r="C20120" s="376" t="s">
        <v>44350</v>
      </c>
      <c r="D20120" s="378">
        <v>140.58000000000001</v>
      </c>
    </row>
    <row r="20121" spans="1:4" ht="17.25" x14ac:dyDescent="0.25">
      <c r="A20121" s="376" t="s">
        <v>44619</v>
      </c>
      <c r="B20121" s="377" t="s">
        <v>44620</v>
      </c>
      <c r="C20121" s="376" t="s">
        <v>44350</v>
      </c>
      <c r="D20121" s="378">
        <v>158.94</v>
      </c>
    </row>
    <row r="20122" spans="1:4" ht="17.25" x14ac:dyDescent="0.25">
      <c r="A20122" s="376" t="s">
        <v>44621</v>
      </c>
      <c r="B20122" s="377" t="s">
        <v>44622</v>
      </c>
      <c r="C20122" s="376" t="s">
        <v>44350</v>
      </c>
      <c r="D20122" s="378">
        <v>177.29</v>
      </c>
    </row>
    <row r="20123" spans="1:4" ht="17.25" x14ac:dyDescent="0.25">
      <c r="A20123" s="376" t="s">
        <v>44623</v>
      </c>
      <c r="B20123" s="377" t="s">
        <v>44624</v>
      </c>
      <c r="C20123" s="376" t="s">
        <v>44350</v>
      </c>
      <c r="D20123" s="378">
        <v>195.65</v>
      </c>
    </row>
    <row r="20124" spans="1:4" ht="17.25" x14ac:dyDescent="0.25">
      <c r="A20124" s="376" t="s">
        <v>44625</v>
      </c>
      <c r="B20124" s="377" t="s">
        <v>44626</v>
      </c>
      <c r="C20124" s="376" t="s">
        <v>44350</v>
      </c>
      <c r="D20124" s="378">
        <v>202.98</v>
      </c>
    </row>
    <row r="20125" spans="1:4" ht="17.25" x14ac:dyDescent="0.25">
      <c r="A20125" s="376" t="s">
        <v>44627</v>
      </c>
      <c r="B20125" s="377" t="s">
        <v>44628</v>
      </c>
      <c r="C20125" s="376" t="s">
        <v>44350</v>
      </c>
      <c r="D20125" s="378">
        <v>209.07</v>
      </c>
    </row>
    <row r="20126" spans="1:4" ht="17.25" x14ac:dyDescent="0.25">
      <c r="A20126" s="376" t="s">
        <v>44629</v>
      </c>
      <c r="B20126" s="377" t="s">
        <v>44630</v>
      </c>
      <c r="C20126" s="376" t="s">
        <v>44350</v>
      </c>
      <c r="D20126" s="378">
        <v>225</v>
      </c>
    </row>
    <row r="20127" spans="1:4" ht="17.25" x14ac:dyDescent="0.25">
      <c r="A20127" s="376" t="s">
        <v>44631</v>
      </c>
      <c r="B20127" s="377" t="s">
        <v>44632</v>
      </c>
      <c r="C20127" s="376" t="s">
        <v>44350</v>
      </c>
      <c r="D20127" s="378">
        <v>242.54</v>
      </c>
    </row>
    <row r="20128" spans="1:4" ht="17.25" x14ac:dyDescent="0.25">
      <c r="A20128" s="376" t="s">
        <v>44633</v>
      </c>
      <c r="B20128" s="377" t="s">
        <v>44634</v>
      </c>
      <c r="C20128" s="376" t="s">
        <v>44350</v>
      </c>
      <c r="D20128" s="378">
        <v>258.02999999999997</v>
      </c>
    </row>
    <row r="20129" spans="1:4" ht="17.25" x14ac:dyDescent="0.25">
      <c r="A20129" s="376" t="s">
        <v>44635</v>
      </c>
      <c r="B20129" s="377" t="s">
        <v>44636</v>
      </c>
      <c r="C20129" s="376" t="s">
        <v>44350</v>
      </c>
      <c r="D20129" s="378">
        <v>275.2</v>
      </c>
    </row>
    <row r="20130" spans="1:4" ht="17.25" x14ac:dyDescent="0.25">
      <c r="A20130" s="376" t="s">
        <v>44637</v>
      </c>
      <c r="B20130" s="377" t="s">
        <v>44638</v>
      </c>
      <c r="C20130" s="376" t="s">
        <v>44350</v>
      </c>
      <c r="D20130" s="378">
        <v>193.52</v>
      </c>
    </row>
    <row r="20131" spans="1:4" ht="17.25" x14ac:dyDescent="0.25">
      <c r="A20131" s="376" t="s">
        <v>44639</v>
      </c>
      <c r="B20131" s="377" t="s">
        <v>44640</v>
      </c>
      <c r="C20131" s="376" t="s">
        <v>44350</v>
      </c>
      <c r="D20131" s="378">
        <v>286.74</v>
      </c>
    </row>
    <row r="20132" spans="1:4" ht="17.25" x14ac:dyDescent="0.25">
      <c r="A20132" s="376" t="s">
        <v>44641</v>
      </c>
      <c r="B20132" s="377" t="s">
        <v>44642</v>
      </c>
      <c r="C20132" s="376" t="s">
        <v>44350</v>
      </c>
      <c r="D20132" s="378">
        <v>319.94</v>
      </c>
    </row>
    <row r="20133" spans="1:4" ht="17.25" x14ac:dyDescent="0.25">
      <c r="A20133" s="376" t="s">
        <v>44643</v>
      </c>
      <c r="B20133" s="377" t="s">
        <v>44644</v>
      </c>
      <c r="C20133" s="376" t="s">
        <v>44350</v>
      </c>
      <c r="D20133" s="378">
        <v>335.25</v>
      </c>
    </row>
    <row r="20134" spans="1:4" ht="17.25" x14ac:dyDescent="0.25">
      <c r="A20134" s="376" t="s">
        <v>44645</v>
      </c>
      <c r="B20134" s="377" t="s">
        <v>44646</v>
      </c>
      <c r="C20134" s="376" t="s">
        <v>44350</v>
      </c>
      <c r="D20134" s="378">
        <v>350.56</v>
      </c>
    </row>
    <row r="20135" spans="1:4" ht="17.25" x14ac:dyDescent="0.25">
      <c r="A20135" s="376" t="s">
        <v>44647</v>
      </c>
      <c r="B20135" s="377" t="s">
        <v>44648</v>
      </c>
      <c r="C20135" s="376" t="s">
        <v>44350</v>
      </c>
      <c r="D20135" s="378">
        <v>211.87</v>
      </c>
    </row>
    <row r="20136" spans="1:4" ht="17.25" x14ac:dyDescent="0.25">
      <c r="A20136" s="376" t="s">
        <v>44649</v>
      </c>
      <c r="B20136" s="377" t="s">
        <v>44650</v>
      </c>
      <c r="C20136" s="376" t="s">
        <v>44350</v>
      </c>
      <c r="D20136" s="378">
        <v>211.87</v>
      </c>
    </row>
    <row r="20137" spans="1:4" ht="17.25" x14ac:dyDescent="0.25">
      <c r="A20137" s="376" t="s">
        <v>44651</v>
      </c>
      <c r="B20137" s="377" t="s">
        <v>44652</v>
      </c>
      <c r="C20137" s="376" t="s">
        <v>44350</v>
      </c>
      <c r="D20137" s="378">
        <v>209.29</v>
      </c>
    </row>
    <row r="20138" spans="1:4" ht="17.25" x14ac:dyDescent="0.25">
      <c r="A20138" s="376" t="s">
        <v>44653</v>
      </c>
      <c r="B20138" s="377" t="s">
        <v>44654</v>
      </c>
      <c r="C20138" s="376" t="s">
        <v>44350</v>
      </c>
      <c r="D20138" s="378">
        <v>253.57</v>
      </c>
    </row>
    <row r="20139" spans="1:4" ht="17.25" x14ac:dyDescent="0.25">
      <c r="A20139" s="376" t="s">
        <v>44655</v>
      </c>
      <c r="B20139" s="377" t="s">
        <v>44656</v>
      </c>
      <c r="C20139" s="376" t="s">
        <v>44350</v>
      </c>
      <c r="D20139" s="378">
        <v>280.82</v>
      </c>
    </row>
    <row r="20140" spans="1:4" ht="17.25" x14ac:dyDescent="0.25">
      <c r="A20140" s="376" t="s">
        <v>44657</v>
      </c>
      <c r="B20140" s="377" t="s">
        <v>44658</v>
      </c>
      <c r="C20140" s="376" t="s">
        <v>44350</v>
      </c>
      <c r="D20140" s="378">
        <v>299.2</v>
      </c>
    </row>
    <row r="20141" spans="1:4" ht="17.25" x14ac:dyDescent="0.25">
      <c r="A20141" s="376" t="s">
        <v>44659</v>
      </c>
      <c r="B20141" s="377" t="s">
        <v>44660</v>
      </c>
      <c r="C20141" s="376" t="s">
        <v>44350</v>
      </c>
      <c r="D20141" s="378">
        <v>276.13</v>
      </c>
    </row>
    <row r="20142" spans="1:4" ht="17.25" x14ac:dyDescent="0.25">
      <c r="A20142" s="376" t="s">
        <v>44661</v>
      </c>
      <c r="B20142" s="377" t="s">
        <v>44662</v>
      </c>
      <c r="C20142" s="376" t="s">
        <v>44350</v>
      </c>
      <c r="D20142" s="378">
        <v>207.05</v>
      </c>
    </row>
    <row r="20143" spans="1:4" ht="17.25" x14ac:dyDescent="0.25">
      <c r="A20143" s="376" t="s">
        <v>44663</v>
      </c>
      <c r="B20143" s="377" t="s">
        <v>44664</v>
      </c>
      <c r="C20143" s="376" t="s">
        <v>44350</v>
      </c>
      <c r="D20143" s="378">
        <v>240.02</v>
      </c>
    </row>
    <row r="20144" spans="1:4" ht="17.25" x14ac:dyDescent="0.25">
      <c r="A20144" s="376" t="s">
        <v>44665</v>
      </c>
      <c r="B20144" s="377" t="s">
        <v>44666</v>
      </c>
      <c r="C20144" s="376" t="s">
        <v>44350</v>
      </c>
      <c r="D20144" s="378">
        <v>266.56</v>
      </c>
    </row>
    <row r="20145" spans="1:4" ht="17.25" x14ac:dyDescent="0.25">
      <c r="A20145" s="376" t="s">
        <v>44667</v>
      </c>
      <c r="B20145" s="377" t="s">
        <v>44668</v>
      </c>
      <c r="C20145" s="376" t="s">
        <v>44350</v>
      </c>
      <c r="D20145" s="378">
        <v>268.29000000000002</v>
      </c>
    </row>
    <row r="20146" spans="1:4" ht="17.25" x14ac:dyDescent="0.25">
      <c r="A20146" s="376" t="s">
        <v>44669</v>
      </c>
      <c r="B20146" s="377" t="s">
        <v>44670</v>
      </c>
      <c r="C20146" s="376" t="s">
        <v>44350</v>
      </c>
      <c r="D20146" s="378">
        <v>287.47000000000003</v>
      </c>
    </row>
    <row r="20147" spans="1:4" ht="17.25" x14ac:dyDescent="0.25">
      <c r="A20147" s="376" t="s">
        <v>44671</v>
      </c>
      <c r="B20147" s="377" t="s">
        <v>44672</v>
      </c>
      <c r="C20147" s="376" t="s">
        <v>44350</v>
      </c>
      <c r="D20147" s="378">
        <v>306.66000000000003</v>
      </c>
    </row>
    <row r="20148" spans="1:4" ht="17.25" x14ac:dyDescent="0.25">
      <c r="A20148" s="376" t="s">
        <v>44673</v>
      </c>
      <c r="B20148" s="377" t="s">
        <v>44674</v>
      </c>
      <c r="C20148" s="376" t="s">
        <v>44350</v>
      </c>
      <c r="D20148" s="378">
        <v>325.85000000000002</v>
      </c>
    </row>
    <row r="20149" spans="1:4" ht="17.25" x14ac:dyDescent="0.25">
      <c r="A20149" s="376" t="s">
        <v>44675</v>
      </c>
      <c r="B20149" s="377" t="s">
        <v>44676</v>
      </c>
      <c r="C20149" s="376" t="s">
        <v>44350</v>
      </c>
      <c r="D20149" s="378">
        <v>361.96</v>
      </c>
    </row>
    <row r="20150" spans="1:4" ht="17.25" x14ac:dyDescent="0.25">
      <c r="A20150" s="376" t="s">
        <v>44677</v>
      </c>
      <c r="B20150" s="377" t="s">
        <v>44678</v>
      </c>
      <c r="C20150" s="376" t="s">
        <v>44350</v>
      </c>
      <c r="D20150" s="378">
        <v>196.19</v>
      </c>
    </row>
    <row r="20151" spans="1:4" ht="17.25" x14ac:dyDescent="0.25">
      <c r="A20151" s="376" t="s">
        <v>44679</v>
      </c>
      <c r="B20151" s="377" t="s">
        <v>44680</v>
      </c>
      <c r="C20151" s="376" t="s">
        <v>44350</v>
      </c>
      <c r="D20151" s="378">
        <v>251.37</v>
      </c>
    </row>
    <row r="20152" spans="1:4" ht="17.25" x14ac:dyDescent="0.25">
      <c r="A20152" s="376" t="s">
        <v>44681</v>
      </c>
      <c r="B20152" s="377" t="s">
        <v>44682</v>
      </c>
      <c r="C20152" s="376" t="s">
        <v>44350</v>
      </c>
      <c r="D20152" s="378">
        <v>952.47</v>
      </c>
    </row>
    <row r="20153" spans="1:4" ht="17.25" x14ac:dyDescent="0.25">
      <c r="A20153" s="376" t="s">
        <v>44683</v>
      </c>
      <c r="B20153" s="377" t="s">
        <v>44684</v>
      </c>
      <c r="C20153" s="376" t="s">
        <v>44350</v>
      </c>
      <c r="D20153" s="378">
        <v>261.91000000000003</v>
      </c>
    </row>
    <row r="20154" spans="1:4" ht="17.25" x14ac:dyDescent="0.25">
      <c r="A20154" s="376" t="s">
        <v>44685</v>
      </c>
      <c r="B20154" s="377" t="s">
        <v>44686</v>
      </c>
      <c r="C20154" s="376" t="s">
        <v>44350</v>
      </c>
      <c r="D20154" s="378">
        <v>36.549999999999997</v>
      </c>
    </row>
    <row r="20155" spans="1:4" ht="17.25" x14ac:dyDescent="0.25">
      <c r="A20155" s="376" t="s">
        <v>44687</v>
      </c>
      <c r="B20155" s="377" t="s">
        <v>44688</v>
      </c>
      <c r="C20155" s="376" t="s">
        <v>44350</v>
      </c>
      <c r="D20155" s="378">
        <v>86.53</v>
      </c>
    </row>
    <row r="20156" spans="1:4" ht="17.25" x14ac:dyDescent="0.25">
      <c r="A20156" s="376" t="s">
        <v>44689</v>
      </c>
      <c r="B20156" s="377" t="s">
        <v>44690</v>
      </c>
      <c r="C20156" s="376" t="s">
        <v>44350</v>
      </c>
      <c r="D20156" s="378">
        <v>46.91</v>
      </c>
    </row>
    <row r="20157" spans="1:4" ht="17.25" x14ac:dyDescent="0.25">
      <c r="A20157" s="376" t="s">
        <v>44691</v>
      </c>
      <c r="B20157" s="377" t="s">
        <v>44692</v>
      </c>
      <c r="C20157" s="376" t="s">
        <v>44256</v>
      </c>
      <c r="D20157" s="378">
        <v>12.97</v>
      </c>
    </row>
    <row r="20158" spans="1:4" ht="17.25" x14ac:dyDescent="0.25">
      <c r="A20158" s="376" t="s">
        <v>44693</v>
      </c>
      <c r="B20158" s="377" t="s">
        <v>44694</v>
      </c>
      <c r="C20158" s="376" t="s">
        <v>44256</v>
      </c>
      <c r="D20158" s="378">
        <v>0.48</v>
      </c>
    </row>
    <row r="20159" spans="1:4" ht="17.25" x14ac:dyDescent="0.25">
      <c r="A20159" s="376" t="s">
        <v>44695</v>
      </c>
      <c r="B20159" s="377" t="s">
        <v>44696</v>
      </c>
      <c r="C20159" s="376" t="s">
        <v>44256</v>
      </c>
      <c r="D20159" s="378">
        <v>3.83</v>
      </c>
    </row>
    <row r="20160" spans="1:4" ht="17.25" x14ac:dyDescent="0.25">
      <c r="A20160" s="376" t="s">
        <v>44697</v>
      </c>
      <c r="B20160" s="377" t="s">
        <v>44698</v>
      </c>
      <c r="C20160" s="376" t="s">
        <v>44256</v>
      </c>
      <c r="D20160" s="378">
        <v>0.35</v>
      </c>
    </row>
    <row r="20161" spans="1:4" ht="17.25" x14ac:dyDescent="0.25">
      <c r="A20161" s="376" t="s">
        <v>44699</v>
      </c>
      <c r="B20161" s="377" t="s">
        <v>44700</v>
      </c>
      <c r="C20161" s="376" t="s">
        <v>44256</v>
      </c>
      <c r="D20161" s="378">
        <v>2.09</v>
      </c>
    </row>
    <row r="20162" spans="1:4" ht="17.25" x14ac:dyDescent="0.25">
      <c r="A20162" s="376" t="s">
        <v>44701</v>
      </c>
      <c r="B20162" s="377" t="s">
        <v>44702</v>
      </c>
      <c r="C20162" s="376" t="s">
        <v>44256</v>
      </c>
      <c r="D20162" s="378">
        <v>4.58</v>
      </c>
    </row>
    <row r="20163" spans="1:4" ht="17.25" x14ac:dyDescent="0.25">
      <c r="A20163" s="376" t="s">
        <v>44703</v>
      </c>
      <c r="B20163" s="377" t="s">
        <v>44704</v>
      </c>
      <c r="C20163" s="376" t="s">
        <v>44256</v>
      </c>
      <c r="D20163" s="378">
        <v>11.95</v>
      </c>
    </row>
    <row r="20164" spans="1:4" ht="17.25" x14ac:dyDescent="0.25">
      <c r="A20164" s="376" t="s">
        <v>44705</v>
      </c>
      <c r="B20164" s="377" t="s">
        <v>44706</v>
      </c>
      <c r="C20164" s="376" t="s">
        <v>44350</v>
      </c>
      <c r="D20164" s="378">
        <v>1062.3900000000001</v>
      </c>
    </row>
    <row r="20165" spans="1:4" ht="17.25" x14ac:dyDescent="0.25">
      <c r="A20165" s="376" t="s">
        <v>44707</v>
      </c>
      <c r="B20165" s="377" t="s">
        <v>44708</v>
      </c>
      <c r="C20165" s="376" t="s">
        <v>44350</v>
      </c>
      <c r="D20165" s="378">
        <v>1355.93</v>
      </c>
    </row>
    <row r="20166" spans="1:4" ht="17.25" x14ac:dyDescent="0.25">
      <c r="A20166" s="376" t="s">
        <v>44709</v>
      </c>
      <c r="B20166" s="377" t="s">
        <v>44710</v>
      </c>
      <c r="C20166" s="376" t="s">
        <v>44256</v>
      </c>
      <c r="D20166" s="378">
        <v>28.54</v>
      </c>
    </row>
    <row r="20167" spans="1:4" ht="17.25" x14ac:dyDescent="0.25">
      <c r="A20167" s="376" t="s">
        <v>44711</v>
      </c>
      <c r="B20167" s="377" t="s">
        <v>44712</v>
      </c>
      <c r="C20167" s="376" t="s">
        <v>44256</v>
      </c>
      <c r="D20167" s="378">
        <v>25.58</v>
      </c>
    </row>
    <row r="20168" spans="1:4" ht="17.25" x14ac:dyDescent="0.25">
      <c r="A20168" s="376" t="s">
        <v>44713</v>
      </c>
      <c r="B20168" s="377" t="s">
        <v>44714</v>
      </c>
      <c r="C20168" s="376" t="s">
        <v>44256</v>
      </c>
      <c r="D20168" s="378">
        <v>28.54</v>
      </c>
    </row>
    <row r="20169" spans="1:4" ht="17.25" x14ac:dyDescent="0.25">
      <c r="A20169" s="376" t="s">
        <v>44715</v>
      </c>
      <c r="B20169" s="377" t="s">
        <v>44716</v>
      </c>
      <c r="C20169" s="376" t="s">
        <v>44256</v>
      </c>
      <c r="D20169" s="378">
        <v>24</v>
      </c>
    </row>
    <row r="20170" spans="1:4" ht="17.25" x14ac:dyDescent="0.25">
      <c r="A20170" s="376" t="s">
        <v>44717</v>
      </c>
      <c r="B20170" s="377" t="s">
        <v>44718</v>
      </c>
      <c r="C20170" s="376" t="s">
        <v>44256</v>
      </c>
      <c r="D20170" s="378">
        <v>11.98</v>
      </c>
    </row>
    <row r="20171" spans="1:4" ht="17.25" x14ac:dyDescent="0.25">
      <c r="A20171" s="376" t="s">
        <v>44719</v>
      </c>
      <c r="B20171" s="377" t="s">
        <v>44720</v>
      </c>
      <c r="C20171" s="376" t="s">
        <v>44256</v>
      </c>
      <c r="D20171" s="378">
        <v>14.63</v>
      </c>
    </row>
    <row r="20172" spans="1:4" ht="17.25" x14ac:dyDescent="0.25">
      <c r="A20172" s="376" t="s">
        <v>44721</v>
      </c>
      <c r="B20172" s="377" t="s">
        <v>44722</v>
      </c>
      <c r="C20172" s="376" t="s">
        <v>44256</v>
      </c>
      <c r="D20172" s="378">
        <v>11.28</v>
      </c>
    </row>
    <row r="20173" spans="1:4" ht="17.25" x14ac:dyDescent="0.25">
      <c r="A20173" s="376" t="s">
        <v>44723</v>
      </c>
      <c r="B20173" s="377" t="s">
        <v>44724</v>
      </c>
      <c r="C20173" s="376" t="s">
        <v>44350</v>
      </c>
      <c r="D20173" s="378">
        <v>1118.74</v>
      </c>
    </row>
    <row r="20174" spans="1:4" ht="17.25" x14ac:dyDescent="0.25">
      <c r="A20174" s="376" t="s">
        <v>44725</v>
      </c>
      <c r="B20174" s="377" t="s">
        <v>44726</v>
      </c>
      <c r="C20174" s="376" t="s">
        <v>44350</v>
      </c>
      <c r="D20174" s="378">
        <v>1306.73</v>
      </c>
    </row>
    <row r="20175" spans="1:4" ht="17.25" x14ac:dyDescent="0.25">
      <c r="A20175" s="376" t="s">
        <v>44727</v>
      </c>
      <c r="B20175" s="377" t="s">
        <v>44728</v>
      </c>
      <c r="C20175" s="376" t="s">
        <v>44350</v>
      </c>
      <c r="D20175" s="378">
        <v>1035</v>
      </c>
    </row>
    <row r="20176" spans="1:4" ht="17.25" x14ac:dyDescent="0.25">
      <c r="A20176" s="376" t="s">
        <v>44729</v>
      </c>
      <c r="B20176" s="377" t="s">
        <v>44730</v>
      </c>
      <c r="C20176" s="376" t="s">
        <v>44350</v>
      </c>
      <c r="D20176" s="378">
        <v>314.43</v>
      </c>
    </row>
    <row r="20177" spans="1:4" ht="17.25" x14ac:dyDescent="0.25">
      <c r="A20177" s="376" t="s">
        <v>44731</v>
      </c>
      <c r="B20177" s="377" t="s">
        <v>44732</v>
      </c>
      <c r="C20177" s="376" t="s">
        <v>44350</v>
      </c>
      <c r="D20177" s="378">
        <v>173.81</v>
      </c>
    </row>
    <row r="20178" spans="1:4" ht="17.25" x14ac:dyDescent="0.25">
      <c r="A20178" s="376" t="s">
        <v>44733</v>
      </c>
      <c r="B20178" s="377" t="s">
        <v>44734</v>
      </c>
      <c r="C20178" s="376" t="s">
        <v>44350</v>
      </c>
      <c r="D20178" s="378">
        <v>1437.04</v>
      </c>
    </row>
    <row r="20179" spans="1:4" ht="17.25" x14ac:dyDescent="0.25">
      <c r="A20179" s="376" t="s">
        <v>44735</v>
      </c>
      <c r="B20179" s="377" t="s">
        <v>44736</v>
      </c>
      <c r="C20179" s="376" t="s">
        <v>44350</v>
      </c>
      <c r="D20179" s="378">
        <v>1344.25</v>
      </c>
    </row>
    <row r="20180" spans="1:4" ht="17.25" x14ac:dyDescent="0.25">
      <c r="A20180" s="376" t="s">
        <v>44737</v>
      </c>
      <c r="B20180" s="377" t="s">
        <v>44738</v>
      </c>
      <c r="C20180" s="376" t="s">
        <v>44350</v>
      </c>
      <c r="D20180" s="378">
        <v>1576.66</v>
      </c>
    </row>
    <row r="20181" spans="1:4" ht="17.25" x14ac:dyDescent="0.25">
      <c r="A20181" s="376" t="s">
        <v>44739</v>
      </c>
      <c r="B20181" s="377" t="s">
        <v>44740</v>
      </c>
      <c r="C20181" s="376" t="s">
        <v>44350</v>
      </c>
      <c r="D20181" s="378">
        <v>1471.64</v>
      </c>
    </row>
    <row r="20182" spans="1:4" ht="17.25" x14ac:dyDescent="0.25">
      <c r="A20182" s="376" t="s">
        <v>44741</v>
      </c>
      <c r="B20182" s="377" t="s">
        <v>44742</v>
      </c>
      <c r="C20182" s="376" t="s">
        <v>44350</v>
      </c>
      <c r="D20182" s="378">
        <v>1586.07</v>
      </c>
    </row>
    <row r="20183" spans="1:4" ht="17.25" x14ac:dyDescent="0.25">
      <c r="A20183" s="376" t="s">
        <v>44743</v>
      </c>
      <c r="B20183" s="377" t="s">
        <v>44744</v>
      </c>
      <c r="C20183" s="376" t="s">
        <v>44350</v>
      </c>
      <c r="D20183" s="378">
        <v>1596.2</v>
      </c>
    </row>
    <row r="20184" spans="1:4" ht="17.25" x14ac:dyDescent="0.25">
      <c r="A20184" s="376" t="s">
        <v>44745</v>
      </c>
      <c r="B20184" s="377" t="s">
        <v>44746</v>
      </c>
      <c r="C20184" s="376" t="s">
        <v>44350</v>
      </c>
      <c r="D20184" s="378">
        <v>1709.85</v>
      </c>
    </row>
    <row r="20185" spans="1:4" ht="17.25" x14ac:dyDescent="0.25">
      <c r="A20185" s="376" t="s">
        <v>44747</v>
      </c>
      <c r="B20185" s="377" t="s">
        <v>44748</v>
      </c>
      <c r="C20185" s="376" t="s">
        <v>44350</v>
      </c>
      <c r="D20185" s="378">
        <v>1617.21</v>
      </c>
    </row>
    <row r="20186" spans="1:4" ht="17.25" x14ac:dyDescent="0.25">
      <c r="A20186" s="376" t="s">
        <v>44749</v>
      </c>
      <c r="B20186" s="377" t="s">
        <v>44750</v>
      </c>
      <c r="C20186" s="376" t="s">
        <v>44350</v>
      </c>
      <c r="D20186" s="378">
        <v>1742.38</v>
      </c>
    </row>
    <row r="20187" spans="1:4" ht="17.25" x14ac:dyDescent="0.25">
      <c r="A20187" s="376" t="s">
        <v>44751</v>
      </c>
      <c r="B20187" s="377" t="s">
        <v>44752</v>
      </c>
      <c r="C20187" s="376" t="s">
        <v>44350</v>
      </c>
      <c r="D20187" s="378">
        <v>1280.9000000000001</v>
      </c>
    </row>
    <row r="20188" spans="1:4" ht="17.25" x14ac:dyDescent="0.25">
      <c r="A20188" s="376" t="s">
        <v>44753</v>
      </c>
      <c r="B20188" s="377" t="s">
        <v>44754</v>
      </c>
      <c r="C20188" s="376" t="s">
        <v>44350</v>
      </c>
      <c r="D20188" s="378">
        <v>1275.5</v>
      </c>
    </row>
    <row r="20189" spans="1:4" ht="17.25" x14ac:dyDescent="0.25">
      <c r="A20189" s="376" t="s">
        <v>44755</v>
      </c>
      <c r="B20189" s="377" t="s">
        <v>44756</v>
      </c>
      <c r="C20189" s="376" t="s">
        <v>44350</v>
      </c>
      <c r="D20189" s="378">
        <v>1134.31</v>
      </c>
    </row>
    <row r="20190" spans="1:4" ht="17.25" x14ac:dyDescent="0.25">
      <c r="A20190" s="376" t="s">
        <v>44757</v>
      </c>
      <c r="B20190" s="377" t="s">
        <v>44758</v>
      </c>
      <c r="C20190" s="376" t="s">
        <v>44350</v>
      </c>
      <c r="D20190" s="378">
        <v>1530.3</v>
      </c>
    </row>
    <row r="20191" spans="1:4" ht="17.25" x14ac:dyDescent="0.25">
      <c r="A20191" s="376" t="s">
        <v>44759</v>
      </c>
      <c r="B20191" s="377" t="s">
        <v>44760</v>
      </c>
      <c r="C20191" s="376" t="s">
        <v>44350</v>
      </c>
      <c r="D20191" s="378">
        <v>1550.53</v>
      </c>
    </row>
    <row r="20192" spans="1:4" ht="17.25" x14ac:dyDescent="0.25">
      <c r="A20192" s="376" t="s">
        <v>44761</v>
      </c>
      <c r="B20192" s="377" t="s">
        <v>44762</v>
      </c>
      <c r="C20192" s="376" t="s">
        <v>44350</v>
      </c>
      <c r="D20192" s="378">
        <v>1390.88</v>
      </c>
    </row>
    <row r="20193" spans="1:4" ht="17.25" x14ac:dyDescent="0.25">
      <c r="A20193" s="376" t="s">
        <v>44763</v>
      </c>
      <c r="B20193" s="377" t="s">
        <v>44764</v>
      </c>
      <c r="C20193" s="376" t="s">
        <v>44350</v>
      </c>
      <c r="D20193" s="378">
        <v>1402.98</v>
      </c>
    </row>
    <row r="20194" spans="1:4" ht="17.25" x14ac:dyDescent="0.25">
      <c r="A20194" s="376" t="s">
        <v>44765</v>
      </c>
      <c r="B20194" s="377" t="s">
        <v>44766</v>
      </c>
      <c r="C20194" s="376" t="s">
        <v>44256</v>
      </c>
      <c r="D20194" s="378">
        <v>8.6199999999999992</v>
      </c>
    </row>
    <row r="20195" spans="1:4" ht="17.25" x14ac:dyDescent="0.25">
      <c r="A20195" s="376" t="s">
        <v>44767</v>
      </c>
      <c r="B20195" s="377" t="s">
        <v>44768</v>
      </c>
      <c r="C20195" s="376" t="s">
        <v>44256</v>
      </c>
      <c r="D20195" s="378">
        <v>13.72</v>
      </c>
    </row>
    <row r="20196" spans="1:4" ht="17.25" x14ac:dyDescent="0.25">
      <c r="A20196" s="376" t="s">
        <v>44769</v>
      </c>
      <c r="B20196" s="377" t="s">
        <v>44770</v>
      </c>
      <c r="C20196" s="376" t="s">
        <v>44350</v>
      </c>
      <c r="D20196" s="378">
        <v>363.07</v>
      </c>
    </row>
    <row r="20197" spans="1:4" ht="17.25" x14ac:dyDescent="0.25">
      <c r="A20197" s="376" t="s">
        <v>44771</v>
      </c>
      <c r="B20197" s="377" t="s">
        <v>44772</v>
      </c>
      <c r="C20197" s="376" t="s">
        <v>44350</v>
      </c>
      <c r="D20197" s="378">
        <v>1082.79</v>
      </c>
    </row>
    <row r="20198" spans="1:4" ht="17.25" x14ac:dyDescent="0.25">
      <c r="A20198" s="376" t="s">
        <v>44773</v>
      </c>
      <c r="B20198" s="377" t="s">
        <v>44774</v>
      </c>
      <c r="C20198" s="376" t="s">
        <v>44350</v>
      </c>
      <c r="D20198" s="378">
        <v>1945.07</v>
      </c>
    </row>
    <row r="20199" spans="1:4" ht="17.25" x14ac:dyDescent="0.25">
      <c r="A20199" s="376" t="s">
        <v>44775</v>
      </c>
      <c r="B20199" s="377" t="s">
        <v>44776</v>
      </c>
      <c r="C20199" s="376" t="s">
        <v>44350</v>
      </c>
      <c r="D20199" s="378">
        <v>1169.03</v>
      </c>
    </row>
    <row r="20200" spans="1:4" ht="17.25" x14ac:dyDescent="0.25">
      <c r="A20200" s="376" t="s">
        <v>44777</v>
      </c>
      <c r="B20200" s="377" t="s">
        <v>44778</v>
      </c>
      <c r="C20200" s="376" t="s">
        <v>44350</v>
      </c>
      <c r="D20200" s="378">
        <v>388.08</v>
      </c>
    </row>
    <row r="20201" spans="1:4" ht="17.25" x14ac:dyDescent="0.25">
      <c r="A20201" s="376" t="s">
        <v>44779</v>
      </c>
      <c r="B20201" s="377" t="s">
        <v>44780</v>
      </c>
      <c r="C20201" s="376" t="s">
        <v>44256</v>
      </c>
      <c r="D20201" s="378">
        <v>139.41</v>
      </c>
    </row>
    <row r="20202" spans="1:4" ht="17.25" x14ac:dyDescent="0.25">
      <c r="A20202" s="376" t="s">
        <v>44781</v>
      </c>
      <c r="B20202" s="377" t="s">
        <v>44782</v>
      </c>
      <c r="C20202" s="376" t="s">
        <v>44256</v>
      </c>
      <c r="D20202" s="378">
        <v>164.29</v>
      </c>
    </row>
    <row r="20203" spans="1:4" ht="17.25" x14ac:dyDescent="0.25">
      <c r="A20203" s="376" t="s">
        <v>44783</v>
      </c>
      <c r="B20203" s="377" t="s">
        <v>44784</v>
      </c>
      <c r="C20203" s="376" t="s">
        <v>44256</v>
      </c>
      <c r="D20203" s="378">
        <v>187.94</v>
      </c>
    </row>
    <row r="20204" spans="1:4" ht="17.25" x14ac:dyDescent="0.25">
      <c r="A20204" s="376" t="s">
        <v>44785</v>
      </c>
      <c r="B20204" s="377" t="s">
        <v>44786</v>
      </c>
      <c r="C20204" s="376" t="s">
        <v>44350</v>
      </c>
      <c r="D20204" s="378">
        <v>180.99</v>
      </c>
    </row>
    <row r="20205" spans="1:4" ht="17.25" x14ac:dyDescent="0.25">
      <c r="A20205" s="376" t="s">
        <v>44787</v>
      </c>
      <c r="B20205" s="377" t="s">
        <v>44788</v>
      </c>
      <c r="C20205" s="376" t="s">
        <v>44350</v>
      </c>
      <c r="D20205" s="378">
        <v>245.41</v>
      </c>
    </row>
    <row r="20206" spans="1:4" ht="17.25" x14ac:dyDescent="0.25">
      <c r="A20206" s="376" t="s">
        <v>44789</v>
      </c>
      <c r="B20206" s="377" t="s">
        <v>44790</v>
      </c>
      <c r="C20206" s="376" t="s">
        <v>44350</v>
      </c>
      <c r="D20206" s="378">
        <v>226.94</v>
      </c>
    </row>
    <row r="20207" spans="1:4" ht="17.25" x14ac:dyDescent="0.25">
      <c r="A20207" s="376" t="s">
        <v>44791</v>
      </c>
      <c r="B20207" s="377" t="s">
        <v>44792</v>
      </c>
      <c r="C20207" s="376" t="s">
        <v>44350</v>
      </c>
      <c r="D20207" s="378">
        <v>267.92</v>
      </c>
    </row>
    <row r="20208" spans="1:4" ht="17.25" x14ac:dyDescent="0.25">
      <c r="A20208" s="376" t="s">
        <v>44793</v>
      </c>
      <c r="B20208" s="377" t="s">
        <v>44794</v>
      </c>
      <c r="C20208" s="376" t="s">
        <v>44350</v>
      </c>
      <c r="D20208" s="378">
        <v>144.96</v>
      </c>
    </row>
    <row r="20209" spans="1:4" ht="17.25" x14ac:dyDescent="0.25">
      <c r="A20209" s="376" t="s">
        <v>44795</v>
      </c>
      <c r="B20209" s="377" t="s">
        <v>44796</v>
      </c>
      <c r="C20209" s="376" t="s">
        <v>44350</v>
      </c>
      <c r="D20209" s="378">
        <v>189.57</v>
      </c>
    </row>
    <row r="20210" spans="1:4" ht="17.25" x14ac:dyDescent="0.25">
      <c r="A20210" s="376" t="s">
        <v>44797</v>
      </c>
      <c r="B20210" s="377" t="s">
        <v>44798</v>
      </c>
      <c r="C20210" s="376" t="s">
        <v>44350</v>
      </c>
      <c r="D20210" s="378">
        <v>93.39</v>
      </c>
    </row>
    <row r="20211" spans="1:4" ht="17.25" x14ac:dyDescent="0.25">
      <c r="A20211" s="376" t="s">
        <v>44799</v>
      </c>
      <c r="B20211" s="377" t="s">
        <v>44800</v>
      </c>
      <c r="C20211" s="376" t="s">
        <v>44350</v>
      </c>
      <c r="D20211" s="378">
        <v>158.09</v>
      </c>
    </row>
    <row r="20212" spans="1:4" ht="17.25" x14ac:dyDescent="0.25">
      <c r="A20212" s="376" t="s">
        <v>44801</v>
      </c>
      <c r="B20212" s="377" t="s">
        <v>44802</v>
      </c>
      <c r="C20212" s="376" t="s">
        <v>44350</v>
      </c>
      <c r="D20212" s="378">
        <v>805.78</v>
      </c>
    </row>
    <row r="20213" spans="1:4" ht="17.25" x14ac:dyDescent="0.25">
      <c r="A20213" s="376" t="s">
        <v>44803</v>
      </c>
      <c r="B20213" s="377" t="s">
        <v>44804</v>
      </c>
      <c r="C20213" s="376" t="s">
        <v>44350</v>
      </c>
      <c r="D20213" s="378">
        <v>934.32</v>
      </c>
    </row>
    <row r="20214" spans="1:4" ht="17.25" x14ac:dyDescent="0.25">
      <c r="A20214" s="376" t="s">
        <v>44805</v>
      </c>
      <c r="B20214" s="377" t="s">
        <v>44806</v>
      </c>
      <c r="C20214" s="376" t="s">
        <v>44350</v>
      </c>
      <c r="D20214" s="378">
        <v>20.420000000000002</v>
      </c>
    </row>
    <row r="20215" spans="1:4" ht="17.25" x14ac:dyDescent="0.25">
      <c r="A20215" s="376" t="s">
        <v>44807</v>
      </c>
      <c r="B20215" s="377" t="s">
        <v>44808</v>
      </c>
      <c r="C20215" s="376" t="s">
        <v>44350</v>
      </c>
      <c r="D20215" s="378">
        <v>96.21</v>
      </c>
    </row>
    <row r="20216" spans="1:4" ht="17.25" x14ac:dyDescent="0.25">
      <c r="A20216" s="376" t="s">
        <v>44809</v>
      </c>
      <c r="B20216" s="377" t="s">
        <v>44810</v>
      </c>
      <c r="C20216" s="376" t="s">
        <v>44350</v>
      </c>
      <c r="D20216" s="378">
        <v>20.54</v>
      </c>
    </row>
    <row r="20217" spans="1:4" ht="17.25" x14ac:dyDescent="0.25">
      <c r="A20217" s="376" t="s">
        <v>44811</v>
      </c>
      <c r="B20217" s="377" t="s">
        <v>44812</v>
      </c>
      <c r="C20217" s="376" t="s">
        <v>44350</v>
      </c>
      <c r="D20217" s="378">
        <v>101.91</v>
      </c>
    </row>
    <row r="20218" spans="1:4" ht="17.25" x14ac:dyDescent="0.25">
      <c r="A20218" s="376" t="s">
        <v>44813</v>
      </c>
      <c r="B20218" s="377" t="s">
        <v>44814</v>
      </c>
      <c r="C20218" s="376" t="s">
        <v>44350</v>
      </c>
      <c r="D20218" s="378">
        <v>20.54</v>
      </c>
    </row>
    <row r="20219" spans="1:4" ht="17.25" x14ac:dyDescent="0.25">
      <c r="A20219" s="376" t="s">
        <v>44815</v>
      </c>
      <c r="B20219" s="377" t="s">
        <v>44816</v>
      </c>
      <c r="C20219" s="376" t="s">
        <v>44350</v>
      </c>
      <c r="D20219" s="378">
        <v>101.91</v>
      </c>
    </row>
    <row r="20220" spans="1:4" ht="17.25" x14ac:dyDescent="0.25">
      <c r="A20220" s="376" t="s">
        <v>44817</v>
      </c>
      <c r="B20220" s="377" t="s">
        <v>44818</v>
      </c>
      <c r="C20220" s="376" t="s">
        <v>44350</v>
      </c>
      <c r="D20220" s="378">
        <v>115.32</v>
      </c>
    </row>
    <row r="20221" spans="1:4" ht="17.25" x14ac:dyDescent="0.25">
      <c r="A20221" s="376" t="s">
        <v>44819</v>
      </c>
      <c r="B20221" s="377" t="s">
        <v>44820</v>
      </c>
      <c r="C20221" s="376" t="s">
        <v>44350</v>
      </c>
      <c r="D20221" s="378">
        <v>23.59</v>
      </c>
    </row>
    <row r="20222" spans="1:4" ht="17.25" x14ac:dyDescent="0.25">
      <c r="A20222" s="376" t="s">
        <v>44821</v>
      </c>
      <c r="B20222" s="377" t="s">
        <v>44822</v>
      </c>
      <c r="C20222" s="376" t="s">
        <v>44350</v>
      </c>
      <c r="D20222" s="378">
        <v>391.65</v>
      </c>
    </row>
    <row r="20223" spans="1:4" ht="17.25" x14ac:dyDescent="0.25">
      <c r="A20223" s="376" t="s">
        <v>44823</v>
      </c>
      <c r="B20223" s="377" t="s">
        <v>44824</v>
      </c>
      <c r="C20223" s="376" t="s">
        <v>44350</v>
      </c>
      <c r="D20223" s="378">
        <v>37.47</v>
      </c>
    </row>
    <row r="20224" spans="1:4" ht="17.25" x14ac:dyDescent="0.25">
      <c r="A20224" s="376" t="s">
        <v>44825</v>
      </c>
      <c r="B20224" s="377" t="s">
        <v>44826</v>
      </c>
      <c r="C20224" s="376" t="s">
        <v>44350</v>
      </c>
      <c r="D20224" s="378">
        <v>98.98</v>
      </c>
    </row>
    <row r="20225" spans="1:4" ht="17.25" x14ac:dyDescent="0.25">
      <c r="A20225" s="376" t="s">
        <v>44827</v>
      </c>
      <c r="B20225" s="377" t="s">
        <v>44828</v>
      </c>
      <c r="C20225" s="376" t="s">
        <v>44350</v>
      </c>
      <c r="D20225" s="378">
        <v>19.489999999999998</v>
      </c>
    </row>
    <row r="20226" spans="1:4" ht="17.25" x14ac:dyDescent="0.25">
      <c r="A20226" s="376" t="s">
        <v>44829</v>
      </c>
      <c r="B20226" s="377" t="s">
        <v>44830</v>
      </c>
      <c r="C20226" s="376" t="s">
        <v>44350</v>
      </c>
      <c r="D20226" s="378">
        <v>330.14</v>
      </c>
    </row>
    <row r="20227" spans="1:4" ht="17.25" x14ac:dyDescent="0.25">
      <c r="A20227" s="376" t="s">
        <v>44831</v>
      </c>
      <c r="B20227" s="377" t="s">
        <v>44832</v>
      </c>
      <c r="C20227" s="376" t="s">
        <v>44350</v>
      </c>
      <c r="D20227" s="378">
        <v>37.47</v>
      </c>
    </row>
    <row r="20228" spans="1:4" ht="17.25" x14ac:dyDescent="0.25">
      <c r="A20228" s="376" t="s">
        <v>44833</v>
      </c>
      <c r="B20228" s="377" t="s">
        <v>44834</v>
      </c>
      <c r="C20228" s="376" t="s">
        <v>44256</v>
      </c>
      <c r="D20228" s="378">
        <v>534.92999999999995</v>
      </c>
    </row>
    <row r="20229" spans="1:4" ht="17.25" x14ac:dyDescent="0.25">
      <c r="A20229" s="376" t="s">
        <v>44835</v>
      </c>
      <c r="B20229" s="377" t="s">
        <v>44836</v>
      </c>
      <c r="C20229" s="376" t="s">
        <v>44256</v>
      </c>
      <c r="D20229" s="378">
        <v>746.12</v>
      </c>
    </row>
    <row r="20230" spans="1:4" ht="17.25" x14ac:dyDescent="0.25">
      <c r="A20230" s="376" t="s">
        <v>44837</v>
      </c>
      <c r="B20230" s="377" t="s">
        <v>44838</v>
      </c>
      <c r="C20230" s="376" t="s">
        <v>44256</v>
      </c>
      <c r="D20230" s="378">
        <v>1235.83</v>
      </c>
    </row>
    <row r="20231" spans="1:4" ht="17.25" x14ac:dyDescent="0.25">
      <c r="A20231" s="376" t="s">
        <v>44839</v>
      </c>
      <c r="B20231" s="377" t="s">
        <v>44840</v>
      </c>
      <c r="C20231" s="376" t="s">
        <v>44350</v>
      </c>
      <c r="D20231" s="378">
        <v>101.92</v>
      </c>
    </row>
    <row r="20232" spans="1:4" ht="17.25" x14ac:dyDescent="0.25">
      <c r="A20232" s="376" t="s">
        <v>44841</v>
      </c>
      <c r="B20232" s="377" t="s">
        <v>44842</v>
      </c>
      <c r="C20232" s="376" t="s">
        <v>44350</v>
      </c>
      <c r="D20232" s="378">
        <v>3.85</v>
      </c>
    </row>
    <row r="20233" spans="1:4" ht="17.25" x14ac:dyDescent="0.25">
      <c r="A20233" s="376" t="s">
        <v>44843</v>
      </c>
      <c r="B20233" s="377" t="s">
        <v>44844</v>
      </c>
      <c r="C20233" s="376" t="s">
        <v>44256</v>
      </c>
      <c r="D20233" s="378">
        <v>190.91</v>
      </c>
    </row>
    <row r="20234" spans="1:4" ht="17.25" x14ac:dyDescent="0.25">
      <c r="A20234" s="376" t="s">
        <v>44845</v>
      </c>
      <c r="B20234" s="377" t="s">
        <v>44846</v>
      </c>
      <c r="C20234" s="376" t="s">
        <v>44256</v>
      </c>
      <c r="D20234" s="378">
        <v>130.47</v>
      </c>
    </row>
    <row r="20235" spans="1:4" ht="17.25" x14ac:dyDescent="0.25">
      <c r="A20235" s="376" t="s">
        <v>44847</v>
      </c>
      <c r="B20235" s="377" t="s">
        <v>44848</v>
      </c>
      <c r="C20235" s="376" t="s">
        <v>44256</v>
      </c>
      <c r="D20235" s="378">
        <v>96.21</v>
      </c>
    </row>
    <row r="20236" spans="1:4" ht="17.25" x14ac:dyDescent="0.25">
      <c r="A20236" s="376" t="s">
        <v>44849</v>
      </c>
      <c r="B20236" s="377" t="s">
        <v>44850</v>
      </c>
      <c r="C20236" s="376" t="s">
        <v>44350</v>
      </c>
      <c r="D20236" s="378">
        <v>81.38</v>
      </c>
    </row>
    <row r="20237" spans="1:4" ht="17.25" x14ac:dyDescent="0.25">
      <c r="A20237" s="376" t="s">
        <v>44851</v>
      </c>
      <c r="B20237" s="377" t="s">
        <v>44852</v>
      </c>
      <c r="C20237" s="376" t="s">
        <v>44350</v>
      </c>
      <c r="D20237" s="378">
        <v>122.26</v>
      </c>
    </row>
    <row r="20238" spans="1:4" ht="17.25" x14ac:dyDescent="0.25">
      <c r="A20238" s="376" t="s">
        <v>44853</v>
      </c>
      <c r="B20238" s="377" t="s">
        <v>44854</v>
      </c>
      <c r="C20238" s="376" t="s">
        <v>44350</v>
      </c>
      <c r="D20238" s="378">
        <v>31.93</v>
      </c>
    </row>
    <row r="20239" spans="1:4" ht="17.25" x14ac:dyDescent="0.25">
      <c r="A20239" s="376" t="s">
        <v>44855</v>
      </c>
      <c r="B20239" s="377" t="s">
        <v>44856</v>
      </c>
      <c r="C20239" s="376" t="s">
        <v>44350</v>
      </c>
      <c r="D20239" s="378">
        <v>37.590000000000003</v>
      </c>
    </row>
    <row r="20240" spans="1:4" ht="17.25" x14ac:dyDescent="0.25">
      <c r="A20240" s="376" t="s">
        <v>44857</v>
      </c>
      <c r="B20240" s="377" t="s">
        <v>44858</v>
      </c>
      <c r="C20240" s="376" t="s">
        <v>44256</v>
      </c>
      <c r="D20240" s="378">
        <v>162.27000000000001</v>
      </c>
    </row>
    <row r="20241" spans="1:4" ht="17.25" x14ac:dyDescent="0.25">
      <c r="A20241" s="376" t="s">
        <v>44859</v>
      </c>
      <c r="B20241" s="377" t="s">
        <v>44860</v>
      </c>
      <c r="C20241" s="376" t="s">
        <v>44256</v>
      </c>
      <c r="D20241" s="378">
        <v>185.27</v>
      </c>
    </row>
    <row r="20242" spans="1:4" x14ac:dyDescent="0.25">
      <c r="A20242" s="376" t="s">
        <v>44861</v>
      </c>
      <c r="B20242" s="377" t="s">
        <v>44862</v>
      </c>
      <c r="C20242" s="376" t="s">
        <v>44863</v>
      </c>
      <c r="D20242" s="378">
        <v>17.71</v>
      </c>
    </row>
    <row r="20243" spans="1:4" x14ac:dyDescent="0.25">
      <c r="A20243" s="376" t="s">
        <v>44864</v>
      </c>
      <c r="B20243" s="377" t="s">
        <v>44865</v>
      </c>
      <c r="C20243" s="376" t="s">
        <v>44863</v>
      </c>
      <c r="D20243" s="378">
        <v>16.420000000000002</v>
      </c>
    </row>
    <row r="20244" spans="1:4" x14ac:dyDescent="0.25">
      <c r="A20244" s="376" t="s">
        <v>44866</v>
      </c>
      <c r="B20244" s="377" t="s">
        <v>44867</v>
      </c>
      <c r="C20244" s="376" t="s">
        <v>44863</v>
      </c>
      <c r="D20244" s="378">
        <v>20.36</v>
      </c>
    </row>
    <row r="20245" spans="1:4" x14ac:dyDescent="0.25">
      <c r="A20245" s="376" t="s">
        <v>44868</v>
      </c>
      <c r="B20245" s="377" t="s">
        <v>44869</v>
      </c>
      <c r="C20245" s="376" t="s">
        <v>44863</v>
      </c>
      <c r="D20245" s="378">
        <v>13.32</v>
      </c>
    </row>
    <row r="20246" spans="1:4" ht="17.25" x14ac:dyDescent="0.25">
      <c r="A20246" s="376" t="s">
        <v>44870</v>
      </c>
      <c r="B20246" s="377" t="s">
        <v>44871</v>
      </c>
      <c r="C20246" s="376" t="s">
        <v>44350</v>
      </c>
      <c r="D20246" s="378">
        <v>696.25</v>
      </c>
    </row>
    <row r="20247" spans="1:4" ht="17.25" x14ac:dyDescent="0.25">
      <c r="A20247" s="376" t="s">
        <v>44872</v>
      </c>
      <c r="B20247" s="377" t="s">
        <v>44873</v>
      </c>
      <c r="C20247" s="376" t="s">
        <v>44350</v>
      </c>
      <c r="D20247" s="378">
        <v>753.98</v>
      </c>
    </row>
    <row r="20248" spans="1:4" ht="17.25" x14ac:dyDescent="0.25">
      <c r="A20248" s="376" t="s">
        <v>44874</v>
      </c>
      <c r="B20248" s="377" t="s">
        <v>44875</v>
      </c>
      <c r="C20248" s="376" t="s">
        <v>44350</v>
      </c>
      <c r="D20248" s="378">
        <v>773.84</v>
      </c>
    </row>
    <row r="20249" spans="1:4" ht="17.25" x14ac:dyDescent="0.25">
      <c r="A20249" s="376" t="s">
        <v>44876</v>
      </c>
      <c r="B20249" s="377" t="s">
        <v>44877</v>
      </c>
      <c r="C20249" s="376" t="s">
        <v>44350</v>
      </c>
      <c r="D20249" s="378">
        <v>796.36</v>
      </c>
    </row>
    <row r="20250" spans="1:4" ht="17.25" x14ac:dyDescent="0.25">
      <c r="A20250" s="376" t="s">
        <v>44878</v>
      </c>
      <c r="B20250" s="377" t="s">
        <v>44879</v>
      </c>
      <c r="C20250" s="376" t="s">
        <v>44350</v>
      </c>
      <c r="D20250" s="378">
        <v>814.67</v>
      </c>
    </row>
    <row r="20251" spans="1:4" ht="17.25" x14ac:dyDescent="0.25">
      <c r="A20251" s="376" t="s">
        <v>44880</v>
      </c>
      <c r="B20251" s="377" t="s">
        <v>44881</v>
      </c>
      <c r="C20251" s="376" t="s">
        <v>44350</v>
      </c>
      <c r="D20251" s="378">
        <v>838.42</v>
      </c>
    </row>
    <row r="20252" spans="1:4" ht="17.25" x14ac:dyDescent="0.25">
      <c r="A20252" s="376" t="s">
        <v>44882</v>
      </c>
      <c r="B20252" s="377" t="s">
        <v>44883</v>
      </c>
      <c r="C20252" s="376" t="s">
        <v>44350</v>
      </c>
      <c r="D20252" s="378">
        <v>696.63</v>
      </c>
    </row>
    <row r="20253" spans="1:4" ht="17.25" x14ac:dyDescent="0.25">
      <c r="A20253" s="376" t="s">
        <v>44884</v>
      </c>
      <c r="B20253" s="377" t="s">
        <v>44885</v>
      </c>
      <c r="C20253" s="376" t="s">
        <v>44350</v>
      </c>
      <c r="D20253" s="378">
        <v>102.73</v>
      </c>
    </row>
    <row r="20254" spans="1:4" x14ac:dyDescent="0.25">
      <c r="A20254" s="376" t="s">
        <v>44886</v>
      </c>
      <c r="B20254" s="377" t="s">
        <v>44887</v>
      </c>
      <c r="C20254" s="376" t="s">
        <v>44888</v>
      </c>
      <c r="D20254" s="378">
        <v>280.33</v>
      </c>
    </row>
    <row r="20255" spans="1:4" ht="17.25" x14ac:dyDescent="0.25">
      <c r="A20255" s="376" t="s">
        <v>44889</v>
      </c>
      <c r="B20255" s="377" t="s">
        <v>44890</v>
      </c>
      <c r="C20255" s="376" t="s">
        <v>44350</v>
      </c>
      <c r="D20255" s="378">
        <v>850.51</v>
      </c>
    </row>
    <row r="20256" spans="1:4" ht="17.25" x14ac:dyDescent="0.25">
      <c r="A20256" s="376" t="s">
        <v>44891</v>
      </c>
      <c r="B20256" s="377" t="s">
        <v>44892</v>
      </c>
      <c r="C20256" s="376" t="s">
        <v>44350</v>
      </c>
      <c r="D20256" s="378">
        <v>895.42</v>
      </c>
    </row>
    <row r="20257" spans="1:4" ht="17.25" x14ac:dyDescent="0.25">
      <c r="A20257" s="376" t="s">
        <v>44893</v>
      </c>
      <c r="B20257" s="377" t="s">
        <v>44894</v>
      </c>
      <c r="C20257" s="376" t="s">
        <v>44350</v>
      </c>
      <c r="D20257" s="378">
        <v>970.43</v>
      </c>
    </row>
    <row r="20258" spans="1:4" ht="17.25" x14ac:dyDescent="0.25">
      <c r="A20258" s="376" t="s">
        <v>44895</v>
      </c>
      <c r="B20258" s="377" t="s">
        <v>44896</v>
      </c>
      <c r="C20258" s="376" t="s">
        <v>44350</v>
      </c>
      <c r="D20258" s="378">
        <v>1007</v>
      </c>
    </row>
    <row r="20259" spans="1:4" x14ac:dyDescent="0.25">
      <c r="A20259" s="376" t="s">
        <v>44897</v>
      </c>
      <c r="B20259" s="377" t="s">
        <v>44898</v>
      </c>
      <c r="C20259" s="376" t="s">
        <v>7973</v>
      </c>
      <c r="D20259" s="378">
        <v>108.29</v>
      </c>
    </row>
    <row r="20260" spans="1:4" x14ac:dyDescent="0.25">
      <c r="A20260" s="376" t="s">
        <v>44899</v>
      </c>
      <c r="B20260" s="377" t="s">
        <v>44900</v>
      </c>
      <c r="C20260" s="376" t="s">
        <v>7973</v>
      </c>
      <c r="D20260" s="378">
        <v>172.91</v>
      </c>
    </row>
    <row r="20261" spans="1:4" ht="17.25" x14ac:dyDescent="0.25">
      <c r="A20261" s="376" t="s">
        <v>44901</v>
      </c>
      <c r="B20261" s="377" t="s">
        <v>44902</v>
      </c>
      <c r="C20261" s="376" t="s">
        <v>44350</v>
      </c>
      <c r="D20261" s="378">
        <v>370.55</v>
      </c>
    </row>
    <row r="20262" spans="1:4" ht="17.25" x14ac:dyDescent="0.25">
      <c r="A20262" s="376" t="s">
        <v>44903</v>
      </c>
      <c r="B20262" s="377" t="s">
        <v>44904</v>
      </c>
      <c r="C20262" s="376" t="s">
        <v>44350</v>
      </c>
      <c r="D20262" s="378">
        <v>552.37</v>
      </c>
    </row>
    <row r="20263" spans="1:4" ht="17.25" x14ac:dyDescent="0.25">
      <c r="A20263" s="376" t="s">
        <v>44905</v>
      </c>
      <c r="B20263" s="377" t="s">
        <v>44906</v>
      </c>
      <c r="C20263" s="376" t="s">
        <v>44350</v>
      </c>
      <c r="D20263" s="378">
        <v>228.53</v>
      </c>
    </row>
    <row r="20264" spans="1:4" ht="17.25" x14ac:dyDescent="0.25">
      <c r="A20264" s="376" t="s">
        <v>44907</v>
      </c>
      <c r="B20264" s="377" t="s">
        <v>44908</v>
      </c>
      <c r="C20264" s="376" t="s">
        <v>44350</v>
      </c>
      <c r="D20264" s="378">
        <v>722.11</v>
      </c>
    </row>
    <row r="20265" spans="1:4" ht="17.25" x14ac:dyDescent="0.25">
      <c r="A20265" s="376" t="s">
        <v>44909</v>
      </c>
      <c r="B20265" s="377" t="s">
        <v>44910</v>
      </c>
      <c r="C20265" s="376" t="s">
        <v>44350</v>
      </c>
      <c r="D20265" s="378">
        <v>830.73</v>
      </c>
    </row>
    <row r="20266" spans="1:4" ht="17.25" x14ac:dyDescent="0.25">
      <c r="A20266" s="376" t="s">
        <v>44911</v>
      </c>
      <c r="B20266" s="377" t="s">
        <v>44912</v>
      </c>
      <c r="C20266" s="376" t="s">
        <v>44350</v>
      </c>
      <c r="D20266" s="378">
        <v>1073.93</v>
      </c>
    </row>
    <row r="20267" spans="1:4" ht="17.25" x14ac:dyDescent="0.25">
      <c r="A20267" s="376" t="s">
        <v>44913</v>
      </c>
      <c r="B20267" s="377" t="s">
        <v>44914</v>
      </c>
      <c r="C20267" s="376" t="s">
        <v>44350</v>
      </c>
      <c r="D20267" s="378">
        <v>671.26</v>
      </c>
    </row>
    <row r="20268" spans="1:4" ht="17.25" x14ac:dyDescent="0.25">
      <c r="A20268" s="376" t="s">
        <v>44915</v>
      </c>
      <c r="B20268" s="377" t="s">
        <v>44916</v>
      </c>
      <c r="C20268" s="376" t="s">
        <v>44350</v>
      </c>
      <c r="D20268" s="378">
        <v>843.36</v>
      </c>
    </row>
    <row r="20269" spans="1:4" ht="17.25" x14ac:dyDescent="0.25">
      <c r="A20269" s="376" t="s">
        <v>44917</v>
      </c>
      <c r="B20269" s="377" t="s">
        <v>44918</v>
      </c>
      <c r="C20269" s="376" t="s">
        <v>44350</v>
      </c>
      <c r="D20269" s="378">
        <v>608.98</v>
      </c>
    </row>
    <row r="20270" spans="1:4" ht="17.25" x14ac:dyDescent="0.25">
      <c r="A20270" s="376" t="s">
        <v>44919</v>
      </c>
      <c r="B20270" s="377" t="s">
        <v>44920</v>
      </c>
      <c r="C20270" s="376" t="s">
        <v>44256</v>
      </c>
      <c r="D20270" s="378">
        <v>510.83</v>
      </c>
    </row>
    <row r="20271" spans="1:4" ht="17.25" x14ac:dyDescent="0.25">
      <c r="A20271" s="376" t="s">
        <v>44921</v>
      </c>
      <c r="B20271" s="377" t="s">
        <v>44922</v>
      </c>
      <c r="C20271" s="376" t="s">
        <v>44256</v>
      </c>
      <c r="D20271" s="378">
        <v>444.01</v>
      </c>
    </row>
    <row r="20272" spans="1:4" ht="17.25" x14ac:dyDescent="0.25">
      <c r="A20272" s="376" t="s">
        <v>44923</v>
      </c>
      <c r="B20272" s="377" t="s">
        <v>44924</v>
      </c>
      <c r="C20272" s="376" t="s">
        <v>44256</v>
      </c>
      <c r="D20272" s="378">
        <v>530.54999999999995</v>
      </c>
    </row>
    <row r="20273" spans="1:4" ht="17.25" x14ac:dyDescent="0.25">
      <c r="A20273" s="376" t="s">
        <v>44925</v>
      </c>
      <c r="B20273" s="377" t="s">
        <v>44926</v>
      </c>
      <c r="C20273" s="376" t="s">
        <v>44256</v>
      </c>
      <c r="D20273" s="378">
        <v>455.45</v>
      </c>
    </row>
    <row r="20274" spans="1:4" ht="17.25" x14ac:dyDescent="0.25">
      <c r="A20274" s="376" t="s">
        <v>44927</v>
      </c>
      <c r="B20274" s="377" t="s">
        <v>44928</v>
      </c>
      <c r="C20274" s="376" t="s">
        <v>44256</v>
      </c>
      <c r="D20274" s="378">
        <v>550.28</v>
      </c>
    </row>
    <row r="20275" spans="1:4" ht="17.25" x14ac:dyDescent="0.25">
      <c r="A20275" s="376" t="s">
        <v>44929</v>
      </c>
      <c r="B20275" s="377" t="s">
        <v>44930</v>
      </c>
      <c r="C20275" s="376" t="s">
        <v>44256</v>
      </c>
      <c r="D20275" s="378">
        <v>470.45</v>
      </c>
    </row>
    <row r="20276" spans="1:4" ht="17.25" x14ac:dyDescent="0.25">
      <c r="A20276" s="376" t="s">
        <v>44931</v>
      </c>
      <c r="B20276" s="377" t="s">
        <v>44932</v>
      </c>
      <c r="C20276" s="376" t="s">
        <v>44350</v>
      </c>
      <c r="D20276" s="378">
        <v>880.83</v>
      </c>
    </row>
    <row r="20277" spans="1:4" ht="17.25" x14ac:dyDescent="0.25">
      <c r="A20277" s="376" t="s">
        <v>44933</v>
      </c>
      <c r="B20277" s="377" t="s">
        <v>44934</v>
      </c>
      <c r="C20277" s="376" t="s">
        <v>44350</v>
      </c>
      <c r="D20277" s="378">
        <v>698.12</v>
      </c>
    </row>
    <row r="20278" spans="1:4" ht="17.25" x14ac:dyDescent="0.25">
      <c r="A20278" s="376" t="s">
        <v>44935</v>
      </c>
      <c r="B20278" s="377" t="s">
        <v>44936</v>
      </c>
      <c r="C20278" s="376" t="s">
        <v>44350</v>
      </c>
      <c r="D20278" s="378">
        <v>190.31</v>
      </c>
    </row>
    <row r="20279" spans="1:4" ht="17.25" x14ac:dyDescent="0.25">
      <c r="A20279" s="376" t="s">
        <v>44937</v>
      </c>
      <c r="B20279" s="377" t="s">
        <v>44938</v>
      </c>
      <c r="C20279" s="376" t="s">
        <v>44350</v>
      </c>
      <c r="D20279" s="378">
        <v>1091.46</v>
      </c>
    </row>
    <row r="20280" spans="1:4" ht="17.25" x14ac:dyDescent="0.25">
      <c r="A20280" s="376" t="s">
        <v>44939</v>
      </c>
      <c r="B20280" s="377" t="s">
        <v>44940</v>
      </c>
      <c r="C20280" s="376" t="s">
        <v>44350</v>
      </c>
      <c r="D20280" s="378">
        <v>1030.8499999999999</v>
      </c>
    </row>
    <row r="20281" spans="1:4" ht="17.25" x14ac:dyDescent="0.25">
      <c r="A20281" s="376" t="s">
        <v>44941</v>
      </c>
      <c r="B20281" s="377" t="s">
        <v>44942</v>
      </c>
      <c r="C20281" s="376" t="s">
        <v>44350</v>
      </c>
      <c r="D20281" s="378">
        <v>1509.28</v>
      </c>
    </row>
    <row r="20282" spans="1:4" ht="17.25" x14ac:dyDescent="0.25">
      <c r="A20282" s="376" t="s">
        <v>44943</v>
      </c>
      <c r="B20282" s="377" t="s">
        <v>44944</v>
      </c>
      <c r="C20282" s="376" t="s">
        <v>44350</v>
      </c>
      <c r="D20282" s="378">
        <v>526.22</v>
      </c>
    </row>
    <row r="20283" spans="1:4" ht="17.25" x14ac:dyDescent="0.25">
      <c r="A20283" s="376" t="s">
        <v>44945</v>
      </c>
      <c r="B20283" s="377" t="s">
        <v>44946</v>
      </c>
      <c r="C20283" s="376" t="s">
        <v>44350</v>
      </c>
      <c r="D20283" s="378">
        <v>944.23</v>
      </c>
    </row>
    <row r="20284" spans="1:4" ht="17.25" x14ac:dyDescent="0.25">
      <c r="A20284" s="376" t="s">
        <v>44947</v>
      </c>
      <c r="B20284" s="377" t="s">
        <v>44948</v>
      </c>
      <c r="C20284" s="376" t="s">
        <v>44350</v>
      </c>
      <c r="D20284" s="378">
        <v>888.56</v>
      </c>
    </row>
    <row r="20285" spans="1:4" ht="17.25" x14ac:dyDescent="0.25">
      <c r="A20285" s="376" t="s">
        <v>44949</v>
      </c>
      <c r="B20285" s="377" t="s">
        <v>44950</v>
      </c>
      <c r="C20285" s="376" t="s">
        <v>44256</v>
      </c>
      <c r="D20285" s="378">
        <v>61.72</v>
      </c>
    </row>
    <row r="20286" spans="1:4" ht="17.25" x14ac:dyDescent="0.25">
      <c r="A20286" s="376" t="s">
        <v>44951</v>
      </c>
      <c r="B20286" s="377" t="s">
        <v>44952</v>
      </c>
      <c r="C20286" s="376" t="s">
        <v>44350</v>
      </c>
      <c r="D20286" s="378">
        <v>142.61000000000001</v>
      </c>
    </row>
    <row r="20287" spans="1:4" ht="17.25" x14ac:dyDescent="0.25">
      <c r="A20287" s="376" t="s">
        <v>44953</v>
      </c>
      <c r="B20287" s="377" t="s">
        <v>44954</v>
      </c>
      <c r="C20287" s="376" t="s">
        <v>44350</v>
      </c>
      <c r="D20287" s="378">
        <v>159.32</v>
      </c>
    </row>
    <row r="20288" spans="1:4" ht="17.25" x14ac:dyDescent="0.25">
      <c r="A20288" s="376" t="s">
        <v>44955</v>
      </c>
      <c r="B20288" s="377" t="s">
        <v>44956</v>
      </c>
      <c r="C20288" s="376" t="s">
        <v>44350</v>
      </c>
      <c r="D20288" s="378">
        <v>166.69</v>
      </c>
    </row>
    <row r="20289" spans="1:4" ht="17.25" x14ac:dyDescent="0.25">
      <c r="A20289" s="376" t="s">
        <v>44957</v>
      </c>
      <c r="B20289" s="377" t="s">
        <v>44958</v>
      </c>
      <c r="C20289" s="376" t="s">
        <v>44350</v>
      </c>
      <c r="D20289" s="378">
        <v>269.33999999999997</v>
      </c>
    </row>
    <row r="20290" spans="1:4" ht="17.25" x14ac:dyDescent="0.25">
      <c r="A20290" s="376" t="s">
        <v>44959</v>
      </c>
      <c r="B20290" s="377" t="s">
        <v>44960</v>
      </c>
      <c r="C20290" s="376" t="s">
        <v>44350</v>
      </c>
      <c r="D20290" s="378">
        <v>142.88999999999999</v>
      </c>
    </row>
    <row r="20291" spans="1:4" ht="17.25" x14ac:dyDescent="0.25">
      <c r="A20291" s="376" t="s">
        <v>44961</v>
      </c>
      <c r="B20291" s="377" t="s">
        <v>44962</v>
      </c>
      <c r="C20291" s="376" t="s">
        <v>44350</v>
      </c>
      <c r="D20291" s="378">
        <v>205.14</v>
      </c>
    </row>
    <row r="20292" spans="1:4" ht="17.25" x14ac:dyDescent="0.25">
      <c r="A20292" s="376" t="s">
        <v>44963</v>
      </c>
      <c r="B20292" s="377" t="s">
        <v>44964</v>
      </c>
      <c r="C20292" s="376" t="s">
        <v>44350</v>
      </c>
      <c r="D20292" s="378">
        <v>49.22</v>
      </c>
    </row>
    <row r="20293" spans="1:4" ht="17.25" x14ac:dyDescent="0.25">
      <c r="A20293" s="376" t="s">
        <v>44965</v>
      </c>
      <c r="B20293" s="377" t="s">
        <v>44966</v>
      </c>
      <c r="C20293" s="376" t="s">
        <v>44256</v>
      </c>
      <c r="D20293" s="378">
        <v>24.61</v>
      </c>
    </row>
    <row r="20294" spans="1:4" ht="17.25" x14ac:dyDescent="0.25">
      <c r="A20294" s="376" t="s">
        <v>44967</v>
      </c>
      <c r="B20294" s="377" t="s">
        <v>44968</v>
      </c>
      <c r="C20294" s="376" t="s">
        <v>44350</v>
      </c>
      <c r="D20294" s="378">
        <v>103.5</v>
      </c>
    </row>
    <row r="20295" spans="1:4" ht="17.25" x14ac:dyDescent="0.25">
      <c r="A20295" s="376" t="s">
        <v>44969</v>
      </c>
      <c r="B20295" s="377" t="s">
        <v>44970</v>
      </c>
      <c r="C20295" s="376" t="s">
        <v>44350</v>
      </c>
      <c r="D20295" s="378">
        <v>152.44</v>
      </c>
    </row>
    <row r="20296" spans="1:4" ht="17.25" x14ac:dyDescent="0.25">
      <c r="A20296" s="376" t="s">
        <v>44971</v>
      </c>
      <c r="B20296" s="377" t="s">
        <v>44972</v>
      </c>
      <c r="C20296" s="376" t="s">
        <v>44350</v>
      </c>
      <c r="D20296" s="378">
        <v>342.82</v>
      </c>
    </row>
    <row r="20297" spans="1:4" ht="17.25" x14ac:dyDescent="0.25">
      <c r="A20297" s="376" t="s">
        <v>44973</v>
      </c>
      <c r="B20297" s="377" t="s">
        <v>44974</v>
      </c>
      <c r="C20297" s="376" t="s">
        <v>44350</v>
      </c>
      <c r="D20297" s="378">
        <v>36.47</v>
      </c>
    </row>
    <row r="20298" spans="1:4" ht="17.25" x14ac:dyDescent="0.25">
      <c r="A20298" s="376" t="s">
        <v>44975</v>
      </c>
      <c r="B20298" s="377" t="s">
        <v>44976</v>
      </c>
      <c r="C20298" s="376" t="s">
        <v>44350</v>
      </c>
      <c r="D20298" s="378">
        <v>48.63</v>
      </c>
    </row>
    <row r="20299" spans="1:4" ht="17.25" x14ac:dyDescent="0.25">
      <c r="A20299" s="376" t="s">
        <v>44977</v>
      </c>
      <c r="B20299" s="377" t="s">
        <v>44978</v>
      </c>
      <c r="C20299" s="376" t="s">
        <v>44350</v>
      </c>
      <c r="D20299" s="378">
        <v>239.29</v>
      </c>
    </row>
    <row r="20300" spans="1:4" ht="17.25" x14ac:dyDescent="0.25">
      <c r="A20300" s="376" t="s">
        <v>44979</v>
      </c>
      <c r="B20300" s="377" t="s">
        <v>44980</v>
      </c>
      <c r="C20300" s="376" t="s">
        <v>44350</v>
      </c>
      <c r="D20300" s="378">
        <v>196.05</v>
      </c>
    </row>
    <row r="20301" spans="1:4" ht="17.25" x14ac:dyDescent="0.25">
      <c r="A20301" s="376" t="s">
        <v>44981</v>
      </c>
      <c r="B20301" s="377" t="s">
        <v>44982</v>
      </c>
      <c r="C20301" s="376" t="s">
        <v>44256</v>
      </c>
      <c r="D20301" s="378">
        <v>8.77</v>
      </c>
    </row>
    <row r="20302" spans="1:4" ht="17.25" x14ac:dyDescent="0.25">
      <c r="A20302" s="376" t="s">
        <v>44983</v>
      </c>
      <c r="B20302" s="377" t="s">
        <v>44984</v>
      </c>
      <c r="C20302" s="376" t="s">
        <v>44256</v>
      </c>
      <c r="D20302" s="378">
        <v>9.42</v>
      </c>
    </row>
    <row r="20303" spans="1:4" ht="17.25" x14ac:dyDescent="0.25">
      <c r="A20303" s="376" t="s">
        <v>44985</v>
      </c>
      <c r="B20303" s="377" t="s">
        <v>44986</v>
      </c>
      <c r="C20303" s="376" t="s">
        <v>44256</v>
      </c>
      <c r="D20303" s="378">
        <v>10.89</v>
      </c>
    </row>
    <row r="20304" spans="1:4" ht="17.25" x14ac:dyDescent="0.25">
      <c r="A20304" s="376" t="s">
        <v>44987</v>
      </c>
      <c r="B20304" s="377" t="s">
        <v>44988</v>
      </c>
      <c r="C20304" s="376" t="s">
        <v>44256</v>
      </c>
      <c r="D20304" s="378">
        <v>11.93</v>
      </c>
    </row>
    <row r="20305" spans="1:4" ht="17.25" x14ac:dyDescent="0.25">
      <c r="A20305" s="376" t="s">
        <v>44989</v>
      </c>
      <c r="B20305" s="377" t="s">
        <v>44990</v>
      </c>
      <c r="C20305" s="376" t="s">
        <v>44256</v>
      </c>
      <c r="D20305" s="378">
        <v>14.47</v>
      </c>
    </row>
    <row r="20306" spans="1:4" ht="17.25" x14ac:dyDescent="0.25">
      <c r="A20306" s="376" t="s">
        <v>44991</v>
      </c>
      <c r="B20306" s="377" t="s">
        <v>44992</v>
      </c>
      <c r="C20306" s="376" t="s">
        <v>44256</v>
      </c>
      <c r="D20306" s="378">
        <v>16.98</v>
      </c>
    </row>
    <row r="20307" spans="1:4" ht="17.25" x14ac:dyDescent="0.25">
      <c r="A20307" s="376" t="s">
        <v>44993</v>
      </c>
      <c r="B20307" s="377" t="s">
        <v>44994</v>
      </c>
      <c r="C20307" s="376" t="s">
        <v>44256</v>
      </c>
      <c r="D20307" s="378">
        <v>22.02</v>
      </c>
    </row>
    <row r="20308" spans="1:4" ht="17.25" x14ac:dyDescent="0.25">
      <c r="A20308" s="376" t="s">
        <v>44995</v>
      </c>
      <c r="B20308" s="377" t="s">
        <v>44996</v>
      </c>
      <c r="C20308" s="376" t="s">
        <v>44256</v>
      </c>
      <c r="D20308" s="378">
        <v>27.04</v>
      </c>
    </row>
    <row r="20309" spans="1:4" ht="17.25" x14ac:dyDescent="0.25">
      <c r="A20309" s="376" t="s">
        <v>44997</v>
      </c>
      <c r="B20309" s="377" t="s">
        <v>44998</v>
      </c>
      <c r="C20309" s="376" t="s">
        <v>44256</v>
      </c>
      <c r="D20309" s="378">
        <v>32.08</v>
      </c>
    </row>
    <row r="20310" spans="1:4" ht="17.25" x14ac:dyDescent="0.25">
      <c r="A20310" s="376" t="s">
        <v>44999</v>
      </c>
      <c r="B20310" s="377" t="s">
        <v>45000</v>
      </c>
      <c r="C20310" s="376" t="s">
        <v>44256</v>
      </c>
      <c r="D20310" s="378">
        <v>12.28</v>
      </c>
    </row>
    <row r="20311" spans="1:4" ht="17.25" x14ac:dyDescent="0.25">
      <c r="A20311" s="376" t="s">
        <v>45001</v>
      </c>
      <c r="B20311" s="377" t="s">
        <v>45002</v>
      </c>
      <c r="C20311" s="376" t="s">
        <v>44256</v>
      </c>
      <c r="D20311" s="378">
        <v>19.239999999999998</v>
      </c>
    </row>
    <row r="20312" spans="1:4" ht="17.25" x14ac:dyDescent="0.25">
      <c r="A20312" s="376" t="s">
        <v>45003</v>
      </c>
      <c r="B20312" s="377" t="s">
        <v>45004</v>
      </c>
      <c r="C20312" s="376" t="s">
        <v>44256</v>
      </c>
      <c r="D20312" s="378">
        <v>72.680000000000007</v>
      </c>
    </row>
    <row r="20313" spans="1:4" x14ac:dyDescent="0.25">
      <c r="A20313" s="376" t="s">
        <v>45005</v>
      </c>
      <c r="B20313" s="377" t="s">
        <v>45006</v>
      </c>
      <c r="C20313" s="376" t="s">
        <v>44863</v>
      </c>
      <c r="D20313" s="378">
        <v>65.72</v>
      </c>
    </row>
    <row r="20314" spans="1:4" x14ac:dyDescent="0.25">
      <c r="A20314" s="376" t="s">
        <v>45007</v>
      </c>
      <c r="B20314" s="377" t="s">
        <v>45008</v>
      </c>
      <c r="C20314" s="376" t="s">
        <v>7973</v>
      </c>
      <c r="D20314" s="378">
        <v>108.6</v>
      </c>
    </row>
    <row r="20315" spans="1:4" x14ac:dyDescent="0.25">
      <c r="A20315" s="376" t="s">
        <v>45009</v>
      </c>
      <c r="B20315" s="377" t="s">
        <v>45010</v>
      </c>
      <c r="C20315" s="376" t="s">
        <v>7973</v>
      </c>
      <c r="D20315" s="378">
        <v>95.83</v>
      </c>
    </row>
    <row r="20316" spans="1:4" x14ac:dyDescent="0.25">
      <c r="A20316" s="376" t="s">
        <v>45011</v>
      </c>
      <c r="B20316" s="377" t="s">
        <v>45012</v>
      </c>
      <c r="C20316" s="376" t="s">
        <v>7973</v>
      </c>
      <c r="D20316" s="378">
        <v>95.8</v>
      </c>
    </row>
    <row r="20317" spans="1:4" x14ac:dyDescent="0.25">
      <c r="A20317" s="376" t="s">
        <v>45013</v>
      </c>
      <c r="B20317" s="377" t="s">
        <v>45014</v>
      </c>
      <c r="C20317" s="376" t="s">
        <v>7973</v>
      </c>
      <c r="D20317" s="378">
        <v>128.47</v>
      </c>
    </row>
    <row r="20318" spans="1:4" x14ac:dyDescent="0.25">
      <c r="A20318" s="376" t="s">
        <v>45015</v>
      </c>
      <c r="B20318" s="377" t="s">
        <v>45016</v>
      </c>
      <c r="C20318" s="376" t="s">
        <v>7973</v>
      </c>
      <c r="D20318" s="378">
        <v>21.48</v>
      </c>
    </row>
    <row r="20319" spans="1:4" x14ac:dyDescent="0.25">
      <c r="A20319" s="376" t="s">
        <v>45017</v>
      </c>
      <c r="B20319" s="377" t="s">
        <v>45018</v>
      </c>
      <c r="C20319" s="376" t="s">
        <v>7973</v>
      </c>
      <c r="D20319" s="378">
        <v>189.1</v>
      </c>
    </row>
    <row r="20320" spans="1:4" x14ac:dyDescent="0.25">
      <c r="A20320" s="376" t="s">
        <v>45019</v>
      </c>
      <c r="B20320" s="377" t="s">
        <v>45020</v>
      </c>
      <c r="C20320" s="376" t="s">
        <v>7973</v>
      </c>
      <c r="D20320" s="378">
        <v>130.13</v>
      </c>
    </row>
    <row r="20321" spans="1:4" x14ac:dyDescent="0.25">
      <c r="A20321" s="376" t="s">
        <v>45021</v>
      </c>
      <c r="B20321" s="377" t="s">
        <v>45022</v>
      </c>
      <c r="C20321" s="376" t="s">
        <v>7973</v>
      </c>
      <c r="D20321" s="378">
        <v>189.9</v>
      </c>
    </row>
    <row r="20322" spans="1:4" x14ac:dyDescent="0.25">
      <c r="A20322" s="376" t="s">
        <v>45023</v>
      </c>
      <c r="B20322" s="377" t="s">
        <v>45024</v>
      </c>
      <c r="C20322" s="376" t="s">
        <v>7973</v>
      </c>
      <c r="D20322" s="378">
        <v>419.92</v>
      </c>
    </row>
    <row r="20323" spans="1:4" x14ac:dyDescent="0.25">
      <c r="A20323" s="376" t="s">
        <v>45025</v>
      </c>
      <c r="B20323" s="377" t="s">
        <v>45026</v>
      </c>
      <c r="C20323" s="376" t="s">
        <v>7973</v>
      </c>
      <c r="D20323" s="378">
        <v>286.58999999999997</v>
      </c>
    </row>
    <row r="20324" spans="1:4" x14ac:dyDescent="0.25">
      <c r="A20324" s="376" t="s">
        <v>45027</v>
      </c>
      <c r="B20324" s="377" t="s">
        <v>45028</v>
      </c>
      <c r="C20324" s="376" t="s">
        <v>7973</v>
      </c>
      <c r="D20324" s="378">
        <v>46.63</v>
      </c>
    </row>
    <row r="20325" spans="1:4" x14ac:dyDescent="0.25">
      <c r="A20325" s="376" t="s">
        <v>45029</v>
      </c>
      <c r="B20325" s="377" t="s">
        <v>45030</v>
      </c>
      <c r="C20325" s="376" t="s">
        <v>7973</v>
      </c>
      <c r="D20325" s="378">
        <v>174.18</v>
      </c>
    </row>
    <row r="20326" spans="1:4" x14ac:dyDescent="0.25">
      <c r="A20326" s="376" t="s">
        <v>45031</v>
      </c>
      <c r="B20326" s="377" t="s">
        <v>45032</v>
      </c>
      <c r="C20326" s="376" t="s">
        <v>7973</v>
      </c>
      <c r="D20326" s="378">
        <v>209.93</v>
      </c>
    </row>
    <row r="20327" spans="1:4" x14ac:dyDescent="0.25">
      <c r="A20327" s="376" t="s">
        <v>45033</v>
      </c>
      <c r="B20327" s="377" t="s">
        <v>45034</v>
      </c>
      <c r="C20327" s="376" t="s">
        <v>7973</v>
      </c>
      <c r="D20327" s="378">
        <v>237.98</v>
      </c>
    </row>
    <row r="20328" spans="1:4" x14ac:dyDescent="0.25">
      <c r="A20328" s="376" t="s">
        <v>45035</v>
      </c>
      <c r="B20328" s="377" t="s">
        <v>45036</v>
      </c>
      <c r="C20328" s="376" t="s">
        <v>7973</v>
      </c>
      <c r="D20328" s="378">
        <v>45.26</v>
      </c>
    </row>
    <row r="20329" spans="1:4" x14ac:dyDescent="0.25">
      <c r="A20329" s="376" t="s">
        <v>45037</v>
      </c>
      <c r="B20329" s="377" t="s">
        <v>45038</v>
      </c>
      <c r="C20329" s="376" t="s">
        <v>7973</v>
      </c>
      <c r="D20329" s="378">
        <v>41.7</v>
      </c>
    </row>
    <row r="20330" spans="1:4" x14ac:dyDescent="0.25">
      <c r="A20330" s="376" t="s">
        <v>45039</v>
      </c>
      <c r="B20330" s="377" t="s">
        <v>45040</v>
      </c>
      <c r="C20330" s="376" t="s">
        <v>7973</v>
      </c>
      <c r="D20330" s="378">
        <v>72.05</v>
      </c>
    </row>
    <row r="20331" spans="1:4" x14ac:dyDescent="0.25">
      <c r="A20331" s="376" t="s">
        <v>45041</v>
      </c>
      <c r="B20331" s="377" t="s">
        <v>45042</v>
      </c>
      <c r="C20331" s="376" t="s">
        <v>7973</v>
      </c>
      <c r="D20331" s="378">
        <v>28.88</v>
      </c>
    </row>
    <row r="20332" spans="1:4" x14ac:dyDescent="0.25">
      <c r="A20332" s="376" t="s">
        <v>45043</v>
      </c>
      <c r="B20332" s="377" t="s">
        <v>45044</v>
      </c>
      <c r="C20332" s="376" t="s">
        <v>7973</v>
      </c>
      <c r="D20332" s="378">
        <v>53.05</v>
      </c>
    </row>
    <row r="20333" spans="1:4" x14ac:dyDescent="0.25">
      <c r="A20333" s="376" t="s">
        <v>45045</v>
      </c>
      <c r="B20333" s="377" t="s">
        <v>45046</v>
      </c>
      <c r="C20333" s="376" t="s">
        <v>7973</v>
      </c>
      <c r="D20333" s="378">
        <v>59.44</v>
      </c>
    </row>
    <row r="20334" spans="1:4" x14ac:dyDescent="0.25">
      <c r="A20334" s="376" t="s">
        <v>45047</v>
      </c>
      <c r="B20334" s="377" t="s">
        <v>45048</v>
      </c>
      <c r="C20334" s="376" t="s">
        <v>7973</v>
      </c>
      <c r="D20334" s="378">
        <v>103.24</v>
      </c>
    </row>
    <row r="20335" spans="1:4" x14ac:dyDescent="0.25">
      <c r="A20335" s="376" t="s">
        <v>45049</v>
      </c>
      <c r="B20335" s="377" t="s">
        <v>45050</v>
      </c>
      <c r="C20335" s="376" t="s">
        <v>7973</v>
      </c>
      <c r="D20335" s="378">
        <v>308.54000000000002</v>
      </c>
    </row>
    <row r="20336" spans="1:4" x14ac:dyDescent="0.25">
      <c r="A20336" s="376" t="s">
        <v>45051</v>
      </c>
      <c r="B20336" s="377" t="s">
        <v>45052</v>
      </c>
      <c r="C20336" s="376" t="s">
        <v>7973</v>
      </c>
      <c r="D20336" s="378">
        <v>258.93</v>
      </c>
    </row>
    <row r="20337" spans="1:4" x14ac:dyDescent="0.25">
      <c r="A20337" s="376" t="s">
        <v>45053</v>
      </c>
      <c r="B20337" s="377" t="s">
        <v>45054</v>
      </c>
      <c r="C20337" s="376" t="s">
        <v>7973</v>
      </c>
      <c r="D20337" s="378">
        <v>469.72</v>
      </c>
    </row>
    <row r="20338" spans="1:4" x14ac:dyDescent="0.25">
      <c r="A20338" s="376" t="s">
        <v>45055</v>
      </c>
      <c r="B20338" s="377" t="s">
        <v>45056</v>
      </c>
      <c r="C20338" s="376" t="s">
        <v>7973</v>
      </c>
      <c r="D20338" s="378">
        <v>315.55</v>
      </c>
    </row>
    <row r="20339" spans="1:4" x14ac:dyDescent="0.25">
      <c r="A20339" s="376" t="s">
        <v>45057</v>
      </c>
      <c r="B20339" s="377" t="s">
        <v>45058</v>
      </c>
      <c r="C20339" s="376" t="s">
        <v>7973</v>
      </c>
      <c r="D20339" s="378">
        <v>442.77</v>
      </c>
    </row>
    <row r="20340" spans="1:4" x14ac:dyDescent="0.25">
      <c r="A20340" s="376" t="s">
        <v>45059</v>
      </c>
      <c r="B20340" s="377" t="s">
        <v>45060</v>
      </c>
      <c r="C20340" s="376" t="s">
        <v>7973</v>
      </c>
      <c r="D20340" s="378">
        <v>443.1</v>
      </c>
    </row>
    <row r="20341" spans="1:4" x14ac:dyDescent="0.25">
      <c r="A20341" s="376" t="s">
        <v>45061</v>
      </c>
      <c r="B20341" s="377" t="s">
        <v>45062</v>
      </c>
      <c r="C20341" s="376" t="s">
        <v>7973</v>
      </c>
      <c r="D20341" s="378">
        <v>507.66</v>
      </c>
    </row>
    <row r="20342" spans="1:4" x14ac:dyDescent="0.25">
      <c r="A20342" s="376" t="s">
        <v>45063</v>
      </c>
      <c r="B20342" s="377" t="s">
        <v>45064</v>
      </c>
      <c r="C20342" s="376" t="s">
        <v>7973</v>
      </c>
      <c r="D20342" s="378">
        <v>398.76</v>
      </c>
    </row>
    <row r="20343" spans="1:4" x14ac:dyDescent="0.25">
      <c r="A20343" s="376" t="s">
        <v>45065</v>
      </c>
      <c r="B20343" s="377" t="s">
        <v>45066</v>
      </c>
      <c r="C20343" s="376" t="s">
        <v>7973</v>
      </c>
      <c r="D20343" s="378">
        <v>545.41999999999996</v>
      </c>
    </row>
    <row r="20344" spans="1:4" x14ac:dyDescent="0.25">
      <c r="A20344" s="376" t="s">
        <v>45067</v>
      </c>
      <c r="B20344" s="377" t="s">
        <v>45068</v>
      </c>
      <c r="C20344" s="376" t="s">
        <v>7973</v>
      </c>
      <c r="D20344" s="378">
        <v>517.52</v>
      </c>
    </row>
    <row r="20345" spans="1:4" x14ac:dyDescent="0.25">
      <c r="A20345" s="376" t="s">
        <v>45069</v>
      </c>
      <c r="B20345" s="377" t="s">
        <v>45070</v>
      </c>
      <c r="C20345" s="376" t="s">
        <v>7973</v>
      </c>
      <c r="D20345" s="378">
        <v>740.78</v>
      </c>
    </row>
    <row r="20346" spans="1:4" x14ac:dyDescent="0.25">
      <c r="A20346" s="376" t="s">
        <v>45071</v>
      </c>
      <c r="B20346" s="377" t="s">
        <v>45072</v>
      </c>
      <c r="C20346" s="376" t="s">
        <v>7973</v>
      </c>
      <c r="D20346" s="378">
        <v>720.98</v>
      </c>
    </row>
    <row r="20347" spans="1:4" x14ac:dyDescent="0.25">
      <c r="A20347" s="376" t="s">
        <v>45073</v>
      </c>
      <c r="B20347" s="377" t="s">
        <v>45074</v>
      </c>
      <c r="C20347" s="376" t="s">
        <v>7973</v>
      </c>
      <c r="D20347" s="378">
        <v>856.02</v>
      </c>
    </row>
    <row r="20348" spans="1:4" x14ac:dyDescent="0.25">
      <c r="A20348" s="376" t="s">
        <v>45075</v>
      </c>
      <c r="B20348" s="377" t="s">
        <v>45076</v>
      </c>
      <c r="C20348" s="376" t="s">
        <v>7973</v>
      </c>
      <c r="D20348" s="378">
        <v>783.27</v>
      </c>
    </row>
    <row r="20349" spans="1:4" x14ac:dyDescent="0.25">
      <c r="A20349" s="376" t="s">
        <v>45077</v>
      </c>
      <c r="B20349" s="377" t="s">
        <v>45078</v>
      </c>
      <c r="C20349" s="376" t="s">
        <v>7973</v>
      </c>
      <c r="D20349" s="378">
        <v>992.9</v>
      </c>
    </row>
    <row r="20350" spans="1:4" x14ac:dyDescent="0.25">
      <c r="A20350" s="376" t="s">
        <v>45079</v>
      </c>
      <c r="B20350" s="377" t="s">
        <v>45080</v>
      </c>
      <c r="C20350" s="376" t="s">
        <v>7973</v>
      </c>
      <c r="D20350" s="378">
        <v>975.4</v>
      </c>
    </row>
    <row r="20351" spans="1:4" x14ac:dyDescent="0.25">
      <c r="A20351" s="376" t="s">
        <v>45081</v>
      </c>
      <c r="B20351" s="377" t="s">
        <v>45082</v>
      </c>
      <c r="C20351" s="376" t="s">
        <v>7973</v>
      </c>
      <c r="D20351" s="378">
        <v>1187.6099999999999</v>
      </c>
    </row>
    <row r="20352" spans="1:4" x14ac:dyDescent="0.25">
      <c r="A20352" s="376" t="s">
        <v>45083</v>
      </c>
      <c r="B20352" s="377" t="s">
        <v>45084</v>
      </c>
      <c r="C20352" s="376" t="s">
        <v>7973</v>
      </c>
      <c r="D20352" s="378">
        <v>1142.8499999999999</v>
      </c>
    </row>
    <row r="20353" spans="1:4" x14ac:dyDescent="0.25">
      <c r="A20353" s="376" t="s">
        <v>45085</v>
      </c>
      <c r="B20353" s="377" t="s">
        <v>45086</v>
      </c>
      <c r="C20353" s="376" t="s">
        <v>7973</v>
      </c>
      <c r="D20353" s="378">
        <v>1509.38</v>
      </c>
    </row>
    <row r="20354" spans="1:4" x14ac:dyDescent="0.25">
      <c r="A20354" s="376" t="s">
        <v>45087</v>
      </c>
      <c r="B20354" s="377" t="s">
        <v>45088</v>
      </c>
      <c r="C20354" s="376" t="s">
        <v>7973</v>
      </c>
      <c r="D20354" s="378">
        <v>1496.45</v>
      </c>
    </row>
    <row r="20355" spans="1:4" x14ac:dyDescent="0.25">
      <c r="A20355" s="376" t="s">
        <v>45089</v>
      </c>
      <c r="B20355" s="377" t="s">
        <v>45090</v>
      </c>
      <c r="C20355" s="376" t="s">
        <v>7973</v>
      </c>
      <c r="D20355" s="378">
        <v>1795.45</v>
      </c>
    </row>
    <row r="20356" spans="1:4" x14ac:dyDescent="0.25">
      <c r="A20356" s="376" t="s">
        <v>45091</v>
      </c>
      <c r="B20356" s="377" t="s">
        <v>45092</v>
      </c>
      <c r="C20356" s="376" t="s">
        <v>7973</v>
      </c>
      <c r="D20356" s="378">
        <v>1774.32</v>
      </c>
    </row>
    <row r="20357" spans="1:4" x14ac:dyDescent="0.25">
      <c r="A20357" s="376" t="s">
        <v>45093</v>
      </c>
      <c r="B20357" s="377" t="s">
        <v>45094</v>
      </c>
      <c r="C20357" s="376" t="s">
        <v>7973</v>
      </c>
      <c r="D20357" s="378">
        <v>2174.9899999999998</v>
      </c>
    </row>
    <row r="20358" spans="1:4" x14ac:dyDescent="0.25">
      <c r="A20358" s="376" t="s">
        <v>45095</v>
      </c>
      <c r="B20358" s="377" t="s">
        <v>45096</v>
      </c>
      <c r="C20358" s="376" t="s">
        <v>7973</v>
      </c>
      <c r="D20358" s="378">
        <v>2204.0100000000002</v>
      </c>
    </row>
    <row r="20359" spans="1:4" x14ac:dyDescent="0.25">
      <c r="A20359" s="376" t="s">
        <v>45097</v>
      </c>
      <c r="B20359" s="377" t="s">
        <v>45098</v>
      </c>
      <c r="C20359" s="376" t="s">
        <v>7973</v>
      </c>
      <c r="D20359" s="378">
        <v>2567.29</v>
      </c>
    </row>
    <row r="20360" spans="1:4" x14ac:dyDescent="0.25">
      <c r="A20360" s="376" t="s">
        <v>45099</v>
      </c>
      <c r="B20360" s="377" t="s">
        <v>45100</v>
      </c>
      <c r="C20360" s="376" t="s">
        <v>7973</v>
      </c>
      <c r="D20360" s="378">
        <v>2497.87</v>
      </c>
    </row>
    <row r="20361" spans="1:4" x14ac:dyDescent="0.25">
      <c r="A20361" s="376" t="s">
        <v>45101</v>
      </c>
      <c r="B20361" s="377" t="s">
        <v>45102</v>
      </c>
      <c r="C20361" s="376" t="s">
        <v>7973</v>
      </c>
      <c r="D20361" s="378">
        <v>167.55</v>
      </c>
    </row>
    <row r="20362" spans="1:4" x14ac:dyDescent="0.25">
      <c r="A20362" s="376" t="s">
        <v>45103</v>
      </c>
      <c r="B20362" s="377" t="s">
        <v>45104</v>
      </c>
      <c r="C20362" s="376" t="s">
        <v>7973</v>
      </c>
      <c r="D20362" s="378">
        <v>265.37</v>
      </c>
    </row>
    <row r="20363" spans="1:4" x14ac:dyDescent="0.25">
      <c r="A20363" s="376" t="s">
        <v>45105</v>
      </c>
      <c r="B20363" s="377" t="s">
        <v>45106</v>
      </c>
      <c r="C20363" s="376" t="s">
        <v>7973</v>
      </c>
      <c r="D20363" s="378">
        <v>86.76</v>
      </c>
    </row>
    <row r="20364" spans="1:4" x14ac:dyDescent="0.25">
      <c r="A20364" s="376" t="s">
        <v>45107</v>
      </c>
      <c r="B20364" s="377" t="s">
        <v>45108</v>
      </c>
      <c r="C20364" s="376" t="s">
        <v>7973</v>
      </c>
      <c r="D20364" s="378">
        <v>143.33000000000001</v>
      </c>
    </row>
    <row r="20365" spans="1:4" x14ac:dyDescent="0.25">
      <c r="A20365" s="376" t="s">
        <v>45109</v>
      </c>
      <c r="B20365" s="377" t="s">
        <v>45110</v>
      </c>
      <c r="C20365" s="376" t="s">
        <v>7973</v>
      </c>
      <c r="D20365" s="378">
        <v>214.33</v>
      </c>
    </row>
    <row r="20366" spans="1:4" x14ac:dyDescent="0.25">
      <c r="A20366" s="376" t="s">
        <v>45111</v>
      </c>
      <c r="B20366" s="377" t="s">
        <v>45112</v>
      </c>
      <c r="C20366" s="376" t="s">
        <v>7973</v>
      </c>
      <c r="D20366" s="378">
        <v>84.76</v>
      </c>
    </row>
    <row r="20367" spans="1:4" ht="17.25" x14ac:dyDescent="0.25">
      <c r="A20367" s="376" t="s">
        <v>45113</v>
      </c>
      <c r="B20367" s="377" t="s">
        <v>45114</v>
      </c>
      <c r="C20367" s="376" t="s">
        <v>44350</v>
      </c>
      <c r="D20367" s="378">
        <v>1068.71</v>
      </c>
    </row>
    <row r="20368" spans="1:4" ht="17.25" x14ac:dyDescent="0.25">
      <c r="A20368" s="376" t="s">
        <v>45115</v>
      </c>
      <c r="B20368" s="377" t="s">
        <v>45116</v>
      </c>
      <c r="C20368" s="376" t="s">
        <v>44350</v>
      </c>
      <c r="D20368" s="378">
        <v>1351.13</v>
      </c>
    </row>
    <row r="20369" spans="1:4" x14ac:dyDescent="0.25">
      <c r="A20369" s="376" t="s">
        <v>45117</v>
      </c>
      <c r="B20369" s="377" t="s">
        <v>45118</v>
      </c>
      <c r="C20369" s="376" t="s">
        <v>44181</v>
      </c>
      <c r="D20369" s="378">
        <v>629.98</v>
      </c>
    </row>
    <row r="20370" spans="1:4" x14ac:dyDescent="0.25">
      <c r="A20370" s="376" t="s">
        <v>45119</v>
      </c>
      <c r="B20370" s="377" t="s">
        <v>45120</v>
      </c>
      <c r="C20370" s="376" t="s">
        <v>44181</v>
      </c>
      <c r="D20370" s="378">
        <v>331.64</v>
      </c>
    </row>
    <row r="20371" spans="1:4" x14ac:dyDescent="0.25">
      <c r="A20371" s="376" t="s">
        <v>45121</v>
      </c>
      <c r="B20371" s="377" t="s">
        <v>45122</v>
      </c>
      <c r="C20371" s="376" t="s">
        <v>44181</v>
      </c>
      <c r="D20371" s="378">
        <v>502.8</v>
      </c>
    </row>
    <row r="20372" spans="1:4" x14ac:dyDescent="0.25">
      <c r="A20372" s="376" t="s">
        <v>45123</v>
      </c>
      <c r="B20372" s="377" t="s">
        <v>45124</v>
      </c>
      <c r="C20372" s="376" t="s">
        <v>44863</v>
      </c>
      <c r="D20372" s="378">
        <v>84.4</v>
      </c>
    </row>
    <row r="20373" spans="1:4" x14ac:dyDescent="0.25">
      <c r="A20373" s="376" t="s">
        <v>45125</v>
      </c>
      <c r="B20373" s="377" t="s">
        <v>45126</v>
      </c>
      <c r="C20373" s="376" t="s">
        <v>44863</v>
      </c>
      <c r="D20373" s="378">
        <v>85.99</v>
      </c>
    </row>
    <row r="20374" spans="1:4" x14ac:dyDescent="0.25">
      <c r="A20374" s="376" t="s">
        <v>45127</v>
      </c>
      <c r="B20374" s="377" t="s">
        <v>45128</v>
      </c>
      <c r="C20374" s="376" t="s">
        <v>44863</v>
      </c>
      <c r="D20374" s="378">
        <v>53.64</v>
      </c>
    </row>
    <row r="20375" spans="1:4" x14ac:dyDescent="0.25">
      <c r="A20375" s="376" t="s">
        <v>45129</v>
      </c>
      <c r="B20375" s="377" t="s">
        <v>45130</v>
      </c>
      <c r="C20375" s="376" t="s">
        <v>44863</v>
      </c>
      <c r="D20375" s="378">
        <v>53.83</v>
      </c>
    </row>
    <row r="20376" spans="1:4" x14ac:dyDescent="0.25">
      <c r="A20376" s="376" t="s">
        <v>45131</v>
      </c>
      <c r="B20376" s="377" t="s">
        <v>45132</v>
      </c>
      <c r="C20376" s="376" t="s">
        <v>7973</v>
      </c>
      <c r="D20376" s="378">
        <v>87.26</v>
      </c>
    </row>
    <row r="20377" spans="1:4" x14ac:dyDescent="0.25">
      <c r="A20377" s="376" t="s">
        <v>45133</v>
      </c>
      <c r="B20377" s="377" t="s">
        <v>45134</v>
      </c>
      <c r="C20377" s="376" t="s">
        <v>7973</v>
      </c>
      <c r="D20377" s="378">
        <v>134.47999999999999</v>
      </c>
    </row>
    <row r="20378" spans="1:4" x14ac:dyDescent="0.25">
      <c r="A20378" s="376" t="s">
        <v>45135</v>
      </c>
      <c r="B20378" s="377" t="s">
        <v>45136</v>
      </c>
      <c r="C20378" s="376" t="s">
        <v>7973</v>
      </c>
      <c r="D20378" s="378">
        <v>50.14</v>
      </c>
    </row>
    <row r="20379" spans="1:4" ht="17.25" x14ac:dyDescent="0.25">
      <c r="A20379" s="376" t="s">
        <v>45137</v>
      </c>
      <c r="B20379" s="377" t="s">
        <v>45138</v>
      </c>
      <c r="C20379" s="376" t="s">
        <v>44256</v>
      </c>
      <c r="D20379" s="378">
        <v>338.64</v>
      </c>
    </row>
    <row r="20380" spans="1:4" ht="17.25" x14ac:dyDescent="0.25">
      <c r="A20380" s="376" t="s">
        <v>45139</v>
      </c>
      <c r="B20380" s="377" t="s">
        <v>45140</v>
      </c>
      <c r="C20380" s="376" t="s">
        <v>44350</v>
      </c>
      <c r="D20380" s="378">
        <v>1145.8499999999999</v>
      </c>
    </row>
    <row r="20381" spans="1:4" x14ac:dyDescent="0.25">
      <c r="A20381" s="376" t="s">
        <v>45141</v>
      </c>
      <c r="B20381" s="377" t="s">
        <v>45142</v>
      </c>
      <c r="C20381" s="376" t="s">
        <v>7973</v>
      </c>
      <c r="D20381" s="378">
        <v>68.989999999999995</v>
      </c>
    </row>
    <row r="20382" spans="1:4" x14ac:dyDescent="0.25">
      <c r="A20382" s="376" t="s">
        <v>45143</v>
      </c>
      <c r="B20382" s="377" t="s">
        <v>45144</v>
      </c>
      <c r="C20382" s="376" t="s">
        <v>7973</v>
      </c>
      <c r="D20382" s="378">
        <v>70.400000000000006</v>
      </c>
    </row>
    <row r="20383" spans="1:4" x14ac:dyDescent="0.25">
      <c r="A20383" s="376" t="s">
        <v>45145</v>
      </c>
      <c r="B20383" s="377" t="s">
        <v>45146</v>
      </c>
      <c r="C20383" s="376" t="s">
        <v>7973</v>
      </c>
      <c r="D20383" s="378">
        <v>76.040000000000006</v>
      </c>
    </row>
    <row r="20384" spans="1:4" x14ac:dyDescent="0.25">
      <c r="A20384" s="376" t="s">
        <v>45147</v>
      </c>
      <c r="B20384" s="377" t="s">
        <v>45148</v>
      </c>
      <c r="C20384" s="376" t="s">
        <v>7973</v>
      </c>
      <c r="D20384" s="378">
        <v>80.28</v>
      </c>
    </row>
    <row r="20385" spans="1:4" x14ac:dyDescent="0.25">
      <c r="A20385" s="376" t="s">
        <v>45149</v>
      </c>
      <c r="B20385" s="377" t="s">
        <v>45150</v>
      </c>
      <c r="C20385" s="376" t="s">
        <v>7973</v>
      </c>
      <c r="D20385" s="378">
        <v>69.400000000000006</v>
      </c>
    </row>
    <row r="20386" spans="1:4" x14ac:dyDescent="0.25">
      <c r="A20386" s="376" t="s">
        <v>45151</v>
      </c>
      <c r="B20386" s="377" t="s">
        <v>45152</v>
      </c>
      <c r="C20386" s="376" t="s">
        <v>7973</v>
      </c>
      <c r="D20386" s="378">
        <v>73.22</v>
      </c>
    </row>
    <row r="20387" spans="1:4" x14ac:dyDescent="0.25">
      <c r="A20387" s="376" t="s">
        <v>45153</v>
      </c>
      <c r="B20387" s="377" t="s">
        <v>45154</v>
      </c>
      <c r="C20387" s="376" t="s">
        <v>7973</v>
      </c>
      <c r="D20387" s="378">
        <v>83.49</v>
      </c>
    </row>
    <row r="20388" spans="1:4" x14ac:dyDescent="0.25">
      <c r="A20388" s="376" t="s">
        <v>45155</v>
      </c>
      <c r="B20388" s="377" t="s">
        <v>45156</v>
      </c>
      <c r="C20388" s="376" t="s">
        <v>7973</v>
      </c>
      <c r="D20388" s="378">
        <v>91.2</v>
      </c>
    </row>
    <row r="20389" spans="1:4" x14ac:dyDescent="0.25">
      <c r="A20389" s="376" t="s">
        <v>45157</v>
      </c>
      <c r="B20389" s="377" t="s">
        <v>45158</v>
      </c>
      <c r="C20389" s="376" t="s">
        <v>7973</v>
      </c>
      <c r="D20389" s="378">
        <v>76.040000000000006</v>
      </c>
    </row>
    <row r="20390" spans="1:4" x14ac:dyDescent="0.25">
      <c r="A20390" s="376" t="s">
        <v>45159</v>
      </c>
      <c r="B20390" s="377" t="s">
        <v>45160</v>
      </c>
      <c r="C20390" s="376" t="s">
        <v>7973</v>
      </c>
      <c r="D20390" s="378">
        <v>10472.92</v>
      </c>
    </row>
    <row r="20391" spans="1:4" x14ac:dyDescent="0.25">
      <c r="A20391" s="376" t="s">
        <v>45161</v>
      </c>
      <c r="B20391" s="377" t="s">
        <v>45162</v>
      </c>
      <c r="C20391" s="376" t="s">
        <v>7973</v>
      </c>
      <c r="D20391" s="378">
        <v>15694.83</v>
      </c>
    </row>
    <row r="20392" spans="1:4" x14ac:dyDescent="0.25">
      <c r="A20392" s="376" t="s">
        <v>45163</v>
      </c>
      <c r="B20392" s="377" t="s">
        <v>45164</v>
      </c>
      <c r="C20392" s="376" t="s">
        <v>7973</v>
      </c>
      <c r="D20392" s="378">
        <v>22522.560000000001</v>
      </c>
    </row>
    <row r="20393" spans="1:4" x14ac:dyDescent="0.25">
      <c r="A20393" s="376" t="s">
        <v>45165</v>
      </c>
      <c r="B20393" s="377" t="s">
        <v>45166</v>
      </c>
      <c r="C20393" s="376" t="s">
        <v>7973</v>
      </c>
      <c r="D20393" s="378">
        <v>26829.74</v>
      </c>
    </row>
    <row r="20394" spans="1:4" x14ac:dyDescent="0.25">
      <c r="A20394" s="376" t="s">
        <v>45167</v>
      </c>
      <c r="B20394" s="377" t="s">
        <v>45168</v>
      </c>
      <c r="C20394" s="376" t="s">
        <v>7973</v>
      </c>
      <c r="D20394" s="378">
        <v>37454.86</v>
      </c>
    </row>
    <row r="20395" spans="1:4" x14ac:dyDescent="0.25">
      <c r="A20395" s="376" t="s">
        <v>45169</v>
      </c>
      <c r="B20395" s="377" t="s">
        <v>45170</v>
      </c>
      <c r="C20395" s="376" t="s">
        <v>44181</v>
      </c>
      <c r="D20395" s="378">
        <v>21369.22</v>
      </c>
    </row>
    <row r="20396" spans="1:4" ht="17.25" x14ac:dyDescent="0.25">
      <c r="A20396" s="376" t="s">
        <v>45171</v>
      </c>
      <c r="B20396" s="377" t="s">
        <v>44806</v>
      </c>
      <c r="C20396" s="376" t="s">
        <v>44350</v>
      </c>
      <c r="D20396" s="378">
        <v>20.420000000000002</v>
      </c>
    </row>
    <row r="20397" spans="1:4" ht="17.25" x14ac:dyDescent="0.25">
      <c r="A20397" s="376" t="s">
        <v>45172</v>
      </c>
      <c r="B20397" s="377" t="s">
        <v>45173</v>
      </c>
      <c r="C20397" s="376" t="s">
        <v>44350</v>
      </c>
      <c r="D20397" s="378">
        <v>87.67</v>
      </c>
    </row>
    <row r="20398" spans="1:4" ht="17.25" x14ac:dyDescent="0.25">
      <c r="A20398" s="376" t="s">
        <v>45174</v>
      </c>
      <c r="B20398" s="377" t="s">
        <v>45175</v>
      </c>
      <c r="C20398" s="376" t="s">
        <v>44350</v>
      </c>
      <c r="D20398" s="378">
        <v>79.19</v>
      </c>
    </row>
    <row r="20399" spans="1:4" ht="17.25" x14ac:dyDescent="0.25">
      <c r="A20399" s="376" t="s">
        <v>45176</v>
      </c>
      <c r="B20399" s="377" t="s">
        <v>45177</v>
      </c>
      <c r="C20399" s="376" t="s">
        <v>44350</v>
      </c>
      <c r="D20399" s="378">
        <v>143.38</v>
      </c>
    </row>
    <row r="20400" spans="1:4" ht="17.25" x14ac:dyDescent="0.25">
      <c r="A20400" s="376" t="s">
        <v>45178</v>
      </c>
      <c r="B20400" s="377" t="s">
        <v>45179</v>
      </c>
      <c r="C20400" s="376" t="s">
        <v>44350</v>
      </c>
      <c r="D20400" s="378">
        <v>96.21</v>
      </c>
    </row>
    <row r="20401" spans="1:4" ht="17.25" x14ac:dyDescent="0.25">
      <c r="A20401" s="376" t="s">
        <v>45180</v>
      </c>
      <c r="B20401" s="377" t="s">
        <v>44810</v>
      </c>
      <c r="C20401" s="376" t="s">
        <v>44350</v>
      </c>
      <c r="D20401" s="378">
        <v>20.54</v>
      </c>
    </row>
    <row r="20402" spans="1:4" ht="17.25" x14ac:dyDescent="0.25">
      <c r="A20402" s="376" t="s">
        <v>45181</v>
      </c>
      <c r="B20402" s="377" t="s">
        <v>44812</v>
      </c>
      <c r="C20402" s="376" t="s">
        <v>44350</v>
      </c>
      <c r="D20402" s="378">
        <v>101.91</v>
      </c>
    </row>
    <row r="20403" spans="1:4" ht="17.25" x14ac:dyDescent="0.25">
      <c r="A20403" s="376" t="s">
        <v>45182</v>
      </c>
      <c r="B20403" s="377" t="s">
        <v>44814</v>
      </c>
      <c r="C20403" s="376" t="s">
        <v>44350</v>
      </c>
      <c r="D20403" s="378">
        <v>20.54</v>
      </c>
    </row>
    <row r="20404" spans="1:4" ht="17.25" x14ac:dyDescent="0.25">
      <c r="A20404" s="376" t="s">
        <v>45183</v>
      </c>
      <c r="B20404" s="377" t="s">
        <v>44816</v>
      </c>
      <c r="C20404" s="376" t="s">
        <v>44350</v>
      </c>
      <c r="D20404" s="378">
        <v>101.91</v>
      </c>
    </row>
    <row r="20405" spans="1:4" ht="17.25" x14ac:dyDescent="0.25">
      <c r="A20405" s="376" t="s">
        <v>45184</v>
      </c>
      <c r="B20405" s="377" t="s">
        <v>44818</v>
      </c>
      <c r="C20405" s="376" t="s">
        <v>44350</v>
      </c>
      <c r="D20405" s="378">
        <v>115.32</v>
      </c>
    </row>
    <row r="20406" spans="1:4" ht="17.25" x14ac:dyDescent="0.25">
      <c r="A20406" s="376" t="s">
        <v>45185</v>
      </c>
      <c r="B20406" s="377" t="s">
        <v>44820</v>
      </c>
      <c r="C20406" s="376" t="s">
        <v>44350</v>
      </c>
      <c r="D20406" s="378">
        <v>23.59</v>
      </c>
    </row>
    <row r="20407" spans="1:4" ht="17.25" x14ac:dyDescent="0.25">
      <c r="A20407" s="376" t="s">
        <v>45186</v>
      </c>
      <c r="B20407" s="377" t="s">
        <v>44822</v>
      </c>
      <c r="C20407" s="376" t="s">
        <v>44350</v>
      </c>
      <c r="D20407" s="378">
        <v>391.65</v>
      </c>
    </row>
    <row r="20408" spans="1:4" ht="17.25" x14ac:dyDescent="0.25">
      <c r="A20408" s="376" t="s">
        <v>45187</v>
      </c>
      <c r="B20408" s="377" t="s">
        <v>44824</v>
      </c>
      <c r="C20408" s="376" t="s">
        <v>44350</v>
      </c>
      <c r="D20408" s="378">
        <v>37.47</v>
      </c>
    </row>
    <row r="20409" spans="1:4" ht="17.25" x14ac:dyDescent="0.25">
      <c r="A20409" s="376" t="s">
        <v>45188</v>
      </c>
      <c r="B20409" s="377" t="s">
        <v>45189</v>
      </c>
      <c r="C20409" s="376" t="s">
        <v>44350</v>
      </c>
      <c r="D20409" s="378">
        <v>98.98</v>
      </c>
    </row>
    <row r="20410" spans="1:4" ht="17.25" x14ac:dyDescent="0.25">
      <c r="A20410" s="376" t="s">
        <v>45190</v>
      </c>
      <c r="B20410" s="377" t="s">
        <v>45191</v>
      </c>
      <c r="C20410" s="376" t="s">
        <v>44350</v>
      </c>
      <c r="D20410" s="378">
        <v>19.489999999999998</v>
      </c>
    </row>
    <row r="20411" spans="1:4" ht="17.25" x14ac:dyDescent="0.25">
      <c r="A20411" s="376" t="s">
        <v>45192</v>
      </c>
      <c r="B20411" s="377" t="s">
        <v>45193</v>
      </c>
      <c r="C20411" s="376" t="s">
        <v>44350</v>
      </c>
      <c r="D20411" s="378">
        <v>330.14</v>
      </c>
    </row>
    <row r="20412" spans="1:4" ht="17.25" x14ac:dyDescent="0.25">
      <c r="A20412" s="376" t="s">
        <v>45194</v>
      </c>
      <c r="B20412" s="377" t="s">
        <v>44832</v>
      </c>
      <c r="C20412" s="376" t="s">
        <v>44350</v>
      </c>
      <c r="D20412" s="378">
        <v>37.47</v>
      </c>
    </row>
    <row r="20413" spans="1:4" ht="17.25" x14ac:dyDescent="0.25">
      <c r="A20413" s="376" t="s">
        <v>45195</v>
      </c>
      <c r="B20413" s="377" t="s">
        <v>44834</v>
      </c>
      <c r="C20413" s="376" t="s">
        <v>44256</v>
      </c>
      <c r="D20413" s="378">
        <v>534.92999999999995</v>
      </c>
    </row>
    <row r="20414" spans="1:4" ht="17.25" x14ac:dyDescent="0.25">
      <c r="A20414" s="376" t="s">
        <v>45196</v>
      </c>
      <c r="B20414" s="377" t="s">
        <v>44836</v>
      </c>
      <c r="C20414" s="376" t="s">
        <v>44256</v>
      </c>
      <c r="D20414" s="378">
        <v>746.12</v>
      </c>
    </row>
    <row r="20415" spans="1:4" ht="17.25" x14ac:dyDescent="0.25">
      <c r="A20415" s="376" t="s">
        <v>45197</v>
      </c>
      <c r="B20415" s="377" t="s">
        <v>44838</v>
      </c>
      <c r="C20415" s="376" t="s">
        <v>44256</v>
      </c>
      <c r="D20415" s="378">
        <v>1235.83</v>
      </c>
    </row>
    <row r="20416" spans="1:4" ht="17.25" x14ac:dyDescent="0.25">
      <c r="A20416" s="376" t="s">
        <v>45198</v>
      </c>
      <c r="B20416" s="377" t="s">
        <v>44840</v>
      </c>
      <c r="C20416" s="376" t="s">
        <v>44350</v>
      </c>
      <c r="D20416" s="378">
        <v>101.92</v>
      </c>
    </row>
    <row r="20417" spans="1:4" ht="17.25" x14ac:dyDescent="0.25">
      <c r="A20417" s="376" t="s">
        <v>16682</v>
      </c>
      <c r="B20417" s="377" t="s">
        <v>16683</v>
      </c>
      <c r="C20417" s="376" t="s">
        <v>44350</v>
      </c>
      <c r="D20417" s="378">
        <v>655.8</v>
      </c>
    </row>
    <row r="20418" spans="1:4" ht="17.25" x14ac:dyDescent="0.25">
      <c r="A20418" s="376" t="s">
        <v>45199</v>
      </c>
      <c r="B20418" s="377" t="s">
        <v>45200</v>
      </c>
      <c r="C20418" s="376" t="s">
        <v>44350</v>
      </c>
      <c r="D20418" s="378">
        <v>262.76</v>
      </c>
    </row>
    <row r="20419" spans="1:4" ht="17.25" x14ac:dyDescent="0.25">
      <c r="A20419" s="376" t="s">
        <v>45201</v>
      </c>
      <c r="B20419" s="377" t="s">
        <v>45202</v>
      </c>
      <c r="C20419" s="376" t="s">
        <v>44350</v>
      </c>
      <c r="D20419" s="378">
        <v>291.92</v>
      </c>
    </row>
    <row r="20420" spans="1:4" ht="17.25" x14ac:dyDescent="0.25">
      <c r="A20420" s="376" t="s">
        <v>45203</v>
      </c>
      <c r="B20420" s="377" t="s">
        <v>45204</v>
      </c>
      <c r="C20420" s="376" t="s">
        <v>44350</v>
      </c>
      <c r="D20420" s="378">
        <v>321.08</v>
      </c>
    </row>
    <row r="20421" spans="1:4" ht="17.25" x14ac:dyDescent="0.25">
      <c r="A20421" s="376" t="s">
        <v>45205</v>
      </c>
      <c r="B20421" s="377" t="s">
        <v>44842</v>
      </c>
      <c r="C20421" s="376" t="s">
        <v>44350</v>
      </c>
      <c r="D20421" s="378">
        <v>3.85</v>
      </c>
    </row>
    <row r="20422" spans="1:4" ht="17.25" x14ac:dyDescent="0.25">
      <c r="A20422" s="376" t="s">
        <v>45206</v>
      </c>
      <c r="B20422" s="377" t="s">
        <v>44844</v>
      </c>
      <c r="C20422" s="376" t="s">
        <v>44256</v>
      </c>
      <c r="D20422" s="378">
        <v>190.91</v>
      </c>
    </row>
    <row r="20423" spans="1:4" ht="17.25" x14ac:dyDescent="0.25">
      <c r="A20423" s="376" t="s">
        <v>45207</v>
      </c>
      <c r="B20423" s="377" t="s">
        <v>44846</v>
      </c>
      <c r="C20423" s="376" t="s">
        <v>44256</v>
      </c>
      <c r="D20423" s="378">
        <v>130.47</v>
      </c>
    </row>
    <row r="20424" spans="1:4" ht="17.25" x14ac:dyDescent="0.25">
      <c r="A20424" s="376" t="s">
        <v>45208</v>
      </c>
      <c r="B20424" s="377" t="s">
        <v>44848</v>
      </c>
      <c r="C20424" s="376" t="s">
        <v>44256</v>
      </c>
      <c r="D20424" s="378">
        <v>96.21</v>
      </c>
    </row>
    <row r="20425" spans="1:4" ht="17.25" x14ac:dyDescent="0.25">
      <c r="A20425" s="376" t="s">
        <v>45209</v>
      </c>
      <c r="B20425" s="377" t="s">
        <v>45210</v>
      </c>
      <c r="C20425" s="376" t="s">
        <v>44452</v>
      </c>
      <c r="D20425" s="378">
        <v>5.75</v>
      </c>
    </row>
    <row r="20426" spans="1:4" x14ac:dyDescent="0.25">
      <c r="A20426" s="376" t="s">
        <v>45211</v>
      </c>
      <c r="B20426" s="377" t="s">
        <v>45212</v>
      </c>
      <c r="C20426" s="376" t="s">
        <v>7973</v>
      </c>
      <c r="D20426" s="378">
        <v>174.14</v>
      </c>
    </row>
    <row r="20427" spans="1:4" x14ac:dyDescent="0.25">
      <c r="A20427" s="376" t="s">
        <v>45213</v>
      </c>
      <c r="B20427" s="377" t="s">
        <v>45214</v>
      </c>
      <c r="C20427" s="376" t="s">
        <v>7973</v>
      </c>
      <c r="D20427" s="378">
        <v>188.67</v>
      </c>
    </row>
    <row r="20428" spans="1:4" x14ac:dyDescent="0.25">
      <c r="A20428" s="376" t="s">
        <v>45215</v>
      </c>
      <c r="B20428" s="377" t="s">
        <v>45216</v>
      </c>
      <c r="C20428" s="376" t="s">
        <v>7973</v>
      </c>
      <c r="D20428" s="378">
        <v>199.84</v>
      </c>
    </row>
    <row r="20429" spans="1:4" x14ac:dyDescent="0.25">
      <c r="A20429" s="376" t="s">
        <v>45217</v>
      </c>
      <c r="B20429" s="377" t="s">
        <v>45218</v>
      </c>
      <c r="C20429" s="376" t="s">
        <v>7973</v>
      </c>
      <c r="D20429" s="378">
        <v>225.27</v>
      </c>
    </row>
    <row r="20430" spans="1:4" x14ac:dyDescent="0.25">
      <c r="A20430" s="376" t="s">
        <v>45219</v>
      </c>
      <c r="B20430" s="377" t="s">
        <v>45220</v>
      </c>
      <c r="C20430" s="376" t="s">
        <v>7973</v>
      </c>
      <c r="D20430" s="378">
        <v>292.20999999999998</v>
      </c>
    </row>
    <row r="20431" spans="1:4" x14ac:dyDescent="0.25">
      <c r="A20431" s="376" t="s">
        <v>45221</v>
      </c>
      <c r="B20431" s="377" t="s">
        <v>45222</v>
      </c>
      <c r="C20431" s="376" t="s">
        <v>44863</v>
      </c>
      <c r="D20431" s="378">
        <v>32.28</v>
      </c>
    </row>
    <row r="20432" spans="1:4" x14ac:dyDescent="0.25">
      <c r="A20432" s="376" t="s">
        <v>45223</v>
      </c>
      <c r="B20432" s="377" t="s">
        <v>45224</v>
      </c>
      <c r="C20432" s="376" t="s">
        <v>7973</v>
      </c>
      <c r="D20432" s="378">
        <v>182.36</v>
      </c>
    </row>
    <row r="20433" spans="1:4" x14ac:dyDescent="0.25">
      <c r="A20433" s="376" t="s">
        <v>45225</v>
      </c>
      <c r="B20433" s="377" t="s">
        <v>45226</v>
      </c>
      <c r="C20433" s="376" t="s">
        <v>7973</v>
      </c>
      <c r="D20433" s="378">
        <v>186.47</v>
      </c>
    </row>
    <row r="20434" spans="1:4" x14ac:dyDescent="0.25">
      <c r="A20434" s="376" t="s">
        <v>45227</v>
      </c>
      <c r="B20434" s="377" t="s">
        <v>45228</v>
      </c>
      <c r="C20434" s="376" t="s">
        <v>7973</v>
      </c>
      <c r="D20434" s="378">
        <v>434.26</v>
      </c>
    </row>
    <row r="20435" spans="1:4" x14ac:dyDescent="0.25">
      <c r="A20435" s="376" t="s">
        <v>45229</v>
      </c>
      <c r="B20435" s="377" t="s">
        <v>45230</v>
      </c>
      <c r="C20435" s="376" t="s">
        <v>7973</v>
      </c>
      <c r="D20435" s="378">
        <v>462.66</v>
      </c>
    </row>
    <row r="20436" spans="1:4" x14ac:dyDescent="0.25">
      <c r="A20436" s="376" t="s">
        <v>45231</v>
      </c>
      <c r="B20436" s="377" t="s">
        <v>45232</v>
      </c>
      <c r="C20436" s="376" t="s">
        <v>7973</v>
      </c>
      <c r="D20436" s="378">
        <v>558.41999999999996</v>
      </c>
    </row>
    <row r="20437" spans="1:4" x14ac:dyDescent="0.25">
      <c r="A20437" s="376" t="s">
        <v>45233</v>
      </c>
      <c r="B20437" s="377" t="s">
        <v>45234</v>
      </c>
      <c r="C20437" s="376" t="s">
        <v>7973</v>
      </c>
      <c r="D20437" s="378">
        <v>690.95</v>
      </c>
    </row>
    <row r="20438" spans="1:4" x14ac:dyDescent="0.25">
      <c r="A20438" s="376" t="s">
        <v>45235</v>
      </c>
      <c r="B20438" s="377" t="s">
        <v>45236</v>
      </c>
      <c r="C20438" s="376" t="s">
        <v>7973</v>
      </c>
      <c r="D20438" s="378">
        <v>878.85</v>
      </c>
    </row>
    <row r="20439" spans="1:4" x14ac:dyDescent="0.25">
      <c r="A20439" s="376" t="s">
        <v>45237</v>
      </c>
      <c r="B20439" s="377" t="s">
        <v>45238</v>
      </c>
      <c r="C20439" s="376" t="s">
        <v>7973</v>
      </c>
      <c r="D20439" s="378">
        <v>1187.8499999999999</v>
      </c>
    </row>
    <row r="20440" spans="1:4" x14ac:dyDescent="0.25">
      <c r="A20440" s="376" t="s">
        <v>45239</v>
      </c>
      <c r="B20440" s="377" t="s">
        <v>45240</v>
      </c>
      <c r="C20440" s="376" t="s">
        <v>7973</v>
      </c>
      <c r="D20440" s="378">
        <v>1085.1500000000001</v>
      </c>
    </row>
    <row r="20441" spans="1:4" x14ac:dyDescent="0.25">
      <c r="A20441" s="376" t="s">
        <v>45241</v>
      </c>
      <c r="B20441" s="377" t="s">
        <v>45242</v>
      </c>
      <c r="C20441" s="376" t="s">
        <v>7973</v>
      </c>
      <c r="D20441" s="378">
        <v>1158.31</v>
      </c>
    </row>
    <row r="20442" spans="1:4" x14ac:dyDescent="0.25">
      <c r="A20442" s="376" t="s">
        <v>45243</v>
      </c>
      <c r="B20442" s="377" t="s">
        <v>45244</v>
      </c>
      <c r="C20442" s="376" t="s">
        <v>7973</v>
      </c>
      <c r="D20442" s="378">
        <v>1415.47</v>
      </c>
    </row>
    <row r="20443" spans="1:4" x14ac:dyDescent="0.25">
      <c r="A20443" s="376" t="s">
        <v>45245</v>
      </c>
      <c r="B20443" s="377" t="s">
        <v>45246</v>
      </c>
      <c r="C20443" s="376" t="s">
        <v>7973</v>
      </c>
      <c r="D20443" s="378">
        <v>1588.86</v>
      </c>
    </row>
    <row r="20444" spans="1:4" x14ac:dyDescent="0.25">
      <c r="A20444" s="376" t="s">
        <v>45247</v>
      </c>
      <c r="B20444" s="377" t="s">
        <v>45248</v>
      </c>
      <c r="C20444" s="376" t="s">
        <v>7973</v>
      </c>
      <c r="D20444" s="378">
        <v>2019.61</v>
      </c>
    </row>
    <row r="20445" spans="1:4" x14ac:dyDescent="0.25">
      <c r="A20445" s="376" t="s">
        <v>45249</v>
      </c>
      <c r="B20445" s="377" t="s">
        <v>45250</v>
      </c>
      <c r="C20445" s="376" t="s">
        <v>7973</v>
      </c>
      <c r="D20445" s="378">
        <v>2594.0300000000002</v>
      </c>
    </row>
    <row r="20446" spans="1:4" x14ac:dyDescent="0.25">
      <c r="A20446" s="376" t="s">
        <v>45251</v>
      </c>
      <c r="B20446" s="377" t="s">
        <v>45252</v>
      </c>
      <c r="C20446" s="376" t="s">
        <v>44181</v>
      </c>
      <c r="D20446" s="378">
        <v>42720.4</v>
      </c>
    </row>
    <row r="20447" spans="1:4" x14ac:dyDescent="0.25">
      <c r="A20447" s="376" t="s">
        <v>45253</v>
      </c>
      <c r="B20447" s="377" t="s">
        <v>45254</v>
      </c>
      <c r="C20447" s="376" t="s">
        <v>44181</v>
      </c>
      <c r="D20447" s="378">
        <v>12254.84</v>
      </c>
    </row>
    <row r="20448" spans="1:4" x14ac:dyDescent="0.25">
      <c r="A20448" s="376" t="s">
        <v>45255</v>
      </c>
      <c r="B20448" s="377" t="s">
        <v>45256</v>
      </c>
      <c r="C20448" s="376" t="s">
        <v>7973</v>
      </c>
      <c r="D20448" s="378">
        <v>4481.72</v>
      </c>
    </row>
    <row r="20449" spans="1:4" x14ac:dyDescent="0.25">
      <c r="A20449" s="376" t="s">
        <v>45257</v>
      </c>
      <c r="B20449" s="377" t="s">
        <v>45258</v>
      </c>
      <c r="C20449" s="376" t="s">
        <v>7973</v>
      </c>
      <c r="D20449" s="378">
        <v>2100.19</v>
      </c>
    </row>
    <row r="20450" spans="1:4" x14ac:dyDescent="0.25">
      <c r="A20450" s="376" t="s">
        <v>45259</v>
      </c>
      <c r="B20450" s="377" t="s">
        <v>45260</v>
      </c>
      <c r="C20450" s="376" t="s">
        <v>7973</v>
      </c>
      <c r="D20450" s="378">
        <v>3905.13</v>
      </c>
    </row>
    <row r="20451" spans="1:4" x14ac:dyDescent="0.25">
      <c r="A20451" s="376" t="s">
        <v>45261</v>
      </c>
      <c r="B20451" s="377" t="s">
        <v>45262</v>
      </c>
      <c r="C20451" s="376" t="s">
        <v>7973</v>
      </c>
      <c r="D20451" s="378">
        <v>1863.13</v>
      </c>
    </row>
    <row r="20452" spans="1:4" ht="17.25" x14ac:dyDescent="0.25">
      <c r="A20452" s="376" t="s">
        <v>45263</v>
      </c>
      <c r="B20452" s="377" t="s">
        <v>44854</v>
      </c>
      <c r="C20452" s="376" t="s">
        <v>44350</v>
      </c>
      <c r="D20452" s="378">
        <v>31.93</v>
      </c>
    </row>
    <row r="20453" spans="1:4" ht="17.25" x14ac:dyDescent="0.25">
      <c r="A20453" s="376" t="s">
        <v>45264</v>
      </c>
      <c r="B20453" s="377" t="s">
        <v>44856</v>
      </c>
      <c r="C20453" s="376" t="s">
        <v>44350</v>
      </c>
      <c r="D20453" s="378">
        <v>37.590000000000003</v>
      </c>
    </row>
    <row r="20454" spans="1:4" ht="17.25" x14ac:dyDescent="0.25">
      <c r="A20454" s="376" t="s">
        <v>45265</v>
      </c>
      <c r="B20454" s="377" t="s">
        <v>45266</v>
      </c>
      <c r="C20454" s="376" t="s">
        <v>44256</v>
      </c>
      <c r="D20454" s="378">
        <v>162.27000000000001</v>
      </c>
    </row>
    <row r="20455" spans="1:4" ht="17.25" x14ac:dyDescent="0.25">
      <c r="A20455" s="376" t="s">
        <v>45267</v>
      </c>
      <c r="B20455" s="377" t="s">
        <v>45268</v>
      </c>
      <c r="C20455" s="376" t="s">
        <v>44256</v>
      </c>
      <c r="D20455" s="378">
        <v>185.27</v>
      </c>
    </row>
    <row r="20456" spans="1:4" x14ac:dyDescent="0.25">
      <c r="A20456" s="376" t="s">
        <v>45269</v>
      </c>
      <c r="B20456" s="377" t="s">
        <v>44862</v>
      </c>
      <c r="C20456" s="376" t="s">
        <v>44863</v>
      </c>
      <c r="D20456" s="378">
        <v>17.71</v>
      </c>
    </row>
    <row r="20457" spans="1:4" x14ac:dyDescent="0.25">
      <c r="A20457" s="376" t="s">
        <v>45270</v>
      </c>
      <c r="B20457" s="377" t="s">
        <v>44865</v>
      </c>
      <c r="C20457" s="376" t="s">
        <v>44863</v>
      </c>
      <c r="D20457" s="378">
        <v>16.420000000000002</v>
      </c>
    </row>
    <row r="20458" spans="1:4" x14ac:dyDescent="0.25">
      <c r="A20458" s="376" t="s">
        <v>45271</v>
      </c>
      <c r="B20458" s="377" t="s">
        <v>44867</v>
      </c>
      <c r="C20458" s="376" t="s">
        <v>44863</v>
      </c>
      <c r="D20458" s="378">
        <v>20.36</v>
      </c>
    </row>
    <row r="20459" spans="1:4" x14ac:dyDescent="0.25">
      <c r="A20459" s="376" t="s">
        <v>45272</v>
      </c>
      <c r="B20459" s="377" t="s">
        <v>45273</v>
      </c>
      <c r="C20459" s="376" t="s">
        <v>44863</v>
      </c>
      <c r="D20459" s="378">
        <v>37.46</v>
      </c>
    </row>
    <row r="20460" spans="1:4" x14ac:dyDescent="0.25">
      <c r="A20460" s="376" t="s">
        <v>45274</v>
      </c>
      <c r="B20460" s="377" t="s">
        <v>44869</v>
      </c>
      <c r="C20460" s="376" t="s">
        <v>44863</v>
      </c>
      <c r="D20460" s="378">
        <v>13.32</v>
      </c>
    </row>
    <row r="20461" spans="1:4" x14ac:dyDescent="0.25">
      <c r="A20461" s="376" t="s">
        <v>45275</v>
      </c>
      <c r="B20461" s="377" t="s">
        <v>45276</v>
      </c>
      <c r="C20461" s="376" t="s">
        <v>44863</v>
      </c>
      <c r="D20461" s="378">
        <v>115.06</v>
      </c>
    </row>
    <row r="20462" spans="1:4" x14ac:dyDescent="0.25">
      <c r="A20462" s="376" t="s">
        <v>45277</v>
      </c>
      <c r="B20462" s="377" t="s">
        <v>45278</v>
      </c>
      <c r="C20462" s="376" t="s">
        <v>44181</v>
      </c>
      <c r="D20462" s="378">
        <v>188.41</v>
      </c>
    </row>
    <row r="20463" spans="1:4" x14ac:dyDescent="0.25">
      <c r="A20463" s="376" t="s">
        <v>45279</v>
      </c>
      <c r="B20463" s="377" t="s">
        <v>45280</v>
      </c>
      <c r="C20463" s="376" t="s">
        <v>44181</v>
      </c>
      <c r="D20463" s="378">
        <v>931.75</v>
      </c>
    </row>
    <row r="20464" spans="1:4" x14ac:dyDescent="0.25">
      <c r="A20464" s="376" t="s">
        <v>45281</v>
      </c>
      <c r="B20464" s="377" t="s">
        <v>45282</v>
      </c>
      <c r="C20464" s="376" t="s">
        <v>44181</v>
      </c>
      <c r="D20464" s="378">
        <v>737.89</v>
      </c>
    </row>
    <row r="20465" spans="1:4" x14ac:dyDescent="0.25">
      <c r="A20465" s="376" t="s">
        <v>45283</v>
      </c>
      <c r="B20465" s="377" t="s">
        <v>45284</v>
      </c>
      <c r="C20465" s="376" t="s">
        <v>44181</v>
      </c>
      <c r="D20465" s="378">
        <v>1166.1199999999999</v>
      </c>
    </row>
    <row r="20466" spans="1:4" x14ac:dyDescent="0.25">
      <c r="A20466" s="376" t="s">
        <v>45285</v>
      </c>
      <c r="B20466" s="377" t="s">
        <v>45286</v>
      </c>
      <c r="C20466" s="376" t="s">
        <v>44181</v>
      </c>
      <c r="D20466" s="378">
        <v>2224.17</v>
      </c>
    </row>
    <row r="20467" spans="1:4" x14ac:dyDescent="0.25">
      <c r="A20467" s="376" t="s">
        <v>45287</v>
      </c>
      <c r="B20467" s="377" t="s">
        <v>45288</v>
      </c>
      <c r="C20467" s="376" t="s">
        <v>44181</v>
      </c>
      <c r="D20467" s="378">
        <v>4528.74</v>
      </c>
    </row>
    <row r="20468" spans="1:4" x14ac:dyDescent="0.25">
      <c r="A20468" s="376" t="s">
        <v>45289</v>
      </c>
      <c r="B20468" s="377" t="s">
        <v>45290</v>
      </c>
      <c r="C20468" s="376" t="s">
        <v>44181</v>
      </c>
      <c r="D20468" s="378">
        <v>5966.27</v>
      </c>
    </row>
    <row r="20469" spans="1:4" x14ac:dyDescent="0.25">
      <c r="A20469" s="376" t="s">
        <v>45291</v>
      </c>
      <c r="B20469" s="377" t="s">
        <v>45292</v>
      </c>
      <c r="C20469" s="376" t="s">
        <v>44181</v>
      </c>
      <c r="D20469" s="378">
        <v>148.72</v>
      </c>
    </row>
    <row r="20470" spans="1:4" x14ac:dyDescent="0.25">
      <c r="A20470" s="376" t="s">
        <v>45293</v>
      </c>
      <c r="B20470" s="377" t="s">
        <v>45294</v>
      </c>
      <c r="C20470" s="376" t="s">
        <v>44181</v>
      </c>
      <c r="D20470" s="378">
        <v>223.59</v>
      </c>
    </row>
    <row r="20471" spans="1:4" x14ac:dyDescent="0.25">
      <c r="A20471" s="376" t="s">
        <v>45295</v>
      </c>
      <c r="B20471" s="377" t="s">
        <v>45296</v>
      </c>
      <c r="C20471" s="376" t="s">
        <v>44181</v>
      </c>
      <c r="D20471" s="378">
        <v>2861.25</v>
      </c>
    </row>
    <row r="20472" spans="1:4" x14ac:dyDescent="0.25">
      <c r="A20472" s="376" t="s">
        <v>45297</v>
      </c>
      <c r="B20472" s="377" t="s">
        <v>45298</v>
      </c>
      <c r="C20472" s="376" t="s">
        <v>44181</v>
      </c>
      <c r="D20472" s="378">
        <v>399.78</v>
      </c>
    </row>
    <row r="20473" spans="1:4" x14ac:dyDescent="0.25">
      <c r="A20473" s="376" t="s">
        <v>45299</v>
      </c>
      <c r="B20473" s="377" t="s">
        <v>45300</v>
      </c>
      <c r="C20473" s="376" t="s">
        <v>44181</v>
      </c>
      <c r="D20473" s="378">
        <v>1152.57</v>
      </c>
    </row>
    <row r="20474" spans="1:4" x14ac:dyDescent="0.25">
      <c r="A20474" s="376" t="s">
        <v>45301</v>
      </c>
      <c r="B20474" s="377" t="s">
        <v>45302</v>
      </c>
      <c r="C20474" s="376" t="s">
        <v>44181</v>
      </c>
      <c r="D20474" s="378">
        <v>5095.58</v>
      </c>
    </row>
    <row r="20475" spans="1:4" x14ac:dyDescent="0.25">
      <c r="A20475" s="376" t="s">
        <v>45303</v>
      </c>
      <c r="B20475" s="377" t="s">
        <v>45304</v>
      </c>
      <c r="C20475" s="376" t="s">
        <v>44181</v>
      </c>
      <c r="D20475" s="378">
        <v>5364.51</v>
      </c>
    </row>
    <row r="20476" spans="1:4" x14ac:dyDescent="0.25">
      <c r="A20476" s="376" t="s">
        <v>45305</v>
      </c>
      <c r="B20476" s="377" t="s">
        <v>45306</v>
      </c>
      <c r="C20476" s="376" t="s">
        <v>44181</v>
      </c>
      <c r="D20476" s="378">
        <v>6521.2</v>
      </c>
    </row>
    <row r="20477" spans="1:4" x14ac:dyDescent="0.25">
      <c r="A20477" s="376" t="s">
        <v>45307</v>
      </c>
      <c r="B20477" s="377" t="s">
        <v>45308</v>
      </c>
      <c r="C20477" s="376" t="s">
        <v>7973</v>
      </c>
      <c r="D20477" s="378">
        <v>412</v>
      </c>
    </row>
    <row r="20478" spans="1:4" x14ac:dyDescent="0.25">
      <c r="A20478" s="376" t="s">
        <v>45309</v>
      </c>
      <c r="B20478" s="377" t="s">
        <v>45310</v>
      </c>
      <c r="C20478" s="376" t="s">
        <v>7973</v>
      </c>
      <c r="D20478" s="378">
        <v>478.05</v>
      </c>
    </row>
    <row r="20479" spans="1:4" x14ac:dyDescent="0.25">
      <c r="A20479" s="376" t="s">
        <v>45311</v>
      </c>
      <c r="B20479" s="377" t="s">
        <v>45312</v>
      </c>
      <c r="C20479" s="376" t="s">
        <v>7973</v>
      </c>
      <c r="D20479" s="378">
        <v>556.05999999999995</v>
      </c>
    </row>
    <row r="20480" spans="1:4" x14ac:dyDescent="0.25">
      <c r="A20480" s="376" t="s">
        <v>45313</v>
      </c>
      <c r="B20480" s="377" t="s">
        <v>45314</v>
      </c>
      <c r="C20480" s="376" t="s">
        <v>7973</v>
      </c>
      <c r="D20480" s="378">
        <v>614.79999999999995</v>
      </c>
    </row>
    <row r="20481" spans="1:4" x14ac:dyDescent="0.25">
      <c r="A20481" s="376" t="s">
        <v>45315</v>
      </c>
      <c r="B20481" s="377" t="s">
        <v>45316</v>
      </c>
      <c r="C20481" s="376" t="s">
        <v>44181</v>
      </c>
      <c r="D20481" s="378">
        <v>1244.5899999999999</v>
      </c>
    </row>
    <row r="20482" spans="1:4" x14ac:dyDescent="0.25">
      <c r="A20482" s="376" t="s">
        <v>45317</v>
      </c>
      <c r="B20482" s="377" t="s">
        <v>45318</v>
      </c>
      <c r="C20482" s="376" t="s">
        <v>44181</v>
      </c>
      <c r="D20482" s="378">
        <v>1933</v>
      </c>
    </row>
    <row r="20483" spans="1:4" x14ac:dyDescent="0.25">
      <c r="A20483" s="376" t="s">
        <v>45319</v>
      </c>
      <c r="B20483" s="377" t="s">
        <v>45320</v>
      </c>
      <c r="C20483" s="376" t="s">
        <v>44181</v>
      </c>
      <c r="D20483" s="378">
        <v>2575.23</v>
      </c>
    </row>
    <row r="20484" spans="1:4" x14ac:dyDescent="0.25">
      <c r="A20484" s="376" t="s">
        <v>45321</v>
      </c>
      <c r="B20484" s="377" t="s">
        <v>45322</v>
      </c>
      <c r="C20484" s="376" t="s">
        <v>44181</v>
      </c>
      <c r="D20484" s="378">
        <v>2307.12</v>
      </c>
    </row>
    <row r="20485" spans="1:4" ht="17.25" x14ac:dyDescent="0.25">
      <c r="A20485" s="376" t="s">
        <v>45323</v>
      </c>
      <c r="B20485" s="377" t="s">
        <v>44871</v>
      </c>
      <c r="C20485" s="376" t="s">
        <v>44350</v>
      </c>
      <c r="D20485" s="378">
        <v>696.25</v>
      </c>
    </row>
    <row r="20486" spans="1:4" ht="17.25" x14ac:dyDescent="0.25">
      <c r="A20486" s="376" t="s">
        <v>45324</v>
      </c>
      <c r="B20486" s="377" t="s">
        <v>44873</v>
      </c>
      <c r="C20486" s="376" t="s">
        <v>44350</v>
      </c>
      <c r="D20486" s="378">
        <v>753.98</v>
      </c>
    </row>
    <row r="20487" spans="1:4" ht="17.25" x14ac:dyDescent="0.25">
      <c r="A20487" s="376" t="s">
        <v>45325</v>
      </c>
      <c r="B20487" s="377" t="s">
        <v>44875</v>
      </c>
      <c r="C20487" s="376" t="s">
        <v>44350</v>
      </c>
      <c r="D20487" s="378">
        <v>773.84</v>
      </c>
    </row>
    <row r="20488" spans="1:4" ht="17.25" x14ac:dyDescent="0.25">
      <c r="A20488" s="376" t="s">
        <v>45326</v>
      </c>
      <c r="B20488" s="377" t="s">
        <v>44877</v>
      </c>
      <c r="C20488" s="376" t="s">
        <v>44350</v>
      </c>
      <c r="D20488" s="378">
        <v>796.36</v>
      </c>
    </row>
    <row r="20489" spans="1:4" ht="17.25" x14ac:dyDescent="0.25">
      <c r="A20489" s="376" t="s">
        <v>45327</v>
      </c>
      <c r="B20489" s="377" t="s">
        <v>44879</v>
      </c>
      <c r="C20489" s="376" t="s">
        <v>44350</v>
      </c>
      <c r="D20489" s="378">
        <v>814.67</v>
      </c>
    </row>
    <row r="20490" spans="1:4" ht="17.25" x14ac:dyDescent="0.25">
      <c r="A20490" s="376" t="s">
        <v>45328</v>
      </c>
      <c r="B20490" s="377" t="s">
        <v>44881</v>
      </c>
      <c r="C20490" s="376" t="s">
        <v>44350</v>
      </c>
      <c r="D20490" s="378">
        <v>838.42</v>
      </c>
    </row>
    <row r="20491" spans="1:4" ht="17.25" x14ac:dyDescent="0.25">
      <c r="A20491" s="376" t="s">
        <v>45329</v>
      </c>
      <c r="B20491" s="377" t="s">
        <v>44890</v>
      </c>
      <c r="C20491" s="376" t="s">
        <v>44350</v>
      </c>
      <c r="D20491" s="378">
        <v>850.51</v>
      </c>
    </row>
    <row r="20492" spans="1:4" ht="17.25" x14ac:dyDescent="0.25">
      <c r="A20492" s="376" t="s">
        <v>45330</v>
      </c>
      <c r="B20492" s="377" t="s">
        <v>44883</v>
      </c>
      <c r="C20492" s="376" t="s">
        <v>44350</v>
      </c>
      <c r="D20492" s="378">
        <v>696.63</v>
      </c>
    </row>
    <row r="20493" spans="1:4" ht="17.25" x14ac:dyDescent="0.25">
      <c r="A20493" s="376" t="s">
        <v>45331</v>
      </c>
      <c r="B20493" s="377" t="s">
        <v>45332</v>
      </c>
      <c r="C20493" s="376" t="s">
        <v>44350</v>
      </c>
      <c r="D20493" s="378">
        <v>2554.63</v>
      </c>
    </row>
    <row r="20494" spans="1:4" ht="17.25" x14ac:dyDescent="0.25">
      <c r="A20494" s="376" t="s">
        <v>45333</v>
      </c>
      <c r="B20494" s="377" t="s">
        <v>45334</v>
      </c>
      <c r="C20494" s="376" t="s">
        <v>44350</v>
      </c>
      <c r="D20494" s="378">
        <v>102.73</v>
      </c>
    </row>
    <row r="20495" spans="1:4" x14ac:dyDescent="0.25">
      <c r="A20495" s="376" t="s">
        <v>45335</v>
      </c>
      <c r="B20495" s="377" t="s">
        <v>45336</v>
      </c>
      <c r="C20495" s="376" t="s">
        <v>44863</v>
      </c>
      <c r="D20495" s="378">
        <v>4.72</v>
      </c>
    </row>
    <row r="20496" spans="1:4" ht="17.25" x14ac:dyDescent="0.25">
      <c r="A20496" s="376" t="s">
        <v>45337</v>
      </c>
      <c r="B20496" s="377" t="s">
        <v>44892</v>
      </c>
      <c r="C20496" s="376" t="s">
        <v>44350</v>
      </c>
      <c r="D20496" s="378">
        <v>895.42</v>
      </c>
    </row>
    <row r="20497" spans="1:4" ht="17.25" x14ac:dyDescent="0.25">
      <c r="A20497" s="376" t="s">
        <v>45338</v>
      </c>
      <c r="B20497" s="377" t="s">
        <v>44894</v>
      </c>
      <c r="C20497" s="376" t="s">
        <v>44350</v>
      </c>
      <c r="D20497" s="378">
        <v>970.43</v>
      </c>
    </row>
    <row r="20498" spans="1:4" ht="17.25" x14ac:dyDescent="0.25">
      <c r="A20498" s="376" t="s">
        <v>45339</v>
      </c>
      <c r="B20498" s="377" t="s">
        <v>45340</v>
      </c>
      <c r="C20498" s="376" t="s">
        <v>44350</v>
      </c>
      <c r="D20498" s="378">
        <v>1007</v>
      </c>
    </row>
    <row r="20499" spans="1:4" x14ac:dyDescent="0.25">
      <c r="A20499" s="376" t="s">
        <v>45341</v>
      </c>
      <c r="B20499" s="377" t="s">
        <v>45342</v>
      </c>
      <c r="C20499" s="376" t="s">
        <v>7973</v>
      </c>
      <c r="D20499" s="378">
        <v>296.79000000000002</v>
      </c>
    </row>
    <row r="20500" spans="1:4" x14ac:dyDescent="0.25">
      <c r="A20500" s="376" t="s">
        <v>45343</v>
      </c>
      <c r="B20500" s="377" t="s">
        <v>45344</v>
      </c>
      <c r="C20500" s="376" t="s">
        <v>7973</v>
      </c>
      <c r="D20500" s="378">
        <v>303.08</v>
      </c>
    </row>
    <row r="20501" spans="1:4" x14ac:dyDescent="0.25">
      <c r="A20501" s="376" t="s">
        <v>45345</v>
      </c>
      <c r="B20501" s="377" t="s">
        <v>45346</v>
      </c>
      <c r="C20501" s="376" t="s">
        <v>7973</v>
      </c>
      <c r="D20501" s="378">
        <v>318.3</v>
      </c>
    </row>
    <row r="20502" spans="1:4" x14ac:dyDescent="0.25">
      <c r="A20502" s="376" t="s">
        <v>45347</v>
      </c>
      <c r="B20502" s="377" t="s">
        <v>45348</v>
      </c>
      <c r="C20502" s="376" t="s">
        <v>7973</v>
      </c>
      <c r="D20502" s="378">
        <v>338.79</v>
      </c>
    </row>
    <row r="20503" spans="1:4" x14ac:dyDescent="0.25">
      <c r="A20503" s="376" t="s">
        <v>45349</v>
      </c>
      <c r="B20503" s="377" t="s">
        <v>45350</v>
      </c>
      <c r="C20503" s="376" t="s">
        <v>7973</v>
      </c>
      <c r="D20503" s="378">
        <v>1003.29</v>
      </c>
    </row>
    <row r="20504" spans="1:4" x14ac:dyDescent="0.25">
      <c r="A20504" s="376" t="s">
        <v>45351</v>
      </c>
      <c r="B20504" s="377" t="s">
        <v>45352</v>
      </c>
      <c r="C20504" s="376" t="s">
        <v>7973</v>
      </c>
      <c r="D20504" s="378">
        <v>1357.16</v>
      </c>
    </row>
    <row r="20505" spans="1:4" x14ac:dyDescent="0.25">
      <c r="A20505" s="376" t="s">
        <v>45353</v>
      </c>
      <c r="B20505" s="377" t="s">
        <v>45354</v>
      </c>
      <c r="C20505" s="376" t="s">
        <v>7973</v>
      </c>
      <c r="D20505" s="378">
        <v>1597.25</v>
      </c>
    </row>
    <row r="20506" spans="1:4" x14ac:dyDescent="0.25">
      <c r="A20506" s="376" t="s">
        <v>45355</v>
      </c>
      <c r="B20506" s="377" t="s">
        <v>45356</v>
      </c>
      <c r="C20506" s="376" t="s">
        <v>7973</v>
      </c>
      <c r="D20506" s="378">
        <v>2048.5300000000002</v>
      </c>
    </row>
    <row r="20507" spans="1:4" x14ac:dyDescent="0.25">
      <c r="A20507" s="376" t="s">
        <v>45357</v>
      </c>
      <c r="B20507" s="377" t="s">
        <v>45358</v>
      </c>
      <c r="C20507" s="376" t="s">
        <v>7973</v>
      </c>
      <c r="D20507" s="378">
        <v>1517.61</v>
      </c>
    </row>
    <row r="20508" spans="1:4" x14ac:dyDescent="0.25">
      <c r="A20508" s="376" t="s">
        <v>45359</v>
      </c>
      <c r="B20508" s="377" t="s">
        <v>45360</v>
      </c>
      <c r="C20508" s="376" t="s">
        <v>7973</v>
      </c>
      <c r="D20508" s="378">
        <v>2045.78</v>
      </c>
    </row>
    <row r="20509" spans="1:4" x14ac:dyDescent="0.25">
      <c r="A20509" s="376" t="s">
        <v>45361</v>
      </c>
      <c r="B20509" s="377" t="s">
        <v>45362</v>
      </c>
      <c r="C20509" s="376" t="s">
        <v>7973</v>
      </c>
      <c r="D20509" s="378">
        <v>2400.84</v>
      </c>
    </row>
    <row r="20510" spans="1:4" x14ac:dyDescent="0.25">
      <c r="A20510" s="376" t="s">
        <v>45363</v>
      </c>
      <c r="B20510" s="377" t="s">
        <v>45364</v>
      </c>
      <c r="C20510" s="376" t="s">
        <v>7973</v>
      </c>
      <c r="D20510" s="378">
        <v>3057.72</v>
      </c>
    </row>
    <row r="20511" spans="1:4" x14ac:dyDescent="0.25">
      <c r="A20511" s="376" t="s">
        <v>45365</v>
      </c>
      <c r="B20511" s="377" t="s">
        <v>45366</v>
      </c>
      <c r="C20511" s="376" t="s">
        <v>7973</v>
      </c>
      <c r="D20511" s="378">
        <v>17.82</v>
      </c>
    </row>
    <row r="20512" spans="1:4" x14ac:dyDescent="0.25">
      <c r="A20512" s="376" t="s">
        <v>45367</v>
      </c>
      <c r="B20512" s="377" t="s">
        <v>45368</v>
      </c>
      <c r="C20512" s="376" t="s">
        <v>7973</v>
      </c>
      <c r="D20512" s="378">
        <v>26.29</v>
      </c>
    </row>
    <row r="20513" spans="1:4" ht="17.25" x14ac:dyDescent="0.25">
      <c r="A20513" s="376" t="s">
        <v>45369</v>
      </c>
      <c r="B20513" s="377" t="s">
        <v>44902</v>
      </c>
      <c r="C20513" s="376" t="s">
        <v>44350</v>
      </c>
      <c r="D20513" s="378">
        <v>370.55</v>
      </c>
    </row>
    <row r="20514" spans="1:4" ht="17.25" x14ac:dyDescent="0.25">
      <c r="A20514" s="376" t="s">
        <v>45370</v>
      </c>
      <c r="B20514" s="377" t="s">
        <v>44904</v>
      </c>
      <c r="C20514" s="376" t="s">
        <v>44350</v>
      </c>
      <c r="D20514" s="378">
        <v>552.37</v>
      </c>
    </row>
    <row r="20515" spans="1:4" ht="17.25" x14ac:dyDescent="0.25">
      <c r="A20515" s="376" t="s">
        <v>45371</v>
      </c>
      <c r="B20515" s="377" t="s">
        <v>44906</v>
      </c>
      <c r="C20515" s="376" t="s">
        <v>44350</v>
      </c>
      <c r="D20515" s="378">
        <v>228.53</v>
      </c>
    </row>
    <row r="20516" spans="1:4" ht="17.25" x14ac:dyDescent="0.25">
      <c r="A20516" s="376" t="s">
        <v>45372</v>
      </c>
      <c r="B20516" s="377" t="s">
        <v>44908</v>
      </c>
      <c r="C20516" s="376" t="s">
        <v>44350</v>
      </c>
      <c r="D20516" s="378">
        <v>722.11</v>
      </c>
    </row>
    <row r="20517" spans="1:4" ht="17.25" x14ac:dyDescent="0.25">
      <c r="A20517" s="376" t="s">
        <v>45373</v>
      </c>
      <c r="B20517" s="377" t="s">
        <v>44910</v>
      </c>
      <c r="C20517" s="376" t="s">
        <v>44350</v>
      </c>
      <c r="D20517" s="378">
        <v>830.73</v>
      </c>
    </row>
    <row r="20518" spans="1:4" ht="17.25" x14ac:dyDescent="0.25">
      <c r="A20518" s="376" t="s">
        <v>45374</v>
      </c>
      <c r="B20518" s="377" t="s">
        <v>44912</v>
      </c>
      <c r="C20518" s="376" t="s">
        <v>44350</v>
      </c>
      <c r="D20518" s="378">
        <v>1073.93</v>
      </c>
    </row>
    <row r="20519" spans="1:4" ht="17.25" x14ac:dyDescent="0.25">
      <c r="A20519" s="376" t="s">
        <v>45375</v>
      </c>
      <c r="B20519" s="377" t="s">
        <v>44918</v>
      </c>
      <c r="C20519" s="376" t="s">
        <v>44350</v>
      </c>
      <c r="D20519" s="378">
        <v>608.98</v>
      </c>
    </row>
    <row r="20520" spans="1:4" ht="17.25" x14ac:dyDescent="0.25">
      <c r="A20520" s="376" t="s">
        <v>45376</v>
      </c>
      <c r="B20520" s="377" t="s">
        <v>44914</v>
      </c>
      <c r="C20520" s="376" t="s">
        <v>44350</v>
      </c>
      <c r="D20520" s="378">
        <v>671.26</v>
      </c>
    </row>
    <row r="20521" spans="1:4" ht="17.25" x14ac:dyDescent="0.25">
      <c r="A20521" s="376" t="s">
        <v>45377</v>
      </c>
      <c r="B20521" s="377" t="s">
        <v>44916</v>
      </c>
      <c r="C20521" s="376" t="s">
        <v>44350</v>
      </c>
      <c r="D20521" s="378">
        <v>843.36</v>
      </c>
    </row>
    <row r="20522" spans="1:4" ht="17.25" x14ac:dyDescent="0.25">
      <c r="A20522" s="376" t="s">
        <v>45378</v>
      </c>
      <c r="B20522" s="377" t="s">
        <v>44920</v>
      </c>
      <c r="C20522" s="376" t="s">
        <v>44256</v>
      </c>
      <c r="D20522" s="378">
        <v>510.83</v>
      </c>
    </row>
    <row r="20523" spans="1:4" ht="17.25" x14ac:dyDescent="0.25">
      <c r="A20523" s="376" t="s">
        <v>45379</v>
      </c>
      <c r="B20523" s="377" t="s">
        <v>44922</v>
      </c>
      <c r="C20523" s="376" t="s">
        <v>44256</v>
      </c>
      <c r="D20523" s="378">
        <v>444.01</v>
      </c>
    </row>
    <row r="20524" spans="1:4" ht="17.25" x14ac:dyDescent="0.25">
      <c r="A20524" s="376" t="s">
        <v>45380</v>
      </c>
      <c r="B20524" s="377" t="s">
        <v>44924</v>
      </c>
      <c r="C20524" s="376" t="s">
        <v>44256</v>
      </c>
      <c r="D20524" s="378">
        <v>530.54999999999995</v>
      </c>
    </row>
    <row r="20525" spans="1:4" ht="17.25" x14ac:dyDescent="0.25">
      <c r="A20525" s="376" t="s">
        <v>45381</v>
      </c>
      <c r="B20525" s="377" t="s">
        <v>44926</v>
      </c>
      <c r="C20525" s="376" t="s">
        <v>44256</v>
      </c>
      <c r="D20525" s="378">
        <v>455.45</v>
      </c>
    </row>
    <row r="20526" spans="1:4" ht="17.25" x14ac:dyDescent="0.25">
      <c r="A20526" s="376" t="s">
        <v>45382</v>
      </c>
      <c r="B20526" s="377" t="s">
        <v>44928</v>
      </c>
      <c r="C20526" s="376" t="s">
        <v>44256</v>
      </c>
      <c r="D20526" s="378">
        <v>550.28</v>
      </c>
    </row>
    <row r="20527" spans="1:4" ht="17.25" x14ac:dyDescent="0.25">
      <c r="A20527" s="376" t="s">
        <v>45383</v>
      </c>
      <c r="B20527" s="377" t="s">
        <v>44930</v>
      </c>
      <c r="C20527" s="376" t="s">
        <v>44256</v>
      </c>
      <c r="D20527" s="378">
        <v>470.45</v>
      </c>
    </row>
    <row r="20528" spans="1:4" ht="17.25" x14ac:dyDescent="0.25">
      <c r="A20528" s="376" t="s">
        <v>45384</v>
      </c>
      <c r="B20528" s="377" t="s">
        <v>44932</v>
      </c>
      <c r="C20528" s="376" t="s">
        <v>44350</v>
      </c>
      <c r="D20528" s="378">
        <v>880.83</v>
      </c>
    </row>
    <row r="20529" spans="1:4" ht="17.25" x14ac:dyDescent="0.25">
      <c r="A20529" s="376" t="s">
        <v>45385</v>
      </c>
      <c r="B20529" s="377" t="s">
        <v>44934</v>
      </c>
      <c r="C20529" s="376" t="s">
        <v>44256</v>
      </c>
      <c r="D20529" s="378">
        <v>698.12</v>
      </c>
    </row>
    <row r="20530" spans="1:4" ht="17.25" x14ac:dyDescent="0.25">
      <c r="A20530" s="376" t="s">
        <v>45386</v>
      </c>
      <c r="B20530" s="377" t="s">
        <v>44938</v>
      </c>
      <c r="C20530" s="376" t="s">
        <v>44350</v>
      </c>
      <c r="D20530" s="378">
        <v>1091.46</v>
      </c>
    </row>
    <row r="20531" spans="1:4" ht="17.25" x14ac:dyDescent="0.25">
      <c r="A20531" s="376" t="s">
        <v>45387</v>
      </c>
      <c r="B20531" s="377" t="s">
        <v>44940</v>
      </c>
      <c r="C20531" s="376" t="s">
        <v>44350</v>
      </c>
      <c r="D20531" s="378">
        <v>1030.8499999999999</v>
      </c>
    </row>
    <row r="20532" spans="1:4" ht="17.25" x14ac:dyDescent="0.25">
      <c r="A20532" s="376" t="s">
        <v>45388</v>
      </c>
      <c r="B20532" s="377" t="s">
        <v>44942</v>
      </c>
      <c r="C20532" s="376" t="s">
        <v>44350</v>
      </c>
      <c r="D20532" s="378">
        <v>1509.28</v>
      </c>
    </row>
    <row r="20533" spans="1:4" ht="17.25" x14ac:dyDescent="0.25">
      <c r="A20533" s="376" t="s">
        <v>45389</v>
      </c>
      <c r="B20533" s="377" t="s">
        <v>44944</v>
      </c>
      <c r="C20533" s="376" t="s">
        <v>44350</v>
      </c>
      <c r="D20533" s="378">
        <v>526.22</v>
      </c>
    </row>
    <row r="20534" spans="1:4" ht="17.25" x14ac:dyDescent="0.25">
      <c r="A20534" s="376" t="s">
        <v>45390</v>
      </c>
      <c r="B20534" s="377" t="s">
        <v>45391</v>
      </c>
      <c r="C20534" s="376" t="s">
        <v>44350</v>
      </c>
      <c r="D20534" s="378">
        <v>358.57</v>
      </c>
    </row>
    <row r="20535" spans="1:4" ht="17.25" x14ac:dyDescent="0.25">
      <c r="A20535" s="376" t="s">
        <v>45392</v>
      </c>
      <c r="B20535" s="377" t="s">
        <v>44946</v>
      </c>
      <c r="C20535" s="376" t="s">
        <v>44350</v>
      </c>
      <c r="D20535" s="378">
        <v>944.23</v>
      </c>
    </row>
    <row r="20536" spans="1:4" ht="17.25" x14ac:dyDescent="0.25">
      <c r="A20536" s="376" t="s">
        <v>45393</v>
      </c>
      <c r="B20536" s="377" t="s">
        <v>44948</v>
      </c>
      <c r="C20536" s="376" t="s">
        <v>44350</v>
      </c>
      <c r="D20536" s="378">
        <v>888.56</v>
      </c>
    </row>
    <row r="20537" spans="1:4" ht="17.25" x14ac:dyDescent="0.25">
      <c r="A20537" s="376" t="s">
        <v>45394</v>
      </c>
      <c r="B20537" s="377" t="s">
        <v>44950</v>
      </c>
      <c r="C20537" s="376" t="s">
        <v>44256</v>
      </c>
      <c r="D20537" s="378">
        <v>61.72</v>
      </c>
    </row>
    <row r="20538" spans="1:4" x14ac:dyDescent="0.25">
      <c r="A20538" s="376" t="s">
        <v>45395</v>
      </c>
      <c r="B20538" s="377" t="s">
        <v>45006</v>
      </c>
      <c r="C20538" s="376" t="s">
        <v>44863</v>
      </c>
      <c r="D20538" s="378">
        <v>65.72</v>
      </c>
    </row>
    <row r="20539" spans="1:4" x14ac:dyDescent="0.25">
      <c r="A20539" s="376" t="s">
        <v>45396</v>
      </c>
      <c r="B20539" s="377" t="s">
        <v>45397</v>
      </c>
      <c r="C20539" s="376" t="s">
        <v>7973</v>
      </c>
      <c r="D20539" s="378">
        <v>67.81</v>
      </c>
    </row>
    <row r="20540" spans="1:4" x14ac:dyDescent="0.25">
      <c r="A20540" s="376" t="s">
        <v>45398</v>
      </c>
      <c r="B20540" s="377" t="s">
        <v>45399</v>
      </c>
      <c r="C20540" s="376" t="s">
        <v>7973</v>
      </c>
      <c r="D20540" s="378">
        <v>51.88</v>
      </c>
    </row>
    <row r="20541" spans="1:4" x14ac:dyDescent="0.25">
      <c r="A20541" s="376" t="s">
        <v>45400</v>
      </c>
      <c r="B20541" s="377" t="s">
        <v>45401</v>
      </c>
      <c r="C20541" s="376" t="s">
        <v>7973</v>
      </c>
      <c r="D20541" s="378">
        <v>48.63</v>
      </c>
    </row>
    <row r="20542" spans="1:4" x14ac:dyDescent="0.25">
      <c r="A20542" s="376" t="s">
        <v>45402</v>
      </c>
      <c r="B20542" s="377" t="s">
        <v>45403</v>
      </c>
      <c r="C20542" s="376" t="s">
        <v>7973</v>
      </c>
      <c r="D20542" s="378">
        <v>71.86</v>
      </c>
    </row>
    <row r="20543" spans="1:4" x14ac:dyDescent="0.25">
      <c r="A20543" s="376" t="s">
        <v>45404</v>
      </c>
      <c r="B20543" s="377" t="s">
        <v>45405</v>
      </c>
      <c r="C20543" s="376" t="s">
        <v>7973</v>
      </c>
      <c r="D20543" s="378">
        <v>50.17</v>
      </c>
    </row>
    <row r="20544" spans="1:4" x14ac:dyDescent="0.25">
      <c r="A20544" s="376" t="s">
        <v>45406</v>
      </c>
      <c r="B20544" s="377" t="s">
        <v>45407</v>
      </c>
      <c r="C20544" s="376" t="s">
        <v>7973</v>
      </c>
      <c r="D20544" s="378">
        <v>59.67</v>
      </c>
    </row>
    <row r="20545" spans="1:4" x14ac:dyDescent="0.25">
      <c r="A20545" s="376" t="s">
        <v>45408</v>
      </c>
      <c r="B20545" s="377" t="s">
        <v>45409</v>
      </c>
      <c r="C20545" s="376" t="s">
        <v>7973</v>
      </c>
      <c r="D20545" s="378">
        <v>47.17</v>
      </c>
    </row>
    <row r="20546" spans="1:4" x14ac:dyDescent="0.25">
      <c r="A20546" s="376" t="s">
        <v>45410</v>
      </c>
      <c r="B20546" s="377" t="s">
        <v>45411</v>
      </c>
      <c r="C20546" s="376" t="s">
        <v>7973</v>
      </c>
      <c r="D20546" s="378">
        <v>56.61</v>
      </c>
    </row>
    <row r="20547" spans="1:4" x14ac:dyDescent="0.25">
      <c r="A20547" s="376" t="s">
        <v>45412</v>
      </c>
      <c r="B20547" s="377" t="s">
        <v>45413</v>
      </c>
      <c r="C20547" s="376" t="s">
        <v>7973</v>
      </c>
      <c r="D20547" s="378">
        <v>21.48</v>
      </c>
    </row>
    <row r="20548" spans="1:4" x14ac:dyDescent="0.25">
      <c r="A20548" s="376" t="s">
        <v>45414</v>
      </c>
      <c r="B20548" s="377" t="s">
        <v>45415</v>
      </c>
      <c r="C20548" s="376" t="s">
        <v>7973</v>
      </c>
      <c r="D20548" s="378">
        <v>117.07</v>
      </c>
    </row>
    <row r="20549" spans="1:4" x14ac:dyDescent="0.25">
      <c r="A20549" s="376" t="s">
        <v>45416</v>
      </c>
      <c r="B20549" s="377" t="s">
        <v>45018</v>
      </c>
      <c r="C20549" s="376" t="s">
        <v>7973</v>
      </c>
      <c r="D20549" s="378">
        <v>189.1</v>
      </c>
    </row>
    <row r="20550" spans="1:4" x14ac:dyDescent="0.25">
      <c r="A20550" s="376" t="s">
        <v>45417</v>
      </c>
      <c r="B20550" s="377" t="s">
        <v>45020</v>
      </c>
      <c r="C20550" s="376" t="s">
        <v>7973</v>
      </c>
      <c r="D20550" s="378">
        <v>130.13</v>
      </c>
    </row>
    <row r="20551" spans="1:4" x14ac:dyDescent="0.25">
      <c r="A20551" s="376" t="s">
        <v>45418</v>
      </c>
      <c r="B20551" s="377" t="s">
        <v>45022</v>
      </c>
      <c r="C20551" s="376" t="s">
        <v>7973</v>
      </c>
      <c r="D20551" s="378">
        <v>189.9</v>
      </c>
    </row>
    <row r="20552" spans="1:4" ht="17.25" x14ac:dyDescent="0.25">
      <c r="A20552" s="376" t="s">
        <v>45419</v>
      </c>
      <c r="B20552" s="377" t="s">
        <v>45420</v>
      </c>
      <c r="C20552" s="376" t="s">
        <v>44256</v>
      </c>
      <c r="D20552" s="378">
        <v>337.8</v>
      </c>
    </row>
    <row r="20553" spans="1:4" ht="17.25" x14ac:dyDescent="0.25">
      <c r="A20553" s="376" t="s">
        <v>45421</v>
      </c>
      <c r="B20553" s="377" t="s">
        <v>45422</v>
      </c>
      <c r="C20553" s="376" t="s">
        <v>44256</v>
      </c>
      <c r="D20553" s="378">
        <v>955.88</v>
      </c>
    </row>
    <row r="20554" spans="1:4" ht="17.25" x14ac:dyDescent="0.25">
      <c r="A20554" s="376" t="s">
        <v>45423</v>
      </c>
      <c r="B20554" s="377" t="s">
        <v>45424</v>
      </c>
      <c r="C20554" s="376" t="s">
        <v>44256</v>
      </c>
      <c r="D20554" s="378">
        <v>1188.79</v>
      </c>
    </row>
    <row r="20555" spans="1:4" ht="17.25" x14ac:dyDescent="0.25">
      <c r="A20555" s="376" t="s">
        <v>45425</v>
      </c>
      <c r="B20555" s="377" t="s">
        <v>45426</v>
      </c>
      <c r="C20555" s="376" t="s">
        <v>44256</v>
      </c>
      <c r="D20555" s="378">
        <v>1441.64</v>
      </c>
    </row>
    <row r="20556" spans="1:4" ht="17.25" x14ac:dyDescent="0.25">
      <c r="A20556" s="376" t="s">
        <v>45427</v>
      </c>
      <c r="B20556" s="377" t="s">
        <v>45428</v>
      </c>
      <c r="C20556" s="376" t="s">
        <v>44256</v>
      </c>
      <c r="D20556" s="378">
        <v>1266.4100000000001</v>
      </c>
    </row>
    <row r="20557" spans="1:4" ht="17.25" x14ac:dyDescent="0.25">
      <c r="A20557" s="376" t="s">
        <v>45429</v>
      </c>
      <c r="B20557" s="377" t="s">
        <v>45430</v>
      </c>
      <c r="C20557" s="376" t="s">
        <v>44256</v>
      </c>
      <c r="D20557" s="378">
        <v>1530.38</v>
      </c>
    </row>
    <row r="20558" spans="1:4" ht="17.25" x14ac:dyDescent="0.25">
      <c r="A20558" s="376" t="s">
        <v>45431</v>
      </c>
      <c r="B20558" s="377" t="s">
        <v>45432</v>
      </c>
      <c r="C20558" s="376" t="s">
        <v>44256</v>
      </c>
      <c r="D20558" s="378">
        <v>1796.35</v>
      </c>
    </row>
    <row r="20559" spans="1:4" ht="17.25" x14ac:dyDescent="0.25">
      <c r="A20559" s="376" t="s">
        <v>45433</v>
      </c>
      <c r="B20559" s="377" t="s">
        <v>45434</v>
      </c>
      <c r="C20559" s="376" t="s">
        <v>44256</v>
      </c>
      <c r="D20559" s="378">
        <v>2251.17</v>
      </c>
    </row>
    <row r="20560" spans="1:4" ht="17.25" x14ac:dyDescent="0.25">
      <c r="A20560" s="376" t="s">
        <v>45435</v>
      </c>
      <c r="B20560" s="377" t="s">
        <v>45436</v>
      </c>
      <c r="C20560" s="376" t="s">
        <v>44256</v>
      </c>
      <c r="D20560" s="378">
        <v>947.03</v>
      </c>
    </row>
    <row r="20561" spans="1:4" ht="17.25" x14ac:dyDescent="0.25">
      <c r="A20561" s="376" t="s">
        <v>45437</v>
      </c>
      <c r="B20561" s="377" t="s">
        <v>45438</v>
      </c>
      <c r="C20561" s="376" t="s">
        <v>44256</v>
      </c>
      <c r="D20561" s="378">
        <v>989.18</v>
      </c>
    </row>
    <row r="20562" spans="1:4" ht="17.25" x14ac:dyDescent="0.25">
      <c r="A20562" s="376" t="s">
        <v>45439</v>
      </c>
      <c r="B20562" s="377" t="s">
        <v>45440</v>
      </c>
      <c r="C20562" s="376" t="s">
        <v>44256</v>
      </c>
      <c r="D20562" s="378">
        <v>1193.23</v>
      </c>
    </row>
    <row r="20563" spans="1:4" ht="17.25" x14ac:dyDescent="0.25">
      <c r="A20563" s="376" t="s">
        <v>45441</v>
      </c>
      <c r="B20563" s="377" t="s">
        <v>45442</v>
      </c>
      <c r="C20563" s="376" t="s">
        <v>44256</v>
      </c>
      <c r="D20563" s="378">
        <v>1038</v>
      </c>
    </row>
    <row r="20564" spans="1:4" ht="17.25" x14ac:dyDescent="0.25">
      <c r="A20564" s="376" t="s">
        <v>45443</v>
      </c>
      <c r="B20564" s="377" t="s">
        <v>45444</v>
      </c>
      <c r="C20564" s="376" t="s">
        <v>44256</v>
      </c>
      <c r="D20564" s="378">
        <v>1193.23</v>
      </c>
    </row>
    <row r="20565" spans="1:4" ht="17.25" x14ac:dyDescent="0.25">
      <c r="A20565" s="376" t="s">
        <v>45445</v>
      </c>
      <c r="B20565" s="377" t="s">
        <v>45446</v>
      </c>
      <c r="C20565" s="376" t="s">
        <v>44256</v>
      </c>
      <c r="D20565" s="378">
        <v>1253.1600000000001</v>
      </c>
    </row>
    <row r="20566" spans="1:4" ht="17.25" x14ac:dyDescent="0.25">
      <c r="A20566" s="376" t="s">
        <v>45447</v>
      </c>
      <c r="B20566" s="377" t="s">
        <v>45448</v>
      </c>
      <c r="C20566" s="376" t="s">
        <v>44256</v>
      </c>
      <c r="D20566" s="378">
        <v>1253.1600000000001</v>
      </c>
    </row>
    <row r="20567" spans="1:4" ht="17.25" x14ac:dyDescent="0.25">
      <c r="A20567" s="376" t="s">
        <v>45449</v>
      </c>
      <c r="B20567" s="377" t="s">
        <v>45450</v>
      </c>
      <c r="C20567" s="376" t="s">
        <v>44256</v>
      </c>
      <c r="D20567" s="378">
        <v>1446.07</v>
      </c>
    </row>
    <row r="20568" spans="1:4" ht="17.25" x14ac:dyDescent="0.25">
      <c r="A20568" s="376" t="s">
        <v>45451</v>
      </c>
      <c r="B20568" s="377" t="s">
        <v>45452</v>
      </c>
      <c r="C20568" s="376" t="s">
        <v>44256</v>
      </c>
      <c r="D20568" s="378">
        <v>1446.07</v>
      </c>
    </row>
    <row r="20569" spans="1:4" ht="17.25" x14ac:dyDescent="0.25">
      <c r="A20569" s="376" t="s">
        <v>45453</v>
      </c>
      <c r="B20569" s="377" t="s">
        <v>45454</v>
      </c>
      <c r="C20569" s="376" t="s">
        <v>44256</v>
      </c>
      <c r="D20569" s="378">
        <v>1519.29</v>
      </c>
    </row>
    <row r="20570" spans="1:4" ht="17.25" x14ac:dyDescent="0.25">
      <c r="A20570" s="376" t="s">
        <v>45455</v>
      </c>
      <c r="B20570" s="377" t="s">
        <v>45456</v>
      </c>
      <c r="C20570" s="376" t="s">
        <v>44256</v>
      </c>
      <c r="D20570" s="378">
        <v>1631.63</v>
      </c>
    </row>
    <row r="20571" spans="1:4" ht="17.25" x14ac:dyDescent="0.25">
      <c r="A20571" s="376" t="s">
        <v>45457</v>
      </c>
      <c r="B20571" s="377" t="s">
        <v>45458</v>
      </c>
      <c r="C20571" s="376" t="s">
        <v>44256</v>
      </c>
      <c r="D20571" s="378">
        <v>1678.95</v>
      </c>
    </row>
    <row r="20572" spans="1:4" ht="17.25" x14ac:dyDescent="0.25">
      <c r="A20572" s="376" t="s">
        <v>45459</v>
      </c>
      <c r="B20572" s="377" t="s">
        <v>45460</v>
      </c>
      <c r="C20572" s="376" t="s">
        <v>44256</v>
      </c>
      <c r="D20572" s="378">
        <v>742.98</v>
      </c>
    </row>
    <row r="20573" spans="1:4" ht="17.25" x14ac:dyDescent="0.25">
      <c r="A20573" s="376" t="s">
        <v>45461</v>
      </c>
      <c r="B20573" s="377" t="s">
        <v>45462</v>
      </c>
      <c r="C20573" s="376" t="s">
        <v>44256</v>
      </c>
      <c r="D20573" s="378">
        <v>794.4</v>
      </c>
    </row>
    <row r="20574" spans="1:4" ht="17.25" x14ac:dyDescent="0.25">
      <c r="A20574" s="376" t="s">
        <v>45463</v>
      </c>
      <c r="B20574" s="377" t="s">
        <v>45464</v>
      </c>
      <c r="C20574" s="376" t="s">
        <v>44256</v>
      </c>
      <c r="D20574" s="378">
        <v>959.64</v>
      </c>
    </row>
    <row r="20575" spans="1:4" ht="17.25" x14ac:dyDescent="0.25">
      <c r="A20575" s="376" t="s">
        <v>45465</v>
      </c>
      <c r="B20575" s="377" t="s">
        <v>45466</v>
      </c>
      <c r="C20575" s="376" t="s">
        <v>44256</v>
      </c>
      <c r="D20575" s="378">
        <v>1145.21</v>
      </c>
    </row>
    <row r="20576" spans="1:4" ht="17.25" x14ac:dyDescent="0.25">
      <c r="A20576" s="376" t="s">
        <v>45467</v>
      </c>
      <c r="B20576" s="377" t="s">
        <v>45468</v>
      </c>
      <c r="C20576" s="376" t="s">
        <v>44256</v>
      </c>
      <c r="D20576" s="378">
        <v>1454.57</v>
      </c>
    </row>
    <row r="20577" spans="1:4" ht="17.25" x14ac:dyDescent="0.25">
      <c r="A20577" s="376" t="s">
        <v>45469</v>
      </c>
      <c r="B20577" s="377" t="s">
        <v>45470</v>
      </c>
      <c r="C20577" s="376" t="s">
        <v>44256</v>
      </c>
      <c r="D20577" s="378">
        <v>1017.21</v>
      </c>
    </row>
    <row r="20578" spans="1:4" ht="17.25" x14ac:dyDescent="0.25">
      <c r="A20578" s="376" t="s">
        <v>45471</v>
      </c>
      <c r="B20578" s="377" t="s">
        <v>45472</v>
      </c>
      <c r="C20578" s="376" t="s">
        <v>44256</v>
      </c>
      <c r="D20578" s="378">
        <v>1258.1500000000001</v>
      </c>
    </row>
    <row r="20579" spans="1:4" ht="17.25" x14ac:dyDescent="0.25">
      <c r="A20579" s="376" t="s">
        <v>45473</v>
      </c>
      <c r="B20579" s="377" t="s">
        <v>45474</v>
      </c>
      <c r="C20579" s="376" t="s">
        <v>44256</v>
      </c>
      <c r="D20579" s="378">
        <v>1451.46</v>
      </c>
    </row>
    <row r="20580" spans="1:4" ht="17.25" x14ac:dyDescent="0.25">
      <c r="A20580" s="376" t="s">
        <v>45475</v>
      </c>
      <c r="B20580" s="377" t="s">
        <v>45476</v>
      </c>
      <c r="C20580" s="376" t="s">
        <v>44256</v>
      </c>
      <c r="D20580" s="378">
        <v>1848.7</v>
      </c>
    </row>
    <row r="20581" spans="1:4" ht="17.25" x14ac:dyDescent="0.25">
      <c r="A20581" s="376" t="s">
        <v>45477</v>
      </c>
      <c r="B20581" s="377" t="s">
        <v>45478</v>
      </c>
      <c r="C20581" s="376" t="s">
        <v>44256</v>
      </c>
      <c r="D20581" s="378">
        <v>2233.86</v>
      </c>
    </row>
    <row r="20582" spans="1:4" ht="17.25" x14ac:dyDescent="0.25">
      <c r="A20582" s="376" t="s">
        <v>45479</v>
      </c>
      <c r="B20582" s="377" t="s">
        <v>45480</v>
      </c>
      <c r="C20582" s="376" t="s">
        <v>44256</v>
      </c>
      <c r="D20582" s="378">
        <v>738.64</v>
      </c>
    </row>
    <row r="20583" spans="1:4" ht="17.25" x14ac:dyDescent="0.25">
      <c r="A20583" s="376" t="s">
        <v>45481</v>
      </c>
      <c r="B20583" s="377" t="s">
        <v>45482</v>
      </c>
      <c r="C20583" s="376" t="s">
        <v>44256</v>
      </c>
      <c r="D20583" s="378">
        <v>789.73</v>
      </c>
    </row>
    <row r="20584" spans="1:4" ht="17.25" x14ac:dyDescent="0.25">
      <c r="A20584" s="376" t="s">
        <v>45483</v>
      </c>
      <c r="B20584" s="377" t="s">
        <v>45484</v>
      </c>
      <c r="C20584" s="376" t="s">
        <v>44256</v>
      </c>
      <c r="D20584" s="378">
        <v>837.28</v>
      </c>
    </row>
    <row r="20585" spans="1:4" ht="17.25" x14ac:dyDescent="0.25">
      <c r="A20585" s="376" t="s">
        <v>45485</v>
      </c>
      <c r="B20585" s="377" t="s">
        <v>45486</v>
      </c>
      <c r="C20585" s="376" t="s">
        <v>44256</v>
      </c>
      <c r="D20585" s="378">
        <v>834.32</v>
      </c>
    </row>
    <row r="20586" spans="1:4" ht="17.25" x14ac:dyDescent="0.25">
      <c r="A20586" s="376" t="s">
        <v>45487</v>
      </c>
      <c r="B20586" s="377" t="s">
        <v>45488</v>
      </c>
      <c r="C20586" s="376" t="s">
        <v>44256</v>
      </c>
      <c r="D20586" s="378">
        <v>952.25</v>
      </c>
    </row>
    <row r="20587" spans="1:4" ht="17.25" x14ac:dyDescent="0.25">
      <c r="A20587" s="376" t="s">
        <v>45489</v>
      </c>
      <c r="B20587" s="377" t="s">
        <v>45490</v>
      </c>
      <c r="C20587" s="376" t="s">
        <v>44256</v>
      </c>
      <c r="D20587" s="378">
        <v>1051.57</v>
      </c>
    </row>
    <row r="20588" spans="1:4" ht="17.25" x14ac:dyDescent="0.25">
      <c r="A20588" s="376" t="s">
        <v>45491</v>
      </c>
      <c r="B20588" s="377" t="s">
        <v>45492</v>
      </c>
      <c r="C20588" s="376" t="s">
        <v>44256</v>
      </c>
      <c r="D20588" s="378">
        <v>1026.02</v>
      </c>
    </row>
    <row r="20589" spans="1:4" ht="17.25" x14ac:dyDescent="0.25">
      <c r="A20589" s="376" t="s">
        <v>45493</v>
      </c>
      <c r="B20589" s="377" t="s">
        <v>45494</v>
      </c>
      <c r="C20589" s="376" t="s">
        <v>44256</v>
      </c>
      <c r="D20589" s="378">
        <v>1174.5999999999999</v>
      </c>
    </row>
    <row r="20590" spans="1:4" ht="17.25" x14ac:dyDescent="0.25">
      <c r="A20590" s="376" t="s">
        <v>45495</v>
      </c>
      <c r="B20590" s="377" t="s">
        <v>45496</v>
      </c>
      <c r="C20590" s="376" t="s">
        <v>44256</v>
      </c>
      <c r="D20590" s="378">
        <v>1255.45</v>
      </c>
    </row>
    <row r="20591" spans="1:4" ht="17.25" x14ac:dyDescent="0.25">
      <c r="A20591" s="376" t="s">
        <v>45497</v>
      </c>
      <c r="B20591" s="377" t="s">
        <v>45498</v>
      </c>
      <c r="C20591" s="376" t="s">
        <v>44256</v>
      </c>
      <c r="D20591" s="378">
        <v>1220.1400000000001</v>
      </c>
    </row>
    <row r="20592" spans="1:4" ht="17.25" x14ac:dyDescent="0.25">
      <c r="A20592" s="376" t="s">
        <v>45499</v>
      </c>
      <c r="B20592" s="377" t="s">
        <v>45500</v>
      </c>
      <c r="C20592" s="376" t="s">
        <v>44256</v>
      </c>
      <c r="D20592" s="378">
        <v>1337.68</v>
      </c>
    </row>
    <row r="20593" spans="1:4" ht="17.25" x14ac:dyDescent="0.25">
      <c r="A20593" s="376" t="s">
        <v>45501</v>
      </c>
      <c r="B20593" s="377" t="s">
        <v>45502</v>
      </c>
      <c r="C20593" s="376" t="s">
        <v>44256</v>
      </c>
      <c r="D20593" s="378">
        <v>1385.89</v>
      </c>
    </row>
    <row r="20594" spans="1:4" ht="17.25" x14ac:dyDescent="0.25">
      <c r="A20594" s="376" t="s">
        <v>45503</v>
      </c>
      <c r="B20594" s="377" t="s">
        <v>45504</v>
      </c>
      <c r="C20594" s="376" t="s">
        <v>44256</v>
      </c>
      <c r="D20594" s="378">
        <v>1355.12</v>
      </c>
    </row>
    <row r="20595" spans="1:4" ht="17.25" x14ac:dyDescent="0.25">
      <c r="A20595" s="376" t="s">
        <v>45505</v>
      </c>
      <c r="B20595" s="377" t="s">
        <v>45506</v>
      </c>
      <c r="C20595" s="376" t="s">
        <v>44256</v>
      </c>
      <c r="D20595" s="378">
        <v>1606.3</v>
      </c>
    </row>
    <row r="20596" spans="1:4" ht="17.25" x14ac:dyDescent="0.25">
      <c r="A20596" s="376" t="s">
        <v>45507</v>
      </c>
      <c r="B20596" s="377" t="s">
        <v>45508</v>
      </c>
      <c r="C20596" s="376" t="s">
        <v>44256</v>
      </c>
      <c r="D20596" s="378">
        <v>1977.81</v>
      </c>
    </row>
    <row r="20597" spans="1:4" ht="17.25" x14ac:dyDescent="0.25">
      <c r="A20597" s="376" t="s">
        <v>45509</v>
      </c>
      <c r="B20597" s="377" t="s">
        <v>45510</v>
      </c>
      <c r="C20597" s="376" t="s">
        <v>44256</v>
      </c>
      <c r="D20597" s="378">
        <v>590.58000000000004</v>
      </c>
    </row>
    <row r="20598" spans="1:4" ht="17.25" x14ac:dyDescent="0.25">
      <c r="A20598" s="376" t="s">
        <v>45511</v>
      </c>
      <c r="B20598" s="377" t="s">
        <v>45512</v>
      </c>
      <c r="C20598" s="376" t="s">
        <v>44256</v>
      </c>
      <c r="D20598" s="378">
        <v>729.09</v>
      </c>
    </row>
    <row r="20599" spans="1:4" ht="17.25" x14ac:dyDescent="0.25">
      <c r="A20599" s="376" t="s">
        <v>45513</v>
      </c>
      <c r="B20599" s="377" t="s">
        <v>45514</v>
      </c>
      <c r="C20599" s="376" t="s">
        <v>44256</v>
      </c>
      <c r="D20599" s="378">
        <v>853.54</v>
      </c>
    </row>
    <row r="20600" spans="1:4" ht="17.25" x14ac:dyDescent="0.25">
      <c r="A20600" s="376" t="s">
        <v>45515</v>
      </c>
      <c r="B20600" s="377" t="s">
        <v>45516</v>
      </c>
      <c r="C20600" s="376" t="s">
        <v>44256</v>
      </c>
      <c r="D20600" s="378">
        <v>970.78</v>
      </c>
    </row>
    <row r="20601" spans="1:4" ht="17.25" x14ac:dyDescent="0.25">
      <c r="A20601" s="376" t="s">
        <v>45517</v>
      </c>
      <c r="B20601" s="377" t="s">
        <v>45518</v>
      </c>
      <c r="C20601" s="376" t="s">
        <v>44256</v>
      </c>
      <c r="D20601" s="378">
        <v>1088.0899999999999</v>
      </c>
    </row>
    <row r="20602" spans="1:4" ht="17.25" x14ac:dyDescent="0.25">
      <c r="A20602" s="376" t="s">
        <v>45519</v>
      </c>
      <c r="B20602" s="377" t="s">
        <v>45520</v>
      </c>
      <c r="C20602" s="376" t="s">
        <v>44256</v>
      </c>
      <c r="D20602" s="378">
        <v>651.83000000000004</v>
      </c>
    </row>
    <row r="20603" spans="1:4" ht="17.25" x14ac:dyDescent="0.25">
      <c r="A20603" s="376" t="s">
        <v>45521</v>
      </c>
      <c r="B20603" s="377" t="s">
        <v>45522</v>
      </c>
      <c r="C20603" s="376" t="s">
        <v>44256</v>
      </c>
      <c r="D20603" s="378">
        <v>729.09</v>
      </c>
    </row>
    <row r="20604" spans="1:4" ht="17.25" x14ac:dyDescent="0.25">
      <c r="A20604" s="376" t="s">
        <v>45523</v>
      </c>
      <c r="B20604" s="377" t="s">
        <v>45524</v>
      </c>
      <c r="C20604" s="376" t="s">
        <v>44256</v>
      </c>
      <c r="D20604" s="378">
        <v>853.54</v>
      </c>
    </row>
    <row r="20605" spans="1:4" ht="17.25" x14ac:dyDescent="0.25">
      <c r="A20605" s="376" t="s">
        <v>45525</v>
      </c>
      <c r="B20605" s="377" t="s">
        <v>45526</v>
      </c>
      <c r="C20605" s="376" t="s">
        <v>44256</v>
      </c>
      <c r="D20605" s="378">
        <v>789.91</v>
      </c>
    </row>
    <row r="20606" spans="1:4" ht="17.25" x14ac:dyDescent="0.25">
      <c r="A20606" s="376" t="s">
        <v>45527</v>
      </c>
      <c r="B20606" s="377" t="s">
        <v>45528</v>
      </c>
      <c r="C20606" s="376" t="s">
        <v>44256</v>
      </c>
      <c r="D20606" s="378">
        <v>853.54</v>
      </c>
    </row>
    <row r="20607" spans="1:4" ht="17.25" x14ac:dyDescent="0.25">
      <c r="A20607" s="376" t="s">
        <v>45529</v>
      </c>
      <c r="B20607" s="377" t="s">
        <v>45530</v>
      </c>
      <c r="C20607" s="376" t="s">
        <v>44256</v>
      </c>
      <c r="D20607" s="378">
        <v>970.78</v>
      </c>
    </row>
    <row r="20608" spans="1:4" ht="17.25" x14ac:dyDescent="0.25">
      <c r="A20608" s="376" t="s">
        <v>45531</v>
      </c>
      <c r="B20608" s="377" t="s">
        <v>45532</v>
      </c>
      <c r="C20608" s="376" t="s">
        <v>44256</v>
      </c>
      <c r="D20608" s="378">
        <v>912.18</v>
      </c>
    </row>
    <row r="20609" spans="1:4" ht="17.25" x14ac:dyDescent="0.25">
      <c r="A20609" s="376" t="s">
        <v>45533</v>
      </c>
      <c r="B20609" s="377" t="s">
        <v>45534</v>
      </c>
      <c r="C20609" s="376" t="s">
        <v>44256</v>
      </c>
      <c r="D20609" s="378">
        <v>1029.3499999999999</v>
      </c>
    </row>
    <row r="20610" spans="1:4" ht="17.25" x14ac:dyDescent="0.25">
      <c r="A20610" s="376" t="s">
        <v>45535</v>
      </c>
      <c r="B20610" s="377" t="s">
        <v>45536</v>
      </c>
      <c r="C20610" s="376" t="s">
        <v>44256</v>
      </c>
      <c r="D20610" s="378">
        <v>1127.5899999999999</v>
      </c>
    </row>
    <row r="20611" spans="1:4" ht="17.25" x14ac:dyDescent="0.25">
      <c r="A20611" s="376" t="s">
        <v>45537</v>
      </c>
      <c r="B20611" s="377" t="s">
        <v>45538</v>
      </c>
      <c r="C20611" s="376" t="s">
        <v>44256</v>
      </c>
      <c r="D20611" s="378">
        <v>1029.3499999999999</v>
      </c>
    </row>
    <row r="20612" spans="1:4" ht="17.25" x14ac:dyDescent="0.25">
      <c r="A20612" s="376" t="s">
        <v>45539</v>
      </c>
      <c r="B20612" s="377" t="s">
        <v>45540</v>
      </c>
      <c r="C20612" s="376" t="s">
        <v>44256</v>
      </c>
      <c r="D20612" s="378">
        <v>1152.56</v>
      </c>
    </row>
    <row r="20613" spans="1:4" ht="17.25" x14ac:dyDescent="0.25">
      <c r="A20613" s="376" t="s">
        <v>45541</v>
      </c>
      <c r="B20613" s="377" t="s">
        <v>45542</v>
      </c>
      <c r="C20613" s="376" t="s">
        <v>44256</v>
      </c>
      <c r="D20613" s="378">
        <v>1251.56</v>
      </c>
    </row>
    <row r="20614" spans="1:4" ht="17.25" x14ac:dyDescent="0.25">
      <c r="A20614" s="376" t="s">
        <v>45543</v>
      </c>
      <c r="B20614" s="377" t="s">
        <v>45544</v>
      </c>
      <c r="C20614" s="376" t="s">
        <v>44256</v>
      </c>
      <c r="D20614" s="378">
        <v>1146.54</v>
      </c>
    </row>
    <row r="20615" spans="1:4" ht="17.25" x14ac:dyDescent="0.25">
      <c r="A20615" s="376" t="s">
        <v>45545</v>
      </c>
      <c r="B20615" s="377" t="s">
        <v>45546</v>
      </c>
      <c r="C20615" s="376" t="s">
        <v>44256</v>
      </c>
      <c r="D20615" s="378">
        <v>1411.22</v>
      </c>
    </row>
    <row r="20616" spans="1:4" ht="17.25" x14ac:dyDescent="0.25">
      <c r="A20616" s="376" t="s">
        <v>45547</v>
      </c>
      <c r="B20616" s="377" t="s">
        <v>45548</v>
      </c>
      <c r="C20616" s="376" t="s">
        <v>44256</v>
      </c>
      <c r="D20616" s="378">
        <v>1498.57</v>
      </c>
    </row>
    <row r="20617" spans="1:4" ht="17.25" x14ac:dyDescent="0.25">
      <c r="A20617" s="376" t="s">
        <v>45549</v>
      </c>
      <c r="B20617" s="377" t="s">
        <v>45550</v>
      </c>
      <c r="C20617" s="376" t="s">
        <v>44256</v>
      </c>
      <c r="D20617" s="378">
        <v>1143.08</v>
      </c>
    </row>
    <row r="20618" spans="1:4" ht="17.25" x14ac:dyDescent="0.25">
      <c r="A20618" s="376" t="s">
        <v>45551</v>
      </c>
      <c r="B20618" s="377" t="s">
        <v>45552</v>
      </c>
      <c r="C20618" s="376" t="s">
        <v>44256</v>
      </c>
      <c r="D20618" s="378">
        <v>1123.5999999999999</v>
      </c>
    </row>
    <row r="20619" spans="1:4" ht="17.25" x14ac:dyDescent="0.25">
      <c r="A20619" s="376" t="s">
        <v>45553</v>
      </c>
      <c r="B20619" s="377" t="s">
        <v>45554</v>
      </c>
      <c r="C20619" s="376" t="s">
        <v>44256</v>
      </c>
      <c r="D20619" s="378">
        <v>1096.3</v>
      </c>
    </row>
    <row r="20620" spans="1:4" ht="17.25" x14ac:dyDescent="0.25">
      <c r="A20620" s="376" t="s">
        <v>45555</v>
      </c>
      <c r="B20620" s="377" t="s">
        <v>45556</v>
      </c>
      <c r="C20620" s="376" t="s">
        <v>44256</v>
      </c>
      <c r="D20620" s="378">
        <v>1097.28</v>
      </c>
    </row>
    <row r="20621" spans="1:4" ht="17.25" x14ac:dyDescent="0.25">
      <c r="A20621" s="376" t="s">
        <v>45557</v>
      </c>
      <c r="B20621" s="377" t="s">
        <v>45558</v>
      </c>
      <c r="C20621" s="376" t="s">
        <v>44256</v>
      </c>
      <c r="D20621" s="378">
        <v>510.05</v>
      </c>
    </row>
    <row r="20622" spans="1:4" ht="17.25" x14ac:dyDescent="0.25">
      <c r="A20622" s="376" t="s">
        <v>45559</v>
      </c>
      <c r="B20622" s="377" t="s">
        <v>45560</v>
      </c>
      <c r="C20622" s="376" t="s">
        <v>44256</v>
      </c>
      <c r="D20622" s="378">
        <v>1046.26</v>
      </c>
    </row>
    <row r="20623" spans="1:4" ht="17.25" x14ac:dyDescent="0.25">
      <c r="A20623" s="376" t="s">
        <v>45561</v>
      </c>
      <c r="B20623" s="377" t="s">
        <v>45562</v>
      </c>
      <c r="C20623" s="376" t="s">
        <v>44256</v>
      </c>
      <c r="D20623" s="378">
        <v>1069.08</v>
      </c>
    </row>
    <row r="20624" spans="1:4" ht="17.25" x14ac:dyDescent="0.25">
      <c r="A20624" s="376" t="s">
        <v>45563</v>
      </c>
      <c r="B20624" s="377" t="s">
        <v>45564</v>
      </c>
      <c r="C20624" s="376" t="s">
        <v>44256</v>
      </c>
      <c r="D20624" s="378">
        <v>1084.21</v>
      </c>
    </row>
    <row r="20625" spans="1:4" ht="17.25" x14ac:dyDescent="0.25">
      <c r="A20625" s="376" t="s">
        <v>45565</v>
      </c>
      <c r="B20625" s="377" t="s">
        <v>45566</v>
      </c>
      <c r="C20625" s="376" t="s">
        <v>44256</v>
      </c>
      <c r="D20625" s="378">
        <v>1141.97</v>
      </c>
    </row>
    <row r="20626" spans="1:4" ht="17.25" x14ac:dyDescent="0.25">
      <c r="A20626" s="376" t="s">
        <v>45567</v>
      </c>
      <c r="B20626" s="377" t="s">
        <v>45568</v>
      </c>
      <c r="C20626" s="376" t="s">
        <v>44256</v>
      </c>
      <c r="D20626" s="378">
        <v>1058.73</v>
      </c>
    </row>
    <row r="20627" spans="1:4" ht="17.25" x14ac:dyDescent="0.25">
      <c r="A20627" s="376" t="s">
        <v>45569</v>
      </c>
      <c r="B20627" s="377" t="s">
        <v>45570</v>
      </c>
      <c r="C20627" s="376" t="s">
        <v>44256</v>
      </c>
      <c r="D20627" s="378">
        <v>1076.45</v>
      </c>
    </row>
    <row r="20628" spans="1:4" ht="17.25" x14ac:dyDescent="0.25">
      <c r="A20628" s="376" t="s">
        <v>45571</v>
      </c>
      <c r="B20628" s="377" t="s">
        <v>45572</v>
      </c>
      <c r="C20628" s="376" t="s">
        <v>44256</v>
      </c>
      <c r="D20628" s="378">
        <v>1100.49</v>
      </c>
    </row>
    <row r="20629" spans="1:4" ht="17.25" x14ac:dyDescent="0.25">
      <c r="A20629" s="376" t="s">
        <v>45573</v>
      </c>
      <c r="B20629" s="377" t="s">
        <v>45574</v>
      </c>
      <c r="C20629" s="376" t="s">
        <v>44256</v>
      </c>
      <c r="D20629" s="378">
        <v>1164</v>
      </c>
    </row>
    <row r="20630" spans="1:4" ht="17.25" x14ac:dyDescent="0.25">
      <c r="A20630" s="376" t="s">
        <v>45575</v>
      </c>
      <c r="B20630" s="377" t="s">
        <v>45576</v>
      </c>
      <c r="C20630" s="376" t="s">
        <v>44256</v>
      </c>
      <c r="D20630" s="378">
        <v>1485.33</v>
      </c>
    </row>
    <row r="20631" spans="1:4" ht="17.25" x14ac:dyDescent="0.25">
      <c r="A20631" s="376" t="s">
        <v>45577</v>
      </c>
      <c r="B20631" s="377" t="s">
        <v>45578</v>
      </c>
      <c r="C20631" s="376" t="s">
        <v>44256</v>
      </c>
      <c r="D20631" s="378">
        <v>3454.53</v>
      </c>
    </row>
    <row r="20632" spans="1:4" ht="17.25" x14ac:dyDescent="0.25">
      <c r="A20632" s="376" t="s">
        <v>45579</v>
      </c>
      <c r="B20632" s="377" t="s">
        <v>45580</v>
      </c>
      <c r="C20632" s="376" t="s">
        <v>44256</v>
      </c>
      <c r="D20632" s="378">
        <v>3469.35</v>
      </c>
    </row>
    <row r="20633" spans="1:4" ht="17.25" x14ac:dyDescent="0.25">
      <c r="A20633" s="376" t="s">
        <v>45581</v>
      </c>
      <c r="B20633" s="377" t="s">
        <v>45582</v>
      </c>
      <c r="C20633" s="376" t="s">
        <v>44256</v>
      </c>
      <c r="D20633" s="378">
        <v>3738.67</v>
      </c>
    </row>
    <row r="20634" spans="1:4" ht="17.25" x14ac:dyDescent="0.25">
      <c r="A20634" s="376" t="s">
        <v>45583</v>
      </c>
      <c r="B20634" s="377" t="s">
        <v>45584</v>
      </c>
      <c r="C20634" s="376" t="s">
        <v>44350</v>
      </c>
      <c r="D20634" s="378">
        <v>96.21</v>
      </c>
    </row>
    <row r="20635" spans="1:4" ht="17.25" x14ac:dyDescent="0.25">
      <c r="A20635" s="376" t="s">
        <v>45585</v>
      </c>
      <c r="B20635" s="377" t="s">
        <v>44810</v>
      </c>
      <c r="C20635" s="376" t="s">
        <v>44350</v>
      </c>
      <c r="D20635" s="378">
        <v>20.54</v>
      </c>
    </row>
    <row r="20636" spans="1:4" ht="17.25" x14ac:dyDescent="0.25">
      <c r="A20636" s="376" t="s">
        <v>45586</v>
      </c>
      <c r="B20636" s="377" t="s">
        <v>45587</v>
      </c>
      <c r="C20636" s="376" t="s">
        <v>44350</v>
      </c>
      <c r="D20636" s="378">
        <v>101.91</v>
      </c>
    </row>
    <row r="20637" spans="1:4" x14ac:dyDescent="0.25">
      <c r="A20637" s="376" t="s">
        <v>45588</v>
      </c>
      <c r="B20637" s="377" t="s">
        <v>45589</v>
      </c>
      <c r="C20637" s="376" t="s">
        <v>7973</v>
      </c>
      <c r="D20637" s="378">
        <v>174.14</v>
      </c>
    </row>
    <row r="20638" spans="1:4" x14ac:dyDescent="0.25">
      <c r="A20638" s="376" t="s">
        <v>45590</v>
      </c>
      <c r="B20638" s="377" t="s">
        <v>45591</v>
      </c>
      <c r="C20638" s="376" t="s">
        <v>7973</v>
      </c>
      <c r="D20638" s="378">
        <v>188.67</v>
      </c>
    </row>
    <row r="20639" spans="1:4" x14ac:dyDescent="0.25">
      <c r="A20639" s="376" t="s">
        <v>45592</v>
      </c>
      <c r="B20639" s="377" t="s">
        <v>45593</v>
      </c>
      <c r="C20639" s="376" t="s">
        <v>7973</v>
      </c>
      <c r="D20639" s="378">
        <v>199.84</v>
      </c>
    </row>
    <row r="20640" spans="1:4" x14ac:dyDescent="0.25">
      <c r="A20640" s="376" t="s">
        <v>45594</v>
      </c>
      <c r="B20640" s="377" t="s">
        <v>45595</v>
      </c>
      <c r="C20640" s="376" t="s">
        <v>7973</v>
      </c>
      <c r="D20640" s="378">
        <v>225.27</v>
      </c>
    </row>
    <row r="20641" spans="1:4" x14ac:dyDescent="0.25">
      <c r="A20641" s="376" t="s">
        <v>45596</v>
      </c>
      <c r="B20641" s="377" t="s">
        <v>45597</v>
      </c>
      <c r="C20641" s="376" t="s">
        <v>7973</v>
      </c>
      <c r="D20641" s="378">
        <v>292.20999999999998</v>
      </c>
    </row>
    <row r="20642" spans="1:4" x14ac:dyDescent="0.25">
      <c r="A20642" s="376" t="s">
        <v>45598</v>
      </c>
      <c r="B20642" s="377" t="s">
        <v>45599</v>
      </c>
      <c r="C20642" s="376" t="s">
        <v>44181</v>
      </c>
      <c r="D20642" s="378">
        <v>12254.84</v>
      </c>
    </row>
    <row r="20643" spans="1:4" x14ac:dyDescent="0.25">
      <c r="A20643" s="376" t="s">
        <v>45600</v>
      </c>
      <c r="B20643" s="377" t="s">
        <v>45601</v>
      </c>
      <c r="C20643" s="376" t="s">
        <v>7973</v>
      </c>
      <c r="D20643" s="378">
        <v>2303.5100000000002</v>
      </c>
    </row>
    <row r="20644" spans="1:4" x14ac:dyDescent="0.25">
      <c r="A20644" s="376" t="s">
        <v>45602</v>
      </c>
      <c r="B20644" s="377" t="s">
        <v>45603</v>
      </c>
      <c r="C20644" s="376" t="s">
        <v>7973</v>
      </c>
      <c r="D20644" s="378">
        <v>3186.95</v>
      </c>
    </row>
    <row r="20645" spans="1:4" x14ac:dyDescent="0.25">
      <c r="A20645" s="376" t="s">
        <v>45604</v>
      </c>
      <c r="B20645" s="377" t="s">
        <v>45605</v>
      </c>
      <c r="C20645" s="376" t="s">
        <v>7973</v>
      </c>
      <c r="D20645" s="378">
        <v>4195.03</v>
      </c>
    </row>
    <row r="20646" spans="1:4" x14ac:dyDescent="0.25">
      <c r="A20646" s="376" t="s">
        <v>45606</v>
      </c>
      <c r="B20646" s="377" t="s">
        <v>45607</v>
      </c>
      <c r="C20646" s="376" t="s">
        <v>7973</v>
      </c>
      <c r="D20646" s="378">
        <v>4772.55</v>
      </c>
    </row>
    <row r="20647" spans="1:4" x14ac:dyDescent="0.25">
      <c r="A20647" s="376" t="s">
        <v>45608</v>
      </c>
      <c r="B20647" s="377" t="s">
        <v>45609</v>
      </c>
      <c r="C20647" s="376" t="s">
        <v>7973</v>
      </c>
      <c r="D20647" s="378">
        <v>5386.8</v>
      </c>
    </row>
    <row r="20648" spans="1:4" x14ac:dyDescent="0.25">
      <c r="A20648" s="376" t="s">
        <v>45610</v>
      </c>
      <c r="B20648" s="377" t="s">
        <v>45611</v>
      </c>
      <c r="C20648" s="376" t="s">
        <v>44181</v>
      </c>
      <c r="D20648" s="378">
        <v>155085.69</v>
      </c>
    </row>
    <row r="20649" spans="1:4" x14ac:dyDescent="0.25">
      <c r="A20649" s="376" t="s">
        <v>45612</v>
      </c>
      <c r="B20649" s="377" t="s">
        <v>45613</v>
      </c>
      <c r="C20649" s="376" t="s">
        <v>44863</v>
      </c>
      <c r="D20649" s="378">
        <v>33.21</v>
      </c>
    </row>
    <row r="20650" spans="1:4" x14ac:dyDescent="0.25">
      <c r="A20650" s="376" t="s">
        <v>45614</v>
      </c>
      <c r="B20650" s="377" t="s">
        <v>45615</v>
      </c>
      <c r="C20650" s="376" t="s">
        <v>44863</v>
      </c>
      <c r="D20650" s="378">
        <v>34.659999999999997</v>
      </c>
    </row>
    <row r="20651" spans="1:4" x14ac:dyDescent="0.25">
      <c r="A20651" s="376" t="s">
        <v>45616</v>
      </c>
      <c r="B20651" s="377" t="s">
        <v>45617</v>
      </c>
      <c r="C20651" s="376" t="s">
        <v>7973</v>
      </c>
      <c r="D20651" s="378">
        <v>182.36</v>
      </c>
    </row>
    <row r="20652" spans="1:4" ht="17.25" x14ac:dyDescent="0.25">
      <c r="A20652" s="376" t="s">
        <v>45618</v>
      </c>
      <c r="B20652" s="377" t="s">
        <v>45619</v>
      </c>
      <c r="C20652" s="376" t="s">
        <v>44350</v>
      </c>
      <c r="D20652" s="378">
        <v>1716.92</v>
      </c>
    </row>
    <row r="20653" spans="1:4" ht="17.25" x14ac:dyDescent="0.25">
      <c r="A20653" s="376" t="s">
        <v>45620</v>
      </c>
      <c r="B20653" s="377" t="s">
        <v>45621</v>
      </c>
      <c r="C20653" s="376" t="s">
        <v>44350</v>
      </c>
      <c r="D20653" s="378">
        <v>4467.55</v>
      </c>
    </row>
    <row r="20654" spans="1:4" ht="17.25" x14ac:dyDescent="0.25">
      <c r="A20654" s="376" t="s">
        <v>45622</v>
      </c>
      <c r="B20654" s="377" t="s">
        <v>45623</v>
      </c>
      <c r="C20654" s="376" t="s">
        <v>44350</v>
      </c>
      <c r="D20654" s="378">
        <v>158.22</v>
      </c>
    </row>
    <row r="20655" spans="1:4" ht="17.25" x14ac:dyDescent="0.25">
      <c r="A20655" s="376" t="s">
        <v>45624</v>
      </c>
      <c r="B20655" s="377" t="s">
        <v>45625</v>
      </c>
      <c r="C20655" s="376" t="s">
        <v>44350</v>
      </c>
      <c r="D20655" s="378">
        <v>112.63</v>
      </c>
    </row>
    <row r="20656" spans="1:4" ht="17.25" x14ac:dyDescent="0.25">
      <c r="A20656" s="376" t="s">
        <v>45626</v>
      </c>
      <c r="B20656" s="377" t="s">
        <v>45627</v>
      </c>
      <c r="C20656" s="376" t="s">
        <v>44350</v>
      </c>
      <c r="D20656" s="378">
        <v>81.38</v>
      </c>
    </row>
    <row r="20657" spans="1:4" ht="17.25" x14ac:dyDescent="0.25">
      <c r="A20657" s="376" t="s">
        <v>45628</v>
      </c>
      <c r="B20657" s="377" t="s">
        <v>45629</v>
      </c>
      <c r="C20657" s="376" t="s">
        <v>44350</v>
      </c>
      <c r="D20657" s="378">
        <v>111.16</v>
      </c>
    </row>
    <row r="20658" spans="1:4" ht="17.25" x14ac:dyDescent="0.25">
      <c r="A20658" s="376" t="s">
        <v>45630</v>
      </c>
      <c r="B20658" s="377" t="s">
        <v>44854</v>
      </c>
      <c r="C20658" s="376" t="s">
        <v>44350</v>
      </c>
      <c r="D20658" s="378">
        <v>31.93</v>
      </c>
    </row>
    <row r="20659" spans="1:4" ht="17.25" x14ac:dyDescent="0.25">
      <c r="A20659" s="376" t="s">
        <v>45631</v>
      </c>
      <c r="B20659" s="377" t="s">
        <v>44856</v>
      </c>
      <c r="C20659" s="376" t="s">
        <v>44350</v>
      </c>
      <c r="D20659" s="378">
        <v>37.590000000000003</v>
      </c>
    </row>
    <row r="20660" spans="1:4" ht="17.25" x14ac:dyDescent="0.25">
      <c r="A20660" s="376" t="s">
        <v>45632</v>
      </c>
      <c r="B20660" s="377" t="s">
        <v>45633</v>
      </c>
      <c r="C20660" s="376" t="s">
        <v>44256</v>
      </c>
      <c r="D20660" s="378">
        <v>162.27000000000001</v>
      </c>
    </row>
    <row r="20661" spans="1:4" ht="17.25" x14ac:dyDescent="0.25">
      <c r="A20661" s="376" t="s">
        <v>45634</v>
      </c>
      <c r="B20661" s="377" t="s">
        <v>45635</v>
      </c>
      <c r="C20661" s="376" t="s">
        <v>44256</v>
      </c>
      <c r="D20661" s="378">
        <v>185.27</v>
      </c>
    </row>
    <row r="20662" spans="1:4" ht="17.25" x14ac:dyDescent="0.25">
      <c r="A20662" s="376" t="s">
        <v>45636</v>
      </c>
      <c r="B20662" s="377" t="s">
        <v>45637</v>
      </c>
      <c r="C20662" s="376" t="s">
        <v>44256</v>
      </c>
      <c r="D20662" s="378">
        <v>206.07</v>
      </c>
    </row>
    <row r="20663" spans="1:4" ht="17.25" x14ac:dyDescent="0.25">
      <c r="A20663" s="376" t="s">
        <v>45638</v>
      </c>
      <c r="B20663" s="377" t="s">
        <v>45639</v>
      </c>
      <c r="C20663" s="376" t="s">
        <v>44256</v>
      </c>
      <c r="D20663" s="378">
        <v>142.46</v>
      </c>
    </row>
    <row r="20664" spans="1:4" ht="17.25" x14ac:dyDescent="0.25">
      <c r="A20664" s="376" t="s">
        <v>45640</v>
      </c>
      <c r="B20664" s="377" t="s">
        <v>45641</v>
      </c>
      <c r="C20664" s="376" t="s">
        <v>44256</v>
      </c>
      <c r="D20664" s="378">
        <v>211.01</v>
      </c>
    </row>
    <row r="20665" spans="1:4" ht="17.25" x14ac:dyDescent="0.25">
      <c r="A20665" s="376" t="s">
        <v>45642</v>
      </c>
      <c r="B20665" s="377" t="s">
        <v>45643</v>
      </c>
      <c r="C20665" s="376" t="s">
        <v>44256</v>
      </c>
      <c r="D20665" s="378">
        <v>218.59</v>
      </c>
    </row>
    <row r="20666" spans="1:4" x14ac:dyDescent="0.25">
      <c r="A20666" s="376" t="s">
        <v>45644</v>
      </c>
      <c r="B20666" s="377" t="s">
        <v>44862</v>
      </c>
      <c r="C20666" s="376" t="s">
        <v>44863</v>
      </c>
      <c r="D20666" s="378">
        <v>17.71</v>
      </c>
    </row>
    <row r="20667" spans="1:4" x14ac:dyDescent="0.25">
      <c r="A20667" s="376" t="s">
        <v>45645</v>
      </c>
      <c r="B20667" s="377" t="s">
        <v>44865</v>
      </c>
      <c r="C20667" s="376" t="s">
        <v>44863</v>
      </c>
      <c r="D20667" s="378">
        <v>16.420000000000002</v>
      </c>
    </row>
    <row r="20668" spans="1:4" x14ac:dyDescent="0.25">
      <c r="A20668" s="376" t="s">
        <v>45646</v>
      </c>
      <c r="B20668" s="377" t="s">
        <v>44867</v>
      </c>
      <c r="C20668" s="376" t="s">
        <v>44863</v>
      </c>
      <c r="D20668" s="378">
        <v>20.36</v>
      </c>
    </row>
    <row r="20669" spans="1:4" x14ac:dyDescent="0.25">
      <c r="A20669" s="376" t="s">
        <v>45647</v>
      </c>
      <c r="B20669" s="377" t="s">
        <v>45273</v>
      </c>
      <c r="C20669" s="376" t="s">
        <v>44863</v>
      </c>
      <c r="D20669" s="378">
        <v>37.46</v>
      </c>
    </row>
    <row r="20670" spans="1:4" x14ac:dyDescent="0.25">
      <c r="A20670" s="376" t="s">
        <v>45648</v>
      </c>
      <c r="B20670" s="377" t="s">
        <v>44869</v>
      </c>
      <c r="C20670" s="376" t="s">
        <v>44863</v>
      </c>
      <c r="D20670" s="378">
        <v>13.32</v>
      </c>
    </row>
    <row r="20671" spans="1:4" x14ac:dyDescent="0.25">
      <c r="A20671" s="376" t="s">
        <v>45649</v>
      </c>
      <c r="B20671" s="377" t="s">
        <v>45650</v>
      </c>
      <c r="C20671" s="376" t="s">
        <v>44863</v>
      </c>
      <c r="D20671" s="378">
        <v>60.21</v>
      </c>
    </row>
    <row r="20672" spans="1:4" x14ac:dyDescent="0.25">
      <c r="A20672" s="376" t="s">
        <v>45651</v>
      </c>
      <c r="B20672" s="377" t="s">
        <v>45652</v>
      </c>
      <c r="C20672" s="376" t="s">
        <v>44181</v>
      </c>
      <c r="D20672" s="378">
        <v>931.75</v>
      </c>
    </row>
    <row r="20673" spans="1:4" x14ac:dyDescent="0.25">
      <c r="A20673" s="376" t="s">
        <v>45653</v>
      </c>
      <c r="B20673" s="377" t="s">
        <v>45654</v>
      </c>
      <c r="C20673" s="376" t="s">
        <v>44181</v>
      </c>
      <c r="D20673" s="378">
        <v>737.89</v>
      </c>
    </row>
    <row r="20674" spans="1:4" x14ac:dyDescent="0.25">
      <c r="A20674" s="376" t="s">
        <v>45655</v>
      </c>
      <c r="B20674" s="377" t="s">
        <v>45656</v>
      </c>
      <c r="C20674" s="376" t="s">
        <v>44181</v>
      </c>
      <c r="D20674" s="378">
        <v>1166.1199999999999</v>
      </c>
    </row>
    <row r="20675" spans="1:4" x14ac:dyDescent="0.25">
      <c r="A20675" s="376" t="s">
        <v>45657</v>
      </c>
      <c r="B20675" s="377" t="s">
        <v>45286</v>
      </c>
      <c r="C20675" s="376" t="s">
        <v>44181</v>
      </c>
      <c r="D20675" s="378">
        <v>2224.17</v>
      </c>
    </row>
    <row r="20676" spans="1:4" x14ac:dyDescent="0.25">
      <c r="A20676" s="376" t="s">
        <v>45658</v>
      </c>
      <c r="B20676" s="377" t="s">
        <v>45288</v>
      </c>
      <c r="C20676" s="376" t="s">
        <v>44181</v>
      </c>
      <c r="D20676" s="378">
        <v>4528.74</v>
      </c>
    </row>
    <row r="20677" spans="1:4" x14ac:dyDescent="0.25">
      <c r="A20677" s="376" t="s">
        <v>45659</v>
      </c>
      <c r="B20677" s="377" t="s">
        <v>45290</v>
      </c>
      <c r="C20677" s="376" t="s">
        <v>44181</v>
      </c>
      <c r="D20677" s="378">
        <v>5966.27</v>
      </c>
    </row>
    <row r="20678" spans="1:4" x14ac:dyDescent="0.25">
      <c r="A20678" s="376" t="s">
        <v>45660</v>
      </c>
      <c r="B20678" s="377" t="s">
        <v>45661</v>
      </c>
      <c r="C20678" s="376" t="s">
        <v>44181</v>
      </c>
      <c r="D20678" s="378">
        <v>148.72</v>
      </c>
    </row>
    <row r="20679" spans="1:4" x14ac:dyDescent="0.25">
      <c r="A20679" s="376" t="s">
        <v>45662</v>
      </c>
      <c r="B20679" s="377" t="s">
        <v>45663</v>
      </c>
      <c r="C20679" s="376" t="s">
        <v>44181</v>
      </c>
      <c r="D20679" s="378">
        <v>223.59</v>
      </c>
    </row>
    <row r="20680" spans="1:4" x14ac:dyDescent="0.25">
      <c r="A20680" s="376" t="s">
        <v>45664</v>
      </c>
      <c r="B20680" s="377" t="s">
        <v>45298</v>
      </c>
      <c r="C20680" s="376" t="s">
        <v>44181</v>
      </c>
      <c r="D20680" s="378">
        <v>399.78</v>
      </c>
    </row>
    <row r="20681" spans="1:4" x14ac:dyDescent="0.25">
      <c r="A20681" s="376" t="s">
        <v>45665</v>
      </c>
      <c r="B20681" s="377" t="s">
        <v>45300</v>
      </c>
      <c r="C20681" s="376" t="s">
        <v>44181</v>
      </c>
      <c r="D20681" s="378">
        <v>1152.57</v>
      </c>
    </row>
    <row r="20682" spans="1:4" x14ac:dyDescent="0.25">
      <c r="A20682" s="376" t="s">
        <v>45666</v>
      </c>
      <c r="B20682" s="377" t="s">
        <v>45667</v>
      </c>
      <c r="C20682" s="376" t="s">
        <v>44181</v>
      </c>
      <c r="D20682" s="378">
        <v>5095.58</v>
      </c>
    </row>
    <row r="20683" spans="1:4" x14ac:dyDescent="0.25">
      <c r="A20683" s="376" t="s">
        <v>45668</v>
      </c>
      <c r="B20683" s="377" t="s">
        <v>45669</v>
      </c>
      <c r="C20683" s="376" t="s">
        <v>44181</v>
      </c>
      <c r="D20683" s="378">
        <v>5364.51</v>
      </c>
    </row>
    <row r="20684" spans="1:4" x14ac:dyDescent="0.25">
      <c r="A20684" s="376" t="s">
        <v>45670</v>
      </c>
      <c r="B20684" s="377" t="s">
        <v>45306</v>
      </c>
      <c r="C20684" s="376" t="s">
        <v>44181</v>
      </c>
      <c r="D20684" s="378">
        <v>6521.2</v>
      </c>
    </row>
    <row r="20685" spans="1:4" ht="17.25" x14ac:dyDescent="0.25">
      <c r="A20685" s="376" t="s">
        <v>45671</v>
      </c>
      <c r="B20685" s="377" t="s">
        <v>45672</v>
      </c>
      <c r="C20685" s="376" t="s">
        <v>45673</v>
      </c>
      <c r="D20685" s="378">
        <v>110.9</v>
      </c>
    </row>
    <row r="20686" spans="1:4" ht="17.25" x14ac:dyDescent="0.25">
      <c r="A20686" s="376" t="s">
        <v>29522</v>
      </c>
      <c r="B20686" s="377" t="s">
        <v>45674</v>
      </c>
      <c r="C20686" s="376" t="s">
        <v>45675</v>
      </c>
      <c r="D20686" s="378">
        <v>13.37</v>
      </c>
    </row>
    <row r="20687" spans="1:4" ht="17.25" x14ac:dyDescent="0.25">
      <c r="A20687" s="376" t="s">
        <v>45676</v>
      </c>
      <c r="B20687" s="377" t="s">
        <v>45677</v>
      </c>
      <c r="C20687" s="376" t="s">
        <v>44350</v>
      </c>
      <c r="D20687" s="378">
        <v>696.25</v>
      </c>
    </row>
    <row r="20688" spans="1:4" ht="17.25" x14ac:dyDescent="0.25">
      <c r="A20688" s="376" t="s">
        <v>45678</v>
      </c>
      <c r="B20688" s="377" t="s">
        <v>45679</v>
      </c>
      <c r="C20688" s="376" t="s">
        <v>44350</v>
      </c>
      <c r="D20688" s="378">
        <v>753.98</v>
      </c>
    </row>
    <row r="20689" spans="1:4" ht="17.25" x14ac:dyDescent="0.25">
      <c r="A20689" s="376" t="s">
        <v>45680</v>
      </c>
      <c r="B20689" s="377" t="s">
        <v>45681</v>
      </c>
      <c r="C20689" s="376" t="s">
        <v>44350</v>
      </c>
      <c r="D20689" s="378">
        <v>773.84</v>
      </c>
    </row>
    <row r="20690" spans="1:4" ht="17.25" x14ac:dyDescent="0.25">
      <c r="A20690" s="376" t="s">
        <v>45682</v>
      </c>
      <c r="B20690" s="377" t="s">
        <v>44877</v>
      </c>
      <c r="C20690" s="376" t="s">
        <v>44350</v>
      </c>
      <c r="D20690" s="378">
        <v>796.36</v>
      </c>
    </row>
    <row r="20691" spans="1:4" ht="17.25" x14ac:dyDescent="0.25">
      <c r="A20691" s="376" t="s">
        <v>45683</v>
      </c>
      <c r="B20691" s="377" t="s">
        <v>44879</v>
      </c>
      <c r="C20691" s="376" t="s">
        <v>44350</v>
      </c>
      <c r="D20691" s="378">
        <v>814.67</v>
      </c>
    </row>
    <row r="20692" spans="1:4" ht="17.25" x14ac:dyDescent="0.25">
      <c r="A20692" s="376" t="s">
        <v>45684</v>
      </c>
      <c r="B20692" s="377" t="s">
        <v>45685</v>
      </c>
      <c r="C20692" s="376" t="s">
        <v>44350</v>
      </c>
      <c r="D20692" s="378">
        <v>838.42</v>
      </c>
    </row>
    <row r="20693" spans="1:4" ht="17.25" x14ac:dyDescent="0.25">
      <c r="A20693" s="376" t="s">
        <v>45686</v>
      </c>
      <c r="B20693" s="377" t="s">
        <v>44883</v>
      </c>
      <c r="C20693" s="376" t="s">
        <v>44350</v>
      </c>
      <c r="D20693" s="378">
        <v>696.63</v>
      </c>
    </row>
    <row r="20694" spans="1:4" ht="17.25" x14ac:dyDescent="0.25">
      <c r="A20694" s="376" t="s">
        <v>45687</v>
      </c>
      <c r="B20694" s="377" t="s">
        <v>45688</v>
      </c>
      <c r="C20694" s="376" t="s">
        <v>44350</v>
      </c>
      <c r="D20694" s="378">
        <v>102.73</v>
      </c>
    </row>
    <row r="20695" spans="1:4" ht="17.25" x14ac:dyDescent="0.25">
      <c r="A20695" s="376" t="s">
        <v>45689</v>
      </c>
      <c r="B20695" s="377" t="s">
        <v>44890</v>
      </c>
      <c r="C20695" s="376" t="s">
        <v>44350</v>
      </c>
      <c r="D20695" s="378">
        <v>850.51</v>
      </c>
    </row>
    <row r="20696" spans="1:4" ht="17.25" x14ac:dyDescent="0.25">
      <c r="A20696" s="376" t="s">
        <v>45690</v>
      </c>
      <c r="B20696" s="377" t="s">
        <v>44892</v>
      </c>
      <c r="C20696" s="376" t="s">
        <v>44350</v>
      </c>
      <c r="D20696" s="378">
        <v>895.42</v>
      </c>
    </row>
    <row r="20697" spans="1:4" ht="17.25" x14ac:dyDescent="0.25">
      <c r="A20697" s="376" t="s">
        <v>45691</v>
      </c>
      <c r="B20697" s="377" t="s">
        <v>44894</v>
      </c>
      <c r="C20697" s="376" t="s">
        <v>44350</v>
      </c>
      <c r="D20697" s="378">
        <v>970.43</v>
      </c>
    </row>
    <row r="20698" spans="1:4" ht="17.25" x14ac:dyDescent="0.25">
      <c r="A20698" s="376" t="s">
        <v>45692</v>
      </c>
      <c r="B20698" s="377" t="s">
        <v>45340</v>
      </c>
      <c r="C20698" s="376" t="s">
        <v>44350</v>
      </c>
      <c r="D20698" s="378">
        <v>1007</v>
      </c>
    </row>
    <row r="20699" spans="1:4" x14ac:dyDescent="0.25">
      <c r="A20699" s="376" t="s">
        <v>45693</v>
      </c>
      <c r="B20699" s="377" t="s">
        <v>45694</v>
      </c>
      <c r="C20699" s="376" t="s">
        <v>7973</v>
      </c>
      <c r="D20699" s="378">
        <v>697.95</v>
      </c>
    </row>
    <row r="20700" spans="1:4" x14ac:dyDescent="0.25">
      <c r="A20700" s="376" t="s">
        <v>45695</v>
      </c>
      <c r="B20700" s="377" t="s">
        <v>45696</v>
      </c>
      <c r="C20700" s="376" t="s">
        <v>7973</v>
      </c>
      <c r="D20700" s="378">
        <v>1326.65</v>
      </c>
    </row>
    <row r="20701" spans="1:4" x14ac:dyDescent="0.25">
      <c r="A20701" s="376" t="s">
        <v>45697</v>
      </c>
      <c r="B20701" s="377" t="s">
        <v>45698</v>
      </c>
      <c r="C20701" s="376" t="s">
        <v>7973</v>
      </c>
      <c r="D20701" s="378">
        <v>1323</v>
      </c>
    </row>
    <row r="20702" spans="1:4" x14ac:dyDescent="0.25">
      <c r="A20702" s="376" t="s">
        <v>45699</v>
      </c>
      <c r="B20702" s="377" t="s">
        <v>45700</v>
      </c>
      <c r="C20702" s="376" t="s">
        <v>7973</v>
      </c>
      <c r="D20702" s="378">
        <v>271.07</v>
      </c>
    </row>
    <row r="20703" spans="1:4" x14ac:dyDescent="0.25">
      <c r="A20703" s="376" t="s">
        <v>45701</v>
      </c>
      <c r="B20703" s="377" t="s">
        <v>45702</v>
      </c>
      <c r="C20703" s="376" t="s">
        <v>7973</v>
      </c>
      <c r="D20703" s="378">
        <v>243.82</v>
      </c>
    </row>
    <row r="20704" spans="1:4" x14ac:dyDescent="0.25">
      <c r="A20704" s="376" t="s">
        <v>45703</v>
      </c>
      <c r="B20704" s="377" t="s">
        <v>45704</v>
      </c>
      <c r="C20704" s="376" t="s">
        <v>7973</v>
      </c>
      <c r="D20704" s="378">
        <v>1752.3</v>
      </c>
    </row>
    <row r="20705" spans="1:4" x14ac:dyDescent="0.25">
      <c r="A20705" s="376" t="s">
        <v>45705</v>
      </c>
      <c r="B20705" s="377" t="s">
        <v>45706</v>
      </c>
      <c r="C20705" s="376" t="s">
        <v>7973</v>
      </c>
      <c r="D20705" s="378">
        <v>2450.5700000000002</v>
      </c>
    </row>
    <row r="20706" spans="1:4" x14ac:dyDescent="0.25">
      <c r="A20706" s="376" t="s">
        <v>45707</v>
      </c>
      <c r="B20706" s="377" t="s">
        <v>45708</v>
      </c>
      <c r="C20706" s="376" t="s">
        <v>44181</v>
      </c>
      <c r="D20706" s="378">
        <v>403.21</v>
      </c>
    </row>
    <row r="20707" spans="1:4" x14ac:dyDescent="0.25">
      <c r="A20707" s="376" t="s">
        <v>45709</v>
      </c>
      <c r="B20707" s="377" t="s">
        <v>45710</v>
      </c>
      <c r="C20707" s="376" t="s">
        <v>44181</v>
      </c>
      <c r="D20707" s="378">
        <v>728.96</v>
      </c>
    </row>
    <row r="20708" spans="1:4" x14ac:dyDescent="0.25">
      <c r="A20708" s="376" t="s">
        <v>45711</v>
      </c>
      <c r="B20708" s="377" t="s">
        <v>45712</v>
      </c>
      <c r="C20708" s="376" t="s">
        <v>44181</v>
      </c>
      <c r="D20708" s="378">
        <v>148.56</v>
      </c>
    </row>
    <row r="20709" spans="1:4" x14ac:dyDescent="0.25">
      <c r="A20709" s="376" t="s">
        <v>45713</v>
      </c>
      <c r="B20709" s="377" t="s">
        <v>45714</v>
      </c>
      <c r="C20709" s="376" t="s">
        <v>7973</v>
      </c>
      <c r="D20709" s="378">
        <v>4513.93</v>
      </c>
    </row>
    <row r="20710" spans="1:4" x14ac:dyDescent="0.25">
      <c r="A20710" s="376" t="s">
        <v>45715</v>
      </c>
      <c r="B20710" s="377" t="s">
        <v>45716</v>
      </c>
      <c r="C20710" s="376" t="s">
        <v>7973</v>
      </c>
      <c r="D20710" s="378">
        <v>1654.8</v>
      </c>
    </row>
    <row r="20711" spans="1:4" x14ac:dyDescent="0.25">
      <c r="A20711" s="376" t="s">
        <v>45717</v>
      </c>
      <c r="B20711" s="377" t="s">
        <v>45718</v>
      </c>
      <c r="C20711" s="376" t="s">
        <v>7973</v>
      </c>
      <c r="D20711" s="378">
        <v>210.31</v>
      </c>
    </row>
    <row r="20712" spans="1:4" x14ac:dyDescent="0.25">
      <c r="A20712" s="376" t="s">
        <v>45719</v>
      </c>
      <c r="B20712" s="377" t="s">
        <v>45720</v>
      </c>
      <c r="C20712" s="376" t="s">
        <v>7973</v>
      </c>
      <c r="D20712" s="378">
        <v>1298.8499999999999</v>
      </c>
    </row>
    <row r="20713" spans="1:4" x14ac:dyDescent="0.25">
      <c r="A20713" s="376" t="s">
        <v>45721</v>
      </c>
      <c r="B20713" s="377" t="s">
        <v>45722</v>
      </c>
      <c r="C20713" s="376" t="s">
        <v>7973</v>
      </c>
      <c r="D20713" s="378">
        <v>1423.48</v>
      </c>
    </row>
    <row r="20714" spans="1:4" x14ac:dyDescent="0.25">
      <c r="A20714" s="376" t="s">
        <v>45723</v>
      </c>
      <c r="B20714" s="377" t="s">
        <v>45724</v>
      </c>
      <c r="C20714" s="376" t="s">
        <v>7973</v>
      </c>
      <c r="D20714" s="378">
        <v>1314.62</v>
      </c>
    </row>
    <row r="20715" spans="1:4" x14ac:dyDescent="0.25">
      <c r="A20715" s="376" t="s">
        <v>45725</v>
      </c>
      <c r="B20715" s="377" t="s">
        <v>45726</v>
      </c>
      <c r="C20715" s="376" t="s">
        <v>7973</v>
      </c>
      <c r="D20715" s="378">
        <v>1745.22</v>
      </c>
    </row>
    <row r="20716" spans="1:4" x14ac:dyDescent="0.25">
      <c r="A20716" s="376" t="s">
        <v>45727</v>
      </c>
      <c r="B20716" s="377" t="s">
        <v>45728</v>
      </c>
      <c r="C20716" s="376" t="s">
        <v>7973</v>
      </c>
      <c r="D20716" s="378">
        <v>856.34</v>
      </c>
    </row>
    <row r="20717" spans="1:4" x14ac:dyDescent="0.25">
      <c r="A20717" s="376" t="s">
        <v>45729</v>
      </c>
      <c r="B20717" s="377" t="s">
        <v>45730</v>
      </c>
      <c r="C20717" s="376" t="s">
        <v>7973</v>
      </c>
      <c r="D20717" s="378">
        <v>690.43</v>
      </c>
    </row>
    <row r="20718" spans="1:4" x14ac:dyDescent="0.25">
      <c r="A20718" s="376" t="s">
        <v>45731</v>
      </c>
      <c r="B20718" s="377" t="s">
        <v>45413</v>
      </c>
      <c r="C20718" s="376" t="s">
        <v>7973</v>
      </c>
      <c r="D20718" s="378">
        <v>21.48</v>
      </c>
    </row>
    <row r="20719" spans="1:4" x14ac:dyDescent="0.25">
      <c r="A20719" s="376" t="s">
        <v>45732</v>
      </c>
      <c r="B20719" s="377" t="s">
        <v>45018</v>
      </c>
      <c r="C20719" s="376" t="s">
        <v>7973</v>
      </c>
      <c r="D20719" s="378">
        <v>189.1</v>
      </c>
    </row>
    <row r="20720" spans="1:4" x14ac:dyDescent="0.25">
      <c r="A20720" s="376" t="s">
        <v>45733</v>
      </c>
      <c r="B20720" s="377" t="s">
        <v>45734</v>
      </c>
      <c r="C20720" s="376" t="s">
        <v>7973</v>
      </c>
      <c r="D20720" s="378">
        <v>130.13</v>
      </c>
    </row>
    <row r="20721" spans="1:4" x14ac:dyDescent="0.25">
      <c r="A20721" s="376" t="s">
        <v>45735</v>
      </c>
      <c r="B20721" s="377" t="s">
        <v>45736</v>
      </c>
      <c r="C20721" s="376" t="s">
        <v>7973</v>
      </c>
      <c r="D20721" s="378">
        <v>189.9</v>
      </c>
    </row>
    <row r="20722" spans="1:4" x14ac:dyDescent="0.25">
      <c r="A20722" s="376" t="s">
        <v>45737</v>
      </c>
      <c r="B20722" s="377" t="s">
        <v>45738</v>
      </c>
      <c r="C20722" s="376" t="s">
        <v>44181</v>
      </c>
      <c r="D20722" s="378">
        <v>11461.64</v>
      </c>
    </row>
    <row r="20723" spans="1:4" x14ac:dyDescent="0.25">
      <c r="A20723" s="376" t="s">
        <v>45739</v>
      </c>
      <c r="B20723" s="377" t="s">
        <v>45740</v>
      </c>
      <c r="C20723" s="376" t="s">
        <v>44181</v>
      </c>
      <c r="D20723" s="378">
        <v>12944.79</v>
      </c>
    </row>
    <row r="20724" spans="1:4" ht="17.25" x14ac:dyDescent="0.25">
      <c r="A20724" s="376" t="s">
        <v>45741</v>
      </c>
      <c r="B20724" s="377" t="s">
        <v>44842</v>
      </c>
      <c r="C20724" s="376" t="s">
        <v>44350</v>
      </c>
      <c r="D20724" s="378">
        <v>3.85</v>
      </c>
    </row>
    <row r="20725" spans="1:4" ht="17.25" x14ac:dyDescent="0.25">
      <c r="A20725" s="376" t="s">
        <v>45742</v>
      </c>
      <c r="B20725" s="377" t="s">
        <v>45743</v>
      </c>
      <c r="C20725" s="376" t="s">
        <v>44256</v>
      </c>
      <c r="D20725" s="378">
        <v>190.91</v>
      </c>
    </row>
    <row r="20726" spans="1:4" ht="17.25" x14ac:dyDescent="0.25">
      <c r="A20726" s="376" t="s">
        <v>45744</v>
      </c>
      <c r="B20726" s="377" t="s">
        <v>45745</v>
      </c>
      <c r="C20726" s="376" t="s">
        <v>44256</v>
      </c>
      <c r="D20726" s="378">
        <v>534.92999999999995</v>
      </c>
    </row>
    <row r="20727" spans="1:4" ht="17.25" x14ac:dyDescent="0.25">
      <c r="A20727" s="376" t="s">
        <v>45746</v>
      </c>
      <c r="B20727" s="377" t="s">
        <v>44836</v>
      </c>
      <c r="C20727" s="376" t="s">
        <v>44256</v>
      </c>
      <c r="D20727" s="378">
        <v>746.12</v>
      </c>
    </row>
    <row r="20728" spans="1:4" ht="17.25" x14ac:dyDescent="0.25">
      <c r="A20728" s="376" t="s">
        <v>45747</v>
      </c>
      <c r="B20728" s="377" t="s">
        <v>44902</v>
      </c>
      <c r="C20728" s="376" t="s">
        <v>44350</v>
      </c>
      <c r="D20728" s="378">
        <v>370.55</v>
      </c>
    </row>
    <row r="20729" spans="1:4" ht="17.25" x14ac:dyDescent="0.25">
      <c r="A20729" s="376" t="s">
        <v>45748</v>
      </c>
      <c r="B20729" s="377" t="s">
        <v>44904</v>
      </c>
      <c r="C20729" s="376" t="s">
        <v>44350</v>
      </c>
      <c r="D20729" s="378">
        <v>552.37</v>
      </c>
    </row>
    <row r="20730" spans="1:4" ht="17.25" x14ac:dyDescent="0.25">
      <c r="A20730" s="376" t="s">
        <v>45749</v>
      </c>
      <c r="B20730" s="377" t="s">
        <v>44906</v>
      </c>
      <c r="C20730" s="376" t="s">
        <v>44350</v>
      </c>
      <c r="D20730" s="378">
        <v>228.53</v>
      </c>
    </row>
    <row r="20731" spans="1:4" ht="17.25" x14ac:dyDescent="0.25">
      <c r="A20731" s="376" t="s">
        <v>45750</v>
      </c>
      <c r="B20731" s="377" t="s">
        <v>45751</v>
      </c>
      <c r="C20731" s="376" t="s">
        <v>44256</v>
      </c>
      <c r="D20731" s="378">
        <v>213.71</v>
      </c>
    </row>
    <row r="20732" spans="1:4" ht="17.25" x14ac:dyDescent="0.25">
      <c r="A20732" s="376" t="s">
        <v>45752</v>
      </c>
      <c r="B20732" s="377" t="s">
        <v>45753</v>
      </c>
      <c r="C20732" s="376" t="s">
        <v>44256</v>
      </c>
      <c r="D20732" s="378">
        <v>648.17999999999995</v>
      </c>
    </row>
    <row r="20733" spans="1:4" ht="17.25" x14ac:dyDescent="0.25">
      <c r="A20733" s="376" t="s">
        <v>45754</v>
      </c>
      <c r="B20733" s="377" t="s">
        <v>45755</v>
      </c>
      <c r="C20733" s="376" t="s">
        <v>44256</v>
      </c>
      <c r="D20733" s="378">
        <v>147.4</v>
      </c>
    </row>
    <row r="20734" spans="1:4" ht="17.25" x14ac:dyDescent="0.25">
      <c r="A20734" s="376" t="s">
        <v>45756</v>
      </c>
      <c r="B20734" s="377" t="s">
        <v>45757</v>
      </c>
      <c r="C20734" s="376" t="s">
        <v>45673</v>
      </c>
      <c r="D20734" s="378">
        <v>42.67</v>
      </c>
    </row>
    <row r="20735" spans="1:4" ht="17.25" x14ac:dyDescent="0.25">
      <c r="A20735" s="376" t="s">
        <v>45758</v>
      </c>
      <c r="B20735" s="377" t="s">
        <v>44362</v>
      </c>
      <c r="C20735" s="376" t="s">
        <v>44350</v>
      </c>
      <c r="D20735" s="378">
        <v>356.31</v>
      </c>
    </row>
    <row r="20736" spans="1:4" ht="17.25" x14ac:dyDescent="0.25">
      <c r="A20736" s="376" t="s">
        <v>45759</v>
      </c>
      <c r="B20736" s="377" t="s">
        <v>44360</v>
      </c>
      <c r="C20736" s="376" t="s">
        <v>44350</v>
      </c>
      <c r="D20736" s="378">
        <v>654.29999999999995</v>
      </c>
    </row>
    <row r="20737" spans="1:4" x14ac:dyDescent="0.25">
      <c r="A20737" s="376" t="s">
        <v>45760</v>
      </c>
      <c r="B20737" s="377" t="s">
        <v>45761</v>
      </c>
      <c r="C20737" s="376" t="s">
        <v>45762</v>
      </c>
      <c r="D20737" s="378">
        <v>3.11</v>
      </c>
    </row>
    <row r="20738" spans="1:4" ht="17.25" x14ac:dyDescent="0.25">
      <c r="A20738" s="376" t="s">
        <v>45763</v>
      </c>
      <c r="B20738" s="377" t="s">
        <v>45764</v>
      </c>
      <c r="C20738" s="376" t="s">
        <v>44256</v>
      </c>
      <c r="D20738" s="378">
        <v>25.15</v>
      </c>
    </row>
    <row r="20739" spans="1:4" ht="17.25" x14ac:dyDescent="0.25">
      <c r="A20739" s="376" t="s">
        <v>45765</v>
      </c>
      <c r="B20739" s="377" t="s">
        <v>45766</v>
      </c>
      <c r="C20739" s="376" t="s">
        <v>44256</v>
      </c>
      <c r="D20739" s="378">
        <v>15.44</v>
      </c>
    </row>
    <row r="20740" spans="1:4" x14ac:dyDescent="0.25">
      <c r="A20740" s="376" t="s">
        <v>45767</v>
      </c>
      <c r="B20740" s="377" t="s">
        <v>45768</v>
      </c>
      <c r="C20740" s="376" t="s">
        <v>7973</v>
      </c>
      <c r="D20740" s="378">
        <v>75.06</v>
      </c>
    </row>
    <row r="20741" spans="1:4" ht="17.25" x14ac:dyDescent="0.25">
      <c r="A20741" s="376" t="s">
        <v>45769</v>
      </c>
      <c r="B20741" s="377" t="s">
        <v>45770</v>
      </c>
      <c r="C20741" s="376" t="s">
        <v>44256</v>
      </c>
      <c r="D20741" s="378">
        <v>74.069999999999993</v>
      </c>
    </row>
    <row r="20742" spans="1:4" ht="17.25" x14ac:dyDescent="0.25">
      <c r="A20742" s="376" t="s">
        <v>45771</v>
      </c>
      <c r="B20742" s="377" t="s">
        <v>45772</v>
      </c>
      <c r="C20742" s="376" t="s">
        <v>44256</v>
      </c>
      <c r="D20742" s="378">
        <v>8.4499999999999993</v>
      </c>
    </row>
    <row r="20743" spans="1:4" ht="17.25" x14ac:dyDescent="0.25">
      <c r="A20743" s="376" t="s">
        <v>45773</v>
      </c>
      <c r="B20743" s="377" t="s">
        <v>45774</v>
      </c>
      <c r="C20743" s="376" t="s">
        <v>44256</v>
      </c>
      <c r="D20743" s="378">
        <v>12.34</v>
      </c>
    </row>
    <row r="20744" spans="1:4" ht="17.25" x14ac:dyDescent="0.25">
      <c r="A20744" s="376" t="s">
        <v>45775</v>
      </c>
      <c r="B20744" s="377" t="s">
        <v>45776</v>
      </c>
      <c r="C20744" s="376" t="s">
        <v>44256</v>
      </c>
      <c r="D20744" s="378">
        <v>10.14</v>
      </c>
    </row>
    <row r="20745" spans="1:4" x14ac:dyDescent="0.25">
      <c r="A20745" s="376" t="s">
        <v>45777</v>
      </c>
      <c r="B20745" s="377" t="s">
        <v>45778</v>
      </c>
      <c r="C20745" s="376" t="s">
        <v>7973</v>
      </c>
      <c r="D20745" s="378">
        <v>9.74</v>
      </c>
    </row>
    <row r="20746" spans="1:4" ht="17.25" x14ac:dyDescent="0.25">
      <c r="A20746" s="376" t="s">
        <v>45779</v>
      </c>
      <c r="B20746" s="377" t="s">
        <v>45780</v>
      </c>
      <c r="C20746" s="376" t="s">
        <v>44256</v>
      </c>
      <c r="D20746" s="378">
        <v>13.31</v>
      </c>
    </row>
    <row r="20747" spans="1:4" ht="17.25" x14ac:dyDescent="0.25">
      <c r="A20747" s="376" t="s">
        <v>45781</v>
      </c>
      <c r="B20747" s="377" t="s">
        <v>44854</v>
      </c>
      <c r="C20747" s="376" t="s">
        <v>44350</v>
      </c>
      <c r="D20747" s="378">
        <v>31.93</v>
      </c>
    </row>
    <row r="20748" spans="1:4" ht="17.25" x14ac:dyDescent="0.25">
      <c r="A20748" s="376" t="s">
        <v>45782</v>
      </c>
      <c r="B20748" s="377" t="s">
        <v>44856</v>
      </c>
      <c r="C20748" s="376" t="s">
        <v>44350</v>
      </c>
      <c r="D20748" s="378">
        <v>37.590000000000003</v>
      </c>
    </row>
    <row r="20749" spans="1:4" ht="17.25" x14ac:dyDescent="0.25">
      <c r="A20749" s="376" t="s">
        <v>45783</v>
      </c>
      <c r="B20749" s="377" t="s">
        <v>45784</v>
      </c>
      <c r="C20749" s="376" t="s">
        <v>44256</v>
      </c>
      <c r="D20749" s="378">
        <v>93.4</v>
      </c>
    </row>
    <row r="20750" spans="1:4" ht="17.25" x14ac:dyDescent="0.25">
      <c r="A20750" s="376" t="s">
        <v>45785</v>
      </c>
      <c r="B20750" s="377" t="s">
        <v>45786</v>
      </c>
      <c r="C20750" s="376" t="s">
        <v>44256</v>
      </c>
      <c r="D20750" s="378">
        <v>79.69</v>
      </c>
    </row>
    <row r="20751" spans="1:4" x14ac:dyDescent="0.25">
      <c r="A20751" s="376" t="s">
        <v>45787</v>
      </c>
      <c r="B20751" s="377" t="s">
        <v>45788</v>
      </c>
      <c r="C20751" s="376" t="s">
        <v>44181</v>
      </c>
      <c r="D20751" s="378">
        <v>97.99</v>
      </c>
    </row>
    <row r="20752" spans="1:4" x14ac:dyDescent="0.25">
      <c r="A20752" s="376" t="s">
        <v>45789</v>
      </c>
      <c r="B20752" s="377" t="s">
        <v>45790</v>
      </c>
      <c r="C20752" s="376" t="s">
        <v>44181</v>
      </c>
      <c r="D20752" s="378">
        <v>39.11</v>
      </c>
    </row>
    <row r="20753" spans="1:4" x14ac:dyDescent="0.25">
      <c r="A20753" s="376" t="s">
        <v>45791</v>
      </c>
      <c r="B20753" s="377" t="s">
        <v>45792</v>
      </c>
      <c r="C20753" s="376" t="s">
        <v>44181</v>
      </c>
      <c r="D20753" s="378">
        <v>32.659999999999997</v>
      </c>
    </row>
    <row r="20754" spans="1:4" x14ac:dyDescent="0.25">
      <c r="A20754" s="376" t="s">
        <v>45793</v>
      </c>
      <c r="B20754" s="377" t="s">
        <v>45794</v>
      </c>
      <c r="C20754" s="376" t="s">
        <v>44181</v>
      </c>
      <c r="D20754" s="378">
        <v>17.420000000000002</v>
      </c>
    </row>
    <row r="20755" spans="1:4" x14ac:dyDescent="0.25">
      <c r="A20755" s="376" t="s">
        <v>45795</v>
      </c>
      <c r="B20755" s="377" t="s">
        <v>45796</v>
      </c>
      <c r="C20755" s="376" t="s">
        <v>44181</v>
      </c>
      <c r="D20755" s="378">
        <v>52.96</v>
      </c>
    </row>
    <row r="20756" spans="1:4" x14ac:dyDescent="0.25">
      <c r="A20756" s="376" t="s">
        <v>45797</v>
      </c>
      <c r="B20756" s="377" t="s">
        <v>45798</v>
      </c>
      <c r="C20756" s="376" t="s">
        <v>44181</v>
      </c>
      <c r="D20756" s="378">
        <v>83.62</v>
      </c>
    </row>
    <row r="20757" spans="1:4" x14ac:dyDescent="0.25">
      <c r="A20757" s="376" t="s">
        <v>45799</v>
      </c>
      <c r="B20757" s="377" t="s">
        <v>45800</v>
      </c>
      <c r="C20757" s="376" t="s">
        <v>44181</v>
      </c>
      <c r="D20757" s="378">
        <v>8.23</v>
      </c>
    </row>
    <row r="20758" spans="1:4" x14ac:dyDescent="0.25">
      <c r="A20758" s="376" t="s">
        <v>45801</v>
      </c>
      <c r="B20758" s="377" t="s">
        <v>45802</v>
      </c>
      <c r="C20758" s="376" t="s">
        <v>44181</v>
      </c>
      <c r="D20758" s="378">
        <v>13.24</v>
      </c>
    </row>
    <row r="20759" spans="1:4" x14ac:dyDescent="0.25">
      <c r="A20759" s="376" t="s">
        <v>45803</v>
      </c>
      <c r="B20759" s="377" t="s">
        <v>45804</v>
      </c>
      <c r="C20759" s="376" t="s">
        <v>44181</v>
      </c>
      <c r="D20759" s="378">
        <v>211.84</v>
      </c>
    </row>
    <row r="20760" spans="1:4" x14ac:dyDescent="0.25">
      <c r="A20760" s="376" t="s">
        <v>45805</v>
      </c>
      <c r="B20760" s="377" t="s">
        <v>45806</v>
      </c>
      <c r="C20760" s="376" t="s">
        <v>44181</v>
      </c>
      <c r="D20760" s="378">
        <v>213.41</v>
      </c>
    </row>
    <row r="20761" spans="1:4" ht="17.25" x14ac:dyDescent="0.25">
      <c r="A20761" s="376" t="s">
        <v>45807</v>
      </c>
      <c r="B20761" s="377" t="s">
        <v>45808</v>
      </c>
      <c r="C20761" s="376" t="s">
        <v>44256</v>
      </c>
      <c r="D20761" s="378">
        <v>162.27000000000001</v>
      </c>
    </row>
    <row r="20762" spans="1:4" ht="17.25" x14ac:dyDescent="0.25">
      <c r="A20762" s="376" t="s">
        <v>45809</v>
      </c>
      <c r="B20762" s="377" t="s">
        <v>45635</v>
      </c>
      <c r="C20762" s="376" t="s">
        <v>44256</v>
      </c>
      <c r="D20762" s="378">
        <v>185.27</v>
      </c>
    </row>
    <row r="20763" spans="1:4" x14ac:dyDescent="0.25">
      <c r="A20763" s="376" t="s">
        <v>45810</v>
      </c>
      <c r="B20763" s="377" t="s">
        <v>44862</v>
      </c>
      <c r="C20763" s="376" t="s">
        <v>44863</v>
      </c>
      <c r="D20763" s="378">
        <v>17.71</v>
      </c>
    </row>
    <row r="20764" spans="1:4" x14ac:dyDescent="0.25">
      <c r="A20764" s="376" t="s">
        <v>45811</v>
      </c>
      <c r="B20764" s="377" t="s">
        <v>45812</v>
      </c>
      <c r="C20764" s="376" t="s">
        <v>44863</v>
      </c>
      <c r="D20764" s="378">
        <v>16.420000000000002</v>
      </c>
    </row>
    <row r="20765" spans="1:4" x14ac:dyDescent="0.25">
      <c r="A20765" s="376" t="s">
        <v>45813</v>
      </c>
      <c r="B20765" s="377" t="s">
        <v>44867</v>
      </c>
      <c r="C20765" s="376" t="s">
        <v>44863</v>
      </c>
      <c r="D20765" s="378">
        <v>20.36</v>
      </c>
    </row>
    <row r="20766" spans="1:4" x14ac:dyDescent="0.25">
      <c r="A20766" s="376" t="s">
        <v>45814</v>
      </c>
      <c r="B20766" s="377" t="s">
        <v>45273</v>
      </c>
      <c r="C20766" s="376" t="s">
        <v>44863</v>
      </c>
      <c r="D20766" s="378">
        <v>37.46</v>
      </c>
    </row>
    <row r="20767" spans="1:4" x14ac:dyDescent="0.25">
      <c r="A20767" s="376" t="s">
        <v>45815</v>
      </c>
      <c r="B20767" s="377" t="s">
        <v>44869</v>
      </c>
      <c r="C20767" s="376" t="s">
        <v>44863</v>
      </c>
      <c r="D20767" s="378">
        <v>13.32</v>
      </c>
    </row>
    <row r="20768" spans="1:4" x14ac:dyDescent="0.25">
      <c r="A20768" s="376" t="s">
        <v>45816</v>
      </c>
      <c r="B20768" s="377" t="s">
        <v>45817</v>
      </c>
      <c r="C20768" s="376" t="s">
        <v>44863</v>
      </c>
      <c r="D20768" s="378">
        <v>35.619999999999997</v>
      </c>
    </row>
    <row r="20769" spans="1:4" x14ac:dyDescent="0.25">
      <c r="A20769" s="376" t="s">
        <v>45818</v>
      </c>
      <c r="B20769" s="377" t="s">
        <v>45819</v>
      </c>
      <c r="C20769" s="376" t="s">
        <v>44863</v>
      </c>
      <c r="D20769" s="378">
        <v>16.059999999999999</v>
      </c>
    </row>
    <row r="20770" spans="1:4" x14ac:dyDescent="0.25">
      <c r="A20770" s="376" t="s">
        <v>45820</v>
      </c>
      <c r="B20770" s="377" t="s">
        <v>45821</v>
      </c>
      <c r="C20770" s="376" t="s">
        <v>44863</v>
      </c>
      <c r="D20770" s="378">
        <v>60.21</v>
      </c>
    </row>
    <row r="20771" spans="1:4" x14ac:dyDescent="0.25">
      <c r="A20771" s="376" t="s">
        <v>45822</v>
      </c>
      <c r="B20771" s="377" t="s">
        <v>45823</v>
      </c>
      <c r="C20771" s="376" t="s">
        <v>44181</v>
      </c>
      <c r="D20771" s="378">
        <v>39.14</v>
      </c>
    </row>
    <row r="20772" spans="1:4" x14ac:dyDescent="0.25">
      <c r="A20772" s="376" t="s">
        <v>45824</v>
      </c>
      <c r="B20772" s="377" t="s">
        <v>45825</v>
      </c>
      <c r="C20772" s="376" t="s">
        <v>44181</v>
      </c>
      <c r="D20772" s="378">
        <v>50.18</v>
      </c>
    </row>
    <row r="20773" spans="1:4" x14ac:dyDescent="0.25">
      <c r="A20773" s="376" t="s">
        <v>45826</v>
      </c>
      <c r="B20773" s="377" t="s">
        <v>45827</v>
      </c>
      <c r="C20773" s="376" t="s">
        <v>44181</v>
      </c>
      <c r="D20773" s="378">
        <v>72.510000000000005</v>
      </c>
    </row>
    <row r="20774" spans="1:4" x14ac:dyDescent="0.25">
      <c r="A20774" s="376" t="s">
        <v>45828</v>
      </c>
      <c r="B20774" s="377" t="s">
        <v>45829</v>
      </c>
      <c r="C20774" s="376" t="s">
        <v>44181</v>
      </c>
      <c r="D20774" s="378">
        <v>101.68</v>
      </c>
    </row>
    <row r="20775" spans="1:4" x14ac:dyDescent="0.25">
      <c r="A20775" s="376" t="s">
        <v>45830</v>
      </c>
      <c r="B20775" s="377" t="s">
        <v>45831</v>
      </c>
      <c r="C20775" s="376" t="s">
        <v>44181</v>
      </c>
      <c r="D20775" s="378">
        <v>24.42</v>
      </c>
    </row>
    <row r="20776" spans="1:4" x14ac:dyDescent="0.25">
      <c r="A20776" s="376" t="s">
        <v>45832</v>
      </c>
      <c r="B20776" s="377" t="s">
        <v>45833</v>
      </c>
      <c r="C20776" s="376" t="s">
        <v>44181</v>
      </c>
      <c r="D20776" s="378">
        <v>32.67</v>
      </c>
    </row>
    <row r="20777" spans="1:4" x14ac:dyDescent="0.25">
      <c r="A20777" s="376" t="s">
        <v>45834</v>
      </c>
      <c r="B20777" s="377" t="s">
        <v>45835</v>
      </c>
      <c r="C20777" s="376" t="s">
        <v>44181</v>
      </c>
      <c r="D20777" s="378">
        <v>43.89</v>
      </c>
    </row>
    <row r="20778" spans="1:4" x14ac:dyDescent="0.25">
      <c r="A20778" s="376" t="s">
        <v>45836</v>
      </c>
      <c r="B20778" s="377" t="s">
        <v>45837</v>
      </c>
      <c r="C20778" s="376" t="s">
        <v>44181</v>
      </c>
      <c r="D20778" s="378">
        <v>57.27</v>
      </c>
    </row>
    <row r="20779" spans="1:4" x14ac:dyDescent="0.25">
      <c r="A20779" s="376" t="s">
        <v>45838</v>
      </c>
      <c r="B20779" s="377" t="s">
        <v>45839</v>
      </c>
      <c r="C20779" s="376" t="s">
        <v>44863</v>
      </c>
      <c r="D20779" s="378">
        <v>122.47</v>
      </c>
    </row>
    <row r="20780" spans="1:4" x14ac:dyDescent="0.25">
      <c r="A20780" s="376" t="s">
        <v>45840</v>
      </c>
      <c r="B20780" s="377" t="s">
        <v>45841</v>
      </c>
      <c r="C20780" s="376" t="s">
        <v>44181</v>
      </c>
      <c r="D20780" s="378">
        <v>1017.68</v>
      </c>
    </row>
    <row r="20781" spans="1:4" x14ac:dyDescent="0.25">
      <c r="A20781" s="376" t="s">
        <v>45842</v>
      </c>
      <c r="B20781" s="377" t="s">
        <v>45843</v>
      </c>
      <c r="C20781" s="376" t="s">
        <v>44181</v>
      </c>
      <c r="D20781" s="378">
        <v>931.75</v>
      </c>
    </row>
    <row r="20782" spans="1:4" x14ac:dyDescent="0.25">
      <c r="A20782" s="376" t="s">
        <v>45844</v>
      </c>
      <c r="B20782" s="377" t="s">
        <v>45845</v>
      </c>
      <c r="C20782" s="376" t="s">
        <v>44181</v>
      </c>
      <c r="D20782" s="378">
        <v>737.89</v>
      </c>
    </row>
    <row r="20783" spans="1:4" x14ac:dyDescent="0.25">
      <c r="A20783" s="376" t="s">
        <v>45846</v>
      </c>
      <c r="B20783" s="377" t="s">
        <v>45656</v>
      </c>
      <c r="C20783" s="376" t="s">
        <v>44181</v>
      </c>
      <c r="D20783" s="378">
        <v>1166.1199999999999</v>
      </c>
    </row>
    <row r="20784" spans="1:4" x14ac:dyDescent="0.25">
      <c r="A20784" s="376" t="s">
        <v>45847</v>
      </c>
      <c r="B20784" s="377" t="s">
        <v>45286</v>
      </c>
      <c r="C20784" s="376" t="s">
        <v>44181</v>
      </c>
      <c r="D20784" s="378">
        <v>2224.17</v>
      </c>
    </row>
    <row r="20785" spans="1:4" x14ac:dyDescent="0.25">
      <c r="A20785" s="376" t="s">
        <v>45848</v>
      </c>
      <c r="B20785" s="377" t="s">
        <v>45288</v>
      </c>
      <c r="C20785" s="376" t="s">
        <v>44181</v>
      </c>
      <c r="D20785" s="378">
        <v>4528.74</v>
      </c>
    </row>
    <row r="20786" spans="1:4" x14ac:dyDescent="0.25">
      <c r="A20786" s="376" t="s">
        <v>45849</v>
      </c>
      <c r="B20786" s="377" t="s">
        <v>45290</v>
      </c>
      <c r="C20786" s="376" t="s">
        <v>44181</v>
      </c>
      <c r="D20786" s="378">
        <v>5966.27</v>
      </c>
    </row>
    <row r="20787" spans="1:4" x14ac:dyDescent="0.25">
      <c r="A20787" s="376" t="s">
        <v>45850</v>
      </c>
      <c r="B20787" s="377" t="s">
        <v>45661</v>
      </c>
      <c r="C20787" s="376" t="s">
        <v>44181</v>
      </c>
      <c r="D20787" s="378">
        <v>148.72</v>
      </c>
    </row>
    <row r="20788" spans="1:4" x14ac:dyDescent="0.25">
      <c r="A20788" s="376" t="s">
        <v>45851</v>
      </c>
      <c r="B20788" s="377" t="s">
        <v>45663</v>
      </c>
      <c r="C20788" s="376" t="s">
        <v>44181</v>
      </c>
      <c r="D20788" s="378">
        <v>223.59</v>
      </c>
    </row>
    <row r="20789" spans="1:4" x14ac:dyDescent="0.25">
      <c r="A20789" s="376" t="s">
        <v>45852</v>
      </c>
      <c r="B20789" s="377" t="s">
        <v>45298</v>
      </c>
      <c r="C20789" s="376" t="s">
        <v>44181</v>
      </c>
      <c r="D20789" s="378">
        <v>399.78</v>
      </c>
    </row>
    <row r="20790" spans="1:4" x14ac:dyDescent="0.25">
      <c r="A20790" s="376" t="s">
        <v>45853</v>
      </c>
      <c r="B20790" s="377" t="s">
        <v>45300</v>
      </c>
      <c r="C20790" s="376" t="s">
        <v>44181</v>
      </c>
      <c r="D20790" s="378">
        <v>1152.57</v>
      </c>
    </row>
    <row r="20791" spans="1:4" x14ac:dyDescent="0.25">
      <c r="A20791" s="376" t="s">
        <v>45854</v>
      </c>
      <c r="B20791" s="377" t="s">
        <v>45855</v>
      </c>
      <c r="C20791" s="376" t="s">
        <v>44181</v>
      </c>
      <c r="D20791" s="378">
        <v>5095.58</v>
      </c>
    </row>
    <row r="20792" spans="1:4" x14ac:dyDescent="0.25">
      <c r="A20792" s="376" t="s">
        <v>45856</v>
      </c>
      <c r="B20792" s="377" t="s">
        <v>45304</v>
      </c>
      <c r="C20792" s="376" t="s">
        <v>44181</v>
      </c>
      <c r="D20792" s="378">
        <v>5364.51</v>
      </c>
    </row>
    <row r="20793" spans="1:4" x14ac:dyDescent="0.25">
      <c r="A20793" s="376" t="s">
        <v>45857</v>
      </c>
      <c r="B20793" s="377" t="s">
        <v>45858</v>
      </c>
      <c r="C20793" s="376" t="s">
        <v>44181</v>
      </c>
      <c r="D20793" s="378">
        <v>6521.2</v>
      </c>
    </row>
    <row r="20794" spans="1:4" ht="17.25" x14ac:dyDescent="0.25">
      <c r="A20794" s="376" t="s">
        <v>45859</v>
      </c>
      <c r="B20794" s="377" t="s">
        <v>45860</v>
      </c>
      <c r="C20794" s="376" t="s">
        <v>45673</v>
      </c>
      <c r="D20794" s="378">
        <v>190</v>
      </c>
    </row>
    <row r="20795" spans="1:4" ht="17.25" x14ac:dyDescent="0.25">
      <c r="A20795" s="376" t="s">
        <v>45861</v>
      </c>
      <c r="B20795" s="377" t="s">
        <v>45677</v>
      </c>
      <c r="C20795" s="376" t="s">
        <v>44350</v>
      </c>
      <c r="D20795" s="378">
        <v>696.25</v>
      </c>
    </row>
    <row r="20796" spans="1:4" ht="17.25" x14ac:dyDescent="0.25">
      <c r="A20796" s="376" t="s">
        <v>45862</v>
      </c>
      <c r="B20796" s="377" t="s">
        <v>45679</v>
      </c>
      <c r="C20796" s="376" t="s">
        <v>44350</v>
      </c>
      <c r="D20796" s="378">
        <v>753.98</v>
      </c>
    </row>
    <row r="20797" spans="1:4" ht="17.25" x14ac:dyDescent="0.25">
      <c r="A20797" s="376" t="s">
        <v>45863</v>
      </c>
      <c r="B20797" s="377" t="s">
        <v>45681</v>
      </c>
      <c r="C20797" s="376" t="s">
        <v>44350</v>
      </c>
      <c r="D20797" s="378">
        <v>773.84</v>
      </c>
    </row>
    <row r="20798" spans="1:4" ht="17.25" x14ac:dyDescent="0.25">
      <c r="A20798" s="376" t="s">
        <v>45864</v>
      </c>
      <c r="B20798" s="377" t="s">
        <v>45865</v>
      </c>
      <c r="C20798" s="376" t="s">
        <v>44350</v>
      </c>
      <c r="D20798" s="378">
        <v>796.36</v>
      </c>
    </row>
    <row r="20799" spans="1:4" ht="17.25" x14ac:dyDescent="0.25">
      <c r="A20799" s="376" t="s">
        <v>45866</v>
      </c>
      <c r="B20799" s="377" t="s">
        <v>45867</v>
      </c>
      <c r="C20799" s="376" t="s">
        <v>44350</v>
      </c>
      <c r="D20799" s="378">
        <v>814.67</v>
      </c>
    </row>
    <row r="20800" spans="1:4" ht="17.25" x14ac:dyDescent="0.25">
      <c r="A20800" s="376" t="s">
        <v>45868</v>
      </c>
      <c r="B20800" s="377" t="s">
        <v>45685</v>
      </c>
      <c r="C20800" s="376" t="s">
        <v>44350</v>
      </c>
      <c r="D20800" s="378">
        <v>838.42</v>
      </c>
    </row>
    <row r="20801" spans="1:4" ht="17.25" x14ac:dyDescent="0.25">
      <c r="A20801" s="376" t="s">
        <v>45869</v>
      </c>
      <c r="B20801" s="377" t="s">
        <v>44883</v>
      </c>
      <c r="C20801" s="376" t="s">
        <v>44350</v>
      </c>
      <c r="D20801" s="378">
        <v>696.63</v>
      </c>
    </row>
    <row r="20802" spans="1:4" ht="17.25" x14ac:dyDescent="0.25">
      <c r="A20802" s="376" t="s">
        <v>45870</v>
      </c>
      <c r="B20802" s="377" t="s">
        <v>45871</v>
      </c>
      <c r="C20802" s="376" t="s">
        <v>44350</v>
      </c>
      <c r="D20802" s="378">
        <v>2554.63</v>
      </c>
    </row>
    <row r="20803" spans="1:4" ht="17.25" x14ac:dyDescent="0.25">
      <c r="A20803" s="376" t="s">
        <v>45872</v>
      </c>
      <c r="B20803" s="377" t="s">
        <v>45873</v>
      </c>
      <c r="C20803" s="376" t="s">
        <v>44350</v>
      </c>
      <c r="D20803" s="378">
        <v>102.73</v>
      </c>
    </row>
    <row r="20804" spans="1:4" ht="17.25" x14ac:dyDescent="0.25">
      <c r="A20804" s="376" t="s">
        <v>45874</v>
      </c>
      <c r="B20804" s="377" t="s">
        <v>45875</v>
      </c>
      <c r="C20804" s="376" t="s">
        <v>44350</v>
      </c>
      <c r="D20804" s="378">
        <v>1372.97</v>
      </c>
    </row>
    <row r="20805" spans="1:4" ht="17.25" x14ac:dyDescent="0.25">
      <c r="A20805" s="376" t="s">
        <v>45876</v>
      </c>
      <c r="B20805" s="377" t="s">
        <v>45877</v>
      </c>
      <c r="C20805" s="376" t="s">
        <v>44350</v>
      </c>
      <c r="D20805" s="378">
        <v>850.51</v>
      </c>
    </row>
    <row r="20806" spans="1:4" ht="17.25" x14ac:dyDescent="0.25">
      <c r="A20806" s="376" t="s">
        <v>45878</v>
      </c>
      <c r="B20806" s="377" t="s">
        <v>45879</v>
      </c>
      <c r="C20806" s="376" t="s">
        <v>44350</v>
      </c>
      <c r="D20806" s="378">
        <v>895.42</v>
      </c>
    </row>
    <row r="20807" spans="1:4" ht="17.25" x14ac:dyDescent="0.25">
      <c r="A20807" s="376" t="s">
        <v>45880</v>
      </c>
      <c r="B20807" s="377" t="s">
        <v>44894</v>
      </c>
      <c r="C20807" s="376" t="s">
        <v>44350</v>
      </c>
      <c r="D20807" s="378">
        <v>970.44</v>
      </c>
    </row>
    <row r="20808" spans="1:4" ht="17.25" x14ac:dyDescent="0.25">
      <c r="A20808" s="376" t="s">
        <v>45881</v>
      </c>
      <c r="B20808" s="377" t="s">
        <v>45340</v>
      </c>
      <c r="C20808" s="376" t="s">
        <v>44350</v>
      </c>
      <c r="D20808" s="378">
        <v>1007</v>
      </c>
    </row>
    <row r="20809" spans="1:4" x14ac:dyDescent="0.25">
      <c r="A20809" s="376" t="s">
        <v>45882</v>
      </c>
      <c r="B20809" s="377" t="s">
        <v>45883</v>
      </c>
      <c r="C20809" s="376" t="s">
        <v>7973</v>
      </c>
      <c r="D20809" s="378">
        <v>777.39</v>
      </c>
    </row>
    <row r="20810" spans="1:4" x14ac:dyDescent="0.25">
      <c r="A20810" s="376" t="s">
        <v>45884</v>
      </c>
      <c r="B20810" s="377" t="s">
        <v>45885</v>
      </c>
      <c r="C20810" s="376" t="s">
        <v>7973</v>
      </c>
      <c r="D20810" s="378">
        <v>1375.44</v>
      </c>
    </row>
    <row r="20811" spans="1:4" x14ac:dyDescent="0.25">
      <c r="A20811" s="376" t="s">
        <v>45886</v>
      </c>
      <c r="B20811" s="377" t="s">
        <v>45887</v>
      </c>
      <c r="C20811" s="376" t="s">
        <v>7973</v>
      </c>
      <c r="D20811" s="378">
        <v>1402.44</v>
      </c>
    </row>
    <row r="20812" spans="1:4" x14ac:dyDescent="0.25">
      <c r="A20812" s="376" t="s">
        <v>45888</v>
      </c>
      <c r="B20812" s="377" t="s">
        <v>45889</v>
      </c>
      <c r="C20812" s="376" t="s">
        <v>7973</v>
      </c>
      <c r="D20812" s="378">
        <v>440.01</v>
      </c>
    </row>
    <row r="20813" spans="1:4" x14ac:dyDescent="0.25">
      <c r="A20813" s="376" t="s">
        <v>45890</v>
      </c>
      <c r="B20813" s="377" t="s">
        <v>45891</v>
      </c>
      <c r="C20813" s="376" t="s">
        <v>7973</v>
      </c>
      <c r="D20813" s="378">
        <v>1335.6</v>
      </c>
    </row>
    <row r="20814" spans="1:4" ht="17.25" x14ac:dyDescent="0.25">
      <c r="A20814" s="376" t="s">
        <v>45892</v>
      </c>
      <c r="B20814" s="377" t="s">
        <v>45893</v>
      </c>
      <c r="C20814" s="376" t="s">
        <v>44350</v>
      </c>
      <c r="D20814" s="378">
        <v>2694.75</v>
      </c>
    </row>
    <row r="20815" spans="1:4" x14ac:dyDescent="0.25">
      <c r="A20815" s="376" t="s">
        <v>45894</v>
      </c>
      <c r="B20815" s="377" t="s">
        <v>45895</v>
      </c>
      <c r="C20815" s="376" t="s">
        <v>44863</v>
      </c>
      <c r="D20815" s="378">
        <v>404.6</v>
      </c>
    </row>
    <row r="20816" spans="1:4" x14ac:dyDescent="0.25">
      <c r="A20816" s="376" t="s">
        <v>45896</v>
      </c>
      <c r="B20816" s="377" t="s">
        <v>45897</v>
      </c>
      <c r="C20816" s="376" t="s">
        <v>44863</v>
      </c>
      <c r="D20816" s="378">
        <v>4.72</v>
      </c>
    </row>
    <row r="20817" spans="1:4" x14ac:dyDescent="0.25">
      <c r="A20817" s="376" t="s">
        <v>45898</v>
      </c>
      <c r="B20817" s="377" t="s">
        <v>45899</v>
      </c>
      <c r="C20817" s="376" t="s">
        <v>44863</v>
      </c>
      <c r="D20817" s="378">
        <v>4.72</v>
      </c>
    </row>
    <row r="20818" spans="1:4" ht="17.25" x14ac:dyDescent="0.25">
      <c r="A20818" s="376" t="s">
        <v>45900</v>
      </c>
      <c r="B20818" s="377" t="s">
        <v>45901</v>
      </c>
      <c r="C20818" s="376" t="s">
        <v>45673</v>
      </c>
      <c r="D20818" s="378">
        <v>10.96</v>
      </c>
    </row>
    <row r="20819" spans="1:4" ht="17.25" x14ac:dyDescent="0.25">
      <c r="A20819" s="376" t="s">
        <v>45902</v>
      </c>
      <c r="B20819" s="377" t="s">
        <v>45903</v>
      </c>
      <c r="C20819" s="376" t="s">
        <v>44350</v>
      </c>
      <c r="D20819" s="378">
        <v>2888.4</v>
      </c>
    </row>
    <row r="20820" spans="1:4" ht="17.25" x14ac:dyDescent="0.25">
      <c r="A20820" s="376" t="s">
        <v>45904</v>
      </c>
      <c r="B20820" s="377" t="s">
        <v>45905</v>
      </c>
      <c r="C20820" s="376" t="s">
        <v>44256</v>
      </c>
      <c r="D20820" s="378">
        <v>61.72</v>
      </c>
    </row>
    <row r="20821" spans="1:4" x14ac:dyDescent="0.25">
      <c r="A20821" s="376" t="s">
        <v>45906</v>
      </c>
      <c r="B20821" s="377" t="s">
        <v>45907</v>
      </c>
      <c r="C20821" s="376" t="s">
        <v>7973</v>
      </c>
      <c r="D20821" s="378">
        <v>47.92</v>
      </c>
    </row>
    <row r="20822" spans="1:4" x14ac:dyDescent="0.25">
      <c r="A20822" s="376" t="s">
        <v>45908</v>
      </c>
      <c r="B20822" s="377" t="s">
        <v>45413</v>
      </c>
      <c r="C20822" s="376" t="s">
        <v>7973</v>
      </c>
      <c r="D20822" s="378">
        <v>21.48</v>
      </c>
    </row>
    <row r="20823" spans="1:4" x14ac:dyDescent="0.25">
      <c r="A20823" s="376" t="s">
        <v>45909</v>
      </c>
      <c r="B20823" s="377" t="s">
        <v>45018</v>
      </c>
      <c r="C20823" s="376" t="s">
        <v>7973</v>
      </c>
      <c r="D20823" s="378">
        <v>189.1</v>
      </c>
    </row>
    <row r="20824" spans="1:4" x14ac:dyDescent="0.25">
      <c r="A20824" s="376" t="s">
        <v>45910</v>
      </c>
      <c r="B20824" s="377" t="s">
        <v>45020</v>
      </c>
      <c r="C20824" s="376" t="s">
        <v>7973</v>
      </c>
      <c r="D20824" s="378">
        <v>130.13</v>
      </c>
    </row>
    <row r="20825" spans="1:4" x14ac:dyDescent="0.25">
      <c r="A20825" s="376" t="s">
        <v>45911</v>
      </c>
      <c r="B20825" s="377" t="s">
        <v>45022</v>
      </c>
      <c r="C20825" s="376" t="s">
        <v>7973</v>
      </c>
      <c r="D20825" s="378">
        <v>189.9</v>
      </c>
    </row>
    <row r="20826" spans="1:4" x14ac:dyDescent="0.25">
      <c r="A20826" s="376" t="s">
        <v>45912</v>
      </c>
      <c r="B20826" s="377" t="s">
        <v>45913</v>
      </c>
      <c r="C20826" s="376" t="s">
        <v>44863</v>
      </c>
      <c r="D20826" s="378">
        <v>22.57</v>
      </c>
    </row>
    <row r="20827" spans="1:4" x14ac:dyDescent="0.25">
      <c r="A20827" s="376" t="s">
        <v>45914</v>
      </c>
      <c r="B20827" s="377" t="s">
        <v>45915</v>
      </c>
      <c r="C20827" s="376" t="s">
        <v>44863</v>
      </c>
      <c r="D20827" s="378">
        <v>9.14</v>
      </c>
    </row>
    <row r="20828" spans="1:4" x14ac:dyDescent="0.25">
      <c r="A20828" s="376" t="s">
        <v>45916</v>
      </c>
      <c r="B20828" s="377" t="s">
        <v>45917</v>
      </c>
      <c r="C20828" s="376" t="s">
        <v>44863</v>
      </c>
      <c r="D20828" s="378">
        <v>7.15</v>
      </c>
    </row>
    <row r="20829" spans="1:4" x14ac:dyDescent="0.25">
      <c r="A20829" s="376" t="s">
        <v>45918</v>
      </c>
      <c r="B20829" s="377" t="s">
        <v>45919</v>
      </c>
      <c r="C20829" s="376" t="s">
        <v>44863</v>
      </c>
      <c r="D20829" s="378">
        <v>9.48</v>
      </c>
    </row>
    <row r="20830" spans="1:4" ht="17.25" x14ac:dyDescent="0.25">
      <c r="A20830" s="376" t="s">
        <v>45920</v>
      </c>
      <c r="B20830" s="377" t="s">
        <v>45921</v>
      </c>
      <c r="C20830" s="376" t="s">
        <v>44256</v>
      </c>
      <c r="D20830" s="378">
        <v>16.64</v>
      </c>
    </row>
    <row r="20831" spans="1:4" ht="17.25" x14ac:dyDescent="0.25">
      <c r="A20831" s="376" t="s">
        <v>45922</v>
      </c>
      <c r="B20831" s="377" t="s">
        <v>45923</v>
      </c>
      <c r="C20831" s="376" t="s">
        <v>44256</v>
      </c>
      <c r="D20831" s="378">
        <v>89.44</v>
      </c>
    </row>
    <row r="20832" spans="1:4" ht="17.25" x14ac:dyDescent="0.25">
      <c r="A20832" s="376" t="s">
        <v>45924</v>
      </c>
      <c r="B20832" s="377" t="s">
        <v>45925</v>
      </c>
      <c r="C20832" s="376" t="s">
        <v>44256</v>
      </c>
      <c r="D20832" s="378">
        <v>99.75</v>
      </c>
    </row>
    <row r="20833" spans="1:4" ht="17.25" x14ac:dyDescent="0.25">
      <c r="A20833" s="376" t="s">
        <v>45926</v>
      </c>
      <c r="B20833" s="377" t="s">
        <v>45927</v>
      </c>
      <c r="C20833" s="376" t="s">
        <v>44256</v>
      </c>
      <c r="D20833" s="378">
        <v>56.72</v>
      </c>
    </row>
    <row r="20834" spans="1:4" ht="17.25" x14ac:dyDescent="0.25">
      <c r="A20834" s="376" t="s">
        <v>45928</v>
      </c>
      <c r="B20834" s="377" t="s">
        <v>45929</v>
      </c>
      <c r="C20834" s="376" t="s">
        <v>44256</v>
      </c>
      <c r="D20834" s="378">
        <v>66.709999999999994</v>
      </c>
    </row>
    <row r="20835" spans="1:4" ht="17.25" x14ac:dyDescent="0.25">
      <c r="A20835" s="376" t="s">
        <v>45930</v>
      </c>
      <c r="B20835" s="377" t="s">
        <v>45931</v>
      </c>
      <c r="C20835" s="376" t="s">
        <v>44256</v>
      </c>
      <c r="D20835" s="378">
        <v>24.85</v>
      </c>
    </row>
    <row r="20836" spans="1:4" ht="17.25" x14ac:dyDescent="0.25">
      <c r="A20836" s="376" t="s">
        <v>45932</v>
      </c>
      <c r="B20836" s="377" t="s">
        <v>45175</v>
      </c>
      <c r="C20836" s="376" t="s">
        <v>44350</v>
      </c>
      <c r="D20836" s="378">
        <v>79.19</v>
      </c>
    </row>
    <row r="20837" spans="1:4" ht="17.25" x14ac:dyDescent="0.25">
      <c r="A20837" s="376" t="s">
        <v>45933</v>
      </c>
      <c r="B20837" s="377" t="s">
        <v>45934</v>
      </c>
      <c r="C20837" s="376" t="s">
        <v>44256</v>
      </c>
      <c r="D20837" s="378">
        <v>955.71</v>
      </c>
    </row>
    <row r="20838" spans="1:4" ht="17.25" x14ac:dyDescent="0.25">
      <c r="A20838" s="376" t="s">
        <v>45935</v>
      </c>
      <c r="B20838" s="377" t="s">
        <v>45936</v>
      </c>
      <c r="C20838" s="376" t="s">
        <v>44256</v>
      </c>
      <c r="D20838" s="378">
        <v>949.56</v>
      </c>
    </row>
    <row r="20839" spans="1:4" ht="17.25" x14ac:dyDescent="0.25">
      <c r="A20839" s="376" t="s">
        <v>45937</v>
      </c>
      <c r="B20839" s="377" t="s">
        <v>45938</v>
      </c>
      <c r="C20839" s="376" t="s">
        <v>44256</v>
      </c>
      <c r="D20839" s="378">
        <v>1343.12</v>
      </c>
    </row>
    <row r="20840" spans="1:4" ht="17.25" x14ac:dyDescent="0.25">
      <c r="A20840" s="376" t="s">
        <v>45939</v>
      </c>
      <c r="B20840" s="377" t="s">
        <v>45940</v>
      </c>
      <c r="C20840" s="376" t="s">
        <v>44256</v>
      </c>
      <c r="D20840" s="378">
        <v>96.38</v>
      </c>
    </row>
    <row r="20841" spans="1:4" ht="17.25" x14ac:dyDescent="0.25">
      <c r="A20841" s="376" t="s">
        <v>45941</v>
      </c>
      <c r="B20841" s="377" t="s">
        <v>45942</v>
      </c>
      <c r="C20841" s="376" t="s">
        <v>44256</v>
      </c>
      <c r="D20841" s="378">
        <v>135.5</v>
      </c>
    </row>
    <row r="20842" spans="1:4" ht="17.25" x14ac:dyDescent="0.25">
      <c r="A20842" s="376" t="s">
        <v>45943</v>
      </c>
      <c r="B20842" s="377" t="s">
        <v>45944</v>
      </c>
      <c r="C20842" s="376" t="s">
        <v>44256</v>
      </c>
      <c r="D20842" s="378">
        <v>82.6</v>
      </c>
    </row>
    <row r="20843" spans="1:4" ht="17.25" x14ac:dyDescent="0.25">
      <c r="A20843" s="376" t="s">
        <v>45945</v>
      </c>
      <c r="B20843" s="377" t="s">
        <v>45946</v>
      </c>
      <c r="C20843" s="376" t="s">
        <v>44256</v>
      </c>
      <c r="D20843" s="378">
        <v>108.4</v>
      </c>
    </row>
    <row r="20844" spans="1:4" ht="17.25" x14ac:dyDescent="0.25">
      <c r="A20844" s="376" t="s">
        <v>45947</v>
      </c>
      <c r="B20844" s="377" t="s">
        <v>45948</v>
      </c>
      <c r="C20844" s="376" t="s">
        <v>44256</v>
      </c>
      <c r="D20844" s="378">
        <v>822.69</v>
      </c>
    </row>
    <row r="20845" spans="1:4" ht="17.25" x14ac:dyDescent="0.25">
      <c r="A20845" s="376" t="s">
        <v>45949</v>
      </c>
      <c r="B20845" s="377" t="s">
        <v>45950</v>
      </c>
      <c r="C20845" s="376" t="s">
        <v>44256</v>
      </c>
      <c r="D20845" s="378">
        <v>822.69</v>
      </c>
    </row>
    <row r="20846" spans="1:4" x14ac:dyDescent="0.25">
      <c r="A20846" s="376" t="s">
        <v>45951</v>
      </c>
      <c r="B20846" s="377" t="s">
        <v>45952</v>
      </c>
      <c r="C20846" s="376" t="s">
        <v>44181</v>
      </c>
      <c r="D20846" s="378">
        <v>100496.08</v>
      </c>
    </row>
    <row r="20847" spans="1:4" x14ac:dyDescent="0.25">
      <c r="A20847" s="376" t="s">
        <v>45953</v>
      </c>
      <c r="B20847" s="377" t="s">
        <v>45954</v>
      </c>
      <c r="C20847" s="376" t="s">
        <v>44181</v>
      </c>
      <c r="D20847" s="378">
        <v>108509.5</v>
      </c>
    </row>
    <row r="20848" spans="1:4" x14ac:dyDescent="0.25">
      <c r="A20848" s="376" t="s">
        <v>45955</v>
      </c>
      <c r="B20848" s="377" t="s">
        <v>45956</v>
      </c>
      <c r="C20848" s="376" t="s">
        <v>44181</v>
      </c>
      <c r="D20848" s="378">
        <v>47581.26</v>
      </c>
    </row>
    <row r="20849" spans="1:4" x14ac:dyDescent="0.25">
      <c r="A20849" s="376" t="s">
        <v>45957</v>
      </c>
      <c r="B20849" s="377" t="s">
        <v>45958</v>
      </c>
      <c r="C20849" s="376" t="s">
        <v>44181</v>
      </c>
      <c r="D20849" s="378">
        <v>78606.539999999994</v>
      </c>
    </row>
    <row r="20850" spans="1:4" x14ac:dyDescent="0.25">
      <c r="A20850" s="376" t="s">
        <v>45959</v>
      </c>
      <c r="B20850" s="377" t="s">
        <v>45960</v>
      </c>
      <c r="C20850" s="376" t="s">
        <v>44181</v>
      </c>
      <c r="D20850" s="378">
        <v>83941.64</v>
      </c>
    </row>
    <row r="20851" spans="1:4" x14ac:dyDescent="0.25">
      <c r="A20851" s="376" t="s">
        <v>45961</v>
      </c>
      <c r="B20851" s="377" t="s">
        <v>45962</v>
      </c>
      <c r="C20851" s="376" t="s">
        <v>44181</v>
      </c>
      <c r="D20851" s="378">
        <v>102466.61</v>
      </c>
    </row>
    <row r="20852" spans="1:4" x14ac:dyDescent="0.25">
      <c r="A20852" s="376" t="s">
        <v>45963</v>
      </c>
      <c r="B20852" s="377" t="s">
        <v>45964</v>
      </c>
      <c r="C20852" s="376" t="s">
        <v>44181</v>
      </c>
      <c r="D20852" s="378">
        <v>44927.64</v>
      </c>
    </row>
    <row r="20853" spans="1:4" ht="17.25" x14ac:dyDescent="0.25">
      <c r="A20853" s="376" t="s">
        <v>45965</v>
      </c>
      <c r="B20853" s="377" t="s">
        <v>45966</v>
      </c>
      <c r="C20853" s="376" t="s">
        <v>44256</v>
      </c>
      <c r="D20853" s="378">
        <v>60.8</v>
      </c>
    </row>
    <row r="20854" spans="1:4" ht="17.25" x14ac:dyDescent="0.25">
      <c r="A20854" s="376" t="s">
        <v>45967</v>
      </c>
      <c r="B20854" s="377" t="s">
        <v>45968</v>
      </c>
      <c r="C20854" s="376" t="s">
        <v>44256</v>
      </c>
      <c r="D20854" s="378">
        <v>108.66</v>
      </c>
    </row>
    <row r="20855" spans="1:4" ht="17.25" x14ac:dyDescent="0.25">
      <c r="A20855" s="376" t="s">
        <v>45969</v>
      </c>
      <c r="B20855" s="377" t="s">
        <v>45970</v>
      </c>
      <c r="C20855" s="376" t="s">
        <v>44256</v>
      </c>
      <c r="D20855" s="378">
        <v>142.26</v>
      </c>
    </row>
    <row r="20856" spans="1:4" ht="17.25" x14ac:dyDescent="0.25">
      <c r="A20856" s="376" t="s">
        <v>45971</v>
      </c>
      <c r="B20856" s="377" t="s">
        <v>45972</v>
      </c>
      <c r="C20856" s="376" t="s">
        <v>44256</v>
      </c>
      <c r="D20856" s="378">
        <v>289.54000000000002</v>
      </c>
    </row>
    <row r="20857" spans="1:4" ht="17.25" x14ac:dyDescent="0.25">
      <c r="A20857" s="376" t="s">
        <v>45973</v>
      </c>
      <c r="B20857" s="377" t="s">
        <v>45974</v>
      </c>
      <c r="C20857" s="376" t="s">
        <v>44256</v>
      </c>
      <c r="D20857" s="378">
        <v>207.51</v>
      </c>
    </row>
    <row r="20858" spans="1:4" ht="17.25" x14ac:dyDescent="0.25">
      <c r="A20858" s="376" t="s">
        <v>45975</v>
      </c>
      <c r="B20858" s="377" t="s">
        <v>45976</v>
      </c>
      <c r="C20858" s="376" t="s">
        <v>44256</v>
      </c>
      <c r="D20858" s="378">
        <v>45.49</v>
      </c>
    </row>
    <row r="20859" spans="1:4" ht="17.25" x14ac:dyDescent="0.25">
      <c r="A20859" s="376" t="s">
        <v>45977</v>
      </c>
      <c r="B20859" s="377" t="s">
        <v>45978</v>
      </c>
      <c r="C20859" s="376" t="s">
        <v>44256</v>
      </c>
      <c r="D20859" s="378">
        <v>41.92</v>
      </c>
    </row>
    <row r="20860" spans="1:4" x14ac:dyDescent="0.25">
      <c r="A20860" s="376" t="s">
        <v>45979</v>
      </c>
      <c r="B20860" s="377" t="s">
        <v>45980</v>
      </c>
      <c r="C20860" s="376" t="s">
        <v>44181</v>
      </c>
      <c r="D20860" s="378">
        <v>86.39</v>
      </c>
    </row>
    <row r="20861" spans="1:4" x14ac:dyDescent="0.25">
      <c r="A20861" s="376" t="s">
        <v>45981</v>
      </c>
      <c r="B20861" s="377" t="s">
        <v>45982</v>
      </c>
      <c r="C20861" s="376" t="s">
        <v>44181</v>
      </c>
      <c r="D20861" s="378">
        <v>68.540000000000006</v>
      </c>
    </row>
    <row r="20862" spans="1:4" x14ac:dyDescent="0.25">
      <c r="A20862" s="376" t="s">
        <v>45983</v>
      </c>
      <c r="B20862" s="377" t="s">
        <v>45984</v>
      </c>
      <c r="C20862" s="376" t="s">
        <v>44181</v>
      </c>
      <c r="D20862" s="378">
        <v>76.8</v>
      </c>
    </row>
    <row r="20863" spans="1:4" x14ac:dyDescent="0.25">
      <c r="A20863" s="376" t="s">
        <v>45985</v>
      </c>
      <c r="B20863" s="377" t="s">
        <v>45986</v>
      </c>
      <c r="C20863" s="376" t="s">
        <v>44181</v>
      </c>
      <c r="D20863" s="378">
        <v>30.12</v>
      </c>
    </row>
    <row r="20864" spans="1:4" x14ac:dyDescent="0.25">
      <c r="A20864" s="376" t="s">
        <v>45987</v>
      </c>
      <c r="B20864" s="377" t="s">
        <v>45988</v>
      </c>
      <c r="C20864" s="376" t="s">
        <v>44181</v>
      </c>
      <c r="D20864" s="378">
        <v>25.03</v>
      </c>
    </row>
    <row r="20865" spans="1:4" x14ac:dyDescent="0.25">
      <c r="A20865" s="376" t="s">
        <v>45989</v>
      </c>
      <c r="B20865" s="377" t="s">
        <v>45990</v>
      </c>
      <c r="C20865" s="376" t="s">
        <v>44181</v>
      </c>
      <c r="D20865" s="378">
        <v>56.43</v>
      </c>
    </row>
    <row r="20866" spans="1:4" x14ac:dyDescent="0.25">
      <c r="A20866" s="376" t="s">
        <v>45991</v>
      </c>
      <c r="B20866" s="377" t="s">
        <v>45992</v>
      </c>
      <c r="C20866" s="376" t="s">
        <v>44181</v>
      </c>
      <c r="D20866" s="378">
        <v>211.08</v>
      </c>
    </row>
    <row r="20867" spans="1:4" x14ac:dyDescent="0.25">
      <c r="A20867" s="376" t="s">
        <v>45993</v>
      </c>
      <c r="B20867" s="377" t="s">
        <v>45994</v>
      </c>
      <c r="C20867" s="376" t="s">
        <v>44181</v>
      </c>
      <c r="D20867" s="378">
        <v>185.04</v>
      </c>
    </row>
    <row r="20868" spans="1:4" x14ac:dyDescent="0.25">
      <c r="A20868" s="376" t="s">
        <v>45995</v>
      </c>
      <c r="B20868" s="377" t="s">
        <v>45996</v>
      </c>
      <c r="C20868" s="376" t="s">
        <v>44181</v>
      </c>
      <c r="D20868" s="378">
        <v>314.35000000000002</v>
      </c>
    </row>
    <row r="20869" spans="1:4" x14ac:dyDescent="0.25">
      <c r="A20869" s="376" t="s">
        <v>45997</v>
      </c>
      <c r="B20869" s="377" t="s">
        <v>45998</v>
      </c>
      <c r="C20869" s="376" t="s">
        <v>44181</v>
      </c>
      <c r="D20869" s="378">
        <v>212.07</v>
      </c>
    </row>
    <row r="20870" spans="1:4" x14ac:dyDescent="0.25">
      <c r="A20870" s="376" t="s">
        <v>45999</v>
      </c>
      <c r="B20870" s="377" t="s">
        <v>46000</v>
      </c>
      <c r="C20870" s="376" t="s">
        <v>44385</v>
      </c>
      <c r="D20870" s="378">
        <v>10346.99</v>
      </c>
    </row>
    <row r="20871" spans="1:4" x14ac:dyDescent="0.25">
      <c r="A20871" s="376" t="s">
        <v>46001</v>
      </c>
      <c r="B20871" s="377" t="s">
        <v>46002</v>
      </c>
      <c r="C20871" s="376" t="s">
        <v>44385</v>
      </c>
      <c r="D20871" s="378">
        <v>12570.82</v>
      </c>
    </row>
    <row r="20872" spans="1:4" x14ac:dyDescent="0.25">
      <c r="A20872" s="376" t="s">
        <v>46003</v>
      </c>
      <c r="B20872" s="377" t="s">
        <v>46004</v>
      </c>
      <c r="C20872" s="376" t="s">
        <v>44385</v>
      </c>
      <c r="D20872" s="378">
        <v>7704</v>
      </c>
    </row>
    <row r="20873" spans="1:4" x14ac:dyDescent="0.25">
      <c r="A20873" s="376" t="s">
        <v>46005</v>
      </c>
      <c r="B20873" s="377" t="s">
        <v>46006</v>
      </c>
      <c r="C20873" s="376" t="s">
        <v>7973</v>
      </c>
      <c r="D20873" s="378">
        <v>329.61</v>
      </c>
    </row>
    <row r="20874" spans="1:4" x14ac:dyDescent="0.25">
      <c r="A20874" s="376" t="s">
        <v>46007</v>
      </c>
      <c r="B20874" s="377" t="s">
        <v>46008</v>
      </c>
      <c r="C20874" s="376" t="s">
        <v>7973</v>
      </c>
      <c r="D20874" s="378">
        <v>57.15</v>
      </c>
    </row>
    <row r="20875" spans="1:4" x14ac:dyDescent="0.25">
      <c r="A20875" s="376" t="s">
        <v>46009</v>
      </c>
      <c r="B20875" s="377" t="s">
        <v>46010</v>
      </c>
      <c r="C20875" s="376" t="s">
        <v>7973</v>
      </c>
      <c r="D20875" s="378">
        <v>18.61</v>
      </c>
    </row>
    <row r="20876" spans="1:4" x14ac:dyDescent="0.25">
      <c r="A20876" s="376" t="s">
        <v>46011</v>
      </c>
      <c r="B20876" s="377" t="s">
        <v>46012</v>
      </c>
      <c r="C20876" s="376" t="s">
        <v>44863</v>
      </c>
      <c r="D20876" s="378">
        <v>35.159999999999997</v>
      </c>
    </row>
    <row r="20877" spans="1:4" x14ac:dyDescent="0.25">
      <c r="A20877" s="376" t="s">
        <v>46013</v>
      </c>
      <c r="B20877" s="377" t="s">
        <v>46014</v>
      </c>
      <c r="C20877" s="376" t="s">
        <v>7973</v>
      </c>
      <c r="D20877" s="378">
        <v>220.37</v>
      </c>
    </row>
    <row r="20878" spans="1:4" x14ac:dyDescent="0.25">
      <c r="A20878" s="376" t="s">
        <v>46015</v>
      </c>
      <c r="B20878" s="377" t="s">
        <v>46016</v>
      </c>
      <c r="C20878" s="376" t="s">
        <v>7973</v>
      </c>
      <c r="D20878" s="378">
        <v>162.72</v>
      </c>
    </row>
    <row r="20879" spans="1:4" ht="17.25" x14ac:dyDescent="0.25">
      <c r="A20879" s="376" t="s">
        <v>46017</v>
      </c>
      <c r="B20879" s="377" t="s">
        <v>46018</v>
      </c>
      <c r="C20879" s="376" t="s">
        <v>44256</v>
      </c>
      <c r="D20879" s="378">
        <v>336.76</v>
      </c>
    </row>
    <row r="20880" spans="1:4" ht="17.25" x14ac:dyDescent="0.25">
      <c r="A20880" s="376" t="s">
        <v>46019</v>
      </c>
      <c r="B20880" s="377" t="s">
        <v>46020</v>
      </c>
      <c r="C20880" s="376" t="s">
        <v>46021</v>
      </c>
      <c r="D20880" s="378">
        <v>67.569999999999993</v>
      </c>
    </row>
    <row r="20881" spans="1:4" x14ac:dyDescent="0.25">
      <c r="A20881" s="376" t="s">
        <v>46022</v>
      </c>
      <c r="B20881" s="377" t="s">
        <v>46023</v>
      </c>
      <c r="C20881" s="376" t="s">
        <v>44181</v>
      </c>
      <c r="D20881" s="378">
        <v>33.9</v>
      </c>
    </row>
    <row r="20882" spans="1:4" x14ac:dyDescent="0.25">
      <c r="A20882" s="376" t="s">
        <v>46024</v>
      </c>
      <c r="B20882" s="377" t="s">
        <v>46025</v>
      </c>
      <c r="C20882" s="376" t="s">
        <v>44181</v>
      </c>
      <c r="D20882" s="378">
        <v>34.65</v>
      </c>
    </row>
    <row r="20883" spans="1:4" ht="17.25" x14ac:dyDescent="0.25">
      <c r="A20883" s="376" t="s">
        <v>46026</v>
      </c>
      <c r="B20883" s="377" t="s">
        <v>46027</v>
      </c>
      <c r="C20883" s="376" t="s">
        <v>44256</v>
      </c>
      <c r="D20883" s="378">
        <v>15.64</v>
      </c>
    </row>
    <row r="20884" spans="1:4" ht="17.25" x14ac:dyDescent="0.25">
      <c r="A20884" s="376" t="s">
        <v>46028</v>
      </c>
      <c r="B20884" s="377" t="s">
        <v>46029</v>
      </c>
      <c r="C20884" s="376" t="s">
        <v>44256</v>
      </c>
      <c r="D20884" s="378">
        <v>18.72</v>
      </c>
    </row>
    <row r="20885" spans="1:4" ht="17.25" x14ac:dyDescent="0.25">
      <c r="A20885" s="376" t="s">
        <v>46030</v>
      </c>
      <c r="B20885" s="377" t="s">
        <v>46031</v>
      </c>
      <c r="C20885" s="376" t="s">
        <v>44256</v>
      </c>
      <c r="D20885" s="378">
        <v>19.440000000000001</v>
      </c>
    </row>
    <row r="20886" spans="1:4" ht="17.25" x14ac:dyDescent="0.25">
      <c r="A20886" s="376" t="s">
        <v>46032</v>
      </c>
      <c r="B20886" s="377" t="s">
        <v>46033</v>
      </c>
      <c r="C20886" s="376" t="s">
        <v>44256</v>
      </c>
      <c r="D20886" s="378">
        <v>22.15</v>
      </c>
    </row>
    <row r="20887" spans="1:4" ht="17.25" x14ac:dyDescent="0.25">
      <c r="A20887" s="376" t="s">
        <v>46034</v>
      </c>
      <c r="B20887" s="377" t="s">
        <v>46035</v>
      </c>
      <c r="C20887" s="376" t="s">
        <v>44256</v>
      </c>
      <c r="D20887" s="378">
        <v>1.77</v>
      </c>
    </row>
    <row r="20888" spans="1:4" ht="17.25" x14ac:dyDescent="0.25">
      <c r="A20888" s="376" t="s">
        <v>46036</v>
      </c>
      <c r="B20888" s="377" t="s">
        <v>46037</v>
      </c>
      <c r="C20888" s="376" t="s">
        <v>44256</v>
      </c>
      <c r="D20888" s="378">
        <v>3.44</v>
      </c>
    </row>
    <row r="20889" spans="1:4" ht="17.25" x14ac:dyDescent="0.25">
      <c r="A20889" s="376" t="s">
        <v>46038</v>
      </c>
      <c r="B20889" s="377" t="s">
        <v>46039</v>
      </c>
      <c r="C20889" s="376" t="s">
        <v>44256</v>
      </c>
      <c r="D20889" s="378">
        <v>12.78</v>
      </c>
    </row>
    <row r="20890" spans="1:4" ht="17.25" x14ac:dyDescent="0.25">
      <c r="A20890" s="376" t="s">
        <v>46040</v>
      </c>
      <c r="B20890" s="377" t="s">
        <v>46041</v>
      </c>
      <c r="C20890" s="376" t="s">
        <v>44256</v>
      </c>
      <c r="D20890" s="378">
        <v>0.46</v>
      </c>
    </row>
    <row r="20891" spans="1:4" ht="17.25" x14ac:dyDescent="0.25">
      <c r="A20891" s="376" t="s">
        <v>46042</v>
      </c>
      <c r="B20891" s="377" t="s">
        <v>46043</v>
      </c>
      <c r="C20891" s="376" t="s">
        <v>44256</v>
      </c>
      <c r="D20891" s="378">
        <v>34.4</v>
      </c>
    </row>
    <row r="20892" spans="1:4" x14ac:dyDescent="0.25">
      <c r="A20892" s="376" t="s">
        <v>46044</v>
      </c>
      <c r="B20892" s="377" t="s">
        <v>46045</v>
      </c>
      <c r="C20892" s="376" t="s">
        <v>44249</v>
      </c>
      <c r="D20892" s="378">
        <v>6143.43</v>
      </c>
    </row>
    <row r="20893" spans="1:4" x14ac:dyDescent="0.25">
      <c r="A20893" s="376" t="s">
        <v>46046</v>
      </c>
      <c r="B20893" s="377" t="s">
        <v>46047</v>
      </c>
      <c r="C20893" s="376" t="s">
        <v>44249</v>
      </c>
      <c r="D20893" s="378">
        <v>2361.52</v>
      </c>
    </row>
    <row r="20894" spans="1:4" x14ac:dyDescent="0.25">
      <c r="A20894" s="376" t="s">
        <v>46048</v>
      </c>
      <c r="B20894" s="377" t="s">
        <v>46049</v>
      </c>
      <c r="C20894" s="376" t="s">
        <v>44249</v>
      </c>
      <c r="D20894" s="378">
        <v>10968.57</v>
      </c>
    </row>
    <row r="20895" spans="1:4" x14ac:dyDescent="0.25">
      <c r="A20895" s="376" t="s">
        <v>46050</v>
      </c>
      <c r="B20895" s="377" t="s">
        <v>46051</v>
      </c>
      <c r="C20895" s="376" t="s">
        <v>44181</v>
      </c>
      <c r="D20895" s="378">
        <v>23.39</v>
      </c>
    </row>
    <row r="20896" spans="1:4" x14ac:dyDescent="0.25">
      <c r="A20896" s="376" t="s">
        <v>46052</v>
      </c>
      <c r="B20896" s="377" t="s">
        <v>46053</v>
      </c>
      <c r="C20896" s="376" t="s">
        <v>44181</v>
      </c>
      <c r="D20896" s="378">
        <v>67.69</v>
      </c>
    </row>
    <row r="20897" spans="1:4" ht="17.25" x14ac:dyDescent="0.25">
      <c r="A20897" s="376" t="s">
        <v>46054</v>
      </c>
      <c r="B20897" s="377" t="s">
        <v>46055</v>
      </c>
      <c r="C20897" s="376" t="s">
        <v>44256</v>
      </c>
      <c r="D20897" s="378">
        <v>11.79</v>
      </c>
    </row>
    <row r="20898" spans="1:4" x14ac:dyDescent="0.25">
      <c r="A20898" s="376" t="s">
        <v>46056</v>
      </c>
      <c r="B20898" s="377" t="s">
        <v>46057</v>
      </c>
      <c r="C20898" s="376" t="s">
        <v>44249</v>
      </c>
      <c r="D20898" s="378">
        <v>23051.41</v>
      </c>
    </row>
    <row r="20899" spans="1:4" x14ac:dyDescent="0.25">
      <c r="A20899" s="376" t="s">
        <v>46058</v>
      </c>
      <c r="B20899" s="377" t="s">
        <v>46059</v>
      </c>
      <c r="C20899" s="376" t="s">
        <v>46060</v>
      </c>
      <c r="D20899" s="378">
        <v>769.03</v>
      </c>
    </row>
    <row r="20900" spans="1:4" x14ac:dyDescent="0.25">
      <c r="A20900" s="376" t="s">
        <v>46061</v>
      </c>
      <c r="B20900" s="377" t="s">
        <v>46062</v>
      </c>
      <c r="C20900" s="376" t="s">
        <v>44249</v>
      </c>
      <c r="D20900" s="378">
        <v>31796.71</v>
      </c>
    </row>
    <row r="20901" spans="1:4" x14ac:dyDescent="0.25">
      <c r="A20901" s="376" t="s">
        <v>46063</v>
      </c>
      <c r="B20901" s="377" t="s">
        <v>46064</v>
      </c>
      <c r="C20901" s="376" t="s">
        <v>44249</v>
      </c>
      <c r="D20901" s="378">
        <v>30164.17</v>
      </c>
    </row>
    <row r="20902" spans="1:4" x14ac:dyDescent="0.25">
      <c r="A20902" s="376" t="s">
        <v>46065</v>
      </c>
      <c r="B20902" s="377" t="s">
        <v>46066</v>
      </c>
      <c r="C20902" s="376" t="s">
        <v>46060</v>
      </c>
      <c r="D20902" s="378">
        <v>771.25</v>
      </c>
    </row>
    <row r="20903" spans="1:4" x14ac:dyDescent="0.25">
      <c r="A20903" s="376" t="s">
        <v>46067</v>
      </c>
      <c r="B20903" s="377" t="s">
        <v>46068</v>
      </c>
      <c r="C20903" s="376" t="s">
        <v>7973</v>
      </c>
      <c r="D20903" s="378">
        <v>14.17</v>
      </c>
    </row>
    <row r="20904" spans="1:4" ht="17.25" x14ac:dyDescent="0.25">
      <c r="A20904" s="376" t="s">
        <v>46069</v>
      </c>
      <c r="B20904" s="377" t="s">
        <v>46070</v>
      </c>
      <c r="C20904" s="376" t="s">
        <v>44256</v>
      </c>
      <c r="D20904" s="378">
        <v>167.24</v>
      </c>
    </row>
    <row r="20905" spans="1:4" x14ac:dyDescent="0.25">
      <c r="A20905" s="376" t="s">
        <v>46071</v>
      </c>
      <c r="B20905" s="377" t="s">
        <v>46072</v>
      </c>
      <c r="C20905" s="376" t="s">
        <v>44181</v>
      </c>
      <c r="D20905" s="378">
        <v>3073.37</v>
      </c>
    </row>
    <row r="20906" spans="1:4" ht="17.25" x14ac:dyDescent="0.25">
      <c r="A20906" s="376" t="s">
        <v>46073</v>
      </c>
      <c r="B20906" s="377" t="s">
        <v>46074</v>
      </c>
      <c r="C20906" s="376" t="s">
        <v>46021</v>
      </c>
      <c r="D20906" s="378">
        <v>6.82</v>
      </c>
    </row>
    <row r="20907" spans="1:4" ht="17.25" x14ac:dyDescent="0.25">
      <c r="A20907" s="376" t="s">
        <v>46075</v>
      </c>
      <c r="B20907" s="377" t="s">
        <v>46076</v>
      </c>
      <c r="C20907" s="376" t="s">
        <v>46021</v>
      </c>
      <c r="D20907" s="378">
        <v>6.82</v>
      </c>
    </row>
    <row r="20908" spans="1:4" ht="17.25" x14ac:dyDescent="0.25">
      <c r="A20908" s="376" t="s">
        <v>46077</v>
      </c>
      <c r="B20908" s="377" t="s">
        <v>46078</v>
      </c>
      <c r="C20908" s="376" t="s">
        <v>46021</v>
      </c>
      <c r="D20908" s="378">
        <v>12.39</v>
      </c>
    </row>
    <row r="20909" spans="1:4" ht="17.25" x14ac:dyDescent="0.25">
      <c r="A20909" s="376" t="s">
        <v>46079</v>
      </c>
      <c r="B20909" s="377" t="s">
        <v>46080</v>
      </c>
      <c r="C20909" s="376" t="s">
        <v>46021</v>
      </c>
      <c r="D20909" s="378">
        <v>3.03</v>
      </c>
    </row>
    <row r="20910" spans="1:4" ht="17.25" x14ac:dyDescent="0.25">
      <c r="A20910" s="376" t="s">
        <v>46081</v>
      </c>
      <c r="B20910" s="377" t="s">
        <v>46082</v>
      </c>
      <c r="C20910" s="376" t="s">
        <v>46021</v>
      </c>
      <c r="D20910" s="378">
        <v>3.41</v>
      </c>
    </row>
    <row r="20911" spans="1:4" ht="17.25" x14ac:dyDescent="0.25">
      <c r="A20911" s="376" t="s">
        <v>46083</v>
      </c>
      <c r="B20911" s="377" t="s">
        <v>46084</v>
      </c>
      <c r="C20911" s="376" t="s">
        <v>46021</v>
      </c>
      <c r="D20911" s="378">
        <v>3.41</v>
      </c>
    </row>
    <row r="20912" spans="1:4" ht="17.25" x14ac:dyDescent="0.25">
      <c r="A20912" s="376" t="s">
        <v>46085</v>
      </c>
      <c r="B20912" s="377" t="s">
        <v>46086</v>
      </c>
      <c r="C20912" s="376" t="s">
        <v>46021</v>
      </c>
      <c r="D20912" s="378">
        <v>0.65</v>
      </c>
    </row>
    <row r="20913" spans="1:4" ht="17.25" x14ac:dyDescent="0.25">
      <c r="A20913" s="376" t="s">
        <v>46087</v>
      </c>
      <c r="B20913" s="377" t="s">
        <v>46088</v>
      </c>
      <c r="C20913" s="376" t="s">
        <v>46021</v>
      </c>
      <c r="D20913" s="378">
        <v>0.32</v>
      </c>
    </row>
    <row r="20914" spans="1:4" ht="17.25" x14ac:dyDescent="0.25">
      <c r="A20914" s="376" t="s">
        <v>46089</v>
      </c>
      <c r="B20914" s="377" t="s">
        <v>46090</v>
      </c>
      <c r="C20914" s="376" t="s">
        <v>46021</v>
      </c>
      <c r="D20914" s="378">
        <v>0.17</v>
      </c>
    </row>
    <row r="20915" spans="1:4" ht="17.25" x14ac:dyDescent="0.25">
      <c r="A20915" s="376" t="s">
        <v>46091</v>
      </c>
      <c r="B20915" s="377" t="s">
        <v>46092</v>
      </c>
      <c r="C20915" s="376" t="s">
        <v>46021</v>
      </c>
      <c r="D20915" s="378">
        <v>2.72</v>
      </c>
    </row>
    <row r="20916" spans="1:4" ht="17.25" x14ac:dyDescent="0.25">
      <c r="A20916" s="376" t="s">
        <v>46093</v>
      </c>
      <c r="B20916" s="377" t="s">
        <v>46094</v>
      </c>
      <c r="C20916" s="376" t="s">
        <v>46021</v>
      </c>
      <c r="D20916" s="378">
        <v>2.13</v>
      </c>
    </row>
    <row r="20917" spans="1:4" ht="17.25" x14ac:dyDescent="0.25">
      <c r="A20917" s="376" t="s">
        <v>46095</v>
      </c>
      <c r="B20917" s="377" t="s">
        <v>46096</v>
      </c>
      <c r="C20917" s="376" t="s">
        <v>46021</v>
      </c>
      <c r="D20917" s="378">
        <v>2.2799999999999998</v>
      </c>
    </row>
    <row r="20918" spans="1:4" ht="17.25" x14ac:dyDescent="0.25">
      <c r="A20918" s="376" t="s">
        <v>46097</v>
      </c>
      <c r="B20918" s="377" t="s">
        <v>46098</v>
      </c>
      <c r="C20918" s="376" t="s">
        <v>46021</v>
      </c>
      <c r="D20918" s="378">
        <v>1.99</v>
      </c>
    </row>
    <row r="20919" spans="1:4" x14ac:dyDescent="0.25">
      <c r="A20919" s="376" t="s">
        <v>46099</v>
      </c>
      <c r="B20919" s="377" t="s">
        <v>46100</v>
      </c>
      <c r="C20919" s="376" t="s">
        <v>46101</v>
      </c>
      <c r="D20919" s="378">
        <v>308.68</v>
      </c>
    </row>
    <row r="20920" spans="1:4" x14ac:dyDescent="0.25">
      <c r="A20920" s="376" t="s">
        <v>46102</v>
      </c>
      <c r="B20920" s="377" t="s">
        <v>46103</v>
      </c>
      <c r="C20920" s="376" t="s">
        <v>46101</v>
      </c>
      <c r="D20920" s="378">
        <v>393.2</v>
      </c>
    </row>
    <row r="20921" spans="1:4" x14ac:dyDescent="0.25">
      <c r="A20921" s="376" t="s">
        <v>46104</v>
      </c>
      <c r="B20921" s="377" t="s">
        <v>46105</v>
      </c>
      <c r="C20921" s="376" t="s">
        <v>46101</v>
      </c>
      <c r="D20921" s="378">
        <v>450.37</v>
      </c>
    </row>
    <row r="20922" spans="1:4" x14ac:dyDescent="0.25">
      <c r="A20922" s="376" t="s">
        <v>46106</v>
      </c>
      <c r="B20922" s="377" t="s">
        <v>46107</v>
      </c>
      <c r="C20922" s="376" t="s">
        <v>46101</v>
      </c>
      <c r="D20922" s="378">
        <v>210.74</v>
      </c>
    </row>
    <row r="20923" spans="1:4" x14ac:dyDescent="0.25">
      <c r="A20923" s="376" t="s">
        <v>46108</v>
      </c>
      <c r="B20923" s="377" t="s">
        <v>46109</v>
      </c>
      <c r="C20923" s="376" t="s">
        <v>46101</v>
      </c>
      <c r="D20923" s="378">
        <v>288.64</v>
      </c>
    </row>
    <row r="20924" spans="1:4" x14ac:dyDescent="0.25">
      <c r="A20924" s="376" t="s">
        <v>46110</v>
      </c>
      <c r="B20924" s="377" t="s">
        <v>46111</v>
      </c>
      <c r="C20924" s="376" t="s">
        <v>46101</v>
      </c>
      <c r="D20924" s="378">
        <v>202.25</v>
      </c>
    </row>
    <row r="20925" spans="1:4" x14ac:dyDescent="0.25">
      <c r="A20925" s="376" t="s">
        <v>46112</v>
      </c>
      <c r="B20925" s="377" t="s">
        <v>46113</v>
      </c>
      <c r="C20925" s="376" t="s">
        <v>46101</v>
      </c>
      <c r="D20925" s="378">
        <v>581.74</v>
      </c>
    </row>
    <row r="20926" spans="1:4" x14ac:dyDescent="0.25">
      <c r="A20926" s="376" t="s">
        <v>46114</v>
      </c>
      <c r="B20926" s="377" t="s">
        <v>46115</v>
      </c>
      <c r="C20926" s="376" t="s">
        <v>44888</v>
      </c>
      <c r="D20926" s="378">
        <v>203.13</v>
      </c>
    </row>
    <row r="20927" spans="1:4" x14ac:dyDescent="0.25">
      <c r="A20927" s="376" t="s">
        <v>46116</v>
      </c>
      <c r="B20927" s="377" t="s">
        <v>46117</v>
      </c>
      <c r="C20927" s="376" t="s">
        <v>44888</v>
      </c>
      <c r="D20927" s="378">
        <v>62.12</v>
      </c>
    </row>
    <row r="20928" spans="1:4" x14ac:dyDescent="0.25">
      <c r="A20928" s="376" t="s">
        <v>46118</v>
      </c>
      <c r="B20928" s="377" t="s">
        <v>46119</v>
      </c>
      <c r="C20928" s="376" t="s">
        <v>44888</v>
      </c>
      <c r="D20928" s="378">
        <v>47.02</v>
      </c>
    </row>
    <row r="20929" spans="1:4" x14ac:dyDescent="0.25">
      <c r="A20929" s="376" t="s">
        <v>46120</v>
      </c>
      <c r="B20929" s="377" t="s">
        <v>46121</v>
      </c>
      <c r="C20929" s="376" t="s">
        <v>44888</v>
      </c>
      <c r="D20929" s="378">
        <v>47.27</v>
      </c>
    </row>
    <row r="20930" spans="1:4" x14ac:dyDescent="0.25">
      <c r="A20930" s="376" t="s">
        <v>46122</v>
      </c>
      <c r="B20930" s="377" t="s">
        <v>46123</v>
      </c>
      <c r="C20930" s="376" t="s">
        <v>44888</v>
      </c>
      <c r="D20930" s="378">
        <v>46.59</v>
      </c>
    </row>
    <row r="20931" spans="1:4" x14ac:dyDescent="0.25">
      <c r="A20931" s="376" t="s">
        <v>46124</v>
      </c>
      <c r="B20931" s="377" t="s">
        <v>46125</v>
      </c>
      <c r="C20931" s="376" t="s">
        <v>44888</v>
      </c>
      <c r="D20931" s="378">
        <v>35.69</v>
      </c>
    </row>
    <row r="20932" spans="1:4" x14ac:dyDescent="0.25">
      <c r="A20932" s="376" t="s">
        <v>46126</v>
      </c>
      <c r="B20932" s="377" t="s">
        <v>46127</v>
      </c>
      <c r="C20932" s="376" t="s">
        <v>44181</v>
      </c>
      <c r="D20932" s="378">
        <v>8675.19</v>
      </c>
    </row>
    <row r="20933" spans="1:4" x14ac:dyDescent="0.25">
      <c r="A20933" s="376" t="s">
        <v>46128</v>
      </c>
      <c r="B20933" s="377" t="s">
        <v>46129</v>
      </c>
      <c r="C20933" s="376" t="s">
        <v>44181</v>
      </c>
      <c r="D20933" s="378">
        <v>5201.6000000000004</v>
      </c>
    </row>
    <row r="20934" spans="1:4" x14ac:dyDescent="0.25">
      <c r="A20934" s="376" t="s">
        <v>46130</v>
      </c>
      <c r="B20934" s="377" t="s">
        <v>46131</v>
      </c>
      <c r="C20934" s="376" t="s">
        <v>44181</v>
      </c>
      <c r="D20934" s="378">
        <v>17866.37</v>
      </c>
    </row>
    <row r="20935" spans="1:4" x14ac:dyDescent="0.25">
      <c r="A20935" s="376" t="s">
        <v>46132</v>
      </c>
      <c r="B20935" s="377" t="s">
        <v>46133</v>
      </c>
      <c r="C20935" s="376" t="s">
        <v>44181</v>
      </c>
      <c r="D20935" s="378">
        <v>24825.32</v>
      </c>
    </row>
    <row r="20936" spans="1:4" x14ac:dyDescent="0.25">
      <c r="A20936" s="376" t="s">
        <v>46134</v>
      </c>
      <c r="B20936" s="377" t="s">
        <v>46135</v>
      </c>
      <c r="C20936" s="376" t="s">
        <v>44181</v>
      </c>
      <c r="D20936" s="378">
        <v>31782.49</v>
      </c>
    </row>
    <row r="20937" spans="1:4" x14ac:dyDescent="0.25">
      <c r="A20937" s="376" t="s">
        <v>46136</v>
      </c>
      <c r="B20937" s="377" t="s">
        <v>46137</v>
      </c>
      <c r="C20937" s="376" t="s">
        <v>44181</v>
      </c>
      <c r="D20937" s="378">
        <v>38741.440000000002</v>
      </c>
    </row>
    <row r="20938" spans="1:4" x14ac:dyDescent="0.25">
      <c r="A20938" s="376" t="s">
        <v>46138</v>
      </c>
      <c r="B20938" s="377" t="s">
        <v>46139</v>
      </c>
      <c r="C20938" s="376" t="s">
        <v>44181</v>
      </c>
      <c r="D20938" s="378">
        <v>5648.48</v>
      </c>
    </row>
    <row r="20939" spans="1:4" x14ac:dyDescent="0.25">
      <c r="A20939" s="376" t="s">
        <v>46140</v>
      </c>
      <c r="B20939" s="377" t="s">
        <v>46141</v>
      </c>
      <c r="C20939" s="376" t="s">
        <v>44181</v>
      </c>
      <c r="D20939" s="378">
        <v>839.28</v>
      </c>
    </row>
    <row r="20940" spans="1:4" x14ac:dyDescent="0.25">
      <c r="A20940" s="376" t="s">
        <v>46142</v>
      </c>
      <c r="B20940" s="377" t="s">
        <v>46143</v>
      </c>
      <c r="C20940" s="376" t="s">
        <v>44290</v>
      </c>
      <c r="D20940" s="378">
        <v>3295.07</v>
      </c>
    </row>
    <row r="20941" spans="1:4" x14ac:dyDescent="0.25">
      <c r="A20941" s="376" t="s">
        <v>46144</v>
      </c>
      <c r="B20941" s="377" t="s">
        <v>46145</v>
      </c>
      <c r="C20941" s="376" t="s">
        <v>44290</v>
      </c>
      <c r="D20941" s="378">
        <v>1912.98</v>
      </c>
    </row>
    <row r="20942" spans="1:4" x14ac:dyDescent="0.25">
      <c r="A20942" s="376" t="s">
        <v>46146</v>
      </c>
      <c r="B20942" s="377" t="s">
        <v>46147</v>
      </c>
      <c r="C20942" s="376" t="s">
        <v>46148</v>
      </c>
      <c r="D20942" s="378">
        <v>315.47000000000003</v>
      </c>
    </row>
    <row r="20943" spans="1:4" x14ac:dyDescent="0.25">
      <c r="A20943" s="376" t="s">
        <v>46149</v>
      </c>
      <c r="B20943" s="377" t="s">
        <v>46150</v>
      </c>
      <c r="C20943" s="376" t="s">
        <v>46148</v>
      </c>
      <c r="D20943" s="378">
        <v>1118.44</v>
      </c>
    </row>
    <row r="20944" spans="1:4" x14ac:dyDescent="0.25">
      <c r="A20944" s="376" t="s">
        <v>46151</v>
      </c>
      <c r="B20944" s="377" t="s">
        <v>46152</v>
      </c>
      <c r="C20944" s="376" t="s">
        <v>44888</v>
      </c>
      <c r="D20944" s="378">
        <v>97.37</v>
      </c>
    </row>
    <row r="20945" spans="1:4" x14ac:dyDescent="0.25">
      <c r="A20945" s="376" t="s">
        <v>46153</v>
      </c>
      <c r="B20945" s="377" t="s">
        <v>46154</v>
      </c>
      <c r="C20945" s="376" t="s">
        <v>44888</v>
      </c>
      <c r="D20945" s="378">
        <v>133.85</v>
      </c>
    </row>
    <row r="20946" spans="1:4" x14ac:dyDescent="0.25">
      <c r="A20946" s="376" t="s">
        <v>46155</v>
      </c>
      <c r="B20946" s="377" t="s">
        <v>46156</v>
      </c>
      <c r="C20946" s="376" t="s">
        <v>44888</v>
      </c>
      <c r="D20946" s="378">
        <v>282.73</v>
      </c>
    </row>
    <row r="20947" spans="1:4" x14ac:dyDescent="0.25">
      <c r="A20947" s="376" t="s">
        <v>46157</v>
      </c>
      <c r="B20947" s="377" t="s">
        <v>46158</v>
      </c>
      <c r="C20947" s="376" t="s">
        <v>44888</v>
      </c>
      <c r="D20947" s="378">
        <v>110.26</v>
      </c>
    </row>
    <row r="20948" spans="1:4" x14ac:dyDescent="0.25">
      <c r="A20948" s="376" t="s">
        <v>46159</v>
      </c>
      <c r="B20948" s="377" t="s">
        <v>46160</v>
      </c>
      <c r="C20948" s="376" t="s">
        <v>44888</v>
      </c>
      <c r="D20948" s="378">
        <v>133.35</v>
      </c>
    </row>
    <row r="20949" spans="1:4" x14ac:dyDescent="0.25">
      <c r="A20949" s="376" t="s">
        <v>46161</v>
      </c>
      <c r="B20949" s="377" t="s">
        <v>46162</v>
      </c>
      <c r="C20949" s="376" t="s">
        <v>44888</v>
      </c>
      <c r="D20949" s="378">
        <v>180.39</v>
      </c>
    </row>
    <row r="20950" spans="1:4" x14ac:dyDescent="0.25">
      <c r="A20950" s="376" t="s">
        <v>46163</v>
      </c>
      <c r="B20950" s="377" t="s">
        <v>46164</v>
      </c>
      <c r="C20950" s="376" t="s">
        <v>44888</v>
      </c>
      <c r="D20950" s="378">
        <v>174.69</v>
      </c>
    </row>
    <row r="20951" spans="1:4" x14ac:dyDescent="0.25">
      <c r="A20951" s="376" t="s">
        <v>46165</v>
      </c>
      <c r="B20951" s="377" t="s">
        <v>46166</v>
      </c>
      <c r="C20951" s="376" t="s">
        <v>44888</v>
      </c>
      <c r="D20951" s="378">
        <v>217.39</v>
      </c>
    </row>
    <row r="20952" spans="1:4" x14ac:dyDescent="0.25">
      <c r="A20952" s="376" t="s">
        <v>46167</v>
      </c>
      <c r="B20952" s="377" t="s">
        <v>46168</v>
      </c>
      <c r="C20952" s="376" t="s">
        <v>44888</v>
      </c>
      <c r="D20952" s="378">
        <v>279.14999999999998</v>
      </c>
    </row>
    <row r="20953" spans="1:4" x14ac:dyDescent="0.25">
      <c r="A20953" s="376" t="s">
        <v>46169</v>
      </c>
      <c r="B20953" s="377" t="s">
        <v>46170</v>
      </c>
      <c r="C20953" s="376" t="s">
        <v>44888</v>
      </c>
      <c r="D20953" s="378">
        <v>42.62</v>
      </c>
    </row>
    <row r="20954" spans="1:4" x14ac:dyDescent="0.25">
      <c r="A20954" s="376" t="s">
        <v>46171</v>
      </c>
      <c r="B20954" s="377" t="s">
        <v>46172</v>
      </c>
      <c r="C20954" s="376" t="s">
        <v>44888</v>
      </c>
      <c r="D20954" s="378">
        <v>36.75</v>
      </c>
    </row>
    <row r="20955" spans="1:4" x14ac:dyDescent="0.25">
      <c r="A20955" s="376" t="s">
        <v>46173</v>
      </c>
      <c r="B20955" s="377" t="s">
        <v>46174</v>
      </c>
      <c r="C20955" s="376" t="s">
        <v>44888</v>
      </c>
      <c r="D20955" s="378">
        <v>39.96</v>
      </c>
    </row>
    <row r="20956" spans="1:4" x14ac:dyDescent="0.25">
      <c r="A20956" s="376" t="s">
        <v>46175</v>
      </c>
      <c r="B20956" s="377" t="s">
        <v>46176</v>
      </c>
      <c r="C20956" s="376" t="s">
        <v>44888</v>
      </c>
      <c r="D20956" s="378">
        <v>46.85</v>
      </c>
    </row>
    <row r="20957" spans="1:4" x14ac:dyDescent="0.25">
      <c r="A20957" s="376" t="s">
        <v>46177</v>
      </c>
      <c r="B20957" s="377" t="s">
        <v>46178</v>
      </c>
      <c r="C20957" s="376" t="s">
        <v>44888</v>
      </c>
      <c r="D20957" s="378">
        <v>133.72</v>
      </c>
    </row>
    <row r="20958" spans="1:4" x14ac:dyDescent="0.25">
      <c r="A20958" s="376" t="s">
        <v>46179</v>
      </c>
      <c r="B20958" s="377" t="s">
        <v>46180</v>
      </c>
      <c r="C20958" s="376" t="s">
        <v>44888</v>
      </c>
      <c r="D20958" s="378">
        <v>478.33</v>
      </c>
    </row>
    <row r="20959" spans="1:4" x14ac:dyDescent="0.25">
      <c r="A20959" s="376" t="s">
        <v>46181</v>
      </c>
      <c r="B20959" s="377" t="s">
        <v>46182</v>
      </c>
      <c r="C20959" s="376" t="s">
        <v>44888</v>
      </c>
      <c r="D20959" s="378">
        <v>921.32</v>
      </c>
    </row>
    <row r="20960" spans="1:4" x14ac:dyDescent="0.25">
      <c r="A20960" s="376" t="s">
        <v>46183</v>
      </c>
      <c r="B20960" s="377" t="s">
        <v>46184</v>
      </c>
      <c r="C20960" s="376" t="s">
        <v>44888</v>
      </c>
      <c r="D20960" s="378">
        <v>366.06</v>
      </c>
    </row>
    <row r="20961" spans="1:4" x14ac:dyDescent="0.25">
      <c r="A20961" s="376" t="s">
        <v>46185</v>
      </c>
      <c r="B20961" s="377" t="s">
        <v>46186</v>
      </c>
      <c r="C20961" s="376" t="s">
        <v>44888</v>
      </c>
      <c r="D20961" s="378">
        <v>61.96</v>
      </c>
    </row>
    <row r="20962" spans="1:4" x14ac:dyDescent="0.25">
      <c r="A20962" s="376" t="s">
        <v>46187</v>
      </c>
      <c r="B20962" s="377" t="s">
        <v>46188</v>
      </c>
      <c r="C20962" s="376" t="s">
        <v>44888</v>
      </c>
      <c r="D20962" s="378">
        <v>76.430000000000007</v>
      </c>
    </row>
    <row r="20963" spans="1:4" x14ac:dyDescent="0.25">
      <c r="A20963" s="376" t="s">
        <v>46189</v>
      </c>
      <c r="B20963" s="377" t="s">
        <v>46190</v>
      </c>
      <c r="C20963" s="376" t="s">
        <v>44888</v>
      </c>
      <c r="D20963" s="378">
        <v>85.56</v>
      </c>
    </row>
    <row r="20964" spans="1:4" x14ac:dyDescent="0.25">
      <c r="A20964" s="376" t="s">
        <v>46191</v>
      </c>
      <c r="B20964" s="377" t="s">
        <v>46192</v>
      </c>
      <c r="C20964" s="376" t="s">
        <v>44888</v>
      </c>
      <c r="D20964" s="378">
        <v>33.69</v>
      </c>
    </row>
    <row r="20965" spans="1:4" x14ac:dyDescent="0.25">
      <c r="A20965" s="376" t="s">
        <v>46193</v>
      </c>
      <c r="B20965" s="377" t="s">
        <v>46194</v>
      </c>
      <c r="C20965" s="376" t="s">
        <v>44888</v>
      </c>
      <c r="D20965" s="378">
        <v>147.41999999999999</v>
      </c>
    </row>
    <row r="20966" spans="1:4" x14ac:dyDescent="0.25">
      <c r="A20966" s="376" t="s">
        <v>46195</v>
      </c>
      <c r="B20966" s="377" t="s">
        <v>46196</v>
      </c>
      <c r="C20966" s="376" t="s">
        <v>44888</v>
      </c>
      <c r="D20966" s="378">
        <v>194.94</v>
      </c>
    </row>
    <row r="20967" spans="1:4" x14ac:dyDescent="0.25">
      <c r="A20967" s="376" t="s">
        <v>46197</v>
      </c>
      <c r="B20967" s="377" t="s">
        <v>46198</v>
      </c>
      <c r="C20967" s="376" t="s">
        <v>44888</v>
      </c>
      <c r="D20967" s="378">
        <v>246.23</v>
      </c>
    </row>
    <row r="20968" spans="1:4" x14ac:dyDescent="0.25">
      <c r="A20968" s="376" t="s">
        <v>46199</v>
      </c>
      <c r="B20968" s="377" t="s">
        <v>46200</v>
      </c>
      <c r="C20968" s="376" t="s">
        <v>44888</v>
      </c>
      <c r="D20968" s="378">
        <v>195.32</v>
      </c>
    </row>
    <row r="20969" spans="1:4" x14ac:dyDescent="0.25">
      <c r="A20969" s="376" t="s">
        <v>46201</v>
      </c>
      <c r="B20969" s="377" t="s">
        <v>46202</v>
      </c>
      <c r="C20969" s="376" t="s">
        <v>44888</v>
      </c>
      <c r="D20969" s="378">
        <v>199.64</v>
      </c>
    </row>
    <row r="20970" spans="1:4" x14ac:dyDescent="0.25">
      <c r="A20970" s="376" t="s">
        <v>46203</v>
      </c>
      <c r="B20970" s="377" t="s">
        <v>46204</v>
      </c>
      <c r="C20970" s="376" t="s">
        <v>44888</v>
      </c>
      <c r="D20970" s="378">
        <v>250.63</v>
      </c>
    </row>
    <row r="20971" spans="1:4" x14ac:dyDescent="0.25">
      <c r="A20971" s="376" t="s">
        <v>46205</v>
      </c>
      <c r="B20971" s="377" t="s">
        <v>46206</v>
      </c>
      <c r="C20971" s="376" t="s">
        <v>44888</v>
      </c>
      <c r="D20971" s="378">
        <v>119.15</v>
      </c>
    </row>
    <row r="20972" spans="1:4" x14ac:dyDescent="0.25">
      <c r="A20972" s="376" t="s">
        <v>46207</v>
      </c>
      <c r="B20972" s="377" t="s">
        <v>46208</v>
      </c>
      <c r="C20972" s="376" t="s">
        <v>44888</v>
      </c>
      <c r="D20972" s="378">
        <v>130.02000000000001</v>
      </c>
    </row>
    <row r="20973" spans="1:4" x14ac:dyDescent="0.25">
      <c r="A20973" s="376" t="s">
        <v>46209</v>
      </c>
      <c r="B20973" s="377" t="s">
        <v>46210</v>
      </c>
      <c r="C20973" s="376" t="s">
        <v>44888</v>
      </c>
      <c r="D20973" s="378">
        <v>74.540000000000006</v>
      </c>
    </row>
    <row r="20974" spans="1:4" x14ac:dyDescent="0.25">
      <c r="A20974" s="376" t="s">
        <v>46211</v>
      </c>
      <c r="B20974" s="377" t="s">
        <v>46212</v>
      </c>
      <c r="C20974" s="376" t="s">
        <v>44888</v>
      </c>
      <c r="D20974" s="378">
        <v>151.04</v>
      </c>
    </row>
    <row r="20975" spans="1:4" x14ac:dyDescent="0.25">
      <c r="A20975" s="376" t="s">
        <v>46213</v>
      </c>
      <c r="B20975" s="377" t="s">
        <v>46214</v>
      </c>
      <c r="C20975" s="376" t="s">
        <v>44888</v>
      </c>
      <c r="D20975" s="378">
        <v>206.3</v>
      </c>
    </row>
    <row r="20976" spans="1:4" x14ac:dyDescent="0.25">
      <c r="A20976" s="376" t="s">
        <v>46215</v>
      </c>
      <c r="B20976" s="377" t="s">
        <v>46216</v>
      </c>
      <c r="C20976" s="376" t="s">
        <v>44888</v>
      </c>
      <c r="D20976" s="378">
        <v>243.69</v>
      </c>
    </row>
    <row r="20977" spans="1:4" x14ac:dyDescent="0.25">
      <c r="A20977" s="376" t="s">
        <v>46217</v>
      </c>
      <c r="B20977" s="377" t="s">
        <v>46218</v>
      </c>
      <c r="C20977" s="376" t="s">
        <v>44888</v>
      </c>
      <c r="D20977" s="378">
        <v>81.099999999999994</v>
      </c>
    </row>
    <row r="20978" spans="1:4" x14ac:dyDescent="0.25">
      <c r="A20978" s="376" t="s">
        <v>46219</v>
      </c>
      <c r="B20978" s="377" t="s">
        <v>46220</v>
      </c>
      <c r="C20978" s="376" t="s">
        <v>44888</v>
      </c>
      <c r="D20978" s="378">
        <v>43.57</v>
      </c>
    </row>
    <row r="20979" spans="1:4" x14ac:dyDescent="0.25">
      <c r="A20979" s="376" t="s">
        <v>46221</v>
      </c>
      <c r="B20979" s="377" t="s">
        <v>46222</v>
      </c>
      <c r="C20979" s="376" t="s">
        <v>44888</v>
      </c>
      <c r="D20979" s="378">
        <v>50.28</v>
      </c>
    </row>
    <row r="20980" spans="1:4" x14ac:dyDescent="0.25">
      <c r="A20980" s="376" t="s">
        <v>46223</v>
      </c>
      <c r="B20980" s="377" t="s">
        <v>46224</v>
      </c>
      <c r="C20980" s="376" t="s">
        <v>44888</v>
      </c>
      <c r="D20980" s="378">
        <v>49.98</v>
      </c>
    </row>
    <row r="20981" spans="1:4" x14ac:dyDescent="0.25">
      <c r="A20981" s="376" t="s">
        <v>46225</v>
      </c>
      <c r="B20981" s="377" t="s">
        <v>46226</v>
      </c>
      <c r="C20981" s="376" t="s">
        <v>44888</v>
      </c>
      <c r="D20981" s="378">
        <v>69</v>
      </c>
    </row>
    <row r="20982" spans="1:4" x14ac:dyDescent="0.25">
      <c r="A20982" s="376" t="s">
        <v>46227</v>
      </c>
      <c r="B20982" s="377" t="s">
        <v>46228</v>
      </c>
      <c r="C20982" s="376" t="s">
        <v>44888</v>
      </c>
      <c r="D20982" s="378">
        <v>106.2</v>
      </c>
    </row>
    <row r="20983" spans="1:4" x14ac:dyDescent="0.25">
      <c r="A20983" s="376" t="s">
        <v>46229</v>
      </c>
      <c r="B20983" s="377" t="s">
        <v>46230</v>
      </c>
      <c r="C20983" s="376" t="s">
        <v>44888</v>
      </c>
      <c r="D20983" s="378">
        <v>133.33000000000001</v>
      </c>
    </row>
    <row r="20984" spans="1:4" x14ac:dyDescent="0.25">
      <c r="A20984" s="376" t="s">
        <v>46231</v>
      </c>
      <c r="B20984" s="377" t="s">
        <v>46232</v>
      </c>
      <c r="C20984" s="376" t="s">
        <v>44888</v>
      </c>
      <c r="D20984" s="378">
        <v>81.22</v>
      </c>
    </row>
    <row r="20985" spans="1:4" x14ac:dyDescent="0.25">
      <c r="A20985" s="376" t="s">
        <v>46233</v>
      </c>
      <c r="B20985" s="377" t="s">
        <v>46234</v>
      </c>
      <c r="C20985" s="376" t="s">
        <v>44888</v>
      </c>
      <c r="D20985" s="378">
        <v>153.31</v>
      </c>
    </row>
    <row r="20986" spans="1:4" x14ac:dyDescent="0.25">
      <c r="A20986" s="376" t="s">
        <v>46235</v>
      </c>
      <c r="B20986" s="377" t="s">
        <v>46236</v>
      </c>
      <c r="C20986" s="376" t="s">
        <v>44888</v>
      </c>
      <c r="D20986" s="378">
        <v>177.26</v>
      </c>
    </row>
    <row r="20987" spans="1:4" x14ac:dyDescent="0.25">
      <c r="A20987" s="376" t="s">
        <v>46237</v>
      </c>
      <c r="B20987" s="377" t="s">
        <v>46238</v>
      </c>
      <c r="C20987" s="376" t="s">
        <v>44888</v>
      </c>
      <c r="D20987" s="378">
        <v>116.26</v>
      </c>
    </row>
    <row r="20988" spans="1:4" x14ac:dyDescent="0.25">
      <c r="A20988" s="376" t="s">
        <v>46239</v>
      </c>
      <c r="B20988" s="377" t="s">
        <v>46240</v>
      </c>
      <c r="C20988" s="376" t="s">
        <v>44888</v>
      </c>
      <c r="D20988" s="378">
        <v>111.47</v>
      </c>
    </row>
    <row r="20989" spans="1:4" x14ac:dyDescent="0.25">
      <c r="A20989" s="376" t="s">
        <v>46241</v>
      </c>
      <c r="B20989" s="377" t="s">
        <v>46242</v>
      </c>
      <c r="C20989" s="376" t="s">
        <v>44888</v>
      </c>
      <c r="D20989" s="378">
        <v>98.28</v>
      </c>
    </row>
    <row r="20990" spans="1:4" x14ac:dyDescent="0.25">
      <c r="A20990" s="376" t="s">
        <v>46243</v>
      </c>
      <c r="B20990" s="377" t="s">
        <v>46244</v>
      </c>
      <c r="C20990" s="376" t="s">
        <v>44888</v>
      </c>
      <c r="D20990" s="378">
        <v>179.97</v>
      </c>
    </row>
    <row r="20991" spans="1:4" x14ac:dyDescent="0.25">
      <c r="A20991" s="376" t="s">
        <v>46245</v>
      </c>
      <c r="B20991" s="377" t="s">
        <v>46246</v>
      </c>
      <c r="C20991" s="376" t="s">
        <v>44888</v>
      </c>
      <c r="D20991" s="378">
        <v>219.72</v>
      </c>
    </row>
    <row r="20992" spans="1:4" x14ac:dyDescent="0.25">
      <c r="A20992" s="376" t="s">
        <v>46247</v>
      </c>
      <c r="B20992" s="377" t="s">
        <v>46248</v>
      </c>
      <c r="C20992" s="376" t="s">
        <v>44888</v>
      </c>
      <c r="D20992" s="378">
        <v>177.06</v>
      </c>
    </row>
    <row r="20993" spans="1:4" x14ac:dyDescent="0.25">
      <c r="A20993" s="376" t="s">
        <v>46249</v>
      </c>
      <c r="B20993" s="377" t="s">
        <v>46250</v>
      </c>
      <c r="C20993" s="376" t="s">
        <v>44888</v>
      </c>
      <c r="D20993" s="378">
        <v>117.15</v>
      </c>
    </row>
    <row r="20994" spans="1:4" x14ac:dyDescent="0.25">
      <c r="A20994" s="376" t="s">
        <v>46251</v>
      </c>
      <c r="B20994" s="377" t="s">
        <v>46252</v>
      </c>
      <c r="C20994" s="376" t="s">
        <v>44888</v>
      </c>
      <c r="D20994" s="378">
        <v>55.51</v>
      </c>
    </row>
    <row r="20995" spans="1:4" x14ac:dyDescent="0.25">
      <c r="A20995" s="376" t="s">
        <v>46253</v>
      </c>
      <c r="B20995" s="377" t="s">
        <v>46254</v>
      </c>
      <c r="C20995" s="376" t="s">
        <v>44888</v>
      </c>
      <c r="D20995" s="378">
        <v>76.38</v>
      </c>
    </row>
    <row r="20996" spans="1:4" x14ac:dyDescent="0.25">
      <c r="A20996" s="376" t="s">
        <v>46255</v>
      </c>
      <c r="B20996" s="377" t="s">
        <v>46256</v>
      </c>
      <c r="C20996" s="376" t="s">
        <v>44888</v>
      </c>
      <c r="D20996" s="378">
        <v>101.99</v>
      </c>
    </row>
    <row r="20997" spans="1:4" x14ac:dyDescent="0.25">
      <c r="A20997" s="376" t="s">
        <v>46257</v>
      </c>
      <c r="B20997" s="377" t="s">
        <v>46258</v>
      </c>
      <c r="C20997" s="376" t="s">
        <v>44888</v>
      </c>
      <c r="D20997" s="378">
        <v>46.61</v>
      </c>
    </row>
    <row r="20998" spans="1:4" x14ac:dyDescent="0.25">
      <c r="A20998" s="376" t="s">
        <v>46259</v>
      </c>
      <c r="B20998" s="377" t="s">
        <v>46260</v>
      </c>
      <c r="C20998" s="376" t="s">
        <v>44888</v>
      </c>
      <c r="D20998" s="378">
        <v>64.069999999999993</v>
      </c>
    </row>
    <row r="20999" spans="1:4" x14ac:dyDescent="0.25">
      <c r="A20999" s="376" t="s">
        <v>46261</v>
      </c>
      <c r="B20999" s="377" t="s">
        <v>46262</v>
      </c>
      <c r="C20999" s="376" t="s">
        <v>44888</v>
      </c>
      <c r="D20999" s="378">
        <v>135.34</v>
      </c>
    </row>
    <row r="21000" spans="1:4" x14ac:dyDescent="0.25">
      <c r="A21000" s="376" t="s">
        <v>46263</v>
      </c>
      <c r="B21000" s="377" t="s">
        <v>46264</v>
      </c>
      <c r="C21000" s="376" t="s">
        <v>44888</v>
      </c>
      <c r="D21000" s="378">
        <v>52.78</v>
      </c>
    </row>
    <row r="21001" spans="1:4" x14ac:dyDescent="0.25">
      <c r="A21001" s="376" t="s">
        <v>46265</v>
      </c>
      <c r="B21001" s="377" t="s">
        <v>46266</v>
      </c>
      <c r="C21001" s="376" t="s">
        <v>44888</v>
      </c>
      <c r="D21001" s="378">
        <v>63.83</v>
      </c>
    </row>
    <row r="21002" spans="1:4" x14ac:dyDescent="0.25">
      <c r="A21002" s="376" t="s">
        <v>46267</v>
      </c>
      <c r="B21002" s="377" t="s">
        <v>46268</v>
      </c>
      <c r="C21002" s="376" t="s">
        <v>44888</v>
      </c>
      <c r="D21002" s="378">
        <v>86.35</v>
      </c>
    </row>
    <row r="21003" spans="1:4" x14ac:dyDescent="0.25">
      <c r="A21003" s="376" t="s">
        <v>46269</v>
      </c>
      <c r="B21003" s="377" t="s">
        <v>46270</v>
      </c>
      <c r="C21003" s="376" t="s">
        <v>44888</v>
      </c>
      <c r="D21003" s="378">
        <v>83.62</v>
      </c>
    </row>
    <row r="21004" spans="1:4" x14ac:dyDescent="0.25">
      <c r="A21004" s="376" t="s">
        <v>46271</v>
      </c>
      <c r="B21004" s="377" t="s">
        <v>46272</v>
      </c>
      <c r="C21004" s="376" t="s">
        <v>44888</v>
      </c>
      <c r="D21004" s="378">
        <v>104.06</v>
      </c>
    </row>
    <row r="21005" spans="1:4" x14ac:dyDescent="0.25">
      <c r="A21005" s="376" t="s">
        <v>46273</v>
      </c>
      <c r="B21005" s="377" t="s">
        <v>46274</v>
      </c>
      <c r="C21005" s="376" t="s">
        <v>44888</v>
      </c>
      <c r="D21005" s="378">
        <v>133.63</v>
      </c>
    </row>
    <row r="21006" spans="1:4" x14ac:dyDescent="0.25">
      <c r="A21006" s="376" t="s">
        <v>46275</v>
      </c>
      <c r="B21006" s="377" t="s">
        <v>46276</v>
      </c>
      <c r="C21006" s="376" t="s">
        <v>44888</v>
      </c>
      <c r="D21006" s="378">
        <v>20.399999999999999</v>
      </c>
    </row>
    <row r="21007" spans="1:4" x14ac:dyDescent="0.25">
      <c r="A21007" s="376" t="s">
        <v>46277</v>
      </c>
      <c r="B21007" s="377" t="s">
        <v>46278</v>
      </c>
      <c r="C21007" s="376" t="s">
        <v>44888</v>
      </c>
      <c r="D21007" s="378">
        <v>17.59</v>
      </c>
    </row>
    <row r="21008" spans="1:4" x14ac:dyDescent="0.25">
      <c r="A21008" s="376" t="s">
        <v>46279</v>
      </c>
      <c r="B21008" s="377" t="s">
        <v>46280</v>
      </c>
      <c r="C21008" s="376" t="s">
        <v>44888</v>
      </c>
      <c r="D21008" s="378">
        <v>19.13</v>
      </c>
    </row>
    <row r="21009" spans="1:4" x14ac:dyDescent="0.25">
      <c r="A21009" s="376" t="s">
        <v>46281</v>
      </c>
      <c r="B21009" s="377" t="s">
        <v>46282</v>
      </c>
      <c r="C21009" s="376" t="s">
        <v>44888</v>
      </c>
      <c r="D21009" s="378">
        <v>22.43</v>
      </c>
    </row>
    <row r="21010" spans="1:4" x14ac:dyDescent="0.25">
      <c r="A21010" s="376" t="s">
        <v>46283</v>
      </c>
      <c r="B21010" s="377" t="s">
        <v>46284</v>
      </c>
      <c r="C21010" s="376" t="s">
        <v>44888</v>
      </c>
      <c r="D21010" s="378">
        <v>64.010000000000005</v>
      </c>
    </row>
    <row r="21011" spans="1:4" x14ac:dyDescent="0.25">
      <c r="A21011" s="376" t="s">
        <v>46285</v>
      </c>
      <c r="B21011" s="377" t="s">
        <v>46286</v>
      </c>
      <c r="C21011" s="376" t="s">
        <v>44888</v>
      </c>
      <c r="D21011" s="378">
        <v>228.97</v>
      </c>
    </row>
    <row r="21012" spans="1:4" x14ac:dyDescent="0.25">
      <c r="A21012" s="376" t="s">
        <v>46287</v>
      </c>
      <c r="B21012" s="377" t="s">
        <v>46288</v>
      </c>
      <c r="C21012" s="376" t="s">
        <v>44888</v>
      </c>
      <c r="D21012" s="378">
        <v>441.02</v>
      </c>
    </row>
    <row r="21013" spans="1:4" x14ac:dyDescent="0.25">
      <c r="A21013" s="376" t="s">
        <v>46289</v>
      </c>
      <c r="B21013" s="377" t="s">
        <v>46290</v>
      </c>
      <c r="C21013" s="376" t="s">
        <v>44888</v>
      </c>
      <c r="D21013" s="378">
        <v>175.23</v>
      </c>
    </row>
    <row r="21014" spans="1:4" x14ac:dyDescent="0.25">
      <c r="A21014" s="376" t="s">
        <v>46291</v>
      </c>
      <c r="B21014" s="377" t="s">
        <v>46292</v>
      </c>
      <c r="C21014" s="376" t="s">
        <v>44888</v>
      </c>
      <c r="D21014" s="378">
        <v>29.66</v>
      </c>
    </row>
    <row r="21015" spans="1:4" x14ac:dyDescent="0.25">
      <c r="A21015" s="376" t="s">
        <v>46293</v>
      </c>
      <c r="B21015" s="377" t="s">
        <v>46294</v>
      </c>
      <c r="C21015" s="376" t="s">
        <v>44888</v>
      </c>
      <c r="D21015" s="378">
        <v>36.590000000000003</v>
      </c>
    </row>
    <row r="21016" spans="1:4" x14ac:dyDescent="0.25">
      <c r="A21016" s="376" t="s">
        <v>46295</v>
      </c>
      <c r="B21016" s="377" t="s">
        <v>46296</v>
      </c>
      <c r="C21016" s="376" t="s">
        <v>44888</v>
      </c>
      <c r="D21016" s="378">
        <v>40.96</v>
      </c>
    </row>
    <row r="21017" spans="1:4" x14ac:dyDescent="0.25">
      <c r="A21017" s="376" t="s">
        <v>46297</v>
      </c>
      <c r="B21017" s="377" t="s">
        <v>46298</v>
      </c>
      <c r="C21017" s="376" t="s">
        <v>44888</v>
      </c>
      <c r="D21017" s="378">
        <v>16.13</v>
      </c>
    </row>
    <row r="21018" spans="1:4" x14ac:dyDescent="0.25">
      <c r="A21018" s="376" t="s">
        <v>46299</v>
      </c>
      <c r="B21018" s="377" t="s">
        <v>46300</v>
      </c>
      <c r="C21018" s="376" t="s">
        <v>44888</v>
      </c>
      <c r="D21018" s="378">
        <v>70.569999999999993</v>
      </c>
    </row>
    <row r="21019" spans="1:4" x14ac:dyDescent="0.25">
      <c r="A21019" s="376" t="s">
        <v>46301</v>
      </c>
      <c r="B21019" s="377" t="s">
        <v>46302</v>
      </c>
      <c r="C21019" s="376" t="s">
        <v>44888</v>
      </c>
      <c r="D21019" s="378">
        <v>93.32</v>
      </c>
    </row>
    <row r="21020" spans="1:4" x14ac:dyDescent="0.25">
      <c r="A21020" s="376" t="s">
        <v>46303</v>
      </c>
      <c r="B21020" s="377" t="s">
        <v>46304</v>
      </c>
      <c r="C21020" s="376" t="s">
        <v>44888</v>
      </c>
      <c r="D21020" s="378">
        <v>117.87</v>
      </c>
    </row>
    <row r="21021" spans="1:4" x14ac:dyDescent="0.25">
      <c r="A21021" s="376" t="s">
        <v>46305</v>
      </c>
      <c r="B21021" s="377" t="s">
        <v>46306</v>
      </c>
      <c r="C21021" s="376" t="s">
        <v>44888</v>
      </c>
      <c r="D21021" s="378">
        <v>93.5</v>
      </c>
    </row>
    <row r="21022" spans="1:4" x14ac:dyDescent="0.25">
      <c r="A21022" s="376" t="s">
        <v>46307</v>
      </c>
      <c r="B21022" s="377" t="s">
        <v>46308</v>
      </c>
      <c r="C21022" s="376" t="s">
        <v>44888</v>
      </c>
      <c r="D21022" s="378">
        <v>95.57</v>
      </c>
    </row>
    <row r="21023" spans="1:4" x14ac:dyDescent="0.25">
      <c r="A21023" s="376" t="s">
        <v>46309</v>
      </c>
      <c r="B21023" s="377" t="s">
        <v>46310</v>
      </c>
      <c r="C21023" s="376" t="s">
        <v>44888</v>
      </c>
      <c r="D21023" s="378">
        <v>119.98</v>
      </c>
    </row>
    <row r="21024" spans="1:4" x14ac:dyDescent="0.25">
      <c r="A21024" s="376" t="s">
        <v>46311</v>
      </c>
      <c r="B21024" s="377" t="s">
        <v>46312</v>
      </c>
      <c r="C21024" s="376" t="s">
        <v>44888</v>
      </c>
      <c r="D21024" s="378">
        <v>57.04</v>
      </c>
    </row>
    <row r="21025" spans="1:4" x14ac:dyDescent="0.25">
      <c r="A21025" s="376" t="s">
        <v>46313</v>
      </c>
      <c r="B21025" s="377" t="s">
        <v>46314</v>
      </c>
      <c r="C21025" s="376" t="s">
        <v>44888</v>
      </c>
      <c r="D21025" s="378">
        <v>62.24</v>
      </c>
    </row>
    <row r="21026" spans="1:4" x14ac:dyDescent="0.25">
      <c r="A21026" s="376" t="s">
        <v>46315</v>
      </c>
      <c r="B21026" s="377" t="s">
        <v>46316</v>
      </c>
      <c r="C21026" s="376" t="s">
        <v>44888</v>
      </c>
      <c r="D21026" s="378">
        <v>35.68</v>
      </c>
    </row>
    <row r="21027" spans="1:4" x14ac:dyDescent="0.25">
      <c r="A21027" s="376" t="s">
        <v>46317</v>
      </c>
      <c r="B21027" s="377" t="s">
        <v>46318</v>
      </c>
      <c r="C21027" s="376" t="s">
        <v>44888</v>
      </c>
      <c r="D21027" s="378">
        <v>72.3</v>
      </c>
    </row>
    <row r="21028" spans="1:4" x14ac:dyDescent="0.25">
      <c r="A21028" s="376" t="s">
        <v>46319</v>
      </c>
      <c r="B21028" s="377" t="s">
        <v>46320</v>
      </c>
      <c r="C21028" s="376" t="s">
        <v>44888</v>
      </c>
      <c r="D21028" s="378">
        <v>98.75</v>
      </c>
    </row>
    <row r="21029" spans="1:4" x14ac:dyDescent="0.25">
      <c r="A21029" s="376" t="s">
        <v>46321</v>
      </c>
      <c r="B21029" s="377" t="s">
        <v>46322</v>
      </c>
      <c r="C21029" s="376" t="s">
        <v>44888</v>
      </c>
      <c r="D21029" s="378">
        <v>116.65</v>
      </c>
    </row>
    <row r="21030" spans="1:4" x14ac:dyDescent="0.25">
      <c r="A21030" s="376" t="s">
        <v>46323</v>
      </c>
      <c r="B21030" s="377" t="s">
        <v>46324</v>
      </c>
      <c r="C21030" s="376" t="s">
        <v>44888</v>
      </c>
      <c r="D21030" s="378">
        <v>38.82</v>
      </c>
    </row>
    <row r="21031" spans="1:4" x14ac:dyDescent="0.25">
      <c r="A21031" s="376" t="s">
        <v>46325</v>
      </c>
      <c r="B21031" s="377" t="s">
        <v>46326</v>
      </c>
      <c r="C21031" s="376" t="s">
        <v>44888</v>
      </c>
      <c r="D21031" s="378">
        <v>20.85</v>
      </c>
    </row>
    <row r="21032" spans="1:4" x14ac:dyDescent="0.25">
      <c r="A21032" s="376" t="s">
        <v>46327</v>
      </c>
      <c r="B21032" s="377" t="s">
        <v>46328</v>
      </c>
      <c r="C21032" s="376" t="s">
        <v>44888</v>
      </c>
      <c r="D21032" s="378">
        <v>24.07</v>
      </c>
    </row>
    <row r="21033" spans="1:4" x14ac:dyDescent="0.25">
      <c r="A21033" s="376" t="s">
        <v>46329</v>
      </c>
      <c r="B21033" s="377" t="s">
        <v>46330</v>
      </c>
      <c r="C21033" s="376" t="s">
        <v>44888</v>
      </c>
      <c r="D21033" s="378">
        <v>23.93</v>
      </c>
    </row>
    <row r="21034" spans="1:4" x14ac:dyDescent="0.25">
      <c r="A21034" s="376" t="s">
        <v>46331</v>
      </c>
      <c r="B21034" s="377" t="s">
        <v>46332</v>
      </c>
      <c r="C21034" s="376" t="s">
        <v>44888</v>
      </c>
      <c r="D21034" s="378">
        <v>33.03</v>
      </c>
    </row>
    <row r="21035" spans="1:4" x14ac:dyDescent="0.25">
      <c r="A21035" s="376" t="s">
        <v>46333</v>
      </c>
      <c r="B21035" s="377" t="s">
        <v>46334</v>
      </c>
      <c r="C21035" s="376" t="s">
        <v>44888</v>
      </c>
      <c r="D21035" s="378">
        <v>50.84</v>
      </c>
    </row>
    <row r="21036" spans="1:4" x14ac:dyDescent="0.25">
      <c r="A21036" s="376" t="s">
        <v>46335</v>
      </c>
      <c r="B21036" s="377" t="s">
        <v>46336</v>
      </c>
      <c r="C21036" s="376" t="s">
        <v>44888</v>
      </c>
      <c r="D21036" s="378">
        <v>63.82</v>
      </c>
    </row>
    <row r="21037" spans="1:4" x14ac:dyDescent="0.25">
      <c r="A21037" s="376" t="s">
        <v>46337</v>
      </c>
      <c r="B21037" s="377" t="s">
        <v>46338</v>
      </c>
      <c r="C21037" s="376" t="s">
        <v>44888</v>
      </c>
      <c r="D21037" s="378">
        <v>38.880000000000003</v>
      </c>
    </row>
    <row r="21038" spans="1:4" x14ac:dyDescent="0.25">
      <c r="A21038" s="376" t="s">
        <v>46339</v>
      </c>
      <c r="B21038" s="377" t="s">
        <v>46340</v>
      </c>
      <c r="C21038" s="376" t="s">
        <v>44888</v>
      </c>
      <c r="D21038" s="378">
        <v>73.39</v>
      </c>
    </row>
    <row r="21039" spans="1:4" x14ac:dyDescent="0.25">
      <c r="A21039" s="376" t="s">
        <v>46341</v>
      </c>
      <c r="B21039" s="377" t="s">
        <v>46342</v>
      </c>
      <c r="C21039" s="376" t="s">
        <v>44888</v>
      </c>
      <c r="D21039" s="378">
        <v>84.85</v>
      </c>
    </row>
    <row r="21040" spans="1:4" x14ac:dyDescent="0.25">
      <c r="A21040" s="376" t="s">
        <v>46343</v>
      </c>
      <c r="B21040" s="377" t="s">
        <v>46344</v>
      </c>
      <c r="C21040" s="376" t="s">
        <v>44888</v>
      </c>
      <c r="D21040" s="378">
        <v>39.049999999999997</v>
      </c>
    </row>
    <row r="21041" spans="1:4" x14ac:dyDescent="0.25">
      <c r="A21041" s="376" t="s">
        <v>46345</v>
      </c>
      <c r="B21041" s="377" t="s">
        <v>46346</v>
      </c>
      <c r="C21041" s="376" t="s">
        <v>44888</v>
      </c>
      <c r="D21041" s="378">
        <v>55.65</v>
      </c>
    </row>
    <row r="21042" spans="1:4" x14ac:dyDescent="0.25">
      <c r="A21042" s="376" t="s">
        <v>46347</v>
      </c>
      <c r="B21042" s="377" t="s">
        <v>46348</v>
      </c>
      <c r="C21042" s="376" t="s">
        <v>44888</v>
      </c>
      <c r="D21042" s="378">
        <v>53.36</v>
      </c>
    </row>
    <row r="21043" spans="1:4" x14ac:dyDescent="0.25">
      <c r="A21043" s="376" t="s">
        <v>46349</v>
      </c>
      <c r="B21043" s="377" t="s">
        <v>46350</v>
      </c>
      <c r="C21043" s="376" t="s">
        <v>7973</v>
      </c>
      <c r="D21043" s="378">
        <v>68.459999999999994</v>
      </c>
    </row>
    <row r="21044" spans="1:4" x14ac:dyDescent="0.25">
      <c r="A21044" s="376" t="s">
        <v>46351</v>
      </c>
      <c r="B21044" s="377" t="s">
        <v>46352</v>
      </c>
      <c r="C21044" s="376" t="s">
        <v>7973</v>
      </c>
      <c r="D21044" s="378">
        <v>54.56</v>
      </c>
    </row>
    <row r="21045" spans="1:4" x14ac:dyDescent="0.25">
      <c r="A21045" s="376" t="s">
        <v>46353</v>
      </c>
      <c r="B21045" s="377" t="s">
        <v>46354</v>
      </c>
      <c r="C21045" s="376" t="s">
        <v>7973</v>
      </c>
      <c r="D21045" s="378">
        <v>7.87</v>
      </c>
    </row>
    <row r="21046" spans="1:4" x14ac:dyDescent="0.25">
      <c r="A21046" s="376" t="s">
        <v>46355</v>
      </c>
      <c r="B21046" s="377" t="s">
        <v>44395</v>
      </c>
      <c r="C21046" s="376" t="s">
        <v>7973</v>
      </c>
      <c r="D21046" s="378">
        <v>2.0699999999999998</v>
      </c>
    </row>
    <row r="21047" spans="1:4" x14ac:dyDescent="0.25">
      <c r="A21047" s="376" t="s">
        <v>46356</v>
      </c>
      <c r="B21047" s="377" t="s">
        <v>46357</v>
      </c>
      <c r="C21047" s="376" t="s">
        <v>7973</v>
      </c>
      <c r="D21047" s="378">
        <v>0.48</v>
      </c>
    </row>
    <row r="21048" spans="1:4" x14ac:dyDescent="0.25">
      <c r="A21048" s="376" t="s">
        <v>46358</v>
      </c>
      <c r="B21048" s="377" t="s">
        <v>44411</v>
      </c>
      <c r="C21048" s="376" t="s">
        <v>7973</v>
      </c>
      <c r="D21048" s="378">
        <v>2.4900000000000002</v>
      </c>
    </row>
    <row r="21049" spans="1:4" x14ac:dyDescent="0.25">
      <c r="A21049" s="376" t="s">
        <v>46359</v>
      </c>
      <c r="B21049" s="377" t="s">
        <v>46360</v>
      </c>
      <c r="C21049" s="376" t="s">
        <v>7973</v>
      </c>
      <c r="D21049" s="378">
        <v>74.39</v>
      </c>
    </row>
    <row r="21050" spans="1:4" x14ac:dyDescent="0.25">
      <c r="A21050" s="376" t="s">
        <v>46361</v>
      </c>
      <c r="B21050" s="377" t="s">
        <v>46362</v>
      </c>
      <c r="C21050" s="376" t="s">
        <v>7973</v>
      </c>
      <c r="D21050" s="378">
        <v>93.73</v>
      </c>
    </row>
    <row r="21051" spans="1:4" x14ac:dyDescent="0.25">
      <c r="A21051" s="376" t="s">
        <v>46363</v>
      </c>
      <c r="B21051" s="377" t="s">
        <v>46364</v>
      </c>
      <c r="C21051" s="376" t="s">
        <v>7973</v>
      </c>
      <c r="D21051" s="378">
        <v>97.66</v>
      </c>
    </row>
    <row r="21052" spans="1:4" x14ac:dyDescent="0.25">
      <c r="A21052" s="376" t="s">
        <v>46365</v>
      </c>
      <c r="B21052" s="377" t="s">
        <v>46366</v>
      </c>
      <c r="C21052" s="376" t="s">
        <v>7973</v>
      </c>
      <c r="D21052" s="378">
        <v>103.87</v>
      </c>
    </row>
    <row r="21053" spans="1:4" x14ac:dyDescent="0.25">
      <c r="A21053" s="376" t="s">
        <v>46367</v>
      </c>
      <c r="B21053" s="377" t="s">
        <v>46368</v>
      </c>
      <c r="C21053" s="376" t="s">
        <v>7973</v>
      </c>
      <c r="D21053" s="378">
        <v>109.58</v>
      </c>
    </row>
    <row r="21054" spans="1:4" x14ac:dyDescent="0.25">
      <c r="A21054" s="376" t="s">
        <v>46369</v>
      </c>
      <c r="B21054" s="377" t="s">
        <v>44405</v>
      </c>
      <c r="C21054" s="376" t="s">
        <v>7973</v>
      </c>
      <c r="D21054" s="378">
        <v>96.44</v>
      </c>
    </row>
    <row r="21055" spans="1:4" ht="17.25" x14ac:dyDescent="0.25">
      <c r="A21055" s="376" t="s">
        <v>46370</v>
      </c>
      <c r="B21055" s="377" t="s">
        <v>46371</v>
      </c>
      <c r="C21055" s="376" t="s">
        <v>44350</v>
      </c>
      <c r="D21055" s="378">
        <v>1824.08</v>
      </c>
    </row>
    <row r="21056" spans="1:4" ht="17.25" x14ac:dyDescent="0.25">
      <c r="A21056" s="376" t="s">
        <v>46372</v>
      </c>
      <c r="B21056" s="377" t="s">
        <v>46373</v>
      </c>
      <c r="C21056" s="376" t="s">
        <v>44350</v>
      </c>
      <c r="D21056" s="378">
        <v>356.31</v>
      </c>
    </row>
    <row r="21057" spans="1:4" ht="17.25" x14ac:dyDescent="0.25">
      <c r="A21057" s="376" t="s">
        <v>46374</v>
      </c>
      <c r="B21057" s="377" t="s">
        <v>46375</v>
      </c>
      <c r="C21057" s="376" t="s">
        <v>44350</v>
      </c>
      <c r="D21057" s="378">
        <v>654.29999999999995</v>
      </c>
    </row>
    <row r="21058" spans="1:4" ht="17.25" x14ac:dyDescent="0.25">
      <c r="A21058" s="376" t="s">
        <v>46376</v>
      </c>
      <c r="B21058" s="377" t="s">
        <v>44407</v>
      </c>
      <c r="C21058" s="376" t="s">
        <v>44350</v>
      </c>
      <c r="D21058" s="378">
        <v>573.14</v>
      </c>
    </row>
    <row r="21059" spans="1:4" ht="17.25" x14ac:dyDescent="0.25">
      <c r="A21059" s="376" t="s">
        <v>46377</v>
      </c>
      <c r="B21059" s="377" t="s">
        <v>46378</v>
      </c>
      <c r="C21059" s="376" t="s">
        <v>44256</v>
      </c>
      <c r="D21059" s="378">
        <v>16.579999999999998</v>
      </c>
    </row>
    <row r="21060" spans="1:4" x14ac:dyDescent="0.25">
      <c r="A21060" s="376" t="s">
        <v>46379</v>
      </c>
      <c r="B21060" s="377" t="s">
        <v>46380</v>
      </c>
      <c r="C21060" s="376" t="s">
        <v>44181</v>
      </c>
      <c r="D21060" s="378">
        <v>4.0999999999999996</v>
      </c>
    </row>
    <row r="21061" spans="1:4" ht="17.25" x14ac:dyDescent="0.25">
      <c r="A21061" s="376" t="s">
        <v>46381</v>
      </c>
      <c r="B21061" s="377" t="s">
        <v>46382</v>
      </c>
      <c r="C21061" s="376" t="s">
        <v>44256</v>
      </c>
      <c r="D21061" s="378">
        <v>33.020000000000003</v>
      </c>
    </row>
    <row r="21062" spans="1:4" ht="17.25" x14ac:dyDescent="0.25">
      <c r="A21062" s="376" t="s">
        <v>46383</v>
      </c>
      <c r="B21062" s="377" t="s">
        <v>46384</v>
      </c>
      <c r="C21062" s="376" t="s">
        <v>44256</v>
      </c>
      <c r="D21062" s="378">
        <v>13.93</v>
      </c>
    </row>
    <row r="21063" spans="1:4" ht="17.25" x14ac:dyDescent="0.25">
      <c r="A21063" s="376" t="s">
        <v>46385</v>
      </c>
      <c r="B21063" s="377" t="s">
        <v>46386</v>
      </c>
      <c r="C21063" s="376" t="s">
        <v>44350</v>
      </c>
      <c r="D21063" s="378">
        <v>1509.28</v>
      </c>
    </row>
    <row r="21064" spans="1:4" x14ac:dyDescent="0.25">
      <c r="A21064" s="376" t="s">
        <v>46387</v>
      </c>
      <c r="B21064" s="377" t="s">
        <v>46388</v>
      </c>
      <c r="C21064" s="376" t="s">
        <v>46389</v>
      </c>
      <c r="D21064" s="378">
        <v>162.44</v>
      </c>
    </row>
    <row r="21065" spans="1:4" x14ac:dyDescent="0.25">
      <c r="A21065" s="376" t="s">
        <v>46390</v>
      </c>
      <c r="B21065" s="377" t="s">
        <v>46391</v>
      </c>
      <c r="C21065" s="376" t="s">
        <v>46392</v>
      </c>
      <c r="D21065" s="378">
        <v>2601.17</v>
      </c>
    </row>
    <row r="21066" spans="1:4" x14ac:dyDescent="0.25">
      <c r="A21066" s="376" t="s">
        <v>46393</v>
      </c>
      <c r="B21066" s="377" t="s">
        <v>46394</v>
      </c>
      <c r="C21066" s="376" t="s">
        <v>44236</v>
      </c>
      <c r="D21066" s="378">
        <v>2.27</v>
      </c>
    </row>
    <row r="21067" spans="1:4" ht="17.25" x14ac:dyDescent="0.25">
      <c r="A21067" s="376" t="s">
        <v>46395</v>
      </c>
      <c r="B21067" s="377" t="s">
        <v>46396</v>
      </c>
      <c r="C21067" s="376" t="s">
        <v>44256</v>
      </c>
      <c r="D21067" s="378">
        <v>48.47</v>
      </c>
    </row>
    <row r="21068" spans="1:4" ht="17.25" x14ac:dyDescent="0.25">
      <c r="A21068" s="376" t="s">
        <v>46397</v>
      </c>
      <c r="B21068" s="377" t="s">
        <v>46398</v>
      </c>
      <c r="C21068" s="376" t="s">
        <v>44350</v>
      </c>
      <c r="D21068" s="378">
        <v>172.88</v>
      </c>
    </row>
    <row r="21069" spans="1:4" ht="17.25" x14ac:dyDescent="0.25">
      <c r="A21069" s="376" t="s">
        <v>46399</v>
      </c>
      <c r="B21069" s="377" t="s">
        <v>46400</v>
      </c>
      <c r="C21069" s="376" t="s">
        <v>44350</v>
      </c>
      <c r="D21069" s="378">
        <v>172.88</v>
      </c>
    </row>
    <row r="21070" spans="1:4" x14ac:dyDescent="0.25">
      <c r="A21070" s="376" t="s">
        <v>46401</v>
      </c>
      <c r="B21070" s="377" t="s">
        <v>46402</v>
      </c>
      <c r="C21070" s="376" t="s">
        <v>44236</v>
      </c>
      <c r="D21070" s="378">
        <v>749.78</v>
      </c>
    </row>
    <row r="21071" spans="1:4" x14ac:dyDescent="0.25">
      <c r="A21071" s="376" t="s">
        <v>46403</v>
      </c>
      <c r="B21071" s="377" t="s">
        <v>46404</v>
      </c>
      <c r="C21071" s="376" t="s">
        <v>44236</v>
      </c>
      <c r="D21071" s="378">
        <v>260.97000000000003</v>
      </c>
    </row>
    <row r="21072" spans="1:4" ht="17.25" x14ac:dyDescent="0.25">
      <c r="A21072" s="376" t="s">
        <v>46405</v>
      </c>
      <c r="B21072" s="377" t="s">
        <v>46406</v>
      </c>
      <c r="C21072" s="376" t="s">
        <v>44350</v>
      </c>
      <c r="D21072" s="378">
        <v>131.44</v>
      </c>
    </row>
    <row r="21073" spans="1:4" ht="17.25" x14ac:dyDescent="0.25">
      <c r="A21073" s="376" t="s">
        <v>46407</v>
      </c>
      <c r="B21073" s="377" t="s">
        <v>46408</v>
      </c>
      <c r="C21073" s="376" t="s">
        <v>44350</v>
      </c>
      <c r="D21073" s="378">
        <v>42.74</v>
      </c>
    </row>
    <row r="21074" spans="1:4" ht="17.25" x14ac:dyDescent="0.25">
      <c r="A21074" s="376" t="s">
        <v>46409</v>
      </c>
      <c r="B21074" s="377" t="s">
        <v>46410</v>
      </c>
      <c r="C21074" s="376" t="s">
        <v>44350</v>
      </c>
      <c r="D21074" s="378">
        <v>84.4</v>
      </c>
    </row>
    <row r="21075" spans="1:4" ht="17.25" x14ac:dyDescent="0.25">
      <c r="A21075" s="376" t="s">
        <v>46411</v>
      </c>
      <c r="B21075" s="377" t="s">
        <v>46412</v>
      </c>
      <c r="C21075" s="376" t="s">
        <v>44350</v>
      </c>
      <c r="D21075" s="378">
        <v>52.49</v>
      </c>
    </row>
    <row r="21076" spans="1:4" ht="17.25" x14ac:dyDescent="0.25">
      <c r="A21076" s="376" t="s">
        <v>46413</v>
      </c>
      <c r="B21076" s="377" t="s">
        <v>46414</v>
      </c>
      <c r="C21076" s="376" t="s">
        <v>44350</v>
      </c>
      <c r="D21076" s="378">
        <v>105.01</v>
      </c>
    </row>
    <row r="21077" spans="1:4" x14ac:dyDescent="0.25">
      <c r="A21077" s="376" t="s">
        <v>46415</v>
      </c>
      <c r="B21077" s="377" t="s">
        <v>44427</v>
      </c>
      <c r="C21077" s="376" t="s">
        <v>44181</v>
      </c>
      <c r="D21077" s="378">
        <v>35.81</v>
      </c>
    </row>
    <row r="21078" spans="1:4" ht="17.25" x14ac:dyDescent="0.25">
      <c r="A21078" s="376" t="s">
        <v>46416</v>
      </c>
      <c r="B21078" s="377" t="s">
        <v>46417</v>
      </c>
      <c r="C21078" s="376" t="s">
        <v>44256</v>
      </c>
      <c r="D21078" s="378">
        <v>1.17</v>
      </c>
    </row>
    <row r="21079" spans="1:4" ht="17.25" x14ac:dyDescent="0.25">
      <c r="A21079" s="376" t="s">
        <v>46418</v>
      </c>
      <c r="B21079" s="377" t="s">
        <v>46419</v>
      </c>
      <c r="C21079" s="376" t="s">
        <v>44256</v>
      </c>
      <c r="D21079" s="378">
        <v>0.66</v>
      </c>
    </row>
    <row r="21080" spans="1:4" ht="17.25" x14ac:dyDescent="0.25">
      <c r="A21080" s="376" t="s">
        <v>46420</v>
      </c>
      <c r="B21080" s="377" t="s">
        <v>46421</v>
      </c>
      <c r="C21080" s="376" t="s">
        <v>44350</v>
      </c>
      <c r="D21080" s="378">
        <v>41.58</v>
      </c>
    </row>
    <row r="21081" spans="1:4" ht="17.25" x14ac:dyDescent="0.25">
      <c r="A21081" s="376" t="s">
        <v>46422</v>
      </c>
      <c r="B21081" s="377" t="s">
        <v>46423</v>
      </c>
      <c r="C21081" s="376" t="s">
        <v>44350</v>
      </c>
      <c r="D21081" s="378">
        <v>65.97</v>
      </c>
    </row>
    <row r="21082" spans="1:4" ht="17.25" x14ac:dyDescent="0.25">
      <c r="A21082" s="376" t="s">
        <v>46424</v>
      </c>
      <c r="B21082" s="377" t="s">
        <v>46425</v>
      </c>
      <c r="C21082" s="376" t="s">
        <v>44350</v>
      </c>
      <c r="D21082" s="378">
        <v>6.55</v>
      </c>
    </row>
    <row r="21083" spans="1:4" ht="17.25" x14ac:dyDescent="0.25">
      <c r="A21083" s="376" t="s">
        <v>46426</v>
      </c>
      <c r="B21083" s="377" t="s">
        <v>46427</v>
      </c>
      <c r="C21083" s="376" t="s">
        <v>44452</v>
      </c>
      <c r="D21083" s="378">
        <v>9.67</v>
      </c>
    </row>
    <row r="21084" spans="1:4" ht="17.25" x14ac:dyDescent="0.25">
      <c r="A21084" s="376" t="s">
        <v>46428</v>
      </c>
      <c r="B21084" s="377" t="s">
        <v>46429</v>
      </c>
      <c r="C21084" s="376" t="s">
        <v>44452</v>
      </c>
      <c r="D21084" s="378">
        <v>5.69</v>
      </c>
    </row>
    <row r="21085" spans="1:4" ht="17.25" x14ac:dyDescent="0.25">
      <c r="A21085" s="376" t="s">
        <v>46430</v>
      </c>
      <c r="B21085" s="377" t="s">
        <v>46431</v>
      </c>
      <c r="C21085" s="376" t="s">
        <v>44452</v>
      </c>
      <c r="D21085" s="378">
        <v>4.42</v>
      </c>
    </row>
    <row r="21086" spans="1:4" ht="17.25" x14ac:dyDescent="0.25">
      <c r="A21086" s="376" t="s">
        <v>46432</v>
      </c>
      <c r="B21086" s="377" t="s">
        <v>46433</v>
      </c>
      <c r="C21086" s="376" t="s">
        <v>44452</v>
      </c>
      <c r="D21086" s="378">
        <v>3.69</v>
      </c>
    </row>
    <row r="21087" spans="1:4" ht="17.25" x14ac:dyDescent="0.25">
      <c r="A21087" s="376" t="s">
        <v>46434</v>
      </c>
      <c r="B21087" s="377" t="s">
        <v>46435</v>
      </c>
      <c r="C21087" s="376" t="s">
        <v>44452</v>
      </c>
      <c r="D21087" s="378">
        <v>3.26</v>
      </c>
    </row>
    <row r="21088" spans="1:4" ht="17.25" x14ac:dyDescent="0.25">
      <c r="A21088" s="376" t="s">
        <v>46436</v>
      </c>
      <c r="B21088" s="377" t="s">
        <v>46437</v>
      </c>
      <c r="C21088" s="376" t="s">
        <v>44452</v>
      </c>
      <c r="D21088" s="378">
        <v>2.57</v>
      </c>
    </row>
    <row r="21089" spans="1:4" ht="17.25" x14ac:dyDescent="0.25">
      <c r="A21089" s="376" t="s">
        <v>46438</v>
      </c>
      <c r="B21089" s="377" t="s">
        <v>46439</v>
      </c>
      <c r="C21089" s="376" t="s">
        <v>44350</v>
      </c>
      <c r="D21089" s="378">
        <v>172.88</v>
      </c>
    </row>
    <row r="21090" spans="1:4" ht="17.25" x14ac:dyDescent="0.25">
      <c r="A21090" s="376" t="s">
        <v>46440</v>
      </c>
      <c r="B21090" s="377" t="s">
        <v>46441</v>
      </c>
      <c r="C21090" s="376" t="s">
        <v>44350</v>
      </c>
      <c r="D21090" s="378">
        <v>3056.6</v>
      </c>
    </row>
    <row r="21091" spans="1:4" ht="17.25" x14ac:dyDescent="0.25">
      <c r="A21091" s="376" t="s">
        <v>46442</v>
      </c>
      <c r="B21091" s="377" t="s">
        <v>46443</v>
      </c>
      <c r="C21091" s="376" t="s">
        <v>44350</v>
      </c>
      <c r="D21091" s="378">
        <v>2517.98</v>
      </c>
    </row>
    <row r="21092" spans="1:4" ht="17.25" x14ac:dyDescent="0.25">
      <c r="A21092" s="376" t="s">
        <v>46444</v>
      </c>
      <c r="B21092" s="377" t="s">
        <v>46445</v>
      </c>
      <c r="C21092" s="376" t="s">
        <v>44350</v>
      </c>
      <c r="D21092" s="378">
        <v>1764.64</v>
      </c>
    </row>
    <row r="21093" spans="1:4" ht="17.25" x14ac:dyDescent="0.25">
      <c r="A21093" s="376" t="s">
        <v>46446</v>
      </c>
      <c r="B21093" s="377" t="s">
        <v>46447</v>
      </c>
      <c r="C21093" s="376" t="s">
        <v>44350</v>
      </c>
      <c r="D21093" s="378">
        <v>2446.9499999999998</v>
      </c>
    </row>
    <row r="21094" spans="1:4" ht="17.25" x14ac:dyDescent="0.25">
      <c r="A21094" s="376" t="s">
        <v>46448</v>
      </c>
      <c r="B21094" s="377" t="s">
        <v>46449</v>
      </c>
      <c r="C21094" s="376" t="s">
        <v>44350</v>
      </c>
      <c r="D21094" s="378">
        <v>664.38</v>
      </c>
    </row>
    <row r="21095" spans="1:4" x14ac:dyDescent="0.25">
      <c r="A21095" s="376" t="s">
        <v>46450</v>
      </c>
      <c r="B21095" s="377" t="s">
        <v>46451</v>
      </c>
      <c r="C21095" s="376" t="s">
        <v>46452</v>
      </c>
      <c r="D21095" s="378">
        <v>46.27</v>
      </c>
    </row>
    <row r="21096" spans="1:4" ht="17.25" x14ac:dyDescent="0.25">
      <c r="A21096" s="376" t="s">
        <v>46453</v>
      </c>
      <c r="B21096" s="377" t="s">
        <v>46454</v>
      </c>
      <c r="C21096" s="376" t="s">
        <v>44350</v>
      </c>
      <c r="D21096" s="378">
        <v>827.25</v>
      </c>
    </row>
    <row r="21097" spans="1:4" ht="17.25" x14ac:dyDescent="0.25">
      <c r="A21097" s="376" t="s">
        <v>46455</v>
      </c>
      <c r="B21097" s="377" t="s">
        <v>46456</v>
      </c>
      <c r="C21097" s="376" t="s">
        <v>44350</v>
      </c>
      <c r="D21097" s="378">
        <v>12.51</v>
      </c>
    </row>
    <row r="21098" spans="1:4" ht="17.25" x14ac:dyDescent="0.25">
      <c r="A21098" s="376" t="s">
        <v>46457</v>
      </c>
      <c r="B21098" s="377" t="s">
        <v>46458</v>
      </c>
      <c r="C21098" s="376" t="s">
        <v>44350</v>
      </c>
      <c r="D21098" s="378">
        <v>11.22</v>
      </c>
    </row>
    <row r="21099" spans="1:4" ht="17.25" x14ac:dyDescent="0.25">
      <c r="A21099" s="376" t="s">
        <v>46459</v>
      </c>
      <c r="B21099" s="377" t="s">
        <v>46460</v>
      </c>
      <c r="C21099" s="376" t="s">
        <v>44256</v>
      </c>
      <c r="D21099" s="378">
        <v>2.73</v>
      </c>
    </row>
    <row r="21100" spans="1:4" ht="17.25" x14ac:dyDescent="0.25">
      <c r="A21100" s="376" t="s">
        <v>46461</v>
      </c>
      <c r="B21100" s="377" t="s">
        <v>46462</v>
      </c>
      <c r="C21100" s="376" t="s">
        <v>44350</v>
      </c>
      <c r="D21100" s="378">
        <v>276.13</v>
      </c>
    </row>
    <row r="21101" spans="1:4" ht="17.25" x14ac:dyDescent="0.25">
      <c r="A21101" s="376" t="s">
        <v>46463</v>
      </c>
      <c r="B21101" s="377" t="s">
        <v>46464</v>
      </c>
      <c r="C21101" s="376" t="s">
        <v>44256</v>
      </c>
      <c r="D21101" s="378">
        <v>12.97</v>
      </c>
    </row>
    <row r="21102" spans="1:4" ht="17.25" x14ac:dyDescent="0.25">
      <c r="A21102" s="376" t="s">
        <v>46465</v>
      </c>
      <c r="B21102" s="377" t="s">
        <v>44696</v>
      </c>
      <c r="C21102" s="376" t="s">
        <v>44256</v>
      </c>
      <c r="D21102" s="378">
        <v>3.83</v>
      </c>
    </row>
    <row r="21103" spans="1:4" ht="17.25" x14ac:dyDescent="0.25">
      <c r="A21103" s="376" t="s">
        <v>46466</v>
      </c>
      <c r="B21103" s="377" t="s">
        <v>46467</v>
      </c>
      <c r="C21103" s="376" t="s">
        <v>44256</v>
      </c>
      <c r="D21103" s="378">
        <v>3.62</v>
      </c>
    </row>
    <row r="21104" spans="1:4" ht="17.25" x14ac:dyDescent="0.25">
      <c r="A21104" s="376" t="s">
        <v>46468</v>
      </c>
      <c r="B21104" s="377" t="s">
        <v>46469</v>
      </c>
      <c r="C21104" s="376" t="s">
        <v>44256</v>
      </c>
      <c r="D21104" s="378">
        <v>11.98</v>
      </c>
    </row>
    <row r="21105" spans="1:4" ht="17.25" x14ac:dyDescent="0.25">
      <c r="A21105" s="376" t="s">
        <v>46470</v>
      </c>
      <c r="B21105" s="377" t="s">
        <v>46471</v>
      </c>
      <c r="C21105" s="376" t="s">
        <v>44256</v>
      </c>
      <c r="D21105" s="378">
        <v>14.63</v>
      </c>
    </row>
    <row r="21106" spans="1:4" ht="17.25" x14ac:dyDescent="0.25">
      <c r="A21106" s="376" t="s">
        <v>46472</v>
      </c>
      <c r="B21106" s="377" t="s">
        <v>46473</v>
      </c>
      <c r="C21106" s="376" t="s">
        <v>44350</v>
      </c>
      <c r="D21106" s="378">
        <v>1802.39</v>
      </c>
    </row>
    <row r="21107" spans="1:4" ht="17.25" x14ac:dyDescent="0.25">
      <c r="A21107" s="376" t="s">
        <v>46474</v>
      </c>
      <c r="B21107" s="377" t="s">
        <v>46475</v>
      </c>
      <c r="C21107" s="376" t="s">
        <v>44350</v>
      </c>
      <c r="D21107" s="378">
        <v>1035</v>
      </c>
    </row>
    <row r="21108" spans="1:4" ht="17.25" x14ac:dyDescent="0.25">
      <c r="A21108" s="376" t="s">
        <v>46476</v>
      </c>
      <c r="B21108" s="377" t="s">
        <v>46477</v>
      </c>
      <c r="C21108" s="376" t="s">
        <v>44256</v>
      </c>
      <c r="D21108" s="378">
        <v>8.6199999999999992</v>
      </c>
    </row>
    <row r="21109" spans="1:4" ht="17.25" x14ac:dyDescent="0.25">
      <c r="A21109" s="376" t="s">
        <v>46478</v>
      </c>
      <c r="B21109" s="377" t="s">
        <v>46479</v>
      </c>
      <c r="C21109" s="376" t="s">
        <v>44350</v>
      </c>
      <c r="D21109" s="378">
        <v>363.07</v>
      </c>
    </row>
    <row r="21110" spans="1:4" ht="17.25" x14ac:dyDescent="0.25">
      <c r="A21110" s="376" t="s">
        <v>46480</v>
      </c>
      <c r="B21110" s="377" t="s">
        <v>44700</v>
      </c>
      <c r="C21110" s="376" t="s">
        <v>44256</v>
      </c>
      <c r="D21110" s="378">
        <v>2.09</v>
      </c>
    </row>
    <row r="21111" spans="1:4" ht="17.25" x14ac:dyDescent="0.25">
      <c r="A21111" s="376" t="s">
        <v>46481</v>
      </c>
      <c r="B21111" s="377" t="s">
        <v>46482</v>
      </c>
      <c r="C21111" s="376" t="s">
        <v>44350</v>
      </c>
      <c r="D21111" s="378">
        <v>71.58</v>
      </c>
    </row>
    <row r="21112" spans="1:4" ht="17.25" x14ac:dyDescent="0.25">
      <c r="A21112" s="376" t="s">
        <v>46483</v>
      </c>
      <c r="B21112" s="377" t="s">
        <v>44706</v>
      </c>
      <c r="C21112" s="376" t="s">
        <v>44350</v>
      </c>
      <c r="D21112" s="378">
        <v>1062.3900000000001</v>
      </c>
    </row>
    <row r="21113" spans="1:4" ht="17.25" x14ac:dyDescent="0.25">
      <c r="A21113" s="376" t="s">
        <v>46484</v>
      </c>
      <c r="B21113" s="377" t="s">
        <v>44708</v>
      </c>
      <c r="C21113" s="376" t="s">
        <v>44350</v>
      </c>
      <c r="D21113" s="378">
        <v>1355.93</v>
      </c>
    </row>
    <row r="21114" spans="1:4" ht="17.25" x14ac:dyDescent="0.25">
      <c r="A21114" s="376" t="s">
        <v>46485</v>
      </c>
      <c r="B21114" s="377" t="s">
        <v>46486</v>
      </c>
      <c r="C21114" s="376" t="s">
        <v>44452</v>
      </c>
      <c r="D21114" s="378">
        <v>5.75</v>
      </c>
    </row>
    <row r="21115" spans="1:4" ht="17.25" x14ac:dyDescent="0.25">
      <c r="A21115" s="376" t="s">
        <v>46487</v>
      </c>
      <c r="B21115" s="377" t="s">
        <v>46488</v>
      </c>
      <c r="C21115" s="376" t="s">
        <v>44350</v>
      </c>
      <c r="D21115" s="378">
        <v>141.59</v>
      </c>
    </row>
    <row r="21116" spans="1:4" ht="17.25" x14ac:dyDescent="0.25">
      <c r="A21116" s="376" t="s">
        <v>46489</v>
      </c>
      <c r="B21116" s="377" t="s">
        <v>46490</v>
      </c>
      <c r="C21116" s="376" t="s">
        <v>44350</v>
      </c>
      <c r="D21116" s="378">
        <v>181.15</v>
      </c>
    </row>
    <row r="21117" spans="1:4" ht="17.25" x14ac:dyDescent="0.25">
      <c r="A21117" s="376" t="s">
        <v>46491</v>
      </c>
      <c r="B21117" s="377" t="s">
        <v>46492</v>
      </c>
      <c r="C21117" s="376" t="s">
        <v>44350</v>
      </c>
      <c r="D21117" s="378">
        <v>474.71</v>
      </c>
    </row>
    <row r="21118" spans="1:4" x14ac:dyDescent="0.25">
      <c r="A21118" s="376" t="s">
        <v>46493</v>
      </c>
      <c r="B21118" s="377" t="s">
        <v>46494</v>
      </c>
      <c r="C21118" s="376" t="s">
        <v>7973</v>
      </c>
      <c r="D21118" s="378">
        <v>302.93</v>
      </c>
    </row>
    <row r="21119" spans="1:4" ht="17.25" x14ac:dyDescent="0.25">
      <c r="A21119" s="376" t="s">
        <v>46495</v>
      </c>
      <c r="B21119" s="377" t="s">
        <v>45116</v>
      </c>
      <c r="C21119" s="376" t="s">
        <v>44350</v>
      </c>
      <c r="D21119" s="378">
        <v>1351.13</v>
      </c>
    </row>
    <row r="21120" spans="1:4" ht="17.25" x14ac:dyDescent="0.25">
      <c r="A21120" s="376" t="s">
        <v>46496</v>
      </c>
      <c r="B21120" s="377" t="s">
        <v>45114</v>
      </c>
      <c r="C21120" s="376" t="s">
        <v>44350</v>
      </c>
      <c r="D21120" s="378">
        <v>1068.71</v>
      </c>
    </row>
    <row r="21121" spans="1:4" ht="17.25" x14ac:dyDescent="0.25">
      <c r="A21121" s="376" t="s">
        <v>46497</v>
      </c>
      <c r="B21121" s="377" t="s">
        <v>46498</v>
      </c>
      <c r="C21121" s="376" t="s">
        <v>44350</v>
      </c>
      <c r="D21121" s="378">
        <v>101.26</v>
      </c>
    </row>
    <row r="21122" spans="1:4" ht="17.25" x14ac:dyDescent="0.25">
      <c r="A21122" s="376" t="s">
        <v>46499</v>
      </c>
      <c r="B21122" s="377" t="s">
        <v>46500</v>
      </c>
      <c r="C21122" s="376" t="s">
        <v>44350</v>
      </c>
      <c r="D21122" s="378">
        <v>115.32</v>
      </c>
    </row>
    <row r="21123" spans="1:4" ht="17.25" x14ac:dyDescent="0.25">
      <c r="A21123" s="376" t="s">
        <v>46501</v>
      </c>
      <c r="B21123" s="377" t="s">
        <v>46502</v>
      </c>
      <c r="C21123" s="376" t="s">
        <v>44350</v>
      </c>
      <c r="D21123" s="378">
        <v>23.59</v>
      </c>
    </row>
    <row r="21124" spans="1:4" ht="17.25" x14ac:dyDescent="0.25">
      <c r="A21124" s="376" t="s">
        <v>46503</v>
      </c>
      <c r="B21124" s="377" t="s">
        <v>46504</v>
      </c>
      <c r="C21124" s="376" t="s">
        <v>44350</v>
      </c>
      <c r="D21124" s="378">
        <v>391.65</v>
      </c>
    </row>
    <row r="21125" spans="1:4" ht="17.25" x14ac:dyDescent="0.25">
      <c r="A21125" s="376" t="s">
        <v>46505</v>
      </c>
      <c r="B21125" s="377" t="s">
        <v>46506</v>
      </c>
      <c r="C21125" s="376" t="s">
        <v>44350</v>
      </c>
      <c r="D21125" s="378">
        <v>37.47</v>
      </c>
    </row>
    <row r="21126" spans="1:4" ht="17.25" x14ac:dyDescent="0.25">
      <c r="A21126" s="376" t="s">
        <v>46507</v>
      </c>
      <c r="B21126" s="377" t="s">
        <v>46508</v>
      </c>
      <c r="C21126" s="376" t="s">
        <v>44350</v>
      </c>
      <c r="D21126" s="378">
        <v>49.22</v>
      </c>
    </row>
    <row r="21127" spans="1:4" ht="17.25" x14ac:dyDescent="0.25">
      <c r="A21127" s="376" t="s">
        <v>46509</v>
      </c>
      <c r="B21127" s="377" t="s">
        <v>46510</v>
      </c>
      <c r="C21127" s="376" t="s">
        <v>44256</v>
      </c>
      <c r="D21127" s="378">
        <v>162.27000000000001</v>
      </c>
    </row>
    <row r="21128" spans="1:4" ht="17.25" x14ac:dyDescent="0.25">
      <c r="A21128" s="376" t="s">
        <v>46511</v>
      </c>
      <c r="B21128" s="377" t="s">
        <v>44860</v>
      </c>
      <c r="C21128" s="376" t="s">
        <v>44256</v>
      </c>
      <c r="D21128" s="378">
        <v>185.27</v>
      </c>
    </row>
    <row r="21129" spans="1:4" ht="17.25" x14ac:dyDescent="0.25">
      <c r="A21129" s="376" t="s">
        <v>46512</v>
      </c>
      <c r="B21129" s="377" t="s">
        <v>45641</v>
      </c>
      <c r="C21129" s="376" t="s">
        <v>44256</v>
      </c>
      <c r="D21129" s="378">
        <v>211.01</v>
      </c>
    </row>
    <row r="21130" spans="1:4" ht="17.25" x14ac:dyDescent="0.25">
      <c r="A21130" s="376" t="s">
        <v>46513</v>
      </c>
      <c r="B21130" s="377" t="s">
        <v>45643</v>
      </c>
      <c r="C21130" s="376" t="s">
        <v>44256</v>
      </c>
      <c r="D21130" s="378">
        <v>218.59</v>
      </c>
    </row>
    <row r="21131" spans="1:4" x14ac:dyDescent="0.25">
      <c r="A21131" s="376" t="s">
        <v>46514</v>
      </c>
      <c r="B21131" s="377" t="s">
        <v>44862</v>
      </c>
      <c r="C21131" s="376" t="s">
        <v>44863</v>
      </c>
      <c r="D21131" s="378">
        <v>17.71</v>
      </c>
    </row>
    <row r="21132" spans="1:4" x14ac:dyDescent="0.25">
      <c r="A21132" s="376" t="s">
        <v>46515</v>
      </c>
      <c r="B21132" s="377" t="s">
        <v>44865</v>
      </c>
      <c r="C21132" s="376" t="s">
        <v>44863</v>
      </c>
      <c r="D21132" s="378">
        <v>16.420000000000002</v>
      </c>
    </row>
    <row r="21133" spans="1:4" x14ac:dyDescent="0.25">
      <c r="A21133" s="376" t="s">
        <v>46516</v>
      </c>
      <c r="B21133" s="377" t="s">
        <v>44867</v>
      </c>
      <c r="C21133" s="376" t="s">
        <v>44863</v>
      </c>
      <c r="D21133" s="378">
        <v>20.36</v>
      </c>
    </row>
    <row r="21134" spans="1:4" ht="17.25" x14ac:dyDescent="0.25">
      <c r="A21134" s="376" t="s">
        <v>46517</v>
      </c>
      <c r="B21134" s="377" t="s">
        <v>45677</v>
      </c>
      <c r="C21134" s="376" t="s">
        <v>44350</v>
      </c>
      <c r="D21134" s="378">
        <v>696.25</v>
      </c>
    </row>
    <row r="21135" spans="1:4" ht="17.25" x14ac:dyDescent="0.25">
      <c r="A21135" s="376" t="s">
        <v>46518</v>
      </c>
      <c r="B21135" s="377" t="s">
        <v>45679</v>
      </c>
      <c r="C21135" s="376" t="s">
        <v>44350</v>
      </c>
      <c r="D21135" s="378">
        <v>753.98</v>
      </c>
    </row>
    <row r="21136" spans="1:4" ht="17.25" x14ac:dyDescent="0.25">
      <c r="A21136" s="376" t="s">
        <v>46519</v>
      </c>
      <c r="B21136" s="377" t="s">
        <v>45681</v>
      </c>
      <c r="C21136" s="376" t="s">
        <v>44350</v>
      </c>
      <c r="D21136" s="378">
        <v>773.84</v>
      </c>
    </row>
    <row r="21137" spans="1:4" ht="17.25" x14ac:dyDescent="0.25">
      <c r="A21137" s="376" t="s">
        <v>46520</v>
      </c>
      <c r="B21137" s="377" t="s">
        <v>45865</v>
      </c>
      <c r="C21137" s="376" t="s">
        <v>44350</v>
      </c>
      <c r="D21137" s="378">
        <v>796.36</v>
      </c>
    </row>
    <row r="21138" spans="1:4" ht="17.25" x14ac:dyDescent="0.25">
      <c r="A21138" s="376" t="s">
        <v>46521</v>
      </c>
      <c r="B21138" s="377" t="s">
        <v>45867</v>
      </c>
      <c r="C21138" s="376" t="s">
        <v>44350</v>
      </c>
      <c r="D21138" s="378">
        <v>814.67</v>
      </c>
    </row>
    <row r="21139" spans="1:4" ht="17.25" x14ac:dyDescent="0.25">
      <c r="A21139" s="376" t="s">
        <v>46522</v>
      </c>
      <c r="B21139" s="377" t="s">
        <v>45685</v>
      </c>
      <c r="C21139" s="376" t="s">
        <v>44350</v>
      </c>
      <c r="D21139" s="378">
        <v>838.42</v>
      </c>
    </row>
    <row r="21140" spans="1:4" ht="17.25" x14ac:dyDescent="0.25">
      <c r="A21140" s="376" t="s">
        <v>46523</v>
      </c>
      <c r="B21140" s="377" t="s">
        <v>45877</v>
      </c>
      <c r="C21140" s="376" t="s">
        <v>44350</v>
      </c>
      <c r="D21140" s="378">
        <v>850.51</v>
      </c>
    </row>
    <row r="21141" spans="1:4" ht="17.25" x14ac:dyDescent="0.25">
      <c r="A21141" s="376" t="s">
        <v>46524</v>
      </c>
      <c r="B21141" s="377" t="s">
        <v>45879</v>
      </c>
      <c r="C21141" s="376" t="s">
        <v>44350</v>
      </c>
      <c r="D21141" s="378">
        <v>895.42</v>
      </c>
    </row>
    <row r="21142" spans="1:4" ht="17.25" x14ac:dyDescent="0.25">
      <c r="A21142" s="376" t="s">
        <v>46525</v>
      </c>
      <c r="B21142" s="377" t="s">
        <v>44883</v>
      </c>
      <c r="C21142" s="376" t="s">
        <v>44350</v>
      </c>
      <c r="D21142" s="378">
        <v>696.63</v>
      </c>
    </row>
    <row r="21143" spans="1:4" ht="17.25" x14ac:dyDescent="0.25">
      <c r="A21143" s="376" t="s">
        <v>46526</v>
      </c>
      <c r="B21143" s="377" t="s">
        <v>46527</v>
      </c>
      <c r="C21143" s="376" t="s">
        <v>44350</v>
      </c>
      <c r="D21143" s="378">
        <v>102.73</v>
      </c>
    </row>
    <row r="21144" spans="1:4" ht="17.25" x14ac:dyDescent="0.25">
      <c r="A21144" s="376" t="s">
        <v>46528</v>
      </c>
      <c r="B21144" s="377" t="s">
        <v>44902</v>
      </c>
      <c r="C21144" s="376" t="s">
        <v>44350</v>
      </c>
      <c r="D21144" s="378">
        <v>370.55</v>
      </c>
    </row>
    <row r="21145" spans="1:4" ht="17.25" x14ac:dyDescent="0.25">
      <c r="A21145" s="376" t="s">
        <v>46529</v>
      </c>
      <c r="B21145" s="377" t="s">
        <v>44904</v>
      </c>
      <c r="C21145" s="376" t="s">
        <v>44350</v>
      </c>
      <c r="D21145" s="378">
        <v>552.37</v>
      </c>
    </row>
    <row r="21146" spans="1:4" ht="17.25" x14ac:dyDescent="0.25">
      <c r="A21146" s="376" t="s">
        <v>46530</v>
      </c>
      <c r="B21146" s="377" t="s">
        <v>44906</v>
      </c>
      <c r="C21146" s="376" t="s">
        <v>44350</v>
      </c>
      <c r="D21146" s="378">
        <v>228.53</v>
      </c>
    </row>
    <row r="21147" spans="1:4" x14ac:dyDescent="0.25">
      <c r="A21147" s="376" t="s">
        <v>46531</v>
      </c>
      <c r="B21147" s="377" t="s">
        <v>46532</v>
      </c>
      <c r="C21147" s="376" t="s">
        <v>7973</v>
      </c>
      <c r="D21147" s="378">
        <v>198.45</v>
      </c>
    </row>
    <row r="21148" spans="1:4" x14ac:dyDescent="0.25">
      <c r="A21148" s="376" t="s">
        <v>46533</v>
      </c>
      <c r="B21148" s="377" t="s">
        <v>46534</v>
      </c>
      <c r="C21148" s="376" t="s">
        <v>7973</v>
      </c>
      <c r="D21148" s="378">
        <v>148.84</v>
      </c>
    </row>
    <row r="21149" spans="1:4" x14ac:dyDescent="0.25">
      <c r="A21149" s="376" t="s">
        <v>46535</v>
      </c>
      <c r="B21149" s="377" t="s">
        <v>46536</v>
      </c>
      <c r="C21149" s="376" t="s">
        <v>7973</v>
      </c>
      <c r="D21149" s="378">
        <v>313.99</v>
      </c>
    </row>
    <row r="21150" spans="1:4" x14ac:dyDescent="0.25">
      <c r="A21150" s="376" t="s">
        <v>46537</v>
      </c>
      <c r="B21150" s="377" t="s">
        <v>46538</v>
      </c>
      <c r="C21150" s="376" t="s">
        <v>7973</v>
      </c>
      <c r="D21150" s="378">
        <v>362.21</v>
      </c>
    </row>
    <row r="21151" spans="1:4" x14ac:dyDescent="0.25">
      <c r="A21151" s="376" t="s">
        <v>46539</v>
      </c>
      <c r="B21151" s="377" t="s">
        <v>46540</v>
      </c>
      <c r="C21151" s="376" t="s">
        <v>7973</v>
      </c>
      <c r="D21151" s="378">
        <v>253.31</v>
      </c>
    </row>
    <row r="21152" spans="1:4" x14ac:dyDescent="0.25">
      <c r="A21152" s="376" t="s">
        <v>46541</v>
      </c>
      <c r="B21152" s="377" t="s">
        <v>46542</v>
      </c>
      <c r="C21152" s="376" t="s">
        <v>7973</v>
      </c>
      <c r="D21152" s="378">
        <v>399.96</v>
      </c>
    </row>
    <row r="21153" spans="1:4" x14ac:dyDescent="0.25">
      <c r="A21153" s="376" t="s">
        <v>46543</v>
      </c>
      <c r="B21153" s="377" t="s">
        <v>46544</v>
      </c>
      <c r="C21153" s="376" t="s">
        <v>7973</v>
      </c>
      <c r="D21153" s="378">
        <v>372.07</v>
      </c>
    </row>
    <row r="21154" spans="1:4" x14ac:dyDescent="0.25">
      <c r="A21154" s="376" t="s">
        <v>46545</v>
      </c>
      <c r="B21154" s="377" t="s">
        <v>46546</v>
      </c>
      <c r="C21154" s="376" t="s">
        <v>7973</v>
      </c>
      <c r="D21154" s="378">
        <v>541.11</v>
      </c>
    </row>
    <row r="21155" spans="1:4" x14ac:dyDescent="0.25">
      <c r="A21155" s="376" t="s">
        <v>46547</v>
      </c>
      <c r="B21155" s="377" t="s">
        <v>46548</v>
      </c>
      <c r="C21155" s="376" t="s">
        <v>7973</v>
      </c>
      <c r="D21155" s="378">
        <v>521.30999999999995</v>
      </c>
    </row>
    <row r="21156" spans="1:4" x14ac:dyDescent="0.25">
      <c r="A21156" s="376" t="s">
        <v>46549</v>
      </c>
      <c r="B21156" s="377" t="s">
        <v>46550</v>
      </c>
      <c r="C21156" s="376" t="s">
        <v>7973</v>
      </c>
      <c r="D21156" s="378">
        <v>656.36</v>
      </c>
    </row>
    <row r="21157" spans="1:4" x14ac:dyDescent="0.25">
      <c r="A21157" s="376" t="s">
        <v>46551</v>
      </c>
      <c r="B21157" s="377" t="s">
        <v>46552</v>
      </c>
      <c r="C21157" s="376" t="s">
        <v>7973</v>
      </c>
      <c r="D21157" s="378">
        <v>583.61</v>
      </c>
    </row>
    <row r="21158" spans="1:4" x14ac:dyDescent="0.25">
      <c r="A21158" s="376" t="s">
        <v>46553</v>
      </c>
      <c r="B21158" s="377" t="s">
        <v>46554</v>
      </c>
      <c r="C21158" s="376" t="s">
        <v>7973</v>
      </c>
      <c r="D21158" s="378">
        <v>747.55</v>
      </c>
    </row>
    <row r="21159" spans="1:4" x14ac:dyDescent="0.25">
      <c r="A21159" s="376" t="s">
        <v>46555</v>
      </c>
      <c r="B21159" s="377" t="s">
        <v>46556</v>
      </c>
      <c r="C21159" s="376" t="s">
        <v>7973</v>
      </c>
      <c r="D21159" s="378">
        <v>1099.04</v>
      </c>
    </row>
    <row r="21160" spans="1:4" x14ac:dyDescent="0.25">
      <c r="A21160" s="376" t="s">
        <v>46557</v>
      </c>
      <c r="B21160" s="377" t="s">
        <v>46558</v>
      </c>
      <c r="C21160" s="376" t="s">
        <v>7973</v>
      </c>
      <c r="D21160" s="378">
        <v>1548.61</v>
      </c>
    </row>
    <row r="21161" spans="1:4" x14ac:dyDescent="0.25">
      <c r="A21161" s="376" t="s">
        <v>46559</v>
      </c>
      <c r="B21161" s="377" t="s">
        <v>46560</v>
      </c>
      <c r="C21161" s="376" t="s">
        <v>7973</v>
      </c>
      <c r="D21161" s="378">
        <v>110.09</v>
      </c>
    </row>
    <row r="21162" spans="1:4" x14ac:dyDescent="0.25">
      <c r="A21162" s="376" t="s">
        <v>46561</v>
      </c>
      <c r="B21162" s="377" t="s">
        <v>46562</v>
      </c>
      <c r="C21162" s="376" t="s">
        <v>7973</v>
      </c>
      <c r="D21162" s="378">
        <v>128.78</v>
      </c>
    </row>
    <row r="21163" spans="1:4" x14ac:dyDescent="0.25">
      <c r="A21163" s="376" t="s">
        <v>46563</v>
      </c>
      <c r="B21163" s="377" t="s">
        <v>46564</v>
      </c>
      <c r="C21163" s="376" t="s">
        <v>7973</v>
      </c>
      <c r="D21163" s="378">
        <v>145.44999999999999</v>
      </c>
    </row>
    <row r="21164" spans="1:4" x14ac:dyDescent="0.25">
      <c r="A21164" s="376" t="s">
        <v>46565</v>
      </c>
      <c r="B21164" s="377" t="s">
        <v>46566</v>
      </c>
      <c r="C21164" s="376" t="s">
        <v>7973</v>
      </c>
      <c r="D21164" s="378">
        <v>199.66</v>
      </c>
    </row>
    <row r="21165" spans="1:4" x14ac:dyDescent="0.25">
      <c r="A21165" s="376" t="s">
        <v>46567</v>
      </c>
      <c r="B21165" s="377" t="s">
        <v>46568</v>
      </c>
      <c r="C21165" s="376" t="s">
        <v>7973</v>
      </c>
      <c r="D21165" s="378">
        <v>245.35</v>
      </c>
    </row>
    <row r="21166" spans="1:4" x14ac:dyDescent="0.25">
      <c r="A21166" s="376" t="s">
        <v>46569</v>
      </c>
      <c r="B21166" s="377" t="s">
        <v>46570</v>
      </c>
      <c r="C21166" s="376" t="s">
        <v>7973</v>
      </c>
      <c r="D21166" s="378">
        <v>410.34</v>
      </c>
    </row>
    <row r="21167" spans="1:4" x14ac:dyDescent="0.25">
      <c r="A21167" s="376" t="s">
        <v>46571</v>
      </c>
      <c r="B21167" s="377" t="s">
        <v>46572</v>
      </c>
      <c r="C21167" s="376" t="s">
        <v>7973</v>
      </c>
      <c r="D21167" s="378">
        <v>626.38</v>
      </c>
    </row>
    <row r="21168" spans="1:4" ht="17.25" x14ac:dyDescent="0.25">
      <c r="A21168" s="376" t="s">
        <v>46573</v>
      </c>
      <c r="B21168" s="377" t="s">
        <v>46574</v>
      </c>
      <c r="C21168" s="376" t="s">
        <v>44350</v>
      </c>
      <c r="D21168" s="378">
        <v>1022.79</v>
      </c>
    </row>
    <row r="21169" spans="1:4" ht="17.25" x14ac:dyDescent="0.25">
      <c r="A21169" s="376" t="s">
        <v>46575</v>
      </c>
      <c r="B21169" s="377" t="s">
        <v>46576</v>
      </c>
      <c r="C21169" s="376" t="s">
        <v>44256</v>
      </c>
      <c r="D21169" s="378">
        <v>253.16</v>
      </c>
    </row>
    <row r="21170" spans="1:4" ht="17.25" x14ac:dyDescent="0.25">
      <c r="A21170" s="376" t="s">
        <v>46577</v>
      </c>
      <c r="B21170" s="377" t="s">
        <v>46578</v>
      </c>
      <c r="C21170" s="376" t="s">
        <v>44256</v>
      </c>
      <c r="D21170" s="378">
        <v>276</v>
      </c>
    </row>
    <row r="21171" spans="1:4" ht="17.25" x14ac:dyDescent="0.25">
      <c r="A21171" s="376" t="s">
        <v>46579</v>
      </c>
      <c r="B21171" s="377" t="s">
        <v>46580</v>
      </c>
      <c r="C21171" s="376" t="s">
        <v>44256</v>
      </c>
      <c r="D21171" s="378">
        <v>324.32</v>
      </c>
    </row>
    <row r="21172" spans="1:4" ht="17.25" x14ac:dyDescent="0.25">
      <c r="A21172" s="376" t="s">
        <v>46581</v>
      </c>
      <c r="B21172" s="377" t="s">
        <v>46582</v>
      </c>
      <c r="C21172" s="376" t="s">
        <v>44256</v>
      </c>
      <c r="D21172" s="378">
        <v>346.85</v>
      </c>
    </row>
    <row r="21173" spans="1:4" ht="17.25" x14ac:dyDescent="0.25">
      <c r="A21173" s="376" t="s">
        <v>46583</v>
      </c>
      <c r="B21173" s="377" t="s">
        <v>46584</v>
      </c>
      <c r="C21173" s="376" t="s">
        <v>44256</v>
      </c>
      <c r="D21173" s="378">
        <v>380.03</v>
      </c>
    </row>
    <row r="21174" spans="1:4" ht="17.25" x14ac:dyDescent="0.25">
      <c r="A21174" s="376" t="s">
        <v>46585</v>
      </c>
      <c r="B21174" s="377" t="s">
        <v>46586</v>
      </c>
      <c r="C21174" s="376" t="s">
        <v>44256</v>
      </c>
      <c r="D21174" s="378">
        <v>417.47</v>
      </c>
    </row>
    <row r="21175" spans="1:4" ht="17.25" x14ac:dyDescent="0.25">
      <c r="A21175" s="376" t="s">
        <v>46587</v>
      </c>
      <c r="B21175" s="377" t="s">
        <v>46588</v>
      </c>
      <c r="C21175" s="376" t="s">
        <v>44350</v>
      </c>
      <c r="D21175" s="378">
        <v>879.95</v>
      </c>
    </row>
    <row r="21176" spans="1:4" ht="17.25" x14ac:dyDescent="0.25">
      <c r="A21176" s="376" t="s">
        <v>46589</v>
      </c>
      <c r="B21176" s="377" t="s">
        <v>44936</v>
      </c>
      <c r="C21176" s="376" t="s">
        <v>44350</v>
      </c>
      <c r="D21176" s="378">
        <v>190.31</v>
      </c>
    </row>
    <row r="21177" spans="1:4" x14ac:dyDescent="0.25">
      <c r="A21177" s="376" t="s">
        <v>46590</v>
      </c>
      <c r="B21177" s="377" t="s">
        <v>45106</v>
      </c>
      <c r="C21177" s="376" t="s">
        <v>7973</v>
      </c>
      <c r="D21177" s="378">
        <v>86.76</v>
      </c>
    </row>
    <row r="21178" spans="1:4" x14ac:dyDescent="0.25">
      <c r="A21178" s="376" t="s">
        <v>46591</v>
      </c>
      <c r="B21178" s="377" t="s">
        <v>45108</v>
      </c>
      <c r="C21178" s="376" t="s">
        <v>7973</v>
      </c>
      <c r="D21178" s="378">
        <v>143.33000000000001</v>
      </c>
    </row>
    <row r="21179" spans="1:4" x14ac:dyDescent="0.25">
      <c r="A21179" s="376" t="s">
        <v>46592</v>
      </c>
      <c r="B21179" s="377" t="s">
        <v>45110</v>
      </c>
      <c r="C21179" s="376" t="s">
        <v>7973</v>
      </c>
      <c r="D21179" s="378">
        <v>214.33</v>
      </c>
    </row>
    <row r="21180" spans="1:4" x14ac:dyDescent="0.25">
      <c r="A21180" s="376" t="s">
        <v>46593</v>
      </c>
      <c r="B21180" s="377" t="s">
        <v>46594</v>
      </c>
      <c r="C21180" s="376" t="s">
        <v>7973</v>
      </c>
      <c r="D21180" s="378">
        <v>21.48</v>
      </c>
    </row>
    <row r="21181" spans="1:4" x14ac:dyDescent="0.25">
      <c r="A21181" s="376" t="s">
        <v>46595</v>
      </c>
      <c r="B21181" s="377" t="s">
        <v>46596</v>
      </c>
      <c r="C21181" s="376" t="s">
        <v>7973</v>
      </c>
      <c r="D21181" s="378">
        <v>130.13</v>
      </c>
    </row>
    <row r="21182" spans="1:4" x14ac:dyDescent="0.25">
      <c r="A21182" s="376" t="s">
        <v>46597</v>
      </c>
      <c r="B21182" s="377" t="s">
        <v>46598</v>
      </c>
      <c r="C21182" s="376" t="s">
        <v>7973</v>
      </c>
      <c r="D21182" s="378">
        <v>189.9</v>
      </c>
    </row>
    <row r="21183" spans="1:4" x14ac:dyDescent="0.25">
      <c r="A21183" s="376" t="s">
        <v>46599</v>
      </c>
      <c r="B21183" s="377" t="s">
        <v>46600</v>
      </c>
      <c r="C21183" s="376" t="s">
        <v>44863</v>
      </c>
      <c r="D21183" s="378">
        <v>41.1</v>
      </c>
    </row>
    <row r="21184" spans="1:4" ht="17.25" x14ac:dyDescent="0.25">
      <c r="A21184" s="376" t="s">
        <v>46601</v>
      </c>
      <c r="B21184" s="377" t="s">
        <v>46602</v>
      </c>
      <c r="C21184" s="376" t="s">
        <v>44256</v>
      </c>
      <c r="D21184" s="378">
        <v>8.77</v>
      </c>
    </row>
    <row r="21185" spans="1:4" ht="17.25" x14ac:dyDescent="0.25">
      <c r="A21185" s="376" t="s">
        <v>46603</v>
      </c>
      <c r="B21185" s="377" t="s">
        <v>46604</v>
      </c>
      <c r="C21185" s="376" t="s">
        <v>44256</v>
      </c>
      <c r="D21185" s="378">
        <v>9.42</v>
      </c>
    </row>
    <row r="21186" spans="1:4" ht="17.25" x14ac:dyDescent="0.25">
      <c r="A21186" s="376" t="s">
        <v>46605</v>
      </c>
      <c r="B21186" s="377" t="s">
        <v>46606</v>
      </c>
      <c r="C21186" s="376" t="s">
        <v>44256</v>
      </c>
      <c r="D21186" s="378">
        <v>10.89</v>
      </c>
    </row>
    <row r="21187" spans="1:4" ht="17.25" x14ac:dyDescent="0.25">
      <c r="A21187" s="376" t="s">
        <v>46607</v>
      </c>
      <c r="B21187" s="377" t="s">
        <v>44988</v>
      </c>
      <c r="C21187" s="376" t="s">
        <v>44256</v>
      </c>
      <c r="D21187" s="378">
        <v>11.93</v>
      </c>
    </row>
    <row r="21188" spans="1:4" ht="17.25" x14ac:dyDescent="0.25">
      <c r="A21188" s="376" t="s">
        <v>46608</v>
      </c>
      <c r="B21188" s="377" t="s">
        <v>44990</v>
      </c>
      <c r="C21188" s="376" t="s">
        <v>44256</v>
      </c>
      <c r="D21188" s="378">
        <v>14.47</v>
      </c>
    </row>
    <row r="21189" spans="1:4" ht="17.25" x14ac:dyDescent="0.25">
      <c r="A21189" s="376" t="s">
        <v>46609</v>
      </c>
      <c r="B21189" s="377" t="s">
        <v>44992</v>
      </c>
      <c r="C21189" s="376" t="s">
        <v>44256</v>
      </c>
      <c r="D21189" s="378">
        <v>16.98</v>
      </c>
    </row>
    <row r="21190" spans="1:4" ht="17.25" x14ac:dyDescent="0.25">
      <c r="A21190" s="376" t="s">
        <v>46610</v>
      </c>
      <c r="B21190" s="377" t="s">
        <v>44994</v>
      </c>
      <c r="C21190" s="376" t="s">
        <v>44256</v>
      </c>
      <c r="D21190" s="378">
        <v>22.02</v>
      </c>
    </row>
    <row r="21191" spans="1:4" ht="17.25" x14ac:dyDescent="0.25">
      <c r="A21191" s="376" t="s">
        <v>46611</v>
      </c>
      <c r="B21191" s="377" t="s">
        <v>44996</v>
      </c>
      <c r="C21191" s="376" t="s">
        <v>44256</v>
      </c>
      <c r="D21191" s="378">
        <v>27.04</v>
      </c>
    </row>
    <row r="21192" spans="1:4" ht="17.25" x14ac:dyDescent="0.25">
      <c r="A21192" s="376" t="s">
        <v>46612</v>
      </c>
      <c r="B21192" s="377" t="s">
        <v>44998</v>
      </c>
      <c r="C21192" s="376" t="s">
        <v>44256</v>
      </c>
      <c r="D21192" s="378">
        <v>32.08</v>
      </c>
    </row>
    <row r="21193" spans="1:4" ht="17.25" x14ac:dyDescent="0.25">
      <c r="A21193" s="376" t="s">
        <v>46613</v>
      </c>
      <c r="B21193" s="377" t="s">
        <v>46614</v>
      </c>
      <c r="C21193" s="376" t="s">
        <v>44256</v>
      </c>
      <c r="D21193" s="378">
        <v>12.28</v>
      </c>
    </row>
    <row r="21194" spans="1:4" ht="17.25" x14ac:dyDescent="0.25">
      <c r="A21194" s="376" t="s">
        <v>46615</v>
      </c>
      <c r="B21194" s="377" t="s">
        <v>46616</v>
      </c>
      <c r="C21194" s="376" t="s">
        <v>44256</v>
      </c>
      <c r="D21194" s="378">
        <v>19.239999999999998</v>
      </c>
    </row>
    <row r="21195" spans="1:4" x14ac:dyDescent="0.25">
      <c r="A21195" s="376" t="s">
        <v>46617</v>
      </c>
      <c r="B21195" s="377" t="s">
        <v>45006</v>
      </c>
      <c r="C21195" s="376" t="s">
        <v>44863</v>
      </c>
      <c r="D21195" s="378">
        <v>65.72</v>
      </c>
    </row>
    <row r="21196" spans="1:4" ht="17.25" x14ac:dyDescent="0.25">
      <c r="A21196" s="376" t="s">
        <v>46618</v>
      </c>
      <c r="B21196" s="377" t="s">
        <v>46619</v>
      </c>
      <c r="C21196" s="376" t="s">
        <v>44350</v>
      </c>
      <c r="D21196" s="378">
        <v>269.33999999999997</v>
      </c>
    </row>
    <row r="21197" spans="1:4" ht="17.25" x14ac:dyDescent="0.25">
      <c r="A21197" s="376" t="s">
        <v>46620</v>
      </c>
      <c r="B21197" s="377" t="s">
        <v>44954</v>
      </c>
      <c r="C21197" s="376" t="s">
        <v>44350</v>
      </c>
      <c r="D21197" s="378">
        <v>159.32</v>
      </c>
    </row>
    <row r="21198" spans="1:4" ht="17.25" x14ac:dyDescent="0.25">
      <c r="A21198" s="376" t="s">
        <v>46621</v>
      </c>
      <c r="B21198" s="377" t="s">
        <v>46622</v>
      </c>
      <c r="C21198" s="376" t="s">
        <v>44350</v>
      </c>
      <c r="D21198" s="378">
        <v>143.4</v>
      </c>
    </row>
    <row r="21199" spans="1:4" x14ac:dyDescent="0.25">
      <c r="A21199" s="376" t="s">
        <v>46623</v>
      </c>
      <c r="B21199" s="377" t="s">
        <v>46624</v>
      </c>
      <c r="C21199" s="376" t="s">
        <v>44863</v>
      </c>
      <c r="D21199" s="378">
        <v>84.4</v>
      </c>
    </row>
    <row r="21200" spans="1:4" x14ac:dyDescent="0.25">
      <c r="A21200" s="376" t="s">
        <v>46625</v>
      </c>
      <c r="B21200" s="377" t="s">
        <v>45126</v>
      </c>
      <c r="C21200" s="376" t="s">
        <v>44863</v>
      </c>
      <c r="D21200" s="378">
        <v>85.99</v>
      </c>
    </row>
    <row r="21201" spans="1:4" x14ac:dyDescent="0.25">
      <c r="A21201" s="376" t="s">
        <v>46626</v>
      </c>
      <c r="B21201" s="377" t="s">
        <v>45128</v>
      </c>
      <c r="C21201" s="376" t="s">
        <v>44863</v>
      </c>
      <c r="D21201" s="378">
        <v>53.64</v>
      </c>
    </row>
    <row r="21202" spans="1:4" x14ac:dyDescent="0.25">
      <c r="A21202" s="376" t="s">
        <v>46627</v>
      </c>
      <c r="B21202" s="377" t="s">
        <v>46628</v>
      </c>
      <c r="C21202" s="376" t="s">
        <v>44863</v>
      </c>
      <c r="D21202" s="378">
        <v>53.83</v>
      </c>
    </row>
    <row r="21203" spans="1:4" x14ac:dyDescent="0.25">
      <c r="A21203" s="376" t="s">
        <v>46629</v>
      </c>
      <c r="B21203" s="377" t="s">
        <v>46008</v>
      </c>
      <c r="C21203" s="376" t="s">
        <v>7973</v>
      </c>
      <c r="D21203" s="378">
        <v>53.83</v>
      </c>
    </row>
    <row r="21204" spans="1:4" x14ac:dyDescent="0.25">
      <c r="A21204" s="376" t="s">
        <v>46630</v>
      </c>
      <c r="B21204" s="377" t="s">
        <v>46631</v>
      </c>
      <c r="C21204" s="376" t="s">
        <v>44863</v>
      </c>
      <c r="D21204" s="378">
        <v>35.17</v>
      </c>
    </row>
    <row r="21205" spans="1:4" x14ac:dyDescent="0.25">
      <c r="A21205" s="376" t="s">
        <v>46632</v>
      </c>
      <c r="B21205" s="377" t="s">
        <v>46633</v>
      </c>
      <c r="C21205" s="376" t="s">
        <v>7973</v>
      </c>
      <c r="D21205" s="378">
        <v>220.37</v>
      </c>
    </row>
    <row r="21206" spans="1:4" x14ac:dyDescent="0.25">
      <c r="A21206" s="376" t="s">
        <v>46634</v>
      </c>
      <c r="B21206" s="377" t="s">
        <v>46635</v>
      </c>
      <c r="C21206" s="376" t="s">
        <v>7973</v>
      </c>
      <c r="D21206" s="378">
        <v>116.31</v>
      </c>
    </row>
    <row r="21207" spans="1:4" x14ac:dyDescent="0.25">
      <c r="A21207" s="376" t="s">
        <v>46636</v>
      </c>
      <c r="B21207" s="377" t="s">
        <v>46637</v>
      </c>
      <c r="C21207" s="376" t="s">
        <v>44181</v>
      </c>
      <c r="D21207" s="378">
        <v>56.43</v>
      </c>
    </row>
    <row r="21208" spans="1:4" x14ac:dyDescent="0.25">
      <c r="A21208" s="376" t="s">
        <v>46638</v>
      </c>
      <c r="B21208" s="377" t="s">
        <v>46639</v>
      </c>
      <c r="C21208" s="376" t="s">
        <v>44181</v>
      </c>
      <c r="D21208" s="378">
        <v>86.39</v>
      </c>
    </row>
    <row r="21209" spans="1:4" ht="17.25" x14ac:dyDescent="0.25">
      <c r="A21209" s="376" t="s">
        <v>46640</v>
      </c>
      <c r="B21209" s="377" t="s">
        <v>46641</v>
      </c>
      <c r="C21209" s="376" t="s">
        <v>44256</v>
      </c>
      <c r="D21209" s="378">
        <v>41.92</v>
      </c>
    </row>
    <row r="21210" spans="1:4" ht="17.25" x14ac:dyDescent="0.25">
      <c r="A21210" s="376" t="s">
        <v>46642</v>
      </c>
      <c r="B21210" s="377" t="s">
        <v>45976</v>
      </c>
      <c r="C21210" s="376" t="s">
        <v>44256</v>
      </c>
      <c r="D21210" s="378">
        <v>45.49</v>
      </c>
    </row>
    <row r="21211" spans="1:4" ht="17.25" x14ac:dyDescent="0.25">
      <c r="A21211" s="376" t="s">
        <v>46643</v>
      </c>
      <c r="B21211" s="377" t="s">
        <v>46644</v>
      </c>
      <c r="C21211" s="376" t="s">
        <v>44256</v>
      </c>
      <c r="D21211" s="378">
        <v>56.16</v>
      </c>
    </row>
    <row r="21212" spans="1:4" ht="17.25" x14ac:dyDescent="0.25">
      <c r="A21212" s="376" t="s">
        <v>46645</v>
      </c>
      <c r="B21212" s="377" t="s">
        <v>46646</v>
      </c>
      <c r="C21212" s="376" t="s">
        <v>44256</v>
      </c>
      <c r="D21212" s="378">
        <v>102.17</v>
      </c>
    </row>
    <row r="21213" spans="1:4" ht="17.25" x14ac:dyDescent="0.25">
      <c r="A21213" s="376" t="s">
        <v>46647</v>
      </c>
      <c r="B21213" s="377" t="s">
        <v>46648</v>
      </c>
      <c r="C21213" s="376" t="s">
        <v>44256</v>
      </c>
      <c r="D21213" s="378">
        <v>122.07</v>
      </c>
    </row>
    <row r="21214" spans="1:4" ht="17.25" x14ac:dyDescent="0.25">
      <c r="A21214" s="376" t="s">
        <v>46649</v>
      </c>
      <c r="B21214" s="377" t="s">
        <v>46650</v>
      </c>
      <c r="C21214" s="376" t="s">
        <v>44256</v>
      </c>
      <c r="D21214" s="378">
        <v>202.35</v>
      </c>
    </row>
    <row r="21215" spans="1:4" ht="17.25" x14ac:dyDescent="0.25">
      <c r="A21215" s="376" t="s">
        <v>46651</v>
      </c>
      <c r="B21215" s="377" t="s">
        <v>46652</v>
      </c>
      <c r="C21215" s="376" t="s">
        <v>44256</v>
      </c>
      <c r="D21215" s="378">
        <v>51.66</v>
      </c>
    </row>
    <row r="21216" spans="1:4" ht="17.25" x14ac:dyDescent="0.25">
      <c r="A21216" s="376" t="s">
        <v>46653</v>
      </c>
      <c r="B21216" s="377" t="s">
        <v>46654</v>
      </c>
      <c r="C21216" s="376" t="s">
        <v>44256</v>
      </c>
      <c r="D21216" s="378">
        <v>82.6</v>
      </c>
    </row>
    <row r="21217" spans="1:4" ht="17.25" x14ac:dyDescent="0.25">
      <c r="A21217" s="376" t="s">
        <v>46655</v>
      </c>
      <c r="B21217" s="377" t="s">
        <v>45946</v>
      </c>
      <c r="C21217" s="376" t="s">
        <v>44256</v>
      </c>
      <c r="D21217" s="378">
        <v>108.4</v>
      </c>
    </row>
    <row r="21218" spans="1:4" ht="17.25" x14ac:dyDescent="0.25">
      <c r="A21218" s="376" t="s">
        <v>46656</v>
      </c>
      <c r="B21218" s="377" t="s">
        <v>46657</v>
      </c>
      <c r="C21218" s="376" t="s">
        <v>44256</v>
      </c>
      <c r="D21218" s="378">
        <v>96.38</v>
      </c>
    </row>
    <row r="21219" spans="1:4" ht="17.25" x14ac:dyDescent="0.25">
      <c r="A21219" s="376" t="s">
        <v>46658</v>
      </c>
      <c r="B21219" s="377" t="s">
        <v>46659</v>
      </c>
      <c r="C21219" s="376" t="s">
        <v>44256</v>
      </c>
      <c r="D21219" s="378">
        <v>135.5</v>
      </c>
    </row>
    <row r="21220" spans="1:4" ht="17.25" x14ac:dyDescent="0.25">
      <c r="A21220" s="376" t="s">
        <v>46660</v>
      </c>
      <c r="B21220" s="377" t="s">
        <v>46661</v>
      </c>
      <c r="C21220" s="376" t="s">
        <v>44256</v>
      </c>
      <c r="D21220" s="378">
        <v>955.71</v>
      </c>
    </row>
    <row r="21221" spans="1:4" ht="17.25" x14ac:dyDescent="0.25">
      <c r="A21221" s="376" t="s">
        <v>46662</v>
      </c>
      <c r="B21221" s="377" t="s">
        <v>46663</v>
      </c>
      <c r="C21221" s="376" t="s">
        <v>44256</v>
      </c>
      <c r="D21221" s="378">
        <v>1615.53</v>
      </c>
    </row>
    <row r="21222" spans="1:4" ht="17.25" x14ac:dyDescent="0.25">
      <c r="A21222" s="376" t="s">
        <v>46664</v>
      </c>
      <c r="B21222" s="377" t="s">
        <v>46665</v>
      </c>
      <c r="C21222" s="376" t="s">
        <v>44256</v>
      </c>
      <c r="D21222" s="378">
        <v>1343.12</v>
      </c>
    </row>
    <row r="21223" spans="1:4" x14ac:dyDescent="0.25">
      <c r="A21223" s="376" t="s">
        <v>46666</v>
      </c>
      <c r="B21223" s="377" t="s">
        <v>46667</v>
      </c>
      <c r="C21223" s="376" t="s">
        <v>7973</v>
      </c>
      <c r="D21223" s="378">
        <v>373.2</v>
      </c>
    </row>
    <row r="21224" spans="1:4" ht="17.25" x14ac:dyDescent="0.25">
      <c r="A21224" s="376" t="s">
        <v>46668</v>
      </c>
      <c r="B21224" s="377" t="s">
        <v>46027</v>
      </c>
      <c r="C21224" s="376" t="s">
        <v>44256</v>
      </c>
      <c r="D21224" s="378">
        <v>15.64</v>
      </c>
    </row>
    <row r="21225" spans="1:4" ht="17.25" x14ac:dyDescent="0.25">
      <c r="A21225" s="376" t="s">
        <v>46669</v>
      </c>
      <c r="B21225" s="377" t="s">
        <v>46670</v>
      </c>
      <c r="C21225" s="376" t="s">
        <v>44256</v>
      </c>
      <c r="D21225" s="378">
        <v>18.72</v>
      </c>
    </row>
    <row r="21226" spans="1:4" x14ac:dyDescent="0.25">
      <c r="A21226" s="376" t="s">
        <v>46671</v>
      </c>
      <c r="B21226" s="377" t="s">
        <v>46045</v>
      </c>
      <c r="C21226" s="376" t="s">
        <v>44249</v>
      </c>
      <c r="D21226" s="378">
        <v>6143.43</v>
      </c>
    </row>
    <row r="21227" spans="1:4" x14ac:dyDescent="0.25">
      <c r="A21227" s="376" t="s">
        <v>46672</v>
      </c>
      <c r="B21227" s="377" t="s">
        <v>46673</v>
      </c>
      <c r="C21227" s="376" t="s">
        <v>44249</v>
      </c>
      <c r="D21227" s="378">
        <v>2361.52</v>
      </c>
    </row>
    <row r="21228" spans="1:4" x14ac:dyDescent="0.25">
      <c r="A21228" s="376" t="s">
        <v>46674</v>
      </c>
      <c r="B21228" s="377" t="s">
        <v>46675</v>
      </c>
      <c r="C21228" s="376" t="s">
        <v>44249</v>
      </c>
      <c r="D21228" s="378">
        <v>10968.57</v>
      </c>
    </row>
    <row r="21229" spans="1:4" ht="17.25" x14ac:dyDescent="0.25">
      <c r="A21229" s="376" t="s">
        <v>46676</v>
      </c>
      <c r="B21229" s="377" t="s">
        <v>46677</v>
      </c>
      <c r="C21229" s="376" t="s">
        <v>44256</v>
      </c>
      <c r="D21229" s="378">
        <v>0.83</v>
      </c>
    </row>
    <row r="21230" spans="1:4" x14ac:dyDescent="0.25">
      <c r="A21230" s="376" t="s">
        <v>46678</v>
      </c>
      <c r="B21230" s="377" t="s">
        <v>46679</v>
      </c>
      <c r="C21230" s="376" t="s">
        <v>44249</v>
      </c>
      <c r="D21230" s="378">
        <v>12155.48</v>
      </c>
    </row>
    <row r="21231" spans="1:4" x14ac:dyDescent="0.25">
      <c r="A21231" s="376" t="s">
        <v>46680</v>
      </c>
      <c r="B21231" s="377" t="s">
        <v>46681</v>
      </c>
      <c r="C21231" s="376" t="s">
        <v>44249</v>
      </c>
      <c r="D21231" s="378">
        <v>2807.6</v>
      </c>
    </row>
    <row r="21232" spans="1:4" x14ac:dyDescent="0.25">
      <c r="A21232" s="376" t="s">
        <v>46682</v>
      </c>
      <c r="B21232" s="377" t="s">
        <v>46683</v>
      </c>
      <c r="C21232" s="376" t="s">
        <v>46389</v>
      </c>
      <c r="D21232" s="378">
        <v>536.79</v>
      </c>
    </row>
    <row r="21233" spans="1:4" ht="17.25" x14ac:dyDescent="0.25">
      <c r="A21233" s="376" t="s">
        <v>46684</v>
      </c>
      <c r="B21233" s="377" t="s">
        <v>44908</v>
      </c>
      <c r="C21233" s="376" t="s">
        <v>44350</v>
      </c>
      <c r="D21233" s="378">
        <v>722.11</v>
      </c>
    </row>
    <row r="21234" spans="1:4" ht="17.25" x14ac:dyDescent="0.25">
      <c r="A21234" s="376" t="s">
        <v>46685</v>
      </c>
      <c r="B21234" s="377" t="s">
        <v>44910</v>
      </c>
      <c r="C21234" s="376" t="s">
        <v>44350</v>
      </c>
      <c r="D21234" s="378">
        <v>830.73</v>
      </c>
    </row>
    <row r="21235" spans="1:4" ht="17.25" x14ac:dyDescent="0.25">
      <c r="A21235" s="376" t="s">
        <v>46686</v>
      </c>
      <c r="B21235" s="377" t="s">
        <v>44912</v>
      </c>
      <c r="C21235" s="376" t="s">
        <v>44350</v>
      </c>
      <c r="D21235" s="378">
        <v>1073.93</v>
      </c>
    </row>
    <row r="21236" spans="1:4" ht="17.25" x14ac:dyDescent="0.25">
      <c r="A21236" s="376" t="s">
        <v>46687</v>
      </c>
      <c r="B21236" s="377" t="s">
        <v>44918</v>
      </c>
      <c r="C21236" s="376" t="s">
        <v>44350</v>
      </c>
      <c r="D21236" s="378">
        <v>608.98</v>
      </c>
    </row>
    <row r="21237" spans="1:4" ht="17.25" x14ac:dyDescent="0.25">
      <c r="A21237" s="376" t="s">
        <v>46688</v>
      </c>
      <c r="B21237" s="377" t="s">
        <v>44914</v>
      </c>
      <c r="C21237" s="376" t="s">
        <v>44350</v>
      </c>
      <c r="D21237" s="378">
        <v>671.26</v>
      </c>
    </row>
    <row r="21238" spans="1:4" ht="17.25" x14ac:dyDescent="0.25">
      <c r="A21238" s="376" t="s">
        <v>46689</v>
      </c>
      <c r="B21238" s="377" t="s">
        <v>44916</v>
      </c>
      <c r="C21238" s="376" t="s">
        <v>44350</v>
      </c>
      <c r="D21238" s="378">
        <v>843.36</v>
      </c>
    </row>
    <row r="21239" spans="1:4" ht="17.25" x14ac:dyDescent="0.25">
      <c r="A21239" s="376" t="s">
        <v>46690</v>
      </c>
      <c r="B21239" s="377" t="s">
        <v>44920</v>
      </c>
      <c r="C21239" s="376" t="s">
        <v>44256</v>
      </c>
      <c r="D21239" s="378">
        <v>510.83</v>
      </c>
    </row>
    <row r="21240" spans="1:4" ht="17.25" x14ac:dyDescent="0.25">
      <c r="A21240" s="376" t="s">
        <v>46691</v>
      </c>
      <c r="B21240" s="377" t="s">
        <v>44922</v>
      </c>
      <c r="C21240" s="376" t="s">
        <v>44256</v>
      </c>
      <c r="D21240" s="378">
        <v>444.01</v>
      </c>
    </row>
    <row r="21241" spans="1:4" ht="17.25" x14ac:dyDescent="0.25">
      <c r="A21241" s="376" t="s">
        <v>46692</v>
      </c>
      <c r="B21241" s="377" t="s">
        <v>44924</v>
      </c>
      <c r="C21241" s="376" t="s">
        <v>44256</v>
      </c>
      <c r="D21241" s="378">
        <v>530.54999999999995</v>
      </c>
    </row>
    <row r="21242" spans="1:4" ht="17.25" x14ac:dyDescent="0.25">
      <c r="A21242" s="376" t="s">
        <v>46693</v>
      </c>
      <c r="B21242" s="377" t="s">
        <v>44926</v>
      </c>
      <c r="C21242" s="376" t="s">
        <v>44256</v>
      </c>
      <c r="D21242" s="378">
        <v>455.45</v>
      </c>
    </row>
    <row r="21243" spans="1:4" ht="17.25" x14ac:dyDescent="0.25">
      <c r="A21243" s="376" t="s">
        <v>46694</v>
      </c>
      <c r="B21243" s="377" t="s">
        <v>44928</v>
      </c>
      <c r="C21243" s="376" t="s">
        <v>44256</v>
      </c>
      <c r="D21243" s="378">
        <v>550.28</v>
      </c>
    </row>
    <row r="21244" spans="1:4" ht="17.25" x14ac:dyDescent="0.25">
      <c r="A21244" s="376" t="s">
        <v>46695</v>
      </c>
      <c r="B21244" s="377" t="s">
        <v>44930</v>
      </c>
      <c r="C21244" s="376" t="s">
        <v>44256</v>
      </c>
      <c r="D21244" s="378">
        <v>470.45</v>
      </c>
    </row>
    <row r="21245" spans="1:4" ht="17.25" x14ac:dyDescent="0.25">
      <c r="A21245" s="376" t="s">
        <v>46696</v>
      </c>
      <c r="B21245" s="377" t="s">
        <v>44932</v>
      </c>
      <c r="C21245" s="376" t="s">
        <v>44350</v>
      </c>
      <c r="D21245" s="378">
        <v>880.83</v>
      </c>
    </row>
    <row r="21246" spans="1:4" ht="17.25" x14ac:dyDescent="0.25">
      <c r="A21246" s="376" t="s">
        <v>46697</v>
      </c>
      <c r="B21246" s="377" t="s">
        <v>44934</v>
      </c>
      <c r="C21246" s="376" t="s">
        <v>44350</v>
      </c>
      <c r="D21246" s="378">
        <v>698.12</v>
      </c>
    </row>
    <row r="21247" spans="1:4" x14ac:dyDescent="0.25">
      <c r="A21247" s="376" t="s">
        <v>46698</v>
      </c>
      <c r="B21247" s="377" t="s">
        <v>46699</v>
      </c>
      <c r="C21247" s="376" t="s">
        <v>44181</v>
      </c>
      <c r="D21247" s="378">
        <v>68.540000000000006</v>
      </c>
    </row>
    <row r="21248" spans="1:4" x14ac:dyDescent="0.25">
      <c r="A21248" s="376" t="s">
        <v>46700</v>
      </c>
      <c r="B21248" s="377" t="s">
        <v>46701</v>
      </c>
      <c r="C21248" s="376" t="s">
        <v>44181</v>
      </c>
      <c r="D21248" s="378">
        <v>76.8</v>
      </c>
    </row>
    <row r="21249" spans="1:4" x14ac:dyDescent="0.25">
      <c r="A21249" s="376" t="s">
        <v>46702</v>
      </c>
      <c r="B21249" s="377" t="s">
        <v>46000</v>
      </c>
      <c r="C21249" s="376" t="s">
        <v>44385</v>
      </c>
      <c r="D21249" s="378">
        <v>10329.08</v>
      </c>
    </row>
    <row r="21250" spans="1:4" x14ac:dyDescent="0.25">
      <c r="A21250" s="376" t="s">
        <v>46703</v>
      </c>
      <c r="B21250" s="377" t="s">
        <v>46002</v>
      </c>
      <c r="C21250" s="376" t="s">
        <v>44385</v>
      </c>
      <c r="D21250" s="378">
        <v>12552.91</v>
      </c>
    </row>
    <row r="21251" spans="1:4" x14ac:dyDescent="0.25">
      <c r="A21251" s="376" t="s">
        <v>46704</v>
      </c>
      <c r="B21251" s="377" t="s">
        <v>46705</v>
      </c>
      <c r="C21251" s="376" t="s">
        <v>44385</v>
      </c>
      <c r="D21251" s="378">
        <v>7704</v>
      </c>
    </row>
    <row r="21252" spans="1:4" ht="17.25" x14ac:dyDescent="0.25">
      <c r="A21252" s="376" t="s">
        <v>46706</v>
      </c>
      <c r="B21252" s="377" t="s">
        <v>46018</v>
      </c>
      <c r="C21252" s="376" t="s">
        <v>44256</v>
      </c>
      <c r="D21252" s="378">
        <v>336.76</v>
      </c>
    </row>
    <row r="21253" spans="1:4" ht="17.25" x14ac:dyDescent="0.25">
      <c r="A21253" s="376" t="s">
        <v>46707</v>
      </c>
      <c r="B21253" s="377" t="s">
        <v>46020</v>
      </c>
      <c r="C21253" s="376" t="s">
        <v>46021</v>
      </c>
      <c r="D21253" s="378">
        <v>67.569999999999993</v>
      </c>
    </row>
    <row r="21254" spans="1:4" x14ac:dyDescent="0.25">
      <c r="A21254" s="376" t="s">
        <v>46708</v>
      </c>
      <c r="B21254" s="377" t="s">
        <v>46709</v>
      </c>
      <c r="C21254" s="376" t="s">
        <v>44181</v>
      </c>
      <c r="D21254" s="378">
        <v>33.9</v>
      </c>
    </row>
    <row r="21255" spans="1:4" x14ac:dyDescent="0.25">
      <c r="A21255" s="376" t="s">
        <v>46710</v>
      </c>
      <c r="B21255" s="377" t="s">
        <v>46711</v>
      </c>
      <c r="C21255" s="376" t="s">
        <v>44181</v>
      </c>
      <c r="D21255" s="378">
        <v>34.65</v>
      </c>
    </row>
    <row r="21256" spans="1:4" x14ac:dyDescent="0.25">
      <c r="A21256" s="376" t="s">
        <v>46712</v>
      </c>
      <c r="B21256" s="377" t="s">
        <v>46713</v>
      </c>
      <c r="C21256" s="376" t="s">
        <v>44888</v>
      </c>
      <c r="D21256" s="378">
        <v>52.32</v>
      </c>
    </row>
    <row r="21257" spans="1:4" x14ac:dyDescent="0.25">
      <c r="A21257" s="376" t="s">
        <v>46714</v>
      </c>
      <c r="B21257" s="377" t="s">
        <v>46715</v>
      </c>
      <c r="C21257" s="376" t="s">
        <v>44888</v>
      </c>
      <c r="D21257" s="378">
        <v>7.47</v>
      </c>
    </row>
    <row r="21258" spans="1:4" x14ac:dyDescent="0.25">
      <c r="A21258" s="376" t="s">
        <v>46716</v>
      </c>
      <c r="B21258" s="377" t="s">
        <v>46717</v>
      </c>
      <c r="C21258" s="376" t="s">
        <v>44888</v>
      </c>
      <c r="D21258" s="378">
        <v>48.39</v>
      </c>
    </row>
    <row r="21259" spans="1:4" x14ac:dyDescent="0.25">
      <c r="A21259" s="376" t="s">
        <v>46718</v>
      </c>
      <c r="B21259" s="377" t="s">
        <v>46719</v>
      </c>
      <c r="C21259" s="376" t="s">
        <v>44888</v>
      </c>
      <c r="D21259" s="378">
        <v>96.56</v>
      </c>
    </row>
    <row r="21260" spans="1:4" x14ac:dyDescent="0.25">
      <c r="A21260" s="376" t="s">
        <v>46720</v>
      </c>
      <c r="B21260" s="377" t="s">
        <v>46721</v>
      </c>
      <c r="C21260" s="376" t="s">
        <v>44888</v>
      </c>
      <c r="D21260" s="378">
        <v>50.1</v>
      </c>
    </row>
    <row r="21261" spans="1:4" x14ac:dyDescent="0.25">
      <c r="A21261" s="376" t="s">
        <v>46722</v>
      </c>
      <c r="B21261" s="377" t="s">
        <v>46723</v>
      </c>
      <c r="C21261" s="376" t="s">
        <v>44888</v>
      </c>
      <c r="D21261" s="378">
        <v>3.8</v>
      </c>
    </row>
    <row r="21262" spans="1:4" x14ac:dyDescent="0.25">
      <c r="A21262" s="376" t="s">
        <v>46724</v>
      </c>
      <c r="B21262" s="377" t="s">
        <v>46725</v>
      </c>
      <c r="C21262" s="376" t="s">
        <v>44888</v>
      </c>
      <c r="D21262" s="378">
        <v>9.98</v>
      </c>
    </row>
    <row r="21263" spans="1:4" x14ac:dyDescent="0.25">
      <c r="A21263" s="376" t="s">
        <v>46726</v>
      </c>
      <c r="B21263" s="377" t="s">
        <v>46727</v>
      </c>
      <c r="C21263" s="376" t="s">
        <v>44888</v>
      </c>
      <c r="D21263" s="378">
        <v>58.15</v>
      </c>
    </row>
    <row r="21264" spans="1:4" x14ac:dyDescent="0.25">
      <c r="A21264" s="376" t="s">
        <v>46728</v>
      </c>
      <c r="B21264" s="377" t="s">
        <v>46729</v>
      </c>
      <c r="C21264" s="376" t="s">
        <v>44888</v>
      </c>
      <c r="D21264" s="378">
        <v>46.75</v>
      </c>
    </row>
    <row r="21265" spans="1:4" x14ac:dyDescent="0.25">
      <c r="A21265" s="376" t="s">
        <v>46730</v>
      </c>
      <c r="B21265" s="377" t="s">
        <v>46731</v>
      </c>
      <c r="C21265" s="376" t="s">
        <v>44888</v>
      </c>
      <c r="D21265" s="378">
        <v>11.31</v>
      </c>
    </row>
    <row r="21266" spans="1:4" x14ac:dyDescent="0.25">
      <c r="A21266" s="376" t="s">
        <v>46732</v>
      </c>
      <c r="B21266" s="377" t="s">
        <v>46733</v>
      </c>
      <c r="C21266" s="376" t="s">
        <v>44888</v>
      </c>
      <c r="D21266" s="378">
        <v>69.400000000000006</v>
      </c>
    </row>
    <row r="21267" spans="1:4" x14ac:dyDescent="0.25">
      <c r="A21267" s="376" t="s">
        <v>46734</v>
      </c>
      <c r="B21267" s="377" t="s">
        <v>46735</v>
      </c>
      <c r="C21267" s="376" t="s">
        <v>44888</v>
      </c>
      <c r="D21267" s="378">
        <v>110.02</v>
      </c>
    </row>
    <row r="21268" spans="1:4" x14ac:dyDescent="0.25">
      <c r="A21268" s="376" t="s">
        <v>46736</v>
      </c>
      <c r="B21268" s="377" t="s">
        <v>46737</v>
      </c>
      <c r="C21268" s="376" t="s">
        <v>44236</v>
      </c>
      <c r="D21268" s="378">
        <v>1.1399999999999999</v>
      </c>
    </row>
    <row r="21269" spans="1:4" x14ac:dyDescent="0.25">
      <c r="A21269" s="376" t="s">
        <v>46738</v>
      </c>
      <c r="B21269" s="377" t="s">
        <v>46739</v>
      </c>
      <c r="C21269" s="376" t="s">
        <v>46740</v>
      </c>
      <c r="D21269" s="378">
        <v>5673.55</v>
      </c>
    </row>
    <row r="21270" spans="1:4" x14ac:dyDescent="0.25">
      <c r="A21270" s="376" t="s">
        <v>46741</v>
      </c>
      <c r="B21270" s="377" t="s">
        <v>46742</v>
      </c>
      <c r="C21270" s="376" t="s">
        <v>44888</v>
      </c>
      <c r="D21270" s="378">
        <v>57.92</v>
      </c>
    </row>
    <row r="21271" spans="1:4" x14ac:dyDescent="0.25">
      <c r="A21271" s="376" t="s">
        <v>46743</v>
      </c>
      <c r="B21271" s="377" t="s">
        <v>46744</v>
      </c>
      <c r="C21271" s="376" t="s">
        <v>44888</v>
      </c>
      <c r="D21271" s="378">
        <v>31.24</v>
      </c>
    </row>
    <row r="21272" spans="1:4" x14ac:dyDescent="0.25">
      <c r="A21272" s="376" t="s">
        <v>46745</v>
      </c>
      <c r="B21272" s="377" t="s">
        <v>46746</v>
      </c>
      <c r="C21272" s="376" t="s">
        <v>44888</v>
      </c>
      <c r="D21272" s="378">
        <v>155.01</v>
      </c>
    </row>
    <row r="21273" spans="1:4" x14ac:dyDescent="0.25">
      <c r="A21273" s="376" t="s">
        <v>46747</v>
      </c>
      <c r="B21273" s="377" t="s">
        <v>46748</v>
      </c>
      <c r="C21273" s="376" t="s">
        <v>44888</v>
      </c>
      <c r="D21273" s="378">
        <v>195.63</v>
      </c>
    </row>
    <row r="21274" spans="1:4" x14ac:dyDescent="0.25">
      <c r="A21274" s="376" t="s">
        <v>46749</v>
      </c>
      <c r="B21274" s="377" t="s">
        <v>46750</v>
      </c>
      <c r="C21274" s="376" t="s">
        <v>44236</v>
      </c>
      <c r="D21274" s="378">
        <v>2.41</v>
      </c>
    </row>
    <row r="21275" spans="1:4" x14ac:dyDescent="0.25">
      <c r="A21275" s="376" t="s">
        <v>46751</v>
      </c>
      <c r="B21275" s="377" t="s">
        <v>46752</v>
      </c>
      <c r="C21275" s="376" t="s">
        <v>46740</v>
      </c>
      <c r="D21275" s="378">
        <v>11640.64</v>
      </c>
    </row>
    <row r="21276" spans="1:4" x14ac:dyDescent="0.25">
      <c r="A21276" s="376" t="s">
        <v>46753</v>
      </c>
      <c r="B21276" s="377" t="s">
        <v>46754</v>
      </c>
      <c r="C21276" s="376" t="s">
        <v>44888</v>
      </c>
      <c r="D21276" s="378">
        <v>79.819999999999993</v>
      </c>
    </row>
    <row r="21277" spans="1:4" x14ac:dyDescent="0.25">
      <c r="A21277" s="376" t="s">
        <v>46755</v>
      </c>
      <c r="B21277" s="377" t="s">
        <v>46756</v>
      </c>
      <c r="C21277" s="376" t="s">
        <v>44888</v>
      </c>
      <c r="D21277" s="378">
        <v>18.600000000000001</v>
      </c>
    </row>
    <row r="21278" spans="1:4" x14ac:dyDescent="0.25">
      <c r="A21278" s="376" t="s">
        <v>46757</v>
      </c>
      <c r="B21278" s="377" t="s">
        <v>46758</v>
      </c>
      <c r="C21278" s="376" t="s">
        <v>44888</v>
      </c>
      <c r="D21278" s="378">
        <v>77.83</v>
      </c>
    </row>
    <row r="21279" spans="1:4" x14ac:dyDescent="0.25">
      <c r="A21279" s="376" t="s">
        <v>46759</v>
      </c>
      <c r="B21279" s="377" t="s">
        <v>46760</v>
      </c>
      <c r="C21279" s="376" t="s">
        <v>44888</v>
      </c>
      <c r="D21279" s="378">
        <v>148.6</v>
      </c>
    </row>
    <row r="21280" spans="1:4" x14ac:dyDescent="0.25">
      <c r="A21280" s="376" t="s">
        <v>46761</v>
      </c>
      <c r="B21280" s="377" t="s">
        <v>46762</v>
      </c>
      <c r="C21280" s="376" t="s">
        <v>44888</v>
      </c>
      <c r="D21280" s="378">
        <v>66.930000000000007</v>
      </c>
    </row>
    <row r="21281" spans="1:4" x14ac:dyDescent="0.25">
      <c r="A21281" s="376" t="s">
        <v>46763</v>
      </c>
      <c r="B21281" s="377" t="s">
        <v>46764</v>
      </c>
      <c r="C21281" s="376" t="s">
        <v>44888</v>
      </c>
      <c r="D21281" s="378">
        <v>54.06</v>
      </c>
    </row>
    <row r="21282" spans="1:4" x14ac:dyDescent="0.25">
      <c r="A21282" s="376" t="s">
        <v>46765</v>
      </c>
      <c r="B21282" s="377" t="s">
        <v>46766</v>
      </c>
      <c r="C21282" s="376" t="s">
        <v>44888</v>
      </c>
      <c r="D21282" s="378">
        <v>95.53</v>
      </c>
    </row>
    <row r="21283" spans="1:4" x14ac:dyDescent="0.25">
      <c r="A21283" s="376" t="s">
        <v>46767</v>
      </c>
      <c r="B21283" s="377" t="s">
        <v>46768</v>
      </c>
      <c r="C21283" s="376" t="s">
        <v>44888</v>
      </c>
      <c r="D21283" s="378">
        <v>136.15</v>
      </c>
    </row>
    <row r="21284" spans="1:4" x14ac:dyDescent="0.25">
      <c r="A21284" s="376" t="s">
        <v>46769</v>
      </c>
      <c r="B21284" s="377" t="s">
        <v>46770</v>
      </c>
      <c r="C21284" s="376" t="s">
        <v>44236</v>
      </c>
      <c r="D21284" s="378">
        <v>2.89</v>
      </c>
    </row>
    <row r="21285" spans="1:4" x14ac:dyDescent="0.25">
      <c r="A21285" s="376" t="s">
        <v>46771</v>
      </c>
      <c r="B21285" s="377" t="s">
        <v>46772</v>
      </c>
      <c r="C21285" s="376" t="s">
        <v>46740</v>
      </c>
      <c r="D21285" s="378">
        <v>15896.74</v>
      </c>
    </row>
    <row r="21286" spans="1:4" x14ac:dyDescent="0.25">
      <c r="A21286" s="376" t="s">
        <v>46773</v>
      </c>
      <c r="B21286" s="377" t="s">
        <v>46774</v>
      </c>
      <c r="C21286" s="376" t="s">
        <v>44888</v>
      </c>
      <c r="D21286" s="378">
        <v>60.43</v>
      </c>
    </row>
    <row r="21287" spans="1:4" x14ac:dyDescent="0.25">
      <c r="A21287" s="376" t="s">
        <v>46775</v>
      </c>
      <c r="B21287" s="377" t="s">
        <v>46776</v>
      </c>
      <c r="C21287" s="376" t="s">
        <v>44888</v>
      </c>
      <c r="D21287" s="378">
        <v>35.78</v>
      </c>
    </row>
    <row r="21288" spans="1:4" x14ac:dyDescent="0.25">
      <c r="A21288" s="376" t="s">
        <v>46777</v>
      </c>
      <c r="B21288" s="377" t="s">
        <v>46778</v>
      </c>
      <c r="C21288" s="376" t="s">
        <v>44888</v>
      </c>
      <c r="D21288" s="378">
        <v>159.55000000000001</v>
      </c>
    </row>
    <row r="21289" spans="1:4" x14ac:dyDescent="0.25">
      <c r="A21289" s="376" t="s">
        <v>46779</v>
      </c>
      <c r="B21289" s="377" t="s">
        <v>46780</v>
      </c>
      <c r="C21289" s="376" t="s">
        <v>44888</v>
      </c>
      <c r="D21289" s="378">
        <v>200.17</v>
      </c>
    </row>
    <row r="21290" spans="1:4" x14ac:dyDescent="0.25">
      <c r="A21290" s="376" t="s">
        <v>46781</v>
      </c>
      <c r="B21290" s="377" t="s">
        <v>46782</v>
      </c>
      <c r="C21290" s="376" t="s">
        <v>44236</v>
      </c>
      <c r="D21290" s="378">
        <v>1.76</v>
      </c>
    </row>
    <row r="21291" spans="1:4" x14ac:dyDescent="0.25">
      <c r="A21291" s="376" t="s">
        <v>46783</v>
      </c>
      <c r="B21291" s="377" t="s">
        <v>46784</v>
      </c>
      <c r="C21291" s="376" t="s">
        <v>46740</v>
      </c>
      <c r="D21291" s="378">
        <v>13848.13</v>
      </c>
    </row>
    <row r="21292" spans="1:4" x14ac:dyDescent="0.25">
      <c r="A21292" s="376" t="s">
        <v>46785</v>
      </c>
      <c r="B21292" s="377" t="s">
        <v>46786</v>
      </c>
      <c r="C21292" s="376" t="s">
        <v>44888</v>
      </c>
      <c r="D21292" s="378">
        <v>49.16</v>
      </c>
    </row>
    <row r="21293" spans="1:4" x14ac:dyDescent="0.25">
      <c r="A21293" s="376" t="s">
        <v>46787</v>
      </c>
      <c r="B21293" s="377" t="s">
        <v>46788</v>
      </c>
      <c r="C21293" s="376" t="s">
        <v>44888</v>
      </c>
      <c r="D21293" s="378">
        <v>17.54</v>
      </c>
    </row>
    <row r="21294" spans="1:4" x14ac:dyDescent="0.25">
      <c r="A21294" s="376" t="s">
        <v>46789</v>
      </c>
      <c r="B21294" s="377" t="s">
        <v>46790</v>
      </c>
      <c r="C21294" s="376" t="s">
        <v>44888</v>
      </c>
      <c r="D21294" s="378">
        <v>74.319999999999993</v>
      </c>
    </row>
    <row r="21295" spans="1:4" x14ac:dyDescent="0.25">
      <c r="A21295" s="376" t="s">
        <v>46791</v>
      </c>
      <c r="B21295" s="377" t="s">
        <v>46792</v>
      </c>
      <c r="C21295" s="376" t="s">
        <v>44888</v>
      </c>
      <c r="D21295" s="378">
        <v>114.94</v>
      </c>
    </row>
    <row r="21296" spans="1:4" x14ac:dyDescent="0.25">
      <c r="A21296" s="376" t="s">
        <v>46793</v>
      </c>
      <c r="B21296" s="377" t="s">
        <v>46794</v>
      </c>
      <c r="C21296" s="376" t="s">
        <v>44236</v>
      </c>
      <c r="D21296" s="378">
        <v>1.2</v>
      </c>
    </row>
    <row r="21297" spans="1:4" x14ac:dyDescent="0.25">
      <c r="A21297" s="376" t="s">
        <v>46795</v>
      </c>
      <c r="B21297" s="377" t="s">
        <v>46796</v>
      </c>
      <c r="C21297" s="376" t="s">
        <v>46740</v>
      </c>
      <c r="D21297" s="378">
        <v>5564.92</v>
      </c>
    </row>
    <row r="21298" spans="1:4" x14ac:dyDescent="0.25">
      <c r="A21298" s="376" t="s">
        <v>46797</v>
      </c>
      <c r="B21298" s="377" t="s">
        <v>46798</v>
      </c>
      <c r="C21298" s="376" t="s">
        <v>44888</v>
      </c>
      <c r="D21298" s="378">
        <v>48.56</v>
      </c>
    </row>
    <row r="21299" spans="1:4" x14ac:dyDescent="0.25">
      <c r="A21299" s="376" t="s">
        <v>46799</v>
      </c>
      <c r="B21299" s="377" t="s">
        <v>46800</v>
      </c>
      <c r="C21299" s="376" t="s">
        <v>44888</v>
      </c>
      <c r="D21299" s="378">
        <v>16.309999999999999</v>
      </c>
    </row>
    <row r="21300" spans="1:4" x14ac:dyDescent="0.25">
      <c r="A21300" s="376" t="s">
        <v>46801</v>
      </c>
      <c r="B21300" s="377" t="s">
        <v>46802</v>
      </c>
      <c r="C21300" s="376" t="s">
        <v>44888</v>
      </c>
      <c r="D21300" s="378">
        <v>74.400000000000006</v>
      </c>
    </row>
    <row r="21301" spans="1:4" x14ac:dyDescent="0.25">
      <c r="A21301" s="376" t="s">
        <v>46803</v>
      </c>
      <c r="B21301" s="377" t="s">
        <v>46804</v>
      </c>
      <c r="C21301" s="376" t="s">
        <v>44888</v>
      </c>
      <c r="D21301" s="378">
        <v>115.02</v>
      </c>
    </row>
    <row r="21302" spans="1:4" x14ac:dyDescent="0.25">
      <c r="A21302" s="376" t="s">
        <v>46805</v>
      </c>
      <c r="B21302" s="377" t="s">
        <v>46806</v>
      </c>
      <c r="C21302" s="376" t="s">
        <v>44236</v>
      </c>
      <c r="D21302" s="378">
        <v>1.1499999999999999</v>
      </c>
    </row>
    <row r="21303" spans="1:4" x14ac:dyDescent="0.25">
      <c r="A21303" s="376" t="s">
        <v>46807</v>
      </c>
      <c r="B21303" s="377" t="s">
        <v>46808</v>
      </c>
      <c r="C21303" s="376" t="s">
        <v>46740</v>
      </c>
      <c r="D21303" s="378">
        <v>5465.23</v>
      </c>
    </row>
    <row r="21304" spans="1:4" x14ac:dyDescent="0.25">
      <c r="A21304" s="376" t="s">
        <v>46809</v>
      </c>
      <c r="B21304" s="377" t="s">
        <v>46810</v>
      </c>
      <c r="C21304" s="376" t="s">
        <v>44888</v>
      </c>
      <c r="D21304" s="378">
        <v>87.94</v>
      </c>
    </row>
    <row r="21305" spans="1:4" x14ac:dyDescent="0.25">
      <c r="A21305" s="376" t="s">
        <v>46811</v>
      </c>
      <c r="B21305" s="377" t="s">
        <v>46812</v>
      </c>
      <c r="C21305" s="376" t="s">
        <v>44888</v>
      </c>
      <c r="D21305" s="378">
        <v>27.55</v>
      </c>
    </row>
    <row r="21306" spans="1:4" x14ac:dyDescent="0.25">
      <c r="A21306" s="376" t="s">
        <v>46813</v>
      </c>
      <c r="B21306" s="377" t="s">
        <v>46814</v>
      </c>
      <c r="C21306" s="376" t="s">
        <v>44888</v>
      </c>
      <c r="D21306" s="378">
        <v>172.34</v>
      </c>
    </row>
    <row r="21307" spans="1:4" x14ac:dyDescent="0.25">
      <c r="A21307" s="376" t="s">
        <v>46815</v>
      </c>
      <c r="B21307" s="377" t="s">
        <v>46816</v>
      </c>
      <c r="C21307" s="376" t="s">
        <v>44888</v>
      </c>
      <c r="D21307" s="378">
        <v>243.11</v>
      </c>
    </row>
    <row r="21308" spans="1:4" x14ac:dyDescent="0.25">
      <c r="A21308" s="376" t="s">
        <v>46817</v>
      </c>
      <c r="B21308" s="377" t="s">
        <v>46818</v>
      </c>
      <c r="C21308" s="376" t="s">
        <v>44888</v>
      </c>
      <c r="D21308" s="378">
        <v>100.32</v>
      </c>
    </row>
    <row r="21309" spans="1:4" x14ac:dyDescent="0.25">
      <c r="A21309" s="376" t="s">
        <v>46819</v>
      </c>
      <c r="B21309" s="377" t="s">
        <v>46820</v>
      </c>
      <c r="C21309" s="376" t="s">
        <v>44888</v>
      </c>
      <c r="D21309" s="378">
        <v>47.41</v>
      </c>
    </row>
    <row r="21310" spans="1:4" x14ac:dyDescent="0.25">
      <c r="A21310" s="376" t="s">
        <v>46821</v>
      </c>
      <c r="B21310" s="377" t="s">
        <v>46822</v>
      </c>
      <c r="C21310" s="376" t="s">
        <v>44888</v>
      </c>
      <c r="D21310" s="378">
        <v>104.34</v>
      </c>
    </row>
    <row r="21311" spans="1:4" x14ac:dyDescent="0.25">
      <c r="A21311" s="376" t="s">
        <v>46823</v>
      </c>
      <c r="B21311" s="377" t="s">
        <v>46824</v>
      </c>
      <c r="C21311" s="376" t="s">
        <v>44888</v>
      </c>
      <c r="D21311" s="378">
        <v>175.11</v>
      </c>
    </row>
    <row r="21312" spans="1:4" x14ac:dyDescent="0.25">
      <c r="A21312" s="376" t="s">
        <v>46825</v>
      </c>
      <c r="B21312" s="377" t="s">
        <v>46826</v>
      </c>
      <c r="C21312" s="376" t="s">
        <v>44888</v>
      </c>
      <c r="D21312" s="378">
        <v>29.01</v>
      </c>
    </row>
    <row r="21313" spans="1:4" x14ac:dyDescent="0.25">
      <c r="A21313" s="376" t="s">
        <v>46827</v>
      </c>
      <c r="B21313" s="377" t="s">
        <v>46828</v>
      </c>
      <c r="C21313" s="376" t="s">
        <v>44888</v>
      </c>
      <c r="D21313" s="378">
        <v>1.59</v>
      </c>
    </row>
    <row r="21314" spans="1:4" x14ac:dyDescent="0.25">
      <c r="A21314" s="376" t="s">
        <v>46829</v>
      </c>
      <c r="B21314" s="377" t="s">
        <v>46830</v>
      </c>
      <c r="C21314" s="376" t="s">
        <v>44888</v>
      </c>
      <c r="D21314" s="378">
        <v>5.23</v>
      </c>
    </row>
    <row r="21315" spans="1:4" x14ac:dyDescent="0.25">
      <c r="A21315" s="376" t="s">
        <v>46831</v>
      </c>
      <c r="B21315" s="377" t="s">
        <v>46832</v>
      </c>
      <c r="C21315" s="376" t="s">
        <v>44888</v>
      </c>
      <c r="D21315" s="378">
        <v>33.450000000000003</v>
      </c>
    </row>
    <row r="21316" spans="1:4" x14ac:dyDescent="0.25">
      <c r="A21316" s="376" t="s">
        <v>46833</v>
      </c>
      <c r="B21316" s="377" t="s">
        <v>46834</v>
      </c>
      <c r="C21316" s="376" t="s">
        <v>44888</v>
      </c>
      <c r="D21316" s="378">
        <v>29.58</v>
      </c>
    </row>
    <row r="21317" spans="1:4" x14ac:dyDescent="0.25">
      <c r="A21317" s="376" t="s">
        <v>46835</v>
      </c>
      <c r="B21317" s="377" t="s">
        <v>46836</v>
      </c>
      <c r="C21317" s="376" t="s">
        <v>44888</v>
      </c>
      <c r="D21317" s="378">
        <v>2.72</v>
      </c>
    </row>
    <row r="21318" spans="1:4" x14ac:dyDescent="0.25">
      <c r="A21318" s="376" t="s">
        <v>46837</v>
      </c>
      <c r="B21318" s="377" t="s">
        <v>46838</v>
      </c>
      <c r="C21318" s="376" t="s">
        <v>44888</v>
      </c>
      <c r="D21318" s="378">
        <v>8.49</v>
      </c>
    </row>
    <row r="21319" spans="1:4" x14ac:dyDescent="0.25">
      <c r="A21319" s="376" t="s">
        <v>46839</v>
      </c>
      <c r="B21319" s="377" t="s">
        <v>46840</v>
      </c>
      <c r="C21319" s="376" t="s">
        <v>44888</v>
      </c>
      <c r="D21319" s="378">
        <v>36.71</v>
      </c>
    </row>
    <row r="21320" spans="1:4" x14ac:dyDescent="0.25">
      <c r="A21320" s="376" t="s">
        <v>46841</v>
      </c>
      <c r="B21320" s="377" t="s">
        <v>46842</v>
      </c>
      <c r="C21320" s="376" t="s">
        <v>44888</v>
      </c>
      <c r="D21320" s="378">
        <v>34.32</v>
      </c>
    </row>
    <row r="21321" spans="1:4" x14ac:dyDescent="0.25">
      <c r="A21321" s="376" t="s">
        <v>46843</v>
      </c>
      <c r="B21321" s="377" t="s">
        <v>46844</v>
      </c>
      <c r="C21321" s="376" t="s">
        <v>44888</v>
      </c>
      <c r="D21321" s="378">
        <v>12.18</v>
      </c>
    </row>
    <row r="21322" spans="1:4" x14ac:dyDescent="0.25">
      <c r="A21322" s="376" t="s">
        <v>46845</v>
      </c>
      <c r="B21322" s="377" t="s">
        <v>46846</v>
      </c>
      <c r="C21322" s="376" t="s">
        <v>44888</v>
      </c>
      <c r="D21322" s="378">
        <v>21.9</v>
      </c>
    </row>
    <row r="21323" spans="1:4" x14ac:dyDescent="0.25">
      <c r="A21323" s="376" t="s">
        <v>46847</v>
      </c>
      <c r="B21323" s="377" t="s">
        <v>46848</v>
      </c>
      <c r="C21323" s="376" t="s">
        <v>44888</v>
      </c>
      <c r="D21323" s="378">
        <v>50.11</v>
      </c>
    </row>
    <row r="21324" spans="1:4" x14ac:dyDescent="0.25">
      <c r="A21324" s="376" t="s">
        <v>46849</v>
      </c>
      <c r="B21324" s="377" t="s">
        <v>46850</v>
      </c>
      <c r="C21324" s="376" t="s">
        <v>44888</v>
      </c>
      <c r="D21324" s="378">
        <v>33.770000000000003</v>
      </c>
    </row>
    <row r="21325" spans="1:4" x14ac:dyDescent="0.25">
      <c r="A21325" s="376" t="s">
        <v>46851</v>
      </c>
      <c r="B21325" s="377" t="s">
        <v>46852</v>
      </c>
      <c r="C21325" s="376" t="s">
        <v>44888</v>
      </c>
      <c r="D21325" s="378">
        <v>11.09</v>
      </c>
    </row>
    <row r="21326" spans="1:4" x14ac:dyDescent="0.25">
      <c r="A21326" s="376" t="s">
        <v>46853</v>
      </c>
      <c r="B21326" s="377" t="s">
        <v>46854</v>
      </c>
      <c r="C21326" s="376" t="s">
        <v>44888</v>
      </c>
      <c r="D21326" s="378">
        <v>19.37</v>
      </c>
    </row>
    <row r="21327" spans="1:4" x14ac:dyDescent="0.25">
      <c r="A21327" s="376" t="s">
        <v>46855</v>
      </c>
      <c r="B21327" s="377" t="s">
        <v>46856</v>
      </c>
      <c r="C21327" s="376" t="s">
        <v>44888</v>
      </c>
      <c r="D21327" s="378">
        <v>47.59</v>
      </c>
    </row>
    <row r="21328" spans="1:4" x14ac:dyDescent="0.25">
      <c r="A21328" s="376" t="s">
        <v>46857</v>
      </c>
      <c r="B21328" s="377" t="s">
        <v>46858</v>
      </c>
      <c r="C21328" s="376" t="s">
        <v>44888</v>
      </c>
      <c r="D21328" s="378">
        <v>29.51</v>
      </c>
    </row>
    <row r="21329" spans="1:4" x14ac:dyDescent="0.25">
      <c r="A21329" s="376" t="s">
        <v>46859</v>
      </c>
      <c r="B21329" s="377" t="s">
        <v>46860</v>
      </c>
      <c r="C21329" s="376" t="s">
        <v>44888</v>
      </c>
      <c r="D21329" s="378">
        <v>2.16</v>
      </c>
    </row>
    <row r="21330" spans="1:4" x14ac:dyDescent="0.25">
      <c r="A21330" s="376" t="s">
        <v>46861</v>
      </c>
      <c r="B21330" s="377" t="s">
        <v>46862</v>
      </c>
      <c r="C21330" s="376" t="s">
        <v>44888</v>
      </c>
      <c r="D21330" s="378">
        <v>22.51</v>
      </c>
    </row>
    <row r="21331" spans="1:4" x14ac:dyDescent="0.25">
      <c r="A21331" s="376" t="s">
        <v>46863</v>
      </c>
      <c r="B21331" s="377" t="s">
        <v>46864</v>
      </c>
      <c r="C21331" s="376" t="s">
        <v>44888</v>
      </c>
      <c r="D21331" s="378">
        <v>50.72</v>
      </c>
    </row>
    <row r="21332" spans="1:4" x14ac:dyDescent="0.25">
      <c r="A21332" s="376" t="s">
        <v>46865</v>
      </c>
      <c r="B21332" s="377" t="s">
        <v>46866</v>
      </c>
      <c r="C21332" s="376" t="s">
        <v>44888</v>
      </c>
      <c r="D21332" s="378">
        <v>30.77</v>
      </c>
    </row>
    <row r="21333" spans="1:4" x14ac:dyDescent="0.25">
      <c r="A21333" s="376" t="s">
        <v>46867</v>
      </c>
      <c r="B21333" s="377" t="s">
        <v>46868</v>
      </c>
      <c r="C21333" s="376" t="s">
        <v>44888</v>
      </c>
      <c r="D21333" s="378">
        <v>4.25</v>
      </c>
    </row>
    <row r="21334" spans="1:4" x14ac:dyDescent="0.25">
      <c r="A21334" s="376" t="s">
        <v>46869</v>
      </c>
      <c r="B21334" s="377" t="s">
        <v>46870</v>
      </c>
      <c r="C21334" s="376" t="s">
        <v>44888</v>
      </c>
      <c r="D21334" s="378">
        <v>20.95</v>
      </c>
    </row>
    <row r="21335" spans="1:4" x14ac:dyDescent="0.25">
      <c r="A21335" s="376" t="s">
        <v>46871</v>
      </c>
      <c r="B21335" s="377" t="s">
        <v>46872</v>
      </c>
      <c r="C21335" s="376" t="s">
        <v>44888</v>
      </c>
      <c r="D21335" s="378">
        <v>49.17</v>
      </c>
    </row>
    <row r="21336" spans="1:4" x14ac:dyDescent="0.25">
      <c r="A21336" s="376" t="s">
        <v>46873</v>
      </c>
      <c r="B21336" s="377" t="s">
        <v>46874</v>
      </c>
      <c r="C21336" s="376" t="s">
        <v>44888</v>
      </c>
      <c r="D21336" s="378">
        <v>33.299999999999997</v>
      </c>
    </row>
    <row r="21337" spans="1:4" x14ac:dyDescent="0.25">
      <c r="A21337" s="376" t="s">
        <v>46875</v>
      </c>
      <c r="B21337" s="377" t="s">
        <v>46876</v>
      </c>
      <c r="C21337" s="376" t="s">
        <v>44888</v>
      </c>
      <c r="D21337" s="378">
        <v>8.4600000000000009</v>
      </c>
    </row>
    <row r="21338" spans="1:4" x14ac:dyDescent="0.25">
      <c r="A21338" s="376" t="s">
        <v>46877</v>
      </c>
      <c r="B21338" s="377" t="s">
        <v>46878</v>
      </c>
      <c r="C21338" s="376" t="s">
        <v>44888</v>
      </c>
      <c r="D21338" s="378">
        <v>28.81</v>
      </c>
    </row>
    <row r="21339" spans="1:4" x14ac:dyDescent="0.25">
      <c r="A21339" s="376" t="s">
        <v>46879</v>
      </c>
      <c r="B21339" s="377" t="s">
        <v>46880</v>
      </c>
      <c r="C21339" s="376" t="s">
        <v>44888</v>
      </c>
      <c r="D21339" s="378">
        <v>57.02</v>
      </c>
    </row>
    <row r="21340" spans="1:4" x14ac:dyDescent="0.25">
      <c r="A21340" s="376" t="s">
        <v>46881</v>
      </c>
      <c r="B21340" s="377" t="s">
        <v>46882</v>
      </c>
      <c r="C21340" s="376" t="s">
        <v>44888</v>
      </c>
      <c r="D21340" s="378">
        <v>37.090000000000003</v>
      </c>
    </row>
    <row r="21341" spans="1:4" x14ac:dyDescent="0.25">
      <c r="A21341" s="376" t="s">
        <v>46883</v>
      </c>
      <c r="B21341" s="377" t="s">
        <v>46884</v>
      </c>
      <c r="C21341" s="376" t="s">
        <v>44888</v>
      </c>
      <c r="D21341" s="378">
        <v>14.78</v>
      </c>
    </row>
    <row r="21342" spans="1:4" x14ac:dyDescent="0.25">
      <c r="A21342" s="376" t="s">
        <v>46885</v>
      </c>
      <c r="B21342" s="377" t="s">
        <v>46886</v>
      </c>
      <c r="C21342" s="376" t="s">
        <v>44888</v>
      </c>
      <c r="D21342" s="378">
        <v>38.770000000000003</v>
      </c>
    </row>
    <row r="21343" spans="1:4" x14ac:dyDescent="0.25">
      <c r="A21343" s="376" t="s">
        <v>46887</v>
      </c>
      <c r="B21343" s="377" t="s">
        <v>46888</v>
      </c>
      <c r="C21343" s="376" t="s">
        <v>44888</v>
      </c>
      <c r="D21343" s="378">
        <v>66.98</v>
      </c>
    </row>
    <row r="21344" spans="1:4" x14ac:dyDescent="0.25">
      <c r="A21344" s="376" t="s">
        <v>46889</v>
      </c>
      <c r="B21344" s="377" t="s">
        <v>46890</v>
      </c>
      <c r="C21344" s="376" t="s">
        <v>44888</v>
      </c>
      <c r="D21344" s="378">
        <v>28.93</v>
      </c>
    </row>
    <row r="21345" spans="1:4" x14ac:dyDescent="0.25">
      <c r="A21345" s="376" t="s">
        <v>46891</v>
      </c>
      <c r="B21345" s="377" t="s">
        <v>46892</v>
      </c>
      <c r="C21345" s="376" t="s">
        <v>44888</v>
      </c>
      <c r="D21345" s="378">
        <v>1.19</v>
      </c>
    </row>
    <row r="21346" spans="1:4" x14ac:dyDescent="0.25">
      <c r="A21346" s="376" t="s">
        <v>46893</v>
      </c>
      <c r="B21346" s="377" t="s">
        <v>46894</v>
      </c>
      <c r="C21346" s="376" t="s">
        <v>44888</v>
      </c>
      <c r="D21346" s="378">
        <v>10.28</v>
      </c>
    </row>
    <row r="21347" spans="1:4" x14ac:dyDescent="0.25">
      <c r="A21347" s="376" t="s">
        <v>46895</v>
      </c>
      <c r="B21347" s="377" t="s">
        <v>46896</v>
      </c>
      <c r="C21347" s="376" t="s">
        <v>44888</v>
      </c>
      <c r="D21347" s="378">
        <v>38.49</v>
      </c>
    </row>
    <row r="21348" spans="1:4" x14ac:dyDescent="0.25">
      <c r="A21348" s="376" t="s">
        <v>46897</v>
      </c>
      <c r="B21348" s="377" t="s">
        <v>46898</v>
      </c>
      <c r="C21348" s="376" t="s">
        <v>44888</v>
      </c>
      <c r="D21348" s="378">
        <v>80.58</v>
      </c>
    </row>
    <row r="21349" spans="1:4" x14ac:dyDescent="0.25">
      <c r="A21349" s="376" t="s">
        <v>46899</v>
      </c>
      <c r="B21349" s="377" t="s">
        <v>46900</v>
      </c>
      <c r="C21349" s="376" t="s">
        <v>44888</v>
      </c>
      <c r="D21349" s="378">
        <v>62.57</v>
      </c>
    </row>
    <row r="21350" spans="1:4" x14ac:dyDescent="0.25">
      <c r="A21350" s="376" t="s">
        <v>46901</v>
      </c>
      <c r="B21350" s="377" t="s">
        <v>46902</v>
      </c>
      <c r="C21350" s="376" t="s">
        <v>44888</v>
      </c>
      <c r="D21350" s="378">
        <v>170.52</v>
      </c>
    </row>
    <row r="21351" spans="1:4" x14ac:dyDescent="0.25">
      <c r="A21351" s="376" t="s">
        <v>46903</v>
      </c>
      <c r="B21351" s="377" t="s">
        <v>46904</v>
      </c>
      <c r="C21351" s="376" t="s">
        <v>44888</v>
      </c>
      <c r="D21351" s="378">
        <v>218.7</v>
      </c>
    </row>
    <row r="21352" spans="1:4" x14ac:dyDescent="0.25">
      <c r="A21352" s="376" t="s">
        <v>46905</v>
      </c>
      <c r="B21352" s="377" t="s">
        <v>46906</v>
      </c>
      <c r="C21352" s="376" t="s">
        <v>44888</v>
      </c>
      <c r="D21352" s="378">
        <v>80.58</v>
      </c>
    </row>
    <row r="21353" spans="1:4" x14ac:dyDescent="0.25">
      <c r="A21353" s="376" t="s">
        <v>46907</v>
      </c>
      <c r="B21353" s="377" t="s">
        <v>46908</v>
      </c>
      <c r="C21353" s="376" t="s">
        <v>44888</v>
      </c>
      <c r="D21353" s="378">
        <v>62.57</v>
      </c>
    </row>
    <row r="21354" spans="1:4" x14ac:dyDescent="0.25">
      <c r="A21354" s="376" t="s">
        <v>46909</v>
      </c>
      <c r="B21354" s="377" t="s">
        <v>46910</v>
      </c>
      <c r="C21354" s="376" t="s">
        <v>44888</v>
      </c>
      <c r="D21354" s="378">
        <v>105.23</v>
      </c>
    </row>
    <row r="21355" spans="1:4" x14ac:dyDescent="0.25">
      <c r="A21355" s="376" t="s">
        <v>46911</v>
      </c>
      <c r="B21355" s="377" t="s">
        <v>46912</v>
      </c>
      <c r="C21355" s="376" t="s">
        <v>44888</v>
      </c>
      <c r="D21355" s="378">
        <v>153.41</v>
      </c>
    </row>
    <row r="21356" spans="1:4" x14ac:dyDescent="0.25">
      <c r="A21356" s="376" t="s">
        <v>46913</v>
      </c>
      <c r="B21356" s="377" t="s">
        <v>46914</v>
      </c>
      <c r="C21356" s="376" t="s">
        <v>44888</v>
      </c>
      <c r="D21356" s="378">
        <v>120.37</v>
      </c>
    </row>
    <row r="21357" spans="1:4" x14ac:dyDescent="0.25">
      <c r="A21357" s="376" t="s">
        <v>46915</v>
      </c>
      <c r="B21357" s="377" t="s">
        <v>46916</v>
      </c>
      <c r="C21357" s="376" t="s">
        <v>44888</v>
      </c>
      <c r="D21357" s="378">
        <v>139.41</v>
      </c>
    </row>
    <row r="21358" spans="1:4" x14ac:dyDescent="0.25">
      <c r="A21358" s="376" t="s">
        <v>46917</v>
      </c>
      <c r="B21358" s="377" t="s">
        <v>46918</v>
      </c>
      <c r="C21358" s="376" t="s">
        <v>44888</v>
      </c>
      <c r="D21358" s="378">
        <v>361.41</v>
      </c>
    </row>
    <row r="21359" spans="1:4" x14ac:dyDescent="0.25">
      <c r="A21359" s="376" t="s">
        <v>46919</v>
      </c>
      <c r="B21359" s="377" t="s">
        <v>46920</v>
      </c>
      <c r="C21359" s="376" t="s">
        <v>44888</v>
      </c>
      <c r="D21359" s="378">
        <v>409.59</v>
      </c>
    </row>
    <row r="21360" spans="1:4" x14ac:dyDescent="0.25">
      <c r="A21360" s="376" t="s">
        <v>46921</v>
      </c>
      <c r="B21360" s="377" t="s">
        <v>46922</v>
      </c>
      <c r="C21360" s="376" t="s">
        <v>44888</v>
      </c>
      <c r="D21360" s="378">
        <v>85.99</v>
      </c>
    </row>
    <row r="21361" spans="1:4" x14ac:dyDescent="0.25">
      <c r="A21361" s="376" t="s">
        <v>46923</v>
      </c>
      <c r="B21361" s="377" t="s">
        <v>46924</v>
      </c>
      <c r="C21361" s="376" t="s">
        <v>44888</v>
      </c>
      <c r="D21361" s="378">
        <v>73.02</v>
      </c>
    </row>
    <row r="21362" spans="1:4" x14ac:dyDescent="0.25">
      <c r="A21362" s="376" t="s">
        <v>46925</v>
      </c>
      <c r="B21362" s="377" t="s">
        <v>46926</v>
      </c>
      <c r="C21362" s="376" t="s">
        <v>44888</v>
      </c>
      <c r="D21362" s="378">
        <v>294.42</v>
      </c>
    </row>
    <row r="21363" spans="1:4" x14ac:dyDescent="0.25">
      <c r="A21363" s="376" t="s">
        <v>46927</v>
      </c>
      <c r="B21363" s="377" t="s">
        <v>46928</v>
      </c>
      <c r="C21363" s="376" t="s">
        <v>44888</v>
      </c>
      <c r="D21363" s="378">
        <v>342.6</v>
      </c>
    </row>
    <row r="21364" spans="1:4" x14ac:dyDescent="0.25">
      <c r="A21364" s="376" t="s">
        <v>46929</v>
      </c>
      <c r="B21364" s="377" t="s">
        <v>46930</v>
      </c>
      <c r="C21364" s="376" t="s">
        <v>44888</v>
      </c>
      <c r="D21364" s="378">
        <v>65.12</v>
      </c>
    </row>
    <row r="21365" spans="1:4" x14ac:dyDescent="0.25">
      <c r="A21365" s="376" t="s">
        <v>46931</v>
      </c>
      <c r="B21365" s="377" t="s">
        <v>46932</v>
      </c>
      <c r="C21365" s="376" t="s">
        <v>44888</v>
      </c>
      <c r="D21365" s="378">
        <v>32.71</v>
      </c>
    </row>
    <row r="21366" spans="1:4" x14ac:dyDescent="0.25">
      <c r="A21366" s="376" t="s">
        <v>46933</v>
      </c>
      <c r="B21366" s="377" t="s">
        <v>46934</v>
      </c>
      <c r="C21366" s="376" t="s">
        <v>44888</v>
      </c>
      <c r="D21366" s="378">
        <v>676.07</v>
      </c>
    </row>
    <row r="21367" spans="1:4" x14ac:dyDescent="0.25">
      <c r="A21367" s="376" t="s">
        <v>46935</v>
      </c>
      <c r="B21367" s="377" t="s">
        <v>46936</v>
      </c>
      <c r="C21367" s="376" t="s">
        <v>44888</v>
      </c>
      <c r="D21367" s="378">
        <v>724.25</v>
      </c>
    </row>
    <row r="21368" spans="1:4" x14ac:dyDescent="0.25">
      <c r="A21368" s="376" t="s">
        <v>46937</v>
      </c>
      <c r="B21368" s="377" t="s">
        <v>46938</v>
      </c>
      <c r="C21368" s="376" t="s">
        <v>44888</v>
      </c>
      <c r="D21368" s="378">
        <v>56.34</v>
      </c>
    </row>
    <row r="21369" spans="1:4" x14ac:dyDescent="0.25">
      <c r="A21369" s="376" t="s">
        <v>46939</v>
      </c>
      <c r="B21369" s="377" t="s">
        <v>46940</v>
      </c>
      <c r="C21369" s="376" t="s">
        <v>44888</v>
      </c>
      <c r="D21369" s="378">
        <v>17.66</v>
      </c>
    </row>
    <row r="21370" spans="1:4" x14ac:dyDescent="0.25">
      <c r="A21370" s="376" t="s">
        <v>46941</v>
      </c>
      <c r="B21370" s="377" t="s">
        <v>46942</v>
      </c>
      <c r="C21370" s="376" t="s">
        <v>44888</v>
      </c>
      <c r="D21370" s="378">
        <v>18.82</v>
      </c>
    </row>
    <row r="21371" spans="1:4" x14ac:dyDescent="0.25">
      <c r="A21371" s="376" t="s">
        <v>46943</v>
      </c>
      <c r="B21371" s="377" t="s">
        <v>46944</v>
      </c>
      <c r="C21371" s="376" t="s">
        <v>44888</v>
      </c>
      <c r="D21371" s="378">
        <v>67</v>
      </c>
    </row>
    <row r="21372" spans="1:4" x14ac:dyDescent="0.25">
      <c r="A21372" s="376" t="s">
        <v>46945</v>
      </c>
      <c r="B21372" s="377" t="s">
        <v>46946</v>
      </c>
      <c r="C21372" s="376" t="s">
        <v>44888</v>
      </c>
      <c r="D21372" s="378">
        <v>2.0499999999999998</v>
      </c>
    </row>
    <row r="21373" spans="1:4" x14ac:dyDescent="0.25">
      <c r="A21373" s="376" t="s">
        <v>46947</v>
      </c>
      <c r="B21373" s="377" t="s">
        <v>46948</v>
      </c>
      <c r="C21373" s="376" t="s">
        <v>44888</v>
      </c>
      <c r="D21373" s="378">
        <v>4.43</v>
      </c>
    </row>
    <row r="21374" spans="1:4" x14ac:dyDescent="0.25">
      <c r="A21374" s="376" t="s">
        <v>46949</v>
      </c>
      <c r="B21374" s="377" t="s">
        <v>46950</v>
      </c>
      <c r="C21374" s="376" t="s">
        <v>44888</v>
      </c>
      <c r="D21374" s="378">
        <v>4.43</v>
      </c>
    </row>
    <row r="21375" spans="1:4" x14ac:dyDescent="0.25">
      <c r="A21375" s="376" t="s">
        <v>46951</v>
      </c>
      <c r="B21375" s="377" t="s">
        <v>46952</v>
      </c>
      <c r="C21375" s="376" t="s">
        <v>44888</v>
      </c>
      <c r="D21375" s="378">
        <v>4.43</v>
      </c>
    </row>
    <row r="21376" spans="1:4" x14ac:dyDescent="0.25">
      <c r="A21376" s="376" t="s">
        <v>46953</v>
      </c>
      <c r="B21376" s="377" t="s">
        <v>46954</v>
      </c>
      <c r="C21376" s="376" t="s">
        <v>44888</v>
      </c>
      <c r="D21376" s="378">
        <v>2.34</v>
      </c>
    </row>
    <row r="21377" spans="1:4" x14ac:dyDescent="0.25">
      <c r="A21377" s="376" t="s">
        <v>46955</v>
      </c>
      <c r="B21377" s="377" t="s">
        <v>46956</v>
      </c>
      <c r="C21377" s="376" t="s">
        <v>44888</v>
      </c>
      <c r="D21377" s="378">
        <v>5.07</v>
      </c>
    </row>
    <row r="21378" spans="1:4" x14ac:dyDescent="0.25">
      <c r="A21378" s="376" t="s">
        <v>46957</v>
      </c>
      <c r="B21378" s="377" t="s">
        <v>46958</v>
      </c>
      <c r="C21378" s="376" t="s">
        <v>44888</v>
      </c>
      <c r="D21378" s="378">
        <v>5.07</v>
      </c>
    </row>
    <row r="21379" spans="1:4" x14ac:dyDescent="0.25">
      <c r="A21379" s="376" t="s">
        <v>46959</v>
      </c>
      <c r="B21379" s="377" t="s">
        <v>46960</v>
      </c>
      <c r="C21379" s="376" t="s">
        <v>44888</v>
      </c>
      <c r="D21379" s="378">
        <v>5.07</v>
      </c>
    </row>
    <row r="21380" spans="1:4" x14ac:dyDescent="0.25">
      <c r="A21380" s="376" t="s">
        <v>46961</v>
      </c>
      <c r="B21380" s="377" t="s">
        <v>46962</v>
      </c>
      <c r="C21380" s="376" t="s">
        <v>44888</v>
      </c>
      <c r="D21380" s="378">
        <v>84.07</v>
      </c>
    </row>
    <row r="21381" spans="1:4" x14ac:dyDescent="0.25">
      <c r="A21381" s="376" t="s">
        <v>46963</v>
      </c>
      <c r="B21381" s="377" t="s">
        <v>46964</v>
      </c>
      <c r="C21381" s="376" t="s">
        <v>44888</v>
      </c>
      <c r="D21381" s="378">
        <v>91.4</v>
      </c>
    </row>
    <row r="21382" spans="1:4" x14ac:dyDescent="0.25">
      <c r="A21382" s="376" t="s">
        <v>46965</v>
      </c>
      <c r="B21382" s="377" t="s">
        <v>46966</v>
      </c>
      <c r="C21382" s="376" t="s">
        <v>44888</v>
      </c>
      <c r="D21382" s="378">
        <v>257</v>
      </c>
    </row>
    <row r="21383" spans="1:4" x14ac:dyDescent="0.25">
      <c r="A21383" s="376" t="s">
        <v>46967</v>
      </c>
      <c r="B21383" s="377" t="s">
        <v>46968</v>
      </c>
      <c r="C21383" s="376" t="s">
        <v>44888</v>
      </c>
      <c r="D21383" s="378">
        <v>296.58</v>
      </c>
    </row>
    <row r="21384" spans="1:4" x14ac:dyDescent="0.25">
      <c r="A21384" s="376" t="s">
        <v>46969</v>
      </c>
      <c r="B21384" s="377" t="s">
        <v>46970</v>
      </c>
      <c r="C21384" s="376" t="s">
        <v>44236</v>
      </c>
      <c r="D21384" s="378">
        <v>5.58</v>
      </c>
    </row>
    <row r="21385" spans="1:4" x14ac:dyDescent="0.25">
      <c r="A21385" s="376" t="s">
        <v>46971</v>
      </c>
      <c r="B21385" s="377" t="s">
        <v>46972</v>
      </c>
      <c r="C21385" s="376" t="s">
        <v>44888</v>
      </c>
      <c r="D21385" s="378">
        <v>95.36</v>
      </c>
    </row>
    <row r="21386" spans="1:4" x14ac:dyDescent="0.25">
      <c r="A21386" s="376" t="s">
        <v>46973</v>
      </c>
      <c r="B21386" s="377" t="s">
        <v>46974</v>
      </c>
      <c r="C21386" s="376" t="s">
        <v>44888</v>
      </c>
      <c r="D21386" s="378">
        <v>114.6</v>
      </c>
    </row>
    <row r="21387" spans="1:4" x14ac:dyDescent="0.25">
      <c r="A21387" s="376" t="s">
        <v>46975</v>
      </c>
      <c r="B21387" s="377" t="s">
        <v>46976</v>
      </c>
      <c r="C21387" s="376" t="s">
        <v>44888</v>
      </c>
      <c r="D21387" s="378">
        <v>291.8</v>
      </c>
    </row>
    <row r="21388" spans="1:4" x14ac:dyDescent="0.25">
      <c r="A21388" s="376" t="s">
        <v>46977</v>
      </c>
      <c r="B21388" s="377" t="s">
        <v>46978</v>
      </c>
      <c r="C21388" s="376" t="s">
        <v>44888</v>
      </c>
      <c r="D21388" s="378">
        <v>331.38</v>
      </c>
    </row>
    <row r="21389" spans="1:4" x14ac:dyDescent="0.25">
      <c r="A21389" s="376" t="s">
        <v>46979</v>
      </c>
      <c r="B21389" s="377" t="s">
        <v>46980</v>
      </c>
      <c r="C21389" s="376" t="s">
        <v>44236</v>
      </c>
      <c r="D21389" s="378">
        <v>6.23</v>
      </c>
    </row>
    <row r="21390" spans="1:4" x14ac:dyDescent="0.25">
      <c r="A21390" s="376" t="s">
        <v>46981</v>
      </c>
      <c r="B21390" s="377" t="s">
        <v>46982</v>
      </c>
      <c r="C21390" s="376" t="s">
        <v>44888</v>
      </c>
      <c r="D21390" s="378">
        <v>82.73</v>
      </c>
    </row>
    <row r="21391" spans="1:4" x14ac:dyDescent="0.25">
      <c r="A21391" s="376" t="s">
        <v>46983</v>
      </c>
      <c r="B21391" s="377" t="s">
        <v>46984</v>
      </c>
      <c r="C21391" s="376" t="s">
        <v>44888</v>
      </c>
      <c r="D21391" s="378">
        <v>84.11</v>
      </c>
    </row>
    <row r="21392" spans="1:4" x14ac:dyDescent="0.25">
      <c r="A21392" s="376" t="s">
        <v>46985</v>
      </c>
      <c r="B21392" s="377" t="s">
        <v>46986</v>
      </c>
      <c r="C21392" s="376" t="s">
        <v>44888</v>
      </c>
      <c r="D21392" s="378">
        <v>242.31</v>
      </c>
    </row>
    <row r="21393" spans="1:4" x14ac:dyDescent="0.25">
      <c r="A21393" s="376" t="s">
        <v>46987</v>
      </c>
      <c r="B21393" s="377" t="s">
        <v>46988</v>
      </c>
      <c r="C21393" s="376" t="s">
        <v>44888</v>
      </c>
      <c r="D21393" s="378">
        <v>281.89</v>
      </c>
    </row>
    <row r="21394" spans="1:4" x14ac:dyDescent="0.25">
      <c r="A21394" s="376" t="s">
        <v>46989</v>
      </c>
      <c r="B21394" s="377" t="s">
        <v>46990</v>
      </c>
      <c r="C21394" s="376" t="s">
        <v>44236</v>
      </c>
      <c r="D21394" s="378">
        <v>5.3</v>
      </c>
    </row>
    <row r="21395" spans="1:4" x14ac:dyDescent="0.25">
      <c r="A21395" s="376" t="s">
        <v>46991</v>
      </c>
      <c r="B21395" s="377" t="s">
        <v>46992</v>
      </c>
      <c r="C21395" s="376" t="s">
        <v>44888</v>
      </c>
      <c r="D21395" s="378">
        <v>91.4</v>
      </c>
    </row>
    <row r="21396" spans="1:4" x14ac:dyDescent="0.25">
      <c r="A21396" s="376" t="s">
        <v>46993</v>
      </c>
      <c r="B21396" s="377" t="s">
        <v>46994</v>
      </c>
      <c r="C21396" s="376" t="s">
        <v>44888</v>
      </c>
      <c r="D21396" s="378">
        <v>101.01</v>
      </c>
    </row>
    <row r="21397" spans="1:4" x14ac:dyDescent="0.25">
      <c r="A21397" s="376" t="s">
        <v>46995</v>
      </c>
      <c r="B21397" s="377" t="s">
        <v>46996</v>
      </c>
      <c r="C21397" s="376" t="s">
        <v>44888</v>
      </c>
      <c r="D21397" s="378">
        <v>322.60000000000002</v>
      </c>
    </row>
    <row r="21398" spans="1:4" x14ac:dyDescent="0.25">
      <c r="A21398" s="376" t="s">
        <v>46997</v>
      </c>
      <c r="B21398" s="377" t="s">
        <v>46998</v>
      </c>
      <c r="C21398" s="376" t="s">
        <v>44888</v>
      </c>
      <c r="D21398" s="378">
        <v>362.18</v>
      </c>
    </row>
    <row r="21399" spans="1:4" x14ac:dyDescent="0.25">
      <c r="A21399" s="376" t="s">
        <v>46999</v>
      </c>
      <c r="B21399" s="377" t="s">
        <v>47000</v>
      </c>
      <c r="C21399" s="376" t="s">
        <v>44236</v>
      </c>
      <c r="D21399" s="378">
        <v>6.81</v>
      </c>
    </row>
    <row r="21400" spans="1:4" x14ac:dyDescent="0.25">
      <c r="A21400" s="376" t="s">
        <v>47001</v>
      </c>
      <c r="B21400" s="377" t="s">
        <v>47002</v>
      </c>
      <c r="C21400" s="376" t="s">
        <v>44888</v>
      </c>
      <c r="D21400" s="378">
        <v>64.25</v>
      </c>
    </row>
    <row r="21401" spans="1:4" x14ac:dyDescent="0.25">
      <c r="A21401" s="376" t="s">
        <v>47003</v>
      </c>
      <c r="B21401" s="377" t="s">
        <v>47004</v>
      </c>
      <c r="C21401" s="376" t="s">
        <v>44888</v>
      </c>
      <c r="D21401" s="378">
        <v>48.09</v>
      </c>
    </row>
    <row r="21402" spans="1:4" x14ac:dyDescent="0.25">
      <c r="A21402" s="376" t="s">
        <v>47005</v>
      </c>
      <c r="B21402" s="377" t="s">
        <v>47006</v>
      </c>
      <c r="C21402" s="376" t="s">
        <v>44888</v>
      </c>
      <c r="D21402" s="378">
        <v>269.69</v>
      </c>
    </row>
    <row r="21403" spans="1:4" x14ac:dyDescent="0.25">
      <c r="A21403" s="376" t="s">
        <v>47007</v>
      </c>
      <c r="B21403" s="377" t="s">
        <v>47008</v>
      </c>
      <c r="C21403" s="376" t="s">
        <v>44888</v>
      </c>
      <c r="D21403" s="378">
        <v>309.27</v>
      </c>
    </row>
    <row r="21404" spans="1:4" x14ac:dyDescent="0.25">
      <c r="A21404" s="376" t="s">
        <v>47009</v>
      </c>
      <c r="B21404" s="377" t="s">
        <v>47010</v>
      </c>
      <c r="C21404" s="376" t="s">
        <v>44236</v>
      </c>
      <c r="D21404" s="378">
        <v>5.81</v>
      </c>
    </row>
    <row r="21405" spans="1:4" x14ac:dyDescent="0.25">
      <c r="A21405" s="376" t="s">
        <v>47011</v>
      </c>
      <c r="B21405" s="377" t="s">
        <v>47012</v>
      </c>
      <c r="C21405" s="376" t="s">
        <v>44888</v>
      </c>
      <c r="D21405" s="378">
        <v>170.73</v>
      </c>
    </row>
    <row r="21406" spans="1:4" x14ac:dyDescent="0.25">
      <c r="A21406" s="376" t="s">
        <v>47013</v>
      </c>
      <c r="B21406" s="377" t="s">
        <v>47014</v>
      </c>
      <c r="C21406" s="376" t="s">
        <v>44888</v>
      </c>
      <c r="D21406" s="378">
        <v>212.9</v>
      </c>
    </row>
    <row r="21407" spans="1:4" x14ac:dyDescent="0.25">
      <c r="A21407" s="376" t="s">
        <v>47015</v>
      </c>
      <c r="B21407" s="377" t="s">
        <v>47016</v>
      </c>
      <c r="C21407" s="376" t="s">
        <v>44888</v>
      </c>
      <c r="D21407" s="378">
        <v>574.47</v>
      </c>
    </row>
    <row r="21408" spans="1:4" x14ac:dyDescent="0.25">
      <c r="A21408" s="376" t="s">
        <v>47017</v>
      </c>
      <c r="B21408" s="377" t="s">
        <v>47018</v>
      </c>
      <c r="C21408" s="376" t="s">
        <v>44888</v>
      </c>
      <c r="D21408" s="378">
        <v>627.30999999999995</v>
      </c>
    </row>
    <row r="21409" spans="1:4" x14ac:dyDescent="0.25">
      <c r="A21409" s="376" t="s">
        <v>47019</v>
      </c>
      <c r="B21409" s="377" t="s">
        <v>47020</v>
      </c>
      <c r="C21409" s="376" t="s">
        <v>44236</v>
      </c>
      <c r="D21409" s="378">
        <v>11.79</v>
      </c>
    </row>
    <row r="21410" spans="1:4" x14ac:dyDescent="0.25">
      <c r="A21410" s="376" t="s">
        <v>47021</v>
      </c>
      <c r="B21410" s="377" t="s">
        <v>47022</v>
      </c>
      <c r="C21410" s="376" t="s">
        <v>44888</v>
      </c>
      <c r="D21410" s="378">
        <v>112.1</v>
      </c>
    </row>
    <row r="21411" spans="1:4" x14ac:dyDescent="0.25">
      <c r="A21411" s="376" t="s">
        <v>47023</v>
      </c>
      <c r="B21411" s="377" t="s">
        <v>47024</v>
      </c>
      <c r="C21411" s="376" t="s">
        <v>44888</v>
      </c>
      <c r="D21411" s="378">
        <v>141.35</v>
      </c>
    </row>
    <row r="21412" spans="1:4" x14ac:dyDescent="0.25">
      <c r="A21412" s="376" t="s">
        <v>47025</v>
      </c>
      <c r="B21412" s="377" t="s">
        <v>47026</v>
      </c>
      <c r="C21412" s="376" t="s">
        <v>44888</v>
      </c>
      <c r="D21412" s="378">
        <v>390.03</v>
      </c>
    </row>
    <row r="21413" spans="1:4" x14ac:dyDescent="0.25">
      <c r="A21413" s="376" t="s">
        <v>47027</v>
      </c>
      <c r="B21413" s="377" t="s">
        <v>47028</v>
      </c>
      <c r="C21413" s="376" t="s">
        <v>44888</v>
      </c>
      <c r="D21413" s="378">
        <v>429.61</v>
      </c>
    </row>
    <row r="21414" spans="1:4" x14ac:dyDescent="0.25">
      <c r="A21414" s="376" t="s">
        <v>47029</v>
      </c>
      <c r="B21414" s="377" t="s">
        <v>47030</v>
      </c>
      <c r="C21414" s="376" t="s">
        <v>44236</v>
      </c>
      <c r="D21414" s="378">
        <v>8.08</v>
      </c>
    </row>
    <row r="21415" spans="1:4" x14ac:dyDescent="0.25">
      <c r="A21415" s="376" t="s">
        <v>47031</v>
      </c>
      <c r="B21415" s="377" t="s">
        <v>47032</v>
      </c>
      <c r="C21415" s="376" t="s">
        <v>44888</v>
      </c>
      <c r="D21415" s="378">
        <v>112.56</v>
      </c>
    </row>
    <row r="21416" spans="1:4" x14ac:dyDescent="0.25">
      <c r="A21416" s="376" t="s">
        <v>47033</v>
      </c>
      <c r="B21416" s="377" t="s">
        <v>47034</v>
      </c>
      <c r="C21416" s="376" t="s">
        <v>44888</v>
      </c>
      <c r="D21416" s="378">
        <v>142.24</v>
      </c>
    </row>
    <row r="21417" spans="1:4" x14ac:dyDescent="0.25">
      <c r="A21417" s="376" t="s">
        <v>47035</v>
      </c>
      <c r="B21417" s="377" t="s">
        <v>47036</v>
      </c>
      <c r="C21417" s="376" t="s">
        <v>44888</v>
      </c>
      <c r="D21417" s="378">
        <v>398.98</v>
      </c>
    </row>
    <row r="21418" spans="1:4" x14ac:dyDescent="0.25">
      <c r="A21418" s="376" t="s">
        <v>47037</v>
      </c>
      <c r="B21418" s="377" t="s">
        <v>47038</v>
      </c>
      <c r="C21418" s="376" t="s">
        <v>44888</v>
      </c>
      <c r="D21418" s="378">
        <v>438.56</v>
      </c>
    </row>
    <row r="21419" spans="1:4" x14ac:dyDescent="0.25">
      <c r="A21419" s="376" t="s">
        <v>47039</v>
      </c>
      <c r="B21419" s="377" t="s">
        <v>47040</v>
      </c>
      <c r="C21419" s="376" t="s">
        <v>44236</v>
      </c>
      <c r="D21419" s="378">
        <v>8.24</v>
      </c>
    </row>
    <row r="21420" spans="1:4" x14ac:dyDescent="0.25">
      <c r="A21420" s="376" t="s">
        <v>47041</v>
      </c>
      <c r="B21420" s="377" t="s">
        <v>47042</v>
      </c>
      <c r="C21420" s="376" t="s">
        <v>44888</v>
      </c>
      <c r="D21420" s="378">
        <v>185.64</v>
      </c>
    </row>
    <row r="21421" spans="1:4" x14ac:dyDescent="0.25">
      <c r="A21421" s="376" t="s">
        <v>47043</v>
      </c>
      <c r="B21421" s="377" t="s">
        <v>47044</v>
      </c>
      <c r="C21421" s="376" t="s">
        <v>44888</v>
      </c>
      <c r="D21421" s="378">
        <v>300.10000000000002</v>
      </c>
    </row>
    <row r="21422" spans="1:4" x14ac:dyDescent="0.25">
      <c r="A21422" s="376" t="s">
        <v>47045</v>
      </c>
      <c r="B21422" s="377" t="s">
        <v>47046</v>
      </c>
      <c r="C21422" s="376" t="s">
        <v>44888</v>
      </c>
      <c r="D21422" s="378">
        <v>548.78</v>
      </c>
    </row>
    <row r="21423" spans="1:4" x14ac:dyDescent="0.25">
      <c r="A21423" s="376" t="s">
        <v>47047</v>
      </c>
      <c r="B21423" s="377" t="s">
        <v>47048</v>
      </c>
      <c r="C21423" s="376" t="s">
        <v>44888</v>
      </c>
      <c r="D21423" s="378">
        <v>588.36</v>
      </c>
    </row>
    <row r="21424" spans="1:4" x14ac:dyDescent="0.25">
      <c r="A21424" s="376" t="s">
        <v>47049</v>
      </c>
      <c r="B21424" s="377" t="s">
        <v>47050</v>
      </c>
      <c r="C21424" s="376" t="s">
        <v>44236</v>
      </c>
      <c r="D21424" s="378">
        <v>11.06</v>
      </c>
    </row>
    <row r="21425" spans="1:4" x14ac:dyDescent="0.25">
      <c r="A21425" s="376" t="s">
        <v>47051</v>
      </c>
      <c r="B21425" s="377" t="s">
        <v>47052</v>
      </c>
      <c r="C21425" s="376" t="s">
        <v>44888</v>
      </c>
      <c r="D21425" s="378">
        <v>71.48</v>
      </c>
    </row>
    <row r="21426" spans="1:4" x14ac:dyDescent="0.25">
      <c r="A21426" s="376" t="s">
        <v>47053</v>
      </c>
      <c r="B21426" s="377" t="s">
        <v>47054</v>
      </c>
      <c r="C21426" s="376" t="s">
        <v>44888</v>
      </c>
      <c r="D21426" s="378">
        <v>65.53</v>
      </c>
    </row>
    <row r="21427" spans="1:4" x14ac:dyDescent="0.25">
      <c r="A21427" s="376" t="s">
        <v>47055</v>
      </c>
      <c r="B21427" s="377" t="s">
        <v>47056</v>
      </c>
      <c r="C21427" s="376" t="s">
        <v>44888</v>
      </c>
      <c r="D21427" s="378">
        <v>208.33</v>
      </c>
    </row>
    <row r="21428" spans="1:4" x14ac:dyDescent="0.25">
      <c r="A21428" s="376" t="s">
        <v>47057</v>
      </c>
      <c r="B21428" s="377" t="s">
        <v>47058</v>
      </c>
      <c r="C21428" s="376" t="s">
        <v>44888</v>
      </c>
      <c r="D21428" s="378">
        <v>247.91</v>
      </c>
    </row>
    <row r="21429" spans="1:4" x14ac:dyDescent="0.25">
      <c r="A21429" s="376" t="s">
        <v>47059</v>
      </c>
      <c r="B21429" s="377" t="s">
        <v>47060</v>
      </c>
      <c r="C21429" s="376" t="s">
        <v>44236</v>
      </c>
      <c r="D21429" s="378">
        <v>4.66</v>
      </c>
    </row>
    <row r="21430" spans="1:4" x14ac:dyDescent="0.25">
      <c r="A21430" s="376" t="s">
        <v>47061</v>
      </c>
      <c r="B21430" s="377" t="s">
        <v>47062</v>
      </c>
      <c r="C21430" s="376" t="s">
        <v>44888</v>
      </c>
      <c r="D21430" s="378">
        <v>87.29</v>
      </c>
    </row>
    <row r="21431" spans="1:4" x14ac:dyDescent="0.25">
      <c r="A21431" s="376" t="s">
        <v>47063</v>
      </c>
      <c r="B21431" s="377" t="s">
        <v>47064</v>
      </c>
      <c r="C21431" s="376" t="s">
        <v>44888</v>
      </c>
      <c r="D21431" s="378">
        <v>98.02</v>
      </c>
    </row>
    <row r="21432" spans="1:4" x14ac:dyDescent="0.25">
      <c r="A21432" s="376" t="s">
        <v>47065</v>
      </c>
      <c r="B21432" s="377" t="s">
        <v>47066</v>
      </c>
      <c r="C21432" s="376" t="s">
        <v>44888</v>
      </c>
      <c r="D21432" s="378">
        <v>269.27</v>
      </c>
    </row>
    <row r="21433" spans="1:4" x14ac:dyDescent="0.25">
      <c r="A21433" s="376" t="s">
        <v>47067</v>
      </c>
      <c r="B21433" s="377" t="s">
        <v>47068</v>
      </c>
      <c r="C21433" s="376" t="s">
        <v>44888</v>
      </c>
      <c r="D21433" s="378">
        <v>308.86</v>
      </c>
    </row>
    <row r="21434" spans="1:4" x14ac:dyDescent="0.25">
      <c r="A21434" s="376" t="s">
        <v>47069</v>
      </c>
      <c r="B21434" s="377" t="s">
        <v>47070</v>
      </c>
      <c r="C21434" s="376" t="s">
        <v>44236</v>
      </c>
      <c r="D21434" s="378">
        <v>5.81</v>
      </c>
    </row>
    <row r="21435" spans="1:4" x14ac:dyDescent="0.25">
      <c r="A21435" s="376" t="s">
        <v>47071</v>
      </c>
      <c r="B21435" s="377" t="s">
        <v>47072</v>
      </c>
      <c r="C21435" s="376" t="s">
        <v>44888</v>
      </c>
      <c r="D21435" s="378">
        <v>91.97</v>
      </c>
    </row>
    <row r="21436" spans="1:4" x14ac:dyDescent="0.25">
      <c r="A21436" s="376" t="s">
        <v>47073</v>
      </c>
      <c r="B21436" s="377" t="s">
        <v>47074</v>
      </c>
      <c r="C21436" s="376" t="s">
        <v>44888</v>
      </c>
      <c r="D21436" s="378">
        <v>107.64</v>
      </c>
    </row>
    <row r="21437" spans="1:4" x14ac:dyDescent="0.25">
      <c r="A21437" s="376" t="s">
        <v>47075</v>
      </c>
      <c r="B21437" s="377" t="s">
        <v>47076</v>
      </c>
      <c r="C21437" s="376" t="s">
        <v>44888</v>
      </c>
      <c r="D21437" s="378">
        <v>319.99</v>
      </c>
    </row>
    <row r="21438" spans="1:4" x14ac:dyDescent="0.25">
      <c r="A21438" s="376" t="s">
        <v>47077</v>
      </c>
      <c r="B21438" s="377" t="s">
        <v>47078</v>
      </c>
      <c r="C21438" s="376" t="s">
        <v>44888</v>
      </c>
      <c r="D21438" s="378">
        <v>359.57</v>
      </c>
    </row>
    <row r="21439" spans="1:4" x14ac:dyDescent="0.25">
      <c r="A21439" s="376" t="s">
        <v>47079</v>
      </c>
      <c r="B21439" s="377" t="s">
        <v>47080</v>
      </c>
      <c r="C21439" s="376" t="s">
        <v>44236</v>
      </c>
      <c r="D21439" s="378">
        <v>6.76</v>
      </c>
    </row>
    <row r="21440" spans="1:4" x14ac:dyDescent="0.25">
      <c r="A21440" s="376" t="s">
        <v>47081</v>
      </c>
      <c r="B21440" s="377" t="s">
        <v>47082</v>
      </c>
      <c r="C21440" s="376" t="s">
        <v>44888</v>
      </c>
      <c r="D21440" s="378">
        <v>156.21</v>
      </c>
    </row>
    <row r="21441" spans="1:4" x14ac:dyDescent="0.25">
      <c r="A21441" s="376" t="s">
        <v>47083</v>
      </c>
      <c r="B21441" s="377" t="s">
        <v>47084</v>
      </c>
      <c r="C21441" s="376" t="s">
        <v>44888</v>
      </c>
      <c r="D21441" s="378">
        <v>111.49</v>
      </c>
    </row>
    <row r="21442" spans="1:4" x14ac:dyDescent="0.25">
      <c r="A21442" s="376" t="s">
        <v>47085</v>
      </c>
      <c r="B21442" s="377" t="s">
        <v>47086</v>
      </c>
      <c r="C21442" s="376" t="s">
        <v>44888</v>
      </c>
      <c r="D21442" s="378">
        <v>253.81</v>
      </c>
    </row>
    <row r="21443" spans="1:4" x14ac:dyDescent="0.25">
      <c r="A21443" s="376" t="s">
        <v>47087</v>
      </c>
      <c r="B21443" s="377" t="s">
        <v>47088</v>
      </c>
      <c r="C21443" s="376" t="s">
        <v>44888</v>
      </c>
      <c r="D21443" s="378">
        <v>355.77</v>
      </c>
    </row>
    <row r="21444" spans="1:4" x14ac:dyDescent="0.25">
      <c r="A21444" s="376" t="s">
        <v>47089</v>
      </c>
      <c r="B21444" s="377" t="s">
        <v>47090</v>
      </c>
      <c r="C21444" s="376" t="s">
        <v>44236</v>
      </c>
      <c r="D21444" s="378">
        <v>6.47</v>
      </c>
    </row>
    <row r="21445" spans="1:4" x14ac:dyDescent="0.25">
      <c r="A21445" s="376" t="s">
        <v>47091</v>
      </c>
      <c r="B21445" s="377" t="s">
        <v>47092</v>
      </c>
      <c r="C21445" s="376" t="s">
        <v>44888</v>
      </c>
      <c r="D21445" s="378">
        <v>172.98</v>
      </c>
    </row>
    <row r="21446" spans="1:4" x14ac:dyDescent="0.25">
      <c r="A21446" s="376" t="s">
        <v>47093</v>
      </c>
      <c r="B21446" s="377" t="s">
        <v>47094</v>
      </c>
      <c r="C21446" s="376" t="s">
        <v>44888</v>
      </c>
      <c r="D21446" s="378">
        <v>145.94</v>
      </c>
    </row>
    <row r="21447" spans="1:4" x14ac:dyDescent="0.25">
      <c r="A21447" s="376" t="s">
        <v>47095</v>
      </c>
      <c r="B21447" s="377" t="s">
        <v>47096</v>
      </c>
      <c r="C21447" s="376" t="s">
        <v>44888</v>
      </c>
      <c r="D21447" s="378">
        <v>315.75</v>
      </c>
    </row>
    <row r="21448" spans="1:4" x14ac:dyDescent="0.25">
      <c r="A21448" s="376" t="s">
        <v>47097</v>
      </c>
      <c r="B21448" s="377" t="s">
        <v>47098</v>
      </c>
      <c r="C21448" s="376" t="s">
        <v>44888</v>
      </c>
      <c r="D21448" s="378">
        <v>417.71</v>
      </c>
    </row>
    <row r="21449" spans="1:4" x14ac:dyDescent="0.25">
      <c r="A21449" s="376" t="s">
        <v>47099</v>
      </c>
      <c r="B21449" s="377" t="s">
        <v>47100</v>
      </c>
      <c r="C21449" s="376" t="s">
        <v>44236</v>
      </c>
      <c r="D21449" s="378">
        <v>7.6</v>
      </c>
    </row>
    <row r="21450" spans="1:4" x14ac:dyDescent="0.25">
      <c r="A21450" s="376" t="s">
        <v>47101</v>
      </c>
      <c r="B21450" s="377" t="s">
        <v>47102</v>
      </c>
      <c r="C21450" s="376" t="s">
        <v>44888</v>
      </c>
      <c r="D21450" s="378">
        <v>129.36000000000001</v>
      </c>
    </row>
    <row r="21451" spans="1:4" x14ac:dyDescent="0.25">
      <c r="A21451" s="376" t="s">
        <v>47103</v>
      </c>
      <c r="B21451" s="377" t="s">
        <v>47104</v>
      </c>
      <c r="C21451" s="376" t="s">
        <v>44888</v>
      </c>
      <c r="D21451" s="378">
        <v>120.38</v>
      </c>
    </row>
    <row r="21452" spans="1:4" x14ac:dyDescent="0.25">
      <c r="A21452" s="376" t="s">
        <v>47105</v>
      </c>
      <c r="B21452" s="377" t="s">
        <v>47106</v>
      </c>
      <c r="C21452" s="376" t="s">
        <v>44888</v>
      </c>
      <c r="D21452" s="378">
        <v>369.06</v>
      </c>
    </row>
    <row r="21453" spans="1:4" x14ac:dyDescent="0.25">
      <c r="A21453" s="376" t="s">
        <v>47107</v>
      </c>
      <c r="B21453" s="377" t="s">
        <v>47108</v>
      </c>
      <c r="C21453" s="376" t="s">
        <v>44888</v>
      </c>
      <c r="D21453" s="378">
        <v>439.83</v>
      </c>
    </row>
    <row r="21454" spans="1:4" x14ac:dyDescent="0.25">
      <c r="A21454" s="376" t="s">
        <v>47109</v>
      </c>
      <c r="B21454" s="377" t="s">
        <v>47110</v>
      </c>
      <c r="C21454" s="376" t="s">
        <v>44236</v>
      </c>
      <c r="D21454" s="378">
        <v>8</v>
      </c>
    </row>
    <row r="21455" spans="1:4" x14ac:dyDescent="0.25">
      <c r="A21455" s="376" t="s">
        <v>47111</v>
      </c>
      <c r="B21455" s="377" t="s">
        <v>47112</v>
      </c>
      <c r="C21455" s="376" t="s">
        <v>44888</v>
      </c>
      <c r="D21455" s="378">
        <v>123.8</v>
      </c>
    </row>
    <row r="21456" spans="1:4" x14ac:dyDescent="0.25">
      <c r="A21456" s="376" t="s">
        <v>47113</v>
      </c>
      <c r="B21456" s="377" t="s">
        <v>47114</v>
      </c>
      <c r="C21456" s="376" t="s">
        <v>44888</v>
      </c>
      <c r="D21456" s="378">
        <v>108.96</v>
      </c>
    </row>
    <row r="21457" spans="1:4" x14ac:dyDescent="0.25">
      <c r="A21457" s="376" t="s">
        <v>47115</v>
      </c>
      <c r="B21457" s="377" t="s">
        <v>47116</v>
      </c>
      <c r="C21457" s="376" t="s">
        <v>44888</v>
      </c>
      <c r="D21457" s="378">
        <v>278.11</v>
      </c>
    </row>
    <row r="21458" spans="1:4" x14ac:dyDescent="0.25">
      <c r="A21458" s="376" t="s">
        <v>47117</v>
      </c>
      <c r="B21458" s="377" t="s">
        <v>47118</v>
      </c>
      <c r="C21458" s="376" t="s">
        <v>44888</v>
      </c>
      <c r="D21458" s="378">
        <v>348.88</v>
      </c>
    </row>
    <row r="21459" spans="1:4" x14ac:dyDescent="0.25">
      <c r="A21459" s="376" t="s">
        <v>47119</v>
      </c>
      <c r="B21459" s="377" t="s">
        <v>47120</v>
      </c>
      <c r="C21459" s="376" t="s">
        <v>44888</v>
      </c>
      <c r="D21459" s="378">
        <v>173.99</v>
      </c>
    </row>
    <row r="21460" spans="1:4" x14ac:dyDescent="0.25">
      <c r="A21460" s="376" t="s">
        <v>47121</v>
      </c>
      <c r="B21460" s="377" t="s">
        <v>47122</v>
      </c>
      <c r="C21460" s="376" t="s">
        <v>44888</v>
      </c>
      <c r="D21460" s="378">
        <v>104.66</v>
      </c>
    </row>
    <row r="21461" spans="1:4" x14ac:dyDescent="0.25">
      <c r="A21461" s="376" t="s">
        <v>47123</v>
      </c>
      <c r="B21461" s="377" t="s">
        <v>47124</v>
      </c>
      <c r="C21461" s="376" t="s">
        <v>44888</v>
      </c>
      <c r="D21461" s="378">
        <v>133.71</v>
      </c>
    </row>
    <row r="21462" spans="1:4" x14ac:dyDescent="0.25">
      <c r="A21462" s="376" t="s">
        <v>47125</v>
      </c>
      <c r="B21462" s="377" t="s">
        <v>47126</v>
      </c>
      <c r="C21462" s="376" t="s">
        <v>44888</v>
      </c>
      <c r="D21462" s="378">
        <v>299.31</v>
      </c>
    </row>
    <row r="21463" spans="1:4" x14ac:dyDescent="0.25">
      <c r="A21463" s="376" t="s">
        <v>47127</v>
      </c>
      <c r="B21463" s="377" t="s">
        <v>47128</v>
      </c>
      <c r="C21463" s="376" t="s">
        <v>44888</v>
      </c>
      <c r="D21463" s="378">
        <v>338.89</v>
      </c>
    </row>
    <row r="21464" spans="1:4" x14ac:dyDescent="0.25">
      <c r="A21464" s="376" t="s">
        <v>47129</v>
      </c>
      <c r="B21464" s="377" t="s">
        <v>47130</v>
      </c>
      <c r="C21464" s="376" t="s">
        <v>44236</v>
      </c>
      <c r="D21464" s="378">
        <v>6.17</v>
      </c>
    </row>
    <row r="21465" spans="1:4" x14ac:dyDescent="0.25">
      <c r="A21465" s="376" t="s">
        <v>47131</v>
      </c>
      <c r="B21465" s="377" t="s">
        <v>47132</v>
      </c>
      <c r="C21465" s="376" t="s">
        <v>44888</v>
      </c>
      <c r="D21465" s="378">
        <v>94.82</v>
      </c>
    </row>
    <row r="21466" spans="1:4" x14ac:dyDescent="0.25">
      <c r="A21466" s="376" t="s">
        <v>47133</v>
      </c>
      <c r="B21466" s="377" t="s">
        <v>47134</v>
      </c>
      <c r="C21466" s="376" t="s">
        <v>44888</v>
      </c>
      <c r="D21466" s="378">
        <v>113.49</v>
      </c>
    </row>
    <row r="21467" spans="1:4" x14ac:dyDescent="0.25">
      <c r="A21467" s="376" t="s">
        <v>47135</v>
      </c>
      <c r="B21467" s="377" t="s">
        <v>47136</v>
      </c>
      <c r="C21467" s="376" t="s">
        <v>44888</v>
      </c>
      <c r="D21467" s="378">
        <v>279.08999999999997</v>
      </c>
    </row>
    <row r="21468" spans="1:4" x14ac:dyDescent="0.25">
      <c r="A21468" s="376" t="s">
        <v>47137</v>
      </c>
      <c r="B21468" s="377" t="s">
        <v>47138</v>
      </c>
      <c r="C21468" s="376" t="s">
        <v>44888</v>
      </c>
      <c r="D21468" s="378">
        <v>318.67</v>
      </c>
    </row>
    <row r="21469" spans="1:4" x14ac:dyDescent="0.25">
      <c r="A21469" s="376" t="s">
        <v>47139</v>
      </c>
      <c r="B21469" s="377" t="s">
        <v>47140</v>
      </c>
      <c r="C21469" s="376" t="s">
        <v>44236</v>
      </c>
      <c r="D21469" s="378">
        <v>5.99</v>
      </c>
    </row>
    <row r="21470" spans="1:4" x14ac:dyDescent="0.25">
      <c r="A21470" s="376" t="s">
        <v>47141</v>
      </c>
      <c r="B21470" s="377" t="s">
        <v>47142</v>
      </c>
      <c r="C21470" s="376" t="s">
        <v>44888</v>
      </c>
      <c r="D21470" s="378">
        <v>106.37</v>
      </c>
    </row>
    <row r="21471" spans="1:4" x14ac:dyDescent="0.25">
      <c r="A21471" s="376" t="s">
        <v>47143</v>
      </c>
      <c r="B21471" s="377" t="s">
        <v>47144</v>
      </c>
      <c r="C21471" s="376" t="s">
        <v>44888</v>
      </c>
      <c r="D21471" s="378">
        <v>120.62</v>
      </c>
    </row>
    <row r="21472" spans="1:4" x14ac:dyDescent="0.25">
      <c r="A21472" s="376" t="s">
        <v>47145</v>
      </c>
      <c r="B21472" s="377" t="s">
        <v>47146</v>
      </c>
      <c r="C21472" s="376" t="s">
        <v>44888</v>
      </c>
      <c r="D21472" s="378">
        <v>324.89999999999998</v>
      </c>
    </row>
    <row r="21473" spans="1:4" x14ac:dyDescent="0.25">
      <c r="A21473" s="376" t="s">
        <v>47147</v>
      </c>
      <c r="B21473" s="377" t="s">
        <v>47148</v>
      </c>
      <c r="C21473" s="376" t="s">
        <v>44888</v>
      </c>
      <c r="D21473" s="378">
        <v>364.49</v>
      </c>
    </row>
    <row r="21474" spans="1:4" x14ac:dyDescent="0.25">
      <c r="A21474" s="376" t="s">
        <v>47149</v>
      </c>
      <c r="B21474" s="377" t="s">
        <v>47150</v>
      </c>
      <c r="C21474" s="376" t="s">
        <v>44236</v>
      </c>
      <c r="D21474" s="378">
        <v>6.63</v>
      </c>
    </row>
    <row r="21475" spans="1:4" x14ac:dyDescent="0.25">
      <c r="A21475" s="376" t="s">
        <v>47151</v>
      </c>
      <c r="B21475" s="377" t="s">
        <v>47152</v>
      </c>
      <c r="C21475" s="376" t="s">
        <v>44888</v>
      </c>
      <c r="D21475" s="378">
        <v>106.37</v>
      </c>
    </row>
    <row r="21476" spans="1:4" x14ac:dyDescent="0.25">
      <c r="A21476" s="376" t="s">
        <v>47153</v>
      </c>
      <c r="B21476" s="377" t="s">
        <v>47154</v>
      </c>
      <c r="C21476" s="376" t="s">
        <v>44888</v>
      </c>
      <c r="D21476" s="378">
        <v>120.62</v>
      </c>
    </row>
    <row r="21477" spans="1:4" x14ac:dyDescent="0.25">
      <c r="A21477" s="376" t="s">
        <v>47155</v>
      </c>
      <c r="B21477" s="377" t="s">
        <v>47156</v>
      </c>
      <c r="C21477" s="376" t="s">
        <v>44888</v>
      </c>
      <c r="D21477" s="378">
        <v>324.89999999999998</v>
      </c>
    </row>
    <row r="21478" spans="1:4" x14ac:dyDescent="0.25">
      <c r="A21478" s="376" t="s">
        <v>47157</v>
      </c>
      <c r="B21478" s="377" t="s">
        <v>47158</v>
      </c>
      <c r="C21478" s="376" t="s">
        <v>44888</v>
      </c>
      <c r="D21478" s="378">
        <v>364.49</v>
      </c>
    </row>
    <row r="21479" spans="1:4" x14ac:dyDescent="0.25">
      <c r="A21479" s="376" t="s">
        <v>47159</v>
      </c>
      <c r="B21479" s="377" t="s">
        <v>47160</v>
      </c>
      <c r="C21479" s="376" t="s">
        <v>44236</v>
      </c>
      <c r="D21479" s="378">
        <v>6.63</v>
      </c>
    </row>
    <row r="21480" spans="1:4" x14ac:dyDescent="0.25">
      <c r="A21480" s="376" t="s">
        <v>47161</v>
      </c>
      <c r="B21480" s="377" t="s">
        <v>47162</v>
      </c>
      <c r="C21480" s="376" t="s">
        <v>44888</v>
      </c>
      <c r="D21480" s="378">
        <v>89.83</v>
      </c>
    </row>
    <row r="21481" spans="1:4" x14ac:dyDescent="0.25">
      <c r="A21481" s="376" t="s">
        <v>47163</v>
      </c>
      <c r="B21481" s="377" t="s">
        <v>47164</v>
      </c>
      <c r="C21481" s="376" t="s">
        <v>44888</v>
      </c>
      <c r="D21481" s="378">
        <v>103.24</v>
      </c>
    </row>
    <row r="21482" spans="1:4" x14ac:dyDescent="0.25">
      <c r="A21482" s="376" t="s">
        <v>47165</v>
      </c>
      <c r="B21482" s="377" t="s">
        <v>47166</v>
      </c>
      <c r="C21482" s="376" t="s">
        <v>44888</v>
      </c>
      <c r="D21482" s="378">
        <v>274.5</v>
      </c>
    </row>
    <row r="21483" spans="1:4" x14ac:dyDescent="0.25">
      <c r="A21483" s="376" t="s">
        <v>47167</v>
      </c>
      <c r="B21483" s="377" t="s">
        <v>47168</v>
      </c>
      <c r="C21483" s="376" t="s">
        <v>44888</v>
      </c>
      <c r="D21483" s="378">
        <v>314.08</v>
      </c>
    </row>
    <row r="21484" spans="1:4" x14ac:dyDescent="0.25">
      <c r="A21484" s="376" t="s">
        <v>47169</v>
      </c>
      <c r="B21484" s="377" t="s">
        <v>47170</v>
      </c>
      <c r="C21484" s="376" t="s">
        <v>44236</v>
      </c>
      <c r="D21484" s="378">
        <v>5.9</v>
      </c>
    </row>
    <row r="21485" spans="1:4" x14ac:dyDescent="0.25">
      <c r="A21485" s="376" t="s">
        <v>47171</v>
      </c>
      <c r="B21485" s="377" t="s">
        <v>47172</v>
      </c>
      <c r="C21485" s="376" t="s">
        <v>44888</v>
      </c>
      <c r="D21485" s="378">
        <v>261.02999999999997</v>
      </c>
    </row>
    <row r="21486" spans="1:4" x14ac:dyDescent="0.25">
      <c r="A21486" s="376" t="s">
        <v>47173</v>
      </c>
      <c r="B21486" s="377" t="s">
        <v>47174</v>
      </c>
      <c r="C21486" s="376" t="s">
        <v>44888</v>
      </c>
      <c r="D21486" s="378">
        <v>444.55</v>
      </c>
    </row>
    <row r="21487" spans="1:4" x14ac:dyDescent="0.25">
      <c r="A21487" s="376" t="s">
        <v>47175</v>
      </c>
      <c r="B21487" s="377" t="s">
        <v>47176</v>
      </c>
      <c r="C21487" s="376" t="s">
        <v>44888</v>
      </c>
      <c r="D21487" s="378">
        <v>638.4</v>
      </c>
    </row>
    <row r="21488" spans="1:4" x14ac:dyDescent="0.25">
      <c r="A21488" s="376" t="s">
        <v>47177</v>
      </c>
      <c r="B21488" s="377" t="s">
        <v>47178</v>
      </c>
      <c r="C21488" s="376" t="s">
        <v>44888</v>
      </c>
      <c r="D21488" s="378">
        <v>677.98</v>
      </c>
    </row>
    <row r="21489" spans="1:4" x14ac:dyDescent="0.25">
      <c r="A21489" s="376" t="s">
        <v>47179</v>
      </c>
      <c r="B21489" s="377" t="s">
        <v>47180</v>
      </c>
      <c r="C21489" s="376" t="s">
        <v>44236</v>
      </c>
      <c r="D21489" s="378">
        <v>12.75</v>
      </c>
    </row>
    <row r="21490" spans="1:4" x14ac:dyDescent="0.25">
      <c r="A21490" s="376" t="s">
        <v>47181</v>
      </c>
      <c r="B21490" s="377" t="s">
        <v>47182</v>
      </c>
      <c r="C21490" s="376" t="s">
        <v>44888</v>
      </c>
      <c r="D21490" s="378">
        <v>261.02999999999997</v>
      </c>
    </row>
    <row r="21491" spans="1:4" x14ac:dyDescent="0.25">
      <c r="A21491" s="376" t="s">
        <v>47183</v>
      </c>
      <c r="B21491" s="377" t="s">
        <v>47184</v>
      </c>
      <c r="C21491" s="376" t="s">
        <v>44888</v>
      </c>
      <c r="D21491" s="378">
        <v>444.55</v>
      </c>
    </row>
    <row r="21492" spans="1:4" x14ac:dyDescent="0.25">
      <c r="A21492" s="376" t="s">
        <v>47185</v>
      </c>
      <c r="B21492" s="377" t="s">
        <v>47186</v>
      </c>
      <c r="C21492" s="376" t="s">
        <v>44888</v>
      </c>
      <c r="D21492" s="378">
        <v>800.19</v>
      </c>
    </row>
    <row r="21493" spans="1:4" x14ac:dyDescent="0.25">
      <c r="A21493" s="376" t="s">
        <v>47187</v>
      </c>
      <c r="B21493" s="377" t="s">
        <v>47188</v>
      </c>
      <c r="C21493" s="376" t="s">
        <v>44888</v>
      </c>
      <c r="D21493" s="378">
        <v>839.77</v>
      </c>
    </row>
    <row r="21494" spans="1:4" x14ac:dyDescent="0.25">
      <c r="A21494" s="376" t="s">
        <v>47189</v>
      </c>
      <c r="B21494" s="377" t="s">
        <v>47190</v>
      </c>
      <c r="C21494" s="376" t="s">
        <v>44888</v>
      </c>
      <c r="D21494" s="378">
        <v>97.33</v>
      </c>
    </row>
    <row r="21495" spans="1:4" x14ac:dyDescent="0.25">
      <c r="A21495" s="376" t="s">
        <v>47191</v>
      </c>
      <c r="B21495" s="377" t="s">
        <v>47192</v>
      </c>
      <c r="C21495" s="376" t="s">
        <v>44888</v>
      </c>
      <c r="D21495" s="378">
        <v>118.66</v>
      </c>
    </row>
    <row r="21496" spans="1:4" x14ac:dyDescent="0.25">
      <c r="A21496" s="376" t="s">
        <v>47193</v>
      </c>
      <c r="B21496" s="377" t="s">
        <v>47194</v>
      </c>
      <c r="C21496" s="376" t="s">
        <v>44888</v>
      </c>
      <c r="D21496" s="378">
        <v>288.45999999999998</v>
      </c>
    </row>
    <row r="21497" spans="1:4" x14ac:dyDescent="0.25">
      <c r="A21497" s="376" t="s">
        <v>47195</v>
      </c>
      <c r="B21497" s="377" t="s">
        <v>47196</v>
      </c>
      <c r="C21497" s="376" t="s">
        <v>44888</v>
      </c>
      <c r="D21497" s="378">
        <v>328.05</v>
      </c>
    </row>
    <row r="21498" spans="1:4" x14ac:dyDescent="0.25">
      <c r="A21498" s="376" t="s">
        <v>47197</v>
      </c>
      <c r="B21498" s="377" t="s">
        <v>47198</v>
      </c>
      <c r="C21498" s="376" t="s">
        <v>44888</v>
      </c>
      <c r="D21498" s="378">
        <v>117.61</v>
      </c>
    </row>
    <row r="21499" spans="1:4" x14ac:dyDescent="0.25">
      <c r="A21499" s="376" t="s">
        <v>47199</v>
      </c>
      <c r="B21499" s="377" t="s">
        <v>47200</v>
      </c>
      <c r="C21499" s="376" t="s">
        <v>44888</v>
      </c>
      <c r="D21499" s="378">
        <v>148.78</v>
      </c>
    </row>
    <row r="21500" spans="1:4" x14ac:dyDescent="0.25">
      <c r="A21500" s="376" t="s">
        <v>47201</v>
      </c>
      <c r="B21500" s="377" t="s">
        <v>47202</v>
      </c>
      <c r="C21500" s="376" t="s">
        <v>44888</v>
      </c>
      <c r="D21500" s="378">
        <v>517.51</v>
      </c>
    </row>
    <row r="21501" spans="1:4" x14ac:dyDescent="0.25">
      <c r="A21501" s="376" t="s">
        <v>47203</v>
      </c>
      <c r="B21501" s="377" t="s">
        <v>47204</v>
      </c>
      <c r="C21501" s="376" t="s">
        <v>44888</v>
      </c>
      <c r="D21501" s="378">
        <v>557.09</v>
      </c>
    </row>
    <row r="21502" spans="1:4" x14ac:dyDescent="0.25">
      <c r="A21502" s="376" t="s">
        <v>47205</v>
      </c>
      <c r="B21502" s="377" t="s">
        <v>47206</v>
      </c>
      <c r="C21502" s="376" t="s">
        <v>44236</v>
      </c>
      <c r="D21502" s="378">
        <v>10.47</v>
      </c>
    </row>
    <row r="21503" spans="1:4" x14ac:dyDescent="0.25">
      <c r="A21503" s="376" t="s">
        <v>47207</v>
      </c>
      <c r="B21503" s="377" t="s">
        <v>47208</v>
      </c>
      <c r="C21503" s="376" t="s">
        <v>44888</v>
      </c>
      <c r="D21503" s="378">
        <v>120.54</v>
      </c>
    </row>
    <row r="21504" spans="1:4" x14ac:dyDescent="0.25">
      <c r="A21504" s="376" t="s">
        <v>47209</v>
      </c>
      <c r="B21504" s="377" t="s">
        <v>47210</v>
      </c>
      <c r="C21504" s="376" t="s">
        <v>44888</v>
      </c>
      <c r="D21504" s="378">
        <v>154.37</v>
      </c>
    </row>
    <row r="21505" spans="1:4" x14ac:dyDescent="0.25">
      <c r="A21505" s="376" t="s">
        <v>47211</v>
      </c>
      <c r="B21505" s="377" t="s">
        <v>47212</v>
      </c>
      <c r="C21505" s="376" t="s">
        <v>44888</v>
      </c>
      <c r="D21505" s="378">
        <v>523.1</v>
      </c>
    </row>
    <row r="21506" spans="1:4" x14ac:dyDescent="0.25">
      <c r="A21506" s="376" t="s">
        <v>47213</v>
      </c>
      <c r="B21506" s="377" t="s">
        <v>47214</v>
      </c>
      <c r="C21506" s="376" t="s">
        <v>44888</v>
      </c>
      <c r="D21506" s="378">
        <v>562.67999999999995</v>
      </c>
    </row>
    <row r="21507" spans="1:4" x14ac:dyDescent="0.25">
      <c r="A21507" s="376" t="s">
        <v>47215</v>
      </c>
      <c r="B21507" s="377" t="s">
        <v>47216</v>
      </c>
      <c r="C21507" s="376" t="s">
        <v>44236</v>
      </c>
      <c r="D21507" s="378">
        <v>10.58</v>
      </c>
    </row>
    <row r="21508" spans="1:4" x14ac:dyDescent="0.25">
      <c r="A21508" s="376" t="s">
        <v>47217</v>
      </c>
      <c r="B21508" s="377" t="s">
        <v>47218</v>
      </c>
      <c r="C21508" s="376" t="s">
        <v>44888</v>
      </c>
      <c r="D21508" s="378">
        <v>41.02</v>
      </c>
    </row>
    <row r="21509" spans="1:4" x14ac:dyDescent="0.25">
      <c r="A21509" s="376" t="s">
        <v>47219</v>
      </c>
      <c r="B21509" s="377" t="s">
        <v>47220</v>
      </c>
      <c r="C21509" s="376" t="s">
        <v>44888</v>
      </c>
      <c r="D21509" s="378">
        <v>2.95</v>
      </c>
    </row>
    <row r="21510" spans="1:4" x14ac:dyDescent="0.25">
      <c r="A21510" s="376" t="s">
        <v>47221</v>
      </c>
      <c r="B21510" s="377" t="s">
        <v>47222</v>
      </c>
      <c r="C21510" s="376" t="s">
        <v>44888</v>
      </c>
      <c r="D21510" s="378">
        <v>2.95</v>
      </c>
    </row>
    <row r="21511" spans="1:4" x14ac:dyDescent="0.25">
      <c r="A21511" s="376" t="s">
        <v>47223</v>
      </c>
      <c r="B21511" s="377" t="s">
        <v>47224</v>
      </c>
      <c r="C21511" s="376" t="s">
        <v>44888</v>
      </c>
      <c r="D21511" s="378">
        <v>42.54</v>
      </c>
    </row>
    <row r="21512" spans="1:4" x14ac:dyDescent="0.25">
      <c r="A21512" s="376" t="s">
        <v>47225</v>
      </c>
      <c r="B21512" s="377" t="s">
        <v>47226</v>
      </c>
      <c r="C21512" s="376" t="s">
        <v>44888</v>
      </c>
      <c r="D21512" s="378">
        <v>32.590000000000003</v>
      </c>
    </row>
    <row r="21513" spans="1:4" x14ac:dyDescent="0.25">
      <c r="A21513" s="376" t="s">
        <v>47227</v>
      </c>
      <c r="B21513" s="377" t="s">
        <v>47228</v>
      </c>
      <c r="C21513" s="376" t="s">
        <v>44888</v>
      </c>
      <c r="D21513" s="378">
        <v>7.94</v>
      </c>
    </row>
    <row r="21514" spans="1:4" x14ac:dyDescent="0.25">
      <c r="A21514" s="376" t="s">
        <v>47229</v>
      </c>
      <c r="B21514" s="377" t="s">
        <v>47230</v>
      </c>
      <c r="C21514" s="376" t="s">
        <v>44888</v>
      </c>
      <c r="D21514" s="378">
        <v>11.94</v>
      </c>
    </row>
    <row r="21515" spans="1:4" x14ac:dyDescent="0.25">
      <c r="A21515" s="376" t="s">
        <v>47231</v>
      </c>
      <c r="B21515" s="377" t="s">
        <v>47232</v>
      </c>
      <c r="C21515" s="376" t="s">
        <v>44888</v>
      </c>
      <c r="D21515" s="378">
        <v>40.159999999999997</v>
      </c>
    </row>
    <row r="21516" spans="1:4" x14ac:dyDescent="0.25">
      <c r="A21516" s="376" t="s">
        <v>47233</v>
      </c>
      <c r="B21516" s="377" t="s">
        <v>47234</v>
      </c>
      <c r="C21516" s="376" t="s">
        <v>44888</v>
      </c>
      <c r="D21516" s="378">
        <v>29.67</v>
      </c>
    </row>
    <row r="21517" spans="1:4" x14ac:dyDescent="0.25">
      <c r="A21517" s="376" t="s">
        <v>47235</v>
      </c>
      <c r="B21517" s="377" t="s">
        <v>47236</v>
      </c>
      <c r="C21517" s="376" t="s">
        <v>44888</v>
      </c>
      <c r="D21517" s="378">
        <v>2.65</v>
      </c>
    </row>
    <row r="21518" spans="1:4" x14ac:dyDescent="0.25">
      <c r="A21518" s="376" t="s">
        <v>47237</v>
      </c>
      <c r="B21518" s="377" t="s">
        <v>47238</v>
      </c>
      <c r="C21518" s="376" t="s">
        <v>44888</v>
      </c>
      <c r="D21518" s="378">
        <v>10.74</v>
      </c>
    </row>
    <row r="21519" spans="1:4" x14ac:dyDescent="0.25">
      <c r="A21519" s="376" t="s">
        <v>47239</v>
      </c>
      <c r="B21519" s="377" t="s">
        <v>47240</v>
      </c>
      <c r="C21519" s="376" t="s">
        <v>44888</v>
      </c>
      <c r="D21519" s="378">
        <v>38.950000000000003</v>
      </c>
    </row>
    <row r="21520" spans="1:4" x14ac:dyDescent="0.25">
      <c r="A21520" s="376" t="s">
        <v>47241</v>
      </c>
      <c r="B21520" s="377" t="s">
        <v>47242</v>
      </c>
      <c r="C21520" s="376" t="s">
        <v>44888</v>
      </c>
      <c r="D21520" s="378">
        <v>63.5</v>
      </c>
    </row>
    <row r="21521" spans="1:4" x14ac:dyDescent="0.25">
      <c r="A21521" s="376" t="s">
        <v>47243</v>
      </c>
      <c r="B21521" s="377" t="s">
        <v>47244</v>
      </c>
      <c r="C21521" s="376" t="s">
        <v>44888</v>
      </c>
      <c r="D21521" s="378">
        <v>28.62</v>
      </c>
    </row>
    <row r="21522" spans="1:4" x14ac:dyDescent="0.25">
      <c r="A21522" s="376" t="s">
        <v>47245</v>
      </c>
      <c r="B21522" s="377" t="s">
        <v>47246</v>
      </c>
      <c r="C21522" s="376" t="s">
        <v>44888</v>
      </c>
      <c r="D21522" s="378">
        <v>131.51</v>
      </c>
    </row>
    <row r="21523" spans="1:4" x14ac:dyDescent="0.25">
      <c r="A21523" s="376" t="s">
        <v>47247</v>
      </c>
      <c r="B21523" s="377" t="s">
        <v>47248</v>
      </c>
      <c r="C21523" s="376" t="s">
        <v>44888</v>
      </c>
      <c r="D21523" s="378">
        <v>179.69</v>
      </c>
    </row>
    <row r="21524" spans="1:4" x14ac:dyDescent="0.25">
      <c r="A21524" s="376" t="s">
        <v>47249</v>
      </c>
      <c r="B21524" s="377" t="s">
        <v>47250</v>
      </c>
      <c r="C21524" s="376" t="s">
        <v>44888</v>
      </c>
      <c r="D21524" s="378">
        <v>79.819999999999993</v>
      </c>
    </row>
    <row r="21525" spans="1:4" x14ac:dyDescent="0.25">
      <c r="A21525" s="376" t="s">
        <v>47251</v>
      </c>
      <c r="B21525" s="377" t="s">
        <v>47252</v>
      </c>
      <c r="C21525" s="376" t="s">
        <v>44888</v>
      </c>
      <c r="D21525" s="378">
        <v>59.1</v>
      </c>
    </row>
    <row r="21526" spans="1:4" x14ac:dyDescent="0.25">
      <c r="A21526" s="376" t="s">
        <v>47253</v>
      </c>
      <c r="B21526" s="377" t="s">
        <v>47254</v>
      </c>
      <c r="C21526" s="376" t="s">
        <v>44888</v>
      </c>
      <c r="D21526" s="378">
        <v>161.99</v>
      </c>
    </row>
    <row r="21527" spans="1:4" x14ac:dyDescent="0.25">
      <c r="A21527" s="376" t="s">
        <v>47255</v>
      </c>
      <c r="B21527" s="377" t="s">
        <v>47256</v>
      </c>
      <c r="C21527" s="376" t="s">
        <v>44888</v>
      </c>
      <c r="D21527" s="378">
        <v>210.16</v>
      </c>
    </row>
    <row r="21528" spans="1:4" x14ac:dyDescent="0.25">
      <c r="A21528" s="376" t="s">
        <v>47257</v>
      </c>
      <c r="B21528" s="377" t="s">
        <v>47258</v>
      </c>
      <c r="C21528" s="376" t="s">
        <v>44888</v>
      </c>
      <c r="D21528" s="378">
        <v>85.8</v>
      </c>
    </row>
    <row r="21529" spans="1:4" x14ac:dyDescent="0.25">
      <c r="A21529" s="376" t="s">
        <v>47259</v>
      </c>
      <c r="B21529" s="377" t="s">
        <v>47260</v>
      </c>
      <c r="C21529" s="376" t="s">
        <v>44888</v>
      </c>
      <c r="D21529" s="378">
        <v>70.27</v>
      </c>
    </row>
    <row r="21530" spans="1:4" x14ac:dyDescent="0.25">
      <c r="A21530" s="376" t="s">
        <v>47261</v>
      </c>
      <c r="B21530" s="377" t="s">
        <v>47262</v>
      </c>
      <c r="C21530" s="376" t="s">
        <v>44888</v>
      </c>
      <c r="D21530" s="378">
        <v>226.34</v>
      </c>
    </row>
    <row r="21531" spans="1:4" x14ac:dyDescent="0.25">
      <c r="A21531" s="376" t="s">
        <v>47263</v>
      </c>
      <c r="B21531" s="377" t="s">
        <v>47264</v>
      </c>
      <c r="C21531" s="376" t="s">
        <v>44888</v>
      </c>
      <c r="D21531" s="378">
        <v>274.52</v>
      </c>
    </row>
    <row r="21532" spans="1:4" x14ac:dyDescent="0.25">
      <c r="A21532" s="376" t="s">
        <v>47265</v>
      </c>
      <c r="B21532" s="377" t="s">
        <v>47266</v>
      </c>
      <c r="C21532" s="376" t="s">
        <v>44888</v>
      </c>
      <c r="D21532" s="378">
        <v>94.24</v>
      </c>
    </row>
    <row r="21533" spans="1:4" x14ac:dyDescent="0.25">
      <c r="A21533" s="376" t="s">
        <v>47267</v>
      </c>
      <c r="B21533" s="377" t="s">
        <v>47268</v>
      </c>
      <c r="C21533" s="376" t="s">
        <v>44888</v>
      </c>
      <c r="D21533" s="378">
        <v>86.03</v>
      </c>
    </row>
    <row r="21534" spans="1:4" x14ac:dyDescent="0.25">
      <c r="A21534" s="376" t="s">
        <v>47269</v>
      </c>
      <c r="B21534" s="377" t="s">
        <v>47270</v>
      </c>
      <c r="C21534" s="376" t="s">
        <v>44888</v>
      </c>
      <c r="D21534" s="378">
        <v>397.02</v>
      </c>
    </row>
    <row r="21535" spans="1:4" x14ac:dyDescent="0.25">
      <c r="A21535" s="376" t="s">
        <v>47271</v>
      </c>
      <c r="B21535" s="377" t="s">
        <v>47272</v>
      </c>
      <c r="C21535" s="376" t="s">
        <v>44888</v>
      </c>
      <c r="D21535" s="378">
        <v>445.2</v>
      </c>
    </row>
    <row r="21536" spans="1:4" x14ac:dyDescent="0.25">
      <c r="A21536" s="376" t="s">
        <v>47273</v>
      </c>
      <c r="B21536" s="377" t="s">
        <v>47274</v>
      </c>
      <c r="C21536" s="376" t="s">
        <v>44888</v>
      </c>
      <c r="D21536" s="378">
        <v>92.1</v>
      </c>
    </row>
    <row r="21537" spans="1:4" x14ac:dyDescent="0.25">
      <c r="A21537" s="376" t="s">
        <v>47275</v>
      </c>
      <c r="B21537" s="377" t="s">
        <v>47276</v>
      </c>
      <c r="C21537" s="376" t="s">
        <v>44888</v>
      </c>
      <c r="D21537" s="378">
        <v>107.91</v>
      </c>
    </row>
    <row r="21538" spans="1:4" x14ac:dyDescent="0.25">
      <c r="A21538" s="376" t="s">
        <v>47277</v>
      </c>
      <c r="B21538" s="377" t="s">
        <v>47278</v>
      </c>
      <c r="C21538" s="376" t="s">
        <v>44888</v>
      </c>
      <c r="D21538" s="378">
        <v>132.62</v>
      </c>
    </row>
    <row r="21539" spans="1:4" x14ac:dyDescent="0.25">
      <c r="A21539" s="376" t="s">
        <v>47279</v>
      </c>
      <c r="B21539" s="377" t="s">
        <v>47280</v>
      </c>
      <c r="C21539" s="376" t="s">
        <v>44888</v>
      </c>
      <c r="D21539" s="378">
        <v>172.2</v>
      </c>
    </row>
    <row r="21540" spans="1:4" x14ac:dyDescent="0.25">
      <c r="A21540" s="376" t="s">
        <v>47281</v>
      </c>
      <c r="B21540" s="377" t="s">
        <v>47282</v>
      </c>
      <c r="C21540" s="376" t="s">
        <v>44888</v>
      </c>
      <c r="D21540" s="378">
        <v>198.89</v>
      </c>
    </row>
    <row r="21541" spans="1:4" x14ac:dyDescent="0.25">
      <c r="A21541" s="376" t="s">
        <v>47283</v>
      </c>
      <c r="B21541" s="377" t="s">
        <v>47284</v>
      </c>
      <c r="C21541" s="376" t="s">
        <v>44888</v>
      </c>
      <c r="D21541" s="378">
        <v>327.33999999999997</v>
      </c>
    </row>
    <row r="21542" spans="1:4" x14ac:dyDescent="0.25">
      <c r="A21542" s="376" t="s">
        <v>47285</v>
      </c>
      <c r="B21542" s="377" t="s">
        <v>47286</v>
      </c>
      <c r="C21542" s="376" t="s">
        <v>44888</v>
      </c>
      <c r="D21542" s="378">
        <v>402.75</v>
      </c>
    </row>
    <row r="21543" spans="1:4" x14ac:dyDescent="0.25">
      <c r="A21543" s="376" t="s">
        <v>47287</v>
      </c>
      <c r="B21543" s="377" t="s">
        <v>47288</v>
      </c>
      <c r="C21543" s="376" t="s">
        <v>44888</v>
      </c>
      <c r="D21543" s="378">
        <v>442.33</v>
      </c>
    </row>
    <row r="21544" spans="1:4" x14ac:dyDescent="0.25">
      <c r="A21544" s="376" t="s">
        <v>47289</v>
      </c>
      <c r="B21544" s="377" t="s">
        <v>47290</v>
      </c>
      <c r="C21544" s="376" t="s">
        <v>44888</v>
      </c>
      <c r="D21544" s="378">
        <v>50.98</v>
      </c>
    </row>
    <row r="21545" spans="1:4" x14ac:dyDescent="0.25">
      <c r="A21545" s="376" t="s">
        <v>47291</v>
      </c>
      <c r="B21545" s="377" t="s">
        <v>47292</v>
      </c>
      <c r="C21545" s="376" t="s">
        <v>44888</v>
      </c>
      <c r="D21545" s="378">
        <v>20.190000000000001</v>
      </c>
    </row>
    <row r="21546" spans="1:4" x14ac:dyDescent="0.25">
      <c r="A21546" s="376" t="s">
        <v>47293</v>
      </c>
      <c r="B21546" s="377" t="s">
        <v>47294</v>
      </c>
      <c r="C21546" s="376" t="s">
        <v>44888</v>
      </c>
      <c r="D21546" s="378">
        <v>83.63</v>
      </c>
    </row>
    <row r="21547" spans="1:4" x14ac:dyDescent="0.25">
      <c r="A21547" s="376" t="s">
        <v>47295</v>
      </c>
      <c r="B21547" s="377" t="s">
        <v>47296</v>
      </c>
      <c r="C21547" s="376" t="s">
        <v>44888</v>
      </c>
      <c r="D21547" s="378">
        <v>123.21</v>
      </c>
    </row>
    <row r="21548" spans="1:4" x14ac:dyDescent="0.25">
      <c r="A21548" s="376" t="s">
        <v>47297</v>
      </c>
      <c r="B21548" s="377" t="s">
        <v>47298</v>
      </c>
      <c r="C21548" s="376" t="s">
        <v>44888</v>
      </c>
      <c r="D21548" s="378">
        <v>45.5</v>
      </c>
    </row>
    <row r="21549" spans="1:4" x14ac:dyDescent="0.25">
      <c r="A21549" s="376" t="s">
        <v>47299</v>
      </c>
      <c r="B21549" s="377" t="s">
        <v>47300</v>
      </c>
      <c r="C21549" s="376" t="s">
        <v>44888</v>
      </c>
      <c r="D21549" s="378">
        <v>10.47</v>
      </c>
    </row>
    <row r="21550" spans="1:4" x14ac:dyDescent="0.25">
      <c r="A21550" s="376" t="s">
        <v>47301</v>
      </c>
      <c r="B21550" s="377" t="s">
        <v>47302</v>
      </c>
      <c r="C21550" s="376" t="s">
        <v>44888</v>
      </c>
      <c r="D21550" s="378">
        <v>18.420000000000002</v>
      </c>
    </row>
    <row r="21551" spans="1:4" x14ac:dyDescent="0.25">
      <c r="A21551" s="376" t="s">
        <v>47303</v>
      </c>
      <c r="B21551" s="377" t="s">
        <v>47304</v>
      </c>
      <c r="C21551" s="376" t="s">
        <v>44888</v>
      </c>
      <c r="D21551" s="378">
        <v>58.01</v>
      </c>
    </row>
    <row r="21552" spans="1:4" x14ac:dyDescent="0.25">
      <c r="A21552" s="376" t="s">
        <v>47305</v>
      </c>
      <c r="B21552" s="377" t="s">
        <v>47306</v>
      </c>
      <c r="C21552" s="376" t="s">
        <v>44888</v>
      </c>
      <c r="D21552" s="378">
        <v>48.68</v>
      </c>
    </row>
    <row r="21553" spans="1:4" x14ac:dyDescent="0.25">
      <c r="A21553" s="376" t="s">
        <v>47307</v>
      </c>
      <c r="B21553" s="377" t="s">
        <v>47308</v>
      </c>
      <c r="C21553" s="376" t="s">
        <v>44888</v>
      </c>
      <c r="D21553" s="378">
        <v>16.43</v>
      </c>
    </row>
    <row r="21554" spans="1:4" x14ac:dyDescent="0.25">
      <c r="A21554" s="376" t="s">
        <v>47309</v>
      </c>
      <c r="B21554" s="377" t="s">
        <v>47310</v>
      </c>
      <c r="C21554" s="376" t="s">
        <v>44888</v>
      </c>
      <c r="D21554" s="378">
        <v>31.12</v>
      </c>
    </row>
    <row r="21555" spans="1:4" x14ac:dyDescent="0.25">
      <c r="A21555" s="376" t="s">
        <v>47311</v>
      </c>
      <c r="B21555" s="377" t="s">
        <v>47312</v>
      </c>
      <c r="C21555" s="376" t="s">
        <v>44888</v>
      </c>
      <c r="D21555" s="378">
        <v>70.7</v>
      </c>
    </row>
    <row r="21556" spans="1:4" x14ac:dyDescent="0.25">
      <c r="A21556" s="376" t="s">
        <v>47313</v>
      </c>
      <c r="B21556" s="377" t="s">
        <v>47314</v>
      </c>
      <c r="C21556" s="376" t="s">
        <v>44888</v>
      </c>
      <c r="D21556" s="378">
        <v>1.18</v>
      </c>
    </row>
    <row r="21557" spans="1:4" x14ac:dyDescent="0.25">
      <c r="A21557" s="376" t="s">
        <v>47315</v>
      </c>
      <c r="B21557" s="377" t="s">
        <v>47316</v>
      </c>
      <c r="C21557" s="376" t="s">
        <v>44888</v>
      </c>
      <c r="D21557" s="378">
        <v>2.29</v>
      </c>
    </row>
    <row r="21558" spans="1:4" x14ac:dyDescent="0.25">
      <c r="A21558" s="376" t="s">
        <v>47317</v>
      </c>
      <c r="B21558" s="377" t="s">
        <v>47318</v>
      </c>
      <c r="C21558" s="376" t="s">
        <v>44888</v>
      </c>
      <c r="D21558" s="378">
        <v>10.71</v>
      </c>
    </row>
    <row r="21559" spans="1:4" x14ac:dyDescent="0.25">
      <c r="A21559" s="376" t="s">
        <v>47319</v>
      </c>
      <c r="B21559" s="377" t="s">
        <v>47320</v>
      </c>
      <c r="C21559" s="376" t="s">
        <v>44888</v>
      </c>
      <c r="D21559" s="378">
        <v>10.71</v>
      </c>
    </row>
    <row r="21560" spans="1:4" x14ac:dyDescent="0.25">
      <c r="A21560" s="376" t="s">
        <v>47321</v>
      </c>
      <c r="B21560" s="377" t="s">
        <v>47322</v>
      </c>
      <c r="C21560" s="376" t="s">
        <v>44888</v>
      </c>
      <c r="D21560" s="378">
        <v>482.53</v>
      </c>
    </row>
    <row r="21561" spans="1:4" x14ac:dyDescent="0.25">
      <c r="A21561" s="376" t="s">
        <v>47323</v>
      </c>
      <c r="B21561" s="377" t="s">
        <v>47324</v>
      </c>
      <c r="C21561" s="376" t="s">
        <v>44888</v>
      </c>
      <c r="D21561" s="378">
        <v>17.87</v>
      </c>
    </row>
    <row r="21562" spans="1:4" x14ac:dyDescent="0.25">
      <c r="A21562" s="376" t="s">
        <v>47325</v>
      </c>
      <c r="B21562" s="377" t="s">
        <v>47326</v>
      </c>
      <c r="C21562" s="376" t="s">
        <v>44888</v>
      </c>
      <c r="D21562" s="378">
        <v>730.66</v>
      </c>
    </row>
    <row r="21563" spans="1:4" x14ac:dyDescent="0.25">
      <c r="A21563" s="376" t="s">
        <v>47327</v>
      </c>
      <c r="B21563" s="377" t="s">
        <v>47328</v>
      </c>
      <c r="C21563" s="376" t="s">
        <v>44888</v>
      </c>
      <c r="D21563" s="378">
        <v>1213.19</v>
      </c>
    </row>
    <row r="21564" spans="1:4" x14ac:dyDescent="0.25">
      <c r="A21564" s="376" t="s">
        <v>47329</v>
      </c>
      <c r="B21564" s="377" t="s">
        <v>47330</v>
      </c>
      <c r="C21564" s="376" t="s">
        <v>44888</v>
      </c>
      <c r="D21564" s="378">
        <v>187.88</v>
      </c>
    </row>
    <row r="21565" spans="1:4" x14ac:dyDescent="0.25">
      <c r="A21565" s="376" t="s">
        <v>47331</v>
      </c>
      <c r="B21565" s="377" t="s">
        <v>47332</v>
      </c>
      <c r="C21565" s="376" t="s">
        <v>44888</v>
      </c>
      <c r="D21565" s="378">
        <v>262.69</v>
      </c>
    </row>
    <row r="21566" spans="1:4" x14ac:dyDescent="0.25">
      <c r="A21566" s="376" t="s">
        <v>47333</v>
      </c>
      <c r="B21566" s="377" t="s">
        <v>47334</v>
      </c>
      <c r="C21566" s="376" t="s">
        <v>44888</v>
      </c>
      <c r="D21566" s="378">
        <v>305.27999999999997</v>
      </c>
    </row>
    <row r="21567" spans="1:4" x14ac:dyDescent="0.25">
      <c r="A21567" s="376" t="s">
        <v>47335</v>
      </c>
      <c r="B21567" s="377" t="s">
        <v>47336</v>
      </c>
      <c r="C21567" s="376" t="s">
        <v>44888</v>
      </c>
      <c r="D21567" s="378">
        <v>344.86</v>
      </c>
    </row>
    <row r="21568" spans="1:4" x14ac:dyDescent="0.25">
      <c r="A21568" s="376" t="s">
        <v>47337</v>
      </c>
      <c r="B21568" s="377" t="s">
        <v>47338</v>
      </c>
      <c r="C21568" s="376" t="s">
        <v>44888</v>
      </c>
      <c r="D21568" s="378">
        <v>103</v>
      </c>
    </row>
    <row r="21569" spans="1:4" x14ac:dyDescent="0.25">
      <c r="A21569" s="376" t="s">
        <v>47339</v>
      </c>
      <c r="B21569" s="377" t="s">
        <v>47340</v>
      </c>
      <c r="C21569" s="376" t="s">
        <v>44888</v>
      </c>
      <c r="D21569" s="378">
        <v>112.34</v>
      </c>
    </row>
    <row r="21570" spans="1:4" x14ac:dyDescent="0.25">
      <c r="A21570" s="376" t="s">
        <v>47341</v>
      </c>
      <c r="B21570" s="377" t="s">
        <v>47342</v>
      </c>
      <c r="C21570" s="376" t="s">
        <v>44888</v>
      </c>
      <c r="D21570" s="378">
        <v>167.05</v>
      </c>
    </row>
    <row r="21571" spans="1:4" x14ac:dyDescent="0.25">
      <c r="A21571" s="376" t="s">
        <v>47343</v>
      </c>
      <c r="B21571" s="377" t="s">
        <v>47344</v>
      </c>
      <c r="C21571" s="376" t="s">
        <v>44888</v>
      </c>
      <c r="D21571" s="378">
        <v>206.63</v>
      </c>
    </row>
    <row r="21572" spans="1:4" x14ac:dyDescent="0.25">
      <c r="A21572" s="376" t="s">
        <v>47345</v>
      </c>
      <c r="B21572" s="377" t="s">
        <v>47346</v>
      </c>
      <c r="C21572" s="376" t="s">
        <v>44888</v>
      </c>
      <c r="D21572" s="378">
        <v>105.55</v>
      </c>
    </row>
    <row r="21573" spans="1:4" x14ac:dyDescent="0.25">
      <c r="A21573" s="376" t="s">
        <v>47347</v>
      </c>
      <c r="B21573" s="377" t="s">
        <v>47348</v>
      </c>
      <c r="C21573" s="376" t="s">
        <v>44888</v>
      </c>
      <c r="D21573" s="378">
        <v>116.85</v>
      </c>
    </row>
    <row r="21574" spans="1:4" x14ac:dyDescent="0.25">
      <c r="A21574" s="376" t="s">
        <v>47349</v>
      </c>
      <c r="B21574" s="377" t="s">
        <v>47350</v>
      </c>
      <c r="C21574" s="376" t="s">
        <v>44888</v>
      </c>
      <c r="D21574" s="378">
        <v>166.87</v>
      </c>
    </row>
    <row r="21575" spans="1:4" x14ac:dyDescent="0.25">
      <c r="A21575" s="376" t="s">
        <v>47351</v>
      </c>
      <c r="B21575" s="377" t="s">
        <v>47352</v>
      </c>
      <c r="C21575" s="376" t="s">
        <v>44888</v>
      </c>
      <c r="D21575" s="378">
        <v>206.45</v>
      </c>
    </row>
    <row r="21576" spans="1:4" x14ac:dyDescent="0.25">
      <c r="A21576" s="376" t="s">
        <v>47353</v>
      </c>
      <c r="B21576" s="377" t="s">
        <v>47354</v>
      </c>
      <c r="C21576" s="376" t="s">
        <v>44888</v>
      </c>
      <c r="D21576" s="378">
        <v>74.31</v>
      </c>
    </row>
    <row r="21577" spans="1:4" x14ac:dyDescent="0.25">
      <c r="A21577" s="376" t="s">
        <v>47355</v>
      </c>
      <c r="B21577" s="377" t="s">
        <v>47356</v>
      </c>
      <c r="C21577" s="376" t="s">
        <v>44888</v>
      </c>
      <c r="D21577" s="378">
        <v>62.73</v>
      </c>
    </row>
    <row r="21578" spans="1:4" x14ac:dyDescent="0.25">
      <c r="A21578" s="376" t="s">
        <v>47357</v>
      </c>
      <c r="B21578" s="377" t="s">
        <v>47358</v>
      </c>
      <c r="C21578" s="376" t="s">
        <v>44888</v>
      </c>
      <c r="D21578" s="378">
        <v>185.27</v>
      </c>
    </row>
    <row r="21579" spans="1:4" x14ac:dyDescent="0.25">
      <c r="A21579" s="376" t="s">
        <v>47359</v>
      </c>
      <c r="B21579" s="377" t="s">
        <v>47360</v>
      </c>
      <c r="C21579" s="376" t="s">
        <v>44888</v>
      </c>
      <c r="D21579" s="378">
        <v>224.85</v>
      </c>
    </row>
    <row r="21580" spans="1:4" x14ac:dyDescent="0.25">
      <c r="A21580" s="376" t="s">
        <v>47361</v>
      </c>
      <c r="B21580" s="377" t="s">
        <v>47362</v>
      </c>
      <c r="C21580" s="376" t="s">
        <v>44888</v>
      </c>
      <c r="D21580" s="378">
        <v>118.22</v>
      </c>
    </row>
    <row r="21581" spans="1:4" x14ac:dyDescent="0.25">
      <c r="A21581" s="376" t="s">
        <v>47363</v>
      </c>
      <c r="B21581" s="377" t="s">
        <v>47364</v>
      </c>
      <c r="C21581" s="376" t="s">
        <v>44888</v>
      </c>
      <c r="D21581" s="378">
        <v>142.02000000000001</v>
      </c>
    </row>
    <row r="21582" spans="1:4" x14ac:dyDescent="0.25">
      <c r="A21582" s="376" t="s">
        <v>47365</v>
      </c>
      <c r="B21582" s="377" t="s">
        <v>47366</v>
      </c>
      <c r="C21582" s="376" t="s">
        <v>44888</v>
      </c>
      <c r="D21582" s="378">
        <v>263.41000000000003</v>
      </c>
    </row>
    <row r="21583" spans="1:4" x14ac:dyDescent="0.25">
      <c r="A21583" s="376" t="s">
        <v>47367</v>
      </c>
      <c r="B21583" s="377" t="s">
        <v>47368</v>
      </c>
      <c r="C21583" s="376" t="s">
        <v>44888</v>
      </c>
      <c r="D21583" s="378">
        <v>302.99</v>
      </c>
    </row>
    <row r="21584" spans="1:4" x14ac:dyDescent="0.25">
      <c r="A21584" s="376" t="s">
        <v>47369</v>
      </c>
      <c r="B21584" s="377" t="s">
        <v>47370</v>
      </c>
      <c r="C21584" s="376" t="s">
        <v>44888</v>
      </c>
      <c r="D21584" s="378">
        <v>128.47999999999999</v>
      </c>
    </row>
    <row r="21585" spans="1:4" x14ac:dyDescent="0.25">
      <c r="A21585" s="376" t="s">
        <v>47371</v>
      </c>
      <c r="B21585" s="377" t="s">
        <v>47372</v>
      </c>
      <c r="C21585" s="376" t="s">
        <v>44888</v>
      </c>
      <c r="D21585" s="378">
        <v>160.54</v>
      </c>
    </row>
    <row r="21586" spans="1:4" x14ac:dyDescent="0.25">
      <c r="A21586" s="376" t="s">
        <v>47373</v>
      </c>
      <c r="B21586" s="377" t="s">
        <v>47374</v>
      </c>
      <c r="C21586" s="376" t="s">
        <v>44888</v>
      </c>
      <c r="D21586" s="378">
        <v>305.05</v>
      </c>
    </row>
    <row r="21587" spans="1:4" x14ac:dyDescent="0.25">
      <c r="A21587" s="376" t="s">
        <v>47375</v>
      </c>
      <c r="B21587" s="377" t="s">
        <v>47376</v>
      </c>
      <c r="C21587" s="376" t="s">
        <v>44888</v>
      </c>
      <c r="D21587" s="378">
        <v>344.63</v>
      </c>
    </row>
    <row r="21588" spans="1:4" x14ac:dyDescent="0.25">
      <c r="A21588" s="376" t="s">
        <v>47377</v>
      </c>
      <c r="B21588" s="377" t="s">
        <v>47378</v>
      </c>
      <c r="C21588" s="376" t="s">
        <v>44888</v>
      </c>
      <c r="D21588" s="378">
        <v>262.79000000000002</v>
      </c>
    </row>
    <row r="21589" spans="1:4" x14ac:dyDescent="0.25">
      <c r="A21589" s="376" t="s">
        <v>47379</v>
      </c>
      <c r="B21589" s="377" t="s">
        <v>47380</v>
      </c>
      <c r="C21589" s="376" t="s">
        <v>44888</v>
      </c>
      <c r="D21589" s="378">
        <v>403.1</v>
      </c>
    </row>
    <row r="21590" spans="1:4" x14ac:dyDescent="0.25">
      <c r="A21590" s="376" t="s">
        <v>47381</v>
      </c>
      <c r="B21590" s="377" t="s">
        <v>47382</v>
      </c>
      <c r="C21590" s="376" t="s">
        <v>44888</v>
      </c>
      <c r="D21590" s="378">
        <v>620.45000000000005</v>
      </c>
    </row>
    <row r="21591" spans="1:4" x14ac:dyDescent="0.25">
      <c r="A21591" s="376" t="s">
        <v>47383</v>
      </c>
      <c r="B21591" s="377" t="s">
        <v>47384</v>
      </c>
      <c r="C21591" s="376" t="s">
        <v>44888</v>
      </c>
      <c r="D21591" s="378">
        <v>660.03</v>
      </c>
    </row>
    <row r="21592" spans="1:4" x14ac:dyDescent="0.25">
      <c r="A21592" s="376" t="s">
        <v>47385</v>
      </c>
      <c r="B21592" s="377" t="s">
        <v>47386</v>
      </c>
      <c r="C21592" s="376" t="s">
        <v>44888</v>
      </c>
      <c r="D21592" s="378">
        <v>140.93</v>
      </c>
    </row>
    <row r="21593" spans="1:4" x14ac:dyDescent="0.25">
      <c r="A21593" s="376" t="s">
        <v>47387</v>
      </c>
      <c r="B21593" s="377" t="s">
        <v>47388</v>
      </c>
      <c r="C21593" s="376" t="s">
        <v>44888</v>
      </c>
      <c r="D21593" s="378">
        <v>183.04</v>
      </c>
    </row>
    <row r="21594" spans="1:4" x14ac:dyDescent="0.25">
      <c r="A21594" s="376" t="s">
        <v>47389</v>
      </c>
      <c r="B21594" s="377" t="s">
        <v>47390</v>
      </c>
      <c r="C21594" s="376" t="s">
        <v>44888</v>
      </c>
      <c r="D21594" s="378">
        <v>355.48</v>
      </c>
    </row>
    <row r="21595" spans="1:4" x14ac:dyDescent="0.25">
      <c r="A21595" s="376" t="s">
        <v>47391</v>
      </c>
      <c r="B21595" s="377" t="s">
        <v>47392</v>
      </c>
      <c r="C21595" s="376" t="s">
        <v>44888</v>
      </c>
      <c r="D21595" s="378">
        <v>395.06</v>
      </c>
    </row>
    <row r="21596" spans="1:4" x14ac:dyDescent="0.25">
      <c r="A21596" s="376" t="s">
        <v>47393</v>
      </c>
      <c r="B21596" s="377" t="s">
        <v>47394</v>
      </c>
      <c r="C21596" s="376" t="s">
        <v>44888</v>
      </c>
      <c r="D21596" s="378">
        <v>67.239999999999995</v>
      </c>
    </row>
    <row r="21597" spans="1:4" x14ac:dyDescent="0.25">
      <c r="A21597" s="376" t="s">
        <v>47395</v>
      </c>
      <c r="B21597" s="377" t="s">
        <v>47396</v>
      </c>
      <c r="C21597" s="376" t="s">
        <v>44888</v>
      </c>
      <c r="D21597" s="378">
        <v>36.81</v>
      </c>
    </row>
    <row r="21598" spans="1:4" x14ac:dyDescent="0.25">
      <c r="A21598" s="376" t="s">
        <v>47397</v>
      </c>
      <c r="B21598" s="377" t="s">
        <v>47398</v>
      </c>
      <c r="C21598" s="376" t="s">
        <v>44888</v>
      </c>
      <c r="D21598" s="378">
        <v>70.87</v>
      </c>
    </row>
    <row r="21599" spans="1:4" x14ac:dyDescent="0.25">
      <c r="A21599" s="376" t="s">
        <v>47399</v>
      </c>
      <c r="B21599" s="377" t="s">
        <v>47400</v>
      </c>
      <c r="C21599" s="376" t="s">
        <v>44888</v>
      </c>
      <c r="D21599" s="378">
        <v>119.04</v>
      </c>
    </row>
    <row r="21600" spans="1:4" x14ac:dyDescent="0.25">
      <c r="A21600" s="376" t="s">
        <v>47401</v>
      </c>
      <c r="B21600" s="377" t="s">
        <v>47402</v>
      </c>
      <c r="C21600" s="376" t="s">
        <v>44888</v>
      </c>
      <c r="D21600" s="378">
        <v>118.41</v>
      </c>
    </row>
    <row r="21601" spans="1:4" x14ac:dyDescent="0.25">
      <c r="A21601" s="376" t="s">
        <v>47403</v>
      </c>
      <c r="B21601" s="377" t="s">
        <v>47404</v>
      </c>
      <c r="C21601" s="376" t="s">
        <v>44888</v>
      </c>
      <c r="D21601" s="378">
        <v>135.62</v>
      </c>
    </row>
    <row r="21602" spans="1:4" x14ac:dyDescent="0.25">
      <c r="A21602" s="376" t="s">
        <v>47405</v>
      </c>
      <c r="B21602" s="377" t="s">
        <v>47406</v>
      </c>
      <c r="C21602" s="376" t="s">
        <v>44888</v>
      </c>
      <c r="D21602" s="378">
        <v>239.89</v>
      </c>
    </row>
    <row r="21603" spans="1:4" x14ac:dyDescent="0.25">
      <c r="A21603" s="376" t="s">
        <v>47407</v>
      </c>
      <c r="B21603" s="377" t="s">
        <v>47408</v>
      </c>
      <c r="C21603" s="376" t="s">
        <v>44888</v>
      </c>
      <c r="D21603" s="378">
        <v>288.07</v>
      </c>
    </row>
    <row r="21604" spans="1:4" x14ac:dyDescent="0.25">
      <c r="A21604" s="376" t="s">
        <v>47409</v>
      </c>
      <c r="B21604" s="377" t="s">
        <v>47410</v>
      </c>
      <c r="C21604" s="376" t="s">
        <v>44888</v>
      </c>
      <c r="D21604" s="378">
        <v>402.96</v>
      </c>
    </row>
    <row r="21605" spans="1:4" x14ac:dyDescent="0.25">
      <c r="A21605" s="376" t="s">
        <v>47411</v>
      </c>
      <c r="B21605" s="377" t="s">
        <v>47412</v>
      </c>
      <c r="C21605" s="376" t="s">
        <v>44888</v>
      </c>
      <c r="D21605" s="378">
        <v>685.05</v>
      </c>
    </row>
    <row r="21606" spans="1:4" x14ac:dyDescent="0.25">
      <c r="A21606" s="376" t="s">
        <v>47413</v>
      </c>
      <c r="B21606" s="377" t="s">
        <v>47414</v>
      </c>
      <c r="C21606" s="376" t="s">
        <v>44888</v>
      </c>
      <c r="D21606" s="378">
        <v>933.22</v>
      </c>
    </row>
    <row r="21607" spans="1:4" x14ac:dyDescent="0.25">
      <c r="A21607" s="376" t="s">
        <v>47415</v>
      </c>
      <c r="B21607" s="377" t="s">
        <v>47416</v>
      </c>
      <c r="C21607" s="376" t="s">
        <v>44888</v>
      </c>
      <c r="D21607" s="378">
        <v>972.8</v>
      </c>
    </row>
    <row r="21608" spans="1:4" x14ac:dyDescent="0.25">
      <c r="A21608" s="376" t="s">
        <v>47417</v>
      </c>
      <c r="B21608" s="377" t="s">
        <v>47418</v>
      </c>
      <c r="C21608" s="376" t="s">
        <v>44888</v>
      </c>
      <c r="D21608" s="378">
        <v>404.83</v>
      </c>
    </row>
    <row r="21609" spans="1:4" x14ac:dyDescent="0.25">
      <c r="A21609" s="376" t="s">
        <v>47419</v>
      </c>
      <c r="B21609" s="377" t="s">
        <v>47420</v>
      </c>
      <c r="C21609" s="376" t="s">
        <v>44888</v>
      </c>
      <c r="D21609" s="378">
        <v>702.97</v>
      </c>
    </row>
    <row r="21610" spans="1:4" x14ac:dyDescent="0.25">
      <c r="A21610" s="376" t="s">
        <v>47421</v>
      </c>
      <c r="B21610" s="377" t="s">
        <v>47422</v>
      </c>
      <c r="C21610" s="376" t="s">
        <v>44888</v>
      </c>
      <c r="D21610" s="378">
        <v>1532.38</v>
      </c>
    </row>
    <row r="21611" spans="1:4" x14ac:dyDescent="0.25">
      <c r="A21611" s="376" t="s">
        <v>47423</v>
      </c>
      <c r="B21611" s="377" t="s">
        <v>47424</v>
      </c>
      <c r="C21611" s="376" t="s">
        <v>44888</v>
      </c>
      <c r="D21611" s="378">
        <v>1571.96</v>
      </c>
    </row>
    <row r="21612" spans="1:4" x14ac:dyDescent="0.25">
      <c r="A21612" s="376" t="s">
        <v>47425</v>
      </c>
      <c r="B21612" s="377" t="s">
        <v>47426</v>
      </c>
      <c r="C21612" s="376" t="s">
        <v>44888</v>
      </c>
      <c r="D21612" s="378">
        <v>135.71</v>
      </c>
    </row>
    <row r="21613" spans="1:4" x14ac:dyDescent="0.25">
      <c r="A21613" s="376" t="s">
        <v>47427</v>
      </c>
      <c r="B21613" s="377" t="s">
        <v>47428</v>
      </c>
      <c r="C21613" s="376" t="s">
        <v>44888</v>
      </c>
      <c r="D21613" s="378">
        <v>177.23</v>
      </c>
    </row>
    <row r="21614" spans="1:4" x14ac:dyDescent="0.25">
      <c r="A21614" s="376" t="s">
        <v>47429</v>
      </c>
      <c r="B21614" s="377" t="s">
        <v>47430</v>
      </c>
      <c r="C21614" s="376" t="s">
        <v>44888</v>
      </c>
      <c r="D21614" s="378">
        <v>190.49</v>
      </c>
    </row>
    <row r="21615" spans="1:4" x14ac:dyDescent="0.25">
      <c r="A21615" s="376" t="s">
        <v>47431</v>
      </c>
      <c r="B21615" s="377" t="s">
        <v>47432</v>
      </c>
      <c r="C21615" s="376" t="s">
        <v>44888</v>
      </c>
      <c r="D21615" s="378">
        <v>230.07</v>
      </c>
    </row>
    <row r="21616" spans="1:4" x14ac:dyDescent="0.25">
      <c r="A21616" s="376" t="s">
        <v>47433</v>
      </c>
      <c r="B21616" s="377" t="s">
        <v>47434</v>
      </c>
      <c r="C21616" s="376" t="s">
        <v>44888</v>
      </c>
      <c r="D21616" s="378">
        <v>18.54</v>
      </c>
    </row>
    <row r="21617" spans="1:4" x14ac:dyDescent="0.25">
      <c r="A21617" s="376" t="s">
        <v>47435</v>
      </c>
      <c r="B21617" s="377" t="s">
        <v>47436</v>
      </c>
      <c r="C21617" s="376" t="s">
        <v>44888</v>
      </c>
      <c r="D21617" s="378">
        <v>11.07</v>
      </c>
    </row>
    <row r="21618" spans="1:4" x14ac:dyDescent="0.25">
      <c r="A21618" s="376" t="s">
        <v>47437</v>
      </c>
      <c r="B21618" s="377" t="s">
        <v>47438</v>
      </c>
      <c r="C21618" s="376" t="s">
        <v>44888</v>
      </c>
      <c r="D21618" s="378">
        <v>69.56</v>
      </c>
    </row>
    <row r="21619" spans="1:4" x14ac:dyDescent="0.25">
      <c r="A21619" s="376" t="s">
        <v>47439</v>
      </c>
      <c r="B21619" s="377" t="s">
        <v>47440</v>
      </c>
      <c r="C21619" s="376" t="s">
        <v>44888</v>
      </c>
      <c r="D21619" s="378">
        <v>81.599999999999994</v>
      </c>
    </row>
    <row r="21620" spans="1:4" x14ac:dyDescent="0.25">
      <c r="A21620" s="376" t="s">
        <v>47441</v>
      </c>
      <c r="B21620" s="377" t="s">
        <v>47442</v>
      </c>
      <c r="C21620" s="376" t="s">
        <v>44888</v>
      </c>
      <c r="D21620" s="378">
        <v>18.96</v>
      </c>
    </row>
    <row r="21621" spans="1:4" x14ac:dyDescent="0.25">
      <c r="A21621" s="376" t="s">
        <v>47443</v>
      </c>
      <c r="B21621" s="377" t="s">
        <v>47444</v>
      </c>
      <c r="C21621" s="376" t="s">
        <v>44888</v>
      </c>
      <c r="D21621" s="378">
        <v>11.79</v>
      </c>
    </row>
    <row r="21622" spans="1:4" x14ac:dyDescent="0.25">
      <c r="A21622" s="376" t="s">
        <v>47445</v>
      </c>
      <c r="B21622" s="377" t="s">
        <v>47446</v>
      </c>
      <c r="C21622" s="376" t="s">
        <v>44888</v>
      </c>
      <c r="D21622" s="378">
        <v>91.21</v>
      </c>
    </row>
    <row r="21623" spans="1:4" x14ac:dyDescent="0.25">
      <c r="A21623" s="376" t="s">
        <v>47447</v>
      </c>
      <c r="B21623" s="377" t="s">
        <v>47448</v>
      </c>
      <c r="C21623" s="376" t="s">
        <v>44888</v>
      </c>
      <c r="D21623" s="378">
        <v>103.25</v>
      </c>
    </row>
    <row r="21624" spans="1:4" x14ac:dyDescent="0.25">
      <c r="A21624" s="376" t="s">
        <v>47449</v>
      </c>
      <c r="B21624" s="377" t="s">
        <v>47450</v>
      </c>
      <c r="C21624" s="376" t="s">
        <v>44888</v>
      </c>
      <c r="D21624" s="378">
        <v>19.5</v>
      </c>
    </row>
    <row r="21625" spans="1:4" x14ac:dyDescent="0.25">
      <c r="A21625" s="376" t="s">
        <v>47451</v>
      </c>
      <c r="B21625" s="377" t="s">
        <v>47452</v>
      </c>
      <c r="C21625" s="376" t="s">
        <v>44888</v>
      </c>
      <c r="D21625" s="378">
        <v>12.72</v>
      </c>
    </row>
    <row r="21626" spans="1:4" x14ac:dyDescent="0.25">
      <c r="A21626" s="376" t="s">
        <v>47453</v>
      </c>
      <c r="B21626" s="377" t="s">
        <v>47454</v>
      </c>
      <c r="C21626" s="376" t="s">
        <v>44888</v>
      </c>
      <c r="D21626" s="378">
        <v>127.72</v>
      </c>
    </row>
    <row r="21627" spans="1:4" x14ac:dyDescent="0.25">
      <c r="A21627" s="376" t="s">
        <v>47455</v>
      </c>
      <c r="B21627" s="377" t="s">
        <v>47456</v>
      </c>
      <c r="C21627" s="376" t="s">
        <v>44888</v>
      </c>
      <c r="D21627" s="378">
        <v>139.76</v>
      </c>
    </row>
    <row r="21628" spans="1:4" x14ac:dyDescent="0.25">
      <c r="A21628" s="376" t="s">
        <v>47457</v>
      </c>
      <c r="B21628" s="377" t="s">
        <v>47458</v>
      </c>
      <c r="C21628" s="376" t="s">
        <v>44888</v>
      </c>
      <c r="D21628" s="378">
        <v>23.17</v>
      </c>
    </row>
    <row r="21629" spans="1:4" x14ac:dyDescent="0.25">
      <c r="A21629" s="376" t="s">
        <v>47459</v>
      </c>
      <c r="B21629" s="377" t="s">
        <v>47460</v>
      </c>
      <c r="C21629" s="376" t="s">
        <v>44888</v>
      </c>
      <c r="D21629" s="378">
        <v>18.98</v>
      </c>
    </row>
    <row r="21630" spans="1:4" x14ac:dyDescent="0.25">
      <c r="A21630" s="376" t="s">
        <v>47461</v>
      </c>
      <c r="B21630" s="377" t="s">
        <v>47462</v>
      </c>
      <c r="C21630" s="376" t="s">
        <v>44888</v>
      </c>
      <c r="D21630" s="378">
        <v>177.36</v>
      </c>
    </row>
    <row r="21631" spans="1:4" x14ac:dyDescent="0.25">
      <c r="A21631" s="376" t="s">
        <v>47463</v>
      </c>
      <c r="B21631" s="377" t="s">
        <v>47464</v>
      </c>
      <c r="C21631" s="376" t="s">
        <v>44888</v>
      </c>
      <c r="D21631" s="378">
        <v>189.4</v>
      </c>
    </row>
    <row r="21632" spans="1:4" x14ac:dyDescent="0.25">
      <c r="A21632" s="376" t="s">
        <v>47465</v>
      </c>
      <c r="B21632" s="377" t="s">
        <v>47466</v>
      </c>
      <c r="C21632" s="376" t="s">
        <v>44888</v>
      </c>
      <c r="D21632" s="378">
        <v>12.41</v>
      </c>
    </row>
    <row r="21633" spans="1:4" x14ac:dyDescent="0.25">
      <c r="A21633" s="376" t="s">
        <v>47467</v>
      </c>
      <c r="B21633" s="377" t="s">
        <v>47468</v>
      </c>
      <c r="C21633" s="376" t="s">
        <v>44888</v>
      </c>
      <c r="D21633" s="378">
        <v>0.57999999999999996</v>
      </c>
    </row>
    <row r="21634" spans="1:4" x14ac:dyDescent="0.25">
      <c r="A21634" s="376" t="s">
        <v>47469</v>
      </c>
      <c r="B21634" s="377" t="s">
        <v>47470</v>
      </c>
      <c r="C21634" s="376" t="s">
        <v>44888</v>
      </c>
      <c r="D21634" s="378">
        <v>5.95</v>
      </c>
    </row>
    <row r="21635" spans="1:4" x14ac:dyDescent="0.25">
      <c r="A21635" s="376" t="s">
        <v>47471</v>
      </c>
      <c r="B21635" s="377" t="s">
        <v>47472</v>
      </c>
      <c r="C21635" s="376" t="s">
        <v>44888</v>
      </c>
      <c r="D21635" s="378">
        <v>18</v>
      </c>
    </row>
    <row r="21636" spans="1:4" x14ac:dyDescent="0.25">
      <c r="A21636" s="376" t="s">
        <v>47473</v>
      </c>
      <c r="B21636" s="377" t="s">
        <v>47474</v>
      </c>
      <c r="C21636" s="376" t="s">
        <v>44888</v>
      </c>
      <c r="D21636" s="378">
        <v>12.83</v>
      </c>
    </row>
    <row r="21637" spans="1:4" x14ac:dyDescent="0.25">
      <c r="A21637" s="376" t="s">
        <v>47475</v>
      </c>
      <c r="B21637" s="377" t="s">
        <v>47476</v>
      </c>
      <c r="C21637" s="376" t="s">
        <v>44888</v>
      </c>
      <c r="D21637" s="378">
        <v>1.27</v>
      </c>
    </row>
    <row r="21638" spans="1:4" x14ac:dyDescent="0.25">
      <c r="A21638" s="376" t="s">
        <v>47477</v>
      </c>
      <c r="B21638" s="377" t="s">
        <v>47478</v>
      </c>
      <c r="C21638" s="376" t="s">
        <v>44888</v>
      </c>
      <c r="D21638" s="378">
        <v>6.74</v>
      </c>
    </row>
    <row r="21639" spans="1:4" x14ac:dyDescent="0.25">
      <c r="A21639" s="376" t="s">
        <v>47479</v>
      </c>
      <c r="B21639" s="377" t="s">
        <v>47480</v>
      </c>
      <c r="C21639" s="376" t="s">
        <v>44888</v>
      </c>
      <c r="D21639" s="378">
        <v>18.78</v>
      </c>
    </row>
    <row r="21640" spans="1:4" x14ac:dyDescent="0.25">
      <c r="A21640" s="376" t="s">
        <v>47481</v>
      </c>
      <c r="B21640" s="377" t="s">
        <v>47482</v>
      </c>
      <c r="C21640" s="376" t="s">
        <v>44888</v>
      </c>
      <c r="D21640" s="378">
        <v>48.81</v>
      </c>
    </row>
    <row r="21641" spans="1:4" x14ac:dyDescent="0.25">
      <c r="A21641" s="376" t="s">
        <v>47483</v>
      </c>
      <c r="B21641" s="377" t="s">
        <v>47484</v>
      </c>
      <c r="C21641" s="376" t="s">
        <v>44888</v>
      </c>
      <c r="D21641" s="378">
        <v>1.21</v>
      </c>
    </row>
    <row r="21642" spans="1:4" x14ac:dyDescent="0.25">
      <c r="A21642" s="376" t="s">
        <v>47485</v>
      </c>
      <c r="B21642" s="377" t="s">
        <v>47486</v>
      </c>
      <c r="C21642" s="376" t="s">
        <v>44888</v>
      </c>
      <c r="D21642" s="378">
        <v>3.52</v>
      </c>
    </row>
    <row r="21643" spans="1:4" x14ac:dyDescent="0.25">
      <c r="A21643" s="376" t="s">
        <v>47487</v>
      </c>
      <c r="B21643" s="377" t="s">
        <v>47488</v>
      </c>
      <c r="C21643" s="376" t="s">
        <v>44888</v>
      </c>
      <c r="D21643" s="378">
        <v>51.7</v>
      </c>
    </row>
    <row r="21644" spans="1:4" x14ac:dyDescent="0.25">
      <c r="A21644" s="376" t="s">
        <v>47489</v>
      </c>
      <c r="B21644" s="377" t="s">
        <v>47490</v>
      </c>
      <c r="C21644" s="376" t="s">
        <v>44888</v>
      </c>
      <c r="D21644" s="378">
        <v>51.95</v>
      </c>
    </row>
    <row r="21645" spans="1:4" x14ac:dyDescent="0.25">
      <c r="A21645" s="376" t="s">
        <v>47491</v>
      </c>
      <c r="B21645" s="377" t="s">
        <v>47492</v>
      </c>
      <c r="C21645" s="376" t="s">
        <v>44888</v>
      </c>
      <c r="D21645" s="378">
        <v>7.28</v>
      </c>
    </row>
    <row r="21646" spans="1:4" x14ac:dyDescent="0.25">
      <c r="A21646" s="376" t="s">
        <v>47493</v>
      </c>
      <c r="B21646" s="377" t="s">
        <v>47494</v>
      </c>
      <c r="C21646" s="376" t="s">
        <v>44888</v>
      </c>
      <c r="D21646" s="378">
        <v>23.37</v>
      </c>
    </row>
    <row r="21647" spans="1:4" x14ac:dyDescent="0.25">
      <c r="A21647" s="376" t="s">
        <v>47495</v>
      </c>
      <c r="B21647" s="377" t="s">
        <v>47496</v>
      </c>
      <c r="C21647" s="376" t="s">
        <v>44888</v>
      </c>
      <c r="D21647" s="378">
        <v>71.55</v>
      </c>
    </row>
    <row r="21648" spans="1:4" x14ac:dyDescent="0.25">
      <c r="A21648" s="376" t="s">
        <v>47497</v>
      </c>
      <c r="B21648" s="377" t="s">
        <v>47498</v>
      </c>
      <c r="C21648" s="376" t="s">
        <v>44888</v>
      </c>
      <c r="D21648" s="378">
        <v>289.92</v>
      </c>
    </row>
    <row r="21649" spans="1:4" x14ac:dyDescent="0.25">
      <c r="A21649" s="376" t="s">
        <v>47499</v>
      </c>
      <c r="B21649" s="377" t="s">
        <v>47500</v>
      </c>
      <c r="C21649" s="376" t="s">
        <v>44888</v>
      </c>
      <c r="D21649" s="378">
        <v>467.6</v>
      </c>
    </row>
    <row r="21650" spans="1:4" x14ac:dyDescent="0.25">
      <c r="A21650" s="376" t="s">
        <v>47501</v>
      </c>
      <c r="B21650" s="377" t="s">
        <v>47502</v>
      </c>
      <c r="C21650" s="376" t="s">
        <v>44888</v>
      </c>
      <c r="D21650" s="378">
        <v>655.04</v>
      </c>
    </row>
    <row r="21651" spans="1:4" x14ac:dyDescent="0.25">
      <c r="A21651" s="376" t="s">
        <v>47503</v>
      </c>
      <c r="B21651" s="377" t="s">
        <v>47504</v>
      </c>
      <c r="C21651" s="376" t="s">
        <v>44888</v>
      </c>
      <c r="D21651" s="378">
        <v>694.63</v>
      </c>
    </row>
    <row r="21652" spans="1:4" x14ac:dyDescent="0.25">
      <c r="A21652" s="376" t="s">
        <v>47505</v>
      </c>
      <c r="B21652" s="377" t="s">
        <v>47506</v>
      </c>
      <c r="C21652" s="376" t="s">
        <v>44888</v>
      </c>
      <c r="D21652" s="378">
        <v>43.5</v>
      </c>
    </row>
    <row r="21653" spans="1:4" x14ac:dyDescent="0.25">
      <c r="A21653" s="376" t="s">
        <v>47507</v>
      </c>
      <c r="B21653" s="377" t="s">
        <v>47508</v>
      </c>
      <c r="C21653" s="376" t="s">
        <v>44888</v>
      </c>
      <c r="D21653" s="378">
        <v>7.31</v>
      </c>
    </row>
    <row r="21654" spans="1:4" x14ac:dyDescent="0.25">
      <c r="A21654" s="376" t="s">
        <v>47509</v>
      </c>
      <c r="B21654" s="377" t="s">
        <v>47510</v>
      </c>
      <c r="C21654" s="376" t="s">
        <v>44888</v>
      </c>
      <c r="D21654" s="378">
        <v>385.66</v>
      </c>
    </row>
    <row r="21655" spans="1:4" x14ac:dyDescent="0.25">
      <c r="A21655" s="376" t="s">
        <v>47511</v>
      </c>
      <c r="B21655" s="377" t="s">
        <v>47512</v>
      </c>
      <c r="C21655" s="376" t="s">
        <v>44888</v>
      </c>
      <c r="D21655" s="378">
        <v>425.24</v>
      </c>
    </row>
    <row r="21656" spans="1:4" x14ac:dyDescent="0.25">
      <c r="A21656" s="376" t="s">
        <v>47513</v>
      </c>
      <c r="B21656" s="377" t="s">
        <v>47514</v>
      </c>
      <c r="C21656" s="376" t="s">
        <v>44888</v>
      </c>
      <c r="D21656" s="378">
        <v>28.64</v>
      </c>
    </row>
    <row r="21657" spans="1:4" x14ac:dyDescent="0.25">
      <c r="A21657" s="376" t="s">
        <v>47515</v>
      </c>
      <c r="B21657" s="377" t="s">
        <v>47516</v>
      </c>
      <c r="C21657" s="376" t="s">
        <v>44888</v>
      </c>
      <c r="D21657" s="378">
        <v>0.94</v>
      </c>
    </row>
    <row r="21658" spans="1:4" x14ac:dyDescent="0.25">
      <c r="A21658" s="376" t="s">
        <v>47517</v>
      </c>
      <c r="B21658" s="377" t="s">
        <v>47518</v>
      </c>
      <c r="C21658" s="376" t="s">
        <v>44888</v>
      </c>
      <c r="D21658" s="378">
        <v>13.97</v>
      </c>
    </row>
    <row r="21659" spans="1:4" x14ac:dyDescent="0.25">
      <c r="A21659" s="376" t="s">
        <v>47519</v>
      </c>
      <c r="B21659" s="377" t="s">
        <v>47520</v>
      </c>
      <c r="C21659" s="376" t="s">
        <v>44888</v>
      </c>
      <c r="D21659" s="378">
        <v>42.19</v>
      </c>
    </row>
    <row r="21660" spans="1:4" x14ac:dyDescent="0.25">
      <c r="A21660" s="376" t="s">
        <v>47521</v>
      </c>
      <c r="B21660" s="377" t="s">
        <v>47522</v>
      </c>
      <c r="C21660" s="376" t="s">
        <v>44888</v>
      </c>
      <c r="D21660" s="378">
        <v>29.45</v>
      </c>
    </row>
    <row r="21661" spans="1:4" x14ac:dyDescent="0.25">
      <c r="A21661" s="376" t="s">
        <v>47523</v>
      </c>
      <c r="B21661" s="377" t="s">
        <v>47524</v>
      </c>
      <c r="C21661" s="376" t="s">
        <v>44888</v>
      </c>
      <c r="D21661" s="378">
        <v>2.77</v>
      </c>
    </row>
    <row r="21662" spans="1:4" x14ac:dyDescent="0.25">
      <c r="A21662" s="376" t="s">
        <v>47525</v>
      </c>
      <c r="B21662" s="377" t="s">
        <v>47526</v>
      </c>
      <c r="C21662" s="376" t="s">
        <v>44888</v>
      </c>
      <c r="D21662" s="378">
        <v>17.899999999999999</v>
      </c>
    </row>
    <row r="21663" spans="1:4" x14ac:dyDescent="0.25">
      <c r="A21663" s="376" t="s">
        <v>47527</v>
      </c>
      <c r="B21663" s="377" t="s">
        <v>47528</v>
      </c>
      <c r="C21663" s="376" t="s">
        <v>44888</v>
      </c>
      <c r="D21663" s="378">
        <v>46.12</v>
      </c>
    </row>
    <row r="21664" spans="1:4" x14ac:dyDescent="0.25">
      <c r="A21664" s="376" t="s">
        <v>47529</v>
      </c>
      <c r="B21664" s="377" t="s">
        <v>47530</v>
      </c>
      <c r="C21664" s="376" t="s">
        <v>44888</v>
      </c>
      <c r="D21664" s="378">
        <v>30.58</v>
      </c>
    </row>
    <row r="21665" spans="1:4" x14ac:dyDescent="0.25">
      <c r="A21665" s="376" t="s">
        <v>47531</v>
      </c>
      <c r="B21665" s="377" t="s">
        <v>47532</v>
      </c>
      <c r="C21665" s="376" t="s">
        <v>44888</v>
      </c>
      <c r="D21665" s="378">
        <v>5.27</v>
      </c>
    </row>
    <row r="21666" spans="1:4" x14ac:dyDescent="0.25">
      <c r="A21666" s="376" t="s">
        <v>47533</v>
      </c>
      <c r="B21666" s="377" t="s">
        <v>47534</v>
      </c>
      <c r="C21666" s="376" t="s">
        <v>44888</v>
      </c>
      <c r="D21666" s="378">
        <v>22.74</v>
      </c>
    </row>
    <row r="21667" spans="1:4" x14ac:dyDescent="0.25">
      <c r="A21667" s="376" t="s">
        <v>47535</v>
      </c>
      <c r="B21667" s="377" t="s">
        <v>47536</v>
      </c>
      <c r="C21667" s="376" t="s">
        <v>44888</v>
      </c>
      <c r="D21667" s="378">
        <v>50.95</v>
      </c>
    </row>
    <row r="21668" spans="1:4" x14ac:dyDescent="0.25">
      <c r="A21668" s="376" t="s">
        <v>47537</v>
      </c>
      <c r="B21668" s="377" t="s">
        <v>47538</v>
      </c>
      <c r="C21668" s="376" t="s">
        <v>44888</v>
      </c>
      <c r="D21668" s="378">
        <v>31.43</v>
      </c>
    </row>
    <row r="21669" spans="1:4" x14ac:dyDescent="0.25">
      <c r="A21669" s="376" t="s">
        <v>47539</v>
      </c>
      <c r="B21669" s="377" t="s">
        <v>47540</v>
      </c>
      <c r="C21669" s="376" t="s">
        <v>44888</v>
      </c>
      <c r="D21669" s="378">
        <v>7.15</v>
      </c>
    </row>
    <row r="21670" spans="1:4" x14ac:dyDescent="0.25">
      <c r="A21670" s="376" t="s">
        <v>47541</v>
      </c>
      <c r="B21670" s="377" t="s">
        <v>47542</v>
      </c>
      <c r="C21670" s="376" t="s">
        <v>44888</v>
      </c>
      <c r="D21670" s="378">
        <v>24.62</v>
      </c>
    </row>
    <row r="21671" spans="1:4" x14ac:dyDescent="0.25">
      <c r="A21671" s="376" t="s">
        <v>47543</v>
      </c>
      <c r="B21671" s="377" t="s">
        <v>47544</v>
      </c>
      <c r="C21671" s="376" t="s">
        <v>44888</v>
      </c>
      <c r="D21671" s="378">
        <v>52.84</v>
      </c>
    </row>
    <row r="21672" spans="1:4" x14ac:dyDescent="0.25">
      <c r="A21672" s="376" t="s">
        <v>47545</v>
      </c>
      <c r="B21672" s="377" t="s">
        <v>47546</v>
      </c>
      <c r="C21672" s="376" t="s">
        <v>44888</v>
      </c>
      <c r="D21672" s="378">
        <v>75.989999999999995</v>
      </c>
    </row>
    <row r="21673" spans="1:4" x14ac:dyDescent="0.25">
      <c r="A21673" s="376" t="s">
        <v>47547</v>
      </c>
      <c r="B21673" s="377" t="s">
        <v>47548</v>
      </c>
      <c r="C21673" s="376" t="s">
        <v>44888</v>
      </c>
      <c r="D21673" s="378">
        <v>95.37</v>
      </c>
    </row>
    <row r="21674" spans="1:4" x14ac:dyDescent="0.25">
      <c r="A21674" s="376" t="s">
        <v>47549</v>
      </c>
      <c r="B21674" s="377" t="s">
        <v>47550</v>
      </c>
      <c r="C21674" s="376" t="s">
        <v>44888</v>
      </c>
      <c r="D21674" s="378">
        <v>287.58</v>
      </c>
    </row>
    <row r="21675" spans="1:4" x14ac:dyDescent="0.25">
      <c r="A21675" s="376" t="s">
        <v>47551</v>
      </c>
      <c r="B21675" s="377" t="s">
        <v>47552</v>
      </c>
      <c r="C21675" s="376" t="s">
        <v>44888</v>
      </c>
      <c r="D21675" s="378">
        <v>315.8</v>
      </c>
    </row>
    <row r="21676" spans="1:4" x14ac:dyDescent="0.25">
      <c r="A21676" s="376" t="s">
        <v>47553</v>
      </c>
      <c r="B21676" s="377" t="s">
        <v>47554</v>
      </c>
      <c r="C21676" s="376" t="s">
        <v>44888</v>
      </c>
      <c r="D21676" s="378">
        <v>44.9</v>
      </c>
    </row>
    <row r="21677" spans="1:4" x14ac:dyDescent="0.25">
      <c r="A21677" s="376" t="s">
        <v>47555</v>
      </c>
      <c r="B21677" s="377" t="s">
        <v>47556</v>
      </c>
      <c r="C21677" s="376" t="s">
        <v>44888</v>
      </c>
      <c r="D21677" s="378">
        <v>33.31</v>
      </c>
    </row>
    <row r="21678" spans="1:4" x14ac:dyDescent="0.25">
      <c r="A21678" s="376" t="s">
        <v>47557</v>
      </c>
      <c r="B21678" s="377" t="s">
        <v>47558</v>
      </c>
      <c r="C21678" s="376" t="s">
        <v>44888</v>
      </c>
      <c r="D21678" s="378">
        <v>176.47</v>
      </c>
    </row>
    <row r="21679" spans="1:4" x14ac:dyDescent="0.25">
      <c r="A21679" s="376" t="s">
        <v>47559</v>
      </c>
      <c r="B21679" s="377" t="s">
        <v>47560</v>
      </c>
      <c r="C21679" s="376" t="s">
        <v>44888</v>
      </c>
      <c r="D21679" s="378">
        <v>204.68</v>
      </c>
    </row>
    <row r="21680" spans="1:4" x14ac:dyDescent="0.25">
      <c r="A21680" s="376" t="s">
        <v>47561</v>
      </c>
      <c r="B21680" s="377" t="s">
        <v>47562</v>
      </c>
      <c r="C21680" s="376" t="s">
        <v>44888</v>
      </c>
      <c r="D21680" s="378">
        <v>151.49</v>
      </c>
    </row>
    <row r="21681" spans="1:4" x14ac:dyDescent="0.25">
      <c r="A21681" s="376" t="s">
        <v>47563</v>
      </c>
      <c r="B21681" s="377" t="s">
        <v>47564</v>
      </c>
      <c r="C21681" s="376" t="s">
        <v>44888</v>
      </c>
      <c r="D21681" s="378">
        <v>202.09</v>
      </c>
    </row>
    <row r="21682" spans="1:4" x14ac:dyDescent="0.25">
      <c r="A21682" s="376" t="s">
        <v>47565</v>
      </c>
      <c r="B21682" s="377" t="s">
        <v>47566</v>
      </c>
      <c r="C21682" s="376" t="s">
        <v>44888</v>
      </c>
      <c r="D21682" s="378">
        <v>377.64</v>
      </c>
    </row>
    <row r="21683" spans="1:4" x14ac:dyDescent="0.25">
      <c r="A21683" s="376" t="s">
        <v>47567</v>
      </c>
      <c r="B21683" s="377" t="s">
        <v>47568</v>
      </c>
      <c r="C21683" s="376" t="s">
        <v>44888</v>
      </c>
      <c r="D21683" s="378">
        <v>417.22</v>
      </c>
    </row>
    <row r="21684" spans="1:4" x14ac:dyDescent="0.25">
      <c r="A21684" s="376" t="s">
        <v>47569</v>
      </c>
      <c r="B21684" s="377" t="s">
        <v>47570</v>
      </c>
      <c r="C21684" s="376" t="s">
        <v>44888</v>
      </c>
      <c r="D21684" s="378">
        <v>133.68</v>
      </c>
    </row>
    <row r="21685" spans="1:4" x14ac:dyDescent="0.25">
      <c r="A21685" s="376" t="s">
        <v>47571</v>
      </c>
      <c r="B21685" s="377" t="s">
        <v>47572</v>
      </c>
      <c r="C21685" s="376" t="s">
        <v>44888</v>
      </c>
      <c r="D21685" s="378">
        <v>169.93</v>
      </c>
    </row>
    <row r="21686" spans="1:4" x14ac:dyDescent="0.25">
      <c r="A21686" s="376" t="s">
        <v>47573</v>
      </c>
      <c r="B21686" s="377" t="s">
        <v>47574</v>
      </c>
      <c r="C21686" s="376" t="s">
        <v>44888</v>
      </c>
      <c r="D21686" s="378">
        <v>381.84</v>
      </c>
    </row>
    <row r="21687" spans="1:4" x14ac:dyDescent="0.25">
      <c r="A21687" s="376" t="s">
        <v>47575</v>
      </c>
      <c r="B21687" s="377" t="s">
        <v>47576</v>
      </c>
      <c r="C21687" s="376" t="s">
        <v>44888</v>
      </c>
      <c r="D21687" s="378">
        <v>421.42</v>
      </c>
    </row>
    <row r="21688" spans="1:4" x14ac:dyDescent="0.25">
      <c r="A21688" s="376" t="s">
        <v>47577</v>
      </c>
      <c r="B21688" s="377" t="s">
        <v>47578</v>
      </c>
      <c r="C21688" s="376" t="s">
        <v>44888</v>
      </c>
      <c r="D21688" s="378">
        <v>766.93</v>
      </c>
    </row>
    <row r="21689" spans="1:4" x14ac:dyDescent="0.25">
      <c r="A21689" s="376" t="s">
        <v>47579</v>
      </c>
      <c r="B21689" s="377" t="s">
        <v>47580</v>
      </c>
      <c r="C21689" s="376" t="s">
        <v>44888</v>
      </c>
      <c r="D21689" s="378">
        <v>1289.6199999999999</v>
      </c>
    </row>
    <row r="21690" spans="1:4" x14ac:dyDescent="0.25">
      <c r="A21690" s="376" t="s">
        <v>47581</v>
      </c>
      <c r="B21690" s="377" t="s">
        <v>47582</v>
      </c>
      <c r="C21690" s="376" t="s">
        <v>44888</v>
      </c>
      <c r="D21690" s="378">
        <v>1734.29</v>
      </c>
    </row>
    <row r="21691" spans="1:4" x14ac:dyDescent="0.25">
      <c r="A21691" s="376" t="s">
        <v>47583</v>
      </c>
      <c r="B21691" s="377" t="s">
        <v>47584</v>
      </c>
      <c r="C21691" s="376" t="s">
        <v>44888</v>
      </c>
      <c r="D21691" s="378">
        <v>1787.13</v>
      </c>
    </row>
    <row r="21692" spans="1:4" x14ac:dyDescent="0.25">
      <c r="A21692" s="376" t="s">
        <v>47585</v>
      </c>
      <c r="B21692" s="377" t="s">
        <v>47586</v>
      </c>
      <c r="C21692" s="376" t="s">
        <v>44888</v>
      </c>
      <c r="D21692" s="378">
        <v>108.49</v>
      </c>
    </row>
    <row r="21693" spans="1:4" x14ac:dyDescent="0.25">
      <c r="A21693" s="376" t="s">
        <v>47587</v>
      </c>
      <c r="B21693" s="377" t="s">
        <v>47588</v>
      </c>
      <c r="C21693" s="376" t="s">
        <v>44888</v>
      </c>
      <c r="D21693" s="378">
        <v>100.5</v>
      </c>
    </row>
    <row r="21694" spans="1:4" x14ac:dyDescent="0.25">
      <c r="A21694" s="376" t="s">
        <v>47589</v>
      </c>
      <c r="B21694" s="377" t="s">
        <v>47590</v>
      </c>
      <c r="C21694" s="376" t="s">
        <v>44888</v>
      </c>
      <c r="D21694" s="378">
        <v>767.55</v>
      </c>
    </row>
    <row r="21695" spans="1:4" x14ac:dyDescent="0.25">
      <c r="A21695" s="376" t="s">
        <v>47591</v>
      </c>
      <c r="B21695" s="377" t="s">
        <v>47592</v>
      </c>
      <c r="C21695" s="376" t="s">
        <v>44888</v>
      </c>
      <c r="D21695" s="378">
        <v>820.4</v>
      </c>
    </row>
    <row r="21696" spans="1:4" x14ac:dyDescent="0.25">
      <c r="A21696" s="376" t="s">
        <v>47593</v>
      </c>
      <c r="B21696" s="377" t="s">
        <v>47594</v>
      </c>
      <c r="C21696" s="376" t="s">
        <v>44888</v>
      </c>
      <c r="D21696" s="378">
        <v>49.17</v>
      </c>
    </row>
    <row r="21697" spans="1:4" x14ac:dyDescent="0.25">
      <c r="A21697" s="376" t="s">
        <v>47595</v>
      </c>
      <c r="B21697" s="377" t="s">
        <v>47596</v>
      </c>
      <c r="C21697" s="376" t="s">
        <v>44888</v>
      </c>
      <c r="D21697" s="378">
        <v>1.82</v>
      </c>
    </row>
    <row r="21698" spans="1:4" x14ac:dyDescent="0.25">
      <c r="A21698" s="376" t="s">
        <v>47597</v>
      </c>
      <c r="B21698" s="377" t="s">
        <v>47598</v>
      </c>
      <c r="C21698" s="376" t="s">
        <v>44888</v>
      </c>
      <c r="D21698" s="378">
        <v>18.22</v>
      </c>
    </row>
    <row r="21699" spans="1:4" x14ac:dyDescent="0.25">
      <c r="A21699" s="376" t="s">
        <v>47599</v>
      </c>
      <c r="B21699" s="377" t="s">
        <v>47600</v>
      </c>
      <c r="C21699" s="376" t="s">
        <v>44888</v>
      </c>
      <c r="D21699" s="378">
        <v>66.400000000000006</v>
      </c>
    </row>
    <row r="21700" spans="1:4" x14ac:dyDescent="0.25">
      <c r="A21700" s="376" t="s">
        <v>47601</v>
      </c>
      <c r="B21700" s="377" t="s">
        <v>47602</v>
      </c>
      <c r="C21700" s="376" t="s">
        <v>44888</v>
      </c>
      <c r="D21700" s="378">
        <v>63.45</v>
      </c>
    </row>
    <row r="21701" spans="1:4" x14ac:dyDescent="0.25">
      <c r="A21701" s="376" t="s">
        <v>47603</v>
      </c>
      <c r="B21701" s="377" t="s">
        <v>47604</v>
      </c>
      <c r="C21701" s="376" t="s">
        <v>44888</v>
      </c>
      <c r="D21701" s="378">
        <v>28.15</v>
      </c>
    </row>
    <row r="21702" spans="1:4" x14ac:dyDescent="0.25">
      <c r="A21702" s="376" t="s">
        <v>47605</v>
      </c>
      <c r="B21702" s="377" t="s">
        <v>47606</v>
      </c>
      <c r="C21702" s="376" t="s">
        <v>44888</v>
      </c>
      <c r="D21702" s="378">
        <v>66.3</v>
      </c>
    </row>
    <row r="21703" spans="1:4" x14ac:dyDescent="0.25">
      <c r="A21703" s="376" t="s">
        <v>47607</v>
      </c>
      <c r="B21703" s="377" t="s">
        <v>47608</v>
      </c>
      <c r="C21703" s="376" t="s">
        <v>44888</v>
      </c>
      <c r="D21703" s="378">
        <v>114.48</v>
      </c>
    </row>
    <row r="21704" spans="1:4" x14ac:dyDescent="0.25">
      <c r="A21704" s="376" t="s">
        <v>47609</v>
      </c>
      <c r="B21704" s="377" t="s">
        <v>47610</v>
      </c>
      <c r="C21704" s="376" t="s">
        <v>44888</v>
      </c>
      <c r="D21704" s="378">
        <v>28.27</v>
      </c>
    </row>
    <row r="21705" spans="1:4" x14ac:dyDescent="0.25">
      <c r="A21705" s="376" t="s">
        <v>47611</v>
      </c>
      <c r="B21705" s="377" t="s">
        <v>47612</v>
      </c>
      <c r="C21705" s="376" t="s">
        <v>44888</v>
      </c>
      <c r="D21705" s="378">
        <v>0.1</v>
      </c>
    </row>
    <row r="21706" spans="1:4" x14ac:dyDescent="0.25">
      <c r="A21706" s="376" t="s">
        <v>47613</v>
      </c>
      <c r="B21706" s="377" t="s">
        <v>47614</v>
      </c>
      <c r="C21706" s="376" t="s">
        <v>44888</v>
      </c>
      <c r="D21706" s="378">
        <v>8.57</v>
      </c>
    </row>
    <row r="21707" spans="1:4" x14ac:dyDescent="0.25">
      <c r="A21707" s="376" t="s">
        <v>47615</v>
      </c>
      <c r="B21707" s="377" t="s">
        <v>47616</v>
      </c>
      <c r="C21707" s="376" t="s">
        <v>44888</v>
      </c>
      <c r="D21707" s="378">
        <v>36.78</v>
      </c>
    </row>
    <row r="21708" spans="1:4" x14ac:dyDescent="0.25">
      <c r="A21708" s="376" t="s">
        <v>47617</v>
      </c>
      <c r="B21708" s="377" t="s">
        <v>47618</v>
      </c>
      <c r="C21708" s="376" t="s">
        <v>44888</v>
      </c>
      <c r="D21708" s="378">
        <v>1.1299999999999999</v>
      </c>
    </row>
    <row r="21709" spans="1:4" x14ac:dyDescent="0.25">
      <c r="A21709" s="376" t="s">
        <v>47619</v>
      </c>
      <c r="B21709" s="377" t="s">
        <v>47620</v>
      </c>
      <c r="C21709" s="376" t="s">
        <v>44888</v>
      </c>
      <c r="D21709" s="378">
        <v>1.87</v>
      </c>
    </row>
    <row r="21710" spans="1:4" x14ac:dyDescent="0.25">
      <c r="A21710" s="376" t="s">
        <v>47621</v>
      </c>
      <c r="B21710" s="377" t="s">
        <v>47622</v>
      </c>
      <c r="C21710" s="376" t="s">
        <v>44888</v>
      </c>
      <c r="D21710" s="378">
        <v>1.87</v>
      </c>
    </row>
    <row r="21711" spans="1:4" x14ac:dyDescent="0.25">
      <c r="A21711" s="376" t="s">
        <v>47623</v>
      </c>
      <c r="B21711" s="377" t="s">
        <v>47624</v>
      </c>
      <c r="C21711" s="376" t="s">
        <v>44888</v>
      </c>
      <c r="D21711" s="378">
        <v>1.87</v>
      </c>
    </row>
    <row r="21712" spans="1:4" x14ac:dyDescent="0.25">
      <c r="A21712" s="376" t="s">
        <v>47625</v>
      </c>
      <c r="B21712" s="377" t="s">
        <v>47626</v>
      </c>
      <c r="C21712" s="376" t="s">
        <v>44888</v>
      </c>
      <c r="D21712" s="378">
        <v>7.33</v>
      </c>
    </row>
    <row r="21713" spans="1:4" x14ac:dyDescent="0.25">
      <c r="A21713" s="376" t="s">
        <v>47627</v>
      </c>
      <c r="B21713" s="377" t="s">
        <v>47628</v>
      </c>
      <c r="C21713" s="376" t="s">
        <v>44888</v>
      </c>
      <c r="D21713" s="378">
        <v>12.09</v>
      </c>
    </row>
    <row r="21714" spans="1:4" x14ac:dyDescent="0.25">
      <c r="A21714" s="376" t="s">
        <v>47629</v>
      </c>
      <c r="B21714" s="377" t="s">
        <v>47630</v>
      </c>
      <c r="C21714" s="376" t="s">
        <v>44888</v>
      </c>
      <c r="D21714" s="378">
        <v>12.09</v>
      </c>
    </row>
    <row r="21715" spans="1:4" x14ac:dyDescent="0.25">
      <c r="A21715" s="376" t="s">
        <v>47631</v>
      </c>
      <c r="B21715" s="377" t="s">
        <v>47632</v>
      </c>
      <c r="C21715" s="376" t="s">
        <v>44888</v>
      </c>
      <c r="D21715" s="378">
        <v>12.09</v>
      </c>
    </row>
    <row r="21716" spans="1:4" x14ac:dyDescent="0.25">
      <c r="A21716" s="376" t="s">
        <v>47633</v>
      </c>
      <c r="B21716" s="377" t="s">
        <v>47634</v>
      </c>
      <c r="C21716" s="376" t="s">
        <v>44888</v>
      </c>
      <c r="D21716" s="378">
        <v>0.56999999999999995</v>
      </c>
    </row>
    <row r="21717" spans="1:4" x14ac:dyDescent="0.25">
      <c r="A21717" s="376" t="s">
        <v>47635</v>
      </c>
      <c r="B21717" s="377" t="s">
        <v>47636</v>
      </c>
      <c r="C21717" s="376" t="s">
        <v>44888</v>
      </c>
      <c r="D21717" s="378">
        <v>0.94</v>
      </c>
    </row>
    <row r="21718" spans="1:4" x14ac:dyDescent="0.25">
      <c r="A21718" s="376" t="s">
        <v>47637</v>
      </c>
      <c r="B21718" s="377" t="s">
        <v>47638</v>
      </c>
      <c r="C21718" s="376" t="s">
        <v>44888</v>
      </c>
      <c r="D21718" s="378">
        <v>0.94</v>
      </c>
    </row>
    <row r="21719" spans="1:4" x14ac:dyDescent="0.25">
      <c r="A21719" s="376" t="s">
        <v>47639</v>
      </c>
      <c r="B21719" s="377" t="s">
        <v>47640</v>
      </c>
      <c r="C21719" s="376" t="s">
        <v>44888</v>
      </c>
      <c r="D21719" s="378">
        <v>0.94</v>
      </c>
    </row>
    <row r="21720" spans="1:4" x14ac:dyDescent="0.25">
      <c r="A21720" s="376" t="s">
        <v>47641</v>
      </c>
      <c r="B21720" s="377" t="s">
        <v>47642</v>
      </c>
      <c r="C21720" s="376" t="s">
        <v>44888</v>
      </c>
      <c r="D21720" s="378">
        <v>111.67</v>
      </c>
    </row>
    <row r="21721" spans="1:4" x14ac:dyDescent="0.25">
      <c r="A21721" s="376" t="s">
        <v>47643</v>
      </c>
      <c r="B21721" s="377" t="s">
        <v>47644</v>
      </c>
      <c r="C21721" s="376" t="s">
        <v>44888</v>
      </c>
      <c r="D21721" s="378">
        <v>130.19</v>
      </c>
    </row>
    <row r="21722" spans="1:4" x14ac:dyDescent="0.25">
      <c r="A21722" s="376" t="s">
        <v>47645</v>
      </c>
      <c r="B21722" s="377" t="s">
        <v>47646</v>
      </c>
      <c r="C21722" s="376" t="s">
        <v>44888</v>
      </c>
      <c r="D21722" s="378">
        <v>300.89999999999998</v>
      </c>
    </row>
    <row r="21723" spans="1:4" x14ac:dyDescent="0.25">
      <c r="A21723" s="376" t="s">
        <v>47647</v>
      </c>
      <c r="B21723" s="377" t="s">
        <v>47648</v>
      </c>
      <c r="C21723" s="376" t="s">
        <v>44888</v>
      </c>
      <c r="D21723" s="378">
        <v>340.48</v>
      </c>
    </row>
    <row r="21724" spans="1:4" x14ac:dyDescent="0.25">
      <c r="A21724" s="376" t="s">
        <v>47649</v>
      </c>
      <c r="B21724" s="377" t="s">
        <v>47650</v>
      </c>
      <c r="C21724" s="376" t="s">
        <v>44888</v>
      </c>
      <c r="D21724" s="378">
        <v>158.13999999999999</v>
      </c>
    </row>
    <row r="21725" spans="1:4" x14ac:dyDescent="0.25">
      <c r="A21725" s="376" t="s">
        <v>47651</v>
      </c>
      <c r="B21725" s="377" t="s">
        <v>47652</v>
      </c>
      <c r="C21725" s="376" t="s">
        <v>44888</v>
      </c>
      <c r="D21725" s="378">
        <v>214.11</v>
      </c>
    </row>
    <row r="21726" spans="1:4" x14ac:dyDescent="0.25">
      <c r="A21726" s="376" t="s">
        <v>47653</v>
      </c>
      <c r="B21726" s="377" t="s">
        <v>47654</v>
      </c>
      <c r="C21726" s="376" t="s">
        <v>44888</v>
      </c>
      <c r="D21726" s="378">
        <v>386.62</v>
      </c>
    </row>
    <row r="21727" spans="1:4" x14ac:dyDescent="0.25">
      <c r="A21727" s="376" t="s">
        <v>47655</v>
      </c>
      <c r="B21727" s="377" t="s">
        <v>47656</v>
      </c>
      <c r="C21727" s="376" t="s">
        <v>44888</v>
      </c>
      <c r="D21727" s="378">
        <v>426.2</v>
      </c>
    </row>
    <row r="21728" spans="1:4" x14ac:dyDescent="0.25">
      <c r="A21728" s="376" t="s">
        <v>47657</v>
      </c>
      <c r="B21728" s="377" t="s">
        <v>47658</v>
      </c>
      <c r="C21728" s="376" t="s">
        <v>44888</v>
      </c>
      <c r="D21728" s="378">
        <v>195.99</v>
      </c>
    </row>
    <row r="21729" spans="1:4" x14ac:dyDescent="0.25">
      <c r="A21729" s="376" t="s">
        <v>47659</v>
      </c>
      <c r="B21729" s="377" t="s">
        <v>47660</v>
      </c>
      <c r="C21729" s="376" t="s">
        <v>44888</v>
      </c>
      <c r="D21729" s="378">
        <v>282.47000000000003</v>
      </c>
    </row>
    <row r="21730" spans="1:4" x14ac:dyDescent="0.25">
      <c r="A21730" s="376" t="s">
        <v>47661</v>
      </c>
      <c r="B21730" s="377" t="s">
        <v>47662</v>
      </c>
      <c r="C21730" s="376" t="s">
        <v>44888</v>
      </c>
      <c r="D21730" s="378">
        <v>547.74</v>
      </c>
    </row>
    <row r="21731" spans="1:4" x14ac:dyDescent="0.25">
      <c r="A21731" s="376" t="s">
        <v>47663</v>
      </c>
      <c r="B21731" s="377" t="s">
        <v>47664</v>
      </c>
      <c r="C21731" s="376" t="s">
        <v>44888</v>
      </c>
      <c r="D21731" s="378">
        <v>587.32000000000005</v>
      </c>
    </row>
    <row r="21732" spans="1:4" x14ac:dyDescent="0.25">
      <c r="A21732" s="376" t="s">
        <v>47665</v>
      </c>
      <c r="B21732" s="377" t="s">
        <v>47666</v>
      </c>
      <c r="C21732" s="376" t="s">
        <v>44888</v>
      </c>
      <c r="D21732" s="378">
        <v>39.58</v>
      </c>
    </row>
    <row r="21733" spans="1:4" x14ac:dyDescent="0.25">
      <c r="A21733" s="376" t="s">
        <v>47667</v>
      </c>
      <c r="B21733" s="377" t="s">
        <v>47668</v>
      </c>
      <c r="C21733" s="376" t="s">
        <v>44888</v>
      </c>
      <c r="D21733" s="378">
        <v>115.09</v>
      </c>
    </row>
    <row r="21734" spans="1:4" x14ac:dyDescent="0.25">
      <c r="A21734" s="376" t="s">
        <v>47669</v>
      </c>
      <c r="B21734" s="377" t="s">
        <v>47670</v>
      </c>
      <c r="C21734" s="376" t="s">
        <v>44888</v>
      </c>
      <c r="D21734" s="378">
        <v>139.88999999999999</v>
      </c>
    </row>
    <row r="21735" spans="1:4" x14ac:dyDescent="0.25">
      <c r="A21735" s="376" t="s">
        <v>47671</v>
      </c>
      <c r="B21735" s="377" t="s">
        <v>47672</v>
      </c>
      <c r="C21735" s="376" t="s">
        <v>44888</v>
      </c>
      <c r="D21735" s="378">
        <v>179.47</v>
      </c>
    </row>
    <row r="21736" spans="1:4" x14ac:dyDescent="0.25">
      <c r="A21736" s="376" t="s">
        <v>47673</v>
      </c>
      <c r="B21736" s="377" t="s">
        <v>47674</v>
      </c>
      <c r="C21736" s="376" t="s">
        <v>44888</v>
      </c>
      <c r="D21736" s="378">
        <v>39.58</v>
      </c>
    </row>
    <row r="21737" spans="1:4" x14ac:dyDescent="0.25">
      <c r="A21737" s="376" t="s">
        <v>47675</v>
      </c>
      <c r="B21737" s="377" t="s">
        <v>47676</v>
      </c>
      <c r="C21737" s="376" t="s">
        <v>44888</v>
      </c>
      <c r="D21737" s="378">
        <v>147.97999999999999</v>
      </c>
    </row>
    <row r="21738" spans="1:4" x14ac:dyDescent="0.25">
      <c r="A21738" s="376" t="s">
        <v>47677</v>
      </c>
      <c r="B21738" s="377" t="s">
        <v>47678</v>
      </c>
      <c r="C21738" s="376" t="s">
        <v>44888</v>
      </c>
      <c r="D21738" s="378">
        <v>184.98</v>
      </c>
    </row>
    <row r="21739" spans="1:4" x14ac:dyDescent="0.25">
      <c r="A21739" s="376" t="s">
        <v>47679</v>
      </c>
      <c r="B21739" s="377" t="s">
        <v>47680</v>
      </c>
      <c r="C21739" s="376" t="s">
        <v>44888</v>
      </c>
      <c r="D21739" s="378">
        <v>224.56</v>
      </c>
    </row>
    <row r="21740" spans="1:4" x14ac:dyDescent="0.25">
      <c r="A21740" s="376" t="s">
        <v>47681</v>
      </c>
      <c r="B21740" s="377" t="s">
        <v>47682</v>
      </c>
      <c r="C21740" s="376" t="s">
        <v>44888</v>
      </c>
      <c r="D21740" s="378">
        <v>41.96</v>
      </c>
    </row>
    <row r="21741" spans="1:4" x14ac:dyDescent="0.25">
      <c r="A21741" s="376" t="s">
        <v>47683</v>
      </c>
      <c r="B21741" s="377" t="s">
        <v>47684</v>
      </c>
      <c r="C21741" s="376" t="s">
        <v>44888</v>
      </c>
      <c r="D21741" s="378">
        <v>4.71</v>
      </c>
    </row>
    <row r="21742" spans="1:4" x14ac:dyDescent="0.25">
      <c r="A21742" s="376" t="s">
        <v>47685</v>
      </c>
      <c r="B21742" s="377" t="s">
        <v>47686</v>
      </c>
      <c r="C21742" s="376" t="s">
        <v>44888</v>
      </c>
      <c r="D21742" s="378">
        <v>91.74</v>
      </c>
    </row>
    <row r="21743" spans="1:4" x14ac:dyDescent="0.25">
      <c r="A21743" s="376" t="s">
        <v>47687</v>
      </c>
      <c r="B21743" s="377" t="s">
        <v>47688</v>
      </c>
      <c r="C21743" s="376" t="s">
        <v>44888</v>
      </c>
      <c r="D21743" s="378">
        <v>131.32</v>
      </c>
    </row>
    <row r="21744" spans="1:4" x14ac:dyDescent="0.25">
      <c r="A21744" s="376" t="s">
        <v>47689</v>
      </c>
      <c r="B21744" s="377" t="s">
        <v>47690</v>
      </c>
      <c r="C21744" s="376" t="s">
        <v>44888</v>
      </c>
      <c r="D21744" s="378">
        <v>369.98</v>
      </c>
    </row>
    <row r="21745" spans="1:4" x14ac:dyDescent="0.25">
      <c r="A21745" s="376" t="s">
        <v>47691</v>
      </c>
      <c r="B21745" s="377" t="s">
        <v>47692</v>
      </c>
      <c r="C21745" s="376" t="s">
        <v>44888</v>
      </c>
      <c r="D21745" s="378">
        <v>622.88</v>
      </c>
    </row>
    <row r="21746" spans="1:4" x14ac:dyDescent="0.25">
      <c r="A21746" s="376" t="s">
        <v>47693</v>
      </c>
      <c r="B21746" s="377" t="s">
        <v>47694</v>
      </c>
      <c r="C21746" s="376" t="s">
        <v>44888</v>
      </c>
      <c r="D21746" s="378">
        <v>956.05</v>
      </c>
    </row>
    <row r="21747" spans="1:4" x14ac:dyDescent="0.25">
      <c r="A21747" s="376" t="s">
        <v>47695</v>
      </c>
      <c r="B21747" s="377" t="s">
        <v>47696</v>
      </c>
      <c r="C21747" s="376" t="s">
        <v>44888</v>
      </c>
      <c r="D21747" s="378">
        <v>995.63</v>
      </c>
    </row>
    <row r="21748" spans="1:4" x14ac:dyDescent="0.25">
      <c r="A21748" s="376" t="s">
        <v>47697</v>
      </c>
      <c r="B21748" s="377" t="s">
        <v>47698</v>
      </c>
      <c r="C21748" s="376" t="s">
        <v>44888</v>
      </c>
      <c r="D21748" s="378">
        <v>518.45000000000005</v>
      </c>
    </row>
    <row r="21749" spans="1:4" x14ac:dyDescent="0.25">
      <c r="A21749" s="376" t="s">
        <v>47699</v>
      </c>
      <c r="B21749" s="377" t="s">
        <v>47700</v>
      </c>
      <c r="C21749" s="376" t="s">
        <v>44888</v>
      </c>
      <c r="D21749" s="378">
        <v>961.3</v>
      </c>
    </row>
    <row r="21750" spans="1:4" x14ac:dyDescent="0.25">
      <c r="A21750" s="376" t="s">
        <v>47701</v>
      </c>
      <c r="B21750" s="377" t="s">
        <v>47702</v>
      </c>
      <c r="C21750" s="376" t="s">
        <v>44888</v>
      </c>
      <c r="D21750" s="378">
        <v>1290.3900000000001</v>
      </c>
    </row>
    <row r="21751" spans="1:4" x14ac:dyDescent="0.25">
      <c r="A21751" s="376" t="s">
        <v>47703</v>
      </c>
      <c r="B21751" s="377" t="s">
        <v>47704</v>
      </c>
      <c r="C21751" s="376" t="s">
        <v>44888</v>
      </c>
      <c r="D21751" s="378">
        <v>1329.97</v>
      </c>
    </row>
    <row r="21752" spans="1:4" x14ac:dyDescent="0.25">
      <c r="A21752" s="376" t="s">
        <v>47705</v>
      </c>
      <c r="B21752" s="377" t="s">
        <v>47706</v>
      </c>
      <c r="C21752" s="376" t="s">
        <v>44888</v>
      </c>
      <c r="D21752" s="378">
        <v>97.26</v>
      </c>
    </row>
    <row r="21753" spans="1:4" x14ac:dyDescent="0.25">
      <c r="A21753" s="376" t="s">
        <v>47707</v>
      </c>
      <c r="B21753" s="377" t="s">
        <v>47708</v>
      </c>
      <c r="C21753" s="376" t="s">
        <v>44888</v>
      </c>
      <c r="D21753" s="378">
        <v>128.46</v>
      </c>
    </row>
    <row r="21754" spans="1:4" x14ac:dyDescent="0.25">
      <c r="A21754" s="376" t="s">
        <v>47709</v>
      </c>
      <c r="B21754" s="377" t="s">
        <v>47710</v>
      </c>
      <c r="C21754" s="376" t="s">
        <v>44888</v>
      </c>
      <c r="D21754" s="378">
        <v>135.61000000000001</v>
      </c>
    </row>
    <row r="21755" spans="1:4" x14ac:dyDescent="0.25">
      <c r="A21755" s="376" t="s">
        <v>47711</v>
      </c>
      <c r="B21755" s="377" t="s">
        <v>47712</v>
      </c>
      <c r="C21755" s="376" t="s">
        <v>44888</v>
      </c>
      <c r="D21755" s="378">
        <v>175.19</v>
      </c>
    </row>
    <row r="21756" spans="1:4" x14ac:dyDescent="0.25">
      <c r="A21756" s="376" t="s">
        <v>47713</v>
      </c>
      <c r="B21756" s="377" t="s">
        <v>47714</v>
      </c>
      <c r="C21756" s="376" t="s">
        <v>44888</v>
      </c>
      <c r="D21756" s="378">
        <v>32.51</v>
      </c>
    </row>
    <row r="21757" spans="1:4" x14ac:dyDescent="0.25">
      <c r="A21757" s="376" t="s">
        <v>47715</v>
      </c>
      <c r="B21757" s="377" t="s">
        <v>47716</v>
      </c>
      <c r="C21757" s="376" t="s">
        <v>44888</v>
      </c>
      <c r="D21757" s="378">
        <v>9.8699999999999992</v>
      </c>
    </row>
    <row r="21758" spans="1:4" x14ac:dyDescent="0.25">
      <c r="A21758" s="376" t="s">
        <v>47717</v>
      </c>
      <c r="B21758" s="377" t="s">
        <v>47718</v>
      </c>
      <c r="C21758" s="376" t="s">
        <v>44888</v>
      </c>
      <c r="D21758" s="378">
        <v>9.8699999999999992</v>
      </c>
    </row>
    <row r="21759" spans="1:4" x14ac:dyDescent="0.25">
      <c r="A21759" s="376" t="s">
        <v>47719</v>
      </c>
      <c r="B21759" s="377" t="s">
        <v>47720</v>
      </c>
      <c r="C21759" s="376" t="s">
        <v>44888</v>
      </c>
      <c r="D21759" s="378">
        <v>38.08</v>
      </c>
    </row>
    <row r="21760" spans="1:4" x14ac:dyDescent="0.25">
      <c r="A21760" s="376" t="s">
        <v>47721</v>
      </c>
      <c r="B21760" s="377" t="s">
        <v>47722</v>
      </c>
      <c r="C21760" s="376" t="s">
        <v>44888</v>
      </c>
      <c r="D21760" s="378">
        <v>77.930000000000007</v>
      </c>
    </row>
    <row r="21761" spans="1:4" x14ac:dyDescent="0.25">
      <c r="A21761" s="376" t="s">
        <v>47723</v>
      </c>
      <c r="B21761" s="377" t="s">
        <v>47724</v>
      </c>
      <c r="C21761" s="376" t="s">
        <v>44888</v>
      </c>
      <c r="D21761" s="378">
        <v>70.7</v>
      </c>
    </row>
    <row r="21762" spans="1:4" x14ac:dyDescent="0.25">
      <c r="A21762" s="376" t="s">
        <v>47725</v>
      </c>
      <c r="B21762" s="377" t="s">
        <v>47726</v>
      </c>
      <c r="C21762" s="376" t="s">
        <v>44888</v>
      </c>
      <c r="D21762" s="378">
        <v>167.14</v>
      </c>
    </row>
    <row r="21763" spans="1:4" x14ac:dyDescent="0.25">
      <c r="A21763" s="376" t="s">
        <v>47727</v>
      </c>
      <c r="B21763" s="377" t="s">
        <v>47728</v>
      </c>
      <c r="C21763" s="376" t="s">
        <v>44888</v>
      </c>
      <c r="D21763" s="378">
        <v>206.72</v>
      </c>
    </row>
    <row r="21764" spans="1:4" x14ac:dyDescent="0.25">
      <c r="A21764" s="376" t="s">
        <v>47729</v>
      </c>
      <c r="B21764" s="377" t="s">
        <v>47730</v>
      </c>
      <c r="C21764" s="376" t="s">
        <v>44888</v>
      </c>
      <c r="D21764" s="378">
        <v>0.48</v>
      </c>
    </row>
    <row r="21765" spans="1:4" x14ac:dyDescent="0.25">
      <c r="A21765" s="376" t="s">
        <v>47731</v>
      </c>
      <c r="B21765" s="377" t="s">
        <v>47732</v>
      </c>
      <c r="C21765" s="376" t="s">
        <v>44888</v>
      </c>
      <c r="D21765" s="378">
        <v>1.1100000000000001</v>
      </c>
    </row>
    <row r="21766" spans="1:4" x14ac:dyDescent="0.25">
      <c r="A21766" s="376" t="s">
        <v>47733</v>
      </c>
      <c r="B21766" s="377" t="s">
        <v>47734</v>
      </c>
      <c r="C21766" s="376" t="s">
        <v>44888</v>
      </c>
      <c r="D21766" s="378">
        <v>2.13</v>
      </c>
    </row>
    <row r="21767" spans="1:4" x14ac:dyDescent="0.25">
      <c r="A21767" s="376" t="s">
        <v>47735</v>
      </c>
      <c r="B21767" s="377" t="s">
        <v>47736</v>
      </c>
      <c r="C21767" s="376" t="s">
        <v>44888</v>
      </c>
      <c r="D21767" s="378">
        <v>2.13</v>
      </c>
    </row>
    <row r="21768" spans="1:4" x14ac:dyDescent="0.25">
      <c r="A21768" s="376" t="s">
        <v>47737</v>
      </c>
      <c r="B21768" s="377" t="s">
        <v>47738</v>
      </c>
      <c r="C21768" s="376" t="s">
        <v>44888</v>
      </c>
      <c r="D21768" s="378">
        <v>0.21</v>
      </c>
    </row>
    <row r="21769" spans="1:4" x14ac:dyDescent="0.25">
      <c r="A21769" s="376" t="s">
        <v>47739</v>
      </c>
      <c r="B21769" s="377" t="s">
        <v>47740</v>
      </c>
      <c r="C21769" s="376" t="s">
        <v>44888</v>
      </c>
      <c r="D21769" s="378">
        <v>0.47</v>
      </c>
    </row>
    <row r="21770" spans="1:4" x14ac:dyDescent="0.25">
      <c r="A21770" s="376" t="s">
        <v>47741</v>
      </c>
      <c r="B21770" s="377" t="s">
        <v>47742</v>
      </c>
      <c r="C21770" s="376" t="s">
        <v>44888</v>
      </c>
      <c r="D21770" s="378">
        <v>1.38</v>
      </c>
    </row>
    <row r="21771" spans="1:4" x14ac:dyDescent="0.25">
      <c r="A21771" s="376" t="s">
        <v>47743</v>
      </c>
      <c r="B21771" s="377" t="s">
        <v>47744</v>
      </c>
      <c r="C21771" s="376" t="s">
        <v>44888</v>
      </c>
      <c r="D21771" s="378">
        <v>1.38</v>
      </c>
    </row>
    <row r="21772" spans="1:4" x14ac:dyDescent="0.25">
      <c r="A21772" s="376" t="s">
        <v>47745</v>
      </c>
      <c r="B21772" s="377" t="s">
        <v>47746</v>
      </c>
      <c r="C21772" s="376" t="s">
        <v>44888</v>
      </c>
      <c r="D21772" s="378">
        <v>3.35</v>
      </c>
    </row>
    <row r="21773" spans="1:4" x14ac:dyDescent="0.25">
      <c r="A21773" s="376" t="s">
        <v>47747</v>
      </c>
      <c r="B21773" s="377" t="s">
        <v>47748</v>
      </c>
      <c r="C21773" s="376" t="s">
        <v>44888</v>
      </c>
      <c r="D21773" s="378">
        <v>6.39</v>
      </c>
    </row>
    <row r="21774" spans="1:4" x14ac:dyDescent="0.25">
      <c r="A21774" s="376" t="s">
        <v>47749</v>
      </c>
      <c r="B21774" s="377" t="s">
        <v>47750</v>
      </c>
      <c r="C21774" s="376" t="s">
        <v>44888</v>
      </c>
      <c r="D21774" s="378">
        <v>6.39</v>
      </c>
    </row>
    <row r="21775" spans="1:4" x14ac:dyDescent="0.25">
      <c r="A21775" s="376" t="s">
        <v>47751</v>
      </c>
      <c r="B21775" s="377" t="s">
        <v>47752</v>
      </c>
      <c r="C21775" s="376" t="s">
        <v>44888</v>
      </c>
      <c r="D21775" s="378">
        <v>6.39</v>
      </c>
    </row>
    <row r="21776" spans="1:4" x14ac:dyDescent="0.25">
      <c r="A21776" s="376" t="s">
        <v>47753</v>
      </c>
      <c r="B21776" s="377" t="s">
        <v>47754</v>
      </c>
      <c r="C21776" s="376" t="s">
        <v>44888</v>
      </c>
      <c r="D21776" s="378">
        <v>87.89</v>
      </c>
    </row>
    <row r="21777" spans="1:4" x14ac:dyDescent="0.25">
      <c r="A21777" s="376" t="s">
        <v>47755</v>
      </c>
      <c r="B21777" s="377" t="s">
        <v>47756</v>
      </c>
      <c r="C21777" s="376" t="s">
        <v>44888</v>
      </c>
      <c r="D21777" s="378">
        <v>80.92</v>
      </c>
    </row>
    <row r="21778" spans="1:4" x14ac:dyDescent="0.25">
      <c r="A21778" s="376" t="s">
        <v>47757</v>
      </c>
      <c r="B21778" s="377" t="s">
        <v>47758</v>
      </c>
      <c r="C21778" s="376" t="s">
        <v>44888</v>
      </c>
      <c r="D21778" s="378">
        <v>179.87</v>
      </c>
    </row>
    <row r="21779" spans="1:4" x14ac:dyDescent="0.25">
      <c r="A21779" s="376" t="s">
        <v>47759</v>
      </c>
      <c r="B21779" s="377" t="s">
        <v>47760</v>
      </c>
      <c r="C21779" s="376" t="s">
        <v>44888</v>
      </c>
      <c r="D21779" s="378">
        <v>219.45</v>
      </c>
    </row>
    <row r="21780" spans="1:4" x14ac:dyDescent="0.25">
      <c r="A21780" s="376" t="s">
        <v>47761</v>
      </c>
      <c r="B21780" s="377" t="s">
        <v>47762</v>
      </c>
      <c r="C21780" s="376" t="s">
        <v>44888</v>
      </c>
      <c r="D21780" s="378">
        <v>94.32</v>
      </c>
    </row>
    <row r="21781" spans="1:4" x14ac:dyDescent="0.25">
      <c r="A21781" s="376" t="s">
        <v>47763</v>
      </c>
      <c r="B21781" s="377" t="s">
        <v>47764</v>
      </c>
      <c r="C21781" s="376" t="s">
        <v>44888</v>
      </c>
      <c r="D21781" s="378">
        <v>91.69</v>
      </c>
    </row>
    <row r="21782" spans="1:4" x14ac:dyDescent="0.25">
      <c r="A21782" s="376" t="s">
        <v>47765</v>
      </c>
      <c r="B21782" s="377" t="s">
        <v>47766</v>
      </c>
      <c r="C21782" s="376" t="s">
        <v>44888</v>
      </c>
      <c r="D21782" s="378">
        <v>190.64</v>
      </c>
    </row>
    <row r="21783" spans="1:4" x14ac:dyDescent="0.25">
      <c r="A21783" s="376" t="s">
        <v>47767</v>
      </c>
      <c r="B21783" s="377" t="s">
        <v>47768</v>
      </c>
      <c r="C21783" s="376" t="s">
        <v>44888</v>
      </c>
      <c r="D21783" s="378">
        <v>230.22</v>
      </c>
    </row>
    <row r="21784" spans="1:4" x14ac:dyDescent="0.25">
      <c r="A21784" s="376" t="s">
        <v>47769</v>
      </c>
      <c r="B21784" s="377" t="s">
        <v>47770</v>
      </c>
      <c r="C21784" s="376" t="s">
        <v>44888</v>
      </c>
      <c r="D21784" s="378">
        <v>105.63</v>
      </c>
    </row>
    <row r="21785" spans="1:4" x14ac:dyDescent="0.25">
      <c r="A21785" s="376" t="s">
        <v>47771</v>
      </c>
      <c r="B21785" s="377" t="s">
        <v>47772</v>
      </c>
      <c r="C21785" s="376" t="s">
        <v>44888</v>
      </c>
      <c r="D21785" s="378">
        <v>110.63</v>
      </c>
    </row>
    <row r="21786" spans="1:4" x14ac:dyDescent="0.25">
      <c r="A21786" s="376" t="s">
        <v>47773</v>
      </c>
      <c r="B21786" s="377" t="s">
        <v>47774</v>
      </c>
      <c r="C21786" s="376" t="s">
        <v>44888</v>
      </c>
      <c r="D21786" s="378">
        <v>263.25</v>
      </c>
    </row>
    <row r="21787" spans="1:4" x14ac:dyDescent="0.25">
      <c r="A21787" s="376" t="s">
        <v>47775</v>
      </c>
      <c r="B21787" s="377" t="s">
        <v>47776</v>
      </c>
      <c r="C21787" s="376" t="s">
        <v>44888</v>
      </c>
      <c r="D21787" s="378">
        <v>302.83</v>
      </c>
    </row>
    <row r="21788" spans="1:4" x14ac:dyDescent="0.25">
      <c r="A21788" s="376" t="s">
        <v>47777</v>
      </c>
      <c r="B21788" s="377" t="s">
        <v>47778</v>
      </c>
      <c r="C21788" s="376" t="s">
        <v>44888</v>
      </c>
      <c r="D21788" s="378">
        <v>103.36</v>
      </c>
    </row>
    <row r="21789" spans="1:4" x14ac:dyDescent="0.25">
      <c r="A21789" s="376" t="s">
        <v>47779</v>
      </c>
      <c r="B21789" s="377" t="s">
        <v>47780</v>
      </c>
      <c r="C21789" s="376" t="s">
        <v>44888</v>
      </c>
      <c r="D21789" s="378">
        <v>106.82</v>
      </c>
    </row>
    <row r="21790" spans="1:4" x14ac:dyDescent="0.25">
      <c r="A21790" s="376" t="s">
        <v>47781</v>
      </c>
      <c r="B21790" s="377" t="s">
        <v>47782</v>
      </c>
      <c r="C21790" s="376" t="s">
        <v>44888</v>
      </c>
      <c r="D21790" s="378">
        <v>307.33999999999997</v>
      </c>
    </row>
    <row r="21791" spans="1:4" x14ac:dyDescent="0.25">
      <c r="A21791" s="376" t="s">
        <v>47783</v>
      </c>
      <c r="B21791" s="377" t="s">
        <v>47784</v>
      </c>
      <c r="C21791" s="376" t="s">
        <v>44888</v>
      </c>
      <c r="D21791" s="378">
        <v>346.92</v>
      </c>
    </row>
    <row r="21792" spans="1:4" x14ac:dyDescent="0.25">
      <c r="A21792" s="376" t="s">
        <v>47785</v>
      </c>
      <c r="B21792" s="377" t="s">
        <v>47786</v>
      </c>
      <c r="C21792" s="376" t="s">
        <v>44888</v>
      </c>
      <c r="D21792" s="378">
        <v>193.33</v>
      </c>
    </row>
    <row r="21793" spans="1:4" x14ac:dyDescent="0.25">
      <c r="A21793" s="376" t="s">
        <v>47787</v>
      </c>
      <c r="B21793" s="377" t="s">
        <v>47788</v>
      </c>
      <c r="C21793" s="376" t="s">
        <v>44888</v>
      </c>
      <c r="D21793" s="378">
        <v>257.52999999999997</v>
      </c>
    </row>
    <row r="21794" spans="1:4" x14ac:dyDescent="0.25">
      <c r="A21794" s="376" t="s">
        <v>47789</v>
      </c>
      <c r="B21794" s="377" t="s">
        <v>47790</v>
      </c>
      <c r="C21794" s="376" t="s">
        <v>44888</v>
      </c>
      <c r="D21794" s="378">
        <v>459.84</v>
      </c>
    </row>
    <row r="21795" spans="1:4" x14ac:dyDescent="0.25">
      <c r="A21795" s="376" t="s">
        <v>47791</v>
      </c>
      <c r="B21795" s="377" t="s">
        <v>47792</v>
      </c>
      <c r="C21795" s="376" t="s">
        <v>44888</v>
      </c>
      <c r="D21795" s="378">
        <v>499.43</v>
      </c>
    </row>
    <row r="21796" spans="1:4" x14ac:dyDescent="0.25">
      <c r="A21796" s="376" t="s">
        <v>47793</v>
      </c>
      <c r="B21796" s="377" t="s">
        <v>47794</v>
      </c>
      <c r="C21796" s="376" t="s">
        <v>44888</v>
      </c>
      <c r="D21796" s="378">
        <v>193.33</v>
      </c>
    </row>
    <row r="21797" spans="1:4" x14ac:dyDescent="0.25">
      <c r="A21797" s="376" t="s">
        <v>47795</v>
      </c>
      <c r="B21797" s="377" t="s">
        <v>47796</v>
      </c>
      <c r="C21797" s="376" t="s">
        <v>44888</v>
      </c>
      <c r="D21797" s="378">
        <v>257.52999999999997</v>
      </c>
    </row>
    <row r="21798" spans="1:4" x14ac:dyDescent="0.25">
      <c r="A21798" s="376" t="s">
        <v>47797</v>
      </c>
      <c r="B21798" s="377" t="s">
        <v>47798</v>
      </c>
      <c r="C21798" s="376" t="s">
        <v>44888</v>
      </c>
      <c r="D21798" s="378">
        <v>476.41</v>
      </c>
    </row>
    <row r="21799" spans="1:4" x14ac:dyDescent="0.25">
      <c r="A21799" s="376" t="s">
        <v>47799</v>
      </c>
      <c r="B21799" s="377" t="s">
        <v>47800</v>
      </c>
      <c r="C21799" s="376" t="s">
        <v>44888</v>
      </c>
      <c r="D21799" s="378">
        <v>515.99</v>
      </c>
    </row>
    <row r="21800" spans="1:4" x14ac:dyDescent="0.25">
      <c r="A21800" s="376" t="s">
        <v>47801</v>
      </c>
      <c r="B21800" s="377" t="s">
        <v>47802</v>
      </c>
      <c r="C21800" s="376" t="s">
        <v>44888</v>
      </c>
      <c r="D21800" s="378">
        <v>100.77</v>
      </c>
    </row>
    <row r="21801" spans="1:4" x14ac:dyDescent="0.25">
      <c r="A21801" s="376" t="s">
        <v>47803</v>
      </c>
      <c r="B21801" s="377" t="s">
        <v>47804</v>
      </c>
      <c r="C21801" s="376" t="s">
        <v>44888</v>
      </c>
      <c r="D21801" s="378">
        <v>102.49</v>
      </c>
    </row>
    <row r="21802" spans="1:4" x14ac:dyDescent="0.25">
      <c r="A21802" s="376" t="s">
        <v>47805</v>
      </c>
      <c r="B21802" s="377" t="s">
        <v>47806</v>
      </c>
      <c r="C21802" s="376" t="s">
        <v>44888</v>
      </c>
      <c r="D21802" s="378">
        <v>220.2</v>
      </c>
    </row>
    <row r="21803" spans="1:4" x14ac:dyDescent="0.25">
      <c r="A21803" s="376" t="s">
        <v>47807</v>
      </c>
      <c r="B21803" s="377" t="s">
        <v>47808</v>
      </c>
      <c r="C21803" s="376" t="s">
        <v>44888</v>
      </c>
      <c r="D21803" s="378">
        <v>259.77999999999997</v>
      </c>
    </row>
    <row r="21804" spans="1:4" x14ac:dyDescent="0.25">
      <c r="A21804" s="376" t="s">
        <v>47809</v>
      </c>
      <c r="B21804" s="377" t="s">
        <v>47810</v>
      </c>
      <c r="C21804" s="376" t="s">
        <v>44888</v>
      </c>
      <c r="D21804" s="378">
        <v>121.59</v>
      </c>
    </row>
    <row r="21805" spans="1:4" x14ac:dyDescent="0.25">
      <c r="A21805" s="376" t="s">
        <v>47811</v>
      </c>
      <c r="B21805" s="377" t="s">
        <v>47812</v>
      </c>
      <c r="C21805" s="376" t="s">
        <v>44888</v>
      </c>
      <c r="D21805" s="378">
        <v>137.37</v>
      </c>
    </row>
    <row r="21806" spans="1:4" x14ac:dyDescent="0.25">
      <c r="A21806" s="376" t="s">
        <v>47813</v>
      </c>
      <c r="B21806" s="377" t="s">
        <v>47814</v>
      </c>
      <c r="C21806" s="376" t="s">
        <v>44888</v>
      </c>
      <c r="D21806" s="378">
        <v>345.17</v>
      </c>
    </row>
    <row r="21807" spans="1:4" x14ac:dyDescent="0.25">
      <c r="A21807" s="376" t="s">
        <v>47815</v>
      </c>
      <c r="B21807" s="377" t="s">
        <v>47816</v>
      </c>
      <c r="C21807" s="376" t="s">
        <v>44888</v>
      </c>
      <c r="D21807" s="378">
        <v>384.75</v>
      </c>
    </row>
    <row r="21808" spans="1:4" x14ac:dyDescent="0.25">
      <c r="A21808" s="376" t="s">
        <v>47817</v>
      </c>
      <c r="B21808" s="377" t="s">
        <v>47818</v>
      </c>
      <c r="C21808" s="376" t="s">
        <v>44888</v>
      </c>
      <c r="D21808" s="378">
        <v>63.79</v>
      </c>
    </row>
    <row r="21809" spans="1:4" x14ac:dyDescent="0.25">
      <c r="A21809" s="376" t="s">
        <v>47819</v>
      </c>
      <c r="B21809" s="377" t="s">
        <v>47820</v>
      </c>
      <c r="C21809" s="376" t="s">
        <v>44888</v>
      </c>
      <c r="D21809" s="378">
        <v>40.54</v>
      </c>
    </row>
    <row r="21810" spans="1:4" x14ac:dyDescent="0.25">
      <c r="A21810" s="376" t="s">
        <v>47821</v>
      </c>
      <c r="B21810" s="377" t="s">
        <v>47822</v>
      </c>
      <c r="C21810" s="376" t="s">
        <v>44888</v>
      </c>
      <c r="D21810" s="378">
        <v>71.75</v>
      </c>
    </row>
    <row r="21811" spans="1:4" x14ac:dyDescent="0.25">
      <c r="A21811" s="376" t="s">
        <v>47823</v>
      </c>
      <c r="B21811" s="377" t="s">
        <v>47824</v>
      </c>
      <c r="C21811" s="376" t="s">
        <v>44888</v>
      </c>
      <c r="D21811" s="378">
        <v>111.34</v>
      </c>
    </row>
    <row r="21812" spans="1:4" x14ac:dyDescent="0.25">
      <c r="A21812" s="376" t="s">
        <v>47825</v>
      </c>
      <c r="B21812" s="377" t="s">
        <v>47826</v>
      </c>
      <c r="C21812" s="376" t="s">
        <v>44888</v>
      </c>
      <c r="D21812" s="378">
        <v>127.12</v>
      </c>
    </row>
    <row r="21813" spans="1:4" x14ac:dyDescent="0.25">
      <c r="A21813" s="376" t="s">
        <v>47827</v>
      </c>
      <c r="B21813" s="377" t="s">
        <v>47828</v>
      </c>
      <c r="C21813" s="376" t="s">
        <v>44888</v>
      </c>
      <c r="D21813" s="378">
        <v>146.62</v>
      </c>
    </row>
    <row r="21814" spans="1:4" x14ac:dyDescent="0.25">
      <c r="A21814" s="376" t="s">
        <v>47829</v>
      </c>
      <c r="B21814" s="377" t="s">
        <v>47830</v>
      </c>
      <c r="C21814" s="376" t="s">
        <v>44888</v>
      </c>
      <c r="D21814" s="378">
        <v>229.86</v>
      </c>
    </row>
    <row r="21815" spans="1:4" x14ac:dyDescent="0.25">
      <c r="A21815" s="376" t="s">
        <v>47831</v>
      </c>
      <c r="B21815" s="377" t="s">
        <v>47832</v>
      </c>
      <c r="C21815" s="376" t="s">
        <v>44888</v>
      </c>
      <c r="D21815" s="378">
        <v>269.44</v>
      </c>
    </row>
    <row r="21816" spans="1:4" x14ac:dyDescent="0.25">
      <c r="A21816" s="376" t="s">
        <v>47833</v>
      </c>
      <c r="B21816" s="377" t="s">
        <v>47834</v>
      </c>
      <c r="C21816" s="376" t="s">
        <v>44888</v>
      </c>
      <c r="D21816" s="378">
        <v>176.1</v>
      </c>
    </row>
    <row r="21817" spans="1:4" x14ac:dyDescent="0.25">
      <c r="A21817" s="376" t="s">
        <v>47835</v>
      </c>
      <c r="B21817" s="377" t="s">
        <v>47836</v>
      </c>
      <c r="C21817" s="376" t="s">
        <v>44888</v>
      </c>
      <c r="D21817" s="378">
        <v>228.66</v>
      </c>
    </row>
    <row r="21818" spans="1:4" x14ac:dyDescent="0.25">
      <c r="A21818" s="376" t="s">
        <v>47837</v>
      </c>
      <c r="B21818" s="377" t="s">
        <v>47838</v>
      </c>
      <c r="C21818" s="376" t="s">
        <v>44888</v>
      </c>
      <c r="D21818" s="378">
        <v>365.08</v>
      </c>
    </row>
    <row r="21819" spans="1:4" x14ac:dyDescent="0.25">
      <c r="A21819" s="376" t="s">
        <v>47839</v>
      </c>
      <c r="B21819" s="377" t="s">
        <v>47840</v>
      </c>
      <c r="C21819" s="376" t="s">
        <v>44888</v>
      </c>
      <c r="D21819" s="378">
        <v>404.66</v>
      </c>
    </row>
    <row r="21820" spans="1:4" x14ac:dyDescent="0.25">
      <c r="A21820" s="376" t="s">
        <v>47841</v>
      </c>
      <c r="B21820" s="377" t="s">
        <v>47842</v>
      </c>
      <c r="C21820" s="376" t="s">
        <v>44888</v>
      </c>
      <c r="D21820" s="378">
        <v>106.28</v>
      </c>
    </row>
    <row r="21821" spans="1:4" x14ac:dyDescent="0.25">
      <c r="A21821" s="376" t="s">
        <v>47843</v>
      </c>
      <c r="B21821" s="377" t="s">
        <v>47844</v>
      </c>
      <c r="C21821" s="376" t="s">
        <v>44888</v>
      </c>
      <c r="D21821" s="378">
        <v>111.72</v>
      </c>
    </row>
    <row r="21822" spans="1:4" x14ac:dyDescent="0.25">
      <c r="A21822" s="376" t="s">
        <v>47845</v>
      </c>
      <c r="B21822" s="377" t="s">
        <v>47846</v>
      </c>
      <c r="C21822" s="376" t="s">
        <v>44888</v>
      </c>
      <c r="D21822" s="378">
        <v>252.94</v>
      </c>
    </row>
    <row r="21823" spans="1:4" x14ac:dyDescent="0.25">
      <c r="A21823" s="376" t="s">
        <v>47847</v>
      </c>
      <c r="B21823" s="377" t="s">
        <v>47848</v>
      </c>
      <c r="C21823" s="376" t="s">
        <v>44888</v>
      </c>
      <c r="D21823" s="378">
        <v>292.52</v>
      </c>
    </row>
    <row r="21824" spans="1:4" x14ac:dyDescent="0.25">
      <c r="A21824" s="376" t="s">
        <v>47849</v>
      </c>
      <c r="B21824" s="377" t="s">
        <v>47850</v>
      </c>
      <c r="C21824" s="376" t="s">
        <v>44888</v>
      </c>
      <c r="D21824" s="378">
        <v>125.09</v>
      </c>
    </row>
    <row r="21825" spans="1:4" x14ac:dyDescent="0.25">
      <c r="A21825" s="376" t="s">
        <v>47851</v>
      </c>
      <c r="B21825" s="377" t="s">
        <v>47852</v>
      </c>
      <c r="C21825" s="376" t="s">
        <v>44888</v>
      </c>
      <c r="D21825" s="378">
        <v>143.22999999999999</v>
      </c>
    </row>
    <row r="21826" spans="1:4" x14ac:dyDescent="0.25">
      <c r="A21826" s="376" t="s">
        <v>47853</v>
      </c>
      <c r="B21826" s="377" t="s">
        <v>47854</v>
      </c>
      <c r="C21826" s="376" t="s">
        <v>44888</v>
      </c>
      <c r="D21826" s="378">
        <v>292.07</v>
      </c>
    </row>
    <row r="21827" spans="1:4" x14ac:dyDescent="0.25">
      <c r="A21827" s="376" t="s">
        <v>47855</v>
      </c>
      <c r="B21827" s="377" t="s">
        <v>47856</v>
      </c>
      <c r="C21827" s="376" t="s">
        <v>44888</v>
      </c>
      <c r="D21827" s="378">
        <v>331.65</v>
      </c>
    </row>
    <row r="21828" spans="1:4" x14ac:dyDescent="0.25">
      <c r="A21828" s="376" t="s">
        <v>47857</v>
      </c>
      <c r="B21828" s="377" t="s">
        <v>47858</v>
      </c>
      <c r="C21828" s="376" t="s">
        <v>44888</v>
      </c>
      <c r="D21828" s="378">
        <v>64.94</v>
      </c>
    </row>
    <row r="21829" spans="1:4" x14ac:dyDescent="0.25">
      <c r="A21829" s="376" t="s">
        <v>47859</v>
      </c>
      <c r="B21829" s="377" t="s">
        <v>47860</v>
      </c>
      <c r="C21829" s="376" t="s">
        <v>44888</v>
      </c>
      <c r="D21829" s="378">
        <v>45.79</v>
      </c>
    </row>
    <row r="21830" spans="1:4" x14ac:dyDescent="0.25">
      <c r="A21830" s="376" t="s">
        <v>47861</v>
      </c>
      <c r="B21830" s="377" t="s">
        <v>47862</v>
      </c>
      <c r="C21830" s="376" t="s">
        <v>44888</v>
      </c>
      <c r="D21830" s="378">
        <v>134.13999999999999</v>
      </c>
    </row>
    <row r="21831" spans="1:4" x14ac:dyDescent="0.25">
      <c r="A21831" s="376" t="s">
        <v>47863</v>
      </c>
      <c r="B21831" s="377" t="s">
        <v>47864</v>
      </c>
      <c r="C21831" s="376" t="s">
        <v>44888</v>
      </c>
      <c r="D21831" s="378">
        <v>173.72</v>
      </c>
    </row>
    <row r="21832" spans="1:4" x14ac:dyDescent="0.25">
      <c r="A21832" s="376" t="s">
        <v>47865</v>
      </c>
      <c r="B21832" s="377" t="s">
        <v>47866</v>
      </c>
      <c r="C21832" s="376" t="s">
        <v>44888</v>
      </c>
      <c r="D21832" s="378">
        <v>68.16</v>
      </c>
    </row>
    <row r="21833" spans="1:4" x14ac:dyDescent="0.25">
      <c r="A21833" s="376" t="s">
        <v>47867</v>
      </c>
      <c r="B21833" s="377" t="s">
        <v>47868</v>
      </c>
      <c r="C21833" s="376" t="s">
        <v>44888</v>
      </c>
      <c r="D21833" s="378">
        <v>51.62</v>
      </c>
    </row>
    <row r="21834" spans="1:4" x14ac:dyDescent="0.25">
      <c r="A21834" s="376" t="s">
        <v>47869</v>
      </c>
      <c r="B21834" s="377" t="s">
        <v>47870</v>
      </c>
      <c r="C21834" s="376" t="s">
        <v>44888</v>
      </c>
      <c r="D21834" s="378">
        <v>159.35</v>
      </c>
    </row>
    <row r="21835" spans="1:4" x14ac:dyDescent="0.25">
      <c r="A21835" s="376" t="s">
        <v>47871</v>
      </c>
      <c r="B21835" s="377" t="s">
        <v>47872</v>
      </c>
      <c r="C21835" s="376" t="s">
        <v>44888</v>
      </c>
      <c r="D21835" s="378">
        <v>198.93</v>
      </c>
    </row>
    <row r="21836" spans="1:4" x14ac:dyDescent="0.25">
      <c r="A21836" s="376" t="s">
        <v>47873</v>
      </c>
      <c r="B21836" s="377" t="s">
        <v>47874</v>
      </c>
      <c r="C21836" s="376" t="s">
        <v>44888</v>
      </c>
      <c r="D21836" s="378">
        <v>39.58</v>
      </c>
    </row>
    <row r="21837" spans="1:4" x14ac:dyDescent="0.25">
      <c r="A21837" s="376" t="s">
        <v>47875</v>
      </c>
      <c r="B21837" s="377" t="s">
        <v>47876</v>
      </c>
      <c r="C21837" s="376" t="s">
        <v>44888</v>
      </c>
      <c r="D21837" s="378">
        <v>26.98</v>
      </c>
    </row>
    <row r="21838" spans="1:4" x14ac:dyDescent="0.25">
      <c r="A21838" s="376" t="s">
        <v>47877</v>
      </c>
      <c r="B21838" s="377" t="s">
        <v>47878</v>
      </c>
      <c r="C21838" s="376" t="s">
        <v>44888</v>
      </c>
      <c r="D21838" s="378">
        <v>17.55</v>
      </c>
    </row>
    <row r="21839" spans="1:4" x14ac:dyDescent="0.25">
      <c r="A21839" s="376" t="s">
        <v>47879</v>
      </c>
      <c r="B21839" s="377" t="s">
        <v>47880</v>
      </c>
      <c r="C21839" s="376" t="s">
        <v>44888</v>
      </c>
      <c r="D21839" s="378">
        <v>57.13</v>
      </c>
    </row>
    <row r="21840" spans="1:4" x14ac:dyDescent="0.25">
      <c r="A21840" s="376" t="s">
        <v>47881</v>
      </c>
      <c r="B21840" s="377" t="s">
        <v>47882</v>
      </c>
      <c r="C21840" s="376" t="s">
        <v>44888</v>
      </c>
      <c r="D21840" s="378">
        <v>80.73</v>
      </c>
    </row>
    <row r="21841" spans="1:4" x14ac:dyDescent="0.25">
      <c r="A21841" s="376" t="s">
        <v>47883</v>
      </c>
      <c r="B21841" s="377" t="s">
        <v>47884</v>
      </c>
      <c r="C21841" s="376" t="s">
        <v>44888</v>
      </c>
      <c r="D21841" s="378">
        <v>74.31</v>
      </c>
    </row>
    <row r="21842" spans="1:4" x14ac:dyDescent="0.25">
      <c r="A21842" s="376" t="s">
        <v>47885</v>
      </c>
      <c r="B21842" s="377" t="s">
        <v>47886</v>
      </c>
      <c r="C21842" s="376" t="s">
        <v>44888</v>
      </c>
      <c r="D21842" s="378">
        <v>182.05</v>
      </c>
    </row>
    <row r="21843" spans="1:4" x14ac:dyDescent="0.25">
      <c r="A21843" s="376" t="s">
        <v>47887</v>
      </c>
      <c r="B21843" s="377" t="s">
        <v>47888</v>
      </c>
      <c r="C21843" s="376" t="s">
        <v>44888</v>
      </c>
      <c r="D21843" s="378">
        <v>221.63</v>
      </c>
    </row>
    <row r="21844" spans="1:4" x14ac:dyDescent="0.25">
      <c r="A21844" s="376" t="s">
        <v>47889</v>
      </c>
      <c r="B21844" s="377" t="s">
        <v>47890</v>
      </c>
      <c r="C21844" s="376" t="s">
        <v>44888</v>
      </c>
      <c r="D21844" s="378">
        <v>70.349999999999994</v>
      </c>
    </row>
    <row r="21845" spans="1:4" x14ac:dyDescent="0.25">
      <c r="A21845" s="376" t="s">
        <v>47891</v>
      </c>
      <c r="B21845" s="377" t="s">
        <v>47892</v>
      </c>
      <c r="C21845" s="376" t="s">
        <v>44888</v>
      </c>
      <c r="D21845" s="378">
        <v>55.57</v>
      </c>
    </row>
    <row r="21846" spans="1:4" x14ac:dyDescent="0.25">
      <c r="A21846" s="376" t="s">
        <v>47893</v>
      </c>
      <c r="B21846" s="377" t="s">
        <v>47894</v>
      </c>
      <c r="C21846" s="376" t="s">
        <v>44888</v>
      </c>
      <c r="D21846" s="378">
        <v>163.30000000000001</v>
      </c>
    </row>
    <row r="21847" spans="1:4" x14ac:dyDescent="0.25">
      <c r="A21847" s="376" t="s">
        <v>47895</v>
      </c>
      <c r="B21847" s="377" t="s">
        <v>47896</v>
      </c>
      <c r="C21847" s="376" t="s">
        <v>44888</v>
      </c>
      <c r="D21847" s="378">
        <v>202.88</v>
      </c>
    </row>
    <row r="21848" spans="1:4" x14ac:dyDescent="0.25">
      <c r="A21848" s="376" t="s">
        <v>47897</v>
      </c>
      <c r="B21848" s="377" t="s">
        <v>47898</v>
      </c>
      <c r="C21848" s="376" t="s">
        <v>44888</v>
      </c>
      <c r="D21848" s="378">
        <v>265.2</v>
      </c>
    </row>
    <row r="21849" spans="1:4" x14ac:dyDescent="0.25">
      <c r="A21849" s="376" t="s">
        <v>47899</v>
      </c>
      <c r="B21849" s="377" t="s">
        <v>47900</v>
      </c>
      <c r="C21849" s="376" t="s">
        <v>44888</v>
      </c>
      <c r="D21849" s="378">
        <v>407.46</v>
      </c>
    </row>
    <row r="21850" spans="1:4" x14ac:dyDescent="0.25">
      <c r="A21850" s="376" t="s">
        <v>47901</v>
      </c>
      <c r="B21850" s="377" t="s">
        <v>47902</v>
      </c>
      <c r="C21850" s="376" t="s">
        <v>44888</v>
      </c>
      <c r="D21850" s="378">
        <v>511.51</v>
      </c>
    </row>
    <row r="21851" spans="1:4" x14ac:dyDescent="0.25">
      <c r="A21851" s="376" t="s">
        <v>47903</v>
      </c>
      <c r="B21851" s="377" t="s">
        <v>47904</v>
      </c>
      <c r="C21851" s="376" t="s">
        <v>44888</v>
      </c>
      <c r="D21851" s="378">
        <v>551.09</v>
      </c>
    </row>
    <row r="21852" spans="1:4" x14ac:dyDescent="0.25">
      <c r="A21852" s="376" t="s">
        <v>47905</v>
      </c>
      <c r="B21852" s="377" t="s">
        <v>47906</v>
      </c>
      <c r="C21852" s="376" t="s">
        <v>44888</v>
      </c>
      <c r="D21852" s="378">
        <v>212.3</v>
      </c>
    </row>
    <row r="21853" spans="1:4" x14ac:dyDescent="0.25">
      <c r="A21853" s="376" t="s">
        <v>47907</v>
      </c>
      <c r="B21853" s="377" t="s">
        <v>47908</v>
      </c>
      <c r="C21853" s="376" t="s">
        <v>44888</v>
      </c>
      <c r="D21853" s="378">
        <v>311.92</v>
      </c>
    </row>
    <row r="21854" spans="1:4" x14ac:dyDescent="0.25">
      <c r="A21854" s="376" t="s">
        <v>47909</v>
      </c>
      <c r="B21854" s="377" t="s">
        <v>47910</v>
      </c>
      <c r="C21854" s="376" t="s">
        <v>44888</v>
      </c>
      <c r="D21854" s="378">
        <v>474.24</v>
      </c>
    </row>
    <row r="21855" spans="1:4" x14ac:dyDescent="0.25">
      <c r="A21855" s="376" t="s">
        <v>47911</v>
      </c>
      <c r="B21855" s="377" t="s">
        <v>47912</v>
      </c>
      <c r="C21855" s="376" t="s">
        <v>44888</v>
      </c>
      <c r="D21855" s="378">
        <v>513.82000000000005</v>
      </c>
    </row>
    <row r="21856" spans="1:4" x14ac:dyDescent="0.25">
      <c r="A21856" s="376" t="s">
        <v>47913</v>
      </c>
      <c r="B21856" s="377" t="s">
        <v>47914</v>
      </c>
      <c r="C21856" s="376" t="s">
        <v>44888</v>
      </c>
      <c r="D21856" s="378">
        <v>139.38</v>
      </c>
    </row>
    <row r="21857" spans="1:4" x14ac:dyDescent="0.25">
      <c r="A21857" s="376" t="s">
        <v>47915</v>
      </c>
      <c r="B21857" s="377" t="s">
        <v>47916</v>
      </c>
      <c r="C21857" s="376" t="s">
        <v>44888</v>
      </c>
      <c r="D21857" s="378">
        <v>173.61</v>
      </c>
    </row>
    <row r="21858" spans="1:4" x14ac:dyDescent="0.25">
      <c r="A21858" s="376" t="s">
        <v>47917</v>
      </c>
      <c r="B21858" s="377" t="s">
        <v>47918</v>
      </c>
      <c r="C21858" s="376" t="s">
        <v>44888</v>
      </c>
      <c r="D21858" s="378">
        <v>532.01</v>
      </c>
    </row>
    <row r="21859" spans="1:4" x14ac:dyDescent="0.25">
      <c r="A21859" s="376" t="s">
        <v>47919</v>
      </c>
      <c r="B21859" s="377" t="s">
        <v>47920</v>
      </c>
      <c r="C21859" s="376" t="s">
        <v>44888</v>
      </c>
      <c r="D21859" s="378">
        <v>571.59</v>
      </c>
    </row>
    <row r="21860" spans="1:4" x14ac:dyDescent="0.25">
      <c r="A21860" s="376" t="s">
        <v>47921</v>
      </c>
      <c r="B21860" s="377" t="s">
        <v>47922</v>
      </c>
      <c r="C21860" s="376" t="s">
        <v>44888</v>
      </c>
      <c r="D21860" s="378">
        <v>286.58</v>
      </c>
    </row>
    <row r="21861" spans="1:4" x14ac:dyDescent="0.25">
      <c r="A21861" s="376" t="s">
        <v>47923</v>
      </c>
      <c r="B21861" s="377" t="s">
        <v>47924</v>
      </c>
      <c r="C21861" s="376" t="s">
        <v>44888</v>
      </c>
      <c r="D21861" s="378">
        <v>446.06</v>
      </c>
    </row>
    <row r="21862" spans="1:4" x14ac:dyDescent="0.25">
      <c r="A21862" s="376" t="s">
        <v>47925</v>
      </c>
      <c r="B21862" s="377" t="s">
        <v>47926</v>
      </c>
      <c r="C21862" s="376" t="s">
        <v>44888</v>
      </c>
      <c r="D21862" s="378">
        <v>550.11</v>
      </c>
    </row>
    <row r="21863" spans="1:4" x14ac:dyDescent="0.25">
      <c r="A21863" s="376" t="s">
        <v>47927</v>
      </c>
      <c r="B21863" s="377" t="s">
        <v>47928</v>
      </c>
      <c r="C21863" s="376" t="s">
        <v>44888</v>
      </c>
      <c r="D21863" s="378">
        <v>589.69000000000005</v>
      </c>
    </row>
    <row r="21864" spans="1:4" x14ac:dyDescent="0.25">
      <c r="A21864" s="376" t="s">
        <v>47929</v>
      </c>
      <c r="B21864" s="377" t="s">
        <v>47930</v>
      </c>
      <c r="C21864" s="376" t="s">
        <v>44888</v>
      </c>
      <c r="D21864" s="378">
        <v>198.32</v>
      </c>
    </row>
    <row r="21865" spans="1:4" x14ac:dyDescent="0.25">
      <c r="A21865" s="376" t="s">
        <v>47931</v>
      </c>
      <c r="B21865" s="377" t="s">
        <v>47932</v>
      </c>
      <c r="C21865" s="376" t="s">
        <v>44888</v>
      </c>
      <c r="D21865" s="378">
        <v>286.67</v>
      </c>
    </row>
    <row r="21866" spans="1:4" x14ac:dyDescent="0.25">
      <c r="A21866" s="376" t="s">
        <v>47933</v>
      </c>
      <c r="B21866" s="377" t="s">
        <v>47934</v>
      </c>
      <c r="C21866" s="376" t="s">
        <v>44888</v>
      </c>
      <c r="D21866" s="378">
        <v>454.31</v>
      </c>
    </row>
    <row r="21867" spans="1:4" x14ac:dyDescent="0.25">
      <c r="A21867" s="376" t="s">
        <v>47935</v>
      </c>
      <c r="B21867" s="377" t="s">
        <v>47936</v>
      </c>
      <c r="C21867" s="376" t="s">
        <v>44888</v>
      </c>
      <c r="D21867" s="378">
        <v>493.89</v>
      </c>
    </row>
    <row r="21868" spans="1:4" x14ac:dyDescent="0.25">
      <c r="A21868" s="376" t="s">
        <v>47937</v>
      </c>
      <c r="B21868" s="377" t="s">
        <v>47938</v>
      </c>
      <c r="C21868" s="376" t="s">
        <v>44888</v>
      </c>
      <c r="D21868" s="378">
        <v>145.16</v>
      </c>
    </row>
    <row r="21869" spans="1:4" x14ac:dyDescent="0.25">
      <c r="A21869" s="376" t="s">
        <v>47939</v>
      </c>
      <c r="B21869" s="377" t="s">
        <v>47940</v>
      </c>
      <c r="C21869" s="376" t="s">
        <v>44888</v>
      </c>
      <c r="D21869" s="378">
        <v>183.68</v>
      </c>
    </row>
    <row r="21870" spans="1:4" x14ac:dyDescent="0.25">
      <c r="A21870" s="376" t="s">
        <v>47941</v>
      </c>
      <c r="B21870" s="377" t="s">
        <v>47942</v>
      </c>
      <c r="C21870" s="376" t="s">
        <v>44888</v>
      </c>
      <c r="D21870" s="378">
        <v>542.08000000000004</v>
      </c>
    </row>
    <row r="21871" spans="1:4" x14ac:dyDescent="0.25">
      <c r="A21871" s="376" t="s">
        <v>47943</v>
      </c>
      <c r="B21871" s="377" t="s">
        <v>47944</v>
      </c>
      <c r="C21871" s="376" t="s">
        <v>44888</v>
      </c>
      <c r="D21871" s="378">
        <v>581.66</v>
      </c>
    </row>
    <row r="21872" spans="1:4" x14ac:dyDescent="0.25">
      <c r="A21872" s="376" t="s">
        <v>47945</v>
      </c>
      <c r="B21872" s="377" t="s">
        <v>47946</v>
      </c>
      <c r="C21872" s="376" t="s">
        <v>44888</v>
      </c>
      <c r="D21872" s="378">
        <v>353.53</v>
      </c>
    </row>
    <row r="21873" spans="1:4" x14ac:dyDescent="0.25">
      <c r="A21873" s="376" t="s">
        <v>47947</v>
      </c>
      <c r="B21873" s="377" t="s">
        <v>47948</v>
      </c>
      <c r="C21873" s="376" t="s">
        <v>44888</v>
      </c>
      <c r="D21873" s="378">
        <v>214.82</v>
      </c>
    </row>
    <row r="21874" spans="1:4" x14ac:dyDescent="0.25">
      <c r="A21874" s="376" t="s">
        <v>47949</v>
      </c>
      <c r="B21874" s="377" t="s">
        <v>47950</v>
      </c>
      <c r="C21874" s="376" t="s">
        <v>44888</v>
      </c>
      <c r="D21874" s="378">
        <v>324.17</v>
      </c>
    </row>
    <row r="21875" spans="1:4" x14ac:dyDescent="0.25">
      <c r="A21875" s="376" t="s">
        <v>47951</v>
      </c>
      <c r="B21875" s="377" t="s">
        <v>47952</v>
      </c>
      <c r="C21875" s="376" t="s">
        <v>44888</v>
      </c>
      <c r="D21875" s="378">
        <v>570.69000000000005</v>
      </c>
    </row>
    <row r="21876" spans="1:4" x14ac:dyDescent="0.25">
      <c r="A21876" s="376" t="s">
        <v>47953</v>
      </c>
      <c r="B21876" s="377" t="s">
        <v>47954</v>
      </c>
      <c r="C21876" s="376" t="s">
        <v>44888</v>
      </c>
      <c r="D21876" s="378">
        <v>397.22</v>
      </c>
    </row>
    <row r="21877" spans="1:4" x14ac:dyDescent="0.25">
      <c r="A21877" s="376" t="s">
        <v>47955</v>
      </c>
      <c r="B21877" s="377" t="s">
        <v>47956</v>
      </c>
      <c r="C21877" s="376" t="s">
        <v>44888</v>
      </c>
      <c r="D21877" s="378">
        <v>266.95999999999998</v>
      </c>
    </row>
    <row r="21878" spans="1:4" x14ac:dyDescent="0.25">
      <c r="A21878" s="376" t="s">
        <v>47957</v>
      </c>
      <c r="B21878" s="377" t="s">
        <v>47958</v>
      </c>
      <c r="C21878" s="376" t="s">
        <v>44888</v>
      </c>
      <c r="D21878" s="378">
        <v>332.57</v>
      </c>
    </row>
    <row r="21879" spans="1:4" x14ac:dyDescent="0.25">
      <c r="A21879" s="376" t="s">
        <v>47959</v>
      </c>
      <c r="B21879" s="377" t="s">
        <v>47960</v>
      </c>
      <c r="C21879" s="376" t="s">
        <v>44888</v>
      </c>
      <c r="D21879" s="378">
        <v>579.08000000000004</v>
      </c>
    </row>
    <row r="21880" spans="1:4" x14ac:dyDescent="0.25">
      <c r="A21880" s="376" t="s">
        <v>47961</v>
      </c>
      <c r="B21880" s="377" t="s">
        <v>47962</v>
      </c>
      <c r="C21880" s="376" t="s">
        <v>44888</v>
      </c>
      <c r="D21880" s="378">
        <v>619.09</v>
      </c>
    </row>
    <row r="21881" spans="1:4" x14ac:dyDescent="0.25">
      <c r="A21881" s="376" t="s">
        <v>47963</v>
      </c>
      <c r="B21881" s="377" t="s">
        <v>47964</v>
      </c>
      <c r="C21881" s="376" t="s">
        <v>44888</v>
      </c>
      <c r="D21881" s="378">
        <v>800.22</v>
      </c>
    </row>
    <row r="21882" spans="1:4" x14ac:dyDescent="0.25">
      <c r="A21882" s="376" t="s">
        <v>47965</v>
      </c>
      <c r="B21882" s="377" t="s">
        <v>47966</v>
      </c>
      <c r="C21882" s="376" t="s">
        <v>44888</v>
      </c>
      <c r="D21882" s="378">
        <v>967.73</v>
      </c>
    </row>
    <row r="21883" spans="1:4" x14ac:dyDescent="0.25">
      <c r="A21883" s="376" t="s">
        <v>47967</v>
      </c>
      <c r="B21883" s="377" t="s">
        <v>47968</v>
      </c>
      <c r="C21883" s="376" t="s">
        <v>44888</v>
      </c>
      <c r="D21883" s="378">
        <v>1135.08</v>
      </c>
    </row>
    <row r="21884" spans="1:4" x14ac:dyDescent="0.25">
      <c r="A21884" s="376" t="s">
        <v>47969</v>
      </c>
      <c r="B21884" s="377" t="s">
        <v>47970</v>
      </c>
      <c r="C21884" s="376" t="s">
        <v>44888</v>
      </c>
      <c r="D21884" s="378">
        <v>1135.51</v>
      </c>
    </row>
    <row r="21885" spans="1:4" x14ac:dyDescent="0.25">
      <c r="A21885" s="376" t="s">
        <v>47971</v>
      </c>
      <c r="B21885" s="377" t="s">
        <v>47972</v>
      </c>
      <c r="C21885" s="376" t="s">
        <v>44888</v>
      </c>
      <c r="D21885" s="378">
        <v>1715.02</v>
      </c>
    </row>
    <row r="21886" spans="1:4" x14ac:dyDescent="0.25">
      <c r="A21886" s="376" t="s">
        <v>47973</v>
      </c>
      <c r="B21886" s="377" t="s">
        <v>47974</v>
      </c>
      <c r="C21886" s="376" t="s">
        <v>44888</v>
      </c>
      <c r="D21886" s="378">
        <v>1979.97</v>
      </c>
    </row>
    <row r="21887" spans="1:4" x14ac:dyDescent="0.25">
      <c r="A21887" s="376" t="s">
        <v>47975</v>
      </c>
      <c r="B21887" s="377" t="s">
        <v>47976</v>
      </c>
      <c r="C21887" s="376" t="s">
        <v>44888</v>
      </c>
      <c r="D21887" s="378">
        <v>2147.33</v>
      </c>
    </row>
    <row r="21888" spans="1:4" x14ac:dyDescent="0.25">
      <c r="A21888" s="376" t="s">
        <v>47977</v>
      </c>
      <c r="B21888" s="377" t="s">
        <v>47978</v>
      </c>
      <c r="C21888" s="376" t="s">
        <v>44888</v>
      </c>
      <c r="D21888" s="378">
        <v>480.15</v>
      </c>
    </row>
    <row r="21889" spans="1:4" x14ac:dyDescent="0.25">
      <c r="A21889" s="376" t="s">
        <v>47979</v>
      </c>
      <c r="B21889" s="377" t="s">
        <v>47980</v>
      </c>
      <c r="C21889" s="376" t="s">
        <v>44888</v>
      </c>
      <c r="D21889" s="378">
        <v>413.85</v>
      </c>
    </row>
    <row r="21890" spans="1:4" x14ac:dyDescent="0.25">
      <c r="A21890" s="376" t="s">
        <v>47981</v>
      </c>
      <c r="B21890" s="377" t="s">
        <v>47982</v>
      </c>
      <c r="C21890" s="376" t="s">
        <v>44888</v>
      </c>
      <c r="D21890" s="378">
        <v>504.98</v>
      </c>
    </row>
    <row r="21891" spans="1:4" x14ac:dyDescent="0.25">
      <c r="A21891" s="376" t="s">
        <v>47983</v>
      </c>
      <c r="B21891" s="377" t="s">
        <v>47984</v>
      </c>
      <c r="C21891" s="376" t="s">
        <v>44888</v>
      </c>
      <c r="D21891" s="378">
        <v>751.5</v>
      </c>
    </row>
    <row r="21892" spans="1:4" x14ac:dyDescent="0.25">
      <c r="A21892" s="376" t="s">
        <v>47985</v>
      </c>
      <c r="B21892" s="377" t="s">
        <v>47986</v>
      </c>
      <c r="C21892" s="376" t="s">
        <v>44888</v>
      </c>
      <c r="D21892" s="378">
        <v>28.72</v>
      </c>
    </row>
    <row r="21893" spans="1:4" x14ac:dyDescent="0.25">
      <c r="A21893" s="376" t="s">
        <v>47987</v>
      </c>
      <c r="B21893" s="377" t="s">
        <v>47988</v>
      </c>
      <c r="C21893" s="376" t="s">
        <v>44888</v>
      </c>
      <c r="D21893" s="378">
        <v>0.98</v>
      </c>
    </row>
    <row r="21894" spans="1:4" x14ac:dyDescent="0.25">
      <c r="A21894" s="376" t="s">
        <v>47989</v>
      </c>
      <c r="B21894" s="377" t="s">
        <v>47990</v>
      </c>
      <c r="C21894" s="376" t="s">
        <v>44888</v>
      </c>
      <c r="D21894" s="378">
        <v>2.35</v>
      </c>
    </row>
    <row r="21895" spans="1:4" x14ac:dyDescent="0.25">
      <c r="A21895" s="376" t="s">
        <v>47991</v>
      </c>
      <c r="B21895" s="377" t="s">
        <v>47992</v>
      </c>
      <c r="C21895" s="376" t="s">
        <v>44888</v>
      </c>
      <c r="D21895" s="378">
        <v>30.56</v>
      </c>
    </row>
    <row r="21896" spans="1:4" x14ac:dyDescent="0.25">
      <c r="A21896" s="376" t="s">
        <v>47993</v>
      </c>
      <c r="B21896" s="377" t="s">
        <v>47994</v>
      </c>
      <c r="C21896" s="376" t="s">
        <v>44888</v>
      </c>
      <c r="D21896" s="378">
        <v>28.84</v>
      </c>
    </row>
    <row r="21897" spans="1:4" x14ac:dyDescent="0.25">
      <c r="A21897" s="376" t="s">
        <v>47995</v>
      </c>
      <c r="B21897" s="377" t="s">
        <v>47996</v>
      </c>
      <c r="C21897" s="376" t="s">
        <v>44888</v>
      </c>
      <c r="D21897" s="378">
        <v>1.21</v>
      </c>
    </row>
    <row r="21898" spans="1:4" x14ac:dyDescent="0.25">
      <c r="A21898" s="376" t="s">
        <v>47997</v>
      </c>
      <c r="B21898" s="377" t="s">
        <v>47998</v>
      </c>
      <c r="C21898" s="376" t="s">
        <v>44888</v>
      </c>
      <c r="D21898" s="378">
        <v>3.01</v>
      </c>
    </row>
    <row r="21899" spans="1:4" x14ac:dyDescent="0.25">
      <c r="A21899" s="376" t="s">
        <v>47999</v>
      </c>
      <c r="B21899" s="377" t="s">
        <v>48000</v>
      </c>
      <c r="C21899" s="376" t="s">
        <v>44888</v>
      </c>
      <c r="D21899" s="378">
        <v>31.23</v>
      </c>
    </row>
    <row r="21900" spans="1:4" x14ac:dyDescent="0.25">
      <c r="A21900" s="376" t="s">
        <v>48001</v>
      </c>
      <c r="B21900" s="377" t="s">
        <v>48002</v>
      </c>
      <c r="C21900" s="376" t="s">
        <v>44888</v>
      </c>
      <c r="D21900" s="378">
        <v>237.01</v>
      </c>
    </row>
    <row r="21901" spans="1:4" x14ac:dyDescent="0.25">
      <c r="A21901" s="376" t="s">
        <v>48003</v>
      </c>
      <c r="B21901" s="377" t="s">
        <v>48004</v>
      </c>
      <c r="C21901" s="376" t="s">
        <v>44888</v>
      </c>
      <c r="D21901" s="378">
        <v>361.72</v>
      </c>
    </row>
    <row r="21902" spans="1:4" x14ac:dyDescent="0.25">
      <c r="A21902" s="376" t="s">
        <v>48005</v>
      </c>
      <c r="B21902" s="377" t="s">
        <v>48006</v>
      </c>
      <c r="C21902" s="376" t="s">
        <v>44888</v>
      </c>
      <c r="D21902" s="378">
        <v>475.02</v>
      </c>
    </row>
    <row r="21903" spans="1:4" x14ac:dyDescent="0.25">
      <c r="A21903" s="376" t="s">
        <v>48007</v>
      </c>
      <c r="B21903" s="377" t="s">
        <v>48008</v>
      </c>
      <c r="C21903" s="376" t="s">
        <v>44888</v>
      </c>
      <c r="D21903" s="378">
        <v>514.6</v>
      </c>
    </row>
    <row r="21904" spans="1:4" x14ac:dyDescent="0.25">
      <c r="A21904" s="376" t="s">
        <v>48009</v>
      </c>
      <c r="B21904" s="377" t="s">
        <v>48010</v>
      </c>
      <c r="C21904" s="376" t="s">
        <v>44888</v>
      </c>
      <c r="D21904" s="378">
        <v>653.22</v>
      </c>
    </row>
    <row r="21905" spans="1:4" x14ac:dyDescent="0.25">
      <c r="A21905" s="376" t="s">
        <v>48011</v>
      </c>
      <c r="B21905" s="377" t="s">
        <v>48012</v>
      </c>
      <c r="C21905" s="376" t="s">
        <v>44888</v>
      </c>
      <c r="D21905" s="378">
        <v>1124.31</v>
      </c>
    </row>
    <row r="21906" spans="1:4" x14ac:dyDescent="0.25">
      <c r="A21906" s="376" t="s">
        <v>48013</v>
      </c>
      <c r="B21906" s="377" t="s">
        <v>48014</v>
      </c>
      <c r="C21906" s="376" t="s">
        <v>44888</v>
      </c>
      <c r="D21906" s="378">
        <v>1306.97</v>
      </c>
    </row>
    <row r="21907" spans="1:4" x14ac:dyDescent="0.25">
      <c r="A21907" s="376" t="s">
        <v>48015</v>
      </c>
      <c r="B21907" s="377" t="s">
        <v>48016</v>
      </c>
      <c r="C21907" s="376" t="s">
        <v>44888</v>
      </c>
      <c r="D21907" s="378">
        <v>1346.55</v>
      </c>
    </row>
    <row r="21908" spans="1:4" x14ac:dyDescent="0.25">
      <c r="A21908" s="376" t="s">
        <v>48017</v>
      </c>
      <c r="B21908" s="377" t="s">
        <v>48018</v>
      </c>
      <c r="C21908" s="376" t="s">
        <v>44888</v>
      </c>
      <c r="D21908" s="378">
        <v>279.17</v>
      </c>
    </row>
    <row r="21909" spans="1:4" x14ac:dyDescent="0.25">
      <c r="A21909" s="376" t="s">
        <v>48019</v>
      </c>
      <c r="B21909" s="377" t="s">
        <v>48020</v>
      </c>
      <c r="C21909" s="376" t="s">
        <v>44888</v>
      </c>
      <c r="D21909" s="378">
        <v>438.97</v>
      </c>
    </row>
    <row r="21910" spans="1:4" x14ac:dyDescent="0.25">
      <c r="A21910" s="376" t="s">
        <v>48021</v>
      </c>
      <c r="B21910" s="377" t="s">
        <v>48022</v>
      </c>
      <c r="C21910" s="376" t="s">
        <v>44888</v>
      </c>
      <c r="D21910" s="378">
        <v>612.38</v>
      </c>
    </row>
    <row r="21911" spans="1:4" x14ac:dyDescent="0.25">
      <c r="A21911" s="376" t="s">
        <v>48023</v>
      </c>
      <c r="B21911" s="377" t="s">
        <v>48024</v>
      </c>
      <c r="C21911" s="376" t="s">
        <v>44888</v>
      </c>
      <c r="D21911" s="378">
        <v>651.97</v>
      </c>
    </row>
    <row r="21912" spans="1:4" x14ac:dyDescent="0.25">
      <c r="A21912" s="376" t="s">
        <v>48025</v>
      </c>
      <c r="B21912" s="377" t="s">
        <v>48026</v>
      </c>
      <c r="C21912" s="376" t="s">
        <v>44888</v>
      </c>
      <c r="D21912" s="378">
        <v>320.83</v>
      </c>
    </row>
    <row r="21913" spans="1:4" x14ac:dyDescent="0.25">
      <c r="A21913" s="376" t="s">
        <v>48027</v>
      </c>
      <c r="B21913" s="377" t="s">
        <v>48028</v>
      </c>
      <c r="C21913" s="376" t="s">
        <v>44888</v>
      </c>
      <c r="D21913" s="378">
        <v>515.30999999999995</v>
      </c>
    </row>
    <row r="21914" spans="1:4" x14ac:dyDescent="0.25">
      <c r="A21914" s="376" t="s">
        <v>48029</v>
      </c>
      <c r="B21914" s="377" t="s">
        <v>48030</v>
      </c>
      <c r="C21914" s="376" t="s">
        <v>44888</v>
      </c>
      <c r="D21914" s="378">
        <v>648.79</v>
      </c>
    </row>
    <row r="21915" spans="1:4" x14ac:dyDescent="0.25">
      <c r="A21915" s="376" t="s">
        <v>48031</v>
      </c>
      <c r="B21915" s="377" t="s">
        <v>48032</v>
      </c>
      <c r="C21915" s="376" t="s">
        <v>44888</v>
      </c>
      <c r="D21915" s="378">
        <v>688.37</v>
      </c>
    </row>
    <row r="21916" spans="1:4" x14ac:dyDescent="0.25">
      <c r="A21916" s="376" t="s">
        <v>48033</v>
      </c>
      <c r="B21916" s="377" t="s">
        <v>48034</v>
      </c>
      <c r="C21916" s="376" t="s">
        <v>44888</v>
      </c>
      <c r="D21916" s="378">
        <v>733.16</v>
      </c>
    </row>
    <row r="21917" spans="1:4" x14ac:dyDescent="0.25">
      <c r="A21917" s="376" t="s">
        <v>48035</v>
      </c>
      <c r="B21917" s="377" t="s">
        <v>48036</v>
      </c>
      <c r="C21917" s="376" t="s">
        <v>44888</v>
      </c>
      <c r="D21917" s="378">
        <v>1053.53</v>
      </c>
    </row>
    <row r="21918" spans="1:4" x14ac:dyDescent="0.25">
      <c r="A21918" s="376" t="s">
        <v>48037</v>
      </c>
      <c r="B21918" s="377" t="s">
        <v>48038</v>
      </c>
      <c r="C21918" s="376" t="s">
        <v>44888</v>
      </c>
      <c r="D21918" s="378">
        <v>1319.44</v>
      </c>
    </row>
    <row r="21919" spans="1:4" x14ac:dyDescent="0.25">
      <c r="A21919" s="376" t="s">
        <v>48039</v>
      </c>
      <c r="B21919" s="377" t="s">
        <v>48040</v>
      </c>
      <c r="C21919" s="376" t="s">
        <v>44888</v>
      </c>
      <c r="D21919" s="378">
        <v>1447.02</v>
      </c>
    </row>
    <row r="21920" spans="1:4" x14ac:dyDescent="0.25">
      <c r="A21920" s="376" t="s">
        <v>48041</v>
      </c>
      <c r="B21920" s="377" t="s">
        <v>48042</v>
      </c>
      <c r="C21920" s="376" t="s">
        <v>44888</v>
      </c>
      <c r="D21920" s="378">
        <v>29.54</v>
      </c>
    </row>
    <row r="21921" spans="1:4" x14ac:dyDescent="0.25">
      <c r="A21921" s="376" t="s">
        <v>48043</v>
      </c>
      <c r="B21921" s="377" t="s">
        <v>48044</v>
      </c>
      <c r="C21921" s="376" t="s">
        <v>44888</v>
      </c>
      <c r="D21921" s="378">
        <v>2.86</v>
      </c>
    </row>
    <row r="21922" spans="1:4" x14ac:dyDescent="0.25">
      <c r="A21922" s="376" t="s">
        <v>48045</v>
      </c>
      <c r="B21922" s="377" t="s">
        <v>48046</v>
      </c>
      <c r="C21922" s="376" t="s">
        <v>44888</v>
      </c>
      <c r="D21922" s="378">
        <v>7.73</v>
      </c>
    </row>
    <row r="21923" spans="1:4" x14ac:dyDescent="0.25">
      <c r="A21923" s="376" t="s">
        <v>48047</v>
      </c>
      <c r="B21923" s="377" t="s">
        <v>48048</v>
      </c>
      <c r="C21923" s="376" t="s">
        <v>44888</v>
      </c>
      <c r="D21923" s="378">
        <v>35.94</v>
      </c>
    </row>
    <row r="21924" spans="1:4" x14ac:dyDescent="0.25">
      <c r="A21924" s="376" t="s">
        <v>48049</v>
      </c>
      <c r="B21924" s="377" t="s">
        <v>48050</v>
      </c>
      <c r="C21924" s="376" t="s">
        <v>44888</v>
      </c>
      <c r="D21924" s="378">
        <v>28.21</v>
      </c>
    </row>
    <row r="21925" spans="1:4" x14ac:dyDescent="0.25">
      <c r="A21925" s="376" t="s">
        <v>48051</v>
      </c>
      <c r="B21925" s="377" t="s">
        <v>48052</v>
      </c>
      <c r="C21925" s="376" t="s">
        <v>44888</v>
      </c>
      <c r="D21925" s="378">
        <v>28.21</v>
      </c>
    </row>
    <row r="21926" spans="1:4" x14ac:dyDescent="0.25">
      <c r="A21926" s="376" t="s">
        <v>48053</v>
      </c>
      <c r="B21926" s="377" t="s">
        <v>48054</v>
      </c>
      <c r="C21926" s="376" t="s">
        <v>44888</v>
      </c>
      <c r="D21926" s="378">
        <v>6.21</v>
      </c>
    </row>
    <row r="21927" spans="1:4" x14ac:dyDescent="0.25">
      <c r="A21927" s="376" t="s">
        <v>48055</v>
      </c>
      <c r="B21927" s="377" t="s">
        <v>48056</v>
      </c>
      <c r="C21927" s="376" t="s">
        <v>44888</v>
      </c>
      <c r="D21927" s="378">
        <v>5.47</v>
      </c>
    </row>
    <row r="21928" spans="1:4" x14ac:dyDescent="0.25">
      <c r="A21928" s="376" t="s">
        <v>48057</v>
      </c>
      <c r="B21928" s="377" t="s">
        <v>48058</v>
      </c>
      <c r="C21928" s="376" t="s">
        <v>44888</v>
      </c>
      <c r="D21928" s="378">
        <v>33.69</v>
      </c>
    </row>
    <row r="21929" spans="1:4" x14ac:dyDescent="0.25">
      <c r="A21929" s="376" t="s">
        <v>48059</v>
      </c>
      <c r="B21929" s="377" t="s">
        <v>48060</v>
      </c>
      <c r="C21929" s="376" t="s">
        <v>44888</v>
      </c>
      <c r="D21929" s="378">
        <v>53.48</v>
      </c>
    </row>
    <row r="21930" spans="1:4" x14ac:dyDescent="0.25">
      <c r="A21930" s="376" t="s">
        <v>48061</v>
      </c>
      <c r="B21930" s="377" t="s">
        <v>48062</v>
      </c>
      <c r="C21930" s="376" t="s">
        <v>44888</v>
      </c>
      <c r="D21930" s="378">
        <v>48.79</v>
      </c>
    </row>
    <row r="21931" spans="1:4" x14ac:dyDescent="0.25">
      <c r="A21931" s="376" t="s">
        <v>48063</v>
      </c>
      <c r="B21931" s="377" t="s">
        <v>48064</v>
      </c>
      <c r="C21931" s="376" t="s">
        <v>44888</v>
      </c>
      <c r="D21931" s="378">
        <v>57.92</v>
      </c>
    </row>
    <row r="21932" spans="1:4" x14ac:dyDescent="0.25">
      <c r="A21932" s="376" t="s">
        <v>48065</v>
      </c>
      <c r="B21932" s="377" t="s">
        <v>48066</v>
      </c>
      <c r="C21932" s="376" t="s">
        <v>44888</v>
      </c>
      <c r="D21932" s="378">
        <v>86.13</v>
      </c>
    </row>
    <row r="21933" spans="1:4" x14ac:dyDescent="0.25">
      <c r="A21933" s="376" t="s">
        <v>48067</v>
      </c>
      <c r="B21933" s="377" t="s">
        <v>48068</v>
      </c>
      <c r="C21933" s="376" t="s">
        <v>44888</v>
      </c>
      <c r="D21933" s="378">
        <v>200.62</v>
      </c>
    </row>
    <row r="21934" spans="1:4" x14ac:dyDescent="0.25">
      <c r="A21934" s="376" t="s">
        <v>48069</v>
      </c>
      <c r="B21934" s="377" t="s">
        <v>48070</v>
      </c>
      <c r="C21934" s="376" t="s">
        <v>44888</v>
      </c>
      <c r="D21934" s="378">
        <v>21.91</v>
      </c>
    </row>
    <row r="21935" spans="1:4" x14ac:dyDescent="0.25">
      <c r="A21935" s="376" t="s">
        <v>48071</v>
      </c>
      <c r="B21935" s="377" t="s">
        <v>48072</v>
      </c>
      <c r="C21935" s="376" t="s">
        <v>44888</v>
      </c>
      <c r="D21935" s="378">
        <v>311.06</v>
      </c>
    </row>
    <row r="21936" spans="1:4" x14ac:dyDescent="0.25">
      <c r="A21936" s="376" t="s">
        <v>48073</v>
      </c>
      <c r="B21936" s="377" t="s">
        <v>48074</v>
      </c>
      <c r="C21936" s="376" t="s">
        <v>44888</v>
      </c>
      <c r="D21936" s="378">
        <v>501.02</v>
      </c>
    </row>
    <row r="21937" spans="1:4" x14ac:dyDescent="0.25">
      <c r="A21937" s="376" t="s">
        <v>48075</v>
      </c>
      <c r="B21937" s="377" t="s">
        <v>48076</v>
      </c>
      <c r="C21937" s="376" t="s">
        <v>44888</v>
      </c>
      <c r="D21937" s="378">
        <v>128.33000000000001</v>
      </c>
    </row>
    <row r="21938" spans="1:4" x14ac:dyDescent="0.25">
      <c r="A21938" s="376" t="s">
        <v>48077</v>
      </c>
      <c r="B21938" s="377" t="s">
        <v>48078</v>
      </c>
      <c r="C21938" s="376" t="s">
        <v>44888</v>
      </c>
      <c r="D21938" s="378">
        <v>1.54</v>
      </c>
    </row>
    <row r="21939" spans="1:4" x14ac:dyDescent="0.25">
      <c r="A21939" s="376" t="s">
        <v>48079</v>
      </c>
      <c r="B21939" s="377" t="s">
        <v>48080</v>
      </c>
      <c r="C21939" s="376" t="s">
        <v>44888</v>
      </c>
      <c r="D21939" s="378">
        <v>118.79</v>
      </c>
    </row>
    <row r="21940" spans="1:4" x14ac:dyDescent="0.25">
      <c r="A21940" s="376" t="s">
        <v>48081</v>
      </c>
      <c r="B21940" s="377" t="s">
        <v>48082</v>
      </c>
      <c r="C21940" s="376" t="s">
        <v>44888</v>
      </c>
      <c r="D21940" s="378">
        <v>246.38</v>
      </c>
    </row>
    <row r="21941" spans="1:4" x14ac:dyDescent="0.25">
      <c r="A21941" s="376" t="s">
        <v>48083</v>
      </c>
      <c r="B21941" s="377" t="s">
        <v>48084</v>
      </c>
      <c r="C21941" s="376" t="s">
        <v>44888</v>
      </c>
      <c r="D21941" s="378">
        <v>244</v>
      </c>
    </row>
    <row r="21942" spans="1:4" x14ac:dyDescent="0.25">
      <c r="A21942" s="376" t="s">
        <v>48085</v>
      </c>
      <c r="B21942" s="377" t="s">
        <v>48086</v>
      </c>
      <c r="C21942" s="376" t="s">
        <v>44888</v>
      </c>
      <c r="D21942" s="378">
        <v>46.96</v>
      </c>
    </row>
    <row r="21943" spans="1:4" x14ac:dyDescent="0.25">
      <c r="A21943" s="376" t="s">
        <v>48087</v>
      </c>
      <c r="B21943" s="377" t="s">
        <v>48088</v>
      </c>
      <c r="C21943" s="376" t="s">
        <v>44888</v>
      </c>
      <c r="D21943" s="378">
        <v>299.27</v>
      </c>
    </row>
    <row r="21944" spans="1:4" x14ac:dyDescent="0.25">
      <c r="A21944" s="376" t="s">
        <v>48089</v>
      </c>
      <c r="B21944" s="377" t="s">
        <v>48090</v>
      </c>
      <c r="C21944" s="376" t="s">
        <v>44888</v>
      </c>
      <c r="D21944" s="378">
        <v>520.41999999999996</v>
      </c>
    </row>
    <row r="21945" spans="1:4" x14ac:dyDescent="0.25">
      <c r="A21945" s="376" t="s">
        <v>48091</v>
      </c>
      <c r="B21945" s="377" t="s">
        <v>48092</v>
      </c>
      <c r="C21945" s="376" t="s">
        <v>44888</v>
      </c>
      <c r="D21945" s="378">
        <v>287.02999999999997</v>
      </c>
    </row>
    <row r="21946" spans="1:4" x14ac:dyDescent="0.25">
      <c r="A21946" s="376" t="s">
        <v>48093</v>
      </c>
      <c r="B21946" s="377" t="s">
        <v>48094</v>
      </c>
      <c r="C21946" s="376" t="s">
        <v>44888</v>
      </c>
      <c r="D21946" s="378">
        <v>327.60000000000002</v>
      </c>
    </row>
    <row r="21947" spans="1:4" x14ac:dyDescent="0.25">
      <c r="A21947" s="376" t="s">
        <v>48095</v>
      </c>
      <c r="B21947" s="377" t="s">
        <v>48096</v>
      </c>
      <c r="C21947" s="376" t="s">
        <v>44888</v>
      </c>
      <c r="D21947" s="378">
        <v>674.44</v>
      </c>
    </row>
    <row r="21948" spans="1:4" x14ac:dyDescent="0.25">
      <c r="A21948" s="376" t="s">
        <v>48097</v>
      </c>
      <c r="B21948" s="377" t="s">
        <v>48098</v>
      </c>
      <c r="C21948" s="376" t="s">
        <v>44888</v>
      </c>
      <c r="D21948" s="378">
        <v>802.02</v>
      </c>
    </row>
    <row r="21949" spans="1:4" x14ac:dyDescent="0.25">
      <c r="A21949" s="376" t="s">
        <v>48099</v>
      </c>
      <c r="B21949" s="377" t="s">
        <v>48100</v>
      </c>
      <c r="C21949" s="376" t="s">
        <v>44888</v>
      </c>
      <c r="D21949" s="378">
        <v>128.63</v>
      </c>
    </row>
    <row r="21950" spans="1:4" x14ac:dyDescent="0.25">
      <c r="A21950" s="376" t="s">
        <v>48101</v>
      </c>
      <c r="B21950" s="377" t="s">
        <v>48102</v>
      </c>
      <c r="C21950" s="376" t="s">
        <v>44888</v>
      </c>
      <c r="D21950" s="378">
        <v>2.15</v>
      </c>
    </row>
    <row r="21951" spans="1:4" x14ac:dyDescent="0.25">
      <c r="A21951" s="376" t="s">
        <v>48103</v>
      </c>
      <c r="B21951" s="377" t="s">
        <v>48104</v>
      </c>
      <c r="C21951" s="376" t="s">
        <v>44888</v>
      </c>
      <c r="D21951" s="378">
        <v>119.18</v>
      </c>
    </row>
    <row r="21952" spans="1:4" x14ac:dyDescent="0.25">
      <c r="A21952" s="376" t="s">
        <v>48105</v>
      </c>
      <c r="B21952" s="377" t="s">
        <v>48106</v>
      </c>
      <c r="C21952" s="376" t="s">
        <v>44888</v>
      </c>
      <c r="D21952" s="378">
        <v>246.77</v>
      </c>
    </row>
    <row r="21953" spans="1:4" x14ac:dyDescent="0.25">
      <c r="A21953" s="376" t="s">
        <v>48107</v>
      </c>
      <c r="B21953" s="377" t="s">
        <v>48108</v>
      </c>
      <c r="C21953" s="376" t="s">
        <v>44888</v>
      </c>
      <c r="D21953" s="378">
        <v>8.94</v>
      </c>
    </row>
    <row r="21954" spans="1:4" x14ac:dyDescent="0.25">
      <c r="A21954" s="376" t="s">
        <v>48109</v>
      </c>
      <c r="B21954" s="377" t="s">
        <v>48110</v>
      </c>
      <c r="C21954" s="376" t="s">
        <v>44888</v>
      </c>
      <c r="D21954" s="378">
        <v>10.46</v>
      </c>
    </row>
    <row r="21955" spans="1:4" x14ac:dyDescent="0.25">
      <c r="A21955" s="376" t="s">
        <v>48111</v>
      </c>
      <c r="B21955" s="377" t="s">
        <v>48112</v>
      </c>
      <c r="C21955" s="376" t="s">
        <v>44888</v>
      </c>
      <c r="D21955" s="378">
        <v>10.46</v>
      </c>
    </row>
    <row r="21956" spans="1:4" x14ac:dyDescent="0.25">
      <c r="A21956" s="376" t="s">
        <v>48113</v>
      </c>
      <c r="B21956" s="377" t="s">
        <v>48114</v>
      </c>
      <c r="C21956" s="376" t="s">
        <v>44888</v>
      </c>
      <c r="D21956" s="378">
        <v>10.46</v>
      </c>
    </row>
    <row r="21957" spans="1:4" x14ac:dyDescent="0.25">
      <c r="A21957" s="376" t="s">
        <v>48115</v>
      </c>
      <c r="B21957" s="377" t="s">
        <v>48116</v>
      </c>
      <c r="C21957" s="376" t="s">
        <v>44888</v>
      </c>
      <c r="D21957" s="378">
        <v>3.01</v>
      </c>
    </row>
    <row r="21958" spans="1:4" x14ac:dyDescent="0.25">
      <c r="A21958" s="376" t="s">
        <v>48117</v>
      </c>
      <c r="B21958" s="377" t="s">
        <v>48118</v>
      </c>
      <c r="C21958" s="376" t="s">
        <v>44888</v>
      </c>
      <c r="D21958" s="378">
        <v>3.53</v>
      </c>
    </row>
    <row r="21959" spans="1:4" x14ac:dyDescent="0.25">
      <c r="A21959" s="376" t="s">
        <v>48119</v>
      </c>
      <c r="B21959" s="377" t="s">
        <v>48120</v>
      </c>
      <c r="C21959" s="376" t="s">
        <v>44888</v>
      </c>
      <c r="D21959" s="378">
        <v>3.53</v>
      </c>
    </row>
    <row r="21960" spans="1:4" x14ac:dyDescent="0.25">
      <c r="A21960" s="376" t="s">
        <v>48121</v>
      </c>
      <c r="B21960" s="377" t="s">
        <v>48122</v>
      </c>
      <c r="C21960" s="376" t="s">
        <v>44888</v>
      </c>
      <c r="D21960" s="378">
        <v>3.53</v>
      </c>
    </row>
    <row r="21961" spans="1:4" x14ac:dyDescent="0.25">
      <c r="A21961" s="376" t="s">
        <v>48123</v>
      </c>
      <c r="B21961" s="377" t="s">
        <v>48124</v>
      </c>
      <c r="C21961" s="376" t="s">
        <v>44888</v>
      </c>
      <c r="D21961" s="378">
        <v>4.78</v>
      </c>
    </row>
    <row r="21962" spans="1:4" x14ac:dyDescent="0.25">
      <c r="A21962" s="376" t="s">
        <v>48125</v>
      </c>
      <c r="B21962" s="377" t="s">
        <v>48126</v>
      </c>
      <c r="C21962" s="376" t="s">
        <v>44888</v>
      </c>
      <c r="D21962" s="378">
        <v>5.6</v>
      </c>
    </row>
    <row r="21963" spans="1:4" x14ac:dyDescent="0.25">
      <c r="A21963" s="376" t="s">
        <v>48127</v>
      </c>
      <c r="B21963" s="377" t="s">
        <v>48128</v>
      </c>
      <c r="C21963" s="376" t="s">
        <v>44888</v>
      </c>
      <c r="D21963" s="378">
        <v>98.45</v>
      </c>
    </row>
    <row r="21964" spans="1:4" x14ac:dyDescent="0.25">
      <c r="A21964" s="376" t="s">
        <v>48129</v>
      </c>
      <c r="B21964" s="377" t="s">
        <v>48130</v>
      </c>
      <c r="C21964" s="376" t="s">
        <v>44888</v>
      </c>
      <c r="D21964" s="378">
        <v>98.45</v>
      </c>
    </row>
    <row r="21965" spans="1:4" x14ac:dyDescent="0.25">
      <c r="A21965" s="376" t="s">
        <v>48131</v>
      </c>
      <c r="B21965" s="377" t="s">
        <v>48132</v>
      </c>
      <c r="C21965" s="376" t="s">
        <v>44888</v>
      </c>
      <c r="D21965" s="378">
        <v>31.94</v>
      </c>
    </row>
    <row r="21966" spans="1:4" x14ac:dyDescent="0.25">
      <c r="A21966" s="376" t="s">
        <v>48133</v>
      </c>
      <c r="B21966" s="377" t="s">
        <v>48134</v>
      </c>
      <c r="C21966" s="376" t="s">
        <v>44888</v>
      </c>
      <c r="D21966" s="378">
        <v>7.19</v>
      </c>
    </row>
    <row r="21967" spans="1:4" x14ac:dyDescent="0.25">
      <c r="A21967" s="376" t="s">
        <v>48135</v>
      </c>
      <c r="B21967" s="377" t="s">
        <v>48136</v>
      </c>
      <c r="C21967" s="376" t="s">
        <v>44888</v>
      </c>
      <c r="D21967" s="378">
        <v>17.03</v>
      </c>
    </row>
    <row r="21968" spans="1:4" x14ac:dyDescent="0.25">
      <c r="A21968" s="376" t="s">
        <v>48137</v>
      </c>
      <c r="B21968" s="377" t="s">
        <v>48138</v>
      </c>
      <c r="C21968" s="376" t="s">
        <v>44888</v>
      </c>
      <c r="D21968" s="378">
        <v>45.24</v>
      </c>
    </row>
    <row r="21970" spans="1:4" x14ac:dyDescent="0.25">
      <c r="A21970" s="734" t="s">
        <v>48139</v>
      </c>
      <c r="B21970" s="734"/>
      <c r="C21970" s="734"/>
      <c r="D21970" s="734"/>
    </row>
    <row r="21974" spans="1:4" x14ac:dyDescent="0.25">
      <c r="A21974" s="379" t="s">
        <v>48140</v>
      </c>
      <c r="B21974" s="380" t="s">
        <v>48141</v>
      </c>
      <c r="C21974" s="380" t="s">
        <v>7</v>
      </c>
      <c r="D21974" s="381">
        <v>3.67</v>
      </c>
    </row>
    <row r="21975" spans="1:4" x14ac:dyDescent="0.25">
      <c r="A21975" s="379" t="s">
        <v>48142</v>
      </c>
      <c r="B21975" s="380" t="s">
        <v>48143</v>
      </c>
      <c r="C21975" s="380" t="s">
        <v>8</v>
      </c>
      <c r="D21975" s="381">
        <v>147.35</v>
      </c>
    </row>
    <row r="21976" spans="1:4" x14ac:dyDescent="0.25">
      <c r="A21976" s="379" t="s">
        <v>48144</v>
      </c>
      <c r="B21976" s="380" t="s">
        <v>48145</v>
      </c>
      <c r="C21976" s="380" t="s">
        <v>8</v>
      </c>
      <c r="D21976" s="381">
        <v>891.32</v>
      </c>
    </row>
    <row r="21977" spans="1:4" x14ac:dyDescent="0.25">
      <c r="A21977" s="379" t="s">
        <v>48146</v>
      </c>
      <c r="B21977" s="380" t="s">
        <v>48147</v>
      </c>
      <c r="C21977" s="380" t="s">
        <v>8</v>
      </c>
      <c r="D21977" s="381">
        <v>2746.09</v>
      </c>
    </row>
    <row r="21978" spans="1:4" x14ac:dyDescent="0.25">
      <c r="A21978" s="379" t="s">
        <v>48148</v>
      </c>
      <c r="B21978" s="380" t="s">
        <v>48149</v>
      </c>
      <c r="C21978" s="380" t="s">
        <v>8</v>
      </c>
      <c r="D21978" s="381">
        <v>4315.99</v>
      </c>
    </row>
    <row r="21979" spans="1:4" x14ac:dyDescent="0.25">
      <c r="A21979" s="379" t="s">
        <v>48150</v>
      </c>
      <c r="B21979" s="380" t="s">
        <v>48151</v>
      </c>
      <c r="C21979" s="380" t="s">
        <v>8</v>
      </c>
      <c r="D21979" s="381">
        <v>8566.1200000000008</v>
      </c>
    </row>
    <row r="21980" spans="1:4" x14ac:dyDescent="0.25">
      <c r="A21980" s="379" t="s">
        <v>48152</v>
      </c>
      <c r="B21980" s="380" t="s">
        <v>48153</v>
      </c>
      <c r="C21980" s="380" t="s">
        <v>8</v>
      </c>
      <c r="D21980" s="381">
        <v>11995.54</v>
      </c>
    </row>
    <row r="21981" spans="1:4" x14ac:dyDescent="0.25">
      <c r="A21981" s="379" t="s">
        <v>48154</v>
      </c>
      <c r="B21981" s="380" t="s">
        <v>48155</v>
      </c>
      <c r="C21981" s="380" t="s">
        <v>8</v>
      </c>
      <c r="D21981" s="381">
        <v>110.55</v>
      </c>
    </row>
    <row r="21982" spans="1:4" x14ac:dyDescent="0.25">
      <c r="A21982" s="379" t="s">
        <v>48156</v>
      </c>
      <c r="B21982" s="380" t="s">
        <v>48157</v>
      </c>
      <c r="C21982" s="380" t="s">
        <v>8</v>
      </c>
      <c r="D21982" s="381">
        <v>626.46</v>
      </c>
    </row>
    <row r="21983" spans="1:4" x14ac:dyDescent="0.25">
      <c r="A21983" s="379" t="s">
        <v>48158</v>
      </c>
      <c r="B21983" s="380" t="s">
        <v>48159</v>
      </c>
      <c r="C21983" s="380" t="s">
        <v>8</v>
      </c>
      <c r="D21983" s="381">
        <v>2216.37</v>
      </c>
    </row>
    <row r="21984" spans="1:4" x14ac:dyDescent="0.25">
      <c r="A21984" s="379" t="s">
        <v>48160</v>
      </c>
      <c r="B21984" s="380" t="s">
        <v>48161</v>
      </c>
      <c r="C21984" s="380" t="s">
        <v>8</v>
      </c>
      <c r="D21984" s="381">
        <v>3521.41</v>
      </c>
    </row>
    <row r="21985" spans="1:4" x14ac:dyDescent="0.25">
      <c r="A21985" s="379" t="s">
        <v>48162</v>
      </c>
      <c r="B21985" s="380" t="s">
        <v>48163</v>
      </c>
      <c r="C21985" s="380" t="s">
        <v>8</v>
      </c>
      <c r="D21985" s="381">
        <v>7506.68</v>
      </c>
    </row>
    <row r="21986" spans="1:4" x14ac:dyDescent="0.25">
      <c r="A21986" s="379" t="s">
        <v>48164</v>
      </c>
      <c r="B21986" s="380" t="s">
        <v>48165</v>
      </c>
      <c r="C21986" s="380" t="s">
        <v>8</v>
      </c>
      <c r="D21986" s="381">
        <v>10671.24</v>
      </c>
    </row>
    <row r="21987" spans="1:4" x14ac:dyDescent="0.25">
      <c r="A21987" s="379" t="s">
        <v>48166</v>
      </c>
      <c r="B21987" s="380" t="s">
        <v>48167</v>
      </c>
      <c r="C21987" s="380" t="s">
        <v>8</v>
      </c>
      <c r="D21987" s="381">
        <v>21342.49</v>
      </c>
    </row>
    <row r="21988" spans="1:4" x14ac:dyDescent="0.25">
      <c r="A21988" s="379" t="s">
        <v>48168</v>
      </c>
      <c r="B21988" s="380" t="s">
        <v>48169</v>
      </c>
      <c r="C21988" s="380" t="s">
        <v>8</v>
      </c>
      <c r="D21988" s="381">
        <v>32013.73</v>
      </c>
    </row>
    <row r="21989" spans="1:4" x14ac:dyDescent="0.25">
      <c r="A21989" s="379" t="s">
        <v>48170</v>
      </c>
      <c r="B21989" s="380" t="s">
        <v>48171</v>
      </c>
      <c r="C21989" s="380" t="s">
        <v>8</v>
      </c>
      <c r="D21989" s="381">
        <v>2362.9699999999998</v>
      </c>
    </row>
    <row r="21990" spans="1:4" x14ac:dyDescent="0.25">
      <c r="A21990" s="379" t="s">
        <v>48172</v>
      </c>
      <c r="B21990" s="380" t="s">
        <v>48173</v>
      </c>
      <c r="C21990" s="380" t="s">
        <v>8</v>
      </c>
      <c r="D21990" s="381">
        <v>3052.89</v>
      </c>
    </row>
    <row r="21991" spans="1:4" x14ac:dyDescent="0.25">
      <c r="A21991" s="382" t="s">
        <v>48174</v>
      </c>
      <c r="B21991" s="380" t="s">
        <v>48175</v>
      </c>
      <c r="C21991" s="383" t="s">
        <v>8</v>
      </c>
      <c r="D21991" s="384">
        <v>4024.83</v>
      </c>
    </row>
    <row r="21992" spans="1:4" x14ac:dyDescent="0.25">
      <c r="A21992" s="382" t="s">
        <v>48176</v>
      </c>
      <c r="B21992" s="380" t="s">
        <v>48177</v>
      </c>
      <c r="C21992" s="383" t="s">
        <v>8</v>
      </c>
      <c r="D21992" s="384">
        <v>4467.05</v>
      </c>
    </row>
    <row r="21993" spans="1:4" x14ac:dyDescent="0.25">
      <c r="A21993" s="379" t="s">
        <v>48178</v>
      </c>
      <c r="B21993" s="380" t="s">
        <v>48179</v>
      </c>
      <c r="C21993" s="380" t="s">
        <v>48180</v>
      </c>
      <c r="D21993" s="381">
        <v>633.67999999999995</v>
      </c>
    </row>
    <row r="21994" spans="1:4" x14ac:dyDescent="0.25">
      <c r="A21994" s="379" t="s">
        <v>48181</v>
      </c>
      <c r="B21994" s="380" t="s">
        <v>48182</v>
      </c>
      <c r="C21994" s="380" t="s">
        <v>10</v>
      </c>
      <c r="D21994" s="381">
        <v>45.99</v>
      </c>
    </row>
    <row r="21995" spans="1:4" x14ac:dyDescent="0.25">
      <c r="A21995" s="379" t="s">
        <v>48183</v>
      </c>
      <c r="B21995" s="380" t="s">
        <v>48184</v>
      </c>
      <c r="C21995" s="380" t="s">
        <v>10</v>
      </c>
      <c r="D21995" s="381">
        <v>56.91</v>
      </c>
    </row>
    <row r="21996" spans="1:4" x14ac:dyDescent="0.25">
      <c r="A21996" s="379" t="s">
        <v>48185</v>
      </c>
      <c r="B21996" s="380" t="s">
        <v>48186</v>
      </c>
      <c r="C21996" s="380" t="s">
        <v>10</v>
      </c>
      <c r="D21996" s="381">
        <v>56.91</v>
      </c>
    </row>
    <row r="21997" spans="1:4" x14ac:dyDescent="0.25">
      <c r="A21997" s="379" t="s">
        <v>48187</v>
      </c>
      <c r="B21997" s="380" t="s">
        <v>48188</v>
      </c>
      <c r="C21997" s="380" t="s">
        <v>40</v>
      </c>
      <c r="D21997" s="381">
        <v>2.5299999999999998</v>
      </c>
    </row>
    <row r="21998" spans="1:4" x14ac:dyDescent="0.25">
      <c r="A21998" s="379" t="s">
        <v>48189</v>
      </c>
      <c r="B21998" s="380" t="s">
        <v>48190</v>
      </c>
      <c r="C21998" s="380" t="s">
        <v>48180</v>
      </c>
      <c r="D21998" s="381">
        <v>633.67999999999995</v>
      </c>
    </row>
    <row r="21999" spans="1:4" x14ac:dyDescent="0.25">
      <c r="A21999" s="379" t="s">
        <v>48191</v>
      </c>
      <c r="B21999" s="380" t="s">
        <v>48182</v>
      </c>
      <c r="C21999" s="380" t="s">
        <v>10</v>
      </c>
      <c r="D21999" s="381">
        <v>10.8</v>
      </c>
    </row>
    <row r="22000" spans="1:4" x14ac:dyDescent="0.25">
      <c r="A22000" s="379" t="s">
        <v>48192</v>
      </c>
      <c r="B22000" s="380" t="s">
        <v>48184</v>
      </c>
      <c r="C22000" s="380" t="s">
        <v>10</v>
      </c>
      <c r="D22000" s="381">
        <v>32.71</v>
      </c>
    </row>
    <row r="22001" spans="1:4" x14ac:dyDescent="0.25">
      <c r="A22001" s="379" t="s">
        <v>48193</v>
      </c>
      <c r="B22001" s="380" t="s">
        <v>48186</v>
      </c>
      <c r="C22001" s="380" t="s">
        <v>10</v>
      </c>
      <c r="D22001" s="381">
        <v>34.85</v>
      </c>
    </row>
    <row r="22002" spans="1:4" x14ac:dyDescent="0.25">
      <c r="A22002" s="379" t="s">
        <v>48194</v>
      </c>
      <c r="B22002" s="380" t="s">
        <v>48188</v>
      </c>
      <c r="C22002" s="380" t="s">
        <v>40</v>
      </c>
      <c r="D22002" s="381">
        <v>3.35</v>
      </c>
    </row>
    <row r="22003" spans="1:4" x14ac:dyDescent="0.25">
      <c r="A22003" s="379" t="s">
        <v>48195</v>
      </c>
      <c r="B22003" s="380" t="s">
        <v>48196</v>
      </c>
      <c r="C22003" s="380" t="s">
        <v>48180</v>
      </c>
      <c r="D22003" s="381">
        <v>633.67999999999995</v>
      </c>
    </row>
    <row r="22004" spans="1:4" x14ac:dyDescent="0.25">
      <c r="A22004" s="379" t="s">
        <v>48197</v>
      </c>
      <c r="B22004" s="380" t="s">
        <v>48198</v>
      </c>
      <c r="C22004" s="380" t="s">
        <v>7</v>
      </c>
      <c r="D22004" s="381">
        <v>112.15</v>
      </c>
    </row>
    <row r="22005" spans="1:4" x14ac:dyDescent="0.25">
      <c r="A22005" s="379" t="s">
        <v>48199</v>
      </c>
      <c r="B22005" s="380" t="s">
        <v>48200</v>
      </c>
      <c r="C22005" s="380" t="s">
        <v>7</v>
      </c>
      <c r="D22005" s="381">
        <v>124.77</v>
      </c>
    </row>
    <row r="22006" spans="1:4" x14ac:dyDescent="0.25">
      <c r="A22006" s="379" t="s">
        <v>48201</v>
      </c>
      <c r="B22006" s="380" t="s">
        <v>48202</v>
      </c>
      <c r="C22006" s="380" t="s">
        <v>7</v>
      </c>
      <c r="D22006" s="381">
        <v>81.08</v>
      </c>
    </row>
    <row r="22007" spans="1:4" x14ac:dyDescent="0.25">
      <c r="A22007" s="379" t="s">
        <v>48203</v>
      </c>
      <c r="B22007" s="380" t="s">
        <v>48204</v>
      </c>
      <c r="C22007" s="380" t="s">
        <v>48180</v>
      </c>
      <c r="D22007" s="381">
        <v>633.67999999999995</v>
      </c>
    </row>
    <row r="22008" spans="1:4" x14ac:dyDescent="0.25">
      <c r="A22008" s="379" t="s">
        <v>48205</v>
      </c>
      <c r="B22008" s="380" t="s">
        <v>48206</v>
      </c>
      <c r="C22008" s="380" t="s">
        <v>10</v>
      </c>
      <c r="D22008" s="381">
        <v>42.31</v>
      </c>
    </row>
    <row r="22009" spans="1:4" x14ac:dyDescent="0.25">
      <c r="A22009" s="379" t="s">
        <v>48207</v>
      </c>
      <c r="B22009" s="380" t="s">
        <v>48208</v>
      </c>
      <c r="C22009" s="380" t="s">
        <v>10</v>
      </c>
      <c r="D22009" s="381">
        <v>55.19</v>
      </c>
    </row>
    <row r="22010" spans="1:4" x14ac:dyDescent="0.25">
      <c r="A22010" s="379" t="s">
        <v>48209</v>
      </c>
      <c r="B22010" s="380" t="s">
        <v>48210</v>
      </c>
      <c r="C22010" s="380" t="s">
        <v>48180</v>
      </c>
      <c r="D22010" s="381">
        <v>633.67999999999995</v>
      </c>
    </row>
    <row r="22011" spans="1:4" x14ac:dyDescent="0.25">
      <c r="A22011" s="379" t="s">
        <v>48211</v>
      </c>
      <c r="B22011" s="380" t="s">
        <v>48212</v>
      </c>
      <c r="C22011" s="380" t="s">
        <v>7</v>
      </c>
      <c r="D22011" s="381">
        <v>7.35</v>
      </c>
    </row>
    <row r="22012" spans="1:4" x14ac:dyDescent="0.25">
      <c r="A22012" s="379" t="s">
        <v>48213</v>
      </c>
      <c r="B22012" s="380" t="s">
        <v>48214</v>
      </c>
      <c r="C22012" s="380" t="s">
        <v>10</v>
      </c>
      <c r="D22012" s="381">
        <v>64.39</v>
      </c>
    </row>
    <row r="22013" spans="1:4" x14ac:dyDescent="0.25">
      <c r="A22013" s="379" t="s">
        <v>48215</v>
      </c>
      <c r="B22013" s="380" t="s">
        <v>48216</v>
      </c>
      <c r="C22013" s="380" t="s">
        <v>48180</v>
      </c>
      <c r="D22013" s="381">
        <v>633.67999999999995</v>
      </c>
    </row>
    <row r="22014" spans="1:4" x14ac:dyDescent="0.25">
      <c r="A22014" s="379" t="s">
        <v>48217</v>
      </c>
      <c r="B22014" s="380" t="s">
        <v>48218</v>
      </c>
      <c r="C22014" s="380" t="s">
        <v>7</v>
      </c>
      <c r="D22014" s="381">
        <v>11.72</v>
      </c>
    </row>
    <row r="22015" spans="1:4" x14ac:dyDescent="0.25">
      <c r="A22015" s="379" t="s">
        <v>48219</v>
      </c>
      <c r="B22015" s="380" t="s">
        <v>48220</v>
      </c>
      <c r="C22015" s="380" t="s">
        <v>7</v>
      </c>
      <c r="D22015" s="381">
        <v>40.78</v>
      </c>
    </row>
    <row r="22016" spans="1:4" x14ac:dyDescent="0.25">
      <c r="A22016" s="379" t="s">
        <v>48221</v>
      </c>
      <c r="B22016" s="380" t="s">
        <v>48222</v>
      </c>
      <c r="C22016" s="380" t="s">
        <v>48180</v>
      </c>
      <c r="D22016" s="381">
        <v>633.67999999999995</v>
      </c>
    </row>
    <row r="22017" spans="1:4" x14ac:dyDescent="0.25">
      <c r="A22017" s="379" t="s">
        <v>48223</v>
      </c>
      <c r="B22017" s="380" t="s">
        <v>48224</v>
      </c>
      <c r="C22017" s="380" t="s">
        <v>14</v>
      </c>
      <c r="D22017" s="381">
        <v>82.55</v>
      </c>
    </row>
    <row r="22018" spans="1:4" x14ac:dyDescent="0.25">
      <c r="A22018" s="379" t="s">
        <v>48225</v>
      </c>
      <c r="B22018" s="380" t="s">
        <v>48226</v>
      </c>
      <c r="C22018" s="380" t="s">
        <v>14</v>
      </c>
      <c r="D22018" s="381">
        <v>121.39</v>
      </c>
    </row>
    <row r="22019" spans="1:4" x14ac:dyDescent="0.25">
      <c r="A22019" s="379" t="s">
        <v>48227</v>
      </c>
      <c r="B22019" s="380" t="s">
        <v>48228</v>
      </c>
      <c r="C22019" s="380" t="s">
        <v>14</v>
      </c>
      <c r="D22019" s="381">
        <v>139.15</v>
      </c>
    </row>
    <row r="22020" spans="1:4" x14ac:dyDescent="0.25">
      <c r="A22020" s="379" t="s">
        <v>48229</v>
      </c>
      <c r="B22020" s="380" t="s">
        <v>48230</v>
      </c>
      <c r="C22020" s="380" t="s">
        <v>14</v>
      </c>
      <c r="D22020" s="381">
        <v>172.32</v>
      </c>
    </row>
    <row r="22021" spans="1:4" x14ac:dyDescent="0.25">
      <c r="A22021" s="379" t="s">
        <v>48231</v>
      </c>
      <c r="B22021" s="380" t="s">
        <v>48232</v>
      </c>
      <c r="C22021" s="380" t="s">
        <v>7</v>
      </c>
      <c r="D22021" s="381">
        <v>18.37</v>
      </c>
    </row>
    <row r="22022" spans="1:4" x14ac:dyDescent="0.25">
      <c r="A22022" s="379" t="s">
        <v>48233</v>
      </c>
      <c r="B22022" s="380" t="s">
        <v>48234</v>
      </c>
      <c r="C22022" s="380" t="s">
        <v>7</v>
      </c>
      <c r="D22022" s="381">
        <v>20.9</v>
      </c>
    </row>
    <row r="22023" spans="1:4" x14ac:dyDescent="0.25">
      <c r="A22023" s="379" t="s">
        <v>48235</v>
      </c>
      <c r="B22023" s="380" t="s">
        <v>48236</v>
      </c>
      <c r="C22023" s="380" t="s">
        <v>7</v>
      </c>
      <c r="D22023" s="381">
        <v>29.11</v>
      </c>
    </row>
    <row r="22024" spans="1:4" x14ac:dyDescent="0.25">
      <c r="A22024" s="379" t="s">
        <v>48237</v>
      </c>
      <c r="B22024" s="380" t="s">
        <v>48238</v>
      </c>
      <c r="C22024" s="380" t="s">
        <v>10</v>
      </c>
      <c r="D22024" s="381">
        <v>225.34</v>
      </c>
    </row>
    <row r="22025" spans="1:4" x14ac:dyDescent="0.25">
      <c r="A22025" s="379" t="s">
        <v>48239</v>
      </c>
      <c r="B22025" s="380" t="s">
        <v>48240</v>
      </c>
      <c r="C22025" s="380" t="s">
        <v>10</v>
      </c>
      <c r="D22025" s="381">
        <v>244.42</v>
      </c>
    </row>
    <row r="22026" spans="1:4" x14ac:dyDescent="0.25">
      <c r="A22026" s="379" t="s">
        <v>48241</v>
      </c>
      <c r="B22026" s="380" t="s">
        <v>48242</v>
      </c>
      <c r="C22026" s="380" t="s">
        <v>14</v>
      </c>
      <c r="D22026" s="381">
        <v>328.39</v>
      </c>
    </row>
    <row r="22027" spans="1:4" x14ac:dyDescent="0.25">
      <c r="A22027" s="379" t="s">
        <v>48243</v>
      </c>
      <c r="B22027" s="380" t="s">
        <v>48244</v>
      </c>
      <c r="C22027" s="380" t="s">
        <v>14</v>
      </c>
      <c r="D22027" s="381">
        <v>350.05</v>
      </c>
    </row>
    <row r="22028" spans="1:4" x14ac:dyDescent="0.25">
      <c r="A22028" s="379" t="s">
        <v>48245</v>
      </c>
      <c r="B22028" s="380" t="s">
        <v>48246</v>
      </c>
      <c r="C22028" s="380" t="s">
        <v>7</v>
      </c>
      <c r="D22028" s="381">
        <v>240.95</v>
      </c>
    </row>
    <row r="22029" spans="1:4" x14ac:dyDescent="0.25">
      <c r="A22029" s="379" t="s">
        <v>48247</v>
      </c>
      <c r="B22029" s="380" t="s">
        <v>48248</v>
      </c>
      <c r="C22029" s="380" t="s">
        <v>7</v>
      </c>
      <c r="D22029" s="381">
        <v>386.64</v>
      </c>
    </row>
    <row r="22030" spans="1:4" x14ac:dyDescent="0.25">
      <c r="A22030" s="379" t="s">
        <v>48249</v>
      </c>
      <c r="B22030" s="380" t="s">
        <v>48250</v>
      </c>
      <c r="C22030" s="380" t="s">
        <v>7</v>
      </c>
      <c r="D22030" s="381">
        <v>229.67</v>
      </c>
    </row>
    <row r="22031" spans="1:4" x14ac:dyDescent="0.25">
      <c r="A22031" s="379" t="s">
        <v>48251</v>
      </c>
      <c r="B22031" s="380" t="s">
        <v>48252</v>
      </c>
      <c r="C22031" s="380" t="s">
        <v>14</v>
      </c>
      <c r="D22031" s="381">
        <v>149.81</v>
      </c>
    </row>
    <row r="22032" spans="1:4" x14ac:dyDescent="0.25">
      <c r="A22032" s="379" t="s">
        <v>48253</v>
      </c>
      <c r="B22032" s="380" t="s">
        <v>48254</v>
      </c>
      <c r="C22032" s="380" t="s">
        <v>14</v>
      </c>
      <c r="D22032" s="381">
        <v>134.44999999999999</v>
      </c>
    </row>
    <row r="22033" spans="1:4" x14ac:dyDescent="0.25">
      <c r="A22033" s="379" t="s">
        <v>48255</v>
      </c>
      <c r="B22033" s="380" t="s">
        <v>48256</v>
      </c>
      <c r="C22033" s="380" t="s">
        <v>14</v>
      </c>
      <c r="D22033" s="381">
        <v>182.78</v>
      </c>
    </row>
    <row r="22034" spans="1:4" x14ac:dyDescent="0.25">
      <c r="A22034" s="379" t="s">
        <v>48257</v>
      </c>
      <c r="B22034" s="380" t="s">
        <v>48258</v>
      </c>
      <c r="C22034" s="380" t="s">
        <v>14</v>
      </c>
      <c r="D22034" s="381">
        <v>224.55</v>
      </c>
    </row>
    <row r="22035" spans="1:4" x14ac:dyDescent="0.25">
      <c r="A22035" s="379" t="s">
        <v>48259</v>
      </c>
      <c r="B22035" s="380" t="s">
        <v>48260</v>
      </c>
      <c r="C22035" s="380" t="s">
        <v>14</v>
      </c>
      <c r="D22035" s="381">
        <v>480.96</v>
      </c>
    </row>
    <row r="22036" spans="1:4" x14ac:dyDescent="0.25">
      <c r="A22036" s="379" t="s">
        <v>48261</v>
      </c>
      <c r="B22036" s="380" t="s">
        <v>48262</v>
      </c>
      <c r="C22036" s="380" t="s">
        <v>14</v>
      </c>
      <c r="D22036" s="381">
        <v>676.22</v>
      </c>
    </row>
    <row r="22037" spans="1:4" x14ac:dyDescent="0.25">
      <c r="A22037" s="379" t="s">
        <v>48263</v>
      </c>
      <c r="B22037" s="380" t="s">
        <v>48264</v>
      </c>
      <c r="C22037" s="380" t="s">
        <v>14</v>
      </c>
      <c r="D22037" s="381">
        <v>1003.12</v>
      </c>
    </row>
    <row r="22038" spans="1:4" x14ac:dyDescent="0.25">
      <c r="A22038" s="379" t="s">
        <v>48265</v>
      </c>
      <c r="B22038" s="380" t="s">
        <v>48266</v>
      </c>
      <c r="C22038" s="380" t="s">
        <v>14</v>
      </c>
      <c r="D22038" s="381">
        <v>73.14</v>
      </c>
    </row>
    <row r="22039" spans="1:4" x14ac:dyDescent="0.25">
      <c r="A22039" s="379" t="s">
        <v>48267</v>
      </c>
      <c r="B22039" s="380" t="s">
        <v>48268</v>
      </c>
      <c r="C22039" s="380" t="s">
        <v>14</v>
      </c>
      <c r="D22039" s="381">
        <v>81.430000000000007</v>
      </c>
    </row>
    <row r="22040" spans="1:4" ht="12" customHeight="1" x14ac:dyDescent="0.25">
      <c r="A22040" s="379" t="s">
        <v>48269</v>
      </c>
      <c r="B22040" s="380" t="s">
        <v>48270</v>
      </c>
      <c r="C22040" s="380" t="s">
        <v>14</v>
      </c>
      <c r="D22040" s="381">
        <v>91.73</v>
      </c>
    </row>
    <row r="22041" spans="1:4" ht="33.75" customHeight="1" x14ac:dyDescent="0.25">
      <c r="A22041" s="379" t="s">
        <v>48271</v>
      </c>
      <c r="B22041" s="380" t="s">
        <v>48272</v>
      </c>
      <c r="C22041" s="380" t="s">
        <v>14</v>
      </c>
      <c r="D22041" s="381">
        <v>128.65</v>
      </c>
    </row>
    <row r="22042" spans="1:4" ht="9" customHeight="1" x14ac:dyDescent="0.25">
      <c r="A22042" s="379" t="s">
        <v>48273</v>
      </c>
      <c r="B22042" s="380" t="s">
        <v>48274</v>
      </c>
      <c r="C22042" s="380" t="s">
        <v>14</v>
      </c>
      <c r="D22042" s="381">
        <v>69.98</v>
      </c>
    </row>
    <row r="22043" spans="1:4" ht="9" customHeight="1" x14ac:dyDescent="0.25">
      <c r="A22043" s="379" t="s">
        <v>48275</v>
      </c>
      <c r="B22043" s="380" t="s">
        <v>48276</v>
      </c>
      <c r="C22043" s="380" t="s">
        <v>14</v>
      </c>
      <c r="D22043" s="381">
        <v>88.03</v>
      </c>
    </row>
    <row r="22044" spans="1:4" ht="9" customHeight="1" x14ac:dyDescent="0.25">
      <c r="A22044" s="379" t="s">
        <v>48277</v>
      </c>
      <c r="B22044" s="380" t="s">
        <v>48278</v>
      </c>
      <c r="C22044" s="380" t="s">
        <v>48180</v>
      </c>
      <c r="D22044" s="381">
        <v>633.67999999999995</v>
      </c>
    </row>
    <row r="22045" spans="1:4" ht="9" customHeight="1" x14ac:dyDescent="0.25">
      <c r="A22045" s="379" t="s">
        <v>48279</v>
      </c>
      <c r="B22045" s="380" t="s">
        <v>48280</v>
      </c>
      <c r="C22045" s="380" t="s">
        <v>14</v>
      </c>
      <c r="D22045" s="381">
        <v>26.97</v>
      </c>
    </row>
    <row r="22046" spans="1:4" ht="9" customHeight="1" x14ac:dyDescent="0.25">
      <c r="A22046" s="379" t="s">
        <v>48281</v>
      </c>
      <c r="B22046" s="380" t="s">
        <v>48282</v>
      </c>
      <c r="C22046" s="380" t="s">
        <v>48180</v>
      </c>
      <c r="D22046" s="381">
        <v>633.67999999999995</v>
      </c>
    </row>
    <row r="22047" spans="1:4" ht="9" customHeight="1" x14ac:dyDescent="0.25">
      <c r="A22047" s="379" t="s">
        <v>48283</v>
      </c>
      <c r="B22047" s="380" t="s">
        <v>48284</v>
      </c>
      <c r="C22047" s="380" t="s">
        <v>48180</v>
      </c>
      <c r="D22047" s="381">
        <v>633.67999999999995</v>
      </c>
    </row>
    <row r="22048" spans="1:4" ht="9" customHeight="1" x14ac:dyDescent="0.25">
      <c r="A22048" s="379" t="s">
        <v>48285</v>
      </c>
      <c r="B22048" s="380" t="s">
        <v>48286</v>
      </c>
      <c r="C22048" s="380" t="s">
        <v>48180</v>
      </c>
      <c r="D22048" s="381">
        <v>633.67999999999995</v>
      </c>
    </row>
    <row r="22049" spans="1:4" ht="9" customHeight="1" x14ac:dyDescent="0.25">
      <c r="A22049" s="379" t="s">
        <v>48287</v>
      </c>
      <c r="B22049" s="380" t="s">
        <v>48288</v>
      </c>
      <c r="C22049" s="380" t="s">
        <v>48180</v>
      </c>
      <c r="D22049" s="381">
        <v>633.67999999999995</v>
      </c>
    </row>
    <row r="22050" spans="1:4" ht="9" customHeight="1" x14ac:dyDescent="0.25">
      <c r="A22050" s="379" t="s">
        <v>48289</v>
      </c>
      <c r="B22050" s="380" t="s">
        <v>48206</v>
      </c>
      <c r="C22050" s="380" t="s">
        <v>10</v>
      </c>
      <c r="D22050" s="381">
        <v>73.59</v>
      </c>
    </row>
    <row r="22051" spans="1:4" ht="9" customHeight="1" x14ac:dyDescent="0.25">
      <c r="A22051" s="379" t="s">
        <v>48290</v>
      </c>
      <c r="B22051" s="380" t="s">
        <v>48208</v>
      </c>
      <c r="C22051" s="380" t="s">
        <v>10</v>
      </c>
      <c r="D22051" s="381">
        <v>82.79</v>
      </c>
    </row>
    <row r="22052" spans="1:4" ht="9" customHeight="1" x14ac:dyDescent="0.25">
      <c r="A22052" s="379" t="s">
        <v>48291</v>
      </c>
      <c r="B22052" s="380" t="s">
        <v>48292</v>
      </c>
      <c r="C22052" s="380" t="s">
        <v>7</v>
      </c>
      <c r="D22052" s="381">
        <v>233.35</v>
      </c>
    </row>
    <row r="22053" spans="1:4" ht="9" customHeight="1" x14ac:dyDescent="0.25">
      <c r="A22053" s="379" t="s">
        <v>48293</v>
      </c>
      <c r="B22053" s="380" t="s">
        <v>48294</v>
      </c>
      <c r="C22053" s="380" t="s">
        <v>7</v>
      </c>
      <c r="D22053" s="381">
        <v>118.71</v>
      </c>
    </row>
    <row r="22054" spans="1:4" ht="9" customHeight="1" x14ac:dyDescent="0.25">
      <c r="A22054" s="379" t="s">
        <v>48295</v>
      </c>
      <c r="B22054" s="380" t="s">
        <v>48212</v>
      </c>
      <c r="C22054" s="380" t="s">
        <v>7</v>
      </c>
      <c r="D22054" s="381">
        <v>7.35</v>
      </c>
    </row>
    <row r="22055" spans="1:4" ht="9" customHeight="1" x14ac:dyDescent="0.25">
      <c r="A22055" s="379" t="s">
        <v>48296</v>
      </c>
      <c r="B22055" s="380" t="s">
        <v>48218</v>
      </c>
      <c r="C22055" s="380" t="s">
        <v>7</v>
      </c>
      <c r="D22055" s="381">
        <v>11.72</v>
      </c>
    </row>
    <row r="22056" spans="1:4" ht="9" customHeight="1" x14ac:dyDescent="0.25">
      <c r="A22056" s="379" t="s">
        <v>48297</v>
      </c>
      <c r="B22056" s="380" t="s">
        <v>48220</v>
      </c>
      <c r="C22056" s="380" t="s">
        <v>7</v>
      </c>
      <c r="D22056" s="381">
        <v>40.78</v>
      </c>
    </row>
    <row r="22057" spans="1:4" ht="9" customHeight="1" x14ac:dyDescent="0.25">
      <c r="A22057" s="379" t="s">
        <v>48298</v>
      </c>
      <c r="B22057" s="380" t="s">
        <v>48214</v>
      </c>
      <c r="C22057" s="380" t="s">
        <v>10</v>
      </c>
      <c r="D22057" s="381">
        <v>55.19</v>
      </c>
    </row>
    <row r="22058" spans="1:4" ht="9" customHeight="1" x14ac:dyDescent="0.25">
      <c r="A22058" s="379" t="s">
        <v>48299</v>
      </c>
      <c r="B22058" s="380" t="s">
        <v>48300</v>
      </c>
      <c r="C22058" s="380" t="s">
        <v>10</v>
      </c>
      <c r="D22058" s="381">
        <v>176.75</v>
      </c>
    </row>
    <row r="22059" spans="1:4" ht="9" customHeight="1" x14ac:dyDescent="0.25">
      <c r="A22059" s="379" t="s">
        <v>48301</v>
      </c>
      <c r="B22059" s="380" t="s">
        <v>48302</v>
      </c>
      <c r="C22059" s="380" t="s">
        <v>48180</v>
      </c>
      <c r="D22059" s="381">
        <v>633.67999999999995</v>
      </c>
    </row>
    <row r="22060" spans="1:4" ht="9" customHeight="1" x14ac:dyDescent="0.25">
      <c r="A22060" s="379" t="s">
        <v>48303</v>
      </c>
      <c r="B22060" s="380" t="s">
        <v>48304</v>
      </c>
      <c r="C22060" s="380" t="s">
        <v>10</v>
      </c>
      <c r="D22060" s="381">
        <v>367.99</v>
      </c>
    </row>
    <row r="22061" spans="1:4" ht="9" customHeight="1" x14ac:dyDescent="0.25">
      <c r="A22061" s="379" t="s">
        <v>48305</v>
      </c>
      <c r="B22061" s="380" t="s">
        <v>48306</v>
      </c>
      <c r="C22061" s="380" t="s">
        <v>14</v>
      </c>
      <c r="D22061" s="381">
        <v>253.15</v>
      </c>
    </row>
    <row r="22062" spans="1:4" ht="9" customHeight="1" x14ac:dyDescent="0.25">
      <c r="A22062" s="379" t="s">
        <v>48307</v>
      </c>
      <c r="B22062" s="380" t="s">
        <v>48308</v>
      </c>
      <c r="C22062" s="380" t="s">
        <v>10</v>
      </c>
      <c r="D22062" s="381">
        <v>636.66999999999996</v>
      </c>
    </row>
    <row r="22063" spans="1:4" ht="9" customHeight="1" x14ac:dyDescent="0.25">
      <c r="A22063" s="379" t="s">
        <v>48309</v>
      </c>
      <c r="B22063" s="380" t="s">
        <v>48310</v>
      </c>
      <c r="C22063" s="380" t="s">
        <v>10</v>
      </c>
      <c r="D22063" s="381">
        <v>398.92</v>
      </c>
    </row>
    <row r="22064" spans="1:4" ht="9" customHeight="1" x14ac:dyDescent="0.25">
      <c r="A22064" s="379" t="s">
        <v>48311</v>
      </c>
      <c r="B22064" s="380" t="s">
        <v>48312</v>
      </c>
      <c r="C22064" s="380" t="s">
        <v>16</v>
      </c>
      <c r="D22064" s="381">
        <v>13.68</v>
      </c>
    </row>
    <row r="22065" spans="1:4" ht="9" customHeight="1" x14ac:dyDescent="0.25">
      <c r="A22065" s="379" t="s">
        <v>48313</v>
      </c>
      <c r="B22065" s="380" t="s">
        <v>48314</v>
      </c>
      <c r="C22065" s="380" t="s">
        <v>16</v>
      </c>
      <c r="D22065" s="381">
        <v>13.99</v>
      </c>
    </row>
    <row r="22066" spans="1:4" ht="9" customHeight="1" x14ac:dyDescent="0.25">
      <c r="A22066" s="379" t="s">
        <v>48315</v>
      </c>
      <c r="B22066" s="380" t="s">
        <v>48316</v>
      </c>
      <c r="C22066" s="380" t="s">
        <v>14</v>
      </c>
      <c r="D22066" s="381">
        <v>83.82</v>
      </c>
    </row>
    <row r="22067" spans="1:4" ht="9" customHeight="1" x14ac:dyDescent="0.25">
      <c r="A22067" s="379" t="s">
        <v>48317</v>
      </c>
      <c r="B22067" s="380" t="s">
        <v>48318</v>
      </c>
      <c r="C22067" s="380" t="s">
        <v>14</v>
      </c>
      <c r="D22067" s="381">
        <v>124.68</v>
      </c>
    </row>
    <row r="22068" spans="1:4" ht="9" customHeight="1" x14ac:dyDescent="0.25">
      <c r="A22068" s="379" t="s">
        <v>48319</v>
      </c>
      <c r="B22068" s="380" t="s">
        <v>48320</v>
      </c>
      <c r="C22068" s="380" t="s">
        <v>14</v>
      </c>
      <c r="D22068" s="381">
        <v>85.57</v>
      </c>
    </row>
    <row r="22069" spans="1:4" ht="9" customHeight="1" x14ac:dyDescent="0.25">
      <c r="A22069" s="379" t="s">
        <v>48321</v>
      </c>
      <c r="B22069" s="380" t="s">
        <v>48322</v>
      </c>
      <c r="C22069" s="380" t="s">
        <v>14</v>
      </c>
      <c r="D22069" s="381">
        <v>111.97</v>
      </c>
    </row>
    <row r="22070" spans="1:4" ht="9" customHeight="1" x14ac:dyDescent="0.25">
      <c r="A22070" s="379" t="s">
        <v>48323</v>
      </c>
      <c r="B22070" s="380" t="s">
        <v>48324</v>
      </c>
      <c r="C22070" s="380" t="s">
        <v>14</v>
      </c>
      <c r="D22070" s="381">
        <v>140.88</v>
      </c>
    </row>
    <row r="22071" spans="1:4" ht="9" customHeight="1" x14ac:dyDescent="0.25">
      <c r="A22071" s="379" t="s">
        <v>48325</v>
      </c>
      <c r="B22071" s="380" t="s">
        <v>48326</v>
      </c>
      <c r="C22071" s="380" t="s">
        <v>14</v>
      </c>
      <c r="D22071" s="381">
        <v>201.02</v>
      </c>
    </row>
    <row r="22072" spans="1:4" ht="9" customHeight="1" x14ac:dyDescent="0.25">
      <c r="A22072" s="379" t="s">
        <v>48327</v>
      </c>
      <c r="B22072" s="380" t="s">
        <v>48328</v>
      </c>
      <c r="C22072" s="380" t="s">
        <v>14</v>
      </c>
      <c r="D22072" s="381">
        <v>76.150000000000006</v>
      </c>
    </row>
    <row r="22073" spans="1:4" ht="9" customHeight="1" x14ac:dyDescent="0.25">
      <c r="A22073" s="379" t="s">
        <v>48329</v>
      </c>
      <c r="B22073" s="380" t="s">
        <v>48330</v>
      </c>
      <c r="C22073" s="380" t="s">
        <v>14</v>
      </c>
      <c r="D22073" s="381">
        <v>98.02</v>
      </c>
    </row>
    <row r="22074" spans="1:4" ht="9" customHeight="1" x14ac:dyDescent="0.25">
      <c r="A22074" s="379" t="s">
        <v>48331</v>
      </c>
      <c r="B22074" s="380" t="s">
        <v>48332</v>
      </c>
      <c r="C22074" s="380" t="s">
        <v>14</v>
      </c>
      <c r="D22074" s="381">
        <v>126.66</v>
      </c>
    </row>
    <row r="22075" spans="1:4" ht="9" customHeight="1" x14ac:dyDescent="0.25">
      <c r="A22075" s="379" t="s">
        <v>48333</v>
      </c>
      <c r="B22075" s="380" t="s">
        <v>48334</v>
      </c>
      <c r="C22075" s="380" t="s">
        <v>14</v>
      </c>
      <c r="D22075" s="381">
        <v>154.80000000000001</v>
      </c>
    </row>
    <row r="22076" spans="1:4" ht="9" customHeight="1" x14ac:dyDescent="0.25">
      <c r="A22076" s="379" t="s">
        <v>48335</v>
      </c>
      <c r="B22076" s="380" t="s">
        <v>48336</v>
      </c>
      <c r="C22076" s="380" t="s">
        <v>14</v>
      </c>
      <c r="D22076" s="381">
        <v>206.93</v>
      </c>
    </row>
    <row r="22077" spans="1:4" ht="9" customHeight="1" x14ac:dyDescent="0.25">
      <c r="A22077" s="379" t="s">
        <v>48337</v>
      </c>
      <c r="B22077" s="380" t="s">
        <v>48338</v>
      </c>
      <c r="C22077" s="380" t="s">
        <v>14</v>
      </c>
      <c r="D22077" s="381">
        <v>276.77999999999997</v>
      </c>
    </row>
    <row r="22078" spans="1:4" ht="9" customHeight="1" x14ac:dyDescent="0.25">
      <c r="A22078" s="379" t="s">
        <v>48339</v>
      </c>
      <c r="B22078" s="380" t="s">
        <v>48340</v>
      </c>
      <c r="C22078" s="380" t="s">
        <v>14</v>
      </c>
      <c r="D22078" s="381">
        <v>362.51</v>
      </c>
    </row>
    <row r="22079" spans="1:4" ht="9" customHeight="1" x14ac:dyDescent="0.25">
      <c r="A22079" s="379" t="s">
        <v>48341</v>
      </c>
      <c r="B22079" s="380" t="s">
        <v>48342</v>
      </c>
      <c r="C22079" s="380" t="s">
        <v>14</v>
      </c>
      <c r="D22079" s="381">
        <v>454.82</v>
      </c>
    </row>
    <row r="22080" spans="1:4" ht="9" customHeight="1" x14ac:dyDescent="0.25">
      <c r="A22080" s="379" t="s">
        <v>48343</v>
      </c>
      <c r="B22080" s="380" t="s">
        <v>48344</v>
      </c>
      <c r="C22080" s="380" t="s">
        <v>14</v>
      </c>
      <c r="D22080" s="381">
        <v>557.48</v>
      </c>
    </row>
    <row r="22081" spans="1:4" ht="9" customHeight="1" x14ac:dyDescent="0.25">
      <c r="A22081" s="379" t="s">
        <v>48345</v>
      </c>
      <c r="B22081" s="380" t="s">
        <v>48346</v>
      </c>
      <c r="C22081" s="380" t="s">
        <v>10</v>
      </c>
      <c r="D22081" s="381">
        <v>68.069999999999993</v>
      </c>
    </row>
    <row r="22082" spans="1:4" ht="9" customHeight="1" x14ac:dyDescent="0.25">
      <c r="A22082" s="379" t="s">
        <v>48347</v>
      </c>
      <c r="B22082" s="380" t="s">
        <v>48348</v>
      </c>
      <c r="C22082" s="380" t="s">
        <v>8</v>
      </c>
      <c r="D22082" s="381">
        <v>14458.49</v>
      </c>
    </row>
    <row r="22083" spans="1:4" ht="9" customHeight="1" x14ac:dyDescent="0.25">
      <c r="A22083" s="379" t="s">
        <v>48349</v>
      </c>
      <c r="B22083" s="380" t="s">
        <v>48350</v>
      </c>
      <c r="C22083" s="380" t="s">
        <v>8</v>
      </c>
      <c r="D22083" s="381">
        <v>2693.05</v>
      </c>
    </row>
    <row r="22084" spans="1:4" ht="9" customHeight="1" x14ac:dyDescent="0.25">
      <c r="A22084" s="379" t="s">
        <v>48351</v>
      </c>
      <c r="B22084" s="380" t="s">
        <v>48352</v>
      </c>
      <c r="C22084" s="380" t="s">
        <v>8</v>
      </c>
      <c r="D22084" s="381">
        <v>27176.799999999999</v>
      </c>
    </row>
    <row r="22085" spans="1:4" ht="9" customHeight="1" x14ac:dyDescent="0.25">
      <c r="A22085" s="379" t="s">
        <v>48353</v>
      </c>
      <c r="B22085" s="380" t="s">
        <v>48354</v>
      </c>
      <c r="C22085" s="380" t="s">
        <v>8</v>
      </c>
      <c r="D22085" s="381">
        <v>43212.84</v>
      </c>
    </row>
    <row r="22086" spans="1:4" ht="9" customHeight="1" x14ac:dyDescent="0.25">
      <c r="A22086" s="379" t="s">
        <v>48355</v>
      </c>
      <c r="B22086" s="380" t="s">
        <v>48356</v>
      </c>
      <c r="C22086" s="380" t="s">
        <v>8</v>
      </c>
      <c r="D22086" s="381">
        <v>642.62</v>
      </c>
    </row>
    <row r="22087" spans="1:4" ht="9" customHeight="1" x14ac:dyDescent="0.25">
      <c r="A22087" s="379" t="s">
        <v>48357</v>
      </c>
      <c r="B22087" s="380" t="s">
        <v>48358</v>
      </c>
      <c r="C22087" s="380" t="s">
        <v>8</v>
      </c>
      <c r="D22087" s="381">
        <v>6811.5</v>
      </c>
    </row>
    <row r="22088" spans="1:4" ht="9" customHeight="1" x14ac:dyDescent="0.25">
      <c r="A22088" s="379" t="s">
        <v>48359</v>
      </c>
      <c r="B22088" s="380" t="s">
        <v>48360</v>
      </c>
      <c r="C22088" s="380" t="s">
        <v>8</v>
      </c>
      <c r="D22088" s="381">
        <v>2976.67</v>
      </c>
    </row>
    <row r="22089" spans="1:4" ht="9" customHeight="1" x14ac:dyDescent="0.25">
      <c r="A22089" s="379" t="s">
        <v>48361</v>
      </c>
      <c r="B22089" s="380" t="s">
        <v>48362</v>
      </c>
      <c r="C22089" s="380" t="s">
        <v>48180</v>
      </c>
      <c r="D22089" s="381">
        <v>633.67999999999995</v>
      </c>
    </row>
    <row r="22090" spans="1:4" ht="9" customHeight="1" x14ac:dyDescent="0.25">
      <c r="A22090" s="379" t="s">
        <v>48363</v>
      </c>
      <c r="B22090" s="380" t="s">
        <v>48364</v>
      </c>
      <c r="C22090" s="380" t="s">
        <v>14</v>
      </c>
      <c r="D22090" s="381">
        <v>55.66</v>
      </c>
    </row>
    <row r="22091" spans="1:4" ht="9" customHeight="1" x14ac:dyDescent="0.25">
      <c r="A22091" s="379" t="s">
        <v>48365</v>
      </c>
      <c r="B22091" s="380" t="s">
        <v>48366</v>
      </c>
      <c r="C22091" s="380" t="s">
        <v>14</v>
      </c>
      <c r="D22091" s="381">
        <v>71.87</v>
      </c>
    </row>
    <row r="22092" spans="1:4" ht="9" customHeight="1" x14ac:dyDescent="0.25">
      <c r="A22092" s="379" t="s">
        <v>48367</v>
      </c>
      <c r="B22092" s="380" t="s">
        <v>48368</v>
      </c>
      <c r="C22092" s="380" t="s">
        <v>14</v>
      </c>
      <c r="D22092" s="381">
        <v>92.78</v>
      </c>
    </row>
    <row r="22093" spans="1:4" ht="9" customHeight="1" x14ac:dyDescent="0.25">
      <c r="A22093" s="379" t="s">
        <v>48369</v>
      </c>
      <c r="B22093" s="380" t="s">
        <v>48370</v>
      </c>
      <c r="C22093" s="380" t="s">
        <v>14</v>
      </c>
      <c r="D22093" s="381">
        <v>115.08</v>
      </c>
    </row>
    <row r="22094" spans="1:4" ht="9" customHeight="1" x14ac:dyDescent="0.25">
      <c r="A22094" s="379" t="s">
        <v>48371</v>
      </c>
      <c r="B22094" s="380" t="s">
        <v>48372</v>
      </c>
      <c r="C22094" s="380" t="s">
        <v>14</v>
      </c>
      <c r="D22094" s="381">
        <v>166.51</v>
      </c>
    </row>
    <row r="22095" spans="1:4" ht="9" customHeight="1" x14ac:dyDescent="0.25">
      <c r="A22095" s="379" t="s">
        <v>48373</v>
      </c>
      <c r="B22095" s="380" t="s">
        <v>48374</v>
      </c>
      <c r="C22095" s="380" t="s">
        <v>14</v>
      </c>
      <c r="D22095" s="381">
        <v>225.4</v>
      </c>
    </row>
    <row r="22096" spans="1:4" ht="9" customHeight="1" x14ac:dyDescent="0.25">
      <c r="A22096" s="379" t="s">
        <v>48375</v>
      </c>
      <c r="B22096" s="380" t="s">
        <v>48376</v>
      </c>
      <c r="C22096" s="380" t="s">
        <v>14</v>
      </c>
      <c r="D22096" s="381">
        <v>298.27999999999997</v>
      </c>
    </row>
    <row r="22097" spans="1:4" ht="9" customHeight="1" x14ac:dyDescent="0.25">
      <c r="A22097" s="379" t="s">
        <v>48377</v>
      </c>
      <c r="B22097" s="380" t="s">
        <v>48378</v>
      </c>
      <c r="C22097" s="380" t="s">
        <v>14</v>
      </c>
      <c r="D22097" s="381">
        <v>123.09</v>
      </c>
    </row>
    <row r="22098" spans="1:4" ht="9" customHeight="1" x14ac:dyDescent="0.25">
      <c r="A22098" s="379" t="s">
        <v>48379</v>
      </c>
      <c r="B22098" s="380" t="s">
        <v>48380</v>
      </c>
      <c r="C22098" s="380" t="s">
        <v>14</v>
      </c>
      <c r="D22098" s="381">
        <v>138.79</v>
      </c>
    </row>
    <row r="22099" spans="1:4" ht="9" customHeight="1" x14ac:dyDescent="0.25">
      <c r="A22099" s="379" t="s">
        <v>48381</v>
      </c>
      <c r="B22099" s="380" t="s">
        <v>48382</v>
      </c>
      <c r="C22099" s="380" t="s">
        <v>14</v>
      </c>
      <c r="D22099" s="381">
        <v>164.75</v>
      </c>
    </row>
    <row r="22100" spans="1:4" ht="9" customHeight="1" x14ac:dyDescent="0.25">
      <c r="A22100" s="379" t="s">
        <v>48383</v>
      </c>
      <c r="B22100" s="380" t="s">
        <v>48384</v>
      </c>
      <c r="C22100" s="380" t="s">
        <v>14</v>
      </c>
      <c r="D22100" s="381">
        <v>201.76</v>
      </c>
    </row>
    <row r="22101" spans="1:4" ht="9" customHeight="1" x14ac:dyDescent="0.25">
      <c r="A22101" s="379" t="s">
        <v>48385</v>
      </c>
      <c r="B22101" s="380" t="s">
        <v>48386</v>
      </c>
      <c r="C22101" s="380" t="s">
        <v>14</v>
      </c>
      <c r="D22101" s="381">
        <v>238.27</v>
      </c>
    </row>
    <row r="22102" spans="1:4" ht="9" customHeight="1" x14ac:dyDescent="0.25">
      <c r="A22102" s="379" t="s">
        <v>48387</v>
      </c>
      <c r="B22102" s="380" t="s">
        <v>48388</v>
      </c>
      <c r="C22102" s="380" t="s">
        <v>14</v>
      </c>
      <c r="D22102" s="381">
        <v>294.98</v>
      </c>
    </row>
    <row r="22103" spans="1:4" ht="9" customHeight="1" x14ac:dyDescent="0.25">
      <c r="A22103" s="379" t="s">
        <v>48389</v>
      </c>
      <c r="B22103" s="380" t="s">
        <v>48390</v>
      </c>
      <c r="C22103" s="380" t="s">
        <v>14</v>
      </c>
      <c r="D22103" s="381">
        <v>306.94</v>
      </c>
    </row>
    <row r="22104" spans="1:4" ht="9" customHeight="1" x14ac:dyDescent="0.25">
      <c r="A22104" s="379" t="s">
        <v>48391</v>
      </c>
      <c r="B22104" s="380" t="s">
        <v>48392</v>
      </c>
      <c r="C22104" s="380" t="s">
        <v>14</v>
      </c>
      <c r="D22104" s="381">
        <v>342.07</v>
      </c>
    </row>
    <row r="22105" spans="1:4" ht="9" customHeight="1" x14ac:dyDescent="0.25">
      <c r="A22105" s="379" t="s">
        <v>48393</v>
      </c>
      <c r="B22105" s="380" t="s">
        <v>48394</v>
      </c>
      <c r="C22105" s="380" t="s">
        <v>14</v>
      </c>
      <c r="D22105" s="381">
        <v>393.25</v>
      </c>
    </row>
    <row r="22106" spans="1:4" ht="9" customHeight="1" x14ac:dyDescent="0.25">
      <c r="A22106" s="379" t="s">
        <v>48395</v>
      </c>
      <c r="B22106" s="380" t="s">
        <v>48396</v>
      </c>
      <c r="C22106" s="380" t="s">
        <v>14</v>
      </c>
      <c r="D22106" s="381">
        <v>477.66</v>
      </c>
    </row>
    <row r="22107" spans="1:4" ht="9" customHeight="1" x14ac:dyDescent="0.25">
      <c r="A22107" s="379" t="s">
        <v>48397</v>
      </c>
      <c r="B22107" s="380" t="s">
        <v>48398</v>
      </c>
      <c r="C22107" s="380" t="s">
        <v>14</v>
      </c>
      <c r="D22107" s="381">
        <v>650.46</v>
      </c>
    </row>
    <row r="22108" spans="1:4" ht="9" customHeight="1" x14ac:dyDescent="0.25">
      <c r="A22108" s="379" t="s">
        <v>48399</v>
      </c>
      <c r="B22108" s="380" t="s">
        <v>48400</v>
      </c>
      <c r="C22108" s="380" t="s">
        <v>7</v>
      </c>
      <c r="D22108" s="381">
        <v>89.75</v>
      </c>
    </row>
    <row r="22109" spans="1:4" ht="9" customHeight="1" x14ac:dyDescent="0.25">
      <c r="A22109" s="379" t="s">
        <v>48401</v>
      </c>
      <c r="B22109" s="380" t="s">
        <v>48402</v>
      </c>
      <c r="C22109" s="380" t="s">
        <v>48180</v>
      </c>
      <c r="D22109" s="381">
        <v>633.67999999999995</v>
      </c>
    </row>
    <row r="22110" spans="1:4" ht="9" customHeight="1" x14ac:dyDescent="0.25">
      <c r="A22110" s="379" t="s">
        <v>48403</v>
      </c>
      <c r="B22110" s="380" t="s">
        <v>48404</v>
      </c>
      <c r="C22110" s="380" t="s">
        <v>16</v>
      </c>
      <c r="D22110" s="381">
        <v>13.68</v>
      </c>
    </row>
    <row r="22111" spans="1:4" ht="9" customHeight="1" x14ac:dyDescent="0.25">
      <c r="A22111" s="379" t="s">
        <v>48405</v>
      </c>
      <c r="B22111" s="380" t="s">
        <v>48314</v>
      </c>
      <c r="C22111" s="380" t="s">
        <v>16</v>
      </c>
      <c r="D22111" s="381">
        <v>13.99</v>
      </c>
    </row>
    <row r="22112" spans="1:4" ht="9" customHeight="1" x14ac:dyDescent="0.25">
      <c r="A22112" s="379" t="s">
        <v>48406</v>
      </c>
      <c r="B22112" s="380" t="s">
        <v>48407</v>
      </c>
      <c r="C22112" s="380" t="s">
        <v>16</v>
      </c>
      <c r="D22112" s="381">
        <v>13.67</v>
      </c>
    </row>
    <row r="22113" spans="1:4" ht="9" customHeight="1" x14ac:dyDescent="0.25">
      <c r="A22113" s="379" t="s">
        <v>48408</v>
      </c>
      <c r="B22113" s="380" t="s">
        <v>48409</v>
      </c>
      <c r="C22113" s="380" t="s">
        <v>48180</v>
      </c>
      <c r="D22113" s="381">
        <v>633.67999999999995</v>
      </c>
    </row>
    <row r="22114" spans="1:4" ht="9" customHeight="1" x14ac:dyDescent="0.25">
      <c r="A22114" s="379" t="s">
        <v>48410</v>
      </c>
      <c r="B22114" s="380" t="s">
        <v>48411</v>
      </c>
      <c r="C22114" s="380" t="s">
        <v>10</v>
      </c>
      <c r="D22114" s="381">
        <v>592.45000000000005</v>
      </c>
    </row>
    <row r="22115" spans="1:4" ht="9" customHeight="1" x14ac:dyDescent="0.25">
      <c r="A22115" s="379" t="s">
        <v>48412</v>
      </c>
      <c r="B22115" s="380" t="s">
        <v>48413</v>
      </c>
      <c r="C22115" s="380" t="s">
        <v>10</v>
      </c>
      <c r="D22115" s="381">
        <v>625.73</v>
      </c>
    </row>
    <row r="22116" spans="1:4" ht="9" customHeight="1" x14ac:dyDescent="0.25">
      <c r="A22116" s="379" t="s">
        <v>48414</v>
      </c>
      <c r="B22116" s="380" t="s">
        <v>48415</v>
      </c>
      <c r="C22116" s="380" t="s">
        <v>10</v>
      </c>
      <c r="D22116" s="381">
        <v>644.72</v>
      </c>
    </row>
    <row r="22117" spans="1:4" ht="9" customHeight="1" x14ac:dyDescent="0.25">
      <c r="A22117" s="379" t="s">
        <v>48416</v>
      </c>
      <c r="B22117" s="380" t="s">
        <v>48417</v>
      </c>
      <c r="C22117" s="380" t="s">
        <v>10</v>
      </c>
      <c r="D22117" s="381">
        <v>647.92999999999995</v>
      </c>
    </row>
    <row r="22118" spans="1:4" ht="9" customHeight="1" x14ac:dyDescent="0.25">
      <c r="A22118" s="379" t="s">
        <v>48418</v>
      </c>
      <c r="B22118" s="380" t="s">
        <v>48419</v>
      </c>
      <c r="C22118" s="380" t="s">
        <v>10</v>
      </c>
      <c r="D22118" s="381">
        <v>672.94</v>
      </c>
    </row>
    <row r="22119" spans="1:4" ht="9" customHeight="1" x14ac:dyDescent="0.25">
      <c r="A22119" s="379" t="s">
        <v>48420</v>
      </c>
      <c r="B22119" s="380" t="s">
        <v>48421</v>
      </c>
      <c r="C22119" s="380" t="s">
        <v>10</v>
      </c>
      <c r="D22119" s="381">
        <v>700.08</v>
      </c>
    </row>
    <row r="22120" spans="1:4" ht="9" customHeight="1" x14ac:dyDescent="0.25">
      <c r="A22120" s="379" t="s">
        <v>48422</v>
      </c>
      <c r="B22120" s="380" t="s">
        <v>48423</v>
      </c>
      <c r="C22120" s="380" t="s">
        <v>10</v>
      </c>
      <c r="D22120" s="381">
        <v>588.42999999999995</v>
      </c>
    </row>
    <row r="22121" spans="1:4" ht="9" customHeight="1" x14ac:dyDescent="0.25">
      <c r="A22121" s="379" t="s">
        <v>48424</v>
      </c>
      <c r="B22121" s="380" t="s">
        <v>48425</v>
      </c>
      <c r="C22121" s="380" t="s">
        <v>10</v>
      </c>
      <c r="D22121" s="381">
        <v>6547.15</v>
      </c>
    </row>
    <row r="22122" spans="1:4" ht="9" customHeight="1" x14ac:dyDescent="0.25">
      <c r="A22122" s="379" t="s">
        <v>48426</v>
      </c>
      <c r="B22122" s="380" t="s">
        <v>48427</v>
      </c>
      <c r="C22122" s="380" t="s">
        <v>48180</v>
      </c>
      <c r="D22122" s="381">
        <v>633.67999999999995</v>
      </c>
    </row>
    <row r="22123" spans="1:4" ht="9" customHeight="1" x14ac:dyDescent="0.25">
      <c r="A22123" s="379" t="s">
        <v>48428</v>
      </c>
      <c r="B22123" s="380" t="s">
        <v>48429</v>
      </c>
      <c r="C22123" s="380" t="s">
        <v>7</v>
      </c>
      <c r="D22123" s="381">
        <v>127.41</v>
      </c>
    </row>
    <row r="22124" spans="1:4" ht="9" customHeight="1" x14ac:dyDescent="0.25">
      <c r="A22124" s="379" t="s">
        <v>48430</v>
      </c>
      <c r="B22124" s="380" t="s">
        <v>48431</v>
      </c>
      <c r="C22124" s="380" t="s">
        <v>7</v>
      </c>
      <c r="D22124" s="381">
        <v>231.39</v>
      </c>
    </row>
    <row r="22125" spans="1:4" ht="9" customHeight="1" x14ac:dyDescent="0.25">
      <c r="A22125" s="379" t="s">
        <v>48432</v>
      </c>
      <c r="B22125" s="380" t="s">
        <v>48433</v>
      </c>
      <c r="C22125" s="380" t="s">
        <v>7</v>
      </c>
      <c r="D22125" s="381">
        <v>106.12</v>
      </c>
    </row>
    <row r="22126" spans="1:4" ht="9" customHeight="1" x14ac:dyDescent="0.25">
      <c r="A22126" s="379" t="s">
        <v>48434</v>
      </c>
      <c r="B22126" s="380" t="s">
        <v>48435</v>
      </c>
      <c r="C22126" s="380" t="s">
        <v>7</v>
      </c>
      <c r="D22126" s="381">
        <v>138.33000000000001</v>
      </c>
    </row>
    <row r="22127" spans="1:4" ht="9" customHeight="1" x14ac:dyDescent="0.25">
      <c r="A22127" s="379" t="s">
        <v>48436</v>
      </c>
      <c r="B22127" s="380" t="s">
        <v>48437</v>
      </c>
      <c r="C22127" s="380" t="s">
        <v>48180</v>
      </c>
      <c r="D22127" s="381">
        <v>633.67999999999995</v>
      </c>
    </row>
    <row r="22128" spans="1:4" ht="9" customHeight="1" x14ac:dyDescent="0.25">
      <c r="A22128" s="379" t="s">
        <v>48438</v>
      </c>
      <c r="B22128" s="380" t="s">
        <v>48439</v>
      </c>
      <c r="C22128" s="380" t="s">
        <v>7</v>
      </c>
      <c r="D22128" s="381">
        <v>57.37</v>
      </c>
    </row>
    <row r="22129" spans="1:4" ht="9" customHeight="1" x14ac:dyDescent="0.25">
      <c r="A22129" s="379" t="s">
        <v>48440</v>
      </c>
      <c r="B22129" s="380" t="s">
        <v>48441</v>
      </c>
      <c r="C22129" s="380" t="s">
        <v>7</v>
      </c>
      <c r="D22129" s="381">
        <v>87.36</v>
      </c>
    </row>
    <row r="22130" spans="1:4" ht="9" customHeight="1" x14ac:dyDescent="0.25">
      <c r="A22130" s="379" t="s">
        <v>48442</v>
      </c>
      <c r="B22130" s="380" t="s">
        <v>48443</v>
      </c>
      <c r="C22130" s="380" t="s">
        <v>7</v>
      </c>
      <c r="D22130" s="381">
        <v>13.17</v>
      </c>
    </row>
    <row r="22131" spans="1:4" ht="9" customHeight="1" x14ac:dyDescent="0.25">
      <c r="A22131" s="379" t="s">
        <v>48444</v>
      </c>
      <c r="B22131" s="380" t="s">
        <v>48445</v>
      </c>
      <c r="C22131" s="380" t="s">
        <v>48180</v>
      </c>
      <c r="D22131" s="381">
        <v>633.67999999999995</v>
      </c>
    </row>
    <row r="22132" spans="1:4" ht="9" customHeight="1" x14ac:dyDescent="0.25">
      <c r="A22132" s="379" t="s">
        <v>48446</v>
      </c>
      <c r="B22132" s="380" t="s">
        <v>48447</v>
      </c>
      <c r="C22132" s="380" t="s">
        <v>10</v>
      </c>
      <c r="D22132" s="381">
        <v>202.39</v>
      </c>
    </row>
    <row r="22133" spans="1:4" ht="9" customHeight="1" x14ac:dyDescent="0.25">
      <c r="A22133" s="379" t="s">
        <v>48448</v>
      </c>
      <c r="B22133" s="380" t="s">
        <v>48449</v>
      </c>
      <c r="C22133" s="380" t="s">
        <v>10</v>
      </c>
      <c r="D22133" s="381">
        <v>239.19</v>
      </c>
    </row>
    <row r="22134" spans="1:4" ht="9" customHeight="1" x14ac:dyDescent="0.25">
      <c r="A22134" s="379" t="s">
        <v>48450</v>
      </c>
      <c r="B22134" s="380" t="s">
        <v>48451</v>
      </c>
      <c r="C22134" s="380" t="s">
        <v>10</v>
      </c>
      <c r="D22134" s="381">
        <v>110.39</v>
      </c>
    </row>
    <row r="22135" spans="1:4" ht="9" customHeight="1" x14ac:dyDescent="0.25">
      <c r="A22135" s="379" t="s">
        <v>48452</v>
      </c>
      <c r="B22135" s="380" t="s">
        <v>48282</v>
      </c>
      <c r="C22135" s="380" t="s">
        <v>48180</v>
      </c>
      <c r="D22135" s="381">
        <v>633.67999999999995</v>
      </c>
    </row>
    <row r="22136" spans="1:4" ht="9" customHeight="1" x14ac:dyDescent="0.25">
      <c r="A22136" s="379" t="s">
        <v>48453</v>
      </c>
      <c r="B22136" s="380" t="s">
        <v>48284</v>
      </c>
      <c r="C22136" s="380" t="s">
        <v>48180</v>
      </c>
      <c r="D22136" s="381">
        <v>633.67999999999995</v>
      </c>
    </row>
    <row r="22137" spans="1:4" ht="9" customHeight="1" x14ac:dyDescent="0.25">
      <c r="A22137" s="379" t="s">
        <v>48454</v>
      </c>
      <c r="B22137" s="380" t="s">
        <v>48286</v>
      </c>
      <c r="C22137" s="380" t="s">
        <v>48180</v>
      </c>
      <c r="D22137" s="381">
        <v>633.67999999999995</v>
      </c>
    </row>
    <row r="22138" spans="1:4" ht="9" customHeight="1" x14ac:dyDescent="0.25">
      <c r="A22138" s="379" t="s">
        <v>48455</v>
      </c>
      <c r="B22138" s="380" t="s">
        <v>48456</v>
      </c>
      <c r="C22138" s="380" t="s">
        <v>48180</v>
      </c>
      <c r="D22138" s="381">
        <v>633.67999999999995</v>
      </c>
    </row>
    <row r="22139" spans="1:4" ht="9" customHeight="1" x14ac:dyDescent="0.25">
      <c r="A22139" s="379" t="s">
        <v>48457</v>
      </c>
      <c r="B22139" s="380" t="s">
        <v>48458</v>
      </c>
      <c r="C22139" s="380" t="s">
        <v>7</v>
      </c>
      <c r="D22139" s="381">
        <v>131.25</v>
      </c>
    </row>
    <row r="22140" spans="1:4" ht="9" customHeight="1" x14ac:dyDescent="0.25">
      <c r="A22140" s="379" t="s">
        <v>48459</v>
      </c>
      <c r="B22140" s="380" t="s">
        <v>48460</v>
      </c>
      <c r="C22140" s="380" t="s">
        <v>7</v>
      </c>
      <c r="D22140" s="381">
        <v>150.4</v>
      </c>
    </row>
    <row r="22141" spans="1:4" ht="9" customHeight="1" x14ac:dyDescent="0.25">
      <c r="A22141" s="379" t="s">
        <v>48461</v>
      </c>
      <c r="B22141" s="380" t="s">
        <v>48462</v>
      </c>
      <c r="C22141" s="380" t="s">
        <v>7</v>
      </c>
      <c r="D22141" s="381">
        <v>194.46</v>
      </c>
    </row>
    <row r="22142" spans="1:4" ht="9" customHeight="1" x14ac:dyDescent="0.25">
      <c r="A22142" s="379" t="s">
        <v>48463</v>
      </c>
      <c r="B22142" s="380" t="s">
        <v>48464</v>
      </c>
      <c r="C22142" s="380" t="s">
        <v>10</v>
      </c>
      <c r="D22142" s="381">
        <v>44.22</v>
      </c>
    </row>
    <row r="22143" spans="1:4" ht="9" customHeight="1" x14ac:dyDescent="0.25">
      <c r="A22143" s="379" t="s">
        <v>48465</v>
      </c>
      <c r="B22143" s="380" t="s">
        <v>48466</v>
      </c>
      <c r="C22143" s="380" t="s">
        <v>14</v>
      </c>
      <c r="D22143" s="381">
        <v>103.16</v>
      </c>
    </row>
    <row r="22144" spans="1:4" ht="9" customHeight="1" x14ac:dyDescent="0.25">
      <c r="A22144" s="379" t="s">
        <v>48467</v>
      </c>
      <c r="B22144" s="380" t="s">
        <v>48468</v>
      </c>
      <c r="C22144" s="380" t="s">
        <v>14</v>
      </c>
      <c r="D22144" s="381">
        <v>123.58</v>
      </c>
    </row>
    <row r="22145" spans="1:4" ht="18" customHeight="1" x14ac:dyDescent="0.25">
      <c r="A22145" s="379" t="s">
        <v>48469</v>
      </c>
      <c r="B22145" s="380" t="s">
        <v>48470</v>
      </c>
      <c r="C22145" s="380" t="s">
        <v>14</v>
      </c>
      <c r="D22145" s="381">
        <v>194.82</v>
      </c>
    </row>
    <row r="22146" spans="1:4" ht="18" customHeight="1" x14ac:dyDescent="0.25">
      <c r="A22146" s="379" t="s">
        <v>48471</v>
      </c>
      <c r="B22146" s="380" t="s">
        <v>48472</v>
      </c>
      <c r="C22146" s="380" t="s">
        <v>14</v>
      </c>
      <c r="D22146" s="381">
        <v>233.58</v>
      </c>
    </row>
    <row r="22147" spans="1:4" ht="18" customHeight="1" x14ac:dyDescent="0.25">
      <c r="A22147" s="379" t="s">
        <v>48473</v>
      </c>
      <c r="B22147" s="380" t="s">
        <v>48474</v>
      </c>
      <c r="C22147" s="380" t="s">
        <v>14</v>
      </c>
      <c r="D22147" s="381">
        <v>272.81</v>
      </c>
    </row>
    <row r="22148" spans="1:4" ht="18" customHeight="1" x14ac:dyDescent="0.25">
      <c r="A22148" s="379" t="s">
        <v>48475</v>
      </c>
      <c r="B22148" s="380" t="s">
        <v>48476</v>
      </c>
      <c r="C22148" s="380" t="s">
        <v>14</v>
      </c>
      <c r="D22148" s="381">
        <v>303.17</v>
      </c>
    </row>
    <row r="22149" spans="1:4" ht="18" customHeight="1" x14ac:dyDescent="0.25">
      <c r="A22149" s="379" t="s">
        <v>48477</v>
      </c>
      <c r="B22149" s="380" t="s">
        <v>48478</v>
      </c>
      <c r="C22149" s="380" t="s">
        <v>14</v>
      </c>
      <c r="D22149" s="381">
        <v>271.86</v>
      </c>
    </row>
    <row r="22150" spans="1:4" ht="18" customHeight="1" x14ac:dyDescent="0.25">
      <c r="A22150" s="379" t="s">
        <v>48479</v>
      </c>
      <c r="B22150" s="380" t="s">
        <v>48480</v>
      </c>
      <c r="C22150" s="380" t="s">
        <v>14</v>
      </c>
      <c r="D22150" s="381">
        <v>298.7</v>
      </c>
    </row>
    <row r="22151" spans="1:4" ht="18" customHeight="1" x14ac:dyDescent="0.25">
      <c r="A22151" s="379" t="s">
        <v>48481</v>
      </c>
      <c r="B22151" s="380" t="s">
        <v>48482</v>
      </c>
      <c r="C22151" s="380" t="s">
        <v>14</v>
      </c>
      <c r="D22151" s="381">
        <v>478.67</v>
      </c>
    </row>
    <row r="22152" spans="1:4" ht="18" customHeight="1" x14ac:dyDescent="0.25">
      <c r="A22152" s="379" t="s">
        <v>48483</v>
      </c>
      <c r="B22152" s="380" t="s">
        <v>48484</v>
      </c>
      <c r="C22152" s="380" t="s">
        <v>14</v>
      </c>
      <c r="D22152" s="381">
        <v>582.16</v>
      </c>
    </row>
    <row r="22153" spans="1:4" ht="18" customHeight="1" x14ac:dyDescent="0.25">
      <c r="A22153" s="379" t="s">
        <v>48485</v>
      </c>
      <c r="B22153" s="380" t="s">
        <v>48402</v>
      </c>
      <c r="C22153" s="380" t="s">
        <v>48180</v>
      </c>
      <c r="D22153" s="381">
        <v>633.67999999999995</v>
      </c>
    </row>
    <row r="22154" spans="1:4" ht="18" customHeight="1" x14ac:dyDescent="0.25">
      <c r="A22154" s="379" t="s">
        <v>48486</v>
      </c>
      <c r="B22154" s="380" t="s">
        <v>48404</v>
      </c>
      <c r="C22154" s="380" t="s">
        <v>16</v>
      </c>
      <c r="D22154" s="381">
        <v>13.68</v>
      </c>
    </row>
    <row r="22155" spans="1:4" ht="18" customHeight="1" x14ac:dyDescent="0.25">
      <c r="A22155" s="379" t="s">
        <v>48487</v>
      </c>
      <c r="B22155" s="380" t="s">
        <v>48314</v>
      </c>
      <c r="C22155" s="380" t="s">
        <v>16</v>
      </c>
      <c r="D22155" s="381">
        <v>13.99</v>
      </c>
    </row>
    <row r="22156" spans="1:4" ht="18" customHeight="1" x14ac:dyDescent="0.25">
      <c r="A22156" s="379" t="s">
        <v>48488</v>
      </c>
      <c r="B22156" s="380" t="s">
        <v>48407</v>
      </c>
      <c r="C22156" s="380" t="s">
        <v>16</v>
      </c>
      <c r="D22156" s="381">
        <v>13.67</v>
      </c>
    </row>
    <row r="22157" spans="1:4" ht="18" customHeight="1" x14ac:dyDescent="0.25">
      <c r="A22157" s="379" t="s">
        <v>48489</v>
      </c>
      <c r="B22157" s="380" t="s">
        <v>48490</v>
      </c>
      <c r="C22157" s="380" t="s">
        <v>16</v>
      </c>
      <c r="D22157" s="381">
        <v>72.099999999999994</v>
      </c>
    </row>
    <row r="22158" spans="1:4" ht="18" customHeight="1" x14ac:dyDescent="0.25">
      <c r="A22158" s="379" t="s">
        <v>29991</v>
      </c>
      <c r="B22158" s="380" t="s">
        <v>48491</v>
      </c>
      <c r="C22158" s="380" t="s">
        <v>8</v>
      </c>
      <c r="D22158" s="381">
        <v>102.61</v>
      </c>
    </row>
    <row r="22159" spans="1:4" ht="18" customHeight="1" x14ac:dyDescent="0.25">
      <c r="A22159" s="379" t="s">
        <v>48492</v>
      </c>
      <c r="B22159" s="380" t="s">
        <v>48493</v>
      </c>
      <c r="C22159" s="380" t="s">
        <v>8</v>
      </c>
      <c r="D22159" s="381">
        <v>132.74</v>
      </c>
    </row>
    <row r="22160" spans="1:4" ht="18" customHeight="1" x14ac:dyDescent="0.25">
      <c r="A22160" s="379" t="s">
        <v>48494</v>
      </c>
      <c r="B22160" s="380" t="s">
        <v>48495</v>
      </c>
      <c r="C22160" s="380" t="s">
        <v>8</v>
      </c>
      <c r="D22160" s="381">
        <v>171.34</v>
      </c>
    </row>
    <row r="22161" spans="1:4" ht="18" customHeight="1" x14ac:dyDescent="0.25">
      <c r="A22161" s="379" t="s">
        <v>48496</v>
      </c>
      <c r="B22161" s="380" t="s">
        <v>48497</v>
      </c>
      <c r="C22161" s="380" t="s">
        <v>8</v>
      </c>
      <c r="D22161" s="381">
        <v>280.91000000000003</v>
      </c>
    </row>
    <row r="22162" spans="1:4" ht="18" customHeight="1" x14ac:dyDescent="0.25">
      <c r="A22162" s="379" t="s">
        <v>48498</v>
      </c>
      <c r="B22162" s="380" t="s">
        <v>48499</v>
      </c>
      <c r="C22162" s="380" t="s">
        <v>8</v>
      </c>
      <c r="D22162" s="381">
        <v>459.6</v>
      </c>
    </row>
    <row r="22163" spans="1:4" ht="18" customHeight="1" x14ac:dyDescent="0.25">
      <c r="A22163" s="379" t="s">
        <v>48500</v>
      </c>
      <c r="B22163" s="380" t="s">
        <v>48409</v>
      </c>
      <c r="C22163" s="380" t="s">
        <v>48180</v>
      </c>
      <c r="D22163" s="381">
        <v>633.67999999999995</v>
      </c>
    </row>
    <row r="22164" spans="1:4" ht="18" customHeight="1" x14ac:dyDescent="0.25">
      <c r="A22164" s="379" t="s">
        <v>48501</v>
      </c>
      <c r="B22164" s="380" t="s">
        <v>48502</v>
      </c>
      <c r="C22164" s="380" t="s">
        <v>7</v>
      </c>
      <c r="D22164" s="381">
        <v>212.04</v>
      </c>
    </row>
    <row r="22165" spans="1:4" ht="18" customHeight="1" x14ac:dyDescent="0.25">
      <c r="A22165" s="379" t="s">
        <v>48503</v>
      </c>
      <c r="B22165" s="380" t="s">
        <v>48504</v>
      </c>
      <c r="C22165" s="380" t="s">
        <v>7</v>
      </c>
      <c r="D22165" s="381">
        <v>208.02</v>
      </c>
    </row>
    <row r="22166" spans="1:4" ht="18" customHeight="1" x14ac:dyDescent="0.25">
      <c r="A22166" s="379" t="s">
        <v>48505</v>
      </c>
      <c r="B22166" s="380" t="s">
        <v>48506</v>
      </c>
      <c r="C22166" s="380" t="s">
        <v>7</v>
      </c>
      <c r="D22166" s="381">
        <v>229.4</v>
      </c>
    </row>
    <row r="22167" spans="1:4" ht="18" customHeight="1" x14ac:dyDescent="0.25">
      <c r="A22167" s="379" t="s">
        <v>48507</v>
      </c>
      <c r="B22167" s="380" t="s">
        <v>48508</v>
      </c>
      <c r="C22167" s="380" t="s">
        <v>7</v>
      </c>
      <c r="D22167" s="381">
        <v>235.15</v>
      </c>
    </row>
    <row r="22168" spans="1:4" ht="18" customHeight="1" x14ac:dyDescent="0.25">
      <c r="A22168" s="379" t="s">
        <v>48509</v>
      </c>
      <c r="B22168" s="380" t="s">
        <v>48510</v>
      </c>
      <c r="C22168" s="380" t="s">
        <v>7</v>
      </c>
      <c r="D22168" s="381">
        <v>245.66</v>
      </c>
    </row>
    <row r="22169" spans="1:4" ht="18" customHeight="1" x14ac:dyDescent="0.25">
      <c r="A22169" s="379" t="s">
        <v>48511</v>
      </c>
      <c r="B22169" s="380" t="s">
        <v>48512</v>
      </c>
      <c r="C22169" s="380" t="s">
        <v>7</v>
      </c>
      <c r="D22169" s="381">
        <v>257.8</v>
      </c>
    </row>
    <row r="22170" spans="1:4" ht="18" customHeight="1" x14ac:dyDescent="0.25">
      <c r="A22170" s="379" t="s">
        <v>48513</v>
      </c>
      <c r="B22170" s="380" t="s">
        <v>48514</v>
      </c>
      <c r="C22170" s="380" t="s">
        <v>7</v>
      </c>
      <c r="D22170" s="381">
        <v>256.45999999999998</v>
      </c>
    </row>
    <row r="22171" spans="1:4" ht="18" customHeight="1" x14ac:dyDescent="0.25">
      <c r="A22171" s="379" t="s">
        <v>48515</v>
      </c>
      <c r="B22171" s="380" t="s">
        <v>48516</v>
      </c>
      <c r="C22171" s="380" t="s">
        <v>7</v>
      </c>
      <c r="D22171" s="381">
        <v>263.87</v>
      </c>
    </row>
    <row r="22172" spans="1:4" ht="18" customHeight="1" x14ac:dyDescent="0.25">
      <c r="A22172" s="379" t="s">
        <v>48517</v>
      </c>
      <c r="B22172" s="380" t="s">
        <v>48518</v>
      </c>
      <c r="C22172" s="380" t="s">
        <v>10</v>
      </c>
      <c r="D22172" s="381">
        <v>592.45000000000005</v>
      </c>
    </row>
    <row r="22173" spans="1:4" ht="18" customHeight="1" x14ac:dyDescent="0.25">
      <c r="A22173" s="379" t="s">
        <v>48519</v>
      </c>
      <c r="B22173" s="380" t="s">
        <v>48520</v>
      </c>
      <c r="C22173" s="380" t="s">
        <v>7</v>
      </c>
      <c r="D22173" s="381">
        <v>274.98</v>
      </c>
    </row>
    <row r="22174" spans="1:4" ht="18" customHeight="1" x14ac:dyDescent="0.25">
      <c r="A22174" s="379" t="s">
        <v>48521</v>
      </c>
      <c r="B22174" s="380" t="s">
        <v>48522</v>
      </c>
      <c r="C22174" s="380" t="s">
        <v>10</v>
      </c>
      <c r="D22174" s="381">
        <v>625.73</v>
      </c>
    </row>
    <row r="22175" spans="1:4" ht="18" customHeight="1" x14ac:dyDescent="0.25">
      <c r="A22175" s="379" t="s">
        <v>48523</v>
      </c>
      <c r="B22175" s="380" t="s">
        <v>48524</v>
      </c>
      <c r="C22175" s="380" t="s">
        <v>7</v>
      </c>
      <c r="D22175" s="381">
        <v>276.89</v>
      </c>
    </row>
    <row r="22176" spans="1:4" ht="18" customHeight="1" x14ac:dyDescent="0.25">
      <c r="A22176" s="379" t="s">
        <v>48525</v>
      </c>
      <c r="B22176" s="380" t="s">
        <v>48526</v>
      </c>
      <c r="C22176" s="380" t="s">
        <v>7</v>
      </c>
      <c r="D22176" s="381">
        <v>167.07</v>
      </c>
    </row>
    <row r="22177" spans="1:4" ht="18" customHeight="1" x14ac:dyDescent="0.25">
      <c r="A22177" s="379" t="s">
        <v>48527</v>
      </c>
      <c r="B22177" s="380" t="s">
        <v>48528</v>
      </c>
      <c r="C22177" s="380" t="s">
        <v>7</v>
      </c>
      <c r="D22177" s="381">
        <v>198.8</v>
      </c>
    </row>
    <row r="22178" spans="1:4" ht="18" customHeight="1" x14ac:dyDescent="0.25">
      <c r="A22178" s="379" t="s">
        <v>18745</v>
      </c>
      <c r="B22178" s="380" t="s">
        <v>48415</v>
      </c>
      <c r="C22178" s="380" t="s">
        <v>10</v>
      </c>
      <c r="D22178" s="381">
        <v>644.72</v>
      </c>
    </row>
    <row r="22179" spans="1:4" ht="18" customHeight="1" x14ac:dyDescent="0.25">
      <c r="A22179" s="379" t="s">
        <v>48529</v>
      </c>
      <c r="B22179" s="380" t="s">
        <v>48530</v>
      </c>
      <c r="C22179" s="380" t="s">
        <v>7</v>
      </c>
      <c r="D22179" s="381">
        <v>201.27</v>
      </c>
    </row>
    <row r="22180" spans="1:4" ht="18" customHeight="1" x14ac:dyDescent="0.25">
      <c r="A22180" s="379" t="s">
        <v>48531</v>
      </c>
      <c r="B22180" s="380" t="s">
        <v>48532</v>
      </c>
      <c r="C22180" s="380" t="s">
        <v>10</v>
      </c>
      <c r="D22180" s="381">
        <v>647.92999999999995</v>
      </c>
    </row>
    <row r="22181" spans="1:4" ht="18" customHeight="1" x14ac:dyDescent="0.25">
      <c r="A22181" s="379" t="s">
        <v>48533</v>
      </c>
      <c r="B22181" s="380" t="s">
        <v>48534</v>
      </c>
      <c r="C22181" s="380" t="s">
        <v>10</v>
      </c>
      <c r="D22181" s="381">
        <v>672.94</v>
      </c>
    </row>
    <row r="22182" spans="1:4" ht="18" customHeight="1" x14ac:dyDescent="0.25">
      <c r="A22182" s="379" t="s">
        <v>48535</v>
      </c>
      <c r="B22182" s="380" t="s">
        <v>48536</v>
      </c>
      <c r="C22182" s="380" t="s">
        <v>7</v>
      </c>
      <c r="D22182" s="381">
        <v>219.17</v>
      </c>
    </row>
    <row r="22183" spans="1:4" ht="18" customHeight="1" x14ac:dyDescent="0.25">
      <c r="A22183" s="379" t="s">
        <v>48537</v>
      </c>
      <c r="B22183" s="380" t="s">
        <v>48538</v>
      </c>
      <c r="C22183" s="380" t="s">
        <v>7</v>
      </c>
      <c r="D22183" s="381">
        <v>259.77999999999997</v>
      </c>
    </row>
    <row r="22184" spans="1:4" ht="18" customHeight="1" x14ac:dyDescent="0.25">
      <c r="A22184" s="379" t="s">
        <v>48539</v>
      </c>
      <c r="B22184" s="380" t="s">
        <v>48540</v>
      </c>
      <c r="C22184" s="380" t="s">
        <v>7</v>
      </c>
      <c r="D22184" s="381">
        <v>255.83</v>
      </c>
    </row>
    <row r="22185" spans="1:4" ht="18" customHeight="1" x14ac:dyDescent="0.25">
      <c r="A22185" s="379" t="s">
        <v>48541</v>
      </c>
      <c r="B22185" s="380" t="s">
        <v>48421</v>
      </c>
      <c r="C22185" s="380" t="s">
        <v>10</v>
      </c>
      <c r="D22185" s="381">
        <v>700.08</v>
      </c>
    </row>
    <row r="22186" spans="1:4" ht="18" customHeight="1" x14ac:dyDescent="0.25">
      <c r="A22186" s="379" t="s">
        <v>48542</v>
      </c>
      <c r="B22186" s="380" t="s">
        <v>48543</v>
      </c>
      <c r="C22186" s="380" t="s">
        <v>7</v>
      </c>
      <c r="D22186" s="381">
        <v>278.52</v>
      </c>
    </row>
    <row r="22187" spans="1:4" ht="18" customHeight="1" x14ac:dyDescent="0.25">
      <c r="A22187" s="379" t="s">
        <v>48544</v>
      </c>
      <c r="B22187" s="380" t="s">
        <v>48545</v>
      </c>
      <c r="C22187" s="380" t="s">
        <v>7</v>
      </c>
      <c r="D22187" s="381">
        <v>296.33</v>
      </c>
    </row>
    <row r="22188" spans="1:4" ht="18" customHeight="1" x14ac:dyDescent="0.25">
      <c r="A22188" s="379" t="s">
        <v>48546</v>
      </c>
      <c r="B22188" s="380" t="s">
        <v>48547</v>
      </c>
      <c r="C22188" s="380" t="s">
        <v>7</v>
      </c>
      <c r="D22188" s="381">
        <v>364.79</v>
      </c>
    </row>
    <row r="22189" spans="1:4" ht="18" customHeight="1" x14ac:dyDescent="0.25">
      <c r="A22189" s="379" t="s">
        <v>48548</v>
      </c>
      <c r="B22189" s="380" t="s">
        <v>48549</v>
      </c>
      <c r="C22189" s="380" t="s">
        <v>7</v>
      </c>
      <c r="D22189" s="381">
        <v>361.77</v>
      </c>
    </row>
    <row r="22190" spans="1:4" ht="18" customHeight="1" x14ac:dyDescent="0.25">
      <c r="A22190" s="379" t="s">
        <v>48550</v>
      </c>
      <c r="B22190" s="380" t="s">
        <v>48551</v>
      </c>
      <c r="C22190" s="380" t="s">
        <v>7</v>
      </c>
      <c r="D22190" s="381">
        <v>368.95</v>
      </c>
    </row>
    <row r="22191" spans="1:4" ht="18" customHeight="1" x14ac:dyDescent="0.25">
      <c r="A22191" s="379" t="s">
        <v>48552</v>
      </c>
      <c r="B22191" s="380" t="s">
        <v>48553</v>
      </c>
      <c r="C22191" s="380" t="s">
        <v>7</v>
      </c>
      <c r="D22191" s="381">
        <v>425.02</v>
      </c>
    </row>
    <row r="22192" spans="1:4" ht="18" customHeight="1" x14ac:dyDescent="0.25">
      <c r="A22192" s="379" t="s">
        <v>48554</v>
      </c>
      <c r="B22192" s="380" t="s">
        <v>48555</v>
      </c>
      <c r="C22192" s="380" t="s">
        <v>7</v>
      </c>
      <c r="D22192" s="381">
        <v>412.17</v>
      </c>
    </row>
    <row r="22193" spans="1:4" ht="18" customHeight="1" x14ac:dyDescent="0.25">
      <c r="A22193" s="379" t="s">
        <v>48556</v>
      </c>
      <c r="B22193" s="380" t="s">
        <v>48557</v>
      </c>
      <c r="C22193" s="380" t="s">
        <v>7</v>
      </c>
      <c r="D22193" s="381">
        <v>254.08</v>
      </c>
    </row>
    <row r="22194" spans="1:4" ht="18" customHeight="1" x14ac:dyDescent="0.25">
      <c r="A22194" s="379" t="s">
        <v>48558</v>
      </c>
      <c r="B22194" s="380" t="s">
        <v>48559</v>
      </c>
      <c r="C22194" s="380" t="s">
        <v>7</v>
      </c>
      <c r="D22194" s="381">
        <v>292.43</v>
      </c>
    </row>
    <row r="22195" spans="1:4" ht="18" customHeight="1" x14ac:dyDescent="0.25">
      <c r="A22195" s="379" t="s">
        <v>48560</v>
      </c>
      <c r="B22195" s="380" t="s">
        <v>48561</v>
      </c>
      <c r="C22195" s="380" t="s">
        <v>7</v>
      </c>
      <c r="D22195" s="381">
        <v>311.06</v>
      </c>
    </row>
    <row r="22196" spans="1:4" ht="18" customHeight="1" x14ac:dyDescent="0.25">
      <c r="A22196" s="379" t="s">
        <v>48562</v>
      </c>
      <c r="B22196" s="380" t="s">
        <v>48563</v>
      </c>
      <c r="C22196" s="380" t="s">
        <v>7</v>
      </c>
      <c r="D22196" s="381">
        <v>341.64</v>
      </c>
    </row>
    <row r="22197" spans="1:4" ht="18" customHeight="1" x14ac:dyDescent="0.25">
      <c r="A22197" s="379" t="s">
        <v>48564</v>
      </c>
      <c r="B22197" s="380" t="s">
        <v>48565</v>
      </c>
      <c r="C22197" s="380" t="s">
        <v>10</v>
      </c>
      <c r="D22197" s="381">
        <v>484.1</v>
      </c>
    </row>
    <row r="22198" spans="1:4" ht="18" customHeight="1" x14ac:dyDescent="0.25">
      <c r="A22198" s="379" t="s">
        <v>48566</v>
      </c>
      <c r="B22198" s="380" t="s">
        <v>48567</v>
      </c>
      <c r="C22198" s="380" t="s">
        <v>10</v>
      </c>
      <c r="D22198" s="381">
        <v>1024.21</v>
      </c>
    </row>
    <row r="22199" spans="1:4" ht="18" customHeight="1" x14ac:dyDescent="0.25">
      <c r="A22199" s="379" t="s">
        <v>48568</v>
      </c>
      <c r="B22199" s="380" t="s">
        <v>48569</v>
      </c>
      <c r="C22199" s="380" t="s">
        <v>7</v>
      </c>
      <c r="D22199" s="381">
        <v>356.74</v>
      </c>
    </row>
    <row r="22200" spans="1:4" ht="18" customHeight="1" x14ac:dyDescent="0.25">
      <c r="A22200" s="379" t="s">
        <v>48570</v>
      </c>
      <c r="B22200" s="380" t="s">
        <v>48571</v>
      </c>
      <c r="C22200" s="380" t="s">
        <v>7</v>
      </c>
      <c r="D22200" s="381">
        <v>382.27</v>
      </c>
    </row>
    <row r="22201" spans="1:4" ht="18" customHeight="1" x14ac:dyDescent="0.25">
      <c r="A22201" s="379" t="s">
        <v>48572</v>
      </c>
      <c r="B22201" s="380" t="s">
        <v>48573</v>
      </c>
      <c r="C22201" s="380" t="s">
        <v>7</v>
      </c>
      <c r="D22201" s="381">
        <v>404.71</v>
      </c>
    </row>
    <row r="22202" spans="1:4" ht="18" customHeight="1" x14ac:dyDescent="0.25">
      <c r="A22202" s="379" t="s">
        <v>48574</v>
      </c>
      <c r="B22202" s="380" t="s">
        <v>48575</v>
      </c>
      <c r="C22202" s="380" t="s">
        <v>7</v>
      </c>
      <c r="D22202" s="381">
        <v>424.47</v>
      </c>
    </row>
    <row r="22203" spans="1:4" ht="18" customHeight="1" x14ac:dyDescent="0.25">
      <c r="A22203" s="379" t="s">
        <v>48576</v>
      </c>
      <c r="B22203" s="380" t="s">
        <v>48577</v>
      </c>
      <c r="C22203" s="380" t="s">
        <v>14</v>
      </c>
      <c r="D22203" s="381">
        <v>92.79</v>
      </c>
    </row>
    <row r="22204" spans="1:4" ht="18" customHeight="1" x14ac:dyDescent="0.25">
      <c r="A22204" s="379" t="s">
        <v>48578</v>
      </c>
      <c r="B22204" s="380" t="s">
        <v>48579</v>
      </c>
      <c r="C22204" s="380" t="s">
        <v>7</v>
      </c>
      <c r="D22204" s="381">
        <v>256.49</v>
      </c>
    </row>
    <row r="22205" spans="1:4" ht="18" customHeight="1" x14ac:dyDescent="0.25">
      <c r="A22205" s="379" t="s">
        <v>48580</v>
      </c>
      <c r="B22205" s="380" t="s">
        <v>48581</v>
      </c>
      <c r="C22205" s="380" t="s">
        <v>7</v>
      </c>
      <c r="D22205" s="381">
        <v>309.95999999999998</v>
      </c>
    </row>
    <row r="22206" spans="1:4" ht="18" customHeight="1" x14ac:dyDescent="0.25">
      <c r="A22206" s="379" t="s">
        <v>48582</v>
      </c>
      <c r="B22206" s="380" t="s">
        <v>48583</v>
      </c>
      <c r="C22206" s="380" t="s">
        <v>7</v>
      </c>
      <c r="D22206" s="381">
        <v>281.72000000000003</v>
      </c>
    </row>
    <row r="22207" spans="1:4" ht="18" customHeight="1" x14ac:dyDescent="0.25">
      <c r="A22207" s="379" t="s">
        <v>48584</v>
      </c>
      <c r="B22207" s="380" t="s">
        <v>48585</v>
      </c>
      <c r="C22207" s="380" t="s">
        <v>7</v>
      </c>
      <c r="D22207" s="381">
        <v>353.46</v>
      </c>
    </row>
    <row r="22208" spans="1:4" ht="18" customHeight="1" x14ac:dyDescent="0.25">
      <c r="A22208" s="379" t="s">
        <v>48586</v>
      </c>
      <c r="B22208" s="380" t="s">
        <v>48587</v>
      </c>
      <c r="C22208" s="380" t="s">
        <v>7</v>
      </c>
      <c r="D22208" s="381">
        <v>310.24</v>
      </c>
    </row>
    <row r="22209" spans="1:4" ht="18" customHeight="1" x14ac:dyDescent="0.25">
      <c r="A22209" s="379" t="s">
        <v>48588</v>
      </c>
      <c r="B22209" s="380" t="s">
        <v>48589</v>
      </c>
      <c r="C22209" s="380" t="s">
        <v>7</v>
      </c>
      <c r="D22209" s="381">
        <v>386.58</v>
      </c>
    </row>
    <row r="22210" spans="1:4" ht="18" customHeight="1" x14ac:dyDescent="0.25">
      <c r="A22210" s="379" t="s">
        <v>48590</v>
      </c>
      <c r="B22210" s="380" t="s">
        <v>48591</v>
      </c>
      <c r="C22210" s="380" t="s">
        <v>7</v>
      </c>
      <c r="D22210" s="381">
        <v>348.8</v>
      </c>
    </row>
    <row r="22211" spans="1:4" ht="18" customHeight="1" x14ac:dyDescent="0.25">
      <c r="A22211" s="379" t="s">
        <v>48592</v>
      </c>
      <c r="B22211" s="380" t="s">
        <v>48593</v>
      </c>
      <c r="C22211" s="380" t="s">
        <v>7</v>
      </c>
      <c r="D22211" s="381">
        <v>371.37</v>
      </c>
    </row>
    <row r="22212" spans="1:4" ht="18" customHeight="1" x14ac:dyDescent="0.25">
      <c r="A22212" s="379" t="s">
        <v>48594</v>
      </c>
      <c r="B22212" s="380" t="s">
        <v>48595</v>
      </c>
      <c r="C22212" s="380" t="s">
        <v>10</v>
      </c>
      <c r="D22212" s="381">
        <v>7315.86</v>
      </c>
    </row>
    <row r="22213" spans="1:4" ht="18" customHeight="1" x14ac:dyDescent="0.25">
      <c r="A22213" s="379" t="s">
        <v>48596</v>
      </c>
      <c r="B22213" s="380" t="s">
        <v>48425</v>
      </c>
      <c r="C22213" s="380" t="s">
        <v>10</v>
      </c>
      <c r="D22213" s="381">
        <v>6547.15</v>
      </c>
    </row>
    <row r="22214" spans="1:4" ht="18" customHeight="1" x14ac:dyDescent="0.25">
      <c r="A22214" s="379" t="s">
        <v>48597</v>
      </c>
      <c r="B22214" s="380" t="s">
        <v>48427</v>
      </c>
      <c r="C22214" s="380" t="s">
        <v>48180</v>
      </c>
      <c r="D22214" s="381">
        <v>633.67999999999995</v>
      </c>
    </row>
    <row r="22215" spans="1:4" ht="18" customHeight="1" x14ac:dyDescent="0.25">
      <c r="A22215" s="379" t="s">
        <v>48598</v>
      </c>
      <c r="B22215" s="380" t="s">
        <v>48599</v>
      </c>
      <c r="C22215" s="380" t="s">
        <v>7</v>
      </c>
      <c r="D22215" s="381">
        <v>187.75</v>
      </c>
    </row>
    <row r="22216" spans="1:4" ht="18" customHeight="1" x14ac:dyDescent="0.25">
      <c r="A22216" s="379" t="s">
        <v>48600</v>
      </c>
      <c r="B22216" s="380" t="s">
        <v>48601</v>
      </c>
      <c r="C22216" s="380" t="s">
        <v>14</v>
      </c>
      <c r="D22216" s="381">
        <v>85.89</v>
      </c>
    </row>
    <row r="22217" spans="1:4" ht="18" customHeight="1" x14ac:dyDescent="0.25">
      <c r="A22217" s="379" t="s">
        <v>48602</v>
      </c>
      <c r="B22217" s="380" t="s">
        <v>48603</v>
      </c>
      <c r="C22217" s="380" t="s">
        <v>7</v>
      </c>
      <c r="D22217" s="381">
        <v>22.2</v>
      </c>
    </row>
    <row r="22218" spans="1:4" ht="18" customHeight="1" x14ac:dyDescent="0.25">
      <c r="A22218" s="379" t="s">
        <v>48604</v>
      </c>
      <c r="B22218" s="380" t="s">
        <v>48605</v>
      </c>
      <c r="C22218" s="380" t="s">
        <v>16</v>
      </c>
      <c r="D22218" s="381">
        <v>31.41</v>
      </c>
    </row>
    <row r="22219" spans="1:4" ht="18" customHeight="1" x14ac:dyDescent="0.25">
      <c r="A22219" s="382" t="s">
        <v>48606</v>
      </c>
      <c r="B22219" s="380" t="s">
        <v>48607</v>
      </c>
      <c r="C22219" s="383" t="s">
        <v>16</v>
      </c>
      <c r="D22219" s="384">
        <v>34.65</v>
      </c>
    </row>
    <row r="22220" spans="1:4" ht="18" customHeight="1" x14ac:dyDescent="0.25">
      <c r="A22220" s="379" t="s">
        <v>30005</v>
      </c>
      <c r="B22220" s="380" t="s">
        <v>48608</v>
      </c>
      <c r="C22220" s="380" t="s">
        <v>16</v>
      </c>
      <c r="D22220" s="381">
        <v>5.41</v>
      </c>
    </row>
    <row r="22221" spans="1:4" ht="18" customHeight="1" x14ac:dyDescent="0.25">
      <c r="A22221" s="379" t="s">
        <v>48609</v>
      </c>
      <c r="B22221" s="380" t="s">
        <v>48610</v>
      </c>
      <c r="C22221" s="380" t="s">
        <v>48180</v>
      </c>
      <c r="D22221" s="381">
        <v>633.67999999999995</v>
      </c>
    </row>
    <row r="22222" spans="1:4" ht="18" customHeight="1" x14ac:dyDescent="0.25">
      <c r="A22222" s="379" t="s">
        <v>48611</v>
      </c>
      <c r="B22222" s="380" t="s">
        <v>48612</v>
      </c>
      <c r="C22222" s="380" t="s">
        <v>8</v>
      </c>
      <c r="D22222" s="381">
        <v>681.59</v>
      </c>
    </row>
    <row r="22223" spans="1:4" ht="18" customHeight="1" x14ac:dyDescent="0.25">
      <c r="A22223" s="379" t="s">
        <v>48613</v>
      </c>
      <c r="B22223" s="380" t="s">
        <v>48614</v>
      </c>
      <c r="C22223" s="380" t="s">
        <v>14</v>
      </c>
      <c r="D22223" s="381">
        <v>49.51</v>
      </c>
    </row>
    <row r="22224" spans="1:4" ht="18" customHeight="1" x14ac:dyDescent="0.25">
      <c r="A22224" s="379" t="s">
        <v>48615</v>
      </c>
      <c r="B22224" s="380" t="s">
        <v>48616</v>
      </c>
      <c r="C22224" s="380" t="s">
        <v>14</v>
      </c>
      <c r="D22224" s="381">
        <v>67.959999999999994</v>
      </c>
    </row>
    <row r="22225" spans="1:4" ht="18" customHeight="1" x14ac:dyDescent="0.25">
      <c r="A22225" s="379" t="s">
        <v>48617</v>
      </c>
      <c r="B22225" s="380" t="s">
        <v>48618</v>
      </c>
      <c r="C22225" s="380" t="s">
        <v>48180</v>
      </c>
      <c r="D22225" s="381">
        <v>633.67999999999995</v>
      </c>
    </row>
    <row r="22226" spans="1:4" ht="18" customHeight="1" x14ac:dyDescent="0.25">
      <c r="A22226" s="379" t="s">
        <v>48619</v>
      </c>
      <c r="B22226" s="380" t="s">
        <v>48620</v>
      </c>
      <c r="C22226" s="380" t="s">
        <v>10</v>
      </c>
      <c r="D22226" s="381">
        <v>367.99</v>
      </c>
    </row>
    <row r="22227" spans="1:4" ht="18" customHeight="1" x14ac:dyDescent="0.25">
      <c r="A22227" s="379" t="s">
        <v>48621</v>
      </c>
      <c r="B22227" s="380" t="s">
        <v>48622</v>
      </c>
      <c r="C22227" s="380" t="s">
        <v>7</v>
      </c>
      <c r="D22227" s="381">
        <v>27.59</v>
      </c>
    </row>
    <row r="22228" spans="1:4" ht="18" customHeight="1" x14ac:dyDescent="0.25">
      <c r="A22228" s="379" t="s">
        <v>48623</v>
      </c>
      <c r="B22228" s="380" t="s">
        <v>48282</v>
      </c>
      <c r="C22228" s="380" t="s">
        <v>48180</v>
      </c>
      <c r="D22228" s="381">
        <v>633.67999999999995</v>
      </c>
    </row>
    <row r="22229" spans="1:4" ht="18" customHeight="1" x14ac:dyDescent="0.25">
      <c r="A22229" s="379" t="s">
        <v>48624</v>
      </c>
      <c r="B22229" s="380" t="s">
        <v>48284</v>
      </c>
      <c r="C22229" s="380" t="s">
        <v>48180</v>
      </c>
      <c r="D22229" s="381">
        <v>633.67999999999995</v>
      </c>
    </row>
    <row r="22230" spans="1:4" ht="18" customHeight="1" x14ac:dyDescent="0.25">
      <c r="A22230" s="379" t="s">
        <v>48625</v>
      </c>
      <c r="B22230" s="380" t="s">
        <v>48286</v>
      </c>
      <c r="C22230" s="380" t="s">
        <v>48180</v>
      </c>
      <c r="D22230" s="381">
        <v>633.67999999999995</v>
      </c>
    </row>
    <row r="22231" spans="1:4" ht="18" customHeight="1" x14ac:dyDescent="0.25">
      <c r="A22231" s="379" t="s">
        <v>48626</v>
      </c>
      <c r="B22231" s="380" t="s">
        <v>48627</v>
      </c>
      <c r="C22231" s="380" t="s">
        <v>48180</v>
      </c>
      <c r="D22231" s="381">
        <v>633.67999999999995</v>
      </c>
    </row>
    <row r="22232" spans="1:4" ht="18" customHeight="1" x14ac:dyDescent="0.25">
      <c r="A22232" s="379" t="s">
        <v>48628</v>
      </c>
      <c r="B22232" s="380" t="s">
        <v>48629</v>
      </c>
      <c r="C22232" s="380" t="s">
        <v>7</v>
      </c>
      <c r="D22232" s="381">
        <v>72.45</v>
      </c>
    </row>
    <row r="22233" spans="1:4" ht="18" customHeight="1" x14ac:dyDescent="0.25">
      <c r="A22233" s="379" t="s">
        <v>48630</v>
      </c>
      <c r="B22233" s="380" t="s">
        <v>48631</v>
      </c>
      <c r="C22233" s="380" t="s">
        <v>7</v>
      </c>
      <c r="D22233" s="381">
        <v>127.41</v>
      </c>
    </row>
    <row r="22234" spans="1:4" ht="18" customHeight="1" x14ac:dyDescent="0.25">
      <c r="A22234" s="379" t="s">
        <v>48632</v>
      </c>
      <c r="B22234" s="380" t="s">
        <v>48633</v>
      </c>
      <c r="C22234" s="380" t="s">
        <v>7</v>
      </c>
      <c r="D22234" s="381">
        <v>234.41</v>
      </c>
    </row>
    <row r="22235" spans="1:4" ht="18" customHeight="1" x14ac:dyDescent="0.25">
      <c r="A22235" s="379" t="s">
        <v>48634</v>
      </c>
      <c r="B22235" s="380" t="s">
        <v>48635</v>
      </c>
      <c r="C22235" s="380" t="s">
        <v>7</v>
      </c>
      <c r="D22235" s="381">
        <v>124.95</v>
      </c>
    </row>
    <row r="22236" spans="1:4" ht="18" customHeight="1" x14ac:dyDescent="0.25">
      <c r="A22236" s="379" t="s">
        <v>48636</v>
      </c>
      <c r="B22236" s="380" t="s">
        <v>48637</v>
      </c>
      <c r="C22236" s="380" t="s">
        <v>7</v>
      </c>
      <c r="D22236" s="381">
        <v>178.01</v>
      </c>
    </row>
    <row r="22237" spans="1:4" ht="9" customHeight="1" x14ac:dyDescent="0.25">
      <c r="A22237" s="379" t="s">
        <v>48638</v>
      </c>
      <c r="B22237" s="380" t="s">
        <v>48639</v>
      </c>
      <c r="C22237" s="380" t="s">
        <v>7</v>
      </c>
      <c r="D22237" s="381">
        <v>252.75</v>
      </c>
    </row>
    <row r="22238" spans="1:4" ht="9" customHeight="1" x14ac:dyDescent="0.25">
      <c r="A22238" s="379" t="s">
        <v>48640</v>
      </c>
      <c r="B22238" s="380" t="s">
        <v>48641</v>
      </c>
      <c r="C22238" s="380" t="s">
        <v>7</v>
      </c>
      <c r="D22238" s="381">
        <v>443.54</v>
      </c>
    </row>
    <row r="22239" spans="1:4" ht="9" customHeight="1" x14ac:dyDescent="0.25">
      <c r="A22239" s="379" t="s">
        <v>48642</v>
      </c>
      <c r="B22239" s="380" t="s">
        <v>48643</v>
      </c>
      <c r="C22239" s="380" t="s">
        <v>7</v>
      </c>
      <c r="D22239" s="381">
        <v>183.75</v>
      </c>
    </row>
    <row r="22240" spans="1:4" ht="9" customHeight="1" x14ac:dyDescent="0.25">
      <c r="A22240" s="379" t="s">
        <v>48644</v>
      </c>
      <c r="B22240" s="380" t="s">
        <v>48645</v>
      </c>
      <c r="C22240" s="380" t="s">
        <v>7</v>
      </c>
      <c r="D22240" s="381">
        <v>148.31</v>
      </c>
    </row>
    <row r="22241" spans="1:4" ht="9" customHeight="1" x14ac:dyDescent="0.25">
      <c r="A22241" s="379" t="s">
        <v>48646</v>
      </c>
      <c r="B22241" s="380" t="s">
        <v>48647</v>
      </c>
      <c r="C22241" s="380" t="s">
        <v>7</v>
      </c>
      <c r="D22241" s="381">
        <v>262.06</v>
      </c>
    </row>
    <row r="22242" spans="1:4" ht="9" customHeight="1" x14ac:dyDescent="0.25">
      <c r="A22242" s="379" t="s">
        <v>30073</v>
      </c>
      <c r="B22242" s="380" t="s">
        <v>48648</v>
      </c>
      <c r="C22242" s="380" t="s">
        <v>7</v>
      </c>
      <c r="D22242" s="381">
        <v>484.42</v>
      </c>
    </row>
    <row r="22243" spans="1:4" ht="9" customHeight="1" x14ac:dyDescent="0.25">
      <c r="A22243" s="379" t="s">
        <v>48649</v>
      </c>
      <c r="B22243" s="380" t="s">
        <v>48650</v>
      </c>
      <c r="C22243" s="380" t="s">
        <v>7</v>
      </c>
      <c r="D22243" s="381">
        <v>79.66</v>
      </c>
    </row>
    <row r="22244" spans="1:4" ht="9" customHeight="1" x14ac:dyDescent="0.25">
      <c r="A22244" s="379" t="s">
        <v>48651</v>
      </c>
      <c r="B22244" s="380" t="s">
        <v>48652</v>
      </c>
      <c r="C22244" s="380" t="s">
        <v>7</v>
      </c>
      <c r="D22244" s="381">
        <v>96.08</v>
      </c>
    </row>
    <row r="22245" spans="1:4" ht="9" customHeight="1" x14ac:dyDescent="0.25">
      <c r="A22245" s="379" t="s">
        <v>48653</v>
      </c>
      <c r="B22245" s="380" t="s">
        <v>48654</v>
      </c>
      <c r="C22245" s="380" t="s">
        <v>7</v>
      </c>
      <c r="D22245" s="381">
        <v>116.27</v>
      </c>
    </row>
    <row r="22246" spans="1:4" ht="9" customHeight="1" x14ac:dyDescent="0.25">
      <c r="A22246" s="379" t="s">
        <v>48655</v>
      </c>
      <c r="B22246" s="380" t="s">
        <v>48656</v>
      </c>
      <c r="C22246" s="380" t="s">
        <v>7</v>
      </c>
      <c r="D22246" s="381">
        <v>84.51</v>
      </c>
    </row>
    <row r="22247" spans="1:4" ht="9" customHeight="1" x14ac:dyDescent="0.25">
      <c r="A22247" s="379" t="s">
        <v>48657</v>
      </c>
      <c r="B22247" s="380" t="s">
        <v>48658</v>
      </c>
      <c r="C22247" s="380" t="s">
        <v>7</v>
      </c>
      <c r="D22247" s="381">
        <v>101.03</v>
      </c>
    </row>
    <row r="22248" spans="1:4" ht="9" customHeight="1" x14ac:dyDescent="0.25">
      <c r="A22248" s="379" t="s">
        <v>48659</v>
      </c>
      <c r="B22248" s="380" t="s">
        <v>48423</v>
      </c>
      <c r="C22248" s="380" t="s">
        <v>10</v>
      </c>
      <c r="D22248" s="381">
        <v>588.42999999999995</v>
      </c>
    </row>
    <row r="22249" spans="1:4" ht="9" customHeight="1" x14ac:dyDescent="0.25">
      <c r="A22249" s="379" t="s">
        <v>48660</v>
      </c>
      <c r="B22249" s="380" t="s">
        <v>48661</v>
      </c>
      <c r="C22249" s="380" t="s">
        <v>16</v>
      </c>
      <c r="D22249" s="381">
        <v>13.68</v>
      </c>
    </row>
    <row r="22250" spans="1:4" ht="9" customHeight="1" x14ac:dyDescent="0.25">
      <c r="A22250" s="379" t="s">
        <v>48662</v>
      </c>
      <c r="B22250" s="380" t="s">
        <v>48663</v>
      </c>
      <c r="C22250" s="380" t="s">
        <v>16</v>
      </c>
      <c r="D22250" s="381">
        <v>13.99</v>
      </c>
    </row>
    <row r="22251" spans="1:4" ht="9" customHeight="1" x14ac:dyDescent="0.25">
      <c r="A22251" s="379" t="s">
        <v>48664</v>
      </c>
      <c r="B22251" s="380" t="s">
        <v>48665</v>
      </c>
      <c r="C22251" s="380" t="s">
        <v>7</v>
      </c>
      <c r="D22251" s="381">
        <v>171.45</v>
      </c>
    </row>
    <row r="22252" spans="1:4" ht="9" customHeight="1" x14ac:dyDescent="0.25">
      <c r="A22252" s="379" t="s">
        <v>48666</v>
      </c>
      <c r="B22252" s="385" t="s">
        <v>48667</v>
      </c>
      <c r="C22252" s="380" t="s">
        <v>7</v>
      </c>
      <c r="D22252" s="381">
        <v>106.9</v>
      </c>
    </row>
    <row r="22253" spans="1:4" ht="9" customHeight="1" x14ac:dyDescent="0.25">
      <c r="A22253" s="379" t="s">
        <v>48668</v>
      </c>
      <c r="B22253" s="385" t="s">
        <v>48669</v>
      </c>
      <c r="C22253" s="380" t="s">
        <v>7</v>
      </c>
      <c r="D22253" s="381">
        <v>130.56</v>
      </c>
    </row>
    <row r="22254" spans="1:4" ht="9" customHeight="1" x14ac:dyDescent="0.25">
      <c r="A22254" s="379" t="s">
        <v>48670</v>
      </c>
      <c r="B22254" s="380" t="s">
        <v>48671</v>
      </c>
      <c r="C22254" s="380" t="s">
        <v>14</v>
      </c>
      <c r="D22254" s="381">
        <v>44.37</v>
      </c>
    </row>
    <row r="22255" spans="1:4" ht="9" customHeight="1" x14ac:dyDescent="0.25">
      <c r="A22255" s="379" t="s">
        <v>48672</v>
      </c>
      <c r="B22255" s="380" t="s">
        <v>48673</v>
      </c>
      <c r="C22255" s="380" t="s">
        <v>14</v>
      </c>
      <c r="D22255" s="381">
        <v>50.45</v>
      </c>
    </row>
    <row r="22256" spans="1:4" ht="9" customHeight="1" x14ac:dyDescent="0.25">
      <c r="A22256" s="379" t="s">
        <v>48674</v>
      </c>
      <c r="B22256" s="380" t="s">
        <v>48675</v>
      </c>
      <c r="C22256" s="380" t="s">
        <v>7</v>
      </c>
      <c r="D22256" s="381">
        <v>113.99</v>
      </c>
    </row>
    <row r="22257" spans="1:4" ht="9" customHeight="1" x14ac:dyDescent="0.25">
      <c r="A22257" s="379" t="s">
        <v>48676</v>
      </c>
      <c r="B22257" s="380" t="s">
        <v>48677</v>
      </c>
      <c r="C22257" s="380" t="s">
        <v>7</v>
      </c>
      <c r="D22257" s="381">
        <v>162.61000000000001</v>
      </c>
    </row>
    <row r="22258" spans="1:4" ht="9" customHeight="1" x14ac:dyDescent="0.25">
      <c r="A22258" s="379" t="s">
        <v>48678</v>
      </c>
      <c r="B22258" s="380" t="s">
        <v>48679</v>
      </c>
      <c r="C22258" s="380" t="s">
        <v>7</v>
      </c>
      <c r="D22258" s="381">
        <v>212.53</v>
      </c>
    </row>
    <row r="22259" spans="1:4" ht="9" customHeight="1" x14ac:dyDescent="0.25">
      <c r="A22259" s="379" t="s">
        <v>48680</v>
      </c>
      <c r="B22259" s="380" t="s">
        <v>48681</v>
      </c>
      <c r="C22259" s="380" t="s">
        <v>14</v>
      </c>
      <c r="D22259" s="381">
        <v>112.7</v>
      </c>
    </row>
    <row r="22260" spans="1:4" ht="9" customHeight="1" x14ac:dyDescent="0.25">
      <c r="A22260" s="379" t="s">
        <v>48682</v>
      </c>
      <c r="B22260" s="380" t="s">
        <v>48683</v>
      </c>
      <c r="C22260" s="380" t="s">
        <v>7</v>
      </c>
      <c r="D22260" s="381">
        <v>85.35</v>
      </c>
    </row>
    <row r="22261" spans="1:4" ht="9" customHeight="1" x14ac:dyDescent="0.25">
      <c r="A22261" s="379" t="s">
        <v>48684</v>
      </c>
      <c r="B22261" s="380" t="s">
        <v>48685</v>
      </c>
      <c r="C22261" s="380" t="s">
        <v>7</v>
      </c>
      <c r="D22261" s="381">
        <v>96.91</v>
      </c>
    </row>
    <row r="22262" spans="1:4" ht="9" customHeight="1" x14ac:dyDescent="0.25">
      <c r="A22262" s="379" t="s">
        <v>48686</v>
      </c>
      <c r="B22262" s="380" t="s">
        <v>48687</v>
      </c>
      <c r="C22262" s="380" t="s">
        <v>7</v>
      </c>
      <c r="D22262" s="381">
        <v>79.72</v>
      </c>
    </row>
    <row r="22263" spans="1:4" ht="9" customHeight="1" x14ac:dyDescent="0.25">
      <c r="A22263" s="379" t="s">
        <v>48688</v>
      </c>
      <c r="B22263" s="380" t="s">
        <v>48689</v>
      </c>
      <c r="C22263" s="380" t="s">
        <v>7</v>
      </c>
      <c r="D22263" s="381">
        <v>101.76</v>
      </c>
    </row>
    <row r="22264" spans="1:4" ht="9" customHeight="1" x14ac:dyDescent="0.25">
      <c r="A22264" s="379" t="s">
        <v>48690</v>
      </c>
      <c r="B22264" s="380" t="s">
        <v>48691</v>
      </c>
      <c r="C22264" s="380" t="s">
        <v>48180</v>
      </c>
      <c r="D22264" s="381">
        <v>633.67999999999995</v>
      </c>
    </row>
    <row r="22265" spans="1:4" ht="9" customHeight="1" x14ac:dyDescent="0.25">
      <c r="A22265" s="382" t="s">
        <v>48692</v>
      </c>
      <c r="B22265" s="380" t="s">
        <v>48693</v>
      </c>
      <c r="C22265" s="383" t="s">
        <v>7</v>
      </c>
      <c r="D22265" s="384">
        <v>199.69</v>
      </c>
    </row>
    <row r="22266" spans="1:4" ht="9" customHeight="1" x14ac:dyDescent="0.25">
      <c r="A22266" s="379" t="s">
        <v>48694</v>
      </c>
      <c r="B22266" s="380" t="s">
        <v>48695</v>
      </c>
      <c r="C22266" s="380" t="s">
        <v>7</v>
      </c>
      <c r="D22266" s="381">
        <v>193.41</v>
      </c>
    </row>
    <row r="22267" spans="1:4" ht="9" customHeight="1" x14ac:dyDescent="0.25">
      <c r="A22267" s="379" t="s">
        <v>48696</v>
      </c>
      <c r="B22267" s="380" t="s">
        <v>48697</v>
      </c>
      <c r="C22267" s="380" t="s">
        <v>7</v>
      </c>
      <c r="D22267" s="381">
        <v>785.07</v>
      </c>
    </row>
    <row r="22268" spans="1:4" ht="9" customHeight="1" x14ac:dyDescent="0.25">
      <c r="A22268" s="379" t="s">
        <v>48698</v>
      </c>
      <c r="B22268" s="380" t="s">
        <v>48699</v>
      </c>
      <c r="C22268" s="380" t="s">
        <v>7</v>
      </c>
      <c r="D22268" s="381">
        <v>108.68</v>
      </c>
    </row>
    <row r="22269" spans="1:4" ht="9" customHeight="1" x14ac:dyDescent="0.25">
      <c r="A22269" s="379" t="s">
        <v>30087</v>
      </c>
      <c r="B22269" s="380" t="s">
        <v>48700</v>
      </c>
      <c r="C22269" s="380" t="s">
        <v>7</v>
      </c>
      <c r="D22269" s="381">
        <v>159.37</v>
      </c>
    </row>
    <row r="22270" spans="1:4" ht="9" customHeight="1" x14ac:dyDescent="0.25">
      <c r="A22270" s="379" t="s">
        <v>48701</v>
      </c>
      <c r="B22270" s="380" t="s">
        <v>48702</v>
      </c>
      <c r="C22270" s="380" t="s">
        <v>7</v>
      </c>
      <c r="D22270" s="381">
        <v>506.14</v>
      </c>
    </row>
    <row r="22271" spans="1:4" ht="9" customHeight="1" x14ac:dyDescent="0.25">
      <c r="A22271" s="379" t="s">
        <v>48703</v>
      </c>
      <c r="B22271" s="380" t="s">
        <v>48704</v>
      </c>
      <c r="C22271" s="380" t="s">
        <v>48180</v>
      </c>
      <c r="D22271" s="381">
        <v>633.67999999999995</v>
      </c>
    </row>
    <row r="22272" spans="1:4" ht="9" customHeight="1" x14ac:dyDescent="0.25">
      <c r="A22272" s="379" t="s">
        <v>48705</v>
      </c>
      <c r="B22272" s="380" t="s">
        <v>48706</v>
      </c>
      <c r="C22272" s="380" t="s">
        <v>14</v>
      </c>
      <c r="D22272" s="381">
        <v>639.69000000000005</v>
      </c>
    </row>
    <row r="22273" spans="1:4" ht="9" customHeight="1" x14ac:dyDescent="0.25">
      <c r="A22273" s="379" t="s">
        <v>48707</v>
      </c>
      <c r="B22273" s="380" t="s">
        <v>48708</v>
      </c>
      <c r="C22273" s="380" t="s">
        <v>14</v>
      </c>
      <c r="D22273" s="381">
        <v>639.69000000000005</v>
      </c>
    </row>
    <row r="22274" spans="1:4" ht="9" customHeight="1" x14ac:dyDescent="0.25">
      <c r="A22274" s="379" t="s">
        <v>48709</v>
      </c>
      <c r="B22274" s="380" t="s">
        <v>48710</v>
      </c>
      <c r="C22274" s="380" t="s">
        <v>14</v>
      </c>
      <c r="D22274" s="381">
        <v>2212.15</v>
      </c>
    </row>
    <row r="22275" spans="1:4" ht="9" customHeight="1" x14ac:dyDescent="0.25">
      <c r="A22275" s="379" t="s">
        <v>48711</v>
      </c>
      <c r="B22275" s="380" t="s">
        <v>48712</v>
      </c>
      <c r="C22275" s="380" t="s">
        <v>14</v>
      </c>
      <c r="D22275" s="381">
        <v>445.85</v>
      </c>
    </row>
    <row r="22276" spans="1:4" ht="9" customHeight="1" x14ac:dyDescent="0.25">
      <c r="A22276" s="379" t="s">
        <v>48713</v>
      </c>
      <c r="B22276" s="380" t="s">
        <v>48714</v>
      </c>
      <c r="C22276" s="380" t="s">
        <v>14</v>
      </c>
      <c r="D22276" s="381">
        <v>669.52</v>
      </c>
    </row>
    <row r="22277" spans="1:4" ht="9" customHeight="1" x14ac:dyDescent="0.25">
      <c r="A22277" s="379" t="s">
        <v>48715</v>
      </c>
      <c r="B22277" s="380" t="s">
        <v>48716</v>
      </c>
      <c r="C22277" s="380" t="s">
        <v>7</v>
      </c>
      <c r="D22277" s="381">
        <v>220.16</v>
      </c>
    </row>
    <row r="22278" spans="1:4" ht="9" customHeight="1" x14ac:dyDescent="0.25">
      <c r="A22278" s="382" t="s">
        <v>48717</v>
      </c>
      <c r="B22278" s="380" t="s">
        <v>48718</v>
      </c>
      <c r="C22278" s="383" t="s">
        <v>14</v>
      </c>
      <c r="D22278" s="384">
        <v>901.28</v>
      </c>
    </row>
    <row r="22279" spans="1:4" ht="9" customHeight="1" x14ac:dyDescent="0.25">
      <c r="A22279" s="379" t="s">
        <v>30103</v>
      </c>
      <c r="B22279" s="380" t="s">
        <v>48719</v>
      </c>
      <c r="C22279" s="380" t="s">
        <v>7</v>
      </c>
      <c r="D22279" s="381">
        <v>321.82</v>
      </c>
    </row>
    <row r="22280" spans="1:4" ht="9" customHeight="1" x14ac:dyDescent="0.25">
      <c r="A22280" s="379" t="s">
        <v>48720</v>
      </c>
      <c r="B22280" s="380" t="s">
        <v>48721</v>
      </c>
      <c r="C22280" s="380" t="s">
        <v>7</v>
      </c>
      <c r="D22280" s="381">
        <v>272.70999999999998</v>
      </c>
    </row>
    <row r="22281" spans="1:4" ht="9" customHeight="1" x14ac:dyDescent="0.25">
      <c r="A22281" s="379" t="s">
        <v>48722</v>
      </c>
      <c r="B22281" s="380" t="s">
        <v>48723</v>
      </c>
      <c r="C22281" s="380" t="s">
        <v>7</v>
      </c>
      <c r="D22281" s="381">
        <v>176.4</v>
      </c>
    </row>
    <row r="22282" spans="1:4" ht="9" customHeight="1" x14ac:dyDescent="0.25">
      <c r="A22282" s="379" t="s">
        <v>48724</v>
      </c>
      <c r="B22282" s="380" t="s">
        <v>48725</v>
      </c>
      <c r="C22282" s="380" t="s">
        <v>7</v>
      </c>
      <c r="D22282" s="381">
        <v>249.33</v>
      </c>
    </row>
    <row r="22283" spans="1:4" ht="9" customHeight="1" x14ac:dyDescent="0.25">
      <c r="A22283" s="379" t="s">
        <v>48726</v>
      </c>
      <c r="B22283" s="380" t="s">
        <v>48727</v>
      </c>
      <c r="C22283" s="380" t="s">
        <v>7</v>
      </c>
      <c r="D22283" s="381">
        <v>201.01</v>
      </c>
    </row>
    <row r="22284" spans="1:4" ht="9" customHeight="1" x14ac:dyDescent="0.25">
      <c r="A22284" s="379" t="s">
        <v>48728</v>
      </c>
      <c r="B22284" s="380" t="s">
        <v>48729</v>
      </c>
      <c r="C22284" s="380" t="s">
        <v>7</v>
      </c>
      <c r="D22284" s="381">
        <v>264.17</v>
      </c>
    </row>
    <row r="22285" spans="1:4" ht="9" customHeight="1" x14ac:dyDescent="0.25">
      <c r="A22285" s="379" t="s">
        <v>48730</v>
      </c>
      <c r="B22285" s="380" t="s">
        <v>48731</v>
      </c>
      <c r="C22285" s="380" t="s">
        <v>7</v>
      </c>
      <c r="D22285" s="381">
        <v>205.37</v>
      </c>
    </row>
    <row r="22286" spans="1:4" ht="9" customHeight="1" x14ac:dyDescent="0.25">
      <c r="A22286" s="379" t="s">
        <v>48732</v>
      </c>
      <c r="B22286" s="380" t="s">
        <v>48733</v>
      </c>
      <c r="C22286" s="380" t="s">
        <v>48180</v>
      </c>
      <c r="D22286" s="381">
        <v>633.67999999999995</v>
      </c>
    </row>
    <row r="22287" spans="1:4" ht="9" customHeight="1" x14ac:dyDescent="0.25">
      <c r="A22287" s="379" t="s">
        <v>48734</v>
      </c>
      <c r="B22287" s="380" t="s">
        <v>48735</v>
      </c>
      <c r="C22287" s="380" t="s">
        <v>10</v>
      </c>
      <c r="D22287" s="381">
        <v>85.18</v>
      </c>
    </row>
    <row r="22288" spans="1:4" ht="9" customHeight="1" x14ac:dyDescent="0.25">
      <c r="A22288" s="379" t="s">
        <v>48736</v>
      </c>
      <c r="B22288" s="380" t="s">
        <v>48737</v>
      </c>
      <c r="C22288" s="380" t="s">
        <v>7</v>
      </c>
      <c r="D22288" s="381">
        <v>5.51</v>
      </c>
    </row>
    <row r="22289" spans="1:4" ht="9" customHeight="1" x14ac:dyDescent="0.25">
      <c r="A22289" s="379" t="s">
        <v>48738</v>
      </c>
      <c r="B22289" s="380" t="s">
        <v>48739</v>
      </c>
      <c r="C22289" s="380" t="s">
        <v>7</v>
      </c>
      <c r="D22289" s="381">
        <v>5.51</v>
      </c>
    </row>
    <row r="22290" spans="1:4" ht="9" customHeight="1" x14ac:dyDescent="0.25">
      <c r="A22290" s="379" t="s">
        <v>48740</v>
      </c>
      <c r="B22290" s="380" t="s">
        <v>48741</v>
      </c>
      <c r="C22290" s="380" t="s">
        <v>7</v>
      </c>
      <c r="D22290" s="381">
        <v>6.71</v>
      </c>
    </row>
    <row r="22291" spans="1:4" ht="9" customHeight="1" x14ac:dyDescent="0.25">
      <c r="A22291" s="379" t="s">
        <v>48742</v>
      </c>
      <c r="B22291" s="380" t="s">
        <v>48282</v>
      </c>
      <c r="C22291" s="380" t="s">
        <v>48180</v>
      </c>
      <c r="D22291" s="381">
        <v>633.67999999999995</v>
      </c>
    </row>
    <row r="22292" spans="1:4" ht="9" customHeight="1" x14ac:dyDescent="0.25">
      <c r="A22292" s="379" t="s">
        <v>48743</v>
      </c>
      <c r="B22292" s="380" t="s">
        <v>48744</v>
      </c>
      <c r="C22292" s="380" t="s">
        <v>7</v>
      </c>
      <c r="D22292" s="381">
        <v>13.42</v>
      </c>
    </row>
    <row r="22293" spans="1:4" ht="9" customHeight="1" x14ac:dyDescent="0.25">
      <c r="A22293" s="379" t="s">
        <v>48745</v>
      </c>
      <c r="B22293" s="380" t="s">
        <v>48746</v>
      </c>
      <c r="C22293" s="380" t="s">
        <v>7</v>
      </c>
      <c r="D22293" s="381">
        <v>4.47</v>
      </c>
    </row>
    <row r="22294" spans="1:4" ht="9" customHeight="1" x14ac:dyDescent="0.25">
      <c r="A22294" s="379" t="s">
        <v>48747</v>
      </c>
      <c r="B22294" s="380" t="s">
        <v>48748</v>
      </c>
      <c r="C22294" s="380" t="s">
        <v>7</v>
      </c>
      <c r="D22294" s="381">
        <v>6.07</v>
      </c>
    </row>
    <row r="22295" spans="1:4" ht="9" customHeight="1" x14ac:dyDescent="0.25">
      <c r="A22295" s="379" t="s">
        <v>48749</v>
      </c>
      <c r="B22295" s="380" t="s">
        <v>48284</v>
      </c>
      <c r="C22295" s="380" t="s">
        <v>48180</v>
      </c>
      <c r="D22295" s="381">
        <v>633.67999999999995</v>
      </c>
    </row>
    <row r="22296" spans="1:4" ht="9" customHeight="1" x14ac:dyDescent="0.25">
      <c r="A22296" s="379" t="s">
        <v>48750</v>
      </c>
      <c r="B22296" s="380" t="s">
        <v>48751</v>
      </c>
      <c r="C22296" s="380" t="s">
        <v>7</v>
      </c>
      <c r="D22296" s="381">
        <v>51.65</v>
      </c>
    </row>
    <row r="22297" spans="1:4" ht="9" customHeight="1" x14ac:dyDescent="0.25">
      <c r="A22297" s="379" t="s">
        <v>48752</v>
      </c>
      <c r="B22297" s="380" t="s">
        <v>48753</v>
      </c>
      <c r="C22297" s="380" t="s">
        <v>7</v>
      </c>
      <c r="D22297" s="381">
        <v>16.3</v>
      </c>
    </row>
    <row r="22298" spans="1:4" ht="9" customHeight="1" x14ac:dyDescent="0.25">
      <c r="A22298" s="379" t="s">
        <v>48754</v>
      </c>
      <c r="B22298" s="380" t="s">
        <v>48755</v>
      </c>
      <c r="C22298" s="380" t="s">
        <v>7</v>
      </c>
      <c r="D22298" s="381">
        <v>40.36</v>
      </c>
    </row>
    <row r="22299" spans="1:4" ht="9" customHeight="1" x14ac:dyDescent="0.25">
      <c r="A22299" s="379" t="s">
        <v>48756</v>
      </c>
      <c r="B22299" s="380" t="s">
        <v>48757</v>
      </c>
      <c r="C22299" s="380" t="s">
        <v>48180</v>
      </c>
      <c r="D22299" s="381">
        <v>633.67999999999995</v>
      </c>
    </row>
    <row r="22300" spans="1:4" ht="9" customHeight="1" x14ac:dyDescent="0.25">
      <c r="A22300" s="379" t="s">
        <v>48758</v>
      </c>
      <c r="B22300" s="380" t="s">
        <v>48759</v>
      </c>
      <c r="C22300" s="380" t="s">
        <v>7</v>
      </c>
      <c r="D22300" s="381">
        <v>307.64999999999998</v>
      </c>
    </row>
    <row r="22301" spans="1:4" ht="9" customHeight="1" x14ac:dyDescent="0.25">
      <c r="A22301" s="379" t="s">
        <v>48760</v>
      </c>
      <c r="B22301" s="380" t="s">
        <v>48761</v>
      </c>
      <c r="C22301" s="380" t="s">
        <v>7</v>
      </c>
      <c r="D22301" s="381">
        <v>698</v>
      </c>
    </row>
    <row r="22302" spans="1:4" ht="9" customHeight="1" x14ac:dyDescent="0.25">
      <c r="A22302" s="379" t="s">
        <v>48762</v>
      </c>
      <c r="B22302" s="380" t="s">
        <v>48763</v>
      </c>
      <c r="C22302" s="380" t="s">
        <v>7</v>
      </c>
      <c r="D22302" s="381">
        <v>162.71</v>
      </c>
    </row>
    <row r="22303" spans="1:4" ht="9" customHeight="1" x14ac:dyDescent="0.25">
      <c r="A22303" s="379" t="s">
        <v>48764</v>
      </c>
      <c r="B22303" s="380" t="s">
        <v>48765</v>
      </c>
      <c r="C22303" s="380" t="s">
        <v>7</v>
      </c>
      <c r="D22303" s="381">
        <v>135.22999999999999</v>
      </c>
    </row>
    <row r="22304" spans="1:4" ht="9" customHeight="1" x14ac:dyDescent="0.25">
      <c r="A22304" s="379" t="s">
        <v>48766</v>
      </c>
      <c r="B22304" s="380" t="s">
        <v>48767</v>
      </c>
      <c r="C22304" s="380" t="s">
        <v>7</v>
      </c>
      <c r="D22304" s="381">
        <v>210.48</v>
      </c>
    </row>
    <row r="22305" spans="1:4" ht="9" customHeight="1" x14ac:dyDescent="0.25">
      <c r="A22305" s="379" t="s">
        <v>48768</v>
      </c>
      <c r="B22305" s="380" t="s">
        <v>48769</v>
      </c>
      <c r="C22305" s="380" t="s">
        <v>48180</v>
      </c>
      <c r="D22305" s="381">
        <v>633.67999999999995</v>
      </c>
    </row>
    <row r="22306" spans="1:4" ht="9" customHeight="1" x14ac:dyDescent="0.25">
      <c r="A22306" s="379" t="s">
        <v>48770</v>
      </c>
      <c r="B22306" s="380" t="s">
        <v>48771</v>
      </c>
      <c r="C22306" s="380" t="s">
        <v>8</v>
      </c>
      <c r="D22306" s="381">
        <v>2876.92</v>
      </c>
    </row>
    <row r="22307" spans="1:4" ht="9" customHeight="1" x14ac:dyDescent="0.25">
      <c r="A22307" s="379" t="s">
        <v>48772</v>
      </c>
      <c r="B22307" s="380" t="s">
        <v>48773</v>
      </c>
      <c r="C22307" s="380" t="s">
        <v>8</v>
      </c>
      <c r="D22307" s="381">
        <v>2998.82</v>
      </c>
    </row>
    <row r="22308" spans="1:4" ht="9" customHeight="1" x14ac:dyDescent="0.25">
      <c r="A22308" s="379" t="s">
        <v>48774</v>
      </c>
      <c r="B22308" s="380" t="s">
        <v>48775</v>
      </c>
      <c r="C22308" s="380" t="s">
        <v>8</v>
      </c>
      <c r="D22308" s="381">
        <v>1261.6500000000001</v>
      </c>
    </row>
    <row r="22309" spans="1:4" ht="9" customHeight="1" x14ac:dyDescent="0.25">
      <c r="A22309" s="379" t="s">
        <v>48776</v>
      </c>
      <c r="B22309" s="380" t="s">
        <v>48777</v>
      </c>
      <c r="C22309" s="380" t="s">
        <v>8</v>
      </c>
      <c r="D22309" s="381">
        <v>1308.01</v>
      </c>
    </row>
    <row r="22310" spans="1:4" ht="9" customHeight="1" x14ac:dyDescent="0.25">
      <c r="A22310" s="379" t="s">
        <v>48778</v>
      </c>
      <c r="B22310" s="380" t="s">
        <v>48779</v>
      </c>
      <c r="C22310" s="380" t="s">
        <v>8</v>
      </c>
      <c r="D22310" s="381">
        <v>1895.15</v>
      </c>
    </row>
    <row r="22311" spans="1:4" ht="9" customHeight="1" x14ac:dyDescent="0.25">
      <c r="A22311" s="379" t="s">
        <v>48780</v>
      </c>
      <c r="B22311" s="380" t="s">
        <v>48781</v>
      </c>
      <c r="C22311" s="380" t="s">
        <v>8</v>
      </c>
      <c r="D22311" s="381">
        <v>1934.71</v>
      </c>
    </row>
    <row r="22312" spans="1:4" ht="9" customHeight="1" x14ac:dyDescent="0.25">
      <c r="A22312" s="379" t="s">
        <v>48782</v>
      </c>
      <c r="B22312" s="380" t="s">
        <v>48783</v>
      </c>
      <c r="C22312" s="380" t="s">
        <v>8</v>
      </c>
      <c r="D22312" s="381">
        <v>2032.84</v>
      </c>
    </row>
    <row r="22313" spans="1:4" ht="9" customHeight="1" x14ac:dyDescent="0.25">
      <c r="A22313" s="379" t="s">
        <v>48784</v>
      </c>
      <c r="B22313" s="380" t="s">
        <v>48785</v>
      </c>
      <c r="C22313" s="380" t="s">
        <v>8</v>
      </c>
      <c r="D22313" s="381">
        <v>1893.59</v>
      </c>
    </row>
    <row r="22314" spans="1:4" ht="9" customHeight="1" x14ac:dyDescent="0.25">
      <c r="A22314" s="379" t="s">
        <v>48786</v>
      </c>
      <c r="B22314" s="380" t="s">
        <v>48787</v>
      </c>
      <c r="C22314" s="380" t="s">
        <v>8</v>
      </c>
      <c r="D22314" s="381">
        <v>1255.3900000000001</v>
      </c>
    </row>
    <row r="22315" spans="1:4" ht="9" customHeight="1" x14ac:dyDescent="0.25">
      <c r="A22315" s="379" t="s">
        <v>48788</v>
      </c>
      <c r="B22315" s="380" t="s">
        <v>48789</v>
      </c>
      <c r="C22315" s="380" t="s">
        <v>8</v>
      </c>
      <c r="D22315" s="381">
        <v>3097.7</v>
      </c>
    </row>
    <row r="22316" spans="1:4" ht="9" customHeight="1" x14ac:dyDescent="0.25">
      <c r="A22316" s="379" t="s">
        <v>48790</v>
      </c>
      <c r="B22316" s="380" t="s">
        <v>48791</v>
      </c>
      <c r="C22316" s="380" t="s">
        <v>8</v>
      </c>
      <c r="D22316" s="381">
        <v>3203.08</v>
      </c>
    </row>
    <row r="22317" spans="1:4" ht="9" customHeight="1" x14ac:dyDescent="0.25">
      <c r="A22317" s="379" t="s">
        <v>48792</v>
      </c>
      <c r="B22317" s="380" t="s">
        <v>48793</v>
      </c>
      <c r="C22317" s="380" t="s">
        <v>8</v>
      </c>
      <c r="D22317" s="381">
        <v>3365.47</v>
      </c>
    </row>
    <row r="22318" spans="1:4" ht="9" customHeight="1" x14ac:dyDescent="0.25">
      <c r="A22318" s="379" t="s">
        <v>48794</v>
      </c>
      <c r="B22318" s="380" t="s">
        <v>48795</v>
      </c>
      <c r="C22318" s="380" t="s">
        <v>8</v>
      </c>
      <c r="D22318" s="381">
        <v>655.56</v>
      </c>
    </row>
    <row r="22319" spans="1:4" ht="9" customHeight="1" x14ac:dyDescent="0.25">
      <c r="A22319" s="379" t="s">
        <v>48796</v>
      </c>
      <c r="B22319" s="380" t="s">
        <v>48797</v>
      </c>
      <c r="C22319" s="380" t="s">
        <v>8</v>
      </c>
      <c r="D22319" s="381">
        <v>720.33</v>
      </c>
    </row>
    <row r="22320" spans="1:4" ht="9" customHeight="1" x14ac:dyDescent="0.25">
      <c r="A22320" s="379" t="s">
        <v>48798</v>
      </c>
      <c r="B22320" s="380" t="s">
        <v>48799</v>
      </c>
      <c r="C22320" s="380" t="s">
        <v>8</v>
      </c>
      <c r="D22320" s="381">
        <v>1593.12</v>
      </c>
    </row>
    <row r="22321" spans="1:4" ht="9" customHeight="1" x14ac:dyDescent="0.25">
      <c r="A22321" s="379" t="s">
        <v>48800</v>
      </c>
      <c r="B22321" s="380" t="s">
        <v>48801</v>
      </c>
      <c r="C22321" s="380" t="s">
        <v>8</v>
      </c>
      <c r="D22321" s="381">
        <v>2106.7800000000002</v>
      </c>
    </row>
    <row r="22322" spans="1:4" ht="9" customHeight="1" x14ac:dyDescent="0.25">
      <c r="A22322" s="379" t="s">
        <v>48802</v>
      </c>
      <c r="B22322" s="380" t="s">
        <v>48803</v>
      </c>
      <c r="C22322" s="380" t="s">
        <v>8</v>
      </c>
      <c r="D22322" s="381">
        <v>2178.3200000000002</v>
      </c>
    </row>
    <row r="22323" spans="1:4" ht="9" customHeight="1" x14ac:dyDescent="0.25">
      <c r="A22323" s="379" t="s">
        <v>48804</v>
      </c>
      <c r="B22323" s="380" t="s">
        <v>48805</v>
      </c>
      <c r="C22323" s="380" t="s">
        <v>8</v>
      </c>
      <c r="D22323" s="381">
        <v>2306.87</v>
      </c>
    </row>
    <row r="22324" spans="1:4" ht="9" customHeight="1" x14ac:dyDescent="0.25">
      <c r="A22324" s="379" t="s">
        <v>48806</v>
      </c>
      <c r="B22324" s="380" t="s">
        <v>48807</v>
      </c>
      <c r="C22324" s="380" t="s">
        <v>8</v>
      </c>
      <c r="D22324" s="381">
        <v>2173.83</v>
      </c>
    </row>
    <row r="22325" spans="1:4" ht="9" customHeight="1" x14ac:dyDescent="0.25">
      <c r="A22325" s="379" t="s">
        <v>48808</v>
      </c>
      <c r="B22325" s="380" t="s">
        <v>48809</v>
      </c>
      <c r="C22325" s="380" t="s">
        <v>8</v>
      </c>
      <c r="D22325" s="381">
        <v>2203.86</v>
      </c>
    </row>
    <row r="22326" spans="1:4" ht="9" customHeight="1" x14ac:dyDescent="0.25">
      <c r="A22326" s="379" t="s">
        <v>48810</v>
      </c>
      <c r="B22326" s="380" t="s">
        <v>48811</v>
      </c>
      <c r="C22326" s="380" t="s">
        <v>8</v>
      </c>
      <c r="D22326" s="381">
        <v>2274</v>
      </c>
    </row>
    <row r="22327" spans="1:4" ht="9" customHeight="1" x14ac:dyDescent="0.25">
      <c r="A22327" s="379" t="s">
        <v>48812</v>
      </c>
      <c r="B22327" s="380" t="s">
        <v>48813</v>
      </c>
      <c r="C22327" s="380" t="s">
        <v>8</v>
      </c>
      <c r="D22327" s="381">
        <v>1347.63</v>
      </c>
    </row>
    <row r="22328" spans="1:4" ht="9" customHeight="1" x14ac:dyDescent="0.25">
      <c r="A22328" s="379" t="s">
        <v>48814</v>
      </c>
      <c r="B22328" s="380" t="s">
        <v>48815</v>
      </c>
      <c r="C22328" s="380" t="s">
        <v>8</v>
      </c>
      <c r="D22328" s="381">
        <v>2559.44</v>
      </c>
    </row>
    <row r="22329" spans="1:4" ht="9" customHeight="1" x14ac:dyDescent="0.25">
      <c r="A22329" s="379" t="s">
        <v>48816</v>
      </c>
      <c r="B22329" s="380" t="s">
        <v>48817</v>
      </c>
      <c r="C22329" s="380" t="s">
        <v>8</v>
      </c>
      <c r="D22329" s="381">
        <v>4045.28</v>
      </c>
    </row>
    <row r="22330" spans="1:4" ht="9" customHeight="1" x14ac:dyDescent="0.25">
      <c r="A22330" s="379" t="s">
        <v>48818</v>
      </c>
      <c r="B22330" s="380" t="s">
        <v>48819</v>
      </c>
      <c r="C22330" s="380" t="s">
        <v>8</v>
      </c>
      <c r="D22330" s="381">
        <v>3806.61</v>
      </c>
    </row>
    <row r="22331" spans="1:4" ht="9" customHeight="1" x14ac:dyDescent="0.25">
      <c r="A22331" s="379" t="s">
        <v>48820</v>
      </c>
      <c r="B22331" s="380" t="s">
        <v>48821</v>
      </c>
      <c r="C22331" s="380" t="s">
        <v>8</v>
      </c>
      <c r="D22331" s="381">
        <v>2303.46</v>
      </c>
    </row>
    <row r="22332" spans="1:4" ht="9" customHeight="1" x14ac:dyDescent="0.25">
      <c r="A22332" s="379" t="s">
        <v>48822</v>
      </c>
      <c r="B22332" s="380" t="s">
        <v>48823</v>
      </c>
      <c r="C22332" s="380" t="s">
        <v>8</v>
      </c>
      <c r="D22332" s="381">
        <v>2351.69</v>
      </c>
    </row>
    <row r="22333" spans="1:4" ht="9" customHeight="1" x14ac:dyDescent="0.25">
      <c r="A22333" s="379" t="s">
        <v>48824</v>
      </c>
      <c r="B22333" s="380" t="s">
        <v>48825</v>
      </c>
      <c r="C22333" s="380" t="s">
        <v>8</v>
      </c>
      <c r="D22333" s="381">
        <v>2440.02</v>
      </c>
    </row>
    <row r="22334" spans="1:4" ht="9" customHeight="1" x14ac:dyDescent="0.25">
      <c r="A22334" s="379" t="s">
        <v>48826</v>
      </c>
      <c r="B22334" s="380" t="s">
        <v>48827</v>
      </c>
      <c r="C22334" s="380" t="s">
        <v>8</v>
      </c>
      <c r="D22334" s="381">
        <v>1312.54</v>
      </c>
    </row>
    <row r="22335" spans="1:4" ht="9" customHeight="1" x14ac:dyDescent="0.25">
      <c r="A22335" s="379" t="s">
        <v>48828</v>
      </c>
      <c r="B22335" s="380" t="s">
        <v>48829</v>
      </c>
      <c r="C22335" s="380" t="s">
        <v>8</v>
      </c>
      <c r="D22335" s="381">
        <v>1326.93</v>
      </c>
    </row>
    <row r="22336" spans="1:4" ht="9" customHeight="1" x14ac:dyDescent="0.25">
      <c r="A22336" s="379" t="s">
        <v>48830</v>
      </c>
      <c r="B22336" s="380" t="s">
        <v>48831</v>
      </c>
      <c r="C22336" s="380" t="s">
        <v>8</v>
      </c>
      <c r="D22336" s="381">
        <v>1381.42</v>
      </c>
    </row>
    <row r="22337" spans="1:4" ht="9" customHeight="1" x14ac:dyDescent="0.25">
      <c r="A22337" s="379" t="s">
        <v>48832</v>
      </c>
      <c r="B22337" s="380" t="s">
        <v>48833</v>
      </c>
      <c r="C22337" s="380" t="s">
        <v>8</v>
      </c>
      <c r="D22337" s="381">
        <v>2812.03</v>
      </c>
    </row>
    <row r="22338" spans="1:4" ht="9" customHeight="1" x14ac:dyDescent="0.25">
      <c r="A22338" s="379" t="s">
        <v>48834</v>
      </c>
      <c r="B22338" s="380" t="s">
        <v>48835</v>
      </c>
      <c r="C22338" s="380" t="s">
        <v>48180</v>
      </c>
      <c r="D22338" s="381">
        <v>633.67999999999995</v>
      </c>
    </row>
    <row r="22339" spans="1:4" ht="9" customHeight="1" x14ac:dyDescent="0.25">
      <c r="A22339" s="379" t="s">
        <v>48836</v>
      </c>
      <c r="B22339" s="380" t="s">
        <v>48837</v>
      </c>
      <c r="C22339" s="380" t="s">
        <v>8</v>
      </c>
      <c r="D22339" s="381">
        <v>4383.1000000000004</v>
      </c>
    </row>
    <row r="22340" spans="1:4" ht="9" customHeight="1" x14ac:dyDescent="0.25">
      <c r="A22340" s="379" t="s">
        <v>48838</v>
      </c>
      <c r="B22340" s="380" t="s">
        <v>48839</v>
      </c>
      <c r="C22340" s="380" t="s">
        <v>8</v>
      </c>
      <c r="D22340" s="381">
        <v>1910.05</v>
      </c>
    </row>
    <row r="22341" spans="1:4" ht="9" customHeight="1" x14ac:dyDescent="0.25">
      <c r="A22341" s="379" t="s">
        <v>48840</v>
      </c>
      <c r="B22341" s="380" t="s">
        <v>48841</v>
      </c>
      <c r="C22341" s="380" t="s">
        <v>8</v>
      </c>
      <c r="D22341" s="381">
        <v>3449.93</v>
      </c>
    </row>
    <row r="22342" spans="1:4" ht="9" customHeight="1" x14ac:dyDescent="0.25">
      <c r="A22342" s="379" t="s">
        <v>48842</v>
      </c>
      <c r="B22342" s="380" t="s">
        <v>48843</v>
      </c>
      <c r="C22342" s="380" t="s">
        <v>8</v>
      </c>
      <c r="D22342" s="381">
        <v>4873.47</v>
      </c>
    </row>
    <row r="22343" spans="1:4" ht="9" customHeight="1" x14ac:dyDescent="0.25">
      <c r="A22343" s="379" t="s">
        <v>48844</v>
      </c>
      <c r="B22343" s="380" t="s">
        <v>48845</v>
      </c>
      <c r="C22343" s="380" t="s">
        <v>8</v>
      </c>
      <c r="D22343" s="381">
        <v>3815.48</v>
      </c>
    </row>
    <row r="22344" spans="1:4" ht="9" customHeight="1" x14ac:dyDescent="0.25">
      <c r="A22344" s="379" t="s">
        <v>48846</v>
      </c>
      <c r="B22344" s="380" t="s">
        <v>48847</v>
      </c>
      <c r="C22344" s="380" t="s">
        <v>8</v>
      </c>
      <c r="D22344" s="381">
        <v>2843.22</v>
      </c>
    </row>
    <row r="22345" spans="1:4" ht="9" customHeight="1" x14ac:dyDescent="0.25">
      <c r="A22345" s="379" t="s">
        <v>48848</v>
      </c>
      <c r="B22345" s="380" t="s">
        <v>48849</v>
      </c>
      <c r="C22345" s="380" t="s">
        <v>8</v>
      </c>
      <c r="D22345" s="381">
        <v>3066.1</v>
      </c>
    </row>
    <row r="22346" spans="1:4" ht="9" customHeight="1" x14ac:dyDescent="0.25">
      <c r="A22346" s="379" t="s">
        <v>48850</v>
      </c>
      <c r="B22346" s="380" t="s">
        <v>48851</v>
      </c>
      <c r="C22346" s="380" t="s">
        <v>8</v>
      </c>
      <c r="D22346" s="381">
        <v>2008.1</v>
      </c>
    </row>
    <row r="22347" spans="1:4" ht="9" customHeight="1" x14ac:dyDescent="0.25">
      <c r="A22347" s="379" t="s">
        <v>48852</v>
      </c>
      <c r="B22347" s="380" t="s">
        <v>48853</v>
      </c>
      <c r="C22347" s="380" t="s">
        <v>8</v>
      </c>
      <c r="D22347" s="381">
        <v>1590.73</v>
      </c>
    </row>
    <row r="22348" spans="1:4" ht="9" customHeight="1" x14ac:dyDescent="0.25">
      <c r="A22348" s="379" t="s">
        <v>48854</v>
      </c>
      <c r="B22348" s="380" t="s">
        <v>48855</v>
      </c>
      <c r="C22348" s="380" t="s">
        <v>8</v>
      </c>
      <c r="D22348" s="381">
        <v>2559.44</v>
      </c>
    </row>
    <row r="22349" spans="1:4" ht="9" customHeight="1" x14ac:dyDescent="0.25">
      <c r="A22349" s="379" t="s">
        <v>48856</v>
      </c>
      <c r="B22349" s="380" t="s">
        <v>48857</v>
      </c>
      <c r="C22349" s="380" t="s">
        <v>8</v>
      </c>
      <c r="D22349" s="381">
        <v>1590.73</v>
      </c>
    </row>
    <row r="22350" spans="1:4" ht="9" customHeight="1" x14ac:dyDescent="0.25">
      <c r="A22350" s="379" t="s">
        <v>48858</v>
      </c>
      <c r="B22350" s="380" t="s">
        <v>48859</v>
      </c>
      <c r="C22350" s="380" t="s">
        <v>8</v>
      </c>
      <c r="D22350" s="381">
        <v>4343.1099999999997</v>
      </c>
    </row>
    <row r="22351" spans="1:4" ht="9" customHeight="1" x14ac:dyDescent="0.25">
      <c r="A22351" s="379" t="s">
        <v>48860</v>
      </c>
      <c r="B22351" s="380" t="s">
        <v>48835</v>
      </c>
      <c r="C22351" s="380" t="s">
        <v>48180</v>
      </c>
      <c r="D22351" s="381">
        <v>633.67999999999995</v>
      </c>
    </row>
    <row r="22352" spans="1:4" ht="9" customHeight="1" x14ac:dyDescent="0.25">
      <c r="A22352" s="379" t="s">
        <v>48861</v>
      </c>
      <c r="B22352" s="380" t="s">
        <v>48862</v>
      </c>
      <c r="C22352" s="380" t="s">
        <v>48180</v>
      </c>
      <c r="D22352" s="381">
        <v>633.67999999999995</v>
      </c>
    </row>
    <row r="22353" spans="1:4" ht="9" customHeight="1" x14ac:dyDescent="0.25">
      <c r="A22353" s="379" t="s">
        <v>48863</v>
      </c>
      <c r="B22353" s="380" t="s">
        <v>48864</v>
      </c>
      <c r="C22353" s="380" t="s">
        <v>48180</v>
      </c>
      <c r="D22353" s="381">
        <v>633.67999999999995</v>
      </c>
    </row>
    <row r="22354" spans="1:4" ht="9" customHeight="1" x14ac:dyDescent="0.25">
      <c r="A22354" s="379" t="s">
        <v>48865</v>
      </c>
      <c r="B22354" s="380" t="s">
        <v>48866</v>
      </c>
      <c r="C22354" s="380" t="s">
        <v>14</v>
      </c>
      <c r="D22354" s="381">
        <v>1166.44</v>
      </c>
    </row>
    <row r="22355" spans="1:4" ht="9" customHeight="1" x14ac:dyDescent="0.25">
      <c r="A22355" s="379" t="s">
        <v>48867</v>
      </c>
      <c r="B22355" s="380" t="s">
        <v>48868</v>
      </c>
      <c r="C22355" s="380" t="s">
        <v>14</v>
      </c>
      <c r="D22355" s="381">
        <v>516.17999999999995</v>
      </c>
    </row>
    <row r="22356" spans="1:4" ht="9" customHeight="1" x14ac:dyDescent="0.25">
      <c r="A22356" s="379" t="s">
        <v>48869</v>
      </c>
      <c r="B22356" s="380" t="s">
        <v>48870</v>
      </c>
      <c r="C22356" s="380" t="s">
        <v>8</v>
      </c>
      <c r="D22356" s="381">
        <v>1891.65</v>
      </c>
    </row>
    <row r="22357" spans="1:4" ht="9" customHeight="1" x14ac:dyDescent="0.25">
      <c r="A22357" s="379" t="s">
        <v>48871</v>
      </c>
      <c r="B22357" s="380" t="s">
        <v>48872</v>
      </c>
      <c r="C22357" s="380" t="s">
        <v>14</v>
      </c>
      <c r="D22357" s="381">
        <v>766.18</v>
      </c>
    </row>
    <row r="22358" spans="1:4" ht="9" customHeight="1" x14ac:dyDescent="0.25">
      <c r="A22358" s="379" t="s">
        <v>48873</v>
      </c>
      <c r="B22358" s="380" t="s">
        <v>48874</v>
      </c>
      <c r="C22358" s="380" t="s">
        <v>8</v>
      </c>
      <c r="D22358" s="381">
        <v>2033.35</v>
      </c>
    </row>
    <row r="22359" spans="1:4" ht="9" customHeight="1" x14ac:dyDescent="0.25">
      <c r="A22359" s="379" t="s">
        <v>48875</v>
      </c>
      <c r="B22359" s="380" t="s">
        <v>48876</v>
      </c>
      <c r="C22359" s="380" t="s">
        <v>8</v>
      </c>
      <c r="D22359" s="381">
        <v>2338.09</v>
      </c>
    </row>
    <row r="22360" spans="1:4" ht="9" customHeight="1" x14ac:dyDescent="0.25">
      <c r="A22360" s="379" t="s">
        <v>48877</v>
      </c>
      <c r="B22360" s="380" t="s">
        <v>48878</v>
      </c>
      <c r="C22360" s="380" t="s">
        <v>8</v>
      </c>
      <c r="D22360" s="381">
        <v>3646.41</v>
      </c>
    </row>
    <row r="22361" spans="1:4" ht="9" customHeight="1" x14ac:dyDescent="0.25">
      <c r="A22361" s="379" t="s">
        <v>48879</v>
      </c>
      <c r="B22361" s="380" t="s">
        <v>48880</v>
      </c>
      <c r="C22361" s="380" t="s">
        <v>8</v>
      </c>
      <c r="D22361" s="381">
        <v>1726.8</v>
      </c>
    </row>
    <row r="22362" spans="1:4" ht="9" customHeight="1" x14ac:dyDescent="0.25">
      <c r="A22362" s="379" t="s">
        <v>48881</v>
      </c>
      <c r="B22362" s="380" t="s">
        <v>48882</v>
      </c>
      <c r="C22362" s="380" t="s">
        <v>8</v>
      </c>
      <c r="D22362" s="381">
        <v>2029.94</v>
      </c>
    </row>
    <row r="22363" spans="1:4" ht="9" customHeight="1" x14ac:dyDescent="0.25">
      <c r="A22363" s="379" t="s">
        <v>48883</v>
      </c>
      <c r="B22363" s="380" t="s">
        <v>48884</v>
      </c>
      <c r="C22363" s="380" t="s">
        <v>8</v>
      </c>
      <c r="D22363" s="381">
        <v>3073.19</v>
      </c>
    </row>
    <row r="22364" spans="1:4" ht="9" customHeight="1" x14ac:dyDescent="0.25">
      <c r="A22364" s="379" t="s">
        <v>48885</v>
      </c>
      <c r="B22364" s="380" t="s">
        <v>48886</v>
      </c>
      <c r="C22364" s="380" t="s">
        <v>8</v>
      </c>
      <c r="D22364" s="381">
        <v>1109.25</v>
      </c>
    </row>
    <row r="22365" spans="1:4" ht="9" customHeight="1" x14ac:dyDescent="0.25">
      <c r="A22365" s="379" t="s">
        <v>48887</v>
      </c>
      <c r="B22365" s="380" t="s">
        <v>48888</v>
      </c>
      <c r="C22365" s="380" t="s">
        <v>14</v>
      </c>
      <c r="D22365" s="381">
        <v>1841.81</v>
      </c>
    </row>
    <row r="22366" spans="1:4" ht="9" customHeight="1" x14ac:dyDescent="0.25">
      <c r="A22366" s="379" t="s">
        <v>48889</v>
      </c>
      <c r="B22366" s="380" t="s">
        <v>48890</v>
      </c>
      <c r="C22366" s="380" t="s">
        <v>8</v>
      </c>
      <c r="D22366" s="381">
        <v>5078.76</v>
      </c>
    </row>
    <row r="22367" spans="1:4" ht="9" customHeight="1" x14ac:dyDescent="0.25">
      <c r="A22367" s="379" t="s">
        <v>48891</v>
      </c>
      <c r="B22367" s="380" t="s">
        <v>48892</v>
      </c>
      <c r="C22367" s="380" t="s">
        <v>8</v>
      </c>
      <c r="D22367" s="381">
        <v>2913.41</v>
      </c>
    </row>
    <row r="22368" spans="1:4" ht="9" customHeight="1" x14ac:dyDescent="0.25">
      <c r="A22368" s="379" t="s">
        <v>48893</v>
      </c>
      <c r="B22368" s="380" t="s">
        <v>48894</v>
      </c>
      <c r="C22368" s="380" t="s">
        <v>14</v>
      </c>
      <c r="D22368" s="381">
        <v>252.23</v>
      </c>
    </row>
    <row r="22369" spans="1:4" ht="9" customHeight="1" x14ac:dyDescent="0.25">
      <c r="A22369" s="379" t="s">
        <v>48895</v>
      </c>
      <c r="B22369" s="380" t="s">
        <v>48896</v>
      </c>
      <c r="C22369" s="380" t="s">
        <v>14</v>
      </c>
      <c r="D22369" s="381">
        <v>1175.08</v>
      </c>
    </row>
    <row r="22370" spans="1:4" ht="9" customHeight="1" x14ac:dyDescent="0.25">
      <c r="A22370" s="379" t="s">
        <v>48897</v>
      </c>
      <c r="B22370" s="380" t="s">
        <v>48898</v>
      </c>
      <c r="C22370" s="380" t="s">
        <v>8</v>
      </c>
      <c r="D22370" s="381">
        <v>4191.97</v>
      </c>
    </row>
    <row r="22371" spans="1:4" ht="9" customHeight="1" x14ac:dyDescent="0.25">
      <c r="A22371" s="379" t="s">
        <v>48899</v>
      </c>
      <c r="B22371" s="380" t="s">
        <v>48900</v>
      </c>
      <c r="C22371" s="380" t="s">
        <v>14</v>
      </c>
      <c r="D22371" s="381">
        <v>887.51</v>
      </c>
    </row>
    <row r="22372" spans="1:4" ht="9" customHeight="1" x14ac:dyDescent="0.25">
      <c r="A22372" s="379" t="s">
        <v>48901</v>
      </c>
      <c r="B22372" s="380" t="s">
        <v>48902</v>
      </c>
      <c r="C22372" s="380" t="s">
        <v>14</v>
      </c>
      <c r="D22372" s="381">
        <v>1384.29</v>
      </c>
    </row>
    <row r="22373" spans="1:4" ht="9" customHeight="1" x14ac:dyDescent="0.25">
      <c r="A22373" s="379" t="s">
        <v>48903</v>
      </c>
      <c r="B22373" s="380" t="s">
        <v>48904</v>
      </c>
      <c r="C22373" s="380" t="s">
        <v>8</v>
      </c>
      <c r="D22373" s="381">
        <v>4185.46</v>
      </c>
    </row>
    <row r="22374" spans="1:4" ht="9" customHeight="1" x14ac:dyDescent="0.25">
      <c r="A22374" s="379" t="s">
        <v>48905</v>
      </c>
      <c r="B22374" s="380" t="s">
        <v>48906</v>
      </c>
      <c r="C22374" s="380" t="s">
        <v>14</v>
      </c>
      <c r="D22374" s="381">
        <v>1949.63</v>
      </c>
    </row>
    <row r="22375" spans="1:4" ht="9" customHeight="1" x14ac:dyDescent="0.25">
      <c r="A22375" s="379" t="s">
        <v>48907</v>
      </c>
      <c r="B22375" s="380" t="s">
        <v>48908</v>
      </c>
      <c r="C22375" s="380" t="s">
        <v>14</v>
      </c>
      <c r="D22375" s="381">
        <v>125.45</v>
      </c>
    </row>
    <row r="22376" spans="1:4" ht="9" customHeight="1" x14ac:dyDescent="0.25">
      <c r="A22376" s="379" t="s">
        <v>48909</v>
      </c>
      <c r="B22376" s="380" t="s">
        <v>48910</v>
      </c>
      <c r="C22376" s="380" t="s">
        <v>8</v>
      </c>
      <c r="D22376" s="381">
        <v>7704.58</v>
      </c>
    </row>
    <row r="22377" spans="1:4" ht="9" customHeight="1" x14ac:dyDescent="0.25">
      <c r="A22377" s="379" t="s">
        <v>48911</v>
      </c>
      <c r="B22377" s="380" t="s">
        <v>48912</v>
      </c>
      <c r="C22377" s="380" t="s">
        <v>8</v>
      </c>
      <c r="D22377" s="381">
        <v>5744</v>
      </c>
    </row>
    <row r="22378" spans="1:4" ht="9" customHeight="1" x14ac:dyDescent="0.25">
      <c r="A22378" s="379" t="s">
        <v>48913</v>
      </c>
      <c r="B22378" s="380" t="s">
        <v>48914</v>
      </c>
      <c r="C22378" s="380" t="s">
        <v>8</v>
      </c>
      <c r="D22378" s="381">
        <v>5047.33</v>
      </c>
    </row>
    <row r="22379" spans="1:4" ht="9" customHeight="1" x14ac:dyDescent="0.25">
      <c r="A22379" s="379" t="s">
        <v>48915</v>
      </c>
      <c r="B22379" s="380" t="s">
        <v>48916</v>
      </c>
      <c r="C22379" s="380" t="s">
        <v>8</v>
      </c>
      <c r="D22379" s="381">
        <v>10151.19</v>
      </c>
    </row>
    <row r="22380" spans="1:4" ht="9" customHeight="1" x14ac:dyDescent="0.25">
      <c r="A22380" s="379" t="s">
        <v>48917</v>
      </c>
      <c r="B22380" s="380" t="s">
        <v>48918</v>
      </c>
      <c r="C22380" s="380" t="s">
        <v>8</v>
      </c>
      <c r="D22380" s="381">
        <v>3235.96</v>
      </c>
    </row>
    <row r="22381" spans="1:4" ht="9" customHeight="1" x14ac:dyDescent="0.25">
      <c r="A22381" s="379" t="s">
        <v>48919</v>
      </c>
      <c r="B22381" s="380" t="s">
        <v>48920</v>
      </c>
      <c r="C22381" s="380" t="s">
        <v>8</v>
      </c>
      <c r="D22381" s="381">
        <v>2755.86</v>
      </c>
    </row>
    <row r="22382" spans="1:4" ht="9" customHeight="1" x14ac:dyDescent="0.25">
      <c r="A22382" s="379" t="s">
        <v>48921</v>
      </c>
      <c r="B22382" s="380" t="s">
        <v>48922</v>
      </c>
      <c r="C22382" s="380" t="s">
        <v>48180</v>
      </c>
      <c r="D22382" s="381">
        <v>633.67999999999995</v>
      </c>
    </row>
    <row r="22383" spans="1:4" ht="9" customHeight="1" x14ac:dyDescent="0.25">
      <c r="A22383" s="379" t="s">
        <v>48923</v>
      </c>
      <c r="B22383" s="380" t="s">
        <v>48924</v>
      </c>
      <c r="C22383" s="380" t="s">
        <v>8</v>
      </c>
      <c r="D22383" s="381">
        <v>3497.9</v>
      </c>
    </row>
    <row r="22384" spans="1:4" ht="9" customHeight="1" x14ac:dyDescent="0.25">
      <c r="A22384" s="379" t="s">
        <v>48925</v>
      </c>
      <c r="B22384" s="380" t="s">
        <v>48926</v>
      </c>
      <c r="C22384" s="380" t="s">
        <v>8</v>
      </c>
      <c r="D22384" s="381">
        <v>3014.15</v>
      </c>
    </row>
    <row r="22385" spans="1:4" ht="9" customHeight="1" x14ac:dyDescent="0.25">
      <c r="A22385" s="379" t="s">
        <v>48927</v>
      </c>
      <c r="B22385" s="380" t="s">
        <v>48928</v>
      </c>
      <c r="C22385" s="380" t="s">
        <v>8</v>
      </c>
      <c r="D22385" s="381">
        <v>5769.85</v>
      </c>
    </row>
    <row r="22386" spans="1:4" ht="9" customHeight="1" x14ac:dyDescent="0.25">
      <c r="A22386" s="379" t="s">
        <v>48929</v>
      </c>
      <c r="B22386" s="380" t="s">
        <v>48930</v>
      </c>
      <c r="C22386" s="380" t="s">
        <v>8</v>
      </c>
      <c r="D22386" s="381">
        <v>3486.94</v>
      </c>
    </row>
    <row r="22387" spans="1:4" ht="9" customHeight="1" x14ac:dyDescent="0.25">
      <c r="A22387" s="379" t="s">
        <v>48931</v>
      </c>
      <c r="B22387" s="380" t="s">
        <v>48932</v>
      </c>
      <c r="C22387" s="380" t="s">
        <v>8</v>
      </c>
      <c r="D22387" s="381">
        <v>4028.88</v>
      </c>
    </row>
    <row r="22388" spans="1:4" ht="9" customHeight="1" x14ac:dyDescent="0.25">
      <c r="A22388" s="382" t="s">
        <v>48933</v>
      </c>
      <c r="B22388" s="380" t="s">
        <v>48934</v>
      </c>
      <c r="C22388" s="383" t="s">
        <v>7</v>
      </c>
      <c r="D22388" s="384">
        <v>469.75</v>
      </c>
    </row>
    <row r="22389" spans="1:4" ht="9" customHeight="1" x14ac:dyDescent="0.25">
      <c r="A22389" s="379" t="s">
        <v>48935</v>
      </c>
      <c r="B22389" s="380" t="s">
        <v>48936</v>
      </c>
      <c r="C22389" s="380" t="s">
        <v>8</v>
      </c>
      <c r="D22389" s="381">
        <v>104.83</v>
      </c>
    </row>
    <row r="22390" spans="1:4" ht="9" customHeight="1" x14ac:dyDescent="0.25">
      <c r="A22390" s="379" t="s">
        <v>48937</v>
      </c>
      <c r="B22390" s="380" t="s">
        <v>48922</v>
      </c>
      <c r="C22390" s="380" t="s">
        <v>48180</v>
      </c>
      <c r="D22390" s="381">
        <v>633.67999999999995</v>
      </c>
    </row>
    <row r="22391" spans="1:4" ht="9" customHeight="1" x14ac:dyDescent="0.25">
      <c r="A22391" s="379" t="s">
        <v>48938</v>
      </c>
      <c r="B22391" s="380" t="s">
        <v>48939</v>
      </c>
      <c r="C22391" s="380" t="s">
        <v>7</v>
      </c>
      <c r="D22391" s="381">
        <v>5.51</v>
      </c>
    </row>
    <row r="22392" spans="1:4" ht="9" customHeight="1" x14ac:dyDescent="0.25">
      <c r="A22392" s="379" t="s">
        <v>48940</v>
      </c>
      <c r="B22392" s="380" t="s">
        <v>48282</v>
      </c>
      <c r="C22392" s="380" t="s">
        <v>48180</v>
      </c>
      <c r="D22392" s="381">
        <v>633.67999999999995</v>
      </c>
    </row>
    <row r="22393" spans="1:4" ht="9" customHeight="1" x14ac:dyDescent="0.25">
      <c r="A22393" s="379" t="s">
        <v>48941</v>
      </c>
      <c r="B22393" s="380" t="s">
        <v>48942</v>
      </c>
      <c r="C22393" s="380" t="s">
        <v>8</v>
      </c>
      <c r="D22393" s="381">
        <v>11.18</v>
      </c>
    </row>
    <row r="22394" spans="1:4" ht="9" customHeight="1" x14ac:dyDescent="0.25">
      <c r="A22394" s="379" t="s">
        <v>48943</v>
      </c>
      <c r="B22394" s="380" t="s">
        <v>48944</v>
      </c>
      <c r="C22394" s="380" t="s">
        <v>8</v>
      </c>
      <c r="D22394" s="381">
        <v>48.92</v>
      </c>
    </row>
    <row r="22395" spans="1:4" ht="9" customHeight="1" x14ac:dyDescent="0.25">
      <c r="A22395" s="379" t="s">
        <v>48945</v>
      </c>
      <c r="B22395" s="380" t="s">
        <v>48946</v>
      </c>
      <c r="C22395" s="380" t="s">
        <v>14</v>
      </c>
      <c r="D22395" s="381">
        <v>1.56</v>
      </c>
    </row>
    <row r="22396" spans="1:4" ht="9" customHeight="1" x14ac:dyDescent="0.25">
      <c r="A22396" s="379" t="s">
        <v>48947</v>
      </c>
      <c r="B22396" s="380" t="s">
        <v>48948</v>
      </c>
      <c r="C22396" s="380" t="s">
        <v>14</v>
      </c>
      <c r="D22396" s="381">
        <v>8.94</v>
      </c>
    </row>
    <row r="22397" spans="1:4" ht="9" customHeight="1" x14ac:dyDescent="0.25">
      <c r="A22397" s="379" t="s">
        <v>48949</v>
      </c>
      <c r="B22397" s="380" t="s">
        <v>48950</v>
      </c>
      <c r="C22397" s="380" t="s">
        <v>8</v>
      </c>
      <c r="D22397" s="381">
        <v>11.18</v>
      </c>
    </row>
    <row r="22398" spans="1:4" ht="9" customHeight="1" x14ac:dyDescent="0.25">
      <c r="A22398" s="379" t="s">
        <v>48951</v>
      </c>
      <c r="B22398" s="380" t="s">
        <v>48952</v>
      </c>
      <c r="C22398" s="380" t="s">
        <v>8</v>
      </c>
      <c r="D22398" s="381">
        <v>4.47</v>
      </c>
    </row>
    <row r="22399" spans="1:4" ht="9" customHeight="1" x14ac:dyDescent="0.25">
      <c r="A22399" s="379" t="s">
        <v>48953</v>
      </c>
      <c r="B22399" s="380" t="s">
        <v>48954</v>
      </c>
      <c r="C22399" s="380" t="s">
        <v>8</v>
      </c>
      <c r="D22399" s="381">
        <v>4.47</v>
      </c>
    </row>
    <row r="22400" spans="1:4" ht="9" customHeight="1" x14ac:dyDescent="0.25">
      <c r="A22400" s="379" t="s">
        <v>48955</v>
      </c>
      <c r="B22400" s="380" t="s">
        <v>48284</v>
      </c>
      <c r="C22400" s="380" t="s">
        <v>48180</v>
      </c>
      <c r="D22400" s="381">
        <v>633.67999999999995</v>
      </c>
    </row>
    <row r="22401" spans="1:4" ht="9" customHeight="1" x14ac:dyDescent="0.25">
      <c r="A22401" s="379" t="s">
        <v>48956</v>
      </c>
      <c r="B22401" s="380" t="s">
        <v>48957</v>
      </c>
      <c r="C22401" s="380" t="s">
        <v>8</v>
      </c>
      <c r="D22401" s="381">
        <v>89.69</v>
      </c>
    </row>
    <row r="22402" spans="1:4" ht="9" customHeight="1" x14ac:dyDescent="0.25">
      <c r="A22402" s="379" t="s">
        <v>48958</v>
      </c>
      <c r="B22402" s="380" t="s">
        <v>48959</v>
      </c>
      <c r="C22402" s="380" t="s">
        <v>8</v>
      </c>
      <c r="D22402" s="381">
        <v>55.73</v>
      </c>
    </row>
    <row r="22403" spans="1:4" ht="9" customHeight="1" x14ac:dyDescent="0.25">
      <c r="A22403" s="379" t="s">
        <v>48960</v>
      </c>
      <c r="B22403" s="380" t="s">
        <v>48961</v>
      </c>
      <c r="C22403" s="380" t="s">
        <v>14</v>
      </c>
      <c r="D22403" s="381">
        <v>2.0299999999999998</v>
      </c>
    </row>
    <row r="22404" spans="1:4" ht="9" customHeight="1" x14ac:dyDescent="0.25">
      <c r="A22404" s="379" t="s">
        <v>48962</v>
      </c>
      <c r="B22404" s="380" t="s">
        <v>48963</v>
      </c>
      <c r="C22404" s="380" t="s">
        <v>14</v>
      </c>
      <c r="D22404" s="381">
        <v>22.99</v>
      </c>
    </row>
    <row r="22405" spans="1:4" ht="9" customHeight="1" x14ac:dyDescent="0.25">
      <c r="A22405" s="379" t="s">
        <v>48964</v>
      </c>
      <c r="B22405" s="380" t="s">
        <v>48965</v>
      </c>
      <c r="C22405" s="380" t="s">
        <v>8</v>
      </c>
      <c r="D22405" s="381">
        <v>64.819999999999993</v>
      </c>
    </row>
    <row r="22406" spans="1:4" ht="9" customHeight="1" x14ac:dyDescent="0.25">
      <c r="A22406" s="379" t="s">
        <v>48966</v>
      </c>
      <c r="B22406" s="380" t="s">
        <v>48967</v>
      </c>
      <c r="C22406" s="380" t="s">
        <v>8</v>
      </c>
      <c r="D22406" s="381">
        <v>52.59</v>
      </c>
    </row>
    <row r="22407" spans="1:4" ht="9" customHeight="1" x14ac:dyDescent="0.25">
      <c r="A22407" s="379" t="s">
        <v>48968</v>
      </c>
      <c r="B22407" s="380" t="s">
        <v>48969</v>
      </c>
      <c r="C22407" s="380" t="s">
        <v>8</v>
      </c>
      <c r="D22407" s="381">
        <v>6.93</v>
      </c>
    </row>
    <row r="22408" spans="1:4" ht="9" customHeight="1" x14ac:dyDescent="0.25">
      <c r="A22408" s="379" t="s">
        <v>48970</v>
      </c>
      <c r="B22408" s="380" t="s">
        <v>48971</v>
      </c>
      <c r="C22408" s="380" t="s">
        <v>48180</v>
      </c>
      <c r="D22408" s="381">
        <v>633.67999999999995</v>
      </c>
    </row>
    <row r="22409" spans="1:4" ht="9" customHeight="1" x14ac:dyDescent="0.25">
      <c r="A22409" s="379" t="s">
        <v>48972</v>
      </c>
      <c r="B22409" s="380" t="s">
        <v>48973</v>
      </c>
      <c r="C22409" s="380" t="s">
        <v>7</v>
      </c>
      <c r="D22409" s="381">
        <v>194.64</v>
      </c>
    </row>
    <row r="22410" spans="1:4" ht="9" customHeight="1" x14ac:dyDescent="0.25">
      <c r="A22410" s="379" t="s">
        <v>48974</v>
      </c>
      <c r="B22410" s="380" t="s">
        <v>48975</v>
      </c>
      <c r="C22410" s="380" t="s">
        <v>7</v>
      </c>
      <c r="D22410" s="381">
        <v>692.52</v>
      </c>
    </row>
    <row r="22411" spans="1:4" ht="9" customHeight="1" x14ac:dyDescent="0.25">
      <c r="A22411" s="379" t="s">
        <v>48976</v>
      </c>
      <c r="B22411" s="380" t="s">
        <v>48977</v>
      </c>
      <c r="C22411" s="380" t="s">
        <v>7</v>
      </c>
      <c r="D22411" s="381">
        <v>645.19000000000005</v>
      </c>
    </row>
    <row r="22412" spans="1:4" ht="9" customHeight="1" x14ac:dyDescent="0.25">
      <c r="A22412" s="379" t="s">
        <v>48978</v>
      </c>
      <c r="B22412" s="380" t="s">
        <v>48979</v>
      </c>
      <c r="C22412" s="380" t="s">
        <v>7</v>
      </c>
      <c r="D22412" s="381">
        <v>655.26</v>
      </c>
    </row>
    <row r="22413" spans="1:4" ht="9" customHeight="1" x14ac:dyDescent="0.25">
      <c r="A22413" s="379" t="s">
        <v>48980</v>
      </c>
      <c r="B22413" s="380" t="s">
        <v>48981</v>
      </c>
      <c r="C22413" s="380" t="s">
        <v>7</v>
      </c>
      <c r="D22413" s="381">
        <v>744.32</v>
      </c>
    </row>
    <row r="22414" spans="1:4" ht="18" customHeight="1" x14ac:dyDescent="0.25">
      <c r="A22414" s="379" t="s">
        <v>48982</v>
      </c>
      <c r="B22414" s="380" t="s">
        <v>48983</v>
      </c>
      <c r="C22414" s="380" t="s">
        <v>7</v>
      </c>
      <c r="D22414" s="381">
        <v>866.62</v>
      </c>
    </row>
    <row r="22415" spans="1:4" ht="18" customHeight="1" x14ac:dyDescent="0.25">
      <c r="A22415" s="379" t="s">
        <v>48984</v>
      </c>
      <c r="B22415" s="380" t="s">
        <v>48985</v>
      </c>
      <c r="C22415" s="380" t="s">
        <v>7</v>
      </c>
      <c r="D22415" s="381">
        <v>177.86</v>
      </c>
    </row>
    <row r="22416" spans="1:4" ht="18" customHeight="1" x14ac:dyDescent="0.25">
      <c r="A22416" s="379" t="s">
        <v>48986</v>
      </c>
      <c r="B22416" s="380" t="s">
        <v>48987</v>
      </c>
      <c r="C22416" s="380" t="s">
        <v>29847</v>
      </c>
      <c r="D22416" s="381">
        <v>289.04000000000002</v>
      </c>
    </row>
    <row r="22417" spans="1:4" ht="18" customHeight="1" x14ac:dyDescent="0.25">
      <c r="A22417" s="379" t="s">
        <v>48988</v>
      </c>
      <c r="B22417" s="380" t="s">
        <v>48989</v>
      </c>
      <c r="C22417" s="380" t="s">
        <v>29847</v>
      </c>
      <c r="D22417" s="381">
        <v>289.99</v>
      </c>
    </row>
    <row r="22418" spans="1:4" ht="18" customHeight="1" x14ac:dyDescent="0.25">
      <c r="A22418" s="379" t="s">
        <v>48990</v>
      </c>
      <c r="B22418" s="380" t="s">
        <v>48991</v>
      </c>
      <c r="C22418" s="380" t="s">
        <v>29847</v>
      </c>
      <c r="D22418" s="381">
        <v>431.89</v>
      </c>
    </row>
    <row r="22419" spans="1:4" ht="18" customHeight="1" x14ac:dyDescent="0.25">
      <c r="A22419" s="379" t="s">
        <v>48992</v>
      </c>
      <c r="B22419" s="380" t="s">
        <v>48993</v>
      </c>
      <c r="C22419" s="380" t="s">
        <v>29847</v>
      </c>
      <c r="D22419" s="381">
        <v>433.12</v>
      </c>
    </row>
    <row r="22420" spans="1:4" ht="18" customHeight="1" x14ac:dyDescent="0.25">
      <c r="A22420" s="379" t="s">
        <v>48994</v>
      </c>
      <c r="B22420" s="380" t="s">
        <v>48995</v>
      </c>
      <c r="C22420" s="380" t="s">
        <v>14</v>
      </c>
      <c r="D22420" s="381">
        <v>249.94</v>
      </c>
    </row>
    <row r="22421" spans="1:4" ht="18" customHeight="1" x14ac:dyDescent="0.25">
      <c r="A22421" s="379" t="s">
        <v>48996</v>
      </c>
      <c r="B22421" s="380" t="s">
        <v>48997</v>
      </c>
      <c r="C22421" s="380" t="s">
        <v>29847</v>
      </c>
      <c r="D22421" s="381">
        <v>34.18</v>
      </c>
    </row>
    <row r="22422" spans="1:4" ht="18" customHeight="1" x14ac:dyDescent="0.25">
      <c r="A22422" s="379" t="s">
        <v>48998</v>
      </c>
      <c r="B22422" s="380" t="s">
        <v>48999</v>
      </c>
      <c r="C22422" s="380" t="s">
        <v>29847</v>
      </c>
      <c r="D22422" s="381">
        <v>45.19</v>
      </c>
    </row>
    <row r="22423" spans="1:4" ht="18" customHeight="1" x14ac:dyDescent="0.25">
      <c r="A22423" s="379" t="s">
        <v>49000</v>
      </c>
      <c r="B22423" s="380" t="s">
        <v>49001</v>
      </c>
      <c r="C22423" s="380" t="s">
        <v>14</v>
      </c>
      <c r="D22423" s="381">
        <v>13.01</v>
      </c>
    </row>
    <row r="22424" spans="1:4" ht="18" customHeight="1" x14ac:dyDescent="0.25">
      <c r="A22424" s="379" t="s">
        <v>49002</v>
      </c>
      <c r="B22424" s="380" t="s">
        <v>49003</v>
      </c>
      <c r="C22424" s="380" t="s">
        <v>14</v>
      </c>
      <c r="D22424" s="381">
        <v>15.09</v>
      </c>
    </row>
    <row r="22425" spans="1:4" ht="18" customHeight="1" x14ac:dyDescent="0.25">
      <c r="A22425" s="379" t="s">
        <v>49004</v>
      </c>
      <c r="B22425" s="380" t="s">
        <v>49005</v>
      </c>
      <c r="C22425" s="380" t="s">
        <v>14</v>
      </c>
      <c r="D22425" s="381">
        <v>22.49</v>
      </c>
    </row>
    <row r="22426" spans="1:4" ht="18" customHeight="1" x14ac:dyDescent="0.25">
      <c r="A22426" s="379" t="s">
        <v>49006</v>
      </c>
      <c r="B22426" s="380" t="s">
        <v>49007</v>
      </c>
      <c r="C22426" s="380" t="s">
        <v>14</v>
      </c>
      <c r="D22426" s="381">
        <v>21.32</v>
      </c>
    </row>
    <row r="22427" spans="1:4" ht="18" customHeight="1" x14ac:dyDescent="0.25">
      <c r="A22427" s="379" t="s">
        <v>49008</v>
      </c>
      <c r="B22427" s="380" t="s">
        <v>49009</v>
      </c>
      <c r="C22427" s="380" t="s">
        <v>14</v>
      </c>
      <c r="D22427" s="381">
        <v>329.04</v>
      </c>
    </row>
    <row r="22428" spans="1:4" ht="18" customHeight="1" x14ac:dyDescent="0.25">
      <c r="A22428" s="379" t="s">
        <v>49010</v>
      </c>
      <c r="B22428" s="380" t="s">
        <v>49011</v>
      </c>
      <c r="C22428" s="380" t="s">
        <v>8</v>
      </c>
      <c r="D22428" s="381">
        <v>3194.26</v>
      </c>
    </row>
    <row r="22429" spans="1:4" ht="18" customHeight="1" x14ac:dyDescent="0.25">
      <c r="A22429" s="379" t="s">
        <v>49012</v>
      </c>
      <c r="B22429" s="380" t="s">
        <v>49013</v>
      </c>
      <c r="C22429" s="380" t="s">
        <v>7</v>
      </c>
      <c r="D22429" s="381">
        <v>242.6</v>
      </c>
    </row>
    <row r="22430" spans="1:4" ht="18" customHeight="1" x14ac:dyDescent="0.25">
      <c r="A22430" s="379" t="s">
        <v>49014</v>
      </c>
      <c r="B22430" s="380" t="s">
        <v>49015</v>
      </c>
      <c r="C22430" s="380" t="s">
        <v>8</v>
      </c>
      <c r="D22430" s="381">
        <v>1728.95</v>
      </c>
    </row>
    <row r="22431" spans="1:4" ht="18" customHeight="1" x14ac:dyDescent="0.25">
      <c r="A22431" s="379" t="s">
        <v>49016</v>
      </c>
      <c r="B22431" s="380" t="s">
        <v>49017</v>
      </c>
      <c r="C22431" s="380" t="s">
        <v>8</v>
      </c>
      <c r="D22431" s="381">
        <v>2256.9</v>
      </c>
    </row>
    <row r="22432" spans="1:4" ht="18" customHeight="1" x14ac:dyDescent="0.25">
      <c r="A22432" s="379" t="s">
        <v>49018</v>
      </c>
      <c r="B22432" s="380" t="s">
        <v>49019</v>
      </c>
      <c r="C22432" s="380" t="s">
        <v>7</v>
      </c>
      <c r="D22432" s="381">
        <v>387.66</v>
      </c>
    </row>
    <row r="22433" spans="1:4" ht="18" customHeight="1" x14ac:dyDescent="0.25">
      <c r="A22433" s="379" t="s">
        <v>49020</v>
      </c>
      <c r="B22433" s="380" t="s">
        <v>49021</v>
      </c>
      <c r="C22433" s="380" t="s">
        <v>49022</v>
      </c>
      <c r="D22433" s="381">
        <v>393.12</v>
      </c>
    </row>
    <row r="22434" spans="1:4" ht="18" customHeight="1" x14ac:dyDescent="0.25">
      <c r="A22434" s="379" t="s">
        <v>49023</v>
      </c>
      <c r="B22434" s="380" t="s">
        <v>49024</v>
      </c>
      <c r="C22434" s="380" t="s">
        <v>49022</v>
      </c>
      <c r="D22434" s="381">
        <v>186.89</v>
      </c>
    </row>
    <row r="22435" spans="1:4" ht="18" customHeight="1" x14ac:dyDescent="0.25">
      <c r="A22435" s="379" t="s">
        <v>49025</v>
      </c>
      <c r="B22435" s="380" t="s">
        <v>49026</v>
      </c>
      <c r="C22435" s="380" t="s">
        <v>49022</v>
      </c>
      <c r="D22435" s="381">
        <v>145.16</v>
      </c>
    </row>
    <row r="22436" spans="1:4" ht="18" customHeight="1" x14ac:dyDescent="0.25">
      <c r="A22436" s="379" t="s">
        <v>49027</v>
      </c>
      <c r="B22436" s="380" t="s">
        <v>49028</v>
      </c>
      <c r="C22436" s="380" t="s">
        <v>8</v>
      </c>
      <c r="D22436" s="381">
        <v>157.76</v>
      </c>
    </row>
    <row r="22437" spans="1:4" ht="18" customHeight="1" x14ac:dyDescent="0.25">
      <c r="A22437" s="379" t="s">
        <v>49029</v>
      </c>
      <c r="B22437" s="380" t="s">
        <v>49030</v>
      </c>
      <c r="C22437" s="380" t="s">
        <v>8</v>
      </c>
      <c r="D22437" s="381">
        <v>44.36</v>
      </c>
    </row>
    <row r="22438" spans="1:4" ht="18" customHeight="1" x14ac:dyDescent="0.25">
      <c r="A22438" s="379" t="s">
        <v>49031</v>
      </c>
      <c r="B22438" s="380" t="s">
        <v>49032</v>
      </c>
      <c r="C22438" s="380" t="s">
        <v>8</v>
      </c>
      <c r="D22438" s="381">
        <v>23.5</v>
      </c>
    </row>
    <row r="22439" spans="1:4" ht="18" customHeight="1" x14ac:dyDescent="0.25">
      <c r="A22439" s="379" t="s">
        <v>49033</v>
      </c>
      <c r="B22439" s="380" t="s">
        <v>49034</v>
      </c>
      <c r="C22439" s="380" t="s">
        <v>8</v>
      </c>
      <c r="D22439" s="381">
        <v>39.090000000000003</v>
      </c>
    </row>
    <row r="22440" spans="1:4" ht="18" customHeight="1" x14ac:dyDescent="0.25">
      <c r="A22440" s="379" t="s">
        <v>49035</v>
      </c>
      <c r="B22440" s="380" t="s">
        <v>49036</v>
      </c>
      <c r="C22440" s="380" t="s">
        <v>8</v>
      </c>
      <c r="D22440" s="381">
        <v>39.090000000000003</v>
      </c>
    </row>
    <row r="22441" spans="1:4" ht="18" customHeight="1" x14ac:dyDescent="0.25">
      <c r="A22441" s="379" t="s">
        <v>49037</v>
      </c>
      <c r="B22441" s="380" t="s">
        <v>49038</v>
      </c>
      <c r="C22441" s="380" t="s">
        <v>8</v>
      </c>
      <c r="D22441" s="381">
        <v>142.71</v>
      </c>
    </row>
    <row r="22442" spans="1:4" ht="18" customHeight="1" x14ac:dyDescent="0.25">
      <c r="A22442" s="379" t="s">
        <v>49039</v>
      </c>
      <c r="B22442" s="380" t="s">
        <v>49040</v>
      </c>
      <c r="C22442" s="380" t="s">
        <v>49022</v>
      </c>
      <c r="D22442" s="381">
        <v>515.36</v>
      </c>
    </row>
    <row r="22443" spans="1:4" ht="18" customHeight="1" x14ac:dyDescent="0.25">
      <c r="A22443" s="379" t="s">
        <v>49041</v>
      </c>
      <c r="B22443" s="380" t="s">
        <v>49042</v>
      </c>
      <c r="C22443" s="380" t="s">
        <v>14</v>
      </c>
      <c r="D22443" s="381">
        <v>56.77</v>
      </c>
    </row>
    <row r="22444" spans="1:4" ht="18" customHeight="1" x14ac:dyDescent="0.25">
      <c r="A22444" s="379" t="s">
        <v>49043</v>
      </c>
      <c r="B22444" s="380" t="s">
        <v>49044</v>
      </c>
      <c r="C22444" s="380" t="s">
        <v>8</v>
      </c>
      <c r="D22444" s="381">
        <v>26.96</v>
      </c>
    </row>
    <row r="22445" spans="1:4" ht="18" customHeight="1" x14ac:dyDescent="0.25">
      <c r="A22445" s="379" t="s">
        <v>49045</v>
      </c>
      <c r="B22445" s="380" t="s">
        <v>49046</v>
      </c>
      <c r="C22445" s="380" t="s">
        <v>8</v>
      </c>
      <c r="D22445" s="381">
        <v>41.1</v>
      </c>
    </row>
    <row r="22446" spans="1:4" ht="18" customHeight="1" x14ac:dyDescent="0.25">
      <c r="A22446" s="379" t="s">
        <v>49047</v>
      </c>
      <c r="B22446" s="380" t="s">
        <v>49048</v>
      </c>
      <c r="C22446" s="380" t="s">
        <v>8</v>
      </c>
      <c r="D22446" s="381">
        <v>393.12</v>
      </c>
    </row>
    <row r="22447" spans="1:4" ht="18" customHeight="1" x14ac:dyDescent="0.25">
      <c r="A22447" s="379" t="s">
        <v>49049</v>
      </c>
      <c r="B22447" s="380" t="s">
        <v>49050</v>
      </c>
      <c r="C22447" s="380" t="s">
        <v>8</v>
      </c>
      <c r="D22447" s="381">
        <v>81.99</v>
      </c>
    </row>
    <row r="22448" spans="1:4" ht="18" customHeight="1" x14ac:dyDescent="0.25">
      <c r="A22448" s="379" t="s">
        <v>49051</v>
      </c>
      <c r="B22448" s="380" t="s">
        <v>49052</v>
      </c>
      <c r="C22448" s="380" t="s">
        <v>48180</v>
      </c>
      <c r="D22448" s="381">
        <v>633.67999999999995</v>
      </c>
    </row>
    <row r="22449" spans="1:4" ht="18" customHeight="1" x14ac:dyDescent="0.25">
      <c r="A22449" s="379" t="s">
        <v>49053</v>
      </c>
      <c r="B22449" s="380" t="s">
        <v>49054</v>
      </c>
      <c r="C22449" s="380" t="s">
        <v>8</v>
      </c>
      <c r="D22449" s="381">
        <v>357.27</v>
      </c>
    </row>
    <row r="22450" spans="1:4" ht="18" customHeight="1" x14ac:dyDescent="0.25">
      <c r="A22450" s="379" t="s">
        <v>49055</v>
      </c>
      <c r="B22450" s="380" t="s">
        <v>49056</v>
      </c>
      <c r="C22450" s="380" t="s">
        <v>8</v>
      </c>
      <c r="D22450" s="381">
        <v>361.16</v>
      </c>
    </row>
    <row r="22451" spans="1:4" ht="18" customHeight="1" x14ac:dyDescent="0.25">
      <c r="A22451" s="379" t="s">
        <v>49057</v>
      </c>
      <c r="B22451" s="380" t="s">
        <v>49058</v>
      </c>
      <c r="C22451" s="380" t="s">
        <v>8</v>
      </c>
      <c r="D22451" s="381">
        <v>381.55</v>
      </c>
    </row>
    <row r="22452" spans="1:4" ht="18" customHeight="1" x14ac:dyDescent="0.25">
      <c r="A22452" s="379" t="s">
        <v>49059</v>
      </c>
      <c r="B22452" s="380" t="s">
        <v>49060</v>
      </c>
      <c r="C22452" s="380" t="s">
        <v>8</v>
      </c>
      <c r="D22452" s="381">
        <v>323.58</v>
      </c>
    </row>
    <row r="22453" spans="1:4" ht="18" customHeight="1" x14ac:dyDescent="0.25">
      <c r="A22453" s="379" t="s">
        <v>49061</v>
      </c>
      <c r="B22453" s="380" t="s">
        <v>49062</v>
      </c>
      <c r="C22453" s="380" t="s">
        <v>8</v>
      </c>
      <c r="D22453" s="381">
        <v>329.84</v>
      </c>
    </row>
    <row r="22454" spans="1:4" ht="18" customHeight="1" x14ac:dyDescent="0.25">
      <c r="A22454" s="379" t="s">
        <v>49063</v>
      </c>
      <c r="B22454" s="380" t="s">
        <v>49064</v>
      </c>
      <c r="C22454" s="380" t="s">
        <v>8</v>
      </c>
      <c r="D22454" s="381">
        <v>376.2</v>
      </c>
    </row>
    <row r="22455" spans="1:4" ht="18" customHeight="1" x14ac:dyDescent="0.25">
      <c r="A22455" s="379" t="s">
        <v>49065</v>
      </c>
      <c r="B22455" s="380" t="s">
        <v>49066</v>
      </c>
      <c r="C22455" s="380" t="s">
        <v>8</v>
      </c>
      <c r="D22455" s="381">
        <v>1056.42</v>
      </c>
    </row>
    <row r="22456" spans="1:4" ht="18" customHeight="1" x14ac:dyDescent="0.25">
      <c r="A22456" s="379" t="s">
        <v>49067</v>
      </c>
      <c r="B22456" s="380" t="s">
        <v>49068</v>
      </c>
      <c r="C22456" s="380" t="s">
        <v>8</v>
      </c>
      <c r="D22456" s="381">
        <v>1097.54</v>
      </c>
    </row>
    <row r="22457" spans="1:4" ht="18" customHeight="1" x14ac:dyDescent="0.25">
      <c r="A22457" s="379" t="s">
        <v>49069</v>
      </c>
      <c r="B22457" s="380" t="s">
        <v>49070</v>
      </c>
      <c r="C22457" s="380" t="s">
        <v>8</v>
      </c>
      <c r="D22457" s="381">
        <v>1195.68</v>
      </c>
    </row>
    <row r="22458" spans="1:4" ht="18" customHeight="1" x14ac:dyDescent="0.25">
      <c r="A22458" s="379" t="s">
        <v>49071</v>
      </c>
      <c r="B22458" s="380" t="s">
        <v>49072</v>
      </c>
      <c r="C22458" s="380" t="s">
        <v>7</v>
      </c>
      <c r="D22458" s="381">
        <v>944.96</v>
      </c>
    </row>
    <row r="22459" spans="1:4" ht="18" customHeight="1" x14ac:dyDescent="0.25">
      <c r="A22459" s="379" t="s">
        <v>49073</v>
      </c>
      <c r="B22459" s="380" t="s">
        <v>49074</v>
      </c>
      <c r="C22459" s="380" t="s">
        <v>29847</v>
      </c>
      <c r="D22459" s="381">
        <v>129.26</v>
      </c>
    </row>
    <row r="22460" spans="1:4" ht="18" customHeight="1" x14ac:dyDescent="0.25">
      <c r="A22460" s="379" t="s">
        <v>49075</v>
      </c>
      <c r="B22460" s="380" t="s">
        <v>49076</v>
      </c>
      <c r="C22460" s="380" t="s">
        <v>49077</v>
      </c>
      <c r="D22460" s="381">
        <v>233.13</v>
      </c>
    </row>
    <row r="22461" spans="1:4" ht="18" customHeight="1" x14ac:dyDescent="0.25">
      <c r="A22461" s="379" t="s">
        <v>49078</v>
      </c>
      <c r="B22461" s="380" t="s">
        <v>49079</v>
      </c>
      <c r="C22461" s="380" t="s">
        <v>7</v>
      </c>
      <c r="D22461" s="381">
        <v>120.9</v>
      </c>
    </row>
    <row r="22462" spans="1:4" ht="18" customHeight="1" x14ac:dyDescent="0.25">
      <c r="A22462" s="379" t="s">
        <v>49080</v>
      </c>
      <c r="B22462" s="380" t="s">
        <v>49081</v>
      </c>
      <c r="C22462" s="380" t="s">
        <v>8</v>
      </c>
      <c r="D22462" s="381">
        <v>162.56</v>
      </c>
    </row>
    <row r="22463" spans="1:4" ht="18" customHeight="1" x14ac:dyDescent="0.25">
      <c r="A22463" s="379" t="s">
        <v>49082</v>
      </c>
      <c r="B22463" s="380" t="s">
        <v>49083</v>
      </c>
      <c r="C22463" s="380" t="s">
        <v>29847</v>
      </c>
      <c r="D22463" s="381">
        <v>106.37</v>
      </c>
    </row>
    <row r="22464" spans="1:4" ht="18" customHeight="1" x14ac:dyDescent="0.25">
      <c r="A22464" s="379" t="s">
        <v>49084</v>
      </c>
      <c r="B22464" s="380" t="s">
        <v>49085</v>
      </c>
      <c r="C22464" s="380" t="s">
        <v>8</v>
      </c>
      <c r="D22464" s="381">
        <v>24.12</v>
      </c>
    </row>
    <row r="22465" spans="1:4" ht="18" customHeight="1" x14ac:dyDescent="0.25">
      <c r="A22465" s="379" t="s">
        <v>49086</v>
      </c>
      <c r="B22465" s="380" t="s">
        <v>49087</v>
      </c>
      <c r="C22465" s="380" t="s">
        <v>8</v>
      </c>
      <c r="D22465" s="381">
        <v>34.43</v>
      </c>
    </row>
    <row r="22466" spans="1:4" ht="18" customHeight="1" x14ac:dyDescent="0.25">
      <c r="A22466" s="379" t="s">
        <v>49088</v>
      </c>
      <c r="B22466" s="380" t="s">
        <v>49089</v>
      </c>
      <c r="C22466" s="380" t="s">
        <v>8</v>
      </c>
      <c r="D22466" s="381">
        <v>51.51</v>
      </c>
    </row>
    <row r="22467" spans="1:4" ht="18" customHeight="1" x14ac:dyDescent="0.25">
      <c r="A22467" s="379" t="s">
        <v>49090</v>
      </c>
      <c r="B22467" s="380" t="s">
        <v>49091</v>
      </c>
      <c r="C22467" s="380" t="s">
        <v>8</v>
      </c>
      <c r="D22467" s="381">
        <v>59.45</v>
      </c>
    </row>
    <row r="22468" spans="1:4" ht="18" customHeight="1" x14ac:dyDescent="0.25">
      <c r="A22468" s="379" t="s">
        <v>49092</v>
      </c>
      <c r="B22468" s="380" t="s">
        <v>49093</v>
      </c>
      <c r="C22468" s="380" t="s">
        <v>8</v>
      </c>
      <c r="D22468" s="381">
        <v>28.49</v>
      </c>
    </row>
    <row r="22469" spans="1:4" ht="18" customHeight="1" x14ac:dyDescent="0.25">
      <c r="A22469" s="379" t="s">
        <v>49094</v>
      </c>
      <c r="B22469" s="380" t="s">
        <v>49095</v>
      </c>
      <c r="C22469" s="380" t="s">
        <v>8</v>
      </c>
      <c r="D22469" s="381">
        <v>11.02</v>
      </c>
    </row>
    <row r="22470" spans="1:4" ht="18" customHeight="1" x14ac:dyDescent="0.25">
      <c r="A22470" s="379" t="s">
        <v>49096</v>
      </c>
      <c r="B22470" s="380" t="s">
        <v>49097</v>
      </c>
      <c r="C22470" s="380" t="s">
        <v>8</v>
      </c>
      <c r="D22470" s="381">
        <v>16.25</v>
      </c>
    </row>
    <row r="22471" spans="1:4" ht="18" customHeight="1" x14ac:dyDescent="0.25">
      <c r="A22471" s="379" t="s">
        <v>49098</v>
      </c>
      <c r="B22471" s="380" t="s">
        <v>49099</v>
      </c>
      <c r="C22471" s="380" t="s">
        <v>8</v>
      </c>
      <c r="D22471" s="381">
        <v>16.41</v>
      </c>
    </row>
    <row r="22472" spans="1:4" ht="18" customHeight="1" x14ac:dyDescent="0.25">
      <c r="A22472" s="379" t="s">
        <v>49100</v>
      </c>
      <c r="B22472" s="380" t="s">
        <v>49101</v>
      </c>
      <c r="C22472" s="380" t="s">
        <v>48180</v>
      </c>
      <c r="D22472" s="381">
        <v>633.67999999999995</v>
      </c>
    </row>
    <row r="22473" spans="1:4" ht="18" customHeight="1" x14ac:dyDescent="0.25">
      <c r="A22473" s="379" t="s">
        <v>49102</v>
      </c>
      <c r="B22473" s="380" t="s">
        <v>49103</v>
      </c>
      <c r="C22473" s="380" t="s">
        <v>14</v>
      </c>
      <c r="D22473" s="381">
        <v>402.16</v>
      </c>
    </row>
    <row r="22474" spans="1:4" ht="18" customHeight="1" x14ac:dyDescent="0.25">
      <c r="A22474" s="379" t="s">
        <v>49104</v>
      </c>
      <c r="B22474" s="380" t="s">
        <v>49105</v>
      </c>
      <c r="C22474" s="380" t="s">
        <v>48180</v>
      </c>
      <c r="D22474" s="381">
        <v>633.67999999999995</v>
      </c>
    </row>
    <row r="22475" spans="1:4" ht="18" customHeight="1" x14ac:dyDescent="0.25">
      <c r="A22475" s="379" t="s">
        <v>49106</v>
      </c>
      <c r="B22475" s="380" t="s">
        <v>49107</v>
      </c>
      <c r="C22475" s="380" t="s">
        <v>8</v>
      </c>
      <c r="D22475" s="381">
        <v>963.8</v>
      </c>
    </row>
    <row r="22476" spans="1:4" ht="18" customHeight="1" x14ac:dyDescent="0.25">
      <c r="A22476" s="379" t="s">
        <v>49108</v>
      </c>
      <c r="B22476" s="380" t="s">
        <v>49109</v>
      </c>
      <c r="C22476" s="380" t="s">
        <v>8</v>
      </c>
      <c r="D22476" s="381">
        <v>1903.76</v>
      </c>
    </row>
    <row r="22477" spans="1:4" ht="18" customHeight="1" x14ac:dyDescent="0.25">
      <c r="A22477" s="379" t="s">
        <v>49110</v>
      </c>
      <c r="B22477" s="380" t="s">
        <v>49111</v>
      </c>
      <c r="C22477" s="380" t="s">
        <v>8</v>
      </c>
      <c r="D22477" s="381">
        <v>2359.58</v>
      </c>
    </row>
    <row r="22478" spans="1:4" ht="18" customHeight="1" x14ac:dyDescent="0.25">
      <c r="A22478" s="379" t="s">
        <v>49112</v>
      </c>
      <c r="B22478" s="380" t="s">
        <v>49113</v>
      </c>
      <c r="C22478" s="380" t="s">
        <v>8</v>
      </c>
      <c r="D22478" s="381">
        <v>1837.44</v>
      </c>
    </row>
    <row r="22479" spans="1:4" ht="18" customHeight="1" x14ac:dyDescent="0.25">
      <c r="A22479" s="379" t="s">
        <v>49114</v>
      </c>
      <c r="B22479" s="380" t="s">
        <v>49115</v>
      </c>
      <c r="C22479" s="380" t="s">
        <v>8</v>
      </c>
      <c r="D22479" s="381">
        <v>3676.3</v>
      </c>
    </row>
    <row r="22480" spans="1:4" ht="18" customHeight="1" x14ac:dyDescent="0.25">
      <c r="A22480" s="379" t="s">
        <v>49116</v>
      </c>
      <c r="B22480" s="380" t="s">
        <v>49117</v>
      </c>
      <c r="C22480" s="380" t="s">
        <v>8</v>
      </c>
      <c r="D22480" s="381">
        <v>4549.8500000000004</v>
      </c>
    </row>
    <row r="22481" spans="1:4" ht="18" customHeight="1" x14ac:dyDescent="0.25">
      <c r="A22481" s="379" t="s">
        <v>49118</v>
      </c>
      <c r="B22481" s="380" t="s">
        <v>49119</v>
      </c>
      <c r="C22481" s="380" t="s">
        <v>8</v>
      </c>
      <c r="D22481" s="381">
        <v>1306.6600000000001</v>
      </c>
    </row>
    <row r="22482" spans="1:4" ht="18" customHeight="1" x14ac:dyDescent="0.25">
      <c r="A22482" s="379" t="s">
        <v>49120</v>
      </c>
      <c r="B22482" s="380" t="s">
        <v>49121</v>
      </c>
      <c r="C22482" s="380" t="s">
        <v>8</v>
      </c>
      <c r="D22482" s="381">
        <v>2840.53</v>
      </c>
    </row>
    <row r="22483" spans="1:4" ht="18" customHeight="1" x14ac:dyDescent="0.25">
      <c r="A22483" s="379" t="s">
        <v>49122</v>
      </c>
      <c r="B22483" s="380" t="s">
        <v>49123</v>
      </c>
      <c r="C22483" s="380" t="s">
        <v>7</v>
      </c>
      <c r="D22483" s="381">
        <v>1007.7</v>
      </c>
    </row>
    <row r="22484" spans="1:4" ht="18" customHeight="1" x14ac:dyDescent="0.25">
      <c r="A22484" s="379" t="s">
        <v>49124</v>
      </c>
      <c r="B22484" s="380" t="s">
        <v>49125</v>
      </c>
      <c r="C22484" s="380" t="s">
        <v>8</v>
      </c>
      <c r="D22484" s="381">
        <v>2770.98</v>
      </c>
    </row>
    <row r="22485" spans="1:4" ht="18" customHeight="1" x14ac:dyDescent="0.25">
      <c r="A22485" s="379" t="s">
        <v>49126</v>
      </c>
      <c r="B22485" s="380" t="s">
        <v>49127</v>
      </c>
      <c r="C22485" s="380" t="s">
        <v>8</v>
      </c>
      <c r="D22485" s="381">
        <v>5360.98</v>
      </c>
    </row>
    <row r="22486" spans="1:4" ht="18" customHeight="1" x14ac:dyDescent="0.25">
      <c r="A22486" s="379" t="s">
        <v>49128</v>
      </c>
      <c r="B22486" s="380" t="s">
        <v>49129</v>
      </c>
      <c r="C22486" s="380" t="s">
        <v>8</v>
      </c>
      <c r="D22486" s="381">
        <v>1071.49</v>
      </c>
    </row>
    <row r="22487" spans="1:4" ht="18" customHeight="1" x14ac:dyDescent="0.25">
      <c r="A22487" s="379" t="s">
        <v>30525</v>
      </c>
      <c r="B22487" s="380" t="s">
        <v>49130</v>
      </c>
      <c r="C22487" s="380" t="s">
        <v>8</v>
      </c>
      <c r="D22487" s="381">
        <v>1293.9000000000001</v>
      </c>
    </row>
    <row r="22488" spans="1:4" ht="18" customHeight="1" x14ac:dyDescent="0.25">
      <c r="A22488" s="379" t="s">
        <v>49131</v>
      </c>
      <c r="B22488" s="380" t="s">
        <v>49132</v>
      </c>
      <c r="C22488" s="380" t="s">
        <v>8</v>
      </c>
      <c r="D22488" s="381">
        <v>3780.98</v>
      </c>
    </row>
    <row r="22489" spans="1:4" ht="18" customHeight="1" x14ac:dyDescent="0.25">
      <c r="A22489" s="379" t="s">
        <v>49133</v>
      </c>
      <c r="B22489" s="380" t="s">
        <v>49134</v>
      </c>
      <c r="C22489" s="380" t="s">
        <v>8</v>
      </c>
      <c r="D22489" s="381">
        <v>4835.3100000000004</v>
      </c>
    </row>
    <row r="22490" spans="1:4" ht="18" customHeight="1" x14ac:dyDescent="0.25">
      <c r="A22490" s="379" t="s">
        <v>49135</v>
      </c>
      <c r="B22490" s="380" t="s">
        <v>49136</v>
      </c>
      <c r="C22490" s="380" t="s">
        <v>8</v>
      </c>
      <c r="D22490" s="381">
        <v>4060.91</v>
      </c>
    </row>
    <row r="22491" spans="1:4" ht="18" customHeight="1" x14ac:dyDescent="0.25">
      <c r="A22491" s="379" t="s">
        <v>49137</v>
      </c>
      <c r="B22491" s="380" t="s">
        <v>49138</v>
      </c>
      <c r="C22491" s="380" t="s">
        <v>7</v>
      </c>
      <c r="D22491" s="381">
        <v>1686.64</v>
      </c>
    </row>
    <row r="22492" spans="1:4" ht="18" customHeight="1" x14ac:dyDescent="0.25">
      <c r="A22492" s="379" t="s">
        <v>49139</v>
      </c>
      <c r="B22492" s="380" t="s">
        <v>49140</v>
      </c>
      <c r="C22492" s="380" t="s">
        <v>7</v>
      </c>
      <c r="D22492" s="381">
        <v>1530.82</v>
      </c>
    </row>
    <row r="22493" spans="1:4" ht="18" customHeight="1" x14ac:dyDescent="0.25">
      <c r="A22493" s="379" t="s">
        <v>49141</v>
      </c>
      <c r="B22493" s="380" t="s">
        <v>49142</v>
      </c>
      <c r="C22493" s="380" t="s">
        <v>7</v>
      </c>
      <c r="D22493" s="381">
        <v>1197.3</v>
      </c>
    </row>
    <row r="22494" spans="1:4" ht="18" customHeight="1" x14ac:dyDescent="0.25">
      <c r="A22494" s="379" t="s">
        <v>49143</v>
      </c>
      <c r="B22494" s="380" t="s">
        <v>49144</v>
      </c>
      <c r="C22494" s="380" t="s">
        <v>8</v>
      </c>
      <c r="D22494" s="381">
        <v>8458.93</v>
      </c>
    </row>
    <row r="22495" spans="1:4" ht="18" customHeight="1" x14ac:dyDescent="0.25">
      <c r="A22495" s="379" t="s">
        <v>49145</v>
      </c>
      <c r="B22495" s="380" t="s">
        <v>49146</v>
      </c>
      <c r="C22495" s="380" t="s">
        <v>7</v>
      </c>
      <c r="D22495" s="381">
        <v>373.58</v>
      </c>
    </row>
    <row r="22496" spans="1:4" ht="18" customHeight="1" x14ac:dyDescent="0.25">
      <c r="A22496" s="379" t="s">
        <v>49147</v>
      </c>
      <c r="B22496" s="380" t="s">
        <v>49148</v>
      </c>
      <c r="C22496" s="380" t="s">
        <v>7</v>
      </c>
      <c r="D22496" s="381">
        <v>3794.89</v>
      </c>
    </row>
    <row r="22497" spans="1:4" ht="18" customHeight="1" x14ac:dyDescent="0.25">
      <c r="A22497" s="379" t="s">
        <v>30527</v>
      </c>
      <c r="B22497" s="380" t="s">
        <v>49149</v>
      </c>
      <c r="C22497" s="380" t="s">
        <v>8</v>
      </c>
      <c r="D22497" s="381">
        <v>1221.7</v>
      </c>
    </row>
    <row r="22498" spans="1:4" ht="18" customHeight="1" x14ac:dyDescent="0.25">
      <c r="A22498" s="379" t="s">
        <v>49150</v>
      </c>
      <c r="B22498" s="380" t="s">
        <v>49151</v>
      </c>
      <c r="C22498" s="380" t="s">
        <v>7</v>
      </c>
      <c r="D22498" s="381">
        <v>1179.31</v>
      </c>
    </row>
    <row r="22499" spans="1:4" ht="18" customHeight="1" x14ac:dyDescent="0.25">
      <c r="A22499" s="379" t="s">
        <v>49152</v>
      </c>
      <c r="B22499" s="380" t="s">
        <v>49153</v>
      </c>
      <c r="C22499" s="380" t="s">
        <v>8</v>
      </c>
      <c r="D22499" s="381">
        <v>1307.68</v>
      </c>
    </row>
    <row r="22500" spans="1:4" ht="18" customHeight="1" x14ac:dyDescent="0.25">
      <c r="A22500" s="379" t="s">
        <v>49154</v>
      </c>
      <c r="B22500" s="380" t="s">
        <v>49155</v>
      </c>
      <c r="C22500" s="380" t="s">
        <v>8</v>
      </c>
      <c r="D22500" s="381">
        <v>1496.17</v>
      </c>
    </row>
    <row r="22501" spans="1:4" ht="18" customHeight="1" x14ac:dyDescent="0.25">
      <c r="A22501" s="379" t="s">
        <v>49156</v>
      </c>
      <c r="B22501" s="380" t="s">
        <v>49157</v>
      </c>
      <c r="C22501" s="380" t="s">
        <v>8</v>
      </c>
      <c r="D22501" s="381">
        <v>2403.34</v>
      </c>
    </row>
    <row r="22502" spans="1:4" ht="18" customHeight="1" x14ac:dyDescent="0.25">
      <c r="A22502" s="379" t="s">
        <v>49158</v>
      </c>
      <c r="B22502" s="380" t="s">
        <v>49159</v>
      </c>
      <c r="C22502" s="380" t="s">
        <v>8</v>
      </c>
      <c r="D22502" s="381">
        <v>2804.3</v>
      </c>
    </row>
    <row r="22503" spans="1:4" ht="18" customHeight="1" x14ac:dyDescent="0.25">
      <c r="A22503" s="379" t="s">
        <v>49160</v>
      </c>
      <c r="B22503" s="380" t="s">
        <v>49161</v>
      </c>
      <c r="C22503" s="380" t="s">
        <v>7</v>
      </c>
      <c r="D22503" s="381">
        <v>1420.22</v>
      </c>
    </row>
    <row r="22504" spans="1:4" ht="18" customHeight="1" x14ac:dyDescent="0.25">
      <c r="A22504" s="379" t="s">
        <v>49162</v>
      </c>
      <c r="B22504" s="380" t="s">
        <v>49163</v>
      </c>
      <c r="C22504" s="380" t="s">
        <v>8</v>
      </c>
      <c r="D22504" s="381">
        <v>1670.53</v>
      </c>
    </row>
    <row r="22505" spans="1:4" ht="18" customHeight="1" x14ac:dyDescent="0.25">
      <c r="A22505" s="379" t="s">
        <v>49164</v>
      </c>
      <c r="B22505" s="380" t="s">
        <v>49165</v>
      </c>
      <c r="C22505" s="380" t="s">
        <v>8</v>
      </c>
      <c r="D22505" s="381">
        <v>747.13</v>
      </c>
    </row>
    <row r="22506" spans="1:4" ht="18" customHeight="1" x14ac:dyDescent="0.25">
      <c r="A22506" s="379" t="s">
        <v>49166</v>
      </c>
      <c r="B22506" s="380" t="s">
        <v>49167</v>
      </c>
      <c r="C22506" s="380" t="s">
        <v>8</v>
      </c>
      <c r="D22506" s="381">
        <v>825.97</v>
      </c>
    </row>
    <row r="22507" spans="1:4" ht="18" customHeight="1" x14ac:dyDescent="0.25">
      <c r="A22507" s="379" t="s">
        <v>49168</v>
      </c>
      <c r="B22507" s="380" t="s">
        <v>49169</v>
      </c>
      <c r="C22507" s="380" t="s">
        <v>8</v>
      </c>
      <c r="D22507" s="381">
        <v>3806.84</v>
      </c>
    </row>
    <row r="22508" spans="1:4" ht="18" customHeight="1" x14ac:dyDescent="0.25">
      <c r="A22508" s="379" t="s">
        <v>49170</v>
      </c>
      <c r="B22508" s="380" t="s">
        <v>49171</v>
      </c>
      <c r="C22508" s="380" t="s">
        <v>8</v>
      </c>
      <c r="D22508" s="381">
        <v>3201.84</v>
      </c>
    </row>
    <row r="22509" spans="1:4" ht="18" customHeight="1" x14ac:dyDescent="0.25">
      <c r="A22509" s="379" t="s">
        <v>49172</v>
      </c>
      <c r="B22509" s="380" t="s">
        <v>49173</v>
      </c>
      <c r="C22509" s="380" t="s">
        <v>8</v>
      </c>
      <c r="D22509" s="381">
        <v>1734.14</v>
      </c>
    </row>
    <row r="22510" spans="1:4" ht="18" customHeight="1" x14ac:dyDescent="0.25">
      <c r="A22510" s="379" t="s">
        <v>49174</v>
      </c>
      <c r="B22510" s="380" t="s">
        <v>49175</v>
      </c>
      <c r="C22510" s="380" t="s">
        <v>8</v>
      </c>
      <c r="D22510" s="381">
        <v>1332.13</v>
      </c>
    </row>
    <row r="22511" spans="1:4" ht="18" customHeight="1" x14ac:dyDescent="0.25">
      <c r="A22511" s="379" t="s">
        <v>49176</v>
      </c>
      <c r="B22511" s="380" t="s">
        <v>49177</v>
      </c>
      <c r="C22511" s="380" t="s">
        <v>8</v>
      </c>
      <c r="D22511" s="381">
        <v>1946.21</v>
      </c>
    </row>
    <row r="22512" spans="1:4" ht="18" customHeight="1" x14ac:dyDescent="0.25">
      <c r="A22512" s="379" t="s">
        <v>49178</v>
      </c>
      <c r="B22512" s="380" t="s">
        <v>49179</v>
      </c>
      <c r="C22512" s="380" t="s">
        <v>7</v>
      </c>
      <c r="D22512" s="381">
        <v>1474.26</v>
      </c>
    </row>
    <row r="22513" spans="1:4" ht="18" customHeight="1" x14ac:dyDescent="0.25">
      <c r="A22513" s="379" t="s">
        <v>49180</v>
      </c>
      <c r="B22513" s="380" t="s">
        <v>49181</v>
      </c>
      <c r="C22513" s="380" t="s">
        <v>7</v>
      </c>
      <c r="D22513" s="381">
        <v>1644.6</v>
      </c>
    </row>
    <row r="22514" spans="1:4" ht="18" customHeight="1" x14ac:dyDescent="0.25">
      <c r="A22514" s="379" t="s">
        <v>49182</v>
      </c>
      <c r="B22514" s="380" t="s">
        <v>49183</v>
      </c>
      <c r="C22514" s="380" t="s">
        <v>7</v>
      </c>
      <c r="D22514" s="381">
        <v>1171.29</v>
      </c>
    </row>
    <row r="22515" spans="1:4" ht="18" customHeight="1" x14ac:dyDescent="0.25">
      <c r="A22515" s="379" t="s">
        <v>49184</v>
      </c>
      <c r="B22515" s="380" t="s">
        <v>49185</v>
      </c>
      <c r="C22515" s="380" t="s">
        <v>7</v>
      </c>
      <c r="D22515" s="381">
        <v>284.17</v>
      </c>
    </row>
    <row r="22516" spans="1:4" ht="18" customHeight="1" x14ac:dyDescent="0.25">
      <c r="A22516" s="379" t="s">
        <v>49186</v>
      </c>
      <c r="B22516" s="380" t="s">
        <v>49187</v>
      </c>
      <c r="C22516" s="380" t="s">
        <v>7</v>
      </c>
      <c r="D22516" s="381">
        <v>574.4</v>
      </c>
    </row>
    <row r="22517" spans="1:4" ht="18" customHeight="1" x14ac:dyDescent="0.25">
      <c r="A22517" s="379" t="s">
        <v>49188</v>
      </c>
      <c r="B22517" s="380" t="s">
        <v>49189</v>
      </c>
      <c r="C22517" s="380" t="s">
        <v>7</v>
      </c>
      <c r="D22517" s="381">
        <v>412.4</v>
      </c>
    </row>
    <row r="22518" spans="1:4" ht="18" customHeight="1" x14ac:dyDescent="0.25">
      <c r="A22518" s="379" t="s">
        <v>49190</v>
      </c>
      <c r="B22518" s="380" t="s">
        <v>49191</v>
      </c>
      <c r="C22518" s="380" t="s">
        <v>7</v>
      </c>
      <c r="D22518" s="381">
        <v>574.4</v>
      </c>
    </row>
    <row r="22519" spans="1:4" ht="18" customHeight="1" x14ac:dyDescent="0.25">
      <c r="A22519" s="379" t="s">
        <v>49192</v>
      </c>
      <c r="B22519" s="380" t="s">
        <v>49193</v>
      </c>
      <c r="C22519" s="380" t="s">
        <v>7</v>
      </c>
      <c r="D22519" s="381">
        <v>780.64</v>
      </c>
    </row>
    <row r="22520" spans="1:4" ht="18" customHeight="1" x14ac:dyDescent="0.25">
      <c r="A22520" s="379" t="s">
        <v>49194</v>
      </c>
      <c r="B22520" s="380" t="s">
        <v>49195</v>
      </c>
      <c r="C22520" s="380" t="s">
        <v>7</v>
      </c>
      <c r="D22520" s="381">
        <v>574.4</v>
      </c>
    </row>
    <row r="22521" spans="1:4" ht="18" customHeight="1" x14ac:dyDescent="0.25">
      <c r="A22521" s="379" t="s">
        <v>49196</v>
      </c>
      <c r="B22521" s="380" t="s">
        <v>49197</v>
      </c>
      <c r="C22521" s="380" t="s">
        <v>7</v>
      </c>
      <c r="D22521" s="381">
        <v>316.20999999999998</v>
      </c>
    </row>
    <row r="22522" spans="1:4" ht="18" customHeight="1" x14ac:dyDescent="0.25">
      <c r="A22522" s="379" t="s">
        <v>49198</v>
      </c>
      <c r="B22522" s="380" t="s">
        <v>49199</v>
      </c>
      <c r="C22522" s="380" t="s">
        <v>7</v>
      </c>
      <c r="D22522" s="381">
        <v>780.64</v>
      </c>
    </row>
    <row r="22523" spans="1:4" ht="18" customHeight="1" x14ac:dyDescent="0.25">
      <c r="A22523" s="379" t="s">
        <v>49200</v>
      </c>
      <c r="B22523" s="380" t="s">
        <v>49201</v>
      </c>
      <c r="C22523" s="380" t="s">
        <v>48180</v>
      </c>
      <c r="D22523" s="381">
        <v>633.67999999999995</v>
      </c>
    </row>
    <row r="22524" spans="1:4" ht="18" customHeight="1" x14ac:dyDescent="0.25">
      <c r="A22524" s="379" t="s">
        <v>49202</v>
      </c>
      <c r="B22524" s="380" t="s">
        <v>49203</v>
      </c>
      <c r="C22524" s="380" t="s">
        <v>8</v>
      </c>
      <c r="D22524" s="381">
        <v>2701.94</v>
      </c>
    </row>
    <row r="22525" spans="1:4" ht="18" customHeight="1" x14ac:dyDescent="0.25">
      <c r="A22525" s="379" t="s">
        <v>49204</v>
      </c>
      <c r="B22525" s="380" t="s">
        <v>49205</v>
      </c>
      <c r="C22525" s="380" t="s">
        <v>8</v>
      </c>
      <c r="D22525" s="381">
        <v>10938.39</v>
      </c>
    </row>
    <row r="22526" spans="1:4" ht="18" customHeight="1" x14ac:dyDescent="0.25">
      <c r="A22526" s="379" t="s">
        <v>49206</v>
      </c>
      <c r="B22526" s="380" t="s">
        <v>49207</v>
      </c>
      <c r="C22526" s="380" t="s">
        <v>8</v>
      </c>
      <c r="D22526" s="381">
        <v>5299.76</v>
      </c>
    </row>
    <row r="22527" spans="1:4" ht="18" customHeight="1" x14ac:dyDescent="0.25">
      <c r="A22527" s="379" t="s">
        <v>49208</v>
      </c>
      <c r="B22527" s="380" t="s">
        <v>49209</v>
      </c>
      <c r="C22527" s="380" t="s">
        <v>8</v>
      </c>
      <c r="D22527" s="381">
        <v>5739.95</v>
      </c>
    </row>
    <row r="22528" spans="1:4" ht="18" customHeight="1" x14ac:dyDescent="0.25">
      <c r="A22528" s="379" t="s">
        <v>49210</v>
      </c>
      <c r="B22528" s="380" t="s">
        <v>49211</v>
      </c>
      <c r="C22528" s="380" t="s">
        <v>8</v>
      </c>
      <c r="D22528" s="381">
        <v>6195.26</v>
      </c>
    </row>
    <row r="22529" spans="1:4" ht="18" customHeight="1" x14ac:dyDescent="0.25">
      <c r="A22529" s="379" t="s">
        <v>49212</v>
      </c>
      <c r="B22529" s="380" t="s">
        <v>49213</v>
      </c>
      <c r="C22529" s="380" t="s">
        <v>8</v>
      </c>
      <c r="D22529" s="381">
        <v>4314.7</v>
      </c>
    </row>
    <row r="22530" spans="1:4" ht="18" customHeight="1" x14ac:dyDescent="0.25">
      <c r="A22530" s="379" t="s">
        <v>30531</v>
      </c>
      <c r="B22530" s="380" t="s">
        <v>49214</v>
      </c>
      <c r="C22530" s="380" t="s">
        <v>7</v>
      </c>
      <c r="D22530" s="381">
        <v>2369.7600000000002</v>
      </c>
    </row>
    <row r="22531" spans="1:4" ht="18" customHeight="1" x14ac:dyDescent="0.25">
      <c r="A22531" s="379" t="s">
        <v>49215</v>
      </c>
      <c r="B22531" s="380" t="s">
        <v>49216</v>
      </c>
      <c r="C22531" s="380" t="s">
        <v>8</v>
      </c>
      <c r="D22531" s="381">
        <v>6632.7</v>
      </c>
    </row>
    <row r="22532" spans="1:4" ht="18" customHeight="1" x14ac:dyDescent="0.25">
      <c r="A22532" s="379" t="s">
        <v>49217</v>
      </c>
      <c r="B22532" s="380" t="s">
        <v>49218</v>
      </c>
      <c r="C22532" s="380" t="s">
        <v>8</v>
      </c>
      <c r="D22532" s="381">
        <v>5085.54</v>
      </c>
    </row>
    <row r="22533" spans="1:4" ht="18" customHeight="1" x14ac:dyDescent="0.25">
      <c r="A22533" s="379" t="s">
        <v>49219</v>
      </c>
      <c r="B22533" s="380" t="s">
        <v>49220</v>
      </c>
      <c r="C22533" s="380" t="s">
        <v>8</v>
      </c>
      <c r="D22533" s="381">
        <v>4206.29</v>
      </c>
    </row>
    <row r="22534" spans="1:4" ht="18" customHeight="1" x14ac:dyDescent="0.25">
      <c r="A22534" s="379" t="s">
        <v>49221</v>
      </c>
      <c r="B22534" s="380" t="s">
        <v>49222</v>
      </c>
      <c r="C22534" s="380" t="s">
        <v>8</v>
      </c>
      <c r="D22534" s="381">
        <v>9492.4500000000007</v>
      </c>
    </row>
    <row r="22535" spans="1:4" ht="18" customHeight="1" x14ac:dyDescent="0.25">
      <c r="A22535" s="379" t="s">
        <v>49223</v>
      </c>
      <c r="B22535" s="380" t="s">
        <v>49224</v>
      </c>
      <c r="C22535" s="380" t="s">
        <v>8</v>
      </c>
      <c r="D22535" s="381">
        <v>5196.42</v>
      </c>
    </row>
    <row r="22536" spans="1:4" ht="18" customHeight="1" x14ac:dyDescent="0.25">
      <c r="A22536" s="379" t="s">
        <v>49225</v>
      </c>
      <c r="B22536" s="380" t="s">
        <v>49226</v>
      </c>
      <c r="C22536" s="380" t="s">
        <v>8</v>
      </c>
      <c r="D22536" s="381">
        <v>3274.26</v>
      </c>
    </row>
    <row r="22537" spans="1:4" ht="18" customHeight="1" x14ac:dyDescent="0.25">
      <c r="A22537" s="379" t="s">
        <v>49227</v>
      </c>
      <c r="B22537" s="380" t="s">
        <v>49228</v>
      </c>
      <c r="C22537" s="380" t="s">
        <v>8</v>
      </c>
      <c r="D22537" s="381">
        <v>3923.68</v>
      </c>
    </row>
    <row r="22538" spans="1:4" ht="18" customHeight="1" x14ac:dyDescent="0.25">
      <c r="A22538" s="379" t="s">
        <v>49229</v>
      </c>
      <c r="B22538" s="380" t="s">
        <v>49230</v>
      </c>
      <c r="C22538" s="380" t="s">
        <v>8</v>
      </c>
      <c r="D22538" s="381">
        <v>4041.22</v>
      </c>
    </row>
    <row r="22539" spans="1:4" ht="18" customHeight="1" x14ac:dyDescent="0.25">
      <c r="A22539" s="379" t="s">
        <v>49231</v>
      </c>
      <c r="B22539" s="380" t="s">
        <v>49232</v>
      </c>
      <c r="C22539" s="380" t="s">
        <v>8</v>
      </c>
      <c r="D22539" s="381">
        <v>6073.58</v>
      </c>
    </row>
    <row r="22540" spans="1:4" ht="18" customHeight="1" x14ac:dyDescent="0.25">
      <c r="A22540" s="379" t="s">
        <v>49233</v>
      </c>
      <c r="B22540" s="380" t="s">
        <v>49234</v>
      </c>
      <c r="C22540" s="380" t="s">
        <v>8</v>
      </c>
      <c r="D22540" s="381">
        <v>3958.33</v>
      </c>
    </row>
    <row r="22541" spans="1:4" ht="18" customHeight="1" x14ac:dyDescent="0.25">
      <c r="A22541" s="379" t="s">
        <v>49235</v>
      </c>
      <c r="B22541" s="380" t="s">
        <v>49236</v>
      </c>
      <c r="C22541" s="380" t="s">
        <v>8</v>
      </c>
      <c r="D22541" s="381">
        <v>8412.2000000000007</v>
      </c>
    </row>
    <row r="22542" spans="1:4" ht="18" customHeight="1" x14ac:dyDescent="0.25">
      <c r="A22542" s="379" t="s">
        <v>49237</v>
      </c>
      <c r="B22542" s="380" t="s">
        <v>49238</v>
      </c>
      <c r="C22542" s="380" t="s">
        <v>7</v>
      </c>
      <c r="D22542" s="381">
        <v>3078.67</v>
      </c>
    </row>
    <row r="22543" spans="1:4" ht="18" customHeight="1" x14ac:dyDescent="0.25">
      <c r="A22543" s="379" t="s">
        <v>49239</v>
      </c>
      <c r="B22543" s="380" t="s">
        <v>49240</v>
      </c>
      <c r="C22543" s="380" t="s">
        <v>8</v>
      </c>
      <c r="D22543" s="381">
        <v>7749.51</v>
      </c>
    </row>
    <row r="22544" spans="1:4" ht="18" customHeight="1" x14ac:dyDescent="0.25">
      <c r="A22544" s="379" t="s">
        <v>49241</v>
      </c>
      <c r="B22544" s="380" t="s">
        <v>49242</v>
      </c>
      <c r="C22544" s="380" t="s">
        <v>8</v>
      </c>
      <c r="D22544" s="381">
        <v>4521.38</v>
      </c>
    </row>
    <row r="22545" spans="1:4" ht="18" customHeight="1" x14ac:dyDescent="0.25">
      <c r="A22545" s="379" t="s">
        <v>49243</v>
      </c>
      <c r="B22545" s="380" t="s">
        <v>49244</v>
      </c>
      <c r="C22545" s="380" t="s">
        <v>7</v>
      </c>
      <c r="D22545" s="381">
        <v>411.94</v>
      </c>
    </row>
    <row r="22546" spans="1:4" ht="18" customHeight="1" x14ac:dyDescent="0.25">
      <c r="A22546" s="379" t="s">
        <v>49245</v>
      </c>
      <c r="B22546" s="380" t="s">
        <v>49246</v>
      </c>
      <c r="C22546" s="380" t="s">
        <v>7</v>
      </c>
      <c r="D22546" s="381">
        <v>971.98</v>
      </c>
    </row>
    <row r="22547" spans="1:4" ht="18" customHeight="1" x14ac:dyDescent="0.25">
      <c r="A22547" s="379" t="s">
        <v>49247</v>
      </c>
      <c r="B22547" s="380" t="s">
        <v>49248</v>
      </c>
      <c r="C22547" s="380" t="s">
        <v>8</v>
      </c>
      <c r="D22547" s="381">
        <v>9919.77</v>
      </c>
    </row>
    <row r="22548" spans="1:4" ht="18" customHeight="1" x14ac:dyDescent="0.25">
      <c r="A22548" s="379" t="s">
        <v>49249</v>
      </c>
      <c r="B22548" s="380" t="s">
        <v>49250</v>
      </c>
      <c r="C22548" s="380" t="s">
        <v>8</v>
      </c>
      <c r="D22548" s="381">
        <v>16649.22</v>
      </c>
    </row>
    <row r="22549" spans="1:4" ht="18" customHeight="1" x14ac:dyDescent="0.25">
      <c r="A22549" s="379" t="s">
        <v>49251</v>
      </c>
      <c r="B22549" s="380" t="s">
        <v>49252</v>
      </c>
      <c r="C22549" s="380" t="s">
        <v>8</v>
      </c>
      <c r="D22549" s="381">
        <v>14080.53</v>
      </c>
    </row>
    <row r="22550" spans="1:4" ht="18" customHeight="1" x14ac:dyDescent="0.25">
      <c r="A22550" s="379" t="s">
        <v>49253</v>
      </c>
      <c r="B22550" s="380" t="s">
        <v>49254</v>
      </c>
      <c r="C22550" s="380" t="s">
        <v>8</v>
      </c>
      <c r="D22550" s="381">
        <v>17771.63</v>
      </c>
    </row>
    <row r="22551" spans="1:4" ht="18" customHeight="1" x14ac:dyDescent="0.25">
      <c r="A22551" s="379" t="s">
        <v>49255</v>
      </c>
      <c r="B22551" s="380" t="s">
        <v>49256</v>
      </c>
      <c r="C22551" s="380" t="s">
        <v>8</v>
      </c>
      <c r="D22551" s="381">
        <v>55825.34</v>
      </c>
    </row>
    <row r="22552" spans="1:4" ht="18" customHeight="1" x14ac:dyDescent="0.25">
      <c r="A22552" s="379" t="s">
        <v>49257</v>
      </c>
      <c r="B22552" s="380" t="s">
        <v>49258</v>
      </c>
      <c r="C22552" s="380" t="s">
        <v>8</v>
      </c>
      <c r="D22552" s="381">
        <v>40192.43</v>
      </c>
    </row>
    <row r="22553" spans="1:4" ht="18" customHeight="1" x14ac:dyDescent="0.25">
      <c r="A22553" s="379" t="s">
        <v>49259</v>
      </c>
      <c r="B22553" s="380" t="s">
        <v>49260</v>
      </c>
      <c r="C22553" s="380" t="s">
        <v>8</v>
      </c>
      <c r="D22553" s="381">
        <v>27116.400000000001</v>
      </c>
    </row>
    <row r="22554" spans="1:4" ht="18" customHeight="1" x14ac:dyDescent="0.25">
      <c r="A22554" s="379" t="s">
        <v>49261</v>
      </c>
      <c r="B22554" s="380" t="s">
        <v>49262</v>
      </c>
      <c r="C22554" s="380" t="s">
        <v>7</v>
      </c>
      <c r="D22554" s="381">
        <v>1200.21</v>
      </c>
    </row>
    <row r="22555" spans="1:4" ht="18" customHeight="1" x14ac:dyDescent="0.25">
      <c r="A22555" s="379" t="s">
        <v>49263</v>
      </c>
      <c r="B22555" s="380" t="s">
        <v>49264</v>
      </c>
      <c r="C22555" s="380" t="s">
        <v>7</v>
      </c>
      <c r="D22555" s="381">
        <v>3444.39</v>
      </c>
    </row>
    <row r="22556" spans="1:4" ht="18" customHeight="1" x14ac:dyDescent="0.25">
      <c r="A22556" s="379" t="s">
        <v>49265</v>
      </c>
      <c r="B22556" s="380" t="s">
        <v>49266</v>
      </c>
      <c r="C22556" s="380" t="s">
        <v>14</v>
      </c>
      <c r="D22556" s="381">
        <v>160.66999999999999</v>
      </c>
    </row>
    <row r="22557" spans="1:4" ht="18" customHeight="1" x14ac:dyDescent="0.25">
      <c r="A22557" s="379" t="s">
        <v>49267</v>
      </c>
      <c r="B22557" s="380" t="s">
        <v>49268</v>
      </c>
      <c r="C22557" s="380" t="s">
        <v>14</v>
      </c>
      <c r="D22557" s="381">
        <v>149.4</v>
      </c>
    </row>
    <row r="22558" spans="1:4" ht="18" customHeight="1" x14ac:dyDescent="0.25">
      <c r="A22558" s="379" t="s">
        <v>49269</v>
      </c>
      <c r="B22558" s="380" t="s">
        <v>49270</v>
      </c>
      <c r="C22558" s="380" t="s">
        <v>14</v>
      </c>
      <c r="D22558" s="381">
        <v>190.29</v>
      </c>
    </row>
    <row r="22559" spans="1:4" ht="18" customHeight="1" x14ac:dyDescent="0.25">
      <c r="A22559" s="379" t="s">
        <v>49271</v>
      </c>
      <c r="B22559" s="380" t="s">
        <v>49201</v>
      </c>
      <c r="C22559" s="380" t="s">
        <v>48180</v>
      </c>
      <c r="D22559" s="381">
        <v>633.67999999999995</v>
      </c>
    </row>
    <row r="22560" spans="1:4" ht="18" customHeight="1" x14ac:dyDescent="0.25">
      <c r="A22560" s="379" t="s">
        <v>49272</v>
      </c>
      <c r="B22560" s="380" t="s">
        <v>49273</v>
      </c>
      <c r="C22560" s="380" t="s">
        <v>8</v>
      </c>
      <c r="D22560" s="381">
        <v>7621.91</v>
      </c>
    </row>
    <row r="22561" spans="1:4" ht="18" customHeight="1" x14ac:dyDescent="0.25">
      <c r="A22561" s="379" t="s">
        <v>49274</v>
      </c>
      <c r="B22561" s="380" t="s">
        <v>49275</v>
      </c>
      <c r="C22561" s="380" t="s">
        <v>8</v>
      </c>
      <c r="D22561" s="381">
        <v>15049.9</v>
      </c>
    </row>
    <row r="22562" spans="1:4" ht="18" customHeight="1" x14ac:dyDescent="0.25">
      <c r="A22562" s="379" t="s">
        <v>49276</v>
      </c>
      <c r="B22562" s="380" t="s">
        <v>49277</v>
      </c>
      <c r="C22562" s="380" t="s">
        <v>8</v>
      </c>
      <c r="D22562" s="381">
        <v>26122.68</v>
      </c>
    </row>
    <row r="22563" spans="1:4" ht="18" customHeight="1" x14ac:dyDescent="0.25">
      <c r="A22563" s="379" t="s">
        <v>49278</v>
      </c>
      <c r="B22563" s="380" t="s">
        <v>49279</v>
      </c>
      <c r="C22563" s="380" t="s">
        <v>8</v>
      </c>
      <c r="D22563" s="381">
        <v>5289.67</v>
      </c>
    </row>
    <row r="22564" spans="1:4" ht="18" customHeight="1" x14ac:dyDescent="0.25">
      <c r="A22564" s="379" t="s">
        <v>49280</v>
      </c>
      <c r="B22564" s="380" t="s">
        <v>49281</v>
      </c>
      <c r="C22564" s="380" t="s">
        <v>8</v>
      </c>
      <c r="D22564" s="381">
        <v>1010.58</v>
      </c>
    </row>
    <row r="22565" spans="1:4" ht="18" customHeight="1" x14ac:dyDescent="0.25">
      <c r="A22565" s="379" t="s">
        <v>49282</v>
      </c>
      <c r="B22565" s="380" t="s">
        <v>49283</v>
      </c>
      <c r="C22565" s="380" t="s">
        <v>8</v>
      </c>
      <c r="D22565" s="381">
        <v>788.44</v>
      </c>
    </row>
    <row r="22566" spans="1:4" ht="18" customHeight="1" x14ac:dyDescent="0.25">
      <c r="A22566" s="379" t="s">
        <v>49284</v>
      </c>
      <c r="B22566" s="380" t="s">
        <v>49285</v>
      </c>
      <c r="C22566" s="380" t="s">
        <v>8</v>
      </c>
      <c r="D22566" s="381">
        <v>899.43</v>
      </c>
    </row>
    <row r="22567" spans="1:4" ht="18" customHeight="1" x14ac:dyDescent="0.25">
      <c r="A22567" s="379" t="s">
        <v>49286</v>
      </c>
      <c r="B22567" s="380" t="s">
        <v>49287</v>
      </c>
      <c r="C22567" s="380" t="s">
        <v>8</v>
      </c>
      <c r="D22567" s="381">
        <v>1993.8</v>
      </c>
    </row>
    <row r="22568" spans="1:4" ht="18" customHeight="1" x14ac:dyDescent="0.25">
      <c r="A22568" s="379" t="s">
        <v>49288</v>
      </c>
      <c r="B22568" s="380" t="s">
        <v>49289</v>
      </c>
      <c r="C22568" s="380" t="s">
        <v>7</v>
      </c>
      <c r="D22568" s="381">
        <v>529.38</v>
      </c>
    </row>
    <row r="22569" spans="1:4" ht="18" customHeight="1" x14ac:dyDescent="0.25">
      <c r="A22569" s="379" t="s">
        <v>49290</v>
      </c>
      <c r="B22569" s="380" t="s">
        <v>49291</v>
      </c>
      <c r="C22569" s="380" t="s">
        <v>14</v>
      </c>
      <c r="D22569" s="381">
        <v>991.17</v>
      </c>
    </row>
    <row r="22570" spans="1:4" ht="18" customHeight="1" x14ac:dyDescent="0.25">
      <c r="A22570" s="379" t="s">
        <v>49292</v>
      </c>
      <c r="B22570" s="380" t="s">
        <v>49293</v>
      </c>
      <c r="C22570" s="380" t="s">
        <v>14</v>
      </c>
      <c r="D22570" s="381">
        <v>1686.14</v>
      </c>
    </row>
    <row r="22571" spans="1:4" ht="18" customHeight="1" x14ac:dyDescent="0.25">
      <c r="A22571" s="379" t="s">
        <v>49294</v>
      </c>
      <c r="B22571" s="380" t="s">
        <v>49295</v>
      </c>
      <c r="C22571" s="380" t="s">
        <v>7</v>
      </c>
      <c r="D22571" s="381">
        <v>1267.4000000000001</v>
      </c>
    </row>
    <row r="22572" spans="1:4" ht="18" customHeight="1" x14ac:dyDescent="0.25">
      <c r="A22572" s="379" t="s">
        <v>49296</v>
      </c>
      <c r="B22572" s="380" t="s">
        <v>49297</v>
      </c>
      <c r="C22572" s="380" t="s">
        <v>7</v>
      </c>
      <c r="D22572" s="381">
        <v>1023.59</v>
      </c>
    </row>
    <row r="22573" spans="1:4" ht="18" customHeight="1" x14ac:dyDescent="0.25">
      <c r="A22573" s="379" t="s">
        <v>49298</v>
      </c>
      <c r="B22573" s="380" t="s">
        <v>49299</v>
      </c>
      <c r="C22573" s="380" t="s">
        <v>8</v>
      </c>
      <c r="D22573" s="381">
        <v>940.02</v>
      </c>
    </row>
    <row r="22574" spans="1:4" ht="18" customHeight="1" x14ac:dyDescent="0.25">
      <c r="A22574" s="379" t="s">
        <v>49300</v>
      </c>
      <c r="B22574" s="380" t="s">
        <v>49301</v>
      </c>
      <c r="C22574" s="380" t="s">
        <v>7</v>
      </c>
      <c r="D22574" s="381">
        <v>603.05999999999995</v>
      </c>
    </row>
    <row r="22575" spans="1:4" ht="18" customHeight="1" x14ac:dyDescent="0.25">
      <c r="A22575" s="379" t="s">
        <v>49302</v>
      </c>
      <c r="B22575" s="380" t="s">
        <v>49303</v>
      </c>
      <c r="C22575" s="380" t="s">
        <v>14</v>
      </c>
      <c r="D22575" s="381">
        <v>192.6</v>
      </c>
    </row>
    <row r="22576" spans="1:4" ht="18" customHeight="1" x14ac:dyDescent="0.25">
      <c r="A22576" s="379" t="s">
        <v>49304</v>
      </c>
      <c r="B22576" s="380" t="s">
        <v>49305</v>
      </c>
      <c r="C22576" s="380" t="s">
        <v>7</v>
      </c>
      <c r="D22576" s="381">
        <v>60.5</v>
      </c>
    </row>
    <row r="22577" spans="1:4" ht="18" customHeight="1" x14ac:dyDescent="0.25">
      <c r="A22577" s="379" t="s">
        <v>49306</v>
      </c>
      <c r="B22577" s="380" t="s">
        <v>49307</v>
      </c>
      <c r="C22577" s="380" t="s">
        <v>7</v>
      </c>
      <c r="D22577" s="381">
        <v>445.42</v>
      </c>
    </row>
    <row r="22578" spans="1:4" ht="18" customHeight="1" x14ac:dyDescent="0.25">
      <c r="A22578" s="379" t="s">
        <v>49308</v>
      </c>
      <c r="B22578" s="380" t="s">
        <v>49309</v>
      </c>
      <c r="C22578" s="380" t="s">
        <v>29847</v>
      </c>
      <c r="D22578" s="381">
        <v>758.43</v>
      </c>
    </row>
    <row r="22579" spans="1:4" ht="18" customHeight="1" x14ac:dyDescent="0.25">
      <c r="A22579" s="379" t="s">
        <v>49310</v>
      </c>
      <c r="B22579" s="380" t="s">
        <v>49311</v>
      </c>
      <c r="C22579" s="380" t="s">
        <v>14</v>
      </c>
      <c r="D22579" s="381">
        <v>766.93</v>
      </c>
    </row>
    <row r="22580" spans="1:4" ht="18" customHeight="1" x14ac:dyDescent="0.25">
      <c r="A22580" s="379" t="s">
        <v>49312</v>
      </c>
      <c r="B22580" s="380" t="s">
        <v>49313</v>
      </c>
      <c r="C22580" s="380" t="s">
        <v>14</v>
      </c>
      <c r="D22580" s="381">
        <v>1122.46</v>
      </c>
    </row>
    <row r="22581" spans="1:4" ht="18" customHeight="1" x14ac:dyDescent="0.25">
      <c r="A22581" s="379" t="s">
        <v>49314</v>
      </c>
      <c r="B22581" s="380" t="s">
        <v>49315</v>
      </c>
      <c r="C22581" s="380" t="s">
        <v>14</v>
      </c>
      <c r="D22581" s="381">
        <v>1356.32</v>
      </c>
    </row>
    <row r="22582" spans="1:4" ht="18" customHeight="1" x14ac:dyDescent="0.25">
      <c r="A22582" s="379" t="s">
        <v>49316</v>
      </c>
      <c r="B22582" s="380" t="s">
        <v>49317</v>
      </c>
      <c r="C22582" s="380" t="s">
        <v>14</v>
      </c>
      <c r="D22582" s="381">
        <v>734.27</v>
      </c>
    </row>
    <row r="22583" spans="1:4" ht="18" customHeight="1" x14ac:dyDescent="0.25">
      <c r="A22583" s="382" t="s">
        <v>49318</v>
      </c>
      <c r="B22583" s="380" t="s">
        <v>49319</v>
      </c>
      <c r="C22583" s="383" t="s">
        <v>14</v>
      </c>
      <c r="D22583" s="384">
        <v>287.44</v>
      </c>
    </row>
    <row r="22584" spans="1:4" ht="18" customHeight="1" x14ac:dyDescent="0.25">
      <c r="A22584" s="379" t="s">
        <v>49320</v>
      </c>
      <c r="B22584" s="380" t="s">
        <v>49321</v>
      </c>
      <c r="C22584" s="380" t="s">
        <v>14</v>
      </c>
      <c r="D22584" s="381">
        <v>1251.3599999999999</v>
      </c>
    </row>
    <row r="22585" spans="1:4" ht="18" customHeight="1" x14ac:dyDescent="0.25">
      <c r="A22585" s="379" t="s">
        <v>49322</v>
      </c>
      <c r="B22585" s="380" t="s">
        <v>49323</v>
      </c>
      <c r="C22585" s="380" t="s">
        <v>14</v>
      </c>
      <c r="D22585" s="381">
        <v>1177.8699999999999</v>
      </c>
    </row>
    <row r="22586" spans="1:4" ht="18" customHeight="1" x14ac:dyDescent="0.25">
      <c r="A22586" s="379" t="s">
        <v>49324</v>
      </c>
      <c r="B22586" s="380" t="s">
        <v>49325</v>
      </c>
      <c r="C22586" s="380" t="s">
        <v>7</v>
      </c>
      <c r="D22586" s="381">
        <v>43.18</v>
      </c>
    </row>
    <row r="22587" spans="1:4" ht="18" customHeight="1" x14ac:dyDescent="0.25">
      <c r="A22587" s="379" t="s">
        <v>49326</v>
      </c>
      <c r="B22587" s="380" t="s">
        <v>49327</v>
      </c>
      <c r="C22587" s="380" t="s">
        <v>8</v>
      </c>
      <c r="D22587" s="381">
        <v>3824.97</v>
      </c>
    </row>
    <row r="22588" spans="1:4" ht="18" customHeight="1" x14ac:dyDescent="0.25">
      <c r="A22588" s="379" t="s">
        <v>49328</v>
      </c>
      <c r="B22588" s="380" t="s">
        <v>49329</v>
      </c>
      <c r="C22588" s="380" t="s">
        <v>49077</v>
      </c>
      <c r="D22588" s="381">
        <v>2205.8000000000002</v>
      </c>
    </row>
    <row r="22589" spans="1:4" ht="18" customHeight="1" x14ac:dyDescent="0.25">
      <c r="A22589" s="379" t="s">
        <v>49330</v>
      </c>
      <c r="B22589" s="380" t="s">
        <v>49331</v>
      </c>
      <c r="C22589" s="380" t="s">
        <v>49077</v>
      </c>
      <c r="D22589" s="381">
        <v>2223.98</v>
      </c>
    </row>
    <row r="22590" spans="1:4" ht="18" customHeight="1" x14ac:dyDescent="0.25">
      <c r="A22590" s="379" t="s">
        <v>49332</v>
      </c>
      <c r="B22590" s="380" t="s">
        <v>49333</v>
      </c>
      <c r="C22590" s="380" t="s">
        <v>49077</v>
      </c>
      <c r="D22590" s="381">
        <v>2216.04</v>
      </c>
    </row>
    <row r="22591" spans="1:4" ht="18" customHeight="1" x14ac:dyDescent="0.25">
      <c r="A22591" s="379" t="s">
        <v>49334</v>
      </c>
      <c r="B22591" s="380" t="s">
        <v>49335</v>
      </c>
      <c r="C22591" s="380" t="s">
        <v>8</v>
      </c>
      <c r="D22591" s="381">
        <v>2108.5100000000002</v>
      </c>
    </row>
    <row r="22592" spans="1:4" ht="18" customHeight="1" x14ac:dyDescent="0.25">
      <c r="A22592" s="379" t="s">
        <v>49336</v>
      </c>
      <c r="B22592" s="380" t="s">
        <v>49337</v>
      </c>
      <c r="C22592" s="380" t="s">
        <v>8</v>
      </c>
      <c r="D22592" s="381">
        <v>2039.09</v>
      </c>
    </row>
    <row r="22593" spans="1:4" ht="18" customHeight="1" x14ac:dyDescent="0.25">
      <c r="A22593" s="379" t="s">
        <v>49338</v>
      </c>
      <c r="B22593" s="380" t="s">
        <v>49339</v>
      </c>
      <c r="C22593" s="380" t="s">
        <v>8</v>
      </c>
      <c r="D22593" s="381">
        <v>2031.15</v>
      </c>
    </row>
    <row r="22594" spans="1:4" ht="18" customHeight="1" x14ac:dyDescent="0.25">
      <c r="A22594" s="379" t="s">
        <v>49340</v>
      </c>
      <c r="B22594" s="380" t="s">
        <v>49341</v>
      </c>
      <c r="C22594" s="380" t="s">
        <v>8</v>
      </c>
      <c r="D22594" s="381">
        <v>5939.42</v>
      </c>
    </row>
    <row r="22595" spans="1:4" ht="18" customHeight="1" x14ac:dyDescent="0.25">
      <c r="A22595" s="379" t="s">
        <v>49342</v>
      </c>
      <c r="B22595" s="380" t="s">
        <v>49343</v>
      </c>
      <c r="C22595" s="380" t="s">
        <v>8</v>
      </c>
      <c r="D22595" s="381">
        <v>6023.33</v>
      </c>
    </row>
    <row r="22596" spans="1:4" ht="18" customHeight="1" x14ac:dyDescent="0.25">
      <c r="A22596" s="379" t="s">
        <v>49344</v>
      </c>
      <c r="B22596" s="380" t="s">
        <v>49345</v>
      </c>
      <c r="C22596" s="380" t="s">
        <v>14</v>
      </c>
      <c r="D22596" s="381">
        <v>373.55</v>
      </c>
    </row>
    <row r="22597" spans="1:4" ht="18" customHeight="1" x14ac:dyDescent="0.25">
      <c r="A22597" s="379" t="s">
        <v>49346</v>
      </c>
      <c r="B22597" s="380" t="s">
        <v>49347</v>
      </c>
      <c r="C22597" s="380" t="s">
        <v>14</v>
      </c>
      <c r="D22597" s="381">
        <v>850.17</v>
      </c>
    </row>
    <row r="22598" spans="1:4" ht="18" customHeight="1" x14ac:dyDescent="0.25">
      <c r="A22598" s="379" t="s">
        <v>49348</v>
      </c>
      <c r="B22598" s="380" t="s">
        <v>49349</v>
      </c>
      <c r="C22598" s="380" t="s">
        <v>14</v>
      </c>
      <c r="D22598" s="381">
        <v>1034.8900000000001</v>
      </c>
    </row>
    <row r="22599" spans="1:4" ht="18" customHeight="1" x14ac:dyDescent="0.25">
      <c r="A22599" s="379" t="s">
        <v>49350</v>
      </c>
      <c r="B22599" s="380" t="s">
        <v>49351</v>
      </c>
      <c r="C22599" s="380" t="s">
        <v>8</v>
      </c>
      <c r="D22599" s="381">
        <v>1310.0999999999999</v>
      </c>
    </row>
    <row r="22600" spans="1:4" ht="18" customHeight="1" x14ac:dyDescent="0.25">
      <c r="A22600" s="379" t="s">
        <v>49352</v>
      </c>
      <c r="B22600" s="380" t="s">
        <v>49353</v>
      </c>
      <c r="C22600" s="380" t="s">
        <v>8</v>
      </c>
      <c r="D22600" s="381">
        <v>258.64999999999998</v>
      </c>
    </row>
    <row r="22601" spans="1:4" ht="18" customHeight="1" x14ac:dyDescent="0.25">
      <c r="A22601" s="379" t="s">
        <v>49354</v>
      </c>
      <c r="B22601" s="380" t="s">
        <v>49355</v>
      </c>
      <c r="C22601" s="380" t="s">
        <v>8</v>
      </c>
      <c r="D22601" s="381">
        <v>736.09</v>
      </c>
    </row>
    <row r="22602" spans="1:4" ht="18" customHeight="1" x14ac:dyDescent="0.25">
      <c r="A22602" s="379" t="s">
        <v>49356</v>
      </c>
      <c r="B22602" s="380" t="s">
        <v>49357</v>
      </c>
      <c r="C22602" s="380" t="s">
        <v>16</v>
      </c>
      <c r="D22602" s="381">
        <v>162.27000000000001</v>
      </c>
    </row>
    <row r="22603" spans="1:4" ht="18" customHeight="1" x14ac:dyDescent="0.25">
      <c r="A22603" s="379" t="s">
        <v>49358</v>
      </c>
      <c r="B22603" s="380" t="s">
        <v>49359</v>
      </c>
      <c r="C22603" s="380" t="s">
        <v>16</v>
      </c>
      <c r="D22603" s="381">
        <v>74.91</v>
      </c>
    </row>
    <row r="22604" spans="1:4" ht="18" customHeight="1" x14ac:dyDescent="0.25">
      <c r="A22604" s="379" t="s">
        <v>49360</v>
      </c>
      <c r="B22604" s="380" t="s">
        <v>49201</v>
      </c>
      <c r="C22604" s="380" t="s">
        <v>48180</v>
      </c>
      <c r="D22604" s="381">
        <v>633.67999999999995</v>
      </c>
    </row>
    <row r="22605" spans="1:4" ht="18" customHeight="1" x14ac:dyDescent="0.25">
      <c r="A22605" s="379" t="s">
        <v>49361</v>
      </c>
      <c r="B22605" s="380" t="s">
        <v>49362</v>
      </c>
      <c r="C22605" s="380" t="s">
        <v>14</v>
      </c>
      <c r="D22605" s="381">
        <v>679.95</v>
      </c>
    </row>
    <row r="22606" spans="1:4" ht="18" customHeight="1" x14ac:dyDescent="0.25">
      <c r="A22606" s="379" t="s">
        <v>49363</v>
      </c>
      <c r="B22606" s="380" t="s">
        <v>49364</v>
      </c>
      <c r="C22606" s="380" t="s">
        <v>14</v>
      </c>
      <c r="D22606" s="381">
        <v>816.14</v>
      </c>
    </row>
    <row r="22607" spans="1:4" ht="18" customHeight="1" x14ac:dyDescent="0.25">
      <c r="A22607" s="379" t="s">
        <v>49365</v>
      </c>
      <c r="B22607" s="380" t="s">
        <v>49366</v>
      </c>
      <c r="C22607" s="380" t="s">
        <v>14</v>
      </c>
      <c r="D22607" s="381">
        <v>890.2</v>
      </c>
    </row>
    <row r="22608" spans="1:4" ht="18" customHeight="1" x14ac:dyDescent="0.25">
      <c r="A22608" s="379" t="s">
        <v>49367</v>
      </c>
      <c r="B22608" s="380" t="s">
        <v>49368</v>
      </c>
      <c r="C22608" s="380" t="s">
        <v>14</v>
      </c>
      <c r="D22608" s="381">
        <v>435.64</v>
      </c>
    </row>
    <row r="22609" spans="1:4" ht="18" customHeight="1" x14ac:dyDescent="0.25">
      <c r="A22609" s="379" t="s">
        <v>49369</v>
      </c>
      <c r="B22609" s="380" t="s">
        <v>49370</v>
      </c>
      <c r="C22609" s="380" t="s">
        <v>14</v>
      </c>
      <c r="D22609" s="381">
        <v>615.76</v>
      </c>
    </row>
    <row r="22610" spans="1:4" ht="18" customHeight="1" x14ac:dyDescent="0.25">
      <c r="A22610" s="379" t="s">
        <v>49371</v>
      </c>
      <c r="B22610" s="380" t="s">
        <v>49372</v>
      </c>
      <c r="C22610" s="380" t="s">
        <v>14</v>
      </c>
      <c r="D22610" s="381">
        <v>1069.98</v>
      </c>
    </row>
    <row r="22611" spans="1:4" ht="18" customHeight="1" x14ac:dyDescent="0.25">
      <c r="A22611" s="379" t="s">
        <v>49373</v>
      </c>
      <c r="B22611" s="380" t="s">
        <v>49374</v>
      </c>
      <c r="C22611" s="380" t="s">
        <v>14</v>
      </c>
      <c r="D22611" s="381">
        <v>581.91999999999996</v>
      </c>
    </row>
    <row r="22612" spans="1:4" ht="18" customHeight="1" x14ac:dyDescent="0.25">
      <c r="A22612" s="379" t="s">
        <v>49375</v>
      </c>
      <c r="B22612" s="380" t="s">
        <v>49376</v>
      </c>
      <c r="C22612" s="380" t="s">
        <v>14</v>
      </c>
      <c r="D22612" s="381">
        <v>1761.52</v>
      </c>
    </row>
    <row r="22613" spans="1:4" ht="18" customHeight="1" x14ac:dyDescent="0.25">
      <c r="A22613" s="379" t="s">
        <v>49377</v>
      </c>
      <c r="B22613" s="380" t="s">
        <v>49378</v>
      </c>
      <c r="C22613" s="380" t="s">
        <v>14</v>
      </c>
      <c r="D22613" s="381">
        <v>1961.31</v>
      </c>
    </row>
    <row r="22614" spans="1:4" ht="18" customHeight="1" x14ac:dyDescent="0.25">
      <c r="A22614" s="379" t="s">
        <v>49379</v>
      </c>
      <c r="B22614" s="380" t="s">
        <v>49380</v>
      </c>
      <c r="C22614" s="380" t="s">
        <v>14</v>
      </c>
      <c r="D22614" s="381">
        <v>1184.26</v>
      </c>
    </row>
    <row r="22615" spans="1:4" ht="18" customHeight="1" x14ac:dyDescent="0.25">
      <c r="A22615" s="379" t="s">
        <v>49381</v>
      </c>
      <c r="B22615" s="380" t="s">
        <v>49382</v>
      </c>
      <c r="C22615" s="380" t="s">
        <v>14</v>
      </c>
      <c r="D22615" s="381">
        <v>1238.24</v>
      </c>
    </row>
    <row r="22616" spans="1:4" ht="18" customHeight="1" x14ac:dyDescent="0.25">
      <c r="A22616" s="379" t="s">
        <v>49383</v>
      </c>
      <c r="B22616" s="380" t="s">
        <v>49384</v>
      </c>
      <c r="C22616" s="380" t="s">
        <v>14</v>
      </c>
      <c r="D22616" s="381">
        <v>1128.67</v>
      </c>
    </row>
    <row r="22617" spans="1:4" ht="18" customHeight="1" x14ac:dyDescent="0.25">
      <c r="A22617" s="379" t="s">
        <v>49385</v>
      </c>
      <c r="B22617" s="380" t="s">
        <v>49386</v>
      </c>
      <c r="C22617" s="380" t="s">
        <v>14</v>
      </c>
      <c r="D22617" s="381">
        <v>1273.3</v>
      </c>
    </row>
    <row r="22618" spans="1:4" ht="18" customHeight="1" x14ac:dyDescent="0.25">
      <c r="A22618" s="379" t="s">
        <v>49387</v>
      </c>
      <c r="B22618" s="380" t="s">
        <v>49388</v>
      </c>
      <c r="C22618" s="380" t="s">
        <v>14</v>
      </c>
      <c r="D22618" s="381">
        <v>658.18</v>
      </c>
    </row>
    <row r="22619" spans="1:4" ht="18" customHeight="1" x14ac:dyDescent="0.25">
      <c r="A22619" s="382" t="s">
        <v>49389</v>
      </c>
      <c r="B22619" s="380" t="s">
        <v>49390</v>
      </c>
      <c r="C22619" s="383" t="s">
        <v>8</v>
      </c>
      <c r="D22619" s="384">
        <v>7577.75</v>
      </c>
    </row>
    <row r="22620" spans="1:4" ht="18" customHeight="1" x14ac:dyDescent="0.25">
      <c r="A22620" s="379" t="s">
        <v>49391</v>
      </c>
      <c r="B22620" s="380" t="s">
        <v>49392</v>
      </c>
      <c r="C22620" s="380" t="s">
        <v>8</v>
      </c>
      <c r="D22620" s="381">
        <v>3.67</v>
      </c>
    </row>
    <row r="22621" spans="1:4" ht="18" customHeight="1" x14ac:dyDescent="0.25">
      <c r="A22621" s="379" t="s">
        <v>49393</v>
      </c>
      <c r="B22621" s="380" t="s">
        <v>48282</v>
      </c>
      <c r="C22621" s="380" t="s">
        <v>48180</v>
      </c>
      <c r="D22621" s="381">
        <v>633.67999999999995</v>
      </c>
    </row>
    <row r="22622" spans="1:4" ht="18" customHeight="1" x14ac:dyDescent="0.25">
      <c r="A22622" s="379" t="s">
        <v>49394</v>
      </c>
      <c r="B22622" s="380" t="s">
        <v>49395</v>
      </c>
      <c r="C22622" s="380" t="s">
        <v>7</v>
      </c>
      <c r="D22622" s="381">
        <v>28.53</v>
      </c>
    </row>
    <row r="22623" spans="1:4" ht="18" customHeight="1" x14ac:dyDescent="0.25">
      <c r="A22623" s="379" t="s">
        <v>49396</v>
      </c>
      <c r="B22623" s="380" t="s">
        <v>49397</v>
      </c>
      <c r="C22623" s="380" t="s">
        <v>7</v>
      </c>
      <c r="D22623" s="381">
        <v>8.39</v>
      </c>
    </row>
    <row r="22624" spans="1:4" ht="18" customHeight="1" x14ac:dyDescent="0.25">
      <c r="A22624" s="379" t="s">
        <v>49398</v>
      </c>
      <c r="B22624" s="380" t="s">
        <v>49399</v>
      </c>
      <c r="C22624" s="380" t="s">
        <v>8</v>
      </c>
      <c r="D22624" s="381">
        <v>48.92</v>
      </c>
    </row>
    <row r="22625" spans="1:4" ht="18" customHeight="1" x14ac:dyDescent="0.25">
      <c r="A22625" s="379" t="s">
        <v>49400</v>
      </c>
      <c r="B22625" s="380" t="s">
        <v>49401</v>
      </c>
      <c r="C22625" s="380" t="s">
        <v>8</v>
      </c>
      <c r="D22625" s="381">
        <v>14.78</v>
      </c>
    </row>
    <row r="22626" spans="1:4" ht="18" customHeight="1" x14ac:dyDescent="0.25">
      <c r="A22626" s="379" t="s">
        <v>49402</v>
      </c>
      <c r="B22626" s="380" t="s">
        <v>49403</v>
      </c>
      <c r="C22626" s="380" t="s">
        <v>8</v>
      </c>
      <c r="D22626" s="381">
        <v>11.82</v>
      </c>
    </row>
    <row r="22627" spans="1:4" ht="18" customHeight="1" x14ac:dyDescent="0.25">
      <c r="A22627" s="379" t="s">
        <v>49404</v>
      </c>
      <c r="B22627" s="380" t="s">
        <v>49405</v>
      </c>
      <c r="C22627" s="380" t="s">
        <v>8</v>
      </c>
      <c r="D22627" s="381">
        <v>4.1399999999999997</v>
      </c>
    </row>
    <row r="22628" spans="1:4" ht="18" customHeight="1" x14ac:dyDescent="0.25">
      <c r="A22628" s="379" t="s">
        <v>49406</v>
      </c>
      <c r="B22628" s="380" t="s">
        <v>49407</v>
      </c>
      <c r="C22628" s="380" t="s">
        <v>14</v>
      </c>
      <c r="D22628" s="381">
        <v>32.61</v>
      </c>
    </row>
    <row r="22629" spans="1:4" ht="18" customHeight="1" x14ac:dyDescent="0.25">
      <c r="A22629" s="379" t="s">
        <v>49408</v>
      </c>
      <c r="B22629" s="380" t="s">
        <v>48284</v>
      </c>
      <c r="C22629" s="380" t="s">
        <v>48180</v>
      </c>
      <c r="D22629" s="381">
        <v>633.67999999999995</v>
      </c>
    </row>
    <row r="22630" spans="1:4" ht="18" customHeight="1" x14ac:dyDescent="0.25">
      <c r="A22630" s="379" t="s">
        <v>49409</v>
      </c>
      <c r="B22630" s="380" t="s">
        <v>49410</v>
      </c>
      <c r="C22630" s="380" t="s">
        <v>7</v>
      </c>
      <c r="D22630" s="381">
        <v>40.76</v>
      </c>
    </row>
    <row r="22631" spans="1:4" ht="18" customHeight="1" x14ac:dyDescent="0.25">
      <c r="A22631" s="379" t="s">
        <v>49411</v>
      </c>
      <c r="B22631" s="380" t="s">
        <v>49412</v>
      </c>
      <c r="C22631" s="380" t="s">
        <v>8</v>
      </c>
      <c r="D22631" s="381">
        <v>53</v>
      </c>
    </row>
    <row r="22632" spans="1:4" ht="18" customHeight="1" x14ac:dyDescent="0.25">
      <c r="A22632" s="379" t="s">
        <v>49413</v>
      </c>
      <c r="B22632" s="380" t="s">
        <v>49414</v>
      </c>
      <c r="C22632" s="380" t="s">
        <v>7</v>
      </c>
      <c r="D22632" s="381">
        <v>11.03</v>
      </c>
    </row>
    <row r="22633" spans="1:4" ht="18" customHeight="1" x14ac:dyDescent="0.25">
      <c r="A22633" s="379" t="s">
        <v>49415</v>
      </c>
      <c r="B22633" s="380" t="s">
        <v>49416</v>
      </c>
      <c r="C22633" s="380" t="s">
        <v>14</v>
      </c>
      <c r="D22633" s="381">
        <v>35.479999999999997</v>
      </c>
    </row>
    <row r="22634" spans="1:4" ht="18" customHeight="1" x14ac:dyDescent="0.25">
      <c r="A22634" s="379" t="s">
        <v>49417</v>
      </c>
      <c r="B22634" s="380" t="s">
        <v>49418</v>
      </c>
      <c r="C22634" s="380" t="s">
        <v>8</v>
      </c>
      <c r="D22634" s="381">
        <v>32.53</v>
      </c>
    </row>
    <row r="22635" spans="1:4" ht="18" customHeight="1" x14ac:dyDescent="0.25">
      <c r="A22635" s="379" t="s">
        <v>49419</v>
      </c>
      <c r="B22635" s="380" t="s">
        <v>49420</v>
      </c>
      <c r="C22635" s="380" t="s">
        <v>8</v>
      </c>
      <c r="D22635" s="381">
        <v>5.91</v>
      </c>
    </row>
    <row r="22636" spans="1:4" ht="18" customHeight="1" x14ac:dyDescent="0.25">
      <c r="A22636" s="379" t="s">
        <v>49421</v>
      </c>
      <c r="B22636" s="380" t="s">
        <v>49422</v>
      </c>
      <c r="C22636" s="380" t="s">
        <v>14</v>
      </c>
      <c r="D22636" s="381">
        <v>32.61</v>
      </c>
    </row>
    <row r="22637" spans="1:4" ht="18" customHeight="1" x14ac:dyDescent="0.25">
      <c r="A22637" s="379" t="s">
        <v>49423</v>
      </c>
      <c r="B22637" s="380" t="s">
        <v>49424</v>
      </c>
      <c r="C22637" s="380" t="s">
        <v>48180</v>
      </c>
      <c r="D22637" s="381">
        <v>633.67999999999995</v>
      </c>
    </row>
    <row r="22638" spans="1:4" ht="18" customHeight="1" x14ac:dyDescent="0.25">
      <c r="A22638" s="379" t="s">
        <v>49425</v>
      </c>
      <c r="B22638" s="380" t="s">
        <v>49426</v>
      </c>
      <c r="C22638" s="380" t="s">
        <v>7</v>
      </c>
      <c r="D22638" s="381">
        <v>1686.64</v>
      </c>
    </row>
    <row r="22639" spans="1:4" ht="18" customHeight="1" x14ac:dyDescent="0.25">
      <c r="A22639" s="379" t="s">
        <v>49427</v>
      </c>
      <c r="B22639" s="380" t="s">
        <v>49428</v>
      </c>
      <c r="C22639" s="380" t="s">
        <v>7</v>
      </c>
      <c r="D22639" s="381">
        <v>1530.82</v>
      </c>
    </row>
    <row r="22640" spans="1:4" ht="18" customHeight="1" x14ac:dyDescent="0.25">
      <c r="A22640" s="379" t="s">
        <v>49429</v>
      </c>
      <c r="B22640" s="380" t="s">
        <v>49430</v>
      </c>
      <c r="C22640" s="380" t="s">
        <v>7</v>
      </c>
      <c r="D22640" s="381">
        <v>1209.43</v>
      </c>
    </row>
    <row r="22641" spans="1:4" ht="18" customHeight="1" x14ac:dyDescent="0.25">
      <c r="A22641" s="379" t="s">
        <v>49431</v>
      </c>
      <c r="B22641" s="380" t="s">
        <v>49432</v>
      </c>
      <c r="C22641" s="380" t="s">
        <v>7</v>
      </c>
      <c r="D22641" s="381">
        <v>472.99</v>
      </c>
    </row>
    <row r="22642" spans="1:4" ht="18" customHeight="1" x14ac:dyDescent="0.25">
      <c r="A22642" s="379" t="s">
        <v>49433</v>
      </c>
      <c r="B22642" s="380" t="s">
        <v>49434</v>
      </c>
      <c r="C22642" s="380" t="s">
        <v>7</v>
      </c>
      <c r="D22642" s="381">
        <v>1276.8499999999999</v>
      </c>
    </row>
    <row r="22643" spans="1:4" ht="18" customHeight="1" x14ac:dyDescent="0.25">
      <c r="A22643" s="379" t="s">
        <v>49435</v>
      </c>
      <c r="B22643" s="380" t="s">
        <v>49436</v>
      </c>
      <c r="C22643" s="380" t="s">
        <v>7</v>
      </c>
      <c r="D22643" s="381">
        <v>417.95</v>
      </c>
    </row>
    <row r="22644" spans="1:4" ht="18" customHeight="1" x14ac:dyDescent="0.25">
      <c r="A22644" s="379" t="s">
        <v>49437</v>
      </c>
      <c r="B22644" s="380" t="s">
        <v>49438</v>
      </c>
      <c r="C22644" s="380" t="s">
        <v>7</v>
      </c>
      <c r="D22644" s="381">
        <v>882.55</v>
      </c>
    </row>
    <row r="22645" spans="1:4" ht="18" customHeight="1" x14ac:dyDescent="0.25">
      <c r="A22645" s="379" t="s">
        <v>49439</v>
      </c>
      <c r="B22645" s="380" t="s">
        <v>49440</v>
      </c>
      <c r="C22645" s="380" t="s">
        <v>7</v>
      </c>
      <c r="D22645" s="381">
        <v>855.83</v>
      </c>
    </row>
    <row r="22646" spans="1:4" ht="18" customHeight="1" x14ac:dyDescent="0.25">
      <c r="A22646" s="379" t="s">
        <v>49441</v>
      </c>
      <c r="B22646" s="380" t="s">
        <v>49442</v>
      </c>
      <c r="C22646" s="380" t="s">
        <v>7</v>
      </c>
      <c r="D22646" s="381">
        <v>246.66</v>
      </c>
    </row>
    <row r="22647" spans="1:4" ht="18" customHeight="1" x14ac:dyDescent="0.25">
      <c r="A22647" s="379" t="s">
        <v>49443</v>
      </c>
      <c r="B22647" s="380" t="s">
        <v>49444</v>
      </c>
      <c r="C22647" s="380" t="s">
        <v>7</v>
      </c>
      <c r="D22647" s="381">
        <v>409.9</v>
      </c>
    </row>
    <row r="22648" spans="1:4" ht="18" customHeight="1" x14ac:dyDescent="0.25">
      <c r="A22648" s="379" t="s">
        <v>49445</v>
      </c>
      <c r="B22648" s="380" t="s">
        <v>49446</v>
      </c>
      <c r="C22648" s="380" t="s">
        <v>14</v>
      </c>
      <c r="D22648" s="381">
        <v>41.89</v>
      </c>
    </row>
    <row r="22649" spans="1:4" ht="18" customHeight="1" x14ac:dyDescent="0.25">
      <c r="A22649" s="379" t="s">
        <v>49447</v>
      </c>
      <c r="B22649" s="380" t="s">
        <v>49448</v>
      </c>
      <c r="C22649" s="380" t="s">
        <v>8</v>
      </c>
      <c r="D22649" s="381">
        <v>36.64</v>
      </c>
    </row>
    <row r="22650" spans="1:4" ht="18" customHeight="1" x14ac:dyDescent="0.25">
      <c r="A22650" s="379" t="s">
        <v>49449</v>
      </c>
      <c r="B22650" s="380" t="s">
        <v>49450</v>
      </c>
      <c r="C22650" s="380" t="s">
        <v>8</v>
      </c>
      <c r="D22650" s="381">
        <v>114.99</v>
      </c>
    </row>
    <row r="22651" spans="1:4" ht="18" customHeight="1" x14ac:dyDescent="0.25">
      <c r="A22651" s="379" t="s">
        <v>49451</v>
      </c>
      <c r="B22651" s="380" t="s">
        <v>49452</v>
      </c>
      <c r="C22651" s="380" t="s">
        <v>8</v>
      </c>
      <c r="D22651" s="381">
        <v>46.47</v>
      </c>
    </row>
    <row r="22652" spans="1:4" ht="18" customHeight="1" x14ac:dyDescent="0.25">
      <c r="A22652" s="379" t="s">
        <v>49453</v>
      </c>
      <c r="B22652" s="380" t="s">
        <v>49454</v>
      </c>
      <c r="C22652" s="380" t="s">
        <v>7</v>
      </c>
      <c r="D22652" s="381">
        <v>10.15</v>
      </c>
    </row>
    <row r="22653" spans="1:4" ht="18" customHeight="1" x14ac:dyDescent="0.25">
      <c r="A22653" s="379" t="s">
        <v>49455</v>
      </c>
      <c r="B22653" s="380" t="s">
        <v>49456</v>
      </c>
      <c r="C22653" s="380" t="s">
        <v>16</v>
      </c>
      <c r="D22653" s="381">
        <v>74.91</v>
      </c>
    </row>
    <row r="22654" spans="1:4" ht="18" customHeight="1" x14ac:dyDescent="0.25">
      <c r="A22654" s="379" t="s">
        <v>49457</v>
      </c>
      <c r="B22654" s="380" t="s">
        <v>49458</v>
      </c>
      <c r="C22654" s="380" t="s">
        <v>7</v>
      </c>
      <c r="D22654" s="381">
        <v>1150.9100000000001</v>
      </c>
    </row>
    <row r="22655" spans="1:4" ht="18" customHeight="1" x14ac:dyDescent="0.25">
      <c r="A22655" s="379" t="s">
        <v>49459</v>
      </c>
      <c r="B22655" s="380" t="s">
        <v>49460</v>
      </c>
      <c r="C22655" s="380" t="s">
        <v>7</v>
      </c>
      <c r="D22655" s="381">
        <v>390.46</v>
      </c>
    </row>
    <row r="22656" spans="1:4" ht="18" customHeight="1" x14ac:dyDescent="0.25">
      <c r="A22656" s="379" t="s">
        <v>49461</v>
      </c>
      <c r="B22656" s="380" t="s">
        <v>49462</v>
      </c>
      <c r="C22656" s="380" t="s">
        <v>7</v>
      </c>
      <c r="D22656" s="381">
        <v>830.42</v>
      </c>
    </row>
    <row r="22657" spans="1:4" ht="18" customHeight="1" x14ac:dyDescent="0.25">
      <c r="A22657" s="379" t="s">
        <v>49463</v>
      </c>
      <c r="B22657" s="380" t="s">
        <v>49464</v>
      </c>
      <c r="C22657" s="380" t="s">
        <v>7</v>
      </c>
      <c r="D22657" s="381">
        <v>1773.68</v>
      </c>
    </row>
    <row r="22658" spans="1:4" ht="18" customHeight="1" x14ac:dyDescent="0.25">
      <c r="A22658" s="379" t="s">
        <v>49465</v>
      </c>
      <c r="B22658" s="380" t="s">
        <v>49466</v>
      </c>
      <c r="C22658" s="380" t="s">
        <v>14</v>
      </c>
      <c r="D22658" s="381">
        <v>52.29</v>
      </c>
    </row>
    <row r="22659" spans="1:4" ht="18" customHeight="1" x14ac:dyDescent="0.25">
      <c r="A22659" s="379" t="s">
        <v>49467</v>
      </c>
      <c r="B22659" s="380" t="s">
        <v>49468</v>
      </c>
      <c r="C22659" s="380" t="s">
        <v>8</v>
      </c>
      <c r="D22659" s="381">
        <v>25.64</v>
      </c>
    </row>
    <row r="22660" spans="1:4" ht="18" customHeight="1" x14ac:dyDescent="0.25">
      <c r="A22660" s="379" t="s">
        <v>49469</v>
      </c>
      <c r="B22660" s="380" t="s">
        <v>49470</v>
      </c>
      <c r="C22660" s="380" t="s">
        <v>48180</v>
      </c>
      <c r="D22660" s="381">
        <v>633.67999999999995</v>
      </c>
    </row>
    <row r="22661" spans="1:4" ht="18" customHeight="1" x14ac:dyDescent="0.25">
      <c r="A22661" s="379" t="s">
        <v>49471</v>
      </c>
      <c r="B22661" s="380" t="s">
        <v>49472</v>
      </c>
      <c r="C22661" s="380" t="s">
        <v>7</v>
      </c>
      <c r="D22661" s="381">
        <v>205.12</v>
      </c>
    </row>
    <row r="22662" spans="1:4" ht="18" customHeight="1" x14ac:dyDescent="0.25">
      <c r="A22662" s="379" t="s">
        <v>49473</v>
      </c>
      <c r="B22662" s="380" t="s">
        <v>49474</v>
      </c>
      <c r="C22662" s="380" t="s">
        <v>7</v>
      </c>
      <c r="D22662" s="381">
        <v>218.21</v>
      </c>
    </row>
    <row r="22663" spans="1:4" ht="18" customHeight="1" x14ac:dyDescent="0.25">
      <c r="A22663" s="379" t="s">
        <v>49475</v>
      </c>
      <c r="B22663" s="380" t="s">
        <v>49476</v>
      </c>
      <c r="C22663" s="380" t="s">
        <v>7</v>
      </c>
      <c r="D22663" s="381">
        <v>231.31</v>
      </c>
    </row>
    <row r="22664" spans="1:4" ht="18" customHeight="1" x14ac:dyDescent="0.25">
      <c r="A22664" s="379" t="s">
        <v>49477</v>
      </c>
      <c r="B22664" s="380" t="s">
        <v>49478</v>
      </c>
      <c r="C22664" s="380" t="s">
        <v>7</v>
      </c>
      <c r="D22664" s="381">
        <v>252.35</v>
      </c>
    </row>
    <row r="22665" spans="1:4" ht="18" customHeight="1" x14ac:dyDescent="0.25">
      <c r="A22665" s="379" t="s">
        <v>30555</v>
      </c>
      <c r="B22665" s="380" t="s">
        <v>49479</v>
      </c>
      <c r="C22665" s="380" t="s">
        <v>7</v>
      </c>
      <c r="D22665" s="381">
        <v>146.25</v>
      </c>
    </row>
    <row r="22666" spans="1:4" ht="18" customHeight="1" x14ac:dyDescent="0.25">
      <c r="A22666" s="379" t="s">
        <v>49480</v>
      </c>
      <c r="B22666" s="380" t="s">
        <v>49481</v>
      </c>
      <c r="C22666" s="380" t="s">
        <v>7</v>
      </c>
      <c r="D22666" s="381">
        <v>159.35</v>
      </c>
    </row>
    <row r="22667" spans="1:4" ht="18" customHeight="1" x14ac:dyDescent="0.25">
      <c r="A22667" s="379" t="s">
        <v>49482</v>
      </c>
      <c r="B22667" s="380" t="s">
        <v>49483</v>
      </c>
      <c r="C22667" s="380" t="s">
        <v>7</v>
      </c>
      <c r="D22667" s="381">
        <v>172.44</v>
      </c>
    </row>
    <row r="22668" spans="1:4" ht="18" customHeight="1" x14ac:dyDescent="0.25">
      <c r="A22668" s="379" t="s">
        <v>49484</v>
      </c>
      <c r="B22668" s="380" t="s">
        <v>49485</v>
      </c>
      <c r="C22668" s="380" t="s">
        <v>7</v>
      </c>
      <c r="D22668" s="381">
        <v>188.33</v>
      </c>
    </row>
    <row r="22669" spans="1:4" ht="18" customHeight="1" x14ac:dyDescent="0.25">
      <c r="A22669" s="379" t="s">
        <v>49486</v>
      </c>
      <c r="B22669" s="380" t="s">
        <v>49487</v>
      </c>
      <c r="C22669" s="380" t="s">
        <v>7</v>
      </c>
      <c r="D22669" s="381">
        <v>114.89</v>
      </c>
    </row>
    <row r="22670" spans="1:4" ht="18" customHeight="1" x14ac:dyDescent="0.25">
      <c r="A22670" s="379" t="s">
        <v>49488</v>
      </c>
      <c r="B22670" s="380" t="s">
        <v>49489</v>
      </c>
      <c r="C22670" s="380" t="s">
        <v>7</v>
      </c>
      <c r="D22670" s="381">
        <v>36.78</v>
      </c>
    </row>
    <row r="22671" spans="1:4" ht="18" customHeight="1" x14ac:dyDescent="0.25">
      <c r="A22671" s="379" t="s">
        <v>49490</v>
      </c>
      <c r="B22671" s="380" t="s">
        <v>49491</v>
      </c>
      <c r="C22671" s="380" t="s">
        <v>7</v>
      </c>
      <c r="D22671" s="381">
        <v>24.93</v>
      </c>
    </row>
    <row r="22672" spans="1:4" ht="18" customHeight="1" x14ac:dyDescent="0.25">
      <c r="A22672" s="379" t="s">
        <v>49492</v>
      </c>
      <c r="B22672" s="380" t="s">
        <v>49493</v>
      </c>
      <c r="C22672" s="380" t="s">
        <v>7</v>
      </c>
      <c r="D22672" s="381">
        <v>61.36</v>
      </c>
    </row>
    <row r="22673" spans="1:4" ht="18" customHeight="1" x14ac:dyDescent="0.25">
      <c r="A22673" s="379" t="s">
        <v>49494</v>
      </c>
      <c r="B22673" s="380" t="s">
        <v>49495</v>
      </c>
      <c r="C22673" s="380" t="s">
        <v>10</v>
      </c>
      <c r="D22673" s="381">
        <v>6986.14</v>
      </c>
    </row>
    <row r="22674" spans="1:4" ht="18" customHeight="1" x14ac:dyDescent="0.25">
      <c r="A22674" s="379" t="s">
        <v>49496</v>
      </c>
      <c r="B22674" s="380" t="s">
        <v>49497</v>
      </c>
      <c r="C22674" s="380" t="s">
        <v>48180</v>
      </c>
      <c r="D22674" s="381">
        <v>633.67999999999995</v>
      </c>
    </row>
    <row r="22675" spans="1:4" ht="18" customHeight="1" x14ac:dyDescent="0.25">
      <c r="A22675" s="382" t="s">
        <v>49498</v>
      </c>
      <c r="B22675" s="380" t="s">
        <v>48605</v>
      </c>
      <c r="C22675" s="383" t="s">
        <v>16</v>
      </c>
      <c r="D22675" s="384">
        <v>31.41</v>
      </c>
    </row>
    <row r="22676" spans="1:4" ht="18" customHeight="1" x14ac:dyDescent="0.25">
      <c r="A22676" s="382" t="s">
        <v>49499</v>
      </c>
      <c r="B22676" s="380" t="s">
        <v>48607</v>
      </c>
      <c r="C22676" s="383" t="s">
        <v>16</v>
      </c>
      <c r="D22676" s="384">
        <v>34.65</v>
      </c>
    </row>
    <row r="22677" spans="1:4" ht="18" customHeight="1" x14ac:dyDescent="0.25">
      <c r="A22677" s="379" t="s">
        <v>49500</v>
      </c>
      <c r="B22677" s="380" t="s">
        <v>49497</v>
      </c>
      <c r="C22677" s="380" t="s">
        <v>48180</v>
      </c>
      <c r="D22677" s="381">
        <v>633.67999999999995</v>
      </c>
    </row>
    <row r="22678" spans="1:4" ht="18" customHeight="1" x14ac:dyDescent="0.25">
      <c r="A22678" s="379" t="s">
        <v>49501</v>
      </c>
      <c r="B22678" s="380" t="s">
        <v>49502</v>
      </c>
      <c r="C22678" s="380" t="s">
        <v>7</v>
      </c>
      <c r="D22678" s="381">
        <v>97.1</v>
      </c>
    </row>
    <row r="22679" spans="1:4" ht="18" customHeight="1" x14ac:dyDescent="0.25">
      <c r="A22679" s="379" t="s">
        <v>49503</v>
      </c>
      <c r="B22679" s="380" t="s">
        <v>49504</v>
      </c>
      <c r="C22679" s="380" t="s">
        <v>7</v>
      </c>
      <c r="D22679" s="381">
        <v>89.68</v>
      </c>
    </row>
    <row r="22680" spans="1:4" ht="18" customHeight="1" x14ac:dyDescent="0.25">
      <c r="A22680" s="379" t="s">
        <v>49505</v>
      </c>
      <c r="B22680" s="380" t="s">
        <v>49506</v>
      </c>
      <c r="C22680" s="380" t="s">
        <v>7</v>
      </c>
      <c r="D22680" s="381">
        <v>131.05000000000001</v>
      </c>
    </row>
    <row r="22681" spans="1:4" ht="18" customHeight="1" x14ac:dyDescent="0.25">
      <c r="A22681" s="379" t="s">
        <v>49507</v>
      </c>
      <c r="B22681" s="380" t="s">
        <v>49508</v>
      </c>
      <c r="C22681" s="380" t="s">
        <v>7</v>
      </c>
      <c r="D22681" s="381">
        <v>106.43</v>
      </c>
    </row>
    <row r="22682" spans="1:4" ht="18" customHeight="1" x14ac:dyDescent="0.25">
      <c r="A22682" s="379" t="s">
        <v>49509</v>
      </c>
      <c r="B22682" s="380" t="s">
        <v>49510</v>
      </c>
      <c r="C22682" s="380" t="s">
        <v>48180</v>
      </c>
      <c r="D22682" s="381">
        <v>633.67999999999995</v>
      </c>
    </row>
    <row r="22683" spans="1:4" ht="18" customHeight="1" x14ac:dyDescent="0.25">
      <c r="A22683" s="379" t="s">
        <v>49511</v>
      </c>
      <c r="B22683" s="380" t="s">
        <v>49512</v>
      </c>
      <c r="C22683" s="380" t="s">
        <v>7</v>
      </c>
      <c r="D22683" s="381">
        <v>92.65</v>
      </c>
    </row>
    <row r="22684" spans="1:4" ht="18" customHeight="1" x14ac:dyDescent="0.25">
      <c r="A22684" s="379" t="s">
        <v>49513</v>
      </c>
      <c r="B22684" s="380" t="s">
        <v>49514</v>
      </c>
      <c r="C22684" s="380" t="s">
        <v>7</v>
      </c>
      <c r="D22684" s="381">
        <v>154.05000000000001</v>
      </c>
    </row>
    <row r="22685" spans="1:4" ht="18" customHeight="1" x14ac:dyDescent="0.25">
      <c r="A22685" s="379" t="s">
        <v>49515</v>
      </c>
      <c r="B22685" s="380" t="s">
        <v>49516</v>
      </c>
      <c r="C22685" s="380" t="s">
        <v>7</v>
      </c>
      <c r="D22685" s="381">
        <v>139.9</v>
      </c>
    </row>
    <row r="22686" spans="1:4" ht="18" customHeight="1" x14ac:dyDescent="0.25">
      <c r="A22686" s="379" t="s">
        <v>49517</v>
      </c>
      <c r="B22686" s="380" t="s">
        <v>49518</v>
      </c>
      <c r="C22686" s="380" t="s">
        <v>7</v>
      </c>
      <c r="D22686" s="381">
        <v>62.83</v>
      </c>
    </row>
    <row r="22687" spans="1:4" ht="18" customHeight="1" x14ac:dyDescent="0.25">
      <c r="A22687" s="379" t="s">
        <v>49519</v>
      </c>
      <c r="B22687" s="380" t="s">
        <v>49520</v>
      </c>
      <c r="C22687" s="380" t="s">
        <v>7</v>
      </c>
      <c r="D22687" s="381">
        <v>109.79</v>
      </c>
    </row>
    <row r="22688" spans="1:4" ht="18" customHeight="1" x14ac:dyDescent="0.25">
      <c r="A22688" s="379" t="s">
        <v>49521</v>
      </c>
      <c r="B22688" s="380" t="s">
        <v>49522</v>
      </c>
      <c r="C22688" s="380" t="s">
        <v>7</v>
      </c>
      <c r="D22688" s="381">
        <v>49.37</v>
      </c>
    </row>
    <row r="22689" spans="1:4" ht="18" customHeight="1" x14ac:dyDescent="0.25">
      <c r="A22689" s="379" t="s">
        <v>49523</v>
      </c>
      <c r="B22689" s="380" t="s">
        <v>49524</v>
      </c>
      <c r="C22689" s="380" t="s">
        <v>7</v>
      </c>
      <c r="D22689" s="381">
        <v>83.52</v>
      </c>
    </row>
    <row r="22690" spans="1:4" ht="18" customHeight="1" x14ac:dyDescent="0.25">
      <c r="A22690" s="379" t="s">
        <v>49525</v>
      </c>
      <c r="B22690" s="380" t="s">
        <v>49526</v>
      </c>
      <c r="C22690" s="380" t="s">
        <v>7</v>
      </c>
      <c r="D22690" s="381">
        <v>94.85</v>
      </c>
    </row>
    <row r="22691" spans="1:4" ht="18" customHeight="1" x14ac:dyDescent="0.25">
      <c r="A22691" s="379" t="s">
        <v>49527</v>
      </c>
      <c r="B22691" s="380" t="s">
        <v>49528</v>
      </c>
      <c r="C22691" s="380" t="s">
        <v>7</v>
      </c>
      <c r="D22691" s="381">
        <v>128.52000000000001</v>
      </c>
    </row>
    <row r="22692" spans="1:4" ht="9" customHeight="1" x14ac:dyDescent="0.25">
      <c r="A22692" s="379" t="s">
        <v>49529</v>
      </c>
      <c r="B22692" s="385" t="s">
        <v>49530</v>
      </c>
      <c r="C22692" s="380" t="s">
        <v>7</v>
      </c>
      <c r="D22692" s="381">
        <v>141.52000000000001</v>
      </c>
    </row>
    <row r="22693" spans="1:4" ht="9" customHeight="1" x14ac:dyDescent="0.25">
      <c r="A22693" s="379" t="s">
        <v>49531</v>
      </c>
      <c r="B22693" s="385" t="s">
        <v>49532</v>
      </c>
      <c r="C22693" s="380" t="s">
        <v>7</v>
      </c>
      <c r="D22693" s="381">
        <v>157.79</v>
      </c>
    </row>
    <row r="22694" spans="1:4" ht="9" customHeight="1" x14ac:dyDescent="0.25">
      <c r="A22694" s="379" t="s">
        <v>49533</v>
      </c>
      <c r="B22694" s="380" t="s">
        <v>49534</v>
      </c>
      <c r="C22694" s="380" t="s">
        <v>7</v>
      </c>
      <c r="D22694" s="381">
        <v>159.87</v>
      </c>
    </row>
    <row r="22695" spans="1:4" ht="9" customHeight="1" x14ac:dyDescent="0.25">
      <c r="A22695" s="379" t="s">
        <v>49535</v>
      </c>
      <c r="B22695" s="380" t="s">
        <v>49536</v>
      </c>
      <c r="C22695" s="380" t="s">
        <v>7</v>
      </c>
      <c r="D22695" s="381">
        <v>124.74</v>
      </c>
    </row>
    <row r="22696" spans="1:4" ht="9" customHeight="1" x14ac:dyDescent="0.25">
      <c r="A22696" s="379" t="s">
        <v>49537</v>
      </c>
      <c r="B22696" s="385" t="s">
        <v>49538</v>
      </c>
      <c r="C22696" s="380" t="s">
        <v>7</v>
      </c>
      <c r="D22696" s="381">
        <v>116.49</v>
      </c>
    </row>
    <row r="22697" spans="1:4" ht="9" customHeight="1" x14ac:dyDescent="0.25">
      <c r="A22697" s="379" t="s">
        <v>49539</v>
      </c>
      <c r="B22697" s="385" t="s">
        <v>49540</v>
      </c>
      <c r="C22697" s="380" t="s">
        <v>7</v>
      </c>
      <c r="D22697" s="381">
        <v>142.88999999999999</v>
      </c>
    </row>
    <row r="22698" spans="1:4" ht="9" customHeight="1" x14ac:dyDescent="0.25">
      <c r="A22698" s="379" t="s">
        <v>49541</v>
      </c>
      <c r="B22698" s="380" t="s">
        <v>49542</v>
      </c>
      <c r="C22698" s="380" t="s">
        <v>7</v>
      </c>
      <c r="D22698" s="381">
        <v>286.13</v>
      </c>
    </row>
    <row r="22699" spans="1:4" ht="9" customHeight="1" x14ac:dyDescent="0.25">
      <c r="A22699" s="379" t="s">
        <v>49543</v>
      </c>
      <c r="B22699" s="380" t="s">
        <v>49544</v>
      </c>
      <c r="C22699" s="380" t="s">
        <v>7</v>
      </c>
      <c r="D22699" s="381">
        <v>351.33</v>
      </c>
    </row>
    <row r="22700" spans="1:4" ht="9" customHeight="1" x14ac:dyDescent="0.25">
      <c r="A22700" s="379" t="s">
        <v>49545</v>
      </c>
      <c r="B22700" s="380" t="s">
        <v>49546</v>
      </c>
      <c r="C22700" s="380" t="s">
        <v>7</v>
      </c>
      <c r="D22700" s="381">
        <v>221.79</v>
      </c>
    </row>
    <row r="22701" spans="1:4" ht="9" customHeight="1" x14ac:dyDescent="0.25">
      <c r="A22701" s="379" t="s">
        <v>49547</v>
      </c>
      <c r="B22701" s="380" t="s">
        <v>49548</v>
      </c>
      <c r="C22701" s="380" t="s">
        <v>7</v>
      </c>
      <c r="D22701" s="381">
        <v>239.24</v>
      </c>
    </row>
    <row r="22702" spans="1:4" ht="9" customHeight="1" x14ac:dyDescent="0.25">
      <c r="A22702" s="382" t="s">
        <v>49549</v>
      </c>
      <c r="B22702" s="380" t="s">
        <v>49550</v>
      </c>
      <c r="C22702" s="383" t="s">
        <v>7</v>
      </c>
      <c r="D22702" s="384">
        <v>182.69</v>
      </c>
    </row>
    <row r="22703" spans="1:4" ht="9" customHeight="1" x14ac:dyDescent="0.25">
      <c r="A22703" s="379" t="s">
        <v>49551</v>
      </c>
      <c r="B22703" s="380" t="s">
        <v>49552</v>
      </c>
      <c r="C22703" s="380" t="s">
        <v>14</v>
      </c>
      <c r="D22703" s="381">
        <v>36.130000000000003</v>
      </c>
    </row>
    <row r="22704" spans="1:4" ht="9" customHeight="1" x14ac:dyDescent="0.25">
      <c r="A22704" s="379" t="s">
        <v>49553</v>
      </c>
      <c r="B22704" s="380" t="s">
        <v>49554</v>
      </c>
      <c r="C22704" s="380" t="s">
        <v>14</v>
      </c>
      <c r="D22704" s="381">
        <v>141.46</v>
      </c>
    </row>
    <row r="22705" spans="1:4" ht="9" customHeight="1" x14ac:dyDescent="0.25">
      <c r="A22705" s="379" t="s">
        <v>49555</v>
      </c>
      <c r="B22705" s="380" t="s">
        <v>49556</v>
      </c>
      <c r="C22705" s="380" t="s">
        <v>7</v>
      </c>
      <c r="D22705" s="381">
        <v>94.49</v>
      </c>
    </row>
    <row r="22706" spans="1:4" ht="9" customHeight="1" x14ac:dyDescent="0.25">
      <c r="A22706" s="379" t="s">
        <v>49557</v>
      </c>
      <c r="B22706" s="380" t="s">
        <v>49558</v>
      </c>
      <c r="C22706" s="380" t="s">
        <v>14</v>
      </c>
      <c r="D22706" s="381">
        <v>163.35</v>
      </c>
    </row>
    <row r="22707" spans="1:4" ht="9" customHeight="1" x14ac:dyDescent="0.25">
      <c r="A22707" s="379" t="s">
        <v>49559</v>
      </c>
      <c r="B22707" s="380" t="s">
        <v>49560</v>
      </c>
      <c r="C22707" s="380" t="s">
        <v>14</v>
      </c>
      <c r="D22707" s="381">
        <v>73.75</v>
      </c>
    </row>
    <row r="22708" spans="1:4" ht="9" customHeight="1" x14ac:dyDescent="0.25">
      <c r="A22708" s="379" t="s">
        <v>49561</v>
      </c>
      <c r="B22708" s="380" t="s">
        <v>49562</v>
      </c>
      <c r="C22708" s="380" t="s">
        <v>14</v>
      </c>
      <c r="D22708" s="381">
        <v>163.47999999999999</v>
      </c>
    </row>
    <row r="22709" spans="1:4" ht="9" customHeight="1" x14ac:dyDescent="0.25">
      <c r="A22709" s="379" t="s">
        <v>49563</v>
      </c>
      <c r="B22709" s="380" t="s">
        <v>49564</v>
      </c>
      <c r="C22709" s="380" t="s">
        <v>14</v>
      </c>
      <c r="D22709" s="381">
        <v>169.22</v>
      </c>
    </row>
    <row r="22710" spans="1:4" ht="9" customHeight="1" x14ac:dyDescent="0.25">
      <c r="A22710" s="379" t="s">
        <v>49565</v>
      </c>
      <c r="B22710" s="380" t="s">
        <v>49566</v>
      </c>
      <c r="C22710" s="380" t="s">
        <v>14</v>
      </c>
      <c r="D22710" s="381">
        <v>35.53</v>
      </c>
    </row>
    <row r="22711" spans="1:4" ht="9" customHeight="1" x14ac:dyDescent="0.25">
      <c r="A22711" s="379" t="s">
        <v>49567</v>
      </c>
      <c r="B22711" s="380" t="s">
        <v>49568</v>
      </c>
      <c r="C22711" s="380" t="s">
        <v>7</v>
      </c>
      <c r="D22711" s="381">
        <v>910.92</v>
      </c>
    </row>
    <row r="22712" spans="1:4" ht="9" customHeight="1" x14ac:dyDescent="0.25">
      <c r="A22712" s="379" t="s">
        <v>49569</v>
      </c>
      <c r="B22712" s="380" t="s">
        <v>49570</v>
      </c>
      <c r="C22712" s="380" t="s">
        <v>48180</v>
      </c>
      <c r="D22712" s="381">
        <v>633.67999999999995</v>
      </c>
    </row>
    <row r="22713" spans="1:4" ht="9" customHeight="1" x14ac:dyDescent="0.25">
      <c r="A22713" s="379" t="s">
        <v>49571</v>
      </c>
      <c r="B22713" s="380" t="s">
        <v>49572</v>
      </c>
      <c r="C22713" s="380" t="s">
        <v>14</v>
      </c>
      <c r="D22713" s="381">
        <v>57.71</v>
      </c>
    </row>
    <row r="22714" spans="1:4" ht="9" customHeight="1" x14ac:dyDescent="0.25">
      <c r="A22714" s="379" t="s">
        <v>49573</v>
      </c>
      <c r="B22714" s="380" t="s">
        <v>49574</v>
      </c>
      <c r="C22714" s="380" t="s">
        <v>14</v>
      </c>
      <c r="D22714" s="381">
        <v>64.27</v>
      </c>
    </row>
    <row r="22715" spans="1:4" ht="9" customHeight="1" x14ac:dyDescent="0.25">
      <c r="A22715" s="379" t="s">
        <v>49575</v>
      </c>
      <c r="B22715" s="380" t="s">
        <v>49576</v>
      </c>
      <c r="C22715" s="380" t="s">
        <v>14</v>
      </c>
      <c r="D22715" s="381">
        <v>77.81</v>
      </c>
    </row>
    <row r="22716" spans="1:4" ht="9" customHeight="1" x14ac:dyDescent="0.25">
      <c r="A22716" s="379" t="s">
        <v>49577</v>
      </c>
      <c r="B22716" s="380" t="s">
        <v>49578</v>
      </c>
      <c r="C22716" s="380" t="s">
        <v>14</v>
      </c>
      <c r="D22716" s="381">
        <v>93.44</v>
      </c>
    </row>
    <row r="22717" spans="1:4" ht="9" customHeight="1" x14ac:dyDescent="0.25">
      <c r="A22717" s="379" t="s">
        <v>49579</v>
      </c>
      <c r="B22717" s="380" t="s">
        <v>49580</v>
      </c>
      <c r="C22717" s="380" t="s">
        <v>14</v>
      </c>
      <c r="D22717" s="381">
        <v>94.55</v>
      </c>
    </row>
    <row r="22718" spans="1:4" ht="9" customHeight="1" x14ac:dyDescent="0.25">
      <c r="A22718" s="379" t="s">
        <v>49581</v>
      </c>
      <c r="B22718" s="380" t="s">
        <v>49582</v>
      </c>
      <c r="C22718" s="380" t="s">
        <v>14</v>
      </c>
      <c r="D22718" s="381">
        <v>74.89</v>
      </c>
    </row>
    <row r="22719" spans="1:4" ht="9" customHeight="1" x14ac:dyDescent="0.25">
      <c r="A22719" s="379" t="s">
        <v>49583</v>
      </c>
      <c r="B22719" s="380" t="s">
        <v>49584</v>
      </c>
      <c r="C22719" s="380" t="s">
        <v>14</v>
      </c>
      <c r="D22719" s="381">
        <v>81.819999999999993</v>
      </c>
    </row>
    <row r="22720" spans="1:4" ht="9" customHeight="1" x14ac:dyDescent="0.25">
      <c r="A22720" s="379" t="s">
        <v>49585</v>
      </c>
      <c r="B22720" s="380" t="s">
        <v>49586</v>
      </c>
      <c r="C22720" s="380" t="s">
        <v>14</v>
      </c>
      <c r="D22720" s="381">
        <v>98.94</v>
      </c>
    </row>
    <row r="22721" spans="1:4" ht="9" customHeight="1" x14ac:dyDescent="0.25">
      <c r="A22721" s="379" t="s">
        <v>49587</v>
      </c>
      <c r="B22721" s="380" t="s">
        <v>49588</v>
      </c>
      <c r="C22721" s="380" t="s">
        <v>14</v>
      </c>
      <c r="D22721" s="381">
        <v>74.900000000000006</v>
      </c>
    </row>
    <row r="22722" spans="1:4" ht="9" customHeight="1" x14ac:dyDescent="0.25">
      <c r="A22722" s="379" t="s">
        <v>49589</v>
      </c>
      <c r="B22722" s="380" t="s">
        <v>49590</v>
      </c>
      <c r="C22722" s="380" t="s">
        <v>14</v>
      </c>
      <c r="D22722" s="381">
        <v>84.28</v>
      </c>
    </row>
    <row r="22723" spans="1:4" ht="9" customHeight="1" x14ac:dyDescent="0.25">
      <c r="A22723" s="379" t="s">
        <v>49591</v>
      </c>
      <c r="B22723" s="380" t="s">
        <v>49592</v>
      </c>
      <c r="C22723" s="380" t="s">
        <v>14</v>
      </c>
      <c r="D22723" s="381">
        <v>113.81</v>
      </c>
    </row>
    <row r="22724" spans="1:4" ht="9" customHeight="1" x14ac:dyDescent="0.25">
      <c r="A22724" s="379" t="s">
        <v>49593</v>
      </c>
      <c r="B22724" s="380" t="s">
        <v>49594</v>
      </c>
      <c r="C22724" s="380" t="s">
        <v>14</v>
      </c>
      <c r="D22724" s="381">
        <v>142.9</v>
      </c>
    </row>
    <row r="22725" spans="1:4" ht="9" customHeight="1" x14ac:dyDescent="0.25">
      <c r="A22725" s="379" t="s">
        <v>49595</v>
      </c>
      <c r="B22725" s="380" t="s">
        <v>49596</v>
      </c>
      <c r="C22725" s="380" t="s">
        <v>14</v>
      </c>
      <c r="D22725" s="381">
        <v>75.14</v>
      </c>
    </row>
    <row r="22726" spans="1:4" ht="9" customHeight="1" x14ac:dyDescent="0.25">
      <c r="A22726" s="379" t="s">
        <v>49597</v>
      </c>
      <c r="B22726" s="380" t="s">
        <v>49598</v>
      </c>
      <c r="C22726" s="380" t="s">
        <v>14</v>
      </c>
      <c r="D22726" s="381">
        <v>127.43</v>
      </c>
    </row>
    <row r="22727" spans="1:4" ht="9" customHeight="1" x14ac:dyDescent="0.25">
      <c r="A22727" s="379" t="s">
        <v>49599</v>
      </c>
      <c r="B22727" s="380" t="s">
        <v>49600</v>
      </c>
      <c r="C22727" s="380" t="s">
        <v>14</v>
      </c>
      <c r="D22727" s="381">
        <v>72.67</v>
      </c>
    </row>
    <row r="22728" spans="1:4" ht="9" customHeight="1" x14ac:dyDescent="0.25">
      <c r="A22728" s="379" t="s">
        <v>49601</v>
      </c>
      <c r="B22728" s="380" t="s">
        <v>49602</v>
      </c>
      <c r="C22728" s="380" t="s">
        <v>14</v>
      </c>
      <c r="D22728" s="381">
        <v>69.28</v>
      </c>
    </row>
    <row r="22729" spans="1:4" ht="9" customHeight="1" x14ac:dyDescent="0.25">
      <c r="A22729" s="379" t="s">
        <v>49603</v>
      </c>
      <c r="B22729" s="380" t="s">
        <v>49604</v>
      </c>
      <c r="C22729" s="380" t="s">
        <v>14</v>
      </c>
      <c r="D22729" s="381">
        <v>70.349999999999994</v>
      </c>
    </row>
    <row r="22730" spans="1:4" ht="9" customHeight="1" x14ac:dyDescent="0.25">
      <c r="A22730" s="379" t="s">
        <v>49605</v>
      </c>
      <c r="B22730" s="380" t="s">
        <v>49606</v>
      </c>
      <c r="C22730" s="380" t="s">
        <v>14</v>
      </c>
      <c r="D22730" s="381">
        <v>90.82</v>
      </c>
    </row>
    <row r="22731" spans="1:4" ht="9" customHeight="1" x14ac:dyDescent="0.25">
      <c r="A22731" s="379" t="s">
        <v>49607</v>
      </c>
      <c r="B22731" s="380" t="s">
        <v>49608</v>
      </c>
      <c r="C22731" s="380" t="s">
        <v>14</v>
      </c>
      <c r="D22731" s="381">
        <v>142.41</v>
      </c>
    </row>
    <row r="22732" spans="1:4" ht="9" customHeight="1" x14ac:dyDescent="0.25">
      <c r="A22732" s="382" t="s">
        <v>49609</v>
      </c>
      <c r="B22732" s="385" t="s">
        <v>49610</v>
      </c>
      <c r="C22732" s="383" t="s">
        <v>7</v>
      </c>
      <c r="D22732" s="384">
        <v>163.04</v>
      </c>
    </row>
    <row r="22733" spans="1:4" ht="9" customHeight="1" x14ac:dyDescent="0.25">
      <c r="A22733" s="379" t="s">
        <v>49611</v>
      </c>
      <c r="B22733" s="380" t="s">
        <v>49612</v>
      </c>
      <c r="C22733" s="380" t="s">
        <v>7</v>
      </c>
      <c r="D22733" s="381">
        <v>143.02000000000001</v>
      </c>
    </row>
    <row r="22734" spans="1:4" ht="9" customHeight="1" x14ac:dyDescent="0.25">
      <c r="A22734" s="379" t="s">
        <v>30575</v>
      </c>
      <c r="B22734" s="380" t="s">
        <v>49613</v>
      </c>
      <c r="C22734" s="380" t="s">
        <v>7</v>
      </c>
      <c r="D22734" s="381">
        <v>182.2</v>
      </c>
    </row>
    <row r="22735" spans="1:4" ht="9" customHeight="1" x14ac:dyDescent="0.25">
      <c r="A22735" s="379" t="s">
        <v>49614</v>
      </c>
      <c r="B22735" s="380" t="s">
        <v>49615</v>
      </c>
      <c r="C22735" s="380" t="s">
        <v>7</v>
      </c>
      <c r="D22735" s="381">
        <v>127.86</v>
      </c>
    </row>
    <row r="22736" spans="1:4" ht="9" customHeight="1" x14ac:dyDescent="0.25">
      <c r="A22736" s="382" t="s">
        <v>49616</v>
      </c>
      <c r="B22736" s="380" t="s">
        <v>49617</v>
      </c>
      <c r="C22736" s="383" t="s">
        <v>7</v>
      </c>
      <c r="D22736" s="384">
        <v>197.61</v>
      </c>
    </row>
    <row r="22737" spans="1:4" ht="9" customHeight="1" x14ac:dyDescent="0.25">
      <c r="A22737" s="379" t="s">
        <v>49618</v>
      </c>
      <c r="B22737" s="380" t="s">
        <v>49619</v>
      </c>
      <c r="C22737" s="380" t="s">
        <v>7</v>
      </c>
      <c r="D22737" s="381">
        <v>18.11</v>
      </c>
    </row>
    <row r="22738" spans="1:4" ht="9" customHeight="1" x14ac:dyDescent="0.25">
      <c r="A22738" s="379" t="s">
        <v>49620</v>
      </c>
      <c r="B22738" s="380" t="s">
        <v>49621</v>
      </c>
      <c r="C22738" s="380" t="s">
        <v>48180</v>
      </c>
      <c r="D22738" s="381">
        <v>633.67999999999995</v>
      </c>
    </row>
    <row r="22739" spans="1:4" ht="9" customHeight="1" x14ac:dyDescent="0.25">
      <c r="A22739" s="379" t="s">
        <v>49622</v>
      </c>
      <c r="B22739" s="380" t="s">
        <v>49623</v>
      </c>
      <c r="C22739" s="380" t="s">
        <v>7</v>
      </c>
      <c r="D22739" s="381">
        <v>5.51</v>
      </c>
    </row>
    <row r="22740" spans="1:4" ht="9" customHeight="1" x14ac:dyDescent="0.25">
      <c r="A22740" s="379" t="s">
        <v>49624</v>
      </c>
      <c r="B22740" s="385" t="s">
        <v>49625</v>
      </c>
      <c r="C22740" s="380" t="s">
        <v>7</v>
      </c>
      <c r="D22740" s="381">
        <v>24.46</v>
      </c>
    </row>
    <row r="22741" spans="1:4" ht="9" customHeight="1" x14ac:dyDescent="0.25">
      <c r="A22741" s="379" t="s">
        <v>49626</v>
      </c>
      <c r="B22741" s="380" t="s">
        <v>49627</v>
      </c>
      <c r="C22741" s="380" t="s">
        <v>7</v>
      </c>
      <c r="D22741" s="381">
        <v>34.65</v>
      </c>
    </row>
    <row r="22742" spans="1:4" ht="9" customHeight="1" x14ac:dyDescent="0.25">
      <c r="A22742" s="379" t="s">
        <v>49628</v>
      </c>
      <c r="B22742" s="385" t="s">
        <v>49625</v>
      </c>
      <c r="C22742" s="380" t="s">
        <v>7</v>
      </c>
      <c r="D22742" s="381">
        <v>16.3</v>
      </c>
    </row>
    <row r="22743" spans="1:4" ht="9" customHeight="1" x14ac:dyDescent="0.25">
      <c r="A22743" s="379" t="s">
        <v>49629</v>
      </c>
      <c r="B22743" s="385" t="s">
        <v>49630</v>
      </c>
      <c r="C22743" s="380" t="s">
        <v>7</v>
      </c>
      <c r="D22743" s="381">
        <v>26.5</v>
      </c>
    </row>
    <row r="22744" spans="1:4" ht="9" customHeight="1" x14ac:dyDescent="0.25">
      <c r="A22744" s="379" t="s">
        <v>49631</v>
      </c>
      <c r="B22744" s="380" t="s">
        <v>49632</v>
      </c>
      <c r="C22744" s="380" t="s">
        <v>14</v>
      </c>
      <c r="D22744" s="381">
        <v>4.07</v>
      </c>
    </row>
    <row r="22745" spans="1:4" ht="9" customHeight="1" x14ac:dyDescent="0.25">
      <c r="A22745" s="379" t="s">
        <v>49633</v>
      </c>
      <c r="B22745" s="380" t="s">
        <v>49634</v>
      </c>
      <c r="C22745" s="380" t="s">
        <v>14</v>
      </c>
      <c r="D22745" s="381">
        <v>2.44</v>
      </c>
    </row>
    <row r="22746" spans="1:4" ht="9" customHeight="1" x14ac:dyDescent="0.25">
      <c r="A22746" s="379" t="s">
        <v>49635</v>
      </c>
      <c r="B22746" s="380" t="s">
        <v>49636</v>
      </c>
      <c r="C22746" s="380" t="s">
        <v>14</v>
      </c>
      <c r="D22746" s="381">
        <v>0.4</v>
      </c>
    </row>
    <row r="22747" spans="1:4" ht="9" customHeight="1" x14ac:dyDescent="0.25">
      <c r="A22747" s="379" t="s">
        <v>49637</v>
      </c>
      <c r="B22747" s="380" t="s">
        <v>49638</v>
      </c>
      <c r="C22747" s="380" t="s">
        <v>8</v>
      </c>
      <c r="D22747" s="381">
        <v>6.11</v>
      </c>
    </row>
    <row r="22748" spans="1:4" ht="9" customHeight="1" x14ac:dyDescent="0.25">
      <c r="A22748" s="379" t="s">
        <v>49639</v>
      </c>
      <c r="B22748" s="380" t="s">
        <v>49640</v>
      </c>
      <c r="C22748" s="380" t="s">
        <v>7</v>
      </c>
      <c r="D22748" s="381">
        <v>5.98</v>
      </c>
    </row>
    <row r="22749" spans="1:4" ht="9" customHeight="1" x14ac:dyDescent="0.25">
      <c r="A22749" s="379" t="s">
        <v>49641</v>
      </c>
      <c r="B22749" s="380" t="s">
        <v>49642</v>
      </c>
      <c r="C22749" s="380" t="s">
        <v>7</v>
      </c>
      <c r="D22749" s="381">
        <v>4.12</v>
      </c>
    </row>
    <row r="22750" spans="1:4" ht="9" customHeight="1" x14ac:dyDescent="0.25">
      <c r="A22750" s="379" t="s">
        <v>49643</v>
      </c>
      <c r="B22750" s="380" t="s">
        <v>49644</v>
      </c>
      <c r="C22750" s="380" t="s">
        <v>14</v>
      </c>
      <c r="D22750" s="381">
        <v>5.51</v>
      </c>
    </row>
    <row r="22751" spans="1:4" ht="9" customHeight="1" x14ac:dyDescent="0.25">
      <c r="A22751" s="379" t="s">
        <v>49645</v>
      </c>
      <c r="B22751" s="380" t="s">
        <v>49646</v>
      </c>
      <c r="C22751" s="380" t="s">
        <v>14</v>
      </c>
      <c r="D22751" s="381">
        <v>1.37</v>
      </c>
    </row>
    <row r="22752" spans="1:4" ht="9" customHeight="1" x14ac:dyDescent="0.25">
      <c r="A22752" s="379" t="s">
        <v>49647</v>
      </c>
      <c r="B22752" s="380" t="s">
        <v>49648</v>
      </c>
      <c r="C22752" s="380" t="s">
        <v>7</v>
      </c>
      <c r="D22752" s="381">
        <v>7.42</v>
      </c>
    </row>
    <row r="22753" spans="1:4" ht="9" customHeight="1" x14ac:dyDescent="0.25">
      <c r="A22753" s="379" t="s">
        <v>49649</v>
      </c>
      <c r="B22753" s="380" t="s">
        <v>49650</v>
      </c>
      <c r="C22753" s="380" t="s">
        <v>7</v>
      </c>
      <c r="D22753" s="381">
        <v>5.15</v>
      </c>
    </row>
    <row r="22754" spans="1:4" ht="9" customHeight="1" x14ac:dyDescent="0.25">
      <c r="A22754" s="379" t="s">
        <v>49651</v>
      </c>
      <c r="B22754" s="380" t="s">
        <v>49652</v>
      </c>
      <c r="C22754" s="380" t="s">
        <v>14</v>
      </c>
      <c r="D22754" s="381">
        <v>9.19</v>
      </c>
    </row>
    <row r="22755" spans="1:4" ht="9" customHeight="1" x14ac:dyDescent="0.25">
      <c r="A22755" s="379" t="s">
        <v>49653</v>
      </c>
      <c r="B22755" s="380" t="s">
        <v>49654</v>
      </c>
      <c r="C22755" s="380" t="s">
        <v>14</v>
      </c>
      <c r="D22755" s="381">
        <v>2.29</v>
      </c>
    </row>
    <row r="22756" spans="1:4" ht="9" customHeight="1" x14ac:dyDescent="0.25">
      <c r="A22756" s="379" t="s">
        <v>49655</v>
      </c>
      <c r="B22756" s="380" t="s">
        <v>48284</v>
      </c>
      <c r="C22756" s="380" t="s">
        <v>48180</v>
      </c>
      <c r="D22756" s="381">
        <v>633.67999999999995</v>
      </c>
    </row>
    <row r="22757" spans="1:4" ht="9" customHeight="1" x14ac:dyDescent="0.25">
      <c r="A22757" s="379" t="s">
        <v>49656</v>
      </c>
      <c r="B22757" s="380" t="s">
        <v>49657</v>
      </c>
      <c r="C22757" s="380" t="s">
        <v>14</v>
      </c>
      <c r="D22757" s="381">
        <v>0.82</v>
      </c>
    </row>
    <row r="22758" spans="1:4" ht="9" customHeight="1" x14ac:dyDescent="0.25">
      <c r="A22758" s="379" t="s">
        <v>49658</v>
      </c>
      <c r="B22758" s="380" t="s">
        <v>49659</v>
      </c>
      <c r="C22758" s="380" t="s">
        <v>14</v>
      </c>
      <c r="D22758" s="381">
        <v>5.84</v>
      </c>
    </row>
    <row r="22759" spans="1:4" ht="9" customHeight="1" x14ac:dyDescent="0.25">
      <c r="A22759" s="379" t="s">
        <v>49660</v>
      </c>
      <c r="B22759" s="380" t="s">
        <v>49661</v>
      </c>
      <c r="C22759" s="380" t="s">
        <v>14</v>
      </c>
      <c r="D22759" s="381">
        <v>15.42</v>
      </c>
    </row>
    <row r="22760" spans="1:4" ht="9" customHeight="1" x14ac:dyDescent="0.25">
      <c r="A22760" s="379" t="s">
        <v>49662</v>
      </c>
      <c r="B22760" s="380" t="s">
        <v>49663</v>
      </c>
      <c r="C22760" s="380" t="s">
        <v>8</v>
      </c>
      <c r="D22760" s="381">
        <v>14.26</v>
      </c>
    </row>
    <row r="22761" spans="1:4" ht="9" customHeight="1" x14ac:dyDescent="0.25">
      <c r="A22761" s="379" t="s">
        <v>49664</v>
      </c>
      <c r="B22761" s="380" t="s">
        <v>49665</v>
      </c>
      <c r="C22761" s="380" t="s">
        <v>7</v>
      </c>
      <c r="D22761" s="381">
        <v>25.9</v>
      </c>
    </row>
    <row r="22762" spans="1:4" ht="9" customHeight="1" x14ac:dyDescent="0.25">
      <c r="A22762" s="379" t="s">
        <v>49666</v>
      </c>
      <c r="B22762" s="380" t="s">
        <v>49667</v>
      </c>
      <c r="C22762" s="380" t="s">
        <v>7</v>
      </c>
      <c r="D22762" s="381">
        <v>22.7</v>
      </c>
    </row>
    <row r="22763" spans="1:4" ht="9" customHeight="1" x14ac:dyDescent="0.25">
      <c r="A22763" s="379" t="s">
        <v>49668</v>
      </c>
      <c r="B22763" s="380" t="s">
        <v>49669</v>
      </c>
      <c r="C22763" s="380" t="s">
        <v>7</v>
      </c>
      <c r="D22763" s="381">
        <v>16.3</v>
      </c>
    </row>
    <row r="22764" spans="1:4" ht="9" customHeight="1" x14ac:dyDescent="0.25">
      <c r="A22764" s="379" t="s">
        <v>49670</v>
      </c>
      <c r="B22764" s="380" t="s">
        <v>49671</v>
      </c>
      <c r="C22764" s="380" t="s">
        <v>14</v>
      </c>
      <c r="D22764" s="381">
        <v>19.260000000000002</v>
      </c>
    </row>
    <row r="22765" spans="1:4" ht="9" customHeight="1" x14ac:dyDescent="0.25">
      <c r="A22765" s="379" t="s">
        <v>49672</v>
      </c>
      <c r="B22765" s="380" t="s">
        <v>49673</v>
      </c>
      <c r="C22765" s="380" t="s">
        <v>14</v>
      </c>
      <c r="D22765" s="381">
        <v>8.15</v>
      </c>
    </row>
    <row r="22766" spans="1:4" ht="9" customHeight="1" x14ac:dyDescent="0.25">
      <c r="A22766" s="379" t="s">
        <v>49674</v>
      </c>
      <c r="B22766" s="380" t="s">
        <v>49675</v>
      </c>
      <c r="C22766" s="380" t="s">
        <v>48180</v>
      </c>
      <c r="D22766" s="381">
        <v>633.67999999999995</v>
      </c>
    </row>
    <row r="22767" spans="1:4" ht="9" customHeight="1" x14ac:dyDescent="0.25">
      <c r="A22767" s="379" t="s">
        <v>49676</v>
      </c>
      <c r="B22767" s="380" t="s">
        <v>49677</v>
      </c>
      <c r="C22767" s="380" t="s">
        <v>14</v>
      </c>
      <c r="D22767" s="381">
        <v>8.4700000000000006</v>
      </c>
    </row>
    <row r="22768" spans="1:4" ht="9" customHeight="1" x14ac:dyDescent="0.25">
      <c r="A22768" s="379" t="s">
        <v>49678</v>
      </c>
      <c r="B22768" s="380" t="s">
        <v>49679</v>
      </c>
      <c r="C22768" s="380" t="s">
        <v>14</v>
      </c>
      <c r="D22768" s="381">
        <v>17.11</v>
      </c>
    </row>
    <row r="22769" spans="1:4" ht="9" customHeight="1" x14ac:dyDescent="0.25">
      <c r="A22769" s="379" t="s">
        <v>49680</v>
      </c>
      <c r="B22769" s="380" t="s">
        <v>49681</v>
      </c>
      <c r="C22769" s="380" t="s">
        <v>14</v>
      </c>
      <c r="D22769" s="381">
        <v>26.91</v>
      </c>
    </row>
    <row r="22770" spans="1:4" ht="9" customHeight="1" x14ac:dyDescent="0.25">
      <c r="A22770" s="379" t="s">
        <v>49682</v>
      </c>
      <c r="B22770" s="380" t="s">
        <v>49683</v>
      </c>
      <c r="C22770" s="380" t="s">
        <v>14</v>
      </c>
      <c r="D22770" s="381">
        <v>49.51</v>
      </c>
    </row>
    <row r="22771" spans="1:4" ht="9" customHeight="1" x14ac:dyDescent="0.25">
      <c r="A22771" s="379" t="s">
        <v>49684</v>
      </c>
      <c r="B22771" s="380" t="s">
        <v>49685</v>
      </c>
      <c r="C22771" s="380" t="s">
        <v>14</v>
      </c>
      <c r="D22771" s="381">
        <v>67.959999999999994</v>
      </c>
    </row>
    <row r="22772" spans="1:4" ht="9" customHeight="1" x14ac:dyDescent="0.25">
      <c r="A22772" s="379" t="s">
        <v>49686</v>
      </c>
      <c r="B22772" s="380" t="s">
        <v>49687</v>
      </c>
      <c r="C22772" s="380" t="s">
        <v>49688</v>
      </c>
      <c r="D22772" s="381">
        <v>10.11</v>
      </c>
    </row>
    <row r="22773" spans="1:4" ht="9" customHeight="1" x14ac:dyDescent="0.25">
      <c r="A22773" s="379" t="s">
        <v>49689</v>
      </c>
      <c r="B22773" s="380" t="s">
        <v>49690</v>
      </c>
      <c r="C22773" s="380" t="s">
        <v>10</v>
      </c>
      <c r="D22773" s="381">
        <v>6986.14</v>
      </c>
    </row>
    <row r="22774" spans="1:4" ht="9" customHeight="1" x14ac:dyDescent="0.25">
      <c r="A22774" s="379" t="s">
        <v>49691</v>
      </c>
      <c r="B22774" s="380" t="s">
        <v>49692</v>
      </c>
      <c r="C22774" s="380" t="s">
        <v>8</v>
      </c>
      <c r="D22774" s="381">
        <v>5.34</v>
      </c>
    </row>
    <row r="22775" spans="1:4" ht="9" customHeight="1" x14ac:dyDescent="0.25">
      <c r="A22775" s="379" t="s">
        <v>49693</v>
      </c>
      <c r="B22775" s="380" t="s">
        <v>49694</v>
      </c>
      <c r="C22775" s="380" t="s">
        <v>8</v>
      </c>
      <c r="D22775" s="381">
        <v>6.01</v>
      </c>
    </row>
    <row r="22776" spans="1:4" ht="9" customHeight="1" x14ac:dyDescent="0.25">
      <c r="A22776" s="379" t="s">
        <v>49695</v>
      </c>
      <c r="B22776" s="380" t="s">
        <v>49696</v>
      </c>
      <c r="C22776" s="380" t="s">
        <v>8</v>
      </c>
      <c r="D22776" s="381">
        <v>303.77</v>
      </c>
    </row>
    <row r="22777" spans="1:4" ht="9" customHeight="1" x14ac:dyDescent="0.25">
      <c r="A22777" s="379" t="s">
        <v>49697</v>
      </c>
      <c r="B22777" s="380" t="s">
        <v>49698</v>
      </c>
      <c r="C22777" s="380" t="s">
        <v>8</v>
      </c>
      <c r="D22777" s="381">
        <v>83.61</v>
      </c>
    </row>
    <row r="22778" spans="1:4" ht="9" customHeight="1" x14ac:dyDescent="0.25">
      <c r="A22778" s="379" t="s">
        <v>49699</v>
      </c>
      <c r="B22778" s="380" t="s">
        <v>49700</v>
      </c>
      <c r="C22778" s="380" t="s">
        <v>8</v>
      </c>
      <c r="D22778" s="381">
        <v>169.15</v>
      </c>
    </row>
    <row r="22779" spans="1:4" ht="9" customHeight="1" x14ac:dyDescent="0.25">
      <c r="A22779" s="379" t="s">
        <v>49701</v>
      </c>
      <c r="B22779" s="380" t="s">
        <v>49702</v>
      </c>
      <c r="C22779" s="380" t="s">
        <v>7</v>
      </c>
      <c r="D22779" s="381">
        <v>77.430000000000007</v>
      </c>
    </row>
    <row r="22780" spans="1:4" ht="9" customHeight="1" x14ac:dyDescent="0.25">
      <c r="A22780" s="379" t="s">
        <v>49703</v>
      </c>
      <c r="B22780" s="380" t="s">
        <v>49704</v>
      </c>
      <c r="C22780" s="380" t="s">
        <v>7</v>
      </c>
      <c r="D22780" s="381">
        <v>67.77</v>
      </c>
    </row>
    <row r="22781" spans="1:4" ht="9" customHeight="1" x14ac:dyDescent="0.25">
      <c r="A22781" s="379" t="s">
        <v>49705</v>
      </c>
      <c r="B22781" s="380" t="s">
        <v>49706</v>
      </c>
      <c r="C22781" s="380" t="s">
        <v>7</v>
      </c>
      <c r="D22781" s="381">
        <v>143.29</v>
      </c>
    </row>
    <row r="22782" spans="1:4" ht="9" customHeight="1" x14ac:dyDescent="0.25">
      <c r="A22782" s="382" t="s">
        <v>49707</v>
      </c>
      <c r="B22782" s="385" t="s">
        <v>49708</v>
      </c>
      <c r="C22782" s="383" t="s">
        <v>7</v>
      </c>
      <c r="D22782" s="384">
        <v>318.95999999999998</v>
      </c>
    </row>
    <row r="22783" spans="1:4" ht="9" customHeight="1" x14ac:dyDescent="0.25">
      <c r="A22783" s="382" t="s">
        <v>49709</v>
      </c>
      <c r="B22783" s="380" t="s">
        <v>49710</v>
      </c>
      <c r="C22783" s="383" t="s">
        <v>7</v>
      </c>
      <c r="D22783" s="384">
        <v>337.03</v>
      </c>
    </row>
    <row r="22784" spans="1:4" ht="9" customHeight="1" x14ac:dyDescent="0.25">
      <c r="A22784" s="379" t="s">
        <v>49711</v>
      </c>
      <c r="B22784" s="380" t="s">
        <v>49712</v>
      </c>
      <c r="C22784" s="380" t="s">
        <v>7</v>
      </c>
      <c r="D22784" s="381">
        <v>92.65</v>
      </c>
    </row>
    <row r="22785" spans="1:4" ht="9" customHeight="1" x14ac:dyDescent="0.25">
      <c r="A22785" s="379" t="s">
        <v>49713</v>
      </c>
      <c r="B22785" s="380" t="s">
        <v>49714</v>
      </c>
      <c r="C22785" s="380" t="s">
        <v>14</v>
      </c>
      <c r="D22785" s="381">
        <v>36.130000000000003</v>
      </c>
    </row>
    <row r="22786" spans="1:4" ht="9" customHeight="1" x14ac:dyDescent="0.25">
      <c r="A22786" s="379" t="s">
        <v>49715</v>
      </c>
      <c r="B22786" s="380" t="s">
        <v>49716</v>
      </c>
      <c r="C22786" s="380" t="s">
        <v>7</v>
      </c>
      <c r="D22786" s="381">
        <v>129.38999999999999</v>
      </c>
    </row>
    <row r="22787" spans="1:4" ht="9" customHeight="1" x14ac:dyDescent="0.25">
      <c r="A22787" s="379" t="s">
        <v>49717</v>
      </c>
      <c r="B22787" s="380" t="s">
        <v>49718</v>
      </c>
      <c r="C22787" s="380" t="s">
        <v>7</v>
      </c>
      <c r="D22787" s="381">
        <v>7.35</v>
      </c>
    </row>
    <row r="22788" spans="1:4" ht="9" customHeight="1" x14ac:dyDescent="0.25">
      <c r="A22788" s="379" t="s">
        <v>49719</v>
      </c>
      <c r="B22788" s="380" t="s">
        <v>49720</v>
      </c>
      <c r="C22788" s="380" t="s">
        <v>7</v>
      </c>
      <c r="D22788" s="381">
        <v>207.93</v>
      </c>
    </row>
    <row r="22789" spans="1:4" ht="9" customHeight="1" x14ac:dyDescent="0.25">
      <c r="A22789" s="379" t="s">
        <v>49721</v>
      </c>
      <c r="B22789" s="380" t="s">
        <v>49722</v>
      </c>
      <c r="C22789" s="380" t="s">
        <v>7</v>
      </c>
      <c r="D22789" s="381">
        <v>186.84</v>
      </c>
    </row>
    <row r="22790" spans="1:4" ht="9" customHeight="1" x14ac:dyDescent="0.25">
      <c r="A22790" s="379" t="s">
        <v>49723</v>
      </c>
      <c r="B22790" s="380" t="s">
        <v>49528</v>
      </c>
      <c r="C22790" s="380" t="s">
        <v>7</v>
      </c>
      <c r="D22790" s="381">
        <v>128.52000000000001</v>
      </c>
    </row>
    <row r="22791" spans="1:4" ht="9" customHeight="1" x14ac:dyDescent="0.25">
      <c r="A22791" s="379" t="s">
        <v>49724</v>
      </c>
      <c r="B22791" s="380" t="s">
        <v>49725</v>
      </c>
      <c r="C22791" s="380" t="s">
        <v>7</v>
      </c>
      <c r="D22791" s="381">
        <v>49.37</v>
      </c>
    </row>
    <row r="22792" spans="1:4" ht="9" customHeight="1" x14ac:dyDescent="0.25">
      <c r="A22792" s="379" t="s">
        <v>49726</v>
      </c>
      <c r="B22792" s="380" t="s">
        <v>49524</v>
      </c>
      <c r="C22792" s="380" t="s">
        <v>7</v>
      </c>
      <c r="D22792" s="381">
        <v>83.52</v>
      </c>
    </row>
    <row r="22793" spans="1:4" ht="9" customHeight="1" x14ac:dyDescent="0.25">
      <c r="A22793" s="379" t="s">
        <v>49727</v>
      </c>
      <c r="B22793" s="380" t="s">
        <v>49728</v>
      </c>
      <c r="C22793" s="380" t="s">
        <v>14</v>
      </c>
      <c r="D22793" s="381">
        <v>79.69</v>
      </c>
    </row>
    <row r="22794" spans="1:4" ht="9" customHeight="1" x14ac:dyDescent="0.25">
      <c r="A22794" s="379" t="s">
        <v>49729</v>
      </c>
      <c r="B22794" s="380" t="s">
        <v>49598</v>
      </c>
      <c r="C22794" s="380" t="s">
        <v>14</v>
      </c>
      <c r="D22794" s="381">
        <v>127.43</v>
      </c>
    </row>
    <row r="22795" spans="1:4" ht="9" customHeight="1" x14ac:dyDescent="0.25">
      <c r="A22795" s="379" t="s">
        <v>49730</v>
      </c>
      <c r="B22795" s="380" t="s">
        <v>49600</v>
      </c>
      <c r="C22795" s="380" t="s">
        <v>14</v>
      </c>
      <c r="D22795" s="381">
        <v>72.67</v>
      </c>
    </row>
    <row r="22796" spans="1:4" ht="9" customHeight="1" x14ac:dyDescent="0.25">
      <c r="A22796" s="379" t="s">
        <v>49731</v>
      </c>
      <c r="B22796" s="380" t="s">
        <v>49604</v>
      </c>
      <c r="C22796" s="380" t="s">
        <v>14</v>
      </c>
      <c r="D22796" s="381">
        <v>70.349999999999994</v>
      </c>
    </row>
    <row r="22797" spans="1:4" ht="9" customHeight="1" x14ac:dyDescent="0.25">
      <c r="A22797" s="379" t="s">
        <v>49732</v>
      </c>
      <c r="B22797" s="380" t="s">
        <v>49733</v>
      </c>
      <c r="C22797" s="380" t="s">
        <v>14</v>
      </c>
      <c r="D22797" s="381">
        <v>74.78</v>
      </c>
    </row>
    <row r="22798" spans="1:4" ht="9" customHeight="1" x14ac:dyDescent="0.25">
      <c r="A22798" s="379" t="s">
        <v>49734</v>
      </c>
      <c r="B22798" s="380" t="s">
        <v>49602</v>
      </c>
      <c r="C22798" s="380" t="s">
        <v>14</v>
      </c>
      <c r="D22798" s="381">
        <v>69.28</v>
      </c>
    </row>
    <row r="22799" spans="1:4" ht="9" customHeight="1" x14ac:dyDescent="0.25">
      <c r="A22799" s="379" t="s">
        <v>49735</v>
      </c>
      <c r="B22799" s="380" t="s">
        <v>49736</v>
      </c>
      <c r="C22799" s="380" t="s">
        <v>7</v>
      </c>
      <c r="D22799" s="381">
        <v>82.03</v>
      </c>
    </row>
    <row r="22800" spans="1:4" ht="9" customHeight="1" x14ac:dyDescent="0.25">
      <c r="A22800" s="379" t="s">
        <v>49737</v>
      </c>
      <c r="B22800" s="380" t="s">
        <v>49738</v>
      </c>
      <c r="C22800" s="380" t="s">
        <v>14</v>
      </c>
      <c r="D22800" s="381">
        <v>175.64</v>
      </c>
    </row>
    <row r="22801" spans="1:4" ht="9" customHeight="1" x14ac:dyDescent="0.25">
      <c r="A22801" s="379" t="s">
        <v>49739</v>
      </c>
      <c r="B22801" s="380" t="s">
        <v>49740</v>
      </c>
      <c r="C22801" s="380" t="s">
        <v>14</v>
      </c>
      <c r="D22801" s="381">
        <v>161.47</v>
      </c>
    </row>
    <row r="22802" spans="1:4" ht="9" customHeight="1" x14ac:dyDescent="0.25">
      <c r="A22802" s="379" t="s">
        <v>49741</v>
      </c>
      <c r="B22802" s="380" t="s">
        <v>49742</v>
      </c>
      <c r="C22802" s="380" t="s">
        <v>14</v>
      </c>
      <c r="D22802" s="381">
        <v>125.64</v>
      </c>
    </row>
    <row r="22803" spans="1:4" ht="9" customHeight="1" x14ac:dyDescent="0.25">
      <c r="A22803" s="379" t="s">
        <v>49743</v>
      </c>
      <c r="B22803" s="380" t="s">
        <v>49744</v>
      </c>
      <c r="C22803" s="380" t="s">
        <v>14</v>
      </c>
      <c r="D22803" s="381">
        <v>132.16</v>
      </c>
    </row>
    <row r="22804" spans="1:4" ht="9" customHeight="1" x14ac:dyDescent="0.25">
      <c r="A22804" s="379" t="s">
        <v>49745</v>
      </c>
      <c r="B22804" s="380" t="s">
        <v>49746</v>
      </c>
      <c r="C22804" s="380" t="s">
        <v>14</v>
      </c>
      <c r="D22804" s="381">
        <v>297.32</v>
      </c>
    </row>
    <row r="22805" spans="1:4" ht="9" customHeight="1" x14ac:dyDescent="0.25">
      <c r="A22805" s="379" t="s">
        <v>49747</v>
      </c>
      <c r="B22805" s="380" t="s">
        <v>49748</v>
      </c>
      <c r="C22805" s="380" t="s">
        <v>14</v>
      </c>
      <c r="D22805" s="381">
        <v>329.21</v>
      </c>
    </row>
    <row r="22806" spans="1:4" ht="9" customHeight="1" x14ac:dyDescent="0.25">
      <c r="A22806" s="379" t="s">
        <v>49749</v>
      </c>
      <c r="B22806" s="380" t="s">
        <v>49750</v>
      </c>
      <c r="C22806" s="380" t="s">
        <v>14</v>
      </c>
      <c r="D22806" s="381">
        <v>59.59</v>
      </c>
    </row>
    <row r="22807" spans="1:4" ht="9" customHeight="1" x14ac:dyDescent="0.25">
      <c r="A22807" s="379" t="s">
        <v>49751</v>
      </c>
      <c r="B22807" s="380" t="s">
        <v>49752</v>
      </c>
      <c r="C22807" s="380" t="s">
        <v>7</v>
      </c>
      <c r="D22807" s="381">
        <v>1202.76</v>
      </c>
    </row>
    <row r="22808" spans="1:4" ht="9" customHeight="1" x14ac:dyDescent="0.25">
      <c r="A22808" s="379" t="s">
        <v>49753</v>
      </c>
      <c r="B22808" s="380" t="s">
        <v>49754</v>
      </c>
      <c r="C22808" s="380" t="s">
        <v>7</v>
      </c>
      <c r="D22808" s="381">
        <v>208.42</v>
      </c>
    </row>
    <row r="22809" spans="1:4" ht="9" customHeight="1" x14ac:dyDescent="0.25">
      <c r="A22809" s="379" t="s">
        <v>49755</v>
      </c>
      <c r="B22809" s="380" t="s">
        <v>49756</v>
      </c>
      <c r="C22809" s="380" t="s">
        <v>7</v>
      </c>
      <c r="D22809" s="381">
        <v>135.38999999999999</v>
      </c>
    </row>
    <row r="22810" spans="1:4" ht="9" customHeight="1" x14ac:dyDescent="0.25">
      <c r="A22810" s="379" t="s">
        <v>49757</v>
      </c>
      <c r="B22810" s="380" t="s">
        <v>49758</v>
      </c>
      <c r="C22810" s="380" t="s">
        <v>7</v>
      </c>
      <c r="D22810" s="381">
        <v>106.2</v>
      </c>
    </row>
    <row r="22811" spans="1:4" ht="9" customHeight="1" x14ac:dyDescent="0.25">
      <c r="A22811" s="379" t="s">
        <v>49759</v>
      </c>
      <c r="B22811" s="380" t="s">
        <v>49760</v>
      </c>
      <c r="C22811" s="380" t="s">
        <v>7</v>
      </c>
      <c r="D22811" s="381">
        <v>109.12</v>
      </c>
    </row>
    <row r="22812" spans="1:4" ht="9" customHeight="1" x14ac:dyDescent="0.25">
      <c r="A22812" s="379" t="s">
        <v>49761</v>
      </c>
      <c r="B22812" s="380" t="s">
        <v>49762</v>
      </c>
      <c r="C22812" s="380" t="s">
        <v>8</v>
      </c>
      <c r="D22812" s="381">
        <v>5.42</v>
      </c>
    </row>
    <row r="22813" spans="1:4" ht="9" customHeight="1" x14ac:dyDescent="0.25">
      <c r="A22813" s="379" t="s">
        <v>49763</v>
      </c>
      <c r="B22813" s="380" t="s">
        <v>49764</v>
      </c>
      <c r="C22813" s="380" t="s">
        <v>8</v>
      </c>
      <c r="D22813" s="381">
        <v>5.34</v>
      </c>
    </row>
    <row r="22814" spans="1:4" ht="9" customHeight="1" x14ac:dyDescent="0.25">
      <c r="A22814" s="379" t="s">
        <v>49765</v>
      </c>
      <c r="B22814" s="380" t="s">
        <v>49766</v>
      </c>
      <c r="C22814" s="380" t="s">
        <v>8</v>
      </c>
      <c r="D22814" s="381">
        <v>5.42</v>
      </c>
    </row>
    <row r="22815" spans="1:4" ht="9" customHeight="1" x14ac:dyDescent="0.25">
      <c r="A22815" s="379" t="s">
        <v>49767</v>
      </c>
      <c r="B22815" s="380" t="s">
        <v>49768</v>
      </c>
      <c r="C22815" s="380" t="s">
        <v>7</v>
      </c>
      <c r="D22815" s="381">
        <v>17.25</v>
      </c>
    </row>
    <row r="22816" spans="1:4" ht="9" customHeight="1" x14ac:dyDescent="0.25">
      <c r="A22816" s="379" t="s">
        <v>49769</v>
      </c>
      <c r="B22816" s="380" t="s">
        <v>49770</v>
      </c>
      <c r="C22816" s="380" t="s">
        <v>14</v>
      </c>
      <c r="D22816" s="381">
        <v>13.75</v>
      </c>
    </row>
    <row r="22817" spans="1:4" ht="9" customHeight="1" x14ac:dyDescent="0.25">
      <c r="A22817" s="379" t="s">
        <v>49771</v>
      </c>
      <c r="B22817" s="380" t="s">
        <v>49772</v>
      </c>
      <c r="C22817" s="380" t="s">
        <v>48180</v>
      </c>
      <c r="D22817" s="381">
        <v>633.67999999999995</v>
      </c>
    </row>
    <row r="22818" spans="1:4" ht="9" customHeight="1" x14ac:dyDescent="0.25">
      <c r="A22818" s="379" t="s">
        <v>49773</v>
      </c>
      <c r="B22818" s="380" t="s">
        <v>49774</v>
      </c>
      <c r="C22818" s="380" t="s">
        <v>8</v>
      </c>
      <c r="D22818" s="381">
        <v>2061.8000000000002</v>
      </c>
    </row>
    <row r="22819" spans="1:4" ht="9" customHeight="1" x14ac:dyDescent="0.25">
      <c r="A22819" s="379" t="s">
        <v>49775</v>
      </c>
      <c r="B22819" s="380" t="s">
        <v>49776</v>
      </c>
      <c r="C22819" s="380" t="s">
        <v>8</v>
      </c>
      <c r="D22819" s="381">
        <v>2110.19</v>
      </c>
    </row>
    <row r="22820" spans="1:4" ht="9" customHeight="1" x14ac:dyDescent="0.25">
      <c r="A22820" s="379" t="s">
        <v>49777</v>
      </c>
      <c r="B22820" s="380" t="s">
        <v>49778</v>
      </c>
      <c r="C22820" s="380" t="s">
        <v>8</v>
      </c>
      <c r="D22820" s="381">
        <v>16197.68</v>
      </c>
    </row>
    <row r="22821" spans="1:4" ht="9" customHeight="1" x14ac:dyDescent="0.25">
      <c r="A22821" s="379" t="s">
        <v>49779</v>
      </c>
      <c r="B22821" s="380" t="s">
        <v>49780</v>
      </c>
      <c r="C22821" s="380" t="s">
        <v>48180</v>
      </c>
      <c r="D22821" s="381">
        <v>633.67999999999995</v>
      </c>
    </row>
    <row r="22822" spans="1:4" ht="9" customHeight="1" x14ac:dyDescent="0.25">
      <c r="A22822" s="379" t="s">
        <v>49781</v>
      </c>
      <c r="B22822" s="380" t="s">
        <v>49782</v>
      </c>
      <c r="C22822" s="380" t="s">
        <v>8</v>
      </c>
      <c r="D22822" s="381">
        <v>10933.93</v>
      </c>
    </row>
    <row r="22823" spans="1:4" ht="9" customHeight="1" x14ac:dyDescent="0.25">
      <c r="A22823" s="379" t="s">
        <v>49783</v>
      </c>
      <c r="B22823" s="380" t="s">
        <v>49784</v>
      </c>
      <c r="C22823" s="380" t="s">
        <v>8</v>
      </c>
      <c r="D22823" s="381">
        <v>18545.62</v>
      </c>
    </row>
    <row r="22824" spans="1:4" ht="9" customHeight="1" x14ac:dyDescent="0.25">
      <c r="A22824" s="379" t="s">
        <v>49785</v>
      </c>
      <c r="B22824" s="380" t="s">
        <v>49786</v>
      </c>
      <c r="C22824" s="380" t="s">
        <v>8</v>
      </c>
      <c r="D22824" s="381">
        <v>21326.07</v>
      </c>
    </row>
    <row r="22825" spans="1:4" ht="9" customHeight="1" x14ac:dyDescent="0.25">
      <c r="A22825" s="379" t="s">
        <v>49787</v>
      </c>
      <c r="B22825" s="380" t="s">
        <v>49788</v>
      </c>
      <c r="C22825" s="380" t="s">
        <v>8</v>
      </c>
      <c r="D22825" s="381">
        <v>2182.64</v>
      </c>
    </row>
    <row r="22826" spans="1:4" ht="9" customHeight="1" x14ac:dyDescent="0.25">
      <c r="A22826" s="379" t="s">
        <v>49789</v>
      </c>
      <c r="B22826" s="380" t="s">
        <v>49790</v>
      </c>
      <c r="C22826" s="380" t="s">
        <v>8</v>
      </c>
      <c r="D22826" s="381">
        <v>3493.97</v>
      </c>
    </row>
    <row r="22827" spans="1:4" ht="9" customHeight="1" x14ac:dyDescent="0.25">
      <c r="A22827" s="379" t="s">
        <v>49791</v>
      </c>
      <c r="B22827" s="380" t="s">
        <v>49792</v>
      </c>
      <c r="C22827" s="380" t="s">
        <v>14</v>
      </c>
      <c r="D22827" s="381">
        <v>32.54</v>
      </c>
    </row>
    <row r="22828" spans="1:4" ht="9" customHeight="1" x14ac:dyDescent="0.25">
      <c r="A22828" s="379" t="s">
        <v>49793</v>
      </c>
      <c r="B22828" s="380" t="s">
        <v>49794</v>
      </c>
      <c r="C22828" s="380" t="s">
        <v>14</v>
      </c>
      <c r="D22828" s="381">
        <v>11.38</v>
      </c>
    </row>
    <row r="22829" spans="1:4" ht="9" customHeight="1" x14ac:dyDescent="0.25">
      <c r="A22829" s="379" t="s">
        <v>49795</v>
      </c>
      <c r="B22829" s="380" t="s">
        <v>49796</v>
      </c>
      <c r="C22829" s="380" t="s">
        <v>8</v>
      </c>
      <c r="D22829" s="381">
        <v>865.14</v>
      </c>
    </row>
    <row r="22830" spans="1:4" ht="9" customHeight="1" x14ac:dyDescent="0.25">
      <c r="A22830" s="379" t="s">
        <v>30625</v>
      </c>
      <c r="B22830" s="380" t="s">
        <v>49797</v>
      </c>
      <c r="C22830" s="380" t="s">
        <v>14</v>
      </c>
      <c r="D22830" s="381">
        <v>175.55</v>
      </c>
    </row>
    <row r="22831" spans="1:4" ht="9" customHeight="1" x14ac:dyDescent="0.25">
      <c r="A22831" s="379" t="s">
        <v>49798</v>
      </c>
      <c r="B22831" s="380" t="s">
        <v>49799</v>
      </c>
      <c r="C22831" s="380" t="s">
        <v>14</v>
      </c>
      <c r="D22831" s="381">
        <v>203.68</v>
      </c>
    </row>
    <row r="22832" spans="1:4" ht="9" customHeight="1" x14ac:dyDescent="0.25">
      <c r="A22832" s="379" t="s">
        <v>49800</v>
      </c>
      <c r="B22832" s="380" t="s">
        <v>49801</v>
      </c>
      <c r="C22832" s="380" t="s">
        <v>14</v>
      </c>
      <c r="D22832" s="381">
        <v>266.02999999999997</v>
      </c>
    </row>
    <row r="22833" spans="1:4" ht="9" customHeight="1" x14ac:dyDescent="0.25">
      <c r="A22833" s="379" t="s">
        <v>49802</v>
      </c>
      <c r="B22833" s="380" t="s">
        <v>49803</v>
      </c>
      <c r="C22833" s="380" t="s">
        <v>14</v>
      </c>
      <c r="D22833" s="381">
        <v>296.60000000000002</v>
      </c>
    </row>
    <row r="22834" spans="1:4" ht="9" customHeight="1" x14ac:dyDescent="0.25">
      <c r="A22834" s="379" t="s">
        <v>30627</v>
      </c>
      <c r="B22834" s="380" t="s">
        <v>49804</v>
      </c>
      <c r="C22834" s="380" t="s">
        <v>14</v>
      </c>
      <c r="D22834" s="381">
        <v>51.71</v>
      </c>
    </row>
    <row r="22835" spans="1:4" ht="9" customHeight="1" x14ac:dyDescent="0.25">
      <c r="A22835" s="379" t="s">
        <v>30630</v>
      </c>
      <c r="B22835" s="380" t="s">
        <v>49805</v>
      </c>
      <c r="C22835" s="380" t="s">
        <v>14</v>
      </c>
      <c r="D22835" s="381">
        <v>125.25</v>
      </c>
    </row>
    <row r="22836" spans="1:4" ht="9" customHeight="1" x14ac:dyDescent="0.25">
      <c r="A22836" s="379" t="s">
        <v>49806</v>
      </c>
      <c r="B22836" s="380" t="s">
        <v>49807</v>
      </c>
      <c r="C22836" s="380" t="s">
        <v>14</v>
      </c>
      <c r="D22836" s="381">
        <v>175.28</v>
      </c>
    </row>
    <row r="22837" spans="1:4" ht="9" customHeight="1" x14ac:dyDescent="0.25">
      <c r="A22837" s="379" t="s">
        <v>49808</v>
      </c>
      <c r="B22837" s="380" t="s">
        <v>49809</v>
      </c>
      <c r="C22837" s="380" t="s">
        <v>14</v>
      </c>
      <c r="D22837" s="381">
        <v>210.99</v>
      </c>
    </row>
    <row r="22838" spans="1:4" ht="9" customHeight="1" x14ac:dyDescent="0.25">
      <c r="A22838" s="379" t="s">
        <v>49810</v>
      </c>
      <c r="B22838" s="380" t="s">
        <v>49811</v>
      </c>
      <c r="C22838" s="380" t="s">
        <v>14</v>
      </c>
      <c r="D22838" s="381">
        <v>312.64999999999998</v>
      </c>
    </row>
    <row r="22839" spans="1:4" ht="9" customHeight="1" x14ac:dyDescent="0.25">
      <c r="A22839" s="379" t="s">
        <v>49812</v>
      </c>
      <c r="B22839" s="380" t="s">
        <v>49813</v>
      </c>
      <c r="C22839" s="380" t="s">
        <v>14</v>
      </c>
      <c r="D22839" s="381">
        <v>370.96</v>
      </c>
    </row>
    <row r="22840" spans="1:4" ht="9" customHeight="1" x14ac:dyDescent="0.25">
      <c r="A22840" s="379" t="s">
        <v>49814</v>
      </c>
      <c r="B22840" s="380" t="s">
        <v>49815</v>
      </c>
      <c r="C22840" s="380" t="s">
        <v>48180</v>
      </c>
      <c r="D22840" s="381">
        <v>633.67999999999995</v>
      </c>
    </row>
    <row r="22841" spans="1:4" ht="9" customHeight="1" x14ac:dyDescent="0.25">
      <c r="A22841" s="379" t="s">
        <v>49816</v>
      </c>
      <c r="B22841" s="380" t="s">
        <v>49817</v>
      </c>
      <c r="C22841" s="380" t="s">
        <v>14</v>
      </c>
      <c r="D22841" s="381">
        <v>76.430000000000007</v>
      </c>
    </row>
    <row r="22842" spans="1:4" ht="9" customHeight="1" x14ac:dyDescent="0.25">
      <c r="A22842" s="379" t="s">
        <v>49818</v>
      </c>
      <c r="B22842" s="380" t="s">
        <v>49819</v>
      </c>
      <c r="C22842" s="380" t="s">
        <v>14</v>
      </c>
      <c r="D22842" s="381">
        <v>80.930000000000007</v>
      </c>
    </row>
    <row r="22843" spans="1:4" ht="9" customHeight="1" x14ac:dyDescent="0.25">
      <c r="A22843" s="379" t="s">
        <v>49820</v>
      </c>
      <c r="B22843" s="380" t="s">
        <v>49821</v>
      </c>
      <c r="C22843" s="380" t="s">
        <v>14</v>
      </c>
      <c r="D22843" s="381">
        <v>109.75</v>
      </c>
    </row>
    <row r="22844" spans="1:4" ht="9" customHeight="1" x14ac:dyDescent="0.25">
      <c r="A22844" s="379" t="s">
        <v>49822</v>
      </c>
      <c r="B22844" s="380" t="s">
        <v>49823</v>
      </c>
      <c r="C22844" s="380" t="s">
        <v>14</v>
      </c>
      <c r="D22844" s="381">
        <v>129.25</v>
      </c>
    </row>
    <row r="22845" spans="1:4" ht="9" customHeight="1" x14ac:dyDescent="0.25">
      <c r="A22845" s="379" t="s">
        <v>49824</v>
      </c>
      <c r="B22845" s="380" t="s">
        <v>49825</v>
      </c>
      <c r="C22845" s="380" t="s">
        <v>14</v>
      </c>
      <c r="D22845" s="381">
        <v>159.93</v>
      </c>
    </row>
    <row r="22846" spans="1:4" ht="9" customHeight="1" x14ac:dyDescent="0.25">
      <c r="A22846" s="379" t="s">
        <v>49826</v>
      </c>
      <c r="B22846" s="380" t="s">
        <v>49827</v>
      </c>
      <c r="C22846" s="380" t="s">
        <v>14</v>
      </c>
      <c r="D22846" s="381">
        <v>186.17</v>
      </c>
    </row>
    <row r="22847" spans="1:4" ht="9" customHeight="1" x14ac:dyDescent="0.25">
      <c r="A22847" s="379" t="s">
        <v>49828</v>
      </c>
      <c r="B22847" s="380" t="s">
        <v>49829</v>
      </c>
      <c r="C22847" s="380" t="s">
        <v>14</v>
      </c>
      <c r="D22847" s="381">
        <v>235.71</v>
      </c>
    </row>
    <row r="22848" spans="1:4" ht="9" customHeight="1" x14ac:dyDescent="0.25">
      <c r="A22848" s="379" t="s">
        <v>49830</v>
      </c>
      <c r="B22848" s="380" t="s">
        <v>49831</v>
      </c>
      <c r="C22848" s="380" t="s">
        <v>14</v>
      </c>
      <c r="D22848" s="381">
        <v>260.2</v>
      </c>
    </row>
    <row r="22849" spans="1:4" ht="9" customHeight="1" x14ac:dyDescent="0.25">
      <c r="A22849" s="379" t="s">
        <v>49832</v>
      </c>
      <c r="B22849" s="380" t="s">
        <v>49833</v>
      </c>
      <c r="C22849" s="380" t="s">
        <v>14</v>
      </c>
      <c r="D22849" s="381">
        <v>349.08</v>
      </c>
    </row>
    <row r="22850" spans="1:4" ht="9" customHeight="1" x14ac:dyDescent="0.25">
      <c r="A22850" s="379" t="s">
        <v>49834</v>
      </c>
      <c r="B22850" s="380" t="s">
        <v>49835</v>
      </c>
      <c r="C22850" s="380" t="s">
        <v>14</v>
      </c>
      <c r="D22850" s="381">
        <v>698.39</v>
      </c>
    </row>
    <row r="22851" spans="1:4" ht="9" customHeight="1" x14ac:dyDescent="0.25">
      <c r="A22851" s="379" t="s">
        <v>49836</v>
      </c>
      <c r="B22851" s="380" t="s">
        <v>49792</v>
      </c>
      <c r="C22851" s="380" t="s">
        <v>14</v>
      </c>
      <c r="D22851" s="381">
        <v>32.54</v>
      </c>
    </row>
    <row r="22852" spans="1:4" ht="9" customHeight="1" x14ac:dyDescent="0.25">
      <c r="A22852" s="379" t="s">
        <v>49837</v>
      </c>
      <c r="B22852" s="380" t="s">
        <v>49838</v>
      </c>
      <c r="C22852" s="380" t="s">
        <v>14</v>
      </c>
      <c r="D22852" s="381">
        <v>21.28</v>
      </c>
    </row>
    <row r="22853" spans="1:4" ht="9" customHeight="1" x14ac:dyDescent="0.25">
      <c r="A22853" s="379" t="s">
        <v>49839</v>
      </c>
      <c r="B22853" s="380" t="s">
        <v>49840</v>
      </c>
      <c r="C22853" s="380" t="s">
        <v>14</v>
      </c>
      <c r="D22853" s="381">
        <v>23.68</v>
      </c>
    </row>
    <row r="22854" spans="1:4" ht="9" customHeight="1" x14ac:dyDescent="0.25">
      <c r="A22854" s="379" t="s">
        <v>49841</v>
      </c>
      <c r="B22854" s="380" t="s">
        <v>49842</v>
      </c>
      <c r="C22854" s="380" t="s">
        <v>14</v>
      </c>
      <c r="D22854" s="381">
        <v>34.630000000000003</v>
      </c>
    </row>
    <row r="22855" spans="1:4" ht="9" customHeight="1" x14ac:dyDescent="0.25">
      <c r="A22855" s="379" t="s">
        <v>49843</v>
      </c>
      <c r="B22855" s="380" t="s">
        <v>49844</v>
      </c>
      <c r="C22855" s="380" t="s">
        <v>14</v>
      </c>
      <c r="D22855" s="381">
        <v>44.96</v>
      </c>
    </row>
    <row r="22856" spans="1:4" ht="9" customHeight="1" x14ac:dyDescent="0.25">
      <c r="A22856" s="379" t="s">
        <v>49845</v>
      </c>
      <c r="B22856" s="380" t="s">
        <v>49846</v>
      </c>
      <c r="C22856" s="380" t="s">
        <v>14</v>
      </c>
      <c r="D22856" s="381">
        <v>49</v>
      </c>
    </row>
    <row r="22857" spans="1:4" ht="9" customHeight="1" x14ac:dyDescent="0.25">
      <c r="A22857" s="379" t="s">
        <v>30634</v>
      </c>
      <c r="B22857" s="380" t="s">
        <v>49847</v>
      </c>
      <c r="C22857" s="380" t="s">
        <v>14</v>
      </c>
      <c r="D22857" s="381">
        <v>75.66</v>
      </c>
    </row>
    <row r="22858" spans="1:4" ht="9" customHeight="1" x14ac:dyDescent="0.25">
      <c r="A22858" s="379" t="s">
        <v>49848</v>
      </c>
      <c r="B22858" s="380" t="s">
        <v>49849</v>
      </c>
      <c r="C22858" s="380" t="s">
        <v>14</v>
      </c>
      <c r="D22858" s="381">
        <v>109.29</v>
      </c>
    </row>
    <row r="22859" spans="1:4" ht="9" customHeight="1" x14ac:dyDescent="0.25">
      <c r="A22859" s="379" t="s">
        <v>49850</v>
      </c>
      <c r="B22859" s="380" t="s">
        <v>49851</v>
      </c>
      <c r="C22859" s="380" t="s">
        <v>14</v>
      </c>
      <c r="D22859" s="381">
        <v>127.95</v>
      </c>
    </row>
    <row r="22860" spans="1:4" ht="9" customHeight="1" x14ac:dyDescent="0.25">
      <c r="A22860" s="379" t="s">
        <v>49852</v>
      </c>
      <c r="B22860" s="380" t="s">
        <v>49853</v>
      </c>
      <c r="C22860" s="380" t="s">
        <v>14</v>
      </c>
      <c r="D22860" s="381">
        <v>189.02</v>
      </c>
    </row>
    <row r="22861" spans="1:4" ht="9" customHeight="1" x14ac:dyDescent="0.25">
      <c r="A22861" s="379" t="s">
        <v>49854</v>
      </c>
      <c r="B22861" s="380" t="s">
        <v>49855</v>
      </c>
      <c r="C22861" s="380" t="s">
        <v>48180</v>
      </c>
      <c r="D22861" s="381">
        <v>633.67999999999995</v>
      </c>
    </row>
    <row r="22862" spans="1:4" ht="9" customHeight="1" x14ac:dyDescent="0.25">
      <c r="A22862" s="379" t="s">
        <v>49856</v>
      </c>
      <c r="B22862" s="380" t="s">
        <v>49857</v>
      </c>
      <c r="C22862" s="380" t="s">
        <v>8</v>
      </c>
      <c r="D22862" s="381">
        <v>68.7</v>
      </c>
    </row>
    <row r="22863" spans="1:4" ht="9" customHeight="1" x14ac:dyDescent="0.25">
      <c r="A22863" s="379" t="s">
        <v>49858</v>
      </c>
      <c r="B22863" s="380" t="s">
        <v>49859</v>
      </c>
      <c r="C22863" s="380" t="s">
        <v>8</v>
      </c>
      <c r="D22863" s="381">
        <v>86.76</v>
      </c>
    </row>
    <row r="22864" spans="1:4" ht="9" customHeight="1" x14ac:dyDescent="0.25">
      <c r="A22864" s="379" t="s">
        <v>49860</v>
      </c>
      <c r="B22864" s="380" t="s">
        <v>49861</v>
      </c>
      <c r="C22864" s="380" t="s">
        <v>8</v>
      </c>
      <c r="D22864" s="381">
        <v>105.75</v>
      </c>
    </row>
    <row r="22865" spans="1:4" ht="9" customHeight="1" x14ac:dyDescent="0.25">
      <c r="A22865" s="379" t="s">
        <v>49862</v>
      </c>
      <c r="B22865" s="380" t="s">
        <v>49863</v>
      </c>
      <c r="C22865" s="380" t="s">
        <v>8</v>
      </c>
      <c r="D22865" s="381">
        <v>130.47999999999999</v>
      </c>
    </row>
    <row r="22866" spans="1:4" ht="9" customHeight="1" x14ac:dyDescent="0.25">
      <c r="A22866" s="379" t="s">
        <v>49864</v>
      </c>
      <c r="B22866" s="380" t="s">
        <v>49865</v>
      </c>
      <c r="C22866" s="380" t="s">
        <v>8</v>
      </c>
      <c r="D22866" s="381">
        <v>158.46</v>
      </c>
    </row>
    <row r="22867" spans="1:4" ht="9" customHeight="1" x14ac:dyDescent="0.25">
      <c r="A22867" s="379" t="s">
        <v>49866</v>
      </c>
      <c r="B22867" s="380" t="s">
        <v>49867</v>
      </c>
      <c r="C22867" s="380" t="s">
        <v>8</v>
      </c>
      <c r="D22867" s="381">
        <v>191.76</v>
      </c>
    </row>
    <row r="22868" spans="1:4" ht="9" customHeight="1" x14ac:dyDescent="0.25">
      <c r="A22868" s="379" t="s">
        <v>49868</v>
      </c>
      <c r="B22868" s="380" t="s">
        <v>49869</v>
      </c>
      <c r="C22868" s="380" t="s">
        <v>8</v>
      </c>
      <c r="D22868" s="381">
        <v>464.53</v>
      </c>
    </row>
    <row r="22869" spans="1:4" ht="9" customHeight="1" x14ac:dyDescent="0.25">
      <c r="A22869" s="379" t="s">
        <v>49870</v>
      </c>
      <c r="B22869" s="380" t="s">
        <v>49871</v>
      </c>
      <c r="C22869" s="380" t="s">
        <v>8</v>
      </c>
      <c r="D22869" s="381">
        <v>724.73</v>
      </c>
    </row>
    <row r="22870" spans="1:4" ht="9" customHeight="1" x14ac:dyDescent="0.25">
      <c r="A22870" s="379" t="s">
        <v>49872</v>
      </c>
      <c r="B22870" s="380" t="s">
        <v>49873</v>
      </c>
      <c r="C22870" s="380" t="s">
        <v>8</v>
      </c>
      <c r="D22870" s="381">
        <v>1209.33</v>
      </c>
    </row>
    <row r="22871" spans="1:4" ht="9" customHeight="1" x14ac:dyDescent="0.25">
      <c r="A22871" s="379" t="s">
        <v>49874</v>
      </c>
      <c r="B22871" s="380" t="s">
        <v>49875</v>
      </c>
      <c r="C22871" s="380" t="s">
        <v>8</v>
      </c>
      <c r="D22871" s="381">
        <v>107.56</v>
      </c>
    </row>
    <row r="22872" spans="1:4" ht="9" customHeight="1" x14ac:dyDescent="0.25">
      <c r="A22872" s="379" t="s">
        <v>49876</v>
      </c>
      <c r="B22872" s="380" t="s">
        <v>49877</v>
      </c>
      <c r="C22872" s="380" t="s">
        <v>8</v>
      </c>
      <c r="D22872" s="381">
        <v>117.31</v>
      </c>
    </row>
    <row r="22873" spans="1:4" ht="9" customHeight="1" x14ac:dyDescent="0.25">
      <c r="A22873" s="379" t="s">
        <v>49878</v>
      </c>
      <c r="B22873" s="380" t="s">
        <v>49879</v>
      </c>
      <c r="C22873" s="380" t="s">
        <v>8</v>
      </c>
      <c r="D22873" s="381">
        <v>140.43</v>
      </c>
    </row>
    <row r="22874" spans="1:4" ht="9" customHeight="1" x14ac:dyDescent="0.25">
      <c r="A22874" s="379" t="s">
        <v>49880</v>
      </c>
      <c r="B22874" s="380" t="s">
        <v>49881</v>
      </c>
      <c r="C22874" s="380" t="s">
        <v>8</v>
      </c>
      <c r="D22874" s="381">
        <v>127.89</v>
      </c>
    </row>
    <row r="22875" spans="1:4" ht="9" customHeight="1" x14ac:dyDescent="0.25">
      <c r="A22875" s="379" t="s">
        <v>49882</v>
      </c>
      <c r="B22875" s="380" t="s">
        <v>49883</v>
      </c>
      <c r="C22875" s="380" t="s">
        <v>8</v>
      </c>
      <c r="D22875" s="381">
        <v>165.44</v>
      </c>
    </row>
    <row r="22876" spans="1:4" ht="9" customHeight="1" x14ac:dyDescent="0.25">
      <c r="A22876" s="379" t="s">
        <v>49884</v>
      </c>
      <c r="B22876" s="380" t="s">
        <v>49885</v>
      </c>
      <c r="C22876" s="380" t="s">
        <v>8</v>
      </c>
      <c r="D22876" s="381">
        <v>243.88</v>
      </c>
    </row>
    <row r="22877" spans="1:4" ht="9" customHeight="1" x14ac:dyDescent="0.25">
      <c r="A22877" s="379" t="s">
        <v>49886</v>
      </c>
      <c r="B22877" s="380" t="s">
        <v>49887</v>
      </c>
      <c r="C22877" s="380" t="s">
        <v>8</v>
      </c>
      <c r="D22877" s="381">
        <v>232.12</v>
      </c>
    </row>
    <row r="22878" spans="1:4" ht="9" customHeight="1" x14ac:dyDescent="0.25">
      <c r="A22878" s="379" t="s">
        <v>49888</v>
      </c>
      <c r="B22878" s="380" t="s">
        <v>49889</v>
      </c>
      <c r="C22878" s="380" t="s">
        <v>8</v>
      </c>
      <c r="D22878" s="381">
        <v>130.49</v>
      </c>
    </row>
    <row r="22879" spans="1:4" ht="9" customHeight="1" x14ac:dyDescent="0.25">
      <c r="A22879" s="379" t="s">
        <v>49890</v>
      </c>
      <c r="B22879" s="380" t="s">
        <v>49891</v>
      </c>
      <c r="C22879" s="380" t="s">
        <v>8</v>
      </c>
      <c r="D22879" s="381">
        <v>134.41</v>
      </c>
    </row>
    <row r="22880" spans="1:4" ht="9" customHeight="1" x14ac:dyDescent="0.25">
      <c r="A22880" s="379" t="s">
        <v>49892</v>
      </c>
      <c r="B22880" s="380" t="s">
        <v>49893</v>
      </c>
      <c r="C22880" s="380" t="s">
        <v>8</v>
      </c>
      <c r="D22880" s="381">
        <v>548.17999999999995</v>
      </c>
    </row>
    <row r="22881" spans="1:4" ht="9" customHeight="1" x14ac:dyDescent="0.25">
      <c r="A22881" s="379" t="s">
        <v>49894</v>
      </c>
      <c r="B22881" s="380" t="s">
        <v>49895</v>
      </c>
      <c r="C22881" s="380" t="s">
        <v>8</v>
      </c>
      <c r="D22881" s="381">
        <v>517.63</v>
      </c>
    </row>
    <row r="22882" spans="1:4" ht="9" customHeight="1" x14ac:dyDescent="0.25">
      <c r="A22882" s="379" t="s">
        <v>49896</v>
      </c>
      <c r="B22882" s="380" t="s">
        <v>49897</v>
      </c>
      <c r="C22882" s="380" t="s">
        <v>8</v>
      </c>
      <c r="D22882" s="381">
        <v>571.87</v>
      </c>
    </row>
    <row r="22883" spans="1:4" ht="9" customHeight="1" x14ac:dyDescent="0.25">
      <c r="A22883" s="379" t="s">
        <v>49898</v>
      </c>
      <c r="B22883" s="380" t="s">
        <v>49899</v>
      </c>
      <c r="C22883" s="380" t="s">
        <v>8</v>
      </c>
      <c r="D22883" s="381">
        <v>376.23</v>
      </c>
    </row>
    <row r="22884" spans="1:4" ht="9" customHeight="1" x14ac:dyDescent="0.25">
      <c r="A22884" s="379" t="s">
        <v>49900</v>
      </c>
      <c r="B22884" s="380" t="s">
        <v>49901</v>
      </c>
      <c r="C22884" s="380" t="s">
        <v>8</v>
      </c>
      <c r="D22884" s="381">
        <v>440.58</v>
      </c>
    </row>
    <row r="22885" spans="1:4" ht="9" customHeight="1" x14ac:dyDescent="0.25">
      <c r="A22885" s="379" t="s">
        <v>49902</v>
      </c>
      <c r="B22885" s="380" t="s">
        <v>49903</v>
      </c>
      <c r="C22885" s="380" t="s">
        <v>8</v>
      </c>
      <c r="D22885" s="381">
        <v>501.39</v>
      </c>
    </row>
    <row r="22886" spans="1:4" ht="9" customHeight="1" x14ac:dyDescent="0.25">
      <c r="A22886" s="379" t="s">
        <v>49904</v>
      </c>
      <c r="B22886" s="380" t="s">
        <v>49905</v>
      </c>
      <c r="C22886" s="380" t="s">
        <v>8</v>
      </c>
      <c r="D22886" s="381">
        <v>463.42</v>
      </c>
    </row>
    <row r="22887" spans="1:4" ht="9" customHeight="1" x14ac:dyDescent="0.25">
      <c r="A22887" s="379" t="s">
        <v>49906</v>
      </c>
      <c r="B22887" s="380" t="s">
        <v>49907</v>
      </c>
      <c r="C22887" s="380" t="s">
        <v>14</v>
      </c>
      <c r="D22887" s="381">
        <v>19.510000000000002</v>
      </c>
    </row>
    <row r="22888" spans="1:4" ht="9" customHeight="1" x14ac:dyDescent="0.25">
      <c r="A22888" s="379" t="s">
        <v>49908</v>
      </c>
      <c r="B22888" s="380" t="s">
        <v>49855</v>
      </c>
      <c r="C22888" s="380" t="s">
        <v>48180</v>
      </c>
      <c r="D22888" s="381">
        <v>633.67999999999995</v>
      </c>
    </row>
    <row r="22889" spans="1:4" ht="9" customHeight="1" x14ac:dyDescent="0.25">
      <c r="A22889" s="379" t="s">
        <v>49909</v>
      </c>
      <c r="B22889" s="380" t="s">
        <v>49910</v>
      </c>
      <c r="C22889" s="380" t="s">
        <v>14</v>
      </c>
      <c r="D22889" s="381">
        <v>51.05</v>
      </c>
    </row>
    <row r="22890" spans="1:4" ht="9" customHeight="1" x14ac:dyDescent="0.25">
      <c r="A22890" s="379" t="s">
        <v>49911</v>
      </c>
      <c r="B22890" s="385" t="s">
        <v>49912</v>
      </c>
      <c r="C22890" s="380" t="s">
        <v>14</v>
      </c>
      <c r="D22890" s="381">
        <v>71.84</v>
      </c>
    </row>
    <row r="22891" spans="1:4" ht="9" customHeight="1" x14ac:dyDescent="0.25">
      <c r="A22891" s="379" t="s">
        <v>49913</v>
      </c>
      <c r="B22891" s="380" t="s">
        <v>49914</v>
      </c>
      <c r="C22891" s="380" t="s">
        <v>14</v>
      </c>
      <c r="D22891" s="381">
        <v>88.14</v>
      </c>
    </row>
    <row r="22892" spans="1:4" ht="9" customHeight="1" x14ac:dyDescent="0.25">
      <c r="A22892" s="379" t="s">
        <v>49915</v>
      </c>
      <c r="B22892" s="380" t="s">
        <v>49916</v>
      </c>
      <c r="C22892" s="380" t="s">
        <v>14</v>
      </c>
      <c r="D22892" s="381">
        <v>149.04</v>
      </c>
    </row>
    <row r="22893" spans="1:4" ht="9" customHeight="1" x14ac:dyDescent="0.25">
      <c r="A22893" s="379" t="s">
        <v>49917</v>
      </c>
      <c r="B22893" s="385" t="s">
        <v>49918</v>
      </c>
      <c r="C22893" s="380" t="s">
        <v>14</v>
      </c>
      <c r="D22893" s="381">
        <v>55.63</v>
      </c>
    </row>
    <row r="22894" spans="1:4" ht="9" customHeight="1" x14ac:dyDescent="0.25">
      <c r="A22894" s="379" t="s">
        <v>30638</v>
      </c>
      <c r="B22894" s="385" t="s">
        <v>49919</v>
      </c>
      <c r="C22894" s="380" t="s">
        <v>14</v>
      </c>
      <c r="D22894" s="381">
        <v>76.84</v>
      </c>
    </row>
    <row r="22895" spans="1:4" ht="9" customHeight="1" x14ac:dyDescent="0.25">
      <c r="A22895" s="379" t="s">
        <v>49920</v>
      </c>
      <c r="B22895" s="380" t="s">
        <v>49921</v>
      </c>
      <c r="C22895" s="380" t="s">
        <v>14</v>
      </c>
      <c r="D22895" s="381">
        <v>94.83</v>
      </c>
    </row>
    <row r="22896" spans="1:4" ht="9" customHeight="1" x14ac:dyDescent="0.25">
      <c r="A22896" s="379" t="s">
        <v>49922</v>
      </c>
      <c r="B22896" s="385" t="s">
        <v>49923</v>
      </c>
      <c r="C22896" s="380" t="s">
        <v>14</v>
      </c>
      <c r="D22896" s="381">
        <v>156.49</v>
      </c>
    </row>
    <row r="22897" spans="1:4" ht="9" customHeight="1" x14ac:dyDescent="0.25">
      <c r="A22897" s="379" t="s">
        <v>49924</v>
      </c>
      <c r="B22897" s="385" t="s">
        <v>49925</v>
      </c>
      <c r="C22897" s="380" t="s">
        <v>14</v>
      </c>
      <c r="D22897" s="381">
        <v>17.41</v>
      </c>
    </row>
    <row r="22898" spans="1:4" ht="9" customHeight="1" x14ac:dyDescent="0.25">
      <c r="A22898" s="379" t="s">
        <v>49926</v>
      </c>
      <c r="B22898" s="380" t="s">
        <v>49927</v>
      </c>
      <c r="C22898" s="380" t="s">
        <v>14</v>
      </c>
      <c r="D22898" s="381">
        <v>19.22</v>
      </c>
    </row>
    <row r="22899" spans="1:4" ht="9" customHeight="1" x14ac:dyDescent="0.25">
      <c r="A22899" s="379" t="s">
        <v>49928</v>
      </c>
      <c r="B22899" s="385" t="s">
        <v>49929</v>
      </c>
      <c r="C22899" s="380" t="s">
        <v>14</v>
      </c>
      <c r="D22899" s="381">
        <v>23.18</v>
      </c>
    </row>
    <row r="22900" spans="1:4" ht="9" customHeight="1" x14ac:dyDescent="0.25">
      <c r="A22900" s="379" t="s">
        <v>49930</v>
      </c>
      <c r="B22900" s="385" t="s">
        <v>49931</v>
      </c>
      <c r="C22900" s="380" t="s">
        <v>14</v>
      </c>
      <c r="D22900" s="381">
        <v>26.21</v>
      </c>
    </row>
    <row r="22901" spans="1:4" ht="9" customHeight="1" x14ac:dyDescent="0.25">
      <c r="A22901" s="379" t="s">
        <v>49932</v>
      </c>
      <c r="B22901" s="380" t="s">
        <v>49933</v>
      </c>
      <c r="C22901" s="380" t="s">
        <v>48180</v>
      </c>
      <c r="D22901" s="381">
        <v>633.67999999999995</v>
      </c>
    </row>
    <row r="22902" spans="1:4" ht="9" customHeight="1" x14ac:dyDescent="0.25">
      <c r="A22902" s="382" t="s">
        <v>49934</v>
      </c>
      <c r="B22902" s="385" t="s">
        <v>49935</v>
      </c>
      <c r="C22902" s="383" t="s">
        <v>8</v>
      </c>
      <c r="D22902" s="384">
        <v>43991.88</v>
      </c>
    </row>
    <row r="22903" spans="1:4" ht="9" customHeight="1" x14ac:dyDescent="0.25">
      <c r="A22903" s="379" t="s">
        <v>49936</v>
      </c>
      <c r="B22903" s="385" t="s">
        <v>49937</v>
      </c>
      <c r="C22903" s="380" t="s">
        <v>8</v>
      </c>
      <c r="D22903" s="381">
        <v>107560.99</v>
      </c>
    </row>
    <row r="22904" spans="1:4" ht="9" customHeight="1" x14ac:dyDescent="0.25">
      <c r="A22904" s="379" t="s">
        <v>49938</v>
      </c>
      <c r="B22904" s="380" t="s">
        <v>49939</v>
      </c>
      <c r="C22904" s="380" t="s">
        <v>14</v>
      </c>
      <c r="D22904" s="381">
        <v>235.71</v>
      </c>
    </row>
    <row r="22905" spans="1:4" ht="9" customHeight="1" x14ac:dyDescent="0.25">
      <c r="A22905" s="379" t="s">
        <v>49940</v>
      </c>
      <c r="B22905" s="380" t="s">
        <v>49831</v>
      </c>
      <c r="C22905" s="380" t="s">
        <v>14</v>
      </c>
      <c r="D22905" s="381">
        <v>260.2</v>
      </c>
    </row>
    <row r="22906" spans="1:4" ht="9" customHeight="1" x14ac:dyDescent="0.25">
      <c r="A22906" s="379" t="s">
        <v>49941</v>
      </c>
      <c r="B22906" s="380" t="s">
        <v>49942</v>
      </c>
      <c r="C22906" s="380" t="s">
        <v>14</v>
      </c>
      <c r="D22906" s="381">
        <v>349.08</v>
      </c>
    </row>
    <row r="22907" spans="1:4" ht="9" customHeight="1" x14ac:dyDescent="0.25">
      <c r="A22907" s="379" t="s">
        <v>49943</v>
      </c>
      <c r="B22907" s="380" t="s">
        <v>49835</v>
      </c>
      <c r="C22907" s="380" t="s">
        <v>14</v>
      </c>
      <c r="D22907" s="381">
        <v>698.39</v>
      </c>
    </row>
    <row r="22908" spans="1:4" ht="9" customHeight="1" x14ac:dyDescent="0.25">
      <c r="A22908" s="379" t="s">
        <v>49944</v>
      </c>
      <c r="B22908" s="380" t="s">
        <v>49945</v>
      </c>
      <c r="C22908" s="380" t="s">
        <v>14</v>
      </c>
      <c r="D22908" s="381">
        <v>61.09</v>
      </c>
    </row>
    <row r="22909" spans="1:4" ht="9" customHeight="1" x14ac:dyDescent="0.25">
      <c r="A22909" s="379" t="s">
        <v>49946</v>
      </c>
      <c r="B22909" s="380" t="s">
        <v>49947</v>
      </c>
      <c r="C22909" s="380" t="s">
        <v>48180</v>
      </c>
      <c r="D22909" s="381">
        <v>633.67999999999995</v>
      </c>
    </row>
    <row r="22910" spans="1:4" ht="9" customHeight="1" x14ac:dyDescent="0.25">
      <c r="A22910" s="379" t="s">
        <v>49948</v>
      </c>
      <c r="B22910" s="380" t="s">
        <v>49869</v>
      </c>
      <c r="C22910" s="380" t="s">
        <v>8</v>
      </c>
      <c r="D22910" s="381">
        <v>464.53</v>
      </c>
    </row>
    <row r="22911" spans="1:4" ht="9" customHeight="1" x14ac:dyDescent="0.25">
      <c r="A22911" s="379" t="s">
        <v>49949</v>
      </c>
      <c r="B22911" s="380" t="s">
        <v>49871</v>
      </c>
      <c r="C22911" s="380" t="s">
        <v>8</v>
      </c>
      <c r="D22911" s="381">
        <v>724.73</v>
      </c>
    </row>
    <row r="22912" spans="1:4" ht="9" customHeight="1" x14ac:dyDescent="0.25">
      <c r="A22912" s="379" t="s">
        <v>49950</v>
      </c>
      <c r="B22912" s="380" t="s">
        <v>49873</v>
      </c>
      <c r="C22912" s="380" t="s">
        <v>8</v>
      </c>
      <c r="D22912" s="381">
        <v>1209.33</v>
      </c>
    </row>
    <row r="22913" spans="1:4" ht="9" customHeight="1" x14ac:dyDescent="0.25">
      <c r="A22913" s="379" t="s">
        <v>49951</v>
      </c>
      <c r="B22913" s="380" t="s">
        <v>49952</v>
      </c>
      <c r="C22913" s="380" t="s">
        <v>8</v>
      </c>
      <c r="D22913" s="381">
        <v>267.17</v>
      </c>
    </row>
    <row r="22914" spans="1:4" ht="9" customHeight="1" x14ac:dyDescent="0.25">
      <c r="A22914" s="379" t="s">
        <v>49953</v>
      </c>
      <c r="B22914" s="380" t="s">
        <v>49954</v>
      </c>
      <c r="C22914" s="380" t="s">
        <v>8</v>
      </c>
      <c r="D22914" s="381">
        <v>954.15</v>
      </c>
    </row>
    <row r="22915" spans="1:4" ht="9" customHeight="1" x14ac:dyDescent="0.25">
      <c r="A22915" s="379" t="s">
        <v>49955</v>
      </c>
      <c r="B22915" s="380" t="s">
        <v>49956</v>
      </c>
      <c r="C22915" s="380" t="s">
        <v>8</v>
      </c>
      <c r="D22915" s="381">
        <v>513.69000000000005</v>
      </c>
    </row>
    <row r="22916" spans="1:4" ht="9" customHeight="1" x14ac:dyDescent="0.25">
      <c r="A22916" s="379" t="s">
        <v>49957</v>
      </c>
      <c r="B22916" s="380" t="s">
        <v>49958</v>
      </c>
      <c r="C22916" s="380" t="s">
        <v>8</v>
      </c>
      <c r="D22916" s="381">
        <v>711.31</v>
      </c>
    </row>
    <row r="22917" spans="1:4" ht="9" customHeight="1" x14ac:dyDescent="0.25">
      <c r="A22917" s="379" t="s">
        <v>49959</v>
      </c>
      <c r="B22917" s="380" t="s">
        <v>49960</v>
      </c>
      <c r="C22917" s="380" t="s">
        <v>8</v>
      </c>
      <c r="D22917" s="381">
        <v>1223.92</v>
      </c>
    </row>
    <row r="22918" spans="1:4" ht="9" customHeight="1" x14ac:dyDescent="0.25">
      <c r="A22918" s="379" t="s">
        <v>49961</v>
      </c>
      <c r="B22918" s="380" t="s">
        <v>49962</v>
      </c>
      <c r="C22918" s="380" t="s">
        <v>8</v>
      </c>
      <c r="D22918" s="381">
        <v>146.19999999999999</v>
      </c>
    </row>
    <row r="22919" spans="1:4" ht="9" customHeight="1" x14ac:dyDescent="0.25">
      <c r="A22919" s="379" t="s">
        <v>49963</v>
      </c>
      <c r="B22919" s="380" t="s">
        <v>49964</v>
      </c>
      <c r="C22919" s="380" t="s">
        <v>8</v>
      </c>
      <c r="D22919" s="381">
        <v>1854.61</v>
      </c>
    </row>
    <row r="22920" spans="1:4" ht="9" customHeight="1" x14ac:dyDescent="0.25">
      <c r="A22920" s="379" t="s">
        <v>49965</v>
      </c>
      <c r="B22920" s="380" t="s">
        <v>49966</v>
      </c>
      <c r="C22920" s="380" t="s">
        <v>14</v>
      </c>
      <c r="D22920" s="381">
        <v>28.15</v>
      </c>
    </row>
    <row r="22921" spans="1:4" ht="9" customHeight="1" x14ac:dyDescent="0.25">
      <c r="A22921" s="379" t="s">
        <v>49967</v>
      </c>
      <c r="B22921" s="380" t="s">
        <v>49968</v>
      </c>
      <c r="C22921" s="380" t="s">
        <v>14</v>
      </c>
      <c r="D22921" s="381">
        <v>43.22</v>
      </c>
    </row>
    <row r="22922" spans="1:4" ht="9" customHeight="1" x14ac:dyDescent="0.25">
      <c r="A22922" s="379" t="s">
        <v>49969</v>
      </c>
      <c r="B22922" s="380" t="s">
        <v>49970</v>
      </c>
      <c r="C22922" s="380" t="s">
        <v>8</v>
      </c>
      <c r="D22922" s="381">
        <v>87.18</v>
      </c>
    </row>
    <row r="22923" spans="1:4" ht="9" customHeight="1" x14ac:dyDescent="0.25">
      <c r="A22923" s="379" t="s">
        <v>49971</v>
      </c>
      <c r="B22923" s="380" t="s">
        <v>49972</v>
      </c>
      <c r="C22923" s="380" t="s">
        <v>8</v>
      </c>
      <c r="D22923" s="381">
        <v>70.849999999999994</v>
      </c>
    </row>
    <row r="22924" spans="1:4" ht="9" customHeight="1" x14ac:dyDescent="0.25">
      <c r="A22924" s="379" t="s">
        <v>49973</v>
      </c>
      <c r="B22924" s="380" t="s">
        <v>49974</v>
      </c>
      <c r="C22924" s="380" t="s">
        <v>8</v>
      </c>
      <c r="D22924" s="381">
        <v>145.03</v>
      </c>
    </row>
    <row r="22925" spans="1:4" ht="9" customHeight="1" x14ac:dyDescent="0.25">
      <c r="A22925" s="379" t="s">
        <v>49975</v>
      </c>
      <c r="B22925" s="380" t="s">
        <v>49976</v>
      </c>
      <c r="C22925" s="380" t="s">
        <v>8</v>
      </c>
      <c r="D22925" s="381">
        <v>666.77</v>
      </c>
    </row>
    <row r="22926" spans="1:4" ht="9" customHeight="1" x14ac:dyDescent="0.25">
      <c r="A22926" s="379" t="s">
        <v>49977</v>
      </c>
      <c r="B22926" s="380" t="s">
        <v>49978</v>
      </c>
      <c r="C22926" s="380" t="s">
        <v>8</v>
      </c>
      <c r="D22926" s="381">
        <v>796.4</v>
      </c>
    </row>
    <row r="22927" spans="1:4" ht="9" customHeight="1" x14ac:dyDescent="0.25">
      <c r="A22927" s="379" t="s">
        <v>49979</v>
      </c>
      <c r="B22927" s="380" t="s">
        <v>49980</v>
      </c>
      <c r="C22927" s="380" t="s">
        <v>8</v>
      </c>
      <c r="D22927" s="381">
        <v>1354.77</v>
      </c>
    </row>
    <row r="22928" spans="1:4" ht="9" customHeight="1" x14ac:dyDescent="0.25">
      <c r="A22928" s="379" t="s">
        <v>49981</v>
      </c>
      <c r="B22928" s="380" t="s">
        <v>49982</v>
      </c>
      <c r="C22928" s="380" t="s">
        <v>8</v>
      </c>
      <c r="D22928" s="381">
        <v>687.52</v>
      </c>
    </row>
    <row r="22929" spans="1:4" ht="9" customHeight="1" x14ac:dyDescent="0.25">
      <c r="A22929" s="379" t="s">
        <v>49983</v>
      </c>
      <c r="B22929" s="380" t="s">
        <v>49984</v>
      </c>
      <c r="C22929" s="380" t="s">
        <v>8</v>
      </c>
      <c r="D22929" s="381">
        <v>737.49</v>
      </c>
    </row>
    <row r="22930" spans="1:4" ht="9" customHeight="1" x14ac:dyDescent="0.25">
      <c r="A22930" s="379" t="s">
        <v>49985</v>
      </c>
      <c r="B22930" s="380" t="s">
        <v>49986</v>
      </c>
      <c r="C22930" s="380" t="s">
        <v>8</v>
      </c>
      <c r="D22930" s="381">
        <v>237.88</v>
      </c>
    </row>
    <row r="22931" spans="1:4" ht="9" customHeight="1" x14ac:dyDescent="0.25">
      <c r="A22931" s="379" t="s">
        <v>49987</v>
      </c>
      <c r="B22931" s="380" t="s">
        <v>49988</v>
      </c>
      <c r="C22931" s="380" t="s">
        <v>8</v>
      </c>
      <c r="D22931" s="381">
        <v>372.59</v>
      </c>
    </row>
    <row r="22932" spans="1:4" ht="9" customHeight="1" x14ac:dyDescent="0.25">
      <c r="A22932" s="379" t="s">
        <v>49989</v>
      </c>
      <c r="B22932" s="380" t="s">
        <v>49990</v>
      </c>
      <c r="C22932" s="380" t="s">
        <v>8</v>
      </c>
      <c r="D22932" s="381">
        <v>243.04</v>
      </c>
    </row>
    <row r="22933" spans="1:4" ht="9" customHeight="1" x14ac:dyDescent="0.25">
      <c r="A22933" s="379" t="s">
        <v>49991</v>
      </c>
      <c r="B22933" s="380" t="s">
        <v>49992</v>
      </c>
      <c r="C22933" s="380" t="s">
        <v>8</v>
      </c>
      <c r="D22933" s="381">
        <v>257.10000000000002</v>
      </c>
    </row>
    <row r="22934" spans="1:4" ht="9" customHeight="1" x14ac:dyDescent="0.25">
      <c r="A22934" s="379" t="s">
        <v>49993</v>
      </c>
      <c r="B22934" s="380" t="s">
        <v>49994</v>
      </c>
      <c r="C22934" s="380" t="s">
        <v>8</v>
      </c>
      <c r="D22934" s="381">
        <v>320.81</v>
      </c>
    </row>
    <row r="22935" spans="1:4" ht="9" customHeight="1" x14ac:dyDescent="0.25">
      <c r="A22935" s="379" t="s">
        <v>49995</v>
      </c>
      <c r="B22935" s="380" t="s">
        <v>49996</v>
      </c>
      <c r="C22935" s="380" t="s">
        <v>8</v>
      </c>
      <c r="D22935" s="381">
        <v>602.85</v>
      </c>
    </row>
    <row r="22936" spans="1:4" ht="9" customHeight="1" x14ac:dyDescent="0.25">
      <c r="A22936" s="379" t="s">
        <v>49997</v>
      </c>
      <c r="B22936" s="380" t="s">
        <v>49998</v>
      </c>
      <c r="C22936" s="380" t="s">
        <v>8</v>
      </c>
      <c r="D22936" s="381">
        <v>3135.49</v>
      </c>
    </row>
    <row r="22937" spans="1:4" ht="9" customHeight="1" x14ac:dyDescent="0.25">
      <c r="A22937" s="379" t="s">
        <v>49999</v>
      </c>
      <c r="B22937" s="380" t="s">
        <v>50000</v>
      </c>
      <c r="C22937" s="380" t="s">
        <v>8</v>
      </c>
      <c r="D22937" s="381">
        <v>2975.66</v>
      </c>
    </row>
    <row r="22938" spans="1:4" ht="9" customHeight="1" x14ac:dyDescent="0.25">
      <c r="A22938" s="379" t="s">
        <v>50001</v>
      </c>
      <c r="B22938" s="380" t="s">
        <v>50002</v>
      </c>
      <c r="C22938" s="380" t="s">
        <v>8</v>
      </c>
      <c r="D22938" s="381">
        <v>1786.22</v>
      </c>
    </row>
    <row r="22939" spans="1:4" ht="9" customHeight="1" x14ac:dyDescent="0.25">
      <c r="A22939" s="379" t="s">
        <v>50003</v>
      </c>
      <c r="B22939" s="380" t="s">
        <v>50004</v>
      </c>
      <c r="C22939" s="380" t="s">
        <v>8</v>
      </c>
      <c r="D22939" s="381">
        <v>2040.46</v>
      </c>
    </row>
    <row r="22940" spans="1:4" ht="9" customHeight="1" x14ac:dyDescent="0.25">
      <c r="A22940" s="379" t="s">
        <v>50005</v>
      </c>
      <c r="B22940" s="380" t="s">
        <v>50006</v>
      </c>
      <c r="C22940" s="380" t="s">
        <v>8</v>
      </c>
      <c r="D22940" s="381">
        <v>2224.9299999999998</v>
      </c>
    </row>
    <row r="22941" spans="1:4" ht="9" customHeight="1" x14ac:dyDescent="0.25">
      <c r="A22941" s="379" t="s">
        <v>50007</v>
      </c>
      <c r="B22941" s="380" t="s">
        <v>50008</v>
      </c>
      <c r="C22941" s="380" t="s">
        <v>8</v>
      </c>
      <c r="D22941" s="381">
        <v>2671.05</v>
      </c>
    </row>
    <row r="22942" spans="1:4" ht="9" customHeight="1" x14ac:dyDescent="0.25">
      <c r="A22942" s="379" t="s">
        <v>50009</v>
      </c>
      <c r="B22942" s="380" t="s">
        <v>50010</v>
      </c>
      <c r="C22942" s="380" t="s">
        <v>8</v>
      </c>
      <c r="D22942" s="381">
        <v>2931.23</v>
      </c>
    </row>
    <row r="22943" spans="1:4" ht="9" customHeight="1" x14ac:dyDescent="0.25">
      <c r="A22943" s="379" t="s">
        <v>50011</v>
      </c>
      <c r="B22943" s="380" t="s">
        <v>50012</v>
      </c>
      <c r="C22943" s="380" t="s">
        <v>8</v>
      </c>
      <c r="D22943" s="381">
        <v>3931.66</v>
      </c>
    </row>
    <row r="22944" spans="1:4" ht="9" customHeight="1" x14ac:dyDescent="0.25">
      <c r="A22944" s="379" t="s">
        <v>50013</v>
      </c>
      <c r="B22944" s="380" t="s">
        <v>50014</v>
      </c>
      <c r="C22944" s="380" t="s">
        <v>8</v>
      </c>
      <c r="D22944" s="381">
        <v>4862.01</v>
      </c>
    </row>
    <row r="22945" spans="1:4" ht="9" customHeight="1" x14ac:dyDescent="0.25">
      <c r="A22945" s="379" t="s">
        <v>50015</v>
      </c>
      <c r="B22945" s="380" t="s">
        <v>50016</v>
      </c>
      <c r="C22945" s="380" t="s">
        <v>8</v>
      </c>
      <c r="D22945" s="381">
        <v>5944.8</v>
      </c>
    </row>
    <row r="22946" spans="1:4" ht="9" customHeight="1" x14ac:dyDescent="0.25">
      <c r="A22946" s="379" t="s">
        <v>50017</v>
      </c>
      <c r="B22946" s="380" t="s">
        <v>50018</v>
      </c>
      <c r="C22946" s="380" t="s">
        <v>8</v>
      </c>
      <c r="D22946" s="381">
        <v>7398.73</v>
      </c>
    </row>
    <row r="22947" spans="1:4" ht="9" customHeight="1" x14ac:dyDescent="0.25">
      <c r="A22947" s="379" t="s">
        <v>50019</v>
      </c>
      <c r="B22947" s="380" t="s">
        <v>50020</v>
      </c>
      <c r="C22947" s="380" t="s">
        <v>8</v>
      </c>
      <c r="D22947" s="381">
        <v>10489.26</v>
      </c>
    </row>
    <row r="22948" spans="1:4" ht="9" customHeight="1" x14ac:dyDescent="0.25">
      <c r="A22948" s="379" t="s">
        <v>50021</v>
      </c>
      <c r="B22948" s="380" t="s">
        <v>50022</v>
      </c>
      <c r="C22948" s="380" t="s">
        <v>8</v>
      </c>
      <c r="D22948" s="381">
        <v>184.12</v>
      </c>
    </row>
    <row r="22949" spans="1:4" ht="9" customHeight="1" x14ac:dyDescent="0.25">
      <c r="A22949" s="379" t="s">
        <v>50023</v>
      </c>
      <c r="B22949" s="380" t="s">
        <v>49947</v>
      </c>
      <c r="C22949" s="380" t="s">
        <v>48180</v>
      </c>
      <c r="D22949" s="381">
        <v>633.67999999999995</v>
      </c>
    </row>
    <row r="22950" spans="1:4" ht="9" customHeight="1" x14ac:dyDescent="0.25">
      <c r="A22950" s="379" t="s">
        <v>50024</v>
      </c>
      <c r="B22950" s="380" t="s">
        <v>50025</v>
      </c>
      <c r="C22950" s="380" t="s">
        <v>14</v>
      </c>
      <c r="D22950" s="381">
        <v>362.74</v>
      </c>
    </row>
    <row r="22951" spans="1:4" ht="9" customHeight="1" x14ac:dyDescent="0.25">
      <c r="A22951" s="379" t="s">
        <v>50026</v>
      </c>
      <c r="B22951" s="380" t="s">
        <v>50027</v>
      </c>
      <c r="C22951" s="380" t="s">
        <v>14</v>
      </c>
      <c r="D22951" s="381">
        <v>478.11</v>
      </c>
    </row>
    <row r="22952" spans="1:4" ht="9" customHeight="1" x14ac:dyDescent="0.25">
      <c r="A22952" s="379" t="s">
        <v>50028</v>
      </c>
      <c r="B22952" s="380" t="s">
        <v>50029</v>
      </c>
      <c r="C22952" s="380" t="s">
        <v>14</v>
      </c>
      <c r="D22952" s="381">
        <v>556.49</v>
      </c>
    </row>
    <row r="22953" spans="1:4" ht="9" customHeight="1" x14ac:dyDescent="0.25">
      <c r="A22953" s="379" t="s">
        <v>50030</v>
      </c>
      <c r="B22953" s="380" t="s">
        <v>50031</v>
      </c>
      <c r="C22953" s="380" t="s">
        <v>14</v>
      </c>
      <c r="D22953" s="381">
        <v>44.82</v>
      </c>
    </row>
    <row r="22954" spans="1:4" ht="9" customHeight="1" x14ac:dyDescent="0.25">
      <c r="A22954" s="379" t="s">
        <v>50032</v>
      </c>
      <c r="B22954" s="380" t="s">
        <v>50033</v>
      </c>
      <c r="C22954" s="380" t="s">
        <v>14</v>
      </c>
      <c r="D22954" s="381">
        <v>50.96</v>
      </c>
    </row>
    <row r="22955" spans="1:4" ht="9" customHeight="1" x14ac:dyDescent="0.25">
      <c r="A22955" s="379" t="s">
        <v>50034</v>
      </c>
      <c r="B22955" s="380" t="s">
        <v>50035</v>
      </c>
      <c r="C22955" s="380" t="s">
        <v>14</v>
      </c>
      <c r="D22955" s="381">
        <v>64.680000000000007</v>
      </c>
    </row>
    <row r="22956" spans="1:4" ht="9" customHeight="1" x14ac:dyDescent="0.25">
      <c r="A22956" s="379" t="s">
        <v>50036</v>
      </c>
      <c r="B22956" s="380" t="s">
        <v>50037</v>
      </c>
      <c r="C22956" s="380" t="s">
        <v>14</v>
      </c>
      <c r="D22956" s="381">
        <v>68.41</v>
      </c>
    </row>
    <row r="22957" spans="1:4" ht="9" customHeight="1" x14ac:dyDescent="0.25">
      <c r="A22957" s="379" t="s">
        <v>50038</v>
      </c>
      <c r="B22957" s="380" t="s">
        <v>50039</v>
      </c>
      <c r="C22957" s="380" t="s">
        <v>14</v>
      </c>
      <c r="D22957" s="381">
        <v>138.94999999999999</v>
      </c>
    </row>
    <row r="22958" spans="1:4" ht="9" customHeight="1" x14ac:dyDescent="0.25">
      <c r="A22958" s="379" t="s">
        <v>50040</v>
      </c>
      <c r="B22958" s="380" t="s">
        <v>50041</v>
      </c>
      <c r="C22958" s="380" t="s">
        <v>14</v>
      </c>
      <c r="D22958" s="381">
        <v>167.67</v>
      </c>
    </row>
    <row r="22959" spans="1:4" ht="9" customHeight="1" x14ac:dyDescent="0.25">
      <c r="A22959" s="379" t="s">
        <v>50042</v>
      </c>
      <c r="B22959" s="380" t="s">
        <v>50043</v>
      </c>
      <c r="C22959" s="380" t="s">
        <v>14</v>
      </c>
      <c r="D22959" s="381">
        <v>46.42</v>
      </c>
    </row>
    <row r="22960" spans="1:4" ht="9" customHeight="1" x14ac:dyDescent="0.25">
      <c r="A22960" s="379" t="s">
        <v>50044</v>
      </c>
      <c r="B22960" s="380" t="s">
        <v>50045</v>
      </c>
      <c r="C22960" s="380" t="s">
        <v>14</v>
      </c>
      <c r="D22960" s="381">
        <v>50.21</v>
      </c>
    </row>
    <row r="22961" spans="1:4" ht="9" customHeight="1" x14ac:dyDescent="0.25">
      <c r="A22961" s="379" t="s">
        <v>50046</v>
      </c>
      <c r="B22961" s="380" t="s">
        <v>50047</v>
      </c>
      <c r="C22961" s="380" t="s">
        <v>14</v>
      </c>
      <c r="D22961" s="381">
        <v>66.45</v>
      </c>
    </row>
    <row r="22962" spans="1:4" ht="9" customHeight="1" x14ac:dyDescent="0.25">
      <c r="A22962" s="379" t="s">
        <v>50048</v>
      </c>
      <c r="B22962" s="380" t="s">
        <v>50049</v>
      </c>
      <c r="C22962" s="380" t="s">
        <v>14</v>
      </c>
      <c r="D22962" s="381">
        <v>88.16</v>
      </c>
    </row>
    <row r="22963" spans="1:4" ht="9" customHeight="1" x14ac:dyDescent="0.25">
      <c r="A22963" s="379" t="s">
        <v>50050</v>
      </c>
      <c r="B22963" s="380" t="s">
        <v>50051</v>
      </c>
      <c r="C22963" s="380" t="s">
        <v>14</v>
      </c>
      <c r="D22963" s="381">
        <v>144.26</v>
      </c>
    </row>
    <row r="22964" spans="1:4" ht="9" customHeight="1" x14ac:dyDescent="0.25">
      <c r="A22964" s="379" t="s">
        <v>50052</v>
      </c>
      <c r="B22964" s="380" t="s">
        <v>50053</v>
      </c>
      <c r="C22964" s="380" t="s">
        <v>48180</v>
      </c>
      <c r="D22964" s="381">
        <v>633.67999999999995</v>
      </c>
    </row>
    <row r="22965" spans="1:4" ht="9" customHeight="1" x14ac:dyDescent="0.25">
      <c r="A22965" s="379" t="s">
        <v>50054</v>
      </c>
      <c r="B22965" s="380" t="s">
        <v>50055</v>
      </c>
      <c r="C22965" s="380" t="s">
        <v>8</v>
      </c>
      <c r="D22965" s="381">
        <v>71.510000000000005</v>
      </c>
    </row>
    <row r="22966" spans="1:4" ht="9" customHeight="1" x14ac:dyDescent="0.25">
      <c r="A22966" s="379" t="s">
        <v>50056</v>
      </c>
      <c r="B22966" s="380" t="s">
        <v>50057</v>
      </c>
      <c r="C22966" s="380" t="s">
        <v>8</v>
      </c>
      <c r="D22966" s="381">
        <v>91.52</v>
      </c>
    </row>
    <row r="22967" spans="1:4" ht="9" customHeight="1" x14ac:dyDescent="0.25">
      <c r="A22967" s="379" t="s">
        <v>50058</v>
      </c>
      <c r="B22967" s="380" t="s">
        <v>50059</v>
      </c>
      <c r="C22967" s="380" t="s">
        <v>8</v>
      </c>
      <c r="D22967" s="381">
        <v>109.52</v>
      </c>
    </row>
    <row r="22968" spans="1:4" ht="9" customHeight="1" x14ac:dyDescent="0.25">
      <c r="A22968" s="379" t="s">
        <v>50060</v>
      </c>
      <c r="B22968" s="380" t="s">
        <v>50061</v>
      </c>
      <c r="C22968" s="380" t="s">
        <v>8</v>
      </c>
      <c r="D22968" s="381">
        <v>58.19</v>
      </c>
    </row>
    <row r="22969" spans="1:4" ht="9" customHeight="1" x14ac:dyDescent="0.25">
      <c r="A22969" s="379" t="s">
        <v>50062</v>
      </c>
      <c r="B22969" s="380" t="s">
        <v>50063</v>
      </c>
      <c r="C22969" s="380" t="s">
        <v>8</v>
      </c>
      <c r="D22969" s="381">
        <v>81.540000000000006</v>
      </c>
    </row>
    <row r="22970" spans="1:4" ht="9" customHeight="1" x14ac:dyDescent="0.25">
      <c r="A22970" s="379" t="s">
        <v>50064</v>
      </c>
      <c r="B22970" s="380" t="s">
        <v>50065</v>
      </c>
      <c r="C22970" s="380" t="s">
        <v>8</v>
      </c>
      <c r="D22970" s="381">
        <v>57.43</v>
      </c>
    </row>
    <row r="22971" spans="1:4" ht="9" customHeight="1" x14ac:dyDescent="0.25">
      <c r="A22971" s="379" t="s">
        <v>50066</v>
      </c>
      <c r="B22971" s="380" t="s">
        <v>50067</v>
      </c>
      <c r="C22971" s="380" t="s">
        <v>8</v>
      </c>
      <c r="D22971" s="381">
        <v>120.29</v>
      </c>
    </row>
    <row r="22972" spans="1:4" ht="9" customHeight="1" x14ac:dyDescent="0.25">
      <c r="A22972" s="379" t="s">
        <v>50068</v>
      </c>
      <c r="B22972" s="380" t="s">
        <v>50069</v>
      </c>
      <c r="C22972" s="380" t="s">
        <v>8</v>
      </c>
      <c r="D22972" s="381">
        <v>84.26</v>
      </c>
    </row>
    <row r="22973" spans="1:4" ht="9" customHeight="1" x14ac:dyDescent="0.25">
      <c r="A22973" s="379" t="s">
        <v>50070</v>
      </c>
      <c r="B22973" s="380" t="s">
        <v>50071</v>
      </c>
      <c r="C22973" s="380" t="s">
        <v>8</v>
      </c>
      <c r="D22973" s="381">
        <v>670.72</v>
      </c>
    </row>
    <row r="22974" spans="1:4" ht="9" customHeight="1" x14ac:dyDescent="0.25">
      <c r="A22974" s="379" t="s">
        <v>50072</v>
      </c>
      <c r="B22974" s="380" t="s">
        <v>50073</v>
      </c>
      <c r="C22974" s="380" t="s">
        <v>8</v>
      </c>
      <c r="D22974" s="381">
        <v>82.36</v>
      </c>
    </row>
    <row r="22975" spans="1:4" ht="9" customHeight="1" x14ac:dyDescent="0.25">
      <c r="A22975" s="379" t="s">
        <v>50074</v>
      </c>
      <c r="B22975" s="380" t="s">
        <v>50075</v>
      </c>
      <c r="C22975" s="380" t="s">
        <v>8</v>
      </c>
      <c r="D22975" s="381">
        <v>210.77</v>
      </c>
    </row>
    <row r="22976" spans="1:4" ht="9" customHeight="1" x14ac:dyDescent="0.25">
      <c r="A22976" s="379" t="s">
        <v>50076</v>
      </c>
      <c r="B22976" s="380" t="s">
        <v>50077</v>
      </c>
      <c r="C22976" s="380" t="s">
        <v>8</v>
      </c>
      <c r="D22976" s="381">
        <v>16.440000000000001</v>
      </c>
    </row>
    <row r="22977" spans="1:4" ht="9" customHeight="1" x14ac:dyDescent="0.25">
      <c r="A22977" s="379" t="s">
        <v>50078</v>
      </c>
      <c r="B22977" s="380" t="s">
        <v>50079</v>
      </c>
      <c r="C22977" s="380" t="s">
        <v>8</v>
      </c>
      <c r="D22977" s="381">
        <v>28.99</v>
      </c>
    </row>
    <row r="22978" spans="1:4" ht="9" customHeight="1" x14ac:dyDescent="0.25">
      <c r="A22978" s="379" t="s">
        <v>50080</v>
      </c>
      <c r="B22978" s="380" t="s">
        <v>50081</v>
      </c>
      <c r="C22978" s="380" t="s">
        <v>8</v>
      </c>
      <c r="D22978" s="381">
        <v>33.35</v>
      </c>
    </row>
    <row r="22979" spans="1:4" ht="9" customHeight="1" x14ac:dyDescent="0.25">
      <c r="A22979" s="379" t="s">
        <v>50082</v>
      </c>
      <c r="B22979" s="380" t="s">
        <v>50053</v>
      </c>
      <c r="C22979" s="380" t="s">
        <v>48180</v>
      </c>
      <c r="D22979" s="381">
        <v>633.67999999999995</v>
      </c>
    </row>
    <row r="22980" spans="1:4" ht="9" customHeight="1" x14ac:dyDescent="0.25">
      <c r="A22980" s="379" t="s">
        <v>50083</v>
      </c>
      <c r="B22980" s="380" t="s">
        <v>50084</v>
      </c>
      <c r="C22980" s="380" t="s">
        <v>14</v>
      </c>
      <c r="D22980" s="381">
        <v>250.88</v>
      </c>
    </row>
    <row r="22981" spans="1:4" ht="9" customHeight="1" x14ac:dyDescent="0.25">
      <c r="A22981" s="379" t="s">
        <v>50085</v>
      </c>
      <c r="B22981" s="380" t="s">
        <v>50086</v>
      </c>
      <c r="C22981" s="380" t="s">
        <v>14</v>
      </c>
      <c r="D22981" s="381">
        <v>335.86</v>
      </c>
    </row>
    <row r="22982" spans="1:4" ht="9" customHeight="1" x14ac:dyDescent="0.25">
      <c r="A22982" s="379" t="s">
        <v>50087</v>
      </c>
      <c r="B22982" s="380" t="s">
        <v>50088</v>
      </c>
      <c r="C22982" s="380" t="s">
        <v>14</v>
      </c>
      <c r="D22982" s="381">
        <v>416.68</v>
      </c>
    </row>
    <row r="22983" spans="1:4" ht="9" customHeight="1" x14ac:dyDescent="0.25">
      <c r="A22983" s="379" t="s">
        <v>50089</v>
      </c>
      <c r="B22983" s="380" t="s">
        <v>50090</v>
      </c>
      <c r="C22983" s="380" t="s">
        <v>14</v>
      </c>
      <c r="D22983" s="381">
        <v>521.52</v>
      </c>
    </row>
    <row r="22984" spans="1:4" ht="9" customHeight="1" x14ac:dyDescent="0.25">
      <c r="A22984" s="379" t="s">
        <v>50091</v>
      </c>
      <c r="B22984" s="380" t="s">
        <v>50092</v>
      </c>
      <c r="C22984" s="380" t="s">
        <v>8</v>
      </c>
      <c r="D22984" s="381">
        <v>1006.92</v>
      </c>
    </row>
    <row r="22985" spans="1:4" ht="9" customHeight="1" x14ac:dyDescent="0.25">
      <c r="A22985" s="379" t="s">
        <v>50093</v>
      </c>
      <c r="B22985" s="380" t="s">
        <v>50094</v>
      </c>
      <c r="C22985" s="380" t="s">
        <v>8</v>
      </c>
      <c r="D22985" s="381">
        <v>1514.54</v>
      </c>
    </row>
    <row r="22986" spans="1:4" ht="9" customHeight="1" x14ac:dyDescent="0.25">
      <c r="A22986" s="379" t="s">
        <v>50095</v>
      </c>
      <c r="B22986" s="380" t="s">
        <v>48252</v>
      </c>
      <c r="C22986" s="380" t="s">
        <v>14</v>
      </c>
      <c r="D22986" s="381">
        <v>152.44</v>
      </c>
    </row>
    <row r="22987" spans="1:4" ht="9" customHeight="1" x14ac:dyDescent="0.25">
      <c r="A22987" s="379" t="s">
        <v>50096</v>
      </c>
      <c r="B22987" s="380" t="s">
        <v>48254</v>
      </c>
      <c r="C22987" s="380" t="s">
        <v>14</v>
      </c>
      <c r="D22987" s="381">
        <v>177.34</v>
      </c>
    </row>
    <row r="22988" spans="1:4" ht="9" customHeight="1" x14ac:dyDescent="0.25">
      <c r="A22988" s="379" t="s">
        <v>50097</v>
      </c>
      <c r="B22988" s="380" t="s">
        <v>48256</v>
      </c>
      <c r="C22988" s="380" t="s">
        <v>14</v>
      </c>
      <c r="D22988" s="381">
        <v>233.73</v>
      </c>
    </row>
    <row r="22989" spans="1:4" ht="9" customHeight="1" x14ac:dyDescent="0.25">
      <c r="A22989" s="379" t="s">
        <v>50098</v>
      </c>
      <c r="B22989" s="380" t="s">
        <v>48258</v>
      </c>
      <c r="C22989" s="380" t="s">
        <v>14</v>
      </c>
      <c r="D22989" s="381">
        <v>286.05</v>
      </c>
    </row>
    <row r="22990" spans="1:4" ht="9" customHeight="1" x14ac:dyDescent="0.25">
      <c r="A22990" s="379" t="s">
        <v>50099</v>
      </c>
      <c r="B22990" s="380" t="s">
        <v>50100</v>
      </c>
      <c r="C22990" s="380" t="s">
        <v>14</v>
      </c>
      <c r="D22990" s="381">
        <v>46.42</v>
      </c>
    </row>
    <row r="22991" spans="1:4" ht="9" customHeight="1" x14ac:dyDescent="0.25">
      <c r="A22991" s="379" t="s">
        <v>50101</v>
      </c>
      <c r="B22991" s="380" t="s">
        <v>50102</v>
      </c>
      <c r="C22991" s="380" t="s">
        <v>14</v>
      </c>
      <c r="D22991" s="381">
        <v>50.21</v>
      </c>
    </row>
    <row r="22992" spans="1:4" ht="9" customHeight="1" x14ac:dyDescent="0.25">
      <c r="A22992" s="379" t="s">
        <v>50103</v>
      </c>
      <c r="B22992" s="380" t="s">
        <v>50104</v>
      </c>
      <c r="C22992" s="380" t="s">
        <v>14</v>
      </c>
      <c r="D22992" s="381">
        <v>66.45</v>
      </c>
    </row>
    <row r="22993" spans="1:4" ht="9" customHeight="1" x14ac:dyDescent="0.25">
      <c r="A22993" s="379" t="s">
        <v>50105</v>
      </c>
      <c r="B22993" s="380" t="s">
        <v>50106</v>
      </c>
      <c r="C22993" s="380" t="s">
        <v>14</v>
      </c>
      <c r="D22993" s="381">
        <v>88.16</v>
      </c>
    </row>
    <row r="22994" spans="1:4" ht="9" customHeight="1" x14ac:dyDescent="0.25">
      <c r="A22994" s="379" t="s">
        <v>50107</v>
      </c>
      <c r="B22994" s="380" t="s">
        <v>50108</v>
      </c>
      <c r="C22994" s="380" t="s">
        <v>14</v>
      </c>
      <c r="D22994" s="381">
        <v>144.26</v>
      </c>
    </row>
    <row r="22995" spans="1:4" ht="9" customHeight="1" x14ac:dyDescent="0.25">
      <c r="A22995" s="379" t="s">
        <v>50109</v>
      </c>
      <c r="B22995" s="380" t="s">
        <v>50110</v>
      </c>
      <c r="C22995" s="380" t="s">
        <v>48180</v>
      </c>
      <c r="D22995" s="381">
        <v>633.67999999999995</v>
      </c>
    </row>
    <row r="22996" spans="1:4" ht="9" customHeight="1" x14ac:dyDescent="0.25">
      <c r="A22996" s="379" t="s">
        <v>50111</v>
      </c>
      <c r="B22996" s="380" t="s">
        <v>50112</v>
      </c>
      <c r="C22996" s="380" t="s">
        <v>14</v>
      </c>
      <c r="D22996" s="381">
        <v>70.67</v>
      </c>
    </row>
    <row r="22997" spans="1:4" ht="9" customHeight="1" x14ac:dyDescent="0.25">
      <c r="A22997" s="379" t="s">
        <v>50113</v>
      </c>
      <c r="B22997" s="380" t="s">
        <v>50114</v>
      </c>
      <c r="C22997" s="380" t="s">
        <v>14</v>
      </c>
      <c r="D22997" s="381">
        <v>63.44</v>
      </c>
    </row>
    <row r="22998" spans="1:4" ht="9" customHeight="1" x14ac:dyDescent="0.25">
      <c r="A22998" s="379" t="s">
        <v>50115</v>
      </c>
      <c r="B22998" s="380" t="s">
        <v>50116</v>
      </c>
      <c r="C22998" s="380" t="s">
        <v>14</v>
      </c>
      <c r="D22998" s="381">
        <v>87.67</v>
      </c>
    </row>
    <row r="22999" spans="1:4" ht="9" customHeight="1" x14ac:dyDescent="0.25">
      <c r="A22999" s="379" t="s">
        <v>50117</v>
      </c>
      <c r="B22999" s="380" t="s">
        <v>50118</v>
      </c>
      <c r="C22999" s="380" t="s">
        <v>14</v>
      </c>
      <c r="D22999" s="381">
        <v>68.87</v>
      </c>
    </row>
    <row r="23000" spans="1:4" ht="9" customHeight="1" x14ac:dyDescent="0.25">
      <c r="A23000" s="379" t="s">
        <v>50119</v>
      </c>
      <c r="B23000" s="380" t="s">
        <v>50120</v>
      </c>
      <c r="C23000" s="380" t="s">
        <v>8</v>
      </c>
      <c r="D23000" s="381">
        <v>71.86</v>
      </c>
    </row>
    <row r="23001" spans="1:4" ht="9" customHeight="1" x14ac:dyDescent="0.25">
      <c r="A23001" s="379" t="s">
        <v>50121</v>
      </c>
      <c r="B23001" s="380" t="s">
        <v>50122</v>
      </c>
      <c r="C23001" s="380" t="s">
        <v>8</v>
      </c>
      <c r="D23001" s="381">
        <v>77.099999999999994</v>
      </c>
    </row>
    <row r="23002" spans="1:4" ht="9" customHeight="1" x14ac:dyDescent="0.25">
      <c r="A23002" s="379" t="s">
        <v>50123</v>
      </c>
      <c r="B23002" s="380" t="s">
        <v>50124</v>
      </c>
      <c r="C23002" s="380" t="s">
        <v>14</v>
      </c>
      <c r="D23002" s="381">
        <v>108.22</v>
      </c>
    </row>
    <row r="23003" spans="1:4" ht="9" customHeight="1" x14ac:dyDescent="0.25">
      <c r="A23003" s="379" t="s">
        <v>50125</v>
      </c>
      <c r="B23003" s="380" t="s">
        <v>50126</v>
      </c>
      <c r="C23003" s="380" t="s">
        <v>14</v>
      </c>
      <c r="D23003" s="381">
        <v>152.85</v>
      </c>
    </row>
    <row r="23004" spans="1:4" ht="9" customHeight="1" x14ac:dyDescent="0.25">
      <c r="A23004" s="379" t="s">
        <v>50127</v>
      </c>
      <c r="B23004" s="380" t="s">
        <v>50128</v>
      </c>
      <c r="C23004" s="380" t="s">
        <v>14</v>
      </c>
      <c r="D23004" s="381">
        <v>236.8</v>
      </c>
    </row>
    <row r="23005" spans="1:4" ht="9" customHeight="1" x14ac:dyDescent="0.25">
      <c r="A23005" s="379" t="s">
        <v>50129</v>
      </c>
      <c r="B23005" s="380" t="s">
        <v>50130</v>
      </c>
      <c r="C23005" s="380" t="s">
        <v>7</v>
      </c>
      <c r="D23005" s="381">
        <v>211.93</v>
      </c>
    </row>
    <row r="23006" spans="1:4" ht="9" customHeight="1" x14ac:dyDescent="0.25">
      <c r="A23006" s="379" t="s">
        <v>50131</v>
      </c>
      <c r="B23006" s="380" t="s">
        <v>50132</v>
      </c>
      <c r="C23006" s="380" t="s">
        <v>14</v>
      </c>
      <c r="D23006" s="381">
        <v>93.9</v>
      </c>
    </row>
    <row r="23007" spans="1:4" ht="9" customHeight="1" x14ac:dyDescent="0.25">
      <c r="A23007" s="379" t="s">
        <v>50133</v>
      </c>
      <c r="B23007" s="380" t="s">
        <v>50134</v>
      </c>
      <c r="C23007" s="380" t="s">
        <v>14</v>
      </c>
      <c r="D23007" s="381">
        <v>130.5</v>
      </c>
    </row>
    <row r="23008" spans="1:4" ht="9" customHeight="1" x14ac:dyDescent="0.25">
      <c r="A23008" s="379" t="s">
        <v>50135</v>
      </c>
      <c r="B23008" s="380" t="s">
        <v>50136</v>
      </c>
      <c r="C23008" s="380" t="s">
        <v>14</v>
      </c>
      <c r="D23008" s="381">
        <v>211.93</v>
      </c>
    </row>
    <row r="23009" spans="1:4" ht="9" customHeight="1" x14ac:dyDescent="0.25">
      <c r="A23009" s="379" t="s">
        <v>50137</v>
      </c>
      <c r="B23009" s="380" t="s">
        <v>50138</v>
      </c>
      <c r="C23009" s="380" t="s">
        <v>7</v>
      </c>
      <c r="D23009" s="381">
        <v>236.8</v>
      </c>
    </row>
    <row r="23010" spans="1:4" ht="9" customHeight="1" x14ac:dyDescent="0.25">
      <c r="A23010" s="379" t="s">
        <v>50139</v>
      </c>
      <c r="B23010" s="380" t="s">
        <v>50140</v>
      </c>
      <c r="C23010" s="380" t="s">
        <v>14</v>
      </c>
      <c r="D23010" s="381">
        <v>45.67</v>
      </c>
    </row>
    <row r="23011" spans="1:4" ht="9" customHeight="1" x14ac:dyDescent="0.25">
      <c r="A23011" s="379" t="s">
        <v>50141</v>
      </c>
      <c r="B23011" s="380" t="s">
        <v>50142</v>
      </c>
      <c r="C23011" s="380" t="s">
        <v>14</v>
      </c>
      <c r="D23011" s="381">
        <v>63.38</v>
      </c>
    </row>
    <row r="23012" spans="1:4" ht="9" customHeight="1" x14ac:dyDescent="0.25">
      <c r="A23012" s="379" t="s">
        <v>50143</v>
      </c>
      <c r="B23012" s="380" t="s">
        <v>50144</v>
      </c>
      <c r="C23012" s="380" t="s">
        <v>14</v>
      </c>
      <c r="D23012" s="381">
        <v>71.400000000000006</v>
      </c>
    </row>
    <row r="23013" spans="1:4" ht="9" customHeight="1" x14ac:dyDescent="0.25">
      <c r="A23013" s="379" t="s">
        <v>50145</v>
      </c>
      <c r="B23013" s="380" t="s">
        <v>50146</v>
      </c>
      <c r="C23013" s="380" t="s">
        <v>14</v>
      </c>
      <c r="D23013" s="381">
        <v>112.2</v>
      </c>
    </row>
    <row r="23014" spans="1:4" ht="9" customHeight="1" x14ac:dyDescent="0.25">
      <c r="A23014" s="379" t="s">
        <v>50147</v>
      </c>
      <c r="B23014" s="380" t="s">
        <v>50148</v>
      </c>
      <c r="C23014" s="380" t="s">
        <v>14</v>
      </c>
      <c r="D23014" s="381">
        <v>201.56</v>
      </c>
    </row>
    <row r="23015" spans="1:4" ht="9" customHeight="1" x14ac:dyDescent="0.25">
      <c r="A23015" s="379" t="s">
        <v>50149</v>
      </c>
      <c r="B23015" s="380" t="s">
        <v>50150</v>
      </c>
      <c r="C23015" s="380" t="s">
        <v>14</v>
      </c>
      <c r="D23015" s="381">
        <v>41.11</v>
      </c>
    </row>
    <row r="23016" spans="1:4" ht="9" customHeight="1" x14ac:dyDescent="0.25">
      <c r="A23016" s="379" t="s">
        <v>50151</v>
      </c>
      <c r="B23016" s="380" t="s">
        <v>50152</v>
      </c>
      <c r="C23016" s="380" t="s">
        <v>14</v>
      </c>
      <c r="D23016" s="381">
        <v>51.08</v>
      </c>
    </row>
    <row r="23017" spans="1:4" ht="9" customHeight="1" x14ac:dyDescent="0.25">
      <c r="A23017" s="379" t="s">
        <v>50153</v>
      </c>
      <c r="B23017" s="380" t="s">
        <v>50154</v>
      </c>
      <c r="C23017" s="380" t="s">
        <v>14</v>
      </c>
      <c r="D23017" s="381">
        <v>60.47</v>
      </c>
    </row>
    <row r="23018" spans="1:4" ht="9" customHeight="1" x14ac:dyDescent="0.25">
      <c r="A23018" s="379" t="s">
        <v>50155</v>
      </c>
      <c r="B23018" s="380" t="s">
        <v>50156</v>
      </c>
      <c r="C23018" s="380" t="s">
        <v>14</v>
      </c>
      <c r="D23018" s="381">
        <v>88.18</v>
      </c>
    </row>
    <row r="23019" spans="1:4" ht="9" customHeight="1" x14ac:dyDescent="0.25">
      <c r="A23019" s="379" t="s">
        <v>50157</v>
      </c>
      <c r="B23019" s="380" t="s">
        <v>50158</v>
      </c>
      <c r="C23019" s="380" t="s">
        <v>14</v>
      </c>
      <c r="D23019" s="381">
        <v>152.71</v>
      </c>
    </row>
    <row r="23020" spans="1:4" ht="9" customHeight="1" x14ac:dyDescent="0.25">
      <c r="A23020" s="379" t="s">
        <v>50159</v>
      </c>
      <c r="B23020" s="380" t="s">
        <v>50160</v>
      </c>
      <c r="C23020" s="380" t="s">
        <v>8</v>
      </c>
      <c r="D23020" s="381">
        <v>13.63</v>
      </c>
    </row>
    <row r="23021" spans="1:4" ht="9" customHeight="1" x14ac:dyDescent="0.25">
      <c r="A23021" s="379" t="s">
        <v>50161</v>
      </c>
      <c r="B23021" s="380" t="s">
        <v>50162</v>
      </c>
      <c r="C23021" s="380" t="s">
        <v>8</v>
      </c>
      <c r="D23021" s="381">
        <v>18.91</v>
      </c>
    </row>
    <row r="23022" spans="1:4" ht="9" customHeight="1" x14ac:dyDescent="0.25">
      <c r="A23022" s="379" t="s">
        <v>50163</v>
      </c>
      <c r="B23022" s="380" t="s">
        <v>50164</v>
      </c>
      <c r="C23022" s="380" t="s">
        <v>8</v>
      </c>
      <c r="D23022" s="381">
        <v>39.93</v>
      </c>
    </row>
    <row r="23023" spans="1:4" ht="9" customHeight="1" x14ac:dyDescent="0.25">
      <c r="A23023" s="379" t="s">
        <v>50165</v>
      </c>
      <c r="B23023" s="385" t="s">
        <v>50166</v>
      </c>
      <c r="C23023" s="380" t="s">
        <v>7</v>
      </c>
      <c r="D23023" s="381">
        <v>152.71</v>
      </c>
    </row>
    <row r="23024" spans="1:4" ht="9" customHeight="1" x14ac:dyDescent="0.25">
      <c r="A23024" s="379" t="s">
        <v>50167</v>
      </c>
      <c r="B23024" s="380" t="s">
        <v>50168</v>
      </c>
      <c r="C23024" s="380" t="s">
        <v>7</v>
      </c>
      <c r="D23024" s="381">
        <v>201.56</v>
      </c>
    </row>
    <row r="23025" spans="1:4" ht="9" customHeight="1" x14ac:dyDescent="0.25">
      <c r="A23025" s="379" t="s">
        <v>50169</v>
      </c>
      <c r="B23025" s="380" t="s">
        <v>50170</v>
      </c>
      <c r="C23025" s="380" t="s">
        <v>8</v>
      </c>
      <c r="D23025" s="381">
        <v>210.77</v>
      </c>
    </row>
    <row r="23026" spans="1:4" ht="9" customHeight="1" x14ac:dyDescent="0.25">
      <c r="A23026" s="379" t="s">
        <v>50171</v>
      </c>
      <c r="B23026" s="380" t="s">
        <v>50110</v>
      </c>
      <c r="C23026" s="380" t="s">
        <v>48180</v>
      </c>
      <c r="D23026" s="381">
        <v>633.67999999999995</v>
      </c>
    </row>
    <row r="23027" spans="1:4" ht="9" customHeight="1" x14ac:dyDescent="0.25">
      <c r="A23027" s="379" t="s">
        <v>50172</v>
      </c>
      <c r="B23027" s="380" t="s">
        <v>49840</v>
      </c>
      <c r="C23027" s="380" t="s">
        <v>14</v>
      </c>
      <c r="D23027" s="381">
        <v>23.68</v>
      </c>
    </row>
    <row r="23028" spans="1:4" ht="9" customHeight="1" x14ac:dyDescent="0.25">
      <c r="A23028" s="379" t="s">
        <v>50173</v>
      </c>
      <c r="B23028" s="380" t="s">
        <v>49842</v>
      </c>
      <c r="C23028" s="380" t="s">
        <v>14</v>
      </c>
      <c r="D23028" s="381">
        <v>34.630000000000003</v>
      </c>
    </row>
    <row r="23029" spans="1:4" ht="9" customHeight="1" x14ac:dyDescent="0.25">
      <c r="A23029" s="379" t="s">
        <v>50174</v>
      </c>
      <c r="B23029" s="380" t="s">
        <v>49844</v>
      </c>
      <c r="C23029" s="380" t="s">
        <v>14</v>
      </c>
      <c r="D23029" s="381">
        <v>44.96</v>
      </c>
    </row>
    <row r="23030" spans="1:4" ht="9" customHeight="1" x14ac:dyDescent="0.25">
      <c r="A23030" s="379" t="s">
        <v>50175</v>
      </c>
      <c r="B23030" s="380" t="s">
        <v>49846</v>
      </c>
      <c r="C23030" s="380" t="s">
        <v>14</v>
      </c>
      <c r="D23030" s="381">
        <v>49</v>
      </c>
    </row>
    <row r="23031" spans="1:4" ht="9" customHeight="1" x14ac:dyDescent="0.25">
      <c r="A23031" s="379" t="s">
        <v>50176</v>
      </c>
      <c r="B23031" s="380" t="s">
        <v>49847</v>
      </c>
      <c r="C23031" s="380" t="s">
        <v>14</v>
      </c>
      <c r="D23031" s="381">
        <v>75.66</v>
      </c>
    </row>
    <row r="23032" spans="1:4" ht="9" customHeight="1" x14ac:dyDescent="0.25">
      <c r="A23032" s="379" t="s">
        <v>50177</v>
      </c>
      <c r="B23032" s="380" t="s">
        <v>49849</v>
      </c>
      <c r="C23032" s="380" t="s">
        <v>14</v>
      </c>
      <c r="D23032" s="381">
        <v>109.29</v>
      </c>
    </row>
    <row r="23033" spans="1:4" ht="9" customHeight="1" x14ac:dyDescent="0.25">
      <c r="A23033" s="379" t="s">
        <v>50178</v>
      </c>
      <c r="B23033" s="380" t="s">
        <v>49851</v>
      </c>
      <c r="C23033" s="380" t="s">
        <v>14</v>
      </c>
      <c r="D23033" s="381">
        <v>127.95</v>
      </c>
    </row>
    <row r="23034" spans="1:4" ht="9" customHeight="1" x14ac:dyDescent="0.25">
      <c r="A23034" s="379" t="s">
        <v>50179</v>
      </c>
      <c r="B23034" s="380" t="s">
        <v>49853</v>
      </c>
      <c r="C23034" s="380" t="s">
        <v>14</v>
      </c>
      <c r="D23034" s="381">
        <v>189.02</v>
      </c>
    </row>
    <row r="23035" spans="1:4" ht="9" customHeight="1" x14ac:dyDescent="0.25">
      <c r="A23035" s="379" t="s">
        <v>50180</v>
      </c>
      <c r="B23035" s="380" t="s">
        <v>49819</v>
      </c>
      <c r="C23035" s="380" t="s">
        <v>14</v>
      </c>
      <c r="D23035" s="381">
        <v>80.930000000000007</v>
      </c>
    </row>
    <row r="23036" spans="1:4" ht="9" customHeight="1" x14ac:dyDescent="0.25">
      <c r="A23036" s="379" t="s">
        <v>50181</v>
      </c>
      <c r="B23036" s="380" t="s">
        <v>50182</v>
      </c>
      <c r="C23036" s="380" t="s">
        <v>14</v>
      </c>
      <c r="D23036" s="381">
        <v>109.75</v>
      </c>
    </row>
    <row r="23037" spans="1:4" ht="9" customHeight="1" x14ac:dyDescent="0.25">
      <c r="A23037" s="379" t="s">
        <v>50183</v>
      </c>
      <c r="B23037" s="380" t="s">
        <v>50184</v>
      </c>
      <c r="C23037" s="380" t="s">
        <v>14</v>
      </c>
      <c r="D23037" s="381">
        <v>129.25</v>
      </c>
    </row>
    <row r="23038" spans="1:4" ht="9" customHeight="1" x14ac:dyDescent="0.25">
      <c r="A23038" s="379" t="s">
        <v>50185</v>
      </c>
      <c r="B23038" s="380" t="s">
        <v>50186</v>
      </c>
      <c r="C23038" s="380" t="s">
        <v>14</v>
      </c>
      <c r="D23038" s="381">
        <v>159.93</v>
      </c>
    </row>
    <row r="23039" spans="1:4" ht="9" customHeight="1" x14ac:dyDescent="0.25">
      <c r="A23039" s="379" t="s">
        <v>50187</v>
      </c>
      <c r="B23039" s="380" t="s">
        <v>49827</v>
      </c>
      <c r="C23039" s="380" t="s">
        <v>14</v>
      </c>
      <c r="D23039" s="381">
        <v>186.17</v>
      </c>
    </row>
    <row r="23040" spans="1:4" ht="9" customHeight="1" x14ac:dyDescent="0.25">
      <c r="A23040" s="379" t="s">
        <v>50188</v>
      </c>
      <c r="B23040" s="380" t="s">
        <v>50189</v>
      </c>
      <c r="C23040" s="380" t="s">
        <v>14</v>
      </c>
      <c r="D23040" s="381">
        <v>235.71</v>
      </c>
    </row>
    <row r="23041" spans="1:4" ht="9" customHeight="1" x14ac:dyDescent="0.25">
      <c r="A23041" s="379" t="s">
        <v>50190</v>
      </c>
      <c r="B23041" s="380" t="s">
        <v>49831</v>
      </c>
      <c r="C23041" s="380" t="s">
        <v>14</v>
      </c>
      <c r="D23041" s="381">
        <v>260.2</v>
      </c>
    </row>
    <row r="23042" spans="1:4" ht="9" customHeight="1" x14ac:dyDescent="0.25">
      <c r="A23042" s="379" t="s">
        <v>50191</v>
      </c>
      <c r="B23042" s="380" t="s">
        <v>49833</v>
      </c>
      <c r="C23042" s="380" t="s">
        <v>14</v>
      </c>
      <c r="D23042" s="381">
        <v>349.08</v>
      </c>
    </row>
    <row r="23043" spans="1:4" ht="9" customHeight="1" x14ac:dyDescent="0.25">
      <c r="A23043" s="379" t="s">
        <v>50192</v>
      </c>
      <c r="B23043" s="380" t="s">
        <v>50193</v>
      </c>
      <c r="C23043" s="380" t="s">
        <v>48180</v>
      </c>
      <c r="D23043" s="381">
        <v>633.67999999999995</v>
      </c>
    </row>
    <row r="23044" spans="1:4" ht="9" customHeight="1" x14ac:dyDescent="0.25">
      <c r="A23044" s="379" t="s">
        <v>50194</v>
      </c>
      <c r="B23044" s="380" t="s">
        <v>49859</v>
      </c>
      <c r="C23044" s="380" t="s">
        <v>8</v>
      </c>
      <c r="D23044" s="381">
        <v>86.76</v>
      </c>
    </row>
    <row r="23045" spans="1:4" ht="9" customHeight="1" x14ac:dyDescent="0.25">
      <c r="A23045" s="379" t="s">
        <v>50195</v>
      </c>
      <c r="B23045" s="380" t="s">
        <v>49861</v>
      </c>
      <c r="C23045" s="380" t="s">
        <v>8</v>
      </c>
      <c r="D23045" s="381">
        <v>105.75</v>
      </c>
    </row>
    <row r="23046" spans="1:4" ht="9" customHeight="1" x14ac:dyDescent="0.25">
      <c r="A23046" s="379" t="s">
        <v>50196</v>
      </c>
      <c r="B23046" s="380" t="s">
        <v>49863</v>
      </c>
      <c r="C23046" s="380" t="s">
        <v>8</v>
      </c>
      <c r="D23046" s="381">
        <v>130.47999999999999</v>
      </c>
    </row>
    <row r="23047" spans="1:4" ht="9" customHeight="1" x14ac:dyDescent="0.25">
      <c r="A23047" s="379" t="s">
        <v>50197</v>
      </c>
      <c r="B23047" s="380" t="s">
        <v>50198</v>
      </c>
      <c r="C23047" s="380" t="s">
        <v>8</v>
      </c>
      <c r="D23047" s="381">
        <v>158.46</v>
      </c>
    </row>
    <row r="23048" spans="1:4" ht="9" customHeight="1" x14ac:dyDescent="0.25">
      <c r="A23048" s="379" t="s">
        <v>50199</v>
      </c>
      <c r="B23048" s="380" t="s">
        <v>49867</v>
      </c>
      <c r="C23048" s="380" t="s">
        <v>8</v>
      </c>
      <c r="D23048" s="381">
        <v>191.76</v>
      </c>
    </row>
    <row r="23049" spans="1:4" ht="9" customHeight="1" x14ac:dyDescent="0.25">
      <c r="A23049" s="379" t="s">
        <v>50200</v>
      </c>
      <c r="B23049" s="380" t="s">
        <v>50201</v>
      </c>
      <c r="C23049" s="380" t="s">
        <v>8</v>
      </c>
      <c r="D23049" s="381">
        <v>464.53</v>
      </c>
    </row>
    <row r="23050" spans="1:4" ht="9" customHeight="1" x14ac:dyDescent="0.25">
      <c r="A23050" s="379" t="s">
        <v>50202</v>
      </c>
      <c r="B23050" s="380" t="s">
        <v>49871</v>
      </c>
      <c r="C23050" s="380" t="s">
        <v>8</v>
      </c>
      <c r="D23050" s="381">
        <v>724.73</v>
      </c>
    </row>
    <row r="23051" spans="1:4" ht="9" customHeight="1" x14ac:dyDescent="0.25">
      <c r="A23051" s="379" t="s">
        <v>50203</v>
      </c>
      <c r="B23051" s="380" t="s">
        <v>49873</v>
      </c>
      <c r="C23051" s="380" t="s">
        <v>8</v>
      </c>
      <c r="D23051" s="381">
        <v>1209.33</v>
      </c>
    </row>
    <row r="23052" spans="1:4" ht="9" customHeight="1" x14ac:dyDescent="0.25">
      <c r="A23052" s="379" t="s">
        <v>50204</v>
      </c>
      <c r="B23052" s="380" t="s">
        <v>50205</v>
      </c>
      <c r="C23052" s="380" t="s">
        <v>8</v>
      </c>
      <c r="D23052" s="381">
        <v>185.12</v>
      </c>
    </row>
    <row r="23053" spans="1:4" ht="9" customHeight="1" x14ac:dyDescent="0.25">
      <c r="A23053" s="379" t="s">
        <v>50206</v>
      </c>
      <c r="B23053" s="380" t="s">
        <v>50207</v>
      </c>
      <c r="C23053" s="380" t="s">
        <v>8</v>
      </c>
      <c r="D23053" s="381">
        <v>250.98</v>
      </c>
    </row>
    <row r="23054" spans="1:4" ht="9" customHeight="1" x14ac:dyDescent="0.25">
      <c r="A23054" s="379" t="s">
        <v>50208</v>
      </c>
      <c r="B23054" s="380" t="s">
        <v>50209</v>
      </c>
      <c r="C23054" s="380" t="s">
        <v>8</v>
      </c>
      <c r="D23054" s="381">
        <v>297.02</v>
      </c>
    </row>
    <row r="23055" spans="1:4" ht="9" customHeight="1" x14ac:dyDescent="0.25">
      <c r="A23055" s="379" t="s">
        <v>50210</v>
      </c>
      <c r="B23055" s="380" t="s">
        <v>50211</v>
      </c>
      <c r="C23055" s="380" t="s">
        <v>8</v>
      </c>
      <c r="D23055" s="381">
        <v>407.74</v>
      </c>
    </row>
    <row r="23056" spans="1:4" ht="9" customHeight="1" x14ac:dyDescent="0.25">
      <c r="A23056" s="379" t="s">
        <v>50212</v>
      </c>
      <c r="B23056" s="380" t="s">
        <v>50213</v>
      </c>
      <c r="C23056" s="380" t="s">
        <v>8</v>
      </c>
      <c r="D23056" s="381">
        <v>666.77</v>
      </c>
    </row>
    <row r="23057" spans="1:4" ht="9" customHeight="1" x14ac:dyDescent="0.25">
      <c r="A23057" s="379" t="s">
        <v>50214</v>
      </c>
      <c r="B23057" s="380" t="s">
        <v>50215</v>
      </c>
      <c r="C23057" s="380" t="s">
        <v>8</v>
      </c>
      <c r="D23057" s="381">
        <v>796.4</v>
      </c>
    </row>
    <row r="23058" spans="1:4" ht="9" customHeight="1" x14ac:dyDescent="0.25">
      <c r="A23058" s="379" t="s">
        <v>50216</v>
      </c>
      <c r="B23058" s="380" t="s">
        <v>50217</v>
      </c>
      <c r="C23058" s="380" t="s">
        <v>8</v>
      </c>
      <c r="D23058" s="381">
        <v>1354.77</v>
      </c>
    </row>
    <row r="23059" spans="1:4" ht="9" customHeight="1" x14ac:dyDescent="0.25">
      <c r="A23059" s="379" t="s">
        <v>50218</v>
      </c>
      <c r="B23059" s="380" t="s">
        <v>50219</v>
      </c>
      <c r="C23059" s="380" t="s">
        <v>8</v>
      </c>
      <c r="D23059" s="381">
        <v>137.04</v>
      </c>
    </row>
    <row r="23060" spans="1:4" ht="9" customHeight="1" x14ac:dyDescent="0.25">
      <c r="A23060" s="379" t="s">
        <v>50220</v>
      </c>
      <c r="B23060" s="380" t="s">
        <v>50221</v>
      </c>
      <c r="C23060" s="380" t="s">
        <v>8</v>
      </c>
      <c r="D23060" s="381">
        <v>196.38</v>
      </c>
    </row>
    <row r="23061" spans="1:4" ht="9" customHeight="1" x14ac:dyDescent="0.25">
      <c r="A23061" s="379" t="s">
        <v>50222</v>
      </c>
      <c r="B23061" s="380" t="s">
        <v>50223</v>
      </c>
      <c r="C23061" s="380" t="s">
        <v>8</v>
      </c>
      <c r="D23061" s="381">
        <v>230.48</v>
      </c>
    </row>
    <row r="23062" spans="1:4" ht="9" customHeight="1" x14ac:dyDescent="0.25">
      <c r="A23062" s="379" t="s">
        <v>50224</v>
      </c>
      <c r="B23062" s="380" t="s">
        <v>50225</v>
      </c>
      <c r="C23062" s="380" t="s">
        <v>8</v>
      </c>
      <c r="D23062" s="381">
        <v>314.69</v>
      </c>
    </row>
    <row r="23063" spans="1:4" ht="9" customHeight="1" x14ac:dyDescent="0.25">
      <c r="A23063" s="379" t="s">
        <v>50226</v>
      </c>
      <c r="B23063" s="380" t="s">
        <v>50227</v>
      </c>
      <c r="C23063" s="380" t="s">
        <v>8</v>
      </c>
      <c r="D23063" s="381">
        <v>513.69000000000005</v>
      </c>
    </row>
    <row r="23064" spans="1:4" ht="9" customHeight="1" x14ac:dyDescent="0.25">
      <c r="A23064" s="379" t="s">
        <v>50228</v>
      </c>
      <c r="B23064" s="380" t="s">
        <v>50229</v>
      </c>
      <c r="C23064" s="380" t="s">
        <v>8</v>
      </c>
      <c r="D23064" s="381">
        <v>711.31</v>
      </c>
    </row>
    <row r="23065" spans="1:4" ht="9" customHeight="1" x14ac:dyDescent="0.25">
      <c r="A23065" s="379" t="s">
        <v>50230</v>
      </c>
      <c r="B23065" s="380" t="s">
        <v>50231</v>
      </c>
      <c r="C23065" s="380" t="s">
        <v>8</v>
      </c>
      <c r="D23065" s="381">
        <v>1223.92</v>
      </c>
    </row>
    <row r="23066" spans="1:4" ht="9" customHeight="1" x14ac:dyDescent="0.25">
      <c r="A23066" s="379" t="s">
        <v>50232</v>
      </c>
      <c r="B23066" s="380" t="s">
        <v>50233</v>
      </c>
      <c r="C23066" s="380" t="s">
        <v>8</v>
      </c>
      <c r="D23066" s="381">
        <v>128.96</v>
      </c>
    </row>
    <row r="23067" spans="1:4" ht="9" customHeight="1" x14ac:dyDescent="0.25">
      <c r="A23067" s="379" t="s">
        <v>50234</v>
      </c>
      <c r="B23067" s="380" t="s">
        <v>50235</v>
      </c>
      <c r="C23067" s="380" t="s">
        <v>8</v>
      </c>
      <c r="D23067" s="381">
        <v>186.04</v>
      </c>
    </row>
    <row r="23068" spans="1:4" ht="9" customHeight="1" x14ac:dyDescent="0.25">
      <c r="A23068" s="379" t="s">
        <v>50236</v>
      </c>
      <c r="B23068" s="380" t="s">
        <v>50237</v>
      </c>
      <c r="C23068" s="380" t="s">
        <v>8</v>
      </c>
      <c r="D23068" s="381">
        <v>210.14</v>
      </c>
    </row>
    <row r="23069" spans="1:4" ht="9" customHeight="1" x14ac:dyDescent="0.25">
      <c r="A23069" s="379" t="s">
        <v>50238</v>
      </c>
      <c r="B23069" s="380" t="s">
        <v>50239</v>
      </c>
      <c r="C23069" s="380" t="s">
        <v>8</v>
      </c>
      <c r="D23069" s="381">
        <v>284.05</v>
      </c>
    </row>
    <row r="23070" spans="1:4" ht="9" customHeight="1" x14ac:dyDescent="0.25">
      <c r="A23070" s="379" t="s">
        <v>50240</v>
      </c>
      <c r="B23070" s="380" t="s">
        <v>50241</v>
      </c>
      <c r="C23070" s="380" t="s">
        <v>8</v>
      </c>
      <c r="D23070" s="381">
        <v>449.39</v>
      </c>
    </row>
    <row r="23071" spans="1:4" ht="9" customHeight="1" x14ac:dyDescent="0.25">
      <c r="A23071" s="379" t="s">
        <v>50242</v>
      </c>
      <c r="B23071" s="380" t="s">
        <v>50243</v>
      </c>
      <c r="C23071" s="380" t="s">
        <v>8</v>
      </c>
      <c r="D23071" s="381">
        <v>629.02</v>
      </c>
    </row>
    <row r="23072" spans="1:4" ht="9" customHeight="1" x14ac:dyDescent="0.25">
      <c r="A23072" s="379" t="s">
        <v>50244</v>
      </c>
      <c r="B23072" s="380" t="s">
        <v>50245</v>
      </c>
      <c r="C23072" s="380" t="s">
        <v>8</v>
      </c>
      <c r="D23072" s="381">
        <v>113.62</v>
      </c>
    </row>
    <row r="23073" spans="1:4" ht="9" customHeight="1" x14ac:dyDescent="0.25">
      <c r="A23073" s="379" t="s">
        <v>50246</v>
      </c>
      <c r="B23073" s="380" t="s">
        <v>50247</v>
      </c>
      <c r="C23073" s="380" t="s">
        <v>8</v>
      </c>
      <c r="D23073" s="381">
        <v>151.19</v>
      </c>
    </row>
    <row r="23074" spans="1:4" ht="9" customHeight="1" x14ac:dyDescent="0.25">
      <c r="A23074" s="379" t="s">
        <v>50248</v>
      </c>
      <c r="B23074" s="380" t="s">
        <v>50249</v>
      </c>
      <c r="C23074" s="380" t="s">
        <v>8</v>
      </c>
      <c r="D23074" s="381">
        <v>372.24</v>
      </c>
    </row>
    <row r="23075" spans="1:4" ht="9" customHeight="1" x14ac:dyDescent="0.25">
      <c r="A23075" s="379" t="s">
        <v>50250</v>
      </c>
      <c r="B23075" s="380" t="s">
        <v>50251</v>
      </c>
      <c r="C23075" s="380" t="s">
        <v>14</v>
      </c>
      <c r="D23075" s="381">
        <v>22047.41</v>
      </c>
    </row>
    <row r="23076" spans="1:4" ht="9" customHeight="1" x14ac:dyDescent="0.25">
      <c r="A23076" s="379" t="s">
        <v>50252</v>
      </c>
      <c r="B23076" s="380" t="s">
        <v>50253</v>
      </c>
      <c r="C23076" s="380" t="s">
        <v>8</v>
      </c>
      <c r="D23076" s="381">
        <v>5137.4799999999996</v>
      </c>
    </row>
    <row r="23077" spans="1:4" ht="9" customHeight="1" x14ac:dyDescent="0.25">
      <c r="A23077" s="379" t="s">
        <v>50254</v>
      </c>
      <c r="B23077" s="380" t="s">
        <v>50255</v>
      </c>
      <c r="C23077" s="380" t="s">
        <v>8</v>
      </c>
      <c r="D23077" s="381">
        <v>7187.87</v>
      </c>
    </row>
    <row r="23078" spans="1:4" ht="9" customHeight="1" x14ac:dyDescent="0.25">
      <c r="A23078" s="379" t="s">
        <v>50256</v>
      </c>
      <c r="B23078" s="380" t="s">
        <v>50257</v>
      </c>
      <c r="C23078" s="380" t="s">
        <v>8</v>
      </c>
      <c r="D23078" s="381">
        <v>1786.22</v>
      </c>
    </row>
    <row r="23079" spans="1:4" ht="9" customHeight="1" x14ac:dyDescent="0.25">
      <c r="A23079" s="379" t="s">
        <v>50258</v>
      </c>
      <c r="B23079" s="380" t="s">
        <v>50259</v>
      </c>
      <c r="C23079" s="380" t="s">
        <v>8</v>
      </c>
      <c r="D23079" s="381">
        <v>2040.46</v>
      </c>
    </row>
    <row r="23080" spans="1:4" ht="9" customHeight="1" x14ac:dyDescent="0.25">
      <c r="A23080" s="379" t="s">
        <v>50260</v>
      </c>
      <c r="B23080" s="380" t="s">
        <v>50261</v>
      </c>
      <c r="C23080" s="380" t="s">
        <v>8</v>
      </c>
      <c r="D23080" s="381">
        <v>2736.08</v>
      </c>
    </row>
    <row r="23081" spans="1:4" ht="9" customHeight="1" x14ac:dyDescent="0.25">
      <c r="A23081" s="379" t="s">
        <v>50262</v>
      </c>
      <c r="B23081" s="380" t="s">
        <v>50263</v>
      </c>
      <c r="C23081" s="380" t="s">
        <v>8</v>
      </c>
      <c r="D23081" s="381">
        <v>4285.59</v>
      </c>
    </row>
    <row r="23082" spans="1:4" ht="9" customHeight="1" x14ac:dyDescent="0.25">
      <c r="A23082" s="379" t="s">
        <v>50264</v>
      </c>
      <c r="B23082" s="380" t="s">
        <v>50265</v>
      </c>
      <c r="C23082" s="380" t="s">
        <v>8</v>
      </c>
      <c r="D23082" s="381">
        <v>4532.1000000000004</v>
      </c>
    </row>
    <row r="23083" spans="1:4" ht="9" customHeight="1" x14ac:dyDescent="0.25">
      <c r="A23083" s="379" t="s">
        <v>50266</v>
      </c>
      <c r="B23083" s="380" t="s">
        <v>50267</v>
      </c>
      <c r="C23083" s="380" t="s">
        <v>8</v>
      </c>
      <c r="D23083" s="381">
        <v>2224.9299999999998</v>
      </c>
    </row>
    <row r="23084" spans="1:4" ht="9" customHeight="1" x14ac:dyDescent="0.25">
      <c r="A23084" s="379" t="s">
        <v>50268</v>
      </c>
      <c r="B23084" s="380" t="s">
        <v>50269</v>
      </c>
      <c r="C23084" s="380" t="s">
        <v>14</v>
      </c>
      <c r="D23084" s="381">
        <v>16151.62</v>
      </c>
    </row>
    <row r="23085" spans="1:4" ht="9" customHeight="1" x14ac:dyDescent="0.25">
      <c r="A23085" s="379" t="s">
        <v>50270</v>
      </c>
      <c r="B23085" s="380" t="s">
        <v>50271</v>
      </c>
      <c r="C23085" s="380" t="s">
        <v>8</v>
      </c>
      <c r="D23085" s="381">
        <v>3980.54</v>
      </c>
    </row>
    <row r="23086" spans="1:4" ht="9" customHeight="1" x14ac:dyDescent="0.25">
      <c r="A23086" s="379" t="s">
        <v>50272</v>
      </c>
      <c r="B23086" s="380" t="s">
        <v>50273</v>
      </c>
      <c r="C23086" s="380" t="s">
        <v>8</v>
      </c>
      <c r="D23086" s="381">
        <v>5823.83</v>
      </c>
    </row>
    <row r="23087" spans="1:4" ht="9" customHeight="1" x14ac:dyDescent="0.25">
      <c r="A23087" s="379" t="s">
        <v>50274</v>
      </c>
      <c r="B23087" s="380" t="s">
        <v>50275</v>
      </c>
      <c r="C23087" s="380" t="s">
        <v>48180</v>
      </c>
      <c r="D23087" s="381">
        <v>633.67999999999995</v>
      </c>
    </row>
    <row r="23088" spans="1:4" ht="9" customHeight="1" x14ac:dyDescent="0.25">
      <c r="A23088" s="379" t="s">
        <v>50276</v>
      </c>
      <c r="B23088" s="380" t="s">
        <v>50277</v>
      </c>
      <c r="C23088" s="380" t="s">
        <v>8</v>
      </c>
      <c r="D23088" s="381">
        <v>559.77</v>
      </c>
    </row>
    <row r="23089" spans="1:4" ht="9" customHeight="1" x14ac:dyDescent="0.25">
      <c r="A23089" s="379" t="s">
        <v>50278</v>
      </c>
      <c r="B23089" s="380" t="s">
        <v>50279</v>
      </c>
      <c r="C23089" s="380" t="s">
        <v>8</v>
      </c>
      <c r="D23089" s="381">
        <v>749.16</v>
      </c>
    </row>
    <row r="23090" spans="1:4" ht="9" customHeight="1" x14ac:dyDescent="0.25">
      <c r="A23090" s="379" t="s">
        <v>50280</v>
      </c>
      <c r="B23090" s="380" t="s">
        <v>50281</v>
      </c>
      <c r="C23090" s="380" t="s">
        <v>8</v>
      </c>
      <c r="D23090" s="381">
        <v>4504.8</v>
      </c>
    </row>
    <row r="23091" spans="1:4" ht="9" customHeight="1" x14ac:dyDescent="0.25">
      <c r="A23091" s="379" t="s">
        <v>50282</v>
      </c>
      <c r="B23091" s="380" t="s">
        <v>50283</v>
      </c>
      <c r="C23091" s="380" t="s">
        <v>29847</v>
      </c>
      <c r="D23091" s="381">
        <v>1315.29</v>
      </c>
    </row>
    <row r="23092" spans="1:4" ht="9" customHeight="1" x14ac:dyDescent="0.25">
      <c r="A23092" s="379" t="s">
        <v>50284</v>
      </c>
      <c r="B23092" s="380" t="s">
        <v>50285</v>
      </c>
      <c r="C23092" s="380" t="s">
        <v>14</v>
      </c>
      <c r="D23092" s="381">
        <v>1871.6</v>
      </c>
    </row>
    <row r="23093" spans="1:4" ht="9" customHeight="1" x14ac:dyDescent="0.25">
      <c r="A23093" s="379" t="s">
        <v>50286</v>
      </c>
      <c r="B23093" s="380" t="s">
        <v>50287</v>
      </c>
      <c r="C23093" s="380" t="s">
        <v>14</v>
      </c>
      <c r="D23093" s="381">
        <v>974.27</v>
      </c>
    </row>
    <row r="23094" spans="1:4" ht="9" customHeight="1" x14ac:dyDescent="0.25">
      <c r="A23094" s="379" t="s">
        <v>50288</v>
      </c>
      <c r="B23094" s="380" t="s">
        <v>50289</v>
      </c>
      <c r="C23094" s="380" t="s">
        <v>8</v>
      </c>
      <c r="D23094" s="381">
        <v>3408.85</v>
      </c>
    </row>
    <row r="23095" spans="1:4" ht="9" customHeight="1" x14ac:dyDescent="0.25">
      <c r="A23095" s="379" t="s">
        <v>50290</v>
      </c>
      <c r="B23095" s="380" t="s">
        <v>50291</v>
      </c>
      <c r="C23095" s="380" t="s">
        <v>14</v>
      </c>
      <c r="D23095" s="381">
        <v>2375.41</v>
      </c>
    </row>
    <row r="23096" spans="1:4" ht="9" customHeight="1" x14ac:dyDescent="0.25">
      <c r="A23096" s="379" t="s">
        <v>50292</v>
      </c>
      <c r="B23096" s="380" t="s">
        <v>50293</v>
      </c>
      <c r="C23096" s="380" t="s">
        <v>14</v>
      </c>
      <c r="D23096" s="381">
        <v>3095.19</v>
      </c>
    </row>
    <row r="23097" spans="1:4" ht="9" customHeight="1" x14ac:dyDescent="0.25">
      <c r="A23097" s="379" t="s">
        <v>50294</v>
      </c>
      <c r="B23097" s="380" t="s">
        <v>50295</v>
      </c>
      <c r="C23097" s="380" t="s">
        <v>14</v>
      </c>
      <c r="D23097" s="381">
        <v>2300.63</v>
      </c>
    </row>
    <row r="23098" spans="1:4" ht="9" customHeight="1" x14ac:dyDescent="0.25">
      <c r="A23098" s="379" t="s">
        <v>50296</v>
      </c>
      <c r="B23098" s="380" t="s">
        <v>50297</v>
      </c>
      <c r="C23098" s="380" t="s">
        <v>48180</v>
      </c>
      <c r="D23098" s="381">
        <v>633.67999999999995</v>
      </c>
    </row>
    <row r="23099" spans="1:4" ht="9" customHeight="1" x14ac:dyDescent="0.25">
      <c r="A23099" s="379" t="s">
        <v>50298</v>
      </c>
      <c r="B23099" s="380" t="s">
        <v>50299</v>
      </c>
      <c r="C23099" s="380" t="s">
        <v>8</v>
      </c>
      <c r="D23099" s="381">
        <v>358.93</v>
      </c>
    </row>
    <row r="23100" spans="1:4" ht="9" customHeight="1" x14ac:dyDescent="0.25">
      <c r="A23100" s="379" t="s">
        <v>50300</v>
      </c>
      <c r="B23100" s="380" t="s">
        <v>50301</v>
      </c>
      <c r="C23100" s="380" t="s">
        <v>8</v>
      </c>
      <c r="D23100" s="381">
        <v>765.28</v>
      </c>
    </row>
    <row r="23101" spans="1:4" ht="9" customHeight="1" x14ac:dyDescent="0.25">
      <c r="A23101" s="379" t="s">
        <v>50302</v>
      </c>
      <c r="B23101" s="380" t="s">
        <v>50303</v>
      </c>
      <c r="C23101" s="380" t="s">
        <v>8</v>
      </c>
      <c r="D23101" s="381">
        <v>732.5</v>
      </c>
    </row>
    <row r="23102" spans="1:4" ht="9" customHeight="1" x14ac:dyDescent="0.25">
      <c r="A23102" s="379" t="s">
        <v>50304</v>
      </c>
      <c r="B23102" s="380" t="s">
        <v>50305</v>
      </c>
      <c r="C23102" s="380" t="s">
        <v>8</v>
      </c>
      <c r="D23102" s="381">
        <v>1262.04</v>
      </c>
    </row>
    <row r="23103" spans="1:4" ht="9" customHeight="1" x14ac:dyDescent="0.25">
      <c r="A23103" s="379" t="s">
        <v>50306</v>
      </c>
      <c r="B23103" s="380" t="s">
        <v>50307</v>
      </c>
      <c r="C23103" s="380" t="s">
        <v>8</v>
      </c>
      <c r="D23103" s="381">
        <v>599.1</v>
      </c>
    </row>
    <row r="23104" spans="1:4" ht="9" customHeight="1" x14ac:dyDescent="0.25">
      <c r="A23104" s="379" t="s">
        <v>50308</v>
      </c>
      <c r="B23104" s="380" t="s">
        <v>50309</v>
      </c>
      <c r="C23104" s="380" t="s">
        <v>8</v>
      </c>
      <c r="D23104" s="381">
        <v>1170.0999999999999</v>
      </c>
    </row>
    <row r="23105" spans="1:4" ht="9" customHeight="1" x14ac:dyDescent="0.25">
      <c r="A23105" s="379" t="s">
        <v>50310</v>
      </c>
      <c r="B23105" s="380" t="s">
        <v>50311</v>
      </c>
      <c r="C23105" s="380" t="s">
        <v>8</v>
      </c>
      <c r="D23105" s="381">
        <v>1542.97</v>
      </c>
    </row>
    <row r="23106" spans="1:4" ht="9" customHeight="1" x14ac:dyDescent="0.25">
      <c r="A23106" s="379" t="s">
        <v>50312</v>
      </c>
      <c r="B23106" s="380" t="s">
        <v>50313</v>
      </c>
      <c r="C23106" s="380" t="s">
        <v>8</v>
      </c>
      <c r="D23106" s="381">
        <v>101.54</v>
      </c>
    </row>
    <row r="23107" spans="1:4" ht="9" customHeight="1" x14ac:dyDescent="0.25">
      <c r="A23107" s="379" t="s">
        <v>50314</v>
      </c>
      <c r="B23107" s="380" t="s">
        <v>50315</v>
      </c>
      <c r="C23107" s="380" t="s">
        <v>8</v>
      </c>
      <c r="D23107" s="381">
        <v>110.6</v>
      </c>
    </row>
    <row r="23108" spans="1:4" ht="9" customHeight="1" x14ac:dyDescent="0.25">
      <c r="A23108" s="379" t="s">
        <v>50316</v>
      </c>
      <c r="B23108" s="380" t="s">
        <v>50317</v>
      </c>
      <c r="C23108" s="380" t="s">
        <v>29847</v>
      </c>
      <c r="D23108" s="381">
        <v>2940.76</v>
      </c>
    </row>
    <row r="23109" spans="1:4" ht="9" customHeight="1" x14ac:dyDescent="0.25">
      <c r="A23109" s="379" t="s">
        <v>50318</v>
      </c>
      <c r="B23109" s="380" t="s">
        <v>50319</v>
      </c>
      <c r="C23109" s="380" t="s">
        <v>29847</v>
      </c>
      <c r="D23109" s="381">
        <v>3480.75</v>
      </c>
    </row>
    <row r="23110" spans="1:4" ht="9" customHeight="1" x14ac:dyDescent="0.25">
      <c r="A23110" s="379" t="s">
        <v>50320</v>
      </c>
      <c r="B23110" s="380" t="s">
        <v>50321</v>
      </c>
      <c r="C23110" s="380" t="s">
        <v>29847</v>
      </c>
      <c r="D23110" s="381">
        <v>2049.4899999999998</v>
      </c>
    </row>
    <row r="23111" spans="1:4" ht="9" customHeight="1" x14ac:dyDescent="0.25">
      <c r="A23111" s="379" t="s">
        <v>50322</v>
      </c>
      <c r="B23111" s="380" t="s">
        <v>50323</v>
      </c>
      <c r="C23111" s="380" t="s">
        <v>29847</v>
      </c>
      <c r="D23111" s="381">
        <v>1464.11</v>
      </c>
    </row>
    <row r="23112" spans="1:4" ht="9" customHeight="1" x14ac:dyDescent="0.25">
      <c r="A23112" s="379" t="s">
        <v>50324</v>
      </c>
      <c r="B23112" s="380" t="s">
        <v>50325</v>
      </c>
      <c r="C23112" s="380" t="s">
        <v>8</v>
      </c>
      <c r="D23112" s="381">
        <v>116.88</v>
      </c>
    </row>
    <row r="23113" spans="1:4" ht="9" customHeight="1" x14ac:dyDescent="0.25">
      <c r="A23113" s="379" t="s">
        <v>50326</v>
      </c>
      <c r="B23113" s="380" t="s">
        <v>50327</v>
      </c>
      <c r="C23113" s="380" t="s">
        <v>8</v>
      </c>
      <c r="D23113" s="381">
        <v>54.85</v>
      </c>
    </row>
    <row r="23114" spans="1:4" ht="9" customHeight="1" x14ac:dyDescent="0.25">
      <c r="A23114" s="379" t="s">
        <v>50328</v>
      </c>
      <c r="B23114" s="380" t="s">
        <v>50329</v>
      </c>
      <c r="C23114" s="380" t="s">
        <v>14</v>
      </c>
      <c r="D23114" s="381">
        <v>420.44</v>
      </c>
    </row>
    <row r="23115" spans="1:4" ht="9" customHeight="1" x14ac:dyDescent="0.25">
      <c r="A23115" s="379" t="s">
        <v>50330</v>
      </c>
      <c r="B23115" s="380" t="s">
        <v>50331</v>
      </c>
      <c r="C23115" s="380" t="s">
        <v>8</v>
      </c>
      <c r="D23115" s="381">
        <v>545.82000000000005</v>
      </c>
    </row>
    <row r="23116" spans="1:4" ht="9" customHeight="1" x14ac:dyDescent="0.25">
      <c r="A23116" s="379" t="s">
        <v>50332</v>
      </c>
      <c r="B23116" s="380" t="s">
        <v>50333</v>
      </c>
      <c r="C23116" s="380" t="s">
        <v>29847</v>
      </c>
      <c r="D23116" s="381">
        <v>3477.11</v>
      </c>
    </row>
    <row r="23117" spans="1:4" ht="9" customHeight="1" x14ac:dyDescent="0.25">
      <c r="A23117" s="379" t="s">
        <v>50334</v>
      </c>
      <c r="B23117" s="380" t="s">
        <v>50335</v>
      </c>
      <c r="C23117" s="380" t="s">
        <v>29847</v>
      </c>
      <c r="D23117" s="381">
        <v>1941.12</v>
      </c>
    </row>
    <row r="23118" spans="1:4" ht="9" customHeight="1" x14ac:dyDescent="0.25">
      <c r="A23118" s="379" t="s">
        <v>50336</v>
      </c>
      <c r="B23118" s="380" t="s">
        <v>50337</v>
      </c>
      <c r="C23118" s="380" t="s">
        <v>29847</v>
      </c>
      <c r="D23118" s="381">
        <v>4034.11</v>
      </c>
    </row>
    <row r="23119" spans="1:4" ht="9" customHeight="1" x14ac:dyDescent="0.25">
      <c r="A23119" s="379" t="s">
        <v>50338</v>
      </c>
      <c r="B23119" s="380" t="s">
        <v>50339</v>
      </c>
      <c r="C23119" s="380" t="s">
        <v>8</v>
      </c>
      <c r="D23119" s="381">
        <v>412.64</v>
      </c>
    </row>
    <row r="23120" spans="1:4" ht="9" customHeight="1" x14ac:dyDescent="0.25">
      <c r="A23120" s="379" t="s">
        <v>50340</v>
      </c>
      <c r="B23120" s="380" t="s">
        <v>50341</v>
      </c>
      <c r="C23120" s="380" t="s">
        <v>8</v>
      </c>
      <c r="D23120" s="381">
        <v>3902.13</v>
      </c>
    </row>
    <row r="23121" spans="1:4" ht="9" customHeight="1" x14ac:dyDescent="0.25">
      <c r="A23121" s="379" t="s">
        <v>50342</v>
      </c>
      <c r="B23121" s="380" t="s">
        <v>50343</v>
      </c>
      <c r="C23121" s="380" t="s">
        <v>29847</v>
      </c>
      <c r="D23121" s="381">
        <v>2940.99</v>
      </c>
    </row>
    <row r="23122" spans="1:4" ht="9" customHeight="1" x14ac:dyDescent="0.25">
      <c r="A23122" s="379" t="s">
        <v>50344</v>
      </c>
      <c r="B23122" s="380" t="s">
        <v>50345</v>
      </c>
      <c r="C23122" s="380" t="s">
        <v>48180</v>
      </c>
      <c r="D23122" s="381">
        <v>633.67999999999995</v>
      </c>
    </row>
    <row r="23123" spans="1:4" ht="9" customHeight="1" x14ac:dyDescent="0.25">
      <c r="A23123" s="379" t="s">
        <v>50346</v>
      </c>
      <c r="B23123" s="380" t="s">
        <v>50347</v>
      </c>
      <c r="C23123" s="380" t="s">
        <v>14</v>
      </c>
      <c r="D23123" s="381">
        <v>1474.55</v>
      </c>
    </row>
    <row r="23124" spans="1:4" ht="9" customHeight="1" x14ac:dyDescent="0.25">
      <c r="A23124" s="379" t="s">
        <v>50348</v>
      </c>
      <c r="B23124" s="380" t="s">
        <v>50349</v>
      </c>
      <c r="C23124" s="380" t="s">
        <v>7</v>
      </c>
      <c r="D23124" s="381">
        <v>1319.91</v>
      </c>
    </row>
    <row r="23125" spans="1:4" ht="9" customHeight="1" x14ac:dyDescent="0.25">
      <c r="A23125" s="379" t="s">
        <v>50350</v>
      </c>
      <c r="B23125" s="380" t="s">
        <v>50351</v>
      </c>
      <c r="C23125" s="380" t="s">
        <v>8</v>
      </c>
      <c r="D23125" s="381">
        <v>1327.19</v>
      </c>
    </row>
    <row r="23126" spans="1:4" ht="9" customHeight="1" x14ac:dyDescent="0.25">
      <c r="A23126" s="379" t="s">
        <v>50352</v>
      </c>
      <c r="B23126" s="380" t="s">
        <v>50353</v>
      </c>
      <c r="C23126" s="380" t="s">
        <v>8</v>
      </c>
      <c r="D23126" s="381">
        <v>226.1</v>
      </c>
    </row>
    <row r="23127" spans="1:4" ht="9" customHeight="1" x14ac:dyDescent="0.25">
      <c r="A23127" s="379" t="s">
        <v>50354</v>
      </c>
      <c r="B23127" s="380" t="s">
        <v>50355</v>
      </c>
      <c r="C23127" s="380" t="s">
        <v>8</v>
      </c>
      <c r="D23127" s="381">
        <v>609.32000000000005</v>
      </c>
    </row>
    <row r="23128" spans="1:4" ht="9" customHeight="1" x14ac:dyDescent="0.25">
      <c r="A23128" s="379" t="s">
        <v>50356</v>
      </c>
      <c r="B23128" s="380" t="s">
        <v>50357</v>
      </c>
      <c r="C23128" s="380" t="s">
        <v>8</v>
      </c>
      <c r="D23128" s="381">
        <v>964.78</v>
      </c>
    </row>
    <row r="23129" spans="1:4" ht="9" customHeight="1" x14ac:dyDescent="0.25">
      <c r="A23129" s="379" t="s">
        <v>50358</v>
      </c>
      <c r="B23129" s="380" t="s">
        <v>50359</v>
      </c>
      <c r="C23129" s="380" t="s">
        <v>8</v>
      </c>
      <c r="D23129" s="381">
        <v>3848.41</v>
      </c>
    </row>
    <row r="23130" spans="1:4" ht="9" customHeight="1" x14ac:dyDescent="0.25">
      <c r="A23130" s="379" t="s">
        <v>50360</v>
      </c>
      <c r="B23130" s="380" t="s">
        <v>50361</v>
      </c>
      <c r="C23130" s="380" t="s">
        <v>8</v>
      </c>
      <c r="D23130" s="381">
        <v>1611.67</v>
      </c>
    </row>
    <row r="23131" spans="1:4" ht="9" customHeight="1" x14ac:dyDescent="0.25">
      <c r="A23131" s="379" t="s">
        <v>50362</v>
      </c>
      <c r="B23131" s="380" t="s">
        <v>50363</v>
      </c>
      <c r="C23131" s="380" t="s">
        <v>8</v>
      </c>
      <c r="D23131" s="381">
        <v>1343.54</v>
      </c>
    </row>
    <row r="23132" spans="1:4" ht="9" customHeight="1" x14ac:dyDescent="0.25">
      <c r="A23132" s="379" t="s">
        <v>50364</v>
      </c>
      <c r="B23132" s="380" t="s">
        <v>50365</v>
      </c>
      <c r="C23132" s="380" t="s">
        <v>8</v>
      </c>
      <c r="D23132" s="381">
        <v>453.17</v>
      </c>
    </row>
    <row r="23133" spans="1:4" ht="9" customHeight="1" x14ac:dyDescent="0.25">
      <c r="A23133" s="379" t="s">
        <v>50366</v>
      </c>
      <c r="B23133" s="380" t="s">
        <v>50367</v>
      </c>
      <c r="C23133" s="380" t="s">
        <v>8</v>
      </c>
      <c r="D23133" s="381">
        <v>615.91999999999996</v>
      </c>
    </row>
    <row r="23134" spans="1:4" ht="9" customHeight="1" x14ac:dyDescent="0.25">
      <c r="A23134" s="379" t="s">
        <v>50368</v>
      </c>
      <c r="B23134" s="380" t="s">
        <v>50369</v>
      </c>
      <c r="C23134" s="380" t="s">
        <v>8</v>
      </c>
      <c r="D23134" s="381">
        <v>633.08000000000004</v>
      </c>
    </row>
    <row r="23135" spans="1:4" ht="9" customHeight="1" x14ac:dyDescent="0.25">
      <c r="A23135" s="379" t="s">
        <v>50370</v>
      </c>
      <c r="B23135" s="380" t="s">
        <v>50371</v>
      </c>
      <c r="C23135" s="380" t="s">
        <v>8</v>
      </c>
      <c r="D23135" s="381">
        <v>66.41</v>
      </c>
    </row>
    <row r="23136" spans="1:4" ht="9" customHeight="1" x14ac:dyDescent="0.25">
      <c r="A23136" s="379" t="s">
        <v>50372</v>
      </c>
      <c r="B23136" s="380" t="s">
        <v>50373</v>
      </c>
      <c r="C23136" s="380" t="s">
        <v>8</v>
      </c>
      <c r="D23136" s="381">
        <v>70.03</v>
      </c>
    </row>
    <row r="23137" spans="1:4" ht="9" customHeight="1" x14ac:dyDescent="0.25">
      <c r="A23137" s="379" t="s">
        <v>50374</v>
      </c>
      <c r="B23137" s="380" t="s">
        <v>50375</v>
      </c>
      <c r="C23137" s="380" t="s">
        <v>8</v>
      </c>
      <c r="D23137" s="381">
        <v>648.82000000000005</v>
      </c>
    </row>
    <row r="23138" spans="1:4" ht="9" customHeight="1" x14ac:dyDescent="0.25">
      <c r="A23138" s="379" t="s">
        <v>50376</v>
      </c>
      <c r="B23138" s="380" t="s">
        <v>50377</v>
      </c>
      <c r="C23138" s="380" t="s">
        <v>8</v>
      </c>
      <c r="D23138" s="381">
        <v>78.989999999999995</v>
      </c>
    </row>
    <row r="23139" spans="1:4" ht="9" customHeight="1" x14ac:dyDescent="0.25">
      <c r="A23139" s="379" t="s">
        <v>50378</v>
      </c>
      <c r="B23139" s="380" t="s">
        <v>50379</v>
      </c>
      <c r="C23139" s="380" t="s">
        <v>8</v>
      </c>
      <c r="D23139" s="381">
        <v>582.26</v>
      </c>
    </row>
    <row r="23140" spans="1:4" ht="9" customHeight="1" x14ac:dyDescent="0.25">
      <c r="A23140" s="379" t="s">
        <v>50380</v>
      </c>
      <c r="B23140" s="380" t="s">
        <v>50381</v>
      </c>
      <c r="C23140" s="380" t="s">
        <v>8</v>
      </c>
      <c r="D23140" s="381">
        <v>738.98</v>
      </c>
    </row>
    <row r="23141" spans="1:4" ht="9" customHeight="1" x14ac:dyDescent="0.25">
      <c r="A23141" s="379" t="s">
        <v>50382</v>
      </c>
      <c r="B23141" s="380" t="s">
        <v>50383</v>
      </c>
      <c r="C23141" s="380" t="s">
        <v>8</v>
      </c>
      <c r="D23141" s="381">
        <v>763.27</v>
      </c>
    </row>
    <row r="23142" spans="1:4" ht="9" customHeight="1" x14ac:dyDescent="0.25">
      <c r="A23142" s="379" t="s">
        <v>50384</v>
      </c>
      <c r="B23142" s="380" t="s">
        <v>50385</v>
      </c>
      <c r="C23142" s="380" t="s">
        <v>8</v>
      </c>
      <c r="D23142" s="381">
        <v>678.37</v>
      </c>
    </row>
    <row r="23143" spans="1:4" ht="9" customHeight="1" x14ac:dyDescent="0.25">
      <c r="A23143" s="379" t="s">
        <v>50386</v>
      </c>
      <c r="B23143" s="380" t="s">
        <v>50387</v>
      </c>
      <c r="C23143" s="380" t="s">
        <v>8</v>
      </c>
      <c r="D23143" s="381">
        <v>698.71</v>
      </c>
    </row>
    <row r="23144" spans="1:4" ht="9" customHeight="1" x14ac:dyDescent="0.25">
      <c r="A23144" s="379" t="s">
        <v>50388</v>
      </c>
      <c r="B23144" s="380" t="s">
        <v>50389</v>
      </c>
      <c r="C23144" s="380" t="s">
        <v>8</v>
      </c>
      <c r="D23144" s="381">
        <v>235.01</v>
      </c>
    </row>
    <row r="23145" spans="1:4" ht="9" customHeight="1" x14ac:dyDescent="0.25">
      <c r="A23145" s="379" t="s">
        <v>50390</v>
      </c>
      <c r="B23145" s="380" t="s">
        <v>50391</v>
      </c>
      <c r="C23145" s="380" t="s">
        <v>8</v>
      </c>
      <c r="D23145" s="381">
        <v>326.8</v>
      </c>
    </row>
    <row r="23146" spans="1:4" ht="9" customHeight="1" x14ac:dyDescent="0.25">
      <c r="A23146" s="379" t="s">
        <v>50392</v>
      </c>
      <c r="B23146" s="380" t="s">
        <v>50393</v>
      </c>
      <c r="C23146" s="380" t="s">
        <v>48180</v>
      </c>
      <c r="D23146" s="381">
        <v>633.67999999999995</v>
      </c>
    </row>
    <row r="23147" spans="1:4" ht="9" customHeight="1" x14ac:dyDescent="0.25">
      <c r="A23147" s="379" t="s">
        <v>50394</v>
      </c>
      <c r="B23147" s="380" t="s">
        <v>50395</v>
      </c>
      <c r="C23147" s="380" t="s">
        <v>14</v>
      </c>
      <c r="D23147" s="381">
        <v>7.35</v>
      </c>
    </row>
    <row r="23148" spans="1:4" ht="9" customHeight="1" x14ac:dyDescent="0.25">
      <c r="A23148" s="379" t="s">
        <v>50396</v>
      </c>
      <c r="B23148" s="380" t="s">
        <v>50397</v>
      </c>
      <c r="C23148" s="380" t="s">
        <v>14</v>
      </c>
      <c r="D23148" s="381">
        <v>4.2300000000000004</v>
      </c>
    </row>
    <row r="23149" spans="1:4" ht="9" customHeight="1" x14ac:dyDescent="0.25">
      <c r="A23149" s="379" t="s">
        <v>50398</v>
      </c>
      <c r="B23149" s="380" t="s">
        <v>50399</v>
      </c>
      <c r="C23149" s="380" t="s">
        <v>14</v>
      </c>
      <c r="D23149" s="381">
        <v>2.75</v>
      </c>
    </row>
    <row r="23150" spans="1:4" ht="9" customHeight="1" x14ac:dyDescent="0.25">
      <c r="A23150" s="379" t="s">
        <v>50400</v>
      </c>
      <c r="B23150" s="380" t="s">
        <v>48282</v>
      </c>
      <c r="C23150" s="380" t="s">
        <v>48180</v>
      </c>
      <c r="D23150" s="381">
        <v>633.67999999999995</v>
      </c>
    </row>
    <row r="23151" spans="1:4" ht="9" customHeight="1" x14ac:dyDescent="0.25">
      <c r="A23151" s="379" t="s">
        <v>50401</v>
      </c>
      <c r="B23151" s="380" t="s">
        <v>50402</v>
      </c>
      <c r="C23151" s="380" t="s">
        <v>8</v>
      </c>
      <c r="D23151" s="381">
        <v>61.15</v>
      </c>
    </row>
    <row r="23152" spans="1:4" ht="9" customHeight="1" x14ac:dyDescent="0.25">
      <c r="A23152" s="379" t="s">
        <v>50403</v>
      </c>
      <c r="B23152" s="380" t="s">
        <v>50404</v>
      </c>
      <c r="C23152" s="380" t="s">
        <v>8</v>
      </c>
      <c r="D23152" s="381">
        <v>24.6</v>
      </c>
    </row>
    <row r="23153" spans="1:4" ht="9" customHeight="1" x14ac:dyDescent="0.25">
      <c r="A23153" s="379" t="s">
        <v>50405</v>
      </c>
      <c r="B23153" s="380" t="s">
        <v>50406</v>
      </c>
      <c r="C23153" s="380" t="s">
        <v>8</v>
      </c>
      <c r="D23153" s="381">
        <v>5.81</v>
      </c>
    </row>
    <row r="23154" spans="1:4" ht="9" customHeight="1" x14ac:dyDescent="0.25">
      <c r="A23154" s="379" t="s">
        <v>50407</v>
      </c>
      <c r="B23154" s="380" t="s">
        <v>50408</v>
      </c>
      <c r="C23154" s="380" t="s">
        <v>8</v>
      </c>
      <c r="D23154" s="381">
        <v>8.94</v>
      </c>
    </row>
    <row r="23155" spans="1:4" ht="9" customHeight="1" x14ac:dyDescent="0.25">
      <c r="A23155" s="379" t="s">
        <v>50409</v>
      </c>
      <c r="B23155" s="380" t="s">
        <v>50410</v>
      </c>
      <c r="C23155" s="380" t="s">
        <v>8</v>
      </c>
      <c r="D23155" s="381">
        <v>44.74</v>
      </c>
    </row>
    <row r="23156" spans="1:4" ht="9" customHeight="1" x14ac:dyDescent="0.25">
      <c r="A23156" s="379" t="s">
        <v>50411</v>
      </c>
      <c r="B23156" s="380" t="s">
        <v>50412</v>
      </c>
      <c r="C23156" s="380" t="s">
        <v>8</v>
      </c>
      <c r="D23156" s="381">
        <v>122.3</v>
      </c>
    </row>
    <row r="23157" spans="1:4" ht="9" customHeight="1" x14ac:dyDescent="0.25">
      <c r="A23157" s="379" t="s">
        <v>50413</v>
      </c>
      <c r="B23157" s="380" t="s">
        <v>50414</v>
      </c>
      <c r="C23157" s="380" t="s">
        <v>8</v>
      </c>
      <c r="D23157" s="381">
        <v>178.96</v>
      </c>
    </row>
    <row r="23158" spans="1:4" ht="9" customHeight="1" x14ac:dyDescent="0.25">
      <c r="A23158" s="379" t="s">
        <v>50415</v>
      </c>
      <c r="B23158" s="380" t="s">
        <v>50416</v>
      </c>
      <c r="C23158" s="380" t="s">
        <v>8</v>
      </c>
      <c r="D23158" s="381">
        <v>67.11</v>
      </c>
    </row>
    <row r="23159" spans="1:4" ht="9" customHeight="1" x14ac:dyDescent="0.25">
      <c r="A23159" s="379" t="s">
        <v>50417</v>
      </c>
      <c r="B23159" s="380" t="s">
        <v>48284</v>
      </c>
      <c r="C23159" s="380" t="s">
        <v>48180</v>
      </c>
      <c r="D23159" s="381">
        <v>633.67999999999995</v>
      </c>
    </row>
    <row r="23160" spans="1:4" ht="9" customHeight="1" x14ac:dyDescent="0.25">
      <c r="A23160" s="379" t="s">
        <v>50418</v>
      </c>
      <c r="B23160" s="380" t="s">
        <v>50419</v>
      </c>
      <c r="C23160" s="380" t="s">
        <v>8</v>
      </c>
      <c r="D23160" s="381">
        <v>124.12</v>
      </c>
    </row>
    <row r="23161" spans="1:4" ht="9" customHeight="1" x14ac:dyDescent="0.25">
      <c r="A23161" s="379" t="s">
        <v>50420</v>
      </c>
      <c r="B23161" s="380" t="s">
        <v>50421</v>
      </c>
      <c r="C23161" s="380" t="s">
        <v>8</v>
      </c>
      <c r="D23161" s="381">
        <v>43.11</v>
      </c>
    </row>
    <row r="23162" spans="1:4" ht="9" customHeight="1" x14ac:dyDescent="0.25">
      <c r="A23162" s="379" t="s">
        <v>50422</v>
      </c>
      <c r="B23162" s="380" t="s">
        <v>50423</v>
      </c>
      <c r="C23162" s="380" t="s">
        <v>8</v>
      </c>
      <c r="D23162" s="381">
        <v>20.38</v>
      </c>
    </row>
    <row r="23163" spans="1:4" ht="9" customHeight="1" x14ac:dyDescent="0.25">
      <c r="A23163" s="379" t="s">
        <v>50424</v>
      </c>
      <c r="B23163" s="380" t="s">
        <v>50425</v>
      </c>
      <c r="C23163" s="380" t="s">
        <v>8</v>
      </c>
      <c r="D23163" s="381">
        <v>20.38</v>
      </c>
    </row>
    <row r="23164" spans="1:4" ht="9" customHeight="1" x14ac:dyDescent="0.25">
      <c r="A23164" s="379" t="s">
        <v>50426</v>
      </c>
      <c r="B23164" s="380" t="s">
        <v>50427</v>
      </c>
      <c r="C23164" s="380" t="s">
        <v>8</v>
      </c>
      <c r="D23164" s="381">
        <v>163.07</v>
      </c>
    </row>
    <row r="23165" spans="1:4" ht="9" customHeight="1" x14ac:dyDescent="0.25">
      <c r="A23165" s="379" t="s">
        <v>50428</v>
      </c>
      <c r="B23165" s="380" t="s">
        <v>50429</v>
      </c>
      <c r="C23165" s="380" t="s">
        <v>8</v>
      </c>
      <c r="D23165" s="381">
        <v>163.07</v>
      </c>
    </row>
    <row r="23166" spans="1:4" ht="9" customHeight="1" x14ac:dyDescent="0.25">
      <c r="A23166" s="379" t="s">
        <v>50430</v>
      </c>
      <c r="B23166" s="380" t="s">
        <v>50431</v>
      </c>
      <c r="C23166" s="380" t="s">
        <v>8</v>
      </c>
      <c r="D23166" s="381">
        <v>212</v>
      </c>
    </row>
    <row r="23167" spans="1:4" ht="9" customHeight="1" x14ac:dyDescent="0.25">
      <c r="A23167" s="379" t="s">
        <v>50432</v>
      </c>
      <c r="B23167" s="380" t="s">
        <v>50433</v>
      </c>
      <c r="C23167" s="380" t="s">
        <v>8</v>
      </c>
      <c r="D23167" s="381">
        <v>101.92</v>
      </c>
    </row>
    <row r="23168" spans="1:4" ht="9" customHeight="1" x14ac:dyDescent="0.25">
      <c r="A23168" s="379" t="s">
        <v>50434</v>
      </c>
      <c r="B23168" s="380" t="s">
        <v>50435</v>
      </c>
      <c r="C23168" s="380" t="s">
        <v>48180</v>
      </c>
      <c r="D23168" s="381">
        <v>633.67999999999995</v>
      </c>
    </row>
    <row r="23169" spans="1:4" ht="9" customHeight="1" x14ac:dyDescent="0.25">
      <c r="A23169" s="379" t="s">
        <v>50436</v>
      </c>
      <c r="B23169" s="380" t="s">
        <v>50437</v>
      </c>
      <c r="C23169" s="380" t="s">
        <v>8</v>
      </c>
      <c r="D23169" s="381">
        <v>296.92</v>
      </c>
    </row>
    <row r="23170" spans="1:4" ht="9" customHeight="1" x14ac:dyDescent="0.25">
      <c r="A23170" s="379" t="s">
        <v>50438</v>
      </c>
      <c r="B23170" s="380" t="s">
        <v>50439</v>
      </c>
      <c r="C23170" s="380" t="s">
        <v>8</v>
      </c>
      <c r="D23170" s="381">
        <v>345.87</v>
      </c>
    </row>
    <row r="23171" spans="1:4" ht="9" customHeight="1" x14ac:dyDescent="0.25">
      <c r="A23171" s="379" t="s">
        <v>50440</v>
      </c>
      <c r="B23171" s="380" t="s">
        <v>50441</v>
      </c>
      <c r="C23171" s="380" t="s">
        <v>8</v>
      </c>
      <c r="D23171" s="381">
        <v>475.47</v>
      </c>
    </row>
    <row r="23172" spans="1:4" ht="9" customHeight="1" x14ac:dyDescent="0.25">
      <c r="A23172" s="379" t="s">
        <v>50442</v>
      </c>
      <c r="B23172" s="380" t="s">
        <v>50443</v>
      </c>
      <c r="C23172" s="380" t="s">
        <v>8</v>
      </c>
      <c r="D23172" s="381">
        <v>100.24</v>
      </c>
    </row>
    <row r="23173" spans="1:4" ht="9" customHeight="1" x14ac:dyDescent="0.25">
      <c r="A23173" s="379" t="s">
        <v>50444</v>
      </c>
      <c r="B23173" s="380" t="s">
        <v>50445</v>
      </c>
      <c r="C23173" s="380" t="s">
        <v>8</v>
      </c>
      <c r="D23173" s="381">
        <v>146.13999999999999</v>
      </c>
    </row>
    <row r="23174" spans="1:4" ht="9" customHeight="1" x14ac:dyDescent="0.25">
      <c r="A23174" s="379" t="s">
        <v>50446</v>
      </c>
      <c r="B23174" s="380" t="s">
        <v>50447</v>
      </c>
      <c r="C23174" s="380" t="s">
        <v>8</v>
      </c>
      <c r="D23174" s="381">
        <v>28.92</v>
      </c>
    </row>
    <row r="23175" spans="1:4" ht="9" customHeight="1" x14ac:dyDescent="0.25">
      <c r="A23175" s="379" t="s">
        <v>50448</v>
      </c>
      <c r="B23175" s="380" t="s">
        <v>50449</v>
      </c>
      <c r="C23175" s="380" t="s">
        <v>8</v>
      </c>
      <c r="D23175" s="381">
        <v>64.16</v>
      </c>
    </row>
    <row r="23176" spans="1:4" ht="9" customHeight="1" x14ac:dyDescent="0.25">
      <c r="A23176" s="379" t="s">
        <v>50450</v>
      </c>
      <c r="B23176" s="380" t="s">
        <v>50451</v>
      </c>
      <c r="C23176" s="380" t="s">
        <v>8</v>
      </c>
      <c r="D23176" s="381">
        <v>327.56</v>
      </c>
    </row>
    <row r="23177" spans="1:4" ht="9" customHeight="1" x14ac:dyDescent="0.25">
      <c r="A23177" s="379" t="s">
        <v>50452</v>
      </c>
      <c r="B23177" s="380" t="s">
        <v>50453</v>
      </c>
      <c r="C23177" s="380" t="s">
        <v>29847</v>
      </c>
      <c r="D23177" s="381">
        <v>197.68</v>
      </c>
    </row>
    <row r="23178" spans="1:4" ht="9" customHeight="1" x14ac:dyDescent="0.25">
      <c r="A23178" s="379" t="s">
        <v>50454</v>
      </c>
      <c r="B23178" s="380" t="s">
        <v>50455</v>
      </c>
      <c r="C23178" s="380" t="s">
        <v>8</v>
      </c>
      <c r="D23178" s="381">
        <v>143.78</v>
      </c>
    </row>
    <row r="23179" spans="1:4" ht="9" customHeight="1" x14ac:dyDescent="0.25">
      <c r="A23179" s="379" t="s">
        <v>50456</v>
      </c>
      <c r="B23179" s="380" t="s">
        <v>50457</v>
      </c>
      <c r="C23179" s="380" t="s">
        <v>8</v>
      </c>
      <c r="D23179" s="381">
        <v>31.53</v>
      </c>
    </row>
    <row r="23180" spans="1:4" ht="9" customHeight="1" x14ac:dyDescent="0.25">
      <c r="A23180" s="379" t="s">
        <v>50458</v>
      </c>
      <c r="B23180" s="380" t="s">
        <v>50459</v>
      </c>
      <c r="C23180" s="380" t="s">
        <v>8</v>
      </c>
      <c r="D23180" s="381">
        <v>51.7</v>
      </c>
    </row>
    <row r="23181" spans="1:4" ht="9" customHeight="1" x14ac:dyDescent="0.25">
      <c r="A23181" s="379" t="s">
        <v>50460</v>
      </c>
      <c r="B23181" s="380" t="s">
        <v>50461</v>
      </c>
      <c r="C23181" s="380" t="s">
        <v>8</v>
      </c>
      <c r="D23181" s="381">
        <v>122.27</v>
      </c>
    </row>
    <row r="23182" spans="1:4" ht="9" customHeight="1" x14ac:dyDescent="0.25">
      <c r="A23182" s="379" t="s">
        <v>50462</v>
      </c>
      <c r="B23182" s="380" t="s">
        <v>50463</v>
      </c>
      <c r="C23182" s="380" t="s">
        <v>8</v>
      </c>
      <c r="D23182" s="381">
        <v>139.86000000000001</v>
      </c>
    </row>
    <row r="23183" spans="1:4" ht="9" customHeight="1" x14ac:dyDescent="0.25">
      <c r="A23183" s="379" t="s">
        <v>50464</v>
      </c>
      <c r="B23183" s="380" t="s">
        <v>50465</v>
      </c>
      <c r="C23183" s="380" t="s">
        <v>8</v>
      </c>
      <c r="D23183" s="381">
        <v>1724.86</v>
      </c>
    </row>
    <row r="23184" spans="1:4" ht="9" customHeight="1" x14ac:dyDescent="0.25">
      <c r="A23184" s="379" t="s">
        <v>50466</v>
      </c>
      <c r="B23184" s="380" t="s">
        <v>50467</v>
      </c>
      <c r="C23184" s="380" t="s">
        <v>8</v>
      </c>
      <c r="D23184" s="381">
        <v>486.42</v>
      </c>
    </row>
    <row r="23185" spans="1:4" ht="9" customHeight="1" x14ac:dyDescent="0.25">
      <c r="A23185" s="379" t="s">
        <v>50468</v>
      </c>
      <c r="B23185" s="380" t="s">
        <v>50469</v>
      </c>
      <c r="C23185" s="380" t="s">
        <v>8</v>
      </c>
      <c r="D23185" s="381">
        <v>80.489999999999995</v>
      </c>
    </row>
    <row r="23186" spans="1:4" ht="9" customHeight="1" x14ac:dyDescent="0.25">
      <c r="A23186" s="379" t="s">
        <v>50470</v>
      </c>
      <c r="B23186" s="380" t="s">
        <v>50471</v>
      </c>
      <c r="C23186" s="380" t="s">
        <v>8</v>
      </c>
      <c r="D23186" s="381">
        <v>117.4</v>
      </c>
    </row>
    <row r="23187" spans="1:4" ht="9" customHeight="1" x14ac:dyDescent="0.25">
      <c r="A23187" s="379" t="s">
        <v>50472</v>
      </c>
      <c r="B23187" s="380" t="s">
        <v>50473</v>
      </c>
      <c r="C23187" s="380" t="s">
        <v>8</v>
      </c>
      <c r="D23187" s="381">
        <v>41.52</v>
      </c>
    </row>
    <row r="23188" spans="1:4" ht="9" customHeight="1" x14ac:dyDescent="0.25">
      <c r="A23188" s="379" t="s">
        <v>50474</v>
      </c>
      <c r="B23188" s="380" t="s">
        <v>50475</v>
      </c>
      <c r="C23188" s="380" t="s">
        <v>8</v>
      </c>
      <c r="D23188" s="381">
        <v>36.83</v>
      </c>
    </row>
    <row r="23189" spans="1:4" ht="9" customHeight="1" x14ac:dyDescent="0.25">
      <c r="A23189" s="379" t="s">
        <v>50476</v>
      </c>
      <c r="B23189" s="380" t="s">
        <v>50477</v>
      </c>
      <c r="C23189" s="380" t="s">
        <v>48180</v>
      </c>
      <c r="D23189" s="381">
        <v>633.67999999999995</v>
      </c>
    </row>
    <row r="23190" spans="1:4" ht="9" customHeight="1" x14ac:dyDescent="0.25">
      <c r="A23190" s="379" t="s">
        <v>50478</v>
      </c>
      <c r="B23190" s="380" t="s">
        <v>50479</v>
      </c>
      <c r="C23190" s="380" t="s">
        <v>8</v>
      </c>
      <c r="D23190" s="381">
        <v>710.06</v>
      </c>
    </row>
    <row r="23191" spans="1:4" ht="9" customHeight="1" x14ac:dyDescent="0.25">
      <c r="A23191" s="379" t="s">
        <v>50480</v>
      </c>
      <c r="B23191" s="380" t="s">
        <v>50481</v>
      </c>
      <c r="C23191" s="380" t="s">
        <v>8</v>
      </c>
      <c r="D23191" s="381">
        <v>28.33</v>
      </c>
    </row>
    <row r="23192" spans="1:4" ht="9" customHeight="1" x14ac:dyDescent="0.25">
      <c r="A23192" s="379" t="s">
        <v>50482</v>
      </c>
      <c r="B23192" s="380" t="s">
        <v>50483</v>
      </c>
      <c r="C23192" s="380" t="s">
        <v>8</v>
      </c>
      <c r="D23192" s="381">
        <v>13.64</v>
      </c>
    </row>
    <row r="23193" spans="1:4" ht="9" customHeight="1" x14ac:dyDescent="0.25">
      <c r="A23193" s="379" t="s">
        <v>50484</v>
      </c>
      <c r="B23193" s="380" t="s">
        <v>50485</v>
      </c>
      <c r="C23193" s="380" t="s">
        <v>8</v>
      </c>
      <c r="D23193" s="381">
        <v>58.71</v>
      </c>
    </row>
    <row r="23194" spans="1:4" ht="9" customHeight="1" x14ac:dyDescent="0.25">
      <c r="A23194" s="379" t="s">
        <v>50486</v>
      </c>
      <c r="B23194" s="380" t="s">
        <v>50487</v>
      </c>
      <c r="C23194" s="380" t="s">
        <v>8</v>
      </c>
      <c r="D23194" s="381">
        <v>36.74</v>
      </c>
    </row>
    <row r="23195" spans="1:4" ht="9" customHeight="1" x14ac:dyDescent="0.25">
      <c r="A23195" s="379" t="s">
        <v>50488</v>
      </c>
      <c r="B23195" s="380" t="s">
        <v>50489</v>
      </c>
      <c r="C23195" s="380" t="s">
        <v>8</v>
      </c>
      <c r="D23195" s="381">
        <v>259.88</v>
      </c>
    </row>
    <row r="23196" spans="1:4" ht="9" customHeight="1" x14ac:dyDescent="0.25">
      <c r="A23196" s="379" t="s">
        <v>50490</v>
      </c>
      <c r="B23196" s="380" t="s">
        <v>50491</v>
      </c>
      <c r="C23196" s="380" t="s">
        <v>8</v>
      </c>
      <c r="D23196" s="381">
        <v>182.76</v>
      </c>
    </row>
    <row r="23197" spans="1:4" ht="9" customHeight="1" x14ac:dyDescent="0.25">
      <c r="A23197" s="379" t="s">
        <v>50492</v>
      </c>
      <c r="B23197" s="380" t="s">
        <v>50493</v>
      </c>
      <c r="C23197" s="380" t="s">
        <v>8</v>
      </c>
      <c r="D23197" s="381">
        <v>34.9</v>
      </c>
    </row>
    <row r="23198" spans="1:4" ht="9" customHeight="1" x14ac:dyDescent="0.25">
      <c r="A23198" s="379" t="s">
        <v>50494</v>
      </c>
      <c r="B23198" s="380" t="s">
        <v>50495</v>
      </c>
      <c r="C23198" s="380" t="s">
        <v>14</v>
      </c>
      <c r="D23198" s="381">
        <v>10.19</v>
      </c>
    </row>
    <row r="23199" spans="1:4" ht="9" customHeight="1" x14ac:dyDescent="0.25">
      <c r="A23199" s="379" t="s">
        <v>50496</v>
      </c>
      <c r="B23199" s="380" t="s">
        <v>50497</v>
      </c>
      <c r="C23199" s="380" t="s">
        <v>14</v>
      </c>
      <c r="D23199" s="381">
        <v>3.31</v>
      </c>
    </row>
    <row r="23200" spans="1:4" ht="9" customHeight="1" x14ac:dyDescent="0.25">
      <c r="A23200" s="379" t="s">
        <v>50498</v>
      </c>
      <c r="B23200" s="380" t="s">
        <v>50499</v>
      </c>
      <c r="C23200" s="380" t="s">
        <v>7</v>
      </c>
      <c r="D23200" s="381">
        <v>8.27</v>
      </c>
    </row>
    <row r="23201" spans="1:4" ht="9" customHeight="1" x14ac:dyDescent="0.25">
      <c r="A23201" s="379" t="s">
        <v>50500</v>
      </c>
      <c r="B23201" s="380" t="s">
        <v>50501</v>
      </c>
      <c r="C23201" s="380" t="s">
        <v>14</v>
      </c>
      <c r="D23201" s="381">
        <v>4.59</v>
      </c>
    </row>
    <row r="23202" spans="1:4" ht="9" customHeight="1" x14ac:dyDescent="0.25">
      <c r="A23202" s="379" t="s">
        <v>50502</v>
      </c>
      <c r="B23202" s="380" t="s">
        <v>50503</v>
      </c>
      <c r="C23202" s="380" t="s">
        <v>14</v>
      </c>
      <c r="D23202" s="381">
        <v>80.959999999999994</v>
      </c>
    </row>
    <row r="23203" spans="1:4" ht="9" customHeight="1" x14ac:dyDescent="0.25">
      <c r="A23203" s="379" t="s">
        <v>50504</v>
      </c>
      <c r="B23203" s="380" t="s">
        <v>50505</v>
      </c>
      <c r="C23203" s="380" t="s">
        <v>14</v>
      </c>
      <c r="D23203" s="381">
        <v>74.319999999999993</v>
      </c>
    </row>
    <row r="23204" spans="1:4" ht="9" customHeight="1" x14ac:dyDescent="0.25">
      <c r="A23204" s="379" t="s">
        <v>50506</v>
      </c>
      <c r="B23204" s="380" t="s">
        <v>50507</v>
      </c>
      <c r="C23204" s="380" t="s">
        <v>48180</v>
      </c>
      <c r="D23204" s="381">
        <v>633.67999999999995</v>
      </c>
    </row>
    <row r="23205" spans="1:4" ht="9" customHeight="1" x14ac:dyDescent="0.25">
      <c r="A23205" s="379" t="s">
        <v>50508</v>
      </c>
      <c r="B23205" s="380" t="s">
        <v>50509</v>
      </c>
      <c r="C23205" s="380" t="s">
        <v>8</v>
      </c>
      <c r="D23205" s="381">
        <v>55.91</v>
      </c>
    </row>
    <row r="23206" spans="1:4" ht="9" customHeight="1" x14ac:dyDescent="0.25">
      <c r="A23206" s="379" t="s">
        <v>50510</v>
      </c>
      <c r="B23206" s="380" t="s">
        <v>50511</v>
      </c>
      <c r="C23206" s="380" t="s">
        <v>8</v>
      </c>
      <c r="D23206" s="381">
        <v>17.21</v>
      </c>
    </row>
    <row r="23207" spans="1:4" ht="9" customHeight="1" x14ac:dyDescent="0.25">
      <c r="A23207" s="379" t="s">
        <v>50512</v>
      </c>
      <c r="B23207" s="380" t="s">
        <v>50513</v>
      </c>
      <c r="C23207" s="380" t="s">
        <v>8</v>
      </c>
      <c r="D23207" s="381">
        <v>44.25</v>
      </c>
    </row>
    <row r="23208" spans="1:4" ht="9" customHeight="1" x14ac:dyDescent="0.25">
      <c r="A23208" s="379" t="s">
        <v>50514</v>
      </c>
      <c r="B23208" s="380" t="s">
        <v>50375</v>
      </c>
      <c r="C23208" s="380" t="s">
        <v>8</v>
      </c>
      <c r="D23208" s="381">
        <v>635.37</v>
      </c>
    </row>
    <row r="23209" spans="1:4" ht="9" customHeight="1" x14ac:dyDescent="0.25">
      <c r="A23209" s="379" t="s">
        <v>50515</v>
      </c>
      <c r="B23209" s="380" t="s">
        <v>50385</v>
      </c>
      <c r="C23209" s="380" t="s">
        <v>8</v>
      </c>
      <c r="D23209" s="381">
        <v>675.84</v>
      </c>
    </row>
    <row r="23210" spans="1:4" ht="9" customHeight="1" x14ac:dyDescent="0.25">
      <c r="A23210" s="379" t="s">
        <v>50516</v>
      </c>
      <c r="B23210" s="380" t="s">
        <v>50387</v>
      </c>
      <c r="C23210" s="380" t="s">
        <v>8</v>
      </c>
      <c r="D23210" s="381">
        <v>685.08</v>
      </c>
    </row>
    <row r="23211" spans="1:4" ht="9" customHeight="1" x14ac:dyDescent="0.25">
      <c r="A23211" s="379" t="s">
        <v>50517</v>
      </c>
      <c r="B23211" s="380" t="s">
        <v>50518</v>
      </c>
      <c r="C23211" s="380" t="s">
        <v>8</v>
      </c>
      <c r="D23211" s="381">
        <v>349.2</v>
      </c>
    </row>
    <row r="23212" spans="1:4" ht="9" customHeight="1" x14ac:dyDescent="0.25">
      <c r="A23212" s="379" t="s">
        <v>50519</v>
      </c>
      <c r="B23212" s="380" t="s">
        <v>50520</v>
      </c>
      <c r="C23212" s="380" t="s">
        <v>8</v>
      </c>
      <c r="D23212" s="381">
        <v>461.18</v>
      </c>
    </row>
    <row r="23213" spans="1:4" ht="9" customHeight="1" x14ac:dyDescent="0.25">
      <c r="A23213" s="379" t="s">
        <v>50521</v>
      </c>
      <c r="B23213" s="380" t="s">
        <v>50522</v>
      </c>
      <c r="C23213" s="380" t="s">
        <v>8</v>
      </c>
      <c r="D23213" s="381">
        <v>459.66</v>
      </c>
    </row>
    <row r="23214" spans="1:4" ht="9" customHeight="1" x14ac:dyDescent="0.25">
      <c r="A23214" s="379" t="s">
        <v>50523</v>
      </c>
      <c r="B23214" s="380" t="s">
        <v>50524</v>
      </c>
      <c r="C23214" s="380" t="s">
        <v>8</v>
      </c>
      <c r="D23214" s="381">
        <v>1053.1500000000001</v>
      </c>
    </row>
    <row r="23215" spans="1:4" ht="9" customHeight="1" x14ac:dyDescent="0.25">
      <c r="A23215" s="379" t="s">
        <v>50525</v>
      </c>
      <c r="B23215" s="380" t="s">
        <v>50526</v>
      </c>
      <c r="C23215" s="380" t="s">
        <v>8</v>
      </c>
      <c r="D23215" s="381">
        <v>407.99</v>
      </c>
    </row>
    <row r="23216" spans="1:4" ht="9" customHeight="1" x14ac:dyDescent="0.25">
      <c r="A23216" s="379" t="s">
        <v>50527</v>
      </c>
      <c r="B23216" s="380" t="s">
        <v>50528</v>
      </c>
      <c r="C23216" s="380" t="s">
        <v>8</v>
      </c>
      <c r="D23216" s="381">
        <v>86.21</v>
      </c>
    </row>
    <row r="23217" spans="1:4" ht="9" customHeight="1" x14ac:dyDescent="0.25">
      <c r="A23217" s="379" t="s">
        <v>50529</v>
      </c>
      <c r="B23217" s="380" t="s">
        <v>50530</v>
      </c>
      <c r="C23217" s="380" t="s">
        <v>8</v>
      </c>
      <c r="D23217" s="381">
        <v>115.06</v>
      </c>
    </row>
    <row r="23218" spans="1:4" ht="9" customHeight="1" x14ac:dyDescent="0.25">
      <c r="A23218" s="379" t="s">
        <v>50531</v>
      </c>
      <c r="B23218" s="380" t="s">
        <v>50532</v>
      </c>
      <c r="C23218" s="380" t="s">
        <v>7</v>
      </c>
      <c r="D23218" s="381">
        <v>1319.91</v>
      </c>
    </row>
    <row r="23219" spans="1:4" ht="9" customHeight="1" x14ac:dyDescent="0.25">
      <c r="A23219" s="379" t="s">
        <v>50533</v>
      </c>
      <c r="B23219" s="380" t="s">
        <v>50534</v>
      </c>
      <c r="C23219" s="380" t="s">
        <v>7</v>
      </c>
      <c r="D23219" s="381">
        <v>653.33000000000004</v>
      </c>
    </row>
    <row r="23220" spans="1:4" ht="9" customHeight="1" x14ac:dyDescent="0.25">
      <c r="A23220" s="379" t="s">
        <v>50535</v>
      </c>
      <c r="B23220" s="380" t="s">
        <v>50536</v>
      </c>
      <c r="C23220" s="380" t="s">
        <v>7</v>
      </c>
      <c r="D23220" s="381">
        <v>2913.62</v>
      </c>
    </row>
    <row r="23221" spans="1:4" ht="9" customHeight="1" x14ac:dyDescent="0.25">
      <c r="A23221" s="379" t="s">
        <v>50537</v>
      </c>
      <c r="B23221" s="380" t="s">
        <v>50538</v>
      </c>
      <c r="C23221" s="380" t="s">
        <v>7</v>
      </c>
      <c r="D23221" s="381">
        <v>3106.84</v>
      </c>
    </row>
    <row r="23222" spans="1:4" ht="9" customHeight="1" x14ac:dyDescent="0.25">
      <c r="A23222" s="379" t="s">
        <v>50539</v>
      </c>
      <c r="B23222" s="380" t="s">
        <v>50540</v>
      </c>
      <c r="C23222" s="380" t="s">
        <v>8</v>
      </c>
      <c r="D23222" s="381">
        <v>315.41000000000003</v>
      </c>
    </row>
    <row r="23223" spans="1:4" ht="9" customHeight="1" x14ac:dyDescent="0.25">
      <c r="A23223" s="379" t="s">
        <v>50541</v>
      </c>
      <c r="B23223" s="380" t="s">
        <v>50542</v>
      </c>
      <c r="C23223" s="380" t="s">
        <v>8</v>
      </c>
      <c r="D23223" s="381">
        <v>289.27</v>
      </c>
    </row>
    <row r="23224" spans="1:4" ht="9" customHeight="1" x14ac:dyDescent="0.25">
      <c r="A23224" s="379" t="s">
        <v>50543</v>
      </c>
      <c r="B23224" s="380" t="s">
        <v>50544</v>
      </c>
      <c r="C23224" s="380" t="s">
        <v>8</v>
      </c>
      <c r="D23224" s="381">
        <v>449.62</v>
      </c>
    </row>
    <row r="23225" spans="1:4" ht="9" customHeight="1" x14ac:dyDescent="0.25">
      <c r="A23225" s="379" t="s">
        <v>50545</v>
      </c>
      <c r="B23225" s="380" t="s">
        <v>50546</v>
      </c>
      <c r="C23225" s="380" t="s">
        <v>7</v>
      </c>
      <c r="D23225" s="381">
        <v>1658.44</v>
      </c>
    </row>
    <row r="23226" spans="1:4" ht="9" customHeight="1" x14ac:dyDescent="0.25">
      <c r="A23226" s="379" t="s">
        <v>50547</v>
      </c>
      <c r="B23226" s="380" t="s">
        <v>50548</v>
      </c>
      <c r="C23226" s="380" t="s">
        <v>8</v>
      </c>
      <c r="D23226" s="381">
        <v>69.819999999999993</v>
      </c>
    </row>
    <row r="23227" spans="1:4" ht="9" customHeight="1" x14ac:dyDescent="0.25">
      <c r="A23227" s="379" t="s">
        <v>50549</v>
      </c>
      <c r="B23227" s="380" t="s">
        <v>50550</v>
      </c>
      <c r="C23227" s="380" t="s">
        <v>8</v>
      </c>
      <c r="D23227" s="381">
        <v>89.22</v>
      </c>
    </row>
    <row r="23228" spans="1:4" ht="9" customHeight="1" x14ac:dyDescent="0.25">
      <c r="A23228" s="379" t="s">
        <v>50551</v>
      </c>
      <c r="B23228" s="380" t="s">
        <v>50552</v>
      </c>
      <c r="C23228" s="380" t="s">
        <v>8</v>
      </c>
      <c r="D23228" s="381">
        <v>519.16999999999996</v>
      </c>
    </row>
    <row r="23229" spans="1:4" ht="9" customHeight="1" x14ac:dyDescent="0.25">
      <c r="A23229" s="379" t="s">
        <v>50553</v>
      </c>
      <c r="B23229" s="380" t="s">
        <v>50554</v>
      </c>
      <c r="C23229" s="380" t="s">
        <v>8</v>
      </c>
      <c r="D23229" s="381">
        <v>806.26</v>
      </c>
    </row>
    <row r="23230" spans="1:4" ht="9" customHeight="1" x14ac:dyDescent="0.25">
      <c r="A23230" s="379" t="s">
        <v>50555</v>
      </c>
      <c r="B23230" s="380" t="s">
        <v>50556</v>
      </c>
      <c r="C23230" s="380" t="s">
        <v>48180</v>
      </c>
      <c r="D23230" s="381">
        <v>633.67999999999995</v>
      </c>
    </row>
    <row r="23231" spans="1:4" ht="9" customHeight="1" x14ac:dyDescent="0.25">
      <c r="A23231" s="379" t="s">
        <v>50557</v>
      </c>
      <c r="B23231" s="380" t="s">
        <v>50558</v>
      </c>
      <c r="C23231" s="380" t="s">
        <v>48180</v>
      </c>
      <c r="D23231" s="381">
        <v>633.67999999999995</v>
      </c>
    </row>
    <row r="23232" spans="1:4" ht="9" customHeight="1" x14ac:dyDescent="0.25">
      <c r="A23232" s="379" t="s">
        <v>50559</v>
      </c>
      <c r="B23232" s="380" t="s">
        <v>50560</v>
      </c>
      <c r="C23232" s="380" t="s">
        <v>8</v>
      </c>
      <c r="D23232" s="381">
        <v>70211.12</v>
      </c>
    </row>
    <row r="23233" spans="1:4" ht="9" customHeight="1" x14ac:dyDescent="0.25">
      <c r="A23233" s="379" t="s">
        <v>50561</v>
      </c>
      <c r="B23233" s="380" t="s">
        <v>50562</v>
      </c>
      <c r="C23233" s="380" t="s">
        <v>8</v>
      </c>
      <c r="D23233" s="381">
        <v>75622.64</v>
      </c>
    </row>
    <row r="23234" spans="1:4" ht="9" customHeight="1" x14ac:dyDescent="0.25">
      <c r="A23234" s="379" t="s">
        <v>50563</v>
      </c>
      <c r="B23234" s="380" t="s">
        <v>50564</v>
      </c>
      <c r="C23234" s="380" t="s">
        <v>8</v>
      </c>
      <c r="D23234" s="381">
        <v>95818.27</v>
      </c>
    </row>
    <row r="23235" spans="1:4" ht="9" customHeight="1" x14ac:dyDescent="0.25">
      <c r="A23235" s="379" t="s">
        <v>50565</v>
      </c>
      <c r="B23235" s="380" t="s">
        <v>50566</v>
      </c>
      <c r="C23235" s="380" t="s">
        <v>8</v>
      </c>
      <c r="D23235" s="381">
        <v>107628.13</v>
      </c>
    </row>
    <row r="23236" spans="1:4" ht="9" customHeight="1" x14ac:dyDescent="0.25">
      <c r="A23236" s="379" t="s">
        <v>50567</v>
      </c>
      <c r="B23236" s="380" t="s">
        <v>50568</v>
      </c>
      <c r="C23236" s="380" t="s">
        <v>8</v>
      </c>
      <c r="D23236" s="381">
        <v>67391.48</v>
      </c>
    </row>
    <row r="23237" spans="1:4" ht="9" customHeight="1" x14ac:dyDescent="0.25">
      <c r="A23237" s="379" t="s">
        <v>50569</v>
      </c>
      <c r="B23237" s="385" t="s">
        <v>50570</v>
      </c>
      <c r="C23237" s="380" t="s">
        <v>8</v>
      </c>
      <c r="D23237" s="381">
        <v>74134.070000000007</v>
      </c>
    </row>
    <row r="23238" spans="1:4" ht="9" customHeight="1" x14ac:dyDescent="0.25">
      <c r="A23238" s="379" t="s">
        <v>50571</v>
      </c>
      <c r="B23238" s="380" t="s">
        <v>50572</v>
      </c>
      <c r="C23238" s="380" t="s">
        <v>8</v>
      </c>
      <c r="D23238" s="381">
        <v>95106.82</v>
      </c>
    </row>
    <row r="23239" spans="1:4" ht="9" customHeight="1" x14ac:dyDescent="0.25">
      <c r="A23239" s="379" t="s">
        <v>50573</v>
      </c>
      <c r="B23239" s="380" t="s">
        <v>50574</v>
      </c>
      <c r="C23239" s="380" t="s">
        <v>8</v>
      </c>
      <c r="D23239" s="381">
        <v>106916.68</v>
      </c>
    </row>
    <row r="23240" spans="1:4" ht="9" customHeight="1" x14ac:dyDescent="0.25">
      <c r="A23240" s="379" t="s">
        <v>50575</v>
      </c>
      <c r="B23240" s="385" t="s">
        <v>50576</v>
      </c>
      <c r="C23240" s="380" t="s">
        <v>8</v>
      </c>
      <c r="D23240" s="381">
        <v>70491.320000000007</v>
      </c>
    </row>
    <row r="23241" spans="1:4" ht="9" customHeight="1" x14ac:dyDescent="0.25">
      <c r="A23241" s="379" t="s">
        <v>50577</v>
      </c>
      <c r="B23241" s="385" t="s">
        <v>50578</v>
      </c>
      <c r="C23241" s="380" t="s">
        <v>8</v>
      </c>
      <c r="D23241" s="381">
        <v>76016.429999999993</v>
      </c>
    </row>
    <row r="23242" spans="1:4" ht="9" customHeight="1" x14ac:dyDescent="0.25">
      <c r="A23242" s="379" t="s">
        <v>50579</v>
      </c>
      <c r="B23242" s="380" t="s">
        <v>50580</v>
      </c>
      <c r="C23242" s="380" t="s">
        <v>8</v>
      </c>
      <c r="D23242" s="381">
        <v>96253.74</v>
      </c>
    </row>
    <row r="23243" spans="1:4" ht="9" customHeight="1" x14ac:dyDescent="0.25">
      <c r="A23243" s="379" t="s">
        <v>50581</v>
      </c>
      <c r="B23243" s="385" t="s">
        <v>50582</v>
      </c>
      <c r="C23243" s="380" t="s">
        <v>8</v>
      </c>
      <c r="D23243" s="381">
        <v>108063.6</v>
      </c>
    </row>
    <row r="23244" spans="1:4" ht="9" customHeight="1" x14ac:dyDescent="0.25">
      <c r="A23244" s="379" t="s">
        <v>50583</v>
      </c>
      <c r="B23244" s="380" t="s">
        <v>50584</v>
      </c>
      <c r="C23244" s="380" t="s">
        <v>8</v>
      </c>
      <c r="D23244" s="381">
        <v>49590.9</v>
      </c>
    </row>
    <row r="23245" spans="1:4" ht="9" customHeight="1" x14ac:dyDescent="0.25">
      <c r="A23245" s="379" t="s">
        <v>50585</v>
      </c>
      <c r="B23245" s="380" t="s">
        <v>50586</v>
      </c>
      <c r="C23245" s="380" t="s">
        <v>8</v>
      </c>
      <c r="D23245" s="381">
        <v>55930.44</v>
      </c>
    </row>
    <row r="23246" spans="1:4" ht="9" customHeight="1" x14ac:dyDescent="0.25">
      <c r="A23246" s="379" t="s">
        <v>50587</v>
      </c>
      <c r="B23246" s="380" t="s">
        <v>50588</v>
      </c>
      <c r="C23246" s="380" t="s">
        <v>8</v>
      </c>
      <c r="D23246" s="381">
        <v>64039.68</v>
      </c>
    </row>
    <row r="23247" spans="1:4" ht="9" customHeight="1" x14ac:dyDescent="0.25">
      <c r="A23247" s="379" t="s">
        <v>50589</v>
      </c>
      <c r="B23247" s="380" t="s">
        <v>50590</v>
      </c>
      <c r="C23247" s="380" t="s">
        <v>8</v>
      </c>
      <c r="D23247" s="381">
        <v>72988.13</v>
      </c>
    </row>
    <row r="23248" spans="1:4" ht="9" customHeight="1" x14ac:dyDescent="0.25">
      <c r="A23248" s="382" t="s">
        <v>50591</v>
      </c>
      <c r="B23248" s="380" t="s">
        <v>50592</v>
      </c>
      <c r="C23248" s="383" t="s">
        <v>8</v>
      </c>
      <c r="D23248" s="384">
        <v>70850.5</v>
      </c>
    </row>
    <row r="23249" spans="1:4" ht="9" customHeight="1" x14ac:dyDescent="0.25">
      <c r="A23249" s="382" t="s">
        <v>50593</v>
      </c>
      <c r="B23249" s="380" t="s">
        <v>50594</v>
      </c>
      <c r="C23249" s="383" t="s">
        <v>8</v>
      </c>
      <c r="D23249" s="384">
        <v>169430.04</v>
      </c>
    </row>
    <row r="23250" spans="1:4" ht="9" customHeight="1" x14ac:dyDescent="0.25">
      <c r="A23250" s="382" t="s">
        <v>50595</v>
      </c>
      <c r="B23250" s="380" t="s">
        <v>50596</v>
      </c>
      <c r="C23250" s="383" t="s">
        <v>8</v>
      </c>
      <c r="D23250" s="384">
        <v>175769.59</v>
      </c>
    </row>
    <row r="23251" spans="1:4" ht="9" customHeight="1" x14ac:dyDescent="0.25">
      <c r="A23251" s="382" t="s">
        <v>50597</v>
      </c>
      <c r="B23251" s="380" t="s">
        <v>50598</v>
      </c>
      <c r="C23251" s="383" t="s">
        <v>8</v>
      </c>
      <c r="D23251" s="384">
        <v>183730.44</v>
      </c>
    </row>
    <row r="23252" spans="1:4" ht="9" customHeight="1" x14ac:dyDescent="0.25">
      <c r="A23252" s="382" t="s">
        <v>50599</v>
      </c>
      <c r="B23252" s="380" t="s">
        <v>50600</v>
      </c>
      <c r="C23252" s="383" t="s">
        <v>8</v>
      </c>
      <c r="D23252" s="384">
        <v>192678.89</v>
      </c>
    </row>
    <row r="23253" spans="1:4" ht="9" customHeight="1" x14ac:dyDescent="0.25">
      <c r="A23253" s="379" t="s">
        <v>50601</v>
      </c>
      <c r="B23253" s="380" t="s">
        <v>50602</v>
      </c>
      <c r="C23253" s="380" t="s">
        <v>48180</v>
      </c>
      <c r="D23253" s="381">
        <v>633.67999999999995</v>
      </c>
    </row>
    <row r="23254" spans="1:4" ht="9" customHeight="1" x14ac:dyDescent="0.25">
      <c r="A23254" s="379" t="s">
        <v>50603</v>
      </c>
      <c r="B23254" s="380" t="s">
        <v>50604</v>
      </c>
      <c r="C23254" s="380" t="s">
        <v>8</v>
      </c>
      <c r="D23254" s="381">
        <v>2029.03</v>
      </c>
    </row>
    <row r="23255" spans="1:4" ht="9" customHeight="1" x14ac:dyDescent="0.25">
      <c r="A23255" s="379" t="s">
        <v>30696</v>
      </c>
      <c r="B23255" s="380" t="s">
        <v>50605</v>
      </c>
      <c r="C23255" s="380" t="s">
        <v>8</v>
      </c>
      <c r="D23255" s="381">
        <v>7828.22</v>
      </c>
    </row>
    <row r="23256" spans="1:4" ht="9" customHeight="1" x14ac:dyDescent="0.25">
      <c r="A23256" s="379" t="s">
        <v>50606</v>
      </c>
      <c r="B23256" s="380" t="s">
        <v>50607</v>
      </c>
      <c r="C23256" s="380" t="s">
        <v>8</v>
      </c>
      <c r="D23256" s="381">
        <v>8524.76</v>
      </c>
    </row>
    <row r="23257" spans="1:4" ht="9" customHeight="1" x14ac:dyDescent="0.25">
      <c r="A23257" s="379" t="s">
        <v>50608</v>
      </c>
      <c r="B23257" s="380" t="s">
        <v>50609</v>
      </c>
      <c r="C23257" s="380" t="s">
        <v>8</v>
      </c>
      <c r="D23257" s="381">
        <v>9236.52</v>
      </c>
    </row>
    <row r="23258" spans="1:4" ht="9" customHeight="1" x14ac:dyDescent="0.25">
      <c r="A23258" s="379" t="s">
        <v>50610</v>
      </c>
      <c r="B23258" s="380" t="s">
        <v>50611</v>
      </c>
      <c r="C23258" s="380" t="s">
        <v>8</v>
      </c>
      <c r="D23258" s="381">
        <v>151.29</v>
      </c>
    </row>
    <row r="23259" spans="1:4" ht="9" customHeight="1" x14ac:dyDescent="0.25">
      <c r="A23259" s="379" t="s">
        <v>50612</v>
      </c>
      <c r="B23259" s="380" t="s">
        <v>50613</v>
      </c>
      <c r="C23259" s="380" t="s">
        <v>8</v>
      </c>
      <c r="D23259" s="381">
        <v>252.7</v>
      </c>
    </row>
    <row r="23260" spans="1:4" ht="9" customHeight="1" x14ac:dyDescent="0.25">
      <c r="A23260" s="379" t="s">
        <v>50614</v>
      </c>
      <c r="B23260" s="380" t="s">
        <v>50615</v>
      </c>
      <c r="C23260" s="380" t="s">
        <v>8</v>
      </c>
      <c r="D23260" s="381">
        <v>3365.54</v>
      </c>
    </row>
    <row r="23261" spans="1:4" ht="9" customHeight="1" x14ac:dyDescent="0.25">
      <c r="A23261" s="379" t="s">
        <v>50616</v>
      </c>
      <c r="B23261" s="380" t="s">
        <v>50617</v>
      </c>
      <c r="C23261" s="380" t="s">
        <v>8</v>
      </c>
      <c r="D23261" s="381">
        <v>7583.21</v>
      </c>
    </row>
    <row r="23262" spans="1:4" ht="9" customHeight="1" x14ac:dyDescent="0.25">
      <c r="A23262" s="379" t="s">
        <v>50618</v>
      </c>
      <c r="B23262" s="380" t="s">
        <v>50619</v>
      </c>
      <c r="C23262" s="380" t="s">
        <v>8</v>
      </c>
      <c r="D23262" s="381">
        <v>9400.91</v>
      </c>
    </row>
    <row r="23263" spans="1:4" ht="9" customHeight="1" x14ac:dyDescent="0.25">
      <c r="A23263" s="379" t="s">
        <v>50620</v>
      </c>
      <c r="B23263" s="380" t="s">
        <v>50621</v>
      </c>
      <c r="C23263" s="380" t="s">
        <v>8</v>
      </c>
      <c r="D23263" s="381">
        <v>6246.22</v>
      </c>
    </row>
    <row r="23264" spans="1:4" ht="9" customHeight="1" x14ac:dyDescent="0.25">
      <c r="A23264" s="379" t="s">
        <v>50622</v>
      </c>
      <c r="B23264" s="380" t="s">
        <v>50623</v>
      </c>
      <c r="C23264" s="380" t="s">
        <v>8</v>
      </c>
      <c r="D23264" s="381">
        <v>5771.9</v>
      </c>
    </row>
    <row r="23265" spans="1:4" ht="9" customHeight="1" x14ac:dyDescent="0.25">
      <c r="A23265" s="379" t="s">
        <v>50624</v>
      </c>
      <c r="B23265" s="380" t="s">
        <v>50625</v>
      </c>
      <c r="C23265" s="380" t="s">
        <v>8</v>
      </c>
      <c r="D23265" s="381">
        <v>2705.64</v>
      </c>
    </row>
    <row r="23266" spans="1:4" ht="9" customHeight="1" x14ac:dyDescent="0.25">
      <c r="A23266" s="379" t="s">
        <v>30700</v>
      </c>
      <c r="B23266" s="380" t="s">
        <v>50626</v>
      </c>
      <c r="C23266" s="380" t="s">
        <v>8</v>
      </c>
      <c r="D23266" s="381">
        <v>3428.43</v>
      </c>
    </row>
    <row r="23267" spans="1:4" ht="9" customHeight="1" x14ac:dyDescent="0.25">
      <c r="A23267" s="379" t="s">
        <v>50627</v>
      </c>
      <c r="B23267" s="380" t="s">
        <v>50628</v>
      </c>
      <c r="C23267" s="380" t="s">
        <v>8</v>
      </c>
      <c r="D23267" s="381">
        <v>6888.84</v>
      </c>
    </row>
    <row r="23268" spans="1:4" ht="9" customHeight="1" x14ac:dyDescent="0.25">
      <c r="A23268" s="379" t="s">
        <v>50629</v>
      </c>
      <c r="B23268" s="380" t="s">
        <v>50630</v>
      </c>
      <c r="C23268" s="380" t="s">
        <v>8</v>
      </c>
      <c r="D23268" s="381">
        <v>993.88</v>
      </c>
    </row>
    <row r="23269" spans="1:4" ht="9" customHeight="1" x14ac:dyDescent="0.25">
      <c r="A23269" s="379" t="s">
        <v>50631</v>
      </c>
      <c r="B23269" s="380" t="s">
        <v>50632</v>
      </c>
      <c r="C23269" s="380" t="s">
        <v>8</v>
      </c>
      <c r="D23269" s="381">
        <v>1283.8800000000001</v>
      </c>
    </row>
    <row r="23270" spans="1:4" ht="9" customHeight="1" x14ac:dyDescent="0.25">
      <c r="A23270" s="379" t="s">
        <v>50633</v>
      </c>
      <c r="B23270" s="380" t="s">
        <v>50634</v>
      </c>
      <c r="C23270" s="380" t="s">
        <v>8</v>
      </c>
      <c r="D23270" s="381">
        <v>1522.53</v>
      </c>
    </row>
    <row r="23271" spans="1:4" ht="9" customHeight="1" x14ac:dyDescent="0.25">
      <c r="A23271" s="379" t="s">
        <v>50635</v>
      </c>
      <c r="B23271" s="380" t="s">
        <v>50636</v>
      </c>
      <c r="C23271" s="380" t="s">
        <v>8</v>
      </c>
      <c r="D23271" s="381">
        <v>1757.57</v>
      </c>
    </row>
    <row r="23272" spans="1:4" ht="9" customHeight="1" x14ac:dyDescent="0.25">
      <c r="A23272" s="379" t="s">
        <v>50637</v>
      </c>
      <c r="B23272" s="380" t="s">
        <v>50638</v>
      </c>
      <c r="C23272" s="380" t="s">
        <v>8</v>
      </c>
      <c r="D23272" s="381">
        <v>2345.79</v>
      </c>
    </row>
    <row r="23273" spans="1:4" ht="9" customHeight="1" x14ac:dyDescent="0.25">
      <c r="A23273" s="379" t="s">
        <v>50639</v>
      </c>
      <c r="B23273" s="380" t="s">
        <v>50640</v>
      </c>
      <c r="C23273" s="380" t="s">
        <v>8</v>
      </c>
      <c r="D23273" s="381">
        <v>3062.66</v>
      </c>
    </row>
    <row r="23274" spans="1:4" ht="9" customHeight="1" x14ac:dyDescent="0.25">
      <c r="A23274" s="379" t="s">
        <v>50641</v>
      </c>
      <c r="B23274" s="380" t="s">
        <v>50642</v>
      </c>
      <c r="C23274" s="380" t="s">
        <v>8</v>
      </c>
      <c r="D23274" s="381">
        <v>3466.34</v>
      </c>
    </row>
    <row r="23275" spans="1:4" ht="9" customHeight="1" x14ac:dyDescent="0.25">
      <c r="A23275" s="379" t="s">
        <v>50643</v>
      </c>
      <c r="B23275" s="380" t="s">
        <v>50644</v>
      </c>
      <c r="C23275" s="380" t="s">
        <v>8</v>
      </c>
      <c r="D23275" s="381">
        <v>4601.5600000000004</v>
      </c>
    </row>
    <row r="23276" spans="1:4" ht="9" customHeight="1" x14ac:dyDescent="0.25">
      <c r="A23276" s="379" t="s">
        <v>50645</v>
      </c>
      <c r="B23276" s="380" t="s">
        <v>50646</v>
      </c>
      <c r="C23276" s="380" t="s">
        <v>8</v>
      </c>
      <c r="D23276" s="381">
        <v>5371.82</v>
      </c>
    </row>
    <row r="23277" spans="1:4" ht="9" customHeight="1" x14ac:dyDescent="0.25">
      <c r="A23277" s="379" t="s">
        <v>50647</v>
      </c>
      <c r="B23277" s="380" t="s">
        <v>50648</v>
      </c>
      <c r="C23277" s="380" t="s">
        <v>8</v>
      </c>
      <c r="D23277" s="381">
        <v>6179.95</v>
      </c>
    </row>
    <row r="23278" spans="1:4" ht="9" customHeight="1" x14ac:dyDescent="0.25">
      <c r="A23278" s="379" t="s">
        <v>50649</v>
      </c>
      <c r="B23278" s="380" t="s">
        <v>50650</v>
      </c>
      <c r="C23278" s="380" t="s">
        <v>8</v>
      </c>
      <c r="D23278" s="381">
        <v>1203.6600000000001</v>
      </c>
    </row>
    <row r="23279" spans="1:4" ht="9" customHeight="1" x14ac:dyDescent="0.25">
      <c r="A23279" s="379" t="s">
        <v>50651</v>
      </c>
      <c r="B23279" s="380" t="s">
        <v>50652</v>
      </c>
      <c r="C23279" s="380" t="s">
        <v>8</v>
      </c>
      <c r="D23279" s="381">
        <v>1412.57</v>
      </c>
    </row>
    <row r="23280" spans="1:4" ht="9" customHeight="1" x14ac:dyDescent="0.25">
      <c r="A23280" s="379" t="s">
        <v>50653</v>
      </c>
      <c r="B23280" s="380" t="s">
        <v>50654</v>
      </c>
      <c r="C23280" s="380" t="s">
        <v>8</v>
      </c>
      <c r="D23280" s="381">
        <v>1719.66</v>
      </c>
    </row>
    <row r="23281" spans="1:4" ht="9" customHeight="1" x14ac:dyDescent="0.25">
      <c r="A23281" s="379" t="s">
        <v>50655</v>
      </c>
      <c r="B23281" s="380" t="s">
        <v>50656</v>
      </c>
      <c r="C23281" s="380" t="s">
        <v>8</v>
      </c>
      <c r="D23281" s="381">
        <v>2025.05</v>
      </c>
    </row>
    <row r="23282" spans="1:4" ht="9" customHeight="1" x14ac:dyDescent="0.25">
      <c r="A23282" s="379" t="s">
        <v>50657</v>
      </c>
      <c r="B23282" s="380" t="s">
        <v>50658</v>
      </c>
      <c r="C23282" s="380" t="s">
        <v>8</v>
      </c>
      <c r="D23282" s="381">
        <v>2769.53</v>
      </c>
    </row>
    <row r="23283" spans="1:4" ht="9" customHeight="1" x14ac:dyDescent="0.25">
      <c r="A23283" s="379" t="s">
        <v>50659</v>
      </c>
      <c r="B23283" s="380" t="s">
        <v>50660</v>
      </c>
      <c r="C23283" s="380" t="s">
        <v>8</v>
      </c>
      <c r="D23283" s="381">
        <v>3647.08</v>
      </c>
    </row>
    <row r="23284" spans="1:4" ht="9" customHeight="1" x14ac:dyDescent="0.25">
      <c r="A23284" s="379" t="s">
        <v>50661</v>
      </c>
      <c r="B23284" s="380" t="s">
        <v>50662</v>
      </c>
      <c r="C23284" s="380" t="s">
        <v>8</v>
      </c>
      <c r="D23284" s="381">
        <v>4171.66</v>
      </c>
    </row>
    <row r="23285" spans="1:4" ht="9" customHeight="1" x14ac:dyDescent="0.25">
      <c r="A23285" s="379" t="s">
        <v>50663</v>
      </c>
      <c r="B23285" s="380" t="s">
        <v>50664</v>
      </c>
      <c r="C23285" s="380" t="s">
        <v>8</v>
      </c>
      <c r="D23285" s="381">
        <v>5528.96</v>
      </c>
    </row>
    <row r="23286" spans="1:4" ht="9" customHeight="1" x14ac:dyDescent="0.25">
      <c r="A23286" s="379" t="s">
        <v>30702</v>
      </c>
      <c r="B23286" s="380" t="s">
        <v>50665</v>
      </c>
      <c r="C23286" s="380" t="s">
        <v>8</v>
      </c>
      <c r="D23286" s="381">
        <v>6515.94</v>
      </c>
    </row>
    <row r="23287" spans="1:4" ht="9" customHeight="1" x14ac:dyDescent="0.25">
      <c r="A23287" s="379" t="s">
        <v>50666</v>
      </c>
      <c r="B23287" s="380" t="s">
        <v>50667</v>
      </c>
      <c r="C23287" s="380" t="s">
        <v>8</v>
      </c>
      <c r="D23287" s="381">
        <v>7550.35</v>
      </c>
    </row>
    <row r="23288" spans="1:4" ht="9" customHeight="1" x14ac:dyDescent="0.25">
      <c r="A23288" s="379" t="s">
        <v>50668</v>
      </c>
      <c r="B23288" s="380" t="s">
        <v>50669</v>
      </c>
      <c r="C23288" s="380" t="s">
        <v>8</v>
      </c>
      <c r="D23288" s="381">
        <v>100.36</v>
      </c>
    </row>
    <row r="23289" spans="1:4" ht="9" customHeight="1" x14ac:dyDescent="0.25">
      <c r="A23289" s="379" t="s">
        <v>50670</v>
      </c>
      <c r="B23289" s="380" t="s">
        <v>50671</v>
      </c>
      <c r="C23289" s="380" t="s">
        <v>8</v>
      </c>
      <c r="D23289" s="381">
        <v>134.36000000000001</v>
      </c>
    </row>
    <row r="23290" spans="1:4" ht="9" customHeight="1" x14ac:dyDescent="0.25">
      <c r="A23290" s="379" t="s">
        <v>50672</v>
      </c>
      <c r="B23290" s="380" t="s">
        <v>50673</v>
      </c>
      <c r="C23290" s="380" t="s">
        <v>8</v>
      </c>
      <c r="D23290" s="381">
        <v>116.1</v>
      </c>
    </row>
    <row r="23291" spans="1:4" ht="9" customHeight="1" x14ac:dyDescent="0.25">
      <c r="A23291" s="379" t="s">
        <v>50674</v>
      </c>
      <c r="B23291" s="380" t="s">
        <v>50675</v>
      </c>
      <c r="C23291" s="380" t="s">
        <v>8</v>
      </c>
      <c r="D23291" s="381">
        <v>148.46</v>
      </c>
    </row>
    <row r="23292" spans="1:4" ht="9" customHeight="1" x14ac:dyDescent="0.25">
      <c r="A23292" s="379" t="s">
        <v>50676</v>
      </c>
      <c r="B23292" s="380" t="s">
        <v>50677</v>
      </c>
      <c r="C23292" s="380" t="s">
        <v>8</v>
      </c>
      <c r="D23292" s="381">
        <v>520.85</v>
      </c>
    </row>
    <row r="23293" spans="1:4" ht="9" customHeight="1" x14ac:dyDescent="0.25">
      <c r="A23293" s="379" t="s">
        <v>50678</v>
      </c>
      <c r="B23293" s="380" t="s">
        <v>50679</v>
      </c>
      <c r="C23293" s="380" t="s">
        <v>48180</v>
      </c>
      <c r="D23293" s="381">
        <v>633.67999999999995</v>
      </c>
    </row>
    <row r="23294" spans="1:4" ht="9" customHeight="1" x14ac:dyDescent="0.25">
      <c r="A23294" s="379" t="s">
        <v>50680</v>
      </c>
      <c r="B23294" s="380" t="s">
        <v>50681</v>
      </c>
      <c r="C23294" s="380" t="s">
        <v>8</v>
      </c>
      <c r="D23294" s="381">
        <v>869.72</v>
      </c>
    </row>
    <row r="23295" spans="1:4" ht="9" customHeight="1" x14ac:dyDescent="0.25">
      <c r="A23295" s="379" t="s">
        <v>50682</v>
      </c>
      <c r="B23295" s="380" t="s">
        <v>50683</v>
      </c>
      <c r="C23295" s="380" t="s">
        <v>8</v>
      </c>
      <c r="D23295" s="381">
        <v>735.87</v>
      </c>
    </row>
    <row r="23296" spans="1:4" ht="9" customHeight="1" x14ac:dyDescent="0.25">
      <c r="A23296" s="379" t="s">
        <v>50684</v>
      </c>
      <c r="B23296" s="380" t="s">
        <v>50685</v>
      </c>
      <c r="C23296" s="380" t="s">
        <v>8</v>
      </c>
      <c r="D23296" s="381">
        <v>733.29</v>
      </c>
    </row>
    <row r="23297" spans="1:4" ht="9" customHeight="1" x14ac:dyDescent="0.25">
      <c r="A23297" s="379" t="s">
        <v>50686</v>
      </c>
      <c r="B23297" s="380" t="s">
        <v>50687</v>
      </c>
      <c r="C23297" s="380" t="s">
        <v>8</v>
      </c>
      <c r="D23297" s="381">
        <v>354.23</v>
      </c>
    </row>
    <row r="23298" spans="1:4" ht="9" customHeight="1" x14ac:dyDescent="0.25">
      <c r="A23298" s="379" t="s">
        <v>50688</v>
      </c>
      <c r="B23298" s="380" t="s">
        <v>50689</v>
      </c>
      <c r="C23298" s="380" t="s">
        <v>8</v>
      </c>
      <c r="D23298" s="381">
        <v>400.11</v>
      </c>
    </row>
    <row r="23299" spans="1:4" ht="9" customHeight="1" x14ac:dyDescent="0.25">
      <c r="A23299" s="379" t="s">
        <v>50690</v>
      </c>
      <c r="B23299" s="380" t="s">
        <v>50691</v>
      </c>
      <c r="C23299" s="380" t="s">
        <v>8</v>
      </c>
      <c r="D23299" s="381">
        <v>1593.44</v>
      </c>
    </row>
    <row r="23300" spans="1:4" ht="9" customHeight="1" x14ac:dyDescent="0.25">
      <c r="A23300" s="379" t="s">
        <v>50692</v>
      </c>
      <c r="B23300" s="380" t="s">
        <v>50693</v>
      </c>
      <c r="C23300" s="380" t="s">
        <v>14</v>
      </c>
      <c r="D23300" s="381">
        <v>19.170000000000002</v>
      </c>
    </row>
    <row r="23301" spans="1:4" ht="9" customHeight="1" x14ac:dyDescent="0.25">
      <c r="A23301" s="379" t="s">
        <v>50694</v>
      </c>
      <c r="B23301" s="380" t="s">
        <v>50695</v>
      </c>
      <c r="C23301" s="380" t="s">
        <v>14</v>
      </c>
      <c r="D23301" s="381">
        <v>32.090000000000003</v>
      </c>
    </row>
    <row r="23302" spans="1:4" ht="9" customHeight="1" x14ac:dyDescent="0.25">
      <c r="A23302" s="379" t="s">
        <v>50696</v>
      </c>
      <c r="B23302" s="380" t="s">
        <v>50697</v>
      </c>
      <c r="C23302" s="380" t="s">
        <v>14</v>
      </c>
      <c r="D23302" s="381">
        <v>46.02</v>
      </c>
    </row>
    <row r="23303" spans="1:4" ht="9" customHeight="1" x14ac:dyDescent="0.25">
      <c r="A23303" s="379" t="s">
        <v>50698</v>
      </c>
      <c r="B23303" s="380" t="s">
        <v>50699</v>
      </c>
      <c r="C23303" s="380" t="s">
        <v>14</v>
      </c>
      <c r="D23303" s="381">
        <v>71.540000000000006</v>
      </c>
    </row>
    <row r="23304" spans="1:4" ht="9" customHeight="1" x14ac:dyDescent="0.25">
      <c r="A23304" s="379" t="s">
        <v>50700</v>
      </c>
      <c r="B23304" s="380" t="s">
        <v>50701</v>
      </c>
      <c r="C23304" s="380" t="s">
        <v>14</v>
      </c>
      <c r="D23304" s="381">
        <v>93.47</v>
      </c>
    </row>
    <row r="23305" spans="1:4" ht="9" customHeight="1" x14ac:dyDescent="0.25">
      <c r="A23305" s="379" t="s">
        <v>50702</v>
      </c>
      <c r="B23305" s="380" t="s">
        <v>50703</v>
      </c>
      <c r="C23305" s="380" t="s">
        <v>14</v>
      </c>
      <c r="D23305" s="381">
        <v>123.21</v>
      </c>
    </row>
    <row r="23306" spans="1:4" ht="9" customHeight="1" x14ac:dyDescent="0.25">
      <c r="A23306" s="379" t="s">
        <v>50704</v>
      </c>
      <c r="B23306" s="380" t="s">
        <v>50705</v>
      </c>
      <c r="C23306" s="380" t="s">
        <v>14</v>
      </c>
      <c r="D23306" s="381">
        <v>156.04</v>
      </c>
    </row>
    <row r="23307" spans="1:4" ht="9" customHeight="1" x14ac:dyDescent="0.25">
      <c r="A23307" s="379" t="s">
        <v>50706</v>
      </c>
      <c r="B23307" s="380" t="s">
        <v>50707</v>
      </c>
      <c r="C23307" s="380" t="s">
        <v>14</v>
      </c>
      <c r="D23307" s="381">
        <v>188.27</v>
      </c>
    </row>
    <row r="23308" spans="1:4" ht="9" customHeight="1" x14ac:dyDescent="0.25">
      <c r="A23308" s="379" t="s">
        <v>50708</v>
      </c>
      <c r="B23308" s="380" t="s">
        <v>50709</v>
      </c>
      <c r="C23308" s="380" t="s">
        <v>14</v>
      </c>
      <c r="D23308" s="381">
        <v>229.72</v>
      </c>
    </row>
    <row r="23309" spans="1:4" ht="9" customHeight="1" x14ac:dyDescent="0.25">
      <c r="A23309" s="379" t="s">
        <v>50710</v>
      </c>
      <c r="B23309" s="380" t="s">
        <v>50711</v>
      </c>
      <c r="C23309" s="380" t="s">
        <v>14</v>
      </c>
      <c r="D23309" s="381">
        <v>287.58</v>
      </c>
    </row>
    <row r="23310" spans="1:4" ht="9" customHeight="1" x14ac:dyDescent="0.25">
      <c r="A23310" s="379" t="s">
        <v>50712</v>
      </c>
      <c r="B23310" s="380" t="s">
        <v>50713</v>
      </c>
      <c r="C23310" s="380" t="s">
        <v>14</v>
      </c>
      <c r="D23310" s="381">
        <v>413.28</v>
      </c>
    </row>
    <row r="23311" spans="1:4" ht="9" customHeight="1" x14ac:dyDescent="0.25">
      <c r="A23311" s="379" t="s">
        <v>50714</v>
      </c>
      <c r="B23311" s="380" t="s">
        <v>50715</v>
      </c>
      <c r="C23311" s="380" t="s">
        <v>14</v>
      </c>
      <c r="D23311" s="381">
        <v>12.69</v>
      </c>
    </row>
    <row r="23312" spans="1:4" ht="9" customHeight="1" x14ac:dyDescent="0.25">
      <c r="A23312" s="379" t="s">
        <v>50716</v>
      </c>
      <c r="B23312" s="380" t="s">
        <v>50717</v>
      </c>
      <c r="C23312" s="380" t="s">
        <v>14</v>
      </c>
      <c r="D23312" s="381">
        <v>8.14</v>
      </c>
    </row>
    <row r="23313" spans="1:4" ht="9" customHeight="1" x14ac:dyDescent="0.25">
      <c r="A23313" s="379" t="s">
        <v>50718</v>
      </c>
      <c r="B23313" s="380" t="s">
        <v>50719</v>
      </c>
      <c r="C23313" s="380" t="s">
        <v>14</v>
      </c>
      <c r="D23313" s="381">
        <v>11.58</v>
      </c>
    </row>
    <row r="23314" spans="1:4" ht="9" customHeight="1" x14ac:dyDescent="0.25">
      <c r="A23314" s="379" t="s">
        <v>50720</v>
      </c>
      <c r="B23314" s="380" t="s">
        <v>50721</v>
      </c>
      <c r="C23314" s="380" t="s">
        <v>14</v>
      </c>
      <c r="D23314" s="381">
        <v>17.420000000000002</v>
      </c>
    </row>
    <row r="23315" spans="1:4" ht="9" customHeight="1" x14ac:dyDescent="0.25">
      <c r="A23315" s="379" t="s">
        <v>50722</v>
      </c>
      <c r="B23315" s="380" t="s">
        <v>50723</v>
      </c>
      <c r="C23315" s="380" t="s">
        <v>14</v>
      </c>
      <c r="D23315" s="381">
        <v>29.6</v>
      </c>
    </row>
    <row r="23316" spans="1:4" ht="9" customHeight="1" x14ac:dyDescent="0.25">
      <c r="A23316" s="379" t="s">
        <v>50724</v>
      </c>
      <c r="B23316" s="380" t="s">
        <v>50725</v>
      </c>
      <c r="C23316" s="380" t="s">
        <v>14</v>
      </c>
      <c r="D23316" s="381">
        <v>46.89</v>
      </c>
    </row>
    <row r="23317" spans="1:4" ht="9" customHeight="1" x14ac:dyDescent="0.25">
      <c r="A23317" s="379" t="s">
        <v>50726</v>
      </c>
      <c r="B23317" s="380" t="s">
        <v>50727</v>
      </c>
      <c r="C23317" s="380" t="s">
        <v>14</v>
      </c>
      <c r="D23317" s="381">
        <v>66.150000000000006</v>
      </c>
    </row>
    <row r="23318" spans="1:4" ht="9" customHeight="1" x14ac:dyDescent="0.25">
      <c r="A23318" s="379" t="s">
        <v>50728</v>
      </c>
      <c r="B23318" s="380" t="s">
        <v>50729</v>
      </c>
      <c r="C23318" s="380" t="s">
        <v>14</v>
      </c>
      <c r="D23318" s="381">
        <v>87.27</v>
      </c>
    </row>
    <row r="23319" spans="1:4" ht="9" customHeight="1" x14ac:dyDescent="0.25">
      <c r="A23319" s="379" t="s">
        <v>50730</v>
      </c>
      <c r="B23319" s="380" t="s">
        <v>50731</v>
      </c>
      <c r="C23319" s="380" t="s">
        <v>14</v>
      </c>
      <c r="D23319" s="381">
        <v>116.86</v>
      </c>
    </row>
    <row r="23320" spans="1:4" ht="9" customHeight="1" x14ac:dyDescent="0.25">
      <c r="A23320" s="379" t="s">
        <v>50732</v>
      </c>
      <c r="B23320" s="380" t="s">
        <v>50733</v>
      </c>
      <c r="C23320" s="380" t="s">
        <v>14</v>
      </c>
      <c r="D23320" s="381">
        <v>148.88999999999999</v>
      </c>
    </row>
    <row r="23321" spans="1:4" ht="9" customHeight="1" x14ac:dyDescent="0.25">
      <c r="A23321" s="379" t="s">
        <v>50734</v>
      </c>
      <c r="B23321" s="380" t="s">
        <v>50735</v>
      </c>
      <c r="C23321" s="380" t="s">
        <v>14</v>
      </c>
      <c r="D23321" s="381">
        <v>187.93</v>
      </c>
    </row>
    <row r="23322" spans="1:4" ht="9" customHeight="1" x14ac:dyDescent="0.25">
      <c r="A23322" s="379" t="s">
        <v>50736</v>
      </c>
      <c r="B23322" s="380" t="s">
        <v>50737</v>
      </c>
      <c r="C23322" s="380" t="s">
        <v>14</v>
      </c>
      <c r="D23322" s="381">
        <v>230.91</v>
      </c>
    </row>
    <row r="23323" spans="1:4" ht="9" customHeight="1" x14ac:dyDescent="0.25">
      <c r="A23323" s="379" t="s">
        <v>50738</v>
      </c>
      <c r="B23323" s="380" t="s">
        <v>50739</v>
      </c>
      <c r="C23323" s="380" t="s">
        <v>14</v>
      </c>
      <c r="D23323" s="381">
        <v>274.16000000000003</v>
      </c>
    </row>
    <row r="23324" spans="1:4" ht="9" customHeight="1" x14ac:dyDescent="0.25">
      <c r="A23324" s="379" t="s">
        <v>50740</v>
      </c>
      <c r="B23324" s="380" t="s">
        <v>50741</v>
      </c>
      <c r="C23324" s="380" t="s">
        <v>14</v>
      </c>
      <c r="D23324" s="381">
        <v>339.12</v>
      </c>
    </row>
    <row r="23325" spans="1:4" ht="9" customHeight="1" x14ac:dyDescent="0.25">
      <c r="A23325" s="379" t="s">
        <v>50742</v>
      </c>
      <c r="B23325" s="380" t="s">
        <v>50743</v>
      </c>
      <c r="C23325" s="380" t="s">
        <v>14</v>
      </c>
      <c r="D23325" s="381">
        <v>439.42</v>
      </c>
    </row>
    <row r="23326" spans="1:4" ht="9" customHeight="1" x14ac:dyDescent="0.25">
      <c r="A23326" s="379" t="s">
        <v>50744</v>
      </c>
      <c r="B23326" s="380" t="s">
        <v>50745</v>
      </c>
      <c r="C23326" s="380" t="s">
        <v>14</v>
      </c>
      <c r="D23326" s="381">
        <v>27.69</v>
      </c>
    </row>
    <row r="23327" spans="1:4" ht="9" customHeight="1" x14ac:dyDescent="0.25">
      <c r="A23327" s="379" t="s">
        <v>50746</v>
      </c>
      <c r="B23327" s="380" t="s">
        <v>50747</v>
      </c>
      <c r="C23327" s="380" t="s">
        <v>14</v>
      </c>
      <c r="D23327" s="381">
        <v>34.880000000000003</v>
      </c>
    </row>
    <row r="23328" spans="1:4" ht="9" customHeight="1" x14ac:dyDescent="0.25">
      <c r="A23328" s="379" t="s">
        <v>50748</v>
      </c>
      <c r="B23328" s="380" t="s">
        <v>50749</v>
      </c>
      <c r="C23328" s="380" t="s">
        <v>14</v>
      </c>
      <c r="D23328" s="381">
        <v>44.31</v>
      </c>
    </row>
    <row r="23329" spans="1:4" ht="9" customHeight="1" x14ac:dyDescent="0.25">
      <c r="A23329" s="379" t="s">
        <v>50750</v>
      </c>
      <c r="B23329" s="380" t="s">
        <v>50751</v>
      </c>
      <c r="C23329" s="380" t="s">
        <v>14</v>
      </c>
      <c r="D23329" s="381">
        <v>49.17</v>
      </c>
    </row>
    <row r="23330" spans="1:4" ht="9" customHeight="1" x14ac:dyDescent="0.25">
      <c r="A23330" s="379" t="s">
        <v>50752</v>
      </c>
      <c r="B23330" s="380" t="s">
        <v>50753</v>
      </c>
      <c r="C23330" s="380" t="s">
        <v>14</v>
      </c>
      <c r="D23330" s="381">
        <v>58.53</v>
      </c>
    </row>
    <row r="23331" spans="1:4" ht="9" customHeight="1" x14ac:dyDescent="0.25">
      <c r="A23331" s="379" t="s">
        <v>50754</v>
      </c>
      <c r="B23331" s="380" t="s">
        <v>50755</v>
      </c>
      <c r="C23331" s="380" t="s">
        <v>14</v>
      </c>
      <c r="D23331" s="381">
        <v>77.48</v>
      </c>
    </row>
    <row r="23332" spans="1:4" ht="9" customHeight="1" x14ac:dyDescent="0.25">
      <c r="A23332" s="379" t="s">
        <v>50756</v>
      </c>
      <c r="B23332" s="380" t="s">
        <v>50757</v>
      </c>
      <c r="C23332" s="380" t="s">
        <v>14</v>
      </c>
      <c r="D23332" s="381">
        <v>93.19</v>
      </c>
    </row>
    <row r="23333" spans="1:4" ht="9" customHeight="1" x14ac:dyDescent="0.25">
      <c r="A23333" s="379" t="s">
        <v>50758</v>
      </c>
      <c r="B23333" s="380" t="s">
        <v>50759</v>
      </c>
      <c r="C23333" s="380" t="s">
        <v>14</v>
      </c>
      <c r="D23333" s="381">
        <v>129.62</v>
      </c>
    </row>
    <row r="23334" spans="1:4" ht="9" customHeight="1" x14ac:dyDescent="0.25">
      <c r="A23334" s="379" t="s">
        <v>50760</v>
      </c>
      <c r="B23334" s="380" t="s">
        <v>50761</v>
      </c>
      <c r="C23334" s="380" t="s">
        <v>14</v>
      </c>
      <c r="D23334" s="381">
        <v>23.48</v>
      </c>
    </row>
    <row r="23335" spans="1:4" ht="9" customHeight="1" x14ac:dyDescent="0.25">
      <c r="A23335" s="379" t="s">
        <v>50762</v>
      </c>
      <c r="B23335" s="380" t="s">
        <v>50763</v>
      </c>
      <c r="C23335" s="380" t="s">
        <v>14</v>
      </c>
      <c r="D23335" s="381">
        <v>28.85</v>
      </c>
    </row>
    <row r="23336" spans="1:4" ht="9" customHeight="1" x14ac:dyDescent="0.25">
      <c r="A23336" s="379" t="s">
        <v>50764</v>
      </c>
      <c r="B23336" s="380" t="s">
        <v>49907</v>
      </c>
      <c r="C23336" s="380" t="s">
        <v>14</v>
      </c>
      <c r="D23336" s="381">
        <v>19.510000000000002</v>
      </c>
    </row>
    <row r="23337" spans="1:4" ht="9" customHeight="1" x14ac:dyDescent="0.25">
      <c r="A23337" s="379" t="s">
        <v>50765</v>
      </c>
      <c r="B23337" s="380" t="s">
        <v>50766</v>
      </c>
      <c r="C23337" s="380" t="s">
        <v>48180</v>
      </c>
      <c r="D23337" s="381">
        <v>633.67999999999995</v>
      </c>
    </row>
    <row r="23338" spans="1:4" ht="9" customHeight="1" x14ac:dyDescent="0.25">
      <c r="A23338" s="379" t="s">
        <v>50767</v>
      </c>
      <c r="B23338" s="380" t="s">
        <v>50768</v>
      </c>
      <c r="C23338" s="380" t="s">
        <v>7</v>
      </c>
      <c r="D23338" s="381">
        <v>1749.62</v>
      </c>
    </row>
    <row r="23339" spans="1:4" ht="9" customHeight="1" x14ac:dyDescent="0.25">
      <c r="A23339" s="379" t="s">
        <v>50769</v>
      </c>
      <c r="B23339" s="380" t="s">
        <v>50770</v>
      </c>
      <c r="C23339" s="380" t="s">
        <v>8</v>
      </c>
      <c r="D23339" s="381">
        <v>116.1</v>
      </c>
    </row>
    <row r="23340" spans="1:4" ht="9" customHeight="1" x14ac:dyDescent="0.25">
      <c r="A23340" s="379" t="s">
        <v>30716</v>
      </c>
      <c r="B23340" s="380" t="s">
        <v>50771</v>
      </c>
      <c r="C23340" s="380" t="s">
        <v>8</v>
      </c>
      <c r="D23340" s="381">
        <v>148.46</v>
      </c>
    </row>
    <row r="23341" spans="1:4" ht="9" customHeight="1" x14ac:dyDescent="0.25">
      <c r="A23341" s="379" t="s">
        <v>50772</v>
      </c>
      <c r="B23341" s="380" t="s">
        <v>50773</v>
      </c>
      <c r="C23341" s="380" t="s">
        <v>8</v>
      </c>
      <c r="D23341" s="381">
        <v>593.79999999999995</v>
      </c>
    </row>
    <row r="23342" spans="1:4" ht="9" customHeight="1" x14ac:dyDescent="0.25">
      <c r="A23342" s="379" t="s">
        <v>50774</v>
      </c>
      <c r="B23342" s="380" t="s">
        <v>50775</v>
      </c>
      <c r="C23342" s="380" t="s">
        <v>8</v>
      </c>
      <c r="D23342" s="381">
        <v>1548.59</v>
      </c>
    </row>
    <row r="23343" spans="1:4" ht="9" customHeight="1" x14ac:dyDescent="0.25">
      <c r="A23343" s="379" t="s">
        <v>50776</v>
      </c>
      <c r="B23343" s="380" t="s">
        <v>50777</v>
      </c>
      <c r="C23343" s="380" t="s">
        <v>8</v>
      </c>
      <c r="D23343" s="381">
        <v>2147.37</v>
      </c>
    </row>
    <row r="23344" spans="1:4" ht="9" customHeight="1" x14ac:dyDescent="0.25">
      <c r="A23344" s="379" t="s">
        <v>50778</v>
      </c>
      <c r="B23344" s="380" t="s">
        <v>50779</v>
      </c>
      <c r="C23344" s="380" t="s">
        <v>8</v>
      </c>
      <c r="D23344" s="381">
        <v>4849.74</v>
      </c>
    </row>
    <row r="23345" spans="1:4" ht="9" customHeight="1" x14ac:dyDescent="0.25">
      <c r="A23345" s="379" t="s">
        <v>50780</v>
      </c>
      <c r="B23345" s="380" t="s">
        <v>50781</v>
      </c>
      <c r="C23345" s="380" t="s">
        <v>8</v>
      </c>
      <c r="D23345" s="381">
        <v>520.85</v>
      </c>
    </row>
    <row r="23346" spans="1:4" ht="9" customHeight="1" x14ac:dyDescent="0.25">
      <c r="A23346" s="379" t="s">
        <v>50782</v>
      </c>
      <c r="B23346" s="380" t="s">
        <v>50783</v>
      </c>
      <c r="C23346" s="380" t="s">
        <v>8</v>
      </c>
      <c r="D23346" s="381">
        <v>3365.54</v>
      </c>
    </row>
    <row r="23347" spans="1:4" ht="9" customHeight="1" x14ac:dyDescent="0.25">
      <c r="A23347" s="379" t="s">
        <v>50784</v>
      </c>
      <c r="B23347" s="380" t="s">
        <v>50785</v>
      </c>
      <c r="C23347" s="380" t="s">
        <v>8</v>
      </c>
      <c r="D23347" s="381">
        <v>580.46</v>
      </c>
    </row>
    <row r="23348" spans="1:4" ht="9" customHeight="1" x14ac:dyDescent="0.25">
      <c r="A23348" s="379" t="s">
        <v>50786</v>
      </c>
      <c r="B23348" s="380" t="s">
        <v>50787</v>
      </c>
      <c r="C23348" s="380" t="s">
        <v>8</v>
      </c>
      <c r="D23348" s="381">
        <v>636.36</v>
      </c>
    </row>
    <row r="23349" spans="1:4" ht="9" customHeight="1" x14ac:dyDescent="0.25">
      <c r="A23349" s="379" t="s">
        <v>50788</v>
      </c>
      <c r="B23349" s="380" t="s">
        <v>50789</v>
      </c>
      <c r="C23349" s="380" t="s">
        <v>8</v>
      </c>
      <c r="D23349" s="381">
        <v>626.48</v>
      </c>
    </row>
    <row r="23350" spans="1:4" ht="9" customHeight="1" x14ac:dyDescent="0.25">
      <c r="A23350" s="379" t="s">
        <v>50790</v>
      </c>
      <c r="B23350" s="380" t="s">
        <v>50791</v>
      </c>
      <c r="C23350" s="380" t="s">
        <v>8</v>
      </c>
      <c r="D23350" s="381">
        <v>633.59</v>
      </c>
    </row>
    <row r="23351" spans="1:4" ht="9" customHeight="1" x14ac:dyDescent="0.25">
      <c r="A23351" s="379" t="s">
        <v>30720</v>
      </c>
      <c r="B23351" s="380" t="s">
        <v>50792</v>
      </c>
      <c r="C23351" s="380" t="s">
        <v>14</v>
      </c>
      <c r="D23351" s="381">
        <v>16.37</v>
      </c>
    </row>
    <row r="23352" spans="1:4" ht="9" customHeight="1" x14ac:dyDescent="0.25">
      <c r="A23352" s="379" t="s">
        <v>50793</v>
      </c>
      <c r="B23352" s="380" t="s">
        <v>50794</v>
      </c>
      <c r="C23352" s="380" t="s">
        <v>14</v>
      </c>
      <c r="D23352" s="381">
        <v>22.16</v>
      </c>
    </row>
    <row r="23353" spans="1:4" ht="9" customHeight="1" x14ac:dyDescent="0.25">
      <c r="A23353" s="379" t="s">
        <v>50795</v>
      </c>
      <c r="B23353" s="380" t="s">
        <v>50796</v>
      </c>
      <c r="C23353" s="380" t="s">
        <v>14</v>
      </c>
      <c r="D23353" s="381">
        <v>41.28</v>
      </c>
    </row>
    <row r="23354" spans="1:4" ht="9" customHeight="1" x14ac:dyDescent="0.25">
      <c r="A23354" s="379" t="s">
        <v>50797</v>
      </c>
      <c r="B23354" s="380" t="s">
        <v>50798</v>
      </c>
      <c r="C23354" s="380" t="s">
        <v>14</v>
      </c>
      <c r="D23354" s="381">
        <v>54.03</v>
      </c>
    </row>
    <row r="23355" spans="1:4" ht="9" customHeight="1" x14ac:dyDescent="0.25">
      <c r="A23355" s="379" t="s">
        <v>50799</v>
      </c>
      <c r="B23355" s="380" t="s">
        <v>50800</v>
      </c>
      <c r="C23355" s="380" t="s">
        <v>14</v>
      </c>
      <c r="D23355" s="381">
        <v>79.16</v>
      </c>
    </row>
    <row r="23356" spans="1:4" ht="9" customHeight="1" x14ac:dyDescent="0.25">
      <c r="A23356" s="379" t="s">
        <v>50801</v>
      </c>
      <c r="B23356" s="380" t="s">
        <v>50802</v>
      </c>
      <c r="C23356" s="380" t="s">
        <v>14</v>
      </c>
      <c r="D23356" s="381">
        <v>281.2</v>
      </c>
    </row>
    <row r="23357" spans="1:4" ht="9" customHeight="1" x14ac:dyDescent="0.25">
      <c r="A23357" s="379" t="s">
        <v>50803</v>
      </c>
      <c r="B23357" s="380" t="s">
        <v>50804</v>
      </c>
      <c r="C23357" s="380" t="s">
        <v>14</v>
      </c>
      <c r="D23357" s="381">
        <v>428.64</v>
      </c>
    </row>
    <row r="23358" spans="1:4" ht="9" customHeight="1" x14ac:dyDescent="0.25">
      <c r="A23358" s="379" t="s">
        <v>50805</v>
      </c>
      <c r="B23358" s="380" t="s">
        <v>50806</v>
      </c>
      <c r="C23358" s="380" t="s">
        <v>14</v>
      </c>
      <c r="D23358" s="381">
        <v>633.20000000000005</v>
      </c>
    </row>
    <row r="23359" spans="1:4" ht="9" customHeight="1" x14ac:dyDescent="0.25">
      <c r="A23359" s="379" t="s">
        <v>50807</v>
      </c>
      <c r="B23359" s="380" t="s">
        <v>50808</v>
      </c>
      <c r="C23359" s="380" t="s">
        <v>14</v>
      </c>
      <c r="D23359" s="381">
        <v>356.33</v>
      </c>
    </row>
    <row r="23360" spans="1:4" ht="9" customHeight="1" x14ac:dyDescent="0.25">
      <c r="A23360" s="379" t="s">
        <v>30722</v>
      </c>
      <c r="B23360" s="380" t="s">
        <v>50809</v>
      </c>
      <c r="C23360" s="380" t="s">
        <v>7</v>
      </c>
      <c r="D23360" s="381">
        <v>362.49</v>
      </c>
    </row>
    <row r="23361" spans="1:4" ht="9" customHeight="1" x14ac:dyDescent="0.25">
      <c r="A23361" s="379" t="s">
        <v>50810</v>
      </c>
      <c r="B23361" s="380" t="s">
        <v>50811</v>
      </c>
      <c r="C23361" s="380" t="s">
        <v>14</v>
      </c>
      <c r="D23361" s="381">
        <v>34.880000000000003</v>
      </c>
    </row>
    <row r="23362" spans="1:4" ht="9" customHeight="1" x14ac:dyDescent="0.25">
      <c r="A23362" s="379" t="s">
        <v>50812</v>
      </c>
      <c r="B23362" s="380" t="s">
        <v>50813</v>
      </c>
      <c r="C23362" s="380" t="s">
        <v>14</v>
      </c>
      <c r="D23362" s="381">
        <v>8.94</v>
      </c>
    </row>
    <row r="23363" spans="1:4" ht="9" customHeight="1" x14ac:dyDescent="0.25">
      <c r="A23363" s="379" t="s">
        <v>50814</v>
      </c>
      <c r="B23363" s="380" t="s">
        <v>50815</v>
      </c>
      <c r="C23363" s="380" t="s">
        <v>14</v>
      </c>
      <c r="D23363" s="381">
        <v>11.96</v>
      </c>
    </row>
    <row r="23364" spans="1:4" ht="9" customHeight="1" x14ac:dyDescent="0.25">
      <c r="A23364" s="379" t="s">
        <v>50816</v>
      </c>
      <c r="B23364" s="380" t="s">
        <v>50817</v>
      </c>
      <c r="C23364" s="380" t="s">
        <v>14</v>
      </c>
      <c r="D23364" s="381">
        <v>19.579999999999998</v>
      </c>
    </row>
    <row r="23365" spans="1:4" ht="9" customHeight="1" x14ac:dyDescent="0.25">
      <c r="A23365" s="379" t="s">
        <v>50818</v>
      </c>
      <c r="B23365" s="380" t="s">
        <v>50819</v>
      </c>
      <c r="C23365" s="380" t="s">
        <v>14</v>
      </c>
      <c r="D23365" s="381">
        <v>30.67</v>
      </c>
    </row>
    <row r="23366" spans="1:4" ht="9" customHeight="1" x14ac:dyDescent="0.25">
      <c r="A23366" s="379" t="s">
        <v>50820</v>
      </c>
      <c r="B23366" s="380" t="s">
        <v>50821</v>
      </c>
      <c r="C23366" s="380" t="s">
        <v>14</v>
      </c>
      <c r="D23366" s="381">
        <v>43.25</v>
      </c>
    </row>
    <row r="23367" spans="1:4" ht="9" customHeight="1" x14ac:dyDescent="0.25">
      <c r="A23367" s="379" t="s">
        <v>50822</v>
      </c>
      <c r="B23367" s="380" t="s">
        <v>50823</v>
      </c>
      <c r="C23367" s="380" t="s">
        <v>14</v>
      </c>
      <c r="D23367" s="381">
        <v>63.13</v>
      </c>
    </row>
    <row r="23368" spans="1:4" ht="9" customHeight="1" x14ac:dyDescent="0.25">
      <c r="A23368" s="379" t="s">
        <v>50824</v>
      </c>
      <c r="B23368" s="380" t="s">
        <v>50825</v>
      </c>
      <c r="C23368" s="380" t="s">
        <v>14</v>
      </c>
      <c r="D23368" s="381">
        <v>86.75</v>
      </c>
    </row>
    <row r="23369" spans="1:4" ht="9" customHeight="1" x14ac:dyDescent="0.25">
      <c r="A23369" s="379" t="s">
        <v>50826</v>
      </c>
      <c r="B23369" s="380" t="s">
        <v>50827</v>
      </c>
      <c r="C23369" s="380" t="s">
        <v>14</v>
      </c>
      <c r="D23369" s="381">
        <v>137.38</v>
      </c>
    </row>
    <row r="23370" spans="1:4" ht="9" customHeight="1" x14ac:dyDescent="0.25">
      <c r="A23370" s="379" t="s">
        <v>50828</v>
      </c>
      <c r="B23370" s="380" t="s">
        <v>50829</v>
      </c>
      <c r="C23370" s="380" t="s">
        <v>14</v>
      </c>
      <c r="D23370" s="381">
        <v>163.07</v>
      </c>
    </row>
    <row r="23371" spans="1:4" ht="9" customHeight="1" x14ac:dyDescent="0.25">
      <c r="A23371" s="379" t="s">
        <v>50830</v>
      </c>
      <c r="B23371" s="380" t="s">
        <v>50831</v>
      </c>
      <c r="C23371" s="380" t="s">
        <v>8</v>
      </c>
      <c r="D23371" s="381">
        <v>426.75</v>
      </c>
    </row>
    <row r="23372" spans="1:4" ht="9" customHeight="1" x14ac:dyDescent="0.25">
      <c r="A23372" s="379" t="s">
        <v>50832</v>
      </c>
      <c r="B23372" s="380" t="s">
        <v>50833</v>
      </c>
      <c r="C23372" s="380" t="s">
        <v>8</v>
      </c>
      <c r="D23372" s="381">
        <v>30.02</v>
      </c>
    </row>
    <row r="23373" spans="1:4" ht="9" customHeight="1" x14ac:dyDescent="0.25">
      <c r="A23373" s="379" t="s">
        <v>50834</v>
      </c>
      <c r="B23373" s="380" t="s">
        <v>50835</v>
      </c>
      <c r="C23373" s="380" t="s">
        <v>8</v>
      </c>
      <c r="D23373" s="381">
        <v>22.02</v>
      </c>
    </row>
    <row r="23374" spans="1:4" ht="9" customHeight="1" x14ac:dyDescent="0.25">
      <c r="A23374" s="379" t="s">
        <v>50836</v>
      </c>
      <c r="B23374" s="380" t="s">
        <v>50669</v>
      </c>
      <c r="C23374" s="380" t="s">
        <v>8</v>
      </c>
      <c r="D23374" s="381">
        <v>73.86</v>
      </c>
    </row>
    <row r="23375" spans="1:4" ht="9" customHeight="1" x14ac:dyDescent="0.25">
      <c r="A23375" s="379" t="s">
        <v>50837</v>
      </c>
      <c r="B23375" s="380" t="s">
        <v>50671</v>
      </c>
      <c r="C23375" s="380" t="s">
        <v>8</v>
      </c>
      <c r="D23375" s="381">
        <v>107.85</v>
      </c>
    </row>
    <row r="23376" spans="1:4" ht="9" customHeight="1" x14ac:dyDescent="0.25">
      <c r="A23376" s="379" t="s">
        <v>50838</v>
      </c>
      <c r="B23376" s="380" t="s">
        <v>50839</v>
      </c>
      <c r="C23376" s="380" t="s">
        <v>8</v>
      </c>
      <c r="D23376" s="381">
        <v>323.64999999999998</v>
      </c>
    </row>
    <row r="23377" spans="1:4" ht="9" customHeight="1" x14ac:dyDescent="0.25">
      <c r="A23377" s="379" t="s">
        <v>50840</v>
      </c>
      <c r="B23377" s="380" t="s">
        <v>50841</v>
      </c>
      <c r="C23377" s="380" t="s">
        <v>8</v>
      </c>
      <c r="D23377" s="381">
        <v>41.28</v>
      </c>
    </row>
    <row r="23378" spans="1:4" ht="9" customHeight="1" x14ac:dyDescent="0.25">
      <c r="A23378" s="379" t="s">
        <v>50842</v>
      </c>
      <c r="B23378" s="380" t="s">
        <v>50843</v>
      </c>
      <c r="C23378" s="380" t="s">
        <v>8</v>
      </c>
      <c r="D23378" s="381">
        <v>74.849999999999994</v>
      </c>
    </row>
    <row r="23379" spans="1:4" ht="9" customHeight="1" x14ac:dyDescent="0.25">
      <c r="A23379" s="379" t="s">
        <v>50844</v>
      </c>
      <c r="B23379" s="380" t="s">
        <v>50845</v>
      </c>
      <c r="C23379" s="380" t="s">
        <v>48180</v>
      </c>
      <c r="D23379" s="381">
        <v>633.67999999999995</v>
      </c>
    </row>
    <row r="23380" spans="1:4" ht="9" customHeight="1" x14ac:dyDescent="0.25">
      <c r="A23380" s="379" t="s">
        <v>50846</v>
      </c>
      <c r="B23380" s="380" t="s">
        <v>50847</v>
      </c>
      <c r="C23380" s="380" t="s">
        <v>14</v>
      </c>
      <c r="D23380" s="381">
        <v>50.53</v>
      </c>
    </row>
    <row r="23381" spans="1:4" ht="9" customHeight="1" x14ac:dyDescent="0.25">
      <c r="A23381" s="379" t="s">
        <v>50848</v>
      </c>
      <c r="B23381" s="380" t="s">
        <v>50849</v>
      </c>
      <c r="C23381" s="380" t="s">
        <v>14</v>
      </c>
      <c r="D23381" s="381">
        <v>61.73</v>
      </c>
    </row>
    <row r="23382" spans="1:4" ht="9" customHeight="1" x14ac:dyDescent="0.25">
      <c r="A23382" s="379" t="s">
        <v>50850</v>
      </c>
      <c r="B23382" s="380" t="s">
        <v>50851</v>
      </c>
      <c r="C23382" s="380" t="s">
        <v>14</v>
      </c>
      <c r="D23382" s="381">
        <v>82.78</v>
      </c>
    </row>
    <row r="23383" spans="1:4" ht="9" customHeight="1" x14ac:dyDescent="0.25">
      <c r="A23383" s="379" t="s">
        <v>50852</v>
      </c>
      <c r="B23383" s="380" t="s">
        <v>50853</v>
      </c>
      <c r="C23383" s="380" t="s">
        <v>14</v>
      </c>
      <c r="D23383" s="381">
        <v>97.35</v>
      </c>
    </row>
    <row r="23384" spans="1:4" ht="9" customHeight="1" x14ac:dyDescent="0.25">
      <c r="A23384" s="379" t="s">
        <v>50854</v>
      </c>
      <c r="B23384" s="380" t="s">
        <v>50855</v>
      </c>
      <c r="C23384" s="380" t="s">
        <v>14</v>
      </c>
      <c r="D23384" s="381">
        <v>117.12</v>
      </c>
    </row>
    <row r="23385" spans="1:4" ht="9" customHeight="1" x14ac:dyDescent="0.25">
      <c r="A23385" s="379" t="s">
        <v>50856</v>
      </c>
      <c r="B23385" s="380" t="s">
        <v>50857</v>
      </c>
      <c r="C23385" s="380" t="s">
        <v>14</v>
      </c>
      <c r="D23385" s="381">
        <v>151.52000000000001</v>
      </c>
    </row>
    <row r="23386" spans="1:4" ht="9" customHeight="1" x14ac:dyDescent="0.25">
      <c r="A23386" s="379" t="s">
        <v>50858</v>
      </c>
      <c r="B23386" s="380" t="s">
        <v>50859</v>
      </c>
      <c r="C23386" s="380" t="s">
        <v>14</v>
      </c>
      <c r="D23386" s="381">
        <v>167.12</v>
      </c>
    </row>
    <row r="23387" spans="1:4" ht="9" customHeight="1" x14ac:dyDescent="0.25">
      <c r="A23387" s="379" t="s">
        <v>50860</v>
      </c>
      <c r="B23387" s="380" t="s">
        <v>50861</v>
      </c>
      <c r="C23387" s="380" t="s">
        <v>14</v>
      </c>
      <c r="D23387" s="381">
        <v>27.7</v>
      </c>
    </row>
    <row r="23388" spans="1:4" ht="9" customHeight="1" x14ac:dyDescent="0.25">
      <c r="A23388" s="379" t="s">
        <v>50862</v>
      </c>
      <c r="B23388" s="380" t="s">
        <v>50745</v>
      </c>
      <c r="C23388" s="380" t="s">
        <v>14</v>
      </c>
      <c r="D23388" s="381">
        <v>27.69</v>
      </c>
    </row>
    <row r="23389" spans="1:4" ht="9" customHeight="1" x14ac:dyDescent="0.25">
      <c r="A23389" s="379" t="s">
        <v>50863</v>
      </c>
      <c r="B23389" s="380" t="s">
        <v>50747</v>
      </c>
      <c r="C23389" s="380" t="s">
        <v>14</v>
      </c>
      <c r="D23389" s="381">
        <v>34.880000000000003</v>
      </c>
    </row>
    <row r="23390" spans="1:4" ht="9" customHeight="1" x14ac:dyDescent="0.25">
      <c r="A23390" s="379" t="s">
        <v>50864</v>
      </c>
      <c r="B23390" s="380" t="s">
        <v>50749</v>
      </c>
      <c r="C23390" s="380" t="s">
        <v>14</v>
      </c>
      <c r="D23390" s="381">
        <v>44.31</v>
      </c>
    </row>
    <row r="23391" spans="1:4" ht="9" customHeight="1" x14ac:dyDescent="0.25">
      <c r="A23391" s="379" t="s">
        <v>50865</v>
      </c>
      <c r="B23391" s="380" t="s">
        <v>50751</v>
      </c>
      <c r="C23391" s="380" t="s">
        <v>14</v>
      </c>
      <c r="D23391" s="381">
        <v>49.17</v>
      </c>
    </row>
    <row r="23392" spans="1:4" ht="9" customHeight="1" x14ac:dyDescent="0.25">
      <c r="A23392" s="379" t="s">
        <v>50866</v>
      </c>
      <c r="B23392" s="380" t="s">
        <v>50753</v>
      </c>
      <c r="C23392" s="380" t="s">
        <v>14</v>
      </c>
      <c r="D23392" s="381">
        <v>58.53</v>
      </c>
    </row>
    <row r="23393" spans="1:4" ht="9" customHeight="1" x14ac:dyDescent="0.25">
      <c r="A23393" s="379" t="s">
        <v>50867</v>
      </c>
      <c r="B23393" s="380" t="s">
        <v>50755</v>
      </c>
      <c r="C23393" s="380" t="s">
        <v>14</v>
      </c>
      <c r="D23393" s="381">
        <v>77.48</v>
      </c>
    </row>
    <row r="23394" spans="1:4" ht="9" customHeight="1" x14ac:dyDescent="0.25">
      <c r="A23394" s="379" t="s">
        <v>50868</v>
      </c>
      <c r="B23394" s="380" t="s">
        <v>50757</v>
      </c>
      <c r="C23394" s="380" t="s">
        <v>14</v>
      </c>
      <c r="D23394" s="381">
        <v>93.19</v>
      </c>
    </row>
    <row r="23395" spans="1:4" ht="9" customHeight="1" x14ac:dyDescent="0.25">
      <c r="A23395" s="379" t="s">
        <v>50869</v>
      </c>
      <c r="B23395" s="380" t="s">
        <v>50759</v>
      </c>
      <c r="C23395" s="380" t="s">
        <v>14</v>
      </c>
      <c r="D23395" s="381">
        <v>129.62</v>
      </c>
    </row>
    <row r="23396" spans="1:4" ht="9" customHeight="1" x14ac:dyDescent="0.25">
      <c r="A23396" s="379" t="s">
        <v>50870</v>
      </c>
      <c r="B23396" s="380" t="s">
        <v>50871</v>
      </c>
      <c r="C23396" s="380" t="s">
        <v>14</v>
      </c>
      <c r="D23396" s="381">
        <v>51.31</v>
      </c>
    </row>
    <row r="23397" spans="1:4" ht="9" customHeight="1" x14ac:dyDescent="0.25">
      <c r="A23397" s="379" t="s">
        <v>50872</v>
      </c>
      <c r="B23397" s="380" t="s">
        <v>50873</v>
      </c>
      <c r="C23397" s="380" t="s">
        <v>14</v>
      </c>
      <c r="D23397" s="381">
        <v>66.89</v>
      </c>
    </row>
    <row r="23398" spans="1:4" ht="9" customHeight="1" x14ac:dyDescent="0.25">
      <c r="A23398" s="379" t="s">
        <v>50874</v>
      </c>
      <c r="B23398" s="380" t="s">
        <v>50875</v>
      </c>
      <c r="C23398" s="380" t="s">
        <v>14</v>
      </c>
      <c r="D23398" s="381">
        <v>90.05</v>
      </c>
    </row>
    <row r="23399" spans="1:4" ht="9" customHeight="1" x14ac:dyDescent="0.25">
      <c r="A23399" s="379" t="s">
        <v>50876</v>
      </c>
      <c r="B23399" s="380" t="s">
        <v>50877</v>
      </c>
      <c r="C23399" s="380" t="s">
        <v>14</v>
      </c>
      <c r="D23399" s="381">
        <v>98.7</v>
      </c>
    </row>
    <row r="23400" spans="1:4" ht="9" customHeight="1" x14ac:dyDescent="0.25">
      <c r="A23400" s="379" t="s">
        <v>50878</v>
      </c>
      <c r="B23400" s="380" t="s">
        <v>50761</v>
      </c>
      <c r="C23400" s="380" t="s">
        <v>14</v>
      </c>
      <c r="D23400" s="381">
        <v>23.48</v>
      </c>
    </row>
    <row r="23401" spans="1:4" ht="9" customHeight="1" x14ac:dyDescent="0.25">
      <c r="A23401" s="379" t="s">
        <v>50879</v>
      </c>
      <c r="B23401" s="380" t="s">
        <v>50763</v>
      </c>
      <c r="C23401" s="380" t="s">
        <v>14</v>
      </c>
      <c r="D23401" s="381">
        <v>28.85</v>
      </c>
    </row>
    <row r="23402" spans="1:4" ht="9" customHeight="1" x14ac:dyDescent="0.25">
      <c r="A23402" s="379" t="s">
        <v>50880</v>
      </c>
      <c r="B23402" s="380" t="s">
        <v>49907</v>
      </c>
      <c r="C23402" s="380" t="s">
        <v>14</v>
      </c>
      <c r="D23402" s="381">
        <v>19.510000000000002</v>
      </c>
    </row>
    <row r="23403" spans="1:4" ht="9" customHeight="1" x14ac:dyDescent="0.25">
      <c r="A23403" s="379" t="s">
        <v>50881</v>
      </c>
      <c r="B23403" s="380" t="s">
        <v>50882</v>
      </c>
      <c r="C23403" s="380" t="s">
        <v>8</v>
      </c>
      <c r="D23403" s="381">
        <v>407.04</v>
      </c>
    </row>
    <row r="23404" spans="1:4" ht="9" customHeight="1" x14ac:dyDescent="0.25">
      <c r="A23404" s="379" t="s">
        <v>50883</v>
      </c>
      <c r="B23404" s="380" t="s">
        <v>50884</v>
      </c>
      <c r="C23404" s="380" t="s">
        <v>8</v>
      </c>
      <c r="D23404" s="381">
        <v>488.42</v>
      </c>
    </row>
    <row r="23405" spans="1:4" ht="9" customHeight="1" x14ac:dyDescent="0.25">
      <c r="A23405" s="379" t="s">
        <v>50885</v>
      </c>
      <c r="B23405" s="380" t="s">
        <v>50886</v>
      </c>
      <c r="C23405" s="380" t="s">
        <v>8</v>
      </c>
      <c r="D23405" s="381">
        <v>692.52</v>
      </c>
    </row>
    <row r="23406" spans="1:4" ht="9" customHeight="1" x14ac:dyDescent="0.25">
      <c r="A23406" s="379" t="s">
        <v>50887</v>
      </c>
      <c r="B23406" s="380" t="s">
        <v>50888</v>
      </c>
      <c r="C23406" s="380" t="s">
        <v>8</v>
      </c>
      <c r="D23406" s="381">
        <v>762.31</v>
      </c>
    </row>
    <row r="23407" spans="1:4" ht="9" customHeight="1" x14ac:dyDescent="0.25">
      <c r="A23407" s="379" t="s">
        <v>50889</v>
      </c>
      <c r="B23407" s="380" t="s">
        <v>50890</v>
      </c>
      <c r="C23407" s="380" t="s">
        <v>8</v>
      </c>
      <c r="D23407" s="381">
        <v>1045.43</v>
      </c>
    </row>
    <row r="23408" spans="1:4" ht="9" customHeight="1" x14ac:dyDescent="0.25">
      <c r="A23408" s="379" t="s">
        <v>50891</v>
      </c>
      <c r="B23408" s="380" t="s">
        <v>50892</v>
      </c>
      <c r="C23408" s="380" t="s">
        <v>14</v>
      </c>
      <c r="D23408" s="381">
        <v>16.37</v>
      </c>
    </row>
    <row r="23409" spans="1:4" ht="9" customHeight="1" x14ac:dyDescent="0.25">
      <c r="A23409" s="379" t="s">
        <v>50893</v>
      </c>
      <c r="B23409" s="380" t="s">
        <v>50894</v>
      </c>
      <c r="C23409" s="380" t="s">
        <v>14</v>
      </c>
      <c r="D23409" s="381">
        <v>22.16</v>
      </c>
    </row>
    <row r="23410" spans="1:4" ht="9" customHeight="1" x14ac:dyDescent="0.25">
      <c r="A23410" s="379" t="s">
        <v>50895</v>
      </c>
      <c r="B23410" s="380" t="s">
        <v>50896</v>
      </c>
      <c r="C23410" s="380" t="s">
        <v>14</v>
      </c>
      <c r="D23410" s="381">
        <v>41.28</v>
      </c>
    </row>
    <row r="23411" spans="1:4" ht="9" customHeight="1" x14ac:dyDescent="0.25">
      <c r="A23411" s="379" t="s">
        <v>50897</v>
      </c>
      <c r="B23411" s="380" t="s">
        <v>50898</v>
      </c>
      <c r="C23411" s="380" t="s">
        <v>8</v>
      </c>
      <c r="D23411" s="381">
        <v>94.46</v>
      </c>
    </row>
    <row r="23412" spans="1:4" ht="9" customHeight="1" x14ac:dyDescent="0.25">
      <c r="A23412" s="379" t="s">
        <v>50899</v>
      </c>
      <c r="B23412" s="380" t="s">
        <v>50669</v>
      </c>
      <c r="C23412" s="380" t="s">
        <v>8</v>
      </c>
      <c r="D23412" s="381">
        <v>88.13</v>
      </c>
    </row>
    <row r="23413" spans="1:4" ht="9" customHeight="1" x14ac:dyDescent="0.25">
      <c r="A23413" s="379" t="s">
        <v>50900</v>
      </c>
      <c r="B23413" s="380" t="s">
        <v>50901</v>
      </c>
      <c r="C23413" s="380" t="s">
        <v>8</v>
      </c>
      <c r="D23413" s="381">
        <v>122.12</v>
      </c>
    </row>
    <row r="23414" spans="1:4" ht="9" customHeight="1" x14ac:dyDescent="0.25">
      <c r="A23414" s="379" t="s">
        <v>50902</v>
      </c>
      <c r="B23414" s="380" t="s">
        <v>50903</v>
      </c>
      <c r="C23414" s="380" t="s">
        <v>8</v>
      </c>
      <c r="D23414" s="381">
        <v>24.06</v>
      </c>
    </row>
    <row r="23415" spans="1:4" ht="9" customHeight="1" x14ac:dyDescent="0.25">
      <c r="A23415" s="379" t="s">
        <v>50904</v>
      </c>
      <c r="B23415" s="380" t="s">
        <v>50673</v>
      </c>
      <c r="C23415" s="380" t="s">
        <v>8</v>
      </c>
      <c r="D23415" s="381">
        <v>116.1</v>
      </c>
    </row>
    <row r="23416" spans="1:4" ht="9" customHeight="1" x14ac:dyDescent="0.25">
      <c r="A23416" s="379" t="s">
        <v>50905</v>
      </c>
      <c r="B23416" s="380" t="s">
        <v>50675</v>
      </c>
      <c r="C23416" s="380" t="s">
        <v>8</v>
      </c>
      <c r="D23416" s="381">
        <v>148.46</v>
      </c>
    </row>
    <row r="23417" spans="1:4" ht="9" customHeight="1" x14ac:dyDescent="0.25">
      <c r="A23417" s="379" t="s">
        <v>50906</v>
      </c>
      <c r="B23417" s="380" t="s">
        <v>50907</v>
      </c>
      <c r="C23417" s="380" t="s">
        <v>8</v>
      </c>
      <c r="D23417" s="381">
        <v>1825.4</v>
      </c>
    </row>
    <row r="23418" spans="1:4" ht="9" customHeight="1" x14ac:dyDescent="0.25">
      <c r="A23418" s="379" t="s">
        <v>50908</v>
      </c>
      <c r="B23418" s="380" t="s">
        <v>50909</v>
      </c>
      <c r="C23418" s="380" t="s">
        <v>8</v>
      </c>
      <c r="D23418" s="381">
        <v>1830.32</v>
      </c>
    </row>
    <row r="23419" spans="1:4" ht="9" customHeight="1" x14ac:dyDescent="0.25">
      <c r="A23419" s="379" t="s">
        <v>50910</v>
      </c>
      <c r="B23419" s="380" t="s">
        <v>50911</v>
      </c>
      <c r="C23419" s="380" t="s">
        <v>8</v>
      </c>
      <c r="D23419" s="381">
        <v>1854.48</v>
      </c>
    </row>
    <row r="23420" spans="1:4" ht="9" customHeight="1" x14ac:dyDescent="0.25">
      <c r="A23420" s="379" t="s">
        <v>50912</v>
      </c>
      <c r="B23420" s="380" t="s">
        <v>50913</v>
      </c>
      <c r="C23420" s="380" t="s">
        <v>8</v>
      </c>
      <c r="D23420" s="381">
        <v>1692.36</v>
      </c>
    </row>
    <row r="23421" spans="1:4" ht="9" customHeight="1" x14ac:dyDescent="0.25">
      <c r="A23421" s="379" t="s">
        <v>50914</v>
      </c>
      <c r="B23421" s="380" t="s">
        <v>50915</v>
      </c>
      <c r="C23421" s="380" t="s">
        <v>8</v>
      </c>
      <c r="D23421" s="381">
        <v>1904.05</v>
      </c>
    </row>
    <row r="23422" spans="1:4" ht="9" customHeight="1" x14ac:dyDescent="0.25">
      <c r="A23422" s="379" t="s">
        <v>50916</v>
      </c>
      <c r="B23422" s="380" t="s">
        <v>50917</v>
      </c>
      <c r="C23422" s="380" t="s">
        <v>8</v>
      </c>
      <c r="D23422" s="381">
        <v>2050.1</v>
      </c>
    </row>
    <row r="23423" spans="1:4" ht="9" customHeight="1" x14ac:dyDescent="0.25">
      <c r="A23423" s="379" t="s">
        <v>50918</v>
      </c>
      <c r="B23423" s="380" t="s">
        <v>50919</v>
      </c>
      <c r="C23423" s="380" t="s">
        <v>8</v>
      </c>
      <c r="D23423" s="381">
        <v>1763.02</v>
      </c>
    </row>
    <row r="23424" spans="1:4" ht="9" customHeight="1" x14ac:dyDescent="0.25">
      <c r="A23424" s="379" t="s">
        <v>50920</v>
      </c>
      <c r="B23424" s="380" t="s">
        <v>50921</v>
      </c>
      <c r="C23424" s="380" t="s">
        <v>8</v>
      </c>
      <c r="D23424" s="381">
        <v>1807.24</v>
      </c>
    </row>
    <row r="23425" spans="1:4" ht="9" customHeight="1" x14ac:dyDescent="0.25">
      <c r="A23425" s="379" t="s">
        <v>50922</v>
      </c>
      <c r="B23425" s="380" t="s">
        <v>50923</v>
      </c>
      <c r="C23425" s="380" t="s">
        <v>8</v>
      </c>
      <c r="D23425" s="381">
        <v>1835.9</v>
      </c>
    </row>
    <row r="23426" spans="1:4" ht="9" customHeight="1" x14ac:dyDescent="0.25">
      <c r="A23426" s="379" t="s">
        <v>50924</v>
      </c>
      <c r="B23426" s="380" t="s">
        <v>50925</v>
      </c>
      <c r="C23426" s="380" t="s">
        <v>8</v>
      </c>
      <c r="D23426" s="381">
        <v>897.51</v>
      </c>
    </row>
    <row r="23427" spans="1:4" ht="9" customHeight="1" x14ac:dyDescent="0.25">
      <c r="A23427" s="379" t="s">
        <v>50926</v>
      </c>
      <c r="B23427" s="380" t="s">
        <v>50927</v>
      </c>
      <c r="C23427" s="380" t="s">
        <v>8</v>
      </c>
      <c r="D23427" s="381">
        <v>933.2</v>
      </c>
    </row>
    <row r="23428" spans="1:4" ht="9" customHeight="1" x14ac:dyDescent="0.25">
      <c r="A23428" s="379" t="s">
        <v>50928</v>
      </c>
      <c r="B23428" s="380" t="s">
        <v>50929</v>
      </c>
      <c r="C23428" s="380" t="s">
        <v>8</v>
      </c>
      <c r="D23428" s="381">
        <v>945.58</v>
      </c>
    </row>
    <row r="23429" spans="1:4" ht="9" customHeight="1" x14ac:dyDescent="0.25">
      <c r="A23429" s="379" t="s">
        <v>50930</v>
      </c>
      <c r="B23429" s="380" t="s">
        <v>50931</v>
      </c>
      <c r="C23429" s="380" t="s">
        <v>8</v>
      </c>
      <c r="D23429" s="381">
        <v>1037.17</v>
      </c>
    </row>
    <row r="23430" spans="1:4" ht="9" customHeight="1" x14ac:dyDescent="0.25">
      <c r="A23430" s="379" t="s">
        <v>50932</v>
      </c>
      <c r="B23430" s="380" t="s">
        <v>50933</v>
      </c>
      <c r="C23430" s="380" t="s">
        <v>8</v>
      </c>
      <c r="D23430" s="381">
        <v>1297.05</v>
      </c>
    </row>
    <row r="23431" spans="1:4" ht="9" customHeight="1" x14ac:dyDescent="0.25">
      <c r="A23431" s="379" t="s">
        <v>50934</v>
      </c>
      <c r="B23431" s="380" t="s">
        <v>50935</v>
      </c>
      <c r="C23431" s="380" t="s">
        <v>8</v>
      </c>
      <c r="D23431" s="381">
        <v>890.47</v>
      </c>
    </row>
    <row r="23432" spans="1:4" ht="9" customHeight="1" x14ac:dyDescent="0.25">
      <c r="A23432" s="379" t="s">
        <v>50936</v>
      </c>
      <c r="B23432" s="380" t="s">
        <v>50937</v>
      </c>
      <c r="C23432" s="380" t="s">
        <v>8</v>
      </c>
      <c r="D23432" s="381">
        <v>926.17</v>
      </c>
    </row>
    <row r="23433" spans="1:4" ht="9" customHeight="1" x14ac:dyDescent="0.25">
      <c r="A23433" s="379" t="s">
        <v>50938</v>
      </c>
      <c r="B23433" s="380" t="s">
        <v>50939</v>
      </c>
      <c r="C23433" s="380" t="s">
        <v>8</v>
      </c>
      <c r="D23433" s="381">
        <v>580.46</v>
      </c>
    </row>
    <row r="23434" spans="1:4" ht="9" customHeight="1" x14ac:dyDescent="0.25">
      <c r="A23434" s="379" t="s">
        <v>50940</v>
      </c>
      <c r="B23434" s="380" t="s">
        <v>50941</v>
      </c>
      <c r="C23434" s="380" t="s">
        <v>8</v>
      </c>
      <c r="D23434" s="381">
        <v>636.36</v>
      </c>
    </row>
    <row r="23435" spans="1:4" ht="9" customHeight="1" x14ac:dyDescent="0.25">
      <c r="A23435" s="379" t="s">
        <v>50942</v>
      </c>
      <c r="B23435" s="380" t="s">
        <v>50943</v>
      </c>
      <c r="C23435" s="380" t="s">
        <v>8</v>
      </c>
      <c r="D23435" s="381">
        <v>626.48</v>
      </c>
    </row>
    <row r="23436" spans="1:4" ht="9" customHeight="1" x14ac:dyDescent="0.25">
      <c r="A23436" s="379" t="s">
        <v>50944</v>
      </c>
      <c r="B23436" s="380" t="s">
        <v>50945</v>
      </c>
      <c r="C23436" s="380" t="s">
        <v>8</v>
      </c>
      <c r="D23436" s="381">
        <v>633.59</v>
      </c>
    </row>
    <row r="23437" spans="1:4" ht="9" customHeight="1" x14ac:dyDescent="0.25">
      <c r="A23437" s="379" t="s">
        <v>50946</v>
      </c>
      <c r="B23437" s="380" t="s">
        <v>50947</v>
      </c>
      <c r="C23437" s="380" t="s">
        <v>8</v>
      </c>
      <c r="D23437" s="381">
        <v>854.71</v>
      </c>
    </row>
    <row r="23438" spans="1:4" ht="9" customHeight="1" x14ac:dyDescent="0.25">
      <c r="A23438" s="379" t="s">
        <v>50948</v>
      </c>
      <c r="B23438" s="380" t="s">
        <v>50949</v>
      </c>
      <c r="C23438" s="380" t="s">
        <v>8</v>
      </c>
      <c r="D23438" s="381">
        <v>1293.51</v>
      </c>
    </row>
    <row r="23439" spans="1:4" ht="9" customHeight="1" x14ac:dyDescent="0.25">
      <c r="A23439" s="379" t="s">
        <v>50950</v>
      </c>
      <c r="B23439" s="380" t="s">
        <v>50951</v>
      </c>
      <c r="C23439" s="380" t="s">
        <v>48180</v>
      </c>
      <c r="D23439" s="381">
        <v>633.67999999999995</v>
      </c>
    </row>
    <row r="23440" spans="1:4" ht="9" customHeight="1" x14ac:dyDescent="0.25">
      <c r="A23440" s="379" t="s">
        <v>50952</v>
      </c>
      <c r="B23440" s="380" t="s">
        <v>50953</v>
      </c>
      <c r="C23440" s="380" t="s">
        <v>8</v>
      </c>
      <c r="D23440" s="381">
        <v>22.54</v>
      </c>
    </row>
    <row r="23441" spans="1:4" ht="9" customHeight="1" x14ac:dyDescent="0.25">
      <c r="A23441" s="379" t="s">
        <v>50954</v>
      </c>
      <c r="B23441" s="380" t="s">
        <v>50955</v>
      </c>
      <c r="C23441" s="380" t="s">
        <v>8</v>
      </c>
      <c r="D23441" s="381">
        <v>36.06</v>
      </c>
    </row>
    <row r="23442" spans="1:4" ht="9" customHeight="1" x14ac:dyDescent="0.25">
      <c r="A23442" s="379" t="s">
        <v>50956</v>
      </c>
      <c r="B23442" s="380" t="s">
        <v>50957</v>
      </c>
      <c r="C23442" s="380" t="s">
        <v>8</v>
      </c>
      <c r="D23442" s="381">
        <v>24.49</v>
      </c>
    </row>
    <row r="23443" spans="1:4" ht="9" customHeight="1" x14ac:dyDescent="0.25">
      <c r="A23443" s="379" t="s">
        <v>50958</v>
      </c>
      <c r="B23443" s="380" t="s">
        <v>50959</v>
      </c>
      <c r="C23443" s="380" t="s">
        <v>8</v>
      </c>
      <c r="D23443" s="381">
        <v>38.409999999999997</v>
      </c>
    </row>
    <row r="23444" spans="1:4" ht="9" customHeight="1" x14ac:dyDescent="0.25">
      <c r="A23444" s="379" t="s">
        <v>50960</v>
      </c>
      <c r="B23444" s="380" t="s">
        <v>50961</v>
      </c>
      <c r="C23444" s="380" t="s">
        <v>8</v>
      </c>
      <c r="D23444" s="381">
        <v>59.55</v>
      </c>
    </row>
    <row r="23445" spans="1:4" ht="9" customHeight="1" x14ac:dyDescent="0.25">
      <c r="A23445" s="379" t="s">
        <v>50962</v>
      </c>
      <c r="B23445" s="380" t="s">
        <v>50963</v>
      </c>
      <c r="C23445" s="380" t="s">
        <v>8</v>
      </c>
      <c r="D23445" s="381">
        <v>92.89</v>
      </c>
    </row>
    <row r="23446" spans="1:4" ht="9" customHeight="1" x14ac:dyDescent="0.25">
      <c r="A23446" s="379" t="s">
        <v>50964</v>
      </c>
      <c r="B23446" s="380" t="s">
        <v>50965</v>
      </c>
      <c r="C23446" s="380" t="s">
        <v>8</v>
      </c>
      <c r="D23446" s="381">
        <v>133.63999999999999</v>
      </c>
    </row>
    <row r="23447" spans="1:4" ht="9" customHeight="1" x14ac:dyDescent="0.25">
      <c r="A23447" s="379" t="s">
        <v>50966</v>
      </c>
      <c r="B23447" s="380" t="s">
        <v>50967</v>
      </c>
      <c r="C23447" s="380" t="s">
        <v>8</v>
      </c>
      <c r="D23447" s="381">
        <v>185.22</v>
      </c>
    </row>
    <row r="23448" spans="1:4" ht="9" customHeight="1" x14ac:dyDescent="0.25">
      <c r="A23448" s="379" t="s">
        <v>50968</v>
      </c>
      <c r="B23448" s="380" t="s">
        <v>50969</v>
      </c>
      <c r="C23448" s="380" t="s">
        <v>8</v>
      </c>
      <c r="D23448" s="381">
        <v>223.78</v>
      </c>
    </row>
    <row r="23449" spans="1:4" ht="9" customHeight="1" x14ac:dyDescent="0.25">
      <c r="A23449" s="379" t="s">
        <v>50970</v>
      </c>
      <c r="B23449" s="380" t="s">
        <v>50971</v>
      </c>
      <c r="C23449" s="380" t="s">
        <v>8</v>
      </c>
      <c r="D23449" s="381">
        <v>465.29</v>
      </c>
    </row>
    <row r="23450" spans="1:4" ht="9" customHeight="1" x14ac:dyDescent="0.25">
      <c r="A23450" s="379" t="s">
        <v>50972</v>
      </c>
      <c r="B23450" s="380" t="s">
        <v>50973</v>
      </c>
      <c r="C23450" s="380" t="s">
        <v>8</v>
      </c>
      <c r="D23450" s="381">
        <v>761.67</v>
      </c>
    </row>
    <row r="23451" spans="1:4" ht="9" customHeight="1" x14ac:dyDescent="0.25">
      <c r="A23451" s="379" t="s">
        <v>50974</v>
      </c>
      <c r="B23451" s="380" t="s">
        <v>50975</v>
      </c>
      <c r="C23451" s="380" t="s">
        <v>8</v>
      </c>
      <c r="D23451" s="381">
        <v>757.03</v>
      </c>
    </row>
    <row r="23452" spans="1:4" ht="9" customHeight="1" x14ac:dyDescent="0.25">
      <c r="A23452" s="379" t="s">
        <v>50976</v>
      </c>
      <c r="B23452" s="380" t="s">
        <v>50977</v>
      </c>
      <c r="C23452" s="380" t="s">
        <v>8</v>
      </c>
      <c r="D23452" s="381">
        <v>438.59</v>
      </c>
    </row>
    <row r="23453" spans="1:4" ht="9" customHeight="1" x14ac:dyDescent="0.25">
      <c r="A23453" s="379" t="s">
        <v>50978</v>
      </c>
      <c r="B23453" s="380" t="s">
        <v>50979</v>
      </c>
      <c r="C23453" s="380" t="s">
        <v>8</v>
      </c>
      <c r="D23453" s="381">
        <v>81.55</v>
      </c>
    </row>
    <row r="23454" spans="1:4" ht="9" customHeight="1" x14ac:dyDescent="0.25">
      <c r="A23454" s="379" t="s">
        <v>50980</v>
      </c>
      <c r="B23454" s="380" t="s">
        <v>50981</v>
      </c>
      <c r="C23454" s="380" t="s">
        <v>8</v>
      </c>
      <c r="D23454" s="381">
        <v>112.51</v>
      </c>
    </row>
    <row r="23455" spans="1:4" ht="9" customHeight="1" x14ac:dyDescent="0.25">
      <c r="A23455" s="379" t="s">
        <v>50982</v>
      </c>
      <c r="B23455" s="380" t="s">
        <v>50983</v>
      </c>
      <c r="C23455" s="380" t="s">
        <v>8</v>
      </c>
      <c r="D23455" s="381">
        <v>144.30000000000001</v>
      </c>
    </row>
    <row r="23456" spans="1:4" ht="9" customHeight="1" x14ac:dyDescent="0.25">
      <c r="A23456" s="379" t="s">
        <v>50984</v>
      </c>
      <c r="B23456" s="380" t="s">
        <v>50985</v>
      </c>
      <c r="C23456" s="380" t="s">
        <v>8</v>
      </c>
      <c r="D23456" s="381">
        <v>273.26</v>
      </c>
    </row>
    <row r="23457" spans="1:4" ht="9" customHeight="1" x14ac:dyDescent="0.25">
      <c r="A23457" s="379" t="s">
        <v>50986</v>
      </c>
      <c r="B23457" s="380" t="s">
        <v>50987</v>
      </c>
      <c r="C23457" s="380" t="s">
        <v>8</v>
      </c>
      <c r="D23457" s="381">
        <v>637.62</v>
      </c>
    </row>
    <row r="23458" spans="1:4" ht="9" customHeight="1" x14ac:dyDescent="0.25">
      <c r="A23458" s="379" t="s">
        <v>50988</v>
      </c>
      <c r="B23458" s="380" t="s">
        <v>50989</v>
      </c>
      <c r="C23458" s="380" t="s">
        <v>8</v>
      </c>
      <c r="D23458" s="381">
        <v>130.65</v>
      </c>
    </row>
    <row r="23459" spans="1:4" ht="9" customHeight="1" x14ac:dyDescent="0.25">
      <c r="A23459" s="379" t="s">
        <v>50990</v>
      </c>
      <c r="B23459" s="380" t="s">
        <v>50991</v>
      </c>
      <c r="C23459" s="380" t="s">
        <v>8</v>
      </c>
      <c r="D23459" s="381">
        <v>224.94</v>
      </c>
    </row>
    <row r="23460" spans="1:4" ht="9" customHeight="1" x14ac:dyDescent="0.25">
      <c r="A23460" s="379" t="s">
        <v>50992</v>
      </c>
      <c r="B23460" s="380" t="s">
        <v>50993</v>
      </c>
      <c r="C23460" s="380" t="s">
        <v>8</v>
      </c>
      <c r="D23460" s="381">
        <v>393.02</v>
      </c>
    </row>
    <row r="23461" spans="1:4" ht="9" customHeight="1" x14ac:dyDescent="0.25">
      <c r="A23461" s="379" t="s">
        <v>50994</v>
      </c>
      <c r="B23461" s="380" t="s">
        <v>50995</v>
      </c>
      <c r="C23461" s="380" t="s">
        <v>48180</v>
      </c>
      <c r="D23461" s="381">
        <v>633.67999999999995</v>
      </c>
    </row>
    <row r="23462" spans="1:4" ht="9" customHeight="1" x14ac:dyDescent="0.25">
      <c r="A23462" s="379" t="s">
        <v>50996</v>
      </c>
      <c r="B23462" s="380" t="s">
        <v>50997</v>
      </c>
      <c r="C23462" s="380" t="s">
        <v>14</v>
      </c>
      <c r="D23462" s="381">
        <v>2.78</v>
      </c>
    </row>
    <row r="23463" spans="1:4" ht="9" customHeight="1" x14ac:dyDescent="0.25">
      <c r="A23463" s="379" t="s">
        <v>50998</v>
      </c>
      <c r="B23463" s="380" t="s">
        <v>50999</v>
      </c>
      <c r="C23463" s="380" t="s">
        <v>14</v>
      </c>
      <c r="D23463" s="381">
        <v>3.87</v>
      </c>
    </row>
    <row r="23464" spans="1:4" ht="9" customHeight="1" x14ac:dyDescent="0.25">
      <c r="A23464" s="379" t="s">
        <v>51000</v>
      </c>
      <c r="B23464" s="380" t="s">
        <v>51001</v>
      </c>
      <c r="C23464" s="380" t="s">
        <v>14</v>
      </c>
      <c r="D23464" s="381">
        <v>5.21</v>
      </c>
    </row>
    <row r="23465" spans="1:4" ht="9" customHeight="1" x14ac:dyDescent="0.25">
      <c r="A23465" s="379" t="s">
        <v>51002</v>
      </c>
      <c r="B23465" s="380" t="s">
        <v>51003</v>
      </c>
      <c r="C23465" s="380" t="s">
        <v>14</v>
      </c>
      <c r="D23465" s="381">
        <v>7.51</v>
      </c>
    </row>
    <row r="23466" spans="1:4" ht="9" customHeight="1" x14ac:dyDescent="0.25">
      <c r="A23466" s="379" t="s">
        <v>51004</v>
      </c>
      <c r="B23466" s="380" t="s">
        <v>51005</v>
      </c>
      <c r="C23466" s="380" t="s">
        <v>14</v>
      </c>
      <c r="D23466" s="381">
        <v>1.32</v>
      </c>
    </row>
    <row r="23467" spans="1:4" ht="9" customHeight="1" x14ac:dyDescent="0.25">
      <c r="A23467" s="379" t="s">
        <v>51006</v>
      </c>
      <c r="B23467" s="380" t="s">
        <v>51007</v>
      </c>
      <c r="C23467" s="380" t="s">
        <v>14</v>
      </c>
      <c r="D23467" s="381">
        <v>12.69</v>
      </c>
    </row>
    <row r="23468" spans="1:4" ht="9" customHeight="1" x14ac:dyDescent="0.25">
      <c r="A23468" s="379" t="s">
        <v>51008</v>
      </c>
      <c r="B23468" s="380" t="s">
        <v>50693</v>
      </c>
      <c r="C23468" s="380" t="s">
        <v>14</v>
      </c>
      <c r="D23468" s="381">
        <v>19.170000000000002</v>
      </c>
    </row>
    <row r="23469" spans="1:4" ht="9" customHeight="1" x14ac:dyDescent="0.25">
      <c r="A23469" s="379" t="s">
        <v>51009</v>
      </c>
      <c r="B23469" s="380" t="s">
        <v>50695</v>
      </c>
      <c r="C23469" s="380" t="s">
        <v>14</v>
      </c>
      <c r="D23469" s="381">
        <v>32.090000000000003</v>
      </c>
    </row>
    <row r="23470" spans="1:4" ht="9" customHeight="1" x14ac:dyDescent="0.25">
      <c r="A23470" s="379" t="s">
        <v>51010</v>
      </c>
      <c r="B23470" s="380" t="s">
        <v>50697</v>
      </c>
      <c r="C23470" s="380" t="s">
        <v>14</v>
      </c>
      <c r="D23470" s="381">
        <v>46.02</v>
      </c>
    </row>
    <row r="23471" spans="1:4" ht="9" customHeight="1" x14ac:dyDescent="0.25">
      <c r="A23471" s="379" t="s">
        <v>51011</v>
      </c>
      <c r="B23471" s="380" t="s">
        <v>50699</v>
      </c>
      <c r="C23471" s="380" t="s">
        <v>14</v>
      </c>
      <c r="D23471" s="381">
        <v>71.540000000000006</v>
      </c>
    </row>
    <row r="23472" spans="1:4" ht="9" customHeight="1" x14ac:dyDescent="0.25">
      <c r="A23472" s="379" t="s">
        <v>51012</v>
      </c>
      <c r="B23472" s="380" t="s">
        <v>50701</v>
      </c>
      <c r="C23472" s="380" t="s">
        <v>14</v>
      </c>
      <c r="D23472" s="381">
        <v>93.47</v>
      </c>
    </row>
    <row r="23473" spans="1:4" ht="9" customHeight="1" x14ac:dyDescent="0.25">
      <c r="A23473" s="379" t="s">
        <v>51013</v>
      </c>
      <c r="B23473" s="380" t="s">
        <v>50703</v>
      </c>
      <c r="C23473" s="380" t="s">
        <v>14</v>
      </c>
      <c r="D23473" s="381">
        <v>123.21</v>
      </c>
    </row>
    <row r="23474" spans="1:4" ht="9" customHeight="1" x14ac:dyDescent="0.25">
      <c r="A23474" s="379" t="s">
        <v>51014</v>
      </c>
      <c r="B23474" s="380" t="s">
        <v>50705</v>
      </c>
      <c r="C23474" s="380" t="s">
        <v>14</v>
      </c>
      <c r="D23474" s="381">
        <v>156.04</v>
      </c>
    </row>
    <row r="23475" spans="1:4" ht="9" customHeight="1" x14ac:dyDescent="0.25">
      <c r="A23475" s="379" t="s">
        <v>51015</v>
      </c>
      <c r="B23475" s="380" t="s">
        <v>50707</v>
      </c>
      <c r="C23475" s="380" t="s">
        <v>14</v>
      </c>
      <c r="D23475" s="381">
        <v>188.27</v>
      </c>
    </row>
    <row r="23476" spans="1:4" ht="9" customHeight="1" x14ac:dyDescent="0.25">
      <c r="A23476" s="379" t="s">
        <v>51016</v>
      </c>
      <c r="B23476" s="380" t="s">
        <v>50709</v>
      </c>
      <c r="C23476" s="380" t="s">
        <v>14</v>
      </c>
      <c r="D23476" s="381">
        <v>229.72</v>
      </c>
    </row>
    <row r="23477" spans="1:4" ht="9" customHeight="1" x14ac:dyDescent="0.25">
      <c r="A23477" s="379" t="s">
        <v>51017</v>
      </c>
      <c r="B23477" s="380" t="s">
        <v>50711</v>
      </c>
      <c r="C23477" s="380" t="s">
        <v>14</v>
      </c>
      <c r="D23477" s="381">
        <v>287.58</v>
      </c>
    </row>
    <row r="23478" spans="1:4" ht="9" customHeight="1" x14ac:dyDescent="0.25">
      <c r="A23478" s="379" t="s">
        <v>51018</v>
      </c>
      <c r="B23478" s="380" t="s">
        <v>50713</v>
      </c>
      <c r="C23478" s="380" t="s">
        <v>14</v>
      </c>
      <c r="D23478" s="381">
        <v>413.28</v>
      </c>
    </row>
    <row r="23479" spans="1:4" ht="9" customHeight="1" x14ac:dyDescent="0.25">
      <c r="A23479" s="379" t="s">
        <v>51019</v>
      </c>
      <c r="B23479" s="380" t="s">
        <v>51020</v>
      </c>
      <c r="C23479" s="380" t="s">
        <v>14</v>
      </c>
      <c r="D23479" s="381">
        <v>3.31</v>
      </c>
    </row>
    <row r="23480" spans="1:4" ht="9" customHeight="1" x14ac:dyDescent="0.25">
      <c r="A23480" s="379" t="s">
        <v>51021</v>
      </c>
      <c r="B23480" s="380" t="s">
        <v>51022</v>
      </c>
      <c r="C23480" s="380" t="s">
        <v>14</v>
      </c>
      <c r="D23480" s="381">
        <v>4.67</v>
      </c>
    </row>
    <row r="23481" spans="1:4" ht="9" customHeight="1" x14ac:dyDescent="0.25">
      <c r="A23481" s="379" t="s">
        <v>51023</v>
      </c>
      <c r="B23481" s="380" t="s">
        <v>51024</v>
      </c>
      <c r="C23481" s="380" t="s">
        <v>14</v>
      </c>
      <c r="D23481" s="381">
        <v>6.4</v>
      </c>
    </row>
    <row r="23482" spans="1:4" ht="9" customHeight="1" x14ac:dyDescent="0.25">
      <c r="A23482" s="379" t="s">
        <v>51025</v>
      </c>
      <c r="B23482" s="380" t="s">
        <v>51026</v>
      </c>
      <c r="C23482" s="380" t="s">
        <v>14</v>
      </c>
      <c r="D23482" s="381">
        <v>8.52</v>
      </c>
    </row>
    <row r="23483" spans="1:4" ht="9" customHeight="1" x14ac:dyDescent="0.25">
      <c r="A23483" s="379" t="s">
        <v>51027</v>
      </c>
      <c r="B23483" s="380" t="s">
        <v>51028</v>
      </c>
      <c r="C23483" s="380" t="s">
        <v>48180</v>
      </c>
      <c r="D23483" s="381">
        <v>633.67999999999995</v>
      </c>
    </row>
    <row r="23484" spans="1:4" ht="9" customHeight="1" x14ac:dyDescent="0.25">
      <c r="A23484" s="379" t="s">
        <v>51029</v>
      </c>
      <c r="B23484" s="380" t="s">
        <v>51030</v>
      </c>
      <c r="C23484" s="380" t="s">
        <v>8</v>
      </c>
      <c r="D23484" s="381">
        <v>204.05</v>
      </c>
    </row>
    <row r="23485" spans="1:4" ht="9" customHeight="1" x14ac:dyDescent="0.25">
      <c r="A23485" s="379" t="s">
        <v>51031</v>
      </c>
      <c r="B23485" s="380" t="s">
        <v>51032</v>
      </c>
      <c r="C23485" s="380" t="s">
        <v>8</v>
      </c>
      <c r="D23485" s="381">
        <v>269.68</v>
      </c>
    </row>
    <row r="23486" spans="1:4" ht="9" customHeight="1" x14ac:dyDescent="0.25">
      <c r="A23486" s="379" t="s">
        <v>51033</v>
      </c>
      <c r="B23486" s="380" t="s">
        <v>51034</v>
      </c>
      <c r="C23486" s="380" t="s">
        <v>8</v>
      </c>
      <c r="D23486" s="381">
        <v>280.52</v>
      </c>
    </row>
    <row r="23487" spans="1:4" ht="9" customHeight="1" x14ac:dyDescent="0.25">
      <c r="A23487" s="379" t="s">
        <v>51035</v>
      </c>
      <c r="B23487" s="380" t="s">
        <v>51036</v>
      </c>
      <c r="C23487" s="380" t="s">
        <v>8</v>
      </c>
      <c r="D23487" s="381">
        <v>238.59</v>
      </c>
    </row>
    <row r="23488" spans="1:4" ht="9" customHeight="1" x14ac:dyDescent="0.25">
      <c r="A23488" s="379" t="s">
        <v>51037</v>
      </c>
      <c r="B23488" s="380" t="s">
        <v>51038</v>
      </c>
      <c r="C23488" s="380" t="s">
        <v>8</v>
      </c>
      <c r="D23488" s="381">
        <v>341.07</v>
      </c>
    </row>
    <row r="23489" spans="1:4" ht="9" customHeight="1" x14ac:dyDescent="0.25">
      <c r="A23489" s="379" t="s">
        <v>51039</v>
      </c>
      <c r="B23489" s="380" t="s">
        <v>51040</v>
      </c>
      <c r="C23489" s="380" t="s">
        <v>8</v>
      </c>
      <c r="D23489" s="381">
        <v>262.04000000000002</v>
      </c>
    </row>
    <row r="23490" spans="1:4" ht="9" customHeight="1" x14ac:dyDescent="0.25">
      <c r="A23490" s="379" t="s">
        <v>51041</v>
      </c>
      <c r="B23490" s="380" t="s">
        <v>51042</v>
      </c>
      <c r="C23490" s="380" t="s">
        <v>8</v>
      </c>
      <c r="D23490" s="381">
        <v>323.10000000000002</v>
      </c>
    </row>
    <row r="23491" spans="1:4" ht="9" customHeight="1" x14ac:dyDescent="0.25">
      <c r="A23491" s="379" t="s">
        <v>51043</v>
      </c>
      <c r="B23491" s="380" t="s">
        <v>51044</v>
      </c>
      <c r="C23491" s="380" t="s">
        <v>8</v>
      </c>
      <c r="D23491" s="381">
        <v>227.13</v>
      </c>
    </row>
    <row r="23492" spans="1:4" ht="9" customHeight="1" x14ac:dyDescent="0.25">
      <c r="A23492" s="379" t="s">
        <v>51045</v>
      </c>
      <c r="B23492" s="380" t="s">
        <v>51046</v>
      </c>
      <c r="C23492" s="380" t="s">
        <v>8</v>
      </c>
      <c r="D23492" s="381">
        <v>74.08</v>
      </c>
    </row>
    <row r="23493" spans="1:4" ht="18" customHeight="1" x14ac:dyDescent="0.25">
      <c r="A23493" s="379" t="s">
        <v>51047</v>
      </c>
      <c r="B23493" s="380" t="s">
        <v>51048</v>
      </c>
      <c r="C23493" s="380" t="s">
        <v>8</v>
      </c>
      <c r="D23493" s="381">
        <v>219.82</v>
      </c>
    </row>
    <row r="23494" spans="1:4" ht="18" customHeight="1" x14ac:dyDescent="0.25">
      <c r="A23494" s="379" t="s">
        <v>51049</v>
      </c>
      <c r="B23494" s="380" t="s">
        <v>51050</v>
      </c>
      <c r="C23494" s="380" t="s">
        <v>8</v>
      </c>
      <c r="D23494" s="381">
        <v>268.88</v>
      </c>
    </row>
    <row r="23495" spans="1:4" ht="18" customHeight="1" x14ac:dyDescent="0.25">
      <c r="A23495" s="379" t="s">
        <v>51051</v>
      </c>
      <c r="B23495" s="380" t="s">
        <v>51052</v>
      </c>
      <c r="C23495" s="380" t="s">
        <v>8</v>
      </c>
      <c r="D23495" s="381">
        <v>118.33</v>
      </c>
    </row>
    <row r="23496" spans="1:4" ht="18" customHeight="1" x14ac:dyDescent="0.25">
      <c r="A23496" s="379" t="s">
        <v>51053</v>
      </c>
      <c r="B23496" s="380" t="s">
        <v>51054</v>
      </c>
      <c r="C23496" s="380" t="s">
        <v>8</v>
      </c>
      <c r="D23496" s="381">
        <v>178.72</v>
      </c>
    </row>
    <row r="23497" spans="1:4" ht="18" customHeight="1" x14ac:dyDescent="0.25">
      <c r="A23497" s="379" t="s">
        <v>51055</v>
      </c>
      <c r="B23497" s="380" t="s">
        <v>51056</v>
      </c>
      <c r="C23497" s="380" t="s">
        <v>8</v>
      </c>
      <c r="D23497" s="381">
        <v>197.15</v>
      </c>
    </row>
    <row r="23498" spans="1:4" ht="18" customHeight="1" x14ac:dyDescent="0.25">
      <c r="A23498" s="379" t="s">
        <v>51057</v>
      </c>
      <c r="B23498" s="385" t="s">
        <v>51058</v>
      </c>
      <c r="C23498" s="380" t="s">
        <v>8</v>
      </c>
      <c r="D23498" s="381">
        <v>190.09</v>
      </c>
    </row>
    <row r="23499" spans="1:4" ht="18" customHeight="1" x14ac:dyDescent="0.25">
      <c r="A23499" s="379" t="s">
        <v>51059</v>
      </c>
      <c r="B23499" s="385" t="s">
        <v>51060</v>
      </c>
      <c r="C23499" s="380" t="s">
        <v>8</v>
      </c>
      <c r="D23499" s="381">
        <v>223.12</v>
      </c>
    </row>
    <row r="23500" spans="1:4" ht="9" customHeight="1" x14ac:dyDescent="0.25">
      <c r="A23500" s="379" t="s">
        <v>51061</v>
      </c>
      <c r="B23500" s="380" t="s">
        <v>51062</v>
      </c>
      <c r="C23500" s="380" t="s">
        <v>8</v>
      </c>
      <c r="D23500" s="381">
        <v>167.87</v>
      </c>
    </row>
    <row r="23501" spans="1:4" ht="9" customHeight="1" x14ac:dyDescent="0.25">
      <c r="A23501" s="379" t="s">
        <v>51063</v>
      </c>
      <c r="B23501" s="380" t="s">
        <v>51064</v>
      </c>
      <c r="C23501" s="380" t="s">
        <v>8</v>
      </c>
      <c r="D23501" s="381">
        <v>220.97</v>
      </c>
    </row>
    <row r="23502" spans="1:4" ht="9" customHeight="1" x14ac:dyDescent="0.25">
      <c r="A23502" s="379" t="s">
        <v>51065</v>
      </c>
      <c r="B23502" s="380" t="s">
        <v>51066</v>
      </c>
      <c r="C23502" s="380" t="s">
        <v>8</v>
      </c>
      <c r="D23502" s="381">
        <v>263.56</v>
      </c>
    </row>
    <row r="23503" spans="1:4" ht="9" customHeight="1" x14ac:dyDescent="0.25">
      <c r="A23503" s="379" t="s">
        <v>51067</v>
      </c>
      <c r="B23503" s="380" t="s">
        <v>51068</v>
      </c>
      <c r="C23503" s="380" t="s">
        <v>8</v>
      </c>
      <c r="D23503" s="381">
        <v>176.64</v>
      </c>
    </row>
    <row r="23504" spans="1:4" ht="9" customHeight="1" x14ac:dyDescent="0.25">
      <c r="A23504" s="379" t="s">
        <v>51069</v>
      </c>
      <c r="B23504" s="380" t="s">
        <v>51070</v>
      </c>
      <c r="C23504" s="380" t="s">
        <v>8</v>
      </c>
      <c r="D23504" s="381">
        <v>240</v>
      </c>
    </row>
    <row r="23505" spans="1:4" ht="9" customHeight="1" x14ac:dyDescent="0.25">
      <c r="A23505" s="379" t="s">
        <v>51071</v>
      </c>
      <c r="B23505" s="380" t="s">
        <v>51072</v>
      </c>
      <c r="C23505" s="380" t="s">
        <v>8</v>
      </c>
      <c r="D23505" s="381">
        <v>141.27000000000001</v>
      </c>
    </row>
    <row r="23506" spans="1:4" ht="9" customHeight="1" x14ac:dyDescent="0.25">
      <c r="A23506" s="379" t="s">
        <v>51073</v>
      </c>
      <c r="B23506" s="380" t="s">
        <v>51074</v>
      </c>
      <c r="C23506" s="380" t="s">
        <v>8</v>
      </c>
      <c r="D23506" s="381">
        <v>136.87</v>
      </c>
    </row>
    <row r="23507" spans="1:4" ht="9" customHeight="1" x14ac:dyDescent="0.25">
      <c r="A23507" s="379" t="s">
        <v>51075</v>
      </c>
      <c r="B23507" s="380" t="s">
        <v>51076</v>
      </c>
      <c r="C23507" s="380" t="s">
        <v>8</v>
      </c>
      <c r="D23507" s="381">
        <v>152.16999999999999</v>
      </c>
    </row>
    <row r="23508" spans="1:4" ht="9" customHeight="1" x14ac:dyDescent="0.25">
      <c r="A23508" s="379" t="s">
        <v>51077</v>
      </c>
      <c r="B23508" s="380" t="s">
        <v>51078</v>
      </c>
      <c r="C23508" s="380" t="s">
        <v>8</v>
      </c>
      <c r="D23508" s="381">
        <v>215.11</v>
      </c>
    </row>
    <row r="23509" spans="1:4" ht="9" customHeight="1" x14ac:dyDescent="0.25">
      <c r="A23509" s="379" t="s">
        <v>51079</v>
      </c>
      <c r="B23509" s="380" t="s">
        <v>51080</v>
      </c>
      <c r="C23509" s="380" t="s">
        <v>8</v>
      </c>
      <c r="D23509" s="381">
        <v>192.56</v>
      </c>
    </row>
    <row r="23510" spans="1:4" ht="9" customHeight="1" x14ac:dyDescent="0.25">
      <c r="A23510" s="379" t="s">
        <v>51081</v>
      </c>
      <c r="B23510" s="380" t="s">
        <v>51082</v>
      </c>
      <c r="C23510" s="380" t="s">
        <v>8</v>
      </c>
      <c r="D23510" s="381">
        <v>293.47000000000003</v>
      </c>
    </row>
    <row r="23511" spans="1:4" ht="9" customHeight="1" x14ac:dyDescent="0.25">
      <c r="A23511" s="379" t="s">
        <v>51083</v>
      </c>
      <c r="B23511" s="380" t="s">
        <v>51084</v>
      </c>
      <c r="C23511" s="380" t="s">
        <v>8</v>
      </c>
      <c r="D23511" s="381">
        <v>409.11</v>
      </c>
    </row>
    <row r="23512" spans="1:4" ht="9" customHeight="1" x14ac:dyDescent="0.25">
      <c r="A23512" s="379" t="s">
        <v>51085</v>
      </c>
      <c r="B23512" s="380" t="s">
        <v>51086</v>
      </c>
      <c r="C23512" s="380" t="s">
        <v>8</v>
      </c>
      <c r="D23512" s="381">
        <v>312.88</v>
      </c>
    </row>
    <row r="23513" spans="1:4" ht="9" customHeight="1" x14ac:dyDescent="0.25">
      <c r="A23513" s="379" t="s">
        <v>51087</v>
      </c>
      <c r="B23513" s="380" t="s">
        <v>51088</v>
      </c>
      <c r="C23513" s="380" t="s">
        <v>8</v>
      </c>
      <c r="D23513" s="381">
        <v>151.79</v>
      </c>
    </row>
    <row r="23514" spans="1:4" ht="9" customHeight="1" x14ac:dyDescent="0.25">
      <c r="A23514" s="379" t="s">
        <v>51089</v>
      </c>
      <c r="B23514" s="380" t="s">
        <v>51090</v>
      </c>
      <c r="C23514" s="380" t="s">
        <v>8</v>
      </c>
      <c r="D23514" s="381">
        <v>129.22999999999999</v>
      </c>
    </row>
    <row r="23515" spans="1:4" ht="9" customHeight="1" x14ac:dyDescent="0.25">
      <c r="A23515" s="379" t="s">
        <v>51091</v>
      </c>
      <c r="B23515" s="380" t="s">
        <v>51092</v>
      </c>
      <c r="C23515" s="380" t="s">
        <v>8</v>
      </c>
      <c r="D23515" s="381">
        <v>189.62</v>
      </c>
    </row>
    <row r="23516" spans="1:4" ht="9" customHeight="1" x14ac:dyDescent="0.25">
      <c r="A23516" s="379" t="s">
        <v>51093</v>
      </c>
      <c r="B23516" s="380" t="s">
        <v>51094</v>
      </c>
      <c r="C23516" s="380" t="s">
        <v>8</v>
      </c>
      <c r="D23516" s="381">
        <v>208.05</v>
      </c>
    </row>
    <row r="23517" spans="1:4" ht="9" customHeight="1" x14ac:dyDescent="0.25">
      <c r="A23517" s="379" t="s">
        <v>51095</v>
      </c>
      <c r="B23517" s="380" t="s">
        <v>51096</v>
      </c>
      <c r="C23517" s="380" t="s">
        <v>8</v>
      </c>
      <c r="D23517" s="381">
        <v>200.99</v>
      </c>
    </row>
    <row r="23518" spans="1:4" ht="9" customHeight="1" x14ac:dyDescent="0.25">
      <c r="A23518" s="379" t="s">
        <v>51097</v>
      </c>
      <c r="B23518" s="380" t="s">
        <v>51098</v>
      </c>
      <c r="C23518" s="380" t="s">
        <v>8</v>
      </c>
      <c r="D23518" s="381">
        <v>252.38</v>
      </c>
    </row>
    <row r="23519" spans="1:4" ht="9" customHeight="1" x14ac:dyDescent="0.25">
      <c r="A23519" s="379" t="s">
        <v>51099</v>
      </c>
      <c r="B23519" s="380" t="s">
        <v>51100</v>
      </c>
      <c r="C23519" s="380" t="s">
        <v>8</v>
      </c>
      <c r="D23519" s="381">
        <v>957.09</v>
      </c>
    </row>
    <row r="23520" spans="1:4" ht="9" customHeight="1" x14ac:dyDescent="0.25">
      <c r="A23520" s="379" t="s">
        <v>51101</v>
      </c>
      <c r="B23520" s="380" t="s">
        <v>51102</v>
      </c>
      <c r="C23520" s="380" t="s">
        <v>8</v>
      </c>
      <c r="D23520" s="381">
        <v>178.77</v>
      </c>
    </row>
    <row r="23521" spans="1:4" ht="9" customHeight="1" x14ac:dyDescent="0.25">
      <c r="A23521" s="379" t="s">
        <v>51103</v>
      </c>
      <c r="B23521" s="380" t="s">
        <v>51104</v>
      </c>
      <c r="C23521" s="380" t="s">
        <v>8</v>
      </c>
      <c r="D23521" s="381">
        <v>264.54000000000002</v>
      </c>
    </row>
    <row r="23522" spans="1:4" ht="9" customHeight="1" x14ac:dyDescent="0.25">
      <c r="A23522" s="379" t="s">
        <v>51105</v>
      </c>
      <c r="B23522" s="380" t="s">
        <v>51106</v>
      </c>
      <c r="C23522" s="380" t="s">
        <v>8</v>
      </c>
      <c r="D23522" s="381">
        <v>274.45999999999998</v>
      </c>
    </row>
    <row r="23523" spans="1:4" ht="9" customHeight="1" x14ac:dyDescent="0.25">
      <c r="A23523" s="379" t="s">
        <v>51107</v>
      </c>
      <c r="B23523" s="380" t="s">
        <v>51108</v>
      </c>
      <c r="C23523" s="380" t="s">
        <v>8</v>
      </c>
      <c r="D23523" s="381">
        <v>187.54</v>
      </c>
    </row>
    <row r="23524" spans="1:4" ht="9" customHeight="1" x14ac:dyDescent="0.25">
      <c r="A23524" s="379" t="s">
        <v>51109</v>
      </c>
      <c r="B23524" s="380" t="s">
        <v>51110</v>
      </c>
      <c r="C23524" s="380" t="s">
        <v>8</v>
      </c>
      <c r="D23524" s="381">
        <v>250.9</v>
      </c>
    </row>
    <row r="23525" spans="1:4" ht="9" customHeight="1" x14ac:dyDescent="0.25">
      <c r="A23525" s="379" t="s">
        <v>51111</v>
      </c>
      <c r="B23525" s="380" t="s">
        <v>51112</v>
      </c>
      <c r="C23525" s="380" t="s">
        <v>8</v>
      </c>
      <c r="D23525" s="381">
        <v>152.16999999999999</v>
      </c>
    </row>
    <row r="23526" spans="1:4" ht="9" customHeight="1" x14ac:dyDescent="0.25">
      <c r="A23526" s="379" t="s">
        <v>51113</v>
      </c>
      <c r="B23526" s="385" t="s">
        <v>51114</v>
      </c>
      <c r="C23526" s="380" t="s">
        <v>8</v>
      </c>
      <c r="D23526" s="381">
        <v>967.98</v>
      </c>
    </row>
    <row r="23527" spans="1:4" ht="9" customHeight="1" x14ac:dyDescent="0.25">
      <c r="A23527" s="379" t="s">
        <v>51115</v>
      </c>
      <c r="B23527" s="380" t="s">
        <v>51116</v>
      </c>
      <c r="C23527" s="380" t="s">
        <v>8</v>
      </c>
      <c r="D23527" s="381">
        <v>147.77000000000001</v>
      </c>
    </row>
    <row r="23528" spans="1:4" ht="9" customHeight="1" x14ac:dyDescent="0.25">
      <c r="A23528" s="379" t="s">
        <v>51117</v>
      </c>
      <c r="B23528" s="380" t="s">
        <v>51118</v>
      </c>
      <c r="C23528" s="380" t="s">
        <v>8</v>
      </c>
      <c r="D23528" s="381">
        <v>214.82</v>
      </c>
    </row>
    <row r="23529" spans="1:4" ht="9" customHeight="1" x14ac:dyDescent="0.25">
      <c r="A23529" s="379" t="s">
        <v>51119</v>
      </c>
      <c r="B23529" s="380" t="s">
        <v>51120</v>
      </c>
      <c r="C23529" s="380" t="s">
        <v>8</v>
      </c>
      <c r="D23529" s="381">
        <v>118.78</v>
      </c>
    </row>
    <row r="23530" spans="1:4" ht="9" customHeight="1" x14ac:dyDescent="0.25">
      <c r="A23530" s="379" t="s">
        <v>51121</v>
      </c>
      <c r="B23530" s="380" t="s">
        <v>51122</v>
      </c>
      <c r="C23530" s="380" t="s">
        <v>8</v>
      </c>
      <c r="D23530" s="381">
        <v>209.97</v>
      </c>
    </row>
    <row r="23531" spans="1:4" ht="9" customHeight="1" x14ac:dyDescent="0.25">
      <c r="A23531" s="379" t="s">
        <v>51123</v>
      </c>
      <c r="B23531" s="380" t="s">
        <v>51124</v>
      </c>
      <c r="C23531" s="380" t="s">
        <v>8</v>
      </c>
      <c r="D23531" s="381">
        <v>140.86000000000001</v>
      </c>
    </row>
    <row r="23532" spans="1:4" ht="9" customHeight="1" x14ac:dyDescent="0.25">
      <c r="A23532" s="379" t="s">
        <v>51125</v>
      </c>
      <c r="B23532" s="380" t="s">
        <v>51126</v>
      </c>
      <c r="C23532" s="380" t="s">
        <v>8</v>
      </c>
      <c r="D23532" s="381">
        <v>281.37</v>
      </c>
    </row>
    <row r="23533" spans="1:4" ht="9" customHeight="1" x14ac:dyDescent="0.25">
      <c r="A23533" s="379" t="s">
        <v>51127</v>
      </c>
      <c r="B23533" s="380" t="s">
        <v>51128</v>
      </c>
      <c r="C23533" s="380" t="s">
        <v>8</v>
      </c>
      <c r="D23533" s="381">
        <v>118.78</v>
      </c>
    </row>
    <row r="23534" spans="1:4" ht="9" customHeight="1" x14ac:dyDescent="0.25">
      <c r="A23534" s="379" t="s">
        <v>51129</v>
      </c>
      <c r="B23534" s="380" t="s">
        <v>51130</v>
      </c>
      <c r="C23534" s="380" t="s">
        <v>8</v>
      </c>
      <c r="D23534" s="381">
        <v>225.43</v>
      </c>
    </row>
    <row r="23535" spans="1:4" ht="9" customHeight="1" x14ac:dyDescent="0.25">
      <c r="A23535" s="379" t="s">
        <v>51131</v>
      </c>
      <c r="B23535" s="380" t="s">
        <v>51132</v>
      </c>
      <c r="C23535" s="380" t="s">
        <v>8</v>
      </c>
      <c r="D23535" s="381">
        <v>122.88</v>
      </c>
    </row>
    <row r="23536" spans="1:4" ht="9" customHeight="1" x14ac:dyDescent="0.25">
      <c r="A23536" s="379" t="s">
        <v>51133</v>
      </c>
      <c r="B23536" s="380" t="s">
        <v>51134</v>
      </c>
      <c r="C23536" s="380" t="s">
        <v>8</v>
      </c>
      <c r="D23536" s="381">
        <v>163.07</v>
      </c>
    </row>
    <row r="23537" spans="1:4" ht="9" customHeight="1" x14ac:dyDescent="0.25">
      <c r="A23537" s="379" t="s">
        <v>51135</v>
      </c>
      <c r="B23537" s="380" t="s">
        <v>51136</v>
      </c>
      <c r="C23537" s="380" t="s">
        <v>8</v>
      </c>
      <c r="D23537" s="381">
        <v>460.67</v>
      </c>
    </row>
    <row r="23538" spans="1:4" ht="9" customHeight="1" x14ac:dyDescent="0.25">
      <c r="A23538" s="382" t="s">
        <v>51137</v>
      </c>
      <c r="B23538" s="380" t="s">
        <v>51138</v>
      </c>
      <c r="C23538" s="383" t="s">
        <v>8</v>
      </c>
      <c r="D23538" s="384">
        <v>100.64</v>
      </c>
    </row>
    <row r="23539" spans="1:4" ht="9" customHeight="1" x14ac:dyDescent="0.25">
      <c r="A23539" s="379" t="s">
        <v>51139</v>
      </c>
      <c r="B23539" s="380" t="s">
        <v>51140</v>
      </c>
      <c r="C23539" s="380" t="s">
        <v>8</v>
      </c>
      <c r="D23539" s="381">
        <v>1026.23</v>
      </c>
    </row>
    <row r="23540" spans="1:4" ht="9" customHeight="1" x14ac:dyDescent="0.25">
      <c r="A23540" s="379" t="s">
        <v>51141</v>
      </c>
      <c r="B23540" s="380" t="s">
        <v>51142</v>
      </c>
      <c r="C23540" s="380" t="s">
        <v>48180</v>
      </c>
      <c r="D23540" s="381">
        <v>633.67999999999995</v>
      </c>
    </row>
    <row r="23541" spans="1:4" ht="9" customHeight="1" x14ac:dyDescent="0.25">
      <c r="A23541" s="379" t="s">
        <v>51143</v>
      </c>
      <c r="B23541" s="380" t="s">
        <v>51144</v>
      </c>
      <c r="C23541" s="380" t="s">
        <v>8</v>
      </c>
      <c r="D23541" s="381">
        <v>1571.21</v>
      </c>
    </row>
    <row r="23542" spans="1:4" ht="9" customHeight="1" x14ac:dyDescent="0.25">
      <c r="A23542" s="379" t="s">
        <v>51145</v>
      </c>
      <c r="B23542" s="380" t="s">
        <v>51146</v>
      </c>
      <c r="C23542" s="380" t="s">
        <v>8</v>
      </c>
      <c r="D23542" s="381">
        <v>215.46</v>
      </c>
    </row>
    <row r="23543" spans="1:4" ht="18" customHeight="1" x14ac:dyDescent="0.25">
      <c r="A23543" s="379" t="s">
        <v>51147</v>
      </c>
      <c r="B23543" s="380" t="s">
        <v>51148</v>
      </c>
      <c r="C23543" s="380" t="s">
        <v>8</v>
      </c>
      <c r="D23543" s="381">
        <v>351.39</v>
      </c>
    </row>
    <row r="23544" spans="1:4" ht="9" customHeight="1" x14ac:dyDescent="0.25">
      <c r="A23544" s="379" t="s">
        <v>51149</v>
      </c>
      <c r="B23544" s="380" t="s">
        <v>51150</v>
      </c>
      <c r="C23544" s="380" t="s">
        <v>8</v>
      </c>
      <c r="D23544" s="381">
        <v>648.6</v>
      </c>
    </row>
    <row r="23545" spans="1:4" ht="18" customHeight="1" x14ac:dyDescent="0.25">
      <c r="A23545" s="379" t="s">
        <v>51151</v>
      </c>
      <c r="B23545" s="380" t="s">
        <v>51152</v>
      </c>
      <c r="C23545" s="380" t="s">
        <v>8</v>
      </c>
      <c r="D23545" s="381">
        <v>647.62</v>
      </c>
    </row>
    <row r="23546" spans="1:4" ht="18" customHeight="1" x14ac:dyDescent="0.25">
      <c r="A23546" s="379" t="s">
        <v>51153</v>
      </c>
      <c r="B23546" s="380" t="s">
        <v>51154</v>
      </c>
      <c r="C23546" s="380" t="s">
        <v>8</v>
      </c>
      <c r="D23546" s="381">
        <v>692.98</v>
      </c>
    </row>
    <row r="23547" spans="1:4" ht="18" customHeight="1" x14ac:dyDescent="0.25">
      <c r="A23547" s="379" t="s">
        <v>51155</v>
      </c>
      <c r="B23547" s="380" t="s">
        <v>51156</v>
      </c>
      <c r="C23547" s="380" t="s">
        <v>8</v>
      </c>
      <c r="D23547" s="381">
        <v>149.96</v>
      </c>
    </row>
    <row r="23548" spans="1:4" ht="18" customHeight="1" x14ac:dyDescent="0.25">
      <c r="A23548" s="379" t="s">
        <v>51157</v>
      </c>
      <c r="B23548" s="380" t="s">
        <v>51158</v>
      </c>
      <c r="C23548" s="380" t="s">
        <v>8</v>
      </c>
      <c r="D23548" s="381">
        <v>291.33</v>
      </c>
    </row>
    <row r="23549" spans="1:4" ht="18" customHeight="1" x14ac:dyDescent="0.25">
      <c r="A23549" s="379" t="s">
        <v>51159</v>
      </c>
      <c r="B23549" s="380" t="s">
        <v>51160</v>
      </c>
      <c r="C23549" s="380" t="s">
        <v>8</v>
      </c>
      <c r="D23549" s="381">
        <v>954.27</v>
      </c>
    </row>
    <row r="23550" spans="1:4" ht="18" customHeight="1" x14ac:dyDescent="0.25">
      <c r="A23550" s="379" t="s">
        <v>51161</v>
      </c>
      <c r="B23550" s="380" t="s">
        <v>51162</v>
      </c>
      <c r="C23550" s="380" t="s">
        <v>8</v>
      </c>
      <c r="D23550" s="381">
        <v>1024.8599999999999</v>
      </c>
    </row>
    <row r="23551" spans="1:4" ht="18" customHeight="1" x14ac:dyDescent="0.25">
      <c r="A23551" s="379" t="s">
        <v>51163</v>
      </c>
      <c r="B23551" s="380" t="s">
        <v>51164</v>
      </c>
      <c r="C23551" s="380" t="s">
        <v>8</v>
      </c>
      <c r="D23551" s="381">
        <v>339.89</v>
      </c>
    </row>
    <row r="23552" spans="1:4" ht="18" customHeight="1" x14ac:dyDescent="0.25">
      <c r="A23552" s="379" t="s">
        <v>51165</v>
      </c>
      <c r="B23552" s="380" t="s">
        <v>51166</v>
      </c>
      <c r="C23552" s="380" t="s">
        <v>8</v>
      </c>
      <c r="D23552" s="381">
        <v>545</v>
      </c>
    </row>
    <row r="23553" spans="1:4" ht="18" customHeight="1" x14ac:dyDescent="0.25">
      <c r="A23553" s="379" t="s">
        <v>51167</v>
      </c>
      <c r="B23553" s="380" t="s">
        <v>51168</v>
      </c>
      <c r="C23553" s="380" t="s">
        <v>8</v>
      </c>
      <c r="D23553" s="381">
        <v>235.4</v>
      </c>
    </row>
    <row r="23554" spans="1:4" ht="18" customHeight="1" x14ac:dyDescent="0.25">
      <c r="A23554" s="379" t="s">
        <v>51169</v>
      </c>
      <c r="B23554" s="380" t="s">
        <v>51170</v>
      </c>
      <c r="C23554" s="380" t="s">
        <v>8</v>
      </c>
      <c r="D23554" s="381">
        <v>351.73</v>
      </c>
    </row>
    <row r="23555" spans="1:4" ht="9" customHeight="1" x14ac:dyDescent="0.25">
      <c r="A23555" s="379" t="s">
        <v>51171</v>
      </c>
      <c r="B23555" s="380" t="s">
        <v>51172</v>
      </c>
      <c r="C23555" s="380" t="s">
        <v>8</v>
      </c>
      <c r="D23555" s="381">
        <v>187.29</v>
      </c>
    </row>
    <row r="23556" spans="1:4" ht="9" customHeight="1" x14ac:dyDescent="0.25">
      <c r="A23556" s="379" t="s">
        <v>51173</v>
      </c>
      <c r="B23556" s="380" t="s">
        <v>51174</v>
      </c>
      <c r="C23556" s="380" t="s">
        <v>8</v>
      </c>
      <c r="D23556" s="381">
        <v>435.73</v>
      </c>
    </row>
    <row r="23557" spans="1:4" ht="9" customHeight="1" x14ac:dyDescent="0.25">
      <c r="A23557" s="382" t="s">
        <v>51175</v>
      </c>
      <c r="B23557" s="380" t="s">
        <v>51176</v>
      </c>
      <c r="C23557" s="383" t="s">
        <v>8</v>
      </c>
      <c r="D23557" s="384">
        <v>334.49</v>
      </c>
    </row>
    <row r="23558" spans="1:4" ht="9" customHeight="1" x14ac:dyDescent="0.25">
      <c r="A23558" s="379" t="s">
        <v>51177</v>
      </c>
      <c r="B23558" s="380" t="s">
        <v>51178</v>
      </c>
      <c r="C23558" s="380" t="s">
        <v>8</v>
      </c>
      <c r="D23558" s="381">
        <v>239.97</v>
      </c>
    </row>
    <row r="23559" spans="1:4" ht="9" customHeight="1" x14ac:dyDescent="0.25">
      <c r="A23559" s="379" t="s">
        <v>51179</v>
      </c>
      <c r="B23559" s="380" t="s">
        <v>51180</v>
      </c>
      <c r="C23559" s="380" t="s">
        <v>8</v>
      </c>
      <c r="D23559" s="381">
        <v>442.26</v>
      </c>
    </row>
    <row r="23560" spans="1:4" ht="9" customHeight="1" x14ac:dyDescent="0.25">
      <c r="A23560" s="379" t="s">
        <v>51181</v>
      </c>
      <c r="B23560" s="380" t="s">
        <v>51182</v>
      </c>
      <c r="C23560" s="380" t="s">
        <v>8</v>
      </c>
      <c r="D23560" s="381">
        <v>495.57</v>
      </c>
    </row>
    <row r="23561" spans="1:4" ht="9" customHeight="1" x14ac:dyDescent="0.25">
      <c r="A23561" s="382" t="s">
        <v>51183</v>
      </c>
      <c r="B23561" s="380" t="s">
        <v>51184</v>
      </c>
      <c r="C23561" s="383" t="s">
        <v>8</v>
      </c>
      <c r="D23561" s="384">
        <v>602.6</v>
      </c>
    </row>
    <row r="23562" spans="1:4" ht="9" customHeight="1" x14ac:dyDescent="0.25">
      <c r="A23562" s="379" t="s">
        <v>51185</v>
      </c>
      <c r="B23562" s="380" t="s">
        <v>51186</v>
      </c>
      <c r="C23562" s="380" t="s">
        <v>8</v>
      </c>
      <c r="D23562" s="381">
        <v>185.85</v>
      </c>
    </row>
    <row r="23563" spans="1:4" ht="9" customHeight="1" x14ac:dyDescent="0.25">
      <c r="A23563" s="379" t="s">
        <v>51187</v>
      </c>
      <c r="B23563" s="380" t="s">
        <v>51188</v>
      </c>
      <c r="C23563" s="380" t="s">
        <v>8</v>
      </c>
      <c r="D23563" s="381">
        <v>272.98</v>
      </c>
    </row>
    <row r="23564" spans="1:4" ht="9" customHeight="1" x14ac:dyDescent="0.25">
      <c r="A23564" s="379" t="s">
        <v>51189</v>
      </c>
      <c r="B23564" s="380" t="s">
        <v>51190</v>
      </c>
      <c r="C23564" s="380" t="s">
        <v>8</v>
      </c>
      <c r="D23564" s="381">
        <v>465.78</v>
      </c>
    </row>
    <row r="23565" spans="1:4" ht="9" customHeight="1" x14ac:dyDescent="0.25">
      <c r="A23565" s="379" t="s">
        <v>51191</v>
      </c>
      <c r="B23565" s="380" t="s">
        <v>51192</v>
      </c>
      <c r="C23565" s="380" t="s">
        <v>8</v>
      </c>
      <c r="D23565" s="381">
        <v>231.85</v>
      </c>
    </row>
    <row r="23566" spans="1:4" ht="9" customHeight="1" x14ac:dyDescent="0.25">
      <c r="A23566" s="379" t="s">
        <v>51193</v>
      </c>
      <c r="B23566" s="380" t="s">
        <v>51194</v>
      </c>
      <c r="C23566" s="380" t="s">
        <v>8</v>
      </c>
      <c r="D23566" s="381">
        <v>363.79</v>
      </c>
    </row>
    <row r="23567" spans="1:4" ht="9" customHeight="1" x14ac:dyDescent="0.25">
      <c r="A23567" s="379" t="s">
        <v>51195</v>
      </c>
      <c r="B23567" s="380" t="s">
        <v>51196</v>
      </c>
      <c r="C23567" s="380" t="s">
        <v>8</v>
      </c>
      <c r="D23567" s="381">
        <v>431.84</v>
      </c>
    </row>
    <row r="23568" spans="1:4" ht="9" customHeight="1" x14ac:dyDescent="0.25">
      <c r="A23568" s="379" t="s">
        <v>51197</v>
      </c>
      <c r="B23568" s="380" t="s">
        <v>51198</v>
      </c>
      <c r="C23568" s="380" t="s">
        <v>8</v>
      </c>
      <c r="D23568" s="381">
        <v>388.87</v>
      </c>
    </row>
    <row r="23569" spans="1:4" ht="9" customHeight="1" x14ac:dyDescent="0.25">
      <c r="A23569" s="379" t="s">
        <v>51199</v>
      </c>
      <c r="B23569" s="380" t="s">
        <v>51200</v>
      </c>
      <c r="C23569" s="380" t="s">
        <v>8</v>
      </c>
      <c r="D23569" s="381">
        <v>325.75</v>
      </c>
    </row>
    <row r="23570" spans="1:4" ht="9" customHeight="1" x14ac:dyDescent="0.25">
      <c r="A23570" s="379" t="s">
        <v>51201</v>
      </c>
      <c r="B23570" s="380" t="s">
        <v>51202</v>
      </c>
      <c r="C23570" s="380" t="s">
        <v>8</v>
      </c>
      <c r="D23570" s="381">
        <v>352.01</v>
      </c>
    </row>
    <row r="23571" spans="1:4" ht="9" customHeight="1" x14ac:dyDescent="0.25">
      <c r="A23571" s="379" t="s">
        <v>51203</v>
      </c>
      <c r="B23571" s="380" t="s">
        <v>51204</v>
      </c>
      <c r="C23571" s="380" t="s">
        <v>8</v>
      </c>
      <c r="D23571" s="381">
        <v>336.42</v>
      </c>
    </row>
    <row r="23572" spans="1:4" ht="9" customHeight="1" x14ac:dyDescent="0.25">
      <c r="A23572" s="379" t="s">
        <v>51205</v>
      </c>
      <c r="B23572" s="380" t="s">
        <v>51206</v>
      </c>
      <c r="C23572" s="380" t="s">
        <v>8</v>
      </c>
      <c r="D23572" s="381">
        <v>508.77</v>
      </c>
    </row>
    <row r="23573" spans="1:4" ht="9" customHeight="1" x14ac:dyDescent="0.25">
      <c r="A23573" s="379" t="s">
        <v>51207</v>
      </c>
      <c r="B23573" s="380" t="s">
        <v>51208</v>
      </c>
      <c r="C23573" s="380" t="s">
        <v>8</v>
      </c>
      <c r="D23573" s="381">
        <v>1067.6199999999999</v>
      </c>
    </row>
    <row r="23574" spans="1:4" ht="9" customHeight="1" x14ac:dyDescent="0.25">
      <c r="A23574" s="379" t="s">
        <v>51209</v>
      </c>
      <c r="B23574" s="380" t="s">
        <v>51210</v>
      </c>
      <c r="C23574" s="380" t="s">
        <v>8</v>
      </c>
      <c r="D23574" s="381">
        <v>63.32</v>
      </c>
    </row>
    <row r="23575" spans="1:4" ht="9" customHeight="1" x14ac:dyDescent="0.25">
      <c r="A23575" s="379" t="s">
        <v>51211</v>
      </c>
      <c r="B23575" s="380" t="s">
        <v>51212</v>
      </c>
      <c r="C23575" s="380" t="s">
        <v>8</v>
      </c>
      <c r="D23575" s="381">
        <v>1935.45</v>
      </c>
    </row>
    <row r="23576" spans="1:4" ht="9" customHeight="1" x14ac:dyDescent="0.25">
      <c r="A23576" s="379" t="s">
        <v>51213</v>
      </c>
      <c r="B23576" s="380" t="s">
        <v>51214</v>
      </c>
      <c r="C23576" s="380" t="s">
        <v>8</v>
      </c>
      <c r="D23576" s="381">
        <v>452.33</v>
      </c>
    </row>
    <row r="23577" spans="1:4" ht="9" customHeight="1" x14ac:dyDescent="0.25">
      <c r="A23577" s="379" t="s">
        <v>51215</v>
      </c>
      <c r="B23577" s="385" t="s">
        <v>51216</v>
      </c>
      <c r="C23577" s="380" t="s">
        <v>8</v>
      </c>
      <c r="D23577" s="381">
        <v>1267.92</v>
      </c>
    </row>
    <row r="23578" spans="1:4" ht="9" customHeight="1" x14ac:dyDescent="0.25">
      <c r="A23578" s="379" t="s">
        <v>51217</v>
      </c>
      <c r="B23578" s="380" t="s">
        <v>51218</v>
      </c>
      <c r="C23578" s="380" t="s">
        <v>48180</v>
      </c>
      <c r="D23578" s="381">
        <v>633.67999999999995</v>
      </c>
    </row>
    <row r="23579" spans="1:4" ht="18" customHeight="1" x14ac:dyDescent="0.25">
      <c r="A23579" s="379" t="s">
        <v>51219</v>
      </c>
      <c r="B23579" s="380" t="s">
        <v>51220</v>
      </c>
      <c r="C23579" s="380" t="s">
        <v>8</v>
      </c>
      <c r="D23579" s="381">
        <v>192.96</v>
      </c>
    </row>
    <row r="23580" spans="1:4" ht="9" customHeight="1" x14ac:dyDescent="0.25">
      <c r="A23580" s="379" t="s">
        <v>51221</v>
      </c>
      <c r="B23580" s="380" t="s">
        <v>51222</v>
      </c>
      <c r="C23580" s="380" t="s">
        <v>8</v>
      </c>
      <c r="D23580" s="381">
        <v>223.93</v>
      </c>
    </row>
    <row r="23581" spans="1:4" ht="9" customHeight="1" x14ac:dyDescent="0.25">
      <c r="A23581" s="379" t="s">
        <v>51223</v>
      </c>
      <c r="B23581" s="380" t="s">
        <v>51224</v>
      </c>
      <c r="C23581" s="380" t="s">
        <v>8</v>
      </c>
      <c r="D23581" s="381">
        <v>223.61</v>
      </c>
    </row>
    <row r="23582" spans="1:4" ht="9" customHeight="1" x14ac:dyDescent="0.25">
      <c r="A23582" s="379" t="s">
        <v>51225</v>
      </c>
      <c r="B23582" s="380" t="s">
        <v>51226</v>
      </c>
      <c r="C23582" s="380" t="s">
        <v>8</v>
      </c>
      <c r="D23582" s="381">
        <v>201.81</v>
      </c>
    </row>
    <row r="23583" spans="1:4" ht="9" customHeight="1" x14ac:dyDescent="0.25">
      <c r="A23583" s="379" t="s">
        <v>51227</v>
      </c>
      <c r="B23583" s="380" t="s">
        <v>51228</v>
      </c>
      <c r="C23583" s="380" t="s">
        <v>8</v>
      </c>
      <c r="D23583" s="381">
        <v>249.06</v>
      </c>
    </row>
    <row r="23584" spans="1:4" ht="9" customHeight="1" x14ac:dyDescent="0.25">
      <c r="A23584" s="379" t="s">
        <v>51229</v>
      </c>
      <c r="B23584" s="380" t="s">
        <v>51230</v>
      </c>
      <c r="C23584" s="380" t="s">
        <v>8</v>
      </c>
      <c r="D23584" s="381">
        <v>366.51</v>
      </c>
    </row>
    <row r="23585" spans="1:4" ht="9" customHeight="1" x14ac:dyDescent="0.25">
      <c r="A23585" s="379" t="s">
        <v>51231</v>
      </c>
      <c r="B23585" s="380" t="s">
        <v>51232</v>
      </c>
      <c r="C23585" s="380" t="s">
        <v>8</v>
      </c>
      <c r="D23585" s="381">
        <v>368.32</v>
      </c>
    </row>
    <row r="23586" spans="1:4" ht="9" customHeight="1" x14ac:dyDescent="0.25">
      <c r="A23586" s="379" t="s">
        <v>51233</v>
      </c>
      <c r="B23586" s="380" t="s">
        <v>51234</v>
      </c>
      <c r="C23586" s="380" t="s">
        <v>8</v>
      </c>
      <c r="D23586" s="381">
        <v>111.48</v>
      </c>
    </row>
    <row r="23587" spans="1:4" ht="9" customHeight="1" x14ac:dyDescent="0.25">
      <c r="A23587" s="379" t="s">
        <v>51235</v>
      </c>
      <c r="B23587" s="380" t="s">
        <v>51236</v>
      </c>
      <c r="C23587" s="380" t="s">
        <v>8</v>
      </c>
      <c r="D23587" s="381">
        <v>92.68</v>
      </c>
    </row>
    <row r="23588" spans="1:4" ht="9" customHeight="1" x14ac:dyDescent="0.25">
      <c r="A23588" s="379" t="s">
        <v>51237</v>
      </c>
      <c r="B23588" s="380" t="s">
        <v>51238</v>
      </c>
      <c r="C23588" s="380" t="s">
        <v>48180</v>
      </c>
      <c r="D23588" s="381">
        <v>633.67999999999995</v>
      </c>
    </row>
    <row r="23589" spans="1:4" ht="9" customHeight="1" x14ac:dyDescent="0.25">
      <c r="A23589" s="379" t="s">
        <v>51239</v>
      </c>
      <c r="B23589" s="380" t="s">
        <v>51240</v>
      </c>
      <c r="C23589" s="380" t="s">
        <v>8</v>
      </c>
      <c r="D23589" s="381">
        <v>346.56</v>
      </c>
    </row>
    <row r="23590" spans="1:4" ht="9" customHeight="1" x14ac:dyDescent="0.25">
      <c r="A23590" s="379" t="s">
        <v>51241</v>
      </c>
      <c r="B23590" s="380" t="s">
        <v>51242</v>
      </c>
      <c r="C23590" s="380" t="s">
        <v>8</v>
      </c>
      <c r="D23590" s="381">
        <v>3145.67</v>
      </c>
    </row>
    <row r="23591" spans="1:4" ht="9" customHeight="1" x14ac:dyDescent="0.25">
      <c r="A23591" s="379" t="s">
        <v>51243</v>
      </c>
      <c r="B23591" s="380" t="s">
        <v>51244</v>
      </c>
      <c r="C23591" s="380" t="s">
        <v>8</v>
      </c>
      <c r="D23591" s="381">
        <v>2633.64</v>
      </c>
    </row>
    <row r="23592" spans="1:4" ht="9" customHeight="1" x14ac:dyDescent="0.25">
      <c r="A23592" s="379" t="s">
        <v>51245</v>
      </c>
      <c r="B23592" s="380" t="s">
        <v>51246</v>
      </c>
      <c r="C23592" s="380" t="s">
        <v>8</v>
      </c>
      <c r="D23592" s="381">
        <v>986.53</v>
      </c>
    </row>
    <row r="23593" spans="1:4" ht="9" customHeight="1" x14ac:dyDescent="0.25">
      <c r="A23593" s="379" t="s">
        <v>51247</v>
      </c>
      <c r="B23593" s="380" t="s">
        <v>51248</v>
      </c>
      <c r="C23593" s="380" t="s">
        <v>8</v>
      </c>
      <c r="D23593" s="381">
        <v>6536.83</v>
      </c>
    </row>
    <row r="23594" spans="1:4" ht="9" customHeight="1" x14ac:dyDescent="0.25">
      <c r="A23594" s="379" t="s">
        <v>51249</v>
      </c>
      <c r="B23594" s="380" t="s">
        <v>51250</v>
      </c>
      <c r="C23594" s="380" t="s">
        <v>8</v>
      </c>
      <c r="D23594" s="381">
        <v>3544.76</v>
      </c>
    </row>
    <row r="23595" spans="1:4" ht="9" customHeight="1" x14ac:dyDescent="0.25">
      <c r="A23595" s="379" t="s">
        <v>51251</v>
      </c>
      <c r="B23595" s="380" t="s">
        <v>51252</v>
      </c>
      <c r="C23595" s="380" t="s">
        <v>8</v>
      </c>
      <c r="D23595" s="381">
        <v>3296.32</v>
      </c>
    </row>
    <row r="23596" spans="1:4" ht="9" customHeight="1" x14ac:dyDescent="0.25">
      <c r="A23596" s="379" t="s">
        <v>51253</v>
      </c>
      <c r="B23596" s="380" t="s">
        <v>51254</v>
      </c>
      <c r="C23596" s="380" t="s">
        <v>8</v>
      </c>
      <c r="D23596" s="381">
        <v>4027.56</v>
      </c>
    </row>
    <row r="23597" spans="1:4" ht="9" customHeight="1" x14ac:dyDescent="0.25">
      <c r="A23597" s="379" t="s">
        <v>51255</v>
      </c>
      <c r="B23597" s="380" t="s">
        <v>51256</v>
      </c>
      <c r="C23597" s="380" t="s">
        <v>8</v>
      </c>
      <c r="D23597" s="381">
        <v>4314.55</v>
      </c>
    </row>
    <row r="23598" spans="1:4" ht="9" customHeight="1" x14ac:dyDescent="0.25">
      <c r="A23598" s="379" t="s">
        <v>51257</v>
      </c>
      <c r="B23598" s="380" t="s">
        <v>51258</v>
      </c>
      <c r="C23598" s="380" t="s">
        <v>8</v>
      </c>
      <c r="D23598" s="381">
        <v>3024.38</v>
      </c>
    </row>
    <row r="23599" spans="1:4" ht="9" customHeight="1" x14ac:dyDescent="0.25">
      <c r="A23599" s="379" t="s">
        <v>51259</v>
      </c>
      <c r="B23599" s="380" t="s">
        <v>51260</v>
      </c>
      <c r="C23599" s="380" t="s">
        <v>8</v>
      </c>
      <c r="D23599" s="381">
        <v>394.32</v>
      </c>
    </row>
    <row r="23600" spans="1:4" ht="9" customHeight="1" x14ac:dyDescent="0.25">
      <c r="A23600" s="379" t="s">
        <v>51261</v>
      </c>
      <c r="B23600" s="380" t="s">
        <v>51262</v>
      </c>
      <c r="C23600" s="380" t="s">
        <v>8</v>
      </c>
      <c r="D23600" s="381">
        <v>238.62</v>
      </c>
    </row>
    <row r="23601" spans="1:4" ht="9" customHeight="1" x14ac:dyDescent="0.25">
      <c r="A23601" s="379" t="s">
        <v>51263</v>
      </c>
      <c r="B23601" s="380" t="s">
        <v>51264</v>
      </c>
      <c r="C23601" s="380" t="s">
        <v>8</v>
      </c>
      <c r="D23601" s="381">
        <v>267.60000000000002</v>
      </c>
    </row>
    <row r="23602" spans="1:4" ht="9" customHeight="1" x14ac:dyDescent="0.25">
      <c r="A23602" s="379" t="s">
        <v>51265</v>
      </c>
      <c r="B23602" s="380" t="s">
        <v>51266</v>
      </c>
      <c r="C23602" s="380" t="s">
        <v>8</v>
      </c>
      <c r="D23602" s="381">
        <v>694.38</v>
      </c>
    </row>
    <row r="23603" spans="1:4" ht="9" customHeight="1" x14ac:dyDescent="0.25">
      <c r="A23603" s="379" t="s">
        <v>51267</v>
      </c>
      <c r="B23603" s="380" t="s">
        <v>51268</v>
      </c>
      <c r="C23603" s="380" t="s">
        <v>8</v>
      </c>
      <c r="D23603" s="381">
        <v>2634.57</v>
      </c>
    </row>
    <row r="23604" spans="1:4" ht="9" customHeight="1" x14ac:dyDescent="0.25">
      <c r="A23604" s="379" t="s">
        <v>51269</v>
      </c>
      <c r="B23604" s="380" t="s">
        <v>51270</v>
      </c>
      <c r="C23604" s="380" t="s">
        <v>8</v>
      </c>
      <c r="D23604" s="381">
        <v>3501.39</v>
      </c>
    </row>
    <row r="23605" spans="1:4" ht="9" customHeight="1" x14ac:dyDescent="0.25">
      <c r="A23605" s="379" t="s">
        <v>51271</v>
      </c>
      <c r="B23605" s="380" t="s">
        <v>51272</v>
      </c>
      <c r="C23605" s="380" t="s">
        <v>8</v>
      </c>
      <c r="D23605" s="381">
        <v>4348.4799999999996</v>
      </c>
    </row>
    <row r="23606" spans="1:4" ht="9" customHeight="1" x14ac:dyDescent="0.25">
      <c r="A23606" s="379" t="s">
        <v>51273</v>
      </c>
      <c r="B23606" s="380" t="s">
        <v>51218</v>
      </c>
      <c r="C23606" s="380" t="s">
        <v>48180</v>
      </c>
      <c r="D23606" s="381">
        <v>633.67999999999995</v>
      </c>
    </row>
    <row r="23607" spans="1:4" ht="9" customHeight="1" x14ac:dyDescent="0.25">
      <c r="A23607" s="379" t="s">
        <v>51274</v>
      </c>
      <c r="B23607" s="380" t="s">
        <v>51275</v>
      </c>
      <c r="C23607" s="380" t="s">
        <v>8</v>
      </c>
      <c r="D23607" s="381">
        <v>1944.27</v>
      </c>
    </row>
    <row r="23608" spans="1:4" ht="9" customHeight="1" x14ac:dyDescent="0.25">
      <c r="A23608" s="379" t="s">
        <v>51276</v>
      </c>
      <c r="B23608" s="385" t="s">
        <v>51277</v>
      </c>
      <c r="C23608" s="380" t="s">
        <v>8</v>
      </c>
      <c r="D23608" s="381">
        <v>1083.31</v>
      </c>
    </row>
    <row r="23609" spans="1:4" ht="9" customHeight="1" x14ac:dyDescent="0.25">
      <c r="A23609" s="379" t="s">
        <v>51278</v>
      </c>
      <c r="B23609" s="380" t="s">
        <v>51279</v>
      </c>
      <c r="C23609" s="380" t="s">
        <v>48180</v>
      </c>
      <c r="D23609" s="381">
        <v>633.67999999999995</v>
      </c>
    </row>
    <row r="23610" spans="1:4" ht="18" customHeight="1" x14ac:dyDescent="0.25">
      <c r="A23610" s="379" t="s">
        <v>51280</v>
      </c>
      <c r="B23610" s="380" t="s">
        <v>51281</v>
      </c>
      <c r="C23610" s="380" t="s">
        <v>8</v>
      </c>
      <c r="D23610" s="381">
        <v>1041.71</v>
      </c>
    </row>
    <row r="23611" spans="1:4" ht="18" customHeight="1" x14ac:dyDescent="0.25">
      <c r="A23611" s="379" t="s">
        <v>51282</v>
      </c>
      <c r="B23611" s="380" t="s">
        <v>51283</v>
      </c>
      <c r="C23611" s="380" t="s">
        <v>8</v>
      </c>
      <c r="D23611" s="381">
        <v>1300.26</v>
      </c>
    </row>
    <row r="23612" spans="1:4" ht="9" customHeight="1" x14ac:dyDescent="0.25">
      <c r="A23612" s="379" t="s">
        <v>51284</v>
      </c>
      <c r="B23612" s="380" t="s">
        <v>51285</v>
      </c>
      <c r="C23612" s="380" t="s">
        <v>14</v>
      </c>
      <c r="D23612" s="381">
        <v>39.89</v>
      </c>
    </row>
    <row r="23613" spans="1:4" ht="18" customHeight="1" x14ac:dyDescent="0.25">
      <c r="A23613" s="379" t="s">
        <v>51286</v>
      </c>
      <c r="B23613" s="380" t="s">
        <v>51287</v>
      </c>
      <c r="C23613" s="380" t="s">
        <v>14</v>
      </c>
      <c r="D23613" s="381">
        <v>29.7</v>
      </c>
    </row>
    <row r="23614" spans="1:4" ht="9" customHeight="1" x14ac:dyDescent="0.25">
      <c r="A23614" s="379" t="s">
        <v>51288</v>
      </c>
      <c r="B23614" s="380" t="s">
        <v>51289</v>
      </c>
      <c r="C23614" s="380" t="s">
        <v>14</v>
      </c>
      <c r="D23614" s="381">
        <v>40.200000000000003</v>
      </c>
    </row>
    <row r="23615" spans="1:4" ht="9" customHeight="1" x14ac:dyDescent="0.25">
      <c r="A23615" s="379" t="s">
        <v>51290</v>
      </c>
      <c r="B23615" s="380" t="s">
        <v>51291</v>
      </c>
      <c r="C23615" s="380" t="s">
        <v>8</v>
      </c>
      <c r="D23615" s="381">
        <v>431.02</v>
      </c>
    </row>
    <row r="23616" spans="1:4" ht="9" customHeight="1" x14ac:dyDescent="0.25">
      <c r="A23616" s="379" t="s">
        <v>51292</v>
      </c>
      <c r="B23616" s="380" t="s">
        <v>51293</v>
      </c>
      <c r="C23616" s="380" t="s">
        <v>8</v>
      </c>
      <c r="D23616" s="381">
        <v>348.78</v>
      </c>
    </row>
    <row r="23617" spans="1:4" ht="9" customHeight="1" x14ac:dyDescent="0.25">
      <c r="A23617" s="379" t="s">
        <v>51294</v>
      </c>
      <c r="B23617" s="380" t="s">
        <v>51295</v>
      </c>
      <c r="C23617" s="380" t="s">
        <v>8</v>
      </c>
      <c r="D23617" s="381">
        <v>85.07</v>
      </c>
    </row>
    <row r="23618" spans="1:4" ht="9" customHeight="1" x14ac:dyDescent="0.25">
      <c r="A23618" s="379" t="s">
        <v>51296</v>
      </c>
      <c r="B23618" s="380" t="s">
        <v>51297</v>
      </c>
      <c r="C23618" s="380" t="s">
        <v>8</v>
      </c>
      <c r="D23618" s="381">
        <v>60.14</v>
      </c>
    </row>
    <row r="23619" spans="1:4" ht="9" customHeight="1" x14ac:dyDescent="0.25">
      <c r="A23619" s="379" t="s">
        <v>51298</v>
      </c>
      <c r="B23619" s="380" t="s">
        <v>51299</v>
      </c>
      <c r="C23619" s="380" t="s">
        <v>8</v>
      </c>
      <c r="D23619" s="381">
        <v>60.45</v>
      </c>
    </row>
    <row r="23620" spans="1:4" ht="9" customHeight="1" x14ac:dyDescent="0.25">
      <c r="A23620" s="379" t="s">
        <v>51300</v>
      </c>
      <c r="B23620" s="380" t="s">
        <v>51301</v>
      </c>
      <c r="C23620" s="380" t="s">
        <v>8</v>
      </c>
      <c r="D23620" s="381">
        <v>46.29</v>
      </c>
    </row>
    <row r="23621" spans="1:4" ht="9" customHeight="1" x14ac:dyDescent="0.25">
      <c r="A23621" s="382" t="s">
        <v>51302</v>
      </c>
      <c r="B23621" s="380" t="s">
        <v>51303</v>
      </c>
      <c r="C23621" s="383" t="s">
        <v>8</v>
      </c>
      <c r="D23621" s="384">
        <v>3220.48</v>
      </c>
    </row>
    <row r="23622" spans="1:4" ht="9" customHeight="1" x14ac:dyDescent="0.25">
      <c r="A23622" s="379" t="s">
        <v>51304</v>
      </c>
      <c r="B23622" s="380" t="s">
        <v>51305</v>
      </c>
      <c r="C23622" s="380" t="s">
        <v>8</v>
      </c>
      <c r="D23622" s="381">
        <v>110.31</v>
      </c>
    </row>
    <row r="23623" spans="1:4" ht="18" customHeight="1" x14ac:dyDescent="0.25">
      <c r="A23623" s="379" t="s">
        <v>51306</v>
      </c>
      <c r="B23623" s="380" t="s">
        <v>51307</v>
      </c>
      <c r="C23623" s="380" t="s">
        <v>14</v>
      </c>
      <c r="D23623" s="381">
        <v>42.17</v>
      </c>
    </row>
    <row r="23624" spans="1:4" ht="9" customHeight="1" x14ac:dyDescent="0.25">
      <c r="A23624" s="379" t="s">
        <v>51308</v>
      </c>
      <c r="B23624" s="380" t="s">
        <v>51309</v>
      </c>
      <c r="C23624" s="380" t="s">
        <v>48180</v>
      </c>
      <c r="D23624" s="381">
        <v>633.67999999999995</v>
      </c>
    </row>
    <row r="23625" spans="1:4" ht="9" customHeight="1" x14ac:dyDescent="0.25">
      <c r="A23625" s="379" t="s">
        <v>51310</v>
      </c>
      <c r="B23625" s="380" t="s">
        <v>51311</v>
      </c>
      <c r="C23625" s="380" t="s">
        <v>5</v>
      </c>
      <c r="D23625" s="381">
        <v>0.73</v>
      </c>
    </row>
    <row r="23626" spans="1:4" ht="9" customHeight="1" x14ac:dyDescent="0.25">
      <c r="A23626" s="379" t="s">
        <v>51312</v>
      </c>
      <c r="B23626" s="380" t="s">
        <v>51313</v>
      </c>
      <c r="C23626" s="380" t="s">
        <v>8</v>
      </c>
      <c r="D23626" s="381">
        <v>6.11</v>
      </c>
    </row>
    <row r="23627" spans="1:4" ht="9" customHeight="1" x14ac:dyDescent="0.25">
      <c r="A23627" s="379" t="s">
        <v>51314</v>
      </c>
      <c r="B23627" s="380" t="s">
        <v>51315</v>
      </c>
      <c r="C23627" s="380" t="s">
        <v>8</v>
      </c>
      <c r="D23627" s="381">
        <v>16.3</v>
      </c>
    </row>
    <row r="23628" spans="1:4" ht="9" customHeight="1" x14ac:dyDescent="0.25">
      <c r="A23628" s="379" t="s">
        <v>51316</v>
      </c>
      <c r="B23628" s="380" t="s">
        <v>51317</v>
      </c>
      <c r="C23628" s="380" t="s">
        <v>8</v>
      </c>
      <c r="D23628" s="381">
        <v>12.23</v>
      </c>
    </row>
    <row r="23629" spans="1:4" ht="9" customHeight="1" x14ac:dyDescent="0.25">
      <c r="A23629" s="379" t="s">
        <v>51318</v>
      </c>
      <c r="B23629" s="380" t="s">
        <v>51319</v>
      </c>
      <c r="C23629" s="380" t="s">
        <v>14</v>
      </c>
      <c r="D23629" s="381">
        <v>10.19</v>
      </c>
    </row>
    <row r="23630" spans="1:4" ht="9" customHeight="1" x14ac:dyDescent="0.25">
      <c r="A23630" s="379" t="s">
        <v>51320</v>
      </c>
      <c r="B23630" s="380" t="s">
        <v>51321</v>
      </c>
      <c r="C23630" s="380" t="s">
        <v>8</v>
      </c>
      <c r="D23630" s="381">
        <v>1.83</v>
      </c>
    </row>
    <row r="23631" spans="1:4" ht="9" customHeight="1" x14ac:dyDescent="0.25">
      <c r="A23631" s="379" t="s">
        <v>51322</v>
      </c>
      <c r="B23631" s="380" t="s">
        <v>51323</v>
      </c>
      <c r="C23631" s="380" t="s">
        <v>8</v>
      </c>
      <c r="D23631" s="381">
        <v>10.19</v>
      </c>
    </row>
    <row r="23632" spans="1:4" ht="9" customHeight="1" x14ac:dyDescent="0.25">
      <c r="A23632" s="379" t="s">
        <v>51324</v>
      </c>
      <c r="B23632" s="380" t="s">
        <v>51325</v>
      </c>
      <c r="C23632" s="380" t="s">
        <v>14</v>
      </c>
      <c r="D23632" s="381">
        <v>8.15</v>
      </c>
    </row>
    <row r="23633" spans="1:4" ht="9" customHeight="1" x14ac:dyDescent="0.25">
      <c r="A23633" s="379" t="s">
        <v>51326</v>
      </c>
      <c r="B23633" s="380" t="s">
        <v>51327</v>
      </c>
      <c r="C23633" s="380" t="s">
        <v>8</v>
      </c>
      <c r="D23633" s="381">
        <v>88.75</v>
      </c>
    </row>
    <row r="23634" spans="1:4" ht="9" customHeight="1" x14ac:dyDescent="0.25">
      <c r="A23634" s="379" t="s">
        <v>51328</v>
      </c>
      <c r="B23634" s="380" t="s">
        <v>51329</v>
      </c>
      <c r="C23634" s="380" t="s">
        <v>8</v>
      </c>
      <c r="D23634" s="381">
        <v>59.16</v>
      </c>
    </row>
    <row r="23635" spans="1:4" ht="9" customHeight="1" x14ac:dyDescent="0.25">
      <c r="A23635" s="379" t="s">
        <v>51330</v>
      </c>
      <c r="B23635" s="380" t="s">
        <v>51331</v>
      </c>
      <c r="C23635" s="380" t="s">
        <v>14</v>
      </c>
      <c r="D23635" s="381">
        <v>29.58</v>
      </c>
    </row>
    <row r="23636" spans="1:4" ht="9" customHeight="1" x14ac:dyDescent="0.25">
      <c r="A23636" s="379" t="s">
        <v>51332</v>
      </c>
      <c r="B23636" s="380" t="s">
        <v>51333</v>
      </c>
      <c r="C23636" s="380" t="s">
        <v>8</v>
      </c>
      <c r="D23636" s="381">
        <v>118.33</v>
      </c>
    </row>
    <row r="23637" spans="1:4" ht="9" customHeight="1" x14ac:dyDescent="0.25">
      <c r="A23637" s="379" t="s">
        <v>51334</v>
      </c>
      <c r="B23637" s="380" t="s">
        <v>51335</v>
      </c>
      <c r="C23637" s="380" t="s">
        <v>8</v>
      </c>
      <c r="D23637" s="381">
        <v>26.5</v>
      </c>
    </row>
    <row r="23638" spans="1:4" ht="9" customHeight="1" x14ac:dyDescent="0.25">
      <c r="A23638" s="379" t="s">
        <v>51336</v>
      </c>
      <c r="B23638" s="380" t="s">
        <v>51337</v>
      </c>
      <c r="C23638" s="380" t="s">
        <v>8</v>
      </c>
      <c r="D23638" s="381">
        <v>148.38</v>
      </c>
    </row>
    <row r="23639" spans="1:4" ht="9" customHeight="1" x14ac:dyDescent="0.25">
      <c r="A23639" s="379" t="s">
        <v>51338</v>
      </c>
      <c r="B23639" s="380" t="s">
        <v>51339</v>
      </c>
      <c r="C23639" s="380" t="s">
        <v>8</v>
      </c>
      <c r="D23639" s="381">
        <v>20.38</v>
      </c>
    </row>
    <row r="23640" spans="1:4" ht="9" customHeight="1" x14ac:dyDescent="0.25">
      <c r="A23640" s="379" t="s">
        <v>51340</v>
      </c>
      <c r="B23640" s="380" t="s">
        <v>51341</v>
      </c>
      <c r="C23640" s="380" t="s">
        <v>8</v>
      </c>
      <c r="D23640" s="381">
        <v>29.58</v>
      </c>
    </row>
    <row r="23641" spans="1:4" ht="9" customHeight="1" x14ac:dyDescent="0.25">
      <c r="A23641" s="379" t="s">
        <v>51342</v>
      </c>
      <c r="B23641" s="380" t="s">
        <v>51343</v>
      </c>
      <c r="C23641" s="380" t="s">
        <v>8</v>
      </c>
      <c r="D23641" s="381">
        <v>17.89</v>
      </c>
    </row>
    <row r="23642" spans="1:4" ht="9" customHeight="1" x14ac:dyDescent="0.25">
      <c r="A23642" s="379" t="s">
        <v>51344</v>
      </c>
      <c r="B23642" s="380" t="s">
        <v>51345</v>
      </c>
      <c r="C23642" s="380" t="s">
        <v>8</v>
      </c>
      <c r="D23642" s="381">
        <v>266.72000000000003</v>
      </c>
    </row>
    <row r="23643" spans="1:4" ht="9" customHeight="1" x14ac:dyDescent="0.25">
      <c r="A23643" s="379" t="s">
        <v>51346</v>
      </c>
      <c r="B23643" s="380" t="s">
        <v>51347</v>
      </c>
      <c r="C23643" s="380" t="s">
        <v>8</v>
      </c>
      <c r="D23643" s="381">
        <v>296.3</v>
      </c>
    </row>
    <row r="23644" spans="1:4" ht="9" customHeight="1" x14ac:dyDescent="0.25">
      <c r="A23644" s="379" t="s">
        <v>51348</v>
      </c>
      <c r="B23644" s="380" t="s">
        <v>51349</v>
      </c>
      <c r="C23644" s="380" t="s">
        <v>8</v>
      </c>
      <c r="D23644" s="381">
        <v>203.84</v>
      </c>
    </row>
    <row r="23645" spans="1:4" ht="9" customHeight="1" x14ac:dyDescent="0.25">
      <c r="A23645" s="379" t="s">
        <v>51350</v>
      </c>
      <c r="B23645" s="380" t="s">
        <v>51351</v>
      </c>
      <c r="C23645" s="380" t="s">
        <v>8</v>
      </c>
      <c r="D23645" s="381">
        <v>81.53</v>
      </c>
    </row>
    <row r="23646" spans="1:4" ht="9" customHeight="1" x14ac:dyDescent="0.25">
      <c r="A23646" s="379" t="s">
        <v>51352</v>
      </c>
      <c r="B23646" s="380" t="s">
        <v>51353</v>
      </c>
      <c r="C23646" s="380" t="s">
        <v>8</v>
      </c>
      <c r="D23646" s="381">
        <v>61.15</v>
      </c>
    </row>
    <row r="23647" spans="1:4" ht="9" customHeight="1" x14ac:dyDescent="0.25">
      <c r="A23647" s="379" t="s">
        <v>51354</v>
      </c>
      <c r="B23647" s="380" t="s">
        <v>51355</v>
      </c>
      <c r="C23647" s="380" t="s">
        <v>8</v>
      </c>
      <c r="D23647" s="381">
        <v>88.75</v>
      </c>
    </row>
    <row r="23648" spans="1:4" ht="9" customHeight="1" x14ac:dyDescent="0.25">
      <c r="A23648" s="379" t="s">
        <v>51356</v>
      </c>
      <c r="B23648" s="380" t="s">
        <v>51357</v>
      </c>
      <c r="C23648" s="380" t="s">
        <v>8</v>
      </c>
      <c r="D23648" s="381">
        <v>18.39</v>
      </c>
    </row>
    <row r="23649" spans="1:4" ht="9" customHeight="1" x14ac:dyDescent="0.25">
      <c r="A23649" s="379" t="s">
        <v>51358</v>
      </c>
      <c r="B23649" s="380" t="s">
        <v>51359</v>
      </c>
      <c r="C23649" s="380" t="s">
        <v>8</v>
      </c>
      <c r="D23649" s="381">
        <v>61.15</v>
      </c>
    </row>
    <row r="23650" spans="1:4" ht="9" customHeight="1" x14ac:dyDescent="0.25">
      <c r="A23650" s="379" t="s">
        <v>51360</v>
      </c>
      <c r="B23650" s="380" t="s">
        <v>51361</v>
      </c>
      <c r="C23650" s="380" t="s">
        <v>8</v>
      </c>
      <c r="D23650" s="381">
        <v>29.43</v>
      </c>
    </row>
    <row r="23651" spans="1:4" ht="9" customHeight="1" x14ac:dyDescent="0.25">
      <c r="A23651" s="379" t="s">
        <v>51362</v>
      </c>
      <c r="B23651" s="380" t="s">
        <v>51363</v>
      </c>
      <c r="C23651" s="380" t="s">
        <v>8</v>
      </c>
      <c r="D23651" s="381">
        <v>9.19</v>
      </c>
    </row>
    <row r="23652" spans="1:4" ht="9" customHeight="1" x14ac:dyDescent="0.25">
      <c r="A23652" s="379" t="s">
        <v>51364</v>
      </c>
      <c r="B23652" s="380" t="s">
        <v>51365</v>
      </c>
      <c r="C23652" s="380" t="s">
        <v>8</v>
      </c>
      <c r="D23652" s="381">
        <v>47.98</v>
      </c>
    </row>
    <row r="23653" spans="1:4" ht="9" customHeight="1" x14ac:dyDescent="0.25">
      <c r="A23653" s="379" t="s">
        <v>51366</v>
      </c>
      <c r="B23653" s="380" t="s">
        <v>51367</v>
      </c>
      <c r="C23653" s="380" t="s">
        <v>48180</v>
      </c>
      <c r="D23653" s="381">
        <v>633.67999999999995</v>
      </c>
    </row>
    <row r="23654" spans="1:4" ht="9" customHeight="1" x14ac:dyDescent="0.25">
      <c r="A23654" s="379" t="s">
        <v>51368</v>
      </c>
      <c r="B23654" s="380" t="s">
        <v>51369</v>
      </c>
      <c r="C23654" s="380" t="s">
        <v>8</v>
      </c>
      <c r="D23654" s="381">
        <v>163.07</v>
      </c>
    </row>
    <row r="23655" spans="1:4" ht="9" customHeight="1" x14ac:dyDescent="0.25">
      <c r="A23655" s="379" t="s">
        <v>51370</v>
      </c>
      <c r="B23655" s="380" t="s">
        <v>51371</v>
      </c>
      <c r="C23655" s="380" t="s">
        <v>8</v>
      </c>
      <c r="D23655" s="381">
        <v>203.84</v>
      </c>
    </row>
    <row r="23656" spans="1:4" ht="9" customHeight="1" x14ac:dyDescent="0.25">
      <c r="A23656" s="379" t="s">
        <v>51372</v>
      </c>
      <c r="B23656" s="380" t="s">
        <v>51373</v>
      </c>
      <c r="C23656" s="380" t="s">
        <v>8</v>
      </c>
      <c r="D23656" s="381">
        <v>20.38</v>
      </c>
    </row>
    <row r="23657" spans="1:4" ht="9" customHeight="1" x14ac:dyDescent="0.25">
      <c r="A23657" s="379" t="s">
        <v>51374</v>
      </c>
      <c r="B23657" s="380" t="s">
        <v>51375</v>
      </c>
      <c r="C23657" s="380" t="s">
        <v>8</v>
      </c>
      <c r="D23657" s="381">
        <v>10.19</v>
      </c>
    </row>
    <row r="23658" spans="1:4" ht="9" customHeight="1" x14ac:dyDescent="0.25">
      <c r="A23658" s="379" t="s">
        <v>51376</v>
      </c>
      <c r="B23658" s="380" t="s">
        <v>51377</v>
      </c>
      <c r="C23658" s="380" t="s">
        <v>8</v>
      </c>
      <c r="D23658" s="381">
        <v>81.53</v>
      </c>
    </row>
    <row r="23659" spans="1:4" ht="9" customHeight="1" x14ac:dyDescent="0.25">
      <c r="A23659" s="379" t="s">
        <v>51378</v>
      </c>
      <c r="B23659" s="380" t="s">
        <v>51379</v>
      </c>
      <c r="C23659" s="380" t="s">
        <v>14</v>
      </c>
      <c r="D23659" s="381">
        <v>10.19</v>
      </c>
    </row>
    <row r="23660" spans="1:4" ht="9" customHeight="1" x14ac:dyDescent="0.25">
      <c r="A23660" s="379" t="s">
        <v>51380</v>
      </c>
      <c r="B23660" s="380" t="s">
        <v>51381</v>
      </c>
      <c r="C23660" s="380" t="s">
        <v>14</v>
      </c>
      <c r="D23660" s="381">
        <v>20.38</v>
      </c>
    </row>
    <row r="23661" spans="1:4" ht="9" customHeight="1" x14ac:dyDescent="0.25">
      <c r="A23661" s="379" t="s">
        <v>51382</v>
      </c>
      <c r="B23661" s="380" t="s">
        <v>51383</v>
      </c>
      <c r="C23661" s="380" t="s">
        <v>14</v>
      </c>
      <c r="D23661" s="381">
        <v>5.09</v>
      </c>
    </row>
    <row r="23662" spans="1:4" ht="9" customHeight="1" x14ac:dyDescent="0.25">
      <c r="A23662" s="379" t="s">
        <v>51384</v>
      </c>
      <c r="B23662" s="380" t="s">
        <v>51385</v>
      </c>
      <c r="C23662" s="380" t="s">
        <v>14</v>
      </c>
      <c r="D23662" s="381">
        <v>10.19</v>
      </c>
    </row>
    <row r="23663" spans="1:4" ht="9" customHeight="1" x14ac:dyDescent="0.25">
      <c r="A23663" s="379" t="s">
        <v>51386</v>
      </c>
      <c r="B23663" s="380" t="s">
        <v>51387</v>
      </c>
      <c r="C23663" s="380" t="s">
        <v>8</v>
      </c>
      <c r="D23663" s="381">
        <v>20.38</v>
      </c>
    </row>
    <row r="23664" spans="1:4" ht="9" customHeight="1" x14ac:dyDescent="0.25">
      <c r="A23664" s="379" t="s">
        <v>51388</v>
      </c>
      <c r="B23664" s="380" t="s">
        <v>51389</v>
      </c>
      <c r="C23664" s="380" t="s">
        <v>8</v>
      </c>
      <c r="D23664" s="381">
        <v>40.76</v>
      </c>
    </row>
    <row r="23665" spans="1:4" ht="9" customHeight="1" x14ac:dyDescent="0.25">
      <c r="A23665" s="379" t="s">
        <v>51390</v>
      </c>
      <c r="B23665" s="380" t="s">
        <v>51391</v>
      </c>
      <c r="C23665" s="380" t="s">
        <v>14</v>
      </c>
      <c r="D23665" s="381">
        <v>1.01</v>
      </c>
    </row>
    <row r="23666" spans="1:4" ht="9" customHeight="1" x14ac:dyDescent="0.25">
      <c r="A23666" s="379" t="s">
        <v>51392</v>
      </c>
      <c r="B23666" s="380" t="s">
        <v>51393</v>
      </c>
      <c r="C23666" s="380" t="s">
        <v>14</v>
      </c>
      <c r="D23666" s="381">
        <v>2.0299999999999998</v>
      </c>
    </row>
    <row r="23667" spans="1:4" ht="9" customHeight="1" x14ac:dyDescent="0.25">
      <c r="A23667" s="379" t="s">
        <v>51394</v>
      </c>
      <c r="B23667" s="380" t="s">
        <v>51395</v>
      </c>
      <c r="C23667" s="380" t="s">
        <v>14</v>
      </c>
      <c r="D23667" s="381">
        <v>1.22</v>
      </c>
    </row>
    <row r="23668" spans="1:4" ht="9" customHeight="1" x14ac:dyDescent="0.25">
      <c r="A23668" s="379" t="s">
        <v>51396</v>
      </c>
      <c r="B23668" s="380" t="s">
        <v>51397</v>
      </c>
      <c r="C23668" s="380" t="s">
        <v>14</v>
      </c>
      <c r="D23668" s="381">
        <v>2.44</v>
      </c>
    </row>
    <row r="23669" spans="1:4" ht="9" customHeight="1" x14ac:dyDescent="0.25">
      <c r="A23669" s="379" t="s">
        <v>51398</v>
      </c>
      <c r="B23669" s="380" t="s">
        <v>51399</v>
      </c>
      <c r="C23669" s="380" t="s">
        <v>8</v>
      </c>
      <c r="D23669" s="381">
        <v>8.15</v>
      </c>
    </row>
    <row r="23670" spans="1:4" ht="9" customHeight="1" x14ac:dyDescent="0.25">
      <c r="A23670" s="379" t="s">
        <v>51400</v>
      </c>
      <c r="B23670" s="380" t="s">
        <v>51401</v>
      </c>
      <c r="C23670" s="380" t="s">
        <v>8</v>
      </c>
      <c r="D23670" s="381">
        <v>20.38</v>
      </c>
    </row>
    <row r="23671" spans="1:4" ht="9" customHeight="1" x14ac:dyDescent="0.25">
      <c r="A23671" s="379" t="s">
        <v>51402</v>
      </c>
      <c r="B23671" s="380" t="s">
        <v>51403</v>
      </c>
      <c r="C23671" s="380" t="s">
        <v>7</v>
      </c>
      <c r="D23671" s="381">
        <v>40.76</v>
      </c>
    </row>
    <row r="23672" spans="1:4" ht="9" customHeight="1" x14ac:dyDescent="0.25">
      <c r="A23672" s="379" t="s">
        <v>51404</v>
      </c>
      <c r="B23672" s="380" t="s">
        <v>51405</v>
      </c>
      <c r="C23672" s="380" t="s">
        <v>8</v>
      </c>
      <c r="D23672" s="381">
        <v>8.15</v>
      </c>
    </row>
    <row r="23673" spans="1:4" ht="9" customHeight="1" x14ac:dyDescent="0.25">
      <c r="A23673" s="379" t="s">
        <v>51406</v>
      </c>
      <c r="B23673" s="380" t="s">
        <v>51407</v>
      </c>
      <c r="C23673" s="380" t="s">
        <v>8</v>
      </c>
      <c r="D23673" s="381">
        <v>20.38</v>
      </c>
    </row>
    <row r="23674" spans="1:4" ht="9" customHeight="1" x14ac:dyDescent="0.25">
      <c r="A23674" s="379" t="s">
        <v>51408</v>
      </c>
      <c r="B23674" s="380" t="s">
        <v>51409</v>
      </c>
      <c r="C23674" s="380" t="s">
        <v>8</v>
      </c>
      <c r="D23674" s="381">
        <v>5.09</v>
      </c>
    </row>
    <row r="23675" spans="1:4" ht="9" customHeight="1" x14ac:dyDescent="0.25">
      <c r="A23675" s="379" t="s">
        <v>51410</v>
      </c>
      <c r="B23675" s="380" t="s">
        <v>51411</v>
      </c>
      <c r="C23675" s="380" t="s">
        <v>8</v>
      </c>
      <c r="D23675" s="381">
        <v>20.38</v>
      </c>
    </row>
    <row r="23676" spans="1:4" ht="9" customHeight="1" x14ac:dyDescent="0.25">
      <c r="A23676" s="379" t="s">
        <v>51412</v>
      </c>
      <c r="B23676" s="380" t="s">
        <v>51413</v>
      </c>
      <c r="C23676" s="380" t="s">
        <v>8</v>
      </c>
      <c r="D23676" s="381">
        <v>30.57</v>
      </c>
    </row>
    <row r="23677" spans="1:4" ht="9" customHeight="1" x14ac:dyDescent="0.25">
      <c r="A23677" s="379" t="s">
        <v>51414</v>
      </c>
      <c r="B23677" s="380" t="s">
        <v>51415</v>
      </c>
      <c r="C23677" s="380" t="s">
        <v>8</v>
      </c>
      <c r="D23677" s="381">
        <v>40.76</v>
      </c>
    </row>
    <row r="23678" spans="1:4" ht="9" customHeight="1" x14ac:dyDescent="0.25">
      <c r="A23678" s="379" t="s">
        <v>51416</v>
      </c>
      <c r="B23678" s="380" t="s">
        <v>51417</v>
      </c>
      <c r="C23678" s="380" t="s">
        <v>14</v>
      </c>
      <c r="D23678" s="381">
        <v>20.38</v>
      </c>
    </row>
    <row r="23679" spans="1:4" ht="9" customHeight="1" x14ac:dyDescent="0.25">
      <c r="A23679" s="379" t="s">
        <v>51418</v>
      </c>
      <c r="B23679" s="380" t="s">
        <v>51419</v>
      </c>
      <c r="C23679" s="380" t="s">
        <v>48180</v>
      </c>
      <c r="D23679" s="381">
        <v>633.67999999999995</v>
      </c>
    </row>
    <row r="23680" spans="1:4" ht="9" customHeight="1" x14ac:dyDescent="0.25">
      <c r="A23680" s="379" t="s">
        <v>51420</v>
      </c>
      <c r="B23680" s="380" t="s">
        <v>51421</v>
      </c>
      <c r="C23680" s="380" t="s">
        <v>8</v>
      </c>
      <c r="D23680" s="381">
        <v>16.3</v>
      </c>
    </row>
    <row r="23681" spans="1:4" ht="9" customHeight="1" x14ac:dyDescent="0.25">
      <c r="A23681" s="379" t="s">
        <v>51422</v>
      </c>
      <c r="B23681" s="380" t="s">
        <v>51423</v>
      </c>
      <c r="C23681" s="380" t="s">
        <v>8</v>
      </c>
      <c r="D23681" s="381">
        <v>24.46</v>
      </c>
    </row>
    <row r="23682" spans="1:4" ht="9" customHeight="1" x14ac:dyDescent="0.25">
      <c r="A23682" s="379" t="s">
        <v>51424</v>
      </c>
      <c r="B23682" s="380" t="s">
        <v>51425</v>
      </c>
      <c r="C23682" s="380" t="s">
        <v>8</v>
      </c>
      <c r="D23682" s="381">
        <v>40.76</v>
      </c>
    </row>
    <row r="23683" spans="1:4" ht="9" customHeight="1" x14ac:dyDescent="0.25">
      <c r="A23683" s="379" t="s">
        <v>51426</v>
      </c>
      <c r="B23683" s="380" t="s">
        <v>51427</v>
      </c>
      <c r="C23683" s="380" t="s">
        <v>8</v>
      </c>
      <c r="D23683" s="381">
        <v>61.15</v>
      </c>
    </row>
    <row r="23684" spans="1:4" ht="9" customHeight="1" x14ac:dyDescent="0.25">
      <c r="A23684" s="379" t="s">
        <v>51428</v>
      </c>
      <c r="B23684" s="380" t="s">
        <v>51429</v>
      </c>
      <c r="C23684" s="380" t="s">
        <v>8</v>
      </c>
      <c r="D23684" s="381">
        <v>6.11</v>
      </c>
    </row>
    <row r="23685" spans="1:4" ht="9" customHeight="1" x14ac:dyDescent="0.25">
      <c r="A23685" s="379" t="s">
        <v>51430</v>
      </c>
      <c r="B23685" s="380" t="s">
        <v>51431</v>
      </c>
      <c r="C23685" s="380" t="s">
        <v>8</v>
      </c>
      <c r="D23685" s="381">
        <v>6.11</v>
      </c>
    </row>
    <row r="23686" spans="1:4" ht="9" customHeight="1" x14ac:dyDescent="0.25">
      <c r="A23686" s="379" t="s">
        <v>51432</v>
      </c>
      <c r="B23686" s="380" t="s">
        <v>51433</v>
      </c>
      <c r="C23686" s="380" t="s">
        <v>8</v>
      </c>
      <c r="D23686" s="381">
        <v>8.15</v>
      </c>
    </row>
    <row r="23687" spans="1:4" ht="9" customHeight="1" x14ac:dyDescent="0.25">
      <c r="A23687" s="379" t="s">
        <v>51434</v>
      </c>
      <c r="B23687" s="380" t="s">
        <v>51435</v>
      </c>
      <c r="C23687" s="380" t="s">
        <v>8</v>
      </c>
      <c r="D23687" s="381">
        <v>40.76</v>
      </c>
    </row>
    <row r="23688" spans="1:4" ht="9" customHeight="1" x14ac:dyDescent="0.25">
      <c r="A23688" s="379" t="s">
        <v>51436</v>
      </c>
      <c r="B23688" s="380" t="s">
        <v>51437</v>
      </c>
      <c r="C23688" s="380" t="s">
        <v>8</v>
      </c>
      <c r="D23688" s="381">
        <v>61.15</v>
      </c>
    </row>
    <row r="23689" spans="1:4" ht="9" customHeight="1" x14ac:dyDescent="0.25">
      <c r="A23689" s="379" t="s">
        <v>51438</v>
      </c>
      <c r="B23689" s="380" t="s">
        <v>51439</v>
      </c>
      <c r="C23689" s="380" t="s">
        <v>8</v>
      </c>
      <c r="D23689" s="381">
        <v>40.76</v>
      </c>
    </row>
    <row r="23690" spans="1:4" ht="9" customHeight="1" x14ac:dyDescent="0.25">
      <c r="A23690" s="379" t="s">
        <v>51440</v>
      </c>
      <c r="B23690" s="380" t="s">
        <v>51441</v>
      </c>
      <c r="C23690" s="380" t="s">
        <v>8</v>
      </c>
      <c r="D23690" s="381">
        <v>61.15</v>
      </c>
    </row>
    <row r="23691" spans="1:4" ht="9" customHeight="1" x14ac:dyDescent="0.25">
      <c r="A23691" s="379" t="s">
        <v>51442</v>
      </c>
      <c r="B23691" s="380" t="s">
        <v>51443</v>
      </c>
      <c r="C23691" s="380" t="s">
        <v>8</v>
      </c>
      <c r="D23691" s="381">
        <v>20.38</v>
      </c>
    </row>
    <row r="23692" spans="1:4" ht="9" customHeight="1" x14ac:dyDescent="0.25">
      <c r="A23692" s="379" t="s">
        <v>51444</v>
      </c>
      <c r="B23692" s="380" t="s">
        <v>51445</v>
      </c>
      <c r="C23692" s="380" t="s">
        <v>8</v>
      </c>
      <c r="D23692" s="381">
        <v>61.15</v>
      </c>
    </row>
    <row r="23693" spans="1:4" ht="9" customHeight="1" x14ac:dyDescent="0.25">
      <c r="A23693" s="379" t="s">
        <v>51446</v>
      </c>
      <c r="B23693" s="380" t="s">
        <v>51447</v>
      </c>
      <c r="C23693" s="380" t="s">
        <v>8</v>
      </c>
      <c r="D23693" s="381">
        <v>203.84</v>
      </c>
    </row>
    <row r="23694" spans="1:4" ht="9" customHeight="1" x14ac:dyDescent="0.25">
      <c r="A23694" s="379" t="s">
        <v>51448</v>
      </c>
      <c r="B23694" s="380" t="s">
        <v>51449</v>
      </c>
      <c r="C23694" s="380" t="s">
        <v>8</v>
      </c>
      <c r="D23694" s="381">
        <v>326.14999999999998</v>
      </c>
    </row>
    <row r="23695" spans="1:4" ht="9" customHeight="1" x14ac:dyDescent="0.25">
      <c r="A23695" s="379" t="s">
        <v>51450</v>
      </c>
      <c r="B23695" s="380" t="s">
        <v>51451</v>
      </c>
      <c r="C23695" s="380" t="s">
        <v>48180</v>
      </c>
      <c r="D23695" s="381">
        <v>633.67999999999995</v>
      </c>
    </row>
    <row r="23696" spans="1:4" ht="9" customHeight="1" x14ac:dyDescent="0.25">
      <c r="A23696" s="379" t="s">
        <v>51452</v>
      </c>
      <c r="B23696" s="380" t="s">
        <v>51453</v>
      </c>
      <c r="C23696" s="380" t="s">
        <v>8</v>
      </c>
      <c r="D23696" s="381">
        <v>20.38</v>
      </c>
    </row>
    <row r="23697" spans="1:4" ht="9" customHeight="1" x14ac:dyDescent="0.25">
      <c r="A23697" s="379" t="s">
        <v>51454</v>
      </c>
      <c r="B23697" s="380" t="s">
        <v>51455</v>
      </c>
      <c r="C23697" s="380" t="s">
        <v>8</v>
      </c>
      <c r="D23697" s="381">
        <v>40.76</v>
      </c>
    </row>
    <row r="23698" spans="1:4" ht="9" customHeight="1" x14ac:dyDescent="0.25">
      <c r="A23698" s="379" t="s">
        <v>51456</v>
      </c>
      <c r="B23698" s="380" t="s">
        <v>51457</v>
      </c>
      <c r="C23698" s="380" t="s">
        <v>14</v>
      </c>
      <c r="D23698" s="381">
        <v>20.38</v>
      </c>
    </row>
    <row r="23699" spans="1:4" ht="9" customHeight="1" x14ac:dyDescent="0.25">
      <c r="A23699" s="379" t="s">
        <v>51458</v>
      </c>
      <c r="B23699" s="380" t="s">
        <v>51459</v>
      </c>
      <c r="C23699" s="380" t="s">
        <v>14</v>
      </c>
      <c r="D23699" s="381">
        <v>8.15</v>
      </c>
    </row>
    <row r="23700" spans="1:4" ht="9" customHeight="1" x14ac:dyDescent="0.25">
      <c r="A23700" s="379" t="s">
        <v>51460</v>
      </c>
      <c r="B23700" s="380" t="s">
        <v>51461</v>
      </c>
      <c r="C23700" s="380" t="s">
        <v>14</v>
      </c>
      <c r="D23700" s="381">
        <v>10.19</v>
      </c>
    </row>
    <row r="23701" spans="1:4" ht="9" customHeight="1" x14ac:dyDescent="0.25">
      <c r="A23701" s="379" t="s">
        <v>51462</v>
      </c>
      <c r="B23701" s="380" t="s">
        <v>51463</v>
      </c>
      <c r="C23701" s="380" t="s">
        <v>8</v>
      </c>
      <c r="D23701" s="381">
        <v>8.15</v>
      </c>
    </row>
    <row r="23702" spans="1:4" ht="9" customHeight="1" x14ac:dyDescent="0.25">
      <c r="A23702" s="379" t="s">
        <v>51464</v>
      </c>
      <c r="B23702" s="380" t="s">
        <v>51465</v>
      </c>
      <c r="C23702" s="380" t="s">
        <v>8</v>
      </c>
      <c r="D23702" s="381">
        <v>16.3</v>
      </c>
    </row>
    <row r="23703" spans="1:4" ht="9" customHeight="1" x14ac:dyDescent="0.25">
      <c r="A23703" s="379" t="s">
        <v>51466</v>
      </c>
      <c r="B23703" s="380" t="s">
        <v>51467</v>
      </c>
      <c r="C23703" s="380" t="s">
        <v>8</v>
      </c>
      <c r="D23703" s="381">
        <v>40.76</v>
      </c>
    </row>
    <row r="23704" spans="1:4" ht="9" customHeight="1" x14ac:dyDescent="0.25">
      <c r="A23704" s="379" t="s">
        <v>51468</v>
      </c>
      <c r="B23704" s="380" t="s">
        <v>51469</v>
      </c>
      <c r="C23704" s="380" t="s">
        <v>48180</v>
      </c>
      <c r="D23704" s="381">
        <v>633.67999999999995</v>
      </c>
    </row>
    <row r="23705" spans="1:4" ht="9" customHeight="1" x14ac:dyDescent="0.25">
      <c r="A23705" s="379" t="s">
        <v>51470</v>
      </c>
      <c r="B23705" s="380" t="s">
        <v>51471</v>
      </c>
      <c r="C23705" s="380" t="s">
        <v>8</v>
      </c>
      <c r="D23705" s="381">
        <v>6.11</v>
      </c>
    </row>
    <row r="23706" spans="1:4" ht="9" customHeight="1" x14ac:dyDescent="0.25">
      <c r="A23706" s="379" t="s">
        <v>51472</v>
      </c>
      <c r="B23706" s="380" t="s">
        <v>51473</v>
      </c>
      <c r="C23706" s="380" t="s">
        <v>8</v>
      </c>
      <c r="D23706" s="381">
        <v>16.3</v>
      </c>
    </row>
    <row r="23707" spans="1:4" ht="9" customHeight="1" x14ac:dyDescent="0.25">
      <c r="A23707" s="379" t="s">
        <v>51474</v>
      </c>
      <c r="B23707" s="380" t="s">
        <v>51475</v>
      </c>
      <c r="C23707" s="380" t="s">
        <v>14</v>
      </c>
      <c r="D23707" s="381">
        <v>10.19</v>
      </c>
    </row>
    <row r="23708" spans="1:4" ht="9" customHeight="1" x14ac:dyDescent="0.25">
      <c r="A23708" s="379" t="s">
        <v>51476</v>
      </c>
      <c r="B23708" s="380" t="s">
        <v>51477</v>
      </c>
      <c r="C23708" s="380" t="s">
        <v>8</v>
      </c>
      <c r="D23708" s="381">
        <v>1.83</v>
      </c>
    </row>
    <row r="23709" spans="1:4" ht="9" customHeight="1" x14ac:dyDescent="0.25">
      <c r="A23709" s="379" t="s">
        <v>51478</v>
      </c>
      <c r="B23709" s="380" t="s">
        <v>51479</v>
      </c>
      <c r="C23709" s="380" t="s">
        <v>8</v>
      </c>
      <c r="D23709" s="381">
        <v>10.19</v>
      </c>
    </row>
    <row r="23710" spans="1:4" ht="9" customHeight="1" x14ac:dyDescent="0.25">
      <c r="A23710" s="379" t="s">
        <v>51480</v>
      </c>
      <c r="B23710" s="380" t="s">
        <v>51481</v>
      </c>
      <c r="C23710" s="380" t="s">
        <v>14</v>
      </c>
      <c r="D23710" s="381">
        <v>8.15</v>
      </c>
    </row>
    <row r="23711" spans="1:4" ht="9" customHeight="1" x14ac:dyDescent="0.25">
      <c r="A23711" s="379" t="s">
        <v>51482</v>
      </c>
      <c r="B23711" s="380" t="s">
        <v>51483</v>
      </c>
      <c r="C23711" s="380" t="s">
        <v>8</v>
      </c>
      <c r="D23711" s="381">
        <v>3.67</v>
      </c>
    </row>
    <row r="23712" spans="1:4" ht="9" customHeight="1" x14ac:dyDescent="0.25">
      <c r="A23712" s="379" t="s">
        <v>51484</v>
      </c>
      <c r="B23712" s="380" t="s">
        <v>51485</v>
      </c>
      <c r="C23712" s="380" t="s">
        <v>8</v>
      </c>
      <c r="D23712" s="381">
        <v>118.33</v>
      </c>
    </row>
    <row r="23713" spans="1:4" ht="9" customHeight="1" x14ac:dyDescent="0.25">
      <c r="A23713" s="379" t="s">
        <v>51486</v>
      </c>
      <c r="B23713" s="380" t="s">
        <v>51487</v>
      </c>
      <c r="C23713" s="380" t="s">
        <v>8</v>
      </c>
      <c r="D23713" s="381">
        <v>26.5</v>
      </c>
    </row>
    <row r="23714" spans="1:4" ht="9" customHeight="1" x14ac:dyDescent="0.25">
      <c r="A23714" s="379" t="s">
        <v>51488</v>
      </c>
      <c r="B23714" s="380" t="s">
        <v>51489</v>
      </c>
      <c r="C23714" s="380" t="s">
        <v>8</v>
      </c>
      <c r="D23714" s="381">
        <v>148.38</v>
      </c>
    </row>
    <row r="23715" spans="1:4" ht="9" customHeight="1" x14ac:dyDescent="0.25">
      <c r="A23715" s="379" t="s">
        <v>51490</v>
      </c>
      <c r="B23715" s="380" t="s">
        <v>51491</v>
      </c>
      <c r="C23715" s="380" t="s">
        <v>8</v>
      </c>
      <c r="D23715" s="381">
        <v>20.38</v>
      </c>
    </row>
    <row r="23716" spans="1:4" ht="9" customHeight="1" x14ac:dyDescent="0.25">
      <c r="A23716" s="379" t="s">
        <v>51492</v>
      </c>
      <c r="B23716" s="380" t="s">
        <v>51493</v>
      </c>
      <c r="C23716" s="380" t="s">
        <v>8</v>
      </c>
      <c r="D23716" s="381">
        <v>266.72000000000003</v>
      </c>
    </row>
    <row r="23717" spans="1:4" ht="9" customHeight="1" x14ac:dyDescent="0.25">
      <c r="A23717" s="379" t="s">
        <v>51494</v>
      </c>
      <c r="B23717" s="380" t="s">
        <v>51495</v>
      </c>
      <c r="C23717" s="380" t="s">
        <v>8</v>
      </c>
      <c r="D23717" s="381">
        <v>296.3</v>
      </c>
    </row>
    <row r="23718" spans="1:4" ht="9" customHeight="1" x14ac:dyDescent="0.25">
      <c r="A23718" s="379" t="s">
        <v>51496</v>
      </c>
      <c r="B23718" s="380" t="s">
        <v>51497</v>
      </c>
      <c r="C23718" s="380" t="s">
        <v>8</v>
      </c>
      <c r="D23718" s="381">
        <v>203.84</v>
      </c>
    </row>
    <row r="23719" spans="1:4" ht="9" customHeight="1" x14ac:dyDescent="0.25">
      <c r="A23719" s="379" t="s">
        <v>51498</v>
      </c>
      <c r="B23719" s="380" t="s">
        <v>51499</v>
      </c>
      <c r="C23719" s="380" t="s">
        <v>8</v>
      </c>
      <c r="D23719" s="381">
        <v>61.15</v>
      </c>
    </row>
    <row r="23720" spans="1:4" ht="9" customHeight="1" x14ac:dyDescent="0.25">
      <c r="A23720" s="379" t="s">
        <v>51500</v>
      </c>
      <c r="B23720" s="380" t="s">
        <v>51501</v>
      </c>
      <c r="C23720" s="380" t="s">
        <v>48180</v>
      </c>
      <c r="D23720" s="381">
        <v>633.67999999999995</v>
      </c>
    </row>
    <row r="23721" spans="1:4" ht="9" customHeight="1" x14ac:dyDescent="0.25">
      <c r="A23721" s="379" t="s">
        <v>51502</v>
      </c>
      <c r="B23721" s="380" t="s">
        <v>51503</v>
      </c>
      <c r="C23721" s="380" t="s">
        <v>8</v>
      </c>
      <c r="D23721" s="381">
        <v>163.07</v>
      </c>
    </row>
    <row r="23722" spans="1:4" ht="9" customHeight="1" x14ac:dyDescent="0.25">
      <c r="A23722" s="379" t="s">
        <v>51504</v>
      </c>
      <c r="B23722" s="380" t="s">
        <v>51505</v>
      </c>
      <c r="C23722" s="380" t="s">
        <v>8</v>
      </c>
      <c r="D23722" s="381">
        <v>203.84</v>
      </c>
    </row>
    <row r="23723" spans="1:4" ht="9" customHeight="1" x14ac:dyDescent="0.25">
      <c r="A23723" s="379" t="s">
        <v>51506</v>
      </c>
      <c r="B23723" s="380" t="s">
        <v>51507</v>
      </c>
      <c r="C23723" s="380" t="s">
        <v>8</v>
      </c>
      <c r="D23723" s="381">
        <v>20.38</v>
      </c>
    </row>
    <row r="23724" spans="1:4" ht="9" customHeight="1" x14ac:dyDescent="0.25">
      <c r="A23724" s="379" t="s">
        <v>51508</v>
      </c>
      <c r="B23724" s="380" t="s">
        <v>51509</v>
      </c>
      <c r="C23724" s="380" t="s">
        <v>8</v>
      </c>
      <c r="D23724" s="381">
        <v>10.19</v>
      </c>
    </row>
    <row r="23725" spans="1:4" ht="9" customHeight="1" x14ac:dyDescent="0.25">
      <c r="A23725" s="379" t="s">
        <v>51510</v>
      </c>
      <c r="B23725" s="380" t="s">
        <v>51511</v>
      </c>
      <c r="C23725" s="380" t="s">
        <v>14</v>
      </c>
      <c r="D23725" s="381">
        <v>10.19</v>
      </c>
    </row>
    <row r="23726" spans="1:4" ht="9" customHeight="1" x14ac:dyDescent="0.25">
      <c r="A23726" s="379" t="s">
        <v>51512</v>
      </c>
      <c r="B23726" s="380" t="s">
        <v>51513</v>
      </c>
      <c r="C23726" s="380" t="s">
        <v>14</v>
      </c>
      <c r="D23726" s="381">
        <v>20.38</v>
      </c>
    </row>
    <row r="23727" spans="1:4" ht="9" customHeight="1" x14ac:dyDescent="0.25">
      <c r="A23727" s="379" t="s">
        <v>51514</v>
      </c>
      <c r="B23727" s="380" t="s">
        <v>51515</v>
      </c>
      <c r="C23727" s="380" t="s">
        <v>14</v>
      </c>
      <c r="D23727" s="381">
        <v>16.3</v>
      </c>
    </row>
    <row r="23728" spans="1:4" ht="9" customHeight="1" x14ac:dyDescent="0.25">
      <c r="A23728" s="379" t="s">
        <v>51516</v>
      </c>
      <c r="B23728" s="380" t="s">
        <v>51517</v>
      </c>
      <c r="C23728" s="380" t="s">
        <v>8</v>
      </c>
      <c r="D23728" s="381">
        <v>8.15</v>
      </c>
    </row>
    <row r="23729" spans="1:4" ht="9" customHeight="1" x14ac:dyDescent="0.25">
      <c r="A23729" s="379" t="s">
        <v>51518</v>
      </c>
      <c r="B23729" s="380" t="s">
        <v>51519</v>
      </c>
      <c r="C23729" s="380" t="s">
        <v>14</v>
      </c>
      <c r="D23729" s="381">
        <v>2.0299999999999998</v>
      </c>
    </row>
    <row r="23730" spans="1:4" ht="9" customHeight="1" x14ac:dyDescent="0.25">
      <c r="A23730" s="379" t="s">
        <v>51520</v>
      </c>
      <c r="B23730" s="380" t="s">
        <v>51521</v>
      </c>
      <c r="C23730" s="380" t="s">
        <v>14</v>
      </c>
      <c r="D23730" s="381">
        <v>4.07</v>
      </c>
    </row>
    <row r="23731" spans="1:4" ht="9" customHeight="1" x14ac:dyDescent="0.25">
      <c r="A23731" s="379" t="s">
        <v>51522</v>
      </c>
      <c r="B23731" s="380" t="s">
        <v>51523</v>
      </c>
      <c r="C23731" s="380" t="s">
        <v>14</v>
      </c>
      <c r="D23731" s="381">
        <v>2.44</v>
      </c>
    </row>
    <row r="23732" spans="1:4" ht="9" customHeight="1" x14ac:dyDescent="0.25">
      <c r="A23732" s="379" t="s">
        <v>51524</v>
      </c>
      <c r="B23732" s="380" t="s">
        <v>51525</v>
      </c>
      <c r="C23732" s="380" t="s">
        <v>14</v>
      </c>
      <c r="D23732" s="381">
        <v>4.8899999999999997</v>
      </c>
    </row>
    <row r="23733" spans="1:4" ht="9" customHeight="1" x14ac:dyDescent="0.25">
      <c r="A23733" s="379" t="s">
        <v>51526</v>
      </c>
      <c r="B23733" s="380" t="s">
        <v>51527</v>
      </c>
      <c r="C23733" s="380" t="s">
        <v>8</v>
      </c>
      <c r="D23733" s="381">
        <v>8.15</v>
      </c>
    </row>
    <row r="23734" spans="1:4" ht="9" customHeight="1" x14ac:dyDescent="0.25">
      <c r="A23734" s="379" t="s">
        <v>51528</v>
      </c>
      <c r="B23734" s="380" t="s">
        <v>51529</v>
      </c>
      <c r="C23734" s="380" t="s">
        <v>7</v>
      </c>
      <c r="D23734" s="381">
        <v>81.53</v>
      </c>
    </row>
    <row r="23735" spans="1:4" ht="9" customHeight="1" x14ac:dyDescent="0.25">
      <c r="A23735" s="379" t="s">
        <v>51530</v>
      </c>
      <c r="B23735" s="380" t="s">
        <v>51531</v>
      </c>
      <c r="C23735" s="380" t="s">
        <v>48180</v>
      </c>
      <c r="D23735" s="381">
        <v>633.67999999999995</v>
      </c>
    </row>
    <row r="23736" spans="1:4" ht="9" customHeight="1" x14ac:dyDescent="0.25">
      <c r="A23736" s="379" t="s">
        <v>51532</v>
      </c>
      <c r="B23736" s="380" t="s">
        <v>51533</v>
      </c>
      <c r="C23736" s="380" t="s">
        <v>8</v>
      </c>
      <c r="D23736" s="381">
        <v>61.15</v>
      </c>
    </row>
    <row r="23737" spans="1:4" ht="9" customHeight="1" x14ac:dyDescent="0.25">
      <c r="A23737" s="379" t="s">
        <v>51534</v>
      </c>
      <c r="B23737" s="380" t="s">
        <v>51535</v>
      </c>
      <c r="C23737" s="380" t="s">
        <v>8</v>
      </c>
      <c r="D23737" s="381">
        <v>4.07</v>
      </c>
    </row>
    <row r="23738" spans="1:4" ht="9" customHeight="1" x14ac:dyDescent="0.25">
      <c r="A23738" s="379" t="s">
        <v>51536</v>
      </c>
      <c r="B23738" s="380" t="s">
        <v>51537</v>
      </c>
      <c r="C23738" s="380" t="s">
        <v>8</v>
      </c>
      <c r="D23738" s="381">
        <v>2.75</v>
      </c>
    </row>
    <row r="23739" spans="1:4" ht="9" customHeight="1" x14ac:dyDescent="0.25">
      <c r="A23739" s="379" t="s">
        <v>51538</v>
      </c>
      <c r="B23739" s="380" t="s">
        <v>51539</v>
      </c>
      <c r="C23739" s="380" t="s">
        <v>8</v>
      </c>
      <c r="D23739" s="381">
        <v>61.15</v>
      </c>
    </row>
    <row r="23740" spans="1:4" ht="9" customHeight="1" x14ac:dyDescent="0.25">
      <c r="A23740" s="379" t="s">
        <v>51540</v>
      </c>
      <c r="B23740" s="380" t="s">
        <v>51541</v>
      </c>
      <c r="C23740" s="380" t="s">
        <v>8</v>
      </c>
      <c r="D23740" s="381">
        <v>40.76</v>
      </c>
    </row>
    <row r="23741" spans="1:4" ht="9" customHeight="1" x14ac:dyDescent="0.25">
      <c r="A23741" s="379" t="s">
        <v>51542</v>
      </c>
      <c r="B23741" s="380" t="s">
        <v>51543</v>
      </c>
      <c r="C23741" s="380" t="s">
        <v>8</v>
      </c>
      <c r="D23741" s="381">
        <v>20.38</v>
      </c>
    </row>
    <row r="23742" spans="1:4" ht="9" customHeight="1" x14ac:dyDescent="0.25">
      <c r="A23742" s="379" t="s">
        <v>51544</v>
      </c>
      <c r="B23742" s="380" t="s">
        <v>51545</v>
      </c>
      <c r="C23742" s="380" t="s">
        <v>8</v>
      </c>
      <c r="D23742" s="381">
        <v>203.84</v>
      </c>
    </row>
    <row r="23743" spans="1:4" ht="9" customHeight="1" x14ac:dyDescent="0.25">
      <c r="A23743" s="379" t="s">
        <v>51546</v>
      </c>
      <c r="B23743" s="380" t="s">
        <v>51547</v>
      </c>
      <c r="C23743" s="380" t="s">
        <v>8</v>
      </c>
      <c r="D23743" s="381">
        <v>203.84</v>
      </c>
    </row>
    <row r="23744" spans="1:4" ht="9" customHeight="1" x14ac:dyDescent="0.25">
      <c r="A23744" s="379" t="s">
        <v>51548</v>
      </c>
      <c r="B23744" s="380" t="s">
        <v>51549</v>
      </c>
      <c r="C23744" s="380" t="s">
        <v>8</v>
      </c>
      <c r="D23744" s="381">
        <v>203.84</v>
      </c>
    </row>
    <row r="23745" spans="1:4" ht="9" customHeight="1" x14ac:dyDescent="0.25">
      <c r="A23745" s="379" t="s">
        <v>51550</v>
      </c>
      <c r="B23745" s="380" t="s">
        <v>51551</v>
      </c>
      <c r="C23745" s="380" t="s">
        <v>48180</v>
      </c>
      <c r="D23745" s="381">
        <v>633.67999999999995</v>
      </c>
    </row>
    <row r="23746" spans="1:4" ht="9" customHeight="1" x14ac:dyDescent="0.25">
      <c r="A23746" s="379" t="s">
        <v>51552</v>
      </c>
      <c r="B23746" s="380" t="s">
        <v>51553</v>
      </c>
      <c r="C23746" s="380" t="s">
        <v>8</v>
      </c>
      <c r="D23746" s="381">
        <v>20.38</v>
      </c>
    </row>
    <row r="23747" spans="1:4" ht="9" customHeight="1" x14ac:dyDescent="0.25">
      <c r="A23747" s="379" t="s">
        <v>51554</v>
      </c>
      <c r="B23747" s="380" t="s">
        <v>51555</v>
      </c>
      <c r="C23747" s="380" t="s">
        <v>8</v>
      </c>
      <c r="D23747" s="381">
        <v>40.76</v>
      </c>
    </row>
    <row r="23748" spans="1:4" ht="9" customHeight="1" x14ac:dyDescent="0.25">
      <c r="A23748" s="379" t="s">
        <v>51556</v>
      </c>
      <c r="B23748" s="380" t="s">
        <v>51557</v>
      </c>
      <c r="C23748" s="380" t="s">
        <v>14</v>
      </c>
      <c r="D23748" s="381">
        <v>20.38</v>
      </c>
    </row>
    <row r="23749" spans="1:4" ht="9" customHeight="1" x14ac:dyDescent="0.25">
      <c r="A23749" s="379" t="s">
        <v>51558</v>
      </c>
      <c r="B23749" s="380" t="s">
        <v>51559</v>
      </c>
      <c r="C23749" s="380" t="s">
        <v>14</v>
      </c>
      <c r="D23749" s="381">
        <v>8.15</v>
      </c>
    </row>
    <row r="23750" spans="1:4" ht="9" customHeight="1" x14ac:dyDescent="0.25">
      <c r="A23750" s="379" t="s">
        <v>51560</v>
      </c>
      <c r="B23750" s="380" t="s">
        <v>51561</v>
      </c>
      <c r="C23750" s="380" t="s">
        <v>14</v>
      </c>
      <c r="D23750" s="381">
        <v>10.19</v>
      </c>
    </row>
    <row r="23751" spans="1:4" ht="9" customHeight="1" x14ac:dyDescent="0.25">
      <c r="A23751" s="379" t="s">
        <v>51562</v>
      </c>
      <c r="B23751" s="380" t="s">
        <v>51563</v>
      </c>
      <c r="C23751" s="380" t="s">
        <v>8</v>
      </c>
      <c r="D23751" s="381">
        <v>8.15</v>
      </c>
    </row>
    <row r="23752" spans="1:4" ht="9" customHeight="1" x14ac:dyDescent="0.25">
      <c r="A23752" s="379" t="s">
        <v>51564</v>
      </c>
      <c r="B23752" s="380" t="s">
        <v>51565</v>
      </c>
      <c r="C23752" s="380" t="s">
        <v>8</v>
      </c>
      <c r="D23752" s="381">
        <v>16.3</v>
      </c>
    </row>
    <row r="23753" spans="1:4" ht="9" customHeight="1" x14ac:dyDescent="0.25">
      <c r="A23753" s="379" t="s">
        <v>51566</v>
      </c>
      <c r="B23753" s="380" t="s">
        <v>51567</v>
      </c>
      <c r="C23753" s="380" t="s">
        <v>48180</v>
      </c>
      <c r="D23753" s="381">
        <v>633.67999999999995</v>
      </c>
    </row>
    <row r="23754" spans="1:4" ht="18" customHeight="1" x14ac:dyDescent="0.25">
      <c r="A23754" s="379" t="s">
        <v>51568</v>
      </c>
      <c r="B23754" s="380" t="s">
        <v>51569</v>
      </c>
      <c r="C23754" s="380" t="s">
        <v>8</v>
      </c>
      <c r="D23754" s="381">
        <v>8.15</v>
      </c>
    </row>
    <row r="23755" spans="1:4" ht="18" customHeight="1" x14ac:dyDescent="0.25">
      <c r="A23755" s="379" t="s">
        <v>51570</v>
      </c>
      <c r="B23755" s="380" t="s">
        <v>51571</v>
      </c>
      <c r="C23755" s="380" t="s">
        <v>8</v>
      </c>
      <c r="D23755" s="381">
        <v>20.38</v>
      </c>
    </row>
    <row r="23756" spans="1:4" ht="18" customHeight="1" x14ac:dyDescent="0.25">
      <c r="A23756" s="379" t="s">
        <v>51572</v>
      </c>
      <c r="B23756" s="380" t="s">
        <v>51573</v>
      </c>
      <c r="C23756" s="380" t="s">
        <v>14</v>
      </c>
      <c r="D23756" s="381">
        <v>20.38</v>
      </c>
    </row>
    <row r="23757" spans="1:4" ht="18" customHeight="1" x14ac:dyDescent="0.25">
      <c r="A23757" s="379" t="s">
        <v>51574</v>
      </c>
      <c r="B23757" s="380" t="s">
        <v>51575</v>
      </c>
      <c r="C23757" s="380" t="s">
        <v>8</v>
      </c>
      <c r="D23757" s="381">
        <v>3.67</v>
      </c>
    </row>
    <row r="23758" spans="1:4" ht="9" customHeight="1" x14ac:dyDescent="0.25">
      <c r="A23758" s="379" t="s">
        <v>51576</v>
      </c>
      <c r="B23758" s="380" t="s">
        <v>51577</v>
      </c>
      <c r="C23758" s="380" t="s">
        <v>8</v>
      </c>
      <c r="D23758" s="381">
        <v>24.46</v>
      </c>
    </row>
    <row r="23759" spans="1:4" ht="9" customHeight="1" x14ac:dyDescent="0.25">
      <c r="A23759" s="379" t="s">
        <v>51578</v>
      </c>
      <c r="B23759" s="380" t="s">
        <v>51579</v>
      </c>
      <c r="C23759" s="380" t="s">
        <v>14</v>
      </c>
      <c r="D23759" s="381">
        <v>16.3</v>
      </c>
    </row>
    <row r="23760" spans="1:4" ht="9" customHeight="1" x14ac:dyDescent="0.25">
      <c r="A23760" s="379" t="s">
        <v>51580</v>
      </c>
      <c r="B23760" s="380" t="s">
        <v>51581</v>
      </c>
      <c r="C23760" s="380" t="s">
        <v>8</v>
      </c>
      <c r="D23760" s="381">
        <v>192.53</v>
      </c>
    </row>
    <row r="23761" spans="1:4" ht="9" customHeight="1" x14ac:dyDescent="0.25">
      <c r="A23761" s="379" t="s">
        <v>51582</v>
      </c>
      <c r="B23761" s="380" t="s">
        <v>51583</v>
      </c>
      <c r="C23761" s="380" t="s">
        <v>8</v>
      </c>
      <c r="D23761" s="381">
        <v>68.180000000000007</v>
      </c>
    </row>
    <row r="23762" spans="1:4" ht="9" customHeight="1" x14ac:dyDescent="0.25">
      <c r="A23762" s="379" t="s">
        <v>51584</v>
      </c>
      <c r="B23762" s="380" t="s">
        <v>51585</v>
      </c>
      <c r="C23762" s="380" t="s">
        <v>8</v>
      </c>
      <c r="D23762" s="381">
        <v>356.2</v>
      </c>
    </row>
    <row r="23763" spans="1:4" ht="9" customHeight="1" x14ac:dyDescent="0.25">
      <c r="A23763" s="379" t="s">
        <v>51586</v>
      </c>
      <c r="B23763" s="380" t="s">
        <v>51587</v>
      </c>
      <c r="C23763" s="380" t="s">
        <v>8</v>
      </c>
      <c r="D23763" s="381">
        <v>55.79</v>
      </c>
    </row>
    <row r="23764" spans="1:4" ht="9" customHeight="1" x14ac:dyDescent="0.25">
      <c r="A23764" s="379" t="s">
        <v>51588</v>
      </c>
      <c r="B23764" s="380" t="s">
        <v>51589</v>
      </c>
      <c r="C23764" s="380" t="s">
        <v>8</v>
      </c>
      <c r="D23764" s="381">
        <v>593.53</v>
      </c>
    </row>
    <row r="23765" spans="1:4" ht="9" customHeight="1" x14ac:dyDescent="0.25">
      <c r="A23765" s="379" t="s">
        <v>51590</v>
      </c>
      <c r="B23765" s="380" t="s">
        <v>51591</v>
      </c>
      <c r="C23765" s="380" t="s">
        <v>8</v>
      </c>
      <c r="D23765" s="381">
        <v>282.42</v>
      </c>
    </row>
    <row r="23766" spans="1:4" ht="9" customHeight="1" x14ac:dyDescent="0.25">
      <c r="A23766" s="379" t="s">
        <v>51592</v>
      </c>
      <c r="B23766" s="380" t="s">
        <v>51593</v>
      </c>
      <c r="C23766" s="380" t="s">
        <v>48180</v>
      </c>
      <c r="D23766" s="381">
        <v>633.67999999999995</v>
      </c>
    </row>
    <row r="23767" spans="1:4" ht="9" customHeight="1" x14ac:dyDescent="0.25">
      <c r="A23767" s="379" t="s">
        <v>51594</v>
      </c>
      <c r="B23767" s="380" t="s">
        <v>51595</v>
      </c>
      <c r="C23767" s="380" t="s">
        <v>8</v>
      </c>
      <c r="D23767" s="381">
        <v>16.3</v>
      </c>
    </row>
    <row r="23768" spans="1:4" ht="9" customHeight="1" x14ac:dyDescent="0.25">
      <c r="A23768" s="379" t="s">
        <v>51596</v>
      </c>
      <c r="B23768" s="380" t="s">
        <v>51597</v>
      </c>
      <c r="C23768" s="380" t="s">
        <v>8</v>
      </c>
      <c r="D23768" s="381">
        <v>282.42</v>
      </c>
    </row>
    <row r="23769" spans="1:4" ht="9" customHeight="1" x14ac:dyDescent="0.25">
      <c r="A23769" s="379" t="s">
        <v>51598</v>
      </c>
      <c r="B23769" s="380" t="s">
        <v>51599</v>
      </c>
      <c r="C23769" s="380" t="s">
        <v>8</v>
      </c>
      <c r="D23769" s="381">
        <v>282.42</v>
      </c>
    </row>
    <row r="23770" spans="1:4" ht="9" customHeight="1" x14ac:dyDescent="0.25">
      <c r="A23770" s="379" t="s">
        <v>51600</v>
      </c>
      <c r="B23770" s="380" t="s">
        <v>51601</v>
      </c>
      <c r="C23770" s="380" t="s">
        <v>14</v>
      </c>
      <c r="D23770" s="381">
        <v>12.23</v>
      </c>
    </row>
    <row r="23771" spans="1:4" ht="9" customHeight="1" x14ac:dyDescent="0.25">
      <c r="A23771" s="379" t="s">
        <v>51602</v>
      </c>
      <c r="B23771" s="380" t="s">
        <v>51603</v>
      </c>
      <c r="C23771" s="380" t="s">
        <v>14</v>
      </c>
      <c r="D23771" s="381">
        <v>24.46</v>
      </c>
    </row>
    <row r="23772" spans="1:4" ht="9" customHeight="1" x14ac:dyDescent="0.25">
      <c r="A23772" s="379" t="s">
        <v>51604</v>
      </c>
      <c r="B23772" s="380" t="s">
        <v>51605</v>
      </c>
      <c r="C23772" s="380" t="s">
        <v>8</v>
      </c>
      <c r="D23772" s="381">
        <v>20.38</v>
      </c>
    </row>
    <row r="23773" spans="1:4" ht="9" customHeight="1" x14ac:dyDescent="0.25">
      <c r="A23773" s="379" t="s">
        <v>51606</v>
      </c>
      <c r="B23773" s="380" t="s">
        <v>51607</v>
      </c>
      <c r="C23773" s="380" t="s">
        <v>14</v>
      </c>
      <c r="D23773" s="381">
        <v>20.38</v>
      </c>
    </row>
    <row r="23774" spans="1:4" ht="9" customHeight="1" x14ac:dyDescent="0.25">
      <c r="A23774" s="379" t="s">
        <v>51608</v>
      </c>
      <c r="B23774" s="380" t="s">
        <v>51609</v>
      </c>
      <c r="C23774" s="380" t="s">
        <v>8</v>
      </c>
      <c r="D23774" s="381">
        <v>10.19</v>
      </c>
    </row>
    <row r="23775" spans="1:4" ht="9" customHeight="1" x14ac:dyDescent="0.25">
      <c r="A23775" s="379" t="s">
        <v>51610</v>
      </c>
      <c r="B23775" s="380" t="s">
        <v>51611</v>
      </c>
      <c r="C23775" s="380" t="s">
        <v>14</v>
      </c>
      <c r="D23775" s="381">
        <v>2.0299999999999998</v>
      </c>
    </row>
    <row r="23776" spans="1:4" ht="9" customHeight="1" x14ac:dyDescent="0.25">
      <c r="A23776" s="379" t="s">
        <v>51612</v>
      </c>
      <c r="B23776" s="380" t="s">
        <v>51613</v>
      </c>
      <c r="C23776" s="380" t="s">
        <v>14</v>
      </c>
      <c r="D23776" s="381">
        <v>4.07</v>
      </c>
    </row>
    <row r="23777" spans="1:4" ht="9" customHeight="1" x14ac:dyDescent="0.25">
      <c r="A23777" s="379" t="s">
        <v>51614</v>
      </c>
      <c r="B23777" s="380" t="s">
        <v>51615</v>
      </c>
      <c r="C23777" s="380" t="s">
        <v>14</v>
      </c>
      <c r="D23777" s="381">
        <v>1.22</v>
      </c>
    </row>
    <row r="23778" spans="1:4" ht="9" customHeight="1" x14ac:dyDescent="0.25">
      <c r="A23778" s="379" t="s">
        <v>51616</v>
      </c>
      <c r="B23778" s="380" t="s">
        <v>51617</v>
      </c>
      <c r="C23778" s="380" t="s">
        <v>14</v>
      </c>
      <c r="D23778" s="381">
        <v>12.23</v>
      </c>
    </row>
    <row r="23779" spans="1:4" ht="9" customHeight="1" x14ac:dyDescent="0.25">
      <c r="A23779" s="379" t="s">
        <v>51618</v>
      </c>
      <c r="B23779" s="380" t="s">
        <v>51619</v>
      </c>
      <c r="C23779" s="380" t="s">
        <v>8</v>
      </c>
      <c r="D23779" s="381">
        <v>12.23</v>
      </c>
    </row>
    <row r="23780" spans="1:4" ht="9" customHeight="1" x14ac:dyDescent="0.25">
      <c r="A23780" s="379" t="s">
        <v>51620</v>
      </c>
      <c r="B23780" s="380" t="s">
        <v>51621</v>
      </c>
      <c r="C23780" s="380" t="s">
        <v>7</v>
      </c>
      <c r="D23780" s="381">
        <v>252.55</v>
      </c>
    </row>
    <row r="23781" spans="1:4" ht="9" customHeight="1" x14ac:dyDescent="0.25">
      <c r="A23781" s="379" t="s">
        <v>51622</v>
      </c>
      <c r="B23781" s="380" t="s">
        <v>51623</v>
      </c>
      <c r="C23781" s="380" t="s">
        <v>8</v>
      </c>
      <c r="D23781" s="381">
        <v>10.19</v>
      </c>
    </row>
    <row r="23782" spans="1:4" ht="9" customHeight="1" x14ac:dyDescent="0.25">
      <c r="A23782" s="379" t="s">
        <v>51624</v>
      </c>
      <c r="B23782" s="380" t="s">
        <v>51625</v>
      </c>
      <c r="C23782" s="380" t="s">
        <v>48180</v>
      </c>
      <c r="D23782" s="381">
        <v>633.67999999999995</v>
      </c>
    </row>
    <row r="23783" spans="1:4" ht="9" customHeight="1" x14ac:dyDescent="0.25">
      <c r="A23783" s="379" t="s">
        <v>51626</v>
      </c>
      <c r="B23783" s="380" t="s">
        <v>51627</v>
      </c>
      <c r="C23783" s="380" t="s">
        <v>8</v>
      </c>
      <c r="D23783" s="381">
        <v>122.3</v>
      </c>
    </row>
    <row r="23784" spans="1:4" ht="9" customHeight="1" x14ac:dyDescent="0.25">
      <c r="A23784" s="379" t="s">
        <v>51628</v>
      </c>
      <c r="B23784" s="380" t="s">
        <v>51629</v>
      </c>
      <c r="C23784" s="380" t="s">
        <v>8</v>
      </c>
      <c r="D23784" s="381">
        <v>32.61</v>
      </c>
    </row>
    <row r="23785" spans="1:4" ht="9" customHeight="1" x14ac:dyDescent="0.25">
      <c r="A23785" s="379" t="s">
        <v>51630</v>
      </c>
      <c r="B23785" s="380" t="s">
        <v>51631</v>
      </c>
      <c r="C23785" s="380" t="s">
        <v>8</v>
      </c>
      <c r="D23785" s="381">
        <v>4.47</v>
      </c>
    </row>
    <row r="23786" spans="1:4" ht="9" customHeight="1" x14ac:dyDescent="0.25">
      <c r="A23786" s="379" t="s">
        <v>51632</v>
      </c>
      <c r="B23786" s="380" t="s">
        <v>51633</v>
      </c>
      <c r="C23786" s="380" t="s">
        <v>8</v>
      </c>
      <c r="D23786" s="381">
        <v>40.76</v>
      </c>
    </row>
    <row r="23787" spans="1:4" ht="9" customHeight="1" x14ac:dyDescent="0.25">
      <c r="A23787" s="379" t="s">
        <v>51634</v>
      </c>
      <c r="B23787" s="380" t="s">
        <v>51635</v>
      </c>
      <c r="C23787" s="380" t="s">
        <v>8</v>
      </c>
      <c r="D23787" s="381">
        <v>81.53</v>
      </c>
    </row>
    <row r="23788" spans="1:4" ht="9" customHeight="1" x14ac:dyDescent="0.25">
      <c r="A23788" s="379" t="s">
        <v>51636</v>
      </c>
      <c r="B23788" s="380" t="s">
        <v>51637</v>
      </c>
      <c r="C23788" s="380" t="s">
        <v>8</v>
      </c>
      <c r="D23788" s="381">
        <v>61.15</v>
      </c>
    </row>
    <row r="23789" spans="1:4" ht="9" customHeight="1" x14ac:dyDescent="0.25">
      <c r="A23789" s="379" t="s">
        <v>51638</v>
      </c>
      <c r="B23789" s="380" t="s">
        <v>51639</v>
      </c>
      <c r="C23789" s="380" t="s">
        <v>8</v>
      </c>
      <c r="D23789" s="381">
        <v>282.42</v>
      </c>
    </row>
    <row r="23790" spans="1:4" ht="9" customHeight="1" x14ac:dyDescent="0.25">
      <c r="A23790" s="379" t="s">
        <v>51640</v>
      </c>
      <c r="B23790" s="380" t="s">
        <v>51641</v>
      </c>
      <c r="C23790" s="380" t="s">
        <v>8</v>
      </c>
      <c r="D23790" s="381">
        <v>282.42</v>
      </c>
    </row>
    <row r="23791" spans="1:4" ht="9" customHeight="1" x14ac:dyDescent="0.25">
      <c r="A23791" s="379" t="s">
        <v>51642</v>
      </c>
      <c r="B23791" s="380" t="s">
        <v>51643</v>
      </c>
      <c r="C23791" s="380" t="s">
        <v>8</v>
      </c>
      <c r="D23791" s="381">
        <v>282.42</v>
      </c>
    </row>
    <row r="23792" spans="1:4" ht="9" customHeight="1" x14ac:dyDescent="0.25">
      <c r="A23792" s="379" t="s">
        <v>51644</v>
      </c>
      <c r="B23792" s="380" t="s">
        <v>51645</v>
      </c>
      <c r="C23792" s="380" t="s">
        <v>48180</v>
      </c>
      <c r="D23792" s="381">
        <v>633.67999999999995</v>
      </c>
    </row>
    <row r="23793" spans="1:4" ht="18" customHeight="1" x14ac:dyDescent="0.25">
      <c r="A23793" s="379" t="s">
        <v>51646</v>
      </c>
      <c r="B23793" s="380" t="s">
        <v>51647</v>
      </c>
      <c r="C23793" s="380" t="s">
        <v>8</v>
      </c>
      <c r="D23793" s="381">
        <v>40.76</v>
      </c>
    </row>
    <row r="23794" spans="1:4" ht="18" customHeight="1" x14ac:dyDescent="0.25">
      <c r="A23794" s="379" t="s">
        <v>51648</v>
      </c>
      <c r="B23794" s="380" t="s">
        <v>51649</v>
      </c>
      <c r="C23794" s="380" t="s">
        <v>8</v>
      </c>
      <c r="D23794" s="381">
        <v>163.07</v>
      </c>
    </row>
    <row r="23795" spans="1:4" ht="18" customHeight="1" x14ac:dyDescent="0.25">
      <c r="A23795" s="379" t="s">
        <v>51650</v>
      </c>
      <c r="B23795" s="380" t="s">
        <v>51651</v>
      </c>
      <c r="C23795" s="380" t="s">
        <v>14</v>
      </c>
      <c r="D23795" s="381">
        <v>8.15</v>
      </c>
    </row>
    <row r="23796" spans="1:4" ht="18" customHeight="1" x14ac:dyDescent="0.25">
      <c r="A23796" s="379" t="s">
        <v>51652</v>
      </c>
      <c r="B23796" s="380" t="s">
        <v>51653</v>
      </c>
      <c r="C23796" s="380" t="s">
        <v>14</v>
      </c>
      <c r="D23796" s="381">
        <v>20.38</v>
      </c>
    </row>
    <row r="23797" spans="1:4" ht="18" customHeight="1" x14ac:dyDescent="0.25">
      <c r="A23797" s="379" t="s">
        <v>51654</v>
      </c>
      <c r="B23797" s="380" t="s">
        <v>51655</v>
      </c>
      <c r="C23797" s="380" t="s">
        <v>8</v>
      </c>
      <c r="D23797" s="381">
        <v>8.15</v>
      </c>
    </row>
    <row r="23798" spans="1:4" ht="18" customHeight="1" x14ac:dyDescent="0.25">
      <c r="A23798" s="379" t="s">
        <v>51656</v>
      </c>
      <c r="B23798" s="380" t="s">
        <v>51657</v>
      </c>
      <c r="C23798" s="380" t="s">
        <v>8</v>
      </c>
      <c r="D23798" s="381">
        <v>40.76</v>
      </c>
    </row>
    <row r="23799" spans="1:4" ht="18" customHeight="1" x14ac:dyDescent="0.25">
      <c r="A23799" s="379" t="s">
        <v>51658</v>
      </c>
      <c r="B23799" s="380" t="s">
        <v>51659</v>
      </c>
      <c r="C23799" s="380" t="s">
        <v>48180</v>
      </c>
      <c r="D23799" s="381">
        <v>633.67999999999995</v>
      </c>
    </row>
    <row r="23800" spans="1:4" ht="18" customHeight="1" x14ac:dyDescent="0.25">
      <c r="A23800" s="379" t="s">
        <v>51660</v>
      </c>
      <c r="B23800" s="380" t="s">
        <v>51661</v>
      </c>
      <c r="C23800" s="380" t="s">
        <v>5</v>
      </c>
      <c r="D23800" s="381">
        <v>28.32</v>
      </c>
    </row>
    <row r="23801" spans="1:4" ht="18" customHeight="1" x14ac:dyDescent="0.25">
      <c r="A23801" s="379" t="s">
        <v>51662</v>
      </c>
      <c r="B23801" s="380" t="s">
        <v>51663</v>
      </c>
      <c r="C23801" s="380" t="s">
        <v>5</v>
      </c>
      <c r="D23801" s="381">
        <v>28.69</v>
      </c>
    </row>
    <row r="23802" spans="1:4" ht="18" customHeight="1" x14ac:dyDescent="0.25">
      <c r="A23802" s="379" t="s">
        <v>51664</v>
      </c>
      <c r="B23802" s="380" t="s">
        <v>51665</v>
      </c>
      <c r="C23802" s="380" t="s">
        <v>8</v>
      </c>
      <c r="D23802" s="381">
        <v>183.4</v>
      </c>
    </row>
    <row r="23803" spans="1:4" ht="18" customHeight="1" x14ac:dyDescent="0.25">
      <c r="A23803" s="379" t="s">
        <v>51666</v>
      </c>
      <c r="B23803" s="380" t="s">
        <v>51667</v>
      </c>
      <c r="C23803" s="380" t="s">
        <v>8</v>
      </c>
      <c r="D23803" s="381">
        <v>1197.25</v>
      </c>
    </row>
    <row r="23804" spans="1:4" ht="18" customHeight="1" x14ac:dyDescent="0.25">
      <c r="A23804" s="379" t="s">
        <v>51668</v>
      </c>
      <c r="B23804" s="380" t="s">
        <v>51669</v>
      </c>
      <c r="C23804" s="380" t="s">
        <v>8</v>
      </c>
      <c r="D23804" s="381">
        <v>622.42999999999995</v>
      </c>
    </row>
    <row r="23805" spans="1:4" ht="18" customHeight="1" x14ac:dyDescent="0.25">
      <c r="A23805" s="379" t="s">
        <v>51670</v>
      </c>
      <c r="B23805" s="380" t="s">
        <v>51671</v>
      </c>
      <c r="C23805" s="380" t="s">
        <v>8</v>
      </c>
      <c r="D23805" s="381">
        <v>618.36</v>
      </c>
    </row>
    <row r="23806" spans="1:4" ht="18" customHeight="1" x14ac:dyDescent="0.25">
      <c r="A23806" s="379" t="s">
        <v>51672</v>
      </c>
      <c r="B23806" s="380" t="s">
        <v>51673</v>
      </c>
      <c r="C23806" s="380" t="s">
        <v>14</v>
      </c>
      <c r="D23806" s="381">
        <v>39.25</v>
      </c>
    </row>
    <row r="23807" spans="1:4" ht="9" customHeight="1" x14ac:dyDescent="0.25">
      <c r="A23807" s="379" t="s">
        <v>51674</v>
      </c>
      <c r="B23807" s="380" t="s">
        <v>51675</v>
      </c>
      <c r="C23807" s="380" t="s">
        <v>8</v>
      </c>
      <c r="D23807" s="381">
        <v>92.48</v>
      </c>
    </row>
    <row r="23808" spans="1:4" ht="18" customHeight="1" x14ac:dyDescent="0.25">
      <c r="A23808" s="379" t="s">
        <v>51676</v>
      </c>
      <c r="B23808" s="380" t="s">
        <v>51677</v>
      </c>
      <c r="C23808" s="380" t="s">
        <v>8</v>
      </c>
      <c r="D23808" s="381">
        <v>76.209999999999994</v>
      </c>
    </row>
    <row r="23809" spans="1:4" ht="18" customHeight="1" x14ac:dyDescent="0.25">
      <c r="A23809" s="379" t="s">
        <v>51678</v>
      </c>
      <c r="B23809" s="380" t="s">
        <v>51679</v>
      </c>
      <c r="C23809" s="380" t="s">
        <v>8</v>
      </c>
      <c r="D23809" s="381">
        <v>82.33</v>
      </c>
    </row>
    <row r="23810" spans="1:4" ht="18" customHeight="1" x14ac:dyDescent="0.25">
      <c r="A23810" s="379" t="s">
        <v>51680</v>
      </c>
      <c r="B23810" s="380" t="s">
        <v>51681</v>
      </c>
      <c r="C23810" s="380" t="s">
        <v>14</v>
      </c>
      <c r="D23810" s="381">
        <v>97.49</v>
      </c>
    </row>
    <row r="23811" spans="1:4" ht="18" customHeight="1" x14ac:dyDescent="0.25">
      <c r="A23811" s="379" t="s">
        <v>51682</v>
      </c>
      <c r="B23811" s="380" t="s">
        <v>51683</v>
      </c>
      <c r="C23811" s="380" t="s">
        <v>14</v>
      </c>
      <c r="D23811" s="381">
        <v>162.37</v>
      </c>
    </row>
    <row r="23812" spans="1:4" ht="18" customHeight="1" x14ac:dyDescent="0.25">
      <c r="A23812" s="379" t="s">
        <v>51684</v>
      </c>
      <c r="B23812" s="380" t="s">
        <v>51685</v>
      </c>
      <c r="C23812" s="380" t="s">
        <v>8</v>
      </c>
      <c r="D23812" s="381">
        <v>31.85</v>
      </c>
    </row>
    <row r="23813" spans="1:4" ht="18" customHeight="1" x14ac:dyDescent="0.25">
      <c r="A23813" s="379" t="s">
        <v>51686</v>
      </c>
      <c r="B23813" s="380" t="s">
        <v>51687</v>
      </c>
      <c r="C23813" s="380" t="s">
        <v>8</v>
      </c>
      <c r="D23813" s="381">
        <v>56.54</v>
      </c>
    </row>
    <row r="23814" spans="1:4" ht="18" customHeight="1" x14ac:dyDescent="0.25">
      <c r="A23814" s="379" t="s">
        <v>51688</v>
      </c>
      <c r="B23814" s="380" t="s">
        <v>51689</v>
      </c>
      <c r="C23814" s="380" t="s">
        <v>8</v>
      </c>
      <c r="D23814" s="381">
        <v>518.33000000000004</v>
      </c>
    </row>
    <row r="23815" spans="1:4" ht="18" customHeight="1" x14ac:dyDescent="0.25">
      <c r="A23815" s="379" t="s">
        <v>51690</v>
      </c>
      <c r="B23815" s="380" t="s">
        <v>51691</v>
      </c>
      <c r="C23815" s="380" t="s">
        <v>8</v>
      </c>
      <c r="D23815" s="381">
        <v>402.33</v>
      </c>
    </row>
    <row r="23816" spans="1:4" ht="18" customHeight="1" x14ac:dyDescent="0.25">
      <c r="A23816" s="379" t="s">
        <v>51692</v>
      </c>
      <c r="B23816" s="380" t="s">
        <v>51693</v>
      </c>
      <c r="C23816" s="380" t="s">
        <v>14</v>
      </c>
      <c r="D23816" s="381">
        <v>81.680000000000007</v>
      </c>
    </row>
    <row r="23817" spans="1:4" ht="18" customHeight="1" x14ac:dyDescent="0.25">
      <c r="A23817" s="379" t="s">
        <v>51694</v>
      </c>
      <c r="B23817" s="380" t="s">
        <v>51695</v>
      </c>
      <c r="C23817" s="380" t="s">
        <v>14</v>
      </c>
      <c r="D23817" s="381">
        <v>87.57</v>
      </c>
    </row>
    <row r="23818" spans="1:4" ht="18" customHeight="1" x14ac:dyDescent="0.25">
      <c r="A23818" s="379" t="s">
        <v>51696</v>
      </c>
      <c r="B23818" s="380" t="s">
        <v>51697</v>
      </c>
      <c r="C23818" s="380" t="s">
        <v>8</v>
      </c>
      <c r="D23818" s="381">
        <v>2561.88</v>
      </c>
    </row>
    <row r="23819" spans="1:4" ht="18" customHeight="1" x14ac:dyDescent="0.25">
      <c r="A23819" s="379" t="s">
        <v>51698</v>
      </c>
      <c r="B23819" s="380" t="s">
        <v>51699</v>
      </c>
      <c r="C23819" s="380" t="s">
        <v>8</v>
      </c>
      <c r="D23819" s="381">
        <v>474.25</v>
      </c>
    </row>
    <row r="23820" spans="1:4" ht="18" customHeight="1" x14ac:dyDescent="0.25">
      <c r="A23820" s="379" t="s">
        <v>51700</v>
      </c>
      <c r="B23820" s="380" t="s">
        <v>51701</v>
      </c>
      <c r="C23820" s="380" t="s">
        <v>8</v>
      </c>
      <c r="D23820" s="381">
        <v>462.42</v>
      </c>
    </row>
    <row r="23821" spans="1:4" ht="9" customHeight="1" x14ac:dyDescent="0.25">
      <c r="A23821" s="379" t="s">
        <v>51702</v>
      </c>
      <c r="B23821" s="380" t="s">
        <v>51703</v>
      </c>
      <c r="C23821" s="380" t="s">
        <v>8</v>
      </c>
      <c r="D23821" s="381">
        <v>1660.59</v>
      </c>
    </row>
    <row r="23822" spans="1:4" ht="18" customHeight="1" x14ac:dyDescent="0.25">
      <c r="A23822" s="379" t="s">
        <v>51704</v>
      </c>
      <c r="B23822" s="380" t="s">
        <v>51705</v>
      </c>
      <c r="C23822" s="380" t="s">
        <v>8</v>
      </c>
      <c r="D23822" s="381">
        <v>3335.59</v>
      </c>
    </row>
    <row r="23823" spans="1:4" ht="18" customHeight="1" x14ac:dyDescent="0.25">
      <c r="A23823" s="379" t="s">
        <v>51706</v>
      </c>
      <c r="B23823" s="380" t="s">
        <v>51707</v>
      </c>
      <c r="C23823" s="380" t="s">
        <v>8</v>
      </c>
      <c r="D23823" s="381">
        <v>22074</v>
      </c>
    </row>
    <row r="23824" spans="1:4" ht="18" customHeight="1" x14ac:dyDescent="0.25">
      <c r="A23824" s="379" t="s">
        <v>51708</v>
      </c>
      <c r="B23824" s="380" t="s">
        <v>51709</v>
      </c>
      <c r="C23824" s="380" t="s">
        <v>8</v>
      </c>
      <c r="D23824" s="381">
        <v>1797.89</v>
      </c>
    </row>
    <row r="23825" spans="1:4" ht="18" customHeight="1" x14ac:dyDescent="0.25">
      <c r="A23825" s="379" t="s">
        <v>51710</v>
      </c>
      <c r="B23825" s="380" t="s">
        <v>51711</v>
      </c>
      <c r="C23825" s="380" t="s">
        <v>8</v>
      </c>
      <c r="D23825" s="381">
        <v>742.99</v>
      </c>
    </row>
    <row r="23826" spans="1:4" ht="18" customHeight="1" x14ac:dyDescent="0.25">
      <c r="A23826" s="379" t="s">
        <v>51712</v>
      </c>
      <c r="B23826" s="380" t="s">
        <v>51713</v>
      </c>
      <c r="C23826" s="380" t="s">
        <v>8</v>
      </c>
      <c r="D23826" s="381">
        <v>4188.97</v>
      </c>
    </row>
    <row r="23827" spans="1:4" ht="18" customHeight="1" x14ac:dyDescent="0.25">
      <c r="A23827" s="379" t="s">
        <v>51714</v>
      </c>
      <c r="B23827" s="380" t="s">
        <v>51715</v>
      </c>
      <c r="C23827" s="380" t="s">
        <v>8</v>
      </c>
      <c r="D23827" s="381">
        <v>247.41</v>
      </c>
    </row>
    <row r="23828" spans="1:4" ht="18" customHeight="1" x14ac:dyDescent="0.25">
      <c r="A23828" s="379" t="s">
        <v>51716</v>
      </c>
      <c r="B23828" s="380" t="s">
        <v>51717</v>
      </c>
      <c r="C23828" s="380" t="s">
        <v>8</v>
      </c>
      <c r="D23828" s="381">
        <v>696.93</v>
      </c>
    </row>
    <row r="23829" spans="1:4" ht="18" customHeight="1" x14ac:dyDescent="0.25">
      <c r="A23829" s="379" t="s">
        <v>51718</v>
      </c>
      <c r="B23829" s="380" t="s">
        <v>51719</v>
      </c>
      <c r="C23829" s="380" t="s">
        <v>49077</v>
      </c>
      <c r="D23829" s="381">
        <v>723.52</v>
      </c>
    </row>
    <row r="23830" spans="1:4" ht="18" customHeight="1" x14ac:dyDescent="0.25">
      <c r="A23830" s="379" t="s">
        <v>51720</v>
      </c>
      <c r="B23830" s="380" t="s">
        <v>51721</v>
      </c>
      <c r="C23830" s="380" t="s">
        <v>8</v>
      </c>
      <c r="D23830" s="381">
        <v>233.02</v>
      </c>
    </row>
    <row r="23831" spans="1:4" ht="18" customHeight="1" x14ac:dyDescent="0.25">
      <c r="A23831" s="379" t="s">
        <v>51722</v>
      </c>
      <c r="B23831" s="380" t="s">
        <v>51723</v>
      </c>
      <c r="C23831" s="380" t="s">
        <v>8</v>
      </c>
      <c r="D23831" s="381">
        <v>81.709999999999994</v>
      </c>
    </row>
    <row r="23832" spans="1:4" ht="18" customHeight="1" x14ac:dyDescent="0.25">
      <c r="A23832" s="379" t="s">
        <v>51724</v>
      </c>
      <c r="B23832" s="380" t="s">
        <v>51725</v>
      </c>
      <c r="C23832" s="380" t="s">
        <v>8</v>
      </c>
      <c r="D23832" s="381">
        <v>457.32</v>
      </c>
    </row>
    <row r="23833" spans="1:4" ht="18" customHeight="1" x14ac:dyDescent="0.25">
      <c r="A23833" s="379" t="s">
        <v>51726</v>
      </c>
      <c r="B23833" s="380" t="s">
        <v>51727</v>
      </c>
      <c r="C23833" s="380" t="s">
        <v>8</v>
      </c>
      <c r="D23833" s="381">
        <v>403.62</v>
      </c>
    </row>
    <row r="23834" spans="1:4" ht="18" customHeight="1" x14ac:dyDescent="0.25">
      <c r="A23834" s="379" t="s">
        <v>51728</v>
      </c>
      <c r="B23834" s="380" t="s">
        <v>51729</v>
      </c>
      <c r="C23834" s="380" t="s">
        <v>8</v>
      </c>
      <c r="D23834" s="381">
        <v>70.63</v>
      </c>
    </row>
    <row r="23835" spans="1:4" ht="18" customHeight="1" x14ac:dyDescent="0.25">
      <c r="A23835" s="379" t="s">
        <v>51730</v>
      </c>
      <c r="B23835" s="380" t="s">
        <v>51731</v>
      </c>
      <c r="C23835" s="380" t="s">
        <v>8</v>
      </c>
      <c r="D23835" s="381">
        <v>1020.26</v>
      </c>
    </row>
    <row r="23836" spans="1:4" ht="18" customHeight="1" x14ac:dyDescent="0.25">
      <c r="A23836" s="379" t="s">
        <v>51732</v>
      </c>
      <c r="B23836" s="380" t="s">
        <v>51733</v>
      </c>
      <c r="C23836" s="380" t="s">
        <v>8</v>
      </c>
      <c r="D23836" s="381">
        <v>1020.26</v>
      </c>
    </row>
    <row r="23837" spans="1:4" ht="18" customHeight="1" x14ac:dyDescent="0.25">
      <c r="A23837" s="379" t="s">
        <v>51734</v>
      </c>
      <c r="B23837" s="380" t="s">
        <v>51735</v>
      </c>
      <c r="C23837" s="380" t="s">
        <v>8</v>
      </c>
      <c r="D23837" s="381">
        <v>16865.82</v>
      </c>
    </row>
    <row r="23838" spans="1:4" ht="18" customHeight="1" x14ac:dyDescent="0.25">
      <c r="A23838" s="379" t="s">
        <v>51736</v>
      </c>
      <c r="B23838" s="380" t="s">
        <v>51737</v>
      </c>
      <c r="C23838" s="380" t="s">
        <v>8</v>
      </c>
      <c r="D23838" s="381">
        <v>26470.92</v>
      </c>
    </row>
    <row r="23839" spans="1:4" ht="18" customHeight="1" x14ac:dyDescent="0.25">
      <c r="A23839" s="379" t="s">
        <v>51738</v>
      </c>
      <c r="B23839" s="380" t="s">
        <v>51739</v>
      </c>
      <c r="C23839" s="380" t="s">
        <v>8</v>
      </c>
      <c r="D23839" s="381">
        <v>29372.37</v>
      </c>
    </row>
    <row r="23840" spans="1:4" ht="18" customHeight="1" x14ac:dyDescent="0.25">
      <c r="A23840" s="379" t="s">
        <v>51740</v>
      </c>
      <c r="B23840" s="380" t="s">
        <v>51741</v>
      </c>
      <c r="C23840" s="380" t="s">
        <v>8</v>
      </c>
      <c r="D23840" s="381">
        <v>29223.99</v>
      </c>
    </row>
    <row r="23841" spans="1:4" ht="18" customHeight="1" x14ac:dyDescent="0.25">
      <c r="A23841" s="379" t="s">
        <v>51742</v>
      </c>
      <c r="B23841" s="380" t="s">
        <v>51743</v>
      </c>
      <c r="C23841" s="380" t="s">
        <v>8</v>
      </c>
      <c r="D23841" s="381">
        <v>36078.18</v>
      </c>
    </row>
    <row r="23842" spans="1:4" ht="18" customHeight="1" x14ac:dyDescent="0.25">
      <c r="A23842" s="379" t="s">
        <v>51744</v>
      </c>
      <c r="B23842" s="380" t="s">
        <v>51745</v>
      </c>
      <c r="C23842" s="380" t="s">
        <v>8</v>
      </c>
      <c r="D23842" s="381">
        <v>49451.54</v>
      </c>
    </row>
    <row r="23843" spans="1:4" ht="18" customHeight="1" x14ac:dyDescent="0.25">
      <c r="A23843" s="379" t="s">
        <v>51746</v>
      </c>
      <c r="B23843" s="380" t="s">
        <v>51747</v>
      </c>
      <c r="C23843" s="380" t="s">
        <v>8</v>
      </c>
      <c r="D23843" s="381">
        <v>58463.77</v>
      </c>
    </row>
    <row r="23844" spans="1:4" ht="18" customHeight="1" x14ac:dyDescent="0.25">
      <c r="A23844" s="379" t="s">
        <v>51748</v>
      </c>
      <c r="B23844" s="380" t="s">
        <v>51749</v>
      </c>
      <c r="C23844" s="380" t="s">
        <v>8</v>
      </c>
      <c r="D23844" s="381">
        <v>87897.3</v>
      </c>
    </row>
    <row r="23845" spans="1:4" ht="9" customHeight="1" x14ac:dyDescent="0.25">
      <c r="A23845" s="379" t="s">
        <v>51750</v>
      </c>
      <c r="B23845" s="380" t="s">
        <v>51751</v>
      </c>
      <c r="C23845" s="380" t="s">
        <v>8</v>
      </c>
      <c r="D23845" s="381">
        <v>236.67</v>
      </c>
    </row>
    <row r="23846" spans="1:4" ht="9" customHeight="1" x14ac:dyDescent="0.25">
      <c r="A23846" s="379" t="s">
        <v>51752</v>
      </c>
      <c r="B23846" s="380" t="s">
        <v>51753</v>
      </c>
      <c r="C23846" s="380" t="s">
        <v>8</v>
      </c>
      <c r="D23846" s="381">
        <v>942</v>
      </c>
    </row>
    <row r="23847" spans="1:4" ht="9" customHeight="1" x14ac:dyDescent="0.25">
      <c r="A23847" s="379" t="s">
        <v>51754</v>
      </c>
      <c r="B23847" s="380" t="s">
        <v>51755</v>
      </c>
      <c r="C23847" s="380" t="s">
        <v>8</v>
      </c>
      <c r="D23847" s="381">
        <v>80.55</v>
      </c>
    </row>
    <row r="23848" spans="1:4" ht="9" customHeight="1" x14ac:dyDescent="0.25">
      <c r="A23848" s="379" t="s">
        <v>51756</v>
      </c>
      <c r="B23848" s="380" t="s">
        <v>51757</v>
      </c>
      <c r="C23848" s="380" t="s">
        <v>48180</v>
      </c>
      <c r="D23848" s="381">
        <v>633.67999999999995</v>
      </c>
    </row>
    <row r="23849" spans="1:4" ht="9" customHeight="1" x14ac:dyDescent="0.25">
      <c r="A23849" s="379" t="s">
        <v>51758</v>
      </c>
      <c r="B23849" s="380" t="s">
        <v>51759</v>
      </c>
      <c r="C23849" s="380" t="s">
        <v>8</v>
      </c>
      <c r="D23849" s="381">
        <v>1762.76</v>
      </c>
    </row>
    <row r="23850" spans="1:4" ht="9" customHeight="1" x14ac:dyDescent="0.25">
      <c r="A23850" s="379" t="s">
        <v>51760</v>
      </c>
      <c r="B23850" s="380" t="s">
        <v>51761</v>
      </c>
      <c r="C23850" s="380" t="s">
        <v>8</v>
      </c>
      <c r="D23850" s="381">
        <v>23.6</v>
      </c>
    </row>
    <row r="23851" spans="1:4" ht="18" customHeight="1" x14ac:dyDescent="0.25">
      <c r="A23851" s="379" t="s">
        <v>51762</v>
      </c>
      <c r="B23851" s="380" t="s">
        <v>51763</v>
      </c>
      <c r="C23851" s="380" t="s">
        <v>8</v>
      </c>
      <c r="D23851" s="381">
        <v>24.76</v>
      </c>
    </row>
    <row r="23852" spans="1:4" ht="18" customHeight="1" x14ac:dyDescent="0.25">
      <c r="A23852" s="379" t="s">
        <v>51764</v>
      </c>
      <c r="B23852" s="380" t="s">
        <v>51765</v>
      </c>
      <c r="C23852" s="380" t="s">
        <v>8</v>
      </c>
      <c r="D23852" s="381">
        <v>37.11</v>
      </c>
    </row>
    <row r="23853" spans="1:4" ht="18" customHeight="1" x14ac:dyDescent="0.25">
      <c r="A23853" s="379" t="s">
        <v>51766</v>
      </c>
      <c r="B23853" s="380" t="s">
        <v>51767</v>
      </c>
      <c r="C23853" s="380" t="s">
        <v>8</v>
      </c>
      <c r="D23853" s="381">
        <v>50.03</v>
      </c>
    </row>
    <row r="23854" spans="1:4" ht="18" customHeight="1" x14ac:dyDescent="0.25">
      <c r="A23854" s="379" t="s">
        <v>51768</v>
      </c>
      <c r="B23854" s="380" t="s">
        <v>51769</v>
      </c>
      <c r="C23854" s="380" t="s">
        <v>8</v>
      </c>
      <c r="D23854" s="381">
        <v>14.09</v>
      </c>
    </row>
    <row r="23855" spans="1:4" ht="18" customHeight="1" x14ac:dyDescent="0.25">
      <c r="A23855" s="379" t="s">
        <v>51770</v>
      </c>
      <c r="B23855" s="380" t="s">
        <v>51771</v>
      </c>
      <c r="C23855" s="380" t="s">
        <v>8</v>
      </c>
      <c r="D23855" s="381">
        <v>17.149999999999999</v>
      </c>
    </row>
    <row r="23856" spans="1:4" ht="18" customHeight="1" x14ac:dyDescent="0.25">
      <c r="A23856" s="379" t="s">
        <v>51772</v>
      </c>
      <c r="B23856" s="380" t="s">
        <v>51773</v>
      </c>
      <c r="C23856" s="380" t="s">
        <v>8</v>
      </c>
      <c r="D23856" s="381">
        <v>7.77</v>
      </c>
    </row>
    <row r="23857" spans="1:4" ht="18" customHeight="1" x14ac:dyDescent="0.25">
      <c r="A23857" s="379" t="s">
        <v>51774</v>
      </c>
      <c r="B23857" s="380" t="s">
        <v>51775</v>
      </c>
      <c r="C23857" s="380" t="s">
        <v>8</v>
      </c>
      <c r="D23857" s="381">
        <v>20.71</v>
      </c>
    </row>
    <row r="23858" spans="1:4" ht="18" customHeight="1" x14ac:dyDescent="0.25">
      <c r="A23858" s="379" t="s">
        <v>51776</v>
      </c>
      <c r="B23858" s="380" t="s">
        <v>51777</v>
      </c>
      <c r="C23858" s="380" t="s">
        <v>8</v>
      </c>
      <c r="D23858" s="381">
        <v>23.91</v>
      </c>
    </row>
    <row r="23859" spans="1:4" ht="18" customHeight="1" x14ac:dyDescent="0.25">
      <c r="A23859" s="379" t="s">
        <v>51778</v>
      </c>
      <c r="B23859" s="380" t="s">
        <v>51779</v>
      </c>
      <c r="C23859" s="380" t="s">
        <v>8</v>
      </c>
      <c r="D23859" s="381">
        <v>23.28</v>
      </c>
    </row>
    <row r="23860" spans="1:4" ht="18" customHeight="1" x14ac:dyDescent="0.25">
      <c r="A23860" s="379" t="s">
        <v>51780</v>
      </c>
      <c r="B23860" s="380" t="s">
        <v>51781</v>
      </c>
      <c r="C23860" s="380" t="s">
        <v>8</v>
      </c>
      <c r="D23860" s="381">
        <v>28.28</v>
      </c>
    </row>
    <row r="23861" spans="1:4" ht="18" customHeight="1" x14ac:dyDescent="0.25">
      <c r="A23861" s="379" t="s">
        <v>51782</v>
      </c>
      <c r="B23861" s="380" t="s">
        <v>51783</v>
      </c>
      <c r="C23861" s="380" t="s">
        <v>8</v>
      </c>
      <c r="D23861" s="381">
        <v>34.06</v>
      </c>
    </row>
    <row r="23862" spans="1:4" ht="18" customHeight="1" x14ac:dyDescent="0.25">
      <c r="A23862" s="379" t="s">
        <v>51784</v>
      </c>
      <c r="B23862" s="380" t="s">
        <v>51785</v>
      </c>
      <c r="C23862" s="380" t="s">
        <v>8</v>
      </c>
      <c r="D23862" s="381">
        <v>33.83</v>
      </c>
    </row>
    <row r="23863" spans="1:4" ht="18" customHeight="1" x14ac:dyDescent="0.25">
      <c r="A23863" s="379" t="s">
        <v>51786</v>
      </c>
      <c r="B23863" s="380" t="s">
        <v>51787</v>
      </c>
      <c r="C23863" s="380" t="s">
        <v>8</v>
      </c>
      <c r="D23863" s="381">
        <v>42.64</v>
      </c>
    </row>
    <row r="23864" spans="1:4" ht="18" customHeight="1" x14ac:dyDescent="0.25">
      <c r="A23864" s="379" t="s">
        <v>51788</v>
      </c>
      <c r="B23864" s="380" t="s">
        <v>51789</v>
      </c>
      <c r="C23864" s="380" t="s">
        <v>8</v>
      </c>
      <c r="D23864" s="381">
        <v>56.6</v>
      </c>
    </row>
    <row r="23865" spans="1:4" ht="18" customHeight="1" x14ac:dyDescent="0.25">
      <c r="A23865" s="379" t="s">
        <v>51790</v>
      </c>
      <c r="B23865" s="380" t="s">
        <v>51791</v>
      </c>
      <c r="C23865" s="380" t="s">
        <v>8</v>
      </c>
      <c r="D23865" s="381">
        <v>58.35</v>
      </c>
    </row>
    <row r="23866" spans="1:4" ht="18" customHeight="1" x14ac:dyDescent="0.25">
      <c r="A23866" s="379" t="s">
        <v>51792</v>
      </c>
      <c r="B23866" s="380" t="s">
        <v>51793</v>
      </c>
      <c r="C23866" s="380" t="s">
        <v>8</v>
      </c>
      <c r="D23866" s="381">
        <v>70.62</v>
      </c>
    </row>
    <row r="23867" spans="1:4" ht="18" customHeight="1" x14ac:dyDescent="0.25">
      <c r="A23867" s="379" t="s">
        <v>51794</v>
      </c>
      <c r="B23867" s="380" t="s">
        <v>51795</v>
      </c>
      <c r="C23867" s="380" t="s">
        <v>8</v>
      </c>
      <c r="D23867" s="381">
        <v>75.06</v>
      </c>
    </row>
    <row r="23868" spans="1:4" ht="18" customHeight="1" x14ac:dyDescent="0.25">
      <c r="A23868" s="379" t="s">
        <v>51796</v>
      </c>
      <c r="B23868" s="380" t="s">
        <v>51797</v>
      </c>
      <c r="C23868" s="380" t="s">
        <v>7</v>
      </c>
      <c r="D23868" s="381">
        <v>311.11</v>
      </c>
    </row>
    <row r="23869" spans="1:4" ht="18" customHeight="1" x14ac:dyDescent="0.25">
      <c r="A23869" s="379" t="s">
        <v>51798</v>
      </c>
      <c r="B23869" s="380" t="s">
        <v>51799</v>
      </c>
      <c r="C23869" s="380" t="s">
        <v>8</v>
      </c>
      <c r="D23869" s="381">
        <v>62.05</v>
      </c>
    </row>
    <row r="23870" spans="1:4" ht="18" customHeight="1" x14ac:dyDescent="0.25">
      <c r="A23870" s="379" t="s">
        <v>51800</v>
      </c>
      <c r="B23870" s="380" t="s">
        <v>51801</v>
      </c>
      <c r="C23870" s="380" t="s">
        <v>8</v>
      </c>
      <c r="D23870" s="381">
        <v>357.41</v>
      </c>
    </row>
    <row r="23871" spans="1:4" ht="18" customHeight="1" x14ac:dyDescent="0.25">
      <c r="A23871" s="379" t="s">
        <v>51802</v>
      </c>
      <c r="B23871" s="380" t="s">
        <v>51803</v>
      </c>
      <c r="C23871" s="380" t="s">
        <v>8</v>
      </c>
      <c r="D23871" s="381">
        <v>555.83000000000004</v>
      </c>
    </row>
    <row r="23872" spans="1:4" ht="18" customHeight="1" x14ac:dyDescent="0.25">
      <c r="A23872" s="379" t="s">
        <v>51804</v>
      </c>
      <c r="B23872" s="380" t="s">
        <v>51805</v>
      </c>
      <c r="C23872" s="380" t="s">
        <v>8</v>
      </c>
      <c r="D23872" s="381">
        <v>1334.84</v>
      </c>
    </row>
    <row r="23873" spans="1:4" ht="18" customHeight="1" x14ac:dyDescent="0.25">
      <c r="A23873" s="379" t="s">
        <v>51806</v>
      </c>
      <c r="B23873" s="380" t="s">
        <v>51807</v>
      </c>
      <c r="C23873" s="380" t="s">
        <v>8</v>
      </c>
      <c r="D23873" s="381">
        <v>2460.04</v>
      </c>
    </row>
    <row r="23874" spans="1:4" ht="18" customHeight="1" x14ac:dyDescent="0.25">
      <c r="A23874" s="379" t="s">
        <v>51808</v>
      </c>
      <c r="B23874" s="380" t="s">
        <v>51809</v>
      </c>
      <c r="C23874" s="380" t="s">
        <v>14</v>
      </c>
      <c r="D23874" s="381">
        <v>51.03</v>
      </c>
    </row>
    <row r="23875" spans="1:4" ht="18" customHeight="1" x14ac:dyDescent="0.25">
      <c r="A23875" s="379" t="s">
        <v>51810</v>
      </c>
      <c r="B23875" s="380" t="s">
        <v>51811</v>
      </c>
      <c r="C23875" s="380" t="s">
        <v>48180</v>
      </c>
      <c r="D23875" s="381">
        <v>633.67999999999995</v>
      </c>
    </row>
    <row r="23876" spans="1:4" ht="18" customHeight="1" x14ac:dyDescent="0.25">
      <c r="A23876" s="379" t="s">
        <v>51812</v>
      </c>
      <c r="B23876" s="380" t="s">
        <v>51813</v>
      </c>
      <c r="C23876" s="380" t="s">
        <v>8</v>
      </c>
      <c r="D23876" s="381">
        <v>504.18</v>
      </c>
    </row>
    <row r="23877" spans="1:4" ht="18" customHeight="1" x14ac:dyDescent="0.25">
      <c r="A23877" s="379" t="s">
        <v>51814</v>
      </c>
      <c r="B23877" s="380" t="s">
        <v>51815</v>
      </c>
      <c r="C23877" s="380" t="s">
        <v>8</v>
      </c>
      <c r="D23877" s="381">
        <v>1909.27</v>
      </c>
    </row>
    <row r="23878" spans="1:4" ht="18" customHeight="1" x14ac:dyDescent="0.25">
      <c r="A23878" s="379" t="s">
        <v>51816</v>
      </c>
      <c r="B23878" s="380" t="s">
        <v>51817</v>
      </c>
      <c r="C23878" s="380" t="s">
        <v>8</v>
      </c>
      <c r="D23878" s="381">
        <v>2327.0500000000002</v>
      </c>
    </row>
    <row r="23879" spans="1:4" ht="18" customHeight="1" x14ac:dyDescent="0.25">
      <c r="A23879" s="379" t="s">
        <v>51818</v>
      </c>
      <c r="B23879" s="380" t="s">
        <v>51819</v>
      </c>
      <c r="C23879" s="380" t="s">
        <v>8</v>
      </c>
      <c r="D23879" s="381">
        <v>80.599999999999994</v>
      </c>
    </row>
    <row r="23880" spans="1:4" ht="18" customHeight="1" x14ac:dyDescent="0.25">
      <c r="A23880" s="379" t="s">
        <v>51820</v>
      </c>
      <c r="B23880" s="380" t="s">
        <v>51821</v>
      </c>
      <c r="C23880" s="380" t="s">
        <v>8</v>
      </c>
      <c r="D23880" s="381">
        <v>282.64</v>
      </c>
    </row>
    <row r="23881" spans="1:4" ht="18" customHeight="1" x14ac:dyDescent="0.25">
      <c r="A23881" s="379" t="s">
        <v>51822</v>
      </c>
      <c r="B23881" s="380" t="s">
        <v>51823</v>
      </c>
      <c r="C23881" s="380" t="s">
        <v>8</v>
      </c>
      <c r="D23881" s="381">
        <v>50.07</v>
      </c>
    </row>
    <row r="23882" spans="1:4" ht="18" customHeight="1" x14ac:dyDescent="0.25">
      <c r="A23882" s="379" t="s">
        <v>51824</v>
      </c>
      <c r="B23882" s="380" t="s">
        <v>51825</v>
      </c>
      <c r="C23882" s="380" t="s">
        <v>8</v>
      </c>
      <c r="D23882" s="381">
        <v>18.93</v>
      </c>
    </row>
    <row r="23883" spans="1:4" ht="18" customHeight="1" x14ac:dyDescent="0.25">
      <c r="A23883" s="379" t="s">
        <v>51826</v>
      </c>
      <c r="B23883" s="380" t="s">
        <v>51827</v>
      </c>
      <c r="C23883" s="380" t="s">
        <v>8</v>
      </c>
      <c r="D23883" s="381">
        <v>24.72</v>
      </c>
    </row>
    <row r="23884" spans="1:4" ht="18" customHeight="1" x14ac:dyDescent="0.25">
      <c r="A23884" s="379" t="s">
        <v>51828</v>
      </c>
      <c r="B23884" s="380" t="s">
        <v>51829</v>
      </c>
      <c r="C23884" s="380" t="s">
        <v>8</v>
      </c>
      <c r="D23884" s="381">
        <v>43.84</v>
      </c>
    </row>
    <row r="23885" spans="1:4" ht="18" customHeight="1" x14ac:dyDescent="0.25">
      <c r="A23885" s="379" t="s">
        <v>51830</v>
      </c>
      <c r="B23885" s="380" t="s">
        <v>51831</v>
      </c>
      <c r="C23885" s="380" t="s">
        <v>8</v>
      </c>
      <c r="D23885" s="381">
        <v>111.33</v>
      </c>
    </row>
    <row r="23886" spans="1:4" ht="18" customHeight="1" x14ac:dyDescent="0.25">
      <c r="A23886" s="379" t="s">
        <v>51832</v>
      </c>
      <c r="B23886" s="380" t="s">
        <v>51833</v>
      </c>
      <c r="C23886" s="380" t="s">
        <v>8</v>
      </c>
      <c r="D23886" s="381">
        <v>128.24</v>
      </c>
    </row>
    <row r="23887" spans="1:4" ht="18" customHeight="1" x14ac:dyDescent="0.25">
      <c r="A23887" s="379" t="s">
        <v>51834</v>
      </c>
      <c r="B23887" s="380" t="s">
        <v>51835</v>
      </c>
      <c r="C23887" s="380" t="s">
        <v>8</v>
      </c>
      <c r="D23887" s="381">
        <v>597.87</v>
      </c>
    </row>
    <row r="23888" spans="1:4" ht="18" customHeight="1" x14ac:dyDescent="0.25">
      <c r="A23888" s="379" t="s">
        <v>51836</v>
      </c>
      <c r="B23888" s="380" t="s">
        <v>51837</v>
      </c>
      <c r="C23888" s="380" t="s">
        <v>8</v>
      </c>
      <c r="D23888" s="381">
        <v>109.98</v>
      </c>
    </row>
    <row r="23889" spans="1:4" ht="18" customHeight="1" x14ac:dyDescent="0.25">
      <c r="A23889" s="379" t="s">
        <v>51838</v>
      </c>
      <c r="B23889" s="380" t="s">
        <v>51839</v>
      </c>
      <c r="C23889" s="380" t="s">
        <v>8</v>
      </c>
      <c r="D23889" s="381">
        <v>142.34</v>
      </c>
    </row>
    <row r="23890" spans="1:4" ht="18" customHeight="1" x14ac:dyDescent="0.25">
      <c r="A23890" s="379" t="s">
        <v>51840</v>
      </c>
      <c r="B23890" s="380" t="s">
        <v>50691</v>
      </c>
      <c r="C23890" s="380" t="s">
        <v>8</v>
      </c>
      <c r="D23890" s="381">
        <v>1593.44</v>
      </c>
    </row>
    <row r="23891" spans="1:4" ht="18" customHeight="1" x14ac:dyDescent="0.25">
      <c r="A23891" s="379" t="s">
        <v>51841</v>
      </c>
      <c r="B23891" s="380" t="s">
        <v>51842</v>
      </c>
      <c r="C23891" s="380" t="s">
        <v>8</v>
      </c>
      <c r="D23891" s="381">
        <v>2192.2199999999998</v>
      </c>
    </row>
    <row r="23892" spans="1:4" ht="18" customHeight="1" x14ac:dyDescent="0.25">
      <c r="A23892" s="379" t="s">
        <v>51843</v>
      </c>
      <c r="B23892" s="380" t="s">
        <v>51844</v>
      </c>
      <c r="C23892" s="380" t="s">
        <v>8</v>
      </c>
      <c r="D23892" s="381">
        <v>316.39999999999998</v>
      </c>
    </row>
    <row r="23893" spans="1:4" ht="18" customHeight="1" x14ac:dyDescent="0.25">
      <c r="A23893" s="379" t="s">
        <v>51845</v>
      </c>
      <c r="B23893" s="385" t="s">
        <v>51846</v>
      </c>
      <c r="C23893" s="380" t="s">
        <v>8</v>
      </c>
      <c r="D23893" s="381">
        <v>324.92</v>
      </c>
    </row>
    <row r="23894" spans="1:4" ht="18" customHeight="1" x14ac:dyDescent="0.25">
      <c r="A23894" s="379" t="s">
        <v>51847</v>
      </c>
      <c r="B23894" s="380" t="s">
        <v>51848</v>
      </c>
      <c r="C23894" s="380" t="s">
        <v>8</v>
      </c>
      <c r="D23894" s="381">
        <v>353.59</v>
      </c>
    </row>
    <row r="23895" spans="1:4" ht="18" customHeight="1" x14ac:dyDescent="0.25">
      <c r="A23895" s="379" t="s">
        <v>51849</v>
      </c>
      <c r="B23895" s="380" t="s">
        <v>51850</v>
      </c>
      <c r="C23895" s="380" t="s">
        <v>8</v>
      </c>
      <c r="D23895" s="381">
        <v>408.06</v>
      </c>
    </row>
    <row r="23896" spans="1:4" ht="18" customHeight="1" x14ac:dyDescent="0.25">
      <c r="A23896" s="379" t="s">
        <v>51851</v>
      </c>
      <c r="B23896" s="380" t="s">
        <v>51852</v>
      </c>
      <c r="C23896" s="380" t="s">
        <v>8</v>
      </c>
      <c r="D23896" s="381">
        <v>370.44</v>
      </c>
    </row>
    <row r="23897" spans="1:4" ht="18" customHeight="1" x14ac:dyDescent="0.25">
      <c r="A23897" s="379" t="s">
        <v>51853</v>
      </c>
      <c r="B23897" s="380" t="s">
        <v>51854</v>
      </c>
      <c r="C23897" s="380" t="s">
        <v>8</v>
      </c>
      <c r="D23897" s="381">
        <v>406.13</v>
      </c>
    </row>
    <row r="23898" spans="1:4" ht="18" customHeight="1" x14ac:dyDescent="0.25">
      <c r="A23898" s="379" t="s">
        <v>51855</v>
      </c>
      <c r="B23898" s="380" t="s">
        <v>51856</v>
      </c>
      <c r="C23898" s="380" t="s">
        <v>8</v>
      </c>
      <c r="D23898" s="381">
        <v>418.51</v>
      </c>
    </row>
    <row r="23899" spans="1:4" ht="18" customHeight="1" x14ac:dyDescent="0.25">
      <c r="A23899" s="379" t="s">
        <v>51857</v>
      </c>
      <c r="B23899" s="380" t="s">
        <v>51858</v>
      </c>
      <c r="C23899" s="380" t="s">
        <v>8</v>
      </c>
      <c r="D23899" s="381">
        <v>510.1</v>
      </c>
    </row>
    <row r="23900" spans="1:4" ht="18" customHeight="1" x14ac:dyDescent="0.25">
      <c r="A23900" s="379" t="s">
        <v>51859</v>
      </c>
      <c r="B23900" s="380" t="s">
        <v>51811</v>
      </c>
      <c r="C23900" s="380" t="s">
        <v>48180</v>
      </c>
      <c r="D23900" s="381">
        <v>633.67999999999995</v>
      </c>
    </row>
    <row r="23901" spans="1:4" ht="18" customHeight="1" x14ac:dyDescent="0.25">
      <c r="A23901" s="379" t="s">
        <v>51860</v>
      </c>
      <c r="B23901" s="380" t="s">
        <v>51861</v>
      </c>
      <c r="C23901" s="380" t="s">
        <v>8</v>
      </c>
      <c r="D23901" s="381">
        <v>17.53</v>
      </c>
    </row>
    <row r="23902" spans="1:4" ht="18" customHeight="1" x14ac:dyDescent="0.25">
      <c r="A23902" s="379" t="s">
        <v>51862</v>
      </c>
      <c r="B23902" s="380" t="s">
        <v>51863</v>
      </c>
      <c r="C23902" s="380" t="s">
        <v>8</v>
      </c>
      <c r="D23902" s="381">
        <v>43.06</v>
      </c>
    </row>
    <row r="23903" spans="1:4" ht="18" customHeight="1" x14ac:dyDescent="0.25">
      <c r="A23903" s="379" t="s">
        <v>51864</v>
      </c>
      <c r="B23903" s="380" t="s">
        <v>51865</v>
      </c>
      <c r="C23903" s="380" t="s">
        <v>8</v>
      </c>
      <c r="D23903" s="381">
        <v>42.18</v>
      </c>
    </row>
    <row r="23904" spans="1:4" ht="18" customHeight="1" x14ac:dyDescent="0.25">
      <c r="A23904" s="379" t="s">
        <v>51866</v>
      </c>
      <c r="B23904" s="380" t="s">
        <v>51867</v>
      </c>
      <c r="C23904" s="380" t="s">
        <v>8</v>
      </c>
      <c r="D23904" s="381">
        <v>19.63</v>
      </c>
    </row>
    <row r="23905" spans="1:4" ht="18" customHeight="1" x14ac:dyDescent="0.25">
      <c r="A23905" s="379" t="s">
        <v>51868</v>
      </c>
      <c r="B23905" s="380" t="s">
        <v>51869</v>
      </c>
      <c r="C23905" s="380" t="s">
        <v>8</v>
      </c>
      <c r="D23905" s="381">
        <v>20.62</v>
      </c>
    </row>
    <row r="23906" spans="1:4" ht="18" customHeight="1" x14ac:dyDescent="0.25">
      <c r="A23906" s="379" t="s">
        <v>51870</v>
      </c>
      <c r="B23906" s="380" t="s">
        <v>51871</v>
      </c>
      <c r="C23906" s="380" t="s">
        <v>8</v>
      </c>
      <c r="D23906" s="381">
        <v>25.69</v>
      </c>
    </row>
    <row r="23907" spans="1:4" ht="18" customHeight="1" x14ac:dyDescent="0.25">
      <c r="A23907" s="379" t="s">
        <v>51872</v>
      </c>
      <c r="B23907" s="380" t="s">
        <v>51873</v>
      </c>
      <c r="C23907" s="380" t="s">
        <v>8</v>
      </c>
      <c r="D23907" s="381">
        <v>18.34</v>
      </c>
    </row>
    <row r="23908" spans="1:4" ht="18" customHeight="1" x14ac:dyDescent="0.25">
      <c r="A23908" s="379" t="s">
        <v>51874</v>
      </c>
      <c r="B23908" s="380" t="s">
        <v>51875</v>
      </c>
      <c r="C23908" s="380" t="s">
        <v>8</v>
      </c>
      <c r="D23908" s="381">
        <v>7.25</v>
      </c>
    </row>
    <row r="23909" spans="1:4" ht="18" customHeight="1" x14ac:dyDescent="0.25">
      <c r="A23909" s="379" t="s">
        <v>51876</v>
      </c>
      <c r="B23909" s="380" t="s">
        <v>51877</v>
      </c>
      <c r="C23909" s="380" t="s">
        <v>8</v>
      </c>
      <c r="D23909" s="381">
        <v>13.63</v>
      </c>
    </row>
    <row r="23910" spans="1:4" ht="18" customHeight="1" x14ac:dyDescent="0.25">
      <c r="A23910" s="379" t="s">
        <v>51878</v>
      </c>
      <c r="B23910" s="380" t="s">
        <v>51879</v>
      </c>
      <c r="C23910" s="380" t="s">
        <v>8</v>
      </c>
      <c r="D23910" s="381">
        <v>206.54</v>
      </c>
    </row>
    <row r="23911" spans="1:4" ht="18" customHeight="1" x14ac:dyDescent="0.25">
      <c r="A23911" s="379" t="s">
        <v>51880</v>
      </c>
      <c r="B23911" s="380" t="s">
        <v>51881</v>
      </c>
      <c r="C23911" s="380" t="s">
        <v>8</v>
      </c>
      <c r="D23911" s="381">
        <v>211.96</v>
      </c>
    </row>
    <row r="23912" spans="1:4" ht="18" customHeight="1" x14ac:dyDescent="0.25">
      <c r="A23912" s="379" t="s">
        <v>51882</v>
      </c>
      <c r="B23912" s="380" t="s">
        <v>51883</v>
      </c>
      <c r="C23912" s="380" t="s">
        <v>8</v>
      </c>
      <c r="D23912" s="381">
        <v>288.45999999999998</v>
      </c>
    </row>
    <row r="23913" spans="1:4" ht="18" customHeight="1" x14ac:dyDescent="0.25">
      <c r="A23913" s="379" t="s">
        <v>51884</v>
      </c>
      <c r="B23913" s="380" t="s">
        <v>51885</v>
      </c>
      <c r="C23913" s="380" t="s">
        <v>8</v>
      </c>
      <c r="D23913" s="381">
        <v>157.36000000000001</v>
      </c>
    </row>
    <row r="23914" spans="1:4" ht="18" customHeight="1" x14ac:dyDescent="0.25">
      <c r="A23914" s="379" t="s">
        <v>51886</v>
      </c>
      <c r="B23914" s="380" t="s">
        <v>51887</v>
      </c>
      <c r="C23914" s="380" t="s">
        <v>8</v>
      </c>
      <c r="D23914" s="381">
        <v>21.08</v>
      </c>
    </row>
    <row r="23915" spans="1:4" ht="18" customHeight="1" x14ac:dyDescent="0.25">
      <c r="A23915" s="379" t="s">
        <v>51888</v>
      </c>
      <c r="B23915" s="380" t="s">
        <v>51889</v>
      </c>
      <c r="C23915" s="380" t="s">
        <v>8</v>
      </c>
      <c r="D23915" s="381">
        <v>174.68</v>
      </c>
    </row>
    <row r="23916" spans="1:4" ht="18" customHeight="1" x14ac:dyDescent="0.25">
      <c r="A23916" s="379" t="s">
        <v>51890</v>
      </c>
      <c r="B23916" s="380" t="s">
        <v>51891</v>
      </c>
      <c r="C23916" s="380" t="s">
        <v>8</v>
      </c>
      <c r="D23916" s="381">
        <v>142.82</v>
      </c>
    </row>
    <row r="23917" spans="1:4" ht="18" customHeight="1" x14ac:dyDescent="0.25">
      <c r="A23917" s="379" t="s">
        <v>51892</v>
      </c>
      <c r="B23917" s="380" t="s">
        <v>51893</v>
      </c>
      <c r="C23917" s="380" t="s">
        <v>8</v>
      </c>
      <c r="D23917" s="381">
        <v>156.32</v>
      </c>
    </row>
    <row r="23918" spans="1:4" ht="18" customHeight="1" x14ac:dyDescent="0.25">
      <c r="A23918" s="379" t="s">
        <v>51894</v>
      </c>
      <c r="B23918" s="380" t="s">
        <v>51895</v>
      </c>
      <c r="C23918" s="380" t="s">
        <v>8</v>
      </c>
      <c r="D23918" s="381">
        <v>200.53</v>
      </c>
    </row>
    <row r="23919" spans="1:4" ht="18" customHeight="1" x14ac:dyDescent="0.25">
      <c r="A23919" s="379" t="s">
        <v>51896</v>
      </c>
      <c r="B23919" s="380" t="s">
        <v>51897</v>
      </c>
      <c r="C23919" s="380" t="s">
        <v>8</v>
      </c>
      <c r="D23919" s="381">
        <v>386.45</v>
      </c>
    </row>
    <row r="23920" spans="1:4" ht="18" customHeight="1" x14ac:dyDescent="0.25">
      <c r="A23920" s="379" t="s">
        <v>51898</v>
      </c>
      <c r="B23920" s="380" t="s">
        <v>51899</v>
      </c>
      <c r="C23920" s="380" t="s">
        <v>8</v>
      </c>
      <c r="D23920" s="381">
        <v>55.64</v>
      </c>
    </row>
    <row r="23921" spans="1:4" ht="18" customHeight="1" x14ac:dyDescent="0.25">
      <c r="A23921" s="379" t="s">
        <v>51900</v>
      </c>
      <c r="B23921" s="380" t="s">
        <v>51901</v>
      </c>
      <c r="C23921" s="380" t="s">
        <v>8</v>
      </c>
      <c r="D23921" s="381">
        <v>52.18</v>
      </c>
    </row>
    <row r="23922" spans="1:4" ht="18" customHeight="1" x14ac:dyDescent="0.25">
      <c r="A23922" s="379" t="s">
        <v>51902</v>
      </c>
      <c r="B23922" s="380" t="s">
        <v>51903</v>
      </c>
      <c r="C23922" s="380" t="s">
        <v>8</v>
      </c>
      <c r="D23922" s="381">
        <v>81.95</v>
      </c>
    </row>
    <row r="23923" spans="1:4" ht="18" customHeight="1" x14ac:dyDescent="0.25">
      <c r="A23923" s="379" t="s">
        <v>51904</v>
      </c>
      <c r="B23923" s="385" t="s">
        <v>51905</v>
      </c>
      <c r="C23923" s="380" t="s">
        <v>8</v>
      </c>
      <c r="D23923" s="381">
        <v>100.98</v>
      </c>
    </row>
    <row r="23924" spans="1:4" ht="18" customHeight="1" x14ac:dyDescent="0.25">
      <c r="A23924" s="379" t="s">
        <v>51906</v>
      </c>
      <c r="B23924" s="380" t="s">
        <v>51907</v>
      </c>
      <c r="C23924" s="380" t="s">
        <v>8</v>
      </c>
      <c r="D23924" s="381">
        <v>20.58</v>
      </c>
    </row>
    <row r="23925" spans="1:4" ht="18" customHeight="1" x14ac:dyDescent="0.25">
      <c r="A23925" s="379" t="s">
        <v>51908</v>
      </c>
      <c r="B23925" s="380" t="s">
        <v>51909</v>
      </c>
      <c r="C23925" s="380" t="s">
        <v>8</v>
      </c>
      <c r="D23925" s="381">
        <v>65.84</v>
      </c>
    </row>
    <row r="23926" spans="1:4" ht="18" customHeight="1" x14ac:dyDescent="0.25">
      <c r="A23926" s="379" t="s">
        <v>51910</v>
      </c>
      <c r="B23926" s="380" t="s">
        <v>51911</v>
      </c>
      <c r="C23926" s="380" t="s">
        <v>8</v>
      </c>
      <c r="D23926" s="381">
        <v>6.56</v>
      </c>
    </row>
    <row r="23927" spans="1:4" ht="18" customHeight="1" x14ac:dyDescent="0.25">
      <c r="A23927" s="379" t="s">
        <v>51912</v>
      </c>
      <c r="B23927" s="380" t="s">
        <v>51913</v>
      </c>
      <c r="C23927" s="380" t="s">
        <v>8</v>
      </c>
      <c r="D23927" s="381">
        <v>45.69</v>
      </c>
    </row>
    <row r="23928" spans="1:4" ht="18" customHeight="1" x14ac:dyDescent="0.25">
      <c r="A23928" s="379" t="s">
        <v>51914</v>
      </c>
      <c r="B23928" s="380" t="s">
        <v>51915</v>
      </c>
      <c r="C23928" s="380" t="s">
        <v>8</v>
      </c>
      <c r="D23928" s="381">
        <v>205.02</v>
      </c>
    </row>
    <row r="23929" spans="1:4" ht="18" customHeight="1" x14ac:dyDescent="0.25">
      <c r="A23929" s="379" t="s">
        <v>51916</v>
      </c>
      <c r="B23929" s="380" t="s">
        <v>51917</v>
      </c>
      <c r="C23929" s="380" t="s">
        <v>8</v>
      </c>
      <c r="D23929" s="381">
        <v>180.45</v>
      </c>
    </row>
    <row r="23930" spans="1:4" ht="18" customHeight="1" x14ac:dyDescent="0.25">
      <c r="A23930" s="379" t="s">
        <v>51918</v>
      </c>
      <c r="B23930" s="380" t="s">
        <v>51919</v>
      </c>
      <c r="C23930" s="380" t="s">
        <v>8</v>
      </c>
      <c r="D23930" s="381">
        <v>235.66</v>
      </c>
    </row>
    <row r="23931" spans="1:4" ht="18" customHeight="1" x14ac:dyDescent="0.25">
      <c r="A23931" s="379" t="s">
        <v>51920</v>
      </c>
      <c r="B23931" s="380" t="s">
        <v>51921</v>
      </c>
      <c r="C23931" s="380" t="s">
        <v>14</v>
      </c>
      <c r="D23931" s="381">
        <v>22.65</v>
      </c>
    </row>
    <row r="23932" spans="1:4" ht="18" customHeight="1" x14ac:dyDescent="0.25">
      <c r="A23932" s="379" t="s">
        <v>51922</v>
      </c>
      <c r="B23932" s="380" t="s">
        <v>51923</v>
      </c>
      <c r="C23932" s="380" t="s">
        <v>8</v>
      </c>
      <c r="D23932" s="381">
        <v>39.1</v>
      </c>
    </row>
    <row r="23933" spans="1:4" ht="18" customHeight="1" x14ac:dyDescent="0.25">
      <c r="A23933" s="379" t="s">
        <v>51924</v>
      </c>
      <c r="B23933" s="380" t="s">
        <v>51925</v>
      </c>
      <c r="C23933" s="380" t="s">
        <v>8</v>
      </c>
      <c r="D23933" s="381">
        <v>67.91</v>
      </c>
    </row>
    <row r="23934" spans="1:4" ht="18" customHeight="1" x14ac:dyDescent="0.25">
      <c r="A23934" s="379" t="s">
        <v>51926</v>
      </c>
      <c r="B23934" s="380" t="s">
        <v>51927</v>
      </c>
      <c r="C23934" s="380" t="s">
        <v>8</v>
      </c>
      <c r="D23934" s="381">
        <v>219.77</v>
      </c>
    </row>
    <row r="23935" spans="1:4" ht="18" customHeight="1" x14ac:dyDescent="0.25">
      <c r="A23935" s="379" t="s">
        <v>51928</v>
      </c>
      <c r="B23935" s="380" t="s">
        <v>51929</v>
      </c>
      <c r="C23935" s="380" t="s">
        <v>8</v>
      </c>
      <c r="D23935" s="381">
        <v>28.31</v>
      </c>
    </row>
    <row r="23936" spans="1:4" ht="18" customHeight="1" x14ac:dyDescent="0.25">
      <c r="A23936" s="379" t="s">
        <v>51930</v>
      </c>
      <c r="B23936" s="380" t="s">
        <v>51931</v>
      </c>
      <c r="C23936" s="380" t="s">
        <v>8</v>
      </c>
      <c r="D23936" s="381">
        <v>102.73</v>
      </c>
    </row>
    <row r="23937" spans="1:4" ht="18" customHeight="1" x14ac:dyDescent="0.25">
      <c r="A23937" s="379" t="s">
        <v>51932</v>
      </c>
      <c r="B23937" s="380" t="s">
        <v>51933</v>
      </c>
      <c r="C23937" s="380" t="s">
        <v>8</v>
      </c>
      <c r="D23937" s="381">
        <v>192.15</v>
      </c>
    </row>
    <row r="23938" spans="1:4" ht="18" customHeight="1" x14ac:dyDescent="0.25">
      <c r="A23938" s="379" t="s">
        <v>51934</v>
      </c>
      <c r="B23938" s="380" t="s">
        <v>51935</v>
      </c>
      <c r="C23938" s="380" t="s">
        <v>8</v>
      </c>
      <c r="D23938" s="381">
        <v>199.99</v>
      </c>
    </row>
    <row r="23939" spans="1:4" ht="18" customHeight="1" x14ac:dyDescent="0.25">
      <c r="A23939" s="379" t="s">
        <v>51936</v>
      </c>
      <c r="B23939" s="380" t="s">
        <v>51937</v>
      </c>
      <c r="C23939" s="380" t="s">
        <v>8</v>
      </c>
      <c r="D23939" s="381">
        <v>120.08</v>
      </c>
    </row>
    <row r="23940" spans="1:4" ht="18" customHeight="1" x14ac:dyDescent="0.25">
      <c r="A23940" s="379" t="s">
        <v>51938</v>
      </c>
      <c r="B23940" s="380" t="s">
        <v>51939</v>
      </c>
      <c r="C23940" s="380" t="s">
        <v>8</v>
      </c>
      <c r="D23940" s="381">
        <v>142.52000000000001</v>
      </c>
    </row>
    <row r="23941" spans="1:4" ht="18" customHeight="1" x14ac:dyDescent="0.25">
      <c r="A23941" s="379" t="s">
        <v>51940</v>
      </c>
      <c r="B23941" s="380" t="s">
        <v>51941</v>
      </c>
      <c r="C23941" s="380" t="s">
        <v>8</v>
      </c>
      <c r="D23941" s="381">
        <v>194.14</v>
      </c>
    </row>
    <row r="23942" spans="1:4" ht="18" customHeight="1" x14ac:dyDescent="0.25">
      <c r="A23942" s="379" t="s">
        <v>51942</v>
      </c>
      <c r="B23942" s="380" t="s">
        <v>51943</v>
      </c>
      <c r="C23942" s="380" t="s">
        <v>8</v>
      </c>
      <c r="D23942" s="381">
        <v>115.68</v>
      </c>
    </row>
    <row r="23943" spans="1:4" ht="18" customHeight="1" x14ac:dyDescent="0.25">
      <c r="A23943" s="379" t="s">
        <v>51944</v>
      </c>
      <c r="B23943" s="380" t="s">
        <v>51945</v>
      </c>
      <c r="C23943" s="380" t="s">
        <v>48180</v>
      </c>
      <c r="D23943" s="381">
        <v>633.67999999999995</v>
      </c>
    </row>
    <row r="23944" spans="1:4" ht="18" customHeight="1" x14ac:dyDescent="0.25">
      <c r="A23944" s="379" t="s">
        <v>51946</v>
      </c>
      <c r="B23944" s="380" t="s">
        <v>51947</v>
      </c>
      <c r="C23944" s="380" t="s">
        <v>8</v>
      </c>
      <c r="D23944" s="381">
        <v>131.54</v>
      </c>
    </row>
    <row r="23945" spans="1:4" ht="18" customHeight="1" x14ac:dyDescent="0.25">
      <c r="A23945" s="379" t="s">
        <v>51948</v>
      </c>
      <c r="B23945" s="380" t="s">
        <v>51949</v>
      </c>
      <c r="C23945" s="380" t="s">
        <v>8</v>
      </c>
      <c r="D23945" s="381">
        <v>207.79</v>
      </c>
    </row>
    <row r="23946" spans="1:4" ht="18" customHeight="1" x14ac:dyDescent="0.25">
      <c r="A23946" s="379" t="s">
        <v>51950</v>
      </c>
      <c r="B23946" s="380" t="s">
        <v>51951</v>
      </c>
      <c r="C23946" s="380" t="s">
        <v>8</v>
      </c>
      <c r="D23946" s="381">
        <v>289.2</v>
      </c>
    </row>
    <row r="23947" spans="1:4" ht="18" customHeight="1" x14ac:dyDescent="0.25">
      <c r="A23947" s="379" t="s">
        <v>51952</v>
      </c>
      <c r="B23947" s="380" t="s">
        <v>51953</v>
      </c>
      <c r="C23947" s="380" t="s">
        <v>8</v>
      </c>
      <c r="D23947" s="381">
        <v>212.46</v>
      </c>
    </row>
    <row r="23948" spans="1:4" ht="18" customHeight="1" x14ac:dyDescent="0.25">
      <c r="A23948" s="379" t="s">
        <v>51954</v>
      </c>
      <c r="B23948" s="380" t="s">
        <v>51955</v>
      </c>
      <c r="C23948" s="380" t="s">
        <v>8</v>
      </c>
      <c r="D23948" s="381">
        <v>280.66000000000003</v>
      </c>
    </row>
    <row r="23949" spans="1:4" ht="18" customHeight="1" x14ac:dyDescent="0.25">
      <c r="A23949" s="379" t="s">
        <v>51956</v>
      </c>
      <c r="B23949" s="380" t="s">
        <v>51957</v>
      </c>
      <c r="C23949" s="380" t="s">
        <v>8</v>
      </c>
      <c r="D23949" s="381">
        <v>195.74</v>
      </c>
    </row>
    <row r="23950" spans="1:4" ht="18" customHeight="1" x14ac:dyDescent="0.25">
      <c r="A23950" s="379" t="s">
        <v>51958</v>
      </c>
      <c r="B23950" s="380" t="s">
        <v>51959</v>
      </c>
      <c r="C23950" s="380" t="s">
        <v>8</v>
      </c>
      <c r="D23950" s="381">
        <v>220.96</v>
      </c>
    </row>
    <row r="23951" spans="1:4" ht="18" customHeight="1" x14ac:dyDescent="0.25">
      <c r="A23951" s="379" t="s">
        <v>51960</v>
      </c>
      <c r="B23951" s="380" t="s">
        <v>51961</v>
      </c>
      <c r="C23951" s="380" t="s">
        <v>8</v>
      </c>
      <c r="D23951" s="381">
        <v>86.29</v>
      </c>
    </row>
    <row r="23952" spans="1:4" ht="18" customHeight="1" x14ac:dyDescent="0.25">
      <c r="A23952" s="379" t="s">
        <v>51962</v>
      </c>
      <c r="B23952" s="380" t="s">
        <v>51963</v>
      </c>
      <c r="C23952" s="380" t="s">
        <v>8</v>
      </c>
      <c r="D23952" s="381">
        <v>47.93</v>
      </c>
    </row>
    <row r="23953" spans="1:4" ht="18" customHeight="1" x14ac:dyDescent="0.25">
      <c r="A23953" s="379" t="s">
        <v>51964</v>
      </c>
      <c r="B23953" s="380" t="s">
        <v>51965</v>
      </c>
      <c r="C23953" s="380" t="s">
        <v>8</v>
      </c>
      <c r="D23953" s="381">
        <v>167.45</v>
      </c>
    </row>
    <row r="23954" spans="1:4" ht="18" customHeight="1" x14ac:dyDescent="0.25">
      <c r="A23954" s="379" t="s">
        <v>51966</v>
      </c>
      <c r="B23954" s="380" t="s">
        <v>51967</v>
      </c>
      <c r="C23954" s="380" t="s">
        <v>8</v>
      </c>
      <c r="D23954" s="381">
        <v>88.51</v>
      </c>
    </row>
    <row r="23955" spans="1:4" ht="18" customHeight="1" x14ac:dyDescent="0.25">
      <c r="A23955" s="379" t="s">
        <v>51968</v>
      </c>
      <c r="B23955" s="380" t="s">
        <v>51969</v>
      </c>
      <c r="C23955" s="380" t="s">
        <v>8</v>
      </c>
      <c r="D23955" s="381">
        <v>29.38</v>
      </c>
    </row>
    <row r="23956" spans="1:4" ht="18" customHeight="1" x14ac:dyDescent="0.25">
      <c r="A23956" s="379" t="s">
        <v>51970</v>
      </c>
      <c r="B23956" s="380" t="s">
        <v>51971</v>
      </c>
      <c r="C23956" s="380" t="s">
        <v>8</v>
      </c>
      <c r="D23956" s="381">
        <v>28.4</v>
      </c>
    </row>
    <row r="23957" spans="1:4" ht="18" customHeight="1" x14ac:dyDescent="0.25">
      <c r="A23957" s="379" t="s">
        <v>51972</v>
      </c>
      <c r="B23957" s="380" t="s">
        <v>51973</v>
      </c>
      <c r="C23957" s="380" t="s">
        <v>8</v>
      </c>
      <c r="D23957" s="381">
        <v>66.31</v>
      </c>
    </row>
    <row r="23958" spans="1:4" ht="18" customHeight="1" x14ac:dyDescent="0.25">
      <c r="A23958" s="379" t="s">
        <v>51974</v>
      </c>
      <c r="B23958" s="380" t="s">
        <v>51975</v>
      </c>
      <c r="C23958" s="380" t="s">
        <v>8</v>
      </c>
      <c r="D23958" s="381">
        <v>85.17</v>
      </c>
    </row>
    <row r="23959" spans="1:4" ht="18" customHeight="1" x14ac:dyDescent="0.25">
      <c r="A23959" s="379" t="s">
        <v>51976</v>
      </c>
      <c r="B23959" s="380" t="s">
        <v>51977</v>
      </c>
      <c r="C23959" s="380" t="s">
        <v>8</v>
      </c>
      <c r="D23959" s="381">
        <v>84.13</v>
      </c>
    </row>
    <row r="23960" spans="1:4" ht="18" customHeight="1" x14ac:dyDescent="0.25">
      <c r="A23960" s="379" t="s">
        <v>51978</v>
      </c>
      <c r="B23960" s="380" t="s">
        <v>51979</v>
      </c>
      <c r="C23960" s="380" t="s">
        <v>8</v>
      </c>
      <c r="D23960" s="381">
        <v>412.14</v>
      </c>
    </row>
    <row r="23961" spans="1:4" ht="18" customHeight="1" x14ac:dyDescent="0.25">
      <c r="A23961" s="379" t="s">
        <v>51980</v>
      </c>
      <c r="B23961" s="380" t="s">
        <v>51981</v>
      </c>
      <c r="C23961" s="380" t="s">
        <v>8</v>
      </c>
      <c r="D23961" s="381">
        <v>523.45000000000005</v>
      </c>
    </row>
    <row r="23962" spans="1:4" ht="18" customHeight="1" x14ac:dyDescent="0.25">
      <c r="A23962" s="379" t="s">
        <v>51982</v>
      </c>
      <c r="B23962" s="380" t="s">
        <v>51983</v>
      </c>
      <c r="C23962" s="380" t="s">
        <v>8</v>
      </c>
      <c r="D23962" s="381">
        <v>127.29</v>
      </c>
    </row>
    <row r="23963" spans="1:4" ht="18" customHeight="1" x14ac:dyDescent="0.25">
      <c r="A23963" s="379" t="s">
        <v>51984</v>
      </c>
      <c r="B23963" s="380" t="s">
        <v>51985</v>
      </c>
      <c r="C23963" s="380" t="s">
        <v>8</v>
      </c>
      <c r="D23963" s="381">
        <v>340.73</v>
      </c>
    </row>
    <row r="23964" spans="1:4" ht="18" customHeight="1" x14ac:dyDescent="0.25">
      <c r="A23964" s="379" t="s">
        <v>51986</v>
      </c>
      <c r="B23964" s="380" t="s">
        <v>51987</v>
      </c>
      <c r="C23964" s="380" t="s">
        <v>8</v>
      </c>
      <c r="D23964" s="381">
        <v>273.44</v>
      </c>
    </row>
    <row r="23965" spans="1:4" ht="18" customHeight="1" x14ac:dyDescent="0.25">
      <c r="A23965" s="379" t="s">
        <v>51988</v>
      </c>
      <c r="B23965" s="380" t="s">
        <v>51989</v>
      </c>
      <c r="C23965" s="380" t="s">
        <v>8</v>
      </c>
      <c r="D23965" s="381">
        <v>333.21</v>
      </c>
    </row>
    <row r="23966" spans="1:4" ht="18" customHeight="1" x14ac:dyDescent="0.25">
      <c r="A23966" s="379" t="s">
        <v>51990</v>
      </c>
      <c r="B23966" s="380" t="s">
        <v>51991</v>
      </c>
      <c r="C23966" s="380" t="s">
        <v>8</v>
      </c>
      <c r="D23966" s="381">
        <v>400.64</v>
      </c>
    </row>
    <row r="23967" spans="1:4" ht="18" customHeight="1" x14ac:dyDescent="0.25">
      <c r="A23967" s="379" t="s">
        <v>51992</v>
      </c>
      <c r="B23967" s="380" t="s">
        <v>51993</v>
      </c>
      <c r="C23967" s="380" t="s">
        <v>8</v>
      </c>
      <c r="D23967" s="381">
        <v>233.55</v>
      </c>
    </row>
    <row r="23968" spans="1:4" ht="18" customHeight="1" x14ac:dyDescent="0.25">
      <c r="A23968" s="379" t="s">
        <v>51994</v>
      </c>
      <c r="B23968" s="380" t="s">
        <v>51995</v>
      </c>
      <c r="C23968" s="380" t="s">
        <v>8</v>
      </c>
      <c r="D23968" s="381">
        <v>216.07</v>
      </c>
    </row>
    <row r="23969" spans="1:4" ht="18" customHeight="1" x14ac:dyDescent="0.25">
      <c r="A23969" s="379" t="s">
        <v>51996</v>
      </c>
      <c r="B23969" s="380" t="s">
        <v>51997</v>
      </c>
      <c r="C23969" s="380" t="s">
        <v>8</v>
      </c>
      <c r="D23969" s="381">
        <v>466.29</v>
      </c>
    </row>
    <row r="23970" spans="1:4" ht="18" customHeight="1" x14ac:dyDescent="0.25">
      <c r="A23970" s="379" t="s">
        <v>51998</v>
      </c>
      <c r="B23970" s="380" t="s">
        <v>51999</v>
      </c>
      <c r="C23970" s="380" t="s">
        <v>8</v>
      </c>
      <c r="D23970" s="381">
        <v>1806.71</v>
      </c>
    </row>
    <row r="23971" spans="1:4" ht="18" customHeight="1" x14ac:dyDescent="0.25">
      <c r="A23971" s="379" t="s">
        <v>52000</v>
      </c>
      <c r="B23971" s="380" t="s">
        <v>52001</v>
      </c>
      <c r="C23971" s="380" t="s">
        <v>8</v>
      </c>
      <c r="D23971" s="381">
        <v>2462.48</v>
      </c>
    </row>
    <row r="23972" spans="1:4" ht="18" customHeight="1" x14ac:dyDescent="0.25">
      <c r="A23972" s="379" t="s">
        <v>52002</v>
      </c>
      <c r="B23972" s="380" t="s">
        <v>52003</v>
      </c>
      <c r="C23972" s="380" t="s">
        <v>8</v>
      </c>
      <c r="D23972" s="381">
        <v>4926.88</v>
      </c>
    </row>
    <row r="23973" spans="1:4" ht="18" customHeight="1" x14ac:dyDescent="0.25">
      <c r="A23973" s="379" t="s">
        <v>52004</v>
      </c>
      <c r="B23973" s="380" t="s">
        <v>52005</v>
      </c>
      <c r="C23973" s="380" t="s">
        <v>8</v>
      </c>
      <c r="D23973" s="381">
        <v>2006.75</v>
      </c>
    </row>
    <row r="23974" spans="1:4" ht="18" customHeight="1" x14ac:dyDescent="0.25">
      <c r="A23974" s="379" t="s">
        <v>52006</v>
      </c>
      <c r="B23974" s="380" t="s">
        <v>52007</v>
      </c>
      <c r="C23974" s="380" t="s">
        <v>8</v>
      </c>
      <c r="D23974" s="381">
        <v>43.55</v>
      </c>
    </row>
    <row r="23975" spans="1:4" ht="18" customHeight="1" x14ac:dyDescent="0.25">
      <c r="A23975" s="379" t="s">
        <v>52008</v>
      </c>
      <c r="B23975" s="380" t="s">
        <v>52009</v>
      </c>
      <c r="C23975" s="380" t="s">
        <v>8</v>
      </c>
      <c r="D23975" s="381">
        <v>67.400000000000006</v>
      </c>
    </row>
    <row r="23976" spans="1:4" ht="18" customHeight="1" x14ac:dyDescent="0.25">
      <c r="A23976" s="379" t="s">
        <v>52010</v>
      </c>
      <c r="B23976" s="380" t="s">
        <v>52011</v>
      </c>
      <c r="C23976" s="380" t="s">
        <v>8</v>
      </c>
      <c r="D23976" s="381">
        <v>78.86</v>
      </c>
    </row>
    <row r="23977" spans="1:4" ht="18" customHeight="1" x14ac:dyDescent="0.25">
      <c r="A23977" s="379" t="s">
        <v>52012</v>
      </c>
      <c r="B23977" s="380" t="s">
        <v>52013</v>
      </c>
      <c r="C23977" s="380" t="s">
        <v>8</v>
      </c>
      <c r="D23977" s="381">
        <v>110.57</v>
      </c>
    </row>
    <row r="23978" spans="1:4" ht="18" customHeight="1" x14ac:dyDescent="0.25">
      <c r="A23978" s="379" t="s">
        <v>52014</v>
      </c>
      <c r="B23978" s="380" t="s">
        <v>52015</v>
      </c>
      <c r="C23978" s="380" t="s">
        <v>8</v>
      </c>
      <c r="D23978" s="381">
        <v>35.14</v>
      </c>
    </row>
    <row r="23979" spans="1:4" ht="18" customHeight="1" x14ac:dyDescent="0.25">
      <c r="A23979" s="379" t="s">
        <v>52016</v>
      </c>
      <c r="B23979" s="380" t="s">
        <v>52017</v>
      </c>
      <c r="C23979" s="380" t="s">
        <v>8</v>
      </c>
      <c r="D23979" s="381">
        <v>39.93</v>
      </c>
    </row>
    <row r="23980" spans="1:4" ht="18" customHeight="1" x14ac:dyDescent="0.25">
      <c r="A23980" s="379" t="s">
        <v>52018</v>
      </c>
      <c r="B23980" s="380" t="s">
        <v>52019</v>
      </c>
      <c r="C23980" s="380" t="s">
        <v>8</v>
      </c>
      <c r="D23980" s="381">
        <v>21.85</v>
      </c>
    </row>
    <row r="23981" spans="1:4" ht="18" customHeight="1" x14ac:dyDescent="0.25">
      <c r="A23981" s="379" t="s">
        <v>52020</v>
      </c>
      <c r="B23981" s="380" t="s">
        <v>52021</v>
      </c>
      <c r="C23981" s="380" t="s">
        <v>8</v>
      </c>
      <c r="D23981" s="381">
        <v>1241.9000000000001</v>
      </c>
    </row>
    <row r="23982" spans="1:4" ht="18" customHeight="1" x14ac:dyDescent="0.25">
      <c r="A23982" s="379" t="s">
        <v>52022</v>
      </c>
      <c r="B23982" s="380" t="s">
        <v>52023</v>
      </c>
      <c r="C23982" s="380" t="s">
        <v>8</v>
      </c>
      <c r="D23982" s="381">
        <v>1389.48</v>
      </c>
    </row>
    <row r="23983" spans="1:4" ht="18" customHeight="1" x14ac:dyDescent="0.25">
      <c r="A23983" s="379" t="s">
        <v>52024</v>
      </c>
      <c r="B23983" s="380" t="s">
        <v>52025</v>
      </c>
      <c r="C23983" s="380" t="s">
        <v>8</v>
      </c>
      <c r="D23983" s="381">
        <v>1527.09</v>
      </c>
    </row>
    <row r="23984" spans="1:4" ht="18" customHeight="1" x14ac:dyDescent="0.25">
      <c r="A23984" s="379" t="s">
        <v>52026</v>
      </c>
      <c r="B23984" s="380" t="s">
        <v>52027</v>
      </c>
      <c r="C23984" s="380" t="s">
        <v>8</v>
      </c>
      <c r="D23984" s="381">
        <v>1532.51</v>
      </c>
    </row>
    <row r="23985" spans="1:4" ht="18" customHeight="1" x14ac:dyDescent="0.25">
      <c r="A23985" s="379" t="s">
        <v>52028</v>
      </c>
      <c r="B23985" s="380" t="s">
        <v>52029</v>
      </c>
      <c r="C23985" s="380" t="s">
        <v>8</v>
      </c>
      <c r="D23985" s="381">
        <v>1801.77</v>
      </c>
    </row>
    <row r="23986" spans="1:4" ht="18" customHeight="1" x14ac:dyDescent="0.25">
      <c r="A23986" s="379" t="s">
        <v>52030</v>
      </c>
      <c r="B23986" s="380" t="s">
        <v>52031</v>
      </c>
      <c r="C23986" s="380" t="s">
        <v>8</v>
      </c>
      <c r="D23986" s="381">
        <v>4343.5200000000004</v>
      </c>
    </row>
    <row r="23987" spans="1:4" ht="18" customHeight="1" x14ac:dyDescent="0.25">
      <c r="A23987" s="379" t="s">
        <v>52032</v>
      </c>
      <c r="B23987" s="380" t="s">
        <v>52033</v>
      </c>
      <c r="C23987" s="380" t="s">
        <v>8</v>
      </c>
      <c r="D23987" s="381">
        <v>20.09</v>
      </c>
    </row>
    <row r="23988" spans="1:4" ht="18" customHeight="1" x14ac:dyDescent="0.25">
      <c r="A23988" s="379" t="s">
        <v>52034</v>
      </c>
      <c r="B23988" s="385" t="s">
        <v>52035</v>
      </c>
      <c r="C23988" s="380" t="s">
        <v>8</v>
      </c>
      <c r="D23988" s="381">
        <v>40.39</v>
      </c>
    </row>
    <row r="23989" spans="1:4" ht="18" customHeight="1" x14ac:dyDescent="0.25">
      <c r="A23989" s="379" t="s">
        <v>52036</v>
      </c>
      <c r="B23989" s="380" t="s">
        <v>52037</v>
      </c>
      <c r="C23989" s="380" t="s">
        <v>8</v>
      </c>
      <c r="D23989" s="381">
        <v>30.08</v>
      </c>
    </row>
    <row r="23990" spans="1:4" ht="18" customHeight="1" x14ac:dyDescent="0.25">
      <c r="A23990" s="379" t="s">
        <v>52038</v>
      </c>
      <c r="B23990" s="380" t="s">
        <v>52039</v>
      </c>
      <c r="C23990" s="380" t="s">
        <v>8</v>
      </c>
      <c r="D23990" s="381">
        <v>46.62</v>
      </c>
    </row>
    <row r="23991" spans="1:4" ht="18" customHeight="1" x14ac:dyDescent="0.25">
      <c r="A23991" s="379" t="s">
        <v>52040</v>
      </c>
      <c r="B23991" s="380" t="s">
        <v>51945</v>
      </c>
      <c r="C23991" s="380" t="s">
        <v>48180</v>
      </c>
      <c r="D23991" s="381">
        <v>633.67999999999995</v>
      </c>
    </row>
    <row r="23992" spans="1:4" ht="18" customHeight="1" x14ac:dyDescent="0.25">
      <c r="A23992" s="379" t="s">
        <v>52041</v>
      </c>
      <c r="B23992" s="380" t="s">
        <v>52042</v>
      </c>
      <c r="C23992" s="380" t="s">
        <v>8</v>
      </c>
      <c r="D23992" s="381">
        <v>318.02</v>
      </c>
    </row>
    <row r="23993" spans="1:4" ht="18" customHeight="1" x14ac:dyDescent="0.25">
      <c r="A23993" s="379" t="s">
        <v>52043</v>
      </c>
      <c r="B23993" s="380" t="s">
        <v>52044</v>
      </c>
      <c r="C23993" s="380" t="s">
        <v>8</v>
      </c>
      <c r="D23993" s="381">
        <v>53.26</v>
      </c>
    </row>
    <row r="23994" spans="1:4" ht="18" customHeight="1" x14ac:dyDescent="0.25">
      <c r="A23994" s="379" t="s">
        <v>52045</v>
      </c>
      <c r="B23994" s="380" t="s">
        <v>52046</v>
      </c>
      <c r="C23994" s="380" t="s">
        <v>8</v>
      </c>
      <c r="D23994" s="381">
        <v>53.26</v>
      </c>
    </row>
    <row r="23995" spans="1:4" ht="18" customHeight="1" x14ac:dyDescent="0.25">
      <c r="A23995" s="379" t="s">
        <v>52047</v>
      </c>
      <c r="B23995" s="380" t="s">
        <v>52048</v>
      </c>
      <c r="C23995" s="380" t="s">
        <v>8</v>
      </c>
      <c r="D23995" s="381">
        <v>19.239999999999998</v>
      </c>
    </row>
    <row r="23996" spans="1:4" ht="18" customHeight="1" x14ac:dyDescent="0.25">
      <c r="A23996" s="379" t="s">
        <v>52049</v>
      </c>
      <c r="B23996" s="380" t="s">
        <v>52050</v>
      </c>
      <c r="C23996" s="380" t="s">
        <v>8</v>
      </c>
      <c r="D23996" s="381">
        <v>21.17</v>
      </c>
    </row>
    <row r="23997" spans="1:4" ht="18" customHeight="1" x14ac:dyDescent="0.25">
      <c r="A23997" s="379" t="s">
        <v>52051</v>
      </c>
      <c r="B23997" s="380" t="s">
        <v>52052</v>
      </c>
      <c r="C23997" s="380" t="s">
        <v>8</v>
      </c>
      <c r="D23997" s="381">
        <v>46.4</v>
      </c>
    </row>
    <row r="23998" spans="1:4" ht="18" customHeight="1" x14ac:dyDescent="0.25">
      <c r="A23998" s="379" t="s">
        <v>52053</v>
      </c>
      <c r="B23998" s="380" t="s">
        <v>52054</v>
      </c>
      <c r="C23998" s="380" t="s">
        <v>8</v>
      </c>
      <c r="D23998" s="381">
        <v>100.35</v>
      </c>
    </row>
    <row r="23999" spans="1:4" ht="18" customHeight="1" x14ac:dyDescent="0.25">
      <c r="A23999" s="379" t="s">
        <v>52055</v>
      </c>
      <c r="B23999" s="380" t="s">
        <v>52056</v>
      </c>
      <c r="C23999" s="380" t="s">
        <v>48180</v>
      </c>
      <c r="D23999" s="381">
        <v>633.67999999999995</v>
      </c>
    </row>
    <row r="24000" spans="1:4" ht="18" customHeight="1" x14ac:dyDescent="0.25">
      <c r="A24000" s="379" t="s">
        <v>30736</v>
      </c>
      <c r="B24000" s="380" t="s">
        <v>52057</v>
      </c>
      <c r="C24000" s="380" t="s">
        <v>7</v>
      </c>
      <c r="D24000" s="381">
        <v>149.08000000000001</v>
      </c>
    </row>
    <row r="24001" spans="1:4" ht="18" customHeight="1" x14ac:dyDescent="0.25">
      <c r="A24001" s="379" t="s">
        <v>52058</v>
      </c>
      <c r="B24001" s="380" t="s">
        <v>52059</v>
      </c>
      <c r="C24001" s="380" t="s">
        <v>7</v>
      </c>
      <c r="D24001" s="381">
        <v>184.2</v>
      </c>
    </row>
    <row r="24002" spans="1:4" ht="18" customHeight="1" x14ac:dyDescent="0.25">
      <c r="A24002" s="379" t="s">
        <v>52060</v>
      </c>
      <c r="B24002" s="380" t="s">
        <v>52061</v>
      </c>
      <c r="C24002" s="380" t="s">
        <v>7</v>
      </c>
      <c r="D24002" s="381">
        <v>946.44</v>
      </c>
    </row>
    <row r="24003" spans="1:4" ht="18" customHeight="1" x14ac:dyDescent="0.25">
      <c r="A24003" s="379" t="s">
        <v>52062</v>
      </c>
      <c r="B24003" s="380" t="s">
        <v>52063</v>
      </c>
      <c r="C24003" s="380" t="s">
        <v>7</v>
      </c>
      <c r="D24003" s="381">
        <v>762.86</v>
      </c>
    </row>
    <row r="24004" spans="1:4" ht="18" customHeight="1" x14ac:dyDescent="0.25">
      <c r="A24004" s="379" t="s">
        <v>52064</v>
      </c>
      <c r="B24004" s="380" t="s">
        <v>52065</v>
      </c>
      <c r="C24004" s="380" t="s">
        <v>7</v>
      </c>
      <c r="D24004" s="381">
        <v>120.08</v>
      </c>
    </row>
    <row r="24005" spans="1:4" ht="18" customHeight="1" x14ac:dyDescent="0.25">
      <c r="A24005" s="379" t="s">
        <v>52066</v>
      </c>
      <c r="B24005" s="380" t="s">
        <v>52067</v>
      </c>
      <c r="C24005" s="380" t="s">
        <v>7</v>
      </c>
      <c r="D24005" s="381">
        <v>27.81</v>
      </c>
    </row>
    <row r="24006" spans="1:4" ht="18" customHeight="1" x14ac:dyDescent="0.25">
      <c r="A24006" s="379" t="s">
        <v>52068</v>
      </c>
      <c r="B24006" s="380" t="s">
        <v>52069</v>
      </c>
      <c r="C24006" s="380" t="s">
        <v>7</v>
      </c>
      <c r="D24006" s="381">
        <v>41.42</v>
      </c>
    </row>
    <row r="24007" spans="1:4" ht="18" customHeight="1" x14ac:dyDescent="0.25">
      <c r="A24007" s="379" t="s">
        <v>30740</v>
      </c>
      <c r="B24007" s="380" t="s">
        <v>52070</v>
      </c>
      <c r="C24007" s="380" t="s">
        <v>7</v>
      </c>
      <c r="D24007" s="381">
        <v>15.37</v>
      </c>
    </row>
    <row r="24008" spans="1:4" ht="18" customHeight="1" x14ac:dyDescent="0.25">
      <c r="A24008" s="379" t="s">
        <v>52071</v>
      </c>
      <c r="B24008" s="380" t="s">
        <v>52072</v>
      </c>
      <c r="C24008" s="380" t="s">
        <v>7</v>
      </c>
      <c r="D24008" s="381">
        <v>34.22</v>
      </c>
    </row>
    <row r="24009" spans="1:4" ht="18" customHeight="1" x14ac:dyDescent="0.25">
      <c r="A24009" s="379" t="s">
        <v>52073</v>
      </c>
      <c r="B24009" s="380" t="s">
        <v>52074</v>
      </c>
      <c r="C24009" s="380" t="s">
        <v>7</v>
      </c>
      <c r="D24009" s="381">
        <v>179.7</v>
      </c>
    </row>
    <row r="24010" spans="1:4" ht="18" customHeight="1" x14ac:dyDescent="0.25">
      <c r="A24010" s="379" t="s">
        <v>52075</v>
      </c>
      <c r="B24010" s="380" t="s">
        <v>52076</v>
      </c>
      <c r="C24010" s="380" t="s">
        <v>7</v>
      </c>
      <c r="D24010" s="381">
        <v>221.38</v>
      </c>
    </row>
    <row r="24011" spans="1:4" ht="18" customHeight="1" x14ac:dyDescent="0.25">
      <c r="A24011" s="379" t="s">
        <v>52077</v>
      </c>
      <c r="B24011" s="380" t="s">
        <v>52078</v>
      </c>
      <c r="C24011" s="380" t="s">
        <v>7</v>
      </c>
      <c r="D24011" s="381">
        <v>145.79</v>
      </c>
    </row>
    <row r="24012" spans="1:4" ht="18" customHeight="1" x14ac:dyDescent="0.25">
      <c r="A24012" s="379" t="s">
        <v>52079</v>
      </c>
      <c r="B24012" s="380" t="s">
        <v>52080</v>
      </c>
      <c r="C24012" s="380" t="s">
        <v>7</v>
      </c>
      <c r="D24012" s="381">
        <v>209.26</v>
      </c>
    </row>
    <row r="24013" spans="1:4" ht="18" customHeight="1" x14ac:dyDescent="0.25">
      <c r="A24013" s="379" t="s">
        <v>52081</v>
      </c>
      <c r="B24013" s="380" t="s">
        <v>52082</v>
      </c>
      <c r="C24013" s="380" t="s">
        <v>7</v>
      </c>
      <c r="D24013" s="381">
        <v>235.7</v>
      </c>
    </row>
    <row r="24014" spans="1:4" ht="18" customHeight="1" x14ac:dyDescent="0.25">
      <c r="A24014" s="379" t="s">
        <v>52083</v>
      </c>
      <c r="B24014" s="380" t="s">
        <v>52084</v>
      </c>
      <c r="C24014" s="380" t="s">
        <v>7</v>
      </c>
      <c r="D24014" s="381">
        <v>365.71</v>
      </c>
    </row>
    <row r="24015" spans="1:4" ht="18" customHeight="1" x14ac:dyDescent="0.25">
      <c r="A24015" s="379" t="s">
        <v>52085</v>
      </c>
      <c r="B24015" s="380" t="s">
        <v>52086</v>
      </c>
      <c r="C24015" s="380" t="s">
        <v>7</v>
      </c>
      <c r="D24015" s="381">
        <v>42.63</v>
      </c>
    </row>
    <row r="24016" spans="1:4" ht="9" customHeight="1" x14ac:dyDescent="0.25">
      <c r="A24016" s="379" t="s">
        <v>52087</v>
      </c>
      <c r="B24016" s="380" t="s">
        <v>52088</v>
      </c>
      <c r="C24016" s="380" t="s">
        <v>7</v>
      </c>
      <c r="D24016" s="381">
        <v>61.38</v>
      </c>
    </row>
    <row r="24017" spans="1:4" ht="9" customHeight="1" x14ac:dyDescent="0.25">
      <c r="A24017" s="379" t="s">
        <v>52089</v>
      </c>
      <c r="B24017" s="380" t="s">
        <v>52090</v>
      </c>
      <c r="C24017" s="380" t="s">
        <v>48180</v>
      </c>
      <c r="D24017" s="381">
        <v>633.67999999999995</v>
      </c>
    </row>
    <row r="24018" spans="1:4" ht="9" customHeight="1" x14ac:dyDescent="0.25">
      <c r="A24018" s="379" t="s">
        <v>52091</v>
      </c>
      <c r="B24018" s="380" t="s">
        <v>52092</v>
      </c>
      <c r="C24018" s="380" t="s">
        <v>7</v>
      </c>
      <c r="D24018" s="381">
        <v>2.94</v>
      </c>
    </row>
    <row r="24019" spans="1:4" ht="9" customHeight="1" x14ac:dyDescent="0.25">
      <c r="A24019" s="379" t="s">
        <v>52093</v>
      </c>
      <c r="B24019" s="380" t="s">
        <v>52094</v>
      </c>
      <c r="C24019" s="380" t="s">
        <v>7</v>
      </c>
      <c r="D24019" s="381">
        <v>4.04</v>
      </c>
    </row>
    <row r="24020" spans="1:4" ht="9" customHeight="1" x14ac:dyDescent="0.25">
      <c r="A24020" s="379" t="s">
        <v>52095</v>
      </c>
      <c r="B24020" s="380" t="s">
        <v>52096</v>
      </c>
      <c r="C24020" s="380" t="s">
        <v>7</v>
      </c>
      <c r="D24020" s="381">
        <v>1.47</v>
      </c>
    </row>
    <row r="24021" spans="1:4" ht="9" customHeight="1" x14ac:dyDescent="0.25">
      <c r="A24021" s="379" t="s">
        <v>52097</v>
      </c>
      <c r="B24021" s="380" t="s">
        <v>52098</v>
      </c>
      <c r="C24021" s="380" t="s">
        <v>7</v>
      </c>
      <c r="D24021" s="381">
        <v>1.47</v>
      </c>
    </row>
    <row r="24022" spans="1:4" ht="9" customHeight="1" x14ac:dyDescent="0.25">
      <c r="A24022" s="379" t="s">
        <v>52099</v>
      </c>
      <c r="B24022" s="380" t="s">
        <v>48282</v>
      </c>
      <c r="C24022" s="380" t="s">
        <v>48180</v>
      </c>
      <c r="D24022" s="381">
        <v>633.67999999999995</v>
      </c>
    </row>
    <row r="24023" spans="1:4" ht="9" customHeight="1" x14ac:dyDescent="0.25">
      <c r="A24023" s="379" t="s">
        <v>52100</v>
      </c>
      <c r="B24023" s="380" t="s">
        <v>52101</v>
      </c>
      <c r="C24023" s="380" t="s">
        <v>7</v>
      </c>
      <c r="D24023" s="381">
        <v>11.41</v>
      </c>
    </row>
    <row r="24024" spans="1:4" ht="9" customHeight="1" x14ac:dyDescent="0.25">
      <c r="A24024" s="379" t="s">
        <v>52102</v>
      </c>
      <c r="B24024" s="380" t="s">
        <v>52103</v>
      </c>
      <c r="C24024" s="380" t="s">
        <v>7</v>
      </c>
      <c r="D24024" s="381">
        <v>6.11</v>
      </c>
    </row>
    <row r="24025" spans="1:4" ht="9" customHeight="1" x14ac:dyDescent="0.25">
      <c r="A24025" s="379" t="s">
        <v>52104</v>
      </c>
      <c r="B24025" s="380" t="s">
        <v>52105</v>
      </c>
      <c r="C24025" s="380" t="s">
        <v>7</v>
      </c>
      <c r="D24025" s="381">
        <v>11.41</v>
      </c>
    </row>
    <row r="24026" spans="1:4" ht="9" customHeight="1" x14ac:dyDescent="0.25">
      <c r="A24026" s="379" t="s">
        <v>52106</v>
      </c>
      <c r="B24026" s="380" t="s">
        <v>48284</v>
      </c>
      <c r="C24026" s="380" t="s">
        <v>48180</v>
      </c>
      <c r="D24026" s="381">
        <v>633.67999999999995</v>
      </c>
    </row>
    <row r="24027" spans="1:4" ht="9" customHeight="1" x14ac:dyDescent="0.25">
      <c r="A24027" s="379" t="s">
        <v>52107</v>
      </c>
      <c r="B24027" s="380" t="s">
        <v>52108</v>
      </c>
      <c r="C24027" s="380" t="s">
        <v>7</v>
      </c>
      <c r="D24027" s="381">
        <v>13.32</v>
      </c>
    </row>
    <row r="24028" spans="1:4" ht="9" customHeight="1" x14ac:dyDescent="0.25">
      <c r="A24028" s="379" t="s">
        <v>52109</v>
      </c>
      <c r="B24028" s="380" t="s">
        <v>52110</v>
      </c>
      <c r="C24028" s="380" t="s">
        <v>7</v>
      </c>
      <c r="D24028" s="381">
        <v>6.11</v>
      </c>
    </row>
    <row r="24029" spans="1:4" ht="9" customHeight="1" x14ac:dyDescent="0.25">
      <c r="A24029" s="379" t="s">
        <v>52111</v>
      </c>
      <c r="B24029" s="380" t="s">
        <v>52112</v>
      </c>
      <c r="C24029" s="380" t="s">
        <v>7</v>
      </c>
      <c r="D24029" s="381">
        <v>11.41</v>
      </c>
    </row>
    <row r="24030" spans="1:4" ht="9" customHeight="1" x14ac:dyDescent="0.25">
      <c r="A24030" s="379" t="s">
        <v>52113</v>
      </c>
      <c r="B24030" s="380" t="s">
        <v>52114</v>
      </c>
      <c r="C24030" s="380" t="s">
        <v>48180</v>
      </c>
      <c r="D24030" s="381">
        <v>633.67999999999995</v>
      </c>
    </row>
    <row r="24031" spans="1:4" ht="9" customHeight="1" x14ac:dyDescent="0.25">
      <c r="A24031" s="379" t="s">
        <v>52115</v>
      </c>
      <c r="B24031" s="380" t="s">
        <v>52116</v>
      </c>
      <c r="C24031" s="380" t="s">
        <v>7</v>
      </c>
      <c r="D24031" s="381">
        <v>173.43</v>
      </c>
    </row>
    <row r="24032" spans="1:4" ht="9" customHeight="1" x14ac:dyDescent="0.25">
      <c r="A24032" s="379" t="s">
        <v>52117</v>
      </c>
      <c r="B24032" s="380" t="s">
        <v>52118</v>
      </c>
      <c r="C24032" s="380" t="s">
        <v>14</v>
      </c>
      <c r="D24032" s="381">
        <v>36.61</v>
      </c>
    </row>
    <row r="24033" spans="1:4" ht="9" customHeight="1" x14ac:dyDescent="0.25">
      <c r="A24033" s="379" t="s">
        <v>52119</v>
      </c>
      <c r="B24033" s="380" t="s">
        <v>52120</v>
      </c>
      <c r="C24033" s="380" t="s">
        <v>7</v>
      </c>
      <c r="D24033" s="381">
        <v>117.15</v>
      </c>
    </row>
    <row r="24034" spans="1:4" ht="9" customHeight="1" x14ac:dyDescent="0.25">
      <c r="A24034" s="379" t="s">
        <v>52121</v>
      </c>
      <c r="B24034" s="380" t="s">
        <v>52122</v>
      </c>
      <c r="C24034" s="380" t="s">
        <v>7</v>
      </c>
      <c r="D24034" s="381">
        <v>5.01</v>
      </c>
    </row>
    <row r="24035" spans="1:4" ht="9" customHeight="1" x14ac:dyDescent="0.25">
      <c r="A24035" s="379" t="s">
        <v>52123</v>
      </c>
      <c r="B24035" s="380" t="s">
        <v>52124</v>
      </c>
      <c r="C24035" s="380" t="s">
        <v>7</v>
      </c>
      <c r="D24035" s="381">
        <v>64.94</v>
      </c>
    </row>
    <row r="24036" spans="1:4" ht="9" customHeight="1" x14ac:dyDescent="0.25">
      <c r="A24036" s="379" t="s">
        <v>52125</v>
      </c>
      <c r="B24036" s="380" t="s">
        <v>52126</v>
      </c>
      <c r="C24036" s="380" t="s">
        <v>48180</v>
      </c>
      <c r="D24036" s="381">
        <v>633.67999999999995</v>
      </c>
    </row>
    <row r="24037" spans="1:4" ht="9" customHeight="1" x14ac:dyDescent="0.25">
      <c r="A24037" s="379" t="s">
        <v>52127</v>
      </c>
      <c r="B24037" s="380" t="s">
        <v>52128</v>
      </c>
      <c r="C24037" s="380" t="s">
        <v>7</v>
      </c>
      <c r="D24037" s="381">
        <v>62.52</v>
      </c>
    </row>
    <row r="24038" spans="1:4" ht="9" customHeight="1" x14ac:dyDescent="0.25">
      <c r="A24038" s="379" t="s">
        <v>52129</v>
      </c>
      <c r="B24038" s="380" t="s">
        <v>52130</v>
      </c>
      <c r="C24038" s="380" t="s">
        <v>7</v>
      </c>
      <c r="D24038" s="381">
        <v>96.19</v>
      </c>
    </row>
    <row r="24039" spans="1:4" ht="9" customHeight="1" x14ac:dyDescent="0.25">
      <c r="A24039" s="379" t="s">
        <v>52131</v>
      </c>
      <c r="B24039" s="380" t="s">
        <v>48443</v>
      </c>
      <c r="C24039" s="380" t="s">
        <v>7</v>
      </c>
      <c r="D24039" s="381">
        <v>13.17</v>
      </c>
    </row>
    <row r="24040" spans="1:4" ht="9" customHeight="1" x14ac:dyDescent="0.25">
      <c r="A24040" s="379" t="s">
        <v>52132</v>
      </c>
      <c r="B24040" s="380" t="s">
        <v>52133</v>
      </c>
      <c r="C24040" s="380" t="s">
        <v>7</v>
      </c>
      <c r="D24040" s="381">
        <v>22.71</v>
      </c>
    </row>
    <row r="24041" spans="1:4" ht="9" customHeight="1" x14ac:dyDescent="0.25">
      <c r="A24041" s="379" t="s">
        <v>52134</v>
      </c>
      <c r="B24041" s="380" t="s">
        <v>48445</v>
      </c>
      <c r="C24041" s="380" t="s">
        <v>48180</v>
      </c>
      <c r="D24041" s="381">
        <v>633.67999999999995</v>
      </c>
    </row>
    <row r="24042" spans="1:4" ht="9" customHeight="1" x14ac:dyDescent="0.25">
      <c r="A24042" s="379" t="s">
        <v>52135</v>
      </c>
      <c r="B24042" s="380" t="s">
        <v>52136</v>
      </c>
      <c r="C24042" s="380" t="s">
        <v>7</v>
      </c>
      <c r="D24042" s="381">
        <v>409.82</v>
      </c>
    </row>
    <row r="24043" spans="1:4" ht="9" customHeight="1" x14ac:dyDescent="0.25">
      <c r="A24043" s="379" t="s">
        <v>52137</v>
      </c>
      <c r="B24043" s="380" t="s">
        <v>52138</v>
      </c>
      <c r="C24043" s="380" t="s">
        <v>7</v>
      </c>
      <c r="D24043" s="381">
        <v>531.11</v>
      </c>
    </row>
    <row r="24044" spans="1:4" ht="9" customHeight="1" x14ac:dyDescent="0.25">
      <c r="A24044" s="379" t="s">
        <v>52139</v>
      </c>
      <c r="B24044" s="380" t="s">
        <v>52140</v>
      </c>
      <c r="C24044" s="380" t="s">
        <v>7</v>
      </c>
      <c r="D24044" s="381">
        <v>151.83000000000001</v>
      </c>
    </row>
    <row r="24045" spans="1:4" ht="9" customHeight="1" x14ac:dyDescent="0.25">
      <c r="A24045" s="379" t="s">
        <v>52141</v>
      </c>
      <c r="B24045" s="380" t="s">
        <v>52142</v>
      </c>
      <c r="C24045" s="380" t="s">
        <v>7</v>
      </c>
      <c r="D24045" s="381">
        <v>175.13</v>
      </c>
    </row>
    <row r="24046" spans="1:4" ht="9" customHeight="1" x14ac:dyDescent="0.25">
      <c r="A24046" s="379" t="s">
        <v>52143</v>
      </c>
      <c r="B24046" s="380" t="s">
        <v>52144</v>
      </c>
      <c r="C24046" s="380" t="s">
        <v>7</v>
      </c>
      <c r="D24046" s="381">
        <v>71.849999999999994</v>
      </c>
    </row>
    <row r="24047" spans="1:4" ht="9" customHeight="1" x14ac:dyDescent="0.25">
      <c r="A24047" s="379" t="s">
        <v>52145</v>
      </c>
      <c r="B24047" s="380" t="s">
        <v>52146</v>
      </c>
      <c r="C24047" s="380" t="s">
        <v>7</v>
      </c>
      <c r="D24047" s="381">
        <v>57.63</v>
      </c>
    </row>
    <row r="24048" spans="1:4" ht="9" customHeight="1" x14ac:dyDescent="0.25">
      <c r="A24048" s="379" t="s">
        <v>52147</v>
      </c>
      <c r="B24048" s="380" t="s">
        <v>52148</v>
      </c>
      <c r="C24048" s="380" t="s">
        <v>7</v>
      </c>
      <c r="D24048" s="381">
        <v>166.35</v>
      </c>
    </row>
    <row r="24049" spans="1:4" ht="9" customHeight="1" x14ac:dyDescent="0.25">
      <c r="A24049" s="382" t="s">
        <v>30784</v>
      </c>
      <c r="B24049" s="380" t="s">
        <v>52149</v>
      </c>
      <c r="C24049" s="383" t="s">
        <v>7</v>
      </c>
      <c r="D24049" s="384">
        <v>102.43</v>
      </c>
    </row>
    <row r="24050" spans="1:4" ht="9" customHeight="1" x14ac:dyDescent="0.25">
      <c r="A24050" s="379" t="s">
        <v>52150</v>
      </c>
      <c r="B24050" s="380" t="s">
        <v>52067</v>
      </c>
      <c r="C24050" s="380" t="s">
        <v>7</v>
      </c>
      <c r="D24050" s="381">
        <v>27.81</v>
      </c>
    </row>
    <row r="24051" spans="1:4" ht="9" customHeight="1" x14ac:dyDescent="0.25">
      <c r="A24051" s="379" t="s">
        <v>52151</v>
      </c>
      <c r="B24051" s="380" t="s">
        <v>52152</v>
      </c>
      <c r="C24051" s="380" t="s">
        <v>10</v>
      </c>
      <c r="D24051" s="381">
        <v>686.07</v>
      </c>
    </row>
    <row r="24052" spans="1:4" ht="9" customHeight="1" x14ac:dyDescent="0.25">
      <c r="A24052" s="379" t="s">
        <v>52153</v>
      </c>
      <c r="B24052" s="380" t="s">
        <v>52154</v>
      </c>
      <c r="C24052" s="380" t="s">
        <v>10</v>
      </c>
      <c r="D24052" s="381">
        <v>462.55</v>
      </c>
    </row>
    <row r="24053" spans="1:4" ht="9" customHeight="1" x14ac:dyDescent="0.25">
      <c r="A24053" s="379" t="s">
        <v>52155</v>
      </c>
      <c r="B24053" s="380" t="s">
        <v>52156</v>
      </c>
      <c r="C24053" s="380" t="s">
        <v>7</v>
      </c>
      <c r="D24053" s="381">
        <v>161.91</v>
      </c>
    </row>
    <row r="24054" spans="1:4" ht="9" customHeight="1" x14ac:dyDescent="0.25">
      <c r="A24054" s="379" t="s">
        <v>52157</v>
      </c>
      <c r="B24054" s="380" t="s">
        <v>52158</v>
      </c>
      <c r="C24054" s="380" t="s">
        <v>7</v>
      </c>
      <c r="D24054" s="381">
        <v>31.19</v>
      </c>
    </row>
    <row r="24055" spans="1:4" ht="9" customHeight="1" x14ac:dyDescent="0.25">
      <c r="A24055" s="382" t="s">
        <v>52159</v>
      </c>
      <c r="B24055" s="385" t="s">
        <v>52160</v>
      </c>
      <c r="C24055" s="383" t="s">
        <v>7</v>
      </c>
      <c r="D24055" s="384">
        <v>34.58</v>
      </c>
    </row>
    <row r="24056" spans="1:4" ht="9" customHeight="1" x14ac:dyDescent="0.25">
      <c r="A24056" s="379" t="s">
        <v>52161</v>
      </c>
      <c r="B24056" s="380" t="s">
        <v>48445</v>
      </c>
      <c r="C24056" s="380" t="s">
        <v>48180</v>
      </c>
      <c r="D24056" s="381">
        <v>633.67999999999995</v>
      </c>
    </row>
    <row r="24057" spans="1:4" ht="9" customHeight="1" x14ac:dyDescent="0.25">
      <c r="A24057" s="379" t="s">
        <v>52162</v>
      </c>
      <c r="B24057" s="380" t="s">
        <v>52163</v>
      </c>
      <c r="C24057" s="380" t="s">
        <v>7</v>
      </c>
      <c r="D24057" s="381">
        <v>62.52</v>
      </c>
    </row>
    <row r="24058" spans="1:4" ht="9" customHeight="1" x14ac:dyDescent="0.25">
      <c r="A24058" s="379" t="s">
        <v>52164</v>
      </c>
      <c r="B24058" s="380" t="s">
        <v>52165</v>
      </c>
      <c r="C24058" s="380" t="s">
        <v>7</v>
      </c>
      <c r="D24058" s="381">
        <v>96.19</v>
      </c>
    </row>
    <row r="24059" spans="1:4" ht="9" customHeight="1" x14ac:dyDescent="0.25">
      <c r="A24059" s="379" t="s">
        <v>52166</v>
      </c>
      <c r="B24059" s="380" t="s">
        <v>52167</v>
      </c>
      <c r="C24059" s="380" t="s">
        <v>7</v>
      </c>
      <c r="D24059" s="381">
        <v>13.17</v>
      </c>
    </row>
    <row r="24060" spans="1:4" ht="9" customHeight="1" x14ac:dyDescent="0.25">
      <c r="A24060" s="382" t="s">
        <v>52168</v>
      </c>
      <c r="B24060" s="380" t="s">
        <v>52169</v>
      </c>
      <c r="C24060" s="383" t="s">
        <v>7</v>
      </c>
      <c r="D24060" s="384">
        <v>68.61</v>
      </c>
    </row>
    <row r="24061" spans="1:4" ht="9" customHeight="1" x14ac:dyDescent="0.25">
      <c r="A24061" s="382" t="s">
        <v>52170</v>
      </c>
      <c r="B24061" s="380" t="s">
        <v>52171</v>
      </c>
      <c r="C24061" s="383" t="s">
        <v>7</v>
      </c>
      <c r="D24061" s="384">
        <v>26.81</v>
      </c>
    </row>
    <row r="24062" spans="1:4" ht="9" customHeight="1" x14ac:dyDescent="0.25">
      <c r="A24062" s="379" t="s">
        <v>52172</v>
      </c>
      <c r="B24062" s="380" t="s">
        <v>52173</v>
      </c>
      <c r="C24062" s="380" t="s">
        <v>7</v>
      </c>
      <c r="D24062" s="381">
        <v>19.59</v>
      </c>
    </row>
    <row r="24063" spans="1:4" ht="9" customHeight="1" x14ac:dyDescent="0.25">
      <c r="A24063" s="379" t="s">
        <v>52174</v>
      </c>
      <c r="B24063" s="380" t="s">
        <v>48445</v>
      </c>
      <c r="C24063" s="380" t="s">
        <v>48180</v>
      </c>
      <c r="D24063" s="381">
        <v>633.67999999999995</v>
      </c>
    </row>
    <row r="24064" spans="1:4" ht="9" customHeight="1" x14ac:dyDescent="0.25">
      <c r="A24064" s="379" t="s">
        <v>52175</v>
      </c>
      <c r="B24064" s="380" t="s">
        <v>52176</v>
      </c>
      <c r="C24064" s="380" t="s">
        <v>14</v>
      </c>
      <c r="D24064" s="381">
        <v>78.260000000000005</v>
      </c>
    </row>
    <row r="24065" spans="1:4" ht="9" customHeight="1" x14ac:dyDescent="0.25">
      <c r="A24065" s="379" t="s">
        <v>52177</v>
      </c>
      <c r="B24065" s="380" t="s">
        <v>52178</v>
      </c>
      <c r="C24065" s="380" t="s">
        <v>14</v>
      </c>
      <c r="D24065" s="381">
        <v>139.97999999999999</v>
      </c>
    </row>
    <row r="24066" spans="1:4" ht="9" customHeight="1" x14ac:dyDescent="0.25">
      <c r="A24066" s="379" t="s">
        <v>52179</v>
      </c>
      <c r="B24066" s="380" t="s">
        <v>52180</v>
      </c>
      <c r="C24066" s="380" t="s">
        <v>52181</v>
      </c>
      <c r="D24066" s="381">
        <v>0.27</v>
      </c>
    </row>
    <row r="24067" spans="1:4" ht="9" customHeight="1" x14ac:dyDescent="0.25">
      <c r="A24067" s="379" t="s">
        <v>52182</v>
      </c>
      <c r="B24067" s="380" t="s">
        <v>52183</v>
      </c>
      <c r="C24067" s="380" t="s">
        <v>14</v>
      </c>
      <c r="D24067" s="381">
        <v>14.85</v>
      </c>
    </row>
    <row r="24068" spans="1:4" ht="9" customHeight="1" x14ac:dyDescent="0.25">
      <c r="A24068" s="379" t="s">
        <v>52184</v>
      </c>
      <c r="B24068" s="380" t="s">
        <v>52185</v>
      </c>
      <c r="C24068" s="380" t="s">
        <v>14</v>
      </c>
      <c r="D24068" s="381">
        <v>7.15</v>
      </c>
    </row>
    <row r="24069" spans="1:4" ht="9" customHeight="1" x14ac:dyDescent="0.25">
      <c r="A24069" s="379" t="s">
        <v>52186</v>
      </c>
      <c r="B24069" s="380" t="s">
        <v>52187</v>
      </c>
      <c r="C24069" s="380" t="s">
        <v>14</v>
      </c>
      <c r="D24069" s="381">
        <v>249.61</v>
      </c>
    </row>
    <row r="24070" spans="1:4" ht="18" customHeight="1" x14ac:dyDescent="0.25">
      <c r="A24070" s="379" t="s">
        <v>52188</v>
      </c>
      <c r="B24070" s="380" t="s">
        <v>52189</v>
      </c>
      <c r="C24070" s="380" t="s">
        <v>14</v>
      </c>
      <c r="D24070" s="381">
        <v>195.98</v>
      </c>
    </row>
    <row r="24071" spans="1:4" ht="18" customHeight="1" x14ac:dyDescent="0.25">
      <c r="A24071" s="379" t="s">
        <v>52190</v>
      </c>
      <c r="B24071" s="380" t="s">
        <v>52191</v>
      </c>
      <c r="C24071" s="380" t="s">
        <v>14</v>
      </c>
      <c r="D24071" s="381">
        <v>49.99</v>
      </c>
    </row>
    <row r="24072" spans="1:4" ht="18" customHeight="1" x14ac:dyDescent="0.25">
      <c r="A24072" s="379" t="s">
        <v>52192</v>
      </c>
      <c r="B24072" s="380" t="s">
        <v>52193</v>
      </c>
      <c r="C24072" s="380" t="s">
        <v>14</v>
      </c>
      <c r="D24072" s="381">
        <v>33.659999999999997</v>
      </c>
    </row>
    <row r="24073" spans="1:4" ht="18" customHeight="1" x14ac:dyDescent="0.25">
      <c r="A24073" s="379" t="s">
        <v>52194</v>
      </c>
      <c r="B24073" s="380" t="s">
        <v>52195</v>
      </c>
      <c r="C24073" s="380" t="s">
        <v>48180</v>
      </c>
      <c r="D24073" s="381">
        <v>633.67999999999995</v>
      </c>
    </row>
    <row r="24074" spans="1:4" ht="18" customHeight="1" x14ac:dyDescent="0.25">
      <c r="A24074" s="379" t="s">
        <v>52196</v>
      </c>
      <c r="B24074" s="380" t="s">
        <v>52197</v>
      </c>
      <c r="C24074" s="380" t="s">
        <v>7</v>
      </c>
      <c r="D24074" s="381">
        <v>9.19</v>
      </c>
    </row>
    <row r="24075" spans="1:4" ht="18" customHeight="1" x14ac:dyDescent="0.25">
      <c r="A24075" s="379" t="s">
        <v>52198</v>
      </c>
      <c r="B24075" s="380" t="s">
        <v>52199</v>
      </c>
      <c r="C24075" s="380" t="s">
        <v>7</v>
      </c>
      <c r="D24075" s="381">
        <v>11.03</v>
      </c>
    </row>
    <row r="24076" spans="1:4" ht="18" customHeight="1" x14ac:dyDescent="0.25">
      <c r="A24076" s="379" t="s">
        <v>52200</v>
      </c>
      <c r="B24076" s="380" t="s">
        <v>52201</v>
      </c>
      <c r="C24076" s="380" t="s">
        <v>7</v>
      </c>
      <c r="D24076" s="381">
        <v>1.83</v>
      </c>
    </row>
    <row r="24077" spans="1:4" ht="18" customHeight="1" x14ac:dyDescent="0.25">
      <c r="A24077" s="379" t="s">
        <v>52202</v>
      </c>
      <c r="B24077" s="380" t="s">
        <v>52203</v>
      </c>
      <c r="C24077" s="380" t="s">
        <v>7</v>
      </c>
      <c r="D24077" s="381">
        <v>0.91</v>
      </c>
    </row>
    <row r="24078" spans="1:4" ht="18" customHeight="1" x14ac:dyDescent="0.25">
      <c r="A24078" s="379" t="s">
        <v>52204</v>
      </c>
      <c r="B24078" s="380" t="s">
        <v>52205</v>
      </c>
      <c r="C24078" s="380" t="s">
        <v>7</v>
      </c>
      <c r="D24078" s="381">
        <v>9.19</v>
      </c>
    </row>
    <row r="24079" spans="1:4" ht="18" customHeight="1" x14ac:dyDescent="0.25">
      <c r="A24079" s="379" t="s">
        <v>52206</v>
      </c>
      <c r="B24079" s="380" t="s">
        <v>52207</v>
      </c>
      <c r="C24079" s="380" t="s">
        <v>14</v>
      </c>
      <c r="D24079" s="381">
        <v>3.67</v>
      </c>
    </row>
    <row r="24080" spans="1:4" ht="18" customHeight="1" x14ac:dyDescent="0.25">
      <c r="A24080" s="379" t="s">
        <v>52208</v>
      </c>
      <c r="B24080" s="380" t="s">
        <v>48282</v>
      </c>
      <c r="C24080" s="380" t="s">
        <v>48180</v>
      </c>
      <c r="D24080" s="381">
        <v>633.67999999999995</v>
      </c>
    </row>
    <row r="24081" spans="1:4" ht="18" customHeight="1" x14ac:dyDescent="0.25">
      <c r="A24081" s="379" t="s">
        <v>52209</v>
      </c>
      <c r="B24081" s="380" t="s">
        <v>52210</v>
      </c>
      <c r="C24081" s="380" t="s">
        <v>7</v>
      </c>
      <c r="D24081" s="381">
        <v>5.51</v>
      </c>
    </row>
    <row r="24082" spans="1:4" ht="18" customHeight="1" x14ac:dyDescent="0.25">
      <c r="A24082" s="379" t="s">
        <v>52211</v>
      </c>
      <c r="B24082" s="380" t="s">
        <v>52212</v>
      </c>
      <c r="C24082" s="380" t="s">
        <v>7</v>
      </c>
      <c r="D24082" s="381">
        <v>1.83</v>
      </c>
    </row>
    <row r="24083" spans="1:4" ht="18" customHeight="1" x14ac:dyDescent="0.25">
      <c r="A24083" s="379" t="s">
        <v>52213</v>
      </c>
      <c r="B24083" s="380" t="s">
        <v>48284</v>
      </c>
      <c r="C24083" s="380" t="s">
        <v>48180</v>
      </c>
      <c r="D24083" s="381">
        <v>633.67999999999995</v>
      </c>
    </row>
    <row r="24084" spans="1:4" ht="18" customHeight="1" x14ac:dyDescent="0.25">
      <c r="A24084" s="379" t="s">
        <v>52214</v>
      </c>
      <c r="B24084" s="380" t="s">
        <v>52215</v>
      </c>
      <c r="C24084" s="380" t="s">
        <v>10</v>
      </c>
      <c r="D24084" s="381">
        <v>79.11</v>
      </c>
    </row>
    <row r="24085" spans="1:4" ht="18" customHeight="1" x14ac:dyDescent="0.25">
      <c r="A24085" s="379" t="s">
        <v>52216</v>
      </c>
      <c r="B24085" s="380" t="s">
        <v>52217</v>
      </c>
      <c r="C24085" s="380" t="s">
        <v>48180</v>
      </c>
      <c r="D24085" s="381">
        <v>633.67999999999995</v>
      </c>
    </row>
    <row r="24086" spans="1:4" ht="18" customHeight="1" x14ac:dyDescent="0.25">
      <c r="A24086" s="379" t="s">
        <v>52218</v>
      </c>
      <c r="B24086" s="380" t="s">
        <v>52219</v>
      </c>
      <c r="C24086" s="380" t="s">
        <v>48180</v>
      </c>
      <c r="D24086" s="381">
        <v>633.67999999999995</v>
      </c>
    </row>
    <row r="24087" spans="1:4" ht="18" customHeight="1" x14ac:dyDescent="0.25">
      <c r="A24087" s="379" t="s">
        <v>52220</v>
      </c>
      <c r="B24087" s="380" t="s">
        <v>52221</v>
      </c>
      <c r="C24087" s="380" t="s">
        <v>7</v>
      </c>
      <c r="D24087" s="381">
        <v>12.06</v>
      </c>
    </row>
    <row r="24088" spans="1:4" ht="18" customHeight="1" x14ac:dyDescent="0.25">
      <c r="A24088" s="379" t="s">
        <v>52222</v>
      </c>
      <c r="B24088" s="380" t="s">
        <v>52223</v>
      </c>
      <c r="C24088" s="380" t="s">
        <v>7</v>
      </c>
      <c r="D24088" s="381">
        <v>42.6</v>
      </c>
    </row>
    <row r="24089" spans="1:4" ht="18" customHeight="1" x14ac:dyDescent="0.25">
      <c r="A24089" s="379" t="s">
        <v>52224</v>
      </c>
      <c r="B24089" s="380" t="s">
        <v>52225</v>
      </c>
      <c r="C24089" s="380" t="s">
        <v>48180</v>
      </c>
      <c r="D24089" s="381">
        <v>633.67999999999995</v>
      </c>
    </row>
    <row r="24090" spans="1:4" ht="18" customHeight="1" x14ac:dyDescent="0.25">
      <c r="A24090" s="379" t="s">
        <v>52226</v>
      </c>
      <c r="B24090" s="380" t="s">
        <v>52221</v>
      </c>
      <c r="C24090" s="380" t="s">
        <v>7</v>
      </c>
      <c r="D24090" s="381">
        <v>6.86</v>
      </c>
    </row>
    <row r="24091" spans="1:4" ht="18" customHeight="1" x14ac:dyDescent="0.25">
      <c r="A24091" s="379" t="s">
        <v>52227</v>
      </c>
      <c r="B24091" s="380" t="s">
        <v>52228</v>
      </c>
      <c r="C24091" s="380" t="s">
        <v>7</v>
      </c>
      <c r="D24091" s="381">
        <v>10.050000000000001</v>
      </c>
    </row>
    <row r="24092" spans="1:4" ht="18" customHeight="1" x14ac:dyDescent="0.25">
      <c r="A24092" s="379" t="s">
        <v>52229</v>
      </c>
      <c r="B24092" s="380" t="s">
        <v>52230</v>
      </c>
      <c r="C24092" s="380" t="s">
        <v>7</v>
      </c>
      <c r="D24092" s="381">
        <v>35.42</v>
      </c>
    </row>
    <row r="24093" spans="1:4" ht="18" customHeight="1" x14ac:dyDescent="0.25">
      <c r="A24093" s="379" t="s">
        <v>52231</v>
      </c>
      <c r="B24093" s="380" t="s">
        <v>52223</v>
      </c>
      <c r="C24093" s="380" t="s">
        <v>7</v>
      </c>
      <c r="D24093" s="381">
        <v>42.89</v>
      </c>
    </row>
    <row r="24094" spans="1:4" ht="18" customHeight="1" x14ac:dyDescent="0.25">
      <c r="A24094" s="379" t="s">
        <v>52232</v>
      </c>
      <c r="B24094" s="380" t="s">
        <v>52233</v>
      </c>
      <c r="C24094" s="380" t="s">
        <v>7</v>
      </c>
      <c r="D24094" s="381">
        <v>25.12</v>
      </c>
    </row>
    <row r="24095" spans="1:4" ht="18" customHeight="1" x14ac:dyDescent="0.25">
      <c r="A24095" s="379" t="s">
        <v>52234</v>
      </c>
      <c r="B24095" s="380" t="s">
        <v>52235</v>
      </c>
      <c r="C24095" s="380" t="s">
        <v>7</v>
      </c>
      <c r="D24095" s="381">
        <v>21.58</v>
      </c>
    </row>
    <row r="24096" spans="1:4" ht="18" customHeight="1" x14ac:dyDescent="0.25">
      <c r="A24096" s="379" t="s">
        <v>52236</v>
      </c>
      <c r="B24096" s="380" t="s">
        <v>52237</v>
      </c>
      <c r="C24096" s="380" t="s">
        <v>7</v>
      </c>
      <c r="D24096" s="381">
        <v>41.44</v>
      </c>
    </row>
    <row r="24097" spans="1:4" ht="18" customHeight="1" x14ac:dyDescent="0.25">
      <c r="A24097" s="379" t="s">
        <v>52238</v>
      </c>
      <c r="B24097" s="380" t="s">
        <v>52239</v>
      </c>
      <c r="C24097" s="380" t="s">
        <v>7</v>
      </c>
      <c r="D24097" s="381">
        <v>47.32</v>
      </c>
    </row>
    <row r="24098" spans="1:4" ht="18" customHeight="1" x14ac:dyDescent="0.25">
      <c r="A24098" s="379" t="s">
        <v>52240</v>
      </c>
      <c r="B24098" s="380" t="s">
        <v>52241</v>
      </c>
      <c r="C24098" s="380" t="s">
        <v>7</v>
      </c>
      <c r="D24098" s="381">
        <v>206.42</v>
      </c>
    </row>
    <row r="24099" spans="1:4" ht="18" customHeight="1" x14ac:dyDescent="0.25">
      <c r="A24099" s="379" t="s">
        <v>52242</v>
      </c>
      <c r="B24099" s="380" t="s">
        <v>52243</v>
      </c>
      <c r="C24099" s="380" t="s">
        <v>7</v>
      </c>
      <c r="D24099" s="381">
        <v>160.97</v>
      </c>
    </row>
    <row r="24100" spans="1:4" ht="18" customHeight="1" x14ac:dyDescent="0.25">
      <c r="A24100" s="379" t="s">
        <v>52244</v>
      </c>
      <c r="B24100" s="380" t="s">
        <v>52245</v>
      </c>
      <c r="C24100" s="380" t="s">
        <v>7</v>
      </c>
      <c r="D24100" s="381">
        <v>152.54</v>
      </c>
    </row>
    <row r="24101" spans="1:4" ht="18" customHeight="1" x14ac:dyDescent="0.25">
      <c r="A24101" s="379" t="s">
        <v>52246</v>
      </c>
      <c r="B24101" s="380" t="s">
        <v>52247</v>
      </c>
      <c r="C24101" s="380" t="s">
        <v>7</v>
      </c>
      <c r="D24101" s="381">
        <v>111.08</v>
      </c>
    </row>
    <row r="24102" spans="1:4" ht="18" customHeight="1" x14ac:dyDescent="0.25">
      <c r="A24102" s="379" t="s">
        <v>52248</v>
      </c>
      <c r="B24102" s="380" t="s">
        <v>52249</v>
      </c>
      <c r="C24102" s="380" t="s">
        <v>7</v>
      </c>
      <c r="D24102" s="381">
        <v>121.97</v>
      </c>
    </row>
    <row r="24103" spans="1:4" ht="18" customHeight="1" x14ac:dyDescent="0.25">
      <c r="A24103" s="379" t="s">
        <v>52250</v>
      </c>
      <c r="B24103" s="380" t="s">
        <v>52251</v>
      </c>
      <c r="C24103" s="380" t="s">
        <v>14</v>
      </c>
      <c r="D24103" s="381">
        <v>12.22</v>
      </c>
    </row>
    <row r="24104" spans="1:4" ht="18" customHeight="1" x14ac:dyDescent="0.25">
      <c r="A24104" s="379" t="s">
        <v>52252</v>
      </c>
      <c r="B24104" s="380" t="s">
        <v>52253</v>
      </c>
      <c r="C24104" s="380" t="s">
        <v>14</v>
      </c>
      <c r="D24104" s="381">
        <v>26.84</v>
      </c>
    </row>
    <row r="24105" spans="1:4" ht="18" customHeight="1" x14ac:dyDescent="0.25">
      <c r="A24105" s="379" t="s">
        <v>52254</v>
      </c>
      <c r="B24105" s="380" t="s">
        <v>52255</v>
      </c>
      <c r="C24105" s="380" t="s">
        <v>7</v>
      </c>
      <c r="D24105" s="381">
        <v>39.700000000000003</v>
      </c>
    </row>
    <row r="24106" spans="1:4" ht="18" customHeight="1" x14ac:dyDescent="0.25">
      <c r="A24106" s="379" t="s">
        <v>52256</v>
      </c>
      <c r="B24106" s="380" t="s">
        <v>52257</v>
      </c>
      <c r="C24106" s="380" t="s">
        <v>7</v>
      </c>
      <c r="D24106" s="381">
        <v>31.98</v>
      </c>
    </row>
    <row r="24107" spans="1:4" ht="18" customHeight="1" x14ac:dyDescent="0.25">
      <c r="A24107" s="379" t="s">
        <v>52258</v>
      </c>
      <c r="B24107" s="380" t="s">
        <v>52259</v>
      </c>
      <c r="C24107" s="380" t="s">
        <v>14</v>
      </c>
      <c r="D24107" s="381">
        <v>17.010000000000002</v>
      </c>
    </row>
    <row r="24108" spans="1:4" ht="18" customHeight="1" x14ac:dyDescent="0.25">
      <c r="A24108" s="379" t="s">
        <v>52260</v>
      </c>
      <c r="B24108" s="380" t="s">
        <v>52261</v>
      </c>
      <c r="C24108" s="380" t="s">
        <v>48180</v>
      </c>
      <c r="D24108" s="381">
        <v>633.67999999999995</v>
      </c>
    </row>
    <row r="24109" spans="1:4" ht="18" customHeight="1" x14ac:dyDescent="0.25">
      <c r="A24109" s="379" t="s">
        <v>52262</v>
      </c>
      <c r="B24109" s="380" t="s">
        <v>52221</v>
      </c>
      <c r="C24109" s="380" t="s">
        <v>7</v>
      </c>
      <c r="D24109" s="381">
        <v>6.86</v>
      </c>
    </row>
    <row r="24110" spans="1:4" ht="18" customHeight="1" x14ac:dyDescent="0.25">
      <c r="A24110" s="379" t="s">
        <v>52263</v>
      </c>
      <c r="B24110" s="380" t="s">
        <v>52230</v>
      </c>
      <c r="C24110" s="380" t="s">
        <v>7</v>
      </c>
      <c r="D24110" s="381">
        <v>35.42</v>
      </c>
    </row>
    <row r="24111" spans="1:4" ht="18" customHeight="1" x14ac:dyDescent="0.25">
      <c r="A24111" s="379" t="s">
        <v>52264</v>
      </c>
      <c r="B24111" s="380" t="s">
        <v>52223</v>
      </c>
      <c r="C24111" s="380" t="s">
        <v>7</v>
      </c>
      <c r="D24111" s="381">
        <v>42.6</v>
      </c>
    </row>
    <row r="24112" spans="1:4" ht="18" customHeight="1" x14ac:dyDescent="0.25">
      <c r="A24112" s="379" t="s">
        <v>52265</v>
      </c>
      <c r="B24112" s="380" t="s">
        <v>52233</v>
      </c>
      <c r="C24112" s="380" t="s">
        <v>7</v>
      </c>
      <c r="D24112" s="381">
        <v>25.12</v>
      </c>
    </row>
    <row r="24113" spans="1:4" ht="18" customHeight="1" x14ac:dyDescent="0.25">
      <c r="A24113" s="379" t="s">
        <v>52266</v>
      </c>
      <c r="B24113" s="380" t="s">
        <v>52267</v>
      </c>
      <c r="C24113" s="380" t="s">
        <v>7</v>
      </c>
      <c r="D24113" s="381">
        <v>8.15</v>
      </c>
    </row>
    <row r="24114" spans="1:4" ht="18" customHeight="1" x14ac:dyDescent="0.25">
      <c r="A24114" s="379" t="s">
        <v>52268</v>
      </c>
      <c r="B24114" s="380" t="s">
        <v>52269</v>
      </c>
      <c r="C24114" s="380" t="s">
        <v>7</v>
      </c>
      <c r="D24114" s="381">
        <v>39.700000000000003</v>
      </c>
    </row>
    <row r="24115" spans="1:4" ht="18" customHeight="1" x14ac:dyDescent="0.25">
      <c r="A24115" s="379" t="s">
        <v>52270</v>
      </c>
      <c r="B24115" s="380" t="s">
        <v>52271</v>
      </c>
      <c r="C24115" s="380" t="s">
        <v>7</v>
      </c>
      <c r="D24115" s="381">
        <v>31.98</v>
      </c>
    </row>
    <row r="24116" spans="1:4" ht="18" customHeight="1" x14ac:dyDescent="0.25">
      <c r="A24116" s="379" t="s">
        <v>52272</v>
      </c>
      <c r="B24116" s="380" t="s">
        <v>52237</v>
      </c>
      <c r="C24116" s="380" t="s">
        <v>7</v>
      </c>
      <c r="D24116" s="381">
        <v>41.44</v>
      </c>
    </row>
    <row r="24117" spans="1:4" ht="18" customHeight="1" x14ac:dyDescent="0.25">
      <c r="A24117" s="379" t="s">
        <v>52273</v>
      </c>
      <c r="B24117" s="380" t="s">
        <v>52239</v>
      </c>
      <c r="C24117" s="380" t="s">
        <v>7</v>
      </c>
      <c r="D24117" s="381">
        <v>47.32</v>
      </c>
    </row>
    <row r="24118" spans="1:4" ht="18" customHeight="1" x14ac:dyDescent="0.25">
      <c r="A24118" s="379" t="s">
        <v>52274</v>
      </c>
      <c r="B24118" s="380" t="s">
        <v>52275</v>
      </c>
      <c r="C24118" s="380" t="s">
        <v>7</v>
      </c>
      <c r="D24118" s="381">
        <v>454.36</v>
      </c>
    </row>
    <row r="24119" spans="1:4" ht="18" customHeight="1" x14ac:dyDescent="0.25">
      <c r="A24119" s="379" t="s">
        <v>52276</v>
      </c>
      <c r="B24119" s="380" t="s">
        <v>52277</v>
      </c>
      <c r="C24119" s="380" t="s">
        <v>7</v>
      </c>
      <c r="D24119" s="381">
        <v>326.27</v>
      </c>
    </row>
    <row r="24120" spans="1:4" ht="18" customHeight="1" x14ac:dyDescent="0.25">
      <c r="A24120" s="379" t="s">
        <v>52278</v>
      </c>
      <c r="B24120" s="380" t="s">
        <v>52279</v>
      </c>
      <c r="C24120" s="380" t="s">
        <v>7</v>
      </c>
      <c r="D24120" s="381">
        <v>356.99</v>
      </c>
    </row>
    <row r="24121" spans="1:4" ht="18" customHeight="1" x14ac:dyDescent="0.25">
      <c r="A24121" s="379" t="s">
        <v>52280</v>
      </c>
      <c r="B24121" s="380" t="s">
        <v>52281</v>
      </c>
      <c r="C24121" s="380" t="s">
        <v>7</v>
      </c>
      <c r="D24121" s="381">
        <v>177.42</v>
      </c>
    </row>
    <row r="24122" spans="1:4" ht="18" customHeight="1" x14ac:dyDescent="0.25">
      <c r="A24122" s="379" t="s">
        <v>52282</v>
      </c>
      <c r="B24122" s="380" t="s">
        <v>52283</v>
      </c>
      <c r="C24122" s="380" t="s">
        <v>7</v>
      </c>
      <c r="D24122" s="381">
        <v>249.07</v>
      </c>
    </row>
    <row r="24123" spans="1:4" ht="18" customHeight="1" x14ac:dyDescent="0.25">
      <c r="A24123" s="379" t="s">
        <v>52284</v>
      </c>
      <c r="B24123" s="380" t="s">
        <v>52285</v>
      </c>
      <c r="C24123" s="380" t="s">
        <v>7</v>
      </c>
      <c r="D24123" s="381">
        <v>169.44</v>
      </c>
    </row>
    <row r="24124" spans="1:4" ht="18" customHeight="1" x14ac:dyDescent="0.25">
      <c r="A24124" s="379" t="s">
        <v>52286</v>
      </c>
      <c r="B24124" s="380" t="s">
        <v>52241</v>
      </c>
      <c r="C24124" s="380" t="s">
        <v>7</v>
      </c>
      <c r="D24124" s="381">
        <v>217.77</v>
      </c>
    </row>
    <row r="24125" spans="1:4" ht="18" customHeight="1" x14ac:dyDescent="0.25">
      <c r="A24125" s="379" t="s">
        <v>52287</v>
      </c>
      <c r="B24125" s="380" t="s">
        <v>52243</v>
      </c>
      <c r="C24125" s="380" t="s">
        <v>7</v>
      </c>
      <c r="D24125" s="381">
        <v>172.32</v>
      </c>
    </row>
    <row r="24126" spans="1:4" ht="18" customHeight="1" x14ac:dyDescent="0.25">
      <c r="A24126" s="379" t="s">
        <v>52288</v>
      </c>
      <c r="B24126" s="380" t="s">
        <v>52245</v>
      </c>
      <c r="C24126" s="380" t="s">
        <v>7</v>
      </c>
      <c r="D24126" s="381">
        <v>163.89</v>
      </c>
    </row>
    <row r="24127" spans="1:4" ht="18" customHeight="1" x14ac:dyDescent="0.25">
      <c r="A24127" s="379" t="s">
        <v>52289</v>
      </c>
      <c r="B24127" s="380" t="s">
        <v>52290</v>
      </c>
      <c r="C24127" s="380" t="s">
        <v>48180</v>
      </c>
      <c r="D24127" s="381">
        <v>633.67999999999995</v>
      </c>
    </row>
    <row r="24128" spans="1:4" ht="18" customHeight="1" x14ac:dyDescent="0.25">
      <c r="A24128" s="379" t="s">
        <v>52291</v>
      </c>
      <c r="B24128" s="380" t="s">
        <v>52292</v>
      </c>
      <c r="C24128" s="380" t="s">
        <v>7</v>
      </c>
      <c r="D24128" s="381">
        <v>10.31</v>
      </c>
    </row>
    <row r="24129" spans="1:4" ht="18" customHeight="1" x14ac:dyDescent="0.25">
      <c r="A24129" s="379" t="s">
        <v>52293</v>
      </c>
      <c r="B24129" s="385" t="s">
        <v>52294</v>
      </c>
      <c r="C24129" s="380" t="s">
        <v>7</v>
      </c>
      <c r="D24129" s="381">
        <v>15.47</v>
      </c>
    </row>
    <row r="24130" spans="1:4" ht="18" customHeight="1" x14ac:dyDescent="0.25">
      <c r="A24130" s="379" t="s">
        <v>52295</v>
      </c>
      <c r="B24130" s="380" t="s">
        <v>52296</v>
      </c>
      <c r="C24130" s="380" t="s">
        <v>7</v>
      </c>
      <c r="D24130" s="381">
        <v>5.15</v>
      </c>
    </row>
    <row r="24131" spans="1:4" ht="18" customHeight="1" x14ac:dyDescent="0.25">
      <c r="A24131" s="379" t="s">
        <v>52297</v>
      </c>
      <c r="B24131" s="380" t="s">
        <v>48282</v>
      </c>
      <c r="C24131" s="380" t="s">
        <v>48180</v>
      </c>
      <c r="D24131" s="381">
        <v>633.67999999999995</v>
      </c>
    </row>
    <row r="24132" spans="1:4" ht="18" customHeight="1" x14ac:dyDescent="0.25">
      <c r="A24132" s="379" t="s">
        <v>52298</v>
      </c>
      <c r="B24132" s="380" t="s">
        <v>52299</v>
      </c>
      <c r="C24132" s="380" t="s">
        <v>7</v>
      </c>
      <c r="D24132" s="381">
        <v>33.11</v>
      </c>
    </row>
    <row r="24133" spans="1:4" ht="18" customHeight="1" x14ac:dyDescent="0.25">
      <c r="A24133" s="379" t="s">
        <v>52300</v>
      </c>
      <c r="B24133" s="380" t="s">
        <v>48284</v>
      </c>
      <c r="C24133" s="380" t="s">
        <v>48180</v>
      </c>
      <c r="D24133" s="381">
        <v>633.67999999999995</v>
      </c>
    </row>
    <row r="24134" spans="1:4" ht="18" customHeight="1" x14ac:dyDescent="0.25">
      <c r="A24134" s="379" t="s">
        <v>52301</v>
      </c>
      <c r="B24134" s="380" t="s">
        <v>52302</v>
      </c>
      <c r="C24134" s="380" t="s">
        <v>7</v>
      </c>
      <c r="D24134" s="381">
        <v>110.04</v>
      </c>
    </row>
    <row r="24135" spans="1:4" ht="18" customHeight="1" x14ac:dyDescent="0.25">
      <c r="A24135" s="379" t="s">
        <v>52303</v>
      </c>
      <c r="B24135" s="380" t="s">
        <v>52304</v>
      </c>
      <c r="C24135" s="380" t="s">
        <v>48180</v>
      </c>
      <c r="D24135" s="381">
        <v>633.67999999999995</v>
      </c>
    </row>
    <row r="24136" spans="1:4" ht="18" customHeight="1" x14ac:dyDescent="0.25">
      <c r="A24136" s="379" t="s">
        <v>52305</v>
      </c>
      <c r="B24136" s="380" t="s">
        <v>52306</v>
      </c>
      <c r="C24136" s="380" t="s">
        <v>7</v>
      </c>
      <c r="D24136" s="381">
        <v>12.39</v>
      </c>
    </row>
    <row r="24137" spans="1:4" ht="18" customHeight="1" x14ac:dyDescent="0.25">
      <c r="A24137" s="379" t="s">
        <v>52307</v>
      </c>
      <c r="B24137" s="380" t="s">
        <v>52308</v>
      </c>
      <c r="C24137" s="380" t="s">
        <v>14</v>
      </c>
      <c r="D24137" s="381">
        <v>14.12</v>
      </c>
    </row>
    <row r="24138" spans="1:4" ht="18" customHeight="1" x14ac:dyDescent="0.25">
      <c r="A24138" s="379" t="s">
        <v>52309</v>
      </c>
      <c r="B24138" s="380" t="s">
        <v>52310</v>
      </c>
      <c r="C24138" s="380" t="s">
        <v>14</v>
      </c>
      <c r="D24138" s="381">
        <v>45.17</v>
      </c>
    </row>
    <row r="24139" spans="1:4" ht="18" customHeight="1" x14ac:dyDescent="0.25">
      <c r="A24139" s="379" t="s">
        <v>52311</v>
      </c>
      <c r="B24139" s="380" t="s">
        <v>52191</v>
      </c>
      <c r="C24139" s="380" t="s">
        <v>14</v>
      </c>
      <c r="D24139" s="381">
        <v>46.31</v>
      </c>
    </row>
    <row r="24140" spans="1:4" ht="18" customHeight="1" x14ac:dyDescent="0.25">
      <c r="A24140" s="379" t="s">
        <v>52312</v>
      </c>
      <c r="B24140" s="380" t="s">
        <v>52313</v>
      </c>
      <c r="C24140" s="380" t="s">
        <v>48180</v>
      </c>
      <c r="D24140" s="381">
        <v>633.67999999999995</v>
      </c>
    </row>
    <row r="24141" spans="1:4" ht="18" customHeight="1" x14ac:dyDescent="0.25">
      <c r="A24141" s="379" t="s">
        <v>52314</v>
      </c>
      <c r="B24141" s="380" t="s">
        <v>52315</v>
      </c>
      <c r="C24141" s="380" t="s">
        <v>7</v>
      </c>
      <c r="D24141" s="381">
        <v>43.14</v>
      </c>
    </row>
    <row r="24142" spans="1:4" ht="18" customHeight="1" x14ac:dyDescent="0.25">
      <c r="A24142" s="379" t="s">
        <v>52316</v>
      </c>
      <c r="B24142" s="380" t="s">
        <v>48218</v>
      </c>
      <c r="C24142" s="380" t="s">
        <v>7</v>
      </c>
      <c r="D24142" s="381">
        <v>11.72</v>
      </c>
    </row>
    <row r="24143" spans="1:4" ht="18" customHeight="1" x14ac:dyDescent="0.25">
      <c r="A24143" s="379" t="s">
        <v>52317</v>
      </c>
      <c r="B24143" s="380" t="s">
        <v>52318</v>
      </c>
      <c r="C24143" s="380" t="s">
        <v>10</v>
      </c>
      <c r="D24143" s="381">
        <v>484.1</v>
      </c>
    </row>
    <row r="24144" spans="1:4" ht="18" customHeight="1" x14ac:dyDescent="0.25">
      <c r="A24144" s="379" t="s">
        <v>52319</v>
      </c>
      <c r="B24144" s="380" t="s">
        <v>52320</v>
      </c>
      <c r="C24144" s="380" t="s">
        <v>10</v>
      </c>
      <c r="D24144" s="381">
        <v>654.48</v>
      </c>
    </row>
    <row r="24145" spans="1:4" ht="18" customHeight="1" x14ac:dyDescent="0.25">
      <c r="A24145" s="379" t="s">
        <v>52321</v>
      </c>
      <c r="B24145" s="380" t="s">
        <v>52322</v>
      </c>
      <c r="C24145" s="380" t="s">
        <v>7</v>
      </c>
      <c r="D24145" s="381">
        <v>31.19</v>
      </c>
    </row>
    <row r="24146" spans="1:4" ht="18" customHeight="1" x14ac:dyDescent="0.25">
      <c r="A24146" s="379" t="s">
        <v>52323</v>
      </c>
      <c r="B24146" s="380" t="s">
        <v>52324</v>
      </c>
      <c r="C24146" s="380" t="s">
        <v>7</v>
      </c>
      <c r="D24146" s="381">
        <v>33.01</v>
      </c>
    </row>
    <row r="24147" spans="1:4" ht="9" customHeight="1" x14ac:dyDescent="0.25">
      <c r="A24147" s="379" t="s">
        <v>52325</v>
      </c>
      <c r="B24147" s="380" t="s">
        <v>52326</v>
      </c>
      <c r="C24147" s="380" t="s">
        <v>48180</v>
      </c>
      <c r="D24147" s="381">
        <v>633.67999999999995</v>
      </c>
    </row>
    <row r="24148" spans="1:4" ht="9" customHeight="1" x14ac:dyDescent="0.25">
      <c r="A24148" s="379" t="s">
        <v>52327</v>
      </c>
      <c r="B24148" s="380" t="s">
        <v>52328</v>
      </c>
      <c r="C24148" s="380" t="s">
        <v>7</v>
      </c>
      <c r="D24148" s="381">
        <v>68.959999999999994</v>
      </c>
    </row>
    <row r="24149" spans="1:4" ht="9" customHeight="1" x14ac:dyDescent="0.25">
      <c r="A24149" s="379" t="s">
        <v>52329</v>
      </c>
      <c r="B24149" s="380" t="s">
        <v>52330</v>
      </c>
      <c r="C24149" s="380" t="s">
        <v>7</v>
      </c>
      <c r="D24149" s="381">
        <v>62.97</v>
      </c>
    </row>
    <row r="24150" spans="1:4" ht="9" customHeight="1" x14ac:dyDescent="0.25">
      <c r="A24150" s="379" t="s">
        <v>52331</v>
      </c>
      <c r="B24150" s="380" t="s">
        <v>52332</v>
      </c>
      <c r="C24150" s="380" t="s">
        <v>7</v>
      </c>
      <c r="D24150" s="381">
        <v>78.91</v>
      </c>
    </row>
    <row r="24151" spans="1:4" ht="9" customHeight="1" x14ac:dyDescent="0.25">
      <c r="A24151" s="379" t="s">
        <v>52333</v>
      </c>
      <c r="B24151" s="380" t="s">
        <v>52334</v>
      </c>
      <c r="C24151" s="380" t="s">
        <v>7</v>
      </c>
      <c r="D24151" s="381">
        <v>192.34</v>
      </c>
    </row>
    <row r="24152" spans="1:4" ht="9" customHeight="1" x14ac:dyDescent="0.25">
      <c r="A24152" s="379" t="s">
        <v>52335</v>
      </c>
      <c r="B24152" s="380" t="s">
        <v>52336</v>
      </c>
      <c r="C24152" s="380" t="s">
        <v>7</v>
      </c>
      <c r="D24152" s="381">
        <v>183.47</v>
      </c>
    </row>
    <row r="24153" spans="1:4" ht="9" customHeight="1" x14ac:dyDescent="0.25">
      <c r="A24153" s="379" t="s">
        <v>52337</v>
      </c>
      <c r="B24153" s="380" t="s">
        <v>52338</v>
      </c>
      <c r="C24153" s="380" t="s">
        <v>7</v>
      </c>
      <c r="D24153" s="381">
        <v>28.48</v>
      </c>
    </row>
    <row r="24154" spans="1:4" ht="9" customHeight="1" x14ac:dyDescent="0.25">
      <c r="A24154" s="379" t="s">
        <v>52339</v>
      </c>
      <c r="B24154" s="380" t="s">
        <v>52340</v>
      </c>
      <c r="C24154" s="380" t="s">
        <v>7</v>
      </c>
      <c r="D24154" s="381">
        <v>28.48</v>
      </c>
    </row>
    <row r="24155" spans="1:4" ht="9" customHeight="1" x14ac:dyDescent="0.25">
      <c r="A24155" s="379" t="s">
        <v>52341</v>
      </c>
      <c r="B24155" s="380" t="s">
        <v>52342</v>
      </c>
      <c r="C24155" s="380" t="s">
        <v>7</v>
      </c>
      <c r="D24155" s="381">
        <v>297.36</v>
      </c>
    </row>
    <row r="24156" spans="1:4" ht="9" customHeight="1" x14ac:dyDescent="0.25">
      <c r="A24156" s="379" t="s">
        <v>52343</v>
      </c>
      <c r="B24156" s="380" t="s">
        <v>52344</v>
      </c>
      <c r="C24156" s="380" t="s">
        <v>7</v>
      </c>
      <c r="D24156" s="381">
        <v>45.6</v>
      </c>
    </row>
    <row r="24157" spans="1:4" ht="9" customHeight="1" x14ac:dyDescent="0.25">
      <c r="A24157" s="379" t="s">
        <v>52345</v>
      </c>
      <c r="B24157" s="380" t="s">
        <v>52346</v>
      </c>
      <c r="C24157" s="380" t="s">
        <v>7</v>
      </c>
      <c r="D24157" s="381">
        <v>45.71</v>
      </c>
    </row>
    <row r="24158" spans="1:4" ht="9" customHeight="1" x14ac:dyDescent="0.25">
      <c r="A24158" s="379" t="s">
        <v>52347</v>
      </c>
      <c r="B24158" s="380" t="s">
        <v>52348</v>
      </c>
      <c r="C24158" s="380" t="s">
        <v>7</v>
      </c>
      <c r="D24158" s="381">
        <v>302.18</v>
      </c>
    </row>
    <row r="24159" spans="1:4" ht="9" customHeight="1" x14ac:dyDescent="0.25">
      <c r="A24159" s="379" t="s">
        <v>52349</v>
      </c>
      <c r="B24159" s="380" t="s">
        <v>52350</v>
      </c>
      <c r="C24159" s="380" t="s">
        <v>7</v>
      </c>
      <c r="D24159" s="381">
        <v>126.69</v>
      </c>
    </row>
    <row r="24160" spans="1:4" ht="9" customHeight="1" x14ac:dyDescent="0.25">
      <c r="A24160" s="379" t="s">
        <v>52351</v>
      </c>
      <c r="B24160" s="380" t="s">
        <v>52352</v>
      </c>
      <c r="C24160" s="380" t="s">
        <v>7</v>
      </c>
      <c r="D24160" s="381">
        <v>167.27</v>
      </c>
    </row>
    <row r="24161" spans="1:4" ht="9" customHeight="1" x14ac:dyDescent="0.25">
      <c r="A24161" s="379" t="s">
        <v>52353</v>
      </c>
      <c r="B24161" s="380" t="s">
        <v>52354</v>
      </c>
      <c r="C24161" s="380" t="s">
        <v>7</v>
      </c>
      <c r="D24161" s="381">
        <v>166.52</v>
      </c>
    </row>
    <row r="24162" spans="1:4" ht="9" customHeight="1" x14ac:dyDescent="0.25">
      <c r="A24162" s="379" t="s">
        <v>52355</v>
      </c>
      <c r="B24162" s="380" t="s">
        <v>52356</v>
      </c>
      <c r="C24162" s="380" t="s">
        <v>7</v>
      </c>
      <c r="D24162" s="381">
        <v>243.16</v>
      </c>
    </row>
    <row r="24163" spans="1:4" ht="9" customHeight="1" x14ac:dyDescent="0.25">
      <c r="A24163" s="379" t="s">
        <v>52357</v>
      </c>
      <c r="B24163" s="380" t="s">
        <v>52358</v>
      </c>
      <c r="C24163" s="380" t="s">
        <v>7</v>
      </c>
      <c r="D24163" s="381">
        <v>516.16999999999996</v>
      </c>
    </row>
    <row r="24164" spans="1:4" ht="9" customHeight="1" x14ac:dyDescent="0.25">
      <c r="A24164" s="379" t="s">
        <v>52359</v>
      </c>
      <c r="B24164" s="380" t="s">
        <v>52360</v>
      </c>
      <c r="C24164" s="380" t="s">
        <v>7</v>
      </c>
      <c r="D24164" s="381">
        <v>156.38999999999999</v>
      </c>
    </row>
    <row r="24165" spans="1:4" ht="9" customHeight="1" x14ac:dyDescent="0.25">
      <c r="A24165" s="379" t="s">
        <v>52361</v>
      </c>
      <c r="B24165" s="380" t="s">
        <v>52362</v>
      </c>
      <c r="C24165" s="380" t="s">
        <v>14</v>
      </c>
      <c r="D24165" s="381">
        <v>15.32</v>
      </c>
    </row>
    <row r="24166" spans="1:4" ht="9" customHeight="1" x14ac:dyDescent="0.25">
      <c r="A24166" s="379" t="s">
        <v>52363</v>
      </c>
      <c r="B24166" s="380" t="s">
        <v>52364</v>
      </c>
      <c r="C24166" s="380" t="s">
        <v>7</v>
      </c>
      <c r="D24166" s="381">
        <v>159.08000000000001</v>
      </c>
    </row>
    <row r="24167" spans="1:4" ht="9" customHeight="1" x14ac:dyDescent="0.25">
      <c r="A24167" s="379" t="s">
        <v>52365</v>
      </c>
      <c r="B24167" s="380" t="s">
        <v>52366</v>
      </c>
      <c r="C24167" s="380" t="s">
        <v>7</v>
      </c>
      <c r="D24167" s="381">
        <v>195.8</v>
      </c>
    </row>
    <row r="24168" spans="1:4" ht="9" customHeight="1" x14ac:dyDescent="0.25">
      <c r="A24168" s="379" t="s">
        <v>52367</v>
      </c>
      <c r="B24168" s="380" t="s">
        <v>52368</v>
      </c>
      <c r="C24168" s="380" t="s">
        <v>7</v>
      </c>
      <c r="D24168" s="381">
        <v>200.23</v>
      </c>
    </row>
    <row r="24169" spans="1:4" ht="9" customHeight="1" x14ac:dyDescent="0.25">
      <c r="A24169" s="379" t="s">
        <v>52369</v>
      </c>
      <c r="B24169" s="380" t="s">
        <v>52370</v>
      </c>
      <c r="C24169" s="380" t="s">
        <v>7</v>
      </c>
      <c r="D24169" s="381">
        <v>118.2</v>
      </c>
    </row>
    <row r="24170" spans="1:4" ht="9" customHeight="1" x14ac:dyDescent="0.25">
      <c r="A24170" s="379" t="s">
        <v>52371</v>
      </c>
      <c r="B24170" s="380" t="s">
        <v>52372</v>
      </c>
      <c r="C24170" s="380" t="s">
        <v>7</v>
      </c>
      <c r="D24170" s="381">
        <v>108.26</v>
      </c>
    </row>
    <row r="24171" spans="1:4" ht="9" customHeight="1" x14ac:dyDescent="0.25">
      <c r="A24171" s="379" t="s">
        <v>52373</v>
      </c>
      <c r="B24171" s="380" t="s">
        <v>48407</v>
      </c>
      <c r="C24171" s="380" t="s">
        <v>16</v>
      </c>
      <c r="D24171" s="381">
        <v>13.67</v>
      </c>
    </row>
    <row r="24172" spans="1:4" ht="9" customHeight="1" x14ac:dyDescent="0.25">
      <c r="A24172" s="379" t="s">
        <v>52374</v>
      </c>
      <c r="B24172" s="380" t="s">
        <v>52375</v>
      </c>
      <c r="C24172" s="380" t="s">
        <v>7</v>
      </c>
      <c r="D24172" s="381">
        <v>797.36</v>
      </c>
    </row>
    <row r="24173" spans="1:4" ht="9" customHeight="1" x14ac:dyDescent="0.25">
      <c r="A24173" s="379" t="s">
        <v>52376</v>
      </c>
      <c r="B24173" s="380" t="s">
        <v>52377</v>
      </c>
      <c r="C24173" s="380" t="s">
        <v>7</v>
      </c>
      <c r="D24173" s="381">
        <v>590.41999999999996</v>
      </c>
    </row>
    <row r="24174" spans="1:4" ht="9" customHeight="1" x14ac:dyDescent="0.25">
      <c r="A24174" s="379" t="s">
        <v>52378</v>
      </c>
      <c r="B24174" s="380" t="s">
        <v>52379</v>
      </c>
      <c r="C24174" s="380" t="s">
        <v>7</v>
      </c>
      <c r="D24174" s="381">
        <v>137.85</v>
      </c>
    </row>
    <row r="24175" spans="1:4" ht="9" customHeight="1" x14ac:dyDescent="0.25">
      <c r="A24175" s="379" t="s">
        <v>52380</v>
      </c>
      <c r="B24175" s="380" t="s">
        <v>52381</v>
      </c>
      <c r="C24175" s="380" t="s">
        <v>7</v>
      </c>
      <c r="D24175" s="381">
        <v>142.25</v>
      </c>
    </row>
    <row r="24176" spans="1:4" ht="9" customHeight="1" x14ac:dyDescent="0.25">
      <c r="A24176" s="379" t="s">
        <v>52382</v>
      </c>
      <c r="B24176" s="380" t="s">
        <v>52383</v>
      </c>
      <c r="C24176" s="380" t="s">
        <v>7</v>
      </c>
      <c r="D24176" s="381">
        <v>11.01</v>
      </c>
    </row>
    <row r="24177" spans="1:4" ht="9" customHeight="1" x14ac:dyDescent="0.25">
      <c r="A24177" s="379" t="s">
        <v>52384</v>
      </c>
      <c r="B24177" s="380" t="s">
        <v>52385</v>
      </c>
      <c r="C24177" s="380" t="s">
        <v>7</v>
      </c>
      <c r="D24177" s="381">
        <v>243.16</v>
      </c>
    </row>
    <row r="24178" spans="1:4" ht="9" customHeight="1" x14ac:dyDescent="0.25">
      <c r="A24178" s="379" t="s">
        <v>52386</v>
      </c>
      <c r="B24178" s="380" t="s">
        <v>52387</v>
      </c>
      <c r="C24178" s="380" t="s">
        <v>7</v>
      </c>
      <c r="D24178" s="381">
        <v>516.16999999999996</v>
      </c>
    </row>
    <row r="24179" spans="1:4" ht="9" customHeight="1" x14ac:dyDescent="0.25">
      <c r="A24179" s="379" t="s">
        <v>52388</v>
      </c>
      <c r="B24179" s="380" t="s">
        <v>52389</v>
      </c>
      <c r="C24179" s="380" t="s">
        <v>29847</v>
      </c>
      <c r="D24179" s="381">
        <v>14.08</v>
      </c>
    </row>
    <row r="24180" spans="1:4" ht="9" customHeight="1" x14ac:dyDescent="0.25">
      <c r="A24180" s="379" t="s">
        <v>52390</v>
      </c>
      <c r="B24180" s="380" t="s">
        <v>52391</v>
      </c>
      <c r="C24180" s="380" t="s">
        <v>29847</v>
      </c>
      <c r="D24180" s="381">
        <v>14.14</v>
      </c>
    </row>
    <row r="24181" spans="1:4" ht="9" customHeight="1" x14ac:dyDescent="0.25">
      <c r="A24181" s="379" t="s">
        <v>52392</v>
      </c>
      <c r="B24181" s="380" t="s">
        <v>52393</v>
      </c>
      <c r="C24181" s="380" t="s">
        <v>7</v>
      </c>
      <c r="D24181" s="381">
        <v>318.16000000000003</v>
      </c>
    </row>
    <row r="24182" spans="1:4" ht="9" customHeight="1" x14ac:dyDescent="0.25">
      <c r="A24182" s="379" t="s">
        <v>52394</v>
      </c>
      <c r="B24182" s="380" t="s">
        <v>52395</v>
      </c>
      <c r="C24182" s="380" t="s">
        <v>7</v>
      </c>
      <c r="D24182" s="381">
        <v>256.44</v>
      </c>
    </row>
    <row r="24183" spans="1:4" ht="9" customHeight="1" x14ac:dyDescent="0.25">
      <c r="A24183" s="379" t="s">
        <v>52396</v>
      </c>
      <c r="B24183" s="380" t="s">
        <v>52397</v>
      </c>
      <c r="C24183" s="380" t="s">
        <v>7</v>
      </c>
      <c r="D24183" s="381">
        <v>27.18</v>
      </c>
    </row>
    <row r="24184" spans="1:4" ht="9" customHeight="1" x14ac:dyDescent="0.25">
      <c r="A24184" s="379" t="s">
        <v>52398</v>
      </c>
      <c r="B24184" s="380" t="s">
        <v>52399</v>
      </c>
      <c r="C24184" s="380" t="s">
        <v>7</v>
      </c>
      <c r="D24184" s="381">
        <v>27.18</v>
      </c>
    </row>
    <row r="24185" spans="1:4" ht="9" customHeight="1" x14ac:dyDescent="0.25">
      <c r="A24185" s="379" t="s">
        <v>52400</v>
      </c>
      <c r="B24185" s="385" t="s">
        <v>52401</v>
      </c>
      <c r="C24185" s="380" t="s">
        <v>7</v>
      </c>
      <c r="D24185" s="381">
        <v>164.38</v>
      </c>
    </row>
    <row r="24186" spans="1:4" ht="9" customHeight="1" x14ac:dyDescent="0.25">
      <c r="A24186" s="379" t="s">
        <v>52402</v>
      </c>
      <c r="B24186" s="380" t="s">
        <v>52403</v>
      </c>
      <c r="C24186" s="380" t="s">
        <v>7</v>
      </c>
      <c r="D24186" s="381">
        <v>229.8</v>
      </c>
    </row>
    <row r="24187" spans="1:4" ht="9" customHeight="1" x14ac:dyDescent="0.25">
      <c r="A24187" s="379" t="s">
        <v>52404</v>
      </c>
      <c r="B24187" s="380" t="s">
        <v>52405</v>
      </c>
      <c r="C24187" s="380" t="s">
        <v>7</v>
      </c>
      <c r="D24187" s="381">
        <v>185.87</v>
      </c>
    </row>
    <row r="24188" spans="1:4" ht="9" customHeight="1" x14ac:dyDescent="0.25">
      <c r="A24188" s="379" t="s">
        <v>52406</v>
      </c>
      <c r="B24188" s="380" t="s">
        <v>52407</v>
      </c>
      <c r="C24188" s="380" t="s">
        <v>7</v>
      </c>
      <c r="D24188" s="381">
        <v>972.69</v>
      </c>
    </row>
    <row r="24189" spans="1:4" ht="9" customHeight="1" x14ac:dyDescent="0.25">
      <c r="A24189" s="379" t="s">
        <v>52408</v>
      </c>
      <c r="B24189" s="380" t="s">
        <v>52409</v>
      </c>
      <c r="C24189" s="380" t="s">
        <v>7</v>
      </c>
      <c r="D24189" s="381">
        <v>300.12</v>
      </c>
    </row>
    <row r="24190" spans="1:4" ht="9" customHeight="1" x14ac:dyDescent="0.25">
      <c r="A24190" s="379" t="s">
        <v>52410</v>
      </c>
      <c r="B24190" s="380" t="s">
        <v>52411</v>
      </c>
      <c r="C24190" s="380" t="s">
        <v>7</v>
      </c>
      <c r="D24190" s="381">
        <v>319.88</v>
      </c>
    </row>
    <row r="24191" spans="1:4" ht="9" customHeight="1" x14ac:dyDescent="0.25">
      <c r="A24191" s="379" t="s">
        <v>52412</v>
      </c>
      <c r="B24191" s="380" t="s">
        <v>52413</v>
      </c>
      <c r="C24191" s="380" t="s">
        <v>7</v>
      </c>
      <c r="D24191" s="381">
        <v>321.25</v>
      </c>
    </row>
    <row r="24192" spans="1:4" ht="9" customHeight="1" x14ac:dyDescent="0.25">
      <c r="A24192" s="379" t="s">
        <v>52414</v>
      </c>
      <c r="B24192" s="380" t="s">
        <v>52415</v>
      </c>
      <c r="C24192" s="380" t="s">
        <v>7</v>
      </c>
      <c r="D24192" s="381">
        <v>995.71</v>
      </c>
    </row>
    <row r="24193" spans="1:4" ht="9" customHeight="1" x14ac:dyDescent="0.25">
      <c r="A24193" s="379" t="s">
        <v>52416</v>
      </c>
      <c r="B24193" s="380" t="s">
        <v>52417</v>
      </c>
      <c r="C24193" s="380" t="s">
        <v>7</v>
      </c>
      <c r="D24193" s="381">
        <v>371.58</v>
      </c>
    </row>
    <row r="24194" spans="1:4" ht="9" customHeight="1" x14ac:dyDescent="0.25">
      <c r="A24194" s="379" t="s">
        <v>52418</v>
      </c>
      <c r="B24194" s="380" t="s">
        <v>52419</v>
      </c>
      <c r="C24194" s="380" t="s">
        <v>7</v>
      </c>
      <c r="D24194" s="381">
        <v>177.83</v>
      </c>
    </row>
    <row r="24195" spans="1:4" ht="9" customHeight="1" x14ac:dyDescent="0.25">
      <c r="A24195" s="379" t="s">
        <v>52420</v>
      </c>
      <c r="B24195" s="380" t="s">
        <v>52421</v>
      </c>
      <c r="C24195" s="380" t="s">
        <v>7</v>
      </c>
      <c r="D24195" s="381">
        <v>62.96</v>
      </c>
    </row>
    <row r="24196" spans="1:4" ht="9" customHeight="1" x14ac:dyDescent="0.25">
      <c r="A24196" s="379" t="s">
        <v>52422</v>
      </c>
      <c r="B24196" s="380" t="s">
        <v>52423</v>
      </c>
      <c r="C24196" s="380" t="s">
        <v>48180</v>
      </c>
      <c r="D24196" s="381">
        <v>633.67999999999995</v>
      </c>
    </row>
    <row r="24197" spans="1:4" ht="9" customHeight="1" x14ac:dyDescent="0.25">
      <c r="A24197" s="379" t="s">
        <v>52424</v>
      </c>
      <c r="B24197" s="380" t="s">
        <v>52425</v>
      </c>
      <c r="C24197" s="380" t="s">
        <v>7</v>
      </c>
      <c r="D24197" s="381">
        <v>92.96</v>
      </c>
    </row>
    <row r="24198" spans="1:4" ht="9" customHeight="1" x14ac:dyDescent="0.25">
      <c r="A24198" s="379" t="s">
        <v>52426</v>
      </c>
      <c r="B24198" s="380" t="s">
        <v>52427</v>
      </c>
      <c r="C24198" s="380" t="s">
        <v>14</v>
      </c>
      <c r="D24198" s="381">
        <v>27.76</v>
      </c>
    </row>
    <row r="24199" spans="1:4" ht="9" customHeight="1" x14ac:dyDescent="0.25">
      <c r="A24199" s="379" t="s">
        <v>52428</v>
      </c>
      <c r="B24199" s="380" t="s">
        <v>52429</v>
      </c>
      <c r="C24199" s="380" t="s">
        <v>7</v>
      </c>
      <c r="D24199" s="381">
        <v>123.38</v>
      </c>
    </row>
    <row r="24200" spans="1:4" ht="9" customHeight="1" x14ac:dyDescent="0.25">
      <c r="A24200" s="379" t="s">
        <v>52430</v>
      </c>
      <c r="B24200" s="380" t="s">
        <v>52423</v>
      </c>
      <c r="C24200" s="380" t="s">
        <v>48180</v>
      </c>
      <c r="D24200" s="381">
        <v>633.67999999999995</v>
      </c>
    </row>
    <row r="24201" spans="1:4" ht="18" customHeight="1" x14ac:dyDescent="0.25">
      <c r="A24201" s="379" t="s">
        <v>52431</v>
      </c>
      <c r="B24201" s="380" t="s">
        <v>52432</v>
      </c>
      <c r="C24201" s="380" t="s">
        <v>14</v>
      </c>
      <c r="D24201" s="381">
        <v>49.57</v>
      </c>
    </row>
    <row r="24202" spans="1:4" ht="18" customHeight="1" x14ac:dyDescent="0.25">
      <c r="A24202" s="379" t="s">
        <v>52433</v>
      </c>
      <c r="B24202" s="380" t="s">
        <v>52434</v>
      </c>
      <c r="C24202" s="380" t="s">
        <v>14</v>
      </c>
      <c r="D24202" s="381">
        <v>119.29</v>
      </c>
    </row>
    <row r="24203" spans="1:4" ht="18" customHeight="1" x14ac:dyDescent="0.25">
      <c r="A24203" s="379" t="s">
        <v>52435</v>
      </c>
      <c r="B24203" s="380" t="s">
        <v>52436</v>
      </c>
      <c r="C24203" s="380" t="s">
        <v>14</v>
      </c>
      <c r="D24203" s="381">
        <v>243.9</v>
      </c>
    </row>
    <row r="24204" spans="1:4" ht="18" customHeight="1" x14ac:dyDescent="0.25">
      <c r="A24204" s="379" t="s">
        <v>52437</v>
      </c>
      <c r="B24204" s="380" t="s">
        <v>52438</v>
      </c>
      <c r="C24204" s="380" t="s">
        <v>14</v>
      </c>
      <c r="D24204" s="381">
        <v>75.92</v>
      </c>
    </row>
    <row r="24205" spans="1:4" ht="18" customHeight="1" x14ac:dyDescent="0.25">
      <c r="A24205" s="379" t="s">
        <v>52439</v>
      </c>
      <c r="B24205" s="380" t="s">
        <v>52440</v>
      </c>
      <c r="C24205" s="380" t="s">
        <v>14</v>
      </c>
      <c r="D24205" s="381">
        <v>199.51</v>
      </c>
    </row>
    <row r="24206" spans="1:4" ht="18" customHeight="1" x14ac:dyDescent="0.25">
      <c r="A24206" s="379" t="s">
        <v>52441</v>
      </c>
      <c r="B24206" s="380" t="s">
        <v>52442</v>
      </c>
      <c r="C24206" s="380" t="s">
        <v>14</v>
      </c>
      <c r="D24206" s="381">
        <v>280.26</v>
      </c>
    </row>
    <row r="24207" spans="1:4" ht="18" customHeight="1" x14ac:dyDescent="0.25">
      <c r="A24207" s="379" t="s">
        <v>52443</v>
      </c>
      <c r="B24207" s="380" t="s">
        <v>52444</v>
      </c>
      <c r="C24207" s="380" t="s">
        <v>48180</v>
      </c>
      <c r="D24207" s="381">
        <v>633.67999999999995</v>
      </c>
    </row>
    <row r="24208" spans="1:4" ht="18" customHeight="1" x14ac:dyDescent="0.25">
      <c r="A24208" s="379" t="s">
        <v>52445</v>
      </c>
      <c r="B24208" s="380" t="s">
        <v>52446</v>
      </c>
      <c r="C24208" s="380" t="s">
        <v>14</v>
      </c>
      <c r="D24208" s="381">
        <v>22.17</v>
      </c>
    </row>
    <row r="24209" spans="1:4" ht="18" customHeight="1" x14ac:dyDescent="0.25">
      <c r="A24209" s="379" t="s">
        <v>52447</v>
      </c>
      <c r="B24209" s="380" t="s">
        <v>52448</v>
      </c>
      <c r="C24209" s="380" t="s">
        <v>14</v>
      </c>
      <c r="D24209" s="381">
        <v>23.01</v>
      </c>
    </row>
    <row r="24210" spans="1:4" ht="18" customHeight="1" x14ac:dyDescent="0.25">
      <c r="A24210" s="379" t="s">
        <v>52449</v>
      </c>
      <c r="B24210" s="380" t="s">
        <v>52450</v>
      </c>
      <c r="C24210" s="380" t="s">
        <v>14</v>
      </c>
      <c r="D24210" s="381">
        <v>22.85</v>
      </c>
    </row>
    <row r="24211" spans="1:4" ht="18" customHeight="1" x14ac:dyDescent="0.25">
      <c r="A24211" s="379" t="s">
        <v>52451</v>
      </c>
      <c r="B24211" s="380" t="s">
        <v>52452</v>
      </c>
      <c r="C24211" s="380" t="s">
        <v>14</v>
      </c>
      <c r="D24211" s="381">
        <v>37.450000000000003</v>
      </c>
    </row>
    <row r="24212" spans="1:4" ht="18" customHeight="1" x14ac:dyDescent="0.25">
      <c r="A24212" s="379" t="s">
        <v>52453</v>
      </c>
      <c r="B24212" s="380" t="s">
        <v>52454</v>
      </c>
      <c r="C24212" s="380" t="s">
        <v>14</v>
      </c>
      <c r="D24212" s="381">
        <v>22.78</v>
      </c>
    </row>
    <row r="24213" spans="1:4" ht="18" customHeight="1" x14ac:dyDescent="0.25">
      <c r="A24213" s="379" t="s">
        <v>52455</v>
      </c>
      <c r="B24213" s="380" t="s">
        <v>52456</v>
      </c>
      <c r="C24213" s="380" t="s">
        <v>14</v>
      </c>
      <c r="D24213" s="381">
        <v>30.38</v>
      </c>
    </row>
    <row r="24214" spans="1:4" ht="18" customHeight="1" x14ac:dyDescent="0.25">
      <c r="A24214" s="379" t="s">
        <v>52457</v>
      </c>
      <c r="B24214" s="380" t="s">
        <v>52458</v>
      </c>
      <c r="C24214" s="380" t="s">
        <v>14</v>
      </c>
      <c r="D24214" s="381">
        <v>51.58</v>
      </c>
    </row>
    <row r="24215" spans="1:4" ht="18" customHeight="1" x14ac:dyDescent="0.25">
      <c r="A24215" s="379" t="s">
        <v>52459</v>
      </c>
      <c r="B24215" s="380" t="s">
        <v>52460</v>
      </c>
      <c r="C24215" s="380" t="s">
        <v>14</v>
      </c>
      <c r="D24215" s="381">
        <v>63.22</v>
      </c>
    </row>
    <row r="24216" spans="1:4" ht="18" customHeight="1" x14ac:dyDescent="0.25">
      <c r="A24216" s="379" t="s">
        <v>52461</v>
      </c>
      <c r="B24216" s="380" t="s">
        <v>52462</v>
      </c>
      <c r="C24216" s="380" t="s">
        <v>14</v>
      </c>
      <c r="D24216" s="381">
        <v>24.24</v>
      </c>
    </row>
    <row r="24217" spans="1:4" ht="18" customHeight="1" x14ac:dyDescent="0.25">
      <c r="A24217" s="379" t="s">
        <v>52463</v>
      </c>
      <c r="B24217" s="380" t="s">
        <v>52464</v>
      </c>
      <c r="C24217" s="380" t="s">
        <v>14</v>
      </c>
      <c r="D24217" s="381">
        <v>26.23</v>
      </c>
    </row>
    <row r="24218" spans="1:4" ht="18" customHeight="1" x14ac:dyDescent="0.25">
      <c r="A24218" s="379" t="s">
        <v>52465</v>
      </c>
      <c r="B24218" s="380" t="s">
        <v>52466</v>
      </c>
      <c r="C24218" s="380" t="s">
        <v>14</v>
      </c>
      <c r="D24218" s="381">
        <v>65.3</v>
      </c>
    </row>
    <row r="24219" spans="1:4" ht="18" customHeight="1" x14ac:dyDescent="0.25">
      <c r="A24219" s="379" t="s">
        <v>52467</v>
      </c>
      <c r="B24219" s="380" t="s">
        <v>52468</v>
      </c>
      <c r="C24219" s="380" t="s">
        <v>14</v>
      </c>
      <c r="D24219" s="381">
        <v>65.83</v>
      </c>
    </row>
    <row r="24220" spans="1:4" ht="18" customHeight="1" x14ac:dyDescent="0.25">
      <c r="A24220" s="379" t="s">
        <v>52469</v>
      </c>
      <c r="B24220" s="380" t="s">
        <v>52470</v>
      </c>
      <c r="C24220" s="380" t="s">
        <v>14</v>
      </c>
      <c r="D24220" s="381">
        <v>68.5</v>
      </c>
    </row>
    <row r="24221" spans="1:4" ht="18" customHeight="1" x14ac:dyDescent="0.25">
      <c r="A24221" s="379" t="s">
        <v>52471</v>
      </c>
      <c r="B24221" s="380" t="s">
        <v>52472</v>
      </c>
      <c r="C24221" s="380" t="s">
        <v>14</v>
      </c>
      <c r="D24221" s="381">
        <v>63.92</v>
      </c>
    </row>
    <row r="24222" spans="1:4" ht="18" customHeight="1" x14ac:dyDescent="0.25">
      <c r="A24222" s="379" t="s">
        <v>52473</v>
      </c>
      <c r="B24222" s="380" t="s">
        <v>52474</v>
      </c>
      <c r="C24222" s="380" t="s">
        <v>14</v>
      </c>
      <c r="D24222" s="381">
        <v>69.260000000000005</v>
      </c>
    </row>
    <row r="24223" spans="1:4" ht="18" customHeight="1" x14ac:dyDescent="0.25">
      <c r="A24223" s="379" t="s">
        <v>52475</v>
      </c>
      <c r="B24223" s="380" t="s">
        <v>52476</v>
      </c>
      <c r="C24223" s="380" t="s">
        <v>14</v>
      </c>
      <c r="D24223" s="381">
        <v>60.68</v>
      </c>
    </row>
    <row r="24224" spans="1:4" ht="18" customHeight="1" x14ac:dyDescent="0.25">
      <c r="A24224" s="379" t="s">
        <v>52477</v>
      </c>
      <c r="B24224" s="380" t="s">
        <v>52478</v>
      </c>
      <c r="C24224" s="380" t="s">
        <v>14</v>
      </c>
      <c r="D24224" s="381">
        <v>32.090000000000003</v>
      </c>
    </row>
    <row r="24225" spans="1:4" ht="18" customHeight="1" x14ac:dyDescent="0.25">
      <c r="A24225" s="379" t="s">
        <v>52479</v>
      </c>
      <c r="B24225" s="380" t="s">
        <v>52480</v>
      </c>
      <c r="C24225" s="380" t="s">
        <v>14</v>
      </c>
      <c r="D24225" s="381">
        <v>40.479999999999997</v>
      </c>
    </row>
    <row r="24226" spans="1:4" ht="18" customHeight="1" x14ac:dyDescent="0.25">
      <c r="A24226" s="379" t="s">
        <v>52481</v>
      </c>
      <c r="B24226" s="380" t="s">
        <v>52482</v>
      </c>
      <c r="C24226" s="380" t="s">
        <v>14</v>
      </c>
      <c r="D24226" s="381">
        <v>35.119999999999997</v>
      </c>
    </row>
    <row r="24227" spans="1:4" ht="18" customHeight="1" x14ac:dyDescent="0.25">
      <c r="A24227" s="379" t="s">
        <v>52483</v>
      </c>
      <c r="B24227" s="380" t="s">
        <v>52484</v>
      </c>
      <c r="C24227" s="380" t="s">
        <v>14</v>
      </c>
      <c r="D24227" s="381">
        <v>43.89</v>
      </c>
    </row>
    <row r="24228" spans="1:4" ht="18" customHeight="1" x14ac:dyDescent="0.25">
      <c r="A24228" s="379" t="s">
        <v>52485</v>
      </c>
      <c r="B24228" s="380" t="s">
        <v>52486</v>
      </c>
      <c r="C24228" s="380" t="s">
        <v>48180</v>
      </c>
      <c r="D24228" s="381">
        <v>633.67999999999995</v>
      </c>
    </row>
    <row r="24229" spans="1:4" ht="18" customHeight="1" x14ac:dyDescent="0.25">
      <c r="A24229" s="379" t="s">
        <v>52487</v>
      </c>
      <c r="B24229" s="385" t="s">
        <v>52488</v>
      </c>
      <c r="C24229" s="380" t="s">
        <v>14</v>
      </c>
      <c r="D24229" s="381">
        <v>12.69</v>
      </c>
    </row>
    <row r="24230" spans="1:4" ht="18" customHeight="1" x14ac:dyDescent="0.25">
      <c r="A24230" s="379" t="s">
        <v>52489</v>
      </c>
      <c r="B24230" s="380" t="s">
        <v>52490</v>
      </c>
      <c r="C24230" s="380" t="s">
        <v>14</v>
      </c>
      <c r="D24230" s="381">
        <v>23.54</v>
      </c>
    </row>
    <row r="24231" spans="1:4" ht="18" customHeight="1" x14ac:dyDescent="0.25">
      <c r="A24231" s="379" t="s">
        <v>52491</v>
      </c>
      <c r="B24231" s="380" t="s">
        <v>52492</v>
      </c>
      <c r="C24231" s="380" t="s">
        <v>14</v>
      </c>
      <c r="D24231" s="381">
        <v>127.22</v>
      </c>
    </row>
    <row r="24232" spans="1:4" ht="18" customHeight="1" x14ac:dyDescent="0.25">
      <c r="A24232" s="379" t="s">
        <v>52493</v>
      </c>
      <c r="B24232" s="380" t="s">
        <v>52494</v>
      </c>
      <c r="C24232" s="380" t="s">
        <v>14</v>
      </c>
      <c r="D24232" s="381">
        <v>139.19</v>
      </c>
    </row>
    <row r="24233" spans="1:4" ht="18" customHeight="1" x14ac:dyDescent="0.25">
      <c r="A24233" s="379" t="s">
        <v>52495</v>
      </c>
      <c r="B24233" s="380" t="s">
        <v>52496</v>
      </c>
      <c r="C24233" s="380" t="s">
        <v>14</v>
      </c>
      <c r="D24233" s="381">
        <v>149.30000000000001</v>
      </c>
    </row>
    <row r="24234" spans="1:4" ht="18" customHeight="1" x14ac:dyDescent="0.25">
      <c r="A24234" s="379" t="s">
        <v>52497</v>
      </c>
      <c r="B24234" s="380" t="s">
        <v>52498</v>
      </c>
      <c r="C24234" s="380" t="s">
        <v>14</v>
      </c>
      <c r="D24234" s="381">
        <v>170.6</v>
      </c>
    </row>
    <row r="24235" spans="1:4" ht="18" customHeight="1" x14ac:dyDescent="0.25">
      <c r="A24235" s="379" t="s">
        <v>52499</v>
      </c>
      <c r="B24235" s="380" t="s">
        <v>52500</v>
      </c>
      <c r="C24235" s="380" t="s">
        <v>14</v>
      </c>
      <c r="D24235" s="381">
        <v>173.17</v>
      </c>
    </row>
    <row r="24236" spans="1:4" ht="18" customHeight="1" x14ac:dyDescent="0.25">
      <c r="A24236" s="379" t="s">
        <v>52501</v>
      </c>
      <c r="B24236" s="380" t="s">
        <v>52502</v>
      </c>
      <c r="C24236" s="380" t="s">
        <v>14</v>
      </c>
      <c r="D24236" s="381">
        <v>224.24</v>
      </c>
    </row>
    <row r="24237" spans="1:4" ht="18" customHeight="1" x14ac:dyDescent="0.25">
      <c r="A24237" s="379" t="s">
        <v>52503</v>
      </c>
      <c r="B24237" s="380" t="s">
        <v>52504</v>
      </c>
      <c r="C24237" s="380" t="s">
        <v>14</v>
      </c>
      <c r="D24237" s="381">
        <v>232.59</v>
      </c>
    </row>
    <row r="24238" spans="1:4" ht="18" customHeight="1" x14ac:dyDescent="0.25">
      <c r="A24238" s="379" t="s">
        <v>52505</v>
      </c>
      <c r="B24238" s="380" t="s">
        <v>52506</v>
      </c>
      <c r="C24238" s="380" t="s">
        <v>14</v>
      </c>
      <c r="D24238" s="381">
        <v>283.7</v>
      </c>
    </row>
    <row r="24239" spans="1:4" ht="18" customHeight="1" x14ac:dyDescent="0.25">
      <c r="A24239" s="379" t="s">
        <v>52507</v>
      </c>
      <c r="B24239" s="380" t="s">
        <v>52508</v>
      </c>
      <c r="C24239" s="380" t="s">
        <v>14</v>
      </c>
      <c r="D24239" s="381">
        <v>291.85000000000002</v>
      </c>
    </row>
    <row r="24240" spans="1:4" ht="18" customHeight="1" x14ac:dyDescent="0.25">
      <c r="A24240" s="379" t="s">
        <v>52509</v>
      </c>
      <c r="B24240" s="380" t="s">
        <v>52510</v>
      </c>
      <c r="C24240" s="380" t="s">
        <v>14</v>
      </c>
      <c r="D24240" s="381">
        <v>342.95</v>
      </c>
    </row>
    <row r="24241" spans="1:4" ht="18" customHeight="1" x14ac:dyDescent="0.25">
      <c r="A24241" s="379" t="s">
        <v>52511</v>
      </c>
      <c r="B24241" s="380" t="s">
        <v>52512</v>
      </c>
      <c r="C24241" s="380" t="s">
        <v>48180</v>
      </c>
      <c r="D24241" s="381">
        <v>633.67999999999995</v>
      </c>
    </row>
    <row r="24242" spans="1:4" ht="18" customHeight="1" x14ac:dyDescent="0.25">
      <c r="A24242" s="379" t="s">
        <v>52513</v>
      </c>
      <c r="B24242" s="380" t="s">
        <v>52514</v>
      </c>
      <c r="C24242" s="380" t="s">
        <v>14</v>
      </c>
      <c r="D24242" s="381">
        <v>85.14</v>
      </c>
    </row>
    <row r="24243" spans="1:4" ht="18" customHeight="1" x14ac:dyDescent="0.25">
      <c r="A24243" s="379" t="s">
        <v>52515</v>
      </c>
      <c r="B24243" s="380" t="s">
        <v>52516</v>
      </c>
      <c r="C24243" s="380" t="s">
        <v>48180</v>
      </c>
      <c r="D24243" s="381">
        <v>633.67999999999995</v>
      </c>
    </row>
    <row r="24244" spans="1:4" ht="18" customHeight="1" x14ac:dyDescent="0.25">
      <c r="A24244" s="379" t="s">
        <v>52517</v>
      </c>
      <c r="B24244" s="380" t="s">
        <v>52518</v>
      </c>
      <c r="C24244" s="380" t="s">
        <v>10</v>
      </c>
      <c r="D24244" s="381">
        <v>239.19</v>
      </c>
    </row>
    <row r="24245" spans="1:4" ht="18" customHeight="1" x14ac:dyDescent="0.25">
      <c r="A24245" s="379" t="s">
        <v>52519</v>
      </c>
      <c r="B24245" s="380" t="s">
        <v>52520</v>
      </c>
      <c r="C24245" s="380" t="s">
        <v>7</v>
      </c>
      <c r="D24245" s="381">
        <v>28.89</v>
      </c>
    </row>
    <row r="24246" spans="1:4" ht="18" customHeight="1" x14ac:dyDescent="0.25">
      <c r="A24246" s="379" t="s">
        <v>52521</v>
      </c>
      <c r="B24246" s="380" t="s">
        <v>52522</v>
      </c>
      <c r="C24246" s="380" t="s">
        <v>7</v>
      </c>
      <c r="D24246" s="381">
        <v>20.63</v>
      </c>
    </row>
    <row r="24247" spans="1:4" ht="18" customHeight="1" x14ac:dyDescent="0.25">
      <c r="A24247" s="379" t="s">
        <v>52523</v>
      </c>
      <c r="B24247" s="380" t="s">
        <v>52524</v>
      </c>
      <c r="C24247" s="380" t="s">
        <v>7</v>
      </c>
      <c r="D24247" s="381">
        <v>18.57</v>
      </c>
    </row>
    <row r="24248" spans="1:4" ht="18" customHeight="1" x14ac:dyDescent="0.25">
      <c r="A24248" s="379" t="s">
        <v>52525</v>
      </c>
      <c r="B24248" s="380" t="s">
        <v>52526</v>
      </c>
      <c r="C24248" s="380" t="s">
        <v>7</v>
      </c>
      <c r="D24248" s="381">
        <v>9.2799999999999994</v>
      </c>
    </row>
    <row r="24249" spans="1:4" ht="18" customHeight="1" x14ac:dyDescent="0.25">
      <c r="A24249" s="379" t="s">
        <v>52527</v>
      </c>
      <c r="B24249" s="380" t="s">
        <v>52528</v>
      </c>
      <c r="C24249" s="380" t="s">
        <v>7</v>
      </c>
      <c r="D24249" s="381">
        <v>7.35</v>
      </c>
    </row>
    <row r="24250" spans="1:4" ht="18" customHeight="1" x14ac:dyDescent="0.25">
      <c r="A24250" s="379" t="s">
        <v>52529</v>
      </c>
      <c r="B24250" s="380" t="s">
        <v>52530</v>
      </c>
      <c r="C24250" s="380" t="s">
        <v>7</v>
      </c>
      <c r="D24250" s="381">
        <v>9.19</v>
      </c>
    </row>
    <row r="24251" spans="1:4" ht="18" customHeight="1" x14ac:dyDescent="0.25">
      <c r="A24251" s="379" t="s">
        <v>52531</v>
      </c>
      <c r="B24251" s="380" t="s">
        <v>52532</v>
      </c>
      <c r="C24251" s="380" t="s">
        <v>14</v>
      </c>
      <c r="D24251" s="381">
        <v>2.2000000000000002</v>
      </c>
    </row>
    <row r="24252" spans="1:4" ht="18" customHeight="1" x14ac:dyDescent="0.25">
      <c r="A24252" s="379" t="s">
        <v>52533</v>
      </c>
      <c r="B24252" s="380" t="s">
        <v>52534</v>
      </c>
      <c r="C24252" s="380" t="s">
        <v>14</v>
      </c>
      <c r="D24252" s="381">
        <v>2.75</v>
      </c>
    </row>
    <row r="24253" spans="1:4" ht="18" customHeight="1" x14ac:dyDescent="0.25">
      <c r="A24253" s="379" t="s">
        <v>52535</v>
      </c>
      <c r="B24253" s="380" t="s">
        <v>52536</v>
      </c>
      <c r="C24253" s="380" t="s">
        <v>14</v>
      </c>
      <c r="D24253" s="381">
        <v>2.2000000000000002</v>
      </c>
    </row>
    <row r="24254" spans="1:4" ht="18" customHeight="1" x14ac:dyDescent="0.25">
      <c r="A24254" s="379" t="s">
        <v>52537</v>
      </c>
      <c r="B24254" s="380" t="s">
        <v>52538</v>
      </c>
      <c r="C24254" s="380" t="s">
        <v>14</v>
      </c>
      <c r="D24254" s="381">
        <v>2.2000000000000002</v>
      </c>
    </row>
    <row r="24255" spans="1:4" ht="18" customHeight="1" x14ac:dyDescent="0.25">
      <c r="A24255" s="379" t="s">
        <v>52539</v>
      </c>
      <c r="B24255" s="380" t="s">
        <v>48282</v>
      </c>
      <c r="C24255" s="380" t="s">
        <v>48180</v>
      </c>
      <c r="D24255" s="381">
        <v>633.67999999999995</v>
      </c>
    </row>
    <row r="24256" spans="1:4" ht="18" customHeight="1" x14ac:dyDescent="0.25">
      <c r="A24256" s="379" t="s">
        <v>52540</v>
      </c>
      <c r="B24256" s="380" t="s">
        <v>52541</v>
      </c>
      <c r="C24256" s="380" t="s">
        <v>7</v>
      </c>
      <c r="D24256" s="381">
        <v>4.07</v>
      </c>
    </row>
    <row r="24257" spans="1:4" ht="18" customHeight="1" x14ac:dyDescent="0.25">
      <c r="A24257" s="379" t="s">
        <v>52542</v>
      </c>
      <c r="B24257" s="380" t="s">
        <v>52543</v>
      </c>
      <c r="C24257" s="380" t="s">
        <v>7</v>
      </c>
      <c r="D24257" s="381">
        <v>8.9600000000000009</v>
      </c>
    </row>
    <row r="24258" spans="1:4" ht="18" customHeight="1" x14ac:dyDescent="0.25">
      <c r="A24258" s="379" t="s">
        <v>52544</v>
      </c>
      <c r="B24258" s="380" t="s">
        <v>52545</v>
      </c>
      <c r="C24258" s="380" t="s">
        <v>7</v>
      </c>
      <c r="D24258" s="381">
        <v>27.59</v>
      </c>
    </row>
    <row r="24259" spans="1:4" ht="18" customHeight="1" x14ac:dyDescent="0.25">
      <c r="A24259" s="379" t="s">
        <v>52546</v>
      </c>
      <c r="B24259" s="380" t="s">
        <v>52547</v>
      </c>
      <c r="C24259" s="380" t="s">
        <v>7</v>
      </c>
      <c r="D24259" s="381">
        <v>11.03</v>
      </c>
    </row>
    <row r="24260" spans="1:4" ht="18" customHeight="1" x14ac:dyDescent="0.25">
      <c r="A24260" s="379" t="s">
        <v>52548</v>
      </c>
      <c r="B24260" s="380" t="s">
        <v>52549</v>
      </c>
      <c r="C24260" s="380" t="s">
        <v>7</v>
      </c>
      <c r="D24260" s="381">
        <v>24.46</v>
      </c>
    </row>
    <row r="24261" spans="1:4" ht="18" customHeight="1" x14ac:dyDescent="0.25">
      <c r="A24261" s="379" t="s">
        <v>52550</v>
      </c>
      <c r="B24261" s="380" t="s">
        <v>52551</v>
      </c>
      <c r="C24261" s="380" t="s">
        <v>7</v>
      </c>
      <c r="D24261" s="381">
        <v>14.26</v>
      </c>
    </row>
    <row r="24262" spans="1:4" ht="18" customHeight="1" x14ac:dyDescent="0.25">
      <c r="A24262" s="379" t="s">
        <v>52552</v>
      </c>
      <c r="B24262" s="380" t="s">
        <v>52553</v>
      </c>
      <c r="C24262" s="380" t="s">
        <v>7</v>
      </c>
      <c r="D24262" s="381">
        <v>23.91</v>
      </c>
    </row>
    <row r="24263" spans="1:4" ht="18" customHeight="1" x14ac:dyDescent="0.25">
      <c r="A24263" s="379" t="s">
        <v>52554</v>
      </c>
      <c r="B24263" s="380" t="s">
        <v>52555</v>
      </c>
      <c r="C24263" s="380" t="s">
        <v>7</v>
      </c>
      <c r="D24263" s="381">
        <v>29.43</v>
      </c>
    </row>
    <row r="24264" spans="1:4" ht="18" customHeight="1" x14ac:dyDescent="0.25">
      <c r="A24264" s="379" t="s">
        <v>52556</v>
      </c>
      <c r="B24264" s="380" t="s">
        <v>52557</v>
      </c>
      <c r="C24264" s="380" t="s">
        <v>14</v>
      </c>
      <c r="D24264" s="381">
        <v>18.39</v>
      </c>
    </row>
    <row r="24265" spans="1:4" ht="18" customHeight="1" x14ac:dyDescent="0.25">
      <c r="A24265" s="379" t="s">
        <v>52558</v>
      </c>
      <c r="B24265" s="380" t="s">
        <v>52559</v>
      </c>
      <c r="C24265" s="380" t="s">
        <v>14</v>
      </c>
      <c r="D24265" s="381">
        <v>22.07</v>
      </c>
    </row>
    <row r="24266" spans="1:4" ht="18" customHeight="1" x14ac:dyDescent="0.25">
      <c r="A24266" s="379" t="s">
        <v>52560</v>
      </c>
      <c r="B24266" s="380" t="s">
        <v>52561</v>
      </c>
      <c r="C24266" s="380" t="s">
        <v>14</v>
      </c>
      <c r="D24266" s="381">
        <v>3.67</v>
      </c>
    </row>
    <row r="24267" spans="1:4" ht="18" customHeight="1" x14ac:dyDescent="0.25">
      <c r="A24267" s="379" t="s">
        <v>52562</v>
      </c>
      <c r="B24267" s="380" t="s">
        <v>52563</v>
      </c>
      <c r="C24267" s="380" t="s">
        <v>14</v>
      </c>
      <c r="D24267" s="381">
        <v>2.75</v>
      </c>
    </row>
    <row r="24268" spans="1:4" ht="18" customHeight="1" x14ac:dyDescent="0.25">
      <c r="A24268" s="379" t="s">
        <v>52564</v>
      </c>
      <c r="B24268" s="380" t="s">
        <v>52565</v>
      </c>
      <c r="C24268" s="380" t="s">
        <v>14</v>
      </c>
      <c r="D24268" s="381">
        <v>3.67</v>
      </c>
    </row>
    <row r="24269" spans="1:4" ht="18" customHeight="1" x14ac:dyDescent="0.25">
      <c r="A24269" s="379" t="s">
        <v>52566</v>
      </c>
      <c r="B24269" s="380" t="s">
        <v>52567</v>
      </c>
      <c r="C24269" s="380" t="s">
        <v>14</v>
      </c>
      <c r="D24269" s="381">
        <v>3.67</v>
      </c>
    </row>
    <row r="24270" spans="1:4" ht="18" customHeight="1" x14ac:dyDescent="0.25">
      <c r="A24270" s="379" t="s">
        <v>52568</v>
      </c>
      <c r="B24270" s="380" t="s">
        <v>52569</v>
      </c>
      <c r="C24270" s="380" t="s">
        <v>14</v>
      </c>
      <c r="D24270" s="381">
        <v>3.67</v>
      </c>
    </row>
    <row r="24271" spans="1:4" ht="18" customHeight="1" x14ac:dyDescent="0.25">
      <c r="A24271" s="379" t="s">
        <v>52570</v>
      </c>
      <c r="B24271" s="380" t="s">
        <v>48284</v>
      </c>
      <c r="C24271" s="380" t="s">
        <v>48180</v>
      </c>
      <c r="D24271" s="381">
        <v>633.67999999999995</v>
      </c>
    </row>
    <row r="24272" spans="1:4" ht="18" customHeight="1" x14ac:dyDescent="0.25">
      <c r="A24272" s="379" t="s">
        <v>52571</v>
      </c>
      <c r="B24272" s="380" t="s">
        <v>52572</v>
      </c>
      <c r="C24272" s="380" t="s">
        <v>7</v>
      </c>
      <c r="D24272" s="381">
        <v>22.09</v>
      </c>
    </row>
    <row r="24273" spans="1:4" ht="18" customHeight="1" x14ac:dyDescent="0.25">
      <c r="A24273" s="379" t="s">
        <v>52573</v>
      </c>
      <c r="B24273" s="380" t="s">
        <v>52574</v>
      </c>
      <c r="C24273" s="380" t="s">
        <v>7</v>
      </c>
      <c r="D24273" s="381">
        <v>69.61</v>
      </c>
    </row>
    <row r="24274" spans="1:4" ht="18" customHeight="1" x14ac:dyDescent="0.25">
      <c r="A24274" s="379" t="s">
        <v>52575</v>
      </c>
      <c r="B24274" s="380" t="s">
        <v>52576</v>
      </c>
      <c r="C24274" s="380" t="s">
        <v>7</v>
      </c>
      <c r="D24274" s="381">
        <v>5.01</v>
      </c>
    </row>
    <row r="24275" spans="1:4" ht="18" customHeight="1" x14ac:dyDescent="0.25">
      <c r="A24275" s="379" t="s">
        <v>52577</v>
      </c>
      <c r="B24275" s="380" t="s">
        <v>52578</v>
      </c>
      <c r="C24275" s="380" t="s">
        <v>14</v>
      </c>
      <c r="D24275" s="381">
        <v>10.39</v>
      </c>
    </row>
    <row r="24276" spans="1:4" ht="18" customHeight="1" x14ac:dyDescent="0.25">
      <c r="A24276" s="379" t="s">
        <v>52579</v>
      </c>
      <c r="B24276" s="380" t="s">
        <v>52580</v>
      </c>
      <c r="C24276" s="380" t="s">
        <v>48180</v>
      </c>
      <c r="D24276" s="381">
        <v>633.67999999999995</v>
      </c>
    </row>
    <row r="24277" spans="1:4" ht="18" customHeight="1" x14ac:dyDescent="0.25">
      <c r="A24277" s="379" t="s">
        <v>52581</v>
      </c>
      <c r="B24277" s="380" t="s">
        <v>52582</v>
      </c>
      <c r="C24277" s="380" t="s">
        <v>10</v>
      </c>
      <c r="D24277" s="381">
        <v>815.7</v>
      </c>
    </row>
    <row r="24278" spans="1:4" ht="18" customHeight="1" x14ac:dyDescent="0.25">
      <c r="A24278" s="379" t="s">
        <v>52583</v>
      </c>
      <c r="B24278" s="380" t="s">
        <v>52584</v>
      </c>
      <c r="C24278" s="380" t="s">
        <v>7</v>
      </c>
      <c r="D24278" s="381">
        <v>19.93</v>
      </c>
    </row>
    <row r="24279" spans="1:4" ht="18" customHeight="1" x14ac:dyDescent="0.25">
      <c r="A24279" s="379" t="s">
        <v>52585</v>
      </c>
      <c r="B24279" s="380" t="s">
        <v>52434</v>
      </c>
      <c r="C24279" s="380" t="s">
        <v>14</v>
      </c>
      <c r="D24279" s="381">
        <v>119.29</v>
      </c>
    </row>
    <row r="24280" spans="1:4" ht="18" customHeight="1" x14ac:dyDescent="0.25">
      <c r="A24280" s="379" t="s">
        <v>52586</v>
      </c>
      <c r="B24280" s="380" t="s">
        <v>52587</v>
      </c>
      <c r="C24280" s="380" t="s">
        <v>7</v>
      </c>
      <c r="D24280" s="381">
        <v>11.59</v>
      </c>
    </row>
    <row r="24281" spans="1:4" ht="18" customHeight="1" x14ac:dyDescent="0.25">
      <c r="A24281" s="379" t="s">
        <v>52588</v>
      </c>
      <c r="B24281" s="380" t="s">
        <v>52589</v>
      </c>
      <c r="C24281" s="380" t="s">
        <v>7</v>
      </c>
      <c r="D24281" s="381">
        <v>33.53</v>
      </c>
    </row>
    <row r="24282" spans="1:4" ht="18" customHeight="1" x14ac:dyDescent="0.25">
      <c r="A24282" s="379" t="s">
        <v>52590</v>
      </c>
      <c r="B24282" s="380" t="s">
        <v>52591</v>
      </c>
      <c r="C24282" s="380" t="s">
        <v>7</v>
      </c>
      <c r="D24282" s="381">
        <v>497.08</v>
      </c>
    </row>
    <row r="24283" spans="1:4" ht="18" customHeight="1" x14ac:dyDescent="0.25">
      <c r="A24283" s="379" t="s">
        <v>52592</v>
      </c>
      <c r="B24283" s="380" t="s">
        <v>52593</v>
      </c>
      <c r="C24283" s="380" t="s">
        <v>7</v>
      </c>
      <c r="D24283" s="381">
        <v>5.32</v>
      </c>
    </row>
    <row r="24284" spans="1:4" ht="18" customHeight="1" x14ac:dyDescent="0.25">
      <c r="A24284" s="379" t="s">
        <v>52594</v>
      </c>
      <c r="B24284" s="380" t="s">
        <v>52595</v>
      </c>
      <c r="C24284" s="380" t="s">
        <v>7</v>
      </c>
      <c r="D24284" s="381">
        <v>47.93</v>
      </c>
    </row>
    <row r="24285" spans="1:4" ht="18" customHeight="1" x14ac:dyDescent="0.25">
      <c r="A24285" s="379" t="s">
        <v>52596</v>
      </c>
      <c r="B24285" s="380" t="s">
        <v>52597</v>
      </c>
      <c r="C24285" s="380" t="s">
        <v>7</v>
      </c>
      <c r="D24285" s="381">
        <v>176.27</v>
      </c>
    </row>
    <row r="24286" spans="1:4" ht="18" customHeight="1" x14ac:dyDescent="0.25">
      <c r="A24286" s="379" t="s">
        <v>52598</v>
      </c>
      <c r="B24286" s="380" t="s">
        <v>52599</v>
      </c>
      <c r="C24286" s="380" t="s">
        <v>7</v>
      </c>
      <c r="D24286" s="381">
        <v>313.48</v>
      </c>
    </row>
    <row r="24287" spans="1:4" ht="18" customHeight="1" x14ac:dyDescent="0.25">
      <c r="A24287" s="379" t="s">
        <v>52600</v>
      </c>
      <c r="B24287" s="380" t="s">
        <v>52601</v>
      </c>
      <c r="C24287" s="380" t="s">
        <v>7</v>
      </c>
      <c r="D24287" s="381">
        <v>55.26</v>
      </c>
    </row>
    <row r="24288" spans="1:4" ht="18" customHeight="1" x14ac:dyDescent="0.25">
      <c r="A24288" s="379" t="s">
        <v>52602</v>
      </c>
      <c r="B24288" s="380" t="s">
        <v>52603</v>
      </c>
      <c r="C24288" s="380" t="s">
        <v>7</v>
      </c>
      <c r="D24288" s="381">
        <v>34.53</v>
      </c>
    </row>
    <row r="24289" spans="1:4" ht="18" customHeight="1" x14ac:dyDescent="0.25">
      <c r="A24289" s="379" t="s">
        <v>52604</v>
      </c>
      <c r="B24289" s="380" t="s">
        <v>52605</v>
      </c>
      <c r="C24289" s="380" t="s">
        <v>7</v>
      </c>
      <c r="D24289" s="381">
        <v>20.18</v>
      </c>
    </row>
    <row r="24290" spans="1:4" ht="18" customHeight="1" x14ac:dyDescent="0.25">
      <c r="A24290" s="379" t="s">
        <v>52606</v>
      </c>
      <c r="B24290" s="380" t="s">
        <v>52607</v>
      </c>
      <c r="C24290" s="380" t="s">
        <v>7</v>
      </c>
      <c r="D24290" s="381">
        <v>833.82</v>
      </c>
    </row>
    <row r="24291" spans="1:4" ht="18" customHeight="1" x14ac:dyDescent="0.25">
      <c r="A24291" s="379" t="s">
        <v>52608</v>
      </c>
      <c r="B24291" s="380" t="s">
        <v>52609</v>
      </c>
      <c r="C24291" s="380" t="s">
        <v>7</v>
      </c>
      <c r="D24291" s="381">
        <v>625.51</v>
      </c>
    </row>
    <row r="24292" spans="1:4" ht="18" customHeight="1" x14ac:dyDescent="0.25">
      <c r="A24292" s="379" t="s">
        <v>52610</v>
      </c>
      <c r="B24292" s="380" t="s">
        <v>52611</v>
      </c>
      <c r="C24292" s="380" t="s">
        <v>7</v>
      </c>
      <c r="D24292" s="381">
        <v>5.01</v>
      </c>
    </row>
    <row r="24293" spans="1:4" ht="18" customHeight="1" x14ac:dyDescent="0.25">
      <c r="A24293" s="379" t="s">
        <v>52612</v>
      </c>
      <c r="B24293" s="380" t="s">
        <v>52613</v>
      </c>
      <c r="C24293" s="380" t="s">
        <v>7</v>
      </c>
      <c r="D24293" s="381">
        <v>595.85</v>
      </c>
    </row>
    <row r="24294" spans="1:4" ht="18" customHeight="1" x14ac:dyDescent="0.25">
      <c r="A24294" s="379" t="s">
        <v>52614</v>
      </c>
      <c r="B24294" s="380" t="s">
        <v>52615</v>
      </c>
      <c r="C24294" s="380" t="s">
        <v>7</v>
      </c>
      <c r="D24294" s="381">
        <v>804.16</v>
      </c>
    </row>
    <row r="24295" spans="1:4" ht="18" customHeight="1" x14ac:dyDescent="0.25">
      <c r="A24295" s="379" t="s">
        <v>52616</v>
      </c>
      <c r="B24295" s="380" t="s">
        <v>52617</v>
      </c>
      <c r="C24295" s="380" t="s">
        <v>7</v>
      </c>
      <c r="D24295" s="381">
        <v>704.57</v>
      </c>
    </row>
    <row r="24296" spans="1:4" ht="18" customHeight="1" x14ac:dyDescent="0.25">
      <c r="A24296" s="379" t="s">
        <v>52618</v>
      </c>
      <c r="B24296" s="380" t="s">
        <v>52619</v>
      </c>
      <c r="C24296" s="380" t="s">
        <v>7</v>
      </c>
      <c r="D24296" s="381">
        <v>15.52</v>
      </c>
    </row>
    <row r="24297" spans="1:4" ht="18" customHeight="1" x14ac:dyDescent="0.25">
      <c r="A24297" s="379" t="s">
        <v>52620</v>
      </c>
      <c r="B24297" s="380" t="s">
        <v>52621</v>
      </c>
      <c r="C24297" s="380" t="s">
        <v>7</v>
      </c>
      <c r="D24297" s="381">
        <v>39.880000000000003</v>
      </c>
    </row>
    <row r="24298" spans="1:4" ht="18" customHeight="1" x14ac:dyDescent="0.25">
      <c r="A24298" s="379" t="s">
        <v>52622</v>
      </c>
      <c r="B24298" s="380" t="s">
        <v>52623</v>
      </c>
      <c r="C24298" s="380" t="s">
        <v>7</v>
      </c>
      <c r="D24298" s="381">
        <v>78.91</v>
      </c>
    </row>
    <row r="24299" spans="1:4" ht="18" customHeight="1" x14ac:dyDescent="0.25">
      <c r="A24299" s="379" t="s">
        <v>52624</v>
      </c>
      <c r="B24299" s="380" t="s">
        <v>52625</v>
      </c>
      <c r="C24299" s="380" t="s">
        <v>7</v>
      </c>
      <c r="D24299" s="381">
        <v>81.31</v>
      </c>
    </row>
    <row r="24300" spans="1:4" ht="18" customHeight="1" x14ac:dyDescent="0.25">
      <c r="A24300" s="379" t="s">
        <v>52626</v>
      </c>
      <c r="B24300" s="380" t="s">
        <v>52627</v>
      </c>
      <c r="C24300" s="380" t="s">
        <v>14</v>
      </c>
      <c r="D24300" s="381">
        <v>73.430000000000007</v>
      </c>
    </row>
    <row r="24301" spans="1:4" ht="18" customHeight="1" x14ac:dyDescent="0.25">
      <c r="A24301" s="379" t="s">
        <v>52628</v>
      </c>
      <c r="B24301" s="380" t="s">
        <v>52629</v>
      </c>
      <c r="C24301" s="380" t="s">
        <v>14</v>
      </c>
      <c r="D24301" s="381">
        <v>146.97999999999999</v>
      </c>
    </row>
    <row r="24302" spans="1:4" ht="18" customHeight="1" x14ac:dyDescent="0.25">
      <c r="A24302" s="379" t="s">
        <v>52630</v>
      </c>
      <c r="B24302" s="380" t="s">
        <v>52631</v>
      </c>
      <c r="C24302" s="380" t="s">
        <v>14</v>
      </c>
      <c r="D24302" s="381">
        <v>7.4</v>
      </c>
    </row>
    <row r="24303" spans="1:4" ht="18" customHeight="1" x14ac:dyDescent="0.25">
      <c r="A24303" s="379" t="s">
        <v>52632</v>
      </c>
      <c r="B24303" s="380" t="s">
        <v>52633</v>
      </c>
      <c r="C24303" s="380" t="s">
        <v>14</v>
      </c>
      <c r="D24303" s="381">
        <v>31.97</v>
      </c>
    </row>
    <row r="24304" spans="1:4" ht="18" customHeight="1" x14ac:dyDescent="0.25">
      <c r="A24304" s="379" t="s">
        <v>52634</v>
      </c>
      <c r="B24304" s="380" t="s">
        <v>52635</v>
      </c>
      <c r="C24304" s="380" t="s">
        <v>14</v>
      </c>
      <c r="D24304" s="381">
        <v>53.99</v>
      </c>
    </row>
    <row r="24305" spans="1:4" ht="18" customHeight="1" x14ac:dyDescent="0.25">
      <c r="A24305" s="379" t="s">
        <v>52636</v>
      </c>
      <c r="B24305" s="380" t="s">
        <v>52637</v>
      </c>
      <c r="C24305" s="380" t="s">
        <v>14</v>
      </c>
      <c r="D24305" s="381">
        <v>109.15</v>
      </c>
    </row>
    <row r="24306" spans="1:4" ht="18" customHeight="1" x14ac:dyDescent="0.25">
      <c r="A24306" s="379" t="s">
        <v>52638</v>
      </c>
      <c r="B24306" s="380" t="s">
        <v>52639</v>
      </c>
      <c r="C24306" s="380" t="s">
        <v>14</v>
      </c>
      <c r="D24306" s="381">
        <v>368.45</v>
      </c>
    </row>
    <row r="24307" spans="1:4" ht="18" customHeight="1" x14ac:dyDescent="0.25">
      <c r="A24307" s="379" t="s">
        <v>52640</v>
      </c>
      <c r="B24307" s="380" t="s">
        <v>52641</v>
      </c>
      <c r="C24307" s="380" t="s">
        <v>14</v>
      </c>
      <c r="D24307" s="381">
        <v>149.93</v>
      </c>
    </row>
    <row r="24308" spans="1:4" ht="9" customHeight="1" x14ac:dyDescent="0.25">
      <c r="A24308" s="379" t="s">
        <v>52642</v>
      </c>
      <c r="B24308" s="380" t="s">
        <v>52643</v>
      </c>
      <c r="C24308" s="380" t="s">
        <v>14</v>
      </c>
      <c r="D24308" s="381">
        <v>32.01</v>
      </c>
    </row>
    <row r="24309" spans="1:4" ht="9" customHeight="1" x14ac:dyDescent="0.25">
      <c r="A24309" s="379" t="s">
        <v>52644</v>
      </c>
      <c r="B24309" s="380" t="s">
        <v>52645</v>
      </c>
      <c r="C24309" s="380" t="s">
        <v>7</v>
      </c>
      <c r="D24309" s="381">
        <v>136.57</v>
      </c>
    </row>
    <row r="24310" spans="1:4" ht="9" customHeight="1" x14ac:dyDescent="0.25">
      <c r="A24310" s="379" t="s">
        <v>52646</v>
      </c>
      <c r="B24310" s="380" t="s">
        <v>52647</v>
      </c>
      <c r="C24310" s="380" t="s">
        <v>10</v>
      </c>
      <c r="D24310" s="381">
        <v>672.17</v>
      </c>
    </row>
    <row r="24311" spans="1:4" ht="9" customHeight="1" x14ac:dyDescent="0.25">
      <c r="A24311" s="379" t="s">
        <v>52648</v>
      </c>
      <c r="B24311" s="380" t="s">
        <v>52649</v>
      </c>
      <c r="C24311" s="380" t="s">
        <v>48180</v>
      </c>
      <c r="D24311" s="381">
        <v>633.67999999999995</v>
      </c>
    </row>
    <row r="24312" spans="1:4" ht="9" customHeight="1" x14ac:dyDescent="0.25">
      <c r="A24312" s="379" t="s">
        <v>52650</v>
      </c>
      <c r="B24312" s="380" t="s">
        <v>52651</v>
      </c>
      <c r="C24312" s="380" t="s">
        <v>7</v>
      </c>
      <c r="D24312" s="381">
        <v>99.73</v>
      </c>
    </row>
    <row r="24313" spans="1:4" ht="9" customHeight="1" x14ac:dyDescent="0.25">
      <c r="A24313" s="379" t="s">
        <v>52652</v>
      </c>
      <c r="B24313" s="380" t="s">
        <v>52653</v>
      </c>
      <c r="C24313" s="380" t="s">
        <v>7</v>
      </c>
      <c r="D24313" s="381">
        <v>148.46</v>
      </c>
    </row>
    <row r="24314" spans="1:4" ht="9" customHeight="1" x14ac:dyDescent="0.25">
      <c r="A24314" s="379" t="s">
        <v>52654</v>
      </c>
      <c r="B24314" s="380" t="s">
        <v>52655</v>
      </c>
      <c r="C24314" s="380" t="s">
        <v>7</v>
      </c>
      <c r="D24314" s="381">
        <v>172.89</v>
      </c>
    </row>
    <row r="24315" spans="1:4" ht="9" customHeight="1" x14ac:dyDescent="0.25">
      <c r="A24315" s="379" t="s">
        <v>52656</v>
      </c>
      <c r="B24315" s="380" t="s">
        <v>52657</v>
      </c>
      <c r="C24315" s="380" t="s">
        <v>7</v>
      </c>
      <c r="D24315" s="381">
        <v>189.51</v>
      </c>
    </row>
    <row r="24316" spans="1:4" ht="9" customHeight="1" x14ac:dyDescent="0.25">
      <c r="A24316" s="379" t="s">
        <v>52658</v>
      </c>
      <c r="B24316" s="380" t="s">
        <v>52659</v>
      </c>
      <c r="C24316" s="380" t="s">
        <v>7</v>
      </c>
      <c r="D24316" s="381">
        <v>278.25</v>
      </c>
    </row>
    <row r="24317" spans="1:4" ht="9" customHeight="1" x14ac:dyDescent="0.25">
      <c r="A24317" s="379" t="s">
        <v>52660</v>
      </c>
      <c r="B24317" s="380" t="s">
        <v>52661</v>
      </c>
      <c r="C24317" s="380" t="s">
        <v>7</v>
      </c>
      <c r="D24317" s="381">
        <v>168.05</v>
      </c>
    </row>
    <row r="24318" spans="1:4" ht="9" customHeight="1" x14ac:dyDescent="0.25">
      <c r="A24318" s="379" t="s">
        <v>52662</v>
      </c>
      <c r="B24318" s="380" t="s">
        <v>52663</v>
      </c>
      <c r="C24318" s="380" t="s">
        <v>7</v>
      </c>
      <c r="D24318" s="381">
        <v>509.98</v>
      </c>
    </row>
    <row r="24319" spans="1:4" ht="9" customHeight="1" x14ac:dyDescent="0.25">
      <c r="A24319" s="379" t="s">
        <v>31050</v>
      </c>
      <c r="B24319" s="380" t="s">
        <v>52664</v>
      </c>
      <c r="C24319" s="380" t="s">
        <v>7</v>
      </c>
      <c r="D24319" s="381">
        <v>1612.4</v>
      </c>
    </row>
    <row r="24320" spans="1:4" ht="9" customHeight="1" x14ac:dyDescent="0.25">
      <c r="A24320" s="382" t="s">
        <v>52665</v>
      </c>
      <c r="B24320" s="380" t="s">
        <v>52666</v>
      </c>
      <c r="C24320" s="383" t="s">
        <v>7</v>
      </c>
      <c r="D24320" s="384">
        <v>271.8</v>
      </c>
    </row>
    <row r="24321" spans="1:4" ht="9" customHeight="1" x14ac:dyDescent="0.25">
      <c r="A24321" s="382" t="s">
        <v>52667</v>
      </c>
      <c r="B24321" s="380" t="s">
        <v>52668</v>
      </c>
      <c r="C24321" s="383" t="s">
        <v>7</v>
      </c>
      <c r="D24321" s="384">
        <v>171.22</v>
      </c>
    </row>
    <row r="24322" spans="1:4" ht="9" customHeight="1" x14ac:dyDescent="0.25">
      <c r="A24322" s="379" t="s">
        <v>52669</v>
      </c>
      <c r="B24322" s="380" t="s">
        <v>52670</v>
      </c>
      <c r="C24322" s="380" t="s">
        <v>48180</v>
      </c>
      <c r="D24322" s="381">
        <v>633.67999999999995</v>
      </c>
    </row>
    <row r="24323" spans="1:4" ht="9" customHeight="1" x14ac:dyDescent="0.25">
      <c r="A24323" s="379" t="s">
        <v>52671</v>
      </c>
      <c r="B24323" s="380" t="s">
        <v>52672</v>
      </c>
      <c r="C24323" s="380" t="s">
        <v>8</v>
      </c>
      <c r="D24323" s="381">
        <v>551.08000000000004</v>
      </c>
    </row>
    <row r="24324" spans="1:4" ht="9" customHeight="1" x14ac:dyDescent="0.25">
      <c r="A24324" s="379" t="s">
        <v>52673</v>
      </c>
      <c r="B24324" s="380" t="s">
        <v>52674</v>
      </c>
      <c r="C24324" s="380" t="s">
        <v>48180</v>
      </c>
      <c r="D24324" s="381">
        <v>633.67999999999995</v>
      </c>
    </row>
    <row r="24325" spans="1:4" ht="9" customHeight="1" x14ac:dyDescent="0.25">
      <c r="A24325" s="379" t="s">
        <v>52675</v>
      </c>
      <c r="B24325" s="380" t="s">
        <v>52676</v>
      </c>
      <c r="C24325" s="380" t="s">
        <v>7</v>
      </c>
      <c r="D24325" s="381">
        <v>11.18</v>
      </c>
    </row>
    <row r="24326" spans="1:4" ht="9" customHeight="1" x14ac:dyDescent="0.25">
      <c r="A24326" s="379" t="s">
        <v>52677</v>
      </c>
      <c r="B24326" s="380" t="s">
        <v>48284</v>
      </c>
      <c r="C24326" s="380" t="s">
        <v>48180</v>
      </c>
      <c r="D24326" s="381">
        <v>633.67999999999995</v>
      </c>
    </row>
    <row r="24327" spans="1:4" ht="9" customHeight="1" x14ac:dyDescent="0.25">
      <c r="A24327" s="379" t="s">
        <v>52678</v>
      </c>
      <c r="B24327" s="380" t="s">
        <v>52679</v>
      </c>
      <c r="C24327" s="380" t="s">
        <v>7</v>
      </c>
      <c r="D24327" s="381">
        <v>55.28</v>
      </c>
    </row>
    <row r="24328" spans="1:4" ht="9" customHeight="1" x14ac:dyDescent="0.25">
      <c r="A24328" s="379" t="s">
        <v>52680</v>
      </c>
      <c r="B24328" s="380" t="s">
        <v>52681</v>
      </c>
      <c r="C24328" s="380" t="s">
        <v>48180</v>
      </c>
      <c r="D24328" s="381">
        <v>633.67999999999995</v>
      </c>
    </row>
    <row r="24329" spans="1:4" ht="9" customHeight="1" x14ac:dyDescent="0.25">
      <c r="A24329" s="379" t="s">
        <v>52682</v>
      </c>
      <c r="B24329" s="380" t="s">
        <v>52683</v>
      </c>
      <c r="C24329" s="380" t="s">
        <v>7</v>
      </c>
      <c r="D24329" s="381">
        <v>361.92</v>
      </c>
    </row>
    <row r="24330" spans="1:4" ht="9" customHeight="1" x14ac:dyDescent="0.25">
      <c r="A24330" s="379" t="s">
        <v>52684</v>
      </c>
      <c r="B24330" s="380" t="s">
        <v>52685</v>
      </c>
      <c r="C24330" s="380" t="s">
        <v>48180</v>
      </c>
      <c r="D24330" s="381">
        <v>633.67999999999995</v>
      </c>
    </row>
    <row r="24331" spans="1:4" ht="9" customHeight="1" x14ac:dyDescent="0.25">
      <c r="A24331" s="379" t="s">
        <v>52686</v>
      </c>
      <c r="B24331" s="380" t="s">
        <v>52687</v>
      </c>
      <c r="C24331" s="380" t="s">
        <v>7</v>
      </c>
      <c r="D24331" s="381">
        <v>16.41</v>
      </c>
    </row>
    <row r="24332" spans="1:4" ht="9" customHeight="1" x14ac:dyDescent="0.25">
      <c r="A24332" s="379" t="s">
        <v>52688</v>
      </c>
      <c r="B24332" s="380" t="s">
        <v>52689</v>
      </c>
      <c r="C24332" s="380" t="s">
        <v>7</v>
      </c>
      <c r="D24332" s="381">
        <v>20.07</v>
      </c>
    </row>
    <row r="24333" spans="1:4" ht="9" customHeight="1" x14ac:dyDescent="0.25">
      <c r="A24333" s="379" t="s">
        <v>52690</v>
      </c>
      <c r="B24333" s="380" t="s">
        <v>52691</v>
      </c>
      <c r="C24333" s="380" t="s">
        <v>7</v>
      </c>
      <c r="D24333" s="381">
        <v>22.57</v>
      </c>
    </row>
    <row r="24334" spans="1:4" ht="9" customHeight="1" x14ac:dyDescent="0.25">
      <c r="A24334" s="379" t="s">
        <v>52692</v>
      </c>
      <c r="B24334" s="380" t="s">
        <v>52693</v>
      </c>
      <c r="C24334" s="380" t="s">
        <v>7</v>
      </c>
      <c r="D24334" s="381">
        <v>17.920000000000002</v>
      </c>
    </row>
    <row r="24335" spans="1:4" ht="9" customHeight="1" x14ac:dyDescent="0.25">
      <c r="A24335" s="379" t="s">
        <v>52694</v>
      </c>
      <c r="B24335" s="380" t="s">
        <v>52695</v>
      </c>
      <c r="C24335" s="380" t="s">
        <v>7</v>
      </c>
      <c r="D24335" s="381">
        <v>27.17</v>
      </c>
    </row>
    <row r="24336" spans="1:4" ht="9" customHeight="1" x14ac:dyDescent="0.25">
      <c r="A24336" s="379" t="s">
        <v>52696</v>
      </c>
      <c r="B24336" s="380" t="s">
        <v>52697</v>
      </c>
      <c r="C24336" s="380" t="s">
        <v>7</v>
      </c>
      <c r="D24336" s="381">
        <v>24.76</v>
      </c>
    </row>
    <row r="24337" spans="1:4" ht="9" customHeight="1" x14ac:dyDescent="0.25">
      <c r="A24337" s="379" t="s">
        <v>31206</v>
      </c>
      <c r="B24337" s="380" t="s">
        <v>52698</v>
      </c>
      <c r="C24337" s="380" t="s">
        <v>7</v>
      </c>
      <c r="D24337" s="381">
        <v>18.059999999999999</v>
      </c>
    </row>
    <row r="24338" spans="1:4" ht="9" customHeight="1" x14ac:dyDescent="0.25">
      <c r="A24338" s="379" t="s">
        <v>52699</v>
      </c>
      <c r="B24338" s="380" t="s">
        <v>52700</v>
      </c>
      <c r="C24338" s="380" t="s">
        <v>7</v>
      </c>
      <c r="D24338" s="381">
        <v>26.21</v>
      </c>
    </row>
    <row r="24339" spans="1:4" ht="9" customHeight="1" x14ac:dyDescent="0.25">
      <c r="A24339" s="379" t="s">
        <v>52701</v>
      </c>
      <c r="B24339" s="385" t="s">
        <v>52702</v>
      </c>
      <c r="C24339" s="380" t="s">
        <v>7</v>
      </c>
      <c r="D24339" s="381">
        <v>26.4</v>
      </c>
    </row>
    <row r="24340" spans="1:4" ht="9" customHeight="1" x14ac:dyDescent="0.25">
      <c r="A24340" s="379" t="s">
        <v>52703</v>
      </c>
      <c r="B24340" s="380" t="s">
        <v>52704</v>
      </c>
      <c r="C24340" s="380" t="s">
        <v>7</v>
      </c>
      <c r="D24340" s="381">
        <v>13.92</v>
      </c>
    </row>
    <row r="24341" spans="1:4" ht="9" customHeight="1" x14ac:dyDescent="0.25">
      <c r="A24341" s="379" t="s">
        <v>52705</v>
      </c>
      <c r="B24341" s="380" t="s">
        <v>52706</v>
      </c>
      <c r="C24341" s="380" t="s">
        <v>7</v>
      </c>
      <c r="D24341" s="381">
        <v>20.73</v>
      </c>
    </row>
    <row r="24342" spans="1:4" ht="9" customHeight="1" x14ac:dyDescent="0.25">
      <c r="A24342" s="379" t="s">
        <v>52707</v>
      </c>
      <c r="B24342" s="380" t="s">
        <v>52708</v>
      </c>
      <c r="C24342" s="380" t="s">
        <v>16</v>
      </c>
      <c r="D24342" s="381">
        <v>5.44</v>
      </c>
    </row>
    <row r="24343" spans="1:4" ht="9" customHeight="1" x14ac:dyDescent="0.25">
      <c r="A24343" s="379" t="s">
        <v>52709</v>
      </c>
      <c r="B24343" s="380" t="s">
        <v>52710</v>
      </c>
      <c r="C24343" s="380" t="s">
        <v>7</v>
      </c>
      <c r="D24343" s="381">
        <v>14.77</v>
      </c>
    </row>
    <row r="24344" spans="1:4" ht="9" customHeight="1" x14ac:dyDescent="0.25">
      <c r="A24344" s="379" t="s">
        <v>52711</v>
      </c>
      <c r="B24344" s="380" t="s">
        <v>52712</v>
      </c>
      <c r="C24344" s="380" t="s">
        <v>7</v>
      </c>
      <c r="D24344" s="381">
        <v>17.43</v>
      </c>
    </row>
    <row r="24345" spans="1:4" ht="9" customHeight="1" x14ac:dyDescent="0.25">
      <c r="A24345" s="379" t="s">
        <v>52713</v>
      </c>
      <c r="B24345" s="380" t="s">
        <v>52714</v>
      </c>
      <c r="C24345" s="380" t="s">
        <v>48180</v>
      </c>
      <c r="D24345" s="381">
        <v>633.67999999999995</v>
      </c>
    </row>
    <row r="24346" spans="1:4" ht="9" customHeight="1" x14ac:dyDescent="0.25">
      <c r="A24346" s="379" t="s">
        <v>52715</v>
      </c>
      <c r="B24346" s="380" t="s">
        <v>52716</v>
      </c>
      <c r="C24346" s="380" t="s">
        <v>7</v>
      </c>
      <c r="D24346" s="381">
        <v>26.91</v>
      </c>
    </row>
    <row r="24347" spans="1:4" ht="9" customHeight="1" x14ac:dyDescent="0.25">
      <c r="A24347" s="379" t="s">
        <v>52717</v>
      </c>
      <c r="B24347" s="380" t="s">
        <v>52718</v>
      </c>
      <c r="C24347" s="380" t="s">
        <v>7</v>
      </c>
      <c r="D24347" s="381">
        <v>33.409999999999997</v>
      </c>
    </row>
    <row r="24348" spans="1:4" ht="9" customHeight="1" x14ac:dyDescent="0.25">
      <c r="A24348" s="379" t="s">
        <v>52719</v>
      </c>
      <c r="B24348" s="380" t="s">
        <v>52720</v>
      </c>
      <c r="C24348" s="380" t="s">
        <v>7</v>
      </c>
      <c r="D24348" s="381">
        <v>47.88</v>
      </c>
    </row>
    <row r="24349" spans="1:4" ht="9" customHeight="1" x14ac:dyDescent="0.25">
      <c r="A24349" s="379" t="s">
        <v>52721</v>
      </c>
      <c r="B24349" s="380" t="s">
        <v>52722</v>
      </c>
      <c r="C24349" s="380" t="s">
        <v>7</v>
      </c>
      <c r="D24349" s="381">
        <v>33.409999999999997</v>
      </c>
    </row>
    <row r="24350" spans="1:4" ht="9" customHeight="1" x14ac:dyDescent="0.25">
      <c r="A24350" s="379" t="s">
        <v>52723</v>
      </c>
      <c r="B24350" s="380" t="s">
        <v>52724</v>
      </c>
      <c r="C24350" s="380" t="s">
        <v>7</v>
      </c>
      <c r="D24350" s="381">
        <v>45.51</v>
      </c>
    </row>
    <row r="24351" spans="1:4" ht="9" customHeight="1" x14ac:dyDescent="0.25">
      <c r="A24351" s="379" t="s">
        <v>52725</v>
      </c>
      <c r="B24351" s="380" t="s">
        <v>52726</v>
      </c>
      <c r="C24351" s="380" t="s">
        <v>7</v>
      </c>
      <c r="D24351" s="381">
        <v>28.88</v>
      </c>
    </row>
    <row r="24352" spans="1:4" ht="9" customHeight="1" x14ac:dyDescent="0.25">
      <c r="A24352" s="379" t="s">
        <v>52727</v>
      </c>
      <c r="B24352" s="380" t="s">
        <v>52728</v>
      </c>
      <c r="C24352" s="380" t="s">
        <v>7</v>
      </c>
      <c r="D24352" s="381">
        <v>38.229999999999997</v>
      </c>
    </row>
    <row r="24353" spans="1:4" ht="9" customHeight="1" x14ac:dyDescent="0.25">
      <c r="A24353" s="379" t="s">
        <v>52729</v>
      </c>
      <c r="B24353" s="380" t="s">
        <v>52730</v>
      </c>
      <c r="C24353" s="380" t="s">
        <v>7</v>
      </c>
      <c r="D24353" s="381">
        <v>31.4</v>
      </c>
    </row>
    <row r="24354" spans="1:4" ht="9" customHeight="1" x14ac:dyDescent="0.25">
      <c r="A24354" s="379" t="s">
        <v>52731</v>
      </c>
      <c r="B24354" s="380" t="s">
        <v>52732</v>
      </c>
      <c r="C24354" s="380" t="s">
        <v>7</v>
      </c>
      <c r="D24354" s="381">
        <v>25.41</v>
      </c>
    </row>
    <row r="24355" spans="1:4" ht="9" customHeight="1" x14ac:dyDescent="0.25">
      <c r="A24355" s="379" t="s">
        <v>52733</v>
      </c>
      <c r="B24355" s="380" t="s">
        <v>52734</v>
      </c>
      <c r="C24355" s="380" t="s">
        <v>7</v>
      </c>
      <c r="D24355" s="381">
        <v>35.520000000000003</v>
      </c>
    </row>
    <row r="24356" spans="1:4" ht="9" customHeight="1" x14ac:dyDescent="0.25">
      <c r="A24356" s="379" t="s">
        <v>52735</v>
      </c>
      <c r="B24356" s="380" t="s">
        <v>52736</v>
      </c>
      <c r="C24356" s="380" t="s">
        <v>7</v>
      </c>
      <c r="D24356" s="381">
        <v>43.56</v>
      </c>
    </row>
    <row r="24357" spans="1:4" ht="9" customHeight="1" x14ac:dyDescent="0.25">
      <c r="A24357" s="379" t="s">
        <v>52737</v>
      </c>
      <c r="B24357" s="380" t="s">
        <v>52738</v>
      </c>
      <c r="C24357" s="380" t="s">
        <v>7</v>
      </c>
      <c r="D24357" s="381">
        <v>88.95</v>
      </c>
    </row>
    <row r="24358" spans="1:4" ht="9" customHeight="1" x14ac:dyDescent="0.25">
      <c r="A24358" s="379" t="s">
        <v>52739</v>
      </c>
      <c r="B24358" s="380" t="s">
        <v>52740</v>
      </c>
      <c r="C24358" s="380" t="s">
        <v>7</v>
      </c>
      <c r="D24358" s="381">
        <v>21.04</v>
      </c>
    </row>
    <row r="24359" spans="1:4" ht="9" customHeight="1" x14ac:dyDescent="0.25">
      <c r="A24359" s="379" t="s">
        <v>52741</v>
      </c>
      <c r="B24359" s="380" t="s">
        <v>52742</v>
      </c>
      <c r="C24359" s="380" t="s">
        <v>7</v>
      </c>
      <c r="D24359" s="381">
        <v>41.65</v>
      </c>
    </row>
    <row r="24360" spans="1:4" ht="9" customHeight="1" x14ac:dyDescent="0.25">
      <c r="A24360" s="379" t="s">
        <v>52743</v>
      </c>
      <c r="B24360" s="380" t="s">
        <v>52744</v>
      </c>
      <c r="C24360" s="380" t="s">
        <v>7</v>
      </c>
      <c r="D24360" s="381">
        <v>43.67</v>
      </c>
    </row>
    <row r="24361" spans="1:4" ht="9" customHeight="1" x14ac:dyDescent="0.25">
      <c r="A24361" s="379" t="s">
        <v>52745</v>
      </c>
      <c r="B24361" s="380" t="s">
        <v>52746</v>
      </c>
      <c r="C24361" s="380" t="s">
        <v>7</v>
      </c>
      <c r="D24361" s="381">
        <v>43.58</v>
      </c>
    </row>
    <row r="24362" spans="1:4" ht="18" customHeight="1" x14ac:dyDescent="0.25">
      <c r="A24362" s="379" t="s">
        <v>52747</v>
      </c>
      <c r="B24362" s="380" t="s">
        <v>52748</v>
      </c>
      <c r="C24362" s="380" t="s">
        <v>7</v>
      </c>
      <c r="D24362" s="381">
        <v>27.81</v>
      </c>
    </row>
    <row r="24363" spans="1:4" ht="18" customHeight="1" x14ac:dyDescent="0.25">
      <c r="A24363" s="379" t="s">
        <v>52749</v>
      </c>
      <c r="B24363" s="380" t="s">
        <v>52750</v>
      </c>
      <c r="C24363" s="380" t="s">
        <v>7</v>
      </c>
      <c r="D24363" s="381">
        <v>25.81</v>
      </c>
    </row>
    <row r="24364" spans="1:4" ht="18" customHeight="1" x14ac:dyDescent="0.25">
      <c r="A24364" s="379" t="s">
        <v>52751</v>
      </c>
      <c r="B24364" s="380" t="s">
        <v>52752</v>
      </c>
      <c r="C24364" s="380" t="s">
        <v>7</v>
      </c>
      <c r="D24364" s="381">
        <v>23.7</v>
      </c>
    </row>
    <row r="24365" spans="1:4" ht="18" customHeight="1" x14ac:dyDescent="0.25">
      <c r="A24365" s="379" t="s">
        <v>52753</v>
      </c>
      <c r="B24365" s="380" t="s">
        <v>52754</v>
      </c>
      <c r="C24365" s="380" t="s">
        <v>7</v>
      </c>
      <c r="D24365" s="381">
        <v>26.22</v>
      </c>
    </row>
    <row r="24366" spans="1:4" ht="18" customHeight="1" x14ac:dyDescent="0.25">
      <c r="A24366" s="379" t="s">
        <v>52755</v>
      </c>
      <c r="B24366" s="380" t="s">
        <v>52756</v>
      </c>
      <c r="C24366" s="380" t="s">
        <v>48180</v>
      </c>
      <c r="D24366" s="381">
        <v>633.67999999999995</v>
      </c>
    </row>
    <row r="24367" spans="1:4" ht="18" customHeight="1" x14ac:dyDescent="0.25">
      <c r="A24367" s="379" t="s">
        <v>52757</v>
      </c>
      <c r="B24367" s="380" t="s">
        <v>52758</v>
      </c>
      <c r="C24367" s="380" t="s">
        <v>7</v>
      </c>
      <c r="D24367" s="381">
        <v>27.2</v>
      </c>
    </row>
    <row r="24368" spans="1:4" ht="18" customHeight="1" x14ac:dyDescent="0.25">
      <c r="A24368" s="379" t="s">
        <v>52759</v>
      </c>
      <c r="B24368" s="380" t="s">
        <v>52760</v>
      </c>
      <c r="C24368" s="380" t="s">
        <v>7</v>
      </c>
      <c r="D24368" s="381">
        <v>27.78</v>
      </c>
    </row>
    <row r="24369" spans="1:4" ht="18" customHeight="1" x14ac:dyDescent="0.25">
      <c r="A24369" s="379" t="s">
        <v>52761</v>
      </c>
      <c r="B24369" s="380" t="s">
        <v>52762</v>
      </c>
      <c r="C24369" s="380" t="s">
        <v>7</v>
      </c>
      <c r="D24369" s="381">
        <v>25.43</v>
      </c>
    </row>
    <row r="24370" spans="1:4" ht="18" customHeight="1" x14ac:dyDescent="0.25">
      <c r="A24370" s="379" t="s">
        <v>52763</v>
      </c>
      <c r="B24370" s="380" t="s">
        <v>52764</v>
      </c>
      <c r="C24370" s="380" t="s">
        <v>7</v>
      </c>
      <c r="D24370" s="381">
        <v>35.82</v>
      </c>
    </row>
    <row r="24371" spans="1:4" ht="18" customHeight="1" x14ac:dyDescent="0.25">
      <c r="A24371" s="379" t="s">
        <v>52765</v>
      </c>
      <c r="B24371" s="380" t="s">
        <v>52766</v>
      </c>
      <c r="C24371" s="380" t="s">
        <v>7</v>
      </c>
      <c r="D24371" s="381">
        <v>61.01</v>
      </c>
    </row>
    <row r="24372" spans="1:4" ht="18" customHeight="1" x14ac:dyDescent="0.25">
      <c r="A24372" s="379" t="s">
        <v>52767</v>
      </c>
      <c r="B24372" s="380" t="s">
        <v>52768</v>
      </c>
      <c r="C24372" s="380" t="s">
        <v>7</v>
      </c>
      <c r="D24372" s="381">
        <v>12.87</v>
      </c>
    </row>
    <row r="24373" spans="1:4" ht="18" customHeight="1" x14ac:dyDescent="0.25">
      <c r="A24373" s="379" t="s">
        <v>52769</v>
      </c>
      <c r="B24373" s="380" t="s">
        <v>52770</v>
      </c>
      <c r="C24373" s="380" t="s">
        <v>7</v>
      </c>
      <c r="D24373" s="381">
        <v>29.93</v>
      </c>
    </row>
    <row r="24374" spans="1:4" ht="18" customHeight="1" x14ac:dyDescent="0.25">
      <c r="A24374" s="379" t="s">
        <v>52771</v>
      </c>
      <c r="B24374" s="380" t="s">
        <v>52772</v>
      </c>
      <c r="C24374" s="380" t="s">
        <v>7</v>
      </c>
      <c r="D24374" s="381">
        <v>63.03</v>
      </c>
    </row>
    <row r="24375" spans="1:4" ht="18" customHeight="1" x14ac:dyDescent="0.25">
      <c r="A24375" s="379" t="s">
        <v>52773</v>
      </c>
      <c r="B24375" s="380" t="s">
        <v>52774</v>
      </c>
      <c r="C24375" s="380" t="s">
        <v>7</v>
      </c>
      <c r="D24375" s="381">
        <v>27.81</v>
      </c>
    </row>
    <row r="24376" spans="1:4" ht="18" customHeight="1" x14ac:dyDescent="0.25">
      <c r="A24376" s="379" t="s">
        <v>52775</v>
      </c>
      <c r="B24376" s="380" t="s">
        <v>52776</v>
      </c>
      <c r="C24376" s="380" t="s">
        <v>7</v>
      </c>
      <c r="D24376" s="381">
        <v>29.14</v>
      </c>
    </row>
    <row r="24377" spans="1:4" ht="18" customHeight="1" x14ac:dyDescent="0.25">
      <c r="A24377" s="379" t="s">
        <v>52777</v>
      </c>
      <c r="B24377" s="380" t="s">
        <v>52778</v>
      </c>
      <c r="C24377" s="380" t="s">
        <v>7</v>
      </c>
      <c r="D24377" s="381">
        <v>31.66</v>
      </c>
    </row>
    <row r="24378" spans="1:4" ht="9" customHeight="1" x14ac:dyDescent="0.25">
      <c r="A24378" s="379" t="s">
        <v>52779</v>
      </c>
      <c r="B24378" s="380" t="s">
        <v>52780</v>
      </c>
      <c r="C24378" s="380" t="s">
        <v>7</v>
      </c>
      <c r="D24378" s="381">
        <v>35.24</v>
      </c>
    </row>
    <row r="24379" spans="1:4" ht="18" customHeight="1" x14ac:dyDescent="0.25">
      <c r="A24379" s="379" t="s">
        <v>52781</v>
      </c>
      <c r="B24379" s="380" t="s">
        <v>52782</v>
      </c>
      <c r="C24379" s="380" t="s">
        <v>7</v>
      </c>
      <c r="D24379" s="381">
        <v>39.4</v>
      </c>
    </row>
    <row r="24380" spans="1:4" ht="18" customHeight="1" x14ac:dyDescent="0.25">
      <c r="A24380" s="379" t="s">
        <v>52783</v>
      </c>
      <c r="B24380" s="380" t="s">
        <v>52784</v>
      </c>
      <c r="C24380" s="380" t="s">
        <v>7</v>
      </c>
      <c r="D24380" s="381">
        <v>37.9</v>
      </c>
    </row>
    <row r="24381" spans="1:4" ht="18" customHeight="1" x14ac:dyDescent="0.25">
      <c r="A24381" s="379" t="s">
        <v>52785</v>
      </c>
      <c r="B24381" s="380" t="s">
        <v>52786</v>
      </c>
      <c r="C24381" s="380" t="s">
        <v>7</v>
      </c>
      <c r="D24381" s="381">
        <v>65.11</v>
      </c>
    </row>
    <row r="24382" spans="1:4" ht="18" customHeight="1" x14ac:dyDescent="0.25">
      <c r="A24382" s="379" t="s">
        <v>52787</v>
      </c>
      <c r="B24382" s="380" t="s">
        <v>52788</v>
      </c>
      <c r="C24382" s="380" t="s">
        <v>7</v>
      </c>
      <c r="D24382" s="381">
        <v>19.71</v>
      </c>
    </row>
    <row r="24383" spans="1:4" ht="18" customHeight="1" x14ac:dyDescent="0.25">
      <c r="A24383" s="379" t="s">
        <v>52789</v>
      </c>
      <c r="B24383" s="380" t="s">
        <v>52790</v>
      </c>
      <c r="C24383" s="380" t="s">
        <v>7</v>
      </c>
      <c r="D24383" s="381">
        <v>43.05</v>
      </c>
    </row>
    <row r="24384" spans="1:4" ht="18" customHeight="1" x14ac:dyDescent="0.25">
      <c r="A24384" s="379" t="s">
        <v>52791</v>
      </c>
      <c r="B24384" s="380" t="s">
        <v>52792</v>
      </c>
      <c r="C24384" s="380" t="s">
        <v>16</v>
      </c>
      <c r="D24384" s="381">
        <v>5.44</v>
      </c>
    </row>
    <row r="24385" spans="1:4" ht="18" customHeight="1" x14ac:dyDescent="0.25">
      <c r="A24385" s="379" t="s">
        <v>52793</v>
      </c>
      <c r="B24385" s="380" t="s">
        <v>52794</v>
      </c>
      <c r="C24385" s="380" t="s">
        <v>7</v>
      </c>
      <c r="D24385" s="381">
        <v>34.47</v>
      </c>
    </row>
    <row r="24386" spans="1:4" ht="18" customHeight="1" x14ac:dyDescent="0.25">
      <c r="A24386" s="379" t="s">
        <v>52795</v>
      </c>
      <c r="B24386" s="380" t="s">
        <v>52796</v>
      </c>
      <c r="C24386" s="380" t="s">
        <v>7</v>
      </c>
      <c r="D24386" s="381">
        <v>38.04</v>
      </c>
    </row>
    <row r="24387" spans="1:4" ht="18" customHeight="1" x14ac:dyDescent="0.25">
      <c r="A24387" s="379" t="s">
        <v>52797</v>
      </c>
      <c r="B24387" s="380" t="s">
        <v>52798</v>
      </c>
      <c r="C24387" s="380" t="s">
        <v>14</v>
      </c>
      <c r="D24387" s="381">
        <v>4.25</v>
      </c>
    </row>
    <row r="24388" spans="1:4" ht="18" customHeight="1" x14ac:dyDescent="0.25">
      <c r="A24388" s="379" t="s">
        <v>52799</v>
      </c>
      <c r="B24388" s="380" t="s">
        <v>52800</v>
      </c>
      <c r="C24388" s="380" t="s">
        <v>14</v>
      </c>
      <c r="D24388" s="381">
        <v>8.6</v>
      </c>
    </row>
    <row r="24389" spans="1:4" ht="18" customHeight="1" x14ac:dyDescent="0.25">
      <c r="A24389" s="379" t="s">
        <v>52801</v>
      </c>
      <c r="B24389" s="380" t="s">
        <v>52802</v>
      </c>
      <c r="C24389" s="380" t="s">
        <v>14</v>
      </c>
      <c r="D24389" s="381">
        <v>8.6999999999999993</v>
      </c>
    </row>
    <row r="24390" spans="1:4" ht="18" customHeight="1" x14ac:dyDescent="0.25">
      <c r="A24390" s="379" t="s">
        <v>52803</v>
      </c>
      <c r="B24390" s="380" t="s">
        <v>52804</v>
      </c>
      <c r="C24390" s="380" t="s">
        <v>14</v>
      </c>
      <c r="D24390" s="381">
        <v>5.23</v>
      </c>
    </row>
    <row r="24391" spans="1:4" ht="18" customHeight="1" x14ac:dyDescent="0.25">
      <c r="A24391" s="379" t="s">
        <v>52805</v>
      </c>
      <c r="B24391" s="380" t="s">
        <v>52806</v>
      </c>
      <c r="C24391" s="380" t="s">
        <v>14</v>
      </c>
      <c r="D24391" s="381">
        <v>15.63</v>
      </c>
    </row>
    <row r="24392" spans="1:4" ht="9" customHeight="1" x14ac:dyDescent="0.25">
      <c r="A24392" s="379" t="s">
        <v>52807</v>
      </c>
      <c r="B24392" s="380" t="s">
        <v>52808</v>
      </c>
      <c r="C24392" s="380" t="s">
        <v>14</v>
      </c>
      <c r="D24392" s="381">
        <v>11.57</v>
      </c>
    </row>
    <row r="24393" spans="1:4" ht="9" customHeight="1" x14ac:dyDescent="0.25">
      <c r="A24393" s="379" t="s">
        <v>52809</v>
      </c>
      <c r="B24393" s="380" t="s">
        <v>52810</v>
      </c>
      <c r="C24393" s="380" t="s">
        <v>14</v>
      </c>
      <c r="D24393" s="381">
        <v>11.57</v>
      </c>
    </row>
    <row r="24394" spans="1:4" ht="9" customHeight="1" x14ac:dyDescent="0.25">
      <c r="A24394" s="379" t="s">
        <v>52811</v>
      </c>
      <c r="B24394" s="380" t="s">
        <v>52812</v>
      </c>
      <c r="C24394" s="380" t="s">
        <v>14</v>
      </c>
      <c r="D24394" s="381">
        <v>14.62</v>
      </c>
    </row>
    <row r="24395" spans="1:4" ht="9" customHeight="1" x14ac:dyDescent="0.25">
      <c r="A24395" s="379" t="s">
        <v>52813</v>
      </c>
      <c r="B24395" s="380" t="s">
        <v>52814</v>
      </c>
      <c r="C24395" s="380" t="s">
        <v>14</v>
      </c>
      <c r="D24395" s="381">
        <v>16.170000000000002</v>
      </c>
    </row>
    <row r="24396" spans="1:4" ht="9" customHeight="1" x14ac:dyDescent="0.25">
      <c r="A24396" s="379" t="s">
        <v>52815</v>
      </c>
      <c r="B24396" s="380" t="s">
        <v>52816</v>
      </c>
      <c r="C24396" s="380" t="s">
        <v>14</v>
      </c>
      <c r="D24396" s="381">
        <v>7.25</v>
      </c>
    </row>
    <row r="24397" spans="1:4" ht="9" customHeight="1" x14ac:dyDescent="0.25">
      <c r="A24397" s="379" t="s">
        <v>52817</v>
      </c>
      <c r="B24397" s="380" t="s">
        <v>52818</v>
      </c>
      <c r="C24397" s="380" t="s">
        <v>14</v>
      </c>
      <c r="D24397" s="381">
        <v>7.63</v>
      </c>
    </row>
    <row r="24398" spans="1:4" ht="9" customHeight="1" x14ac:dyDescent="0.25">
      <c r="A24398" s="379" t="s">
        <v>52819</v>
      </c>
      <c r="B24398" s="380" t="s">
        <v>52820</v>
      </c>
      <c r="C24398" s="380" t="s">
        <v>14</v>
      </c>
      <c r="D24398" s="381">
        <v>10.050000000000001</v>
      </c>
    </row>
    <row r="24399" spans="1:4" ht="9" customHeight="1" x14ac:dyDescent="0.25">
      <c r="A24399" s="379" t="s">
        <v>52821</v>
      </c>
      <c r="B24399" s="380" t="s">
        <v>52822</v>
      </c>
      <c r="C24399" s="380" t="s">
        <v>14</v>
      </c>
      <c r="D24399" s="381">
        <v>10.43</v>
      </c>
    </row>
    <row r="24400" spans="1:4" ht="9" customHeight="1" x14ac:dyDescent="0.25">
      <c r="A24400" s="379" t="s">
        <v>52823</v>
      </c>
      <c r="B24400" s="380" t="s">
        <v>52824</v>
      </c>
      <c r="C24400" s="380" t="s">
        <v>14</v>
      </c>
      <c r="D24400" s="381">
        <v>13.23</v>
      </c>
    </row>
    <row r="24401" spans="1:4" ht="9" customHeight="1" x14ac:dyDescent="0.25">
      <c r="A24401" s="379" t="s">
        <v>52825</v>
      </c>
      <c r="B24401" s="380" t="s">
        <v>52826</v>
      </c>
      <c r="C24401" s="380" t="s">
        <v>14</v>
      </c>
      <c r="D24401" s="381">
        <v>13.23</v>
      </c>
    </row>
    <row r="24402" spans="1:4" ht="9" customHeight="1" x14ac:dyDescent="0.25">
      <c r="A24402" s="379" t="s">
        <v>52827</v>
      </c>
      <c r="B24402" s="380" t="s">
        <v>52828</v>
      </c>
      <c r="C24402" s="380" t="s">
        <v>14</v>
      </c>
      <c r="D24402" s="381">
        <v>14.75</v>
      </c>
    </row>
    <row r="24403" spans="1:4" ht="9" customHeight="1" x14ac:dyDescent="0.25">
      <c r="A24403" s="379" t="s">
        <v>52829</v>
      </c>
      <c r="B24403" s="380" t="s">
        <v>52830</v>
      </c>
      <c r="C24403" s="380" t="s">
        <v>14</v>
      </c>
      <c r="D24403" s="381">
        <v>18.309999999999999</v>
      </c>
    </row>
    <row r="24404" spans="1:4" ht="9" customHeight="1" x14ac:dyDescent="0.25">
      <c r="A24404" s="379" t="s">
        <v>52831</v>
      </c>
      <c r="B24404" s="380" t="s">
        <v>52832</v>
      </c>
      <c r="C24404" s="380" t="s">
        <v>14</v>
      </c>
      <c r="D24404" s="381">
        <v>16.309999999999999</v>
      </c>
    </row>
    <row r="24405" spans="1:4" ht="9" customHeight="1" x14ac:dyDescent="0.25">
      <c r="A24405" s="379" t="s">
        <v>52833</v>
      </c>
      <c r="B24405" s="380" t="s">
        <v>52834</v>
      </c>
      <c r="C24405" s="380" t="s">
        <v>14</v>
      </c>
      <c r="D24405" s="381">
        <v>11.79</v>
      </c>
    </row>
    <row r="24406" spans="1:4" ht="9" customHeight="1" x14ac:dyDescent="0.25">
      <c r="A24406" s="379" t="s">
        <v>52835</v>
      </c>
      <c r="B24406" s="380" t="s">
        <v>52836</v>
      </c>
      <c r="C24406" s="380" t="s">
        <v>14</v>
      </c>
      <c r="D24406" s="381">
        <v>12.41</v>
      </c>
    </row>
    <row r="24407" spans="1:4" ht="9" customHeight="1" x14ac:dyDescent="0.25">
      <c r="A24407" s="379" t="s">
        <v>52837</v>
      </c>
      <c r="B24407" s="380" t="s">
        <v>52838</v>
      </c>
      <c r="C24407" s="380" t="s">
        <v>14</v>
      </c>
      <c r="D24407" s="381">
        <v>15.07</v>
      </c>
    </row>
    <row r="24408" spans="1:4" ht="9" customHeight="1" x14ac:dyDescent="0.25">
      <c r="A24408" s="379" t="s">
        <v>52839</v>
      </c>
      <c r="B24408" s="380" t="s">
        <v>52840</v>
      </c>
      <c r="C24408" s="380" t="s">
        <v>14</v>
      </c>
      <c r="D24408" s="381">
        <v>16.309999999999999</v>
      </c>
    </row>
    <row r="24409" spans="1:4" ht="9" customHeight="1" x14ac:dyDescent="0.25">
      <c r="A24409" s="379" t="s">
        <v>52841</v>
      </c>
      <c r="B24409" s="380" t="s">
        <v>52842</v>
      </c>
      <c r="C24409" s="380" t="s">
        <v>48180</v>
      </c>
      <c r="D24409" s="381">
        <v>633.67999999999995</v>
      </c>
    </row>
    <row r="24410" spans="1:4" ht="9" customHeight="1" x14ac:dyDescent="0.25">
      <c r="A24410" s="379" t="s">
        <v>52843</v>
      </c>
      <c r="B24410" s="380" t="s">
        <v>52844</v>
      </c>
      <c r="C24410" s="380" t="s">
        <v>7</v>
      </c>
      <c r="D24410" s="381">
        <v>8.9499999999999993</v>
      </c>
    </row>
    <row r="24411" spans="1:4" ht="9" customHeight="1" x14ac:dyDescent="0.25">
      <c r="A24411" s="379" t="s">
        <v>52845</v>
      </c>
      <c r="B24411" s="380" t="s">
        <v>52846</v>
      </c>
      <c r="C24411" s="380" t="s">
        <v>7</v>
      </c>
      <c r="D24411" s="381">
        <v>23.88</v>
      </c>
    </row>
    <row r="24412" spans="1:4" ht="9" customHeight="1" x14ac:dyDescent="0.25">
      <c r="A24412" s="379" t="s">
        <v>52847</v>
      </c>
      <c r="B24412" s="380" t="s">
        <v>52734</v>
      </c>
      <c r="C24412" s="380" t="s">
        <v>7</v>
      </c>
      <c r="D24412" s="381">
        <v>26</v>
      </c>
    </row>
    <row r="24413" spans="1:4" ht="9" customHeight="1" x14ac:dyDescent="0.25">
      <c r="A24413" s="379" t="s">
        <v>52848</v>
      </c>
      <c r="B24413" s="380" t="s">
        <v>52849</v>
      </c>
      <c r="C24413" s="380" t="s">
        <v>7</v>
      </c>
      <c r="D24413" s="381">
        <v>25.41</v>
      </c>
    </row>
    <row r="24414" spans="1:4" ht="9" customHeight="1" x14ac:dyDescent="0.25">
      <c r="A24414" s="379" t="s">
        <v>52850</v>
      </c>
      <c r="B24414" s="380" t="s">
        <v>52851</v>
      </c>
      <c r="C24414" s="380" t="s">
        <v>7</v>
      </c>
      <c r="D24414" s="381">
        <v>23.88</v>
      </c>
    </row>
    <row r="24415" spans="1:4" ht="9" customHeight="1" x14ac:dyDescent="0.25">
      <c r="A24415" s="379" t="s">
        <v>52852</v>
      </c>
      <c r="B24415" s="380" t="s">
        <v>52853</v>
      </c>
      <c r="C24415" s="380" t="s">
        <v>7</v>
      </c>
      <c r="D24415" s="381">
        <v>36.22</v>
      </c>
    </row>
    <row r="24416" spans="1:4" ht="9" customHeight="1" x14ac:dyDescent="0.25">
      <c r="A24416" s="379" t="s">
        <v>52854</v>
      </c>
      <c r="B24416" s="380" t="s">
        <v>52855</v>
      </c>
      <c r="C24416" s="380" t="s">
        <v>7</v>
      </c>
      <c r="D24416" s="381">
        <v>14.43</v>
      </c>
    </row>
    <row r="24417" spans="1:4" ht="9" customHeight="1" x14ac:dyDescent="0.25">
      <c r="A24417" s="379" t="s">
        <v>52856</v>
      </c>
      <c r="B24417" s="380" t="s">
        <v>52857</v>
      </c>
      <c r="C24417" s="380" t="s">
        <v>7</v>
      </c>
      <c r="D24417" s="381">
        <v>27.27</v>
      </c>
    </row>
    <row r="24418" spans="1:4" ht="9" customHeight="1" x14ac:dyDescent="0.25">
      <c r="A24418" s="379" t="s">
        <v>52858</v>
      </c>
      <c r="B24418" s="380" t="s">
        <v>52859</v>
      </c>
      <c r="C24418" s="380" t="s">
        <v>7</v>
      </c>
      <c r="D24418" s="381">
        <v>49.72</v>
      </c>
    </row>
    <row r="24419" spans="1:4" ht="9" customHeight="1" x14ac:dyDescent="0.25">
      <c r="A24419" s="379" t="s">
        <v>52860</v>
      </c>
      <c r="B24419" s="380" t="s">
        <v>52861</v>
      </c>
      <c r="C24419" s="380" t="s">
        <v>7</v>
      </c>
      <c r="D24419" s="381">
        <v>25.88</v>
      </c>
    </row>
    <row r="24420" spans="1:4" ht="9" customHeight="1" x14ac:dyDescent="0.25">
      <c r="A24420" s="379" t="s">
        <v>52862</v>
      </c>
      <c r="B24420" s="380" t="s">
        <v>52863</v>
      </c>
      <c r="C24420" s="380" t="s">
        <v>7</v>
      </c>
      <c r="D24420" s="381">
        <v>13.92</v>
      </c>
    </row>
    <row r="24421" spans="1:4" ht="9" customHeight="1" x14ac:dyDescent="0.25">
      <c r="A24421" s="382" t="s">
        <v>52864</v>
      </c>
      <c r="B24421" s="380" t="s">
        <v>52865</v>
      </c>
      <c r="C24421" s="383" t="s">
        <v>7</v>
      </c>
      <c r="D24421" s="384">
        <v>29.2</v>
      </c>
    </row>
    <row r="24422" spans="1:4" ht="9" customHeight="1" x14ac:dyDescent="0.25">
      <c r="A24422" s="379" t="s">
        <v>52866</v>
      </c>
      <c r="B24422" s="380" t="s">
        <v>52867</v>
      </c>
      <c r="C24422" s="380" t="s">
        <v>7</v>
      </c>
      <c r="D24422" s="381">
        <v>12.09</v>
      </c>
    </row>
    <row r="24423" spans="1:4" ht="9" customHeight="1" x14ac:dyDescent="0.25">
      <c r="A24423" s="379" t="s">
        <v>52868</v>
      </c>
      <c r="B24423" s="380" t="s">
        <v>52738</v>
      </c>
      <c r="C24423" s="380" t="s">
        <v>7</v>
      </c>
      <c r="D24423" s="381">
        <v>88.95</v>
      </c>
    </row>
    <row r="24424" spans="1:4" ht="9" customHeight="1" x14ac:dyDescent="0.25">
      <c r="A24424" s="379" t="s">
        <v>52869</v>
      </c>
      <c r="B24424" s="380" t="s">
        <v>52740</v>
      </c>
      <c r="C24424" s="380" t="s">
        <v>7</v>
      </c>
      <c r="D24424" s="381">
        <v>21.04</v>
      </c>
    </row>
    <row r="24425" spans="1:4" ht="9" customHeight="1" x14ac:dyDescent="0.25">
      <c r="A24425" s="379" t="s">
        <v>52870</v>
      </c>
      <c r="B24425" s="380" t="s">
        <v>52871</v>
      </c>
      <c r="C24425" s="380" t="s">
        <v>7</v>
      </c>
      <c r="D24425" s="381">
        <v>27.17</v>
      </c>
    </row>
    <row r="24426" spans="1:4" ht="9" customHeight="1" x14ac:dyDescent="0.25">
      <c r="A24426" s="379" t="s">
        <v>52872</v>
      </c>
      <c r="B24426" s="380" t="s">
        <v>52873</v>
      </c>
      <c r="C24426" s="380" t="s">
        <v>29847</v>
      </c>
      <c r="D24426" s="381">
        <v>13.77</v>
      </c>
    </row>
    <row r="24427" spans="1:4" ht="9" customHeight="1" x14ac:dyDescent="0.25">
      <c r="A24427" s="379" t="s">
        <v>52874</v>
      </c>
      <c r="B24427" s="380" t="s">
        <v>52875</v>
      </c>
      <c r="C24427" s="380" t="s">
        <v>8</v>
      </c>
      <c r="D24427" s="381">
        <v>1313.33</v>
      </c>
    </row>
    <row r="24428" spans="1:4" ht="9" customHeight="1" x14ac:dyDescent="0.25">
      <c r="A24428" s="379" t="s">
        <v>52876</v>
      </c>
      <c r="B24428" s="380" t="s">
        <v>52877</v>
      </c>
      <c r="C24428" s="380" t="s">
        <v>14</v>
      </c>
      <c r="D24428" s="381">
        <v>2.2200000000000002</v>
      </c>
    </row>
    <row r="24429" spans="1:4" ht="9" customHeight="1" x14ac:dyDescent="0.25">
      <c r="A24429" s="379" t="s">
        <v>52878</v>
      </c>
      <c r="B24429" s="380" t="s">
        <v>52754</v>
      </c>
      <c r="C24429" s="380" t="s">
        <v>7</v>
      </c>
      <c r="D24429" s="381">
        <v>26.22</v>
      </c>
    </row>
    <row r="24430" spans="1:4" ht="9" customHeight="1" x14ac:dyDescent="0.25">
      <c r="A24430" s="379" t="s">
        <v>52879</v>
      </c>
      <c r="B24430" s="380" t="s">
        <v>52880</v>
      </c>
      <c r="C24430" s="380" t="s">
        <v>48180</v>
      </c>
      <c r="D24430" s="381">
        <v>633.67999999999995</v>
      </c>
    </row>
    <row r="24431" spans="1:4" ht="9" customHeight="1" x14ac:dyDescent="0.25">
      <c r="A24431" s="379" t="s">
        <v>52881</v>
      </c>
      <c r="B24431" s="380" t="s">
        <v>52882</v>
      </c>
      <c r="C24431" s="380" t="s">
        <v>7</v>
      </c>
      <c r="D24431" s="381">
        <v>1.83</v>
      </c>
    </row>
    <row r="24432" spans="1:4" ht="9" customHeight="1" x14ac:dyDescent="0.25">
      <c r="A24432" s="379" t="s">
        <v>52883</v>
      </c>
      <c r="B24432" s="380" t="s">
        <v>52884</v>
      </c>
      <c r="C24432" s="380" t="s">
        <v>7</v>
      </c>
      <c r="D24432" s="381">
        <v>3.73</v>
      </c>
    </row>
    <row r="24433" spans="1:4" ht="9" customHeight="1" x14ac:dyDescent="0.25">
      <c r="A24433" s="379" t="s">
        <v>52885</v>
      </c>
      <c r="B24433" s="380" t="s">
        <v>52886</v>
      </c>
      <c r="C24433" s="380" t="s">
        <v>7</v>
      </c>
      <c r="D24433" s="381">
        <v>5.01</v>
      </c>
    </row>
    <row r="24434" spans="1:4" ht="9" customHeight="1" x14ac:dyDescent="0.25">
      <c r="A24434" s="379" t="s">
        <v>52887</v>
      </c>
      <c r="B24434" s="380" t="s">
        <v>52888</v>
      </c>
      <c r="C24434" s="380" t="s">
        <v>7</v>
      </c>
      <c r="D24434" s="381">
        <v>6.42</v>
      </c>
    </row>
    <row r="24435" spans="1:4" ht="9" customHeight="1" x14ac:dyDescent="0.25">
      <c r="A24435" s="379" t="s">
        <v>52889</v>
      </c>
      <c r="B24435" s="380" t="s">
        <v>52890</v>
      </c>
      <c r="C24435" s="380" t="s">
        <v>14</v>
      </c>
      <c r="D24435" s="381">
        <v>1</v>
      </c>
    </row>
    <row r="24436" spans="1:4" ht="9" customHeight="1" x14ac:dyDescent="0.25">
      <c r="A24436" s="379" t="s">
        <v>52891</v>
      </c>
      <c r="B24436" s="380" t="s">
        <v>52892</v>
      </c>
      <c r="C24436" s="380" t="s">
        <v>7</v>
      </c>
      <c r="D24436" s="381">
        <v>8.67</v>
      </c>
    </row>
    <row r="24437" spans="1:4" ht="9" customHeight="1" x14ac:dyDescent="0.25">
      <c r="A24437" s="379" t="s">
        <v>52893</v>
      </c>
      <c r="B24437" s="380" t="s">
        <v>52894</v>
      </c>
      <c r="C24437" s="380" t="s">
        <v>7</v>
      </c>
      <c r="D24437" s="381">
        <v>8.67</v>
      </c>
    </row>
    <row r="24438" spans="1:4" ht="9" customHeight="1" x14ac:dyDescent="0.25">
      <c r="A24438" s="379" t="s">
        <v>52895</v>
      </c>
      <c r="B24438" s="380" t="s">
        <v>52896</v>
      </c>
      <c r="C24438" s="380" t="s">
        <v>7</v>
      </c>
      <c r="D24438" s="381">
        <v>8.67</v>
      </c>
    </row>
    <row r="24439" spans="1:4" ht="9" customHeight="1" x14ac:dyDescent="0.25">
      <c r="A24439" s="379" t="s">
        <v>52897</v>
      </c>
      <c r="B24439" s="380" t="s">
        <v>52898</v>
      </c>
      <c r="C24439" s="380" t="s">
        <v>14</v>
      </c>
      <c r="D24439" s="381">
        <v>1.73</v>
      </c>
    </row>
    <row r="24440" spans="1:4" ht="9" customHeight="1" x14ac:dyDescent="0.25">
      <c r="A24440" s="379" t="s">
        <v>52899</v>
      </c>
      <c r="B24440" s="380" t="s">
        <v>52900</v>
      </c>
      <c r="C24440" s="380" t="s">
        <v>7</v>
      </c>
      <c r="D24440" s="381">
        <v>23.88</v>
      </c>
    </row>
    <row r="24441" spans="1:4" ht="9" customHeight="1" x14ac:dyDescent="0.25">
      <c r="A24441" s="379" t="s">
        <v>52901</v>
      </c>
      <c r="B24441" s="380" t="s">
        <v>52902</v>
      </c>
      <c r="C24441" s="380" t="s">
        <v>48180</v>
      </c>
      <c r="D24441" s="381">
        <v>633.67999999999995</v>
      </c>
    </row>
    <row r="24442" spans="1:4" ht="9" customHeight="1" x14ac:dyDescent="0.25">
      <c r="A24442" s="379" t="s">
        <v>52903</v>
      </c>
      <c r="B24442" s="380" t="s">
        <v>52904</v>
      </c>
      <c r="C24442" s="380" t="s">
        <v>7</v>
      </c>
      <c r="D24442" s="381">
        <v>27.42</v>
      </c>
    </row>
    <row r="24443" spans="1:4" ht="9" customHeight="1" x14ac:dyDescent="0.25">
      <c r="A24443" s="379" t="s">
        <v>52905</v>
      </c>
      <c r="B24443" s="380" t="s">
        <v>52906</v>
      </c>
      <c r="C24443" s="380" t="s">
        <v>7</v>
      </c>
      <c r="D24443" s="381">
        <v>17.899999999999999</v>
      </c>
    </row>
    <row r="24444" spans="1:4" ht="9" customHeight="1" x14ac:dyDescent="0.25">
      <c r="A24444" s="379" t="s">
        <v>52907</v>
      </c>
      <c r="B24444" s="380" t="s">
        <v>52908</v>
      </c>
      <c r="C24444" s="380" t="s">
        <v>7</v>
      </c>
      <c r="D24444" s="381">
        <v>22.15</v>
      </c>
    </row>
    <row r="24445" spans="1:4" ht="9" customHeight="1" x14ac:dyDescent="0.25">
      <c r="A24445" s="379" t="s">
        <v>52909</v>
      </c>
      <c r="B24445" s="380" t="s">
        <v>52910</v>
      </c>
      <c r="C24445" s="380" t="s">
        <v>7</v>
      </c>
      <c r="D24445" s="381">
        <v>16.41</v>
      </c>
    </row>
    <row r="24446" spans="1:4" ht="18" customHeight="1" x14ac:dyDescent="0.25">
      <c r="A24446" s="379" t="s">
        <v>52911</v>
      </c>
      <c r="B24446" s="380" t="s">
        <v>52912</v>
      </c>
      <c r="C24446" s="380" t="s">
        <v>7</v>
      </c>
      <c r="D24446" s="381">
        <v>27.94</v>
      </c>
    </row>
    <row r="24447" spans="1:4" ht="18" customHeight="1" x14ac:dyDescent="0.25">
      <c r="A24447" s="379" t="s">
        <v>52913</v>
      </c>
      <c r="B24447" s="380" t="s">
        <v>52914</v>
      </c>
      <c r="C24447" s="380" t="s">
        <v>14</v>
      </c>
      <c r="D24447" s="381">
        <v>4.5599999999999996</v>
      </c>
    </row>
    <row r="24448" spans="1:4" ht="18" customHeight="1" x14ac:dyDescent="0.25">
      <c r="A24448" s="379" t="s">
        <v>52915</v>
      </c>
      <c r="B24448" s="380" t="s">
        <v>52916</v>
      </c>
      <c r="C24448" s="380" t="s">
        <v>7</v>
      </c>
      <c r="D24448" s="381">
        <v>34.1</v>
      </c>
    </row>
    <row r="24449" spans="1:4" ht="18" customHeight="1" x14ac:dyDescent="0.25">
      <c r="A24449" s="379" t="s">
        <v>52917</v>
      </c>
      <c r="B24449" s="380" t="s">
        <v>52918</v>
      </c>
      <c r="C24449" s="380" t="s">
        <v>7</v>
      </c>
      <c r="D24449" s="381">
        <v>8.36</v>
      </c>
    </row>
    <row r="24450" spans="1:4" ht="18" customHeight="1" x14ac:dyDescent="0.25">
      <c r="A24450" s="379" t="s">
        <v>52919</v>
      </c>
      <c r="B24450" s="380" t="s">
        <v>52920</v>
      </c>
      <c r="C24450" s="380" t="s">
        <v>7</v>
      </c>
      <c r="D24450" s="381">
        <v>22.55</v>
      </c>
    </row>
    <row r="24451" spans="1:4" ht="18" customHeight="1" x14ac:dyDescent="0.25">
      <c r="A24451" s="379" t="s">
        <v>52921</v>
      </c>
      <c r="B24451" s="380" t="s">
        <v>52922</v>
      </c>
      <c r="C24451" s="380" t="s">
        <v>7</v>
      </c>
      <c r="D24451" s="381">
        <v>45.07</v>
      </c>
    </row>
    <row r="24452" spans="1:4" ht="18" customHeight="1" x14ac:dyDescent="0.25">
      <c r="A24452" s="379" t="s">
        <v>52923</v>
      </c>
      <c r="B24452" s="380" t="s">
        <v>52924</v>
      </c>
      <c r="C24452" s="380" t="s">
        <v>7</v>
      </c>
      <c r="D24452" s="381">
        <v>30.69</v>
      </c>
    </row>
    <row r="24453" spans="1:4" ht="18" customHeight="1" x14ac:dyDescent="0.25">
      <c r="A24453" s="379" t="s">
        <v>52925</v>
      </c>
      <c r="B24453" s="380" t="s">
        <v>52926</v>
      </c>
      <c r="C24453" s="380" t="s">
        <v>14</v>
      </c>
      <c r="D24453" s="381">
        <v>3.66</v>
      </c>
    </row>
    <row r="24454" spans="1:4" ht="18" customHeight="1" x14ac:dyDescent="0.25">
      <c r="A24454" s="379" t="s">
        <v>52927</v>
      </c>
      <c r="B24454" s="380" t="s">
        <v>52928</v>
      </c>
      <c r="C24454" s="380" t="s">
        <v>7</v>
      </c>
      <c r="D24454" s="381">
        <v>22.49</v>
      </c>
    </row>
    <row r="24455" spans="1:4" ht="18" customHeight="1" x14ac:dyDescent="0.25">
      <c r="A24455" s="379" t="s">
        <v>52929</v>
      </c>
      <c r="B24455" s="380" t="s">
        <v>52930</v>
      </c>
      <c r="C24455" s="380" t="s">
        <v>8</v>
      </c>
      <c r="D24455" s="381">
        <v>778.26</v>
      </c>
    </row>
    <row r="24456" spans="1:4" ht="18" customHeight="1" x14ac:dyDescent="0.25">
      <c r="A24456" s="379" t="s">
        <v>52931</v>
      </c>
      <c r="B24456" s="380" t="s">
        <v>52877</v>
      </c>
      <c r="C24456" s="380" t="s">
        <v>14</v>
      </c>
      <c r="D24456" s="381">
        <v>1.88</v>
      </c>
    </row>
    <row r="24457" spans="1:4" ht="18" customHeight="1" x14ac:dyDescent="0.25">
      <c r="A24457" s="379" t="s">
        <v>52932</v>
      </c>
      <c r="B24457" s="380" t="s">
        <v>52933</v>
      </c>
      <c r="C24457" s="380" t="s">
        <v>7</v>
      </c>
      <c r="D24457" s="381">
        <v>14.72</v>
      </c>
    </row>
    <row r="24458" spans="1:4" ht="18" customHeight="1" x14ac:dyDescent="0.25">
      <c r="A24458" s="379" t="s">
        <v>52934</v>
      </c>
      <c r="B24458" s="380" t="s">
        <v>52935</v>
      </c>
      <c r="C24458" s="380" t="s">
        <v>7</v>
      </c>
      <c r="D24458" s="381">
        <v>19.91</v>
      </c>
    </row>
    <row r="24459" spans="1:4" ht="18" customHeight="1" x14ac:dyDescent="0.25">
      <c r="A24459" s="379" t="s">
        <v>52936</v>
      </c>
      <c r="B24459" s="385" t="s">
        <v>52937</v>
      </c>
      <c r="C24459" s="380" t="s">
        <v>7</v>
      </c>
      <c r="D24459" s="381">
        <v>29.45</v>
      </c>
    </row>
    <row r="24460" spans="1:4" ht="18" customHeight="1" x14ac:dyDescent="0.25">
      <c r="A24460" s="379" t="s">
        <v>52938</v>
      </c>
      <c r="B24460" s="380" t="s">
        <v>52939</v>
      </c>
      <c r="C24460" s="380" t="s">
        <v>7</v>
      </c>
      <c r="D24460" s="381">
        <v>31.6</v>
      </c>
    </row>
    <row r="24461" spans="1:4" ht="18" customHeight="1" x14ac:dyDescent="0.25">
      <c r="A24461" s="379" t="s">
        <v>52940</v>
      </c>
      <c r="B24461" s="380" t="s">
        <v>52941</v>
      </c>
      <c r="C24461" s="380" t="s">
        <v>7</v>
      </c>
      <c r="D24461" s="381">
        <v>20.350000000000001</v>
      </c>
    </row>
    <row r="24462" spans="1:4" ht="18" customHeight="1" x14ac:dyDescent="0.25">
      <c r="A24462" s="379" t="s">
        <v>52942</v>
      </c>
      <c r="B24462" s="380" t="s">
        <v>52943</v>
      </c>
      <c r="C24462" s="380" t="s">
        <v>7</v>
      </c>
      <c r="D24462" s="381">
        <v>20.99</v>
      </c>
    </row>
    <row r="24463" spans="1:4" ht="18" customHeight="1" x14ac:dyDescent="0.25">
      <c r="A24463" s="379" t="s">
        <v>52944</v>
      </c>
      <c r="B24463" s="380" t="s">
        <v>52945</v>
      </c>
      <c r="C24463" s="380" t="s">
        <v>7</v>
      </c>
      <c r="D24463" s="381">
        <v>18.98</v>
      </c>
    </row>
    <row r="24464" spans="1:4" ht="18" customHeight="1" x14ac:dyDescent="0.25">
      <c r="A24464" s="379" t="s">
        <v>52946</v>
      </c>
      <c r="B24464" s="380" t="s">
        <v>52947</v>
      </c>
      <c r="C24464" s="380" t="s">
        <v>7</v>
      </c>
      <c r="D24464" s="381">
        <v>18.78</v>
      </c>
    </row>
    <row r="24465" spans="1:4" ht="18" customHeight="1" x14ac:dyDescent="0.25">
      <c r="A24465" s="379" t="s">
        <v>52948</v>
      </c>
      <c r="B24465" s="380" t="s">
        <v>52949</v>
      </c>
      <c r="C24465" s="380" t="s">
        <v>7</v>
      </c>
      <c r="D24465" s="381">
        <v>17.27</v>
      </c>
    </row>
    <row r="24466" spans="1:4" ht="18" customHeight="1" x14ac:dyDescent="0.25">
      <c r="A24466" s="379" t="s">
        <v>52950</v>
      </c>
      <c r="B24466" s="380" t="s">
        <v>52951</v>
      </c>
      <c r="C24466" s="380" t="s">
        <v>7</v>
      </c>
      <c r="D24466" s="381">
        <v>20.93</v>
      </c>
    </row>
    <row r="24467" spans="1:4" ht="18" customHeight="1" x14ac:dyDescent="0.25">
      <c r="A24467" s="379" t="s">
        <v>52952</v>
      </c>
      <c r="B24467" s="380" t="s">
        <v>52953</v>
      </c>
      <c r="C24467" s="380" t="s">
        <v>7</v>
      </c>
      <c r="D24467" s="381">
        <v>63.52</v>
      </c>
    </row>
    <row r="24468" spans="1:4" ht="18" customHeight="1" x14ac:dyDescent="0.25">
      <c r="A24468" s="379" t="s">
        <v>52954</v>
      </c>
      <c r="B24468" s="380" t="s">
        <v>52955</v>
      </c>
      <c r="C24468" s="380" t="s">
        <v>7</v>
      </c>
      <c r="D24468" s="381">
        <v>93.07</v>
      </c>
    </row>
    <row r="24469" spans="1:4" ht="18" customHeight="1" x14ac:dyDescent="0.25">
      <c r="A24469" s="379" t="s">
        <v>52956</v>
      </c>
      <c r="B24469" s="380" t="s">
        <v>52957</v>
      </c>
      <c r="C24469" s="380" t="s">
        <v>7</v>
      </c>
      <c r="D24469" s="381">
        <v>12.62</v>
      </c>
    </row>
    <row r="24470" spans="1:4" ht="18" customHeight="1" x14ac:dyDescent="0.25">
      <c r="A24470" s="379" t="s">
        <v>52958</v>
      </c>
      <c r="B24470" s="380" t="s">
        <v>52959</v>
      </c>
      <c r="C24470" s="380" t="s">
        <v>7</v>
      </c>
      <c r="D24470" s="381">
        <v>23.94</v>
      </c>
    </row>
    <row r="24471" spans="1:4" ht="18" customHeight="1" x14ac:dyDescent="0.25">
      <c r="A24471" s="379" t="s">
        <v>52960</v>
      </c>
      <c r="B24471" s="380" t="s">
        <v>52961</v>
      </c>
      <c r="C24471" s="380" t="s">
        <v>7</v>
      </c>
      <c r="D24471" s="381">
        <v>14.21</v>
      </c>
    </row>
    <row r="24472" spans="1:4" ht="18" customHeight="1" x14ac:dyDescent="0.25">
      <c r="A24472" s="379" t="s">
        <v>52962</v>
      </c>
      <c r="B24472" s="380" t="s">
        <v>52963</v>
      </c>
      <c r="C24472" s="380" t="s">
        <v>7</v>
      </c>
      <c r="D24472" s="381">
        <v>25.84</v>
      </c>
    </row>
    <row r="24473" spans="1:4" ht="18" customHeight="1" x14ac:dyDescent="0.25">
      <c r="A24473" s="379" t="s">
        <v>52964</v>
      </c>
      <c r="B24473" s="380" t="s">
        <v>52965</v>
      </c>
      <c r="C24473" s="380" t="s">
        <v>16</v>
      </c>
      <c r="D24473" s="381">
        <v>5.44</v>
      </c>
    </row>
    <row r="24474" spans="1:4" ht="18" customHeight="1" x14ac:dyDescent="0.25">
      <c r="A24474" s="379" t="s">
        <v>52966</v>
      </c>
      <c r="B24474" s="380" t="s">
        <v>52967</v>
      </c>
      <c r="C24474" s="380" t="s">
        <v>48180</v>
      </c>
      <c r="D24474" s="381">
        <v>633.67999999999995</v>
      </c>
    </row>
    <row r="24475" spans="1:4" ht="18" customHeight="1" x14ac:dyDescent="0.25">
      <c r="A24475" s="379" t="s">
        <v>52968</v>
      </c>
      <c r="B24475" s="380" t="s">
        <v>52969</v>
      </c>
      <c r="C24475" s="380" t="s">
        <v>14</v>
      </c>
      <c r="D24475" s="381">
        <v>573.96</v>
      </c>
    </row>
    <row r="24476" spans="1:4" ht="18" customHeight="1" x14ac:dyDescent="0.25">
      <c r="A24476" s="379" t="s">
        <v>52970</v>
      </c>
      <c r="B24476" s="380" t="s">
        <v>52971</v>
      </c>
      <c r="C24476" s="380" t="s">
        <v>14</v>
      </c>
      <c r="D24476" s="381">
        <v>677.94</v>
      </c>
    </row>
    <row r="24477" spans="1:4" ht="18" customHeight="1" x14ac:dyDescent="0.25">
      <c r="A24477" s="379" t="s">
        <v>52972</v>
      </c>
      <c r="B24477" s="380" t="s">
        <v>52973</v>
      </c>
      <c r="C24477" s="380" t="s">
        <v>14</v>
      </c>
      <c r="D24477" s="381">
        <v>74.97</v>
      </c>
    </row>
    <row r="24478" spans="1:4" ht="18" customHeight="1" x14ac:dyDescent="0.25">
      <c r="A24478" s="379" t="s">
        <v>52974</v>
      </c>
      <c r="B24478" s="380" t="s">
        <v>52975</v>
      </c>
      <c r="C24478" s="380" t="s">
        <v>14</v>
      </c>
      <c r="D24478" s="381">
        <v>278.70999999999998</v>
      </c>
    </row>
    <row r="24479" spans="1:4" ht="18" customHeight="1" x14ac:dyDescent="0.25">
      <c r="A24479" s="379" t="s">
        <v>52976</v>
      </c>
      <c r="B24479" s="380" t="s">
        <v>52977</v>
      </c>
      <c r="C24479" s="380" t="s">
        <v>14</v>
      </c>
      <c r="D24479" s="381">
        <v>227.51</v>
      </c>
    </row>
    <row r="24480" spans="1:4" ht="18" customHeight="1" x14ac:dyDescent="0.25">
      <c r="A24480" s="379" t="s">
        <v>52978</v>
      </c>
      <c r="B24480" s="380" t="s">
        <v>52979</v>
      </c>
      <c r="C24480" s="380" t="s">
        <v>14</v>
      </c>
      <c r="D24480" s="381">
        <v>552.87</v>
      </c>
    </row>
    <row r="24481" spans="1:4" ht="18" customHeight="1" x14ac:dyDescent="0.25">
      <c r="A24481" s="379" t="s">
        <v>52980</v>
      </c>
      <c r="B24481" s="380" t="s">
        <v>52981</v>
      </c>
      <c r="C24481" s="380" t="s">
        <v>14</v>
      </c>
      <c r="D24481" s="381">
        <v>656.73</v>
      </c>
    </row>
    <row r="24482" spans="1:4" ht="18" customHeight="1" x14ac:dyDescent="0.25">
      <c r="A24482" s="379" t="s">
        <v>52982</v>
      </c>
      <c r="B24482" s="380" t="s">
        <v>52983</v>
      </c>
      <c r="C24482" s="380" t="s">
        <v>14</v>
      </c>
      <c r="D24482" s="381">
        <v>724.81</v>
      </c>
    </row>
    <row r="24483" spans="1:4" ht="18" customHeight="1" x14ac:dyDescent="0.25">
      <c r="A24483" s="379" t="s">
        <v>52984</v>
      </c>
      <c r="B24483" s="380" t="s">
        <v>52985</v>
      </c>
      <c r="C24483" s="380" t="s">
        <v>14</v>
      </c>
      <c r="D24483" s="381">
        <v>832.19</v>
      </c>
    </row>
    <row r="24484" spans="1:4" ht="18" customHeight="1" x14ac:dyDescent="0.25">
      <c r="A24484" s="379" t="s">
        <v>52986</v>
      </c>
      <c r="B24484" s="380" t="s">
        <v>52987</v>
      </c>
      <c r="C24484" s="380" t="s">
        <v>14</v>
      </c>
      <c r="D24484" s="381">
        <v>964.66</v>
      </c>
    </row>
    <row r="24485" spans="1:4" ht="18" customHeight="1" x14ac:dyDescent="0.25">
      <c r="A24485" s="379" t="s">
        <v>52988</v>
      </c>
      <c r="B24485" s="380" t="s">
        <v>52989</v>
      </c>
      <c r="C24485" s="380" t="s">
        <v>14</v>
      </c>
      <c r="D24485" s="381">
        <v>1023.26</v>
      </c>
    </row>
    <row r="24486" spans="1:4" ht="18" customHeight="1" x14ac:dyDescent="0.25">
      <c r="A24486" s="379" t="s">
        <v>52990</v>
      </c>
      <c r="B24486" s="380" t="s">
        <v>52991</v>
      </c>
      <c r="C24486" s="380" t="s">
        <v>14</v>
      </c>
      <c r="D24486" s="381">
        <v>1054.0999999999999</v>
      </c>
    </row>
    <row r="24487" spans="1:4" ht="18" customHeight="1" x14ac:dyDescent="0.25">
      <c r="A24487" s="379" t="s">
        <v>52992</v>
      </c>
      <c r="B24487" s="380" t="s">
        <v>52993</v>
      </c>
      <c r="C24487" s="380" t="s">
        <v>14</v>
      </c>
      <c r="D24487" s="381">
        <v>1112.7</v>
      </c>
    </row>
    <row r="24488" spans="1:4" ht="18" customHeight="1" x14ac:dyDescent="0.25">
      <c r="A24488" s="379" t="s">
        <v>52994</v>
      </c>
      <c r="B24488" s="380" t="s">
        <v>52995</v>
      </c>
      <c r="C24488" s="380" t="s">
        <v>14</v>
      </c>
      <c r="D24488" s="381">
        <v>874.71</v>
      </c>
    </row>
    <row r="24489" spans="1:4" ht="18" customHeight="1" x14ac:dyDescent="0.25">
      <c r="A24489" s="379" t="s">
        <v>52996</v>
      </c>
      <c r="B24489" s="380" t="s">
        <v>52997</v>
      </c>
      <c r="C24489" s="380" t="s">
        <v>14</v>
      </c>
      <c r="D24489" s="381">
        <v>967.28</v>
      </c>
    </row>
    <row r="24490" spans="1:4" ht="18" customHeight="1" x14ac:dyDescent="0.25">
      <c r="A24490" s="379" t="s">
        <v>52998</v>
      </c>
      <c r="B24490" s="380" t="s">
        <v>52999</v>
      </c>
      <c r="C24490" s="380" t="s">
        <v>14</v>
      </c>
      <c r="D24490" s="381">
        <v>1020.32</v>
      </c>
    </row>
    <row r="24491" spans="1:4" ht="18" customHeight="1" x14ac:dyDescent="0.25">
      <c r="A24491" s="379" t="s">
        <v>53000</v>
      </c>
      <c r="B24491" s="380" t="s">
        <v>53001</v>
      </c>
      <c r="C24491" s="380" t="s">
        <v>14</v>
      </c>
      <c r="D24491" s="381">
        <v>1126.19</v>
      </c>
    </row>
    <row r="24492" spans="1:4" ht="18" customHeight="1" x14ac:dyDescent="0.25">
      <c r="A24492" s="379" t="s">
        <v>53002</v>
      </c>
      <c r="B24492" s="380" t="s">
        <v>49246</v>
      </c>
      <c r="C24492" s="380" t="s">
        <v>7</v>
      </c>
      <c r="D24492" s="381">
        <v>929.27</v>
      </c>
    </row>
    <row r="24493" spans="1:4" ht="18" customHeight="1" x14ac:dyDescent="0.25">
      <c r="A24493" s="379" t="s">
        <v>53003</v>
      </c>
      <c r="B24493" s="380" t="s">
        <v>53004</v>
      </c>
      <c r="C24493" s="380" t="s">
        <v>7</v>
      </c>
      <c r="D24493" s="381">
        <v>1306.06</v>
      </c>
    </row>
    <row r="24494" spans="1:4" ht="18" customHeight="1" x14ac:dyDescent="0.25">
      <c r="A24494" s="379" t="s">
        <v>53005</v>
      </c>
      <c r="B24494" s="380" t="s">
        <v>53006</v>
      </c>
      <c r="C24494" s="380" t="s">
        <v>7</v>
      </c>
      <c r="D24494" s="381">
        <v>460.96</v>
      </c>
    </row>
    <row r="24495" spans="1:4" ht="18" customHeight="1" x14ac:dyDescent="0.25">
      <c r="A24495" s="379" t="s">
        <v>53007</v>
      </c>
      <c r="B24495" s="380" t="s">
        <v>53008</v>
      </c>
      <c r="C24495" s="380" t="s">
        <v>14</v>
      </c>
      <c r="D24495" s="381">
        <v>947.69</v>
      </c>
    </row>
    <row r="24496" spans="1:4" ht="18" customHeight="1" x14ac:dyDescent="0.25">
      <c r="A24496" s="379" t="s">
        <v>53009</v>
      </c>
      <c r="B24496" s="380" t="s">
        <v>53010</v>
      </c>
      <c r="C24496" s="380" t="s">
        <v>14</v>
      </c>
      <c r="D24496" s="381">
        <v>1005.02</v>
      </c>
    </row>
    <row r="24497" spans="1:4" ht="9" customHeight="1" x14ac:dyDescent="0.25">
      <c r="A24497" s="379" t="s">
        <v>53011</v>
      </c>
      <c r="B24497" s="380" t="s">
        <v>53012</v>
      </c>
      <c r="C24497" s="380" t="s">
        <v>14</v>
      </c>
      <c r="D24497" s="381">
        <v>879.81</v>
      </c>
    </row>
    <row r="24498" spans="1:4" ht="9" customHeight="1" x14ac:dyDescent="0.25">
      <c r="A24498" s="379" t="s">
        <v>53013</v>
      </c>
      <c r="B24498" s="380" t="s">
        <v>53014</v>
      </c>
      <c r="C24498" s="380" t="s">
        <v>14</v>
      </c>
      <c r="D24498" s="381">
        <v>942.49</v>
      </c>
    </row>
    <row r="24499" spans="1:4" ht="9" customHeight="1" x14ac:dyDescent="0.25">
      <c r="A24499" s="379" t="s">
        <v>53015</v>
      </c>
      <c r="B24499" s="380" t="s">
        <v>53016</v>
      </c>
      <c r="C24499" s="380" t="s">
        <v>7</v>
      </c>
      <c r="D24499" s="381">
        <v>1139.3499999999999</v>
      </c>
    </row>
    <row r="24500" spans="1:4" ht="9" customHeight="1" x14ac:dyDescent="0.25">
      <c r="A24500" s="379" t="s">
        <v>53017</v>
      </c>
      <c r="B24500" s="380" t="s">
        <v>53018</v>
      </c>
      <c r="C24500" s="380" t="s">
        <v>14</v>
      </c>
      <c r="D24500" s="381">
        <v>59.66</v>
      </c>
    </row>
    <row r="24501" spans="1:4" ht="9" customHeight="1" x14ac:dyDescent="0.25">
      <c r="A24501" s="379" t="s">
        <v>53019</v>
      </c>
      <c r="B24501" s="380" t="s">
        <v>53020</v>
      </c>
      <c r="C24501" s="380" t="s">
        <v>14</v>
      </c>
      <c r="D24501" s="381">
        <v>50.45</v>
      </c>
    </row>
    <row r="24502" spans="1:4" ht="9" customHeight="1" x14ac:dyDescent="0.25">
      <c r="A24502" s="379" t="s">
        <v>53021</v>
      </c>
      <c r="B24502" s="385" t="s">
        <v>53022</v>
      </c>
      <c r="C24502" s="380" t="s">
        <v>14</v>
      </c>
      <c r="D24502" s="381">
        <v>732.95</v>
      </c>
    </row>
    <row r="24503" spans="1:4" ht="9" customHeight="1" x14ac:dyDescent="0.25">
      <c r="A24503" s="379" t="s">
        <v>53023</v>
      </c>
      <c r="B24503" s="385" t="s">
        <v>53024</v>
      </c>
      <c r="C24503" s="380" t="s">
        <v>14</v>
      </c>
      <c r="D24503" s="381">
        <v>842.1</v>
      </c>
    </row>
    <row r="24504" spans="1:4" ht="9" customHeight="1" x14ac:dyDescent="0.25">
      <c r="A24504" s="379" t="s">
        <v>53025</v>
      </c>
      <c r="B24504" s="380" t="s">
        <v>53026</v>
      </c>
      <c r="C24504" s="380" t="s">
        <v>8</v>
      </c>
      <c r="D24504" s="381">
        <v>7207.48</v>
      </c>
    </row>
    <row r="24505" spans="1:4" ht="9" customHeight="1" x14ac:dyDescent="0.25">
      <c r="A24505" s="379" t="s">
        <v>53027</v>
      </c>
      <c r="B24505" s="380" t="s">
        <v>53028</v>
      </c>
      <c r="C24505" s="380" t="s">
        <v>8</v>
      </c>
      <c r="D24505" s="381">
        <v>8857.35</v>
      </c>
    </row>
    <row r="24506" spans="1:4" ht="9" customHeight="1" x14ac:dyDescent="0.25">
      <c r="A24506" s="379" t="s">
        <v>53029</v>
      </c>
      <c r="B24506" s="380" t="s">
        <v>53030</v>
      </c>
      <c r="C24506" s="380" t="s">
        <v>8</v>
      </c>
      <c r="D24506" s="381">
        <v>6789.04</v>
      </c>
    </row>
    <row r="24507" spans="1:4" ht="9" customHeight="1" x14ac:dyDescent="0.25">
      <c r="A24507" s="379" t="s">
        <v>53031</v>
      </c>
      <c r="B24507" s="380" t="s">
        <v>53032</v>
      </c>
      <c r="C24507" s="380" t="s">
        <v>8</v>
      </c>
      <c r="D24507" s="381">
        <v>6255.78</v>
      </c>
    </row>
    <row r="24508" spans="1:4" ht="9" customHeight="1" x14ac:dyDescent="0.25">
      <c r="A24508" s="379" t="s">
        <v>53033</v>
      </c>
      <c r="B24508" s="380" t="s">
        <v>53034</v>
      </c>
      <c r="C24508" s="380" t="s">
        <v>8</v>
      </c>
      <c r="D24508" s="381">
        <v>11539.43</v>
      </c>
    </row>
    <row r="24509" spans="1:4" ht="9" customHeight="1" x14ac:dyDescent="0.25">
      <c r="A24509" s="379" t="s">
        <v>53035</v>
      </c>
      <c r="B24509" s="380" t="s">
        <v>53036</v>
      </c>
      <c r="C24509" s="380" t="s">
        <v>8</v>
      </c>
      <c r="D24509" s="381">
        <v>7689.53</v>
      </c>
    </row>
    <row r="24510" spans="1:4" ht="9" customHeight="1" x14ac:dyDescent="0.25">
      <c r="A24510" s="379" t="s">
        <v>53037</v>
      </c>
      <c r="B24510" s="380" t="s">
        <v>53038</v>
      </c>
      <c r="C24510" s="380" t="s">
        <v>7</v>
      </c>
      <c r="D24510" s="381">
        <v>941.46</v>
      </c>
    </row>
    <row r="24511" spans="1:4" ht="9" customHeight="1" x14ac:dyDescent="0.25">
      <c r="A24511" s="379" t="s">
        <v>53039</v>
      </c>
      <c r="B24511" s="380" t="s">
        <v>53040</v>
      </c>
      <c r="C24511" s="380" t="s">
        <v>7</v>
      </c>
      <c r="D24511" s="381">
        <v>333.85</v>
      </c>
    </row>
    <row r="24512" spans="1:4" ht="9" customHeight="1" x14ac:dyDescent="0.25">
      <c r="A24512" s="379" t="s">
        <v>53041</v>
      </c>
      <c r="B24512" s="380" t="s">
        <v>53042</v>
      </c>
      <c r="C24512" s="380" t="s">
        <v>7</v>
      </c>
      <c r="D24512" s="381">
        <v>1363.7</v>
      </c>
    </row>
    <row r="24513" spans="1:4" ht="9" customHeight="1" x14ac:dyDescent="0.25">
      <c r="A24513" s="379" t="s">
        <v>53043</v>
      </c>
      <c r="B24513" s="380" t="s">
        <v>53044</v>
      </c>
      <c r="C24513" s="380" t="s">
        <v>8</v>
      </c>
      <c r="D24513" s="381">
        <v>6038</v>
      </c>
    </row>
    <row r="24514" spans="1:4" ht="9" customHeight="1" x14ac:dyDescent="0.25">
      <c r="A24514" s="379" t="s">
        <v>53045</v>
      </c>
      <c r="B24514" s="380" t="s">
        <v>53046</v>
      </c>
      <c r="C24514" s="380" t="s">
        <v>8</v>
      </c>
      <c r="D24514" s="381">
        <v>7664.03</v>
      </c>
    </row>
    <row r="24515" spans="1:4" ht="9" customHeight="1" x14ac:dyDescent="0.25">
      <c r="A24515" s="379" t="s">
        <v>53047</v>
      </c>
      <c r="B24515" s="380" t="s">
        <v>53048</v>
      </c>
      <c r="C24515" s="380" t="s">
        <v>8</v>
      </c>
      <c r="D24515" s="381">
        <v>5667.85</v>
      </c>
    </row>
    <row r="24516" spans="1:4" ht="9" customHeight="1" x14ac:dyDescent="0.25">
      <c r="A24516" s="379" t="s">
        <v>53049</v>
      </c>
      <c r="B24516" s="380" t="s">
        <v>53050</v>
      </c>
      <c r="C24516" s="380" t="s">
        <v>8</v>
      </c>
      <c r="D24516" s="381">
        <v>5118.8500000000004</v>
      </c>
    </row>
    <row r="24517" spans="1:4" ht="9" customHeight="1" x14ac:dyDescent="0.25">
      <c r="A24517" s="379" t="s">
        <v>53051</v>
      </c>
      <c r="B24517" s="380" t="s">
        <v>53052</v>
      </c>
      <c r="C24517" s="380" t="s">
        <v>48180</v>
      </c>
      <c r="D24517" s="381">
        <v>633.67999999999995</v>
      </c>
    </row>
    <row r="24518" spans="1:4" ht="9" customHeight="1" x14ac:dyDescent="0.25">
      <c r="A24518" s="379" t="s">
        <v>53053</v>
      </c>
      <c r="B24518" s="380" t="s">
        <v>53054</v>
      </c>
      <c r="C24518" s="380" t="s">
        <v>7</v>
      </c>
      <c r="D24518" s="381">
        <v>183.14</v>
      </c>
    </row>
    <row r="24519" spans="1:4" ht="9" customHeight="1" x14ac:dyDescent="0.25">
      <c r="A24519" s="379" t="s">
        <v>53055</v>
      </c>
      <c r="B24519" s="380" t="s">
        <v>52334</v>
      </c>
      <c r="C24519" s="380" t="s">
        <v>7</v>
      </c>
      <c r="D24519" s="381">
        <v>192.34</v>
      </c>
    </row>
    <row r="24520" spans="1:4" ht="9" customHeight="1" x14ac:dyDescent="0.25">
      <c r="A24520" s="379" t="s">
        <v>53056</v>
      </c>
      <c r="B24520" s="380" t="s">
        <v>53057</v>
      </c>
      <c r="C24520" s="380" t="s">
        <v>7</v>
      </c>
      <c r="D24520" s="381">
        <v>89.55</v>
      </c>
    </row>
    <row r="24521" spans="1:4" ht="9" customHeight="1" x14ac:dyDescent="0.25">
      <c r="A24521" s="379" t="s">
        <v>31270</v>
      </c>
      <c r="B24521" s="380" t="s">
        <v>53058</v>
      </c>
      <c r="C24521" s="380" t="s">
        <v>7</v>
      </c>
      <c r="D24521" s="381">
        <v>146.69999999999999</v>
      </c>
    </row>
    <row r="24522" spans="1:4" ht="9" customHeight="1" x14ac:dyDescent="0.25">
      <c r="A24522" s="379" t="s">
        <v>53059</v>
      </c>
      <c r="B24522" s="380" t="s">
        <v>53060</v>
      </c>
      <c r="C24522" s="380" t="s">
        <v>7</v>
      </c>
      <c r="D24522" s="381">
        <v>155.72</v>
      </c>
    </row>
    <row r="24523" spans="1:4" ht="9" customHeight="1" x14ac:dyDescent="0.25">
      <c r="A24523" s="379" t="s">
        <v>53061</v>
      </c>
      <c r="B24523" s="380" t="s">
        <v>53062</v>
      </c>
      <c r="C24523" s="380" t="s">
        <v>7</v>
      </c>
      <c r="D24523" s="381">
        <v>78.83</v>
      </c>
    </row>
    <row r="24524" spans="1:4" ht="9" customHeight="1" x14ac:dyDescent="0.25">
      <c r="A24524" s="379" t="s">
        <v>53063</v>
      </c>
      <c r="B24524" s="380" t="s">
        <v>52358</v>
      </c>
      <c r="C24524" s="380" t="s">
        <v>7</v>
      </c>
      <c r="D24524" s="381">
        <v>516.16999999999996</v>
      </c>
    </row>
    <row r="24525" spans="1:4" ht="9" customHeight="1" x14ac:dyDescent="0.25">
      <c r="A24525" s="379" t="s">
        <v>31272</v>
      </c>
      <c r="B24525" s="380" t="s">
        <v>53064</v>
      </c>
      <c r="C24525" s="380" t="s">
        <v>7</v>
      </c>
      <c r="D24525" s="381">
        <v>516.16999999999996</v>
      </c>
    </row>
    <row r="24526" spans="1:4" ht="9" customHeight="1" x14ac:dyDescent="0.25">
      <c r="A24526" s="379" t="s">
        <v>53065</v>
      </c>
      <c r="B24526" s="380" t="s">
        <v>53066</v>
      </c>
      <c r="C24526" s="380" t="s">
        <v>7</v>
      </c>
      <c r="D24526" s="381">
        <v>14.51</v>
      </c>
    </row>
    <row r="24527" spans="1:4" ht="9" customHeight="1" x14ac:dyDescent="0.25">
      <c r="A24527" s="379" t="s">
        <v>53067</v>
      </c>
      <c r="B24527" s="385" t="s">
        <v>53068</v>
      </c>
      <c r="C24527" s="380" t="s">
        <v>7</v>
      </c>
      <c r="D24527" s="381">
        <v>228.01</v>
      </c>
    </row>
    <row r="24528" spans="1:4" ht="9" customHeight="1" x14ac:dyDescent="0.25">
      <c r="A24528" s="379" t="s">
        <v>53069</v>
      </c>
      <c r="B24528" s="380" t="s">
        <v>53070</v>
      </c>
      <c r="C24528" s="380" t="s">
        <v>14</v>
      </c>
      <c r="D24528" s="381">
        <v>95</v>
      </c>
    </row>
    <row r="24529" spans="1:4" ht="9" customHeight="1" x14ac:dyDescent="0.25">
      <c r="A24529" s="379" t="s">
        <v>53071</v>
      </c>
      <c r="B24529" s="380" t="s">
        <v>53072</v>
      </c>
      <c r="C24529" s="380" t="s">
        <v>14</v>
      </c>
      <c r="D24529" s="381">
        <v>88.93</v>
      </c>
    </row>
    <row r="24530" spans="1:4" ht="9" customHeight="1" x14ac:dyDescent="0.25">
      <c r="A24530" s="379" t="s">
        <v>53073</v>
      </c>
      <c r="B24530" s="380" t="s">
        <v>53074</v>
      </c>
      <c r="C24530" s="380" t="s">
        <v>14</v>
      </c>
      <c r="D24530" s="381">
        <v>57.46</v>
      </c>
    </row>
    <row r="24531" spans="1:4" ht="9" customHeight="1" x14ac:dyDescent="0.25">
      <c r="A24531" s="379" t="s">
        <v>53075</v>
      </c>
      <c r="B24531" s="380" t="s">
        <v>53076</v>
      </c>
      <c r="C24531" s="380" t="s">
        <v>14</v>
      </c>
      <c r="D24531" s="381">
        <v>130.94999999999999</v>
      </c>
    </row>
    <row r="24532" spans="1:4" ht="9" customHeight="1" x14ac:dyDescent="0.25">
      <c r="A24532" s="379" t="s">
        <v>53077</v>
      </c>
      <c r="B24532" s="380" t="s">
        <v>53078</v>
      </c>
      <c r="C24532" s="380" t="s">
        <v>14</v>
      </c>
      <c r="D24532" s="381">
        <v>143.1</v>
      </c>
    </row>
    <row r="24533" spans="1:4" ht="9" customHeight="1" x14ac:dyDescent="0.25">
      <c r="A24533" s="379" t="s">
        <v>53079</v>
      </c>
      <c r="B24533" s="380" t="s">
        <v>53080</v>
      </c>
      <c r="C24533" s="380" t="s">
        <v>14</v>
      </c>
      <c r="D24533" s="381">
        <v>89.72</v>
      </c>
    </row>
    <row r="24534" spans="1:4" ht="9" customHeight="1" x14ac:dyDescent="0.25">
      <c r="A24534" s="379" t="s">
        <v>53081</v>
      </c>
      <c r="B24534" s="380" t="s">
        <v>53082</v>
      </c>
      <c r="C24534" s="380" t="s">
        <v>7</v>
      </c>
      <c r="D24534" s="381">
        <v>111.61</v>
      </c>
    </row>
    <row r="24535" spans="1:4" ht="9" customHeight="1" x14ac:dyDescent="0.25">
      <c r="A24535" s="379" t="s">
        <v>53083</v>
      </c>
      <c r="B24535" s="380" t="s">
        <v>53084</v>
      </c>
      <c r="C24535" s="380" t="s">
        <v>7</v>
      </c>
      <c r="D24535" s="381">
        <v>176.21</v>
      </c>
    </row>
    <row r="24536" spans="1:4" ht="9" customHeight="1" x14ac:dyDescent="0.25">
      <c r="A24536" s="379" t="s">
        <v>53085</v>
      </c>
      <c r="B24536" s="380" t="s">
        <v>53086</v>
      </c>
      <c r="C24536" s="380" t="s">
        <v>7</v>
      </c>
      <c r="D24536" s="381">
        <v>159.24</v>
      </c>
    </row>
    <row r="24537" spans="1:4" ht="9" customHeight="1" x14ac:dyDescent="0.25">
      <c r="A24537" s="379" t="s">
        <v>53087</v>
      </c>
      <c r="B24537" s="380" t="s">
        <v>53088</v>
      </c>
      <c r="C24537" s="380" t="s">
        <v>7</v>
      </c>
      <c r="D24537" s="381">
        <v>182.43</v>
      </c>
    </row>
    <row r="24538" spans="1:4" ht="9" customHeight="1" x14ac:dyDescent="0.25">
      <c r="A24538" s="379" t="s">
        <v>53089</v>
      </c>
      <c r="B24538" s="380" t="s">
        <v>53090</v>
      </c>
      <c r="C24538" s="380" t="s">
        <v>7</v>
      </c>
      <c r="D24538" s="381">
        <v>493.79</v>
      </c>
    </row>
    <row r="24539" spans="1:4" ht="9" customHeight="1" x14ac:dyDescent="0.25">
      <c r="A24539" s="379" t="s">
        <v>53091</v>
      </c>
      <c r="B24539" s="380" t="s">
        <v>53092</v>
      </c>
      <c r="C24539" s="380" t="s">
        <v>7</v>
      </c>
      <c r="D24539" s="381">
        <v>365.7</v>
      </c>
    </row>
    <row r="24540" spans="1:4" ht="9" customHeight="1" x14ac:dyDescent="0.25">
      <c r="A24540" s="379" t="s">
        <v>53093</v>
      </c>
      <c r="B24540" s="380" t="s">
        <v>53094</v>
      </c>
      <c r="C24540" s="380" t="s">
        <v>7</v>
      </c>
      <c r="D24540" s="381">
        <v>126.69</v>
      </c>
    </row>
    <row r="24541" spans="1:4" ht="9" customHeight="1" x14ac:dyDescent="0.25">
      <c r="A24541" s="379" t="s">
        <v>53095</v>
      </c>
      <c r="B24541" s="380" t="s">
        <v>52352</v>
      </c>
      <c r="C24541" s="380" t="s">
        <v>7</v>
      </c>
      <c r="D24541" s="381">
        <v>167.27</v>
      </c>
    </row>
    <row r="24542" spans="1:4" ht="9" customHeight="1" x14ac:dyDescent="0.25">
      <c r="A24542" s="379" t="s">
        <v>53096</v>
      </c>
      <c r="B24542" s="380" t="s">
        <v>52354</v>
      </c>
      <c r="C24542" s="380" t="s">
        <v>7</v>
      </c>
      <c r="D24542" s="381">
        <v>166.52</v>
      </c>
    </row>
    <row r="24543" spans="1:4" ht="9" customHeight="1" x14ac:dyDescent="0.25">
      <c r="A24543" s="379" t="s">
        <v>53097</v>
      </c>
      <c r="B24543" s="380" t="s">
        <v>53098</v>
      </c>
      <c r="C24543" s="380" t="s">
        <v>7</v>
      </c>
      <c r="D24543" s="381">
        <v>201.7</v>
      </c>
    </row>
    <row r="24544" spans="1:4" ht="9" customHeight="1" x14ac:dyDescent="0.25">
      <c r="A24544" s="379" t="s">
        <v>53099</v>
      </c>
      <c r="B24544" s="380" t="s">
        <v>52332</v>
      </c>
      <c r="C24544" s="380" t="s">
        <v>7</v>
      </c>
      <c r="D24544" s="381">
        <v>78.91</v>
      </c>
    </row>
    <row r="24545" spans="1:4" ht="9" customHeight="1" x14ac:dyDescent="0.25">
      <c r="A24545" s="379" t="s">
        <v>53100</v>
      </c>
      <c r="B24545" s="380" t="s">
        <v>53101</v>
      </c>
      <c r="C24545" s="380" t="s">
        <v>7</v>
      </c>
      <c r="D24545" s="381">
        <v>119.1</v>
      </c>
    </row>
    <row r="24546" spans="1:4" ht="9" customHeight="1" x14ac:dyDescent="0.25">
      <c r="A24546" s="379" t="s">
        <v>53102</v>
      </c>
      <c r="B24546" s="380" t="s">
        <v>48407</v>
      </c>
      <c r="C24546" s="380" t="s">
        <v>16</v>
      </c>
      <c r="D24546" s="381">
        <v>13.67</v>
      </c>
    </row>
    <row r="24547" spans="1:4" ht="9" customHeight="1" x14ac:dyDescent="0.25">
      <c r="A24547" s="379" t="s">
        <v>53103</v>
      </c>
      <c r="B24547" s="380" t="s">
        <v>53104</v>
      </c>
      <c r="C24547" s="380" t="s">
        <v>14</v>
      </c>
      <c r="D24547" s="381">
        <v>67.2</v>
      </c>
    </row>
    <row r="24548" spans="1:4" ht="9" customHeight="1" x14ac:dyDescent="0.25">
      <c r="A24548" s="379" t="s">
        <v>53105</v>
      </c>
      <c r="B24548" s="380" t="s">
        <v>52873</v>
      </c>
      <c r="C24548" s="380" t="s">
        <v>29847</v>
      </c>
      <c r="D24548" s="381">
        <v>13.68</v>
      </c>
    </row>
    <row r="24549" spans="1:4" ht="9" customHeight="1" x14ac:dyDescent="0.25">
      <c r="A24549" s="379" t="s">
        <v>53106</v>
      </c>
      <c r="B24549" s="380" t="s">
        <v>53107</v>
      </c>
      <c r="C24549" s="380" t="s">
        <v>7</v>
      </c>
      <c r="D24549" s="381">
        <v>40.78</v>
      </c>
    </row>
    <row r="24550" spans="1:4" ht="9" customHeight="1" x14ac:dyDescent="0.25">
      <c r="A24550" s="379" t="s">
        <v>53108</v>
      </c>
      <c r="B24550" s="380" t="s">
        <v>48218</v>
      </c>
      <c r="C24550" s="380" t="s">
        <v>7</v>
      </c>
      <c r="D24550" s="381">
        <v>11.72</v>
      </c>
    </row>
    <row r="24551" spans="1:4" ht="18" customHeight="1" x14ac:dyDescent="0.25">
      <c r="A24551" s="379" t="s">
        <v>53109</v>
      </c>
      <c r="B24551" s="380" t="s">
        <v>52429</v>
      </c>
      <c r="C24551" s="380" t="s">
        <v>7</v>
      </c>
      <c r="D24551" s="381">
        <v>102.59</v>
      </c>
    </row>
    <row r="24552" spans="1:4" ht="18" customHeight="1" x14ac:dyDescent="0.25">
      <c r="A24552" s="379" t="s">
        <v>53110</v>
      </c>
      <c r="B24552" s="380" t="s">
        <v>53111</v>
      </c>
      <c r="C24552" s="380" t="s">
        <v>7</v>
      </c>
      <c r="D24552" s="381">
        <v>62.97</v>
      </c>
    </row>
    <row r="24553" spans="1:4" ht="18" customHeight="1" x14ac:dyDescent="0.25">
      <c r="A24553" s="379" t="s">
        <v>53112</v>
      </c>
      <c r="B24553" s="380" t="s">
        <v>53113</v>
      </c>
      <c r="C24553" s="380" t="s">
        <v>7</v>
      </c>
      <c r="D24553" s="381">
        <v>68.959999999999994</v>
      </c>
    </row>
    <row r="24554" spans="1:4" ht="18" customHeight="1" x14ac:dyDescent="0.25">
      <c r="A24554" s="379" t="s">
        <v>53114</v>
      </c>
      <c r="B24554" s="380" t="s">
        <v>53115</v>
      </c>
      <c r="C24554" s="380" t="s">
        <v>48180</v>
      </c>
      <c r="D24554" s="381">
        <v>633.67999999999995</v>
      </c>
    </row>
    <row r="24555" spans="1:4" ht="18" customHeight="1" x14ac:dyDescent="0.25">
      <c r="A24555" s="379" t="s">
        <v>53116</v>
      </c>
      <c r="B24555" s="380" t="s">
        <v>53117</v>
      </c>
      <c r="C24555" s="380" t="s">
        <v>7</v>
      </c>
      <c r="D24555" s="381">
        <v>7.56</v>
      </c>
    </row>
    <row r="24556" spans="1:4" ht="18" customHeight="1" x14ac:dyDescent="0.25">
      <c r="A24556" s="382" t="s">
        <v>53118</v>
      </c>
      <c r="B24556" s="380" t="s">
        <v>53119</v>
      </c>
      <c r="C24556" s="383" t="s">
        <v>7</v>
      </c>
      <c r="D24556" s="384">
        <v>29.61</v>
      </c>
    </row>
    <row r="24557" spans="1:4" ht="18" customHeight="1" x14ac:dyDescent="0.25">
      <c r="A24557" s="382" t="s">
        <v>53120</v>
      </c>
      <c r="B24557" s="380" t="s">
        <v>53121</v>
      </c>
      <c r="C24557" s="383" t="s">
        <v>7</v>
      </c>
      <c r="D24557" s="384">
        <v>59.83</v>
      </c>
    </row>
    <row r="24558" spans="1:4" ht="18" customHeight="1" x14ac:dyDescent="0.25">
      <c r="A24558" s="382" t="s">
        <v>53122</v>
      </c>
      <c r="B24558" s="380" t="s">
        <v>53123</v>
      </c>
      <c r="C24558" s="383" t="s">
        <v>7</v>
      </c>
      <c r="D24558" s="384">
        <v>65.819999999999993</v>
      </c>
    </row>
    <row r="24559" spans="1:4" ht="18" customHeight="1" x14ac:dyDescent="0.25">
      <c r="A24559" s="379" t="s">
        <v>53124</v>
      </c>
      <c r="B24559" s="380" t="s">
        <v>53125</v>
      </c>
      <c r="C24559" s="380" t="s">
        <v>7</v>
      </c>
      <c r="D24559" s="381">
        <v>0.95</v>
      </c>
    </row>
    <row r="24560" spans="1:4" ht="18" customHeight="1" x14ac:dyDescent="0.25">
      <c r="A24560" s="379" t="s">
        <v>53126</v>
      </c>
      <c r="B24560" s="380" t="s">
        <v>53127</v>
      </c>
      <c r="C24560" s="380" t="s">
        <v>7</v>
      </c>
      <c r="D24560" s="381">
        <v>19.07</v>
      </c>
    </row>
    <row r="24561" spans="1:4" ht="18" customHeight="1" x14ac:dyDescent="0.25">
      <c r="A24561" s="379" t="s">
        <v>53128</v>
      </c>
      <c r="B24561" s="380" t="s">
        <v>53129</v>
      </c>
      <c r="C24561" s="380" t="s">
        <v>7</v>
      </c>
      <c r="D24561" s="381">
        <v>24.32</v>
      </c>
    </row>
    <row r="24562" spans="1:4" ht="18" customHeight="1" x14ac:dyDescent="0.25">
      <c r="A24562" s="379" t="s">
        <v>31288</v>
      </c>
      <c r="B24562" s="380" t="s">
        <v>53130</v>
      </c>
      <c r="C24562" s="380" t="s">
        <v>7</v>
      </c>
      <c r="D24562" s="381">
        <v>243.36</v>
      </c>
    </row>
    <row r="24563" spans="1:4" ht="18" customHeight="1" x14ac:dyDescent="0.25">
      <c r="A24563" s="379" t="s">
        <v>53131</v>
      </c>
      <c r="B24563" s="380" t="s">
        <v>53132</v>
      </c>
      <c r="C24563" s="380" t="s">
        <v>7</v>
      </c>
      <c r="D24563" s="381">
        <v>76.86</v>
      </c>
    </row>
    <row r="24564" spans="1:4" ht="18" customHeight="1" x14ac:dyDescent="0.25">
      <c r="A24564" s="379" t="s">
        <v>53133</v>
      </c>
      <c r="B24564" s="380" t="s">
        <v>53134</v>
      </c>
      <c r="C24564" s="380" t="s">
        <v>8</v>
      </c>
      <c r="D24564" s="381">
        <v>121.73</v>
      </c>
    </row>
    <row r="24565" spans="1:4" ht="18" customHeight="1" x14ac:dyDescent="0.25">
      <c r="A24565" s="379" t="s">
        <v>53135</v>
      </c>
      <c r="B24565" s="380" t="s">
        <v>53136</v>
      </c>
      <c r="C24565" s="380" t="s">
        <v>8</v>
      </c>
      <c r="D24565" s="381">
        <v>208.37</v>
      </c>
    </row>
    <row r="24566" spans="1:4" ht="18" customHeight="1" x14ac:dyDescent="0.25">
      <c r="A24566" s="379" t="s">
        <v>53137</v>
      </c>
      <c r="B24566" s="380" t="s">
        <v>53138</v>
      </c>
      <c r="C24566" s="380" t="s">
        <v>8</v>
      </c>
      <c r="D24566" s="381">
        <v>361.55</v>
      </c>
    </row>
    <row r="24567" spans="1:4" ht="18" customHeight="1" x14ac:dyDescent="0.25">
      <c r="A24567" s="379" t="s">
        <v>53139</v>
      </c>
      <c r="B24567" s="380" t="s">
        <v>53140</v>
      </c>
      <c r="C24567" s="380" t="s">
        <v>8</v>
      </c>
      <c r="D24567" s="381">
        <v>66.66</v>
      </c>
    </row>
    <row r="24568" spans="1:4" ht="18" customHeight="1" x14ac:dyDescent="0.25">
      <c r="A24568" s="379" t="s">
        <v>53141</v>
      </c>
      <c r="B24568" s="380" t="s">
        <v>53142</v>
      </c>
      <c r="C24568" s="380" t="s">
        <v>8</v>
      </c>
      <c r="D24568" s="381">
        <v>37.56</v>
      </c>
    </row>
    <row r="24569" spans="1:4" ht="18" customHeight="1" x14ac:dyDescent="0.25">
      <c r="A24569" s="379" t="s">
        <v>53143</v>
      </c>
      <c r="B24569" s="380" t="s">
        <v>53144</v>
      </c>
      <c r="C24569" s="380" t="s">
        <v>8</v>
      </c>
      <c r="D24569" s="381">
        <v>114.24</v>
      </c>
    </row>
    <row r="24570" spans="1:4" ht="18" customHeight="1" x14ac:dyDescent="0.25">
      <c r="A24570" s="379" t="s">
        <v>53145</v>
      </c>
      <c r="B24570" s="380" t="s">
        <v>53146</v>
      </c>
      <c r="C24570" s="380" t="s">
        <v>8</v>
      </c>
      <c r="D24570" s="381">
        <v>65.14</v>
      </c>
    </row>
    <row r="24571" spans="1:4" ht="18" customHeight="1" x14ac:dyDescent="0.25">
      <c r="A24571" s="379" t="s">
        <v>53147</v>
      </c>
      <c r="B24571" s="380" t="s">
        <v>53148</v>
      </c>
      <c r="C24571" s="380" t="s">
        <v>8</v>
      </c>
      <c r="D24571" s="381">
        <v>84.32</v>
      </c>
    </row>
    <row r="24572" spans="1:4" ht="18" customHeight="1" x14ac:dyDescent="0.25">
      <c r="A24572" s="379" t="s">
        <v>53149</v>
      </c>
      <c r="B24572" s="380" t="s">
        <v>53150</v>
      </c>
      <c r="C24572" s="380" t="s">
        <v>8</v>
      </c>
      <c r="D24572" s="381">
        <v>55.22</v>
      </c>
    </row>
    <row r="24573" spans="1:4" ht="18" customHeight="1" x14ac:dyDescent="0.25">
      <c r="A24573" s="379" t="s">
        <v>53151</v>
      </c>
      <c r="B24573" s="380" t="s">
        <v>53152</v>
      </c>
      <c r="C24573" s="380" t="s">
        <v>8</v>
      </c>
      <c r="D24573" s="381">
        <v>62.82</v>
      </c>
    </row>
    <row r="24574" spans="1:4" ht="18" customHeight="1" x14ac:dyDescent="0.25">
      <c r="A24574" s="379" t="s">
        <v>53153</v>
      </c>
      <c r="B24574" s="380" t="s">
        <v>53154</v>
      </c>
      <c r="C24574" s="380" t="s">
        <v>7</v>
      </c>
      <c r="D24574" s="381">
        <v>135.41</v>
      </c>
    </row>
    <row r="24575" spans="1:4" ht="18" customHeight="1" x14ac:dyDescent="0.25">
      <c r="A24575" s="379" t="s">
        <v>53155</v>
      </c>
      <c r="B24575" s="380" t="s">
        <v>53156</v>
      </c>
      <c r="C24575" s="380" t="s">
        <v>7</v>
      </c>
      <c r="D24575" s="381">
        <v>104.39</v>
      </c>
    </row>
    <row r="24576" spans="1:4" ht="18" customHeight="1" x14ac:dyDescent="0.25">
      <c r="A24576" s="379" t="s">
        <v>53157</v>
      </c>
      <c r="B24576" s="380" t="s">
        <v>53158</v>
      </c>
      <c r="C24576" s="380" t="s">
        <v>7</v>
      </c>
      <c r="D24576" s="381">
        <v>165.65</v>
      </c>
    </row>
    <row r="24577" spans="1:4" ht="18" customHeight="1" x14ac:dyDescent="0.25">
      <c r="A24577" s="379" t="s">
        <v>53159</v>
      </c>
      <c r="B24577" s="380" t="s">
        <v>53160</v>
      </c>
      <c r="C24577" s="380" t="s">
        <v>7</v>
      </c>
      <c r="D24577" s="381">
        <v>280.20999999999998</v>
      </c>
    </row>
    <row r="24578" spans="1:4" ht="18" customHeight="1" x14ac:dyDescent="0.25">
      <c r="A24578" s="379" t="s">
        <v>53161</v>
      </c>
      <c r="B24578" s="380" t="s">
        <v>53162</v>
      </c>
      <c r="C24578" s="380" t="s">
        <v>7</v>
      </c>
      <c r="D24578" s="381">
        <v>126.4</v>
      </c>
    </row>
    <row r="24579" spans="1:4" ht="18" customHeight="1" x14ac:dyDescent="0.25">
      <c r="A24579" s="379" t="s">
        <v>53163</v>
      </c>
      <c r="B24579" s="380" t="s">
        <v>53164</v>
      </c>
      <c r="C24579" s="380" t="s">
        <v>7</v>
      </c>
      <c r="D24579" s="381">
        <v>125.94</v>
      </c>
    </row>
    <row r="24580" spans="1:4" ht="18" customHeight="1" x14ac:dyDescent="0.25">
      <c r="A24580" s="379" t="s">
        <v>53165</v>
      </c>
      <c r="B24580" s="380" t="s">
        <v>53166</v>
      </c>
      <c r="C24580" s="380" t="s">
        <v>7</v>
      </c>
      <c r="D24580" s="381">
        <v>171</v>
      </c>
    </row>
    <row r="24581" spans="1:4" ht="18" customHeight="1" x14ac:dyDescent="0.25">
      <c r="A24581" s="379" t="s">
        <v>53167</v>
      </c>
      <c r="B24581" s="380" t="s">
        <v>53168</v>
      </c>
      <c r="C24581" s="380" t="s">
        <v>7</v>
      </c>
      <c r="D24581" s="381">
        <v>94.69</v>
      </c>
    </row>
    <row r="24582" spans="1:4" ht="18" customHeight="1" x14ac:dyDescent="0.25">
      <c r="A24582" s="379" t="s">
        <v>53169</v>
      </c>
      <c r="B24582" s="380" t="s">
        <v>53170</v>
      </c>
      <c r="C24582" s="380" t="s">
        <v>48180</v>
      </c>
      <c r="D24582" s="381">
        <v>633.67999999999995</v>
      </c>
    </row>
    <row r="24583" spans="1:4" ht="18" customHeight="1" x14ac:dyDescent="0.25">
      <c r="A24583" s="379" t="s">
        <v>53171</v>
      </c>
      <c r="B24583" s="380" t="s">
        <v>53172</v>
      </c>
      <c r="C24583" s="380" t="s">
        <v>8</v>
      </c>
      <c r="D24583" s="381">
        <v>66.84</v>
      </c>
    </row>
    <row r="24584" spans="1:4" ht="18" customHeight="1" x14ac:dyDescent="0.25">
      <c r="A24584" s="379" t="s">
        <v>53173</v>
      </c>
      <c r="B24584" s="380" t="s">
        <v>53174</v>
      </c>
      <c r="C24584" s="380" t="s">
        <v>7</v>
      </c>
      <c r="D24584" s="381">
        <v>290.66000000000003</v>
      </c>
    </row>
    <row r="24585" spans="1:4" ht="18" customHeight="1" x14ac:dyDescent="0.25">
      <c r="A24585" s="379" t="s">
        <v>53175</v>
      </c>
      <c r="B24585" s="380" t="s">
        <v>53176</v>
      </c>
      <c r="C24585" s="380" t="s">
        <v>7</v>
      </c>
      <c r="D24585" s="381">
        <v>328.73</v>
      </c>
    </row>
    <row r="24586" spans="1:4" ht="18" customHeight="1" x14ac:dyDescent="0.25">
      <c r="A24586" s="379" t="s">
        <v>53177</v>
      </c>
      <c r="B24586" s="380" t="s">
        <v>53178</v>
      </c>
      <c r="C24586" s="380" t="s">
        <v>7</v>
      </c>
      <c r="D24586" s="381">
        <v>153.88999999999999</v>
      </c>
    </row>
    <row r="24587" spans="1:4" ht="18" customHeight="1" x14ac:dyDescent="0.25">
      <c r="A24587" s="379" t="s">
        <v>53179</v>
      </c>
      <c r="B24587" s="380" t="s">
        <v>53180</v>
      </c>
      <c r="C24587" s="380" t="s">
        <v>7</v>
      </c>
      <c r="D24587" s="381">
        <v>1192.75</v>
      </c>
    </row>
    <row r="24588" spans="1:4" ht="18" customHeight="1" x14ac:dyDescent="0.25">
      <c r="A24588" s="379" t="s">
        <v>53181</v>
      </c>
      <c r="B24588" s="380" t="s">
        <v>53182</v>
      </c>
      <c r="C24588" s="380" t="s">
        <v>7</v>
      </c>
      <c r="D24588" s="381">
        <v>102.07</v>
      </c>
    </row>
    <row r="24589" spans="1:4" ht="18" customHeight="1" x14ac:dyDescent="0.25">
      <c r="A24589" s="379" t="s">
        <v>53183</v>
      </c>
      <c r="B24589" s="380" t="s">
        <v>53184</v>
      </c>
      <c r="C24589" s="380" t="s">
        <v>7</v>
      </c>
      <c r="D24589" s="381">
        <v>118.83</v>
      </c>
    </row>
    <row r="24590" spans="1:4" ht="18" customHeight="1" x14ac:dyDescent="0.25">
      <c r="A24590" s="379" t="s">
        <v>53185</v>
      </c>
      <c r="B24590" s="380" t="s">
        <v>53186</v>
      </c>
      <c r="C24590" s="380" t="s">
        <v>7</v>
      </c>
      <c r="D24590" s="381">
        <v>218.08</v>
      </c>
    </row>
    <row r="24591" spans="1:4" ht="18" customHeight="1" x14ac:dyDescent="0.25">
      <c r="A24591" s="379" t="s">
        <v>53187</v>
      </c>
      <c r="B24591" s="380" t="s">
        <v>53188</v>
      </c>
      <c r="C24591" s="380" t="s">
        <v>7</v>
      </c>
      <c r="D24591" s="381">
        <v>768.01</v>
      </c>
    </row>
    <row r="24592" spans="1:4" ht="18" customHeight="1" x14ac:dyDescent="0.25">
      <c r="A24592" s="379" t="s">
        <v>53189</v>
      </c>
      <c r="B24592" s="380" t="s">
        <v>53190</v>
      </c>
      <c r="C24592" s="380" t="s">
        <v>7</v>
      </c>
      <c r="D24592" s="381">
        <v>285.39</v>
      </c>
    </row>
    <row r="24593" spans="1:4" ht="18" customHeight="1" x14ac:dyDescent="0.25">
      <c r="A24593" s="379" t="s">
        <v>53191</v>
      </c>
      <c r="B24593" s="380" t="s">
        <v>53192</v>
      </c>
      <c r="C24593" s="380" t="s">
        <v>8</v>
      </c>
      <c r="D24593" s="381">
        <v>69.540000000000006</v>
      </c>
    </row>
    <row r="24594" spans="1:4" ht="18" customHeight="1" x14ac:dyDescent="0.25">
      <c r="A24594" s="379" t="s">
        <v>53193</v>
      </c>
      <c r="B24594" s="380" t="s">
        <v>53194</v>
      </c>
      <c r="C24594" s="380" t="s">
        <v>7</v>
      </c>
      <c r="D24594" s="381">
        <v>161.80000000000001</v>
      </c>
    </row>
    <row r="24595" spans="1:4" ht="18" customHeight="1" x14ac:dyDescent="0.25">
      <c r="A24595" s="379" t="s">
        <v>53195</v>
      </c>
      <c r="B24595" s="380" t="s">
        <v>53196</v>
      </c>
      <c r="C24595" s="380" t="s">
        <v>7</v>
      </c>
      <c r="D24595" s="381">
        <v>933.54</v>
      </c>
    </row>
    <row r="24596" spans="1:4" ht="18" customHeight="1" x14ac:dyDescent="0.25">
      <c r="A24596" s="379" t="s">
        <v>53197</v>
      </c>
      <c r="B24596" s="380" t="s">
        <v>53198</v>
      </c>
      <c r="C24596" s="380" t="s">
        <v>7</v>
      </c>
      <c r="D24596" s="381">
        <v>102.85</v>
      </c>
    </row>
    <row r="24597" spans="1:4" ht="18" customHeight="1" x14ac:dyDescent="0.25">
      <c r="A24597" s="379" t="s">
        <v>53199</v>
      </c>
      <c r="B24597" s="380" t="s">
        <v>53200</v>
      </c>
      <c r="C24597" s="380" t="s">
        <v>7</v>
      </c>
      <c r="D24597" s="381">
        <v>291.17</v>
      </c>
    </row>
    <row r="24598" spans="1:4" ht="18" customHeight="1" x14ac:dyDescent="0.25">
      <c r="A24598" s="379" t="s">
        <v>53201</v>
      </c>
      <c r="B24598" s="380" t="s">
        <v>53202</v>
      </c>
      <c r="C24598" s="380" t="s">
        <v>8</v>
      </c>
      <c r="D24598" s="381">
        <v>330.96</v>
      </c>
    </row>
    <row r="24599" spans="1:4" ht="18" customHeight="1" x14ac:dyDescent="0.25">
      <c r="A24599" s="379" t="s">
        <v>53203</v>
      </c>
      <c r="B24599" s="380" t="s">
        <v>53204</v>
      </c>
      <c r="C24599" s="380" t="s">
        <v>8</v>
      </c>
      <c r="D24599" s="381">
        <v>345.04</v>
      </c>
    </row>
    <row r="24600" spans="1:4" ht="18" customHeight="1" x14ac:dyDescent="0.25">
      <c r="A24600" s="379" t="s">
        <v>53205</v>
      </c>
      <c r="B24600" s="380" t="s">
        <v>53206</v>
      </c>
      <c r="C24600" s="380" t="s">
        <v>8</v>
      </c>
      <c r="D24600" s="381">
        <v>388.81</v>
      </c>
    </row>
    <row r="24601" spans="1:4" ht="9" customHeight="1" x14ac:dyDescent="0.25">
      <c r="A24601" s="379" t="s">
        <v>53207</v>
      </c>
      <c r="B24601" s="380" t="s">
        <v>53208</v>
      </c>
      <c r="C24601" s="380" t="s">
        <v>8</v>
      </c>
      <c r="D24601" s="381">
        <v>330.6</v>
      </c>
    </row>
    <row r="24602" spans="1:4" ht="18" customHeight="1" x14ac:dyDescent="0.25">
      <c r="A24602" s="379" t="s">
        <v>53209</v>
      </c>
      <c r="B24602" s="380" t="s">
        <v>53210</v>
      </c>
      <c r="C24602" s="380" t="s">
        <v>8</v>
      </c>
      <c r="D24602" s="381">
        <v>449.65</v>
      </c>
    </row>
    <row r="24603" spans="1:4" ht="18" customHeight="1" x14ac:dyDescent="0.25">
      <c r="A24603" s="379" t="s">
        <v>53211</v>
      </c>
      <c r="B24603" s="380" t="s">
        <v>53212</v>
      </c>
      <c r="C24603" s="380" t="s">
        <v>8</v>
      </c>
      <c r="D24603" s="381">
        <v>357.63</v>
      </c>
    </row>
    <row r="24604" spans="1:4" ht="18" customHeight="1" x14ac:dyDescent="0.25">
      <c r="A24604" s="379" t="s">
        <v>53213</v>
      </c>
      <c r="B24604" s="380" t="s">
        <v>53214</v>
      </c>
      <c r="C24604" s="380" t="s">
        <v>8</v>
      </c>
      <c r="D24604" s="381">
        <v>391.64</v>
      </c>
    </row>
    <row r="24605" spans="1:4" ht="18" customHeight="1" x14ac:dyDescent="0.25">
      <c r="A24605" s="379" t="s">
        <v>53215</v>
      </c>
      <c r="B24605" s="380" t="s">
        <v>53216</v>
      </c>
      <c r="C24605" s="380" t="s">
        <v>8</v>
      </c>
      <c r="D24605" s="381">
        <v>417.85</v>
      </c>
    </row>
    <row r="24606" spans="1:4" ht="18" customHeight="1" x14ac:dyDescent="0.25">
      <c r="A24606" s="379" t="s">
        <v>53217</v>
      </c>
      <c r="B24606" s="380" t="s">
        <v>53218</v>
      </c>
      <c r="C24606" s="380" t="s">
        <v>8</v>
      </c>
      <c r="D24606" s="381">
        <v>28.98</v>
      </c>
    </row>
    <row r="24607" spans="1:4" ht="18" customHeight="1" x14ac:dyDescent="0.25">
      <c r="A24607" s="379" t="s">
        <v>53219</v>
      </c>
      <c r="B24607" s="380" t="s">
        <v>53220</v>
      </c>
      <c r="C24607" s="380" t="s">
        <v>8</v>
      </c>
      <c r="D24607" s="381">
        <v>26.16</v>
      </c>
    </row>
    <row r="24608" spans="1:4" ht="18" customHeight="1" x14ac:dyDescent="0.25">
      <c r="A24608" s="379" t="s">
        <v>53221</v>
      </c>
      <c r="B24608" s="380" t="s">
        <v>53222</v>
      </c>
      <c r="C24608" s="380" t="s">
        <v>8</v>
      </c>
      <c r="D24608" s="381">
        <v>28.98</v>
      </c>
    </row>
    <row r="24609" spans="1:4" ht="18" customHeight="1" x14ac:dyDescent="0.25">
      <c r="A24609" s="379" t="s">
        <v>53223</v>
      </c>
      <c r="B24609" s="380" t="s">
        <v>53224</v>
      </c>
      <c r="C24609" s="380" t="s">
        <v>8</v>
      </c>
      <c r="D24609" s="381">
        <v>36.369999999999997</v>
      </c>
    </row>
    <row r="24610" spans="1:4" ht="18" customHeight="1" x14ac:dyDescent="0.25">
      <c r="A24610" s="379" t="s">
        <v>53225</v>
      </c>
      <c r="B24610" s="380" t="s">
        <v>53226</v>
      </c>
      <c r="C24610" s="380" t="s">
        <v>8</v>
      </c>
      <c r="D24610" s="381">
        <v>43.22</v>
      </c>
    </row>
    <row r="24611" spans="1:4" ht="18" customHeight="1" x14ac:dyDescent="0.25">
      <c r="A24611" s="379" t="s">
        <v>53227</v>
      </c>
      <c r="B24611" s="380" t="s">
        <v>53228</v>
      </c>
      <c r="C24611" s="380" t="s">
        <v>8</v>
      </c>
      <c r="D24611" s="381">
        <v>37.03</v>
      </c>
    </row>
    <row r="24612" spans="1:4" ht="18" customHeight="1" x14ac:dyDescent="0.25">
      <c r="A24612" s="379" t="s">
        <v>53229</v>
      </c>
      <c r="B24612" s="380" t="s">
        <v>53230</v>
      </c>
      <c r="C24612" s="380" t="s">
        <v>8</v>
      </c>
      <c r="D24612" s="381">
        <v>30.48</v>
      </c>
    </row>
    <row r="24613" spans="1:4" ht="18" customHeight="1" x14ac:dyDescent="0.25">
      <c r="A24613" s="379" t="s">
        <v>53231</v>
      </c>
      <c r="B24613" s="380" t="s">
        <v>53232</v>
      </c>
      <c r="C24613" s="380" t="s">
        <v>8</v>
      </c>
      <c r="D24613" s="381">
        <v>30.36</v>
      </c>
    </row>
    <row r="24614" spans="1:4" ht="18" customHeight="1" x14ac:dyDescent="0.25">
      <c r="A24614" s="379" t="s">
        <v>53233</v>
      </c>
      <c r="B24614" s="380" t="s">
        <v>53234</v>
      </c>
      <c r="C24614" s="380" t="s">
        <v>8</v>
      </c>
      <c r="D24614" s="381">
        <v>82.42</v>
      </c>
    </row>
    <row r="24615" spans="1:4" ht="18" customHeight="1" x14ac:dyDescent="0.25">
      <c r="A24615" s="379" t="s">
        <v>53235</v>
      </c>
      <c r="B24615" s="380" t="s">
        <v>53236</v>
      </c>
      <c r="C24615" s="380" t="s">
        <v>8</v>
      </c>
      <c r="D24615" s="381">
        <v>90.02</v>
      </c>
    </row>
    <row r="24616" spans="1:4" ht="18" customHeight="1" x14ac:dyDescent="0.25">
      <c r="A24616" s="379" t="s">
        <v>53237</v>
      </c>
      <c r="B24616" s="380" t="s">
        <v>53238</v>
      </c>
      <c r="C24616" s="380" t="s">
        <v>8</v>
      </c>
      <c r="D24616" s="381">
        <v>134.74</v>
      </c>
    </row>
    <row r="24617" spans="1:4" ht="18" customHeight="1" x14ac:dyDescent="0.25">
      <c r="A24617" s="379" t="s">
        <v>53239</v>
      </c>
      <c r="B24617" s="380" t="s">
        <v>53240</v>
      </c>
      <c r="C24617" s="380" t="s">
        <v>8</v>
      </c>
      <c r="D24617" s="381">
        <v>106.1</v>
      </c>
    </row>
    <row r="24618" spans="1:4" ht="18" customHeight="1" x14ac:dyDescent="0.25">
      <c r="A24618" s="379" t="s">
        <v>53241</v>
      </c>
      <c r="B24618" s="380" t="s">
        <v>53242</v>
      </c>
      <c r="C24618" s="380" t="s">
        <v>8</v>
      </c>
      <c r="D24618" s="381">
        <v>66.77</v>
      </c>
    </row>
    <row r="24619" spans="1:4" ht="18" customHeight="1" x14ac:dyDescent="0.25">
      <c r="A24619" s="379" t="s">
        <v>53243</v>
      </c>
      <c r="B24619" s="380" t="s">
        <v>53244</v>
      </c>
      <c r="C24619" s="380" t="s">
        <v>8</v>
      </c>
      <c r="D24619" s="381">
        <v>175.86</v>
      </c>
    </row>
    <row r="24620" spans="1:4" ht="18" customHeight="1" x14ac:dyDescent="0.25">
      <c r="A24620" s="379" t="s">
        <v>53245</v>
      </c>
      <c r="B24620" s="380" t="s">
        <v>53246</v>
      </c>
      <c r="C24620" s="380" t="s">
        <v>8</v>
      </c>
      <c r="D24620" s="381">
        <v>179.12</v>
      </c>
    </row>
    <row r="24621" spans="1:4" ht="18" customHeight="1" x14ac:dyDescent="0.25">
      <c r="A24621" s="379" t="s">
        <v>53247</v>
      </c>
      <c r="B24621" s="380" t="s">
        <v>53248</v>
      </c>
      <c r="C24621" s="380" t="s">
        <v>8</v>
      </c>
      <c r="D24621" s="381">
        <v>181.52</v>
      </c>
    </row>
    <row r="24622" spans="1:4" ht="18" customHeight="1" x14ac:dyDescent="0.25">
      <c r="A24622" s="379" t="s">
        <v>53249</v>
      </c>
      <c r="B24622" s="380" t="s">
        <v>53250</v>
      </c>
      <c r="C24622" s="380" t="s">
        <v>8</v>
      </c>
      <c r="D24622" s="381">
        <v>357.59</v>
      </c>
    </row>
    <row r="24623" spans="1:4" ht="18" customHeight="1" x14ac:dyDescent="0.25">
      <c r="A24623" s="379" t="s">
        <v>53251</v>
      </c>
      <c r="B24623" s="380" t="s">
        <v>53252</v>
      </c>
      <c r="C24623" s="380" t="s">
        <v>8</v>
      </c>
      <c r="D24623" s="381">
        <v>347.29</v>
      </c>
    </row>
    <row r="24624" spans="1:4" ht="18" customHeight="1" x14ac:dyDescent="0.25">
      <c r="A24624" s="379" t="s">
        <v>53253</v>
      </c>
      <c r="B24624" s="380" t="s">
        <v>53254</v>
      </c>
      <c r="C24624" s="380" t="s">
        <v>8</v>
      </c>
      <c r="D24624" s="381">
        <v>318.33</v>
      </c>
    </row>
    <row r="24625" spans="1:4" ht="18" customHeight="1" x14ac:dyDescent="0.25">
      <c r="A24625" s="379" t="s">
        <v>53255</v>
      </c>
      <c r="B24625" s="380" t="s">
        <v>53256</v>
      </c>
      <c r="C24625" s="380" t="s">
        <v>8</v>
      </c>
      <c r="D24625" s="381">
        <v>323.82</v>
      </c>
    </row>
    <row r="24626" spans="1:4" ht="18" customHeight="1" x14ac:dyDescent="0.25">
      <c r="A24626" s="379" t="s">
        <v>53257</v>
      </c>
      <c r="B24626" s="380" t="s">
        <v>53258</v>
      </c>
      <c r="C24626" s="380" t="s">
        <v>8</v>
      </c>
      <c r="D24626" s="381">
        <v>399.99</v>
      </c>
    </row>
    <row r="24627" spans="1:4" ht="18" customHeight="1" x14ac:dyDescent="0.25">
      <c r="A24627" s="379" t="s">
        <v>53259</v>
      </c>
      <c r="B24627" s="380" t="s">
        <v>53260</v>
      </c>
      <c r="C24627" s="380" t="s">
        <v>8</v>
      </c>
      <c r="D24627" s="381">
        <v>324.72000000000003</v>
      </c>
    </row>
    <row r="24628" spans="1:4" ht="18" customHeight="1" x14ac:dyDescent="0.25">
      <c r="A24628" s="379" t="s">
        <v>53261</v>
      </c>
      <c r="B24628" s="380" t="s">
        <v>53262</v>
      </c>
      <c r="C24628" s="380" t="s">
        <v>8</v>
      </c>
      <c r="D24628" s="381">
        <v>339.36</v>
      </c>
    </row>
    <row r="24629" spans="1:4" ht="18" customHeight="1" x14ac:dyDescent="0.25">
      <c r="A24629" s="379" t="s">
        <v>53263</v>
      </c>
      <c r="B24629" s="380" t="s">
        <v>53264</v>
      </c>
      <c r="C24629" s="380" t="s">
        <v>8</v>
      </c>
      <c r="D24629" s="381">
        <v>353.72</v>
      </c>
    </row>
    <row r="24630" spans="1:4" ht="18" customHeight="1" x14ac:dyDescent="0.25">
      <c r="A24630" s="379" t="s">
        <v>53265</v>
      </c>
      <c r="B24630" s="380" t="s">
        <v>53266</v>
      </c>
      <c r="C24630" s="380" t="s">
        <v>8</v>
      </c>
      <c r="D24630" s="381">
        <v>377.53</v>
      </c>
    </row>
    <row r="24631" spans="1:4" ht="18" customHeight="1" x14ac:dyDescent="0.25">
      <c r="A24631" s="379" t="s">
        <v>53267</v>
      </c>
      <c r="B24631" s="380" t="s">
        <v>53268</v>
      </c>
      <c r="C24631" s="380" t="s">
        <v>8</v>
      </c>
      <c r="D24631" s="381">
        <v>369.44</v>
      </c>
    </row>
    <row r="24632" spans="1:4" ht="18" customHeight="1" x14ac:dyDescent="0.25">
      <c r="A24632" s="379" t="s">
        <v>53269</v>
      </c>
      <c r="B24632" s="380" t="s">
        <v>53270</v>
      </c>
      <c r="C24632" s="380" t="s">
        <v>8</v>
      </c>
      <c r="D24632" s="381">
        <v>373.56</v>
      </c>
    </row>
    <row r="24633" spans="1:4" ht="18" customHeight="1" x14ac:dyDescent="0.25">
      <c r="A24633" s="379" t="s">
        <v>53271</v>
      </c>
      <c r="B24633" s="380" t="s">
        <v>53272</v>
      </c>
      <c r="C24633" s="380" t="s">
        <v>8</v>
      </c>
      <c r="D24633" s="381">
        <v>409.34</v>
      </c>
    </row>
    <row r="24634" spans="1:4" ht="18" customHeight="1" x14ac:dyDescent="0.25">
      <c r="A24634" s="379" t="s">
        <v>53273</v>
      </c>
      <c r="B24634" s="380" t="s">
        <v>53274</v>
      </c>
      <c r="C24634" s="380" t="s">
        <v>8</v>
      </c>
      <c r="D24634" s="381">
        <v>363.26</v>
      </c>
    </row>
    <row r="24635" spans="1:4" ht="18" customHeight="1" x14ac:dyDescent="0.25">
      <c r="A24635" s="379" t="s">
        <v>53275</v>
      </c>
      <c r="B24635" s="380" t="s">
        <v>53276</v>
      </c>
      <c r="C24635" s="380" t="s">
        <v>8</v>
      </c>
      <c r="D24635" s="381">
        <v>364.51</v>
      </c>
    </row>
    <row r="24636" spans="1:4" ht="18" customHeight="1" x14ac:dyDescent="0.25">
      <c r="A24636" s="379" t="s">
        <v>53277</v>
      </c>
      <c r="B24636" s="380" t="s">
        <v>53278</v>
      </c>
      <c r="C24636" s="380" t="s">
        <v>8</v>
      </c>
      <c r="D24636" s="381">
        <v>329.48</v>
      </c>
    </row>
    <row r="24637" spans="1:4" ht="18" customHeight="1" x14ac:dyDescent="0.25">
      <c r="A24637" s="379" t="s">
        <v>53279</v>
      </c>
      <c r="B24637" s="380" t="s">
        <v>53280</v>
      </c>
      <c r="C24637" s="380" t="s">
        <v>8</v>
      </c>
      <c r="D24637" s="381">
        <v>345.18</v>
      </c>
    </row>
    <row r="24638" spans="1:4" ht="18" customHeight="1" x14ac:dyDescent="0.25">
      <c r="A24638" s="379" t="s">
        <v>53281</v>
      </c>
      <c r="B24638" s="380" t="s">
        <v>53282</v>
      </c>
      <c r="C24638" s="380" t="s">
        <v>8</v>
      </c>
      <c r="D24638" s="381">
        <v>441.94</v>
      </c>
    </row>
    <row r="24639" spans="1:4" ht="18" customHeight="1" x14ac:dyDescent="0.25">
      <c r="A24639" s="379" t="s">
        <v>53283</v>
      </c>
      <c r="B24639" s="380" t="s">
        <v>53284</v>
      </c>
      <c r="C24639" s="380" t="s">
        <v>8</v>
      </c>
      <c r="D24639" s="381">
        <v>332.89</v>
      </c>
    </row>
    <row r="24640" spans="1:4" ht="18" customHeight="1" x14ac:dyDescent="0.25">
      <c r="A24640" s="379" t="s">
        <v>53285</v>
      </c>
      <c r="B24640" s="380" t="s">
        <v>53286</v>
      </c>
      <c r="C24640" s="380" t="s">
        <v>8</v>
      </c>
      <c r="D24640" s="381">
        <v>321.14</v>
      </c>
    </row>
    <row r="24641" spans="1:4" ht="9" customHeight="1" x14ac:dyDescent="0.25">
      <c r="A24641" s="379" t="s">
        <v>53287</v>
      </c>
      <c r="B24641" s="380" t="s">
        <v>53288</v>
      </c>
      <c r="C24641" s="380" t="s">
        <v>8</v>
      </c>
      <c r="D24641" s="381">
        <v>599.07000000000005</v>
      </c>
    </row>
    <row r="24642" spans="1:4" ht="18" customHeight="1" x14ac:dyDescent="0.25">
      <c r="A24642" s="379" t="s">
        <v>53289</v>
      </c>
      <c r="B24642" s="380" t="s">
        <v>53290</v>
      </c>
      <c r="C24642" s="380" t="s">
        <v>8</v>
      </c>
      <c r="D24642" s="381">
        <v>337.18</v>
      </c>
    </row>
    <row r="24643" spans="1:4" ht="18" customHeight="1" x14ac:dyDescent="0.25">
      <c r="A24643" s="379" t="s">
        <v>53291</v>
      </c>
      <c r="B24643" s="380" t="s">
        <v>53292</v>
      </c>
      <c r="C24643" s="380" t="s">
        <v>8</v>
      </c>
      <c r="D24643" s="381">
        <v>298.06</v>
      </c>
    </row>
    <row r="24644" spans="1:4" ht="18" customHeight="1" x14ac:dyDescent="0.25">
      <c r="A24644" s="379" t="s">
        <v>53293</v>
      </c>
      <c r="B24644" s="380" t="s">
        <v>53294</v>
      </c>
      <c r="C24644" s="380" t="s">
        <v>8</v>
      </c>
      <c r="D24644" s="381">
        <v>328.38</v>
      </c>
    </row>
    <row r="24645" spans="1:4" ht="18" customHeight="1" x14ac:dyDescent="0.25">
      <c r="A24645" s="379" t="s">
        <v>53295</v>
      </c>
      <c r="B24645" s="380" t="s">
        <v>53296</v>
      </c>
      <c r="C24645" s="380" t="s">
        <v>8</v>
      </c>
      <c r="D24645" s="381">
        <v>328.78</v>
      </c>
    </row>
    <row r="24646" spans="1:4" ht="18" customHeight="1" x14ac:dyDescent="0.25">
      <c r="A24646" s="379" t="s">
        <v>53297</v>
      </c>
      <c r="B24646" s="380" t="s">
        <v>53298</v>
      </c>
      <c r="C24646" s="380" t="s">
        <v>8</v>
      </c>
      <c r="D24646" s="381">
        <v>358.78</v>
      </c>
    </row>
    <row r="24647" spans="1:4" ht="18" customHeight="1" x14ac:dyDescent="0.25">
      <c r="A24647" s="379" t="s">
        <v>53299</v>
      </c>
      <c r="B24647" s="380" t="s">
        <v>53300</v>
      </c>
      <c r="C24647" s="380" t="s">
        <v>8</v>
      </c>
      <c r="D24647" s="381">
        <v>377.22</v>
      </c>
    </row>
    <row r="24648" spans="1:4" ht="18" customHeight="1" x14ac:dyDescent="0.25">
      <c r="A24648" s="379" t="s">
        <v>53301</v>
      </c>
      <c r="B24648" s="380" t="s">
        <v>53302</v>
      </c>
      <c r="C24648" s="380" t="s">
        <v>8</v>
      </c>
      <c r="D24648" s="381">
        <v>377.22</v>
      </c>
    </row>
    <row r="24649" spans="1:4" ht="18" customHeight="1" x14ac:dyDescent="0.25">
      <c r="A24649" s="379" t="s">
        <v>53303</v>
      </c>
      <c r="B24649" s="380" t="s">
        <v>53304</v>
      </c>
      <c r="C24649" s="380" t="s">
        <v>8</v>
      </c>
      <c r="D24649" s="381">
        <v>361.96</v>
      </c>
    </row>
    <row r="24650" spans="1:4" ht="18" customHeight="1" x14ac:dyDescent="0.25">
      <c r="A24650" s="379" t="s">
        <v>53305</v>
      </c>
      <c r="B24650" s="380" t="s">
        <v>53306</v>
      </c>
      <c r="C24650" s="380" t="s">
        <v>8</v>
      </c>
      <c r="D24650" s="381">
        <v>363.01</v>
      </c>
    </row>
    <row r="24651" spans="1:4" ht="18" customHeight="1" x14ac:dyDescent="0.25">
      <c r="A24651" s="379" t="s">
        <v>53307</v>
      </c>
      <c r="B24651" s="380" t="s">
        <v>53308</v>
      </c>
      <c r="C24651" s="380" t="s">
        <v>8</v>
      </c>
      <c r="D24651" s="381">
        <v>362.12</v>
      </c>
    </row>
    <row r="24652" spans="1:4" ht="18" customHeight="1" x14ac:dyDescent="0.25">
      <c r="A24652" s="379" t="s">
        <v>53309</v>
      </c>
      <c r="B24652" s="380" t="s">
        <v>53310</v>
      </c>
      <c r="C24652" s="380" t="s">
        <v>8</v>
      </c>
      <c r="D24652" s="381">
        <v>319.27999999999997</v>
      </c>
    </row>
    <row r="24653" spans="1:4" ht="9" customHeight="1" x14ac:dyDescent="0.25">
      <c r="A24653" s="379" t="s">
        <v>53311</v>
      </c>
      <c r="B24653" s="380" t="s">
        <v>53312</v>
      </c>
      <c r="C24653" s="380" t="s">
        <v>8</v>
      </c>
      <c r="D24653" s="381">
        <v>364.14</v>
      </c>
    </row>
    <row r="24654" spans="1:4" ht="9" customHeight="1" x14ac:dyDescent="0.25">
      <c r="A24654" s="379" t="s">
        <v>53313</v>
      </c>
      <c r="B24654" s="380" t="s">
        <v>53314</v>
      </c>
      <c r="C24654" s="380" t="s">
        <v>8</v>
      </c>
      <c r="D24654" s="381">
        <v>364.94</v>
      </c>
    </row>
    <row r="24655" spans="1:4" ht="9" customHeight="1" x14ac:dyDescent="0.25">
      <c r="A24655" s="379" t="s">
        <v>31296</v>
      </c>
      <c r="B24655" s="380" t="s">
        <v>53315</v>
      </c>
      <c r="C24655" s="380" t="s">
        <v>8</v>
      </c>
      <c r="D24655" s="381">
        <v>76.91</v>
      </c>
    </row>
    <row r="24656" spans="1:4" ht="9" customHeight="1" x14ac:dyDescent="0.25">
      <c r="A24656" s="379" t="s">
        <v>53316</v>
      </c>
      <c r="B24656" s="380" t="s">
        <v>53317</v>
      </c>
      <c r="C24656" s="380" t="s">
        <v>8</v>
      </c>
      <c r="D24656" s="381">
        <v>100.52</v>
      </c>
    </row>
    <row r="24657" spans="1:4" ht="9" customHeight="1" x14ac:dyDescent="0.25">
      <c r="A24657" s="379" t="s">
        <v>53318</v>
      </c>
      <c r="B24657" s="380" t="s">
        <v>53319</v>
      </c>
      <c r="C24657" s="380" t="s">
        <v>8</v>
      </c>
      <c r="D24657" s="381">
        <v>67.77</v>
      </c>
    </row>
    <row r="24658" spans="1:4" ht="9" customHeight="1" x14ac:dyDescent="0.25">
      <c r="A24658" s="379" t="s">
        <v>53320</v>
      </c>
      <c r="B24658" s="380" t="s">
        <v>53321</v>
      </c>
      <c r="C24658" s="380" t="s">
        <v>7</v>
      </c>
      <c r="D24658" s="381">
        <v>314.66000000000003</v>
      </c>
    </row>
    <row r="24659" spans="1:4" ht="9" customHeight="1" x14ac:dyDescent="0.25">
      <c r="A24659" s="379" t="s">
        <v>53322</v>
      </c>
      <c r="B24659" s="380" t="s">
        <v>53323</v>
      </c>
      <c r="C24659" s="380" t="s">
        <v>8</v>
      </c>
      <c r="D24659" s="381">
        <v>184.61</v>
      </c>
    </row>
    <row r="24660" spans="1:4" ht="9" customHeight="1" x14ac:dyDescent="0.25">
      <c r="A24660" s="379" t="s">
        <v>53324</v>
      </c>
      <c r="B24660" s="380" t="s">
        <v>53325</v>
      </c>
      <c r="C24660" s="380" t="s">
        <v>7</v>
      </c>
      <c r="D24660" s="381">
        <v>161.47999999999999</v>
      </c>
    </row>
    <row r="24661" spans="1:4" ht="9" customHeight="1" x14ac:dyDescent="0.25">
      <c r="A24661" s="379" t="s">
        <v>53326</v>
      </c>
      <c r="B24661" s="380" t="s">
        <v>53327</v>
      </c>
      <c r="C24661" s="380" t="s">
        <v>8</v>
      </c>
      <c r="D24661" s="381">
        <v>56.75</v>
      </c>
    </row>
    <row r="24662" spans="1:4" ht="9" customHeight="1" x14ac:dyDescent="0.25">
      <c r="A24662" s="379" t="s">
        <v>53328</v>
      </c>
      <c r="B24662" s="380" t="s">
        <v>53329</v>
      </c>
      <c r="C24662" s="380" t="s">
        <v>8</v>
      </c>
      <c r="D24662" s="381">
        <v>87.69</v>
      </c>
    </row>
    <row r="24663" spans="1:4" ht="9" customHeight="1" x14ac:dyDescent="0.25">
      <c r="A24663" s="379" t="s">
        <v>53330</v>
      </c>
      <c r="B24663" s="380" t="s">
        <v>53331</v>
      </c>
      <c r="C24663" s="380" t="s">
        <v>8</v>
      </c>
      <c r="D24663" s="381">
        <v>81.349999999999994</v>
      </c>
    </row>
    <row r="24664" spans="1:4" ht="9" customHeight="1" x14ac:dyDescent="0.25">
      <c r="A24664" s="379" t="s">
        <v>53332</v>
      </c>
      <c r="B24664" s="380" t="s">
        <v>53333</v>
      </c>
      <c r="C24664" s="380" t="s">
        <v>7</v>
      </c>
      <c r="D24664" s="381">
        <v>675.95</v>
      </c>
    </row>
    <row r="24665" spans="1:4" ht="9" customHeight="1" x14ac:dyDescent="0.25">
      <c r="A24665" s="379" t="s">
        <v>31298</v>
      </c>
      <c r="B24665" s="380" t="s">
        <v>53334</v>
      </c>
      <c r="C24665" s="380" t="s">
        <v>8</v>
      </c>
      <c r="D24665" s="381">
        <v>93.74</v>
      </c>
    </row>
    <row r="24666" spans="1:4" ht="9" customHeight="1" x14ac:dyDescent="0.25">
      <c r="A24666" s="379" t="s">
        <v>53335</v>
      </c>
      <c r="B24666" s="380" t="s">
        <v>53336</v>
      </c>
      <c r="C24666" s="380" t="s">
        <v>8</v>
      </c>
      <c r="D24666" s="381">
        <v>55.52</v>
      </c>
    </row>
    <row r="24667" spans="1:4" ht="9" customHeight="1" x14ac:dyDescent="0.25">
      <c r="A24667" s="379" t="s">
        <v>53337</v>
      </c>
      <c r="B24667" s="380" t="s">
        <v>53338</v>
      </c>
      <c r="C24667" s="380" t="s">
        <v>8</v>
      </c>
      <c r="D24667" s="381">
        <v>56.09</v>
      </c>
    </row>
    <row r="24668" spans="1:4" ht="9" customHeight="1" x14ac:dyDescent="0.25">
      <c r="A24668" s="379" t="s">
        <v>53339</v>
      </c>
      <c r="B24668" s="380" t="s">
        <v>53340</v>
      </c>
      <c r="C24668" s="380" t="s">
        <v>8</v>
      </c>
      <c r="D24668" s="381">
        <v>106.93</v>
      </c>
    </row>
    <row r="24669" spans="1:4" ht="9" customHeight="1" x14ac:dyDescent="0.25">
      <c r="A24669" s="379" t="s">
        <v>53341</v>
      </c>
      <c r="B24669" s="380" t="s">
        <v>53342</v>
      </c>
      <c r="C24669" s="380" t="s">
        <v>8</v>
      </c>
      <c r="D24669" s="381">
        <v>50.2</v>
      </c>
    </row>
    <row r="24670" spans="1:4" ht="9" customHeight="1" x14ac:dyDescent="0.25">
      <c r="A24670" s="379" t="s">
        <v>53343</v>
      </c>
      <c r="B24670" s="380" t="s">
        <v>53344</v>
      </c>
      <c r="C24670" s="380" t="s">
        <v>7</v>
      </c>
      <c r="D24670" s="381">
        <v>626.77</v>
      </c>
    </row>
    <row r="24671" spans="1:4" ht="9" customHeight="1" x14ac:dyDescent="0.25">
      <c r="A24671" s="379" t="s">
        <v>53345</v>
      </c>
      <c r="B24671" s="380" t="s">
        <v>53346</v>
      </c>
      <c r="C24671" s="380" t="s">
        <v>8</v>
      </c>
      <c r="D24671" s="381">
        <v>73.459999999999994</v>
      </c>
    </row>
    <row r="24672" spans="1:4" ht="9" customHeight="1" x14ac:dyDescent="0.25">
      <c r="A24672" s="379" t="s">
        <v>53347</v>
      </c>
      <c r="B24672" s="380" t="s">
        <v>53348</v>
      </c>
      <c r="C24672" s="380" t="s">
        <v>8</v>
      </c>
      <c r="D24672" s="381">
        <v>81.99</v>
      </c>
    </row>
    <row r="24673" spans="1:4" ht="9" customHeight="1" x14ac:dyDescent="0.25">
      <c r="A24673" s="379" t="s">
        <v>53349</v>
      </c>
      <c r="B24673" s="380" t="s">
        <v>53350</v>
      </c>
      <c r="C24673" s="380" t="s">
        <v>8</v>
      </c>
      <c r="D24673" s="381">
        <v>147.88999999999999</v>
      </c>
    </row>
    <row r="24674" spans="1:4" ht="9" customHeight="1" x14ac:dyDescent="0.25">
      <c r="A24674" s="379" t="s">
        <v>53351</v>
      </c>
      <c r="B24674" s="380" t="s">
        <v>53352</v>
      </c>
      <c r="C24674" s="380" t="s">
        <v>8</v>
      </c>
      <c r="D24674" s="381">
        <v>76.06</v>
      </c>
    </row>
    <row r="24675" spans="1:4" ht="9" customHeight="1" x14ac:dyDescent="0.25">
      <c r="A24675" s="379" t="s">
        <v>31300</v>
      </c>
      <c r="B24675" s="380" t="s">
        <v>53353</v>
      </c>
      <c r="C24675" s="380" t="s">
        <v>8</v>
      </c>
      <c r="D24675" s="381">
        <v>76.86</v>
      </c>
    </row>
    <row r="24676" spans="1:4" ht="9" customHeight="1" x14ac:dyDescent="0.25">
      <c r="A24676" s="379" t="s">
        <v>53354</v>
      </c>
      <c r="B24676" s="380" t="s">
        <v>53355</v>
      </c>
      <c r="C24676" s="380" t="s">
        <v>8</v>
      </c>
      <c r="D24676" s="381">
        <v>79.78</v>
      </c>
    </row>
    <row r="24677" spans="1:4" ht="9" customHeight="1" x14ac:dyDescent="0.25">
      <c r="A24677" s="379" t="s">
        <v>53356</v>
      </c>
      <c r="B24677" s="380" t="s">
        <v>53357</v>
      </c>
      <c r="C24677" s="380" t="s">
        <v>8</v>
      </c>
      <c r="D24677" s="381">
        <v>58.19</v>
      </c>
    </row>
    <row r="24678" spans="1:4" ht="9" customHeight="1" x14ac:dyDescent="0.25">
      <c r="A24678" s="379" t="s">
        <v>53358</v>
      </c>
      <c r="B24678" s="380" t="s">
        <v>53359</v>
      </c>
      <c r="C24678" s="380" t="s">
        <v>8</v>
      </c>
      <c r="D24678" s="381">
        <v>317.42</v>
      </c>
    </row>
    <row r="24679" spans="1:4" ht="9" customHeight="1" x14ac:dyDescent="0.25">
      <c r="A24679" s="379" t="s">
        <v>53360</v>
      </c>
      <c r="B24679" s="380" t="s">
        <v>53361</v>
      </c>
      <c r="C24679" s="380" t="s">
        <v>8</v>
      </c>
      <c r="D24679" s="381">
        <v>565.76</v>
      </c>
    </row>
    <row r="24680" spans="1:4" ht="9" customHeight="1" x14ac:dyDescent="0.25">
      <c r="A24680" s="379" t="s">
        <v>53362</v>
      </c>
      <c r="B24680" s="380" t="s">
        <v>53363</v>
      </c>
      <c r="C24680" s="380" t="s">
        <v>8</v>
      </c>
      <c r="D24680" s="381">
        <v>345.81</v>
      </c>
    </row>
    <row r="24681" spans="1:4" ht="9" customHeight="1" x14ac:dyDescent="0.25">
      <c r="A24681" s="379" t="s">
        <v>53364</v>
      </c>
      <c r="B24681" s="380" t="s">
        <v>53365</v>
      </c>
      <c r="C24681" s="380" t="s">
        <v>8</v>
      </c>
      <c r="D24681" s="381">
        <v>422.53</v>
      </c>
    </row>
    <row r="24682" spans="1:4" ht="9" customHeight="1" x14ac:dyDescent="0.25">
      <c r="A24682" s="379" t="s">
        <v>53366</v>
      </c>
      <c r="B24682" s="380" t="s">
        <v>53367</v>
      </c>
      <c r="C24682" s="380" t="s">
        <v>8</v>
      </c>
      <c r="D24682" s="381">
        <v>488.52</v>
      </c>
    </row>
    <row r="24683" spans="1:4" ht="9" customHeight="1" x14ac:dyDescent="0.25">
      <c r="A24683" s="379" t="s">
        <v>53368</v>
      </c>
      <c r="B24683" s="380" t="s">
        <v>53369</v>
      </c>
      <c r="C24683" s="380" t="s">
        <v>8</v>
      </c>
      <c r="D24683" s="381">
        <v>407.93</v>
      </c>
    </row>
    <row r="24684" spans="1:4" ht="9" customHeight="1" x14ac:dyDescent="0.25">
      <c r="A24684" s="379" t="s">
        <v>53370</v>
      </c>
      <c r="B24684" s="380" t="s">
        <v>53371</v>
      </c>
      <c r="C24684" s="380" t="s">
        <v>8</v>
      </c>
      <c r="D24684" s="381">
        <v>613</v>
      </c>
    </row>
    <row r="24685" spans="1:4" ht="9" customHeight="1" x14ac:dyDescent="0.25">
      <c r="A24685" s="379" t="s">
        <v>31308</v>
      </c>
      <c r="B24685" s="380" t="s">
        <v>53372</v>
      </c>
      <c r="C24685" s="380" t="s">
        <v>8</v>
      </c>
      <c r="D24685" s="381">
        <v>446.87</v>
      </c>
    </row>
    <row r="24686" spans="1:4" ht="9" customHeight="1" x14ac:dyDescent="0.25">
      <c r="A24686" s="379" t="s">
        <v>53373</v>
      </c>
      <c r="B24686" s="380" t="s">
        <v>53374</v>
      </c>
      <c r="C24686" s="380" t="s">
        <v>8</v>
      </c>
      <c r="D24686" s="381">
        <v>341.06</v>
      </c>
    </row>
    <row r="24687" spans="1:4" ht="9" customHeight="1" x14ac:dyDescent="0.25">
      <c r="A24687" s="379" t="s">
        <v>53375</v>
      </c>
      <c r="B24687" s="380" t="s">
        <v>53376</v>
      </c>
      <c r="C24687" s="380" t="s">
        <v>8</v>
      </c>
      <c r="D24687" s="381">
        <v>512.41</v>
      </c>
    </row>
    <row r="24688" spans="1:4" ht="9" customHeight="1" x14ac:dyDescent="0.25">
      <c r="A24688" s="379" t="s">
        <v>53377</v>
      </c>
      <c r="B24688" s="380" t="s">
        <v>53378</v>
      </c>
      <c r="C24688" s="380" t="s">
        <v>8</v>
      </c>
      <c r="D24688" s="381">
        <v>414.76</v>
      </c>
    </row>
    <row r="24689" spans="1:4" ht="9" customHeight="1" x14ac:dyDescent="0.25">
      <c r="A24689" s="379" t="s">
        <v>53379</v>
      </c>
      <c r="B24689" s="380" t="s">
        <v>53380</v>
      </c>
      <c r="C24689" s="380" t="s">
        <v>8</v>
      </c>
      <c r="D24689" s="381">
        <v>489.87</v>
      </c>
    </row>
    <row r="24690" spans="1:4" ht="9" customHeight="1" x14ac:dyDescent="0.25">
      <c r="A24690" s="379" t="s">
        <v>53381</v>
      </c>
      <c r="B24690" s="380" t="s">
        <v>53382</v>
      </c>
      <c r="C24690" s="380" t="s">
        <v>8</v>
      </c>
      <c r="D24690" s="381">
        <v>71.739999999999995</v>
      </c>
    </row>
    <row r="24691" spans="1:4" ht="9" customHeight="1" x14ac:dyDescent="0.25">
      <c r="A24691" s="379" t="s">
        <v>53383</v>
      </c>
      <c r="B24691" s="380" t="s">
        <v>53384</v>
      </c>
      <c r="C24691" s="380" t="s">
        <v>8</v>
      </c>
      <c r="D24691" s="381">
        <v>85.14</v>
      </c>
    </row>
    <row r="24692" spans="1:4" ht="9" customHeight="1" x14ac:dyDescent="0.25">
      <c r="A24692" s="379" t="s">
        <v>53385</v>
      </c>
      <c r="B24692" s="380" t="s">
        <v>53386</v>
      </c>
      <c r="C24692" s="380" t="s">
        <v>8</v>
      </c>
      <c r="D24692" s="381">
        <v>90.37</v>
      </c>
    </row>
    <row r="24693" spans="1:4" ht="9" customHeight="1" x14ac:dyDescent="0.25">
      <c r="A24693" s="379" t="s">
        <v>53387</v>
      </c>
      <c r="B24693" s="380" t="s">
        <v>53388</v>
      </c>
      <c r="C24693" s="380" t="s">
        <v>8</v>
      </c>
      <c r="D24693" s="381">
        <v>292.8</v>
      </c>
    </row>
    <row r="24694" spans="1:4" ht="9" customHeight="1" x14ac:dyDescent="0.25">
      <c r="A24694" s="379" t="s">
        <v>53389</v>
      </c>
      <c r="B24694" s="380" t="s">
        <v>53390</v>
      </c>
      <c r="C24694" s="380" t="s">
        <v>8</v>
      </c>
      <c r="D24694" s="381">
        <v>332.63</v>
      </c>
    </row>
    <row r="24695" spans="1:4" ht="9" customHeight="1" x14ac:dyDescent="0.25">
      <c r="A24695" s="379" t="s">
        <v>53391</v>
      </c>
      <c r="B24695" s="380" t="s">
        <v>53392</v>
      </c>
      <c r="C24695" s="380" t="s">
        <v>8</v>
      </c>
      <c r="D24695" s="381">
        <v>365.89</v>
      </c>
    </row>
    <row r="24696" spans="1:4" ht="9" customHeight="1" x14ac:dyDescent="0.25">
      <c r="A24696" s="379" t="s">
        <v>53393</v>
      </c>
      <c r="B24696" s="380" t="s">
        <v>53394</v>
      </c>
      <c r="C24696" s="380" t="s">
        <v>8</v>
      </c>
      <c r="D24696" s="381">
        <v>914.87</v>
      </c>
    </row>
    <row r="24697" spans="1:4" ht="9" customHeight="1" x14ac:dyDescent="0.25">
      <c r="A24697" s="379" t="s">
        <v>53395</v>
      </c>
      <c r="B24697" s="380" t="s">
        <v>53396</v>
      </c>
      <c r="C24697" s="380" t="s">
        <v>8</v>
      </c>
      <c r="D24697" s="381">
        <v>920.82</v>
      </c>
    </row>
    <row r="24698" spans="1:4" ht="9" customHeight="1" x14ac:dyDescent="0.25">
      <c r="A24698" s="379" t="s">
        <v>53397</v>
      </c>
      <c r="B24698" s="380" t="s">
        <v>53398</v>
      </c>
      <c r="C24698" s="380" t="s">
        <v>8</v>
      </c>
      <c r="D24698" s="381">
        <v>2161.08</v>
      </c>
    </row>
    <row r="24699" spans="1:4" ht="9" customHeight="1" x14ac:dyDescent="0.25">
      <c r="A24699" s="379" t="s">
        <v>53399</v>
      </c>
      <c r="B24699" s="380" t="s">
        <v>53400</v>
      </c>
      <c r="C24699" s="380" t="s">
        <v>8</v>
      </c>
      <c r="D24699" s="381">
        <v>3574.55</v>
      </c>
    </row>
    <row r="24700" spans="1:4" ht="9" customHeight="1" x14ac:dyDescent="0.25">
      <c r="A24700" s="379" t="s">
        <v>53401</v>
      </c>
      <c r="B24700" s="380" t="s">
        <v>53402</v>
      </c>
      <c r="C24700" s="380" t="s">
        <v>8</v>
      </c>
      <c r="D24700" s="381">
        <v>221.11</v>
      </c>
    </row>
    <row r="24701" spans="1:4" ht="9" customHeight="1" x14ac:dyDescent="0.25">
      <c r="A24701" s="379" t="s">
        <v>53403</v>
      </c>
      <c r="B24701" s="380" t="s">
        <v>53404</v>
      </c>
      <c r="C24701" s="380" t="s">
        <v>8</v>
      </c>
      <c r="D24701" s="381">
        <v>1938.97</v>
      </c>
    </row>
    <row r="24702" spans="1:4" ht="9" customHeight="1" x14ac:dyDescent="0.25">
      <c r="A24702" s="379" t="s">
        <v>53405</v>
      </c>
      <c r="B24702" s="380" t="s">
        <v>53406</v>
      </c>
      <c r="C24702" s="380" t="s">
        <v>8</v>
      </c>
      <c r="D24702" s="381">
        <v>2887.99</v>
      </c>
    </row>
    <row r="24703" spans="1:4" ht="9" customHeight="1" x14ac:dyDescent="0.25">
      <c r="A24703" s="379" t="s">
        <v>53407</v>
      </c>
      <c r="B24703" s="380" t="s">
        <v>53408</v>
      </c>
      <c r="C24703" s="380" t="s">
        <v>8</v>
      </c>
      <c r="D24703" s="381">
        <v>4666.8100000000004</v>
      </c>
    </row>
    <row r="24704" spans="1:4" ht="9" customHeight="1" x14ac:dyDescent="0.25">
      <c r="A24704" s="379" t="s">
        <v>53409</v>
      </c>
      <c r="B24704" s="380" t="s">
        <v>53410</v>
      </c>
      <c r="C24704" s="380" t="s">
        <v>8</v>
      </c>
      <c r="D24704" s="381">
        <v>5906.05</v>
      </c>
    </row>
    <row r="24705" spans="1:4" ht="9" customHeight="1" x14ac:dyDescent="0.25">
      <c r="A24705" s="379" t="s">
        <v>53411</v>
      </c>
      <c r="B24705" s="380" t="s">
        <v>53412</v>
      </c>
      <c r="C24705" s="380" t="s">
        <v>8</v>
      </c>
      <c r="D24705" s="381">
        <v>18151.03</v>
      </c>
    </row>
    <row r="24706" spans="1:4" ht="9" customHeight="1" x14ac:dyDescent="0.25">
      <c r="A24706" s="379" t="s">
        <v>53413</v>
      </c>
      <c r="B24706" s="380" t="s">
        <v>53414</v>
      </c>
      <c r="C24706" s="380" t="s">
        <v>8</v>
      </c>
      <c r="D24706" s="381">
        <v>39.42</v>
      </c>
    </row>
    <row r="24707" spans="1:4" ht="9" customHeight="1" x14ac:dyDescent="0.25">
      <c r="A24707" s="379" t="s">
        <v>53415</v>
      </c>
      <c r="B24707" s="380" t="s">
        <v>53416</v>
      </c>
      <c r="C24707" s="380" t="s">
        <v>8</v>
      </c>
      <c r="D24707" s="381">
        <v>145.76</v>
      </c>
    </row>
    <row r="24708" spans="1:4" ht="9" customHeight="1" x14ac:dyDescent="0.25">
      <c r="A24708" s="379" t="s">
        <v>53417</v>
      </c>
      <c r="B24708" s="380" t="s">
        <v>53418</v>
      </c>
      <c r="C24708" s="380" t="s">
        <v>8</v>
      </c>
      <c r="D24708" s="381">
        <v>28.04</v>
      </c>
    </row>
    <row r="24709" spans="1:4" ht="9" customHeight="1" x14ac:dyDescent="0.25">
      <c r="A24709" s="379" t="s">
        <v>53419</v>
      </c>
      <c r="B24709" s="380" t="s">
        <v>53420</v>
      </c>
      <c r="C24709" s="380" t="s">
        <v>8</v>
      </c>
      <c r="D24709" s="381">
        <v>378.37</v>
      </c>
    </row>
    <row r="24710" spans="1:4" ht="9" customHeight="1" x14ac:dyDescent="0.25">
      <c r="A24710" s="379" t="s">
        <v>53421</v>
      </c>
      <c r="B24710" s="380" t="s">
        <v>53422</v>
      </c>
      <c r="C24710" s="380" t="s">
        <v>8</v>
      </c>
      <c r="D24710" s="381">
        <v>329.1</v>
      </c>
    </row>
    <row r="24711" spans="1:4" ht="9" customHeight="1" x14ac:dyDescent="0.25">
      <c r="A24711" s="379" t="s">
        <v>53423</v>
      </c>
      <c r="B24711" s="380" t="s">
        <v>53424</v>
      </c>
      <c r="C24711" s="380" t="s">
        <v>8</v>
      </c>
      <c r="D24711" s="381">
        <v>228.36</v>
      </c>
    </row>
    <row r="24712" spans="1:4" ht="9" customHeight="1" x14ac:dyDescent="0.25">
      <c r="A24712" s="379" t="s">
        <v>53425</v>
      </c>
      <c r="B24712" s="380" t="s">
        <v>53426</v>
      </c>
      <c r="C24712" s="380" t="s">
        <v>8</v>
      </c>
      <c r="D24712" s="381">
        <v>795.4</v>
      </c>
    </row>
    <row r="24713" spans="1:4" ht="9" customHeight="1" x14ac:dyDescent="0.25">
      <c r="A24713" s="379" t="s">
        <v>53427</v>
      </c>
      <c r="B24713" s="380" t="s">
        <v>53428</v>
      </c>
      <c r="C24713" s="380" t="s">
        <v>8</v>
      </c>
      <c r="D24713" s="381">
        <v>569.86</v>
      </c>
    </row>
    <row r="24714" spans="1:4" ht="9" customHeight="1" x14ac:dyDescent="0.25">
      <c r="A24714" s="379" t="s">
        <v>53429</v>
      </c>
      <c r="B24714" s="380" t="s">
        <v>53430</v>
      </c>
      <c r="C24714" s="380" t="s">
        <v>8</v>
      </c>
      <c r="D24714" s="381">
        <v>790.14</v>
      </c>
    </row>
    <row r="24715" spans="1:4" ht="9" customHeight="1" x14ac:dyDescent="0.25">
      <c r="A24715" s="379" t="s">
        <v>53431</v>
      </c>
      <c r="B24715" s="380" t="s">
        <v>53432</v>
      </c>
      <c r="C24715" s="380" t="s">
        <v>8</v>
      </c>
      <c r="D24715" s="381">
        <v>387.98</v>
      </c>
    </row>
    <row r="24716" spans="1:4" ht="9" customHeight="1" x14ac:dyDescent="0.25">
      <c r="A24716" s="379" t="s">
        <v>53433</v>
      </c>
      <c r="B24716" s="380" t="s">
        <v>53434</v>
      </c>
      <c r="C24716" s="380" t="s">
        <v>8</v>
      </c>
      <c r="D24716" s="381">
        <v>336.28</v>
      </c>
    </row>
    <row r="24717" spans="1:4" ht="9" customHeight="1" x14ac:dyDescent="0.25">
      <c r="A24717" s="379" t="s">
        <v>53435</v>
      </c>
      <c r="B24717" s="380" t="s">
        <v>53436</v>
      </c>
      <c r="C24717" s="380" t="s">
        <v>8</v>
      </c>
      <c r="D24717" s="381">
        <v>504.9</v>
      </c>
    </row>
    <row r="24718" spans="1:4" ht="9" customHeight="1" x14ac:dyDescent="0.25">
      <c r="A24718" s="379" t="s">
        <v>53437</v>
      </c>
      <c r="B24718" s="380" t="s">
        <v>53438</v>
      </c>
      <c r="C24718" s="380" t="s">
        <v>8</v>
      </c>
      <c r="D24718" s="381">
        <v>513.85</v>
      </c>
    </row>
    <row r="24719" spans="1:4" ht="9" customHeight="1" x14ac:dyDescent="0.25">
      <c r="A24719" s="379" t="s">
        <v>53439</v>
      </c>
      <c r="B24719" s="380" t="s">
        <v>53440</v>
      </c>
      <c r="C24719" s="380" t="s">
        <v>8</v>
      </c>
      <c r="D24719" s="381">
        <v>312.47000000000003</v>
      </c>
    </row>
    <row r="24720" spans="1:4" ht="9" customHeight="1" x14ac:dyDescent="0.25">
      <c r="A24720" s="379" t="s">
        <v>53441</v>
      </c>
      <c r="B24720" s="380" t="s">
        <v>53442</v>
      </c>
      <c r="C24720" s="380" t="s">
        <v>8</v>
      </c>
      <c r="D24720" s="381">
        <v>320.68</v>
      </c>
    </row>
    <row r="24721" spans="1:4" ht="9" customHeight="1" x14ac:dyDescent="0.25">
      <c r="A24721" s="379" t="s">
        <v>53443</v>
      </c>
      <c r="B24721" s="380" t="s">
        <v>53444</v>
      </c>
      <c r="C24721" s="380" t="s">
        <v>8</v>
      </c>
      <c r="D24721" s="381">
        <v>327.85</v>
      </c>
    </row>
    <row r="24722" spans="1:4" ht="9" customHeight="1" x14ac:dyDescent="0.25">
      <c r="A24722" s="379" t="s">
        <v>53445</v>
      </c>
      <c r="B24722" s="380" t="s">
        <v>53446</v>
      </c>
      <c r="C24722" s="380" t="s">
        <v>8</v>
      </c>
      <c r="D24722" s="381">
        <v>329.63</v>
      </c>
    </row>
    <row r="24723" spans="1:4" ht="9" customHeight="1" x14ac:dyDescent="0.25">
      <c r="A24723" s="379" t="s">
        <v>53447</v>
      </c>
      <c r="B24723" s="380" t="s">
        <v>53448</v>
      </c>
      <c r="C24723" s="380" t="s">
        <v>8</v>
      </c>
      <c r="D24723" s="381">
        <v>332.94</v>
      </c>
    </row>
    <row r="24724" spans="1:4" ht="9" customHeight="1" x14ac:dyDescent="0.25">
      <c r="A24724" s="379" t="s">
        <v>53449</v>
      </c>
      <c r="B24724" s="380" t="s">
        <v>53450</v>
      </c>
      <c r="C24724" s="380" t="s">
        <v>8</v>
      </c>
      <c r="D24724" s="381">
        <v>311.92</v>
      </c>
    </row>
    <row r="24725" spans="1:4" ht="9" customHeight="1" x14ac:dyDescent="0.25">
      <c r="A24725" s="379" t="s">
        <v>53451</v>
      </c>
      <c r="B24725" s="380" t="s">
        <v>53452</v>
      </c>
      <c r="C24725" s="380" t="s">
        <v>8</v>
      </c>
      <c r="D24725" s="381">
        <v>293.63</v>
      </c>
    </row>
    <row r="24726" spans="1:4" ht="9" customHeight="1" x14ac:dyDescent="0.25">
      <c r="A24726" s="379" t="s">
        <v>53453</v>
      </c>
      <c r="B24726" s="380" t="s">
        <v>53454</v>
      </c>
      <c r="C24726" s="380" t="s">
        <v>8</v>
      </c>
      <c r="D24726" s="381">
        <v>287.52999999999997</v>
      </c>
    </row>
    <row r="24727" spans="1:4" ht="9" customHeight="1" x14ac:dyDescent="0.25">
      <c r="A24727" s="379" t="s">
        <v>53455</v>
      </c>
      <c r="B24727" s="380" t="s">
        <v>53456</v>
      </c>
      <c r="C24727" s="380" t="s">
        <v>8</v>
      </c>
      <c r="D24727" s="381">
        <v>324.54000000000002</v>
      </c>
    </row>
    <row r="24728" spans="1:4" ht="9" customHeight="1" x14ac:dyDescent="0.25">
      <c r="A24728" s="379" t="s">
        <v>53457</v>
      </c>
      <c r="B24728" s="380" t="s">
        <v>53458</v>
      </c>
      <c r="C24728" s="380" t="s">
        <v>8</v>
      </c>
      <c r="D24728" s="381">
        <v>312.66000000000003</v>
      </c>
    </row>
    <row r="24729" spans="1:4" ht="9" customHeight="1" x14ac:dyDescent="0.25">
      <c r="A24729" s="379" t="s">
        <v>53459</v>
      </c>
      <c r="B24729" s="380" t="s">
        <v>53460</v>
      </c>
      <c r="C24729" s="380" t="s">
        <v>8</v>
      </c>
      <c r="D24729" s="381">
        <v>321.3</v>
      </c>
    </row>
    <row r="24730" spans="1:4" ht="9" customHeight="1" x14ac:dyDescent="0.25">
      <c r="A24730" s="379" t="s">
        <v>53461</v>
      </c>
      <c r="B24730" s="380" t="s">
        <v>53462</v>
      </c>
      <c r="C24730" s="380" t="s">
        <v>8</v>
      </c>
      <c r="D24730" s="381">
        <v>1023.54</v>
      </c>
    </row>
    <row r="24731" spans="1:4" ht="9" customHeight="1" x14ac:dyDescent="0.25">
      <c r="A24731" s="379" t="s">
        <v>53463</v>
      </c>
      <c r="B24731" s="380" t="s">
        <v>53464</v>
      </c>
      <c r="C24731" s="380" t="s">
        <v>8</v>
      </c>
      <c r="D24731" s="381">
        <v>930.66</v>
      </c>
    </row>
    <row r="24732" spans="1:4" ht="9" customHeight="1" x14ac:dyDescent="0.25">
      <c r="A24732" s="379" t="s">
        <v>53465</v>
      </c>
      <c r="B24732" s="380" t="s">
        <v>53466</v>
      </c>
      <c r="C24732" s="380" t="s">
        <v>8</v>
      </c>
      <c r="D24732" s="381">
        <v>1028.0999999999999</v>
      </c>
    </row>
    <row r="24733" spans="1:4" ht="9" customHeight="1" x14ac:dyDescent="0.25">
      <c r="A24733" s="379" t="s">
        <v>53467</v>
      </c>
      <c r="B24733" s="380" t="s">
        <v>53468</v>
      </c>
      <c r="C24733" s="380" t="s">
        <v>49077</v>
      </c>
      <c r="D24733" s="381">
        <v>2205.8000000000002</v>
      </c>
    </row>
    <row r="24734" spans="1:4" ht="9" customHeight="1" x14ac:dyDescent="0.25">
      <c r="A24734" s="379" t="s">
        <v>53469</v>
      </c>
      <c r="B24734" s="380" t="s">
        <v>53470</v>
      </c>
      <c r="C24734" s="380" t="s">
        <v>8</v>
      </c>
      <c r="D24734" s="381">
        <v>2020.91</v>
      </c>
    </row>
    <row r="24735" spans="1:4" ht="9" customHeight="1" x14ac:dyDescent="0.25">
      <c r="A24735" s="379" t="s">
        <v>53471</v>
      </c>
      <c r="B24735" s="380" t="s">
        <v>53472</v>
      </c>
      <c r="C24735" s="380" t="s">
        <v>8</v>
      </c>
      <c r="D24735" s="381">
        <v>93829.24</v>
      </c>
    </row>
    <row r="24736" spans="1:4" ht="9" customHeight="1" x14ac:dyDescent="0.25">
      <c r="A24736" s="379" t="s">
        <v>53473</v>
      </c>
      <c r="B24736" s="380" t="s">
        <v>53474</v>
      </c>
      <c r="C24736" s="380" t="s">
        <v>7</v>
      </c>
      <c r="D24736" s="381">
        <v>153.06</v>
      </c>
    </row>
    <row r="24737" spans="1:4" ht="9" customHeight="1" x14ac:dyDescent="0.25">
      <c r="A24737" s="379" t="s">
        <v>53475</v>
      </c>
      <c r="B24737" s="380" t="s">
        <v>53476</v>
      </c>
      <c r="C24737" s="380" t="s">
        <v>14</v>
      </c>
      <c r="D24737" s="381">
        <v>1376.08</v>
      </c>
    </row>
    <row r="24738" spans="1:4" ht="9" customHeight="1" x14ac:dyDescent="0.25">
      <c r="A24738" s="379" t="s">
        <v>53477</v>
      </c>
      <c r="B24738" s="380" t="s">
        <v>53478</v>
      </c>
      <c r="C24738" s="380" t="s">
        <v>14</v>
      </c>
      <c r="D24738" s="381">
        <v>1256.1199999999999</v>
      </c>
    </row>
    <row r="24739" spans="1:4" ht="9" customHeight="1" x14ac:dyDescent="0.25">
      <c r="A24739" s="382" t="s">
        <v>53479</v>
      </c>
      <c r="B24739" s="380" t="s">
        <v>53480</v>
      </c>
      <c r="C24739" s="383" t="s">
        <v>8</v>
      </c>
      <c r="D24739" s="384">
        <v>7577.75</v>
      </c>
    </row>
    <row r="24740" spans="1:4" ht="9" customHeight="1" x14ac:dyDescent="0.25">
      <c r="A24740" s="379" t="s">
        <v>53481</v>
      </c>
      <c r="B24740" s="380" t="s">
        <v>53482</v>
      </c>
      <c r="C24740" s="380" t="s">
        <v>14</v>
      </c>
      <c r="D24740" s="381">
        <v>966.54</v>
      </c>
    </row>
    <row r="24741" spans="1:4" ht="9" customHeight="1" x14ac:dyDescent="0.25">
      <c r="A24741" s="379" t="s">
        <v>53483</v>
      </c>
      <c r="B24741" s="380" t="s">
        <v>53484</v>
      </c>
      <c r="C24741" s="380" t="s">
        <v>7</v>
      </c>
      <c r="D24741" s="381">
        <v>183.68</v>
      </c>
    </row>
    <row r="24742" spans="1:4" ht="9" customHeight="1" x14ac:dyDescent="0.25">
      <c r="A24742" s="379" t="s">
        <v>53485</v>
      </c>
      <c r="B24742" s="380" t="s">
        <v>53486</v>
      </c>
      <c r="C24742" s="380" t="s">
        <v>14</v>
      </c>
      <c r="D24742" s="381">
        <v>828.3</v>
      </c>
    </row>
    <row r="24743" spans="1:4" ht="9" customHeight="1" x14ac:dyDescent="0.25">
      <c r="A24743" s="379" t="s">
        <v>53487</v>
      </c>
      <c r="B24743" s="380" t="s">
        <v>53488</v>
      </c>
      <c r="C24743" s="380" t="s">
        <v>7</v>
      </c>
      <c r="D24743" s="381">
        <v>205.22</v>
      </c>
    </row>
    <row r="24744" spans="1:4" ht="9" customHeight="1" x14ac:dyDescent="0.25">
      <c r="A24744" s="379" t="s">
        <v>53489</v>
      </c>
      <c r="B24744" s="380" t="s">
        <v>53490</v>
      </c>
      <c r="C24744" s="380" t="s">
        <v>8</v>
      </c>
      <c r="D24744" s="381">
        <v>25438.11</v>
      </c>
    </row>
    <row r="24745" spans="1:4" ht="9" customHeight="1" x14ac:dyDescent="0.25">
      <c r="A24745" s="379" t="s">
        <v>53491</v>
      </c>
      <c r="B24745" s="380" t="s">
        <v>53492</v>
      </c>
      <c r="C24745" s="380" t="s">
        <v>48180</v>
      </c>
      <c r="D24745" s="381">
        <v>633.67999999999995</v>
      </c>
    </row>
    <row r="24746" spans="1:4" ht="9" customHeight="1" x14ac:dyDescent="0.25">
      <c r="A24746" s="379" t="s">
        <v>53493</v>
      </c>
      <c r="B24746" s="380" t="s">
        <v>53494</v>
      </c>
      <c r="C24746" s="380" t="s">
        <v>14</v>
      </c>
      <c r="D24746" s="381">
        <v>51.26</v>
      </c>
    </row>
    <row r="24747" spans="1:4" ht="9" customHeight="1" x14ac:dyDescent="0.25">
      <c r="A24747" s="379" t="s">
        <v>53495</v>
      </c>
      <c r="B24747" s="380" t="s">
        <v>53496</v>
      </c>
      <c r="C24747" s="380" t="s">
        <v>14</v>
      </c>
      <c r="D24747" s="381">
        <v>74.36</v>
      </c>
    </row>
    <row r="24748" spans="1:4" ht="9" customHeight="1" x14ac:dyDescent="0.25">
      <c r="A24748" s="379" t="s">
        <v>53497</v>
      </c>
      <c r="B24748" s="380" t="s">
        <v>53498</v>
      </c>
      <c r="C24748" s="380" t="s">
        <v>8</v>
      </c>
      <c r="D24748" s="381">
        <v>656.56</v>
      </c>
    </row>
    <row r="24749" spans="1:4" ht="9" customHeight="1" x14ac:dyDescent="0.25">
      <c r="A24749" s="379" t="s">
        <v>53499</v>
      </c>
      <c r="B24749" s="380" t="s">
        <v>53500</v>
      </c>
      <c r="C24749" s="380" t="s">
        <v>14</v>
      </c>
      <c r="D24749" s="381">
        <v>160.33000000000001</v>
      </c>
    </row>
    <row r="24750" spans="1:4" ht="9" customHeight="1" x14ac:dyDescent="0.25">
      <c r="A24750" s="379" t="s">
        <v>53501</v>
      </c>
      <c r="B24750" s="380" t="s">
        <v>53502</v>
      </c>
      <c r="C24750" s="380" t="s">
        <v>14</v>
      </c>
      <c r="D24750" s="381">
        <v>163.66999999999999</v>
      </c>
    </row>
    <row r="24751" spans="1:4" ht="9" customHeight="1" x14ac:dyDescent="0.25">
      <c r="A24751" s="379" t="s">
        <v>53503</v>
      </c>
      <c r="B24751" s="380" t="s">
        <v>53504</v>
      </c>
      <c r="C24751" s="380" t="s">
        <v>14</v>
      </c>
      <c r="D24751" s="381">
        <v>170.45</v>
      </c>
    </row>
    <row r="24752" spans="1:4" ht="9" customHeight="1" x14ac:dyDescent="0.25">
      <c r="A24752" s="379" t="s">
        <v>53505</v>
      </c>
      <c r="B24752" s="380" t="s">
        <v>53506</v>
      </c>
      <c r="C24752" s="380" t="s">
        <v>14</v>
      </c>
      <c r="D24752" s="381">
        <v>70.069999999999993</v>
      </c>
    </row>
    <row r="24753" spans="1:4" ht="9" customHeight="1" x14ac:dyDescent="0.25">
      <c r="A24753" s="379" t="s">
        <v>53507</v>
      </c>
      <c r="B24753" s="380" t="s">
        <v>53508</v>
      </c>
      <c r="C24753" s="380" t="s">
        <v>14</v>
      </c>
      <c r="D24753" s="381">
        <v>90</v>
      </c>
    </row>
    <row r="24754" spans="1:4" ht="9" customHeight="1" x14ac:dyDescent="0.25">
      <c r="A24754" s="379" t="s">
        <v>53509</v>
      </c>
      <c r="B24754" s="380" t="s">
        <v>53510</v>
      </c>
      <c r="C24754" s="380" t="s">
        <v>14</v>
      </c>
      <c r="D24754" s="381">
        <v>116.87</v>
      </c>
    </row>
    <row r="24755" spans="1:4" ht="9" customHeight="1" x14ac:dyDescent="0.25">
      <c r="A24755" s="379" t="s">
        <v>53511</v>
      </c>
      <c r="B24755" s="380" t="s">
        <v>53512</v>
      </c>
      <c r="C24755" s="380" t="s">
        <v>14</v>
      </c>
      <c r="D24755" s="381">
        <v>156.44</v>
      </c>
    </row>
    <row r="24756" spans="1:4" ht="9" customHeight="1" x14ac:dyDescent="0.25">
      <c r="A24756" s="379" t="s">
        <v>53513</v>
      </c>
      <c r="B24756" s="380" t="s">
        <v>53514</v>
      </c>
      <c r="C24756" s="380" t="s">
        <v>14</v>
      </c>
      <c r="D24756" s="381">
        <v>145.41</v>
      </c>
    </row>
    <row r="24757" spans="1:4" ht="9" customHeight="1" x14ac:dyDescent="0.25">
      <c r="A24757" s="379" t="s">
        <v>53515</v>
      </c>
      <c r="B24757" s="380" t="s">
        <v>53516</v>
      </c>
      <c r="C24757" s="380" t="s">
        <v>14</v>
      </c>
      <c r="D24757" s="381">
        <v>211.11</v>
      </c>
    </row>
    <row r="24758" spans="1:4" ht="9" customHeight="1" x14ac:dyDescent="0.25">
      <c r="A24758" s="379" t="s">
        <v>53517</v>
      </c>
      <c r="B24758" s="380" t="s">
        <v>53518</v>
      </c>
      <c r="C24758" s="380" t="s">
        <v>14</v>
      </c>
      <c r="D24758" s="381">
        <v>175.97</v>
      </c>
    </row>
    <row r="24759" spans="1:4" ht="9" customHeight="1" x14ac:dyDescent="0.25">
      <c r="A24759" s="379" t="s">
        <v>53519</v>
      </c>
      <c r="B24759" s="380" t="s">
        <v>53520</v>
      </c>
      <c r="C24759" s="380" t="s">
        <v>14</v>
      </c>
      <c r="D24759" s="381">
        <v>661.65</v>
      </c>
    </row>
    <row r="24760" spans="1:4" ht="9" customHeight="1" x14ac:dyDescent="0.25">
      <c r="A24760" s="379" t="s">
        <v>53521</v>
      </c>
      <c r="B24760" s="380" t="s">
        <v>53522</v>
      </c>
      <c r="C24760" s="380" t="s">
        <v>14</v>
      </c>
      <c r="D24760" s="381">
        <v>734.81</v>
      </c>
    </row>
    <row r="24761" spans="1:4" ht="9" customHeight="1" x14ac:dyDescent="0.25">
      <c r="A24761" s="379" t="s">
        <v>53523</v>
      </c>
      <c r="B24761" s="380" t="s">
        <v>53524</v>
      </c>
      <c r="C24761" s="380" t="s">
        <v>14</v>
      </c>
      <c r="D24761" s="381">
        <v>859.45</v>
      </c>
    </row>
    <row r="24762" spans="1:4" ht="9" customHeight="1" x14ac:dyDescent="0.25">
      <c r="A24762" s="379" t="s">
        <v>53525</v>
      </c>
      <c r="B24762" s="380" t="s">
        <v>53526</v>
      </c>
      <c r="C24762" s="380" t="s">
        <v>14</v>
      </c>
      <c r="D24762" s="381">
        <v>101</v>
      </c>
    </row>
    <row r="24763" spans="1:4" ht="9" customHeight="1" x14ac:dyDescent="0.25">
      <c r="A24763" s="379" t="s">
        <v>53527</v>
      </c>
      <c r="B24763" s="380" t="s">
        <v>53528</v>
      </c>
      <c r="C24763" s="380" t="s">
        <v>14</v>
      </c>
      <c r="D24763" s="381">
        <v>114.88</v>
      </c>
    </row>
    <row r="24764" spans="1:4" ht="9" customHeight="1" x14ac:dyDescent="0.25">
      <c r="A24764" s="379" t="s">
        <v>53529</v>
      </c>
      <c r="B24764" s="380" t="s">
        <v>53530</v>
      </c>
      <c r="C24764" s="380" t="s">
        <v>14</v>
      </c>
      <c r="D24764" s="381">
        <v>205.36</v>
      </c>
    </row>
    <row r="24765" spans="1:4" ht="9" customHeight="1" x14ac:dyDescent="0.25">
      <c r="A24765" s="379" t="s">
        <v>53531</v>
      </c>
      <c r="B24765" s="380" t="s">
        <v>53532</v>
      </c>
      <c r="C24765" s="380" t="s">
        <v>14</v>
      </c>
      <c r="D24765" s="381">
        <v>3584.82</v>
      </c>
    </row>
    <row r="24766" spans="1:4" ht="9" customHeight="1" x14ac:dyDescent="0.25">
      <c r="A24766" s="379" t="s">
        <v>53533</v>
      </c>
      <c r="B24766" s="380" t="s">
        <v>53534</v>
      </c>
      <c r="C24766" s="380" t="s">
        <v>8</v>
      </c>
      <c r="D24766" s="381">
        <v>1014.46</v>
      </c>
    </row>
    <row r="24767" spans="1:4" ht="9" customHeight="1" x14ac:dyDescent="0.25">
      <c r="A24767" s="379" t="s">
        <v>53535</v>
      </c>
      <c r="B24767" s="380" t="s">
        <v>53536</v>
      </c>
      <c r="C24767" s="380" t="s">
        <v>14</v>
      </c>
      <c r="D24767" s="381">
        <v>5154.9399999999996</v>
      </c>
    </row>
    <row r="24768" spans="1:4" ht="9" customHeight="1" x14ac:dyDescent="0.25">
      <c r="A24768" s="379" t="s">
        <v>53537</v>
      </c>
      <c r="B24768" s="380" t="s">
        <v>53538</v>
      </c>
      <c r="C24768" s="380" t="s">
        <v>8</v>
      </c>
      <c r="D24768" s="381">
        <v>1880.8</v>
      </c>
    </row>
    <row r="24769" spans="1:4" ht="9" customHeight="1" x14ac:dyDescent="0.25">
      <c r="A24769" s="379" t="s">
        <v>53539</v>
      </c>
      <c r="B24769" s="380" t="s">
        <v>53540</v>
      </c>
      <c r="C24769" s="380" t="s">
        <v>10</v>
      </c>
      <c r="D24769" s="381">
        <v>588.26</v>
      </c>
    </row>
    <row r="24770" spans="1:4" ht="9" customHeight="1" x14ac:dyDescent="0.25">
      <c r="A24770" s="379" t="s">
        <v>53541</v>
      </c>
      <c r="B24770" s="380" t="s">
        <v>53542</v>
      </c>
      <c r="C24770" s="380" t="s">
        <v>14</v>
      </c>
      <c r="D24770" s="381">
        <v>4187.71</v>
      </c>
    </row>
    <row r="24771" spans="1:4" ht="9" customHeight="1" x14ac:dyDescent="0.25">
      <c r="A24771" s="379" t="s">
        <v>53543</v>
      </c>
      <c r="B24771" s="380" t="s">
        <v>53544</v>
      </c>
      <c r="C24771" s="380" t="s">
        <v>10</v>
      </c>
      <c r="D24771" s="381">
        <v>313.3</v>
      </c>
    </row>
    <row r="24772" spans="1:4" ht="9" customHeight="1" x14ac:dyDescent="0.25">
      <c r="A24772" s="379" t="s">
        <v>53545</v>
      </c>
      <c r="B24772" s="380" t="s">
        <v>53546</v>
      </c>
      <c r="C24772" s="380" t="s">
        <v>14</v>
      </c>
      <c r="D24772" s="381">
        <v>6031.83</v>
      </c>
    </row>
    <row r="24773" spans="1:4" ht="9" customHeight="1" x14ac:dyDescent="0.25">
      <c r="A24773" s="379" t="s">
        <v>53547</v>
      </c>
      <c r="B24773" s="380" t="s">
        <v>53548</v>
      </c>
      <c r="C24773" s="380" t="s">
        <v>14</v>
      </c>
      <c r="D24773" s="381">
        <v>82.55</v>
      </c>
    </row>
    <row r="24774" spans="1:4" ht="9" customHeight="1" x14ac:dyDescent="0.25">
      <c r="A24774" s="379" t="s">
        <v>53549</v>
      </c>
      <c r="B24774" s="380" t="s">
        <v>53550</v>
      </c>
      <c r="C24774" s="380" t="s">
        <v>14</v>
      </c>
      <c r="D24774" s="381">
        <v>121.39</v>
      </c>
    </row>
    <row r="24775" spans="1:4" ht="9" customHeight="1" x14ac:dyDescent="0.25">
      <c r="A24775" s="379" t="s">
        <v>53551</v>
      </c>
      <c r="B24775" s="380" t="s">
        <v>53552</v>
      </c>
      <c r="C24775" s="380" t="s">
        <v>14</v>
      </c>
      <c r="D24775" s="381">
        <v>230.18</v>
      </c>
    </row>
    <row r="24776" spans="1:4" ht="9" customHeight="1" x14ac:dyDescent="0.25">
      <c r="A24776" s="379" t="s">
        <v>53553</v>
      </c>
      <c r="B24776" s="380" t="s">
        <v>53554</v>
      </c>
      <c r="C24776" s="380" t="s">
        <v>14</v>
      </c>
      <c r="D24776" s="381">
        <v>311.45</v>
      </c>
    </row>
    <row r="24777" spans="1:4" ht="9" customHeight="1" x14ac:dyDescent="0.25">
      <c r="A24777" s="379" t="s">
        <v>53555</v>
      </c>
      <c r="B24777" s="380" t="s">
        <v>53556</v>
      </c>
      <c r="C24777" s="380" t="s">
        <v>14</v>
      </c>
      <c r="D24777" s="381">
        <v>485.47</v>
      </c>
    </row>
    <row r="24778" spans="1:4" ht="9" customHeight="1" x14ac:dyDescent="0.25">
      <c r="A24778" s="379" t="s">
        <v>53557</v>
      </c>
      <c r="B24778" s="380" t="s">
        <v>53558</v>
      </c>
      <c r="C24778" s="380" t="s">
        <v>10</v>
      </c>
      <c r="D24778" s="381">
        <v>91.99</v>
      </c>
    </row>
    <row r="24779" spans="1:4" ht="9" customHeight="1" x14ac:dyDescent="0.25">
      <c r="A24779" s="379" t="s">
        <v>53559</v>
      </c>
      <c r="B24779" s="380" t="s">
        <v>53560</v>
      </c>
      <c r="C24779" s="380" t="s">
        <v>10</v>
      </c>
      <c r="D24779" s="381">
        <v>888.55</v>
      </c>
    </row>
    <row r="24780" spans="1:4" ht="9" customHeight="1" x14ac:dyDescent="0.25">
      <c r="A24780" s="379" t="s">
        <v>53561</v>
      </c>
      <c r="B24780" s="380" t="s">
        <v>53562</v>
      </c>
      <c r="C24780" s="380" t="s">
        <v>7</v>
      </c>
      <c r="D24780" s="381">
        <v>231.92</v>
      </c>
    </row>
    <row r="24781" spans="1:4" ht="9" customHeight="1" x14ac:dyDescent="0.25">
      <c r="A24781" s="379" t="s">
        <v>53563</v>
      </c>
      <c r="B24781" s="380" t="s">
        <v>53564</v>
      </c>
      <c r="C24781" s="380" t="s">
        <v>7</v>
      </c>
      <c r="D24781" s="381">
        <v>350.51</v>
      </c>
    </row>
    <row r="24782" spans="1:4" ht="9" customHeight="1" x14ac:dyDescent="0.25">
      <c r="A24782" s="379" t="s">
        <v>53565</v>
      </c>
      <c r="B24782" s="380" t="s">
        <v>53566</v>
      </c>
      <c r="C24782" s="380" t="s">
        <v>7</v>
      </c>
      <c r="D24782" s="381">
        <v>201.18</v>
      </c>
    </row>
    <row r="24783" spans="1:4" ht="9" customHeight="1" x14ac:dyDescent="0.25">
      <c r="A24783" s="379" t="s">
        <v>53567</v>
      </c>
      <c r="B24783" s="380" t="s">
        <v>53568</v>
      </c>
      <c r="C24783" s="380" t="s">
        <v>8</v>
      </c>
      <c r="D24783" s="381">
        <v>388.59</v>
      </c>
    </row>
    <row r="24784" spans="1:4" ht="9" customHeight="1" x14ac:dyDescent="0.25">
      <c r="A24784" s="379" t="s">
        <v>53569</v>
      </c>
      <c r="B24784" s="380" t="s">
        <v>53570</v>
      </c>
      <c r="C24784" s="380" t="s">
        <v>8</v>
      </c>
      <c r="D24784" s="381">
        <v>901.77</v>
      </c>
    </row>
    <row r="24785" spans="1:4" ht="9" customHeight="1" x14ac:dyDescent="0.25">
      <c r="A24785" s="379" t="s">
        <v>53571</v>
      </c>
      <c r="B24785" s="380" t="s">
        <v>53572</v>
      </c>
      <c r="C24785" s="380" t="s">
        <v>8</v>
      </c>
      <c r="D24785" s="381">
        <v>1016.39</v>
      </c>
    </row>
    <row r="24786" spans="1:4" ht="9" customHeight="1" x14ac:dyDescent="0.25">
      <c r="A24786" s="379" t="s">
        <v>53573</v>
      </c>
      <c r="B24786" s="380" t="s">
        <v>53574</v>
      </c>
      <c r="C24786" s="380" t="s">
        <v>10</v>
      </c>
      <c r="D24786" s="381">
        <v>28.23</v>
      </c>
    </row>
    <row r="24787" spans="1:4" ht="9" customHeight="1" x14ac:dyDescent="0.25">
      <c r="A24787" s="382" t="s">
        <v>53575</v>
      </c>
      <c r="B24787" s="380" t="s">
        <v>53576</v>
      </c>
      <c r="C24787" s="383" t="s">
        <v>8</v>
      </c>
      <c r="D24787" s="384">
        <v>3112.21</v>
      </c>
    </row>
    <row r="24788" spans="1:4" ht="9" customHeight="1" x14ac:dyDescent="0.25">
      <c r="A24788" s="382" t="s">
        <v>53577</v>
      </c>
      <c r="B24788" s="380" t="s">
        <v>53578</v>
      </c>
      <c r="C24788" s="383" t="s">
        <v>8</v>
      </c>
      <c r="D24788" s="384">
        <v>74.069999999999993</v>
      </c>
    </row>
    <row r="24789" spans="1:4" ht="9" customHeight="1" x14ac:dyDescent="0.25">
      <c r="A24789" s="382" t="s">
        <v>53579</v>
      </c>
      <c r="B24789" s="380" t="s">
        <v>53580</v>
      </c>
      <c r="C24789" s="383" t="s">
        <v>14</v>
      </c>
      <c r="D24789" s="384">
        <v>225.54</v>
      </c>
    </row>
    <row r="24790" spans="1:4" ht="9" customHeight="1" x14ac:dyDescent="0.25">
      <c r="A24790" s="382" t="s">
        <v>53581</v>
      </c>
      <c r="B24790" s="380" t="s">
        <v>53582</v>
      </c>
      <c r="C24790" s="383" t="s">
        <v>8</v>
      </c>
      <c r="D24790" s="384">
        <v>697.96</v>
      </c>
    </row>
    <row r="24791" spans="1:4" ht="9" customHeight="1" x14ac:dyDescent="0.25">
      <c r="A24791" s="382" t="s">
        <v>53583</v>
      </c>
      <c r="B24791" s="380" t="s">
        <v>53584</v>
      </c>
      <c r="C24791" s="383" t="s">
        <v>8</v>
      </c>
      <c r="D24791" s="384">
        <v>650.26</v>
      </c>
    </row>
    <row r="24792" spans="1:4" ht="9" customHeight="1" x14ac:dyDescent="0.25">
      <c r="A24792" s="382" t="s">
        <v>53585</v>
      </c>
      <c r="B24792" s="380" t="s">
        <v>53586</v>
      </c>
      <c r="C24792" s="383" t="s">
        <v>14</v>
      </c>
      <c r="D24792" s="384">
        <v>12.89</v>
      </c>
    </row>
    <row r="24793" spans="1:4" ht="9" customHeight="1" x14ac:dyDescent="0.25">
      <c r="A24793" s="379" t="s">
        <v>53587</v>
      </c>
      <c r="B24793" s="380" t="s">
        <v>53588</v>
      </c>
      <c r="C24793" s="380" t="s">
        <v>48180</v>
      </c>
      <c r="D24793" s="381">
        <v>633.67999999999995</v>
      </c>
    </row>
    <row r="24794" spans="1:4" ht="9" customHeight="1" x14ac:dyDescent="0.25">
      <c r="A24794" s="379" t="s">
        <v>53589</v>
      </c>
      <c r="B24794" s="380" t="s">
        <v>53590</v>
      </c>
      <c r="C24794" s="380" t="s">
        <v>29847</v>
      </c>
      <c r="D24794" s="381">
        <v>11338.34</v>
      </c>
    </row>
    <row r="24795" spans="1:4" ht="9" customHeight="1" x14ac:dyDescent="0.25">
      <c r="A24795" s="379" t="s">
        <v>53591</v>
      </c>
      <c r="B24795" s="380" t="s">
        <v>53592</v>
      </c>
      <c r="C24795" s="380" t="s">
        <v>8</v>
      </c>
      <c r="D24795" s="381">
        <v>6639.39</v>
      </c>
    </row>
    <row r="24796" spans="1:4" ht="9" customHeight="1" x14ac:dyDescent="0.25">
      <c r="A24796" s="379" t="s">
        <v>53593</v>
      </c>
      <c r="B24796" s="380" t="s">
        <v>53594</v>
      </c>
      <c r="C24796" s="380" t="s">
        <v>8</v>
      </c>
      <c r="D24796" s="381">
        <v>6639.39</v>
      </c>
    </row>
    <row r="24797" spans="1:4" ht="9" customHeight="1" x14ac:dyDescent="0.25">
      <c r="A24797" s="379" t="s">
        <v>53595</v>
      </c>
      <c r="B24797" s="380" t="s">
        <v>53596</v>
      </c>
      <c r="C24797" s="380" t="s">
        <v>7</v>
      </c>
      <c r="D24797" s="381">
        <v>93.8</v>
      </c>
    </row>
    <row r="24798" spans="1:4" ht="9" customHeight="1" x14ac:dyDescent="0.25">
      <c r="A24798" s="379" t="s">
        <v>53597</v>
      </c>
      <c r="B24798" s="380" t="s">
        <v>53598</v>
      </c>
      <c r="C24798" s="380" t="s">
        <v>7</v>
      </c>
      <c r="D24798" s="381">
        <v>71.31</v>
      </c>
    </row>
    <row r="24799" spans="1:4" ht="9" customHeight="1" x14ac:dyDescent="0.25">
      <c r="A24799" s="379" t="s">
        <v>53599</v>
      </c>
      <c r="B24799" s="380" t="s">
        <v>53600</v>
      </c>
      <c r="C24799" s="380" t="s">
        <v>7</v>
      </c>
      <c r="D24799" s="381">
        <v>147.91</v>
      </c>
    </row>
    <row r="24800" spans="1:4" ht="9" customHeight="1" x14ac:dyDescent="0.25">
      <c r="A24800" s="379" t="s">
        <v>53601</v>
      </c>
      <c r="B24800" s="380" t="s">
        <v>53602</v>
      </c>
      <c r="C24800" s="380" t="s">
        <v>8</v>
      </c>
      <c r="D24800" s="381">
        <v>467.88</v>
      </c>
    </row>
    <row r="24801" spans="1:4" ht="9" customHeight="1" x14ac:dyDescent="0.25">
      <c r="A24801" s="379" t="s">
        <v>53603</v>
      </c>
      <c r="B24801" s="380" t="s">
        <v>53604</v>
      </c>
      <c r="C24801" s="380" t="s">
        <v>8</v>
      </c>
      <c r="D24801" s="381">
        <v>460.82</v>
      </c>
    </row>
    <row r="24802" spans="1:4" ht="9" customHeight="1" x14ac:dyDescent="0.25">
      <c r="A24802" s="379" t="s">
        <v>53605</v>
      </c>
      <c r="B24802" s="380" t="s">
        <v>53606</v>
      </c>
      <c r="C24802" s="380" t="s">
        <v>7</v>
      </c>
      <c r="D24802" s="381">
        <v>411.19</v>
      </c>
    </row>
    <row r="24803" spans="1:4" ht="9" customHeight="1" x14ac:dyDescent="0.25">
      <c r="A24803" s="379" t="s">
        <v>53607</v>
      </c>
      <c r="B24803" s="380" t="s">
        <v>53608</v>
      </c>
      <c r="C24803" s="380" t="s">
        <v>7</v>
      </c>
      <c r="D24803" s="381">
        <v>511.88</v>
      </c>
    </row>
    <row r="24804" spans="1:4" ht="9" customHeight="1" x14ac:dyDescent="0.25">
      <c r="A24804" s="379" t="s">
        <v>53609</v>
      </c>
      <c r="B24804" s="380" t="s">
        <v>53610</v>
      </c>
      <c r="C24804" s="380" t="s">
        <v>7</v>
      </c>
      <c r="D24804" s="381">
        <v>63.45</v>
      </c>
    </row>
    <row r="24805" spans="1:4" ht="9" customHeight="1" x14ac:dyDescent="0.25">
      <c r="A24805" s="379" t="s">
        <v>53611</v>
      </c>
      <c r="B24805" s="385" t="s">
        <v>53612</v>
      </c>
      <c r="C24805" s="380" t="s">
        <v>14</v>
      </c>
      <c r="D24805" s="381">
        <v>103.63</v>
      </c>
    </row>
    <row r="24806" spans="1:4" ht="9" customHeight="1" x14ac:dyDescent="0.25">
      <c r="A24806" s="379" t="s">
        <v>53613</v>
      </c>
      <c r="B24806" s="385" t="s">
        <v>53614</v>
      </c>
      <c r="C24806" s="380" t="s">
        <v>14</v>
      </c>
      <c r="D24806" s="381">
        <v>96.22</v>
      </c>
    </row>
    <row r="24807" spans="1:4" ht="9" customHeight="1" x14ac:dyDescent="0.25">
      <c r="A24807" s="379" t="s">
        <v>53615</v>
      </c>
      <c r="B24807" s="380" t="s">
        <v>53616</v>
      </c>
      <c r="C24807" s="380" t="s">
        <v>7</v>
      </c>
      <c r="D24807" s="381">
        <v>21.55</v>
      </c>
    </row>
    <row r="24808" spans="1:4" ht="9" customHeight="1" x14ac:dyDescent="0.25">
      <c r="A24808" s="379" t="s">
        <v>53617</v>
      </c>
      <c r="B24808" s="380" t="s">
        <v>53618</v>
      </c>
      <c r="C24808" s="380" t="s">
        <v>14</v>
      </c>
      <c r="D24808" s="381">
        <v>32.729999999999997</v>
      </c>
    </row>
    <row r="24809" spans="1:4" ht="9" customHeight="1" x14ac:dyDescent="0.25">
      <c r="A24809" s="379" t="s">
        <v>53619</v>
      </c>
      <c r="B24809" s="380" t="s">
        <v>53620</v>
      </c>
      <c r="C24809" s="380" t="s">
        <v>7</v>
      </c>
      <c r="D24809" s="381">
        <v>3.39</v>
      </c>
    </row>
    <row r="24810" spans="1:4" ht="9" customHeight="1" x14ac:dyDescent="0.25">
      <c r="A24810" s="382" t="s">
        <v>53621</v>
      </c>
      <c r="B24810" s="380" t="s">
        <v>53622</v>
      </c>
      <c r="C24810" s="383" t="s">
        <v>7</v>
      </c>
      <c r="D24810" s="384">
        <v>406.88</v>
      </c>
    </row>
    <row r="24811" spans="1:4" ht="9" customHeight="1" x14ac:dyDescent="0.25">
      <c r="A24811" s="379" t="s">
        <v>53623</v>
      </c>
      <c r="B24811" s="380" t="s">
        <v>53624</v>
      </c>
      <c r="C24811" s="380" t="s">
        <v>40</v>
      </c>
      <c r="D24811" s="381">
        <v>29.09</v>
      </c>
    </row>
    <row r="24812" spans="1:4" ht="9" customHeight="1" x14ac:dyDescent="0.25">
      <c r="A24812" s="379" t="s">
        <v>53625</v>
      </c>
      <c r="B24812" s="380" t="s">
        <v>53626</v>
      </c>
      <c r="C24812" s="380" t="s">
        <v>8</v>
      </c>
      <c r="D24812" s="381">
        <v>28.83</v>
      </c>
    </row>
    <row r="24813" spans="1:4" ht="9" customHeight="1" x14ac:dyDescent="0.25">
      <c r="A24813" s="379" t="s">
        <v>53627</v>
      </c>
      <c r="B24813" s="380" t="s">
        <v>53628</v>
      </c>
      <c r="C24813" s="380" t="s">
        <v>8</v>
      </c>
      <c r="D24813" s="381">
        <v>20.38</v>
      </c>
    </row>
    <row r="24814" spans="1:4" ht="9" customHeight="1" x14ac:dyDescent="0.25">
      <c r="A24814" s="379" t="s">
        <v>53629</v>
      </c>
      <c r="B24814" s="380" t="s">
        <v>53630</v>
      </c>
      <c r="C24814" s="380" t="s">
        <v>8</v>
      </c>
      <c r="D24814" s="381">
        <v>8.15</v>
      </c>
    </row>
    <row r="24815" spans="1:4" ht="9" customHeight="1" x14ac:dyDescent="0.25">
      <c r="A24815" s="379" t="s">
        <v>53631</v>
      </c>
      <c r="B24815" s="380" t="s">
        <v>53632</v>
      </c>
      <c r="C24815" s="380" t="s">
        <v>8</v>
      </c>
      <c r="D24815" s="381">
        <v>4.07</v>
      </c>
    </row>
    <row r="24816" spans="1:4" ht="9" customHeight="1" x14ac:dyDescent="0.25">
      <c r="A24816" s="379" t="s">
        <v>53633</v>
      </c>
      <c r="B24816" s="380" t="s">
        <v>53634</v>
      </c>
      <c r="C24816" s="380" t="s">
        <v>8</v>
      </c>
      <c r="D24816" s="381">
        <v>40.76</v>
      </c>
    </row>
    <row r="24817" spans="1:4" ht="9" customHeight="1" x14ac:dyDescent="0.25">
      <c r="A24817" s="379" t="s">
        <v>53635</v>
      </c>
      <c r="B24817" s="380" t="s">
        <v>53636</v>
      </c>
      <c r="C24817" s="380" t="s">
        <v>8</v>
      </c>
      <c r="D24817" s="381">
        <v>10.19</v>
      </c>
    </row>
    <row r="24818" spans="1:4" ht="9" customHeight="1" x14ac:dyDescent="0.25">
      <c r="A24818" s="379" t="s">
        <v>53637</v>
      </c>
      <c r="B24818" s="380" t="s">
        <v>53638</v>
      </c>
      <c r="C24818" s="380" t="s">
        <v>8</v>
      </c>
      <c r="D24818" s="381">
        <v>20.38</v>
      </c>
    </row>
    <row r="24819" spans="1:4" ht="9" customHeight="1" x14ac:dyDescent="0.25">
      <c r="A24819" s="379" t="s">
        <v>53639</v>
      </c>
      <c r="B24819" s="380" t="s">
        <v>53640</v>
      </c>
      <c r="C24819" s="380" t="s">
        <v>8</v>
      </c>
      <c r="D24819" s="381">
        <v>10.19</v>
      </c>
    </row>
    <row r="24820" spans="1:4" ht="9" customHeight="1" x14ac:dyDescent="0.25">
      <c r="A24820" s="379" t="s">
        <v>53641</v>
      </c>
      <c r="B24820" s="380" t="s">
        <v>53642</v>
      </c>
      <c r="C24820" s="380" t="s">
        <v>48180</v>
      </c>
      <c r="D24820" s="381">
        <v>633.67999999999995</v>
      </c>
    </row>
    <row r="24821" spans="1:4" ht="9" customHeight="1" x14ac:dyDescent="0.25">
      <c r="A24821" s="379" t="s">
        <v>53643</v>
      </c>
      <c r="B24821" s="380" t="s">
        <v>53644</v>
      </c>
      <c r="C24821" s="380" t="s">
        <v>8</v>
      </c>
      <c r="D24821" s="381">
        <v>10.19</v>
      </c>
    </row>
    <row r="24822" spans="1:4" ht="9" customHeight="1" x14ac:dyDescent="0.25">
      <c r="A24822" s="379" t="s">
        <v>53645</v>
      </c>
      <c r="B24822" s="380" t="s">
        <v>53646</v>
      </c>
      <c r="C24822" s="380" t="s">
        <v>8</v>
      </c>
      <c r="D24822" s="381">
        <v>54.6</v>
      </c>
    </row>
    <row r="24823" spans="1:4" ht="9" customHeight="1" x14ac:dyDescent="0.25">
      <c r="A24823" s="379" t="s">
        <v>53647</v>
      </c>
      <c r="B24823" s="380" t="s">
        <v>53648</v>
      </c>
      <c r="C24823" s="380" t="s">
        <v>40</v>
      </c>
      <c r="D24823" s="381">
        <v>21.33</v>
      </c>
    </row>
    <row r="24824" spans="1:4" ht="9" customHeight="1" x14ac:dyDescent="0.25">
      <c r="A24824" s="379" t="s">
        <v>53649</v>
      </c>
      <c r="B24824" s="380" t="s">
        <v>53650</v>
      </c>
      <c r="C24824" s="380" t="s">
        <v>40</v>
      </c>
      <c r="D24824" s="381">
        <v>10.52</v>
      </c>
    </row>
    <row r="24825" spans="1:4" ht="9" customHeight="1" x14ac:dyDescent="0.25">
      <c r="A24825" s="379" t="s">
        <v>53651</v>
      </c>
      <c r="B24825" s="380" t="s">
        <v>53652</v>
      </c>
      <c r="C24825" s="380" t="s">
        <v>40</v>
      </c>
      <c r="D24825" s="381">
        <v>7.98</v>
      </c>
    </row>
    <row r="24826" spans="1:4" ht="9" customHeight="1" x14ac:dyDescent="0.25">
      <c r="A24826" s="379" t="s">
        <v>53653</v>
      </c>
      <c r="B24826" s="385" t="s">
        <v>53654</v>
      </c>
      <c r="C24826" s="380" t="s">
        <v>40</v>
      </c>
      <c r="D24826" s="381">
        <v>6.97</v>
      </c>
    </row>
    <row r="24827" spans="1:4" ht="9" customHeight="1" x14ac:dyDescent="0.25">
      <c r="A24827" s="379" t="s">
        <v>53655</v>
      </c>
      <c r="B24827" s="380" t="s">
        <v>53656</v>
      </c>
      <c r="C24827" s="380" t="s">
        <v>8</v>
      </c>
      <c r="D24827" s="381">
        <v>1746.22</v>
      </c>
    </row>
    <row r="24828" spans="1:4" ht="9" customHeight="1" x14ac:dyDescent="0.25">
      <c r="A24828" s="379" t="s">
        <v>53657</v>
      </c>
      <c r="B24828" s="380" t="s">
        <v>53658</v>
      </c>
      <c r="C24828" s="380" t="s">
        <v>8</v>
      </c>
      <c r="D24828" s="381">
        <v>1876.12</v>
      </c>
    </row>
    <row r="24829" spans="1:4" ht="9" customHeight="1" x14ac:dyDescent="0.25">
      <c r="A24829" s="379" t="s">
        <v>53659</v>
      </c>
      <c r="B24829" s="380" t="s">
        <v>53660</v>
      </c>
      <c r="C24829" s="380" t="s">
        <v>8</v>
      </c>
      <c r="D24829" s="381">
        <v>209.77</v>
      </c>
    </row>
    <row r="24830" spans="1:4" ht="9" customHeight="1" x14ac:dyDescent="0.25">
      <c r="A24830" s="379" t="s">
        <v>53661</v>
      </c>
      <c r="B24830" s="380" t="s">
        <v>53662</v>
      </c>
      <c r="C24830" s="380" t="s">
        <v>8</v>
      </c>
      <c r="D24830" s="381">
        <v>832.6</v>
      </c>
    </row>
    <row r="24831" spans="1:4" ht="9" customHeight="1" x14ac:dyDescent="0.25">
      <c r="A24831" s="379" t="s">
        <v>53663</v>
      </c>
      <c r="B24831" s="380" t="s">
        <v>53664</v>
      </c>
      <c r="C24831" s="380" t="s">
        <v>8</v>
      </c>
      <c r="D24831" s="381">
        <v>1301.44</v>
      </c>
    </row>
    <row r="24832" spans="1:4" ht="9" customHeight="1" x14ac:dyDescent="0.25">
      <c r="A24832" s="379" t="s">
        <v>53665</v>
      </c>
      <c r="B24832" s="380" t="s">
        <v>53666</v>
      </c>
      <c r="C24832" s="380" t="s">
        <v>8</v>
      </c>
      <c r="D24832" s="381">
        <v>419.65</v>
      </c>
    </row>
    <row r="24833" spans="1:4" ht="9" customHeight="1" x14ac:dyDescent="0.25">
      <c r="A24833" s="379" t="s">
        <v>53667</v>
      </c>
      <c r="B24833" s="380" t="s">
        <v>53668</v>
      </c>
      <c r="C24833" s="380" t="s">
        <v>8</v>
      </c>
      <c r="D24833" s="381">
        <v>2232.19</v>
      </c>
    </row>
    <row r="24834" spans="1:4" ht="9" customHeight="1" x14ac:dyDescent="0.25">
      <c r="A24834" s="379" t="s">
        <v>53669</v>
      </c>
      <c r="B24834" s="380" t="s">
        <v>53670</v>
      </c>
      <c r="C24834" s="380" t="s">
        <v>8</v>
      </c>
      <c r="D24834" s="381">
        <v>893.55</v>
      </c>
    </row>
    <row r="24835" spans="1:4" ht="9" customHeight="1" x14ac:dyDescent="0.25">
      <c r="A24835" s="379" t="s">
        <v>53671</v>
      </c>
      <c r="B24835" s="380" t="s">
        <v>53672</v>
      </c>
      <c r="C24835" s="380" t="s">
        <v>8</v>
      </c>
      <c r="D24835" s="381">
        <v>419.65</v>
      </c>
    </row>
    <row r="24836" spans="1:4" ht="9" customHeight="1" x14ac:dyDescent="0.25">
      <c r="A24836" s="379" t="s">
        <v>53673</v>
      </c>
      <c r="B24836" s="380" t="s">
        <v>53674</v>
      </c>
      <c r="C24836" s="380" t="s">
        <v>8</v>
      </c>
      <c r="D24836" s="381">
        <v>1456.55</v>
      </c>
    </row>
    <row r="24837" spans="1:4" ht="9" customHeight="1" x14ac:dyDescent="0.25">
      <c r="A24837" s="382" t="s">
        <v>53675</v>
      </c>
      <c r="B24837" s="380" t="s">
        <v>53676</v>
      </c>
      <c r="C24837" s="383" t="s">
        <v>14</v>
      </c>
      <c r="D24837" s="384">
        <v>348.42</v>
      </c>
    </row>
    <row r="24838" spans="1:4" ht="9" customHeight="1" x14ac:dyDescent="0.25">
      <c r="A24838" s="379" t="s">
        <v>53677</v>
      </c>
      <c r="B24838" s="380" t="s">
        <v>53678</v>
      </c>
      <c r="C24838" s="380" t="s">
        <v>8</v>
      </c>
      <c r="D24838" s="381">
        <v>259.06</v>
      </c>
    </row>
    <row r="24839" spans="1:4" ht="9" customHeight="1" x14ac:dyDescent="0.25">
      <c r="A24839" s="379" t="s">
        <v>53679</v>
      </c>
      <c r="B24839" s="380" t="s">
        <v>53680</v>
      </c>
      <c r="C24839" s="380" t="s">
        <v>8</v>
      </c>
      <c r="D24839" s="381">
        <v>56.23</v>
      </c>
    </row>
    <row r="24840" spans="1:4" ht="9" customHeight="1" x14ac:dyDescent="0.25">
      <c r="A24840" s="379" t="s">
        <v>53681</v>
      </c>
      <c r="B24840" s="385" t="s">
        <v>53682</v>
      </c>
      <c r="C24840" s="380" t="s">
        <v>8</v>
      </c>
      <c r="D24840" s="381">
        <v>432.25</v>
      </c>
    </row>
    <row r="24841" spans="1:4" ht="9" customHeight="1" x14ac:dyDescent="0.25">
      <c r="A24841" s="379" t="s">
        <v>53683</v>
      </c>
      <c r="B24841" s="380" t="s">
        <v>53684</v>
      </c>
      <c r="C24841" s="380" t="s">
        <v>8</v>
      </c>
      <c r="D24841" s="381">
        <v>237.34</v>
      </c>
    </row>
    <row r="24842" spans="1:4" ht="9" customHeight="1" x14ac:dyDescent="0.25">
      <c r="A24842" s="379" t="s">
        <v>53685</v>
      </c>
      <c r="B24842" s="380" t="s">
        <v>53548</v>
      </c>
      <c r="C24842" s="380" t="s">
        <v>14</v>
      </c>
      <c r="D24842" s="381">
        <v>82.55</v>
      </c>
    </row>
    <row r="24843" spans="1:4" ht="9" customHeight="1" x14ac:dyDescent="0.25">
      <c r="A24843" s="379" t="s">
        <v>53686</v>
      </c>
      <c r="B24843" s="380" t="s">
        <v>53687</v>
      </c>
      <c r="C24843" s="380" t="s">
        <v>14</v>
      </c>
      <c r="D24843" s="381">
        <v>121.39</v>
      </c>
    </row>
    <row r="24844" spans="1:4" ht="9" customHeight="1" x14ac:dyDescent="0.25">
      <c r="A24844" s="379" t="s">
        <v>53688</v>
      </c>
      <c r="B24844" s="380" t="s">
        <v>53689</v>
      </c>
      <c r="C24844" s="380" t="s">
        <v>8</v>
      </c>
      <c r="D24844" s="381">
        <v>1222.95</v>
      </c>
    </row>
    <row r="24845" spans="1:4" ht="9" customHeight="1" x14ac:dyDescent="0.25">
      <c r="A24845" s="379" t="s">
        <v>53690</v>
      </c>
      <c r="B24845" s="380" t="s">
        <v>53691</v>
      </c>
      <c r="C24845" s="380" t="s">
        <v>8</v>
      </c>
      <c r="D24845" s="381">
        <v>1641.98</v>
      </c>
    </row>
    <row r="24846" spans="1:4" ht="9" customHeight="1" x14ac:dyDescent="0.25">
      <c r="A24846" s="379" t="s">
        <v>53692</v>
      </c>
      <c r="B24846" s="380" t="s">
        <v>53693</v>
      </c>
      <c r="C24846" s="380" t="s">
        <v>8</v>
      </c>
      <c r="D24846" s="381">
        <v>643.69000000000005</v>
      </c>
    </row>
    <row r="24847" spans="1:4" ht="9" customHeight="1" x14ac:dyDescent="0.25">
      <c r="A24847" s="379" t="s">
        <v>53694</v>
      </c>
      <c r="B24847" s="380" t="s">
        <v>53695</v>
      </c>
      <c r="C24847" s="380" t="s">
        <v>8</v>
      </c>
      <c r="D24847" s="381">
        <v>6101.44</v>
      </c>
    </row>
    <row r="24848" spans="1:4" ht="9" customHeight="1" x14ac:dyDescent="0.25">
      <c r="A24848" s="379" t="s">
        <v>53696</v>
      </c>
      <c r="B24848" s="380" t="s">
        <v>53558</v>
      </c>
      <c r="C24848" s="380" t="s">
        <v>10</v>
      </c>
      <c r="D24848" s="381">
        <v>91.99</v>
      </c>
    </row>
    <row r="24849" spans="1:4" ht="9" customHeight="1" x14ac:dyDescent="0.25">
      <c r="A24849" s="379" t="s">
        <v>53697</v>
      </c>
      <c r="B24849" s="380" t="s">
        <v>53560</v>
      </c>
      <c r="C24849" s="380" t="s">
        <v>10</v>
      </c>
      <c r="D24849" s="381">
        <v>888.55</v>
      </c>
    </row>
    <row r="24850" spans="1:4" ht="9" customHeight="1" x14ac:dyDescent="0.25">
      <c r="A24850" s="379" t="s">
        <v>53698</v>
      </c>
      <c r="B24850" s="380" t="s">
        <v>53562</v>
      </c>
      <c r="C24850" s="380" t="s">
        <v>7</v>
      </c>
      <c r="D24850" s="381">
        <v>253.59</v>
      </c>
    </row>
    <row r="24851" spans="1:4" ht="9" customHeight="1" x14ac:dyDescent="0.25">
      <c r="A24851" s="379" t="s">
        <v>53699</v>
      </c>
      <c r="B24851" s="380" t="s">
        <v>53564</v>
      </c>
      <c r="C24851" s="380" t="s">
        <v>7</v>
      </c>
      <c r="D24851" s="381">
        <v>372.18</v>
      </c>
    </row>
    <row r="24852" spans="1:4" ht="9" customHeight="1" x14ac:dyDescent="0.25">
      <c r="A24852" s="379" t="s">
        <v>53700</v>
      </c>
      <c r="B24852" s="380" t="s">
        <v>53566</v>
      </c>
      <c r="C24852" s="380" t="s">
        <v>7</v>
      </c>
      <c r="D24852" s="381">
        <v>201.18</v>
      </c>
    </row>
    <row r="24853" spans="1:4" ht="9" customHeight="1" x14ac:dyDescent="0.25">
      <c r="A24853" s="379" t="s">
        <v>53701</v>
      </c>
      <c r="B24853" s="380" t="s">
        <v>53702</v>
      </c>
      <c r="C24853" s="380" t="s">
        <v>8</v>
      </c>
      <c r="D24853" s="381">
        <v>7583.51</v>
      </c>
    </row>
    <row r="24854" spans="1:4" ht="9" customHeight="1" x14ac:dyDescent="0.25">
      <c r="A24854" s="379" t="s">
        <v>53703</v>
      </c>
      <c r="B24854" s="380" t="s">
        <v>53704</v>
      </c>
      <c r="C24854" s="380" t="s">
        <v>8</v>
      </c>
      <c r="D24854" s="381">
        <v>12879.03</v>
      </c>
    </row>
    <row r="24855" spans="1:4" ht="9" customHeight="1" x14ac:dyDescent="0.25">
      <c r="A24855" s="379" t="s">
        <v>53705</v>
      </c>
      <c r="B24855" s="380" t="s">
        <v>53706</v>
      </c>
      <c r="C24855" s="380" t="s">
        <v>8</v>
      </c>
      <c r="D24855" s="381">
        <v>670.94</v>
      </c>
    </row>
    <row r="24856" spans="1:4" ht="9" customHeight="1" x14ac:dyDescent="0.25">
      <c r="A24856" s="379" t="s">
        <v>53707</v>
      </c>
      <c r="B24856" s="380" t="s">
        <v>53708</v>
      </c>
      <c r="C24856" s="380" t="s">
        <v>8</v>
      </c>
      <c r="D24856" s="381">
        <v>910.51</v>
      </c>
    </row>
    <row r="24857" spans="1:4" ht="9" customHeight="1" x14ac:dyDescent="0.25">
      <c r="A24857" s="379" t="s">
        <v>53709</v>
      </c>
      <c r="B24857" s="380" t="s">
        <v>53710</v>
      </c>
      <c r="C24857" s="380" t="s">
        <v>8</v>
      </c>
      <c r="D24857" s="381">
        <v>1144.92</v>
      </c>
    </row>
    <row r="24858" spans="1:4" ht="9" customHeight="1" x14ac:dyDescent="0.25">
      <c r="A24858" s="379" t="s">
        <v>53711</v>
      </c>
      <c r="B24858" s="380" t="s">
        <v>53712</v>
      </c>
      <c r="C24858" s="380" t="s">
        <v>8</v>
      </c>
      <c r="D24858" s="381">
        <v>19866.71</v>
      </c>
    </row>
    <row r="24859" spans="1:4" ht="9" customHeight="1" x14ac:dyDescent="0.25">
      <c r="A24859" s="379" t="s">
        <v>53713</v>
      </c>
      <c r="B24859" s="380" t="s">
        <v>53714</v>
      </c>
      <c r="C24859" s="380" t="s">
        <v>8</v>
      </c>
      <c r="D24859" s="381">
        <v>22551.72</v>
      </c>
    </row>
    <row r="24860" spans="1:4" ht="9" customHeight="1" x14ac:dyDescent="0.25">
      <c r="A24860" s="379" t="s">
        <v>53715</v>
      </c>
      <c r="B24860" s="380" t="s">
        <v>53716</v>
      </c>
      <c r="C24860" s="380" t="s">
        <v>8</v>
      </c>
      <c r="D24860" s="381">
        <v>29065.439999999999</v>
      </c>
    </row>
    <row r="24861" spans="1:4" ht="9" customHeight="1" x14ac:dyDescent="0.25">
      <c r="A24861" s="379" t="s">
        <v>53717</v>
      </c>
      <c r="B24861" s="380" t="s">
        <v>53718</v>
      </c>
      <c r="C24861" s="380" t="s">
        <v>8</v>
      </c>
      <c r="D24861" s="381">
        <v>29346.66</v>
      </c>
    </row>
    <row r="24862" spans="1:4" ht="9" customHeight="1" x14ac:dyDescent="0.25">
      <c r="A24862" s="379" t="s">
        <v>53719</v>
      </c>
      <c r="B24862" s="380" t="s">
        <v>53720</v>
      </c>
      <c r="C24862" s="380" t="s">
        <v>8</v>
      </c>
      <c r="D24862" s="381">
        <v>33370.86</v>
      </c>
    </row>
    <row r="24863" spans="1:4" ht="9" customHeight="1" x14ac:dyDescent="0.25">
      <c r="A24863" s="379" t="s">
        <v>53721</v>
      </c>
      <c r="B24863" s="380" t="s">
        <v>53722</v>
      </c>
      <c r="C24863" s="380" t="s">
        <v>8</v>
      </c>
      <c r="D24863" s="381">
        <v>36744.54</v>
      </c>
    </row>
    <row r="24864" spans="1:4" ht="9" customHeight="1" x14ac:dyDescent="0.25">
      <c r="A24864" s="379" t="s">
        <v>53723</v>
      </c>
      <c r="B24864" s="380" t="s">
        <v>53724</v>
      </c>
      <c r="C24864" s="380" t="s">
        <v>8</v>
      </c>
      <c r="D24864" s="381">
        <v>15051.37</v>
      </c>
    </row>
    <row r="24865" spans="1:4" ht="9" customHeight="1" x14ac:dyDescent="0.25">
      <c r="A24865" s="379" t="s">
        <v>53725</v>
      </c>
      <c r="B24865" s="380" t="s">
        <v>53726</v>
      </c>
      <c r="C24865" s="380" t="s">
        <v>8</v>
      </c>
      <c r="D24865" s="381">
        <v>17821.43</v>
      </c>
    </row>
    <row r="24866" spans="1:4" ht="9" customHeight="1" x14ac:dyDescent="0.25">
      <c r="A24866" s="379" t="s">
        <v>53727</v>
      </c>
      <c r="B24866" s="380" t="s">
        <v>53728</v>
      </c>
      <c r="C24866" s="380" t="s">
        <v>8</v>
      </c>
      <c r="D24866" s="381">
        <v>20339.29</v>
      </c>
    </row>
    <row r="24867" spans="1:4" ht="9" customHeight="1" x14ac:dyDescent="0.25">
      <c r="A24867" s="379" t="s">
        <v>53729</v>
      </c>
      <c r="B24867" s="380" t="s">
        <v>53730</v>
      </c>
      <c r="C24867" s="380" t="s">
        <v>8</v>
      </c>
      <c r="D24867" s="381">
        <v>25346.7</v>
      </c>
    </row>
    <row r="24868" spans="1:4" ht="9" customHeight="1" x14ac:dyDescent="0.25">
      <c r="A24868" s="379" t="s">
        <v>53731</v>
      </c>
      <c r="B24868" s="380" t="s">
        <v>53732</v>
      </c>
      <c r="C24868" s="380" t="s">
        <v>8</v>
      </c>
      <c r="D24868" s="381">
        <v>29624.38</v>
      </c>
    </row>
    <row r="24869" spans="1:4" ht="9" customHeight="1" x14ac:dyDescent="0.25">
      <c r="A24869" s="379" t="s">
        <v>53733</v>
      </c>
      <c r="B24869" s="380" t="s">
        <v>53734</v>
      </c>
      <c r="C24869" s="380" t="s">
        <v>48180</v>
      </c>
      <c r="D24869" s="381">
        <v>633.67999999999995</v>
      </c>
    </row>
    <row r="24870" spans="1:4" ht="9" customHeight="1" x14ac:dyDescent="0.25">
      <c r="A24870" s="379" t="s">
        <v>53735</v>
      </c>
      <c r="B24870" s="380" t="s">
        <v>53736</v>
      </c>
      <c r="C24870" s="380" t="s">
        <v>8</v>
      </c>
      <c r="D24870" s="381">
        <v>1325.41</v>
      </c>
    </row>
    <row r="24871" spans="1:4" ht="9" customHeight="1" x14ac:dyDescent="0.25">
      <c r="A24871" s="379" t="s">
        <v>53737</v>
      </c>
      <c r="B24871" s="380" t="s">
        <v>53738</v>
      </c>
      <c r="C24871" s="380" t="s">
        <v>8</v>
      </c>
      <c r="D24871" s="381">
        <v>2381.5</v>
      </c>
    </row>
    <row r="24872" spans="1:4" ht="9" customHeight="1" x14ac:dyDescent="0.25">
      <c r="A24872" s="379" t="s">
        <v>53739</v>
      </c>
      <c r="B24872" s="380" t="s">
        <v>53740</v>
      </c>
      <c r="C24872" s="380" t="s">
        <v>14</v>
      </c>
      <c r="D24872" s="381">
        <v>3332.5</v>
      </c>
    </row>
    <row r="24873" spans="1:4" ht="9" customHeight="1" x14ac:dyDescent="0.25">
      <c r="A24873" s="379" t="s">
        <v>53741</v>
      </c>
      <c r="B24873" s="380" t="s">
        <v>53742</v>
      </c>
      <c r="C24873" s="380" t="s">
        <v>14</v>
      </c>
      <c r="D24873" s="381">
        <v>4771.87</v>
      </c>
    </row>
    <row r="24874" spans="1:4" ht="9" customHeight="1" x14ac:dyDescent="0.25">
      <c r="A24874" s="379" t="s">
        <v>53743</v>
      </c>
      <c r="B24874" s="380" t="s">
        <v>53744</v>
      </c>
      <c r="C24874" s="380" t="s">
        <v>48180</v>
      </c>
      <c r="D24874" s="381">
        <v>633.67999999999995</v>
      </c>
    </row>
    <row r="24875" spans="1:4" ht="9" customHeight="1" x14ac:dyDescent="0.25">
      <c r="A24875" s="379" t="s">
        <v>53745</v>
      </c>
      <c r="B24875" s="380" t="s">
        <v>53746</v>
      </c>
      <c r="C24875" s="380" t="s">
        <v>48180</v>
      </c>
      <c r="D24875" s="381">
        <v>633.67999999999995</v>
      </c>
    </row>
    <row r="24876" spans="1:4" ht="9" customHeight="1" x14ac:dyDescent="0.25">
      <c r="A24876" s="379" t="s">
        <v>53747</v>
      </c>
      <c r="B24876" s="380" t="s">
        <v>53748</v>
      </c>
      <c r="C24876" s="380" t="s">
        <v>7</v>
      </c>
      <c r="D24876" s="381">
        <v>12.87</v>
      </c>
    </row>
    <row r="24877" spans="1:4" ht="9" customHeight="1" x14ac:dyDescent="0.25">
      <c r="A24877" s="379" t="s">
        <v>53749</v>
      </c>
      <c r="B24877" s="380" t="s">
        <v>53750</v>
      </c>
      <c r="C24877" s="380" t="s">
        <v>8</v>
      </c>
      <c r="D24877" s="381">
        <v>14.71</v>
      </c>
    </row>
    <row r="24878" spans="1:4" ht="9" customHeight="1" x14ac:dyDescent="0.25">
      <c r="A24878" s="379" t="s">
        <v>53751</v>
      </c>
      <c r="B24878" s="380" t="s">
        <v>53752</v>
      </c>
      <c r="C24878" s="380" t="s">
        <v>7</v>
      </c>
      <c r="D24878" s="381">
        <v>11.03</v>
      </c>
    </row>
    <row r="24879" spans="1:4" ht="9" customHeight="1" x14ac:dyDescent="0.25">
      <c r="A24879" s="379" t="s">
        <v>53753</v>
      </c>
      <c r="B24879" s="380" t="s">
        <v>53754</v>
      </c>
      <c r="C24879" s="380" t="s">
        <v>7</v>
      </c>
      <c r="D24879" s="381">
        <v>13.79</v>
      </c>
    </row>
    <row r="24880" spans="1:4" ht="9" customHeight="1" x14ac:dyDescent="0.25">
      <c r="A24880" s="379" t="s">
        <v>53755</v>
      </c>
      <c r="B24880" s="380" t="s">
        <v>53756</v>
      </c>
      <c r="C24880" s="380" t="s">
        <v>7</v>
      </c>
      <c r="D24880" s="381">
        <v>8.36</v>
      </c>
    </row>
    <row r="24881" spans="1:4" ht="9" customHeight="1" x14ac:dyDescent="0.25">
      <c r="A24881" s="379" t="s">
        <v>53757</v>
      </c>
      <c r="B24881" s="380" t="s">
        <v>53758</v>
      </c>
      <c r="C24881" s="380" t="s">
        <v>10</v>
      </c>
      <c r="D24881" s="381">
        <v>221.26</v>
      </c>
    </row>
    <row r="24882" spans="1:4" ht="9" customHeight="1" x14ac:dyDescent="0.25">
      <c r="A24882" s="379" t="s">
        <v>53759</v>
      </c>
      <c r="B24882" s="380" t="s">
        <v>53760</v>
      </c>
      <c r="C24882" s="380" t="s">
        <v>40</v>
      </c>
      <c r="D24882" s="381">
        <v>3.35</v>
      </c>
    </row>
    <row r="24883" spans="1:4" ht="9" customHeight="1" x14ac:dyDescent="0.25">
      <c r="A24883" s="379" t="s">
        <v>53761</v>
      </c>
      <c r="B24883" s="380" t="s">
        <v>53762</v>
      </c>
      <c r="C24883" s="380" t="s">
        <v>48180</v>
      </c>
      <c r="D24883" s="381">
        <v>633.67999999999995</v>
      </c>
    </row>
    <row r="24884" spans="1:4" ht="9" customHeight="1" x14ac:dyDescent="0.25">
      <c r="A24884" s="379" t="s">
        <v>53763</v>
      </c>
      <c r="B24884" s="380" t="s">
        <v>48206</v>
      </c>
      <c r="C24884" s="380" t="s">
        <v>10</v>
      </c>
      <c r="D24884" s="381">
        <v>73.59</v>
      </c>
    </row>
    <row r="24885" spans="1:4" ht="9" customHeight="1" x14ac:dyDescent="0.25">
      <c r="A24885" s="379" t="s">
        <v>53764</v>
      </c>
      <c r="B24885" s="380" t="s">
        <v>48208</v>
      </c>
      <c r="C24885" s="380" t="s">
        <v>10</v>
      </c>
      <c r="D24885" s="381">
        <v>82.79</v>
      </c>
    </row>
    <row r="24886" spans="1:4" ht="9" customHeight="1" x14ac:dyDescent="0.25">
      <c r="A24886" s="379" t="s">
        <v>53765</v>
      </c>
      <c r="B24886" s="380" t="s">
        <v>48198</v>
      </c>
      <c r="C24886" s="380" t="s">
        <v>7</v>
      </c>
      <c r="D24886" s="381">
        <v>112.15</v>
      </c>
    </row>
    <row r="24887" spans="1:4" ht="9" customHeight="1" x14ac:dyDescent="0.25">
      <c r="A24887" s="379" t="s">
        <v>53766</v>
      </c>
      <c r="B24887" s="380" t="s">
        <v>48212</v>
      </c>
      <c r="C24887" s="380" t="s">
        <v>7</v>
      </c>
      <c r="D24887" s="381">
        <v>7.35</v>
      </c>
    </row>
    <row r="24888" spans="1:4" ht="9" customHeight="1" x14ac:dyDescent="0.25">
      <c r="A24888" s="379" t="s">
        <v>53767</v>
      </c>
      <c r="B24888" s="380" t="s">
        <v>48214</v>
      </c>
      <c r="C24888" s="380" t="s">
        <v>10</v>
      </c>
      <c r="D24888" s="381">
        <v>64.39</v>
      </c>
    </row>
    <row r="24889" spans="1:4" ht="9" customHeight="1" x14ac:dyDescent="0.25">
      <c r="A24889" s="379" t="s">
        <v>53768</v>
      </c>
      <c r="B24889" s="380" t="s">
        <v>53107</v>
      </c>
      <c r="C24889" s="380" t="s">
        <v>7</v>
      </c>
      <c r="D24889" s="381">
        <v>40.78</v>
      </c>
    </row>
    <row r="24890" spans="1:4" ht="9" customHeight="1" x14ac:dyDescent="0.25">
      <c r="A24890" s="379" t="s">
        <v>53769</v>
      </c>
      <c r="B24890" s="380" t="s">
        <v>48218</v>
      </c>
      <c r="C24890" s="380" t="s">
        <v>7</v>
      </c>
      <c r="D24890" s="381">
        <v>11.72</v>
      </c>
    </row>
    <row r="24891" spans="1:4" ht="9" customHeight="1" x14ac:dyDescent="0.25">
      <c r="A24891" s="379" t="s">
        <v>53770</v>
      </c>
      <c r="B24891" s="380" t="s">
        <v>53771</v>
      </c>
      <c r="C24891" s="380" t="s">
        <v>7</v>
      </c>
      <c r="D24891" s="381">
        <v>124.77</v>
      </c>
    </row>
    <row r="24892" spans="1:4" ht="9" customHeight="1" x14ac:dyDescent="0.25">
      <c r="A24892" s="379" t="s">
        <v>53772</v>
      </c>
      <c r="B24892" s="380" t="s">
        <v>53773</v>
      </c>
      <c r="C24892" s="380" t="s">
        <v>7</v>
      </c>
      <c r="D24892" s="381">
        <v>81.08</v>
      </c>
    </row>
    <row r="24893" spans="1:4" ht="9" customHeight="1" x14ac:dyDescent="0.25">
      <c r="A24893" s="379" t="s">
        <v>53774</v>
      </c>
      <c r="B24893" s="380" t="s">
        <v>53775</v>
      </c>
      <c r="C24893" s="380" t="s">
        <v>48180</v>
      </c>
      <c r="D24893" s="381">
        <v>633.67999999999995</v>
      </c>
    </row>
    <row r="24894" spans="1:4" ht="9" customHeight="1" x14ac:dyDescent="0.25">
      <c r="A24894" s="379" t="s">
        <v>53776</v>
      </c>
      <c r="B24894" s="380" t="s">
        <v>48458</v>
      </c>
      <c r="C24894" s="380" t="s">
        <v>7</v>
      </c>
      <c r="D24894" s="381">
        <v>131.25</v>
      </c>
    </row>
    <row r="24895" spans="1:4" ht="9" customHeight="1" x14ac:dyDescent="0.25">
      <c r="A24895" s="379" t="s">
        <v>53777</v>
      </c>
      <c r="B24895" s="380" t="s">
        <v>53778</v>
      </c>
      <c r="C24895" s="380" t="s">
        <v>7</v>
      </c>
      <c r="D24895" s="381">
        <v>150.4</v>
      </c>
    </row>
    <row r="24896" spans="1:4" ht="9" customHeight="1" x14ac:dyDescent="0.25">
      <c r="A24896" s="379" t="s">
        <v>53779</v>
      </c>
      <c r="B24896" s="380" t="s">
        <v>53780</v>
      </c>
      <c r="C24896" s="380" t="s">
        <v>16</v>
      </c>
      <c r="D24896" s="381">
        <v>13.68</v>
      </c>
    </row>
    <row r="24897" spans="1:4" ht="9" customHeight="1" x14ac:dyDescent="0.25">
      <c r="A24897" s="379" t="s">
        <v>53781</v>
      </c>
      <c r="B24897" s="380" t="s">
        <v>53782</v>
      </c>
      <c r="C24897" s="380" t="s">
        <v>16</v>
      </c>
      <c r="D24897" s="381">
        <v>13.99</v>
      </c>
    </row>
    <row r="24898" spans="1:4" ht="9" customHeight="1" x14ac:dyDescent="0.25">
      <c r="A24898" s="379" t="s">
        <v>53783</v>
      </c>
      <c r="B24898" s="380" t="s">
        <v>53784</v>
      </c>
      <c r="C24898" s="380" t="s">
        <v>16</v>
      </c>
      <c r="D24898" s="381">
        <v>13.67</v>
      </c>
    </row>
    <row r="24899" spans="1:4" ht="9" customHeight="1" x14ac:dyDescent="0.25">
      <c r="A24899" s="379" t="s">
        <v>53785</v>
      </c>
      <c r="B24899" s="380" t="s">
        <v>48518</v>
      </c>
      <c r="C24899" s="380" t="s">
        <v>10</v>
      </c>
      <c r="D24899" s="381">
        <v>592.45000000000005</v>
      </c>
    </row>
    <row r="24900" spans="1:4" ht="9" customHeight="1" x14ac:dyDescent="0.25">
      <c r="A24900" s="379" t="s">
        <v>53786</v>
      </c>
      <c r="B24900" s="380" t="s">
        <v>48522</v>
      </c>
      <c r="C24900" s="380" t="s">
        <v>10</v>
      </c>
      <c r="D24900" s="381">
        <v>625.73</v>
      </c>
    </row>
    <row r="24901" spans="1:4" ht="9" customHeight="1" x14ac:dyDescent="0.25">
      <c r="A24901" s="379" t="s">
        <v>53787</v>
      </c>
      <c r="B24901" s="380" t="s">
        <v>48415</v>
      </c>
      <c r="C24901" s="380" t="s">
        <v>10</v>
      </c>
      <c r="D24901" s="381">
        <v>644.72</v>
      </c>
    </row>
    <row r="24902" spans="1:4" ht="9" customHeight="1" x14ac:dyDescent="0.25">
      <c r="A24902" s="379" t="s">
        <v>53788</v>
      </c>
      <c r="B24902" s="380" t="s">
        <v>48532</v>
      </c>
      <c r="C24902" s="380" t="s">
        <v>10</v>
      </c>
      <c r="D24902" s="381">
        <v>647.92999999999995</v>
      </c>
    </row>
    <row r="24903" spans="1:4" ht="9" customHeight="1" x14ac:dyDescent="0.25">
      <c r="A24903" s="379" t="s">
        <v>53789</v>
      </c>
      <c r="B24903" s="380" t="s">
        <v>53790</v>
      </c>
      <c r="C24903" s="380" t="s">
        <v>10</v>
      </c>
      <c r="D24903" s="381">
        <v>672.94</v>
      </c>
    </row>
    <row r="24904" spans="1:4" ht="9" customHeight="1" x14ac:dyDescent="0.25">
      <c r="A24904" s="379" t="s">
        <v>53791</v>
      </c>
      <c r="B24904" s="380" t="s">
        <v>48421</v>
      </c>
      <c r="C24904" s="380" t="s">
        <v>10</v>
      </c>
      <c r="D24904" s="381">
        <v>700.08</v>
      </c>
    </row>
    <row r="24905" spans="1:4" ht="9" customHeight="1" x14ac:dyDescent="0.25">
      <c r="A24905" s="379" t="s">
        <v>53792</v>
      </c>
      <c r="B24905" s="380" t="s">
        <v>48423</v>
      </c>
      <c r="C24905" s="380" t="s">
        <v>10</v>
      </c>
      <c r="D24905" s="381">
        <v>588.42999999999995</v>
      </c>
    </row>
    <row r="24906" spans="1:4" ht="9" customHeight="1" x14ac:dyDescent="0.25">
      <c r="A24906" s="379" t="s">
        <v>53793</v>
      </c>
      <c r="B24906" s="380" t="s">
        <v>53794</v>
      </c>
      <c r="C24906" s="380" t="s">
        <v>48180</v>
      </c>
      <c r="D24906" s="381">
        <v>633.67999999999995</v>
      </c>
    </row>
    <row r="24907" spans="1:4" ht="9" customHeight="1" x14ac:dyDescent="0.25">
      <c r="A24907" s="379" t="s">
        <v>53795</v>
      </c>
      <c r="B24907" s="380" t="s">
        <v>53796</v>
      </c>
      <c r="C24907" s="380" t="s">
        <v>14</v>
      </c>
      <c r="D24907" s="381">
        <v>34.340000000000003</v>
      </c>
    </row>
    <row r="24908" spans="1:4" ht="9" customHeight="1" x14ac:dyDescent="0.25">
      <c r="A24908" s="379" t="s">
        <v>53797</v>
      </c>
      <c r="B24908" s="380" t="s">
        <v>53798</v>
      </c>
      <c r="C24908" s="380" t="s">
        <v>14</v>
      </c>
      <c r="D24908" s="381">
        <v>37.22</v>
      </c>
    </row>
    <row r="24909" spans="1:4" ht="18" customHeight="1" x14ac:dyDescent="0.25">
      <c r="A24909" s="379" t="s">
        <v>53799</v>
      </c>
      <c r="B24909" s="380" t="s">
        <v>53800</v>
      </c>
      <c r="C24909" s="380" t="s">
        <v>7</v>
      </c>
      <c r="D24909" s="381">
        <v>106.12</v>
      </c>
    </row>
    <row r="24910" spans="1:4" ht="18" customHeight="1" x14ac:dyDescent="0.25">
      <c r="A24910" s="379" t="s">
        <v>53801</v>
      </c>
      <c r="B24910" s="380" t="s">
        <v>53802</v>
      </c>
      <c r="C24910" s="380" t="s">
        <v>7</v>
      </c>
      <c r="D24910" s="381">
        <v>138.33000000000001</v>
      </c>
    </row>
    <row r="24911" spans="1:4" ht="18" customHeight="1" x14ac:dyDescent="0.25">
      <c r="A24911" s="379" t="s">
        <v>53803</v>
      </c>
      <c r="B24911" s="380" t="s">
        <v>53804</v>
      </c>
      <c r="C24911" s="380" t="s">
        <v>7</v>
      </c>
      <c r="D24911" s="381">
        <v>57.37</v>
      </c>
    </row>
    <row r="24912" spans="1:4" ht="18" customHeight="1" x14ac:dyDescent="0.25">
      <c r="A24912" s="379" t="s">
        <v>53805</v>
      </c>
      <c r="B24912" s="380" t="s">
        <v>53806</v>
      </c>
      <c r="C24912" s="380" t="s">
        <v>7</v>
      </c>
      <c r="D24912" s="381">
        <v>89.2</v>
      </c>
    </row>
    <row r="24913" spans="1:4" ht="18" customHeight="1" x14ac:dyDescent="0.25">
      <c r="A24913" s="379" t="s">
        <v>53807</v>
      </c>
      <c r="B24913" s="380" t="s">
        <v>53808</v>
      </c>
      <c r="C24913" s="380" t="s">
        <v>7</v>
      </c>
      <c r="D24913" s="381">
        <v>13.17</v>
      </c>
    </row>
    <row r="24914" spans="1:4" ht="18" customHeight="1" x14ac:dyDescent="0.25">
      <c r="A24914" s="379" t="s">
        <v>53809</v>
      </c>
      <c r="B24914" s="380" t="s">
        <v>48232</v>
      </c>
      <c r="C24914" s="380" t="s">
        <v>7</v>
      </c>
      <c r="D24914" s="381">
        <v>20.9</v>
      </c>
    </row>
    <row r="24915" spans="1:4" ht="18" customHeight="1" x14ac:dyDescent="0.25">
      <c r="A24915" s="379" t="s">
        <v>53810</v>
      </c>
      <c r="B24915" s="380" t="s">
        <v>53811</v>
      </c>
      <c r="C24915" s="380" t="s">
        <v>10</v>
      </c>
      <c r="D24915" s="381">
        <v>225.34</v>
      </c>
    </row>
    <row r="24916" spans="1:4" ht="18" customHeight="1" x14ac:dyDescent="0.25">
      <c r="A24916" s="379" t="s">
        <v>53812</v>
      </c>
      <c r="B24916" s="380" t="s">
        <v>53813</v>
      </c>
      <c r="C24916" s="380" t="s">
        <v>10</v>
      </c>
      <c r="D24916" s="381">
        <v>244.42</v>
      </c>
    </row>
    <row r="24917" spans="1:4" ht="18" customHeight="1" x14ac:dyDescent="0.25">
      <c r="A24917" s="379" t="s">
        <v>53814</v>
      </c>
      <c r="B24917" s="380" t="s">
        <v>53815</v>
      </c>
      <c r="C24917" s="380" t="s">
        <v>10</v>
      </c>
      <c r="D24917" s="381">
        <v>769.68</v>
      </c>
    </row>
    <row r="24918" spans="1:4" ht="18" customHeight="1" x14ac:dyDescent="0.25">
      <c r="A24918" s="379" t="s">
        <v>53816</v>
      </c>
      <c r="B24918" s="380" t="s">
        <v>53817</v>
      </c>
      <c r="C24918" s="380" t="s">
        <v>48180</v>
      </c>
      <c r="D24918" s="381">
        <v>633.67999999999995</v>
      </c>
    </row>
    <row r="24919" spans="1:4" ht="18" customHeight="1" x14ac:dyDescent="0.25">
      <c r="A24919" s="379" t="s">
        <v>53818</v>
      </c>
      <c r="B24919" s="380" t="s">
        <v>53819</v>
      </c>
      <c r="C24919" s="380" t="s">
        <v>8</v>
      </c>
      <c r="D24919" s="381">
        <v>1787.7</v>
      </c>
    </row>
    <row r="24920" spans="1:4" ht="18" customHeight="1" x14ac:dyDescent="0.25">
      <c r="A24920" s="379" t="s">
        <v>53820</v>
      </c>
      <c r="B24920" s="380" t="s">
        <v>53821</v>
      </c>
      <c r="C24920" s="380" t="s">
        <v>8</v>
      </c>
      <c r="D24920" s="381">
        <v>218.46</v>
      </c>
    </row>
    <row r="24921" spans="1:4" ht="18" customHeight="1" x14ac:dyDescent="0.25">
      <c r="A24921" s="379" t="s">
        <v>53822</v>
      </c>
      <c r="B24921" s="380" t="s">
        <v>53823</v>
      </c>
      <c r="C24921" s="380" t="s">
        <v>14</v>
      </c>
      <c r="D24921" s="381">
        <v>39.22</v>
      </c>
    </row>
    <row r="24922" spans="1:4" ht="18" customHeight="1" x14ac:dyDescent="0.25">
      <c r="A24922" s="379" t="s">
        <v>53824</v>
      </c>
      <c r="B24922" s="380" t="s">
        <v>53825</v>
      </c>
      <c r="C24922" s="380" t="s">
        <v>14</v>
      </c>
      <c r="D24922" s="381">
        <v>33.78</v>
      </c>
    </row>
    <row r="24923" spans="1:4" ht="18" customHeight="1" x14ac:dyDescent="0.25">
      <c r="A24923" s="382" t="s">
        <v>53826</v>
      </c>
      <c r="B24923" s="380" t="s">
        <v>53827</v>
      </c>
      <c r="C24923" s="383" t="s">
        <v>7</v>
      </c>
      <c r="D24923" s="384">
        <v>2498.7399999999998</v>
      </c>
    </row>
    <row r="24924" spans="1:4" ht="18" customHeight="1" x14ac:dyDescent="0.25">
      <c r="A24924" s="379" t="s">
        <v>53828</v>
      </c>
      <c r="B24924" s="380" t="s">
        <v>53829</v>
      </c>
      <c r="C24924" s="380" t="s">
        <v>8</v>
      </c>
      <c r="D24924" s="381">
        <v>112.69</v>
      </c>
    </row>
    <row r="24925" spans="1:4" ht="18" customHeight="1" x14ac:dyDescent="0.25">
      <c r="A24925" s="379" t="s">
        <v>53830</v>
      </c>
      <c r="B24925" s="380" t="s">
        <v>53831</v>
      </c>
      <c r="C24925" s="380" t="s">
        <v>8</v>
      </c>
      <c r="D24925" s="381">
        <v>115.05</v>
      </c>
    </row>
    <row r="24926" spans="1:4" ht="18" customHeight="1" x14ac:dyDescent="0.25">
      <c r="A24926" s="379" t="s">
        <v>53832</v>
      </c>
      <c r="B24926" s="380" t="s">
        <v>53833</v>
      </c>
      <c r="C24926" s="380" t="s">
        <v>8</v>
      </c>
      <c r="D24926" s="381">
        <v>169.66</v>
      </c>
    </row>
    <row r="24927" spans="1:4" ht="18" customHeight="1" x14ac:dyDescent="0.25">
      <c r="A24927" s="379" t="s">
        <v>53834</v>
      </c>
      <c r="B24927" s="380" t="s">
        <v>53835</v>
      </c>
      <c r="C24927" s="380" t="s">
        <v>8</v>
      </c>
      <c r="D24927" s="381">
        <v>260.39999999999998</v>
      </c>
    </row>
    <row r="24928" spans="1:4" ht="18" customHeight="1" x14ac:dyDescent="0.25">
      <c r="A24928" s="379" t="s">
        <v>53836</v>
      </c>
      <c r="B24928" s="380" t="s">
        <v>53837</v>
      </c>
      <c r="C24928" s="380" t="s">
        <v>8</v>
      </c>
      <c r="D24928" s="381">
        <v>262.75</v>
      </c>
    </row>
    <row r="24929" spans="1:4" ht="18" customHeight="1" x14ac:dyDescent="0.25">
      <c r="A24929" s="379" t="s">
        <v>53838</v>
      </c>
      <c r="B24929" s="380" t="s">
        <v>53839</v>
      </c>
      <c r="C24929" s="380" t="s">
        <v>8</v>
      </c>
      <c r="D24929" s="381">
        <v>414.63</v>
      </c>
    </row>
    <row r="24930" spans="1:4" ht="18" customHeight="1" x14ac:dyDescent="0.25">
      <c r="A24930" s="379" t="s">
        <v>53840</v>
      </c>
      <c r="B24930" s="380" t="s">
        <v>53841</v>
      </c>
      <c r="C24930" s="380" t="s">
        <v>8</v>
      </c>
      <c r="D24930" s="381">
        <v>358.18</v>
      </c>
    </row>
    <row r="24931" spans="1:4" ht="18" customHeight="1" x14ac:dyDescent="0.25">
      <c r="A24931" s="379" t="s">
        <v>53842</v>
      </c>
      <c r="B24931" s="380" t="s">
        <v>53843</v>
      </c>
      <c r="C24931" s="380" t="s">
        <v>8</v>
      </c>
      <c r="D24931" s="381">
        <v>11.39</v>
      </c>
    </row>
    <row r="24932" spans="1:4" ht="18" customHeight="1" x14ac:dyDescent="0.25">
      <c r="A24932" s="379" t="s">
        <v>53844</v>
      </c>
      <c r="B24932" s="380" t="s">
        <v>53845</v>
      </c>
      <c r="C24932" s="380" t="s">
        <v>8</v>
      </c>
      <c r="D24932" s="381">
        <v>728.08</v>
      </c>
    </row>
    <row r="24933" spans="1:4" ht="18" customHeight="1" x14ac:dyDescent="0.25">
      <c r="A24933" s="379" t="s">
        <v>53846</v>
      </c>
      <c r="B24933" s="380" t="s">
        <v>53847</v>
      </c>
      <c r="C24933" s="380" t="s">
        <v>8</v>
      </c>
      <c r="D24933" s="381">
        <v>1004.84</v>
      </c>
    </row>
    <row r="24934" spans="1:4" ht="18" customHeight="1" x14ac:dyDescent="0.25">
      <c r="A24934" s="379" t="s">
        <v>53848</v>
      </c>
      <c r="B24934" s="380" t="s">
        <v>53849</v>
      </c>
      <c r="C24934" s="380" t="s">
        <v>8</v>
      </c>
      <c r="D24934" s="381">
        <v>397.27</v>
      </c>
    </row>
    <row r="24935" spans="1:4" ht="18" customHeight="1" x14ac:dyDescent="0.25">
      <c r="A24935" s="379" t="s">
        <v>53850</v>
      </c>
      <c r="B24935" s="380" t="s">
        <v>53851</v>
      </c>
      <c r="C24935" s="380" t="s">
        <v>8</v>
      </c>
      <c r="D24935" s="381">
        <v>14241.33</v>
      </c>
    </row>
    <row r="24936" spans="1:4" ht="18" customHeight="1" x14ac:dyDescent="0.25">
      <c r="A24936" s="379" t="s">
        <v>53852</v>
      </c>
      <c r="B24936" s="380" t="s">
        <v>53853</v>
      </c>
      <c r="C24936" s="380" t="s">
        <v>8</v>
      </c>
      <c r="D24936" s="381">
        <v>240.8</v>
      </c>
    </row>
    <row r="24937" spans="1:4" ht="18" customHeight="1" x14ac:dyDescent="0.25">
      <c r="A24937" s="379" t="s">
        <v>53854</v>
      </c>
      <c r="B24937" s="380" t="s">
        <v>53855</v>
      </c>
      <c r="C24937" s="380" t="s">
        <v>8</v>
      </c>
      <c r="D24937" s="381">
        <v>274.02</v>
      </c>
    </row>
    <row r="24938" spans="1:4" ht="18" customHeight="1" x14ac:dyDescent="0.25">
      <c r="A24938" s="379" t="s">
        <v>53856</v>
      </c>
      <c r="B24938" s="380" t="s">
        <v>53857</v>
      </c>
      <c r="C24938" s="380" t="s">
        <v>8</v>
      </c>
      <c r="D24938" s="381">
        <v>118.24</v>
      </c>
    </row>
    <row r="24939" spans="1:4" ht="18" customHeight="1" x14ac:dyDescent="0.25">
      <c r="A24939" s="379" t="s">
        <v>53858</v>
      </c>
      <c r="B24939" s="380" t="s">
        <v>53859</v>
      </c>
      <c r="C24939" s="380" t="s">
        <v>8</v>
      </c>
      <c r="D24939" s="381">
        <v>411.21</v>
      </c>
    </row>
    <row r="24940" spans="1:4" ht="9" customHeight="1" x14ac:dyDescent="0.25">
      <c r="A24940" s="379" t="s">
        <v>53860</v>
      </c>
      <c r="B24940" s="380" t="s">
        <v>53861</v>
      </c>
      <c r="C24940" s="380" t="s">
        <v>8</v>
      </c>
      <c r="D24940" s="381">
        <v>117.62</v>
      </c>
    </row>
    <row r="24941" spans="1:4" ht="9" customHeight="1" x14ac:dyDescent="0.25">
      <c r="A24941" s="379" t="s">
        <v>53862</v>
      </c>
      <c r="B24941" s="380" t="s">
        <v>53863</v>
      </c>
      <c r="C24941" s="380" t="s">
        <v>48180</v>
      </c>
      <c r="D24941" s="381">
        <v>633.67999999999995</v>
      </c>
    </row>
    <row r="24942" spans="1:4" ht="9" customHeight="1" x14ac:dyDescent="0.25">
      <c r="A24942" s="379" t="s">
        <v>53864</v>
      </c>
      <c r="B24942" s="380" t="s">
        <v>53865</v>
      </c>
      <c r="C24942" s="380" t="s">
        <v>48180</v>
      </c>
      <c r="D24942" s="381">
        <v>633.67999999999995</v>
      </c>
    </row>
    <row r="24943" spans="1:4" ht="9" customHeight="1" x14ac:dyDescent="0.25">
      <c r="A24943" s="379" t="s">
        <v>53866</v>
      </c>
      <c r="B24943" s="380" t="s">
        <v>53867</v>
      </c>
      <c r="C24943" s="380" t="s">
        <v>48180</v>
      </c>
      <c r="D24943" s="381">
        <v>633.67999999999995</v>
      </c>
    </row>
    <row r="24944" spans="1:4" ht="9" customHeight="1" x14ac:dyDescent="0.25">
      <c r="A24944" s="379" t="s">
        <v>53868</v>
      </c>
      <c r="B24944" s="380" t="s">
        <v>53869</v>
      </c>
      <c r="C24944" s="380" t="s">
        <v>8</v>
      </c>
      <c r="D24944" s="381">
        <v>152188.68</v>
      </c>
    </row>
    <row r="24945" spans="1:4" ht="9" customHeight="1" x14ac:dyDescent="0.25">
      <c r="A24945" s="379" t="s">
        <v>53870</v>
      </c>
      <c r="B24945" s="380" t="s">
        <v>53871</v>
      </c>
      <c r="C24945" s="380" t="s">
        <v>8</v>
      </c>
      <c r="D24945" s="381">
        <v>166861.13</v>
      </c>
    </row>
    <row r="24946" spans="1:4" ht="9" customHeight="1" x14ac:dyDescent="0.25">
      <c r="A24946" s="379" t="s">
        <v>53872</v>
      </c>
      <c r="B24946" s="380" t="s">
        <v>53873</v>
      </c>
      <c r="C24946" s="380" t="s">
        <v>8</v>
      </c>
      <c r="D24946" s="381">
        <v>184040.04</v>
      </c>
    </row>
    <row r="24947" spans="1:4" ht="9" customHeight="1" x14ac:dyDescent="0.25">
      <c r="A24947" s="379" t="s">
        <v>53874</v>
      </c>
      <c r="B24947" s="380" t="s">
        <v>53875</v>
      </c>
      <c r="C24947" s="380" t="s">
        <v>8</v>
      </c>
      <c r="D24947" s="381">
        <v>212667.48</v>
      </c>
    </row>
    <row r="24948" spans="1:4" ht="9" customHeight="1" x14ac:dyDescent="0.25">
      <c r="A24948" s="379" t="s">
        <v>53876</v>
      </c>
      <c r="B24948" s="380" t="s">
        <v>53877</v>
      </c>
      <c r="C24948" s="380" t="s">
        <v>8</v>
      </c>
      <c r="D24948" s="381">
        <v>200722.97</v>
      </c>
    </row>
    <row r="24949" spans="1:4" ht="9" customHeight="1" x14ac:dyDescent="0.25">
      <c r="A24949" s="379" t="s">
        <v>53878</v>
      </c>
      <c r="B24949" s="380" t="s">
        <v>53879</v>
      </c>
      <c r="C24949" s="380" t="s">
        <v>8</v>
      </c>
      <c r="D24949" s="381">
        <v>188384.8</v>
      </c>
    </row>
    <row r="24950" spans="1:4" ht="9" customHeight="1" x14ac:dyDescent="0.25">
      <c r="A24950" s="379" t="s">
        <v>53880</v>
      </c>
      <c r="B24950" s="380" t="s">
        <v>53881</v>
      </c>
      <c r="C24950" s="380" t="s">
        <v>8</v>
      </c>
      <c r="D24950" s="381">
        <v>174932.72</v>
      </c>
    </row>
    <row r="24951" spans="1:4" ht="9" customHeight="1" x14ac:dyDescent="0.25">
      <c r="A24951" s="379" t="s">
        <v>53882</v>
      </c>
      <c r="B24951" s="380" t="s">
        <v>53883</v>
      </c>
      <c r="C24951" s="380" t="s">
        <v>8</v>
      </c>
      <c r="D24951" s="381">
        <v>1253.3499999999999</v>
      </c>
    </row>
    <row r="24952" spans="1:4" ht="9" customHeight="1" x14ac:dyDescent="0.25">
      <c r="A24952" s="379" t="s">
        <v>53884</v>
      </c>
      <c r="B24952" s="380" t="s">
        <v>53885</v>
      </c>
      <c r="C24952" s="380" t="s">
        <v>8</v>
      </c>
      <c r="D24952" s="381">
        <v>1348.62</v>
      </c>
    </row>
    <row r="24953" spans="1:4" ht="9" customHeight="1" x14ac:dyDescent="0.25">
      <c r="A24953" s="379" t="s">
        <v>53886</v>
      </c>
      <c r="B24953" s="380" t="s">
        <v>53887</v>
      </c>
      <c r="C24953" s="380" t="s">
        <v>8</v>
      </c>
      <c r="D24953" s="381">
        <v>1421.01</v>
      </c>
    </row>
    <row r="24954" spans="1:4" ht="9" customHeight="1" x14ac:dyDescent="0.25">
      <c r="A24954" s="379" t="s">
        <v>53888</v>
      </c>
      <c r="B24954" s="380" t="s">
        <v>53889</v>
      </c>
      <c r="C24954" s="380" t="s">
        <v>8</v>
      </c>
      <c r="D24954" s="381">
        <v>1382.39</v>
      </c>
    </row>
    <row r="24955" spans="1:4" ht="9" customHeight="1" x14ac:dyDescent="0.25">
      <c r="A24955" s="379" t="s">
        <v>53890</v>
      </c>
      <c r="B24955" s="380" t="s">
        <v>53891</v>
      </c>
      <c r="C24955" s="380" t="s">
        <v>48180</v>
      </c>
      <c r="D24955" s="381">
        <v>633.67999999999995</v>
      </c>
    </row>
    <row r="24956" spans="1:4" ht="9" customHeight="1" x14ac:dyDescent="0.25">
      <c r="A24956" s="379" t="s">
        <v>53892</v>
      </c>
      <c r="B24956" s="380" t="s">
        <v>53893</v>
      </c>
      <c r="C24956" s="380" t="s">
        <v>14</v>
      </c>
      <c r="D24956" s="381">
        <v>238.43</v>
      </c>
    </row>
    <row r="24957" spans="1:4" ht="9" customHeight="1" x14ac:dyDescent="0.25">
      <c r="A24957" s="379" t="s">
        <v>53894</v>
      </c>
      <c r="B24957" s="380" t="s">
        <v>53895</v>
      </c>
      <c r="C24957" s="380" t="s">
        <v>14</v>
      </c>
      <c r="D24957" s="381">
        <v>77.08</v>
      </c>
    </row>
    <row r="24958" spans="1:4" ht="9" customHeight="1" x14ac:dyDescent="0.25">
      <c r="A24958" s="379" t="s">
        <v>53896</v>
      </c>
      <c r="B24958" s="380" t="s">
        <v>53897</v>
      </c>
      <c r="C24958" s="380" t="s">
        <v>14</v>
      </c>
      <c r="D24958" s="381">
        <v>103.63</v>
      </c>
    </row>
    <row r="24959" spans="1:4" ht="9" customHeight="1" x14ac:dyDescent="0.25">
      <c r="A24959" s="379" t="s">
        <v>53898</v>
      </c>
      <c r="B24959" s="380" t="s">
        <v>53606</v>
      </c>
      <c r="C24959" s="380" t="s">
        <v>7</v>
      </c>
      <c r="D24959" s="381">
        <v>411.19</v>
      </c>
    </row>
    <row r="24960" spans="1:4" ht="9" customHeight="1" x14ac:dyDescent="0.25">
      <c r="A24960" s="379" t="s">
        <v>53899</v>
      </c>
      <c r="B24960" s="380" t="s">
        <v>53900</v>
      </c>
      <c r="C24960" s="380" t="s">
        <v>7</v>
      </c>
      <c r="D24960" s="381">
        <v>510.88</v>
      </c>
    </row>
    <row r="24961" spans="1:4" ht="9" customHeight="1" x14ac:dyDescent="0.25">
      <c r="A24961" s="379" t="s">
        <v>53901</v>
      </c>
      <c r="B24961" s="380" t="s">
        <v>53616</v>
      </c>
      <c r="C24961" s="380" t="s">
        <v>7</v>
      </c>
      <c r="D24961" s="381">
        <v>21.55</v>
      </c>
    </row>
    <row r="24962" spans="1:4" ht="9" customHeight="1" x14ac:dyDescent="0.25">
      <c r="A24962" s="379" t="s">
        <v>53902</v>
      </c>
      <c r="B24962" s="380" t="s">
        <v>53618</v>
      </c>
      <c r="C24962" s="380" t="s">
        <v>14</v>
      </c>
      <c r="D24962" s="381">
        <v>32.729999999999997</v>
      </c>
    </row>
    <row r="24963" spans="1:4" ht="9" customHeight="1" x14ac:dyDescent="0.25">
      <c r="A24963" s="379" t="s">
        <v>53903</v>
      </c>
      <c r="B24963" s="380" t="s">
        <v>53904</v>
      </c>
      <c r="C24963" s="380" t="s">
        <v>8</v>
      </c>
      <c r="D24963" s="381">
        <v>27176.799999999999</v>
      </c>
    </row>
    <row r="24964" spans="1:4" ht="9" customHeight="1" x14ac:dyDescent="0.25">
      <c r="A24964" s="379" t="s">
        <v>53905</v>
      </c>
      <c r="B24964" s="380" t="s">
        <v>53906</v>
      </c>
      <c r="C24964" s="380" t="s">
        <v>14</v>
      </c>
      <c r="D24964" s="381">
        <v>555.5</v>
      </c>
    </row>
    <row r="24965" spans="1:4" ht="9" customHeight="1" x14ac:dyDescent="0.25">
      <c r="A24965" s="379" t="s">
        <v>53907</v>
      </c>
      <c r="B24965" s="380" t="s">
        <v>53908</v>
      </c>
      <c r="C24965" s="380" t="s">
        <v>8</v>
      </c>
      <c r="D24965" s="381">
        <v>3350.68</v>
      </c>
    </row>
    <row r="24966" spans="1:4" ht="9" customHeight="1" x14ac:dyDescent="0.25">
      <c r="A24966" s="379" t="s">
        <v>53909</v>
      </c>
      <c r="B24966" s="380" t="s">
        <v>53910</v>
      </c>
      <c r="C24966" s="380" t="s">
        <v>14</v>
      </c>
      <c r="D24966" s="381">
        <v>565.91999999999996</v>
      </c>
    </row>
    <row r="24967" spans="1:4" ht="9" customHeight="1" x14ac:dyDescent="0.25">
      <c r="A24967" s="379" t="s">
        <v>53911</v>
      </c>
      <c r="B24967" s="380" t="s">
        <v>53912</v>
      </c>
      <c r="C24967" s="380" t="s">
        <v>8</v>
      </c>
      <c r="D24967" s="381">
        <v>3597.95</v>
      </c>
    </row>
    <row r="24968" spans="1:4" ht="9" customHeight="1" x14ac:dyDescent="0.25">
      <c r="A24968" s="379" t="s">
        <v>53913</v>
      </c>
      <c r="B24968" s="380" t="s">
        <v>53914</v>
      </c>
      <c r="C24968" s="380" t="s">
        <v>14</v>
      </c>
      <c r="D24968" s="381">
        <v>306.94</v>
      </c>
    </row>
    <row r="24969" spans="1:4" ht="9" customHeight="1" x14ac:dyDescent="0.25">
      <c r="A24969" s="379" t="s">
        <v>53915</v>
      </c>
      <c r="B24969" s="380" t="s">
        <v>53916</v>
      </c>
      <c r="C24969" s="380" t="s">
        <v>14</v>
      </c>
      <c r="D24969" s="381">
        <v>342.07</v>
      </c>
    </row>
    <row r="24970" spans="1:4" ht="9" customHeight="1" x14ac:dyDescent="0.25">
      <c r="A24970" s="379" t="s">
        <v>53917</v>
      </c>
      <c r="B24970" s="380" t="s">
        <v>53918</v>
      </c>
      <c r="C24970" s="380" t="s">
        <v>7</v>
      </c>
      <c r="D24970" s="381">
        <v>65.319999999999993</v>
      </c>
    </row>
    <row r="24971" spans="1:4" ht="9" customHeight="1" x14ac:dyDescent="0.25">
      <c r="A24971" s="379" t="s">
        <v>53919</v>
      </c>
      <c r="B24971" s="380" t="s">
        <v>53920</v>
      </c>
      <c r="C24971" s="380" t="s">
        <v>14</v>
      </c>
      <c r="D24971" s="381">
        <v>5.23</v>
      </c>
    </row>
    <row r="24972" spans="1:4" ht="9" customHeight="1" x14ac:dyDescent="0.25">
      <c r="A24972" s="379" t="s">
        <v>53921</v>
      </c>
      <c r="B24972" s="380" t="s">
        <v>53922</v>
      </c>
      <c r="C24972" s="380" t="s">
        <v>7</v>
      </c>
      <c r="D24972" s="381">
        <v>183.99</v>
      </c>
    </row>
    <row r="24973" spans="1:4" ht="9" customHeight="1" x14ac:dyDescent="0.25">
      <c r="A24973" s="379" t="s">
        <v>53923</v>
      </c>
      <c r="B24973" s="380" t="s">
        <v>53924</v>
      </c>
      <c r="C24973" s="380" t="s">
        <v>7</v>
      </c>
      <c r="D24973" s="381">
        <v>28.19</v>
      </c>
    </row>
    <row r="24974" spans="1:4" ht="9" customHeight="1" x14ac:dyDescent="0.25">
      <c r="A24974" s="379" t="s">
        <v>53925</v>
      </c>
      <c r="B24974" s="380" t="s">
        <v>53926</v>
      </c>
      <c r="C24974" s="380" t="s">
        <v>7</v>
      </c>
      <c r="D24974" s="381">
        <v>124.75</v>
      </c>
    </row>
    <row r="24975" spans="1:4" ht="9" customHeight="1" x14ac:dyDescent="0.25">
      <c r="A24975" s="379" t="s">
        <v>53927</v>
      </c>
      <c r="B24975" s="380" t="s">
        <v>53928</v>
      </c>
      <c r="C24975" s="380" t="s">
        <v>7</v>
      </c>
      <c r="D24975" s="381">
        <v>291.77999999999997</v>
      </c>
    </row>
    <row r="24976" spans="1:4" ht="9" customHeight="1" x14ac:dyDescent="0.25">
      <c r="A24976" s="379" t="s">
        <v>53929</v>
      </c>
      <c r="B24976" s="380" t="s">
        <v>53930</v>
      </c>
      <c r="C24976" s="380" t="s">
        <v>7</v>
      </c>
      <c r="D24976" s="381">
        <v>207.91</v>
      </c>
    </row>
    <row r="24977" spans="1:4" ht="9" customHeight="1" x14ac:dyDescent="0.25">
      <c r="A24977" s="379" t="s">
        <v>53931</v>
      </c>
      <c r="B24977" s="380" t="s">
        <v>53932</v>
      </c>
      <c r="C24977" s="380" t="s">
        <v>14</v>
      </c>
      <c r="D24977" s="381">
        <v>5.51</v>
      </c>
    </row>
    <row r="24978" spans="1:4" ht="9" customHeight="1" x14ac:dyDescent="0.25">
      <c r="A24978" s="379" t="s">
        <v>53933</v>
      </c>
      <c r="B24978" s="380" t="s">
        <v>53934</v>
      </c>
      <c r="C24978" s="380" t="s">
        <v>7</v>
      </c>
      <c r="D24978" s="381">
        <v>7.67</v>
      </c>
    </row>
    <row r="24979" spans="1:4" ht="9" customHeight="1" x14ac:dyDescent="0.25">
      <c r="A24979" s="379" t="s">
        <v>53935</v>
      </c>
      <c r="B24979" s="380" t="s">
        <v>53936</v>
      </c>
      <c r="C24979" s="380" t="s">
        <v>7</v>
      </c>
      <c r="D24979" s="381">
        <v>98.11</v>
      </c>
    </row>
    <row r="24980" spans="1:4" ht="9" customHeight="1" x14ac:dyDescent="0.25">
      <c r="A24980" s="379" t="s">
        <v>53937</v>
      </c>
      <c r="B24980" s="380" t="s">
        <v>53938</v>
      </c>
      <c r="C24980" s="380" t="s">
        <v>7</v>
      </c>
      <c r="D24980" s="381">
        <v>33.729999999999997</v>
      </c>
    </row>
    <row r="24981" spans="1:4" ht="9" customHeight="1" x14ac:dyDescent="0.25">
      <c r="A24981" s="379" t="s">
        <v>53939</v>
      </c>
      <c r="B24981" s="380" t="s">
        <v>53940</v>
      </c>
      <c r="C24981" s="380" t="s">
        <v>7</v>
      </c>
      <c r="D24981" s="381">
        <v>20.91</v>
      </c>
    </row>
    <row r="24982" spans="1:4" ht="9" customHeight="1" x14ac:dyDescent="0.25">
      <c r="A24982" s="379" t="s">
        <v>53941</v>
      </c>
      <c r="B24982" s="380" t="s">
        <v>53942</v>
      </c>
      <c r="C24982" s="380" t="s">
        <v>7</v>
      </c>
      <c r="D24982" s="381">
        <v>33.67</v>
      </c>
    </row>
    <row r="24983" spans="1:4" ht="9" customHeight="1" x14ac:dyDescent="0.25">
      <c r="A24983" s="379" t="s">
        <v>53943</v>
      </c>
      <c r="B24983" s="380" t="s">
        <v>53944</v>
      </c>
      <c r="C24983" s="380" t="s">
        <v>7</v>
      </c>
      <c r="D24983" s="381">
        <v>10.66</v>
      </c>
    </row>
    <row r="24984" spans="1:4" ht="9" customHeight="1" x14ac:dyDescent="0.25">
      <c r="A24984" s="379" t="s">
        <v>53945</v>
      </c>
      <c r="B24984" s="380" t="s">
        <v>53946</v>
      </c>
      <c r="C24984" s="380" t="s">
        <v>7</v>
      </c>
      <c r="D24984" s="381">
        <v>18.27</v>
      </c>
    </row>
    <row r="24985" spans="1:4" ht="9" customHeight="1" x14ac:dyDescent="0.25">
      <c r="A24985" s="379" t="s">
        <v>53947</v>
      </c>
      <c r="B24985" s="380" t="s">
        <v>53948</v>
      </c>
      <c r="C24985" s="380" t="s">
        <v>7</v>
      </c>
      <c r="D24985" s="381">
        <v>31.28</v>
      </c>
    </row>
    <row r="24986" spans="1:4" ht="9" customHeight="1" x14ac:dyDescent="0.25">
      <c r="A24986" s="379" t="s">
        <v>53949</v>
      </c>
      <c r="B24986" s="380" t="s">
        <v>53950</v>
      </c>
      <c r="C24986" s="380" t="s">
        <v>7</v>
      </c>
      <c r="D24986" s="381">
        <v>6.72</v>
      </c>
    </row>
    <row r="24987" spans="1:4" ht="9" customHeight="1" x14ac:dyDescent="0.25">
      <c r="A24987" s="379" t="s">
        <v>53951</v>
      </c>
      <c r="B24987" s="380" t="s">
        <v>53952</v>
      </c>
      <c r="C24987" s="380" t="s">
        <v>7</v>
      </c>
      <c r="D24987" s="381">
        <v>19.440000000000001</v>
      </c>
    </row>
    <row r="24988" spans="1:4" ht="9" customHeight="1" x14ac:dyDescent="0.25">
      <c r="A24988" s="379" t="s">
        <v>53953</v>
      </c>
      <c r="B24988" s="380" t="s">
        <v>53954</v>
      </c>
      <c r="C24988" s="380" t="s">
        <v>7</v>
      </c>
      <c r="D24988" s="381">
        <v>9.3800000000000008</v>
      </c>
    </row>
    <row r="24989" spans="1:4" ht="9" customHeight="1" x14ac:dyDescent="0.25">
      <c r="A24989" s="379" t="s">
        <v>53955</v>
      </c>
      <c r="B24989" s="380" t="s">
        <v>53956</v>
      </c>
      <c r="C24989" s="380" t="s">
        <v>7</v>
      </c>
      <c r="D24989" s="381">
        <v>23.48</v>
      </c>
    </row>
    <row r="24990" spans="1:4" ht="9" customHeight="1" x14ac:dyDescent="0.25">
      <c r="A24990" s="379" t="s">
        <v>53957</v>
      </c>
      <c r="B24990" s="380" t="s">
        <v>53958</v>
      </c>
      <c r="C24990" s="380" t="s">
        <v>7</v>
      </c>
      <c r="D24990" s="381">
        <v>7.77</v>
      </c>
    </row>
    <row r="24991" spans="1:4" ht="9" customHeight="1" x14ac:dyDescent="0.25">
      <c r="A24991" s="379" t="s">
        <v>53959</v>
      </c>
      <c r="B24991" s="380" t="s">
        <v>53960</v>
      </c>
      <c r="C24991" s="380" t="s">
        <v>7</v>
      </c>
      <c r="D24991" s="381">
        <v>45.99</v>
      </c>
    </row>
    <row r="24992" spans="1:4" ht="9" customHeight="1" x14ac:dyDescent="0.25">
      <c r="A24992" s="379" t="s">
        <v>53961</v>
      </c>
      <c r="B24992" s="380" t="s">
        <v>53962</v>
      </c>
      <c r="C24992" s="380" t="s">
        <v>7</v>
      </c>
      <c r="D24992" s="381">
        <v>261.24</v>
      </c>
    </row>
    <row r="24993" spans="1:4" ht="9" customHeight="1" x14ac:dyDescent="0.25">
      <c r="A24993" s="379" t="s">
        <v>53963</v>
      </c>
      <c r="B24993" s="380" t="s">
        <v>53964</v>
      </c>
      <c r="C24993" s="380" t="s">
        <v>7</v>
      </c>
      <c r="D24993" s="381">
        <v>443.31</v>
      </c>
    </row>
    <row r="24994" spans="1:4" ht="9" customHeight="1" x14ac:dyDescent="0.25">
      <c r="A24994" s="379" t="s">
        <v>53965</v>
      </c>
      <c r="B24994" s="380" t="s">
        <v>53966</v>
      </c>
      <c r="C24994" s="380" t="s">
        <v>7</v>
      </c>
      <c r="D24994" s="381">
        <v>486.81</v>
      </c>
    </row>
    <row r="24995" spans="1:4" ht="9" customHeight="1" x14ac:dyDescent="0.25">
      <c r="A24995" s="379" t="s">
        <v>53967</v>
      </c>
      <c r="B24995" s="380" t="s">
        <v>53968</v>
      </c>
      <c r="C24995" s="380" t="s">
        <v>7</v>
      </c>
      <c r="D24995" s="381">
        <v>955.64</v>
      </c>
    </row>
    <row r="24996" spans="1:4" ht="9" customHeight="1" x14ac:dyDescent="0.25">
      <c r="A24996" s="379" t="s">
        <v>53969</v>
      </c>
      <c r="B24996" s="380" t="s">
        <v>53970</v>
      </c>
      <c r="C24996" s="380" t="s">
        <v>7</v>
      </c>
      <c r="D24996" s="381">
        <v>532.21</v>
      </c>
    </row>
    <row r="24997" spans="1:4" ht="9" customHeight="1" x14ac:dyDescent="0.25">
      <c r="A24997" s="379" t="s">
        <v>53971</v>
      </c>
      <c r="B24997" s="380" t="s">
        <v>53972</v>
      </c>
      <c r="C24997" s="380" t="s">
        <v>7</v>
      </c>
      <c r="D24997" s="381">
        <v>348.53</v>
      </c>
    </row>
    <row r="24998" spans="1:4" ht="9" customHeight="1" x14ac:dyDescent="0.25">
      <c r="A24998" s="379" t="s">
        <v>53973</v>
      </c>
      <c r="B24998" s="380" t="s">
        <v>53974</v>
      </c>
      <c r="C24998" s="380" t="s">
        <v>7</v>
      </c>
      <c r="D24998" s="381">
        <v>639.85</v>
      </c>
    </row>
    <row r="24999" spans="1:4" ht="9" customHeight="1" x14ac:dyDescent="0.25">
      <c r="A24999" s="379" t="s">
        <v>53975</v>
      </c>
      <c r="B24999" s="380" t="s">
        <v>53976</v>
      </c>
      <c r="C24999" s="380" t="s">
        <v>7</v>
      </c>
      <c r="D24999" s="381">
        <v>709.44</v>
      </c>
    </row>
    <row r="25000" spans="1:4" ht="9" customHeight="1" x14ac:dyDescent="0.25">
      <c r="A25000" s="379" t="s">
        <v>53977</v>
      </c>
      <c r="B25000" s="380" t="s">
        <v>53978</v>
      </c>
      <c r="C25000" s="380" t="s">
        <v>7</v>
      </c>
      <c r="D25000" s="381">
        <v>565.88</v>
      </c>
    </row>
    <row r="25001" spans="1:4" ht="9" customHeight="1" x14ac:dyDescent="0.25">
      <c r="A25001" s="379" t="s">
        <v>53979</v>
      </c>
      <c r="B25001" s="380" t="s">
        <v>53980</v>
      </c>
      <c r="C25001" s="380" t="s">
        <v>7</v>
      </c>
      <c r="D25001" s="381">
        <v>1075.68</v>
      </c>
    </row>
    <row r="25002" spans="1:4" ht="9" customHeight="1" x14ac:dyDescent="0.25">
      <c r="A25002" s="379" t="s">
        <v>53981</v>
      </c>
      <c r="B25002" s="380" t="s">
        <v>53982</v>
      </c>
      <c r="C25002" s="380" t="s">
        <v>7</v>
      </c>
      <c r="D25002" s="381">
        <v>1197.47</v>
      </c>
    </row>
    <row r="25003" spans="1:4" ht="9" customHeight="1" x14ac:dyDescent="0.25">
      <c r="A25003" s="379" t="s">
        <v>53983</v>
      </c>
      <c r="B25003" s="380" t="s">
        <v>53984</v>
      </c>
      <c r="C25003" s="380" t="s">
        <v>7</v>
      </c>
      <c r="D25003" s="381">
        <v>53.69</v>
      </c>
    </row>
    <row r="25004" spans="1:4" ht="9" customHeight="1" x14ac:dyDescent="0.25">
      <c r="A25004" s="379" t="s">
        <v>53985</v>
      </c>
      <c r="B25004" s="380" t="s">
        <v>53986</v>
      </c>
      <c r="C25004" s="380" t="s">
        <v>7</v>
      </c>
      <c r="D25004" s="381">
        <v>90.1</v>
      </c>
    </row>
    <row r="25005" spans="1:4" ht="9" customHeight="1" x14ac:dyDescent="0.25">
      <c r="A25005" s="379" t="s">
        <v>53987</v>
      </c>
      <c r="B25005" s="380" t="s">
        <v>53988</v>
      </c>
      <c r="C25005" s="380" t="s">
        <v>7</v>
      </c>
      <c r="D25005" s="381">
        <v>98.8</v>
      </c>
    </row>
    <row r="25006" spans="1:4" ht="9" customHeight="1" x14ac:dyDescent="0.25">
      <c r="A25006" s="379" t="s">
        <v>53989</v>
      </c>
      <c r="B25006" s="380" t="s">
        <v>53990</v>
      </c>
      <c r="C25006" s="380" t="s">
        <v>7</v>
      </c>
      <c r="D25006" s="381">
        <v>292.81</v>
      </c>
    </row>
    <row r="25007" spans="1:4" ht="9" customHeight="1" x14ac:dyDescent="0.25">
      <c r="A25007" s="379" t="s">
        <v>53991</v>
      </c>
      <c r="B25007" s="380" t="s">
        <v>53992</v>
      </c>
      <c r="C25007" s="380" t="s">
        <v>7</v>
      </c>
      <c r="D25007" s="381">
        <v>474.88</v>
      </c>
    </row>
    <row r="25008" spans="1:4" ht="9" customHeight="1" x14ac:dyDescent="0.25">
      <c r="A25008" s="379" t="s">
        <v>53993</v>
      </c>
      <c r="B25008" s="380" t="s">
        <v>53994</v>
      </c>
      <c r="C25008" s="380" t="s">
        <v>7</v>
      </c>
      <c r="D25008" s="381">
        <v>518.38</v>
      </c>
    </row>
    <row r="25009" spans="1:4" ht="9" customHeight="1" x14ac:dyDescent="0.25">
      <c r="A25009" s="379" t="s">
        <v>53995</v>
      </c>
      <c r="B25009" s="380" t="s">
        <v>53996</v>
      </c>
      <c r="C25009" s="380" t="s">
        <v>7</v>
      </c>
      <c r="D25009" s="381">
        <v>987.21</v>
      </c>
    </row>
    <row r="25010" spans="1:4" ht="9" customHeight="1" x14ac:dyDescent="0.25">
      <c r="A25010" s="379" t="s">
        <v>53997</v>
      </c>
      <c r="B25010" s="380" t="s">
        <v>53998</v>
      </c>
      <c r="C25010" s="380" t="s">
        <v>53999</v>
      </c>
      <c r="D25010" s="381">
        <v>262.41000000000003</v>
      </c>
    </row>
    <row r="25011" spans="1:4" ht="9" customHeight="1" x14ac:dyDescent="0.25">
      <c r="A25011" s="379" t="s">
        <v>54000</v>
      </c>
      <c r="B25011" s="380" t="s">
        <v>54001</v>
      </c>
      <c r="C25011" s="380" t="s">
        <v>10</v>
      </c>
      <c r="D25011" s="381">
        <v>4850.87</v>
      </c>
    </row>
    <row r="25012" spans="1:4" ht="9" customHeight="1" x14ac:dyDescent="0.25">
      <c r="A25012" s="379" t="s">
        <v>54002</v>
      </c>
      <c r="B25012" s="380" t="s">
        <v>54003</v>
      </c>
      <c r="C25012" s="380" t="s">
        <v>10</v>
      </c>
      <c r="D25012" s="381">
        <v>5110.8900000000003</v>
      </c>
    </row>
    <row r="25013" spans="1:4" ht="9" customHeight="1" x14ac:dyDescent="0.25">
      <c r="A25013" s="379" t="s">
        <v>54004</v>
      </c>
      <c r="B25013" s="380" t="s">
        <v>54005</v>
      </c>
      <c r="C25013" s="380" t="s">
        <v>10</v>
      </c>
      <c r="D25013" s="381">
        <v>6839.47</v>
      </c>
    </row>
    <row r="25014" spans="1:4" ht="9" customHeight="1" x14ac:dyDescent="0.25">
      <c r="A25014" s="379" t="s">
        <v>54006</v>
      </c>
      <c r="B25014" s="380" t="s">
        <v>54007</v>
      </c>
      <c r="C25014" s="380" t="s">
        <v>7</v>
      </c>
      <c r="D25014" s="381">
        <v>326.06</v>
      </c>
    </row>
    <row r="25015" spans="1:4" ht="9" customHeight="1" x14ac:dyDescent="0.25">
      <c r="A25015" s="379" t="s">
        <v>54008</v>
      </c>
      <c r="B25015" s="380" t="s">
        <v>54009</v>
      </c>
      <c r="C25015" s="380" t="s">
        <v>7</v>
      </c>
      <c r="D25015" s="381">
        <v>9.31</v>
      </c>
    </row>
    <row r="25016" spans="1:4" ht="9" customHeight="1" x14ac:dyDescent="0.25">
      <c r="A25016" s="379" t="s">
        <v>54010</v>
      </c>
      <c r="B25016" s="380" t="s">
        <v>54011</v>
      </c>
      <c r="C25016" s="380" t="s">
        <v>14</v>
      </c>
      <c r="D25016" s="381">
        <v>5.52</v>
      </c>
    </row>
    <row r="25017" spans="1:4" ht="9" customHeight="1" x14ac:dyDescent="0.25">
      <c r="A25017" s="379" t="s">
        <v>54012</v>
      </c>
      <c r="B25017" s="380" t="s">
        <v>54013</v>
      </c>
      <c r="C25017" s="380" t="s">
        <v>10</v>
      </c>
      <c r="D25017" s="381">
        <v>1400.11</v>
      </c>
    </row>
    <row r="25018" spans="1:4" ht="9" customHeight="1" x14ac:dyDescent="0.25">
      <c r="A25018" s="379" t="s">
        <v>54014</v>
      </c>
      <c r="B25018" s="380" t="s">
        <v>54015</v>
      </c>
      <c r="C25018" s="380" t="s">
        <v>16</v>
      </c>
      <c r="D25018" s="381">
        <v>15.24</v>
      </c>
    </row>
    <row r="25019" spans="1:4" ht="9" customHeight="1" x14ac:dyDescent="0.25">
      <c r="A25019" s="379" t="s">
        <v>54016</v>
      </c>
      <c r="B25019" s="380" t="s">
        <v>54017</v>
      </c>
      <c r="C25019" s="380" t="s">
        <v>8</v>
      </c>
      <c r="D25019" s="381">
        <v>17.829999999999998</v>
      </c>
    </row>
    <row r="25020" spans="1:4" ht="9" customHeight="1" x14ac:dyDescent="0.25">
      <c r="A25020" s="379" t="s">
        <v>54018</v>
      </c>
      <c r="B25020" s="380" t="s">
        <v>54019</v>
      </c>
      <c r="C25020" s="380" t="s">
        <v>14</v>
      </c>
      <c r="D25020" s="381">
        <v>480.76</v>
      </c>
    </row>
    <row r="25021" spans="1:4" ht="9" customHeight="1" x14ac:dyDescent="0.25">
      <c r="A25021" s="379" t="s">
        <v>54020</v>
      </c>
      <c r="B25021" s="380" t="s">
        <v>54021</v>
      </c>
      <c r="C25021" s="380" t="s">
        <v>14</v>
      </c>
      <c r="D25021" s="381">
        <v>336.03</v>
      </c>
    </row>
    <row r="25022" spans="1:4" ht="9" customHeight="1" x14ac:dyDescent="0.25">
      <c r="A25022" s="379" t="s">
        <v>54022</v>
      </c>
      <c r="B25022" s="380" t="s">
        <v>54023</v>
      </c>
      <c r="C25022" s="380" t="s">
        <v>14</v>
      </c>
      <c r="D25022" s="381">
        <v>486.99</v>
      </c>
    </row>
    <row r="25023" spans="1:4" ht="9" customHeight="1" x14ac:dyDescent="0.25">
      <c r="A25023" s="379" t="s">
        <v>54024</v>
      </c>
      <c r="B25023" s="380" t="s">
        <v>54025</v>
      </c>
      <c r="C25023" s="380" t="s">
        <v>7</v>
      </c>
      <c r="D25023" s="381">
        <v>15.35</v>
      </c>
    </row>
    <row r="25024" spans="1:4" ht="9" customHeight="1" x14ac:dyDescent="0.25">
      <c r="A25024" s="379" t="s">
        <v>54026</v>
      </c>
      <c r="B25024" s="380" t="s">
        <v>54027</v>
      </c>
      <c r="C25024" s="380" t="s">
        <v>8</v>
      </c>
      <c r="D25024" s="381">
        <v>11.2</v>
      </c>
    </row>
    <row r="25025" spans="1:4" ht="9" customHeight="1" x14ac:dyDescent="0.25">
      <c r="A25025" s="379" t="s">
        <v>54028</v>
      </c>
      <c r="B25025" s="380" t="s">
        <v>54029</v>
      </c>
      <c r="C25025" s="380" t="s">
        <v>8</v>
      </c>
      <c r="D25025" s="381">
        <v>31.39</v>
      </c>
    </row>
    <row r="25026" spans="1:4" ht="9" customHeight="1" x14ac:dyDescent="0.25">
      <c r="A25026" s="379" t="s">
        <v>54030</v>
      </c>
      <c r="B25026" s="380" t="s">
        <v>54031</v>
      </c>
      <c r="C25026" s="380" t="s">
        <v>8</v>
      </c>
      <c r="D25026" s="381">
        <v>20.54</v>
      </c>
    </row>
    <row r="25027" spans="1:4" ht="9" customHeight="1" x14ac:dyDescent="0.25">
      <c r="A25027" s="379" t="s">
        <v>54032</v>
      </c>
      <c r="B25027" s="380" t="s">
        <v>54033</v>
      </c>
      <c r="C25027" s="380" t="s">
        <v>8</v>
      </c>
      <c r="D25027" s="381">
        <v>9.61</v>
      </c>
    </row>
    <row r="25028" spans="1:4" ht="9" customHeight="1" x14ac:dyDescent="0.25">
      <c r="A25028" s="379" t="s">
        <v>54034</v>
      </c>
      <c r="B25028" s="380" t="s">
        <v>54035</v>
      </c>
      <c r="C25028" s="380" t="s">
        <v>8</v>
      </c>
      <c r="D25028" s="381">
        <v>28.78</v>
      </c>
    </row>
    <row r="25029" spans="1:4" ht="9" customHeight="1" x14ac:dyDescent="0.25">
      <c r="A25029" s="379" t="s">
        <v>54036</v>
      </c>
      <c r="B25029" s="380" t="s">
        <v>54037</v>
      </c>
      <c r="C25029" s="380" t="s">
        <v>8</v>
      </c>
      <c r="D25029" s="381">
        <v>18.86</v>
      </c>
    </row>
    <row r="25030" spans="1:4" ht="9" customHeight="1" x14ac:dyDescent="0.25">
      <c r="A25030" s="379" t="s">
        <v>54038</v>
      </c>
      <c r="B25030" s="380" t="s">
        <v>54039</v>
      </c>
      <c r="C25030" s="380" t="s">
        <v>8</v>
      </c>
      <c r="D25030" s="381">
        <v>6.37</v>
      </c>
    </row>
    <row r="25031" spans="1:4" ht="9" customHeight="1" x14ac:dyDescent="0.25">
      <c r="A25031" s="379" t="s">
        <v>54040</v>
      </c>
      <c r="B25031" s="380" t="s">
        <v>54041</v>
      </c>
      <c r="C25031" s="380" t="s">
        <v>8</v>
      </c>
      <c r="D25031" s="381">
        <v>21</v>
      </c>
    </row>
    <row r="25032" spans="1:4" ht="9" customHeight="1" x14ac:dyDescent="0.25">
      <c r="A25032" s="379" t="s">
        <v>54042</v>
      </c>
      <c r="B25032" s="380" t="s">
        <v>54043</v>
      </c>
      <c r="C25032" s="380" t="s">
        <v>8</v>
      </c>
      <c r="D25032" s="381">
        <v>16.690000000000001</v>
      </c>
    </row>
    <row r="25033" spans="1:4" ht="9" customHeight="1" x14ac:dyDescent="0.25">
      <c r="A25033" s="379" t="s">
        <v>54044</v>
      </c>
      <c r="B25033" s="380" t="s">
        <v>54045</v>
      </c>
      <c r="C25033" s="380" t="s">
        <v>8</v>
      </c>
      <c r="D25033" s="381">
        <v>5.38</v>
      </c>
    </row>
    <row r="25034" spans="1:4" ht="9" customHeight="1" x14ac:dyDescent="0.25">
      <c r="A25034" s="379" t="s">
        <v>54046</v>
      </c>
      <c r="B25034" s="380" t="s">
        <v>54047</v>
      </c>
      <c r="C25034" s="380" t="s">
        <v>8</v>
      </c>
      <c r="D25034" s="381">
        <v>17.5</v>
      </c>
    </row>
    <row r="25035" spans="1:4" ht="9" customHeight="1" x14ac:dyDescent="0.25">
      <c r="A25035" s="379" t="s">
        <v>54048</v>
      </c>
      <c r="B25035" s="380" t="s">
        <v>54049</v>
      </c>
      <c r="C25035" s="380" t="s">
        <v>8</v>
      </c>
      <c r="D25035" s="381">
        <v>18.940000000000001</v>
      </c>
    </row>
    <row r="25036" spans="1:4" ht="9" customHeight="1" x14ac:dyDescent="0.25">
      <c r="A25036" s="379" t="s">
        <v>54050</v>
      </c>
      <c r="B25036" s="380" t="s">
        <v>54051</v>
      </c>
      <c r="C25036" s="380" t="s">
        <v>14</v>
      </c>
      <c r="D25036" s="381">
        <v>58.72</v>
      </c>
    </row>
    <row r="25037" spans="1:4" ht="9" customHeight="1" x14ac:dyDescent="0.25">
      <c r="A25037" s="379" t="s">
        <v>54052</v>
      </c>
      <c r="B25037" s="380" t="s">
        <v>54053</v>
      </c>
      <c r="C25037" s="380" t="s">
        <v>14</v>
      </c>
      <c r="D25037" s="381">
        <v>77.349999999999994</v>
      </c>
    </row>
    <row r="25038" spans="1:4" ht="9" customHeight="1" x14ac:dyDescent="0.25">
      <c r="A25038" s="379" t="s">
        <v>54054</v>
      </c>
      <c r="B25038" s="380" t="s">
        <v>54055</v>
      </c>
      <c r="C25038" s="380" t="s">
        <v>14</v>
      </c>
      <c r="D25038" s="381">
        <v>103.84</v>
      </c>
    </row>
    <row r="25039" spans="1:4" ht="9" customHeight="1" x14ac:dyDescent="0.25">
      <c r="A25039" s="379" t="s">
        <v>54056</v>
      </c>
      <c r="B25039" s="380" t="s">
        <v>54057</v>
      </c>
      <c r="C25039" s="380" t="s">
        <v>14</v>
      </c>
      <c r="D25039" s="381">
        <v>133.47999999999999</v>
      </c>
    </row>
    <row r="25040" spans="1:4" ht="9" customHeight="1" x14ac:dyDescent="0.25">
      <c r="A25040" s="379" t="s">
        <v>54058</v>
      </c>
      <c r="B25040" s="380" t="s">
        <v>54059</v>
      </c>
      <c r="C25040" s="380" t="s">
        <v>14</v>
      </c>
      <c r="D25040" s="381">
        <v>174.67</v>
      </c>
    </row>
    <row r="25041" spans="1:4" ht="9" customHeight="1" x14ac:dyDescent="0.25">
      <c r="A25041" s="379" t="s">
        <v>54060</v>
      </c>
      <c r="B25041" s="380" t="s">
        <v>54061</v>
      </c>
      <c r="C25041" s="380" t="s">
        <v>8</v>
      </c>
      <c r="D25041" s="381">
        <v>383.34</v>
      </c>
    </row>
    <row r="25042" spans="1:4" ht="9" customHeight="1" x14ac:dyDescent="0.25">
      <c r="A25042" s="379" t="s">
        <v>54062</v>
      </c>
      <c r="B25042" s="380" t="s">
        <v>54063</v>
      </c>
      <c r="C25042" s="380" t="s">
        <v>48180</v>
      </c>
      <c r="D25042" s="381">
        <v>633.67999999999995</v>
      </c>
    </row>
    <row r="25043" spans="1:4" ht="9" customHeight="1" x14ac:dyDescent="0.25">
      <c r="A25043" s="379" t="s">
        <v>54064</v>
      </c>
      <c r="B25043" s="380" t="s">
        <v>54065</v>
      </c>
      <c r="C25043" s="380" t="s">
        <v>8</v>
      </c>
      <c r="D25043" s="381">
        <v>90.02</v>
      </c>
    </row>
    <row r="25044" spans="1:4" ht="9" customHeight="1" x14ac:dyDescent="0.25">
      <c r="A25044" s="379" t="s">
        <v>54066</v>
      </c>
      <c r="B25044" s="380" t="s">
        <v>54067</v>
      </c>
      <c r="C25044" s="380" t="s">
        <v>8</v>
      </c>
      <c r="D25044" s="381">
        <v>37.25</v>
      </c>
    </row>
    <row r="25045" spans="1:4" ht="9" customHeight="1" x14ac:dyDescent="0.25">
      <c r="A25045" s="379" t="s">
        <v>54068</v>
      </c>
      <c r="B25045" s="380" t="s">
        <v>54069</v>
      </c>
      <c r="C25045" s="380" t="s">
        <v>8</v>
      </c>
      <c r="D25045" s="381">
        <v>25.35</v>
      </c>
    </row>
    <row r="25046" spans="1:4" ht="9" customHeight="1" x14ac:dyDescent="0.25">
      <c r="A25046" s="379" t="s">
        <v>54070</v>
      </c>
      <c r="B25046" s="380" t="s">
        <v>54071</v>
      </c>
      <c r="C25046" s="380" t="s">
        <v>48180</v>
      </c>
      <c r="D25046" s="381">
        <v>633.67999999999995</v>
      </c>
    </row>
    <row r="25047" spans="1:4" ht="9" customHeight="1" x14ac:dyDescent="0.25">
      <c r="A25047" s="379" t="s">
        <v>54072</v>
      </c>
      <c r="B25047" s="380" t="s">
        <v>54073</v>
      </c>
      <c r="C25047" s="380" t="s">
        <v>8</v>
      </c>
      <c r="D25047" s="381">
        <v>39.08</v>
      </c>
    </row>
    <row r="25048" spans="1:4" ht="9" customHeight="1" x14ac:dyDescent="0.25">
      <c r="A25048" s="379" t="s">
        <v>54074</v>
      </c>
      <c r="B25048" s="380" t="s">
        <v>54075</v>
      </c>
      <c r="C25048" s="380" t="s">
        <v>8</v>
      </c>
      <c r="D25048" s="381">
        <v>13.99</v>
      </c>
    </row>
    <row r="25049" spans="1:4" ht="9" customHeight="1" x14ac:dyDescent="0.25">
      <c r="A25049" s="379" t="s">
        <v>54076</v>
      </c>
      <c r="B25049" s="380" t="s">
        <v>54077</v>
      </c>
      <c r="C25049" s="380" t="s">
        <v>8</v>
      </c>
      <c r="D25049" s="381">
        <v>8.64</v>
      </c>
    </row>
    <row r="25050" spans="1:4" ht="9" customHeight="1" x14ac:dyDescent="0.25">
      <c r="A25050" s="379" t="s">
        <v>54078</v>
      </c>
      <c r="B25050" s="380" t="s">
        <v>54079</v>
      </c>
      <c r="C25050" s="380" t="s">
        <v>8</v>
      </c>
      <c r="D25050" s="381">
        <v>15.43</v>
      </c>
    </row>
    <row r="25051" spans="1:4" ht="9" customHeight="1" x14ac:dyDescent="0.25">
      <c r="A25051" s="379" t="s">
        <v>54080</v>
      </c>
      <c r="B25051" s="380" t="s">
        <v>54081</v>
      </c>
      <c r="C25051" s="380" t="s">
        <v>53999</v>
      </c>
      <c r="D25051" s="381">
        <v>112.02</v>
      </c>
    </row>
    <row r="25052" spans="1:4" ht="9" customHeight="1" x14ac:dyDescent="0.25">
      <c r="A25052" s="379" t="s">
        <v>54082</v>
      </c>
      <c r="B25052" s="380" t="s">
        <v>54083</v>
      </c>
      <c r="C25052" s="380" t="s">
        <v>53999</v>
      </c>
      <c r="D25052" s="381">
        <v>151.1</v>
      </c>
    </row>
    <row r="25053" spans="1:4" ht="9" customHeight="1" x14ac:dyDescent="0.25">
      <c r="A25053" s="379" t="s">
        <v>54084</v>
      </c>
      <c r="B25053" s="380" t="s">
        <v>54085</v>
      </c>
      <c r="C25053" s="380" t="s">
        <v>7</v>
      </c>
      <c r="D25053" s="381">
        <v>18.87</v>
      </c>
    </row>
    <row r="25054" spans="1:4" ht="9" customHeight="1" x14ac:dyDescent="0.25">
      <c r="A25054" s="379" t="s">
        <v>54086</v>
      </c>
      <c r="B25054" s="380" t="s">
        <v>54087</v>
      </c>
      <c r="C25054" s="380" t="s">
        <v>7</v>
      </c>
      <c r="D25054" s="381">
        <v>102.35</v>
      </c>
    </row>
    <row r="25055" spans="1:4" ht="9" customHeight="1" x14ac:dyDescent="0.25">
      <c r="A25055" s="379" t="s">
        <v>54088</v>
      </c>
      <c r="B25055" s="380" t="s">
        <v>54089</v>
      </c>
      <c r="C25055" s="380" t="s">
        <v>7</v>
      </c>
      <c r="D25055" s="381">
        <v>11.02</v>
      </c>
    </row>
    <row r="25056" spans="1:4" ht="9" customHeight="1" x14ac:dyDescent="0.25">
      <c r="A25056" s="379" t="s">
        <v>54090</v>
      </c>
      <c r="B25056" s="380" t="s">
        <v>54091</v>
      </c>
      <c r="C25056" s="380" t="s">
        <v>7</v>
      </c>
      <c r="D25056" s="381">
        <v>16.670000000000002</v>
      </c>
    </row>
    <row r="25057" spans="1:4" ht="9" customHeight="1" x14ac:dyDescent="0.25">
      <c r="A25057" s="379" t="s">
        <v>54092</v>
      </c>
      <c r="B25057" s="380" t="s">
        <v>54093</v>
      </c>
      <c r="C25057" s="380" t="s">
        <v>7</v>
      </c>
      <c r="D25057" s="381">
        <v>18.84</v>
      </c>
    </row>
    <row r="25058" spans="1:4" ht="9" customHeight="1" x14ac:dyDescent="0.25">
      <c r="A25058" s="379" t="s">
        <v>54094</v>
      </c>
      <c r="B25058" s="380" t="s">
        <v>54095</v>
      </c>
      <c r="C25058" s="380" t="s">
        <v>7</v>
      </c>
      <c r="D25058" s="381">
        <v>6.42</v>
      </c>
    </row>
    <row r="25059" spans="1:4" ht="9" customHeight="1" x14ac:dyDescent="0.25">
      <c r="A25059" s="379" t="s">
        <v>54096</v>
      </c>
      <c r="B25059" s="380" t="s">
        <v>54097</v>
      </c>
      <c r="C25059" s="380" t="s">
        <v>7</v>
      </c>
      <c r="D25059" s="381">
        <v>23.15</v>
      </c>
    </row>
    <row r="25060" spans="1:4" ht="9" customHeight="1" x14ac:dyDescent="0.25">
      <c r="A25060" s="379" t="s">
        <v>54098</v>
      </c>
      <c r="B25060" s="380" t="s">
        <v>54099</v>
      </c>
      <c r="C25060" s="380" t="s">
        <v>7</v>
      </c>
      <c r="D25060" s="381">
        <v>56.75</v>
      </c>
    </row>
    <row r="25061" spans="1:4" ht="9" customHeight="1" x14ac:dyDescent="0.25">
      <c r="A25061" s="379" t="s">
        <v>54100</v>
      </c>
      <c r="B25061" s="380" t="s">
        <v>54101</v>
      </c>
      <c r="C25061" s="380" t="s">
        <v>7</v>
      </c>
      <c r="D25061" s="381">
        <v>31.56</v>
      </c>
    </row>
    <row r="25062" spans="1:4" ht="9" customHeight="1" x14ac:dyDescent="0.25">
      <c r="A25062" s="379" t="s">
        <v>54102</v>
      </c>
      <c r="B25062" s="380" t="s">
        <v>54103</v>
      </c>
      <c r="C25062" s="380" t="s">
        <v>7</v>
      </c>
      <c r="D25062" s="381">
        <v>31.6</v>
      </c>
    </row>
    <row r="25063" spans="1:4" ht="9" customHeight="1" x14ac:dyDescent="0.25">
      <c r="A25063" s="379" t="s">
        <v>54104</v>
      </c>
      <c r="B25063" s="380" t="s">
        <v>54105</v>
      </c>
      <c r="C25063" s="380" t="s">
        <v>7</v>
      </c>
      <c r="D25063" s="381">
        <v>47.86</v>
      </c>
    </row>
    <row r="25064" spans="1:4" ht="9" customHeight="1" x14ac:dyDescent="0.25">
      <c r="A25064" s="379" t="s">
        <v>54106</v>
      </c>
      <c r="B25064" s="380" t="s">
        <v>54107</v>
      </c>
      <c r="C25064" s="380" t="s">
        <v>7</v>
      </c>
      <c r="D25064" s="381">
        <v>44.41</v>
      </c>
    </row>
    <row r="25065" spans="1:4" ht="9" customHeight="1" x14ac:dyDescent="0.25">
      <c r="A25065" s="379" t="s">
        <v>54108</v>
      </c>
      <c r="B25065" s="380" t="s">
        <v>54109</v>
      </c>
      <c r="C25065" s="380" t="s">
        <v>7</v>
      </c>
      <c r="D25065" s="381">
        <v>39.54</v>
      </c>
    </row>
    <row r="25066" spans="1:4" ht="9" customHeight="1" x14ac:dyDescent="0.25">
      <c r="A25066" s="379" t="s">
        <v>54110</v>
      </c>
      <c r="B25066" s="380" t="s">
        <v>54111</v>
      </c>
      <c r="C25066" s="380" t="s">
        <v>7</v>
      </c>
      <c r="D25066" s="381">
        <v>47.7</v>
      </c>
    </row>
    <row r="25067" spans="1:4" ht="9" customHeight="1" x14ac:dyDescent="0.25">
      <c r="A25067" s="379" t="s">
        <v>54112</v>
      </c>
      <c r="B25067" s="380" t="s">
        <v>54113</v>
      </c>
      <c r="C25067" s="380" t="s">
        <v>7</v>
      </c>
      <c r="D25067" s="381">
        <v>32.979999999999997</v>
      </c>
    </row>
    <row r="25068" spans="1:4" ht="9" customHeight="1" x14ac:dyDescent="0.25">
      <c r="A25068" s="379" t="s">
        <v>54114</v>
      </c>
      <c r="B25068" s="380" t="s">
        <v>54115</v>
      </c>
      <c r="C25068" s="380" t="s">
        <v>7</v>
      </c>
      <c r="D25068" s="381">
        <v>73.599999999999994</v>
      </c>
    </row>
    <row r="25069" spans="1:4" ht="9" customHeight="1" x14ac:dyDescent="0.25">
      <c r="A25069" s="379" t="s">
        <v>54116</v>
      </c>
      <c r="B25069" s="380" t="s">
        <v>54117</v>
      </c>
      <c r="C25069" s="380" t="s">
        <v>7</v>
      </c>
      <c r="D25069" s="381">
        <v>76</v>
      </c>
    </row>
    <row r="25070" spans="1:4" ht="9" customHeight="1" x14ac:dyDescent="0.25">
      <c r="A25070" s="379" t="s">
        <v>54118</v>
      </c>
      <c r="B25070" s="380" t="s">
        <v>54119</v>
      </c>
      <c r="C25070" s="380" t="s">
        <v>7</v>
      </c>
      <c r="D25070" s="381">
        <v>52.24</v>
      </c>
    </row>
    <row r="25071" spans="1:4" ht="9" customHeight="1" x14ac:dyDescent="0.25">
      <c r="A25071" s="379" t="s">
        <v>54120</v>
      </c>
      <c r="B25071" s="380" t="s">
        <v>54121</v>
      </c>
      <c r="C25071" s="380" t="s">
        <v>7</v>
      </c>
      <c r="D25071" s="381">
        <v>92.68</v>
      </c>
    </row>
    <row r="25072" spans="1:4" ht="9" customHeight="1" x14ac:dyDescent="0.25">
      <c r="A25072" s="379" t="s">
        <v>54122</v>
      </c>
      <c r="B25072" s="380" t="s">
        <v>54123</v>
      </c>
      <c r="C25072" s="380" t="s">
        <v>7</v>
      </c>
      <c r="D25072" s="381">
        <v>139.94</v>
      </c>
    </row>
    <row r="25073" spans="1:4" ht="9" customHeight="1" x14ac:dyDescent="0.25">
      <c r="A25073" s="379" t="s">
        <v>54124</v>
      </c>
      <c r="B25073" s="380" t="s">
        <v>54125</v>
      </c>
      <c r="C25073" s="380" t="s">
        <v>7</v>
      </c>
      <c r="D25073" s="381">
        <v>159.93</v>
      </c>
    </row>
    <row r="25074" spans="1:4" ht="9" customHeight="1" x14ac:dyDescent="0.25">
      <c r="A25074" s="379" t="s">
        <v>54126</v>
      </c>
      <c r="B25074" s="380" t="s">
        <v>54127</v>
      </c>
      <c r="C25074" s="380" t="s">
        <v>53999</v>
      </c>
      <c r="D25074" s="381">
        <v>212.31</v>
      </c>
    </row>
    <row r="25075" spans="1:4" ht="9" customHeight="1" x14ac:dyDescent="0.25">
      <c r="A25075" s="379" t="s">
        <v>54128</v>
      </c>
      <c r="B25075" s="380" t="s">
        <v>54129</v>
      </c>
      <c r="C25075" s="380" t="s">
        <v>8</v>
      </c>
      <c r="D25075" s="381">
        <v>23.91</v>
      </c>
    </row>
    <row r="25076" spans="1:4" ht="9" customHeight="1" x14ac:dyDescent="0.25">
      <c r="A25076" s="379" t="s">
        <v>54130</v>
      </c>
      <c r="B25076" s="380" t="s">
        <v>54131</v>
      </c>
      <c r="C25076" s="380" t="s">
        <v>7</v>
      </c>
      <c r="D25076" s="381">
        <v>2.0299999999999998</v>
      </c>
    </row>
    <row r="25077" spans="1:4" ht="9" customHeight="1" x14ac:dyDescent="0.25">
      <c r="A25077" s="379" t="s">
        <v>54132</v>
      </c>
      <c r="B25077" s="380" t="s">
        <v>54133</v>
      </c>
      <c r="C25077" s="380" t="s">
        <v>10</v>
      </c>
      <c r="D25077" s="381">
        <v>239.19</v>
      </c>
    </row>
    <row r="25078" spans="1:4" ht="9" customHeight="1" x14ac:dyDescent="0.25">
      <c r="A25078" s="379" t="s">
        <v>54134</v>
      </c>
      <c r="B25078" s="380" t="s">
        <v>54135</v>
      </c>
      <c r="C25078" s="380" t="s">
        <v>10</v>
      </c>
      <c r="D25078" s="381">
        <v>152.30000000000001</v>
      </c>
    </row>
    <row r="25079" spans="1:4" ht="9" customHeight="1" x14ac:dyDescent="0.25">
      <c r="A25079" s="379" t="s">
        <v>54136</v>
      </c>
      <c r="B25079" s="380" t="s">
        <v>48282</v>
      </c>
      <c r="C25079" s="380" t="s">
        <v>48180</v>
      </c>
      <c r="D25079" s="381">
        <v>633.67999999999995</v>
      </c>
    </row>
    <row r="25080" spans="1:4" ht="9" customHeight="1" x14ac:dyDescent="0.25">
      <c r="A25080" s="379" t="s">
        <v>54137</v>
      </c>
      <c r="B25080" s="380" t="s">
        <v>54138</v>
      </c>
      <c r="C25080" s="380" t="s">
        <v>7</v>
      </c>
      <c r="D25080" s="381">
        <v>112.44</v>
      </c>
    </row>
    <row r="25081" spans="1:4" ht="9" customHeight="1" x14ac:dyDescent="0.25">
      <c r="A25081" s="379" t="s">
        <v>54139</v>
      </c>
      <c r="B25081" s="380" t="s">
        <v>54140</v>
      </c>
      <c r="C25081" s="380" t="s">
        <v>16</v>
      </c>
      <c r="D25081" s="381">
        <v>49.3</v>
      </c>
    </row>
    <row r="25082" spans="1:4" ht="9" customHeight="1" x14ac:dyDescent="0.25">
      <c r="A25082" s="379" t="s">
        <v>54141</v>
      </c>
      <c r="B25082" s="380" t="s">
        <v>54142</v>
      </c>
      <c r="C25082" s="380" t="s">
        <v>14</v>
      </c>
      <c r="D25082" s="381">
        <v>91.16</v>
      </c>
    </row>
    <row r="25083" spans="1:4" ht="9" customHeight="1" x14ac:dyDescent="0.25">
      <c r="A25083" s="379" t="s">
        <v>54143</v>
      </c>
      <c r="B25083" s="380" t="s">
        <v>54144</v>
      </c>
      <c r="C25083" s="380" t="s">
        <v>7</v>
      </c>
      <c r="D25083" s="381">
        <v>82.8</v>
      </c>
    </row>
    <row r="25084" spans="1:4" ht="9" customHeight="1" x14ac:dyDescent="0.25">
      <c r="A25084" s="379" t="s">
        <v>54145</v>
      </c>
      <c r="B25084" s="380" t="s">
        <v>54146</v>
      </c>
      <c r="C25084" s="380" t="s">
        <v>7</v>
      </c>
      <c r="D25084" s="381">
        <v>100.62</v>
      </c>
    </row>
    <row r="25085" spans="1:4" ht="9" customHeight="1" x14ac:dyDescent="0.25">
      <c r="A25085" s="379" t="s">
        <v>54147</v>
      </c>
      <c r="B25085" s="380" t="s">
        <v>54148</v>
      </c>
      <c r="C25085" s="380" t="s">
        <v>7</v>
      </c>
      <c r="D25085" s="381">
        <v>85.86</v>
      </c>
    </row>
    <row r="25086" spans="1:4" ht="18" customHeight="1" x14ac:dyDescent="0.25">
      <c r="A25086" s="379" t="s">
        <v>54149</v>
      </c>
      <c r="B25086" s="380" t="s">
        <v>54150</v>
      </c>
      <c r="C25086" s="380" t="s">
        <v>14</v>
      </c>
      <c r="D25086" s="381">
        <v>105.61</v>
      </c>
    </row>
    <row r="25087" spans="1:4" ht="18" customHeight="1" x14ac:dyDescent="0.25">
      <c r="A25087" s="379" t="s">
        <v>54151</v>
      </c>
      <c r="B25087" s="380" t="s">
        <v>54152</v>
      </c>
      <c r="C25087" s="380" t="s">
        <v>7</v>
      </c>
      <c r="D25087" s="381">
        <v>57.87</v>
      </c>
    </row>
    <row r="25088" spans="1:4" ht="18" customHeight="1" x14ac:dyDescent="0.25">
      <c r="A25088" s="379" t="s">
        <v>54153</v>
      </c>
      <c r="B25088" s="380" t="s">
        <v>52584</v>
      </c>
      <c r="C25088" s="380" t="s">
        <v>7</v>
      </c>
      <c r="D25088" s="381">
        <v>19.93</v>
      </c>
    </row>
    <row r="25089" spans="1:4" ht="18" customHeight="1" x14ac:dyDescent="0.25">
      <c r="A25089" s="379" t="s">
        <v>54154</v>
      </c>
      <c r="B25089" s="380" t="s">
        <v>52593</v>
      </c>
      <c r="C25089" s="380" t="s">
        <v>7</v>
      </c>
      <c r="D25089" s="381">
        <v>5.32</v>
      </c>
    </row>
    <row r="25090" spans="1:4" ht="18" customHeight="1" x14ac:dyDescent="0.25">
      <c r="A25090" s="379" t="s">
        <v>54155</v>
      </c>
      <c r="B25090" s="380" t="s">
        <v>52619</v>
      </c>
      <c r="C25090" s="380" t="s">
        <v>7</v>
      </c>
      <c r="D25090" s="381">
        <v>15.52</v>
      </c>
    </row>
    <row r="25091" spans="1:4" ht="18" customHeight="1" x14ac:dyDescent="0.25">
      <c r="A25091" s="379" t="s">
        <v>54156</v>
      </c>
      <c r="B25091" s="380" t="s">
        <v>52621</v>
      </c>
      <c r="C25091" s="380" t="s">
        <v>7</v>
      </c>
      <c r="D25091" s="381">
        <v>39.880000000000003</v>
      </c>
    </row>
    <row r="25092" spans="1:4" ht="18" customHeight="1" x14ac:dyDescent="0.25">
      <c r="A25092" s="379" t="s">
        <v>54157</v>
      </c>
      <c r="B25092" s="380" t="s">
        <v>52589</v>
      </c>
      <c r="C25092" s="380" t="s">
        <v>7</v>
      </c>
      <c r="D25092" s="381">
        <v>33.53</v>
      </c>
    </row>
    <row r="25093" spans="1:4" ht="18" customHeight="1" x14ac:dyDescent="0.25">
      <c r="A25093" s="379" t="s">
        <v>54158</v>
      </c>
      <c r="B25093" s="380" t="s">
        <v>52623</v>
      </c>
      <c r="C25093" s="380" t="s">
        <v>7</v>
      </c>
      <c r="D25093" s="381">
        <v>78.91</v>
      </c>
    </row>
    <row r="25094" spans="1:4" ht="9" customHeight="1" x14ac:dyDescent="0.25">
      <c r="A25094" s="379" t="s">
        <v>54159</v>
      </c>
      <c r="B25094" s="380" t="s">
        <v>54160</v>
      </c>
      <c r="C25094" s="380" t="s">
        <v>8</v>
      </c>
      <c r="D25094" s="381">
        <v>314.24</v>
      </c>
    </row>
    <row r="25095" spans="1:4" ht="9" customHeight="1" x14ac:dyDescent="0.25">
      <c r="A25095" s="379" t="s">
        <v>54161</v>
      </c>
      <c r="B25095" s="380" t="s">
        <v>52625</v>
      </c>
      <c r="C25095" s="380" t="s">
        <v>7</v>
      </c>
      <c r="D25095" s="381">
        <v>81.31</v>
      </c>
    </row>
    <row r="25096" spans="1:4" ht="9" customHeight="1" x14ac:dyDescent="0.25">
      <c r="A25096" s="379" t="s">
        <v>54162</v>
      </c>
      <c r="B25096" s="380" t="s">
        <v>54163</v>
      </c>
      <c r="C25096" s="380" t="s">
        <v>8</v>
      </c>
      <c r="D25096" s="381">
        <v>1039.78</v>
      </c>
    </row>
    <row r="25097" spans="1:4" ht="9" customHeight="1" x14ac:dyDescent="0.25">
      <c r="A25097" s="379" t="s">
        <v>54164</v>
      </c>
      <c r="B25097" s="380" t="s">
        <v>54165</v>
      </c>
      <c r="C25097" s="380" t="s">
        <v>14</v>
      </c>
      <c r="D25097" s="381">
        <v>71.290000000000006</v>
      </c>
    </row>
    <row r="25098" spans="1:4" ht="9" customHeight="1" x14ac:dyDescent="0.25">
      <c r="A25098" s="379" t="s">
        <v>54166</v>
      </c>
      <c r="B25098" s="380" t="s">
        <v>54167</v>
      </c>
      <c r="C25098" s="380" t="s">
        <v>14</v>
      </c>
      <c r="D25098" s="381">
        <v>1014.06</v>
      </c>
    </row>
    <row r="25099" spans="1:4" ht="9" customHeight="1" x14ac:dyDescent="0.25">
      <c r="A25099" s="379" t="s">
        <v>54168</v>
      </c>
      <c r="B25099" s="380" t="s">
        <v>54169</v>
      </c>
      <c r="C25099" s="380" t="s">
        <v>10</v>
      </c>
      <c r="D25099" s="381">
        <v>711.38</v>
      </c>
    </row>
    <row r="25100" spans="1:4" ht="9" customHeight="1" x14ac:dyDescent="0.25">
      <c r="A25100" s="379" t="s">
        <v>54170</v>
      </c>
      <c r="B25100" s="380" t="s">
        <v>54171</v>
      </c>
      <c r="C25100" s="380" t="s">
        <v>14</v>
      </c>
      <c r="D25100" s="381">
        <v>1906.29</v>
      </c>
    </row>
    <row r="25101" spans="1:4" ht="9" customHeight="1" x14ac:dyDescent="0.25">
      <c r="A25101" s="379" t="s">
        <v>54172</v>
      </c>
      <c r="B25101" s="380" t="s">
        <v>54173</v>
      </c>
      <c r="C25101" s="380" t="s">
        <v>14</v>
      </c>
      <c r="D25101" s="381">
        <v>368.15</v>
      </c>
    </row>
    <row r="25102" spans="1:4" ht="9" customHeight="1" x14ac:dyDescent="0.25">
      <c r="A25102" s="379" t="s">
        <v>54174</v>
      </c>
      <c r="B25102" s="380" t="s">
        <v>54175</v>
      </c>
      <c r="C25102" s="380" t="s">
        <v>10</v>
      </c>
      <c r="D25102" s="381">
        <v>208.65</v>
      </c>
    </row>
    <row r="25103" spans="1:4" ht="9" customHeight="1" x14ac:dyDescent="0.25">
      <c r="A25103" s="379" t="s">
        <v>54176</v>
      </c>
      <c r="B25103" s="380" t="s">
        <v>54177</v>
      </c>
      <c r="C25103" s="380" t="s">
        <v>14</v>
      </c>
      <c r="D25103" s="381">
        <v>127.52</v>
      </c>
    </row>
    <row r="25104" spans="1:4" ht="9" customHeight="1" x14ac:dyDescent="0.25">
      <c r="A25104" s="379" t="s">
        <v>54178</v>
      </c>
      <c r="B25104" s="380" t="s">
        <v>53750</v>
      </c>
      <c r="C25104" s="380" t="s">
        <v>8</v>
      </c>
      <c r="D25104" s="381">
        <v>14.71</v>
      </c>
    </row>
    <row r="25105" spans="1:4" ht="9" customHeight="1" x14ac:dyDescent="0.25">
      <c r="A25105" s="379" t="s">
        <v>54179</v>
      </c>
      <c r="B25105" s="380" t="s">
        <v>53752</v>
      </c>
      <c r="C25105" s="380" t="s">
        <v>7</v>
      </c>
      <c r="D25105" s="381">
        <v>11.03</v>
      </c>
    </row>
    <row r="25106" spans="1:4" ht="9" customHeight="1" x14ac:dyDescent="0.25">
      <c r="A25106" s="379" t="s">
        <v>54180</v>
      </c>
      <c r="B25106" s="380" t="s">
        <v>53754</v>
      </c>
      <c r="C25106" s="380" t="s">
        <v>7</v>
      </c>
      <c r="D25106" s="381">
        <v>13.79</v>
      </c>
    </row>
    <row r="25107" spans="1:4" ht="9" customHeight="1" x14ac:dyDescent="0.25">
      <c r="A25107" s="379" t="s">
        <v>54181</v>
      </c>
      <c r="B25107" s="380" t="s">
        <v>54182</v>
      </c>
      <c r="C25107" s="380" t="s">
        <v>8</v>
      </c>
      <c r="D25107" s="381">
        <v>55.19</v>
      </c>
    </row>
    <row r="25108" spans="1:4" ht="9" customHeight="1" x14ac:dyDescent="0.25">
      <c r="A25108" s="379" t="s">
        <v>54183</v>
      </c>
      <c r="B25108" s="380" t="s">
        <v>54184</v>
      </c>
      <c r="C25108" s="380" t="s">
        <v>8</v>
      </c>
      <c r="D25108" s="381">
        <v>147.19</v>
      </c>
    </row>
    <row r="25109" spans="1:4" ht="9" customHeight="1" x14ac:dyDescent="0.25">
      <c r="A25109" s="379" t="s">
        <v>54185</v>
      </c>
      <c r="B25109" s="380" t="s">
        <v>54186</v>
      </c>
      <c r="C25109" s="380" t="s">
        <v>8</v>
      </c>
      <c r="D25109" s="381">
        <v>331.19</v>
      </c>
    </row>
    <row r="25110" spans="1:4" ht="9" customHeight="1" x14ac:dyDescent="0.25">
      <c r="A25110" s="379" t="s">
        <v>54187</v>
      </c>
      <c r="B25110" s="380" t="s">
        <v>54188</v>
      </c>
      <c r="C25110" s="380" t="s">
        <v>7</v>
      </c>
      <c r="D25110" s="381">
        <v>27.59</v>
      </c>
    </row>
    <row r="25111" spans="1:4" ht="9" customHeight="1" x14ac:dyDescent="0.25">
      <c r="A25111" s="379" t="s">
        <v>54189</v>
      </c>
      <c r="B25111" s="380" t="s">
        <v>54190</v>
      </c>
      <c r="C25111" s="380" t="s">
        <v>8</v>
      </c>
      <c r="D25111" s="381">
        <v>5.51</v>
      </c>
    </row>
    <row r="25112" spans="1:4" ht="9" customHeight="1" x14ac:dyDescent="0.25">
      <c r="A25112" s="379" t="s">
        <v>54191</v>
      </c>
      <c r="B25112" s="380" t="s">
        <v>54192</v>
      </c>
      <c r="C25112" s="380" t="s">
        <v>10</v>
      </c>
      <c r="D25112" s="381">
        <v>241.47</v>
      </c>
    </row>
    <row r="25113" spans="1:4" ht="9" customHeight="1" x14ac:dyDescent="0.25">
      <c r="A25113" s="379" t="s">
        <v>54193</v>
      </c>
      <c r="B25113" s="380" t="s">
        <v>54194</v>
      </c>
      <c r="C25113" s="380" t="s">
        <v>54195</v>
      </c>
      <c r="D25113" s="381">
        <v>1897.13</v>
      </c>
    </row>
    <row r="25114" spans="1:4" ht="9" customHeight="1" x14ac:dyDescent="0.25">
      <c r="A25114" s="379" t="s">
        <v>54196</v>
      </c>
      <c r="B25114" s="380" t="s">
        <v>54197</v>
      </c>
      <c r="C25114" s="380" t="s">
        <v>8</v>
      </c>
      <c r="D25114" s="381">
        <v>739.11</v>
      </c>
    </row>
    <row r="25115" spans="1:4" ht="9" customHeight="1" x14ac:dyDescent="0.25">
      <c r="A25115" s="379" t="s">
        <v>54198</v>
      </c>
      <c r="B25115" s="380" t="s">
        <v>54199</v>
      </c>
      <c r="C25115" s="380" t="s">
        <v>10</v>
      </c>
      <c r="D25115" s="381">
        <v>107.7</v>
      </c>
    </row>
    <row r="25116" spans="1:4" ht="9" customHeight="1" x14ac:dyDescent="0.25">
      <c r="A25116" s="379" t="s">
        <v>54200</v>
      </c>
      <c r="B25116" s="380" t="s">
        <v>54201</v>
      </c>
      <c r="C25116" s="380" t="s">
        <v>48180</v>
      </c>
      <c r="D25116" s="381">
        <v>633.67999999999995</v>
      </c>
    </row>
    <row r="25117" spans="1:4" ht="9" customHeight="1" x14ac:dyDescent="0.25">
      <c r="A25117" s="379" t="s">
        <v>54202</v>
      </c>
      <c r="B25117" s="380" t="s">
        <v>53758</v>
      </c>
      <c r="C25117" s="380" t="s">
        <v>10</v>
      </c>
      <c r="D25117" s="381">
        <v>221.26</v>
      </c>
    </row>
    <row r="25118" spans="1:4" ht="9" customHeight="1" x14ac:dyDescent="0.25">
      <c r="A25118" s="379" t="s">
        <v>54203</v>
      </c>
      <c r="B25118" s="380" t="s">
        <v>53760</v>
      </c>
      <c r="C25118" s="380" t="s">
        <v>40</v>
      </c>
      <c r="D25118" s="381">
        <v>3.35</v>
      </c>
    </row>
    <row r="25119" spans="1:4" ht="9" customHeight="1" x14ac:dyDescent="0.25">
      <c r="A25119" s="379" t="s">
        <v>54204</v>
      </c>
      <c r="B25119" s="380" t="s">
        <v>54205</v>
      </c>
      <c r="C25119" s="380" t="s">
        <v>7</v>
      </c>
      <c r="D25119" s="381">
        <v>0.91</v>
      </c>
    </row>
    <row r="25120" spans="1:4" ht="9" customHeight="1" x14ac:dyDescent="0.25">
      <c r="A25120" s="379" t="s">
        <v>54206</v>
      </c>
      <c r="B25120" s="380" t="s">
        <v>54207</v>
      </c>
      <c r="C25120" s="380" t="s">
        <v>7</v>
      </c>
      <c r="D25120" s="381">
        <v>1.83</v>
      </c>
    </row>
    <row r="25121" spans="1:4" ht="9" customHeight="1" x14ac:dyDescent="0.25">
      <c r="A25121" s="379" t="s">
        <v>54208</v>
      </c>
      <c r="B25121" s="385" t="s">
        <v>54209</v>
      </c>
      <c r="C25121" s="380" t="s">
        <v>7</v>
      </c>
      <c r="D25121" s="381">
        <v>3.76</v>
      </c>
    </row>
    <row r="25122" spans="1:4" ht="9" customHeight="1" x14ac:dyDescent="0.25">
      <c r="A25122" s="379" t="s">
        <v>54210</v>
      </c>
      <c r="B25122" s="380" t="s">
        <v>54211</v>
      </c>
      <c r="C25122" s="380" t="s">
        <v>7</v>
      </c>
      <c r="D25122" s="381">
        <v>8.4499999999999993</v>
      </c>
    </row>
    <row r="25123" spans="1:4" ht="9" customHeight="1" x14ac:dyDescent="0.25">
      <c r="A25123" s="379" t="s">
        <v>54212</v>
      </c>
      <c r="B25123" s="380" t="s">
        <v>54213</v>
      </c>
      <c r="C25123" s="380" t="s">
        <v>7</v>
      </c>
      <c r="D25123" s="381">
        <v>2.2000000000000002</v>
      </c>
    </row>
    <row r="25124" spans="1:4" ht="9" customHeight="1" x14ac:dyDescent="0.25">
      <c r="A25124" s="379" t="s">
        <v>54214</v>
      </c>
      <c r="B25124" s="380" t="s">
        <v>54215</v>
      </c>
      <c r="C25124" s="380" t="s">
        <v>7</v>
      </c>
      <c r="D25124" s="381">
        <v>1.92</v>
      </c>
    </row>
    <row r="25125" spans="1:4" ht="9" customHeight="1" x14ac:dyDescent="0.25">
      <c r="A25125" s="379" t="s">
        <v>54216</v>
      </c>
      <c r="B25125" s="380" t="s">
        <v>54217</v>
      </c>
      <c r="C25125" s="380" t="s">
        <v>7</v>
      </c>
      <c r="D25125" s="381">
        <v>5.69</v>
      </c>
    </row>
    <row r="25126" spans="1:4" ht="9" customHeight="1" x14ac:dyDescent="0.25">
      <c r="A25126" s="379" t="s">
        <v>54218</v>
      </c>
      <c r="B25126" s="380" t="s">
        <v>54219</v>
      </c>
      <c r="C25126" s="380" t="s">
        <v>7</v>
      </c>
      <c r="D25126" s="381">
        <v>1.83</v>
      </c>
    </row>
    <row r="25127" spans="1:4" ht="9" customHeight="1" x14ac:dyDescent="0.25">
      <c r="A25127" s="379" t="s">
        <v>54220</v>
      </c>
      <c r="B25127" s="380" t="s">
        <v>54221</v>
      </c>
      <c r="C25127" s="380" t="s">
        <v>7</v>
      </c>
      <c r="D25127" s="381">
        <v>3.76</v>
      </c>
    </row>
    <row r="25128" spans="1:4" ht="9" customHeight="1" x14ac:dyDescent="0.25">
      <c r="A25128" s="379" t="s">
        <v>54222</v>
      </c>
      <c r="B25128" s="380" t="s">
        <v>54223</v>
      </c>
      <c r="C25128" s="380" t="s">
        <v>7</v>
      </c>
      <c r="D25128" s="381">
        <v>4.59</v>
      </c>
    </row>
    <row r="25129" spans="1:4" ht="9" customHeight="1" x14ac:dyDescent="0.25">
      <c r="A25129" s="379" t="s">
        <v>54224</v>
      </c>
      <c r="B25129" s="380" t="s">
        <v>54225</v>
      </c>
      <c r="C25129" s="380" t="s">
        <v>7</v>
      </c>
      <c r="D25129" s="381">
        <v>1.47</v>
      </c>
    </row>
    <row r="25130" spans="1:4" ht="9" customHeight="1" x14ac:dyDescent="0.25">
      <c r="A25130" s="379" t="s">
        <v>54226</v>
      </c>
      <c r="B25130" s="380" t="s">
        <v>54227</v>
      </c>
      <c r="C25130" s="380" t="s">
        <v>7</v>
      </c>
      <c r="D25130" s="381">
        <v>1.92</v>
      </c>
    </row>
    <row r="25131" spans="1:4" ht="9" customHeight="1" x14ac:dyDescent="0.25">
      <c r="A25131" s="379" t="s">
        <v>54228</v>
      </c>
      <c r="B25131" s="380" t="s">
        <v>54229</v>
      </c>
      <c r="C25131" s="380" t="s">
        <v>7</v>
      </c>
      <c r="D25131" s="381">
        <v>3.57</v>
      </c>
    </row>
    <row r="25132" spans="1:4" ht="9" customHeight="1" x14ac:dyDescent="0.25">
      <c r="A25132" s="379" t="s">
        <v>54230</v>
      </c>
      <c r="B25132" s="380" t="s">
        <v>54231</v>
      </c>
      <c r="C25132" s="380" t="s">
        <v>7</v>
      </c>
      <c r="D25132" s="381">
        <v>6.84</v>
      </c>
    </row>
    <row r="25133" spans="1:4" ht="9" customHeight="1" x14ac:dyDescent="0.25">
      <c r="A25133" s="379" t="s">
        <v>54232</v>
      </c>
      <c r="B25133" s="380" t="s">
        <v>54233</v>
      </c>
      <c r="C25133" s="380" t="s">
        <v>8</v>
      </c>
      <c r="D25133" s="381">
        <v>7.89</v>
      </c>
    </row>
    <row r="25134" spans="1:4" ht="9" customHeight="1" x14ac:dyDescent="0.25">
      <c r="A25134" s="379" t="s">
        <v>54234</v>
      </c>
      <c r="B25134" s="380" t="s">
        <v>54235</v>
      </c>
      <c r="C25134" s="380" t="s">
        <v>7</v>
      </c>
      <c r="D25134" s="381">
        <v>6.84</v>
      </c>
    </row>
    <row r="25135" spans="1:4" ht="18" customHeight="1" x14ac:dyDescent="0.25">
      <c r="A25135" s="379" t="s">
        <v>54236</v>
      </c>
      <c r="B25135" s="380" t="s">
        <v>54237</v>
      </c>
      <c r="C25135" s="380" t="s">
        <v>8</v>
      </c>
      <c r="D25135" s="381">
        <v>6.97</v>
      </c>
    </row>
    <row r="25136" spans="1:4" ht="18" customHeight="1" x14ac:dyDescent="0.25">
      <c r="A25136" s="379" t="s">
        <v>54238</v>
      </c>
      <c r="B25136" s="380" t="s">
        <v>54239</v>
      </c>
      <c r="C25136" s="380" t="s">
        <v>7</v>
      </c>
      <c r="D25136" s="381">
        <v>5.75</v>
      </c>
    </row>
    <row r="25137" spans="1:4" ht="18" customHeight="1" x14ac:dyDescent="0.25">
      <c r="A25137" s="379" t="s">
        <v>54240</v>
      </c>
      <c r="B25137" s="380" t="s">
        <v>54241</v>
      </c>
      <c r="C25137" s="380" t="s">
        <v>7</v>
      </c>
      <c r="D25137" s="381">
        <v>3.48</v>
      </c>
    </row>
    <row r="25138" spans="1:4" ht="18" customHeight="1" x14ac:dyDescent="0.25">
      <c r="A25138" s="379" t="s">
        <v>54242</v>
      </c>
      <c r="B25138" s="380" t="s">
        <v>54243</v>
      </c>
      <c r="C25138" s="380" t="s">
        <v>7</v>
      </c>
      <c r="D25138" s="381">
        <v>4.9400000000000004</v>
      </c>
    </row>
    <row r="25139" spans="1:4" ht="18" customHeight="1" x14ac:dyDescent="0.25">
      <c r="A25139" s="379" t="s">
        <v>54244</v>
      </c>
      <c r="B25139" s="380" t="s">
        <v>54245</v>
      </c>
      <c r="C25139" s="380" t="s">
        <v>7</v>
      </c>
      <c r="D25139" s="381">
        <v>1.83</v>
      </c>
    </row>
    <row r="25140" spans="1:4" ht="9" customHeight="1" x14ac:dyDescent="0.25">
      <c r="A25140" s="379" t="s">
        <v>54246</v>
      </c>
      <c r="B25140" s="380" t="s">
        <v>54247</v>
      </c>
      <c r="C25140" s="380" t="s">
        <v>7</v>
      </c>
      <c r="D25140" s="381">
        <v>3.48</v>
      </c>
    </row>
    <row r="25141" spans="1:4" ht="9" customHeight="1" x14ac:dyDescent="0.25">
      <c r="A25141" s="379" t="s">
        <v>54248</v>
      </c>
      <c r="B25141" s="380" t="s">
        <v>54249</v>
      </c>
      <c r="C25141" s="380" t="s">
        <v>7</v>
      </c>
      <c r="D25141" s="381">
        <v>3.38</v>
      </c>
    </row>
    <row r="25142" spans="1:4" ht="9" customHeight="1" x14ac:dyDescent="0.25">
      <c r="A25142" s="379" t="s">
        <v>54250</v>
      </c>
      <c r="B25142" s="380" t="s">
        <v>54251</v>
      </c>
      <c r="C25142" s="380" t="s">
        <v>7</v>
      </c>
      <c r="D25142" s="381">
        <v>4.9400000000000004</v>
      </c>
    </row>
    <row r="25143" spans="1:4" ht="9" customHeight="1" x14ac:dyDescent="0.25">
      <c r="A25143" s="379" t="s">
        <v>54252</v>
      </c>
      <c r="B25143" s="380" t="s">
        <v>54253</v>
      </c>
      <c r="C25143" s="380" t="s">
        <v>8</v>
      </c>
      <c r="D25143" s="381">
        <v>24.48</v>
      </c>
    </row>
    <row r="25144" spans="1:4" ht="9" customHeight="1" x14ac:dyDescent="0.25">
      <c r="A25144" s="379" t="s">
        <v>54254</v>
      </c>
      <c r="B25144" s="380" t="s">
        <v>54255</v>
      </c>
      <c r="C25144" s="380" t="s">
        <v>7</v>
      </c>
      <c r="D25144" s="381">
        <v>12.31</v>
      </c>
    </row>
    <row r="25145" spans="1:4" ht="9" customHeight="1" x14ac:dyDescent="0.25">
      <c r="A25145" s="379" t="s">
        <v>54256</v>
      </c>
      <c r="B25145" s="380" t="s">
        <v>54257</v>
      </c>
      <c r="C25145" s="380" t="s">
        <v>7</v>
      </c>
      <c r="D25145" s="381">
        <v>23</v>
      </c>
    </row>
    <row r="25146" spans="1:4" ht="9" customHeight="1" x14ac:dyDescent="0.25">
      <c r="A25146" s="379" t="s">
        <v>54258</v>
      </c>
      <c r="B25146" s="380" t="s">
        <v>54259</v>
      </c>
      <c r="C25146" s="380" t="s">
        <v>14</v>
      </c>
      <c r="D25146" s="381">
        <v>11.03</v>
      </c>
    </row>
    <row r="25147" spans="1:4" ht="9" customHeight="1" x14ac:dyDescent="0.25">
      <c r="A25147" s="379" t="s">
        <v>54260</v>
      </c>
      <c r="B25147" s="380" t="s">
        <v>54261</v>
      </c>
      <c r="C25147" s="380" t="s">
        <v>14</v>
      </c>
      <c r="D25147" s="381">
        <v>9.99</v>
      </c>
    </row>
    <row r="25148" spans="1:4" ht="9" customHeight="1" x14ac:dyDescent="0.25">
      <c r="A25148" s="379" t="s">
        <v>54262</v>
      </c>
      <c r="B25148" s="380" t="s">
        <v>54263</v>
      </c>
      <c r="C25148" s="380" t="s">
        <v>14</v>
      </c>
      <c r="D25148" s="381">
        <v>7.35</v>
      </c>
    </row>
    <row r="25149" spans="1:4" ht="9" customHeight="1" x14ac:dyDescent="0.25">
      <c r="A25149" s="379" t="s">
        <v>54264</v>
      </c>
      <c r="B25149" s="380" t="s">
        <v>54265</v>
      </c>
      <c r="C25149" s="380" t="s">
        <v>8</v>
      </c>
      <c r="D25149" s="381">
        <v>368.99</v>
      </c>
    </row>
    <row r="25150" spans="1:4" ht="9" customHeight="1" x14ac:dyDescent="0.25">
      <c r="A25150" s="379" t="s">
        <v>54266</v>
      </c>
      <c r="B25150" s="380" t="s">
        <v>54267</v>
      </c>
      <c r="C25150" s="380" t="s">
        <v>8</v>
      </c>
      <c r="D25150" s="381">
        <v>1738.15</v>
      </c>
    </row>
    <row r="25151" spans="1:4" ht="9" customHeight="1" x14ac:dyDescent="0.25">
      <c r="A25151" s="379" t="s">
        <v>54268</v>
      </c>
      <c r="B25151" s="380" t="s">
        <v>54269</v>
      </c>
      <c r="C25151" s="380" t="s">
        <v>8</v>
      </c>
      <c r="D25151" s="381">
        <v>4169.5600000000004</v>
      </c>
    </row>
    <row r="25152" spans="1:4" ht="9" customHeight="1" x14ac:dyDescent="0.25">
      <c r="A25152" s="379" t="s">
        <v>54270</v>
      </c>
      <c r="B25152" s="380" t="s">
        <v>54271</v>
      </c>
      <c r="C25152" s="380" t="s">
        <v>8</v>
      </c>
      <c r="D25152" s="381">
        <v>4686.1400000000003</v>
      </c>
    </row>
    <row r="25153" spans="1:4" ht="9" customHeight="1" x14ac:dyDescent="0.25">
      <c r="A25153" s="379" t="s">
        <v>54272</v>
      </c>
      <c r="B25153" s="380" t="s">
        <v>54273</v>
      </c>
      <c r="C25153" s="380" t="s">
        <v>8</v>
      </c>
      <c r="D25153" s="381">
        <v>4689.59</v>
      </c>
    </row>
    <row r="25154" spans="1:4" ht="9" customHeight="1" x14ac:dyDescent="0.25">
      <c r="A25154" s="379" t="s">
        <v>54274</v>
      </c>
      <c r="B25154" s="380" t="s">
        <v>54275</v>
      </c>
      <c r="C25154" s="380" t="s">
        <v>8</v>
      </c>
      <c r="D25154" s="381">
        <v>5360.48</v>
      </c>
    </row>
    <row r="25155" spans="1:4" ht="9" customHeight="1" x14ac:dyDescent="0.25">
      <c r="A25155" s="379" t="s">
        <v>54276</v>
      </c>
      <c r="B25155" s="380" t="s">
        <v>54277</v>
      </c>
      <c r="C25155" s="380" t="s">
        <v>8</v>
      </c>
      <c r="D25155" s="381">
        <v>6202.72</v>
      </c>
    </row>
    <row r="25156" spans="1:4" ht="9" customHeight="1" x14ac:dyDescent="0.25">
      <c r="A25156" s="379" t="s">
        <v>54278</v>
      </c>
      <c r="B25156" s="380" t="s">
        <v>54279</v>
      </c>
      <c r="C25156" s="380" t="s">
        <v>14</v>
      </c>
      <c r="D25156" s="381">
        <v>57.16</v>
      </c>
    </row>
    <row r="25157" spans="1:4" ht="9" customHeight="1" x14ac:dyDescent="0.25">
      <c r="A25157" s="379" t="s">
        <v>54280</v>
      </c>
      <c r="B25157" s="380" t="s">
        <v>54281</v>
      </c>
      <c r="C25157" s="380" t="s">
        <v>14</v>
      </c>
      <c r="D25157" s="381">
        <v>37.700000000000003</v>
      </c>
    </row>
    <row r="25158" spans="1:4" ht="9" customHeight="1" x14ac:dyDescent="0.25">
      <c r="A25158" s="379" t="s">
        <v>54282</v>
      </c>
      <c r="B25158" s="380" t="s">
        <v>54283</v>
      </c>
      <c r="C25158" s="380" t="s">
        <v>14</v>
      </c>
      <c r="D25158" s="381">
        <v>25.03</v>
      </c>
    </row>
    <row r="25159" spans="1:4" ht="9" customHeight="1" x14ac:dyDescent="0.25">
      <c r="A25159" s="379" t="s">
        <v>54284</v>
      </c>
      <c r="B25159" s="380" t="s">
        <v>54285</v>
      </c>
      <c r="C25159" s="380" t="s">
        <v>14</v>
      </c>
      <c r="D25159" s="381">
        <v>14.87</v>
      </c>
    </row>
    <row r="25160" spans="1:4" ht="9" customHeight="1" x14ac:dyDescent="0.25">
      <c r="A25160" s="379" t="s">
        <v>54286</v>
      </c>
      <c r="B25160" s="380" t="s">
        <v>54287</v>
      </c>
      <c r="C25160" s="380" t="s">
        <v>14</v>
      </c>
      <c r="D25160" s="381">
        <v>10.27</v>
      </c>
    </row>
    <row r="25161" spans="1:4" ht="9" customHeight="1" x14ac:dyDescent="0.25">
      <c r="A25161" s="379" t="s">
        <v>54288</v>
      </c>
      <c r="B25161" s="380" t="s">
        <v>54289</v>
      </c>
      <c r="C25161" s="380" t="s">
        <v>14</v>
      </c>
      <c r="D25161" s="381">
        <v>7.2</v>
      </c>
    </row>
    <row r="25162" spans="1:4" ht="9" customHeight="1" x14ac:dyDescent="0.25">
      <c r="A25162" s="379" t="s">
        <v>54290</v>
      </c>
      <c r="B25162" s="380" t="s">
        <v>54291</v>
      </c>
      <c r="C25162" s="380" t="s">
        <v>48180</v>
      </c>
      <c r="D25162" s="381">
        <v>633.67999999999995</v>
      </c>
    </row>
    <row r="25163" spans="1:4" ht="9" customHeight="1" x14ac:dyDescent="0.25">
      <c r="A25163" s="308"/>
      <c r="B25163" s="309"/>
      <c r="C25163" s="308"/>
      <c r="D25163" s="310"/>
    </row>
    <row r="25164" spans="1:4" ht="9" customHeight="1" x14ac:dyDescent="0.25">
      <c r="A25164" s="308"/>
      <c r="B25164" s="309"/>
      <c r="C25164" s="308"/>
      <c r="D25164" s="310"/>
    </row>
    <row r="25165" spans="1:4" ht="9" customHeight="1" x14ac:dyDescent="0.25">
      <c r="A25165" s="308"/>
      <c r="B25165" s="309"/>
      <c r="C25165" s="308"/>
      <c r="D25165" s="310"/>
    </row>
    <row r="25166" spans="1:4" ht="9" customHeight="1" x14ac:dyDescent="0.25">
      <c r="A25166" s="308"/>
      <c r="B25166" s="309"/>
      <c r="C25166" s="308"/>
      <c r="D25166" s="310"/>
    </row>
    <row r="25167" spans="1:4" ht="9" customHeight="1" x14ac:dyDescent="0.25">
      <c r="A25167" s="308"/>
      <c r="B25167" s="309"/>
      <c r="C25167" s="308"/>
      <c r="D25167" s="310"/>
    </row>
    <row r="25168" spans="1:4" ht="9" customHeight="1" x14ac:dyDescent="0.25">
      <c r="A25168" s="308"/>
      <c r="B25168" s="309"/>
      <c r="C25168" s="308"/>
      <c r="D25168" s="310"/>
    </row>
    <row r="25169" spans="1:4" ht="9" customHeight="1" x14ac:dyDescent="0.25">
      <c r="A25169" s="308"/>
      <c r="B25169" s="309"/>
      <c r="C25169" s="308"/>
      <c r="D25169" s="310"/>
    </row>
    <row r="25170" spans="1:4" ht="9" customHeight="1" x14ac:dyDescent="0.25">
      <c r="A25170" s="308"/>
      <c r="B25170" s="309"/>
      <c r="C25170" s="308"/>
      <c r="D25170" s="310"/>
    </row>
    <row r="25171" spans="1:4" ht="9" customHeight="1" x14ac:dyDescent="0.25">
      <c r="A25171" s="308"/>
      <c r="B25171" s="309"/>
      <c r="C25171" s="308"/>
      <c r="D25171" s="310"/>
    </row>
    <row r="25172" spans="1:4" ht="9" customHeight="1" x14ac:dyDescent="0.25">
      <c r="A25172" s="308"/>
      <c r="B25172" s="309"/>
      <c r="C25172" s="308"/>
      <c r="D25172" s="310"/>
    </row>
    <row r="25173" spans="1:4" ht="9" customHeight="1" x14ac:dyDescent="0.25">
      <c r="A25173" s="308"/>
      <c r="B25173" s="309"/>
      <c r="C25173" s="308"/>
      <c r="D25173" s="310"/>
    </row>
    <row r="25174" spans="1:4" ht="9" customHeight="1" x14ac:dyDescent="0.25">
      <c r="A25174" s="308"/>
      <c r="B25174" s="309"/>
      <c r="C25174" s="308"/>
      <c r="D25174" s="310"/>
    </row>
    <row r="25175" spans="1:4" ht="9" customHeight="1" x14ac:dyDescent="0.25">
      <c r="A25175" s="308"/>
      <c r="B25175" s="309"/>
      <c r="C25175" s="308"/>
      <c r="D25175" s="310"/>
    </row>
    <row r="25176" spans="1:4" ht="9" customHeight="1" x14ac:dyDescent="0.25">
      <c r="A25176" s="308"/>
      <c r="B25176" s="309"/>
      <c r="C25176" s="308"/>
      <c r="D25176" s="310"/>
    </row>
    <row r="25177" spans="1:4" ht="9" customHeight="1" x14ac:dyDescent="0.25">
      <c r="A25177" s="308"/>
      <c r="B25177" s="309"/>
      <c r="C25177" s="308"/>
      <c r="D25177" s="310"/>
    </row>
    <row r="25178" spans="1:4" ht="9" customHeight="1" x14ac:dyDescent="0.25">
      <c r="A25178" s="308"/>
      <c r="B25178" s="309"/>
      <c r="C25178" s="308"/>
      <c r="D25178" s="310"/>
    </row>
    <row r="25179" spans="1:4" ht="9" customHeight="1" x14ac:dyDescent="0.25">
      <c r="A25179" s="308"/>
      <c r="B25179" s="309"/>
      <c r="C25179" s="308"/>
      <c r="D25179" s="310"/>
    </row>
    <row r="25180" spans="1:4" ht="9" customHeight="1" x14ac:dyDescent="0.25">
      <c r="A25180" s="308"/>
      <c r="B25180" s="309"/>
      <c r="C25180" s="308"/>
      <c r="D25180" s="310"/>
    </row>
    <row r="25181" spans="1:4" ht="9" customHeight="1" x14ac:dyDescent="0.25">
      <c r="A25181" s="308"/>
      <c r="B25181" s="309"/>
      <c r="C25181" s="308"/>
      <c r="D25181" s="310"/>
    </row>
    <row r="25182" spans="1:4" ht="9" customHeight="1" x14ac:dyDescent="0.25">
      <c r="A25182" s="308"/>
      <c r="B25182" s="309"/>
      <c r="C25182" s="308"/>
      <c r="D25182" s="310"/>
    </row>
    <row r="25183" spans="1:4" ht="9" customHeight="1" x14ac:dyDescent="0.25">
      <c r="A25183" s="308"/>
      <c r="B25183" s="309"/>
      <c r="C25183" s="308"/>
      <c r="D25183" s="310"/>
    </row>
    <row r="25184" spans="1:4" ht="9" customHeight="1" x14ac:dyDescent="0.25">
      <c r="A25184" s="308"/>
      <c r="B25184" s="309"/>
      <c r="C25184" s="308"/>
      <c r="D25184" s="310"/>
    </row>
    <row r="25185" spans="1:4" ht="9" customHeight="1" x14ac:dyDescent="0.25">
      <c r="A25185" s="308"/>
      <c r="B25185" s="309"/>
      <c r="C25185" s="308"/>
      <c r="D25185" s="310"/>
    </row>
    <row r="25186" spans="1:4" ht="9" customHeight="1" x14ac:dyDescent="0.25">
      <c r="A25186" s="308"/>
      <c r="B25186" s="309"/>
      <c r="C25186" s="308"/>
      <c r="D25186" s="310"/>
    </row>
    <row r="25187" spans="1:4" ht="9" customHeight="1" x14ac:dyDescent="0.25">
      <c r="A25187" s="308"/>
      <c r="B25187" s="309"/>
      <c r="C25187" s="308"/>
      <c r="D25187" s="310"/>
    </row>
    <row r="25188" spans="1:4" ht="9" customHeight="1" x14ac:dyDescent="0.25">
      <c r="A25188" s="308"/>
      <c r="B25188" s="309"/>
      <c r="C25188" s="308"/>
      <c r="D25188" s="310"/>
    </row>
    <row r="25189" spans="1:4" ht="9" customHeight="1" x14ac:dyDescent="0.25">
      <c r="A25189" s="308"/>
      <c r="B25189" s="309"/>
      <c r="C25189" s="308"/>
      <c r="D25189" s="310"/>
    </row>
    <row r="25190" spans="1:4" ht="9" customHeight="1" x14ac:dyDescent="0.25">
      <c r="A25190" s="308"/>
      <c r="B25190" s="309"/>
      <c r="C25190" s="308"/>
      <c r="D25190" s="310"/>
    </row>
    <row r="25191" spans="1:4" ht="9" customHeight="1" x14ac:dyDescent="0.25">
      <c r="A25191" s="308"/>
      <c r="B25191" s="309"/>
      <c r="C25191" s="308"/>
      <c r="D25191" s="310"/>
    </row>
    <row r="25192" spans="1:4" ht="9" customHeight="1" x14ac:dyDescent="0.25">
      <c r="A25192" s="308"/>
      <c r="B25192" s="309"/>
      <c r="C25192" s="308"/>
      <c r="D25192" s="310"/>
    </row>
    <row r="25193" spans="1:4" ht="9" customHeight="1" x14ac:dyDescent="0.25">
      <c r="A25193" s="308"/>
      <c r="B25193" s="309"/>
      <c r="C25193" s="308"/>
      <c r="D25193" s="310"/>
    </row>
    <row r="25194" spans="1:4" ht="9" customHeight="1" x14ac:dyDescent="0.25">
      <c r="A25194" s="308"/>
      <c r="B25194" s="309"/>
      <c r="C25194" s="308"/>
      <c r="D25194" s="310"/>
    </row>
    <row r="25195" spans="1:4" ht="9" customHeight="1" x14ac:dyDescent="0.25">
      <c r="A25195" s="308"/>
      <c r="B25195" s="309"/>
      <c r="C25195" s="308"/>
      <c r="D25195" s="310"/>
    </row>
    <row r="25196" spans="1:4" ht="9" customHeight="1" x14ac:dyDescent="0.25">
      <c r="A25196" s="308"/>
      <c r="B25196" s="309"/>
      <c r="C25196" s="308"/>
      <c r="D25196" s="310"/>
    </row>
    <row r="25197" spans="1:4" ht="9" customHeight="1" x14ac:dyDescent="0.25">
      <c r="A25197" s="308"/>
      <c r="B25197" s="309"/>
      <c r="C25197" s="308"/>
      <c r="D25197" s="310"/>
    </row>
    <row r="25198" spans="1:4" ht="9" customHeight="1" x14ac:dyDescent="0.25">
      <c r="A25198" s="308"/>
      <c r="B25198" s="309"/>
      <c r="C25198" s="308"/>
      <c r="D25198" s="310"/>
    </row>
    <row r="25199" spans="1:4" ht="9" customHeight="1" x14ac:dyDescent="0.25">
      <c r="A25199" s="308"/>
      <c r="B25199" s="309"/>
      <c r="C25199" s="308"/>
      <c r="D25199" s="310"/>
    </row>
    <row r="25200" spans="1:4" ht="9" customHeight="1" x14ac:dyDescent="0.25">
      <c r="A25200" s="308"/>
      <c r="B25200" s="309"/>
      <c r="C25200" s="308"/>
      <c r="D25200" s="310"/>
    </row>
    <row r="25201" spans="1:4" ht="9" customHeight="1" x14ac:dyDescent="0.25">
      <c r="A25201" s="308"/>
      <c r="B25201" s="309"/>
      <c r="C25201" s="308"/>
      <c r="D25201" s="310"/>
    </row>
    <row r="25202" spans="1:4" ht="9" customHeight="1" x14ac:dyDescent="0.25">
      <c r="A25202" s="308"/>
      <c r="B25202" s="309"/>
      <c r="C25202" s="308"/>
      <c r="D25202" s="310"/>
    </row>
    <row r="25203" spans="1:4" ht="9" customHeight="1" x14ac:dyDescent="0.25">
      <c r="A25203" s="308"/>
      <c r="B25203" s="309"/>
      <c r="C25203" s="308"/>
      <c r="D25203" s="310"/>
    </row>
    <row r="25204" spans="1:4" ht="9" customHeight="1" x14ac:dyDescent="0.25">
      <c r="A25204" s="308"/>
      <c r="B25204" s="309"/>
      <c r="C25204" s="308"/>
      <c r="D25204" s="310"/>
    </row>
    <row r="25205" spans="1:4" ht="9" customHeight="1" x14ac:dyDescent="0.25">
      <c r="A25205" s="308"/>
      <c r="B25205" s="309"/>
      <c r="C25205" s="308"/>
      <c r="D25205" s="310"/>
    </row>
    <row r="25206" spans="1:4" ht="9" customHeight="1" x14ac:dyDescent="0.25">
      <c r="A25206" s="308"/>
      <c r="B25206" s="309"/>
      <c r="C25206" s="308"/>
      <c r="D25206" s="310"/>
    </row>
    <row r="25207" spans="1:4" ht="9" customHeight="1" x14ac:dyDescent="0.25">
      <c r="A25207" s="308"/>
      <c r="B25207" s="309"/>
      <c r="C25207" s="308"/>
      <c r="D25207" s="310"/>
    </row>
    <row r="25208" spans="1:4" ht="9" customHeight="1" x14ac:dyDescent="0.25">
      <c r="A25208" s="308"/>
      <c r="B25208" s="309"/>
      <c r="C25208" s="308"/>
      <c r="D25208" s="310"/>
    </row>
    <row r="25209" spans="1:4" ht="9" customHeight="1" x14ac:dyDescent="0.25">
      <c r="A25209" s="308"/>
      <c r="B25209" s="309"/>
      <c r="C25209" s="308"/>
      <c r="D25209" s="310"/>
    </row>
    <row r="25210" spans="1:4" ht="9" customHeight="1" x14ac:dyDescent="0.25">
      <c r="A25210" s="308"/>
      <c r="B25210" s="309"/>
      <c r="C25210" s="308"/>
      <c r="D25210" s="310"/>
    </row>
    <row r="25211" spans="1:4" ht="9" customHeight="1" x14ac:dyDescent="0.25">
      <c r="A25211" s="308"/>
      <c r="B25211" s="309"/>
      <c r="C25211" s="308"/>
      <c r="D25211" s="310"/>
    </row>
    <row r="25212" spans="1:4" ht="9" customHeight="1" x14ac:dyDescent="0.25">
      <c r="A25212" s="308"/>
      <c r="B25212" s="309"/>
      <c r="C25212" s="308"/>
      <c r="D25212" s="310"/>
    </row>
    <row r="25213" spans="1:4" ht="9" customHeight="1" x14ac:dyDescent="0.25">
      <c r="A25213" s="308"/>
      <c r="B25213" s="309"/>
      <c r="C25213" s="308"/>
      <c r="D25213" s="310"/>
    </row>
    <row r="25214" spans="1:4" ht="9" customHeight="1" x14ac:dyDescent="0.25">
      <c r="A25214" s="308"/>
      <c r="B25214" s="309"/>
      <c r="C25214" s="308"/>
      <c r="D25214" s="310"/>
    </row>
    <row r="25215" spans="1:4" ht="9" customHeight="1" x14ac:dyDescent="0.25">
      <c r="A25215" s="308"/>
      <c r="B25215" s="309"/>
      <c r="C25215" s="308"/>
      <c r="D25215" s="310"/>
    </row>
    <row r="25216" spans="1:4" ht="9" customHeight="1" x14ac:dyDescent="0.25">
      <c r="A25216" s="308"/>
      <c r="B25216" s="309"/>
      <c r="C25216" s="308"/>
      <c r="D25216" s="310"/>
    </row>
    <row r="25217" spans="1:4" ht="9" customHeight="1" x14ac:dyDescent="0.25">
      <c r="A25217" s="308"/>
      <c r="B25217" s="309"/>
      <c r="C25217" s="308"/>
      <c r="D25217" s="310"/>
    </row>
    <row r="25218" spans="1:4" ht="9" customHeight="1" x14ac:dyDescent="0.25">
      <c r="A25218" s="308"/>
      <c r="B25218" s="309"/>
      <c r="C25218" s="308"/>
      <c r="D25218" s="310"/>
    </row>
    <row r="25219" spans="1:4" ht="9" customHeight="1" x14ac:dyDescent="0.25">
      <c r="A25219" s="308"/>
      <c r="B25219" s="309"/>
      <c r="C25219" s="308"/>
      <c r="D25219" s="310"/>
    </row>
    <row r="25220" spans="1:4" ht="9" customHeight="1" x14ac:dyDescent="0.25">
      <c r="A25220" s="308"/>
      <c r="B25220" s="309"/>
      <c r="C25220" s="308"/>
      <c r="D25220" s="310"/>
    </row>
    <row r="25221" spans="1:4" ht="9" customHeight="1" x14ac:dyDescent="0.25">
      <c r="A25221" s="308"/>
      <c r="B25221" s="309"/>
      <c r="C25221" s="308"/>
      <c r="D25221" s="310"/>
    </row>
    <row r="25222" spans="1:4" ht="9" customHeight="1" x14ac:dyDescent="0.25">
      <c r="A25222" s="308"/>
      <c r="B25222" s="309"/>
      <c r="C25222" s="308"/>
      <c r="D25222" s="310"/>
    </row>
    <row r="25223" spans="1:4" ht="9" customHeight="1" x14ac:dyDescent="0.25">
      <c r="A25223" s="308"/>
      <c r="B25223" s="309"/>
      <c r="C25223" s="308"/>
      <c r="D25223" s="310"/>
    </row>
    <row r="25224" spans="1:4" ht="9" customHeight="1" x14ac:dyDescent="0.25">
      <c r="A25224" s="308"/>
      <c r="B25224" s="309"/>
      <c r="C25224" s="308"/>
      <c r="D25224" s="310"/>
    </row>
    <row r="25225" spans="1:4" ht="9" customHeight="1" x14ac:dyDescent="0.25">
      <c r="A25225" s="308"/>
      <c r="B25225" s="309"/>
      <c r="C25225" s="308"/>
      <c r="D25225" s="310"/>
    </row>
    <row r="25226" spans="1:4" ht="9" customHeight="1" x14ac:dyDescent="0.25">
      <c r="A25226" s="308"/>
      <c r="B25226" s="309"/>
      <c r="C25226" s="308"/>
      <c r="D25226" s="310"/>
    </row>
    <row r="25227" spans="1:4" ht="18" customHeight="1" x14ac:dyDescent="0.25">
      <c r="A25227" s="308"/>
      <c r="B25227" s="309"/>
      <c r="C25227" s="308"/>
      <c r="D25227" s="310"/>
    </row>
    <row r="25228" spans="1:4" ht="18" customHeight="1" x14ac:dyDescent="0.25">
      <c r="A25228" s="308"/>
      <c r="B25228" s="309"/>
      <c r="C25228" s="308"/>
      <c r="D25228" s="310"/>
    </row>
    <row r="25229" spans="1:4" ht="9" customHeight="1" x14ac:dyDescent="0.25">
      <c r="A25229" s="308"/>
      <c r="B25229" s="309"/>
      <c r="C25229" s="308"/>
      <c r="D25229" s="310"/>
    </row>
    <row r="25230" spans="1:4" ht="9" customHeight="1" x14ac:dyDescent="0.25">
      <c r="A25230" s="308"/>
      <c r="B25230" s="309"/>
      <c r="C25230" s="308"/>
      <c r="D25230" s="310"/>
    </row>
    <row r="25231" spans="1:4" ht="18" customHeight="1" x14ac:dyDescent="0.25">
      <c r="A25231" s="308"/>
      <c r="B25231" s="309"/>
      <c r="C25231" s="308"/>
      <c r="D25231" s="310"/>
    </row>
    <row r="25232" spans="1:4" ht="18" customHeight="1" x14ac:dyDescent="0.25">
      <c r="A25232" s="308"/>
      <c r="B25232" s="309"/>
      <c r="C25232" s="308"/>
      <c r="D25232" s="310"/>
    </row>
    <row r="25233" spans="1:4" ht="9" customHeight="1" x14ac:dyDescent="0.25">
      <c r="A25233" s="308"/>
      <c r="B25233" s="309"/>
      <c r="C25233" s="308"/>
      <c r="D25233" s="310"/>
    </row>
    <row r="25234" spans="1:4" ht="9" customHeight="1" x14ac:dyDescent="0.25">
      <c r="A25234" s="308"/>
      <c r="B25234" s="309"/>
      <c r="C25234" s="308"/>
      <c r="D25234" s="310"/>
    </row>
    <row r="25235" spans="1:4" ht="18" customHeight="1" x14ac:dyDescent="0.25">
      <c r="A25235" s="308"/>
      <c r="B25235" s="309"/>
      <c r="C25235" s="308"/>
      <c r="D25235" s="310"/>
    </row>
    <row r="25236" spans="1:4" ht="18" customHeight="1" x14ac:dyDescent="0.25">
      <c r="A25236" s="308"/>
      <c r="B25236" s="309"/>
      <c r="C25236" s="308"/>
      <c r="D25236" s="310"/>
    </row>
    <row r="25237" spans="1:4" ht="9" customHeight="1" x14ac:dyDescent="0.25">
      <c r="A25237" s="308"/>
      <c r="B25237" s="309"/>
      <c r="C25237" s="308"/>
      <c r="D25237" s="310"/>
    </row>
    <row r="25238" spans="1:4" ht="9" customHeight="1" x14ac:dyDescent="0.25">
      <c r="A25238" s="308"/>
      <c r="B25238" s="309"/>
      <c r="C25238" s="308"/>
      <c r="D25238" s="310"/>
    </row>
    <row r="25239" spans="1:4" ht="18" customHeight="1" x14ac:dyDescent="0.25">
      <c r="A25239" s="308"/>
      <c r="B25239" s="309"/>
      <c r="C25239" s="308"/>
      <c r="D25239" s="310"/>
    </row>
    <row r="25240" spans="1:4" ht="18" customHeight="1" x14ac:dyDescent="0.25">
      <c r="A25240" s="308"/>
      <c r="B25240" s="309"/>
      <c r="C25240" s="308"/>
      <c r="D25240" s="310"/>
    </row>
    <row r="25241" spans="1:4" ht="9" customHeight="1" x14ac:dyDescent="0.25">
      <c r="A25241" s="308"/>
      <c r="B25241" s="309"/>
      <c r="C25241" s="308"/>
      <c r="D25241" s="310"/>
    </row>
    <row r="25242" spans="1:4" ht="9" customHeight="1" x14ac:dyDescent="0.25">
      <c r="A25242" s="308"/>
      <c r="B25242" s="309"/>
      <c r="C25242" s="308"/>
      <c r="D25242" s="310"/>
    </row>
    <row r="25243" spans="1:4" ht="9" customHeight="1" x14ac:dyDescent="0.25">
      <c r="A25243" s="308"/>
      <c r="B25243" s="309"/>
      <c r="C25243" s="308"/>
      <c r="D25243" s="310"/>
    </row>
    <row r="25244" spans="1:4" ht="9" customHeight="1" x14ac:dyDescent="0.25">
      <c r="A25244" s="308"/>
      <c r="B25244" s="309"/>
      <c r="C25244" s="308"/>
      <c r="D25244" s="310"/>
    </row>
    <row r="25245" spans="1:4" ht="9" customHeight="1" x14ac:dyDescent="0.25">
      <c r="A25245" s="308"/>
      <c r="B25245" s="309"/>
      <c r="C25245" s="308"/>
      <c r="D25245" s="310"/>
    </row>
    <row r="25246" spans="1:4" ht="9" customHeight="1" x14ac:dyDescent="0.25">
      <c r="A25246" s="308"/>
      <c r="B25246" s="309"/>
      <c r="C25246" s="308"/>
      <c r="D25246" s="310"/>
    </row>
    <row r="25247" spans="1:4" ht="18" customHeight="1" x14ac:dyDescent="0.25">
      <c r="A25247" s="308"/>
      <c r="B25247" s="309"/>
      <c r="C25247" s="308"/>
      <c r="D25247" s="310"/>
    </row>
    <row r="25248" spans="1:4" ht="18" customHeight="1" x14ac:dyDescent="0.25">
      <c r="A25248" s="308"/>
      <c r="B25248" s="309"/>
      <c r="C25248" s="308"/>
      <c r="D25248" s="310"/>
    </row>
    <row r="25249" spans="1:4" ht="9" customHeight="1" x14ac:dyDescent="0.25">
      <c r="A25249" s="308"/>
      <c r="B25249" s="309"/>
      <c r="C25249" s="308"/>
      <c r="D25249" s="310"/>
    </row>
    <row r="25250" spans="1:4" ht="9" customHeight="1" x14ac:dyDescent="0.25">
      <c r="A25250" s="308"/>
      <c r="B25250" s="309"/>
      <c r="C25250" s="308"/>
      <c r="D25250" s="310"/>
    </row>
    <row r="25251" spans="1:4" ht="18" customHeight="1" x14ac:dyDescent="0.25">
      <c r="A25251" s="308"/>
      <c r="B25251" s="309"/>
      <c r="C25251" s="308"/>
      <c r="D25251" s="310"/>
    </row>
    <row r="25252" spans="1:4" ht="18" customHeight="1" x14ac:dyDescent="0.25">
      <c r="A25252" s="308"/>
      <c r="B25252" s="309"/>
      <c r="C25252" s="308"/>
      <c r="D25252" s="310"/>
    </row>
    <row r="25253" spans="1:4" ht="9" customHeight="1" x14ac:dyDescent="0.25">
      <c r="A25253" s="308"/>
      <c r="B25253" s="309"/>
      <c r="C25253" s="308"/>
      <c r="D25253" s="310"/>
    </row>
    <row r="25254" spans="1:4" ht="9" customHeight="1" x14ac:dyDescent="0.25">
      <c r="A25254" s="308"/>
      <c r="B25254" s="309"/>
      <c r="C25254" s="308"/>
      <c r="D25254" s="310"/>
    </row>
    <row r="25255" spans="1:4" ht="9" customHeight="1" x14ac:dyDescent="0.25">
      <c r="A25255" s="308"/>
      <c r="B25255" s="309"/>
      <c r="C25255" s="308"/>
      <c r="D25255" s="310"/>
    </row>
    <row r="25256" spans="1:4" ht="9" customHeight="1" x14ac:dyDescent="0.25">
      <c r="A25256" s="308"/>
      <c r="B25256" s="309"/>
      <c r="C25256" s="308"/>
      <c r="D25256" s="310"/>
    </row>
    <row r="25257" spans="1:4" ht="9" customHeight="1" x14ac:dyDescent="0.25">
      <c r="A25257" s="308"/>
      <c r="B25257" s="309"/>
      <c r="C25257" s="308"/>
      <c r="D25257" s="310"/>
    </row>
    <row r="25258" spans="1:4" ht="9" customHeight="1" x14ac:dyDescent="0.25">
      <c r="A25258" s="308"/>
      <c r="B25258" s="309"/>
      <c r="C25258" s="308"/>
      <c r="D25258" s="310"/>
    </row>
    <row r="25259" spans="1:4" ht="18" customHeight="1" x14ac:dyDescent="0.25">
      <c r="A25259" s="308"/>
      <c r="B25259" s="309"/>
      <c r="C25259" s="308"/>
      <c r="D25259" s="310"/>
    </row>
    <row r="25260" spans="1:4" ht="18" customHeight="1" x14ac:dyDescent="0.25">
      <c r="A25260" s="308"/>
      <c r="B25260" s="309"/>
      <c r="C25260" s="308"/>
      <c r="D25260" s="310"/>
    </row>
    <row r="25261" spans="1:4" ht="9" customHeight="1" x14ac:dyDescent="0.25">
      <c r="A25261" s="308"/>
      <c r="B25261" s="309"/>
      <c r="C25261" s="308"/>
      <c r="D25261" s="310"/>
    </row>
    <row r="25262" spans="1:4" ht="9" customHeight="1" x14ac:dyDescent="0.25">
      <c r="A25262" s="308"/>
      <c r="B25262" s="309"/>
      <c r="C25262" s="308"/>
      <c r="D25262" s="310"/>
    </row>
    <row r="25263" spans="1:4" ht="18" customHeight="1" x14ac:dyDescent="0.25">
      <c r="A25263" s="308"/>
      <c r="B25263" s="309"/>
      <c r="C25263" s="308"/>
      <c r="D25263" s="310"/>
    </row>
    <row r="25264" spans="1:4" ht="18" customHeight="1" x14ac:dyDescent="0.25">
      <c r="A25264" s="308"/>
      <c r="B25264" s="309"/>
      <c r="C25264" s="308"/>
      <c r="D25264" s="310"/>
    </row>
    <row r="25265" spans="1:4" ht="9" customHeight="1" x14ac:dyDescent="0.25">
      <c r="A25265" s="308"/>
      <c r="B25265" s="309"/>
      <c r="C25265" s="308"/>
      <c r="D25265" s="310"/>
    </row>
    <row r="25266" spans="1:4" ht="9" customHeight="1" x14ac:dyDescent="0.25">
      <c r="A25266" s="308"/>
      <c r="B25266" s="309"/>
      <c r="C25266" s="308"/>
      <c r="D25266" s="310"/>
    </row>
    <row r="25267" spans="1:4" ht="18" customHeight="1" x14ac:dyDescent="0.25">
      <c r="A25267" s="308"/>
      <c r="B25267" s="309"/>
      <c r="C25267" s="308"/>
      <c r="D25267" s="310"/>
    </row>
    <row r="25268" spans="1:4" ht="18" customHeight="1" x14ac:dyDescent="0.25">
      <c r="A25268" s="308"/>
      <c r="B25268" s="309"/>
      <c r="C25268" s="308"/>
      <c r="D25268" s="310"/>
    </row>
    <row r="25269" spans="1:4" ht="9" customHeight="1" x14ac:dyDescent="0.25">
      <c r="A25269" s="308"/>
      <c r="B25269" s="309"/>
      <c r="C25269" s="308"/>
      <c r="D25269" s="310"/>
    </row>
    <row r="25270" spans="1:4" ht="9" customHeight="1" x14ac:dyDescent="0.25">
      <c r="A25270" s="308"/>
      <c r="B25270" s="309"/>
      <c r="C25270" s="308"/>
      <c r="D25270" s="310"/>
    </row>
    <row r="25271" spans="1:4" ht="18" customHeight="1" x14ac:dyDescent="0.25">
      <c r="A25271" s="308"/>
      <c r="B25271" s="309"/>
      <c r="C25271" s="308"/>
      <c r="D25271" s="310"/>
    </row>
    <row r="25272" spans="1:4" ht="18" customHeight="1" x14ac:dyDescent="0.25">
      <c r="A25272" s="308"/>
      <c r="B25272" s="309"/>
      <c r="C25272" s="308"/>
      <c r="D25272" s="310"/>
    </row>
    <row r="25273" spans="1:4" ht="9" customHeight="1" x14ac:dyDescent="0.25">
      <c r="A25273" s="308"/>
      <c r="B25273" s="309"/>
      <c r="C25273" s="308"/>
      <c r="D25273" s="310"/>
    </row>
    <row r="25274" spans="1:4" ht="9" customHeight="1" x14ac:dyDescent="0.25">
      <c r="A25274" s="308"/>
      <c r="B25274" s="309"/>
      <c r="C25274" s="308"/>
      <c r="D25274" s="310"/>
    </row>
    <row r="25275" spans="1:4" ht="18" customHeight="1" x14ac:dyDescent="0.25">
      <c r="A25275" s="308"/>
      <c r="B25275" s="309"/>
      <c r="C25275" s="308"/>
      <c r="D25275" s="310"/>
    </row>
    <row r="25276" spans="1:4" ht="18" customHeight="1" x14ac:dyDescent="0.25">
      <c r="A25276" s="308"/>
      <c r="B25276" s="309"/>
      <c r="C25276" s="308"/>
      <c r="D25276" s="310"/>
    </row>
    <row r="25277" spans="1:4" ht="9" customHeight="1" x14ac:dyDescent="0.25">
      <c r="A25277" s="308"/>
      <c r="B25277" s="309"/>
      <c r="C25277" s="308"/>
      <c r="D25277" s="310"/>
    </row>
    <row r="25278" spans="1:4" ht="9" customHeight="1" x14ac:dyDescent="0.25">
      <c r="A25278" s="308"/>
      <c r="B25278" s="309"/>
      <c r="C25278" s="308"/>
      <c r="D25278" s="310"/>
    </row>
    <row r="25279" spans="1:4" ht="18" customHeight="1" x14ac:dyDescent="0.25">
      <c r="A25279" s="308"/>
      <c r="B25279" s="309"/>
      <c r="C25279" s="308"/>
      <c r="D25279" s="310"/>
    </row>
    <row r="25280" spans="1:4" ht="18" customHeight="1" x14ac:dyDescent="0.25">
      <c r="A25280" s="308"/>
      <c r="B25280" s="309"/>
      <c r="C25280" s="308"/>
      <c r="D25280" s="310"/>
    </row>
    <row r="25281" spans="1:4" ht="9" customHeight="1" x14ac:dyDescent="0.25">
      <c r="A25281" s="308"/>
      <c r="B25281" s="309"/>
      <c r="C25281" s="308"/>
      <c r="D25281" s="310"/>
    </row>
    <row r="25282" spans="1:4" ht="9" customHeight="1" x14ac:dyDescent="0.25">
      <c r="A25282" s="308"/>
      <c r="B25282" s="309"/>
      <c r="C25282" s="308"/>
      <c r="D25282" s="310"/>
    </row>
    <row r="25283" spans="1:4" ht="18" customHeight="1" x14ac:dyDescent="0.25">
      <c r="A25283" s="308"/>
      <c r="B25283" s="309"/>
      <c r="C25283" s="308"/>
      <c r="D25283" s="310"/>
    </row>
    <row r="25284" spans="1:4" ht="18" customHeight="1" x14ac:dyDescent="0.25">
      <c r="A25284" s="308"/>
      <c r="B25284" s="309"/>
      <c r="C25284" s="308"/>
      <c r="D25284" s="310"/>
    </row>
    <row r="25285" spans="1:4" ht="9" customHeight="1" x14ac:dyDescent="0.25">
      <c r="A25285" s="308"/>
      <c r="B25285" s="309"/>
      <c r="C25285" s="308"/>
      <c r="D25285" s="310"/>
    </row>
    <row r="25286" spans="1:4" ht="9" customHeight="1" x14ac:dyDescent="0.25">
      <c r="A25286" s="308"/>
      <c r="B25286" s="309"/>
      <c r="C25286" s="308"/>
      <c r="D25286" s="310"/>
    </row>
    <row r="25287" spans="1:4" ht="18" customHeight="1" x14ac:dyDescent="0.25">
      <c r="A25287" s="308"/>
      <c r="B25287" s="309"/>
      <c r="C25287" s="308"/>
      <c r="D25287" s="310"/>
    </row>
    <row r="25288" spans="1:4" ht="18" customHeight="1" x14ac:dyDescent="0.25">
      <c r="A25288" s="308"/>
      <c r="B25288" s="309"/>
      <c r="C25288" s="308"/>
      <c r="D25288" s="310"/>
    </row>
    <row r="25289" spans="1:4" ht="9" customHeight="1" x14ac:dyDescent="0.25">
      <c r="A25289" s="308"/>
      <c r="B25289" s="309"/>
      <c r="C25289" s="308"/>
      <c r="D25289" s="310"/>
    </row>
    <row r="25290" spans="1:4" ht="9" customHeight="1" x14ac:dyDescent="0.25">
      <c r="A25290" s="308"/>
      <c r="B25290" s="309"/>
      <c r="C25290" s="308"/>
      <c r="D25290" s="310"/>
    </row>
    <row r="25291" spans="1:4" ht="18" customHeight="1" x14ac:dyDescent="0.25">
      <c r="A25291" s="308"/>
      <c r="B25291" s="309"/>
      <c r="C25291" s="308"/>
      <c r="D25291" s="310"/>
    </row>
    <row r="25292" spans="1:4" ht="18" customHeight="1" x14ac:dyDescent="0.25">
      <c r="A25292" s="308"/>
      <c r="B25292" s="309"/>
      <c r="C25292" s="308"/>
      <c r="D25292" s="310"/>
    </row>
    <row r="25293" spans="1:4" ht="9" customHeight="1" x14ac:dyDescent="0.25">
      <c r="A25293" s="308"/>
      <c r="B25293" s="309"/>
      <c r="C25293" s="308"/>
      <c r="D25293" s="310"/>
    </row>
    <row r="25294" spans="1:4" ht="9" customHeight="1" x14ac:dyDescent="0.25">
      <c r="A25294" s="308"/>
      <c r="B25294" s="309"/>
      <c r="C25294" s="308"/>
      <c r="D25294" s="310"/>
    </row>
    <row r="25295" spans="1:4" ht="18" customHeight="1" x14ac:dyDescent="0.25">
      <c r="A25295" s="308"/>
      <c r="B25295" s="309"/>
      <c r="C25295" s="308"/>
      <c r="D25295" s="310"/>
    </row>
    <row r="25296" spans="1:4" ht="18" customHeight="1" x14ac:dyDescent="0.25">
      <c r="A25296" s="308"/>
      <c r="B25296" s="309"/>
      <c r="C25296" s="308"/>
      <c r="D25296" s="310"/>
    </row>
    <row r="25297" spans="1:4" ht="9" customHeight="1" x14ac:dyDescent="0.25">
      <c r="A25297" s="308"/>
      <c r="B25297" s="309"/>
      <c r="C25297" s="308"/>
      <c r="D25297" s="310"/>
    </row>
    <row r="25298" spans="1:4" ht="9" customHeight="1" x14ac:dyDescent="0.25">
      <c r="A25298" s="308"/>
      <c r="B25298" s="309"/>
      <c r="C25298" s="308"/>
      <c r="D25298" s="310"/>
    </row>
    <row r="25299" spans="1:4" ht="18" customHeight="1" x14ac:dyDescent="0.25">
      <c r="A25299" s="308"/>
      <c r="B25299" s="309"/>
      <c r="C25299" s="308"/>
      <c r="D25299" s="310"/>
    </row>
    <row r="25300" spans="1:4" ht="18" customHeight="1" x14ac:dyDescent="0.25">
      <c r="A25300" s="308"/>
      <c r="B25300" s="309"/>
      <c r="C25300" s="308"/>
      <c r="D25300" s="310"/>
    </row>
    <row r="25301" spans="1:4" ht="9" customHeight="1" x14ac:dyDescent="0.25">
      <c r="A25301" s="308"/>
      <c r="B25301" s="309"/>
      <c r="C25301" s="308"/>
      <c r="D25301" s="310"/>
    </row>
    <row r="25302" spans="1:4" ht="9" customHeight="1" x14ac:dyDescent="0.25">
      <c r="A25302" s="308"/>
      <c r="B25302" s="309"/>
      <c r="C25302" s="308"/>
      <c r="D25302" s="310"/>
    </row>
    <row r="25303" spans="1:4" ht="9" customHeight="1" x14ac:dyDescent="0.25">
      <c r="A25303" s="308"/>
      <c r="B25303" s="309"/>
      <c r="C25303" s="308"/>
      <c r="D25303" s="310"/>
    </row>
    <row r="25304" spans="1:4" ht="9" customHeight="1" x14ac:dyDescent="0.25">
      <c r="A25304" s="308"/>
      <c r="B25304" s="309"/>
      <c r="C25304" s="308"/>
      <c r="D25304" s="310"/>
    </row>
    <row r="25305" spans="1:4" ht="9" customHeight="1" x14ac:dyDescent="0.25">
      <c r="A25305" s="308"/>
      <c r="B25305" s="309"/>
      <c r="C25305" s="308"/>
      <c r="D25305" s="310"/>
    </row>
    <row r="25306" spans="1:4" ht="9" customHeight="1" x14ac:dyDescent="0.25">
      <c r="A25306" s="308"/>
      <c r="B25306" s="309"/>
      <c r="C25306" s="308"/>
      <c r="D25306" s="310"/>
    </row>
    <row r="25307" spans="1:4" ht="9" customHeight="1" x14ac:dyDescent="0.25">
      <c r="A25307" s="308"/>
      <c r="B25307" s="309"/>
      <c r="C25307" s="308"/>
      <c r="D25307" s="310"/>
    </row>
    <row r="25308" spans="1:4" ht="9" customHeight="1" x14ac:dyDescent="0.25">
      <c r="A25308" s="308"/>
      <c r="B25308" s="309"/>
      <c r="C25308" s="308"/>
      <c r="D25308" s="310"/>
    </row>
    <row r="25309" spans="1:4" ht="9" customHeight="1" x14ac:dyDescent="0.25">
      <c r="A25309" s="308"/>
      <c r="B25309" s="309"/>
      <c r="C25309" s="308"/>
      <c r="D25309" s="310"/>
    </row>
    <row r="25310" spans="1:4" ht="9" customHeight="1" x14ac:dyDescent="0.25">
      <c r="A25310" s="308"/>
      <c r="B25310" s="309"/>
      <c r="C25310" s="308"/>
      <c r="D25310" s="310"/>
    </row>
    <row r="25311" spans="1:4" ht="9" customHeight="1" x14ac:dyDescent="0.25">
      <c r="A25311" s="308"/>
      <c r="B25311" s="309"/>
      <c r="C25311" s="308"/>
      <c r="D25311" s="310"/>
    </row>
    <row r="25312" spans="1:4" ht="9" customHeight="1" x14ac:dyDescent="0.25">
      <c r="A25312" s="308"/>
      <c r="B25312" s="309"/>
      <c r="C25312" s="308"/>
      <c r="D25312" s="310"/>
    </row>
    <row r="25313" spans="1:4" ht="9" customHeight="1" x14ac:dyDescent="0.25">
      <c r="A25313" s="308"/>
      <c r="B25313" s="309"/>
      <c r="C25313" s="308"/>
      <c r="D25313" s="310"/>
    </row>
    <row r="25314" spans="1:4" ht="9" customHeight="1" x14ac:dyDescent="0.25">
      <c r="A25314" s="308"/>
      <c r="B25314" s="309"/>
      <c r="C25314" s="308"/>
      <c r="D25314" s="310"/>
    </row>
    <row r="25315" spans="1:4" ht="9" customHeight="1" x14ac:dyDescent="0.25">
      <c r="A25315" s="308"/>
      <c r="B25315" s="309"/>
      <c r="C25315" s="308"/>
      <c r="D25315" s="310"/>
    </row>
    <row r="25316" spans="1:4" ht="9" customHeight="1" x14ac:dyDescent="0.25">
      <c r="A25316" s="308"/>
      <c r="B25316" s="309"/>
      <c r="C25316" s="308"/>
      <c r="D25316" s="310"/>
    </row>
    <row r="25317" spans="1:4" ht="9" customHeight="1" x14ac:dyDescent="0.25">
      <c r="A25317" s="308"/>
      <c r="B25317" s="309"/>
      <c r="C25317" s="308"/>
      <c r="D25317" s="310"/>
    </row>
    <row r="25318" spans="1:4" ht="9" customHeight="1" x14ac:dyDescent="0.25">
      <c r="A25318" s="308"/>
      <c r="B25318" s="309"/>
      <c r="C25318" s="308"/>
      <c r="D25318" s="310"/>
    </row>
    <row r="25319" spans="1:4" ht="9" customHeight="1" x14ac:dyDescent="0.25">
      <c r="A25319" s="308"/>
      <c r="B25319" s="309"/>
      <c r="C25319" s="308"/>
      <c r="D25319" s="310"/>
    </row>
    <row r="25320" spans="1:4" ht="9" customHeight="1" x14ac:dyDescent="0.25">
      <c r="A25320" s="308"/>
      <c r="B25320" s="309"/>
      <c r="C25320" s="308"/>
      <c r="D25320" s="310"/>
    </row>
    <row r="25321" spans="1:4" ht="9" customHeight="1" x14ac:dyDescent="0.25">
      <c r="A25321" s="308"/>
      <c r="B25321" s="309"/>
      <c r="C25321" s="308"/>
      <c r="D25321" s="310"/>
    </row>
    <row r="25322" spans="1:4" ht="9" customHeight="1" x14ac:dyDescent="0.25">
      <c r="A25322" s="308"/>
      <c r="B25322" s="309"/>
      <c r="C25322" s="308"/>
      <c r="D25322" s="310"/>
    </row>
    <row r="25323" spans="1:4" ht="9" customHeight="1" x14ac:dyDescent="0.25">
      <c r="A25323" s="308"/>
      <c r="B25323" s="309"/>
      <c r="C25323" s="308"/>
      <c r="D25323" s="310"/>
    </row>
    <row r="25324" spans="1:4" ht="9" customHeight="1" x14ac:dyDescent="0.25">
      <c r="A25324" s="308"/>
      <c r="B25324" s="309"/>
      <c r="C25324" s="308"/>
      <c r="D25324" s="310"/>
    </row>
    <row r="25325" spans="1:4" ht="9" customHeight="1" x14ac:dyDescent="0.25">
      <c r="A25325" s="308"/>
      <c r="B25325" s="309"/>
      <c r="C25325" s="308"/>
      <c r="D25325" s="310"/>
    </row>
    <row r="25326" spans="1:4" ht="9" customHeight="1" x14ac:dyDescent="0.25">
      <c r="A25326" s="308"/>
      <c r="B25326" s="309"/>
      <c r="C25326" s="308"/>
      <c r="D25326" s="310"/>
    </row>
    <row r="25327" spans="1:4" ht="18" customHeight="1" x14ac:dyDescent="0.25">
      <c r="A25327" s="308"/>
      <c r="B25327" s="309"/>
      <c r="C25327" s="308"/>
      <c r="D25327" s="310"/>
    </row>
    <row r="25328" spans="1:4" ht="9" customHeight="1" x14ac:dyDescent="0.25">
      <c r="A25328" s="308"/>
      <c r="B25328" s="309"/>
      <c r="C25328" s="308"/>
      <c r="D25328" s="310"/>
    </row>
    <row r="25329" spans="1:4" ht="18" customHeight="1" x14ac:dyDescent="0.25">
      <c r="A25329" s="308"/>
      <c r="B25329" s="309"/>
      <c r="C25329" s="308"/>
      <c r="D25329" s="310"/>
    </row>
    <row r="25330" spans="1:4" ht="9" customHeight="1" x14ac:dyDescent="0.25">
      <c r="A25330" s="308"/>
      <c r="B25330" s="309"/>
      <c r="C25330" s="308"/>
      <c r="D25330" s="310"/>
    </row>
    <row r="25331" spans="1:4" ht="18" customHeight="1" x14ac:dyDescent="0.25">
      <c r="A25331" s="308"/>
      <c r="B25331" s="309"/>
      <c r="C25331" s="308"/>
      <c r="D25331" s="310"/>
    </row>
    <row r="25332" spans="1:4" ht="9" customHeight="1" x14ac:dyDescent="0.25">
      <c r="A25332" s="308"/>
      <c r="B25332" s="309"/>
      <c r="C25332" s="308"/>
      <c r="D25332" s="310"/>
    </row>
    <row r="25333" spans="1:4" ht="18" customHeight="1" x14ac:dyDescent="0.25">
      <c r="A25333" s="308"/>
      <c r="B25333" s="309"/>
      <c r="C25333" s="308"/>
      <c r="D25333" s="310"/>
    </row>
    <row r="25334" spans="1:4" ht="9" customHeight="1" x14ac:dyDescent="0.25">
      <c r="A25334" s="308"/>
      <c r="B25334" s="309"/>
      <c r="C25334" s="308"/>
      <c r="D25334" s="310"/>
    </row>
    <row r="25335" spans="1:4" ht="18" customHeight="1" x14ac:dyDescent="0.25">
      <c r="A25335" s="308"/>
      <c r="B25335" s="309"/>
      <c r="C25335" s="308"/>
      <c r="D25335" s="310"/>
    </row>
    <row r="25336" spans="1:4" ht="9" customHeight="1" x14ac:dyDescent="0.25">
      <c r="A25336" s="308"/>
      <c r="B25336" s="309"/>
      <c r="C25336" s="308"/>
      <c r="D25336" s="310"/>
    </row>
    <row r="25337" spans="1:4" ht="9" customHeight="1" x14ac:dyDescent="0.25">
      <c r="A25337" s="308"/>
      <c r="B25337" s="309"/>
      <c r="C25337" s="308"/>
      <c r="D25337" s="310"/>
    </row>
    <row r="25338" spans="1:4" ht="9" customHeight="1" x14ac:dyDescent="0.25">
      <c r="A25338" s="308"/>
      <c r="B25338" s="309"/>
      <c r="C25338" s="308"/>
      <c r="D25338" s="310"/>
    </row>
    <row r="25339" spans="1:4" ht="9" customHeight="1" x14ac:dyDescent="0.25">
      <c r="A25339" s="308"/>
      <c r="B25339" s="309"/>
      <c r="C25339" s="308"/>
      <c r="D25339" s="310"/>
    </row>
    <row r="25340" spans="1:4" ht="9" customHeight="1" x14ac:dyDescent="0.25">
      <c r="A25340" s="308"/>
      <c r="B25340" s="309"/>
      <c r="C25340" s="308"/>
      <c r="D25340" s="310"/>
    </row>
    <row r="25341" spans="1:4" ht="9" customHeight="1" x14ac:dyDescent="0.25">
      <c r="A25341" s="308"/>
      <c r="B25341" s="309"/>
      <c r="C25341" s="308"/>
      <c r="D25341" s="310"/>
    </row>
    <row r="25342" spans="1:4" ht="9" customHeight="1" x14ac:dyDescent="0.25">
      <c r="A25342" s="308"/>
      <c r="B25342" s="309"/>
      <c r="C25342" s="308"/>
      <c r="D25342" s="310"/>
    </row>
    <row r="25343" spans="1:4" ht="18" customHeight="1" x14ac:dyDescent="0.25">
      <c r="A25343" s="308"/>
      <c r="B25343" s="309"/>
      <c r="C25343" s="308"/>
      <c r="D25343" s="310"/>
    </row>
    <row r="25344" spans="1:4" ht="9" customHeight="1" x14ac:dyDescent="0.25">
      <c r="A25344" s="308"/>
      <c r="B25344" s="309"/>
      <c r="C25344" s="308"/>
      <c r="D25344" s="310"/>
    </row>
    <row r="25345" spans="1:4" ht="18" customHeight="1" x14ac:dyDescent="0.25">
      <c r="A25345" s="308"/>
      <c r="B25345" s="309"/>
      <c r="C25345" s="308"/>
      <c r="D25345" s="310"/>
    </row>
    <row r="25346" spans="1:4" ht="9" customHeight="1" x14ac:dyDescent="0.25">
      <c r="A25346" s="308"/>
      <c r="B25346" s="309"/>
      <c r="C25346" s="308"/>
      <c r="D25346" s="310"/>
    </row>
    <row r="25347" spans="1:4" ht="18" customHeight="1" x14ac:dyDescent="0.25">
      <c r="A25347" s="308"/>
      <c r="B25347" s="309"/>
      <c r="C25347" s="308"/>
      <c r="D25347" s="310"/>
    </row>
    <row r="25348" spans="1:4" ht="9" customHeight="1" x14ac:dyDescent="0.25">
      <c r="A25348" s="308"/>
      <c r="B25348" s="309"/>
      <c r="C25348" s="308"/>
      <c r="D25348" s="310"/>
    </row>
    <row r="25349" spans="1:4" ht="18" customHeight="1" x14ac:dyDescent="0.25">
      <c r="A25349" s="308"/>
      <c r="B25349" s="309"/>
      <c r="C25349" s="308"/>
      <c r="D25349" s="310"/>
    </row>
    <row r="25350" spans="1:4" ht="9" customHeight="1" x14ac:dyDescent="0.25">
      <c r="A25350" s="308"/>
      <c r="B25350" s="309"/>
      <c r="C25350" s="308"/>
      <c r="D25350" s="310"/>
    </row>
    <row r="25351" spans="1:4" ht="18" customHeight="1" x14ac:dyDescent="0.25">
      <c r="A25351" s="308"/>
      <c r="B25351" s="309"/>
      <c r="C25351" s="308"/>
      <c r="D25351" s="310"/>
    </row>
    <row r="25352" spans="1:4" ht="9" customHeight="1" x14ac:dyDescent="0.25">
      <c r="A25352" s="308"/>
      <c r="B25352" s="309"/>
      <c r="C25352" s="308"/>
      <c r="D25352" s="310"/>
    </row>
    <row r="25353" spans="1:4" ht="9" customHeight="1" x14ac:dyDescent="0.25">
      <c r="A25353" s="308"/>
      <c r="B25353" s="309"/>
      <c r="C25353" s="308"/>
      <c r="D25353" s="310"/>
    </row>
    <row r="25354" spans="1:4" ht="9" customHeight="1" x14ac:dyDescent="0.25">
      <c r="A25354" s="308"/>
      <c r="B25354" s="309"/>
      <c r="C25354" s="308"/>
      <c r="D25354" s="310"/>
    </row>
    <row r="25355" spans="1:4" ht="9" customHeight="1" x14ac:dyDescent="0.25">
      <c r="A25355" s="308"/>
      <c r="B25355" s="309"/>
      <c r="C25355" s="308"/>
      <c r="D25355" s="310"/>
    </row>
    <row r="25356" spans="1:4" ht="9" customHeight="1" x14ac:dyDescent="0.25">
      <c r="A25356" s="308"/>
      <c r="B25356" s="309"/>
      <c r="C25356" s="308"/>
      <c r="D25356" s="310"/>
    </row>
    <row r="25357" spans="1:4" ht="9" customHeight="1" x14ac:dyDescent="0.25">
      <c r="A25357" s="308"/>
      <c r="B25357" s="309"/>
      <c r="C25357" s="308"/>
      <c r="D25357" s="310"/>
    </row>
    <row r="25358" spans="1:4" ht="9" customHeight="1" x14ac:dyDescent="0.25">
      <c r="A25358" s="308"/>
      <c r="B25358" s="309"/>
      <c r="C25358" s="308"/>
      <c r="D25358" s="310"/>
    </row>
    <row r="25359" spans="1:4" ht="18" customHeight="1" x14ac:dyDescent="0.25">
      <c r="A25359" s="308"/>
      <c r="B25359" s="309"/>
      <c r="C25359" s="308"/>
      <c r="D25359" s="310"/>
    </row>
    <row r="25360" spans="1:4" ht="9" customHeight="1" x14ac:dyDescent="0.25">
      <c r="A25360" s="308"/>
      <c r="B25360" s="309"/>
      <c r="C25360" s="308"/>
      <c r="D25360" s="310"/>
    </row>
    <row r="25361" spans="1:4" ht="18" customHeight="1" x14ac:dyDescent="0.25">
      <c r="A25361" s="308"/>
      <c r="B25361" s="309"/>
      <c r="C25361" s="308"/>
      <c r="D25361" s="310"/>
    </row>
    <row r="25362" spans="1:4" ht="9" customHeight="1" x14ac:dyDescent="0.25">
      <c r="A25362" s="308"/>
      <c r="B25362" s="309"/>
      <c r="C25362" s="308"/>
      <c r="D25362" s="310"/>
    </row>
    <row r="25363" spans="1:4" ht="18" customHeight="1" x14ac:dyDescent="0.25">
      <c r="A25363" s="308"/>
      <c r="B25363" s="309"/>
      <c r="C25363" s="308"/>
      <c r="D25363" s="310"/>
    </row>
    <row r="25364" spans="1:4" ht="9" customHeight="1" x14ac:dyDescent="0.25">
      <c r="A25364" s="308"/>
      <c r="B25364" s="309"/>
      <c r="C25364" s="308"/>
      <c r="D25364" s="310"/>
    </row>
    <row r="25365" spans="1:4" ht="18" customHeight="1" x14ac:dyDescent="0.25">
      <c r="A25365" s="308"/>
      <c r="B25365" s="309"/>
      <c r="C25365" s="308"/>
      <c r="D25365" s="310"/>
    </row>
    <row r="25366" spans="1:4" ht="9" customHeight="1" x14ac:dyDescent="0.25">
      <c r="A25366" s="308"/>
      <c r="B25366" s="309"/>
      <c r="C25366" s="308"/>
      <c r="D25366" s="310"/>
    </row>
    <row r="25367" spans="1:4" ht="18" customHeight="1" x14ac:dyDescent="0.25">
      <c r="A25367" s="308"/>
      <c r="B25367" s="309"/>
      <c r="C25367" s="308"/>
      <c r="D25367" s="310"/>
    </row>
    <row r="25368" spans="1:4" ht="9" customHeight="1" x14ac:dyDescent="0.25">
      <c r="A25368" s="308"/>
      <c r="B25368" s="309"/>
      <c r="C25368" s="308"/>
      <c r="D25368" s="310"/>
    </row>
    <row r="25369" spans="1:4" ht="9" customHeight="1" x14ac:dyDescent="0.25">
      <c r="A25369" s="308"/>
      <c r="B25369" s="309"/>
      <c r="C25369" s="308"/>
      <c r="D25369" s="310"/>
    </row>
    <row r="25370" spans="1:4" ht="9" customHeight="1" x14ac:dyDescent="0.25">
      <c r="A25370" s="308"/>
      <c r="B25370" s="309"/>
      <c r="C25370" s="308"/>
      <c r="D25370" s="310"/>
    </row>
    <row r="25371" spans="1:4" ht="9" customHeight="1" x14ac:dyDescent="0.25">
      <c r="A25371" s="308"/>
      <c r="B25371" s="309"/>
      <c r="C25371" s="308"/>
      <c r="D25371" s="310"/>
    </row>
    <row r="25372" spans="1:4" ht="9" customHeight="1" x14ac:dyDescent="0.25">
      <c r="A25372" s="308"/>
      <c r="B25372" s="309"/>
      <c r="C25372" s="308"/>
      <c r="D25372" s="310"/>
    </row>
    <row r="25373" spans="1:4" ht="9" customHeight="1" x14ac:dyDescent="0.25">
      <c r="A25373" s="308"/>
      <c r="B25373" s="309"/>
      <c r="C25373" s="308"/>
      <c r="D25373" s="310"/>
    </row>
    <row r="25374" spans="1:4" ht="9" customHeight="1" x14ac:dyDescent="0.25">
      <c r="A25374" s="308"/>
      <c r="B25374" s="309"/>
      <c r="C25374" s="308"/>
      <c r="D25374" s="310"/>
    </row>
    <row r="25375" spans="1:4" ht="18" customHeight="1" x14ac:dyDescent="0.25">
      <c r="A25375" s="308"/>
      <c r="B25375" s="309"/>
      <c r="C25375" s="308"/>
      <c r="D25375" s="310"/>
    </row>
    <row r="25376" spans="1:4" ht="9" customHeight="1" x14ac:dyDescent="0.25">
      <c r="A25376" s="308"/>
      <c r="B25376" s="309"/>
      <c r="C25376" s="308"/>
      <c r="D25376" s="310"/>
    </row>
    <row r="25377" spans="1:4" ht="18" customHeight="1" x14ac:dyDescent="0.25">
      <c r="A25377" s="308"/>
      <c r="B25377" s="309"/>
      <c r="C25377" s="308"/>
      <c r="D25377" s="310"/>
    </row>
    <row r="25378" spans="1:4" ht="9" customHeight="1" x14ac:dyDescent="0.25">
      <c r="A25378" s="308"/>
      <c r="B25378" s="309"/>
      <c r="C25378" s="308"/>
      <c r="D25378" s="310"/>
    </row>
    <row r="25379" spans="1:4" ht="18" customHeight="1" x14ac:dyDescent="0.25">
      <c r="A25379" s="308"/>
      <c r="B25379" s="309"/>
      <c r="C25379" s="308"/>
      <c r="D25379" s="310"/>
    </row>
    <row r="25380" spans="1:4" ht="9" customHeight="1" x14ac:dyDescent="0.25">
      <c r="A25380" s="308"/>
      <c r="B25380" s="309"/>
      <c r="C25380" s="308"/>
      <c r="D25380" s="310"/>
    </row>
    <row r="25381" spans="1:4" ht="18" customHeight="1" x14ac:dyDescent="0.25">
      <c r="A25381" s="308"/>
      <c r="B25381" s="309"/>
      <c r="C25381" s="308"/>
      <c r="D25381" s="310"/>
    </row>
    <row r="25382" spans="1:4" ht="9" customHeight="1" x14ac:dyDescent="0.25">
      <c r="A25382" s="308"/>
      <c r="B25382" s="309"/>
      <c r="C25382" s="308"/>
      <c r="D25382" s="310"/>
    </row>
    <row r="25383" spans="1:4" ht="18" customHeight="1" x14ac:dyDescent="0.25">
      <c r="A25383" s="308"/>
      <c r="B25383" s="309"/>
      <c r="C25383" s="308"/>
      <c r="D25383" s="310"/>
    </row>
    <row r="25384" spans="1:4" ht="9" customHeight="1" x14ac:dyDescent="0.25">
      <c r="A25384" s="308"/>
      <c r="B25384" s="309"/>
      <c r="C25384" s="308"/>
      <c r="D25384" s="310"/>
    </row>
    <row r="25385" spans="1:4" ht="9" customHeight="1" x14ac:dyDescent="0.25">
      <c r="A25385" s="308"/>
      <c r="B25385" s="309"/>
      <c r="C25385" s="308"/>
      <c r="D25385" s="310"/>
    </row>
    <row r="25386" spans="1:4" ht="9" customHeight="1" x14ac:dyDescent="0.25">
      <c r="A25386" s="308"/>
      <c r="B25386" s="309"/>
      <c r="C25386" s="308"/>
      <c r="D25386" s="310"/>
    </row>
    <row r="25387" spans="1:4" ht="9" customHeight="1" x14ac:dyDescent="0.25">
      <c r="A25387" s="308"/>
      <c r="B25387" s="309"/>
      <c r="C25387" s="308"/>
      <c r="D25387" s="310"/>
    </row>
    <row r="25388" spans="1:4" ht="9" customHeight="1" x14ac:dyDescent="0.25">
      <c r="A25388" s="308"/>
      <c r="B25388" s="309"/>
      <c r="C25388" s="308"/>
      <c r="D25388" s="310"/>
    </row>
    <row r="25389" spans="1:4" ht="9" customHeight="1" x14ac:dyDescent="0.25">
      <c r="A25389" s="308"/>
      <c r="B25389" s="309"/>
      <c r="C25389" s="308"/>
      <c r="D25389" s="310"/>
    </row>
    <row r="25390" spans="1:4" ht="9" customHeight="1" x14ac:dyDescent="0.25">
      <c r="A25390" s="308"/>
      <c r="B25390" s="309"/>
      <c r="C25390" s="308"/>
      <c r="D25390" s="310"/>
    </row>
    <row r="25391" spans="1:4" ht="9" customHeight="1" x14ac:dyDescent="0.25">
      <c r="A25391" s="308"/>
      <c r="B25391" s="309"/>
      <c r="C25391" s="308"/>
      <c r="D25391" s="310"/>
    </row>
    <row r="25392" spans="1:4" ht="9" customHeight="1" x14ac:dyDescent="0.25">
      <c r="A25392" s="308"/>
      <c r="B25392" s="309"/>
      <c r="C25392" s="308"/>
      <c r="D25392" s="310"/>
    </row>
    <row r="25393" spans="1:4" ht="9" customHeight="1" x14ac:dyDescent="0.25">
      <c r="A25393" s="308"/>
      <c r="B25393" s="309"/>
      <c r="C25393" s="308"/>
      <c r="D25393" s="310"/>
    </row>
    <row r="25394" spans="1:4" ht="9" customHeight="1" x14ac:dyDescent="0.25">
      <c r="A25394" s="308"/>
      <c r="B25394" s="309"/>
      <c r="C25394" s="308"/>
      <c r="D25394" s="310"/>
    </row>
    <row r="25395" spans="1:4" ht="9" customHeight="1" x14ac:dyDescent="0.25">
      <c r="A25395" s="308"/>
      <c r="B25395" s="309"/>
      <c r="C25395" s="308"/>
      <c r="D25395" s="310"/>
    </row>
    <row r="25396" spans="1:4" ht="9" customHeight="1" x14ac:dyDescent="0.25">
      <c r="A25396" s="308"/>
      <c r="B25396" s="309"/>
      <c r="C25396" s="308"/>
      <c r="D25396" s="310"/>
    </row>
    <row r="25397" spans="1:4" ht="9" customHeight="1" x14ac:dyDescent="0.25">
      <c r="A25397" s="308"/>
      <c r="B25397" s="309"/>
      <c r="C25397" s="308"/>
      <c r="D25397" s="310"/>
    </row>
    <row r="25398" spans="1:4" ht="9" customHeight="1" x14ac:dyDescent="0.25">
      <c r="A25398" s="308"/>
      <c r="B25398" s="309"/>
      <c r="C25398" s="308"/>
      <c r="D25398" s="310"/>
    </row>
    <row r="25399" spans="1:4" ht="9" customHeight="1" x14ac:dyDescent="0.25">
      <c r="A25399" s="308"/>
      <c r="B25399" s="309"/>
      <c r="C25399" s="308"/>
      <c r="D25399" s="310"/>
    </row>
    <row r="25400" spans="1:4" ht="9" customHeight="1" x14ac:dyDescent="0.25">
      <c r="A25400" s="308"/>
      <c r="B25400" s="309"/>
      <c r="C25400" s="308"/>
      <c r="D25400" s="310"/>
    </row>
    <row r="25401" spans="1:4" ht="9" customHeight="1" x14ac:dyDescent="0.25">
      <c r="A25401" s="308"/>
      <c r="B25401" s="309"/>
      <c r="C25401" s="308"/>
      <c r="D25401" s="310"/>
    </row>
    <row r="25402" spans="1:4" ht="9" customHeight="1" x14ac:dyDescent="0.25">
      <c r="A25402" s="308"/>
      <c r="B25402" s="309"/>
      <c r="C25402" s="308"/>
      <c r="D25402" s="310"/>
    </row>
    <row r="25403" spans="1:4" ht="9" customHeight="1" x14ac:dyDescent="0.25">
      <c r="A25403" s="308"/>
      <c r="B25403" s="309"/>
      <c r="C25403" s="308"/>
      <c r="D25403" s="310"/>
    </row>
    <row r="25404" spans="1:4" ht="9" customHeight="1" x14ac:dyDescent="0.25">
      <c r="A25404" s="308"/>
      <c r="B25404" s="309"/>
      <c r="C25404" s="308"/>
      <c r="D25404" s="310"/>
    </row>
    <row r="25405" spans="1:4" ht="18" customHeight="1" x14ac:dyDescent="0.25">
      <c r="A25405" s="308"/>
      <c r="B25405" s="309"/>
      <c r="C25405" s="308"/>
      <c r="D25405" s="310"/>
    </row>
    <row r="25406" spans="1:4" ht="9" customHeight="1" x14ac:dyDescent="0.25">
      <c r="A25406" s="308"/>
      <c r="B25406" s="309"/>
      <c r="C25406" s="308"/>
      <c r="D25406" s="310"/>
    </row>
    <row r="25407" spans="1:4" ht="18" customHeight="1" x14ac:dyDescent="0.25">
      <c r="A25407" s="308"/>
      <c r="B25407" s="309"/>
      <c r="C25407" s="308"/>
      <c r="D25407" s="310"/>
    </row>
    <row r="25408" spans="1:4" ht="9" customHeight="1" x14ac:dyDescent="0.25">
      <c r="A25408" s="308"/>
      <c r="B25408" s="309"/>
      <c r="C25408" s="308"/>
      <c r="D25408" s="310"/>
    </row>
    <row r="25409" spans="1:4" ht="9" customHeight="1" x14ac:dyDescent="0.25">
      <c r="A25409" s="308"/>
      <c r="B25409" s="309"/>
      <c r="C25409" s="308"/>
      <c r="D25409" s="310"/>
    </row>
    <row r="25410" spans="1:4" ht="9" customHeight="1" x14ac:dyDescent="0.25">
      <c r="A25410" s="308"/>
      <c r="B25410" s="309"/>
      <c r="C25410" s="308"/>
      <c r="D25410" s="310"/>
    </row>
    <row r="25411" spans="1:4" ht="9" customHeight="1" x14ac:dyDescent="0.25">
      <c r="A25411" s="308"/>
      <c r="B25411" s="309"/>
      <c r="C25411" s="308"/>
      <c r="D25411" s="310"/>
    </row>
    <row r="25412" spans="1:4" ht="9" customHeight="1" x14ac:dyDescent="0.25">
      <c r="A25412" s="308"/>
      <c r="B25412" s="309"/>
      <c r="C25412" s="308"/>
      <c r="D25412" s="310"/>
    </row>
    <row r="25413" spans="1:4" ht="18" customHeight="1" x14ac:dyDescent="0.25">
      <c r="A25413" s="308"/>
      <c r="B25413" s="309"/>
      <c r="C25413" s="308"/>
      <c r="D25413" s="310"/>
    </row>
    <row r="25414" spans="1:4" ht="9" customHeight="1" x14ac:dyDescent="0.25">
      <c r="A25414" s="308"/>
      <c r="B25414" s="309"/>
      <c r="C25414" s="308"/>
      <c r="D25414" s="310"/>
    </row>
    <row r="25415" spans="1:4" ht="18" customHeight="1" x14ac:dyDescent="0.25">
      <c r="A25415" s="308"/>
      <c r="B25415" s="309"/>
      <c r="C25415" s="308"/>
      <c r="D25415" s="310"/>
    </row>
    <row r="25416" spans="1:4" ht="9" customHeight="1" x14ac:dyDescent="0.25">
      <c r="A25416" s="308"/>
      <c r="B25416" s="309"/>
      <c r="C25416" s="308"/>
      <c r="D25416" s="310"/>
    </row>
    <row r="25417" spans="1:4" ht="9" customHeight="1" x14ac:dyDescent="0.25">
      <c r="A25417" s="308"/>
      <c r="B25417" s="309"/>
      <c r="C25417" s="308"/>
      <c r="D25417" s="310"/>
    </row>
    <row r="25418" spans="1:4" ht="18" customHeight="1" x14ac:dyDescent="0.25">
      <c r="A25418" s="308"/>
      <c r="B25418" s="309"/>
      <c r="C25418" s="308"/>
      <c r="D25418" s="310"/>
    </row>
    <row r="25419" spans="1:4" ht="18" customHeight="1" x14ac:dyDescent="0.25">
      <c r="A25419" s="308"/>
      <c r="B25419" s="309"/>
      <c r="C25419" s="308"/>
      <c r="D25419" s="310"/>
    </row>
    <row r="25420" spans="1:4" ht="18" customHeight="1" x14ac:dyDescent="0.25">
      <c r="A25420" s="308"/>
      <c r="B25420" s="309"/>
      <c r="C25420" s="308"/>
      <c r="D25420" s="310"/>
    </row>
    <row r="25421" spans="1:4" ht="18" customHeight="1" x14ac:dyDescent="0.25">
      <c r="A25421" s="308"/>
      <c r="B25421" s="309"/>
      <c r="C25421" s="308"/>
      <c r="D25421" s="310"/>
    </row>
    <row r="25422" spans="1:4" ht="9" customHeight="1" x14ac:dyDescent="0.25">
      <c r="A25422" s="308"/>
      <c r="B25422" s="309"/>
      <c r="C25422" s="308"/>
      <c r="D25422" s="310"/>
    </row>
    <row r="25423" spans="1:4" ht="9" customHeight="1" x14ac:dyDescent="0.25">
      <c r="A25423" s="308"/>
      <c r="B25423" s="309"/>
      <c r="C25423" s="308"/>
      <c r="D25423" s="310"/>
    </row>
    <row r="25424" spans="1:4" ht="9" customHeight="1" x14ac:dyDescent="0.25">
      <c r="A25424" s="308"/>
      <c r="B25424" s="309"/>
      <c r="C25424" s="308"/>
      <c r="D25424" s="310"/>
    </row>
    <row r="25425" spans="1:4" ht="9" customHeight="1" x14ac:dyDescent="0.25">
      <c r="A25425" s="308"/>
      <c r="B25425" s="309"/>
      <c r="C25425" s="308"/>
      <c r="D25425" s="310"/>
    </row>
    <row r="25426" spans="1:4" ht="9" customHeight="1" x14ac:dyDescent="0.25">
      <c r="A25426" s="308"/>
      <c r="B25426" s="309"/>
      <c r="C25426" s="308"/>
      <c r="D25426" s="310"/>
    </row>
    <row r="25427" spans="1:4" ht="9" customHeight="1" x14ac:dyDescent="0.25">
      <c r="A25427" s="308"/>
      <c r="B25427" s="309"/>
      <c r="C25427" s="308"/>
      <c r="D25427" s="310"/>
    </row>
    <row r="25428" spans="1:4" ht="9" customHeight="1" x14ac:dyDescent="0.25">
      <c r="A25428" s="308"/>
      <c r="B25428" s="309"/>
      <c r="C25428" s="308"/>
      <c r="D25428" s="310"/>
    </row>
    <row r="25429" spans="1:4" ht="9" customHeight="1" x14ac:dyDescent="0.25">
      <c r="A25429" s="308"/>
      <c r="B25429" s="309"/>
      <c r="C25429" s="308"/>
      <c r="D25429" s="310"/>
    </row>
    <row r="25430" spans="1:4" ht="18" customHeight="1" x14ac:dyDescent="0.25">
      <c r="A25430" s="308"/>
      <c r="B25430" s="309"/>
      <c r="C25430" s="308"/>
      <c r="D25430" s="310"/>
    </row>
    <row r="25431" spans="1:4" ht="18" customHeight="1" x14ac:dyDescent="0.25">
      <c r="A25431" s="308"/>
      <c r="B25431" s="309"/>
      <c r="C25431" s="308"/>
      <c r="D25431" s="310"/>
    </row>
    <row r="25432" spans="1:4" ht="18" customHeight="1" x14ac:dyDescent="0.25">
      <c r="A25432" s="308"/>
      <c r="B25432" s="309"/>
      <c r="C25432" s="308"/>
      <c r="D25432" s="310"/>
    </row>
    <row r="25433" spans="1:4" ht="18" customHeight="1" x14ac:dyDescent="0.25">
      <c r="A25433" s="308"/>
      <c r="B25433" s="309"/>
      <c r="C25433" s="308"/>
      <c r="D25433" s="310"/>
    </row>
    <row r="25434" spans="1:4" ht="18" customHeight="1" x14ac:dyDescent="0.25">
      <c r="A25434" s="308"/>
      <c r="B25434" s="309"/>
      <c r="C25434" s="308"/>
      <c r="D25434" s="310"/>
    </row>
    <row r="25435" spans="1:4" ht="9" customHeight="1" x14ac:dyDescent="0.25">
      <c r="A25435" s="308"/>
      <c r="B25435" s="309"/>
      <c r="C25435" s="308"/>
      <c r="D25435" s="310"/>
    </row>
    <row r="25436" spans="1:4" ht="9" customHeight="1" x14ac:dyDescent="0.25">
      <c r="A25436" s="308"/>
      <c r="B25436" s="309"/>
      <c r="C25436" s="308"/>
      <c r="D25436" s="310"/>
    </row>
    <row r="25437" spans="1:4" ht="9" customHeight="1" x14ac:dyDescent="0.25">
      <c r="A25437" s="308"/>
      <c r="B25437" s="309"/>
      <c r="C25437" s="308"/>
      <c r="D25437" s="310"/>
    </row>
    <row r="25438" spans="1:4" ht="9" customHeight="1" x14ac:dyDescent="0.25">
      <c r="A25438" s="308"/>
      <c r="B25438" s="309"/>
      <c r="C25438" s="308"/>
      <c r="D25438" s="310"/>
    </row>
    <row r="25439" spans="1:4" ht="9" customHeight="1" x14ac:dyDescent="0.25">
      <c r="A25439" s="308"/>
      <c r="B25439" s="309"/>
      <c r="C25439" s="308"/>
      <c r="D25439" s="310"/>
    </row>
    <row r="25440" spans="1:4" ht="9" customHeight="1" x14ac:dyDescent="0.25">
      <c r="A25440" s="308"/>
      <c r="B25440" s="309"/>
      <c r="C25440" s="308"/>
      <c r="D25440" s="310"/>
    </row>
    <row r="25441" spans="1:4" ht="9" customHeight="1" x14ac:dyDescent="0.25">
      <c r="A25441" s="308"/>
      <c r="B25441" s="309"/>
      <c r="C25441" s="308"/>
      <c r="D25441" s="310"/>
    </row>
    <row r="25442" spans="1:4" ht="18" customHeight="1" x14ac:dyDescent="0.25">
      <c r="A25442" s="308"/>
      <c r="B25442" s="309"/>
      <c r="C25442" s="308"/>
      <c r="D25442" s="310"/>
    </row>
    <row r="25443" spans="1:4" ht="18" customHeight="1" x14ac:dyDescent="0.25">
      <c r="A25443" s="308"/>
      <c r="B25443" s="309"/>
      <c r="C25443" s="308"/>
      <c r="D25443" s="310"/>
    </row>
    <row r="25444" spans="1:4" ht="9" customHeight="1" x14ac:dyDescent="0.25">
      <c r="A25444" s="308"/>
      <c r="B25444" s="309"/>
      <c r="C25444" s="308"/>
      <c r="D25444" s="310"/>
    </row>
    <row r="25445" spans="1:4" ht="9" customHeight="1" x14ac:dyDescent="0.25">
      <c r="A25445" s="308"/>
      <c r="B25445" s="309"/>
      <c r="C25445" s="308"/>
      <c r="D25445" s="310"/>
    </row>
    <row r="25446" spans="1:4" ht="9" customHeight="1" x14ac:dyDescent="0.25">
      <c r="A25446" s="308"/>
      <c r="B25446" s="309"/>
      <c r="C25446" s="308"/>
      <c r="D25446" s="310"/>
    </row>
    <row r="25447" spans="1:4" ht="9" customHeight="1" x14ac:dyDescent="0.25">
      <c r="A25447" s="308"/>
      <c r="B25447" s="309"/>
      <c r="C25447" s="308"/>
      <c r="D25447" s="310"/>
    </row>
    <row r="25448" spans="1:4" ht="9" customHeight="1" x14ac:dyDescent="0.25">
      <c r="A25448" s="308"/>
      <c r="B25448" s="309"/>
      <c r="C25448" s="308"/>
      <c r="D25448" s="310"/>
    </row>
    <row r="25449" spans="1:4" ht="9" customHeight="1" x14ac:dyDescent="0.25">
      <c r="A25449" s="308"/>
      <c r="B25449" s="309"/>
      <c r="C25449" s="308"/>
      <c r="D25449" s="310"/>
    </row>
    <row r="25450" spans="1:4" ht="9" customHeight="1" x14ac:dyDescent="0.25">
      <c r="A25450" s="308"/>
      <c r="B25450" s="309"/>
      <c r="C25450" s="308"/>
      <c r="D25450" s="310"/>
    </row>
    <row r="25451" spans="1:4" ht="9" customHeight="1" x14ac:dyDescent="0.25">
      <c r="A25451" s="308"/>
      <c r="B25451" s="309"/>
      <c r="C25451" s="308"/>
      <c r="D25451" s="310"/>
    </row>
    <row r="25452" spans="1:4" ht="9" customHeight="1" x14ac:dyDescent="0.25">
      <c r="A25452" s="308"/>
      <c r="B25452" s="309"/>
      <c r="C25452" s="308"/>
      <c r="D25452" s="310"/>
    </row>
    <row r="25453" spans="1:4" ht="9" customHeight="1" x14ac:dyDescent="0.25">
      <c r="A25453" s="308"/>
      <c r="B25453" s="309"/>
      <c r="C25453" s="308"/>
      <c r="D25453" s="310"/>
    </row>
    <row r="25454" spans="1:4" ht="9" customHeight="1" x14ac:dyDescent="0.25">
      <c r="A25454" s="308"/>
      <c r="B25454" s="309"/>
      <c r="C25454" s="308"/>
      <c r="D25454" s="310"/>
    </row>
    <row r="25455" spans="1:4" ht="9" customHeight="1" x14ac:dyDescent="0.25">
      <c r="A25455" s="308"/>
      <c r="B25455" s="309"/>
      <c r="C25455" s="308"/>
      <c r="D25455" s="310"/>
    </row>
    <row r="25456" spans="1:4" ht="9" customHeight="1" x14ac:dyDescent="0.25">
      <c r="A25456" s="308"/>
      <c r="B25456" s="309"/>
      <c r="C25456" s="308"/>
      <c r="D25456" s="310"/>
    </row>
    <row r="25457" spans="1:4" ht="9" customHeight="1" x14ac:dyDescent="0.25">
      <c r="A25457" s="308"/>
      <c r="B25457" s="309"/>
      <c r="C25457" s="308"/>
      <c r="D25457" s="310"/>
    </row>
    <row r="25458" spans="1:4" ht="9" customHeight="1" x14ac:dyDescent="0.25">
      <c r="A25458" s="308"/>
      <c r="B25458" s="309"/>
      <c r="C25458" s="308"/>
      <c r="D25458" s="310"/>
    </row>
    <row r="25459" spans="1:4" ht="9" customHeight="1" x14ac:dyDescent="0.25">
      <c r="A25459" s="308"/>
      <c r="B25459" s="309"/>
      <c r="C25459" s="308"/>
      <c r="D25459" s="310"/>
    </row>
    <row r="25460" spans="1:4" ht="9" customHeight="1" x14ac:dyDescent="0.25">
      <c r="A25460" s="308"/>
      <c r="B25460" s="309"/>
      <c r="C25460" s="308"/>
      <c r="D25460" s="310"/>
    </row>
    <row r="25461" spans="1:4" ht="9" customHeight="1" x14ac:dyDescent="0.25">
      <c r="A25461" s="308"/>
      <c r="B25461" s="309"/>
      <c r="C25461" s="308"/>
      <c r="D25461" s="310"/>
    </row>
    <row r="25462" spans="1:4" ht="9" customHeight="1" x14ac:dyDescent="0.25">
      <c r="A25462" s="308"/>
      <c r="B25462" s="309"/>
      <c r="C25462" s="308"/>
      <c r="D25462" s="310"/>
    </row>
    <row r="25463" spans="1:4" ht="9" customHeight="1" x14ac:dyDescent="0.25">
      <c r="A25463" s="308"/>
      <c r="B25463" s="309"/>
      <c r="C25463" s="308"/>
      <c r="D25463" s="310"/>
    </row>
    <row r="25464" spans="1:4" ht="9" customHeight="1" x14ac:dyDescent="0.25">
      <c r="A25464" s="308"/>
      <c r="B25464" s="309"/>
      <c r="C25464" s="308"/>
      <c r="D25464" s="310"/>
    </row>
    <row r="25465" spans="1:4" ht="9" customHeight="1" x14ac:dyDescent="0.25">
      <c r="A25465" s="308"/>
      <c r="B25465" s="309"/>
      <c r="C25465" s="308"/>
      <c r="D25465" s="310"/>
    </row>
    <row r="25466" spans="1:4" ht="9" customHeight="1" x14ac:dyDescent="0.25">
      <c r="A25466" s="308"/>
      <c r="B25466" s="309"/>
      <c r="C25466" s="308"/>
      <c r="D25466" s="310"/>
    </row>
    <row r="25467" spans="1:4" ht="9" customHeight="1" x14ac:dyDescent="0.25">
      <c r="A25467" s="308"/>
      <c r="B25467" s="309"/>
      <c r="C25467" s="308"/>
      <c r="D25467" s="310"/>
    </row>
    <row r="25468" spans="1:4" ht="9" customHeight="1" x14ac:dyDescent="0.25">
      <c r="A25468" s="308"/>
      <c r="B25468" s="309"/>
      <c r="C25468" s="308"/>
      <c r="D25468" s="310"/>
    </row>
    <row r="25469" spans="1:4" ht="9" customHeight="1" x14ac:dyDescent="0.25">
      <c r="A25469" s="308"/>
      <c r="B25469" s="309"/>
      <c r="C25469" s="308"/>
      <c r="D25469" s="310"/>
    </row>
    <row r="25470" spans="1:4" ht="9" customHeight="1" x14ac:dyDescent="0.25">
      <c r="A25470" s="308"/>
      <c r="B25470" s="309"/>
      <c r="C25470" s="308"/>
      <c r="D25470" s="310"/>
    </row>
    <row r="25471" spans="1:4" ht="9" customHeight="1" x14ac:dyDescent="0.25">
      <c r="A25471" s="308"/>
      <c r="B25471" s="309"/>
      <c r="C25471" s="308"/>
      <c r="D25471" s="310"/>
    </row>
    <row r="25472" spans="1:4" ht="9" customHeight="1" x14ac:dyDescent="0.25">
      <c r="A25472" s="308"/>
      <c r="B25472" s="309"/>
      <c r="C25472" s="308"/>
      <c r="D25472" s="310"/>
    </row>
    <row r="25473" spans="1:4" ht="9" customHeight="1" x14ac:dyDescent="0.25">
      <c r="A25473" s="308"/>
      <c r="B25473" s="309"/>
      <c r="C25473" s="308"/>
      <c r="D25473" s="310"/>
    </row>
    <row r="25474" spans="1:4" ht="9" customHeight="1" x14ac:dyDescent="0.25">
      <c r="A25474" s="308"/>
      <c r="B25474" s="309"/>
      <c r="C25474" s="308"/>
      <c r="D25474" s="310"/>
    </row>
    <row r="25475" spans="1:4" ht="9" customHeight="1" x14ac:dyDescent="0.25">
      <c r="A25475" s="308"/>
      <c r="B25475" s="309"/>
      <c r="C25475" s="308"/>
      <c r="D25475" s="310"/>
    </row>
    <row r="25476" spans="1:4" ht="9" customHeight="1" x14ac:dyDescent="0.25">
      <c r="A25476" s="308"/>
      <c r="B25476" s="309"/>
      <c r="C25476" s="308"/>
      <c r="D25476" s="310"/>
    </row>
    <row r="25477" spans="1:4" ht="9" customHeight="1" x14ac:dyDescent="0.25">
      <c r="A25477" s="308"/>
      <c r="B25477" s="309"/>
      <c r="C25477" s="308"/>
      <c r="D25477" s="310"/>
    </row>
    <row r="25478" spans="1:4" ht="9" customHeight="1" x14ac:dyDescent="0.25">
      <c r="A25478" s="308"/>
      <c r="B25478" s="309"/>
      <c r="C25478" s="308"/>
      <c r="D25478" s="310"/>
    </row>
    <row r="25479" spans="1:4" ht="9" customHeight="1" x14ac:dyDescent="0.25">
      <c r="A25479" s="308"/>
      <c r="B25479" s="309"/>
      <c r="C25479" s="308"/>
      <c r="D25479" s="310"/>
    </row>
    <row r="25480" spans="1:4" ht="9" customHeight="1" x14ac:dyDescent="0.25">
      <c r="A25480" s="308"/>
      <c r="B25480" s="309"/>
      <c r="C25480" s="308"/>
      <c r="D25480" s="310"/>
    </row>
    <row r="25481" spans="1:4" ht="9" customHeight="1" x14ac:dyDescent="0.25">
      <c r="A25481" s="308"/>
      <c r="B25481" s="309"/>
      <c r="C25481" s="308"/>
      <c r="D25481" s="310"/>
    </row>
    <row r="25482" spans="1:4" ht="9" customHeight="1" x14ac:dyDescent="0.25">
      <c r="A25482" s="308"/>
      <c r="B25482" s="309"/>
      <c r="C25482" s="308"/>
      <c r="D25482" s="310"/>
    </row>
    <row r="25483" spans="1:4" ht="9" customHeight="1" x14ac:dyDescent="0.25">
      <c r="A25483" s="308"/>
      <c r="B25483" s="309"/>
      <c r="C25483" s="308"/>
      <c r="D25483" s="310"/>
    </row>
    <row r="25484" spans="1:4" ht="9" customHeight="1" x14ac:dyDescent="0.25">
      <c r="A25484" s="308"/>
      <c r="B25484" s="309"/>
      <c r="C25484" s="308"/>
      <c r="D25484" s="310"/>
    </row>
    <row r="25485" spans="1:4" ht="9" customHeight="1" x14ac:dyDescent="0.25">
      <c r="A25485" s="308"/>
      <c r="B25485" s="309"/>
      <c r="C25485" s="308"/>
      <c r="D25485" s="310"/>
    </row>
    <row r="25486" spans="1:4" ht="9" customHeight="1" x14ac:dyDescent="0.25">
      <c r="A25486" s="308"/>
      <c r="B25486" s="309"/>
      <c r="C25486" s="308"/>
      <c r="D25486" s="310"/>
    </row>
    <row r="25487" spans="1:4" ht="9" customHeight="1" x14ac:dyDescent="0.25">
      <c r="A25487" s="308"/>
      <c r="B25487" s="309"/>
      <c r="C25487" s="308"/>
      <c r="D25487" s="310"/>
    </row>
    <row r="25488" spans="1:4" ht="9" customHeight="1" x14ac:dyDescent="0.25">
      <c r="A25488" s="308"/>
      <c r="B25488" s="309"/>
      <c r="C25488" s="308"/>
      <c r="D25488" s="310"/>
    </row>
    <row r="25489" spans="1:4" ht="9" customHeight="1" x14ac:dyDescent="0.25">
      <c r="A25489" s="308"/>
      <c r="B25489" s="309"/>
      <c r="C25489" s="308"/>
      <c r="D25489" s="310"/>
    </row>
    <row r="25490" spans="1:4" ht="9" customHeight="1" x14ac:dyDescent="0.25">
      <c r="A25490" s="308"/>
      <c r="B25490" s="309"/>
      <c r="C25490" s="308"/>
      <c r="D25490" s="310"/>
    </row>
    <row r="25491" spans="1:4" ht="9" customHeight="1" x14ac:dyDescent="0.25">
      <c r="A25491" s="308"/>
      <c r="B25491" s="309"/>
      <c r="C25491" s="308"/>
      <c r="D25491" s="310"/>
    </row>
    <row r="25492" spans="1:4" ht="9" customHeight="1" x14ac:dyDescent="0.25">
      <c r="A25492" s="308"/>
      <c r="B25492" s="309"/>
      <c r="C25492" s="308"/>
      <c r="D25492" s="310"/>
    </row>
    <row r="25493" spans="1:4" ht="9" customHeight="1" x14ac:dyDescent="0.25">
      <c r="A25493" s="308"/>
      <c r="B25493" s="309"/>
      <c r="C25493" s="308"/>
      <c r="D25493" s="310"/>
    </row>
    <row r="25494" spans="1:4" ht="9" customHeight="1" x14ac:dyDescent="0.25">
      <c r="A25494" s="308"/>
      <c r="B25494" s="309"/>
      <c r="C25494" s="308"/>
      <c r="D25494" s="310"/>
    </row>
    <row r="25495" spans="1:4" ht="9" customHeight="1" x14ac:dyDescent="0.25">
      <c r="A25495" s="308"/>
      <c r="B25495" s="309"/>
      <c r="C25495" s="308"/>
      <c r="D25495" s="310"/>
    </row>
    <row r="25496" spans="1:4" ht="9" customHeight="1" x14ac:dyDescent="0.25">
      <c r="A25496" s="308"/>
      <c r="B25496" s="309"/>
      <c r="C25496" s="308"/>
      <c r="D25496" s="310"/>
    </row>
    <row r="25497" spans="1:4" ht="9" customHeight="1" x14ac:dyDescent="0.25">
      <c r="A25497" s="308"/>
      <c r="B25497" s="309"/>
      <c r="C25497" s="308"/>
      <c r="D25497" s="310"/>
    </row>
    <row r="25498" spans="1:4" ht="9" customHeight="1" x14ac:dyDescent="0.25">
      <c r="A25498" s="308"/>
      <c r="B25498" s="309"/>
      <c r="C25498" s="308"/>
      <c r="D25498" s="310"/>
    </row>
    <row r="25499" spans="1:4" ht="9" customHeight="1" x14ac:dyDescent="0.25">
      <c r="A25499" s="308"/>
      <c r="B25499" s="309"/>
      <c r="C25499" s="308"/>
      <c r="D25499" s="310"/>
    </row>
    <row r="25500" spans="1:4" ht="9" customHeight="1" x14ac:dyDescent="0.25">
      <c r="A25500" s="308"/>
      <c r="B25500" s="309"/>
      <c r="C25500" s="308"/>
      <c r="D25500" s="310"/>
    </row>
    <row r="25501" spans="1:4" ht="9" customHeight="1" x14ac:dyDescent="0.25">
      <c r="A25501" s="308"/>
      <c r="B25501" s="309"/>
      <c r="C25501" s="308"/>
      <c r="D25501" s="310"/>
    </row>
    <row r="25502" spans="1:4" ht="9" customHeight="1" x14ac:dyDescent="0.25">
      <c r="A25502" s="308"/>
      <c r="B25502" s="309"/>
      <c r="C25502" s="308"/>
      <c r="D25502" s="310"/>
    </row>
    <row r="25503" spans="1:4" ht="9" customHeight="1" x14ac:dyDescent="0.25">
      <c r="A25503" s="308"/>
      <c r="B25503" s="309"/>
      <c r="C25503" s="308"/>
      <c r="D25503" s="310"/>
    </row>
    <row r="25504" spans="1:4" ht="9" customHeight="1" x14ac:dyDescent="0.25">
      <c r="A25504" s="308"/>
      <c r="B25504" s="309"/>
      <c r="C25504" s="308"/>
      <c r="D25504" s="310"/>
    </row>
    <row r="25505" spans="1:4" ht="9" customHeight="1" x14ac:dyDescent="0.25">
      <c r="A25505" s="308"/>
      <c r="B25505" s="309"/>
      <c r="C25505" s="308"/>
      <c r="D25505" s="310"/>
    </row>
    <row r="25506" spans="1:4" ht="9" customHeight="1" x14ac:dyDescent="0.25">
      <c r="A25506" s="308"/>
      <c r="B25506" s="309"/>
      <c r="C25506" s="308"/>
      <c r="D25506" s="310"/>
    </row>
    <row r="25507" spans="1:4" ht="9" customHeight="1" x14ac:dyDescent="0.25">
      <c r="A25507" s="308"/>
      <c r="B25507" s="309"/>
      <c r="C25507" s="308"/>
      <c r="D25507" s="310"/>
    </row>
    <row r="25508" spans="1:4" ht="9" customHeight="1" x14ac:dyDescent="0.25">
      <c r="A25508" s="308"/>
      <c r="B25508" s="309"/>
      <c r="C25508" s="308"/>
      <c r="D25508" s="310"/>
    </row>
    <row r="25509" spans="1:4" ht="9" customHeight="1" x14ac:dyDescent="0.25">
      <c r="A25509" s="308"/>
      <c r="B25509" s="309"/>
      <c r="C25509" s="308"/>
      <c r="D25509" s="310"/>
    </row>
    <row r="25510" spans="1:4" ht="9" customHeight="1" x14ac:dyDescent="0.25">
      <c r="A25510" s="308"/>
      <c r="B25510" s="309"/>
      <c r="C25510" s="308"/>
      <c r="D25510" s="310"/>
    </row>
    <row r="25511" spans="1:4" ht="9" customHeight="1" x14ac:dyDescent="0.25">
      <c r="A25511" s="308"/>
      <c r="B25511" s="309"/>
      <c r="C25511" s="308"/>
      <c r="D25511" s="310"/>
    </row>
    <row r="25512" spans="1:4" ht="9" customHeight="1" x14ac:dyDescent="0.25">
      <c r="A25512" s="308"/>
      <c r="B25512" s="309"/>
      <c r="C25512" s="308"/>
      <c r="D25512" s="310"/>
    </row>
    <row r="25513" spans="1:4" ht="9" customHeight="1" x14ac:dyDescent="0.25">
      <c r="A25513" s="308"/>
      <c r="B25513" s="309"/>
      <c r="C25513" s="308"/>
      <c r="D25513" s="310"/>
    </row>
    <row r="25514" spans="1:4" ht="9" customHeight="1" x14ac:dyDescent="0.25">
      <c r="A25514" s="308"/>
      <c r="B25514" s="309"/>
      <c r="C25514" s="308"/>
      <c r="D25514" s="310"/>
    </row>
    <row r="25515" spans="1:4" ht="9" customHeight="1" x14ac:dyDescent="0.25">
      <c r="A25515" s="308"/>
      <c r="B25515" s="309"/>
      <c r="C25515" s="308"/>
      <c r="D25515" s="310"/>
    </row>
    <row r="25516" spans="1:4" ht="9" customHeight="1" x14ac:dyDescent="0.25">
      <c r="A25516" s="308"/>
      <c r="B25516" s="309"/>
      <c r="C25516" s="308"/>
      <c r="D25516" s="310"/>
    </row>
    <row r="25517" spans="1:4" ht="9" customHeight="1" x14ac:dyDescent="0.25">
      <c r="A25517" s="308"/>
      <c r="B25517" s="309"/>
      <c r="C25517" s="308"/>
      <c r="D25517" s="310"/>
    </row>
    <row r="25518" spans="1:4" ht="9" customHeight="1" x14ac:dyDescent="0.25">
      <c r="A25518" s="308"/>
      <c r="B25518" s="309"/>
      <c r="C25518" s="308"/>
      <c r="D25518" s="310"/>
    </row>
    <row r="25519" spans="1:4" ht="9" customHeight="1" x14ac:dyDescent="0.25">
      <c r="A25519" s="308"/>
      <c r="B25519" s="309"/>
      <c r="C25519" s="308"/>
      <c r="D25519" s="310"/>
    </row>
    <row r="25520" spans="1:4" ht="9" customHeight="1" x14ac:dyDescent="0.25">
      <c r="A25520" s="308"/>
      <c r="B25520" s="309"/>
      <c r="C25520" s="308"/>
      <c r="D25520" s="310"/>
    </row>
    <row r="25521" spans="1:4" ht="9" customHeight="1" x14ac:dyDescent="0.25">
      <c r="A25521" s="308"/>
      <c r="B25521" s="309"/>
      <c r="C25521" s="308"/>
      <c r="D25521" s="310"/>
    </row>
    <row r="25522" spans="1:4" ht="9" customHeight="1" x14ac:dyDescent="0.25">
      <c r="A25522" s="308"/>
      <c r="B25522" s="309"/>
      <c r="C25522" s="308"/>
      <c r="D25522" s="310"/>
    </row>
    <row r="25523" spans="1:4" ht="9" customHeight="1" x14ac:dyDescent="0.25">
      <c r="A25523" s="308"/>
      <c r="B25523" s="309"/>
      <c r="C25523" s="308"/>
      <c r="D25523" s="310"/>
    </row>
    <row r="25524" spans="1:4" ht="9" customHeight="1" x14ac:dyDescent="0.25">
      <c r="A25524" s="308"/>
      <c r="B25524" s="309"/>
      <c r="C25524" s="308"/>
      <c r="D25524" s="310"/>
    </row>
    <row r="25525" spans="1:4" ht="9" customHeight="1" x14ac:dyDescent="0.25">
      <c r="A25525" s="308"/>
      <c r="B25525" s="309"/>
      <c r="C25525" s="308"/>
      <c r="D25525" s="310"/>
    </row>
    <row r="25526" spans="1:4" ht="9" customHeight="1" x14ac:dyDescent="0.25">
      <c r="A25526" s="308"/>
      <c r="B25526" s="309"/>
      <c r="C25526" s="308"/>
      <c r="D25526" s="310"/>
    </row>
    <row r="25527" spans="1:4" ht="9" customHeight="1" x14ac:dyDescent="0.25">
      <c r="A25527" s="308"/>
      <c r="B25527" s="309"/>
      <c r="C25527" s="308"/>
      <c r="D25527" s="310"/>
    </row>
    <row r="25528" spans="1:4" ht="9" customHeight="1" x14ac:dyDescent="0.25">
      <c r="A25528" s="308"/>
      <c r="B25528" s="309"/>
      <c r="C25528" s="308"/>
      <c r="D25528" s="310"/>
    </row>
    <row r="25529" spans="1:4" ht="9" customHeight="1" x14ac:dyDescent="0.25">
      <c r="A25529" s="308"/>
      <c r="B25529" s="309"/>
      <c r="C25529" s="308"/>
      <c r="D25529" s="310"/>
    </row>
    <row r="25530" spans="1:4" ht="9" customHeight="1" x14ac:dyDescent="0.25">
      <c r="A25530" s="308"/>
      <c r="B25530" s="309"/>
      <c r="C25530" s="308"/>
      <c r="D25530" s="310"/>
    </row>
    <row r="25531" spans="1:4" ht="9" customHeight="1" x14ac:dyDescent="0.25">
      <c r="A25531" s="308"/>
      <c r="B25531" s="309"/>
      <c r="C25531" s="308"/>
      <c r="D25531" s="310"/>
    </row>
    <row r="25532" spans="1:4" ht="9" customHeight="1" x14ac:dyDescent="0.25">
      <c r="A25532" s="308"/>
      <c r="B25532" s="309"/>
      <c r="C25532" s="308"/>
      <c r="D25532" s="310"/>
    </row>
    <row r="25533" spans="1:4" ht="9" customHeight="1" x14ac:dyDescent="0.25">
      <c r="A25533" s="308"/>
      <c r="B25533" s="309"/>
      <c r="C25533" s="308"/>
      <c r="D25533" s="310"/>
    </row>
    <row r="25534" spans="1:4" ht="9" customHeight="1" x14ac:dyDescent="0.25">
      <c r="A25534" s="308"/>
      <c r="B25534" s="309"/>
      <c r="C25534" s="308"/>
      <c r="D25534" s="310"/>
    </row>
    <row r="25535" spans="1:4" ht="9" customHeight="1" x14ac:dyDescent="0.25">
      <c r="A25535" s="308"/>
      <c r="B25535" s="309"/>
      <c r="C25535" s="308"/>
      <c r="D25535" s="310"/>
    </row>
    <row r="25536" spans="1:4" ht="9" customHeight="1" x14ac:dyDescent="0.25">
      <c r="A25536" s="308"/>
      <c r="B25536" s="309"/>
      <c r="C25536" s="308"/>
      <c r="D25536" s="310"/>
    </row>
    <row r="25537" spans="1:4" ht="9" customHeight="1" x14ac:dyDescent="0.25">
      <c r="A25537" s="308"/>
      <c r="B25537" s="309"/>
      <c r="C25537" s="308"/>
      <c r="D25537" s="310"/>
    </row>
    <row r="25538" spans="1:4" ht="9" customHeight="1" x14ac:dyDescent="0.25">
      <c r="A25538" s="308"/>
      <c r="B25538" s="309"/>
      <c r="C25538" s="308"/>
      <c r="D25538" s="310"/>
    </row>
    <row r="25539" spans="1:4" ht="9" customHeight="1" x14ac:dyDescent="0.25">
      <c r="A25539" s="308"/>
      <c r="B25539" s="309"/>
      <c r="C25539" s="308"/>
      <c r="D25539" s="310"/>
    </row>
    <row r="25540" spans="1:4" ht="9" customHeight="1" x14ac:dyDescent="0.25">
      <c r="A25540" s="308"/>
      <c r="B25540" s="309"/>
      <c r="C25540" s="308"/>
      <c r="D25540" s="310"/>
    </row>
    <row r="25541" spans="1:4" ht="9" customHeight="1" x14ac:dyDescent="0.25">
      <c r="A25541" s="308"/>
      <c r="B25541" s="309"/>
      <c r="C25541" s="308"/>
      <c r="D25541" s="310"/>
    </row>
    <row r="25542" spans="1:4" ht="9" customHeight="1" x14ac:dyDescent="0.25">
      <c r="A25542" s="308"/>
      <c r="B25542" s="309"/>
      <c r="C25542" s="308"/>
      <c r="D25542" s="310"/>
    </row>
    <row r="25543" spans="1:4" ht="9" customHeight="1" x14ac:dyDescent="0.25">
      <c r="A25543" s="308"/>
      <c r="B25543" s="309"/>
      <c r="C25543" s="308"/>
      <c r="D25543" s="310"/>
    </row>
    <row r="25544" spans="1:4" ht="9" customHeight="1" x14ac:dyDescent="0.25">
      <c r="A25544" s="308"/>
      <c r="B25544" s="309"/>
      <c r="C25544" s="308"/>
      <c r="D25544" s="310"/>
    </row>
    <row r="25545" spans="1:4" ht="9" customHeight="1" x14ac:dyDescent="0.25">
      <c r="A25545" s="308"/>
      <c r="B25545" s="309"/>
      <c r="C25545" s="308"/>
      <c r="D25545" s="310"/>
    </row>
    <row r="25546" spans="1:4" ht="9" customHeight="1" x14ac:dyDescent="0.25">
      <c r="A25546" s="308"/>
      <c r="B25546" s="309"/>
      <c r="C25546" s="308"/>
      <c r="D25546" s="310"/>
    </row>
    <row r="25547" spans="1:4" ht="18" customHeight="1" x14ac:dyDescent="0.25">
      <c r="A25547" s="308"/>
      <c r="B25547" s="309"/>
      <c r="C25547" s="308"/>
      <c r="D25547" s="310"/>
    </row>
    <row r="25548" spans="1:4" ht="18" customHeight="1" x14ac:dyDescent="0.25">
      <c r="A25548" s="308"/>
      <c r="B25548" s="309"/>
      <c r="C25548" s="308"/>
      <c r="D25548" s="310"/>
    </row>
    <row r="25549" spans="1:4" ht="18" customHeight="1" x14ac:dyDescent="0.25">
      <c r="A25549" s="308"/>
      <c r="B25549" s="309"/>
      <c r="C25549" s="308"/>
      <c r="D25549" s="310"/>
    </row>
    <row r="25550" spans="1:4" ht="18" customHeight="1" x14ac:dyDescent="0.25">
      <c r="A25550" s="308"/>
      <c r="B25550" s="309"/>
      <c r="C25550" s="308"/>
      <c r="D25550" s="310"/>
    </row>
    <row r="25551" spans="1:4" ht="18" customHeight="1" x14ac:dyDescent="0.25">
      <c r="A25551" s="308"/>
      <c r="B25551" s="309"/>
      <c r="C25551" s="308"/>
      <c r="D25551" s="310"/>
    </row>
    <row r="25552" spans="1:4" ht="18" customHeight="1" x14ac:dyDescent="0.25">
      <c r="A25552" s="308"/>
      <c r="B25552" s="309"/>
      <c r="C25552" s="308"/>
      <c r="D25552" s="310"/>
    </row>
    <row r="25553" spans="1:4" ht="18" customHeight="1" x14ac:dyDescent="0.25">
      <c r="A25553" s="308"/>
      <c r="B25553" s="309"/>
      <c r="C25553" s="308"/>
      <c r="D25553" s="310"/>
    </row>
    <row r="25554" spans="1:4" ht="18" customHeight="1" x14ac:dyDescent="0.25">
      <c r="A25554" s="308"/>
      <c r="B25554" s="309"/>
      <c r="C25554" s="308"/>
      <c r="D25554" s="310"/>
    </row>
    <row r="25555" spans="1:4" ht="18" customHeight="1" x14ac:dyDescent="0.25">
      <c r="A25555" s="308"/>
      <c r="B25555" s="309"/>
      <c r="C25555" s="308"/>
      <c r="D25555" s="310"/>
    </row>
    <row r="25556" spans="1:4" ht="18" customHeight="1" x14ac:dyDescent="0.25">
      <c r="A25556" s="308"/>
      <c r="B25556" s="309"/>
      <c r="C25556" s="308"/>
      <c r="D25556" s="310"/>
    </row>
    <row r="25557" spans="1:4" ht="18" customHeight="1" x14ac:dyDescent="0.25">
      <c r="A25557" s="308"/>
      <c r="B25557" s="309"/>
      <c r="C25557" s="308"/>
      <c r="D25557" s="310"/>
    </row>
    <row r="25558" spans="1:4" ht="18" customHeight="1" x14ac:dyDescent="0.25">
      <c r="A25558" s="308"/>
      <c r="B25558" s="309"/>
      <c r="C25558" s="308"/>
      <c r="D25558" s="310"/>
    </row>
    <row r="25559" spans="1:4" ht="18" customHeight="1" x14ac:dyDescent="0.25">
      <c r="A25559" s="308"/>
      <c r="B25559" s="309"/>
      <c r="C25559" s="308"/>
      <c r="D25559" s="310"/>
    </row>
    <row r="25560" spans="1:4" ht="18" customHeight="1" x14ac:dyDescent="0.25">
      <c r="A25560" s="308"/>
      <c r="B25560" s="309"/>
      <c r="C25560" s="308"/>
      <c r="D25560" s="310"/>
    </row>
    <row r="25561" spans="1:4" ht="18" customHeight="1" x14ac:dyDescent="0.25">
      <c r="A25561" s="308"/>
      <c r="B25561" s="309"/>
      <c r="C25561" s="308"/>
      <c r="D25561" s="310"/>
    </row>
    <row r="25562" spans="1:4" ht="18" customHeight="1" x14ac:dyDescent="0.25">
      <c r="A25562" s="308"/>
      <c r="B25562" s="309"/>
      <c r="C25562" s="308"/>
      <c r="D25562" s="310"/>
    </row>
    <row r="25563" spans="1:4" ht="18" customHeight="1" x14ac:dyDescent="0.25">
      <c r="A25563" s="308"/>
      <c r="B25563" s="309"/>
      <c r="C25563" s="308"/>
      <c r="D25563" s="310"/>
    </row>
    <row r="25564" spans="1:4" ht="18" customHeight="1" x14ac:dyDescent="0.25">
      <c r="A25564" s="308"/>
      <c r="B25564" s="309"/>
      <c r="C25564" s="308"/>
      <c r="D25564" s="310"/>
    </row>
    <row r="25565" spans="1:4" ht="18" customHeight="1" x14ac:dyDescent="0.25">
      <c r="A25565" s="308"/>
      <c r="B25565" s="309"/>
      <c r="C25565" s="308"/>
      <c r="D25565" s="310"/>
    </row>
    <row r="25566" spans="1:4" ht="18" customHeight="1" x14ac:dyDescent="0.25">
      <c r="A25566" s="308"/>
      <c r="B25566" s="309"/>
      <c r="C25566" s="308"/>
      <c r="D25566" s="310"/>
    </row>
    <row r="25567" spans="1:4" ht="18" customHeight="1" x14ac:dyDescent="0.25">
      <c r="A25567" s="308"/>
      <c r="B25567" s="309"/>
      <c r="C25567" s="308"/>
      <c r="D25567" s="310"/>
    </row>
    <row r="25568" spans="1:4" ht="18" customHeight="1" x14ac:dyDescent="0.25">
      <c r="A25568" s="308"/>
      <c r="B25568" s="309"/>
      <c r="C25568" s="308"/>
      <c r="D25568" s="310"/>
    </row>
    <row r="25569" spans="1:4" ht="18" customHeight="1" x14ac:dyDescent="0.25">
      <c r="A25569" s="308"/>
      <c r="B25569" s="309"/>
      <c r="C25569" s="308"/>
      <c r="D25569" s="310"/>
    </row>
    <row r="25570" spans="1:4" ht="18" customHeight="1" x14ac:dyDescent="0.25">
      <c r="A25570" s="308"/>
      <c r="B25570" s="309"/>
      <c r="C25570" s="308"/>
      <c r="D25570" s="310"/>
    </row>
    <row r="25571" spans="1:4" ht="18" customHeight="1" x14ac:dyDescent="0.25">
      <c r="A25571" s="308"/>
      <c r="B25571" s="309"/>
      <c r="C25571" s="308"/>
      <c r="D25571" s="310"/>
    </row>
    <row r="25572" spans="1:4" ht="18" customHeight="1" x14ac:dyDescent="0.25">
      <c r="A25572" s="308"/>
      <c r="B25572" s="309"/>
      <c r="C25572" s="308"/>
      <c r="D25572" s="310"/>
    </row>
    <row r="25573" spans="1:4" ht="9" customHeight="1" x14ac:dyDescent="0.25">
      <c r="A25573" s="308"/>
      <c r="B25573" s="309"/>
      <c r="C25573" s="308"/>
      <c r="D25573" s="310"/>
    </row>
    <row r="25574" spans="1:4" ht="9" customHeight="1" x14ac:dyDescent="0.25">
      <c r="A25574" s="308"/>
      <c r="B25574" s="309"/>
      <c r="C25574" s="308"/>
      <c r="D25574" s="310"/>
    </row>
    <row r="25575" spans="1:4" ht="9" customHeight="1" x14ac:dyDescent="0.25">
      <c r="A25575" s="308"/>
      <c r="B25575" s="309"/>
      <c r="C25575" s="308"/>
      <c r="D25575" s="310"/>
    </row>
    <row r="25576" spans="1:4" ht="9" customHeight="1" x14ac:dyDescent="0.25">
      <c r="A25576" s="308"/>
      <c r="B25576" s="309"/>
      <c r="C25576" s="308"/>
      <c r="D25576" s="310"/>
    </row>
    <row r="25577" spans="1:4" ht="9" customHeight="1" x14ac:dyDescent="0.25">
      <c r="A25577" s="308"/>
      <c r="B25577" s="309"/>
      <c r="C25577" s="308"/>
      <c r="D25577" s="310"/>
    </row>
    <row r="25578" spans="1:4" ht="9" customHeight="1" x14ac:dyDescent="0.25">
      <c r="A25578" s="308"/>
      <c r="B25578" s="309"/>
      <c r="C25578" s="308"/>
      <c r="D25578" s="310"/>
    </row>
    <row r="25579" spans="1:4" ht="9" customHeight="1" x14ac:dyDescent="0.25">
      <c r="A25579" s="308"/>
      <c r="B25579" s="309"/>
      <c r="C25579" s="308"/>
      <c r="D25579" s="310"/>
    </row>
    <row r="25580" spans="1:4" ht="9" customHeight="1" x14ac:dyDescent="0.25">
      <c r="A25580" s="308"/>
      <c r="B25580" s="309"/>
      <c r="C25580" s="308"/>
      <c r="D25580" s="310"/>
    </row>
    <row r="25581" spans="1:4" ht="9" customHeight="1" x14ac:dyDescent="0.25">
      <c r="A25581" s="308"/>
      <c r="B25581" s="309"/>
      <c r="C25581" s="308"/>
      <c r="D25581" s="310"/>
    </row>
    <row r="25582" spans="1:4" ht="9" customHeight="1" x14ac:dyDescent="0.25">
      <c r="A25582" s="308"/>
      <c r="B25582" s="309"/>
      <c r="C25582" s="308"/>
      <c r="D25582" s="310"/>
    </row>
    <row r="25583" spans="1:4" ht="9" customHeight="1" x14ac:dyDescent="0.25">
      <c r="A25583" s="308"/>
      <c r="B25583" s="309"/>
      <c r="C25583" s="308"/>
      <c r="D25583" s="310"/>
    </row>
    <row r="25584" spans="1:4" ht="9" customHeight="1" x14ac:dyDescent="0.25">
      <c r="A25584" s="308"/>
      <c r="B25584" s="309"/>
      <c r="C25584" s="308"/>
      <c r="D25584" s="310"/>
    </row>
    <row r="25585" spans="1:4" ht="9" customHeight="1" x14ac:dyDescent="0.25">
      <c r="A25585" s="308"/>
      <c r="B25585" s="309"/>
      <c r="C25585" s="308"/>
      <c r="D25585" s="310"/>
    </row>
    <row r="25586" spans="1:4" ht="9" customHeight="1" x14ac:dyDescent="0.25">
      <c r="A25586" s="308"/>
      <c r="B25586" s="309"/>
      <c r="C25586" s="308"/>
      <c r="D25586" s="310"/>
    </row>
    <row r="25587" spans="1:4" ht="9" customHeight="1" x14ac:dyDescent="0.25">
      <c r="A25587" s="308"/>
      <c r="B25587" s="309"/>
      <c r="C25587" s="308"/>
      <c r="D25587" s="310"/>
    </row>
    <row r="25588" spans="1:4" ht="9" customHeight="1" x14ac:dyDescent="0.25">
      <c r="A25588" s="308"/>
      <c r="B25588" s="309"/>
      <c r="C25588" s="308"/>
      <c r="D25588" s="310"/>
    </row>
    <row r="25589" spans="1:4" ht="9" customHeight="1" x14ac:dyDescent="0.25">
      <c r="A25589" s="308"/>
      <c r="B25589" s="309"/>
      <c r="C25589" s="308"/>
      <c r="D25589" s="310"/>
    </row>
    <row r="25590" spans="1:4" ht="9" customHeight="1" x14ac:dyDescent="0.25">
      <c r="A25590" s="308"/>
      <c r="B25590" s="309"/>
      <c r="C25590" s="308"/>
      <c r="D25590" s="310"/>
    </row>
    <row r="25591" spans="1:4" ht="9" customHeight="1" x14ac:dyDescent="0.25">
      <c r="A25591" s="308"/>
      <c r="B25591" s="309"/>
      <c r="C25591" s="308"/>
      <c r="D25591" s="310"/>
    </row>
    <row r="25592" spans="1:4" ht="9" customHeight="1" x14ac:dyDescent="0.25">
      <c r="A25592" s="308"/>
      <c r="B25592" s="309"/>
      <c r="C25592" s="308"/>
      <c r="D25592" s="310"/>
    </row>
    <row r="25593" spans="1:4" ht="9" customHeight="1" x14ac:dyDescent="0.25">
      <c r="A25593" s="308"/>
      <c r="B25593" s="309"/>
      <c r="C25593" s="308"/>
      <c r="D25593" s="310"/>
    </row>
    <row r="25594" spans="1:4" ht="9" customHeight="1" x14ac:dyDescent="0.25">
      <c r="A25594" s="308"/>
      <c r="B25594" s="309"/>
      <c r="C25594" s="308"/>
      <c r="D25594" s="310"/>
    </row>
    <row r="25595" spans="1:4" ht="9" customHeight="1" x14ac:dyDescent="0.25">
      <c r="A25595" s="308"/>
      <c r="B25595" s="309"/>
      <c r="C25595" s="308"/>
      <c r="D25595" s="310"/>
    </row>
    <row r="25596" spans="1:4" ht="9" customHeight="1" x14ac:dyDescent="0.25">
      <c r="A25596" s="308"/>
      <c r="B25596" s="309"/>
      <c r="C25596" s="308"/>
      <c r="D25596" s="310"/>
    </row>
    <row r="25597" spans="1:4" ht="9" customHeight="1" x14ac:dyDescent="0.25">
      <c r="A25597" s="308"/>
      <c r="B25597" s="309"/>
      <c r="C25597" s="308"/>
      <c r="D25597" s="310"/>
    </row>
    <row r="25598" spans="1:4" ht="9" customHeight="1" x14ac:dyDescent="0.25">
      <c r="A25598" s="308"/>
      <c r="B25598" s="309"/>
      <c r="C25598" s="308"/>
      <c r="D25598" s="310"/>
    </row>
    <row r="25599" spans="1:4" ht="9" customHeight="1" x14ac:dyDescent="0.25">
      <c r="A25599" s="308"/>
      <c r="B25599" s="309"/>
      <c r="C25599" s="308"/>
      <c r="D25599" s="310"/>
    </row>
    <row r="25600" spans="1:4" ht="9" customHeight="1" x14ac:dyDescent="0.25">
      <c r="A25600" s="308"/>
      <c r="B25600" s="309"/>
      <c r="C25600" s="308"/>
      <c r="D25600" s="310"/>
    </row>
    <row r="25601" spans="1:4" ht="9" customHeight="1" x14ac:dyDescent="0.25">
      <c r="A25601" s="308"/>
      <c r="B25601" s="309"/>
      <c r="C25601" s="308"/>
      <c r="D25601" s="310"/>
    </row>
    <row r="25602" spans="1:4" ht="9" customHeight="1" x14ac:dyDescent="0.25">
      <c r="A25602" s="308"/>
      <c r="B25602" s="309"/>
      <c r="C25602" s="308"/>
      <c r="D25602" s="310"/>
    </row>
    <row r="25603" spans="1:4" ht="9" customHeight="1" x14ac:dyDescent="0.25">
      <c r="A25603" s="308"/>
      <c r="B25603" s="309"/>
      <c r="C25603" s="308"/>
      <c r="D25603" s="310"/>
    </row>
    <row r="25604" spans="1:4" ht="9" customHeight="1" x14ac:dyDescent="0.25">
      <c r="A25604" s="308"/>
      <c r="B25604" s="309"/>
      <c r="C25604" s="308"/>
      <c r="D25604" s="310"/>
    </row>
    <row r="25605" spans="1:4" ht="9" customHeight="1" x14ac:dyDescent="0.25">
      <c r="A25605" s="308"/>
      <c r="B25605" s="309"/>
      <c r="C25605" s="308"/>
      <c r="D25605" s="310"/>
    </row>
    <row r="25606" spans="1:4" ht="9" customHeight="1" x14ac:dyDescent="0.25">
      <c r="A25606" s="308"/>
      <c r="B25606" s="309"/>
      <c r="C25606" s="308"/>
      <c r="D25606" s="310"/>
    </row>
    <row r="25607" spans="1:4" ht="9" customHeight="1" x14ac:dyDescent="0.25">
      <c r="A25607" s="308"/>
      <c r="B25607" s="309"/>
      <c r="C25607" s="308"/>
      <c r="D25607" s="310"/>
    </row>
    <row r="25608" spans="1:4" ht="9" customHeight="1" x14ac:dyDescent="0.25">
      <c r="A25608" s="308"/>
      <c r="B25608" s="309"/>
      <c r="C25608" s="308"/>
      <c r="D25608" s="310"/>
    </row>
    <row r="25609" spans="1:4" ht="9" customHeight="1" x14ac:dyDescent="0.25">
      <c r="A25609" s="308"/>
      <c r="B25609" s="309"/>
      <c r="C25609" s="308"/>
      <c r="D25609" s="310"/>
    </row>
    <row r="25610" spans="1:4" ht="9" customHeight="1" x14ac:dyDescent="0.25">
      <c r="A25610" s="308"/>
      <c r="B25610" s="309"/>
      <c r="C25610" s="308"/>
      <c r="D25610" s="310"/>
    </row>
    <row r="25611" spans="1:4" ht="9" customHeight="1" x14ac:dyDescent="0.25">
      <c r="A25611" s="308"/>
      <c r="B25611" s="309"/>
      <c r="C25611" s="308"/>
      <c r="D25611" s="310"/>
    </row>
    <row r="25612" spans="1:4" ht="9" customHeight="1" x14ac:dyDescent="0.25">
      <c r="A25612" s="308"/>
      <c r="B25612" s="309"/>
      <c r="C25612" s="308"/>
      <c r="D25612" s="310"/>
    </row>
    <row r="25613" spans="1:4" ht="9" customHeight="1" x14ac:dyDescent="0.25">
      <c r="A25613" s="308"/>
      <c r="B25613" s="309"/>
      <c r="C25613" s="308"/>
      <c r="D25613" s="310"/>
    </row>
    <row r="25614" spans="1:4" ht="9" customHeight="1" x14ac:dyDescent="0.25">
      <c r="A25614" s="308"/>
      <c r="B25614" s="309"/>
      <c r="C25614" s="308"/>
      <c r="D25614" s="310"/>
    </row>
    <row r="25615" spans="1:4" ht="9" customHeight="1" x14ac:dyDescent="0.25">
      <c r="A25615" s="308"/>
      <c r="B25615" s="309"/>
      <c r="C25615" s="308"/>
      <c r="D25615" s="310"/>
    </row>
    <row r="25616" spans="1:4" ht="9" customHeight="1" x14ac:dyDescent="0.25">
      <c r="A25616" s="308"/>
      <c r="B25616" s="309"/>
      <c r="C25616" s="308"/>
      <c r="D25616" s="310"/>
    </row>
    <row r="25617" spans="1:4" ht="9" customHeight="1" x14ac:dyDescent="0.25">
      <c r="A25617" s="308"/>
      <c r="B25617" s="309"/>
      <c r="C25617" s="308"/>
      <c r="D25617" s="310"/>
    </row>
    <row r="25618" spans="1:4" ht="9" customHeight="1" x14ac:dyDescent="0.25">
      <c r="A25618" s="308"/>
      <c r="B25618" s="309"/>
      <c r="C25618" s="308"/>
      <c r="D25618" s="310"/>
    </row>
    <row r="25619" spans="1:4" ht="9" customHeight="1" x14ac:dyDescent="0.25">
      <c r="A25619" s="308"/>
      <c r="B25619" s="309"/>
      <c r="C25619" s="308"/>
      <c r="D25619" s="310"/>
    </row>
    <row r="25620" spans="1:4" ht="9" customHeight="1" x14ac:dyDescent="0.25">
      <c r="A25620" s="308"/>
      <c r="B25620" s="309"/>
      <c r="C25620" s="308"/>
      <c r="D25620" s="310"/>
    </row>
    <row r="25621" spans="1:4" ht="9" customHeight="1" x14ac:dyDescent="0.25">
      <c r="A25621" s="308"/>
      <c r="B25621" s="309"/>
      <c r="C25621" s="308"/>
      <c r="D25621" s="310"/>
    </row>
    <row r="25622" spans="1:4" ht="9" customHeight="1" x14ac:dyDescent="0.25">
      <c r="A25622" s="308"/>
      <c r="B25622" s="309"/>
      <c r="C25622" s="308"/>
      <c r="D25622" s="310"/>
    </row>
    <row r="25623" spans="1:4" ht="9" customHeight="1" x14ac:dyDescent="0.25">
      <c r="A25623" s="308"/>
      <c r="B25623" s="309"/>
      <c r="C25623" s="308"/>
      <c r="D25623" s="310"/>
    </row>
    <row r="25624" spans="1:4" ht="9" customHeight="1" x14ac:dyDescent="0.25">
      <c r="A25624" s="308"/>
      <c r="B25624" s="309"/>
      <c r="C25624" s="308"/>
      <c r="D25624" s="310"/>
    </row>
    <row r="25625" spans="1:4" ht="9" customHeight="1" x14ac:dyDescent="0.25">
      <c r="A25625" s="308"/>
      <c r="B25625" s="309"/>
      <c r="C25625" s="308"/>
      <c r="D25625" s="310"/>
    </row>
    <row r="25626" spans="1:4" ht="9" customHeight="1" x14ac:dyDescent="0.25">
      <c r="A25626" s="308"/>
      <c r="B25626" s="309"/>
      <c r="C25626" s="308"/>
      <c r="D25626" s="310"/>
    </row>
    <row r="25627" spans="1:4" ht="9" customHeight="1" x14ac:dyDescent="0.25">
      <c r="A25627" s="308"/>
      <c r="B25627" s="309"/>
      <c r="C25627" s="308"/>
      <c r="D25627" s="310"/>
    </row>
    <row r="25628" spans="1:4" ht="9" customHeight="1" x14ac:dyDescent="0.25">
      <c r="A25628" s="308"/>
      <c r="B25628" s="309"/>
      <c r="C25628" s="308"/>
      <c r="D25628" s="310"/>
    </row>
    <row r="25629" spans="1:4" ht="9" customHeight="1" x14ac:dyDescent="0.25">
      <c r="A25629" s="308"/>
      <c r="B25629" s="309"/>
      <c r="C25629" s="308"/>
      <c r="D25629" s="310"/>
    </row>
    <row r="25630" spans="1:4" ht="18" customHeight="1" x14ac:dyDescent="0.25">
      <c r="A25630" s="308"/>
      <c r="B25630" s="309"/>
      <c r="C25630" s="308"/>
      <c r="D25630" s="310"/>
    </row>
    <row r="25631" spans="1:4" ht="18" customHeight="1" x14ac:dyDescent="0.25">
      <c r="A25631" s="308"/>
      <c r="B25631" s="309"/>
      <c r="C25631" s="308"/>
      <c r="D25631" s="310"/>
    </row>
    <row r="25632" spans="1:4" ht="18" customHeight="1" x14ac:dyDescent="0.25">
      <c r="A25632" s="308"/>
      <c r="B25632" s="309"/>
      <c r="C25632" s="308"/>
      <c r="D25632" s="310"/>
    </row>
    <row r="25633" spans="1:4" ht="18" customHeight="1" x14ac:dyDescent="0.25">
      <c r="A25633" s="308"/>
      <c r="B25633" s="309"/>
      <c r="C25633" s="308"/>
      <c r="D25633" s="310"/>
    </row>
    <row r="25634" spans="1:4" ht="18" customHeight="1" x14ac:dyDescent="0.25">
      <c r="A25634" s="308"/>
      <c r="B25634" s="309"/>
      <c r="C25634" s="308"/>
      <c r="D25634" s="310"/>
    </row>
    <row r="25635" spans="1:4" ht="9" customHeight="1" x14ac:dyDescent="0.25">
      <c r="A25635" s="308"/>
      <c r="B25635" s="309"/>
      <c r="C25635" s="308"/>
      <c r="D25635" s="310"/>
    </row>
    <row r="25636" spans="1:4" ht="9" customHeight="1" x14ac:dyDescent="0.25">
      <c r="A25636" s="308"/>
      <c r="B25636" s="309"/>
      <c r="C25636" s="308"/>
      <c r="D25636" s="310"/>
    </row>
    <row r="25637" spans="1:4" ht="9" customHeight="1" x14ac:dyDescent="0.25">
      <c r="A25637" s="308"/>
      <c r="B25637" s="309"/>
      <c r="C25637" s="308"/>
      <c r="D25637" s="310"/>
    </row>
    <row r="25638" spans="1:4" ht="9" customHeight="1" x14ac:dyDescent="0.25">
      <c r="A25638" s="308"/>
      <c r="B25638" s="309"/>
      <c r="C25638" s="308"/>
      <c r="D25638" s="310"/>
    </row>
    <row r="25639" spans="1:4" ht="9" customHeight="1" x14ac:dyDescent="0.25">
      <c r="A25639" s="308"/>
      <c r="B25639" s="309"/>
      <c r="C25639" s="308"/>
      <c r="D25639" s="310"/>
    </row>
    <row r="25640" spans="1:4" ht="9" customHeight="1" x14ac:dyDescent="0.25">
      <c r="A25640" s="308"/>
      <c r="B25640" s="309"/>
      <c r="C25640" s="308"/>
      <c r="D25640" s="310"/>
    </row>
    <row r="25641" spans="1:4" ht="9" customHeight="1" x14ac:dyDescent="0.25">
      <c r="A25641" s="308"/>
      <c r="B25641" s="309"/>
      <c r="C25641" s="308"/>
      <c r="D25641" s="310"/>
    </row>
    <row r="25642" spans="1:4" ht="9" customHeight="1" x14ac:dyDescent="0.25">
      <c r="A25642" s="308"/>
      <c r="B25642" s="309"/>
      <c r="C25642" s="308"/>
      <c r="D25642" s="310"/>
    </row>
    <row r="25643" spans="1:4" ht="9" customHeight="1" x14ac:dyDescent="0.25">
      <c r="A25643" s="308"/>
      <c r="B25643" s="309"/>
      <c r="C25643" s="308"/>
      <c r="D25643" s="310"/>
    </row>
    <row r="25644" spans="1:4" ht="9" customHeight="1" x14ac:dyDescent="0.25">
      <c r="A25644" s="308"/>
      <c r="B25644" s="309"/>
      <c r="C25644" s="308"/>
      <c r="D25644" s="310"/>
    </row>
    <row r="25645" spans="1:4" ht="9" customHeight="1" x14ac:dyDescent="0.25">
      <c r="A25645" s="308"/>
      <c r="B25645" s="309"/>
      <c r="C25645" s="308"/>
      <c r="D25645" s="310"/>
    </row>
    <row r="25646" spans="1:4" ht="9" customHeight="1" x14ac:dyDescent="0.25">
      <c r="A25646" s="308"/>
      <c r="B25646" s="309"/>
      <c r="C25646" s="308"/>
      <c r="D25646" s="310"/>
    </row>
    <row r="25647" spans="1:4" ht="9" customHeight="1" x14ac:dyDescent="0.25">
      <c r="A25647" s="308"/>
      <c r="B25647" s="309"/>
      <c r="C25647" s="308"/>
      <c r="D25647" s="310"/>
    </row>
    <row r="25648" spans="1:4" ht="9" customHeight="1" x14ac:dyDescent="0.25">
      <c r="A25648" s="308"/>
      <c r="B25648" s="309"/>
      <c r="C25648" s="308"/>
      <c r="D25648" s="310"/>
    </row>
    <row r="25649" spans="1:4" ht="9" customHeight="1" x14ac:dyDescent="0.25">
      <c r="A25649" s="308"/>
      <c r="B25649" s="309"/>
      <c r="C25649" s="308"/>
      <c r="D25649" s="310"/>
    </row>
    <row r="25650" spans="1:4" ht="9" customHeight="1" x14ac:dyDescent="0.25">
      <c r="A25650" s="308"/>
      <c r="B25650" s="309"/>
      <c r="C25650" s="308"/>
      <c r="D25650" s="310"/>
    </row>
    <row r="25651" spans="1:4" ht="9" customHeight="1" x14ac:dyDescent="0.25">
      <c r="A25651" s="308"/>
      <c r="B25651" s="309"/>
      <c r="C25651" s="308"/>
      <c r="D25651" s="310"/>
    </row>
    <row r="25652" spans="1:4" ht="9" customHeight="1" x14ac:dyDescent="0.25">
      <c r="A25652" s="308"/>
      <c r="B25652" s="309"/>
      <c r="C25652" s="308"/>
      <c r="D25652" s="310"/>
    </row>
    <row r="25653" spans="1:4" ht="9" customHeight="1" x14ac:dyDescent="0.25">
      <c r="A25653" s="308"/>
      <c r="B25653" s="309"/>
      <c r="C25653" s="308"/>
      <c r="D25653" s="310"/>
    </row>
    <row r="25654" spans="1:4" ht="9" customHeight="1" x14ac:dyDescent="0.25">
      <c r="A25654" s="308"/>
      <c r="B25654" s="309"/>
      <c r="C25654" s="308"/>
      <c r="D25654" s="310"/>
    </row>
    <row r="25655" spans="1:4" ht="9" customHeight="1" x14ac:dyDescent="0.25">
      <c r="A25655" s="308"/>
      <c r="B25655" s="309"/>
      <c r="C25655" s="308"/>
      <c r="D25655" s="310"/>
    </row>
    <row r="25656" spans="1:4" ht="9" customHeight="1" x14ac:dyDescent="0.25">
      <c r="A25656" s="308"/>
      <c r="B25656" s="309"/>
      <c r="C25656" s="308"/>
      <c r="D25656" s="310"/>
    </row>
    <row r="25657" spans="1:4" ht="9" customHeight="1" x14ac:dyDescent="0.25">
      <c r="A25657" s="308"/>
      <c r="B25657" s="309"/>
      <c r="C25657" s="308"/>
      <c r="D25657" s="310"/>
    </row>
    <row r="25658" spans="1:4" ht="9" customHeight="1" x14ac:dyDescent="0.25">
      <c r="A25658" s="308"/>
      <c r="B25658" s="309"/>
      <c r="C25658" s="308"/>
      <c r="D25658" s="310"/>
    </row>
    <row r="25659" spans="1:4" ht="9" customHeight="1" x14ac:dyDescent="0.25">
      <c r="A25659" s="308"/>
      <c r="B25659" s="309"/>
      <c r="C25659" s="308"/>
      <c r="D25659" s="310"/>
    </row>
    <row r="25660" spans="1:4" ht="9" customHeight="1" x14ac:dyDescent="0.25">
      <c r="A25660" s="308"/>
      <c r="B25660" s="309"/>
      <c r="C25660" s="308"/>
      <c r="D25660" s="310"/>
    </row>
    <row r="25661" spans="1:4" ht="9" customHeight="1" x14ac:dyDescent="0.25">
      <c r="A25661" s="308"/>
      <c r="B25661" s="309"/>
      <c r="C25661" s="308"/>
      <c r="D25661" s="310"/>
    </row>
    <row r="25662" spans="1:4" ht="9" customHeight="1" x14ac:dyDescent="0.25">
      <c r="A25662" s="308"/>
      <c r="B25662" s="309"/>
      <c r="C25662" s="308"/>
      <c r="D25662" s="310"/>
    </row>
    <row r="25663" spans="1:4" ht="9" customHeight="1" x14ac:dyDescent="0.25">
      <c r="A25663" s="308"/>
      <c r="B25663" s="309"/>
      <c r="C25663" s="308"/>
      <c r="D25663" s="310"/>
    </row>
    <row r="25664" spans="1:4" ht="9" customHeight="1" x14ac:dyDescent="0.25">
      <c r="A25664" s="308"/>
      <c r="B25664" s="309"/>
      <c r="C25664" s="308"/>
      <c r="D25664" s="310"/>
    </row>
    <row r="25665" spans="1:4" ht="9" customHeight="1" x14ac:dyDescent="0.25">
      <c r="A25665" s="308"/>
      <c r="B25665" s="309"/>
      <c r="C25665" s="308"/>
      <c r="D25665" s="310"/>
    </row>
    <row r="25666" spans="1:4" ht="9" customHeight="1" x14ac:dyDescent="0.25">
      <c r="A25666" s="308"/>
      <c r="B25666" s="309"/>
      <c r="C25666" s="308"/>
      <c r="D25666" s="310"/>
    </row>
    <row r="25667" spans="1:4" ht="9" customHeight="1" x14ac:dyDescent="0.25">
      <c r="A25667" s="308"/>
      <c r="B25667" s="309"/>
      <c r="C25667" s="308"/>
      <c r="D25667" s="310"/>
    </row>
    <row r="25668" spans="1:4" ht="9" customHeight="1" x14ac:dyDescent="0.25">
      <c r="A25668" s="308"/>
      <c r="B25668" s="309"/>
      <c r="C25668" s="308"/>
      <c r="D25668" s="310"/>
    </row>
    <row r="25669" spans="1:4" ht="9" customHeight="1" x14ac:dyDescent="0.25">
      <c r="A25669" s="308"/>
      <c r="B25669" s="309"/>
      <c r="C25669" s="308"/>
      <c r="D25669" s="310"/>
    </row>
    <row r="25670" spans="1:4" ht="9" customHeight="1" x14ac:dyDescent="0.25">
      <c r="A25670" s="308"/>
      <c r="B25670" s="309"/>
      <c r="C25670" s="308"/>
      <c r="D25670" s="310"/>
    </row>
    <row r="25671" spans="1:4" ht="9" customHeight="1" x14ac:dyDescent="0.25">
      <c r="A25671" s="308"/>
      <c r="B25671" s="309"/>
      <c r="C25671" s="308"/>
      <c r="D25671" s="310"/>
    </row>
    <row r="25672" spans="1:4" ht="9" customHeight="1" x14ac:dyDescent="0.25">
      <c r="A25672" s="308"/>
      <c r="B25672" s="309"/>
      <c r="C25672" s="308"/>
      <c r="D25672" s="310"/>
    </row>
    <row r="25673" spans="1:4" ht="9" customHeight="1" x14ac:dyDescent="0.25">
      <c r="A25673" s="308"/>
      <c r="B25673" s="309"/>
      <c r="C25673" s="308"/>
      <c r="D25673" s="310"/>
    </row>
    <row r="25674" spans="1:4" ht="9" customHeight="1" x14ac:dyDescent="0.25">
      <c r="A25674" s="308"/>
      <c r="B25674" s="309"/>
      <c r="C25674" s="308"/>
      <c r="D25674" s="310"/>
    </row>
    <row r="25675" spans="1:4" ht="9" customHeight="1" x14ac:dyDescent="0.25">
      <c r="A25675" s="308"/>
      <c r="B25675" s="309"/>
      <c r="C25675" s="308"/>
      <c r="D25675" s="310"/>
    </row>
    <row r="25676" spans="1:4" ht="9" customHeight="1" x14ac:dyDescent="0.25">
      <c r="A25676" s="308"/>
      <c r="B25676" s="309"/>
      <c r="C25676" s="308"/>
      <c r="D25676" s="310"/>
    </row>
    <row r="25677" spans="1:4" ht="9" customHeight="1" x14ac:dyDescent="0.25">
      <c r="A25677" s="308"/>
      <c r="B25677" s="309"/>
      <c r="C25677" s="308"/>
      <c r="D25677" s="310"/>
    </row>
    <row r="25678" spans="1:4" ht="9" customHeight="1" x14ac:dyDescent="0.25">
      <c r="A25678" s="308"/>
      <c r="B25678" s="309"/>
      <c r="C25678" s="308"/>
      <c r="D25678" s="310"/>
    </row>
    <row r="25679" spans="1:4" ht="9" customHeight="1" x14ac:dyDescent="0.25">
      <c r="A25679" s="308"/>
      <c r="B25679" s="309"/>
      <c r="C25679" s="308"/>
      <c r="D25679" s="310"/>
    </row>
    <row r="25680" spans="1:4" ht="9" customHeight="1" x14ac:dyDescent="0.25">
      <c r="A25680" s="308"/>
      <c r="B25680" s="309"/>
      <c r="C25680" s="308"/>
      <c r="D25680" s="310"/>
    </row>
    <row r="25681" spans="1:4" ht="9" customHeight="1" x14ac:dyDescent="0.25">
      <c r="A25681" s="308"/>
      <c r="B25681" s="309"/>
      <c r="C25681" s="308"/>
      <c r="D25681" s="310"/>
    </row>
    <row r="25682" spans="1:4" ht="9" customHeight="1" x14ac:dyDescent="0.25">
      <c r="A25682" s="308"/>
      <c r="B25682" s="309"/>
      <c r="C25682" s="308"/>
      <c r="D25682" s="310"/>
    </row>
    <row r="25683" spans="1:4" ht="9" customHeight="1" x14ac:dyDescent="0.25">
      <c r="A25683" s="308"/>
      <c r="B25683" s="309"/>
      <c r="C25683" s="308"/>
      <c r="D25683" s="310"/>
    </row>
    <row r="25684" spans="1:4" ht="9" customHeight="1" x14ac:dyDescent="0.25">
      <c r="A25684" s="308"/>
      <c r="B25684" s="309"/>
      <c r="C25684" s="308"/>
      <c r="D25684" s="310"/>
    </row>
    <row r="25685" spans="1:4" ht="18" customHeight="1" x14ac:dyDescent="0.25">
      <c r="A25685" s="308"/>
      <c r="B25685" s="309"/>
      <c r="C25685" s="308"/>
      <c r="D25685" s="310"/>
    </row>
    <row r="25686" spans="1:4" ht="9" customHeight="1" x14ac:dyDescent="0.25">
      <c r="A25686" s="308"/>
      <c r="B25686" s="309"/>
      <c r="C25686" s="308"/>
      <c r="D25686" s="310"/>
    </row>
    <row r="25687" spans="1:4" ht="9" customHeight="1" x14ac:dyDescent="0.25">
      <c r="A25687" s="308"/>
      <c r="B25687" s="309"/>
      <c r="C25687" s="308"/>
      <c r="D25687" s="310"/>
    </row>
    <row r="25688" spans="1:4" ht="9" customHeight="1" x14ac:dyDescent="0.25">
      <c r="A25688" s="308"/>
      <c r="B25688" s="309"/>
      <c r="C25688" s="308"/>
      <c r="D25688" s="310"/>
    </row>
    <row r="25689" spans="1:4" ht="9" customHeight="1" x14ac:dyDescent="0.25">
      <c r="A25689" s="308"/>
      <c r="B25689" s="309"/>
      <c r="C25689" s="308"/>
      <c r="D25689" s="310"/>
    </row>
    <row r="25690" spans="1:4" ht="9" customHeight="1" x14ac:dyDescent="0.25">
      <c r="A25690" s="308"/>
      <c r="B25690" s="309"/>
      <c r="C25690" s="308"/>
      <c r="D25690" s="310"/>
    </row>
    <row r="25691" spans="1:4" ht="9" customHeight="1" x14ac:dyDescent="0.25">
      <c r="A25691" s="308"/>
      <c r="B25691" s="309"/>
      <c r="C25691" s="308"/>
      <c r="D25691" s="310"/>
    </row>
    <row r="25692" spans="1:4" ht="9" customHeight="1" x14ac:dyDescent="0.25">
      <c r="A25692" s="308"/>
      <c r="B25692" s="309"/>
      <c r="C25692" s="308"/>
      <c r="D25692" s="310"/>
    </row>
    <row r="25693" spans="1:4" ht="9" customHeight="1" x14ac:dyDescent="0.25">
      <c r="A25693" s="308"/>
      <c r="B25693" s="309"/>
      <c r="C25693" s="308"/>
      <c r="D25693" s="310"/>
    </row>
    <row r="25694" spans="1:4" ht="9" customHeight="1" x14ac:dyDescent="0.25">
      <c r="A25694" s="308"/>
      <c r="B25694" s="309"/>
      <c r="C25694" s="308"/>
      <c r="D25694" s="310"/>
    </row>
    <row r="25695" spans="1:4" ht="9" customHeight="1" x14ac:dyDescent="0.25">
      <c r="A25695" s="308"/>
      <c r="B25695" s="309"/>
      <c r="C25695" s="308"/>
      <c r="D25695" s="310"/>
    </row>
    <row r="25696" spans="1:4" ht="9" customHeight="1" x14ac:dyDescent="0.25">
      <c r="A25696" s="308"/>
      <c r="B25696" s="309"/>
      <c r="C25696" s="308"/>
      <c r="D25696" s="310"/>
    </row>
    <row r="25697" spans="1:4" ht="9" customHeight="1" x14ac:dyDescent="0.25">
      <c r="A25697" s="308"/>
      <c r="B25697" s="309"/>
      <c r="C25697" s="308"/>
      <c r="D25697" s="310"/>
    </row>
    <row r="25698" spans="1:4" ht="9" customHeight="1" x14ac:dyDescent="0.25">
      <c r="A25698" s="308"/>
      <c r="B25698" s="309"/>
      <c r="C25698" s="308"/>
      <c r="D25698" s="310"/>
    </row>
    <row r="25699" spans="1:4" ht="9" customHeight="1" x14ac:dyDescent="0.25">
      <c r="A25699" s="308"/>
      <c r="B25699" s="309"/>
      <c r="C25699" s="308"/>
      <c r="D25699" s="310"/>
    </row>
    <row r="25700" spans="1:4" ht="9" customHeight="1" x14ac:dyDescent="0.25">
      <c r="A25700" s="308"/>
      <c r="B25700" s="309"/>
      <c r="C25700" s="308"/>
      <c r="D25700" s="310"/>
    </row>
    <row r="25701" spans="1:4" ht="9" customHeight="1" x14ac:dyDescent="0.25">
      <c r="A25701" s="308"/>
      <c r="B25701" s="309"/>
      <c r="C25701" s="308"/>
      <c r="D25701" s="310"/>
    </row>
    <row r="25702" spans="1:4" ht="9" customHeight="1" x14ac:dyDescent="0.25">
      <c r="A25702" s="308"/>
      <c r="B25702" s="309"/>
      <c r="C25702" s="308"/>
      <c r="D25702" s="310"/>
    </row>
    <row r="25703" spans="1:4" ht="9" customHeight="1" x14ac:dyDescent="0.25">
      <c r="A25703" s="308"/>
      <c r="B25703" s="309"/>
      <c r="C25703" s="308"/>
      <c r="D25703" s="310"/>
    </row>
    <row r="25704" spans="1:4" ht="9" customHeight="1" x14ac:dyDescent="0.25">
      <c r="A25704" s="308"/>
      <c r="B25704" s="309"/>
      <c r="C25704" s="308"/>
      <c r="D25704" s="310"/>
    </row>
    <row r="25705" spans="1:4" ht="9" customHeight="1" x14ac:dyDescent="0.25">
      <c r="A25705" s="308"/>
      <c r="B25705" s="309"/>
      <c r="C25705" s="308"/>
      <c r="D25705" s="310"/>
    </row>
    <row r="25706" spans="1:4" ht="9" customHeight="1" x14ac:dyDescent="0.25">
      <c r="A25706" s="308"/>
      <c r="B25706" s="309"/>
      <c r="C25706" s="308"/>
      <c r="D25706" s="310"/>
    </row>
    <row r="25707" spans="1:4" ht="9" customHeight="1" x14ac:dyDescent="0.25">
      <c r="A25707" s="308"/>
      <c r="B25707" s="309"/>
      <c r="C25707" s="308"/>
      <c r="D25707" s="310"/>
    </row>
    <row r="25708" spans="1:4" ht="9" customHeight="1" x14ac:dyDescent="0.25">
      <c r="A25708" s="308"/>
      <c r="B25708" s="309"/>
      <c r="C25708" s="308"/>
      <c r="D25708" s="310"/>
    </row>
    <row r="25709" spans="1:4" ht="9" customHeight="1" x14ac:dyDescent="0.25">
      <c r="A25709" s="308"/>
      <c r="B25709" s="309"/>
      <c r="C25709" s="308"/>
      <c r="D25709" s="310"/>
    </row>
    <row r="25710" spans="1:4" ht="9" customHeight="1" x14ac:dyDescent="0.25">
      <c r="A25710" s="308"/>
      <c r="B25710" s="309"/>
      <c r="C25710" s="308"/>
      <c r="D25710" s="310"/>
    </row>
    <row r="25711" spans="1:4" ht="9" customHeight="1" x14ac:dyDescent="0.25">
      <c r="A25711" s="308"/>
      <c r="B25711" s="309"/>
      <c r="C25711" s="308"/>
      <c r="D25711" s="310"/>
    </row>
    <row r="25712" spans="1:4" ht="9" customHeight="1" x14ac:dyDescent="0.25">
      <c r="A25712" s="308"/>
      <c r="B25712" s="309"/>
      <c r="C25712" s="308"/>
      <c r="D25712" s="310"/>
    </row>
    <row r="25713" spans="1:4" ht="9" customHeight="1" x14ac:dyDescent="0.25">
      <c r="A25713" s="308"/>
      <c r="B25713" s="309"/>
      <c r="C25713" s="308"/>
      <c r="D25713" s="310"/>
    </row>
    <row r="25714" spans="1:4" ht="9" customHeight="1" x14ac:dyDescent="0.25">
      <c r="A25714" s="308"/>
      <c r="B25714" s="309"/>
      <c r="C25714" s="308"/>
      <c r="D25714" s="310"/>
    </row>
    <row r="25715" spans="1:4" ht="9" customHeight="1" x14ac:dyDescent="0.25">
      <c r="A25715" s="308"/>
      <c r="B25715" s="309"/>
      <c r="C25715" s="308"/>
      <c r="D25715" s="310"/>
    </row>
    <row r="25716" spans="1:4" ht="9" customHeight="1" x14ac:dyDescent="0.25">
      <c r="A25716" s="308"/>
      <c r="B25716" s="309"/>
      <c r="C25716" s="308"/>
      <c r="D25716" s="310"/>
    </row>
    <row r="25717" spans="1:4" ht="9" customHeight="1" x14ac:dyDescent="0.25">
      <c r="A25717" s="308"/>
      <c r="B25717" s="309"/>
      <c r="C25717" s="308"/>
      <c r="D25717" s="310"/>
    </row>
    <row r="25718" spans="1:4" ht="9" customHeight="1" x14ac:dyDescent="0.25">
      <c r="A25718" s="308"/>
      <c r="B25718" s="309"/>
      <c r="C25718" s="308"/>
      <c r="D25718" s="310"/>
    </row>
    <row r="25719" spans="1:4" ht="9" customHeight="1" x14ac:dyDescent="0.25">
      <c r="A25719" s="308"/>
      <c r="B25719" s="309"/>
      <c r="C25719" s="308"/>
      <c r="D25719" s="310"/>
    </row>
    <row r="25720" spans="1:4" ht="9" customHeight="1" x14ac:dyDescent="0.25">
      <c r="A25720" s="308"/>
      <c r="B25720" s="309"/>
      <c r="C25720" s="308"/>
      <c r="D25720" s="310"/>
    </row>
    <row r="25721" spans="1:4" ht="9" customHeight="1" x14ac:dyDescent="0.25">
      <c r="A25721" s="308"/>
      <c r="B25721" s="309"/>
      <c r="C25721" s="308"/>
      <c r="D25721" s="310"/>
    </row>
    <row r="25722" spans="1:4" ht="9" customHeight="1" x14ac:dyDescent="0.25">
      <c r="A25722" s="308"/>
      <c r="B25722" s="309"/>
      <c r="C25722" s="308"/>
      <c r="D25722" s="310"/>
    </row>
    <row r="25723" spans="1:4" ht="9" customHeight="1" x14ac:dyDescent="0.25">
      <c r="A25723" s="308"/>
      <c r="B25723" s="309"/>
      <c r="C25723" s="308"/>
      <c r="D25723" s="310"/>
    </row>
    <row r="25724" spans="1:4" ht="9" customHeight="1" x14ac:dyDescent="0.25">
      <c r="A25724" s="308"/>
      <c r="B25724" s="309"/>
      <c r="C25724" s="308"/>
      <c r="D25724" s="310"/>
    </row>
    <row r="25725" spans="1:4" ht="9" customHeight="1" x14ac:dyDescent="0.25">
      <c r="A25725" s="308"/>
      <c r="B25725" s="309"/>
      <c r="C25725" s="308"/>
      <c r="D25725" s="310"/>
    </row>
    <row r="25726" spans="1:4" ht="9" customHeight="1" x14ac:dyDescent="0.25">
      <c r="A25726" s="308"/>
      <c r="B25726" s="309"/>
      <c r="C25726" s="308"/>
      <c r="D25726" s="310"/>
    </row>
    <row r="25727" spans="1:4" ht="9" customHeight="1" x14ac:dyDescent="0.25">
      <c r="A25727" s="308"/>
      <c r="B25727" s="309"/>
      <c r="C25727" s="308"/>
      <c r="D25727" s="310"/>
    </row>
    <row r="25728" spans="1:4" ht="9" customHeight="1" x14ac:dyDescent="0.25">
      <c r="A25728" s="308"/>
      <c r="B25728" s="309"/>
      <c r="C25728" s="308"/>
      <c r="D25728" s="310"/>
    </row>
    <row r="25729" spans="1:4" ht="9" customHeight="1" x14ac:dyDescent="0.25">
      <c r="A25729" s="308"/>
      <c r="B25729" s="309"/>
      <c r="C25729" s="308"/>
      <c r="D25729" s="310"/>
    </row>
    <row r="25730" spans="1:4" ht="9" customHeight="1" x14ac:dyDescent="0.25">
      <c r="A25730" s="308"/>
      <c r="B25730" s="309"/>
      <c r="C25730" s="308"/>
      <c r="D25730" s="310"/>
    </row>
    <row r="25731" spans="1:4" ht="9" customHeight="1" x14ac:dyDescent="0.25">
      <c r="A25731" s="308"/>
      <c r="B25731" s="309"/>
      <c r="C25731" s="308"/>
      <c r="D25731" s="310"/>
    </row>
    <row r="25732" spans="1:4" ht="9" customHeight="1" x14ac:dyDescent="0.25">
      <c r="A25732" s="308"/>
      <c r="B25732" s="309"/>
      <c r="C25732" s="308"/>
      <c r="D25732" s="310"/>
    </row>
    <row r="25733" spans="1:4" ht="9" customHeight="1" x14ac:dyDescent="0.25">
      <c r="A25733" s="308"/>
      <c r="B25733" s="309"/>
      <c r="C25733" s="308"/>
      <c r="D25733" s="310"/>
    </row>
    <row r="25734" spans="1:4" ht="9" customHeight="1" x14ac:dyDescent="0.25">
      <c r="A25734" s="308"/>
      <c r="B25734" s="309"/>
      <c r="C25734" s="308"/>
      <c r="D25734" s="310"/>
    </row>
    <row r="25735" spans="1:4" ht="9" customHeight="1" x14ac:dyDescent="0.25">
      <c r="A25735" s="308"/>
      <c r="B25735" s="309"/>
      <c r="C25735" s="308"/>
      <c r="D25735" s="310"/>
    </row>
    <row r="25736" spans="1:4" ht="9" customHeight="1" x14ac:dyDescent="0.25">
      <c r="A25736" s="308"/>
      <c r="B25736" s="309"/>
      <c r="C25736" s="308"/>
      <c r="D25736" s="310"/>
    </row>
    <row r="25737" spans="1:4" ht="9" customHeight="1" x14ac:dyDescent="0.25">
      <c r="A25737" s="308"/>
      <c r="B25737" s="309"/>
      <c r="C25737" s="308"/>
      <c r="D25737" s="310"/>
    </row>
    <row r="25738" spans="1:4" ht="9" customHeight="1" x14ac:dyDescent="0.25">
      <c r="A25738" s="308"/>
      <c r="B25738" s="309"/>
      <c r="C25738" s="308"/>
      <c r="D25738" s="310"/>
    </row>
    <row r="25739" spans="1:4" ht="9" customHeight="1" x14ac:dyDescent="0.25">
      <c r="A25739" s="308"/>
      <c r="B25739" s="309"/>
      <c r="C25739" s="308"/>
      <c r="D25739" s="310"/>
    </row>
    <row r="25740" spans="1:4" ht="9" customHeight="1" x14ac:dyDescent="0.25">
      <c r="A25740" s="308"/>
      <c r="B25740" s="309"/>
      <c r="C25740" s="308"/>
      <c r="D25740" s="310"/>
    </row>
    <row r="25741" spans="1:4" ht="9" customHeight="1" x14ac:dyDescent="0.25">
      <c r="A25741" s="308"/>
      <c r="B25741" s="309"/>
      <c r="C25741" s="308"/>
      <c r="D25741" s="310"/>
    </row>
    <row r="25742" spans="1:4" ht="9" customHeight="1" x14ac:dyDescent="0.25">
      <c r="A25742" s="308"/>
      <c r="B25742" s="309"/>
      <c r="C25742" s="308"/>
      <c r="D25742" s="310"/>
    </row>
    <row r="25743" spans="1:4" ht="9" customHeight="1" x14ac:dyDescent="0.25">
      <c r="A25743" s="308"/>
      <c r="B25743" s="309"/>
      <c r="C25743" s="308"/>
      <c r="D25743" s="310"/>
    </row>
    <row r="25744" spans="1:4" ht="9" customHeight="1" x14ac:dyDescent="0.25">
      <c r="A25744" s="308"/>
      <c r="B25744" s="309"/>
      <c r="C25744" s="308"/>
      <c r="D25744" s="310"/>
    </row>
    <row r="25745" spans="1:4" ht="9" customHeight="1" x14ac:dyDescent="0.25">
      <c r="A25745" s="308"/>
      <c r="B25745" s="309"/>
      <c r="C25745" s="308"/>
      <c r="D25745" s="310"/>
    </row>
    <row r="25746" spans="1:4" ht="9" customHeight="1" x14ac:dyDescent="0.25">
      <c r="A25746" s="308"/>
      <c r="B25746" s="309"/>
      <c r="C25746" s="308"/>
      <c r="D25746" s="310"/>
    </row>
    <row r="25747" spans="1:4" ht="9" customHeight="1" x14ac:dyDescent="0.25">
      <c r="A25747" s="308"/>
      <c r="B25747" s="309"/>
      <c r="C25747" s="308"/>
      <c r="D25747" s="310"/>
    </row>
    <row r="25748" spans="1:4" ht="18" customHeight="1" x14ac:dyDescent="0.25">
      <c r="A25748" s="308"/>
      <c r="B25748" s="309"/>
      <c r="C25748" s="308"/>
      <c r="D25748" s="310"/>
    </row>
    <row r="25749" spans="1:4" ht="18" customHeight="1" x14ac:dyDescent="0.25">
      <c r="A25749" s="308"/>
      <c r="B25749" s="309"/>
      <c r="C25749" s="308"/>
      <c r="D25749" s="310"/>
    </row>
    <row r="25750" spans="1:4" ht="18" customHeight="1" x14ac:dyDescent="0.25">
      <c r="A25750" s="308"/>
      <c r="B25750" s="309"/>
      <c r="C25750" s="308"/>
      <c r="D25750" s="310"/>
    </row>
    <row r="25751" spans="1:4" ht="18" customHeight="1" x14ac:dyDescent="0.25">
      <c r="A25751" s="308"/>
      <c r="B25751" s="309"/>
      <c r="C25751" s="308"/>
      <c r="D25751" s="310"/>
    </row>
    <row r="25752" spans="1:4" ht="18" customHeight="1" x14ac:dyDescent="0.25">
      <c r="A25752" s="308"/>
      <c r="B25752" s="309"/>
      <c r="C25752" s="308"/>
      <c r="D25752" s="310"/>
    </row>
    <row r="25753" spans="1:4" ht="18" customHeight="1" x14ac:dyDescent="0.25">
      <c r="A25753" s="308"/>
      <c r="B25753" s="309"/>
      <c r="C25753" s="308"/>
      <c r="D25753" s="310"/>
    </row>
    <row r="25754" spans="1:4" ht="18" customHeight="1" x14ac:dyDescent="0.25">
      <c r="A25754" s="308"/>
      <c r="B25754" s="309"/>
      <c r="C25754" s="308"/>
      <c r="D25754" s="310"/>
    </row>
    <row r="25755" spans="1:4" ht="18" customHeight="1" x14ac:dyDescent="0.25">
      <c r="A25755" s="308"/>
      <c r="B25755" s="309"/>
      <c r="C25755" s="308"/>
      <c r="D25755" s="310"/>
    </row>
    <row r="25756" spans="1:4" ht="18" customHeight="1" x14ac:dyDescent="0.25">
      <c r="A25756" s="308"/>
      <c r="B25756" s="309"/>
      <c r="C25756" s="308"/>
      <c r="D25756" s="310"/>
    </row>
    <row r="25757" spans="1:4" ht="18" customHeight="1" x14ac:dyDescent="0.25">
      <c r="A25757" s="308"/>
      <c r="B25757" s="309"/>
      <c r="C25757" s="308"/>
      <c r="D25757" s="310"/>
    </row>
    <row r="25758" spans="1:4" ht="18" customHeight="1" x14ac:dyDescent="0.25">
      <c r="A25758" s="308"/>
      <c r="B25758" s="309"/>
      <c r="C25758" s="308"/>
      <c r="D25758" s="310"/>
    </row>
    <row r="25759" spans="1:4" ht="18" customHeight="1" x14ac:dyDescent="0.25">
      <c r="A25759" s="308"/>
      <c r="B25759" s="309"/>
      <c r="C25759" s="308"/>
      <c r="D25759" s="310"/>
    </row>
    <row r="25760" spans="1:4" ht="9" customHeight="1" x14ac:dyDescent="0.25">
      <c r="A25760" s="308"/>
      <c r="B25760" s="309"/>
      <c r="C25760" s="308"/>
      <c r="D25760" s="310"/>
    </row>
    <row r="25761" spans="1:4" ht="9" customHeight="1" x14ac:dyDescent="0.25">
      <c r="A25761" s="308"/>
      <c r="B25761" s="309"/>
      <c r="C25761" s="308"/>
      <c r="D25761" s="310"/>
    </row>
    <row r="25762" spans="1:4" ht="9" customHeight="1" x14ac:dyDescent="0.25">
      <c r="A25762" s="308"/>
      <c r="B25762" s="309"/>
      <c r="C25762" s="308"/>
      <c r="D25762" s="310"/>
    </row>
    <row r="25763" spans="1:4" ht="9" customHeight="1" x14ac:dyDescent="0.25">
      <c r="A25763" s="308"/>
      <c r="B25763" s="309"/>
      <c r="C25763" s="308"/>
      <c r="D25763" s="310"/>
    </row>
    <row r="25764" spans="1:4" ht="9" customHeight="1" x14ac:dyDescent="0.25">
      <c r="A25764" s="308"/>
      <c r="B25764" s="309"/>
      <c r="C25764" s="308"/>
      <c r="D25764" s="310"/>
    </row>
    <row r="25765" spans="1:4" ht="9" customHeight="1" x14ac:dyDescent="0.25">
      <c r="A25765" s="308"/>
      <c r="B25765" s="309"/>
      <c r="C25765" s="308"/>
      <c r="D25765" s="310"/>
    </row>
    <row r="25766" spans="1:4" ht="9" customHeight="1" x14ac:dyDescent="0.25">
      <c r="A25766" s="308"/>
      <c r="B25766" s="309"/>
      <c r="C25766" s="308"/>
      <c r="D25766" s="310"/>
    </row>
    <row r="25767" spans="1:4" ht="9" customHeight="1" x14ac:dyDescent="0.25">
      <c r="A25767" s="308"/>
      <c r="B25767" s="309"/>
      <c r="C25767" s="308"/>
      <c r="D25767" s="310"/>
    </row>
    <row r="25768" spans="1:4" ht="9" customHeight="1" x14ac:dyDescent="0.25">
      <c r="A25768" s="308"/>
      <c r="B25768" s="309"/>
      <c r="C25768" s="308"/>
      <c r="D25768" s="310"/>
    </row>
    <row r="25769" spans="1:4" ht="9" customHeight="1" x14ac:dyDescent="0.25">
      <c r="A25769" s="308"/>
      <c r="B25769" s="309"/>
      <c r="C25769" s="308"/>
      <c r="D25769" s="310"/>
    </row>
    <row r="25770" spans="1:4" ht="9" customHeight="1" x14ac:dyDescent="0.25">
      <c r="A25770" s="308"/>
      <c r="B25770" s="309"/>
      <c r="C25770" s="308"/>
      <c r="D25770" s="310"/>
    </row>
    <row r="25771" spans="1:4" ht="9" customHeight="1" x14ac:dyDescent="0.25">
      <c r="A25771" s="308"/>
      <c r="B25771" s="309"/>
      <c r="C25771" s="308"/>
      <c r="D25771" s="310"/>
    </row>
    <row r="25772" spans="1:4" ht="9" customHeight="1" x14ac:dyDescent="0.25">
      <c r="A25772" s="308"/>
      <c r="B25772" s="309"/>
      <c r="C25772" s="308"/>
      <c r="D25772" s="310"/>
    </row>
    <row r="25773" spans="1:4" ht="9" customHeight="1" x14ac:dyDescent="0.25">
      <c r="A25773" s="308"/>
      <c r="B25773" s="309"/>
      <c r="C25773" s="308"/>
      <c r="D25773" s="310"/>
    </row>
    <row r="25774" spans="1:4" ht="9" customHeight="1" x14ac:dyDescent="0.25">
      <c r="A25774" s="308"/>
      <c r="B25774" s="309"/>
      <c r="C25774" s="308"/>
      <c r="D25774" s="310"/>
    </row>
    <row r="25775" spans="1:4" ht="9" customHeight="1" x14ac:dyDescent="0.25">
      <c r="A25775" s="308"/>
      <c r="B25775" s="309"/>
      <c r="C25775" s="308"/>
      <c r="D25775" s="310"/>
    </row>
    <row r="25776" spans="1:4" ht="9" customHeight="1" x14ac:dyDescent="0.25">
      <c r="A25776" s="308"/>
      <c r="B25776" s="309"/>
      <c r="C25776" s="308"/>
      <c r="D25776" s="310"/>
    </row>
    <row r="25777" spans="1:4" ht="9" customHeight="1" x14ac:dyDescent="0.25">
      <c r="A25777" s="308"/>
      <c r="B25777" s="309"/>
      <c r="C25777" s="308"/>
      <c r="D25777" s="310"/>
    </row>
    <row r="25778" spans="1:4" ht="9" customHeight="1" x14ac:dyDescent="0.25">
      <c r="A25778" s="308"/>
      <c r="B25778" s="309"/>
      <c r="C25778" s="308"/>
      <c r="D25778" s="310"/>
    </row>
    <row r="25779" spans="1:4" ht="9" customHeight="1" x14ac:dyDescent="0.25">
      <c r="A25779" s="308"/>
      <c r="B25779" s="309"/>
      <c r="C25779" s="308"/>
      <c r="D25779" s="310"/>
    </row>
    <row r="25780" spans="1:4" ht="9" customHeight="1" x14ac:dyDescent="0.25">
      <c r="A25780" s="308"/>
      <c r="B25780" s="309"/>
      <c r="C25780" s="308"/>
      <c r="D25780" s="310"/>
    </row>
    <row r="25781" spans="1:4" ht="9" customHeight="1" x14ac:dyDescent="0.25">
      <c r="A25781" s="308"/>
      <c r="B25781" s="309"/>
      <c r="C25781" s="308"/>
      <c r="D25781" s="310"/>
    </row>
    <row r="25782" spans="1:4" ht="9" customHeight="1" x14ac:dyDescent="0.25">
      <c r="A25782" s="308"/>
      <c r="B25782" s="309"/>
      <c r="C25782" s="308"/>
      <c r="D25782" s="310"/>
    </row>
    <row r="25783" spans="1:4" ht="9" customHeight="1" x14ac:dyDescent="0.25">
      <c r="A25783" s="308"/>
      <c r="B25783" s="309"/>
      <c r="C25783" s="308"/>
      <c r="D25783" s="310"/>
    </row>
    <row r="25784" spans="1:4" ht="9" customHeight="1" x14ac:dyDescent="0.25">
      <c r="A25784" s="308"/>
      <c r="B25784" s="309"/>
      <c r="C25784" s="308"/>
      <c r="D25784" s="310"/>
    </row>
    <row r="25785" spans="1:4" ht="9" customHeight="1" x14ac:dyDescent="0.25">
      <c r="A25785" s="308"/>
      <c r="B25785" s="309"/>
      <c r="C25785" s="308"/>
      <c r="D25785" s="310"/>
    </row>
    <row r="25786" spans="1:4" ht="9" customHeight="1" x14ac:dyDescent="0.25">
      <c r="A25786" s="308"/>
      <c r="B25786" s="309"/>
      <c r="C25786" s="308"/>
      <c r="D25786" s="310"/>
    </row>
    <row r="25787" spans="1:4" ht="9" customHeight="1" x14ac:dyDescent="0.25">
      <c r="A25787" s="308"/>
      <c r="B25787" s="309"/>
      <c r="C25787" s="308"/>
      <c r="D25787" s="310"/>
    </row>
    <row r="25788" spans="1:4" ht="9" customHeight="1" x14ac:dyDescent="0.25">
      <c r="A25788" s="308"/>
      <c r="B25788" s="309"/>
      <c r="C25788" s="308"/>
      <c r="D25788" s="310"/>
    </row>
    <row r="25789" spans="1:4" ht="9" customHeight="1" x14ac:dyDescent="0.25">
      <c r="A25789" s="308"/>
      <c r="B25789" s="309"/>
      <c r="C25789" s="308"/>
      <c r="D25789" s="310"/>
    </row>
    <row r="25790" spans="1:4" ht="9" customHeight="1" x14ac:dyDescent="0.25">
      <c r="A25790" s="308"/>
      <c r="B25790" s="309"/>
      <c r="C25790" s="308"/>
      <c r="D25790" s="310"/>
    </row>
    <row r="25791" spans="1:4" ht="9" customHeight="1" x14ac:dyDescent="0.25">
      <c r="A25791" s="308"/>
      <c r="B25791" s="309"/>
      <c r="C25791" s="308"/>
      <c r="D25791" s="310"/>
    </row>
    <row r="25792" spans="1:4" ht="9" customHeight="1" x14ac:dyDescent="0.25">
      <c r="A25792" s="308"/>
      <c r="B25792" s="309"/>
      <c r="C25792" s="308"/>
      <c r="D25792" s="310"/>
    </row>
    <row r="25793" spans="1:4" ht="9" customHeight="1" x14ac:dyDescent="0.25">
      <c r="A25793" s="308"/>
      <c r="B25793" s="309"/>
      <c r="C25793" s="308"/>
      <c r="D25793" s="310"/>
    </row>
    <row r="25794" spans="1:4" ht="9" customHeight="1" x14ac:dyDescent="0.25">
      <c r="A25794" s="308"/>
      <c r="B25794" s="309"/>
      <c r="C25794" s="308"/>
      <c r="D25794" s="310"/>
    </row>
    <row r="25795" spans="1:4" ht="9" customHeight="1" x14ac:dyDescent="0.25">
      <c r="A25795" s="308"/>
      <c r="B25795" s="309"/>
      <c r="C25795" s="308"/>
      <c r="D25795" s="310"/>
    </row>
    <row r="25796" spans="1:4" ht="9" customHeight="1" x14ac:dyDescent="0.25">
      <c r="A25796" s="308"/>
      <c r="B25796" s="309"/>
      <c r="C25796" s="308"/>
      <c r="D25796" s="310"/>
    </row>
    <row r="25797" spans="1:4" ht="9" customHeight="1" x14ac:dyDescent="0.25">
      <c r="A25797" s="308"/>
      <c r="B25797" s="309"/>
      <c r="C25797" s="308"/>
      <c r="D25797" s="310"/>
    </row>
    <row r="25798" spans="1:4" ht="9" customHeight="1" x14ac:dyDescent="0.25">
      <c r="A25798" s="308"/>
      <c r="B25798" s="309"/>
      <c r="C25798" s="308"/>
      <c r="D25798" s="310"/>
    </row>
    <row r="25799" spans="1:4" ht="9" customHeight="1" x14ac:dyDescent="0.25">
      <c r="A25799" s="308"/>
      <c r="B25799" s="309"/>
      <c r="C25799" s="308"/>
      <c r="D25799" s="310"/>
    </row>
    <row r="25800" spans="1:4" ht="9" customHeight="1" x14ac:dyDescent="0.25">
      <c r="A25800" s="308"/>
      <c r="B25800" s="309"/>
      <c r="C25800" s="308"/>
      <c r="D25800" s="310"/>
    </row>
    <row r="25801" spans="1:4" ht="9" customHeight="1" x14ac:dyDescent="0.25">
      <c r="A25801" s="308"/>
      <c r="B25801" s="309"/>
      <c r="C25801" s="308"/>
      <c r="D25801" s="310"/>
    </row>
    <row r="25802" spans="1:4" ht="9" customHeight="1" x14ac:dyDescent="0.25">
      <c r="A25802" s="308"/>
      <c r="B25802" s="309"/>
      <c r="C25802" s="308"/>
      <c r="D25802" s="310"/>
    </row>
    <row r="25803" spans="1:4" ht="9" customHeight="1" x14ac:dyDescent="0.25">
      <c r="A25803" s="308"/>
      <c r="B25803" s="309"/>
      <c r="C25803" s="308"/>
      <c r="D25803" s="310"/>
    </row>
    <row r="25804" spans="1:4" ht="9" customHeight="1" x14ac:dyDescent="0.25">
      <c r="A25804" s="308"/>
      <c r="B25804" s="309"/>
      <c r="C25804" s="308"/>
      <c r="D25804" s="310"/>
    </row>
    <row r="25805" spans="1:4" ht="9" customHeight="1" x14ac:dyDescent="0.25">
      <c r="A25805" s="308"/>
      <c r="B25805" s="309"/>
      <c r="C25805" s="308"/>
      <c r="D25805" s="310"/>
    </row>
    <row r="25806" spans="1:4" ht="9" customHeight="1" x14ac:dyDescent="0.25">
      <c r="A25806" s="308"/>
      <c r="B25806" s="309"/>
      <c r="C25806" s="308"/>
      <c r="D25806" s="310"/>
    </row>
    <row r="25807" spans="1:4" ht="9" customHeight="1" x14ac:dyDescent="0.25">
      <c r="A25807" s="308"/>
      <c r="B25807" s="309"/>
      <c r="C25807" s="308"/>
      <c r="D25807" s="310"/>
    </row>
    <row r="25808" spans="1:4" ht="9" customHeight="1" x14ac:dyDescent="0.25">
      <c r="A25808" s="308"/>
      <c r="B25808" s="309"/>
      <c r="C25808" s="308"/>
      <c r="D25808" s="310"/>
    </row>
    <row r="25809" spans="1:4" ht="9" customHeight="1" x14ac:dyDescent="0.25">
      <c r="A25809" s="308"/>
      <c r="B25809" s="309"/>
      <c r="C25809" s="308"/>
      <c r="D25809" s="310"/>
    </row>
    <row r="25810" spans="1:4" ht="9" customHeight="1" x14ac:dyDescent="0.25">
      <c r="A25810" s="308"/>
      <c r="B25810" s="309"/>
      <c r="C25810" s="308"/>
      <c r="D25810" s="310"/>
    </row>
    <row r="25811" spans="1:4" ht="9" customHeight="1" x14ac:dyDescent="0.25">
      <c r="A25811" s="308"/>
      <c r="B25811" s="309"/>
      <c r="C25811" s="308"/>
      <c r="D25811" s="310"/>
    </row>
    <row r="25812" spans="1:4" ht="9" customHeight="1" x14ac:dyDescent="0.25">
      <c r="A25812" s="308"/>
      <c r="B25812" s="309"/>
      <c r="C25812" s="308"/>
      <c r="D25812" s="310"/>
    </row>
    <row r="25813" spans="1:4" ht="9" customHeight="1" x14ac:dyDescent="0.25">
      <c r="A25813" s="308"/>
      <c r="B25813" s="309"/>
      <c r="C25813" s="308"/>
      <c r="D25813" s="310"/>
    </row>
    <row r="25814" spans="1:4" ht="9" customHeight="1" x14ac:dyDescent="0.25">
      <c r="A25814" s="308"/>
      <c r="B25814" s="309"/>
      <c r="C25814" s="308"/>
      <c r="D25814" s="310"/>
    </row>
    <row r="25815" spans="1:4" ht="9" customHeight="1" x14ac:dyDescent="0.25">
      <c r="A25815" s="308"/>
      <c r="B25815" s="309"/>
      <c r="C25815" s="308"/>
      <c r="D25815" s="310"/>
    </row>
    <row r="25816" spans="1:4" ht="9" customHeight="1" x14ac:dyDescent="0.25">
      <c r="A25816" s="308"/>
      <c r="B25816" s="309"/>
      <c r="C25816" s="308"/>
      <c r="D25816" s="310"/>
    </row>
    <row r="25817" spans="1:4" ht="9" customHeight="1" x14ac:dyDescent="0.25">
      <c r="A25817" s="308"/>
      <c r="B25817" s="309"/>
      <c r="C25817" s="308"/>
      <c r="D25817" s="310"/>
    </row>
    <row r="25818" spans="1:4" ht="9" customHeight="1" x14ac:dyDescent="0.25">
      <c r="A25818" s="308"/>
      <c r="B25818" s="309"/>
      <c r="C25818" s="308"/>
      <c r="D25818" s="310"/>
    </row>
    <row r="25819" spans="1:4" ht="9" customHeight="1" x14ac:dyDescent="0.25">
      <c r="A25819" s="308"/>
      <c r="B25819" s="309"/>
      <c r="C25819" s="308"/>
      <c r="D25819" s="310"/>
    </row>
    <row r="25820" spans="1:4" ht="9" customHeight="1" x14ac:dyDescent="0.25">
      <c r="A25820" s="308"/>
      <c r="B25820" s="309"/>
      <c r="C25820" s="308"/>
      <c r="D25820" s="310"/>
    </row>
    <row r="25821" spans="1:4" ht="9" customHeight="1" x14ac:dyDescent="0.25">
      <c r="A25821" s="308"/>
      <c r="B25821" s="309"/>
      <c r="C25821" s="308"/>
      <c r="D25821" s="310"/>
    </row>
    <row r="25822" spans="1:4" ht="9" customHeight="1" x14ac:dyDescent="0.25">
      <c r="A25822" s="308"/>
      <c r="B25822" s="309"/>
      <c r="C25822" s="308"/>
      <c r="D25822" s="310"/>
    </row>
    <row r="25823" spans="1:4" ht="9" customHeight="1" x14ac:dyDescent="0.25">
      <c r="A25823" s="308"/>
      <c r="B25823" s="309"/>
      <c r="C25823" s="308"/>
      <c r="D25823" s="310"/>
    </row>
    <row r="25824" spans="1:4" ht="9" customHeight="1" x14ac:dyDescent="0.25">
      <c r="A25824" s="308"/>
      <c r="B25824" s="309"/>
      <c r="C25824" s="308"/>
      <c r="D25824" s="310"/>
    </row>
    <row r="25825" spans="1:4" ht="9" customHeight="1" x14ac:dyDescent="0.25">
      <c r="A25825" s="308"/>
      <c r="B25825" s="309"/>
      <c r="C25825" s="308"/>
      <c r="D25825" s="310"/>
    </row>
    <row r="25826" spans="1:4" ht="9" customHeight="1" x14ac:dyDescent="0.25">
      <c r="A25826" s="308"/>
      <c r="B25826" s="309"/>
      <c r="C25826" s="308"/>
      <c r="D25826" s="310"/>
    </row>
    <row r="25827" spans="1:4" ht="9" customHeight="1" x14ac:dyDescent="0.25">
      <c r="A25827" s="308"/>
      <c r="B25827" s="309"/>
      <c r="C25827" s="308"/>
      <c r="D25827" s="310"/>
    </row>
    <row r="25828" spans="1:4" ht="9" customHeight="1" x14ac:dyDescent="0.25">
      <c r="A25828" s="308"/>
      <c r="B25828" s="309"/>
      <c r="C25828" s="308"/>
      <c r="D25828" s="310"/>
    </row>
    <row r="25829" spans="1:4" ht="9" customHeight="1" x14ac:dyDescent="0.25">
      <c r="A25829" s="308"/>
      <c r="B25829" s="309"/>
      <c r="C25829" s="308"/>
      <c r="D25829" s="310"/>
    </row>
    <row r="25830" spans="1:4" ht="9" customHeight="1" x14ac:dyDescent="0.25">
      <c r="A25830" s="308"/>
      <c r="B25830" s="309"/>
      <c r="C25830" s="308"/>
      <c r="D25830" s="310"/>
    </row>
    <row r="25831" spans="1:4" ht="9" customHeight="1" x14ac:dyDescent="0.25">
      <c r="A25831" s="308"/>
      <c r="B25831" s="309"/>
      <c r="C25831" s="308"/>
      <c r="D25831" s="310"/>
    </row>
    <row r="25832" spans="1:4" ht="9" customHeight="1" x14ac:dyDescent="0.25">
      <c r="A25832" s="308"/>
      <c r="B25832" s="309"/>
      <c r="C25832" s="308"/>
      <c r="D25832" s="310"/>
    </row>
    <row r="25833" spans="1:4" ht="9" customHeight="1" x14ac:dyDescent="0.25">
      <c r="A25833" s="308"/>
      <c r="B25833" s="309"/>
      <c r="C25833" s="308"/>
      <c r="D25833" s="310"/>
    </row>
    <row r="25834" spans="1:4" ht="9" customHeight="1" x14ac:dyDescent="0.25">
      <c r="A25834" s="308"/>
      <c r="B25834" s="309"/>
      <c r="C25834" s="308"/>
      <c r="D25834" s="310"/>
    </row>
    <row r="25835" spans="1:4" ht="9" customHeight="1" x14ac:dyDescent="0.25">
      <c r="A25835" s="308"/>
      <c r="B25835" s="309"/>
      <c r="C25835" s="308"/>
      <c r="D25835" s="310"/>
    </row>
    <row r="25836" spans="1:4" ht="9" customHeight="1" x14ac:dyDescent="0.25">
      <c r="A25836" s="308"/>
      <c r="B25836" s="309"/>
      <c r="C25836" s="308"/>
      <c r="D25836" s="310"/>
    </row>
    <row r="25837" spans="1:4" ht="9" customHeight="1" x14ac:dyDescent="0.25">
      <c r="A25837" s="308"/>
      <c r="B25837" s="309"/>
      <c r="C25837" s="308"/>
      <c r="D25837" s="310"/>
    </row>
    <row r="25838" spans="1:4" ht="9" customHeight="1" x14ac:dyDescent="0.25">
      <c r="A25838" s="308"/>
      <c r="B25838" s="309"/>
      <c r="C25838" s="308"/>
      <c r="D25838" s="310"/>
    </row>
    <row r="25839" spans="1:4" ht="9" customHeight="1" x14ac:dyDescent="0.25">
      <c r="A25839" s="308"/>
      <c r="B25839" s="309"/>
      <c r="C25839" s="308"/>
      <c r="D25839" s="310"/>
    </row>
    <row r="25840" spans="1:4" ht="9" customHeight="1" x14ac:dyDescent="0.25">
      <c r="A25840" s="308"/>
      <c r="B25840" s="309"/>
      <c r="C25840" s="308"/>
      <c r="D25840" s="310"/>
    </row>
    <row r="25841" spans="1:4" ht="9" customHeight="1" x14ac:dyDescent="0.25">
      <c r="A25841" s="308"/>
      <c r="B25841" s="309"/>
      <c r="C25841" s="308"/>
      <c r="D25841" s="310"/>
    </row>
    <row r="25842" spans="1:4" ht="9" customHeight="1" x14ac:dyDescent="0.25">
      <c r="A25842" s="308"/>
      <c r="B25842" s="309"/>
      <c r="C25842" s="308"/>
      <c r="D25842" s="310"/>
    </row>
    <row r="25843" spans="1:4" ht="9" customHeight="1" x14ac:dyDescent="0.25">
      <c r="A25843" s="308"/>
      <c r="B25843" s="309"/>
      <c r="C25843" s="308"/>
      <c r="D25843" s="310"/>
    </row>
    <row r="25844" spans="1:4" ht="9" customHeight="1" x14ac:dyDescent="0.25">
      <c r="A25844" s="308"/>
      <c r="B25844" s="309"/>
      <c r="C25844" s="308"/>
      <c r="D25844" s="310"/>
    </row>
    <row r="25845" spans="1:4" ht="18" customHeight="1" x14ac:dyDescent="0.25">
      <c r="A25845" s="308"/>
      <c r="B25845" s="309"/>
      <c r="C25845" s="308"/>
      <c r="D25845" s="310"/>
    </row>
    <row r="25846" spans="1:4" ht="18" customHeight="1" x14ac:dyDescent="0.25">
      <c r="A25846" s="308"/>
      <c r="B25846" s="309"/>
      <c r="C25846" s="308"/>
      <c r="D25846" s="310"/>
    </row>
    <row r="25847" spans="1:4" ht="18" customHeight="1" x14ac:dyDescent="0.25">
      <c r="A25847" s="308"/>
      <c r="B25847" s="309"/>
      <c r="C25847" s="308"/>
      <c r="D25847" s="310"/>
    </row>
    <row r="25848" spans="1:4" ht="18" customHeight="1" x14ac:dyDescent="0.25">
      <c r="A25848" s="308"/>
      <c r="B25848" s="309"/>
      <c r="C25848" s="308"/>
      <c r="D25848" s="310"/>
    </row>
    <row r="25849" spans="1:4" ht="18" customHeight="1" x14ac:dyDescent="0.25">
      <c r="A25849" s="308"/>
      <c r="B25849" s="309"/>
      <c r="C25849" s="308"/>
      <c r="D25849" s="310"/>
    </row>
    <row r="25850" spans="1:4" ht="18" customHeight="1" x14ac:dyDescent="0.25">
      <c r="A25850" s="308"/>
      <c r="B25850" s="309"/>
      <c r="C25850" s="308"/>
      <c r="D25850" s="310"/>
    </row>
    <row r="25851" spans="1:4" ht="18" customHeight="1" x14ac:dyDescent="0.25">
      <c r="A25851" s="308"/>
      <c r="B25851" s="309"/>
      <c r="C25851" s="308"/>
      <c r="D25851" s="310"/>
    </row>
    <row r="25852" spans="1:4" ht="18" customHeight="1" x14ac:dyDescent="0.25">
      <c r="A25852" s="308"/>
      <c r="B25852" s="309"/>
      <c r="C25852" s="308"/>
      <c r="D25852" s="310"/>
    </row>
    <row r="25853" spans="1:4" ht="18" customHeight="1" x14ac:dyDescent="0.25">
      <c r="A25853" s="308"/>
      <c r="B25853" s="309"/>
      <c r="C25853" s="308"/>
      <c r="D25853" s="310"/>
    </row>
    <row r="25854" spans="1:4" ht="18" customHeight="1" x14ac:dyDescent="0.25">
      <c r="A25854" s="308"/>
      <c r="B25854" s="309"/>
      <c r="C25854" s="308"/>
      <c r="D25854" s="310"/>
    </row>
    <row r="25855" spans="1:4" ht="18" customHeight="1" x14ac:dyDescent="0.25">
      <c r="A25855" s="308"/>
      <c r="B25855" s="309"/>
      <c r="C25855" s="308"/>
      <c r="D25855" s="310"/>
    </row>
    <row r="25856" spans="1:4" ht="18" customHeight="1" x14ac:dyDescent="0.25">
      <c r="A25856" s="308"/>
      <c r="B25856" s="309"/>
      <c r="C25856" s="308"/>
      <c r="D25856" s="310"/>
    </row>
    <row r="25857" spans="1:4" ht="18" customHeight="1" x14ac:dyDescent="0.25">
      <c r="A25857" s="308"/>
      <c r="B25857" s="309"/>
      <c r="C25857" s="308"/>
      <c r="D25857" s="310"/>
    </row>
    <row r="25858" spans="1:4" ht="18" customHeight="1" x14ac:dyDescent="0.25">
      <c r="A25858" s="308"/>
      <c r="B25858" s="309"/>
      <c r="C25858" s="308"/>
      <c r="D25858" s="310"/>
    </row>
    <row r="25859" spans="1:4" ht="18" customHeight="1" x14ac:dyDescent="0.25">
      <c r="A25859" s="308"/>
      <c r="B25859" s="309"/>
      <c r="C25859" s="308"/>
      <c r="D25859" s="310"/>
    </row>
    <row r="25860" spans="1:4" ht="18" customHeight="1" x14ac:dyDescent="0.25">
      <c r="A25860" s="308"/>
      <c r="B25860" s="309"/>
      <c r="C25860" s="308"/>
      <c r="D25860" s="310"/>
    </row>
    <row r="25861" spans="1:4" ht="18" customHeight="1" x14ac:dyDescent="0.25">
      <c r="A25861" s="308"/>
      <c r="B25861" s="309"/>
      <c r="C25861" s="308"/>
      <c r="D25861" s="310"/>
    </row>
    <row r="25862" spans="1:4" ht="18" customHeight="1" x14ac:dyDescent="0.25">
      <c r="A25862" s="308"/>
      <c r="B25862" s="309"/>
      <c r="C25862" s="308"/>
      <c r="D25862" s="310"/>
    </row>
    <row r="25863" spans="1:4" ht="9" customHeight="1" x14ac:dyDescent="0.25">
      <c r="A25863" s="308"/>
      <c r="B25863" s="309"/>
      <c r="C25863" s="308"/>
      <c r="D25863" s="310"/>
    </row>
    <row r="25864" spans="1:4" ht="9" customHeight="1" x14ac:dyDescent="0.25">
      <c r="A25864" s="308"/>
      <c r="B25864" s="309"/>
      <c r="C25864" s="308"/>
      <c r="D25864" s="310"/>
    </row>
    <row r="25865" spans="1:4" ht="9" customHeight="1" x14ac:dyDescent="0.25">
      <c r="A25865" s="308"/>
      <c r="B25865" s="309"/>
      <c r="C25865" s="308"/>
      <c r="D25865" s="310"/>
    </row>
    <row r="25866" spans="1:4" ht="9" customHeight="1" x14ac:dyDescent="0.25">
      <c r="A25866" s="308"/>
      <c r="B25866" s="309"/>
      <c r="C25866" s="308"/>
      <c r="D25866" s="310"/>
    </row>
    <row r="25867" spans="1:4" ht="18" customHeight="1" x14ac:dyDescent="0.25">
      <c r="A25867" s="308"/>
      <c r="B25867" s="309"/>
      <c r="C25867" s="308"/>
      <c r="D25867" s="310"/>
    </row>
    <row r="25868" spans="1:4" ht="18" customHeight="1" x14ac:dyDescent="0.25">
      <c r="A25868" s="308"/>
      <c r="B25868" s="309"/>
      <c r="C25868" s="308"/>
      <c r="D25868" s="310"/>
    </row>
    <row r="25869" spans="1:4" ht="18" customHeight="1" x14ac:dyDescent="0.25">
      <c r="A25869" s="308"/>
      <c r="B25869" s="309"/>
      <c r="C25869" s="308"/>
      <c r="D25869" s="310"/>
    </row>
    <row r="25870" spans="1:4" ht="18" customHeight="1" x14ac:dyDescent="0.25">
      <c r="A25870" s="308"/>
      <c r="B25870" s="309"/>
      <c r="C25870" s="308"/>
      <c r="D25870" s="310"/>
    </row>
    <row r="25871" spans="1:4" ht="18" customHeight="1" x14ac:dyDescent="0.25">
      <c r="A25871" s="308"/>
      <c r="B25871" s="309"/>
      <c r="C25871" s="308"/>
      <c r="D25871" s="310"/>
    </row>
    <row r="25872" spans="1:4" ht="18" customHeight="1" x14ac:dyDescent="0.25">
      <c r="A25872" s="308"/>
      <c r="B25872" s="309"/>
      <c r="C25872" s="308"/>
      <c r="D25872" s="310"/>
    </row>
    <row r="25873" spans="1:4" ht="18" customHeight="1" x14ac:dyDescent="0.25">
      <c r="A25873" s="308"/>
      <c r="B25873" s="309"/>
      <c r="C25873" s="308"/>
      <c r="D25873" s="310"/>
    </row>
    <row r="25874" spans="1:4" ht="18" customHeight="1" x14ac:dyDescent="0.25">
      <c r="A25874" s="308"/>
      <c r="B25874" s="309"/>
      <c r="C25874" s="308"/>
      <c r="D25874" s="310"/>
    </row>
    <row r="25875" spans="1:4" ht="18" customHeight="1" x14ac:dyDescent="0.25">
      <c r="A25875" s="308"/>
      <c r="B25875" s="309"/>
      <c r="C25875" s="308"/>
      <c r="D25875" s="310"/>
    </row>
    <row r="25876" spans="1:4" ht="18" customHeight="1" x14ac:dyDescent="0.25">
      <c r="A25876" s="308"/>
      <c r="B25876" s="309"/>
      <c r="C25876" s="308"/>
      <c r="D25876" s="310"/>
    </row>
    <row r="25877" spans="1:4" ht="9" customHeight="1" x14ac:dyDescent="0.25">
      <c r="A25877" s="308"/>
      <c r="B25877" s="309"/>
      <c r="C25877" s="308"/>
      <c r="D25877" s="310"/>
    </row>
    <row r="25878" spans="1:4" ht="18" customHeight="1" x14ac:dyDescent="0.25">
      <c r="A25878" s="308"/>
      <c r="B25878" s="309"/>
      <c r="C25878" s="308"/>
      <c r="D25878" s="310"/>
    </row>
    <row r="25879" spans="1:4" ht="18" customHeight="1" x14ac:dyDescent="0.25">
      <c r="A25879" s="308"/>
      <c r="B25879" s="309"/>
      <c r="C25879" s="308"/>
      <c r="D25879" s="310"/>
    </row>
    <row r="25880" spans="1:4" ht="18" customHeight="1" x14ac:dyDescent="0.25">
      <c r="A25880" s="308"/>
      <c r="B25880" s="309"/>
      <c r="C25880" s="308"/>
      <c r="D25880" s="310"/>
    </row>
    <row r="25881" spans="1:4" ht="18" customHeight="1" x14ac:dyDescent="0.25">
      <c r="A25881" s="308"/>
      <c r="B25881" s="309"/>
      <c r="C25881" s="308"/>
      <c r="D25881" s="310"/>
    </row>
    <row r="25882" spans="1:4" ht="18" customHeight="1" x14ac:dyDescent="0.25">
      <c r="A25882" s="308"/>
      <c r="B25882" s="309"/>
      <c r="C25882" s="308"/>
      <c r="D25882" s="310"/>
    </row>
    <row r="25883" spans="1:4" ht="18" customHeight="1" x14ac:dyDescent="0.25">
      <c r="A25883" s="308"/>
      <c r="B25883" s="309"/>
      <c r="C25883" s="308"/>
      <c r="D25883" s="310"/>
    </row>
    <row r="25884" spans="1:4" ht="18" customHeight="1" x14ac:dyDescent="0.25">
      <c r="A25884" s="308"/>
      <c r="B25884" s="309"/>
      <c r="C25884" s="308"/>
      <c r="D25884" s="310"/>
    </row>
    <row r="25885" spans="1:4" ht="18" customHeight="1" x14ac:dyDescent="0.25">
      <c r="A25885" s="308"/>
      <c r="B25885" s="309"/>
      <c r="C25885" s="308"/>
      <c r="D25885" s="310"/>
    </row>
    <row r="25886" spans="1:4" ht="18" customHeight="1" x14ac:dyDescent="0.25">
      <c r="A25886" s="308"/>
      <c r="B25886" s="309"/>
      <c r="C25886" s="308"/>
      <c r="D25886" s="310"/>
    </row>
    <row r="25887" spans="1:4" ht="18" customHeight="1" x14ac:dyDescent="0.25">
      <c r="A25887" s="308"/>
      <c r="B25887" s="309"/>
      <c r="C25887" s="308"/>
      <c r="D25887" s="310"/>
    </row>
    <row r="25888" spans="1:4" ht="18" customHeight="1" x14ac:dyDescent="0.25">
      <c r="A25888" s="308"/>
      <c r="B25888" s="309"/>
      <c r="C25888" s="308"/>
      <c r="D25888" s="310"/>
    </row>
    <row r="25889" spans="1:4" ht="18" customHeight="1" x14ac:dyDescent="0.25">
      <c r="A25889" s="308"/>
      <c r="B25889" s="309"/>
      <c r="C25889" s="308"/>
      <c r="D25889" s="310"/>
    </row>
    <row r="25890" spans="1:4" ht="18" customHeight="1" x14ac:dyDescent="0.25">
      <c r="A25890" s="308"/>
      <c r="B25890" s="309"/>
      <c r="C25890" s="308"/>
      <c r="D25890" s="310"/>
    </row>
    <row r="25891" spans="1:4" ht="18" customHeight="1" x14ac:dyDescent="0.25">
      <c r="A25891" s="308"/>
      <c r="B25891" s="309"/>
      <c r="C25891" s="308"/>
      <c r="D25891" s="310"/>
    </row>
    <row r="25892" spans="1:4" ht="18" customHeight="1" x14ac:dyDescent="0.25">
      <c r="A25892" s="308"/>
      <c r="B25892" s="309"/>
      <c r="C25892" s="308"/>
      <c r="D25892" s="310"/>
    </row>
    <row r="25893" spans="1:4" ht="18" customHeight="1" x14ac:dyDescent="0.25">
      <c r="A25893" s="308"/>
      <c r="B25893" s="309"/>
      <c r="C25893" s="308"/>
      <c r="D25893" s="310"/>
    </row>
    <row r="25894" spans="1:4" ht="9" customHeight="1" x14ac:dyDescent="0.25">
      <c r="A25894" s="308"/>
      <c r="B25894" s="309"/>
      <c r="C25894" s="308"/>
      <c r="D25894" s="310"/>
    </row>
    <row r="25895" spans="1:4" ht="9" customHeight="1" x14ac:dyDescent="0.25">
      <c r="A25895" s="308"/>
      <c r="B25895" s="309"/>
      <c r="C25895" s="308"/>
      <c r="D25895" s="310"/>
    </row>
    <row r="25896" spans="1:4" ht="9" customHeight="1" x14ac:dyDescent="0.25">
      <c r="A25896" s="308"/>
      <c r="B25896" s="309"/>
      <c r="C25896" s="308"/>
      <c r="D25896" s="310"/>
    </row>
    <row r="25897" spans="1:4" ht="9" customHeight="1" x14ac:dyDescent="0.25">
      <c r="A25897" s="308"/>
      <c r="B25897" s="309"/>
      <c r="C25897" s="308"/>
      <c r="D25897" s="310"/>
    </row>
    <row r="25898" spans="1:4" ht="9" customHeight="1" x14ac:dyDescent="0.25">
      <c r="A25898" s="308"/>
      <c r="B25898" s="309"/>
      <c r="C25898" s="308"/>
      <c r="D25898" s="310"/>
    </row>
    <row r="25899" spans="1:4" ht="9" customHeight="1" x14ac:dyDescent="0.25">
      <c r="A25899" s="308"/>
      <c r="B25899" s="309"/>
      <c r="C25899" s="308"/>
      <c r="D25899" s="310"/>
    </row>
    <row r="25900" spans="1:4" ht="18" customHeight="1" x14ac:dyDescent="0.25">
      <c r="A25900" s="308"/>
      <c r="B25900" s="309"/>
      <c r="C25900" s="308"/>
      <c r="D25900" s="310"/>
    </row>
    <row r="25901" spans="1:4" ht="18" customHeight="1" x14ac:dyDescent="0.25">
      <c r="A25901" s="308"/>
      <c r="B25901" s="309"/>
      <c r="C25901" s="308"/>
      <c r="D25901" s="310"/>
    </row>
    <row r="25902" spans="1:4" ht="18" customHeight="1" x14ac:dyDescent="0.25">
      <c r="A25902" s="308"/>
      <c r="B25902" s="309"/>
      <c r="C25902" s="308"/>
      <c r="D25902" s="310"/>
    </row>
    <row r="25903" spans="1:4" ht="18" customHeight="1" x14ac:dyDescent="0.25">
      <c r="A25903" s="308"/>
      <c r="B25903" s="309"/>
      <c r="C25903" s="308"/>
      <c r="D25903" s="310"/>
    </row>
    <row r="25904" spans="1:4" ht="9" customHeight="1" x14ac:dyDescent="0.25">
      <c r="A25904" s="308"/>
      <c r="B25904" s="309"/>
      <c r="C25904" s="308"/>
      <c r="D25904" s="310"/>
    </row>
    <row r="25905" spans="1:4" ht="9" customHeight="1" x14ac:dyDescent="0.25">
      <c r="A25905" s="308"/>
      <c r="B25905" s="309"/>
      <c r="C25905" s="308"/>
      <c r="D25905" s="310"/>
    </row>
    <row r="25906" spans="1:4" ht="9" customHeight="1" x14ac:dyDescent="0.25">
      <c r="A25906" s="308"/>
      <c r="B25906" s="309"/>
      <c r="C25906" s="308"/>
      <c r="D25906" s="310"/>
    </row>
    <row r="25907" spans="1:4" ht="9" customHeight="1" x14ac:dyDescent="0.25">
      <c r="A25907" s="308"/>
      <c r="B25907" s="309"/>
      <c r="C25907" s="308"/>
      <c r="D25907" s="310"/>
    </row>
    <row r="25908" spans="1:4" ht="9" customHeight="1" x14ac:dyDescent="0.25">
      <c r="A25908" s="308"/>
      <c r="B25908" s="309"/>
      <c r="C25908" s="308"/>
      <c r="D25908" s="310"/>
    </row>
    <row r="25909" spans="1:4" ht="18" customHeight="1" x14ac:dyDescent="0.25">
      <c r="A25909" s="308"/>
      <c r="B25909" s="309"/>
      <c r="C25909" s="308"/>
      <c r="D25909" s="310"/>
    </row>
    <row r="25910" spans="1:4" ht="18" customHeight="1" x14ac:dyDescent="0.25">
      <c r="A25910" s="308"/>
      <c r="B25910" s="309"/>
      <c r="C25910" s="308"/>
      <c r="D25910" s="310"/>
    </row>
    <row r="25911" spans="1:4" ht="18" customHeight="1" x14ac:dyDescent="0.25">
      <c r="A25911" s="308"/>
      <c r="B25911" s="309"/>
      <c r="C25911" s="308"/>
      <c r="D25911" s="310"/>
    </row>
    <row r="25912" spans="1:4" ht="18" customHeight="1" x14ac:dyDescent="0.25">
      <c r="A25912" s="308"/>
      <c r="B25912" s="309"/>
      <c r="C25912" s="308"/>
      <c r="D25912" s="310"/>
    </row>
    <row r="25913" spans="1:4" ht="18" customHeight="1" x14ac:dyDescent="0.25">
      <c r="A25913" s="308"/>
      <c r="B25913" s="309"/>
      <c r="C25913" s="308"/>
      <c r="D25913" s="310"/>
    </row>
    <row r="25914" spans="1:4" ht="18" customHeight="1" x14ac:dyDescent="0.25">
      <c r="A25914" s="308"/>
      <c r="B25914" s="309"/>
      <c r="C25914" s="308"/>
      <c r="D25914" s="310"/>
    </row>
    <row r="25915" spans="1:4" ht="18" customHeight="1" x14ac:dyDescent="0.25">
      <c r="A25915" s="308"/>
      <c r="B25915" s="309"/>
      <c r="C25915" s="308"/>
      <c r="D25915" s="310"/>
    </row>
    <row r="25916" spans="1:4" ht="18" customHeight="1" x14ac:dyDescent="0.25">
      <c r="A25916" s="308"/>
      <c r="B25916" s="309"/>
      <c r="C25916" s="308"/>
      <c r="D25916" s="310"/>
    </row>
    <row r="25917" spans="1:4" ht="18" customHeight="1" x14ac:dyDescent="0.25">
      <c r="A25917" s="308"/>
      <c r="B25917" s="309"/>
      <c r="C25917" s="308"/>
      <c r="D25917" s="310"/>
    </row>
    <row r="25918" spans="1:4" ht="18" customHeight="1" x14ac:dyDescent="0.25">
      <c r="A25918" s="308"/>
      <c r="B25918" s="309"/>
      <c r="C25918" s="308"/>
      <c r="D25918" s="310"/>
    </row>
    <row r="25919" spans="1:4" ht="18" customHeight="1" x14ac:dyDescent="0.25">
      <c r="A25919" s="308"/>
      <c r="B25919" s="309"/>
      <c r="C25919" s="308"/>
      <c r="D25919" s="310"/>
    </row>
    <row r="25920" spans="1:4" ht="18" customHeight="1" x14ac:dyDescent="0.25">
      <c r="A25920" s="308"/>
      <c r="B25920" s="309"/>
      <c r="C25920" s="308"/>
      <c r="D25920" s="310"/>
    </row>
    <row r="25921" spans="1:4" ht="18" customHeight="1" x14ac:dyDescent="0.25">
      <c r="A25921" s="308"/>
      <c r="B25921" s="309"/>
      <c r="C25921" s="308"/>
      <c r="D25921" s="310"/>
    </row>
    <row r="25922" spans="1:4" ht="18" customHeight="1" x14ac:dyDescent="0.25">
      <c r="A25922" s="308"/>
      <c r="B25922" s="309"/>
      <c r="C25922" s="308"/>
      <c r="D25922" s="310"/>
    </row>
    <row r="25923" spans="1:4" ht="18" customHeight="1" x14ac:dyDescent="0.25">
      <c r="A25923" s="308"/>
      <c r="B25923" s="309"/>
      <c r="C25923" s="308"/>
      <c r="D25923" s="310"/>
    </row>
    <row r="25924" spans="1:4" ht="18" customHeight="1" x14ac:dyDescent="0.25">
      <c r="A25924" s="308"/>
      <c r="B25924" s="309"/>
      <c r="C25924" s="308"/>
      <c r="D25924" s="310"/>
    </row>
    <row r="25925" spans="1:4" ht="9" customHeight="1" x14ac:dyDescent="0.25">
      <c r="A25925" s="308"/>
      <c r="B25925" s="309"/>
      <c r="C25925" s="308"/>
      <c r="D25925" s="310"/>
    </row>
    <row r="25926" spans="1:4" ht="9" customHeight="1" x14ac:dyDescent="0.25">
      <c r="A25926" s="308"/>
      <c r="B25926" s="309"/>
      <c r="C25926" s="308"/>
      <c r="D25926" s="310"/>
    </row>
    <row r="25927" spans="1:4" ht="9" customHeight="1" x14ac:dyDescent="0.25">
      <c r="A25927" s="308"/>
      <c r="B25927" s="309"/>
      <c r="C25927" s="308"/>
      <c r="D25927" s="310"/>
    </row>
    <row r="25928" spans="1:4" ht="9" customHeight="1" x14ac:dyDescent="0.25">
      <c r="A25928" s="308"/>
      <c r="B25928" s="309"/>
      <c r="C25928" s="308"/>
      <c r="D25928" s="310"/>
    </row>
    <row r="25929" spans="1:4" ht="9" customHeight="1" x14ac:dyDescent="0.25">
      <c r="A25929" s="308"/>
      <c r="B25929" s="309"/>
      <c r="C25929" s="308"/>
      <c r="D25929" s="310"/>
    </row>
    <row r="25930" spans="1:4" ht="9" customHeight="1" x14ac:dyDescent="0.25">
      <c r="A25930" s="308"/>
      <c r="B25930" s="309"/>
      <c r="C25930" s="308"/>
      <c r="D25930" s="310"/>
    </row>
    <row r="25931" spans="1:4" ht="9" customHeight="1" x14ac:dyDescent="0.25">
      <c r="A25931" s="308"/>
      <c r="B25931" s="309"/>
      <c r="C25931" s="308"/>
      <c r="D25931" s="310"/>
    </row>
    <row r="25932" spans="1:4" ht="9" customHeight="1" x14ac:dyDescent="0.25">
      <c r="A25932" s="308"/>
      <c r="B25932" s="309"/>
      <c r="C25932" s="308"/>
      <c r="D25932" s="310"/>
    </row>
    <row r="25933" spans="1:4" ht="9" customHeight="1" x14ac:dyDescent="0.25">
      <c r="A25933" s="308"/>
      <c r="B25933" s="309"/>
      <c r="C25933" s="308"/>
      <c r="D25933" s="310"/>
    </row>
    <row r="25934" spans="1:4" ht="9" customHeight="1" x14ac:dyDescent="0.25">
      <c r="A25934" s="308"/>
      <c r="B25934" s="309"/>
      <c r="C25934" s="308"/>
      <c r="D25934" s="310"/>
    </row>
    <row r="25935" spans="1:4" ht="9" customHeight="1" x14ac:dyDescent="0.25">
      <c r="A25935" s="308"/>
      <c r="B25935" s="309"/>
      <c r="C25935" s="308"/>
      <c r="D25935" s="310"/>
    </row>
    <row r="25936" spans="1:4" ht="9" customHeight="1" x14ac:dyDescent="0.25">
      <c r="A25936" s="308"/>
      <c r="B25936" s="309"/>
      <c r="C25936" s="308"/>
      <c r="D25936" s="310"/>
    </row>
    <row r="25937" spans="1:4" ht="9" customHeight="1" x14ac:dyDescent="0.25">
      <c r="A25937" s="308"/>
      <c r="B25937" s="309"/>
      <c r="C25937" s="308"/>
      <c r="D25937" s="310"/>
    </row>
    <row r="25938" spans="1:4" ht="9" customHeight="1" x14ac:dyDescent="0.25">
      <c r="A25938" s="308"/>
      <c r="B25938" s="309"/>
      <c r="C25938" s="308"/>
      <c r="D25938" s="310"/>
    </row>
    <row r="25939" spans="1:4" ht="9" customHeight="1" x14ac:dyDescent="0.25">
      <c r="A25939" s="308"/>
      <c r="B25939" s="309"/>
      <c r="C25939" s="308"/>
      <c r="D25939" s="310"/>
    </row>
    <row r="25940" spans="1:4" ht="18" customHeight="1" x14ac:dyDescent="0.25">
      <c r="A25940" s="308"/>
      <c r="B25940" s="309"/>
      <c r="C25940" s="308"/>
      <c r="D25940" s="310"/>
    </row>
    <row r="25941" spans="1:4" ht="18" customHeight="1" x14ac:dyDescent="0.25">
      <c r="A25941" s="308"/>
      <c r="B25941" s="309"/>
      <c r="C25941" s="308"/>
      <c r="D25941" s="310"/>
    </row>
    <row r="25942" spans="1:4" ht="18" customHeight="1" x14ac:dyDescent="0.25">
      <c r="A25942" s="308"/>
      <c r="B25942" s="309"/>
      <c r="C25942" s="308"/>
      <c r="D25942" s="310"/>
    </row>
    <row r="25943" spans="1:4" ht="18" customHeight="1" x14ac:dyDescent="0.25">
      <c r="A25943" s="308"/>
      <c r="B25943" s="309"/>
      <c r="C25943" s="308"/>
      <c r="D25943" s="310"/>
    </row>
    <row r="25944" spans="1:4" ht="18" customHeight="1" x14ac:dyDescent="0.25">
      <c r="A25944" s="308"/>
      <c r="B25944" s="309"/>
      <c r="C25944" s="308"/>
      <c r="D25944" s="310"/>
    </row>
    <row r="25945" spans="1:4" ht="18" customHeight="1" x14ac:dyDescent="0.25">
      <c r="A25945" s="308"/>
      <c r="B25945" s="309"/>
      <c r="C25945" s="308"/>
      <c r="D25945" s="310"/>
    </row>
    <row r="25946" spans="1:4" ht="18" customHeight="1" x14ac:dyDescent="0.25">
      <c r="A25946" s="308"/>
      <c r="B25946" s="309"/>
      <c r="C25946" s="308"/>
      <c r="D25946" s="310"/>
    </row>
    <row r="25947" spans="1:4" ht="18" customHeight="1" x14ac:dyDescent="0.25">
      <c r="A25947" s="308"/>
      <c r="B25947" s="309"/>
      <c r="C25947" s="308"/>
      <c r="D25947" s="310"/>
    </row>
    <row r="25948" spans="1:4" ht="18" customHeight="1" x14ac:dyDescent="0.25">
      <c r="A25948" s="308"/>
      <c r="B25948" s="309"/>
      <c r="C25948" s="308"/>
      <c r="D25948" s="310"/>
    </row>
    <row r="25949" spans="1:4" ht="18" customHeight="1" x14ac:dyDescent="0.25">
      <c r="A25949" s="308"/>
      <c r="B25949" s="309"/>
      <c r="C25949" s="308"/>
      <c r="D25949" s="310"/>
    </row>
    <row r="25950" spans="1:4" ht="18" customHeight="1" x14ac:dyDescent="0.25">
      <c r="A25950" s="308"/>
      <c r="B25950" s="309"/>
      <c r="C25950" s="308"/>
      <c r="D25950" s="310"/>
    </row>
    <row r="25951" spans="1:4" ht="18" customHeight="1" x14ac:dyDescent="0.25">
      <c r="A25951" s="308"/>
      <c r="B25951" s="309"/>
      <c r="C25951" s="308"/>
      <c r="D25951" s="310"/>
    </row>
    <row r="25952" spans="1:4" ht="18" customHeight="1" x14ac:dyDescent="0.25">
      <c r="A25952" s="308"/>
      <c r="B25952" s="309"/>
      <c r="C25952" s="308"/>
      <c r="D25952" s="310"/>
    </row>
    <row r="25953" spans="1:4" ht="18" customHeight="1" x14ac:dyDescent="0.25">
      <c r="A25953" s="308"/>
      <c r="B25953" s="309"/>
      <c r="C25953" s="308"/>
      <c r="D25953" s="310"/>
    </row>
    <row r="25954" spans="1:4" ht="18" customHeight="1" x14ac:dyDescent="0.25">
      <c r="A25954" s="308"/>
      <c r="B25954" s="309"/>
      <c r="C25954" s="308"/>
      <c r="D25954" s="310"/>
    </row>
    <row r="25955" spans="1:4" ht="18" customHeight="1" x14ac:dyDescent="0.25">
      <c r="A25955" s="308"/>
      <c r="B25955" s="309"/>
      <c r="C25955" s="308"/>
      <c r="D25955" s="310"/>
    </row>
    <row r="25956" spans="1:4" ht="18" customHeight="1" x14ac:dyDescent="0.25">
      <c r="A25956" s="308"/>
      <c r="B25956" s="309"/>
      <c r="C25956" s="308"/>
      <c r="D25956" s="310"/>
    </row>
    <row r="25957" spans="1:4" ht="18" customHeight="1" x14ac:dyDescent="0.25">
      <c r="A25957" s="308"/>
      <c r="B25957" s="309"/>
      <c r="C25957" s="308"/>
      <c r="D25957" s="310"/>
    </row>
    <row r="25958" spans="1:4" ht="18" customHeight="1" x14ac:dyDescent="0.25">
      <c r="A25958" s="308"/>
      <c r="B25958" s="309"/>
      <c r="C25958" s="308"/>
      <c r="D25958" s="310"/>
    </row>
    <row r="25959" spans="1:4" ht="18" customHeight="1" x14ac:dyDescent="0.25">
      <c r="A25959" s="308"/>
      <c r="B25959" s="309"/>
      <c r="C25959" s="308"/>
      <c r="D25959" s="310"/>
    </row>
    <row r="25960" spans="1:4" ht="18" customHeight="1" x14ac:dyDescent="0.25">
      <c r="A25960" s="308"/>
      <c r="B25960" s="309"/>
      <c r="C25960" s="308"/>
      <c r="D25960" s="310"/>
    </row>
    <row r="25961" spans="1:4" ht="18" customHeight="1" x14ac:dyDescent="0.25">
      <c r="A25961" s="308"/>
      <c r="B25961" s="309"/>
      <c r="C25961" s="308"/>
      <c r="D25961" s="310"/>
    </row>
    <row r="25962" spans="1:4" ht="18" customHeight="1" x14ac:dyDescent="0.25">
      <c r="A25962" s="308"/>
      <c r="B25962" s="309"/>
      <c r="C25962" s="308"/>
      <c r="D25962" s="310"/>
    </row>
    <row r="25963" spans="1:4" ht="18" customHeight="1" x14ac:dyDescent="0.25">
      <c r="A25963" s="308"/>
      <c r="B25963" s="309"/>
      <c r="C25963" s="308"/>
      <c r="D25963" s="310"/>
    </row>
    <row r="25964" spans="1:4" ht="18" customHeight="1" x14ac:dyDescent="0.25">
      <c r="A25964" s="308"/>
      <c r="B25964" s="309"/>
      <c r="C25964" s="308"/>
      <c r="D25964" s="310"/>
    </row>
    <row r="25965" spans="1:4" ht="18" customHeight="1" x14ac:dyDescent="0.25">
      <c r="A25965" s="308"/>
      <c r="B25965" s="309"/>
      <c r="C25965" s="308"/>
      <c r="D25965" s="310"/>
    </row>
    <row r="25966" spans="1:4" ht="18" customHeight="1" x14ac:dyDescent="0.25">
      <c r="A25966" s="308"/>
      <c r="B25966" s="309"/>
      <c r="C25966" s="308"/>
      <c r="D25966" s="310"/>
    </row>
    <row r="25967" spans="1:4" ht="18" customHeight="1" x14ac:dyDescent="0.25">
      <c r="A25967" s="308"/>
      <c r="B25967" s="309"/>
      <c r="C25967" s="308"/>
      <c r="D25967" s="310"/>
    </row>
    <row r="25968" spans="1:4" ht="18" customHeight="1" x14ac:dyDescent="0.25">
      <c r="A25968" s="308"/>
      <c r="B25968" s="309"/>
      <c r="C25968" s="308"/>
      <c r="D25968" s="310"/>
    </row>
    <row r="25969" spans="1:4" ht="18" customHeight="1" x14ac:dyDescent="0.25">
      <c r="A25969" s="308"/>
      <c r="B25969" s="309"/>
      <c r="C25969" s="308"/>
      <c r="D25969" s="310"/>
    </row>
    <row r="25970" spans="1:4" ht="18" customHeight="1" x14ac:dyDescent="0.25">
      <c r="A25970" s="308"/>
      <c r="B25970" s="309"/>
      <c r="C25970" s="308"/>
      <c r="D25970" s="310"/>
    </row>
    <row r="25971" spans="1:4" ht="18" customHeight="1" x14ac:dyDescent="0.25">
      <c r="A25971" s="308"/>
      <c r="B25971" s="309"/>
      <c r="C25971" s="308"/>
      <c r="D25971" s="310"/>
    </row>
    <row r="25972" spans="1:4" ht="18" customHeight="1" x14ac:dyDescent="0.25">
      <c r="A25972" s="308"/>
      <c r="B25972" s="309"/>
      <c r="C25972" s="308"/>
      <c r="D25972" s="310"/>
    </row>
    <row r="25973" spans="1:4" ht="18" customHeight="1" x14ac:dyDescent="0.25">
      <c r="A25973" s="308"/>
      <c r="B25973" s="309"/>
      <c r="C25973" s="308"/>
      <c r="D25973" s="310"/>
    </row>
    <row r="25974" spans="1:4" ht="18" customHeight="1" x14ac:dyDescent="0.25">
      <c r="A25974" s="308"/>
      <c r="B25974" s="309"/>
      <c r="C25974" s="308"/>
      <c r="D25974" s="310"/>
    </row>
    <row r="25975" spans="1:4" ht="18" customHeight="1" x14ac:dyDescent="0.25">
      <c r="A25975" s="308"/>
      <c r="B25975" s="309"/>
      <c r="C25975" s="308"/>
      <c r="D25975" s="310"/>
    </row>
    <row r="25976" spans="1:4" ht="18" customHeight="1" x14ac:dyDescent="0.25">
      <c r="A25976" s="308"/>
      <c r="B25976" s="309"/>
      <c r="C25976" s="308"/>
      <c r="D25976" s="310"/>
    </row>
    <row r="25977" spans="1:4" ht="18" customHeight="1" x14ac:dyDescent="0.25">
      <c r="A25977" s="308"/>
      <c r="B25977" s="309"/>
      <c r="C25977" s="308"/>
      <c r="D25977" s="310"/>
    </row>
    <row r="25978" spans="1:4" ht="18" customHeight="1" x14ac:dyDescent="0.25">
      <c r="A25978" s="308"/>
      <c r="B25978" s="309"/>
      <c r="C25978" s="308"/>
      <c r="D25978" s="310"/>
    </row>
    <row r="25979" spans="1:4" ht="18" customHeight="1" x14ac:dyDescent="0.25">
      <c r="A25979" s="308"/>
      <c r="B25979" s="309"/>
      <c r="C25979" s="308"/>
      <c r="D25979" s="310"/>
    </row>
    <row r="25980" spans="1:4" ht="18" customHeight="1" x14ac:dyDescent="0.25">
      <c r="A25980" s="308"/>
      <c r="B25980" s="309"/>
      <c r="C25980" s="308"/>
      <c r="D25980" s="310"/>
    </row>
    <row r="25981" spans="1:4" ht="18" customHeight="1" x14ac:dyDescent="0.25">
      <c r="A25981" s="308"/>
      <c r="B25981" s="309"/>
      <c r="C25981" s="308"/>
      <c r="D25981" s="310"/>
    </row>
    <row r="25982" spans="1:4" ht="18" customHeight="1" x14ac:dyDescent="0.25">
      <c r="A25982" s="308"/>
      <c r="B25982" s="309"/>
      <c r="C25982" s="308"/>
      <c r="D25982" s="310"/>
    </row>
    <row r="25983" spans="1:4" ht="18" customHeight="1" x14ac:dyDescent="0.25">
      <c r="A25983" s="308"/>
      <c r="B25983" s="309"/>
      <c r="C25983" s="308"/>
      <c r="D25983" s="310"/>
    </row>
    <row r="25984" spans="1:4" ht="18" customHeight="1" x14ac:dyDescent="0.25">
      <c r="A25984" s="308"/>
      <c r="B25984" s="309"/>
      <c r="C25984" s="308"/>
      <c r="D25984" s="310"/>
    </row>
    <row r="25985" spans="1:4" ht="18" customHeight="1" x14ac:dyDescent="0.25">
      <c r="A25985" s="308"/>
      <c r="B25985" s="309"/>
      <c r="C25985" s="308"/>
      <c r="D25985" s="310"/>
    </row>
    <row r="25986" spans="1:4" ht="18" customHeight="1" x14ac:dyDescent="0.25">
      <c r="A25986" s="308"/>
      <c r="B25986" s="309"/>
      <c r="C25986" s="308"/>
      <c r="D25986" s="310"/>
    </row>
    <row r="25987" spans="1:4" ht="18" customHeight="1" x14ac:dyDescent="0.25">
      <c r="A25987" s="308"/>
      <c r="B25987" s="309"/>
      <c r="C25987" s="308"/>
      <c r="D25987" s="310"/>
    </row>
    <row r="25988" spans="1:4" ht="18" customHeight="1" x14ac:dyDescent="0.25">
      <c r="A25988" s="308"/>
      <c r="B25988" s="309"/>
      <c r="C25988" s="308"/>
      <c r="D25988" s="310"/>
    </row>
    <row r="25989" spans="1:4" ht="18" customHeight="1" x14ac:dyDescent="0.25">
      <c r="A25989" s="308"/>
      <c r="B25989" s="309"/>
      <c r="C25989" s="308"/>
      <c r="D25989" s="310"/>
    </row>
    <row r="25990" spans="1:4" ht="18" customHeight="1" x14ac:dyDescent="0.25">
      <c r="A25990" s="308"/>
      <c r="B25990" s="309"/>
      <c r="C25990" s="308"/>
      <c r="D25990" s="310"/>
    </row>
    <row r="25991" spans="1:4" ht="18" customHeight="1" x14ac:dyDescent="0.25">
      <c r="A25991" s="308"/>
      <c r="B25991" s="309"/>
      <c r="C25991" s="308"/>
      <c r="D25991" s="310"/>
    </row>
    <row r="25992" spans="1:4" ht="18" customHeight="1" x14ac:dyDescent="0.25">
      <c r="A25992" s="308"/>
      <c r="B25992" s="309"/>
      <c r="C25992" s="308"/>
      <c r="D25992" s="310"/>
    </row>
    <row r="25993" spans="1:4" ht="18" customHeight="1" x14ac:dyDescent="0.25">
      <c r="A25993" s="308"/>
      <c r="B25993" s="309"/>
      <c r="C25993" s="308"/>
      <c r="D25993" s="310"/>
    </row>
    <row r="25994" spans="1:4" ht="18" customHeight="1" x14ac:dyDescent="0.25">
      <c r="A25994" s="308"/>
      <c r="B25994" s="309"/>
      <c r="C25994" s="308"/>
      <c r="D25994" s="310"/>
    </row>
    <row r="25995" spans="1:4" ht="18" customHeight="1" x14ac:dyDescent="0.25">
      <c r="A25995" s="308"/>
      <c r="B25995" s="309"/>
      <c r="C25995" s="308"/>
      <c r="D25995" s="310"/>
    </row>
    <row r="25996" spans="1:4" ht="18" customHeight="1" x14ac:dyDescent="0.25">
      <c r="A25996" s="308"/>
      <c r="B25996" s="309"/>
      <c r="C25996" s="308"/>
      <c r="D25996" s="310"/>
    </row>
    <row r="25997" spans="1:4" ht="18" customHeight="1" x14ac:dyDescent="0.25">
      <c r="A25997" s="308"/>
      <c r="B25997" s="309"/>
      <c r="C25997" s="308"/>
      <c r="D25997" s="310"/>
    </row>
    <row r="25998" spans="1:4" ht="18" customHeight="1" x14ac:dyDescent="0.25">
      <c r="A25998" s="308"/>
      <c r="B25998" s="309"/>
      <c r="C25998" s="308"/>
      <c r="D25998" s="310"/>
    </row>
    <row r="25999" spans="1:4" ht="18" customHeight="1" x14ac:dyDescent="0.25">
      <c r="A25999" s="308"/>
      <c r="B25999" s="309"/>
      <c r="C25999" s="308"/>
      <c r="D25999" s="310"/>
    </row>
    <row r="26000" spans="1:4" ht="18" customHeight="1" x14ac:dyDescent="0.25">
      <c r="A26000" s="308"/>
      <c r="B26000" s="309"/>
      <c r="C26000" s="308"/>
      <c r="D26000" s="310"/>
    </row>
    <row r="26001" spans="1:4" ht="18" customHeight="1" x14ac:dyDescent="0.25">
      <c r="A26001" s="308"/>
      <c r="B26001" s="309"/>
      <c r="C26001" s="308"/>
      <c r="D26001" s="310"/>
    </row>
    <row r="26002" spans="1:4" ht="18" customHeight="1" x14ac:dyDescent="0.25">
      <c r="A26002" s="308"/>
      <c r="B26002" s="309"/>
      <c r="C26002" s="308"/>
      <c r="D26002" s="310"/>
    </row>
    <row r="26003" spans="1:4" ht="18" customHeight="1" x14ac:dyDescent="0.25">
      <c r="A26003" s="308"/>
      <c r="B26003" s="309"/>
      <c r="C26003" s="308"/>
      <c r="D26003" s="310"/>
    </row>
    <row r="26004" spans="1:4" ht="18" customHeight="1" x14ac:dyDescent="0.25">
      <c r="A26004" s="308"/>
      <c r="B26004" s="309"/>
      <c r="C26004" s="308"/>
      <c r="D26004" s="310"/>
    </row>
    <row r="26005" spans="1:4" ht="18" customHeight="1" x14ac:dyDescent="0.25">
      <c r="A26005" s="308"/>
      <c r="B26005" s="309"/>
      <c r="C26005" s="308"/>
      <c r="D26005" s="310"/>
    </row>
    <row r="26006" spans="1:4" ht="18" customHeight="1" x14ac:dyDescent="0.25">
      <c r="A26006" s="308"/>
      <c r="B26006" s="309"/>
      <c r="C26006" s="308"/>
      <c r="D26006" s="310"/>
    </row>
    <row r="26007" spans="1:4" ht="18" customHeight="1" x14ac:dyDescent="0.25">
      <c r="A26007" s="308"/>
      <c r="B26007" s="309"/>
      <c r="C26007" s="308"/>
      <c r="D26007" s="310"/>
    </row>
    <row r="26008" spans="1:4" ht="18" customHeight="1" x14ac:dyDescent="0.25">
      <c r="A26008" s="308"/>
      <c r="B26008" s="309"/>
      <c r="C26008" s="308"/>
      <c r="D26008" s="310"/>
    </row>
    <row r="26009" spans="1:4" ht="18" customHeight="1" x14ac:dyDescent="0.25">
      <c r="A26009" s="308"/>
      <c r="B26009" s="309"/>
      <c r="C26009" s="308"/>
      <c r="D26009" s="310"/>
    </row>
    <row r="26010" spans="1:4" ht="18" customHeight="1" x14ac:dyDescent="0.25">
      <c r="A26010" s="308"/>
      <c r="B26010" s="309"/>
      <c r="C26010" s="308"/>
      <c r="D26010" s="310"/>
    </row>
    <row r="26011" spans="1:4" ht="18" customHeight="1" x14ac:dyDescent="0.25">
      <c r="A26011" s="308"/>
      <c r="B26011" s="309"/>
      <c r="C26011" s="308"/>
      <c r="D26011" s="310"/>
    </row>
    <row r="26012" spans="1:4" ht="18" customHeight="1" x14ac:dyDescent="0.25">
      <c r="A26012" s="308"/>
      <c r="B26012" s="309"/>
      <c r="C26012" s="308"/>
      <c r="D26012" s="310"/>
    </row>
    <row r="26013" spans="1:4" ht="18" customHeight="1" x14ac:dyDescent="0.25">
      <c r="A26013" s="308"/>
      <c r="B26013" s="309"/>
      <c r="C26013" s="308"/>
      <c r="D26013" s="310"/>
    </row>
    <row r="26014" spans="1:4" ht="18" customHeight="1" x14ac:dyDescent="0.25">
      <c r="A26014" s="308"/>
      <c r="B26014" s="309"/>
      <c r="C26014" s="308"/>
      <c r="D26014" s="310"/>
    </row>
    <row r="26015" spans="1:4" ht="18" customHeight="1" x14ac:dyDescent="0.25">
      <c r="A26015" s="308"/>
      <c r="B26015" s="309"/>
      <c r="C26015" s="308"/>
      <c r="D26015" s="310"/>
    </row>
    <row r="26016" spans="1:4" ht="18" customHeight="1" x14ac:dyDescent="0.25">
      <c r="A26016" s="308"/>
      <c r="B26016" s="309"/>
      <c r="C26016" s="308"/>
      <c r="D26016" s="310"/>
    </row>
    <row r="26017" spans="1:4" ht="18" customHeight="1" x14ac:dyDescent="0.25">
      <c r="A26017" s="308"/>
      <c r="B26017" s="309"/>
      <c r="C26017" s="308"/>
      <c r="D26017" s="310"/>
    </row>
    <row r="26018" spans="1:4" ht="18" customHeight="1" x14ac:dyDescent="0.25">
      <c r="A26018" s="308"/>
      <c r="B26018" s="309"/>
      <c r="C26018" s="308"/>
      <c r="D26018" s="310"/>
    </row>
    <row r="26019" spans="1:4" ht="18" customHeight="1" x14ac:dyDescent="0.25">
      <c r="A26019" s="308"/>
      <c r="B26019" s="309"/>
      <c r="C26019" s="308"/>
      <c r="D26019" s="310"/>
    </row>
    <row r="26020" spans="1:4" ht="18" customHeight="1" x14ac:dyDescent="0.25">
      <c r="A26020" s="308"/>
      <c r="B26020" s="309"/>
      <c r="C26020" s="308"/>
      <c r="D26020" s="310"/>
    </row>
    <row r="26021" spans="1:4" ht="18" customHeight="1" x14ac:dyDescent="0.25">
      <c r="A26021" s="308"/>
      <c r="B26021" s="309"/>
      <c r="C26021" s="308"/>
      <c r="D26021" s="310"/>
    </row>
    <row r="26022" spans="1:4" ht="18" customHeight="1" x14ac:dyDescent="0.25">
      <c r="A26022" s="308"/>
      <c r="B26022" s="309"/>
      <c r="C26022" s="308"/>
      <c r="D26022" s="310"/>
    </row>
    <row r="26023" spans="1:4" ht="18" customHeight="1" x14ac:dyDescent="0.25">
      <c r="A26023" s="308"/>
      <c r="B26023" s="309"/>
      <c r="C26023" s="308"/>
      <c r="D26023" s="310"/>
    </row>
    <row r="26024" spans="1:4" ht="18" customHeight="1" x14ac:dyDescent="0.25">
      <c r="A26024" s="308"/>
      <c r="B26024" s="309"/>
      <c r="C26024" s="308"/>
      <c r="D26024" s="310"/>
    </row>
    <row r="26025" spans="1:4" ht="18" customHeight="1" x14ac:dyDescent="0.25">
      <c r="A26025" s="308"/>
      <c r="B26025" s="309"/>
      <c r="C26025" s="308"/>
      <c r="D26025" s="310"/>
    </row>
    <row r="26026" spans="1:4" ht="18" customHeight="1" x14ac:dyDescent="0.25">
      <c r="A26026" s="308"/>
      <c r="B26026" s="309"/>
      <c r="C26026" s="308"/>
      <c r="D26026" s="310"/>
    </row>
    <row r="26027" spans="1:4" ht="18" customHeight="1" x14ac:dyDescent="0.25">
      <c r="A26027" s="308"/>
      <c r="B26027" s="309"/>
      <c r="C26027" s="308"/>
      <c r="D26027" s="310"/>
    </row>
    <row r="26028" spans="1:4" ht="18" customHeight="1" x14ac:dyDescent="0.25">
      <c r="A26028" s="308"/>
      <c r="B26028" s="309"/>
      <c r="C26028" s="308"/>
      <c r="D26028" s="310"/>
    </row>
    <row r="26029" spans="1:4" ht="18" customHeight="1" x14ac:dyDescent="0.25">
      <c r="A26029" s="308"/>
      <c r="B26029" s="309"/>
      <c r="C26029" s="308"/>
      <c r="D26029" s="310"/>
    </row>
    <row r="26030" spans="1:4" ht="18" customHeight="1" x14ac:dyDescent="0.25">
      <c r="A26030" s="308"/>
      <c r="B26030" s="309"/>
      <c r="C26030" s="308"/>
      <c r="D26030" s="310"/>
    </row>
    <row r="26031" spans="1:4" ht="18" customHeight="1" x14ac:dyDescent="0.25">
      <c r="A26031" s="308"/>
      <c r="B26031" s="309"/>
      <c r="C26031" s="308"/>
      <c r="D26031" s="310"/>
    </row>
    <row r="26032" spans="1:4" ht="18" customHeight="1" x14ac:dyDescent="0.25">
      <c r="A26032" s="308"/>
      <c r="B26032" s="309"/>
      <c r="C26032" s="308"/>
      <c r="D26032" s="310"/>
    </row>
    <row r="26033" spans="1:4" ht="18" customHeight="1" x14ac:dyDescent="0.25">
      <c r="A26033" s="308"/>
      <c r="B26033" s="309"/>
      <c r="C26033" s="308"/>
      <c r="D26033" s="310"/>
    </row>
    <row r="26034" spans="1:4" ht="18" customHeight="1" x14ac:dyDescent="0.25">
      <c r="A26034" s="308"/>
      <c r="B26034" s="309"/>
      <c r="C26034" s="308"/>
      <c r="D26034" s="310"/>
    </row>
    <row r="26035" spans="1:4" ht="18" customHeight="1" x14ac:dyDescent="0.25">
      <c r="A26035" s="308"/>
      <c r="B26035" s="309"/>
      <c r="C26035" s="308"/>
      <c r="D26035" s="310"/>
    </row>
    <row r="26036" spans="1:4" ht="18" customHeight="1" x14ac:dyDescent="0.25">
      <c r="A26036" s="308"/>
      <c r="B26036" s="309"/>
      <c r="C26036" s="308"/>
      <c r="D26036" s="310"/>
    </row>
    <row r="26037" spans="1:4" ht="18" customHeight="1" x14ac:dyDescent="0.25">
      <c r="A26037" s="308"/>
      <c r="B26037" s="309"/>
      <c r="C26037" s="308"/>
      <c r="D26037" s="310"/>
    </row>
    <row r="26038" spans="1:4" ht="18" customHeight="1" x14ac:dyDescent="0.25">
      <c r="A26038" s="308"/>
      <c r="B26038" s="309"/>
      <c r="C26038" s="308"/>
      <c r="D26038" s="310"/>
    </row>
    <row r="26039" spans="1:4" ht="18" customHeight="1" x14ac:dyDescent="0.25">
      <c r="A26039" s="308"/>
      <c r="B26039" s="309"/>
      <c r="C26039" s="308"/>
      <c r="D26039" s="310"/>
    </row>
    <row r="26040" spans="1:4" ht="18" customHeight="1" x14ac:dyDescent="0.25">
      <c r="A26040" s="308"/>
      <c r="B26040" s="309"/>
      <c r="C26040" s="308"/>
      <c r="D26040" s="310"/>
    </row>
    <row r="26041" spans="1:4" ht="18" customHeight="1" x14ac:dyDescent="0.25">
      <c r="A26041" s="308"/>
      <c r="B26041" s="309"/>
      <c r="C26041" s="308"/>
      <c r="D26041" s="310"/>
    </row>
    <row r="26042" spans="1:4" ht="18" customHeight="1" x14ac:dyDescent="0.25">
      <c r="A26042" s="308"/>
      <c r="B26042" s="309"/>
      <c r="C26042" s="308"/>
      <c r="D26042" s="310"/>
    </row>
    <row r="26043" spans="1:4" ht="18" customHeight="1" x14ac:dyDescent="0.25">
      <c r="A26043" s="308"/>
      <c r="B26043" s="309"/>
      <c r="C26043" s="308"/>
      <c r="D26043" s="310"/>
    </row>
    <row r="26044" spans="1:4" ht="18" customHeight="1" x14ac:dyDescent="0.25">
      <c r="A26044" s="308"/>
      <c r="B26044" s="309"/>
      <c r="C26044" s="308"/>
      <c r="D26044" s="310"/>
    </row>
    <row r="26045" spans="1:4" ht="18" customHeight="1" x14ac:dyDescent="0.25">
      <c r="A26045" s="308"/>
      <c r="B26045" s="309"/>
      <c r="C26045" s="308"/>
      <c r="D26045" s="310"/>
    </row>
    <row r="26046" spans="1:4" ht="18" customHeight="1" x14ac:dyDescent="0.25">
      <c r="A26046" s="308"/>
      <c r="B26046" s="309"/>
      <c r="C26046" s="308"/>
      <c r="D26046" s="310"/>
    </row>
    <row r="26047" spans="1:4" ht="18" customHeight="1" x14ac:dyDescent="0.25">
      <c r="A26047" s="308"/>
      <c r="B26047" s="309"/>
      <c r="C26047" s="308"/>
      <c r="D26047" s="310"/>
    </row>
    <row r="26048" spans="1:4" ht="18" customHeight="1" x14ac:dyDescent="0.25">
      <c r="A26048" s="308"/>
      <c r="B26048" s="309"/>
      <c r="C26048" s="308"/>
      <c r="D26048" s="310"/>
    </row>
    <row r="26049" spans="1:4" ht="18" customHeight="1" x14ac:dyDescent="0.25">
      <c r="A26049" s="308"/>
      <c r="B26049" s="309"/>
      <c r="C26049" s="308"/>
      <c r="D26049" s="310"/>
    </row>
    <row r="26050" spans="1:4" ht="18" customHeight="1" x14ac:dyDescent="0.25">
      <c r="A26050" s="308"/>
      <c r="B26050" s="309"/>
      <c r="C26050" s="308"/>
      <c r="D26050" s="310"/>
    </row>
    <row r="26051" spans="1:4" ht="18" customHeight="1" x14ac:dyDescent="0.25">
      <c r="A26051" s="308"/>
      <c r="B26051" s="309"/>
      <c r="C26051" s="308"/>
      <c r="D26051" s="310"/>
    </row>
    <row r="26052" spans="1:4" ht="18" customHeight="1" x14ac:dyDescent="0.25">
      <c r="A26052" s="308"/>
      <c r="B26052" s="309"/>
      <c r="C26052" s="308"/>
      <c r="D26052" s="310"/>
    </row>
    <row r="26053" spans="1:4" ht="18" customHeight="1" x14ac:dyDescent="0.25">
      <c r="A26053" s="308"/>
      <c r="B26053" s="309"/>
      <c r="C26053" s="308"/>
      <c r="D26053" s="310"/>
    </row>
    <row r="26054" spans="1:4" ht="18" customHeight="1" x14ac:dyDescent="0.25">
      <c r="A26054" s="308"/>
      <c r="B26054" s="309"/>
      <c r="C26054" s="308"/>
      <c r="D26054" s="310"/>
    </row>
    <row r="26055" spans="1:4" ht="18" customHeight="1" x14ac:dyDescent="0.25">
      <c r="A26055" s="308"/>
      <c r="B26055" s="309"/>
      <c r="C26055" s="308"/>
      <c r="D26055" s="310"/>
    </row>
    <row r="26056" spans="1:4" ht="18" customHeight="1" x14ac:dyDescent="0.25">
      <c r="A26056" s="308"/>
      <c r="B26056" s="309"/>
      <c r="C26056" s="308"/>
      <c r="D26056" s="310"/>
    </row>
    <row r="26057" spans="1:4" ht="18" customHeight="1" x14ac:dyDescent="0.25">
      <c r="A26057" s="308"/>
      <c r="B26057" s="309"/>
      <c r="C26057" s="308"/>
      <c r="D26057" s="310"/>
    </row>
    <row r="26058" spans="1:4" ht="18" customHeight="1" x14ac:dyDescent="0.25">
      <c r="A26058" s="308"/>
      <c r="B26058" s="309"/>
      <c r="C26058" s="308"/>
      <c r="D26058" s="310"/>
    </row>
    <row r="26059" spans="1:4" ht="18" customHeight="1" x14ac:dyDescent="0.25">
      <c r="A26059" s="308"/>
      <c r="B26059" s="309"/>
      <c r="C26059" s="308"/>
      <c r="D26059" s="310"/>
    </row>
    <row r="26060" spans="1:4" ht="18" customHeight="1" x14ac:dyDescent="0.25">
      <c r="A26060" s="308"/>
      <c r="B26060" s="309"/>
      <c r="C26060" s="308"/>
      <c r="D26060" s="310"/>
    </row>
    <row r="26061" spans="1:4" ht="18" customHeight="1" x14ac:dyDescent="0.25">
      <c r="A26061" s="308"/>
      <c r="B26061" s="309"/>
      <c r="C26061" s="308"/>
      <c r="D26061" s="310"/>
    </row>
    <row r="26062" spans="1:4" ht="9" customHeight="1" x14ac:dyDescent="0.25">
      <c r="A26062" s="308"/>
      <c r="B26062" s="309"/>
      <c r="C26062" s="308"/>
      <c r="D26062" s="310"/>
    </row>
    <row r="26063" spans="1:4" ht="9" customHeight="1" x14ac:dyDescent="0.25">
      <c r="A26063" s="308"/>
      <c r="B26063" s="309"/>
      <c r="C26063" s="308"/>
      <c r="D26063" s="310"/>
    </row>
    <row r="26064" spans="1:4" ht="9" customHeight="1" x14ac:dyDescent="0.25">
      <c r="A26064" s="308"/>
      <c r="B26064" s="309"/>
      <c r="C26064" s="308"/>
      <c r="D26064" s="310"/>
    </row>
    <row r="26065" spans="1:4" ht="18" customHeight="1" x14ac:dyDescent="0.25">
      <c r="A26065" s="308"/>
      <c r="B26065" s="309"/>
      <c r="C26065" s="308"/>
      <c r="D26065" s="310"/>
    </row>
    <row r="26066" spans="1:4" ht="9" customHeight="1" x14ac:dyDescent="0.25">
      <c r="A26066" s="308"/>
      <c r="B26066" s="309"/>
      <c r="C26066" s="308"/>
      <c r="D26066" s="310"/>
    </row>
    <row r="26067" spans="1:4" ht="18" customHeight="1" x14ac:dyDescent="0.25">
      <c r="A26067" s="308"/>
      <c r="B26067" s="309"/>
      <c r="C26067" s="308"/>
      <c r="D26067" s="310"/>
    </row>
    <row r="26068" spans="1:4" ht="9" customHeight="1" x14ac:dyDescent="0.25">
      <c r="A26068" s="308"/>
      <c r="B26068" s="309"/>
      <c r="C26068" s="308"/>
      <c r="D26068" s="310"/>
    </row>
    <row r="26069" spans="1:4" ht="18" customHeight="1" x14ac:dyDescent="0.25">
      <c r="A26069" s="308"/>
      <c r="B26069" s="309"/>
      <c r="C26069" s="308"/>
      <c r="D26069" s="310"/>
    </row>
    <row r="26070" spans="1:4" ht="18" customHeight="1" x14ac:dyDescent="0.25">
      <c r="A26070" s="308"/>
      <c r="B26070" s="309"/>
      <c r="C26070" s="308"/>
      <c r="D26070" s="310"/>
    </row>
    <row r="26071" spans="1:4" ht="9" customHeight="1" x14ac:dyDescent="0.25">
      <c r="A26071" s="308"/>
      <c r="B26071" s="309"/>
      <c r="C26071" s="308"/>
      <c r="D26071" s="310"/>
    </row>
    <row r="26072" spans="1:4" ht="9" customHeight="1" x14ac:dyDescent="0.25">
      <c r="A26072" s="308"/>
      <c r="B26072" s="309"/>
      <c r="C26072" s="308"/>
      <c r="D26072" s="310"/>
    </row>
    <row r="26073" spans="1:4" ht="18" customHeight="1" x14ac:dyDescent="0.25">
      <c r="A26073" s="308"/>
      <c r="B26073" s="309"/>
      <c r="C26073" s="308"/>
      <c r="D26073" s="310"/>
    </row>
    <row r="26074" spans="1:4" ht="9" customHeight="1" x14ac:dyDescent="0.25">
      <c r="A26074" s="308"/>
      <c r="B26074" s="309"/>
      <c r="C26074" s="308"/>
      <c r="D26074" s="310"/>
    </row>
    <row r="26075" spans="1:4" ht="9" customHeight="1" x14ac:dyDescent="0.25">
      <c r="A26075" s="308"/>
      <c r="B26075" s="309"/>
      <c r="C26075" s="308"/>
      <c r="D26075" s="310"/>
    </row>
    <row r="26076" spans="1:4" ht="9" customHeight="1" x14ac:dyDescent="0.25">
      <c r="A26076" s="308"/>
      <c r="B26076" s="309"/>
      <c r="C26076" s="308"/>
      <c r="D26076" s="310"/>
    </row>
    <row r="26077" spans="1:4" ht="9" customHeight="1" x14ac:dyDescent="0.25">
      <c r="A26077" s="308"/>
      <c r="B26077" s="309"/>
      <c r="C26077" s="308"/>
      <c r="D26077" s="310"/>
    </row>
    <row r="26078" spans="1:4" ht="9" customHeight="1" x14ac:dyDescent="0.25">
      <c r="A26078" s="308"/>
      <c r="B26078" s="309"/>
      <c r="C26078" s="308"/>
      <c r="D26078" s="310"/>
    </row>
    <row r="26079" spans="1:4" ht="9" customHeight="1" x14ac:dyDescent="0.25">
      <c r="A26079" s="308"/>
      <c r="B26079" s="309"/>
      <c r="C26079" s="308"/>
      <c r="D26079" s="310"/>
    </row>
    <row r="26080" spans="1:4" ht="9" customHeight="1" x14ac:dyDescent="0.25">
      <c r="A26080" s="308"/>
      <c r="B26080" s="309"/>
      <c r="C26080" s="308"/>
      <c r="D26080" s="310"/>
    </row>
    <row r="26081" spans="1:4" ht="9" customHeight="1" x14ac:dyDescent="0.25">
      <c r="A26081" s="308"/>
      <c r="B26081" s="309"/>
      <c r="C26081" s="308"/>
      <c r="D26081" s="310"/>
    </row>
    <row r="26082" spans="1:4" ht="9" customHeight="1" x14ac:dyDescent="0.25">
      <c r="A26082" s="308"/>
      <c r="B26082" s="309"/>
      <c r="C26082" s="308"/>
      <c r="D26082" s="310"/>
    </row>
    <row r="26083" spans="1:4" ht="9" customHeight="1" x14ac:dyDescent="0.25">
      <c r="A26083" s="308"/>
      <c r="B26083" s="309"/>
      <c r="C26083" s="308"/>
      <c r="D26083" s="310"/>
    </row>
    <row r="26084" spans="1:4" ht="9" customHeight="1" x14ac:dyDescent="0.25">
      <c r="A26084" s="308"/>
      <c r="B26084" s="309"/>
      <c r="C26084" s="308"/>
      <c r="D26084" s="310"/>
    </row>
    <row r="26085" spans="1:4" ht="9" customHeight="1" x14ac:dyDescent="0.25">
      <c r="A26085" s="308"/>
      <c r="B26085" s="309"/>
      <c r="C26085" s="308"/>
      <c r="D26085" s="310"/>
    </row>
    <row r="26086" spans="1:4" ht="9" customHeight="1" x14ac:dyDescent="0.25">
      <c r="A26086" s="308"/>
      <c r="B26086" s="309"/>
      <c r="C26086" s="308"/>
      <c r="D26086" s="310"/>
    </row>
    <row r="26087" spans="1:4" ht="9" customHeight="1" x14ac:dyDescent="0.25">
      <c r="A26087" s="308"/>
      <c r="B26087" s="309"/>
      <c r="C26087" s="308"/>
      <c r="D26087" s="310"/>
    </row>
    <row r="26088" spans="1:4" ht="9" customHeight="1" x14ac:dyDescent="0.25">
      <c r="A26088" s="308"/>
      <c r="B26088" s="309"/>
      <c r="C26088" s="308"/>
      <c r="D26088" s="310"/>
    </row>
    <row r="26089" spans="1:4" ht="9" customHeight="1" x14ac:dyDescent="0.25">
      <c r="A26089" s="308"/>
      <c r="B26089" s="309"/>
      <c r="C26089" s="308"/>
      <c r="D26089" s="310"/>
    </row>
    <row r="26090" spans="1:4" ht="9" customHeight="1" x14ac:dyDescent="0.25">
      <c r="A26090" s="308"/>
      <c r="B26090" s="309"/>
      <c r="C26090" s="308"/>
      <c r="D26090" s="310"/>
    </row>
    <row r="26091" spans="1:4" ht="9" customHeight="1" x14ac:dyDescent="0.25">
      <c r="A26091" s="308"/>
      <c r="B26091" s="309"/>
      <c r="C26091" s="308"/>
      <c r="D26091" s="310"/>
    </row>
    <row r="26092" spans="1:4" ht="9" customHeight="1" x14ac:dyDescent="0.25">
      <c r="A26092" s="308"/>
      <c r="B26092" s="309"/>
      <c r="C26092" s="308"/>
      <c r="D26092" s="310"/>
    </row>
    <row r="26093" spans="1:4" ht="9" customHeight="1" x14ac:dyDescent="0.25">
      <c r="A26093" s="308"/>
      <c r="B26093" s="309"/>
      <c r="C26093" s="308"/>
      <c r="D26093" s="310"/>
    </row>
    <row r="26094" spans="1:4" ht="9" customHeight="1" x14ac:dyDescent="0.25">
      <c r="A26094" s="308"/>
      <c r="B26094" s="309"/>
      <c r="C26094" s="308"/>
      <c r="D26094" s="310"/>
    </row>
    <row r="26095" spans="1:4" ht="9" customHeight="1" x14ac:dyDescent="0.25">
      <c r="A26095" s="308"/>
      <c r="B26095" s="309"/>
      <c r="C26095" s="308"/>
      <c r="D26095" s="310"/>
    </row>
    <row r="26096" spans="1:4" ht="9" customHeight="1" x14ac:dyDescent="0.25">
      <c r="A26096" s="308"/>
      <c r="B26096" s="309"/>
      <c r="C26096" s="308"/>
      <c r="D26096" s="310"/>
    </row>
    <row r="26097" spans="1:4" ht="9" customHeight="1" x14ac:dyDescent="0.25">
      <c r="A26097" s="308"/>
      <c r="B26097" s="309"/>
      <c r="C26097" s="308"/>
      <c r="D26097" s="310"/>
    </row>
    <row r="26098" spans="1:4" ht="9" customHeight="1" x14ac:dyDescent="0.25">
      <c r="A26098" s="308"/>
      <c r="B26098" s="309"/>
      <c r="C26098" s="308"/>
      <c r="D26098" s="310"/>
    </row>
    <row r="26099" spans="1:4" ht="9" customHeight="1" x14ac:dyDescent="0.25">
      <c r="A26099" s="308"/>
      <c r="B26099" s="309"/>
      <c r="C26099" s="308"/>
      <c r="D26099" s="310"/>
    </row>
    <row r="26100" spans="1:4" ht="18" customHeight="1" x14ac:dyDescent="0.25">
      <c r="A26100" s="308"/>
      <c r="B26100" s="309"/>
      <c r="C26100" s="308"/>
      <c r="D26100" s="310"/>
    </row>
    <row r="26101" spans="1:4" ht="9" customHeight="1" x14ac:dyDescent="0.25">
      <c r="A26101" s="308"/>
      <c r="B26101" s="309"/>
      <c r="C26101" s="308"/>
      <c r="D26101" s="310"/>
    </row>
    <row r="26102" spans="1:4" ht="9" customHeight="1" x14ac:dyDescent="0.25">
      <c r="A26102" s="308"/>
      <c r="B26102" s="309"/>
      <c r="C26102" s="308"/>
      <c r="D26102" s="310"/>
    </row>
    <row r="26103" spans="1:4" ht="9" customHeight="1" x14ac:dyDescent="0.25">
      <c r="A26103" s="308"/>
      <c r="B26103" s="309"/>
      <c r="C26103" s="308"/>
      <c r="D26103" s="310"/>
    </row>
    <row r="26104" spans="1:4" ht="9" customHeight="1" x14ac:dyDescent="0.25">
      <c r="A26104" s="308"/>
      <c r="B26104" s="309"/>
      <c r="C26104" s="308"/>
      <c r="D26104" s="310"/>
    </row>
    <row r="26105" spans="1:4" ht="9" customHeight="1" x14ac:dyDescent="0.25">
      <c r="A26105" s="308"/>
      <c r="B26105" s="309"/>
      <c r="C26105" s="308"/>
      <c r="D26105" s="310"/>
    </row>
    <row r="26106" spans="1:4" ht="9" customHeight="1" x14ac:dyDescent="0.25">
      <c r="A26106" s="308"/>
      <c r="B26106" s="309"/>
      <c r="C26106" s="308"/>
      <c r="D26106" s="310"/>
    </row>
    <row r="26107" spans="1:4" ht="9" customHeight="1" x14ac:dyDescent="0.25">
      <c r="A26107" s="308"/>
      <c r="B26107" s="309"/>
      <c r="C26107" s="308"/>
      <c r="D26107" s="310"/>
    </row>
    <row r="26108" spans="1:4" ht="9" customHeight="1" x14ac:dyDescent="0.25">
      <c r="A26108" s="308"/>
      <c r="B26108" s="309"/>
      <c r="C26108" s="308"/>
      <c r="D26108" s="310"/>
    </row>
    <row r="26109" spans="1:4" ht="9" customHeight="1" x14ac:dyDescent="0.25">
      <c r="A26109" s="308"/>
      <c r="B26109" s="309"/>
      <c r="C26109" s="308"/>
      <c r="D26109" s="310"/>
    </row>
    <row r="26110" spans="1:4" ht="9" customHeight="1" x14ac:dyDescent="0.25">
      <c r="A26110" s="308"/>
      <c r="B26110" s="309"/>
      <c r="C26110" s="308"/>
      <c r="D26110" s="310"/>
    </row>
    <row r="26111" spans="1:4" ht="9" customHeight="1" x14ac:dyDescent="0.25">
      <c r="A26111" s="308"/>
      <c r="B26111" s="309"/>
      <c r="C26111" s="308"/>
      <c r="D26111" s="310"/>
    </row>
    <row r="26112" spans="1:4" ht="9" customHeight="1" x14ac:dyDescent="0.25">
      <c r="A26112" s="308"/>
      <c r="B26112" s="309"/>
      <c r="C26112" s="308"/>
      <c r="D26112" s="310"/>
    </row>
    <row r="26113" spans="1:4" ht="9" customHeight="1" x14ac:dyDescent="0.25">
      <c r="A26113" s="308"/>
      <c r="B26113" s="309"/>
      <c r="C26113" s="308"/>
      <c r="D26113" s="310"/>
    </row>
    <row r="26114" spans="1:4" ht="9" customHeight="1" x14ac:dyDescent="0.25">
      <c r="A26114" s="308"/>
      <c r="B26114" s="309"/>
      <c r="C26114" s="308"/>
      <c r="D26114" s="310"/>
    </row>
    <row r="26115" spans="1:4" ht="9" customHeight="1" x14ac:dyDescent="0.25">
      <c r="A26115" s="308"/>
      <c r="B26115" s="309"/>
      <c r="C26115" s="308"/>
      <c r="D26115" s="310"/>
    </row>
    <row r="26116" spans="1:4" ht="9" customHeight="1" x14ac:dyDescent="0.25">
      <c r="A26116" s="308"/>
      <c r="B26116" s="309"/>
      <c r="C26116" s="308"/>
      <c r="D26116" s="310"/>
    </row>
    <row r="26117" spans="1:4" ht="9" customHeight="1" x14ac:dyDescent="0.25">
      <c r="A26117" s="308"/>
      <c r="B26117" s="309"/>
      <c r="C26117" s="308"/>
      <c r="D26117" s="310"/>
    </row>
    <row r="26118" spans="1:4" ht="9" customHeight="1" x14ac:dyDescent="0.25">
      <c r="A26118" s="308"/>
      <c r="B26118" s="309"/>
      <c r="C26118" s="308"/>
      <c r="D26118" s="310"/>
    </row>
    <row r="26119" spans="1:4" ht="9" customHeight="1" x14ac:dyDescent="0.25">
      <c r="A26119" s="308"/>
      <c r="B26119" s="309"/>
      <c r="C26119" s="308"/>
      <c r="D26119" s="310"/>
    </row>
    <row r="26120" spans="1:4" ht="18" customHeight="1" x14ac:dyDescent="0.25">
      <c r="A26120" s="308"/>
      <c r="B26120" s="309"/>
      <c r="C26120" s="308"/>
      <c r="D26120" s="310"/>
    </row>
    <row r="26121" spans="1:4" ht="18" customHeight="1" x14ac:dyDescent="0.25">
      <c r="A26121" s="308"/>
      <c r="B26121" s="309"/>
      <c r="C26121" s="308"/>
      <c r="D26121" s="310"/>
    </row>
    <row r="26122" spans="1:4" ht="18" customHeight="1" x14ac:dyDescent="0.25">
      <c r="A26122" s="308"/>
      <c r="B26122" s="309"/>
      <c r="C26122" s="308"/>
      <c r="D26122" s="310"/>
    </row>
    <row r="26123" spans="1:4" ht="18" customHeight="1" x14ac:dyDescent="0.25">
      <c r="A26123" s="308"/>
      <c r="B26123" s="309"/>
      <c r="C26123" s="308"/>
      <c r="D26123" s="310"/>
    </row>
    <row r="26124" spans="1:4" ht="18" customHeight="1" x14ac:dyDescent="0.25">
      <c r="A26124" s="308"/>
      <c r="B26124" s="309"/>
      <c r="C26124" s="308"/>
      <c r="D26124" s="310"/>
    </row>
    <row r="26125" spans="1:4" ht="18" customHeight="1" x14ac:dyDescent="0.25">
      <c r="A26125" s="308"/>
      <c r="B26125" s="309"/>
      <c r="C26125" s="308"/>
      <c r="D26125" s="310"/>
    </row>
    <row r="26126" spans="1:4" ht="18" customHeight="1" x14ac:dyDescent="0.25">
      <c r="A26126" s="308"/>
      <c r="B26126" s="309"/>
      <c r="C26126" s="308"/>
      <c r="D26126" s="310"/>
    </row>
    <row r="26127" spans="1:4" ht="9" customHeight="1" x14ac:dyDescent="0.25">
      <c r="A26127" s="308"/>
      <c r="B26127" s="309"/>
      <c r="C26127" s="308"/>
      <c r="D26127" s="310"/>
    </row>
    <row r="26128" spans="1:4" ht="18" customHeight="1" x14ac:dyDescent="0.25">
      <c r="A26128" s="308"/>
      <c r="B26128" s="309"/>
      <c r="C26128" s="308"/>
      <c r="D26128" s="310"/>
    </row>
    <row r="26129" spans="1:4" ht="18" customHeight="1" x14ac:dyDescent="0.25">
      <c r="A26129" s="308"/>
      <c r="B26129" s="309"/>
      <c r="C26129" s="308"/>
      <c r="D26129" s="310"/>
    </row>
    <row r="26130" spans="1:4" ht="18" customHeight="1" x14ac:dyDescent="0.25">
      <c r="A26130" s="308"/>
      <c r="B26130" s="309"/>
      <c r="C26130" s="308"/>
      <c r="D26130" s="310"/>
    </row>
    <row r="26131" spans="1:4" ht="18" customHeight="1" x14ac:dyDescent="0.25">
      <c r="A26131" s="308"/>
      <c r="B26131" s="309"/>
      <c r="C26131" s="308"/>
      <c r="D26131" s="310"/>
    </row>
    <row r="26132" spans="1:4" ht="18" customHeight="1" x14ac:dyDescent="0.25">
      <c r="A26132" s="308"/>
      <c r="B26132" s="309"/>
      <c r="C26132" s="308"/>
      <c r="D26132" s="310"/>
    </row>
    <row r="26133" spans="1:4" ht="18" customHeight="1" x14ac:dyDescent="0.25">
      <c r="A26133" s="308"/>
      <c r="B26133" s="309"/>
      <c r="C26133" s="308"/>
      <c r="D26133" s="310"/>
    </row>
    <row r="26134" spans="1:4" ht="18" customHeight="1" x14ac:dyDescent="0.25">
      <c r="A26134" s="308"/>
      <c r="B26134" s="309"/>
      <c r="C26134" s="308"/>
      <c r="D26134" s="310"/>
    </row>
    <row r="26135" spans="1:4" ht="18" customHeight="1" x14ac:dyDescent="0.25">
      <c r="A26135" s="308"/>
      <c r="B26135" s="309"/>
      <c r="C26135" s="308"/>
      <c r="D26135" s="310"/>
    </row>
    <row r="26136" spans="1:4" ht="18" customHeight="1" x14ac:dyDescent="0.25">
      <c r="A26136" s="308"/>
      <c r="B26136" s="309"/>
      <c r="C26136" s="308"/>
      <c r="D26136" s="310"/>
    </row>
    <row r="26137" spans="1:4" ht="18" customHeight="1" x14ac:dyDescent="0.25">
      <c r="A26137" s="308"/>
      <c r="B26137" s="309"/>
      <c r="C26137" s="308"/>
      <c r="D26137" s="310"/>
    </row>
    <row r="26138" spans="1:4" ht="18" customHeight="1" x14ac:dyDescent="0.25">
      <c r="A26138" s="308"/>
      <c r="B26138" s="309"/>
      <c r="C26138" s="308"/>
      <c r="D26138" s="310"/>
    </row>
    <row r="26139" spans="1:4" ht="18" customHeight="1" x14ac:dyDescent="0.25">
      <c r="A26139" s="308"/>
      <c r="B26139" s="309"/>
      <c r="C26139" s="308"/>
      <c r="D26139" s="310"/>
    </row>
    <row r="26140" spans="1:4" ht="18" customHeight="1" x14ac:dyDescent="0.25">
      <c r="A26140" s="308"/>
      <c r="B26140" s="309"/>
      <c r="C26140" s="308"/>
      <c r="D26140" s="310"/>
    </row>
    <row r="26141" spans="1:4" ht="18" customHeight="1" x14ac:dyDescent="0.25">
      <c r="A26141" s="308"/>
      <c r="B26141" s="309"/>
      <c r="C26141" s="308"/>
      <c r="D26141" s="310"/>
    </row>
    <row r="26142" spans="1:4" ht="18" customHeight="1" x14ac:dyDescent="0.25">
      <c r="A26142" s="308"/>
      <c r="B26142" s="309"/>
      <c r="C26142" s="308"/>
      <c r="D26142" s="310"/>
    </row>
    <row r="26143" spans="1:4" ht="18" customHeight="1" x14ac:dyDescent="0.25">
      <c r="A26143" s="308"/>
      <c r="B26143" s="309"/>
      <c r="C26143" s="308"/>
      <c r="D26143" s="310"/>
    </row>
    <row r="26144" spans="1:4" ht="18" customHeight="1" x14ac:dyDescent="0.25">
      <c r="A26144" s="308"/>
      <c r="B26144" s="309"/>
      <c r="C26144" s="308"/>
      <c r="D26144" s="310"/>
    </row>
    <row r="26145" spans="1:4" ht="18" customHeight="1" x14ac:dyDescent="0.25">
      <c r="A26145" s="308"/>
      <c r="B26145" s="309"/>
      <c r="C26145" s="308"/>
      <c r="D26145" s="310"/>
    </row>
    <row r="26146" spans="1:4" ht="18" customHeight="1" x14ac:dyDescent="0.25">
      <c r="A26146" s="308"/>
      <c r="B26146" s="309"/>
      <c r="C26146" s="308"/>
      <c r="D26146" s="310"/>
    </row>
    <row r="26147" spans="1:4" ht="18" customHeight="1" x14ac:dyDescent="0.25">
      <c r="A26147" s="308"/>
      <c r="B26147" s="309"/>
      <c r="C26147" s="308"/>
      <c r="D26147" s="310"/>
    </row>
    <row r="26148" spans="1:4" ht="18" customHeight="1" x14ac:dyDescent="0.25">
      <c r="A26148" s="308"/>
      <c r="B26148" s="309"/>
      <c r="C26148" s="308"/>
      <c r="D26148" s="310"/>
    </row>
    <row r="26149" spans="1:4" ht="18" customHeight="1" x14ac:dyDescent="0.25">
      <c r="A26149" s="308"/>
      <c r="B26149" s="309"/>
      <c r="C26149" s="308"/>
      <c r="D26149" s="310"/>
    </row>
    <row r="26150" spans="1:4" ht="18" customHeight="1" x14ac:dyDescent="0.25">
      <c r="A26150" s="308"/>
      <c r="B26150" s="309"/>
      <c r="C26150" s="308"/>
      <c r="D26150" s="310"/>
    </row>
    <row r="26151" spans="1:4" ht="18" customHeight="1" x14ac:dyDescent="0.25">
      <c r="A26151" s="308"/>
      <c r="B26151" s="309"/>
      <c r="C26151" s="308"/>
      <c r="D26151" s="310"/>
    </row>
    <row r="26152" spans="1:4" ht="18" customHeight="1" x14ac:dyDescent="0.25">
      <c r="A26152" s="308"/>
      <c r="B26152" s="309"/>
      <c r="C26152" s="308"/>
      <c r="D26152" s="310"/>
    </row>
    <row r="26153" spans="1:4" ht="18" customHeight="1" x14ac:dyDescent="0.25">
      <c r="A26153" s="308"/>
      <c r="B26153" s="309"/>
      <c r="C26153" s="308"/>
      <c r="D26153" s="310"/>
    </row>
    <row r="26154" spans="1:4" ht="18" customHeight="1" x14ac:dyDescent="0.25">
      <c r="A26154" s="308"/>
      <c r="B26154" s="309"/>
      <c r="C26154" s="308"/>
      <c r="D26154" s="310"/>
    </row>
    <row r="26155" spans="1:4" ht="18" customHeight="1" x14ac:dyDescent="0.25">
      <c r="A26155" s="308"/>
      <c r="B26155" s="309"/>
      <c r="C26155" s="308"/>
      <c r="D26155" s="310"/>
    </row>
    <row r="26156" spans="1:4" ht="18" customHeight="1" x14ac:dyDescent="0.25">
      <c r="A26156" s="308"/>
      <c r="B26156" s="309"/>
      <c r="C26156" s="308"/>
      <c r="D26156" s="310"/>
    </row>
    <row r="26157" spans="1:4" ht="18" customHeight="1" x14ac:dyDescent="0.25">
      <c r="A26157" s="308"/>
      <c r="B26157" s="309"/>
      <c r="C26157" s="308"/>
      <c r="D26157" s="310"/>
    </row>
    <row r="26158" spans="1:4" ht="18" customHeight="1" x14ac:dyDescent="0.25">
      <c r="A26158" s="308"/>
      <c r="B26158" s="309"/>
      <c r="C26158" s="308"/>
      <c r="D26158" s="310"/>
    </row>
    <row r="26159" spans="1:4" ht="18" customHeight="1" x14ac:dyDescent="0.25">
      <c r="A26159" s="308"/>
      <c r="B26159" s="309"/>
      <c r="C26159" s="308"/>
      <c r="D26159" s="310"/>
    </row>
    <row r="26160" spans="1:4" ht="18" customHeight="1" x14ac:dyDescent="0.25">
      <c r="A26160" s="308"/>
      <c r="B26160" s="309"/>
      <c r="C26160" s="308"/>
      <c r="D26160" s="310"/>
    </row>
    <row r="26161" spans="1:4" ht="18" customHeight="1" x14ac:dyDescent="0.25">
      <c r="A26161" s="308"/>
      <c r="B26161" s="309"/>
      <c r="C26161" s="308"/>
      <c r="D26161" s="310"/>
    </row>
    <row r="26162" spans="1:4" ht="18" customHeight="1" x14ac:dyDescent="0.25">
      <c r="A26162" s="308"/>
      <c r="B26162" s="309"/>
      <c r="C26162" s="308"/>
      <c r="D26162" s="310"/>
    </row>
    <row r="26163" spans="1:4" ht="18" customHeight="1" x14ac:dyDescent="0.25">
      <c r="A26163" s="308"/>
      <c r="B26163" s="309"/>
      <c r="C26163" s="308"/>
      <c r="D26163" s="310"/>
    </row>
    <row r="26164" spans="1:4" ht="18" customHeight="1" x14ac:dyDescent="0.25">
      <c r="A26164" s="308"/>
      <c r="B26164" s="309"/>
      <c r="C26164" s="308"/>
      <c r="D26164" s="310"/>
    </row>
    <row r="26165" spans="1:4" ht="18" customHeight="1" x14ac:dyDescent="0.25">
      <c r="A26165" s="308"/>
      <c r="B26165" s="309"/>
      <c r="C26165" s="308"/>
      <c r="D26165" s="310"/>
    </row>
    <row r="26166" spans="1:4" ht="18" customHeight="1" x14ac:dyDescent="0.25">
      <c r="A26166" s="308"/>
      <c r="B26166" s="309"/>
      <c r="C26166" s="308"/>
      <c r="D26166" s="310"/>
    </row>
    <row r="26167" spans="1:4" ht="18" customHeight="1" x14ac:dyDescent="0.25">
      <c r="A26167" s="308"/>
      <c r="B26167" s="309"/>
      <c r="C26167" s="308"/>
      <c r="D26167" s="310"/>
    </row>
    <row r="26168" spans="1:4" ht="18" customHeight="1" x14ac:dyDescent="0.25">
      <c r="A26168" s="308"/>
      <c r="B26168" s="309"/>
      <c r="C26168" s="308"/>
      <c r="D26168" s="310"/>
    </row>
    <row r="26169" spans="1:4" ht="18" customHeight="1" x14ac:dyDescent="0.25">
      <c r="A26169" s="308"/>
      <c r="B26169" s="309"/>
      <c r="C26169" s="308"/>
      <c r="D26169" s="310"/>
    </row>
    <row r="26170" spans="1:4" ht="18" customHeight="1" x14ac:dyDescent="0.25">
      <c r="A26170" s="308"/>
      <c r="B26170" s="309"/>
      <c r="C26170" s="308"/>
      <c r="D26170" s="310"/>
    </row>
    <row r="26171" spans="1:4" ht="18" customHeight="1" x14ac:dyDescent="0.25">
      <c r="A26171" s="308"/>
      <c r="B26171" s="309"/>
      <c r="C26171" s="308"/>
      <c r="D26171" s="310"/>
    </row>
    <row r="26172" spans="1:4" ht="18" customHeight="1" x14ac:dyDescent="0.25">
      <c r="A26172" s="308"/>
      <c r="B26172" s="309"/>
      <c r="C26172" s="308"/>
      <c r="D26172" s="310"/>
    </row>
    <row r="26173" spans="1:4" ht="18" customHeight="1" x14ac:dyDescent="0.25">
      <c r="A26173" s="308"/>
      <c r="B26173" s="309"/>
      <c r="C26173" s="308"/>
      <c r="D26173" s="310"/>
    </row>
    <row r="26174" spans="1:4" ht="18" customHeight="1" x14ac:dyDescent="0.25">
      <c r="A26174" s="308"/>
      <c r="B26174" s="309"/>
      <c r="C26174" s="308"/>
      <c r="D26174" s="310"/>
    </row>
    <row r="26175" spans="1:4" ht="18" customHeight="1" x14ac:dyDescent="0.25">
      <c r="A26175" s="308"/>
      <c r="B26175" s="309"/>
      <c r="C26175" s="308"/>
      <c r="D26175" s="310"/>
    </row>
    <row r="26176" spans="1:4" ht="18" customHeight="1" x14ac:dyDescent="0.25">
      <c r="A26176" s="308"/>
      <c r="B26176" s="309"/>
      <c r="C26176" s="308"/>
      <c r="D26176" s="310"/>
    </row>
    <row r="26177" spans="1:4" ht="18" customHeight="1" x14ac:dyDescent="0.25">
      <c r="A26177" s="308"/>
      <c r="B26177" s="309"/>
      <c r="C26177" s="308"/>
      <c r="D26177" s="310"/>
    </row>
    <row r="26178" spans="1:4" ht="18" customHeight="1" x14ac:dyDescent="0.25">
      <c r="A26178" s="308"/>
      <c r="B26178" s="309"/>
      <c r="C26178" s="308"/>
      <c r="D26178" s="310"/>
    </row>
    <row r="26179" spans="1:4" ht="9" customHeight="1" x14ac:dyDescent="0.25">
      <c r="A26179" s="308"/>
      <c r="B26179" s="309"/>
      <c r="C26179" s="308"/>
      <c r="D26179" s="310"/>
    </row>
    <row r="26180" spans="1:4" ht="9" customHeight="1" x14ac:dyDescent="0.25">
      <c r="A26180" s="308"/>
      <c r="B26180" s="309"/>
      <c r="C26180" s="308"/>
      <c r="D26180" s="310"/>
    </row>
    <row r="26181" spans="1:4" ht="9" customHeight="1" x14ac:dyDescent="0.25">
      <c r="A26181" s="308"/>
      <c r="B26181" s="309"/>
      <c r="C26181" s="308"/>
      <c r="D26181" s="310"/>
    </row>
    <row r="26182" spans="1:4" ht="9" customHeight="1" x14ac:dyDescent="0.25">
      <c r="A26182" s="308"/>
      <c r="B26182" s="309"/>
      <c r="C26182" s="308"/>
      <c r="D26182" s="310"/>
    </row>
    <row r="26183" spans="1:4" ht="9" customHeight="1" x14ac:dyDescent="0.25">
      <c r="A26183" s="308"/>
      <c r="B26183" s="309"/>
      <c r="C26183" s="308"/>
      <c r="D26183" s="310"/>
    </row>
    <row r="26184" spans="1:4" ht="9" customHeight="1" x14ac:dyDescent="0.25">
      <c r="A26184" s="308"/>
      <c r="B26184" s="309"/>
      <c r="C26184" s="308"/>
      <c r="D26184" s="310"/>
    </row>
    <row r="26185" spans="1:4" ht="9" customHeight="1" x14ac:dyDescent="0.25">
      <c r="A26185" s="308"/>
      <c r="B26185" s="309"/>
      <c r="C26185" s="308"/>
      <c r="D26185" s="310"/>
    </row>
    <row r="26186" spans="1:4" ht="9" customHeight="1" x14ac:dyDescent="0.25">
      <c r="A26186" s="308"/>
      <c r="B26186" s="309"/>
      <c r="C26186" s="308"/>
      <c r="D26186" s="310"/>
    </row>
    <row r="26187" spans="1:4" ht="9" customHeight="1" x14ac:dyDescent="0.25">
      <c r="A26187" s="308"/>
      <c r="B26187" s="309"/>
      <c r="C26187" s="308"/>
      <c r="D26187" s="310"/>
    </row>
    <row r="26188" spans="1:4" ht="9" customHeight="1" x14ac:dyDescent="0.25">
      <c r="A26188" s="308"/>
      <c r="B26188" s="309"/>
      <c r="C26188" s="308"/>
      <c r="D26188" s="310"/>
    </row>
    <row r="26189" spans="1:4" ht="9" customHeight="1" x14ac:dyDescent="0.25">
      <c r="A26189" s="308"/>
      <c r="B26189" s="309"/>
      <c r="C26189" s="308"/>
      <c r="D26189" s="310"/>
    </row>
    <row r="26190" spans="1:4" ht="9" customHeight="1" x14ac:dyDescent="0.25">
      <c r="A26190" s="308"/>
      <c r="B26190" s="309"/>
      <c r="C26190" s="308"/>
      <c r="D26190" s="310"/>
    </row>
    <row r="26191" spans="1:4" ht="9" customHeight="1" x14ac:dyDescent="0.25">
      <c r="A26191" s="308"/>
      <c r="B26191" s="309"/>
      <c r="C26191" s="308"/>
      <c r="D26191" s="310"/>
    </row>
    <row r="26192" spans="1:4" ht="9" customHeight="1" x14ac:dyDescent="0.25">
      <c r="A26192" s="308"/>
      <c r="B26192" s="309"/>
      <c r="C26192" s="308"/>
      <c r="D26192" s="310"/>
    </row>
    <row r="26193" spans="1:4" ht="9" customHeight="1" x14ac:dyDescent="0.25">
      <c r="A26193" s="308"/>
      <c r="B26193" s="309"/>
      <c r="C26193" s="308"/>
      <c r="D26193" s="310"/>
    </row>
    <row r="26194" spans="1:4" ht="9" customHeight="1" x14ac:dyDescent="0.25">
      <c r="A26194" s="308"/>
      <c r="B26194" s="309"/>
      <c r="C26194" s="308"/>
      <c r="D26194" s="310"/>
    </row>
    <row r="26195" spans="1:4" ht="9" customHeight="1" x14ac:dyDescent="0.25">
      <c r="A26195" s="308"/>
      <c r="B26195" s="309"/>
      <c r="C26195" s="308"/>
      <c r="D26195" s="310"/>
    </row>
    <row r="26196" spans="1:4" ht="9" customHeight="1" x14ac:dyDescent="0.25">
      <c r="A26196" s="308"/>
      <c r="B26196" s="309"/>
      <c r="C26196" s="308"/>
      <c r="D26196" s="310"/>
    </row>
    <row r="26197" spans="1:4" ht="9" customHeight="1" x14ac:dyDescent="0.25">
      <c r="A26197" s="308"/>
      <c r="B26197" s="309"/>
      <c r="C26197" s="308"/>
      <c r="D26197" s="310"/>
    </row>
    <row r="26198" spans="1:4" ht="9" customHeight="1" x14ac:dyDescent="0.25">
      <c r="A26198" s="308"/>
      <c r="B26198" s="309"/>
      <c r="C26198" s="308"/>
      <c r="D26198" s="310"/>
    </row>
    <row r="26199" spans="1:4" ht="9" customHeight="1" x14ac:dyDescent="0.25">
      <c r="A26199" s="308"/>
      <c r="B26199" s="309"/>
      <c r="C26199" s="308"/>
      <c r="D26199" s="310"/>
    </row>
    <row r="26200" spans="1:4" ht="9" customHeight="1" x14ac:dyDescent="0.25">
      <c r="A26200" s="308"/>
      <c r="B26200" s="309"/>
      <c r="C26200" s="308"/>
      <c r="D26200" s="310"/>
    </row>
    <row r="26201" spans="1:4" ht="9" customHeight="1" x14ac:dyDescent="0.25">
      <c r="A26201" s="308"/>
      <c r="B26201" s="309"/>
      <c r="C26201" s="308"/>
      <c r="D26201" s="310"/>
    </row>
    <row r="26202" spans="1:4" ht="9" customHeight="1" x14ac:dyDescent="0.25">
      <c r="A26202" s="308"/>
      <c r="B26202" s="309"/>
      <c r="C26202" s="308"/>
      <c r="D26202" s="310"/>
    </row>
    <row r="26203" spans="1:4" ht="9" customHeight="1" x14ac:dyDescent="0.25">
      <c r="A26203" s="308"/>
      <c r="B26203" s="309"/>
      <c r="C26203" s="308"/>
      <c r="D26203" s="310"/>
    </row>
    <row r="26204" spans="1:4" ht="9" customHeight="1" x14ac:dyDescent="0.25">
      <c r="A26204" s="308"/>
      <c r="B26204" s="309"/>
      <c r="C26204" s="308"/>
      <c r="D26204" s="310"/>
    </row>
    <row r="26205" spans="1:4" ht="9" customHeight="1" x14ac:dyDescent="0.25">
      <c r="A26205" s="308"/>
      <c r="B26205" s="309"/>
      <c r="C26205" s="308"/>
      <c r="D26205" s="310"/>
    </row>
    <row r="26206" spans="1:4" ht="9" customHeight="1" x14ac:dyDescent="0.25">
      <c r="A26206" s="308"/>
      <c r="B26206" s="309"/>
      <c r="C26206" s="308"/>
      <c r="D26206" s="310"/>
    </row>
    <row r="26207" spans="1:4" ht="9" customHeight="1" x14ac:dyDescent="0.25">
      <c r="A26207" s="308"/>
      <c r="B26207" s="309"/>
      <c r="C26207" s="308"/>
      <c r="D26207" s="310"/>
    </row>
    <row r="26208" spans="1:4" ht="9" customHeight="1" x14ac:dyDescent="0.25">
      <c r="A26208" s="308"/>
      <c r="B26208" s="309"/>
      <c r="C26208" s="308"/>
      <c r="D26208" s="310"/>
    </row>
    <row r="26209" spans="1:4" ht="9" customHeight="1" x14ac:dyDescent="0.25">
      <c r="A26209" s="308"/>
      <c r="B26209" s="309"/>
      <c r="C26209" s="308"/>
      <c r="D26209" s="310"/>
    </row>
    <row r="26210" spans="1:4" ht="9" customHeight="1" x14ac:dyDescent="0.25">
      <c r="A26210" s="308"/>
      <c r="B26210" s="309"/>
      <c r="C26210" s="308"/>
      <c r="D26210" s="310"/>
    </row>
    <row r="26211" spans="1:4" ht="9" customHeight="1" x14ac:dyDescent="0.25">
      <c r="A26211" s="308"/>
      <c r="B26211" s="309"/>
      <c r="C26211" s="308"/>
      <c r="D26211" s="310"/>
    </row>
    <row r="26212" spans="1:4" ht="9" customHeight="1" x14ac:dyDescent="0.25">
      <c r="A26212" s="308"/>
      <c r="B26212" s="309"/>
      <c r="C26212" s="308"/>
      <c r="D26212" s="310"/>
    </row>
    <row r="26213" spans="1:4" ht="9" customHeight="1" x14ac:dyDescent="0.25">
      <c r="A26213" s="308"/>
      <c r="B26213" s="309"/>
      <c r="C26213" s="308"/>
      <c r="D26213" s="310"/>
    </row>
    <row r="26214" spans="1:4" ht="9" customHeight="1" x14ac:dyDescent="0.25">
      <c r="A26214" s="308"/>
      <c r="B26214" s="309"/>
      <c r="C26214" s="308"/>
      <c r="D26214" s="310"/>
    </row>
    <row r="26215" spans="1:4" ht="9" customHeight="1" x14ac:dyDescent="0.25">
      <c r="A26215" s="308"/>
      <c r="B26215" s="309"/>
      <c r="C26215" s="308"/>
      <c r="D26215" s="310"/>
    </row>
    <row r="26216" spans="1:4" ht="9" customHeight="1" x14ac:dyDescent="0.25">
      <c r="A26216" s="308"/>
      <c r="B26216" s="309"/>
      <c r="C26216" s="308"/>
      <c r="D26216" s="310"/>
    </row>
    <row r="26217" spans="1:4" ht="9" customHeight="1" x14ac:dyDescent="0.25">
      <c r="A26217" s="308"/>
      <c r="B26217" s="309"/>
      <c r="C26217" s="308"/>
      <c r="D26217" s="310"/>
    </row>
    <row r="26218" spans="1:4" ht="9" customHeight="1" x14ac:dyDescent="0.25">
      <c r="A26218" s="308"/>
      <c r="B26218" s="309"/>
      <c r="C26218" s="308"/>
      <c r="D26218" s="310"/>
    </row>
    <row r="26219" spans="1:4" ht="9" customHeight="1" x14ac:dyDescent="0.25">
      <c r="A26219" s="308"/>
      <c r="B26219" s="309"/>
      <c r="C26219" s="308"/>
      <c r="D26219" s="310"/>
    </row>
    <row r="26220" spans="1:4" ht="18" customHeight="1" x14ac:dyDescent="0.25">
      <c r="A26220" s="308"/>
      <c r="B26220" s="309"/>
      <c r="C26220" s="308"/>
      <c r="D26220" s="310"/>
    </row>
    <row r="26221" spans="1:4" ht="18" customHeight="1" x14ac:dyDescent="0.25">
      <c r="A26221" s="308"/>
      <c r="B26221" s="309"/>
      <c r="C26221" s="308"/>
      <c r="D26221" s="310"/>
    </row>
    <row r="26222" spans="1:4" ht="18" customHeight="1" x14ac:dyDescent="0.25">
      <c r="A26222" s="308"/>
      <c r="B26222" s="309"/>
      <c r="C26222" s="308"/>
      <c r="D26222" s="310"/>
    </row>
    <row r="26223" spans="1:4" ht="18" customHeight="1" x14ac:dyDescent="0.25">
      <c r="A26223" s="308"/>
      <c r="B26223" s="309"/>
      <c r="C26223" s="308"/>
      <c r="D26223" s="310"/>
    </row>
    <row r="26224" spans="1:4" ht="9" customHeight="1" x14ac:dyDescent="0.25">
      <c r="A26224" s="308"/>
      <c r="B26224" s="309"/>
      <c r="C26224" s="308"/>
      <c r="D26224" s="310"/>
    </row>
    <row r="26225" spans="1:4" ht="9" customHeight="1" x14ac:dyDescent="0.25">
      <c r="A26225" s="308"/>
      <c r="B26225" s="309"/>
      <c r="C26225" s="308"/>
      <c r="D26225" s="310"/>
    </row>
    <row r="26226" spans="1:4" ht="9" customHeight="1" x14ac:dyDescent="0.25">
      <c r="A26226" s="308"/>
      <c r="B26226" s="309"/>
      <c r="C26226" s="308"/>
      <c r="D26226" s="310"/>
    </row>
    <row r="26227" spans="1:4" ht="9" customHeight="1" x14ac:dyDescent="0.25">
      <c r="A26227" s="308"/>
      <c r="B26227" s="309"/>
      <c r="C26227" s="308"/>
      <c r="D26227" s="310"/>
    </row>
    <row r="26228" spans="1:4" ht="9" customHeight="1" x14ac:dyDescent="0.25">
      <c r="A26228" s="308"/>
      <c r="B26228" s="309"/>
      <c r="C26228" s="308"/>
      <c r="D26228" s="310"/>
    </row>
    <row r="26229" spans="1:4" ht="9" customHeight="1" x14ac:dyDescent="0.25">
      <c r="A26229" s="308"/>
      <c r="B26229" s="309"/>
      <c r="C26229" s="308"/>
      <c r="D26229" s="310"/>
    </row>
    <row r="26230" spans="1:4" ht="9" customHeight="1" x14ac:dyDescent="0.25">
      <c r="A26230" s="308"/>
      <c r="B26230" s="309"/>
      <c r="C26230" s="308"/>
      <c r="D26230" s="310"/>
    </row>
    <row r="26231" spans="1:4" ht="9" customHeight="1" x14ac:dyDescent="0.25">
      <c r="A26231" s="308"/>
      <c r="B26231" s="309"/>
      <c r="C26231" s="308"/>
      <c r="D26231" s="310"/>
    </row>
    <row r="26232" spans="1:4" ht="9" customHeight="1" x14ac:dyDescent="0.25">
      <c r="A26232" s="308"/>
      <c r="B26232" s="309"/>
      <c r="C26232" s="308"/>
      <c r="D26232" s="310"/>
    </row>
    <row r="26233" spans="1:4" ht="9" customHeight="1" x14ac:dyDescent="0.25">
      <c r="A26233" s="308"/>
      <c r="B26233" s="309"/>
      <c r="C26233" s="308"/>
      <c r="D26233" s="310"/>
    </row>
    <row r="26234" spans="1:4" ht="9" customHeight="1" x14ac:dyDescent="0.25">
      <c r="A26234" s="308"/>
      <c r="B26234" s="309"/>
      <c r="C26234" s="308"/>
      <c r="D26234" s="310"/>
    </row>
    <row r="26235" spans="1:4" ht="9" customHeight="1" x14ac:dyDescent="0.25">
      <c r="A26235" s="308"/>
      <c r="B26235" s="309"/>
      <c r="C26235" s="308"/>
      <c r="D26235" s="310"/>
    </row>
    <row r="26236" spans="1:4" ht="9" customHeight="1" x14ac:dyDescent="0.25">
      <c r="A26236" s="308"/>
      <c r="B26236" s="309"/>
      <c r="C26236" s="308"/>
      <c r="D26236" s="310"/>
    </row>
    <row r="26237" spans="1:4" ht="9" customHeight="1" x14ac:dyDescent="0.25">
      <c r="A26237" s="308"/>
      <c r="B26237" s="309"/>
      <c r="C26237" s="308"/>
      <c r="D26237" s="310"/>
    </row>
    <row r="26238" spans="1:4" ht="9" customHeight="1" x14ac:dyDescent="0.25">
      <c r="A26238" s="308"/>
      <c r="B26238" s="309"/>
      <c r="C26238" s="308"/>
      <c r="D26238" s="310"/>
    </row>
    <row r="26239" spans="1:4" ht="9" customHeight="1" x14ac:dyDescent="0.25">
      <c r="A26239" s="308"/>
      <c r="B26239" s="309"/>
      <c r="C26239" s="308"/>
      <c r="D26239" s="310"/>
    </row>
    <row r="26240" spans="1:4" ht="9" customHeight="1" x14ac:dyDescent="0.25">
      <c r="A26240" s="308"/>
      <c r="B26240" s="309"/>
      <c r="C26240" s="308"/>
      <c r="D26240" s="310"/>
    </row>
    <row r="26241" spans="1:4" ht="9" customHeight="1" x14ac:dyDescent="0.25">
      <c r="A26241" s="308"/>
      <c r="B26241" s="309"/>
      <c r="C26241" s="308"/>
      <c r="D26241" s="310"/>
    </row>
    <row r="26242" spans="1:4" ht="18" customHeight="1" x14ac:dyDescent="0.25">
      <c r="A26242" s="308"/>
      <c r="B26242" s="309"/>
      <c r="C26242" s="308"/>
      <c r="D26242" s="310"/>
    </row>
    <row r="26243" spans="1:4" ht="18" customHeight="1" x14ac:dyDescent="0.25">
      <c r="A26243" s="308"/>
      <c r="B26243" s="309"/>
      <c r="C26243" s="308"/>
      <c r="D26243" s="310"/>
    </row>
    <row r="26244" spans="1:4" ht="18" customHeight="1" x14ac:dyDescent="0.25">
      <c r="A26244" s="308"/>
      <c r="B26244" s="309"/>
      <c r="C26244" s="308"/>
      <c r="D26244" s="310"/>
    </row>
    <row r="26245" spans="1:4" ht="18" customHeight="1" x14ac:dyDescent="0.25">
      <c r="A26245" s="308"/>
      <c r="B26245" s="309"/>
      <c r="C26245" s="308"/>
      <c r="D26245" s="310"/>
    </row>
    <row r="26246" spans="1:4" ht="18" customHeight="1" x14ac:dyDescent="0.25">
      <c r="A26246" s="308"/>
      <c r="B26246" s="309"/>
      <c r="C26246" s="308"/>
      <c r="D26246" s="310"/>
    </row>
    <row r="26247" spans="1:4" ht="18" customHeight="1" x14ac:dyDescent="0.25">
      <c r="A26247" s="308"/>
      <c r="B26247" s="309"/>
      <c r="C26247" s="308"/>
      <c r="D26247" s="310"/>
    </row>
    <row r="26248" spans="1:4" ht="18" customHeight="1" x14ac:dyDescent="0.25">
      <c r="A26248" s="308"/>
      <c r="B26248" s="309"/>
      <c r="C26248" s="308"/>
      <c r="D26248" s="310"/>
    </row>
    <row r="26249" spans="1:4" ht="18" customHeight="1" x14ac:dyDescent="0.25">
      <c r="A26249" s="308"/>
      <c r="B26249" s="309"/>
      <c r="C26249" s="308"/>
      <c r="D26249" s="310"/>
    </row>
    <row r="26250" spans="1:4" ht="18" customHeight="1" x14ac:dyDescent="0.25">
      <c r="A26250" s="308"/>
      <c r="B26250" s="309"/>
      <c r="C26250" s="308"/>
      <c r="D26250" s="310"/>
    </row>
    <row r="26251" spans="1:4" ht="18" customHeight="1" x14ac:dyDescent="0.25">
      <c r="A26251" s="308"/>
      <c r="B26251" s="309"/>
      <c r="C26251" s="308"/>
      <c r="D26251" s="310"/>
    </row>
    <row r="26252" spans="1:4" ht="18" customHeight="1" x14ac:dyDescent="0.25">
      <c r="A26252" s="308"/>
      <c r="B26252" s="309"/>
      <c r="C26252" s="308"/>
      <c r="D26252" s="310"/>
    </row>
    <row r="26253" spans="1:4" ht="18" customHeight="1" x14ac:dyDescent="0.25">
      <c r="A26253" s="308"/>
      <c r="B26253" s="309"/>
      <c r="C26253" s="308"/>
      <c r="D26253" s="310"/>
    </row>
    <row r="26254" spans="1:4" ht="9" customHeight="1" x14ac:dyDescent="0.25">
      <c r="A26254" s="308"/>
      <c r="B26254" s="309"/>
      <c r="C26254" s="308"/>
      <c r="D26254" s="310"/>
    </row>
    <row r="26255" spans="1:4" ht="9" customHeight="1" x14ac:dyDescent="0.25">
      <c r="A26255" s="308"/>
      <c r="B26255" s="309"/>
      <c r="C26255" s="308"/>
      <c r="D26255" s="310"/>
    </row>
    <row r="26256" spans="1:4" ht="9" customHeight="1" x14ac:dyDescent="0.25">
      <c r="A26256" s="308"/>
      <c r="B26256" s="309"/>
      <c r="C26256" s="308"/>
      <c r="D26256" s="310"/>
    </row>
    <row r="26257" spans="1:4" ht="9" customHeight="1" x14ac:dyDescent="0.25">
      <c r="A26257" s="308"/>
      <c r="B26257" s="309"/>
      <c r="C26257" s="308"/>
      <c r="D26257" s="310"/>
    </row>
    <row r="26258" spans="1:4" ht="9" customHeight="1" x14ac:dyDescent="0.25">
      <c r="A26258" s="308"/>
      <c r="B26258" s="309"/>
      <c r="C26258" s="308"/>
      <c r="D26258" s="310"/>
    </row>
    <row r="26259" spans="1:4" ht="9" customHeight="1" x14ac:dyDescent="0.25">
      <c r="A26259" s="308"/>
      <c r="B26259" s="309"/>
      <c r="C26259" s="308"/>
      <c r="D26259" s="310"/>
    </row>
    <row r="26260" spans="1:4" ht="9" customHeight="1" x14ac:dyDescent="0.25">
      <c r="A26260" s="308"/>
      <c r="B26260" s="309"/>
      <c r="C26260" s="308"/>
      <c r="D26260" s="310"/>
    </row>
    <row r="26261" spans="1:4" ht="9" customHeight="1" x14ac:dyDescent="0.25">
      <c r="A26261" s="308"/>
      <c r="B26261" s="309"/>
      <c r="C26261" s="308"/>
      <c r="D26261" s="310"/>
    </row>
    <row r="26262" spans="1:4" ht="9" customHeight="1" x14ac:dyDescent="0.25">
      <c r="A26262" s="308"/>
      <c r="B26262" s="309"/>
      <c r="C26262" s="308"/>
      <c r="D26262" s="310"/>
    </row>
    <row r="26263" spans="1:4" ht="18" customHeight="1" x14ac:dyDescent="0.25">
      <c r="A26263" s="308"/>
      <c r="B26263" s="309"/>
      <c r="C26263" s="308"/>
      <c r="D26263" s="310"/>
    </row>
    <row r="26264" spans="1:4" ht="9" customHeight="1" x14ac:dyDescent="0.25">
      <c r="A26264" s="308"/>
      <c r="B26264" s="309"/>
      <c r="C26264" s="308"/>
      <c r="D26264" s="310"/>
    </row>
    <row r="26265" spans="1:4" ht="9" customHeight="1" x14ac:dyDescent="0.25">
      <c r="A26265" s="308"/>
      <c r="B26265" s="309"/>
      <c r="C26265" s="308"/>
      <c r="D26265" s="310"/>
    </row>
    <row r="26266" spans="1:4" ht="9" customHeight="1" x14ac:dyDescent="0.25">
      <c r="A26266" s="308"/>
      <c r="B26266" s="309"/>
      <c r="C26266" s="308"/>
      <c r="D26266" s="310"/>
    </row>
    <row r="26267" spans="1:4" ht="18" customHeight="1" x14ac:dyDescent="0.25">
      <c r="A26267" s="308"/>
      <c r="B26267" s="309"/>
      <c r="C26267" s="308"/>
      <c r="D26267" s="310"/>
    </row>
    <row r="26268" spans="1:4" ht="9" customHeight="1" x14ac:dyDescent="0.25">
      <c r="A26268" s="308"/>
      <c r="B26268" s="309"/>
      <c r="C26268" s="308"/>
      <c r="D26268" s="310"/>
    </row>
    <row r="26269" spans="1:4" ht="9" customHeight="1" x14ac:dyDescent="0.25">
      <c r="A26269" s="308"/>
      <c r="B26269" s="309"/>
      <c r="C26269" s="308"/>
      <c r="D26269" s="310"/>
    </row>
    <row r="26270" spans="1:4" ht="9" customHeight="1" x14ac:dyDescent="0.25">
      <c r="A26270" s="308"/>
      <c r="B26270" s="309"/>
      <c r="C26270" s="308"/>
      <c r="D26270" s="310"/>
    </row>
    <row r="26271" spans="1:4" ht="9" customHeight="1" x14ac:dyDescent="0.25">
      <c r="A26271" s="308"/>
      <c r="B26271" s="309"/>
      <c r="C26271" s="308"/>
      <c r="D26271" s="310"/>
    </row>
    <row r="26272" spans="1:4" ht="9" customHeight="1" x14ac:dyDescent="0.25">
      <c r="A26272" s="308"/>
      <c r="B26272" s="309"/>
      <c r="C26272" s="308"/>
      <c r="D26272" s="310"/>
    </row>
    <row r="26273" spans="1:4" ht="9" customHeight="1" x14ac:dyDescent="0.25">
      <c r="A26273" s="308"/>
      <c r="B26273" s="309"/>
      <c r="C26273" s="308"/>
      <c r="D26273" s="310"/>
    </row>
    <row r="26274" spans="1:4" ht="9" customHeight="1" x14ac:dyDescent="0.25">
      <c r="A26274" s="308"/>
      <c r="B26274" s="309"/>
      <c r="C26274" s="308"/>
      <c r="D26274" s="310"/>
    </row>
    <row r="26275" spans="1:4" ht="9" customHeight="1" x14ac:dyDescent="0.25">
      <c r="A26275" s="308"/>
      <c r="B26275" s="309"/>
      <c r="C26275" s="308"/>
      <c r="D26275" s="310"/>
    </row>
    <row r="26276" spans="1:4" ht="9" customHeight="1" x14ac:dyDescent="0.25">
      <c r="A26276" s="308"/>
      <c r="B26276" s="309"/>
      <c r="C26276" s="308"/>
      <c r="D26276" s="310"/>
    </row>
    <row r="26277" spans="1:4" ht="9" customHeight="1" x14ac:dyDescent="0.25">
      <c r="A26277" s="308"/>
      <c r="B26277" s="309"/>
      <c r="C26277" s="308"/>
      <c r="D26277" s="310"/>
    </row>
    <row r="26278" spans="1:4" ht="9" customHeight="1" x14ac:dyDescent="0.25">
      <c r="A26278" s="308"/>
      <c r="B26278" s="309"/>
      <c r="C26278" s="308"/>
      <c r="D26278" s="310"/>
    </row>
    <row r="26279" spans="1:4" ht="9" customHeight="1" x14ac:dyDescent="0.25">
      <c r="A26279" s="308"/>
      <c r="B26279" s="309"/>
      <c r="C26279" s="308"/>
      <c r="D26279" s="310"/>
    </row>
    <row r="26280" spans="1:4" ht="9" customHeight="1" x14ac:dyDescent="0.25">
      <c r="A26280" s="308"/>
      <c r="B26280" s="309"/>
      <c r="C26280" s="308"/>
      <c r="D26280" s="310"/>
    </row>
    <row r="26281" spans="1:4" ht="9" customHeight="1" x14ac:dyDescent="0.25">
      <c r="A26281" s="308"/>
      <c r="B26281" s="309"/>
      <c r="C26281" s="308"/>
      <c r="D26281" s="310"/>
    </row>
    <row r="26282" spans="1:4" ht="9" customHeight="1" x14ac:dyDescent="0.25">
      <c r="A26282" s="308"/>
      <c r="B26282" s="309"/>
      <c r="C26282" s="308"/>
      <c r="D26282" s="310"/>
    </row>
    <row r="26283" spans="1:4" ht="9" customHeight="1" x14ac:dyDescent="0.25">
      <c r="A26283" s="308"/>
      <c r="B26283" s="309"/>
      <c r="C26283" s="308"/>
      <c r="D26283" s="310"/>
    </row>
    <row r="26284" spans="1:4" ht="9" customHeight="1" x14ac:dyDescent="0.25">
      <c r="A26284" s="308"/>
      <c r="B26284" s="309"/>
      <c r="C26284" s="308"/>
      <c r="D26284" s="310"/>
    </row>
    <row r="26285" spans="1:4" ht="9" customHeight="1" x14ac:dyDescent="0.25">
      <c r="A26285" s="308"/>
      <c r="B26285" s="309"/>
      <c r="C26285" s="308"/>
      <c r="D26285" s="310"/>
    </row>
    <row r="26286" spans="1:4" ht="9" customHeight="1" x14ac:dyDescent="0.25">
      <c r="A26286" s="308"/>
      <c r="B26286" s="309"/>
      <c r="C26286" s="308"/>
      <c r="D26286" s="310"/>
    </row>
    <row r="26287" spans="1:4" ht="9" customHeight="1" x14ac:dyDescent="0.25">
      <c r="A26287" s="308"/>
      <c r="B26287" s="309"/>
      <c r="C26287" s="308"/>
      <c r="D26287" s="310"/>
    </row>
    <row r="26288" spans="1:4" ht="9" customHeight="1" x14ac:dyDescent="0.25">
      <c r="A26288" s="308"/>
      <c r="B26288" s="309"/>
      <c r="C26288" s="308"/>
      <c r="D26288" s="310"/>
    </row>
    <row r="26289" spans="1:4" ht="9" customHeight="1" x14ac:dyDescent="0.25">
      <c r="A26289" s="308"/>
      <c r="B26289" s="309"/>
      <c r="C26289" s="308"/>
      <c r="D26289" s="310"/>
    </row>
    <row r="26290" spans="1:4" ht="9" customHeight="1" x14ac:dyDescent="0.25">
      <c r="A26290" s="308"/>
      <c r="B26290" s="309"/>
      <c r="C26290" s="308"/>
      <c r="D26290" s="310"/>
    </row>
    <row r="26291" spans="1:4" ht="9" customHeight="1" x14ac:dyDescent="0.25">
      <c r="A26291" s="308"/>
      <c r="B26291" s="309"/>
      <c r="C26291" s="308"/>
      <c r="D26291" s="310"/>
    </row>
    <row r="26292" spans="1:4" ht="9" customHeight="1" x14ac:dyDescent="0.25">
      <c r="A26292" s="308"/>
      <c r="B26292" s="309"/>
      <c r="C26292" s="308"/>
      <c r="D26292" s="310"/>
    </row>
    <row r="26293" spans="1:4" ht="9" customHeight="1" x14ac:dyDescent="0.25">
      <c r="A26293" s="308"/>
      <c r="B26293" s="309"/>
      <c r="C26293" s="308"/>
      <c r="D26293" s="310"/>
    </row>
    <row r="26294" spans="1:4" ht="9" customHeight="1" x14ac:dyDescent="0.25">
      <c r="A26294" s="308"/>
      <c r="B26294" s="309"/>
      <c r="C26294" s="308"/>
      <c r="D26294" s="310"/>
    </row>
    <row r="26295" spans="1:4" ht="9" customHeight="1" x14ac:dyDescent="0.25">
      <c r="A26295" s="308"/>
      <c r="B26295" s="309"/>
      <c r="C26295" s="308"/>
      <c r="D26295" s="310"/>
    </row>
    <row r="26296" spans="1:4" ht="9" customHeight="1" x14ac:dyDescent="0.25">
      <c r="A26296" s="308"/>
      <c r="B26296" s="309"/>
      <c r="C26296" s="308"/>
      <c r="D26296" s="310"/>
    </row>
    <row r="26297" spans="1:4" ht="9" customHeight="1" x14ac:dyDescent="0.25">
      <c r="A26297" s="308"/>
      <c r="B26297" s="309"/>
      <c r="C26297" s="308"/>
      <c r="D26297" s="310"/>
    </row>
    <row r="26298" spans="1:4" ht="9" customHeight="1" x14ac:dyDescent="0.25">
      <c r="A26298" s="308"/>
      <c r="B26298" s="309"/>
      <c r="C26298" s="308"/>
      <c r="D26298" s="310"/>
    </row>
    <row r="26299" spans="1:4" ht="9" customHeight="1" x14ac:dyDescent="0.25">
      <c r="A26299" s="308"/>
      <c r="B26299" s="309"/>
      <c r="C26299" s="308"/>
      <c r="D26299" s="310"/>
    </row>
    <row r="26300" spans="1:4" ht="9" customHeight="1" x14ac:dyDescent="0.25">
      <c r="A26300" s="308"/>
      <c r="B26300" s="309"/>
      <c r="C26300" s="308"/>
      <c r="D26300" s="310"/>
    </row>
    <row r="26301" spans="1:4" ht="9" customHeight="1" x14ac:dyDescent="0.25">
      <c r="A26301" s="308"/>
      <c r="B26301" s="309"/>
      <c r="C26301" s="308"/>
      <c r="D26301" s="310"/>
    </row>
    <row r="26302" spans="1:4" ht="9" customHeight="1" x14ac:dyDescent="0.25">
      <c r="A26302" s="308"/>
      <c r="B26302" s="309"/>
      <c r="C26302" s="308"/>
      <c r="D26302" s="310"/>
    </row>
    <row r="26303" spans="1:4" ht="9" customHeight="1" x14ac:dyDescent="0.25">
      <c r="A26303" s="308"/>
      <c r="B26303" s="309"/>
      <c r="C26303" s="308"/>
      <c r="D26303" s="310"/>
    </row>
    <row r="26304" spans="1:4" ht="9" customHeight="1" x14ac:dyDescent="0.25">
      <c r="A26304" s="308"/>
      <c r="B26304" s="309"/>
      <c r="C26304" s="308"/>
      <c r="D26304" s="310"/>
    </row>
    <row r="26305" spans="1:4" ht="9" customHeight="1" x14ac:dyDescent="0.25">
      <c r="A26305" s="308"/>
      <c r="B26305" s="309"/>
      <c r="C26305" s="308"/>
      <c r="D26305" s="310"/>
    </row>
    <row r="26306" spans="1:4" ht="9" customHeight="1" x14ac:dyDescent="0.25">
      <c r="A26306" s="308"/>
      <c r="B26306" s="309"/>
      <c r="C26306" s="308"/>
      <c r="D26306" s="310"/>
    </row>
    <row r="26307" spans="1:4" ht="18" customHeight="1" x14ac:dyDescent="0.25">
      <c r="A26307" s="308"/>
      <c r="B26307" s="309"/>
      <c r="C26307" s="308"/>
      <c r="D26307" s="310"/>
    </row>
    <row r="26308" spans="1:4" ht="9" customHeight="1" x14ac:dyDescent="0.25">
      <c r="A26308" s="308"/>
      <c r="B26308" s="309"/>
      <c r="C26308" s="308"/>
      <c r="D26308" s="310"/>
    </row>
    <row r="26309" spans="1:4" ht="9" customHeight="1" x14ac:dyDescent="0.25">
      <c r="A26309" s="308"/>
      <c r="B26309" s="309"/>
      <c r="C26309" s="308"/>
      <c r="D26309" s="310"/>
    </row>
    <row r="26310" spans="1:4" ht="9" customHeight="1" x14ac:dyDescent="0.25">
      <c r="A26310" s="308"/>
      <c r="B26310" s="309"/>
      <c r="C26310" s="308"/>
      <c r="D26310" s="310"/>
    </row>
    <row r="26311" spans="1:4" ht="18" customHeight="1" x14ac:dyDescent="0.25">
      <c r="A26311" s="308"/>
      <c r="B26311" s="309"/>
      <c r="C26311" s="308"/>
      <c r="D26311" s="310"/>
    </row>
    <row r="26312" spans="1:4" ht="18" customHeight="1" x14ac:dyDescent="0.25">
      <c r="A26312" s="308"/>
      <c r="B26312" s="309"/>
      <c r="C26312" s="308"/>
      <c r="D26312" s="310"/>
    </row>
    <row r="26313" spans="1:4" ht="18" customHeight="1" x14ac:dyDescent="0.25">
      <c r="A26313" s="308"/>
      <c r="B26313" s="309"/>
      <c r="C26313" s="308"/>
      <c r="D26313" s="310"/>
    </row>
    <row r="26314" spans="1:4" ht="18" customHeight="1" x14ac:dyDescent="0.25">
      <c r="A26314" s="308"/>
      <c r="B26314" s="309"/>
      <c r="C26314" s="308"/>
      <c r="D26314" s="310"/>
    </row>
    <row r="26315" spans="1:4" ht="18" customHeight="1" x14ac:dyDescent="0.25">
      <c r="A26315" s="308"/>
      <c r="B26315" s="309"/>
      <c r="C26315" s="308"/>
      <c r="D26315" s="310"/>
    </row>
    <row r="26316" spans="1:4" ht="18" customHeight="1" x14ac:dyDescent="0.25">
      <c r="A26316" s="308"/>
      <c r="B26316" s="309"/>
      <c r="C26316" s="308"/>
      <c r="D26316" s="310"/>
    </row>
    <row r="26317" spans="1:4" ht="9" customHeight="1" x14ac:dyDescent="0.25">
      <c r="A26317" s="308"/>
      <c r="B26317" s="309"/>
      <c r="C26317" s="308"/>
      <c r="D26317" s="310"/>
    </row>
    <row r="26318" spans="1:4" ht="9" customHeight="1" x14ac:dyDescent="0.25">
      <c r="A26318" s="308"/>
      <c r="B26318" s="309"/>
      <c r="C26318" s="308"/>
      <c r="D26318" s="310"/>
    </row>
    <row r="26319" spans="1:4" ht="9" customHeight="1" x14ac:dyDescent="0.25">
      <c r="A26319" s="308"/>
      <c r="B26319" s="309"/>
      <c r="C26319" s="308"/>
      <c r="D26319" s="310"/>
    </row>
    <row r="26320" spans="1:4" ht="9" customHeight="1" x14ac:dyDescent="0.25">
      <c r="A26320" s="308"/>
      <c r="B26320" s="309"/>
      <c r="C26320" s="308"/>
      <c r="D26320" s="310"/>
    </row>
    <row r="26321" spans="1:4" ht="9" customHeight="1" x14ac:dyDescent="0.25">
      <c r="A26321" s="308"/>
      <c r="B26321" s="309"/>
      <c r="C26321" s="308"/>
      <c r="D26321" s="310"/>
    </row>
    <row r="26322" spans="1:4" ht="9" customHeight="1" x14ac:dyDescent="0.25">
      <c r="A26322" s="308"/>
      <c r="B26322" s="309"/>
      <c r="C26322" s="308"/>
      <c r="D26322" s="310"/>
    </row>
    <row r="26323" spans="1:4" ht="9" customHeight="1" x14ac:dyDescent="0.25">
      <c r="A26323" s="308"/>
      <c r="B26323" s="309"/>
      <c r="C26323" s="308"/>
      <c r="D26323" s="310"/>
    </row>
    <row r="26324" spans="1:4" ht="9" customHeight="1" x14ac:dyDescent="0.25">
      <c r="A26324" s="308"/>
      <c r="B26324" s="309"/>
      <c r="C26324" s="308"/>
      <c r="D26324" s="310"/>
    </row>
    <row r="26325" spans="1:4" ht="9" customHeight="1" x14ac:dyDescent="0.25">
      <c r="A26325" s="308"/>
      <c r="B26325" s="309"/>
      <c r="C26325" s="308"/>
      <c r="D26325" s="310"/>
    </row>
    <row r="26326" spans="1:4" ht="9" customHeight="1" x14ac:dyDescent="0.25">
      <c r="A26326" s="308"/>
      <c r="B26326" s="309"/>
      <c r="C26326" s="308"/>
      <c r="D26326" s="310"/>
    </row>
    <row r="26327" spans="1:4" ht="9" customHeight="1" x14ac:dyDescent="0.25">
      <c r="A26327" s="308"/>
      <c r="B26327" s="309"/>
      <c r="C26327" s="308"/>
      <c r="D26327" s="310"/>
    </row>
    <row r="26328" spans="1:4" ht="9" customHeight="1" x14ac:dyDescent="0.25">
      <c r="A26328" s="308"/>
      <c r="B26328" s="309"/>
      <c r="C26328" s="308"/>
      <c r="D26328" s="310"/>
    </row>
    <row r="26329" spans="1:4" ht="9" customHeight="1" x14ac:dyDescent="0.25">
      <c r="A26329" s="308"/>
      <c r="B26329" s="309"/>
      <c r="C26329" s="308"/>
      <c r="D26329" s="310"/>
    </row>
    <row r="26330" spans="1:4" ht="9" customHeight="1" x14ac:dyDescent="0.25">
      <c r="A26330" s="308"/>
      <c r="B26330" s="309"/>
      <c r="C26330" s="308"/>
      <c r="D26330" s="310"/>
    </row>
    <row r="26331" spans="1:4" ht="9" customHeight="1" x14ac:dyDescent="0.25">
      <c r="A26331" s="308"/>
      <c r="B26331" s="309"/>
      <c r="C26331" s="308"/>
      <c r="D26331" s="310"/>
    </row>
    <row r="26332" spans="1:4" ht="9" customHeight="1" x14ac:dyDescent="0.25">
      <c r="A26332" s="308"/>
      <c r="B26332" s="309"/>
      <c r="C26332" s="308"/>
      <c r="D26332" s="310"/>
    </row>
    <row r="26333" spans="1:4" ht="9" customHeight="1" x14ac:dyDescent="0.25">
      <c r="A26333" s="308"/>
      <c r="B26333" s="309"/>
      <c r="C26333" s="308"/>
      <c r="D26333" s="310"/>
    </row>
    <row r="26334" spans="1:4" ht="9" customHeight="1" x14ac:dyDescent="0.25">
      <c r="A26334" s="308"/>
      <c r="B26334" s="309"/>
      <c r="C26334" s="308"/>
      <c r="D26334" s="310"/>
    </row>
    <row r="26335" spans="1:4" ht="9" customHeight="1" x14ac:dyDescent="0.25">
      <c r="A26335" s="308"/>
      <c r="B26335" s="309"/>
      <c r="C26335" s="308"/>
      <c r="D26335" s="310"/>
    </row>
    <row r="26336" spans="1:4" ht="9" customHeight="1" x14ac:dyDescent="0.25">
      <c r="A26336" s="308"/>
      <c r="B26336" s="309"/>
      <c r="C26336" s="308"/>
      <c r="D26336" s="310"/>
    </row>
    <row r="26337" spans="1:4" ht="9" customHeight="1" x14ac:dyDescent="0.25">
      <c r="A26337" s="308"/>
      <c r="B26337" s="309"/>
      <c r="C26337" s="308"/>
      <c r="D26337" s="310"/>
    </row>
    <row r="26338" spans="1:4" ht="9" customHeight="1" x14ac:dyDescent="0.25">
      <c r="A26338" s="308"/>
      <c r="B26338" s="309"/>
      <c r="C26338" s="308"/>
      <c r="D26338" s="310"/>
    </row>
    <row r="26339" spans="1:4" ht="9" customHeight="1" x14ac:dyDescent="0.25">
      <c r="A26339" s="308"/>
      <c r="B26339" s="309"/>
      <c r="C26339" s="308"/>
      <c r="D26339" s="310"/>
    </row>
    <row r="26340" spans="1:4" ht="9" customHeight="1" x14ac:dyDescent="0.25">
      <c r="A26340" s="308"/>
      <c r="B26340" s="309"/>
      <c r="C26340" s="308"/>
      <c r="D26340" s="310"/>
    </row>
    <row r="26341" spans="1:4" ht="9" customHeight="1" x14ac:dyDescent="0.25">
      <c r="A26341" s="308"/>
      <c r="B26341" s="309"/>
      <c r="C26341" s="308"/>
      <c r="D26341" s="310"/>
    </row>
    <row r="26342" spans="1:4" ht="9" customHeight="1" x14ac:dyDescent="0.25">
      <c r="A26342" s="308"/>
      <c r="B26342" s="309"/>
      <c r="C26342" s="308"/>
      <c r="D26342" s="310"/>
    </row>
    <row r="26343" spans="1:4" ht="9" customHeight="1" x14ac:dyDescent="0.25">
      <c r="A26343" s="308"/>
      <c r="B26343" s="309"/>
      <c r="C26343" s="308"/>
      <c r="D26343" s="310"/>
    </row>
    <row r="26344" spans="1:4" ht="9" customHeight="1" x14ac:dyDescent="0.25">
      <c r="A26344" s="308"/>
      <c r="B26344" s="309"/>
      <c r="C26344" s="308"/>
      <c r="D26344" s="310"/>
    </row>
    <row r="26345" spans="1:4" ht="9" customHeight="1" x14ac:dyDescent="0.25">
      <c r="A26345" s="308"/>
      <c r="B26345" s="309"/>
      <c r="C26345" s="308"/>
      <c r="D26345" s="310"/>
    </row>
    <row r="26346" spans="1:4" ht="18" customHeight="1" x14ac:dyDescent="0.25">
      <c r="A26346" s="308"/>
      <c r="B26346" s="309"/>
      <c r="C26346" s="308"/>
      <c r="D26346" s="310"/>
    </row>
    <row r="26347" spans="1:4" ht="18" customHeight="1" x14ac:dyDescent="0.25">
      <c r="A26347" s="308"/>
      <c r="B26347" s="309"/>
      <c r="C26347" s="308"/>
      <c r="D26347" s="310"/>
    </row>
    <row r="26348" spans="1:4" ht="9" customHeight="1" x14ac:dyDescent="0.25">
      <c r="A26348" s="308"/>
      <c r="B26348" s="309"/>
      <c r="C26348" s="308"/>
      <c r="D26348" s="310"/>
    </row>
    <row r="26349" spans="1:4" ht="9" customHeight="1" x14ac:dyDescent="0.25">
      <c r="A26349" s="308"/>
      <c r="B26349" s="309"/>
      <c r="C26349" s="308"/>
      <c r="D26349" s="310"/>
    </row>
    <row r="26350" spans="1:4" ht="9" customHeight="1" x14ac:dyDescent="0.25">
      <c r="A26350" s="308"/>
      <c r="B26350" s="309"/>
      <c r="C26350" s="308"/>
      <c r="D26350" s="310"/>
    </row>
    <row r="26351" spans="1:4" ht="9" customHeight="1" x14ac:dyDescent="0.25">
      <c r="A26351" s="308"/>
      <c r="B26351" s="309"/>
      <c r="C26351" s="308"/>
      <c r="D26351" s="310"/>
    </row>
    <row r="26352" spans="1:4" ht="9" customHeight="1" x14ac:dyDescent="0.25">
      <c r="A26352" s="308"/>
      <c r="B26352" s="309"/>
      <c r="C26352" s="308"/>
      <c r="D26352" s="310"/>
    </row>
    <row r="26353" spans="1:4" ht="9" customHeight="1" x14ac:dyDescent="0.25">
      <c r="A26353" s="308"/>
      <c r="B26353" s="309"/>
      <c r="C26353" s="308"/>
      <c r="D26353" s="310"/>
    </row>
    <row r="26354" spans="1:4" ht="9" customHeight="1" x14ac:dyDescent="0.25">
      <c r="A26354" s="308"/>
      <c r="B26354" s="309"/>
      <c r="C26354" s="308"/>
      <c r="D26354" s="310"/>
    </row>
    <row r="26355" spans="1:4" ht="9" customHeight="1" x14ac:dyDescent="0.25">
      <c r="A26355" s="308"/>
      <c r="B26355" s="309"/>
      <c r="C26355" s="308"/>
      <c r="D26355" s="310"/>
    </row>
    <row r="26356" spans="1:4" ht="9" customHeight="1" x14ac:dyDescent="0.25">
      <c r="A26356" s="308"/>
      <c r="B26356" s="309"/>
      <c r="C26356" s="308"/>
      <c r="D26356" s="310"/>
    </row>
    <row r="26357" spans="1:4" ht="9" customHeight="1" x14ac:dyDescent="0.25">
      <c r="A26357" s="308"/>
      <c r="B26357" s="309"/>
      <c r="C26357" s="308"/>
      <c r="D26357" s="310"/>
    </row>
    <row r="26358" spans="1:4" ht="9" customHeight="1" x14ac:dyDescent="0.25">
      <c r="A26358" s="308"/>
      <c r="B26358" s="309"/>
      <c r="C26358" s="308"/>
      <c r="D26358" s="310"/>
    </row>
    <row r="26359" spans="1:4" ht="9" customHeight="1" x14ac:dyDescent="0.25">
      <c r="A26359" s="308"/>
      <c r="B26359" s="309"/>
      <c r="C26359" s="308"/>
      <c r="D26359" s="310"/>
    </row>
    <row r="26360" spans="1:4" ht="9" customHeight="1" x14ac:dyDescent="0.25">
      <c r="A26360" s="308"/>
      <c r="B26360" s="309"/>
      <c r="C26360" s="308"/>
      <c r="D26360" s="310"/>
    </row>
    <row r="26361" spans="1:4" ht="9" customHeight="1" x14ac:dyDescent="0.25">
      <c r="A26361" s="308"/>
      <c r="B26361" s="309"/>
      <c r="C26361" s="308"/>
      <c r="D26361" s="310"/>
    </row>
    <row r="26362" spans="1:4" ht="9" customHeight="1" x14ac:dyDescent="0.25">
      <c r="A26362" s="308"/>
      <c r="B26362" s="309"/>
      <c r="C26362" s="308"/>
      <c r="D26362" s="310"/>
    </row>
    <row r="26363" spans="1:4" ht="9" customHeight="1" x14ac:dyDescent="0.25">
      <c r="A26363" s="308"/>
      <c r="B26363" s="309"/>
      <c r="C26363" s="308"/>
      <c r="D26363" s="310"/>
    </row>
    <row r="26364" spans="1:4" ht="18" customHeight="1" x14ac:dyDescent="0.25">
      <c r="A26364" s="308"/>
      <c r="B26364" s="309"/>
      <c r="C26364" s="308"/>
      <c r="D26364" s="310"/>
    </row>
    <row r="26365" spans="1:4" ht="18" customHeight="1" x14ac:dyDescent="0.25">
      <c r="A26365" s="308"/>
      <c r="B26365" s="309"/>
      <c r="C26365" s="308"/>
      <c r="D26365" s="310"/>
    </row>
    <row r="26366" spans="1:4" ht="9" customHeight="1" x14ac:dyDescent="0.25">
      <c r="A26366" s="308"/>
      <c r="B26366" s="309"/>
      <c r="C26366" s="308"/>
      <c r="D26366" s="310"/>
    </row>
    <row r="26367" spans="1:4" ht="9" customHeight="1" x14ac:dyDescent="0.25">
      <c r="A26367" s="308"/>
      <c r="B26367" s="309"/>
      <c r="C26367" s="308"/>
      <c r="D26367" s="310"/>
    </row>
    <row r="26368" spans="1:4" ht="9" customHeight="1" x14ac:dyDescent="0.25">
      <c r="A26368" s="308"/>
      <c r="B26368" s="309"/>
      <c r="C26368" s="308"/>
      <c r="D26368" s="310"/>
    </row>
    <row r="26369" spans="1:4" ht="9" customHeight="1" x14ac:dyDescent="0.25">
      <c r="A26369" s="308"/>
      <c r="B26369" s="309"/>
      <c r="C26369" s="308"/>
      <c r="D26369" s="310"/>
    </row>
    <row r="26370" spans="1:4" ht="9" customHeight="1" x14ac:dyDescent="0.25">
      <c r="A26370" s="308"/>
      <c r="B26370" s="309"/>
      <c r="C26370" s="308"/>
      <c r="D26370" s="310"/>
    </row>
    <row r="26371" spans="1:4" ht="9" customHeight="1" x14ac:dyDescent="0.25">
      <c r="A26371" s="308"/>
      <c r="B26371" s="309"/>
      <c r="C26371" s="308"/>
      <c r="D26371" s="310"/>
    </row>
    <row r="26372" spans="1:4" ht="9" customHeight="1" x14ac:dyDescent="0.25">
      <c r="A26372" s="308"/>
      <c r="B26372" s="309"/>
      <c r="C26372" s="308"/>
      <c r="D26372" s="310"/>
    </row>
    <row r="26373" spans="1:4" ht="9" customHeight="1" x14ac:dyDescent="0.25">
      <c r="A26373" s="308"/>
      <c r="B26373" s="309"/>
      <c r="C26373" s="308"/>
      <c r="D26373" s="310"/>
    </row>
    <row r="26374" spans="1:4" ht="9" customHeight="1" x14ac:dyDescent="0.25">
      <c r="A26374" s="308"/>
      <c r="B26374" s="309"/>
      <c r="C26374" s="308"/>
      <c r="D26374" s="310"/>
    </row>
    <row r="26375" spans="1:4" ht="9" customHeight="1" x14ac:dyDescent="0.25">
      <c r="A26375" s="308"/>
      <c r="B26375" s="309"/>
      <c r="C26375" s="308"/>
      <c r="D26375" s="310"/>
    </row>
    <row r="26376" spans="1:4" ht="9" customHeight="1" x14ac:dyDescent="0.25">
      <c r="A26376" s="308"/>
      <c r="B26376" s="309"/>
      <c r="C26376" s="308"/>
      <c r="D26376" s="310"/>
    </row>
    <row r="26377" spans="1:4" ht="9" customHeight="1" x14ac:dyDescent="0.25">
      <c r="A26377" s="308"/>
      <c r="B26377" s="309"/>
      <c r="C26377" s="308"/>
      <c r="D26377" s="310"/>
    </row>
    <row r="26378" spans="1:4" ht="9" customHeight="1" x14ac:dyDescent="0.25">
      <c r="A26378" s="308"/>
      <c r="B26378" s="309"/>
      <c r="C26378" s="308"/>
      <c r="D26378" s="310"/>
    </row>
    <row r="26379" spans="1:4" ht="9" customHeight="1" x14ac:dyDescent="0.25">
      <c r="A26379" s="308"/>
      <c r="B26379" s="309"/>
      <c r="C26379" s="308"/>
      <c r="D26379" s="310"/>
    </row>
    <row r="26380" spans="1:4" ht="9" customHeight="1" x14ac:dyDescent="0.25">
      <c r="A26380" s="308"/>
      <c r="B26380" s="309"/>
      <c r="C26380" s="308"/>
      <c r="D26380" s="310"/>
    </row>
    <row r="26381" spans="1:4" ht="9" customHeight="1" x14ac:dyDescent="0.25">
      <c r="A26381" s="308"/>
      <c r="B26381" s="309"/>
      <c r="C26381" s="308"/>
      <c r="D26381" s="310"/>
    </row>
    <row r="26382" spans="1:4" ht="9" customHeight="1" x14ac:dyDescent="0.25">
      <c r="A26382" s="308"/>
      <c r="B26382" s="309"/>
      <c r="C26382" s="308"/>
      <c r="D26382" s="310"/>
    </row>
    <row r="26383" spans="1:4" ht="9" customHeight="1" x14ac:dyDescent="0.25">
      <c r="A26383" s="308"/>
      <c r="B26383" s="309"/>
      <c r="C26383" s="308"/>
      <c r="D26383" s="310"/>
    </row>
    <row r="26384" spans="1:4" ht="9" customHeight="1" x14ac:dyDescent="0.25">
      <c r="A26384" s="308"/>
      <c r="B26384" s="309"/>
      <c r="C26384" s="308"/>
      <c r="D26384" s="310"/>
    </row>
    <row r="26385" spans="1:4" ht="9" customHeight="1" x14ac:dyDescent="0.25">
      <c r="A26385" s="308"/>
      <c r="B26385" s="309"/>
      <c r="C26385" s="308"/>
      <c r="D26385" s="310"/>
    </row>
    <row r="26386" spans="1:4" ht="9" customHeight="1" x14ac:dyDescent="0.25">
      <c r="A26386" s="308"/>
      <c r="B26386" s="309"/>
      <c r="C26386" s="308"/>
      <c r="D26386" s="310"/>
    </row>
    <row r="26387" spans="1:4" ht="9" customHeight="1" x14ac:dyDescent="0.25">
      <c r="A26387" s="308"/>
      <c r="B26387" s="309"/>
      <c r="C26387" s="308"/>
      <c r="D26387" s="310"/>
    </row>
    <row r="26388" spans="1:4" ht="9" customHeight="1" x14ac:dyDescent="0.25">
      <c r="A26388" s="308"/>
      <c r="B26388" s="309"/>
      <c r="C26388" s="308"/>
      <c r="D26388" s="310"/>
    </row>
    <row r="26389" spans="1:4" ht="9" customHeight="1" x14ac:dyDescent="0.25">
      <c r="A26389" s="308"/>
      <c r="B26389" s="309"/>
      <c r="C26389" s="308"/>
      <c r="D26389" s="310"/>
    </row>
    <row r="26390" spans="1:4" ht="9" customHeight="1" x14ac:dyDescent="0.25">
      <c r="A26390" s="308"/>
      <c r="B26390" s="309"/>
      <c r="C26390" s="308"/>
      <c r="D26390" s="310"/>
    </row>
    <row r="26391" spans="1:4" ht="9" customHeight="1" x14ac:dyDescent="0.25">
      <c r="A26391" s="308"/>
      <c r="B26391" s="309"/>
      <c r="C26391" s="308"/>
      <c r="D26391" s="310"/>
    </row>
    <row r="26392" spans="1:4" ht="9" customHeight="1" x14ac:dyDescent="0.25">
      <c r="A26392" s="308"/>
      <c r="B26392" s="309"/>
      <c r="C26392" s="308"/>
      <c r="D26392" s="310"/>
    </row>
    <row r="26393" spans="1:4" ht="9" customHeight="1" x14ac:dyDescent="0.25">
      <c r="A26393" s="308"/>
      <c r="B26393" s="309"/>
      <c r="C26393" s="308"/>
      <c r="D26393" s="310"/>
    </row>
    <row r="26394" spans="1:4" ht="9" customHeight="1" x14ac:dyDescent="0.25">
      <c r="A26394" s="308"/>
      <c r="B26394" s="309"/>
      <c r="C26394" s="308"/>
      <c r="D26394" s="310"/>
    </row>
    <row r="26395" spans="1:4" ht="18" customHeight="1" x14ac:dyDescent="0.25">
      <c r="A26395" s="308"/>
      <c r="B26395" s="309"/>
      <c r="C26395" s="308"/>
      <c r="D26395" s="310"/>
    </row>
    <row r="26396" spans="1:4" ht="9" customHeight="1" x14ac:dyDescent="0.25">
      <c r="A26396" s="308"/>
      <c r="B26396" s="309"/>
      <c r="C26396" s="308"/>
      <c r="D26396" s="310"/>
    </row>
    <row r="26397" spans="1:4" ht="9" customHeight="1" x14ac:dyDescent="0.25">
      <c r="A26397" s="308"/>
      <c r="B26397" s="309"/>
      <c r="C26397" s="308"/>
      <c r="D26397" s="310"/>
    </row>
    <row r="26398" spans="1:4" ht="9" customHeight="1" x14ac:dyDescent="0.25">
      <c r="A26398" s="308"/>
      <c r="B26398" s="309"/>
      <c r="C26398" s="308"/>
      <c r="D26398" s="310"/>
    </row>
    <row r="26399" spans="1:4" ht="9" customHeight="1" x14ac:dyDescent="0.25">
      <c r="A26399" s="308"/>
      <c r="B26399" s="309"/>
      <c r="C26399" s="308"/>
      <c r="D26399" s="310"/>
    </row>
    <row r="26400" spans="1:4" ht="9" customHeight="1" x14ac:dyDescent="0.25">
      <c r="A26400" s="308"/>
      <c r="B26400" s="309"/>
      <c r="C26400" s="308"/>
      <c r="D26400" s="310"/>
    </row>
    <row r="26401" spans="1:4" ht="9" customHeight="1" x14ac:dyDescent="0.25">
      <c r="A26401" s="308"/>
      <c r="B26401" s="309"/>
      <c r="C26401" s="308"/>
      <c r="D26401" s="310"/>
    </row>
    <row r="26402" spans="1:4" ht="9" customHeight="1" x14ac:dyDescent="0.25">
      <c r="A26402" s="308"/>
      <c r="B26402" s="309"/>
      <c r="C26402" s="308"/>
      <c r="D26402" s="310"/>
    </row>
    <row r="26403" spans="1:4" ht="9" customHeight="1" x14ac:dyDescent="0.25">
      <c r="A26403" s="308"/>
      <c r="B26403" s="309"/>
      <c r="C26403" s="308"/>
      <c r="D26403" s="310"/>
    </row>
    <row r="26404" spans="1:4" ht="9" customHeight="1" x14ac:dyDescent="0.25">
      <c r="A26404" s="308"/>
      <c r="B26404" s="309"/>
      <c r="C26404" s="308"/>
      <c r="D26404" s="310"/>
    </row>
    <row r="26405" spans="1:4" ht="9" customHeight="1" x14ac:dyDescent="0.25">
      <c r="A26405" s="308"/>
      <c r="B26405" s="309"/>
      <c r="C26405" s="308"/>
      <c r="D26405" s="310"/>
    </row>
    <row r="26406" spans="1:4" ht="9" customHeight="1" x14ac:dyDescent="0.25">
      <c r="A26406" s="308"/>
      <c r="B26406" s="309"/>
      <c r="C26406" s="308"/>
      <c r="D26406" s="310"/>
    </row>
    <row r="26407" spans="1:4" ht="9" customHeight="1" x14ac:dyDescent="0.25">
      <c r="A26407" s="308"/>
      <c r="B26407" s="309"/>
      <c r="C26407" s="308"/>
      <c r="D26407" s="310"/>
    </row>
    <row r="26408" spans="1:4" ht="9" customHeight="1" x14ac:dyDescent="0.25">
      <c r="A26408" s="308"/>
      <c r="B26408" s="309"/>
      <c r="C26408" s="308"/>
      <c r="D26408" s="310"/>
    </row>
    <row r="26409" spans="1:4" ht="9" customHeight="1" x14ac:dyDescent="0.25">
      <c r="A26409" s="308"/>
      <c r="B26409" s="309"/>
      <c r="C26409" s="308"/>
      <c r="D26409" s="310"/>
    </row>
    <row r="26410" spans="1:4" ht="9" customHeight="1" x14ac:dyDescent="0.25">
      <c r="A26410" s="308"/>
      <c r="B26410" s="309"/>
      <c r="C26410" s="308"/>
      <c r="D26410" s="310"/>
    </row>
    <row r="26411" spans="1:4" ht="9" customHeight="1" x14ac:dyDescent="0.25">
      <c r="A26411" s="308"/>
      <c r="B26411" s="309"/>
      <c r="C26411" s="308"/>
      <c r="D26411" s="310"/>
    </row>
    <row r="26412" spans="1:4" ht="9" customHeight="1" x14ac:dyDescent="0.25">
      <c r="A26412" s="308"/>
      <c r="B26412" s="309"/>
      <c r="C26412" s="308"/>
      <c r="D26412" s="310"/>
    </row>
    <row r="26413" spans="1:4" ht="9" customHeight="1" x14ac:dyDescent="0.25">
      <c r="A26413" s="308"/>
      <c r="B26413" s="309"/>
      <c r="C26413" s="308"/>
      <c r="D26413" s="310"/>
    </row>
    <row r="26414" spans="1:4" ht="9" customHeight="1" x14ac:dyDescent="0.25">
      <c r="A26414" s="308"/>
      <c r="B26414" s="309"/>
      <c r="C26414" s="308"/>
      <c r="D26414" s="310"/>
    </row>
    <row r="26415" spans="1:4" ht="9" customHeight="1" x14ac:dyDescent="0.25">
      <c r="A26415" s="308"/>
      <c r="B26415" s="309"/>
      <c r="C26415" s="308"/>
      <c r="D26415" s="310"/>
    </row>
    <row r="26416" spans="1:4" ht="9" customHeight="1" x14ac:dyDescent="0.25">
      <c r="A26416" s="308"/>
      <c r="B26416" s="309"/>
      <c r="C26416" s="308"/>
      <c r="D26416" s="310"/>
    </row>
    <row r="26417" spans="1:4" ht="9" customHeight="1" x14ac:dyDescent="0.25">
      <c r="A26417" s="308"/>
      <c r="B26417" s="309"/>
      <c r="C26417" s="308"/>
      <c r="D26417" s="310"/>
    </row>
    <row r="26418" spans="1:4" ht="9" customHeight="1" x14ac:dyDescent="0.25">
      <c r="A26418" s="308"/>
      <c r="B26418" s="309"/>
      <c r="C26418" s="308"/>
      <c r="D26418" s="310"/>
    </row>
    <row r="26419" spans="1:4" ht="9" customHeight="1" x14ac:dyDescent="0.25">
      <c r="A26419" s="308"/>
      <c r="B26419" s="309"/>
      <c r="C26419" s="308"/>
      <c r="D26419" s="310"/>
    </row>
    <row r="26420" spans="1:4" ht="9" customHeight="1" x14ac:dyDescent="0.25">
      <c r="A26420" s="308"/>
      <c r="B26420" s="309"/>
      <c r="C26420" s="308"/>
      <c r="D26420" s="310"/>
    </row>
    <row r="26421" spans="1:4" ht="9" customHeight="1" x14ac:dyDescent="0.25">
      <c r="A26421" s="308"/>
      <c r="B26421" s="309"/>
      <c r="C26421" s="308"/>
      <c r="D26421" s="310"/>
    </row>
    <row r="26422" spans="1:4" ht="9" customHeight="1" x14ac:dyDescent="0.25">
      <c r="A26422" s="308"/>
      <c r="B26422" s="309"/>
      <c r="C26422" s="308"/>
      <c r="D26422" s="310"/>
    </row>
    <row r="26423" spans="1:4" ht="9" customHeight="1" x14ac:dyDescent="0.25">
      <c r="A26423" s="308"/>
      <c r="B26423" s="309"/>
      <c r="C26423" s="308"/>
      <c r="D26423" s="310"/>
    </row>
    <row r="26424" spans="1:4" ht="9" customHeight="1" x14ac:dyDescent="0.25">
      <c r="A26424" s="308"/>
      <c r="B26424" s="309"/>
      <c r="C26424" s="308"/>
      <c r="D26424" s="310"/>
    </row>
    <row r="26425" spans="1:4" ht="9" customHeight="1" x14ac:dyDescent="0.25">
      <c r="A26425" s="308"/>
      <c r="B26425" s="309"/>
      <c r="C26425" s="308"/>
      <c r="D26425" s="310"/>
    </row>
    <row r="26426" spans="1:4" ht="9" customHeight="1" x14ac:dyDescent="0.25">
      <c r="A26426" s="308"/>
      <c r="B26426" s="309"/>
      <c r="C26426" s="308"/>
      <c r="D26426" s="310"/>
    </row>
    <row r="26427" spans="1:4" ht="9" customHeight="1" x14ac:dyDescent="0.25">
      <c r="A26427" s="308"/>
      <c r="B26427" s="309"/>
      <c r="C26427" s="308"/>
      <c r="D26427" s="310"/>
    </row>
    <row r="26428" spans="1:4" ht="9" customHeight="1" x14ac:dyDescent="0.25">
      <c r="A26428" s="308"/>
      <c r="B26428" s="309"/>
      <c r="C26428" s="308"/>
      <c r="D26428" s="310"/>
    </row>
    <row r="26429" spans="1:4" ht="9" customHeight="1" x14ac:dyDescent="0.25">
      <c r="A26429" s="308"/>
      <c r="B26429" s="309"/>
      <c r="C26429" s="308"/>
      <c r="D26429" s="310"/>
    </row>
    <row r="26430" spans="1:4" ht="9" customHeight="1" x14ac:dyDescent="0.25">
      <c r="A26430" s="308"/>
      <c r="B26430" s="309"/>
      <c r="C26430" s="308"/>
      <c r="D26430" s="310"/>
    </row>
    <row r="26431" spans="1:4" ht="9" customHeight="1" x14ac:dyDescent="0.25">
      <c r="A26431" s="308"/>
      <c r="B26431" s="309"/>
      <c r="C26431" s="308"/>
      <c r="D26431" s="310"/>
    </row>
    <row r="26432" spans="1:4" ht="9" customHeight="1" x14ac:dyDescent="0.25">
      <c r="A26432" s="308"/>
      <c r="B26432" s="309"/>
      <c r="C26432" s="308"/>
      <c r="D26432" s="310"/>
    </row>
    <row r="26433" spans="1:4" ht="9" customHeight="1" x14ac:dyDescent="0.25">
      <c r="A26433" s="308"/>
      <c r="B26433" s="309"/>
      <c r="C26433" s="308"/>
      <c r="D26433" s="310"/>
    </row>
    <row r="26434" spans="1:4" ht="9" customHeight="1" x14ac:dyDescent="0.25">
      <c r="A26434" s="308"/>
      <c r="B26434" s="309"/>
      <c r="C26434" s="308"/>
      <c r="D26434" s="310"/>
    </row>
    <row r="26435" spans="1:4" ht="9" customHeight="1" x14ac:dyDescent="0.25">
      <c r="A26435" s="308"/>
      <c r="B26435" s="309"/>
      <c r="C26435" s="308"/>
      <c r="D26435" s="310"/>
    </row>
    <row r="26436" spans="1:4" ht="9" customHeight="1" x14ac:dyDescent="0.25">
      <c r="A26436" s="308"/>
      <c r="B26436" s="309"/>
      <c r="C26436" s="308"/>
      <c r="D26436" s="310"/>
    </row>
    <row r="26437" spans="1:4" ht="9" customHeight="1" x14ac:dyDescent="0.25">
      <c r="A26437" s="308"/>
      <c r="B26437" s="309"/>
      <c r="C26437" s="308"/>
      <c r="D26437" s="310"/>
    </row>
    <row r="26438" spans="1:4" ht="9" customHeight="1" x14ac:dyDescent="0.25">
      <c r="A26438" s="308"/>
      <c r="B26438" s="309"/>
      <c r="C26438" s="308"/>
      <c r="D26438" s="310"/>
    </row>
    <row r="26439" spans="1:4" ht="9" customHeight="1" x14ac:dyDescent="0.25">
      <c r="A26439" s="308"/>
      <c r="B26439" s="309"/>
      <c r="C26439" s="308"/>
      <c r="D26439" s="310"/>
    </row>
    <row r="26440" spans="1:4" ht="9" customHeight="1" x14ac:dyDescent="0.25">
      <c r="A26440" s="308"/>
      <c r="B26440" s="309"/>
      <c r="C26440" s="308"/>
      <c r="D26440" s="310"/>
    </row>
    <row r="26441" spans="1:4" ht="9" customHeight="1" x14ac:dyDescent="0.25">
      <c r="A26441" s="308"/>
      <c r="B26441" s="309"/>
      <c r="C26441" s="308"/>
      <c r="D26441" s="310"/>
    </row>
    <row r="26442" spans="1:4" ht="9" customHeight="1" x14ac:dyDescent="0.25">
      <c r="A26442" s="308"/>
      <c r="B26442" s="309"/>
      <c r="C26442" s="308"/>
      <c r="D26442" s="310"/>
    </row>
    <row r="26443" spans="1:4" ht="9" customHeight="1" x14ac:dyDescent="0.25">
      <c r="A26443" s="308"/>
      <c r="B26443" s="309"/>
      <c r="C26443" s="308"/>
      <c r="D26443" s="310"/>
    </row>
    <row r="26444" spans="1:4" ht="9" customHeight="1" x14ac:dyDescent="0.25">
      <c r="A26444" s="308"/>
      <c r="B26444" s="309"/>
      <c r="C26444" s="308"/>
      <c r="D26444" s="310"/>
    </row>
    <row r="26445" spans="1:4" ht="9" customHeight="1" x14ac:dyDescent="0.25">
      <c r="A26445" s="308"/>
      <c r="B26445" s="309"/>
      <c r="C26445" s="308"/>
      <c r="D26445" s="310"/>
    </row>
    <row r="26446" spans="1:4" ht="9" customHeight="1" x14ac:dyDescent="0.25">
      <c r="A26446" s="308"/>
      <c r="B26446" s="309"/>
      <c r="C26446" s="308"/>
      <c r="D26446" s="310"/>
    </row>
    <row r="26447" spans="1:4" ht="9" customHeight="1" x14ac:dyDescent="0.25">
      <c r="A26447" s="308"/>
      <c r="B26447" s="309"/>
      <c r="C26447" s="308"/>
      <c r="D26447" s="310"/>
    </row>
    <row r="26448" spans="1:4" ht="9" customHeight="1" x14ac:dyDescent="0.25">
      <c r="A26448" s="308"/>
      <c r="B26448" s="309"/>
      <c r="C26448" s="308"/>
      <c r="D26448" s="310"/>
    </row>
    <row r="26449" spans="1:4" ht="9" customHeight="1" x14ac:dyDescent="0.25">
      <c r="A26449" s="308"/>
      <c r="B26449" s="309"/>
      <c r="C26449" s="308"/>
      <c r="D26449" s="310"/>
    </row>
    <row r="26450" spans="1:4" ht="9" customHeight="1" x14ac:dyDescent="0.25">
      <c r="A26450" s="308"/>
      <c r="B26450" s="309"/>
      <c r="C26450" s="308"/>
      <c r="D26450" s="310"/>
    </row>
    <row r="26451" spans="1:4" ht="9" customHeight="1" x14ac:dyDescent="0.25">
      <c r="A26451" s="308"/>
      <c r="B26451" s="309"/>
      <c r="C26451" s="308"/>
      <c r="D26451" s="310"/>
    </row>
    <row r="26452" spans="1:4" ht="9" customHeight="1" x14ac:dyDescent="0.25">
      <c r="A26452" s="308"/>
      <c r="B26452" s="309"/>
      <c r="C26452" s="308"/>
      <c r="D26452" s="310"/>
    </row>
    <row r="26453" spans="1:4" ht="9" customHeight="1" x14ac:dyDescent="0.25">
      <c r="A26453" s="308"/>
      <c r="B26453" s="309"/>
      <c r="C26453" s="308"/>
      <c r="D26453" s="310"/>
    </row>
    <row r="26454" spans="1:4" ht="9" customHeight="1" x14ac:dyDescent="0.25">
      <c r="A26454" s="308"/>
      <c r="B26454" s="309"/>
      <c r="C26454" s="308"/>
      <c r="D26454" s="310"/>
    </row>
    <row r="26455" spans="1:4" ht="9" customHeight="1" x14ac:dyDescent="0.25">
      <c r="A26455" s="308"/>
      <c r="B26455" s="309"/>
      <c r="C26455" s="308"/>
      <c r="D26455" s="310"/>
    </row>
    <row r="26456" spans="1:4" ht="9" customHeight="1" x14ac:dyDescent="0.25">
      <c r="A26456" s="308"/>
      <c r="B26456" s="309"/>
      <c r="C26456" s="308"/>
      <c r="D26456" s="310"/>
    </row>
    <row r="26457" spans="1:4" ht="9" customHeight="1" x14ac:dyDescent="0.25">
      <c r="A26457" s="308"/>
      <c r="B26457" s="309"/>
      <c r="C26457" s="308"/>
      <c r="D26457" s="310"/>
    </row>
    <row r="26458" spans="1:4" ht="9" customHeight="1" x14ac:dyDescent="0.25">
      <c r="A26458" s="308"/>
      <c r="B26458" s="309"/>
      <c r="C26458" s="308"/>
      <c r="D26458" s="310"/>
    </row>
    <row r="26459" spans="1:4" ht="9" customHeight="1" x14ac:dyDescent="0.25">
      <c r="A26459" s="308"/>
      <c r="B26459" s="309"/>
      <c r="C26459" s="308"/>
      <c r="D26459" s="310"/>
    </row>
    <row r="26460" spans="1:4" ht="9" customHeight="1" x14ac:dyDescent="0.25">
      <c r="A26460" s="308"/>
      <c r="B26460" s="309"/>
      <c r="C26460" s="308"/>
      <c r="D26460" s="310"/>
    </row>
    <row r="26461" spans="1:4" ht="9" customHeight="1" x14ac:dyDescent="0.25">
      <c r="A26461" s="308"/>
      <c r="B26461" s="309"/>
      <c r="C26461" s="308"/>
      <c r="D26461" s="310"/>
    </row>
    <row r="26462" spans="1:4" ht="9" customHeight="1" x14ac:dyDescent="0.25">
      <c r="A26462" s="308"/>
      <c r="B26462" s="309"/>
      <c r="C26462" s="308"/>
      <c r="D26462" s="310"/>
    </row>
    <row r="26463" spans="1:4" ht="9" customHeight="1" x14ac:dyDescent="0.25">
      <c r="A26463" s="308"/>
      <c r="B26463" s="309"/>
      <c r="C26463" s="308"/>
      <c r="D26463" s="310"/>
    </row>
    <row r="26464" spans="1:4" ht="18" customHeight="1" x14ac:dyDescent="0.25">
      <c r="A26464" s="308"/>
      <c r="B26464" s="309"/>
      <c r="C26464" s="308"/>
      <c r="D26464" s="310"/>
    </row>
    <row r="26465" spans="1:4" ht="9" customHeight="1" x14ac:dyDescent="0.25">
      <c r="A26465" s="308"/>
      <c r="B26465" s="309"/>
      <c r="C26465" s="308"/>
      <c r="D26465" s="310"/>
    </row>
    <row r="26466" spans="1:4" ht="9" customHeight="1" x14ac:dyDescent="0.25">
      <c r="A26466" s="308"/>
      <c r="B26466" s="309"/>
      <c r="C26466" s="308"/>
      <c r="D26466" s="310"/>
    </row>
    <row r="26467" spans="1:4" ht="9" customHeight="1" x14ac:dyDescent="0.25">
      <c r="A26467" s="308"/>
      <c r="B26467" s="309"/>
      <c r="C26467" s="308"/>
      <c r="D26467" s="310"/>
    </row>
    <row r="26468" spans="1:4" ht="9" customHeight="1" x14ac:dyDescent="0.25">
      <c r="A26468" s="308"/>
      <c r="B26468" s="309"/>
      <c r="C26468" s="308"/>
      <c r="D26468" s="310"/>
    </row>
    <row r="26469" spans="1:4" ht="9" customHeight="1" x14ac:dyDescent="0.25">
      <c r="A26469" s="308"/>
      <c r="B26469" s="309"/>
      <c r="C26469" s="308"/>
      <c r="D26469" s="310"/>
    </row>
    <row r="26470" spans="1:4" ht="9" customHeight="1" x14ac:dyDescent="0.25">
      <c r="A26470" s="308"/>
      <c r="B26470" s="309"/>
      <c r="C26470" s="308"/>
      <c r="D26470" s="310"/>
    </row>
    <row r="26471" spans="1:4" ht="9" customHeight="1" x14ac:dyDescent="0.25">
      <c r="A26471" s="308"/>
      <c r="B26471" s="309"/>
      <c r="C26471" s="308"/>
      <c r="D26471" s="310"/>
    </row>
    <row r="26472" spans="1:4" ht="9" customHeight="1" x14ac:dyDescent="0.25">
      <c r="A26472" s="308"/>
      <c r="B26472" s="309"/>
      <c r="C26472" s="308"/>
      <c r="D26472" s="310"/>
    </row>
    <row r="26473" spans="1:4" ht="9" customHeight="1" x14ac:dyDescent="0.25">
      <c r="A26473" s="308"/>
      <c r="B26473" s="309"/>
      <c r="C26473" s="308"/>
      <c r="D26473" s="310"/>
    </row>
    <row r="26474" spans="1:4" ht="9" customHeight="1" x14ac:dyDescent="0.25">
      <c r="A26474" s="308"/>
      <c r="B26474" s="309"/>
      <c r="C26474" s="308"/>
      <c r="D26474" s="310"/>
    </row>
    <row r="26475" spans="1:4" ht="9" customHeight="1" x14ac:dyDescent="0.25">
      <c r="A26475" s="308"/>
      <c r="B26475" s="309"/>
      <c r="C26475" s="308"/>
      <c r="D26475" s="310"/>
    </row>
    <row r="26476" spans="1:4" ht="9" customHeight="1" x14ac:dyDescent="0.25">
      <c r="A26476" s="308"/>
      <c r="B26476" s="309"/>
      <c r="C26476" s="308"/>
      <c r="D26476" s="310"/>
    </row>
    <row r="26477" spans="1:4" ht="9" customHeight="1" x14ac:dyDescent="0.25">
      <c r="A26477" s="308"/>
      <c r="B26477" s="309"/>
      <c r="C26477" s="308"/>
      <c r="D26477" s="310"/>
    </row>
    <row r="26478" spans="1:4" ht="9" customHeight="1" x14ac:dyDescent="0.25">
      <c r="A26478" s="308"/>
      <c r="B26478" s="309"/>
      <c r="C26478" s="308"/>
      <c r="D26478" s="310"/>
    </row>
    <row r="26479" spans="1:4" ht="9" customHeight="1" x14ac:dyDescent="0.25">
      <c r="A26479" s="308"/>
      <c r="B26479" s="309"/>
      <c r="C26479" s="308"/>
      <c r="D26479" s="310"/>
    </row>
    <row r="26480" spans="1:4" ht="9" customHeight="1" x14ac:dyDescent="0.25">
      <c r="A26480" s="308"/>
      <c r="B26480" s="309"/>
      <c r="C26480" s="308"/>
      <c r="D26480" s="310"/>
    </row>
    <row r="26481" spans="1:4" ht="9" customHeight="1" x14ac:dyDescent="0.25">
      <c r="A26481" s="308"/>
      <c r="B26481" s="309"/>
      <c r="C26481" s="308"/>
      <c r="D26481" s="310"/>
    </row>
    <row r="26482" spans="1:4" ht="9" customHeight="1" x14ac:dyDescent="0.25">
      <c r="A26482" s="308"/>
      <c r="B26482" s="309"/>
      <c r="C26482" s="308"/>
      <c r="D26482" s="310"/>
    </row>
    <row r="26483" spans="1:4" ht="9" customHeight="1" x14ac:dyDescent="0.25">
      <c r="A26483" s="308"/>
      <c r="B26483" s="309"/>
      <c r="C26483" s="308"/>
      <c r="D26483" s="310"/>
    </row>
    <row r="26484" spans="1:4" ht="9" customHeight="1" x14ac:dyDescent="0.25">
      <c r="A26484" s="308"/>
      <c r="B26484" s="309"/>
      <c r="C26484" s="308"/>
      <c r="D26484" s="310"/>
    </row>
    <row r="26485" spans="1:4" ht="9" customHeight="1" x14ac:dyDescent="0.25">
      <c r="A26485" s="308"/>
      <c r="B26485" s="309"/>
      <c r="C26485" s="308"/>
      <c r="D26485" s="310"/>
    </row>
    <row r="26486" spans="1:4" ht="9" customHeight="1" x14ac:dyDescent="0.25">
      <c r="A26486" s="308"/>
      <c r="B26486" s="309"/>
      <c r="C26486" s="308"/>
      <c r="D26486" s="310"/>
    </row>
    <row r="26487" spans="1:4" ht="9" customHeight="1" x14ac:dyDescent="0.25">
      <c r="A26487" s="308"/>
      <c r="B26487" s="309"/>
      <c r="C26487" s="308"/>
      <c r="D26487" s="310"/>
    </row>
    <row r="26488" spans="1:4" ht="9" customHeight="1" x14ac:dyDescent="0.25">
      <c r="A26488" s="308"/>
      <c r="B26488" s="309"/>
      <c r="C26488" s="308"/>
      <c r="D26488" s="310"/>
    </row>
    <row r="26489" spans="1:4" ht="9" customHeight="1" x14ac:dyDescent="0.25">
      <c r="A26489" s="308"/>
      <c r="B26489" s="309"/>
      <c r="C26489" s="308"/>
      <c r="D26489" s="310"/>
    </row>
    <row r="26490" spans="1:4" ht="18" customHeight="1" x14ac:dyDescent="0.25">
      <c r="A26490" s="308"/>
      <c r="B26490" s="309"/>
      <c r="C26490" s="308"/>
      <c r="D26490" s="310"/>
    </row>
    <row r="26491" spans="1:4" ht="18" customHeight="1" x14ac:dyDescent="0.25">
      <c r="A26491" s="308"/>
      <c r="B26491" s="309"/>
      <c r="C26491" s="308"/>
      <c r="D26491" s="310"/>
    </row>
    <row r="26492" spans="1:4" ht="18" customHeight="1" x14ac:dyDescent="0.25">
      <c r="A26492" s="308"/>
      <c r="B26492" s="309"/>
      <c r="C26492" s="308"/>
      <c r="D26492" s="310"/>
    </row>
    <row r="26493" spans="1:4" ht="18" customHeight="1" x14ac:dyDescent="0.25">
      <c r="A26493" s="308"/>
      <c r="B26493" s="309"/>
      <c r="C26493" s="308"/>
      <c r="D26493" s="310"/>
    </row>
    <row r="26494" spans="1:4" ht="18" customHeight="1" x14ac:dyDescent="0.25">
      <c r="A26494" s="308"/>
      <c r="B26494" s="309"/>
      <c r="C26494" s="308"/>
      <c r="D26494" s="310"/>
    </row>
    <row r="26495" spans="1:4" ht="18" customHeight="1" x14ac:dyDescent="0.25">
      <c r="A26495" s="308"/>
      <c r="B26495" s="309"/>
      <c r="C26495" s="308"/>
      <c r="D26495" s="310"/>
    </row>
    <row r="26496" spans="1:4" ht="18" customHeight="1" x14ac:dyDescent="0.25">
      <c r="A26496" s="308"/>
      <c r="B26496" s="309"/>
      <c r="C26496" s="308"/>
      <c r="D26496" s="310"/>
    </row>
    <row r="26497" spans="1:4" ht="9" customHeight="1" x14ac:dyDescent="0.25">
      <c r="A26497" s="308"/>
      <c r="B26497" s="309"/>
      <c r="C26497" s="308"/>
      <c r="D26497" s="310"/>
    </row>
    <row r="26498" spans="1:4" ht="9" customHeight="1" x14ac:dyDescent="0.25">
      <c r="A26498" s="308"/>
      <c r="B26498" s="309"/>
      <c r="C26498" s="308"/>
      <c r="D26498" s="310"/>
    </row>
    <row r="26499" spans="1:4" ht="9" customHeight="1" x14ac:dyDescent="0.25">
      <c r="A26499" s="308"/>
      <c r="B26499" s="309"/>
      <c r="C26499" s="308"/>
      <c r="D26499" s="310"/>
    </row>
    <row r="26500" spans="1:4" ht="9" customHeight="1" x14ac:dyDescent="0.25">
      <c r="A26500" s="308"/>
      <c r="B26500" s="309"/>
      <c r="C26500" s="308"/>
      <c r="D26500" s="310"/>
    </row>
    <row r="26501" spans="1:4" ht="9" customHeight="1" x14ac:dyDescent="0.25">
      <c r="A26501" s="308"/>
      <c r="B26501" s="309"/>
      <c r="C26501" s="308"/>
      <c r="D26501" s="310"/>
    </row>
    <row r="26502" spans="1:4" ht="9" customHeight="1" x14ac:dyDescent="0.25">
      <c r="A26502" s="308"/>
      <c r="B26502" s="309"/>
      <c r="C26502" s="308"/>
      <c r="D26502" s="310"/>
    </row>
    <row r="26503" spans="1:4" ht="9" customHeight="1" x14ac:dyDescent="0.25">
      <c r="A26503" s="308"/>
      <c r="B26503" s="309"/>
      <c r="C26503" s="308"/>
      <c r="D26503" s="310"/>
    </row>
    <row r="26504" spans="1:4" ht="9" customHeight="1" x14ac:dyDescent="0.25">
      <c r="A26504" s="308"/>
      <c r="B26504" s="309"/>
      <c r="C26504" s="308"/>
      <c r="D26504" s="310"/>
    </row>
    <row r="26505" spans="1:4" ht="9" customHeight="1" x14ac:dyDescent="0.25">
      <c r="A26505" s="308"/>
      <c r="B26505" s="309"/>
      <c r="C26505" s="308"/>
      <c r="D26505" s="310"/>
    </row>
    <row r="26506" spans="1:4" ht="9" customHeight="1" x14ac:dyDescent="0.25">
      <c r="A26506" s="308"/>
      <c r="B26506" s="309"/>
      <c r="C26506" s="308"/>
      <c r="D26506" s="310"/>
    </row>
    <row r="26507" spans="1:4" ht="9" customHeight="1" x14ac:dyDescent="0.25">
      <c r="A26507" s="308"/>
      <c r="B26507" s="309"/>
      <c r="C26507" s="308"/>
      <c r="D26507" s="310"/>
    </row>
    <row r="26508" spans="1:4" ht="9" customHeight="1" x14ac:dyDescent="0.25">
      <c r="A26508" s="308"/>
      <c r="B26508" s="309"/>
      <c r="C26508" s="308"/>
      <c r="D26508" s="310"/>
    </row>
    <row r="26509" spans="1:4" ht="9" customHeight="1" x14ac:dyDescent="0.25">
      <c r="A26509" s="308"/>
      <c r="B26509" s="309"/>
      <c r="C26509" s="308"/>
      <c r="D26509" s="310"/>
    </row>
    <row r="26510" spans="1:4" ht="9" customHeight="1" x14ac:dyDescent="0.25">
      <c r="A26510" s="308"/>
      <c r="B26510" s="309"/>
      <c r="C26510" s="308"/>
      <c r="D26510" s="310"/>
    </row>
    <row r="26511" spans="1:4" ht="9" customHeight="1" x14ac:dyDescent="0.25">
      <c r="A26511" s="308"/>
      <c r="B26511" s="309"/>
      <c r="C26511" s="308"/>
      <c r="D26511" s="310"/>
    </row>
    <row r="26512" spans="1:4" ht="9" customHeight="1" x14ac:dyDescent="0.25">
      <c r="A26512" s="308"/>
      <c r="B26512" s="309"/>
      <c r="C26512" s="308"/>
      <c r="D26512" s="310"/>
    </row>
    <row r="26513" spans="1:4" ht="9" customHeight="1" x14ac:dyDescent="0.25">
      <c r="A26513" s="308"/>
      <c r="B26513" s="309"/>
      <c r="C26513" s="308"/>
      <c r="D26513" s="310"/>
    </row>
    <row r="26514" spans="1:4" ht="9" customHeight="1" x14ac:dyDescent="0.25">
      <c r="A26514" s="308"/>
      <c r="B26514" s="309"/>
      <c r="C26514" s="308"/>
      <c r="D26514" s="310"/>
    </row>
    <row r="26515" spans="1:4" ht="9" customHeight="1" x14ac:dyDescent="0.25">
      <c r="A26515" s="308"/>
      <c r="B26515" s="309"/>
      <c r="C26515" s="308"/>
      <c r="D26515" s="310"/>
    </row>
    <row r="26516" spans="1:4" ht="9" customHeight="1" x14ac:dyDescent="0.25">
      <c r="A26516" s="308"/>
      <c r="B26516" s="309"/>
      <c r="C26516" s="308"/>
      <c r="D26516" s="310"/>
    </row>
    <row r="26517" spans="1:4" ht="9" customHeight="1" x14ac:dyDescent="0.25">
      <c r="A26517" s="308"/>
      <c r="B26517" s="309"/>
      <c r="C26517" s="308"/>
      <c r="D26517" s="310"/>
    </row>
    <row r="26518" spans="1:4" ht="9" customHeight="1" x14ac:dyDescent="0.25">
      <c r="A26518" s="308"/>
      <c r="B26518" s="309"/>
      <c r="C26518" s="308"/>
      <c r="D26518" s="310"/>
    </row>
    <row r="26519" spans="1:4" ht="9" customHeight="1" x14ac:dyDescent="0.25">
      <c r="A26519" s="308"/>
      <c r="B26519" s="309"/>
      <c r="C26519" s="308"/>
      <c r="D26519" s="310"/>
    </row>
    <row r="26520" spans="1:4" ht="9" customHeight="1" x14ac:dyDescent="0.25">
      <c r="A26520" s="308"/>
      <c r="B26520" s="309"/>
      <c r="C26520" s="308"/>
      <c r="D26520" s="310"/>
    </row>
    <row r="26521" spans="1:4" ht="9" customHeight="1" x14ac:dyDescent="0.25">
      <c r="A26521" s="308"/>
      <c r="B26521" s="309"/>
      <c r="C26521" s="308"/>
      <c r="D26521" s="310"/>
    </row>
    <row r="26522" spans="1:4" ht="9" customHeight="1" x14ac:dyDescent="0.25">
      <c r="A26522" s="308"/>
      <c r="B26522" s="309"/>
      <c r="C26522" s="308"/>
      <c r="D26522" s="310"/>
    </row>
    <row r="26523" spans="1:4" ht="9" customHeight="1" x14ac:dyDescent="0.25">
      <c r="A26523" s="308"/>
      <c r="B26523" s="309"/>
      <c r="C26523" s="308"/>
      <c r="D26523" s="310"/>
    </row>
    <row r="26524" spans="1:4" ht="9" customHeight="1" x14ac:dyDescent="0.25">
      <c r="A26524" s="308"/>
      <c r="B26524" s="309"/>
      <c r="C26524" s="308"/>
      <c r="D26524" s="310"/>
    </row>
    <row r="26525" spans="1:4" ht="9" customHeight="1" x14ac:dyDescent="0.25">
      <c r="A26525" s="308"/>
      <c r="B26525" s="309"/>
      <c r="C26525" s="308"/>
      <c r="D26525" s="310"/>
    </row>
    <row r="26526" spans="1:4" ht="9" customHeight="1" x14ac:dyDescent="0.25">
      <c r="A26526" s="308"/>
      <c r="B26526" s="309"/>
      <c r="C26526" s="308"/>
      <c r="D26526" s="310"/>
    </row>
    <row r="26527" spans="1:4" ht="9" customHeight="1" x14ac:dyDescent="0.25">
      <c r="A26527" s="308"/>
      <c r="B26527" s="309"/>
      <c r="C26527" s="308"/>
      <c r="D26527" s="310"/>
    </row>
    <row r="26528" spans="1:4" ht="9" customHeight="1" x14ac:dyDescent="0.25">
      <c r="A26528" s="308"/>
      <c r="B26528" s="309"/>
      <c r="C26528" s="308"/>
      <c r="D26528" s="310"/>
    </row>
    <row r="26529" spans="1:4" ht="9" customHeight="1" x14ac:dyDescent="0.25">
      <c r="A26529" s="308"/>
      <c r="B26529" s="309"/>
      <c r="C26529" s="308"/>
      <c r="D26529" s="310"/>
    </row>
    <row r="26530" spans="1:4" ht="9" customHeight="1" x14ac:dyDescent="0.25">
      <c r="A26530" s="308"/>
      <c r="B26530" s="309"/>
      <c r="C26530" s="308"/>
      <c r="D26530" s="310"/>
    </row>
    <row r="26531" spans="1:4" ht="9" customHeight="1" x14ac:dyDescent="0.25">
      <c r="A26531" s="308"/>
      <c r="B26531" s="309"/>
      <c r="C26531" s="308"/>
      <c r="D26531" s="310"/>
    </row>
    <row r="26532" spans="1:4" ht="9" customHeight="1" x14ac:dyDescent="0.25">
      <c r="A26532" s="308"/>
      <c r="B26532" s="309"/>
      <c r="C26532" s="308"/>
      <c r="D26532" s="310"/>
    </row>
    <row r="26533" spans="1:4" ht="9" customHeight="1" x14ac:dyDescent="0.25">
      <c r="A26533" s="308"/>
      <c r="B26533" s="309"/>
      <c r="C26533" s="308"/>
      <c r="D26533" s="310"/>
    </row>
    <row r="26534" spans="1:4" ht="9" customHeight="1" x14ac:dyDescent="0.25">
      <c r="A26534" s="308"/>
      <c r="B26534" s="309"/>
      <c r="C26534" s="308"/>
      <c r="D26534" s="310"/>
    </row>
    <row r="26535" spans="1:4" ht="9" customHeight="1" x14ac:dyDescent="0.25">
      <c r="A26535" s="308"/>
      <c r="B26535" s="309"/>
      <c r="C26535" s="308"/>
      <c r="D26535" s="310"/>
    </row>
    <row r="26536" spans="1:4" ht="9" customHeight="1" x14ac:dyDescent="0.25">
      <c r="A26536" s="308"/>
      <c r="B26536" s="309"/>
      <c r="C26536" s="308"/>
      <c r="D26536" s="310"/>
    </row>
    <row r="26537" spans="1:4" ht="9" customHeight="1" x14ac:dyDescent="0.25">
      <c r="A26537" s="308"/>
      <c r="B26537" s="309"/>
      <c r="C26537" s="308"/>
      <c r="D26537" s="310"/>
    </row>
    <row r="26538" spans="1:4" ht="9" customHeight="1" x14ac:dyDescent="0.25">
      <c r="A26538" s="308"/>
      <c r="B26538" s="309"/>
      <c r="C26538" s="308"/>
      <c r="D26538" s="310"/>
    </row>
    <row r="26539" spans="1:4" ht="9" customHeight="1" x14ac:dyDescent="0.25">
      <c r="A26539" s="308"/>
      <c r="B26539" s="309"/>
      <c r="C26539" s="308"/>
      <c r="D26539" s="310"/>
    </row>
    <row r="26540" spans="1:4" ht="9" customHeight="1" x14ac:dyDescent="0.25">
      <c r="A26540" s="308"/>
      <c r="B26540" s="309"/>
      <c r="C26540" s="308"/>
      <c r="D26540" s="310"/>
    </row>
    <row r="26541" spans="1:4" ht="9" customHeight="1" x14ac:dyDescent="0.25">
      <c r="A26541" s="308"/>
      <c r="B26541" s="309"/>
      <c r="C26541" s="308"/>
      <c r="D26541" s="310"/>
    </row>
    <row r="26542" spans="1:4" ht="9" customHeight="1" x14ac:dyDescent="0.25">
      <c r="A26542" s="308"/>
      <c r="B26542" s="309"/>
      <c r="C26542" s="308"/>
      <c r="D26542" s="310"/>
    </row>
    <row r="26543" spans="1:4" ht="9" customHeight="1" x14ac:dyDescent="0.25">
      <c r="A26543" s="308"/>
      <c r="B26543" s="309"/>
      <c r="C26543" s="308"/>
      <c r="D26543" s="310"/>
    </row>
    <row r="26544" spans="1:4" ht="9" customHeight="1" x14ac:dyDescent="0.25">
      <c r="A26544" s="308"/>
      <c r="B26544" s="309"/>
      <c r="C26544" s="308"/>
      <c r="D26544" s="310"/>
    </row>
    <row r="26545" spans="1:4" ht="9" customHeight="1" x14ac:dyDescent="0.25">
      <c r="A26545" s="308"/>
      <c r="B26545" s="309"/>
      <c r="C26545" s="308"/>
      <c r="D26545" s="310"/>
    </row>
    <row r="26546" spans="1:4" ht="9" customHeight="1" x14ac:dyDescent="0.25">
      <c r="A26546" s="308"/>
      <c r="B26546" s="309"/>
      <c r="C26546" s="308"/>
      <c r="D26546" s="310"/>
    </row>
    <row r="26547" spans="1:4" ht="9" customHeight="1" x14ac:dyDescent="0.25">
      <c r="A26547" s="308"/>
      <c r="B26547" s="309"/>
      <c r="C26547" s="308"/>
      <c r="D26547" s="310"/>
    </row>
    <row r="26548" spans="1:4" ht="9" customHeight="1" x14ac:dyDescent="0.25">
      <c r="A26548" s="308"/>
      <c r="B26548" s="309"/>
      <c r="C26548" s="308"/>
      <c r="D26548" s="310"/>
    </row>
    <row r="26549" spans="1:4" ht="9" customHeight="1" x14ac:dyDescent="0.25">
      <c r="A26549" s="308"/>
      <c r="B26549" s="309"/>
      <c r="C26549" s="308"/>
      <c r="D26549" s="310"/>
    </row>
    <row r="26550" spans="1:4" ht="9" customHeight="1" x14ac:dyDescent="0.25">
      <c r="A26550" s="308"/>
      <c r="B26550" s="309"/>
      <c r="C26550" s="308"/>
      <c r="D26550" s="310"/>
    </row>
    <row r="26551" spans="1:4" ht="9" customHeight="1" x14ac:dyDescent="0.25">
      <c r="A26551" s="308"/>
      <c r="B26551" s="309"/>
      <c r="C26551" s="308"/>
      <c r="D26551" s="310"/>
    </row>
    <row r="26552" spans="1:4" ht="9" customHeight="1" x14ac:dyDescent="0.25">
      <c r="A26552" s="308"/>
      <c r="B26552" s="309"/>
      <c r="C26552" s="308"/>
      <c r="D26552" s="310"/>
    </row>
    <row r="26553" spans="1:4" ht="9" customHeight="1" x14ac:dyDescent="0.25">
      <c r="A26553" s="308"/>
      <c r="B26553" s="309"/>
      <c r="C26553" s="308"/>
      <c r="D26553" s="310"/>
    </row>
    <row r="26554" spans="1:4" ht="9" customHeight="1" x14ac:dyDescent="0.25">
      <c r="A26554" s="308"/>
      <c r="B26554" s="309"/>
      <c r="C26554" s="308"/>
      <c r="D26554" s="310"/>
    </row>
    <row r="26555" spans="1:4" ht="9" customHeight="1" x14ac:dyDescent="0.25">
      <c r="A26555" s="308"/>
      <c r="B26555" s="309"/>
      <c r="C26555" s="308"/>
      <c r="D26555" s="310"/>
    </row>
    <row r="26556" spans="1:4" ht="9" customHeight="1" x14ac:dyDescent="0.25">
      <c r="A26556" s="308"/>
      <c r="B26556" s="309"/>
      <c r="C26556" s="308"/>
      <c r="D26556" s="310"/>
    </row>
    <row r="26557" spans="1:4" ht="18" customHeight="1" x14ac:dyDescent="0.25">
      <c r="A26557" s="308"/>
      <c r="B26557" s="309"/>
      <c r="C26557" s="308"/>
      <c r="D26557" s="310"/>
    </row>
    <row r="26558" spans="1:4" ht="9" customHeight="1" x14ac:dyDescent="0.25">
      <c r="A26558" s="308"/>
      <c r="B26558" s="309"/>
      <c r="C26558" s="308"/>
      <c r="D26558" s="310"/>
    </row>
    <row r="26559" spans="1:4" ht="9" customHeight="1" x14ac:dyDescent="0.25">
      <c r="A26559" s="308"/>
      <c r="B26559" s="309"/>
      <c r="C26559" s="308"/>
      <c r="D26559" s="310"/>
    </row>
    <row r="26560" spans="1:4" ht="9" customHeight="1" x14ac:dyDescent="0.25">
      <c r="A26560" s="308"/>
      <c r="B26560" s="309"/>
      <c r="C26560" s="308"/>
      <c r="D26560" s="310"/>
    </row>
    <row r="26561" spans="1:4" ht="9" customHeight="1" x14ac:dyDescent="0.25">
      <c r="A26561" s="308"/>
      <c r="B26561" s="309"/>
      <c r="C26561" s="308"/>
      <c r="D26561" s="310"/>
    </row>
    <row r="26562" spans="1:4" ht="9" customHeight="1" x14ac:dyDescent="0.25">
      <c r="A26562" s="308"/>
      <c r="B26562" s="309"/>
      <c r="C26562" s="308"/>
      <c r="D26562" s="310"/>
    </row>
    <row r="26563" spans="1:4" ht="9" customHeight="1" x14ac:dyDescent="0.25">
      <c r="A26563" s="308"/>
      <c r="B26563" s="309"/>
      <c r="C26563" s="308"/>
      <c r="D26563" s="310"/>
    </row>
    <row r="26564" spans="1:4" ht="9" customHeight="1" x14ac:dyDescent="0.25">
      <c r="A26564" s="308"/>
      <c r="B26564" s="309"/>
      <c r="C26564" s="308"/>
      <c r="D26564" s="310"/>
    </row>
    <row r="26565" spans="1:4" ht="9" customHeight="1" x14ac:dyDescent="0.25">
      <c r="A26565" s="308"/>
      <c r="B26565" s="309"/>
      <c r="C26565" s="308"/>
      <c r="D26565" s="310"/>
    </row>
    <row r="26566" spans="1:4" ht="9" customHeight="1" x14ac:dyDescent="0.25">
      <c r="A26566" s="308"/>
      <c r="B26566" s="309"/>
      <c r="C26566" s="308"/>
      <c r="D26566" s="310"/>
    </row>
    <row r="26567" spans="1:4" ht="9" customHeight="1" x14ac:dyDescent="0.25">
      <c r="A26567" s="308"/>
      <c r="B26567" s="309"/>
      <c r="C26567" s="308"/>
      <c r="D26567" s="310"/>
    </row>
    <row r="26568" spans="1:4" ht="9" customHeight="1" x14ac:dyDescent="0.25">
      <c r="A26568" s="308"/>
      <c r="B26568" s="309"/>
      <c r="C26568" s="308"/>
      <c r="D26568" s="310"/>
    </row>
    <row r="26569" spans="1:4" ht="9" customHeight="1" x14ac:dyDescent="0.25">
      <c r="A26569" s="308"/>
      <c r="B26569" s="309"/>
      <c r="C26569" s="308"/>
      <c r="D26569" s="310"/>
    </row>
    <row r="26570" spans="1:4" ht="9" customHeight="1" x14ac:dyDescent="0.25">
      <c r="A26570" s="308"/>
      <c r="B26570" s="309"/>
      <c r="C26570" s="308"/>
      <c r="D26570" s="310"/>
    </row>
    <row r="26571" spans="1:4" ht="9" customHeight="1" x14ac:dyDescent="0.25">
      <c r="A26571" s="308"/>
      <c r="B26571" s="309"/>
      <c r="C26571" s="308"/>
      <c r="D26571" s="310"/>
    </row>
    <row r="26572" spans="1:4" ht="9" customHeight="1" x14ac:dyDescent="0.25">
      <c r="A26572" s="308"/>
      <c r="B26572" s="309"/>
      <c r="C26572" s="308"/>
      <c r="D26572" s="310"/>
    </row>
    <row r="26573" spans="1:4" ht="9" customHeight="1" x14ac:dyDescent="0.25">
      <c r="A26573" s="308"/>
      <c r="B26573" s="309"/>
      <c r="C26573" s="308"/>
      <c r="D26573" s="310"/>
    </row>
    <row r="26574" spans="1:4" ht="9" customHeight="1" x14ac:dyDescent="0.25">
      <c r="A26574" s="308"/>
      <c r="B26574" s="309"/>
      <c r="C26574" s="308"/>
      <c r="D26574" s="310"/>
    </row>
    <row r="26575" spans="1:4" ht="9" customHeight="1" x14ac:dyDescent="0.25">
      <c r="A26575" s="308"/>
      <c r="B26575" s="309"/>
      <c r="C26575" s="308"/>
      <c r="D26575" s="310"/>
    </row>
    <row r="26576" spans="1:4" ht="9" customHeight="1" x14ac:dyDescent="0.25">
      <c r="A26576" s="308"/>
      <c r="B26576" s="309"/>
      <c r="C26576" s="308"/>
      <c r="D26576" s="310"/>
    </row>
    <row r="26577" spans="1:4" ht="9" customHeight="1" x14ac:dyDescent="0.25">
      <c r="A26577" s="308"/>
      <c r="B26577" s="309"/>
      <c r="C26577" s="308"/>
      <c r="D26577" s="310"/>
    </row>
    <row r="26578" spans="1:4" ht="9" customHeight="1" x14ac:dyDescent="0.25">
      <c r="A26578" s="308"/>
      <c r="B26578" s="309"/>
      <c r="C26578" s="308"/>
      <c r="D26578" s="310"/>
    </row>
    <row r="26579" spans="1:4" ht="9" customHeight="1" x14ac:dyDescent="0.25">
      <c r="A26579" s="308"/>
      <c r="B26579" s="309"/>
      <c r="C26579" s="308"/>
      <c r="D26579" s="310"/>
    </row>
    <row r="26580" spans="1:4" ht="9" customHeight="1" x14ac:dyDescent="0.25">
      <c r="A26580" s="308"/>
      <c r="B26580" s="309"/>
      <c r="C26580" s="308"/>
      <c r="D26580" s="310"/>
    </row>
    <row r="26581" spans="1:4" ht="9" customHeight="1" x14ac:dyDescent="0.25">
      <c r="A26581" s="308"/>
      <c r="B26581" s="309"/>
      <c r="C26581" s="308"/>
      <c r="D26581" s="310"/>
    </row>
    <row r="26582" spans="1:4" ht="9" customHeight="1" x14ac:dyDescent="0.25">
      <c r="A26582" s="308"/>
      <c r="B26582" s="309"/>
      <c r="C26582" s="308"/>
      <c r="D26582" s="310"/>
    </row>
    <row r="26583" spans="1:4" ht="9" customHeight="1" x14ac:dyDescent="0.25">
      <c r="A26583" s="308"/>
      <c r="B26583" s="309"/>
      <c r="C26583" s="308"/>
      <c r="D26583" s="310"/>
    </row>
    <row r="26584" spans="1:4" ht="9" customHeight="1" x14ac:dyDescent="0.25">
      <c r="A26584" s="308"/>
      <c r="B26584" s="309"/>
      <c r="C26584" s="308"/>
      <c r="D26584" s="310"/>
    </row>
    <row r="26585" spans="1:4" ht="9" customHeight="1" x14ac:dyDescent="0.25">
      <c r="A26585" s="308"/>
      <c r="B26585" s="309"/>
      <c r="C26585" s="308"/>
      <c r="D26585" s="310"/>
    </row>
    <row r="26586" spans="1:4" ht="9" customHeight="1" x14ac:dyDescent="0.25">
      <c r="A26586" s="308"/>
      <c r="B26586" s="309"/>
      <c r="C26586" s="308"/>
      <c r="D26586" s="310"/>
    </row>
    <row r="26587" spans="1:4" ht="9" customHeight="1" x14ac:dyDescent="0.25">
      <c r="A26587" s="308"/>
      <c r="B26587" s="309"/>
      <c r="C26587" s="308"/>
      <c r="D26587" s="310"/>
    </row>
    <row r="26588" spans="1:4" ht="9" customHeight="1" x14ac:dyDescent="0.25">
      <c r="A26588" s="308"/>
      <c r="B26588" s="309"/>
      <c r="C26588" s="308"/>
      <c r="D26588" s="310"/>
    </row>
    <row r="26589" spans="1:4" ht="9" customHeight="1" x14ac:dyDescent="0.25">
      <c r="A26589" s="308"/>
      <c r="B26589" s="309"/>
      <c r="C26589" s="308"/>
      <c r="D26589" s="310"/>
    </row>
    <row r="26590" spans="1:4" ht="9" customHeight="1" x14ac:dyDescent="0.25">
      <c r="A26590" s="308"/>
      <c r="B26590" s="309"/>
      <c r="C26590" s="308"/>
      <c r="D26590" s="310"/>
    </row>
    <row r="26591" spans="1:4" ht="9" customHeight="1" x14ac:dyDescent="0.25">
      <c r="A26591" s="308"/>
      <c r="B26591" s="309"/>
      <c r="C26591" s="308"/>
      <c r="D26591" s="310"/>
    </row>
    <row r="26592" spans="1:4" ht="9" customHeight="1" x14ac:dyDescent="0.25">
      <c r="A26592" s="308"/>
      <c r="B26592" s="309"/>
      <c r="C26592" s="308"/>
      <c r="D26592" s="310"/>
    </row>
    <row r="26593" spans="1:4" ht="9" customHeight="1" x14ac:dyDescent="0.25">
      <c r="A26593" s="308"/>
      <c r="B26593" s="309"/>
      <c r="C26593" s="308"/>
      <c r="D26593" s="310"/>
    </row>
    <row r="26594" spans="1:4" ht="9" customHeight="1" x14ac:dyDescent="0.25">
      <c r="A26594" s="308"/>
      <c r="B26594" s="309"/>
      <c r="C26594" s="308"/>
      <c r="D26594" s="310"/>
    </row>
    <row r="26595" spans="1:4" ht="9" customHeight="1" x14ac:dyDescent="0.25">
      <c r="A26595" s="308"/>
      <c r="B26595" s="309"/>
      <c r="C26595" s="308"/>
      <c r="D26595" s="310"/>
    </row>
    <row r="26596" spans="1:4" ht="9" customHeight="1" x14ac:dyDescent="0.25">
      <c r="A26596" s="308"/>
      <c r="B26596" s="309"/>
      <c r="C26596" s="308"/>
      <c r="D26596" s="310"/>
    </row>
    <row r="26597" spans="1:4" ht="9" customHeight="1" x14ac:dyDescent="0.25">
      <c r="A26597" s="308"/>
      <c r="B26597" s="309"/>
      <c r="C26597" s="308"/>
      <c r="D26597" s="310"/>
    </row>
    <row r="26598" spans="1:4" ht="9" customHeight="1" x14ac:dyDescent="0.25">
      <c r="A26598" s="308"/>
      <c r="B26598" s="309"/>
      <c r="C26598" s="308"/>
      <c r="D26598" s="310"/>
    </row>
    <row r="26599" spans="1:4" ht="9" customHeight="1" x14ac:dyDescent="0.25">
      <c r="A26599" s="308"/>
      <c r="B26599" s="309"/>
      <c r="C26599" s="308"/>
      <c r="D26599" s="310"/>
    </row>
    <row r="26600" spans="1:4" ht="9" customHeight="1" x14ac:dyDescent="0.25">
      <c r="A26600" s="308"/>
      <c r="B26600" s="309"/>
      <c r="C26600" s="308"/>
      <c r="D26600" s="310"/>
    </row>
    <row r="26601" spans="1:4" ht="9" customHeight="1" x14ac:dyDescent="0.25">
      <c r="A26601" s="308"/>
      <c r="B26601" s="309"/>
      <c r="C26601" s="308"/>
      <c r="D26601" s="310"/>
    </row>
    <row r="26602" spans="1:4" ht="9" customHeight="1" x14ac:dyDescent="0.25">
      <c r="A26602" s="308"/>
      <c r="B26602" s="309"/>
      <c r="C26602" s="308"/>
      <c r="D26602" s="310"/>
    </row>
    <row r="26603" spans="1:4" ht="9" customHeight="1" x14ac:dyDescent="0.25">
      <c r="A26603" s="308"/>
      <c r="B26603" s="309"/>
      <c r="C26603" s="308"/>
      <c r="D26603" s="310"/>
    </row>
    <row r="26604" spans="1:4" ht="9" customHeight="1" x14ac:dyDescent="0.25">
      <c r="A26604" s="308"/>
      <c r="B26604" s="309"/>
      <c r="C26604" s="308"/>
      <c r="D26604" s="310"/>
    </row>
    <row r="26605" spans="1:4" ht="9" customHeight="1" x14ac:dyDescent="0.25">
      <c r="A26605" s="308"/>
      <c r="B26605" s="309"/>
      <c r="C26605" s="308"/>
      <c r="D26605" s="310"/>
    </row>
    <row r="26606" spans="1:4" ht="9" customHeight="1" x14ac:dyDescent="0.25">
      <c r="A26606" s="308"/>
      <c r="B26606" s="309"/>
      <c r="C26606" s="308"/>
      <c r="D26606" s="310"/>
    </row>
    <row r="26607" spans="1:4" ht="9" customHeight="1" x14ac:dyDescent="0.25">
      <c r="A26607" s="308"/>
      <c r="B26607" s="309"/>
      <c r="C26607" s="308"/>
      <c r="D26607" s="310"/>
    </row>
    <row r="26608" spans="1:4" ht="18" customHeight="1" x14ac:dyDescent="0.25">
      <c r="A26608" s="308"/>
      <c r="B26608" s="309"/>
      <c r="C26608" s="308"/>
      <c r="D26608" s="310"/>
    </row>
    <row r="26609" spans="1:4" ht="18" customHeight="1" x14ac:dyDescent="0.25">
      <c r="A26609" s="308"/>
      <c r="B26609" s="309"/>
      <c r="C26609" s="308"/>
      <c r="D26609" s="310"/>
    </row>
    <row r="26610" spans="1:4" ht="9" customHeight="1" x14ac:dyDescent="0.25">
      <c r="A26610" s="308"/>
      <c r="B26610" s="309"/>
      <c r="C26610" s="308"/>
      <c r="D26610" s="310"/>
    </row>
    <row r="26611" spans="1:4" ht="9" customHeight="1" x14ac:dyDescent="0.25">
      <c r="A26611" s="308"/>
      <c r="B26611" s="309"/>
      <c r="C26611" s="308"/>
      <c r="D26611" s="310"/>
    </row>
    <row r="26612" spans="1:4" ht="9" customHeight="1" x14ac:dyDescent="0.25">
      <c r="A26612" s="308"/>
      <c r="B26612" s="309"/>
      <c r="C26612" s="308"/>
      <c r="D26612" s="310"/>
    </row>
    <row r="26613" spans="1:4" ht="9" customHeight="1" x14ac:dyDescent="0.25">
      <c r="A26613" s="308"/>
      <c r="B26613" s="309"/>
      <c r="C26613" s="308"/>
      <c r="D26613" s="310"/>
    </row>
    <row r="26614" spans="1:4" ht="9" customHeight="1" x14ac:dyDescent="0.25">
      <c r="A26614" s="308"/>
      <c r="B26614" s="309"/>
      <c r="C26614" s="308"/>
      <c r="D26614" s="310"/>
    </row>
    <row r="26615" spans="1:4" ht="9" customHeight="1" x14ac:dyDescent="0.25">
      <c r="A26615" s="308"/>
      <c r="B26615" s="309"/>
      <c r="C26615" s="308"/>
      <c r="D26615" s="310"/>
    </row>
    <row r="26616" spans="1:4" ht="9" customHeight="1" x14ac:dyDescent="0.25">
      <c r="A26616" s="308"/>
      <c r="B26616" s="309"/>
      <c r="C26616" s="308"/>
      <c r="D26616" s="310"/>
    </row>
    <row r="26617" spans="1:4" ht="9" customHeight="1" x14ac:dyDescent="0.25">
      <c r="A26617" s="308"/>
      <c r="B26617" s="309"/>
      <c r="C26617" s="308"/>
      <c r="D26617" s="310"/>
    </row>
    <row r="26618" spans="1:4" ht="18" customHeight="1" x14ac:dyDescent="0.25">
      <c r="A26618" s="308"/>
      <c r="B26618" s="309"/>
      <c r="C26618" s="308"/>
      <c r="D26618" s="310"/>
    </row>
    <row r="26619" spans="1:4" ht="9" customHeight="1" x14ac:dyDescent="0.25">
      <c r="A26619" s="308"/>
      <c r="B26619" s="309"/>
      <c r="C26619" s="308"/>
      <c r="D26619" s="310"/>
    </row>
    <row r="26620" spans="1:4" ht="9" customHeight="1" x14ac:dyDescent="0.25">
      <c r="A26620" s="308"/>
      <c r="B26620" s="309"/>
      <c r="C26620" s="308"/>
      <c r="D26620" s="310"/>
    </row>
    <row r="26621" spans="1:4" ht="9" customHeight="1" x14ac:dyDescent="0.25">
      <c r="A26621" s="308"/>
      <c r="B26621" s="309"/>
      <c r="C26621" s="308"/>
      <c r="D26621" s="310"/>
    </row>
    <row r="26622" spans="1:4" ht="9" customHeight="1" x14ac:dyDescent="0.25">
      <c r="A26622" s="308"/>
      <c r="B26622" s="309"/>
      <c r="C26622" s="308"/>
      <c r="D26622" s="310"/>
    </row>
    <row r="26623" spans="1:4" ht="9" customHeight="1" x14ac:dyDescent="0.25">
      <c r="A26623" s="308"/>
      <c r="B26623" s="309"/>
      <c r="C26623" s="308"/>
      <c r="D26623" s="310"/>
    </row>
    <row r="26624" spans="1:4" ht="9" customHeight="1" x14ac:dyDescent="0.25">
      <c r="A26624" s="308"/>
      <c r="B26624" s="309"/>
      <c r="C26624" s="308"/>
      <c r="D26624" s="310"/>
    </row>
    <row r="26625" spans="1:4" ht="9" customHeight="1" x14ac:dyDescent="0.25">
      <c r="A26625" s="308"/>
      <c r="B26625" s="309"/>
      <c r="C26625" s="308"/>
      <c r="D26625" s="310"/>
    </row>
    <row r="26626" spans="1:4" ht="9" customHeight="1" x14ac:dyDescent="0.25">
      <c r="A26626" s="308"/>
      <c r="B26626" s="309"/>
      <c r="C26626" s="308"/>
      <c r="D26626" s="310"/>
    </row>
    <row r="26627" spans="1:4" ht="9" customHeight="1" x14ac:dyDescent="0.25">
      <c r="A26627" s="308"/>
      <c r="B26627" s="309"/>
      <c r="C26627" s="308"/>
      <c r="D26627" s="310"/>
    </row>
    <row r="26628" spans="1:4" ht="9" customHeight="1" x14ac:dyDescent="0.25">
      <c r="A26628" s="308"/>
      <c r="B26628" s="309"/>
      <c r="C26628" s="308"/>
      <c r="D26628" s="310"/>
    </row>
    <row r="26629" spans="1:4" ht="9" customHeight="1" x14ac:dyDescent="0.25">
      <c r="A26629" s="308"/>
      <c r="B26629" s="309"/>
      <c r="C26629" s="308"/>
      <c r="D26629" s="310"/>
    </row>
    <row r="26630" spans="1:4" ht="9" customHeight="1" x14ac:dyDescent="0.25">
      <c r="A26630" s="308"/>
      <c r="B26630" s="309"/>
      <c r="C26630" s="308"/>
      <c r="D26630" s="310"/>
    </row>
    <row r="26631" spans="1:4" ht="18" customHeight="1" x14ac:dyDescent="0.25">
      <c r="A26631" s="308"/>
      <c r="B26631" s="309"/>
      <c r="C26631" s="308"/>
      <c r="D26631" s="310"/>
    </row>
    <row r="26632" spans="1:4" ht="9" customHeight="1" x14ac:dyDescent="0.25">
      <c r="A26632" s="308"/>
      <c r="B26632" s="309"/>
      <c r="C26632" s="308"/>
      <c r="D26632" s="310"/>
    </row>
    <row r="26633" spans="1:4" ht="9" customHeight="1" x14ac:dyDescent="0.25">
      <c r="A26633" s="308"/>
      <c r="B26633" s="309"/>
      <c r="C26633" s="308"/>
      <c r="D26633" s="310"/>
    </row>
    <row r="26634" spans="1:4" ht="9" customHeight="1" x14ac:dyDescent="0.25">
      <c r="A26634" s="308"/>
      <c r="B26634" s="309"/>
      <c r="C26634" s="308"/>
      <c r="D26634" s="310"/>
    </row>
    <row r="26635" spans="1:4" ht="9" customHeight="1" x14ac:dyDescent="0.25">
      <c r="A26635" s="308"/>
      <c r="B26635" s="309"/>
      <c r="C26635" s="308"/>
      <c r="D26635" s="310"/>
    </row>
    <row r="26636" spans="1:4" ht="9" customHeight="1" x14ac:dyDescent="0.25">
      <c r="A26636" s="308"/>
      <c r="B26636" s="309"/>
      <c r="C26636" s="308"/>
      <c r="D26636" s="310"/>
    </row>
    <row r="26637" spans="1:4" ht="9" customHeight="1" x14ac:dyDescent="0.25">
      <c r="A26637" s="308"/>
      <c r="B26637" s="309"/>
      <c r="C26637" s="308"/>
      <c r="D26637" s="310"/>
    </row>
    <row r="26638" spans="1:4" ht="9" customHeight="1" x14ac:dyDescent="0.25">
      <c r="A26638" s="308"/>
      <c r="B26638" s="309"/>
      <c r="C26638" s="308"/>
      <c r="D26638" s="310"/>
    </row>
    <row r="26639" spans="1:4" ht="9" customHeight="1" x14ac:dyDescent="0.25">
      <c r="A26639" s="308"/>
      <c r="B26639" s="309"/>
      <c r="C26639" s="308"/>
      <c r="D26639" s="310"/>
    </row>
    <row r="26640" spans="1:4" ht="9" customHeight="1" x14ac:dyDescent="0.25">
      <c r="A26640" s="308"/>
      <c r="B26640" s="309"/>
      <c r="C26640" s="308"/>
      <c r="D26640" s="310"/>
    </row>
    <row r="26641" spans="1:4" ht="9" customHeight="1" x14ac:dyDescent="0.25">
      <c r="A26641" s="308"/>
      <c r="B26641" s="309"/>
      <c r="C26641" s="308"/>
      <c r="D26641" s="310"/>
    </row>
    <row r="26642" spans="1:4" ht="9" customHeight="1" x14ac:dyDescent="0.25">
      <c r="A26642" s="308"/>
      <c r="B26642" s="309"/>
      <c r="C26642" s="308"/>
      <c r="D26642" s="310"/>
    </row>
    <row r="26643" spans="1:4" ht="9" customHeight="1" x14ac:dyDescent="0.25">
      <c r="A26643" s="308"/>
      <c r="B26643" s="309"/>
      <c r="C26643" s="308"/>
      <c r="D26643" s="310"/>
    </row>
    <row r="26644" spans="1:4" ht="9" customHeight="1" x14ac:dyDescent="0.25">
      <c r="A26644" s="308"/>
      <c r="B26644" s="309"/>
      <c r="C26644" s="308"/>
      <c r="D26644" s="310"/>
    </row>
    <row r="26645" spans="1:4" ht="9" customHeight="1" x14ac:dyDescent="0.25">
      <c r="A26645" s="308"/>
      <c r="B26645" s="309"/>
      <c r="C26645" s="308"/>
      <c r="D26645" s="310"/>
    </row>
    <row r="26646" spans="1:4" ht="9" customHeight="1" x14ac:dyDescent="0.25">
      <c r="A26646" s="308"/>
      <c r="B26646" s="309"/>
      <c r="C26646" s="308"/>
      <c r="D26646" s="310"/>
    </row>
    <row r="26647" spans="1:4" ht="9" customHeight="1" x14ac:dyDescent="0.25">
      <c r="A26647" s="308"/>
      <c r="B26647" s="309"/>
      <c r="C26647" s="308"/>
      <c r="D26647" s="310"/>
    </row>
    <row r="26648" spans="1:4" ht="9" customHeight="1" x14ac:dyDescent="0.25">
      <c r="A26648" s="308"/>
      <c r="B26648" s="309"/>
      <c r="C26648" s="308"/>
      <c r="D26648" s="310"/>
    </row>
    <row r="26649" spans="1:4" ht="9" customHeight="1" x14ac:dyDescent="0.25">
      <c r="A26649" s="308"/>
      <c r="B26649" s="309"/>
      <c r="C26649" s="308"/>
      <c r="D26649" s="310"/>
    </row>
    <row r="26650" spans="1:4" ht="9" customHeight="1" x14ac:dyDescent="0.25">
      <c r="A26650" s="308"/>
      <c r="B26650" s="309"/>
      <c r="C26650" s="308"/>
      <c r="D26650" s="310"/>
    </row>
    <row r="26651" spans="1:4" ht="9" customHeight="1" x14ac:dyDescent="0.25">
      <c r="A26651" s="308"/>
      <c r="B26651" s="309"/>
      <c r="C26651" s="308"/>
      <c r="D26651" s="310"/>
    </row>
    <row r="26652" spans="1:4" ht="9" customHeight="1" x14ac:dyDescent="0.25">
      <c r="A26652" s="308"/>
      <c r="B26652" s="309"/>
      <c r="C26652" s="308"/>
      <c r="D26652" s="310"/>
    </row>
    <row r="26653" spans="1:4" ht="9" customHeight="1" x14ac:dyDescent="0.25">
      <c r="A26653" s="308"/>
      <c r="B26653" s="309"/>
      <c r="C26653" s="308"/>
      <c r="D26653" s="310"/>
    </row>
    <row r="26654" spans="1:4" ht="9" customHeight="1" x14ac:dyDescent="0.25">
      <c r="A26654" s="308"/>
      <c r="B26654" s="309"/>
      <c r="C26654" s="308"/>
      <c r="D26654" s="310"/>
    </row>
    <row r="26655" spans="1:4" ht="9" customHeight="1" x14ac:dyDescent="0.25">
      <c r="A26655" s="308"/>
      <c r="B26655" s="309"/>
      <c r="C26655" s="308"/>
      <c r="D26655" s="310"/>
    </row>
    <row r="26656" spans="1:4" ht="9" customHeight="1" x14ac:dyDescent="0.25">
      <c r="A26656" s="308"/>
      <c r="B26656" s="309"/>
      <c r="C26656" s="308"/>
      <c r="D26656" s="310"/>
    </row>
    <row r="26657" spans="1:4" ht="9" customHeight="1" x14ac:dyDescent="0.25">
      <c r="A26657" s="308"/>
      <c r="B26657" s="309"/>
      <c r="C26657" s="308"/>
      <c r="D26657" s="310"/>
    </row>
    <row r="26658" spans="1:4" ht="9" customHeight="1" x14ac:dyDescent="0.25">
      <c r="A26658" s="308"/>
      <c r="B26658" s="309"/>
      <c r="C26658" s="308"/>
      <c r="D26658" s="310"/>
    </row>
    <row r="26659" spans="1:4" ht="9" customHeight="1" x14ac:dyDescent="0.25">
      <c r="A26659" s="308"/>
      <c r="B26659" s="309"/>
      <c r="C26659" s="308"/>
      <c r="D26659" s="310"/>
    </row>
    <row r="26660" spans="1:4" ht="9" customHeight="1" x14ac:dyDescent="0.25">
      <c r="A26660" s="308"/>
      <c r="B26660" s="309"/>
      <c r="C26660" s="308"/>
      <c r="D26660" s="310"/>
    </row>
    <row r="26661" spans="1:4" ht="9" customHeight="1" x14ac:dyDescent="0.25">
      <c r="A26661" s="308"/>
      <c r="B26661" s="309"/>
      <c r="C26661" s="308"/>
      <c r="D26661" s="310"/>
    </row>
    <row r="26662" spans="1:4" ht="9" customHeight="1" x14ac:dyDescent="0.25">
      <c r="A26662" s="308"/>
      <c r="B26662" s="309"/>
      <c r="C26662" s="308"/>
      <c r="D26662" s="310"/>
    </row>
    <row r="26663" spans="1:4" ht="9" customHeight="1" x14ac:dyDescent="0.25">
      <c r="A26663" s="308"/>
      <c r="B26663" s="309"/>
      <c r="C26663" s="308"/>
      <c r="D26663" s="310"/>
    </row>
    <row r="26664" spans="1:4" ht="9" customHeight="1" x14ac:dyDescent="0.25">
      <c r="A26664" s="308"/>
      <c r="B26664" s="309"/>
      <c r="C26664" s="308"/>
      <c r="D26664" s="310"/>
    </row>
    <row r="26665" spans="1:4" ht="9" customHeight="1" x14ac:dyDescent="0.25">
      <c r="A26665" s="308"/>
      <c r="B26665" s="309"/>
      <c r="C26665" s="308"/>
      <c r="D26665" s="310"/>
    </row>
    <row r="26666" spans="1:4" ht="9" customHeight="1" x14ac:dyDescent="0.25">
      <c r="A26666" s="308"/>
      <c r="B26666" s="309"/>
      <c r="C26666" s="308"/>
      <c r="D26666" s="310"/>
    </row>
    <row r="26667" spans="1:4" ht="9" customHeight="1" x14ac:dyDescent="0.25">
      <c r="A26667" s="308"/>
      <c r="B26667" s="309"/>
      <c r="C26667" s="308"/>
      <c r="D26667" s="310"/>
    </row>
    <row r="26668" spans="1:4" ht="9" customHeight="1" x14ac:dyDescent="0.25">
      <c r="A26668" s="308"/>
      <c r="B26668" s="309"/>
      <c r="C26668" s="308"/>
      <c r="D26668" s="310"/>
    </row>
    <row r="26669" spans="1:4" ht="9" customHeight="1" x14ac:dyDescent="0.25">
      <c r="A26669" s="308"/>
      <c r="B26669" s="309"/>
      <c r="C26669" s="308"/>
      <c r="D26669" s="310"/>
    </row>
    <row r="26670" spans="1:4" ht="9" customHeight="1" x14ac:dyDescent="0.25">
      <c r="A26670" s="308"/>
      <c r="B26670" s="309"/>
      <c r="C26670" s="308"/>
      <c r="D26670" s="310"/>
    </row>
    <row r="26671" spans="1:4" ht="9" customHeight="1" x14ac:dyDescent="0.25">
      <c r="A26671" s="308"/>
      <c r="B26671" s="309"/>
      <c r="C26671" s="308"/>
      <c r="D26671" s="310"/>
    </row>
    <row r="26672" spans="1:4" ht="9" customHeight="1" x14ac:dyDescent="0.25">
      <c r="A26672" s="308"/>
      <c r="B26672" s="309"/>
      <c r="C26672" s="308"/>
      <c r="D26672" s="310"/>
    </row>
    <row r="26673" spans="1:4" ht="9" customHeight="1" x14ac:dyDescent="0.25">
      <c r="A26673" s="308"/>
      <c r="B26673" s="309"/>
      <c r="C26673" s="308"/>
      <c r="D26673" s="310"/>
    </row>
    <row r="26674" spans="1:4" ht="9" customHeight="1" x14ac:dyDescent="0.25">
      <c r="A26674" s="308"/>
      <c r="B26674" s="309"/>
      <c r="C26674" s="308"/>
      <c r="D26674" s="310"/>
    </row>
    <row r="26675" spans="1:4" ht="9" customHeight="1" x14ac:dyDescent="0.25">
      <c r="A26675" s="308"/>
      <c r="B26675" s="309"/>
      <c r="C26675" s="308"/>
      <c r="D26675" s="310"/>
    </row>
    <row r="26676" spans="1:4" ht="9" customHeight="1" x14ac:dyDescent="0.25">
      <c r="A26676" s="308"/>
      <c r="B26676" s="309"/>
      <c r="C26676" s="308"/>
      <c r="D26676" s="310"/>
    </row>
    <row r="26677" spans="1:4" ht="9" customHeight="1" x14ac:dyDescent="0.25">
      <c r="A26677" s="308"/>
      <c r="B26677" s="309"/>
      <c r="C26677" s="308"/>
      <c r="D26677" s="310"/>
    </row>
    <row r="26678" spans="1:4" ht="9" customHeight="1" x14ac:dyDescent="0.25">
      <c r="A26678" s="308"/>
      <c r="B26678" s="309"/>
      <c r="C26678" s="308"/>
      <c r="D26678" s="310"/>
    </row>
    <row r="26679" spans="1:4" ht="9" customHeight="1" x14ac:dyDescent="0.25">
      <c r="A26679" s="308"/>
      <c r="B26679" s="309"/>
      <c r="C26679" s="308"/>
      <c r="D26679" s="310"/>
    </row>
    <row r="26680" spans="1:4" ht="9" customHeight="1" x14ac:dyDescent="0.25">
      <c r="A26680" s="308"/>
      <c r="B26680" s="309"/>
      <c r="C26680" s="308"/>
      <c r="D26680" s="310"/>
    </row>
    <row r="26681" spans="1:4" ht="9" customHeight="1" x14ac:dyDescent="0.25">
      <c r="A26681" s="308"/>
      <c r="B26681" s="309"/>
      <c r="C26681" s="308"/>
      <c r="D26681" s="310"/>
    </row>
    <row r="26682" spans="1:4" ht="9" customHeight="1" x14ac:dyDescent="0.25">
      <c r="A26682" s="308"/>
      <c r="B26682" s="309"/>
      <c r="C26682" s="308"/>
      <c r="D26682" s="310"/>
    </row>
    <row r="26683" spans="1:4" ht="9" customHeight="1" x14ac:dyDescent="0.25">
      <c r="A26683" s="308"/>
      <c r="B26683" s="309"/>
      <c r="C26683" s="308"/>
      <c r="D26683" s="310"/>
    </row>
    <row r="26684" spans="1:4" ht="9" customHeight="1" x14ac:dyDescent="0.25">
      <c r="A26684" s="308"/>
      <c r="B26684" s="309"/>
      <c r="C26684" s="308"/>
      <c r="D26684" s="310"/>
    </row>
    <row r="26685" spans="1:4" ht="9" customHeight="1" x14ac:dyDescent="0.25">
      <c r="A26685" s="308"/>
      <c r="B26685" s="309"/>
      <c r="C26685" s="308"/>
      <c r="D26685" s="310"/>
    </row>
    <row r="26686" spans="1:4" ht="9" customHeight="1" x14ac:dyDescent="0.25">
      <c r="A26686" s="308"/>
      <c r="B26686" s="309"/>
      <c r="C26686" s="308"/>
      <c r="D26686" s="310"/>
    </row>
    <row r="26687" spans="1:4" ht="9" customHeight="1" x14ac:dyDescent="0.25">
      <c r="A26687" s="308"/>
      <c r="B26687" s="309"/>
      <c r="C26687" s="308"/>
      <c r="D26687" s="310"/>
    </row>
    <row r="26688" spans="1:4" ht="9" customHeight="1" x14ac:dyDescent="0.25">
      <c r="A26688" s="308"/>
      <c r="B26688" s="309"/>
      <c r="C26688" s="308"/>
      <c r="D26688" s="310"/>
    </row>
    <row r="26689" spans="1:4" ht="9" customHeight="1" x14ac:dyDescent="0.25">
      <c r="A26689" s="308"/>
      <c r="B26689" s="309"/>
      <c r="C26689" s="308"/>
      <c r="D26689" s="310"/>
    </row>
    <row r="26690" spans="1:4" ht="9" customHeight="1" x14ac:dyDescent="0.25">
      <c r="A26690" s="308"/>
      <c r="B26690" s="309"/>
      <c r="C26690" s="308"/>
      <c r="D26690" s="310"/>
    </row>
    <row r="26691" spans="1:4" ht="9" customHeight="1" x14ac:dyDescent="0.25">
      <c r="A26691" s="308"/>
      <c r="B26691" s="309"/>
      <c r="C26691" s="308"/>
      <c r="D26691" s="310"/>
    </row>
    <row r="26692" spans="1:4" ht="9" customHeight="1" x14ac:dyDescent="0.25">
      <c r="A26692" s="308"/>
      <c r="B26692" s="309"/>
      <c r="C26692" s="308"/>
      <c r="D26692" s="310"/>
    </row>
    <row r="26693" spans="1:4" ht="9" customHeight="1" x14ac:dyDescent="0.25">
      <c r="A26693" s="308"/>
      <c r="B26693" s="309"/>
      <c r="C26693" s="308"/>
      <c r="D26693" s="310"/>
    </row>
    <row r="26694" spans="1:4" ht="9" customHeight="1" x14ac:dyDescent="0.25">
      <c r="A26694" s="308"/>
      <c r="B26694" s="309"/>
      <c r="C26694" s="308"/>
      <c r="D26694" s="310"/>
    </row>
    <row r="26695" spans="1:4" ht="9" customHeight="1" x14ac:dyDescent="0.25">
      <c r="A26695" s="308"/>
      <c r="B26695" s="309"/>
      <c r="C26695" s="308"/>
      <c r="D26695" s="310"/>
    </row>
    <row r="26696" spans="1:4" ht="9" customHeight="1" x14ac:dyDescent="0.25">
      <c r="A26696" s="308"/>
      <c r="B26696" s="309"/>
      <c r="C26696" s="308"/>
      <c r="D26696" s="310"/>
    </row>
    <row r="26697" spans="1:4" ht="9" customHeight="1" x14ac:dyDescent="0.25">
      <c r="A26697" s="308"/>
      <c r="B26697" s="309"/>
      <c r="C26697" s="308"/>
      <c r="D26697" s="310"/>
    </row>
    <row r="26698" spans="1:4" ht="9" customHeight="1" x14ac:dyDescent="0.25">
      <c r="A26698" s="308"/>
      <c r="B26698" s="309"/>
      <c r="C26698" s="308"/>
      <c r="D26698" s="310"/>
    </row>
    <row r="26699" spans="1:4" ht="9" customHeight="1" x14ac:dyDescent="0.25">
      <c r="A26699" s="308"/>
      <c r="B26699" s="309"/>
      <c r="C26699" s="308"/>
      <c r="D26699" s="310"/>
    </row>
    <row r="26700" spans="1:4" ht="9" customHeight="1" x14ac:dyDescent="0.25">
      <c r="A26700" s="308"/>
      <c r="B26700" s="309"/>
      <c r="C26700" s="308"/>
      <c r="D26700" s="310"/>
    </row>
    <row r="26701" spans="1:4" ht="9" customHeight="1" x14ac:dyDescent="0.25">
      <c r="A26701" s="308"/>
      <c r="B26701" s="309"/>
      <c r="C26701" s="308"/>
      <c r="D26701" s="310"/>
    </row>
    <row r="26702" spans="1:4" ht="9" customHeight="1" x14ac:dyDescent="0.25">
      <c r="A26702" s="308"/>
      <c r="B26702" s="309"/>
      <c r="C26702" s="308"/>
      <c r="D26702" s="310"/>
    </row>
    <row r="26703" spans="1:4" ht="9" customHeight="1" x14ac:dyDescent="0.25">
      <c r="A26703" s="308"/>
      <c r="B26703" s="309"/>
      <c r="C26703" s="308"/>
      <c r="D26703" s="310"/>
    </row>
    <row r="26704" spans="1:4" ht="9" customHeight="1" x14ac:dyDescent="0.25">
      <c r="A26704" s="308"/>
      <c r="B26704" s="309"/>
      <c r="C26704" s="308"/>
      <c r="D26704" s="310"/>
    </row>
    <row r="26705" spans="1:4" ht="9" customHeight="1" x14ac:dyDescent="0.25">
      <c r="A26705" s="308"/>
      <c r="B26705" s="309"/>
      <c r="C26705" s="308"/>
      <c r="D26705" s="310"/>
    </row>
    <row r="26706" spans="1:4" ht="9" customHeight="1" x14ac:dyDescent="0.25">
      <c r="A26706" s="308"/>
      <c r="B26706" s="309"/>
      <c r="C26706" s="308"/>
      <c r="D26706" s="310"/>
    </row>
    <row r="26707" spans="1:4" ht="18" customHeight="1" x14ac:dyDescent="0.25">
      <c r="A26707" s="308"/>
      <c r="B26707" s="309"/>
      <c r="C26707" s="308"/>
      <c r="D26707" s="310"/>
    </row>
    <row r="26708" spans="1:4" ht="18" customHeight="1" x14ac:dyDescent="0.25">
      <c r="A26708" s="308"/>
      <c r="B26708" s="309"/>
      <c r="C26708" s="308"/>
      <c r="D26708" s="310"/>
    </row>
    <row r="26709" spans="1:4" ht="18" customHeight="1" x14ac:dyDescent="0.25">
      <c r="A26709" s="308"/>
      <c r="B26709" s="309"/>
      <c r="C26709" s="308"/>
      <c r="D26709" s="310"/>
    </row>
    <row r="26710" spans="1:4" ht="18" customHeight="1" x14ac:dyDescent="0.25">
      <c r="A26710" s="308"/>
      <c r="B26710" s="309"/>
      <c r="C26710" s="308"/>
      <c r="D26710" s="310"/>
    </row>
    <row r="26711" spans="1:4" ht="18" customHeight="1" x14ac:dyDescent="0.25">
      <c r="A26711" s="308"/>
      <c r="B26711" s="309"/>
      <c r="C26711" s="308"/>
      <c r="D26711" s="310"/>
    </row>
    <row r="26712" spans="1:4" ht="18" customHeight="1" x14ac:dyDescent="0.25">
      <c r="A26712" s="308"/>
      <c r="B26712" s="309"/>
      <c r="C26712" s="308"/>
      <c r="D26712" s="310"/>
    </row>
    <row r="26713" spans="1:4" ht="18" customHeight="1" x14ac:dyDescent="0.25">
      <c r="A26713" s="308"/>
      <c r="B26713" s="309"/>
      <c r="C26713" s="308"/>
      <c r="D26713" s="310"/>
    </row>
    <row r="26714" spans="1:4" ht="18" customHeight="1" x14ac:dyDescent="0.25">
      <c r="A26714" s="308"/>
      <c r="B26714" s="309"/>
      <c r="C26714" s="308"/>
      <c r="D26714" s="310"/>
    </row>
    <row r="26715" spans="1:4" ht="9" customHeight="1" x14ac:dyDescent="0.25">
      <c r="A26715" s="308"/>
      <c r="B26715" s="309"/>
      <c r="C26715" s="308"/>
      <c r="D26715" s="310"/>
    </row>
    <row r="26716" spans="1:4" ht="9" customHeight="1" x14ac:dyDescent="0.25">
      <c r="A26716" s="308"/>
      <c r="B26716" s="309"/>
      <c r="C26716" s="308"/>
      <c r="D26716" s="310"/>
    </row>
    <row r="26717" spans="1:4" ht="9" customHeight="1" x14ac:dyDescent="0.25">
      <c r="A26717" s="308"/>
      <c r="B26717" s="309"/>
      <c r="C26717" s="308"/>
      <c r="D26717" s="310"/>
    </row>
    <row r="26718" spans="1:4" ht="9" customHeight="1" x14ac:dyDescent="0.25">
      <c r="A26718" s="308"/>
      <c r="B26718" s="309"/>
      <c r="C26718" s="308"/>
      <c r="D26718" s="310"/>
    </row>
    <row r="26719" spans="1:4" ht="9" customHeight="1" x14ac:dyDescent="0.25">
      <c r="A26719" s="308"/>
      <c r="B26719" s="309"/>
      <c r="C26719" s="308"/>
      <c r="D26719" s="310"/>
    </row>
    <row r="26720" spans="1:4" ht="9" customHeight="1" x14ac:dyDescent="0.25">
      <c r="A26720" s="308"/>
      <c r="B26720" s="309"/>
      <c r="C26720" s="308"/>
      <c r="D26720" s="310"/>
    </row>
    <row r="26721" spans="1:4" ht="9" customHeight="1" x14ac:dyDescent="0.25">
      <c r="A26721" s="308"/>
      <c r="B26721" s="309"/>
      <c r="C26721" s="308"/>
      <c r="D26721" s="310"/>
    </row>
    <row r="26722" spans="1:4" ht="9" customHeight="1" x14ac:dyDescent="0.25">
      <c r="A26722" s="308"/>
      <c r="B26722" s="309"/>
      <c r="C26722" s="308"/>
      <c r="D26722" s="310"/>
    </row>
    <row r="26723" spans="1:4" ht="9" customHeight="1" x14ac:dyDescent="0.25">
      <c r="A26723" s="308"/>
      <c r="B26723" s="309"/>
      <c r="C26723" s="308"/>
      <c r="D26723" s="310"/>
    </row>
    <row r="26724" spans="1:4" ht="9" customHeight="1" x14ac:dyDescent="0.25">
      <c r="A26724" s="308"/>
      <c r="B26724" s="309"/>
      <c r="C26724" s="308"/>
      <c r="D26724" s="310"/>
    </row>
    <row r="26725" spans="1:4" ht="9" customHeight="1" x14ac:dyDescent="0.25">
      <c r="A26725" s="308"/>
      <c r="B26725" s="309"/>
      <c r="C26725" s="308"/>
      <c r="D26725" s="310"/>
    </row>
    <row r="26726" spans="1:4" ht="9" customHeight="1" x14ac:dyDescent="0.25">
      <c r="A26726" s="308"/>
      <c r="B26726" s="309"/>
      <c r="C26726" s="308"/>
      <c r="D26726" s="310"/>
    </row>
    <row r="26727" spans="1:4" ht="9" customHeight="1" x14ac:dyDescent="0.25">
      <c r="A26727" s="308"/>
      <c r="B26727" s="309"/>
      <c r="C26727" s="308"/>
      <c r="D26727" s="310"/>
    </row>
    <row r="26728" spans="1:4" ht="9" customHeight="1" x14ac:dyDescent="0.25">
      <c r="A26728" s="308"/>
      <c r="B26728" s="309"/>
      <c r="C26728" s="308"/>
      <c r="D26728" s="310"/>
    </row>
    <row r="26729" spans="1:4" ht="9" customHeight="1" x14ac:dyDescent="0.25">
      <c r="A26729" s="308"/>
      <c r="B26729" s="309"/>
      <c r="C26729" s="308"/>
      <c r="D26729" s="310"/>
    </row>
    <row r="26730" spans="1:4" ht="9" customHeight="1" x14ac:dyDescent="0.25">
      <c r="A26730" s="308"/>
      <c r="B26730" s="309"/>
      <c r="C26730" s="308"/>
      <c r="D26730" s="310"/>
    </row>
    <row r="26731" spans="1:4" ht="9" customHeight="1" x14ac:dyDescent="0.25">
      <c r="A26731" s="308"/>
      <c r="B26731" s="309"/>
      <c r="C26731" s="308"/>
      <c r="D26731" s="310"/>
    </row>
    <row r="26732" spans="1:4" ht="9" customHeight="1" x14ac:dyDescent="0.25">
      <c r="A26732" s="308"/>
      <c r="B26732" s="309"/>
      <c r="C26732" s="308"/>
      <c r="D26732" s="310"/>
    </row>
    <row r="26733" spans="1:4" ht="9" customHeight="1" x14ac:dyDescent="0.25">
      <c r="A26733" s="308"/>
      <c r="B26733" s="309"/>
      <c r="C26733" s="308"/>
      <c r="D26733" s="310"/>
    </row>
    <row r="26734" spans="1:4" ht="9" customHeight="1" x14ac:dyDescent="0.25">
      <c r="A26734" s="308"/>
      <c r="B26734" s="309"/>
      <c r="C26734" s="308"/>
      <c r="D26734" s="310"/>
    </row>
    <row r="26735" spans="1:4" ht="9" customHeight="1" x14ac:dyDescent="0.25">
      <c r="A26735" s="308"/>
      <c r="B26735" s="309"/>
      <c r="C26735" s="308"/>
      <c r="D26735" s="310"/>
    </row>
    <row r="26736" spans="1:4" ht="9" customHeight="1" x14ac:dyDescent="0.25">
      <c r="A26736" s="308"/>
      <c r="B26736" s="309"/>
      <c r="C26736" s="308"/>
      <c r="D26736" s="310"/>
    </row>
    <row r="26737" spans="1:4" ht="9" customHeight="1" x14ac:dyDescent="0.25">
      <c r="A26737" s="308"/>
      <c r="B26737" s="309"/>
      <c r="C26737" s="308"/>
      <c r="D26737" s="310"/>
    </row>
    <row r="26738" spans="1:4" ht="9" customHeight="1" x14ac:dyDescent="0.25">
      <c r="A26738" s="308"/>
      <c r="B26738" s="309"/>
      <c r="C26738" s="308"/>
      <c r="D26738" s="310"/>
    </row>
    <row r="26739" spans="1:4" ht="9" customHeight="1" x14ac:dyDescent="0.25">
      <c r="A26739" s="308"/>
      <c r="B26739" s="309"/>
      <c r="C26739" s="308"/>
      <c r="D26739" s="310"/>
    </row>
    <row r="26740" spans="1:4" ht="9" customHeight="1" x14ac:dyDescent="0.25">
      <c r="A26740" s="308"/>
      <c r="B26740" s="309"/>
      <c r="C26740" s="308"/>
      <c r="D26740" s="310"/>
    </row>
    <row r="26741" spans="1:4" ht="9" customHeight="1" x14ac:dyDescent="0.25">
      <c r="A26741" s="308"/>
      <c r="B26741" s="309"/>
      <c r="C26741" s="308"/>
      <c r="D26741" s="310"/>
    </row>
    <row r="26742" spans="1:4" ht="9" customHeight="1" x14ac:dyDescent="0.25">
      <c r="A26742" s="308"/>
      <c r="B26742" s="309"/>
      <c r="C26742" s="308"/>
      <c r="D26742" s="310"/>
    </row>
    <row r="26743" spans="1:4" ht="9" customHeight="1" x14ac:dyDescent="0.25">
      <c r="A26743" s="308"/>
      <c r="B26743" s="309"/>
      <c r="C26743" s="308"/>
      <c r="D26743" s="310"/>
    </row>
    <row r="26744" spans="1:4" ht="9" customHeight="1" x14ac:dyDescent="0.25">
      <c r="A26744" s="308"/>
      <c r="B26744" s="309"/>
      <c r="C26744" s="308"/>
      <c r="D26744" s="310"/>
    </row>
    <row r="26745" spans="1:4" ht="9" customHeight="1" x14ac:dyDescent="0.25">
      <c r="A26745" s="308"/>
      <c r="B26745" s="309"/>
      <c r="C26745" s="308"/>
      <c r="D26745" s="310"/>
    </row>
    <row r="26746" spans="1:4" ht="9" customHeight="1" x14ac:dyDescent="0.25">
      <c r="A26746" s="308"/>
      <c r="B26746" s="309"/>
      <c r="C26746" s="308"/>
      <c r="D26746" s="310"/>
    </row>
    <row r="26747" spans="1:4" ht="9" customHeight="1" x14ac:dyDescent="0.25">
      <c r="A26747" s="308"/>
      <c r="B26747" s="309"/>
      <c r="C26747" s="308"/>
      <c r="D26747" s="310"/>
    </row>
    <row r="26748" spans="1:4" ht="9" customHeight="1" x14ac:dyDescent="0.25">
      <c r="A26748" s="308"/>
      <c r="B26748" s="309"/>
      <c r="C26748" s="308"/>
      <c r="D26748" s="310"/>
    </row>
    <row r="26749" spans="1:4" ht="9" customHeight="1" x14ac:dyDescent="0.25">
      <c r="A26749" s="308"/>
      <c r="B26749" s="309"/>
      <c r="C26749" s="308"/>
      <c r="D26749" s="310"/>
    </row>
    <row r="26750" spans="1:4" ht="9" customHeight="1" x14ac:dyDescent="0.25">
      <c r="A26750" s="308"/>
      <c r="B26750" s="309"/>
      <c r="C26750" s="308"/>
      <c r="D26750" s="310"/>
    </row>
    <row r="26751" spans="1:4" ht="9" customHeight="1" x14ac:dyDescent="0.25">
      <c r="A26751" s="308"/>
      <c r="B26751" s="309"/>
      <c r="C26751" s="308"/>
      <c r="D26751" s="310"/>
    </row>
    <row r="26752" spans="1:4" ht="9" customHeight="1" x14ac:dyDescent="0.25">
      <c r="A26752" s="308"/>
      <c r="B26752" s="309"/>
      <c r="C26752" s="308"/>
      <c r="D26752" s="310"/>
    </row>
    <row r="26753" spans="1:4" ht="9" customHeight="1" x14ac:dyDescent="0.25">
      <c r="A26753" s="308"/>
      <c r="B26753" s="309"/>
      <c r="C26753" s="308"/>
      <c r="D26753" s="310"/>
    </row>
    <row r="26754" spans="1:4" ht="9" customHeight="1" x14ac:dyDescent="0.25">
      <c r="A26754" s="308"/>
      <c r="B26754" s="309"/>
      <c r="C26754" s="308"/>
      <c r="D26754" s="310"/>
    </row>
    <row r="26755" spans="1:4" ht="9" customHeight="1" x14ac:dyDescent="0.25">
      <c r="A26755" s="308"/>
      <c r="B26755" s="309"/>
      <c r="C26755" s="308"/>
      <c r="D26755" s="310"/>
    </row>
    <row r="26756" spans="1:4" ht="9" customHeight="1" x14ac:dyDescent="0.25">
      <c r="A26756" s="308"/>
      <c r="B26756" s="309"/>
      <c r="C26756" s="308"/>
      <c r="D26756" s="310"/>
    </row>
    <row r="26757" spans="1:4" ht="9" customHeight="1" x14ac:dyDescent="0.25">
      <c r="A26757" s="308"/>
      <c r="B26757" s="309"/>
      <c r="C26757" s="308"/>
      <c r="D26757" s="310"/>
    </row>
    <row r="26758" spans="1:4" ht="9" customHeight="1" x14ac:dyDescent="0.25">
      <c r="A26758" s="308"/>
      <c r="B26758" s="309"/>
      <c r="C26758" s="308"/>
      <c r="D26758" s="310"/>
    </row>
    <row r="26759" spans="1:4" ht="9" customHeight="1" x14ac:dyDescent="0.25">
      <c r="A26759" s="308"/>
      <c r="B26759" s="309"/>
      <c r="C26759" s="308"/>
      <c r="D26759" s="310"/>
    </row>
    <row r="26760" spans="1:4" ht="9" customHeight="1" x14ac:dyDescent="0.25">
      <c r="A26760" s="308"/>
      <c r="B26760" s="309"/>
      <c r="C26760" s="308"/>
      <c r="D26760" s="310"/>
    </row>
    <row r="26761" spans="1:4" ht="9" customHeight="1" x14ac:dyDescent="0.25">
      <c r="A26761" s="308"/>
      <c r="B26761" s="309"/>
      <c r="C26761" s="308"/>
      <c r="D26761" s="310"/>
    </row>
    <row r="26762" spans="1:4" ht="9" customHeight="1" x14ac:dyDescent="0.25">
      <c r="A26762" s="308"/>
      <c r="B26762" s="309"/>
      <c r="C26762" s="308"/>
      <c r="D26762" s="310"/>
    </row>
    <row r="26763" spans="1:4" ht="9" customHeight="1" x14ac:dyDescent="0.25">
      <c r="A26763" s="308"/>
      <c r="B26763" s="309"/>
      <c r="C26763" s="308"/>
      <c r="D26763" s="310"/>
    </row>
    <row r="26764" spans="1:4" ht="9" customHeight="1" x14ac:dyDescent="0.25">
      <c r="A26764" s="308"/>
      <c r="B26764" s="309"/>
      <c r="C26764" s="308"/>
      <c r="D26764" s="310"/>
    </row>
    <row r="26765" spans="1:4" ht="9" customHeight="1" x14ac:dyDescent="0.25">
      <c r="A26765" s="308"/>
      <c r="B26765" s="309"/>
      <c r="C26765" s="308"/>
      <c r="D26765" s="310"/>
    </row>
    <row r="26766" spans="1:4" ht="9" customHeight="1" x14ac:dyDescent="0.25">
      <c r="A26766" s="308"/>
      <c r="B26766" s="309"/>
      <c r="C26766" s="308"/>
      <c r="D26766" s="310"/>
    </row>
    <row r="26767" spans="1:4" ht="9" customHeight="1" x14ac:dyDescent="0.25">
      <c r="A26767" s="308"/>
      <c r="B26767" s="309"/>
      <c r="C26767" s="308"/>
      <c r="D26767" s="310"/>
    </row>
    <row r="26768" spans="1:4" ht="9" customHeight="1" x14ac:dyDescent="0.25">
      <c r="A26768" s="308"/>
      <c r="B26768" s="309"/>
      <c r="C26768" s="308"/>
      <c r="D26768" s="310"/>
    </row>
    <row r="26769" spans="1:4" ht="9" customHeight="1" x14ac:dyDescent="0.25">
      <c r="A26769" s="308"/>
      <c r="B26769" s="309"/>
      <c r="C26769" s="308"/>
      <c r="D26769" s="310"/>
    </row>
    <row r="26770" spans="1:4" ht="9" customHeight="1" x14ac:dyDescent="0.25">
      <c r="A26770" s="308"/>
      <c r="B26770" s="309"/>
      <c r="C26770" s="308"/>
      <c r="D26770" s="310"/>
    </row>
    <row r="26771" spans="1:4" ht="9" customHeight="1" x14ac:dyDescent="0.25">
      <c r="A26771" s="308"/>
      <c r="B26771" s="309"/>
      <c r="C26771" s="308"/>
      <c r="D26771" s="310"/>
    </row>
    <row r="26772" spans="1:4" ht="9" customHeight="1" x14ac:dyDescent="0.25">
      <c r="A26772" s="308"/>
      <c r="B26772" s="309"/>
      <c r="C26772" s="308"/>
      <c r="D26772" s="310"/>
    </row>
    <row r="26773" spans="1:4" ht="9" customHeight="1" x14ac:dyDescent="0.25">
      <c r="A26773" s="308"/>
      <c r="B26773" s="309"/>
      <c r="C26773" s="308"/>
      <c r="D26773" s="310"/>
    </row>
    <row r="26774" spans="1:4" ht="9" customHeight="1" x14ac:dyDescent="0.25">
      <c r="A26774" s="308"/>
      <c r="B26774" s="309"/>
      <c r="C26774" s="308"/>
      <c r="D26774" s="310"/>
    </row>
    <row r="26775" spans="1:4" ht="9" customHeight="1" x14ac:dyDescent="0.25">
      <c r="A26775" s="308"/>
      <c r="B26775" s="309"/>
      <c r="C26775" s="308"/>
      <c r="D26775" s="310"/>
    </row>
    <row r="26776" spans="1:4" ht="9" customHeight="1" x14ac:dyDescent="0.25">
      <c r="A26776" s="308"/>
      <c r="B26776" s="309"/>
      <c r="C26776" s="308"/>
      <c r="D26776" s="310"/>
    </row>
    <row r="26777" spans="1:4" ht="9" customHeight="1" x14ac:dyDescent="0.25">
      <c r="A26777" s="308"/>
      <c r="B26777" s="309"/>
      <c r="C26777" s="308"/>
      <c r="D26777" s="310"/>
    </row>
    <row r="26778" spans="1:4" ht="9" customHeight="1" x14ac:dyDescent="0.25">
      <c r="A26778" s="308"/>
      <c r="B26778" s="309"/>
      <c r="C26778" s="308"/>
      <c r="D26778" s="310"/>
    </row>
    <row r="26779" spans="1:4" ht="9" customHeight="1" x14ac:dyDescent="0.25">
      <c r="A26779" s="308"/>
      <c r="B26779" s="309"/>
      <c r="C26779" s="308"/>
      <c r="D26779" s="310"/>
    </row>
    <row r="26780" spans="1:4" ht="9" customHeight="1" x14ac:dyDescent="0.25">
      <c r="A26780" s="308"/>
      <c r="B26780" s="309"/>
      <c r="C26780" s="308"/>
      <c r="D26780" s="310"/>
    </row>
    <row r="26781" spans="1:4" ht="9" customHeight="1" x14ac:dyDescent="0.25">
      <c r="A26781" s="308"/>
      <c r="B26781" s="309"/>
      <c r="C26781" s="308"/>
      <c r="D26781" s="310"/>
    </row>
    <row r="26782" spans="1:4" ht="9" customHeight="1" x14ac:dyDescent="0.25">
      <c r="A26782" s="308"/>
      <c r="B26782" s="309"/>
      <c r="C26782" s="308"/>
      <c r="D26782" s="310"/>
    </row>
    <row r="26783" spans="1:4" ht="9" customHeight="1" x14ac:dyDescent="0.25">
      <c r="A26783" s="308"/>
      <c r="B26783" s="309"/>
      <c r="C26783" s="308"/>
      <c r="D26783" s="310"/>
    </row>
    <row r="26784" spans="1:4" ht="9" customHeight="1" x14ac:dyDescent="0.25">
      <c r="A26784" s="308"/>
      <c r="B26784" s="309"/>
      <c r="C26784" s="308"/>
      <c r="D26784" s="310"/>
    </row>
    <row r="26785" spans="1:4" ht="9" customHeight="1" x14ac:dyDescent="0.25">
      <c r="A26785" s="308"/>
      <c r="B26785" s="309"/>
      <c r="C26785" s="308"/>
      <c r="D26785" s="310"/>
    </row>
    <row r="26786" spans="1:4" ht="9" customHeight="1" x14ac:dyDescent="0.25">
      <c r="A26786" s="308"/>
      <c r="B26786" s="309"/>
      <c r="C26786" s="308"/>
      <c r="D26786" s="310"/>
    </row>
    <row r="26787" spans="1:4" ht="9" customHeight="1" x14ac:dyDescent="0.25">
      <c r="A26787" s="308"/>
      <c r="B26787" s="309"/>
      <c r="C26787" s="308"/>
      <c r="D26787" s="310"/>
    </row>
    <row r="26788" spans="1:4" ht="9" customHeight="1" x14ac:dyDescent="0.25">
      <c r="A26788" s="308"/>
      <c r="B26788" s="309"/>
      <c r="C26788" s="308"/>
      <c r="D26788" s="310"/>
    </row>
    <row r="26789" spans="1:4" ht="9" customHeight="1" x14ac:dyDescent="0.25">
      <c r="A26789" s="308"/>
      <c r="B26789" s="309"/>
      <c r="C26789" s="308"/>
      <c r="D26789" s="310"/>
    </row>
    <row r="26790" spans="1:4" ht="9" customHeight="1" x14ac:dyDescent="0.25">
      <c r="A26790" s="308"/>
      <c r="B26790" s="309"/>
      <c r="C26790" s="308"/>
      <c r="D26790" s="310"/>
    </row>
    <row r="26791" spans="1:4" ht="9" customHeight="1" x14ac:dyDescent="0.25">
      <c r="A26791" s="308"/>
      <c r="B26791" s="309"/>
      <c r="C26791" s="308"/>
      <c r="D26791" s="310"/>
    </row>
    <row r="26792" spans="1:4" ht="9" customHeight="1" x14ac:dyDescent="0.25">
      <c r="A26792" s="308"/>
      <c r="B26792" s="309"/>
      <c r="C26792" s="308"/>
      <c r="D26792" s="310"/>
    </row>
    <row r="26793" spans="1:4" ht="9" customHeight="1" x14ac:dyDescent="0.25">
      <c r="A26793" s="308"/>
      <c r="B26793" s="309"/>
      <c r="C26793" s="308"/>
      <c r="D26793" s="310"/>
    </row>
    <row r="26794" spans="1:4" ht="9" customHeight="1" x14ac:dyDescent="0.25">
      <c r="A26794" s="308"/>
      <c r="B26794" s="309"/>
      <c r="C26794" s="308"/>
      <c r="D26794" s="310"/>
    </row>
    <row r="26795" spans="1:4" ht="9" customHeight="1" x14ac:dyDescent="0.25">
      <c r="A26795" s="308"/>
      <c r="B26795" s="309"/>
      <c r="C26795" s="308"/>
      <c r="D26795" s="310"/>
    </row>
    <row r="26796" spans="1:4" ht="9" customHeight="1" x14ac:dyDescent="0.25">
      <c r="A26796" s="308"/>
      <c r="B26796" s="309"/>
      <c r="C26796" s="308"/>
      <c r="D26796" s="310"/>
    </row>
    <row r="26797" spans="1:4" ht="9" customHeight="1" x14ac:dyDescent="0.25">
      <c r="A26797" s="308"/>
      <c r="B26797" s="309"/>
      <c r="C26797" s="308"/>
      <c r="D26797" s="310"/>
    </row>
    <row r="26798" spans="1:4" ht="9" customHeight="1" x14ac:dyDescent="0.25">
      <c r="A26798" s="308"/>
      <c r="B26798" s="309"/>
      <c r="C26798" s="308"/>
      <c r="D26798" s="310"/>
    </row>
    <row r="26799" spans="1:4" ht="9" customHeight="1" x14ac:dyDescent="0.25">
      <c r="A26799" s="308"/>
      <c r="B26799" s="309"/>
      <c r="C26799" s="308"/>
      <c r="D26799" s="310"/>
    </row>
    <row r="26800" spans="1:4" ht="9" customHeight="1" x14ac:dyDescent="0.25">
      <c r="A26800" s="308"/>
      <c r="B26800" s="309"/>
      <c r="C26800" s="308"/>
      <c r="D26800" s="310"/>
    </row>
    <row r="26801" spans="1:4" ht="9" customHeight="1" x14ac:dyDescent="0.25">
      <c r="A26801" s="308"/>
      <c r="B26801" s="309"/>
      <c r="C26801" s="308"/>
      <c r="D26801" s="310"/>
    </row>
    <row r="26802" spans="1:4" ht="9" customHeight="1" x14ac:dyDescent="0.25">
      <c r="A26802" s="308"/>
      <c r="B26802" s="309"/>
      <c r="C26802" s="308"/>
      <c r="D26802" s="310"/>
    </row>
    <row r="26803" spans="1:4" ht="9" customHeight="1" x14ac:dyDescent="0.25">
      <c r="A26803" s="308"/>
      <c r="B26803" s="309"/>
      <c r="C26803" s="308"/>
      <c r="D26803" s="310"/>
    </row>
    <row r="26804" spans="1:4" ht="9" customHeight="1" x14ac:dyDescent="0.25">
      <c r="A26804" s="308"/>
      <c r="B26804" s="309"/>
      <c r="C26804" s="308"/>
      <c r="D26804" s="310"/>
    </row>
    <row r="26805" spans="1:4" ht="9" customHeight="1" x14ac:dyDescent="0.25">
      <c r="A26805" s="308"/>
      <c r="B26805" s="309"/>
      <c r="C26805" s="308"/>
      <c r="D26805" s="310"/>
    </row>
    <row r="26806" spans="1:4" ht="9" customHeight="1" x14ac:dyDescent="0.25">
      <c r="A26806" s="308"/>
      <c r="B26806" s="309"/>
      <c r="C26806" s="308"/>
      <c r="D26806" s="310"/>
    </row>
    <row r="26807" spans="1:4" ht="9" customHeight="1" x14ac:dyDescent="0.25">
      <c r="A26807" s="308"/>
      <c r="B26807" s="309"/>
      <c r="C26807" s="308"/>
      <c r="D26807" s="310"/>
    </row>
    <row r="26808" spans="1:4" ht="9" customHeight="1" x14ac:dyDescent="0.25">
      <c r="A26808" s="308"/>
      <c r="B26808" s="309"/>
      <c r="C26808" s="308"/>
      <c r="D26808" s="310"/>
    </row>
    <row r="26809" spans="1:4" ht="9" customHeight="1" x14ac:dyDescent="0.25">
      <c r="A26809" s="308"/>
      <c r="B26809" s="309"/>
      <c r="C26809" s="308"/>
      <c r="D26809" s="310"/>
    </row>
    <row r="26810" spans="1:4" ht="9" customHeight="1" x14ac:dyDescent="0.25">
      <c r="A26810" s="308"/>
      <c r="B26810" s="309"/>
      <c r="C26810" s="308"/>
      <c r="D26810" s="310"/>
    </row>
    <row r="26811" spans="1:4" ht="9" customHeight="1" x14ac:dyDescent="0.25">
      <c r="A26811" s="308"/>
      <c r="B26811" s="309"/>
      <c r="C26811" s="308"/>
      <c r="D26811" s="310"/>
    </row>
    <row r="26812" spans="1:4" ht="9" customHeight="1" x14ac:dyDescent="0.25">
      <c r="A26812" s="308"/>
      <c r="B26812" s="309"/>
      <c r="C26812" s="308"/>
      <c r="D26812" s="310"/>
    </row>
    <row r="26813" spans="1:4" ht="9" customHeight="1" x14ac:dyDescent="0.25">
      <c r="A26813" s="308"/>
      <c r="B26813" s="309"/>
      <c r="C26813" s="308"/>
      <c r="D26813" s="310"/>
    </row>
    <row r="26814" spans="1:4" ht="9" customHeight="1" x14ac:dyDescent="0.25">
      <c r="A26814" s="308"/>
      <c r="B26814" s="309"/>
      <c r="C26814" s="308"/>
      <c r="D26814" s="310"/>
    </row>
    <row r="26815" spans="1:4" ht="9" customHeight="1" x14ac:dyDescent="0.25">
      <c r="A26815" s="308"/>
      <c r="B26815" s="309"/>
      <c r="C26815" s="308"/>
      <c r="D26815" s="310"/>
    </row>
    <row r="26816" spans="1:4" ht="9" customHeight="1" x14ac:dyDescent="0.25">
      <c r="A26816" s="308"/>
      <c r="B26816" s="309"/>
      <c r="C26816" s="308"/>
      <c r="D26816" s="310"/>
    </row>
    <row r="26817" spans="1:4" ht="9" customHeight="1" x14ac:dyDescent="0.25">
      <c r="A26817" s="308"/>
      <c r="B26817" s="309"/>
      <c r="C26817" s="308"/>
      <c r="D26817" s="310"/>
    </row>
    <row r="26818" spans="1:4" ht="9" customHeight="1" x14ac:dyDescent="0.25">
      <c r="A26818" s="308"/>
      <c r="B26818" s="309"/>
      <c r="C26818" s="308"/>
      <c r="D26818" s="310"/>
    </row>
    <row r="26819" spans="1:4" ht="9" customHeight="1" x14ac:dyDescent="0.25">
      <c r="A26819" s="308"/>
      <c r="B26819" s="309"/>
      <c r="C26819" s="308"/>
      <c r="D26819" s="310"/>
    </row>
    <row r="26820" spans="1:4" ht="9" customHeight="1" x14ac:dyDescent="0.25">
      <c r="A26820" s="308"/>
      <c r="B26820" s="309"/>
      <c r="C26820" s="308"/>
      <c r="D26820" s="310"/>
    </row>
    <row r="26821" spans="1:4" ht="9" customHeight="1" x14ac:dyDescent="0.25">
      <c r="A26821" s="308"/>
      <c r="B26821" s="309"/>
      <c r="C26821" s="308"/>
      <c r="D26821" s="310"/>
    </row>
    <row r="26822" spans="1:4" ht="9" customHeight="1" x14ac:dyDescent="0.25">
      <c r="A26822" s="308"/>
      <c r="B26822" s="309"/>
      <c r="C26822" s="308"/>
      <c r="D26822" s="310"/>
    </row>
    <row r="26823" spans="1:4" ht="9" customHeight="1" x14ac:dyDescent="0.25">
      <c r="A26823" s="308"/>
      <c r="B26823" s="309"/>
      <c r="C26823" s="308"/>
      <c r="D26823" s="310"/>
    </row>
    <row r="26824" spans="1:4" ht="9" customHeight="1" x14ac:dyDescent="0.25">
      <c r="A26824" s="308"/>
      <c r="B26824" s="309"/>
      <c r="C26824" s="308"/>
      <c r="D26824" s="310"/>
    </row>
    <row r="26825" spans="1:4" ht="9" customHeight="1" x14ac:dyDescent="0.25">
      <c r="A26825" s="308"/>
      <c r="B26825" s="309"/>
      <c r="C26825" s="308"/>
      <c r="D26825" s="310"/>
    </row>
    <row r="26826" spans="1:4" ht="9" customHeight="1" x14ac:dyDescent="0.25">
      <c r="A26826" s="308"/>
      <c r="B26826" s="309"/>
      <c r="C26826" s="308"/>
      <c r="D26826" s="310"/>
    </row>
    <row r="26827" spans="1:4" ht="9" customHeight="1" x14ac:dyDescent="0.25">
      <c r="A26827" s="308"/>
      <c r="B26827" s="309"/>
      <c r="C26827" s="308"/>
      <c r="D26827" s="310"/>
    </row>
    <row r="26828" spans="1:4" ht="9" customHeight="1" x14ac:dyDescent="0.25">
      <c r="A26828" s="308"/>
      <c r="B26828" s="309"/>
      <c r="C26828" s="308"/>
      <c r="D26828" s="310"/>
    </row>
    <row r="26829" spans="1:4" ht="9" customHeight="1" x14ac:dyDescent="0.25">
      <c r="A26829" s="308"/>
      <c r="B26829" s="309"/>
      <c r="C26829" s="308"/>
      <c r="D26829" s="310"/>
    </row>
    <row r="26830" spans="1:4" ht="9" customHeight="1" x14ac:dyDescent="0.25">
      <c r="A26830" s="308"/>
      <c r="B26830" s="309"/>
      <c r="C26830" s="308"/>
      <c r="D26830" s="310"/>
    </row>
    <row r="26831" spans="1:4" ht="9" customHeight="1" x14ac:dyDescent="0.25">
      <c r="A26831" s="308"/>
      <c r="B26831" s="309"/>
      <c r="C26831" s="308"/>
      <c r="D26831" s="310"/>
    </row>
    <row r="26832" spans="1:4" ht="9" customHeight="1" x14ac:dyDescent="0.25">
      <c r="A26832" s="308"/>
      <c r="B26832" s="309"/>
      <c r="C26832" s="308"/>
      <c r="D26832" s="310"/>
    </row>
    <row r="26833" spans="1:4" ht="9" customHeight="1" x14ac:dyDescent="0.25">
      <c r="A26833" s="308"/>
      <c r="B26833" s="309"/>
      <c r="C26833" s="308"/>
      <c r="D26833" s="310"/>
    </row>
    <row r="26834" spans="1:4" ht="9" customHeight="1" x14ac:dyDescent="0.25">
      <c r="A26834" s="308"/>
      <c r="B26834" s="309"/>
      <c r="C26834" s="308"/>
      <c r="D26834" s="310"/>
    </row>
    <row r="26835" spans="1:4" ht="9" customHeight="1" x14ac:dyDescent="0.25">
      <c r="A26835" s="308"/>
      <c r="B26835" s="309"/>
      <c r="C26835" s="308"/>
      <c r="D26835" s="310"/>
    </row>
    <row r="26836" spans="1:4" ht="9" customHeight="1" x14ac:dyDescent="0.25">
      <c r="A26836" s="308"/>
      <c r="B26836" s="309"/>
      <c r="C26836" s="308"/>
      <c r="D26836" s="310"/>
    </row>
    <row r="26837" spans="1:4" ht="9" customHeight="1" x14ac:dyDescent="0.25">
      <c r="A26837" s="308"/>
      <c r="B26837" s="309"/>
      <c r="C26837" s="308"/>
      <c r="D26837" s="310"/>
    </row>
    <row r="26838" spans="1:4" ht="9" customHeight="1" x14ac:dyDescent="0.25">
      <c r="A26838" s="308"/>
      <c r="B26838" s="309"/>
      <c r="C26838" s="308"/>
      <c r="D26838" s="310"/>
    </row>
    <row r="26839" spans="1:4" ht="9" customHeight="1" x14ac:dyDescent="0.25">
      <c r="A26839" s="308"/>
      <c r="B26839" s="309"/>
      <c r="C26839" s="308"/>
      <c r="D26839" s="310"/>
    </row>
    <row r="26840" spans="1:4" ht="9" customHeight="1" x14ac:dyDescent="0.25">
      <c r="A26840" s="308"/>
      <c r="B26840" s="309"/>
      <c r="C26840" s="308"/>
      <c r="D26840" s="310"/>
    </row>
    <row r="26841" spans="1:4" ht="9" customHeight="1" x14ac:dyDescent="0.25">
      <c r="A26841" s="308"/>
      <c r="B26841" s="309"/>
      <c r="C26841" s="308"/>
      <c r="D26841" s="310"/>
    </row>
    <row r="26842" spans="1:4" ht="9" customHeight="1" x14ac:dyDescent="0.25">
      <c r="A26842" s="308"/>
      <c r="B26842" s="309"/>
      <c r="C26842" s="308"/>
      <c r="D26842" s="310"/>
    </row>
    <row r="26843" spans="1:4" ht="9" customHeight="1" x14ac:dyDescent="0.25">
      <c r="A26843" s="308"/>
      <c r="B26843" s="309"/>
      <c r="C26843" s="308"/>
      <c r="D26843" s="310"/>
    </row>
    <row r="26844" spans="1:4" ht="9" customHeight="1" x14ac:dyDescent="0.25">
      <c r="A26844" s="308"/>
      <c r="B26844" s="309"/>
      <c r="C26844" s="308"/>
      <c r="D26844" s="310"/>
    </row>
    <row r="26845" spans="1:4" ht="9" customHeight="1" x14ac:dyDescent="0.25">
      <c r="A26845" s="308"/>
      <c r="B26845" s="309"/>
      <c r="C26845" s="308"/>
      <c r="D26845" s="310"/>
    </row>
    <row r="26846" spans="1:4" ht="9" customHeight="1" x14ac:dyDescent="0.25">
      <c r="A26846" s="308"/>
      <c r="B26846" s="309"/>
      <c r="C26846" s="308"/>
      <c r="D26846" s="310"/>
    </row>
    <row r="26847" spans="1:4" ht="9" customHeight="1" x14ac:dyDescent="0.25">
      <c r="A26847" s="308"/>
      <c r="B26847" s="309"/>
      <c r="C26847" s="308"/>
      <c r="D26847" s="310"/>
    </row>
    <row r="26848" spans="1:4" ht="9" customHeight="1" x14ac:dyDescent="0.25">
      <c r="A26848" s="308"/>
      <c r="B26848" s="309"/>
      <c r="C26848" s="308"/>
      <c r="D26848" s="310"/>
    </row>
    <row r="26849" spans="1:4" ht="9" customHeight="1" x14ac:dyDescent="0.25">
      <c r="A26849" s="308"/>
      <c r="B26849" s="309"/>
      <c r="C26849" s="308"/>
      <c r="D26849" s="310"/>
    </row>
    <row r="26850" spans="1:4" ht="9" customHeight="1" x14ac:dyDescent="0.25">
      <c r="A26850" s="308"/>
      <c r="B26850" s="309"/>
      <c r="C26850" s="308"/>
      <c r="D26850" s="310"/>
    </row>
    <row r="26851" spans="1:4" ht="9" customHeight="1" x14ac:dyDescent="0.25">
      <c r="A26851" s="308"/>
      <c r="B26851" s="309"/>
      <c r="C26851" s="308"/>
      <c r="D26851" s="310"/>
    </row>
    <row r="26852" spans="1:4" ht="9" customHeight="1" x14ac:dyDescent="0.25">
      <c r="A26852" s="308"/>
      <c r="B26852" s="309"/>
      <c r="C26852" s="308"/>
      <c r="D26852" s="310"/>
    </row>
    <row r="26853" spans="1:4" ht="9" customHeight="1" x14ac:dyDescent="0.25">
      <c r="A26853" s="308"/>
      <c r="B26853" s="309"/>
      <c r="C26853" s="308"/>
      <c r="D26853" s="310"/>
    </row>
    <row r="26854" spans="1:4" ht="9" customHeight="1" x14ac:dyDescent="0.25">
      <c r="A26854" s="308"/>
      <c r="B26854" s="309"/>
      <c r="C26854" s="308"/>
      <c r="D26854" s="310"/>
    </row>
    <row r="26855" spans="1:4" ht="9" customHeight="1" x14ac:dyDescent="0.25">
      <c r="A26855" s="308"/>
      <c r="B26855" s="309"/>
      <c r="C26855" s="308"/>
      <c r="D26855" s="310"/>
    </row>
    <row r="26856" spans="1:4" ht="9" customHeight="1" x14ac:dyDescent="0.25">
      <c r="A26856" s="308"/>
      <c r="B26856" s="309"/>
      <c r="C26856" s="308"/>
      <c r="D26856" s="310"/>
    </row>
    <row r="26857" spans="1:4" ht="9" customHeight="1" x14ac:dyDescent="0.25">
      <c r="A26857" s="308"/>
      <c r="B26857" s="309"/>
      <c r="C26857" s="308"/>
      <c r="D26857" s="310"/>
    </row>
    <row r="26858" spans="1:4" ht="9" customHeight="1" x14ac:dyDescent="0.25">
      <c r="A26858" s="308"/>
      <c r="B26858" s="309"/>
      <c r="C26858" s="308"/>
      <c r="D26858" s="310"/>
    </row>
    <row r="26859" spans="1:4" ht="9" customHeight="1" x14ac:dyDescent="0.25">
      <c r="A26859" s="308"/>
      <c r="B26859" s="309"/>
      <c r="C26859" s="308"/>
      <c r="D26859" s="310"/>
    </row>
    <row r="26860" spans="1:4" ht="9" customHeight="1" x14ac:dyDescent="0.25">
      <c r="A26860" s="308"/>
      <c r="B26860" s="309"/>
      <c r="C26860" s="308"/>
      <c r="D26860" s="310"/>
    </row>
    <row r="26861" spans="1:4" ht="9" customHeight="1" x14ac:dyDescent="0.25">
      <c r="A26861" s="308"/>
      <c r="B26861" s="309"/>
      <c r="C26861" s="308"/>
      <c r="D26861" s="310"/>
    </row>
    <row r="26862" spans="1:4" ht="9" customHeight="1" x14ac:dyDescent="0.25">
      <c r="A26862" s="308"/>
      <c r="B26862" s="309"/>
      <c r="C26862" s="308"/>
      <c r="D26862" s="310"/>
    </row>
    <row r="26863" spans="1:4" ht="9" customHeight="1" x14ac:dyDescent="0.25">
      <c r="A26863" s="308"/>
      <c r="B26863" s="309"/>
      <c r="C26863" s="308"/>
      <c r="D26863" s="310"/>
    </row>
    <row r="26864" spans="1:4" ht="9" customHeight="1" x14ac:dyDescent="0.25">
      <c r="A26864" s="308"/>
      <c r="B26864" s="309"/>
      <c r="C26864" s="308"/>
      <c r="D26864" s="310"/>
    </row>
    <row r="26865" spans="1:4" ht="9" customHeight="1" x14ac:dyDescent="0.25">
      <c r="A26865" s="308"/>
      <c r="B26865" s="309"/>
      <c r="C26865" s="308"/>
      <c r="D26865" s="310"/>
    </row>
    <row r="26866" spans="1:4" ht="18" customHeight="1" x14ac:dyDescent="0.25">
      <c r="A26866" s="308"/>
      <c r="B26866" s="309"/>
      <c r="C26866" s="308"/>
      <c r="D26866" s="310"/>
    </row>
    <row r="26867" spans="1:4" ht="18" customHeight="1" x14ac:dyDescent="0.25">
      <c r="A26867" s="308"/>
      <c r="B26867" s="309"/>
      <c r="C26867" s="308"/>
      <c r="D26867" s="310"/>
    </row>
    <row r="26868" spans="1:4" ht="9" customHeight="1" x14ac:dyDescent="0.25">
      <c r="A26868" s="308"/>
      <c r="B26868" s="309"/>
      <c r="C26868" s="308"/>
      <c r="D26868" s="310"/>
    </row>
    <row r="26869" spans="1:4" ht="9" customHeight="1" x14ac:dyDescent="0.25">
      <c r="A26869" s="308"/>
      <c r="B26869" s="309"/>
      <c r="C26869" s="308"/>
      <c r="D26869" s="310"/>
    </row>
    <row r="26870" spans="1:4" ht="18" customHeight="1" x14ac:dyDescent="0.25">
      <c r="A26870" s="308"/>
      <c r="B26870" s="309"/>
      <c r="C26870" s="308"/>
      <c r="D26870" s="310"/>
    </row>
    <row r="26871" spans="1:4" ht="9" customHeight="1" x14ac:dyDescent="0.25">
      <c r="A26871" s="308"/>
      <c r="B26871" s="309"/>
      <c r="C26871" s="308"/>
      <c r="D26871" s="310"/>
    </row>
    <row r="26872" spans="1:4" ht="9" customHeight="1" x14ac:dyDescent="0.25">
      <c r="A26872" s="308"/>
      <c r="B26872" s="309"/>
      <c r="C26872" s="308"/>
      <c r="D26872" s="310"/>
    </row>
    <row r="26873" spans="1:4" ht="9" customHeight="1" x14ac:dyDescent="0.25">
      <c r="A26873" s="308"/>
      <c r="B26873" s="309"/>
      <c r="C26873" s="308"/>
      <c r="D26873" s="310"/>
    </row>
    <row r="26874" spans="1:4" ht="9" customHeight="1" x14ac:dyDescent="0.25">
      <c r="A26874" s="308"/>
      <c r="B26874" s="309"/>
      <c r="C26874" s="308"/>
      <c r="D26874" s="310"/>
    </row>
    <row r="26875" spans="1:4" ht="9" customHeight="1" x14ac:dyDescent="0.25">
      <c r="A26875" s="308"/>
      <c r="B26875" s="309"/>
      <c r="C26875" s="308"/>
      <c r="D26875" s="310"/>
    </row>
    <row r="26876" spans="1:4" ht="9" customHeight="1" x14ac:dyDescent="0.25">
      <c r="A26876" s="308"/>
      <c r="B26876" s="309"/>
      <c r="C26876" s="308"/>
      <c r="D26876" s="310"/>
    </row>
    <row r="26877" spans="1:4" ht="9" customHeight="1" x14ac:dyDescent="0.25">
      <c r="A26877" s="308"/>
      <c r="B26877" s="309"/>
      <c r="C26877" s="308"/>
      <c r="D26877" s="310"/>
    </row>
    <row r="26878" spans="1:4" ht="9" customHeight="1" x14ac:dyDescent="0.25">
      <c r="A26878" s="308"/>
      <c r="B26878" s="309"/>
      <c r="C26878" s="308"/>
      <c r="D26878" s="310"/>
    </row>
    <row r="26879" spans="1:4" ht="9" customHeight="1" x14ac:dyDescent="0.25">
      <c r="A26879" s="308"/>
      <c r="B26879" s="309"/>
      <c r="C26879" s="308"/>
      <c r="D26879" s="310"/>
    </row>
    <row r="26880" spans="1:4" ht="9" customHeight="1" x14ac:dyDescent="0.25">
      <c r="A26880" s="308"/>
      <c r="B26880" s="309"/>
      <c r="C26880" s="308"/>
      <c r="D26880" s="310"/>
    </row>
    <row r="26881" spans="1:4" ht="9" customHeight="1" x14ac:dyDescent="0.25">
      <c r="A26881" s="308"/>
      <c r="B26881" s="309"/>
      <c r="C26881" s="308"/>
      <c r="D26881" s="310"/>
    </row>
    <row r="26882" spans="1:4" ht="18" customHeight="1" x14ac:dyDescent="0.25">
      <c r="A26882" s="308"/>
      <c r="B26882" s="309"/>
      <c r="C26882" s="308"/>
      <c r="D26882" s="310"/>
    </row>
    <row r="26883" spans="1:4" ht="9" customHeight="1" x14ac:dyDescent="0.25">
      <c r="A26883" s="308"/>
      <c r="B26883" s="309"/>
      <c r="C26883" s="308"/>
      <c r="D26883" s="310"/>
    </row>
    <row r="26884" spans="1:4" ht="9" customHeight="1" x14ac:dyDescent="0.25">
      <c r="A26884" s="308"/>
      <c r="B26884" s="309"/>
      <c r="C26884" s="308"/>
      <c r="D26884" s="310"/>
    </row>
    <row r="26885" spans="1:4" ht="9" customHeight="1" x14ac:dyDescent="0.25">
      <c r="A26885" s="308"/>
      <c r="B26885" s="309"/>
      <c r="C26885" s="308"/>
      <c r="D26885" s="310"/>
    </row>
    <row r="26886" spans="1:4" ht="9" customHeight="1" x14ac:dyDescent="0.25">
      <c r="A26886" s="308"/>
      <c r="B26886" s="309"/>
      <c r="C26886" s="308"/>
      <c r="D26886" s="310"/>
    </row>
    <row r="26887" spans="1:4" ht="18" customHeight="1" x14ac:dyDescent="0.25">
      <c r="A26887" s="308"/>
      <c r="B26887" s="309"/>
      <c r="C26887" s="308"/>
      <c r="D26887" s="310"/>
    </row>
    <row r="26888" spans="1:4" ht="18" customHeight="1" x14ac:dyDescent="0.25">
      <c r="A26888" s="308"/>
      <c r="B26888" s="309"/>
      <c r="C26888" s="308"/>
      <c r="D26888" s="310"/>
    </row>
    <row r="26889" spans="1:4" ht="18" customHeight="1" x14ac:dyDescent="0.25">
      <c r="A26889" s="308"/>
      <c r="B26889" s="309"/>
      <c r="C26889" s="308"/>
      <c r="D26889" s="310"/>
    </row>
    <row r="26890" spans="1:4" ht="9" customHeight="1" x14ac:dyDescent="0.25">
      <c r="A26890" s="308"/>
      <c r="B26890" s="309"/>
      <c r="C26890" s="308"/>
      <c r="D26890" s="310"/>
    </row>
    <row r="26891" spans="1:4" ht="9" customHeight="1" x14ac:dyDescent="0.25">
      <c r="A26891" s="308"/>
      <c r="B26891" s="309"/>
      <c r="C26891" s="308"/>
      <c r="D26891" s="310"/>
    </row>
    <row r="26892" spans="1:4" ht="9" customHeight="1" x14ac:dyDescent="0.25">
      <c r="A26892" s="308"/>
      <c r="B26892" s="309"/>
      <c r="C26892" s="308"/>
      <c r="D26892" s="310"/>
    </row>
    <row r="26893" spans="1:4" ht="9" customHeight="1" x14ac:dyDescent="0.25">
      <c r="A26893" s="308"/>
      <c r="B26893" s="309"/>
      <c r="C26893" s="308"/>
      <c r="D26893" s="310"/>
    </row>
    <row r="26894" spans="1:4" ht="9" customHeight="1" x14ac:dyDescent="0.25">
      <c r="A26894" s="308"/>
      <c r="B26894" s="309"/>
      <c r="C26894" s="308"/>
      <c r="D26894" s="310"/>
    </row>
    <row r="26895" spans="1:4" ht="9" customHeight="1" x14ac:dyDescent="0.25">
      <c r="A26895" s="308"/>
      <c r="B26895" s="309"/>
      <c r="C26895" s="308"/>
      <c r="D26895" s="310"/>
    </row>
    <row r="26896" spans="1:4" ht="9" customHeight="1" x14ac:dyDescent="0.25">
      <c r="A26896" s="308"/>
      <c r="B26896" s="309"/>
      <c r="C26896" s="308"/>
      <c r="D26896" s="310"/>
    </row>
    <row r="26897" spans="1:4" ht="9" customHeight="1" x14ac:dyDescent="0.25">
      <c r="A26897" s="308"/>
      <c r="B26897" s="309"/>
      <c r="C26897" s="308"/>
      <c r="D26897" s="310"/>
    </row>
    <row r="26898" spans="1:4" ht="9" customHeight="1" x14ac:dyDescent="0.25">
      <c r="A26898" s="308"/>
      <c r="B26898" s="309"/>
      <c r="C26898" s="308"/>
      <c r="D26898" s="310"/>
    </row>
    <row r="26899" spans="1:4" ht="9" customHeight="1" x14ac:dyDescent="0.25">
      <c r="A26899" s="308"/>
      <c r="B26899" s="309"/>
      <c r="C26899" s="308"/>
      <c r="D26899" s="310"/>
    </row>
    <row r="26900" spans="1:4" ht="9" customHeight="1" x14ac:dyDescent="0.25">
      <c r="A26900" s="308"/>
      <c r="B26900" s="309"/>
      <c r="C26900" s="308"/>
      <c r="D26900" s="310"/>
    </row>
    <row r="26901" spans="1:4" ht="9" customHeight="1" x14ac:dyDescent="0.25">
      <c r="A26901" s="308"/>
      <c r="B26901" s="309"/>
      <c r="C26901" s="308"/>
      <c r="D26901" s="310"/>
    </row>
    <row r="26902" spans="1:4" ht="9" customHeight="1" x14ac:dyDescent="0.25">
      <c r="A26902" s="308"/>
      <c r="B26902" s="309"/>
      <c r="C26902" s="308"/>
      <c r="D26902" s="310"/>
    </row>
    <row r="26903" spans="1:4" ht="9" customHeight="1" x14ac:dyDescent="0.25">
      <c r="A26903" s="308"/>
      <c r="B26903" s="309"/>
      <c r="C26903" s="308"/>
      <c r="D26903" s="310"/>
    </row>
    <row r="26904" spans="1:4" ht="9" customHeight="1" x14ac:dyDescent="0.25">
      <c r="A26904" s="308"/>
      <c r="B26904" s="309"/>
      <c r="C26904" s="308"/>
      <c r="D26904" s="310"/>
    </row>
    <row r="26905" spans="1:4" ht="9" customHeight="1" x14ac:dyDescent="0.25">
      <c r="A26905" s="308"/>
      <c r="B26905" s="309"/>
      <c r="C26905" s="308"/>
      <c r="D26905" s="310"/>
    </row>
    <row r="26906" spans="1:4" ht="9" customHeight="1" x14ac:dyDescent="0.25">
      <c r="A26906" s="308"/>
      <c r="B26906" s="309"/>
      <c r="C26906" s="308"/>
      <c r="D26906" s="310"/>
    </row>
    <row r="26907" spans="1:4" ht="9" customHeight="1" x14ac:dyDescent="0.25">
      <c r="A26907" s="308"/>
      <c r="B26907" s="309"/>
      <c r="C26907" s="308"/>
      <c r="D26907" s="310"/>
    </row>
    <row r="26908" spans="1:4" ht="9" customHeight="1" x14ac:dyDescent="0.25">
      <c r="A26908" s="308"/>
      <c r="B26908" s="309"/>
      <c r="C26908" s="308"/>
      <c r="D26908" s="310"/>
    </row>
    <row r="26909" spans="1:4" ht="9" customHeight="1" x14ac:dyDescent="0.25">
      <c r="A26909" s="308"/>
      <c r="B26909" s="309"/>
      <c r="C26909" s="308"/>
      <c r="D26909" s="310"/>
    </row>
    <row r="26910" spans="1:4" ht="9" customHeight="1" x14ac:dyDescent="0.25">
      <c r="A26910" s="308"/>
      <c r="B26910" s="309"/>
      <c r="C26910" s="308"/>
      <c r="D26910" s="310"/>
    </row>
    <row r="26911" spans="1:4" ht="9" customHeight="1" x14ac:dyDescent="0.25">
      <c r="A26911" s="308"/>
      <c r="B26911" s="309"/>
      <c r="C26911" s="308"/>
      <c r="D26911" s="310"/>
    </row>
    <row r="26912" spans="1:4" ht="9" customHeight="1" x14ac:dyDescent="0.25">
      <c r="A26912" s="308"/>
      <c r="B26912" s="309"/>
      <c r="C26912" s="308"/>
      <c r="D26912" s="310"/>
    </row>
    <row r="26913" spans="1:4" ht="9" customHeight="1" x14ac:dyDescent="0.25">
      <c r="A26913" s="308"/>
      <c r="B26913" s="309"/>
      <c r="C26913" s="308"/>
      <c r="D26913" s="310"/>
    </row>
    <row r="26914" spans="1:4" ht="9" customHeight="1" x14ac:dyDescent="0.25">
      <c r="A26914" s="308"/>
      <c r="B26914" s="309"/>
      <c r="C26914" s="308"/>
      <c r="D26914" s="310"/>
    </row>
    <row r="26915" spans="1:4" ht="9" customHeight="1" x14ac:dyDescent="0.25">
      <c r="A26915" s="308"/>
      <c r="B26915" s="309"/>
      <c r="C26915" s="308"/>
      <c r="D26915" s="310"/>
    </row>
    <row r="26916" spans="1:4" ht="9" customHeight="1" x14ac:dyDescent="0.25">
      <c r="A26916" s="308"/>
      <c r="B26916" s="309"/>
      <c r="C26916" s="308"/>
      <c r="D26916" s="310"/>
    </row>
    <row r="26917" spans="1:4" ht="9" customHeight="1" x14ac:dyDescent="0.25">
      <c r="A26917" s="308"/>
      <c r="B26917" s="309"/>
      <c r="C26917" s="308"/>
      <c r="D26917" s="310"/>
    </row>
    <row r="26918" spans="1:4" ht="9" customHeight="1" x14ac:dyDescent="0.25">
      <c r="A26918" s="308"/>
      <c r="B26918" s="309"/>
      <c r="C26918" s="308"/>
      <c r="D26918" s="310"/>
    </row>
    <row r="26919" spans="1:4" ht="9" customHeight="1" x14ac:dyDescent="0.25">
      <c r="A26919" s="308"/>
      <c r="B26919" s="309"/>
      <c r="C26919" s="308"/>
      <c r="D26919" s="310"/>
    </row>
    <row r="26920" spans="1:4" ht="9" customHeight="1" x14ac:dyDescent="0.25">
      <c r="A26920" s="308"/>
      <c r="B26920" s="309"/>
      <c r="C26920" s="308"/>
      <c r="D26920" s="310"/>
    </row>
    <row r="26921" spans="1:4" ht="9" customHeight="1" x14ac:dyDescent="0.25">
      <c r="A26921" s="308"/>
      <c r="B26921" s="309"/>
      <c r="C26921" s="308"/>
      <c r="D26921" s="310"/>
    </row>
    <row r="26922" spans="1:4" ht="9" customHeight="1" x14ac:dyDescent="0.25">
      <c r="A26922" s="308"/>
      <c r="B26922" s="309"/>
      <c r="C26922" s="308"/>
      <c r="D26922" s="310"/>
    </row>
    <row r="26923" spans="1:4" ht="9" customHeight="1" x14ac:dyDescent="0.25">
      <c r="A26923" s="308"/>
      <c r="B26923" s="309"/>
      <c r="C26923" s="308"/>
      <c r="D26923" s="310"/>
    </row>
    <row r="26924" spans="1:4" ht="9" customHeight="1" x14ac:dyDescent="0.25">
      <c r="A26924" s="308"/>
      <c r="B26924" s="309"/>
      <c r="C26924" s="308"/>
      <c r="D26924" s="310"/>
    </row>
    <row r="26925" spans="1:4" ht="9" customHeight="1" x14ac:dyDescent="0.25">
      <c r="A26925" s="308"/>
      <c r="B26925" s="309"/>
      <c r="C26925" s="308"/>
      <c r="D26925" s="310"/>
    </row>
    <row r="26926" spans="1:4" ht="9" customHeight="1" x14ac:dyDescent="0.25">
      <c r="A26926" s="308"/>
      <c r="B26926" s="309"/>
      <c r="C26926" s="308"/>
      <c r="D26926" s="310"/>
    </row>
    <row r="26927" spans="1:4" ht="9" customHeight="1" x14ac:dyDescent="0.25">
      <c r="A26927" s="308"/>
      <c r="B26927" s="309"/>
      <c r="C26927" s="308"/>
      <c r="D26927" s="310"/>
    </row>
    <row r="26928" spans="1:4" ht="9" customHeight="1" x14ac:dyDescent="0.25">
      <c r="A26928" s="308"/>
      <c r="B26928" s="309"/>
      <c r="C26928" s="308"/>
      <c r="D26928" s="310"/>
    </row>
    <row r="26929" spans="1:4" ht="9" customHeight="1" x14ac:dyDescent="0.25">
      <c r="A26929" s="308"/>
      <c r="B26929" s="309"/>
      <c r="C26929" s="308"/>
      <c r="D26929" s="310"/>
    </row>
    <row r="26930" spans="1:4" ht="9" customHeight="1" x14ac:dyDescent="0.25">
      <c r="A26930" s="308"/>
      <c r="B26930" s="309"/>
      <c r="C26930" s="308"/>
      <c r="D26930" s="310"/>
    </row>
    <row r="26931" spans="1:4" ht="9" customHeight="1" x14ac:dyDescent="0.25">
      <c r="A26931" s="308"/>
      <c r="B26931" s="309"/>
      <c r="C26931" s="308"/>
      <c r="D26931" s="310"/>
    </row>
    <row r="26932" spans="1:4" ht="18" customHeight="1" x14ac:dyDescent="0.25">
      <c r="A26932" s="308"/>
      <c r="B26932" s="309"/>
      <c r="C26932" s="308"/>
      <c r="D26932" s="310"/>
    </row>
    <row r="26933" spans="1:4" ht="9" customHeight="1" x14ac:dyDescent="0.25">
      <c r="A26933" s="308"/>
      <c r="B26933" s="309"/>
      <c r="C26933" s="308"/>
      <c r="D26933" s="310"/>
    </row>
    <row r="26934" spans="1:4" ht="18" customHeight="1" x14ac:dyDescent="0.25">
      <c r="A26934" s="308"/>
      <c r="B26934" s="309"/>
      <c r="C26934" s="308"/>
      <c r="D26934" s="310"/>
    </row>
    <row r="26935" spans="1:4" ht="9" customHeight="1" x14ac:dyDescent="0.25">
      <c r="A26935" s="308"/>
      <c r="B26935" s="309"/>
      <c r="C26935" s="308"/>
      <c r="D26935" s="310"/>
    </row>
    <row r="26936" spans="1:4" ht="18" customHeight="1" x14ac:dyDescent="0.25">
      <c r="A26936" s="308"/>
      <c r="B26936" s="309"/>
      <c r="C26936" s="308"/>
      <c r="D26936" s="310"/>
    </row>
    <row r="26937" spans="1:4" ht="9" customHeight="1" x14ac:dyDescent="0.25">
      <c r="A26937" s="308"/>
      <c r="B26937" s="309"/>
      <c r="C26937" s="308"/>
      <c r="D26937" s="310"/>
    </row>
    <row r="26938" spans="1:4" ht="9" customHeight="1" x14ac:dyDescent="0.25">
      <c r="A26938" s="308"/>
      <c r="B26938" s="309"/>
      <c r="C26938" s="308"/>
      <c r="D26938" s="310"/>
    </row>
    <row r="26939" spans="1:4" ht="9" customHeight="1" x14ac:dyDescent="0.25">
      <c r="A26939" s="308"/>
      <c r="B26939" s="309"/>
      <c r="C26939" s="308"/>
      <c r="D26939" s="310"/>
    </row>
    <row r="26940" spans="1:4" ht="9" customHeight="1" x14ac:dyDescent="0.25">
      <c r="A26940" s="308"/>
      <c r="B26940" s="309"/>
      <c r="C26940" s="308"/>
      <c r="D26940" s="310"/>
    </row>
    <row r="26941" spans="1:4" ht="9" customHeight="1" x14ac:dyDescent="0.25">
      <c r="A26941" s="308"/>
      <c r="B26941" s="309"/>
      <c r="C26941" s="308"/>
      <c r="D26941" s="310"/>
    </row>
    <row r="26942" spans="1:4" ht="9" customHeight="1" x14ac:dyDescent="0.25">
      <c r="A26942" s="308"/>
      <c r="B26942" s="309"/>
      <c r="C26942" s="308"/>
      <c r="D26942" s="310"/>
    </row>
    <row r="26943" spans="1:4" ht="9" customHeight="1" x14ac:dyDescent="0.25">
      <c r="A26943" s="308"/>
      <c r="B26943" s="309"/>
      <c r="C26943" s="308"/>
      <c r="D26943" s="310"/>
    </row>
    <row r="26944" spans="1:4" ht="9" customHeight="1" x14ac:dyDescent="0.25">
      <c r="A26944" s="308"/>
      <c r="B26944" s="309"/>
      <c r="C26944" s="308"/>
      <c r="D26944" s="310"/>
    </row>
    <row r="26945" spans="1:4" ht="9" customHeight="1" x14ac:dyDescent="0.25">
      <c r="A26945" s="308"/>
      <c r="B26945" s="309"/>
      <c r="C26945" s="308"/>
      <c r="D26945" s="310"/>
    </row>
    <row r="26946" spans="1:4" ht="9" customHeight="1" x14ac:dyDescent="0.25">
      <c r="A26946" s="308"/>
      <c r="B26946" s="309"/>
      <c r="C26946" s="308"/>
      <c r="D26946" s="310"/>
    </row>
    <row r="26947" spans="1:4" ht="9" customHeight="1" x14ac:dyDescent="0.25">
      <c r="A26947" s="308"/>
      <c r="B26947" s="309"/>
      <c r="C26947" s="308"/>
      <c r="D26947" s="310"/>
    </row>
    <row r="26948" spans="1:4" ht="9" customHeight="1" x14ac:dyDescent="0.25">
      <c r="A26948" s="308"/>
      <c r="B26948" s="309"/>
      <c r="C26948" s="308"/>
      <c r="D26948" s="310"/>
    </row>
    <row r="26949" spans="1:4" ht="9" customHeight="1" x14ac:dyDescent="0.25">
      <c r="A26949" s="308"/>
      <c r="B26949" s="309"/>
      <c r="C26949" s="308"/>
      <c r="D26949" s="310"/>
    </row>
    <row r="26950" spans="1:4" ht="9" customHeight="1" x14ac:dyDescent="0.25">
      <c r="A26950" s="308"/>
      <c r="B26950" s="309"/>
      <c r="C26950" s="308"/>
      <c r="D26950" s="310"/>
    </row>
    <row r="26951" spans="1:4" ht="9" customHeight="1" x14ac:dyDescent="0.25">
      <c r="A26951" s="308"/>
      <c r="B26951" s="309"/>
      <c r="C26951" s="308"/>
      <c r="D26951" s="310"/>
    </row>
    <row r="26952" spans="1:4" ht="9" customHeight="1" x14ac:dyDescent="0.25">
      <c r="A26952" s="308"/>
      <c r="B26952" s="309"/>
      <c r="C26952" s="308"/>
      <c r="D26952" s="310"/>
    </row>
    <row r="26953" spans="1:4" ht="9" customHeight="1" x14ac:dyDescent="0.25">
      <c r="A26953" s="308"/>
      <c r="B26953" s="309"/>
      <c r="C26953" s="308"/>
      <c r="D26953" s="310"/>
    </row>
    <row r="26954" spans="1:4" ht="9" customHeight="1" x14ac:dyDescent="0.25">
      <c r="A26954" s="308"/>
      <c r="B26954" s="309"/>
      <c r="C26954" s="308"/>
      <c r="D26954" s="310"/>
    </row>
    <row r="26955" spans="1:4" ht="9" customHeight="1" x14ac:dyDescent="0.25">
      <c r="A26955" s="308"/>
      <c r="B26955" s="309"/>
      <c r="C26955" s="308"/>
      <c r="D26955" s="310"/>
    </row>
    <row r="26956" spans="1:4" ht="9" customHeight="1" x14ac:dyDescent="0.25">
      <c r="A26956" s="308"/>
      <c r="B26956" s="309"/>
      <c r="C26956" s="308"/>
      <c r="D26956" s="310"/>
    </row>
    <row r="26957" spans="1:4" ht="9" customHeight="1" x14ac:dyDescent="0.25">
      <c r="A26957" s="308"/>
      <c r="B26957" s="309"/>
      <c r="C26957" s="308"/>
      <c r="D26957" s="310"/>
    </row>
    <row r="26958" spans="1:4" ht="18" customHeight="1" x14ac:dyDescent="0.25">
      <c r="A26958" s="308"/>
      <c r="B26958" s="309"/>
      <c r="C26958" s="308"/>
      <c r="D26958" s="310"/>
    </row>
    <row r="26959" spans="1:4" ht="9" customHeight="1" x14ac:dyDescent="0.25">
      <c r="A26959" s="308"/>
      <c r="B26959" s="309"/>
      <c r="C26959" s="308"/>
      <c r="D26959" s="310"/>
    </row>
    <row r="26960" spans="1:4" ht="9" customHeight="1" x14ac:dyDescent="0.25">
      <c r="A26960" s="308"/>
      <c r="B26960" s="309"/>
      <c r="C26960" s="308"/>
      <c r="D26960" s="310"/>
    </row>
    <row r="26961" spans="1:4" ht="9" customHeight="1" x14ac:dyDescent="0.25">
      <c r="A26961" s="308"/>
      <c r="B26961" s="309"/>
      <c r="C26961" s="308"/>
      <c r="D26961" s="310"/>
    </row>
    <row r="26962" spans="1:4" ht="9" customHeight="1" x14ac:dyDescent="0.25">
      <c r="A26962" s="308"/>
      <c r="B26962" s="309"/>
      <c r="C26962" s="308"/>
      <c r="D26962" s="310"/>
    </row>
    <row r="26963" spans="1:4" ht="9" customHeight="1" x14ac:dyDescent="0.25">
      <c r="A26963" s="308"/>
      <c r="B26963" s="309"/>
      <c r="C26963" s="308"/>
      <c r="D26963" s="310"/>
    </row>
    <row r="26964" spans="1:4" ht="18" customHeight="1" x14ac:dyDescent="0.25">
      <c r="A26964" s="308"/>
      <c r="B26964" s="309"/>
      <c r="C26964" s="308"/>
      <c r="D26964" s="310"/>
    </row>
    <row r="26965" spans="1:4" ht="9" customHeight="1" x14ac:dyDescent="0.25">
      <c r="A26965" s="308"/>
      <c r="B26965" s="309"/>
      <c r="C26965" s="308"/>
      <c r="D26965" s="310"/>
    </row>
    <row r="26966" spans="1:4" ht="9" customHeight="1" x14ac:dyDescent="0.25">
      <c r="A26966" s="308"/>
      <c r="B26966" s="309"/>
      <c r="C26966" s="308"/>
      <c r="D26966" s="310"/>
    </row>
    <row r="26967" spans="1:4" ht="9" customHeight="1" x14ac:dyDescent="0.25">
      <c r="A26967" s="308"/>
      <c r="B26967" s="309"/>
      <c r="C26967" s="308"/>
      <c r="D26967" s="310"/>
    </row>
    <row r="26968" spans="1:4" ht="9" customHeight="1" x14ac:dyDescent="0.25">
      <c r="A26968" s="308"/>
      <c r="B26968" s="309"/>
      <c r="C26968" s="308"/>
      <c r="D26968" s="310"/>
    </row>
    <row r="26969" spans="1:4" ht="9" customHeight="1" x14ac:dyDescent="0.25">
      <c r="A26969" s="308"/>
      <c r="B26969" s="309"/>
      <c r="C26969" s="308"/>
      <c r="D26969" s="310"/>
    </row>
    <row r="26970" spans="1:4" ht="9" customHeight="1" x14ac:dyDescent="0.25">
      <c r="A26970" s="308"/>
      <c r="B26970" s="309"/>
      <c r="C26970" s="308"/>
      <c r="D26970" s="310"/>
    </row>
    <row r="26971" spans="1:4" ht="9" customHeight="1" x14ac:dyDescent="0.25">
      <c r="A26971" s="308"/>
      <c r="B26971" s="309"/>
      <c r="C26971" s="308"/>
      <c r="D26971" s="310"/>
    </row>
    <row r="26972" spans="1:4" ht="18" customHeight="1" x14ac:dyDescent="0.25">
      <c r="A26972" s="308"/>
      <c r="B26972" s="309"/>
      <c r="C26972" s="308"/>
      <c r="D26972" s="310"/>
    </row>
    <row r="26973" spans="1:4" ht="9" customHeight="1" x14ac:dyDescent="0.25">
      <c r="A26973" s="308"/>
      <c r="B26973" s="309"/>
      <c r="C26973" s="308"/>
      <c r="D26973" s="310"/>
    </row>
    <row r="26974" spans="1:4" ht="9" customHeight="1" x14ac:dyDescent="0.25">
      <c r="A26974" s="308"/>
      <c r="B26974" s="309"/>
      <c r="C26974" s="308"/>
      <c r="D26974" s="310"/>
    </row>
    <row r="26975" spans="1:4" ht="9" customHeight="1" x14ac:dyDescent="0.25">
      <c r="A26975" s="308"/>
      <c r="B26975" s="309"/>
      <c r="C26975" s="308"/>
      <c r="D26975" s="310"/>
    </row>
    <row r="26976" spans="1:4" ht="18" customHeight="1" x14ac:dyDescent="0.25">
      <c r="A26976" s="308"/>
      <c r="B26976" s="309"/>
      <c r="C26976" s="308"/>
      <c r="D26976" s="310"/>
    </row>
    <row r="26977" spans="1:4" ht="9" customHeight="1" x14ac:dyDescent="0.25">
      <c r="A26977" s="308"/>
      <c r="B26977" s="309"/>
      <c r="C26977" s="308"/>
      <c r="D26977" s="310"/>
    </row>
    <row r="26978" spans="1:4" ht="18" customHeight="1" x14ac:dyDescent="0.25">
      <c r="A26978" s="308"/>
      <c r="B26978" s="309"/>
      <c r="C26978" s="308"/>
      <c r="D26978" s="310"/>
    </row>
    <row r="26979" spans="1:4" ht="9" customHeight="1" x14ac:dyDescent="0.25">
      <c r="A26979" s="308"/>
      <c r="B26979" s="309"/>
      <c r="C26979" s="308"/>
      <c r="D26979" s="310"/>
    </row>
    <row r="26980" spans="1:4" ht="18" customHeight="1" x14ac:dyDescent="0.25">
      <c r="A26980" s="308"/>
      <c r="B26980" s="309"/>
      <c r="C26980" s="308"/>
      <c r="D26980" s="310"/>
    </row>
    <row r="26981" spans="1:4" ht="9" customHeight="1" x14ac:dyDescent="0.25">
      <c r="A26981" s="308"/>
      <c r="B26981" s="309"/>
      <c r="C26981" s="308"/>
      <c r="D26981" s="310"/>
    </row>
    <row r="26982" spans="1:4" ht="18" customHeight="1" x14ac:dyDescent="0.25">
      <c r="A26982" s="308"/>
      <c r="B26982" s="309"/>
      <c r="C26982" s="308"/>
      <c r="D26982" s="310"/>
    </row>
    <row r="26983" spans="1:4" ht="18" customHeight="1" x14ac:dyDescent="0.25">
      <c r="A26983" s="308"/>
      <c r="B26983" s="309"/>
      <c r="C26983" s="308"/>
      <c r="D26983" s="310"/>
    </row>
    <row r="26984" spans="1:4" ht="18" customHeight="1" x14ac:dyDescent="0.25">
      <c r="A26984" s="308"/>
      <c r="B26984" s="309"/>
      <c r="C26984" s="308"/>
      <c r="D26984" s="310"/>
    </row>
    <row r="26985" spans="1:4" ht="18" customHeight="1" x14ac:dyDescent="0.25">
      <c r="A26985" s="308"/>
      <c r="B26985" s="309"/>
      <c r="C26985" s="308"/>
      <c r="D26985" s="310"/>
    </row>
    <row r="26986" spans="1:4" ht="9" customHeight="1" x14ac:dyDescent="0.25">
      <c r="A26986" s="308"/>
      <c r="B26986" s="309"/>
      <c r="C26986" s="308"/>
      <c r="D26986" s="310"/>
    </row>
    <row r="26987" spans="1:4" ht="18" customHeight="1" x14ac:dyDescent="0.25">
      <c r="A26987" s="308"/>
      <c r="B26987" s="309"/>
      <c r="C26987" s="308"/>
      <c r="D26987" s="310"/>
    </row>
    <row r="26988" spans="1:4" ht="18" customHeight="1" x14ac:dyDescent="0.25">
      <c r="A26988" s="308"/>
      <c r="B26988" s="309"/>
      <c r="C26988" s="308"/>
      <c r="D26988" s="310"/>
    </row>
    <row r="26989" spans="1:4" ht="18" customHeight="1" x14ac:dyDescent="0.25">
      <c r="A26989" s="308"/>
      <c r="B26989" s="309"/>
      <c r="C26989" s="308"/>
      <c r="D26989" s="310"/>
    </row>
    <row r="26990" spans="1:4" ht="9" customHeight="1" x14ac:dyDescent="0.25">
      <c r="A26990" s="308"/>
      <c r="B26990" s="309"/>
      <c r="C26990" s="308"/>
      <c r="D26990" s="310"/>
    </row>
    <row r="26991" spans="1:4" ht="9" customHeight="1" x14ac:dyDescent="0.25">
      <c r="A26991" s="308"/>
      <c r="B26991" s="309"/>
      <c r="C26991" s="308"/>
      <c r="D26991" s="310"/>
    </row>
    <row r="26992" spans="1:4" ht="9" customHeight="1" x14ac:dyDescent="0.25">
      <c r="A26992" s="308"/>
      <c r="B26992" s="309"/>
      <c r="C26992" s="308"/>
      <c r="D26992" s="310"/>
    </row>
    <row r="26993" spans="1:4" ht="18" customHeight="1" x14ac:dyDescent="0.25">
      <c r="A26993" s="308"/>
      <c r="B26993" s="309"/>
      <c r="C26993" s="308"/>
      <c r="D26993" s="310"/>
    </row>
    <row r="26994" spans="1:4" ht="9" customHeight="1" x14ac:dyDescent="0.25">
      <c r="A26994" s="308"/>
      <c r="B26994" s="309"/>
      <c r="C26994" s="308"/>
      <c r="D26994" s="310"/>
    </row>
    <row r="26995" spans="1:4" ht="18" customHeight="1" x14ac:dyDescent="0.25">
      <c r="A26995" s="308"/>
      <c r="B26995" s="309"/>
      <c r="C26995" s="308"/>
      <c r="D26995" s="310"/>
    </row>
    <row r="26996" spans="1:4" ht="9" customHeight="1" x14ac:dyDescent="0.25">
      <c r="A26996" s="308"/>
      <c r="B26996" s="309"/>
      <c r="C26996" s="308"/>
      <c r="D26996" s="310"/>
    </row>
    <row r="26997" spans="1:4" ht="18" customHeight="1" x14ac:dyDescent="0.25">
      <c r="A26997" s="308"/>
      <c r="B26997" s="309"/>
      <c r="C26997" s="308"/>
      <c r="D26997" s="310"/>
    </row>
    <row r="26998" spans="1:4" ht="9" customHeight="1" x14ac:dyDescent="0.25">
      <c r="A26998" s="308"/>
      <c r="B26998" s="309"/>
      <c r="C26998" s="308"/>
      <c r="D26998" s="310"/>
    </row>
    <row r="26999" spans="1:4" ht="9" customHeight="1" x14ac:dyDescent="0.25">
      <c r="A26999" s="308"/>
      <c r="B26999" s="309"/>
      <c r="C26999" s="308"/>
      <c r="D26999" s="310"/>
    </row>
    <row r="27000" spans="1:4" ht="9" customHeight="1" x14ac:dyDescent="0.25">
      <c r="A27000" s="308"/>
      <c r="B27000" s="309"/>
      <c r="C27000" s="308"/>
      <c r="D27000" s="310"/>
    </row>
    <row r="27001" spans="1:4" ht="9" customHeight="1" x14ac:dyDescent="0.25">
      <c r="A27001" s="308"/>
      <c r="B27001" s="309"/>
      <c r="C27001" s="308"/>
      <c r="D27001" s="310"/>
    </row>
    <row r="27002" spans="1:4" ht="18" customHeight="1" x14ac:dyDescent="0.25">
      <c r="A27002" s="308"/>
      <c r="B27002" s="309"/>
      <c r="C27002" s="308"/>
      <c r="D27002" s="310"/>
    </row>
    <row r="27003" spans="1:4" ht="9" customHeight="1" x14ac:dyDescent="0.25">
      <c r="A27003" s="308"/>
      <c r="B27003" s="309"/>
      <c r="C27003" s="308"/>
      <c r="D27003" s="310"/>
    </row>
    <row r="27004" spans="1:4" ht="9" customHeight="1" x14ac:dyDescent="0.25">
      <c r="A27004" s="308"/>
      <c r="B27004" s="309"/>
      <c r="C27004" s="308"/>
      <c r="D27004" s="310"/>
    </row>
    <row r="27005" spans="1:4" ht="9" customHeight="1" x14ac:dyDescent="0.25">
      <c r="A27005" s="308"/>
      <c r="B27005" s="309"/>
      <c r="C27005" s="308"/>
      <c r="D27005" s="310"/>
    </row>
    <row r="27006" spans="1:4" ht="9" customHeight="1" x14ac:dyDescent="0.25">
      <c r="A27006" s="308"/>
      <c r="B27006" s="309"/>
      <c r="C27006" s="308"/>
      <c r="D27006" s="310"/>
    </row>
    <row r="27007" spans="1:4" ht="9" customHeight="1" x14ac:dyDescent="0.25">
      <c r="A27007" s="308"/>
      <c r="B27007" s="309"/>
      <c r="C27007" s="308"/>
      <c r="D27007" s="310"/>
    </row>
    <row r="27008" spans="1:4" ht="9" customHeight="1" x14ac:dyDescent="0.25">
      <c r="A27008" s="308"/>
      <c r="B27008" s="309"/>
      <c r="C27008" s="308"/>
      <c r="D27008" s="310"/>
    </row>
    <row r="27009" spans="1:4" ht="9" customHeight="1" x14ac:dyDescent="0.25">
      <c r="A27009" s="308"/>
      <c r="B27009" s="309"/>
      <c r="C27009" s="308"/>
      <c r="D27009" s="310"/>
    </row>
    <row r="27010" spans="1:4" ht="9" customHeight="1" x14ac:dyDescent="0.25">
      <c r="A27010" s="308"/>
      <c r="B27010" s="309"/>
      <c r="C27010" s="308"/>
      <c r="D27010" s="310"/>
    </row>
    <row r="27011" spans="1:4" ht="9" customHeight="1" x14ac:dyDescent="0.25">
      <c r="A27011" s="308"/>
      <c r="B27011" s="309"/>
      <c r="C27011" s="308"/>
      <c r="D27011" s="310"/>
    </row>
    <row r="27012" spans="1:4" ht="9" customHeight="1" x14ac:dyDescent="0.25">
      <c r="A27012" s="308"/>
      <c r="B27012" s="309"/>
      <c r="C27012" s="308"/>
      <c r="D27012" s="310"/>
    </row>
    <row r="27013" spans="1:4" ht="9" customHeight="1" x14ac:dyDescent="0.25">
      <c r="A27013" s="308"/>
      <c r="B27013" s="309"/>
      <c r="C27013" s="308"/>
      <c r="D27013" s="310"/>
    </row>
    <row r="27014" spans="1:4" ht="9" customHeight="1" x14ac:dyDescent="0.25">
      <c r="A27014" s="308"/>
      <c r="B27014" s="309"/>
      <c r="C27014" s="308"/>
      <c r="D27014" s="310"/>
    </row>
    <row r="27015" spans="1:4" ht="9" customHeight="1" x14ac:dyDescent="0.25">
      <c r="A27015" s="308"/>
      <c r="B27015" s="309"/>
      <c r="C27015" s="308"/>
      <c r="D27015" s="310"/>
    </row>
    <row r="27016" spans="1:4" ht="9" customHeight="1" x14ac:dyDescent="0.25">
      <c r="A27016" s="308"/>
      <c r="B27016" s="309"/>
      <c r="C27016" s="308"/>
      <c r="D27016" s="310"/>
    </row>
    <row r="27017" spans="1:4" ht="9" customHeight="1" x14ac:dyDescent="0.25">
      <c r="A27017" s="308"/>
      <c r="B27017" s="309"/>
      <c r="C27017" s="308"/>
      <c r="D27017" s="310"/>
    </row>
    <row r="27018" spans="1:4" ht="9" customHeight="1" x14ac:dyDescent="0.25">
      <c r="A27018" s="308"/>
      <c r="B27018" s="309"/>
      <c r="C27018" s="308"/>
      <c r="D27018" s="310"/>
    </row>
    <row r="27019" spans="1:4" ht="9" customHeight="1" x14ac:dyDescent="0.25">
      <c r="A27019" s="308"/>
      <c r="B27019" s="309"/>
      <c r="C27019" s="308"/>
      <c r="D27019" s="310"/>
    </row>
    <row r="27020" spans="1:4" ht="9" customHeight="1" x14ac:dyDescent="0.25">
      <c r="A27020" s="308"/>
      <c r="B27020" s="309"/>
      <c r="C27020" s="308"/>
      <c r="D27020" s="310"/>
    </row>
    <row r="27021" spans="1:4" ht="9" customHeight="1" x14ac:dyDescent="0.25">
      <c r="A27021" s="308"/>
      <c r="B27021" s="309"/>
      <c r="C27021" s="308"/>
      <c r="D27021" s="310"/>
    </row>
    <row r="27022" spans="1:4" ht="9" customHeight="1" x14ac:dyDescent="0.25">
      <c r="A27022" s="308"/>
      <c r="B27022" s="309"/>
      <c r="C27022" s="308"/>
      <c r="D27022" s="310"/>
    </row>
    <row r="27023" spans="1:4" ht="9" customHeight="1" x14ac:dyDescent="0.25">
      <c r="A27023" s="308"/>
      <c r="B27023" s="309"/>
      <c r="C27023" s="308"/>
      <c r="D27023" s="310"/>
    </row>
    <row r="27024" spans="1:4" ht="9" customHeight="1" x14ac:dyDescent="0.25">
      <c r="A27024" s="308"/>
      <c r="B27024" s="309"/>
      <c r="C27024" s="308"/>
      <c r="D27024" s="310"/>
    </row>
    <row r="27025" spans="1:4" ht="9" customHeight="1" x14ac:dyDescent="0.25">
      <c r="A27025" s="308"/>
      <c r="B27025" s="309"/>
      <c r="C27025" s="308"/>
      <c r="D27025" s="310"/>
    </row>
    <row r="27026" spans="1:4" ht="9" customHeight="1" x14ac:dyDescent="0.25">
      <c r="A27026" s="308"/>
      <c r="B27026" s="309"/>
      <c r="C27026" s="308"/>
      <c r="D27026" s="310"/>
    </row>
    <row r="27027" spans="1:4" ht="9" customHeight="1" x14ac:dyDescent="0.25">
      <c r="A27027" s="308"/>
      <c r="B27027" s="309"/>
      <c r="C27027" s="308"/>
      <c r="D27027" s="310"/>
    </row>
    <row r="27028" spans="1:4" ht="9" customHeight="1" x14ac:dyDescent="0.25">
      <c r="A27028" s="308"/>
      <c r="B27028" s="309"/>
      <c r="C27028" s="308"/>
      <c r="D27028" s="310"/>
    </row>
    <row r="27029" spans="1:4" ht="9" customHeight="1" x14ac:dyDescent="0.25">
      <c r="A27029" s="308"/>
      <c r="B27029" s="309"/>
      <c r="C27029" s="308"/>
      <c r="D27029" s="310"/>
    </row>
    <row r="27030" spans="1:4" ht="9" customHeight="1" x14ac:dyDescent="0.25">
      <c r="A27030" s="308"/>
      <c r="B27030" s="309"/>
      <c r="C27030" s="308"/>
      <c r="D27030" s="310"/>
    </row>
    <row r="27031" spans="1:4" ht="9" customHeight="1" x14ac:dyDescent="0.25">
      <c r="A27031" s="308"/>
      <c r="B27031" s="309"/>
      <c r="C27031" s="308"/>
      <c r="D27031" s="310"/>
    </row>
    <row r="27032" spans="1:4" ht="9" customHeight="1" x14ac:dyDescent="0.25">
      <c r="A27032" s="308"/>
      <c r="B27032" s="309"/>
      <c r="C27032" s="308"/>
      <c r="D27032" s="310"/>
    </row>
    <row r="27033" spans="1:4" ht="9" customHeight="1" x14ac:dyDescent="0.25">
      <c r="A27033" s="308"/>
      <c r="B27033" s="309"/>
      <c r="C27033" s="308"/>
      <c r="D27033" s="310"/>
    </row>
    <row r="27034" spans="1:4" ht="9" customHeight="1" x14ac:dyDescent="0.25">
      <c r="A27034" s="308"/>
      <c r="B27034" s="309"/>
      <c r="C27034" s="308"/>
      <c r="D27034" s="310"/>
    </row>
    <row r="27035" spans="1:4" ht="9" customHeight="1" x14ac:dyDescent="0.25">
      <c r="A27035" s="308"/>
      <c r="B27035" s="309"/>
      <c r="C27035" s="308"/>
      <c r="D27035" s="310"/>
    </row>
    <row r="27036" spans="1:4" ht="9" customHeight="1" x14ac:dyDescent="0.25">
      <c r="A27036" s="308"/>
      <c r="B27036" s="309"/>
      <c r="C27036" s="308"/>
      <c r="D27036" s="310"/>
    </row>
    <row r="27037" spans="1:4" ht="9" customHeight="1" x14ac:dyDescent="0.25">
      <c r="A27037" s="308"/>
      <c r="B27037" s="309"/>
      <c r="C27037" s="308"/>
      <c r="D27037" s="310"/>
    </row>
    <row r="27038" spans="1:4" ht="9" customHeight="1" x14ac:dyDescent="0.25">
      <c r="A27038" s="308"/>
      <c r="B27038" s="309"/>
      <c r="C27038" s="308"/>
      <c r="D27038" s="310"/>
    </row>
    <row r="27039" spans="1:4" ht="9" customHeight="1" x14ac:dyDescent="0.25">
      <c r="A27039" s="308"/>
      <c r="B27039" s="309"/>
      <c r="C27039" s="308"/>
      <c r="D27039" s="310"/>
    </row>
    <row r="27040" spans="1:4" ht="9" customHeight="1" x14ac:dyDescent="0.25">
      <c r="A27040" s="308"/>
      <c r="B27040" s="309"/>
      <c r="C27040" s="308"/>
      <c r="D27040" s="310"/>
    </row>
    <row r="27041" spans="1:4" ht="9" customHeight="1" x14ac:dyDescent="0.25">
      <c r="A27041" s="308"/>
      <c r="B27041" s="309"/>
      <c r="C27041" s="308"/>
      <c r="D27041" s="310"/>
    </row>
    <row r="27042" spans="1:4" ht="9" customHeight="1" x14ac:dyDescent="0.25">
      <c r="A27042" s="308"/>
      <c r="B27042" s="309"/>
      <c r="C27042" s="308"/>
      <c r="D27042" s="310"/>
    </row>
    <row r="27043" spans="1:4" ht="9" customHeight="1" x14ac:dyDescent="0.25">
      <c r="A27043" s="308"/>
      <c r="B27043" s="309"/>
      <c r="C27043" s="308"/>
      <c r="D27043" s="310"/>
    </row>
    <row r="27044" spans="1:4" ht="9" customHeight="1" x14ac:dyDescent="0.25">
      <c r="A27044" s="308"/>
      <c r="B27044" s="309"/>
      <c r="C27044" s="308"/>
      <c r="D27044" s="310"/>
    </row>
    <row r="27045" spans="1:4" ht="18" customHeight="1" x14ac:dyDescent="0.25">
      <c r="A27045" s="308"/>
      <c r="B27045" s="309"/>
      <c r="C27045" s="308"/>
      <c r="D27045" s="310"/>
    </row>
    <row r="27046" spans="1:4" ht="9" customHeight="1" x14ac:dyDescent="0.25">
      <c r="A27046" s="308"/>
      <c r="B27046" s="309"/>
      <c r="C27046" s="308"/>
      <c r="D27046" s="310"/>
    </row>
    <row r="27047" spans="1:4" ht="9" customHeight="1" x14ac:dyDescent="0.25">
      <c r="A27047" s="308"/>
      <c r="B27047" s="309"/>
      <c r="C27047" s="308"/>
      <c r="D27047" s="310"/>
    </row>
    <row r="27048" spans="1:4" ht="9" customHeight="1" x14ac:dyDescent="0.25">
      <c r="A27048" s="308"/>
      <c r="B27048" s="309"/>
      <c r="C27048" s="308"/>
      <c r="D27048" s="310"/>
    </row>
    <row r="27049" spans="1:4" ht="9" customHeight="1" x14ac:dyDescent="0.25">
      <c r="A27049" s="308"/>
      <c r="B27049" s="309"/>
      <c r="C27049" s="308"/>
      <c r="D27049" s="310"/>
    </row>
    <row r="27050" spans="1:4" ht="9" customHeight="1" x14ac:dyDescent="0.25">
      <c r="A27050" s="308"/>
      <c r="B27050" s="309"/>
      <c r="C27050" s="308"/>
      <c r="D27050" s="310"/>
    </row>
    <row r="27051" spans="1:4" ht="9" customHeight="1" x14ac:dyDescent="0.25">
      <c r="A27051" s="308"/>
      <c r="B27051" s="309"/>
      <c r="C27051" s="308"/>
      <c r="D27051" s="310"/>
    </row>
    <row r="27052" spans="1:4" ht="9" customHeight="1" x14ac:dyDescent="0.25">
      <c r="A27052" s="308"/>
      <c r="B27052" s="309"/>
      <c r="C27052" s="308"/>
      <c r="D27052" s="310"/>
    </row>
    <row r="27053" spans="1:4" ht="9" customHeight="1" x14ac:dyDescent="0.25">
      <c r="A27053" s="308"/>
      <c r="B27053" s="309"/>
      <c r="C27053" s="308"/>
      <c r="D27053" s="310"/>
    </row>
    <row r="27054" spans="1:4" ht="9" customHeight="1" x14ac:dyDescent="0.25">
      <c r="A27054" s="308"/>
      <c r="B27054" s="309"/>
      <c r="C27054" s="308"/>
      <c r="D27054" s="310"/>
    </row>
    <row r="27055" spans="1:4" ht="9" customHeight="1" x14ac:dyDescent="0.25">
      <c r="A27055" s="308"/>
      <c r="B27055" s="309"/>
      <c r="C27055" s="308"/>
      <c r="D27055" s="310"/>
    </row>
    <row r="27056" spans="1:4" ht="9" customHeight="1" x14ac:dyDescent="0.25">
      <c r="A27056" s="308"/>
      <c r="B27056" s="309"/>
      <c r="C27056" s="308"/>
      <c r="D27056" s="310"/>
    </row>
    <row r="27057" spans="1:4" ht="9" customHeight="1" x14ac:dyDescent="0.25">
      <c r="A27057" s="308"/>
      <c r="B27057" s="309"/>
      <c r="C27057" s="308"/>
      <c r="D27057" s="310"/>
    </row>
    <row r="27058" spans="1:4" ht="9" customHeight="1" x14ac:dyDescent="0.25">
      <c r="A27058" s="308"/>
      <c r="B27058" s="309"/>
      <c r="C27058" s="308"/>
      <c r="D27058" s="310"/>
    </row>
    <row r="27059" spans="1:4" ht="9" customHeight="1" x14ac:dyDescent="0.25">
      <c r="A27059" s="308"/>
      <c r="B27059" s="309"/>
      <c r="C27059" s="308"/>
      <c r="D27059" s="310"/>
    </row>
    <row r="27060" spans="1:4" ht="9" customHeight="1" x14ac:dyDescent="0.25">
      <c r="A27060" s="308"/>
      <c r="B27060" s="309"/>
      <c r="C27060" s="308"/>
      <c r="D27060" s="310"/>
    </row>
    <row r="27061" spans="1:4" ht="9" customHeight="1" x14ac:dyDescent="0.25">
      <c r="A27061" s="308"/>
      <c r="B27061" s="309"/>
      <c r="C27061" s="308"/>
      <c r="D27061" s="310"/>
    </row>
    <row r="27062" spans="1:4" ht="9" customHeight="1" x14ac:dyDescent="0.25">
      <c r="A27062" s="308"/>
      <c r="B27062" s="309"/>
      <c r="C27062" s="308"/>
      <c r="D27062" s="310"/>
    </row>
    <row r="27063" spans="1:4" ht="9" customHeight="1" x14ac:dyDescent="0.25">
      <c r="A27063" s="308"/>
      <c r="B27063" s="309"/>
      <c r="C27063" s="308"/>
      <c r="D27063" s="310"/>
    </row>
    <row r="27064" spans="1:4" ht="9" customHeight="1" x14ac:dyDescent="0.25">
      <c r="A27064" s="308"/>
      <c r="B27064" s="309"/>
      <c r="C27064" s="308"/>
      <c r="D27064" s="310"/>
    </row>
    <row r="27065" spans="1:4" ht="9" customHeight="1" x14ac:dyDescent="0.25">
      <c r="A27065" s="308"/>
      <c r="B27065" s="309"/>
      <c r="C27065" s="308"/>
      <c r="D27065" s="310"/>
    </row>
    <row r="27066" spans="1:4" ht="9" customHeight="1" x14ac:dyDescent="0.25">
      <c r="A27066" s="308"/>
      <c r="B27066" s="309"/>
      <c r="C27066" s="308"/>
      <c r="D27066" s="310"/>
    </row>
    <row r="27067" spans="1:4" ht="9" customHeight="1" x14ac:dyDescent="0.25">
      <c r="A27067" s="308"/>
      <c r="B27067" s="309"/>
      <c r="C27067" s="308"/>
      <c r="D27067" s="310"/>
    </row>
    <row r="27068" spans="1:4" ht="9" customHeight="1" x14ac:dyDescent="0.25">
      <c r="A27068" s="308"/>
      <c r="B27068" s="309"/>
      <c r="C27068" s="308"/>
      <c r="D27068" s="310"/>
    </row>
    <row r="27069" spans="1:4" ht="9" customHeight="1" x14ac:dyDescent="0.25">
      <c r="A27069" s="308"/>
      <c r="B27069" s="309"/>
      <c r="C27069" s="308"/>
      <c r="D27069" s="310"/>
    </row>
    <row r="27070" spans="1:4" ht="9" customHeight="1" x14ac:dyDescent="0.25">
      <c r="A27070" s="308"/>
      <c r="B27070" s="309"/>
      <c r="C27070" s="308"/>
      <c r="D27070" s="310"/>
    </row>
    <row r="27071" spans="1:4" ht="9" customHeight="1" x14ac:dyDescent="0.25">
      <c r="A27071" s="308"/>
      <c r="B27071" s="309"/>
      <c r="C27071" s="308"/>
      <c r="D27071" s="310"/>
    </row>
    <row r="27072" spans="1:4" ht="9" customHeight="1" x14ac:dyDescent="0.25">
      <c r="A27072" s="308"/>
      <c r="B27072" s="309"/>
      <c r="C27072" s="308"/>
      <c r="D27072" s="310"/>
    </row>
    <row r="27073" spans="1:4" ht="9" customHeight="1" x14ac:dyDescent="0.25">
      <c r="A27073" s="308"/>
      <c r="B27073" s="309"/>
      <c r="C27073" s="308"/>
      <c r="D27073" s="310"/>
    </row>
    <row r="27074" spans="1:4" ht="18" customHeight="1" x14ac:dyDescent="0.25">
      <c r="A27074" s="308"/>
      <c r="B27074" s="309"/>
      <c r="C27074" s="308"/>
      <c r="D27074" s="310"/>
    </row>
    <row r="27075" spans="1:4" ht="18" customHeight="1" x14ac:dyDescent="0.25">
      <c r="A27075" s="308"/>
      <c r="B27075" s="309"/>
      <c r="C27075" s="308"/>
      <c r="D27075" s="310"/>
    </row>
    <row r="27076" spans="1:4" ht="18" customHeight="1" x14ac:dyDescent="0.25">
      <c r="A27076" s="308"/>
      <c r="B27076" s="309"/>
      <c r="C27076" s="308"/>
      <c r="D27076" s="310"/>
    </row>
    <row r="27077" spans="1:4" ht="9" customHeight="1" x14ac:dyDescent="0.25">
      <c r="A27077" s="308"/>
      <c r="B27077" s="309"/>
      <c r="C27077" s="308"/>
      <c r="D27077" s="310"/>
    </row>
    <row r="27078" spans="1:4" ht="9" customHeight="1" x14ac:dyDescent="0.25">
      <c r="A27078" s="308"/>
      <c r="B27078" s="309"/>
      <c r="C27078" s="308"/>
      <c r="D27078" s="310"/>
    </row>
    <row r="27079" spans="1:4" ht="9" customHeight="1" x14ac:dyDescent="0.25">
      <c r="A27079" s="308"/>
      <c r="B27079" s="309"/>
      <c r="C27079" s="308"/>
      <c r="D27079" s="310"/>
    </row>
    <row r="27080" spans="1:4" ht="9" customHeight="1" x14ac:dyDescent="0.25">
      <c r="A27080" s="308"/>
      <c r="B27080" s="309"/>
      <c r="C27080" s="308"/>
      <c r="D27080" s="310"/>
    </row>
    <row r="27081" spans="1:4" ht="9" customHeight="1" x14ac:dyDescent="0.25">
      <c r="A27081" s="308"/>
      <c r="B27081" s="309"/>
      <c r="C27081" s="308"/>
      <c r="D27081" s="310"/>
    </row>
    <row r="27082" spans="1:4" ht="9" customHeight="1" x14ac:dyDescent="0.25">
      <c r="A27082" s="308"/>
      <c r="B27082" s="309"/>
      <c r="C27082" s="308"/>
      <c r="D27082" s="310"/>
    </row>
    <row r="27083" spans="1:4" ht="9" customHeight="1" x14ac:dyDescent="0.25">
      <c r="A27083" s="308"/>
      <c r="B27083" s="309"/>
      <c r="C27083" s="308"/>
      <c r="D27083" s="310"/>
    </row>
    <row r="27084" spans="1:4" ht="9" customHeight="1" x14ac:dyDescent="0.25">
      <c r="A27084" s="308"/>
      <c r="B27084" s="309"/>
      <c r="C27084" s="308"/>
      <c r="D27084" s="310"/>
    </row>
    <row r="27085" spans="1:4" ht="9" customHeight="1" x14ac:dyDescent="0.25">
      <c r="A27085" s="308"/>
      <c r="B27085" s="309"/>
      <c r="C27085" s="308"/>
      <c r="D27085" s="310"/>
    </row>
    <row r="27086" spans="1:4" ht="9" customHeight="1" x14ac:dyDescent="0.25">
      <c r="A27086" s="308"/>
      <c r="B27086" s="309"/>
      <c r="C27086" s="308"/>
      <c r="D27086" s="310"/>
    </row>
    <row r="27087" spans="1:4" ht="9" customHeight="1" x14ac:dyDescent="0.25">
      <c r="A27087" s="308"/>
      <c r="B27087" s="309"/>
      <c r="C27087" s="308"/>
      <c r="D27087" s="310"/>
    </row>
    <row r="27088" spans="1:4" ht="9" customHeight="1" x14ac:dyDescent="0.25">
      <c r="A27088" s="308"/>
      <c r="B27088" s="309"/>
      <c r="C27088" s="308"/>
      <c r="D27088" s="310"/>
    </row>
    <row r="27089" spans="1:4" ht="9" customHeight="1" x14ac:dyDescent="0.25">
      <c r="A27089" s="308"/>
      <c r="B27089" s="309"/>
      <c r="C27089" s="308"/>
      <c r="D27089" s="310"/>
    </row>
    <row r="27090" spans="1:4" ht="9" customHeight="1" x14ac:dyDescent="0.25">
      <c r="A27090" s="308"/>
      <c r="B27090" s="309"/>
      <c r="C27090" s="308"/>
      <c r="D27090" s="310"/>
    </row>
    <row r="27091" spans="1:4" ht="9" customHeight="1" x14ac:dyDescent="0.25">
      <c r="A27091" s="308"/>
      <c r="B27091" s="309"/>
      <c r="C27091" s="308"/>
      <c r="D27091" s="310"/>
    </row>
    <row r="27092" spans="1:4" ht="9" customHeight="1" x14ac:dyDescent="0.25">
      <c r="A27092" s="308"/>
      <c r="B27092" s="309"/>
      <c r="C27092" s="308"/>
      <c r="D27092" s="310"/>
    </row>
    <row r="27093" spans="1:4" ht="9" customHeight="1" x14ac:dyDescent="0.25">
      <c r="A27093" s="308"/>
      <c r="B27093" s="309"/>
      <c r="C27093" s="308"/>
      <c r="D27093" s="310"/>
    </row>
    <row r="27094" spans="1:4" ht="9" customHeight="1" x14ac:dyDescent="0.25">
      <c r="A27094" s="308"/>
      <c r="B27094" s="309"/>
      <c r="C27094" s="308"/>
      <c r="D27094" s="310"/>
    </row>
    <row r="27095" spans="1:4" ht="9" customHeight="1" x14ac:dyDescent="0.25">
      <c r="A27095" s="308"/>
      <c r="B27095" s="309"/>
      <c r="C27095" s="308"/>
      <c r="D27095" s="310"/>
    </row>
    <row r="27096" spans="1:4" ht="9" customHeight="1" x14ac:dyDescent="0.25">
      <c r="A27096" s="308"/>
      <c r="B27096" s="309"/>
      <c r="C27096" s="308"/>
      <c r="D27096" s="310"/>
    </row>
    <row r="27097" spans="1:4" ht="9" customHeight="1" x14ac:dyDescent="0.25">
      <c r="A27097" s="308"/>
      <c r="B27097" s="309"/>
      <c r="C27097" s="308"/>
      <c r="D27097" s="310"/>
    </row>
    <row r="27098" spans="1:4" ht="9" customHeight="1" x14ac:dyDescent="0.25">
      <c r="A27098" s="308"/>
      <c r="B27098" s="309"/>
      <c r="C27098" s="308"/>
      <c r="D27098" s="310"/>
    </row>
    <row r="27099" spans="1:4" ht="9" customHeight="1" x14ac:dyDescent="0.25">
      <c r="A27099" s="308"/>
      <c r="B27099" s="309"/>
      <c r="C27099" s="308"/>
      <c r="D27099" s="310"/>
    </row>
    <row r="27100" spans="1:4" ht="9" customHeight="1" x14ac:dyDescent="0.25">
      <c r="A27100" s="308"/>
      <c r="B27100" s="309"/>
      <c r="C27100" s="308"/>
      <c r="D27100" s="310"/>
    </row>
    <row r="27101" spans="1:4" ht="9" customHeight="1" x14ac:dyDescent="0.25">
      <c r="A27101" s="308"/>
      <c r="B27101" s="309"/>
      <c r="C27101" s="308"/>
      <c r="D27101" s="310"/>
    </row>
    <row r="27102" spans="1:4" ht="9" customHeight="1" x14ac:dyDescent="0.25">
      <c r="A27102" s="308"/>
      <c r="B27102" s="309"/>
      <c r="C27102" s="308"/>
      <c r="D27102" s="310"/>
    </row>
    <row r="27103" spans="1:4" ht="9" customHeight="1" x14ac:dyDescent="0.25">
      <c r="A27103" s="308"/>
      <c r="B27103" s="309"/>
      <c r="C27103" s="308"/>
      <c r="D27103" s="310"/>
    </row>
    <row r="27104" spans="1:4" ht="9" customHeight="1" x14ac:dyDescent="0.25">
      <c r="A27104" s="308"/>
      <c r="B27104" s="309"/>
      <c r="C27104" s="308"/>
      <c r="D27104" s="310"/>
    </row>
    <row r="27105" spans="1:4" ht="9" customHeight="1" x14ac:dyDescent="0.25">
      <c r="A27105" s="308"/>
      <c r="B27105" s="309"/>
      <c r="C27105" s="308"/>
      <c r="D27105" s="310"/>
    </row>
    <row r="27106" spans="1:4" ht="9" customHeight="1" x14ac:dyDescent="0.25">
      <c r="A27106" s="308"/>
      <c r="B27106" s="309"/>
      <c r="C27106" s="308"/>
      <c r="D27106" s="310"/>
    </row>
    <row r="27107" spans="1:4" ht="9" customHeight="1" x14ac:dyDescent="0.25">
      <c r="A27107" s="308"/>
      <c r="B27107" s="309"/>
      <c r="C27107" s="308"/>
      <c r="D27107" s="310"/>
    </row>
    <row r="27108" spans="1:4" ht="9" customHeight="1" x14ac:dyDescent="0.25">
      <c r="A27108" s="308"/>
      <c r="B27108" s="309"/>
      <c r="C27108" s="308"/>
      <c r="D27108" s="310"/>
    </row>
    <row r="27109" spans="1:4" ht="9" customHeight="1" x14ac:dyDescent="0.25">
      <c r="A27109" s="308"/>
      <c r="B27109" s="309"/>
      <c r="C27109" s="308"/>
      <c r="D27109" s="310"/>
    </row>
    <row r="27110" spans="1:4" ht="9" customHeight="1" x14ac:dyDescent="0.25">
      <c r="A27110" s="308"/>
      <c r="B27110" s="309"/>
      <c r="C27110" s="308"/>
      <c r="D27110" s="310"/>
    </row>
    <row r="27111" spans="1:4" ht="9" customHeight="1" x14ac:dyDescent="0.25">
      <c r="A27111" s="308"/>
      <c r="B27111" s="309"/>
      <c r="C27111" s="308"/>
      <c r="D27111" s="310"/>
    </row>
    <row r="27112" spans="1:4" ht="9" customHeight="1" x14ac:dyDescent="0.25">
      <c r="A27112" s="308"/>
      <c r="B27112" s="309"/>
      <c r="C27112" s="308"/>
      <c r="D27112" s="310"/>
    </row>
    <row r="27113" spans="1:4" ht="9" customHeight="1" x14ac:dyDescent="0.25">
      <c r="A27113" s="308"/>
      <c r="B27113" s="309"/>
      <c r="C27113" s="308"/>
      <c r="D27113" s="310"/>
    </row>
    <row r="27114" spans="1:4" ht="9" customHeight="1" x14ac:dyDescent="0.25">
      <c r="A27114" s="308"/>
      <c r="B27114" s="309"/>
      <c r="C27114" s="308"/>
      <c r="D27114" s="310"/>
    </row>
    <row r="27115" spans="1:4" ht="9" customHeight="1" x14ac:dyDescent="0.25">
      <c r="A27115" s="308"/>
      <c r="B27115" s="309"/>
      <c r="C27115" s="308"/>
      <c r="D27115" s="310"/>
    </row>
    <row r="27116" spans="1:4" ht="9" customHeight="1" x14ac:dyDescent="0.25">
      <c r="A27116" s="308"/>
      <c r="B27116" s="309"/>
      <c r="C27116" s="308"/>
      <c r="D27116" s="310"/>
    </row>
    <row r="27117" spans="1:4" ht="9" customHeight="1" x14ac:dyDescent="0.25">
      <c r="A27117" s="308"/>
      <c r="B27117" s="309"/>
      <c r="C27117" s="308"/>
      <c r="D27117" s="310"/>
    </row>
    <row r="27118" spans="1:4" ht="9" customHeight="1" x14ac:dyDescent="0.25">
      <c r="A27118" s="308"/>
      <c r="B27118" s="309"/>
      <c r="C27118" s="308"/>
      <c r="D27118" s="310"/>
    </row>
    <row r="27119" spans="1:4" ht="9" customHeight="1" x14ac:dyDescent="0.25">
      <c r="A27119" s="308"/>
      <c r="B27119" s="309"/>
      <c r="C27119" s="308"/>
      <c r="D27119" s="310"/>
    </row>
    <row r="27120" spans="1:4" ht="9" customHeight="1" x14ac:dyDescent="0.25">
      <c r="A27120" s="308"/>
      <c r="B27120" s="309"/>
      <c r="C27120" s="308"/>
      <c r="D27120" s="310"/>
    </row>
    <row r="27121" spans="1:4" ht="9" customHeight="1" x14ac:dyDescent="0.25">
      <c r="A27121" s="308"/>
      <c r="B27121" s="309"/>
      <c r="C27121" s="308"/>
      <c r="D27121" s="310"/>
    </row>
    <row r="27122" spans="1:4" ht="9" customHeight="1" x14ac:dyDescent="0.25">
      <c r="A27122" s="308"/>
      <c r="B27122" s="309"/>
      <c r="C27122" s="308"/>
      <c r="D27122" s="310"/>
    </row>
    <row r="27123" spans="1:4" ht="9" customHeight="1" x14ac:dyDescent="0.25">
      <c r="A27123" s="308"/>
      <c r="B27123" s="309"/>
      <c r="C27123" s="308"/>
      <c r="D27123" s="310"/>
    </row>
    <row r="27124" spans="1:4" ht="9" customHeight="1" x14ac:dyDescent="0.25">
      <c r="A27124" s="308"/>
      <c r="B27124" s="309"/>
      <c r="C27124" s="308"/>
      <c r="D27124" s="310"/>
    </row>
    <row r="27125" spans="1:4" ht="9" customHeight="1" x14ac:dyDescent="0.25">
      <c r="A27125" s="308"/>
      <c r="B27125" s="309"/>
      <c r="C27125" s="308"/>
      <c r="D27125" s="310"/>
    </row>
    <row r="27126" spans="1:4" ht="9" customHeight="1" x14ac:dyDescent="0.25">
      <c r="A27126" s="308"/>
      <c r="B27126" s="309"/>
      <c r="C27126" s="308"/>
      <c r="D27126" s="310"/>
    </row>
    <row r="27127" spans="1:4" ht="9" customHeight="1" x14ac:dyDescent="0.25">
      <c r="A27127" s="308"/>
      <c r="B27127" s="309"/>
      <c r="C27127" s="308"/>
      <c r="D27127" s="310"/>
    </row>
    <row r="27128" spans="1:4" ht="9" customHeight="1" x14ac:dyDescent="0.25">
      <c r="A27128" s="308"/>
      <c r="B27128" s="309"/>
      <c r="C27128" s="308"/>
      <c r="D27128" s="310"/>
    </row>
    <row r="27129" spans="1:4" ht="9" customHeight="1" x14ac:dyDescent="0.25">
      <c r="A27129" s="308"/>
      <c r="B27129" s="309"/>
      <c r="C27129" s="308"/>
      <c r="D27129" s="310"/>
    </row>
    <row r="27130" spans="1:4" ht="9" customHeight="1" x14ac:dyDescent="0.25">
      <c r="A27130" s="308"/>
      <c r="B27130" s="309"/>
      <c r="C27130" s="308"/>
      <c r="D27130" s="310"/>
    </row>
    <row r="27131" spans="1:4" ht="9" customHeight="1" x14ac:dyDescent="0.25">
      <c r="A27131" s="308"/>
      <c r="B27131" s="309"/>
      <c r="C27131" s="308"/>
      <c r="D27131" s="310"/>
    </row>
    <row r="27132" spans="1:4" ht="9" customHeight="1" x14ac:dyDescent="0.25">
      <c r="A27132" s="308"/>
      <c r="B27132" s="309"/>
      <c r="C27132" s="308"/>
      <c r="D27132" s="310"/>
    </row>
    <row r="27133" spans="1:4" ht="9" customHeight="1" x14ac:dyDescent="0.25">
      <c r="A27133" s="308"/>
      <c r="B27133" s="309"/>
      <c r="C27133" s="308"/>
      <c r="D27133" s="310"/>
    </row>
    <row r="27134" spans="1:4" ht="9" customHeight="1" x14ac:dyDescent="0.25">
      <c r="A27134" s="308"/>
      <c r="B27134" s="309"/>
      <c r="C27134" s="308"/>
      <c r="D27134" s="310"/>
    </row>
    <row r="27135" spans="1:4" ht="9" customHeight="1" x14ac:dyDescent="0.25">
      <c r="A27135" s="308"/>
      <c r="B27135" s="309"/>
      <c r="C27135" s="308"/>
      <c r="D27135" s="310"/>
    </row>
    <row r="27136" spans="1:4" ht="9" customHeight="1" x14ac:dyDescent="0.25">
      <c r="A27136" s="308"/>
      <c r="B27136" s="309"/>
      <c r="C27136" s="308"/>
      <c r="D27136" s="310"/>
    </row>
    <row r="27137" spans="1:4" ht="9" customHeight="1" x14ac:dyDescent="0.25">
      <c r="A27137" s="308"/>
      <c r="B27137" s="309"/>
      <c r="C27137" s="308"/>
      <c r="D27137" s="310"/>
    </row>
    <row r="27138" spans="1:4" ht="9" customHeight="1" x14ac:dyDescent="0.25">
      <c r="A27138" s="308"/>
      <c r="B27138" s="309"/>
      <c r="C27138" s="308"/>
      <c r="D27138" s="310"/>
    </row>
    <row r="27139" spans="1:4" ht="9" customHeight="1" x14ac:dyDescent="0.25">
      <c r="A27139" s="308"/>
      <c r="B27139" s="309"/>
      <c r="C27139" s="308"/>
      <c r="D27139" s="310"/>
    </row>
    <row r="27140" spans="1:4" ht="9" customHeight="1" x14ac:dyDescent="0.25">
      <c r="A27140" s="308"/>
      <c r="B27140" s="309"/>
      <c r="C27140" s="308"/>
      <c r="D27140" s="310"/>
    </row>
    <row r="27141" spans="1:4" ht="9" customHeight="1" x14ac:dyDescent="0.25">
      <c r="A27141" s="308"/>
      <c r="B27141" s="309"/>
      <c r="C27141" s="308"/>
      <c r="D27141" s="310"/>
    </row>
    <row r="27142" spans="1:4" ht="9" customHeight="1" x14ac:dyDescent="0.25">
      <c r="A27142" s="308"/>
      <c r="B27142" s="309"/>
      <c r="C27142" s="308"/>
      <c r="D27142" s="310"/>
    </row>
    <row r="27143" spans="1:4" ht="9" customHeight="1" x14ac:dyDescent="0.25">
      <c r="A27143" s="308"/>
      <c r="B27143" s="309"/>
      <c r="C27143" s="308"/>
      <c r="D27143" s="310"/>
    </row>
    <row r="27144" spans="1:4" ht="9" customHeight="1" x14ac:dyDescent="0.25">
      <c r="A27144" s="308"/>
      <c r="B27144" s="309"/>
      <c r="C27144" s="308"/>
      <c r="D27144" s="310"/>
    </row>
    <row r="27145" spans="1:4" ht="18" customHeight="1" x14ac:dyDescent="0.25">
      <c r="A27145" s="308"/>
      <c r="B27145" s="309"/>
      <c r="C27145" s="308"/>
      <c r="D27145" s="310"/>
    </row>
    <row r="27146" spans="1:4" ht="18" customHeight="1" x14ac:dyDescent="0.25">
      <c r="A27146" s="308"/>
      <c r="B27146" s="309"/>
      <c r="C27146" s="308"/>
      <c r="D27146" s="310"/>
    </row>
    <row r="27147" spans="1:4" ht="18" customHeight="1" x14ac:dyDescent="0.25">
      <c r="A27147" s="308"/>
      <c r="B27147" s="309"/>
      <c r="C27147" s="308"/>
      <c r="D27147" s="310"/>
    </row>
    <row r="27148" spans="1:4" ht="18" customHeight="1" x14ac:dyDescent="0.25">
      <c r="A27148" s="308"/>
      <c r="B27148" s="309"/>
      <c r="C27148" s="308"/>
      <c r="D27148" s="310"/>
    </row>
    <row r="27149" spans="1:4" ht="9" customHeight="1" x14ac:dyDescent="0.25">
      <c r="A27149" s="308"/>
      <c r="B27149" s="309"/>
      <c r="C27149" s="308"/>
      <c r="D27149" s="310"/>
    </row>
    <row r="27150" spans="1:4" ht="18" customHeight="1" x14ac:dyDescent="0.25">
      <c r="A27150" s="308"/>
      <c r="B27150" s="309"/>
      <c r="C27150" s="308"/>
      <c r="D27150" s="310"/>
    </row>
    <row r="27151" spans="1:4" ht="9" customHeight="1" x14ac:dyDescent="0.25">
      <c r="A27151" s="308"/>
      <c r="B27151" s="309"/>
      <c r="C27151" s="308"/>
      <c r="D27151" s="310"/>
    </row>
    <row r="27152" spans="1:4" ht="9" customHeight="1" x14ac:dyDescent="0.25">
      <c r="A27152" s="308"/>
      <c r="B27152" s="309"/>
      <c r="C27152" s="308"/>
      <c r="D27152" s="310"/>
    </row>
    <row r="27153" spans="1:4" ht="9" customHeight="1" x14ac:dyDescent="0.25">
      <c r="A27153" s="308"/>
      <c r="B27153" s="309"/>
      <c r="C27153" s="308"/>
      <c r="D27153" s="310"/>
    </row>
    <row r="27154" spans="1:4" ht="9" customHeight="1" x14ac:dyDescent="0.25">
      <c r="A27154" s="308"/>
      <c r="B27154" s="309"/>
      <c r="C27154" s="308"/>
      <c r="D27154" s="310"/>
    </row>
    <row r="27155" spans="1:4" ht="9" customHeight="1" x14ac:dyDescent="0.25">
      <c r="A27155" s="308"/>
      <c r="B27155" s="309"/>
      <c r="C27155" s="308"/>
      <c r="D27155" s="310"/>
    </row>
    <row r="27156" spans="1:4" ht="9" customHeight="1" x14ac:dyDescent="0.25">
      <c r="A27156" s="308"/>
      <c r="B27156" s="309"/>
      <c r="C27156" s="308"/>
      <c r="D27156" s="310"/>
    </row>
    <row r="27157" spans="1:4" ht="9" customHeight="1" x14ac:dyDescent="0.25">
      <c r="A27157" s="308"/>
      <c r="B27157" s="309"/>
      <c r="C27157" s="308"/>
      <c r="D27157" s="310"/>
    </row>
    <row r="27158" spans="1:4" ht="9" customHeight="1" x14ac:dyDescent="0.25">
      <c r="A27158" s="308"/>
      <c r="B27158" s="309"/>
      <c r="C27158" s="308"/>
      <c r="D27158" s="310"/>
    </row>
    <row r="27159" spans="1:4" ht="9" customHeight="1" x14ac:dyDescent="0.25">
      <c r="A27159" s="308"/>
      <c r="B27159" s="309"/>
      <c r="C27159" s="308"/>
      <c r="D27159" s="310"/>
    </row>
    <row r="27160" spans="1:4" ht="9" customHeight="1" x14ac:dyDescent="0.25">
      <c r="A27160" s="308"/>
      <c r="B27160" s="309"/>
      <c r="C27160" s="308"/>
      <c r="D27160" s="310"/>
    </row>
    <row r="27161" spans="1:4" ht="9" customHeight="1" x14ac:dyDescent="0.25">
      <c r="A27161" s="308"/>
      <c r="B27161" s="309"/>
      <c r="C27161" s="308"/>
      <c r="D27161" s="310"/>
    </row>
    <row r="27162" spans="1:4" ht="9" customHeight="1" x14ac:dyDescent="0.25">
      <c r="A27162" s="308"/>
      <c r="B27162" s="309"/>
      <c r="C27162" s="308"/>
      <c r="D27162" s="310"/>
    </row>
    <row r="27163" spans="1:4" ht="9" customHeight="1" x14ac:dyDescent="0.25">
      <c r="A27163" s="308"/>
      <c r="B27163" s="309"/>
      <c r="C27163" s="308"/>
      <c r="D27163" s="310"/>
    </row>
    <row r="27164" spans="1:4" ht="9" customHeight="1" x14ac:dyDescent="0.25">
      <c r="A27164" s="308"/>
      <c r="B27164" s="309"/>
      <c r="C27164" s="308"/>
      <c r="D27164" s="310"/>
    </row>
    <row r="27165" spans="1:4" ht="9" customHeight="1" x14ac:dyDescent="0.25">
      <c r="A27165" s="308"/>
      <c r="B27165" s="309"/>
      <c r="C27165" s="308"/>
      <c r="D27165" s="310"/>
    </row>
    <row r="27166" spans="1:4" ht="9" customHeight="1" x14ac:dyDescent="0.25">
      <c r="A27166" s="308"/>
      <c r="B27166" s="309"/>
      <c r="C27166" s="308"/>
      <c r="D27166" s="310"/>
    </row>
    <row r="27167" spans="1:4" ht="9" customHeight="1" x14ac:dyDescent="0.25">
      <c r="A27167" s="308"/>
      <c r="B27167" s="309"/>
      <c r="C27167" s="308"/>
      <c r="D27167" s="310"/>
    </row>
    <row r="27168" spans="1:4" ht="9" customHeight="1" x14ac:dyDescent="0.25">
      <c r="A27168" s="308"/>
      <c r="B27168" s="309"/>
      <c r="C27168" s="308"/>
      <c r="D27168" s="310"/>
    </row>
    <row r="27169" spans="1:4" ht="9" customHeight="1" x14ac:dyDescent="0.25">
      <c r="A27169" s="308"/>
      <c r="B27169" s="309"/>
      <c r="C27169" s="308"/>
      <c r="D27169" s="310"/>
    </row>
    <row r="27170" spans="1:4" ht="9" customHeight="1" x14ac:dyDescent="0.25">
      <c r="A27170" s="308"/>
      <c r="B27170" s="309"/>
      <c r="C27170" s="308"/>
      <c r="D27170" s="310"/>
    </row>
    <row r="27171" spans="1:4" ht="9" customHeight="1" x14ac:dyDescent="0.25">
      <c r="A27171" s="308"/>
      <c r="B27171" s="309"/>
      <c r="C27171" s="308"/>
      <c r="D27171" s="310"/>
    </row>
    <row r="27172" spans="1:4" ht="9" customHeight="1" x14ac:dyDescent="0.25">
      <c r="A27172" s="308"/>
      <c r="B27172" s="309"/>
      <c r="C27172" s="308"/>
      <c r="D27172" s="310"/>
    </row>
    <row r="27173" spans="1:4" ht="9" customHeight="1" x14ac:dyDescent="0.25">
      <c r="A27173" s="308"/>
      <c r="B27173" s="309"/>
      <c r="C27173" s="308"/>
      <c r="D27173" s="310"/>
    </row>
    <row r="27174" spans="1:4" ht="9" customHeight="1" x14ac:dyDescent="0.25">
      <c r="A27174" s="308"/>
      <c r="B27174" s="309"/>
      <c r="C27174" s="308"/>
      <c r="D27174" s="310"/>
    </row>
    <row r="27175" spans="1:4" ht="9" customHeight="1" x14ac:dyDescent="0.25">
      <c r="A27175" s="308"/>
      <c r="B27175" s="309"/>
      <c r="C27175" s="308"/>
      <c r="D27175" s="310"/>
    </row>
    <row r="27176" spans="1:4" ht="9" customHeight="1" x14ac:dyDescent="0.25">
      <c r="A27176" s="308"/>
      <c r="B27176" s="309"/>
      <c r="C27176" s="308"/>
      <c r="D27176" s="310"/>
    </row>
    <row r="27177" spans="1:4" ht="9" customHeight="1" x14ac:dyDescent="0.25">
      <c r="A27177" s="308"/>
      <c r="B27177" s="309"/>
      <c r="C27177" s="308"/>
      <c r="D27177" s="310"/>
    </row>
    <row r="27178" spans="1:4" ht="9" customHeight="1" x14ac:dyDescent="0.25">
      <c r="A27178" s="308"/>
      <c r="B27178" s="309"/>
      <c r="C27178" s="308"/>
      <c r="D27178" s="310"/>
    </row>
    <row r="27179" spans="1:4" ht="9" customHeight="1" x14ac:dyDescent="0.25">
      <c r="A27179" s="308"/>
      <c r="B27179" s="309"/>
      <c r="C27179" s="308"/>
      <c r="D27179" s="310"/>
    </row>
    <row r="27180" spans="1:4" ht="9" customHeight="1" x14ac:dyDescent="0.25">
      <c r="A27180" s="308"/>
      <c r="B27180" s="309"/>
      <c r="C27180" s="308"/>
      <c r="D27180" s="310"/>
    </row>
    <row r="27181" spans="1:4" ht="9" customHeight="1" x14ac:dyDescent="0.25">
      <c r="A27181" s="308"/>
      <c r="B27181" s="309"/>
      <c r="C27181" s="308"/>
      <c r="D27181" s="310"/>
    </row>
    <row r="27182" spans="1:4" ht="9" customHeight="1" x14ac:dyDescent="0.25">
      <c r="A27182" s="308"/>
      <c r="B27182" s="309"/>
      <c r="C27182" s="308"/>
      <c r="D27182" s="310"/>
    </row>
    <row r="27183" spans="1:4" ht="9" customHeight="1" x14ac:dyDescent="0.25">
      <c r="A27183" s="308"/>
      <c r="B27183" s="309"/>
      <c r="C27183" s="308"/>
      <c r="D27183" s="310"/>
    </row>
    <row r="27184" spans="1:4" ht="9" customHeight="1" x14ac:dyDescent="0.25">
      <c r="A27184" s="308"/>
      <c r="B27184" s="309"/>
      <c r="C27184" s="308"/>
      <c r="D27184" s="310"/>
    </row>
    <row r="27185" spans="1:4" ht="18" customHeight="1" x14ac:dyDescent="0.25">
      <c r="A27185" s="308"/>
      <c r="B27185" s="309"/>
      <c r="C27185" s="308"/>
      <c r="D27185" s="310"/>
    </row>
    <row r="27186" spans="1:4" ht="18" customHeight="1" x14ac:dyDescent="0.25">
      <c r="A27186" s="308"/>
      <c r="B27186" s="309"/>
      <c r="C27186" s="308"/>
      <c r="D27186" s="310"/>
    </row>
    <row r="27187" spans="1:4" ht="18" customHeight="1" x14ac:dyDescent="0.25">
      <c r="A27187" s="308"/>
      <c r="B27187" s="309"/>
      <c r="C27187" s="308"/>
      <c r="D27187" s="310"/>
    </row>
    <row r="27188" spans="1:4" ht="18" customHeight="1" x14ac:dyDescent="0.25">
      <c r="A27188" s="308"/>
      <c r="B27188" s="309"/>
      <c r="C27188" s="308"/>
      <c r="D27188" s="310"/>
    </row>
    <row r="27189" spans="1:4" ht="18" customHeight="1" x14ac:dyDescent="0.25">
      <c r="A27189" s="308"/>
      <c r="B27189" s="309"/>
      <c r="C27189" s="308"/>
      <c r="D27189" s="310"/>
    </row>
    <row r="27190" spans="1:4" ht="18" customHeight="1" x14ac:dyDescent="0.25">
      <c r="A27190" s="308"/>
      <c r="B27190" s="309"/>
      <c r="C27190" s="308"/>
      <c r="D27190" s="310"/>
    </row>
    <row r="27191" spans="1:4" ht="18" customHeight="1" x14ac:dyDescent="0.25">
      <c r="A27191" s="308"/>
      <c r="B27191" s="309"/>
      <c r="C27191" s="308"/>
      <c r="D27191" s="310"/>
    </row>
    <row r="27192" spans="1:4" ht="18" customHeight="1" x14ac:dyDescent="0.25">
      <c r="A27192" s="308"/>
      <c r="B27192" s="309"/>
      <c r="C27192" s="308"/>
      <c r="D27192" s="310"/>
    </row>
    <row r="27193" spans="1:4" ht="18" customHeight="1" x14ac:dyDescent="0.25">
      <c r="A27193" s="308"/>
      <c r="B27193" s="309"/>
      <c r="C27193" s="308"/>
      <c r="D27193" s="310"/>
    </row>
    <row r="27194" spans="1:4" ht="18" customHeight="1" x14ac:dyDescent="0.25">
      <c r="A27194" s="308"/>
      <c r="B27194" s="309"/>
      <c r="C27194" s="308"/>
      <c r="D27194" s="310"/>
    </row>
    <row r="27195" spans="1:4" ht="9" customHeight="1" x14ac:dyDescent="0.25">
      <c r="A27195" s="308"/>
      <c r="B27195" s="309"/>
      <c r="C27195" s="308"/>
      <c r="D27195" s="310"/>
    </row>
    <row r="27196" spans="1:4" ht="9" customHeight="1" x14ac:dyDescent="0.25">
      <c r="A27196" s="308"/>
      <c r="B27196" s="309"/>
      <c r="C27196" s="308"/>
      <c r="D27196" s="310"/>
    </row>
    <row r="27197" spans="1:4" ht="9" customHeight="1" x14ac:dyDescent="0.25">
      <c r="A27197" s="308"/>
      <c r="B27197" s="309"/>
      <c r="C27197" s="308"/>
      <c r="D27197" s="310"/>
    </row>
    <row r="27198" spans="1:4" ht="9" customHeight="1" x14ac:dyDescent="0.25">
      <c r="A27198" s="308"/>
      <c r="B27198" s="309"/>
      <c r="C27198" s="308"/>
      <c r="D27198" s="310"/>
    </row>
    <row r="27199" spans="1:4" ht="9" customHeight="1" x14ac:dyDescent="0.25">
      <c r="A27199" s="308"/>
      <c r="B27199" s="309"/>
      <c r="C27199" s="308"/>
      <c r="D27199" s="310"/>
    </row>
    <row r="27200" spans="1:4" ht="9" customHeight="1" x14ac:dyDescent="0.25">
      <c r="A27200" s="308"/>
      <c r="B27200" s="309"/>
      <c r="C27200" s="308"/>
      <c r="D27200" s="310"/>
    </row>
    <row r="27201" spans="1:4" ht="9" customHeight="1" x14ac:dyDescent="0.25">
      <c r="A27201" s="308"/>
      <c r="B27201" s="309"/>
      <c r="C27201" s="308"/>
      <c r="D27201" s="310"/>
    </row>
    <row r="27202" spans="1:4" ht="9" customHeight="1" x14ac:dyDescent="0.25">
      <c r="A27202" s="308"/>
      <c r="B27202" s="309"/>
      <c r="C27202" s="308"/>
      <c r="D27202" s="310"/>
    </row>
    <row r="27203" spans="1:4" ht="9" customHeight="1" x14ac:dyDescent="0.25">
      <c r="A27203" s="308"/>
      <c r="B27203" s="309"/>
      <c r="C27203" s="308"/>
      <c r="D27203" s="310"/>
    </row>
    <row r="27204" spans="1:4" ht="9" customHeight="1" x14ac:dyDescent="0.25">
      <c r="A27204" s="308"/>
      <c r="B27204" s="309"/>
      <c r="C27204" s="308"/>
      <c r="D27204" s="310"/>
    </row>
    <row r="27205" spans="1:4" ht="18" customHeight="1" x14ac:dyDescent="0.25">
      <c r="A27205" s="308"/>
      <c r="B27205" s="309"/>
      <c r="C27205" s="308"/>
      <c r="D27205" s="310"/>
    </row>
    <row r="27206" spans="1:4" ht="18" customHeight="1" x14ac:dyDescent="0.25">
      <c r="A27206" s="308"/>
      <c r="B27206" s="309"/>
      <c r="C27206" s="308"/>
      <c r="D27206" s="310"/>
    </row>
    <row r="27207" spans="1:4" ht="18" customHeight="1" x14ac:dyDescent="0.25">
      <c r="A27207" s="308"/>
      <c r="B27207" s="309"/>
      <c r="C27207" s="308"/>
      <c r="D27207" s="310"/>
    </row>
    <row r="27208" spans="1:4" ht="18" customHeight="1" x14ac:dyDescent="0.25">
      <c r="A27208" s="308"/>
      <c r="B27208" s="309"/>
      <c r="C27208" s="308"/>
      <c r="D27208" s="310"/>
    </row>
    <row r="27209" spans="1:4" ht="18" customHeight="1" x14ac:dyDescent="0.25">
      <c r="A27209" s="308"/>
      <c r="B27209" s="309"/>
      <c r="C27209" s="308"/>
      <c r="D27209" s="310"/>
    </row>
    <row r="27210" spans="1:4" ht="18" customHeight="1" x14ac:dyDescent="0.25">
      <c r="A27210" s="308"/>
      <c r="B27210" s="309"/>
      <c r="C27210" s="308"/>
      <c r="D27210" s="310"/>
    </row>
    <row r="27211" spans="1:4" ht="18" customHeight="1" x14ac:dyDescent="0.25">
      <c r="A27211" s="308"/>
      <c r="B27211" s="309"/>
      <c r="C27211" s="308"/>
      <c r="D27211" s="310"/>
    </row>
    <row r="27212" spans="1:4" ht="18" customHeight="1" x14ac:dyDescent="0.25">
      <c r="A27212" s="308"/>
      <c r="B27212" s="309"/>
      <c r="C27212" s="308"/>
      <c r="D27212" s="310"/>
    </row>
    <row r="27213" spans="1:4" ht="18" customHeight="1" x14ac:dyDescent="0.25">
      <c r="A27213" s="308"/>
      <c r="B27213" s="309"/>
      <c r="C27213" s="308"/>
      <c r="D27213" s="310"/>
    </row>
    <row r="27214" spans="1:4" ht="18" customHeight="1" x14ac:dyDescent="0.25">
      <c r="A27214" s="308"/>
      <c r="B27214" s="309"/>
      <c r="C27214" s="308"/>
      <c r="D27214" s="310"/>
    </row>
    <row r="27215" spans="1:4" ht="18" customHeight="1" x14ac:dyDescent="0.25">
      <c r="A27215" s="308"/>
      <c r="B27215" s="309"/>
      <c r="C27215" s="308"/>
      <c r="D27215" s="310"/>
    </row>
    <row r="27216" spans="1:4" ht="18" customHeight="1" x14ac:dyDescent="0.25">
      <c r="A27216" s="308"/>
      <c r="B27216" s="309"/>
      <c r="C27216" s="308"/>
      <c r="D27216" s="310"/>
    </row>
    <row r="27217" spans="1:4" ht="9" customHeight="1" x14ac:dyDescent="0.25">
      <c r="A27217" s="308"/>
      <c r="B27217" s="309"/>
      <c r="C27217" s="308"/>
      <c r="D27217" s="310"/>
    </row>
    <row r="27218" spans="1:4" ht="9" customHeight="1" x14ac:dyDescent="0.25">
      <c r="A27218" s="308"/>
      <c r="B27218" s="309"/>
      <c r="C27218" s="308"/>
      <c r="D27218" s="310"/>
    </row>
    <row r="27219" spans="1:4" ht="9" customHeight="1" x14ac:dyDescent="0.25">
      <c r="A27219" s="308"/>
      <c r="B27219" s="309"/>
      <c r="C27219" s="308"/>
      <c r="D27219" s="310"/>
    </row>
    <row r="27220" spans="1:4" ht="9" customHeight="1" x14ac:dyDescent="0.25">
      <c r="A27220" s="308"/>
      <c r="B27220" s="309"/>
      <c r="C27220" s="308"/>
      <c r="D27220" s="310"/>
    </row>
    <row r="27221" spans="1:4" ht="9" customHeight="1" x14ac:dyDescent="0.25">
      <c r="A27221" s="308"/>
      <c r="B27221" s="309"/>
      <c r="C27221" s="308"/>
      <c r="D27221" s="310"/>
    </row>
    <row r="27222" spans="1:4" ht="9" customHeight="1" x14ac:dyDescent="0.25">
      <c r="A27222" s="308"/>
      <c r="B27222" s="309"/>
      <c r="C27222" s="308"/>
      <c r="D27222" s="310"/>
    </row>
    <row r="27223" spans="1:4" ht="18" customHeight="1" x14ac:dyDescent="0.25">
      <c r="A27223" s="308"/>
      <c r="B27223" s="309"/>
      <c r="C27223" s="308"/>
      <c r="D27223" s="310"/>
    </row>
    <row r="27224" spans="1:4" ht="18" customHeight="1" x14ac:dyDescent="0.25">
      <c r="A27224" s="308"/>
      <c r="B27224" s="309"/>
      <c r="C27224" s="308"/>
      <c r="D27224" s="310"/>
    </row>
    <row r="27225" spans="1:4" ht="18" customHeight="1" x14ac:dyDescent="0.25">
      <c r="A27225" s="308"/>
      <c r="B27225" s="309"/>
      <c r="C27225" s="308"/>
      <c r="D27225" s="310"/>
    </row>
    <row r="27226" spans="1:4" ht="18" customHeight="1" x14ac:dyDescent="0.25">
      <c r="A27226" s="308"/>
      <c r="B27226" s="309"/>
      <c r="C27226" s="308"/>
      <c r="D27226" s="310"/>
    </row>
    <row r="27227" spans="1:4" ht="9" customHeight="1" x14ac:dyDescent="0.25">
      <c r="A27227" s="308"/>
      <c r="B27227" s="309"/>
      <c r="C27227" s="308"/>
      <c r="D27227" s="310"/>
    </row>
    <row r="27228" spans="1:4" ht="9" customHeight="1" x14ac:dyDescent="0.25">
      <c r="A27228" s="308"/>
      <c r="B27228" s="309"/>
      <c r="C27228" s="308"/>
      <c r="D27228" s="310"/>
    </row>
    <row r="27229" spans="1:4" ht="9" customHeight="1" x14ac:dyDescent="0.25">
      <c r="A27229" s="308"/>
      <c r="B27229" s="309"/>
      <c r="C27229" s="308"/>
      <c r="D27229" s="310"/>
    </row>
    <row r="27230" spans="1:4" ht="9" customHeight="1" x14ac:dyDescent="0.25">
      <c r="A27230" s="308"/>
      <c r="B27230" s="309"/>
      <c r="C27230" s="308"/>
      <c r="D27230" s="310"/>
    </row>
    <row r="27231" spans="1:4" ht="9" customHeight="1" x14ac:dyDescent="0.25">
      <c r="A27231" s="308"/>
      <c r="B27231" s="309"/>
      <c r="C27231" s="308"/>
      <c r="D27231" s="310"/>
    </row>
    <row r="27232" spans="1:4" ht="9" customHeight="1" x14ac:dyDescent="0.25">
      <c r="A27232" s="308"/>
      <c r="B27232" s="309"/>
      <c r="C27232" s="308"/>
      <c r="D27232" s="310"/>
    </row>
    <row r="27233" spans="1:4" ht="9" customHeight="1" x14ac:dyDescent="0.25">
      <c r="A27233" s="308"/>
      <c r="B27233" s="309"/>
      <c r="C27233" s="308"/>
      <c r="D27233" s="310"/>
    </row>
    <row r="27234" spans="1:4" ht="9" customHeight="1" x14ac:dyDescent="0.25">
      <c r="A27234" s="308"/>
      <c r="B27234" s="309"/>
      <c r="C27234" s="308"/>
      <c r="D27234" s="310"/>
    </row>
    <row r="27235" spans="1:4" ht="9" customHeight="1" x14ac:dyDescent="0.25">
      <c r="A27235" s="308"/>
      <c r="B27235" s="309"/>
      <c r="C27235" s="308"/>
      <c r="D27235" s="310"/>
    </row>
    <row r="27236" spans="1:4" ht="9" customHeight="1" x14ac:dyDescent="0.25">
      <c r="A27236" s="308"/>
      <c r="B27236" s="309"/>
      <c r="C27236" s="308"/>
      <c r="D27236" s="310"/>
    </row>
    <row r="27237" spans="1:4" ht="9" customHeight="1" x14ac:dyDescent="0.25">
      <c r="A27237" s="308"/>
      <c r="B27237" s="309"/>
      <c r="C27237" s="308"/>
      <c r="D27237" s="310"/>
    </row>
    <row r="27238" spans="1:4" ht="9" customHeight="1" x14ac:dyDescent="0.25">
      <c r="A27238" s="308"/>
      <c r="B27238" s="309"/>
      <c r="C27238" s="308"/>
      <c r="D27238" s="310"/>
    </row>
    <row r="27239" spans="1:4" ht="9" customHeight="1" x14ac:dyDescent="0.25">
      <c r="A27239" s="308"/>
      <c r="B27239" s="309"/>
      <c r="C27239" s="308"/>
      <c r="D27239" s="310"/>
    </row>
    <row r="27240" spans="1:4" ht="9" customHeight="1" x14ac:dyDescent="0.25">
      <c r="A27240" s="308"/>
      <c r="B27240" s="309"/>
      <c r="C27240" s="308"/>
      <c r="D27240" s="310"/>
    </row>
    <row r="27241" spans="1:4" ht="18" customHeight="1" x14ac:dyDescent="0.25">
      <c r="A27241" s="308"/>
      <c r="B27241" s="309"/>
      <c r="C27241" s="308"/>
      <c r="D27241" s="310"/>
    </row>
    <row r="27242" spans="1:4" ht="9" customHeight="1" x14ac:dyDescent="0.25">
      <c r="A27242" s="308"/>
      <c r="B27242" s="309"/>
      <c r="C27242" s="308"/>
      <c r="D27242" s="310"/>
    </row>
    <row r="27243" spans="1:4" ht="9" customHeight="1" x14ac:dyDescent="0.25">
      <c r="A27243" s="308"/>
      <c r="B27243" s="309"/>
      <c r="C27243" s="308"/>
      <c r="D27243" s="310"/>
    </row>
    <row r="27244" spans="1:4" ht="9" customHeight="1" x14ac:dyDescent="0.25">
      <c r="A27244" s="308"/>
      <c r="B27244" s="309"/>
      <c r="C27244" s="308"/>
      <c r="D27244" s="310"/>
    </row>
    <row r="27245" spans="1:4" ht="9" customHeight="1" x14ac:dyDescent="0.25">
      <c r="A27245" s="308"/>
      <c r="B27245" s="309"/>
      <c r="C27245" s="308"/>
      <c r="D27245" s="310"/>
    </row>
    <row r="27246" spans="1:4" ht="9" customHeight="1" x14ac:dyDescent="0.25">
      <c r="A27246" s="308"/>
      <c r="B27246" s="309"/>
      <c r="C27246" s="308"/>
      <c r="D27246" s="310"/>
    </row>
    <row r="27247" spans="1:4" ht="9" customHeight="1" x14ac:dyDescent="0.25">
      <c r="A27247" s="308"/>
      <c r="B27247" s="309"/>
      <c r="C27247" s="308"/>
      <c r="D27247" s="310"/>
    </row>
    <row r="27248" spans="1:4" ht="9" customHeight="1" x14ac:dyDescent="0.25">
      <c r="A27248" s="308"/>
      <c r="B27248" s="309"/>
      <c r="C27248" s="308"/>
      <c r="D27248" s="310"/>
    </row>
    <row r="27249" spans="1:4" ht="9" customHeight="1" x14ac:dyDescent="0.25">
      <c r="A27249" s="308"/>
      <c r="B27249" s="309"/>
      <c r="C27249" s="308"/>
      <c r="D27249" s="310"/>
    </row>
    <row r="27250" spans="1:4" ht="9" customHeight="1" x14ac:dyDescent="0.25">
      <c r="A27250" s="308"/>
      <c r="B27250" s="309"/>
      <c r="C27250" s="308"/>
      <c r="D27250" s="310"/>
    </row>
    <row r="27251" spans="1:4" ht="9" customHeight="1" x14ac:dyDescent="0.25">
      <c r="A27251" s="308"/>
      <c r="B27251" s="309"/>
      <c r="C27251" s="308"/>
      <c r="D27251" s="310"/>
    </row>
    <row r="27252" spans="1:4" ht="9" customHeight="1" x14ac:dyDescent="0.25">
      <c r="A27252" s="308"/>
      <c r="B27252" s="309"/>
      <c r="C27252" s="308"/>
      <c r="D27252" s="310"/>
    </row>
    <row r="27253" spans="1:4" ht="9" customHeight="1" x14ac:dyDescent="0.25">
      <c r="A27253" s="308"/>
      <c r="B27253" s="309"/>
      <c r="C27253" s="308"/>
      <c r="D27253" s="310"/>
    </row>
    <row r="27254" spans="1:4" ht="9" customHeight="1" x14ac:dyDescent="0.25">
      <c r="A27254" s="308"/>
      <c r="B27254" s="309"/>
      <c r="C27254" s="308"/>
      <c r="D27254" s="310"/>
    </row>
    <row r="27255" spans="1:4" ht="9" customHeight="1" x14ac:dyDescent="0.25">
      <c r="A27255" s="308"/>
      <c r="B27255" s="309"/>
      <c r="C27255" s="308"/>
      <c r="D27255" s="310"/>
    </row>
    <row r="27256" spans="1:4" ht="9" customHeight="1" x14ac:dyDescent="0.25">
      <c r="A27256" s="308"/>
      <c r="B27256" s="309"/>
      <c r="C27256" s="308"/>
      <c r="D27256" s="310"/>
    </row>
    <row r="27257" spans="1:4" ht="9" customHeight="1" x14ac:dyDescent="0.25">
      <c r="A27257" s="308"/>
      <c r="B27257" s="309"/>
      <c r="C27257" s="308"/>
      <c r="D27257" s="310"/>
    </row>
    <row r="27258" spans="1:4" ht="9" customHeight="1" x14ac:dyDescent="0.25">
      <c r="A27258" s="308"/>
      <c r="B27258" s="309"/>
      <c r="C27258" s="308"/>
      <c r="D27258" s="310"/>
    </row>
    <row r="27259" spans="1:4" ht="9" customHeight="1" x14ac:dyDescent="0.25">
      <c r="A27259" s="308"/>
      <c r="B27259" s="309"/>
      <c r="C27259" s="308"/>
      <c r="D27259" s="310"/>
    </row>
    <row r="27260" spans="1:4" ht="9" customHeight="1" x14ac:dyDescent="0.25">
      <c r="A27260" s="308"/>
      <c r="B27260" s="309"/>
      <c r="C27260" s="308"/>
      <c r="D27260" s="310"/>
    </row>
    <row r="27261" spans="1:4" ht="9" customHeight="1" x14ac:dyDescent="0.25">
      <c r="A27261" s="308"/>
      <c r="B27261" s="309"/>
      <c r="C27261" s="308"/>
      <c r="D27261" s="310"/>
    </row>
    <row r="27262" spans="1:4" ht="9" customHeight="1" x14ac:dyDescent="0.25">
      <c r="A27262" s="308"/>
      <c r="B27262" s="309"/>
      <c r="C27262" s="308"/>
      <c r="D27262" s="310"/>
    </row>
    <row r="27263" spans="1:4" ht="9" customHeight="1" x14ac:dyDescent="0.25">
      <c r="A27263" s="308"/>
      <c r="B27263" s="309"/>
      <c r="C27263" s="308"/>
      <c r="D27263" s="310"/>
    </row>
    <row r="27264" spans="1:4" ht="9" customHeight="1" x14ac:dyDescent="0.25">
      <c r="A27264" s="308"/>
      <c r="B27264" s="309"/>
      <c r="C27264" s="308"/>
      <c r="D27264" s="310"/>
    </row>
    <row r="27265" spans="1:4" ht="9" customHeight="1" x14ac:dyDescent="0.25">
      <c r="A27265" s="308"/>
      <c r="B27265" s="309"/>
      <c r="C27265" s="308"/>
      <c r="D27265" s="310"/>
    </row>
    <row r="27266" spans="1:4" ht="9" customHeight="1" x14ac:dyDescent="0.25">
      <c r="A27266" s="308"/>
      <c r="B27266" s="309"/>
      <c r="C27266" s="308"/>
      <c r="D27266" s="310"/>
    </row>
    <row r="27267" spans="1:4" ht="9" customHeight="1" x14ac:dyDescent="0.25">
      <c r="A27267" s="308"/>
      <c r="B27267" s="309"/>
      <c r="C27267" s="308"/>
      <c r="D27267" s="310"/>
    </row>
    <row r="27268" spans="1:4" ht="9" customHeight="1" x14ac:dyDescent="0.25">
      <c r="A27268" s="308"/>
      <c r="B27268" s="309"/>
      <c r="C27268" s="308"/>
      <c r="D27268" s="310"/>
    </row>
    <row r="27269" spans="1:4" ht="9" customHeight="1" x14ac:dyDescent="0.25">
      <c r="A27269" s="308"/>
      <c r="B27269" s="309"/>
      <c r="C27269" s="308"/>
      <c r="D27269" s="310"/>
    </row>
    <row r="27270" spans="1:4" ht="9" customHeight="1" x14ac:dyDescent="0.25">
      <c r="A27270" s="308"/>
      <c r="B27270" s="309"/>
      <c r="C27270" s="308"/>
      <c r="D27270" s="310"/>
    </row>
    <row r="27271" spans="1:4" ht="9" customHeight="1" x14ac:dyDescent="0.25">
      <c r="A27271" s="308"/>
      <c r="B27271" s="309"/>
      <c r="C27271" s="308"/>
      <c r="D27271" s="310"/>
    </row>
    <row r="27272" spans="1:4" ht="9" customHeight="1" x14ac:dyDescent="0.25">
      <c r="A27272" s="308"/>
      <c r="B27272" s="309"/>
      <c r="C27272" s="308"/>
      <c r="D27272" s="310"/>
    </row>
    <row r="27273" spans="1:4" ht="9" customHeight="1" x14ac:dyDescent="0.25">
      <c r="A27273" s="308"/>
      <c r="B27273" s="309"/>
      <c r="C27273" s="308"/>
      <c r="D27273" s="310"/>
    </row>
    <row r="27274" spans="1:4" ht="9" customHeight="1" x14ac:dyDescent="0.25">
      <c r="A27274" s="308"/>
      <c r="B27274" s="309"/>
      <c r="C27274" s="308"/>
      <c r="D27274" s="310"/>
    </row>
    <row r="27275" spans="1:4" ht="9" customHeight="1" x14ac:dyDescent="0.25">
      <c r="A27275" s="308"/>
      <c r="B27275" s="309"/>
      <c r="C27275" s="308"/>
      <c r="D27275" s="310"/>
    </row>
    <row r="27276" spans="1:4" ht="9" customHeight="1" x14ac:dyDescent="0.25">
      <c r="A27276" s="308"/>
      <c r="B27276" s="309"/>
      <c r="C27276" s="308"/>
      <c r="D27276" s="310"/>
    </row>
    <row r="27277" spans="1:4" ht="9" customHeight="1" x14ac:dyDescent="0.25">
      <c r="A27277" s="308"/>
      <c r="B27277" s="309"/>
      <c r="C27277" s="308"/>
      <c r="D27277" s="310"/>
    </row>
    <row r="27278" spans="1:4" ht="9" customHeight="1" x14ac:dyDescent="0.25">
      <c r="A27278" s="308"/>
      <c r="B27278" s="309"/>
      <c r="C27278" s="308"/>
      <c r="D27278" s="310"/>
    </row>
    <row r="27279" spans="1:4" ht="9" customHeight="1" x14ac:dyDescent="0.25">
      <c r="A27279" s="308"/>
      <c r="B27279" s="309"/>
      <c r="C27279" s="308"/>
      <c r="D27279" s="310"/>
    </row>
    <row r="27280" spans="1:4" ht="9" customHeight="1" x14ac:dyDescent="0.25">
      <c r="A27280" s="308"/>
      <c r="B27280" s="309"/>
      <c r="C27280" s="308"/>
      <c r="D27280" s="310"/>
    </row>
    <row r="27281" spans="1:4" ht="9" customHeight="1" x14ac:dyDescent="0.25">
      <c r="A27281" s="308"/>
      <c r="B27281" s="309"/>
      <c r="C27281" s="308"/>
      <c r="D27281" s="310"/>
    </row>
    <row r="27282" spans="1:4" ht="9" customHeight="1" x14ac:dyDescent="0.25">
      <c r="A27282" s="308"/>
      <c r="B27282" s="309"/>
      <c r="C27282" s="308"/>
      <c r="D27282" s="310"/>
    </row>
    <row r="27283" spans="1:4" ht="9" customHeight="1" x14ac:dyDescent="0.25">
      <c r="A27283" s="308"/>
      <c r="B27283" s="309"/>
      <c r="C27283" s="308"/>
      <c r="D27283" s="310"/>
    </row>
    <row r="27284" spans="1:4" ht="9" customHeight="1" x14ac:dyDescent="0.25">
      <c r="A27284" s="308"/>
      <c r="B27284" s="309"/>
      <c r="C27284" s="308"/>
      <c r="D27284" s="310"/>
    </row>
    <row r="27285" spans="1:4" ht="9" customHeight="1" x14ac:dyDescent="0.25">
      <c r="A27285" s="308"/>
      <c r="B27285" s="309"/>
      <c r="C27285" s="308"/>
      <c r="D27285" s="310"/>
    </row>
    <row r="27286" spans="1:4" ht="9" customHeight="1" x14ac:dyDescent="0.25">
      <c r="A27286" s="308"/>
      <c r="B27286" s="309"/>
      <c r="C27286" s="308"/>
      <c r="D27286" s="310"/>
    </row>
    <row r="27287" spans="1:4" ht="9" customHeight="1" x14ac:dyDescent="0.25">
      <c r="A27287" s="308"/>
      <c r="B27287" s="309"/>
      <c r="C27287" s="308"/>
      <c r="D27287" s="310"/>
    </row>
    <row r="27288" spans="1:4" ht="9" customHeight="1" x14ac:dyDescent="0.25">
      <c r="A27288" s="308"/>
      <c r="B27288" s="309"/>
      <c r="C27288" s="308"/>
      <c r="D27288" s="310"/>
    </row>
    <row r="27289" spans="1:4" ht="9" customHeight="1" x14ac:dyDescent="0.25">
      <c r="A27289" s="308"/>
      <c r="B27289" s="309"/>
      <c r="C27289" s="308"/>
      <c r="D27289" s="310"/>
    </row>
    <row r="27290" spans="1:4" ht="9" customHeight="1" x14ac:dyDescent="0.25">
      <c r="A27290" s="308"/>
      <c r="B27290" s="309"/>
      <c r="C27290" s="308"/>
      <c r="D27290" s="310"/>
    </row>
    <row r="27291" spans="1:4" ht="9" customHeight="1" x14ac:dyDescent="0.25">
      <c r="A27291" s="308"/>
      <c r="B27291" s="309"/>
      <c r="C27291" s="308"/>
      <c r="D27291" s="310"/>
    </row>
    <row r="27292" spans="1:4" ht="9" customHeight="1" x14ac:dyDescent="0.25">
      <c r="A27292" s="308"/>
      <c r="B27292" s="309"/>
      <c r="C27292" s="308"/>
      <c r="D27292" s="310"/>
    </row>
    <row r="27293" spans="1:4" ht="9" customHeight="1" x14ac:dyDescent="0.25">
      <c r="A27293" s="308"/>
      <c r="B27293" s="309"/>
      <c r="C27293" s="308"/>
      <c r="D27293" s="310"/>
    </row>
    <row r="27294" spans="1:4" ht="9" customHeight="1" x14ac:dyDescent="0.25">
      <c r="A27294" s="308"/>
      <c r="B27294" s="309"/>
      <c r="C27294" s="308"/>
      <c r="D27294" s="310"/>
    </row>
    <row r="27295" spans="1:4" ht="9" customHeight="1" x14ac:dyDescent="0.25">
      <c r="A27295" s="308"/>
      <c r="B27295" s="309"/>
      <c r="C27295" s="308"/>
      <c r="D27295" s="310"/>
    </row>
    <row r="27296" spans="1:4" ht="9" customHeight="1" x14ac:dyDescent="0.25">
      <c r="A27296" s="308"/>
      <c r="B27296" s="309"/>
      <c r="C27296" s="308"/>
      <c r="D27296" s="310"/>
    </row>
    <row r="27297" spans="1:4" ht="9" customHeight="1" x14ac:dyDescent="0.25">
      <c r="A27297" s="308"/>
      <c r="B27297" s="309"/>
      <c r="C27297" s="308"/>
      <c r="D27297" s="310"/>
    </row>
    <row r="27298" spans="1:4" ht="9" customHeight="1" x14ac:dyDescent="0.25">
      <c r="A27298" s="308"/>
      <c r="B27298" s="309"/>
      <c r="C27298" s="308"/>
      <c r="D27298" s="310"/>
    </row>
    <row r="27299" spans="1:4" ht="9" customHeight="1" x14ac:dyDescent="0.25">
      <c r="A27299" s="308"/>
      <c r="B27299" s="309"/>
      <c r="C27299" s="308"/>
      <c r="D27299" s="310"/>
    </row>
    <row r="27300" spans="1:4" ht="9" customHeight="1" x14ac:dyDescent="0.25">
      <c r="A27300" s="308"/>
      <c r="B27300" s="309"/>
      <c r="C27300" s="308"/>
      <c r="D27300" s="310"/>
    </row>
    <row r="27301" spans="1:4" ht="18" customHeight="1" x14ac:dyDescent="0.25">
      <c r="A27301" s="308"/>
      <c r="B27301" s="309"/>
      <c r="C27301" s="308"/>
      <c r="D27301" s="310"/>
    </row>
    <row r="27302" spans="1:4" ht="18" customHeight="1" x14ac:dyDescent="0.25">
      <c r="A27302" s="308"/>
      <c r="B27302" s="309"/>
      <c r="C27302" s="308"/>
      <c r="D27302" s="310"/>
    </row>
    <row r="27303" spans="1:4" ht="18" customHeight="1" x14ac:dyDescent="0.25">
      <c r="A27303" s="308"/>
      <c r="B27303" s="309"/>
      <c r="C27303" s="308"/>
      <c r="D27303" s="310"/>
    </row>
    <row r="27304" spans="1:4" ht="18" customHeight="1" x14ac:dyDescent="0.25">
      <c r="A27304" s="308"/>
      <c r="B27304" s="309"/>
      <c r="C27304" s="308"/>
      <c r="D27304" s="310"/>
    </row>
    <row r="27305" spans="1:4" ht="18" customHeight="1" x14ac:dyDescent="0.25">
      <c r="A27305" s="308"/>
      <c r="B27305" s="309"/>
      <c r="C27305" s="308"/>
      <c r="D27305" s="310"/>
    </row>
    <row r="27306" spans="1:4" ht="18" customHeight="1" x14ac:dyDescent="0.25">
      <c r="A27306" s="308"/>
      <c r="B27306" s="309"/>
      <c r="C27306" s="308"/>
      <c r="D27306" s="310"/>
    </row>
    <row r="27307" spans="1:4" ht="18" customHeight="1" x14ac:dyDescent="0.25">
      <c r="A27307" s="308"/>
      <c r="B27307" s="309"/>
      <c r="C27307" s="308"/>
      <c r="D27307" s="310"/>
    </row>
    <row r="27308" spans="1:4" ht="18" customHeight="1" x14ac:dyDescent="0.25">
      <c r="A27308" s="308"/>
      <c r="B27308" s="309"/>
      <c r="C27308" s="308"/>
      <c r="D27308" s="310"/>
    </row>
    <row r="27309" spans="1:4" ht="18" customHeight="1" x14ac:dyDescent="0.25">
      <c r="A27309" s="308"/>
      <c r="B27309" s="309"/>
      <c r="C27309" s="308"/>
      <c r="D27309" s="310"/>
    </row>
    <row r="27310" spans="1:4" ht="18" customHeight="1" x14ac:dyDescent="0.25">
      <c r="A27310" s="308"/>
      <c r="B27310" s="309"/>
      <c r="C27310" s="308"/>
      <c r="D27310" s="310"/>
    </row>
    <row r="27311" spans="1:4" ht="18" customHeight="1" x14ac:dyDescent="0.25">
      <c r="A27311" s="308"/>
      <c r="B27311" s="309"/>
      <c r="C27311" s="308"/>
      <c r="D27311" s="310"/>
    </row>
    <row r="27312" spans="1:4" ht="18" customHeight="1" x14ac:dyDescent="0.25">
      <c r="A27312" s="308"/>
      <c r="B27312" s="309"/>
      <c r="C27312" s="308"/>
      <c r="D27312" s="310"/>
    </row>
    <row r="27313" spans="1:4" ht="18" customHeight="1" x14ac:dyDescent="0.25">
      <c r="A27313" s="308"/>
      <c r="B27313" s="309"/>
      <c r="C27313" s="308"/>
      <c r="D27313" s="310"/>
    </row>
    <row r="27314" spans="1:4" ht="18" customHeight="1" x14ac:dyDescent="0.25">
      <c r="A27314" s="308"/>
      <c r="B27314" s="309"/>
      <c r="C27314" s="308"/>
      <c r="D27314" s="310"/>
    </row>
    <row r="27315" spans="1:4" ht="18" customHeight="1" x14ac:dyDescent="0.25">
      <c r="A27315" s="308"/>
      <c r="B27315" s="309"/>
      <c r="C27315" s="308"/>
      <c r="D27315" s="310"/>
    </row>
    <row r="27316" spans="1:4" ht="18" customHeight="1" x14ac:dyDescent="0.25">
      <c r="A27316" s="308"/>
      <c r="B27316" s="309"/>
      <c r="C27316" s="308"/>
      <c r="D27316" s="310"/>
    </row>
    <row r="27317" spans="1:4" ht="18" customHeight="1" x14ac:dyDescent="0.25">
      <c r="A27317" s="308"/>
      <c r="B27317" s="309"/>
      <c r="C27317" s="308"/>
      <c r="D27317" s="310"/>
    </row>
    <row r="27318" spans="1:4" ht="18" customHeight="1" x14ac:dyDescent="0.25">
      <c r="A27318" s="308"/>
      <c r="B27318" s="309"/>
      <c r="C27318" s="308"/>
      <c r="D27318" s="310"/>
    </row>
    <row r="27319" spans="1:4" ht="18" customHeight="1" x14ac:dyDescent="0.25">
      <c r="A27319" s="308"/>
      <c r="B27319" s="309"/>
      <c r="C27319" s="308"/>
      <c r="D27319" s="310"/>
    </row>
    <row r="27320" spans="1:4" ht="18" customHeight="1" x14ac:dyDescent="0.25">
      <c r="A27320" s="308"/>
      <c r="B27320" s="309"/>
      <c r="C27320" s="308"/>
      <c r="D27320" s="310"/>
    </row>
    <row r="27321" spans="1:4" ht="18" customHeight="1" x14ac:dyDescent="0.25">
      <c r="A27321" s="308"/>
      <c r="B27321" s="309"/>
      <c r="C27321" s="308"/>
      <c r="D27321" s="310"/>
    </row>
    <row r="27322" spans="1:4" ht="18" customHeight="1" x14ac:dyDescent="0.25">
      <c r="A27322" s="308"/>
      <c r="B27322" s="309"/>
      <c r="C27322" s="308"/>
      <c r="D27322" s="310"/>
    </row>
    <row r="27323" spans="1:4" ht="18" customHeight="1" x14ac:dyDescent="0.25">
      <c r="A27323" s="308"/>
      <c r="B27323" s="309"/>
      <c r="C27323" s="308"/>
      <c r="D27323" s="310"/>
    </row>
    <row r="27324" spans="1:4" ht="18" customHeight="1" x14ac:dyDescent="0.25">
      <c r="A27324" s="308"/>
      <c r="B27324" s="309"/>
      <c r="C27324" s="308"/>
      <c r="D27324" s="310"/>
    </row>
    <row r="27325" spans="1:4" ht="18" customHeight="1" x14ac:dyDescent="0.25">
      <c r="A27325" s="308"/>
      <c r="B27325" s="309"/>
      <c r="C27325" s="308"/>
      <c r="D27325" s="310"/>
    </row>
    <row r="27326" spans="1:4" ht="18" customHeight="1" x14ac:dyDescent="0.25">
      <c r="A27326" s="308"/>
      <c r="B27326" s="309"/>
      <c r="C27326" s="308"/>
      <c r="D27326" s="310"/>
    </row>
    <row r="27327" spans="1:4" ht="18" customHeight="1" x14ac:dyDescent="0.25">
      <c r="A27327" s="308"/>
      <c r="B27327" s="309"/>
      <c r="C27327" s="308"/>
      <c r="D27327" s="310"/>
    </row>
    <row r="27328" spans="1:4" ht="18" customHeight="1" x14ac:dyDescent="0.25">
      <c r="A27328" s="308"/>
      <c r="B27328" s="309"/>
      <c r="C27328" s="308"/>
      <c r="D27328" s="310"/>
    </row>
    <row r="27329" spans="1:4" ht="18" customHeight="1" x14ac:dyDescent="0.25">
      <c r="A27329" s="308"/>
      <c r="B27329" s="309"/>
      <c r="C27329" s="308"/>
      <c r="D27329" s="310"/>
    </row>
    <row r="27330" spans="1:4" ht="18" customHeight="1" x14ac:dyDescent="0.25">
      <c r="A27330" s="308"/>
      <c r="B27330" s="309"/>
      <c r="C27330" s="308"/>
      <c r="D27330" s="310"/>
    </row>
    <row r="27331" spans="1:4" ht="18" customHeight="1" x14ac:dyDescent="0.25">
      <c r="A27331" s="308"/>
      <c r="B27331" s="309"/>
      <c r="C27331" s="308"/>
      <c r="D27331" s="310"/>
    </row>
    <row r="27332" spans="1:4" ht="18" customHeight="1" x14ac:dyDescent="0.25">
      <c r="A27332" s="308"/>
      <c r="B27332" s="309"/>
      <c r="C27332" s="308"/>
      <c r="D27332" s="310"/>
    </row>
    <row r="27333" spans="1:4" ht="18" customHeight="1" x14ac:dyDescent="0.25">
      <c r="A27333" s="308"/>
      <c r="B27333" s="309"/>
      <c r="C27333" s="308"/>
      <c r="D27333" s="310"/>
    </row>
    <row r="27334" spans="1:4" ht="18" customHeight="1" x14ac:dyDescent="0.25">
      <c r="A27334" s="308"/>
      <c r="B27334" s="309"/>
      <c r="C27334" s="308"/>
      <c r="D27334" s="310"/>
    </row>
    <row r="27335" spans="1:4" ht="18" customHeight="1" x14ac:dyDescent="0.25">
      <c r="A27335" s="308"/>
      <c r="B27335" s="309"/>
      <c r="C27335" s="308"/>
      <c r="D27335" s="310"/>
    </row>
    <row r="27336" spans="1:4" ht="18" customHeight="1" x14ac:dyDescent="0.25">
      <c r="A27336" s="308"/>
      <c r="B27336" s="309"/>
      <c r="C27336" s="308"/>
      <c r="D27336" s="310"/>
    </row>
    <row r="27337" spans="1:4" ht="9" customHeight="1" x14ac:dyDescent="0.25">
      <c r="A27337" s="308"/>
      <c r="B27337" s="309"/>
      <c r="C27337" s="308"/>
      <c r="D27337" s="310"/>
    </row>
    <row r="27338" spans="1:4" ht="9" customHeight="1" x14ac:dyDescent="0.25">
      <c r="A27338" s="308"/>
      <c r="B27338" s="309"/>
      <c r="C27338" s="308"/>
      <c r="D27338" s="310"/>
    </row>
    <row r="27339" spans="1:4" ht="9" customHeight="1" x14ac:dyDescent="0.25">
      <c r="A27339" s="308"/>
      <c r="B27339" s="309"/>
      <c r="C27339" s="308"/>
      <c r="D27339" s="310"/>
    </row>
    <row r="27340" spans="1:4" ht="9" customHeight="1" x14ac:dyDescent="0.25">
      <c r="A27340" s="308"/>
      <c r="B27340" s="309"/>
      <c r="C27340" s="308"/>
      <c r="D27340" s="310"/>
    </row>
    <row r="27341" spans="1:4" ht="9" customHeight="1" x14ac:dyDescent="0.25">
      <c r="A27341" s="308"/>
      <c r="B27341" s="309"/>
      <c r="C27341" s="308"/>
      <c r="D27341" s="310"/>
    </row>
    <row r="27342" spans="1:4" ht="18" customHeight="1" x14ac:dyDescent="0.25">
      <c r="A27342" s="308"/>
      <c r="B27342" s="309"/>
      <c r="C27342" s="308"/>
      <c r="D27342" s="310"/>
    </row>
    <row r="27343" spans="1:4" ht="18" customHeight="1" x14ac:dyDescent="0.25">
      <c r="A27343" s="308"/>
      <c r="B27343" s="309"/>
      <c r="C27343" s="308"/>
      <c r="D27343" s="310"/>
    </row>
    <row r="27344" spans="1:4" ht="18" customHeight="1" x14ac:dyDescent="0.25">
      <c r="A27344" s="308"/>
      <c r="B27344" s="309"/>
      <c r="C27344" s="308"/>
      <c r="D27344" s="310"/>
    </row>
    <row r="27345" spans="1:4" ht="18" customHeight="1" x14ac:dyDescent="0.25">
      <c r="A27345" s="308"/>
      <c r="B27345" s="309"/>
      <c r="C27345" s="308"/>
      <c r="D27345" s="310"/>
    </row>
    <row r="27346" spans="1:4" ht="18" customHeight="1" x14ac:dyDescent="0.25">
      <c r="A27346" s="308"/>
      <c r="B27346" s="309"/>
      <c r="C27346" s="308"/>
      <c r="D27346" s="310"/>
    </row>
    <row r="27347" spans="1:4" ht="9" customHeight="1" x14ac:dyDescent="0.25">
      <c r="A27347" s="308"/>
      <c r="B27347" s="309"/>
      <c r="C27347" s="308"/>
      <c r="D27347" s="310"/>
    </row>
    <row r="27348" spans="1:4" ht="9" customHeight="1" x14ac:dyDescent="0.25">
      <c r="A27348" s="308"/>
      <c r="B27348" s="309"/>
      <c r="C27348" s="308"/>
      <c r="D27348" s="310"/>
    </row>
    <row r="27349" spans="1:4" ht="9" customHeight="1" x14ac:dyDescent="0.25">
      <c r="A27349" s="308"/>
      <c r="B27349" s="309"/>
      <c r="C27349" s="308"/>
      <c r="D27349" s="310"/>
    </row>
    <row r="27350" spans="1:4" ht="9" customHeight="1" x14ac:dyDescent="0.25">
      <c r="A27350" s="308"/>
      <c r="B27350" s="309"/>
      <c r="C27350" s="308"/>
      <c r="D27350" s="310"/>
    </row>
    <row r="27351" spans="1:4" ht="9" customHeight="1" x14ac:dyDescent="0.25">
      <c r="A27351" s="308"/>
      <c r="B27351" s="309"/>
      <c r="C27351" s="308"/>
      <c r="D27351" s="310"/>
    </row>
    <row r="27352" spans="1:4" ht="9" customHeight="1" x14ac:dyDescent="0.25">
      <c r="A27352" s="308"/>
      <c r="B27352" s="309"/>
      <c r="C27352" s="308"/>
      <c r="D27352" s="310"/>
    </row>
    <row r="27353" spans="1:4" ht="18" customHeight="1" x14ac:dyDescent="0.25">
      <c r="A27353" s="308"/>
      <c r="B27353" s="309"/>
      <c r="C27353" s="308"/>
      <c r="D27353" s="310"/>
    </row>
    <row r="27354" spans="1:4" ht="9" customHeight="1" x14ac:dyDescent="0.25">
      <c r="A27354" s="308"/>
      <c r="B27354" s="309"/>
      <c r="C27354" s="308"/>
      <c r="D27354" s="310"/>
    </row>
    <row r="27355" spans="1:4" ht="18" customHeight="1" x14ac:dyDescent="0.25">
      <c r="A27355" s="308"/>
      <c r="B27355" s="309"/>
      <c r="C27355" s="308"/>
      <c r="D27355" s="310"/>
    </row>
    <row r="27356" spans="1:4" ht="9" customHeight="1" x14ac:dyDescent="0.25">
      <c r="A27356" s="308"/>
      <c r="B27356" s="309"/>
      <c r="C27356" s="308"/>
      <c r="D27356" s="310"/>
    </row>
    <row r="27357" spans="1:4" ht="18" customHeight="1" x14ac:dyDescent="0.25">
      <c r="A27357" s="308"/>
      <c r="B27357" s="309"/>
      <c r="C27357" s="308"/>
      <c r="D27357" s="310"/>
    </row>
    <row r="27358" spans="1:4" ht="9" customHeight="1" x14ac:dyDescent="0.25">
      <c r="A27358" s="308"/>
      <c r="B27358" s="309"/>
      <c r="C27358" s="308"/>
      <c r="D27358" s="310"/>
    </row>
    <row r="27359" spans="1:4" ht="18" customHeight="1" x14ac:dyDescent="0.25">
      <c r="A27359" s="308"/>
      <c r="B27359" s="309"/>
      <c r="C27359" s="308"/>
      <c r="D27359" s="310"/>
    </row>
    <row r="27360" spans="1:4" ht="9" customHeight="1" x14ac:dyDescent="0.25">
      <c r="A27360" s="308"/>
      <c r="B27360" s="309"/>
      <c r="C27360" s="308"/>
      <c r="D27360" s="310"/>
    </row>
    <row r="27361" spans="1:4" ht="18" customHeight="1" x14ac:dyDescent="0.25">
      <c r="A27361" s="308"/>
      <c r="B27361" s="309"/>
      <c r="C27361" s="308"/>
      <c r="D27361" s="310"/>
    </row>
    <row r="27362" spans="1:4" ht="9" customHeight="1" x14ac:dyDescent="0.25">
      <c r="A27362" s="308"/>
      <c r="B27362" s="309"/>
      <c r="C27362" s="308"/>
      <c r="D27362" s="310"/>
    </row>
    <row r="27363" spans="1:4" ht="9" customHeight="1" x14ac:dyDescent="0.25">
      <c r="A27363" s="308"/>
      <c r="B27363" s="309"/>
      <c r="C27363" s="308"/>
      <c r="D27363" s="310"/>
    </row>
    <row r="27364" spans="1:4" ht="9" customHeight="1" x14ac:dyDescent="0.25">
      <c r="A27364" s="308"/>
      <c r="B27364" s="309"/>
      <c r="C27364" s="308"/>
      <c r="D27364" s="310"/>
    </row>
    <row r="27365" spans="1:4" ht="9" customHeight="1" x14ac:dyDescent="0.25">
      <c r="A27365" s="308"/>
      <c r="B27365" s="309"/>
      <c r="C27365" s="308"/>
      <c r="D27365" s="310"/>
    </row>
    <row r="27366" spans="1:4" ht="9" customHeight="1" x14ac:dyDescent="0.25">
      <c r="A27366" s="308"/>
      <c r="B27366" s="309"/>
      <c r="C27366" s="308"/>
      <c r="D27366" s="310"/>
    </row>
    <row r="27367" spans="1:4" ht="9" customHeight="1" x14ac:dyDescent="0.25">
      <c r="A27367" s="308"/>
      <c r="B27367" s="309"/>
      <c r="C27367" s="308"/>
      <c r="D27367" s="310"/>
    </row>
    <row r="27368" spans="1:4" ht="18" customHeight="1" x14ac:dyDescent="0.25">
      <c r="A27368" s="308"/>
      <c r="B27368" s="309"/>
      <c r="C27368" s="308"/>
      <c r="D27368" s="310"/>
    </row>
    <row r="27369" spans="1:4" ht="9" customHeight="1" x14ac:dyDescent="0.25">
      <c r="A27369" s="308"/>
      <c r="B27369" s="309"/>
      <c r="C27369" s="308"/>
      <c r="D27369" s="310"/>
    </row>
    <row r="27370" spans="1:4" ht="9" customHeight="1" x14ac:dyDescent="0.25">
      <c r="A27370" s="308"/>
      <c r="B27370" s="309"/>
      <c r="C27370" s="308"/>
      <c r="D27370" s="310"/>
    </row>
    <row r="27371" spans="1:4" ht="9" customHeight="1" x14ac:dyDescent="0.25">
      <c r="A27371" s="308"/>
      <c r="B27371" s="309"/>
      <c r="C27371" s="308"/>
      <c r="D27371" s="310"/>
    </row>
    <row r="27372" spans="1:4" ht="9" customHeight="1" x14ac:dyDescent="0.25">
      <c r="A27372" s="308"/>
      <c r="B27372" s="309"/>
      <c r="C27372" s="308"/>
      <c r="D27372" s="310"/>
    </row>
    <row r="27373" spans="1:4" ht="9" customHeight="1" x14ac:dyDescent="0.25">
      <c r="A27373" s="308"/>
      <c r="B27373" s="309"/>
      <c r="C27373" s="308"/>
      <c r="D27373" s="310"/>
    </row>
    <row r="27374" spans="1:4" ht="9" customHeight="1" x14ac:dyDescent="0.25">
      <c r="A27374" s="308"/>
      <c r="B27374" s="309"/>
      <c r="C27374" s="308"/>
      <c r="D27374" s="310"/>
    </row>
    <row r="27375" spans="1:4" ht="9" customHeight="1" x14ac:dyDescent="0.25">
      <c r="A27375" s="308"/>
      <c r="B27375" s="309"/>
      <c r="C27375" s="308"/>
      <c r="D27375" s="310"/>
    </row>
    <row r="27376" spans="1:4" ht="9" customHeight="1" x14ac:dyDescent="0.25">
      <c r="A27376" s="308"/>
      <c r="B27376" s="309"/>
      <c r="C27376" s="308"/>
      <c r="D27376" s="310"/>
    </row>
    <row r="27377" spans="1:4" ht="9" customHeight="1" x14ac:dyDescent="0.25">
      <c r="A27377" s="308"/>
      <c r="B27377" s="309"/>
      <c r="C27377" s="308"/>
      <c r="D27377" s="310"/>
    </row>
    <row r="27378" spans="1:4" ht="9" customHeight="1" x14ac:dyDescent="0.25">
      <c r="A27378" s="308"/>
      <c r="B27378" s="309"/>
      <c r="C27378" s="308"/>
      <c r="D27378" s="310"/>
    </row>
    <row r="27379" spans="1:4" ht="9" customHeight="1" x14ac:dyDescent="0.25">
      <c r="A27379" s="308"/>
      <c r="B27379" s="309"/>
      <c r="C27379" s="308"/>
      <c r="D27379" s="310"/>
    </row>
    <row r="27380" spans="1:4" ht="9" customHeight="1" x14ac:dyDescent="0.25">
      <c r="A27380" s="308"/>
      <c r="B27380" s="309"/>
      <c r="C27380" s="308"/>
      <c r="D27380" s="310"/>
    </row>
    <row r="27381" spans="1:4" ht="9" customHeight="1" x14ac:dyDescent="0.25">
      <c r="A27381" s="308"/>
      <c r="B27381" s="309"/>
      <c r="C27381" s="308"/>
      <c r="D27381" s="310"/>
    </row>
    <row r="27382" spans="1:4" ht="9" customHeight="1" x14ac:dyDescent="0.25">
      <c r="A27382" s="308"/>
      <c r="B27382" s="309"/>
      <c r="C27382" s="308"/>
      <c r="D27382" s="310"/>
    </row>
    <row r="27383" spans="1:4" ht="9" customHeight="1" x14ac:dyDescent="0.25">
      <c r="A27383" s="308"/>
      <c r="B27383" s="309"/>
      <c r="C27383" s="308"/>
      <c r="D27383" s="310"/>
    </row>
    <row r="27384" spans="1:4" ht="9" customHeight="1" x14ac:dyDescent="0.25">
      <c r="A27384" s="308"/>
      <c r="B27384" s="309"/>
      <c r="C27384" s="308"/>
      <c r="D27384" s="310"/>
    </row>
    <row r="27385" spans="1:4" ht="9" customHeight="1" x14ac:dyDescent="0.25">
      <c r="A27385" s="308"/>
      <c r="B27385" s="309"/>
      <c r="C27385" s="308"/>
      <c r="D27385" s="310"/>
    </row>
    <row r="27386" spans="1:4" ht="9" customHeight="1" x14ac:dyDescent="0.25">
      <c r="A27386" s="308"/>
      <c r="B27386" s="309"/>
      <c r="C27386" s="308"/>
      <c r="D27386" s="310"/>
    </row>
    <row r="27387" spans="1:4" ht="9" customHeight="1" x14ac:dyDescent="0.25">
      <c r="A27387" s="308"/>
      <c r="B27387" s="309"/>
      <c r="C27387" s="308"/>
      <c r="D27387" s="310"/>
    </row>
    <row r="27388" spans="1:4" ht="9" customHeight="1" x14ac:dyDescent="0.25">
      <c r="A27388" s="308"/>
      <c r="B27388" s="309"/>
      <c r="C27388" s="308"/>
      <c r="D27388" s="310"/>
    </row>
    <row r="27389" spans="1:4" ht="9" customHeight="1" x14ac:dyDescent="0.25">
      <c r="A27389" s="308"/>
      <c r="B27389" s="309"/>
      <c r="C27389" s="308"/>
      <c r="D27389" s="310"/>
    </row>
    <row r="27390" spans="1:4" ht="9" customHeight="1" x14ac:dyDescent="0.25">
      <c r="A27390" s="308"/>
      <c r="B27390" s="309"/>
      <c r="C27390" s="308"/>
      <c r="D27390" s="310"/>
    </row>
    <row r="27391" spans="1:4" ht="9" customHeight="1" x14ac:dyDescent="0.25">
      <c r="A27391" s="308"/>
      <c r="B27391" s="309"/>
      <c r="C27391" s="308"/>
      <c r="D27391" s="310"/>
    </row>
    <row r="27392" spans="1:4" ht="9" customHeight="1" x14ac:dyDescent="0.25">
      <c r="A27392" s="308"/>
      <c r="B27392" s="309"/>
      <c r="C27392" s="308"/>
      <c r="D27392" s="310"/>
    </row>
    <row r="27393" spans="1:4" ht="9" customHeight="1" x14ac:dyDescent="0.25">
      <c r="A27393" s="308"/>
      <c r="B27393" s="309"/>
      <c r="C27393" s="308"/>
      <c r="D27393" s="310"/>
    </row>
    <row r="27394" spans="1:4" ht="9" customHeight="1" x14ac:dyDescent="0.25">
      <c r="A27394" s="308"/>
      <c r="B27394" s="309"/>
      <c r="C27394" s="308"/>
      <c r="D27394" s="310"/>
    </row>
    <row r="27395" spans="1:4" ht="9" customHeight="1" x14ac:dyDescent="0.25">
      <c r="A27395" s="308"/>
      <c r="B27395" s="309"/>
      <c r="C27395" s="308"/>
      <c r="D27395" s="310"/>
    </row>
    <row r="27396" spans="1:4" ht="9" customHeight="1" x14ac:dyDescent="0.25">
      <c r="A27396" s="308"/>
      <c r="B27396" s="309"/>
      <c r="C27396" s="308"/>
      <c r="D27396" s="310"/>
    </row>
    <row r="27397" spans="1:4" ht="9" customHeight="1" x14ac:dyDescent="0.25">
      <c r="A27397" s="308"/>
      <c r="B27397" s="309"/>
      <c r="C27397" s="308"/>
      <c r="D27397" s="310"/>
    </row>
    <row r="27398" spans="1:4" ht="9" customHeight="1" x14ac:dyDescent="0.25">
      <c r="A27398" s="308"/>
      <c r="B27398" s="309"/>
      <c r="C27398" s="308"/>
      <c r="D27398" s="310"/>
    </row>
    <row r="27399" spans="1:4" ht="18" customHeight="1" x14ac:dyDescent="0.25">
      <c r="A27399" s="308"/>
      <c r="B27399" s="309"/>
      <c r="C27399" s="308"/>
      <c r="D27399" s="310"/>
    </row>
    <row r="27400" spans="1:4" ht="9" customHeight="1" x14ac:dyDescent="0.25">
      <c r="A27400" s="308"/>
      <c r="B27400" s="309"/>
      <c r="C27400" s="308"/>
      <c r="D27400" s="310"/>
    </row>
    <row r="27401" spans="1:4" ht="18" customHeight="1" x14ac:dyDescent="0.25">
      <c r="A27401" s="308"/>
      <c r="B27401" s="309"/>
      <c r="C27401" s="308"/>
      <c r="D27401" s="310"/>
    </row>
    <row r="27402" spans="1:4" ht="9" customHeight="1" x14ac:dyDescent="0.25">
      <c r="A27402" s="308"/>
      <c r="B27402" s="309"/>
      <c r="C27402" s="308"/>
      <c r="D27402" s="310"/>
    </row>
    <row r="27403" spans="1:4" ht="18" customHeight="1" x14ac:dyDescent="0.25">
      <c r="A27403" s="308"/>
      <c r="B27403" s="309"/>
      <c r="C27403" s="308"/>
      <c r="D27403" s="310"/>
    </row>
    <row r="27404" spans="1:4" ht="18" customHeight="1" x14ac:dyDescent="0.25">
      <c r="A27404" s="308"/>
      <c r="B27404" s="309"/>
      <c r="C27404" s="308"/>
      <c r="D27404" s="310"/>
    </row>
    <row r="27405" spans="1:4" ht="9" customHeight="1" x14ac:dyDescent="0.25">
      <c r="A27405" s="308"/>
      <c r="B27405" s="309"/>
      <c r="C27405" s="308"/>
      <c r="D27405" s="310"/>
    </row>
    <row r="27406" spans="1:4" ht="9" customHeight="1" x14ac:dyDescent="0.25">
      <c r="A27406" s="308"/>
      <c r="B27406" s="309"/>
      <c r="C27406" s="308"/>
      <c r="D27406" s="310"/>
    </row>
    <row r="27407" spans="1:4" ht="18" customHeight="1" x14ac:dyDescent="0.25">
      <c r="A27407" s="308"/>
      <c r="B27407" s="309"/>
      <c r="C27407" s="308"/>
      <c r="D27407" s="310"/>
    </row>
    <row r="27408" spans="1:4" ht="9" customHeight="1" x14ac:dyDescent="0.25">
      <c r="A27408" s="308"/>
      <c r="B27408" s="309"/>
      <c r="C27408" s="308"/>
      <c r="D27408" s="310"/>
    </row>
    <row r="27409" spans="1:4" ht="18" customHeight="1" x14ac:dyDescent="0.25">
      <c r="A27409" s="308"/>
      <c r="B27409" s="309"/>
      <c r="C27409" s="308"/>
      <c r="D27409" s="310"/>
    </row>
    <row r="27410" spans="1:4" ht="18" customHeight="1" x14ac:dyDescent="0.25">
      <c r="A27410" s="308"/>
      <c r="B27410" s="309"/>
      <c r="C27410" s="308"/>
      <c r="D27410" s="310"/>
    </row>
    <row r="27411" spans="1:4" ht="18" customHeight="1" x14ac:dyDescent="0.25">
      <c r="A27411" s="308"/>
      <c r="B27411" s="309"/>
      <c r="C27411" s="308"/>
      <c r="D27411" s="310"/>
    </row>
    <row r="27412" spans="1:4" ht="18" customHeight="1" x14ac:dyDescent="0.25">
      <c r="A27412" s="308"/>
      <c r="B27412" s="309"/>
      <c r="C27412" s="308"/>
      <c r="D27412" s="310"/>
    </row>
    <row r="27413" spans="1:4" ht="18" customHeight="1" x14ac:dyDescent="0.25">
      <c r="A27413" s="308"/>
      <c r="B27413" s="309"/>
      <c r="C27413" s="308"/>
      <c r="D27413" s="310"/>
    </row>
    <row r="27414" spans="1:4" ht="18" customHeight="1" x14ac:dyDescent="0.25">
      <c r="A27414" s="308"/>
      <c r="B27414" s="309"/>
      <c r="C27414" s="308"/>
      <c r="D27414" s="310"/>
    </row>
    <row r="27415" spans="1:4" ht="18" customHeight="1" x14ac:dyDescent="0.25">
      <c r="A27415" s="308"/>
      <c r="B27415" s="309"/>
      <c r="C27415" s="308"/>
      <c r="D27415" s="310"/>
    </row>
    <row r="27416" spans="1:4" ht="18" customHeight="1" x14ac:dyDescent="0.25">
      <c r="A27416" s="308"/>
      <c r="B27416" s="309"/>
      <c r="C27416" s="308"/>
      <c r="D27416" s="310"/>
    </row>
    <row r="27417" spans="1:4" ht="18" customHeight="1" x14ac:dyDescent="0.25">
      <c r="A27417" s="308"/>
      <c r="B27417" s="309"/>
      <c r="C27417" s="308"/>
      <c r="D27417" s="310"/>
    </row>
    <row r="27418" spans="1:4" ht="18" customHeight="1" x14ac:dyDescent="0.25">
      <c r="A27418" s="308"/>
      <c r="B27418" s="309"/>
      <c r="C27418" s="308"/>
      <c r="D27418" s="310"/>
    </row>
    <row r="27419" spans="1:4" ht="18" customHeight="1" x14ac:dyDescent="0.25">
      <c r="A27419" s="308"/>
      <c r="B27419" s="309"/>
      <c r="C27419" s="308"/>
      <c r="D27419" s="310"/>
    </row>
    <row r="27420" spans="1:4" ht="18" customHeight="1" x14ac:dyDescent="0.25">
      <c r="A27420" s="308"/>
      <c r="B27420" s="309"/>
      <c r="C27420" s="308"/>
      <c r="D27420" s="310"/>
    </row>
    <row r="27421" spans="1:4" ht="18" customHeight="1" x14ac:dyDescent="0.25">
      <c r="A27421" s="308"/>
      <c r="B27421" s="309"/>
      <c r="C27421" s="308"/>
      <c r="D27421" s="310"/>
    </row>
    <row r="27422" spans="1:4" ht="18" customHeight="1" x14ac:dyDescent="0.25">
      <c r="A27422" s="308"/>
      <c r="B27422" s="309"/>
      <c r="C27422" s="308"/>
      <c r="D27422" s="310"/>
    </row>
    <row r="27423" spans="1:4" ht="18" customHeight="1" x14ac:dyDescent="0.25">
      <c r="A27423" s="308"/>
      <c r="B27423" s="309"/>
      <c r="C27423" s="308"/>
      <c r="D27423" s="310"/>
    </row>
    <row r="27424" spans="1:4" ht="18" customHeight="1" x14ac:dyDescent="0.25">
      <c r="A27424" s="308"/>
      <c r="B27424" s="309"/>
      <c r="C27424" s="308"/>
      <c r="D27424" s="310"/>
    </row>
    <row r="27425" spans="1:4" ht="18" customHeight="1" x14ac:dyDescent="0.25">
      <c r="A27425" s="308"/>
      <c r="B27425" s="309"/>
      <c r="C27425" s="308"/>
      <c r="D27425" s="310"/>
    </row>
    <row r="27426" spans="1:4" ht="9" customHeight="1" x14ac:dyDescent="0.25">
      <c r="A27426" s="308"/>
      <c r="B27426" s="309"/>
      <c r="C27426" s="308"/>
      <c r="D27426" s="310"/>
    </row>
    <row r="27427" spans="1:4" ht="9" customHeight="1" x14ac:dyDescent="0.25">
      <c r="A27427" s="308"/>
      <c r="B27427" s="309"/>
      <c r="C27427" s="308"/>
      <c r="D27427" s="310"/>
    </row>
    <row r="27428" spans="1:4" ht="9" customHeight="1" x14ac:dyDescent="0.25">
      <c r="A27428" s="308"/>
      <c r="B27428" s="309"/>
      <c r="C27428" s="308"/>
      <c r="D27428" s="310"/>
    </row>
    <row r="27429" spans="1:4" ht="9" customHeight="1" x14ac:dyDescent="0.25">
      <c r="A27429" s="308"/>
      <c r="B27429" s="309"/>
      <c r="C27429" s="308"/>
      <c r="D27429" s="310"/>
    </row>
    <row r="27430" spans="1:4" ht="9" customHeight="1" x14ac:dyDescent="0.25">
      <c r="A27430" s="308"/>
      <c r="B27430" s="309"/>
      <c r="C27430" s="308"/>
      <c r="D27430" s="310"/>
    </row>
    <row r="27431" spans="1:4" ht="9" customHeight="1" x14ac:dyDescent="0.25">
      <c r="A27431" s="308"/>
      <c r="B27431" s="309"/>
      <c r="C27431" s="308"/>
      <c r="D27431" s="310"/>
    </row>
    <row r="27432" spans="1:4" ht="9" customHeight="1" x14ac:dyDescent="0.25">
      <c r="A27432" s="308"/>
      <c r="B27432" s="309"/>
      <c r="C27432" s="308"/>
      <c r="D27432" s="310"/>
    </row>
    <row r="27433" spans="1:4" ht="9" customHeight="1" x14ac:dyDescent="0.25">
      <c r="A27433" s="308"/>
      <c r="B27433" s="309"/>
      <c r="C27433" s="308"/>
      <c r="D27433" s="310"/>
    </row>
    <row r="27434" spans="1:4" ht="9" customHeight="1" x14ac:dyDescent="0.25">
      <c r="A27434" s="308"/>
      <c r="B27434" s="309"/>
      <c r="C27434" s="308"/>
      <c r="D27434" s="310"/>
    </row>
    <row r="27435" spans="1:4" ht="9" customHeight="1" x14ac:dyDescent="0.25">
      <c r="A27435" s="308"/>
      <c r="B27435" s="309"/>
      <c r="C27435" s="308"/>
      <c r="D27435" s="310"/>
    </row>
    <row r="27436" spans="1:4" ht="9" customHeight="1" x14ac:dyDescent="0.25">
      <c r="A27436" s="308"/>
      <c r="B27436" s="309"/>
      <c r="C27436" s="308"/>
      <c r="D27436" s="310"/>
    </row>
    <row r="27437" spans="1:4" ht="9" customHeight="1" x14ac:dyDescent="0.25">
      <c r="A27437" s="308"/>
      <c r="B27437" s="309"/>
      <c r="C27437" s="308"/>
      <c r="D27437" s="310"/>
    </row>
    <row r="27438" spans="1:4" ht="9" customHeight="1" x14ac:dyDescent="0.25">
      <c r="A27438" s="308"/>
      <c r="B27438" s="309"/>
      <c r="C27438" s="308"/>
      <c r="D27438" s="310"/>
    </row>
    <row r="27439" spans="1:4" ht="9" customHeight="1" x14ac:dyDescent="0.25">
      <c r="A27439" s="308"/>
      <c r="B27439" s="309"/>
      <c r="C27439" s="308"/>
      <c r="D27439" s="310"/>
    </row>
    <row r="27440" spans="1:4" ht="18" customHeight="1" x14ac:dyDescent="0.25">
      <c r="A27440" s="308"/>
      <c r="B27440" s="309"/>
      <c r="C27440" s="308"/>
      <c r="D27440" s="310"/>
    </row>
    <row r="27441" spans="1:4" ht="18" customHeight="1" x14ac:dyDescent="0.25">
      <c r="A27441" s="308"/>
      <c r="B27441" s="309"/>
      <c r="C27441" s="308"/>
      <c r="D27441" s="310"/>
    </row>
    <row r="27442" spans="1:4" ht="18" customHeight="1" x14ac:dyDescent="0.25">
      <c r="A27442" s="308"/>
      <c r="B27442" s="309"/>
      <c r="C27442" s="308"/>
      <c r="D27442" s="310"/>
    </row>
    <row r="27443" spans="1:4" ht="18" customHeight="1" x14ac:dyDescent="0.25">
      <c r="A27443" s="308"/>
      <c r="B27443" s="309"/>
      <c r="C27443" s="308"/>
      <c r="D27443" s="310"/>
    </row>
    <row r="27444" spans="1:4" ht="18" customHeight="1" x14ac:dyDescent="0.25">
      <c r="A27444" s="308"/>
      <c r="B27444" s="309"/>
      <c r="C27444" s="308"/>
      <c r="D27444" s="310"/>
    </row>
    <row r="27445" spans="1:4" ht="9" customHeight="1" x14ac:dyDescent="0.25">
      <c r="A27445" s="308"/>
      <c r="B27445" s="309"/>
      <c r="C27445" s="308"/>
      <c r="D27445" s="310"/>
    </row>
    <row r="27446" spans="1:4" ht="9" customHeight="1" x14ac:dyDescent="0.25">
      <c r="A27446" s="308"/>
      <c r="B27446" s="309"/>
      <c r="C27446" s="308"/>
      <c r="D27446" s="310"/>
    </row>
    <row r="27447" spans="1:4" ht="18" customHeight="1" x14ac:dyDescent="0.25">
      <c r="A27447" s="308"/>
      <c r="B27447" s="309"/>
      <c r="C27447" s="308"/>
      <c r="D27447" s="310"/>
    </row>
    <row r="27448" spans="1:4" ht="9" customHeight="1" x14ac:dyDescent="0.25">
      <c r="A27448" s="308"/>
      <c r="B27448" s="309"/>
      <c r="C27448" s="308"/>
      <c r="D27448" s="310"/>
    </row>
    <row r="27449" spans="1:4" ht="18" customHeight="1" x14ac:dyDescent="0.25">
      <c r="A27449" s="308"/>
      <c r="B27449" s="309"/>
      <c r="C27449" s="308"/>
      <c r="D27449" s="310"/>
    </row>
    <row r="27450" spans="1:4" ht="18" customHeight="1" x14ac:dyDescent="0.25">
      <c r="A27450" s="308"/>
      <c r="B27450" s="309"/>
      <c r="C27450" s="308"/>
      <c r="D27450" s="310"/>
    </row>
    <row r="27451" spans="1:4" ht="18" customHeight="1" x14ac:dyDescent="0.25">
      <c r="A27451" s="308"/>
      <c r="B27451" s="309"/>
      <c r="C27451" s="308"/>
      <c r="D27451" s="310"/>
    </row>
    <row r="27452" spans="1:4" ht="9" customHeight="1" x14ac:dyDescent="0.25">
      <c r="A27452" s="308"/>
      <c r="B27452" s="309"/>
      <c r="C27452" s="308"/>
      <c r="D27452" s="310"/>
    </row>
    <row r="27453" spans="1:4" ht="18" customHeight="1" x14ac:dyDescent="0.25">
      <c r="A27453" s="308"/>
      <c r="B27453" s="309"/>
      <c r="C27453" s="308"/>
      <c r="D27453" s="310"/>
    </row>
    <row r="27454" spans="1:4" ht="18" customHeight="1" x14ac:dyDescent="0.25">
      <c r="A27454" s="308"/>
      <c r="B27454" s="309"/>
      <c r="C27454" s="308"/>
      <c r="D27454" s="310"/>
    </row>
    <row r="27455" spans="1:4" ht="18" customHeight="1" x14ac:dyDescent="0.25">
      <c r="A27455" s="308"/>
      <c r="B27455" s="309"/>
      <c r="C27455" s="308"/>
      <c r="D27455" s="310"/>
    </row>
    <row r="27456" spans="1:4" ht="18" customHeight="1" x14ac:dyDescent="0.25">
      <c r="A27456" s="308"/>
      <c r="B27456" s="309"/>
      <c r="C27456" s="308"/>
      <c r="D27456" s="310"/>
    </row>
    <row r="27457" spans="1:4" ht="18" customHeight="1" x14ac:dyDescent="0.25">
      <c r="A27457" s="308"/>
      <c r="B27457" s="309"/>
      <c r="C27457" s="308"/>
      <c r="D27457" s="310"/>
    </row>
    <row r="27458" spans="1:4" ht="18" customHeight="1" x14ac:dyDescent="0.25">
      <c r="A27458" s="308"/>
      <c r="B27458" s="309"/>
      <c r="C27458" s="308"/>
      <c r="D27458" s="310"/>
    </row>
    <row r="27459" spans="1:4" ht="18" customHeight="1" x14ac:dyDescent="0.25">
      <c r="A27459" s="308"/>
      <c r="B27459" s="309"/>
      <c r="C27459" s="308"/>
      <c r="D27459" s="310"/>
    </row>
    <row r="27460" spans="1:4" ht="18" customHeight="1" x14ac:dyDescent="0.25">
      <c r="A27460" s="308"/>
      <c r="B27460" s="309"/>
      <c r="C27460" s="308"/>
      <c r="D27460" s="310"/>
    </row>
    <row r="27461" spans="1:4" ht="18" customHeight="1" x14ac:dyDescent="0.25">
      <c r="A27461" s="308"/>
      <c r="B27461" s="309"/>
      <c r="C27461" s="308"/>
      <c r="D27461" s="310"/>
    </row>
    <row r="27462" spans="1:4" ht="18" customHeight="1" x14ac:dyDescent="0.25">
      <c r="A27462" s="308"/>
      <c r="B27462" s="309"/>
      <c r="C27462" s="308"/>
      <c r="D27462" s="310"/>
    </row>
    <row r="27463" spans="1:4" ht="18" customHeight="1" x14ac:dyDescent="0.25">
      <c r="A27463" s="308"/>
      <c r="B27463" s="309"/>
      <c r="C27463" s="308"/>
      <c r="D27463" s="310"/>
    </row>
    <row r="27464" spans="1:4" ht="18" customHeight="1" x14ac:dyDescent="0.25">
      <c r="A27464" s="308"/>
      <c r="B27464" s="309"/>
      <c r="C27464" s="308"/>
      <c r="D27464" s="310"/>
    </row>
    <row r="27465" spans="1:4" ht="18" customHeight="1" x14ac:dyDescent="0.25">
      <c r="A27465" s="308"/>
      <c r="B27465" s="309"/>
      <c r="C27465" s="308"/>
      <c r="D27465" s="310"/>
    </row>
    <row r="27466" spans="1:4" ht="18" customHeight="1" x14ac:dyDescent="0.25">
      <c r="A27466" s="308"/>
      <c r="B27466" s="309"/>
      <c r="C27466" s="308"/>
      <c r="D27466" s="310"/>
    </row>
    <row r="27467" spans="1:4" ht="18" customHeight="1" x14ac:dyDescent="0.25">
      <c r="A27467" s="308"/>
      <c r="B27467" s="309"/>
      <c r="C27467" s="308"/>
      <c r="D27467" s="310"/>
    </row>
    <row r="27468" spans="1:4" ht="18" customHeight="1" x14ac:dyDescent="0.25">
      <c r="A27468" s="308"/>
      <c r="B27468" s="309"/>
      <c r="C27468" s="308"/>
      <c r="D27468" s="310"/>
    </row>
    <row r="27469" spans="1:4" ht="18" customHeight="1" x14ac:dyDescent="0.25">
      <c r="A27469" s="308"/>
      <c r="B27469" s="309"/>
      <c r="C27469" s="308"/>
      <c r="D27469" s="310"/>
    </row>
    <row r="27470" spans="1:4" ht="18" customHeight="1" x14ac:dyDescent="0.25">
      <c r="A27470" s="308"/>
      <c r="B27470" s="309"/>
      <c r="C27470" s="308"/>
      <c r="D27470" s="310"/>
    </row>
    <row r="27471" spans="1:4" ht="18" customHeight="1" x14ac:dyDescent="0.25">
      <c r="A27471" s="308"/>
      <c r="B27471" s="309"/>
      <c r="C27471" s="308"/>
      <c r="D27471" s="310"/>
    </row>
    <row r="27472" spans="1:4" ht="18" customHeight="1" x14ac:dyDescent="0.25">
      <c r="A27472" s="308"/>
      <c r="B27472" s="309"/>
      <c r="C27472" s="308"/>
      <c r="D27472" s="310"/>
    </row>
    <row r="27473" spans="1:4" ht="18" customHeight="1" x14ac:dyDescent="0.25">
      <c r="A27473" s="308"/>
      <c r="B27473" s="309"/>
      <c r="C27473" s="308"/>
      <c r="D27473" s="310"/>
    </row>
    <row r="27474" spans="1:4" ht="18" customHeight="1" x14ac:dyDescent="0.25">
      <c r="A27474" s="308"/>
      <c r="B27474" s="309"/>
      <c r="C27474" s="308"/>
      <c r="D27474" s="310"/>
    </row>
    <row r="27475" spans="1:4" ht="18" customHeight="1" x14ac:dyDescent="0.25">
      <c r="A27475" s="308"/>
      <c r="B27475" s="309"/>
      <c r="C27475" s="308"/>
      <c r="D27475" s="310"/>
    </row>
    <row r="27476" spans="1:4" ht="18" customHeight="1" x14ac:dyDescent="0.25">
      <c r="A27476" s="308"/>
      <c r="B27476" s="309"/>
      <c r="C27476" s="308"/>
      <c r="D27476" s="310"/>
    </row>
    <row r="27477" spans="1:4" ht="18" customHeight="1" x14ac:dyDescent="0.25">
      <c r="A27477" s="308"/>
      <c r="B27477" s="309"/>
      <c r="C27477" s="308"/>
      <c r="D27477" s="310"/>
    </row>
    <row r="27478" spans="1:4" ht="18" customHeight="1" x14ac:dyDescent="0.25">
      <c r="A27478" s="308"/>
      <c r="B27478" s="309"/>
      <c r="C27478" s="308"/>
      <c r="D27478" s="310"/>
    </row>
    <row r="27479" spans="1:4" ht="18" customHeight="1" x14ac:dyDescent="0.25">
      <c r="A27479" s="308"/>
      <c r="B27479" s="309"/>
      <c r="C27479" s="308"/>
      <c r="D27479" s="310"/>
    </row>
    <row r="27480" spans="1:4" ht="18" customHeight="1" x14ac:dyDescent="0.25">
      <c r="A27480" s="308"/>
      <c r="B27480" s="309"/>
      <c r="C27480" s="308"/>
      <c r="D27480" s="310"/>
    </row>
    <row r="27481" spans="1:4" ht="18" customHeight="1" x14ac:dyDescent="0.25">
      <c r="A27481" s="308"/>
      <c r="B27481" s="309"/>
      <c r="C27481" s="308"/>
      <c r="D27481" s="310"/>
    </row>
    <row r="27482" spans="1:4" ht="18" customHeight="1" x14ac:dyDescent="0.25">
      <c r="A27482" s="308"/>
      <c r="B27482" s="309"/>
      <c r="C27482" s="308"/>
      <c r="D27482" s="310"/>
    </row>
    <row r="27483" spans="1:4" ht="18" customHeight="1" x14ac:dyDescent="0.25">
      <c r="A27483" s="308"/>
      <c r="B27483" s="309"/>
      <c r="C27483" s="308"/>
      <c r="D27483" s="310"/>
    </row>
    <row r="27484" spans="1:4" ht="18" customHeight="1" x14ac:dyDescent="0.25">
      <c r="A27484" s="308"/>
      <c r="B27484" s="309"/>
      <c r="C27484" s="308"/>
      <c r="D27484" s="310"/>
    </row>
    <row r="27485" spans="1:4" ht="18" customHeight="1" x14ac:dyDescent="0.25">
      <c r="A27485" s="308"/>
      <c r="B27485" s="309"/>
      <c r="C27485" s="308"/>
      <c r="D27485" s="310"/>
    </row>
    <row r="27486" spans="1:4" ht="18" customHeight="1" x14ac:dyDescent="0.25">
      <c r="A27486" s="308"/>
      <c r="B27486" s="309"/>
      <c r="C27486" s="308"/>
      <c r="D27486" s="310"/>
    </row>
    <row r="27487" spans="1:4" ht="18" customHeight="1" x14ac:dyDescent="0.25">
      <c r="A27487" s="308"/>
      <c r="B27487" s="309"/>
      <c r="C27487" s="308"/>
      <c r="D27487" s="310"/>
    </row>
    <row r="27488" spans="1:4" ht="18" customHeight="1" x14ac:dyDescent="0.25">
      <c r="A27488" s="308"/>
      <c r="B27488" s="309"/>
      <c r="C27488" s="308"/>
      <c r="D27488" s="310"/>
    </row>
    <row r="27489" spans="1:4" ht="18" customHeight="1" x14ac:dyDescent="0.25">
      <c r="A27489" s="308"/>
      <c r="B27489" s="309"/>
      <c r="C27489" s="308"/>
      <c r="D27489" s="310"/>
    </row>
    <row r="27490" spans="1:4" ht="18" customHeight="1" x14ac:dyDescent="0.25">
      <c r="A27490" s="308"/>
      <c r="B27490" s="309"/>
      <c r="C27490" s="308"/>
      <c r="D27490" s="310"/>
    </row>
    <row r="27491" spans="1:4" ht="18" customHeight="1" x14ac:dyDescent="0.25">
      <c r="A27491" s="308"/>
      <c r="B27491" s="309"/>
      <c r="C27491" s="308"/>
      <c r="D27491" s="310"/>
    </row>
    <row r="27492" spans="1:4" ht="18" customHeight="1" x14ac:dyDescent="0.25">
      <c r="A27492" s="308"/>
      <c r="B27492" s="309"/>
      <c r="C27492" s="308"/>
      <c r="D27492" s="310"/>
    </row>
    <row r="27493" spans="1:4" ht="18" customHeight="1" x14ac:dyDescent="0.25">
      <c r="A27493" s="308"/>
      <c r="B27493" s="309"/>
      <c r="C27493" s="308"/>
      <c r="D27493" s="310"/>
    </row>
    <row r="27494" spans="1:4" ht="18" customHeight="1" x14ac:dyDescent="0.25">
      <c r="A27494" s="308"/>
      <c r="B27494" s="309"/>
      <c r="C27494" s="308"/>
      <c r="D27494" s="310"/>
    </row>
    <row r="27495" spans="1:4" ht="18" customHeight="1" x14ac:dyDescent="0.25">
      <c r="A27495" s="308"/>
      <c r="B27495" s="309"/>
      <c r="C27495" s="308"/>
      <c r="D27495" s="310"/>
    </row>
    <row r="27496" spans="1:4" ht="18" customHeight="1" x14ac:dyDescent="0.25">
      <c r="A27496" s="308"/>
      <c r="B27496" s="309"/>
      <c r="C27496" s="308"/>
      <c r="D27496" s="310"/>
    </row>
    <row r="27497" spans="1:4" ht="18" customHeight="1" x14ac:dyDescent="0.25">
      <c r="A27497" s="308"/>
      <c r="B27497" s="309"/>
      <c r="C27497" s="308"/>
      <c r="D27497" s="310"/>
    </row>
    <row r="27498" spans="1:4" ht="18" customHeight="1" x14ac:dyDescent="0.25">
      <c r="A27498" s="308"/>
      <c r="B27498" s="309"/>
      <c r="C27498" s="308"/>
      <c r="D27498" s="310"/>
    </row>
    <row r="27499" spans="1:4" ht="18" customHeight="1" x14ac:dyDescent="0.25">
      <c r="A27499" s="308"/>
      <c r="B27499" s="309"/>
      <c r="C27499" s="308"/>
      <c r="D27499" s="310"/>
    </row>
    <row r="27500" spans="1:4" ht="18" customHeight="1" x14ac:dyDescent="0.25">
      <c r="A27500" s="308"/>
      <c r="B27500" s="309"/>
      <c r="C27500" s="308"/>
      <c r="D27500" s="310"/>
    </row>
    <row r="27501" spans="1:4" ht="18" customHeight="1" x14ac:dyDescent="0.25">
      <c r="A27501" s="308"/>
      <c r="B27501" s="309"/>
      <c r="C27501" s="308"/>
      <c r="D27501" s="310"/>
    </row>
    <row r="27502" spans="1:4" ht="18" customHeight="1" x14ac:dyDescent="0.25">
      <c r="A27502" s="308"/>
      <c r="B27502" s="309"/>
      <c r="C27502" s="308"/>
      <c r="D27502" s="310"/>
    </row>
    <row r="27503" spans="1:4" ht="18" customHeight="1" x14ac:dyDescent="0.25">
      <c r="A27503" s="308"/>
      <c r="B27503" s="309"/>
      <c r="C27503" s="308"/>
      <c r="D27503" s="310"/>
    </row>
    <row r="27504" spans="1:4" ht="18" customHeight="1" x14ac:dyDescent="0.25">
      <c r="A27504" s="308"/>
      <c r="B27504" s="309"/>
      <c r="C27504" s="308"/>
      <c r="D27504" s="310"/>
    </row>
    <row r="27505" spans="1:4" ht="18" customHeight="1" x14ac:dyDescent="0.25">
      <c r="A27505" s="308"/>
      <c r="B27505" s="309"/>
      <c r="C27505" s="308"/>
      <c r="D27505" s="310"/>
    </row>
    <row r="27506" spans="1:4" ht="18" customHeight="1" x14ac:dyDescent="0.25">
      <c r="A27506" s="308"/>
      <c r="B27506" s="309"/>
      <c r="C27506" s="308"/>
      <c r="D27506" s="310"/>
    </row>
    <row r="27507" spans="1:4" ht="18" customHeight="1" x14ac:dyDescent="0.25">
      <c r="A27507" s="308"/>
      <c r="B27507" s="309"/>
      <c r="C27507" s="308"/>
      <c r="D27507" s="310"/>
    </row>
    <row r="27508" spans="1:4" ht="18" customHeight="1" x14ac:dyDescent="0.25">
      <c r="A27508" s="308"/>
      <c r="B27508" s="309"/>
      <c r="C27508" s="308"/>
      <c r="D27508" s="310"/>
    </row>
    <row r="27509" spans="1:4" ht="18" customHeight="1" x14ac:dyDescent="0.25">
      <c r="A27509" s="308"/>
      <c r="B27509" s="309"/>
      <c r="C27509" s="308"/>
      <c r="D27509" s="310"/>
    </row>
    <row r="27510" spans="1:4" ht="18" customHeight="1" x14ac:dyDescent="0.25">
      <c r="A27510" s="308"/>
      <c r="B27510" s="309"/>
      <c r="C27510" s="308"/>
      <c r="D27510" s="310"/>
    </row>
    <row r="27511" spans="1:4" ht="18" customHeight="1" x14ac:dyDescent="0.25">
      <c r="A27511" s="308"/>
      <c r="B27511" s="309"/>
      <c r="C27511" s="308"/>
      <c r="D27511" s="310"/>
    </row>
    <row r="27512" spans="1:4" ht="18" customHeight="1" x14ac:dyDescent="0.25">
      <c r="A27512" s="308"/>
      <c r="B27512" s="309"/>
      <c r="C27512" s="308"/>
      <c r="D27512" s="310"/>
    </row>
    <row r="27513" spans="1:4" ht="18" customHeight="1" x14ac:dyDescent="0.25">
      <c r="A27513" s="308"/>
      <c r="B27513" s="309"/>
      <c r="C27513" s="308"/>
      <c r="D27513" s="310"/>
    </row>
    <row r="27514" spans="1:4" ht="18" customHeight="1" x14ac:dyDescent="0.25">
      <c r="A27514" s="308"/>
      <c r="B27514" s="309"/>
      <c r="C27514" s="308"/>
      <c r="D27514" s="310"/>
    </row>
    <row r="27515" spans="1:4" ht="18" customHeight="1" x14ac:dyDescent="0.25">
      <c r="A27515" s="308"/>
      <c r="B27515" s="309"/>
      <c r="C27515" s="308"/>
      <c r="D27515" s="310"/>
    </row>
    <row r="27516" spans="1:4" ht="18" customHeight="1" x14ac:dyDescent="0.25">
      <c r="A27516" s="308"/>
      <c r="B27516" s="309"/>
      <c r="C27516" s="308"/>
      <c r="D27516" s="310"/>
    </row>
    <row r="27517" spans="1:4" ht="18" customHeight="1" x14ac:dyDescent="0.25">
      <c r="A27517" s="308"/>
      <c r="B27517" s="309"/>
      <c r="C27517" s="308"/>
      <c r="D27517" s="310"/>
    </row>
    <row r="27518" spans="1:4" ht="18" customHeight="1" x14ac:dyDescent="0.25">
      <c r="A27518" s="308"/>
      <c r="B27518" s="309"/>
      <c r="C27518" s="308"/>
      <c r="D27518" s="310"/>
    </row>
    <row r="27519" spans="1:4" ht="18" customHeight="1" x14ac:dyDescent="0.25">
      <c r="A27519" s="308"/>
      <c r="B27519" s="309"/>
      <c r="C27519" s="308"/>
      <c r="D27519" s="310"/>
    </row>
    <row r="27520" spans="1:4" ht="18" customHeight="1" x14ac:dyDescent="0.25">
      <c r="A27520" s="308"/>
      <c r="B27520" s="309"/>
      <c r="C27520" s="308"/>
      <c r="D27520" s="310"/>
    </row>
    <row r="27521" spans="1:4" ht="18" customHeight="1" x14ac:dyDescent="0.25">
      <c r="A27521" s="308"/>
      <c r="B27521" s="309"/>
      <c r="C27521" s="308"/>
      <c r="D27521" s="310"/>
    </row>
    <row r="27522" spans="1:4" ht="18" customHeight="1" x14ac:dyDescent="0.25">
      <c r="A27522" s="308"/>
      <c r="B27522" s="309"/>
      <c r="C27522" s="308"/>
      <c r="D27522" s="310"/>
    </row>
    <row r="27523" spans="1:4" ht="18" customHeight="1" x14ac:dyDescent="0.25">
      <c r="A27523" s="308"/>
      <c r="B27523" s="309"/>
      <c r="C27523" s="308"/>
      <c r="D27523" s="310"/>
    </row>
    <row r="27524" spans="1:4" ht="18" customHeight="1" x14ac:dyDescent="0.25">
      <c r="A27524" s="308"/>
      <c r="B27524" s="309"/>
      <c r="C27524" s="308"/>
      <c r="D27524" s="310"/>
    </row>
    <row r="27525" spans="1:4" ht="18" customHeight="1" x14ac:dyDescent="0.25">
      <c r="A27525" s="308"/>
      <c r="B27525" s="309"/>
      <c r="C27525" s="308"/>
      <c r="D27525" s="310"/>
    </row>
    <row r="27526" spans="1:4" ht="18" customHeight="1" x14ac:dyDescent="0.25">
      <c r="A27526" s="308"/>
      <c r="B27526" s="309"/>
      <c r="C27526" s="308"/>
      <c r="D27526" s="310"/>
    </row>
    <row r="27527" spans="1:4" ht="18" customHeight="1" x14ac:dyDescent="0.25">
      <c r="A27527" s="308"/>
      <c r="B27527" s="309"/>
      <c r="C27527" s="308"/>
      <c r="D27527" s="310"/>
    </row>
    <row r="27528" spans="1:4" ht="18" customHeight="1" x14ac:dyDescent="0.25">
      <c r="A27528" s="308"/>
      <c r="B27528" s="309"/>
      <c r="C27528" s="308"/>
      <c r="D27528" s="310"/>
    </row>
    <row r="27529" spans="1:4" ht="18" customHeight="1" x14ac:dyDescent="0.25">
      <c r="A27529" s="308"/>
      <c r="B27529" s="309"/>
      <c r="C27529" s="308"/>
      <c r="D27529" s="310"/>
    </row>
    <row r="27530" spans="1:4" ht="18" customHeight="1" x14ac:dyDescent="0.25">
      <c r="A27530" s="308"/>
      <c r="B27530" s="309"/>
      <c r="C27530" s="308"/>
      <c r="D27530" s="310"/>
    </row>
    <row r="27531" spans="1:4" ht="18" customHeight="1" x14ac:dyDescent="0.25">
      <c r="A27531" s="308"/>
      <c r="B27531" s="309"/>
      <c r="C27531" s="308"/>
      <c r="D27531" s="310"/>
    </row>
    <row r="27532" spans="1:4" ht="18" customHeight="1" x14ac:dyDescent="0.25">
      <c r="A27532" s="308"/>
      <c r="B27532" s="309"/>
      <c r="C27532" s="308"/>
      <c r="D27532" s="310"/>
    </row>
    <row r="27533" spans="1:4" ht="18" customHeight="1" x14ac:dyDescent="0.25">
      <c r="A27533" s="308"/>
      <c r="B27533" s="309"/>
      <c r="C27533" s="308"/>
      <c r="D27533" s="310"/>
    </row>
    <row r="27534" spans="1:4" ht="18" customHeight="1" x14ac:dyDescent="0.25">
      <c r="A27534" s="308"/>
      <c r="B27534" s="309"/>
      <c r="C27534" s="308"/>
      <c r="D27534" s="310"/>
    </row>
    <row r="27535" spans="1:4" ht="18" customHeight="1" x14ac:dyDescent="0.25">
      <c r="A27535" s="308"/>
      <c r="B27535" s="309"/>
      <c r="C27535" s="308"/>
      <c r="D27535" s="310"/>
    </row>
    <row r="27536" spans="1:4" ht="18" customHeight="1" x14ac:dyDescent="0.25">
      <c r="A27536" s="308"/>
      <c r="B27536" s="309"/>
      <c r="C27536" s="308"/>
      <c r="D27536" s="310"/>
    </row>
    <row r="27537" spans="1:4" ht="18" customHeight="1" x14ac:dyDescent="0.25">
      <c r="A27537" s="308"/>
      <c r="B27537" s="309"/>
      <c r="C27537" s="308"/>
      <c r="D27537" s="310"/>
    </row>
    <row r="27538" spans="1:4" ht="18" customHeight="1" x14ac:dyDescent="0.25">
      <c r="A27538" s="308"/>
      <c r="B27538" s="309"/>
      <c r="C27538" s="308"/>
      <c r="D27538" s="310"/>
    </row>
    <row r="27539" spans="1:4" ht="18" customHeight="1" x14ac:dyDescent="0.25">
      <c r="A27539" s="308"/>
      <c r="B27539" s="309"/>
      <c r="C27539" s="308"/>
      <c r="D27539" s="310"/>
    </row>
    <row r="27540" spans="1:4" ht="18" customHeight="1" x14ac:dyDescent="0.25">
      <c r="A27540" s="308"/>
      <c r="B27540" s="309"/>
      <c r="C27540" s="308"/>
      <c r="D27540" s="310"/>
    </row>
    <row r="27541" spans="1:4" ht="18" customHeight="1" x14ac:dyDescent="0.25">
      <c r="A27541" s="308"/>
      <c r="B27541" s="309"/>
      <c r="C27541" s="308"/>
      <c r="D27541" s="310"/>
    </row>
    <row r="27542" spans="1:4" ht="18" customHeight="1" x14ac:dyDescent="0.25">
      <c r="A27542" s="308"/>
      <c r="B27542" s="309"/>
      <c r="C27542" s="308"/>
      <c r="D27542" s="310"/>
    </row>
    <row r="27543" spans="1:4" ht="18" customHeight="1" x14ac:dyDescent="0.25">
      <c r="A27543" s="308"/>
      <c r="B27543" s="309"/>
      <c r="C27543" s="308"/>
      <c r="D27543" s="310"/>
    </row>
    <row r="27544" spans="1:4" ht="18" customHeight="1" x14ac:dyDescent="0.25">
      <c r="A27544" s="308"/>
      <c r="B27544" s="309"/>
      <c r="C27544" s="308"/>
      <c r="D27544" s="310"/>
    </row>
    <row r="27545" spans="1:4" ht="18" customHeight="1" x14ac:dyDescent="0.25">
      <c r="A27545" s="308"/>
      <c r="B27545" s="309"/>
      <c r="C27545" s="308"/>
      <c r="D27545" s="310"/>
    </row>
    <row r="27546" spans="1:4" ht="18" customHeight="1" x14ac:dyDescent="0.25">
      <c r="A27546" s="308"/>
      <c r="B27546" s="309"/>
      <c r="C27546" s="308"/>
      <c r="D27546" s="310"/>
    </row>
    <row r="27547" spans="1:4" ht="18" customHeight="1" x14ac:dyDescent="0.25">
      <c r="A27547" s="308"/>
      <c r="B27547" s="309"/>
      <c r="C27547" s="308"/>
      <c r="D27547" s="310"/>
    </row>
    <row r="27548" spans="1:4" ht="18" customHeight="1" x14ac:dyDescent="0.25">
      <c r="A27548" s="308"/>
      <c r="B27548" s="309"/>
      <c r="C27548" s="308"/>
      <c r="D27548" s="310"/>
    </row>
    <row r="27549" spans="1:4" ht="18" customHeight="1" x14ac:dyDescent="0.25">
      <c r="A27549" s="308"/>
      <c r="B27549" s="309"/>
      <c r="C27549" s="308"/>
      <c r="D27549" s="310"/>
    </row>
    <row r="27550" spans="1:4" ht="18" customHeight="1" x14ac:dyDescent="0.25">
      <c r="A27550" s="308"/>
      <c r="B27550" s="309"/>
      <c r="C27550" s="308"/>
      <c r="D27550" s="310"/>
    </row>
    <row r="27551" spans="1:4" ht="18" customHeight="1" x14ac:dyDescent="0.25">
      <c r="A27551" s="308"/>
      <c r="B27551" s="309"/>
      <c r="C27551" s="308"/>
      <c r="D27551" s="310"/>
    </row>
    <row r="27552" spans="1:4" ht="18" customHeight="1" x14ac:dyDescent="0.25">
      <c r="A27552" s="308"/>
      <c r="B27552" s="309"/>
      <c r="C27552" s="308"/>
      <c r="D27552" s="310"/>
    </row>
    <row r="27553" spans="1:4" ht="18" customHeight="1" x14ac:dyDescent="0.25">
      <c r="A27553" s="308"/>
      <c r="B27553" s="309"/>
      <c r="C27553" s="308"/>
      <c r="D27553" s="310"/>
    </row>
    <row r="27554" spans="1:4" ht="18" customHeight="1" x14ac:dyDescent="0.25">
      <c r="A27554" s="308"/>
      <c r="B27554" s="309"/>
      <c r="C27554" s="308"/>
      <c r="D27554" s="310"/>
    </row>
    <row r="27555" spans="1:4" ht="18" customHeight="1" x14ac:dyDescent="0.25">
      <c r="A27555" s="308"/>
      <c r="B27555" s="309"/>
      <c r="C27555" s="308"/>
      <c r="D27555" s="310"/>
    </row>
    <row r="27556" spans="1:4" ht="18" customHeight="1" x14ac:dyDescent="0.25">
      <c r="A27556" s="308"/>
      <c r="B27556" s="309"/>
      <c r="C27556" s="308"/>
      <c r="D27556" s="310"/>
    </row>
    <row r="27557" spans="1:4" ht="18" customHeight="1" x14ac:dyDescent="0.25">
      <c r="A27557" s="308"/>
      <c r="B27557" s="309"/>
      <c r="C27557" s="308"/>
      <c r="D27557" s="310"/>
    </row>
    <row r="27558" spans="1:4" ht="18" customHeight="1" x14ac:dyDescent="0.25">
      <c r="A27558" s="308"/>
      <c r="B27558" s="309"/>
      <c r="C27558" s="308"/>
      <c r="D27558" s="310"/>
    </row>
    <row r="27559" spans="1:4" ht="18" customHeight="1" x14ac:dyDescent="0.25">
      <c r="A27559" s="308"/>
      <c r="B27559" s="309"/>
      <c r="C27559" s="308"/>
      <c r="D27559" s="310"/>
    </row>
    <row r="27560" spans="1:4" ht="18" customHeight="1" x14ac:dyDescent="0.25">
      <c r="A27560" s="308"/>
      <c r="B27560" s="309"/>
      <c r="C27560" s="308"/>
      <c r="D27560" s="310"/>
    </row>
    <row r="27561" spans="1:4" ht="18" customHeight="1" x14ac:dyDescent="0.25">
      <c r="A27561" s="308"/>
      <c r="B27561" s="309"/>
      <c r="C27561" s="308"/>
      <c r="D27561" s="310"/>
    </row>
    <row r="27562" spans="1:4" ht="18" customHeight="1" x14ac:dyDescent="0.25">
      <c r="A27562" s="308"/>
      <c r="B27562" s="309"/>
      <c r="C27562" s="308"/>
      <c r="D27562" s="310"/>
    </row>
    <row r="27563" spans="1:4" ht="18" customHeight="1" x14ac:dyDescent="0.25">
      <c r="A27563" s="308"/>
      <c r="B27563" s="309"/>
      <c r="C27563" s="308"/>
      <c r="D27563" s="310"/>
    </row>
    <row r="27564" spans="1:4" ht="18" customHeight="1" x14ac:dyDescent="0.25">
      <c r="A27564" s="308"/>
      <c r="B27564" s="309"/>
      <c r="C27564" s="308"/>
      <c r="D27564" s="310"/>
    </row>
    <row r="27565" spans="1:4" ht="18" customHeight="1" x14ac:dyDescent="0.25">
      <c r="A27565" s="308"/>
      <c r="B27565" s="309"/>
      <c r="C27565" s="308"/>
      <c r="D27565" s="310"/>
    </row>
    <row r="27566" spans="1:4" ht="18" customHeight="1" x14ac:dyDescent="0.25">
      <c r="A27566" s="308"/>
      <c r="B27566" s="309"/>
      <c r="C27566" s="308"/>
      <c r="D27566" s="310"/>
    </row>
    <row r="27567" spans="1:4" ht="18" customHeight="1" x14ac:dyDescent="0.25">
      <c r="A27567" s="308"/>
      <c r="B27567" s="309"/>
      <c r="C27567" s="308"/>
      <c r="D27567" s="310"/>
    </row>
    <row r="27568" spans="1:4" ht="18" customHeight="1" x14ac:dyDescent="0.25">
      <c r="A27568" s="308"/>
      <c r="B27568" s="309"/>
      <c r="C27568" s="308"/>
      <c r="D27568" s="310"/>
    </row>
    <row r="27569" spans="1:4" ht="18" customHeight="1" x14ac:dyDescent="0.25">
      <c r="A27569" s="308"/>
      <c r="B27569" s="309"/>
      <c r="C27569" s="308"/>
      <c r="D27569" s="310"/>
    </row>
    <row r="27570" spans="1:4" ht="18" customHeight="1" x14ac:dyDescent="0.25">
      <c r="A27570" s="308"/>
      <c r="B27570" s="309"/>
      <c r="C27570" s="308"/>
      <c r="D27570" s="310"/>
    </row>
    <row r="27571" spans="1:4" ht="18" customHeight="1" x14ac:dyDescent="0.25">
      <c r="A27571" s="308"/>
      <c r="B27571" s="309"/>
      <c r="C27571" s="308"/>
      <c r="D27571" s="310"/>
    </row>
    <row r="27572" spans="1:4" ht="18" customHeight="1" x14ac:dyDescent="0.25">
      <c r="A27572" s="308"/>
      <c r="B27572" s="309"/>
      <c r="C27572" s="308"/>
      <c r="D27572" s="310"/>
    </row>
    <row r="27573" spans="1:4" ht="18" customHeight="1" x14ac:dyDescent="0.25">
      <c r="A27573" s="308"/>
      <c r="B27573" s="309"/>
      <c r="C27573" s="308"/>
      <c r="D27573" s="310"/>
    </row>
    <row r="27574" spans="1:4" ht="18" customHeight="1" x14ac:dyDescent="0.25">
      <c r="A27574" s="308"/>
      <c r="B27574" s="309"/>
      <c r="C27574" s="308"/>
      <c r="D27574" s="310"/>
    </row>
    <row r="27575" spans="1:4" ht="18" customHeight="1" x14ac:dyDescent="0.25">
      <c r="A27575" s="308"/>
      <c r="B27575" s="309"/>
      <c r="C27575" s="308"/>
      <c r="D27575" s="310"/>
    </row>
    <row r="27576" spans="1:4" ht="18" customHeight="1" x14ac:dyDescent="0.25">
      <c r="A27576" s="308"/>
      <c r="B27576" s="309"/>
      <c r="C27576" s="308"/>
      <c r="D27576" s="310"/>
    </row>
    <row r="27577" spans="1:4" ht="18" customHeight="1" x14ac:dyDescent="0.25">
      <c r="A27577" s="308"/>
      <c r="B27577" s="309"/>
      <c r="C27577" s="308"/>
      <c r="D27577" s="310"/>
    </row>
    <row r="27578" spans="1:4" ht="18" customHeight="1" x14ac:dyDescent="0.25">
      <c r="A27578" s="308"/>
      <c r="B27578" s="309"/>
      <c r="C27578" s="308"/>
      <c r="D27578" s="310"/>
    </row>
    <row r="27579" spans="1:4" ht="18" customHeight="1" x14ac:dyDescent="0.25">
      <c r="A27579" s="308"/>
      <c r="B27579" s="309"/>
      <c r="C27579" s="308"/>
      <c r="D27579" s="310"/>
    </row>
    <row r="27580" spans="1:4" ht="18" customHeight="1" x14ac:dyDescent="0.25">
      <c r="A27580" s="308"/>
      <c r="B27580" s="309"/>
      <c r="C27580" s="308"/>
      <c r="D27580" s="310"/>
    </row>
    <row r="27581" spans="1:4" ht="18" customHeight="1" x14ac:dyDescent="0.25">
      <c r="A27581" s="308"/>
      <c r="B27581" s="309"/>
      <c r="C27581" s="308"/>
      <c r="D27581" s="310"/>
    </row>
    <row r="27582" spans="1:4" ht="18" customHeight="1" x14ac:dyDescent="0.25">
      <c r="A27582" s="308"/>
      <c r="B27582" s="309"/>
      <c r="C27582" s="308"/>
      <c r="D27582" s="310"/>
    </row>
    <row r="27583" spans="1:4" ht="18" customHeight="1" x14ac:dyDescent="0.25">
      <c r="A27583" s="308"/>
      <c r="B27583" s="309"/>
      <c r="C27583" s="308"/>
      <c r="D27583" s="310"/>
    </row>
    <row r="27584" spans="1:4" ht="18" customHeight="1" x14ac:dyDescent="0.25">
      <c r="A27584" s="308"/>
      <c r="B27584" s="309"/>
      <c r="C27584" s="308"/>
      <c r="D27584" s="310"/>
    </row>
    <row r="27585" spans="1:4" ht="18" customHeight="1" x14ac:dyDescent="0.25">
      <c r="A27585" s="308"/>
      <c r="B27585" s="309"/>
      <c r="C27585" s="308"/>
      <c r="D27585" s="310"/>
    </row>
    <row r="27586" spans="1:4" ht="18" customHeight="1" x14ac:dyDescent="0.25">
      <c r="A27586" s="308"/>
      <c r="B27586" s="309"/>
      <c r="C27586" s="308"/>
      <c r="D27586" s="310"/>
    </row>
    <row r="27587" spans="1:4" ht="18" customHeight="1" x14ac:dyDescent="0.25">
      <c r="A27587" s="308"/>
      <c r="B27587" s="309"/>
      <c r="C27587" s="308"/>
      <c r="D27587" s="310"/>
    </row>
    <row r="27588" spans="1:4" ht="18" customHeight="1" x14ac:dyDescent="0.25">
      <c r="A27588" s="308"/>
      <c r="B27588" s="309"/>
      <c r="C27588" s="308"/>
      <c r="D27588" s="310"/>
    </row>
    <row r="27589" spans="1:4" ht="18" customHeight="1" x14ac:dyDescent="0.25">
      <c r="A27589" s="308"/>
      <c r="B27589" s="309"/>
      <c r="C27589" s="308"/>
      <c r="D27589" s="310"/>
    </row>
    <row r="27590" spans="1:4" ht="18" customHeight="1" x14ac:dyDescent="0.25">
      <c r="A27590" s="308"/>
      <c r="B27590" s="309"/>
      <c r="C27590" s="308"/>
      <c r="D27590" s="310"/>
    </row>
    <row r="27591" spans="1:4" ht="9" customHeight="1" x14ac:dyDescent="0.25">
      <c r="A27591" s="308"/>
      <c r="B27591" s="309"/>
      <c r="C27591" s="308"/>
      <c r="D27591" s="310"/>
    </row>
    <row r="27592" spans="1:4" ht="18" customHeight="1" x14ac:dyDescent="0.25">
      <c r="A27592" s="308"/>
      <c r="B27592" s="309"/>
      <c r="C27592" s="308"/>
      <c r="D27592" s="310"/>
    </row>
    <row r="27593" spans="1:4" ht="18" customHeight="1" x14ac:dyDescent="0.25">
      <c r="A27593" s="308"/>
      <c r="B27593" s="309"/>
      <c r="C27593" s="308"/>
      <c r="D27593" s="310"/>
    </row>
    <row r="27594" spans="1:4" ht="18" customHeight="1" x14ac:dyDescent="0.25">
      <c r="A27594" s="308"/>
      <c r="B27594" s="309"/>
      <c r="C27594" s="308"/>
      <c r="D27594" s="310"/>
    </row>
    <row r="27595" spans="1:4" ht="18" customHeight="1" x14ac:dyDescent="0.25">
      <c r="A27595" s="308"/>
      <c r="B27595" s="309"/>
      <c r="C27595" s="308"/>
      <c r="D27595" s="310"/>
    </row>
    <row r="27596" spans="1:4" ht="18" customHeight="1" x14ac:dyDescent="0.25">
      <c r="A27596" s="308"/>
      <c r="B27596" s="309"/>
      <c r="C27596" s="308"/>
      <c r="D27596" s="310"/>
    </row>
    <row r="27597" spans="1:4" ht="18" customHeight="1" x14ac:dyDescent="0.25">
      <c r="A27597" s="308"/>
      <c r="B27597" s="309"/>
      <c r="C27597" s="308"/>
      <c r="D27597" s="310"/>
    </row>
    <row r="27598" spans="1:4" ht="18" customHeight="1" x14ac:dyDescent="0.25">
      <c r="A27598" s="308"/>
      <c r="B27598" s="309"/>
      <c r="C27598" s="308"/>
      <c r="D27598" s="310"/>
    </row>
    <row r="27599" spans="1:4" ht="18" customHeight="1" x14ac:dyDescent="0.25">
      <c r="A27599" s="308"/>
      <c r="B27599" s="309"/>
      <c r="C27599" s="308"/>
      <c r="D27599" s="310"/>
    </row>
    <row r="27600" spans="1:4" ht="18" customHeight="1" x14ac:dyDescent="0.25">
      <c r="A27600" s="308"/>
      <c r="B27600" s="309"/>
      <c r="C27600" s="308"/>
      <c r="D27600" s="310"/>
    </row>
    <row r="27601" spans="1:4" ht="18" customHeight="1" x14ac:dyDescent="0.25">
      <c r="A27601" s="308"/>
      <c r="B27601" s="309"/>
      <c r="C27601" s="308"/>
      <c r="D27601" s="310"/>
    </row>
    <row r="27602" spans="1:4" ht="18" customHeight="1" x14ac:dyDescent="0.25">
      <c r="A27602" s="308"/>
      <c r="B27602" s="309"/>
      <c r="C27602" s="308"/>
      <c r="D27602" s="310"/>
    </row>
    <row r="27603" spans="1:4" ht="18" customHeight="1" x14ac:dyDescent="0.25">
      <c r="A27603" s="308"/>
      <c r="B27603" s="309"/>
      <c r="C27603" s="308"/>
      <c r="D27603" s="310"/>
    </row>
    <row r="27604" spans="1:4" ht="18" customHeight="1" x14ac:dyDescent="0.25">
      <c r="A27604" s="308"/>
      <c r="B27604" s="309"/>
      <c r="C27604" s="308"/>
      <c r="D27604" s="310"/>
    </row>
    <row r="27605" spans="1:4" ht="18" customHeight="1" x14ac:dyDescent="0.25">
      <c r="A27605" s="308"/>
      <c r="B27605" s="309"/>
      <c r="C27605" s="308"/>
      <c r="D27605" s="310"/>
    </row>
    <row r="27606" spans="1:4" ht="18" customHeight="1" x14ac:dyDescent="0.25">
      <c r="A27606" s="308"/>
      <c r="B27606" s="309"/>
      <c r="C27606" s="308"/>
      <c r="D27606" s="310"/>
    </row>
    <row r="27607" spans="1:4" ht="18" customHeight="1" x14ac:dyDescent="0.25">
      <c r="A27607" s="308"/>
      <c r="B27607" s="309"/>
      <c r="C27607" s="308"/>
      <c r="D27607" s="310"/>
    </row>
    <row r="27608" spans="1:4" ht="18" customHeight="1" x14ac:dyDescent="0.25">
      <c r="A27608" s="308"/>
      <c r="B27608" s="309"/>
      <c r="C27608" s="308"/>
      <c r="D27608" s="310"/>
    </row>
    <row r="27609" spans="1:4" ht="18" customHeight="1" x14ac:dyDescent="0.25">
      <c r="A27609" s="308"/>
      <c r="B27609" s="309"/>
      <c r="C27609" s="308"/>
      <c r="D27609" s="310"/>
    </row>
    <row r="27610" spans="1:4" ht="18" customHeight="1" x14ac:dyDescent="0.25">
      <c r="A27610" s="308"/>
      <c r="B27610" s="309"/>
      <c r="C27610" s="308"/>
      <c r="D27610" s="310"/>
    </row>
    <row r="27611" spans="1:4" ht="18" customHeight="1" x14ac:dyDescent="0.25">
      <c r="A27611" s="308"/>
      <c r="B27611" s="309"/>
      <c r="C27611" s="308"/>
      <c r="D27611" s="310"/>
    </row>
    <row r="27612" spans="1:4" ht="18" customHeight="1" x14ac:dyDescent="0.25">
      <c r="A27612" s="308"/>
      <c r="B27612" s="309"/>
      <c r="C27612" s="308"/>
      <c r="D27612" s="310"/>
    </row>
    <row r="27613" spans="1:4" ht="18" customHeight="1" x14ac:dyDescent="0.25">
      <c r="A27613" s="308"/>
      <c r="B27613" s="309"/>
      <c r="C27613" s="308"/>
      <c r="D27613" s="310"/>
    </row>
    <row r="27614" spans="1:4" ht="18" customHeight="1" x14ac:dyDescent="0.25">
      <c r="A27614" s="308"/>
      <c r="B27614" s="309"/>
      <c r="C27614" s="308"/>
      <c r="D27614" s="310"/>
    </row>
    <row r="27615" spans="1:4" ht="18" customHeight="1" x14ac:dyDescent="0.25">
      <c r="A27615" s="308"/>
      <c r="B27615" s="309"/>
      <c r="C27615" s="308"/>
      <c r="D27615" s="310"/>
    </row>
    <row r="27616" spans="1:4" ht="18" customHeight="1" x14ac:dyDescent="0.25">
      <c r="A27616" s="308"/>
      <c r="B27616" s="309"/>
      <c r="C27616" s="308"/>
      <c r="D27616" s="310"/>
    </row>
    <row r="27617" spans="1:4" ht="18" customHeight="1" x14ac:dyDescent="0.25">
      <c r="A27617" s="308"/>
      <c r="B27617" s="309"/>
      <c r="C27617" s="308"/>
      <c r="D27617" s="310"/>
    </row>
    <row r="27618" spans="1:4" ht="18" customHeight="1" x14ac:dyDescent="0.25">
      <c r="A27618" s="308"/>
      <c r="B27618" s="309"/>
      <c r="C27618" s="308"/>
      <c r="D27618" s="310"/>
    </row>
    <row r="27619" spans="1:4" ht="18" customHeight="1" x14ac:dyDescent="0.25">
      <c r="A27619" s="308"/>
      <c r="B27619" s="309"/>
      <c r="C27619" s="308"/>
      <c r="D27619" s="310"/>
    </row>
    <row r="27620" spans="1:4" ht="18" customHeight="1" x14ac:dyDescent="0.25">
      <c r="A27620" s="308"/>
      <c r="B27620" s="309"/>
      <c r="C27620" s="308"/>
      <c r="D27620" s="310"/>
    </row>
    <row r="27621" spans="1:4" ht="18" customHeight="1" x14ac:dyDescent="0.25">
      <c r="A27621" s="308"/>
      <c r="B27621" s="309"/>
      <c r="C27621" s="308"/>
      <c r="D27621" s="310"/>
    </row>
    <row r="27622" spans="1:4" ht="18" customHeight="1" x14ac:dyDescent="0.25">
      <c r="A27622" s="308"/>
      <c r="B27622" s="309"/>
      <c r="C27622" s="308"/>
      <c r="D27622" s="310"/>
    </row>
    <row r="27623" spans="1:4" ht="18" customHeight="1" x14ac:dyDescent="0.25">
      <c r="A27623" s="308"/>
      <c r="B27623" s="309"/>
      <c r="C27623" s="308"/>
      <c r="D27623" s="310"/>
    </row>
    <row r="27624" spans="1:4" ht="18" customHeight="1" x14ac:dyDescent="0.25">
      <c r="A27624" s="308"/>
      <c r="B27624" s="309"/>
      <c r="C27624" s="308"/>
      <c r="D27624" s="310"/>
    </row>
    <row r="27625" spans="1:4" ht="18" customHeight="1" x14ac:dyDescent="0.25">
      <c r="A27625" s="308"/>
      <c r="B27625" s="309"/>
      <c r="C27625" s="308"/>
      <c r="D27625" s="310"/>
    </row>
    <row r="27626" spans="1:4" ht="18" customHeight="1" x14ac:dyDescent="0.25">
      <c r="A27626" s="308"/>
      <c r="B27626" s="309"/>
      <c r="C27626" s="308"/>
      <c r="D27626" s="310"/>
    </row>
    <row r="27627" spans="1:4" ht="18" customHeight="1" x14ac:dyDescent="0.25">
      <c r="A27627" s="308"/>
      <c r="B27627" s="309"/>
      <c r="C27627" s="308"/>
      <c r="D27627" s="310"/>
    </row>
    <row r="27628" spans="1:4" ht="18" customHeight="1" x14ac:dyDescent="0.25">
      <c r="A27628" s="308"/>
      <c r="B27628" s="309"/>
      <c r="C27628" s="308"/>
      <c r="D27628" s="310"/>
    </row>
    <row r="27629" spans="1:4" ht="18" customHeight="1" x14ac:dyDescent="0.25">
      <c r="A27629" s="308"/>
      <c r="B27629" s="309"/>
      <c r="C27629" s="308"/>
      <c r="D27629" s="310"/>
    </row>
    <row r="27630" spans="1:4" ht="18" customHeight="1" x14ac:dyDescent="0.25">
      <c r="A27630" s="308"/>
      <c r="B27630" s="309"/>
      <c r="C27630" s="308"/>
      <c r="D27630" s="310"/>
    </row>
    <row r="27631" spans="1:4" ht="18" customHeight="1" x14ac:dyDescent="0.25">
      <c r="A27631" s="308"/>
      <c r="B27631" s="309"/>
      <c r="C27631" s="308"/>
      <c r="D27631" s="310"/>
    </row>
    <row r="27632" spans="1:4" ht="18" customHeight="1" x14ac:dyDescent="0.25">
      <c r="A27632" s="308"/>
      <c r="B27632" s="309"/>
      <c r="C27632" s="308"/>
      <c r="D27632" s="310"/>
    </row>
    <row r="27633" spans="1:4" ht="18" customHeight="1" x14ac:dyDescent="0.25">
      <c r="A27633" s="308"/>
      <c r="B27633" s="309"/>
      <c r="C27633" s="308"/>
      <c r="D27633" s="310"/>
    </row>
    <row r="27634" spans="1:4" ht="18" customHeight="1" x14ac:dyDescent="0.25">
      <c r="A27634" s="308"/>
      <c r="B27634" s="309"/>
      <c r="C27634" s="308"/>
      <c r="D27634" s="310"/>
    </row>
    <row r="27635" spans="1:4" ht="18" customHeight="1" x14ac:dyDescent="0.25">
      <c r="A27635" s="308"/>
      <c r="B27635" s="309"/>
      <c r="C27635" s="308"/>
      <c r="D27635" s="310"/>
    </row>
    <row r="27636" spans="1:4" ht="18" customHeight="1" x14ac:dyDescent="0.25">
      <c r="A27636" s="308"/>
      <c r="B27636" s="309"/>
      <c r="C27636" s="308"/>
      <c r="D27636" s="310"/>
    </row>
    <row r="27637" spans="1:4" ht="18" customHeight="1" x14ac:dyDescent="0.25">
      <c r="A27637" s="308"/>
      <c r="B27637" s="309"/>
      <c r="C27637" s="308"/>
      <c r="D27637" s="310"/>
    </row>
    <row r="27638" spans="1:4" ht="18" customHeight="1" x14ac:dyDescent="0.25">
      <c r="A27638" s="308"/>
      <c r="B27638" s="309"/>
      <c r="C27638" s="308"/>
      <c r="D27638" s="310"/>
    </row>
    <row r="27639" spans="1:4" ht="18" customHeight="1" x14ac:dyDescent="0.25">
      <c r="A27639" s="308"/>
      <c r="B27639" s="309"/>
      <c r="C27639" s="308"/>
      <c r="D27639" s="310"/>
    </row>
    <row r="27640" spans="1:4" ht="18" customHeight="1" x14ac:dyDescent="0.25">
      <c r="A27640" s="308"/>
      <c r="B27640" s="309"/>
      <c r="C27640" s="308"/>
      <c r="D27640" s="310"/>
    </row>
    <row r="27641" spans="1:4" ht="18" customHeight="1" x14ac:dyDescent="0.25">
      <c r="A27641" s="308"/>
      <c r="B27641" s="309"/>
      <c r="C27641" s="308"/>
      <c r="D27641" s="310"/>
    </row>
    <row r="27642" spans="1:4" ht="18" customHeight="1" x14ac:dyDescent="0.25">
      <c r="A27642" s="308"/>
      <c r="B27642" s="309"/>
      <c r="C27642" s="308"/>
      <c r="D27642" s="310"/>
    </row>
    <row r="27643" spans="1:4" ht="18" customHeight="1" x14ac:dyDescent="0.25">
      <c r="A27643" s="308"/>
      <c r="B27643" s="309"/>
      <c r="C27643" s="308"/>
      <c r="D27643" s="310"/>
    </row>
    <row r="27644" spans="1:4" ht="18" customHeight="1" x14ac:dyDescent="0.25">
      <c r="A27644" s="308"/>
      <c r="B27644" s="309"/>
      <c r="C27644" s="308"/>
      <c r="D27644" s="310"/>
    </row>
    <row r="27645" spans="1:4" ht="18" customHeight="1" x14ac:dyDescent="0.25">
      <c r="A27645" s="308"/>
      <c r="B27645" s="309"/>
      <c r="C27645" s="308"/>
      <c r="D27645" s="310"/>
    </row>
    <row r="27646" spans="1:4" ht="18" customHeight="1" x14ac:dyDescent="0.25">
      <c r="A27646" s="308"/>
      <c r="B27646" s="309"/>
      <c r="C27646" s="308"/>
      <c r="D27646" s="310"/>
    </row>
    <row r="27647" spans="1:4" ht="18" customHeight="1" x14ac:dyDescent="0.25">
      <c r="A27647" s="308"/>
      <c r="B27647" s="309"/>
      <c r="C27647" s="308"/>
      <c r="D27647" s="310"/>
    </row>
    <row r="27648" spans="1:4" ht="18" customHeight="1" x14ac:dyDescent="0.25">
      <c r="A27648" s="308"/>
      <c r="B27648" s="309"/>
      <c r="C27648" s="308"/>
      <c r="D27648" s="310"/>
    </row>
    <row r="27649" spans="1:4" ht="9" customHeight="1" x14ac:dyDescent="0.25">
      <c r="A27649" s="308"/>
      <c r="B27649" s="309"/>
      <c r="C27649" s="308"/>
      <c r="D27649" s="310"/>
    </row>
    <row r="27650" spans="1:4" ht="18" customHeight="1" x14ac:dyDescent="0.25">
      <c r="A27650" s="308"/>
      <c r="B27650" s="309"/>
      <c r="C27650" s="308"/>
      <c r="D27650" s="310"/>
    </row>
    <row r="27651" spans="1:4" ht="18" customHeight="1" x14ac:dyDescent="0.25">
      <c r="A27651" s="308"/>
      <c r="B27651" s="309"/>
      <c r="C27651" s="308"/>
      <c r="D27651" s="310"/>
    </row>
    <row r="27652" spans="1:4" ht="18" customHeight="1" x14ac:dyDescent="0.25">
      <c r="A27652" s="308"/>
      <c r="B27652" s="309"/>
      <c r="C27652" s="308"/>
      <c r="D27652" s="310"/>
    </row>
    <row r="27653" spans="1:4" ht="18" customHeight="1" x14ac:dyDescent="0.25">
      <c r="A27653" s="308"/>
      <c r="B27653" s="309"/>
      <c r="C27653" s="308"/>
      <c r="D27653" s="310"/>
    </row>
    <row r="27654" spans="1:4" ht="18" customHeight="1" x14ac:dyDescent="0.25">
      <c r="A27654" s="308"/>
      <c r="B27654" s="309"/>
      <c r="C27654" s="308"/>
      <c r="D27654" s="310"/>
    </row>
    <row r="27655" spans="1:4" ht="18" customHeight="1" x14ac:dyDescent="0.25">
      <c r="A27655" s="308"/>
      <c r="B27655" s="309"/>
      <c r="C27655" s="308"/>
      <c r="D27655" s="310"/>
    </row>
    <row r="27656" spans="1:4" ht="18" customHeight="1" x14ac:dyDescent="0.25">
      <c r="A27656" s="308"/>
      <c r="B27656" s="309"/>
      <c r="C27656" s="308"/>
      <c r="D27656" s="310"/>
    </row>
    <row r="27657" spans="1:4" ht="18" customHeight="1" x14ac:dyDescent="0.25">
      <c r="A27657" s="308"/>
      <c r="B27657" s="309"/>
      <c r="C27657" s="308"/>
      <c r="D27657" s="310"/>
    </row>
    <row r="27658" spans="1:4" ht="18" customHeight="1" x14ac:dyDescent="0.25">
      <c r="A27658" s="308"/>
      <c r="B27658" s="309"/>
      <c r="C27658" s="308"/>
      <c r="D27658" s="310"/>
    </row>
    <row r="27659" spans="1:4" ht="18" customHeight="1" x14ac:dyDescent="0.25">
      <c r="A27659" s="308"/>
      <c r="B27659" s="309"/>
      <c r="C27659" s="308"/>
      <c r="D27659" s="310"/>
    </row>
    <row r="27660" spans="1:4" ht="18" customHeight="1" x14ac:dyDescent="0.25">
      <c r="A27660" s="308"/>
      <c r="B27660" s="309"/>
      <c r="C27660" s="308"/>
      <c r="D27660" s="310"/>
    </row>
    <row r="27661" spans="1:4" ht="18" customHeight="1" x14ac:dyDescent="0.25">
      <c r="A27661" s="308"/>
      <c r="B27661" s="309"/>
      <c r="C27661" s="308"/>
      <c r="D27661" s="310"/>
    </row>
    <row r="27662" spans="1:4" ht="18" customHeight="1" x14ac:dyDescent="0.25">
      <c r="A27662" s="308"/>
      <c r="B27662" s="309"/>
      <c r="C27662" s="308"/>
      <c r="D27662" s="310"/>
    </row>
    <row r="27663" spans="1:4" ht="18" customHeight="1" x14ac:dyDescent="0.25">
      <c r="A27663" s="308"/>
      <c r="B27663" s="309"/>
      <c r="C27663" s="308"/>
      <c r="D27663" s="310"/>
    </row>
    <row r="27664" spans="1:4" ht="18" customHeight="1" x14ac:dyDescent="0.25">
      <c r="A27664" s="308"/>
      <c r="B27664" s="309"/>
      <c r="C27664" s="308"/>
      <c r="D27664" s="310"/>
    </row>
    <row r="27665" spans="1:4" ht="18" customHeight="1" x14ac:dyDescent="0.25">
      <c r="A27665" s="308"/>
      <c r="B27665" s="309"/>
      <c r="C27665" s="308"/>
      <c r="D27665" s="310"/>
    </row>
    <row r="27666" spans="1:4" ht="18" customHeight="1" x14ac:dyDescent="0.25">
      <c r="A27666" s="308"/>
      <c r="B27666" s="309"/>
      <c r="C27666" s="308"/>
      <c r="D27666" s="310"/>
    </row>
    <row r="27667" spans="1:4" ht="18" customHeight="1" x14ac:dyDescent="0.25">
      <c r="A27667" s="308"/>
      <c r="B27667" s="309"/>
      <c r="C27667" s="308"/>
      <c r="D27667" s="310"/>
    </row>
    <row r="27668" spans="1:4" ht="18" customHeight="1" x14ac:dyDescent="0.25">
      <c r="A27668" s="308"/>
      <c r="B27668" s="309"/>
      <c r="C27668" s="308"/>
      <c r="D27668" s="310"/>
    </row>
    <row r="27669" spans="1:4" ht="18" customHeight="1" x14ac:dyDescent="0.25">
      <c r="A27669" s="308"/>
      <c r="B27669" s="309"/>
      <c r="C27669" s="308"/>
      <c r="D27669" s="310"/>
    </row>
    <row r="27670" spans="1:4" ht="18" customHeight="1" x14ac:dyDescent="0.25">
      <c r="A27670" s="308"/>
      <c r="B27670" s="309"/>
      <c r="C27670" s="308"/>
      <c r="D27670" s="310"/>
    </row>
    <row r="27671" spans="1:4" ht="18" customHeight="1" x14ac:dyDescent="0.25">
      <c r="A27671" s="308"/>
      <c r="B27671" s="309"/>
      <c r="C27671" s="308"/>
      <c r="D27671" s="310"/>
    </row>
    <row r="27672" spans="1:4" ht="18" customHeight="1" x14ac:dyDescent="0.25">
      <c r="A27672" s="308"/>
      <c r="B27672" s="309"/>
      <c r="C27672" s="308"/>
      <c r="D27672" s="310"/>
    </row>
    <row r="27673" spans="1:4" ht="18" customHeight="1" x14ac:dyDescent="0.25">
      <c r="A27673" s="308"/>
      <c r="B27673" s="309"/>
      <c r="C27673" s="308"/>
      <c r="D27673" s="310"/>
    </row>
    <row r="27674" spans="1:4" ht="18" customHeight="1" x14ac:dyDescent="0.25">
      <c r="A27674" s="308"/>
      <c r="B27674" s="309"/>
      <c r="C27674" s="308"/>
      <c r="D27674" s="310"/>
    </row>
    <row r="27675" spans="1:4" ht="18" customHeight="1" x14ac:dyDescent="0.25">
      <c r="A27675" s="308"/>
      <c r="B27675" s="309"/>
      <c r="C27675" s="308"/>
      <c r="D27675" s="310"/>
    </row>
    <row r="27676" spans="1:4" ht="18" customHeight="1" x14ac:dyDescent="0.25">
      <c r="A27676" s="308"/>
      <c r="B27676" s="309"/>
      <c r="C27676" s="308"/>
      <c r="D27676" s="310"/>
    </row>
    <row r="27677" spans="1:4" ht="18" customHeight="1" x14ac:dyDescent="0.25">
      <c r="A27677" s="308"/>
      <c r="B27677" s="309"/>
      <c r="C27677" s="308"/>
      <c r="D27677" s="310"/>
    </row>
    <row r="27678" spans="1:4" ht="18" customHeight="1" x14ac:dyDescent="0.25">
      <c r="A27678" s="308"/>
      <c r="B27678" s="309"/>
      <c r="C27678" s="308"/>
      <c r="D27678" s="310"/>
    </row>
    <row r="27679" spans="1:4" ht="18" customHeight="1" x14ac:dyDescent="0.25">
      <c r="A27679" s="308"/>
      <c r="B27679" s="309"/>
      <c r="C27679" s="308"/>
      <c r="D27679" s="310"/>
    </row>
    <row r="27680" spans="1:4" ht="18" customHeight="1" x14ac:dyDescent="0.25">
      <c r="A27680" s="308"/>
      <c r="B27680" s="309"/>
      <c r="C27680" s="308"/>
      <c r="D27680" s="310"/>
    </row>
    <row r="27681" spans="1:4" ht="18" customHeight="1" x14ac:dyDescent="0.25">
      <c r="A27681" s="308"/>
      <c r="B27681" s="309"/>
      <c r="C27681" s="308"/>
      <c r="D27681" s="310"/>
    </row>
    <row r="27682" spans="1:4" ht="18" customHeight="1" x14ac:dyDescent="0.25">
      <c r="A27682" s="308"/>
      <c r="B27682" s="309"/>
      <c r="C27682" s="308"/>
      <c r="D27682" s="310"/>
    </row>
    <row r="27683" spans="1:4" ht="18" customHeight="1" x14ac:dyDescent="0.25">
      <c r="A27683" s="308"/>
      <c r="B27683" s="309"/>
      <c r="C27683" s="308"/>
      <c r="D27683" s="310"/>
    </row>
    <row r="27684" spans="1:4" ht="18" customHeight="1" x14ac:dyDescent="0.25">
      <c r="A27684" s="308"/>
      <c r="B27684" s="309"/>
      <c r="C27684" s="308"/>
      <c r="D27684" s="310"/>
    </row>
    <row r="27685" spans="1:4" ht="18" customHeight="1" x14ac:dyDescent="0.25">
      <c r="A27685" s="308"/>
      <c r="B27685" s="309"/>
      <c r="C27685" s="308"/>
      <c r="D27685" s="310"/>
    </row>
    <row r="27686" spans="1:4" ht="18" customHeight="1" x14ac:dyDescent="0.25">
      <c r="A27686" s="308"/>
      <c r="B27686" s="309"/>
      <c r="C27686" s="308"/>
      <c r="D27686" s="310"/>
    </row>
    <row r="27687" spans="1:4" ht="18" customHeight="1" x14ac:dyDescent="0.25">
      <c r="A27687" s="308"/>
      <c r="B27687" s="309"/>
      <c r="C27687" s="308"/>
      <c r="D27687" s="310"/>
    </row>
    <row r="27688" spans="1:4" ht="18" customHeight="1" x14ac:dyDescent="0.25">
      <c r="A27688" s="308"/>
      <c r="B27688" s="309"/>
      <c r="C27688" s="308"/>
      <c r="D27688" s="310"/>
    </row>
    <row r="27689" spans="1:4" ht="9" customHeight="1" x14ac:dyDescent="0.25">
      <c r="A27689" s="308"/>
      <c r="B27689" s="309"/>
      <c r="C27689" s="308"/>
      <c r="D27689" s="310"/>
    </row>
    <row r="27690" spans="1:4" ht="9" customHeight="1" x14ac:dyDescent="0.25">
      <c r="A27690" s="308"/>
      <c r="B27690" s="309"/>
      <c r="C27690" s="308"/>
      <c r="D27690" s="310"/>
    </row>
    <row r="27691" spans="1:4" ht="9" customHeight="1" x14ac:dyDescent="0.25">
      <c r="A27691" s="308"/>
      <c r="B27691" s="309"/>
      <c r="C27691" s="308"/>
      <c r="D27691" s="310"/>
    </row>
    <row r="27692" spans="1:4" ht="9" customHeight="1" x14ac:dyDescent="0.25">
      <c r="A27692" s="308"/>
      <c r="B27692" s="309"/>
      <c r="C27692" s="308"/>
      <c r="D27692" s="310"/>
    </row>
    <row r="27693" spans="1:4" ht="9" customHeight="1" x14ac:dyDescent="0.25">
      <c r="A27693" s="308"/>
      <c r="B27693" s="309"/>
      <c r="C27693" s="308"/>
      <c r="D27693" s="310"/>
    </row>
    <row r="27694" spans="1:4" ht="9" customHeight="1" x14ac:dyDescent="0.25">
      <c r="A27694" s="308"/>
      <c r="B27694" s="309"/>
      <c r="C27694" s="308"/>
      <c r="D27694" s="310"/>
    </row>
    <row r="27695" spans="1:4" ht="9" customHeight="1" x14ac:dyDescent="0.25">
      <c r="A27695" s="308"/>
      <c r="B27695" s="309"/>
      <c r="C27695" s="308"/>
      <c r="D27695" s="310"/>
    </row>
    <row r="27696" spans="1:4" ht="9" customHeight="1" x14ac:dyDescent="0.25">
      <c r="A27696" s="308"/>
      <c r="B27696" s="309"/>
      <c r="C27696" s="308"/>
      <c r="D27696" s="310"/>
    </row>
    <row r="27697" spans="1:4" ht="9" customHeight="1" x14ac:dyDescent="0.25">
      <c r="A27697" s="308"/>
      <c r="B27697" s="309"/>
      <c r="C27697" s="308"/>
      <c r="D27697" s="310"/>
    </row>
    <row r="27698" spans="1:4" ht="9" customHeight="1" x14ac:dyDescent="0.25">
      <c r="A27698" s="308"/>
      <c r="B27698" s="309"/>
      <c r="C27698" s="308"/>
      <c r="D27698" s="310"/>
    </row>
    <row r="27699" spans="1:4" ht="9" customHeight="1" x14ac:dyDescent="0.25">
      <c r="A27699" s="308"/>
      <c r="B27699" s="309"/>
      <c r="C27699" s="308"/>
      <c r="D27699" s="310"/>
    </row>
    <row r="27700" spans="1:4" ht="9" customHeight="1" x14ac:dyDescent="0.25">
      <c r="A27700" s="308"/>
      <c r="B27700" s="309"/>
      <c r="C27700" s="308"/>
      <c r="D27700" s="310"/>
    </row>
    <row r="27701" spans="1:4" ht="9" customHeight="1" x14ac:dyDescent="0.25">
      <c r="A27701" s="308"/>
      <c r="B27701" s="309"/>
      <c r="C27701" s="308"/>
      <c r="D27701" s="310"/>
    </row>
    <row r="27702" spans="1:4" ht="9" customHeight="1" x14ac:dyDescent="0.25">
      <c r="A27702" s="308"/>
      <c r="B27702" s="309"/>
      <c r="C27702" s="308"/>
      <c r="D27702" s="310"/>
    </row>
    <row r="27703" spans="1:4" ht="9" customHeight="1" x14ac:dyDescent="0.25">
      <c r="A27703" s="308"/>
      <c r="B27703" s="309"/>
      <c r="C27703" s="308"/>
      <c r="D27703" s="310"/>
    </row>
    <row r="27704" spans="1:4" ht="18" customHeight="1" x14ac:dyDescent="0.25">
      <c r="A27704" s="308"/>
      <c r="B27704" s="309"/>
      <c r="C27704" s="308"/>
      <c r="D27704" s="310"/>
    </row>
    <row r="27705" spans="1:4" ht="9" customHeight="1" x14ac:dyDescent="0.25">
      <c r="A27705" s="308"/>
      <c r="B27705" s="309"/>
      <c r="C27705" s="308"/>
      <c r="D27705" s="310"/>
    </row>
    <row r="27706" spans="1:4" ht="9" customHeight="1" x14ac:dyDescent="0.25">
      <c r="A27706" s="308"/>
      <c r="B27706" s="309"/>
      <c r="C27706" s="308"/>
      <c r="D27706" s="310"/>
    </row>
    <row r="27707" spans="1:4" ht="9" customHeight="1" x14ac:dyDescent="0.25">
      <c r="A27707" s="308"/>
      <c r="B27707" s="309"/>
      <c r="C27707" s="308"/>
      <c r="D27707" s="310"/>
    </row>
    <row r="27708" spans="1:4" ht="9" customHeight="1" x14ac:dyDescent="0.25">
      <c r="A27708" s="308"/>
      <c r="B27708" s="309"/>
      <c r="C27708" s="308"/>
      <c r="D27708" s="310"/>
    </row>
    <row r="27709" spans="1:4" ht="9" customHeight="1" x14ac:dyDescent="0.25">
      <c r="A27709" s="308"/>
      <c r="B27709" s="309"/>
      <c r="C27709" s="308"/>
      <c r="D27709" s="310"/>
    </row>
    <row r="27710" spans="1:4" ht="9" customHeight="1" x14ac:dyDescent="0.25">
      <c r="A27710" s="308"/>
      <c r="B27710" s="309"/>
      <c r="C27710" s="308"/>
      <c r="D27710" s="310"/>
    </row>
    <row r="27711" spans="1:4" ht="9" customHeight="1" x14ac:dyDescent="0.25">
      <c r="A27711" s="308"/>
      <c r="B27711" s="309"/>
      <c r="C27711" s="308"/>
      <c r="D27711" s="310"/>
    </row>
    <row r="27712" spans="1:4" ht="9" customHeight="1" x14ac:dyDescent="0.25">
      <c r="A27712" s="308"/>
      <c r="B27712" s="309"/>
      <c r="C27712" s="308"/>
      <c r="D27712" s="310"/>
    </row>
    <row r="27713" spans="1:4" ht="9" customHeight="1" x14ac:dyDescent="0.25">
      <c r="A27713" s="308"/>
      <c r="B27713" s="309"/>
      <c r="C27713" s="308"/>
      <c r="D27713" s="310"/>
    </row>
    <row r="27714" spans="1:4" ht="9" customHeight="1" x14ac:dyDescent="0.25">
      <c r="A27714" s="308"/>
      <c r="B27714" s="309"/>
      <c r="C27714" s="308"/>
      <c r="D27714" s="310"/>
    </row>
    <row r="27715" spans="1:4" ht="9" customHeight="1" x14ac:dyDescent="0.25">
      <c r="A27715" s="308"/>
      <c r="B27715" s="309"/>
      <c r="C27715" s="308"/>
      <c r="D27715" s="310"/>
    </row>
    <row r="27716" spans="1:4" ht="18" customHeight="1" x14ac:dyDescent="0.25">
      <c r="A27716" s="308"/>
      <c r="B27716" s="309"/>
      <c r="C27716" s="308"/>
      <c r="D27716" s="310"/>
    </row>
    <row r="27717" spans="1:4" ht="18" customHeight="1" x14ac:dyDescent="0.25">
      <c r="A27717" s="308"/>
      <c r="B27717" s="309"/>
      <c r="C27717" s="308"/>
      <c r="D27717" s="310"/>
    </row>
    <row r="27718" spans="1:4" ht="18" customHeight="1" x14ac:dyDescent="0.25">
      <c r="A27718" s="308"/>
      <c r="B27718" s="309"/>
      <c r="C27718" s="308"/>
      <c r="D27718" s="310"/>
    </row>
    <row r="27719" spans="1:4" ht="18" customHeight="1" x14ac:dyDescent="0.25">
      <c r="A27719" s="308"/>
      <c r="B27719" s="309"/>
      <c r="C27719" s="308"/>
      <c r="D27719" s="310"/>
    </row>
    <row r="27720" spans="1:4" ht="18" customHeight="1" x14ac:dyDescent="0.25">
      <c r="A27720" s="308"/>
      <c r="B27720" s="309"/>
      <c r="C27720" s="308"/>
      <c r="D27720" s="310"/>
    </row>
    <row r="27721" spans="1:4" ht="18" customHeight="1" x14ac:dyDescent="0.25">
      <c r="A27721" s="308"/>
      <c r="B27721" s="309"/>
      <c r="C27721" s="308"/>
      <c r="D27721" s="310"/>
    </row>
    <row r="27722" spans="1:4" ht="18" customHeight="1" x14ac:dyDescent="0.25">
      <c r="A27722" s="308"/>
      <c r="B27722" s="309"/>
      <c r="C27722" s="308"/>
      <c r="D27722" s="310"/>
    </row>
    <row r="27723" spans="1:4" ht="18" customHeight="1" x14ac:dyDescent="0.25">
      <c r="A27723" s="308"/>
      <c r="B27723" s="309"/>
      <c r="C27723" s="308"/>
      <c r="D27723" s="310"/>
    </row>
    <row r="27724" spans="1:4" ht="18" customHeight="1" x14ac:dyDescent="0.25">
      <c r="A27724" s="308"/>
      <c r="B27724" s="309"/>
      <c r="C27724" s="308"/>
      <c r="D27724" s="310"/>
    </row>
    <row r="27725" spans="1:4" ht="18" customHeight="1" x14ac:dyDescent="0.25">
      <c r="A27725" s="308"/>
      <c r="B27725" s="309"/>
      <c r="C27725" s="308"/>
      <c r="D27725" s="310"/>
    </row>
    <row r="27726" spans="1:4" ht="18" customHeight="1" x14ac:dyDescent="0.25">
      <c r="A27726" s="308"/>
      <c r="B27726" s="309"/>
      <c r="C27726" s="308"/>
      <c r="D27726" s="310"/>
    </row>
    <row r="27727" spans="1:4" ht="18" customHeight="1" x14ac:dyDescent="0.25">
      <c r="A27727" s="308"/>
      <c r="B27727" s="309"/>
      <c r="C27727" s="308"/>
      <c r="D27727" s="310"/>
    </row>
    <row r="27728" spans="1:4" ht="18" customHeight="1" x14ac:dyDescent="0.25">
      <c r="A27728" s="308"/>
      <c r="B27728" s="309"/>
      <c r="C27728" s="308"/>
      <c r="D27728" s="310"/>
    </row>
    <row r="27729" spans="1:4" ht="18" customHeight="1" x14ac:dyDescent="0.25">
      <c r="A27729" s="308"/>
      <c r="B27729" s="309"/>
      <c r="C27729" s="308"/>
      <c r="D27729" s="310"/>
    </row>
    <row r="27730" spans="1:4" ht="18" customHeight="1" x14ac:dyDescent="0.25">
      <c r="A27730" s="308"/>
      <c r="B27730" s="309"/>
      <c r="C27730" s="308"/>
      <c r="D27730" s="310"/>
    </row>
    <row r="27731" spans="1:4" ht="18" customHeight="1" x14ac:dyDescent="0.25">
      <c r="A27731" s="308"/>
      <c r="B27731" s="309"/>
      <c r="C27731" s="308"/>
      <c r="D27731" s="310"/>
    </row>
    <row r="27732" spans="1:4" ht="18" customHeight="1" x14ac:dyDescent="0.25">
      <c r="A27732" s="308"/>
      <c r="B27732" s="309"/>
      <c r="C27732" s="308"/>
      <c r="D27732" s="310"/>
    </row>
    <row r="27733" spans="1:4" ht="18" customHeight="1" x14ac:dyDescent="0.25">
      <c r="A27733" s="308"/>
      <c r="B27733" s="309"/>
      <c r="C27733" s="308"/>
      <c r="D27733" s="310"/>
    </row>
    <row r="27734" spans="1:4" ht="18" customHeight="1" x14ac:dyDescent="0.25">
      <c r="A27734" s="308"/>
      <c r="B27734" s="309"/>
      <c r="C27734" s="308"/>
      <c r="D27734" s="310"/>
    </row>
    <row r="27735" spans="1:4" ht="18" customHeight="1" x14ac:dyDescent="0.25">
      <c r="A27735" s="308"/>
      <c r="B27735" s="309"/>
      <c r="C27735" s="308"/>
      <c r="D27735" s="310"/>
    </row>
    <row r="27736" spans="1:4" ht="18" customHeight="1" x14ac:dyDescent="0.25">
      <c r="A27736" s="308"/>
      <c r="B27736" s="309"/>
      <c r="C27736" s="308"/>
      <c r="D27736" s="310"/>
    </row>
    <row r="27737" spans="1:4" ht="18" customHeight="1" x14ac:dyDescent="0.25">
      <c r="A27737" s="308"/>
      <c r="B27737" s="309"/>
      <c r="C27737" s="308"/>
      <c r="D27737" s="310"/>
    </row>
    <row r="27738" spans="1:4" ht="18" customHeight="1" x14ac:dyDescent="0.25">
      <c r="A27738" s="308"/>
      <c r="B27738" s="309"/>
      <c r="C27738" s="308"/>
      <c r="D27738" s="310"/>
    </row>
    <row r="27739" spans="1:4" ht="18" customHeight="1" x14ac:dyDescent="0.25">
      <c r="A27739" s="308"/>
      <c r="B27739" s="309"/>
      <c r="C27739" s="308"/>
      <c r="D27739" s="310"/>
    </row>
    <row r="27740" spans="1:4" ht="18" customHeight="1" x14ac:dyDescent="0.25">
      <c r="A27740" s="308"/>
      <c r="B27740" s="309"/>
      <c r="C27740" s="308"/>
      <c r="D27740" s="310"/>
    </row>
    <row r="27741" spans="1:4" ht="18" customHeight="1" x14ac:dyDescent="0.25">
      <c r="A27741" s="308"/>
      <c r="B27741" s="309"/>
      <c r="C27741" s="308"/>
      <c r="D27741" s="310"/>
    </row>
    <row r="27742" spans="1:4" ht="18" customHeight="1" x14ac:dyDescent="0.25">
      <c r="A27742" s="308"/>
      <c r="B27742" s="309"/>
      <c r="C27742" s="308"/>
      <c r="D27742" s="310"/>
    </row>
    <row r="27743" spans="1:4" ht="18" customHeight="1" x14ac:dyDescent="0.25">
      <c r="A27743" s="308"/>
      <c r="B27743" s="309"/>
      <c r="C27743" s="308"/>
      <c r="D27743" s="310"/>
    </row>
    <row r="27744" spans="1:4" ht="18" customHeight="1" x14ac:dyDescent="0.25">
      <c r="A27744" s="308"/>
      <c r="B27744" s="309"/>
      <c r="C27744" s="308"/>
      <c r="D27744" s="310"/>
    </row>
    <row r="27745" spans="1:4" ht="18" customHeight="1" x14ac:dyDescent="0.25">
      <c r="A27745" s="308"/>
      <c r="B27745" s="309"/>
      <c r="C27745" s="308"/>
      <c r="D27745" s="310"/>
    </row>
    <row r="27746" spans="1:4" ht="9" customHeight="1" x14ac:dyDescent="0.25">
      <c r="A27746" s="308"/>
      <c r="B27746" s="309"/>
      <c r="C27746" s="308"/>
      <c r="D27746" s="310"/>
    </row>
    <row r="27747" spans="1:4" ht="9" customHeight="1" x14ac:dyDescent="0.25">
      <c r="A27747" s="308"/>
      <c r="B27747" s="309"/>
      <c r="C27747" s="308"/>
      <c r="D27747" s="310"/>
    </row>
    <row r="27748" spans="1:4" ht="9" customHeight="1" x14ac:dyDescent="0.25">
      <c r="A27748" s="308"/>
      <c r="B27748" s="309"/>
      <c r="C27748" s="308"/>
      <c r="D27748" s="310"/>
    </row>
    <row r="27749" spans="1:4" ht="9" customHeight="1" x14ac:dyDescent="0.25">
      <c r="A27749" s="308"/>
      <c r="B27749" s="309"/>
      <c r="C27749" s="308"/>
      <c r="D27749" s="310"/>
    </row>
    <row r="27750" spans="1:4" ht="18" customHeight="1" x14ac:dyDescent="0.25">
      <c r="A27750" s="308"/>
      <c r="B27750" s="309"/>
      <c r="C27750" s="308"/>
      <c r="D27750" s="310"/>
    </row>
    <row r="27751" spans="1:4" ht="18" customHeight="1" x14ac:dyDescent="0.25">
      <c r="A27751" s="308"/>
      <c r="B27751" s="309"/>
      <c r="C27751" s="308"/>
      <c r="D27751" s="310"/>
    </row>
    <row r="27752" spans="1:4" ht="18" customHeight="1" x14ac:dyDescent="0.25">
      <c r="A27752" s="308"/>
      <c r="B27752" s="309"/>
      <c r="C27752" s="308"/>
      <c r="D27752" s="310"/>
    </row>
    <row r="27753" spans="1:4" ht="18" customHeight="1" x14ac:dyDescent="0.25">
      <c r="A27753" s="308"/>
      <c r="B27753" s="309"/>
      <c r="C27753" s="308"/>
      <c r="D27753" s="310"/>
    </row>
    <row r="27754" spans="1:4" ht="18" customHeight="1" x14ac:dyDescent="0.25">
      <c r="A27754" s="308"/>
      <c r="B27754" s="309"/>
      <c r="C27754" s="308"/>
      <c r="D27754" s="310"/>
    </row>
    <row r="27755" spans="1:4" ht="18" customHeight="1" x14ac:dyDescent="0.25">
      <c r="A27755" s="308"/>
      <c r="B27755" s="309"/>
      <c r="C27755" s="308"/>
      <c r="D27755" s="310"/>
    </row>
    <row r="27756" spans="1:4" ht="18" customHeight="1" x14ac:dyDescent="0.25">
      <c r="A27756" s="308"/>
      <c r="B27756" s="309"/>
      <c r="C27756" s="308"/>
      <c r="D27756" s="310"/>
    </row>
    <row r="27757" spans="1:4" ht="18" customHeight="1" x14ac:dyDescent="0.25">
      <c r="A27757" s="308"/>
      <c r="B27757" s="309"/>
      <c r="C27757" s="308"/>
      <c r="D27757" s="310"/>
    </row>
    <row r="27758" spans="1:4" ht="18" customHeight="1" x14ac:dyDescent="0.25">
      <c r="A27758" s="308"/>
      <c r="B27758" s="309"/>
      <c r="C27758" s="308"/>
      <c r="D27758" s="310"/>
    </row>
    <row r="27759" spans="1:4" ht="18" customHeight="1" x14ac:dyDescent="0.25">
      <c r="A27759" s="308"/>
      <c r="B27759" s="309"/>
      <c r="C27759" s="308"/>
      <c r="D27759" s="310"/>
    </row>
    <row r="27760" spans="1:4" ht="18" customHeight="1" x14ac:dyDescent="0.25">
      <c r="A27760" s="308"/>
      <c r="B27760" s="309"/>
      <c r="C27760" s="308"/>
      <c r="D27760" s="310"/>
    </row>
    <row r="27761" spans="1:4" ht="18" customHeight="1" x14ac:dyDescent="0.25">
      <c r="A27761" s="308"/>
      <c r="B27761" s="309"/>
      <c r="C27761" s="308"/>
      <c r="D27761" s="310"/>
    </row>
    <row r="27762" spans="1:4" ht="18" customHeight="1" x14ac:dyDescent="0.25">
      <c r="A27762" s="308"/>
      <c r="B27762" s="309"/>
      <c r="C27762" s="308"/>
      <c r="D27762" s="310"/>
    </row>
    <row r="27763" spans="1:4" ht="18" customHeight="1" x14ac:dyDescent="0.25">
      <c r="A27763" s="308"/>
      <c r="B27763" s="309"/>
      <c r="C27763" s="308"/>
      <c r="D27763" s="310"/>
    </row>
    <row r="27764" spans="1:4" ht="18" customHeight="1" x14ac:dyDescent="0.25">
      <c r="A27764" s="308"/>
      <c r="B27764" s="309"/>
      <c r="C27764" s="308"/>
      <c r="D27764" s="310"/>
    </row>
    <row r="27765" spans="1:4" ht="18" customHeight="1" x14ac:dyDescent="0.25">
      <c r="A27765" s="308"/>
      <c r="B27765" s="309"/>
      <c r="C27765" s="308"/>
      <c r="D27765" s="310"/>
    </row>
    <row r="27766" spans="1:4" ht="18" customHeight="1" x14ac:dyDescent="0.25">
      <c r="A27766" s="308"/>
      <c r="B27766" s="309"/>
      <c r="C27766" s="308"/>
      <c r="D27766" s="310"/>
    </row>
    <row r="27767" spans="1:4" ht="18" customHeight="1" x14ac:dyDescent="0.25">
      <c r="A27767" s="308"/>
      <c r="B27767" s="309"/>
      <c r="C27767" s="308"/>
      <c r="D27767" s="310"/>
    </row>
    <row r="27768" spans="1:4" ht="18" customHeight="1" x14ac:dyDescent="0.25">
      <c r="A27768" s="308"/>
      <c r="B27768" s="309"/>
      <c r="C27768" s="308"/>
      <c r="D27768" s="310"/>
    </row>
    <row r="27769" spans="1:4" ht="9" customHeight="1" x14ac:dyDescent="0.25">
      <c r="A27769" s="308"/>
      <c r="B27769" s="309"/>
      <c r="C27769" s="308"/>
      <c r="D27769" s="310"/>
    </row>
    <row r="27770" spans="1:4" ht="18" customHeight="1" x14ac:dyDescent="0.25">
      <c r="A27770" s="308"/>
      <c r="B27770" s="309"/>
      <c r="C27770" s="308"/>
      <c r="D27770" s="310"/>
    </row>
    <row r="27771" spans="1:4" ht="18" customHeight="1" x14ac:dyDescent="0.25">
      <c r="A27771" s="308"/>
      <c r="B27771" s="309"/>
      <c r="C27771" s="308"/>
      <c r="D27771" s="310"/>
    </row>
    <row r="27772" spans="1:4" ht="18" customHeight="1" x14ac:dyDescent="0.25">
      <c r="A27772" s="308"/>
      <c r="B27772" s="309"/>
      <c r="C27772" s="308"/>
      <c r="D27772" s="310"/>
    </row>
    <row r="27773" spans="1:4" ht="18" customHeight="1" x14ac:dyDescent="0.25">
      <c r="A27773" s="308"/>
      <c r="B27773" s="309"/>
      <c r="C27773" s="308"/>
      <c r="D27773" s="310"/>
    </row>
    <row r="27774" spans="1:4" ht="18" customHeight="1" x14ac:dyDescent="0.25">
      <c r="A27774" s="308"/>
      <c r="B27774" s="309"/>
      <c r="C27774" s="308"/>
      <c r="D27774" s="310"/>
    </row>
    <row r="27775" spans="1:4" ht="18" customHeight="1" x14ac:dyDescent="0.25">
      <c r="A27775" s="308"/>
      <c r="B27775" s="309"/>
      <c r="C27775" s="308"/>
      <c r="D27775" s="310"/>
    </row>
    <row r="27776" spans="1:4" ht="18" customHeight="1" x14ac:dyDescent="0.25">
      <c r="A27776" s="308"/>
      <c r="B27776" s="309"/>
      <c r="C27776" s="308"/>
      <c r="D27776" s="310"/>
    </row>
    <row r="27777" spans="1:4" ht="18" customHeight="1" x14ac:dyDescent="0.25">
      <c r="A27777" s="308"/>
      <c r="B27777" s="309"/>
      <c r="C27777" s="308"/>
      <c r="D27777" s="310"/>
    </row>
    <row r="27778" spans="1:4" ht="18" customHeight="1" x14ac:dyDescent="0.25">
      <c r="A27778" s="308"/>
      <c r="B27778" s="309"/>
      <c r="C27778" s="308"/>
      <c r="D27778" s="310"/>
    </row>
    <row r="27779" spans="1:4" ht="18" customHeight="1" x14ac:dyDescent="0.25">
      <c r="A27779" s="308"/>
      <c r="B27779" s="309"/>
      <c r="C27779" s="308"/>
      <c r="D27779" s="310"/>
    </row>
    <row r="27780" spans="1:4" ht="18" customHeight="1" x14ac:dyDescent="0.25">
      <c r="A27780" s="308"/>
      <c r="B27780" s="309"/>
      <c r="C27780" s="308"/>
      <c r="D27780" s="310"/>
    </row>
    <row r="27781" spans="1:4" ht="18" customHeight="1" x14ac:dyDescent="0.25">
      <c r="A27781" s="308"/>
      <c r="B27781" s="309"/>
      <c r="C27781" s="308"/>
      <c r="D27781" s="310"/>
    </row>
    <row r="27782" spans="1:4" ht="18" customHeight="1" x14ac:dyDescent="0.25">
      <c r="A27782" s="308"/>
      <c r="B27782" s="309"/>
      <c r="C27782" s="308"/>
      <c r="D27782" s="310"/>
    </row>
    <row r="27783" spans="1:4" ht="18" customHeight="1" x14ac:dyDescent="0.25">
      <c r="A27783" s="308"/>
      <c r="B27783" s="309"/>
      <c r="C27783" s="308"/>
      <c r="D27783" s="310"/>
    </row>
    <row r="27784" spans="1:4" ht="18" customHeight="1" x14ac:dyDescent="0.25">
      <c r="A27784" s="308"/>
      <c r="B27784" s="309"/>
      <c r="C27784" s="308"/>
      <c r="D27784" s="310"/>
    </row>
    <row r="27785" spans="1:4" ht="18" customHeight="1" x14ac:dyDescent="0.25">
      <c r="A27785" s="308"/>
      <c r="B27785" s="309"/>
      <c r="C27785" s="308"/>
      <c r="D27785" s="310"/>
    </row>
    <row r="27786" spans="1:4" ht="18" customHeight="1" x14ac:dyDescent="0.25">
      <c r="A27786" s="308"/>
      <c r="B27786" s="309"/>
      <c r="C27786" s="308"/>
      <c r="D27786" s="310"/>
    </row>
    <row r="27787" spans="1:4" ht="18" customHeight="1" x14ac:dyDescent="0.25">
      <c r="A27787" s="308"/>
      <c r="B27787" s="309"/>
      <c r="C27787" s="308"/>
      <c r="D27787" s="310"/>
    </row>
    <row r="27788" spans="1:4" ht="18" customHeight="1" x14ac:dyDescent="0.25">
      <c r="A27788" s="308"/>
      <c r="B27788" s="309"/>
      <c r="C27788" s="308"/>
      <c r="D27788" s="310"/>
    </row>
    <row r="27789" spans="1:4" ht="18" customHeight="1" x14ac:dyDescent="0.25">
      <c r="A27789" s="308"/>
      <c r="B27789" s="309"/>
      <c r="C27789" s="308"/>
      <c r="D27789" s="310"/>
    </row>
    <row r="27790" spans="1:4" ht="18" customHeight="1" x14ac:dyDescent="0.25">
      <c r="A27790" s="308"/>
      <c r="B27790" s="309"/>
      <c r="C27790" s="308"/>
      <c r="D27790" s="310"/>
    </row>
    <row r="27791" spans="1:4" ht="9" customHeight="1" x14ac:dyDescent="0.25">
      <c r="A27791" s="308"/>
      <c r="B27791" s="309"/>
      <c r="C27791" s="308"/>
      <c r="D27791" s="310"/>
    </row>
    <row r="27792" spans="1:4" ht="18" customHeight="1" x14ac:dyDescent="0.25">
      <c r="A27792" s="308"/>
      <c r="B27792" s="309"/>
      <c r="C27792" s="308"/>
      <c r="D27792" s="310"/>
    </row>
    <row r="27793" spans="1:4" ht="18" customHeight="1" x14ac:dyDescent="0.25">
      <c r="A27793" s="308"/>
      <c r="B27793" s="309"/>
      <c r="C27793" s="308"/>
      <c r="D27793" s="310"/>
    </row>
    <row r="27794" spans="1:4" ht="18" customHeight="1" x14ac:dyDescent="0.25">
      <c r="A27794" s="308"/>
      <c r="B27794" s="309"/>
      <c r="C27794" s="308"/>
      <c r="D27794" s="310"/>
    </row>
    <row r="27795" spans="1:4" ht="18" customHeight="1" x14ac:dyDescent="0.25">
      <c r="A27795" s="308"/>
      <c r="B27795" s="309"/>
      <c r="C27795" s="308"/>
      <c r="D27795" s="310"/>
    </row>
    <row r="27796" spans="1:4" ht="18" customHeight="1" x14ac:dyDescent="0.25">
      <c r="A27796" s="308"/>
      <c r="B27796" s="309"/>
      <c r="C27796" s="308"/>
      <c r="D27796" s="310"/>
    </row>
    <row r="27797" spans="1:4" ht="18" customHeight="1" x14ac:dyDescent="0.25">
      <c r="A27797" s="308"/>
      <c r="B27797" s="309"/>
      <c r="C27797" s="308"/>
      <c r="D27797" s="310"/>
    </row>
    <row r="27798" spans="1:4" ht="18" customHeight="1" x14ac:dyDescent="0.25">
      <c r="A27798" s="308"/>
      <c r="B27798" s="309"/>
      <c r="C27798" s="308"/>
      <c r="D27798" s="310"/>
    </row>
    <row r="27799" spans="1:4" ht="9" customHeight="1" x14ac:dyDescent="0.25">
      <c r="A27799" s="308"/>
      <c r="B27799" s="309"/>
      <c r="C27799" s="308"/>
      <c r="D27799" s="310"/>
    </row>
    <row r="27800" spans="1:4" ht="18" customHeight="1" x14ac:dyDescent="0.25">
      <c r="A27800" s="308"/>
      <c r="B27800" s="309"/>
      <c r="C27800" s="308"/>
      <c r="D27800" s="310"/>
    </row>
    <row r="27801" spans="1:4" ht="18" customHeight="1" x14ac:dyDescent="0.25">
      <c r="A27801" s="308"/>
      <c r="B27801" s="309"/>
      <c r="C27801" s="308"/>
      <c r="D27801" s="310"/>
    </row>
    <row r="27802" spans="1:4" ht="18" customHeight="1" x14ac:dyDescent="0.25">
      <c r="A27802" s="308"/>
      <c r="B27802" s="309"/>
      <c r="C27802" s="308"/>
      <c r="D27802" s="310"/>
    </row>
    <row r="27803" spans="1:4" ht="18" customHeight="1" x14ac:dyDescent="0.25">
      <c r="A27803" s="308"/>
      <c r="B27803" s="309"/>
      <c r="C27803" s="308"/>
      <c r="D27803" s="310"/>
    </row>
    <row r="27804" spans="1:4" ht="9" customHeight="1" x14ac:dyDescent="0.25">
      <c r="A27804" s="308"/>
      <c r="B27804" s="309"/>
      <c r="C27804" s="308"/>
      <c r="D27804" s="310"/>
    </row>
    <row r="27805" spans="1:4" ht="9" customHeight="1" x14ac:dyDescent="0.25">
      <c r="A27805" s="308"/>
      <c r="B27805" s="309"/>
      <c r="C27805" s="308"/>
      <c r="D27805" s="310"/>
    </row>
    <row r="27806" spans="1:4" ht="18" customHeight="1" x14ac:dyDescent="0.25">
      <c r="A27806" s="308"/>
      <c r="B27806" s="309"/>
      <c r="C27806" s="308"/>
      <c r="D27806" s="310"/>
    </row>
    <row r="27807" spans="1:4" ht="18" customHeight="1" x14ac:dyDescent="0.25">
      <c r="A27807" s="308"/>
      <c r="B27807" s="309"/>
      <c r="C27807" s="308"/>
      <c r="D27807" s="310"/>
    </row>
    <row r="27808" spans="1:4" ht="18" customHeight="1" x14ac:dyDescent="0.25">
      <c r="A27808" s="308"/>
      <c r="B27808" s="309"/>
      <c r="C27808" s="308"/>
      <c r="D27808" s="310"/>
    </row>
    <row r="27809" spans="1:4" ht="18" customHeight="1" x14ac:dyDescent="0.25">
      <c r="A27809" s="308"/>
      <c r="B27809" s="309"/>
      <c r="C27809" s="308"/>
      <c r="D27809" s="310"/>
    </row>
    <row r="27810" spans="1:4" ht="18" customHeight="1" x14ac:dyDescent="0.25">
      <c r="A27810" s="308"/>
      <c r="B27810" s="309"/>
      <c r="C27810" s="308"/>
      <c r="D27810" s="310"/>
    </row>
    <row r="27811" spans="1:4" ht="18" customHeight="1" x14ac:dyDescent="0.25">
      <c r="A27811" s="308"/>
      <c r="B27811" s="309"/>
      <c r="C27811" s="308"/>
      <c r="D27811" s="310"/>
    </row>
    <row r="27812" spans="1:4" ht="18" customHeight="1" x14ac:dyDescent="0.25">
      <c r="A27812" s="308"/>
      <c r="B27812" s="309"/>
      <c r="C27812" s="308"/>
      <c r="D27812" s="310"/>
    </row>
    <row r="27813" spans="1:4" ht="18" customHeight="1" x14ac:dyDescent="0.25">
      <c r="A27813" s="308"/>
      <c r="B27813" s="309"/>
      <c r="C27813" s="308"/>
      <c r="D27813" s="310"/>
    </row>
    <row r="27814" spans="1:4" ht="18" customHeight="1" x14ac:dyDescent="0.25">
      <c r="A27814" s="308"/>
      <c r="B27814" s="309"/>
      <c r="C27814" s="308"/>
      <c r="D27814" s="310"/>
    </row>
    <row r="27815" spans="1:4" ht="18" customHeight="1" x14ac:dyDescent="0.25">
      <c r="A27815" s="308"/>
      <c r="B27815" s="309"/>
      <c r="C27815" s="308"/>
      <c r="D27815" s="310"/>
    </row>
    <row r="27816" spans="1:4" ht="9" customHeight="1" x14ac:dyDescent="0.25">
      <c r="A27816" s="308"/>
      <c r="B27816" s="309"/>
      <c r="C27816" s="308"/>
      <c r="D27816" s="310"/>
    </row>
    <row r="27817" spans="1:4" ht="9" customHeight="1" x14ac:dyDescent="0.25">
      <c r="A27817" s="308"/>
      <c r="B27817" s="309"/>
      <c r="C27817" s="308"/>
      <c r="D27817" s="310"/>
    </row>
    <row r="27818" spans="1:4" ht="18" customHeight="1" x14ac:dyDescent="0.25">
      <c r="A27818" s="308"/>
      <c r="B27818" s="309"/>
      <c r="C27818" s="308"/>
      <c r="D27818" s="310"/>
    </row>
    <row r="27819" spans="1:4" ht="9" customHeight="1" x14ac:dyDescent="0.25">
      <c r="A27819" s="308"/>
      <c r="B27819" s="309"/>
      <c r="C27819" s="308"/>
      <c r="D27819" s="310"/>
    </row>
    <row r="27820" spans="1:4" ht="9" customHeight="1" x14ac:dyDescent="0.25">
      <c r="A27820" s="308"/>
      <c r="B27820" s="309"/>
      <c r="C27820" s="308"/>
      <c r="D27820" s="310"/>
    </row>
    <row r="27821" spans="1:4" ht="9" customHeight="1" x14ac:dyDescent="0.25">
      <c r="A27821" s="308"/>
      <c r="B27821" s="309"/>
      <c r="C27821" s="308"/>
      <c r="D27821" s="310"/>
    </row>
    <row r="27822" spans="1:4" ht="18" customHeight="1" x14ac:dyDescent="0.25">
      <c r="A27822" s="308"/>
      <c r="B27822" s="309"/>
      <c r="C27822" s="308"/>
      <c r="D27822" s="310"/>
    </row>
    <row r="27823" spans="1:4" ht="18" customHeight="1" x14ac:dyDescent="0.25">
      <c r="A27823" s="308"/>
      <c r="B27823" s="309"/>
      <c r="C27823" s="308"/>
      <c r="D27823" s="310"/>
    </row>
    <row r="27824" spans="1:4" ht="18" customHeight="1" x14ac:dyDescent="0.25">
      <c r="A27824" s="308"/>
      <c r="B27824" s="309"/>
      <c r="C27824" s="308"/>
      <c r="D27824" s="310"/>
    </row>
    <row r="27825" spans="1:4" ht="18" customHeight="1" x14ac:dyDescent="0.25">
      <c r="A27825" s="308"/>
      <c r="B27825" s="309"/>
      <c r="C27825" s="308"/>
      <c r="D27825" s="310"/>
    </row>
    <row r="27826" spans="1:4" ht="18" customHeight="1" x14ac:dyDescent="0.25">
      <c r="A27826" s="308"/>
      <c r="B27826" s="309"/>
      <c r="C27826" s="308"/>
      <c r="D27826" s="310"/>
    </row>
    <row r="27827" spans="1:4" ht="18" customHeight="1" x14ac:dyDescent="0.25">
      <c r="A27827" s="308"/>
      <c r="B27827" s="309"/>
      <c r="C27827" s="308"/>
      <c r="D27827" s="310"/>
    </row>
    <row r="27828" spans="1:4" ht="9" customHeight="1" x14ac:dyDescent="0.25">
      <c r="A27828" s="308"/>
      <c r="B27828" s="309"/>
      <c r="C27828" s="308"/>
      <c r="D27828" s="310"/>
    </row>
    <row r="27829" spans="1:4" ht="18" customHeight="1" x14ac:dyDescent="0.25">
      <c r="A27829" s="308"/>
      <c r="B27829" s="309"/>
      <c r="C27829" s="308"/>
      <c r="D27829" s="310"/>
    </row>
    <row r="27830" spans="1:4" ht="18" customHeight="1" x14ac:dyDescent="0.25">
      <c r="A27830" s="308"/>
      <c r="B27830" s="309"/>
      <c r="C27830" s="308"/>
      <c r="D27830" s="310"/>
    </row>
    <row r="27831" spans="1:4" ht="18" customHeight="1" x14ac:dyDescent="0.25">
      <c r="A27831" s="308"/>
      <c r="B27831" s="309"/>
      <c r="C27831" s="308"/>
      <c r="D27831" s="310"/>
    </row>
    <row r="27832" spans="1:4" ht="18" customHeight="1" x14ac:dyDescent="0.25">
      <c r="A27832" s="308"/>
      <c r="B27832" s="309"/>
      <c r="C27832" s="308"/>
      <c r="D27832" s="310"/>
    </row>
    <row r="27833" spans="1:4" ht="18" customHeight="1" x14ac:dyDescent="0.25">
      <c r="A27833" s="308"/>
      <c r="B27833" s="309"/>
      <c r="C27833" s="308"/>
      <c r="D27833" s="310"/>
    </row>
    <row r="27834" spans="1:4" ht="18" customHeight="1" x14ac:dyDescent="0.25">
      <c r="A27834" s="308"/>
      <c r="B27834" s="309"/>
      <c r="C27834" s="308"/>
      <c r="D27834" s="310"/>
    </row>
    <row r="27835" spans="1:4" ht="18" customHeight="1" x14ac:dyDescent="0.25">
      <c r="A27835" s="308"/>
      <c r="B27835" s="309"/>
      <c r="C27835" s="308"/>
      <c r="D27835" s="310"/>
    </row>
    <row r="27836" spans="1:4" ht="18" customHeight="1" x14ac:dyDescent="0.25">
      <c r="A27836" s="308"/>
      <c r="B27836" s="309"/>
      <c r="C27836" s="308"/>
      <c r="D27836" s="310"/>
    </row>
    <row r="27837" spans="1:4" ht="18" customHeight="1" x14ac:dyDescent="0.25">
      <c r="A27837" s="308"/>
      <c r="B27837" s="309"/>
      <c r="C27837" s="308"/>
      <c r="D27837" s="310"/>
    </row>
    <row r="27838" spans="1:4" ht="18" customHeight="1" x14ac:dyDescent="0.25">
      <c r="A27838" s="308"/>
      <c r="B27838" s="309"/>
      <c r="C27838" s="308"/>
      <c r="D27838" s="310"/>
    </row>
    <row r="27839" spans="1:4" ht="18" customHeight="1" x14ac:dyDescent="0.25">
      <c r="A27839" s="308"/>
      <c r="B27839" s="309"/>
      <c r="C27839" s="308"/>
      <c r="D27839" s="310"/>
    </row>
    <row r="27840" spans="1:4" ht="18" customHeight="1" x14ac:dyDescent="0.25">
      <c r="A27840" s="308"/>
      <c r="B27840" s="309"/>
      <c r="C27840" s="308"/>
      <c r="D27840" s="310"/>
    </row>
    <row r="27841" spans="1:4" ht="18" customHeight="1" x14ac:dyDescent="0.25">
      <c r="A27841" s="308"/>
      <c r="B27841" s="309"/>
      <c r="C27841" s="308"/>
      <c r="D27841" s="310"/>
    </row>
    <row r="27842" spans="1:4" ht="18" customHeight="1" x14ac:dyDescent="0.25">
      <c r="A27842" s="308"/>
      <c r="B27842" s="309"/>
      <c r="C27842" s="308"/>
      <c r="D27842" s="310"/>
    </row>
    <row r="27843" spans="1:4" ht="18" customHeight="1" x14ac:dyDescent="0.25">
      <c r="A27843" s="308"/>
      <c r="B27843" s="309"/>
      <c r="C27843" s="308"/>
      <c r="D27843" s="310"/>
    </row>
    <row r="27844" spans="1:4" ht="18" customHeight="1" x14ac:dyDescent="0.25">
      <c r="A27844" s="308"/>
      <c r="B27844" s="309"/>
      <c r="C27844" s="308"/>
      <c r="D27844" s="310"/>
    </row>
    <row r="27845" spans="1:4" ht="18" customHeight="1" x14ac:dyDescent="0.25">
      <c r="A27845" s="308"/>
      <c r="B27845" s="309"/>
      <c r="C27845" s="308"/>
      <c r="D27845" s="310"/>
    </row>
    <row r="27846" spans="1:4" ht="18" customHeight="1" x14ac:dyDescent="0.25">
      <c r="A27846" s="308"/>
      <c r="B27846" s="309"/>
      <c r="C27846" s="308"/>
      <c r="D27846" s="310"/>
    </row>
    <row r="27847" spans="1:4" ht="18" customHeight="1" x14ac:dyDescent="0.25">
      <c r="A27847" s="308"/>
      <c r="B27847" s="309"/>
      <c r="C27847" s="308"/>
      <c r="D27847" s="310"/>
    </row>
    <row r="27848" spans="1:4" ht="18" customHeight="1" x14ac:dyDescent="0.25">
      <c r="A27848" s="308"/>
      <c r="B27848" s="309"/>
      <c r="C27848" s="308"/>
      <c r="D27848" s="310"/>
    </row>
    <row r="27849" spans="1:4" ht="18" customHeight="1" x14ac:dyDescent="0.25">
      <c r="A27849" s="308"/>
      <c r="B27849" s="309"/>
      <c r="C27849" s="308"/>
      <c r="D27849" s="310"/>
    </row>
    <row r="27850" spans="1:4" ht="18" customHeight="1" x14ac:dyDescent="0.25">
      <c r="A27850" s="308"/>
      <c r="B27850" s="309"/>
      <c r="C27850" s="308"/>
      <c r="D27850" s="310"/>
    </row>
    <row r="27851" spans="1:4" ht="18" customHeight="1" x14ac:dyDescent="0.25">
      <c r="A27851" s="308"/>
      <c r="B27851" s="309"/>
      <c r="C27851" s="308"/>
      <c r="D27851" s="310"/>
    </row>
    <row r="27852" spans="1:4" ht="18" customHeight="1" x14ac:dyDescent="0.25">
      <c r="A27852" s="308"/>
      <c r="B27852" s="309"/>
      <c r="C27852" s="308"/>
      <c r="D27852" s="310"/>
    </row>
    <row r="27853" spans="1:4" ht="18" customHeight="1" x14ac:dyDescent="0.25">
      <c r="A27853" s="308"/>
      <c r="B27853" s="309"/>
      <c r="C27853" s="308"/>
      <c r="D27853" s="310"/>
    </row>
    <row r="27854" spans="1:4" ht="18" customHeight="1" x14ac:dyDescent="0.25">
      <c r="A27854" s="308"/>
      <c r="B27854" s="309"/>
      <c r="C27854" s="308"/>
      <c r="D27854" s="310"/>
    </row>
    <row r="27855" spans="1:4" ht="18" customHeight="1" x14ac:dyDescent="0.25">
      <c r="A27855" s="308"/>
      <c r="B27855" s="309"/>
      <c r="C27855" s="308"/>
      <c r="D27855" s="310"/>
    </row>
    <row r="27856" spans="1:4" ht="18" customHeight="1" x14ac:dyDescent="0.25">
      <c r="A27856" s="308"/>
      <c r="B27856" s="309"/>
      <c r="C27856" s="308"/>
      <c r="D27856" s="310"/>
    </row>
    <row r="27857" spans="1:4" ht="18" customHeight="1" x14ac:dyDescent="0.25">
      <c r="A27857" s="308"/>
      <c r="B27857" s="309"/>
      <c r="C27857" s="308"/>
      <c r="D27857" s="310"/>
    </row>
    <row r="27858" spans="1:4" ht="18" customHeight="1" x14ac:dyDescent="0.25">
      <c r="A27858" s="308"/>
      <c r="B27858" s="309"/>
      <c r="C27858" s="308"/>
      <c r="D27858" s="310"/>
    </row>
    <row r="27859" spans="1:4" ht="18" customHeight="1" x14ac:dyDescent="0.25">
      <c r="A27859" s="308"/>
      <c r="B27859" s="309"/>
      <c r="C27859" s="308"/>
      <c r="D27859" s="310"/>
    </row>
    <row r="27860" spans="1:4" ht="18" customHeight="1" x14ac:dyDescent="0.25">
      <c r="A27860" s="308"/>
      <c r="B27860" s="309"/>
      <c r="C27860" s="308"/>
      <c r="D27860" s="310"/>
    </row>
    <row r="27861" spans="1:4" ht="18" customHeight="1" x14ac:dyDescent="0.25">
      <c r="A27861" s="308"/>
      <c r="B27861" s="309"/>
      <c r="C27861" s="308"/>
      <c r="D27861" s="310"/>
    </row>
    <row r="27862" spans="1:4" ht="18" customHeight="1" x14ac:dyDescent="0.25">
      <c r="A27862" s="308"/>
      <c r="B27862" s="309"/>
      <c r="C27862" s="308"/>
      <c r="D27862" s="310"/>
    </row>
    <row r="27863" spans="1:4" ht="18" customHeight="1" x14ac:dyDescent="0.25">
      <c r="A27863" s="308"/>
      <c r="B27863" s="309"/>
      <c r="C27863" s="308"/>
      <c r="D27863" s="310"/>
    </row>
    <row r="27864" spans="1:4" ht="18" customHeight="1" x14ac:dyDescent="0.25">
      <c r="A27864" s="308"/>
      <c r="B27864" s="309"/>
      <c r="C27864" s="308"/>
      <c r="D27864" s="310"/>
    </row>
    <row r="27865" spans="1:4" ht="18" customHeight="1" x14ac:dyDescent="0.25">
      <c r="A27865" s="308"/>
      <c r="B27865" s="309"/>
      <c r="C27865" s="308"/>
      <c r="D27865" s="310"/>
    </row>
    <row r="27866" spans="1:4" ht="18" customHeight="1" x14ac:dyDescent="0.25">
      <c r="A27866" s="308"/>
      <c r="B27866" s="309"/>
      <c r="C27866" s="308"/>
      <c r="D27866" s="310"/>
    </row>
    <row r="27867" spans="1:4" ht="18" customHeight="1" x14ac:dyDescent="0.25">
      <c r="A27867" s="308"/>
      <c r="B27867" s="309"/>
      <c r="C27867" s="308"/>
      <c r="D27867" s="310"/>
    </row>
    <row r="27868" spans="1:4" ht="9" customHeight="1" x14ac:dyDescent="0.25">
      <c r="A27868" s="308"/>
      <c r="B27868" s="309"/>
      <c r="C27868" s="308"/>
      <c r="D27868" s="310"/>
    </row>
    <row r="27869" spans="1:4" ht="9" customHeight="1" x14ac:dyDescent="0.25">
      <c r="A27869" s="308"/>
      <c r="B27869" s="309"/>
      <c r="C27869" s="308"/>
      <c r="D27869" s="310"/>
    </row>
    <row r="27870" spans="1:4" ht="9" customHeight="1" x14ac:dyDescent="0.25">
      <c r="A27870" s="308"/>
      <c r="B27870" s="309"/>
      <c r="C27870" s="308"/>
      <c r="D27870" s="310"/>
    </row>
    <row r="27871" spans="1:4" ht="9" customHeight="1" x14ac:dyDescent="0.25">
      <c r="A27871" s="308"/>
      <c r="B27871" s="309"/>
      <c r="C27871" s="308"/>
      <c r="D27871" s="310"/>
    </row>
    <row r="27872" spans="1:4" ht="9" customHeight="1" x14ac:dyDescent="0.25">
      <c r="A27872" s="308"/>
      <c r="B27872" s="309"/>
      <c r="C27872" s="308"/>
      <c r="D27872" s="310"/>
    </row>
    <row r="27873" spans="1:4" ht="9" customHeight="1" x14ac:dyDescent="0.25">
      <c r="A27873" s="308"/>
      <c r="B27873" s="309"/>
      <c r="C27873" s="308"/>
      <c r="D27873" s="310"/>
    </row>
    <row r="27874" spans="1:4" ht="9" customHeight="1" x14ac:dyDescent="0.25">
      <c r="A27874" s="308"/>
      <c r="B27874" s="309"/>
      <c r="C27874" s="308"/>
      <c r="D27874" s="310"/>
    </row>
    <row r="27875" spans="1:4" ht="9" customHeight="1" x14ac:dyDescent="0.25">
      <c r="A27875" s="308"/>
      <c r="B27875" s="309"/>
      <c r="C27875" s="308"/>
      <c r="D27875" s="310"/>
    </row>
    <row r="27876" spans="1:4" ht="9" customHeight="1" x14ac:dyDescent="0.25">
      <c r="A27876" s="308"/>
      <c r="B27876" s="309"/>
      <c r="C27876" s="308"/>
      <c r="D27876" s="310"/>
    </row>
    <row r="27877" spans="1:4" ht="9" customHeight="1" x14ac:dyDescent="0.25">
      <c r="A27877" s="308"/>
      <c r="B27877" s="309"/>
      <c r="C27877" s="308"/>
      <c r="D27877" s="310"/>
    </row>
    <row r="27878" spans="1:4" ht="9" customHeight="1" x14ac:dyDescent="0.25">
      <c r="A27878" s="308"/>
      <c r="B27878" s="309"/>
      <c r="C27878" s="308"/>
      <c r="D27878" s="310"/>
    </row>
    <row r="27879" spans="1:4" ht="9" customHeight="1" x14ac:dyDescent="0.25">
      <c r="A27879" s="308"/>
      <c r="B27879" s="309"/>
      <c r="C27879" s="308"/>
      <c r="D27879" s="310"/>
    </row>
    <row r="27880" spans="1:4" ht="9" customHeight="1" x14ac:dyDescent="0.25">
      <c r="A27880" s="308"/>
      <c r="B27880" s="309"/>
      <c r="C27880" s="308"/>
      <c r="D27880" s="310"/>
    </row>
    <row r="27881" spans="1:4" ht="9" customHeight="1" x14ac:dyDescent="0.25">
      <c r="A27881" s="308"/>
      <c r="B27881" s="309"/>
      <c r="C27881" s="308"/>
      <c r="D27881" s="310"/>
    </row>
    <row r="27882" spans="1:4" ht="9" customHeight="1" x14ac:dyDescent="0.25">
      <c r="A27882" s="308"/>
      <c r="B27882" s="309"/>
      <c r="C27882" s="308"/>
      <c r="D27882" s="310"/>
    </row>
    <row r="27883" spans="1:4" ht="9" customHeight="1" x14ac:dyDescent="0.25">
      <c r="A27883" s="308"/>
      <c r="B27883" s="309"/>
      <c r="C27883" s="308"/>
      <c r="D27883" s="310"/>
    </row>
    <row r="27884" spans="1:4" ht="9" customHeight="1" x14ac:dyDescent="0.25">
      <c r="A27884" s="308"/>
      <c r="B27884" s="309"/>
      <c r="C27884" s="308"/>
      <c r="D27884" s="310"/>
    </row>
    <row r="27885" spans="1:4" ht="9" customHeight="1" x14ac:dyDescent="0.25">
      <c r="A27885" s="308"/>
      <c r="B27885" s="309"/>
      <c r="C27885" s="308"/>
      <c r="D27885" s="310"/>
    </row>
    <row r="27886" spans="1:4" ht="9" customHeight="1" x14ac:dyDescent="0.25">
      <c r="A27886" s="308"/>
      <c r="B27886" s="309"/>
      <c r="C27886" s="308"/>
      <c r="D27886" s="310"/>
    </row>
    <row r="27887" spans="1:4" ht="9" customHeight="1" x14ac:dyDescent="0.25">
      <c r="A27887" s="308"/>
      <c r="B27887" s="309"/>
      <c r="C27887" s="308"/>
      <c r="D27887" s="310"/>
    </row>
    <row r="27888" spans="1:4" ht="9" customHeight="1" x14ac:dyDescent="0.25">
      <c r="A27888" s="308"/>
      <c r="B27888" s="309"/>
      <c r="C27888" s="308"/>
      <c r="D27888" s="310"/>
    </row>
    <row r="27889" spans="1:4" ht="9" customHeight="1" x14ac:dyDescent="0.25">
      <c r="A27889" s="308"/>
      <c r="B27889" s="309"/>
      <c r="C27889" s="308"/>
      <c r="D27889" s="310"/>
    </row>
    <row r="27890" spans="1:4" ht="9" customHeight="1" x14ac:dyDescent="0.25">
      <c r="A27890" s="308"/>
      <c r="B27890" s="309"/>
      <c r="C27890" s="308"/>
      <c r="D27890" s="310"/>
    </row>
    <row r="27891" spans="1:4" ht="9" customHeight="1" x14ac:dyDescent="0.25">
      <c r="A27891" s="308"/>
      <c r="B27891" s="309"/>
      <c r="C27891" s="308"/>
      <c r="D27891" s="310"/>
    </row>
    <row r="27892" spans="1:4" ht="9" customHeight="1" x14ac:dyDescent="0.25">
      <c r="A27892" s="308"/>
      <c r="B27892" s="309"/>
      <c r="C27892" s="308"/>
      <c r="D27892" s="310"/>
    </row>
    <row r="27893" spans="1:4" ht="9" customHeight="1" x14ac:dyDescent="0.25">
      <c r="A27893" s="308"/>
      <c r="B27893" s="309"/>
      <c r="C27893" s="308"/>
      <c r="D27893" s="310"/>
    </row>
    <row r="27894" spans="1:4" ht="9" customHeight="1" x14ac:dyDescent="0.25">
      <c r="A27894" s="308"/>
      <c r="B27894" s="309"/>
      <c r="C27894" s="308"/>
      <c r="D27894" s="310"/>
    </row>
    <row r="27895" spans="1:4" ht="9" customHeight="1" x14ac:dyDescent="0.25">
      <c r="A27895" s="308"/>
      <c r="B27895" s="309"/>
      <c r="C27895" s="308"/>
      <c r="D27895" s="310"/>
    </row>
    <row r="27896" spans="1:4" ht="9" customHeight="1" x14ac:dyDescent="0.25">
      <c r="A27896" s="308"/>
      <c r="B27896" s="309"/>
      <c r="C27896" s="308"/>
      <c r="D27896" s="310"/>
    </row>
    <row r="27897" spans="1:4" ht="9" customHeight="1" x14ac:dyDescent="0.25">
      <c r="A27897" s="308"/>
      <c r="B27897" s="309"/>
      <c r="C27897" s="308"/>
      <c r="D27897" s="310"/>
    </row>
    <row r="27898" spans="1:4" ht="9" customHeight="1" x14ac:dyDescent="0.25">
      <c r="A27898" s="308"/>
      <c r="B27898" s="309"/>
      <c r="C27898" s="308"/>
      <c r="D27898" s="310"/>
    </row>
    <row r="27899" spans="1:4" ht="9" customHeight="1" x14ac:dyDescent="0.25">
      <c r="A27899" s="308"/>
      <c r="B27899" s="309"/>
      <c r="C27899" s="308"/>
      <c r="D27899" s="310"/>
    </row>
    <row r="27900" spans="1:4" ht="9" customHeight="1" x14ac:dyDescent="0.25">
      <c r="A27900" s="308"/>
      <c r="B27900" s="309"/>
      <c r="C27900" s="308"/>
      <c r="D27900" s="310"/>
    </row>
    <row r="27901" spans="1:4" ht="9" customHeight="1" x14ac:dyDescent="0.25">
      <c r="A27901" s="308"/>
      <c r="B27901" s="309"/>
      <c r="C27901" s="308"/>
      <c r="D27901" s="310"/>
    </row>
    <row r="27902" spans="1:4" ht="9" customHeight="1" x14ac:dyDescent="0.25">
      <c r="A27902" s="308"/>
      <c r="B27902" s="309"/>
      <c r="C27902" s="308"/>
      <c r="D27902" s="310"/>
    </row>
    <row r="27903" spans="1:4" ht="9" customHeight="1" x14ac:dyDescent="0.25">
      <c r="A27903" s="308"/>
      <c r="B27903" s="309"/>
      <c r="C27903" s="308"/>
      <c r="D27903" s="310"/>
    </row>
    <row r="27904" spans="1:4" ht="9" customHeight="1" x14ac:dyDescent="0.25">
      <c r="A27904" s="308"/>
      <c r="B27904" s="309"/>
      <c r="C27904" s="308"/>
      <c r="D27904" s="310"/>
    </row>
    <row r="27905" spans="1:4" ht="9" customHeight="1" x14ac:dyDescent="0.25">
      <c r="A27905" s="308"/>
      <c r="B27905" s="309"/>
      <c r="C27905" s="308"/>
      <c r="D27905" s="310"/>
    </row>
    <row r="27906" spans="1:4" ht="9" customHeight="1" x14ac:dyDescent="0.25">
      <c r="A27906" s="308"/>
      <c r="B27906" s="309"/>
      <c r="C27906" s="308"/>
      <c r="D27906" s="310"/>
    </row>
    <row r="27907" spans="1:4" ht="9" customHeight="1" x14ac:dyDescent="0.25">
      <c r="A27907" s="308"/>
      <c r="B27907" s="309"/>
      <c r="C27907" s="308"/>
      <c r="D27907" s="310"/>
    </row>
    <row r="27908" spans="1:4" ht="9" customHeight="1" x14ac:dyDescent="0.25">
      <c r="A27908" s="308"/>
      <c r="B27908" s="309"/>
      <c r="C27908" s="308"/>
      <c r="D27908" s="310"/>
    </row>
    <row r="27909" spans="1:4" ht="9" customHeight="1" x14ac:dyDescent="0.25">
      <c r="A27909" s="308"/>
      <c r="B27909" s="309"/>
      <c r="C27909" s="308"/>
      <c r="D27909" s="310"/>
    </row>
    <row r="27910" spans="1:4" ht="9" customHeight="1" x14ac:dyDescent="0.25">
      <c r="A27910" s="308"/>
      <c r="B27910" s="309"/>
      <c r="C27910" s="308"/>
      <c r="D27910" s="310"/>
    </row>
    <row r="27911" spans="1:4" ht="9" customHeight="1" x14ac:dyDescent="0.25">
      <c r="A27911" s="308"/>
      <c r="B27911" s="309"/>
      <c r="C27911" s="308"/>
      <c r="D27911" s="310"/>
    </row>
    <row r="27912" spans="1:4" ht="9" customHeight="1" x14ac:dyDescent="0.25">
      <c r="A27912" s="308"/>
      <c r="B27912" s="309"/>
      <c r="C27912" s="308"/>
      <c r="D27912" s="310"/>
    </row>
    <row r="27913" spans="1:4" ht="9" customHeight="1" x14ac:dyDescent="0.25">
      <c r="A27913" s="308"/>
      <c r="B27913" s="309"/>
      <c r="C27913" s="308"/>
      <c r="D27913" s="310"/>
    </row>
    <row r="27914" spans="1:4" ht="9" customHeight="1" x14ac:dyDescent="0.25">
      <c r="A27914" s="308"/>
      <c r="B27914" s="309"/>
      <c r="C27914" s="308"/>
      <c r="D27914" s="310"/>
    </row>
    <row r="27915" spans="1:4" ht="9" customHeight="1" x14ac:dyDescent="0.25">
      <c r="A27915" s="308"/>
      <c r="B27915" s="309"/>
      <c r="C27915" s="308"/>
      <c r="D27915" s="310"/>
    </row>
    <row r="27916" spans="1:4" ht="9" customHeight="1" x14ac:dyDescent="0.25">
      <c r="A27916" s="308"/>
      <c r="B27916" s="309"/>
      <c r="C27916" s="308"/>
      <c r="D27916" s="310"/>
    </row>
    <row r="27917" spans="1:4" ht="9" customHeight="1" x14ac:dyDescent="0.25">
      <c r="A27917" s="308"/>
      <c r="B27917" s="309"/>
      <c r="C27917" s="308"/>
      <c r="D27917" s="310"/>
    </row>
    <row r="27918" spans="1:4" ht="9" customHeight="1" x14ac:dyDescent="0.25">
      <c r="A27918" s="308"/>
      <c r="B27918" s="309"/>
      <c r="C27918" s="308"/>
      <c r="D27918" s="310"/>
    </row>
    <row r="27919" spans="1:4" ht="9" customHeight="1" x14ac:dyDescent="0.25">
      <c r="A27919" s="308"/>
      <c r="B27919" s="309"/>
      <c r="C27919" s="308"/>
      <c r="D27919" s="310"/>
    </row>
    <row r="27920" spans="1:4" ht="9" customHeight="1" x14ac:dyDescent="0.25">
      <c r="A27920" s="308"/>
      <c r="B27920" s="309"/>
      <c r="C27920" s="308"/>
      <c r="D27920" s="310"/>
    </row>
    <row r="27921" spans="1:4" ht="9" customHeight="1" x14ac:dyDescent="0.25">
      <c r="A27921" s="308"/>
      <c r="B27921" s="309"/>
      <c r="C27921" s="308"/>
      <c r="D27921" s="310"/>
    </row>
    <row r="27922" spans="1:4" ht="9" customHeight="1" x14ac:dyDescent="0.25">
      <c r="A27922" s="308"/>
      <c r="B27922" s="309"/>
      <c r="C27922" s="308"/>
      <c r="D27922" s="310"/>
    </row>
    <row r="27923" spans="1:4" ht="9" customHeight="1" x14ac:dyDescent="0.25">
      <c r="A27923" s="308"/>
      <c r="B27923" s="309"/>
      <c r="C27923" s="308"/>
      <c r="D27923" s="310"/>
    </row>
    <row r="27924" spans="1:4" ht="9" customHeight="1" x14ac:dyDescent="0.25">
      <c r="A27924" s="308"/>
      <c r="B27924" s="309"/>
      <c r="C27924" s="308"/>
      <c r="D27924" s="310"/>
    </row>
    <row r="27925" spans="1:4" ht="9" customHeight="1" x14ac:dyDescent="0.25">
      <c r="A27925" s="308"/>
      <c r="B27925" s="309"/>
      <c r="C27925" s="308"/>
      <c r="D27925" s="310"/>
    </row>
    <row r="27926" spans="1:4" ht="9" customHeight="1" x14ac:dyDescent="0.25">
      <c r="A27926" s="308"/>
      <c r="B27926" s="309"/>
      <c r="C27926" s="308"/>
      <c r="D27926" s="310"/>
    </row>
    <row r="27927" spans="1:4" ht="9" customHeight="1" x14ac:dyDescent="0.25">
      <c r="A27927" s="308"/>
      <c r="B27927" s="309"/>
      <c r="C27927" s="308"/>
      <c r="D27927" s="310"/>
    </row>
    <row r="27928" spans="1:4" ht="9" customHeight="1" x14ac:dyDescent="0.25">
      <c r="A27928" s="308"/>
      <c r="B27928" s="309"/>
      <c r="C27928" s="308"/>
      <c r="D27928" s="310"/>
    </row>
    <row r="27929" spans="1:4" ht="9" customHeight="1" x14ac:dyDescent="0.25">
      <c r="A27929" s="308"/>
      <c r="B27929" s="309"/>
      <c r="C27929" s="308"/>
      <c r="D27929" s="310"/>
    </row>
    <row r="27930" spans="1:4" ht="9" customHeight="1" x14ac:dyDescent="0.25">
      <c r="A27930" s="308"/>
      <c r="B27930" s="309"/>
      <c r="C27930" s="308"/>
      <c r="D27930" s="310"/>
    </row>
    <row r="27931" spans="1:4" ht="9" customHeight="1" x14ac:dyDescent="0.25">
      <c r="A27931" s="308"/>
      <c r="B27931" s="309"/>
      <c r="C27931" s="308"/>
      <c r="D27931" s="310"/>
    </row>
    <row r="27932" spans="1:4" ht="9" customHeight="1" x14ac:dyDescent="0.25">
      <c r="A27932" s="308"/>
      <c r="B27932" s="309"/>
      <c r="C27932" s="308"/>
      <c r="D27932" s="310"/>
    </row>
    <row r="27933" spans="1:4" ht="9" customHeight="1" x14ac:dyDescent="0.25">
      <c r="A27933" s="308"/>
      <c r="B27933" s="309"/>
      <c r="C27933" s="308"/>
      <c r="D27933" s="310"/>
    </row>
    <row r="27934" spans="1:4" ht="9" customHeight="1" x14ac:dyDescent="0.25">
      <c r="A27934" s="308"/>
      <c r="B27934" s="309"/>
      <c r="C27934" s="308"/>
      <c r="D27934" s="310"/>
    </row>
    <row r="27935" spans="1:4" ht="9" customHeight="1" x14ac:dyDescent="0.25">
      <c r="A27935" s="308"/>
      <c r="B27935" s="309"/>
      <c r="C27935" s="308"/>
      <c r="D27935" s="310"/>
    </row>
    <row r="27936" spans="1:4" ht="9" customHeight="1" x14ac:dyDescent="0.25">
      <c r="A27936" s="308"/>
      <c r="B27936" s="309"/>
      <c r="C27936" s="308"/>
      <c r="D27936" s="310"/>
    </row>
    <row r="27937" spans="1:4" ht="9" customHeight="1" x14ac:dyDescent="0.25">
      <c r="A27937" s="308"/>
      <c r="B27937" s="309"/>
      <c r="C27937" s="308"/>
      <c r="D27937" s="310"/>
    </row>
    <row r="27938" spans="1:4" ht="9" customHeight="1" x14ac:dyDescent="0.25">
      <c r="A27938" s="308"/>
      <c r="B27938" s="309"/>
      <c r="C27938" s="308"/>
      <c r="D27938" s="310"/>
    </row>
    <row r="27939" spans="1:4" ht="9" customHeight="1" x14ac:dyDescent="0.25">
      <c r="A27939" s="308"/>
      <c r="B27939" s="309"/>
      <c r="C27939" s="308"/>
      <c r="D27939" s="310"/>
    </row>
    <row r="27940" spans="1:4" ht="9" customHeight="1" x14ac:dyDescent="0.25">
      <c r="A27940" s="308"/>
      <c r="B27940" s="309"/>
      <c r="C27940" s="308"/>
      <c r="D27940" s="310"/>
    </row>
    <row r="27941" spans="1:4" ht="9" customHeight="1" x14ac:dyDescent="0.25">
      <c r="A27941" s="308"/>
      <c r="B27941" s="309"/>
      <c r="C27941" s="308"/>
      <c r="D27941" s="310"/>
    </row>
    <row r="27942" spans="1:4" ht="9" customHeight="1" x14ac:dyDescent="0.25">
      <c r="A27942" s="308"/>
      <c r="B27942" s="309"/>
      <c r="C27942" s="308"/>
      <c r="D27942" s="310"/>
    </row>
    <row r="27943" spans="1:4" ht="9" customHeight="1" x14ac:dyDescent="0.25">
      <c r="A27943" s="308"/>
      <c r="B27943" s="309"/>
      <c r="C27943" s="308"/>
      <c r="D27943" s="310"/>
    </row>
    <row r="27944" spans="1:4" ht="9" customHeight="1" x14ac:dyDescent="0.25">
      <c r="A27944" s="308"/>
      <c r="B27944" s="309"/>
      <c r="C27944" s="308"/>
      <c r="D27944" s="310"/>
    </row>
    <row r="27945" spans="1:4" ht="9" customHeight="1" x14ac:dyDescent="0.25">
      <c r="A27945" s="308"/>
      <c r="B27945" s="309"/>
      <c r="C27945" s="308"/>
      <c r="D27945" s="310"/>
    </row>
    <row r="27946" spans="1:4" ht="18" customHeight="1" x14ac:dyDescent="0.25">
      <c r="A27946" s="308"/>
      <c r="B27946" s="309"/>
      <c r="C27946" s="308"/>
      <c r="D27946" s="310"/>
    </row>
    <row r="27947" spans="1:4" ht="18" customHeight="1" x14ac:dyDescent="0.25">
      <c r="A27947" s="308"/>
      <c r="B27947" s="309"/>
      <c r="C27947" s="308"/>
      <c r="D27947" s="310"/>
    </row>
    <row r="27948" spans="1:4" ht="18" customHeight="1" x14ac:dyDescent="0.25">
      <c r="A27948" s="308"/>
      <c r="B27948" s="309"/>
      <c r="C27948" s="308"/>
      <c r="D27948" s="310"/>
    </row>
    <row r="27949" spans="1:4" ht="18" customHeight="1" x14ac:dyDescent="0.25">
      <c r="A27949" s="308"/>
      <c r="B27949" s="309"/>
      <c r="C27949" s="308"/>
      <c r="D27949" s="310"/>
    </row>
    <row r="27950" spans="1:4" ht="18" customHeight="1" x14ac:dyDescent="0.25">
      <c r="A27950" s="308"/>
      <c r="B27950" s="309"/>
      <c r="C27950" s="308"/>
      <c r="D27950" s="310"/>
    </row>
    <row r="27951" spans="1:4" ht="18" customHeight="1" x14ac:dyDescent="0.25">
      <c r="A27951" s="308"/>
      <c r="B27951" s="309"/>
      <c r="C27951" s="308"/>
      <c r="D27951" s="310"/>
    </row>
    <row r="27952" spans="1:4" ht="18" customHeight="1" x14ac:dyDescent="0.25">
      <c r="A27952" s="308"/>
      <c r="B27952" s="309"/>
      <c r="C27952" s="308"/>
      <c r="D27952" s="310"/>
    </row>
    <row r="27953" spans="1:4" ht="18" customHeight="1" x14ac:dyDescent="0.25">
      <c r="A27953" s="308"/>
      <c r="B27953" s="309"/>
      <c r="C27953" s="308"/>
      <c r="D27953" s="310"/>
    </row>
    <row r="27954" spans="1:4" ht="9" customHeight="1" x14ac:dyDescent="0.25">
      <c r="A27954" s="308"/>
      <c r="B27954" s="309"/>
      <c r="C27954" s="308"/>
      <c r="D27954" s="310"/>
    </row>
    <row r="27955" spans="1:4" ht="9" customHeight="1" x14ac:dyDescent="0.25">
      <c r="A27955" s="308"/>
      <c r="B27955" s="309"/>
      <c r="C27955" s="308"/>
      <c r="D27955" s="310"/>
    </row>
    <row r="27956" spans="1:4" ht="9" customHeight="1" x14ac:dyDescent="0.25">
      <c r="A27956" s="308"/>
      <c r="B27956" s="309"/>
      <c r="C27956" s="308"/>
      <c r="D27956" s="310"/>
    </row>
    <row r="27957" spans="1:4" ht="9" customHeight="1" x14ac:dyDescent="0.25">
      <c r="A27957" s="308"/>
      <c r="B27957" s="309"/>
      <c r="C27957" s="308"/>
      <c r="D27957" s="310"/>
    </row>
    <row r="27958" spans="1:4" ht="9" customHeight="1" x14ac:dyDescent="0.25">
      <c r="A27958" s="308"/>
      <c r="B27958" s="309"/>
      <c r="C27958" s="308"/>
      <c r="D27958" s="310"/>
    </row>
    <row r="27959" spans="1:4" ht="9" customHeight="1" x14ac:dyDescent="0.25">
      <c r="A27959" s="308"/>
      <c r="B27959" s="309"/>
      <c r="C27959" s="308"/>
      <c r="D27959" s="310"/>
    </row>
    <row r="27960" spans="1:4" ht="9" customHeight="1" x14ac:dyDescent="0.25">
      <c r="A27960" s="308"/>
      <c r="B27960" s="309"/>
      <c r="C27960" s="308"/>
      <c r="D27960" s="310"/>
    </row>
    <row r="27961" spans="1:4" ht="9" customHeight="1" x14ac:dyDescent="0.25">
      <c r="A27961" s="308"/>
      <c r="B27961" s="309"/>
      <c r="C27961" s="308"/>
      <c r="D27961" s="310"/>
    </row>
    <row r="27962" spans="1:4" ht="9" customHeight="1" x14ac:dyDescent="0.25">
      <c r="A27962" s="308"/>
      <c r="B27962" s="309"/>
      <c r="C27962" s="308"/>
      <c r="D27962" s="310"/>
    </row>
    <row r="27963" spans="1:4" ht="9" customHeight="1" x14ac:dyDescent="0.25">
      <c r="A27963" s="308"/>
      <c r="B27963" s="309"/>
      <c r="C27963" s="308"/>
      <c r="D27963" s="310"/>
    </row>
    <row r="27964" spans="1:4" ht="9" customHeight="1" x14ac:dyDescent="0.25">
      <c r="A27964" s="308"/>
      <c r="B27964" s="309"/>
      <c r="C27964" s="308"/>
      <c r="D27964" s="310"/>
    </row>
    <row r="27965" spans="1:4" ht="9" customHeight="1" x14ac:dyDescent="0.25">
      <c r="A27965" s="308"/>
      <c r="B27965" s="309"/>
      <c r="C27965" s="308"/>
      <c r="D27965" s="310"/>
    </row>
    <row r="27966" spans="1:4" ht="9" customHeight="1" x14ac:dyDescent="0.25">
      <c r="A27966" s="308"/>
      <c r="B27966" s="309"/>
      <c r="C27966" s="308"/>
      <c r="D27966" s="310"/>
    </row>
    <row r="27967" spans="1:4" ht="9" customHeight="1" x14ac:dyDescent="0.25">
      <c r="A27967" s="308"/>
      <c r="B27967" s="309"/>
      <c r="C27967" s="308"/>
      <c r="D27967" s="310"/>
    </row>
    <row r="27968" spans="1:4" ht="9" customHeight="1" x14ac:dyDescent="0.25">
      <c r="A27968" s="308"/>
      <c r="B27968" s="309"/>
      <c r="C27968" s="308"/>
      <c r="D27968" s="310"/>
    </row>
    <row r="27969" spans="1:4" ht="9" customHeight="1" x14ac:dyDescent="0.25">
      <c r="A27969" s="308"/>
      <c r="B27969" s="309"/>
      <c r="C27969" s="308"/>
      <c r="D27969" s="310"/>
    </row>
    <row r="27970" spans="1:4" ht="9" customHeight="1" x14ac:dyDescent="0.25">
      <c r="A27970" s="308"/>
      <c r="B27970" s="309"/>
      <c r="C27970" s="308"/>
      <c r="D27970" s="310"/>
    </row>
    <row r="27971" spans="1:4" ht="9" customHeight="1" x14ac:dyDescent="0.25">
      <c r="A27971" s="308"/>
      <c r="B27971" s="309"/>
      <c r="C27971" s="308"/>
      <c r="D27971" s="310"/>
    </row>
    <row r="27972" spans="1:4" ht="9" customHeight="1" x14ac:dyDescent="0.25">
      <c r="A27972" s="308"/>
      <c r="B27972" s="309"/>
      <c r="C27972" s="308"/>
      <c r="D27972" s="310"/>
    </row>
    <row r="27973" spans="1:4" ht="9" customHeight="1" x14ac:dyDescent="0.25">
      <c r="A27973" s="308"/>
      <c r="B27973" s="309"/>
      <c r="C27973" s="308"/>
      <c r="D27973" s="310"/>
    </row>
    <row r="27974" spans="1:4" ht="9" customHeight="1" x14ac:dyDescent="0.25">
      <c r="A27974" s="308"/>
      <c r="B27974" s="309"/>
      <c r="C27974" s="308"/>
      <c r="D27974" s="310"/>
    </row>
    <row r="27975" spans="1:4" ht="9" customHeight="1" x14ac:dyDescent="0.25">
      <c r="A27975" s="308"/>
      <c r="B27975" s="309"/>
      <c r="C27975" s="308"/>
      <c r="D27975" s="310"/>
    </row>
    <row r="27976" spans="1:4" ht="9" customHeight="1" x14ac:dyDescent="0.25">
      <c r="A27976" s="308"/>
      <c r="B27976" s="309"/>
      <c r="C27976" s="308"/>
      <c r="D27976" s="310"/>
    </row>
    <row r="27977" spans="1:4" ht="9" customHeight="1" x14ac:dyDescent="0.25">
      <c r="A27977" s="308"/>
      <c r="B27977" s="309"/>
      <c r="C27977" s="308"/>
      <c r="D27977" s="310"/>
    </row>
    <row r="27978" spans="1:4" ht="9" customHeight="1" x14ac:dyDescent="0.25">
      <c r="A27978" s="308"/>
      <c r="B27978" s="309"/>
      <c r="C27978" s="308"/>
      <c r="D27978" s="310"/>
    </row>
    <row r="27979" spans="1:4" ht="9" customHeight="1" x14ac:dyDescent="0.25">
      <c r="A27979" s="308"/>
      <c r="B27979" s="309"/>
      <c r="C27979" s="308"/>
      <c r="D27979" s="310"/>
    </row>
    <row r="27980" spans="1:4" ht="9" customHeight="1" x14ac:dyDescent="0.25">
      <c r="A27980" s="308"/>
      <c r="B27980" s="309"/>
      <c r="C27980" s="308"/>
      <c r="D27980" s="310"/>
    </row>
    <row r="27981" spans="1:4" ht="9" customHeight="1" x14ac:dyDescent="0.25">
      <c r="A27981" s="308"/>
      <c r="B27981" s="309"/>
      <c r="C27981" s="308"/>
      <c r="D27981" s="310"/>
    </row>
    <row r="27982" spans="1:4" ht="9" customHeight="1" x14ac:dyDescent="0.25">
      <c r="A27982" s="308"/>
      <c r="B27982" s="309"/>
      <c r="C27982" s="308"/>
      <c r="D27982" s="310"/>
    </row>
    <row r="27983" spans="1:4" ht="9" customHeight="1" x14ac:dyDescent="0.25">
      <c r="A27983" s="308"/>
      <c r="B27983" s="309"/>
      <c r="C27983" s="308"/>
      <c r="D27983" s="310"/>
    </row>
    <row r="27984" spans="1:4" ht="18" customHeight="1" x14ac:dyDescent="0.25">
      <c r="A27984" s="308"/>
      <c r="B27984" s="309"/>
      <c r="C27984" s="308"/>
      <c r="D27984" s="310"/>
    </row>
    <row r="27985" spans="1:4" ht="18" customHeight="1" x14ac:dyDescent="0.25">
      <c r="A27985" s="308"/>
      <c r="B27985" s="309"/>
      <c r="C27985" s="308"/>
      <c r="D27985" s="310"/>
    </row>
    <row r="27986" spans="1:4" ht="18" customHeight="1" x14ac:dyDescent="0.25">
      <c r="A27986" s="308"/>
      <c r="B27986" s="309"/>
      <c r="C27986" s="308"/>
      <c r="D27986" s="310"/>
    </row>
    <row r="27987" spans="1:4" ht="18" customHeight="1" x14ac:dyDescent="0.25">
      <c r="A27987" s="308"/>
      <c r="B27987" s="309"/>
      <c r="C27987" s="308"/>
      <c r="D27987" s="310"/>
    </row>
    <row r="27988" spans="1:4" ht="18" customHeight="1" x14ac:dyDescent="0.25">
      <c r="A27988" s="308"/>
      <c r="B27988" s="309"/>
      <c r="C27988" s="308"/>
      <c r="D27988" s="310"/>
    </row>
    <row r="27989" spans="1:4" ht="18" customHeight="1" x14ac:dyDescent="0.25">
      <c r="A27989" s="308"/>
      <c r="B27989" s="309"/>
      <c r="C27989" s="308"/>
      <c r="D27989" s="310"/>
    </row>
    <row r="27990" spans="1:4" ht="18" customHeight="1" x14ac:dyDescent="0.25">
      <c r="A27990" s="308"/>
      <c r="B27990" s="309"/>
      <c r="C27990" s="308"/>
      <c r="D27990" s="310"/>
    </row>
    <row r="27991" spans="1:4" ht="18" customHeight="1" x14ac:dyDescent="0.25">
      <c r="A27991" s="308"/>
      <c r="B27991" s="309"/>
      <c r="C27991" s="308"/>
      <c r="D27991" s="310"/>
    </row>
    <row r="27992" spans="1:4" ht="18" customHeight="1" x14ac:dyDescent="0.25">
      <c r="A27992" s="308"/>
      <c r="B27992" s="309"/>
      <c r="C27992" s="308"/>
      <c r="D27992" s="310"/>
    </row>
    <row r="27993" spans="1:4" ht="9" customHeight="1" x14ac:dyDescent="0.25">
      <c r="A27993" s="308"/>
      <c r="B27993" s="309"/>
      <c r="C27993" s="308"/>
      <c r="D27993" s="310"/>
    </row>
    <row r="27994" spans="1:4" ht="9" customHeight="1" x14ac:dyDescent="0.25">
      <c r="A27994" s="308"/>
      <c r="B27994" s="309"/>
      <c r="C27994" s="308"/>
      <c r="D27994" s="310"/>
    </row>
    <row r="27995" spans="1:4" ht="18" customHeight="1" x14ac:dyDescent="0.25">
      <c r="A27995" s="308"/>
      <c r="B27995" s="309"/>
      <c r="C27995" s="308"/>
      <c r="D27995" s="310"/>
    </row>
    <row r="27996" spans="1:4" ht="18" customHeight="1" x14ac:dyDescent="0.25">
      <c r="A27996" s="308"/>
      <c r="B27996" s="309"/>
      <c r="C27996" s="308"/>
      <c r="D27996" s="310"/>
    </row>
    <row r="27997" spans="1:4" ht="18" customHeight="1" x14ac:dyDescent="0.25">
      <c r="A27997" s="308"/>
      <c r="B27997" s="309"/>
      <c r="C27997" s="308"/>
      <c r="D27997" s="310"/>
    </row>
    <row r="27998" spans="1:4" ht="18" customHeight="1" x14ac:dyDescent="0.25">
      <c r="A27998" s="308"/>
      <c r="B27998" s="309"/>
      <c r="C27998" s="308"/>
      <c r="D27998" s="310"/>
    </row>
    <row r="27999" spans="1:4" ht="18" customHeight="1" x14ac:dyDescent="0.25">
      <c r="A27999" s="308"/>
      <c r="B27999" s="309"/>
      <c r="C27999" s="308"/>
      <c r="D27999" s="310"/>
    </row>
    <row r="28000" spans="1:4" ht="9" customHeight="1" x14ac:dyDescent="0.25">
      <c r="A28000" s="308"/>
      <c r="B28000" s="309"/>
      <c r="C28000" s="308"/>
      <c r="D28000" s="310"/>
    </row>
    <row r="28001" spans="1:4" ht="9" customHeight="1" x14ac:dyDescent="0.25">
      <c r="A28001" s="308"/>
      <c r="B28001" s="309"/>
      <c r="C28001" s="308"/>
      <c r="D28001" s="310"/>
    </row>
    <row r="28002" spans="1:4" ht="9" customHeight="1" x14ac:dyDescent="0.25">
      <c r="A28002" s="308"/>
      <c r="B28002" s="309"/>
      <c r="C28002" s="308"/>
      <c r="D28002" s="310"/>
    </row>
    <row r="28003" spans="1:4" ht="9" customHeight="1" x14ac:dyDescent="0.25">
      <c r="A28003" s="308"/>
      <c r="B28003" s="309"/>
      <c r="C28003" s="308"/>
      <c r="D28003" s="310"/>
    </row>
    <row r="28004" spans="1:4" ht="9" customHeight="1" x14ac:dyDescent="0.25">
      <c r="A28004" s="308"/>
      <c r="B28004" s="309"/>
      <c r="C28004" s="308"/>
      <c r="D28004" s="310"/>
    </row>
    <row r="28005" spans="1:4" ht="9" customHeight="1" x14ac:dyDescent="0.25">
      <c r="A28005" s="308"/>
      <c r="B28005" s="309"/>
      <c r="C28005" s="308"/>
      <c r="D28005" s="310"/>
    </row>
    <row r="28006" spans="1:4" ht="9" customHeight="1" x14ac:dyDescent="0.25">
      <c r="A28006" s="308"/>
      <c r="B28006" s="309"/>
      <c r="C28006" s="308"/>
      <c r="D28006" s="310"/>
    </row>
    <row r="28007" spans="1:4" ht="9" customHeight="1" x14ac:dyDescent="0.25">
      <c r="A28007" s="308"/>
      <c r="B28007" s="309"/>
      <c r="C28007" s="308"/>
      <c r="D28007" s="310"/>
    </row>
    <row r="28008" spans="1:4" ht="9" customHeight="1" x14ac:dyDescent="0.25">
      <c r="A28008" s="308"/>
      <c r="B28008" s="309"/>
      <c r="C28008" s="308"/>
      <c r="D28008" s="310"/>
    </row>
    <row r="28009" spans="1:4" ht="9" customHeight="1" x14ac:dyDescent="0.25">
      <c r="A28009" s="308"/>
      <c r="B28009" s="309"/>
      <c r="C28009" s="308"/>
      <c r="D28009" s="310"/>
    </row>
    <row r="28010" spans="1:4" ht="9" customHeight="1" x14ac:dyDescent="0.25">
      <c r="A28010" s="308"/>
      <c r="B28010" s="309"/>
      <c r="C28010" s="308"/>
      <c r="D28010" s="310"/>
    </row>
    <row r="28011" spans="1:4" ht="9" customHeight="1" x14ac:dyDescent="0.25">
      <c r="A28011" s="308"/>
      <c r="B28011" s="309"/>
      <c r="C28011" s="308"/>
      <c r="D28011" s="310"/>
    </row>
    <row r="28012" spans="1:4" ht="9" customHeight="1" x14ac:dyDescent="0.25">
      <c r="A28012" s="308"/>
      <c r="B28012" s="309"/>
      <c r="C28012" s="308"/>
      <c r="D28012" s="310"/>
    </row>
    <row r="28013" spans="1:4" ht="9" customHeight="1" x14ac:dyDescent="0.25">
      <c r="A28013" s="308"/>
      <c r="B28013" s="309"/>
      <c r="C28013" s="308"/>
      <c r="D28013" s="310"/>
    </row>
    <row r="28014" spans="1:4" ht="9" customHeight="1" x14ac:dyDescent="0.25">
      <c r="A28014" s="308"/>
      <c r="B28014" s="309"/>
      <c r="C28014" s="308"/>
      <c r="D28014" s="310"/>
    </row>
    <row r="28015" spans="1:4" ht="9" customHeight="1" x14ac:dyDescent="0.25">
      <c r="A28015" s="308"/>
      <c r="B28015" s="309"/>
      <c r="C28015" s="308"/>
      <c r="D28015" s="310"/>
    </row>
    <row r="28016" spans="1:4" ht="9" customHeight="1" x14ac:dyDescent="0.25">
      <c r="A28016" s="308"/>
      <c r="B28016" s="309"/>
      <c r="C28016" s="308"/>
      <c r="D28016" s="310"/>
    </row>
    <row r="28017" spans="1:4" ht="9" customHeight="1" x14ac:dyDescent="0.25">
      <c r="A28017" s="308"/>
      <c r="B28017" s="309"/>
      <c r="C28017" s="308"/>
      <c r="D28017" s="310"/>
    </row>
    <row r="28018" spans="1:4" ht="9" customHeight="1" x14ac:dyDescent="0.25">
      <c r="A28018" s="308"/>
      <c r="B28018" s="309"/>
      <c r="C28018" s="308"/>
      <c r="D28018" s="310"/>
    </row>
    <row r="28019" spans="1:4" ht="9" customHeight="1" x14ac:dyDescent="0.25">
      <c r="A28019" s="308"/>
      <c r="B28019" s="309"/>
      <c r="C28019" s="308"/>
      <c r="D28019" s="310"/>
    </row>
    <row r="28020" spans="1:4" ht="9" customHeight="1" x14ac:dyDescent="0.25">
      <c r="A28020" s="308"/>
      <c r="B28020" s="309"/>
      <c r="C28020" s="308"/>
      <c r="D28020" s="310"/>
    </row>
    <row r="28021" spans="1:4" ht="9" customHeight="1" x14ac:dyDescent="0.25">
      <c r="A28021" s="308"/>
      <c r="B28021" s="309"/>
      <c r="C28021" s="308"/>
      <c r="D28021" s="310"/>
    </row>
    <row r="28022" spans="1:4" ht="9" customHeight="1" x14ac:dyDescent="0.25">
      <c r="A28022" s="308"/>
      <c r="B28022" s="309"/>
      <c r="C28022" s="308"/>
      <c r="D28022" s="310"/>
    </row>
    <row r="28023" spans="1:4" ht="9" customHeight="1" x14ac:dyDescent="0.25">
      <c r="A28023" s="308"/>
      <c r="B28023" s="309"/>
      <c r="C28023" s="308"/>
      <c r="D28023" s="310"/>
    </row>
    <row r="28024" spans="1:4" ht="9" customHeight="1" x14ac:dyDescent="0.25">
      <c r="A28024" s="308"/>
      <c r="B28024" s="309"/>
      <c r="C28024" s="308"/>
      <c r="D28024" s="310"/>
    </row>
    <row r="28025" spans="1:4" ht="9" customHeight="1" x14ac:dyDescent="0.25">
      <c r="A28025" s="308"/>
      <c r="B28025" s="309"/>
      <c r="C28025" s="308"/>
      <c r="D28025" s="310"/>
    </row>
    <row r="28026" spans="1:4" ht="9" customHeight="1" x14ac:dyDescent="0.25">
      <c r="A28026" s="308"/>
      <c r="B28026" s="309"/>
      <c r="C28026" s="308"/>
      <c r="D28026" s="310"/>
    </row>
    <row r="28027" spans="1:4" ht="9" customHeight="1" x14ac:dyDescent="0.25">
      <c r="A28027" s="308"/>
      <c r="B28027" s="309"/>
      <c r="C28027" s="308"/>
      <c r="D28027" s="310"/>
    </row>
    <row r="28028" spans="1:4" ht="9" customHeight="1" x14ac:dyDescent="0.25">
      <c r="A28028" s="308"/>
      <c r="B28028" s="309"/>
      <c r="C28028" s="308"/>
      <c r="D28028" s="310"/>
    </row>
    <row r="28029" spans="1:4" ht="9" customHeight="1" x14ac:dyDescent="0.25">
      <c r="A28029" s="308"/>
      <c r="B28029" s="309"/>
      <c r="C28029" s="308"/>
      <c r="D28029" s="310"/>
    </row>
    <row r="28030" spans="1:4" ht="9" customHeight="1" x14ac:dyDescent="0.25">
      <c r="A28030" s="308"/>
      <c r="B28030" s="309"/>
      <c r="C28030" s="308"/>
      <c r="D28030" s="310"/>
    </row>
    <row r="28031" spans="1:4" ht="9" customHeight="1" x14ac:dyDescent="0.25">
      <c r="A28031" s="308"/>
      <c r="B28031" s="309"/>
      <c r="C28031" s="308"/>
      <c r="D28031" s="310"/>
    </row>
    <row r="28032" spans="1:4" ht="9" customHeight="1" x14ac:dyDescent="0.25">
      <c r="A28032" s="308"/>
      <c r="B28032" s="309"/>
      <c r="C28032" s="308"/>
      <c r="D28032" s="310"/>
    </row>
    <row r="28033" spans="1:4" ht="9" customHeight="1" x14ac:dyDescent="0.25">
      <c r="A28033" s="308"/>
      <c r="B28033" s="309"/>
      <c r="C28033" s="308"/>
      <c r="D28033" s="310"/>
    </row>
    <row r="28034" spans="1:4" ht="9" customHeight="1" x14ac:dyDescent="0.25">
      <c r="A28034" s="308"/>
      <c r="B28034" s="309"/>
      <c r="C28034" s="308"/>
      <c r="D28034" s="310"/>
    </row>
    <row r="28035" spans="1:4" ht="9" customHeight="1" x14ac:dyDescent="0.25">
      <c r="A28035" s="308"/>
      <c r="B28035" s="309"/>
      <c r="C28035" s="308"/>
      <c r="D28035" s="310"/>
    </row>
    <row r="28036" spans="1:4" ht="9" customHeight="1" x14ac:dyDescent="0.25">
      <c r="A28036" s="308"/>
      <c r="B28036" s="309"/>
      <c r="C28036" s="308"/>
      <c r="D28036" s="310"/>
    </row>
    <row r="28037" spans="1:4" ht="9" customHeight="1" x14ac:dyDescent="0.25">
      <c r="A28037" s="308"/>
      <c r="B28037" s="309"/>
      <c r="C28037" s="308"/>
      <c r="D28037" s="310"/>
    </row>
    <row r="28038" spans="1:4" ht="9" customHeight="1" x14ac:dyDescent="0.25">
      <c r="A28038" s="308"/>
      <c r="B28038" s="309"/>
      <c r="C28038" s="308"/>
      <c r="D28038" s="310"/>
    </row>
    <row r="28039" spans="1:4" ht="9" customHeight="1" x14ac:dyDescent="0.25">
      <c r="A28039" s="308"/>
      <c r="B28039" s="309"/>
      <c r="C28039" s="308"/>
      <c r="D28039" s="310"/>
    </row>
    <row r="28040" spans="1:4" ht="9" customHeight="1" x14ac:dyDescent="0.25">
      <c r="A28040" s="308"/>
      <c r="B28040" s="309"/>
      <c r="C28040" s="308"/>
      <c r="D28040" s="310"/>
    </row>
    <row r="28041" spans="1:4" ht="9" customHeight="1" x14ac:dyDescent="0.25">
      <c r="A28041" s="308"/>
      <c r="B28041" s="309"/>
      <c r="C28041" s="308"/>
      <c r="D28041" s="310"/>
    </row>
    <row r="28042" spans="1:4" ht="9" customHeight="1" x14ac:dyDescent="0.25">
      <c r="A28042" s="308"/>
      <c r="B28042" s="309"/>
      <c r="C28042" s="308"/>
      <c r="D28042" s="310"/>
    </row>
    <row r="28043" spans="1:4" ht="9" customHeight="1" x14ac:dyDescent="0.25">
      <c r="A28043" s="308"/>
      <c r="B28043" s="309"/>
      <c r="C28043" s="308"/>
      <c r="D28043" s="310"/>
    </row>
    <row r="28044" spans="1:4" ht="9" customHeight="1" x14ac:dyDescent="0.25">
      <c r="A28044" s="308"/>
      <c r="B28044" s="309"/>
      <c r="C28044" s="308"/>
      <c r="D28044" s="310"/>
    </row>
    <row r="28045" spans="1:4" ht="9" customHeight="1" x14ac:dyDescent="0.25">
      <c r="A28045" s="308"/>
      <c r="B28045" s="309"/>
      <c r="C28045" s="308"/>
      <c r="D28045" s="310"/>
    </row>
    <row r="28046" spans="1:4" ht="9" customHeight="1" x14ac:dyDescent="0.25">
      <c r="A28046" s="308"/>
      <c r="B28046" s="309"/>
      <c r="C28046" s="308"/>
      <c r="D28046" s="310"/>
    </row>
    <row r="28047" spans="1:4" ht="9" customHeight="1" x14ac:dyDescent="0.25">
      <c r="A28047" s="308"/>
      <c r="B28047" s="309"/>
      <c r="C28047" s="308"/>
      <c r="D28047" s="310"/>
    </row>
    <row r="28048" spans="1:4" ht="9" customHeight="1" x14ac:dyDescent="0.25">
      <c r="A28048" s="308"/>
      <c r="B28048" s="309"/>
      <c r="C28048" s="308"/>
      <c r="D28048" s="310"/>
    </row>
    <row r="28049" spans="1:4" ht="9" customHeight="1" x14ac:dyDescent="0.25">
      <c r="A28049" s="308"/>
      <c r="B28049" s="309"/>
      <c r="C28049" s="308"/>
      <c r="D28049" s="310"/>
    </row>
    <row r="28050" spans="1:4" ht="9" customHeight="1" x14ac:dyDescent="0.25">
      <c r="A28050" s="308"/>
      <c r="B28050" s="309"/>
      <c r="C28050" s="308"/>
      <c r="D28050" s="310"/>
    </row>
    <row r="28051" spans="1:4" ht="9" customHeight="1" x14ac:dyDescent="0.25">
      <c r="A28051" s="308"/>
      <c r="B28051" s="309"/>
      <c r="C28051" s="308"/>
      <c r="D28051" s="310"/>
    </row>
    <row r="28052" spans="1:4" ht="9" customHeight="1" x14ac:dyDescent="0.25">
      <c r="A28052" s="308"/>
      <c r="B28052" s="309"/>
      <c r="C28052" s="308"/>
      <c r="D28052" s="310"/>
    </row>
    <row r="28053" spans="1:4" ht="9" customHeight="1" x14ac:dyDescent="0.25">
      <c r="A28053" s="308"/>
      <c r="B28053" s="309"/>
      <c r="C28053" s="308"/>
      <c r="D28053" s="310"/>
    </row>
    <row r="28054" spans="1:4" ht="9" customHeight="1" x14ac:dyDescent="0.25">
      <c r="A28054" s="308"/>
      <c r="B28054" s="309"/>
      <c r="C28054" s="308"/>
      <c r="D28054" s="310"/>
    </row>
    <row r="28055" spans="1:4" ht="9" customHeight="1" x14ac:dyDescent="0.25">
      <c r="A28055" s="308"/>
      <c r="B28055" s="309"/>
      <c r="C28055" s="308"/>
      <c r="D28055" s="310"/>
    </row>
    <row r="28056" spans="1:4" ht="9" customHeight="1" x14ac:dyDescent="0.25">
      <c r="A28056" s="308"/>
      <c r="B28056" s="309"/>
      <c r="C28056" s="308"/>
      <c r="D28056" s="310"/>
    </row>
    <row r="28057" spans="1:4" ht="9" customHeight="1" x14ac:dyDescent="0.25">
      <c r="A28057" s="308"/>
      <c r="B28057" s="309"/>
      <c r="C28057" s="308"/>
      <c r="D28057" s="310"/>
    </row>
    <row r="28058" spans="1:4" ht="9" customHeight="1" x14ac:dyDescent="0.25">
      <c r="A28058" s="308"/>
      <c r="B28058" s="309"/>
      <c r="C28058" s="308"/>
      <c r="D28058" s="310"/>
    </row>
    <row r="28059" spans="1:4" ht="9" customHeight="1" x14ac:dyDescent="0.25">
      <c r="A28059" s="308"/>
      <c r="B28059" s="309"/>
      <c r="C28059" s="308"/>
      <c r="D28059" s="310"/>
    </row>
    <row r="28060" spans="1:4" ht="9" customHeight="1" x14ac:dyDescent="0.25">
      <c r="A28060" s="308"/>
      <c r="B28060" s="309"/>
      <c r="C28060" s="308"/>
      <c r="D28060" s="310"/>
    </row>
    <row r="28061" spans="1:4" ht="9" customHeight="1" x14ac:dyDescent="0.25">
      <c r="A28061" s="308"/>
      <c r="B28061" s="309"/>
      <c r="C28061" s="308"/>
      <c r="D28061" s="310"/>
    </row>
    <row r="28062" spans="1:4" ht="9" customHeight="1" x14ac:dyDescent="0.25">
      <c r="A28062" s="308"/>
      <c r="B28062" s="309"/>
      <c r="C28062" s="308"/>
      <c r="D28062" s="310"/>
    </row>
    <row r="28063" spans="1:4" ht="9" customHeight="1" x14ac:dyDescent="0.25">
      <c r="A28063" s="308"/>
      <c r="B28063" s="309"/>
      <c r="C28063" s="308"/>
      <c r="D28063" s="310"/>
    </row>
    <row r="28064" spans="1:4" ht="9" customHeight="1" x14ac:dyDescent="0.25">
      <c r="A28064" s="308"/>
      <c r="B28064" s="309"/>
      <c r="C28064" s="308"/>
      <c r="D28064" s="310"/>
    </row>
    <row r="28065" spans="1:4" ht="9" customHeight="1" x14ac:dyDescent="0.25">
      <c r="A28065" s="308"/>
      <c r="B28065" s="309"/>
      <c r="C28065" s="308"/>
      <c r="D28065" s="310"/>
    </row>
    <row r="28066" spans="1:4" ht="9" customHeight="1" x14ac:dyDescent="0.25">
      <c r="A28066" s="308"/>
      <c r="B28066" s="309"/>
      <c r="C28066" s="308"/>
      <c r="D28066" s="310"/>
    </row>
    <row r="28067" spans="1:4" ht="9" customHeight="1" x14ac:dyDescent="0.25">
      <c r="A28067" s="308"/>
      <c r="B28067" s="309"/>
      <c r="C28067" s="308"/>
      <c r="D28067" s="310"/>
    </row>
    <row r="28068" spans="1:4" ht="9" customHeight="1" x14ac:dyDescent="0.25">
      <c r="A28068" s="308"/>
      <c r="B28068" s="309"/>
      <c r="C28068" s="308"/>
      <c r="D28068" s="310"/>
    </row>
    <row r="28069" spans="1:4" ht="9" customHeight="1" x14ac:dyDescent="0.25">
      <c r="A28069" s="308"/>
      <c r="B28069" s="309"/>
      <c r="C28069" s="308"/>
      <c r="D28069" s="310"/>
    </row>
    <row r="28070" spans="1:4" ht="9" customHeight="1" x14ac:dyDescent="0.25">
      <c r="A28070" s="308"/>
      <c r="B28070" s="309"/>
      <c r="C28070" s="308"/>
      <c r="D28070" s="310"/>
    </row>
    <row r="28071" spans="1:4" ht="9" customHeight="1" x14ac:dyDescent="0.25">
      <c r="A28071" s="308"/>
      <c r="B28071" s="309"/>
      <c r="C28071" s="308"/>
      <c r="D28071" s="310"/>
    </row>
    <row r="28072" spans="1:4" ht="9" customHeight="1" x14ac:dyDescent="0.25">
      <c r="A28072" s="308"/>
      <c r="B28072" s="309"/>
      <c r="C28072" s="308"/>
      <c r="D28072" s="310"/>
    </row>
    <row r="28073" spans="1:4" ht="9" customHeight="1" x14ac:dyDescent="0.25">
      <c r="A28073" s="308"/>
      <c r="B28073" s="309"/>
      <c r="C28073" s="308"/>
      <c r="D28073" s="310"/>
    </row>
    <row r="28074" spans="1:4" ht="9" customHeight="1" x14ac:dyDescent="0.25">
      <c r="A28074" s="308"/>
      <c r="B28074" s="309"/>
      <c r="C28074" s="308"/>
      <c r="D28074" s="310"/>
    </row>
    <row r="28075" spans="1:4" ht="9" customHeight="1" x14ac:dyDescent="0.25">
      <c r="A28075" s="308"/>
      <c r="B28075" s="309"/>
      <c r="C28075" s="308"/>
      <c r="D28075" s="310"/>
    </row>
    <row r="28076" spans="1:4" ht="9" customHeight="1" x14ac:dyDescent="0.25">
      <c r="A28076" s="308"/>
      <c r="B28076" s="309"/>
      <c r="C28076" s="308"/>
      <c r="D28076" s="310"/>
    </row>
    <row r="28077" spans="1:4" ht="9" customHeight="1" x14ac:dyDescent="0.25">
      <c r="A28077" s="308"/>
      <c r="B28077" s="309"/>
      <c r="C28077" s="308"/>
      <c r="D28077" s="310"/>
    </row>
    <row r="28078" spans="1:4" ht="9" customHeight="1" x14ac:dyDescent="0.25">
      <c r="A28078" s="308"/>
      <c r="B28078" s="309"/>
      <c r="C28078" s="308"/>
      <c r="D28078" s="310"/>
    </row>
    <row r="28079" spans="1:4" ht="9" customHeight="1" x14ac:dyDescent="0.25">
      <c r="A28079" s="308"/>
      <c r="B28079" s="309"/>
      <c r="C28079" s="308"/>
      <c r="D28079" s="310"/>
    </row>
    <row r="28080" spans="1:4" ht="9" customHeight="1" x14ac:dyDescent="0.25">
      <c r="A28080" s="308"/>
      <c r="B28080" s="309"/>
      <c r="C28080" s="308"/>
      <c r="D28080" s="310"/>
    </row>
    <row r="28081" spans="1:4" ht="9" customHeight="1" x14ac:dyDescent="0.25">
      <c r="A28081" s="308"/>
      <c r="B28081" s="309"/>
      <c r="C28081" s="308"/>
      <c r="D28081" s="310"/>
    </row>
    <row r="28082" spans="1:4" ht="9" customHeight="1" x14ac:dyDescent="0.25">
      <c r="A28082" s="308"/>
      <c r="B28082" s="309"/>
      <c r="C28082" s="308"/>
      <c r="D28082" s="310"/>
    </row>
    <row r="28083" spans="1:4" ht="9" customHeight="1" x14ac:dyDescent="0.25">
      <c r="A28083" s="308"/>
      <c r="B28083" s="309"/>
      <c r="C28083" s="308"/>
      <c r="D28083" s="310"/>
    </row>
    <row r="28084" spans="1:4" ht="9" customHeight="1" x14ac:dyDescent="0.25">
      <c r="A28084" s="308"/>
      <c r="B28084" s="309"/>
      <c r="C28084" s="308"/>
      <c r="D28084" s="310"/>
    </row>
    <row r="28085" spans="1:4" ht="9" customHeight="1" x14ac:dyDescent="0.25">
      <c r="A28085" s="308"/>
      <c r="B28085" s="309"/>
      <c r="C28085" s="308"/>
      <c r="D28085" s="310"/>
    </row>
    <row r="28086" spans="1:4" ht="9" customHeight="1" x14ac:dyDescent="0.25">
      <c r="A28086" s="308"/>
      <c r="B28086" s="309"/>
      <c r="C28086" s="308"/>
      <c r="D28086" s="310"/>
    </row>
    <row r="28087" spans="1:4" ht="9" customHeight="1" x14ac:dyDescent="0.25">
      <c r="A28087" s="308"/>
      <c r="B28087" s="309"/>
      <c r="C28087" s="308"/>
      <c r="D28087" s="310"/>
    </row>
    <row r="28088" spans="1:4" ht="9" customHeight="1" x14ac:dyDescent="0.25">
      <c r="A28088" s="308"/>
      <c r="B28088" s="309"/>
      <c r="C28088" s="308"/>
      <c r="D28088" s="310"/>
    </row>
    <row r="28089" spans="1:4" ht="9" customHeight="1" x14ac:dyDescent="0.25">
      <c r="A28089" s="308"/>
      <c r="B28089" s="309"/>
      <c r="C28089" s="308"/>
      <c r="D28089" s="310"/>
    </row>
    <row r="28090" spans="1:4" ht="9" customHeight="1" x14ac:dyDescent="0.25">
      <c r="A28090" s="308"/>
      <c r="B28090" s="309"/>
      <c r="C28090" s="308"/>
      <c r="D28090" s="310"/>
    </row>
    <row r="28091" spans="1:4" ht="9" customHeight="1" x14ac:dyDescent="0.25">
      <c r="A28091" s="308"/>
      <c r="B28091" s="309"/>
      <c r="C28091" s="308"/>
      <c r="D28091" s="310"/>
    </row>
    <row r="28092" spans="1:4" ht="9" customHeight="1" x14ac:dyDescent="0.25">
      <c r="A28092" s="308"/>
      <c r="B28092" s="309"/>
      <c r="C28092" s="308"/>
      <c r="D28092" s="310"/>
    </row>
    <row r="28093" spans="1:4" ht="9" customHeight="1" x14ac:dyDescent="0.25">
      <c r="A28093" s="308"/>
      <c r="B28093" s="309"/>
      <c r="C28093" s="308"/>
      <c r="D28093" s="310"/>
    </row>
    <row r="28094" spans="1:4" ht="9" customHeight="1" x14ac:dyDescent="0.25">
      <c r="A28094" s="308"/>
      <c r="B28094" s="309"/>
      <c r="C28094" s="308"/>
      <c r="D28094" s="310"/>
    </row>
    <row r="28095" spans="1:4" ht="9" customHeight="1" x14ac:dyDescent="0.25">
      <c r="A28095" s="308"/>
      <c r="B28095" s="309"/>
      <c r="C28095" s="308"/>
      <c r="D28095" s="310"/>
    </row>
    <row r="28096" spans="1:4" ht="9" customHeight="1" x14ac:dyDescent="0.25">
      <c r="A28096" s="308"/>
      <c r="B28096" s="309"/>
      <c r="C28096" s="308"/>
      <c r="D28096" s="310"/>
    </row>
    <row r="28097" spans="1:4" ht="9" customHeight="1" x14ac:dyDescent="0.25">
      <c r="A28097" s="308"/>
      <c r="B28097" s="309"/>
      <c r="C28097" s="308"/>
      <c r="D28097" s="310"/>
    </row>
    <row r="28098" spans="1:4" ht="9" customHeight="1" x14ac:dyDescent="0.25">
      <c r="A28098" s="308"/>
      <c r="B28098" s="309"/>
      <c r="C28098" s="308"/>
      <c r="D28098" s="310"/>
    </row>
    <row r="28099" spans="1:4" ht="9" customHeight="1" x14ac:dyDescent="0.25">
      <c r="A28099" s="308"/>
      <c r="B28099" s="309"/>
      <c r="C28099" s="308"/>
      <c r="D28099" s="310"/>
    </row>
    <row r="28100" spans="1:4" ht="18" customHeight="1" x14ac:dyDescent="0.25">
      <c r="A28100" s="308"/>
      <c r="B28100" s="309"/>
      <c r="C28100" s="308"/>
      <c r="D28100" s="310"/>
    </row>
    <row r="28101" spans="1:4" ht="9" customHeight="1" x14ac:dyDescent="0.25">
      <c r="A28101" s="308"/>
      <c r="B28101" s="309"/>
      <c r="C28101" s="308"/>
      <c r="D28101" s="310"/>
    </row>
    <row r="28102" spans="1:4" ht="9" customHeight="1" x14ac:dyDescent="0.25">
      <c r="A28102" s="308"/>
      <c r="B28102" s="309"/>
      <c r="C28102" s="308"/>
      <c r="D28102" s="310"/>
    </row>
    <row r="28103" spans="1:4" ht="9" customHeight="1" x14ac:dyDescent="0.25">
      <c r="A28103" s="308"/>
      <c r="B28103" s="309"/>
      <c r="C28103" s="308"/>
      <c r="D28103" s="310"/>
    </row>
    <row r="28104" spans="1:4" ht="9" customHeight="1" x14ac:dyDescent="0.25">
      <c r="A28104" s="308"/>
      <c r="B28104" s="309"/>
      <c r="C28104" s="308"/>
      <c r="D28104" s="310"/>
    </row>
    <row r="28105" spans="1:4" ht="9" customHeight="1" x14ac:dyDescent="0.25">
      <c r="A28105" s="308"/>
      <c r="B28105" s="309"/>
      <c r="C28105" s="308"/>
      <c r="D28105" s="310"/>
    </row>
    <row r="28106" spans="1:4" ht="9" customHeight="1" x14ac:dyDescent="0.25">
      <c r="A28106" s="308"/>
      <c r="B28106" s="309"/>
      <c r="C28106" s="308"/>
      <c r="D28106" s="310"/>
    </row>
    <row r="28107" spans="1:4" ht="9" customHeight="1" x14ac:dyDescent="0.25">
      <c r="A28107" s="308"/>
      <c r="B28107" s="309"/>
      <c r="C28107" s="308"/>
      <c r="D28107" s="310"/>
    </row>
    <row r="28108" spans="1:4" ht="9" customHeight="1" x14ac:dyDescent="0.25">
      <c r="A28108" s="308"/>
      <c r="B28108" s="309"/>
      <c r="C28108" s="308"/>
      <c r="D28108" s="310"/>
    </row>
    <row r="28109" spans="1:4" ht="9" customHeight="1" x14ac:dyDescent="0.25">
      <c r="A28109" s="308"/>
      <c r="B28109" s="309"/>
      <c r="C28109" s="308"/>
      <c r="D28109" s="310"/>
    </row>
    <row r="28110" spans="1:4" ht="9" customHeight="1" x14ac:dyDescent="0.25">
      <c r="A28110" s="308"/>
      <c r="B28110" s="309"/>
      <c r="C28110" s="308"/>
      <c r="D28110" s="310"/>
    </row>
    <row r="28111" spans="1:4" ht="9" customHeight="1" x14ac:dyDescent="0.25">
      <c r="A28111" s="308"/>
      <c r="B28111" s="309"/>
      <c r="C28111" s="308"/>
      <c r="D28111" s="310"/>
    </row>
    <row r="28112" spans="1:4" ht="9" customHeight="1" x14ac:dyDescent="0.25">
      <c r="A28112" s="308"/>
      <c r="B28112" s="309"/>
      <c r="C28112" s="308"/>
      <c r="D28112" s="310"/>
    </row>
    <row r="28113" spans="1:4" ht="9" customHeight="1" x14ac:dyDescent="0.25">
      <c r="A28113" s="308"/>
      <c r="B28113" s="309"/>
      <c r="C28113" s="308"/>
      <c r="D28113" s="310"/>
    </row>
    <row r="28114" spans="1:4" ht="9" customHeight="1" x14ac:dyDescent="0.25">
      <c r="A28114" s="308"/>
      <c r="B28114" s="309"/>
      <c r="C28114" s="308"/>
      <c r="D28114" s="310"/>
    </row>
    <row r="28115" spans="1:4" ht="9" customHeight="1" x14ac:dyDescent="0.25">
      <c r="A28115" s="308"/>
      <c r="B28115" s="309"/>
      <c r="C28115" s="308"/>
      <c r="D28115" s="310"/>
    </row>
    <row r="28116" spans="1:4" ht="9" customHeight="1" x14ac:dyDescent="0.25">
      <c r="A28116" s="308"/>
      <c r="B28116" s="309"/>
      <c r="C28116" s="308"/>
      <c r="D28116" s="310"/>
    </row>
    <row r="28117" spans="1:4" ht="9" customHeight="1" x14ac:dyDescent="0.25">
      <c r="A28117" s="308"/>
      <c r="B28117" s="309"/>
      <c r="C28117" s="308"/>
      <c r="D28117" s="310"/>
    </row>
    <row r="28118" spans="1:4" ht="9" customHeight="1" x14ac:dyDescent="0.25">
      <c r="A28118" s="308"/>
      <c r="B28118" s="309"/>
      <c r="C28118" s="308"/>
      <c r="D28118" s="310"/>
    </row>
    <row r="28119" spans="1:4" ht="9" customHeight="1" x14ac:dyDescent="0.25">
      <c r="A28119" s="308"/>
      <c r="B28119" s="309"/>
      <c r="C28119" s="308"/>
      <c r="D28119" s="310"/>
    </row>
    <row r="28120" spans="1:4" ht="9" customHeight="1" x14ac:dyDescent="0.25">
      <c r="A28120" s="308"/>
      <c r="B28120" s="309"/>
      <c r="C28120" s="308"/>
      <c r="D28120" s="310"/>
    </row>
    <row r="28121" spans="1:4" ht="9" customHeight="1" x14ac:dyDescent="0.25">
      <c r="A28121" s="308"/>
      <c r="B28121" s="309"/>
      <c r="C28121" s="308"/>
      <c r="D28121" s="310"/>
    </row>
    <row r="28122" spans="1:4" ht="9" customHeight="1" x14ac:dyDescent="0.25">
      <c r="A28122" s="308"/>
      <c r="B28122" s="309"/>
      <c r="C28122" s="308"/>
      <c r="D28122" s="310"/>
    </row>
    <row r="28123" spans="1:4" ht="9" customHeight="1" x14ac:dyDescent="0.25">
      <c r="A28123" s="308"/>
      <c r="B28123" s="309"/>
      <c r="C28123" s="308"/>
      <c r="D28123" s="310"/>
    </row>
    <row r="28124" spans="1:4" ht="9" customHeight="1" x14ac:dyDescent="0.25">
      <c r="A28124" s="308"/>
      <c r="B28124" s="309"/>
      <c r="C28124" s="308"/>
      <c r="D28124" s="310"/>
    </row>
    <row r="28125" spans="1:4" ht="9" customHeight="1" x14ac:dyDescent="0.25">
      <c r="A28125" s="308"/>
      <c r="B28125" s="309"/>
      <c r="C28125" s="308"/>
      <c r="D28125" s="310"/>
    </row>
    <row r="28126" spans="1:4" ht="9" customHeight="1" x14ac:dyDescent="0.25">
      <c r="A28126" s="308"/>
      <c r="B28126" s="309"/>
      <c r="C28126" s="308"/>
      <c r="D28126" s="310"/>
    </row>
    <row r="28127" spans="1:4" ht="9" customHeight="1" x14ac:dyDescent="0.25">
      <c r="A28127" s="308"/>
      <c r="B28127" s="309"/>
      <c r="C28127" s="308"/>
      <c r="D28127" s="310"/>
    </row>
    <row r="28128" spans="1:4" ht="9" customHeight="1" x14ac:dyDescent="0.25">
      <c r="A28128" s="308"/>
      <c r="B28128" s="309"/>
      <c r="C28128" s="308"/>
      <c r="D28128" s="310"/>
    </row>
    <row r="28129" spans="1:4" ht="9" customHeight="1" x14ac:dyDescent="0.25">
      <c r="A28129" s="308"/>
      <c r="B28129" s="309"/>
      <c r="C28129" s="308"/>
      <c r="D28129" s="310"/>
    </row>
    <row r="28130" spans="1:4" ht="9" customHeight="1" x14ac:dyDescent="0.25">
      <c r="A28130" s="308"/>
      <c r="B28130" s="309"/>
      <c r="C28130" s="308"/>
      <c r="D28130" s="310"/>
    </row>
    <row r="28131" spans="1:4" ht="9" customHeight="1" x14ac:dyDescent="0.25">
      <c r="A28131" s="308"/>
      <c r="B28131" s="309"/>
      <c r="C28131" s="308"/>
      <c r="D28131" s="310"/>
    </row>
    <row r="28132" spans="1:4" ht="9" customHeight="1" x14ac:dyDescent="0.25">
      <c r="A28132" s="308"/>
      <c r="B28132" s="309"/>
      <c r="C28132" s="308"/>
      <c r="D28132" s="310"/>
    </row>
    <row r="28133" spans="1:4" ht="9" customHeight="1" x14ac:dyDescent="0.25">
      <c r="A28133" s="308"/>
      <c r="B28133" s="309"/>
      <c r="C28133" s="308"/>
      <c r="D28133" s="310"/>
    </row>
    <row r="28134" spans="1:4" ht="9" customHeight="1" x14ac:dyDescent="0.25">
      <c r="A28134" s="308"/>
      <c r="B28134" s="309"/>
      <c r="C28134" s="308"/>
      <c r="D28134" s="310"/>
    </row>
    <row r="28135" spans="1:4" ht="9" customHeight="1" x14ac:dyDescent="0.25">
      <c r="A28135" s="308"/>
      <c r="B28135" s="309"/>
      <c r="C28135" s="308"/>
      <c r="D28135" s="310"/>
    </row>
    <row r="28136" spans="1:4" ht="9" customHeight="1" x14ac:dyDescent="0.25">
      <c r="A28136" s="308"/>
      <c r="B28136" s="309"/>
      <c r="C28136" s="308"/>
      <c r="D28136" s="310"/>
    </row>
    <row r="28137" spans="1:4" ht="9" customHeight="1" x14ac:dyDescent="0.25">
      <c r="A28137" s="308"/>
      <c r="B28137" s="309"/>
      <c r="C28137" s="308"/>
      <c r="D28137" s="310"/>
    </row>
    <row r="28138" spans="1:4" ht="9" customHeight="1" x14ac:dyDescent="0.25">
      <c r="A28138" s="308"/>
      <c r="B28138" s="309"/>
      <c r="C28138" s="308"/>
      <c r="D28138" s="310"/>
    </row>
    <row r="28139" spans="1:4" ht="9" customHeight="1" x14ac:dyDescent="0.25">
      <c r="A28139" s="308"/>
      <c r="B28139" s="309"/>
      <c r="C28139" s="308"/>
      <c r="D28139" s="310"/>
    </row>
    <row r="28140" spans="1:4" ht="9" customHeight="1" x14ac:dyDescent="0.25">
      <c r="A28140" s="308"/>
      <c r="B28140" s="309"/>
      <c r="C28140" s="308"/>
      <c r="D28140" s="310"/>
    </row>
    <row r="28141" spans="1:4" ht="9" customHeight="1" x14ac:dyDescent="0.25">
      <c r="A28141" s="308"/>
      <c r="B28141" s="309"/>
      <c r="C28141" s="308"/>
      <c r="D28141" s="310"/>
    </row>
    <row r="28142" spans="1:4" ht="9" customHeight="1" x14ac:dyDescent="0.25">
      <c r="A28142" s="308"/>
      <c r="B28142" s="309"/>
      <c r="C28142" s="308"/>
      <c r="D28142" s="310"/>
    </row>
    <row r="28143" spans="1:4" ht="9" customHeight="1" x14ac:dyDescent="0.25">
      <c r="A28143" s="308"/>
      <c r="B28143" s="309"/>
      <c r="C28143" s="308"/>
      <c r="D28143" s="310"/>
    </row>
    <row r="28144" spans="1:4" ht="9" customHeight="1" x14ac:dyDescent="0.25">
      <c r="A28144" s="308"/>
      <c r="B28144" s="309"/>
      <c r="C28144" s="308"/>
      <c r="D28144" s="310"/>
    </row>
    <row r="28145" spans="1:4" ht="9" customHeight="1" x14ac:dyDescent="0.25">
      <c r="A28145" s="308"/>
      <c r="B28145" s="309"/>
      <c r="C28145" s="308"/>
      <c r="D28145" s="310"/>
    </row>
    <row r="28146" spans="1:4" ht="9" customHeight="1" x14ac:dyDescent="0.25">
      <c r="A28146" s="308"/>
      <c r="B28146" s="309"/>
      <c r="C28146" s="308"/>
      <c r="D28146" s="310"/>
    </row>
    <row r="28147" spans="1:4" ht="9" customHeight="1" x14ac:dyDescent="0.25">
      <c r="A28147" s="308"/>
      <c r="B28147" s="309"/>
      <c r="C28147" s="308"/>
      <c r="D28147" s="310"/>
    </row>
    <row r="28148" spans="1:4" ht="9" customHeight="1" x14ac:dyDescent="0.25">
      <c r="A28148" s="308"/>
      <c r="B28148" s="309"/>
      <c r="C28148" s="308"/>
      <c r="D28148" s="310"/>
    </row>
    <row r="28149" spans="1:4" ht="9" customHeight="1" x14ac:dyDescent="0.25">
      <c r="A28149" s="308"/>
      <c r="B28149" s="309"/>
      <c r="C28149" s="308"/>
      <c r="D28149" s="310"/>
    </row>
    <row r="28150" spans="1:4" ht="9" customHeight="1" x14ac:dyDescent="0.25">
      <c r="A28150" s="308"/>
      <c r="B28150" s="309"/>
      <c r="C28150" s="308"/>
      <c r="D28150" s="310"/>
    </row>
    <row r="28151" spans="1:4" ht="9" customHeight="1" x14ac:dyDescent="0.25">
      <c r="A28151" s="308"/>
      <c r="B28151" s="309"/>
      <c r="C28151" s="308"/>
      <c r="D28151" s="310"/>
    </row>
    <row r="28152" spans="1:4" ht="9" customHeight="1" x14ac:dyDescent="0.25">
      <c r="A28152" s="308"/>
      <c r="B28152" s="309"/>
      <c r="C28152" s="308"/>
      <c r="D28152" s="310"/>
    </row>
    <row r="28153" spans="1:4" ht="9" customHeight="1" x14ac:dyDescent="0.25">
      <c r="A28153" s="308"/>
      <c r="B28153" s="309"/>
      <c r="C28153" s="308"/>
      <c r="D28153" s="310"/>
    </row>
    <row r="28154" spans="1:4" ht="9" customHeight="1" x14ac:dyDescent="0.25">
      <c r="A28154" s="308"/>
      <c r="B28154" s="309"/>
      <c r="C28154" s="308"/>
      <c r="D28154" s="310"/>
    </row>
    <row r="28155" spans="1:4" ht="9" customHeight="1" x14ac:dyDescent="0.25">
      <c r="A28155" s="308"/>
      <c r="B28155" s="309"/>
      <c r="C28155" s="308"/>
      <c r="D28155" s="310"/>
    </row>
    <row r="28156" spans="1:4" ht="9" customHeight="1" x14ac:dyDescent="0.25">
      <c r="A28156" s="308"/>
      <c r="B28156" s="309"/>
      <c r="C28156" s="308"/>
      <c r="D28156" s="310"/>
    </row>
    <row r="28157" spans="1:4" ht="9" customHeight="1" x14ac:dyDescent="0.25">
      <c r="A28157" s="308"/>
      <c r="B28157" s="309"/>
      <c r="C28157" s="308"/>
      <c r="D28157" s="310"/>
    </row>
    <row r="28158" spans="1:4" ht="9" customHeight="1" x14ac:dyDescent="0.25">
      <c r="A28158" s="308"/>
      <c r="B28158" s="309"/>
      <c r="C28158" s="308"/>
      <c r="D28158" s="310"/>
    </row>
    <row r="28159" spans="1:4" ht="9" customHeight="1" x14ac:dyDescent="0.25">
      <c r="A28159" s="308"/>
      <c r="B28159" s="309"/>
      <c r="C28159" s="308"/>
      <c r="D28159" s="310"/>
    </row>
    <row r="28160" spans="1:4" ht="9" customHeight="1" x14ac:dyDescent="0.25">
      <c r="A28160" s="308"/>
      <c r="B28160" s="309"/>
      <c r="C28160" s="308"/>
      <c r="D28160" s="310"/>
    </row>
    <row r="28161" spans="1:4" ht="9" customHeight="1" x14ac:dyDescent="0.25">
      <c r="A28161" s="308"/>
      <c r="B28161" s="309"/>
      <c r="C28161" s="308"/>
      <c r="D28161" s="310"/>
    </row>
    <row r="28162" spans="1:4" ht="9" customHeight="1" x14ac:dyDescent="0.25">
      <c r="A28162" s="308"/>
      <c r="B28162" s="309"/>
      <c r="C28162" s="308"/>
      <c r="D28162" s="310"/>
    </row>
    <row r="28163" spans="1:4" ht="9" customHeight="1" x14ac:dyDescent="0.25">
      <c r="A28163" s="308"/>
      <c r="B28163" s="309"/>
      <c r="C28163" s="308"/>
      <c r="D28163" s="310"/>
    </row>
    <row r="28164" spans="1:4" ht="9" customHeight="1" x14ac:dyDescent="0.25">
      <c r="A28164" s="308"/>
      <c r="B28164" s="309"/>
      <c r="C28164" s="308"/>
      <c r="D28164" s="310"/>
    </row>
    <row r="28165" spans="1:4" ht="9" customHeight="1" x14ac:dyDescent="0.25">
      <c r="A28165" s="308"/>
      <c r="B28165" s="309"/>
      <c r="C28165" s="308"/>
      <c r="D28165" s="310"/>
    </row>
    <row r="28166" spans="1:4" ht="9" customHeight="1" x14ac:dyDescent="0.25">
      <c r="A28166" s="308"/>
      <c r="B28166" s="309"/>
      <c r="C28166" s="308"/>
      <c r="D28166" s="310"/>
    </row>
    <row r="28167" spans="1:4" ht="9" customHeight="1" x14ac:dyDescent="0.25">
      <c r="A28167" s="308"/>
      <c r="B28167" s="309"/>
      <c r="C28167" s="308"/>
      <c r="D28167" s="310"/>
    </row>
    <row r="28168" spans="1:4" ht="9" customHeight="1" x14ac:dyDescent="0.25">
      <c r="A28168" s="308"/>
      <c r="B28168" s="309"/>
      <c r="C28168" s="308"/>
      <c r="D28168" s="310"/>
    </row>
    <row r="28169" spans="1:4" ht="9" customHeight="1" x14ac:dyDescent="0.25">
      <c r="A28169" s="308"/>
      <c r="B28169" s="309"/>
      <c r="C28169" s="308"/>
      <c r="D28169" s="310"/>
    </row>
    <row r="28170" spans="1:4" ht="9" customHeight="1" x14ac:dyDescent="0.25">
      <c r="A28170" s="308"/>
      <c r="B28170" s="309"/>
      <c r="C28170" s="308"/>
      <c r="D28170" s="310"/>
    </row>
    <row r="28171" spans="1:4" ht="9" customHeight="1" x14ac:dyDescent="0.25">
      <c r="A28171" s="308"/>
      <c r="B28171" s="309"/>
      <c r="C28171" s="308"/>
      <c r="D28171" s="310"/>
    </row>
    <row r="28172" spans="1:4" ht="9" customHeight="1" x14ac:dyDescent="0.25">
      <c r="A28172" s="308"/>
      <c r="B28172" s="309"/>
      <c r="C28172" s="308"/>
      <c r="D28172" s="310"/>
    </row>
    <row r="28173" spans="1:4" ht="9" customHeight="1" x14ac:dyDescent="0.25">
      <c r="A28173" s="308"/>
      <c r="B28173" s="309"/>
      <c r="C28173" s="308"/>
      <c r="D28173" s="310"/>
    </row>
    <row r="28174" spans="1:4" ht="9" customHeight="1" x14ac:dyDescent="0.25">
      <c r="A28174" s="308"/>
      <c r="B28174" s="309"/>
      <c r="C28174" s="308"/>
      <c r="D28174" s="310"/>
    </row>
    <row r="28175" spans="1:4" ht="9" customHeight="1" x14ac:dyDescent="0.25">
      <c r="A28175" s="308"/>
      <c r="B28175" s="309"/>
      <c r="C28175" s="308"/>
      <c r="D28175" s="310"/>
    </row>
    <row r="28176" spans="1:4" ht="9" customHeight="1" x14ac:dyDescent="0.25">
      <c r="A28176" s="308"/>
      <c r="B28176" s="309"/>
      <c r="C28176" s="308"/>
      <c r="D28176" s="310"/>
    </row>
    <row r="28177" spans="1:4" ht="9" customHeight="1" x14ac:dyDescent="0.25">
      <c r="A28177" s="308"/>
      <c r="B28177" s="309"/>
      <c r="C28177" s="308"/>
      <c r="D28177" s="310"/>
    </row>
    <row r="28178" spans="1:4" ht="9" customHeight="1" x14ac:dyDescent="0.25">
      <c r="A28178" s="308"/>
      <c r="B28178" s="309"/>
      <c r="C28178" s="308"/>
      <c r="D28178" s="310"/>
    </row>
    <row r="28179" spans="1:4" ht="9" customHeight="1" x14ac:dyDescent="0.25">
      <c r="A28179" s="308"/>
      <c r="B28179" s="309"/>
      <c r="C28179" s="308"/>
      <c r="D28179" s="310"/>
    </row>
    <row r="28180" spans="1:4" ht="9" customHeight="1" x14ac:dyDescent="0.25">
      <c r="A28180" s="308"/>
      <c r="B28180" s="309"/>
      <c r="C28180" s="308"/>
      <c r="D28180" s="310"/>
    </row>
    <row r="28181" spans="1:4" ht="9" customHeight="1" x14ac:dyDescent="0.25">
      <c r="A28181" s="308"/>
      <c r="B28181" s="309"/>
      <c r="C28181" s="308"/>
      <c r="D28181" s="310"/>
    </row>
    <row r="28182" spans="1:4" ht="9" customHeight="1" x14ac:dyDescent="0.25">
      <c r="A28182" s="308"/>
      <c r="B28182" s="309"/>
      <c r="C28182" s="308"/>
      <c r="D28182" s="310"/>
    </row>
    <row r="28183" spans="1:4" ht="9" customHeight="1" x14ac:dyDescent="0.25">
      <c r="A28183" s="308"/>
      <c r="B28183" s="309"/>
      <c r="C28183" s="308"/>
      <c r="D28183" s="310"/>
    </row>
    <row r="28184" spans="1:4" ht="9" customHeight="1" x14ac:dyDescent="0.25">
      <c r="A28184" s="308"/>
      <c r="B28184" s="309"/>
      <c r="C28184" s="308"/>
      <c r="D28184" s="310"/>
    </row>
    <row r="28185" spans="1:4" ht="9" customHeight="1" x14ac:dyDescent="0.25">
      <c r="A28185" s="308"/>
      <c r="B28185" s="309"/>
      <c r="C28185" s="308"/>
      <c r="D28185" s="310"/>
    </row>
    <row r="28186" spans="1:4" ht="9" customHeight="1" x14ac:dyDescent="0.25">
      <c r="A28186" s="308"/>
      <c r="B28186" s="309"/>
      <c r="C28186" s="308"/>
      <c r="D28186" s="310"/>
    </row>
    <row r="28187" spans="1:4" ht="9" customHeight="1" x14ac:dyDescent="0.25">
      <c r="A28187" s="308"/>
      <c r="B28187" s="309"/>
      <c r="C28187" s="308"/>
      <c r="D28187" s="310"/>
    </row>
    <row r="28188" spans="1:4" ht="9" customHeight="1" x14ac:dyDescent="0.25">
      <c r="A28188" s="308"/>
      <c r="B28188" s="309"/>
      <c r="C28188" s="308"/>
      <c r="D28188" s="310"/>
    </row>
    <row r="28189" spans="1:4" ht="9" customHeight="1" x14ac:dyDescent="0.25">
      <c r="A28189" s="308"/>
      <c r="B28189" s="309"/>
      <c r="C28189" s="308"/>
      <c r="D28189" s="310"/>
    </row>
    <row r="28190" spans="1:4" ht="9" customHeight="1" x14ac:dyDescent="0.25">
      <c r="A28190" s="308"/>
      <c r="B28190" s="309"/>
      <c r="C28190" s="308"/>
      <c r="D28190" s="310"/>
    </row>
    <row r="28191" spans="1:4" ht="9" customHeight="1" x14ac:dyDescent="0.25">
      <c r="A28191" s="308"/>
      <c r="B28191" s="309"/>
      <c r="C28191" s="308"/>
      <c r="D28191" s="310"/>
    </row>
    <row r="28192" spans="1:4" ht="9" customHeight="1" x14ac:dyDescent="0.25">
      <c r="A28192" s="308"/>
      <c r="B28192" s="309"/>
      <c r="C28192" s="308"/>
      <c r="D28192" s="310"/>
    </row>
    <row r="28193" spans="1:4" ht="9" customHeight="1" x14ac:dyDescent="0.25">
      <c r="A28193" s="308"/>
      <c r="B28193" s="309"/>
      <c r="C28193" s="308"/>
      <c r="D28193" s="310"/>
    </row>
    <row r="28194" spans="1:4" ht="18" customHeight="1" x14ac:dyDescent="0.25">
      <c r="A28194" s="308"/>
      <c r="B28194" s="309"/>
      <c r="C28194" s="308"/>
      <c r="D28194" s="310"/>
    </row>
    <row r="28195" spans="1:4" ht="9" customHeight="1" x14ac:dyDescent="0.25">
      <c r="A28195" s="308"/>
      <c r="B28195" s="309"/>
      <c r="C28195" s="308"/>
      <c r="D28195" s="310"/>
    </row>
    <row r="28196" spans="1:4" ht="18" customHeight="1" x14ac:dyDescent="0.25">
      <c r="A28196" s="308"/>
      <c r="B28196" s="309"/>
      <c r="C28196" s="308"/>
      <c r="D28196" s="310"/>
    </row>
    <row r="28197" spans="1:4" ht="9" customHeight="1" x14ac:dyDescent="0.25">
      <c r="A28197" s="308"/>
      <c r="B28197" s="309"/>
      <c r="C28197" s="308"/>
      <c r="D28197" s="310"/>
    </row>
    <row r="28198" spans="1:4" ht="18" customHeight="1" x14ac:dyDescent="0.25">
      <c r="A28198" s="308"/>
      <c r="B28198" s="309"/>
      <c r="C28198" s="308"/>
      <c r="D28198" s="310"/>
    </row>
    <row r="28199" spans="1:4" ht="9" customHeight="1" x14ac:dyDescent="0.25">
      <c r="A28199" s="308"/>
      <c r="B28199" s="309"/>
      <c r="C28199" s="308"/>
      <c r="D28199" s="310"/>
    </row>
    <row r="28200" spans="1:4" ht="18" customHeight="1" x14ac:dyDescent="0.25">
      <c r="A28200" s="308"/>
      <c r="B28200" s="309"/>
      <c r="C28200" s="308"/>
      <c r="D28200" s="310"/>
    </row>
    <row r="28201" spans="1:4" ht="9" customHeight="1" x14ac:dyDescent="0.25">
      <c r="A28201" s="308"/>
      <c r="B28201" s="309"/>
      <c r="C28201" s="308"/>
      <c r="D28201" s="310"/>
    </row>
    <row r="28202" spans="1:4" ht="18" customHeight="1" x14ac:dyDescent="0.25">
      <c r="A28202" s="308"/>
      <c r="B28202" s="309"/>
      <c r="C28202" s="308"/>
      <c r="D28202" s="310"/>
    </row>
    <row r="28203" spans="1:4" ht="9" customHeight="1" x14ac:dyDescent="0.25">
      <c r="A28203" s="308"/>
      <c r="B28203" s="309"/>
      <c r="C28203" s="308"/>
      <c r="D28203" s="310"/>
    </row>
    <row r="28204" spans="1:4" ht="9" customHeight="1" x14ac:dyDescent="0.25">
      <c r="A28204" s="308"/>
      <c r="B28204" s="309"/>
      <c r="C28204" s="308"/>
      <c r="D28204" s="310"/>
    </row>
    <row r="28205" spans="1:4" ht="9" customHeight="1" x14ac:dyDescent="0.25">
      <c r="A28205" s="308"/>
      <c r="B28205" s="309"/>
      <c r="C28205" s="308"/>
      <c r="D28205" s="310"/>
    </row>
    <row r="28206" spans="1:4" ht="9" customHeight="1" x14ac:dyDescent="0.25">
      <c r="A28206" s="308"/>
      <c r="B28206" s="309"/>
      <c r="C28206" s="308"/>
      <c r="D28206" s="310"/>
    </row>
    <row r="28207" spans="1:4" ht="9" customHeight="1" x14ac:dyDescent="0.25">
      <c r="A28207" s="308"/>
      <c r="B28207" s="309"/>
      <c r="C28207" s="308"/>
      <c r="D28207" s="310"/>
    </row>
    <row r="28208" spans="1:4" ht="9" customHeight="1" x14ac:dyDescent="0.25">
      <c r="A28208" s="308"/>
      <c r="B28208" s="309"/>
      <c r="C28208" s="308"/>
      <c r="D28208" s="310"/>
    </row>
    <row r="28209" spans="1:4" ht="9" customHeight="1" x14ac:dyDescent="0.25">
      <c r="A28209" s="308"/>
      <c r="B28209" s="309"/>
      <c r="C28209" s="308"/>
      <c r="D28209" s="310"/>
    </row>
    <row r="28210" spans="1:4" ht="9" customHeight="1" x14ac:dyDescent="0.25">
      <c r="A28210" s="308"/>
      <c r="B28210" s="309"/>
      <c r="C28210" s="308"/>
      <c r="D28210" s="310"/>
    </row>
    <row r="28211" spans="1:4" ht="9" customHeight="1" x14ac:dyDescent="0.25">
      <c r="A28211" s="308"/>
      <c r="B28211" s="309"/>
      <c r="C28211" s="308"/>
      <c r="D28211" s="310"/>
    </row>
    <row r="28212" spans="1:4" ht="9" customHeight="1" x14ac:dyDescent="0.25">
      <c r="A28212" s="308"/>
      <c r="B28212" s="309"/>
      <c r="C28212" s="308"/>
      <c r="D28212" s="310"/>
    </row>
    <row r="28213" spans="1:4" ht="9" customHeight="1" x14ac:dyDescent="0.25">
      <c r="A28213" s="308"/>
      <c r="B28213" s="309"/>
      <c r="C28213" s="308"/>
      <c r="D28213" s="310"/>
    </row>
    <row r="28214" spans="1:4" ht="9" customHeight="1" x14ac:dyDescent="0.25">
      <c r="A28214" s="308"/>
      <c r="B28214" s="309"/>
      <c r="C28214" s="308"/>
      <c r="D28214" s="310"/>
    </row>
    <row r="28215" spans="1:4" ht="9" customHeight="1" x14ac:dyDescent="0.25">
      <c r="A28215" s="308"/>
      <c r="B28215" s="309"/>
      <c r="C28215" s="308"/>
      <c r="D28215" s="310"/>
    </row>
    <row r="28216" spans="1:4" ht="9" customHeight="1" x14ac:dyDescent="0.25">
      <c r="A28216" s="308"/>
      <c r="B28216" s="309"/>
      <c r="C28216" s="308"/>
      <c r="D28216" s="310"/>
    </row>
    <row r="28217" spans="1:4" ht="9" customHeight="1" x14ac:dyDescent="0.25">
      <c r="A28217" s="308"/>
      <c r="B28217" s="309"/>
      <c r="C28217" s="308"/>
      <c r="D28217" s="310"/>
    </row>
    <row r="28218" spans="1:4" ht="9" customHeight="1" x14ac:dyDescent="0.25">
      <c r="A28218" s="308"/>
      <c r="B28218" s="309"/>
      <c r="C28218" s="308"/>
      <c r="D28218" s="310"/>
    </row>
    <row r="28219" spans="1:4" ht="9" customHeight="1" x14ac:dyDescent="0.25">
      <c r="A28219" s="308"/>
      <c r="B28219" s="309"/>
      <c r="C28219" s="308"/>
      <c r="D28219" s="310"/>
    </row>
    <row r="28220" spans="1:4" ht="9" customHeight="1" x14ac:dyDescent="0.25">
      <c r="A28220" s="308"/>
      <c r="B28220" s="309"/>
      <c r="C28220" s="308"/>
      <c r="D28220" s="310"/>
    </row>
    <row r="28221" spans="1:4" ht="9" customHeight="1" x14ac:dyDescent="0.25">
      <c r="A28221" s="308"/>
      <c r="B28221" s="309"/>
      <c r="C28221" s="308"/>
      <c r="D28221" s="310"/>
    </row>
    <row r="28222" spans="1:4" ht="9" customHeight="1" x14ac:dyDescent="0.25">
      <c r="A28222" s="308"/>
      <c r="B28222" s="309"/>
      <c r="C28222" s="308"/>
      <c r="D28222" s="310"/>
    </row>
    <row r="28223" spans="1:4" ht="9" customHeight="1" x14ac:dyDescent="0.25">
      <c r="A28223" s="308"/>
      <c r="B28223" s="309"/>
      <c r="C28223" s="308"/>
      <c r="D28223" s="310"/>
    </row>
    <row r="28224" spans="1:4" ht="9" customHeight="1" x14ac:dyDescent="0.25">
      <c r="A28224" s="308"/>
      <c r="B28224" s="309"/>
      <c r="C28224" s="308"/>
      <c r="D28224" s="310"/>
    </row>
    <row r="28225" spans="1:4" ht="9" customHeight="1" x14ac:dyDescent="0.25">
      <c r="A28225" s="308"/>
      <c r="B28225" s="309"/>
      <c r="C28225" s="308"/>
      <c r="D28225" s="310"/>
    </row>
    <row r="28226" spans="1:4" ht="9" customHeight="1" x14ac:dyDescent="0.25">
      <c r="A28226" s="308"/>
      <c r="B28226" s="309"/>
      <c r="C28226" s="308"/>
      <c r="D28226" s="310"/>
    </row>
    <row r="28227" spans="1:4" ht="9" customHeight="1" x14ac:dyDescent="0.25">
      <c r="A28227" s="308"/>
      <c r="B28227" s="309"/>
      <c r="C28227" s="308"/>
      <c r="D28227" s="310"/>
    </row>
    <row r="28228" spans="1:4" ht="9" customHeight="1" x14ac:dyDescent="0.25">
      <c r="A28228" s="308"/>
      <c r="B28228" s="309"/>
      <c r="C28228" s="308"/>
      <c r="D28228" s="310"/>
    </row>
    <row r="28229" spans="1:4" ht="9" customHeight="1" x14ac:dyDescent="0.25">
      <c r="A28229" s="308"/>
      <c r="B28229" s="309"/>
      <c r="C28229" s="308"/>
      <c r="D28229" s="310"/>
    </row>
    <row r="28230" spans="1:4" ht="9" customHeight="1" x14ac:dyDescent="0.25">
      <c r="A28230" s="308"/>
      <c r="B28230" s="309"/>
      <c r="C28230" s="308"/>
      <c r="D28230" s="310"/>
    </row>
    <row r="28231" spans="1:4" ht="9" customHeight="1" x14ac:dyDescent="0.25">
      <c r="A28231" s="308"/>
      <c r="B28231" s="309"/>
      <c r="C28231" s="308"/>
      <c r="D28231" s="310"/>
    </row>
    <row r="28232" spans="1:4" ht="9" customHeight="1" x14ac:dyDescent="0.25">
      <c r="A28232" s="308"/>
      <c r="B28232" s="309"/>
      <c r="C28232" s="308"/>
      <c r="D28232" s="310"/>
    </row>
    <row r="28233" spans="1:4" ht="9" customHeight="1" x14ac:dyDescent="0.25">
      <c r="A28233" s="308"/>
      <c r="B28233" s="309"/>
      <c r="C28233" s="308"/>
      <c r="D28233" s="310"/>
    </row>
    <row r="28234" spans="1:4" ht="9" customHeight="1" x14ac:dyDescent="0.25">
      <c r="A28234" s="308"/>
      <c r="B28234" s="309"/>
      <c r="C28234" s="308"/>
      <c r="D28234" s="310"/>
    </row>
    <row r="28235" spans="1:4" ht="9" customHeight="1" x14ac:dyDescent="0.25">
      <c r="A28235" s="308"/>
      <c r="B28235" s="309"/>
      <c r="C28235" s="308"/>
      <c r="D28235" s="310"/>
    </row>
    <row r="28236" spans="1:4" ht="9" customHeight="1" x14ac:dyDescent="0.25">
      <c r="A28236" s="308"/>
      <c r="B28236" s="309"/>
      <c r="C28236" s="308"/>
      <c r="D28236" s="310"/>
    </row>
    <row r="28237" spans="1:4" ht="9" customHeight="1" x14ac:dyDescent="0.25">
      <c r="A28237" s="308"/>
      <c r="B28237" s="309"/>
      <c r="C28237" s="308"/>
      <c r="D28237" s="310"/>
    </row>
    <row r="28238" spans="1:4" ht="9" customHeight="1" x14ac:dyDescent="0.25">
      <c r="A28238" s="308"/>
      <c r="B28238" s="309"/>
      <c r="C28238" s="308"/>
      <c r="D28238" s="310"/>
    </row>
    <row r="28239" spans="1:4" ht="9" customHeight="1" x14ac:dyDescent="0.25">
      <c r="A28239" s="308"/>
      <c r="B28239" s="309"/>
      <c r="C28239" s="308"/>
      <c r="D28239" s="310"/>
    </row>
    <row r="28240" spans="1:4" ht="9" customHeight="1" x14ac:dyDescent="0.25">
      <c r="A28240" s="308"/>
      <c r="B28240" s="309"/>
      <c r="C28240" s="308"/>
      <c r="D28240" s="310"/>
    </row>
    <row r="28241" spans="1:4" ht="9" customHeight="1" x14ac:dyDescent="0.25">
      <c r="A28241" s="308"/>
      <c r="B28241" s="309"/>
      <c r="C28241" s="308"/>
      <c r="D28241" s="310"/>
    </row>
    <row r="28242" spans="1:4" ht="9" customHeight="1" x14ac:dyDescent="0.25">
      <c r="A28242" s="308"/>
      <c r="B28242" s="309"/>
      <c r="C28242" s="308"/>
      <c r="D28242" s="310"/>
    </row>
    <row r="28243" spans="1:4" ht="9" customHeight="1" x14ac:dyDescent="0.25">
      <c r="A28243" s="308"/>
      <c r="B28243" s="309"/>
      <c r="C28243" s="308"/>
      <c r="D28243" s="310"/>
    </row>
    <row r="28244" spans="1:4" ht="9" customHeight="1" x14ac:dyDescent="0.25">
      <c r="A28244" s="308"/>
      <c r="B28244" s="309"/>
      <c r="C28244" s="308"/>
      <c r="D28244" s="310"/>
    </row>
    <row r="28245" spans="1:4" ht="9" customHeight="1" x14ac:dyDescent="0.25">
      <c r="A28245" s="308"/>
      <c r="B28245" s="309"/>
      <c r="C28245" s="308"/>
      <c r="D28245" s="310"/>
    </row>
    <row r="28246" spans="1:4" ht="9" customHeight="1" x14ac:dyDescent="0.25">
      <c r="A28246" s="308"/>
      <c r="B28246" s="309"/>
      <c r="C28246" s="308"/>
      <c r="D28246" s="310"/>
    </row>
    <row r="28247" spans="1:4" ht="9" customHeight="1" x14ac:dyDescent="0.25">
      <c r="A28247" s="308"/>
      <c r="B28247" s="309"/>
      <c r="C28247" s="308"/>
      <c r="D28247" s="310"/>
    </row>
    <row r="28248" spans="1:4" ht="9" customHeight="1" x14ac:dyDescent="0.25">
      <c r="A28248" s="308"/>
      <c r="B28248" s="309"/>
      <c r="C28248" s="308"/>
      <c r="D28248" s="310"/>
    </row>
    <row r="28249" spans="1:4" ht="9" customHeight="1" x14ac:dyDescent="0.25">
      <c r="A28249" s="308"/>
      <c r="B28249" s="309"/>
      <c r="C28249" s="308"/>
      <c r="D28249" s="310"/>
    </row>
    <row r="28250" spans="1:4" ht="9" customHeight="1" x14ac:dyDescent="0.25">
      <c r="A28250" s="308"/>
      <c r="B28250" s="309"/>
      <c r="C28250" s="308"/>
      <c r="D28250" s="310"/>
    </row>
    <row r="28251" spans="1:4" ht="9" customHeight="1" x14ac:dyDescent="0.25">
      <c r="A28251" s="308"/>
      <c r="B28251" s="309"/>
      <c r="C28251" s="308"/>
      <c r="D28251" s="310"/>
    </row>
    <row r="28252" spans="1:4" ht="9" customHeight="1" x14ac:dyDescent="0.25">
      <c r="A28252" s="308"/>
      <c r="B28252" s="309"/>
      <c r="C28252" s="308"/>
      <c r="D28252" s="310"/>
    </row>
    <row r="28253" spans="1:4" ht="9" customHeight="1" x14ac:dyDescent="0.25">
      <c r="A28253" s="308"/>
      <c r="B28253" s="309"/>
      <c r="C28253" s="308"/>
      <c r="D28253" s="310"/>
    </row>
    <row r="28254" spans="1:4" ht="9" customHeight="1" x14ac:dyDescent="0.25">
      <c r="A28254" s="308"/>
      <c r="B28254" s="309"/>
      <c r="C28254" s="308"/>
      <c r="D28254" s="310"/>
    </row>
    <row r="28255" spans="1:4" ht="9" customHeight="1" x14ac:dyDescent="0.25">
      <c r="A28255" s="308"/>
      <c r="B28255" s="309"/>
      <c r="C28255" s="308"/>
      <c r="D28255" s="310"/>
    </row>
    <row r="28256" spans="1:4" ht="9" customHeight="1" x14ac:dyDescent="0.25">
      <c r="A28256" s="308"/>
      <c r="B28256" s="309"/>
      <c r="C28256" s="308"/>
      <c r="D28256" s="310"/>
    </row>
    <row r="28257" spans="1:4" ht="9" customHeight="1" x14ac:dyDescent="0.25">
      <c r="A28257" s="308"/>
      <c r="B28257" s="309"/>
      <c r="C28257" s="308"/>
      <c r="D28257" s="310"/>
    </row>
    <row r="28258" spans="1:4" ht="9" customHeight="1" x14ac:dyDescent="0.25">
      <c r="A28258" s="308"/>
      <c r="B28258" s="309"/>
      <c r="C28258" s="308"/>
      <c r="D28258" s="310"/>
    </row>
    <row r="28259" spans="1:4" ht="9" customHeight="1" x14ac:dyDescent="0.25">
      <c r="A28259" s="308"/>
      <c r="B28259" s="309"/>
      <c r="C28259" s="308"/>
      <c r="D28259" s="310"/>
    </row>
    <row r="28260" spans="1:4" ht="9" customHeight="1" x14ac:dyDescent="0.25">
      <c r="A28260" s="308"/>
      <c r="B28260" s="309"/>
      <c r="C28260" s="308"/>
      <c r="D28260" s="310"/>
    </row>
    <row r="28261" spans="1:4" ht="9" customHeight="1" x14ac:dyDescent="0.25">
      <c r="A28261" s="308"/>
      <c r="B28261" s="309"/>
      <c r="C28261" s="308"/>
      <c r="D28261" s="310"/>
    </row>
    <row r="28262" spans="1:4" ht="9" customHeight="1" x14ac:dyDescent="0.25">
      <c r="A28262" s="308"/>
      <c r="B28262" s="309"/>
      <c r="C28262" s="308"/>
      <c r="D28262" s="310"/>
    </row>
    <row r="28263" spans="1:4" ht="9" customHeight="1" x14ac:dyDescent="0.25">
      <c r="A28263" s="308"/>
      <c r="B28263" s="309"/>
      <c r="C28263" s="308"/>
      <c r="D28263" s="310"/>
    </row>
    <row r="28264" spans="1:4" ht="9" customHeight="1" x14ac:dyDescent="0.25">
      <c r="A28264" s="308"/>
      <c r="B28264" s="309"/>
      <c r="C28264" s="308"/>
      <c r="D28264" s="310"/>
    </row>
    <row r="28265" spans="1:4" ht="9" customHeight="1" x14ac:dyDescent="0.25">
      <c r="A28265" s="308"/>
      <c r="B28265" s="309"/>
      <c r="C28265" s="308"/>
      <c r="D28265" s="310"/>
    </row>
    <row r="28266" spans="1:4" ht="9" customHeight="1" x14ac:dyDescent="0.25">
      <c r="A28266" s="308"/>
      <c r="B28266" s="309"/>
      <c r="C28266" s="308"/>
      <c r="D28266" s="310"/>
    </row>
    <row r="28267" spans="1:4" ht="9" customHeight="1" x14ac:dyDescent="0.25">
      <c r="A28267" s="308"/>
      <c r="B28267" s="309"/>
      <c r="C28267" s="308"/>
      <c r="D28267" s="310"/>
    </row>
    <row r="28268" spans="1:4" ht="9" customHeight="1" x14ac:dyDescent="0.25">
      <c r="A28268" s="308"/>
      <c r="B28268" s="309"/>
      <c r="C28268" s="308"/>
      <c r="D28268" s="310"/>
    </row>
    <row r="28269" spans="1:4" ht="9" customHeight="1" x14ac:dyDescent="0.25">
      <c r="A28269" s="308"/>
      <c r="B28269" s="309"/>
      <c r="C28269" s="308"/>
      <c r="D28269" s="310"/>
    </row>
    <row r="28270" spans="1:4" ht="9" customHeight="1" x14ac:dyDescent="0.25">
      <c r="A28270" s="308"/>
      <c r="B28270" s="309"/>
      <c r="C28270" s="308"/>
      <c r="D28270" s="310"/>
    </row>
    <row r="28271" spans="1:4" ht="9" customHeight="1" x14ac:dyDescent="0.25">
      <c r="A28271" s="308"/>
      <c r="B28271" s="309"/>
      <c r="C28271" s="308"/>
      <c r="D28271" s="310"/>
    </row>
    <row r="28272" spans="1:4" ht="9" customHeight="1" x14ac:dyDescent="0.25">
      <c r="A28272" s="308"/>
      <c r="B28272" s="309"/>
      <c r="C28272" s="308"/>
      <c r="D28272" s="310"/>
    </row>
    <row r="28273" spans="1:4" ht="9" customHeight="1" x14ac:dyDescent="0.25">
      <c r="A28273" s="308"/>
      <c r="B28273" s="309"/>
      <c r="C28273" s="308"/>
      <c r="D28273" s="310"/>
    </row>
    <row r="28274" spans="1:4" ht="9" customHeight="1" x14ac:dyDescent="0.25">
      <c r="A28274" s="308"/>
      <c r="B28274" s="309"/>
      <c r="C28274" s="308"/>
      <c r="D28274" s="310"/>
    </row>
    <row r="28275" spans="1:4" ht="9" customHeight="1" x14ac:dyDescent="0.25">
      <c r="A28275" s="308"/>
      <c r="B28275" s="309"/>
      <c r="C28275" s="308"/>
      <c r="D28275" s="310"/>
    </row>
    <row r="28276" spans="1:4" ht="9" customHeight="1" x14ac:dyDescent="0.25">
      <c r="A28276" s="308"/>
      <c r="B28276" s="309"/>
      <c r="C28276" s="308"/>
      <c r="D28276" s="310"/>
    </row>
    <row r="28277" spans="1:4" ht="9" customHeight="1" x14ac:dyDescent="0.25">
      <c r="A28277" s="308"/>
      <c r="B28277" s="309"/>
      <c r="C28277" s="308"/>
      <c r="D28277" s="310"/>
    </row>
    <row r="28278" spans="1:4" ht="9" customHeight="1" x14ac:dyDescent="0.25">
      <c r="A28278" s="308"/>
      <c r="B28278" s="309"/>
      <c r="C28278" s="308"/>
      <c r="D28278" s="310"/>
    </row>
    <row r="28279" spans="1:4" ht="9" customHeight="1" x14ac:dyDescent="0.25">
      <c r="A28279" s="308"/>
      <c r="B28279" s="309"/>
      <c r="C28279" s="308"/>
      <c r="D28279" s="310"/>
    </row>
    <row r="28280" spans="1:4" ht="9" customHeight="1" x14ac:dyDescent="0.25">
      <c r="A28280" s="308"/>
      <c r="B28280" s="309"/>
      <c r="C28280" s="308"/>
      <c r="D28280" s="310"/>
    </row>
    <row r="28281" spans="1:4" ht="9" customHeight="1" x14ac:dyDescent="0.25">
      <c r="A28281" s="308"/>
      <c r="B28281" s="309"/>
      <c r="C28281" s="308"/>
      <c r="D28281" s="310"/>
    </row>
    <row r="28282" spans="1:4" ht="9" customHeight="1" x14ac:dyDescent="0.25">
      <c r="A28282" s="308"/>
      <c r="B28282" s="309"/>
      <c r="C28282" s="308"/>
      <c r="D28282" s="310"/>
    </row>
    <row r="28283" spans="1:4" ht="9" customHeight="1" x14ac:dyDescent="0.25">
      <c r="A28283" s="308"/>
      <c r="B28283" s="309"/>
      <c r="C28283" s="308"/>
      <c r="D28283" s="310"/>
    </row>
    <row r="28284" spans="1:4" ht="9" customHeight="1" x14ac:dyDescent="0.25">
      <c r="A28284" s="308"/>
      <c r="B28284" s="309"/>
      <c r="C28284" s="308"/>
      <c r="D28284" s="310"/>
    </row>
    <row r="28285" spans="1:4" ht="9" customHeight="1" x14ac:dyDescent="0.25">
      <c r="A28285" s="308"/>
      <c r="B28285" s="309"/>
      <c r="C28285" s="308"/>
      <c r="D28285" s="310"/>
    </row>
    <row r="28286" spans="1:4" ht="9" customHeight="1" x14ac:dyDescent="0.25">
      <c r="A28286" s="308"/>
      <c r="B28286" s="309"/>
      <c r="C28286" s="308"/>
      <c r="D28286" s="310"/>
    </row>
    <row r="28287" spans="1:4" ht="9" customHeight="1" x14ac:dyDescent="0.25">
      <c r="A28287" s="308"/>
      <c r="B28287" s="309"/>
      <c r="C28287" s="308"/>
      <c r="D28287" s="310"/>
    </row>
    <row r="28288" spans="1:4" ht="9" customHeight="1" x14ac:dyDescent="0.25">
      <c r="A28288" s="308"/>
      <c r="B28288" s="309"/>
      <c r="C28288" s="308"/>
      <c r="D28288" s="310"/>
    </row>
    <row r="28289" spans="1:4" ht="9" customHeight="1" x14ac:dyDescent="0.25">
      <c r="A28289" s="308"/>
      <c r="B28289" s="309"/>
      <c r="C28289" s="308"/>
      <c r="D28289" s="310"/>
    </row>
    <row r="28290" spans="1:4" ht="9" customHeight="1" x14ac:dyDescent="0.25">
      <c r="A28290" s="308"/>
      <c r="B28290" s="309"/>
      <c r="C28290" s="308"/>
      <c r="D28290" s="310"/>
    </row>
    <row r="28291" spans="1:4" ht="9" customHeight="1" x14ac:dyDescent="0.25">
      <c r="A28291" s="308"/>
      <c r="B28291" s="309"/>
      <c r="C28291" s="308"/>
      <c r="D28291" s="310"/>
    </row>
    <row r="28292" spans="1:4" ht="9" customHeight="1" x14ac:dyDescent="0.25">
      <c r="A28292" s="308"/>
      <c r="B28292" s="309"/>
      <c r="C28292" s="308"/>
      <c r="D28292" s="310"/>
    </row>
    <row r="28293" spans="1:4" ht="9" customHeight="1" x14ac:dyDescent="0.25">
      <c r="A28293" s="308"/>
      <c r="B28293" s="309"/>
      <c r="C28293" s="308"/>
      <c r="D28293" s="310"/>
    </row>
    <row r="28294" spans="1:4" ht="9" customHeight="1" x14ac:dyDescent="0.25">
      <c r="A28294" s="308"/>
      <c r="B28294" s="309"/>
      <c r="C28294" s="308"/>
      <c r="D28294" s="310"/>
    </row>
    <row r="28295" spans="1:4" ht="9" customHeight="1" x14ac:dyDescent="0.25">
      <c r="A28295" s="308"/>
      <c r="B28295" s="309"/>
      <c r="C28295" s="308"/>
      <c r="D28295" s="310"/>
    </row>
    <row r="28296" spans="1:4" ht="9" customHeight="1" x14ac:dyDescent="0.25">
      <c r="A28296" s="308"/>
      <c r="B28296" s="309"/>
      <c r="C28296" s="308"/>
      <c r="D28296" s="310"/>
    </row>
    <row r="28297" spans="1:4" ht="9" customHeight="1" x14ac:dyDescent="0.25">
      <c r="A28297" s="308"/>
      <c r="B28297" s="309"/>
      <c r="C28297" s="308"/>
      <c r="D28297" s="310"/>
    </row>
    <row r="28298" spans="1:4" ht="9" customHeight="1" x14ac:dyDescent="0.25">
      <c r="A28298" s="308"/>
      <c r="B28298" s="309"/>
      <c r="C28298" s="308"/>
      <c r="D28298" s="310"/>
    </row>
    <row r="28299" spans="1:4" ht="9" customHeight="1" x14ac:dyDescent="0.25">
      <c r="A28299" s="308"/>
      <c r="B28299" s="309"/>
      <c r="C28299" s="308"/>
      <c r="D28299" s="310"/>
    </row>
    <row r="28300" spans="1:4" ht="9" customHeight="1" x14ac:dyDescent="0.25">
      <c r="A28300" s="308"/>
      <c r="B28300" s="309"/>
      <c r="C28300" s="308"/>
      <c r="D28300" s="310"/>
    </row>
    <row r="28301" spans="1:4" ht="9" customHeight="1" x14ac:dyDescent="0.25">
      <c r="A28301" s="308"/>
      <c r="B28301" s="309"/>
      <c r="C28301" s="308"/>
      <c r="D28301" s="310"/>
    </row>
    <row r="28302" spans="1:4" ht="9" customHeight="1" x14ac:dyDescent="0.25">
      <c r="A28302" s="308"/>
      <c r="B28302" s="309"/>
      <c r="C28302" s="308"/>
      <c r="D28302" s="310"/>
    </row>
    <row r="28303" spans="1:4" ht="9" customHeight="1" x14ac:dyDescent="0.25">
      <c r="A28303" s="308"/>
      <c r="B28303" s="309"/>
      <c r="C28303" s="308"/>
      <c r="D28303" s="310"/>
    </row>
    <row r="28304" spans="1:4" ht="9" customHeight="1" x14ac:dyDescent="0.25">
      <c r="A28304" s="308"/>
      <c r="B28304" s="309"/>
      <c r="C28304" s="308"/>
      <c r="D28304" s="310"/>
    </row>
    <row r="28305" spans="1:4" ht="9" customHeight="1" x14ac:dyDescent="0.25">
      <c r="A28305" s="308"/>
      <c r="B28305" s="309"/>
      <c r="C28305" s="308"/>
      <c r="D28305" s="310"/>
    </row>
    <row r="28306" spans="1:4" ht="9" customHeight="1" x14ac:dyDescent="0.25">
      <c r="A28306" s="308"/>
      <c r="B28306" s="309"/>
      <c r="C28306" s="308"/>
      <c r="D28306" s="310"/>
    </row>
    <row r="28307" spans="1:4" ht="9" customHeight="1" x14ac:dyDescent="0.25">
      <c r="A28307" s="308"/>
      <c r="B28307" s="309"/>
      <c r="C28307" s="308"/>
      <c r="D28307" s="310"/>
    </row>
    <row r="28308" spans="1:4" ht="9" customHeight="1" x14ac:dyDescent="0.25">
      <c r="A28308" s="308"/>
      <c r="B28308" s="309"/>
      <c r="C28308" s="308"/>
      <c r="D28308" s="310"/>
    </row>
    <row r="28309" spans="1:4" ht="9" customHeight="1" x14ac:dyDescent="0.25">
      <c r="A28309" s="308"/>
      <c r="B28309" s="309"/>
      <c r="C28309" s="308"/>
      <c r="D28309" s="310"/>
    </row>
    <row r="28310" spans="1:4" ht="9" customHeight="1" x14ac:dyDescent="0.25">
      <c r="A28310" s="308"/>
      <c r="B28310" s="309"/>
      <c r="C28310" s="308"/>
      <c r="D28310" s="310"/>
    </row>
    <row r="28311" spans="1:4" ht="9" customHeight="1" x14ac:dyDescent="0.25">
      <c r="A28311" s="308"/>
      <c r="B28311" s="309"/>
      <c r="C28311" s="308"/>
      <c r="D28311" s="310"/>
    </row>
    <row r="28312" spans="1:4" ht="9" customHeight="1" x14ac:dyDescent="0.25">
      <c r="A28312" s="308"/>
      <c r="B28312" s="309"/>
      <c r="C28312" s="308"/>
      <c r="D28312" s="310"/>
    </row>
    <row r="28313" spans="1:4" ht="9" customHeight="1" x14ac:dyDescent="0.25">
      <c r="A28313" s="308"/>
      <c r="B28313" s="309"/>
      <c r="C28313" s="308"/>
      <c r="D28313" s="310"/>
    </row>
    <row r="28314" spans="1:4" ht="9" customHeight="1" x14ac:dyDescent="0.25">
      <c r="A28314" s="308"/>
      <c r="B28314" s="309"/>
      <c r="C28314" s="308"/>
      <c r="D28314" s="310"/>
    </row>
    <row r="28315" spans="1:4" ht="18" customHeight="1" x14ac:dyDescent="0.25">
      <c r="A28315" s="308"/>
      <c r="B28315" s="309"/>
      <c r="C28315" s="308"/>
      <c r="D28315" s="310"/>
    </row>
    <row r="28316" spans="1:4" ht="9" customHeight="1" x14ac:dyDescent="0.25">
      <c r="A28316" s="308"/>
      <c r="B28316" s="309"/>
      <c r="C28316" s="308"/>
      <c r="D28316" s="310"/>
    </row>
    <row r="28317" spans="1:4" ht="18" customHeight="1" x14ac:dyDescent="0.25">
      <c r="A28317" s="308"/>
      <c r="B28317" s="309"/>
      <c r="C28317" s="308"/>
      <c r="D28317" s="310"/>
    </row>
    <row r="28318" spans="1:4" ht="9" customHeight="1" x14ac:dyDescent="0.25">
      <c r="A28318" s="308"/>
      <c r="B28318" s="309"/>
      <c r="C28318" s="308"/>
      <c r="D28318" s="310"/>
    </row>
    <row r="28319" spans="1:4" ht="18" customHeight="1" x14ac:dyDescent="0.25">
      <c r="A28319" s="308"/>
      <c r="B28319" s="309"/>
      <c r="C28319" s="308"/>
      <c r="D28319" s="310"/>
    </row>
    <row r="28320" spans="1:4" ht="9" customHeight="1" x14ac:dyDescent="0.25">
      <c r="A28320" s="308"/>
      <c r="B28320" s="309"/>
      <c r="C28320" s="308"/>
      <c r="D28320" s="310"/>
    </row>
    <row r="28321" spans="1:4" ht="18" customHeight="1" x14ac:dyDescent="0.25">
      <c r="A28321" s="308"/>
      <c r="B28321" s="309"/>
      <c r="C28321" s="308"/>
      <c r="D28321" s="310"/>
    </row>
    <row r="28322" spans="1:4" ht="9" customHeight="1" x14ac:dyDescent="0.25">
      <c r="A28322" s="308"/>
      <c r="B28322" s="309"/>
      <c r="C28322" s="308"/>
      <c r="D28322" s="310"/>
    </row>
    <row r="28323" spans="1:4" ht="18" customHeight="1" x14ac:dyDescent="0.25">
      <c r="A28323" s="308"/>
      <c r="B28323" s="309"/>
      <c r="C28323" s="308"/>
      <c r="D28323" s="310"/>
    </row>
    <row r="28324" spans="1:4" ht="9" customHeight="1" x14ac:dyDescent="0.25">
      <c r="A28324" s="308"/>
      <c r="B28324" s="309"/>
      <c r="C28324" s="308"/>
      <c r="D28324" s="310"/>
    </row>
    <row r="28325" spans="1:4" ht="18" customHeight="1" x14ac:dyDescent="0.25">
      <c r="A28325" s="308"/>
      <c r="B28325" s="309"/>
      <c r="C28325" s="308"/>
      <c r="D28325" s="310"/>
    </row>
    <row r="28326" spans="1:4" ht="9" customHeight="1" x14ac:dyDescent="0.25">
      <c r="A28326" s="308"/>
      <c r="B28326" s="309"/>
      <c r="C28326" s="308"/>
      <c r="D28326" s="310"/>
    </row>
    <row r="28327" spans="1:4" ht="18" customHeight="1" x14ac:dyDescent="0.25">
      <c r="A28327" s="308"/>
      <c r="B28327" s="309"/>
      <c r="C28327" s="308"/>
      <c r="D28327" s="310"/>
    </row>
    <row r="28328" spans="1:4" ht="9" customHeight="1" x14ac:dyDescent="0.25">
      <c r="A28328" s="308"/>
      <c r="B28328" s="309"/>
      <c r="C28328" s="308"/>
      <c r="D28328" s="310"/>
    </row>
    <row r="28329" spans="1:4" ht="18" customHeight="1" x14ac:dyDescent="0.25">
      <c r="A28329" s="308"/>
      <c r="B28329" s="309"/>
      <c r="C28329" s="308"/>
      <c r="D28329" s="310"/>
    </row>
    <row r="28330" spans="1:4" ht="9" customHeight="1" x14ac:dyDescent="0.25">
      <c r="A28330" s="308"/>
      <c r="B28330" s="309"/>
      <c r="C28330" s="308"/>
      <c r="D28330" s="310"/>
    </row>
    <row r="28331" spans="1:4" ht="18" customHeight="1" x14ac:dyDescent="0.25">
      <c r="A28331" s="308"/>
      <c r="B28331" s="309"/>
      <c r="C28331" s="308"/>
      <c r="D28331" s="310"/>
    </row>
    <row r="28332" spans="1:4" ht="9" customHeight="1" x14ac:dyDescent="0.25">
      <c r="A28332" s="308"/>
      <c r="B28332" s="309"/>
      <c r="C28332" s="308"/>
      <c r="D28332" s="310"/>
    </row>
    <row r="28333" spans="1:4" ht="18" customHeight="1" x14ac:dyDescent="0.25">
      <c r="A28333" s="308"/>
      <c r="B28333" s="309"/>
      <c r="C28333" s="308"/>
      <c r="D28333" s="310"/>
    </row>
    <row r="28334" spans="1:4" ht="9" customHeight="1" x14ac:dyDescent="0.25">
      <c r="A28334" s="308"/>
      <c r="B28334" s="309"/>
      <c r="C28334" s="308"/>
      <c r="D28334" s="310"/>
    </row>
    <row r="28335" spans="1:4" ht="18" customHeight="1" x14ac:dyDescent="0.25">
      <c r="A28335" s="308"/>
      <c r="B28335" s="309"/>
      <c r="C28335" s="308"/>
      <c r="D28335" s="310"/>
    </row>
    <row r="28336" spans="1:4" ht="9" customHeight="1" x14ac:dyDescent="0.25">
      <c r="A28336" s="308"/>
      <c r="B28336" s="309"/>
      <c r="C28336" s="308"/>
      <c r="D28336" s="310"/>
    </row>
    <row r="28337" spans="1:4" ht="18" customHeight="1" x14ac:dyDescent="0.25">
      <c r="A28337" s="308"/>
      <c r="B28337" s="309"/>
      <c r="C28337" s="308"/>
      <c r="D28337" s="310"/>
    </row>
    <row r="28338" spans="1:4" ht="9" customHeight="1" x14ac:dyDescent="0.25">
      <c r="A28338" s="308"/>
      <c r="B28338" s="309"/>
      <c r="C28338" s="308"/>
      <c r="D28338" s="310"/>
    </row>
    <row r="28339" spans="1:4" ht="18" customHeight="1" x14ac:dyDescent="0.25">
      <c r="A28339" s="308"/>
      <c r="B28339" s="309"/>
      <c r="C28339" s="308"/>
      <c r="D28339" s="310"/>
    </row>
    <row r="28340" spans="1:4" ht="9" customHeight="1" x14ac:dyDescent="0.25">
      <c r="A28340" s="308"/>
      <c r="B28340" s="309"/>
      <c r="C28340" s="308"/>
      <c r="D28340" s="310"/>
    </row>
    <row r="28341" spans="1:4" ht="18" customHeight="1" x14ac:dyDescent="0.25">
      <c r="A28341" s="308"/>
      <c r="B28341" s="309"/>
      <c r="C28341" s="308"/>
      <c r="D28341" s="310"/>
    </row>
    <row r="28342" spans="1:4" ht="9" customHeight="1" x14ac:dyDescent="0.25">
      <c r="A28342" s="308"/>
      <c r="B28342" s="309"/>
      <c r="C28342" s="308"/>
      <c r="D28342" s="310"/>
    </row>
    <row r="28343" spans="1:4" ht="18" customHeight="1" x14ac:dyDescent="0.25">
      <c r="A28343" s="308"/>
      <c r="B28343" s="309"/>
      <c r="C28343" s="308"/>
      <c r="D28343" s="310"/>
    </row>
    <row r="28344" spans="1:4" ht="9" customHeight="1" x14ac:dyDescent="0.25">
      <c r="A28344" s="308"/>
      <c r="B28344" s="309"/>
      <c r="C28344" s="308"/>
      <c r="D28344" s="310"/>
    </row>
    <row r="28345" spans="1:4" ht="18" customHeight="1" x14ac:dyDescent="0.25">
      <c r="A28345" s="308"/>
      <c r="B28345" s="309"/>
      <c r="C28345" s="308"/>
      <c r="D28345" s="310"/>
    </row>
    <row r="28346" spans="1:4" ht="9" customHeight="1" x14ac:dyDescent="0.25">
      <c r="A28346" s="308"/>
      <c r="B28346" s="309"/>
      <c r="C28346" s="308"/>
      <c r="D28346" s="310"/>
    </row>
    <row r="28347" spans="1:4" ht="18" customHeight="1" x14ac:dyDescent="0.25">
      <c r="A28347" s="308"/>
      <c r="B28347" s="309"/>
      <c r="C28347" s="308"/>
      <c r="D28347" s="310"/>
    </row>
    <row r="28348" spans="1:4" ht="9" customHeight="1" x14ac:dyDescent="0.25">
      <c r="A28348" s="308"/>
      <c r="B28348" s="309"/>
      <c r="C28348" s="308"/>
      <c r="D28348" s="310"/>
    </row>
    <row r="28349" spans="1:4" ht="18" customHeight="1" x14ac:dyDescent="0.25">
      <c r="A28349" s="308"/>
      <c r="B28349" s="309"/>
      <c r="C28349" s="308"/>
      <c r="D28349" s="310"/>
    </row>
    <row r="28350" spans="1:4" ht="9" customHeight="1" x14ac:dyDescent="0.25">
      <c r="A28350" s="308"/>
      <c r="B28350" s="309"/>
      <c r="C28350" s="308"/>
      <c r="D28350" s="310"/>
    </row>
    <row r="28351" spans="1:4" ht="18" customHeight="1" x14ac:dyDescent="0.25">
      <c r="A28351" s="308"/>
      <c r="B28351" s="309"/>
      <c r="C28351" s="308"/>
      <c r="D28351" s="310"/>
    </row>
    <row r="28352" spans="1:4" ht="9" customHeight="1" x14ac:dyDescent="0.25">
      <c r="A28352" s="308"/>
      <c r="B28352" s="309"/>
      <c r="C28352" s="308"/>
      <c r="D28352" s="310"/>
    </row>
    <row r="28353" spans="1:4" ht="18" customHeight="1" x14ac:dyDescent="0.25">
      <c r="A28353" s="308"/>
      <c r="B28353" s="309"/>
      <c r="C28353" s="308"/>
      <c r="D28353" s="310"/>
    </row>
    <row r="28354" spans="1:4" ht="9" customHeight="1" x14ac:dyDescent="0.25">
      <c r="A28354" s="308"/>
      <c r="B28354" s="309"/>
      <c r="C28354" s="308"/>
      <c r="D28354" s="310"/>
    </row>
    <row r="28355" spans="1:4" ht="18" customHeight="1" x14ac:dyDescent="0.25">
      <c r="A28355" s="308"/>
      <c r="B28355" s="309"/>
      <c r="C28355" s="308"/>
      <c r="D28355" s="310"/>
    </row>
    <row r="28356" spans="1:4" ht="9" customHeight="1" x14ac:dyDescent="0.25">
      <c r="A28356" s="308"/>
      <c r="B28356" s="309"/>
      <c r="C28356" s="308"/>
      <c r="D28356" s="310"/>
    </row>
    <row r="28357" spans="1:4" ht="18" customHeight="1" x14ac:dyDescent="0.25">
      <c r="A28357" s="308"/>
      <c r="B28357" s="309"/>
      <c r="C28357" s="308"/>
      <c r="D28357" s="310"/>
    </row>
    <row r="28358" spans="1:4" ht="9" customHeight="1" x14ac:dyDescent="0.25">
      <c r="A28358" s="308"/>
      <c r="B28358" s="309"/>
      <c r="C28358" s="308"/>
      <c r="D28358" s="310"/>
    </row>
    <row r="28359" spans="1:4" ht="18" customHeight="1" x14ac:dyDescent="0.25">
      <c r="A28359" s="308"/>
      <c r="B28359" s="309"/>
      <c r="C28359" s="308"/>
      <c r="D28359" s="310"/>
    </row>
    <row r="28360" spans="1:4" ht="9" customHeight="1" x14ac:dyDescent="0.25">
      <c r="A28360" s="308"/>
      <c r="B28360" s="309"/>
      <c r="C28360" s="308"/>
      <c r="D28360" s="310"/>
    </row>
    <row r="28361" spans="1:4" ht="18" customHeight="1" x14ac:dyDescent="0.25">
      <c r="A28361" s="308"/>
      <c r="B28361" s="309"/>
      <c r="C28361" s="308"/>
      <c r="D28361" s="310"/>
    </row>
    <row r="28362" spans="1:4" ht="9" customHeight="1" x14ac:dyDescent="0.25">
      <c r="A28362" s="308"/>
      <c r="B28362" s="309"/>
      <c r="C28362" s="308"/>
      <c r="D28362" s="310"/>
    </row>
    <row r="28363" spans="1:4" ht="18" customHeight="1" x14ac:dyDescent="0.25">
      <c r="A28363" s="308"/>
      <c r="B28363" s="309"/>
      <c r="C28363" s="308"/>
      <c r="D28363" s="310"/>
    </row>
    <row r="28364" spans="1:4" ht="9" customHeight="1" x14ac:dyDescent="0.25">
      <c r="A28364" s="308"/>
      <c r="B28364" s="309"/>
      <c r="C28364" s="308"/>
      <c r="D28364" s="310"/>
    </row>
    <row r="28365" spans="1:4" ht="18" customHeight="1" x14ac:dyDescent="0.25">
      <c r="A28365" s="308"/>
      <c r="B28365" s="309"/>
      <c r="C28365" s="308"/>
      <c r="D28365" s="310"/>
    </row>
    <row r="28366" spans="1:4" ht="9" customHeight="1" x14ac:dyDescent="0.25">
      <c r="A28366" s="308"/>
      <c r="B28366" s="309"/>
      <c r="C28366" s="308"/>
      <c r="D28366" s="310"/>
    </row>
    <row r="28367" spans="1:4" ht="18" customHeight="1" x14ac:dyDescent="0.25">
      <c r="A28367" s="308"/>
      <c r="B28367" s="309"/>
      <c r="C28367" s="308"/>
      <c r="D28367" s="310"/>
    </row>
    <row r="28368" spans="1:4" ht="9" customHeight="1" x14ac:dyDescent="0.25">
      <c r="A28368" s="308"/>
      <c r="B28368" s="309"/>
      <c r="C28368" s="308"/>
      <c r="D28368" s="310"/>
    </row>
    <row r="28369" spans="1:4" ht="18" customHeight="1" x14ac:dyDescent="0.25">
      <c r="A28369" s="308"/>
      <c r="B28369" s="309"/>
      <c r="C28369" s="308"/>
      <c r="D28369" s="310"/>
    </row>
    <row r="28370" spans="1:4" ht="9" customHeight="1" x14ac:dyDescent="0.25">
      <c r="A28370" s="308"/>
      <c r="B28370" s="309"/>
      <c r="C28370" s="308"/>
      <c r="D28370" s="310"/>
    </row>
    <row r="28371" spans="1:4" ht="9" customHeight="1" x14ac:dyDescent="0.25">
      <c r="A28371" s="308"/>
      <c r="B28371" s="309"/>
      <c r="C28371" s="308"/>
      <c r="D28371" s="310"/>
    </row>
    <row r="28372" spans="1:4" ht="9" customHeight="1" x14ac:dyDescent="0.25">
      <c r="A28372" s="308"/>
      <c r="B28372" s="309"/>
      <c r="C28372" s="308"/>
      <c r="D28372" s="310"/>
    </row>
    <row r="28373" spans="1:4" ht="9" customHeight="1" x14ac:dyDescent="0.25">
      <c r="A28373" s="308"/>
      <c r="B28373" s="309"/>
      <c r="C28373" s="308"/>
      <c r="D28373" s="310"/>
    </row>
    <row r="28374" spans="1:4" ht="9" customHeight="1" x14ac:dyDescent="0.25">
      <c r="A28374" s="308"/>
      <c r="B28374" s="309"/>
      <c r="C28374" s="308"/>
      <c r="D28374" s="310"/>
    </row>
    <row r="28375" spans="1:4" ht="9" customHeight="1" x14ac:dyDescent="0.25">
      <c r="A28375" s="308"/>
      <c r="B28375" s="309"/>
      <c r="C28375" s="308"/>
      <c r="D28375" s="310"/>
    </row>
    <row r="28376" spans="1:4" ht="9" customHeight="1" x14ac:dyDescent="0.25">
      <c r="A28376" s="308"/>
      <c r="B28376" s="309"/>
      <c r="C28376" s="308"/>
      <c r="D28376" s="310"/>
    </row>
    <row r="28377" spans="1:4" ht="9" customHeight="1" x14ac:dyDescent="0.25">
      <c r="A28377" s="308"/>
      <c r="B28377" s="309"/>
      <c r="C28377" s="308"/>
      <c r="D28377" s="310"/>
    </row>
    <row r="28378" spans="1:4" ht="9" customHeight="1" x14ac:dyDescent="0.25">
      <c r="A28378" s="308"/>
      <c r="B28378" s="309"/>
      <c r="C28378" s="308"/>
      <c r="D28378" s="310"/>
    </row>
    <row r="28379" spans="1:4" ht="9" customHeight="1" x14ac:dyDescent="0.25">
      <c r="A28379" s="308"/>
      <c r="B28379" s="309"/>
      <c r="C28379" s="308"/>
      <c r="D28379" s="310"/>
    </row>
    <row r="28380" spans="1:4" ht="9" customHeight="1" x14ac:dyDescent="0.25">
      <c r="A28380" s="308"/>
      <c r="B28380" s="309"/>
      <c r="C28380" s="308"/>
      <c r="D28380" s="310"/>
    </row>
    <row r="28381" spans="1:4" ht="9" customHeight="1" x14ac:dyDescent="0.25">
      <c r="A28381" s="308"/>
      <c r="B28381" s="309"/>
      <c r="C28381" s="308"/>
      <c r="D28381" s="310"/>
    </row>
    <row r="28382" spans="1:4" ht="9" customHeight="1" x14ac:dyDescent="0.25">
      <c r="A28382" s="308"/>
      <c r="B28382" s="309"/>
      <c r="C28382" s="308"/>
      <c r="D28382" s="310"/>
    </row>
    <row r="28383" spans="1:4" ht="9" customHeight="1" x14ac:dyDescent="0.25">
      <c r="A28383" s="308"/>
      <c r="B28383" s="309"/>
      <c r="C28383" s="308"/>
      <c r="D28383" s="310"/>
    </row>
    <row r="28384" spans="1:4" ht="9" customHeight="1" x14ac:dyDescent="0.25">
      <c r="A28384" s="308"/>
      <c r="B28384" s="309"/>
      <c r="C28384" s="308"/>
      <c r="D28384" s="310"/>
    </row>
    <row r="28385" spans="1:4" ht="9" customHeight="1" x14ac:dyDescent="0.25">
      <c r="A28385" s="308"/>
      <c r="B28385" s="309"/>
      <c r="C28385" s="308"/>
      <c r="D28385" s="310"/>
    </row>
    <row r="28386" spans="1:4" ht="9" customHeight="1" x14ac:dyDescent="0.25">
      <c r="A28386" s="308"/>
      <c r="B28386" s="309"/>
      <c r="C28386" s="308"/>
      <c r="D28386" s="310"/>
    </row>
    <row r="28387" spans="1:4" ht="9" customHeight="1" x14ac:dyDescent="0.25">
      <c r="A28387" s="308"/>
      <c r="B28387" s="309"/>
      <c r="C28387" s="308"/>
      <c r="D28387" s="310"/>
    </row>
    <row r="28388" spans="1:4" ht="9" customHeight="1" x14ac:dyDescent="0.25">
      <c r="A28388" s="308"/>
      <c r="B28388" s="309"/>
      <c r="C28388" s="308"/>
      <c r="D28388" s="310"/>
    </row>
    <row r="28389" spans="1:4" ht="9" customHeight="1" x14ac:dyDescent="0.25">
      <c r="A28389" s="308"/>
      <c r="B28389" s="309"/>
      <c r="C28389" s="308"/>
      <c r="D28389" s="310"/>
    </row>
    <row r="28390" spans="1:4" ht="9" customHeight="1" x14ac:dyDescent="0.25">
      <c r="A28390" s="308"/>
      <c r="B28390" s="309"/>
      <c r="C28390" s="308"/>
      <c r="D28390" s="310"/>
    </row>
    <row r="28391" spans="1:4" ht="9" customHeight="1" x14ac:dyDescent="0.25">
      <c r="A28391" s="308"/>
      <c r="B28391" s="309"/>
      <c r="C28391" s="308"/>
      <c r="D28391" s="310"/>
    </row>
    <row r="28392" spans="1:4" ht="9" customHeight="1" x14ac:dyDescent="0.25">
      <c r="A28392" s="308"/>
      <c r="B28392" s="309"/>
      <c r="C28392" s="308"/>
      <c r="D28392" s="310"/>
    </row>
    <row r="28393" spans="1:4" ht="9" customHeight="1" x14ac:dyDescent="0.25">
      <c r="A28393" s="308"/>
      <c r="B28393" s="309"/>
      <c r="C28393" s="308"/>
      <c r="D28393" s="310"/>
    </row>
    <row r="28394" spans="1:4" ht="9" customHeight="1" x14ac:dyDescent="0.25">
      <c r="A28394" s="308"/>
      <c r="B28394" s="309"/>
      <c r="C28394" s="308"/>
      <c r="D28394" s="310"/>
    </row>
    <row r="28395" spans="1:4" ht="18" customHeight="1" x14ac:dyDescent="0.25">
      <c r="A28395" s="308"/>
      <c r="B28395" s="309"/>
      <c r="C28395" s="308"/>
      <c r="D28395" s="310"/>
    </row>
    <row r="28396" spans="1:4" ht="18" customHeight="1" x14ac:dyDescent="0.25">
      <c r="A28396" s="308"/>
      <c r="B28396" s="309"/>
      <c r="C28396" s="308"/>
      <c r="D28396" s="310"/>
    </row>
    <row r="28397" spans="1:4" ht="18" customHeight="1" x14ac:dyDescent="0.25">
      <c r="A28397" s="308"/>
      <c r="B28397" s="309"/>
      <c r="C28397" s="308"/>
      <c r="D28397" s="310"/>
    </row>
    <row r="28398" spans="1:4" ht="18" customHeight="1" x14ac:dyDescent="0.25">
      <c r="A28398" s="308"/>
      <c r="B28398" s="309"/>
      <c r="C28398" s="308"/>
      <c r="D28398" s="310"/>
    </row>
    <row r="28399" spans="1:4" ht="9" customHeight="1" x14ac:dyDescent="0.25">
      <c r="A28399" s="308"/>
      <c r="B28399" s="309"/>
      <c r="C28399" s="308"/>
      <c r="D28399" s="310"/>
    </row>
    <row r="28400" spans="1:4" ht="9" customHeight="1" x14ac:dyDescent="0.25">
      <c r="A28400" s="308"/>
      <c r="B28400" s="309"/>
      <c r="C28400" s="308"/>
      <c r="D28400" s="310"/>
    </row>
    <row r="28401" spans="1:4" ht="9" customHeight="1" x14ac:dyDescent="0.25">
      <c r="A28401" s="308"/>
      <c r="B28401" s="309"/>
      <c r="C28401" s="308"/>
      <c r="D28401" s="310"/>
    </row>
    <row r="28402" spans="1:4" ht="9" customHeight="1" x14ac:dyDescent="0.25">
      <c r="A28402" s="308"/>
      <c r="B28402" s="309"/>
      <c r="C28402" s="308"/>
      <c r="D28402" s="310"/>
    </row>
    <row r="28403" spans="1:4" ht="18" customHeight="1" x14ac:dyDescent="0.25">
      <c r="A28403" s="308"/>
      <c r="B28403" s="309"/>
      <c r="C28403" s="308"/>
      <c r="D28403" s="310"/>
    </row>
    <row r="28404" spans="1:4" ht="9" customHeight="1" x14ac:dyDescent="0.25">
      <c r="A28404" s="308"/>
      <c r="B28404" s="309"/>
      <c r="C28404" s="308"/>
      <c r="D28404" s="310"/>
    </row>
    <row r="28405" spans="1:4" ht="9" customHeight="1" x14ac:dyDescent="0.25">
      <c r="A28405" s="308"/>
      <c r="B28405" s="309"/>
      <c r="C28405" s="308"/>
      <c r="D28405" s="310"/>
    </row>
    <row r="28406" spans="1:4" ht="9" customHeight="1" x14ac:dyDescent="0.25">
      <c r="A28406" s="308"/>
      <c r="B28406" s="309"/>
      <c r="C28406" s="308"/>
      <c r="D28406" s="310"/>
    </row>
    <row r="28407" spans="1:4" ht="9" customHeight="1" x14ac:dyDescent="0.25">
      <c r="A28407" s="308"/>
      <c r="B28407" s="309"/>
      <c r="C28407" s="308"/>
      <c r="D28407" s="310"/>
    </row>
    <row r="28408" spans="1:4" ht="9" customHeight="1" x14ac:dyDescent="0.25">
      <c r="A28408" s="308"/>
      <c r="B28408" s="309"/>
      <c r="C28408" s="308"/>
      <c r="D28408" s="310"/>
    </row>
    <row r="28409" spans="1:4" ht="9" customHeight="1" x14ac:dyDescent="0.25">
      <c r="A28409" s="308"/>
      <c r="B28409" s="309"/>
      <c r="C28409" s="308"/>
      <c r="D28409" s="310"/>
    </row>
    <row r="28410" spans="1:4" ht="9" customHeight="1" x14ac:dyDescent="0.25">
      <c r="A28410" s="308"/>
      <c r="B28410" s="309"/>
      <c r="C28410" s="308"/>
      <c r="D28410" s="310"/>
    </row>
    <row r="28411" spans="1:4" ht="18" customHeight="1" x14ac:dyDescent="0.25">
      <c r="A28411" s="308"/>
      <c r="B28411" s="309"/>
      <c r="C28411" s="308"/>
      <c r="D28411" s="310"/>
    </row>
    <row r="28412" spans="1:4" ht="9" customHeight="1" x14ac:dyDescent="0.25">
      <c r="A28412" s="308"/>
      <c r="B28412" s="309"/>
      <c r="C28412" s="308"/>
      <c r="D28412" s="310"/>
    </row>
  </sheetData>
  <mergeCells count="6">
    <mergeCell ref="A21970:D21970"/>
    <mergeCell ref="A19893:D19893"/>
    <mergeCell ref="A19894:D19894"/>
    <mergeCell ref="A19896:D19896"/>
    <mergeCell ref="A19897:D19897"/>
    <mergeCell ref="A19898:C19898"/>
  </mergeCells>
  <conditionalFormatting sqref="A10:A4127">
    <cfRule type="expression" dxfId="3" priority="4" stopIfTrue="1">
      <formula>E10&lt;6</formula>
    </cfRule>
  </conditionalFormatting>
  <conditionalFormatting sqref="B10:B4127">
    <cfRule type="expression" dxfId="2" priority="3" stopIfTrue="1">
      <formula>E10&lt;6</formula>
    </cfRule>
  </conditionalFormatting>
  <conditionalFormatting sqref="C10:C4127">
    <cfRule type="expression" dxfId="1" priority="2" stopIfTrue="1">
      <formula>E10&lt;6</formula>
    </cfRule>
  </conditionalFormatting>
  <conditionalFormatting sqref="D10:D4127">
    <cfRule type="expression" dxfId="0" priority="1" stopIfTrue="1">
      <formula>E10&lt;6</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BF27A-FB2E-42FD-B4FF-FC3D0A3CF510}">
  <dimension ref="A1:AJ228"/>
  <sheetViews>
    <sheetView showGridLines="0" view="pageBreakPreview" zoomScale="85" zoomScaleNormal="80" zoomScaleSheetLayoutView="85" zoomScalePageLayoutView="85" workbookViewId="0">
      <selection activeCell="B11" sqref="B11"/>
    </sheetView>
  </sheetViews>
  <sheetFormatPr defaultColWidth="8.85546875" defaultRowHeight="12" outlineLevelRow="1" x14ac:dyDescent="0.2"/>
  <cols>
    <col min="1" max="1" width="7.28515625" style="21" customWidth="1"/>
    <col min="2" max="2" width="104.5703125" style="18" customWidth="1"/>
    <col min="3" max="3" width="18.7109375" style="43" bestFit="1" customWidth="1"/>
    <col min="4" max="4" width="13" style="43" customWidth="1"/>
    <col min="5" max="15" width="17.28515625" style="44" customWidth="1"/>
    <col min="16" max="16" width="18.140625" style="44" customWidth="1"/>
    <col min="17" max="17" width="12.140625" style="45" hidden="1" customWidth="1"/>
    <col min="18" max="18" width="10" style="46" hidden="1" customWidth="1"/>
    <col min="19" max="19" width="14.85546875" style="44" hidden="1" customWidth="1"/>
    <col min="20" max="20" width="3.85546875" style="24" hidden="1" customWidth="1"/>
    <col min="21" max="21" width="8" style="34" hidden="1" customWidth="1"/>
    <col min="22" max="22" width="71.140625" style="21" hidden="1" customWidth="1"/>
    <col min="23" max="23" width="0" style="47" hidden="1" customWidth="1"/>
    <col min="24" max="24" width="9.28515625" style="18" hidden="1" customWidth="1"/>
    <col min="25" max="25" width="12" style="18" hidden="1" customWidth="1"/>
    <col min="26" max="26" width="0" style="18" hidden="1" customWidth="1"/>
    <col min="27" max="27" width="19.42578125" style="18" hidden="1" customWidth="1"/>
    <col min="28" max="28" width="9" style="18" hidden="1" customWidth="1"/>
    <col min="29" max="31" width="0" style="18" hidden="1" customWidth="1"/>
    <col min="32" max="32" width="17.7109375" style="18" customWidth="1"/>
    <col min="33" max="33" width="13.28515625" style="18" customWidth="1"/>
    <col min="34" max="266" width="8.85546875" style="18"/>
    <col min="267" max="267" width="7.140625" style="18" customWidth="1"/>
    <col min="268" max="268" width="69.140625" style="18" bestFit="1" customWidth="1"/>
    <col min="269" max="269" width="13.85546875" style="18" customWidth="1"/>
    <col min="270" max="270" width="6.7109375" style="18" customWidth="1"/>
    <col min="271" max="271" width="8.140625" style="18" bestFit="1" customWidth="1"/>
    <col min="272" max="272" width="17.28515625" style="18" bestFit="1" customWidth="1"/>
    <col min="273" max="273" width="19.7109375" style="18" bestFit="1" customWidth="1"/>
    <col min="274" max="274" width="7.85546875" style="18" customWidth="1"/>
    <col min="275" max="275" width="12.42578125" style="18" bestFit="1" customWidth="1"/>
    <col min="276" max="276" width="19.7109375" style="18" bestFit="1" customWidth="1"/>
    <col min="277" max="280" width="0" style="18" hidden="1" customWidth="1"/>
    <col min="281" max="282" width="8.85546875" style="18"/>
    <col min="283" max="283" width="19.42578125" style="18" bestFit="1" customWidth="1"/>
    <col min="284" max="284" width="9" style="18" bestFit="1" customWidth="1"/>
    <col min="285" max="522" width="8.85546875" style="18"/>
    <col min="523" max="523" width="7.140625" style="18" customWidth="1"/>
    <col min="524" max="524" width="69.140625" style="18" bestFit="1" customWidth="1"/>
    <col min="525" max="525" width="13.85546875" style="18" customWidth="1"/>
    <col min="526" max="526" width="6.7109375" style="18" customWidth="1"/>
    <col min="527" max="527" width="8.140625" style="18" bestFit="1" customWidth="1"/>
    <col min="528" max="528" width="17.28515625" style="18" bestFit="1" customWidth="1"/>
    <col min="529" max="529" width="19.7109375" style="18" bestFit="1" customWidth="1"/>
    <col min="530" max="530" width="7.85546875" style="18" customWidth="1"/>
    <col min="531" max="531" width="12.42578125" style="18" bestFit="1" customWidth="1"/>
    <col min="532" max="532" width="19.7109375" style="18" bestFit="1" customWidth="1"/>
    <col min="533" max="536" width="0" style="18" hidden="1" customWidth="1"/>
    <col min="537" max="538" width="8.85546875" style="18"/>
    <col min="539" max="539" width="19.42578125" style="18" bestFit="1" customWidth="1"/>
    <col min="540" max="540" width="9" style="18" bestFit="1" customWidth="1"/>
    <col min="541" max="778" width="8.85546875" style="18"/>
    <col min="779" max="779" width="7.140625" style="18" customWidth="1"/>
    <col min="780" max="780" width="69.140625" style="18" bestFit="1" customWidth="1"/>
    <col min="781" max="781" width="13.85546875" style="18" customWidth="1"/>
    <col min="782" max="782" width="6.7109375" style="18" customWidth="1"/>
    <col min="783" max="783" width="8.140625" style="18" bestFit="1" customWidth="1"/>
    <col min="784" max="784" width="17.28515625" style="18" bestFit="1" customWidth="1"/>
    <col min="785" max="785" width="19.7109375" style="18" bestFit="1" customWidth="1"/>
    <col min="786" max="786" width="7.85546875" style="18" customWidth="1"/>
    <col min="787" max="787" width="12.42578125" style="18" bestFit="1" customWidth="1"/>
    <col min="788" max="788" width="19.7109375" style="18" bestFit="1" customWidth="1"/>
    <col min="789" max="792" width="0" style="18" hidden="1" customWidth="1"/>
    <col min="793" max="794" width="8.85546875" style="18"/>
    <col min="795" max="795" width="19.42578125" style="18" bestFit="1" customWidth="1"/>
    <col min="796" max="796" width="9" style="18" bestFit="1" customWidth="1"/>
    <col min="797" max="1034" width="8.85546875" style="18"/>
    <col min="1035" max="1035" width="7.140625" style="18" customWidth="1"/>
    <col min="1036" max="1036" width="69.140625" style="18" bestFit="1" customWidth="1"/>
    <col min="1037" max="1037" width="13.85546875" style="18" customWidth="1"/>
    <col min="1038" max="1038" width="6.7109375" style="18" customWidth="1"/>
    <col min="1039" max="1039" width="8.140625" style="18" bestFit="1" customWidth="1"/>
    <col min="1040" max="1040" width="17.28515625" style="18" bestFit="1" customWidth="1"/>
    <col min="1041" max="1041" width="19.7109375" style="18" bestFit="1" customWidth="1"/>
    <col min="1042" max="1042" width="7.85546875" style="18" customWidth="1"/>
    <col min="1043" max="1043" width="12.42578125" style="18" bestFit="1" customWidth="1"/>
    <col min="1044" max="1044" width="19.7109375" style="18" bestFit="1" customWidth="1"/>
    <col min="1045" max="1048" width="0" style="18" hidden="1" customWidth="1"/>
    <col min="1049" max="1050" width="8.85546875" style="18"/>
    <col min="1051" max="1051" width="19.42578125" style="18" bestFit="1" customWidth="1"/>
    <col min="1052" max="1052" width="9" style="18" bestFit="1" customWidth="1"/>
    <col min="1053" max="1290" width="8.85546875" style="18"/>
    <col min="1291" max="1291" width="7.140625" style="18" customWidth="1"/>
    <col min="1292" max="1292" width="69.140625" style="18" bestFit="1" customWidth="1"/>
    <col min="1293" max="1293" width="13.85546875" style="18" customWidth="1"/>
    <col min="1294" max="1294" width="6.7109375" style="18" customWidth="1"/>
    <col min="1295" max="1295" width="8.140625" style="18" bestFit="1" customWidth="1"/>
    <col min="1296" max="1296" width="17.28515625" style="18" bestFit="1" customWidth="1"/>
    <col min="1297" max="1297" width="19.7109375" style="18" bestFit="1" customWidth="1"/>
    <col min="1298" max="1298" width="7.85546875" style="18" customWidth="1"/>
    <col min="1299" max="1299" width="12.42578125" style="18" bestFit="1" customWidth="1"/>
    <col min="1300" max="1300" width="19.7109375" style="18" bestFit="1" customWidth="1"/>
    <col min="1301" max="1304" width="0" style="18" hidden="1" customWidth="1"/>
    <col min="1305" max="1306" width="8.85546875" style="18"/>
    <col min="1307" max="1307" width="19.42578125" style="18" bestFit="1" customWidth="1"/>
    <col min="1308" max="1308" width="9" style="18" bestFit="1" customWidth="1"/>
    <col min="1309" max="1546" width="8.85546875" style="18"/>
    <col min="1547" max="1547" width="7.140625" style="18" customWidth="1"/>
    <col min="1548" max="1548" width="69.140625" style="18" bestFit="1" customWidth="1"/>
    <col min="1549" max="1549" width="13.85546875" style="18" customWidth="1"/>
    <col min="1550" max="1550" width="6.7109375" style="18" customWidth="1"/>
    <col min="1551" max="1551" width="8.140625" style="18" bestFit="1" customWidth="1"/>
    <col min="1552" max="1552" width="17.28515625" style="18" bestFit="1" customWidth="1"/>
    <col min="1553" max="1553" width="19.7109375" style="18" bestFit="1" customWidth="1"/>
    <col min="1554" max="1554" width="7.85546875" style="18" customWidth="1"/>
    <col min="1555" max="1555" width="12.42578125" style="18" bestFit="1" customWidth="1"/>
    <col min="1556" max="1556" width="19.7109375" style="18" bestFit="1" customWidth="1"/>
    <col min="1557" max="1560" width="0" style="18" hidden="1" customWidth="1"/>
    <col min="1561" max="1562" width="8.85546875" style="18"/>
    <col min="1563" max="1563" width="19.42578125" style="18" bestFit="1" customWidth="1"/>
    <col min="1564" max="1564" width="9" style="18" bestFit="1" customWidth="1"/>
    <col min="1565" max="1802" width="8.85546875" style="18"/>
    <col min="1803" max="1803" width="7.140625" style="18" customWidth="1"/>
    <col min="1804" max="1804" width="69.140625" style="18" bestFit="1" customWidth="1"/>
    <col min="1805" max="1805" width="13.85546875" style="18" customWidth="1"/>
    <col min="1806" max="1806" width="6.7109375" style="18" customWidth="1"/>
    <col min="1807" max="1807" width="8.140625" style="18" bestFit="1" customWidth="1"/>
    <col min="1808" max="1808" width="17.28515625" style="18" bestFit="1" customWidth="1"/>
    <col min="1809" max="1809" width="19.7109375" style="18" bestFit="1" customWidth="1"/>
    <col min="1810" max="1810" width="7.85546875" style="18" customWidth="1"/>
    <col min="1811" max="1811" width="12.42578125" style="18" bestFit="1" customWidth="1"/>
    <col min="1812" max="1812" width="19.7109375" style="18" bestFit="1" customWidth="1"/>
    <col min="1813" max="1816" width="0" style="18" hidden="1" customWidth="1"/>
    <col min="1817" max="1818" width="8.85546875" style="18"/>
    <col min="1819" max="1819" width="19.42578125" style="18" bestFit="1" customWidth="1"/>
    <col min="1820" max="1820" width="9" style="18" bestFit="1" customWidth="1"/>
    <col min="1821" max="2058" width="8.85546875" style="18"/>
    <col min="2059" max="2059" width="7.140625" style="18" customWidth="1"/>
    <col min="2060" max="2060" width="69.140625" style="18" bestFit="1" customWidth="1"/>
    <col min="2061" max="2061" width="13.85546875" style="18" customWidth="1"/>
    <col min="2062" max="2062" width="6.7109375" style="18" customWidth="1"/>
    <col min="2063" max="2063" width="8.140625" style="18" bestFit="1" customWidth="1"/>
    <col min="2064" max="2064" width="17.28515625" style="18" bestFit="1" customWidth="1"/>
    <col min="2065" max="2065" width="19.7109375" style="18" bestFit="1" customWidth="1"/>
    <col min="2066" max="2066" width="7.85546875" style="18" customWidth="1"/>
    <col min="2067" max="2067" width="12.42578125" style="18" bestFit="1" customWidth="1"/>
    <col min="2068" max="2068" width="19.7109375" style="18" bestFit="1" customWidth="1"/>
    <col min="2069" max="2072" width="0" style="18" hidden="1" customWidth="1"/>
    <col min="2073" max="2074" width="8.85546875" style="18"/>
    <col min="2075" max="2075" width="19.42578125" style="18" bestFit="1" customWidth="1"/>
    <col min="2076" max="2076" width="9" style="18" bestFit="1" customWidth="1"/>
    <col min="2077" max="2314" width="8.85546875" style="18"/>
    <col min="2315" max="2315" width="7.140625" style="18" customWidth="1"/>
    <col min="2316" max="2316" width="69.140625" style="18" bestFit="1" customWidth="1"/>
    <col min="2317" max="2317" width="13.85546875" style="18" customWidth="1"/>
    <col min="2318" max="2318" width="6.7109375" style="18" customWidth="1"/>
    <col min="2319" max="2319" width="8.140625" style="18" bestFit="1" customWidth="1"/>
    <col min="2320" max="2320" width="17.28515625" style="18" bestFit="1" customWidth="1"/>
    <col min="2321" max="2321" width="19.7109375" style="18" bestFit="1" customWidth="1"/>
    <col min="2322" max="2322" width="7.85546875" style="18" customWidth="1"/>
    <col min="2323" max="2323" width="12.42578125" style="18" bestFit="1" customWidth="1"/>
    <col min="2324" max="2324" width="19.7109375" style="18" bestFit="1" customWidth="1"/>
    <col min="2325" max="2328" width="0" style="18" hidden="1" customWidth="1"/>
    <col min="2329" max="2330" width="8.85546875" style="18"/>
    <col min="2331" max="2331" width="19.42578125" style="18" bestFit="1" customWidth="1"/>
    <col min="2332" max="2332" width="9" style="18" bestFit="1" customWidth="1"/>
    <col min="2333" max="2570" width="8.85546875" style="18"/>
    <col min="2571" max="2571" width="7.140625" style="18" customWidth="1"/>
    <col min="2572" max="2572" width="69.140625" style="18" bestFit="1" customWidth="1"/>
    <col min="2573" max="2573" width="13.85546875" style="18" customWidth="1"/>
    <col min="2574" max="2574" width="6.7109375" style="18" customWidth="1"/>
    <col min="2575" max="2575" width="8.140625" style="18" bestFit="1" customWidth="1"/>
    <col min="2576" max="2576" width="17.28515625" style="18" bestFit="1" customWidth="1"/>
    <col min="2577" max="2577" width="19.7109375" style="18" bestFit="1" customWidth="1"/>
    <col min="2578" max="2578" width="7.85546875" style="18" customWidth="1"/>
    <col min="2579" max="2579" width="12.42578125" style="18" bestFit="1" customWidth="1"/>
    <col min="2580" max="2580" width="19.7109375" style="18" bestFit="1" customWidth="1"/>
    <col min="2581" max="2584" width="0" style="18" hidden="1" customWidth="1"/>
    <col min="2585" max="2586" width="8.85546875" style="18"/>
    <col min="2587" max="2587" width="19.42578125" style="18" bestFit="1" customWidth="1"/>
    <col min="2588" max="2588" width="9" style="18" bestFit="1" customWidth="1"/>
    <col min="2589" max="2826" width="8.85546875" style="18"/>
    <col min="2827" max="2827" width="7.140625" style="18" customWidth="1"/>
    <col min="2828" max="2828" width="69.140625" style="18" bestFit="1" customWidth="1"/>
    <col min="2829" max="2829" width="13.85546875" style="18" customWidth="1"/>
    <col min="2830" max="2830" width="6.7109375" style="18" customWidth="1"/>
    <col min="2831" max="2831" width="8.140625" style="18" bestFit="1" customWidth="1"/>
    <col min="2832" max="2832" width="17.28515625" style="18" bestFit="1" customWidth="1"/>
    <col min="2833" max="2833" width="19.7109375" style="18" bestFit="1" customWidth="1"/>
    <col min="2834" max="2834" width="7.85546875" style="18" customWidth="1"/>
    <col min="2835" max="2835" width="12.42578125" style="18" bestFit="1" customWidth="1"/>
    <col min="2836" max="2836" width="19.7109375" style="18" bestFit="1" customWidth="1"/>
    <col min="2837" max="2840" width="0" style="18" hidden="1" customWidth="1"/>
    <col min="2841" max="2842" width="8.85546875" style="18"/>
    <col min="2843" max="2843" width="19.42578125" style="18" bestFit="1" customWidth="1"/>
    <col min="2844" max="2844" width="9" style="18" bestFit="1" customWidth="1"/>
    <col min="2845" max="3082" width="8.85546875" style="18"/>
    <col min="3083" max="3083" width="7.140625" style="18" customWidth="1"/>
    <col min="3084" max="3084" width="69.140625" style="18" bestFit="1" customWidth="1"/>
    <col min="3085" max="3085" width="13.85546875" style="18" customWidth="1"/>
    <col min="3086" max="3086" width="6.7109375" style="18" customWidth="1"/>
    <col min="3087" max="3087" width="8.140625" style="18" bestFit="1" customWidth="1"/>
    <col min="3088" max="3088" width="17.28515625" style="18" bestFit="1" customWidth="1"/>
    <col min="3089" max="3089" width="19.7109375" style="18" bestFit="1" customWidth="1"/>
    <col min="3090" max="3090" width="7.85546875" style="18" customWidth="1"/>
    <col min="3091" max="3091" width="12.42578125" style="18" bestFit="1" customWidth="1"/>
    <col min="3092" max="3092" width="19.7109375" style="18" bestFit="1" customWidth="1"/>
    <col min="3093" max="3096" width="0" style="18" hidden="1" customWidth="1"/>
    <col min="3097" max="3098" width="8.85546875" style="18"/>
    <col min="3099" max="3099" width="19.42578125" style="18" bestFit="1" customWidth="1"/>
    <col min="3100" max="3100" width="9" style="18" bestFit="1" customWidth="1"/>
    <col min="3101" max="3338" width="8.85546875" style="18"/>
    <col min="3339" max="3339" width="7.140625" style="18" customWidth="1"/>
    <col min="3340" max="3340" width="69.140625" style="18" bestFit="1" customWidth="1"/>
    <col min="3341" max="3341" width="13.85546875" style="18" customWidth="1"/>
    <col min="3342" max="3342" width="6.7109375" style="18" customWidth="1"/>
    <col min="3343" max="3343" width="8.140625" style="18" bestFit="1" customWidth="1"/>
    <col min="3344" max="3344" width="17.28515625" style="18" bestFit="1" customWidth="1"/>
    <col min="3345" max="3345" width="19.7109375" style="18" bestFit="1" customWidth="1"/>
    <col min="3346" max="3346" width="7.85546875" style="18" customWidth="1"/>
    <col min="3347" max="3347" width="12.42578125" style="18" bestFit="1" customWidth="1"/>
    <col min="3348" max="3348" width="19.7109375" style="18" bestFit="1" customWidth="1"/>
    <col min="3349" max="3352" width="0" style="18" hidden="1" customWidth="1"/>
    <col min="3353" max="3354" width="8.85546875" style="18"/>
    <col min="3355" max="3355" width="19.42578125" style="18" bestFit="1" customWidth="1"/>
    <col min="3356" max="3356" width="9" style="18" bestFit="1" customWidth="1"/>
    <col min="3357" max="3594" width="8.85546875" style="18"/>
    <col min="3595" max="3595" width="7.140625" style="18" customWidth="1"/>
    <col min="3596" max="3596" width="69.140625" style="18" bestFit="1" customWidth="1"/>
    <col min="3597" max="3597" width="13.85546875" style="18" customWidth="1"/>
    <col min="3598" max="3598" width="6.7109375" style="18" customWidth="1"/>
    <col min="3599" max="3599" width="8.140625" style="18" bestFit="1" customWidth="1"/>
    <col min="3600" max="3600" width="17.28515625" style="18" bestFit="1" customWidth="1"/>
    <col min="3601" max="3601" width="19.7109375" style="18" bestFit="1" customWidth="1"/>
    <col min="3602" max="3602" width="7.85546875" style="18" customWidth="1"/>
    <col min="3603" max="3603" width="12.42578125" style="18" bestFit="1" customWidth="1"/>
    <col min="3604" max="3604" width="19.7109375" style="18" bestFit="1" customWidth="1"/>
    <col min="3605" max="3608" width="0" style="18" hidden="1" customWidth="1"/>
    <col min="3609" max="3610" width="8.85546875" style="18"/>
    <col min="3611" max="3611" width="19.42578125" style="18" bestFit="1" customWidth="1"/>
    <col min="3612" max="3612" width="9" style="18" bestFit="1" customWidth="1"/>
    <col min="3613" max="3850" width="8.85546875" style="18"/>
    <col min="3851" max="3851" width="7.140625" style="18" customWidth="1"/>
    <col min="3852" max="3852" width="69.140625" style="18" bestFit="1" customWidth="1"/>
    <col min="3853" max="3853" width="13.85546875" style="18" customWidth="1"/>
    <col min="3854" max="3854" width="6.7109375" style="18" customWidth="1"/>
    <col min="3855" max="3855" width="8.140625" style="18" bestFit="1" customWidth="1"/>
    <col min="3856" max="3856" width="17.28515625" style="18" bestFit="1" customWidth="1"/>
    <col min="3857" max="3857" width="19.7109375" style="18" bestFit="1" customWidth="1"/>
    <col min="3858" max="3858" width="7.85546875" style="18" customWidth="1"/>
    <col min="3859" max="3859" width="12.42578125" style="18" bestFit="1" customWidth="1"/>
    <col min="3860" max="3860" width="19.7109375" style="18" bestFit="1" customWidth="1"/>
    <col min="3861" max="3864" width="0" style="18" hidden="1" customWidth="1"/>
    <col min="3865" max="3866" width="8.85546875" style="18"/>
    <col min="3867" max="3867" width="19.42578125" style="18" bestFit="1" customWidth="1"/>
    <col min="3868" max="3868" width="9" style="18" bestFit="1" customWidth="1"/>
    <col min="3869" max="4106" width="8.85546875" style="18"/>
    <col min="4107" max="4107" width="7.140625" style="18" customWidth="1"/>
    <col min="4108" max="4108" width="69.140625" style="18" bestFit="1" customWidth="1"/>
    <col min="4109" max="4109" width="13.85546875" style="18" customWidth="1"/>
    <col min="4110" max="4110" width="6.7109375" style="18" customWidth="1"/>
    <col min="4111" max="4111" width="8.140625" style="18" bestFit="1" customWidth="1"/>
    <col min="4112" max="4112" width="17.28515625" style="18" bestFit="1" customWidth="1"/>
    <col min="4113" max="4113" width="19.7109375" style="18" bestFit="1" customWidth="1"/>
    <col min="4114" max="4114" width="7.85546875" style="18" customWidth="1"/>
    <col min="4115" max="4115" width="12.42578125" style="18" bestFit="1" customWidth="1"/>
    <col min="4116" max="4116" width="19.7109375" style="18" bestFit="1" customWidth="1"/>
    <col min="4117" max="4120" width="0" style="18" hidden="1" customWidth="1"/>
    <col min="4121" max="4122" width="8.85546875" style="18"/>
    <col min="4123" max="4123" width="19.42578125" style="18" bestFit="1" customWidth="1"/>
    <col min="4124" max="4124" width="9" style="18" bestFit="1" customWidth="1"/>
    <col min="4125" max="4362" width="8.85546875" style="18"/>
    <col min="4363" max="4363" width="7.140625" style="18" customWidth="1"/>
    <col min="4364" max="4364" width="69.140625" style="18" bestFit="1" customWidth="1"/>
    <col min="4365" max="4365" width="13.85546875" style="18" customWidth="1"/>
    <col min="4366" max="4366" width="6.7109375" style="18" customWidth="1"/>
    <col min="4367" max="4367" width="8.140625" style="18" bestFit="1" customWidth="1"/>
    <col min="4368" max="4368" width="17.28515625" style="18" bestFit="1" customWidth="1"/>
    <col min="4369" max="4369" width="19.7109375" style="18" bestFit="1" customWidth="1"/>
    <col min="4370" max="4370" width="7.85546875" style="18" customWidth="1"/>
    <col min="4371" max="4371" width="12.42578125" style="18" bestFit="1" customWidth="1"/>
    <col min="4372" max="4372" width="19.7109375" style="18" bestFit="1" customWidth="1"/>
    <col min="4373" max="4376" width="0" style="18" hidden="1" customWidth="1"/>
    <col min="4377" max="4378" width="8.85546875" style="18"/>
    <col min="4379" max="4379" width="19.42578125" style="18" bestFit="1" customWidth="1"/>
    <col min="4380" max="4380" width="9" style="18" bestFit="1" customWidth="1"/>
    <col min="4381" max="4618" width="8.85546875" style="18"/>
    <col min="4619" max="4619" width="7.140625" style="18" customWidth="1"/>
    <col min="4620" max="4620" width="69.140625" style="18" bestFit="1" customWidth="1"/>
    <col min="4621" max="4621" width="13.85546875" style="18" customWidth="1"/>
    <col min="4622" max="4622" width="6.7109375" style="18" customWidth="1"/>
    <col min="4623" max="4623" width="8.140625" style="18" bestFit="1" customWidth="1"/>
    <col min="4624" max="4624" width="17.28515625" style="18" bestFit="1" customWidth="1"/>
    <col min="4625" max="4625" width="19.7109375" style="18" bestFit="1" customWidth="1"/>
    <col min="4626" max="4626" width="7.85546875" style="18" customWidth="1"/>
    <col min="4627" max="4627" width="12.42578125" style="18" bestFit="1" customWidth="1"/>
    <col min="4628" max="4628" width="19.7109375" style="18" bestFit="1" customWidth="1"/>
    <col min="4629" max="4632" width="0" style="18" hidden="1" customWidth="1"/>
    <col min="4633" max="4634" width="8.85546875" style="18"/>
    <col min="4635" max="4635" width="19.42578125" style="18" bestFit="1" customWidth="1"/>
    <col min="4636" max="4636" width="9" style="18" bestFit="1" customWidth="1"/>
    <col min="4637" max="4874" width="8.85546875" style="18"/>
    <col min="4875" max="4875" width="7.140625" style="18" customWidth="1"/>
    <col min="4876" max="4876" width="69.140625" style="18" bestFit="1" customWidth="1"/>
    <col min="4877" max="4877" width="13.85546875" style="18" customWidth="1"/>
    <col min="4878" max="4878" width="6.7109375" style="18" customWidth="1"/>
    <col min="4879" max="4879" width="8.140625" style="18" bestFit="1" customWidth="1"/>
    <col min="4880" max="4880" width="17.28515625" style="18" bestFit="1" customWidth="1"/>
    <col min="4881" max="4881" width="19.7109375" style="18" bestFit="1" customWidth="1"/>
    <col min="4882" max="4882" width="7.85546875" style="18" customWidth="1"/>
    <col min="4883" max="4883" width="12.42578125" style="18" bestFit="1" customWidth="1"/>
    <col min="4884" max="4884" width="19.7109375" style="18" bestFit="1" customWidth="1"/>
    <col min="4885" max="4888" width="0" style="18" hidden="1" customWidth="1"/>
    <col min="4889" max="4890" width="8.85546875" style="18"/>
    <col min="4891" max="4891" width="19.42578125" style="18" bestFit="1" customWidth="1"/>
    <col min="4892" max="4892" width="9" style="18" bestFit="1" customWidth="1"/>
    <col min="4893" max="5130" width="8.85546875" style="18"/>
    <col min="5131" max="5131" width="7.140625" style="18" customWidth="1"/>
    <col min="5132" max="5132" width="69.140625" style="18" bestFit="1" customWidth="1"/>
    <col min="5133" max="5133" width="13.85546875" style="18" customWidth="1"/>
    <col min="5134" max="5134" width="6.7109375" style="18" customWidth="1"/>
    <col min="5135" max="5135" width="8.140625" style="18" bestFit="1" customWidth="1"/>
    <col min="5136" max="5136" width="17.28515625" style="18" bestFit="1" customWidth="1"/>
    <col min="5137" max="5137" width="19.7109375" style="18" bestFit="1" customWidth="1"/>
    <col min="5138" max="5138" width="7.85546875" style="18" customWidth="1"/>
    <col min="5139" max="5139" width="12.42578125" style="18" bestFit="1" customWidth="1"/>
    <col min="5140" max="5140" width="19.7109375" style="18" bestFit="1" customWidth="1"/>
    <col min="5141" max="5144" width="0" style="18" hidden="1" customWidth="1"/>
    <col min="5145" max="5146" width="8.85546875" style="18"/>
    <col min="5147" max="5147" width="19.42578125" style="18" bestFit="1" customWidth="1"/>
    <col min="5148" max="5148" width="9" style="18" bestFit="1" customWidth="1"/>
    <col min="5149" max="5386" width="8.85546875" style="18"/>
    <col min="5387" max="5387" width="7.140625" style="18" customWidth="1"/>
    <col min="5388" max="5388" width="69.140625" style="18" bestFit="1" customWidth="1"/>
    <col min="5389" max="5389" width="13.85546875" style="18" customWidth="1"/>
    <col min="5390" max="5390" width="6.7109375" style="18" customWidth="1"/>
    <col min="5391" max="5391" width="8.140625" style="18" bestFit="1" customWidth="1"/>
    <col min="5392" max="5392" width="17.28515625" style="18" bestFit="1" customWidth="1"/>
    <col min="5393" max="5393" width="19.7109375" style="18" bestFit="1" customWidth="1"/>
    <col min="5394" max="5394" width="7.85546875" style="18" customWidth="1"/>
    <col min="5395" max="5395" width="12.42578125" style="18" bestFit="1" customWidth="1"/>
    <col min="5396" max="5396" width="19.7109375" style="18" bestFit="1" customWidth="1"/>
    <col min="5397" max="5400" width="0" style="18" hidden="1" customWidth="1"/>
    <col min="5401" max="5402" width="8.85546875" style="18"/>
    <col min="5403" max="5403" width="19.42578125" style="18" bestFit="1" customWidth="1"/>
    <col min="5404" max="5404" width="9" style="18" bestFit="1" customWidth="1"/>
    <col min="5405" max="5642" width="8.85546875" style="18"/>
    <col min="5643" max="5643" width="7.140625" style="18" customWidth="1"/>
    <col min="5644" max="5644" width="69.140625" style="18" bestFit="1" customWidth="1"/>
    <col min="5645" max="5645" width="13.85546875" style="18" customWidth="1"/>
    <col min="5646" max="5646" width="6.7109375" style="18" customWidth="1"/>
    <col min="5647" max="5647" width="8.140625" style="18" bestFit="1" customWidth="1"/>
    <col min="5648" max="5648" width="17.28515625" style="18" bestFit="1" customWidth="1"/>
    <col min="5649" max="5649" width="19.7109375" style="18" bestFit="1" customWidth="1"/>
    <col min="5650" max="5650" width="7.85546875" style="18" customWidth="1"/>
    <col min="5651" max="5651" width="12.42578125" style="18" bestFit="1" customWidth="1"/>
    <col min="5652" max="5652" width="19.7109375" style="18" bestFit="1" customWidth="1"/>
    <col min="5653" max="5656" width="0" style="18" hidden="1" customWidth="1"/>
    <col min="5657" max="5658" width="8.85546875" style="18"/>
    <col min="5659" max="5659" width="19.42578125" style="18" bestFit="1" customWidth="1"/>
    <col min="5660" max="5660" width="9" style="18" bestFit="1" customWidth="1"/>
    <col min="5661" max="5898" width="8.85546875" style="18"/>
    <col min="5899" max="5899" width="7.140625" style="18" customWidth="1"/>
    <col min="5900" max="5900" width="69.140625" style="18" bestFit="1" customWidth="1"/>
    <col min="5901" max="5901" width="13.85546875" style="18" customWidth="1"/>
    <col min="5902" max="5902" width="6.7109375" style="18" customWidth="1"/>
    <col min="5903" max="5903" width="8.140625" style="18" bestFit="1" customWidth="1"/>
    <col min="5904" max="5904" width="17.28515625" style="18" bestFit="1" customWidth="1"/>
    <col min="5905" max="5905" width="19.7109375" style="18" bestFit="1" customWidth="1"/>
    <col min="5906" max="5906" width="7.85546875" style="18" customWidth="1"/>
    <col min="5907" max="5907" width="12.42578125" style="18" bestFit="1" customWidth="1"/>
    <col min="5908" max="5908" width="19.7109375" style="18" bestFit="1" customWidth="1"/>
    <col min="5909" max="5912" width="0" style="18" hidden="1" customWidth="1"/>
    <col min="5913" max="5914" width="8.85546875" style="18"/>
    <col min="5915" max="5915" width="19.42578125" style="18" bestFit="1" customWidth="1"/>
    <col min="5916" max="5916" width="9" style="18" bestFit="1" customWidth="1"/>
    <col min="5917" max="6154" width="8.85546875" style="18"/>
    <col min="6155" max="6155" width="7.140625" style="18" customWidth="1"/>
    <col min="6156" max="6156" width="69.140625" style="18" bestFit="1" customWidth="1"/>
    <col min="6157" max="6157" width="13.85546875" style="18" customWidth="1"/>
    <col min="6158" max="6158" width="6.7109375" style="18" customWidth="1"/>
    <col min="6159" max="6159" width="8.140625" style="18" bestFit="1" customWidth="1"/>
    <col min="6160" max="6160" width="17.28515625" style="18" bestFit="1" customWidth="1"/>
    <col min="6161" max="6161" width="19.7109375" style="18" bestFit="1" customWidth="1"/>
    <col min="6162" max="6162" width="7.85546875" style="18" customWidth="1"/>
    <col min="6163" max="6163" width="12.42578125" style="18" bestFit="1" customWidth="1"/>
    <col min="6164" max="6164" width="19.7109375" style="18" bestFit="1" customWidth="1"/>
    <col min="6165" max="6168" width="0" style="18" hidden="1" customWidth="1"/>
    <col min="6169" max="6170" width="8.85546875" style="18"/>
    <col min="6171" max="6171" width="19.42578125" style="18" bestFit="1" customWidth="1"/>
    <col min="6172" max="6172" width="9" style="18" bestFit="1" customWidth="1"/>
    <col min="6173" max="6410" width="8.85546875" style="18"/>
    <col min="6411" max="6411" width="7.140625" style="18" customWidth="1"/>
    <col min="6412" max="6412" width="69.140625" style="18" bestFit="1" customWidth="1"/>
    <col min="6413" max="6413" width="13.85546875" style="18" customWidth="1"/>
    <col min="6414" max="6414" width="6.7109375" style="18" customWidth="1"/>
    <col min="6415" max="6415" width="8.140625" style="18" bestFit="1" customWidth="1"/>
    <col min="6416" max="6416" width="17.28515625" style="18" bestFit="1" customWidth="1"/>
    <col min="6417" max="6417" width="19.7109375" style="18" bestFit="1" customWidth="1"/>
    <col min="6418" max="6418" width="7.85546875" style="18" customWidth="1"/>
    <col min="6419" max="6419" width="12.42578125" style="18" bestFit="1" customWidth="1"/>
    <col min="6420" max="6420" width="19.7109375" style="18" bestFit="1" customWidth="1"/>
    <col min="6421" max="6424" width="0" style="18" hidden="1" customWidth="1"/>
    <col min="6425" max="6426" width="8.85546875" style="18"/>
    <col min="6427" max="6427" width="19.42578125" style="18" bestFit="1" customWidth="1"/>
    <col min="6428" max="6428" width="9" style="18" bestFit="1" customWidth="1"/>
    <col min="6429" max="6666" width="8.85546875" style="18"/>
    <col min="6667" max="6667" width="7.140625" style="18" customWidth="1"/>
    <col min="6668" max="6668" width="69.140625" style="18" bestFit="1" customWidth="1"/>
    <col min="6669" max="6669" width="13.85546875" style="18" customWidth="1"/>
    <col min="6670" max="6670" width="6.7109375" style="18" customWidth="1"/>
    <col min="6671" max="6671" width="8.140625" style="18" bestFit="1" customWidth="1"/>
    <col min="6672" max="6672" width="17.28515625" style="18" bestFit="1" customWidth="1"/>
    <col min="6673" max="6673" width="19.7109375" style="18" bestFit="1" customWidth="1"/>
    <col min="6674" max="6674" width="7.85546875" style="18" customWidth="1"/>
    <col min="6675" max="6675" width="12.42578125" style="18" bestFit="1" customWidth="1"/>
    <col min="6676" max="6676" width="19.7109375" style="18" bestFit="1" customWidth="1"/>
    <col min="6677" max="6680" width="0" style="18" hidden="1" customWidth="1"/>
    <col min="6681" max="6682" width="8.85546875" style="18"/>
    <col min="6683" max="6683" width="19.42578125" style="18" bestFit="1" customWidth="1"/>
    <col min="6684" max="6684" width="9" style="18" bestFit="1" customWidth="1"/>
    <col min="6685" max="6922" width="8.85546875" style="18"/>
    <col min="6923" max="6923" width="7.140625" style="18" customWidth="1"/>
    <col min="6924" max="6924" width="69.140625" style="18" bestFit="1" customWidth="1"/>
    <col min="6925" max="6925" width="13.85546875" style="18" customWidth="1"/>
    <col min="6926" max="6926" width="6.7109375" style="18" customWidth="1"/>
    <col min="6927" max="6927" width="8.140625" style="18" bestFit="1" customWidth="1"/>
    <col min="6928" max="6928" width="17.28515625" style="18" bestFit="1" customWidth="1"/>
    <col min="6929" max="6929" width="19.7109375" style="18" bestFit="1" customWidth="1"/>
    <col min="6930" max="6930" width="7.85546875" style="18" customWidth="1"/>
    <col min="6931" max="6931" width="12.42578125" style="18" bestFit="1" customWidth="1"/>
    <col min="6932" max="6932" width="19.7109375" style="18" bestFit="1" customWidth="1"/>
    <col min="6933" max="6936" width="0" style="18" hidden="1" customWidth="1"/>
    <col min="6937" max="6938" width="8.85546875" style="18"/>
    <col min="6939" max="6939" width="19.42578125" style="18" bestFit="1" customWidth="1"/>
    <col min="6940" max="6940" width="9" style="18" bestFit="1" customWidth="1"/>
    <col min="6941" max="7178" width="8.85546875" style="18"/>
    <col min="7179" max="7179" width="7.140625" style="18" customWidth="1"/>
    <col min="7180" max="7180" width="69.140625" style="18" bestFit="1" customWidth="1"/>
    <col min="7181" max="7181" width="13.85546875" style="18" customWidth="1"/>
    <col min="7182" max="7182" width="6.7109375" style="18" customWidth="1"/>
    <col min="7183" max="7183" width="8.140625" style="18" bestFit="1" customWidth="1"/>
    <col min="7184" max="7184" width="17.28515625" style="18" bestFit="1" customWidth="1"/>
    <col min="7185" max="7185" width="19.7109375" style="18" bestFit="1" customWidth="1"/>
    <col min="7186" max="7186" width="7.85546875" style="18" customWidth="1"/>
    <col min="7187" max="7187" width="12.42578125" style="18" bestFit="1" customWidth="1"/>
    <col min="7188" max="7188" width="19.7109375" style="18" bestFit="1" customWidth="1"/>
    <col min="7189" max="7192" width="0" style="18" hidden="1" customWidth="1"/>
    <col min="7193" max="7194" width="8.85546875" style="18"/>
    <col min="7195" max="7195" width="19.42578125" style="18" bestFit="1" customWidth="1"/>
    <col min="7196" max="7196" width="9" style="18" bestFit="1" customWidth="1"/>
    <col min="7197" max="7434" width="8.85546875" style="18"/>
    <col min="7435" max="7435" width="7.140625" style="18" customWidth="1"/>
    <col min="7436" max="7436" width="69.140625" style="18" bestFit="1" customWidth="1"/>
    <col min="7437" max="7437" width="13.85546875" style="18" customWidth="1"/>
    <col min="7438" max="7438" width="6.7109375" style="18" customWidth="1"/>
    <col min="7439" max="7439" width="8.140625" style="18" bestFit="1" customWidth="1"/>
    <col min="7440" max="7440" width="17.28515625" style="18" bestFit="1" customWidth="1"/>
    <col min="7441" max="7441" width="19.7109375" style="18" bestFit="1" customWidth="1"/>
    <col min="7442" max="7442" width="7.85546875" style="18" customWidth="1"/>
    <col min="7443" max="7443" width="12.42578125" style="18" bestFit="1" customWidth="1"/>
    <col min="7444" max="7444" width="19.7109375" style="18" bestFit="1" customWidth="1"/>
    <col min="7445" max="7448" width="0" style="18" hidden="1" customWidth="1"/>
    <col min="7449" max="7450" width="8.85546875" style="18"/>
    <col min="7451" max="7451" width="19.42578125" style="18" bestFit="1" customWidth="1"/>
    <col min="7452" max="7452" width="9" style="18" bestFit="1" customWidth="1"/>
    <col min="7453" max="7690" width="8.85546875" style="18"/>
    <col min="7691" max="7691" width="7.140625" style="18" customWidth="1"/>
    <col min="7692" max="7692" width="69.140625" style="18" bestFit="1" customWidth="1"/>
    <col min="7693" max="7693" width="13.85546875" style="18" customWidth="1"/>
    <col min="7694" max="7694" width="6.7109375" style="18" customWidth="1"/>
    <col min="7695" max="7695" width="8.140625" style="18" bestFit="1" customWidth="1"/>
    <col min="7696" max="7696" width="17.28515625" style="18" bestFit="1" customWidth="1"/>
    <col min="7697" max="7697" width="19.7109375" style="18" bestFit="1" customWidth="1"/>
    <col min="7698" max="7698" width="7.85546875" style="18" customWidth="1"/>
    <col min="7699" max="7699" width="12.42578125" style="18" bestFit="1" customWidth="1"/>
    <col min="7700" max="7700" width="19.7109375" style="18" bestFit="1" customWidth="1"/>
    <col min="7701" max="7704" width="0" style="18" hidden="1" customWidth="1"/>
    <col min="7705" max="7706" width="8.85546875" style="18"/>
    <col min="7707" max="7707" width="19.42578125" style="18" bestFit="1" customWidth="1"/>
    <col min="7708" max="7708" width="9" style="18" bestFit="1" customWidth="1"/>
    <col min="7709" max="7946" width="8.85546875" style="18"/>
    <col min="7947" max="7947" width="7.140625" style="18" customWidth="1"/>
    <col min="7948" max="7948" width="69.140625" style="18" bestFit="1" customWidth="1"/>
    <col min="7949" max="7949" width="13.85546875" style="18" customWidth="1"/>
    <col min="7950" max="7950" width="6.7109375" style="18" customWidth="1"/>
    <col min="7951" max="7951" width="8.140625" style="18" bestFit="1" customWidth="1"/>
    <col min="7952" max="7952" width="17.28515625" style="18" bestFit="1" customWidth="1"/>
    <col min="7953" max="7953" width="19.7109375" style="18" bestFit="1" customWidth="1"/>
    <col min="7954" max="7954" width="7.85546875" style="18" customWidth="1"/>
    <col min="7955" max="7955" width="12.42578125" style="18" bestFit="1" customWidth="1"/>
    <col min="7956" max="7956" width="19.7109375" style="18" bestFit="1" customWidth="1"/>
    <col min="7957" max="7960" width="0" style="18" hidden="1" customWidth="1"/>
    <col min="7961" max="7962" width="8.85546875" style="18"/>
    <col min="7963" max="7963" width="19.42578125" style="18" bestFit="1" customWidth="1"/>
    <col min="7964" max="7964" width="9" style="18" bestFit="1" customWidth="1"/>
    <col min="7965" max="8202" width="8.85546875" style="18"/>
    <col min="8203" max="8203" width="7.140625" style="18" customWidth="1"/>
    <col min="8204" max="8204" width="69.140625" style="18" bestFit="1" customWidth="1"/>
    <col min="8205" max="8205" width="13.85546875" style="18" customWidth="1"/>
    <col min="8206" max="8206" width="6.7109375" style="18" customWidth="1"/>
    <col min="8207" max="8207" width="8.140625" style="18" bestFit="1" customWidth="1"/>
    <col min="8208" max="8208" width="17.28515625" style="18" bestFit="1" customWidth="1"/>
    <col min="8209" max="8209" width="19.7109375" style="18" bestFit="1" customWidth="1"/>
    <col min="8210" max="8210" width="7.85546875" style="18" customWidth="1"/>
    <col min="8211" max="8211" width="12.42578125" style="18" bestFit="1" customWidth="1"/>
    <col min="8212" max="8212" width="19.7109375" style="18" bestFit="1" customWidth="1"/>
    <col min="8213" max="8216" width="0" style="18" hidden="1" customWidth="1"/>
    <col min="8217" max="8218" width="8.85546875" style="18"/>
    <col min="8219" max="8219" width="19.42578125" style="18" bestFit="1" customWidth="1"/>
    <col min="8220" max="8220" width="9" style="18" bestFit="1" customWidth="1"/>
    <col min="8221" max="8458" width="8.85546875" style="18"/>
    <col min="8459" max="8459" width="7.140625" style="18" customWidth="1"/>
    <col min="8460" max="8460" width="69.140625" style="18" bestFit="1" customWidth="1"/>
    <col min="8461" max="8461" width="13.85546875" style="18" customWidth="1"/>
    <col min="8462" max="8462" width="6.7109375" style="18" customWidth="1"/>
    <col min="8463" max="8463" width="8.140625" style="18" bestFit="1" customWidth="1"/>
    <col min="8464" max="8464" width="17.28515625" style="18" bestFit="1" customWidth="1"/>
    <col min="8465" max="8465" width="19.7109375" style="18" bestFit="1" customWidth="1"/>
    <col min="8466" max="8466" width="7.85546875" style="18" customWidth="1"/>
    <col min="8467" max="8467" width="12.42578125" style="18" bestFit="1" customWidth="1"/>
    <col min="8468" max="8468" width="19.7109375" style="18" bestFit="1" customWidth="1"/>
    <col min="8469" max="8472" width="0" style="18" hidden="1" customWidth="1"/>
    <col min="8473" max="8474" width="8.85546875" style="18"/>
    <col min="8475" max="8475" width="19.42578125" style="18" bestFit="1" customWidth="1"/>
    <col min="8476" max="8476" width="9" style="18" bestFit="1" customWidth="1"/>
    <col min="8477" max="8714" width="8.85546875" style="18"/>
    <col min="8715" max="8715" width="7.140625" style="18" customWidth="1"/>
    <col min="8716" max="8716" width="69.140625" style="18" bestFit="1" customWidth="1"/>
    <col min="8717" max="8717" width="13.85546875" style="18" customWidth="1"/>
    <col min="8718" max="8718" width="6.7109375" style="18" customWidth="1"/>
    <col min="8719" max="8719" width="8.140625" style="18" bestFit="1" customWidth="1"/>
    <col min="8720" max="8720" width="17.28515625" style="18" bestFit="1" customWidth="1"/>
    <col min="8721" max="8721" width="19.7109375" style="18" bestFit="1" customWidth="1"/>
    <col min="8722" max="8722" width="7.85546875" style="18" customWidth="1"/>
    <col min="8723" max="8723" width="12.42578125" style="18" bestFit="1" customWidth="1"/>
    <col min="8724" max="8724" width="19.7109375" style="18" bestFit="1" customWidth="1"/>
    <col min="8725" max="8728" width="0" style="18" hidden="1" customWidth="1"/>
    <col min="8729" max="8730" width="8.85546875" style="18"/>
    <col min="8731" max="8731" width="19.42578125" style="18" bestFit="1" customWidth="1"/>
    <col min="8732" max="8732" width="9" style="18" bestFit="1" customWidth="1"/>
    <col min="8733" max="8970" width="8.85546875" style="18"/>
    <col min="8971" max="8971" width="7.140625" style="18" customWidth="1"/>
    <col min="8972" max="8972" width="69.140625" style="18" bestFit="1" customWidth="1"/>
    <col min="8973" max="8973" width="13.85546875" style="18" customWidth="1"/>
    <col min="8974" max="8974" width="6.7109375" style="18" customWidth="1"/>
    <col min="8975" max="8975" width="8.140625" style="18" bestFit="1" customWidth="1"/>
    <col min="8976" max="8976" width="17.28515625" style="18" bestFit="1" customWidth="1"/>
    <col min="8977" max="8977" width="19.7109375" style="18" bestFit="1" customWidth="1"/>
    <col min="8978" max="8978" width="7.85546875" style="18" customWidth="1"/>
    <col min="8979" max="8979" width="12.42578125" style="18" bestFit="1" customWidth="1"/>
    <col min="8980" max="8980" width="19.7109375" style="18" bestFit="1" customWidth="1"/>
    <col min="8981" max="8984" width="0" style="18" hidden="1" customWidth="1"/>
    <col min="8985" max="8986" width="8.85546875" style="18"/>
    <col min="8987" max="8987" width="19.42578125" style="18" bestFit="1" customWidth="1"/>
    <col min="8988" max="8988" width="9" style="18" bestFit="1" customWidth="1"/>
    <col min="8989" max="9226" width="8.85546875" style="18"/>
    <col min="9227" max="9227" width="7.140625" style="18" customWidth="1"/>
    <col min="9228" max="9228" width="69.140625" style="18" bestFit="1" customWidth="1"/>
    <col min="9229" max="9229" width="13.85546875" style="18" customWidth="1"/>
    <col min="9230" max="9230" width="6.7109375" style="18" customWidth="1"/>
    <col min="9231" max="9231" width="8.140625" style="18" bestFit="1" customWidth="1"/>
    <col min="9232" max="9232" width="17.28515625" style="18" bestFit="1" customWidth="1"/>
    <col min="9233" max="9233" width="19.7109375" style="18" bestFit="1" customWidth="1"/>
    <col min="9234" max="9234" width="7.85546875" style="18" customWidth="1"/>
    <col min="9235" max="9235" width="12.42578125" style="18" bestFit="1" customWidth="1"/>
    <col min="9236" max="9236" width="19.7109375" style="18" bestFit="1" customWidth="1"/>
    <col min="9237" max="9240" width="0" style="18" hidden="1" customWidth="1"/>
    <col min="9241" max="9242" width="8.85546875" style="18"/>
    <col min="9243" max="9243" width="19.42578125" style="18" bestFit="1" customWidth="1"/>
    <col min="9244" max="9244" width="9" style="18" bestFit="1" customWidth="1"/>
    <col min="9245" max="9482" width="8.85546875" style="18"/>
    <col min="9483" max="9483" width="7.140625" style="18" customWidth="1"/>
    <col min="9484" max="9484" width="69.140625" style="18" bestFit="1" customWidth="1"/>
    <col min="9485" max="9485" width="13.85546875" style="18" customWidth="1"/>
    <col min="9486" max="9486" width="6.7109375" style="18" customWidth="1"/>
    <col min="9487" max="9487" width="8.140625" style="18" bestFit="1" customWidth="1"/>
    <col min="9488" max="9488" width="17.28515625" style="18" bestFit="1" customWidth="1"/>
    <col min="9489" max="9489" width="19.7109375" style="18" bestFit="1" customWidth="1"/>
    <col min="9490" max="9490" width="7.85546875" style="18" customWidth="1"/>
    <col min="9491" max="9491" width="12.42578125" style="18" bestFit="1" customWidth="1"/>
    <col min="9492" max="9492" width="19.7109375" style="18" bestFit="1" customWidth="1"/>
    <col min="9493" max="9496" width="0" style="18" hidden="1" customWidth="1"/>
    <col min="9497" max="9498" width="8.85546875" style="18"/>
    <col min="9499" max="9499" width="19.42578125" style="18" bestFit="1" customWidth="1"/>
    <col min="9500" max="9500" width="9" style="18" bestFit="1" customWidth="1"/>
    <col min="9501" max="9738" width="8.85546875" style="18"/>
    <col min="9739" max="9739" width="7.140625" style="18" customWidth="1"/>
    <col min="9740" max="9740" width="69.140625" style="18" bestFit="1" customWidth="1"/>
    <col min="9741" max="9741" width="13.85546875" style="18" customWidth="1"/>
    <col min="9742" max="9742" width="6.7109375" style="18" customWidth="1"/>
    <col min="9743" max="9743" width="8.140625" style="18" bestFit="1" customWidth="1"/>
    <col min="9744" max="9744" width="17.28515625" style="18" bestFit="1" customWidth="1"/>
    <col min="9745" max="9745" width="19.7109375" style="18" bestFit="1" customWidth="1"/>
    <col min="9746" max="9746" width="7.85546875" style="18" customWidth="1"/>
    <col min="9747" max="9747" width="12.42578125" style="18" bestFit="1" customWidth="1"/>
    <col min="9748" max="9748" width="19.7109375" style="18" bestFit="1" customWidth="1"/>
    <col min="9749" max="9752" width="0" style="18" hidden="1" customWidth="1"/>
    <col min="9753" max="9754" width="8.85546875" style="18"/>
    <col min="9755" max="9755" width="19.42578125" style="18" bestFit="1" customWidth="1"/>
    <col min="9756" max="9756" width="9" style="18" bestFit="1" customWidth="1"/>
    <col min="9757" max="9994" width="8.85546875" style="18"/>
    <col min="9995" max="9995" width="7.140625" style="18" customWidth="1"/>
    <col min="9996" max="9996" width="69.140625" style="18" bestFit="1" customWidth="1"/>
    <col min="9997" max="9997" width="13.85546875" style="18" customWidth="1"/>
    <col min="9998" max="9998" width="6.7109375" style="18" customWidth="1"/>
    <col min="9999" max="9999" width="8.140625" style="18" bestFit="1" customWidth="1"/>
    <col min="10000" max="10000" width="17.28515625" style="18" bestFit="1" customWidth="1"/>
    <col min="10001" max="10001" width="19.7109375" style="18" bestFit="1" customWidth="1"/>
    <col min="10002" max="10002" width="7.85546875" style="18" customWidth="1"/>
    <col min="10003" max="10003" width="12.42578125" style="18" bestFit="1" customWidth="1"/>
    <col min="10004" max="10004" width="19.7109375" style="18" bestFit="1" customWidth="1"/>
    <col min="10005" max="10008" width="0" style="18" hidden="1" customWidth="1"/>
    <col min="10009" max="10010" width="8.85546875" style="18"/>
    <col min="10011" max="10011" width="19.42578125" style="18" bestFit="1" customWidth="1"/>
    <col min="10012" max="10012" width="9" style="18" bestFit="1" customWidth="1"/>
    <col min="10013" max="10250" width="8.85546875" style="18"/>
    <col min="10251" max="10251" width="7.140625" style="18" customWidth="1"/>
    <col min="10252" max="10252" width="69.140625" style="18" bestFit="1" customWidth="1"/>
    <col min="10253" max="10253" width="13.85546875" style="18" customWidth="1"/>
    <col min="10254" max="10254" width="6.7109375" style="18" customWidth="1"/>
    <col min="10255" max="10255" width="8.140625" style="18" bestFit="1" customWidth="1"/>
    <col min="10256" max="10256" width="17.28515625" style="18" bestFit="1" customWidth="1"/>
    <col min="10257" max="10257" width="19.7109375" style="18" bestFit="1" customWidth="1"/>
    <col min="10258" max="10258" width="7.85546875" style="18" customWidth="1"/>
    <col min="10259" max="10259" width="12.42578125" style="18" bestFit="1" customWidth="1"/>
    <col min="10260" max="10260" width="19.7109375" style="18" bestFit="1" customWidth="1"/>
    <col min="10261" max="10264" width="0" style="18" hidden="1" customWidth="1"/>
    <col min="10265" max="10266" width="8.85546875" style="18"/>
    <col min="10267" max="10267" width="19.42578125" style="18" bestFit="1" customWidth="1"/>
    <col min="10268" max="10268" width="9" style="18" bestFit="1" customWidth="1"/>
    <col min="10269" max="10506" width="8.85546875" style="18"/>
    <col min="10507" max="10507" width="7.140625" style="18" customWidth="1"/>
    <col min="10508" max="10508" width="69.140625" style="18" bestFit="1" customWidth="1"/>
    <col min="10509" max="10509" width="13.85546875" style="18" customWidth="1"/>
    <col min="10510" max="10510" width="6.7109375" style="18" customWidth="1"/>
    <col min="10511" max="10511" width="8.140625" style="18" bestFit="1" customWidth="1"/>
    <col min="10512" max="10512" width="17.28515625" style="18" bestFit="1" customWidth="1"/>
    <col min="10513" max="10513" width="19.7109375" style="18" bestFit="1" customWidth="1"/>
    <col min="10514" max="10514" width="7.85546875" style="18" customWidth="1"/>
    <col min="10515" max="10515" width="12.42578125" style="18" bestFit="1" customWidth="1"/>
    <col min="10516" max="10516" width="19.7109375" style="18" bestFit="1" customWidth="1"/>
    <col min="10517" max="10520" width="0" style="18" hidden="1" customWidth="1"/>
    <col min="10521" max="10522" width="8.85546875" style="18"/>
    <col min="10523" max="10523" width="19.42578125" style="18" bestFit="1" customWidth="1"/>
    <col min="10524" max="10524" width="9" style="18" bestFit="1" customWidth="1"/>
    <col min="10525" max="10762" width="8.85546875" style="18"/>
    <col min="10763" max="10763" width="7.140625" style="18" customWidth="1"/>
    <col min="10764" max="10764" width="69.140625" style="18" bestFit="1" customWidth="1"/>
    <col min="10765" max="10765" width="13.85546875" style="18" customWidth="1"/>
    <col min="10766" max="10766" width="6.7109375" style="18" customWidth="1"/>
    <col min="10767" max="10767" width="8.140625" style="18" bestFit="1" customWidth="1"/>
    <col min="10768" max="10768" width="17.28515625" style="18" bestFit="1" customWidth="1"/>
    <col min="10769" max="10769" width="19.7109375" style="18" bestFit="1" customWidth="1"/>
    <col min="10770" max="10770" width="7.85546875" style="18" customWidth="1"/>
    <col min="10771" max="10771" width="12.42578125" style="18" bestFit="1" customWidth="1"/>
    <col min="10772" max="10772" width="19.7109375" style="18" bestFit="1" customWidth="1"/>
    <col min="10773" max="10776" width="0" style="18" hidden="1" customWidth="1"/>
    <col min="10777" max="10778" width="8.85546875" style="18"/>
    <col min="10779" max="10779" width="19.42578125" style="18" bestFit="1" customWidth="1"/>
    <col min="10780" max="10780" width="9" style="18" bestFit="1" customWidth="1"/>
    <col min="10781" max="11018" width="8.85546875" style="18"/>
    <col min="11019" max="11019" width="7.140625" style="18" customWidth="1"/>
    <col min="11020" max="11020" width="69.140625" style="18" bestFit="1" customWidth="1"/>
    <col min="11021" max="11021" width="13.85546875" style="18" customWidth="1"/>
    <col min="11022" max="11022" width="6.7109375" style="18" customWidth="1"/>
    <col min="11023" max="11023" width="8.140625" style="18" bestFit="1" customWidth="1"/>
    <col min="11024" max="11024" width="17.28515625" style="18" bestFit="1" customWidth="1"/>
    <col min="11025" max="11025" width="19.7109375" style="18" bestFit="1" customWidth="1"/>
    <col min="11026" max="11026" width="7.85546875" style="18" customWidth="1"/>
    <col min="11027" max="11027" width="12.42578125" style="18" bestFit="1" customWidth="1"/>
    <col min="11028" max="11028" width="19.7109375" style="18" bestFit="1" customWidth="1"/>
    <col min="11029" max="11032" width="0" style="18" hidden="1" customWidth="1"/>
    <col min="11033" max="11034" width="8.85546875" style="18"/>
    <col min="11035" max="11035" width="19.42578125" style="18" bestFit="1" customWidth="1"/>
    <col min="11036" max="11036" width="9" style="18" bestFit="1" customWidth="1"/>
    <col min="11037" max="11274" width="8.85546875" style="18"/>
    <col min="11275" max="11275" width="7.140625" style="18" customWidth="1"/>
    <col min="11276" max="11276" width="69.140625" style="18" bestFit="1" customWidth="1"/>
    <col min="11277" max="11277" width="13.85546875" style="18" customWidth="1"/>
    <col min="11278" max="11278" width="6.7109375" style="18" customWidth="1"/>
    <col min="11279" max="11279" width="8.140625" style="18" bestFit="1" customWidth="1"/>
    <col min="11280" max="11280" width="17.28515625" style="18" bestFit="1" customWidth="1"/>
    <col min="11281" max="11281" width="19.7109375" style="18" bestFit="1" customWidth="1"/>
    <col min="11282" max="11282" width="7.85546875" style="18" customWidth="1"/>
    <col min="11283" max="11283" width="12.42578125" style="18" bestFit="1" customWidth="1"/>
    <col min="11284" max="11284" width="19.7109375" style="18" bestFit="1" customWidth="1"/>
    <col min="11285" max="11288" width="0" style="18" hidden="1" customWidth="1"/>
    <col min="11289" max="11290" width="8.85546875" style="18"/>
    <col min="11291" max="11291" width="19.42578125" style="18" bestFit="1" customWidth="1"/>
    <col min="11292" max="11292" width="9" style="18" bestFit="1" customWidth="1"/>
    <col min="11293" max="11530" width="8.85546875" style="18"/>
    <col min="11531" max="11531" width="7.140625" style="18" customWidth="1"/>
    <col min="11532" max="11532" width="69.140625" style="18" bestFit="1" customWidth="1"/>
    <col min="11533" max="11533" width="13.85546875" style="18" customWidth="1"/>
    <col min="11534" max="11534" width="6.7109375" style="18" customWidth="1"/>
    <col min="11535" max="11535" width="8.140625" style="18" bestFit="1" customWidth="1"/>
    <col min="11536" max="11536" width="17.28515625" style="18" bestFit="1" customWidth="1"/>
    <col min="11537" max="11537" width="19.7109375" style="18" bestFit="1" customWidth="1"/>
    <col min="11538" max="11538" width="7.85546875" style="18" customWidth="1"/>
    <col min="11539" max="11539" width="12.42578125" style="18" bestFit="1" customWidth="1"/>
    <col min="11540" max="11540" width="19.7109375" style="18" bestFit="1" customWidth="1"/>
    <col min="11541" max="11544" width="0" style="18" hidden="1" customWidth="1"/>
    <col min="11545" max="11546" width="8.85546875" style="18"/>
    <col min="11547" max="11547" width="19.42578125" style="18" bestFit="1" customWidth="1"/>
    <col min="11548" max="11548" width="9" style="18" bestFit="1" customWidth="1"/>
    <col min="11549" max="11786" width="8.85546875" style="18"/>
    <col min="11787" max="11787" width="7.140625" style="18" customWidth="1"/>
    <col min="11788" max="11788" width="69.140625" style="18" bestFit="1" customWidth="1"/>
    <col min="11789" max="11789" width="13.85546875" style="18" customWidth="1"/>
    <col min="11790" max="11790" width="6.7109375" style="18" customWidth="1"/>
    <col min="11791" max="11791" width="8.140625" style="18" bestFit="1" customWidth="1"/>
    <col min="11792" max="11792" width="17.28515625" style="18" bestFit="1" customWidth="1"/>
    <col min="11793" max="11793" width="19.7109375" style="18" bestFit="1" customWidth="1"/>
    <col min="11794" max="11794" width="7.85546875" style="18" customWidth="1"/>
    <col min="11795" max="11795" width="12.42578125" style="18" bestFit="1" customWidth="1"/>
    <col min="11796" max="11796" width="19.7109375" style="18" bestFit="1" customWidth="1"/>
    <col min="11797" max="11800" width="0" style="18" hidden="1" customWidth="1"/>
    <col min="11801" max="11802" width="8.85546875" style="18"/>
    <col min="11803" max="11803" width="19.42578125" style="18" bestFit="1" customWidth="1"/>
    <col min="11804" max="11804" width="9" style="18" bestFit="1" customWidth="1"/>
    <col min="11805" max="12042" width="8.85546875" style="18"/>
    <col min="12043" max="12043" width="7.140625" style="18" customWidth="1"/>
    <col min="12044" max="12044" width="69.140625" style="18" bestFit="1" customWidth="1"/>
    <col min="12045" max="12045" width="13.85546875" style="18" customWidth="1"/>
    <col min="12046" max="12046" width="6.7109375" style="18" customWidth="1"/>
    <col min="12047" max="12047" width="8.140625" style="18" bestFit="1" customWidth="1"/>
    <col min="12048" max="12048" width="17.28515625" style="18" bestFit="1" customWidth="1"/>
    <col min="12049" max="12049" width="19.7109375" style="18" bestFit="1" customWidth="1"/>
    <col min="12050" max="12050" width="7.85546875" style="18" customWidth="1"/>
    <col min="12051" max="12051" width="12.42578125" style="18" bestFit="1" customWidth="1"/>
    <col min="12052" max="12052" width="19.7109375" style="18" bestFit="1" customWidth="1"/>
    <col min="12053" max="12056" width="0" style="18" hidden="1" customWidth="1"/>
    <col min="12057" max="12058" width="8.85546875" style="18"/>
    <col min="12059" max="12059" width="19.42578125" style="18" bestFit="1" customWidth="1"/>
    <col min="12060" max="12060" width="9" style="18" bestFit="1" customWidth="1"/>
    <col min="12061" max="12298" width="8.85546875" style="18"/>
    <col min="12299" max="12299" width="7.140625" style="18" customWidth="1"/>
    <col min="12300" max="12300" width="69.140625" style="18" bestFit="1" customWidth="1"/>
    <col min="12301" max="12301" width="13.85546875" style="18" customWidth="1"/>
    <col min="12302" max="12302" width="6.7109375" style="18" customWidth="1"/>
    <col min="12303" max="12303" width="8.140625" style="18" bestFit="1" customWidth="1"/>
    <col min="12304" max="12304" width="17.28515625" style="18" bestFit="1" customWidth="1"/>
    <col min="12305" max="12305" width="19.7109375" style="18" bestFit="1" customWidth="1"/>
    <col min="12306" max="12306" width="7.85546875" style="18" customWidth="1"/>
    <col min="12307" max="12307" width="12.42578125" style="18" bestFit="1" customWidth="1"/>
    <col min="12308" max="12308" width="19.7109375" style="18" bestFit="1" customWidth="1"/>
    <col min="12309" max="12312" width="0" style="18" hidden="1" customWidth="1"/>
    <col min="12313" max="12314" width="8.85546875" style="18"/>
    <col min="12315" max="12315" width="19.42578125" style="18" bestFit="1" customWidth="1"/>
    <col min="12316" max="12316" width="9" style="18" bestFit="1" customWidth="1"/>
    <col min="12317" max="12554" width="8.85546875" style="18"/>
    <col min="12555" max="12555" width="7.140625" style="18" customWidth="1"/>
    <col min="12556" max="12556" width="69.140625" style="18" bestFit="1" customWidth="1"/>
    <col min="12557" max="12557" width="13.85546875" style="18" customWidth="1"/>
    <col min="12558" max="12558" width="6.7109375" style="18" customWidth="1"/>
    <col min="12559" max="12559" width="8.140625" style="18" bestFit="1" customWidth="1"/>
    <col min="12560" max="12560" width="17.28515625" style="18" bestFit="1" customWidth="1"/>
    <col min="12561" max="12561" width="19.7109375" style="18" bestFit="1" customWidth="1"/>
    <col min="12562" max="12562" width="7.85546875" style="18" customWidth="1"/>
    <col min="12563" max="12563" width="12.42578125" style="18" bestFit="1" customWidth="1"/>
    <col min="12564" max="12564" width="19.7109375" style="18" bestFit="1" customWidth="1"/>
    <col min="12565" max="12568" width="0" style="18" hidden="1" customWidth="1"/>
    <col min="12569" max="12570" width="8.85546875" style="18"/>
    <col min="12571" max="12571" width="19.42578125" style="18" bestFit="1" customWidth="1"/>
    <col min="12572" max="12572" width="9" style="18" bestFit="1" customWidth="1"/>
    <col min="12573" max="12810" width="8.85546875" style="18"/>
    <col min="12811" max="12811" width="7.140625" style="18" customWidth="1"/>
    <col min="12812" max="12812" width="69.140625" style="18" bestFit="1" customWidth="1"/>
    <col min="12813" max="12813" width="13.85546875" style="18" customWidth="1"/>
    <col min="12814" max="12814" width="6.7109375" style="18" customWidth="1"/>
    <col min="12815" max="12815" width="8.140625" style="18" bestFit="1" customWidth="1"/>
    <col min="12816" max="12816" width="17.28515625" style="18" bestFit="1" customWidth="1"/>
    <col min="12817" max="12817" width="19.7109375" style="18" bestFit="1" customWidth="1"/>
    <col min="12818" max="12818" width="7.85546875" style="18" customWidth="1"/>
    <col min="12819" max="12819" width="12.42578125" style="18" bestFit="1" customWidth="1"/>
    <col min="12820" max="12820" width="19.7109375" style="18" bestFit="1" customWidth="1"/>
    <col min="12821" max="12824" width="0" style="18" hidden="1" customWidth="1"/>
    <col min="12825" max="12826" width="8.85546875" style="18"/>
    <col min="12827" max="12827" width="19.42578125" style="18" bestFit="1" customWidth="1"/>
    <col min="12828" max="12828" width="9" style="18" bestFit="1" customWidth="1"/>
    <col min="12829" max="13066" width="8.85546875" style="18"/>
    <col min="13067" max="13067" width="7.140625" style="18" customWidth="1"/>
    <col min="13068" max="13068" width="69.140625" style="18" bestFit="1" customWidth="1"/>
    <col min="13069" max="13069" width="13.85546875" style="18" customWidth="1"/>
    <col min="13070" max="13070" width="6.7109375" style="18" customWidth="1"/>
    <col min="13071" max="13071" width="8.140625" style="18" bestFit="1" customWidth="1"/>
    <col min="13072" max="13072" width="17.28515625" style="18" bestFit="1" customWidth="1"/>
    <col min="13073" max="13073" width="19.7109375" style="18" bestFit="1" customWidth="1"/>
    <col min="13074" max="13074" width="7.85546875" style="18" customWidth="1"/>
    <col min="13075" max="13075" width="12.42578125" style="18" bestFit="1" customWidth="1"/>
    <col min="13076" max="13076" width="19.7109375" style="18" bestFit="1" customWidth="1"/>
    <col min="13077" max="13080" width="0" style="18" hidden="1" customWidth="1"/>
    <col min="13081" max="13082" width="8.85546875" style="18"/>
    <col min="13083" max="13083" width="19.42578125" style="18" bestFit="1" customWidth="1"/>
    <col min="13084" max="13084" width="9" style="18" bestFit="1" customWidth="1"/>
    <col min="13085" max="13322" width="8.85546875" style="18"/>
    <col min="13323" max="13323" width="7.140625" style="18" customWidth="1"/>
    <col min="13324" max="13324" width="69.140625" style="18" bestFit="1" customWidth="1"/>
    <col min="13325" max="13325" width="13.85546875" style="18" customWidth="1"/>
    <col min="13326" max="13326" width="6.7109375" style="18" customWidth="1"/>
    <col min="13327" max="13327" width="8.140625" style="18" bestFit="1" customWidth="1"/>
    <col min="13328" max="13328" width="17.28515625" style="18" bestFit="1" customWidth="1"/>
    <col min="13329" max="13329" width="19.7109375" style="18" bestFit="1" customWidth="1"/>
    <col min="13330" max="13330" width="7.85546875" style="18" customWidth="1"/>
    <col min="13331" max="13331" width="12.42578125" style="18" bestFit="1" customWidth="1"/>
    <col min="13332" max="13332" width="19.7109375" style="18" bestFit="1" customWidth="1"/>
    <col min="13333" max="13336" width="0" style="18" hidden="1" customWidth="1"/>
    <col min="13337" max="13338" width="8.85546875" style="18"/>
    <col min="13339" max="13339" width="19.42578125" style="18" bestFit="1" customWidth="1"/>
    <col min="13340" max="13340" width="9" style="18" bestFit="1" customWidth="1"/>
    <col min="13341" max="13578" width="8.85546875" style="18"/>
    <col min="13579" max="13579" width="7.140625" style="18" customWidth="1"/>
    <col min="13580" max="13580" width="69.140625" style="18" bestFit="1" customWidth="1"/>
    <col min="13581" max="13581" width="13.85546875" style="18" customWidth="1"/>
    <col min="13582" max="13582" width="6.7109375" style="18" customWidth="1"/>
    <col min="13583" max="13583" width="8.140625" style="18" bestFit="1" customWidth="1"/>
    <col min="13584" max="13584" width="17.28515625" style="18" bestFit="1" customWidth="1"/>
    <col min="13585" max="13585" width="19.7109375" style="18" bestFit="1" customWidth="1"/>
    <col min="13586" max="13586" width="7.85546875" style="18" customWidth="1"/>
    <col min="13587" max="13587" width="12.42578125" style="18" bestFit="1" customWidth="1"/>
    <col min="13588" max="13588" width="19.7109375" style="18" bestFit="1" customWidth="1"/>
    <col min="13589" max="13592" width="0" style="18" hidden="1" customWidth="1"/>
    <col min="13593" max="13594" width="8.85546875" style="18"/>
    <col min="13595" max="13595" width="19.42578125" style="18" bestFit="1" customWidth="1"/>
    <col min="13596" max="13596" width="9" style="18" bestFit="1" customWidth="1"/>
    <col min="13597" max="13834" width="8.85546875" style="18"/>
    <col min="13835" max="13835" width="7.140625" style="18" customWidth="1"/>
    <col min="13836" max="13836" width="69.140625" style="18" bestFit="1" customWidth="1"/>
    <col min="13837" max="13837" width="13.85546875" style="18" customWidth="1"/>
    <col min="13838" max="13838" width="6.7109375" style="18" customWidth="1"/>
    <col min="13839" max="13839" width="8.140625" style="18" bestFit="1" customWidth="1"/>
    <col min="13840" max="13840" width="17.28515625" style="18" bestFit="1" customWidth="1"/>
    <col min="13841" max="13841" width="19.7109375" style="18" bestFit="1" customWidth="1"/>
    <col min="13842" max="13842" width="7.85546875" style="18" customWidth="1"/>
    <col min="13843" max="13843" width="12.42578125" style="18" bestFit="1" customWidth="1"/>
    <col min="13844" max="13844" width="19.7109375" style="18" bestFit="1" customWidth="1"/>
    <col min="13845" max="13848" width="0" style="18" hidden="1" customWidth="1"/>
    <col min="13849" max="13850" width="8.85546875" style="18"/>
    <col min="13851" max="13851" width="19.42578125" style="18" bestFit="1" customWidth="1"/>
    <col min="13852" max="13852" width="9" style="18" bestFit="1" customWidth="1"/>
    <col min="13853" max="14090" width="8.85546875" style="18"/>
    <col min="14091" max="14091" width="7.140625" style="18" customWidth="1"/>
    <col min="14092" max="14092" width="69.140625" style="18" bestFit="1" customWidth="1"/>
    <col min="14093" max="14093" width="13.85546875" style="18" customWidth="1"/>
    <col min="14094" max="14094" width="6.7109375" style="18" customWidth="1"/>
    <col min="14095" max="14095" width="8.140625" style="18" bestFit="1" customWidth="1"/>
    <col min="14096" max="14096" width="17.28515625" style="18" bestFit="1" customWidth="1"/>
    <col min="14097" max="14097" width="19.7109375" style="18" bestFit="1" customWidth="1"/>
    <col min="14098" max="14098" width="7.85546875" style="18" customWidth="1"/>
    <col min="14099" max="14099" width="12.42578125" style="18" bestFit="1" customWidth="1"/>
    <col min="14100" max="14100" width="19.7109375" style="18" bestFit="1" customWidth="1"/>
    <col min="14101" max="14104" width="0" style="18" hidden="1" customWidth="1"/>
    <col min="14105" max="14106" width="8.85546875" style="18"/>
    <col min="14107" max="14107" width="19.42578125" style="18" bestFit="1" customWidth="1"/>
    <col min="14108" max="14108" width="9" style="18" bestFit="1" customWidth="1"/>
    <col min="14109" max="14346" width="8.85546875" style="18"/>
    <col min="14347" max="14347" width="7.140625" style="18" customWidth="1"/>
    <col min="14348" max="14348" width="69.140625" style="18" bestFit="1" customWidth="1"/>
    <col min="14349" max="14349" width="13.85546875" style="18" customWidth="1"/>
    <col min="14350" max="14350" width="6.7109375" style="18" customWidth="1"/>
    <col min="14351" max="14351" width="8.140625" style="18" bestFit="1" customWidth="1"/>
    <col min="14352" max="14352" width="17.28515625" style="18" bestFit="1" customWidth="1"/>
    <col min="14353" max="14353" width="19.7109375" style="18" bestFit="1" customWidth="1"/>
    <col min="14354" max="14354" width="7.85546875" style="18" customWidth="1"/>
    <col min="14355" max="14355" width="12.42578125" style="18" bestFit="1" customWidth="1"/>
    <col min="14356" max="14356" width="19.7109375" style="18" bestFit="1" customWidth="1"/>
    <col min="14357" max="14360" width="0" style="18" hidden="1" customWidth="1"/>
    <col min="14361" max="14362" width="8.85546875" style="18"/>
    <col min="14363" max="14363" width="19.42578125" style="18" bestFit="1" customWidth="1"/>
    <col min="14364" max="14364" width="9" style="18" bestFit="1" customWidth="1"/>
    <col min="14365" max="14602" width="8.85546875" style="18"/>
    <col min="14603" max="14603" width="7.140625" style="18" customWidth="1"/>
    <col min="14604" max="14604" width="69.140625" style="18" bestFit="1" customWidth="1"/>
    <col min="14605" max="14605" width="13.85546875" style="18" customWidth="1"/>
    <col min="14606" max="14606" width="6.7109375" style="18" customWidth="1"/>
    <col min="14607" max="14607" width="8.140625" style="18" bestFit="1" customWidth="1"/>
    <col min="14608" max="14608" width="17.28515625" style="18" bestFit="1" customWidth="1"/>
    <col min="14609" max="14609" width="19.7109375" style="18" bestFit="1" customWidth="1"/>
    <col min="14610" max="14610" width="7.85546875" style="18" customWidth="1"/>
    <col min="14611" max="14611" width="12.42578125" style="18" bestFit="1" customWidth="1"/>
    <col min="14612" max="14612" width="19.7109375" style="18" bestFit="1" customWidth="1"/>
    <col min="14613" max="14616" width="0" style="18" hidden="1" customWidth="1"/>
    <col min="14617" max="14618" width="8.85546875" style="18"/>
    <col min="14619" max="14619" width="19.42578125" style="18" bestFit="1" customWidth="1"/>
    <col min="14620" max="14620" width="9" style="18" bestFit="1" customWidth="1"/>
    <col min="14621" max="14858" width="8.85546875" style="18"/>
    <col min="14859" max="14859" width="7.140625" style="18" customWidth="1"/>
    <col min="14860" max="14860" width="69.140625" style="18" bestFit="1" customWidth="1"/>
    <col min="14861" max="14861" width="13.85546875" style="18" customWidth="1"/>
    <col min="14862" max="14862" width="6.7109375" style="18" customWidth="1"/>
    <col min="14863" max="14863" width="8.140625" style="18" bestFit="1" customWidth="1"/>
    <col min="14864" max="14864" width="17.28515625" style="18" bestFit="1" customWidth="1"/>
    <col min="14865" max="14865" width="19.7109375" style="18" bestFit="1" customWidth="1"/>
    <col min="14866" max="14866" width="7.85546875" style="18" customWidth="1"/>
    <col min="14867" max="14867" width="12.42578125" style="18" bestFit="1" customWidth="1"/>
    <col min="14868" max="14868" width="19.7109375" style="18" bestFit="1" customWidth="1"/>
    <col min="14869" max="14872" width="0" style="18" hidden="1" customWidth="1"/>
    <col min="14873" max="14874" width="8.85546875" style="18"/>
    <col min="14875" max="14875" width="19.42578125" style="18" bestFit="1" customWidth="1"/>
    <col min="14876" max="14876" width="9" style="18" bestFit="1" customWidth="1"/>
    <col min="14877" max="15114" width="8.85546875" style="18"/>
    <col min="15115" max="15115" width="7.140625" style="18" customWidth="1"/>
    <col min="15116" max="15116" width="69.140625" style="18" bestFit="1" customWidth="1"/>
    <col min="15117" max="15117" width="13.85546875" style="18" customWidth="1"/>
    <col min="15118" max="15118" width="6.7109375" style="18" customWidth="1"/>
    <col min="15119" max="15119" width="8.140625" style="18" bestFit="1" customWidth="1"/>
    <col min="15120" max="15120" width="17.28515625" style="18" bestFit="1" customWidth="1"/>
    <col min="15121" max="15121" width="19.7109375" style="18" bestFit="1" customWidth="1"/>
    <col min="15122" max="15122" width="7.85546875" style="18" customWidth="1"/>
    <col min="15123" max="15123" width="12.42578125" style="18" bestFit="1" customWidth="1"/>
    <col min="15124" max="15124" width="19.7109375" style="18" bestFit="1" customWidth="1"/>
    <col min="15125" max="15128" width="0" style="18" hidden="1" customWidth="1"/>
    <col min="15129" max="15130" width="8.85546875" style="18"/>
    <col min="15131" max="15131" width="19.42578125" style="18" bestFit="1" customWidth="1"/>
    <col min="15132" max="15132" width="9" style="18" bestFit="1" customWidth="1"/>
    <col min="15133" max="15370" width="8.85546875" style="18"/>
    <col min="15371" max="15371" width="7.140625" style="18" customWidth="1"/>
    <col min="15372" max="15372" width="69.140625" style="18" bestFit="1" customWidth="1"/>
    <col min="15373" max="15373" width="13.85546875" style="18" customWidth="1"/>
    <col min="15374" max="15374" width="6.7109375" style="18" customWidth="1"/>
    <col min="15375" max="15375" width="8.140625" style="18" bestFit="1" customWidth="1"/>
    <col min="15376" max="15376" width="17.28515625" style="18" bestFit="1" customWidth="1"/>
    <col min="15377" max="15377" width="19.7109375" style="18" bestFit="1" customWidth="1"/>
    <col min="15378" max="15378" width="7.85546875" style="18" customWidth="1"/>
    <col min="15379" max="15379" width="12.42578125" style="18" bestFit="1" customWidth="1"/>
    <col min="15380" max="15380" width="19.7109375" style="18" bestFit="1" customWidth="1"/>
    <col min="15381" max="15384" width="0" style="18" hidden="1" customWidth="1"/>
    <col min="15385" max="15386" width="8.85546875" style="18"/>
    <col min="15387" max="15387" width="19.42578125" style="18" bestFit="1" customWidth="1"/>
    <col min="15388" max="15388" width="9" style="18" bestFit="1" customWidth="1"/>
    <col min="15389" max="15626" width="8.85546875" style="18"/>
    <col min="15627" max="15627" width="7.140625" style="18" customWidth="1"/>
    <col min="15628" max="15628" width="69.140625" style="18" bestFit="1" customWidth="1"/>
    <col min="15629" max="15629" width="13.85546875" style="18" customWidth="1"/>
    <col min="15630" max="15630" width="6.7109375" style="18" customWidth="1"/>
    <col min="15631" max="15631" width="8.140625" style="18" bestFit="1" customWidth="1"/>
    <col min="15632" max="15632" width="17.28515625" style="18" bestFit="1" customWidth="1"/>
    <col min="15633" max="15633" width="19.7109375" style="18" bestFit="1" customWidth="1"/>
    <col min="15634" max="15634" width="7.85546875" style="18" customWidth="1"/>
    <col min="15635" max="15635" width="12.42578125" style="18" bestFit="1" customWidth="1"/>
    <col min="15636" max="15636" width="19.7109375" style="18" bestFit="1" customWidth="1"/>
    <col min="15637" max="15640" width="0" style="18" hidden="1" customWidth="1"/>
    <col min="15641" max="15642" width="8.85546875" style="18"/>
    <col min="15643" max="15643" width="19.42578125" style="18" bestFit="1" customWidth="1"/>
    <col min="15644" max="15644" width="9" style="18" bestFit="1" customWidth="1"/>
    <col min="15645" max="15882" width="8.85546875" style="18"/>
    <col min="15883" max="15883" width="7.140625" style="18" customWidth="1"/>
    <col min="15884" max="15884" width="69.140625" style="18" bestFit="1" customWidth="1"/>
    <col min="15885" max="15885" width="13.85546875" style="18" customWidth="1"/>
    <col min="15886" max="15886" width="6.7109375" style="18" customWidth="1"/>
    <col min="15887" max="15887" width="8.140625" style="18" bestFit="1" customWidth="1"/>
    <col min="15888" max="15888" width="17.28515625" style="18" bestFit="1" customWidth="1"/>
    <col min="15889" max="15889" width="19.7109375" style="18" bestFit="1" customWidth="1"/>
    <col min="15890" max="15890" width="7.85546875" style="18" customWidth="1"/>
    <col min="15891" max="15891" width="12.42578125" style="18" bestFit="1" customWidth="1"/>
    <col min="15892" max="15892" width="19.7109375" style="18" bestFit="1" customWidth="1"/>
    <col min="15893" max="15896" width="0" style="18" hidden="1" customWidth="1"/>
    <col min="15897" max="15898" width="8.85546875" style="18"/>
    <col min="15899" max="15899" width="19.42578125" style="18" bestFit="1" customWidth="1"/>
    <col min="15900" max="15900" width="9" style="18" bestFit="1" customWidth="1"/>
    <col min="15901" max="16138" width="8.85546875" style="18"/>
    <col min="16139" max="16139" width="7.140625" style="18" customWidth="1"/>
    <col min="16140" max="16140" width="69.140625" style="18" bestFit="1" customWidth="1"/>
    <col min="16141" max="16141" width="13.85546875" style="18" customWidth="1"/>
    <col min="16142" max="16142" width="6.7109375" style="18" customWidth="1"/>
    <col min="16143" max="16143" width="8.140625" style="18" bestFit="1" customWidth="1"/>
    <col min="16144" max="16144" width="17.28515625" style="18" bestFit="1" customWidth="1"/>
    <col min="16145" max="16145" width="19.7109375" style="18" bestFit="1" customWidth="1"/>
    <col min="16146" max="16146" width="7.85546875" style="18" customWidth="1"/>
    <col min="16147" max="16147" width="12.42578125" style="18" bestFit="1" customWidth="1"/>
    <col min="16148" max="16148" width="19.7109375" style="18" bestFit="1" customWidth="1"/>
    <col min="16149" max="16152" width="0" style="18" hidden="1" customWidth="1"/>
    <col min="16153" max="16154" width="8.85546875" style="18"/>
    <col min="16155" max="16155" width="19.42578125" style="18" bestFit="1" customWidth="1"/>
    <col min="16156" max="16156" width="9" style="18" bestFit="1" customWidth="1"/>
    <col min="16157" max="16384" width="8.85546875" style="18"/>
  </cols>
  <sheetData>
    <row r="1" spans="1:36" s="64" customFormat="1" ht="26.45" customHeight="1" thickBot="1" x14ac:dyDescent="0.25">
      <c r="A1" s="61" t="s">
        <v>54883</v>
      </c>
      <c r="B1" s="62"/>
      <c r="C1" s="62"/>
      <c r="D1" s="62"/>
      <c r="E1" s="62"/>
      <c r="F1" s="62"/>
      <c r="G1" s="62"/>
      <c r="H1" s="62"/>
      <c r="I1" s="62"/>
      <c r="J1" s="62"/>
      <c r="K1" s="62"/>
      <c r="L1" s="62"/>
      <c r="M1" s="62"/>
      <c r="N1" s="62"/>
      <c r="O1" s="62"/>
      <c r="P1" s="62"/>
      <c r="Q1" s="62"/>
      <c r="R1" s="62"/>
      <c r="S1" s="63"/>
      <c r="T1" s="21" t="s">
        <v>7974</v>
      </c>
      <c r="U1" s="34"/>
    </row>
    <row r="2" spans="1:36" s="64" customFormat="1" ht="12.75" thickBot="1" x14ac:dyDescent="0.25">
      <c r="A2" s="235" t="s">
        <v>11</v>
      </c>
      <c r="B2" s="236"/>
      <c r="C2" s="238"/>
      <c r="D2" s="238"/>
      <c r="E2" s="240"/>
      <c r="F2" s="240"/>
      <c r="G2" s="240"/>
      <c r="H2" s="240"/>
      <c r="I2" s="240"/>
      <c r="J2" s="240"/>
      <c r="K2" s="240"/>
      <c r="L2" s="240"/>
      <c r="M2" s="240"/>
      <c r="N2" s="240"/>
      <c r="O2" s="240"/>
      <c r="P2" s="96" t="s">
        <v>7975</v>
      </c>
      <c r="Q2" s="713"/>
      <c r="R2" s="656"/>
      <c r="S2" s="59"/>
      <c r="T2" s="113" t="s">
        <v>7974</v>
      </c>
      <c r="U2" s="34"/>
    </row>
    <row r="3" spans="1:36" s="64" customFormat="1" x14ac:dyDescent="0.2">
      <c r="A3" s="160" t="str">
        <f>'ORC OUR'!A3</f>
        <v>A</v>
      </c>
      <c r="B3" s="299" t="str">
        <f>'ORC OUR'!B3</f>
        <v>SERVIÇOS GERAIS PARA OS ACESSOS, CANTEIRO E OBRAS DE AMPLIAÇÃO DO CANAL RIBEIRÃO DO OURO</v>
      </c>
      <c r="C3" s="300"/>
      <c r="D3" s="301"/>
      <c r="E3" s="161"/>
      <c r="F3" s="161"/>
      <c r="G3" s="161"/>
      <c r="H3" s="161"/>
      <c r="I3" s="161"/>
      <c r="J3" s="161"/>
      <c r="K3" s="161"/>
      <c r="L3" s="161"/>
      <c r="M3" s="161"/>
      <c r="N3" s="161"/>
      <c r="O3" s="161"/>
      <c r="P3" s="302">
        <f ca="1">'ORC OUR'!J3</f>
        <v>2529684.91</v>
      </c>
      <c r="Q3" s="260"/>
      <c r="R3" s="260"/>
      <c r="S3" s="261"/>
      <c r="T3" s="161" t="s">
        <v>7974</v>
      </c>
      <c r="U3" s="232"/>
      <c r="V3" s="130"/>
      <c r="Z3" s="67" t="s">
        <v>28</v>
      </c>
      <c r="AA3" s="68" t="e">
        <f>#REF!/S8</f>
        <v>#REF!</v>
      </c>
      <c r="AB3" s="69" t="s">
        <v>29</v>
      </c>
    </row>
    <row r="4" spans="1:36" s="64" customFormat="1" x14ac:dyDescent="0.2">
      <c r="A4" s="160" t="str">
        <f>'ORC OUR'!A4</f>
        <v>B</v>
      </c>
      <c r="B4" s="299" t="str">
        <f>'ORC OUR'!B4</f>
        <v>AMPLIAÇÃO DO CANAL DO RIBEIRÃO DO OURO</v>
      </c>
      <c r="C4" s="152"/>
      <c r="D4" s="153"/>
      <c r="E4" s="154"/>
      <c r="F4" s="154"/>
      <c r="G4" s="154"/>
      <c r="H4" s="154"/>
      <c r="I4" s="154"/>
      <c r="J4" s="154"/>
      <c r="K4" s="154"/>
      <c r="L4" s="154"/>
      <c r="M4" s="154"/>
      <c r="N4" s="154"/>
      <c r="O4" s="154"/>
      <c r="P4" s="302">
        <f ca="1">'ORC OUR'!J4</f>
        <v>45640605.240000002</v>
      </c>
      <c r="Q4" s="253"/>
      <c r="R4" s="253"/>
      <c r="S4" s="498"/>
      <c r="T4" s="154"/>
      <c r="U4" s="499"/>
      <c r="V4" s="67"/>
      <c r="Z4" s="67"/>
      <c r="AA4" s="68"/>
      <c r="AB4" s="70"/>
    </row>
    <row r="5" spans="1:36" s="64" customFormat="1" x14ac:dyDescent="0.2">
      <c r="A5" s="160" t="str">
        <f>'ORC OUR'!A5</f>
        <v>C</v>
      </c>
      <c r="B5" s="299" t="str">
        <f>'ORC OUR'!B5</f>
        <v>SUBSTITUIÇÃO DE PONTES AO LONGO DO CANAL DO RIBEIRÃO DO OURO</v>
      </c>
      <c r="C5" s="152"/>
      <c r="D5" s="153"/>
      <c r="E5" s="154"/>
      <c r="F5" s="154"/>
      <c r="G5" s="154"/>
      <c r="H5" s="154"/>
      <c r="I5" s="154"/>
      <c r="J5" s="154"/>
      <c r="K5" s="154"/>
      <c r="L5" s="154"/>
      <c r="M5" s="154"/>
      <c r="N5" s="154"/>
      <c r="O5" s="154"/>
      <c r="P5" s="302">
        <f ca="1">'ORC OUR'!J5</f>
        <v>4692979.4700000007</v>
      </c>
      <c r="Q5" s="253"/>
      <c r="R5" s="253"/>
      <c r="S5" s="498"/>
      <c r="T5" s="154"/>
      <c r="U5" s="499"/>
      <c r="V5" s="67"/>
      <c r="Z5" s="67"/>
      <c r="AA5" s="68"/>
      <c r="AB5" s="70"/>
    </row>
    <row r="6" spans="1:36" s="64" customFormat="1" x14ac:dyDescent="0.2">
      <c r="A6" s="160" t="str">
        <f>'ORC OUR'!A6</f>
        <v>D</v>
      </c>
      <c r="B6" s="299" t="str">
        <f>'ORC OUR'!B6</f>
        <v>SUBSTITUIÇÃO DOS BUEIROS DE TRAVESSIA NA FOZ DO CÓRREGO CAPÃO DO PAIVA</v>
      </c>
      <c r="C6" s="255"/>
      <c r="D6" s="193"/>
      <c r="E6" s="194"/>
      <c r="F6" s="194"/>
      <c r="G6" s="194"/>
      <c r="H6" s="194"/>
      <c r="I6" s="194"/>
      <c r="J6" s="194"/>
      <c r="K6" s="194"/>
      <c r="L6" s="194"/>
      <c r="M6" s="194"/>
      <c r="N6" s="194"/>
      <c r="O6" s="194"/>
      <c r="P6" s="302">
        <f ca="1">'ORC OUR'!J6</f>
        <v>1853625.72</v>
      </c>
      <c r="Q6" s="254"/>
      <c r="R6" s="254"/>
      <c r="S6" s="262"/>
      <c r="T6" s="194" t="s">
        <v>7974</v>
      </c>
      <c r="U6" s="207"/>
      <c r="V6" s="67"/>
      <c r="Z6" s="67" t="s">
        <v>30</v>
      </c>
      <c r="AA6" s="68" t="e">
        <f>#REF!/#REF!</f>
        <v>#REF!</v>
      </c>
      <c r="AB6" s="70" t="s">
        <v>31</v>
      </c>
    </row>
    <row r="7" spans="1:36" s="64" customFormat="1" ht="12.75" thickBot="1" x14ac:dyDescent="0.25">
      <c r="A7" s="160" t="str">
        <f>'ORC OUR'!A7</f>
        <v>E</v>
      </c>
      <c r="B7" s="299" t="str">
        <f>'ORC OUR'!B7</f>
        <v>SUBSTITUIÇÃO DOS SIFÕES INVERTIDOS SOB O RIBEIRÃO DO OURO E ALTERAÇÃO DO TRECHO DO EMSSIÁRIO DE ESGOTO BRUTO MARGEM DIREITA</v>
      </c>
      <c r="C7" s="255"/>
      <c r="D7" s="193"/>
      <c r="E7" s="194"/>
      <c r="F7" s="194"/>
      <c r="G7" s="194"/>
      <c r="H7" s="194"/>
      <c r="I7" s="194"/>
      <c r="J7" s="194"/>
      <c r="K7" s="194"/>
      <c r="L7" s="194"/>
      <c r="M7" s="194"/>
      <c r="N7" s="194"/>
      <c r="O7" s="194"/>
      <c r="P7" s="302">
        <f ca="1">'ORC OUR'!J7</f>
        <v>2766558.09</v>
      </c>
      <c r="Q7" s="254"/>
      <c r="R7" s="254"/>
      <c r="S7" s="262"/>
      <c r="T7" s="194" t="s">
        <v>7974</v>
      </c>
      <c r="U7" s="207"/>
      <c r="V7" s="67"/>
      <c r="Z7" s="67" t="s">
        <v>30</v>
      </c>
      <c r="AA7" s="68" t="e">
        <f>#REF!/#REF!</f>
        <v>#REF!</v>
      </c>
      <c r="AB7" s="70" t="s">
        <v>31</v>
      </c>
    </row>
    <row r="8" spans="1:36" s="64" customFormat="1" ht="12.75" thickBot="1" x14ac:dyDescent="0.25">
      <c r="A8" s="256"/>
      <c r="B8" s="257" t="s">
        <v>32</v>
      </c>
      <c r="C8" s="303"/>
      <c r="D8" s="303"/>
      <c r="E8" s="195"/>
      <c r="F8" s="195"/>
      <c r="G8" s="195"/>
      <c r="H8" s="195"/>
      <c r="I8" s="195"/>
      <c r="J8" s="195"/>
      <c r="K8" s="195"/>
      <c r="L8" s="195"/>
      <c r="M8" s="195"/>
      <c r="N8" s="195"/>
      <c r="O8" s="195"/>
      <c r="P8" s="196">
        <f ca="1">SUM(P3:P7)</f>
        <v>57483453.430000007</v>
      </c>
      <c r="Q8" s="125"/>
      <c r="R8" s="75"/>
      <c r="S8" s="74"/>
      <c r="T8" s="114" t="s">
        <v>7974</v>
      </c>
      <c r="V8" s="76"/>
      <c r="W8" s="77">
        <v>6</v>
      </c>
      <c r="X8" s="64" t="s">
        <v>40</v>
      </c>
    </row>
    <row r="9" spans="1:36" x14ac:dyDescent="0.2">
      <c r="A9" s="60" t="str">
        <f>'ORC OUR'!$A$9</f>
        <v>DATA BASE: SINAPI jan/202,4, CDHU 192 e DER dez/23</v>
      </c>
      <c r="B9" s="78"/>
      <c r="E9" s="79"/>
      <c r="F9" s="79"/>
      <c r="G9" s="79"/>
      <c r="H9" s="79"/>
      <c r="I9" s="79"/>
      <c r="J9" s="79"/>
      <c r="K9" s="79"/>
      <c r="L9" s="79"/>
      <c r="M9" s="79"/>
      <c r="N9" s="79"/>
      <c r="O9" s="79" t="s">
        <v>0</v>
      </c>
      <c r="P9" s="80">
        <f ca="1">'ORC OUR'!G9</f>
        <v>0.2261</v>
      </c>
      <c r="Q9" s="81"/>
      <c r="R9" s="82"/>
      <c r="S9" s="83"/>
      <c r="T9" s="115" t="s">
        <v>7974</v>
      </c>
      <c r="U9" s="18"/>
      <c r="V9" s="84"/>
      <c r="W9" s="85">
        <v>25</v>
      </c>
      <c r="X9" s="18" t="s">
        <v>40</v>
      </c>
      <c r="Z9" s="64"/>
      <c r="AA9" s="64"/>
      <c r="AB9" s="64"/>
    </row>
    <row r="10" spans="1:36" ht="12.75" thickBot="1" x14ac:dyDescent="0.3">
      <c r="A10" s="86"/>
      <c r="B10" s="126"/>
      <c r="E10" s="87"/>
      <c r="F10" s="87"/>
      <c r="G10" s="87"/>
      <c r="H10" s="87"/>
      <c r="I10" s="87"/>
      <c r="J10" s="87"/>
      <c r="K10" s="87"/>
      <c r="L10" s="87"/>
      <c r="M10" s="87"/>
      <c r="N10" s="87"/>
      <c r="O10" s="87" t="s">
        <v>1</v>
      </c>
      <c r="P10" s="88">
        <f ca="1">'ORC OUR'!G10</f>
        <v>0.32779999999999998</v>
      </c>
      <c r="Q10" s="89"/>
      <c r="R10" s="90"/>
      <c r="S10" s="91"/>
      <c r="T10" s="110" t="s">
        <v>7974</v>
      </c>
      <c r="U10" s="18"/>
      <c r="V10" s="76"/>
      <c r="W10" s="85">
        <v>8</v>
      </c>
      <c r="X10" s="18" t="s">
        <v>40</v>
      </c>
      <c r="AA10" s="92" t="e">
        <f>#REF!*2.5%</f>
        <v>#REF!</v>
      </c>
    </row>
    <row r="11" spans="1:36" s="33" customFormat="1" ht="36.75" thickBot="1" x14ac:dyDescent="0.3">
      <c r="A11" s="93" t="s">
        <v>11</v>
      </c>
      <c r="B11" s="143" t="s">
        <v>33</v>
      </c>
      <c r="C11" s="28" t="s">
        <v>38</v>
      </c>
      <c r="D11" s="142" t="s">
        <v>6298</v>
      </c>
      <c r="E11" s="263" t="s">
        <v>8559</v>
      </c>
      <c r="F11" s="168" t="s">
        <v>16684</v>
      </c>
      <c r="G11" s="168" t="s">
        <v>16685</v>
      </c>
      <c r="H11" s="263" t="s">
        <v>18714</v>
      </c>
      <c r="I11" s="168" t="s">
        <v>18715</v>
      </c>
      <c r="J11" s="168" t="s">
        <v>18716</v>
      </c>
      <c r="K11" s="263" t="s">
        <v>18717</v>
      </c>
      <c r="L11" s="263" t="s">
        <v>18748</v>
      </c>
      <c r="M11" s="168" t="s">
        <v>54807</v>
      </c>
      <c r="N11" s="168" t="s">
        <v>54808</v>
      </c>
      <c r="O11" s="263" t="s">
        <v>54809</v>
      </c>
      <c r="P11" s="168" t="s">
        <v>54810</v>
      </c>
      <c r="Q11" s="97"/>
      <c r="R11" s="98"/>
      <c r="S11" s="94"/>
      <c r="T11" s="116" t="s">
        <v>7974</v>
      </c>
      <c r="U11" s="96" t="s">
        <v>1551</v>
      </c>
      <c r="V11" s="158"/>
      <c r="W11" s="159"/>
      <c r="X11" s="99" t="str">
        <f>IF(V11&lt;0.04,"ok","ALERTA")</f>
        <v>ok</v>
      </c>
      <c r="Z11" s="18"/>
      <c r="AA11" s="92" t="e">
        <f>AA10/1.294</f>
        <v>#REF!</v>
      </c>
      <c r="AB11" s="18"/>
    </row>
    <row r="12" spans="1:36" s="33" customFormat="1" ht="18" customHeight="1" thickBot="1" x14ac:dyDescent="0.3">
      <c r="A12" s="165" t="s">
        <v>18509</v>
      </c>
      <c r="B12" s="275" t="str">
        <f>'ORC OUR'!$B$12</f>
        <v>SERVIÇOS GERAIS PARA OS ACESSOS, CANTEIRO E OBRAS DE AMPLIAÇÃO DO CANAL RIBEIRÃO DO OURO</v>
      </c>
      <c r="C12" s="175"/>
      <c r="D12" s="273"/>
      <c r="E12" s="264"/>
      <c r="F12" s="264"/>
      <c r="G12" s="264"/>
      <c r="H12" s="264"/>
      <c r="I12" s="264"/>
      <c r="J12" s="264"/>
      <c r="K12" s="264"/>
      <c r="L12" s="264"/>
      <c r="M12" s="264"/>
      <c r="N12" s="264"/>
      <c r="O12" s="264"/>
      <c r="P12" s="264"/>
      <c r="Q12" s="2"/>
      <c r="R12" s="2"/>
      <c r="S12" s="31"/>
      <c r="T12" s="117"/>
      <c r="U12" s="2"/>
      <c r="V12" s="25"/>
      <c r="W12" s="3"/>
      <c r="X12" s="32"/>
      <c r="Y12" s="32"/>
      <c r="Z12" s="32"/>
      <c r="AA12" s="32"/>
      <c r="AB12" s="32"/>
      <c r="AC12" s="32"/>
      <c r="AD12" s="32"/>
      <c r="AE12" s="32"/>
    </row>
    <row r="13" spans="1:36" s="34" customFormat="1" ht="24.6" customHeight="1" outlineLevel="1" thickBot="1" x14ac:dyDescent="0.3">
      <c r="A13" s="162">
        <v>1</v>
      </c>
      <c r="B13" s="298" t="str">
        <f>'ORC OUR'!$B$13</f>
        <v>SERVIÇOS GERAIS</v>
      </c>
      <c r="C13" s="171">
        <f ca="1">'ORC OUR'!$J$13</f>
        <v>2529684.91</v>
      </c>
      <c r="D13" s="277">
        <v>12</v>
      </c>
      <c r="E13" s="265">
        <f ca="1">C13/D13</f>
        <v>210807.07583333334</v>
      </c>
      <c r="F13" s="265">
        <f ca="1">E13</f>
        <v>210807.07583333334</v>
      </c>
      <c r="G13" s="265">
        <f t="shared" ref="G13:P13" ca="1" si="0">F13</f>
        <v>210807.07583333334</v>
      </c>
      <c r="H13" s="265">
        <f t="shared" ca="1" si="0"/>
        <v>210807.07583333334</v>
      </c>
      <c r="I13" s="265">
        <f t="shared" ca="1" si="0"/>
        <v>210807.07583333334</v>
      </c>
      <c r="J13" s="265">
        <f t="shared" ca="1" si="0"/>
        <v>210807.07583333334</v>
      </c>
      <c r="K13" s="265">
        <f t="shared" ca="1" si="0"/>
        <v>210807.07583333334</v>
      </c>
      <c r="L13" s="265">
        <f t="shared" ca="1" si="0"/>
        <v>210807.07583333334</v>
      </c>
      <c r="M13" s="265">
        <f t="shared" ca="1" si="0"/>
        <v>210807.07583333334</v>
      </c>
      <c r="N13" s="265">
        <f t="shared" ca="1" si="0"/>
        <v>210807.07583333334</v>
      </c>
      <c r="O13" s="265">
        <f t="shared" ca="1" si="0"/>
        <v>210807.07583333334</v>
      </c>
      <c r="P13" s="265">
        <f t="shared" ca="1" si="0"/>
        <v>210807.07583333334</v>
      </c>
      <c r="Q13" s="5"/>
      <c r="R13" s="5"/>
      <c r="S13" s="17"/>
      <c r="T13" s="111"/>
      <c r="U13" s="5"/>
      <c r="V13" s="26"/>
      <c r="W13" s="6"/>
      <c r="X13" s="5"/>
      <c r="Y13" s="5"/>
      <c r="Z13" s="5"/>
      <c r="AA13" s="5"/>
      <c r="AB13" s="5"/>
      <c r="AC13" s="5"/>
      <c r="AD13" s="5"/>
      <c r="AE13" s="5"/>
      <c r="AF13" s="164">
        <f t="shared" ref="AF13:AF44" ca="1" si="1">SUM(E13:P13)</f>
        <v>2529684.91</v>
      </c>
      <c r="AG13" s="163">
        <f t="shared" ref="AG13:AG44" ca="1" si="2">AF13-C13</f>
        <v>0</v>
      </c>
    </row>
    <row r="14" spans="1:36" s="33" customFormat="1" ht="18" customHeight="1" thickBot="1" x14ac:dyDescent="0.3">
      <c r="A14" s="165" t="s">
        <v>18508</v>
      </c>
      <c r="B14" s="275" t="str">
        <f>'ORC OUR'!$B$49</f>
        <v>AMPLIAÇÃO DO CANAL DO RIBEIRÃO DO OURO</v>
      </c>
      <c r="C14" s="172"/>
      <c r="D14" s="273"/>
      <c r="E14" s="264"/>
      <c r="F14" s="264"/>
      <c r="G14" s="264"/>
      <c r="H14" s="264"/>
      <c r="I14" s="264"/>
      <c r="J14" s="264"/>
      <c r="K14" s="264"/>
      <c r="L14" s="264"/>
      <c r="M14" s="264"/>
      <c r="N14" s="264"/>
      <c r="O14" s="264"/>
      <c r="P14" s="264"/>
      <c r="Q14" s="2"/>
      <c r="R14" s="2"/>
      <c r="S14" s="31"/>
      <c r="T14" s="111"/>
      <c r="U14" s="5"/>
      <c r="V14" s="27"/>
      <c r="W14" s="15"/>
      <c r="X14" s="2"/>
      <c r="Y14" s="2"/>
      <c r="Z14" s="2"/>
      <c r="AA14" s="2"/>
      <c r="AB14" s="2"/>
      <c r="AC14" s="2"/>
      <c r="AD14" s="2"/>
      <c r="AE14" s="2"/>
      <c r="AF14" s="164">
        <f t="shared" si="1"/>
        <v>0</v>
      </c>
      <c r="AG14" s="163">
        <f t="shared" si="2"/>
        <v>0</v>
      </c>
    </row>
    <row r="15" spans="1:36" s="34" customFormat="1" outlineLevel="1" x14ac:dyDescent="0.25">
      <c r="A15" s="177" t="s">
        <v>54811</v>
      </c>
      <c r="B15" s="141" t="str">
        <f>'ORC OUR'!$B$50</f>
        <v xml:space="preserve">AMPLIAÇÃO DO CANAL DO RIBEIRÃO DO OURO - TRECHO 0 - ESTACAS 9+6.15 a EST.10+7.15 </v>
      </c>
      <c r="C15" s="742">
        <f ca="1">'ORC OUR'!$J$50</f>
        <v>784770.94</v>
      </c>
      <c r="D15" s="739">
        <v>3</v>
      </c>
      <c r="E15" s="166">
        <f ca="1">C15/D15</f>
        <v>261590.31333333332</v>
      </c>
      <c r="F15" s="155"/>
      <c r="G15" s="155"/>
      <c r="H15" s="155"/>
      <c r="I15" s="155"/>
      <c r="J15" s="155"/>
      <c r="K15" s="267"/>
      <c r="L15" s="267"/>
      <c r="M15" s="267"/>
      <c r="N15" s="267"/>
      <c r="O15" s="267"/>
      <c r="P15" s="267"/>
      <c r="Q15" s="5"/>
      <c r="R15" s="5"/>
      <c r="S15" s="17"/>
      <c r="T15" s="111"/>
      <c r="U15" s="5"/>
      <c r="V15" s="26"/>
      <c r="W15" s="6"/>
      <c r="X15" s="5"/>
      <c r="Y15" s="5"/>
      <c r="Z15" s="5"/>
      <c r="AA15" s="5"/>
      <c r="AB15" s="5"/>
      <c r="AC15" s="5"/>
      <c r="AD15" s="5"/>
      <c r="AE15" s="5"/>
      <c r="AF15" s="164">
        <f t="shared" ca="1" si="1"/>
        <v>261590.31333333332</v>
      </c>
      <c r="AG15" s="163">
        <f t="shared" ca="1" si="2"/>
        <v>-523180.62666666659</v>
      </c>
      <c r="AI15" s="34">
        <f>9</f>
        <v>9</v>
      </c>
      <c r="AJ15" s="34">
        <v>6.15</v>
      </c>
    </row>
    <row r="16" spans="1:36" s="34" customFormat="1" outlineLevel="1" x14ac:dyDescent="0.25">
      <c r="A16" s="177" t="s">
        <v>54812</v>
      </c>
      <c r="B16" s="141" t="str">
        <f>'ORC OUR'!$B$50</f>
        <v xml:space="preserve">AMPLIAÇÃO DO CANAL DO RIBEIRÃO DO OURO - TRECHO 0 - ESTACAS 9+6.15 a EST.10+7.15 </v>
      </c>
      <c r="C16" s="743"/>
      <c r="D16" s="740"/>
      <c r="E16" s="267"/>
      <c r="F16" s="166">
        <f ca="1">E15</f>
        <v>261590.31333333332</v>
      </c>
      <c r="G16" s="155"/>
      <c r="H16" s="155"/>
      <c r="I16" s="155"/>
      <c r="J16" s="155"/>
      <c r="K16" s="267"/>
      <c r="L16" s="267"/>
      <c r="M16" s="267"/>
      <c r="N16" s="267"/>
      <c r="O16" s="267"/>
      <c r="P16" s="267"/>
      <c r="Q16" s="5"/>
      <c r="R16" s="5"/>
      <c r="S16" s="17"/>
      <c r="T16" s="111"/>
      <c r="U16" s="5"/>
      <c r="V16" s="26"/>
      <c r="W16" s="6"/>
      <c r="X16" s="5"/>
      <c r="Y16" s="5"/>
      <c r="Z16" s="5"/>
      <c r="AA16" s="5"/>
      <c r="AB16" s="5"/>
      <c r="AC16" s="5"/>
      <c r="AD16" s="5"/>
      <c r="AE16" s="5"/>
      <c r="AF16" s="164">
        <f ca="1">SUM(F16:P16)</f>
        <v>261590.31333333332</v>
      </c>
      <c r="AG16" s="163">
        <f t="shared" ca="1" si="2"/>
        <v>261590.31333333332</v>
      </c>
    </row>
    <row r="17" spans="1:33" s="34" customFormat="1" outlineLevel="1" x14ac:dyDescent="0.25">
      <c r="A17" s="177" t="s">
        <v>54813</v>
      </c>
      <c r="B17" s="141" t="str">
        <f>'ORC OUR'!$B$50</f>
        <v xml:space="preserve">AMPLIAÇÃO DO CANAL DO RIBEIRÃO DO OURO - TRECHO 0 - ESTACAS 9+6.15 a EST.10+7.15 </v>
      </c>
      <c r="C17" s="744"/>
      <c r="D17" s="741"/>
      <c r="E17" s="267"/>
      <c r="F17" s="267"/>
      <c r="G17" s="166">
        <f ca="1">F16</f>
        <v>261590.31333333332</v>
      </c>
      <c r="H17" s="155"/>
      <c r="I17" s="155"/>
      <c r="J17" s="155"/>
      <c r="K17" s="267"/>
      <c r="L17" s="267"/>
      <c r="M17" s="267"/>
      <c r="N17" s="267"/>
      <c r="O17" s="267"/>
      <c r="P17" s="267"/>
      <c r="Q17" s="5"/>
      <c r="R17" s="5"/>
      <c r="S17" s="17"/>
      <c r="T17" s="111"/>
      <c r="U17" s="5"/>
      <c r="V17" s="26"/>
      <c r="W17" s="6"/>
      <c r="X17" s="5"/>
      <c r="Y17" s="5"/>
      <c r="Z17" s="5"/>
      <c r="AA17" s="5"/>
      <c r="AB17" s="5"/>
      <c r="AC17" s="5"/>
      <c r="AD17" s="5"/>
      <c r="AE17" s="5"/>
      <c r="AF17" s="164">
        <f ca="1">SUM(F17:P17)</f>
        <v>261590.31333333332</v>
      </c>
      <c r="AG17" s="163">
        <f t="shared" ca="1" si="2"/>
        <v>261590.31333333332</v>
      </c>
    </row>
    <row r="18" spans="1:33" s="34" customFormat="1" outlineLevel="1" x14ac:dyDescent="0.25">
      <c r="A18" s="177" t="s">
        <v>54814</v>
      </c>
      <c r="B18" s="141" t="str">
        <f>'ORC OUR'!$B$100</f>
        <v>AMPLIAÇÃO DO CANAL DO RIBEIRÃO DO OURO - TRECHO 1 - ESTACAS 10+7.15 A EST. 11+11.84</v>
      </c>
      <c r="C18" s="742">
        <f ca="1">'ORC OUR'!$J$100</f>
        <v>1085800.17</v>
      </c>
      <c r="D18" s="739">
        <v>3</v>
      </c>
      <c r="E18" s="267"/>
      <c r="F18" s="166">
        <f t="shared" ref="F18:F21" ca="1" si="3">C18/D18</f>
        <v>361933.38999999996</v>
      </c>
      <c r="G18" s="155"/>
      <c r="H18" s="155"/>
      <c r="I18" s="155"/>
      <c r="J18" s="155"/>
      <c r="K18" s="155"/>
      <c r="L18" s="155"/>
      <c r="M18" s="155"/>
      <c r="N18" s="155"/>
      <c r="O18" s="155"/>
      <c r="P18" s="155"/>
      <c r="Q18" s="5"/>
      <c r="R18" s="5"/>
      <c r="S18" s="17"/>
      <c r="T18" s="111"/>
      <c r="U18" s="5"/>
      <c r="V18" s="26"/>
      <c r="W18" s="6"/>
      <c r="X18" s="5"/>
      <c r="Y18" s="5"/>
      <c r="Z18" s="5"/>
      <c r="AA18" s="5"/>
      <c r="AB18" s="5"/>
      <c r="AC18" s="5"/>
      <c r="AD18" s="5"/>
      <c r="AE18" s="5"/>
      <c r="AF18" s="164">
        <f t="shared" ca="1" si="1"/>
        <v>361933.38999999996</v>
      </c>
      <c r="AG18" s="163">
        <f t="shared" ca="1" si="2"/>
        <v>-723866.78</v>
      </c>
    </row>
    <row r="19" spans="1:33" s="34" customFormat="1" outlineLevel="1" x14ac:dyDescent="0.25">
      <c r="A19" s="177" t="s">
        <v>54815</v>
      </c>
      <c r="B19" s="141" t="str">
        <f>'ORC OUR'!$B$100</f>
        <v>AMPLIAÇÃO DO CANAL DO RIBEIRÃO DO OURO - TRECHO 1 - ESTACAS 10+7.15 A EST. 11+11.84</v>
      </c>
      <c r="C19" s="743"/>
      <c r="D19" s="740"/>
      <c r="E19" s="267"/>
      <c r="F19" s="267"/>
      <c r="G19" s="166">
        <f ca="1">F18</f>
        <v>361933.38999999996</v>
      </c>
      <c r="H19" s="155"/>
      <c r="I19" s="155"/>
      <c r="J19" s="155"/>
      <c r="K19" s="155"/>
      <c r="L19" s="155"/>
      <c r="M19" s="155"/>
      <c r="N19" s="155"/>
      <c r="O19" s="155"/>
      <c r="P19" s="155"/>
      <c r="Q19" s="5"/>
      <c r="R19" s="5"/>
      <c r="S19" s="17"/>
      <c r="T19" s="111"/>
      <c r="U19" s="5"/>
      <c r="V19" s="26"/>
      <c r="W19" s="6"/>
      <c r="X19" s="5"/>
      <c r="Y19" s="5"/>
      <c r="Z19" s="5"/>
      <c r="AA19" s="5"/>
      <c r="AB19" s="5"/>
      <c r="AC19" s="5"/>
      <c r="AD19" s="5"/>
      <c r="AE19" s="5"/>
      <c r="AF19" s="164">
        <f t="shared" ca="1" si="1"/>
        <v>361933.38999999996</v>
      </c>
      <c r="AG19" s="163">
        <f t="shared" ca="1" si="2"/>
        <v>361933.38999999996</v>
      </c>
    </row>
    <row r="20" spans="1:33" s="34" customFormat="1" outlineLevel="1" x14ac:dyDescent="0.25">
      <c r="A20" s="177" t="s">
        <v>54816</v>
      </c>
      <c r="B20" s="141" t="str">
        <f>'ORC OUR'!$B$100</f>
        <v>AMPLIAÇÃO DO CANAL DO RIBEIRÃO DO OURO - TRECHO 1 - ESTACAS 10+7.15 A EST. 11+11.84</v>
      </c>
      <c r="C20" s="744"/>
      <c r="D20" s="741"/>
      <c r="E20" s="267"/>
      <c r="F20" s="267"/>
      <c r="G20" s="267"/>
      <c r="H20" s="166">
        <f ca="1">G19</f>
        <v>361933.38999999996</v>
      </c>
      <c r="I20" s="155"/>
      <c r="J20" s="155"/>
      <c r="K20" s="155"/>
      <c r="L20" s="155"/>
      <c r="M20" s="155"/>
      <c r="N20" s="155"/>
      <c r="O20" s="155"/>
      <c r="P20" s="155"/>
      <c r="Q20" s="5"/>
      <c r="R20" s="5"/>
      <c r="S20" s="17"/>
      <c r="T20" s="111"/>
      <c r="U20" s="5"/>
      <c r="V20" s="26"/>
      <c r="W20" s="6"/>
      <c r="X20" s="5"/>
      <c r="Y20" s="5"/>
      <c r="Z20" s="5"/>
      <c r="AA20" s="5"/>
      <c r="AB20" s="5"/>
      <c r="AC20" s="5"/>
      <c r="AD20" s="5"/>
      <c r="AE20" s="5"/>
      <c r="AF20" s="164">
        <f t="shared" ca="1" si="1"/>
        <v>361933.38999999996</v>
      </c>
      <c r="AG20" s="163">
        <f t="shared" ca="1" si="2"/>
        <v>361933.38999999996</v>
      </c>
    </row>
    <row r="21" spans="1:33" s="34" customFormat="1" outlineLevel="1" x14ac:dyDescent="0.25">
      <c r="A21" s="177" t="s">
        <v>54817</v>
      </c>
      <c r="B21" s="141" t="str">
        <f>'ORC OUR'!$B$150</f>
        <v>AMPLIAÇÃO DO CANAL DO RIBEIRÃO DO OURO - TRECHO 2 - ESTACAS 11+11.84  A EST. 34+5.20</v>
      </c>
      <c r="C21" s="742">
        <f ca="1">'ORC OUR'!$J$150</f>
        <v>11275787.219999999</v>
      </c>
      <c r="D21" s="739">
        <v>8</v>
      </c>
      <c r="E21" s="267"/>
      <c r="F21" s="166">
        <f t="shared" ca="1" si="3"/>
        <v>1409473.4024999999</v>
      </c>
      <c r="G21" s="155"/>
      <c r="H21" s="155"/>
      <c r="I21" s="155"/>
      <c r="J21" s="155"/>
      <c r="K21" s="155"/>
      <c r="L21" s="155"/>
      <c r="M21" s="155"/>
      <c r="N21" s="155"/>
      <c r="O21" s="155"/>
      <c r="P21" s="155"/>
      <c r="Q21" s="5"/>
      <c r="R21" s="5"/>
      <c r="S21" s="17"/>
      <c r="T21" s="111"/>
      <c r="U21" s="5"/>
      <c r="V21" s="26"/>
      <c r="W21" s="6"/>
      <c r="X21" s="5"/>
      <c r="Y21" s="5"/>
      <c r="Z21" s="5"/>
      <c r="AA21" s="5"/>
      <c r="AB21" s="5"/>
      <c r="AC21" s="5"/>
      <c r="AD21" s="5"/>
      <c r="AE21" s="5"/>
      <c r="AF21" s="164">
        <f t="shared" ca="1" si="1"/>
        <v>1409473.4024999999</v>
      </c>
      <c r="AG21" s="163">
        <f t="shared" ca="1" si="2"/>
        <v>-9866313.817499999</v>
      </c>
    </row>
    <row r="22" spans="1:33" s="34" customFormat="1" outlineLevel="1" x14ac:dyDescent="0.25">
      <c r="A22" s="177" t="s">
        <v>54818</v>
      </c>
      <c r="B22" s="141" t="str">
        <f>'ORC OUR'!$B$150</f>
        <v>AMPLIAÇÃO DO CANAL DO RIBEIRÃO DO OURO - TRECHO 2 - ESTACAS 11+11.84  A EST. 34+5.20</v>
      </c>
      <c r="C22" s="743"/>
      <c r="D22" s="740"/>
      <c r="E22" s="267"/>
      <c r="F22" s="267"/>
      <c r="G22" s="166">
        <f ca="1">F21</f>
        <v>1409473.4024999999</v>
      </c>
      <c r="H22" s="155"/>
      <c r="I22" s="155"/>
      <c r="J22" s="155"/>
      <c r="K22" s="155"/>
      <c r="L22" s="155"/>
      <c r="M22" s="155"/>
      <c r="N22" s="155"/>
      <c r="O22" s="155"/>
      <c r="P22" s="155"/>
      <c r="Q22" s="5"/>
      <c r="R22" s="5"/>
      <c r="S22" s="17"/>
      <c r="T22" s="111"/>
      <c r="U22" s="5"/>
      <c r="V22" s="26"/>
      <c r="W22" s="6"/>
      <c r="X22" s="5"/>
      <c r="Y22" s="5"/>
      <c r="Z22" s="5"/>
      <c r="AA22" s="5"/>
      <c r="AB22" s="5"/>
      <c r="AC22" s="5"/>
      <c r="AD22" s="5"/>
      <c r="AE22" s="5"/>
      <c r="AF22" s="164">
        <f t="shared" ca="1" si="1"/>
        <v>1409473.4024999999</v>
      </c>
      <c r="AG22" s="163">
        <f t="shared" ca="1" si="2"/>
        <v>1409473.4024999999</v>
      </c>
    </row>
    <row r="23" spans="1:33" s="34" customFormat="1" outlineLevel="1" x14ac:dyDescent="0.25">
      <c r="A23" s="177" t="s">
        <v>54819</v>
      </c>
      <c r="B23" s="141" t="str">
        <f>'ORC OUR'!$B$150</f>
        <v>AMPLIAÇÃO DO CANAL DO RIBEIRÃO DO OURO - TRECHO 2 - ESTACAS 11+11.84  A EST. 34+5.20</v>
      </c>
      <c r="C23" s="743"/>
      <c r="D23" s="740"/>
      <c r="E23" s="267"/>
      <c r="F23" s="267"/>
      <c r="G23" s="267"/>
      <c r="H23" s="166">
        <f ca="1">G22</f>
        <v>1409473.4024999999</v>
      </c>
      <c r="I23" s="155"/>
      <c r="J23" s="155"/>
      <c r="K23" s="155"/>
      <c r="L23" s="155"/>
      <c r="M23" s="155"/>
      <c r="N23" s="155"/>
      <c r="O23" s="155"/>
      <c r="P23" s="155"/>
      <c r="Q23" s="5"/>
      <c r="R23" s="5"/>
      <c r="S23" s="17"/>
      <c r="T23" s="111"/>
      <c r="U23" s="5"/>
      <c r="V23" s="26"/>
      <c r="W23" s="6"/>
      <c r="X23" s="5"/>
      <c r="Y23" s="5"/>
      <c r="Z23" s="5"/>
      <c r="AA23" s="5"/>
      <c r="AB23" s="5"/>
      <c r="AC23" s="5"/>
      <c r="AD23" s="5"/>
      <c r="AE23" s="5"/>
      <c r="AF23" s="164">
        <f t="shared" ca="1" si="1"/>
        <v>1409473.4024999999</v>
      </c>
      <c r="AG23" s="163">
        <f t="shared" ca="1" si="2"/>
        <v>1409473.4024999999</v>
      </c>
    </row>
    <row r="24" spans="1:33" s="34" customFormat="1" outlineLevel="1" x14ac:dyDescent="0.25">
      <c r="A24" s="177" t="s">
        <v>54820</v>
      </c>
      <c r="B24" s="141" t="str">
        <f>'ORC OUR'!$B$150</f>
        <v>AMPLIAÇÃO DO CANAL DO RIBEIRÃO DO OURO - TRECHO 2 - ESTACAS 11+11.84  A EST. 34+5.20</v>
      </c>
      <c r="C24" s="743"/>
      <c r="D24" s="740"/>
      <c r="E24" s="267"/>
      <c r="F24" s="267"/>
      <c r="G24" s="267"/>
      <c r="H24" s="267"/>
      <c r="I24" s="166">
        <f ca="1">H23</f>
        <v>1409473.4024999999</v>
      </c>
      <c r="J24" s="155"/>
      <c r="K24" s="155"/>
      <c r="L24" s="155"/>
      <c r="M24" s="155"/>
      <c r="N24" s="155"/>
      <c r="O24" s="155"/>
      <c r="P24" s="155"/>
      <c r="Q24" s="5"/>
      <c r="R24" s="5"/>
      <c r="S24" s="17"/>
      <c r="T24" s="111"/>
      <c r="U24" s="5"/>
      <c r="V24" s="26"/>
      <c r="W24" s="6"/>
      <c r="X24" s="5"/>
      <c r="Y24" s="5"/>
      <c r="Z24" s="5"/>
      <c r="AA24" s="5"/>
      <c r="AB24" s="5"/>
      <c r="AC24" s="5"/>
      <c r="AD24" s="5"/>
      <c r="AE24" s="5"/>
      <c r="AF24" s="164">
        <f t="shared" ca="1" si="1"/>
        <v>1409473.4024999999</v>
      </c>
      <c r="AG24" s="163">
        <f t="shared" ca="1" si="2"/>
        <v>1409473.4024999999</v>
      </c>
    </row>
    <row r="25" spans="1:33" s="34" customFormat="1" outlineLevel="1" x14ac:dyDescent="0.25">
      <c r="A25" s="177" t="s">
        <v>54821</v>
      </c>
      <c r="B25" s="141" t="str">
        <f>'ORC OUR'!$B$150</f>
        <v>AMPLIAÇÃO DO CANAL DO RIBEIRÃO DO OURO - TRECHO 2 - ESTACAS 11+11.84  A EST. 34+5.20</v>
      </c>
      <c r="C25" s="743"/>
      <c r="D25" s="740"/>
      <c r="E25" s="267"/>
      <c r="F25" s="267"/>
      <c r="G25" s="267"/>
      <c r="H25" s="267"/>
      <c r="I25" s="267"/>
      <c r="J25" s="166">
        <f ca="1">I24</f>
        <v>1409473.4024999999</v>
      </c>
      <c r="K25" s="155"/>
      <c r="L25" s="155"/>
      <c r="M25" s="155"/>
      <c r="N25" s="155"/>
      <c r="O25" s="155"/>
      <c r="P25" s="155"/>
      <c r="Q25" s="5"/>
      <c r="R25" s="5"/>
      <c r="S25" s="17"/>
      <c r="T25" s="111"/>
      <c r="U25" s="5"/>
      <c r="V25" s="26"/>
      <c r="W25" s="6"/>
      <c r="X25" s="5"/>
      <c r="Y25" s="5"/>
      <c r="Z25" s="5"/>
      <c r="AA25" s="5"/>
      <c r="AB25" s="5"/>
      <c r="AC25" s="5"/>
      <c r="AD25" s="5"/>
      <c r="AE25" s="5"/>
      <c r="AF25" s="164">
        <f t="shared" ca="1" si="1"/>
        <v>1409473.4024999999</v>
      </c>
      <c r="AG25" s="163">
        <f t="shared" ca="1" si="2"/>
        <v>1409473.4024999999</v>
      </c>
    </row>
    <row r="26" spans="1:33" s="34" customFormat="1" outlineLevel="1" x14ac:dyDescent="0.25">
      <c r="A26" s="177" t="s">
        <v>54822</v>
      </c>
      <c r="B26" s="141" t="str">
        <f>'ORC OUR'!$B$150</f>
        <v>AMPLIAÇÃO DO CANAL DO RIBEIRÃO DO OURO - TRECHO 2 - ESTACAS 11+11.84  A EST. 34+5.20</v>
      </c>
      <c r="C26" s="743"/>
      <c r="D26" s="740"/>
      <c r="E26" s="267"/>
      <c r="F26" s="267"/>
      <c r="G26" s="267"/>
      <c r="H26" s="267"/>
      <c r="I26" s="267"/>
      <c r="J26" s="267"/>
      <c r="K26" s="166">
        <f ca="1">J25</f>
        <v>1409473.4024999999</v>
      </c>
      <c r="L26" s="155"/>
      <c r="M26" s="155"/>
      <c r="N26" s="155"/>
      <c r="O26" s="155"/>
      <c r="P26" s="155"/>
      <c r="Q26" s="5"/>
      <c r="R26" s="5"/>
      <c r="S26" s="17"/>
      <c r="T26" s="111"/>
      <c r="U26" s="5"/>
      <c r="V26" s="26"/>
      <c r="W26" s="6"/>
      <c r="X26" s="5"/>
      <c r="Y26" s="5"/>
      <c r="Z26" s="5"/>
      <c r="AA26" s="5"/>
      <c r="AB26" s="5"/>
      <c r="AC26" s="5"/>
      <c r="AD26" s="5"/>
      <c r="AE26" s="5"/>
      <c r="AF26" s="164">
        <f t="shared" ca="1" si="1"/>
        <v>1409473.4024999999</v>
      </c>
      <c r="AG26" s="163">
        <f t="shared" ca="1" si="2"/>
        <v>1409473.4024999999</v>
      </c>
    </row>
    <row r="27" spans="1:33" s="34" customFormat="1" outlineLevel="1" x14ac:dyDescent="0.25">
      <c r="A27" s="177" t="s">
        <v>54823</v>
      </c>
      <c r="B27" s="141" t="str">
        <f>'ORC OUR'!$B$150</f>
        <v>AMPLIAÇÃO DO CANAL DO RIBEIRÃO DO OURO - TRECHO 2 - ESTACAS 11+11.84  A EST. 34+5.20</v>
      </c>
      <c r="C27" s="743"/>
      <c r="D27" s="740"/>
      <c r="E27" s="267"/>
      <c r="F27" s="267"/>
      <c r="G27" s="267"/>
      <c r="H27" s="267"/>
      <c r="I27" s="267"/>
      <c r="J27" s="267"/>
      <c r="K27" s="267"/>
      <c r="L27" s="166">
        <f ca="1">K26</f>
        <v>1409473.4024999999</v>
      </c>
      <c r="M27" s="155"/>
      <c r="N27" s="155"/>
      <c r="O27" s="155"/>
      <c r="P27" s="155"/>
      <c r="Q27" s="5"/>
      <c r="R27" s="5"/>
      <c r="S27" s="17"/>
      <c r="T27" s="111"/>
      <c r="U27" s="5"/>
      <c r="V27" s="26"/>
      <c r="W27" s="6"/>
      <c r="X27" s="5"/>
      <c r="Y27" s="5"/>
      <c r="Z27" s="5"/>
      <c r="AA27" s="5"/>
      <c r="AB27" s="5"/>
      <c r="AC27" s="5"/>
      <c r="AD27" s="5"/>
      <c r="AE27" s="5"/>
      <c r="AF27" s="164">
        <f t="shared" ca="1" si="1"/>
        <v>1409473.4024999999</v>
      </c>
      <c r="AG27" s="163">
        <f t="shared" ca="1" si="2"/>
        <v>1409473.4024999999</v>
      </c>
    </row>
    <row r="28" spans="1:33" s="34" customFormat="1" outlineLevel="1" x14ac:dyDescent="0.25">
      <c r="A28" s="177" t="s">
        <v>54824</v>
      </c>
      <c r="B28" s="141" t="str">
        <f>'ORC OUR'!$B$150</f>
        <v>AMPLIAÇÃO DO CANAL DO RIBEIRÃO DO OURO - TRECHO 2 - ESTACAS 11+11.84  A EST. 34+5.20</v>
      </c>
      <c r="C28" s="744"/>
      <c r="D28" s="741"/>
      <c r="E28" s="267"/>
      <c r="F28" s="267"/>
      <c r="G28" s="267"/>
      <c r="H28" s="267"/>
      <c r="I28" s="267"/>
      <c r="J28" s="267"/>
      <c r="K28" s="267"/>
      <c r="L28" s="267"/>
      <c r="M28" s="166">
        <f ca="1">L27</f>
        <v>1409473.4024999999</v>
      </c>
      <c r="N28" s="155"/>
      <c r="O28" s="155"/>
      <c r="P28" s="155"/>
      <c r="Q28" s="5"/>
      <c r="R28" s="5"/>
      <c r="S28" s="17"/>
      <c r="T28" s="111"/>
      <c r="U28" s="5"/>
      <c r="V28" s="26"/>
      <c r="W28" s="6"/>
      <c r="X28" s="5"/>
      <c r="Y28" s="5"/>
      <c r="Z28" s="5"/>
      <c r="AA28" s="5"/>
      <c r="AB28" s="5"/>
      <c r="AC28" s="5"/>
      <c r="AD28" s="5"/>
      <c r="AE28" s="5"/>
      <c r="AF28" s="164">
        <f t="shared" ca="1" si="1"/>
        <v>1409473.4024999999</v>
      </c>
      <c r="AG28" s="163">
        <f t="shared" ca="1" si="2"/>
        <v>1409473.4024999999</v>
      </c>
    </row>
    <row r="29" spans="1:33" s="34" customFormat="1" outlineLevel="1" x14ac:dyDescent="0.25">
      <c r="A29" s="177" t="s">
        <v>54825</v>
      </c>
      <c r="B29" s="141" t="str">
        <f>'ORC OUR'!$B$200</f>
        <v>AMPLIAÇÃO DO CANAL DO RIBEIRÃO DO OURO - TRECHO 3 - ESTACAS 34+5.20 a EST.48+17.20</v>
      </c>
      <c r="C29" s="742">
        <f ca="1">'ORC OUR'!$J$200/D29</f>
        <v>1445524.1440000001</v>
      </c>
      <c r="D29" s="739">
        <v>5</v>
      </c>
      <c r="E29" s="267"/>
      <c r="F29" s="155"/>
      <c r="G29" s="155"/>
      <c r="H29" s="166">
        <f t="shared" ref="H29" ca="1" si="4">C29/D29</f>
        <v>289104.82880000002</v>
      </c>
      <c r="I29" s="267"/>
      <c r="J29" s="267"/>
      <c r="K29" s="267"/>
      <c r="L29" s="267"/>
      <c r="M29" s="267"/>
      <c r="N29" s="267"/>
      <c r="O29" s="155"/>
      <c r="P29" s="155"/>
      <c r="Q29" s="5"/>
      <c r="R29" s="5"/>
      <c r="S29" s="17"/>
      <c r="T29" s="111"/>
      <c r="U29" s="5"/>
      <c r="V29" s="26"/>
      <c r="W29" s="6"/>
      <c r="X29" s="5"/>
      <c r="Y29" s="5"/>
      <c r="Z29" s="5"/>
      <c r="AA29" s="5"/>
      <c r="AB29" s="5"/>
      <c r="AC29" s="5"/>
      <c r="AD29" s="5"/>
      <c r="AE29" s="5"/>
      <c r="AF29" s="164">
        <f t="shared" ca="1" si="1"/>
        <v>289104.82880000002</v>
      </c>
      <c r="AG29" s="163">
        <f t="shared" ca="1" si="2"/>
        <v>-1156419.3152000001</v>
      </c>
    </row>
    <row r="30" spans="1:33" s="34" customFormat="1" outlineLevel="1" x14ac:dyDescent="0.25">
      <c r="A30" s="177" t="s">
        <v>54826</v>
      </c>
      <c r="B30" s="141" t="str">
        <f>'ORC OUR'!$B$200</f>
        <v>AMPLIAÇÃO DO CANAL DO RIBEIRÃO DO OURO - TRECHO 3 - ESTACAS 34+5.20 a EST.48+17.20</v>
      </c>
      <c r="C30" s="743"/>
      <c r="D30" s="740"/>
      <c r="E30" s="267"/>
      <c r="F30" s="155"/>
      <c r="G30" s="155"/>
      <c r="H30" s="155"/>
      <c r="I30" s="155"/>
      <c r="J30" s="155"/>
      <c r="K30" s="155"/>
      <c r="L30" s="155"/>
      <c r="M30" s="155"/>
      <c r="N30" s="267"/>
      <c r="O30" s="155"/>
      <c r="P30" s="155"/>
      <c r="Q30" s="5"/>
      <c r="R30" s="5"/>
      <c r="S30" s="17"/>
      <c r="T30" s="111"/>
      <c r="U30" s="5"/>
      <c r="V30" s="26"/>
      <c r="W30" s="6"/>
      <c r="X30" s="5"/>
      <c r="Y30" s="5"/>
      <c r="Z30" s="5"/>
      <c r="AA30" s="5"/>
      <c r="AB30" s="5"/>
      <c r="AC30" s="5"/>
      <c r="AD30" s="5"/>
      <c r="AE30" s="5"/>
      <c r="AF30" s="164">
        <f t="shared" si="1"/>
        <v>0</v>
      </c>
      <c r="AG30" s="163">
        <f t="shared" si="2"/>
        <v>0</v>
      </c>
    </row>
    <row r="31" spans="1:33" s="34" customFormat="1" outlineLevel="1" x14ac:dyDescent="0.25">
      <c r="A31" s="177" t="s">
        <v>54827</v>
      </c>
      <c r="B31" s="141" t="str">
        <f>'ORC OUR'!$B$200</f>
        <v>AMPLIAÇÃO DO CANAL DO RIBEIRÃO DO OURO - TRECHO 3 - ESTACAS 34+5.20 a EST.48+17.20</v>
      </c>
      <c r="C31" s="743"/>
      <c r="D31" s="740"/>
      <c r="E31" s="267"/>
      <c r="F31" s="155"/>
      <c r="G31" s="155"/>
      <c r="H31" s="155"/>
      <c r="I31" s="155"/>
      <c r="J31" s="155"/>
      <c r="K31" s="155"/>
      <c r="L31" s="155"/>
      <c r="M31" s="155"/>
      <c r="N31" s="267"/>
      <c r="O31" s="155"/>
      <c r="P31" s="155"/>
      <c r="Q31" s="5"/>
      <c r="R31" s="5"/>
      <c r="S31" s="17"/>
      <c r="T31" s="111"/>
      <c r="U31" s="5"/>
      <c r="V31" s="26"/>
      <c r="W31" s="6"/>
      <c r="X31" s="5"/>
      <c r="Y31" s="5"/>
      <c r="Z31" s="5"/>
      <c r="AA31" s="5"/>
      <c r="AB31" s="5"/>
      <c r="AC31" s="5"/>
      <c r="AD31" s="5"/>
      <c r="AE31" s="5"/>
      <c r="AF31" s="164">
        <f t="shared" si="1"/>
        <v>0</v>
      </c>
      <c r="AG31" s="163">
        <f t="shared" si="2"/>
        <v>0</v>
      </c>
    </row>
    <row r="32" spans="1:33" s="34" customFormat="1" outlineLevel="1" x14ac:dyDescent="0.25">
      <c r="A32" s="177" t="s">
        <v>54828</v>
      </c>
      <c r="B32" s="141" t="str">
        <f>'ORC OUR'!$B$200</f>
        <v>AMPLIAÇÃO DO CANAL DO RIBEIRÃO DO OURO - TRECHO 3 - ESTACAS 34+5.20 a EST.48+17.20</v>
      </c>
      <c r="C32" s="743"/>
      <c r="D32" s="740"/>
      <c r="E32" s="267"/>
      <c r="F32" s="155"/>
      <c r="G32" s="155"/>
      <c r="H32" s="155"/>
      <c r="I32" s="155"/>
      <c r="J32" s="155"/>
      <c r="K32" s="155"/>
      <c r="L32" s="155"/>
      <c r="M32" s="155"/>
      <c r="N32" s="267"/>
      <c r="O32" s="155"/>
      <c r="P32" s="155"/>
      <c r="Q32" s="5"/>
      <c r="R32" s="5"/>
      <c r="S32" s="17"/>
      <c r="T32" s="111"/>
      <c r="U32" s="5"/>
      <c r="V32" s="26"/>
      <c r="W32" s="6"/>
      <c r="X32" s="5"/>
      <c r="Y32" s="5"/>
      <c r="Z32" s="5"/>
      <c r="AA32" s="5"/>
      <c r="AB32" s="5"/>
      <c r="AC32" s="5"/>
      <c r="AD32" s="5"/>
      <c r="AE32" s="5"/>
      <c r="AF32" s="164">
        <f t="shared" si="1"/>
        <v>0</v>
      </c>
      <c r="AG32" s="163">
        <f t="shared" si="2"/>
        <v>0</v>
      </c>
    </row>
    <row r="33" spans="1:33" s="34" customFormat="1" outlineLevel="1" x14ac:dyDescent="0.25">
      <c r="A33" s="177" t="s">
        <v>54829</v>
      </c>
      <c r="B33" s="141" t="str">
        <f>'ORC OUR'!$B$200</f>
        <v>AMPLIAÇÃO DO CANAL DO RIBEIRÃO DO OURO - TRECHO 3 - ESTACAS 34+5.20 a EST.48+17.20</v>
      </c>
      <c r="C33" s="744"/>
      <c r="D33" s="741"/>
      <c r="E33" s="267"/>
      <c r="F33" s="155"/>
      <c r="G33" s="155"/>
      <c r="H33" s="155"/>
      <c r="I33" s="155"/>
      <c r="J33" s="155"/>
      <c r="K33" s="155"/>
      <c r="L33" s="155"/>
      <c r="M33" s="155"/>
      <c r="N33" s="267"/>
      <c r="O33" s="155"/>
      <c r="P33" s="155"/>
      <c r="Q33" s="5"/>
      <c r="R33" s="5"/>
      <c r="S33" s="17"/>
      <c r="T33" s="111"/>
      <c r="U33" s="5"/>
      <c r="V33" s="26"/>
      <c r="W33" s="6"/>
      <c r="X33" s="5"/>
      <c r="Y33" s="5"/>
      <c r="Z33" s="5"/>
      <c r="AA33" s="5"/>
      <c r="AB33" s="5"/>
      <c r="AC33" s="5"/>
      <c r="AD33" s="5"/>
      <c r="AE33" s="5"/>
      <c r="AF33" s="164">
        <f t="shared" si="1"/>
        <v>0</v>
      </c>
      <c r="AG33" s="163">
        <f t="shared" si="2"/>
        <v>0</v>
      </c>
    </row>
    <row r="34" spans="1:33" s="34" customFormat="1" outlineLevel="1" x14ac:dyDescent="0.25">
      <c r="A34" s="177" t="s">
        <v>54831</v>
      </c>
      <c r="B34" s="141" t="str">
        <f>'ORC OUR'!$B$250</f>
        <v xml:space="preserve">AMPLIAÇÃO DO CANAL DO RIBEIRÃO DO OURO - TRECHO 4 - ESTACAS 49+3.20 a EST.52+6.00 </v>
      </c>
      <c r="C34" s="742">
        <f ca="1">'ORC OUR'!$J$250/D34</f>
        <v>545368.80666666676</v>
      </c>
      <c r="D34" s="739">
        <v>3</v>
      </c>
      <c r="E34" s="267"/>
      <c r="F34" s="155"/>
      <c r="G34" s="155"/>
      <c r="H34" s="155"/>
      <c r="I34" s="155"/>
      <c r="J34" s="166">
        <f t="shared" ref="J34:J43" ca="1" si="5">C34/D34</f>
        <v>181789.60222222225</v>
      </c>
      <c r="K34" s="166">
        <f t="shared" ref="K34:L36" ca="1" si="6">J34</f>
        <v>181789.60222222225</v>
      </c>
      <c r="L34" s="166">
        <f t="shared" ca="1" si="6"/>
        <v>181789.60222222225</v>
      </c>
      <c r="M34" s="267"/>
      <c r="N34" s="267"/>
      <c r="O34" s="267"/>
      <c r="P34" s="267"/>
      <c r="Q34" s="5"/>
      <c r="R34" s="5"/>
      <c r="S34" s="17"/>
      <c r="T34" s="111"/>
      <c r="U34" s="5"/>
      <c r="V34" s="26"/>
      <c r="W34" s="6"/>
      <c r="X34" s="5"/>
      <c r="Y34" s="5"/>
      <c r="Z34" s="5"/>
      <c r="AA34" s="5"/>
      <c r="AB34" s="5"/>
      <c r="AC34" s="5"/>
      <c r="AD34" s="5"/>
      <c r="AE34" s="5"/>
      <c r="AF34" s="164">
        <f t="shared" ca="1" si="1"/>
        <v>545368.80666666676</v>
      </c>
      <c r="AG34" s="163">
        <f t="shared" ca="1" si="2"/>
        <v>0</v>
      </c>
    </row>
    <row r="35" spans="1:33" s="34" customFormat="1" outlineLevel="1" x14ac:dyDescent="0.25">
      <c r="A35" s="177" t="s">
        <v>54832</v>
      </c>
      <c r="B35" s="141" t="str">
        <f>'ORC OUR'!$B$250</f>
        <v xml:space="preserve">AMPLIAÇÃO DO CANAL DO RIBEIRÃO DO OURO - TRECHO 4 - ESTACAS 49+3.20 a EST.52+6.00 </v>
      </c>
      <c r="C35" s="743"/>
      <c r="D35" s="740"/>
      <c r="E35" s="267"/>
      <c r="F35" s="155"/>
      <c r="G35" s="155"/>
      <c r="H35" s="155"/>
      <c r="I35" s="155"/>
      <c r="J35" s="166" t="e">
        <f t="shared" si="5"/>
        <v>#DIV/0!</v>
      </c>
      <c r="K35" s="166" t="e">
        <f t="shared" si="6"/>
        <v>#DIV/0!</v>
      </c>
      <c r="L35" s="166" t="e">
        <f t="shared" si="6"/>
        <v>#DIV/0!</v>
      </c>
      <c r="M35" s="267"/>
      <c r="N35" s="267"/>
      <c r="O35" s="267"/>
      <c r="P35" s="267"/>
      <c r="Q35" s="5"/>
      <c r="R35" s="5"/>
      <c r="S35" s="17"/>
      <c r="T35" s="111"/>
      <c r="U35" s="5"/>
      <c r="V35" s="26"/>
      <c r="W35" s="6"/>
      <c r="X35" s="5"/>
      <c r="Y35" s="5"/>
      <c r="Z35" s="5"/>
      <c r="AA35" s="5"/>
      <c r="AB35" s="5"/>
      <c r="AC35" s="5"/>
      <c r="AD35" s="5"/>
      <c r="AE35" s="5"/>
      <c r="AF35" s="164" t="e">
        <f t="shared" si="1"/>
        <v>#DIV/0!</v>
      </c>
      <c r="AG35" s="163" t="e">
        <f t="shared" si="2"/>
        <v>#DIV/0!</v>
      </c>
    </row>
    <row r="36" spans="1:33" s="34" customFormat="1" outlineLevel="1" x14ac:dyDescent="0.25">
      <c r="A36" s="177" t="s">
        <v>54833</v>
      </c>
      <c r="B36" s="141" t="str">
        <f>'ORC OUR'!$B$250</f>
        <v xml:space="preserve">AMPLIAÇÃO DO CANAL DO RIBEIRÃO DO OURO - TRECHO 4 - ESTACAS 49+3.20 a EST.52+6.00 </v>
      </c>
      <c r="C36" s="744"/>
      <c r="D36" s="741"/>
      <c r="E36" s="267"/>
      <c r="F36" s="155"/>
      <c r="G36" s="155"/>
      <c r="H36" s="155"/>
      <c r="I36" s="155"/>
      <c r="J36" s="166" t="e">
        <f t="shared" si="5"/>
        <v>#DIV/0!</v>
      </c>
      <c r="K36" s="166" t="e">
        <f t="shared" si="6"/>
        <v>#DIV/0!</v>
      </c>
      <c r="L36" s="166" t="e">
        <f t="shared" si="6"/>
        <v>#DIV/0!</v>
      </c>
      <c r="M36" s="267"/>
      <c r="N36" s="267"/>
      <c r="O36" s="267"/>
      <c r="P36" s="267"/>
      <c r="Q36" s="5"/>
      <c r="R36" s="5"/>
      <c r="S36" s="17"/>
      <c r="T36" s="111"/>
      <c r="U36" s="5"/>
      <c r="V36" s="26"/>
      <c r="W36" s="6"/>
      <c r="X36" s="5"/>
      <c r="Y36" s="5"/>
      <c r="Z36" s="5"/>
      <c r="AA36" s="5"/>
      <c r="AB36" s="5"/>
      <c r="AC36" s="5"/>
      <c r="AD36" s="5"/>
      <c r="AE36" s="5"/>
      <c r="AF36" s="164" t="e">
        <f t="shared" si="1"/>
        <v>#DIV/0!</v>
      </c>
      <c r="AG36" s="163" t="e">
        <f t="shared" si="2"/>
        <v>#DIV/0!</v>
      </c>
    </row>
    <row r="37" spans="1:33" s="34" customFormat="1" outlineLevel="1" x14ac:dyDescent="0.25">
      <c r="A37" s="177" t="s">
        <v>54830</v>
      </c>
      <c r="B37" s="141" t="str">
        <f>'ORC OUR'!$B$288</f>
        <v>AMPLIAÇÃO DO CANAL DO RIBEIRÃO DO OURO - TRECHO 5 - ESTACAS 52+6.00 a EST.55+0.00</v>
      </c>
      <c r="C37" s="742">
        <f ca="1">'ORC OUR'!$J$288/D37</f>
        <v>564742.08666666655</v>
      </c>
      <c r="D37" s="739">
        <v>3</v>
      </c>
      <c r="E37" s="267"/>
      <c r="F37" s="155"/>
      <c r="G37" s="155"/>
      <c r="H37" s="155"/>
      <c r="I37" s="155"/>
      <c r="J37" s="166">
        <f t="shared" ca="1" si="5"/>
        <v>188247.36222222217</v>
      </c>
      <c r="K37" s="166">
        <f t="shared" ref="K37:L39" ca="1" si="7">J37</f>
        <v>188247.36222222217</v>
      </c>
      <c r="L37" s="166">
        <f t="shared" ca="1" si="7"/>
        <v>188247.36222222217</v>
      </c>
      <c r="M37" s="267"/>
      <c r="N37" s="155"/>
      <c r="O37" s="155"/>
      <c r="P37" s="155"/>
      <c r="Q37" s="5"/>
      <c r="R37" s="5"/>
      <c r="S37" s="17"/>
      <c r="T37" s="111"/>
      <c r="U37" s="5"/>
      <c r="V37" s="26"/>
      <c r="W37" s="6"/>
      <c r="X37" s="5"/>
      <c r="Y37" s="5"/>
      <c r="Z37" s="5"/>
      <c r="AA37" s="5"/>
      <c r="AB37" s="5"/>
      <c r="AC37" s="5"/>
      <c r="AD37" s="5"/>
      <c r="AE37" s="5"/>
      <c r="AF37" s="164">
        <f t="shared" ca="1" si="1"/>
        <v>564742.08666666655</v>
      </c>
      <c r="AG37" s="163">
        <f t="shared" ca="1" si="2"/>
        <v>0</v>
      </c>
    </row>
    <row r="38" spans="1:33" s="34" customFormat="1" outlineLevel="1" x14ac:dyDescent="0.25">
      <c r="A38" s="177" t="s">
        <v>54834</v>
      </c>
      <c r="B38" s="141" t="str">
        <f>'ORC OUR'!$B$288</f>
        <v>AMPLIAÇÃO DO CANAL DO RIBEIRÃO DO OURO - TRECHO 5 - ESTACAS 52+6.00 a EST.55+0.00</v>
      </c>
      <c r="C38" s="743"/>
      <c r="D38" s="740"/>
      <c r="E38" s="267"/>
      <c r="F38" s="155"/>
      <c r="G38" s="155"/>
      <c r="H38" s="155"/>
      <c r="I38" s="155"/>
      <c r="J38" s="166" t="e">
        <f t="shared" si="5"/>
        <v>#DIV/0!</v>
      </c>
      <c r="K38" s="166" t="e">
        <f t="shared" si="7"/>
        <v>#DIV/0!</v>
      </c>
      <c r="L38" s="166" t="e">
        <f t="shared" si="7"/>
        <v>#DIV/0!</v>
      </c>
      <c r="M38" s="267"/>
      <c r="N38" s="155"/>
      <c r="O38" s="155"/>
      <c r="P38" s="155"/>
      <c r="Q38" s="5"/>
      <c r="R38" s="5"/>
      <c r="S38" s="17"/>
      <c r="T38" s="111"/>
      <c r="U38" s="5"/>
      <c r="V38" s="26"/>
      <c r="W38" s="6"/>
      <c r="X38" s="5"/>
      <c r="Y38" s="5"/>
      <c r="Z38" s="5"/>
      <c r="AA38" s="5"/>
      <c r="AB38" s="5"/>
      <c r="AC38" s="5"/>
      <c r="AD38" s="5"/>
      <c r="AE38" s="5"/>
      <c r="AF38" s="164" t="e">
        <f t="shared" si="1"/>
        <v>#DIV/0!</v>
      </c>
      <c r="AG38" s="163" t="e">
        <f t="shared" si="2"/>
        <v>#DIV/0!</v>
      </c>
    </row>
    <row r="39" spans="1:33" s="34" customFormat="1" outlineLevel="1" x14ac:dyDescent="0.25">
      <c r="A39" s="177" t="s">
        <v>54835</v>
      </c>
      <c r="B39" s="141" t="str">
        <f>'ORC OUR'!$B$288</f>
        <v>AMPLIAÇÃO DO CANAL DO RIBEIRÃO DO OURO - TRECHO 5 - ESTACAS 52+6.00 a EST.55+0.00</v>
      </c>
      <c r="C39" s="744"/>
      <c r="D39" s="741"/>
      <c r="E39" s="267"/>
      <c r="F39" s="155"/>
      <c r="G39" s="155"/>
      <c r="H39" s="155"/>
      <c r="I39" s="155"/>
      <c r="J39" s="166" t="e">
        <f t="shared" si="5"/>
        <v>#DIV/0!</v>
      </c>
      <c r="K39" s="166" t="e">
        <f t="shared" si="7"/>
        <v>#DIV/0!</v>
      </c>
      <c r="L39" s="166" t="e">
        <f t="shared" si="7"/>
        <v>#DIV/0!</v>
      </c>
      <c r="M39" s="267"/>
      <c r="N39" s="155"/>
      <c r="O39" s="155"/>
      <c r="P39" s="155"/>
      <c r="Q39" s="5"/>
      <c r="R39" s="5"/>
      <c r="S39" s="17"/>
      <c r="T39" s="111"/>
      <c r="U39" s="5"/>
      <c r="V39" s="26"/>
      <c r="W39" s="6"/>
      <c r="X39" s="5"/>
      <c r="Y39" s="5"/>
      <c r="Z39" s="5"/>
      <c r="AA39" s="5"/>
      <c r="AB39" s="5"/>
      <c r="AC39" s="5"/>
      <c r="AD39" s="5"/>
      <c r="AE39" s="5"/>
      <c r="AF39" s="164" t="e">
        <f t="shared" si="1"/>
        <v>#DIV/0!</v>
      </c>
      <c r="AG39" s="163" t="e">
        <f t="shared" si="2"/>
        <v>#DIV/0!</v>
      </c>
    </row>
    <row r="40" spans="1:33" s="34" customFormat="1" outlineLevel="1" x14ac:dyDescent="0.25">
      <c r="A40" s="177" t="s">
        <v>54836</v>
      </c>
      <c r="B40" s="274" t="str">
        <f>'ORC OUR'!$B$338</f>
        <v>AMPLIAÇÃO DO CANAL DO RIBEIRÃO DO OURO - TRECHO 6 - ESTACAS 55+0.00 a EST.61+8.00</v>
      </c>
      <c r="C40" s="742">
        <f ca="1">'ORC OUR'!$J$338/D40</f>
        <v>693792.67749999999</v>
      </c>
      <c r="D40" s="739">
        <v>4</v>
      </c>
      <c r="E40" s="267"/>
      <c r="F40" s="155"/>
      <c r="G40" s="155"/>
      <c r="H40" s="155"/>
      <c r="I40" s="155"/>
      <c r="J40" s="166">
        <f t="shared" ca="1" si="5"/>
        <v>173448.169375</v>
      </c>
      <c r="K40" s="166">
        <f t="shared" ref="K40:M43" ca="1" si="8">J40</f>
        <v>173448.169375</v>
      </c>
      <c r="L40" s="166">
        <f t="shared" ca="1" si="8"/>
        <v>173448.169375</v>
      </c>
      <c r="M40" s="166">
        <f t="shared" ca="1" si="8"/>
        <v>173448.169375</v>
      </c>
      <c r="N40" s="155"/>
      <c r="O40" s="155"/>
      <c r="P40" s="155"/>
      <c r="Q40" s="5"/>
      <c r="R40" s="5"/>
      <c r="S40" s="17"/>
      <c r="T40" s="111"/>
      <c r="U40" s="5"/>
      <c r="V40" s="26"/>
      <c r="W40" s="6"/>
      <c r="X40" s="5"/>
      <c r="Y40" s="5"/>
      <c r="Z40" s="5"/>
      <c r="AA40" s="5"/>
      <c r="AB40" s="5"/>
      <c r="AC40" s="5"/>
      <c r="AD40" s="5"/>
      <c r="AE40" s="5"/>
      <c r="AF40" s="164">
        <f t="shared" ca="1" si="1"/>
        <v>693792.67749999999</v>
      </c>
      <c r="AG40" s="163">
        <f t="shared" ca="1" si="2"/>
        <v>0</v>
      </c>
    </row>
    <row r="41" spans="1:33" s="34" customFormat="1" outlineLevel="1" x14ac:dyDescent="0.25">
      <c r="A41" s="177" t="s">
        <v>54837</v>
      </c>
      <c r="B41" s="274" t="str">
        <f>'ORC OUR'!$B$338</f>
        <v>AMPLIAÇÃO DO CANAL DO RIBEIRÃO DO OURO - TRECHO 6 - ESTACAS 55+0.00 a EST.61+8.00</v>
      </c>
      <c r="C41" s="743"/>
      <c r="D41" s="740"/>
      <c r="E41" s="267"/>
      <c r="F41" s="155"/>
      <c r="G41" s="155"/>
      <c r="H41" s="155"/>
      <c r="I41" s="155"/>
      <c r="J41" s="166" t="e">
        <f t="shared" si="5"/>
        <v>#DIV/0!</v>
      </c>
      <c r="K41" s="166" t="e">
        <f t="shared" si="8"/>
        <v>#DIV/0!</v>
      </c>
      <c r="L41" s="166" t="e">
        <f t="shared" si="8"/>
        <v>#DIV/0!</v>
      </c>
      <c r="M41" s="166" t="e">
        <f t="shared" si="8"/>
        <v>#DIV/0!</v>
      </c>
      <c r="N41" s="155"/>
      <c r="O41" s="155"/>
      <c r="P41" s="155"/>
      <c r="Q41" s="5"/>
      <c r="R41" s="5"/>
      <c r="S41" s="17"/>
      <c r="T41" s="111"/>
      <c r="U41" s="5"/>
      <c r="V41" s="26"/>
      <c r="W41" s="6"/>
      <c r="X41" s="5"/>
      <c r="Y41" s="5"/>
      <c r="Z41" s="5"/>
      <c r="AA41" s="5"/>
      <c r="AB41" s="5"/>
      <c r="AC41" s="5"/>
      <c r="AD41" s="5"/>
      <c r="AE41" s="5"/>
      <c r="AF41" s="164" t="e">
        <f t="shared" si="1"/>
        <v>#DIV/0!</v>
      </c>
      <c r="AG41" s="163" t="e">
        <f t="shared" si="2"/>
        <v>#DIV/0!</v>
      </c>
    </row>
    <row r="42" spans="1:33" s="34" customFormat="1" outlineLevel="1" x14ac:dyDescent="0.25">
      <c r="A42" s="177" t="s">
        <v>54838</v>
      </c>
      <c r="B42" s="274" t="str">
        <f>'ORC OUR'!$B$338</f>
        <v>AMPLIAÇÃO DO CANAL DO RIBEIRÃO DO OURO - TRECHO 6 - ESTACAS 55+0.00 a EST.61+8.00</v>
      </c>
      <c r="C42" s="743"/>
      <c r="D42" s="740"/>
      <c r="E42" s="267"/>
      <c r="F42" s="155"/>
      <c r="G42" s="155"/>
      <c r="H42" s="155"/>
      <c r="I42" s="155"/>
      <c r="J42" s="166" t="e">
        <f t="shared" si="5"/>
        <v>#DIV/0!</v>
      </c>
      <c r="K42" s="166" t="e">
        <f t="shared" si="8"/>
        <v>#DIV/0!</v>
      </c>
      <c r="L42" s="166" t="e">
        <f t="shared" si="8"/>
        <v>#DIV/0!</v>
      </c>
      <c r="M42" s="166" t="e">
        <f t="shared" si="8"/>
        <v>#DIV/0!</v>
      </c>
      <c r="N42" s="155"/>
      <c r="O42" s="155"/>
      <c r="P42" s="155"/>
      <c r="Q42" s="5"/>
      <c r="R42" s="5"/>
      <c r="S42" s="17"/>
      <c r="T42" s="111"/>
      <c r="U42" s="5"/>
      <c r="V42" s="26"/>
      <c r="W42" s="6"/>
      <c r="X42" s="5"/>
      <c r="Y42" s="5"/>
      <c r="Z42" s="5"/>
      <c r="AA42" s="5"/>
      <c r="AB42" s="5"/>
      <c r="AC42" s="5"/>
      <c r="AD42" s="5"/>
      <c r="AE42" s="5"/>
      <c r="AF42" s="164" t="e">
        <f t="shared" si="1"/>
        <v>#DIV/0!</v>
      </c>
      <c r="AG42" s="163" t="e">
        <f t="shared" si="2"/>
        <v>#DIV/0!</v>
      </c>
    </row>
    <row r="43" spans="1:33" s="34" customFormat="1" outlineLevel="1" x14ac:dyDescent="0.25">
      <c r="A43" s="177" t="s">
        <v>54839</v>
      </c>
      <c r="B43" s="274" t="str">
        <f>'ORC OUR'!$B$338</f>
        <v>AMPLIAÇÃO DO CANAL DO RIBEIRÃO DO OURO - TRECHO 6 - ESTACAS 55+0.00 a EST.61+8.00</v>
      </c>
      <c r="C43" s="744"/>
      <c r="D43" s="741"/>
      <c r="E43" s="267"/>
      <c r="F43" s="155"/>
      <c r="G43" s="155"/>
      <c r="H43" s="155"/>
      <c r="I43" s="155"/>
      <c r="J43" s="166" t="e">
        <f t="shared" si="5"/>
        <v>#DIV/0!</v>
      </c>
      <c r="K43" s="166" t="e">
        <f t="shared" si="8"/>
        <v>#DIV/0!</v>
      </c>
      <c r="L43" s="166" t="e">
        <f t="shared" si="8"/>
        <v>#DIV/0!</v>
      </c>
      <c r="M43" s="166" t="e">
        <f t="shared" si="8"/>
        <v>#DIV/0!</v>
      </c>
      <c r="N43" s="155"/>
      <c r="O43" s="155"/>
      <c r="P43" s="155"/>
      <c r="Q43" s="5"/>
      <c r="R43" s="5"/>
      <c r="S43" s="17"/>
      <c r="T43" s="111"/>
      <c r="U43" s="5"/>
      <c r="V43" s="26"/>
      <c r="W43" s="6"/>
      <c r="X43" s="5"/>
      <c r="Y43" s="5"/>
      <c r="Z43" s="5"/>
      <c r="AA43" s="5"/>
      <c r="AB43" s="5"/>
      <c r="AC43" s="5"/>
      <c r="AD43" s="5"/>
      <c r="AE43" s="5"/>
      <c r="AF43" s="164" t="e">
        <f t="shared" si="1"/>
        <v>#DIV/0!</v>
      </c>
      <c r="AG43" s="163" t="e">
        <f t="shared" si="2"/>
        <v>#DIV/0!</v>
      </c>
    </row>
    <row r="44" spans="1:33" s="34" customFormat="1" outlineLevel="1" x14ac:dyDescent="0.25">
      <c r="A44" s="177" t="s">
        <v>54840</v>
      </c>
      <c r="B44" s="141" t="str">
        <f>'ORC OUR'!$B$388</f>
        <v>AMPLIAÇÃO DO CANAL DO RIBEIRÃO DO OURO - TRECHO 7 - ESTACAS 61+8.00 a EST. 81+16.79</v>
      </c>
      <c r="C44" s="742">
        <f ca="1">'ORC OUR'!$J$388/D44</f>
        <v>1943024.1039999998</v>
      </c>
      <c r="D44" s="739">
        <v>5</v>
      </c>
      <c r="E44" s="267"/>
      <c r="F44" s="155"/>
      <c r="G44" s="155"/>
      <c r="H44" s="155"/>
      <c r="I44" s="155"/>
      <c r="J44" s="155"/>
      <c r="K44" s="166">
        <f ca="1">C44/D44</f>
        <v>388604.82079999999</v>
      </c>
      <c r="L44" s="166">
        <f t="shared" ref="L44:N48" ca="1" si="9">K44</f>
        <v>388604.82079999999</v>
      </c>
      <c r="M44" s="166">
        <f t="shared" ca="1" si="9"/>
        <v>388604.82079999999</v>
      </c>
      <c r="N44" s="166">
        <f t="shared" ca="1" si="9"/>
        <v>388604.82079999999</v>
      </c>
      <c r="O44" s="166">
        <f ca="1">N44</f>
        <v>388604.82079999999</v>
      </c>
      <c r="P44" s="155"/>
      <c r="Q44" s="266" t="e">
        <f>#REF!</f>
        <v>#REF!</v>
      </c>
      <c r="R44" s="166" t="e">
        <f t="shared" ref="R44:AE44" si="10">Q44</f>
        <v>#REF!</v>
      </c>
      <c r="S44" s="166" t="e">
        <f t="shared" si="10"/>
        <v>#REF!</v>
      </c>
      <c r="T44" s="166" t="e">
        <f t="shared" si="10"/>
        <v>#REF!</v>
      </c>
      <c r="U44" s="166" t="e">
        <f t="shared" si="10"/>
        <v>#REF!</v>
      </c>
      <c r="V44" s="166" t="e">
        <f t="shared" si="10"/>
        <v>#REF!</v>
      </c>
      <c r="W44" s="166" t="e">
        <f t="shared" si="10"/>
        <v>#REF!</v>
      </c>
      <c r="X44" s="166" t="e">
        <f t="shared" si="10"/>
        <v>#REF!</v>
      </c>
      <c r="Y44" s="166" t="e">
        <f t="shared" si="10"/>
        <v>#REF!</v>
      </c>
      <c r="Z44" s="166" t="e">
        <f t="shared" si="10"/>
        <v>#REF!</v>
      </c>
      <c r="AA44" s="166" t="e">
        <f t="shared" si="10"/>
        <v>#REF!</v>
      </c>
      <c r="AB44" s="166" t="e">
        <f t="shared" si="10"/>
        <v>#REF!</v>
      </c>
      <c r="AC44" s="166" t="e">
        <f t="shared" si="10"/>
        <v>#REF!</v>
      </c>
      <c r="AD44" s="166" t="e">
        <f t="shared" si="10"/>
        <v>#REF!</v>
      </c>
      <c r="AE44" s="166" t="e">
        <f t="shared" si="10"/>
        <v>#REF!</v>
      </c>
      <c r="AF44" s="164">
        <f t="shared" ca="1" si="1"/>
        <v>1943024.1039999998</v>
      </c>
      <c r="AG44" s="163">
        <f t="shared" ca="1" si="2"/>
        <v>0</v>
      </c>
    </row>
    <row r="45" spans="1:33" s="34" customFormat="1" outlineLevel="1" x14ac:dyDescent="0.25">
      <c r="A45" s="177" t="s">
        <v>54841</v>
      </c>
      <c r="B45" s="141" t="str">
        <f>'ORC OUR'!$B$388</f>
        <v>AMPLIAÇÃO DO CANAL DO RIBEIRÃO DO OURO - TRECHO 7 - ESTACAS 61+8.00 a EST. 81+16.79</v>
      </c>
      <c r="C45" s="743"/>
      <c r="D45" s="740"/>
      <c r="E45" s="267"/>
      <c r="F45" s="155"/>
      <c r="G45" s="155"/>
      <c r="H45" s="155"/>
      <c r="I45" s="155"/>
      <c r="J45" s="155"/>
      <c r="K45" s="166" t="e">
        <f>C45/D45</f>
        <v>#DIV/0!</v>
      </c>
      <c r="L45" s="166" t="e">
        <f t="shared" si="9"/>
        <v>#DIV/0!</v>
      </c>
      <c r="M45" s="166" t="e">
        <f t="shared" si="9"/>
        <v>#DIV/0!</v>
      </c>
      <c r="N45" s="166" t="e">
        <f t="shared" si="9"/>
        <v>#DIV/0!</v>
      </c>
      <c r="O45" s="166" t="e">
        <f>N45</f>
        <v>#DIV/0!</v>
      </c>
      <c r="P45" s="155"/>
      <c r="Q45" s="266" t="e">
        <f>#REF!</f>
        <v>#REF!</v>
      </c>
      <c r="R45" s="166" t="e">
        <f t="shared" ref="R45:AE45" si="11">Q45</f>
        <v>#REF!</v>
      </c>
      <c r="S45" s="166" t="e">
        <f t="shared" si="11"/>
        <v>#REF!</v>
      </c>
      <c r="T45" s="166" t="e">
        <f t="shared" si="11"/>
        <v>#REF!</v>
      </c>
      <c r="U45" s="166" t="e">
        <f t="shared" si="11"/>
        <v>#REF!</v>
      </c>
      <c r="V45" s="166" t="e">
        <f t="shared" si="11"/>
        <v>#REF!</v>
      </c>
      <c r="W45" s="166" t="e">
        <f t="shared" si="11"/>
        <v>#REF!</v>
      </c>
      <c r="X45" s="166" t="e">
        <f t="shared" si="11"/>
        <v>#REF!</v>
      </c>
      <c r="Y45" s="166" t="e">
        <f t="shared" si="11"/>
        <v>#REF!</v>
      </c>
      <c r="Z45" s="166" t="e">
        <f t="shared" si="11"/>
        <v>#REF!</v>
      </c>
      <c r="AA45" s="166" t="e">
        <f t="shared" si="11"/>
        <v>#REF!</v>
      </c>
      <c r="AB45" s="166" t="e">
        <f t="shared" si="11"/>
        <v>#REF!</v>
      </c>
      <c r="AC45" s="166" t="e">
        <f t="shared" si="11"/>
        <v>#REF!</v>
      </c>
      <c r="AD45" s="166" t="e">
        <f t="shared" si="11"/>
        <v>#REF!</v>
      </c>
      <c r="AE45" s="166" t="e">
        <f t="shared" si="11"/>
        <v>#REF!</v>
      </c>
      <c r="AF45" s="164" t="e">
        <f t="shared" ref="AF45:AF76" si="12">SUM(E45:P45)</f>
        <v>#DIV/0!</v>
      </c>
      <c r="AG45" s="163" t="e">
        <f t="shared" ref="AG45:AG76" si="13">AF45-C45</f>
        <v>#DIV/0!</v>
      </c>
    </row>
    <row r="46" spans="1:33" s="34" customFormat="1" outlineLevel="1" x14ac:dyDescent="0.25">
      <c r="A46" s="177" t="s">
        <v>54842</v>
      </c>
      <c r="B46" s="141" t="str">
        <f>'ORC OUR'!$B$388</f>
        <v>AMPLIAÇÃO DO CANAL DO RIBEIRÃO DO OURO - TRECHO 7 - ESTACAS 61+8.00 a EST. 81+16.79</v>
      </c>
      <c r="C46" s="743"/>
      <c r="D46" s="740"/>
      <c r="E46" s="267"/>
      <c r="F46" s="155"/>
      <c r="G46" s="155"/>
      <c r="H46" s="155"/>
      <c r="I46" s="155"/>
      <c r="J46" s="155"/>
      <c r="K46" s="166" t="e">
        <f>C46/D46</f>
        <v>#DIV/0!</v>
      </c>
      <c r="L46" s="166" t="e">
        <f t="shared" si="9"/>
        <v>#DIV/0!</v>
      </c>
      <c r="M46" s="166" t="e">
        <f t="shared" si="9"/>
        <v>#DIV/0!</v>
      </c>
      <c r="N46" s="166" t="e">
        <f t="shared" si="9"/>
        <v>#DIV/0!</v>
      </c>
      <c r="O46" s="166" t="e">
        <f>N46</f>
        <v>#DIV/0!</v>
      </c>
      <c r="P46" s="155"/>
      <c r="Q46" s="266" t="e">
        <f>#REF!</f>
        <v>#REF!</v>
      </c>
      <c r="R46" s="166" t="e">
        <f t="shared" ref="R46:AE46" si="14">Q46</f>
        <v>#REF!</v>
      </c>
      <c r="S46" s="166" t="e">
        <f t="shared" si="14"/>
        <v>#REF!</v>
      </c>
      <c r="T46" s="166" t="e">
        <f t="shared" si="14"/>
        <v>#REF!</v>
      </c>
      <c r="U46" s="166" t="e">
        <f t="shared" si="14"/>
        <v>#REF!</v>
      </c>
      <c r="V46" s="166" t="e">
        <f t="shared" si="14"/>
        <v>#REF!</v>
      </c>
      <c r="W46" s="166" t="e">
        <f t="shared" si="14"/>
        <v>#REF!</v>
      </c>
      <c r="X46" s="166" t="e">
        <f t="shared" si="14"/>
        <v>#REF!</v>
      </c>
      <c r="Y46" s="166" t="e">
        <f t="shared" si="14"/>
        <v>#REF!</v>
      </c>
      <c r="Z46" s="166" t="e">
        <f t="shared" si="14"/>
        <v>#REF!</v>
      </c>
      <c r="AA46" s="166" t="e">
        <f t="shared" si="14"/>
        <v>#REF!</v>
      </c>
      <c r="AB46" s="166" t="e">
        <f t="shared" si="14"/>
        <v>#REF!</v>
      </c>
      <c r="AC46" s="166" t="e">
        <f t="shared" si="14"/>
        <v>#REF!</v>
      </c>
      <c r="AD46" s="166" t="e">
        <f t="shared" si="14"/>
        <v>#REF!</v>
      </c>
      <c r="AE46" s="166" t="e">
        <f t="shared" si="14"/>
        <v>#REF!</v>
      </c>
      <c r="AF46" s="164" t="e">
        <f t="shared" si="12"/>
        <v>#DIV/0!</v>
      </c>
      <c r="AG46" s="163" t="e">
        <f t="shared" si="13"/>
        <v>#DIV/0!</v>
      </c>
    </row>
    <row r="47" spans="1:33" s="34" customFormat="1" outlineLevel="1" x14ac:dyDescent="0.25">
      <c r="A47" s="177" t="s">
        <v>54843</v>
      </c>
      <c r="B47" s="141" t="str">
        <f>'ORC OUR'!$B$388</f>
        <v>AMPLIAÇÃO DO CANAL DO RIBEIRÃO DO OURO - TRECHO 7 - ESTACAS 61+8.00 a EST. 81+16.79</v>
      </c>
      <c r="C47" s="743"/>
      <c r="D47" s="741"/>
      <c r="E47" s="267"/>
      <c r="F47" s="155"/>
      <c r="G47" s="155"/>
      <c r="H47" s="155"/>
      <c r="I47" s="155"/>
      <c r="J47" s="155"/>
      <c r="K47" s="166" t="e">
        <f>C47/D47</f>
        <v>#DIV/0!</v>
      </c>
      <c r="L47" s="166" t="e">
        <f t="shared" si="9"/>
        <v>#DIV/0!</v>
      </c>
      <c r="M47" s="166" t="e">
        <f t="shared" si="9"/>
        <v>#DIV/0!</v>
      </c>
      <c r="N47" s="166" t="e">
        <f t="shared" si="9"/>
        <v>#DIV/0!</v>
      </c>
      <c r="O47" s="166" t="e">
        <f>N47</f>
        <v>#DIV/0!</v>
      </c>
      <c r="P47" s="155"/>
      <c r="Q47" s="266" t="e">
        <f>#REF!</f>
        <v>#REF!</v>
      </c>
      <c r="R47" s="166" t="e">
        <f t="shared" ref="R47:AE47" si="15">Q47</f>
        <v>#REF!</v>
      </c>
      <c r="S47" s="166" t="e">
        <f t="shared" si="15"/>
        <v>#REF!</v>
      </c>
      <c r="T47" s="166" t="e">
        <f t="shared" si="15"/>
        <v>#REF!</v>
      </c>
      <c r="U47" s="166" t="e">
        <f t="shared" si="15"/>
        <v>#REF!</v>
      </c>
      <c r="V47" s="166" t="e">
        <f t="shared" si="15"/>
        <v>#REF!</v>
      </c>
      <c r="W47" s="166" t="e">
        <f t="shared" si="15"/>
        <v>#REF!</v>
      </c>
      <c r="X47" s="166" t="e">
        <f t="shared" si="15"/>
        <v>#REF!</v>
      </c>
      <c r="Y47" s="166" t="e">
        <f t="shared" si="15"/>
        <v>#REF!</v>
      </c>
      <c r="Z47" s="166" t="e">
        <f t="shared" si="15"/>
        <v>#REF!</v>
      </c>
      <c r="AA47" s="166" t="e">
        <f t="shared" si="15"/>
        <v>#REF!</v>
      </c>
      <c r="AB47" s="166" t="e">
        <f t="shared" si="15"/>
        <v>#REF!</v>
      </c>
      <c r="AC47" s="166" t="e">
        <f t="shared" si="15"/>
        <v>#REF!</v>
      </c>
      <c r="AD47" s="166" t="e">
        <f t="shared" si="15"/>
        <v>#REF!</v>
      </c>
      <c r="AE47" s="166" t="e">
        <f t="shared" si="15"/>
        <v>#REF!</v>
      </c>
      <c r="AF47" s="164" t="e">
        <f t="shared" si="12"/>
        <v>#DIV/0!</v>
      </c>
      <c r="AG47" s="163" t="e">
        <f t="shared" si="13"/>
        <v>#DIV/0!</v>
      </c>
    </row>
    <row r="48" spans="1:33" s="34" customFormat="1" outlineLevel="1" x14ac:dyDescent="0.25">
      <c r="A48" s="177" t="s">
        <v>54844</v>
      </c>
      <c r="B48" s="141" t="str">
        <f>'ORC OUR'!$B$388</f>
        <v>AMPLIAÇÃO DO CANAL DO RIBEIRÃO DO OURO - TRECHO 7 - ESTACAS 61+8.00 a EST. 81+16.79</v>
      </c>
      <c r="C48" s="744"/>
      <c r="D48" s="178">
        <v>5</v>
      </c>
      <c r="E48" s="267"/>
      <c r="F48" s="155"/>
      <c r="G48" s="155"/>
      <c r="H48" s="155"/>
      <c r="I48" s="155"/>
      <c r="J48" s="155"/>
      <c r="K48" s="166">
        <f>C48/D48</f>
        <v>0</v>
      </c>
      <c r="L48" s="166">
        <f t="shared" si="9"/>
        <v>0</v>
      </c>
      <c r="M48" s="166">
        <f t="shared" si="9"/>
        <v>0</v>
      </c>
      <c r="N48" s="166">
        <f t="shared" si="9"/>
        <v>0</v>
      </c>
      <c r="O48" s="166">
        <f>N48</f>
        <v>0</v>
      </c>
      <c r="P48" s="155"/>
      <c r="Q48" s="266" t="e">
        <f>#REF!</f>
        <v>#REF!</v>
      </c>
      <c r="R48" s="166" t="e">
        <f t="shared" ref="R48:AE48" si="16">Q48</f>
        <v>#REF!</v>
      </c>
      <c r="S48" s="166" t="e">
        <f t="shared" si="16"/>
        <v>#REF!</v>
      </c>
      <c r="T48" s="166" t="e">
        <f t="shared" si="16"/>
        <v>#REF!</v>
      </c>
      <c r="U48" s="166" t="e">
        <f t="shared" si="16"/>
        <v>#REF!</v>
      </c>
      <c r="V48" s="166" t="e">
        <f t="shared" si="16"/>
        <v>#REF!</v>
      </c>
      <c r="W48" s="166" t="e">
        <f t="shared" si="16"/>
        <v>#REF!</v>
      </c>
      <c r="X48" s="166" t="e">
        <f t="shared" si="16"/>
        <v>#REF!</v>
      </c>
      <c r="Y48" s="166" t="e">
        <f t="shared" si="16"/>
        <v>#REF!</v>
      </c>
      <c r="Z48" s="166" t="e">
        <f t="shared" si="16"/>
        <v>#REF!</v>
      </c>
      <c r="AA48" s="166" t="e">
        <f t="shared" si="16"/>
        <v>#REF!</v>
      </c>
      <c r="AB48" s="166" t="e">
        <f t="shared" si="16"/>
        <v>#REF!</v>
      </c>
      <c r="AC48" s="166" t="e">
        <f t="shared" si="16"/>
        <v>#REF!</v>
      </c>
      <c r="AD48" s="166" t="e">
        <f t="shared" si="16"/>
        <v>#REF!</v>
      </c>
      <c r="AE48" s="166" t="e">
        <f t="shared" si="16"/>
        <v>#REF!</v>
      </c>
      <c r="AF48" s="164">
        <f t="shared" si="12"/>
        <v>0</v>
      </c>
      <c r="AG48" s="163">
        <f t="shared" si="13"/>
        <v>0</v>
      </c>
    </row>
    <row r="49" spans="1:33" s="34" customFormat="1" outlineLevel="1" x14ac:dyDescent="0.25">
      <c r="A49" s="177" t="s">
        <v>54856</v>
      </c>
      <c r="B49" s="141" t="str">
        <f>'ORC OUR'!$B$438</f>
        <v xml:space="preserve">AMPLIAÇÃO DO CANAL DO RIBEIRÃO DO OURO - TRECHO 8 - ESTACAS 81+16.79 a EST. 87+5.74 </v>
      </c>
      <c r="C49" s="173">
        <f ca="1">'ORC OUR'!$J$438/D49</f>
        <v>1421796.7549999999</v>
      </c>
      <c r="D49" s="178">
        <v>2</v>
      </c>
      <c r="E49" s="267"/>
      <c r="F49" s="155"/>
      <c r="G49" s="155"/>
      <c r="H49" s="155"/>
      <c r="I49" s="155"/>
      <c r="J49" s="155"/>
      <c r="K49" s="267"/>
      <c r="L49" s="155"/>
      <c r="M49" s="166">
        <f ca="1">C49/D49</f>
        <v>710898.37749999994</v>
      </c>
      <c r="N49" s="166">
        <f ca="1">M49</f>
        <v>710898.37749999994</v>
      </c>
      <c r="O49" s="267"/>
      <c r="P49" s="155"/>
      <c r="Q49" s="5"/>
      <c r="R49" s="5"/>
      <c r="S49" s="17"/>
      <c r="T49" s="111"/>
      <c r="U49" s="5"/>
      <c r="V49" s="26"/>
      <c r="W49" s="6"/>
      <c r="X49" s="5"/>
      <c r="Y49" s="5"/>
      <c r="Z49" s="5"/>
      <c r="AA49" s="5"/>
      <c r="AB49" s="5"/>
      <c r="AC49" s="5"/>
      <c r="AD49" s="5"/>
      <c r="AE49" s="5"/>
      <c r="AF49" s="164">
        <f t="shared" ca="1" si="12"/>
        <v>1421796.7549999999</v>
      </c>
      <c r="AG49" s="163">
        <f t="shared" ca="1" si="13"/>
        <v>0</v>
      </c>
    </row>
    <row r="50" spans="1:33" s="34" customFormat="1" outlineLevel="1" x14ac:dyDescent="0.25">
      <c r="A50" s="177" t="s">
        <v>54857</v>
      </c>
      <c r="B50" s="141" t="str">
        <f>'ORC OUR'!$B$438</f>
        <v xml:space="preserve">AMPLIAÇÃO DO CANAL DO RIBEIRÃO DO OURO - TRECHO 8 - ESTACAS 81+16.79 a EST. 87+5.74 </v>
      </c>
      <c r="C50" s="173">
        <f ca="1">'ORC OUR'!$J$438/D50</f>
        <v>1421796.7549999999</v>
      </c>
      <c r="D50" s="178">
        <v>2</v>
      </c>
      <c r="E50" s="267"/>
      <c r="F50" s="155"/>
      <c r="G50" s="155"/>
      <c r="H50" s="155"/>
      <c r="I50" s="155"/>
      <c r="J50" s="155"/>
      <c r="K50" s="267"/>
      <c r="L50" s="155"/>
      <c r="M50" s="166">
        <f ca="1">C50/D50</f>
        <v>710898.37749999994</v>
      </c>
      <c r="N50" s="166">
        <f ca="1">M50</f>
        <v>710898.37749999994</v>
      </c>
      <c r="O50" s="267"/>
      <c r="P50" s="155"/>
      <c r="Q50" s="5"/>
      <c r="R50" s="5"/>
      <c r="S50" s="17"/>
      <c r="T50" s="111"/>
      <c r="U50" s="5"/>
      <c r="V50" s="26"/>
      <c r="W50" s="6"/>
      <c r="X50" s="5"/>
      <c r="Y50" s="5"/>
      <c r="Z50" s="5"/>
      <c r="AA50" s="5"/>
      <c r="AB50" s="5"/>
      <c r="AC50" s="5"/>
      <c r="AD50" s="5"/>
      <c r="AE50" s="5"/>
      <c r="AF50" s="164">
        <f t="shared" ca="1" si="12"/>
        <v>1421796.7549999999</v>
      </c>
      <c r="AG50" s="163">
        <f t="shared" ca="1" si="13"/>
        <v>0</v>
      </c>
    </row>
    <row r="51" spans="1:33" s="34" customFormat="1" outlineLevel="1" x14ac:dyDescent="0.25">
      <c r="A51" s="177" t="s">
        <v>54858</v>
      </c>
      <c r="B51" s="141" t="str">
        <f>'ORC OUR'!$B$488</f>
        <v xml:space="preserve">AMPLIAÇÃO DO CANAL DO RIBEIRÃO DO OURO - TRECHO 9 - ESTACAS 87+7.74 a EST. 91+19.75 </v>
      </c>
      <c r="C51" s="173">
        <f ca="1">'ORC OUR'!$J$488/D51</f>
        <v>1389664.7050000001</v>
      </c>
      <c r="D51" s="178">
        <v>2</v>
      </c>
      <c r="E51" s="267"/>
      <c r="F51" s="155"/>
      <c r="G51" s="155"/>
      <c r="H51" s="155"/>
      <c r="I51" s="155"/>
      <c r="J51" s="155"/>
      <c r="K51" s="267"/>
      <c r="L51" s="155"/>
      <c r="M51" s="155"/>
      <c r="N51" s="166">
        <f ca="1">C51/D51</f>
        <v>694832.35250000004</v>
      </c>
      <c r="O51" s="166">
        <f ca="1">N51</f>
        <v>694832.35250000004</v>
      </c>
      <c r="P51" s="155"/>
      <c r="Q51" s="5"/>
      <c r="R51" s="5"/>
      <c r="S51" s="17"/>
      <c r="T51" s="111"/>
      <c r="U51" s="5"/>
      <c r="V51" s="26"/>
      <c r="W51" s="6"/>
      <c r="X51" s="5"/>
      <c r="Y51" s="5"/>
      <c r="Z51" s="5"/>
      <c r="AA51" s="5"/>
      <c r="AB51" s="5"/>
      <c r="AC51" s="5"/>
      <c r="AD51" s="5"/>
      <c r="AE51" s="5"/>
      <c r="AF51" s="164">
        <f t="shared" ca="1" si="12"/>
        <v>1389664.7050000001</v>
      </c>
      <c r="AG51" s="163">
        <f t="shared" ca="1" si="13"/>
        <v>0</v>
      </c>
    </row>
    <row r="52" spans="1:33" s="34" customFormat="1" outlineLevel="1" x14ac:dyDescent="0.25">
      <c r="A52" s="177" t="s">
        <v>54859</v>
      </c>
      <c r="B52" s="141" t="str">
        <f>'ORC OUR'!$B$488</f>
        <v xml:space="preserve">AMPLIAÇÃO DO CANAL DO RIBEIRÃO DO OURO - TRECHO 9 - ESTACAS 87+7.74 a EST. 91+19.75 </v>
      </c>
      <c r="C52" s="173">
        <f ca="1">'ORC OUR'!$J$488/D52</f>
        <v>1389664.7050000001</v>
      </c>
      <c r="D52" s="178">
        <v>2</v>
      </c>
      <c r="E52" s="267"/>
      <c r="F52" s="155"/>
      <c r="G52" s="155"/>
      <c r="H52" s="155"/>
      <c r="I52" s="155"/>
      <c r="J52" s="155"/>
      <c r="K52" s="267"/>
      <c r="L52" s="155"/>
      <c r="M52" s="155"/>
      <c r="N52" s="166">
        <f ca="1">C52/D52</f>
        <v>694832.35250000004</v>
      </c>
      <c r="O52" s="166">
        <f t="shared" ref="O52" ca="1" si="17">N52</f>
        <v>694832.35250000004</v>
      </c>
      <c r="P52" s="155"/>
      <c r="Q52" s="5"/>
      <c r="R52" s="5"/>
      <c r="S52" s="17"/>
      <c r="T52" s="111"/>
      <c r="U52" s="5"/>
      <c r="V52" s="26"/>
      <c r="W52" s="6"/>
      <c r="X52" s="5"/>
      <c r="Y52" s="5"/>
      <c r="Z52" s="5"/>
      <c r="AA52" s="5"/>
      <c r="AB52" s="5"/>
      <c r="AC52" s="5"/>
      <c r="AD52" s="5"/>
      <c r="AE52" s="5"/>
      <c r="AF52" s="164">
        <f t="shared" ca="1" si="12"/>
        <v>1389664.7050000001</v>
      </c>
      <c r="AG52" s="163">
        <f t="shared" ca="1" si="13"/>
        <v>0</v>
      </c>
    </row>
    <row r="53" spans="1:33" s="34" customFormat="1" outlineLevel="1" x14ac:dyDescent="0.25">
      <c r="A53" s="177" t="s">
        <v>54860</v>
      </c>
      <c r="B53" s="141" t="str">
        <f>'ORC OUR'!$B$538</f>
        <v>AMPLIAÇÃO DO CANAL DO RIBEIRÃO DO OURO - TRECHO 10 - ESTACAS 91+19.75 A EST. 99+12.06</v>
      </c>
      <c r="C53" s="173">
        <f ca="1">'ORC OUR'!$J$538/D53</f>
        <v>1081696.7233333334</v>
      </c>
      <c r="D53" s="178">
        <v>3</v>
      </c>
      <c r="E53" s="267"/>
      <c r="F53" s="155"/>
      <c r="G53" s="155"/>
      <c r="H53" s="155"/>
      <c r="I53" s="155"/>
      <c r="J53" s="155"/>
      <c r="K53" s="267"/>
      <c r="L53" s="155"/>
      <c r="M53" s="155"/>
      <c r="N53" s="166">
        <f ca="1">C53/D53</f>
        <v>360565.57444444444</v>
      </c>
      <c r="O53" s="166">
        <f t="shared" ref="O53:P55" ca="1" si="18">N53</f>
        <v>360565.57444444444</v>
      </c>
      <c r="P53" s="166">
        <f t="shared" ca="1" si="18"/>
        <v>360565.57444444444</v>
      </c>
      <c r="Q53" s="5"/>
      <c r="R53" s="5"/>
      <c r="S53" s="17"/>
      <c r="T53" s="111"/>
      <c r="U53" s="5"/>
      <c r="V53" s="26"/>
      <c r="W53" s="6"/>
      <c r="X53" s="5"/>
      <c r="Y53" s="5"/>
      <c r="Z53" s="5"/>
      <c r="AA53" s="5"/>
      <c r="AB53" s="5"/>
      <c r="AC53" s="5"/>
      <c r="AD53" s="5"/>
      <c r="AE53" s="5"/>
      <c r="AF53" s="164">
        <f t="shared" ca="1" si="12"/>
        <v>1081696.7233333334</v>
      </c>
      <c r="AG53" s="163">
        <f t="shared" ca="1" si="13"/>
        <v>0</v>
      </c>
    </row>
    <row r="54" spans="1:33" s="34" customFormat="1" outlineLevel="1" x14ac:dyDescent="0.25">
      <c r="A54" s="177" t="s">
        <v>54861</v>
      </c>
      <c r="B54" s="141" t="str">
        <f>'ORC OUR'!$B$538</f>
        <v>AMPLIAÇÃO DO CANAL DO RIBEIRÃO DO OURO - TRECHO 10 - ESTACAS 91+19.75 A EST. 99+12.06</v>
      </c>
      <c r="C54" s="173">
        <f ca="1">'ORC OUR'!$J$538/D54</f>
        <v>1081696.7233333334</v>
      </c>
      <c r="D54" s="178">
        <v>3</v>
      </c>
      <c r="E54" s="267"/>
      <c r="F54" s="155"/>
      <c r="G54" s="155"/>
      <c r="H54" s="155"/>
      <c r="I54" s="155"/>
      <c r="J54" s="155"/>
      <c r="K54" s="267"/>
      <c r="L54" s="155"/>
      <c r="M54" s="155"/>
      <c r="N54" s="166">
        <f ca="1">C54/D54</f>
        <v>360565.57444444444</v>
      </c>
      <c r="O54" s="166">
        <f t="shared" ca="1" si="18"/>
        <v>360565.57444444444</v>
      </c>
      <c r="P54" s="166">
        <f t="shared" ca="1" si="18"/>
        <v>360565.57444444444</v>
      </c>
      <c r="Q54" s="5"/>
      <c r="R54" s="5"/>
      <c r="S54" s="17"/>
      <c r="T54" s="111"/>
      <c r="U54" s="5"/>
      <c r="V54" s="26"/>
      <c r="W54" s="6"/>
      <c r="X54" s="5"/>
      <c r="Y54" s="5"/>
      <c r="Z54" s="5"/>
      <c r="AA54" s="5"/>
      <c r="AB54" s="5"/>
      <c r="AC54" s="5"/>
      <c r="AD54" s="5"/>
      <c r="AE54" s="5"/>
      <c r="AF54" s="164">
        <f t="shared" ca="1" si="12"/>
        <v>1081696.7233333334</v>
      </c>
      <c r="AG54" s="163">
        <f t="shared" ca="1" si="13"/>
        <v>0</v>
      </c>
    </row>
    <row r="55" spans="1:33" s="34" customFormat="1" outlineLevel="1" x14ac:dyDescent="0.25">
      <c r="A55" s="177" t="s">
        <v>54862</v>
      </c>
      <c r="B55" s="141" t="str">
        <f>'ORC OUR'!$B$538</f>
        <v>AMPLIAÇÃO DO CANAL DO RIBEIRÃO DO OURO - TRECHO 10 - ESTACAS 91+19.75 A EST. 99+12.06</v>
      </c>
      <c r="C55" s="173">
        <f ca="1">'ORC OUR'!$J$538/D55</f>
        <v>1081696.7233333334</v>
      </c>
      <c r="D55" s="178">
        <v>3</v>
      </c>
      <c r="E55" s="267"/>
      <c r="F55" s="155"/>
      <c r="G55" s="155"/>
      <c r="H55" s="155"/>
      <c r="I55" s="155"/>
      <c r="J55" s="155"/>
      <c r="K55" s="267"/>
      <c r="L55" s="155"/>
      <c r="M55" s="155"/>
      <c r="N55" s="166">
        <f ca="1">C55/D55</f>
        <v>360565.57444444444</v>
      </c>
      <c r="O55" s="166">
        <f t="shared" ca="1" si="18"/>
        <v>360565.57444444444</v>
      </c>
      <c r="P55" s="166">
        <f t="shared" ca="1" si="18"/>
        <v>360565.57444444444</v>
      </c>
      <c r="Q55" s="5"/>
      <c r="R55" s="5"/>
      <c r="S55" s="17"/>
      <c r="T55" s="111"/>
      <c r="U55" s="5"/>
      <c r="V55" s="26"/>
      <c r="W55" s="6"/>
      <c r="X55" s="5"/>
      <c r="Y55" s="5"/>
      <c r="Z55" s="5"/>
      <c r="AA55" s="5"/>
      <c r="AB55" s="5"/>
      <c r="AC55" s="5"/>
      <c r="AD55" s="5"/>
      <c r="AE55" s="5"/>
      <c r="AF55" s="164">
        <f t="shared" ca="1" si="12"/>
        <v>1081696.7233333334</v>
      </c>
      <c r="AG55" s="163">
        <f t="shared" ca="1" si="13"/>
        <v>0</v>
      </c>
    </row>
    <row r="56" spans="1:33" s="34" customFormat="1" ht="22.9" customHeight="1" outlineLevel="1" x14ac:dyDescent="0.25">
      <c r="A56" s="177" t="s">
        <v>54863</v>
      </c>
      <c r="B56" s="141" t="str">
        <f>'ORC OUR'!$B$588</f>
        <v>TRECHOS DE TRANSIÇÃO DO CANAL</v>
      </c>
      <c r="C56" s="173">
        <f ca="1">'ORC OUR'!$J$588/D56</f>
        <v>40866.315555555557</v>
      </c>
      <c r="D56" s="178">
        <v>9</v>
      </c>
      <c r="E56" s="267"/>
      <c r="F56" s="155"/>
      <c r="G56" s="155"/>
      <c r="H56" s="166">
        <f t="shared" ref="H56:H65" ca="1" si="19">C56/D56</f>
        <v>4540.7017283950618</v>
      </c>
      <c r="I56" s="155"/>
      <c r="J56" s="155"/>
      <c r="K56" s="267"/>
      <c r="L56" s="155"/>
      <c r="M56" s="155"/>
      <c r="N56" s="166">
        <f t="shared" ref="N56:N63" si="20">M56</f>
        <v>0</v>
      </c>
      <c r="O56" s="166">
        <f t="shared" ref="O56:O63" si="21">N56</f>
        <v>0</v>
      </c>
      <c r="P56" s="166">
        <f t="shared" ref="P56:P63" si="22">O56</f>
        <v>0</v>
      </c>
      <c r="Q56" s="5"/>
      <c r="R56" s="5"/>
      <c r="S56" s="17"/>
      <c r="T56" s="111"/>
      <c r="U56" s="5"/>
      <c r="V56" s="26"/>
      <c r="W56" s="6"/>
      <c r="X56" s="5"/>
      <c r="Y56" s="5"/>
      <c r="Z56" s="5"/>
      <c r="AA56" s="5"/>
      <c r="AB56" s="5"/>
      <c r="AC56" s="5"/>
      <c r="AD56" s="5"/>
      <c r="AE56" s="5"/>
      <c r="AF56" s="164">
        <f t="shared" ca="1" si="12"/>
        <v>4540.7017283950618</v>
      </c>
      <c r="AG56" s="163">
        <f t="shared" ca="1" si="13"/>
        <v>-36325.613827160494</v>
      </c>
    </row>
    <row r="57" spans="1:33" s="34" customFormat="1" ht="22.9" customHeight="1" outlineLevel="1" x14ac:dyDescent="0.25">
      <c r="A57" s="177" t="s">
        <v>54864</v>
      </c>
      <c r="B57" s="141" t="str">
        <f>'ORC OUR'!$B$588</f>
        <v>TRECHOS DE TRANSIÇÃO DO CANAL</v>
      </c>
      <c r="C57" s="173">
        <f ca="1">'ORC OUR'!$J$588/D57</f>
        <v>40866.315555555557</v>
      </c>
      <c r="D57" s="178">
        <v>9</v>
      </c>
      <c r="E57" s="267"/>
      <c r="F57" s="155"/>
      <c r="G57" s="155"/>
      <c r="H57" s="155"/>
      <c r="I57" s="155"/>
      <c r="J57" s="155"/>
      <c r="K57" s="267"/>
      <c r="L57" s="155"/>
      <c r="M57" s="155"/>
      <c r="N57" s="166">
        <f t="shared" si="20"/>
        <v>0</v>
      </c>
      <c r="O57" s="166">
        <f t="shared" si="21"/>
        <v>0</v>
      </c>
      <c r="P57" s="166">
        <f t="shared" si="22"/>
        <v>0</v>
      </c>
      <c r="Q57" s="5"/>
      <c r="R57" s="5"/>
      <c r="S57" s="17"/>
      <c r="T57" s="111"/>
      <c r="U57" s="5"/>
      <c r="V57" s="26"/>
      <c r="W57" s="6"/>
      <c r="X57" s="5"/>
      <c r="Y57" s="5"/>
      <c r="Z57" s="5"/>
      <c r="AA57" s="5"/>
      <c r="AB57" s="5"/>
      <c r="AC57" s="5"/>
      <c r="AD57" s="5"/>
      <c r="AE57" s="5"/>
      <c r="AF57" s="164">
        <f t="shared" si="12"/>
        <v>0</v>
      </c>
      <c r="AG57" s="163">
        <f t="shared" ca="1" si="13"/>
        <v>-40866.315555555557</v>
      </c>
    </row>
    <row r="58" spans="1:33" s="34" customFormat="1" ht="22.9" customHeight="1" outlineLevel="1" x14ac:dyDescent="0.25">
      <c r="A58" s="177" t="s">
        <v>54865</v>
      </c>
      <c r="B58" s="141" t="str">
        <f>'ORC OUR'!$B$588</f>
        <v>TRECHOS DE TRANSIÇÃO DO CANAL</v>
      </c>
      <c r="C58" s="173">
        <f ca="1">'ORC OUR'!$J$588/D58</f>
        <v>40866.315555555557</v>
      </c>
      <c r="D58" s="178">
        <v>9</v>
      </c>
      <c r="E58" s="267"/>
      <c r="F58" s="155"/>
      <c r="G58" s="155"/>
      <c r="H58" s="155"/>
      <c r="I58" s="155"/>
      <c r="J58" s="155"/>
      <c r="K58" s="267"/>
      <c r="L58" s="155"/>
      <c r="M58" s="155"/>
      <c r="N58" s="166">
        <f t="shared" si="20"/>
        <v>0</v>
      </c>
      <c r="O58" s="166">
        <f t="shared" si="21"/>
        <v>0</v>
      </c>
      <c r="P58" s="166">
        <f t="shared" si="22"/>
        <v>0</v>
      </c>
      <c r="Q58" s="5"/>
      <c r="R58" s="5"/>
      <c r="S58" s="17"/>
      <c r="T58" s="111"/>
      <c r="U58" s="5"/>
      <c r="V58" s="26"/>
      <c r="W58" s="6"/>
      <c r="X58" s="5"/>
      <c r="Y58" s="5"/>
      <c r="Z58" s="5"/>
      <c r="AA58" s="5"/>
      <c r="AB58" s="5"/>
      <c r="AC58" s="5"/>
      <c r="AD58" s="5"/>
      <c r="AE58" s="5"/>
      <c r="AF58" s="164">
        <f t="shared" si="12"/>
        <v>0</v>
      </c>
      <c r="AG58" s="163">
        <f t="shared" ca="1" si="13"/>
        <v>-40866.315555555557</v>
      </c>
    </row>
    <row r="59" spans="1:33" s="34" customFormat="1" ht="22.9" customHeight="1" outlineLevel="1" x14ac:dyDescent="0.25">
      <c r="A59" s="177" t="s">
        <v>54866</v>
      </c>
      <c r="B59" s="141" t="str">
        <f>'ORC OUR'!$B$588</f>
        <v>TRECHOS DE TRANSIÇÃO DO CANAL</v>
      </c>
      <c r="C59" s="173">
        <f ca="1">'ORC OUR'!$J$588/D59</f>
        <v>40866.315555555557</v>
      </c>
      <c r="D59" s="178">
        <v>9</v>
      </c>
      <c r="E59" s="267"/>
      <c r="F59" s="155"/>
      <c r="G59" s="155"/>
      <c r="H59" s="155"/>
      <c r="I59" s="155"/>
      <c r="J59" s="155"/>
      <c r="K59" s="267"/>
      <c r="L59" s="155"/>
      <c r="M59" s="155"/>
      <c r="N59" s="166">
        <f t="shared" si="20"/>
        <v>0</v>
      </c>
      <c r="O59" s="166">
        <f t="shared" si="21"/>
        <v>0</v>
      </c>
      <c r="P59" s="166">
        <f t="shared" si="22"/>
        <v>0</v>
      </c>
      <c r="Q59" s="5"/>
      <c r="R59" s="5"/>
      <c r="S59" s="17"/>
      <c r="T59" s="111"/>
      <c r="U59" s="5"/>
      <c r="V59" s="26"/>
      <c r="W59" s="6"/>
      <c r="X59" s="5"/>
      <c r="Y59" s="5"/>
      <c r="Z59" s="5"/>
      <c r="AA59" s="5"/>
      <c r="AB59" s="5"/>
      <c r="AC59" s="5"/>
      <c r="AD59" s="5"/>
      <c r="AE59" s="5"/>
      <c r="AF59" s="164">
        <f t="shared" si="12"/>
        <v>0</v>
      </c>
      <c r="AG59" s="163">
        <f t="shared" ca="1" si="13"/>
        <v>-40866.315555555557</v>
      </c>
    </row>
    <row r="60" spans="1:33" s="34" customFormat="1" ht="22.9" customHeight="1" outlineLevel="1" x14ac:dyDescent="0.25">
      <c r="A60" s="177" t="s">
        <v>54867</v>
      </c>
      <c r="B60" s="141" t="str">
        <f>'ORC OUR'!$B$588</f>
        <v>TRECHOS DE TRANSIÇÃO DO CANAL</v>
      </c>
      <c r="C60" s="173">
        <f ca="1">'ORC OUR'!$J$588/D60</f>
        <v>40866.315555555557</v>
      </c>
      <c r="D60" s="178">
        <v>9</v>
      </c>
      <c r="E60" s="267"/>
      <c r="F60" s="155"/>
      <c r="G60" s="155"/>
      <c r="H60" s="155"/>
      <c r="I60" s="155"/>
      <c r="J60" s="155"/>
      <c r="K60" s="267"/>
      <c r="L60" s="155"/>
      <c r="M60" s="155"/>
      <c r="N60" s="166">
        <f t="shared" si="20"/>
        <v>0</v>
      </c>
      <c r="O60" s="166">
        <f t="shared" si="21"/>
        <v>0</v>
      </c>
      <c r="P60" s="166">
        <f t="shared" si="22"/>
        <v>0</v>
      </c>
      <c r="Q60" s="5"/>
      <c r="R60" s="5"/>
      <c r="S60" s="17"/>
      <c r="T60" s="111"/>
      <c r="U60" s="5"/>
      <c r="V60" s="26"/>
      <c r="W60" s="6"/>
      <c r="X60" s="5"/>
      <c r="Y60" s="5"/>
      <c r="Z60" s="5"/>
      <c r="AA60" s="5"/>
      <c r="AB60" s="5"/>
      <c r="AC60" s="5"/>
      <c r="AD60" s="5"/>
      <c r="AE60" s="5"/>
      <c r="AF60" s="164">
        <f t="shared" si="12"/>
        <v>0</v>
      </c>
      <c r="AG60" s="163">
        <f t="shared" ca="1" si="13"/>
        <v>-40866.315555555557</v>
      </c>
    </row>
    <row r="61" spans="1:33" s="34" customFormat="1" ht="22.9" customHeight="1" outlineLevel="1" x14ac:dyDescent="0.25">
      <c r="A61" s="177" t="s">
        <v>54868</v>
      </c>
      <c r="B61" s="141" t="str">
        <f>'ORC OUR'!$B$588</f>
        <v>TRECHOS DE TRANSIÇÃO DO CANAL</v>
      </c>
      <c r="C61" s="173">
        <f ca="1">'ORC OUR'!$J$588/D61</f>
        <v>40866.315555555557</v>
      </c>
      <c r="D61" s="178">
        <v>9</v>
      </c>
      <c r="E61" s="267"/>
      <c r="F61" s="155"/>
      <c r="G61" s="155"/>
      <c r="H61" s="155"/>
      <c r="I61" s="155"/>
      <c r="J61" s="155"/>
      <c r="K61" s="267"/>
      <c r="L61" s="155"/>
      <c r="M61" s="155"/>
      <c r="N61" s="166">
        <f t="shared" si="20"/>
        <v>0</v>
      </c>
      <c r="O61" s="166">
        <f t="shared" si="21"/>
        <v>0</v>
      </c>
      <c r="P61" s="166">
        <f t="shared" si="22"/>
        <v>0</v>
      </c>
      <c r="Q61" s="5"/>
      <c r="R61" s="5"/>
      <c r="S61" s="17"/>
      <c r="T61" s="111"/>
      <c r="U61" s="5"/>
      <c r="V61" s="26"/>
      <c r="W61" s="6"/>
      <c r="X61" s="5"/>
      <c r="Y61" s="5"/>
      <c r="Z61" s="5"/>
      <c r="AA61" s="5"/>
      <c r="AB61" s="5"/>
      <c r="AC61" s="5"/>
      <c r="AD61" s="5"/>
      <c r="AE61" s="5"/>
      <c r="AF61" s="164">
        <f t="shared" si="12"/>
        <v>0</v>
      </c>
      <c r="AG61" s="163">
        <f t="shared" ca="1" si="13"/>
        <v>-40866.315555555557</v>
      </c>
    </row>
    <row r="62" spans="1:33" s="34" customFormat="1" ht="22.9" customHeight="1" outlineLevel="1" x14ac:dyDescent="0.25">
      <c r="A62" s="177" t="s">
        <v>54869</v>
      </c>
      <c r="B62" s="141" t="str">
        <f>'ORC OUR'!$B$588</f>
        <v>TRECHOS DE TRANSIÇÃO DO CANAL</v>
      </c>
      <c r="C62" s="173">
        <f ca="1">'ORC OUR'!$J$588/D62</f>
        <v>40866.315555555557</v>
      </c>
      <c r="D62" s="178">
        <v>9</v>
      </c>
      <c r="E62" s="267"/>
      <c r="F62" s="155"/>
      <c r="G62" s="155"/>
      <c r="H62" s="155"/>
      <c r="I62" s="155"/>
      <c r="J62" s="155"/>
      <c r="K62" s="267"/>
      <c r="L62" s="155"/>
      <c r="M62" s="155"/>
      <c r="N62" s="166">
        <f t="shared" si="20"/>
        <v>0</v>
      </c>
      <c r="O62" s="166">
        <f t="shared" si="21"/>
        <v>0</v>
      </c>
      <c r="P62" s="166">
        <f t="shared" si="22"/>
        <v>0</v>
      </c>
      <c r="Q62" s="5"/>
      <c r="R62" s="5"/>
      <c r="S62" s="17"/>
      <c r="T62" s="111"/>
      <c r="U62" s="5"/>
      <c r="V62" s="26"/>
      <c r="W62" s="6"/>
      <c r="X62" s="5"/>
      <c r="Y62" s="5"/>
      <c r="Z62" s="5"/>
      <c r="AA62" s="5"/>
      <c r="AB62" s="5"/>
      <c r="AC62" s="5"/>
      <c r="AD62" s="5"/>
      <c r="AE62" s="5"/>
      <c r="AF62" s="164">
        <f t="shared" si="12"/>
        <v>0</v>
      </c>
      <c r="AG62" s="163">
        <f t="shared" ca="1" si="13"/>
        <v>-40866.315555555557</v>
      </c>
    </row>
    <row r="63" spans="1:33" s="34" customFormat="1" ht="22.9" customHeight="1" outlineLevel="1" x14ac:dyDescent="0.25">
      <c r="A63" s="177" t="s">
        <v>54870</v>
      </c>
      <c r="B63" s="141" t="str">
        <f>'ORC OUR'!$B$588</f>
        <v>TRECHOS DE TRANSIÇÃO DO CANAL</v>
      </c>
      <c r="C63" s="173">
        <f ca="1">'ORC OUR'!$J$588/D63</f>
        <v>40866.315555555557</v>
      </c>
      <c r="D63" s="178">
        <v>9</v>
      </c>
      <c r="E63" s="267"/>
      <c r="F63" s="155"/>
      <c r="G63" s="155"/>
      <c r="H63" s="155"/>
      <c r="I63" s="155"/>
      <c r="J63" s="155"/>
      <c r="K63" s="267"/>
      <c r="L63" s="155"/>
      <c r="M63" s="155"/>
      <c r="N63" s="166">
        <f t="shared" si="20"/>
        <v>0</v>
      </c>
      <c r="O63" s="166">
        <f t="shared" si="21"/>
        <v>0</v>
      </c>
      <c r="P63" s="166">
        <f t="shared" si="22"/>
        <v>0</v>
      </c>
      <c r="Q63" s="5"/>
      <c r="R63" s="5"/>
      <c r="S63" s="17"/>
      <c r="T63" s="111"/>
      <c r="U63" s="5"/>
      <c r="V63" s="26"/>
      <c r="W63" s="6"/>
      <c r="X63" s="5"/>
      <c r="Y63" s="5"/>
      <c r="Z63" s="5"/>
      <c r="AA63" s="5"/>
      <c r="AB63" s="5"/>
      <c r="AC63" s="5"/>
      <c r="AD63" s="5"/>
      <c r="AE63" s="5"/>
      <c r="AF63" s="164">
        <f t="shared" si="12"/>
        <v>0</v>
      </c>
      <c r="AG63" s="163">
        <f t="shared" ca="1" si="13"/>
        <v>-40866.315555555557</v>
      </c>
    </row>
    <row r="64" spans="1:33" s="34" customFormat="1" ht="22.9" customHeight="1" outlineLevel="1" x14ac:dyDescent="0.25">
      <c r="A64" s="177" t="s">
        <v>54871</v>
      </c>
      <c r="B64" s="141" t="str">
        <f>'ORC OUR'!$B$588</f>
        <v>TRECHOS DE TRANSIÇÃO DO CANAL</v>
      </c>
      <c r="C64" s="173">
        <f ca="1">'ORC OUR'!$J$588/D64</f>
        <v>40866.315555555557</v>
      </c>
      <c r="D64" s="178">
        <v>9</v>
      </c>
      <c r="E64" s="267"/>
      <c r="F64" s="155"/>
      <c r="G64" s="155"/>
      <c r="H64" s="155"/>
      <c r="I64" s="155"/>
      <c r="J64" s="155"/>
      <c r="K64" s="267"/>
      <c r="L64" s="155"/>
      <c r="M64" s="155"/>
      <c r="N64" s="166">
        <f t="shared" ref="N64:P64" si="23">M64</f>
        <v>0</v>
      </c>
      <c r="O64" s="166">
        <f t="shared" si="23"/>
        <v>0</v>
      </c>
      <c r="P64" s="166">
        <f t="shared" si="23"/>
        <v>0</v>
      </c>
      <c r="Q64" s="5"/>
      <c r="R64" s="5"/>
      <c r="S64" s="17"/>
      <c r="T64" s="111"/>
      <c r="U64" s="5"/>
      <c r="V64" s="26"/>
      <c r="W64" s="6"/>
      <c r="X64" s="5"/>
      <c r="Y64" s="5"/>
      <c r="Z64" s="5"/>
      <c r="AA64" s="5"/>
      <c r="AB64" s="5"/>
      <c r="AC64" s="5"/>
      <c r="AD64" s="5"/>
      <c r="AE64" s="5"/>
      <c r="AF64" s="164">
        <f t="shared" si="12"/>
        <v>0</v>
      </c>
      <c r="AG64" s="163">
        <f t="shared" ca="1" si="13"/>
        <v>-40866.315555555557</v>
      </c>
    </row>
    <row r="65" spans="1:33" s="34" customFormat="1" ht="22.9" customHeight="1" outlineLevel="1" x14ac:dyDescent="0.25">
      <c r="A65" s="177" t="s">
        <v>54872</v>
      </c>
      <c r="B65" s="141" t="str">
        <f>'ORC OUR'!$B$610</f>
        <v>TRECHOS DE TRANSIÇÃO - CANAL PARA OAE</v>
      </c>
      <c r="C65" s="173">
        <f ca="1">'ORC OUR'!$J$610/D65</f>
        <v>23354.705555555556</v>
      </c>
      <c r="D65" s="178">
        <v>9</v>
      </c>
      <c r="E65" s="267"/>
      <c r="F65" s="155"/>
      <c r="G65" s="155"/>
      <c r="H65" s="166">
        <f t="shared" ca="1" si="19"/>
        <v>2594.9672839506175</v>
      </c>
      <c r="I65" s="155"/>
      <c r="J65" s="155"/>
      <c r="K65" s="267"/>
      <c r="L65" s="155"/>
      <c r="M65" s="155"/>
      <c r="N65" s="166">
        <f t="shared" ref="N65:P65" si="24">M65</f>
        <v>0</v>
      </c>
      <c r="O65" s="166">
        <f t="shared" si="24"/>
        <v>0</v>
      </c>
      <c r="P65" s="166">
        <f t="shared" si="24"/>
        <v>0</v>
      </c>
      <c r="Q65" s="5"/>
      <c r="R65" s="5"/>
      <c r="S65" s="17"/>
      <c r="T65" s="111"/>
      <c r="U65" s="5"/>
      <c r="V65" s="26"/>
      <c r="W65" s="6"/>
      <c r="X65" s="5"/>
      <c r="Y65" s="5"/>
      <c r="Z65" s="5"/>
      <c r="AA65" s="5"/>
      <c r="AB65" s="5"/>
      <c r="AC65" s="5"/>
      <c r="AD65" s="5"/>
      <c r="AE65" s="5"/>
      <c r="AF65" s="164">
        <f t="shared" ca="1" si="12"/>
        <v>2594.9672839506175</v>
      </c>
      <c r="AG65" s="163">
        <f t="shared" ca="1" si="13"/>
        <v>-20759.73827160494</v>
      </c>
    </row>
    <row r="66" spans="1:33" s="34" customFormat="1" ht="22.9" customHeight="1" outlineLevel="1" x14ac:dyDescent="0.25">
      <c r="A66" s="177" t="s">
        <v>54873</v>
      </c>
      <c r="B66" s="141" t="str">
        <f>'ORC OUR'!$B$610</f>
        <v>TRECHOS DE TRANSIÇÃO - CANAL PARA OAE</v>
      </c>
      <c r="C66" s="173">
        <f ca="1">'ORC OUR'!$J$610/D66</f>
        <v>23354.705555555556</v>
      </c>
      <c r="D66" s="178">
        <v>9</v>
      </c>
      <c r="E66" s="267"/>
      <c r="F66" s="155"/>
      <c r="G66" s="155"/>
      <c r="H66" s="155"/>
      <c r="I66" s="155"/>
      <c r="J66" s="155"/>
      <c r="K66" s="267"/>
      <c r="L66" s="155"/>
      <c r="M66" s="155"/>
      <c r="N66" s="166">
        <f t="shared" ref="N66:P66" si="25">M66</f>
        <v>0</v>
      </c>
      <c r="O66" s="166">
        <f t="shared" si="25"/>
        <v>0</v>
      </c>
      <c r="P66" s="166">
        <f t="shared" si="25"/>
        <v>0</v>
      </c>
      <c r="Q66" s="5"/>
      <c r="R66" s="5"/>
      <c r="S66" s="17"/>
      <c r="T66" s="111"/>
      <c r="U66" s="5"/>
      <c r="V66" s="26"/>
      <c r="W66" s="6"/>
      <c r="X66" s="5"/>
      <c r="Y66" s="5"/>
      <c r="Z66" s="5"/>
      <c r="AA66" s="5"/>
      <c r="AB66" s="5"/>
      <c r="AC66" s="5"/>
      <c r="AD66" s="5"/>
      <c r="AE66" s="5"/>
      <c r="AF66" s="164">
        <f t="shared" si="12"/>
        <v>0</v>
      </c>
      <c r="AG66" s="163">
        <f t="shared" ca="1" si="13"/>
        <v>-23354.705555555556</v>
      </c>
    </row>
    <row r="67" spans="1:33" s="34" customFormat="1" ht="22.9" customHeight="1" outlineLevel="1" x14ac:dyDescent="0.25">
      <c r="A67" s="177" t="s">
        <v>54874</v>
      </c>
      <c r="B67" s="141" t="str">
        <f>'ORC OUR'!$B$610</f>
        <v>TRECHOS DE TRANSIÇÃO - CANAL PARA OAE</v>
      </c>
      <c r="C67" s="173">
        <f ca="1">'ORC OUR'!$J$610/D67</f>
        <v>23354.705555555556</v>
      </c>
      <c r="D67" s="178">
        <v>9</v>
      </c>
      <c r="E67" s="267"/>
      <c r="F67" s="155"/>
      <c r="G67" s="155"/>
      <c r="H67" s="155"/>
      <c r="I67" s="155"/>
      <c r="J67" s="155"/>
      <c r="K67" s="267"/>
      <c r="L67" s="155"/>
      <c r="M67" s="155"/>
      <c r="N67" s="166">
        <f t="shared" ref="N67:P67" si="26">M67</f>
        <v>0</v>
      </c>
      <c r="O67" s="166">
        <f t="shared" si="26"/>
        <v>0</v>
      </c>
      <c r="P67" s="166">
        <f t="shared" si="26"/>
        <v>0</v>
      </c>
      <c r="Q67" s="5"/>
      <c r="R67" s="5"/>
      <c r="S67" s="17"/>
      <c r="T67" s="111"/>
      <c r="U67" s="5"/>
      <c r="V67" s="26"/>
      <c r="W67" s="6"/>
      <c r="X67" s="5"/>
      <c r="Y67" s="5"/>
      <c r="Z67" s="5"/>
      <c r="AA67" s="5"/>
      <c r="AB67" s="5"/>
      <c r="AC67" s="5"/>
      <c r="AD67" s="5"/>
      <c r="AE67" s="5"/>
      <c r="AF67" s="164">
        <f t="shared" si="12"/>
        <v>0</v>
      </c>
      <c r="AG67" s="163">
        <f t="shared" ca="1" si="13"/>
        <v>-23354.705555555556</v>
      </c>
    </row>
    <row r="68" spans="1:33" s="34" customFormat="1" ht="22.9" customHeight="1" outlineLevel="1" x14ac:dyDescent="0.25">
      <c r="A68" s="177" t="s">
        <v>54875</v>
      </c>
      <c r="B68" s="141" t="str">
        <f>'ORC OUR'!$B$610</f>
        <v>TRECHOS DE TRANSIÇÃO - CANAL PARA OAE</v>
      </c>
      <c r="C68" s="173">
        <f ca="1">'ORC OUR'!$J$610/D68</f>
        <v>23354.705555555556</v>
      </c>
      <c r="D68" s="178">
        <v>9</v>
      </c>
      <c r="E68" s="267"/>
      <c r="F68" s="155"/>
      <c r="G68" s="155"/>
      <c r="H68" s="155"/>
      <c r="I68" s="155"/>
      <c r="J68" s="155"/>
      <c r="K68" s="267"/>
      <c r="L68" s="155"/>
      <c r="M68" s="155"/>
      <c r="N68" s="166">
        <f t="shared" ref="N68:P68" si="27">M68</f>
        <v>0</v>
      </c>
      <c r="O68" s="166">
        <f t="shared" si="27"/>
        <v>0</v>
      </c>
      <c r="P68" s="166">
        <f t="shared" si="27"/>
        <v>0</v>
      </c>
      <c r="Q68" s="5"/>
      <c r="R68" s="5"/>
      <c r="S68" s="17"/>
      <c r="T68" s="111"/>
      <c r="U68" s="5"/>
      <c r="V68" s="26"/>
      <c r="W68" s="6"/>
      <c r="X68" s="5"/>
      <c r="Y68" s="5"/>
      <c r="Z68" s="5"/>
      <c r="AA68" s="5"/>
      <c r="AB68" s="5"/>
      <c r="AC68" s="5"/>
      <c r="AD68" s="5"/>
      <c r="AE68" s="5"/>
      <c r="AF68" s="164">
        <f t="shared" si="12"/>
        <v>0</v>
      </c>
      <c r="AG68" s="163">
        <f t="shared" ca="1" si="13"/>
        <v>-23354.705555555556</v>
      </c>
    </row>
    <row r="69" spans="1:33" s="34" customFormat="1" ht="22.9" customHeight="1" outlineLevel="1" x14ac:dyDescent="0.25">
      <c r="A69" s="177" t="s">
        <v>54876</v>
      </c>
      <c r="B69" s="141" t="str">
        <f>'ORC OUR'!$B$610</f>
        <v>TRECHOS DE TRANSIÇÃO - CANAL PARA OAE</v>
      </c>
      <c r="C69" s="173">
        <f ca="1">'ORC OUR'!$J$610/D69</f>
        <v>23354.705555555556</v>
      </c>
      <c r="D69" s="178">
        <v>9</v>
      </c>
      <c r="E69" s="267"/>
      <c r="F69" s="155"/>
      <c r="G69" s="155"/>
      <c r="H69" s="155"/>
      <c r="I69" s="155"/>
      <c r="J69" s="155"/>
      <c r="K69" s="267"/>
      <c r="L69" s="155"/>
      <c r="M69" s="155"/>
      <c r="N69" s="166">
        <f t="shared" ref="N69:N73" si="28">M69</f>
        <v>0</v>
      </c>
      <c r="O69" s="166">
        <f t="shared" ref="O69:O73" si="29">N69</f>
        <v>0</v>
      </c>
      <c r="P69" s="166">
        <f t="shared" ref="P69:P73" si="30">O69</f>
        <v>0</v>
      </c>
      <c r="Q69" s="5"/>
      <c r="R69" s="5"/>
      <c r="S69" s="17"/>
      <c r="T69" s="111"/>
      <c r="U69" s="5"/>
      <c r="V69" s="26"/>
      <c r="W69" s="6"/>
      <c r="X69" s="5"/>
      <c r="Y69" s="5"/>
      <c r="Z69" s="5"/>
      <c r="AA69" s="5"/>
      <c r="AB69" s="5"/>
      <c r="AC69" s="5"/>
      <c r="AD69" s="5"/>
      <c r="AE69" s="5"/>
      <c r="AF69" s="164">
        <f t="shared" si="12"/>
        <v>0</v>
      </c>
      <c r="AG69" s="163">
        <f t="shared" ca="1" si="13"/>
        <v>-23354.705555555556</v>
      </c>
    </row>
    <row r="70" spans="1:33" s="34" customFormat="1" ht="22.9" customHeight="1" outlineLevel="1" x14ac:dyDescent="0.25">
      <c r="A70" s="177" t="s">
        <v>54877</v>
      </c>
      <c r="B70" s="141" t="str">
        <f>'ORC OUR'!$B$610</f>
        <v>TRECHOS DE TRANSIÇÃO - CANAL PARA OAE</v>
      </c>
      <c r="C70" s="173">
        <f ca="1">'ORC OUR'!$J$610/D70</f>
        <v>23354.705555555556</v>
      </c>
      <c r="D70" s="178">
        <v>9</v>
      </c>
      <c r="E70" s="267"/>
      <c r="F70" s="155"/>
      <c r="G70" s="155"/>
      <c r="H70" s="155"/>
      <c r="I70" s="155"/>
      <c r="J70" s="155"/>
      <c r="K70" s="267"/>
      <c r="L70" s="155"/>
      <c r="M70" s="155"/>
      <c r="N70" s="166">
        <f t="shared" si="28"/>
        <v>0</v>
      </c>
      <c r="O70" s="166">
        <f t="shared" si="29"/>
        <v>0</v>
      </c>
      <c r="P70" s="166">
        <f t="shared" si="30"/>
        <v>0</v>
      </c>
      <c r="Q70" s="5"/>
      <c r="R70" s="5"/>
      <c r="S70" s="17"/>
      <c r="T70" s="111"/>
      <c r="U70" s="5"/>
      <c r="V70" s="26"/>
      <c r="W70" s="6"/>
      <c r="X70" s="5"/>
      <c r="Y70" s="5"/>
      <c r="Z70" s="5"/>
      <c r="AA70" s="5"/>
      <c r="AB70" s="5"/>
      <c r="AC70" s="5"/>
      <c r="AD70" s="5"/>
      <c r="AE70" s="5"/>
      <c r="AF70" s="164">
        <f t="shared" si="12"/>
        <v>0</v>
      </c>
      <c r="AG70" s="163">
        <f t="shared" ca="1" si="13"/>
        <v>-23354.705555555556</v>
      </c>
    </row>
    <row r="71" spans="1:33" s="34" customFormat="1" ht="22.9" customHeight="1" outlineLevel="1" x14ac:dyDescent="0.25">
      <c r="A71" s="177" t="s">
        <v>54878</v>
      </c>
      <c r="B71" s="141" t="str">
        <f>'ORC OUR'!$B$610</f>
        <v>TRECHOS DE TRANSIÇÃO - CANAL PARA OAE</v>
      </c>
      <c r="C71" s="173">
        <f ca="1">'ORC OUR'!$J$610/D71</f>
        <v>23354.705555555556</v>
      </c>
      <c r="D71" s="178">
        <v>9</v>
      </c>
      <c r="E71" s="267"/>
      <c r="F71" s="155"/>
      <c r="G71" s="155"/>
      <c r="H71" s="155"/>
      <c r="I71" s="155"/>
      <c r="J71" s="155"/>
      <c r="K71" s="267"/>
      <c r="L71" s="155"/>
      <c r="M71" s="155"/>
      <c r="N71" s="166">
        <f t="shared" si="28"/>
        <v>0</v>
      </c>
      <c r="O71" s="166">
        <f t="shared" si="29"/>
        <v>0</v>
      </c>
      <c r="P71" s="166">
        <f t="shared" si="30"/>
        <v>0</v>
      </c>
      <c r="Q71" s="5"/>
      <c r="R71" s="5"/>
      <c r="S71" s="17"/>
      <c r="T71" s="111"/>
      <c r="U71" s="5"/>
      <c r="V71" s="26"/>
      <c r="W71" s="6"/>
      <c r="X71" s="5"/>
      <c r="Y71" s="5"/>
      <c r="Z71" s="5"/>
      <c r="AA71" s="5"/>
      <c r="AB71" s="5"/>
      <c r="AC71" s="5"/>
      <c r="AD71" s="5"/>
      <c r="AE71" s="5"/>
      <c r="AF71" s="164">
        <f t="shared" si="12"/>
        <v>0</v>
      </c>
      <c r="AG71" s="163">
        <f t="shared" ca="1" si="13"/>
        <v>-23354.705555555556</v>
      </c>
    </row>
    <row r="72" spans="1:33" s="34" customFormat="1" ht="22.9" customHeight="1" outlineLevel="1" x14ac:dyDescent="0.25">
      <c r="A72" s="177" t="s">
        <v>54879</v>
      </c>
      <c r="B72" s="141" t="str">
        <f>'ORC OUR'!$B$610</f>
        <v>TRECHOS DE TRANSIÇÃO - CANAL PARA OAE</v>
      </c>
      <c r="C72" s="173">
        <f ca="1">'ORC OUR'!$J$610/D72</f>
        <v>23354.705555555556</v>
      </c>
      <c r="D72" s="178">
        <v>9</v>
      </c>
      <c r="E72" s="267"/>
      <c r="F72" s="155"/>
      <c r="G72" s="155"/>
      <c r="H72" s="155"/>
      <c r="I72" s="155"/>
      <c r="J72" s="155"/>
      <c r="K72" s="267"/>
      <c r="L72" s="155"/>
      <c r="M72" s="155"/>
      <c r="N72" s="166">
        <f t="shared" si="28"/>
        <v>0</v>
      </c>
      <c r="O72" s="166">
        <f t="shared" si="29"/>
        <v>0</v>
      </c>
      <c r="P72" s="166">
        <f t="shared" si="30"/>
        <v>0</v>
      </c>
      <c r="Q72" s="5"/>
      <c r="R72" s="5"/>
      <c r="S72" s="17"/>
      <c r="T72" s="111"/>
      <c r="U72" s="5"/>
      <c r="V72" s="26"/>
      <c r="W72" s="6"/>
      <c r="X72" s="5"/>
      <c r="Y72" s="5"/>
      <c r="Z72" s="5"/>
      <c r="AA72" s="5"/>
      <c r="AB72" s="5"/>
      <c r="AC72" s="5"/>
      <c r="AD72" s="5"/>
      <c r="AE72" s="5"/>
      <c r="AF72" s="164">
        <f t="shared" si="12"/>
        <v>0</v>
      </c>
      <c r="AG72" s="163">
        <f t="shared" ca="1" si="13"/>
        <v>-23354.705555555556</v>
      </c>
    </row>
    <row r="73" spans="1:33" s="34" customFormat="1" ht="22.9" customHeight="1" outlineLevel="1" thickBot="1" x14ac:dyDescent="0.3">
      <c r="A73" s="177" t="s">
        <v>54880</v>
      </c>
      <c r="B73" s="141" t="str">
        <f>'ORC OUR'!$B$610</f>
        <v>TRECHOS DE TRANSIÇÃO - CANAL PARA OAE</v>
      </c>
      <c r="C73" s="173">
        <f ca="1">'ORC OUR'!$J$610/D73</f>
        <v>23354.705555555556</v>
      </c>
      <c r="D73" s="178">
        <v>9</v>
      </c>
      <c r="E73" s="267"/>
      <c r="F73" s="155"/>
      <c r="G73" s="155"/>
      <c r="H73" s="155"/>
      <c r="I73" s="155"/>
      <c r="J73" s="155"/>
      <c r="K73" s="267"/>
      <c r="L73" s="155"/>
      <c r="M73" s="155"/>
      <c r="N73" s="166">
        <f t="shared" si="28"/>
        <v>0</v>
      </c>
      <c r="O73" s="166">
        <f t="shared" si="29"/>
        <v>0</v>
      </c>
      <c r="P73" s="166">
        <f t="shared" si="30"/>
        <v>0</v>
      </c>
      <c r="Q73" s="5"/>
      <c r="R73" s="5"/>
      <c r="S73" s="17"/>
      <c r="T73" s="111"/>
      <c r="U73" s="5"/>
      <c r="V73" s="26"/>
      <c r="W73" s="6"/>
      <c r="X73" s="5"/>
      <c r="Y73" s="5"/>
      <c r="Z73" s="5"/>
      <c r="AA73" s="5"/>
      <c r="AB73" s="5"/>
      <c r="AC73" s="5"/>
      <c r="AD73" s="5"/>
      <c r="AE73" s="5"/>
      <c r="AF73" s="164">
        <f t="shared" si="12"/>
        <v>0</v>
      </c>
      <c r="AG73" s="163">
        <f t="shared" ca="1" si="13"/>
        <v>-23354.705555555556</v>
      </c>
    </row>
    <row r="74" spans="1:33" s="33" customFormat="1" ht="16.149999999999999" customHeight="1" thickBot="1" x14ac:dyDescent="0.3">
      <c r="A74" s="165" t="s">
        <v>18515</v>
      </c>
      <c r="B74" s="275" t="str">
        <f>'ORC OUR'!$B$632</f>
        <v>SUBSTITUIÇÃO DE PONTES AO LONGO DO CANAL DO RIBEIRÃO DO OURO</v>
      </c>
      <c r="C74" s="172"/>
      <c r="D74" s="273"/>
      <c r="E74" s="264"/>
      <c r="F74" s="264"/>
      <c r="G74" s="264"/>
      <c r="H74" s="264"/>
      <c r="I74" s="264"/>
      <c r="J74" s="264"/>
      <c r="K74" s="264"/>
      <c r="L74" s="264"/>
      <c r="M74" s="264"/>
      <c r="N74" s="264"/>
      <c r="O74" s="264"/>
      <c r="P74" s="264"/>
      <c r="Q74" s="2"/>
      <c r="R74" s="2"/>
      <c r="S74" s="31"/>
      <c r="T74" s="111"/>
      <c r="U74" s="5"/>
      <c r="V74" s="27"/>
      <c r="W74" s="15"/>
      <c r="X74" s="2"/>
      <c r="Y74" s="2"/>
      <c r="Z74" s="2"/>
      <c r="AA74" s="2"/>
      <c r="AB74" s="2"/>
      <c r="AC74" s="2"/>
      <c r="AD74" s="2"/>
      <c r="AE74" s="2"/>
      <c r="AF74" s="164">
        <f t="shared" si="12"/>
        <v>0</v>
      </c>
      <c r="AG74" s="163">
        <f t="shared" si="13"/>
        <v>0</v>
      </c>
    </row>
    <row r="75" spans="1:33" s="34" customFormat="1" ht="22.9" customHeight="1" outlineLevel="1" x14ac:dyDescent="0.25">
      <c r="A75" s="140" t="s">
        <v>54811</v>
      </c>
      <c r="B75" s="139" t="str">
        <f>'ORC OUR'!$B$633</f>
        <v>PONTE NA ESTACA 33 - RUA IMACULADA CONCEIÇÃO</v>
      </c>
      <c r="C75" s="174">
        <f ca="1">'ORC OUR'!$J$633/D75</f>
        <v>374733.82250000007</v>
      </c>
      <c r="D75" s="270">
        <v>4</v>
      </c>
      <c r="E75" s="271"/>
      <c r="F75" s="271"/>
      <c r="G75" s="265">
        <f ca="1">C75/D75</f>
        <v>93683.455625000017</v>
      </c>
      <c r="H75" s="265">
        <f t="shared" ref="H75:J78" ca="1" si="31">G75</f>
        <v>93683.455625000017</v>
      </c>
      <c r="I75" s="265">
        <f t="shared" ca="1" si="31"/>
        <v>93683.455625000017</v>
      </c>
      <c r="J75" s="265">
        <f t="shared" ca="1" si="31"/>
        <v>93683.455625000017</v>
      </c>
      <c r="K75" s="271"/>
      <c r="L75" s="271"/>
      <c r="M75" s="271"/>
      <c r="N75" s="271"/>
      <c r="O75" s="271"/>
      <c r="P75" s="271"/>
      <c r="Q75" s="5"/>
      <c r="R75" s="5"/>
      <c r="S75" s="17"/>
      <c r="T75" s="111"/>
      <c r="U75" s="5"/>
      <c r="V75" s="26"/>
      <c r="W75" s="6"/>
      <c r="X75" s="5"/>
      <c r="Y75" s="5"/>
      <c r="Z75" s="5"/>
      <c r="AA75" s="5"/>
      <c r="AB75" s="5"/>
      <c r="AC75" s="5"/>
      <c r="AD75" s="5"/>
      <c r="AE75" s="5"/>
      <c r="AF75" s="164">
        <f t="shared" ca="1" si="12"/>
        <v>374733.82250000007</v>
      </c>
      <c r="AG75" s="163">
        <f t="shared" ca="1" si="13"/>
        <v>0</v>
      </c>
    </row>
    <row r="76" spans="1:33" s="34" customFormat="1" ht="22.9" customHeight="1" outlineLevel="1" x14ac:dyDescent="0.25">
      <c r="A76" s="140" t="s">
        <v>54812</v>
      </c>
      <c r="B76" s="139" t="str">
        <f>'ORC OUR'!$B$633</f>
        <v>PONTE NA ESTACA 33 - RUA IMACULADA CONCEIÇÃO</v>
      </c>
      <c r="C76" s="174">
        <f ca="1">'ORC OUR'!$J$633/D76</f>
        <v>374733.82250000007</v>
      </c>
      <c r="D76" s="270">
        <v>4</v>
      </c>
      <c r="E76" s="271"/>
      <c r="F76" s="271"/>
      <c r="G76" s="265">
        <f ca="1">C76/D76</f>
        <v>93683.455625000017</v>
      </c>
      <c r="H76" s="265">
        <f t="shared" ca="1" si="31"/>
        <v>93683.455625000017</v>
      </c>
      <c r="I76" s="265">
        <f t="shared" ca="1" si="31"/>
        <v>93683.455625000017</v>
      </c>
      <c r="J76" s="265">
        <f t="shared" ca="1" si="31"/>
        <v>93683.455625000017</v>
      </c>
      <c r="K76" s="271"/>
      <c r="L76" s="271"/>
      <c r="M76" s="271"/>
      <c r="N76" s="271"/>
      <c r="O76" s="271"/>
      <c r="P76" s="271"/>
      <c r="Q76" s="5"/>
      <c r="R76" s="5"/>
      <c r="S76" s="17"/>
      <c r="T76" s="111"/>
      <c r="U76" s="5"/>
      <c r="V76" s="26"/>
      <c r="W76" s="6"/>
      <c r="X76" s="5"/>
      <c r="Y76" s="5"/>
      <c r="Z76" s="5"/>
      <c r="AA76" s="5"/>
      <c r="AB76" s="5"/>
      <c r="AC76" s="5"/>
      <c r="AD76" s="5"/>
      <c r="AE76" s="5"/>
      <c r="AF76" s="164">
        <f t="shared" ca="1" si="12"/>
        <v>374733.82250000007</v>
      </c>
      <c r="AG76" s="163">
        <f t="shared" ca="1" si="13"/>
        <v>0</v>
      </c>
    </row>
    <row r="77" spans="1:33" s="34" customFormat="1" ht="22.9" customHeight="1" outlineLevel="1" x14ac:dyDescent="0.25">
      <c r="A77" s="140" t="s">
        <v>54813</v>
      </c>
      <c r="B77" s="139" t="str">
        <f>'ORC OUR'!$B$633</f>
        <v>PONTE NA ESTACA 33 - RUA IMACULADA CONCEIÇÃO</v>
      </c>
      <c r="C77" s="174">
        <f ca="1">'ORC OUR'!$J$633/D77</f>
        <v>374733.82250000007</v>
      </c>
      <c r="D77" s="270">
        <v>4</v>
      </c>
      <c r="E77" s="271"/>
      <c r="F77" s="271"/>
      <c r="G77" s="265">
        <f ca="1">C77/D77</f>
        <v>93683.455625000017</v>
      </c>
      <c r="H77" s="265">
        <f t="shared" ca="1" si="31"/>
        <v>93683.455625000017</v>
      </c>
      <c r="I77" s="265">
        <f t="shared" ca="1" si="31"/>
        <v>93683.455625000017</v>
      </c>
      <c r="J77" s="265">
        <f t="shared" ca="1" si="31"/>
        <v>93683.455625000017</v>
      </c>
      <c r="K77" s="271"/>
      <c r="L77" s="271"/>
      <c r="M77" s="271"/>
      <c r="N77" s="271"/>
      <c r="O77" s="271"/>
      <c r="P77" s="271"/>
      <c r="Q77" s="5"/>
      <c r="R77" s="5"/>
      <c r="S77" s="17"/>
      <c r="T77" s="111"/>
      <c r="U77" s="5"/>
      <c r="V77" s="26"/>
      <c r="W77" s="6"/>
      <c r="X77" s="5"/>
      <c r="Y77" s="5"/>
      <c r="Z77" s="5"/>
      <c r="AA77" s="5"/>
      <c r="AB77" s="5"/>
      <c r="AC77" s="5"/>
      <c r="AD77" s="5"/>
      <c r="AE77" s="5"/>
      <c r="AF77" s="164">
        <f t="shared" ref="AF77:AF83" ca="1" si="32">SUM(E77:P77)</f>
        <v>374733.82250000007</v>
      </c>
      <c r="AG77" s="163">
        <f t="shared" ref="AG77:AG83" ca="1" si="33">AF77-C77</f>
        <v>0</v>
      </c>
    </row>
    <row r="78" spans="1:33" s="34" customFormat="1" ht="22.9" customHeight="1" outlineLevel="1" x14ac:dyDescent="0.25">
      <c r="A78" s="140" t="s">
        <v>54881</v>
      </c>
      <c r="B78" s="139" t="str">
        <f>'ORC OUR'!$B$633</f>
        <v>PONTE NA ESTACA 33 - RUA IMACULADA CONCEIÇÃO</v>
      </c>
      <c r="C78" s="174">
        <f ca="1">'ORC OUR'!$J$633/D78</f>
        <v>374733.82250000007</v>
      </c>
      <c r="D78" s="270">
        <v>4</v>
      </c>
      <c r="E78" s="271"/>
      <c r="F78" s="271"/>
      <c r="G78" s="265">
        <f ca="1">C78/D78</f>
        <v>93683.455625000017</v>
      </c>
      <c r="H78" s="265">
        <f t="shared" ca="1" si="31"/>
        <v>93683.455625000017</v>
      </c>
      <c r="I78" s="265">
        <f t="shared" ca="1" si="31"/>
        <v>93683.455625000017</v>
      </c>
      <c r="J78" s="265">
        <f t="shared" ca="1" si="31"/>
        <v>93683.455625000017</v>
      </c>
      <c r="K78" s="271"/>
      <c r="L78" s="271"/>
      <c r="M78" s="271"/>
      <c r="N78" s="271"/>
      <c r="O78" s="271"/>
      <c r="P78" s="271"/>
      <c r="Q78" s="5"/>
      <c r="R78" s="5"/>
      <c r="S78" s="17"/>
      <c r="T78" s="111"/>
      <c r="U78" s="5"/>
      <c r="V78" s="26"/>
      <c r="W78" s="6"/>
      <c r="X78" s="5"/>
      <c r="Y78" s="5"/>
      <c r="Z78" s="5"/>
      <c r="AA78" s="5"/>
      <c r="AB78" s="5"/>
      <c r="AC78" s="5"/>
      <c r="AD78" s="5"/>
      <c r="AE78" s="5"/>
      <c r="AF78" s="164">
        <f t="shared" ca="1" si="32"/>
        <v>374733.82250000007</v>
      </c>
      <c r="AG78" s="163">
        <f t="shared" ca="1" si="33"/>
        <v>0</v>
      </c>
    </row>
    <row r="79" spans="1:33" s="34" customFormat="1" ht="22.9" customHeight="1" outlineLevel="1" x14ac:dyDescent="0.25">
      <c r="A79" s="140" t="s">
        <v>54814</v>
      </c>
      <c r="B79" s="139" t="str">
        <f>'ORC OUR'!$B$714</f>
        <v>PONTE NA ESTACA 61 - RUA WALTER RODRIGUES MOURÃO</v>
      </c>
      <c r="C79" s="174">
        <f ca="1">'ORC OUR'!$J$714/D79</f>
        <v>293054.39999999997</v>
      </c>
      <c r="D79" s="270">
        <v>4</v>
      </c>
      <c r="E79" s="265">
        <f ca="1">C79/D79</f>
        <v>73263.599999999991</v>
      </c>
      <c r="F79" s="265">
        <f t="shared" ref="F79:H82" ca="1" si="34">E79</f>
        <v>73263.599999999991</v>
      </c>
      <c r="G79" s="265">
        <f t="shared" ca="1" si="34"/>
        <v>73263.599999999991</v>
      </c>
      <c r="H79" s="265">
        <f t="shared" ca="1" si="34"/>
        <v>73263.599999999991</v>
      </c>
      <c r="I79" s="271"/>
      <c r="J79" s="271"/>
      <c r="K79" s="271"/>
      <c r="L79" s="271"/>
      <c r="M79" s="271"/>
      <c r="N79" s="271"/>
      <c r="O79" s="271"/>
      <c r="P79" s="271"/>
      <c r="Q79" s="5"/>
      <c r="R79" s="5"/>
      <c r="S79" s="17"/>
      <c r="T79" s="111"/>
      <c r="U79" s="5"/>
      <c r="V79" s="26"/>
      <c r="W79" s="6"/>
      <c r="X79" s="5"/>
      <c r="Y79" s="5"/>
      <c r="Z79" s="5"/>
      <c r="AA79" s="5"/>
      <c r="AB79" s="5"/>
      <c r="AC79" s="5"/>
      <c r="AD79" s="5"/>
      <c r="AE79" s="5"/>
      <c r="AF79" s="164">
        <f t="shared" ca="1" si="32"/>
        <v>293054.39999999997</v>
      </c>
      <c r="AG79" s="163">
        <f t="shared" ca="1" si="33"/>
        <v>0</v>
      </c>
    </row>
    <row r="80" spans="1:33" s="34" customFormat="1" ht="22.9" customHeight="1" outlineLevel="1" x14ac:dyDescent="0.25">
      <c r="A80" s="140" t="s">
        <v>54815</v>
      </c>
      <c r="B80" s="139" t="str">
        <f>'ORC OUR'!$B$714</f>
        <v>PONTE NA ESTACA 61 - RUA WALTER RODRIGUES MOURÃO</v>
      </c>
      <c r="C80" s="174">
        <f ca="1">'ORC OUR'!$J$714/D80</f>
        <v>293054.39999999997</v>
      </c>
      <c r="D80" s="270">
        <v>4</v>
      </c>
      <c r="E80" s="265">
        <f ca="1">C80/D80</f>
        <v>73263.599999999991</v>
      </c>
      <c r="F80" s="265">
        <f t="shared" ca="1" si="34"/>
        <v>73263.599999999991</v>
      </c>
      <c r="G80" s="265">
        <f t="shared" ca="1" si="34"/>
        <v>73263.599999999991</v>
      </c>
      <c r="H80" s="265">
        <f t="shared" ca="1" si="34"/>
        <v>73263.599999999991</v>
      </c>
      <c r="I80" s="271"/>
      <c r="J80" s="271"/>
      <c r="K80" s="271"/>
      <c r="L80" s="271"/>
      <c r="M80" s="271"/>
      <c r="N80" s="271"/>
      <c r="O80" s="271"/>
      <c r="P80" s="271"/>
      <c r="Q80" s="5"/>
      <c r="R80" s="5"/>
      <c r="S80" s="17"/>
      <c r="T80" s="111"/>
      <c r="U80" s="5"/>
      <c r="V80" s="26"/>
      <c r="W80" s="6"/>
      <c r="X80" s="5"/>
      <c r="Y80" s="5"/>
      <c r="Z80" s="5"/>
      <c r="AA80" s="5"/>
      <c r="AB80" s="5"/>
      <c r="AC80" s="5"/>
      <c r="AD80" s="5"/>
      <c r="AE80" s="5"/>
      <c r="AF80" s="164">
        <f t="shared" ca="1" si="32"/>
        <v>293054.39999999997</v>
      </c>
      <c r="AG80" s="163">
        <f t="shared" ca="1" si="33"/>
        <v>0</v>
      </c>
    </row>
    <row r="81" spans="1:33" s="34" customFormat="1" ht="22.9" customHeight="1" outlineLevel="1" x14ac:dyDescent="0.25">
      <c r="A81" s="140" t="s">
        <v>54816</v>
      </c>
      <c r="B81" s="139" t="str">
        <f>'ORC OUR'!$B$714</f>
        <v>PONTE NA ESTACA 61 - RUA WALTER RODRIGUES MOURÃO</v>
      </c>
      <c r="C81" s="174">
        <f ca="1">'ORC OUR'!$J$714/D81</f>
        <v>293054.39999999997</v>
      </c>
      <c r="D81" s="270">
        <v>4</v>
      </c>
      <c r="E81" s="265">
        <f ca="1">C81/D81</f>
        <v>73263.599999999991</v>
      </c>
      <c r="F81" s="265">
        <f t="shared" ca="1" si="34"/>
        <v>73263.599999999991</v>
      </c>
      <c r="G81" s="265">
        <f t="shared" ca="1" si="34"/>
        <v>73263.599999999991</v>
      </c>
      <c r="H81" s="265">
        <f t="shared" ca="1" si="34"/>
        <v>73263.599999999991</v>
      </c>
      <c r="I81" s="271"/>
      <c r="J81" s="271"/>
      <c r="K81" s="271"/>
      <c r="L81" s="271"/>
      <c r="M81" s="271"/>
      <c r="N81" s="271"/>
      <c r="O81" s="271"/>
      <c r="P81" s="271"/>
      <c r="Q81" s="5"/>
      <c r="R81" s="5"/>
      <c r="S81" s="17"/>
      <c r="T81" s="111"/>
      <c r="U81" s="5"/>
      <c r="V81" s="26"/>
      <c r="W81" s="6"/>
      <c r="X81" s="5"/>
      <c r="Y81" s="5"/>
      <c r="Z81" s="5"/>
      <c r="AA81" s="5"/>
      <c r="AB81" s="5"/>
      <c r="AC81" s="5"/>
      <c r="AD81" s="5"/>
      <c r="AE81" s="5"/>
      <c r="AF81" s="164">
        <f t="shared" ca="1" si="32"/>
        <v>293054.39999999997</v>
      </c>
      <c r="AG81" s="163">
        <f t="shared" ca="1" si="33"/>
        <v>0</v>
      </c>
    </row>
    <row r="82" spans="1:33" s="34" customFormat="1" ht="22.9" customHeight="1" outlineLevel="1" x14ac:dyDescent="0.25">
      <c r="A82" s="140" t="s">
        <v>54882</v>
      </c>
      <c r="B82" s="139" t="str">
        <f>'ORC OUR'!$B$714</f>
        <v>PONTE NA ESTACA 61 - RUA WALTER RODRIGUES MOURÃO</v>
      </c>
      <c r="C82" s="174">
        <f ca="1">'ORC OUR'!$J$714/D82</f>
        <v>293054.39999999997</v>
      </c>
      <c r="D82" s="270">
        <v>4</v>
      </c>
      <c r="E82" s="265">
        <f ca="1">C82/D82</f>
        <v>73263.599999999991</v>
      </c>
      <c r="F82" s="265">
        <f t="shared" ca="1" si="34"/>
        <v>73263.599999999991</v>
      </c>
      <c r="G82" s="265">
        <f t="shared" ca="1" si="34"/>
        <v>73263.599999999991</v>
      </c>
      <c r="H82" s="265">
        <f t="shared" ca="1" si="34"/>
        <v>73263.599999999991</v>
      </c>
      <c r="I82" s="271"/>
      <c r="J82" s="271"/>
      <c r="K82" s="271"/>
      <c r="L82" s="271"/>
      <c r="M82" s="271"/>
      <c r="N82" s="271"/>
      <c r="O82" s="271"/>
      <c r="P82" s="271"/>
      <c r="Q82" s="5"/>
      <c r="R82" s="5"/>
      <c r="S82" s="17"/>
      <c r="T82" s="111"/>
      <c r="U82" s="5"/>
      <c r="V82" s="26"/>
      <c r="W82" s="6"/>
      <c r="X82" s="5"/>
      <c r="Y82" s="5"/>
      <c r="Z82" s="5"/>
      <c r="AA82" s="5"/>
      <c r="AB82" s="5"/>
      <c r="AC82" s="5"/>
      <c r="AD82" s="5"/>
      <c r="AE82" s="5"/>
      <c r="AF82" s="164">
        <f t="shared" ca="1" si="32"/>
        <v>293054.39999999997</v>
      </c>
      <c r="AG82" s="163">
        <f t="shared" ca="1" si="33"/>
        <v>0</v>
      </c>
    </row>
    <row r="83" spans="1:33" s="34" customFormat="1" ht="22.9" customHeight="1" outlineLevel="1" x14ac:dyDescent="0.25">
      <c r="A83" s="140" t="s">
        <v>54817</v>
      </c>
      <c r="B83" s="139" t="str">
        <f>'ORC OUR'!$B$795</f>
        <v>PONTE NA ESTACA 100 - RUA CAP. JOSÉ SABINO SAMPAIO</v>
      </c>
      <c r="C83" s="174">
        <f ca="1">'ORC OUR'!$J$795/D83</f>
        <v>318371.04000000004</v>
      </c>
      <c r="D83" s="270">
        <v>4</v>
      </c>
      <c r="E83" s="271"/>
      <c r="F83" s="271"/>
      <c r="G83" s="271"/>
      <c r="H83" s="271"/>
      <c r="I83" s="271"/>
      <c r="J83" s="271"/>
      <c r="K83" s="271"/>
      <c r="L83" s="271"/>
      <c r="M83" s="166">
        <f ca="1">C83/D83</f>
        <v>79592.760000000009</v>
      </c>
      <c r="N83" s="166">
        <f ca="1">M83</f>
        <v>79592.760000000009</v>
      </c>
      <c r="O83" s="166">
        <f ca="1">N83</f>
        <v>79592.760000000009</v>
      </c>
      <c r="P83" s="166">
        <f ca="1">O83</f>
        <v>79592.760000000009</v>
      </c>
      <c r="Q83" s="5"/>
      <c r="R83" s="5"/>
      <c r="S83" s="17"/>
      <c r="T83" s="111"/>
      <c r="U83" s="5"/>
      <c r="V83" s="26"/>
      <c r="W83" s="6"/>
      <c r="X83" s="5"/>
      <c r="Y83" s="5"/>
      <c r="Z83" s="5"/>
      <c r="AA83" s="5"/>
      <c r="AB83" s="5"/>
      <c r="AC83" s="5"/>
      <c r="AD83" s="5"/>
      <c r="AE83" s="5"/>
      <c r="AF83" s="164">
        <f t="shared" ca="1" si="32"/>
        <v>318371.04000000004</v>
      </c>
      <c r="AG83" s="163">
        <f t="shared" ca="1" si="33"/>
        <v>0</v>
      </c>
    </row>
    <row r="84" spans="1:33" s="34" customFormat="1" ht="22.9" customHeight="1" outlineLevel="1" x14ac:dyDescent="0.25">
      <c r="A84" s="140" t="s">
        <v>54818</v>
      </c>
      <c r="B84" s="139" t="str">
        <f>'ORC OUR'!$B$795</f>
        <v>PONTE NA ESTACA 100 - RUA CAP. JOSÉ SABINO SAMPAIO</v>
      </c>
      <c r="C84" s="174">
        <f ca="1">'ORC OUR'!$J$795/D84</f>
        <v>318371.04000000004</v>
      </c>
      <c r="D84" s="270">
        <v>4</v>
      </c>
      <c r="E84" s="271"/>
      <c r="F84" s="271"/>
      <c r="G84" s="271"/>
      <c r="H84" s="271"/>
      <c r="I84" s="271"/>
      <c r="J84" s="271"/>
      <c r="K84" s="271"/>
      <c r="L84" s="271"/>
      <c r="M84" s="166">
        <f t="shared" ref="M84:M86" ca="1" si="35">C84/D84</f>
        <v>79592.760000000009</v>
      </c>
      <c r="N84" s="166">
        <f t="shared" ref="N84:P84" ca="1" si="36">M84</f>
        <v>79592.760000000009</v>
      </c>
      <c r="O84" s="166">
        <f t="shared" ca="1" si="36"/>
        <v>79592.760000000009</v>
      </c>
      <c r="P84" s="166">
        <f t="shared" ca="1" si="36"/>
        <v>79592.760000000009</v>
      </c>
      <c r="Q84" s="5"/>
      <c r="R84" s="5"/>
      <c r="S84" s="17"/>
      <c r="T84" s="111"/>
      <c r="U84" s="5"/>
      <c r="V84" s="26"/>
      <c r="W84" s="6"/>
      <c r="X84" s="5"/>
      <c r="Y84" s="5"/>
      <c r="Z84" s="5"/>
      <c r="AA84" s="5"/>
      <c r="AB84" s="5"/>
      <c r="AC84" s="5"/>
      <c r="AD84" s="5"/>
      <c r="AE84" s="5"/>
      <c r="AF84" s="164">
        <f t="shared" ref="AF84:AF86" ca="1" si="37">SUM(E84:P84)</f>
        <v>318371.04000000004</v>
      </c>
      <c r="AG84" s="163">
        <f t="shared" ref="AG84:AG86" ca="1" si="38">AF84-C84</f>
        <v>0</v>
      </c>
    </row>
    <row r="85" spans="1:33" s="34" customFormat="1" ht="22.9" customHeight="1" outlineLevel="1" x14ac:dyDescent="0.25">
      <c r="A85" s="140" t="s">
        <v>54819</v>
      </c>
      <c r="B85" s="139" t="str">
        <f>'ORC OUR'!$B$795</f>
        <v>PONTE NA ESTACA 100 - RUA CAP. JOSÉ SABINO SAMPAIO</v>
      </c>
      <c r="C85" s="174">
        <f ca="1">'ORC OUR'!$J$795/D85</f>
        <v>318371.04000000004</v>
      </c>
      <c r="D85" s="270">
        <v>4</v>
      </c>
      <c r="E85" s="271"/>
      <c r="F85" s="271"/>
      <c r="G85" s="271"/>
      <c r="H85" s="271"/>
      <c r="I85" s="271"/>
      <c r="J85" s="271"/>
      <c r="K85" s="271"/>
      <c r="L85" s="271"/>
      <c r="M85" s="166">
        <f t="shared" ca="1" si="35"/>
        <v>79592.760000000009</v>
      </c>
      <c r="N85" s="166">
        <f t="shared" ref="N85:P85" ca="1" si="39">M85</f>
        <v>79592.760000000009</v>
      </c>
      <c r="O85" s="166">
        <f t="shared" ca="1" si="39"/>
        <v>79592.760000000009</v>
      </c>
      <c r="P85" s="166">
        <f t="shared" ca="1" si="39"/>
        <v>79592.760000000009</v>
      </c>
      <c r="Q85" s="5"/>
      <c r="R85" s="5"/>
      <c r="S85" s="17"/>
      <c r="T85" s="111"/>
      <c r="U85" s="5"/>
      <c r="V85" s="26"/>
      <c r="W85" s="6"/>
      <c r="X85" s="5"/>
      <c r="Y85" s="5"/>
      <c r="Z85" s="5"/>
      <c r="AA85" s="5"/>
      <c r="AB85" s="5"/>
      <c r="AC85" s="5"/>
      <c r="AD85" s="5"/>
      <c r="AE85" s="5"/>
      <c r="AF85" s="164">
        <f t="shared" ca="1" si="37"/>
        <v>318371.04000000004</v>
      </c>
      <c r="AG85" s="163">
        <f t="shared" ca="1" si="38"/>
        <v>0</v>
      </c>
    </row>
    <row r="86" spans="1:33" s="34" customFormat="1" ht="22.9" customHeight="1" outlineLevel="1" x14ac:dyDescent="0.25">
      <c r="A86" s="140" t="s">
        <v>54820</v>
      </c>
      <c r="B86" s="139" t="str">
        <f>'ORC OUR'!$B$795</f>
        <v>PONTE NA ESTACA 100 - RUA CAP. JOSÉ SABINO SAMPAIO</v>
      </c>
      <c r="C86" s="174">
        <f ca="1">'ORC OUR'!$J$795/D86</f>
        <v>318371.04000000004</v>
      </c>
      <c r="D86" s="270">
        <v>4</v>
      </c>
      <c r="E86" s="271"/>
      <c r="F86" s="271"/>
      <c r="G86" s="271"/>
      <c r="H86" s="271"/>
      <c r="I86" s="271"/>
      <c r="J86" s="271"/>
      <c r="K86" s="271"/>
      <c r="L86" s="271"/>
      <c r="M86" s="166">
        <f t="shared" ca="1" si="35"/>
        <v>79592.760000000009</v>
      </c>
      <c r="N86" s="166">
        <f t="shared" ref="N86:P86" ca="1" si="40">M86</f>
        <v>79592.760000000009</v>
      </c>
      <c r="O86" s="166">
        <f t="shared" ca="1" si="40"/>
        <v>79592.760000000009</v>
      </c>
      <c r="P86" s="166">
        <f t="shared" ca="1" si="40"/>
        <v>79592.760000000009</v>
      </c>
      <c r="Q86" s="5"/>
      <c r="R86" s="5"/>
      <c r="S86" s="17"/>
      <c r="T86" s="111"/>
      <c r="U86" s="5"/>
      <c r="V86" s="26"/>
      <c r="W86" s="6"/>
      <c r="X86" s="5"/>
      <c r="Y86" s="5"/>
      <c r="Z86" s="5"/>
      <c r="AA86" s="5"/>
      <c r="AB86" s="5"/>
      <c r="AC86" s="5"/>
      <c r="AD86" s="5"/>
      <c r="AE86" s="5"/>
      <c r="AF86" s="164">
        <f t="shared" ca="1" si="37"/>
        <v>318371.04000000004</v>
      </c>
      <c r="AG86" s="163">
        <f t="shared" ca="1" si="38"/>
        <v>0</v>
      </c>
    </row>
    <row r="87" spans="1:33" s="34" customFormat="1" ht="22.9" customHeight="1" outlineLevel="1" x14ac:dyDescent="0.25">
      <c r="A87" s="140">
        <v>4</v>
      </c>
      <c r="B87" s="139" t="str">
        <f>'ORC OUR'!$B$876</f>
        <v xml:space="preserve"> REBAIXAMENTO DO CANAL NA OAE (ESTACA 51)</v>
      </c>
      <c r="C87" s="174">
        <f ca="1">'ORC OUR'!$J$876</f>
        <v>226147.4</v>
      </c>
      <c r="D87" s="270">
        <v>1</v>
      </c>
      <c r="E87" s="271"/>
      <c r="F87" s="271"/>
      <c r="G87" s="271"/>
      <c r="H87" s="271"/>
      <c r="I87" s="271"/>
      <c r="J87" s="271"/>
      <c r="K87" s="265">
        <f ca="1">C87/D87</f>
        <v>226147.4</v>
      </c>
      <c r="L87" s="271"/>
      <c r="M87" s="271"/>
      <c r="N87" s="271"/>
      <c r="O87" s="271"/>
      <c r="P87" s="271"/>
      <c r="Q87" s="5"/>
      <c r="R87" s="5"/>
      <c r="S87" s="17"/>
      <c r="T87" s="111"/>
      <c r="U87" s="5"/>
      <c r="V87" s="26"/>
      <c r="W87" s="6"/>
      <c r="X87" s="5"/>
      <c r="Y87" s="5"/>
      <c r="Z87" s="5"/>
      <c r="AA87" s="5"/>
      <c r="AB87" s="5"/>
      <c r="AC87" s="5"/>
      <c r="AD87" s="5"/>
      <c r="AE87" s="5"/>
      <c r="AF87" s="164">
        <f t="shared" ref="AF87:AF107" ca="1" si="41">SUM(E87:P87)</f>
        <v>226147.4</v>
      </c>
      <c r="AG87" s="163">
        <f t="shared" ref="AG87:AG107" ca="1" si="42">AF87-C87</f>
        <v>0</v>
      </c>
    </row>
    <row r="88" spans="1:33" s="34" customFormat="1" ht="22.9" customHeight="1" outlineLevel="1" x14ac:dyDescent="0.25">
      <c r="A88" s="140">
        <v>5</v>
      </c>
      <c r="B88" s="139" t="str">
        <f>'ORC OUR'!$B$887</f>
        <v xml:space="preserve"> REBAIXAMENTO DO CANAL NA OAE (ESTACA 82)</v>
      </c>
      <c r="C88" s="174">
        <f ca="1">'ORC OUR'!$J$887</f>
        <v>109864.12</v>
      </c>
      <c r="D88" s="270">
        <v>1</v>
      </c>
      <c r="E88" s="271"/>
      <c r="F88" s="271"/>
      <c r="G88" s="271"/>
      <c r="H88" s="271"/>
      <c r="I88" s="271"/>
      <c r="J88" s="271"/>
      <c r="K88" s="271"/>
      <c r="L88" s="271"/>
      <c r="M88" s="271"/>
      <c r="N88" s="166">
        <f ca="1">C88/D88</f>
        <v>109864.12</v>
      </c>
      <c r="O88" s="271"/>
      <c r="P88" s="271"/>
      <c r="Q88" s="5"/>
      <c r="R88" s="5"/>
      <c r="S88" s="17"/>
      <c r="T88" s="111"/>
      <c r="U88" s="5"/>
      <c r="V88" s="26"/>
      <c r="W88" s="6"/>
      <c r="X88" s="5"/>
      <c r="Y88" s="5"/>
      <c r="Z88" s="5"/>
      <c r="AA88" s="5"/>
      <c r="AB88" s="5"/>
      <c r="AC88" s="5"/>
      <c r="AD88" s="5"/>
      <c r="AE88" s="5"/>
      <c r="AF88" s="164">
        <f t="shared" ca="1" si="41"/>
        <v>109864.12</v>
      </c>
      <c r="AG88" s="163">
        <f t="shared" ca="1" si="42"/>
        <v>0</v>
      </c>
    </row>
    <row r="89" spans="1:33" s="34" customFormat="1" ht="22.9" customHeight="1" outlineLevel="1" x14ac:dyDescent="0.25">
      <c r="A89" s="140">
        <v>6</v>
      </c>
      <c r="B89" s="139" t="str">
        <f>'ORC OUR'!$B$898</f>
        <v xml:space="preserve"> REBAIXAMENTO DO CANAL NA OAE (ESTACA 86)</v>
      </c>
      <c r="C89" s="174">
        <f ca="1">'ORC OUR'!$J$898</f>
        <v>182969.36</v>
      </c>
      <c r="D89" s="270">
        <v>1</v>
      </c>
      <c r="E89" s="271"/>
      <c r="F89" s="271"/>
      <c r="G89" s="271"/>
      <c r="H89" s="271"/>
      <c r="I89" s="271"/>
      <c r="J89" s="271"/>
      <c r="K89" s="271"/>
      <c r="L89" s="271"/>
      <c r="M89" s="271"/>
      <c r="N89" s="271"/>
      <c r="O89" s="166">
        <f ca="1">C89/D89</f>
        <v>182969.36</v>
      </c>
      <c r="P89" s="271"/>
      <c r="Q89" s="5"/>
      <c r="R89" s="5"/>
      <c r="S89" s="17"/>
      <c r="T89" s="111"/>
      <c r="U89" s="5"/>
      <c r="V89" s="26"/>
      <c r="W89" s="6"/>
      <c r="X89" s="5"/>
      <c r="Y89" s="5"/>
      <c r="Z89" s="5"/>
      <c r="AA89" s="5"/>
      <c r="AB89" s="5"/>
      <c r="AC89" s="5"/>
      <c r="AD89" s="5"/>
      <c r="AE89" s="5"/>
      <c r="AF89" s="164">
        <f t="shared" ca="1" si="41"/>
        <v>182969.36</v>
      </c>
      <c r="AG89" s="163">
        <f t="shared" ca="1" si="42"/>
        <v>0</v>
      </c>
    </row>
    <row r="90" spans="1:33" s="34" customFormat="1" ht="22.9" customHeight="1" outlineLevel="1" x14ac:dyDescent="0.25">
      <c r="A90" s="140" t="s">
        <v>54836</v>
      </c>
      <c r="B90" s="139" t="str">
        <f>'ORC OUR'!$B$909</f>
        <v>PLACAS PARA APOIO DOS MÓDULOS PRÉ-MOLDADOS</v>
      </c>
      <c r="C90" s="174">
        <f ca="1">'ORC OUR'!$J$909/D90</f>
        <v>76453.846666666665</v>
      </c>
      <c r="D90" s="270">
        <v>3</v>
      </c>
      <c r="E90" s="271"/>
      <c r="F90" s="271"/>
      <c r="G90" s="271"/>
      <c r="H90" s="271"/>
      <c r="I90" s="271"/>
      <c r="J90" s="265">
        <f ca="1">C90/D90</f>
        <v>25484.615555555556</v>
      </c>
      <c r="K90" s="271"/>
      <c r="L90" s="271"/>
      <c r="M90" s="265">
        <f ca="1">C90/D90</f>
        <v>25484.615555555556</v>
      </c>
      <c r="N90" s="271"/>
      <c r="O90" s="271"/>
      <c r="P90" s="265">
        <f ca="1">C90/D90</f>
        <v>25484.615555555556</v>
      </c>
      <c r="Q90" s="5"/>
      <c r="R90" s="5"/>
      <c r="S90" s="17"/>
      <c r="T90" s="111"/>
      <c r="U90" s="5"/>
      <c r="V90" s="26"/>
      <c r="W90" s="6"/>
      <c r="X90" s="5"/>
      <c r="Y90" s="5"/>
      <c r="Z90" s="5"/>
      <c r="AA90" s="5"/>
      <c r="AB90" s="5"/>
      <c r="AC90" s="5"/>
      <c r="AD90" s="5"/>
      <c r="AE90" s="5"/>
      <c r="AF90" s="164">
        <f t="shared" ca="1" si="41"/>
        <v>76453.846666666665</v>
      </c>
      <c r="AG90" s="163">
        <f t="shared" ca="1" si="42"/>
        <v>0</v>
      </c>
    </row>
    <row r="91" spans="1:33" s="34" customFormat="1" ht="22.9" customHeight="1" outlineLevel="1" x14ac:dyDescent="0.25">
      <c r="A91" s="140" t="s">
        <v>54837</v>
      </c>
      <c r="B91" s="139" t="str">
        <f>'ORC OUR'!$B$909</f>
        <v>PLACAS PARA APOIO DOS MÓDULOS PRÉ-MOLDADOS</v>
      </c>
      <c r="C91" s="174">
        <f ca="1">'ORC OUR'!$J$909/D91</f>
        <v>76453.846666666665</v>
      </c>
      <c r="D91" s="270">
        <v>3</v>
      </c>
      <c r="E91" s="271"/>
      <c r="F91" s="271"/>
      <c r="G91" s="271"/>
      <c r="H91" s="271"/>
      <c r="I91" s="271"/>
      <c r="J91" s="265">
        <f ca="1">C91/D91</f>
        <v>25484.615555555556</v>
      </c>
      <c r="K91" s="271"/>
      <c r="L91" s="271"/>
      <c r="M91" s="265">
        <f ca="1">C91/D91</f>
        <v>25484.615555555556</v>
      </c>
      <c r="N91" s="271"/>
      <c r="O91" s="271"/>
      <c r="P91" s="265">
        <f ca="1">C91/D91</f>
        <v>25484.615555555556</v>
      </c>
      <c r="Q91" s="5"/>
      <c r="R91" s="5"/>
      <c r="S91" s="17"/>
      <c r="T91" s="111"/>
      <c r="U91" s="5"/>
      <c r="V91" s="26"/>
      <c r="W91" s="6"/>
      <c r="X91" s="5"/>
      <c r="Y91" s="5"/>
      <c r="Z91" s="5"/>
      <c r="AA91" s="5"/>
      <c r="AB91" s="5"/>
      <c r="AC91" s="5"/>
      <c r="AD91" s="5"/>
      <c r="AE91" s="5"/>
      <c r="AF91" s="164">
        <f t="shared" ca="1" si="41"/>
        <v>76453.846666666665</v>
      </c>
      <c r="AG91" s="163">
        <f t="shared" ca="1" si="42"/>
        <v>0</v>
      </c>
    </row>
    <row r="92" spans="1:33" s="34" customFormat="1" ht="22.9" customHeight="1" outlineLevel="1" thickBot="1" x14ac:dyDescent="0.3">
      <c r="A92" s="140" t="s">
        <v>54838</v>
      </c>
      <c r="B92" s="139" t="str">
        <f>'ORC OUR'!$B$909</f>
        <v>PLACAS PARA APOIO DOS MÓDULOS PRÉ-MOLDADOS</v>
      </c>
      <c r="C92" s="174">
        <f ca="1">'ORC OUR'!$J$909/D92</f>
        <v>76453.846666666665</v>
      </c>
      <c r="D92" s="270">
        <v>3</v>
      </c>
      <c r="E92" s="271"/>
      <c r="F92" s="271"/>
      <c r="G92" s="271"/>
      <c r="H92" s="271"/>
      <c r="I92" s="271"/>
      <c r="J92" s="265">
        <f ca="1">C92/D92</f>
        <v>25484.615555555556</v>
      </c>
      <c r="K92" s="271"/>
      <c r="L92" s="271"/>
      <c r="M92" s="265">
        <f ca="1">C92/D92</f>
        <v>25484.615555555556</v>
      </c>
      <c r="N92" s="271"/>
      <c r="O92" s="271"/>
      <c r="P92" s="265">
        <f ca="1">C92/D92</f>
        <v>25484.615555555556</v>
      </c>
      <c r="Q92" s="5"/>
      <c r="R92" s="5"/>
      <c r="S92" s="17"/>
      <c r="T92" s="111"/>
      <c r="U92" s="5"/>
      <c r="V92" s="26"/>
      <c r="W92" s="6"/>
      <c r="X92" s="5"/>
      <c r="Y92" s="5"/>
      <c r="Z92" s="5"/>
      <c r="AA92" s="5"/>
      <c r="AB92" s="5"/>
      <c r="AC92" s="5"/>
      <c r="AD92" s="5"/>
      <c r="AE92" s="5"/>
      <c r="AF92" s="164">
        <f t="shared" ca="1" si="41"/>
        <v>76453.846666666665</v>
      </c>
      <c r="AG92" s="163">
        <f t="shared" ca="1" si="42"/>
        <v>0</v>
      </c>
    </row>
    <row r="93" spans="1:33" s="33" customFormat="1" ht="16.149999999999999" customHeight="1" thickBot="1" x14ac:dyDescent="0.3">
      <c r="A93" s="165" t="s">
        <v>18519</v>
      </c>
      <c r="B93" s="275" t="str">
        <f>'ORC OUR'!$B$916</f>
        <v>SUBSTITUIÇÃO DOS BUEIROS DE TRAVESSIA NA FOZ DO CÓRREGO CAPÃO DO PAIVA</v>
      </c>
      <c r="C93" s="172"/>
      <c r="D93" s="273"/>
      <c r="E93" s="32"/>
      <c r="F93" s="32"/>
      <c r="G93" s="32"/>
      <c r="H93" s="32"/>
      <c r="I93" s="32"/>
      <c r="J93" s="32"/>
      <c r="K93" s="32"/>
      <c r="L93" s="32"/>
      <c r="M93" s="32"/>
      <c r="N93" s="32"/>
      <c r="O93" s="32"/>
      <c r="P93" s="32"/>
      <c r="Q93" s="2"/>
      <c r="R93" s="2"/>
      <c r="S93" s="31"/>
      <c r="T93" s="111"/>
      <c r="U93" s="5"/>
      <c r="V93" s="27"/>
      <c r="W93" s="15"/>
      <c r="X93" s="2"/>
      <c r="Y93" s="2"/>
      <c r="Z93" s="2"/>
      <c r="AA93" s="2"/>
      <c r="AB93" s="2"/>
      <c r="AC93" s="2"/>
      <c r="AD93" s="2"/>
      <c r="AE93" s="2"/>
      <c r="AF93" s="164">
        <f t="shared" si="41"/>
        <v>0</v>
      </c>
      <c r="AG93" s="163">
        <f t="shared" si="42"/>
        <v>0</v>
      </c>
    </row>
    <row r="94" spans="1:33" s="34" customFormat="1" ht="33" customHeight="1" outlineLevel="1" x14ac:dyDescent="0.25">
      <c r="A94" s="140" t="s">
        <v>54811</v>
      </c>
      <c r="B94" s="139" t="str">
        <f>'ORC OUR'!$B$917</f>
        <v>BDCC CÓRREGO CAPÃO DO PAIVA - FOZ NO RIBEIRÃO DO OURO</v>
      </c>
      <c r="C94" s="174">
        <f ca="1">'ORC OUR'!$J$917/D94</f>
        <v>463406.43</v>
      </c>
      <c r="D94" s="270">
        <v>4</v>
      </c>
      <c r="E94" s="167">
        <f ca="1">C94/D94</f>
        <v>115851.6075</v>
      </c>
      <c r="F94" s="167">
        <f t="shared" ref="F94:H97" ca="1" si="43">E94</f>
        <v>115851.6075</v>
      </c>
      <c r="G94" s="167">
        <f t="shared" ca="1" si="43"/>
        <v>115851.6075</v>
      </c>
      <c r="H94" s="167">
        <f t="shared" ca="1" si="43"/>
        <v>115851.6075</v>
      </c>
      <c r="I94" s="272"/>
      <c r="J94" s="272"/>
      <c r="K94" s="272"/>
      <c r="L94" s="272"/>
      <c r="M94" s="272"/>
      <c r="N94" s="272"/>
      <c r="O94" s="272"/>
      <c r="P94" s="272"/>
      <c r="Q94" s="5"/>
      <c r="R94" s="5"/>
      <c r="S94" s="17"/>
      <c r="T94" s="111"/>
      <c r="U94" s="5"/>
      <c r="V94" s="26"/>
      <c r="W94" s="6"/>
      <c r="X94" s="5"/>
      <c r="Y94" s="5"/>
      <c r="Z94" s="5"/>
      <c r="AA94" s="5"/>
      <c r="AB94" s="5"/>
      <c r="AC94" s="5"/>
      <c r="AD94" s="5"/>
      <c r="AE94" s="5"/>
      <c r="AF94" s="164">
        <f t="shared" ca="1" si="41"/>
        <v>463406.43</v>
      </c>
      <c r="AG94" s="163">
        <f t="shared" ca="1" si="42"/>
        <v>0</v>
      </c>
    </row>
    <row r="95" spans="1:33" s="34" customFormat="1" ht="33" customHeight="1" outlineLevel="1" x14ac:dyDescent="0.25">
      <c r="A95" s="140" t="s">
        <v>54812</v>
      </c>
      <c r="B95" s="139" t="str">
        <f>'ORC OUR'!$B$917</f>
        <v>BDCC CÓRREGO CAPÃO DO PAIVA - FOZ NO RIBEIRÃO DO OURO</v>
      </c>
      <c r="C95" s="174">
        <f ca="1">'ORC OUR'!$J$917/D95</f>
        <v>463406.43</v>
      </c>
      <c r="D95" s="270">
        <v>4</v>
      </c>
      <c r="E95" s="167">
        <f ca="1">C95/D95</f>
        <v>115851.6075</v>
      </c>
      <c r="F95" s="167">
        <f t="shared" ca="1" si="43"/>
        <v>115851.6075</v>
      </c>
      <c r="G95" s="167">
        <f t="shared" ca="1" si="43"/>
        <v>115851.6075</v>
      </c>
      <c r="H95" s="167">
        <f t="shared" ca="1" si="43"/>
        <v>115851.6075</v>
      </c>
      <c r="I95" s="272"/>
      <c r="J95" s="272"/>
      <c r="K95" s="272"/>
      <c r="L95" s="272"/>
      <c r="M95" s="272"/>
      <c r="N95" s="272"/>
      <c r="O95" s="272"/>
      <c r="P95" s="272"/>
      <c r="Q95" s="5"/>
      <c r="R95" s="5"/>
      <c r="S95" s="17"/>
      <c r="T95" s="111"/>
      <c r="U95" s="5"/>
      <c r="V95" s="26"/>
      <c r="W95" s="6"/>
      <c r="X95" s="5"/>
      <c r="Y95" s="5"/>
      <c r="Z95" s="5"/>
      <c r="AA95" s="5"/>
      <c r="AB95" s="5"/>
      <c r="AC95" s="5"/>
      <c r="AD95" s="5"/>
      <c r="AE95" s="5"/>
      <c r="AF95" s="164">
        <f t="shared" ca="1" si="41"/>
        <v>463406.43</v>
      </c>
      <c r="AG95" s="163">
        <f t="shared" ca="1" si="42"/>
        <v>0</v>
      </c>
    </row>
    <row r="96" spans="1:33" s="34" customFormat="1" ht="33" customHeight="1" outlineLevel="1" x14ac:dyDescent="0.25">
      <c r="A96" s="140" t="s">
        <v>54813</v>
      </c>
      <c r="B96" s="139" t="str">
        <f>'ORC OUR'!$B$917</f>
        <v>BDCC CÓRREGO CAPÃO DO PAIVA - FOZ NO RIBEIRÃO DO OURO</v>
      </c>
      <c r="C96" s="174">
        <f ca="1">'ORC OUR'!$J$917/D96</f>
        <v>463406.43</v>
      </c>
      <c r="D96" s="270">
        <v>4</v>
      </c>
      <c r="E96" s="167">
        <f ca="1">C96/D96</f>
        <v>115851.6075</v>
      </c>
      <c r="F96" s="167">
        <f t="shared" ca="1" si="43"/>
        <v>115851.6075</v>
      </c>
      <c r="G96" s="167">
        <f t="shared" ca="1" si="43"/>
        <v>115851.6075</v>
      </c>
      <c r="H96" s="167">
        <f t="shared" ca="1" si="43"/>
        <v>115851.6075</v>
      </c>
      <c r="I96" s="272"/>
      <c r="J96" s="272"/>
      <c r="K96" s="272"/>
      <c r="L96" s="272"/>
      <c r="M96" s="272"/>
      <c r="N96" s="272"/>
      <c r="O96" s="272"/>
      <c r="P96" s="272"/>
      <c r="Q96" s="5"/>
      <c r="R96" s="5"/>
      <c r="S96" s="17"/>
      <c r="T96" s="111"/>
      <c r="U96" s="5"/>
      <c r="V96" s="26"/>
      <c r="W96" s="6"/>
      <c r="X96" s="5"/>
      <c r="Y96" s="5"/>
      <c r="Z96" s="5"/>
      <c r="AA96" s="5"/>
      <c r="AB96" s="5"/>
      <c r="AC96" s="5"/>
      <c r="AD96" s="5"/>
      <c r="AE96" s="5"/>
      <c r="AF96" s="164">
        <f t="shared" ca="1" si="41"/>
        <v>463406.43</v>
      </c>
      <c r="AG96" s="163">
        <f t="shared" ca="1" si="42"/>
        <v>0</v>
      </c>
    </row>
    <row r="97" spans="1:33" s="34" customFormat="1" ht="33" customHeight="1" outlineLevel="1" thickBot="1" x14ac:dyDescent="0.3">
      <c r="A97" s="140" t="s">
        <v>54881</v>
      </c>
      <c r="B97" s="139" t="str">
        <f>'ORC OUR'!$B$917</f>
        <v>BDCC CÓRREGO CAPÃO DO PAIVA - FOZ NO RIBEIRÃO DO OURO</v>
      </c>
      <c r="C97" s="174">
        <f ca="1">'ORC OUR'!$J$917/D97</f>
        <v>463406.43</v>
      </c>
      <c r="D97" s="270">
        <v>4</v>
      </c>
      <c r="E97" s="167">
        <f ca="1">C97/D97</f>
        <v>115851.6075</v>
      </c>
      <c r="F97" s="167">
        <f t="shared" ca="1" si="43"/>
        <v>115851.6075</v>
      </c>
      <c r="G97" s="167">
        <f t="shared" ca="1" si="43"/>
        <v>115851.6075</v>
      </c>
      <c r="H97" s="167">
        <f t="shared" ca="1" si="43"/>
        <v>115851.6075</v>
      </c>
      <c r="I97" s="272"/>
      <c r="J97" s="272"/>
      <c r="K97" s="272"/>
      <c r="L97" s="272"/>
      <c r="M97" s="272"/>
      <c r="N97" s="272"/>
      <c r="O97" s="272"/>
      <c r="P97" s="272"/>
      <c r="Q97" s="5"/>
      <c r="R97" s="5"/>
      <c r="S97" s="17"/>
      <c r="T97" s="111"/>
      <c r="U97" s="5"/>
      <c r="V97" s="26"/>
      <c r="W97" s="6"/>
      <c r="X97" s="5"/>
      <c r="Y97" s="5"/>
      <c r="Z97" s="5"/>
      <c r="AA97" s="5"/>
      <c r="AB97" s="5"/>
      <c r="AC97" s="5"/>
      <c r="AD97" s="5"/>
      <c r="AE97" s="5"/>
      <c r="AF97" s="164">
        <f t="shared" ca="1" si="41"/>
        <v>463406.43</v>
      </c>
      <c r="AG97" s="163">
        <f t="shared" ca="1" si="42"/>
        <v>0</v>
      </c>
    </row>
    <row r="98" spans="1:33" s="33" customFormat="1" ht="18.600000000000001" customHeight="1" thickBot="1" x14ac:dyDescent="0.3">
      <c r="A98" s="165" t="s">
        <v>18521</v>
      </c>
      <c r="B98" s="275" t="str">
        <f>'ORC OUR'!$B$991</f>
        <v>SUBSTITUIÇÃO DOS SIFÕES INVERTIDOS SOB O RIBEIRÃO DO OURO E ALTERAÇÃO DO TRECHO DO EMSSIÁRIO DE ESGOTO BRUTO MARGEM DIREITA</v>
      </c>
      <c r="C98" s="172"/>
      <c r="D98" s="273"/>
      <c r="E98" s="264"/>
      <c r="F98" s="264"/>
      <c r="G98" s="264"/>
      <c r="H98" s="264"/>
      <c r="I98" s="264"/>
      <c r="J98" s="264"/>
      <c r="K98" s="264"/>
      <c r="L98" s="264"/>
      <c r="M98" s="264"/>
      <c r="N98" s="264"/>
      <c r="O98" s="264"/>
      <c r="P98" s="264"/>
      <c r="Q98" s="2"/>
      <c r="R98" s="2"/>
      <c r="S98" s="31"/>
      <c r="T98" s="111"/>
      <c r="U98" s="5"/>
      <c r="V98" s="27"/>
      <c r="W98" s="15"/>
      <c r="X98" s="2"/>
      <c r="Y98" s="2"/>
      <c r="Z98" s="2"/>
      <c r="AA98" s="2"/>
      <c r="AB98" s="2"/>
      <c r="AC98" s="2"/>
      <c r="AD98" s="2"/>
      <c r="AE98" s="2"/>
      <c r="AF98" s="164">
        <f t="shared" si="41"/>
        <v>0</v>
      </c>
      <c r="AG98" s="163">
        <f t="shared" si="42"/>
        <v>0</v>
      </c>
    </row>
    <row r="99" spans="1:33" s="34" customFormat="1" ht="24.6" customHeight="1" outlineLevel="1" x14ac:dyDescent="0.25">
      <c r="A99" s="140" t="s">
        <v>54814</v>
      </c>
      <c r="B99" s="139" t="str">
        <f>'ORC OUR'!$B$992</f>
        <v>SUBSTITUIÇÃO DO SIFÃO RODOVIÁRIA</v>
      </c>
      <c r="C99" s="174">
        <f ca="1">'ORC OUR'!$J$992/D99</f>
        <v>420537.30333333329</v>
      </c>
      <c r="D99" s="270">
        <v>3</v>
      </c>
      <c r="E99" s="267"/>
      <c r="F99" s="155"/>
      <c r="G99" s="155"/>
      <c r="H99" s="155"/>
      <c r="I99" s="155"/>
      <c r="J99" s="166">
        <f ca="1">C99/D99</f>
        <v>140179.10111111109</v>
      </c>
      <c r="K99" s="166">
        <f t="shared" ref="K99:L101" ca="1" si="44">J99</f>
        <v>140179.10111111109</v>
      </c>
      <c r="L99" s="166">
        <f t="shared" ca="1" si="44"/>
        <v>140179.10111111109</v>
      </c>
      <c r="M99" s="155"/>
      <c r="N99" s="155"/>
      <c r="O99" s="267"/>
      <c r="P99" s="155"/>
      <c r="Q99" s="5"/>
      <c r="R99" s="5"/>
      <c r="S99" s="17"/>
      <c r="T99" s="111"/>
      <c r="U99" s="5"/>
      <c r="V99" s="26"/>
      <c r="W99" s="6"/>
      <c r="X99" s="5"/>
      <c r="Y99" s="5"/>
      <c r="Z99" s="5"/>
      <c r="AA99" s="5"/>
      <c r="AB99" s="5"/>
      <c r="AC99" s="5"/>
      <c r="AD99" s="5"/>
      <c r="AE99" s="5"/>
      <c r="AF99" s="164">
        <f t="shared" ca="1" si="41"/>
        <v>420537.30333333323</v>
      </c>
      <c r="AG99" s="163">
        <f t="shared" ca="1" si="42"/>
        <v>0</v>
      </c>
    </row>
    <row r="100" spans="1:33" s="34" customFormat="1" ht="24.6" customHeight="1" outlineLevel="1" x14ac:dyDescent="0.25">
      <c r="A100" s="140" t="s">
        <v>54815</v>
      </c>
      <c r="B100" s="139" t="str">
        <f>'ORC OUR'!$B$992</f>
        <v>SUBSTITUIÇÃO DO SIFÃO RODOVIÁRIA</v>
      </c>
      <c r="C100" s="174">
        <f ca="1">'ORC OUR'!$J$992/D100</f>
        <v>420537.30333333329</v>
      </c>
      <c r="D100" s="270">
        <v>3</v>
      </c>
      <c r="E100" s="267"/>
      <c r="F100" s="155"/>
      <c r="G100" s="155"/>
      <c r="H100" s="155"/>
      <c r="I100" s="155"/>
      <c r="J100" s="166">
        <f ca="1">C100/D100</f>
        <v>140179.10111111109</v>
      </c>
      <c r="K100" s="166">
        <f t="shared" ca="1" si="44"/>
        <v>140179.10111111109</v>
      </c>
      <c r="L100" s="166">
        <f t="shared" ca="1" si="44"/>
        <v>140179.10111111109</v>
      </c>
      <c r="M100" s="155"/>
      <c r="N100" s="155"/>
      <c r="O100" s="267"/>
      <c r="P100" s="155"/>
      <c r="Q100" s="5"/>
      <c r="R100" s="5"/>
      <c r="S100" s="17"/>
      <c r="T100" s="111"/>
      <c r="U100" s="5"/>
      <c r="V100" s="26"/>
      <c r="W100" s="6"/>
      <c r="X100" s="5"/>
      <c r="Y100" s="5"/>
      <c r="Z100" s="5"/>
      <c r="AA100" s="5"/>
      <c r="AB100" s="5"/>
      <c r="AC100" s="5"/>
      <c r="AD100" s="5"/>
      <c r="AE100" s="5"/>
      <c r="AF100" s="164">
        <f t="shared" ca="1" si="41"/>
        <v>420537.30333333323</v>
      </c>
      <c r="AG100" s="163">
        <f t="shared" ca="1" si="42"/>
        <v>0</v>
      </c>
    </row>
    <row r="101" spans="1:33" s="34" customFormat="1" ht="24.6" customHeight="1" outlineLevel="1" x14ac:dyDescent="0.25">
      <c r="A101" s="140" t="s">
        <v>54816</v>
      </c>
      <c r="B101" s="139" t="str">
        <f>'ORC OUR'!$B$992</f>
        <v>SUBSTITUIÇÃO DO SIFÃO RODOVIÁRIA</v>
      </c>
      <c r="C101" s="174">
        <f ca="1">'ORC OUR'!$J$992/D101</f>
        <v>420537.30333333329</v>
      </c>
      <c r="D101" s="270">
        <v>3</v>
      </c>
      <c r="E101" s="267"/>
      <c r="F101" s="155"/>
      <c r="G101" s="155"/>
      <c r="H101" s="155"/>
      <c r="I101" s="155"/>
      <c r="J101" s="166">
        <f ca="1">C101/D101</f>
        <v>140179.10111111109</v>
      </c>
      <c r="K101" s="166">
        <f t="shared" ca="1" si="44"/>
        <v>140179.10111111109</v>
      </c>
      <c r="L101" s="166">
        <f t="shared" ca="1" si="44"/>
        <v>140179.10111111109</v>
      </c>
      <c r="M101" s="155"/>
      <c r="N101" s="155"/>
      <c r="O101" s="267"/>
      <c r="P101" s="155"/>
      <c r="Q101" s="5"/>
      <c r="R101" s="5"/>
      <c r="S101" s="17"/>
      <c r="T101" s="111"/>
      <c r="U101" s="5"/>
      <c r="V101" s="26"/>
      <c r="W101" s="6"/>
      <c r="X101" s="5"/>
      <c r="Y101" s="5"/>
      <c r="Z101" s="5"/>
      <c r="AA101" s="5"/>
      <c r="AB101" s="5"/>
      <c r="AC101" s="5"/>
      <c r="AD101" s="5"/>
      <c r="AE101" s="5"/>
      <c r="AF101" s="164">
        <f t="shared" ca="1" si="41"/>
        <v>420537.30333333323</v>
      </c>
      <c r="AG101" s="163">
        <f t="shared" ca="1" si="42"/>
        <v>0</v>
      </c>
    </row>
    <row r="102" spans="1:33" s="34" customFormat="1" ht="25.9" customHeight="1" outlineLevel="1" x14ac:dyDescent="0.25">
      <c r="A102" s="140" t="s">
        <v>54817</v>
      </c>
      <c r="B102" s="139" t="str">
        <f>'ORC OUR'!$B$1058</f>
        <v>SUBSTITUIÇÃO DO SIFÃO TAMOIO</v>
      </c>
      <c r="C102" s="174">
        <f ca="1">'ORC OUR'!$J$1058/D102</f>
        <v>95830.48</v>
      </c>
      <c r="D102" s="270">
        <v>2</v>
      </c>
      <c r="E102" s="278"/>
      <c r="F102" s="279"/>
      <c r="G102" s="279"/>
      <c r="H102" s="166">
        <f ca="1">C102/D102</f>
        <v>47915.24</v>
      </c>
      <c r="I102" s="166">
        <f ca="1">H102</f>
        <v>47915.24</v>
      </c>
      <c r="J102" s="279"/>
      <c r="K102" s="278"/>
      <c r="L102" s="279"/>
      <c r="M102" s="279"/>
      <c r="N102" s="279"/>
      <c r="O102" s="278"/>
      <c r="P102" s="279"/>
      <c r="Q102" s="5"/>
      <c r="R102" s="5"/>
      <c r="S102" s="17"/>
      <c r="T102" s="111"/>
      <c r="U102" s="5"/>
      <c r="V102" s="26"/>
      <c r="W102" s="6"/>
      <c r="X102" s="5"/>
      <c r="Y102" s="5"/>
      <c r="Z102" s="5"/>
      <c r="AA102" s="5"/>
      <c r="AB102" s="5"/>
      <c r="AC102" s="5"/>
      <c r="AD102" s="5"/>
      <c r="AE102" s="5"/>
      <c r="AF102" s="164">
        <f t="shared" ca="1" si="41"/>
        <v>95830.48</v>
      </c>
      <c r="AG102" s="163">
        <f t="shared" ca="1" si="42"/>
        <v>0</v>
      </c>
    </row>
    <row r="103" spans="1:33" s="34" customFormat="1" ht="25.9" customHeight="1" outlineLevel="1" x14ac:dyDescent="0.25">
      <c r="A103" s="140" t="s">
        <v>54818</v>
      </c>
      <c r="B103" s="139" t="str">
        <f>'ORC OUR'!$B$1058</f>
        <v>SUBSTITUIÇÃO DO SIFÃO TAMOIO</v>
      </c>
      <c r="C103" s="174">
        <f ca="1">'ORC OUR'!$J$1058/D103</f>
        <v>95830.48</v>
      </c>
      <c r="D103" s="270">
        <v>2</v>
      </c>
      <c r="E103" s="278"/>
      <c r="F103" s="279"/>
      <c r="G103" s="279"/>
      <c r="H103" s="166">
        <f ca="1">C103/D103</f>
        <v>47915.24</v>
      </c>
      <c r="I103" s="166">
        <f ca="1">H103</f>
        <v>47915.24</v>
      </c>
      <c r="J103" s="279"/>
      <c r="K103" s="278"/>
      <c r="L103" s="279"/>
      <c r="M103" s="279"/>
      <c r="N103" s="279"/>
      <c r="O103" s="278"/>
      <c r="P103" s="279"/>
      <c r="Q103" s="5"/>
      <c r="R103" s="5"/>
      <c r="S103" s="17"/>
      <c r="T103" s="111"/>
      <c r="U103" s="5"/>
      <c r="V103" s="26"/>
      <c r="W103" s="6"/>
      <c r="X103" s="5"/>
      <c r="Y103" s="5"/>
      <c r="Z103" s="5"/>
      <c r="AA103" s="5"/>
      <c r="AB103" s="5"/>
      <c r="AC103" s="5"/>
      <c r="AD103" s="5"/>
      <c r="AE103" s="5"/>
      <c r="AF103" s="164">
        <f t="shared" ca="1" si="41"/>
        <v>95830.48</v>
      </c>
      <c r="AG103" s="163">
        <f t="shared" ca="1" si="42"/>
        <v>0</v>
      </c>
    </row>
    <row r="104" spans="1:33" s="34" customFormat="1" outlineLevel="1" x14ac:dyDescent="0.25">
      <c r="A104" s="177" t="s">
        <v>54825</v>
      </c>
      <c r="B104" s="141" t="str">
        <f>'ORC OUR'!$B$1106</f>
        <v>NOVO TRECHO DO EMISSÁRIO MARGEM DIREITA DO RIBEIRÃO DO OURO EXECUTADO POR MÉTODO NÃO DESTRUTIVEL - MND (TUNNEL LINER)</v>
      </c>
      <c r="C104" s="173">
        <f ca="1">'ORC OUR'!$J$1106/D104</f>
        <v>328321.30499999993</v>
      </c>
      <c r="D104" s="178">
        <v>4</v>
      </c>
      <c r="E104" s="278"/>
      <c r="F104" s="278"/>
      <c r="G104" s="278"/>
      <c r="H104" s="278"/>
      <c r="I104" s="278"/>
      <c r="J104" s="278"/>
      <c r="K104" s="166">
        <f ca="1">C104/D104</f>
        <v>82080.326249999984</v>
      </c>
      <c r="L104" s="166">
        <f t="shared" ref="L104:N107" ca="1" si="45">K104</f>
        <v>82080.326249999984</v>
      </c>
      <c r="M104" s="266">
        <f t="shared" ca="1" si="45"/>
        <v>82080.326249999984</v>
      </c>
      <c r="N104" s="266">
        <f t="shared" ca="1" si="45"/>
        <v>82080.326249999984</v>
      </c>
      <c r="O104" s="267"/>
      <c r="P104" s="278"/>
      <c r="Q104" s="5"/>
      <c r="R104" s="5"/>
      <c r="S104" s="17"/>
      <c r="T104" s="111"/>
      <c r="U104" s="5"/>
      <c r="V104" s="26"/>
      <c r="W104" s="6"/>
      <c r="X104" s="5"/>
      <c r="Y104" s="5"/>
      <c r="Z104" s="5"/>
      <c r="AA104" s="5"/>
      <c r="AB104" s="5"/>
      <c r="AC104" s="5"/>
      <c r="AD104" s="5"/>
      <c r="AE104" s="5"/>
      <c r="AF104" s="164">
        <f t="shared" ca="1" si="41"/>
        <v>328321.30499999993</v>
      </c>
      <c r="AG104" s="163">
        <f t="shared" ca="1" si="42"/>
        <v>0</v>
      </c>
    </row>
    <row r="105" spans="1:33" s="34" customFormat="1" outlineLevel="1" x14ac:dyDescent="0.25">
      <c r="A105" s="506" t="s">
        <v>54826</v>
      </c>
      <c r="B105" s="504" t="str">
        <f>'ORC OUR'!$B$1106</f>
        <v>NOVO TRECHO DO EMISSÁRIO MARGEM DIREITA DO RIBEIRÃO DO OURO EXECUTADO POR MÉTODO NÃO DESTRUTIVEL - MND (TUNNEL LINER)</v>
      </c>
      <c r="C105" s="173">
        <f ca="1">'ORC OUR'!$J$1106/D105</f>
        <v>328321.30499999993</v>
      </c>
      <c r="D105" s="505">
        <v>4</v>
      </c>
      <c r="E105" s="278"/>
      <c r="F105" s="278"/>
      <c r="G105" s="278"/>
      <c r="H105" s="278"/>
      <c r="I105" s="278"/>
      <c r="J105" s="278"/>
      <c r="K105" s="167">
        <f ca="1">C105/D105</f>
        <v>82080.326249999984</v>
      </c>
      <c r="L105" s="265">
        <f t="shared" ca="1" si="45"/>
        <v>82080.326249999984</v>
      </c>
      <c r="M105" s="265">
        <f t="shared" ca="1" si="45"/>
        <v>82080.326249999984</v>
      </c>
      <c r="N105" s="265">
        <f t="shared" ca="1" si="45"/>
        <v>82080.326249999984</v>
      </c>
      <c r="O105" s="272"/>
      <c r="P105" s="278"/>
      <c r="Q105" s="5"/>
      <c r="R105" s="5"/>
      <c r="S105" s="17"/>
      <c r="T105" s="111"/>
      <c r="U105" s="5"/>
      <c r="V105" s="26"/>
      <c r="W105" s="6"/>
      <c r="X105" s="5"/>
      <c r="Y105" s="5"/>
      <c r="Z105" s="5"/>
      <c r="AA105" s="5"/>
      <c r="AB105" s="5"/>
      <c r="AC105" s="5"/>
      <c r="AD105" s="5"/>
      <c r="AE105" s="5"/>
      <c r="AF105" s="164">
        <f t="shared" ca="1" si="41"/>
        <v>328321.30499999993</v>
      </c>
      <c r="AG105" s="163">
        <f t="shared" ca="1" si="42"/>
        <v>0</v>
      </c>
    </row>
    <row r="106" spans="1:33" s="34" customFormat="1" outlineLevel="1" x14ac:dyDescent="0.25">
      <c r="A106" s="177" t="s">
        <v>54827</v>
      </c>
      <c r="B106" s="141" t="str">
        <f>'ORC OUR'!$B$1106</f>
        <v>NOVO TRECHO DO EMISSÁRIO MARGEM DIREITA DO RIBEIRÃO DO OURO EXECUTADO POR MÉTODO NÃO DESTRUTIVEL - MND (TUNNEL LINER)</v>
      </c>
      <c r="C106" s="173">
        <f ca="1">'ORC OUR'!$J$1106/D106</f>
        <v>328321.30499999993</v>
      </c>
      <c r="D106" s="178">
        <v>4</v>
      </c>
      <c r="E106" s="278"/>
      <c r="F106" s="278"/>
      <c r="G106" s="278"/>
      <c r="H106" s="278"/>
      <c r="I106" s="278"/>
      <c r="J106" s="278"/>
      <c r="K106" s="166">
        <f ca="1">C106/D106</f>
        <v>82080.326249999984</v>
      </c>
      <c r="L106" s="266">
        <f t="shared" ca="1" si="45"/>
        <v>82080.326249999984</v>
      </c>
      <c r="M106" s="266">
        <f t="shared" ca="1" si="45"/>
        <v>82080.326249999984</v>
      </c>
      <c r="N106" s="266">
        <f t="shared" ca="1" si="45"/>
        <v>82080.326249999984</v>
      </c>
      <c r="O106" s="267"/>
      <c r="P106" s="278"/>
      <c r="Q106" s="5"/>
      <c r="R106" s="5"/>
      <c r="S106" s="17"/>
      <c r="T106" s="111"/>
      <c r="U106" s="5"/>
      <c r="V106" s="26"/>
      <c r="W106" s="6"/>
      <c r="X106" s="5"/>
      <c r="Y106" s="5"/>
      <c r="Z106" s="5"/>
      <c r="AA106" s="5"/>
      <c r="AB106" s="5"/>
      <c r="AC106" s="5"/>
      <c r="AD106" s="5"/>
      <c r="AE106" s="5"/>
      <c r="AF106" s="164">
        <f t="shared" ca="1" si="41"/>
        <v>328321.30499999993</v>
      </c>
      <c r="AG106" s="163">
        <f t="shared" ca="1" si="42"/>
        <v>0</v>
      </c>
    </row>
    <row r="107" spans="1:33" s="34" customFormat="1" ht="12.75" outlineLevel="1" thickBot="1" x14ac:dyDescent="0.3">
      <c r="A107" s="503" t="s">
        <v>54828</v>
      </c>
      <c r="B107" s="501" t="str">
        <f>'ORC OUR'!$B$1106</f>
        <v>NOVO TRECHO DO EMISSÁRIO MARGEM DIREITA DO RIBEIRÃO DO OURO EXECUTADO POR MÉTODO NÃO DESTRUTIVEL - MND (TUNNEL LINER)</v>
      </c>
      <c r="C107" s="173">
        <f ca="1">'ORC OUR'!$J$1106/D107</f>
        <v>328321.30499999993</v>
      </c>
      <c r="D107" s="502">
        <v>4</v>
      </c>
      <c r="E107" s="278"/>
      <c r="F107" s="278"/>
      <c r="G107" s="278"/>
      <c r="H107" s="278"/>
      <c r="I107" s="278"/>
      <c r="J107" s="278"/>
      <c r="K107" s="507">
        <f ca="1">C107/D107</f>
        <v>82080.326249999984</v>
      </c>
      <c r="L107" s="508">
        <f t="shared" ca="1" si="45"/>
        <v>82080.326249999984</v>
      </c>
      <c r="M107" s="508">
        <f t="shared" ca="1" si="45"/>
        <v>82080.326249999984</v>
      </c>
      <c r="N107" s="508">
        <f t="shared" ca="1" si="45"/>
        <v>82080.326249999984</v>
      </c>
      <c r="O107" s="509"/>
      <c r="P107" s="278"/>
      <c r="Q107" s="5"/>
      <c r="R107" s="5"/>
      <c r="S107" s="17"/>
      <c r="T107" s="111"/>
      <c r="U107" s="5"/>
      <c r="V107" s="26"/>
      <c r="W107" s="6"/>
      <c r="X107" s="5"/>
      <c r="Y107" s="5"/>
      <c r="Z107" s="5"/>
      <c r="AA107" s="5"/>
      <c r="AB107" s="5"/>
      <c r="AC107" s="5"/>
      <c r="AD107" s="5"/>
      <c r="AE107" s="5"/>
      <c r="AF107" s="164">
        <f t="shared" ca="1" si="41"/>
        <v>328321.30499999993</v>
      </c>
      <c r="AG107" s="163">
        <f t="shared" ca="1" si="42"/>
        <v>0</v>
      </c>
    </row>
    <row r="108" spans="1:33" s="131" customFormat="1" ht="18.600000000000001" customHeight="1" outlineLevel="1" x14ac:dyDescent="0.25">
      <c r="A108" s="138"/>
      <c r="B108" s="137" t="s">
        <v>6297</v>
      </c>
      <c r="C108" s="170"/>
      <c r="D108" s="136"/>
      <c r="E108" s="268">
        <f t="shared" ref="E108:AF108" ca="1" si="46">SUM(E13:E107)</f>
        <v>1228858.2191666665</v>
      </c>
      <c r="F108" s="268">
        <f t="shared" ca="1" si="46"/>
        <v>3000265.0116666667</v>
      </c>
      <c r="G108" s="268">
        <f t="shared" ca="1" si="46"/>
        <v>3374998.8341666665</v>
      </c>
      <c r="H108" s="268">
        <f t="shared" ca="1" si="46"/>
        <v>3505479.4986456796</v>
      </c>
      <c r="I108" s="268">
        <f t="shared" ca="1" si="46"/>
        <v>2090844.780833333</v>
      </c>
      <c r="J108" s="268" t="e">
        <f t="shared" ca="1" si="46"/>
        <v>#DIV/0!</v>
      </c>
      <c r="K108" s="268" t="e">
        <f t="shared" ca="1" si="46"/>
        <v>#DIV/0!</v>
      </c>
      <c r="L108" s="268" t="e">
        <f t="shared" ca="1" si="46"/>
        <v>#DIV/0!</v>
      </c>
      <c r="M108" s="268" t="e">
        <f t="shared" ca="1" si="46"/>
        <v>#DIV/0!</v>
      </c>
      <c r="N108" s="268" t="e">
        <f t="shared" ca="1" si="46"/>
        <v>#DIV/0!</v>
      </c>
      <c r="O108" s="268" t="e">
        <f t="shared" ca="1" si="46"/>
        <v>#DIV/0!</v>
      </c>
      <c r="P108" s="268">
        <f t="shared" ca="1" si="46"/>
        <v>1687328.6858333333</v>
      </c>
      <c r="Q108" s="268" t="e">
        <f t="shared" si="46"/>
        <v>#REF!</v>
      </c>
      <c r="R108" s="268" t="e">
        <f t="shared" si="46"/>
        <v>#REF!</v>
      </c>
      <c r="S108" s="268" t="e">
        <f t="shared" si="46"/>
        <v>#REF!</v>
      </c>
      <c r="T108" s="268" t="e">
        <f t="shared" si="46"/>
        <v>#REF!</v>
      </c>
      <c r="U108" s="268" t="e">
        <f t="shared" si="46"/>
        <v>#REF!</v>
      </c>
      <c r="V108" s="268" t="e">
        <f t="shared" si="46"/>
        <v>#REF!</v>
      </c>
      <c r="W108" s="268" t="e">
        <f t="shared" si="46"/>
        <v>#REF!</v>
      </c>
      <c r="X108" s="268" t="e">
        <f t="shared" si="46"/>
        <v>#REF!</v>
      </c>
      <c r="Y108" s="268" t="e">
        <f t="shared" si="46"/>
        <v>#REF!</v>
      </c>
      <c r="Z108" s="268" t="e">
        <f t="shared" si="46"/>
        <v>#REF!</v>
      </c>
      <c r="AA108" s="268" t="e">
        <f t="shared" si="46"/>
        <v>#REF!</v>
      </c>
      <c r="AB108" s="268" t="e">
        <f t="shared" si="46"/>
        <v>#REF!</v>
      </c>
      <c r="AC108" s="268" t="e">
        <f t="shared" si="46"/>
        <v>#REF!</v>
      </c>
      <c r="AD108" s="268" t="e">
        <f t="shared" si="46"/>
        <v>#REF!</v>
      </c>
      <c r="AE108" s="268" t="e">
        <f t="shared" si="46"/>
        <v>#REF!</v>
      </c>
      <c r="AF108" s="164" t="e">
        <f t="shared" ca="1" si="46"/>
        <v>#DIV/0!</v>
      </c>
    </row>
    <row r="109" spans="1:33" s="131" customFormat="1" ht="18.600000000000001" customHeight="1" outlineLevel="1" thickBot="1" x14ac:dyDescent="0.3">
      <c r="A109" s="135"/>
      <c r="B109" s="134" t="s">
        <v>6296</v>
      </c>
      <c r="C109" s="169">
        <f ca="1">SUM(C13:C107)</f>
        <v>39627660.618833281</v>
      </c>
      <c r="D109" s="133"/>
      <c r="E109" s="276">
        <f ca="1">E108</f>
        <v>1228858.2191666665</v>
      </c>
      <c r="F109" s="269">
        <f t="shared" ref="F109:AE109" ca="1" si="47">F108+E109</f>
        <v>4229123.230833333</v>
      </c>
      <c r="G109" s="269">
        <f t="shared" ref="G109" ca="1" si="48">G108+F109</f>
        <v>7604122.0649999995</v>
      </c>
      <c r="H109" s="269">
        <f t="shared" ref="H109" ca="1" si="49">H108+G109</f>
        <v>11109601.56364568</v>
      </c>
      <c r="I109" s="269">
        <f t="shared" ref="I109" ca="1" si="50">I108+H109</f>
        <v>13200446.344479013</v>
      </c>
      <c r="J109" s="269" t="e">
        <f t="shared" ref="J109" ca="1" si="51">J108+I109</f>
        <v>#DIV/0!</v>
      </c>
      <c r="K109" s="269" t="e">
        <f t="shared" ref="K109" ca="1" si="52">K108+J109</f>
        <v>#DIV/0!</v>
      </c>
      <c r="L109" s="269" t="e">
        <f t="shared" ref="L109" ca="1" si="53">L108+K109</f>
        <v>#DIV/0!</v>
      </c>
      <c r="M109" s="269" t="e">
        <f t="shared" ref="M109" ca="1" si="54">M108+L109</f>
        <v>#DIV/0!</v>
      </c>
      <c r="N109" s="269" t="e">
        <f t="shared" ref="N109" ca="1" si="55">N108+M109</f>
        <v>#DIV/0!</v>
      </c>
      <c r="O109" s="269" t="e">
        <f t="shared" ref="O109" ca="1" si="56">O108+N109</f>
        <v>#DIV/0!</v>
      </c>
      <c r="P109" s="269" t="e">
        <f t="shared" ca="1" si="47"/>
        <v>#DIV/0!</v>
      </c>
      <c r="Q109" s="276" t="e">
        <f>Q108+#REF!</f>
        <v>#REF!</v>
      </c>
      <c r="R109" s="269" t="e">
        <f t="shared" si="47"/>
        <v>#REF!</v>
      </c>
      <c r="S109" s="269" t="e">
        <f t="shared" si="47"/>
        <v>#REF!</v>
      </c>
      <c r="T109" s="269" t="e">
        <f t="shared" si="47"/>
        <v>#REF!</v>
      </c>
      <c r="U109" s="269" t="e">
        <f t="shared" si="47"/>
        <v>#REF!</v>
      </c>
      <c r="V109" s="269" t="e">
        <f t="shared" si="47"/>
        <v>#REF!</v>
      </c>
      <c r="W109" s="269" t="e">
        <f t="shared" si="47"/>
        <v>#REF!</v>
      </c>
      <c r="X109" s="269" t="e">
        <f t="shared" si="47"/>
        <v>#REF!</v>
      </c>
      <c r="Y109" s="269" t="e">
        <f t="shared" si="47"/>
        <v>#REF!</v>
      </c>
      <c r="Z109" s="269" t="e">
        <f t="shared" si="47"/>
        <v>#REF!</v>
      </c>
      <c r="AA109" s="269" t="e">
        <f t="shared" si="47"/>
        <v>#REF!</v>
      </c>
      <c r="AB109" s="269" t="e">
        <f t="shared" si="47"/>
        <v>#REF!</v>
      </c>
      <c r="AC109" s="269" t="e">
        <f t="shared" si="47"/>
        <v>#REF!</v>
      </c>
      <c r="AD109" s="269" t="e">
        <f t="shared" si="47"/>
        <v>#REF!</v>
      </c>
      <c r="AE109" s="269" t="e">
        <f t="shared" si="47"/>
        <v>#REF!</v>
      </c>
      <c r="AF109" s="164"/>
    </row>
    <row r="110" spans="1:33" x14ac:dyDescent="0.2">
      <c r="A110" s="100"/>
      <c r="B110" s="101"/>
      <c r="C110" s="103"/>
      <c r="D110" s="103"/>
      <c r="E110" s="104"/>
      <c r="F110" s="104"/>
      <c r="G110" s="104"/>
      <c r="H110" s="104"/>
      <c r="I110" s="104"/>
      <c r="J110" s="104"/>
      <c r="K110" s="104"/>
      <c r="L110" s="104"/>
      <c r="M110" s="104"/>
      <c r="N110" s="104"/>
      <c r="O110" s="104"/>
      <c r="P110" s="104"/>
      <c r="Q110" s="105"/>
      <c r="R110" s="106"/>
      <c r="S110" s="107"/>
      <c r="T110" s="111"/>
      <c r="U110" s="5"/>
    </row>
    <row r="111" spans="1:33" ht="30.6" customHeight="1" x14ac:dyDescent="0.25">
      <c r="A111" s="41"/>
      <c r="B111" s="19"/>
      <c r="E111" s="127"/>
      <c r="F111" s="127"/>
      <c r="G111" s="127"/>
      <c r="H111" s="127"/>
      <c r="I111" s="127"/>
      <c r="J111" s="127"/>
      <c r="K111" s="127"/>
      <c r="L111" s="127"/>
      <c r="M111" s="127"/>
      <c r="N111" s="127"/>
      <c r="O111" s="127"/>
      <c r="P111" s="127"/>
      <c r="Q111" s="128"/>
      <c r="R111" s="129"/>
      <c r="S111" s="91"/>
      <c r="T111" s="111"/>
      <c r="U111" s="5"/>
      <c r="V111" s="24"/>
      <c r="W111" s="44"/>
      <c r="X111" s="44"/>
      <c r="Y111" s="45"/>
      <c r="Z111" s="45"/>
    </row>
    <row r="112" spans="1:33" x14ac:dyDescent="0.25">
      <c r="A112" s="41"/>
      <c r="B112" s="33" t="str">
        <f>'ORC OUR'!B1133</f>
        <v>PREFEITURA MUNICIPAL DE ARARAQUARA</v>
      </c>
      <c r="E112" s="48"/>
      <c r="F112" s="48"/>
      <c r="G112" s="48"/>
      <c r="H112" s="48"/>
      <c r="I112" s="48"/>
      <c r="J112" s="48"/>
      <c r="K112" s="48"/>
      <c r="L112" s="181" t="str">
        <f>'ORC OUR'!H1134</f>
        <v>ENG Consultoria e Projetos Ltda.</v>
      </c>
      <c r="M112" s="48"/>
      <c r="N112" s="48"/>
      <c r="O112" s="48"/>
      <c r="P112" s="48"/>
      <c r="Q112" s="50"/>
      <c r="R112" s="129"/>
      <c r="S112" s="91"/>
      <c r="T112" s="111"/>
      <c r="U112" s="5"/>
      <c r="V112" s="49"/>
      <c r="W112" s="48"/>
      <c r="Y112" s="50"/>
      <c r="Z112" s="50"/>
    </row>
    <row r="113" spans="1:33" x14ac:dyDescent="0.25">
      <c r="A113" s="41"/>
      <c r="E113" s="127"/>
      <c r="F113" s="127"/>
      <c r="G113" s="127"/>
      <c r="H113" s="127"/>
      <c r="I113" s="127"/>
      <c r="J113" s="127"/>
      <c r="K113" s="127"/>
      <c r="L113" s="183" t="str">
        <f>'ORC OUR'!H1135</f>
        <v>Pedro Ivo de Almeida Santos</v>
      </c>
      <c r="M113" s="127"/>
      <c r="N113" s="127"/>
      <c r="O113" s="127"/>
      <c r="P113" s="127"/>
      <c r="Q113" s="128"/>
      <c r="R113" s="129"/>
      <c r="S113" s="91"/>
      <c r="T113" s="111"/>
      <c r="U113" s="5"/>
      <c r="V113" s="51"/>
      <c r="W113" s="44"/>
      <c r="Y113" s="45"/>
      <c r="Z113" s="46"/>
    </row>
    <row r="114" spans="1:33" ht="12.75" thickBot="1" x14ac:dyDescent="0.3">
      <c r="A114" s="52"/>
      <c r="B114" s="20"/>
      <c r="C114" s="54"/>
      <c r="D114" s="54"/>
      <c r="E114" s="55"/>
      <c r="F114" s="55"/>
      <c r="G114" s="55"/>
      <c r="H114" s="55"/>
      <c r="I114" s="55"/>
      <c r="J114" s="55"/>
      <c r="K114" s="55"/>
      <c r="L114" s="182" t="str">
        <f>'ORC OUR'!H1136</f>
        <v xml:space="preserve">CREA: 5061115668     ART: 2620240873533
</v>
      </c>
      <c r="M114" s="55"/>
      <c r="N114" s="55"/>
      <c r="O114" s="55"/>
      <c r="P114" s="55"/>
      <c r="Q114" s="56"/>
      <c r="R114" s="57"/>
      <c r="S114" s="108"/>
      <c r="T114" s="111"/>
      <c r="U114" s="5"/>
      <c r="V114" s="124"/>
      <c r="W114" s="44"/>
      <c r="Y114" s="45"/>
      <c r="Z114" s="46"/>
    </row>
    <row r="115" spans="1:33" x14ac:dyDescent="0.2">
      <c r="T115" s="111"/>
      <c r="U115" s="5"/>
    </row>
    <row r="116" spans="1:33" x14ac:dyDescent="0.2">
      <c r="T116" s="111"/>
      <c r="U116" s="5"/>
    </row>
    <row r="117" spans="1:33" x14ac:dyDescent="0.2">
      <c r="T117" s="111"/>
      <c r="U117" s="5"/>
    </row>
    <row r="118" spans="1:33" x14ac:dyDescent="0.2">
      <c r="T118" s="111"/>
      <c r="U118" s="5"/>
    </row>
    <row r="119" spans="1:33" x14ac:dyDescent="0.2">
      <c r="T119" s="111"/>
      <c r="U119" s="5"/>
    </row>
    <row r="120" spans="1:33" x14ac:dyDescent="0.2">
      <c r="T120" s="111"/>
      <c r="U120" s="5"/>
    </row>
    <row r="121" spans="1:33" x14ac:dyDescent="0.2">
      <c r="T121" s="111"/>
      <c r="U121" s="5"/>
    </row>
    <row r="122" spans="1:33" x14ac:dyDescent="0.2">
      <c r="T122" s="111"/>
      <c r="U122" s="5"/>
    </row>
    <row r="123" spans="1:33" x14ac:dyDescent="0.2">
      <c r="T123" s="111"/>
      <c r="U123" s="5"/>
    </row>
    <row r="124" spans="1:33" s="21" customFormat="1" x14ac:dyDescent="0.2">
      <c r="B124" s="18"/>
      <c r="C124" s="43"/>
      <c r="D124" s="43"/>
      <c r="E124" s="44"/>
      <c r="F124" s="44"/>
      <c r="G124" s="44"/>
      <c r="H124" s="44"/>
      <c r="I124" s="44"/>
      <c r="J124" s="44"/>
      <c r="K124" s="44"/>
      <c r="L124" s="44"/>
      <c r="M124" s="44"/>
      <c r="N124" s="44"/>
      <c r="O124" s="44"/>
      <c r="P124" s="44"/>
      <c r="Q124" s="45"/>
      <c r="R124" s="46"/>
      <c r="S124" s="44"/>
      <c r="T124" s="111"/>
      <c r="U124" s="5"/>
      <c r="W124" s="47"/>
      <c r="X124" s="18"/>
      <c r="Y124" s="18"/>
      <c r="Z124" s="18"/>
      <c r="AA124" s="18"/>
      <c r="AB124" s="18"/>
      <c r="AC124" s="18"/>
      <c r="AD124" s="18"/>
      <c r="AE124" s="18"/>
      <c r="AF124" s="18"/>
      <c r="AG124" s="18"/>
    </row>
    <row r="125" spans="1:33" s="21" customFormat="1" x14ac:dyDescent="0.2">
      <c r="B125" s="18"/>
      <c r="C125" s="43"/>
      <c r="D125" s="43"/>
      <c r="E125" s="44"/>
      <c r="F125" s="44"/>
      <c r="G125" s="44"/>
      <c r="H125" s="44"/>
      <c r="I125" s="44"/>
      <c r="J125" s="44"/>
      <c r="K125" s="44"/>
      <c r="L125" s="44"/>
      <c r="M125" s="44"/>
      <c r="N125" s="44"/>
      <c r="O125" s="44"/>
      <c r="P125" s="44"/>
      <c r="Q125" s="45"/>
      <c r="R125" s="46"/>
      <c r="S125" s="44"/>
      <c r="T125" s="111"/>
      <c r="U125" s="5"/>
      <c r="W125" s="47"/>
      <c r="X125" s="18"/>
      <c r="Y125" s="18"/>
      <c r="Z125" s="18"/>
      <c r="AA125" s="18"/>
      <c r="AB125" s="18"/>
      <c r="AC125" s="18"/>
      <c r="AD125" s="18"/>
      <c r="AE125" s="18"/>
      <c r="AF125" s="18"/>
      <c r="AG125" s="18"/>
    </row>
    <row r="126" spans="1:33" s="21" customFormat="1" x14ac:dyDescent="0.2">
      <c r="B126" s="18"/>
      <c r="C126" s="43"/>
      <c r="D126" s="43"/>
      <c r="E126" s="44"/>
      <c r="F126" s="44"/>
      <c r="G126" s="44"/>
      <c r="H126" s="44"/>
      <c r="I126" s="44"/>
      <c r="J126" s="44"/>
      <c r="K126" s="44"/>
      <c r="L126" s="44"/>
      <c r="M126" s="44"/>
      <c r="N126" s="44"/>
      <c r="O126" s="44"/>
      <c r="P126" s="44"/>
      <c r="Q126" s="45"/>
      <c r="R126" s="46"/>
      <c r="S126" s="44"/>
      <c r="T126" s="111"/>
      <c r="U126" s="5"/>
      <c r="W126" s="47"/>
      <c r="X126" s="18"/>
      <c r="Y126" s="18"/>
      <c r="Z126" s="18"/>
      <c r="AA126" s="18"/>
      <c r="AB126" s="18"/>
      <c r="AC126" s="18"/>
      <c r="AD126" s="18"/>
      <c r="AE126" s="18"/>
      <c r="AF126" s="18"/>
      <c r="AG126" s="18"/>
    </row>
    <row r="127" spans="1:33" s="21" customFormat="1" x14ac:dyDescent="0.2">
      <c r="B127" s="18"/>
      <c r="C127" s="43"/>
      <c r="D127" s="43"/>
      <c r="E127" s="44"/>
      <c r="F127" s="44"/>
      <c r="G127" s="44"/>
      <c r="H127" s="44"/>
      <c r="I127" s="44"/>
      <c r="J127" s="44"/>
      <c r="K127" s="44"/>
      <c r="L127" s="44"/>
      <c r="M127" s="44"/>
      <c r="N127" s="44"/>
      <c r="O127" s="44"/>
      <c r="P127" s="44"/>
      <c r="Q127" s="45"/>
      <c r="R127" s="46"/>
      <c r="S127" s="44"/>
      <c r="T127" s="111"/>
      <c r="U127" s="5"/>
      <c r="W127" s="47"/>
      <c r="X127" s="18"/>
      <c r="Y127" s="18"/>
      <c r="Z127" s="18"/>
      <c r="AA127" s="18"/>
      <c r="AB127" s="18"/>
      <c r="AC127" s="18"/>
      <c r="AD127" s="18"/>
      <c r="AE127" s="18"/>
      <c r="AF127" s="18"/>
      <c r="AG127" s="18"/>
    </row>
    <row r="128" spans="1:33" s="21" customFormat="1" x14ac:dyDescent="0.2">
      <c r="B128" s="18"/>
      <c r="C128" s="43"/>
      <c r="D128" s="43"/>
      <c r="E128" s="44"/>
      <c r="F128" s="44"/>
      <c r="G128" s="44"/>
      <c r="H128" s="44"/>
      <c r="I128" s="44"/>
      <c r="J128" s="44"/>
      <c r="K128" s="44"/>
      <c r="L128" s="44"/>
      <c r="M128" s="44"/>
      <c r="N128" s="44"/>
      <c r="O128" s="44"/>
      <c r="P128" s="44"/>
      <c r="Q128" s="45"/>
      <c r="R128" s="46"/>
      <c r="S128" s="44"/>
      <c r="T128" s="111"/>
      <c r="U128" s="5"/>
      <c r="W128" s="47"/>
      <c r="X128" s="18"/>
      <c r="Y128" s="18"/>
      <c r="Z128" s="18"/>
      <c r="AA128" s="18"/>
      <c r="AB128" s="18"/>
      <c r="AC128" s="18"/>
      <c r="AD128" s="18"/>
      <c r="AE128" s="18"/>
      <c r="AF128" s="18"/>
      <c r="AG128" s="18"/>
    </row>
    <row r="129" spans="2:33" s="21" customFormat="1" x14ac:dyDescent="0.2">
      <c r="B129" s="18"/>
      <c r="C129" s="43"/>
      <c r="D129" s="43"/>
      <c r="E129" s="44"/>
      <c r="F129" s="44"/>
      <c r="G129" s="44"/>
      <c r="H129" s="44"/>
      <c r="I129" s="44"/>
      <c r="J129" s="44"/>
      <c r="K129" s="44"/>
      <c r="L129" s="44"/>
      <c r="M129" s="44"/>
      <c r="N129" s="44"/>
      <c r="O129" s="44"/>
      <c r="P129" s="44"/>
      <c r="Q129" s="45"/>
      <c r="R129" s="46"/>
      <c r="S129" s="44"/>
      <c r="T129" s="111"/>
      <c r="U129" s="5"/>
      <c r="W129" s="47"/>
      <c r="X129" s="18"/>
      <c r="Y129" s="18"/>
      <c r="Z129" s="18"/>
      <c r="AA129" s="18"/>
      <c r="AB129" s="18"/>
      <c r="AC129" s="18"/>
      <c r="AD129" s="18"/>
      <c r="AE129" s="18"/>
      <c r="AF129" s="18"/>
      <c r="AG129" s="18"/>
    </row>
    <row r="130" spans="2:33" s="21" customFormat="1" x14ac:dyDescent="0.2">
      <c r="B130" s="18"/>
      <c r="C130" s="43"/>
      <c r="D130" s="43"/>
      <c r="E130" s="44"/>
      <c r="F130" s="44"/>
      <c r="G130" s="44"/>
      <c r="H130" s="44"/>
      <c r="I130" s="44"/>
      <c r="J130" s="44"/>
      <c r="K130" s="44"/>
      <c r="L130" s="44"/>
      <c r="M130" s="44"/>
      <c r="N130" s="44"/>
      <c r="O130" s="44"/>
      <c r="P130" s="44"/>
      <c r="Q130" s="45"/>
      <c r="R130" s="46"/>
      <c r="S130" s="44"/>
      <c r="T130" s="111"/>
      <c r="U130" s="5"/>
      <c r="W130" s="47"/>
      <c r="X130" s="18"/>
      <c r="Y130" s="18"/>
      <c r="Z130" s="18"/>
      <c r="AA130" s="18"/>
      <c r="AB130" s="18"/>
      <c r="AC130" s="18"/>
      <c r="AD130" s="18"/>
      <c r="AE130" s="18"/>
      <c r="AF130" s="18"/>
      <c r="AG130" s="18"/>
    </row>
    <row r="131" spans="2:33" s="21" customFormat="1" x14ac:dyDescent="0.2">
      <c r="B131" s="18"/>
      <c r="C131" s="43"/>
      <c r="D131" s="43"/>
      <c r="E131" s="44"/>
      <c r="F131" s="44"/>
      <c r="G131" s="44"/>
      <c r="H131" s="44"/>
      <c r="I131" s="44"/>
      <c r="J131" s="44"/>
      <c r="K131" s="44"/>
      <c r="L131" s="44"/>
      <c r="M131" s="44"/>
      <c r="N131" s="44"/>
      <c r="O131" s="44"/>
      <c r="P131" s="44"/>
      <c r="Q131" s="45"/>
      <c r="R131" s="46"/>
      <c r="S131" s="44"/>
      <c r="T131" s="111"/>
      <c r="U131" s="5"/>
      <c r="W131" s="47"/>
      <c r="X131" s="18"/>
      <c r="Y131" s="18"/>
      <c r="Z131" s="18"/>
      <c r="AA131" s="18"/>
      <c r="AB131" s="18"/>
      <c r="AC131" s="18"/>
      <c r="AD131" s="18"/>
      <c r="AE131" s="18"/>
      <c r="AF131" s="18"/>
      <c r="AG131" s="18"/>
    </row>
    <row r="132" spans="2:33" s="21" customFormat="1" x14ac:dyDescent="0.2">
      <c r="B132" s="18"/>
      <c r="C132" s="43"/>
      <c r="D132" s="43"/>
      <c r="E132" s="44"/>
      <c r="F132" s="44"/>
      <c r="G132" s="44"/>
      <c r="H132" s="44"/>
      <c r="I132" s="44"/>
      <c r="J132" s="44"/>
      <c r="K132" s="44"/>
      <c r="L132" s="44"/>
      <c r="M132" s="44"/>
      <c r="N132" s="44"/>
      <c r="O132" s="44"/>
      <c r="P132" s="44"/>
      <c r="Q132" s="45"/>
      <c r="R132" s="46"/>
      <c r="S132" s="44"/>
      <c r="T132" s="111"/>
      <c r="U132" s="5"/>
      <c r="W132" s="47"/>
      <c r="X132" s="18"/>
      <c r="Y132" s="18"/>
      <c r="Z132" s="18"/>
      <c r="AA132" s="18"/>
      <c r="AB132" s="18"/>
      <c r="AC132" s="18"/>
      <c r="AD132" s="18"/>
      <c r="AE132" s="18"/>
      <c r="AF132" s="18"/>
      <c r="AG132" s="18"/>
    </row>
    <row r="133" spans="2:33" s="21" customFormat="1" x14ac:dyDescent="0.2">
      <c r="B133" s="18"/>
      <c r="C133" s="43"/>
      <c r="D133" s="43"/>
      <c r="E133" s="44"/>
      <c r="F133" s="44"/>
      <c r="G133" s="44"/>
      <c r="H133" s="44"/>
      <c r="I133" s="44"/>
      <c r="J133" s="44"/>
      <c r="K133" s="44"/>
      <c r="L133" s="44"/>
      <c r="M133" s="44"/>
      <c r="N133" s="44"/>
      <c r="O133" s="44"/>
      <c r="P133" s="44"/>
      <c r="Q133" s="45"/>
      <c r="R133" s="46"/>
      <c r="S133" s="44"/>
      <c r="T133" s="111"/>
      <c r="U133" s="5"/>
      <c r="W133" s="47"/>
      <c r="X133" s="18"/>
      <c r="Y133" s="18"/>
      <c r="Z133" s="18"/>
      <c r="AA133" s="18"/>
      <c r="AB133" s="18"/>
      <c r="AC133" s="18"/>
      <c r="AD133" s="18"/>
      <c r="AE133" s="18"/>
      <c r="AF133" s="18"/>
      <c r="AG133" s="18"/>
    </row>
    <row r="134" spans="2:33" s="21" customFormat="1" x14ac:dyDescent="0.2">
      <c r="B134" s="18"/>
      <c r="C134" s="43"/>
      <c r="D134" s="43"/>
      <c r="E134" s="44"/>
      <c r="F134" s="44"/>
      <c r="G134" s="44"/>
      <c r="H134" s="44"/>
      <c r="I134" s="44"/>
      <c r="J134" s="44"/>
      <c r="K134" s="44"/>
      <c r="L134" s="44"/>
      <c r="M134" s="44"/>
      <c r="N134" s="44"/>
      <c r="O134" s="44"/>
      <c r="P134" s="44"/>
      <c r="Q134" s="45"/>
      <c r="R134" s="46"/>
      <c r="S134" s="44"/>
      <c r="T134" s="111"/>
      <c r="U134" s="5"/>
      <c r="W134" s="47"/>
      <c r="X134" s="18"/>
      <c r="Y134" s="18"/>
      <c r="Z134" s="18"/>
      <c r="AA134" s="18"/>
      <c r="AB134" s="18"/>
      <c r="AC134" s="18"/>
      <c r="AD134" s="18"/>
      <c r="AE134" s="18"/>
      <c r="AF134" s="18"/>
      <c r="AG134" s="18"/>
    </row>
    <row r="135" spans="2:33" s="21" customFormat="1" x14ac:dyDescent="0.2">
      <c r="B135" s="18"/>
      <c r="C135" s="43"/>
      <c r="D135" s="43"/>
      <c r="E135" s="44"/>
      <c r="F135" s="44"/>
      <c r="G135" s="44"/>
      <c r="H135" s="44"/>
      <c r="I135" s="44"/>
      <c r="J135" s="44"/>
      <c r="K135" s="44"/>
      <c r="L135" s="44"/>
      <c r="M135" s="44"/>
      <c r="N135" s="44"/>
      <c r="O135" s="44"/>
      <c r="P135" s="44"/>
      <c r="Q135" s="45"/>
      <c r="R135" s="46"/>
      <c r="S135" s="44"/>
      <c r="T135" s="111"/>
      <c r="U135" s="5"/>
      <c r="W135" s="47"/>
      <c r="X135" s="18"/>
      <c r="Y135" s="18"/>
      <c r="Z135" s="18"/>
      <c r="AA135" s="18"/>
      <c r="AB135" s="18"/>
      <c r="AC135" s="18"/>
      <c r="AD135" s="18"/>
      <c r="AE135" s="18"/>
      <c r="AF135" s="18"/>
      <c r="AG135" s="18"/>
    </row>
    <row r="136" spans="2:33" s="21" customFormat="1" x14ac:dyDescent="0.2">
      <c r="B136" s="18"/>
      <c r="C136" s="43"/>
      <c r="D136" s="43"/>
      <c r="E136" s="44"/>
      <c r="F136" s="44"/>
      <c r="G136" s="44"/>
      <c r="H136" s="44"/>
      <c r="I136" s="44"/>
      <c r="J136" s="44"/>
      <c r="K136" s="44"/>
      <c r="L136" s="44"/>
      <c r="M136" s="44"/>
      <c r="N136" s="44"/>
      <c r="O136" s="44"/>
      <c r="P136" s="44"/>
      <c r="Q136" s="45"/>
      <c r="R136" s="46"/>
      <c r="S136" s="44"/>
      <c r="T136" s="111"/>
      <c r="U136" s="5"/>
      <c r="W136" s="47"/>
      <c r="X136" s="18"/>
      <c r="Y136" s="18"/>
      <c r="Z136" s="18"/>
      <c r="AA136" s="18"/>
      <c r="AB136" s="18"/>
      <c r="AC136" s="18"/>
      <c r="AD136" s="18"/>
      <c r="AE136" s="18"/>
      <c r="AF136" s="18"/>
      <c r="AG136" s="18"/>
    </row>
    <row r="137" spans="2:33" s="21" customFormat="1" x14ac:dyDescent="0.2">
      <c r="B137" s="18"/>
      <c r="C137" s="43"/>
      <c r="D137" s="43"/>
      <c r="E137" s="44"/>
      <c r="F137" s="44"/>
      <c r="G137" s="44"/>
      <c r="H137" s="44"/>
      <c r="I137" s="44"/>
      <c r="J137" s="44"/>
      <c r="K137" s="44"/>
      <c r="L137" s="44"/>
      <c r="M137" s="44"/>
      <c r="N137" s="44"/>
      <c r="O137" s="44"/>
      <c r="P137" s="44"/>
      <c r="Q137" s="45"/>
      <c r="R137" s="46"/>
      <c r="S137" s="44"/>
      <c r="T137" s="111"/>
      <c r="U137" s="5"/>
      <c r="W137" s="47"/>
      <c r="X137" s="18"/>
      <c r="Y137" s="18"/>
      <c r="Z137" s="18"/>
      <c r="AA137" s="18"/>
      <c r="AB137" s="18"/>
      <c r="AC137" s="18"/>
      <c r="AD137" s="18"/>
      <c r="AE137" s="18"/>
      <c r="AF137" s="18"/>
      <c r="AG137" s="18"/>
    </row>
    <row r="138" spans="2:33" s="21" customFormat="1" x14ac:dyDescent="0.2">
      <c r="B138" s="18"/>
      <c r="C138" s="43"/>
      <c r="D138" s="43"/>
      <c r="E138" s="44"/>
      <c r="F138" s="44"/>
      <c r="G138" s="44"/>
      <c r="H138" s="44"/>
      <c r="I138" s="44"/>
      <c r="J138" s="44"/>
      <c r="K138" s="44"/>
      <c r="L138" s="44"/>
      <c r="M138" s="44"/>
      <c r="N138" s="44"/>
      <c r="O138" s="44"/>
      <c r="P138" s="44"/>
      <c r="Q138" s="45"/>
      <c r="R138" s="46"/>
      <c r="S138" s="44"/>
      <c r="T138" s="111"/>
      <c r="U138" s="5"/>
      <c r="W138" s="47"/>
      <c r="X138" s="18"/>
      <c r="Y138" s="18"/>
      <c r="Z138" s="18"/>
      <c r="AA138" s="18"/>
      <c r="AB138" s="18"/>
      <c r="AC138" s="18"/>
      <c r="AD138" s="18"/>
      <c r="AE138" s="18"/>
      <c r="AF138" s="18"/>
      <c r="AG138" s="18"/>
    </row>
    <row r="139" spans="2:33" s="21" customFormat="1" x14ac:dyDescent="0.2">
      <c r="B139" s="18"/>
      <c r="C139" s="43"/>
      <c r="D139" s="43"/>
      <c r="E139" s="44"/>
      <c r="F139" s="44"/>
      <c r="G139" s="44"/>
      <c r="H139" s="44"/>
      <c r="I139" s="44"/>
      <c r="J139" s="44"/>
      <c r="K139" s="44"/>
      <c r="L139" s="44"/>
      <c r="M139" s="44"/>
      <c r="N139" s="44"/>
      <c r="O139" s="44"/>
      <c r="P139" s="44"/>
      <c r="Q139" s="45"/>
      <c r="R139" s="46"/>
      <c r="S139" s="44"/>
      <c r="T139" s="111"/>
      <c r="U139" s="5"/>
      <c r="W139" s="47"/>
      <c r="X139" s="18"/>
      <c r="Y139" s="18"/>
      <c r="Z139" s="18"/>
      <c r="AA139" s="18"/>
      <c r="AB139" s="18"/>
      <c r="AC139" s="18"/>
      <c r="AD139" s="18"/>
      <c r="AE139" s="18"/>
      <c r="AF139" s="18"/>
      <c r="AG139" s="18"/>
    </row>
    <row r="140" spans="2:33" s="21" customFormat="1" x14ac:dyDescent="0.2">
      <c r="B140" s="18"/>
      <c r="C140" s="43"/>
      <c r="D140" s="43"/>
      <c r="E140" s="44"/>
      <c r="F140" s="44"/>
      <c r="G140" s="44"/>
      <c r="H140" s="44"/>
      <c r="I140" s="44"/>
      <c r="J140" s="44"/>
      <c r="K140" s="44"/>
      <c r="L140" s="44"/>
      <c r="M140" s="44"/>
      <c r="N140" s="44"/>
      <c r="O140" s="44"/>
      <c r="P140" s="44"/>
      <c r="Q140" s="45"/>
      <c r="R140" s="46"/>
      <c r="S140" s="44"/>
      <c r="T140" s="111"/>
      <c r="U140" s="5"/>
      <c r="W140" s="47"/>
      <c r="X140" s="18"/>
      <c r="Y140" s="18"/>
      <c r="Z140" s="18"/>
      <c r="AA140" s="18"/>
      <c r="AB140" s="18"/>
      <c r="AC140" s="18"/>
      <c r="AD140" s="18"/>
      <c r="AE140" s="18"/>
      <c r="AF140" s="18"/>
      <c r="AG140" s="18"/>
    </row>
    <row r="141" spans="2:33" s="21" customFormat="1" x14ac:dyDescent="0.2">
      <c r="B141" s="18"/>
      <c r="C141" s="43"/>
      <c r="D141" s="43"/>
      <c r="E141" s="44"/>
      <c r="F141" s="44"/>
      <c r="G141" s="44"/>
      <c r="H141" s="44"/>
      <c r="I141" s="44"/>
      <c r="J141" s="44"/>
      <c r="K141" s="44"/>
      <c r="L141" s="44"/>
      <c r="M141" s="44"/>
      <c r="N141" s="44"/>
      <c r="O141" s="44"/>
      <c r="P141" s="44"/>
      <c r="Q141" s="45"/>
      <c r="R141" s="46"/>
      <c r="S141" s="44"/>
      <c r="T141" s="111"/>
      <c r="U141" s="5"/>
      <c r="W141" s="47"/>
      <c r="X141" s="18"/>
      <c r="Y141" s="18"/>
      <c r="Z141" s="18"/>
      <c r="AA141" s="18"/>
      <c r="AB141" s="18"/>
      <c r="AC141" s="18"/>
      <c r="AD141" s="18"/>
      <c r="AE141" s="18"/>
      <c r="AF141" s="18"/>
      <c r="AG141" s="18"/>
    </row>
    <row r="142" spans="2:33" s="21" customFormat="1" x14ac:dyDescent="0.2">
      <c r="B142" s="18"/>
      <c r="C142" s="43"/>
      <c r="D142" s="43"/>
      <c r="E142" s="44"/>
      <c r="F142" s="44"/>
      <c r="G142" s="44"/>
      <c r="H142" s="44"/>
      <c r="I142" s="44"/>
      <c r="J142" s="44"/>
      <c r="K142" s="44"/>
      <c r="L142" s="44"/>
      <c r="M142" s="44"/>
      <c r="N142" s="44"/>
      <c r="O142" s="44"/>
      <c r="P142" s="44"/>
      <c r="Q142" s="45"/>
      <c r="R142" s="46"/>
      <c r="S142" s="44"/>
      <c r="T142" s="111"/>
      <c r="U142" s="5"/>
      <c r="W142" s="47"/>
      <c r="X142" s="18"/>
      <c r="Y142" s="18"/>
      <c r="Z142" s="18"/>
      <c r="AA142" s="18"/>
      <c r="AB142" s="18"/>
      <c r="AC142" s="18"/>
      <c r="AD142" s="18"/>
      <c r="AE142" s="18"/>
      <c r="AF142" s="18"/>
      <c r="AG142" s="18"/>
    </row>
    <row r="143" spans="2:33" s="21" customFormat="1" x14ac:dyDescent="0.2">
      <c r="B143" s="18"/>
      <c r="C143" s="43"/>
      <c r="D143" s="43"/>
      <c r="E143" s="44"/>
      <c r="F143" s="44"/>
      <c r="G143" s="44"/>
      <c r="H143" s="44"/>
      <c r="I143" s="44"/>
      <c r="J143" s="44"/>
      <c r="K143" s="44"/>
      <c r="L143" s="44"/>
      <c r="M143" s="44"/>
      <c r="N143" s="44"/>
      <c r="O143" s="44"/>
      <c r="P143" s="44"/>
      <c r="Q143" s="45"/>
      <c r="R143" s="46"/>
      <c r="S143" s="44"/>
      <c r="T143" s="111"/>
      <c r="U143" s="5"/>
      <c r="W143" s="47"/>
      <c r="X143" s="18"/>
      <c r="Y143" s="18"/>
      <c r="Z143" s="18"/>
      <c r="AA143" s="18"/>
      <c r="AB143" s="18"/>
      <c r="AC143" s="18"/>
      <c r="AD143" s="18"/>
      <c r="AE143" s="18"/>
      <c r="AF143" s="18"/>
      <c r="AG143" s="18"/>
    </row>
    <row r="144" spans="2:33" s="21" customFormat="1" x14ac:dyDescent="0.2">
      <c r="B144" s="18"/>
      <c r="C144" s="43"/>
      <c r="D144" s="43"/>
      <c r="E144" s="44"/>
      <c r="F144" s="44"/>
      <c r="G144" s="44"/>
      <c r="H144" s="44"/>
      <c r="I144" s="44"/>
      <c r="J144" s="44"/>
      <c r="K144" s="44"/>
      <c r="L144" s="44"/>
      <c r="M144" s="44"/>
      <c r="N144" s="44"/>
      <c r="O144" s="44"/>
      <c r="P144" s="44"/>
      <c r="Q144" s="45"/>
      <c r="R144" s="46"/>
      <c r="S144" s="44"/>
      <c r="T144" s="111"/>
      <c r="U144" s="5"/>
      <c r="W144" s="47"/>
      <c r="X144" s="18"/>
      <c r="Y144" s="18"/>
      <c r="Z144" s="18"/>
      <c r="AA144" s="18"/>
      <c r="AB144" s="18"/>
      <c r="AC144" s="18"/>
      <c r="AD144" s="18"/>
      <c r="AE144" s="18"/>
      <c r="AF144" s="18"/>
      <c r="AG144" s="18"/>
    </row>
    <row r="145" spans="2:33" s="21" customFormat="1" x14ac:dyDescent="0.2">
      <c r="B145" s="18"/>
      <c r="C145" s="43"/>
      <c r="D145" s="43"/>
      <c r="E145" s="44"/>
      <c r="F145" s="44"/>
      <c r="G145" s="44"/>
      <c r="H145" s="44"/>
      <c r="I145" s="44"/>
      <c r="J145" s="44"/>
      <c r="K145" s="44"/>
      <c r="L145" s="44"/>
      <c r="M145" s="44"/>
      <c r="N145" s="44"/>
      <c r="O145" s="44"/>
      <c r="P145" s="44"/>
      <c r="Q145" s="45"/>
      <c r="R145" s="46"/>
      <c r="S145" s="44"/>
      <c r="T145" s="111"/>
      <c r="U145" s="5"/>
      <c r="W145" s="47"/>
      <c r="X145" s="18"/>
      <c r="Y145" s="18"/>
      <c r="Z145" s="18"/>
      <c r="AA145" s="18"/>
      <c r="AB145" s="18"/>
      <c r="AC145" s="18"/>
      <c r="AD145" s="18"/>
      <c r="AE145" s="18"/>
      <c r="AF145" s="18"/>
      <c r="AG145" s="18"/>
    </row>
    <row r="146" spans="2:33" s="21" customFormat="1" x14ac:dyDescent="0.2">
      <c r="B146" s="18"/>
      <c r="C146" s="43"/>
      <c r="D146" s="43"/>
      <c r="E146" s="44"/>
      <c r="F146" s="44"/>
      <c r="G146" s="44"/>
      <c r="H146" s="44"/>
      <c r="I146" s="44"/>
      <c r="J146" s="44"/>
      <c r="K146" s="44"/>
      <c r="L146" s="44"/>
      <c r="M146" s="44"/>
      <c r="N146" s="44"/>
      <c r="O146" s="44"/>
      <c r="P146" s="44"/>
      <c r="Q146" s="45"/>
      <c r="R146" s="46"/>
      <c r="S146" s="44"/>
      <c r="T146" s="111"/>
      <c r="U146" s="5"/>
      <c r="W146" s="47"/>
      <c r="X146" s="18"/>
      <c r="Y146" s="18"/>
      <c r="Z146" s="18"/>
      <c r="AA146" s="18"/>
      <c r="AB146" s="18"/>
      <c r="AC146" s="18"/>
      <c r="AD146" s="18"/>
      <c r="AE146" s="18"/>
      <c r="AF146" s="18"/>
      <c r="AG146" s="18"/>
    </row>
    <row r="147" spans="2:33" s="21" customFormat="1" x14ac:dyDescent="0.2">
      <c r="B147" s="18"/>
      <c r="C147" s="43"/>
      <c r="D147" s="43"/>
      <c r="E147" s="44"/>
      <c r="F147" s="44"/>
      <c r="G147" s="44"/>
      <c r="H147" s="44"/>
      <c r="I147" s="44"/>
      <c r="J147" s="44"/>
      <c r="K147" s="44"/>
      <c r="L147" s="44"/>
      <c r="M147" s="44"/>
      <c r="N147" s="44"/>
      <c r="O147" s="44"/>
      <c r="P147" s="44"/>
      <c r="Q147" s="45"/>
      <c r="R147" s="46"/>
      <c r="S147" s="44"/>
      <c r="T147" s="111"/>
      <c r="U147" s="5"/>
      <c r="W147" s="47"/>
      <c r="X147" s="18"/>
      <c r="Y147" s="18"/>
      <c r="Z147" s="18"/>
      <c r="AA147" s="18"/>
      <c r="AB147" s="18"/>
      <c r="AC147" s="18"/>
      <c r="AD147" s="18"/>
      <c r="AE147" s="18"/>
      <c r="AF147" s="18"/>
      <c r="AG147" s="18"/>
    </row>
    <row r="148" spans="2:33" s="21" customFormat="1" x14ac:dyDescent="0.2">
      <c r="B148" s="18"/>
      <c r="C148" s="43"/>
      <c r="D148" s="43"/>
      <c r="E148" s="44"/>
      <c r="F148" s="44"/>
      <c r="G148" s="44"/>
      <c r="H148" s="44"/>
      <c r="I148" s="44"/>
      <c r="J148" s="44"/>
      <c r="K148" s="44"/>
      <c r="L148" s="44"/>
      <c r="M148" s="44"/>
      <c r="N148" s="44"/>
      <c r="O148" s="44"/>
      <c r="P148" s="44"/>
      <c r="Q148" s="45"/>
      <c r="R148" s="46"/>
      <c r="S148" s="44"/>
      <c r="T148" s="111"/>
      <c r="U148" s="5"/>
      <c r="W148" s="47"/>
      <c r="X148" s="18"/>
      <c r="Y148" s="18"/>
      <c r="Z148" s="18"/>
      <c r="AA148" s="18"/>
      <c r="AB148" s="18"/>
      <c r="AC148" s="18"/>
      <c r="AD148" s="18"/>
      <c r="AE148" s="18"/>
      <c r="AF148" s="18"/>
      <c r="AG148" s="18"/>
    </row>
    <row r="149" spans="2:33" s="21" customFormat="1" x14ac:dyDescent="0.2">
      <c r="B149" s="18"/>
      <c r="C149" s="43"/>
      <c r="D149" s="43"/>
      <c r="E149" s="44"/>
      <c r="F149" s="44"/>
      <c r="G149" s="44"/>
      <c r="H149" s="44"/>
      <c r="I149" s="44"/>
      <c r="J149" s="44"/>
      <c r="K149" s="44"/>
      <c r="L149" s="44"/>
      <c r="M149" s="44"/>
      <c r="N149" s="44"/>
      <c r="O149" s="44"/>
      <c r="P149" s="44"/>
      <c r="Q149" s="45"/>
      <c r="R149" s="46"/>
      <c r="S149" s="44"/>
      <c r="T149" s="111"/>
      <c r="U149" s="5"/>
      <c r="W149" s="47"/>
      <c r="X149" s="18"/>
      <c r="Y149" s="18"/>
      <c r="Z149" s="18"/>
      <c r="AA149" s="18"/>
      <c r="AB149" s="18"/>
      <c r="AC149" s="18"/>
      <c r="AD149" s="18"/>
      <c r="AE149" s="18"/>
      <c r="AF149" s="18"/>
      <c r="AG149" s="18"/>
    </row>
    <row r="150" spans="2:33" s="21" customFormat="1" x14ac:dyDescent="0.2">
      <c r="B150" s="18"/>
      <c r="C150" s="43"/>
      <c r="D150" s="43"/>
      <c r="E150" s="44"/>
      <c r="F150" s="44"/>
      <c r="G150" s="44"/>
      <c r="H150" s="44"/>
      <c r="I150" s="44"/>
      <c r="J150" s="44"/>
      <c r="K150" s="44"/>
      <c r="L150" s="44"/>
      <c r="M150" s="44"/>
      <c r="N150" s="44"/>
      <c r="O150" s="44"/>
      <c r="P150" s="44"/>
      <c r="Q150" s="45"/>
      <c r="R150" s="46"/>
      <c r="S150" s="44"/>
      <c r="T150" s="111"/>
      <c r="U150" s="5"/>
      <c r="W150" s="47"/>
      <c r="X150" s="18"/>
      <c r="Y150" s="18"/>
      <c r="Z150" s="18"/>
      <c r="AA150" s="18"/>
      <c r="AB150" s="18"/>
      <c r="AC150" s="18"/>
      <c r="AD150" s="18"/>
      <c r="AE150" s="18"/>
      <c r="AF150" s="18"/>
      <c r="AG150" s="18"/>
    </row>
    <row r="151" spans="2:33" s="21" customFormat="1" x14ac:dyDescent="0.2">
      <c r="B151" s="18"/>
      <c r="C151" s="43"/>
      <c r="D151" s="43"/>
      <c r="E151" s="44"/>
      <c r="F151" s="44"/>
      <c r="G151" s="44"/>
      <c r="H151" s="44"/>
      <c r="I151" s="44"/>
      <c r="J151" s="44"/>
      <c r="K151" s="44"/>
      <c r="L151" s="44"/>
      <c r="M151" s="44"/>
      <c r="N151" s="44"/>
      <c r="O151" s="44"/>
      <c r="P151" s="44"/>
      <c r="Q151" s="45"/>
      <c r="R151" s="46"/>
      <c r="S151" s="44"/>
      <c r="T151" s="111"/>
      <c r="U151" s="5"/>
      <c r="W151" s="47"/>
      <c r="X151" s="18"/>
      <c r="Y151" s="18"/>
      <c r="Z151" s="18"/>
      <c r="AA151" s="18"/>
      <c r="AB151" s="18"/>
      <c r="AC151" s="18"/>
      <c r="AD151" s="18"/>
      <c r="AE151" s="18"/>
      <c r="AF151" s="18"/>
      <c r="AG151" s="18"/>
    </row>
    <row r="152" spans="2:33" s="21" customFormat="1" x14ac:dyDescent="0.2">
      <c r="B152" s="18"/>
      <c r="C152" s="43"/>
      <c r="D152" s="43"/>
      <c r="E152" s="44"/>
      <c r="F152" s="44"/>
      <c r="G152" s="44"/>
      <c r="H152" s="44"/>
      <c r="I152" s="44"/>
      <c r="J152" s="44"/>
      <c r="K152" s="44"/>
      <c r="L152" s="44"/>
      <c r="M152" s="44"/>
      <c r="N152" s="44"/>
      <c r="O152" s="44"/>
      <c r="P152" s="44"/>
      <c r="Q152" s="45"/>
      <c r="R152" s="46"/>
      <c r="S152" s="44"/>
      <c r="T152" s="111"/>
      <c r="U152" s="5"/>
      <c r="W152" s="47"/>
      <c r="X152" s="18"/>
      <c r="Y152" s="18"/>
      <c r="Z152" s="18"/>
      <c r="AA152" s="18"/>
      <c r="AB152" s="18"/>
      <c r="AC152" s="18"/>
      <c r="AD152" s="18"/>
      <c r="AE152" s="18"/>
      <c r="AF152" s="18"/>
      <c r="AG152" s="18"/>
    </row>
    <row r="153" spans="2:33" s="21" customFormat="1" x14ac:dyDescent="0.2">
      <c r="B153" s="18"/>
      <c r="C153" s="43"/>
      <c r="D153" s="43"/>
      <c r="E153" s="44"/>
      <c r="F153" s="44"/>
      <c r="G153" s="44"/>
      <c r="H153" s="44"/>
      <c r="I153" s="44"/>
      <c r="J153" s="44"/>
      <c r="K153" s="44"/>
      <c r="L153" s="44"/>
      <c r="M153" s="44"/>
      <c r="N153" s="44"/>
      <c r="O153" s="44"/>
      <c r="P153" s="44"/>
      <c r="Q153" s="45"/>
      <c r="R153" s="46"/>
      <c r="S153" s="44"/>
      <c r="T153" s="111"/>
      <c r="U153" s="5"/>
      <c r="W153" s="47"/>
      <c r="X153" s="18"/>
      <c r="Y153" s="18"/>
      <c r="Z153" s="18"/>
      <c r="AA153" s="18"/>
      <c r="AB153" s="18"/>
      <c r="AC153" s="18"/>
      <c r="AD153" s="18"/>
      <c r="AE153" s="18"/>
      <c r="AF153" s="18"/>
      <c r="AG153" s="18"/>
    </row>
    <row r="154" spans="2:33" s="21" customFormat="1" x14ac:dyDescent="0.2">
      <c r="B154" s="18"/>
      <c r="C154" s="43"/>
      <c r="D154" s="43"/>
      <c r="E154" s="44"/>
      <c r="F154" s="44"/>
      <c r="G154" s="44"/>
      <c r="H154" s="44"/>
      <c r="I154" s="44"/>
      <c r="J154" s="44"/>
      <c r="K154" s="44"/>
      <c r="L154" s="44"/>
      <c r="M154" s="44"/>
      <c r="N154" s="44"/>
      <c r="O154" s="44"/>
      <c r="P154" s="44"/>
      <c r="Q154" s="45"/>
      <c r="R154" s="46"/>
      <c r="S154" s="44"/>
      <c r="T154" s="111"/>
      <c r="U154" s="5"/>
      <c r="W154" s="47"/>
      <c r="X154" s="18"/>
      <c r="Y154" s="18"/>
      <c r="Z154" s="18"/>
      <c r="AA154" s="18"/>
      <c r="AB154" s="18"/>
      <c r="AC154" s="18"/>
      <c r="AD154" s="18"/>
      <c r="AE154" s="18"/>
      <c r="AF154" s="18"/>
      <c r="AG154" s="18"/>
    </row>
    <row r="155" spans="2:33" s="21" customFormat="1" x14ac:dyDescent="0.2">
      <c r="B155" s="18"/>
      <c r="C155" s="43"/>
      <c r="D155" s="43"/>
      <c r="E155" s="44"/>
      <c r="F155" s="44"/>
      <c r="G155" s="44"/>
      <c r="H155" s="44"/>
      <c r="I155" s="44"/>
      <c r="J155" s="44"/>
      <c r="K155" s="44"/>
      <c r="L155" s="44"/>
      <c r="M155" s="44"/>
      <c r="N155" s="44"/>
      <c r="O155" s="44"/>
      <c r="P155" s="44"/>
      <c r="Q155" s="45"/>
      <c r="R155" s="46"/>
      <c r="S155" s="44"/>
      <c r="T155" s="111"/>
      <c r="U155" s="5"/>
      <c r="W155" s="47"/>
      <c r="X155" s="18"/>
      <c r="Y155" s="18"/>
      <c r="Z155" s="18"/>
      <c r="AA155" s="18"/>
      <c r="AB155" s="18"/>
      <c r="AC155" s="18"/>
      <c r="AD155" s="18"/>
      <c r="AE155" s="18"/>
      <c r="AF155" s="18"/>
      <c r="AG155" s="18"/>
    </row>
    <row r="156" spans="2:33" s="21" customFormat="1" x14ac:dyDescent="0.2">
      <c r="B156" s="18"/>
      <c r="C156" s="43"/>
      <c r="D156" s="43"/>
      <c r="E156" s="44"/>
      <c r="F156" s="44"/>
      <c r="G156" s="44"/>
      <c r="H156" s="44"/>
      <c r="I156" s="44"/>
      <c r="J156" s="44"/>
      <c r="K156" s="44"/>
      <c r="L156" s="44"/>
      <c r="M156" s="44"/>
      <c r="N156" s="44"/>
      <c r="O156" s="44"/>
      <c r="P156" s="44"/>
      <c r="Q156" s="45"/>
      <c r="R156" s="46"/>
      <c r="S156" s="44"/>
      <c r="T156" s="111"/>
      <c r="U156" s="5"/>
      <c r="W156" s="47"/>
      <c r="X156" s="18"/>
      <c r="Y156" s="18"/>
      <c r="Z156" s="18"/>
      <c r="AA156" s="18"/>
      <c r="AB156" s="18"/>
      <c r="AC156" s="18"/>
      <c r="AD156" s="18"/>
      <c r="AE156" s="18"/>
      <c r="AF156" s="18"/>
      <c r="AG156" s="18"/>
    </row>
    <row r="157" spans="2:33" s="21" customFormat="1" x14ac:dyDescent="0.2">
      <c r="B157" s="18"/>
      <c r="C157" s="43"/>
      <c r="D157" s="43"/>
      <c r="E157" s="44"/>
      <c r="F157" s="44"/>
      <c r="G157" s="44"/>
      <c r="H157" s="44"/>
      <c r="I157" s="44"/>
      <c r="J157" s="44"/>
      <c r="K157" s="44"/>
      <c r="L157" s="44"/>
      <c r="M157" s="44"/>
      <c r="N157" s="44"/>
      <c r="O157" s="44"/>
      <c r="P157" s="44"/>
      <c r="Q157" s="45"/>
      <c r="R157" s="46"/>
      <c r="S157" s="44"/>
      <c r="T157" s="111"/>
      <c r="U157" s="5"/>
      <c r="W157" s="47"/>
      <c r="X157" s="18"/>
      <c r="Y157" s="18"/>
      <c r="Z157" s="18"/>
      <c r="AA157" s="18"/>
      <c r="AB157" s="18"/>
      <c r="AC157" s="18"/>
      <c r="AD157" s="18"/>
      <c r="AE157" s="18"/>
      <c r="AF157" s="18"/>
      <c r="AG157" s="18"/>
    </row>
    <row r="158" spans="2:33" s="21" customFormat="1" x14ac:dyDescent="0.2">
      <c r="B158" s="18"/>
      <c r="C158" s="43"/>
      <c r="D158" s="43"/>
      <c r="E158" s="44"/>
      <c r="F158" s="44"/>
      <c r="G158" s="44"/>
      <c r="H158" s="44"/>
      <c r="I158" s="44"/>
      <c r="J158" s="44"/>
      <c r="K158" s="44"/>
      <c r="L158" s="44"/>
      <c r="M158" s="44"/>
      <c r="N158" s="44"/>
      <c r="O158" s="44"/>
      <c r="P158" s="44"/>
      <c r="Q158" s="45"/>
      <c r="R158" s="46"/>
      <c r="S158" s="44"/>
      <c r="T158" s="111"/>
      <c r="U158" s="5"/>
      <c r="W158" s="47"/>
      <c r="X158" s="18"/>
      <c r="Y158" s="18"/>
      <c r="Z158" s="18"/>
      <c r="AA158" s="18"/>
      <c r="AB158" s="18"/>
      <c r="AC158" s="18"/>
      <c r="AD158" s="18"/>
      <c r="AE158" s="18"/>
      <c r="AF158" s="18"/>
      <c r="AG158" s="18"/>
    </row>
    <row r="159" spans="2:33" s="21" customFormat="1" x14ac:dyDescent="0.2">
      <c r="B159" s="18"/>
      <c r="C159" s="43"/>
      <c r="D159" s="43"/>
      <c r="E159" s="44"/>
      <c r="F159" s="44"/>
      <c r="G159" s="44"/>
      <c r="H159" s="44"/>
      <c r="I159" s="44"/>
      <c r="J159" s="44"/>
      <c r="K159" s="44"/>
      <c r="L159" s="44"/>
      <c r="M159" s="44"/>
      <c r="N159" s="44"/>
      <c r="O159" s="44"/>
      <c r="P159" s="44"/>
      <c r="Q159" s="45"/>
      <c r="R159" s="46"/>
      <c r="S159" s="44"/>
      <c r="T159" s="111"/>
      <c r="U159" s="5"/>
      <c r="W159" s="47"/>
      <c r="X159" s="18"/>
      <c r="Y159" s="18"/>
      <c r="Z159" s="18"/>
      <c r="AA159" s="18"/>
      <c r="AB159" s="18"/>
      <c r="AC159" s="18"/>
      <c r="AD159" s="18"/>
      <c r="AE159" s="18"/>
      <c r="AF159" s="18"/>
      <c r="AG159" s="18"/>
    </row>
    <row r="160" spans="2:33" s="21" customFormat="1" x14ac:dyDescent="0.2">
      <c r="B160" s="18"/>
      <c r="C160" s="43"/>
      <c r="D160" s="43"/>
      <c r="E160" s="44"/>
      <c r="F160" s="44"/>
      <c r="G160" s="44"/>
      <c r="H160" s="44"/>
      <c r="I160" s="44"/>
      <c r="J160" s="44"/>
      <c r="K160" s="44"/>
      <c r="L160" s="44"/>
      <c r="M160" s="44"/>
      <c r="N160" s="44"/>
      <c r="O160" s="44"/>
      <c r="P160" s="44"/>
      <c r="Q160" s="45"/>
      <c r="R160" s="46"/>
      <c r="S160" s="44"/>
      <c r="T160" s="111"/>
      <c r="U160" s="5"/>
      <c r="W160" s="47"/>
      <c r="X160" s="18"/>
      <c r="Y160" s="18"/>
      <c r="Z160" s="18"/>
      <c r="AA160" s="18"/>
      <c r="AB160" s="18"/>
      <c r="AC160" s="18"/>
      <c r="AD160" s="18"/>
      <c r="AE160" s="18"/>
      <c r="AF160" s="18"/>
      <c r="AG160" s="18"/>
    </row>
    <row r="161" spans="2:33" s="21" customFormat="1" x14ac:dyDescent="0.2">
      <c r="B161" s="18"/>
      <c r="C161" s="43"/>
      <c r="D161" s="43"/>
      <c r="E161" s="44"/>
      <c r="F161" s="44"/>
      <c r="G161" s="44"/>
      <c r="H161" s="44"/>
      <c r="I161" s="44"/>
      <c r="J161" s="44"/>
      <c r="K161" s="44"/>
      <c r="L161" s="44"/>
      <c r="M161" s="44"/>
      <c r="N161" s="44"/>
      <c r="O161" s="44"/>
      <c r="P161" s="44"/>
      <c r="Q161" s="45"/>
      <c r="R161" s="46"/>
      <c r="S161" s="44"/>
      <c r="T161" s="111"/>
      <c r="U161" s="5"/>
      <c r="W161" s="47"/>
      <c r="X161" s="18"/>
      <c r="Y161" s="18"/>
      <c r="Z161" s="18"/>
      <c r="AA161" s="18"/>
      <c r="AB161" s="18"/>
      <c r="AC161" s="18"/>
      <c r="AD161" s="18"/>
      <c r="AE161" s="18"/>
      <c r="AF161" s="18"/>
      <c r="AG161" s="18"/>
    </row>
    <row r="162" spans="2:33" s="21" customFormat="1" x14ac:dyDescent="0.2">
      <c r="B162" s="18"/>
      <c r="C162" s="43"/>
      <c r="D162" s="43"/>
      <c r="E162" s="44"/>
      <c r="F162" s="44"/>
      <c r="G162" s="44"/>
      <c r="H162" s="44"/>
      <c r="I162" s="44"/>
      <c r="J162" s="44"/>
      <c r="K162" s="44"/>
      <c r="L162" s="44"/>
      <c r="M162" s="44"/>
      <c r="N162" s="44"/>
      <c r="O162" s="44"/>
      <c r="P162" s="44"/>
      <c r="Q162" s="45"/>
      <c r="R162" s="46"/>
      <c r="S162" s="44"/>
      <c r="T162" s="111"/>
      <c r="U162" s="5"/>
      <c r="W162" s="47"/>
      <c r="X162" s="18"/>
      <c r="Y162" s="18"/>
      <c r="Z162" s="18"/>
      <c r="AA162" s="18"/>
      <c r="AB162" s="18"/>
      <c r="AC162" s="18"/>
      <c r="AD162" s="18"/>
      <c r="AE162" s="18"/>
      <c r="AF162" s="18"/>
      <c r="AG162" s="18"/>
    </row>
    <row r="163" spans="2:33" s="21" customFormat="1" x14ac:dyDescent="0.2">
      <c r="B163" s="18"/>
      <c r="C163" s="43"/>
      <c r="D163" s="43"/>
      <c r="E163" s="44"/>
      <c r="F163" s="44"/>
      <c r="G163" s="44"/>
      <c r="H163" s="44"/>
      <c r="I163" s="44"/>
      <c r="J163" s="44"/>
      <c r="K163" s="44"/>
      <c r="L163" s="44"/>
      <c r="M163" s="44"/>
      <c r="N163" s="44"/>
      <c r="O163" s="44"/>
      <c r="P163" s="44"/>
      <c r="Q163" s="45"/>
      <c r="R163" s="46"/>
      <c r="S163" s="44"/>
      <c r="T163" s="111"/>
      <c r="U163" s="5"/>
      <c r="W163" s="47"/>
      <c r="X163" s="18"/>
      <c r="Y163" s="18"/>
      <c r="Z163" s="18"/>
      <c r="AA163" s="18"/>
      <c r="AB163" s="18"/>
      <c r="AC163" s="18"/>
      <c r="AD163" s="18"/>
      <c r="AE163" s="18"/>
      <c r="AF163" s="18"/>
      <c r="AG163" s="18"/>
    </row>
    <row r="164" spans="2:33" s="21" customFormat="1" x14ac:dyDescent="0.2">
      <c r="B164" s="18"/>
      <c r="C164" s="43"/>
      <c r="D164" s="43"/>
      <c r="E164" s="44"/>
      <c r="F164" s="44"/>
      <c r="G164" s="44"/>
      <c r="H164" s="44"/>
      <c r="I164" s="44"/>
      <c r="J164" s="44"/>
      <c r="K164" s="44"/>
      <c r="L164" s="44"/>
      <c r="M164" s="44"/>
      <c r="N164" s="44"/>
      <c r="O164" s="44"/>
      <c r="P164" s="44"/>
      <c r="Q164" s="45"/>
      <c r="R164" s="46"/>
      <c r="S164" s="44"/>
      <c r="T164" s="111"/>
      <c r="U164" s="5"/>
      <c r="W164" s="47"/>
      <c r="X164" s="18"/>
      <c r="Y164" s="18"/>
      <c r="Z164" s="18"/>
      <c r="AA164" s="18"/>
      <c r="AB164" s="18"/>
      <c r="AC164" s="18"/>
      <c r="AD164" s="18"/>
      <c r="AE164" s="18"/>
      <c r="AF164" s="18"/>
      <c r="AG164" s="18"/>
    </row>
    <row r="165" spans="2:33" s="21" customFormat="1" x14ac:dyDescent="0.2">
      <c r="B165" s="18"/>
      <c r="C165" s="43"/>
      <c r="D165" s="43"/>
      <c r="E165" s="44"/>
      <c r="F165" s="44"/>
      <c r="G165" s="44"/>
      <c r="H165" s="44"/>
      <c r="I165" s="44"/>
      <c r="J165" s="44"/>
      <c r="K165" s="44"/>
      <c r="L165" s="44"/>
      <c r="M165" s="44"/>
      <c r="N165" s="44"/>
      <c r="O165" s="44"/>
      <c r="P165" s="44"/>
      <c r="Q165" s="45"/>
      <c r="R165" s="46"/>
      <c r="S165" s="44"/>
      <c r="T165" s="111"/>
      <c r="U165" s="5"/>
      <c r="W165" s="47"/>
      <c r="X165" s="18"/>
      <c r="Y165" s="18"/>
      <c r="Z165" s="18"/>
      <c r="AA165" s="18"/>
      <c r="AB165" s="18"/>
      <c r="AC165" s="18"/>
      <c r="AD165" s="18"/>
      <c r="AE165" s="18"/>
      <c r="AF165" s="18"/>
      <c r="AG165" s="18"/>
    </row>
    <row r="166" spans="2:33" s="21" customFormat="1" x14ac:dyDescent="0.2">
      <c r="B166" s="18"/>
      <c r="C166" s="43"/>
      <c r="D166" s="43"/>
      <c r="E166" s="44"/>
      <c r="F166" s="44"/>
      <c r="G166" s="44"/>
      <c r="H166" s="44"/>
      <c r="I166" s="44"/>
      <c r="J166" s="44"/>
      <c r="K166" s="44"/>
      <c r="L166" s="44"/>
      <c r="M166" s="44"/>
      <c r="N166" s="44"/>
      <c r="O166" s="44"/>
      <c r="P166" s="44"/>
      <c r="Q166" s="45"/>
      <c r="R166" s="46"/>
      <c r="S166" s="44"/>
      <c r="T166" s="111"/>
      <c r="U166" s="5"/>
      <c r="W166" s="47"/>
      <c r="X166" s="18"/>
      <c r="Y166" s="18"/>
      <c r="Z166" s="18"/>
      <c r="AA166" s="18"/>
      <c r="AB166" s="18"/>
      <c r="AC166" s="18"/>
      <c r="AD166" s="18"/>
      <c r="AE166" s="18"/>
      <c r="AF166" s="18"/>
      <c r="AG166" s="18"/>
    </row>
    <row r="167" spans="2:33" s="21" customFormat="1" x14ac:dyDescent="0.2">
      <c r="B167" s="18"/>
      <c r="C167" s="43"/>
      <c r="D167" s="43"/>
      <c r="E167" s="44"/>
      <c r="F167" s="44"/>
      <c r="G167" s="44"/>
      <c r="H167" s="44"/>
      <c r="I167" s="44"/>
      <c r="J167" s="44"/>
      <c r="K167" s="44"/>
      <c r="L167" s="44"/>
      <c r="M167" s="44"/>
      <c r="N167" s="44"/>
      <c r="O167" s="44"/>
      <c r="P167" s="44"/>
      <c r="Q167" s="45"/>
      <c r="R167" s="46"/>
      <c r="S167" s="44"/>
      <c r="T167" s="111"/>
      <c r="U167" s="5"/>
      <c r="W167" s="47"/>
      <c r="X167" s="18"/>
      <c r="Y167" s="18"/>
      <c r="Z167" s="18"/>
      <c r="AA167" s="18"/>
      <c r="AB167" s="18"/>
      <c r="AC167" s="18"/>
      <c r="AD167" s="18"/>
      <c r="AE167" s="18"/>
      <c r="AF167" s="18"/>
      <c r="AG167" s="18"/>
    </row>
    <row r="168" spans="2:33" s="21" customFormat="1" x14ac:dyDescent="0.2">
      <c r="B168" s="18"/>
      <c r="C168" s="43"/>
      <c r="D168" s="43"/>
      <c r="E168" s="44"/>
      <c r="F168" s="44"/>
      <c r="G168" s="44"/>
      <c r="H168" s="44"/>
      <c r="I168" s="44"/>
      <c r="J168" s="44"/>
      <c r="K168" s="44"/>
      <c r="L168" s="44"/>
      <c r="M168" s="44"/>
      <c r="N168" s="44"/>
      <c r="O168" s="44"/>
      <c r="P168" s="44"/>
      <c r="Q168" s="45"/>
      <c r="R168" s="46"/>
      <c r="S168" s="44"/>
      <c r="T168" s="111"/>
      <c r="U168" s="5"/>
      <c r="W168" s="47"/>
      <c r="X168" s="18"/>
      <c r="Y168" s="18"/>
      <c r="Z168" s="18"/>
      <c r="AA168" s="18"/>
      <c r="AB168" s="18"/>
      <c r="AC168" s="18"/>
      <c r="AD168" s="18"/>
      <c r="AE168" s="18"/>
      <c r="AF168" s="18"/>
      <c r="AG168" s="18"/>
    </row>
    <row r="169" spans="2:33" s="21" customFormat="1" x14ac:dyDescent="0.2">
      <c r="B169" s="18"/>
      <c r="C169" s="43"/>
      <c r="D169" s="43"/>
      <c r="E169" s="44"/>
      <c r="F169" s="44"/>
      <c r="G169" s="44"/>
      <c r="H169" s="44"/>
      <c r="I169" s="44"/>
      <c r="J169" s="44"/>
      <c r="K169" s="44"/>
      <c r="L169" s="44"/>
      <c r="M169" s="44"/>
      <c r="N169" s="44"/>
      <c r="O169" s="44"/>
      <c r="P169" s="44"/>
      <c r="Q169" s="45"/>
      <c r="R169" s="46"/>
      <c r="S169" s="44"/>
      <c r="T169" s="111"/>
      <c r="U169" s="5"/>
      <c r="W169" s="47"/>
      <c r="X169" s="18"/>
      <c r="Y169" s="18"/>
      <c r="Z169" s="18"/>
      <c r="AA169" s="18"/>
      <c r="AB169" s="18"/>
      <c r="AC169" s="18"/>
      <c r="AD169" s="18"/>
      <c r="AE169" s="18"/>
      <c r="AF169" s="18"/>
      <c r="AG169" s="18"/>
    </row>
    <row r="170" spans="2:33" s="21" customFormat="1" x14ac:dyDescent="0.2">
      <c r="B170" s="18"/>
      <c r="C170" s="43"/>
      <c r="D170" s="43"/>
      <c r="E170" s="44"/>
      <c r="F170" s="44"/>
      <c r="G170" s="44"/>
      <c r="H170" s="44"/>
      <c r="I170" s="44"/>
      <c r="J170" s="44"/>
      <c r="K170" s="44"/>
      <c r="L170" s="44"/>
      <c r="M170" s="44"/>
      <c r="N170" s="44"/>
      <c r="O170" s="44"/>
      <c r="P170" s="44"/>
      <c r="Q170" s="45"/>
      <c r="R170" s="46"/>
      <c r="S170" s="44"/>
      <c r="T170" s="111"/>
      <c r="U170" s="5"/>
      <c r="W170" s="47"/>
      <c r="X170" s="18"/>
      <c r="Y170" s="18"/>
      <c r="Z170" s="18"/>
      <c r="AA170" s="18"/>
      <c r="AB170" s="18"/>
      <c r="AC170" s="18"/>
      <c r="AD170" s="18"/>
      <c r="AE170" s="18"/>
      <c r="AF170" s="18"/>
      <c r="AG170" s="18"/>
    </row>
    <row r="171" spans="2:33" s="21" customFormat="1" x14ac:dyDescent="0.2">
      <c r="B171" s="18"/>
      <c r="C171" s="43"/>
      <c r="D171" s="43"/>
      <c r="E171" s="44"/>
      <c r="F171" s="44"/>
      <c r="G171" s="44"/>
      <c r="H171" s="44"/>
      <c r="I171" s="44"/>
      <c r="J171" s="44"/>
      <c r="K171" s="44"/>
      <c r="L171" s="44"/>
      <c r="M171" s="44"/>
      <c r="N171" s="44"/>
      <c r="O171" s="44"/>
      <c r="P171" s="44"/>
      <c r="Q171" s="45"/>
      <c r="R171" s="46"/>
      <c r="S171" s="44"/>
      <c r="T171" s="111"/>
      <c r="U171" s="5"/>
      <c r="W171" s="47"/>
      <c r="X171" s="18"/>
      <c r="Y171" s="18"/>
      <c r="Z171" s="18"/>
      <c r="AA171" s="18"/>
      <c r="AB171" s="18"/>
      <c r="AC171" s="18"/>
      <c r="AD171" s="18"/>
      <c r="AE171" s="18"/>
      <c r="AF171" s="18"/>
      <c r="AG171" s="18"/>
    </row>
    <row r="172" spans="2:33" s="21" customFormat="1" x14ac:dyDescent="0.2">
      <c r="B172" s="18"/>
      <c r="C172" s="43"/>
      <c r="D172" s="43"/>
      <c r="E172" s="44"/>
      <c r="F172" s="44"/>
      <c r="G172" s="44"/>
      <c r="H172" s="44"/>
      <c r="I172" s="44"/>
      <c r="J172" s="44"/>
      <c r="K172" s="44"/>
      <c r="L172" s="44"/>
      <c r="M172" s="44"/>
      <c r="N172" s="44"/>
      <c r="O172" s="44"/>
      <c r="P172" s="44"/>
      <c r="Q172" s="45"/>
      <c r="R172" s="46"/>
      <c r="S172" s="44"/>
      <c r="T172" s="111"/>
      <c r="U172" s="5"/>
      <c r="W172" s="47"/>
      <c r="X172" s="18"/>
      <c r="Y172" s="18"/>
      <c r="Z172" s="18"/>
      <c r="AA172" s="18"/>
      <c r="AB172" s="18"/>
      <c r="AC172" s="18"/>
      <c r="AD172" s="18"/>
      <c r="AE172" s="18"/>
      <c r="AF172" s="18"/>
      <c r="AG172" s="18"/>
    </row>
    <row r="173" spans="2:33" s="21" customFormat="1" x14ac:dyDescent="0.2">
      <c r="B173" s="18"/>
      <c r="C173" s="43"/>
      <c r="D173" s="43"/>
      <c r="E173" s="44"/>
      <c r="F173" s="44"/>
      <c r="G173" s="44"/>
      <c r="H173" s="44"/>
      <c r="I173" s="44"/>
      <c r="J173" s="44"/>
      <c r="K173" s="44"/>
      <c r="L173" s="44"/>
      <c r="M173" s="44"/>
      <c r="N173" s="44"/>
      <c r="O173" s="44"/>
      <c r="P173" s="44"/>
      <c r="Q173" s="45"/>
      <c r="R173" s="46"/>
      <c r="S173" s="44"/>
      <c r="T173" s="111"/>
      <c r="U173" s="5"/>
      <c r="W173" s="47"/>
      <c r="X173" s="18"/>
      <c r="Y173" s="18"/>
      <c r="Z173" s="18"/>
      <c r="AA173" s="18"/>
      <c r="AB173" s="18"/>
      <c r="AC173" s="18"/>
      <c r="AD173" s="18"/>
      <c r="AE173" s="18"/>
      <c r="AF173" s="18"/>
      <c r="AG173" s="18"/>
    </row>
    <row r="174" spans="2:33" s="21" customFormat="1" x14ac:dyDescent="0.2">
      <c r="B174" s="18"/>
      <c r="C174" s="43"/>
      <c r="D174" s="43"/>
      <c r="E174" s="44"/>
      <c r="F174" s="44"/>
      <c r="G174" s="44"/>
      <c r="H174" s="44"/>
      <c r="I174" s="44"/>
      <c r="J174" s="44"/>
      <c r="K174" s="44"/>
      <c r="L174" s="44"/>
      <c r="M174" s="44"/>
      <c r="N174" s="44"/>
      <c r="O174" s="44"/>
      <c r="P174" s="44"/>
      <c r="Q174" s="45"/>
      <c r="R174" s="46"/>
      <c r="S174" s="44"/>
      <c r="T174" s="111"/>
      <c r="U174" s="5"/>
      <c r="W174" s="47"/>
      <c r="X174" s="18"/>
      <c r="Y174" s="18"/>
      <c r="Z174" s="18"/>
      <c r="AA174" s="18"/>
      <c r="AB174" s="18"/>
      <c r="AC174" s="18"/>
      <c r="AD174" s="18"/>
      <c r="AE174" s="18"/>
      <c r="AF174" s="18"/>
      <c r="AG174" s="18"/>
    </row>
    <row r="175" spans="2:33" s="21" customFormat="1" x14ac:dyDescent="0.2">
      <c r="B175" s="18"/>
      <c r="C175" s="43"/>
      <c r="D175" s="43"/>
      <c r="E175" s="44"/>
      <c r="F175" s="44"/>
      <c r="G175" s="44"/>
      <c r="H175" s="44"/>
      <c r="I175" s="44"/>
      <c r="J175" s="44"/>
      <c r="K175" s="44"/>
      <c r="L175" s="44"/>
      <c r="M175" s="44"/>
      <c r="N175" s="44"/>
      <c r="O175" s="44"/>
      <c r="P175" s="44"/>
      <c r="Q175" s="45"/>
      <c r="R175" s="46"/>
      <c r="S175" s="44"/>
      <c r="T175" s="111"/>
      <c r="U175" s="5"/>
      <c r="W175" s="47"/>
      <c r="X175" s="18"/>
      <c r="Y175" s="18"/>
      <c r="Z175" s="18"/>
      <c r="AA175" s="18"/>
      <c r="AB175" s="18"/>
      <c r="AC175" s="18"/>
      <c r="AD175" s="18"/>
      <c r="AE175" s="18"/>
      <c r="AF175" s="18"/>
      <c r="AG175" s="18"/>
    </row>
    <row r="176" spans="2:33" s="21" customFormat="1" x14ac:dyDescent="0.2">
      <c r="B176" s="18"/>
      <c r="C176" s="43"/>
      <c r="D176" s="43"/>
      <c r="E176" s="44"/>
      <c r="F176" s="44"/>
      <c r="G176" s="44"/>
      <c r="H176" s="44"/>
      <c r="I176" s="44"/>
      <c r="J176" s="44"/>
      <c r="K176" s="44"/>
      <c r="L176" s="44"/>
      <c r="M176" s="44"/>
      <c r="N176" s="44"/>
      <c r="O176" s="44"/>
      <c r="P176" s="44"/>
      <c r="Q176" s="45"/>
      <c r="R176" s="46"/>
      <c r="S176" s="44"/>
      <c r="T176" s="111"/>
      <c r="U176" s="5"/>
      <c r="W176" s="47"/>
      <c r="X176" s="18"/>
      <c r="Y176" s="18"/>
      <c r="Z176" s="18"/>
      <c r="AA176" s="18"/>
      <c r="AB176" s="18"/>
      <c r="AC176" s="18"/>
      <c r="AD176" s="18"/>
      <c r="AE176" s="18"/>
      <c r="AF176" s="18"/>
      <c r="AG176" s="18"/>
    </row>
    <row r="177" spans="2:33" s="21" customFormat="1" x14ac:dyDescent="0.2">
      <c r="B177" s="18"/>
      <c r="C177" s="43"/>
      <c r="D177" s="43"/>
      <c r="E177" s="44"/>
      <c r="F177" s="44"/>
      <c r="G177" s="44"/>
      <c r="H177" s="44"/>
      <c r="I177" s="44"/>
      <c r="J177" s="44"/>
      <c r="K177" s="44"/>
      <c r="L177" s="44"/>
      <c r="M177" s="44"/>
      <c r="N177" s="44"/>
      <c r="O177" s="44"/>
      <c r="P177" s="44"/>
      <c r="Q177" s="45"/>
      <c r="R177" s="46"/>
      <c r="S177" s="44"/>
      <c r="T177" s="111"/>
      <c r="U177" s="5"/>
      <c r="W177" s="47"/>
      <c r="X177" s="18"/>
      <c r="Y177" s="18"/>
      <c r="Z177" s="18"/>
      <c r="AA177" s="18"/>
      <c r="AB177" s="18"/>
      <c r="AC177" s="18"/>
      <c r="AD177" s="18"/>
      <c r="AE177" s="18"/>
      <c r="AF177" s="18"/>
      <c r="AG177" s="18"/>
    </row>
    <row r="178" spans="2:33" s="21" customFormat="1" x14ac:dyDescent="0.2">
      <c r="B178" s="18"/>
      <c r="C178" s="43"/>
      <c r="D178" s="43"/>
      <c r="E178" s="44"/>
      <c r="F178" s="44"/>
      <c r="G178" s="44"/>
      <c r="H178" s="44"/>
      <c r="I178" s="44"/>
      <c r="J178" s="44"/>
      <c r="K178" s="44"/>
      <c r="L178" s="44"/>
      <c r="M178" s="44"/>
      <c r="N178" s="44"/>
      <c r="O178" s="44"/>
      <c r="P178" s="44"/>
      <c r="Q178" s="45"/>
      <c r="R178" s="46"/>
      <c r="S178" s="44"/>
      <c r="T178" s="111"/>
      <c r="U178" s="5"/>
      <c r="W178" s="47"/>
      <c r="X178" s="18"/>
      <c r="Y178" s="18"/>
      <c r="Z178" s="18"/>
      <c r="AA178" s="18"/>
      <c r="AB178" s="18"/>
      <c r="AC178" s="18"/>
      <c r="AD178" s="18"/>
      <c r="AE178" s="18"/>
      <c r="AF178" s="18"/>
      <c r="AG178" s="18"/>
    </row>
    <row r="179" spans="2:33" s="21" customFormat="1" x14ac:dyDescent="0.2">
      <c r="B179" s="18"/>
      <c r="C179" s="43"/>
      <c r="D179" s="43"/>
      <c r="E179" s="44"/>
      <c r="F179" s="44"/>
      <c r="G179" s="44"/>
      <c r="H179" s="44"/>
      <c r="I179" s="44"/>
      <c r="J179" s="44"/>
      <c r="K179" s="44"/>
      <c r="L179" s="44"/>
      <c r="M179" s="44"/>
      <c r="N179" s="44"/>
      <c r="O179" s="44"/>
      <c r="P179" s="44"/>
      <c r="Q179" s="45"/>
      <c r="R179" s="46"/>
      <c r="S179" s="44"/>
      <c r="T179" s="111"/>
      <c r="U179" s="5"/>
      <c r="W179" s="47"/>
      <c r="X179" s="18"/>
      <c r="Y179" s="18"/>
      <c r="Z179" s="18"/>
      <c r="AA179" s="18"/>
      <c r="AB179" s="18"/>
      <c r="AC179" s="18"/>
      <c r="AD179" s="18"/>
      <c r="AE179" s="18"/>
      <c r="AF179" s="18"/>
      <c r="AG179" s="18"/>
    </row>
    <row r="180" spans="2:33" s="21" customFormat="1" x14ac:dyDescent="0.2">
      <c r="B180" s="18"/>
      <c r="C180" s="43"/>
      <c r="D180" s="43"/>
      <c r="E180" s="44"/>
      <c r="F180" s="44"/>
      <c r="G180" s="44"/>
      <c r="H180" s="44"/>
      <c r="I180" s="44"/>
      <c r="J180" s="44"/>
      <c r="K180" s="44"/>
      <c r="L180" s="44"/>
      <c r="M180" s="44"/>
      <c r="N180" s="44"/>
      <c r="O180" s="44"/>
      <c r="P180" s="44"/>
      <c r="Q180" s="45"/>
      <c r="R180" s="46"/>
      <c r="S180" s="44"/>
      <c r="T180" s="111"/>
      <c r="U180" s="5"/>
      <c r="W180" s="47"/>
      <c r="X180" s="18"/>
      <c r="Y180" s="18"/>
      <c r="Z180" s="18"/>
      <c r="AA180" s="18"/>
      <c r="AB180" s="18"/>
      <c r="AC180" s="18"/>
      <c r="AD180" s="18"/>
      <c r="AE180" s="18"/>
      <c r="AF180" s="18"/>
      <c r="AG180" s="18"/>
    </row>
    <row r="181" spans="2:33" s="21" customFormat="1" x14ac:dyDescent="0.2">
      <c r="B181" s="18"/>
      <c r="C181" s="43"/>
      <c r="D181" s="43"/>
      <c r="E181" s="44"/>
      <c r="F181" s="44"/>
      <c r="G181" s="44"/>
      <c r="H181" s="44"/>
      <c r="I181" s="44"/>
      <c r="J181" s="44"/>
      <c r="K181" s="44"/>
      <c r="L181" s="44"/>
      <c r="M181" s="44"/>
      <c r="N181" s="44"/>
      <c r="O181" s="44"/>
      <c r="P181" s="44"/>
      <c r="Q181" s="45"/>
      <c r="R181" s="46"/>
      <c r="S181" s="44"/>
      <c r="T181" s="111"/>
      <c r="U181" s="5"/>
      <c r="W181" s="47"/>
      <c r="X181" s="18"/>
      <c r="Y181" s="18"/>
      <c r="Z181" s="18"/>
      <c r="AA181" s="18"/>
      <c r="AB181" s="18"/>
      <c r="AC181" s="18"/>
      <c r="AD181" s="18"/>
      <c r="AE181" s="18"/>
      <c r="AF181" s="18"/>
      <c r="AG181" s="18"/>
    </row>
    <row r="182" spans="2:33" s="21" customFormat="1" x14ac:dyDescent="0.2">
      <c r="B182" s="18"/>
      <c r="C182" s="43"/>
      <c r="D182" s="43"/>
      <c r="E182" s="44"/>
      <c r="F182" s="44"/>
      <c r="G182" s="44"/>
      <c r="H182" s="44"/>
      <c r="I182" s="44"/>
      <c r="J182" s="44"/>
      <c r="K182" s="44"/>
      <c r="L182" s="44"/>
      <c r="M182" s="44"/>
      <c r="N182" s="44"/>
      <c r="O182" s="44"/>
      <c r="P182" s="44"/>
      <c r="Q182" s="45"/>
      <c r="R182" s="46"/>
      <c r="S182" s="44"/>
      <c r="T182" s="111"/>
      <c r="U182" s="5"/>
      <c r="W182" s="47"/>
      <c r="X182" s="18"/>
      <c r="Y182" s="18"/>
      <c r="Z182" s="18"/>
      <c r="AA182" s="18"/>
      <c r="AB182" s="18"/>
      <c r="AC182" s="18"/>
      <c r="AD182" s="18"/>
      <c r="AE182" s="18"/>
      <c r="AF182" s="18"/>
      <c r="AG182" s="18"/>
    </row>
    <row r="183" spans="2:33" s="21" customFormat="1" x14ac:dyDescent="0.2">
      <c r="B183" s="18"/>
      <c r="C183" s="43"/>
      <c r="D183" s="43"/>
      <c r="E183" s="44"/>
      <c r="F183" s="44"/>
      <c r="G183" s="44"/>
      <c r="H183" s="44"/>
      <c r="I183" s="44"/>
      <c r="J183" s="44"/>
      <c r="K183" s="44"/>
      <c r="L183" s="44"/>
      <c r="M183" s="44"/>
      <c r="N183" s="44"/>
      <c r="O183" s="44"/>
      <c r="P183" s="44"/>
      <c r="Q183" s="45"/>
      <c r="R183" s="46"/>
      <c r="S183" s="44"/>
      <c r="T183" s="111"/>
      <c r="U183" s="5"/>
      <c r="W183" s="47"/>
      <c r="X183" s="18"/>
      <c r="Y183" s="18"/>
      <c r="Z183" s="18"/>
      <c r="AA183" s="18"/>
      <c r="AB183" s="18"/>
      <c r="AC183" s="18"/>
      <c r="AD183" s="18"/>
      <c r="AE183" s="18"/>
      <c r="AF183" s="18"/>
      <c r="AG183" s="18"/>
    </row>
    <row r="184" spans="2:33" s="21" customFormat="1" x14ac:dyDescent="0.2">
      <c r="B184" s="18"/>
      <c r="C184" s="43"/>
      <c r="D184" s="43"/>
      <c r="E184" s="44"/>
      <c r="F184" s="44"/>
      <c r="G184" s="44"/>
      <c r="H184" s="44"/>
      <c r="I184" s="44"/>
      <c r="J184" s="44"/>
      <c r="K184" s="44"/>
      <c r="L184" s="44"/>
      <c r="M184" s="44"/>
      <c r="N184" s="44"/>
      <c r="O184" s="44"/>
      <c r="P184" s="44"/>
      <c r="Q184" s="45"/>
      <c r="R184" s="46"/>
      <c r="S184" s="44"/>
      <c r="T184" s="111"/>
      <c r="U184" s="5"/>
      <c r="W184" s="47"/>
      <c r="X184" s="18"/>
      <c r="Y184" s="18"/>
      <c r="Z184" s="18"/>
      <c r="AA184" s="18"/>
      <c r="AB184" s="18"/>
      <c r="AC184" s="18"/>
      <c r="AD184" s="18"/>
      <c r="AE184" s="18"/>
      <c r="AF184" s="18"/>
      <c r="AG184" s="18"/>
    </row>
    <row r="185" spans="2:33" s="21" customFormat="1" x14ac:dyDescent="0.2">
      <c r="B185" s="18"/>
      <c r="C185" s="43"/>
      <c r="D185" s="43"/>
      <c r="E185" s="44"/>
      <c r="F185" s="44"/>
      <c r="G185" s="44"/>
      <c r="H185" s="44"/>
      <c r="I185" s="44"/>
      <c r="J185" s="44"/>
      <c r="K185" s="44"/>
      <c r="L185" s="44"/>
      <c r="M185" s="44"/>
      <c r="N185" s="44"/>
      <c r="O185" s="44"/>
      <c r="P185" s="44"/>
      <c r="Q185" s="45"/>
      <c r="R185" s="46"/>
      <c r="S185" s="44"/>
      <c r="T185" s="111"/>
      <c r="U185" s="5"/>
      <c r="W185" s="47"/>
      <c r="X185" s="18"/>
      <c r="Y185" s="18"/>
      <c r="Z185" s="18"/>
      <c r="AA185" s="18"/>
      <c r="AB185" s="18"/>
      <c r="AC185" s="18"/>
      <c r="AD185" s="18"/>
      <c r="AE185" s="18"/>
      <c r="AF185" s="18"/>
      <c r="AG185" s="18"/>
    </row>
    <row r="186" spans="2:33" s="21" customFormat="1" x14ac:dyDescent="0.2">
      <c r="B186" s="18"/>
      <c r="C186" s="43"/>
      <c r="D186" s="43"/>
      <c r="E186" s="44"/>
      <c r="F186" s="44"/>
      <c r="G186" s="44"/>
      <c r="H186" s="44"/>
      <c r="I186" s="44"/>
      <c r="J186" s="44"/>
      <c r="K186" s="44"/>
      <c r="L186" s="44"/>
      <c r="M186" s="44"/>
      <c r="N186" s="44"/>
      <c r="O186" s="44"/>
      <c r="P186" s="44"/>
      <c r="Q186" s="45"/>
      <c r="R186" s="46"/>
      <c r="S186" s="44"/>
      <c r="T186" s="111"/>
      <c r="U186" s="5"/>
      <c r="W186" s="47"/>
      <c r="X186" s="18"/>
      <c r="Y186" s="18"/>
      <c r="Z186" s="18"/>
      <c r="AA186" s="18"/>
      <c r="AB186" s="18"/>
      <c r="AC186" s="18"/>
      <c r="AD186" s="18"/>
      <c r="AE186" s="18"/>
      <c r="AF186" s="18"/>
      <c r="AG186" s="18"/>
    </row>
    <row r="187" spans="2:33" s="21" customFormat="1" x14ac:dyDescent="0.2">
      <c r="B187" s="18"/>
      <c r="C187" s="43"/>
      <c r="D187" s="43"/>
      <c r="E187" s="44"/>
      <c r="F187" s="44"/>
      <c r="G187" s="44"/>
      <c r="H187" s="44"/>
      <c r="I187" s="44"/>
      <c r="J187" s="44"/>
      <c r="K187" s="44"/>
      <c r="L187" s="44"/>
      <c r="M187" s="44"/>
      <c r="N187" s="44"/>
      <c r="O187" s="44"/>
      <c r="P187" s="44"/>
      <c r="Q187" s="45"/>
      <c r="R187" s="46"/>
      <c r="S187" s="44"/>
      <c r="T187" s="111"/>
      <c r="U187" s="5"/>
      <c r="W187" s="47"/>
      <c r="X187" s="18"/>
      <c r="Y187" s="18"/>
      <c r="Z187" s="18"/>
      <c r="AA187" s="18"/>
      <c r="AB187" s="18"/>
      <c r="AC187" s="18"/>
      <c r="AD187" s="18"/>
      <c r="AE187" s="18"/>
      <c r="AF187" s="18"/>
      <c r="AG187" s="18"/>
    </row>
    <row r="188" spans="2:33" s="21" customFormat="1" x14ac:dyDescent="0.2">
      <c r="B188" s="18"/>
      <c r="C188" s="43"/>
      <c r="D188" s="43"/>
      <c r="E188" s="44"/>
      <c r="F188" s="44"/>
      <c r="G188" s="44"/>
      <c r="H188" s="44"/>
      <c r="I188" s="44"/>
      <c r="J188" s="44"/>
      <c r="K188" s="44"/>
      <c r="L188" s="44"/>
      <c r="M188" s="44"/>
      <c r="N188" s="44"/>
      <c r="O188" s="44"/>
      <c r="P188" s="44"/>
      <c r="Q188" s="45"/>
      <c r="R188" s="46"/>
      <c r="S188" s="44"/>
      <c r="T188" s="111"/>
      <c r="U188" s="5"/>
      <c r="W188" s="47"/>
      <c r="X188" s="18"/>
      <c r="Y188" s="18"/>
      <c r="Z188" s="18"/>
      <c r="AA188" s="18"/>
      <c r="AB188" s="18"/>
      <c r="AC188" s="18"/>
      <c r="AD188" s="18"/>
      <c r="AE188" s="18"/>
      <c r="AF188" s="18"/>
      <c r="AG188" s="18"/>
    </row>
    <row r="189" spans="2:33" s="21" customFormat="1" x14ac:dyDescent="0.2">
      <c r="B189" s="18"/>
      <c r="C189" s="43"/>
      <c r="D189" s="43"/>
      <c r="E189" s="44"/>
      <c r="F189" s="44"/>
      <c r="G189" s="44"/>
      <c r="H189" s="44"/>
      <c r="I189" s="44"/>
      <c r="J189" s="44"/>
      <c r="K189" s="44"/>
      <c r="L189" s="44"/>
      <c r="M189" s="44"/>
      <c r="N189" s="44"/>
      <c r="O189" s="44"/>
      <c r="P189" s="44"/>
      <c r="Q189" s="45"/>
      <c r="R189" s="46"/>
      <c r="S189" s="44"/>
      <c r="T189" s="111"/>
      <c r="U189" s="5"/>
      <c r="W189" s="47"/>
      <c r="X189" s="18"/>
      <c r="Y189" s="18"/>
      <c r="Z189" s="18"/>
      <c r="AA189" s="18"/>
      <c r="AB189" s="18"/>
      <c r="AC189" s="18"/>
      <c r="AD189" s="18"/>
      <c r="AE189" s="18"/>
      <c r="AF189" s="18"/>
      <c r="AG189" s="18"/>
    </row>
    <row r="190" spans="2:33" s="21" customFormat="1" x14ac:dyDescent="0.2">
      <c r="B190" s="18"/>
      <c r="C190" s="43"/>
      <c r="D190" s="43"/>
      <c r="E190" s="44"/>
      <c r="F190" s="44"/>
      <c r="G190" s="44"/>
      <c r="H190" s="44"/>
      <c r="I190" s="44"/>
      <c r="J190" s="44"/>
      <c r="K190" s="44"/>
      <c r="L190" s="44"/>
      <c r="M190" s="44"/>
      <c r="N190" s="44"/>
      <c r="O190" s="44"/>
      <c r="P190" s="44"/>
      <c r="Q190" s="45"/>
      <c r="R190" s="46"/>
      <c r="S190" s="44"/>
      <c r="T190" s="111"/>
      <c r="U190" s="5"/>
      <c r="W190" s="47"/>
      <c r="X190" s="18"/>
      <c r="Y190" s="18"/>
      <c r="Z190" s="18"/>
      <c r="AA190" s="18"/>
      <c r="AB190" s="18"/>
      <c r="AC190" s="18"/>
      <c r="AD190" s="18"/>
      <c r="AE190" s="18"/>
      <c r="AF190" s="18"/>
      <c r="AG190" s="18"/>
    </row>
    <row r="191" spans="2:33" s="21" customFormat="1" x14ac:dyDescent="0.2">
      <c r="B191" s="18"/>
      <c r="C191" s="43"/>
      <c r="D191" s="43"/>
      <c r="E191" s="44"/>
      <c r="F191" s="44"/>
      <c r="G191" s="44"/>
      <c r="H191" s="44"/>
      <c r="I191" s="44"/>
      <c r="J191" s="44"/>
      <c r="K191" s="44"/>
      <c r="L191" s="44"/>
      <c r="M191" s="44"/>
      <c r="N191" s="44"/>
      <c r="O191" s="44"/>
      <c r="P191" s="44"/>
      <c r="Q191" s="45"/>
      <c r="R191" s="46"/>
      <c r="S191" s="44"/>
      <c r="T191" s="111"/>
      <c r="U191" s="5"/>
      <c r="W191" s="47"/>
      <c r="X191" s="18"/>
      <c r="Y191" s="18"/>
      <c r="Z191" s="18"/>
      <c r="AA191" s="18"/>
      <c r="AB191" s="18"/>
      <c r="AC191" s="18"/>
      <c r="AD191" s="18"/>
      <c r="AE191" s="18"/>
      <c r="AF191" s="18"/>
      <c r="AG191" s="18"/>
    </row>
    <row r="192" spans="2:33" s="21" customFormat="1" x14ac:dyDescent="0.2">
      <c r="B192" s="18"/>
      <c r="C192" s="43"/>
      <c r="D192" s="43"/>
      <c r="E192" s="44"/>
      <c r="F192" s="44"/>
      <c r="G192" s="44"/>
      <c r="H192" s="44"/>
      <c r="I192" s="44"/>
      <c r="J192" s="44"/>
      <c r="K192" s="44"/>
      <c r="L192" s="44"/>
      <c r="M192" s="44"/>
      <c r="N192" s="44"/>
      <c r="O192" s="44"/>
      <c r="P192" s="44"/>
      <c r="Q192" s="45"/>
      <c r="R192" s="46"/>
      <c r="S192" s="44"/>
      <c r="T192" s="111"/>
      <c r="U192" s="5"/>
      <c r="W192" s="47"/>
      <c r="X192" s="18"/>
      <c r="Y192" s="18"/>
      <c r="Z192" s="18"/>
      <c r="AA192" s="18"/>
      <c r="AB192" s="18"/>
      <c r="AC192" s="18"/>
      <c r="AD192" s="18"/>
      <c r="AE192" s="18"/>
      <c r="AF192" s="18"/>
      <c r="AG192" s="18"/>
    </row>
    <row r="193" spans="2:33" s="21" customFormat="1" x14ac:dyDescent="0.2">
      <c r="B193" s="18"/>
      <c r="C193" s="43"/>
      <c r="D193" s="43"/>
      <c r="E193" s="44"/>
      <c r="F193" s="44"/>
      <c r="G193" s="44"/>
      <c r="H193" s="44"/>
      <c r="I193" s="44"/>
      <c r="J193" s="44"/>
      <c r="K193" s="44"/>
      <c r="L193" s="44"/>
      <c r="M193" s="44"/>
      <c r="N193" s="44"/>
      <c r="O193" s="44"/>
      <c r="P193" s="44"/>
      <c r="Q193" s="45"/>
      <c r="R193" s="46"/>
      <c r="S193" s="44"/>
      <c r="T193" s="111"/>
      <c r="U193" s="5"/>
      <c r="W193" s="47"/>
      <c r="X193" s="18"/>
      <c r="Y193" s="18"/>
      <c r="Z193" s="18"/>
      <c r="AA193" s="18"/>
      <c r="AB193" s="18"/>
      <c r="AC193" s="18"/>
      <c r="AD193" s="18"/>
      <c r="AE193" s="18"/>
      <c r="AF193" s="18"/>
      <c r="AG193" s="18"/>
    </row>
    <row r="194" spans="2:33" s="21" customFormat="1" x14ac:dyDescent="0.2">
      <c r="B194" s="18"/>
      <c r="C194" s="43"/>
      <c r="D194" s="43"/>
      <c r="E194" s="44"/>
      <c r="F194" s="44"/>
      <c r="G194" s="44"/>
      <c r="H194" s="44"/>
      <c r="I194" s="44"/>
      <c r="J194" s="44"/>
      <c r="K194" s="44"/>
      <c r="L194" s="44"/>
      <c r="M194" s="44"/>
      <c r="N194" s="44"/>
      <c r="O194" s="44"/>
      <c r="P194" s="44"/>
      <c r="Q194" s="45"/>
      <c r="R194" s="46"/>
      <c r="S194" s="44"/>
      <c r="T194" s="111"/>
      <c r="U194" s="5"/>
      <c r="W194" s="47"/>
      <c r="X194" s="18"/>
      <c r="Y194" s="18"/>
      <c r="Z194" s="18"/>
      <c r="AA194" s="18"/>
      <c r="AB194" s="18"/>
      <c r="AC194" s="18"/>
      <c r="AD194" s="18"/>
      <c r="AE194" s="18"/>
      <c r="AF194" s="18"/>
      <c r="AG194" s="18"/>
    </row>
    <row r="195" spans="2:33" s="21" customFormat="1" x14ac:dyDescent="0.2">
      <c r="B195" s="18"/>
      <c r="C195" s="43"/>
      <c r="D195" s="43"/>
      <c r="E195" s="44"/>
      <c r="F195" s="44"/>
      <c r="G195" s="44"/>
      <c r="H195" s="44"/>
      <c r="I195" s="44"/>
      <c r="J195" s="44"/>
      <c r="K195" s="44"/>
      <c r="L195" s="44"/>
      <c r="M195" s="44"/>
      <c r="N195" s="44"/>
      <c r="O195" s="44"/>
      <c r="P195" s="44"/>
      <c r="Q195" s="45"/>
      <c r="R195" s="46"/>
      <c r="S195" s="44"/>
      <c r="T195" s="111"/>
      <c r="U195" s="5"/>
      <c r="W195" s="47"/>
      <c r="X195" s="18"/>
      <c r="Y195" s="18"/>
      <c r="Z195" s="18"/>
      <c r="AA195" s="18"/>
      <c r="AB195" s="18"/>
      <c r="AC195" s="18"/>
      <c r="AD195" s="18"/>
      <c r="AE195" s="18"/>
      <c r="AF195" s="18"/>
      <c r="AG195" s="18"/>
    </row>
    <row r="196" spans="2:33" s="21" customFormat="1" x14ac:dyDescent="0.2">
      <c r="B196" s="18"/>
      <c r="C196" s="43"/>
      <c r="D196" s="43"/>
      <c r="E196" s="44"/>
      <c r="F196" s="44"/>
      <c r="G196" s="44"/>
      <c r="H196" s="44"/>
      <c r="I196" s="44"/>
      <c r="J196" s="44"/>
      <c r="K196" s="44"/>
      <c r="L196" s="44"/>
      <c r="M196" s="44"/>
      <c r="N196" s="44"/>
      <c r="O196" s="44"/>
      <c r="P196" s="44"/>
      <c r="Q196" s="45"/>
      <c r="R196" s="46"/>
      <c r="S196" s="44"/>
      <c r="T196" s="111"/>
      <c r="U196" s="5"/>
      <c r="W196" s="47"/>
      <c r="X196" s="18"/>
      <c r="Y196" s="18"/>
      <c r="Z196" s="18"/>
      <c r="AA196" s="18"/>
      <c r="AB196" s="18"/>
      <c r="AC196" s="18"/>
      <c r="AD196" s="18"/>
      <c r="AE196" s="18"/>
      <c r="AF196" s="18"/>
      <c r="AG196" s="18"/>
    </row>
    <row r="197" spans="2:33" s="21" customFormat="1" x14ac:dyDescent="0.2">
      <c r="B197" s="18"/>
      <c r="C197" s="43"/>
      <c r="D197" s="43"/>
      <c r="E197" s="44"/>
      <c r="F197" s="44"/>
      <c r="G197" s="44"/>
      <c r="H197" s="44"/>
      <c r="I197" s="44"/>
      <c r="J197" s="44"/>
      <c r="K197" s="44"/>
      <c r="L197" s="44"/>
      <c r="M197" s="44"/>
      <c r="N197" s="44"/>
      <c r="O197" s="44"/>
      <c r="P197" s="44"/>
      <c r="Q197" s="45"/>
      <c r="R197" s="46"/>
      <c r="S197" s="44"/>
      <c r="T197" s="111"/>
      <c r="U197" s="5"/>
      <c r="W197" s="47"/>
      <c r="X197" s="18"/>
      <c r="Y197" s="18"/>
      <c r="Z197" s="18"/>
      <c r="AA197" s="18"/>
      <c r="AB197" s="18"/>
      <c r="AC197" s="18"/>
      <c r="AD197" s="18"/>
      <c r="AE197" s="18"/>
      <c r="AF197" s="18"/>
      <c r="AG197" s="18"/>
    </row>
    <row r="198" spans="2:33" s="21" customFormat="1" x14ac:dyDescent="0.2">
      <c r="B198" s="18"/>
      <c r="C198" s="43"/>
      <c r="D198" s="43"/>
      <c r="E198" s="44"/>
      <c r="F198" s="44"/>
      <c r="G198" s="44"/>
      <c r="H198" s="44"/>
      <c r="I198" s="44"/>
      <c r="J198" s="44"/>
      <c r="K198" s="44"/>
      <c r="L198" s="44"/>
      <c r="M198" s="44"/>
      <c r="N198" s="44"/>
      <c r="O198" s="44"/>
      <c r="P198" s="44"/>
      <c r="Q198" s="45"/>
      <c r="R198" s="46"/>
      <c r="S198" s="44"/>
      <c r="T198" s="111"/>
      <c r="U198" s="5"/>
      <c r="W198" s="47"/>
      <c r="X198" s="18"/>
      <c r="Y198" s="18"/>
      <c r="Z198" s="18"/>
      <c r="AA198" s="18"/>
      <c r="AB198" s="18"/>
      <c r="AC198" s="18"/>
      <c r="AD198" s="18"/>
      <c r="AE198" s="18"/>
      <c r="AF198" s="18"/>
      <c r="AG198" s="18"/>
    </row>
    <row r="199" spans="2:33" s="21" customFormat="1" x14ac:dyDescent="0.2">
      <c r="B199" s="18"/>
      <c r="C199" s="43"/>
      <c r="D199" s="43"/>
      <c r="E199" s="44"/>
      <c r="F199" s="44"/>
      <c r="G199" s="44"/>
      <c r="H199" s="44"/>
      <c r="I199" s="44"/>
      <c r="J199" s="44"/>
      <c r="K199" s="44"/>
      <c r="L199" s="44"/>
      <c r="M199" s="44"/>
      <c r="N199" s="44"/>
      <c r="O199" s="44"/>
      <c r="P199" s="44"/>
      <c r="Q199" s="45"/>
      <c r="R199" s="46"/>
      <c r="S199" s="44"/>
      <c r="T199" s="111"/>
      <c r="U199" s="5"/>
      <c r="W199" s="47"/>
      <c r="X199" s="18"/>
      <c r="Y199" s="18"/>
      <c r="Z199" s="18"/>
      <c r="AA199" s="18"/>
      <c r="AB199" s="18"/>
      <c r="AC199" s="18"/>
      <c r="AD199" s="18"/>
      <c r="AE199" s="18"/>
      <c r="AF199" s="18"/>
      <c r="AG199" s="18"/>
    </row>
    <row r="200" spans="2:33" s="21" customFormat="1" x14ac:dyDescent="0.2">
      <c r="B200" s="18"/>
      <c r="C200" s="43"/>
      <c r="D200" s="43"/>
      <c r="E200" s="44"/>
      <c r="F200" s="44"/>
      <c r="G200" s="44"/>
      <c r="H200" s="44"/>
      <c r="I200" s="44"/>
      <c r="J200" s="44"/>
      <c r="K200" s="44"/>
      <c r="L200" s="44"/>
      <c r="M200" s="44"/>
      <c r="N200" s="44"/>
      <c r="O200" s="44"/>
      <c r="P200" s="44"/>
      <c r="Q200" s="45"/>
      <c r="R200" s="46"/>
      <c r="S200" s="44"/>
      <c r="T200" s="111"/>
      <c r="U200" s="5"/>
      <c r="W200" s="47"/>
      <c r="X200" s="18"/>
      <c r="Y200" s="18"/>
      <c r="Z200" s="18"/>
      <c r="AA200" s="18"/>
      <c r="AB200" s="18"/>
      <c r="AC200" s="18"/>
      <c r="AD200" s="18"/>
      <c r="AE200" s="18"/>
      <c r="AF200" s="18"/>
      <c r="AG200" s="18"/>
    </row>
    <row r="201" spans="2:33" s="21" customFormat="1" x14ac:dyDescent="0.2">
      <c r="B201" s="18"/>
      <c r="C201" s="43"/>
      <c r="D201" s="43"/>
      <c r="E201" s="44"/>
      <c r="F201" s="44"/>
      <c r="G201" s="44"/>
      <c r="H201" s="44"/>
      <c r="I201" s="44"/>
      <c r="J201" s="44"/>
      <c r="K201" s="44"/>
      <c r="L201" s="44"/>
      <c r="M201" s="44"/>
      <c r="N201" s="44"/>
      <c r="O201" s="44"/>
      <c r="P201" s="44"/>
      <c r="Q201" s="45"/>
      <c r="R201" s="46"/>
      <c r="S201" s="44"/>
      <c r="T201" s="111"/>
      <c r="U201" s="5"/>
      <c r="W201" s="47"/>
      <c r="X201" s="18"/>
      <c r="Y201" s="18"/>
      <c r="Z201" s="18"/>
      <c r="AA201" s="18"/>
      <c r="AB201" s="18"/>
      <c r="AC201" s="18"/>
      <c r="AD201" s="18"/>
      <c r="AE201" s="18"/>
      <c r="AF201" s="18"/>
      <c r="AG201" s="18"/>
    </row>
    <row r="202" spans="2:33" s="21" customFormat="1" x14ac:dyDescent="0.2">
      <c r="B202" s="18"/>
      <c r="C202" s="43"/>
      <c r="D202" s="43"/>
      <c r="E202" s="44"/>
      <c r="F202" s="44"/>
      <c r="G202" s="44"/>
      <c r="H202" s="44"/>
      <c r="I202" s="44"/>
      <c r="J202" s="44"/>
      <c r="K202" s="44"/>
      <c r="L202" s="44"/>
      <c r="M202" s="44"/>
      <c r="N202" s="44"/>
      <c r="O202" s="44"/>
      <c r="P202" s="44"/>
      <c r="Q202" s="45"/>
      <c r="R202" s="46"/>
      <c r="S202" s="44"/>
      <c r="T202" s="111"/>
      <c r="U202" s="5"/>
      <c r="W202" s="47"/>
      <c r="X202" s="18"/>
      <c r="Y202" s="18"/>
      <c r="Z202" s="18"/>
      <c r="AA202" s="18"/>
      <c r="AB202" s="18"/>
      <c r="AC202" s="18"/>
      <c r="AD202" s="18"/>
      <c r="AE202" s="18"/>
      <c r="AF202" s="18"/>
      <c r="AG202" s="18"/>
    </row>
    <row r="203" spans="2:33" s="21" customFormat="1" x14ac:dyDescent="0.2">
      <c r="B203" s="18"/>
      <c r="C203" s="43"/>
      <c r="D203" s="43"/>
      <c r="E203" s="44"/>
      <c r="F203" s="44"/>
      <c r="G203" s="44"/>
      <c r="H203" s="44"/>
      <c r="I203" s="44"/>
      <c r="J203" s="44"/>
      <c r="K203" s="44"/>
      <c r="L203" s="44"/>
      <c r="M203" s="44"/>
      <c r="N203" s="44"/>
      <c r="O203" s="44"/>
      <c r="P203" s="44"/>
      <c r="Q203" s="45"/>
      <c r="R203" s="46"/>
      <c r="S203" s="44"/>
      <c r="T203" s="111"/>
      <c r="U203" s="5"/>
      <c r="W203" s="47"/>
      <c r="X203" s="18"/>
      <c r="Y203" s="18"/>
      <c r="Z203" s="18"/>
      <c r="AA203" s="18"/>
      <c r="AB203" s="18"/>
      <c r="AC203" s="18"/>
      <c r="AD203" s="18"/>
      <c r="AE203" s="18"/>
      <c r="AF203" s="18"/>
      <c r="AG203" s="18"/>
    </row>
    <row r="204" spans="2:33" s="21" customFormat="1" x14ac:dyDescent="0.2">
      <c r="B204" s="18"/>
      <c r="C204" s="43"/>
      <c r="D204" s="43"/>
      <c r="E204" s="44"/>
      <c r="F204" s="44"/>
      <c r="G204" s="44"/>
      <c r="H204" s="44"/>
      <c r="I204" s="44"/>
      <c r="J204" s="44"/>
      <c r="K204" s="44"/>
      <c r="L204" s="44"/>
      <c r="M204" s="44"/>
      <c r="N204" s="44"/>
      <c r="O204" s="44"/>
      <c r="P204" s="44"/>
      <c r="Q204" s="45"/>
      <c r="R204" s="46"/>
      <c r="S204" s="44"/>
      <c r="T204" s="111"/>
      <c r="U204" s="5"/>
      <c r="W204" s="47"/>
      <c r="X204" s="18"/>
      <c r="Y204" s="18"/>
      <c r="Z204" s="18"/>
      <c r="AA204" s="18"/>
      <c r="AB204" s="18"/>
      <c r="AC204" s="18"/>
      <c r="AD204" s="18"/>
      <c r="AE204" s="18"/>
      <c r="AF204" s="18"/>
      <c r="AG204" s="18"/>
    </row>
    <row r="205" spans="2:33" s="21" customFormat="1" x14ac:dyDescent="0.2">
      <c r="B205" s="18"/>
      <c r="C205" s="43"/>
      <c r="D205" s="43"/>
      <c r="E205" s="44"/>
      <c r="F205" s="44"/>
      <c r="G205" s="44"/>
      <c r="H205" s="44"/>
      <c r="I205" s="44"/>
      <c r="J205" s="44"/>
      <c r="K205" s="44"/>
      <c r="L205" s="44"/>
      <c r="M205" s="44"/>
      <c r="N205" s="44"/>
      <c r="O205" s="44"/>
      <c r="P205" s="44"/>
      <c r="Q205" s="45"/>
      <c r="R205" s="46"/>
      <c r="S205" s="44"/>
      <c r="T205" s="111"/>
      <c r="U205" s="5"/>
      <c r="W205" s="47"/>
      <c r="X205" s="18"/>
      <c r="Y205" s="18"/>
      <c r="Z205" s="18"/>
      <c r="AA205" s="18"/>
      <c r="AB205" s="18"/>
      <c r="AC205" s="18"/>
      <c r="AD205" s="18"/>
      <c r="AE205" s="18"/>
      <c r="AF205" s="18"/>
      <c r="AG205" s="18"/>
    </row>
    <row r="206" spans="2:33" s="21" customFormat="1" x14ac:dyDescent="0.2">
      <c r="B206" s="18"/>
      <c r="C206" s="43"/>
      <c r="D206" s="43"/>
      <c r="E206" s="44"/>
      <c r="F206" s="44"/>
      <c r="G206" s="44"/>
      <c r="H206" s="44"/>
      <c r="I206" s="44"/>
      <c r="J206" s="44"/>
      <c r="K206" s="44"/>
      <c r="L206" s="44"/>
      <c r="M206" s="44"/>
      <c r="N206" s="44"/>
      <c r="O206" s="44"/>
      <c r="P206" s="44"/>
      <c r="Q206" s="45"/>
      <c r="R206" s="46"/>
      <c r="S206" s="44"/>
      <c r="T206" s="111"/>
      <c r="U206" s="5"/>
      <c r="W206" s="47"/>
      <c r="X206" s="18"/>
      <c r="Y206" s="18"/>
      <c r="Z206" s="18"/>
      <c r="AA206" s="18"/>
      <c r="AB206" s="18"/>
      <c r="AC206" s="18"/>
      <c r="AD206" s="18"/>
      <c r="AE206" s="18"/>
      <c r="AF206" s="18"/>
      <c r="AG206" s="18"/>
    </row>
    <row r="207" spans="2:33" s="21" customFormat="1" x14ac:dyDescent="0.2">
      <c r="B207" s="18"/>
      <c r="C207" s="43"/>
      <c r="D207" s="43"/>
      <c r="E207" s="44"/>
      <c r="F207" s="44"/>
      <c r="G207" s="44"/>
      <c r="H207" s="44"/>
      <c r="I207" s="44"/>
      <c r="J207" s="44"/>
      <c r="K207" s="44"/>
      <c r="L207" s="44"/>
      <c r="M207" s="44"/>
      <c r="N207" s="44"/>
      <c r="O207" s="44"/>
      <c r="P207" s="44"/>
      <c r="Q207" s="45"/>
      <c r="R207" s="46"/>
      <c r="S207" s="44"/>
      <c r="T207" s="111"/>
      <c r="U207" s="5"/>
      <c r="W207" s="47"/>
      <c r="X207" s="18"/>
      <c r="Y207" s="18"/>
      <c r="Z207" s="18"/>
      <c r="AA207" s="18"/>
      <c r="AB207" s="18"/>
      <c r="AC207" s="18"/>
      <c r="AD207" s="18"/>
      <c r="AE207" s="18"/>
      <c r="AF207" s="18"/>
      <c r="AG207" s="18"/>
    </row>
    <row r="208" spans="2:33" s="21" customFormat="1" x14ac:dyDescent="0.2">
      <c r="B208" s="18"/>
      <c r="C208" s="43"/>
      <c r="D208" s="43"/>
      <c r="E208" s="44"/>
      <c r="F208" s="44"/>
      <c r="G208" s="44"/>
      <c r="H208" s="44"/>
      <c r="I208" s="44"/>
      <c r="J208" s="44"/>
      <c r="K208" s="44"/>
      <c r="L208" s="44"/>
      <c r="M208" s="44"/>
      <c r="N208" s="44"/>
      <c r="O208" s="44"/>
      <c r="P208" s="44"/>
      <c r="Q208" s="45"/>
      <c r="R208" s="46"/>
      <c r="S208" s="44"/>
      <c r="T208" s="111"/>
      <c r="U208" s="5"/>
      <c r="W208" s="47"/>
      <c r="X208" s="18"/>
      <c r="Y208" s="18"/>
      <c r="Z208" s="18"/>
      <c r="AA208" s="18"/>
      <c r="AB208" s="18"/>
      <c r="AC208" s="18"/>
      <c r="AD208" s="18"/>
      <c r="AE208" s="18"/>
      <c r="AF208" s="18"/>
      <c r="AG208" s="18"/>
    </row>
    <row r="209" spans="2:33" s="21" customFormat="1" x14ac:dyDescent="0.2">
      <c r="B209" s="18"/>
      <c r="C209" s="43"/>
      <c r="D209" s="43"/>
      <c r="E209" s="44"/>
      <c r="F209" s="44"/>
      <c r="G209" s="44"/>
      <c r="H209" s="44"/>
      <c r="I209" s="44"/>
      <c r="J209" s="44"/>
      <c r="K209" s="44"/>
      <c r="L209" s="44"/>
      <c r="M209" s="44"/>
      <c r="N209" s="44"/>
      <c r="O209" s="44"/>
      <c r="P209" s="44"/>
      <c r="Q209" s="45"/>
      <c r="R209" s="46"/>
      <c r="S209" s="44"/>
      <c r="T209" s="111"/>
      <c r="U209" s="5"/>
      <c r="W209" s="47"/>
      <c r="X209" s="18"/>
      <c r="Y209" s="18"/>
      <c r="Z209" s="18"/>
      <c r="AA209" s="18"/>
      <c r="AB209" s="18"/>
      <c r="AC209" s="18"/>
      <c r="AD209" s="18"/>
      <c r="AE209" s="18"/>
      <c r="AF209" s="18"/>
      <c r="AG209" s="18"/>
    </row>
    <row r="210" spans="2:33" s="21" customFormat="1" x14ac:dyDescent="0.2">
      <c r="B210" s="18"/>
      <c r="C210" s="43"/>
      <c r="D210" s="43"/>
      <c r="E210" s="44"/>
      <c r="F210" s="44"/>
      <c r="G210" s="44"/>
      <c r="H210" s="44"/>
      <c r="I210" s="44"/>
      <c r="J210" s="44"/>
      <c r="K210" s="44"/>
      <c r="L210" s="44"/>
      <c r="M210" s="44"/>
      <c r="N210" s="44"/>
      <c r="O210" s="44"/>
      <c r="P210" s="44"/>
      <c r="Q210" s="45"/>
      <c r="R210" s="46"/>
      <c r="S210" s="44"/>
      <c r="T210" s="111"/>
      <c r="U210" s="5"/>
      <c r="W210" s="47"/>
      <c r="X210" s="18"/>
      <c r="Y210" s="18"/>
      <c r="Z210" s="18"/>
      <c r="AA210" s="18"/>
      <c r="AB210" s="18"/>
      <c r="AC210" s="18"/>
      <c r="AD210" s="18"/>
      <c r="AE210" s="18"/>
      <c r="AF210" s="18"/>
      <c r="AG210" s="18"/>
    </row>
    <row r="211" spans="2:33" s="21" customFormat="1" x14ac:dyDescent="0.2">
      <c r="B211" s="18"/>
      <c r="C211" s="43"/>
      <c r="D211" s="43"/>
      <c r="E211" s="44"/>
      <c r="F211" s="44"/>
      <c r="G211" s="44"/>
      <c r="H211" s="44"/>
      <c r="I211" s="44"/>
      <c r="J211" s="44"/>
      <c r="K211" s="44"/>
      <c r="L211" s="44"/>
      <c r="M211" s="44"/>
      <c r="N211" s="44"/>
      <c r="O211" s="44"/>
      <c r="P211" s="44"/>
      <c r="Q211" s="45"/>
      <c r="R211" s="46"/>
      <c r="S211" s="44"/>
      <c r="T211" s="111"/>
      <c r="U211" s="5"/>
      <c r="W211" s="47"/>
      <c r="X211" s="18"/>
      <c r="Y211" s="18"/>
      <c r="Z211" s="18"/>
      <c r="AA211" s="18"/>
      <c r="AB211" s="18"/>
      <c r="AC211" s="18"/>
      <c r="AD211" s="18"/>
      <c r="AE211" s="18"/>
      <c r="AF211" s="18"/>
      <c r="AG211" s="18"/>
    </row>
    <row r="212" spans="2:33" s="21" customFormat="1" x14ac:dyDescent="0.2">
      <c r="B212" s="18"/>
      <c r="C212" s="43"/>
      <c r="D212" s="43"/>
      <c r="E212" s="44"/>
      <c r="F212" s="44"/>
      <c r="G212" s="44"/>
      <c r="H212" s="44"/>
      <c r="I212" s="44"/>
      <c r="J212" s="44"/>
      <c r="K212" s="44"/>
      <c r="L212" s="44"/>
      <c r="M212" s="44"/>
      <c r="N212" s="44"/>
      <c r="O212" s="44"/>
      <c r="P212" s="44"/>
      <c r="Q212" s="45"/>
      <c r="R212" s="46"/>
      <c r="S212" s="44"/>
      <c r="T212" s="111"/>
      <c r="U212" s="5"/>
      <c r="W212" s="47"/>
      <c r="X212" s="18"/>
      <c r="Y212" s="18"/>
      <c r="Z212" s="18"/>
      <c r="AA212" s="18"/>
      <c r="AB212" s="18"/>
      <c r="AC212" s="18"/>
      <c r="AD212" s="18"/>
      <c r="AE212" s="18"/>
      <c r="AF212" s="18"/>
      <c r="AG212" s="18"/>
    </row>
    <row r="213" spans="2:33" s="21" customFormat="1" x14ac:dyDescent="0.2">
      <c r="B213" s="18"/>
      <c r="C213" s="43"/>
      <c r="D213" s="43"/>
      <c r="E213" s="44"/>
      <c r="F213" s="44"/>
      <c r="G213" s="44"/>
      <c r="H213" s="44"/>
      <c r="I213" s="44"/>
      <c r="J213" s="44"/>
      <c r="K213" s="44"/>
      <c r="L213" s="44"/>
      <c r="M213" s="44"/>
      <c r="N213" s="44"/>
      <c r="O213" s="44"/>
      <c r="P213" s="44"/>
      <c r="Q213" s="45"/>
      <c r="R213" s="46"/>
      <c r="S213" s="44"/>
      <c r="T213" s="111"/>
      <c r="U213" s="5"/>
      <c r="W213" s="47"/>
      <c r="X213" s="18"/>
      <c r="Y213" s="18"/>
      <c r="Z213" s="18"/>
      <c r="AA213" s="18"/>
      <c r="AB213" s="18"/>
      <c r="AC213" s="18"/>
      <c r="AD213" s="18"/>
      <c r="AE213" s="18"/>
      <c r="AF213" s="18"/>
      <c r="AG213" s="18"/>
    </row>
    <row r="214" spans="2:33" s="21" customFormat="1" x14ac:dyDescent="0.2">
      <c r="B214" s="18"/>
      <c r="C214" s="43"/>
      <c r="D214" s="43"/>
      <c r="E214" s="44"/>
      <c r="F214" s="44"/>
      <c r="G214" s="44"/>
      <c r="H214" s="44"/>
      <c r="I214" s="44"/>
      <c r="J214" s="44"/>
      <c r="K214" s="44"/>
      <c r="L214" s="44"/>
      <c r="M214" s="44"/>
      <c r="N214" s="44"/>
      <c r="O214" s="44"/>
      <c r="P214" s="44"/>
      <c r="Q214" s="45"/>
      <c r="R214" s="46"/>
      <c r="S214" s="44"/>
      <c r="T214" s="111"/>
      <c r="U214" s="5"/>
      <c r="W214" s="47"/>
      <c r="X214" s="18"/>
      <c r="Y214" s="18"/>
      <c r="Z214" s="18"/>
      <c r="AA214" s="18"/>
      <c r="AB214" s="18"/>
      <c r="AC214" s="18"/>
      <c r="AD214" s="18"/>
      <c r="AE214" s="18"/>
      <c r="AF214" s="18"/>
      <c r="AG214" s="18"/>
    </row>
    <row r="215" spans="2:33" s="21" customFormat="1" x14ac:dyDescent="0.2">
      <c r="B215" s="18"/>
      <c r="C215" s="43"/>
      <c r="D215" s="43"/>
      <c r="E215" s="44"/>
      <c r="F215" s="44"/>
      <c r="G215" s="44"/>
      <c r="H215" s="44"/>
      <c r="I215" s="44"/>
      <c r="J215" s="44"/>
      <c r="K215" s="44"/>
      <c r="L215" s="44"/>
      <c r="M215" s="44"/>
      <c r="N215" s="44"/>
      <c r="O215" s="44"/>
      <c r="P215" s="44"/>
      <c r="Q215" s="45"/>
      <c r="R215" s="46"/>
      <c r="S215" s="44"/>
      <c r="T215" s="111"/>
      <c r="U215" s="5"/>
      <c r="W215" s="47"/>
      <c r="X215" s="18"/>
      <c r="Y215" s="18"/>
      <c r="Z215" s="18"/>
      <c r="AA215" s="18"/>
      <c r="AB215" s="18"/>
      <c r="AC215" s="18"/>
      <c r="AD215" s="18"/>
      <c r="AE215" s="18"/>
      <c r="AF215" s="18"/>
      <c r="AG215" s="18"/>
    </row>
    <row r="216" spans="2:33" s="21" customFormat="1" x14ac:dyDescent="0.2">
      <c r="B216" s="18"/>
      <c r="C216" s="43"/>
      <c r="D216" s="43"/>
      <c r="E216" s="44"/>
      <c r="F216" s="44"/>
      <c r="G216" s="44"/>
      <c r="H216" s="44"/>
      <c r="I216" s="44"/>
      <c r="J216" s="44"/>
      <c r="K216" s="44"/>
      <c r="L216" s="44"/>
      <c r="M216" s="44"/>
      <c r="N216" s="44"/>
      <c r="O216" s="44"/>
      <c r="P216" s="44"/>
      <c r="Q216" s="45"/>
      <c r="R216" s="46"/>
      <c r="S216" s="44"/>
      <c r="T216" s="111"/>
      <c r="U216" s="5"/>
      <c r="W216" s="47"/>
      <c r="X216" s="18"/>
      <c r="Y216" s="18"/>
      <c r="Z216" s="18"/>
      <c r="AA216" s="18"/>
      <c r="AB216" s="18"/>
      <c r="AC216" s="18"/>
      <c r="AD216" s="18"/>
      <c r="AE216" s="18"/>
      <c r="AF216" s="18"/>
      <c r="AG216" s="18"/>
    </row>
    <row r="217" spans="2:33" s="21" customFormat="1" x14ac:dyDescent="0.2">
      <c r="B217" s="18"/>
      <c r="C217" s="43"/>
      <c r="D217" s="43"/>
      <c r="E217" s="44"/>
      <c r="F217" s="44"/>
      <c r="G217" s="44"/>
      <c r="H217" s="44"/>
      <c r="I217" s="44"/>
      <c r="J217" s="44"/>
      <c r="K217" s="44"/>
      <c r="L217" s="44"/>
      <c r="M217" s="44"/>
      <c r="N217" s="44"/>
      <c r="O217" s="44"/>
      <c r="P217" s="44"/>
      <c r="Q217" s="45"/>
      <c r="R217" s="46"/>
      <c r="S217" s="44"/>
      <c r="T217" s="111"/>
      <c r="U217" s="5"/>
      <c r="W217" s="47"/>
      <c r="X217" s="18"/>
      <c r="Y217" s="18"/>
      <c r="Z217" s="18"/>
      <c r="AA217" s="18"/>
      <c r="AB217" s="18"/>
      <c r="AC217" s="18"/>
      <c r="AD217" s="18"/>
      <c r="AE217" s="18"/>
      <c r="AF217" s="18"/>
      <c r="AG217" s="18"/>
    </row>
    <row r="218" spans="2:33" s="21" customFormat="1" x14ac:dyDescent="0.2">
      <c r="B218" s="18"/>
      <c r="C218" s="43"/>
      <c r="D218" s="43"/>
      <c r="E218" s="44"/>
      <c r="F218" s="44"/>
      <c r="G218" s="44"/>
      <c r="H218" s="44"/>
      <c r="I218" s="44"/>
      <c r="J218" s="44"/>
      <c r="K218" s="44"/>
      <c r="L218" s="44"/>
      <c r="M218" s="44"/>
      <c r="N218" s="44"/>
      <c r="O218" s="44"/>
      <c r="P218" s="44"/>
      <c r="Q218" s="45"/>
      <c r="R218" s="46"/>
      <c r="S218" s="44"/>
      <c r="T218" s="111"/>
      <c r="U218" s="5"/>
      <c r="W218" s="47"/>
      <c r="X218" s="18"/>
      <c r="Y218" s="18"/>
      <c r="Z218" s="18"/>
      <c r="AA218" s="18"/>
      <c r="AB218" s="18"/>
      <c r="AC218" s="18"/>
      <c r="AD218" s="18"/>
      <c r="AE218" s="18"/>
      <c r="AF218" s="18"/>
      <c r="AG218" s="18"/>
    </row>
    <row r="219" spans="2:33" s="21" customFormat="1" x14ac:dyDescent="0.2">
      <c r="B219" s="18"/>
      <c r="C219" s="43"/>
      <c r="D219" s="43"/>
      <c r="E219" s="44"/>
      <c r="F219" s="44"/>
      <c r="G219" s="44"/>
      <c r="H219" s="44"/>
      <c r="I219" s="44"/>
      <c r="J219" s="44"/>
      <c r="K219" s="44"/>
      <c r="L219" s="44"/>
      <c r="M219" s="44"/>
      <c r="N219" s="44"/>
      <c r="O219" s="44"/>
      <c r="P219" s="44"/>
      <c r="Q219" s="45"/>
      <c r="R219" s="46"/>
      <c r="S219" s="44"/>
      <c r="T219" s="111"/>
      <c r="U219" s="5"/>
      <c r="W219" s="47"/>
      <c r="X219" s="18"/>
      <c r="Y219" s="18"/>
      <c r="Z219" s="18"/>
      <c r="AA219" s="18"/>
      <c r="AB219" s="18"/>
      <c r="AC219" s="18"/>
      <c r="AD219" s="18"/>
      <c r="AE219" s="18"/>
      <c r="AF219" s="18"/>
      <c r="AG219" s="18"/>
    </row>
    <row r="220" spans="2:33" s="21" customFormat="1" x14ac:dyDescent="0.2">
      <c r="B220" s="18"/>
      <c r="C220" s="43"/>
      <c r="D220" s="43"/>
      <c r="E220" s="44"/>
      <c r="F220" s="44"/>
      <c r="G220" s="44"/>
      <c r="H220" s="44"/>
      <c r="I220" s="44"/>
      <c r="J220" s="44"/>
      <c r="K220" s="44"/>
      <c r="L220" s="44"/>
      <c r="M220" s="44"/>
      <c r="N220" s="44"/>
      <c r="O220" s="44"/>
      <c r="P220" s="44"/>
      <c r="Q220" s="45"/>
      <c r="R220" s="46"/>
      <c r="S220" s="44"/>
      <c r="T220" s="111"/>
      <c r="U220" s="5"/>
      <c r="W220" s="47"/>
      <c r="X220" s="18"/>
      <c r="Y220" s="18"/>
      <c r="Z220" s="18"/>
      <c r="AA220" s="18"/>
      <c r="AB220" s="18"/>
      <c r="AC220" s="18"/>
      <c r="AD220" s="18"/>
      <c r="AE220" s="18"/>
      <c r="AF220" s="18"/>
      <c r="AG220" s="18"/>
    </row>
    <row r="221" spans="2:33" s="21" customFormat="1" x14ac:dyDescent="0.2">
      <c r="B221" s="18"/>
      <c r="C221" s="43"/>
      <c r="D221" s="43"/>
      <c r="E221" s="44"/>
      <c r="F221" s="44"/>
      <c r="G221" s="44"/>
      <c r="H221" s="44"/>
      <c r="I221" s="44"/>
      <c r="J221" s="44"/>
      <c r="K221" s="44"/>
      <c r="L221" s="44"/>
      <c r="M221" s="44"/>
      <c r="N221" s="44"/>
      <c r="O221" s="44"/>
      <c r="P221" s="44"/>
      <c r="Q221" s="45"/>
      <c r="R221" s="46"/>
      <c r="S221" s="44"/>
      <c r="T221" s="111"/>
      <c r="U221" s="5"/>
      <c r="W221" s="47"/>
      <c r="X221" s="18"/>
      <c r="Y221" s="18"/>
      <c r="Z221" s="18"/>
      <c r="AA221" s="18"/>
      <c r="AB221" s="18"/>
      <c r="AC221" s="18"/>
      <c r="AD221" s="18"/>
      <c r="AE221" s="18"/>
      <c r="AF221" s="18"/>
      <c r="AG221" s="18"/>
    </row>
    <row r="222" spans="2:33" s="21" customFormat="1" x14ac:dyDescent="0.2">
      <c r="B222" s="18"/>
      <c r="C222" s="43"/>
      <c r="D222" s="43"/>
      <c r="E222" s="44"/>
      <c r="F222" s="44"/>
      <c r="G222" s="44"/>
      <c r="H222" s="44"/>
      <c r="I222" s="44"/>
      <c r="J222" s="44"/>
      <c r="K222" s="44"/>
      <c r="L222" s="44"/>
      <c r="M222" s="44"/>
      <c r="N222" s="44"/>
      <c r="O222" s="44"/>
      <c r="P222" s="44"/>
      <c r="Q222" s="45"/>
      <c r="R222" s="46"/>
      <c r="S222" s="44"/>
      <c r="T222" s="111"/>
      <c r="U222" s="5"/>
      <c r="W222" s="47"/>
      <c r="X222" s="18"/>
      <c r="Y222" s="18"/>
      <c r="Z222" s="18"/>
      <c r="AA222" s="18"/>
      <c r="AB222" s="18"/>
      <c r="AC222" s="18"/>
      <c r="AD222" s="18"/>
      <c r="AE222" s="18"/>
      <c r="AF222" s="18"/>
      <c r="AG222" s="18"/>
    </row>
    <row r="223" spans="2:33" s="21" customFormat="1" x14ac:dyDescent="0.2">
      <c r="B223" s="18"/>
      <c r="C223" s="43"/>
      <c r="D223" s="43"/>
      <c r="E223" s="44"/>
      <c r="F223" s="44"/>
      <c r="G223" s="44"/>
      <c r="H223" s="44"/>
      <c r="I223" s="44"/>
      <c r="J223" s="44"/>
      <c r="K223" s="44"/>
      <c r="L223" s="44"/>
      <c r="M223" s="44"/>
      <c r="N223" s="44"/>
      <c r="O223" s="44"/>
      <c r="P223" s="44"/>
      <c r="Q223" s="45"/>
      <c r="R223" s="46"/>
      <c r="S223" s="44"/>
      <c r="T223" s="111"/>
      <c r="U223" s="5"/>
      <c r="W223" s="47"/>
      <c r="X223" s="18"/>
      <c r="Y223" s="18"/>
      <c r="Z223" s="18"/>
      <c r="AA223" s="18"/>
      <c r="AB223" s="18"/>
      <c r="AC223" s="18"/>
      <c r="AD223" s="18"/>
      <c r="AE223" s="18"/>
      <c r="AF223" s="18"/>
      <c r="AG223" s="18"/>
    </row>
    <row r="224" spans="2:33" s="21" customFormat="1" x14ac:dyDescent="0.2">
      <c r="B224" s="18"/>
      <c r="C224" s="43"/>
      <c r="D224" s="43"/>
      <c r="E224" s="44"/>
      <c r="F224" s="44"/>
      <c r="G224" s="44"/>
      <c r="H224" s="44"/>
      <c r="I224" s="44"/>
      <c r="J224" s="44"/>
      <c r="K224" s="44"/>
      <c r="L224" s="44"/>
      <c r="M224" s="44"/>
      <c r="N224" s="44"/>
      <c r="O224" s="44"/>
      <c r="P224" s="44"/>
      <c r="Q224" s="45"/>
      <c r="R224" s="46"/>
      <c r="S224" s="44"/>
      <c r="T224" s="111"/>
      <c r="U224" s="5"/>
      <c r="W224" s="47"/>
      <c r="X224" s="18"/>
      <c r="Y224" s="18"/>
      <c r="Z224" s="18"/>
      <c r="AA224" s="18"/>
      <c r="AB224" s="18"/>
      <c r="AC224" s="18"/>
      <c r="AD224" s="18"/>
      <c r="AE224" s="18"/>
      <c r="AF224" s="18"/>
      <c r="AG224" s="18"/>
    </row>
    <row r="225" spans="2:33" s="21" customFormat="1" x14ac:dyDescent="0.2">
      <c r="B225" s="18"/>
      <c r="C225" s="43"/>
      <c r="D225" s="43"/>
      <c r="E225" s="44"/>
      <c r="F225" s="44"/>
      <c r="G225" s="44"/>
      <c r="H225" s="44"/>
      <c r="I225" s="44"/>
      <c r="J225" s="44"/>
      <c r="K225" s="44"/>
      <c r="L225" s="44"/>
      <c r="M225" s="44"/>
      <c r="N225" s="44"/>
      <c r="O225" s="44"/>
      <c r="P225" s="44"/>
      <c r="Q225" s="45"/>
      <c r="R225" s="46"/>
      <c r="S225" s="44"/>
      <c r="T225" s="111"/>
      <c r="U225" s="5"/>
      <c r="W225" s="47"/>
      <c r="X225" s="18"/>
      <c r="Y225" s="18"/>
      <c r="Z225" s="18"/>
      <c r="AA225" s="18"/>
      <c r="AB225" s="18"/>
      <c r="AC225" s="18"/>
      <c r="AD225" s="18"/>
      <c r="AE225" s="18"/>
      <c r="AF225" s="18"/>
      <c r="AG225" s="18"/>
    </row>
    <row r="226" spans="2:33" s="21" customFormat="1" x14ac:dyDescent="0.2">
      <c r="B226" s="18"/>
      <c r="C226" s="43"/>
      <c r="D226" s="43"/>
      <c r="E226" s="44"/>
      <c r="F226" s="44"/>
      <c r="G226" s="44"/>
      <c r="H226" s="44"/>
      <c r="I226" s="44"/>
      <c r="J226" s="44"/>
      <c r="K226" s="44"/>
      <c r="L226" s="44"/>
      <c r="M226" s="44"/>
      <c r="N226" s="44"/>
      <c r="O226" s="44"/>
      <c r="P226" s="44"/>
      <c r="Q226" s="45"/>
      <c r="R226" s="46"/>
      <c r="S226" s="44"/>
      <c r="T226" s="111"/>
      <c r="U226" s="5"/>
      <c r="W226" s="47"/>
      <c r="X226" s="18"/>
      <c r="Y226" s="18"/>
      <c r="Z226" s="18"/>
      <c r="AA226" s="18"/>
      <c r="AB226" s="18"/>
      <c r="AC226" s="18"/>
      <c r="AD226" s="18"/>
      <c r="AE226" s="18"/>
      <c r="AF226" s="18"/>
      <c r="AG226" s="18"/>
    </row>
    <row r="227" spans="2:33" s="21" customFormat="1" x14ac:dyDescent="0.2">
      <c r="B227" s="18"/>
      <c r="C227" s="43"/>
      <c r="D227" s="43"/>
      <c r="E227" s="44"/>
      <c r="F227" s="44"/>
      <c r="G227" s="44"/>
      <c r="H227" s="44"/>
      <c r="I227" s="44"/>
      <c r="J227" s="44"/>
      <c r="K227" s="44"/>
      <c r="L227" s="44"/>
      <c r="M227" s="44"/>
      <c r="N227" s="44"/>
      <c r="O227" s="44"/>
      <c r="P227" s="44"/>
      <c r="Q227" s="45"/>
      <c r="R227" s="46"/>
      <c r="S227" s="44"/>
      <c r="T227" s="111"/>
      <c r="U227" s="5"/>
      <c r="W227" s="47"/>
      <c r="X227" s="18"/>
      <c r="Y227" s="18"/>
      <c r="Z227" s="18"/>
      <c r="AA227" s="18"/>
      <c r="AB227" s="18"/>
      <c r="AC227" s="18"/>
      <c r="AD227" s="18"/>
      <c r="AE227" s="18"/>
      <c r="AF227" s="18"/>
      <c r="AG227" s="18"/>
    </row>
    <row r="228" spans="2:33" s="21" customFormat="1" x14ac:dyDescent="0.2">
      <c r="B228" s="18"/>
      <c r="C228" s="43"/>
      <c r="D228" s="43"/>
      <c r="E228" s="44"/>
      <c r="F228" s="44"/>
      <c r="G228" s="44"/>
      <c r="H228" s="44"/>
      <c r="I228" s="44"/>
      <c r="J228" s="44"/>
      <c r="K228" s="44"/>
      <c r="L228" s="44"/>
      <c r="M228" s="44"/>
      <c r="N228" s="44"/>
      <c r="O228" s="44"/>
      <c r="P228" s="44"/>
      <c r="Q228" s="45"/>
      <c r="R228" s="46"/>
      <c r="S228" s="44"/>
      <c r="T228" s="111"/>
      <c r="U228" s="5"/>
      <c r="W228" s="47"/>
      <c r="X228" s="18"/>
      <c r="Y228" s="18"/>
      <c r="Z228" s="18"/>
      <c r="AA228" s="18"/>
      <c r="AB228" s="18"/>
      <c r="AC228" s="18"/>
      <c r="AD228" s="18"/>
      <c r="AE228" s="18"/>
      <c r="AF228" s="18"/>
      <c r="AG228" s="18"/>
    </row>
  </sheetData>
  <autoFilter ref="C11:T13" xr:uid="{EE0EC967-D3A6-4DAC-BFBF-5FDAB9CE2026}"/>
  <mergeCells count="17">
    <mergeCell ref="Q2:R2"/>
    <mergeCell ref="C21:C28"/>
    <mergeCell ref="D18:D20"/>
    <mergeCell ref="D21:D28"/>
    <mergeCell ref="D15:D17"/>
    <mergeCell ref="C18:C20"/>
    <mergeCell ref="C15:C17"/>
    <mergeCell ref="D40:D43"/>
    <mergeCell ref="C40:C43"/>
    <mergeCell ref="C44:C48"/>
    <mergeCell ref="D44:D47"/>
    <mergeCell ref="D29:D33"/>
    <mergeCell ref="C29:C33"/>
    <mergeCell ref="C34:C36"/>
    <mergeCell ref="D34:D36"/>
    <mergeCell ref="C37:C39"/>
    <mergeCell ref="D37:D39"/>
  </mergeCells>
  <printOptions horizontalCentered="1"/>
  <pageMargins left="0.51181102362204722" right="0.51181102362204722" top="0.94488188976377963" bottom="0.59055118110236227" header="0.31496062992125984" footer="0.31496062992125984"/>
  <pageSetup paperSize="9" scale="33" fitToHeight="24" orientation="landscape" r:id="rId1"/>
  <headerFooter>
    <oddHeader>&amp;C&amp;"-,Negrito"&amp;26&amp;K08-004PREFEITURA MUNICIPAL DE ARARAQUARA&amp;R&amp;"Calibri,Regular"&amp;9   &amp;K00+000.&amp;K01+000
Página &amp;P de &amp;N          &amp;K00+000.&amp;K01+000
  &amp;K00+000.</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6DF90-E4DD-4AE9-80C7-1D25C12EF204}">
  <dimension ref="A1:V1157"/>
  <sheetViews>
    <sheetView showGridLines="0" tabSelected="1" view="pageBreakPreview" zoomScale="90" zoomScaleNormal="80" zoomScaleSheetLayoutView="90" zoomScalePageLayoutView="85" workbookViewId="0">
      <selection activeCell="A2" sqref="A2"/>
    </sheetView>
  </sheetViews>
  <sheetFormatPr defaultColWidth="8.85546875" defaultRowHeight="12" outlineLevelRow="2" x14ac:dyDescent="0.2"/>
  <cols>
    <col min="1" max="1" width="7.28515625" style="43" customWidth="1"/>
    <col min="2" max="2" width="46.28515625" style="18" customWidth="1"/>
    <col min="3" max="3" width="12.28515625" style="42" customWidth="1"/>
    <col min="4" max="4" width="7.42578125" style="43" customWidth="1"/>
    <col min="5" max="5" width="32.5703125" style="43" customWidth="1"/>
    <col min="6" max="6" width="18.85546875" style="44" hidden="1" customWidth="1"/>
    <col min="7" max="7" width="15.85546875" style="44" hidden="1" customWidth="1"/>
    <col min="8" max="8" width="37.28515625" style="45" hidden="1" customWidth="1"/>
    <col min="9" max="9" width="18.42578125" style="46" hidden="1" customWidth="1"/>
    <col min="10" max="10" width="19.140625" style="44" hidden="1" customWidth="1"/>
    <col min="11" max="11" width="4.28515625" style="24" hidden="1" customWidth="1"/>
    <col min="12" max="12" width="72.42578125" style="34" customWidth="1"/>
    <col min="13" max="13" width="6.5703125" style="21" customWidth="1"/>
    <col min="14" max="14" width="8.85546875" style="47" customWidth="1"/>
    <col min="15" max="15" width="9.28515625" style="18" customWidth="1"/>
    <col min="16" max="16" width="12" style="18" customWidth="1"/>
    <col min="17" max="17" width="8.85546875" style="18" customWidth="1"/>
    <col min="18" max="18" width="19.42578125" style="18" customWidth="1"/>
    <col min="19" max="19" width="9" style="18" customWidth="1"/>
    <col min="20" max="22" width="8.85546875" style="18" customWidth="1"/>
    <col min="23" max="257" width="8.85546875" style="18"/>
    <col min="258" max="258" width="7.140625" style="18" customWidth="1"/>
    <col min="259" max="259" width="69.140625" style="18" bestFit="1" customWidth="1"/>
    <col min="260" max="260" width="13.85546875" style="18" customWidth="1"/>
    <col min="261" max="261" width="6.7109375" style="18" customWidth="1"/>
    <col min="262" max="262" width="8.140625" style="18" bestFit="1" customWidth="1"/>
    <col min="263" max="263" width="17.28515625" style="18" bestFit="1" customWidth="1"/>
    <col min="264" max="264" width="19.7109375" style="18" bestFit="1" customWidth="1"/>
    <col min="265" max="265" width="7.85546875" style="18" customWidth="1"/>
    <col min="266" max="266" width="12.42578125" style="18" bestFit="1" customWidth="1"/>
    <col min="267" max="267" width="19.7109375" style="18" bestFit="1" customWidth="1"/>
    <col min="268" max="271" width="0" style="18" hidden="1" customWidth="1"/>
    <col min="272" max="273" width="8.85546875" style="18"/>
    <col min="274" max="274" width="19.42578125" style="18" bestFit="1" customWidth="1"/>
    <col min="275" max="275" width="9" style="18" bestFit="1" customWidth="1"/>
    <col min="276" max="513" width="8.85546875" style="18"/>
    <col min="514" max="514" width="7.140625" style="18" customWidth="1"/>
    <col min="515" max="515" width="69.140625" style="18" bestFit="1" customWidth="1"/>
    <col min="516" max="516" width="13.85546875" style="18" customWidth="1"/>
    <col min="517" max="517" width="6.7109375" style="18" customWidth="1"/>
    <col min="518" max="518" width="8.140625" style="18" bestFit="1" customWidth="1"/>
    <col min="519" max="519" width="17.28515625" style="18" bestFit="1" customWidth="1"/>
    <col min="520" max="520" width="19.7109375" style="18" bestFit="1" customWidth="1"/>
    <col min="521" max="521" width="7.85546875" style="18" customWidth="1"/>
    <col min="522" max="522" width="12.42578125" style="18" bestFit="1" customWidth="1"/>
    <col min="523" max="523" width="19.7109375" style="18" bestFit="1" customWidth="1"/>
    <col min="524" max="527" width="0" style="18" hidden="1" customWidth="1"/>
    <col min="528" max="529" width="8.85546875" style="18"/>
    <col min="530" max="530" width="19.42578125" style="18" bestFit="1" customWidth="1"/>
    <col min="531" max="531" width="9" style="18" bestFit="1" customWidth="1"/>
    <col min="532" max="769" width="8.85546875" style="18"/>
    <col min="770" max="770" width="7.140625" style="18" customWidth="1"/>
    <col min="771" max="771" width="69.140625" style="18" bestFit="1" customWidth="1"/>
    <col min="772" max="772" width="13.85546875" style="18" customWidth="1"/>
    <col min="773" max="773" width="6.7109375" style="18" customWidth="1"/>
    <col min="774" max="774" width="8.140625" style="18" bestFit="1" customWidth="1"/>
    <col min="775" max="775" width="17.28515625" style="18" bestFit="1" customWidth="1"/>
    <col min="776" max="776" width="19.7109375" style="18" bestFit="1" customWidth="1"/>
    <col min="777" max="777" width="7.85546875" style="18" customWidth="1"/>
    <col min="778" max="778" width="12.42578125" style="18" bestFit="1" customWidth="1"/>
    <col min="779" max="779" width="19.7109375" style="18" bestFit="1" customWidth="1"/>
    <col min="780" max="783" width="0" style="18" hidden="1" customWidth="1"/>
    <col min="784" max="785" width="8.85546875" style="18"/>
    <col min="786" max="786" width="19.42578125" style="18" bestFit="1" customWidth="1"/>
    <col min="787" max="787" width="9" style="18" bestFit="1" customWidth="1"/>
    <col min="788" max="1025" width="8.85546875" style="18"/>
    <col min="1026" max="1026" width="7.140625" style="18" customWidth="1"/>
    <col min="1027" max="1027" width="69.140625" style="18" bestFit="1" customWidth="1"/>
    <col min="1028" max="1028" width="13.85546875" style="18" customWidth="1"/>
    <col min="1029" max="1029" width="6.7109375" style="18" customWidth="1"/>
    <col min="1030" max="1030" width="8.140625" style="18" bestFit="1" customWidth="1"/>
    <col min="1031" max="1031" width="17.28515625" style="18" bestFit="1" customWidth="1"/>
    <col min="1032" max="1032" width="19.7109375" style="18" bestFit="1" customWidth="1"/>
    <col min="1033" max="1033" width="7.85546875" style="18" customWidth="1"/>
    <col min="1034" max="1034" width="12.42578125" style="18" bestFit="1" customWidth="1"/>
    <col min="1035" max="1035" width="19.7109375" style="18" bestFit="1" customWidth="1"/>
    <col min="1036" max="1039" width="0" style="18" hidden="1" customWidth="1"/>
    <col min="1040" max="1041" width="8.85546875" style="18"/>
    <col min="1042" max="1042" width="19.42578125" style="18" bestFit="1" customWidth="1"/>
    <col min="1043" max="1043" width="9" style="18" bestFit="1" customWidth="1"/>
    <col min="1044" max="1281" width="8.85546875" style="18"/>
    <col min="1282" max="1282" width="7.140625" style="18" customWidth="1"/>
    <col min="1283" max="1283" width="69.140625" style="18" bestFit="1" customWidth="1"/>
    <col min="1284" max="1284" width="13.85546875" style="18" customWidth="1"/>
    <col min="1285" max="1285" width="6.7109375" style="18" customWidth="1"/>
    <col min="1286" max="1286" width="8.140625" style="18" bestFit="1" customWidth="1"/>
    <col min="1287" max="1287" width="17.28515625" style="18" bestFit="1" customWidth="1"/>
    <col min="1288" max="1288" width="19.7109375" style="18" bestFit="1" customWidth="1"/>
    <col min="1289" max="1289" width="7.85546875" style="18" customWidth="1"/>
    <col min="1290" max="1290" width="12.42578125" style="18" bestFit="1" customWidth="1"/>
    <col min="1291" max="1291" width="19.7109375" style="18" bestFit="1" customWidth="1"/>
    <col min="1292" max="1295" width="0" style="18" hidden="1" customWidth="1"/>
    <col min="1296" max="1297" width="8.85546875" style="18"/>
    <col min="1298" max="1298" width="19.42578125" style="18" bestFit="1" customWidth="1"/>
    <col min="1299" max="1299" width="9" style="18" bestFit="1" customWidth="1"/>
    <col min="1300" max="1537" width="8.85546875" style="18"/>
    <col min="1538" max="1538" width="7.140625" style="18" customWidth="1"/>
    <col min="1539" max="1539" width="69.140625" style="18" bestFit="1" customWidth="1"/>
    <col min="1540" max="1540" width="13.85546875" style="18" customWidth="1"/>
    <col min="1541" max="1541" width="6.7109375" style="18" customWidth="1"/>
    <col min="1542" max="1542" width="8.140625" style="18" bestFit="1" customWidth="1"/>
    <col min="1543" max="1543" width="17.28515625" style="18" bestFit="1" customWidth="1"/>
    <col min="1544" max="1544" width="19.7109375" style="18" bestFit="1" customWidth="1"/>
    <col min="1545" max="1545" width="7.85546875" style="18" customWidth="1"/>
    <col min="1546" max="1546" width="12.42578125" style="18" bestFit="1" customWidth="1"/>
    <col min="1547" max="1547" width="19.7109375" style="18" bestFit="1" customWidth="1"/>
    <col min="1548" max="1551" width="0" style="18" hidden="1" customWidth="1"/>
    <col min="1552" max="1553" width="8.85546875" style="18"/>
    <col min="1554" max="1554" width="19.42578125" style="18" bestFit="1" customWidth="1"/>
    <col min="1555" max="1555" width="9" style="18" bestFit="1" customWidth="1"/>
    <col min="1556" max="1793" width="8.85546875" style="18"/>
    <col min="1794" max="1794" width="7.140625" style="18" customWidth="1"/>
    <col min="1795" max="1795" width="69.140625" style="18" bestFit="1" customWidth="1"/>
    <col min="1796" max="1796" width="13.85546875" style="18" customWidth="1"/>
    <col min="1797" max="1797" width="6.7109375" style="18" customWidth="1"/>
    <col min="1798" max="1798" width="8.140625" style="18" bestFit="1" customWidth="1"/>
    <col min="1799" max="1799" width="17.28515625" style="18" bestFit="1" customWidth="1"/>
    <col min="1800" max="1800" width="19.7109375" style="18" bestFit="1" customWidth="1"/>
    <col min="1801" max="1801" width="7.85546875" style="18" customWidth="1"/>
    <col min="1802" max="1802" width="12.42578125" style="18" bestFit="1" customWidth="1"/>
    <col min="1803" max="1803" width="19.7109375" style="18" bestFit="1" customWidth="1"/>
    <col min="1804" max="1807" width="0" style="18" hidden="1" customWidth="1"/>
    <col min="1808" max="1809" width="8.85546875" style="18"/>
    <col min="1810" max="1810" width="19.42578125" style="18" bestFit="1" customWidth="1"/>
    <col min="1811" max="1811" width="9" style="18" bestFit="1" customWidth="1"/>
    <col min="1812" max="2049" width="8.85546875" style="18"/>
    <col min="2050" max="2050" width="7.140625" style="18" customWidth="1"/>
    <col min="2051" max="2051" width="69.140625" style="18" bestFit="1" customWidth="1"/>
    <col min="2052" max="2052" width="13.85546875" style="18" customWidth="1"/>
    <col min="2053" max="2053" width="6.7109375" style="18" customWidth="1"/>
    <col min="2054" max="2054" width="8.140625" style="18" bestFit="1" customWidth="1"/>
    <col min="2055" max="2055" width="17.28515625" style="18" bestFit="1" customWidth="1"/>
    <col min="2056" max="2056" width="19.7109375" style="18" bestFit="1" customWidth="1"/>
    <col min="2057" max="2057" width="7.85546875" style="18" customWidth="1"/>
    <col min="2058" max="2058" width="12.42578125" style="18" bestFit="1" customWidth="1"/>
    <col min="2059" max="2059" width="19.7109375" style="18" bestFit="1" customWidth="1"/>
    <col min="2060" max="2063" width="0" style="18" hidden="1" customWidth="1"/>
    <col min="2064" max="2065" width="8.85546875" style="18"/>
    <col min="2066" max="2066" width="19.42578125" style="18" bestFit="1" customWidth="1"/>
    <col min="2067" max="2067" width="9" style="18" bestFit="1" customWidth="1"/>
    <col min="2068" max="2305" width="8.85546875" style="18"/>
    <col min="2306" max="2306" width="7.140625" style="18" customWidth="1"/>
    <col min="2307" max="2307" width="69.140625" style="18" bestFit="1" customWidth="1"/>
    <col min="2308" max="2308" width="13.85546875" style="18" customWidth="1"/>
    <col min="2309" max="2309" width="6.7109375" style="18" customWidth="1"/>
    <col min="2310" max="2310" width="8.140625" style="18" bestFit="1" customWidth="1"/>
    <col min="2311" max="2311" width="17.28515625" style="18" bestFit="1" customWidth="1"/>
    <col min="2312" max="2312" width="19.7109375" style="18" bestFit="1" customWidth="1"/>
    <col min="2313" max="2313" width="7.85546875" style="18" customWidth="1"/>
    <col min="2314" max="2314" width="12.42578125" style="18" bestFit="1" customWidth="1"/>
    <col min="2315" max="2315" width="19.7109375" style="18" bestFit="1" customWidth="1"/>
    <col min="2316" max="2319" width="0" style="18" hidden="1" customWidth="1"/>
    <col min="2320" max="2321" width="8.85546875" style="18"/>
    <col min="2322" max="2322" width="19.42578125" style="18" bestFit="1" customWidth="1"/>
    <col min="2323" max="2323" width="9" style="18" bestFit="1" customWidth="1"/>
    <col min="2324" max="2561" width="8.85546875" style="18"/>
    <col min="2562" max="2562" width="7.140625" style="18" customWidth="1"/>
    <col min="2563" max="2563" width="69.140625" style="18" bestFit="1" customWidth="1"/>
    <col min="2564" max="2564" width="13.85546875" style="18" customWidth="1"/>
    <col min="2565" max="2565" width="6.7109375" style="18" customWidth="1"/>
    <col min="2566" max="2566" width="8.140625" style="18" bestFit="1" customWidth="1"/>
    <col min="2567" max="2567" width="17.28515625" style="18" bestFit="1" customWidth="1"/>
    <col min="2568" max="2568" width="19.7109375" style="18" bestFit="1" customWidth="1"/>
    <col min="2569" max="2569" width="7.85546875" style="18" customWidth="1"/>
    <col min="2570" max="2570" width="12.42578125" style="18" bestFit="1" customWidth="1"/>
    <col min="2571" max="2571" width="19.7109375" style="18" bestFit="1" customWidth="1"/>
    <col min="2572" max="2575" width="0" style="18" hidden="1" customWidth="1"/>
    <col min="2576" max="2577" width="8.85546875" style="18"/>
    <col min="2578" max="2578" width="19.42578125" style="18" bestFit="1" customWidth="1"/>
    <col min="2579" max="2579" width="9" style="18" bestFit="1" customWidth="1"/>
    <col min="2580" max="2817" width="8.85546875" style="18"/>
    <col min="2818" max="2818" width="7.140625" style="18" customWidth="1"/>
    <col min="2819" max="2819" width="69.140625" style="18" bestFit="1" customWidth="1"/>
    <col min="2820" max="2820" width="13.85546875" style="18" customWidth="1"/>
    <col min="2821" max="2821" width="6.7109375" style="18" customWidth="1"/>
    <col min="2822" max="2822" width="8.140625" style="18" bestFit="1" customWidth="1"/>
    <col min="2823" max="2823" width="17.28515625" style="18" bestFit="1" customWidth="1"/>
    <col min="2824" max="2824" width="19.7109375" style="18" bestFit="1" customWidth="1"/>
    <col min="2825" max="2825" width="7.85546875" style="18" customWidth="1"/>
    <col min="2826" max="2826" width="12.42578125" style="18" bestFit="1" customWidth="1"/>
    <col min="2827" max="2827" width="19.7109375" style="18" bestFit="1" customWidth="1"/>
    <col min="2828" max="2831" width="0" style="18" hidden="1" customWidth="1"/>
    <col min="2832" max="2833" width="8.85546875" style="18"/>
    <col min="2834" max="2834" width="19.42578125" style="18" bestFit="1" customWidth="1"/>
    <col min="2835" max="2835" width="9" style="18" bestFit="1" customWidth="1"/>
    <col min="2836" max="3073" width="8.85546875" style="18"/>
    <col min="3074" max="3074" width="7.140625" style="18" customWidth="1"/>
    <col min="3075" max="3075" width="69.140625" style="18" bestFit="1" customWidth="1"/>
    <col min="3076" max="3076" width="13.85546875" style="18" customWidth="1"/>
    <col min="3077" max="3077" width="6.7109375" style="18" customWidth="1"/>
    <col min="3078" max="3078" width="8.140625" style="18" bestFit="1" customWidth="1"/>
    <col min="3079" max="3079" width="17.28515625" style="18" bestFit="1" customWidth="1"/>
    <col min="3080" max="3080" width="19.7109375" style="18" bestFit="1" customWidth="1"/>
    <col min="3081" max="3081" width="7.85546875" style="18" customWidth="1"/>
    <col min="3082" max="3082" width="12.42578125" style="18" bestFit="1" customWidth="1"/>
    <col min="3083" max="3083" width="19.7109375" style="18" bestFit="1" customWidth="1"/>
    <col min="3084" max="3087" width="0" style="18" hidden="1" customWidth="1"/>
    <col min="3088" max="3089" width="8.85546875" style="18"/>
    <col min="3090" max="3090" width="19.42578125" style="18" bestFit="1" customWidth="1"/>
    <col min="3091" max="3091" width="9" style="18" bestFit="1" customWidth="1"/>
    <col min="3092" max="3329" width="8.85546875" style="18"/>
    <col min="3330" max="3330" width="7.140625" style="18" customWidth="1"/>
    <col min="3331" max="3331" width="69.140625" style="18" bestFit="1" customWidth="1"/>
    <col min="3332" max="3332" width="13.85546875" style="18" customWidth="1"/>
    <col min="3333" max="3333" width="6.7109375" style="18" customWidth="1"/>
    <col min="3334" max="3334" width="8.140625" style="18" bestFit="1" customWidth="1"/>
    <col min="3335" max="3335" width="17.28515625" style="18" bestFit="1" customWidth="1"/>
    <col min="3336" max="3336" width="19.7109375" style="18" bestFit="1" customWidth="1"/>
    <col min="3337" max="3337" width="7.85546875" style="18" customWidth="1"/>
    <col min="3338" max="3338" width="12.42578125" style="18" bestFit="1" customWidth="1"/>
    <col min="3339" max="3339" width="19.7109375" style="18" bestFit="1" customWidth="1"/>
    <col min="3340" max="3343" width="0" style="18" hidden="1" customWidth="1"/>
    <col min="3344" max="3345" width="8.85546875" style="18"/>
    <col min="3346" max="3346" width="19.42578125" style="18" bestFit="1" customWidth="1"/>
    <col min="3347" max="3347" width="9" style="18" bestFit="1" customWidth="1"/>
    <col min="3348" max="3585" width="8.85546875" style="18"/>
    <col min="3586" max="3586" width="7.140625" style="18" customWidth="1"/>
    <col min="3587" max="3587" width="69.140625" style="18" bestFit="1" customWidth="1"/>
    <col min="3588" max="3588" width="13.85546875" style="18" customWidth="1"/>
    <col min="3589" max="3589" width="6.7109375" style="18" customWidth="1"/>
    <col min="3590" max="3590" width="8.140625" style="18" bestFit="1" customWidth="1"/>
    <col min="3591" max="3591" width="17.28515625" style="18" bestFit="1" customWidth="1"/>
    <col min="3592" max="3592" width="19.7109375" style="18" bestFit="1" customWidth="1"/>
    <col min="3593" max="3593" width="7.85546875" style="18" customWidth="1"/>
    <col min="3594" max="3594" width="12.42578125" style="18" bestFit="1" customWidth="1"/>
    <col min="3595" max="3595" width="19.7109375" style="18" bestFit="1" customWidth="1"/>
    <col min="3596" max="3599" width="0" style="18" hidden="1" customWidth="1"/>
    <col min="3600" max="3601" width="8.85546875" style="18"/>
    <col min="3602" max="3602" width="19.42578125" style="18" bestFit="1" customWidth="1"/>
    <col min="3603" max="3603" width="9" style="18" bestFit="1" customWidth="1"/>
    <col min="3604" max="3841" width="8.85546875" style="18"/>
    <col min="3842" max="3842" width="7.140625" style="18" customWidth="1"/>
    <col min="3843" max="3843" width="69.140625" style="18" bestFit="1" customWidth="1"/>
    <col min="3844" max="3844" width="13.85546875" style="18" customWidth="1"/>
    <col min="3845" max="3845" width="6.7109375" style="18" customWidth="1"/>
    <col min="3846" max="3846" width="8.140625" style="18" bestFit="1" customWidth="1"/>
    <col min="3847" max="3847" width="17.28515625" style="18" bestFit="1" customWidth="1"/>
    <col min="3848" max="3848" width="19.7109375" style="18" bestFit="1" customWidth="1"/>
    <col min="3849" max="3849" width="7.85546875" style="18" customWidth="1"/>
    <col min="3850" max="3850" width="12.42578125" style="18" bestFit="1" customWidth="1"/>
    <col min="3851" max="3851" width="19.7109375" style="18" bestFit="1" customWidth="1"/>
    <col min="3852" max="3855" width="0" style="18" hidden="1" customWidth="1"/>
    <col min="3856" max="3857" width="8.85546875" style="18"/>
    <col min="3858" max="3858" width="19.42578125" style="18" bestFit="1" customWidth="1"/>
    <col min="3859" max="3859" width="9" style="18" bestFit="1" customWidth="1"/>
    <col min="3860" max="4097" width="8.85546875" style="18"/>
    <col min="4098" max="4098" width="7.140625" style="18" customWidth="1"/>
    <col min="4099" max="4099" width="69.140625" style="18" bestFit="1" customWidth="1"/>
    <col min="4100" max="4100" width="13.85546875" style="18" customWidth="1"/>
    <col min="4101" max="4101" width="6.7109375" style="18" customWidth="1"/>
    <col min="4102" max="4102" width="8.140625" style="18" bestFit="1" customWidth="1"/>
    <col min="4103" max="4103" width="17.28515625" style="18" bestFit="1" customWidth="1"/>
    <col min="4104" max="4104" width="19.7109375" style="18" bestFit="1" customWidth="1"/>
    <col min="4105" max="4105" width="7.85546875" style="18" customWidth="1"/>
    <col min="4106" max="4106" width="12.42578125" style="18" bestFit="1" customWidth="1"/>
    <col min="4107" max="4107" width="19.7109375" style="18" bestFit="1" customWidth="1"/>
    <col min="4108" max="4111" width="0" style="18" hidden="1" customWidth="1"/>
    <col min="4112" max="4113" width="8.85546875" style="18"/>
    <col min="4114" max="4114" width="19.42578125" style="18" bestFit="1" customWidth="1"/>
    <col min="4115" max="4115" width="9" style="18" bestFit="1" customWidth="1"/>
    <col min="4116" max="4353" width="8.85546875" style="18"/>
    <col min="4354" max="4354" width="7.140625" style="18" customWidth="1"/>
    <col min="4355" max="4355" width="69.140625" style="18" bestFit="1" customWidth="1"/>
    <col min="4356" max="4356" width="13.85546875" style="18" customWidth="1"/>
    <col min="4357" max="4357" width="6.7109375" style="18" customWidth="1"/>
    <col min="4358" max="4358" width="8.140625" style="18" bestFit="1" customWidth="1"/>
    <col min="4359" max="4359" width="17.28515625" style="18" bestFit="1" customWidth="1"/>
    <col min="4360" max="4360" width="19.7109375" style="18" bestFit="1" customWidth="1"/>
    <col min="4361" max="4361" width="7.85546875" style="18" customWidth="1"/>
    <col min="4362" max="4362" width="12.42578125" style="18" bestFit="1" customWidth="1"/>
    <col min="4363" max="4363" width="19.7109375" style="18" bestFit="1" customWidth="1"/>
    <col min="4364" max="4367" width="0" style="18" hidden="1" customWidth="1"/>
    <col min="4368" max="4369" width="8.85546875" style="18"/>
    <col min="4370" max="4370" width="19.42578125" style="18" bestFit="1" customWidth="1"/>
    <col min="4371" max="4371" width="9" style="18" bestFit="1" customWidth="1"/>
    <col min="4372" max="4609" width="8.85546875" style="18"/>
    <col min="4610" max="4610" width="7.140625" style="18" customWidth="1"/>
    <col min="4611" max="4611" width="69.140625" style="18" bestFit="1" customWidth="1"/>
    <col min="4612" max="4612" width="13.85546875" style="18" customWidth="1"/>
    <col min="4613" max="4613" width="6.7109375" style="18" customWidth="1"/>
    <col min="4614" max="4614" width="8.140625" style="18" bestFit="1" customWidth="1"/>
    <col min="4615" max="4615" width="17.28515625" style="18" bestFit="1" customWidth="1"/>
    <col min="4616" max="4616" width="19.7109375" style="18" bestFit="1" customWidth="1"/>
    <col min="4617" max="4617" width="7.85546875" style="18" customWidth="1"/>
    <col min="4618" max="4618" width="12.42578125" style="18" bestFit="1" customWidth="1"/>
    <col min="4619" max="4619" width="19.7109375" style="18" bestFit="1" customWidth="1"/>
    <col min="4620" max="4623" width="0" style="18" hidden="1" customWidth="1"/>
    <col min="4624" max="4625" width="8.85546875" style="18"/>
    <col min="4626" max="4626" width="19.42578125" style="18" bestFit="1" customWidth="1"/>
    <col min="4627" max="4627" width="9" style="18" bestFit="1" customWidth="1"/>
    <col min="4628" max="4865" width="8.85546875" style="18"/>
    <col min="4866" max="4866" width="7.140625" style="18" customWidth="1"/>
    <col min="4867" max="4867" width="69.140625" style="18" bestFit="1" customWidth="1"/>
    <col min="4868" max="4868" width="13.85546875" style="18" customWidth="1"/>
    <col min="4869" max="4869" width="6.7109375" style="18" customWidth="1"/>
    <col min="4870" max="4870" width="8.140625" style="18" bestFit="1" customWidth="1"/>
    <col min="4871" max="4871" width="17.28515625" style="18" bestFit="1" customWidth="1"/>
    <col min="4872" max="4872" width="19.7109375" style="18" bestFit="1" customWidth="1"/>
    <col min="4873" max="4873" width="7.85546875" style="18" customWidth="1"/>
    <col min="4874" max="4874" width="12.42578125" style="18" bestFit="1" customWidth="1"/>
    <col min="4875" max="4875" width="19.7109375" style="18" bestFit="1" customWidth="1"/>
    <col min="4876" max="4879" width="0" style="18" hidden="1" customWidth="1"/>
    <col min="4880" max="4881" width="8.85546875" style="18"/>
    <col min="4882" max="4882" width="19.42578125" style="18" bestFit="1" customWidth="1"/>
    <col min="4883" max="4883" width="9" style="18" bestFit="1" customWidth="1"/>
    <col min="4884" max="5121" width="8.85546875" style="18"/>
    <col min="5122" max="5122" width="7.140625" style="18" customWidth="1"/>
    <col min="5123" max="5123" width="69.140625" style="18" bestFit="1" customWidth="1"/>
    <col min="5124" max="5124" width="13.85546875" style="18" customWidth="1"/>
    <col min="5125" max="5125" width="6.7109375" style="18" customWidth="1"/>
    <col min="5126" max="5126" width="8.140625" style="18" bestFit="1" customWidth="1"/>
    <col min="5127" max="5127" width="17.28515625" style="18" bestFit="1" customWidth="1"/>
    <col min="5128" max="5128" width="19.7109375" style="18" bestFit="1" customWidth="1"/>
    <col min="5129" max="5129" width="7.85546875" style="18" customWidth="1"/>
    <col min="5130" max="5130" width="12.42578125" style="18" bestFit="1" customWidth="1"/>
    <col min="5131" max="5131" width="19.7109375" style="18" bestFit="1" customWidth="1"/>
    <col min="5132" max="5135" width="0" style="18" hidden="1" customWidth="1"/>
    <col min="5136" max="5137" width="8.85546875" style="18"/>
    <col min="5138" max="5138" width="19.42578125" style="18" bestFit="1" customWidth="1"/>
    <col min="5139" max="5139" width="9" style="18" bestFit="1" customWidth="1"/>
    <col min="5140" max="5377" width="8.85546875" style="18"/>
    <col min="5378" max="5378" width="7.140625" style="18" customWidth="1"/>
    <col min="5379" max="5379" width="69.140625" style="18" bestFit="1" customWidth="1"/>
    <col min="5380" max="5380" width="13.85546875" style="18" customWidth="1"/>
    <col min="5381" max="5381" width="6.7109375" style="18" customWidth="1"/>
    <col min="5382" max="5382" width="8.140625" style="18" bestFit="1" customWidth="1"/>
    <col min="5383" max="5383" width="17.28515625" style="18" bestFit="1" customWidth="1"/>
    <col min="5384" max="5384" width="19.7109375" style="18" bestFit="1" customWidth="1"/>
    <col min="5385" max="5385" width="7.85546875" style="18" customWidth="1"/>
    <col min="5386" max="5386" width="12.42578125" style="18" bestFit="1" customWidth="1"/>
    <col min="5387" max="5387" width="19.7109375" style="18" bestFit="1" customWidth="1"/>
    <col min="5388" max="5391" width="0" style="18" hidden="1" customWidth="1"/>
    <col min="5392" max="5393" width="8.85546875" style="18"/>
    <col min="5394" max="5394" width="19.42578125" style="18" bestFit="1" customWidth="1"/>
    <col min="5395" max="5395" width="9" style="18" bestFit="1" customWidth="1"/>
    <col min="5396" max="5633" width="8.85546875" style="18"/>
    <col min="5634" max="5634" width="7.140625" style="18" customWidth="1"/>
    <col min="5635" max="5635" width="69.140625" style="18" bestFit="1" customWidth="1"/>
    <col min="5636" max="5636" width="13.85546875" style="18" customWidth="1"/>
    <col min="5637" max="5637" width="6.7109375" style="18" customWidth="1"/>
    <col min="5638" max="5638" width="8.140625" style="18" bestFit="1" customWidth="1"/>
    <col min="5639" max="5639" width="17.28515625" style="18" bestFit="1" customWidth="1"/>
    <col min="5640" max="5640" width="19.7109375" style="18" bestFit="1" customWidth="1"/>
    <col min="5641" max="5641" width="7.85546875" style="18" customWidth="1"/>
    <col min="5642" max="5642" width="12.42578125" style="18" bestFit="1" customWidth="1"/>
    <col min="5643" max="5643" width="19.7109375" style="18" bestFit="1" customWidth="1"/>
    <col min="5644" max="5647" width="0" style="18" hidden="1" customWidth="1"/>
    <col min="5648" max="5649" width="8.85546875" style="18"/>
    <col min="5650" max="5650" width="19.42578125" style="18" bestFit="1" customWidth="1"/>
    <col min="5651" max="5651" width="9" style="18" bestFit="1" customWidth="1"/>
    <col min="5652" max="5889" width="8.85546875" style="18"/>
    <col min="5890" max="5890" width="7.140625" style="18" customWidth="1"/>
    <col min="5891" max="5891" width="69.140625" style="18" bestFit="1" customWidth="1"/>
    <col min="5892" max="5892" width="13.85546875" style="18" customWidth="1"/>
    <col min="5893" max="5893" width="6.7109375" style="18" customWidth="1"/>
    <col min="5894" max="5894" width="8.140625" style="18" bestFit="1" customWidth="1"/>
    <col min="5895" max="5895" width="17.28515625" style="18" bestFit="1" customWidth="1"/>
    <col min="5896" max="5896" width="19.7109375" style="18" bestFit="1" customWidth="1"/>
    <col min="5897" max="5897" width="7.85546875" style="18" customWidth="1"/>
    <col min="5898" max="5898" width="12.42578125" style="18" bestFit="1" customWidth="1"/>
    <col min="5899" max="5899" width="19.7109375" style="18" bestFit="1" customWidth="1"/>
    <col min="5900" max="5903" width="0" style="18" hidden="1" customWidth="1"/>
    <col min="5904" max="5905" width="8.85546875" style="18"/>
    <col min="5906" max="5906" width="19.42578125" style="18" bestFit="1" customWidth="1"/>
    <col min="5907" max="5907" width="9" style="18" bestFit="1" customWidth="1"/>
    <col min="5908" max="6145" width="8.85546875" style="18"/>
    <col min="6146" max="6146" width="7.140625" style="18" customWidth="1"/>
    <col min="6147" max="6147" width="69.140625" style="18" bestFit="1" customWidth="1"/>
    <col min="6148" max="6148" width="13.85546875" style="18" customWidth="1"/>
    <col min="6149" max="6149" width="6.7109375" style="18" customWidth="1"/>
    <col min="6150" max="6150" width="8.140625" style="18" bestFit="1" customWidth="1"/>
    <col min="6151" max="6151" width="17.28515625" style="18" bestFit="1" customWidth="1"/>
    <col min="6152" max="6152" width="19.7109375" style="18" bestFit="1" customWidth="1"/>
    <col min="6153" max="6153" width="7.85546875" style="18" customWidth="1"/>
    <col min="6154" max="6154" width="12.42578125" style="18" bestFit="1" customWidth="1"/>
    <col min="6155" max="6155" width="19.7109375" style="18" bestFit="1" customWidth="1"/>
    <col min="6156" max="6159" width="0" style="18" hidden="1" customWidth="1"/>
    <col min="6160" max="6161" width="8.85546875" style="18"/>
    <col min="6162" max="6162" width="19.42578125" style="18" bestFit="1" customWidth="1"/>
    <col min="6163" max="6163" width="9" style="18" bestFit="1" customWidth="1"/>
    <col min="6164" max="6401" width="8.85546875" style="18"/>
    <col min="6402" max="6402" width="7.140625" style="18" customWidth="1"/>
    <col min="6403" max="6403" width="69.140625" style="18" bestFit="1" customWidth="1"/>
    <col min="6404" max="6404" width="13.85546875" style="18" customWidth="1"/>
    <col min="6405" max="6405" width="6.7109375" style="18" customWidth="1"/>
    <col min="6406" max="6406" width="8.140625" style="18" bestFit="1" customWidth="1"/>
    <col min="6407" max="6407" width="17.28515625" style="18" bestFit="1" customWidth="1"/>
    <col min="6408" max="6408" width="19.7109375" style="18" bestFit="1" customWidth="1"/>
    <col min="6409" max="6409" width="7.85546875" style="18" customWidth="1"/>
    <col min="6410" max="6410" width="12.42578125" style="18" bestFit="1" customWidth="1"/>
    <col min="6411" max="6411" width="19.7109375" style="18" bestFit="1" customWidth="1"/>
    <col min="6412" max="6415" width="0" style="18" hidden="1" customWidth="1"/>
    <col min="6416" max="6417" width="8.85546875" style="18"/>
    <col min="6418" max="6418" width="19.42578125" style="18" bestFit="1" customWidth="1"/>
    <col min="6419" max="6419" width="9" style="18" bestFit="1" customWidth="1"/>
    <col min="6420" max="6657" width="8.85546875" style="18"/>
    <col min="6658" max="6658" width="7.140625" style="18" customWidth="1"/>
    <col min="6659" max="6659" width="69.140625" style="18" bestFit="1" customWidth="1"/>
    <col min="6660" max="6660" width="13.85546875" style="18" customWidth="1"/>
    <col min="6661" max="6661" width="6.7109375" style="18" customWidth="1"/>
    <col min="6662" max="6662" width="8.140625" style="18" bestFit="1" customWidth="1"/>
    <col min="6663" max="6663" width="17.28515625" style="18" bestFit="1" customWidth="1"/>
    <col min="6664" max="6664" width="19.7109375" style="18" bestFit="1" customWidth="1"/>
    <col min="6665" max="6665" width="7.85546875" style="18" customWidth="1"/>
    <col min="6666" max="6666" width="12.42578125" style="18" bestFit="1" customWidth="1"/>
    <col min="6667" max="6667" width="19.7109375" style="18" bestFit="1" customWidth="1"/>
    <col min="6668" max="6671" width="0" style="18" hidden="1" customWidth="1"/>
    <col min="6672" max="6673" width="8.85546875" style="18"/>
    <col min="6674" max="6674" width="19.42578125" style="18" bestFit="1" customWidth="1"/>
    <col min="6675" max="6675" width="9" style="18" bestFit="1" customWidth="1"/>
    <col min="6676" max="6913" width="8.85546875" style="18"/>
    <col min="6914" max="6914" width="7.140625" style="18" customWidth="1"/>
    <col min="6915" max="6915" width="69.140625" style="18" bestFit="1" customWidth="1"/>
    <col min="6916" max="6916" width="13.85546875" style="18" customWidth="1"/>
    <col min="6917" max="6917" width="6.7109375" style="18" customWidth="1"/>
    <col min="6918" max="6918" width="8.140625" style="18" bestFit="1" customWidth="1"/>
    <col min="6919" max="6919" width="17.28515625" style="18" bestFit="1" customWidth="1"/>
    <col min="6920" max="6920" width="19.7109375" style="18" bestFit="1" customWidth="1"/>
    <col min="6921" max="6921" width="7.85546875" style="18" customWidth="1"/>
    <col min="6922" max="6922" width="12.42578125" style="18" bestFit="1" customWidth="1"/>
    <col min="6923" max="6923" width="19.7109375" style="18" bestFit="1" customWidth="1"/>
    <col min="6924" max="6927" width="0" style="18" hidden="1" customWidth="1"/>
    <col min="6928" max="6929" width="8.85546875" style="18"/>
    <col min="6930" max="6930" width="19.42578125" style="18" bestFit="1" customWidth="1"/>
    <col min="6931" max="6931" width="9" style="18" bestFit="1" customWidth="1"/>
    <col min="6932" max="7169" width="8.85546875" style="18"/>
    <col min="7170" max="7170" width="7.140625" style="18" customWidth="1"/>
    <col min="7171" max="7171" width="69.140625" style="18" bestFit="1" customWidth="1"/>
    <col min="7172" max="7172" width="13.85546875" style="18" customWidth="1"/>
    <col min="7173" max="7173" width="6.7109375" style="18" customWidth="1"/>
    <col min="7174" max="7174" width="8.140625" style="18" bestFit="1" customWidth="1"/>
    <col min="7175" max="7175" width="17.28515625" style="18" bestFit="1" customWidth="1"/>
    <col min="7176" max="7176" width="19.7109375" style="18" bestFit="1" customWidth="1"/>
    <col min="7177" max="7177" width="7.85546875" style="18" customWidth="1"/>
    <col min="7178" max="7178" width="12.42578125" style="18" bestFit="1" customWidth="1"/>
    <col min="7179" max="7179" width="19.7109375" style="18" bestFit="1" customWidth="1"/>
    <col min="7180" max="7183" width="0" style="18" hidden="1" customWidth="1"/>
    <col min="7184" max="7185" width="8.85546875" style="18"/>
    <col min="7186" max="7186" width="19.42578125" style="18" bestFit="1" customWidth="1"/>
    <col min="7187" max="7187" width="9" style="18" bestFit="1" customWidth="1"/>
    <col min="7188" max="7425" width="8.85546875" style="18"/>
    <col min="7426" max="7426" width="7.140625" style="18" customWidth="1"/>
    <col min="7427" max="7427" width="69.140625" style="18" bestFit="1" customWidth="1"/>
    <col min="7428" max="7428" width="13.85546875" style="18" customWidth="1"/>
    <col min="7429" max="7429" width="6.7109375" style="18" customWidth="1"/>
    <col min="7430" max="7430" width="8.140625" style="18" bestFit="1" customWidth="1"/>
    <col min="7431" max="7431" width="17.28515625" style="18" bestFit="1" customWidth="1"/>
    <col min="7432" max="7432" width="19.7109375" style="18" bestFit="1" customWidth="1"/>
    <col min="7433" max="7433" width="7.85546875" style="18" customWidth="1"/>
    <col min="7434" max="7434" width="12.42578125" style="18" bestFit="1" customWidth="1"/>
    <col min="7435" max="7435" width="19.7109375" style="18" bestFit="1" customWidth="1"/>
    <col min="7436" max="7439" width="0" style="18" hidden="1" customWidth="1"/>
    <col min="7440" max="7441" width="8.85546875" style="18"/>
    <col min="7442" max="7442" width="19.42578125" style="18" bestFit="1" customWidth="1"/>
    <col min="7443" max="7443" width="9" style="18" bestFit="1" customWidth="1"/>
    <col min="7444" max="7681" width="8.85546875" style="18"/>
    <col min="7682" max="7682" width="7.140625" style="18" customWidth="1"/>
    <col min="7683" max="7683" width="69.140625" style="18" bestFit="1" customWidth="1"/>
    <col min="7684" max="7684" width="13.85546875" style="18" customWidth="1"/>
    <col min="7685" max="7685" width="6.7109375" style="18" customWidth="1"/>
    <col min="7686" max="7686" width="8.140625" style="18" bestFit="1" customWidth="1"/>
    <col min="7687" max="7687" width="17.28515625" style="18" bestFit="1" customWidth="1"/>
    <col min="7688" max="7688" width="19.7109375" style="18" bestFit="1" customWidth="1"/>
    <col min="7689" max="7689" width="7.85546875" style="18" customWidth="1"/>
    <col min="7690" max="7690" width="12.42578125" style="18" bestFit="1" customWidth="1"/>
    <col min="7691" max="7691" width="19.7109375" style="18" bestFit="1" customWidth="1"/>
    <col min="7692" max="7695" width="0" style="18" hidden="1" customWidth="1"/>
    <col min="7696" max="7697" width="8.85546875" style="18"/>
    <col min="7698" max="7698" width="19.42578125" style="18" bestFit="1" customWidth="1"/>
    <col min="7699" max="7699" width="9" style="18" bestFit="1" customWidth="1"/>
    <col min="7700" max="7937" width="8.85546875" style="18"/>
    <col min="7938" max="7938" width="7.140625" style="18" customWidth="1"/>
    <col min="7939" max="7939" width="69.140625" style="18" bestFit="1" customWidth="1"/>
    <col min="7940" max="7940" width="13.85546875" style="18" customWidth="1"/>
    <col min="7941" max="7941" width="6.7109375" style="18" customWidth="1"/>
    <col min="7942" max="7942" width="8.140625" style="18" bestFit="1" customWidth="1"/>
    <col min="7943" max="7943" width="17.28515625" style="18" bestFit="1" customWidth="1"/>
    <col min="7944" max="7944" width="19.7109375" style="18" bestFit="1" customWidth="1"/>
    <col min="7945" max="7945" width="7.85546875" style="18" customWidth="1"/>
    <col min="7946" max="7946" width="12.42578125" style="18" bestFit="1" customWidth="1"/>
    <col min="7947" max="7947" width="19.7109375" style="18" bestFit="1" customWidth="1"/>
    <col min="7948" max="7951" width="0" style="18" hidden="1" customWidth="1"/>
    <col min="7952" max="7953" width="8.85546875" style="18"/>
    <col min="7954" max="7954" width="19.42578125" style="18" bestFit="1" customWidth="1"/>
    <col min="7955" max="7955" width="9" style="18" bestFit="1" customWidth="1"/>
    <col min="7956" max="8193" width="8.85546875" style="18"/>
    <col min="8194" max="8194" width="7.140625" style="18" customWidth="1"/>
    <col min="8195" max="8195" width="69.140625" style="18" bestFit="1" customWidth="1"/>
    <col min="8196" max="8196" width="13.85546875" style="18" customWidth="1"/>
    <col min="8197" max="8197" width="6.7109375" style="18" customWidth="1"/>
    <col min="8198" max="8198" width="8.140625" style="18" bestFit="1" customWidth="1"/>
    <col min="8199" max="8199" width="17.28515625" style="18" bestFit="1" customWidth="1"/>
    <col min="8200" max="8200" width="19.7109375" style="18" bestFit="1" customWidth="1"/>
    <col min="8201" max="8201" width="7.85546875" style="18" customWidth="1"/>
    <col min="8202" max="8202" width="12.42578125" style="18" bestFit="1" customWidth="1"/>
    <col min="8203" max="8203" width="19.7109375" style="18" bestFit="1" customWidth="1"/>
    <col min="8204" max="8207" width="0" style="18" hidden="1" customWidth="1"/>
    <col min="8208" max="8209" width="8.85546875" style="18"/>
    <col min="8210" max="8210" width="19.42578125" style="18" bestFit="1" customWidth="1"/>
    <col min="8211" max="8211" width="9" style="18" bestFit="1" customWidth="1"/>
    <col min="8212" max="8449" width="8.85546875" style="18"/>
    <col min="8450" max="8450" width="7.140625" style="18" customWidth="1"/>
    <col min="8451" max="8451" width="69.140625" style="18" bestFit="1" customWidth="1"/>
    <col min="8452" max="8452" width="13.85546875" style="18" customWidth="1"/>
    <col min="8453" max="8453" width="6.7109375" style="18" customWidth="1"/>
    <col min="8454" max="8454" width="8.140625" style="18" bestFit="1" customWidth="1"/>
    <col min="8455" max="8455" width="17.28515625" style="18" bestFit="1" customWidth="1"/>
    <col min="8456" max="8456" width="19.7109375" style="18" bestFit="1" customWidth="1"/>
    <col min="8457" max="8457" width="7.85546875" style="18" customWidth="1"/>
    <col min="8458" max="8458" width="12.42578125" style="18" bestFit="1" customWidth="1"/>
    <col min="8459" max="8459" width="19.7109375" style="18" bestFit="1" customWidth="1"/>
    <col min="8460" max="8463" width="0" style="18" hidden="1" customWidth="1"/>
    <col min="8464" max="8465" width="8.85546875" style="18"/>
    <col min="8466" max="8466" width="19.42578125" style="18" bestFit="1" customWidth="1"/>
    <col min="8467" max="8467" width="9" style="18" bestFit="1" customWidth="1"/>
    <col min="8468" max="8705" width="8.85546875" style="18"/>
    <col min="8706" max="8706" width="7.140625" style="18" customWidth="1"/>
    <col min="8707" max="8707" width="69.140625" style="18" bestFit="1" customWidth="1"/>
    <col min="8708" max="8708" width="13.85546875" style="18" customWidth="1"/>
    <col min="8709" max="8709" width="6.7109375" style="18" customWidth="1"/>
    <col min="8710" max="8710" width="8.140625" style="18" bestFit="1" customWidth="1"/>
    <col min="8711" max="8711" width="17.28515625" style="18" bestFit="1" customWidth="1"/>
    <col min="8712" max="8712" width="19.7109375" style="18" bestFit="1" customWidth="1"/>
    <col min="8713" max="8713" width="7.85546875" style="18" customWidth="1"/>
    <col min="8714" max="8714" width="12.42578125" style="18" bestFit="1" customWidth="1"/>
    <col min="8715" max="8715" width="19.7109375" style="18" bestFit="1" customWidth="1"/>
    <col min="8716" max="8719" width="0" style="18" hidden="1" customWidth="1"/>
    <col min="8720" max="8721" width="8.85546875" style="18"/>
    <col min="8722" max="8722" width="19.42578125" style="18" bestFit="1" customWidth="1"/>
    <col min="8723" max="8723" width="9" style="18" bestFit="1" customWidth="1"/>
    <col min="8724" max="8961" width="8.85546875" style="18"/>
    <col min="8962" max="8962" width="7.140625" style="18" customWidth="1"/>
    <col min="8963" max="8963" width="69.140625" style="18" bestFit="1" customWidth="1"/>
    <col min="8964" max="8964" width="13.85546875" style="18" customWidth="1"/>
    <col min="8965" max="8965" width="6.7109375" style="18" customWidth="1"/>
    <col min="8966" max="8966" width="8.140625" style="18" bestFit="1" customWidth="1"/>
    <col min="8967" max="8967" width="17.28515625" style="18" bestFit="1" customWidth="1"/>
    <col min="8968" max="8968" width="19.7109375" style="18" bestFit="1" customWidth="1"/>
    <col min="8969" max="8969" width="7.85546875" style="18" customWidth="1"/>
    <col min="8970" max="8970" width="12.42578125" style="18" bestFit="1" customWidth="1"/>
    <col min="8971" max="8971" width="19.7109375" style="18" bestFit="1" customWidth="1"/>
    <col min="8972" max="8975" width="0" style="18" hidden="1" customWidth="1"/>
    <col min="8976" max="8977" width="8.85546875" style="18"/>
    <col min="8978" max="8978" width="19.42578125" style="18" bestFit="1" customWidth="1"/>
    <col min="8979" max="8979" width="9" style="18" bestFit="1" customWidth="1"/>
    <col min="8980" max="9217" width="8.85546875" style="18"/>
    <col min="9218" max="9218" width="7.140625" style="18" customWidth="1"/>
    <col min="9219" max="9219" width="69.140625" style="18" bestFit="1" customWidth="1"/>
    <col min="9220" max="9220" width="13.85546875" style="18" customWidth="1"/>
    <col min="9221" max="9221" width="6.7109375" style="18" customWidth="1"/>
    <col min="9222" max="9222" width="8.140625" style="18" bestFit="1" customWidth="1"/>
    <col min="9223" max="9223" width="17.28515625" style="18" bestFit="1" customWidth="1"/>
    <col min="9224" max="9224" width="19.7109375" style="18" bestFit="1" customWidth="1"/>
    <col min="9225" max="9225" width="7.85546875" style="18" customWidth="1"/>
    <col min="9226" max="9226" width="12.42578125" style="18" bestFit="1" customWidth="1"/>
    <col min="9227" max="9227" width="19.7109375" style="18" bestFit="1" customWidth="1"/>
    <col min="9228" max="9231" width="0" style="18" hidden="1" customWidth="1"/>
    <col min="9232" max="9233" width="8.85546875" style="18"/>
    <col min="9234" max="9234" width="19.42578125" style="18" bestFit="1" customWidth="1"/>
    <col min="9235" max="9235" width="9" style="18" bestFit="1" customWidth="1"/>
    <col min="9236" max="9473" width="8.85546875" style="18"/>
    <col min="9474" max="9474" width="7.140625" style="18" customWidth="1"/>
    <col min="9475" max="9475" width="69.140625" style="18" bestFit="1" customWidth="1"/>
    <col min="9476" max="9476" width="13.85546875" style="18" customWidth="1"/>
    <col min="9477" max="9477" width="6.7109375" style="18" customWidth="1"/>
    <col min="9478" max="9478" width="8.140625" style="18" bestFit="1" customWidth="1"/>
    <col min="9479" max="9479" width="17.28515625" style="18" bestFit="1" customWidth="1"/>
    <col min="9480" max="9480" width="19.7109375" style="18" bestFit="1" customWidth="1"/>
    <col min="9481" max="9481" width="7.85546875" style="18" customWidth="1"/>
    <col min="9482" max="9482" width="12.42578125" style="18" bestFit="1" customWidth="1"/>
    <col min="9483" max="9483" width="19.7109375" style="18" bestFit="1" customWidth="1"/>
    <col min="9484" max="9487" width="0" style="18" hidden="1" customWidth="1"/>
    <col min="9488" max="9489" width="8.85546875" style="18"/>
    <col min="9490" max="9490" width="19.42578125" style="18" bestFit="1" customWidth="1"/>
    <col min="9491" max="9491" width="9" style="18" bestFit="1" customWidth="1"/>
    <col min="9492" max="9729" width="8.85546875" style="18"/>
    <col min="9730" max="9730" width="7.140625" style="18" customWidth="1"/>
    <col min="9731" max="9731" width="69.140625" style="18" bestFit="1" customWidth="1"/>
    <col min="9732" max="9732" width="13.85546875" style="18" customWidth="1"/>
    <col min="9733" max="9733" width="6.7109375" style="18" customWidth="1"/>
    <col min="9734" max="9734" width="8.140625" style="18" bestFit="1" customWidth="1"/>
    <col min="9735" max="9735" width="17.28515625" style="18" bestFit="1" customWidth="1"/>
    <col min="9736" max="9736" width="19.7109375" style="18" bestFit="1" customWidth="1"/>
    <col min="9737" max="9737" width="7.85546875" style="18" customWidth="1"/>
    <col min="9738" max="9738" width="12.42578125" style="18" bestFit="1" customWidth="1"/>
    <col min="9739" max="9739" width="19.7109375" style="18" bestFit="1" customWidth="1"/>
    <col min="9740" max="9743" width="0" style="18" hidden="1" customWidth="1"/>
    <col min="9744" max="9745" width="8.85546875" style="18"/>
    <col min="9746" max="9746" width="19.42578125" style="18" bestFit="1" customWidth="1"/>
    <col min="9747" max="9747" width="9" style="18" bestFit="1" customWidth="1"/>
    <col min="9748" max="9985" width="8.85546875" style="18"/>
    <col min="9986" max="9986" width="7.140625" style="18" customWidth="1"/>
    <col min="9987" max="9987" width="69.140625" style="18" bestFit="1" customWidth="1"/>
    <col min="9988" max="9988" width="13.85546875" style="18" customWidth="1"/>
    <col min="9989" max="9989" width="6.7109375" style="18" customWidth="1"/>
    <col min="9990" max="9990" width="8.140625" style="18" bestFit="1" customWidth="1"/>
    <col min="9991" max="9991" width="17.28515625" style="18" bestFit="1" customWidth="1"/>
    <col min="9992" max="9992" width="19.7109375" style="18" bestFit="1" customWidth="1"/>
    <col min="9993" max="9993" width="7.85546875" style="18" customWidth="1"/>
    <col min="9994" max="9994" width="12.42578125" style="18" bestFit="1" customWidth="1"/>
    <col min="9995" max="9995" width="19.7109375" style="18" bestFit="1" customWidth="1"/>
    <col min="9996" max="9999" width="0" style="18" hidden="1" customWidth="1"/>
    <col min="10000" max="10001" width="8.85546875" style="18"/>
    <col min="10002" max="10002" width="19.42578125" style="18" bestFit="1" customWidth="1"/>
    <col min="10003" max="10003" width="9" style="18" bestFit="1" customWidth="1"/>
    <col min="10004" max="10241" width="8.85546875" style="18"/>
    <col min="10242" max="10242" width="7.140625" style="18" customWidth="1"/>
    <col min="10243" max="10243" width="69.140625" style="18" bestFit="1" customWidth="1"/>
    <col min="10244" max="10244" width="13.85546875" style="18" customWidth="1"/>
    <col min="10245" max="10245" width="6.7109375" style="18" customWidth="1"/>
    <col min="10246" max="10246" width="8.140625" style="18" bestFit="1" customWidth="1"/>
    <col min="10247" max="10247" width="17.28515625" style="18" bestFit="1" customWidth="1"/>
    <col min="10248" max="10248" width="19.7109375" style="18" bestFit="1" customWidth="1"/>
    <col min="10249" max="10249" width="7.85546875" style="18" customWidth="1"/>
    <col min="10250" max="10250" width="12.42578125" style="18" bestFit="1" customWidth="1"/>
    <col min="10251" max="10251" width="19.7109375" style="18" bestFit="1" customWidth="1"/>
    <col min="10252" max="10255" width="0" style="18" hidden="1" customWidth="1"/>
    <col min="10256" max="10257" width="8.85546875" style="18"/>
    <col min="10258" max="10258" width="19.42578125" style="18" bestFit="1" customWidth="1"/>
    <col min="10259" max="10259" width="9" style="18" bestFit="1" customWidth="1"/>
    <col min="10260" max="10497" width="8.85546875" style="18"/>
    <col min="10498" max="10498" width="7.140625" style="18" customWidth="1"/>
    <col min="10499" max="10499" width="69.140625" style="18" bestFit="1" customWidth="1"/>
    <col min="10500" max="10500" width="13.85546875" style="18" customWidth="1"/>
    <col min="10501" max="10501" width="6.7109375" style="18" customWidth="1"/>
    <col min="10502" max="10502" width="8.140625" style="18" bestFit="1" customWidth="1"/>
    <col min="10503" max="10503" width="17.28515625" style="18" bestFit="1" customWidth="1"/>
    <col min="10504" max="10504" width="19.7109375" style="18" bestFit="1" customWidth="1"/>
    <col min="10505" max="10505" width="7.85546875" style="18" customWidth="1"/>
    <col min="10506" max="10506" width="12.42578125" style="18" bestFit="1" customWidth="1"/>
    <col min="10507" max="10507" width="19.7109375" style="18" bestFit="1" customWidth="1"/>
    <col min="10508" max="10511" width="0" style="18" hidden="1" customWidth="1"/>
    <col min="10512" max="10513" width="8.85546875" style="18"/>
    <col min="10514" max="10514" width="19.42578125" style="18" bestFit="1" customWidth="1"/>
    <col min="10515" max="10515" width="9" style="18" bestFit="1" customWidth="1"/>
    <col min="10516" max="10753" width="8.85546875" style="18"/>
    <col min="10754" max="10754" width="7.140625" style="18" customWidth="1"/>
    <col min="10755" max="10755" width="69.140625" style="18" bestFit="1" customWidth="1"/>
    <col min="10756" max="10756" width="13.85546875" style="18" customWidth="1"/>
    <col min="10757" max="10757" width="6.7109375" style="18" customWidth="1"/>
    <col min="10758" max="10758" width="8.140625" style="18" bestFit="1" customWidth="1"/>
    <col min="10759" max="10759" width="17.28515625" style="18" bestFit="1" customWidth="1"/>
    <col min="10760" max="10760" width="19.7109375" style="18" bestFit="1" customWidth="1"/>
    <col min="10761" max="10761" width="7.85546875" style="18" customWidth="1"/>
    <col min="10762" max="10762" width="12.42578125" style="18" bestFit="1" customWidth="1"/>
    <col min="10763" max="10763" width="19.7109375" style="18" bestFit="1" customWidth="1"/>
    <col min="10764" max="10767" width="0" style="18" hidden="1" customWidth="1"/>
    <col min="10768" max="10769" width="8.85546875" style="18"/>
    <col min="10770" max="10770" width="19.42578125" style="18" bestFit="1" customWidth="1"/>
    <col min="10771" max="10771" width="9" style="18" bestFit="1" customWidth="1"/>
    <col min="10772" max="11009" width="8.85546875" style="18"/>
    <col min="11010" max="11010" width="7.140625" style="18" customWidth="1"/>
    <col min="11011" max="11011" width="69.140625" style="18" bestFit="1" customWidth="1"/>
    <col min="11012" max="11012" width="13.85546875" style="18" customWidth="1"/>
    <col min="11013" max="11013" width="6.7109375" style="18" customWidth="1"/>
    <col min="11014" max="11014" width="8.140625" style="18" bestFit="1" customWidth="1"/>
    <col min="11015" max="11015" width="17.28515625" style="18" bestFit="1" customWidth="1"/>
    <col min="11016" max="11016" width="19.7109375" style="18" bestFit="1" customWidth="1"/>
    <col min="11017" max="11017" width="7.85546875" style="18" customWidth="1"/>
    <col min="11018" max="11018" width="12.42578125" style="18" bestFit="1" customWidth="1"/>
    <col min="11019" max="11019" width="19.7109375" style="18" bestFit="1" customWidth="1"/>
    <col min="11020" max="11023" width="0" style="18" hidden="1" customWidth="1"/>
    <col min="11024" max="11025" width="8.85546875" style="18"/>
    <col min="11026" max="11026" width="19.42578125" style="18" bestFit="1" customWidth="1"/>
    <col min="11027" max="11027" width="9" style="18" bestFit="1" customWidth="1"/>
    <col min="11028" max="11265" width="8.85546875" style="18"/>
    <col min="11266" max="11266" width="7.140625" style="18" customWidth="1"/>
    <col min="11267" max="11267" width="69.140625" style="18" bestFit="1" customWidth="1"/>
    <col min="11268" max="11268" width="13.85546875" style="18" customWidth="1"/>
    <col min="11269" max="11269" width="6.7109375" style="18" customWidth="1"/>
    <col min="11270" max="11270" width="8.140625" style="18" bestFit="1" customWidth="1"/>
    <col min="11271" max="11271" width="17.28515625" style="18" bestFit="1" customWidth="1"/>
    <col min="11272" max="11272" width="19.7109375" style="18" bestFit="1" customWidth="1"/>
    <col min="11273" max="11273" width="7.85546875" style="18" customWidth="1"/>
    <col min="11274" max="11274" width="12.42578125" style="18" bestFit="1" customWidth="1"/>
    <col min="11275" max="11275" width="19.7109375" style="18" bestFit="1" customWidth="1"/>
    <col min="11276" max="11279" width="0" style="18" hidden="1" customWidth="1"/>
    <col min="11280" max="11281" width="8.85546875" style="18"/>
    <col min="11282" max="11282" width="19.42578125" style="18" bestFit="1" customWidth="1"/>
    <col min="11283" max="11283" width="9" style="18" bestFit="1" customWidth="1"/>
    <col min="11284" max="11521" width="8.85546875" style="18"/>
    <col min="11522" max="11522" width="7.140625" style="18" customWidth="1"/>
    <col min="11523" max="11523" width="69.140625" style="18" bestFit="1" customWidth="1"/>
    <col min="11524" max="11524" width="13.85546875" style="18" customWidth="1"/>
    <col min="11525" max="11525" width="6.7109375" style="18" customWidth="1"/>
    <col min="11526" max="11526" width="8.140625" style="18" bestFit="1" customWidth="1"/>
    <col min="11527" max="11527" width="17.28515625" style="18" bestFit="1" customWidth="1"/>
    <col min="11528" max="11528" width="19.7109375" style="18" bestFit="1" customWidth="1"/>
    <col min="11529" max="11529" width="7.85546875" style="18" customWidth="1"/>
    <col min="11530" max="11530" width="12.42578125" style="18" bestFit="1" customWidth="1"/>
    <col min="11531" max="11531" width="19.7109375" style="18" bestFit="1" customWidth="1"/>
    <col min="11532" max="11535" width="0" style="18" hidden="1" customWidth="1"/>
    <col min="11536" max="11537" width="8.85546875" style="18"/>
    <col min="11538" max="11538" width="19.42578125" style="18" bestFit="1" customWidth="1"/>
    <col min="11539" max="11539" width="9" style="18" bestFit="1" customWidth="1"/>
    <col min="11540" max="11777" width="8.85546875" style="18"/>
    <col min="11778" max="11778" width="7.140625" style="18" customWidth="1"/>
    <col min="11779" max="11779" width="69.140625" style="18" bestFit="1" customWidth="1"/>
    <col min="11780" max="11780" width="13.85546875" style="18" customWidth="1"/>
    <col min="11781" max="11781" width="6.7109375" style="18" customWidth="1"/>
    <col min="11782" max="11782" width="8.140625" style="18" bestFit="1" customWidth="1"/>
    <col min="11783" max="11783" width="17.28515625" style="18" bestFit="1" customWidth="1"/>
    <col min="11784" max="11784" width="19.7109375" style="18" bestFit="1" customWidth="1"/>
    <col min="11785" max="11785" width="7.85546875" style="18" customWidth="1"/>
    <col min="11786" max="11786" width="12.42578125" style="18" bestFit="1" customWidth="1"/>
    <col min="11787" max="11787" width="19.7109375" style="18" bestFit="1" customWidth="1"/>
    <col min="11788" max="11791" width="0" style="18" hidden="1" customWidth="1"/>
    <col min="11792" max="11793" width="8.85546875" style="18"/>
    <col min="11794" max="11794" width="19.42578125" style="18" bestFit="1" customWidth="1"/>
    <col min="11795" max="11795" width="9" style="18" bestFit="1" customWidth="1"/>
    <col min="11796" max="12033" width="8.85546875" style="18"/>
    <col min="12034" max="12034" width="7.140625" style="18" customWidth="1"/>
    <col min="12035" max="12035" width="69.140625" style="18" bestFit="1" customWidth="1"/>
    <col min="12036" max="12036" width="13.85546875" style="18" customWidth="1"/>
    <col min="12037" max="12037" width="6.7109375" style="18" customWidth="1"/>
    <col min="12038" max="12038" width="8.140625" style="18" bestFit="1" customWidth="1"/>
    <col min="12039" max="12039" width="17.28515625" style="18" bestFit="1" customWidth="1"/>
    <col min="12040" max="12040" width="19.7109375" style="18" bestFit="1" customWidth="1"/>
    <col min="12041" max="12041" width="7.85546875" style="18" customWidth="1"/>
    <col min="12042" max="12042" width="12.42578125" style="18" bestFit="1" customWidth="1"/>
    <col min="12043" max="12043" width="19.7109375" style="18" bestFit="1" customWidth="1"/>
    <col min="12044" max="12047" width="0" style="18" hidden="1" customWidth="1"/>
    <col min="12048" max="12049" width="8.85546875" style="18"/>
    <col min="12050" max="12050" width="19.42578125" style="18" bestFit="1" customWidth="1"/>
    <col min="12051" max="12051" width="9" style="18" bestFit="1" customWidth="1"/>
    <col min="12052" max="12289" width="8.85546875" style="18"/>
    <col min="12290" max="12290" width="7.140625" style="18" customWidth="1"/>
    <col min="12291" max="12291" width="69.140625" style="18" bestFit="1" customWidth="1"/>
    <col min="12292" max="12292" width="13.85546875" style="18" customWidth="1"/>
    <col min="12293" max="12293" width="6.7109375" style="18" customWidth="1"/>
    <col min="12294" max="12294" width="8.140625" style="18" bestFit="1" customWidth="1"/>
    <col min="12295" max="12295" width="17.28515625" style="18" bestFit="1" customWidth="1"/>
    <col min="12296" max="12296" width="19.7109375" style="18" bestFit="1" customWidth="1"/>
    <col min="12297" max="12297" width="7.85546875" style="18" customWidth="1"/>
    <col min="12298" max="12298" width="12.42578125" style="18" bestFit="1" customWidth="1"/>
    <col min="12299" max="12299" width="19.7109375" style="18" bestFit="1" customWidth="1"/>
    <col min="12300" max="12303" width="0" style="18" hidden="1" customWidth="1"/>
    <col min="12304" max="12305" width="8.85546875" style="18"/>
    <col min="12306" max="12306" width="19.42578125" style="18" bestFit="1" customWidth="1"/>
    <col min="12307" max="12307" width="9" style="18" bestFit="1" customWidth="1"/>
    <col min="12308" max="12545" width="8.85546875" style="18"/>
    <col min="12546" max="12546" width="7.140625" style="18" customWidth="1"/>
    <col min="12547" max="12547" width="69.140625" style="18" bestFit="1" customWidth="1"/>
    <col min="12548" max="12548" width="13.85546875" style="18" customWidth="1"/>
    <col min="12549" max="12549" width="6.7109375" style="18" customWidth="1"/>
    <col min="12550" max="12550" width="8.140625" style="18" bestFit="1" customWidth="1"/>
    <col min="12551" max="12551" width="17.28515625" style="18" bestFit="1" customWidth="1"/>
    <col min="12552" max="12552" width="19.7109375" style="18" bestFit="1" customWidth="1"/>
    <col min="12553" max="12553" width="7.85546875" style="18" customWidth="1"/>
    <col min="12554" max="12554" width="12.42578125" style="18" bestFit="1" customWidth="1"/>
    <col min="12555" max="12555" width="19.7109375" style="18" bestFit="1" customWidth="1"/>
    <col min="12556" max="12559" width="0" style="18" hidden="1" customWidth="1"/>
    <col min="12560" max="12561" width="8.85546875" style="18"/>
    <col min="12562" max="12562" width="19.42578125" style="18" bestFit="1" customWidth="1"/>
    <col min="12563" max="12563" width="9" style="18" bestFit="1" customWidth="1"/>
    <col min="12564" max="12801" width="8.85546875" style="18"/>
    <col min="12802" max="12802" width="7.140625" style="18" customWidth="1"/>
    <col min="12803" max="12803" width="69.140625" style="18" bestFit="1" customWidth="1"/>
    <col min="12804" max="12804" width="13.85546875" style="18" customWidth="1"/>
    <col min="12805" max="12805" width="6.7109375" style="18" customWidth="1"/>
    <col min="12806" max="12806" width="8.140625" style="18" bestFit="1" customWidth="1"/>
    <col min="12807" max="12807" width="17.28515625" style="18" bestFit="1" customWidth="1"/>
    <col min="12808" max="12808" width="19.7109375" style="18" bestFit="1" customWidth="1"/>
    <col min="12809" max="12809" width="7.85546875" style="18" customWidth="1"/>
    <col min="12810" max="12810" width="12.42578125" style="18" bestFit="1" customWidth="1"/>
    <col min="12811" max="12811" width="19.7109375" style="18" bestFit="1" customWidth="1"/>
    <col min="12812" max="12815" width="0" style="18" hidden="1" customWidth="1"/>
    <col min="12816" max="12817" width="8.85546875" style="18"/>
    <col min="12818" max="12818" width="19.42578125" style="18" bestFit="1" customWidth="1"/>
    <col min="12819" max="12819" width="9" style="18" bestFit="1" customWidth="1"/>
    <col min="12820" max="13057" width="8.85546875" style="18"/>
    <col min="13058" max="13058" width="7.140625" style="18" customWidth="1"/>
    <col min="13059" max="13059" width="69.140625" style="18" bestFit="1" customWidth="1"/>
    <col min="13060" max="13060" width="13.85546875" style="18" customWidth="1"/>
    <col min="13061" max="13061" width="6.7109375" style="18" customWidth="1"/>
    <col min="13062" max="13062" width="8.140625" style="18" bestFit="1" customWidth="1"/>
    <col min="13063" max="13063" width="17.28515625" style="18" bestFit="1" customWidth="1"/>
    <col min="13064" max="13064" width="19.7109375" style="18" bestFit="1" customWidth="1"/>
    <col min="13065" max="13065" width="7.85546875" style="18" customWidth="1"/>
    <col min="13066" max="13066" width="12.42578125" style="18" bestFit="1" customWidth="1"/>
    <col min="13067" max="13067" width="19.7109375" style="18" bestFit="1" customWidth="1"/>
    <col min="13068" max="13071" width="0" style="18" hidden="1" customWidth="1"/>
    <col min="13072" max="13073" width="8.85546875" style="18"/>
    <col min="13074" max="13074" width="19.42578125" style="18" bestFit="1" customWidth="1"/>
    <col min="13075" max="13075" width="9" style="18" bestFit="1" customWidth="1"/>
    <col min="13076" max="13313" width="8.85546875" style="18"/>
    <col min="13314" max="13314" width="7.140625" style="18" customWidth="1"/>
    <col min="13315" max="13315" width="69.140625" style="18" bestFit="1" customWidth="1"/>
    <col min="13316" max="13316" width="13.85546875" style="18" customWidth="1"/>
    <col min="13317" max="13317" width="6.7109375" style="18" customWidth="1"/>
    <col min="13318" max="13318" width="8.140625" style="18" bestFit="1" customWidth="1"/>
    <col min="13319" max="13319" width="17.28515625" style="18" bestFit="1" customWidth="1"/>
    <col min="13320" max="13320" width="19.7109375" style="18" bestFit="1" customWidth="1"/>
    <col min="13321" max="13321" width="7.85546875" style="18" customWidth="1"/>
    <col min="13322" max="13322" width="12.42578125" style="18" bestFit="1" customWidth="1"/>
    <col min="13323" max="13323" width="19.7109375" style="18" bestFit="1" customWidth="1"/>
    <col min="13324" max="13327" width="0" style="18" hidden="1" customWidth="1"/>
    <col min="13328" max="13329" width="8.85546875" style="18"/>
    <col min="13330" max="13330" width="19.42578125" style="18" bestFit="1" customWidth="1"/>
    <col min="13331" max="13331" width="9" style="18" bestFit="1" customWidth="1"/>
    <col min="13332" max="13569" width="8.85546875" style="18"/>
    <col min="13570" max="13570" width="7.140625" style="18" customWidth="1"/>
    <col min="13571" max="13571" width="69.140625" style="18" bestFit="1" customWidth="1"/>
    <col min="13572" max="13572" width="13.85546875" style="18" customWidth="1"/>
    <col min="13573" max="13573" width="6.7109375" style="18" customWidth="1"/>
    <col min="13574" max="13574" width="8.140625" style="18" bestFit="1" customWidth="1"/>
    <col min="13575" max="13575" width="17.28515625" style="18" bestFit="1" customWidth="1"/>
    <col min="13576" max="13576" width="19.7109375" style="18" bestFit="1" customWidth="1"/>
    <col min="13577" max="13577" width="7.85546875" style="18" customWidth="1"/>
    <col min="13578" max="13578" width="12.42578125" style="18" bestFit="1" customWidth="1"/>
    <col min="13579" max="13579" width="19.7109375" style="18" bestFit="1" customWidth="1"/>
    <col min="13580" max="13583" width="0" style="18" hidden="1" customWidth="1"/>
    <col min="13584" max="13585" width="8.85546875" style="18"/>
    <col min="13586" max="13586" width="19.42578125" style="18" bestFit="1" customWidth="1"/>
    <col min="13587" max="13587" width="9" style="18" bestFit="1" customWidth="1"/>
    <col min="13588" max="13825" width="8.85546875" style="18"/>
    <col min="13826" max="13826" width="7.140625" style="18" customWidth="1"/>
    <col min="13827" max="13827" width="69.140625" style="18" bestFit="1" customWidth="1"/>
    <col min="13828" max="13828" width="13.85546875" style="18" customWidth="1"/>
    <col min="13829" max="13829" width="6.7109375" style="18" customWidth="1"/>
    <col min="13830" max="13830" width="8.140625" style="18" bestFit="1" customWidth="1"/>
    <col min="13831" max="13831" width="17.28515625" style="18" bestFit="1" customWidth="1"/>
    <col min="13832" max="13832" width="19.7109375" style="18" bestFit="1" customWidth="1"/>
    <col min="13833" max="13833" width="7.85546875" style="18" customWidth="1"/>
    <col min="13834" max="13834" width="12.42578125" style="18" bestFit="1" customWidth="1"/>
    <col min="13835" max="13835" width="19.7109375" style="18" bestFit="1" customWidth="1"/>
    <col min="13836" max="13839" width="0" style="18" hidden="1" customWidth="1"/>
    <col min="13840" max="13841" width="8.85546875" style="18"/>
    <col min="13842" max="13842" width="19.42578125" style="18" bestFit="1" customWidth="1"/>
    <col min="13843" max="13843" width="9" style="18" bestFit="1" customWidth="1"/>
    <col min="13844" max="14081" width="8.85546875" style="18"/>
    <col min="14082" max="14082" width="7.140625" style="18" customWidth="1"/>
    <col min="14083" max="14083" width="69.140625" style="18" bestFit="1" customWidth="1"/>
    <col min="14084" max="14084" width="13.85546875" style="18" customWidth="1"/>
    <col min="14085" max="14085" width="6.7109375" style="18" customWidth="1"/>
    <col min="14086" max="14086" width="8.140625" style="18" bestFit="1" customWidth="1"/>
    <col min="14087" max="14087" width="17.28515625" style="18" bestFit="1" customWidth="1"/>
    <col min="14088" max="14088" width="19.7109375" style="18" bestFit="1" customWidth="1"/>
    <col min="14089" max="14089" width="7.85546875" style="18" customWidth="1"/>
    <col min="14090" max="14090" width="12.42578125" style="18" bestFit="1" customWidth="1"/>
    <col min="14091" max="14091" width="19.7109375" style="18" bestFit="1" customWidth="1"/>
    <col min="14092" max="14095" width="0" style="18" hidden="1" customWidth="1"/>
    <col min="14096" max="14097" width="8.85546875" style="18"/>
    <col min="14098" max="14098" width="19.42578125" style="18" bestFit="1" customWidth="1"/>
    <col min="14099" max="14099" width="9" style="18" bestFit="1" customWidth="1"/>
    <col min="14100" max="14337" width="8.85546875" style="18"/>
    <col min="14338" max="14338" width="7.140625" style="18" customWidth="1"/>
    <col min="14339" max="14339" width="69.140625" style="18" bestFit="1" customWidth="1"/>
    <col min="14340" max="14340" width="13.85546875" style="18" customWidth="1"/>
    <col min="14341" max="14341" width="6.7109375" style="18" customWidth="1"/>
    <col min="14342" max="14342" width="8.140625" style="18" bestFit="1" customWidth="1"/>
    <col min="14343" max="14343" width="17.28515625" style="18" bestFit="1" customWidth="1"/>
    <col min="14344" max="14344" width="19.7109375" style="18" bestFit="1" customWidth="1"/>
    <col min="14345" max="14345" width="7.85546875" style="18" customWidth="1"/>
    <col min="14346" max="14346" width="12.42578125" style="18" bestFit="1" customWidth="1"/>
    <col min="14347" max="14347" width="19.7109375" style="18" bestFit="1" customWidth="1"/>
    <col min="14348" max="14351" width="0" style="18" hidden="1" customWidth="1"/>
    <col min="14352" max="14353" width="8.85546875" style="18"/>
    <col min="14354" max="14354" width="19.42578125" style="18" bestFit="1" customWidth="1"/>
    <col min="14355" max="14355" width="9" style="18" bestFit="1" customWidth="1"/>
    <col min="14356" max="14593" width="8.85546875" style="18"/>
    <col min="14594" max="14594" width="7.140625" style="18" customWidth="1"/>
    <col min="14595" max="14595" width="69.140625" style="18" bestFit="1" customWidth="1"/>
    <col min="14596" max="14596" width="13.85546875" style="18" customWidth="1"/>
    <col min="14597" max="14597" width="6.7109375" style="18" customWidth="1"/>
    <col min="14598" max="14598" width="8.140625" style="18" bestFit="1" customWidth="1"/>
    <col min="14599" max="14599" width="17.28515625" style="18" bestFit="1" customWidth="1"/>
    <col min="14600" max="14600" width="19.7109375" style="18" bestFit="1" customWidth="1"/>
    <col min="14601" max="14601" width="7.85546875" style="18" customWidth="1"/>
    <col min="14602" max="14602" width="12.42578125" style="18" bestFit="1" customWidth="1"/>
    <col min="14603" max="14603" width="19.7109375" style="18" bestFit="1" customWidth="1"/>
    <col min="14604" max="14607" width="0" style="18" hidden="1" customWidth="1"/>
    <col min="14608" max="14609" width="8.85546875" style="18"/>
    <col min="14610" max="14610" width="19.42578125" style="18" bestFit="1" customWidth="1"/>
    <col min="14611" max="14611" width="9" style="18" bestFit="1" customWidth="1"/>
    <col min="14612" max="14849" width="8.85546875" style="18"/>
    <col min="14850" max="14850" width="7.140625" style="18" customWidth="1"/>
    <col min="14851" max="14851" width="69.140625" style="18" bestFit="1" customWidth="1"/>
    <col min="14852" max="14852" width="13.85546875" style="18" customWidth="1"/>
    <col min="14853" max="14853" width="6.7109375" style="18" customWidth="1"/>
    <col min="14854" max="14854" width="8.140625" style="18" bestFit="1" customWidth="1"/>
    <col min="14855" max="14855" width="17.28515625" style="18" bestFit="1" customWidth="1"/>
    <col min="14856" max="14856" width="19.7109375" style="18" bestFit="1" customWidth="1"/>
    <col min="14857" max="14857" width="7.85546875" style="18" customWidth="1"/>
    <col min="14858" max="14858" width="12.42578125" style="18" bestFit="1" customWidth="1"/>
    <col min="14859" max="14859" width="19.7109375" style="18" bestFit="1" customWidth="1"/>
    <col min="14860" max="14863" width="0" style="18" hidden="1" customWidth="1"/>
    <col min="14864" max="14865" width="8.85546875" style="18"/>
    <col min="14866" max="14866" width="19.42578125" style="18" bestFit="1" customWidth="1"/>
    <col min="14867" max="14867" width="9" style="18" bestFit="1" customWidth="1"/>
    <col min="14868" max="15105" width="8.85546875" style="18"/>
    <col min="15106" max="15106" width="7.140625" style="18" customWidth="1"/>
    <col min="15107" max="15107" width="69.140625" style="18" bestFit="1" customWidth="1"/>
    <col min="15108" max="15108" width="13.85546875" style="18" customWidth="1"/>
    <col min="15109" max="15109" width="6.7109375" style="18" customWidth="1"/>
    <col min="15110" max="15110" width="8.140625" style="18" bestFit="1" customWidth="1"/>
    <col min="15111" max="15111" width="17.28515625" style="18" bestFit="1" customWidth="1"/>
    <col min="15112" max="15112" width="19.7109375" style="18" bestFit="1" customWidth="1"/>
    <col min="15113" max="15113" width="7.85546875" style="18" customWidth="1"/>
    <col min="15114" max="15114" width="12.42578125" style="18" bestFit="1" customWidth="1"/>
    <col min="15115" max="15115" width="19.7109375" style="18" bestFit="1" customWidth="1"/>
    <col min="15116" max="15119" width="0" style="18" hidden="1" customWidth="1"/>
    <col min="15120" max="15121" width="8.85546875" style="18"/>
    <col min="15122" max="15122" width="19.42578125" style="18" bestFit="1" customWidth="1"/>
    <col min="15123" max="15123" width="9" style="18" bestFit="1" customWidth="1"/>
    <col min="15124" max="15361" width="8.85546875" style="18"/>
    <col min="15362" max="15362" width="7.140625" style="18" customWidth="1"/>
    <col min="15363" max="15363" width="69.140625" style="18" bestFit="1" customWidth="1"/>
    <col min="15364" max="15364" width="13.85546875" style="18" customWidth="1"/>
    <col min="15365" max="15365" width="6.7109375" style="18" customWidth="1"/>
    <col min="15366" max="15366" width="8.140625" style="18" bestFit="1" customWidth="1"/>
    <col min="15367" max="15367" width="17.28515625" style="18" bestFit="1" customWidth="1"/>
    <col min="15368" max="15368" width="19.7109375" style="18" bestFit="1" customWidth="1"/>
    <col min="15369" max="15369" width="7.85546875" style="18" customWidth="1"/>
    <col min="15370" max="15370" width="12.42578125" style="18" bestFit="1" customWidth="1"/>
    <col min="15371" max="15371" width="19.7109375" style="18" bestFit="1" customWidth="1"/>
    <col min="15372" max="15375" width="0" style="18" hidden="1" customWidth="1"/>
    <col min="15376" max="15377" width="8.85546875" style="18"/>
    <col min="15378" max="15378" width="19.42578125" style="18" bestFit="1" customWidth="1"/>
    <col min="15379" max="15379" width="9" style="18" bestFit="1" customWidth="1"/>
    <col min="15380" max="15617" width="8.85546875" style="18"/>
    <col min="15618" max="15618" width="7.140625" style="18" customWidth="1"/>
    <col min="15619" max="15619" width="69.140625" style="18" bestFit="1" customWidth="1"/>
    <col min="15620" max="15620" width="13.85546875" style="18" customWidth="1"/>
    <col min="15621" max="15621" width="6.7109375" style="18" customWidth="1"/>
    <col min="15622" max="15622" width="8.140625" style="18" bestFit="1" customWidth="1"/>
    <col min="15623" max="15623" width="17.28515625" style="18" bestFit="1" customWidth="1"/>
    <col min="15624" max="15624" width="19.7109375" style="18" bestFit="1" customWidth="1"/>
    <col min="15625" max="15625" width="7.85546875" style="18" customWidth="1"/>
    <col min="15626" max="15626" width="12.42578125" style="18" bestFit="1" customWidth="1"/>
    <col min="15627" max="15627" width="19.7109375" style="18" bestFit="1" customWidth="1"/>
    <col min="15628" max="15631" width="0" style="18" hidden="1" customWidth="1"/>
    <col min="15632" max="15633" width="8.85546875" style="18"/>
    <col min="15634" max="15634" width="19.42578125" style="18" bestFit="1" customWidth="1"/>
    <col min="15635" max="15635" width="9" style="18" bestFit="1" customWidth="1"/>
    <col min="15636" max="15873" width="8.85546875" style="18"/>
    <col min="15874" max="15874" width="7.140625" style="18" customWidth="1"/>
    <col min="15875" max="15875" width="69.140625" style="18" bestFit="1" customWidth="1"/>
    <col min="15876" max="15876" width="13.85546875" style="18" customWidth="1"/>
    <col min="15877" max="15877" width="6.7109375" style="18" customWidth="1"/>
    <col min="15878" max="15878" width="8.140625" style="18" bestFit="1" customWidth="1"/>
    <col min="15879" max="15879" width="17.28515625" style="18" bestFit="1" customWidth="1"/>
    <col min="15880" max="15880" width="19.7109375" style="18" bestFit="1" customWidth="1"/>
    <col min="15881" max="15881" width="7.85546875" style="18" customWidth="1"/>
    <col min="15882" max="15882" width="12.42578125" style="18" bestFit="1" customWidth="1"/>
    <col min="15883" max="15883" width="19.7109375" style="18" bestFit="1" customWidth="1"/>
    <col min="15884" max="15887" width="0" style="18" hidden="1" customWidth="1"/>
    <col min="15888" max="15889" width="8.85546875" style="18"/>
    <col min="15890" max="15890" width="19.42578125" style="18" bestFit="1" customWidth="1"/>
    <col min="15891" max="15891" width="9" style="18" bestFit="1" customWidth="1"/>
    <col min="15892" max="16129" width="8.85546875" style="18"/>
    <col min="16130" max="16130" width="7.140625" style="18" customWidth="1"/>
    <col min="16131" max="16131" width="69.140625" style="18" bestFit="1" customWidth="1"/>
    <col min="16132" max="16132" width="13.85546875" style="18" customWidth="1"/>
    <col min="16133" max="16133" width="6.7109375" style="18" customWidth="1"/>
    <col min="16134" max="16134" width="8.140625" style="18" bestFit="1" customWidth="1"/>
    <col min="16135" max="16135" width="17.28515625" style="18" bestFit="1" customWidth="1"/>
    <col min="16136" max="16136" width="19.7109375" style="18" bestFit="1" customWidth="1"/>
    <col min="16137" max="16137" width="7.85546875" style="18" customWidth="1"/>
    <col min="16138" max="16138" width="12.42578125" style="18" bestFit="1" customWidth="1"/>
    <col min="16139" max="16139" width="19.7109375" style="18" bestFit="1" customWidth="1"/>
    <col min="16140" max="16143" width="0" style="18" hidden="1" customWidth="1"/>
    <col min="16144" max="16145" width="8.85546875" style="18"/>
    <col min="16146" max="16146" width="19.42578125" style="18" bestFit="1" customWidth="1"/>
    <col min="16147" max="16147" width="9" style="18" bestFit="1" customWidth="1"/>
    <col min="16148" max="16384" width="8.85546875" style="18"/>
  </cols>
  <sheetData>
    <row r="1" spans="1:22" s="64" customFormat="1" ht="25.9" customHeight="1" thickBot="1" x14ac:dyDescent="0.25">
      <c r="A1" s="460" t="s">
        <v>54983</v>
      </c>
      <c r="B1" s="233"/>
      <c r="C1" s="233"/>
      <c r="D1" s="233"/>
      <c r="E1" s="233"/>
      <c r="F1" s="233"/>
      <c r="G1" s="233"/>
      <c r="H1" s="233"/>
      <c r="I1" s="233"/>
      <c r="J1" s="234"/>
      <c r="K1" s="157" t="s">
        <v>7974</v>
      </c>
      <c r="L1" s="205"/>
    </row>
    <row r="2" spans="1:22" s="64" customFormat="1" ht="33" customHeight="1" thickBot="1" x14ac:dyDescent="0.25">
      <c r="A2" s="311" t="s">
        <v>11</v>
      </c>
      <c r="B2" s="236"/>
      <c r="C2" s="237"/>
      <c r="D2" s="238"/>
      <c r="E2" s="239"/>
      <c r="F2" s="240"/>
      <c r="G2" s="96" t="s">
        <v>2</v>
      </c>
      <c r="H2" s="655" t="s">
        <v>26</v>
      </c>
      <c r="I2" s="656"/>
      <c r="J2" s="96" t="s">
        <v>3</v>
      </c>
      <c r="K2" s="241"/>
      <c r="L2" s="242"/>
    </row>
    <row r="3" spans="1:22" s="64" customFormat="1" x14ac:dyDescent="0.2">
      <c r="A3" s="283" t="s">
        <v>18509</v>
      </c>
      <c r="B3" s="258" t="str">
        <f>B13</f>
        <v>SERVIÇOS GERAIS</v>
      </c>
      <c r="C3" s="259"/>
      <c r="D3" s="65"/>
      <c r="E3" s="66"/>
      <c r="F3" s="66"/>
      <c r="G3" s="66"/>
      <c r="H3" s="66"/>
      <c r="I3" s="66"/>
      <c r="J3" s="66"/>
      <c r="K3" s="66"/>
      <c r="L3" s="284"/>
      <c r="M3" s="130"/>
      <c r="Q3" s="67" t="s">
        <v>28</v>
      </c>
      <c r="R3" s="68" t="e">
        <f>#REF!/J8</f>
        <v>#REF!</v>
      </c>
      <c r="S3" s="69" t="s">
        <v>29</v>
      </c>
    </row>
    <row r="4" spans="1:22" s="64" customFormat="1" x14ac:dyDescent="0.2">
      <c r="A4" s="132" t="s">
        <v>18508</v>
      </c>
      <c r="B4" s="607" t="str">
        <f>B50</f>
        <v xml:space="preserve">AMPLIAÇÃO DO CANAL DO RIBEIRÃO DO OURO - TRECHO 0 - ESTACAS 9+6.15 a EST.10+7.15 </v>
      </c>
      <c r="C4" s="608"/>
      <c r="D4" s="609"/>
      <c r="E4" s="600"/>
      <c r="F4" s="600"/>
      <c r="G4" s="600"/>
      <c r="H4" s="600"/>
      <c r="I4" s="600"/>
      <c r="J4" s="600"/>
      <c r="K4" s="600"/>
      <c r="L4" s="638"/>
      <c r="M4" s="67"/>
      <c r="Q4" s="67" t="s">
        <v>30</v>
      </c>
      <c r="R4" s="68" t="e">
        <f>#REF!/#REF!</f>
        <v>#REF!</v>
      </c>
      <c r="S4" s="70" t="s">
        <v>31</v>
      </c>
    </row>
    <row r="5" spans="1:22" s="64" customFormat="1" x14ac:dyDescent="0.2">
      <c r="A5" s="132" t="s">
        <v>18515</v>
      </c>
      <c r="B5" s="607" t="str">
        <f>'ORC OUR'!B5</f>
        <v>SUBSTITUIÇÃO DE PONTES AO LONGO DO CANAL DO RIBEIRÃO DO OURO</v>
      </c>
      <c r="C5" s="608"/>
      <c r="D5" s="609"/>
      <c r="E5" s="600"/>
      <c r="F5" s="600"/>
      <c r="G5" s="600"/>
      <c r="H5" s="600"/>
      <c r="I5" s="600"/>
      <c r="J5" s="600"/>
      <c r="K5" s="600"/>
      <c r="L5" s="638"/>
      <c r="M5" s="67"/>
      <c r="Q5" s="67" t="s">
        <v>30</v>
      </c>
      <c r="R5" s="68" t="e">
        <f>#REF!/#REF!</f>
        <v>#REF!</v>
      </c>
      <c r="S5" s="70" t="s">
        <v>31</v>
      </c>
    </row>
    <row r="6" spans="1:22" s="64" customFormat="1" x14ac:dyDescent="0.2">
      <c r="A6" s="132" t="s">
        <v>18519</v>
      </c>
      <c r="B6" s="607" t="str">
        <f>'ORC OUR'!B6</f>
        <v>SUBSTITUIÇÃO DOS BUEIROS DE TRAVESSIA NA FOZ DO CÓRREGO CAPÃO DO PAIVA</v>
      </c>
      <c r="C6" s="612"/>
      <c r="D6" s="613"/>
      <c r="E6" s="601"/>
      <c r="F6" s="601"/>
      <c r="G6" s="601"/>
      <c r="H6" s="601"/>
      <c r="I6" s="601"/>
      <c r="J6" s="601"/>
      <c r="K6" s="601"/>
      <c r="L6" s="639"/>
      <c r="M6" s="67"/>
      <c r="Q6" s="67" t="s">
        <v>30</v>
      </c>
      <c r="R6" s="68" t="e">
        <f>#REF!/#REF!</f>
        <v>#REF!</v>
      </c>
      <c r="S6" s="70" t="s">
        <v>31</v>
      </c>
    </row>
    <row r="7" spans="1:22" s="64" customFormat="1" ht="12.75" thickBot="1" x14ac:dyDescent="0.25">
      <c r="A7" s="616" t="s">
        <v>18521</v>
      </c>
      <c r="B7" s="617" t="str">
        <f>'ORC OUR'!B7</f>
        <v>SUBSTITUIÇÃO DOS SIFÕES INVERTIDOS SOB O RIBEIRÃO DO OURO E ALTERAÇÃO DO TRECHO DO EMSSIÁRIO DE ESGOTO BRUTO MARGEM DIREITA</v>
      </c>
      <c r="C7" s="618"/>
      <c r="D7" s="619"/>
      <c r="E7" s="602"/>
      <c r="F7" s="602"/>
      <c r="G7" s="640" t="e">
        <f>#REF!</f>
        <v>#REF!</v>
      </c>
      <c r="H7" s="621"/>
      <c r="I7" s="621"/>
      <c r="J7" s="641" t="e">
        <f>#REF!</f>
        <v>#REF!</v>
      </c>
      <c r="K7" s="602"/>
      <c r="L7" s="642"/>
      <c r="M7" s="67"/>
      <c r="Q7" s="67" t="s">
        <v>30</v>
      </c>
      <c r="R7" s="68" t="e">
        <f>#REF!/#REF!</f>
        <v>#REF!</v>
      </c>
      <c r="S7" s="70" t="s">
        <v>31</v>
      </c>
    </row>
    <row r="8" spans="1:22" s="64" customFormat="1" ht="12.75" thickBot="1" x14ac:dyDescent="0.25">
      <c r="A8" s="312"/>
      <c r="B8" s="71" t="s">
        <v>32</v>
      </c>
      <c r="C8" s="72"/>
      <c r="D8" s="280">
        <v>9.7100000000000009</v>
      </c>
      <c r="E8" s="64" t="s">
        <v>40</v>
      </c>
      <c r="F8" s="73"/>
      <c r="G8" s="74">
        <f>SUM(G3:G6)</f>
        <v>0</v>
      </c>
      <c r="H8" s="125"/>
      <c r="I8" s="75"/>
      <c r="J8" s="74">
        <f>SUM(J3:J6)</f>
        <v>0</v>
      </c>
      <c r="K8" s="281"/>
      <c r="L8" s="282" t="s">
        <v>8555</v>
      </c>
      <c r="M8" s="76"/>
    </row>
    <row r="9" spans="1:22" x14ac:dyDescent="0.2">
      <c r="A9" s="386" t="str">
        <f>'ORC OUR'!A9</f>
        <v>DATA BASE: SINAPI jan/202,4, CDHU 192 e DER dez/23</v>
      </c>
      <c r="B9" s="78"/>
      <c r="D9" s="197">
        <v>25</v>
      </c>
      <c r="E9" s="18" t="s">
        <v>40</v>
      </c>
      <c r="F9" s="79" t="s">
        <v>0</v>
      </c>
      <c r="G9" s="80" t="e">
        <f>#REF!</f>
        <v>#REF!</v>
      </c>
      <c r="H9" s="81"/>
      <c r="I9" s="82"/>
      <c r="J9" s="83"/>
      <c r="K9" s="115"/>
      <c r="L9" s="198" t="s">
        <v>8556</v>
      </c>
      <c r="M9" s="84"/>
      <c r="Q9" s="64"/>
      <c r="R9" s="64"/>
      <c r="S9" s="64"/>
    </row>
    <row r="10" spans="1:22" ht="12.75" thickBot="1" x14ac:dyDescent="0.25">
      <c r="A10" s="313"/>
      <c r="B10" s="126"/>
      <c r="D10" s="199">
        <v>10.33</v>
      </c>
      <c r="E10" s="20" t="s">
        <v>40</v>
      </c>
      <c r="F10" s="87" t="s">
        <v>1</v>
      </c>
      <c r="G10" s="88" t="e">
        <f>#REF!</f>
        <v>#REF!</v>
      </c>
      <c r="H10" s="89"/>
      <c r="I10" s="90"/>
      <c r="J10" s="108"/>
      <c r="K10" s="112"/>
      <c r="L10" s="200" t="s">
        <v>8557</v>
      </c>
      <c r="M10" s="76"/>
      <c r="R10" s="92" t="e">
        <f>#REF!*2.5%</f>
        <v>#REF!</v>
      </c>
    </row>
    <row r="11" spans="1:22" s="33" customFormat="1" ht="36.75" thickBot="1" x14ac:dyDescent="0.3">
      <c r="A11" s="96" t="s">
        <v>11</v>
      </c>
      <c r="B11" s="94" t="s">
        <v>33</v>
      </c>
      <c r="C11" s="95" t="s">
        <v>15</v>
      </c>
      <c r="D11" s="94" t="s">
        <v>34</v>
      </c>
      <c r="E11" s="94" t="s">
        <v>35</v>
      </c>
      <c r="F11" s="96" t="s">
        <v>42</v>
      </c>
      <c r="G11" s="96" t="s">
        <v>41</v>
      </c>
      <c r="H11" s="97" t="s">
        <v>36</v>
      </c>
      <c r="I11" s="98" t="s">
        <v>37</v>
      </c>
      <c r="J11" s="94" t="s">
        <v>38</v>
      </c>
      <c r="K11" s="184" t="s">
        <v>7974</v>
      </c>
      <c r="L11" s="94" t="s">
        <v>1551</v>
      </c>
      <c r="M11" s="192"/>
      <c r="N11" s="159"/>
      <c r="O11" s="99" t="str">
        <f>IF(M11&lt;0.04,"ok","ALERTA")</f>
        <v>ok</v>
      </c>
      <c r="Q11" s="18"/>
      <c r="R11" s="92" t="e">
        <f>R10/1.294</f>
        <v>#REF!</v>
      </c>
      <c r="S11" s="18"/>
    </row>
    <row r="12" spans="1:22" s="33" customFormat="1" ht="17.45" customHeight="1" thickBot="1" x14ac:dyDescent="0.3">
      <c r="A12" s="314" t="s">
        <v>18509</v>
      </c>
      <c r="B12" s="246" t="s">
        <v>54315</v>
      </c>
      <c r="C12" s="247"/>
      <c r="D12" s="248"/>
      <c r="E12" s="461"/>
      <c r="F12" s="248"/>
      <c r="G12" s="249" t="e">
        <f>G29+G42+G50</f>
        <v>#REF!</v>
      </c>
      <c r="H12" s="248"/>
      <c r="I12" s="248"/>
      <c r="J12" s="250" t="e">
        <f>J29+J42+J50</f>
        <v>#REF!</v>
      </c>
      <c r="K12" s="251"/>
      <c r="L12" s="252"/>
      <c r="M12" s="23"/>
      <c r="N12" s="15"/>
      <c r="O12" s="39"/>
      <c r="P12" s="39"/>
      <c r="Q12" s="39"/>
      <c r="R12" s="39"/>
      <c r="S12" s="39"/>
      <c r="T12" s="39"/>
      <c r="U12" s="39"/>
      <c r="V12" s="39"/>
    </row>
    <row r="13" spans="1:22" s="33" customFormat="1" ht="15" customHeight="1" thickBot="1" x14ac:dyDescent="0.3">
      <c r="A13" s="315">
        <v>1</v>
      </c>
      <c r="B13" s="23" t="s">
        <v>27</v>
      </c>
      <c r="C13" s="29"/>
      <c r="D13" s="2"/>
      <c r="E13" s="462"/>
      <c r="F13" s="2"/>
      <c r="G13" s="30">
        <f>G19+G24+G42</f>
        <v>96570.43</v>
      </c>
      <c r="H13" s="2"/>
      <c r="I13" s="2"/>
      <c r="J13" s="31" t="e">
        <f>J19+J24+J42</f>
        <v>#REF!</v>
      </c>
      <c r="K13" s="23"/>
      <c r="L13" s="15"/>
      <c r="M13" s="201"/>
      <c r="N13" s="3"/>
      <c r="O13" s="39"/>
      <c r="P13" s="39"/>
      <c r="Q13" s="39"/>
      <c r="R13" s="39"/>
      <c r="S13" s="39"/>
      <c r="T13" s="39"/>
      <c r="U13" s="39"/>
      <c r="V13" s="39"/>
    </row>
    <row r="14" spans="1:22" s="34" customFormat="1" outlineLevel="1" x14ac:dyDescent="0.25">
      <c r="A14" s="316" t="s">
        <v>6</v>
      </c>
      <c r="B14" s="36" t="s">
        <v>39</v>
      </c>
      <c r="C14" s="37"/>
      <c r="D14" s="4"/>
      <c r="E14" s="5"/>
      <c r="F14" s="5"/>
      <c r="G14" s="5"/>
      <c r="H14" s="5"/>
      <c r="I14" s="5"/>
      <c r="J14" s="17"/>
      <c r="K14" s="36"/>
      <c r="L14" s="208"/>
      <c r="M14" s="111"/>
      <c r="N14" s="6"/>
      <c r="O14" s="39"/>
      <c r="P14" s="39"/>
      <c r="Q14" s="39"/>
      <c r="R14" s="39"/>
      <c r="S14" s="39"/>
      <c r="T14" s="39"/>
      <c r="U14" s="39"/>
      <c r="V14" s="39"/>
    </row>
    <row r="15" spans="1:22" s="39" customFormat="1" ht="24" outlineLevel="2" x14ac:dyDescent="0.25">
      <c r="A15" s="317" t="s">
        <v>24</v>
      </c>
      <c r="B15" s="422" t="s">
        <v>18490</v>
      </c>
      <c r="C15" s="8" t="s">
        <v>18495</v>
      </c>
      <c r="D15" s="623" t="s">
        <v>18497</v>
      </c>
      <c r="E15" s="624">
        <v>1</v>
      </c>
      <c r="F15" s="625">
        <f>'Comp.AdmObra'!H11</f>
        <v>364869.12</v>
      </c>
      <c r="G15" s="424">
        <f>ROUND(E15*F15,2)</f>
        <v>364869.12</v>
      </c>
      <c r="H15" s="425" t="e">
        <f>IF(K15="",$G$10,$G$9)</f>
        <v>#REF!</v>
      </c>
      <c r="I15" s="426" t="e">
        <f>ROUND(F15*H15+F15,2)</f>
        <v>#REF!</v>
      </c>
      <c r="J15" s="626" t="e">
        <f>ROUND(E15*I15,2)</f>
        <v>#REF!</v>
      </c>
      <c r="K15" s="603"/>
      <c r="L15" s="643" t="s">
        <v>18498</v>
      </c>
      <c r="M15" s="632"/>
      <c r="N15" s="22"/>
    </row>
    <row r="16" spans="1:22" s="39" customFormat="1" ht="24" outlineLevel="2" x14ac:dyDescent="0.25">
      <c r="A16" s="317" t="s">
        <v>18522</v>
      </c>
      <c r="B16" s="422" t="s">
        <v>18493</v>
      </c>
      <c r="C16" s="8" t="s">
        <v>18496</v>
      </c>
      <c r="D16" s="623" t="s">
        <v>18497</v>
      </c>
      <c r="E16" s="624">
        <v>1</v>
      </c>
      <c r="F16" s="625">
        <f>'Comp.ATO'!H11</f>
        <v>172512</v>
      </c>
      <c r="G16" s="424">
        <f>ROUND(E16*F16,2)</f>
        <v>172512</v>
      </c>
      <c r="H16" s="425" t="e">
        <f>IF(K16="",$G$10,$G$9)</f>
        <v>#REF!</v>
      </c>
      <c r="I16" s="426" t="e">
        <f>ROUND(F16*H16+F16,2)</f>
        <v>#REF!</v>
      </c>
      <c r="J16" s="626" t="e">
        <f>ROUND(E16*I16,2)</f>
        <v>#REF!</v>
      </c>
      <c r="K16" s="603"/>
      <c r="L16" s="643" t="s">
        <v>18499</v>
      </c>
      <c r="M16" s="632"/>
      <c r="N16" s="22"/>
    </row>
    <row r="17" spans="1:22" s="39" customFormat="1" ht="39" customHeight="1" outlineLevel="2" x14ac:dyDescent="0.25">
      <c r="A17" s="317" t="s">
        <v>18523</v>
      </c>
      <c r="B17" s="422" t="str">
        <f>VLOOKUP(C17,'SNP1.24+CHU192+DER12.23+FD1.24'!$A$2:$C$50000,2, FALSE)</f>
        <v xml:space="preserve">LOCACAO DE CONTAINER 2,30 X 4,30 M, ALT. 2,50 M, P/ SANITARIO, C/ 5 BACIAS, 1 LAVATORIO E 4 MICTORIOS (NAO INCLUI MOBILIZACAO/DESMOBILIZACAO)                                                                                                                                                                                                                                                                                                                                                             </v>
      </c>
      <c r="C17" s="8">
        <v>10779</v>
      </c>
      <c r="D17" s="623" t="str">
        <f>VLOOKUP(C17,'SNP1.24+CHU192+DER12.23+FD1.24'!$A$2:$D$50000,3, FALSE)</f>
        <v xml:space="preserve">MES   </v>
      </c>
      <c r="E17" s="624">
        <v>12</v>
      </c>
      <c r="F17" s="625" t="str">
        <f>VLOOKUP(C17,'SNP1.24+CHU192+DER12.23+FD1.24'!$A$2:$D$50000,4, FALSE)</f>
        <v>1.078,12</v>
      </c>
      <c r="G17" s="424">
        <f>ROUND(E17*F17,2)</f>
        <v>12937.44</v>
      </c>
      <c r="H17" s="425" t="e">
        <f>IF(K17="",$G$10,$G$9)</f>
        <v>#REF!</v>
      </c>
      <c r="I17" s="426" t="e">
        <f>ROUND(F17*H17+F17,2)</f>
        <v>#REF!</v>
      </c>
      <c r="J17" s="626" t="e">
        <f>ROUND(E17*I17,2)</f>
        <v>#REF!</v>
      </c>
      <c r="K17" s="603"/>
      <c r="L17" s="643" t="s">
        <v>54323</v>
      </c>
      <c r="M17" s="632"/>
      <c r="N17" s="22"/>
    </row>
    <row r="18" spans="1:22" s="39" customFormat="1" ht="43.15" customHeight="1" outlineLevel="2" x14ac:dyDescent="0.25">
      <c r="A18" s="317" t="s">
        <v>18524</v>
      </c>
      <c r="B18" s="422" t="str">
        <f>VLOOKUP(C18,'SNP1.24+CHU192+DER12.23+FD1.24'!$A$2:$C$50000,2, FALSE)</f>
        <v xml:space="preserve">LOCACAO DE CONTAINER 2,30 X 6,00 M, ALT. 2,50 M, PARA ESCRITORIO, SEM DIVISORIAS INTERNAS E SEM SANITARIO (NAO INCLUI MOBILIZACAO/DESMOBILIZACAO)                                                                                                                                                                                                                                                                                                                                                         </v>
      </c>
      <c r="C18" s="8">
        <v>10776</v>
      </c>
      <c r="D18" s="623" t="str">
        <f>VLOOKUP(C18,'SNP1.24+CHU192+DER12.23+FD1.24'!$A$2:$D$50000,3, FALSE)</f>
        <v xml:space="preserve">MES   </v>
      </c>
      <c r="E18" s="624">
        <f>E17</f>
        <v>12</v>
      </c>
      <c r="F18" s="625" t="str">
        <f>VLOOKUP(C18,'SNP1.24+CHU192+DER12.23+FD1.24'!$A$2:$D$50000,4, FALSE)</f>
        <v>673,82</v>
      </c>
      <c r="G18" s="424">
        <f>ROUND(E18*F18,2)</f>
        <v>8085.84</v>
      </c>
      <c r="H18" s="425" t="e">
        <f>IF(K18="",$G$10,$G$9)</f>
        <v>#REF!</v>
      </c>
      <c r="I18" s="426" t="e">
        <f>ROUND(F18*H18+F18,2)</f>
        <v>#REF!</v>
      </c>
      <c r="J18" s="626" t="e">
        <f>ROUND(E18*I18,2)</f>
        <v>#REF!</v>
      </c>
      <c r="K18" s="603"/>
      <c r="L18" s="643" t="s">
        <v>54323</v>
      </c>
      <c r="M18" s="632"/>
      <c r="N18" s="22"/>
    </row>
    <row r="19" spans="1:22" s="40" customFormat="1" outlineLevel="1" x14ac:dyDescent="0.2">
      <c r="A19" s="318"/>
      <c r="B19" s="10" t="s">
        <v>9</v>
      </c>
      <c r="C19" s="11"/>
      <c r="D19" s="12"/>
      <c r="E19" s="13"/>
      <c r="F19" s="13"/>
      <c r="G19" s="147">
        <f>SUM(G23:G23)</f>
        <v>11340.72</v>
      </c>
      <c r="H19" s="148"/>
      <c r="I19" s="149"/>
      <c r="J19" s="150" t="e">
        <f>SUM(J23:J23)</f>
        <v>#REF!</v>
      </c>
      <c r="K19" s="185"/>
      <c r="L19" s="209"/>
      <c r="M19" s="203"/>
      <c r="N19" s="14"/>
      <c r="O19" s="39"/>
      <c r="P19" s="39"/>
      <c r="Q19" s="39"/>
      <c r="R19" s="39"/>
      <c r="S19" s="39"/>
      <c r="T19" s="39"/>
      <c r="U19" s="39"/>
      <c r="V19" s="39"/>
    </row>
    <row r="20" spans="1:22" s="34" customFormat="1" outlineLevel="1" x14ac:dyDescent="0.25">
      <c r="A20" s="316" t="s">
        <v>1548</v>
      </c>
      <c r="B20" s="36" t="s">
        <v>11831</v>
      </c>
      <c r="C20" s="37"/>
      <c r="D20" s="4"/>
      <c r="E20" s="5"/>
      <c r="F20" s="5"/>
      <c r="G20" s="5"/>
      <c r="H20" s="5"/>
      <c r="I20" s="5"/>
      <c r="J20" s="17"/>
      <c r="K20" s="36"/>
      <c r="L20" s="208"/>
      <c r="M20" s="111"/>
      <c r="N20" s="6"/>
      <c r="O20" s="39"/>
      <c r="P20" s="39"/>
      <c r="Q20" s="39"/>
      <c r="R20" s="39"/>
      <c r="S20" s="39"/>
      <c r="T20" s="39"/>
      <c r="U20" s="39"/>
      <c r="V20" s="39"/>
    </row>
    <row r="21" spans="1:22" s="39" customFormat="1" ht="32.450000000000003" customHeight="1" outlineLevel="2" x14ac:dyDescent="0.25">
      <c r="A21" s="317" t="s">
        <v>1549</v>
      </c>
      <c r="B21" s="422" t="str">
        <f>VLOOKUP(C21,'SNP1.24+CHU192+DER12.23+FD1.24'!$A$2:$C$50000,2, FALSE)</f>
        <v>TOPOGRAFO COM ENCARGOS COMPLEMENTARES</v>
      </c>
      <c r="C21" s="38" t="s">
        <v>6166</v>
      </c>
      <c r="D21" s="623" t="str">
        <f>VLOOKUP(C21,'SNP1.24+CHU192+DER12.23+FD1.24'!$A$2:$D$50000,3, FALSE)</f>
        <v>H</v>
      </c>
      <c r="E21" s="624">
        <f>22*8+10*3*22</f>
        <v>836</v>
      </c>
      <c r="F21" s="625" t="str">
        <f>VLOOKUP(C21,'SNP1.24+CHU192+DER12.23+FD1.24'!$A$2:$D$50000,4, FALSE)</f>
        <v>62,04</v>
      </c>
      <c r="G21" s="424">
        <f>ROUND(E21*F21,2)</f>
        <v>51865.440000000002</v>
      </c>
      <c r="H21" s="425" t="e">
        <f>IF(K21="",$G$10,$G$9)</f>
        <v>#REF!</v>
      </c>
      <c r="I21" s="426" t="e">
        <f>ROUND(F21*H21+F21,2)</f>
        <v>#REF!</v>
      </c>
      <c r="J21" s="626" t="e">
        <f>ROUND(E21*I21,2)</f>
        <v>#REF!</v>
      </c>
      <c r="K21" s="603"/>
      <c r="L21" s="643" t="s">
        <v>54316</v>
      </c>
      <c r="M21" s="632"/>
      <c r="N21" s="22"/>
    </row>
    <row r="22" spans="1:22" s="39" customFormat="1" ht="19.149999999999999" customHeight="1" outlineLevel="2" x14ac:dyDescent="0.25">
      <c r="A22" s="317" t="s">
        <v>1550</v>
      </c>
      <c r="B22" s="422" t="str">
        <f>VLOOKUP(C22,'SNP1.24+CHU192+DER12.23+FD1.24'!$A$2:$C$50000,2, FALSE)</f>
        <v xml:space="preserve">AUXILIAR DE TOPOGRAFO (HORISTA)                                                                                                                                                                                                                                                                                                                                                                                                                                                                           </v>
      </c>
      <c r="C22" s="38">
        <v>244</v>
      </c>
      <c r="D22" s="623" t="str">
        <f>VLOOKUP(C22,'SNP1.24+CHU192+DER12.23+FD1.24'!$A$2:$D$50000,3, FALSE)</f>
        <v xml:space="preserve">H     </v>
      </c>
      <c r="E22" s="624">
        <f>E21</f>
        <v>836</v>
      </c>
      <c r="F22" s="625" t="str">
        <f>VLOOKUP(C22,'SNP1.24+CHU192+DER12.23+FD1.24'!$A$2:$D$50000,4, FALSE)</f>
        <v>26,68</v>
      </c>
      <c r="G22" s="424">
        <f>ROUND(E22*F22,2)</f>
        <v>22304.48</v>
      </c>
      <c r="H22" s="425" t="e">
        <f>IF(K22="",$G$10,$G$9)</f>
        <v>#REF!</v>
      </c>
      <c r="I22" s="426" t="e">
        <f>ROUND(F22*H22+F22,2)</f>
        <v>#REF!</v>
      </c>
      <c r="J22" s="626" t="e">
        <f>ROUND(E22*I22,2)</f>
        <v>#REF!</v>
      </c>
      <c r="K22" s="603"/>
      <c r="L22" s="643" t="s">
        <v>18507</v>
      </c>
      <c r="M22" s="632"/>
      <c r="N22" s="22"/>
    </row>
    <row r="23" spans="1:22" s="39" customFormat="1" ht="36" customHeight="1" outlineLevel="2" x14ac:dyDescent="0.25">
      <c r="A23" s="317" t="s">
        <v>18523</v>
      </c>
      <c r="B23" s="422" t="str">
        <f>VLOOKUP(C23,'SNP1.24+CHU192+DER12.23+FD1.24'!$A$2:$C$50000,2, FALSE)</f>
        <v>FORNECIMENTO E INSTALAÇÃO DE PLACA DE OBRA COM CHAPA GALVANIZADA E ESTRUTURA DE MADEIRA. AF_03/2022_PS</v>
      </c>
      <c r="C23" s="8" t="s">
        <v>16398</v>
      </c>
      <c r="D23" s="623" t="str">
        <f>VLOOKUP(C23,'SNP1.24+CHU192+DER12.23+FD1.24'!$A$2:$D$50000,3, FALSE)</f>
        <v>M2</v>
      </c>
      <c r="E23" s="624">
        <f>2*3*6</f>
        <v>36</v>
      </c>
      <c r="F23" s="625" t="str">
        <f>VLOOKUP(C23,'SNP1.24+CHU192+DER12.23+FD1.24'!$A$2:$D$50000,4, FALSE)</f>
        <v>315,02</v>
      </c>
      <c r="G23" s="424">
        <f>ROUND(E23*F23,2)</f>
        <v>11340.72</v>
      </c>
      <c r="H23" s="425" t="e">
        <f>IF(K23="",$G$10,$G$9)</f>
        <v>#REF!</v>
      </c>
      <c r="I23" s="426" t="e">
        <f>ROUND(F23*H23+F23,2)</f>
        <v>#REF!</v>
      </c>
      <c r="J23" s="626" t="e">
        <f>ROUND(E23*I23,2)</f>
        <v>#REF!</v>
      </c>
      <c r="K23" s="603"/>
      <c r="L23" s="643" t="s">
        <v>54884</v>
      </c>
      <c r="M23" s="632"/>
      <c r="N23" s="22"/>
    </row>
    <row r="24" spans="1:22" s="40" customFormat="1" ht="12.75" outlineLevel="1" thickBot="1" x14ac:dyDescent="0.25">
      <c r="A24" s="318"/>
      <c r="B24" s="10" t="s">
        <v>9</v>
      </c>
      <c r="C24" s="11"/>
      <c r="D24" s="12"/>
      <c r="E24" s="13"/>
      <c r="F24" s="13"/>
      <c r="G24" s="147">
        <f>SUM(G21:G22)</f>
        <v>74169.919999999998</v>
      </c>
      <c r="H24" s="148"/>
      <c r="I24" s="149"/>
      <c r="J24" s="150" t="e">
        <f>SUM(J21:J22)</f>
        <v>#REF!</v>
      </c>
      <c r="K24" s="185"/>
      <c r="L24" s="209"/>
      <c r="M24" s="204"/>
      <c r="N24" s="16"/>
      <c r="O24" s="39"/>
      <c r="P24" s="39"/>
      <c r="Q24" s="39"/>
      <c r="R24" s="39"/>
      <c r="S24" s="39"/>
      <c r="T24" s="39"/>
      <c r="U24" s="39"/>
      <c r="V24" s="39"/>
    </row>
    <row r="25" spans="1:22" s="34" customFormat="1" outlineLevel="1" x14ac:dyDescent="0.25">
      <c r="A25" s="316" t="s">
        <v>16686</v>
      </c>
      <c r="B25" s="176" t="s">
        <v>18506</v>
      </c>
      <c r="C25" s="37"/>
      <c r="D25" s="4"/>
      <c r="E25" s="5"/>
      <c r="F25" s="5"/>
      <c r="G25" s="5"/>
      <c r="H25" s="5"/>
      <c r="I25" s="5"/>
      <c r="J25" s="17"/>
      <c r="K25" s="36"/>
      <c r="L25" s="208"/>
      <c r="M25" s="111"/>
      <c r="N25" s="6"/>
      <c r="O25" s="39"/>
      <c r="P25" s="39"/>
      <c r="Q25" s="39"/>
      <c r="R25" s="39"/>
      <c r="S25" s="39"/>
      <c r="T25" s="39"/>
      <c r="U25" s="39"/>
      <c r="V25" s="39"/>
    </row>
    <row r="26" spans="1:22" s="39" customFormat="1" ht="26.45" customHeight="1" outlineLevel="2" x14ac:dyDescent="0.25">
      <c r="A26" s="317" t="s">
        <v>16687</v>
      </c>
      <c r="B26" s="422" t="str">
        <f>VLOOKUP(C26,'SNP1.24+CHU192+DER12.23+FD1.24'!$A$2:$C$50000,2, FALSE)</f>
        <v>INSTALAÇÃO DE SINALIZADOR NOTURNO LED. AF_11/2017</v>
      </c>
      <c r="C26" s="38" t="s">
        <v>11264</v>
      </c>
      <c r="D26" s="623" t="str">
        <f>VLOOKUP(C26,'SNP1.24+CHU192+DER12.23+FD1.24'!$A$2:$D$50000,3, FALSE)</f>
        <v>UN</v>
      </c>
      <c r="E26" s="624">
        <f>50</f>
        <v>50</v>
      </c>
      <c r="F26" s="625" t="str">
        <f>VLOOKUP(C26,'SNP1.24+CHU192+DER12.23+FD1.24'!$A$2:$D$50000,4, FALSE)</f>
        <v>30,40</v>
      </c>
      <c r="G26" s="424">
        <f>ROUND(E26*F26,2)</f>
        <v>1520</v>
      </c>
      <c r="H26" s="425" t="e">
        <f>IF(K26="",$G$10,$G$9)</f>
        <v>#REF!</v>
      </c>
      <c r="I26" s="426" t="e">
        <f>ROUND(F26*H26+F26,2)</f>
        <v>#REF!</v>
      </c>
      <c r="J26" s="626" t="e">
        <f>ROUND(E26*I26,2)</f>
        <v>#REF!</v>
      </c>
      <c r="K26" s="603"/>
      <c r="L26" s="643" t="s">
        <v>18500</v>
      </c>
      <c r="M26" s="632"/>
      <c r="N26" s="22"/>
    </row>
    <row r="27" spans="1:22" s="39" customFormat="1" ht="32.450000000000003" customHeight="1" outlineLevel="2" x14ac:dyDescent="0.25">
      <c r="A27" s="317" t="s">
        <v>16688</v>
      </c>
      <c r="B27" s="422" t="str">
        <f>VLOOKUP(C27,'SNP1.24+CHU192+DER12.23+FD1.24'!$A$2:$C$50000,2, FALSE)</f>
        <v xml:space="preserve">TELA PLASTICA LARANJA, TIPO TAPUME PARA SINALIZACAO, MALHA RETANGULAR, ROLO 1.20 X 50 M (L X C)                                                                                                                                                                                                                                                                                                                                                                                                           </v>
      </c>
      <c r="C27" s="38">
        <v>37524</v>
      </c>
      <c r="D27" s="623" t="str">
        <f>VLOOKUP(C27,'SNP1.24+CHU192+DER12.23+FD1.24'!$A$2:$D$50000,3, FALSE)</f>
        <v xml:space="preserve">M     </v>
      </c>
      <c r="E27" s="624">
        <f>3*2*100</f>
        <v>600</v>
      </c>
      <c r="F27" s="625" t="str">
        <f>VLOOKUP(C27,'SNP1.24+CHU192+DER12.23+FD1.24'!$A$2:$D$50000,4, FALSE)</f>
        <v>2,00</v>
      </c>
      <c r="G27" s="424">
        <f>ROUND(E27*F27,2)</f>
        <v>1200</v>
      </c>
      <c r="H27" s="425" t="e">
        <f>IF(K27="",$G$10,$G$9)</f>
        <v>#REF!</v>
      </c>
      <c r="I27" s="426" t="e">
        <f>ROUND(F27*H27+F27,2)</f>
        <v>#REF!</v>
      </c>
      <c r="J27" s="626" t="e">
        <f>ROUND(E27*I27,2)</f>
        <v>#REF!</v>
      </c>
      <c r="K27" s="603"/>
      <c r="L27" s="643" t="s">
        <v>18517</v>
      </c>
      <c r="M27" s="632"/>
      <c r="N27" s="22"/>
    </row>
    <row r="28" spans="1:22" s="40" customFormat="1" ht="12.75" outlineLevel="1" thickBot="1" x14ac:dyDescent="0.25">
      <c r="A28" s="318"/>
      <c r="B28" s="10" t="s">
        <v>9</v>
      </c>
      <c r="C28" s="11"/>
      <c r="D28" s="12"/>
      <c r="E28" s="13"/>
      <c r="F28" s="13"/>
      <c r="G28" s="147">
        <f>SUM(G26:G27)</f>
        <v>2720</v>
      </c>
      <c r="H28" s="148"/>
      <c r="I28" s="149"/>
      <c r="J28" s="150" t="e">
        <f>SUM(J26:J27)</f>
        <v>#REF!</v>
      </c>
      <c r="K28" s="185"/>
      <c r="L28" s="209"/>
      <c r="M28" s="204"/>
      <c r="N28" s="16"/>
      <c r="O28" s="39"/>
      <c r="P28" s="39"/>
      <c r="Q28" s="39"/>
      <c r="R28" s="39"/>
      <c r="S28" s="39"/>
      <c r="T28" s="39"/>
      <c r="U28" s="39"/>
      <c r="V28" s="39"/>
    </row>
    <row r="29" spans="1:22" s="34" customFormat="1" ht="17.45" customHeight="1" outlineLevel="1" x14ac:dyDescent="0.25">
      <c r="A29" s="316" t="s">
        <v>18526</v>
      </c>
      <c r="B29" s="176" t="s">
        <v>54317</v>
      </c>
      <c r="C29" s="37"/>
      <c r="D29" s="4"/>
      <c r="E29" s="5"/>
      <c r="F29" s="5"/>
      <c r="G29" s="5"/>
      <c r="H29" s="5"/>
      <c r="I29" s="5"/>
      <c r="J29" s="17"/>
      <c r="K29" s="36"/>
      <c r="L29" s="208"/>
      <c r="M29" s="111"/>
      <c r="N29" s="6"/>
      <c r="O29" s="39"/>
      <c r="P29" s="39"/>
      <c r="Q29" s="39"/>
      <c r="R29" s="39"/>
      <c r="S29" s="39"/>
      <c r="T29" s="39"/>
      <c r="U29" s="39"/>
      <c r="V29" s="39"/>
    </row>
    <row r="30" spans="1:22" s="39" customFormat="1" ht="36.6" customHeight="1" outlineLevel="2" x14ac:dyDescent="0.25">
      <c r="A30" s="317" t="s">
        <v>18527</v>
      </c>
      <c r="B30" s="422" t="str">
        <f>VLOOKUP(C30,'SNP1.24+CHU192+DER12.23+FD1.24'!$A$2:$C$50000,2, FALSE)</f>
        <v>DEMOLIÇÃO DE TUBULACÕES EM GERAL INCLUINDO CONEXÕES, CAIXAS E RALOS</v>
      </c>
      <c r="C30" s="38" t="s">
        <v>50394</v>
      </c>
      <c r="D30" s="623" t="str">
        <f>VLOOKUP(C30,'SNP1.24+CHU192+DER12.23+FD1.24'!$A$2:$D$50000,3, FALSE)</f>
        <v>M</v>
      </c>
      <c r="E30" s="624">
        <v>690.5</v>
      </c>
      <c r="F30" s="625">
        <f>VLOOKUP(C30,'SNP1.24+CHU192+DER12.23+FD1.24'!$A$2:$D$50000,4, FALSE)</f>
        <v>7.35</v>
      </c>
      <c r="G30" s="424">
        <f t="shared" ref="G30:G37" si="0">ROUND(E30*F30,2)</f>
        <v>5075.18</v>
      </c>
      <c r="H30" s="425" t="e">
        <f t="shared" ref="H30:H37" si="1">IF(K30="",$G$10,$G$9)</f>
        <v>#REF!</v>
      </c>
      <c r="I30" s="426" t="e">
        <f t="shared" ref="I30:I37" si="2">ROUND(F30*H30+F30,2)</f>
        <v>#REF!</v>
      </c>
      <c r="J30" s="626" t="e">
        <f t="shared" ref="J30:J37" si="3">ROUND(E30*I30,2)</f>
        <v>#REF!</v>
      </c>
      <c r="K30" s="603"/>
      <c r="L30" s="643" t="s">
        <v>54318</v>
      </c>
      <c r="M30" s="632"/>
      <c r="N30" s="22"/>
    </row>
    <row r="31" spans="1:22" s="39" customFormat="1" ht="54" customHeight="1" outlineLevel="2" x14ac:dyDescent="0.25">
      <c r="A31" s="317" t="s">
        <v>18528</v>
      </c>
      <c r="B31" s="422" t="str">
        <f>VLOOKUP(C31,'SNP1.24+CHU192+DER12.23+FD1.24'!$A$2:$C$50000,2, FALSE)</f>
        <v>DEMOLIÇÃO DE PILARES E VIGAS EM CONCRETO ARMADO, DE FORMA MECANIZADA COM MARTELETE, SEM REAPROVEITAMENTO. AF_09/2023</v>
      </c>
      <c r="C31" s="38" t="s">
        <v>5954</v>
      </c>
      <c r="D31" s="623" t="str">
        <f>VLOOKUP(C31,'SNP1.24+CHU192+DER12.23+FD1.24'!$A$2:$D$50000,3, FALSE)</f>
        <v>M3</v>
      </c>
      <c r="E31" s="624">
        <f>67.97*1.2*0.2</f>
        <v>16.312799999999999</v>
      </c>
      <c r="F31" s="625" t="str">
        <f>VLOOKUP(C31,'SNP1.24+CHU192+DER12.23+FD1.24'!$A$2:$D$50000,4, FALSE)</f>
        <v>193,51</v>
      </c>
      <c r="G31" s="424">
        <f t="shared" si="0"/>
        <v>3156.69</v>
      </c>
      <c r="H31" s="425" t="e">
        <f t="shared" si="1"/>
        <v>#REF!</v>
      </c>
      <c r="I31" s="426" t="e">
        <f t="shared" si="2"/>
        <v>#REF!</v>
      </c>
      <c r="J31" s="626" t="e">
        <f t="shared" si="3"/>
        <v>#REF!</v>
      </c>
      <c r="K31" s="603"/>
      <c r="L31" s="643" t="s">
        <v>54320</v>
      </c>
      <c r="M31" s="632"/>
      <c r="N31" s="22"/>
    </row>
    <row r="32" spans="1:22" s="39" customFormat="1" ht="46.15" customHeight="1" outlineLevel="2" x14ac:dyDescent="0.25">
      <c r="A32" s="317" t="s">
        <v>18529</v>
      </c>
      <c r="B32" s="422" t="str">
        <f>VLOOKUP(C32,'SNP1.24+CHU192+DER12.23+FD1.24'!$A$2:$C$50000,2, FALSE)</f>
        <v>DEMOLIÇÃO DE LAJES, EM CONCRETO ARMADO, DE FORMA MECANIZADA COM MARTELETE, SEM REAPROVEITAMENTO. AF_09/2023</v>
      </c>
      <c r="C32" s="38" t="s">
        <v>5956</v>
      </c>
      <c r="D32" s="623" t="str">
        <f>VLOOKUP(C32,'SNP1.24+CHU192+DER12.23+FD1.24'!$A$2:$D$50000,3, FALSE)</f>
        <v>M3</v>
      </c>
      <c r="E32" s="624">
        <f>168.6*((PI()*(0.86^2)/4)-(PI()*(0.6^2)/4))</f>
        <v>50.265922280408184</v>
      </c>
      <c r="F32" s="625" t="str">
        <f>VLOOKUP(C32,'SNP1.24+CHU192+DER12.23+FD1.24'!$A$2:$D$50000,4, FALSE)</f>
        <v>90,11</v>
      </c>
      <c r="G32" s="424">
        <f t="shared" si="0"/>
        <v>4529.46</v>
      </c>
      <c r="H32" s="425" t="e">
        <f t="shared" si="1"/>
        <v>#REF!</v>
      </c>
      <c r="I32" s="426" t="e">
        <f t="shared" si="2"/>
        <v>#REF!</v>
      </c>
      <c r="J32" s="626" t="e">
        <f t="shared" si="3"/>
        <v>#REF!</v>
      </c>
      <c r="K32" s="603"/>
      <c r="L32" s="643" t="s">
        <v>54328</v>
      </c>
      <c r="M32" s="632"/>
      <c r="N32" s="22"/>
    </row>
    <row r="33" spans="1:22" s="39" customFormat="1" ht="48" customHeight="1" outlineLevel="2" x14ac:dyDescent="0.25">
      <c r="A33" s="317" t="s">
        <v>18530</v>
      </c>
      <c r="B33" s="422" t="str">
        <f>VLOOKUP(C33,'SNP1.24+CHU192+DER12.23+FD1.24'!$A$2:$C$50000,2, FALSE)</f>
        <v>DEMOLIÇÃO DE PISO DE CONCRETO SIMPLES, DE FORMA MECANIZADA COM MARTELETE, SEM REAPROVEITAMENTO. AF_09/2023</v>
      </c>
      <c r="C33" s="38" t="s">
        <v>18422</v>
      </c>
      <c r="D33" s="623" t="str">
        <f>VLOOKUP(C33,'SNP1.24+CHU192+DER12.23+FD1.24'!$A$2:$D$50000,3, FALSE)</f>
        <v>M3</v>
      </c>
      <c r="E33" s="624">
        <f>7101.96*0.08</f>
        <v>568.15679999999998</v>
      </c>
      <c r="F33" s="625" t="str">
        <f>VLOOKUP(C33,'SNP1.24+CHU192+DER12.23+FD1.24'!$A$2:$D$50000,4, FALSE)</f>
        <v>113,62</v>
      </c>
      <c r="G33" s="424">
        <f t="shared" si="0"/>
        <v>64553.98</v>
      </c>
      <c r="H33" s="425" t="e">
        <f t="shared" si="1"/>
        <v>#REF!</v>
      </c>
      <c r="I33" s="426" t="e">
        <f t="shared" si="2"/>
        <v>#REF!</v>
      </c>
      <c r="J33" s="626" t="e">
        <f t="shared" si="3"/>
        <v>#REF!</v>
      </c>
      <c r="K33" s="603"/>
      <c r="L33" s="643" t="s">
        <v>54321</v>
      </c>
      <c r="M33" s="632"/>
      <c r="N33" s="22"/>
    </row>
    <row r="34" spans="1:22" s="39" customFormat="1" ht="48" customHeight="1" outlineLevel="2" x14ac:dyDescent="0.25">
      <c r="A34" s="317" t="s">
        <v>18531</v>
      </c>
      <c r="B34" s="422" t="str">
        <f>VLOOKUP(C34,'SNP1.24+CHU192+DER12.23+FD1.24'!$A$2:$C$50000,2, FALSE)</f>
        <v>DEMOLIÇÃO DE ALVENARIA DE BLOCO FURADO, DE FORMA MANUAL, SEM REAPROVEITAMENTO. AF_09/2023</v>
      </c>
      <c r="C34" s="38" t="s">
        <v>5949</v>
      </c>
      <c r="D34" s="623" t="str">
        <f>VLOOKUP(C34,'SNP1.24+CHU192+DER12.23+FD1.24'!$A$2:$D$50000,3, FALSE)</f>
        <v>M3</v>
      </c>
      <c r="E34" s="624">
        <f>24.66*3*0.25</f>
        <v>18.495000000000001</v>
      </c>
      <c r="F34" s="625" t="str">
        <f>VLOOKUP(C34,'SNP1.24+CHU192+DER12.23+FD1.24'!$A$2:$D$50000,4, FALSE)</f>
        <v>66,18</v>
      </c>
      <c r="G34" s="424">
        <f>ROUND(E34*F34,2)</f>
        <v>1224</v>
      </c>
      <c r="H34" s="425" t="e">
        <f>IF(K34="",$G$10,$G$9)</f>
        <v>#REF!</v>
      </c>
      <c r="I34" s="426" t="e">
        <f>ROUND(F34*H34+F34,2)</f>
        <v>#REF!</v>
      </c>
      <c r="J34" s="626" t="e">
        <f>ROUND(E34*I34,2)</f>
        <v>#REF!</v>
      </c>
      <c r="K34" s="603"/>
      <c r="L34" s="643" t="s">
        <v>54327</v>
      </c>
      <c r="M34" s="632"/>
      <c r="N34" s="22"/>
    </row>
    <row r="35" spans="1:22" s="39" customFormat="1" ht="50.45" customHeight="1" outlineLevel="2" x14ac:dyDescent="0.25">
      <c r="A35" s="317" t="s">
        <v>18532</v>
      </c>
      <c r="B35" s="422" t="str">
        <f>VLOOKUP(C35,'SNP1.24+CHU192+DER12.23+FD1.24'!$A$2:$C$50000,2, FALSE)</f>
        <v>CARGA, MANOBRA E DESCARGA DE ENTULHO EM CAMINHÃO BASCULANTE 10 M³ - CARGA COM ESCAVADEIRA HIDRÁULICA  (CAÇAMBA DE 0,80 M³ / 111 HP) E DESCARGA LIVRE (UNIDADE: M3). AF_07/2020</v>
      </c>
      <c r="C35" s="38" t="s">
        <v>11391</v>
      </c>
      <c r="D35" s="623" t="str">
        <f>VLOOKUP(C35,'SNP1.24+CHU192+DER12.23+FD1.24'!$A$2:$D$50000,3, FALSE)</f>
        <v>M3</v>
      </c>
      <c r="E35" s="624">
        <f>(E33+E32+E31+E30*((PI()*0.5^2)/4)+E34)*1.25</f>
        <v>986.01235029611587</v>
      </c>
      <c r="F35" s="625" t="str">
        <f>VLOOKUP(C35,'SNP1.24+CHU192+DER12.23+FD1.24'!$A$2:$D$50000,4, FALSE)</f>
        <v>9,05</v>
      </c>
      <c r="G35" s="424">
        <f t="shared" si="0"/>
        <v>8923.41</v>
      </c>
      <c r="H35" s="425" t="e">
        <f t="shared" si="1"/>
        <v>#REF!</v>
      </c>
      <c r="I35" s="426" t="e">
        <f t="shared" si="2"/>
        <v>#REF!</v>
      </c>
      <c r="J35" s="626" t="e">
        <f t="shared" si="3"/>
        <v>#REF!</v>
      </c>
      <c r="K35" s="603"/>
      <c r="L35" s="643" t="s">
        <v>18504</v>
      </c>
      <c r="M35" s="632"/>
      <c r="N35" s="22"/>
    </row>
    <row r="36" spans="1:22" s="39" customFormat="1" ht="38.450000000000003" customHeight="1" outlineLevel="2" x14ac:dyDescent="0.25">
      <c r="A36" s="317" t="s">
        <v>18533</v>
      </c>
      <c r="B36" s="422" t="str">
        <f>VLOOKUP(C36,'SNP1.24+CHU192+DER12.23+FD1.24'!$A$2:$C$50000,2, FALSE)</f>
        <v>TRANSPORTE COM CAMINHÃO BASCULANTE DE 10 M³, EM VIA URBANA PAVIMENTADA, DMT ATÉ 30 KM (UNIDADE: M3XKM). AF_07/2020</v>
      </c>
      <c r="C36" s="38" t="s">
        <v>6023</v>
      </c>
      <c r="D36" s="623" t="str">
        <f>VLOOKUP(C36,'SNP1.24+CHU192+DER12.23+FD1.24'!$A$2:$D$50000,3, FALSE)</f>
        <v>M3XKM</v>
      </c>
      <c r="E36" s="624">
        <f>E35*$D$8</f>
        <v>9574.1799213752856</v>
      </c>
      <c r="F36" s="625" t="str">
        <f>VLOOKUP(C36,'SNP1.24+CHU192+DER12.23+FD1.24'!$A$2:$D$50000,4, FALSE)</f>
        <v>2,49</v>
      </c>
      <c r="G36" s="424">
        <f t="shared" si="0"/>
        <v>23839.71</v>
      </c>
      <c r="H36" s="425" t="e">
        <f t="shared" si="1"/>
        <v>#REF!</v>
      </c>
      <c r="I36" s="426" t="e">
        <f t="shared" si="2"/>
        <v>#REF!</v>
      </c>
      <c r="J36" s="626" t="e">
        <f t="shared" si="3"/>
        <v>#REF!</v>
      </c>
      <c r="K36" s="603"/>
      <c r="L36" s="643" t="s">
        <v>29438</v>
      </c>
      <c r="M36" s="632"/>
      <c r="N36" s="22"/>
    </row>
    <row r="37" spans="1:22" s="39" customFormat="1" ht="24" outlineLevel="2" x14ac:dyDescent="0.25">
      <c r="A37" s="317" t="s">
        <v>18744</v>
      </c>
      <c r="B37" s="422" t="str">
        <f>VLOOKUP(C37,'SNP1.24+CHU192+DER12.23+FD1.24'!$A$2:$C$50000,2, FALSE)</f>
        <v>ESPALHAMENTO DE MATERIAL COM TRATOR DE ESTEIRAS. AF_11/2019</v>
      </c>
      <c r="C37" s="38" t="s">
        <v>7366</v>
      </c>
      <c r="D37" s="623" t="str">
        <f>VLOOKUP(C37,'SNP1.24+CHU192+DER12.23+FD1.24'!$A$2:$D$50000,3, FALSE)</f>
        <v>M3</v>
      </c>
      <c r="E37" s="624">
        <f>E35</f>
        <v>986.01235029611587</v>
      </c>
      <c r="F37" s="625" t="str">
        <f>VLOOKUP(C37,'SNP1.24+CHU192+DER12.23+FD1.24'!$A$2:$D$50000,4, FALSE)</f>
        <v>1,45</v>
      </c>
      <c r="G37" s="424">
        <f t="shared" si="0"/>
        <v>1429.72</v>
      </c>
      <c r="H37" s="425" t="e">
        <f t="shared" si="1"/>
        <v>#REF!</v>
      </c>
      <c r="I37" s="426" t="e">
        <f t="shared" si="2"/>
        <v>#REF!</v>
      </c>
      <c r="J37" s="626" t="e">
        <f t="shared" si="3"/>
        <v>#REF!</v>
      </c>
      <c r="K37" s="603"/>
      <c r="L37" s="643" t="s">
        <v>11833</v>
      </c>
      <c r="M37" s="632"/>
      <c r="N37" s="22"/>
    </row>
    <row r="38" spans="1:22" s="40" customFormat="1" ht="12.75" outlineLevel="1" thickBot="1" x14ac:dyDescent="0.25">
      <c r="A38" s="318"/>
      <c r="B38" s="10" t="s">
        <v>9</v>
      </c>
      <c r="C38" s="11"/>
      <c r="D38" s="12"/>
      <c r="E38" s="13"/>
      <c r="F38" s="13"/>
      <c r="G38" s="147">
        <f>SUM(G30:G33)</f>
        <v>77315.31</v>
      </c>
      <c r="H38" s="148"/>
      <c r="I38" s="149"/>
      <c r="J38" s="150" t="e">
        <f>SUM(J30:J33)</f>
        <v>#REF!</v>
      </c>
      <c r="K38" s="185"/>
      <c r="L38" s="209"/>
      <c r="M38" s="204"/>
      <c r="N38" s="16"/>
      <c r="O38" s="39"/>
      <c r="P38" s="39"/>
      <c r="Q38" s="39"/>
      <c r="R38" s="39"/>
      <c r="S38" s="39"/>
      <c r="T38" s="39"/>
      <c r="U38" s="39"/>
      <c r="V38" s="39"/>
    </row>
    <row r="39" spans="1:22" s="34" customFormat="1" ht="18" customHeight="1" outlineLevel="1" x14ac:dyDescent="0.25">
      <c r="A39" s="316" t="s">
        <v>18534</v>
      </c>
      <c r="B39" s="176" t="s">
        <v>54357</v>
      </c>
      <c r="C39" s="37"/>
      <c r="D39" s="4"/>
      <c r="E39" s="5"/>
      <c r="F39" s="5"/>
      <c r="G39" s="5"/>
      <c r="H39" s="5"/>
      <c r="I39" s="5"/>
      <c r="J39" s="17"/>
      <c r="K39" s="36"/>
      <c r="L39" s="208"/>
      <c r="M39" s="111"/>
      <c r="N39" s="6"/>
      <c r="O39" s="39"/>
      <c r="P39" s="39"/>
      <c r="Q39" s="39"/>
      <c r="R39" s="39"/>
      <c r="S39" s="39"/>
      <c r="T39" s="39"/>
      <c r="U39" s="39"/>
      <c r="V39" s="39"/>
    </row>
    <row r="40" spans="1:22" s="39" customFormat="1" ht="36" outlineLevel="2" x14ac:dyDescent="0.25">
      <c r="A40" s="317" t="s">
        <v>18535</v>
      </c>
      <c r="B40" s="422" t="str">
        <f>VLOOKUP(C40,'SNP1.24+CHU192+DER12.23+FD1.24'!$A$2:$C$50000,2, FALSE)</f>
        <v xml:space="preserve">TUBO DE CONCRETO ARMADO PARA AGUAS PLUVIAIS, CLASSE PA-2, COM ENCAIXE PONTA E BOLSA, DIAMETRO NOMINAL DE 600 MM                                                                                                                                                                                                                                                                                                                                                                                           </v>
      </c>
      <c r="C40" s="38">
        <v>7762</v>
      </c>
      <c r="D40" s="623" t="str">
        <f>VLOOKUP(C40,'SNP1.24+CHU192+DER12.23+FD1.24'!$A$2:$D$50000,3, FALSE)</f>
        <v xml:space="preserve">M     </v>
      </c>
      <c r="E40" s="624">
        <v>52.1</v>
      </c>
      <c r="F40" s="625" t="str">
        <f>VLOOKUP(C40,'SNP1.24+CHU192+DER12.23+FD1.24'!$A$2:$D$50000,4, FALSE)</f>
        <v>212,28</v>
      </c>
      <c r="G40" s="424">
        <f>ROUND(E40*F40,2)</f>
        <v>11059.79</v>
      </c>
      <c r="H40" s="425" t="e">
        <f>IF(K40="",$G$10,$G$9)</f>
        <v>#REF!</v>
      </c>
      <c r="I40" s="426" t="e">
        <f>ROUND(F40*H40+F40,2)</f>
        <v>#REF!</v>
      </c>
      <c r="J40" s="626" t="e">
        <f>ROUND(E40*I40,2)</f>
        <v>#REF!</v>
      </c>
      <c r="K40" s="603"/>
      <c r="L40" s="643" t="s">
        <v>54319</v>
      </c>
      <c r="M40" s="632"/>
      <c r="N40" s="22"/>
    </row>
    <row r="41" spans="1:22" s="39" customFormat="1" ht="36" outlineLevel="2" x14ac:dyDescent="0.25">
      <c r="A41" s="317" t="s">
        <v>18536</v>
      </c>
      <c r="B41" s="422" t="str">
        <f>VLOOKUP(C41,'SNP1.24+CHU192+DER12.23+FD1.24'!$A$2:$C$50000,2, FALSE)</f>
        <v xml:space="preserve">TUBO DE CONCRETO ARMADO PARA AGUAS PLUVIAIS, CLASSE PA-3, COM ENCAIXE PONTA E BOLSA, DIAMETRO NOMINAL DE 1500 MM                                                                                                                                                                                                                                                                                                                                                                                          </v>
      </c>
      <c r="C41" s="38">
        <v>12575</v>
      </c>
      <c r="D41" s="623" t="str">
        <f>VLOOKUP(C41,'SNP1.24+CHU192+DER12.23+FD1.24'!$A$2:$D$50000,3, FALSE)</f>
        <v xml:space="preserve">M     </v>
      </c>
      <c r="E41" s="624">
        <v>200</v>
      </c>
      <c r="F41" s="625" t="str">
        <f>VLOOKUP(C41,'SNP1.24+CHU192+DER12.23+FD1.24'!$A$2:$D$50000,4, FALSE)</f>
        <v>1.613,99</v>
      </c>
      <c r="G41" s="424">
        <f>ROUND(E41*F41,2)</f>
        <v>322798</v>
      </c>
      <c r="H41" s="425" t="e">
        <f>IF(K41="",$G$10,$G$9)</f>
        <v>#REF!</v>
      </c>
      <c r="I41" s="426" t="e">
        <f>ROUND(F41*H41+F41,2)</f>
        <v>#REF!</v>
      </c>
      <c r="J41" s="626" t="e">
        <f>ROUND(E41*I41,2)</f>
        <v>#REF!</v>
      </c>
      <c r="K41" s="603"/>
      <c r="L41" s="643" t="s">
        <v>54358</v>
      </c>
      <c r="M41" s="632"/>
      <c r="N41" s="22"/>
    </row>
    <row r="42" spans="1:22" s="40" customFormat="1" ht="12.75" outlineLevel="1" thickBot="1" x14ac:dyDescent="0.25">
      <c r="A42" s="318"/>
      <c r="B42" s="10" t="s">
        <v>9</v>
      </c>
      <c r="C42" s="11"/>
      <c r="D42" s="12"/>
      <c r="E42" s="13"/>
      <c r="F42" s="13"/>
      <c r="G42" s="147">
        <f>SUM(G40:G40)</f>
        <v>11059.79</v>
      </c>
      <c r="H42" s="148"/>
      <c r="I42" s="149"/>
      <c r="J42" s="150" t="e">
        <f>SUM(J40:J40)</f>
        <v>#REF!</v>
      </c>
      <c r="K42" s="185"/>
      <c r="L42" s="209"/>
      <c r="M42" s="204"/>
      <c r="N42" s="16"/>
      <c r="O42" s="39"/>
      <c r="P42" s="39"/>
      <c r="Q42" s="39"/>
      <c r="R42" s="39"/>
      <c r="S42" s="39"/>
      <c r="T42" s="39"/>
      <c r="U42" s="39"/>
      <c r="V42" s="39"/>
    </row>
    <row r="43" spans="1:22" s="34" customFormat="1" outlineLevel="1" x14ac:dyDescent="0.25">
      <c r="A43" s="316" t="s">
        <v>18539</v>
      </c>
      <c r="B43" s="176" t="s">
        <v>54324</v>
      </c>
      <c r="C43" s="37"/>
      <c r="D43" s="4"/>
      <c r="E43" s="5"/>
      <c r="F43" s="5"/>
      <c r="G43" s="5"/>
      <c r="H43" s="5"/>
      <c r="I43" s="5"/>
      <c r="J43" s="17"/>
      <c r="K43" s="36"/>
      <c r="L43" s="208"/>
      <c r="M43" s="111"/>
      <c r="N43" s="6"/>
      <c r="O43" s="39"/>
      <c r="P43" s="39"/>
      <c r="Q43" s="39"/>
      <c r="R43" s="39"/>
      <c r="S43" s="39"/>
      <c r="T43" s="39"/>
      <c r="U43" s="39"/>
      <c r="V43" s="39"/>
    </row>
    <row r="44" spans="1:22" s="39" customFormat="1" ht="48.6" customHeight="1" outlineLevel="2" x14ac:dyDescent="0.25">
      <c r="A44" s="317" t="s">
        <v>18540</v>
      </c>
      <c r="B44" s="422" t="str">
        <f>VLOOKUP(C44,'SNP1.24+CHU192+DER12.23+FD1.24'!$A$2:$C$50000,2, FALSE)</f>
        <v>ALVENARIA DE VEDAÇÃO DE BLOCOS VAZADOS DE CONCRETO DE 19X19X39 CM (ESPESSURA 19 CM) E ARGAMASSA DE ASSENTAMENTO COM PREPARO EM BETONEIRA. AF_12/2021</v>
      </c>
      <c r="C44" s="38" t="s">
        <v>12363</v>
      </c>
      <c r="D44" s="623" t="str">
        <f>VLOOKUP(C44,'SNP1.24+CHU192+DER12.23+FD1.24'!$A$2:$D$50000,3, FALSE)</f>
        <v>M2</v>
      </c>
      <c r="E44" s="624">
        <f>24.66*3*0.25</f>
        <v>18.495000000000001</v>
      </c>
      <c r="F44" s="625" t="str">
        <f>VLOOKUP(C44,'SNP1.24+CHU192+DER12.23+FD1.24'!$A$2:$D$50000,4, FALSE)</f>
        <v>120,10</v>
      </c>
      <c r="G44" s="424">
        <f>ROUND(E44*F44,2)</f>
        <v>2221.25</v>
      </c>
      <c r="H44" s="425" t="e">
        <f>IF(K44="",$G$10,$G$9)</f>
        <v>#REF!</v>
      </c>
      <c r="I44" s="426" t="e">
        <f>ROUND(F44*H44+F44,2)</f>
        <v>#REF!</v>
      </c>
      <c r="J44" s="626" t="e">
        <f>ROUND(E44*I44,2)</f>
        <v>#REF!</v>
      </c>
      <c r="K44" s="603"/>
      <c r="L44" s="643" t="s">
        <v>54326</v>
      </c>
      <c r="M44" s="632"/>
      <c r="N44" s="22"/>
    </row>
    <row r="45" spans="1:22" s="39" customFormat="1" ht="30" customHeight="1" outlineLevel="2" x14ac:dyDescent="0.25">
      <c r="A45" s="317" t="s">
        <v>29428</v>
      </c>
      <c r="B45" s="422" t="str">
        <f>VLOOKUP(C45,'SNP1.24+CHU192+DER12.23+FD1.24'!$A$2:$C$50000,2, FALSE)</f>
        <v>PLANTIO DE GRAMA BATATAIS EM PLACAS. AF_05/2018</v>
      </c>
      <c r="C45" s="38" t="s">
        <v>6049</v>
      </c>
      <c r="D45" s="623" t="str">
        <f>VLOOKUP(C45,'SNP1.24+CHU192+DER12.23+FD1.24'!$A$2:$D$50000,3, FALSE)</f>
        <v>M2</v>
      </c>
      <c r="E45" s="624">
        <v>7969.58</v>
      </c>
      <c r="F45" s="625" t="str">
        <f>VLOOKUP(C45,'SNP1.24+CHU192+DER12.23+FD1.24'!$A$2:$D$50000,4, FALSE)</f>
        <v>17,07</v>
      </c>
      <c r="G45" s="424">
        <f>ROUND(E45*F45,2)</f>
        <v>136040.73000000001</v>
      </c>
      <c r="H45" s="425" t="e">
        <f>IF(K45="",$G$10,$G$9)</f>
        <v>#REF!</v>
      </c>
      <c r="I45" s="426" t="e">
        <f>ROUND(F45*H45+F45,2)</f>
        <v>#REF!</v>
      </c>
      <c r="J45" s="626" t="e">
        <f>ROUND(E45*I45,2)</f>
        <v>#REF!</v>
      </c>
      <c r="K45" s="603"/>
      <c r="L45" s="643" t="s">
        <v>54325</v>
      </c>
      <c r="M45" s="632"/>
      <c r="N45" s="22"/>
    </row>
    <row r="46" spans="1:22" s="39" customFormat="1" ht="51.6" customHeight="1" outlineLevel="2" x14ac:dyDescent="0.25">
      <c r="A46" s="317" t="s">
        <v>29429</v>
      </c>
      <c r="B46" s="422" t="str">
        <f>VLOOKUP(C46,'SNP1.24+CHU192+DER12.23+FD1.24'!$A$2:$C$50000,2, FALSE)</f>
        <v>EXECUÇÃO DE PASSEIO (CALÇADA) OU PISO DE CONCRETO COM CONCRETO MOLDADO IN LOCO, FEITO EM OBRA, ACABAMENTO CONVENCIONAL, ESPESSURA 8 CM, ARMADO. AF_08/2022</v>
      </c>
      <c r="C46" s="38" t="s">
        <v>5554</v>
      </c>
      <c r="D46" s="623" t="str">
        <f>VLOOKUP(C46,'SNP1.24+CHU192+DER12.23+FD1.24'!$A$2:$D$50000,3, FALSE)</f>
        <v>M2</v>
      </c>
      <c r="E46" s="624">
        <v>7461.63</v>
      </c>
      <c r="F46" s="625" t="str">
        <f>VLOOKUP(C46,'SNP1.24+CHU192+DER12.23+FD1.24'!$A$2:$D$50000,4, FALSE)</f>
        <v>83,42</v>
      </c>
      <c r="G46" s="424">
        <f>ROUND(E46*F46,2)</f>
        <v>622449.17000000004</v>
      </c>
      <c r="H46" s="425" t="e">
        <f>IF(K46="",$G$10,$G$9)</f>
        <v>#REF!</v>
      </c>
      <c r="I46" s="426" t="e">
        <f>ROUND(F46*H46+F46,2)</f>
        <v>#REF!</v>
      </c>
      <c r="J46" s="626" t="e">
        <f>ROUND(E46*I46,2)</f>
        <v>#REF!</v>
      </c>
      <c r="K46" s="603"/>
      <c r="L46" s="643" t="s">
        <v>54322</v>
      </c>
      <c r="M46" s="632"/>
      <c r="N46" s="22"/>
    </row>
    <row r="47" spans="1:22" s="39" customFormat="1" ht="36" customHeight="1" outlineLevel="2" x14ac:dyDescent="0.25">
      <c r="A47" s="317" t="s">
        <v>29429</v>
      </c>
      <c r="B47" s="422" t="str">
        <f>VLOOKUP(C47,'SNP1.24+CHU192+DER12.23+FD1.24'!$A$2:$C$50000,2, FALSE)</f>
        <v>PISO PODOTÁTIL DE ALERTA OU DIRECIONAL, DE CONCRETO, ASSENTADO SOBRE ARGAMASSA. AF_05/2023</v>
      </c>
      <c r="C47" s="38" t="s">
        <v>16507</v>
      </c>
      <c r="D47" s="623" t="str">
        <f>VLOOKUP(C47,'SNP1.24+CHU192+DER12.23+FD1.24'!$A$2:$D$50000,3, FALSE)</f>
        <v>M2</v>
      </c>
      <c r="E47" s="624">
        <f>0.83*66</f>
        <v>54.779999999999994</v>
      </c>
      <c r="F47" s="625" t="str">
        <f>VLOOKUP(C47,'SNP1.24+CHU192+DER12.23+FD1.24'!$A$2:$D$50000,4, FALSE)</f>
        <v>175,10</v>
      </c>
      <c r="G47" s="424">
        <f>ROUND(E47*F47,2)</f>
        <v>9591.98</v>
      </c>
      <c r="H47" s="425" t="e">
        <f>IF(K47="",$G$10,$G$9)</f>
        <v>#REF!</v>
      </c>
      <c r="I47" s="426" t="e">
        <f>ROUND(F47*H47+F47,2)</f>
        <v>#REF!</v>
      </c>
      <c r="J47" s="626" t="e">
        <f>ROUND(E47*I47,2)</f>
        <v>#REF!</v>
      </c>
      <c r="K47" s="603"/>
      <c r="L47" s="643" t="s">
        <v>54945</v>
      </c>
      <c r="M47" s="632"/>
      <c r="N47" s="22"/>
    </row>
    <row r="48" spans="1:22" s="40" customFormat="1" ht="12.75" outlineLevel="1" thickBot="1" x14ac:dyDescent="0.25">
      <c r="A48" s="318"/>
      <c r="B48" s="10" t="s">
        <v>9</v>
      </c>
      <c r="C48" s="11"/>
      <c r="D48" s="12"/>
      <c r="E48" s="13"/>
      <c r="F48" s="13"/>
      <c r="G48" s="147">
        <f>SUM(G47:G47)</f>
        <v>9591.98</v>
      </c>
      <c r="H48" s="148"/>
      <c r="I48" s="149"/>
      <c r="J48" s="150" t="e">
        <f>SUM(J47:J47)</f>
        <v>#REF!</v>
      </c>
      <c r="K48" s="185"/>
      <c r="L48" s="209"/>
      <c r="M48" s="204"/>
      <c r="N48" s="16"/>
      <c r="O48" s="39"/>
      <c r="P48" s="39"/>
      <c r="Q48" s="39"/>
      <c r="R48" s="39"/>
      <c r="S48" s="39"/>
      <c r="T48" s="39"/>
      <c r="U48" s="39"/>
      <c r="V48" s="39"/>
    </row>
    <row r="49" spans="1:22" s="33" customFormat="1" ht="17.45" customHeight="1" thickBot="1" x14ac:dyDescent="0.3">
      <c r="A49" s="314" t="s">
        <v>18508</v>
      </c>
      <c r="B49" s="246" t="s">
        <v>29413</v>
      </c>
      <c r="C49" s="247"/>
      <c r="D49" s="248"/>
      <c r="E49" s="461"/>
      <c r="F49" s="248"/>
      <c r="G49" s="249" t="e">
        <f>G62+#REF!+#REF!</f>
        <v>#REF!</v>
      </c>
      <c r="H49" s="248"/>
      <c r="I49" s="248"/>
      <c r="J49" s="250" t="e">
        <f>J62+#REF!+#REF!</f>
        <v>#REF!</v>
      </c>
      <c r="K49" s="251"/>
      <c r="L49" s="252"/>
      <c r="M49" s="23"/>
      <c r="N49" s="15"/>
      <c r="O49" s="39"/>
      <c r="P49" s="39"/>
      <c r="Q49" s="39"/>
      <c r="R49" s="39"/>
      <c r="S49" s="39"/>
      <c r="T49" s="39"/>
      <c r="U49" s="39"/>
      <c r="V49" s="39"/>
    </row>
    <row r="50" spans="1:22" s="33" customFormat="1" ht="17.45" customHeight="1" thickBot="1" x14ac:dyDescent="0.3">
      <c r="A50" s="315">
        <v>1</v>
      </c>
      <c r="B50" s="245" t="s">
        <v>29445</v>
      </c>
      <c r="C50" s="29"/>
      <c r="D50" s="2"/>
      <c r="E50" s="462"/>
      <c r="F50" s="2"/>
      <c r="G50" s="30" t="e">
        <f>G87+#REF!+#REF!</f>
        <v>#REF!</v>
      </c>
      <c r="H50" s="2"/>
      <c r="I50" s="2"/>
      <c r="J50" s="31" t="e">
        <f>J87+#REF!+#REF!</f>
        <v>#REF!</v>
      </c>
      <c r="K50" s="186"/>
      <c r="L50" s="15"/>
      <c r="M50" s="23"/>
      <c r="N50" s="15"/>
      <c r="O50" s="39"/>
      <c r="P50" s="39"/>
      <c r="Q50" s="39"/>
      <c r="R50" s="39"/>
      <c r="S50" s="39"/>
      <c r="T50" s="39"/>
      <c r="U50" s="39"/>
      <c r="V50" s="39"/>
    </row>
    <row r="51" spans="1:22" s="34" customFormat="1" outlineLevel="1" x14ac:dyDescent="0.25">
      <c r="A51" s="319" t="s">
        <v>6</v>
      </c>
      <c r="B51" s="627" t="s">
        <v>18502</v>
      </c>
      <c r="C51" s="628"/>
      <c r="D51" s="629"/>
      <c r="E51" s="146"/>
      <c r="F51" s="146"/>
      <c r="G51" s="5"/>
      <c r="H51" s="5"/>
      <c r="I51" s="5"/>
      <c r="J51" s="17"/>
      <c r="K51" s="145"/>
      <c r="L51" s="210"/>
      <c r="M51" s="111"/>
      <c r="N51" s="6"/>
      <c r="O51" s="39"/>
      <c r="P51" s="39"/>
      <c r="Q51" s="39"/>
      <c r="R51" s="39"/>
      <c r="S51" s="39"/>
      <c r="T51" s="39"/>
      <c r="U51" s="39"/>
      <c r="V51" s="39"/>
    </row>
    <row r="52" spans="1:22" s="39" customFormat="1" ht="42" customHeight="1" outlineLevel="2" x14ac:dyDescent="0.25">
      <c r="A52" s="317" t="s">
        <v>24</v>
      </c>
      <c r="B52" s="422" t="str">
        <f>VLOOKUP(C52,'SNP1.24+CHU192+DER12.23+FD1.24'!$A$2:$C$50000,2, FALSE)</f>
        <v>DEMOLIÇÃO DE LAJES, EM CONCRETO ARMADO, DE FORMA MECANIZADA COM MARTELETE, SEM REAPROVEITAMENTO. AF_09/2023</v>
      </c>
      <c r="C52" s="38" t="s">
        <v>5956</v>
      </c>
      <c r="D52" s="623" t="str">
        <f>VLOOKUP(C52,'SNP1.24+CHU192+DER12.23+FD1.24'!$A$2:$D$50000,3, FALSE)</f>
        <v>M3</v>
      </c>
      <c r="E52" s="624">
        <f>[2]DETALHADO!$G$261</f>
        <v>196.09899999999999</v>
      </c>
      <c r="F52" s="625" t="str">
        <f>VLOOKUP(C52,'SNP1.24+CHU192+DER12.23+FD1.24'!$A$2:$D$50000,4, FALSE)</f>
        <v>90,11</v>
      </c>
      <c r="G52" s="424">
        <f>ROUND(E52*F52,2)</f>
        <v>17670.48</v>
      </c>
      <c r="H52" s="425" t="e">
        <f>IF(K52="",$G$10,$G$9)</f>
        <v>#REF!</v>
      </c>
      <c r="I52" s="426" t="e">
        <f>ROUND(F52*H52+F52,2)</f>
        <v>#REF!</v>
      </c>
      <c r="J52" s="626" t="e">
        <f>ROUND(E52*I52,2)</f>
        <v>#REF!</v>
      </c>
      <c r="K52" s="603"/>
      <c r="L52" s="643" t="s">
        <v>29437</v>
      </c>
      <c r="M52" s="632"/>
      <c r="N52" s="22"/>
    </row>
    <row r="53" spans="1:22" s="39" customFormat="1" ht="50.45" customHeight="1" outlineLevel="2" x14ac:dyDescent="0.25">
      <c r="A53" s="317" t="s">
        <v>18522</v>
      </c>
      <c r="B53" s="422" t="str">
        <f>VLOOKUP(C53,'SNP1.24+CHU192+DER12.23+FD1.24'!$A$2:$C$50000,2, FALSE)</f>
        <v>CARGA, MANOBRA E DESCARGA DE ENTULHO EM CAMINHÃO BASCULANTE 10 M³ - CARGA COM ESCAVADEIRA HIDRÁULICA  (CAÇAMBA DE 0,80 M³ / 111 HP) E DESCARGA LIVRE (UNIDADE: M3). AF_07/2020</v>
      </c>
      <c r="C53" s="38" t="s">
        <v>11391</v>
      </c>
      <c r="D53" s="623" t="str">
        <f>VLOOKUP(C53,'SNP1.24+CHU192+DER12.23+FD1.24'!$A$2:$D$50000,3, FALSE)</f>
        <v>M3</v>
      </c>
      <c r="E53" s="624">
        <f>E52*1.25</f>
        <v>245.12374999999997</v>
      </c>
      <c r="F53" s="625" t="str">
        <f>VLOOKUP(C53,'SNP1.24+CHU192+DER12.23+FD1.24'!$A$2:$D$50000,4, FALSE)</f>
        <v>9,05</v>
      </c>
      <c r="G53" s="424">
        <f>ROUND(E53*F53,2)</f>
        <v>2218.37</v>
      </c>
      <c r="H53" s="425" t="e">
        <f>IF(K53="",$G$10,$G$9)</f>
        <v>#REF!</v>
      </c>
      <c r="I53" s="426" t="e">
        <f>ROUND(F53*H53+F53,2)</f>
        <v>#REF!</v>
      </c>
      <c r="J53" s="626" t="e">
        <f>ROUND(E53*I53,2)</f>
        <v>#REF!</v>
      </c>
      <c r="K53" s="603"/>
      <c r="L53" s="643" t="s">
        <v>18504</v>
      </c>
      <c r="M53" s="632"/>
      <c r="N53" s="22"/>
    </row>
    <row r="54" spans="1:22" s="39" customFormat="1" ht="38.450000000000003" customHeight="1" outlineLevel="2" x14ac:dyDescent="0.25">
      <c r="A54" s="317" t="s">
        <v>18523</v>
      </c>
      <c r="B54" s="422" t="str">
        <f>VLOOKUP(C54,'SNP1.24+CHU192+DER12.23+FD1.24'!$A$2:$C$50000,2, FALSE)</f>
        <v>TRANSPORTE COM CAMINHÃO BASCULANTE DE 10 M³, EM VIA URBANA PAVIMENTADA, DMT ATÉ 30 KM (UNIDADE: M3XKM). AF_07/2020</v>
      </c>
      <c r="C54" s="38" t="s">
        <v>6023</v>
      </c>
      <c r="D54" s="623" t="str">
        <f>VLOOKUP(C54,'SNP1.24+CHU192+DER12.23+FD1.24'!$A$2:$D$50000,3, FALSE)</f>
        <v>M3XKM</v>
      </c>
      <c r="E54" s="624">
        <f>E53*$D$8</f>
        <v>2380.1516124999998</v>
      </c>
      <c r="F54" s="625" t="str">
        <f>VLOOKUP(C54,'SNP1.24+CHU192+DER12.23+FD1.24'!$A$2:$D$50000,4, FALSE)</f>
        <v>2,49</v>
      </c>
      <c r="G54" s="424">
        <f>ROUND(E54*F54,2)</f>
        <v>5926.58</v>
      </c>
      <c r="H54" s="425" t="e">
        <f>IF(K54="",$G$10,$G$9)</f>
        <v>#REF!</v>
      </c>
      <c r="I54" s="426" t="e">
        <f>ROUND(F54*H54+F54,2)</f>
        <v>#REF!</v>
      </c>
      <c r="J54" s="626" t="e">
        <f>ROUND(E54*I54,2)</f>
        <v>#REF!</v>
      </c>
      <c r="K54" s="603"/>
      <c r="L54" s="643" t="s">
        <v>29438</v>
      </c>
      <c r="M54" s="632"/>
      <c r="N54" s="22"/>
    </row>
    <row r="55" spans="1:22" s="39" customFormat="1" ht="24" outlineLevel="2" x14ac:dyDescent="0.25">
      <c r="A55" s="317" t="s">
        <v>18524</v>
      </c>
      <c r="B55" s="422" t="str">
        <f>VLOOKUP(C55,'SNP1.24+CHU192+DER12.23+FD1.24'!$A$2:$C$50000,2, FALSE)</f>
        <v>ESPALHAMENTO DE MATERIAL COM TRATOR DE ESTEIRAS. AF_11/2019</v>
      </c>
      <c r="C55" s="38" t="s">
        <v>7366</v>
      </c>
      <c r="D55" s="623" t="str">
        <f>VLOOKUP(C55,'SNP1.24+CHU192+DER12.23+FD1.24'!$A$2:$D$50000,3, FALSE)</f>
        <v>M3</v>
      </c>
      <c r="E55" s="624">
        <f>E53</f>
        <v>245.12374999999997</v>
      </c>
      <c r="F55" s="625" t="str">
        <f>VLOOKUP(C55,'SNP1.24+CHU192+DER12.23+FD1.24'!$A$2:$D$50000,4, FALSE)</f>
        <v>1,45</v>
      </c>
      <c r="G55" s="424">
        <f>ROUND(E55*F55,2)</f>
        <v>355.43</v>
      </c>
      <c r="H55" s="425" t="e">
        <f>IF(K55="",$G$10,$G$9)</f>
        <v>#REF!</v>
      </c>
      <c r="I55" s="426" t="e">
        <f>ROUND(F55*H55+F55,2)</f>
        <v>#REF!</v>
      </c>
      <c r="J55" s="626" t="e">
        <f>ROUND(E55*I55,2)</f>
        <v>#REF!</v>
      </c>
      <c r="K55" s="603"/>
      <c r="L55" s="643" t="s">
        <v>11833</v>
      </c>
      <c r="M55" s="632"/>
      <c r="N55" s="22"/>
    </row>
    <row r="56" spans="1:22" s="40" customFormat="1" ht="12.75" outlineLevel="1" thickBot="1" x14ac:dyDescent="0.25">
      <c r="A56" s="318"/>
      <c r="B56" s="10" t="s">
        <v>9</v>
      </c>
      <c r="C56" s="11"/>
      <c r="D56" s="12"/>
      <c r="E56" s="13"/>
      <c r="F56" s="13"/>
      <c r="G56" s="147">
        <f>SUM(G52:G55)</f>
        <v>26170.86</v>
      </c>
      <c r="H56" s="148"/>
      <c r="I56" s="149"/>
      <c r="J56" s="150" t="e">
        <f>SUM(J52:J55)</f>
        <v>#REF!</v>
      </c>
      <c r="K56" s="185"/>
      <c r="L56" s="209"/>
      <c r="M56" s="204"/>
      <c r="N56" s="16"/>
      <c r="O56" s="39"/>
      <c r="P56" s="39"/>
      <c r="Q56" s="39"/>
      <c r="R56" s="39"/>
      <c r="S56" s="39"/>
      <c r="T56" s="39"/>
      <c r="U56" s="39"/>
      <c r="V56" s="39"/>
    </row>
    <row r="57" spans="1:22" s="34" customFormat="1" ht="14.45" customHeight="1" outlineLevel="1" x14ac:dyDescent="0.25">
      <c r="A57" s="319" t="s">
        <v>1548</v>
      </c>
      <c r="B57" s="627" t="s">
        <v>29414</v>
      </c>
      <c r="C57" s="628"/>
      <c r="D57" s="629"/>
      <c r="E57" s="146"/>
      <c r="F57" s="146"/>
      <c r="G57" s="5"/>
      <c r="H57" s="5"/>
      <c r="I57" s="5"/>
      <c r="J57" s="17"/>
      <c r="K57" s="145"/>
      <c r="L57" s="210"/>
      <c r="M57" s="111"/>
      <c r="N57" s="6"/>
      <c r="O57" s="39"/>
      <c r="P57" s="39"/>
      <c r="Q57" s="39"/>
      <c r="R57" s="39"/>
      <c r="S57" s="39"/>
      <c r="T57" s="39"/>
      <c r="U57" s="39"/>
      <c r="V57" s="39"/>
    </row>
    <row r="58" spans="1:22" s="39" customFormat="1" ht="60" outlineLevel="2" x14ac:dyDescent="0.25">
      <c r="A58" s="317" t="s">
        <v>1549</v>
      </c>
      <c r="B58" s="422" t="str">
        <f>VLOOKUP(C58,'SNP1.24+CHU192+DER12.23+FD1.24'!$A$2:$C$50000,2, FALSE)</f>
        <v>ESCAVAÇÃO MECANIZADA DE VALA COM PROF. ATÉ 1,5 M (MÉDIA MONTANTE E JUSANTE/UMA COMPOSIÇÃO POR TRECHO), ESCAVADEIRA (0,8 M3), LARG. DE 1,5 M A 2,5 M, EM SOLO DE 2A CATEGORIA, EM LOCAIS COM ALTO NÍVEL DE INTERFERÊNCIA. AF_02/2021</v>
      </c>
      <c r="C58" s="38" t="s">
        <v>10825</v>
      </c>
      <c r="D58" s="623" t="str">
        <f>VLOOKUP(C58,'SNP1.24+CHU192+DER12.23+FD1.24'!$A$2:$D$50000,3, FALSE)</f>
        <v>M3</v>
      </c>
      <c r="E58" s="624">
        <f>[2]DETALHADO!$G$254</f>
        <v>3338.2476399096004</v>
      </c>
      <c r="F58" s="625" t="str">
        <f>VLOOKUP(C58,'SNP1.24+CHU192+DER12.23+FD1.24'!$A$2:$D$50000,4, FALSE)</f>
        <v>14,60</v>
      </c>
      <c r="G58" s="424">
        <f>ROUND(E58*F58,2)</f>
        <v>48738.42</v>
      </c>
      <c r="H58" s="425" t="e">
        <f>IF(K58="",$G$10,$G$9)</f>
        <v>#REF!</v>
      </c>
      <c r="I58" s="426" t="e">
        <f>ROUND(F58*H58+F58,2)</f>
        <v>#REF!</v>
      </c>
      <c r="J58" s="626" t="e">
        <f>ROUND(E58*I58,2)</f>
        <v>#REF!</v>
      </c>
      <c r="K58" s="603"/>
      <c r="L58" s="643" t="s">
        <v>29439</v>
      </c>
      <c r="M58" s="632"/>
      <c r="N58" s="22"/>
    </row>
    <row r="59" spans="1:22" s="39" customFormat="1" ht="37.9" customHeight="1" outlineLevel="2" x14ac:dyDescent="0.25">
      <c r="A59" s="317" t="s">
        <v>1550</v>
      </c>
      <c r="B59" s="422" t="str">
        <f>VLOOKUP(C59,'SNP1.24+CHU192+DER12.23+FD1.24'!$A$2:$C$50000,2, FALSE)</f>
        <v>REATERRO MECANIZADO DE VALA COM MINICARREGADEIRA, COM COMPACTADOR DE SOLOS DE PERCUSSÃO. AF_08/2023</v>
      </c>
      <c r="C59" s="38" t="s">
        <v>18240</v>
      </c>
      <c r="D59" s="623" t="str">
        <f>VLOOKUP(C59,'SNP1.24+CHU192+DER12.23+FD1.24'!$A$2:$D$50000,3, FALSE)</f>
        <v>M3</v>
      </c>
      <c r="E59" s="624">
        <f>[2]DETALHADO!$G$250</f>
        <v>700.43555567040005</v>
      </c>
      <c r="F59" s="625" t="str">
        <f>VLOOKUP(C59,'SNP1.24+CHU192+DER12.23+FD1.24'!$A$2:$D$50000,4, FALSE)</f>
        <v>26,91</v>
      </c>
      <c r="G59" s="424">
        <f>ROUND(E59*F59,2)</f>
        <v>18848.72</v>
      </c>
      <c r="H59" s="425" t="e">
        <f>IF(K59="",$G$10,$G$9)</f>
        <v>#REF!</v>
      </c>
      <c r="I59" s="426" t="e">
        <f>ROUND(F59*H59+F59,2)</f>
        <v>#REF!</v>
      </c>
      <c r="J59" s="626" t="e">
        <f>ROUND(E59*I59,2)</f>
        <v>#REF!</v>
      </c>
      <c r="K59" s="603"/>
      <c r="L59" s="643" t="s">
        <v>18501</v>
      </c>
      <c r="M59" s="632"/>
      <c r="N59" s="22"/>
    </row>
    <row r="60" spans="1:22" s="39" customFormat="1" ht="49.9" customHeight="1" outlineLevel="2" x14ac:dyDescent="0.25">
      <c r="A60" s="317" t="s">
        <v>29419</v>
      </c>
      <c r="B60" s="422" t="str">
        <f>VLOOKUP(C60,'SNP1.24+CHU192+DER12.23+FD1.24'!$A$2:$C$50000,2, FALSE)</f>
        <v>CARGA, MANOBRA E DESCARGA DE SOLOS E MATERIAIS GRANULARES EM CAMINHÃO BASCULANTE 10 M³ - CARGA COM ESCAVADEIRA HIDRÁULICA (CAÇAMBA DE 1,20 M³ / 155 HP) E DESCARGA LIVRE (UNIDADE: M3). AF_07/2020</v>
      </c>
      <c r="C60" s="38" t="s">
        <v>11383</v>
      </c>
      <c r="D60" s="623" t="str">
        <f>VLOOKUP(C60,'SNP1.24+CHU192+DER12.23+FD1.24'!$A$2:$D$50000,3, FALSE)</f>
        <v>M3</v>
      </c>
      <c r="E60" s="624">
        <f>((E58)-E59)*1.25</f>
        <v>3297.2651052990004</v>
      </c>
      <c r="F60" s="625" t="str">
        <f>VLOOKUP(C60,'SNP1.24+CHU192+DER12.23+FD1.24'!$A$2:$D$50000,4, FALSE)</f>
        <v>7,00</v>
      </c>
      <c r="G60" s="424">
        <f>ROUND(E60*F60,2)</f>
        <v>23080.86</v>
      </c>
      <c r="H60" s="425" t="e">
        <f>IF(K60="",$G$10,$G$9)</f>
        <v>#REF!</v>
      </c>
      <c r="I60" s="426" t="e">
        <f>ROUND(F60*H60+F60,2)</f>
        <v>#REF!</v>
      </c>
      <c r="J60" s="626" t="e">
        <f>ROUND(E60*I60,2)</f>
        <v>#REF!</v>
      </c>
      <c r="K60" s="603"/>
      <c r="L60" s="643" t="s">
        <v>18520</v>
      </c>
      <c r="M60" s="632"/>
      <c r="N60" s="22"/>
    </row>
    <row r="61" spans="1:22" s="39" customFormat="1" ht="42.6" customHeight="1" outlineLevel="2" x14ac:dyDescent="0.25">
      <c r="A61" s="317" t="s">
        <v>29420</v>
      </c>
      <c r="B61" s="422" t="str">
        <f>VLOOKUP(C61,'SNP1.24+CHU192+DER12.23+FD1.24'!$A$2:$C$50000,2, FALSE)</f>
        <v>TRANSPORTE COM CAMINHÃO BASCULANTE DE 10 M³, EM VIA URBANA PAVIMENTADA, DMT ATÉ 30 KM (UNIDADE: M3XKM). AF_07/2020</v>
      </c>
      <c r="C61" s="38" t="s">
        <v>6023</v>
      </c>
      <c r="D61" s="623" t="str">
        <f>VLOOKUP(C61,'SNP1.24+CHU192+DER12.23+FD1.24'!$A$2:$D$50000,3, FALSE)</f>
        <v>M3XKM</v>
      </c>
      <c r="E61" s="624">
        <f>E60*$D$8</f>
        <v>32016.444172453295</v>
      </c>
      <c r="F61" s="625" t="str">
        <f>VLOOKUP(C61,'SNP1.24+CHU192+DER12.23+FD1.24'!$A$2:$D$50000,4, FALSE)</f>
        <v>2,49</v>
      </c>
      <c r="G61" s="424">
        <f>ROUND(E61*F61,2)</f>
        <v>79720.95</v>
      </c>
      <c r="H61" s="425" t="e">
        <f>IF(K61="",$G$10,$G$9)</f>
        <v>#REF!</v>
      </c>
      <c r="I61" s="426" t="e">
        <f>ROUND(F61*H61+F61,2)</f>
        <v>#REF!</v>
      </c>
      <c r="J61" s="626" t="e">
        <f>ROUND(E61*I61,2)</f>
        <v>#REF!</v>
      </c>
      <c r="K61" s="603"/>
      <c r="L61" s="643" t="s">
        <v>29438</v>
      </c>
      <c r="M61" s="632"/>
      <c r="N61" s="22"/>
    </row>
    <row r="62" spans="1:22" s="39" customFormat="1" ht="28.9" customHeight="1" outlineLevel="2" x14ac:dyDescent="0.25">
      <c r="A62" s="317" t="s">
        <v>29421</v>
      </c>
      <c r="B62" s="422" t="str">
        <f>VLOOKUP(C62,'SNP1.24+CHU192+DER12.23+FD1.24'!$A$2:$C$50000,2, FALSE)</f>
        <v>ESPALHAMENTO DE MATERIAL COM TRATOR DE ESTEIRAS. AF_11/2019</v>
      </c>
      <c r="C62" s="38" t="s">
        <v>7366</v>
      </c>
      <c r="D62" s="623" t="str">
        <f>VLOOKUP(C62,'SNP1.24+CHU192+DER12.23+FD1.24'!$A$2:$D$50000,3, FALSE)</f>
        <v>M3</v>
      </c>
      <c r="E62" s="624">
        <f>E60</f>
        <v>3297.2651052990004</v>
      </c>
      <c r="F62" s="625" t="str">
        <f>VLOOKUP(C62,'SNP1.24+CHU192+DER12.23+FD1.24'!$A$2:$D$50000,4, FALSE)</f>
        <v>1,45</v>
      </c>
      <c r="G62" s="424">
        <f>ROUND(E62*F62,2)</f>
        <v>4781.03</v>
      </c>
      <c r="H62" s="425" t="e">
        <f>IF(K62="",$G$10,$G$9)</f>
        <v>#REF!</v>
      </c>
      <c r="I62" s="426" t="e">
        <f>ROUND(F62*H62+F62,2)</f>
        <v>#REF!</v>
      </c>
      <c r="J62" s="626" t="e">
        <f>ROUND(E62*I62,2)</f>
        <v>#REF!</v>
      </c>
      <c r="K62" s="603"/>
      <c r="L62" s="643" t="s">
        <v>11833</v>
      </c>
      <c r="M62" s="632"/>
      <c r="N62" s="22"/>
    </row>
    <row r="63" spans="1:22" s="40" customFormat="1" ht="12.75" outlineLevel="1" thickBot="1" x14ac:dyDescent="0.25">
      <c r="A63" s="318"/>
      <c r="B63" s="10" t="s">
        <v>9</v>
      </c>
      <c r="C63" s="11"/>
      <c r="D63" s="12"/>
      <c r="E63" s="13"/>
      <c r="F63" s="13"/>
      <c r="G63" s="147">
        <f>SUM(G58:G62)</f>
        <v>175169.98</v>
      </c>
      <c r="H63" s="148"/>
      <c r="I63" s="149"/>
      <c r="J63" s="150" t="e">
        <f>SUM(J58:J62)</f>
        <v>#REF!</v>
      </c>
      <c r="K63" s="185"/>
      <c r="L63" s="209"/>
      <c r="M63" s="204"/>
      <c r="N63" s="16"/>
      <c r="O63" s="39"/>
      <c r="P63" s="39"/>
      <c r="Q63" s="39"/>
      <c r="R63" s="39"/>
      <c r="S63" s="39"/>
      <c r="T63" s="39"/>
      <c r="U63" s="39"/>
      <c r="V63" s="39"/>
    </row>
    <row r="64" spans="1:22" s="34" customFormat="1" outlineLevel="1" x14ac:dyDescent="0.25">
      <c r="A64" s="319" t="s">
        <v>16686</v>
      </c>
      <c r="B64" s="627" t="s">
        <v>29418</v>
      </c>
      <c r="C64" s="628"/>
      <c r="D64" s="629"/>
      <c r="E64" s="146"/>
      <c r="F64" s="146"/>
      <c r="G64" s="5"/>
      <c r="H64" s="5"/>
      <c r="I64" s="5"/>
      <c r="J64" s="17"/>
      <c r="K64" s="145"/>
      <c r="L64" s="210"/>
      <c r="M64" s="111"/>
      <c r="N64" s="6"/>
      <c r="O64" s="39"/>
      <c r="P64" s="39"/>
      <c r="Q64" s="39"/>
      <c r="R64" s="39"/>
      <c r="S64" s="39"/>
      <c r="T64" s="39"/>
      <c r="U64" s="39"/>
      <c r="V64" s="39"/>
    </row>
    <row r="65" spans="1:22" s="39" customFormat="1" ht="46.15" customHeight="1" outlineLevel="2" x14ac:dyDescent="0.25">
      <c r="A65" s="317" t="s">
        <v>16687</v>
      </c>
      <c r="B65" s="422" t="str">
        <f>VLOOKUP(C65,'SNP1.24+CHU192+DER12.23+FD1.24'!$A$2:$C$50000,2, FALSE)</f>
        <v xml:space="preserve">PEDRA DE MAO OU PEDRA RACHAO PARA ARRIMO/FUNDACAO (POSTO PEDREIRA/FORNECEDOR, SEM FRETE)                                                                                                                                                                                                                                                                                                                                                                                                                  </v>
      </c>
      <c r="C65" s="38">
        <v>4730</v>
      </c>
      <c r="D65" s="623" t="str">
        <f>VLOOKUP(C65,'SNP1.24+CHU192+DER12.23+FD1.24'!$A$2:$D$50000,3, FALSE)</f>
        <v xml:space="preserve">M3    </v>
      </c>
      <c r="E65" s="624">
        <f>[2]DETALHADO!$G$260</f>
        <v>314.42939487000001</v>
      </c>
      <c r="F65" s="625" t="str">
        <f>VLOOKUP(C65,'SNP1.24+CHU192+DER12.23+FD1.24'!$A$2:$D$50000,4, FALSE)</f>
        <v>65,45</v>
      </c>
      <c r="G65" s="424">
        <f>ROUND(E65*F65,2)</f>
        <v>20579.400000000001</v>
      </c>
      <c r="H65" s="425" t="e">
        <f>IF(K65="",$G$10,$G$9)</f>
        <v>#REF!</v>
      </c>
      <c r="I65" s="426" t="e">
        <f>ROUND(F65*H65+F65,2)</f>
        <v>#REF!</v>
      </c>
      <c r="J65" s="626" t="e">
        <f>ROUND(E65*I65,2)</f>
        <v>#REF!</v>
      </c>
      <c r="K65" s="603"/>
      <c r="L65" s="643" t="s">
        <v>29440</v>
      </c>
      <c r="M65" s="632"/>
      <c r="N65" s="22"/>
    </row>
    <row r="66" spans="1:22" s="39" customFormat="1" ht="65.45" customHeight="1" outlineLevel="2" x14ac:dyDescent="0.25">
      <c r="A66" s="317" t="s">
        <v>16688</v>
      </c>
      <c r="B66" s="422" t="str">
        <f>VLOOKUP(C66,'SNP1.24+CHU192+DER12.23+FD1.24'!$A$2:$C$50000,2, FALSE)</f>
        <v>CARGA, MANOBRA E DESCARGA DE SOLOS E MATERIAIS GRANULARES EM CAMINHÃO BASCULANTE 10 M³ - CARGA COM PÁ CARREGADEIRA (CAÇAMBA DE 1,7 A 2,8 M³ / 128 HP) E DESCARGA LIVRE (UNIDADE: M3). AF_07/2020</v>
      </c>
      <c r="C66" s="38" t="s">
        <v>11353</v>
      </c>
      <c r="D66" s="623" t="str">
        <f>VLOOKUP(C66,'SNP1.24+CHU192+DER12.23+FD1.24'!$A$2:$D$50000,3, FALSE)</f>
        <v>M3</v>
      </c>
      <c r="E66" s="624">
        <f>E65</f>
        <v>314.42939487000001</v>
      </c>
      <c r="F66" s="625" t="str">
        <f>VLOOKUP(C66,'SNP1.24+CHU192+DER12.23+FD1.24'!$A$2:$D$50000,4, FALSE)</f>
        <v>8,59</v>
      </c>
      <c r="G66" s="424">
        <f>ROUND(E66*F66,2)</f>
        <v>2700.95</v>
      </c>
      <c r="H66" s="425" t="e">
        <f>IF(K66="",$G$10,$G$9)</f>
        <v>#REF!</v>
      </c>
      <c r="I66" s="426" t="e">
        <f>ROUND(F66*H66+F66,2)</f>
        <v>#REF!</v>
      </c>
      <c r="J66" s="626" t="e">
        <f>ROUND(E66*I66,2)</f>
        <v>#REF!</v>
      </c>
      <c r="K66" s="603"/>
      <c r="L66" s="643" t="s">
        <v>29441</v>
      </c>
      <c r="M66" s="632"/>
      <c r="N66" s="22"/>
    </row>
    <row r="67" spans="1:22" s="39" customFormat="1" ht="50.45" customHeight="1" outlineLevel="2" x14ac:dyDescent="0.25">
      <c r="A67" s="317" t="s">
        <v>29422</v>
      </c>
      <c r="B67" s="422" t="str">
        <f>VLOOKUP(C67,'SNP1.24+CHU192+DER12.23+FD1.24'!$A$2:$C$50000,2, FALSE)</f>
        <v>TRANSPORTE COM CAMINHÃO BASCULANTE DE 10 M³, EM VIA URBANA PAVIMENTADA, DMT ATÉ 30 KM (UNIDADE: M3XKM). AF_07/2020</v>
      </c>
      <c r="C67" s="38" t="s">
        <v>6023</v>
      </c>
      <c r="D67" s="623" t="str">
        <f>VLOOKUP(C67,'SNP1.24+CHU192+DER12.23+FD1.24'!$A$2:$D$50000,3, FALSE)</f>
        <v>M3XKM</v>
      </c>
      <c r="E67" s="624">
        <f>E65*$D$10</f>
        <v>3248.0556490071003</v>
      </c>
      <c r="F67" s="625" t="str">
        <f>VLOOKUP(C67,'SNP1.24+CHU192+DER12.23+FD1.24'!$A$2:$D$50000,4, FALSE)</f>
        <v>2,49</v>
      </c>
      <c r="G67" s="424">
        <f>ROUND(E67*F67,2)</f>
        <v>8087.66</v>
      </c>
      <c r="H67" s="425" t="e">
        <f>IF(K67="",$G$10,$G$9)</f>
        <v>#REF!</v>
      </c>
      <c r="I67" s="426" t="e">
        <f>ROUND(F67*H67+F67,2)</f>
        <v>#REF!</v>
      </c>
      <c r="J67" s="626" t="e">
        <f>ROUND(E67*I67,2)</f>
        <v>#REF!</v>
      </c>
      <c r="K67" s="603"/>
      <c r="L67" s="643" t="s">
        <v>29442</v>
      </c>
      <c r="M67" s="632"/>
      <c r="N67" s="22"/>
    </row>
    <row r="68" spans="1:22" s="40" customFormat="1" ht="12.75" outlineLevel="1" thickBot="1" x14ac:dyDescent="0.25">
      <c r="A68" s="318"/>
      <c r="B68" s="10" t="s">
        <v>9</v>
      </c>
      <c r="C68" s="11"/>
      <c r="D68" s="12"/>
      <c r="E68" s="13"/>
      <c r="F68" s="13"/>
      <c r="G68" s="147">
        <f>SUM(G65:G67)</f>
        <v>31368.010000000002</v>
      </c>
      <c r="H68" s="148"/>
      <c r="I68" s="149"/>
      <c r="J68" s="150" t="e">
        <f>SUM(J65:J67)</f>
        <v>#REF!</v>
      </c>
      <c r="K68" s="185"/>
      <c r="L68" s="209"/>
      <c r="M68" s="204"/>
      <c r="N68" s="16"/>
      <c r="O68" s="39"/>
      <c r="P68" s="39"/>
      <c r="Q68" s="39"/>
      <c r="R68" s="39"/>
      <c r="S68" s="39"/>
      <c r="T68" s="39"/>
      <c r="U68" s="39"/>
      <c r="V68" s="39"/>
    </row>
    <row r="69" spans="1:22" s="34" customFormat="1" outlineLevel="1" x14ac:dyDescent="0.25">
      <c r="A69" s="319" t="s">
        <v>18526</v>
      </c>
      <c r="B69" s="627" t="s">
        <v>29417</v>
      </c>
      <c r="C69" s="628"/>
      <c r="D69" s="629"/>
      <c r="E69" s="146"/>
      <c r="F69" s="146"/>
      <c r="G69" s="5"/>
      <c r="H69" s="5"/>
      <c r="I69" s="5"/>
      <c r="J69" s="17"/>
      <c r="K69" s="145"/>
      <c r="L69" s="210"/>
      <c r="M69" s="111"/>
      <c r="N69" s="6"/>
      <c r="O69" s="39"/>
      <c r="P69" s="39"/>
      <c r="Q69" s="39"/>
      <c r="R69" s="39"/>
      <c r="S69" s="39"/>
      <c r="T69" s="39"/>
      <c r="U69" s="39"/>
      <c r="V69" s="39"/>
    </row>
    <row r="70" spans="1:22" s="39" customFormat="1" ht="30.6" customHeight="1" outlineLevel="2" x14ac:dyDescent="0.25">
      <c r="A70" s="317" t="s">
        <v>18527</v>
      </c>
      <c r="B70" s="422" t="str">
        <f>VLOOKUP(C70,'SNP1.24+CHU192+DER12.23+FD1.24'!$A$2:$C$50000,2, FALSE)</f>
        <v>LIMPEZA DE SUPERFÍCIE COM JATO DE ALTA PRESSÃO. AF_04/2019</v>
      </c>
      <c r="C70" s="38" t="s">
        <v>7772</v>
      </c>
      <c r="D70" s="623" t="str">
        <f>VLOOKUP(C70,'SNP1.24+CHU192+DER12.23+FD1.24'!$A$2:$D$50000,3, FALSE)</f>
        <v>M2</v>
      </c>
      <c r="E70" s="624">
        <f>[2]DETALHADO!$G$253</f>
        <v>16.8</v>
      </c>
      <c r="F70" s="625" t="str">
        <f>VLOOKUP(C70,'SNP1.24+CHU192+DER12.23+FD1.24'!$A$2:$D$50000,4, FALSE)</f>
        <v>2,28</v>
      </c>
      <c r="G70" s="424">
        <f t="shared" ref="G70:G75" si="4">ROUND(E70*F70,2)</f>
        <v>38.299999999999997</v>
      </c>
      <c r="H70" s="425" t="e">
        <f t="shared" ref="H70:H75" si="5">IF(K70="",$G$10,$G$9)</f>
        <v>#REF!</v>
      </c>
      <c r="I70" s="426" t="e">
        <f t="shared" ref="I70:I75" si="6">ROUND(F70*H70+F70,2)</f>
        <v>#REF!</v>
      </c>
      <c r="J70" s="626" t="e">
        <f t="shared" ref="J70:J75" si="7">ROUND(E70*I70,2)</f>
        <v>#REF!</v>
      </c>
      <c r="K70" s="603"/>
      <c r="L70" s="643" t="s">
        <v>18501</v>
      </c>
      <c r="M70" s="632"/>
      <c r="N70" s="22"/>
    </row>
    <row r="71" spans="1:22" s="39" customFormat="1" ht="36.6" customHeight="1" outlineLevel="2" x14ac:dyDescent="0.25">
      <c r="A71" s="317" t="s">
        <v>18528</v>
      </c>
      <c r="B71" s="422" t="str">
        <f>VLOOKUP(C71,'SNP1.24+CHU192+DER12.23+FD1.24'!$A$2:$C$50000,2, FALSE)</f>
        <v>ENCHIMENTO DE BRITA PARA DRENO, LANÇAMENTO MECANIZADO. AF_07/2021</v>
      </c>
      <c r="C71" s="38" t="s">
        <v>8850</v>
      </c>
      <c r="D71" s="623" t="str">
        <f>VLOOKUP(C71,'SNP1.24+CHU192+DER12.23+FD1.24'!$A$2:$D$50000,3, FALSE)</f>
        <v>M3</v>
      </c>
      <c r="E71" s="624">
        <f>[2]DETALHADO!$G$249</f>
        <v>154.06669025799999</v>
      </c>
      <c r="F71" s="625" t="str">
        <f>VLOOKUP(C71,'SNP1.24+CHU192+DER12.23+FD1.24'!$A$2:$D$50000,4, FALSE)</f>
        <v>102,53</v>
      </c>
      <c r="G71" s="424">
        <f t="shared" si="4"/>
        <v>15796.46</v>
      </c>
      <c r="H71" s="425" t="e">
        <f t="shared" si="5"/>
        <v>#REF!</v>
      </c>
      <c r="I71" s="426" t="e">
        <f t="shared" si="6"/>
        <v>#REF!</v>
      </c>
      <c r="J71" s="626" t="e">
        <f t="shared" si="7"/>
        <v>#REF!</v>
      </c>
      <c r="K71" s="603"/>
      <c r="L71" s="643" t="s">
        <v>29443</v>
      </c>
      <c r="M71" s="632"/>
      <c r="N71" s="22"/>
    </row>
    <row r="72" spans="1:22" s="39" customFormat="1" ht="48" outlineLevel="2" x14ac:dyDescent="0.25">
      <c r="A72" s="317" t="s">
        <v>18529</v>
      </c>
      <c r="B72" s="422" t="str">
        <f>VLOOKUP(C72,'SNP1.24+CHU192+DER12.23+FD1.24'!$A$2:$C$50000,2, FALSE)</f>
        <v xml:space="preserve">TUBO DRENO, CORRUGADO, ESPIRALADO, FLEXIVEL, PERFURADO, EM POLIETILENO DE ALTA DENSIDADE (PEAD), DN 65 MM, (2 1/2") PARA DRENAGEM - EM ROLO (NORMA DNIT 093/2006 - EM)                                                                                                                                                                                                                                                                                                                                    </v>
      </c>
      <c r="C72" s="38">
        <v>38051</v>
      </c>
      <c r="D72" s="623" t="str">
        <f>VLOOKUP(C72,'SNP1.24+CHU192+DER12.23+FD1.24'!$A$2:$D$50000,3, FALSE)</f>
        <v xml:space="preserve">M     </v>
      </c>
      <c r="E72" s="624">
        <f>[2]DETALHADO!$G$252</f>
        <v>48.5</v>
      </c>
      <c r="F72" s="625" t="str">
        <f>VLOOKUP(C72,'SNP1.24+CHU192+DER12.23+FD1.24'!$A$2:$D$50000,4, FALSE)</f>
        <v>7,49</v>
      </c>
      <c r="G72" s="424">
        <f t="shared" si="4"/>
        <v>363.27</v>
      </c>
      <c r="H72" s="425" t="e">
        <f t="shared" si="5"/>
        <v>#REF!</v>
      </c>
      <c r="I72" s="426" t="e">
        <f t="shared" si="6"/>
        <v>#REF!</v>
      </c>
      <c r="J72" s="626" t="e">
        <f t="shared" si="7"/>
        <v>#REF!</v>
      </c>
      <c r="K72" s="603"/>
      <c r="L72" s="643" t="s">
        <v>18501</v>
      </c>
      <c r="M72" s="632"/>
      <c r="N72" s="22"/>
    </row>
    <row r="73" spans="1:22" s="39" customFormat="1" ht="49.9" customHeight="1" outlineLevel="2" x14ac:dyDescent="0.25">
      <c r="A73" s="317" t="s">
        <v>18530</v>
      </c>
      <c r="B73" s="422" t="str">
        <f>VLOOKUP(C73,'SNP1.24+CHU192+DER12.23+FD1.24'!$A$2:$C$50000,2, FALSE)</f>
        <v>GEOTÊXTIL NÃO TECIDO 100% POLIÉSTER, RESISTÊNCIA A TRAÇÃO DE 9 KN/M (RT - 9), INSTALADO EM DRENO - FORNECIMENTO E INSTALAÇÃO. AF_07/2021</v>
      </c>
      <c r="C73" s="38" t="s">
        <v>8842</v>
      </c>
      <c r="D73" s="623" t="str">
        <f>VLOOKUP(C73,'SNP1.24+CHU192+DER12.23+FD1.24'!$A$2:$D$50000,3, FALSE)</f>
        <v>M2</v>
      </c>
      <c r="E73" s="624">
        <f>[2]DETALHADO!$G$259</f>
        <v>1804.0682002455574</v>
      </c>
      <c r="F73" s="625" t="str">
        <f>VLOOKUP(C73,'SNP1.24+CHU192+DER12.23+FD1.24'!$A$2:$D$50000,4, FALSE)</f>
        <v>10,02</v>
      </c>
      <c r="G73" s="424">
        <f t="shared" si="4"/>
        <v>18076.759999999998</v>
      </c>
      <c r="H73" s="425" t="e">
        <f t="shared" si="5"/>
        <v>#REF!</v>
      </c>
      <c r="I73" s="426" t="e">
        <f t="shared" si="6"/>
        <v>#REF!</v>
      </c>
      <c r="J73" s="626" t="e">
        <f t="shared" si="7"/>
        <v>#REF!</v>
      </c>
      <c r="K73" s="603"/>
      <c r="L73" s="643" t="s">
        <v>29443</v>
      </c>
      <c r="M73" s="632"/>
      <c r="N73" s="22"/>
    </row>
    <row r="74" spans="1:22" s="39" customFormat="1" ht="49.9" customHeight="1" outlineLevel="2" x14ac:dyDescent="0.25">
      <c r="A74" s="317" t="s">
        <v>18531</v>
      </c>
      <c r="B74" s="422" t="str">
        <f>VLOOKUP(C74,'SNP1.24+CHU192+DER12.23+FD1.24'!$A$2:$C$50000,2, FALSE)</f>
        <v>GRAUTE FGK=30 MPA; TRAÇO 1:0,9:1,2:0,6 (EM MASSA SECA DE CIMENTO/ AREIA GROSSA/ BRITA 0/ ADITIVO) - PREPARO MECÂNICO COM BETONEIRA 400 L. AF_09/2021</v>
      </c>
      <c r="C74" s="38" t="s">
        <v>3299</v>
      </c>
      <c r="D74" s="623" t="str">
        <f>VLOOKUP(C74,'SNP1.24+CHU192+DER12.23+FD1.24'!$A$2:$D$50000,3, FALSE)</f>
        <v>M3</v>
      </c>
      <c r="E74" s="624">
        <f>[2]DETALHADO!$G$257/1000</f>
        <v>0.10602875205865551</v>
      </c>
      <c r="F74" s="625" t="str">
        <f>VLOOKUP(C74,'SNP1.24+CHU192+DER12.23+FD1.24'!$A$2:$D$50000,4, FALSE)</f>
        <v>598,57</v>
      </c>
      <c r="G74" s="424">
        <f t="shared" si="4"/>
        <v>63.47</v>
      </c>
      <c r="H74" s="425" t="e">
        <f t="shared" si="5"/>
        <v>#REF!</v>
      </c>
      <c r="I74" s="426" t="e">
        <f t="shared" si="6"/>
        <v>#REF!</v>
      </c>
      <c r="J74" s="626" t="e">
        <f t="shared" si="7"/>
        <v>#REF!</v>
      </c>
      <c r="K74" s="603"/>
      <c r="L74" s="643" t="s">
        <v>18520</v>
      </c>
      <c r="M74" s="632"/>
      <c r="N74" s="22"/>
    </row>
    <row r="75" spans="1:22" s="39" customFormat="1" ht="42.6" customHeight="1" outlineLevel="2" x14ac:dyDescent="0.25">
      <c r="A75" s="317" t="s">
        <v>18532</v>
      </c>
      <c r="B75" s="422" t="str">
        <f>VLOOKUP(C75,'SNP1.24+CHU192+DER12.23+FD1.24'!$A$2:$C$50000,2, FALSE)</f>
        <v xml:space="preserve">JUNTA DILATACAO ELASTICA PARA CONCRETO (FUGENBAND) O-22, ATE 30 MCA                                                                                                                                                                                                                                                                                                                                                                                                                                       </v>
      </c>
      <c r="C75" s="38">
        <v>3681</v>
      </c>
      <c r="D75" s="623" t="str">
        <f>VLOOKUP(C75,'SNP1.24+CHU192+DER12.23+FD1.24'!$A$2:$D$50000,3, FALSE)</f>
        <v xml:space="preserve">M     </v>
      </c>
      <c r="E75" s="624">
        <f>[2]DETALHADO!$G$258</f>
        <v>40.134</v>
      </c>
      <c r="F75" s="625" t="str">
        <f>VLOOKUP(C75,'SNP1.24+CHU192+DER12.23+FD1.24'!$A$2:$D$50000,4, FALSE)</f>
        <v>128,78</v>
      </c>
      <c r="G75" s="424">
        <f t="shared" si="4"/>
        <v>5168.46</v>
      </c>
      <c r="H75" s="425" t="e">
        <f t="shared" si="5"/>
        <v>#REF!</v>
      </c>
      <c r="I75" s="426" t="e">
        <f t="shared" si="6"/>
        <v>#REF!</v>
      </c>
      <c r="J75" s="626" t="e">
        <f t="shared" si="7"/>
        <v>#REF!</v>
      </c>
      <c r="K75" s="603"/>
      <c r="L75" s="643" t="s">
        <v>18505</v>
      </c>
      <c r="M75" s="632"/>
      <c r="N75" s="22"/>
    </row>
    <row r="76" spans="1:22" s="40" customFormat="1" ht="12.75" outlineLevel="1" thickBot="1" x14ac:dyDescent="0.25">
      <c r="A76" s="318"/>
      <c r="B76" s="10" t="s">
        <v>9</v>
      </c>
      <c r="C76" s="11"/>
      <c r="D76" s="12"/>
      <c r="E76" s="13"/>
      <c r="F76" s="13"/>
      <c r="G76" s="147">
        <f>SUM(G70:G75)</f>
        <v>39506.719999999994</v>
      </c>
      <c r="H76" s="148"/>
      <c r="I76" s="149"/>
      <c r="J76" s="150" t="e">
        <f>SUM(J70:J75)</f>
        <v>#REF!</v>
      </c>
      <c r="K76" s="185"/>
      <c r="L76" s="209"/>
      <c r="M76" s="204"/>
      <c r="N76" s="16"/>
      <c r="O76" s="39"/>
      <c r="P76" s="39"/>
      <c r="Q76" s="39"/>
      <c r="R76" s="39"/>
      <c r="S76" s="39"/>
      <c r="T76" s="39"/>
      <c r="U76" s="39"/>
      <c r="V76" s="39"/>
    </row>
    <row r="77" spans="1:22" s="34" customFormat="1" ht="14.45" customHeight="1" outlineLevel="1" x14ac:dyDescent="0.25">
      <c r="A77" s="319" t="s">
        <v>18534</v>
      </c>
      <c r="B77" s="627" t="s">
        <v>29415</v>
      </c>
      <c r="C77" s="628"/>
      <c r="D77" s="629"/>
      <c r="E77" s="146"/>
      <c r="F77" s="146"/>
      <c r="G77" s="5"/>
      <c r="H77" s="5"/>
      <c r="I77" s="5"/>
      <c r="J77" s="17"/>
      <c r="K77" s="145"/>
      <c r="L77" s="210"/>
      <c r="M77" s="111"/>
      <c r="N77" s="6"/>
      <c r="O77" s="39"/>
      <c r="P77" s="39"/>
      <c r="Q77" s="39"/>
      <c r="R77" s="39"/>
      <c r="S77" s="39"/>
      <c r="T77" s="39"/>
      <c r="U77" s="39"/>
      <c r="V77" s="39"/>
    </row>
    <row r="78" spans="1:22" s="39" customFormat="1" ht="39" customHeight="1" outlineLevel="2" x14ac:dyDescent="0.25">
      <c r="A78" s="317" t="s">
        <v>18535</v>
      </c>
      <c r="B78" s="422" t="str">
        <f>VLOOKUP(C78,'SNP1.24+CHU192+DER12.23+FD1.24'!$A$2:$C$50000,2, FALSE)</f>
        <v>FABRICAÇÃO, MONTAGEM E DESMONTAGEM DE FÔRMA PARA SAPATA, EM CHAPA DE MADEIRA COMPENSADA RESINADA, E=17 MM, 2 UTILIZAÇÕES. AF_01/2024</v>
      </c>
      <c r="C78" s="38" t="s">
        <v>3200</v>
      </c>
      <c r="D78" s="623" t="str">
        <f>VLOOKUP(C78,'SNP1.24+CHU192+DER12.23+FD1.24'!$A$2:$D$50000,3, FALSE)</f>
        <v>M2</v>
      </c>
      <c r="E78" s="624">
        <f>[2]DETALHADO!$G$255</f>
        <v>98.323893395734302</v>
      </c>
      <c r="F78" s="625" t="str">
        <f>VLOOKUP(C78,'SNP1.24+CHU192+DER12.23+FD1.24'!$A$2:$D$50000,4, FALSE)</f>
        <v>241,23</v>
      </c>
      <c r="G78" s="424">
        <f t="shared" ref="G78:G86" si="8">ROUND(E78*F78,2)</f>
        <v>23718.67</v>
      </c>
      <c r="H78" s="425" t="e">
        <f t="shared" ref="H78:H86" si="9">IF(K78="",$G$10,$G$9)</f>
        <v>#REF!</v>
      </c>
      <c r="I78" s="426" t="e">
        <f t="shared" ref="I78:I86" si="10">ROUND(F78*H78+F78,2)</f>
        <v>#REF!</v>
      </c>
      <c r="J78" s="626" t="e">
        <f t="shared" ref="J78:J86" si="11">ROUND(E78*I78,2)</f>
        <v>#REF!</v>
      </c>
      <c r="K78" s="603"/>
      <c r="L78" s="643" t="s">
        <v>18501</v>
      </c>
      <c r="M78" s="632"/>
      <c r="N78" s="22"/>
    </row>
    <row r="79" spans="1:22" s="39" customFormat="1" ht="39" customHeight="1" outlineLevel="2" x14ac:dyDescent="0.25">
      <c r="A79" s="317" t="s">
        <v>18536</v>
      </c>
      <c r="B79" s="422" t="str">
        <f>VLOOKUP(C79,'SNP1.24+CHU192+DER12.23+FD1.24'!$A$2:$C$50000,2, FALSE)</f>
        <v>FABRICAÇÃO, MONTAGEM E DESMONTAGEM DE FÔRMA PARA SAPATA, EM MADEIRA SERRADA, E=25 MM, 4 UTILIZAÇÕES. AF_01/2024</v>
      </c>
      <c r="C79" s="38" t="s">
        <v>3197</v>
      </c>
      <c r="D79" s="623" t="str">
        <f>VLOOKUP(C79,'SNP1.24+CHU192+DER12.23+FD1.24'!$A$2:$D$50000,3, FALSE)</f>
        <v>M2</v>
      </c>
      <c r="E79" s="624">
        <f>[2]DETALHADO!$G$256</f>
        <v>109.73977172282487</v>
      </c>
      <c r="F79" s="625" t="str">
        <f>VLOOKUP(C79,'SNP1.24+CHU192+DER12.23+FD1.24'!$A$2:$D$50000,4, FALSE)</f>
        <v>134,81</v>
      </c>
      <c r="G79" s="424">
        <f t="shared" si="8"/>
        <v>14794.02</v>
      </c>
      <c r="H79" s="425" t="e">
        <f t="shared" si="9"/>
        <v>#REF!</v>
      </c>
      <c r="I79" s="426" t="e">
        <f t="shared" si="10"/>
        <v>#REF!</v>
      </c>
      <c r="J79" s="626" t="e">
        <f t="shared" si="11"/>
        <v>#REF!</v>
      </c>
      <c r="K79" s="603"/>
      <c r="L79" s="643" t="s">
        <v>18501</v>
      </c>
      <c r="M79" s="632"/>
      <c r="N79" s="22"/>
    </row>
    <row r="80" spans="1:22" s="39" customFormat="1" ht="40.15" customHeight="1" outlineLevel="2" x14ac:dyDescent="0.25">
      <c r="A80" s="317" t="s">
        <v>18537</v>
      </c>
      <c r="B80" s="422" t="str">
        <f>VLOOKUP(C80,'SNP1.24+CHU192+DER12.23+FD1.24'!$A$2:$C$50000,2, FALSE)</f>
        <v>ARMAÇÃO DE PILAR OU VIGA DE ESTRUTURA CONVENCIONAL DE CONCRETO ARMADO UTILIZANDO AÇO CA-50 DE 6,3 MM - MONTAGEM. AF_06/2022</v>
      </c>
      <c r="C80" s="38" t="s">
        <v>3224</v>
      </c>
      <c r="D80" s="623" t="str">
        <f>VLOOKUP(C80,'SNP1.24+CHU192+DER12.23+FD1.24'!$A$2:$D$50000,3, FALSE)</f>
        <v>KG</v>
      </c>
      <c r="E80" s="624">
        <f>'[2]DETALHAMENTO AÇO (2)'!$C15</f>
        <v>120</v>
      </c>
      <c r="F80" s="625" t="str">
        <f>VLOOKUP(C80,'SNP1.24+CHU192+DER12.23+FD1.24'!$A$2:$D$50000,4, FALSE)</f>
        <v>13,04</v>
      </c>
      <c r="G80" s="424">
        <f t="shared" si="8"/>
        <v>1564.8</v>
      </c>
      <c r="H80" s="425" t="e">
        <f t="shared" si="9"/>
        <v>#REF!</v>
      </c>
      <c r="I80" s="426" t="e">
        <f t="shared" si="10"/>
        <v>#REF!</v>
      </c>
      <c r="J80" s="626" t="e">
        <f t="shared" si="11"/>
        <v>#REF!</v>
      </c>
      <c r="K80" s="603"/>
      <c r="L80" s="643" t="s">
        <v>18513</v>
      </c>
      <c r="M80" s="632"/>
      <c r="N80" s="22"/>
    </row>
    <row r="81" spans="1:22" s="39" customFormat="1" ht="36" outlineLevel="2" x14ac:dyDescent="0.25">
      <c r="A81" s="317" t="s">
        <v>18538</v>
      </c>
      <c r="B81" s="422" t="str">
        <f>VLOOKUP(C81,'SNP1.24+CHU192+DER12.23+FD1.24'!$A$2:$C$50000,2, FALSE)</f>
        <v>ARMAÇÃO DE PILAR OU VIGA DE ESTRUTURA CONVENCIONAL DE CONCRETO ARMADO UTILIZANDO AÇO CA-50 DE 8,0 MM - MONTAGEM. AF_06/2022</v>
      </c>
      <c r="C81" s="38" t="s">
        <v>3225</v>
      </c>
      <c r="D81" s="623" t="str">
        <f>VLOOKUP(C81,'SNP1.24+CHU192+DER12.23+FD1.24'!$A$2:$D$50000,3, FALSE)</f>
        <v>KG</v>
      </c>
      <c r="E81" s="624">
        <f>'[2]DETALHAMENTO AÇO (2)'!$C16</f>
        <v>5989</v>
      </c>
      <c r="F81" s="625" t="str">
        <f>VLOOKUP(C81,'SNP1.24+CHU192+DER12.23+FD1.24'!$A$2:$D$50000,4, FALSE)</f>
        <v>12,11</v>
      </c>
      <c r="G81" s="424">
        <f t="shared" si="8"/>
        <v>72526.789999999994</v>
      </c>
      <c r="H81" s="425" t="e">
        <f t="shared" si="9"/>
        <v>#REF!</v>
      </c>
      <c r="I81" s="426" t="e">
        <f t="shared" si="10"/>
        <v>#REF!</v>
      </c>
      <c r="J81" s="626" t="e">
        <f t="shared" si="11"/>
        <v>#REF!</v>
      </c>
      <c r="K81" s="603"/>
      <c r="L81" s="643" t="s">
        <v>18513</v>
      </c>
      <c r="M81" s="632"/>
      <c r="N81" s="22"/>
    </row>
    <row r="82" spans="1:22" s="39" customFormat="1" ht="40.15" customHeight="1" outlineLevel="2" x14ac:dyDescent="0.25">
      <c r="A82" s="317" t="s">
        <v>29423</v>
      </c>
      <c r="B82" s="422" t="str">
        <f>VLOOKUP(C82,'SNP1.24+CHU192+DER12.23+FD1.24'!$A$2:$C$50000,2, FALSE)</f>
        <v>ARMAÇÃO DE PILAR OU VIGA DE ESTRUTURA CONVENCIONAL DE CONCRETO ARMADO UTILIZANDO AÇO CA-50 DE 10,0 MM - MONTAGEM. AF_06/2022</v>
      </c>
      <c r="C82" s="38" t="s">
        <v>3226</v>
      </c>
      <c r="D82" s="623" t="str">
        <f>VLOOKUP(C82,'SNP1.24+CHU192+DER12.23+FD1.24'!$A$2:$D$50000,3, FALSE)</f>
        <v>KG</v>
      </c>
      <c r="E82" s="624">
        <f>'[2]DETALHAMENTO AÇO (2)'!$C17</f>
        <v>1333</v>
      </c>
      <c r="F82" s="625" t="str">
        <f>VLOOKUP(C82,'SNP1.24+CHU192+DER12.23+FD1.24'!$A$2:$D$50000,4, FALSE)</f>
        <v>10,72</v>
      </c>
      <c r="G82" s="424">
        <f t="shared" si="8"/>
        <v>14289.76</v>
      </c>
      <c r="H82" s="425" t="e">
        <f t="shared" si="9"/>
        <v>#REF!</v>
      </c>
      <c r="I82" s="426" t="e">
        <f t="shared" si="10"/>
        <v>#REF!</v>
      </c>
      <c r="J82" s="626" t="e">
        <f t="shared" si="11"/>
        <v>#REF!</v>
      </c>
      <c r="K82" s="603"/>
      <c r="L82" s="643" t="s">
        <v>18513</v>
      </c>
      <c r="M82" s="632"/>
      <c r="N82" s="22"/>
    </row>
    <row r="83" spans="1:22" s="39" customFormat="1" ht="36" outlineLevel="2" x14ac:dyDescent="0.25">
      <c r="A83" s="317" t="s">
        <v>29424</v>
      </c>
      <c r="B83" s="422" t="str">
        <f>VLOOKUP(C83,'SNP1.24+CHU192+DER12.23+FD1.24'!$A$2:$C$50000,2, FALSE)</f>
        <v>ARMAÇÃO DE PILAR OU VIGA DE ESTRUTURA CONVENCIONAL DE CONCRETO ARMADO UTILIZANDO AÇO CA-50 DE 12,5 MM - MONTAGEM. AF_06/2022</v>
      </c>
      <c r="C83" s="38" t="s">
        <v>3227</v>
      </c>
      <c r="D83" s="623" t="str">
        <f>VLOOKUP(C83,'SNP1.24+CHU192+DER12.23+FD1.24'!$A$2:$D$50000,3, FALSE)</f>
        <v>KG</v>
      </c>
      <c r="E83" s="624">
        <f>'[2]DETALHAMENTO AÇO (2)'!$C18</f>
        <v>131</v>
      </c>
      <c r="F83" s="625" t="str">
        <f>VLOOKUP(C83,'SNP1.24+CHU192+DER12.23+FD1.24'!$A$2:$D$50000,4, FALSE)</f>
        <v>8,97</v>
      </c>
      <c r="G83" s="424">
        <f t="shared" si="8"/>
        <v>1175.07</v>
      </c>
      <c r="H83" s="425" t="e">
        <f t="shared" si="9"/>
        <v>#REF!</v>
      </c>
      <c r="I83" s="426" t="e">
        <f t="shared" si="10"/>
        <v>#REF!</v>
      </c>
      <c r="J83" s="626" t="e">
        <f t="shared" si="11"/>
        <v>#REF!</v>
      </c>
      <c r="K83" s="603"/>
      <c r="L83" s="643" t="s">
        <v>18513</v>
      </c>
      <c r="M83" s="632"/>
      <c r="N83" s="22"/>
    </row>
    <row r="84" spans="1:22" s="39" customFormat="1" ht="36" outlineLevel="2" x14ac:dyDescent="0.25">
      <c r="A84" s="317" t="s">
        <v>29425</v>
      </c>
      <c r="B84" s="422" t="str">
        <f>VLOOKUP(C84,'SNP1.24+CHU192+DER12.23+FD1.24'!$A$2:$C$50000,2, FALSE)</f>
        <v>ARMAÇÃO DE PILAR OU VIGA DE ESTRUTURA CONVENCIONAL DE CONCRETO ARMADO UTILIZANDO AÇO CA-50 DE 16,0 MM - MONTAGEM. AF_06/2022</v>
      </c>
      <c r="C84" s="38" t="s">
        <v>3228</v>
      </c>
      <c r="D84" s="623" t="str">
        <f>VLOOKUP(C84,'SNP1.24+CHU192+DER12.23+FD1.24'!$A$2:$D$50000,3, FALSE)</f>
        <v>KG</v>
      </c>
      <c r="E84" s="624">
        <f>'[2]DETALHAMENTO AÇO (2)'!$C19</f>
        <v>3815</v>
      </c>
      <c r="F84" s="625" t="str">
        <f>VLOOKUP(C84,'SNP1.24+CHU192+DER12.23+FD1.24'!$A$2:$D$50000,4, FALSE)</f>
        <v>8,64</v>
      </c>
      <c r="G84" s="424">
        <f t="shared" si="8"/>
        <v>32961.599999999999</v>
      </c>
      <c r="H84" s="425" t="e">
        <f t="shared" si="9"/>
        <v>#REF!</v>
      </c>
      <c r="I84" s="426" t="e">
        <f t="shared" si="10"/>
        <v>#REF!</v>
      </c>
      <c r="J84" s="626" t="e">
        <f t="shared" si="11"/>
        <v>#REF!</v>
      </c>
      <c r="K84" s="603"/>
      <c r="L84" s="643" t="s">
        <v>18513</v>
      </c>
      <c r="M84" s="632"/>
      <c r="N84" s="22"/>
    </row>
    <row r="85" spans="1:22" s="39" customFormat="1" ht="49.15" customHeight="1" outlineLevel="2" x14ac:dyDescent="0.25">
      <c r="A85" s="317" t="s">
        <v>29426</v>
      </c>
      <c r="B85" s="422" t="str">
        <f>VLOOKUP(C85,'SNP1.24+CHU192+DER12.23+FD1.24'!$A$2:$C$50000,2, FALSE)</f>
        <v xml:space="preserve">CONCRETO USINADO BOMBEAVEL, CLASSE DE RESISTENCIA C40, BRITA 0 E 1, SLUMP = 100 +/- 20 MM, COM BOMBEAMENTO (DISPONIBILIZACAO DE BOMBA), SEM O LANCAMENTO (NBR 8953)                                                                                                                                                                                                                                                                                                                                       </v>
      </c>
      <c r="C85" s="38">
        <v>34479</v>
      </c>
      <c r="D85" s="623" t="str">
        <f>VLOOKUP(C85,'SNP1.24+CHU192+DER12.23+FD1.24'!$A$2:$D$50000,3, FALSE)</f>
        <v xml:space="preserve">M3    </v>
      </c>
      <c r="E85" s="624">
        <f>[2]DETALHADO!$G$251</f>
        <v>164.18697356000001</v>
      </c>
      <c r="F85" s="625" t="str">
        <f>VLOOKUP(C85,'SNP1.24+CHU192+DER12.23+FD1.24'!$A$2:$D$50000,4, FALSE)</f>
        <v>529,25</v>
      </c>
      <c r="G85" s="424">
        <f t="shared" si="8"/>
        <v>86895.96</v>
      </c>
      <c r="H85" s="425" t="e">
        <f t="shared" si="9"/>
        <v>#REF!</v>
      </c>
      <c r="I85" s="426" t="e">
        <f t="shared" si="10"/>
        <v>#REF!</v>
      </c>
      <c r="J85" s="626" t="e">
        <f t="shared" si="11"/>
        <v>#REF!</v>
      </c>
      <c r="K85" s="603"/>
      <c r="L85" s="643" t="s">
        <v>18501</v>
      </c>
      <c r="M85" s="632"/>
      <c r="N85" s="22"/>
    </row>
    <row r="86" spans="1:22" s="39" customFormat="1" ht="45" customHeight="1" outlineLevel="2" x14ac:dyDescent="0.25">
      <c r="A86" s="317" t="s">
        <v>29427</v>
      </c>
      <c r="B86" s="422" t="str">
        <f>VLOOKUP(C86,'SNP1.24+CHU192+DER12.23+FD1.24'!$A$2:$C$50000,2, FALSE)</f>
        <v>LANÇAMENTO COM USO DE BOMBA, ADENSAMENTO E ACABAMENTO DE CONCRETO EM ESTRUTURAS. AF_02/2022</v>
      </c>
      <c r="C86" s="38" t="s">
        <v>12933</v>
      </c>
      <c r="D86" s="623" t="str">
        <f>VLOOKUP(C86,'SNP1.24+CHU192+DER12.23+FD1.24'!$A$2:$D$50000,3, FALSE)</f>
        <v>M3</v>
      </c>
      <c r="E86" s="624">
        <f>E85</f>
        <v>164.18697356000001</v>
      </c>
      <c r="F86" s="625" t="str">
        <f>VLOOKUP(C86,'SNP1.24+CHU192+DER12.23+FD1.24'!$A$2:$D$50000,4, FALSE)</f>
        <v>47,37</v>
      </c>
      <c r="G86" s="424">
        <f t="shared" si="8"/>
        <v>7777.54</v>
      </c>
      <c r="H86" s="425" t="e">
        <f t="shared" si="9"/>
        <v>#REF!</v>
      </c>
      <c r="I86" s="426" t="e">
        <f t="shared" si="10"/>
        <v>#REF!</v>
      </c>
      <c r="J86" s="626" t="e">
        <f t="shared" si="11"/>
        <v>#REF!</v>
      </c>
      <c r="K86" s="603"/>
      <c r="L86" s="643" t="s">
        <v>18514</v>
      </c>
      <c r="M86" s="632"/>
      <c r="N86" s="22"/>
    </row>
    <row r="87" spans="1:22" s="40" customFormat="1" ht="12.75" outlineLevel="1" thickBot="1" x14ac:dyDescent="0.25">
      <c r="A87" s="318"/>
      <c r="B87" s="10" t="s">
        <v>9</v>
      </c>
      <c r="C87" s="11"/>
      <c r="D87" s="12"/>
      <c r="E87" s="13"/>
      <c r="F87" s="13"/>
      <c r="G87" s="147">
        <f>SUM(G58:G62)</f>
        <v>175169.98</v>
      </c>
      <c r="H87" s="148"/>
      <c r="I87" s="149"/>
      <c r="J87" s="150" t="e">
        <f>SUM(J58:J62)</f>
        <v>#REF!</v>
      </c>
      <c r="K87" s="185"/>
      <c r="L87" s="209"/>
      <c r="M87" s="204"/>
      <c r="N87" s="16"/>
      <c r="O87" s="39"/>
      <c r="P87" s="39"/>
      <c r="Q87" s="39"/>
      <c r="R87" s="39"/>
      <c r="S87" s="39"/>
      <c r="T87" s="39"/>
      <c r="U87" s="39"/>
      <c r="V87" s="39"/>
    </row>
    <row r="88" spans="1:22" s="34" customFormat="1" ht="14.45" customHeight="1" outlineLevel="1" x14ac:dyDescent="0.25">
      <c r="A88" s="319" t="s">
        <v>18539</v>
      </c>
      <c r="B88" s="627" t="s">
        <v>29416</v>
      </c>
      <c r="C88" s="628"/>
      <c r="D88" s="629"/>
      <c r="E88" s="146"/>
      <c r="F88" s="146"/>
      <c r="G88" s="5"/>
      <c r="H88" s="5"/>
      <c r="I88" s="5"/>
      <c r="J88" s="17"/>
      <c r="K88" s="145"/>
      <c r="L88" s="210"/>
      <c r="M88" s="111"/>
      <c r="N88" s="6"/>
      <c r="O88" s="39"/>
      <c r="P88" s="39"/>
      <c r="Q88" s="39"/>
      <c r="R88" s="39"/>
      <c r="S88" s="39"/>
      <c r="T88" s="39"/>
      <c r="U88" s="39"/>
      <c r="V88" s="39"/>
    </row>
    <row r="89" spans="1:22" s="39" customFormat="1" ht="39" customHeight="1" outlineLevel="2" x14ac:dyDescent="0.25">
      <c r="A89" s="317" t="s">
        <v>18540</v>
      </c>
      <c r="B89" s="422" t="str">
        <f>VLOOKUP(C89,'SNP1.24+CHU192+DER12.23+FD1.24'!$A$2:$C$50000,2, FALSE)</f>
        <v>FABRICAÇÃO, MONTAGEM E DESMONTAGEM DE FÔRMA PARA SAPATA, EM CHAPA DE MADEIRA COMPENSADA RESINADA, E=17 MM, 2 UTILIZAÇÕES. AF_01/2024</v>
      </c>
      <c r="C89" s="38" t="s">
        <v>3200</v>
      </c>
      <c r="D89" s="623" t="str">
        <f>VLOOKUP(C89,'SNP1.24+CHU192+DER12.23+FD1.24'!$A$2:$D$50000,3, FALSE)</f>
        <v>M2</v>
      </c>
      <c r="E89" s="624">
        <f>[2]DETALHADO!$G$267</f>
        <v>67.258308037000148</v>
      </c>
      <c r="F89" s="625" t="str">
        <f>VLOOKUP(C89,'SNP1.24+CHU192+DER12.23+FD1.24'!$A$2:$D$50000,4, FALSE)</f>
        <v>241,23</v>
      </c>
      <c r="G89" s="424">
        <f>ROUND(E89*F89,2)</f>
        <v>16224.72</v>
      </c>
      <c r="H89" s="425" t="e">
        <f>IF(K89="",$G$10,$G$9)</f>
        <v>#REF!</v>
      </c>
      <c r="I89" s="426" t="e">
        <f>ROUND(F89*H89+F89,2)</f>
        <v>#REF!</v>
      </c>
      <c r="J89" s="626" t="e">
        <f>ROUND(E89*I89,2)</f>
        <v>#REF!</v>
      </c>
      <c r="K89" s="603"/>
      <c r="L89" s="643" t="s">
        <v>18501</v>
      </c>
      <c r="M89" s="632"/>
      <c r="N89" s="22"/>
    </row>
    <row r="90" spans="1:22" s="39" customFormat="1" ht="39" customHeight="1" outlineLevel="2" x14ac:dyDescent="0.25">
      <c r="A90" s="317" t="s">
        <v>29428</v>
      </c>
      <c r="B90" s="422" t="str">
        <f>VLOOKUP(C90,'SNP1.24+CHU192+DER12.23+FD1.24'!$A$2:$C$50000,2, FALSE)</f>
        <v>FABRICAÇÃO, MONTAGEM E DESMONTAGEM DE FÔRMA PARA SAPATA, EM MADEIRA SERRADA, E=25 MM, 4 UTILIZAÇÕES. AF_01/2024</v>
      </c>
      <c r="C90" s="38" t="s">
        <v>3197</v>
      </c>
      <c r="D90" s="623" t="str">
        <f>VLOOKUP(C90,'SNP1.24+CHU192+DER12.23+FD1.24'!$A$2:$D$50000,3, FALSE)</f>
        <v>M2</v>
      </c>
      <c r="E90" s="624">
        <f>[2]DETALHADO!$G$268</f>
        <v>110.93830803700016</v>
      </c>
      <c r="F90" s="625" t="str">
        <f>VLOOKUP(C90,'SNP1.24+CHU192+DER12.23+FD1.24'!$A$2:$D$50000,4, FALSE)</f>
        <v>134,81</v>
      </c>
      <c r="G90" s="424">
        <f>ROUND(E90*F90,2)</f>
        <v>14955.59</v>
      </c>
      <c r="H90" s="425" t="e">
        <f>IF(K90="",$G$10,$G$9)</f>
        <v>#REF!</v>
      </c>
      <c r="I90" s="426" t="e">
        <f>ROUND(F90*H90+F90,2)</f>
        <v>#REF!</v>
      </c>
      <c r="J90" s="626" t="e">
        <f>ROUND(E90*I90,2)</f>
        <v>#REF!</v>
      </c>
      <c r="K90" s="603"/>
      <c r="L90" s="643" t="s">
        <v>18501</v>
      </c>
      <c r="M90" s="632"/>
      <c r="N90" s="22"/>
    </row>
    <row r="91" spans="1:22" s="39" customFormat="1" ht="40.15" customHeight="1" outlineLevel="2" x14ac:dyDescent="0.25">
      <c r="A91" s="317" t="s">
        <v>29429</v>
      </c>
      <c r="B91" s="422" t="str">
        <f>VLOOKUP(C91,'SNP1.24+CHU192+DER12.23+FD1.24'!$A$2:$C$50000,2, FALSE)</f>
        <v>ARMAÇÃO DE PILAR OU VIGA DE ESTRUTURA CONVENCIONAL DE CONCRETO ARMADO UTILIZANDO AÇO CA-50 DE 6,3 MM - MONTAGEM. AF_06/2022</v>
      </c>
      <c r="C91" s="38" t="s">
        <v>3224</v>
      </c>
      <c r="D91" s="623" t="str">
        <f>VLOOKUP(C91,'SNP1.24+CHU192+DER12.23+FD1.24'!$A$2:$D$50000,3, FALSE)</f>
        <v>KG</v>
      </c>
      <c r="E91" s="624">
        <f>'[2]DETALHAMENTO AÇO (2)'!$C24</f>
        <v>56</v>
      </c>
      <c r="F91" s="625" t="str">
        <f>VLOOKUP(C91,'SNP1.24+CHU192+DER12.23+FD1.24'!$A$2:$D$50000,4, FALSE)</f>
        <v>13,04</v>
      </c>
      <c r="G91" s="424">
        <f>ROUND(E91*F91,2)</f>
        <v>730.24</v>
      </c>
      <c r="H91" s="425" t="e">
        <f>IF(K91="",$G$10,$G$9)</f>
        <v>#REF!</v>
      </c>
      <c r="I91" s="426" t="e">
        <f>ROUND(F91*H91+F91,2)</f>
        <v>#REF!</v>
      </c>
      <c r="J91" s="626" t="e">
        <f>ROUND(E91*I91,2)</f>
        <v>#REF!</v>
      </c>
      <c r="K91" s="603"/>
      <c r="L91" s="643" t="s">
        <v>18513</v>
      </c>
      <c r="M91" s="632"/>
      <c r="N91" s="22"/>
    </row>
    <row r="92" spans="1:22" s="39" customFormat="1" ht="36" outlineLevel="2" x14ac:dyDescent="0.25">
      <c r="A92" s="317" t="s">
        <v>29430</v>
      </c>
      <c r="B92" s="422" t="str">
        <f>VLOOKUP(C92,'SNP1.24+CHU192+DER12.23+FD1.24'!$A$2:$C$50000,2, FALSE)</f>
        <v>ARMAÇÃO DE PILAR OU VIGA DE ESTRUTURA CONVENCIONAL DE CONCRETO ARMADO UTILIZANDO AÇO CA-50 DE 8,0 MM - MONTAGEM. AF_06/2022</v>
      </c>
      <c r="C92" s="38" t="s">
        <v>3225</v>
      </c>
      <c r="D92" s="623" t="str">
        <f>VLOOKUP(C92,'SNP1.24+CHU192+DER12.23+FD1.24'!$A$2:$D$50000,3, FALSE)</f>
        <v>KG</v>
      </c>
      <c r="E92" s="624">
        <f>'[2]DETALHAMENTO AÇO (2)'!$C25</f>
        <v>574</v>
      </c>
      <c r="F92" s="625" t="str">
        <f>VLOOKUP(C92,'SNP1.24+CHU192+DER12.23+FD1.24'!$A$2:$D$50000,4, FALSE)</f>
        <v>12,11</v>
      </c>
      <c r="G92" s="424">
        <f>ROUND(E92*F92,2)</f>
        <v>6951.14</v>
      </c>
      <c r="H92" s="425" t="e">
        <f>IF(K92="",$G$10,$G$9)</f>
        <v>#REF!</v>
      </c>
      <c r="I92" s="426" t="e">
        <f>ROUND(F92*H92+F92,2)</f>
        <v>#REF!</v>
      </c>
      <c r="J92" s="626" t="e">
        <f>ROUND(E92*I92,2)</f>
        <v>#REF!</v>
      </c>
      <c r="K92" s="603"/>
      <c r="L92" s="643" t="s">
        <v>18513</v>
      </c>
      <c r="M92" s="632"/>
      <c r="N92" s="22"/>
    </row>
    <row r="93" spans="1:22" s="39" customFormat="1" ht="40.15" customHeight="1" outlineLevel="2" x14ac:dyDescent="0.25">
      <c r="A93" s="317" t="s">
        <v>29431</v>
      </c>
      <c r="B93" s="422" t="str">
        <f>VLOOKUP(C93,'SNP1.24+CHU192+DER12.23+FD1.24'!$A$2:$C$50000,2, FALSE)</f>
        <v>ARMAÇÃO DE PILAR OU VIGA DE ESTRUTURA CONVENCIONAL DE CONCRETO ARMADO UTILIZANDO AÇO CA-50 DE 10,0 MM - MONTAGEM. AF_06/2022</v>
      </c>
      <c r="C93" s="38" t="s">
        <v>3226</v>
      </c>
      <c r="D93" s="623" t="str">
        <f>VLOOKUP(C93,'SNP1.24+CHU192+DER12.23+FD1.24'!$A$2:$D$50000,3, FALSE)</f>
        <v>KG</v>
      </c>
      <c r="E93" s="624">
        <f>'[2]DETALHAMENTO AÇO (2)'!$C26</f>
        <v>28</v>
      </c>
      <c r="F93" s="625" t="str">
        <f>VLOOKUP(C93,'SNP1.24+CHU192+DER12.23+FD1.24'!$A$2:$D$50000,4, FALSE)</f>
        <v>10,72</v>
      </c>
      <c r="G93" s="424">
        <f t="shared" ref="G93:G98" si="12">ROUND(E93*F93,2)</f>
        <v>300.16000000000003</v>
      </c>
      <c r="H93" s="425" t="e">
        <f t="shared" ref="H93:H98" si="13">IF(K93="",$G$10,$G$9)</f>
        <v>#REF!</v>
      </c>
      <c r="I93" s="426" t="e">
        <f t="shared" ref="I93:I98" si="14">ROUND(F93*H93+F93,2)</f>
        <v>#REF!</v>
      </c>
      <c r="J93" s="626" t="e">
        <f t="shared" ref="J93:J98" si="15">ROUND(E93*I93,2)</f>
        <v>#REF!</v>
      </c>
      <c r="K93" s="603"/>
      <c r="L93" s="643" t="s">
        <v>18513</v>
      </c>
      <c r="M93" s="632"/>
      <c r="N93" s="22"/>
    </row>
    <row r="94" spans="1:22" s="39" customFormat="1" ht="36" outlineLevel="2" x14ac:dyDescent="0.25">
      <c r="A94" s="317" t="s">
        <v>29432</v>
      </c>
      <c r="B94" s="422" t="str">
        <f>VLOOKUP(C94,'SNP1.24+CHU192+DER12.23+FD1.24'!$A$2:$C$50000,2, FALSE)</f>
        <v>ARMAÇÃO DE PILAR OU VIGA DE ESTRUTURA CONVENCIONAL DE CONCRETO ARMADO UTILIZANDO AÇO CA-50 DE 12,5 MM - MONTAGEM. AF_06/2022</v>
      </c>
      <c r="C94" s="38" t="s">
        <v>3227</v>
      </c>
      <c r="D94" s="623" t="str">
        <f>VLOOKUP(C94,'SNP1.24+CHU192+DER12.23+FD1.24'!$A$2:$D$50000,3, FALSE)</f>
        <v>KG</v>
      </c>
      <c r="E94" s="624">
        <f>'[2]DETALHAMENTO AÇO (2)'!$C27</f>
        <v>0</v>
      </c>
      <c r="F94" s="625" t="str">
        <f>VLOOKUP(C94,'SNP1.24+CHU192+DER12.23+FD1.24'!$A$2:$D$50000,4, FALSE)</f>
        <v>8,97</v>
      </c>
      <c r="G94" s="424">
        <f t="shared" si="12"/>
        <v>0</v>
      </c>
      <c r="H94" s="425" t="e">
        <f t="shared" si="13"/>
        <v>#REF!</v>
      </c>
      <c r="I94" s="426" t="e">
        <f t="shared" si="14"/>
        <v>#REF!</v>
      </c>
      <c r="J94" s="626" t="e">
        <f t="shared" si="15"/>
        <v>#REF!</v>
      </c>
      <c r="K94" s="603"/>
      <c r="L94" s="643" t="s">
        <v>18513</v>
      </c>
      <c r="M94" s="632"/>
      <c r="N94" s="22"/>
    </row>
    <row r="95" spans="1:22" s="39" customFormat="1" ht="36" outlineLevel="2" x14ac:dyDescent="0.25">
      <c r="A95" s="317" t="s">
        <v>29433</v>
      </c>
      <c r="B95" s="422" t="str">
        <f>VLOOKUP(C95,'SNP1.24+CHU192+DER12.23+FD1.24'!$A$2:$C$50000,2, FALSE)</f>
        <v>ARMAÇÃO DE PILAR OU VIGA DE ESTRUTURA CONVENCIONAL DE CONCRETO ARMADO UTILIZANDO AÇO CA-50 DE 16,0 MM - MONTAGEM. AF_06/2022</v>
      </c>
      <c r="C95" s="38" t="s">
        <v>3228</v>
      </c>
      <c r="D95" s="623" t="str">
        <f>VLOOKUP(C95,'SNP1.24+CHU192+DER12.23+FD1.24'!$A$2:$D$50000,3, FALSE)</f>
        <v>KG</v>
      </c>
      <c r="E95" s="624">
        <f>'[2]DETALHAMENTO AÇO (2)'!$C28</f>
        <v>1015</v>
      </c>
      <c r="F95" s="625" t="str">
        <f>VLOOKUP(C95,'SNP1.24+CHU192+DER12.23+FD1.24'!$A$2:$D$50000,4, FALSE)</f>
        <v>8,64</v>
      </c>
      <c r="G95" s="424">
        <f t="shared" si="12"/>
        <v>8769.6</v>
      </c>
      <c r="H95" s="425" t="e">
        <f t="shared" si="13"/>
        <v>#REF!</v>
      </c>
      <c r="I95" s="426" t="e">
        <f t="shared" si="14"/>
        <v>#REF!</v>
      </c>
      <c r="J95" s="626" t="e">
        <f t="shared" si="15"/>
        <v>#REF!</v>
      </c>
      <c r="K95" s="603"/>
      <c r="L95" s="643" t="s">
        <v>18513</v>
      </c>
      <c r="M95" s="632"/>
      <c r="N95" s="22"/>
    </row>
    <row r="96" spans="1:22" s="39" customFormat="1" ht="49.15" customHeight="1" outlineLevel="2" x14ac:dyDescent="0.25">
      <c r="A96" s="317" t="s">
        <v>29434</v>
      </c>
      <c r="B96" s="422" t="str">
        <f>VLOOKUP(C96,'SNP1.24+CHU192+DER12.23+FD1.24'!$A$2:$C$50000,2, FALSE)</f>
        <v xml:space="preserve">CONCRETO USINADO BOMBEAVEL, CLASSE DE RESISTENCIA C40, BRITA 0 E 1, SLUMP = 100 +/- 20 MM, COM BOMBEAMENTO (DISPONIBILIZACAO DE BOMBA), SEM O LANCAMENTO (NBR 8953)                                                                                                                                                                                                                                                                                                                                       </v>
      </c>
      <c r="C96" s="38">
        <v>34479</v>
      </c>
      <c r="D96" s="623" t="str">
        <f>VLOOKUP(C96,'SNP1.24+CHU192+DER12.23+FD1.24'!$A$2:$D$50000,3, FALSE)</f>
        <v xml:space="preserve">M3    </v>
      </c>
      <c r="E96" s="624">
        <f>[2]DETALHADO!$G$266</f>
        <v>27.768999999999998</v>
      </c>
      <c r="F96" s="625" t="str">
        <f>VLOOKUP(C96,'SNP1.24+CHU192+DER12.23+FD1.24'!$A$2:$D$50000,4, FALSE)</f>
        <v>529,25</v>
      </c>
      <c r="G96" s="424">
        <f t="shared" si="12"/>
        <v>14696.74</v>
      </c>
      <c r="H96" s="425" t="e">
        <f t="shared" si="13"/>
        <v>#REF!</v>
      </c>
      <c r="I96" s="426" t="e">
        <f t="shared" si="14"/>
        <v>#REF!</v>
      </c>
      <c r="J96" s="626" t="e">
        <f t="shared" si="15"/>
        <v>#REF!</v>
      </c>
      <c r="K96" s="603"/>
      <c r="L96" s="643" t="s">
        <v>18501</v>
      </c>
      <c r="M96" s="632"/>
      <c r="N96" s="22"/>
    </row>
    <row r="97" spans="1:22" s="39" customFormat="1" ht="54" customHeight="1" outlineLevel="2" x14ac:dyDescent="0.25">
      <c r="A97" s="317" t="s">
        <v>29435</v>
      </c>
      <c r="B97" s="422" t="str">
        <f>VLOOKUP(C97,'SNP1.24+CHU192+DER12.23+FD1.24'!$A$2:$C$50000,2, FALSE)</f>
        <v>GUINDASTE HIDRÁULICO AUTOPROPELIDO, COM LANÇA TELESCÓPICA 28,80 M, CAPACIDADE MÁXIMA 30 T, POTÊNCIA 97 KW, TRAÇÃO 4 X 4 - MATERIAIS NA OPERAÇÃO. AF_11/2014</v>
      </c>
      <c r="C97" s="38" t="s">
        <v>2290</v>
      </c>
      <c r="D97" s="623" t="str">
        <f>VLOOKUP(C97,'SNP1.24+CHU192+DER12.23+FD1.24'!$A$2:$D$50000,3, FALSE)</f>
        <v>H</v>
      </c>
      <c r="E97" s="624">
        <f>[3]Canal!$K$4</f>
        <v>7</v>
      </c>
      <c r="F97" s="625" t="str">
        <f>VLOOKUP(C97,'SNP1.24+CHU192+DER12.23+FD1.24'!$A$2:$D$50000,4, FALSE)</f>
        <v>28,46</v>
      </c>
      <c r="G97" s="424">
        <f t="shared" si="12"/>
        <v>199.22</v>
      </c>
      <c r="H97" s="425" t="e">
        <f t="shared" si="13"/>
        <v>#REF!</v>
      </c>
      <c r="I97" s="426" t="e">
        <f t="shared" si="14"/>
        <v>#REF!</v>
      </c>
      <c r="J97" s="626" t="e">
        <f t="shared" si="15"/>
        <v>#REF!</v>
      </c>
      <c r="K97" s="603"/>
      <c r="L97" s="643" t="s">
        <v>29444</v>
      </c>
      <c r="M97" s="632"/>
      <c r="N97" s="22"/>
    </row>
    <row r="98" spans="1:22" s="39" customFormat="1" ht="36" customHeight="1" outlineLevel="2" x14ac:dyDescent="0.25">
      <c r="A98" s="317" t="s">
        <v>29436</v>
      </c>
      <c r="B98" s="422" t="str">
        <f>VLOOKUP(C98,'SNP1.24+CHU192+DER12.23+FD1.24'!$A$2:$C$50000,2, FALSE)</f>
        <v>OPERADOR DE GUINDASTE COM ENCARGOS COMPLEMENTARES</v>
      </c>
      <c r="C98" s="38" t="s">
        <v>6121</v>
      </c>
      <c r="D98" s="623" t="str">
        <f>VLOOKUP(C98,'SNP1.24+CHU192+DER12.23+FD1.24'!$A$2:$D$50000,3, FALSE)</f>
        <v>H</v>
      </c>
      <c r="E98" s="624">
        <f>E97</f>
        <v>7</v>
      </c>
      <c r="F98" s="625" t="str">
        <f>VLOOKUP(C98,'SNP1.24+CHU192+DER12.23+FD1.24'!$A$2:$D$50000,4, FALSE)</f>
        <v>25,86</v>
      </c>
      <c r="G98" s="424">
        <f t="shared" si="12"/>
        <v>181.02</v>
      </c>
      <c r="H98" s="425" t="e">
        <f t="shared" si="13"/>
        <v>#REF!</v>
      </c>
      <c r="I98" s="426" t="e">
        <f t="shared" si="14"/>
        <v>#REF!</v>
      </c>
      <c r="J98" s="626" t="e">
        <f t="shared" si="15"/>
        <v>#REF!</v>
      </c>
      <c r="K98" s="603"/>
      <c r="L98" s="643" t="s">
        <v>29444</v>
      </c>
      <c r="M98" s="632"/>
      <c r="N98" s="22"/>
    </row>
    <row r="99" spans="1:22" s="40" customFormat="1" ht="12.75" outlineLevel="1" thickBot="1" x14ac:dyDescent="0.25">
      <c r="A99" s="318"/>
      <c r="B99" s="10" t="s">
        <v>9</v>
      </c>
      <c r="C99" s="11"/>
      <c r="D99" s="12"/>
      <c r="E99" s="13"/>
      <c r="F99" s="13"/>
      <c r="G99" s="147">
        <f>SUM(G85:G86)</f>
        <v>94673.5</v>
      </c>
      <c r="H99" s="148"/>
      <c r="I99" s="149"/>
      <c r="J99" s="150" t="e">
        <f>SUM(J85:J86)</f>
        <v>#REF!</v>
      </c>
      <c r="K99" s="185"/>
      <c r="L99" s="209"/>
      <c r="M99" s="204"/>
      <c r="N99" s="16"/>
      <c r="O99" s="39"/>
      <c r="P99" s="39"/>
      <c r="Q99" s="39"/>
      <c r="R99" s="39"/>
      <c r="S99" s="39"/>
      <c r="T99" s="39"/>
      <c r="U99" s="39"/>
      <c r="V99" s="39"/>
    </row>
    <row r="100" spans="1:22" s="33" customFormat="1" ht="17.45" customHeight="1" thickBot="1" x14ac:dyDescent="0.3">
      <c r="A100" s="315">
        <v>2</v>
      </c>
      <c r="B100" s="245" t="s">
        <v>29448</v>
      </c>
      <c r="C100" s="29"/>
      <c r="D100" s="2"/>
      <c r="E100" s="462"/>
      <c r="F100" s="2"/>
      <c r="G100" s="30">
        <f>G137+G1176+G1180</f>
        <v>222943.59000000003</v>
      </c>
      <c r="H100" s="2"/>
      <c r="I100" s="2"/>
      <c r="J100" s="31" t="e">
        <f>J137+J1176+J1180</f>
        <v>#REF!</v>
      </c>
      <c r="K100" s="186"/>
      <c r="L100" s="15"/>
      <c r="M100" s="23"/>
      <c r="N100" s="15"/>
      <c r="O100" s="39"/>
      <c r="P100" s="39"/>
      <c r="Q100" s="39"/>
      <c r="R100" s="39"/>
      <c r="S100" s="39"/>
      <c r="T100" s="39"/>
      <c r="U100" s="39"/>
      <c r="V100" s="39"/>
    </row>
    <row r="101" spans="1:22" s="34" customFormat="1" outlineLevel="1" x14ac:dyDescent="0.25">
      <c r="A101" s="319" t="s">
        <v>17</v>
      </c>
      <c r="B101" s="627" t="s">
        <v>18502</v>
      </c>
      <c r="C101" s="628"/>
      <c r="D101" s="629"/>
      <c r="E101" s="146"/>
      <c r="F101" s="146"/>
      <c r="G101" s="5"/>
      <c r="H101" s="5"/>
      <c r="I101" s="5"/>
      <c r="J101" s="17"/>
      <c r="K101" s="145"/>
      <c r="L101" s="210"/>
      <c r="M101" s="111"/>
      <c r="N101" s="6"/>
      <c r="O101" s="39"/>
      <c r="P101" s="39"/>
      <c r="Q101" s="39"/>
      <c r="R101" s="39"/>
      <c r="S101" s="39"/>
      <c r="T101" s="39"/>
      <c r="U101" s="39"/>
      <c r="V101" s="39"/>
    </row>
    <row r="102" spans="1:22" s="39" customFormat="1" ht="42" customHeight="1" outlineLevel="2" x14ac:dyDescent="0.25">
      <c r="A102" s="317" t="s">
        <v>25</v>
      </c>
      <c r="B102" s="422" t="str">
        <f>VLOOKUP(C102,'SNP1.24+CHU192+DER12.23+FD1.24'!$A$2:$C$50000,2, FALSE)</f>
        <v>DEMOLIÇÃO DE LAJES, EM CONCRETO ARMADO, DE FORMA MECANIZADA COM MARTELETE, SEM REAPROVEITAMENTO. AF_09/2023</v>
      </c>
      <c r="C102" s="38" t="s">
        <v>5956</v>
      </c>
      <c r="D102" s="623" t="str">
        <f>VLOOKUP(C102,'SNP1.24+CHU192+DER12.23+FD1.24'!$A$2:$D$50000,3, FALSE)</f>
        <v>M3</v>
      </c>
      <c r="E102" s="624">
        <f>[2]DETALHADO!$G$28</f>
        <v>175.256955</v>
      </c>
      <c r="F102" s="625" t="str">
        <f>VLOOKUP(C102,'SNP1.24+CHU192+DER12.23+FD1.24'!$A$2:$D$50000,4, FALSE)</f>
        <v>90,11</v>
      </c>
      <c r="G102" s="424">
        <f>ROUND(E102*F102,2)</f>
        <v>15792.4</v>
      </c>
      <c r="H102" s="425" t="e">
        <f>IF(K102="",$G$10,$G$9)</f>
        <v>#REF!</v>
      </c>
      <c r="I102" s="426" t="e">
        <f>ROUND(F102*H102+F102,2)</f>
        <v>#REF!</v>
      </c>
      <c r="J102" s="626" t="e">
        <f>ROUND(E102*I102,2)</f>
        <v>#REF!</v>
      </c>
      <c r="K102" s="603"/>
      <c r="L102" s="643" t="s">
        <v>29437</v>
      </c>
      <c r="M102" s="632"/>
      <c r="N102" s="22"/>
    </row>
    <row r="103" spans="1:22" s="39" customFormat="1" ht="50.45" customHeight="1" outlineLevel="2" x14ac:dyDescent="0.25">
      <c r="A103" s="317" t="s">
        <v>29446</v>
      </c>
      <c r="B103" s="422" t="str">
        <f>VLOOKUP(C103,'SNP1.24+CHU192+DER12.23+FD1.24'!$A$2:$C$50000,2, FALSE)</f>
        <v>CARGA, MANOBRA E DESCARGA DE ENTULHO EM CAMINHÃO BASCULANTE 10 M³ - CARGA COM ESCAVADEIRA HIDRÁULICA  (CAÇAMBA DE 0,80 M³ / 111 HP) E DESCARGA LIVRE (UNIDADE: M3). AF_07/2020</v>
      </c>
      <c r="C103" s="38" t="s">
        <v>11391</v>
      </c>
      <c r="D103" s="623" t="str">
        <f>VLOOKUP(C103,'SNP1.24+CHU192+DER12.23+FD1.24'!$A$2:$D$50000,3, FALSE)</f>
        <v>M3</v>
      </c>
      <c r="E103" s="624">
        <f>E102*1.25</f>
        <v>219.07119375000002</v>
      </c>
      <c r="F103" s="625" t="str">
        <f>VLOOKUP(C103,'SNP1.24+CHU192+DER12.23+FD1.24'!$A$2:$D$50000,4, FALSE)</f>
        <v>9,05</v>
      </c>
      <c r="G103" s="424">
        <f>ROUND(E103*F103,2)</f>
        <v>1982.59</v>
      </c>
      <c r="H103" s="425" t="e">
        <f>IF(K103="",$G$10,$G$9)</f>
        <v>#REF!</v>
      </c>
      <c r="I103" s="426" t="e">
        <f>ROUND(F103*H103+F103,2)</f>
        <v>#REF!</v>
      </c>
      <c r="J103" s="626" t="e">
        <f>ROUND(E103*I103,2)</f>
        <v>#REF!</v>
      </c>
      <c r="K103" s="603"/>
      <c r="L103" s="643" t="s">
        <v>18504</v>
      </c>
      <c r="M103" s="632"/>
      <c r="N103" s="22"/>
    </row>
    <row r="104" spans="1:22" s="39" customFormat="1" ht="38.450000000000003" customHeight="1" outlineLevel="2" x14ac:dyDescent="0.25">
      <c r="A104" s="317" t="s">
        <v>29447</v>
      </c>
      <c r="B104" s="422" t="str">
        <f>VLOOKUP(C104,'SNP1.24+CHU192+DER12.23+FD1.24'!$A$2:$C$50000,2, FALSE)</f>
        <v>TRANSPORTE COM CAMINHÃO BASCULANTE DE 10 M³, EM VIA URBANA PAVIMENTADA, DMT ATÉ 30 KM (UNIDADE: M3XKM). AF_07/2020</v>
      </c>
      <c r="C104" s="38" t="s">
        <v>6023</v>
      </c>
      <c r="D104" s="623" t="str">
        <f>VLOOKUP(C104,'SNP1.24+CHU192+DER12.23+FD1.24'!$A$2:$D$50000,3, FALSE)</f>
        <v>M3XKM</v>
      </c>
      <c r="E104" s="624">
        <f>E103*$D$8</f>
        <v>2127.1812913125004</v>
      </c>
      <c r="F104" s="625" t="str">
        <f>VLOOKUP(C104,'SNP1.24+CHU192+DER12.23+FD1.24'!$A$2:$D$50000,4, FALSE)</f>
        <v>2,49</v>
      </c>
      <c r="G104" s="424">
        <f>ROUND(E104*F104,2)</f>
        <v>5296.68</v>
      </c>
      <c r="H104" s="425" t="e">
        <f>IF(K104="",$G$10,$G$9)</f>
        <v>#REF!</v>
      </c>
      <c r="I104" s="426" t="e">
        <f>ROUND(F104*H104+F104,2)</f>
        <v>#REF!</v>
      </c>
      <c r="J104" s="626" t="e">
        <f>ROUND(E104*I104,2)</f>
        <v>#REF!</v>
      </c>
      <c r="K104" s="603"/>
      <c r="L104" s="643" t="s">
        <v>29438</v>
      </c>
      <c r="M104" s="632"/>
      <c r="N104" s="22"/>
    </row>
    <row r="105" spans="1:22" s="39" customFormat="1" ht="24" outlineLevel="2" x14ac:dyDescent="0.25">
      <c r="A105" s="317" t="s">
        <v>11832</v>
      </c>
      <c r="B105" s="422" t="str">
        <f>VLOOKUP(C105,'SNP1.24+CHU192+DER12.23+FD1.24'!$A$2:$C$50000,2, FALSE)</f>
        <v>ESPALHAMENTO DE MATERIAL COM TRATOR DE ESTEIRAS. AF_11/2019</v>
      </c>
      <c r="C105" s="38" t="s">
        <v>7366</v>
      </c>
      <c r="D105" s="623" t="str">
        <f>VLOOKUP(C105,'SNP1.24+CHU192+DER12.23+FD1.24'!$A$2:$D$50000,3, FALSE)</f>
        <v>M3</v>
      </c>
      <c r="E105" s="624">
        <f>E103</f>
        <v>219.07119375000002</v>
      </c>
      <c r="F105" s="625" t="str">
        <f>VLOOKUP(C105,'SNP1.24+CHU192+DER12.23+FD1.24'!$A$2:$D$50000,4, FALSE)</f>
        <v>1,45</v>
      </c>
      <c r="G105" s="424">
        <f>ROUND(E105*F105,2)</f>
        <v>317.64999999999998</v>
      </c>
      <c r="H105" s="425" t="e">
        <f>IF(K105="",$G$10,$G$9)</f>
        <v>#REF!</v>
      </c>
      <c r="I105" s="426" t="e">
        <f>ROUND(F105*H105+F105,2)</f>
        <v>#REF!</v>
      </c>
      <c r="J105" s="626" t="e">
        <f>ROUND(E105*I105,2)</f>
        <v>#REF!</v>
      </c>
      <c r="K105" s="603"/>
      <c r="L105" s="643" t="s">
        <v>11833</v>
      </c>
      <c r="M105" s="632"/>
      <c r="N105" s="22"/>
    </row>
    <row r="106" spans="1:22" s="40" customFormat="1" ht="12.75" outlineLevel="1" thickBot="1" x14ac:dyDescent="0.25">
      <c r="A106" s="318"/>
      <c r="B106" s="10" t="s">
        <v>9</v>
      </c>
      <c r="C106" s="11"/>
      <c r="D106" s="12"/>
      <c r="E106" s="13"/>
      <c r="F106" s="13"/>
      <c r="G106" s="147">
        <f>SUM(G102:G105)</f>
        <v>23389.32</v>
      </c>
      <c r="H106" s="148"/>
      <c r="I106" s="149"/>
      <c r="J106" s="150" t="e">
        <f>SUM(J102:J105)</f>
        <v>#REF!</v>
      </c>
      <c r="K106" s="185"/>
      <c r="L106" s="209"/>
      <c r="M106" s="204"/>
      <c r="N106" s="16"/>
      <c r="O106" s="39"/>
      <c r="P106" s="39"/>
      <c r="Q106" s="39"/>
      <c r="R106" s="39"/>
      <c r="S106" s="39"/>
      <c r="T106" s="39"/>
      <c r="U106" s="39"/>
      <c r="V106" s="39"/>
    </row>
    <row r="107" spans="1:22" s="34" customFormat="1" ht="14.45" customHeight="1" outlineLevel="1" x14ac:dyDescent="0.25">
      <c r="A107" s="319" t="s">
        <v>12533</v>
      </c>
      <c r="B107" s="627" t="s">
        <v>29414</v>
      </c>
      <c r="C107" s="628"/>
      <c r="D107" s="629"/>
      <c r="E107" s="146"/>
      <c r="F107" s="146"/>
      <c r="G107" s="5"/>
      <c r="H107" s="5"/>
      <c r="I107" s="5"/>
      <c r="J107" s="17"/>
      <c r="K107" s="145"/>
      <c r="L107" s="210"/>
      <c r="M107" s="111"/>
      <c r="N107" s="6"/>
      <c r="O107" s="39"/>
      <c r="P107" s="39"/>
      <c r="Q107" s="39"/>
      <c r="R107" s="39"/>
      <c r="S107" s="39"/>
      <c r="T107" s="39"/>
      <c r="U107" s="39"/>
      <c r="V107" s="39"/>
    </row>
    <row r="108" spans="1:22" s="39" customFormat="1" ht="60" outlineLevel="2" x14ac:dyDescent="0.25">
      <c r="A108" s="317" t="s">
        <v>8558</v>
      </c>
      <c r="B108" s="422" t="str">
        <f>VLOOKUP(C108,'SNP1.24+CHU192+DER12.23+FD1.24'!$A$2:$C$50000,2, FALSE)</f>
        <v>ESCAVAÇÃO MECANIZADA DE VALA COM PROF. ATÉ 1,5 M (MÉDIA MONTANTE E JUSANTE/UMA COMPOSIÇÃO POR TRECHO), ESCAVADEIRA (0,8 M3), LARG. DE 1,5 M A 2,5 M, EM SOLO DE 2A CATEGORIA, EM LOCAIS COM ALTO NÍVEL DE INTERFERÊNCIA. AF_02/2021</v>
      </c>
      <c r="C108" s="38" t="s">
        <v>10825</v>
      </c>
      <c r="D108" s="623" t="str">
        <f>VLOOKUP(C108,'SNP1.24+CHU192+DER12.23+FD1.24'!$A$2:$D$50000,3, FALSE)</f>
        <v>M3</v>
      </c>
      <c r="E108" s="624">
        <f>[2]DETALHADO!$G$21</f>
        <v>4248.678814430401</v>
      </c>
      <c r="F108" s="625" t="str">
        <f>VLOOKUP(C108,'SNP1.24+CHU192+DER12.23+FD1.24'!$A$2:$D$50000,4, FALSE)</f>
        <v>14,60</v>
      </c>
      <c r="G108" s="424">
        <f>ROUND(E108*F108,2)</f>
        <v>62030.71</v>
      </c>
      <c r="H108" s="425" t="e">
        <f>IF(K108="",$G$10,$G$9)</f>
        <v>#REF!</v>
      </c>
      <c r="I108" s="426" t="e">
        <f>ROUND(F108*H108+F108,2)</f>
        <v>#REF!</v>
      </c>
      <c r="J108" s="626" t="e">
        <f>ROUND(E108*I108,2)</f>
        <v>#REF!</v>
      </c>
      <c r="K108" s="603"/>
      <c r="L108" s="643" t="s">
        <v>29439</v>
      </c>
      <c r="M108" s="632"/>
      <c r="N108" s="22"/>
    </row>
    <row r="109" spans="1:22" s="39" customFormat="1" ht="37.9" customHeight="1" outlineLevel="2" x14ac:dyDescent="0.25">
      <c r="A109" s="317" t="s">
        <v>12537</v>
      </c>
      <c r="B109" s="422" t="str">
        <f>VLOOKUP(C109,'SNP1.24+CHU192+DER12.23+FD1.24'!$A$2:$C$50000,2, FALSE)</f>
        <v>REATERRO MECANIZADO DE VALA COM MINICARREGADEIRA, COM COMPACTADOR DE SOLOS DE PERCUSSÃO. AF_08/2023</v>
      </c>
      <c r="C109" s="38" t="s">
        <v>18240</v>
      </c>
      <c r="D109" s="623" t="str">
        <f>VLOOKUP(C109,'SNP1.24+CHU192+DER12.23+FD1.24'!$A$2:$D$50000,3, FALSE)</f>
        <v>M3</v>
      </c>
      <c r="E109" s="624">
        <f>[2]DETALHADO!$G$17</f>
        <v>891.4634344896001</v>
      </c>
      <c r="F109" s="625" t="str">
        <f>VLOOKUP(C109,'SNP1.24+CHU192+DER12.23+FD1.24'!$A$2:$D$50000,4, FALSE)</f>
        <v>26,91</v>
      </c>
      <c r="G109" s="424">
        <f>ROUND(E109*F109,2)</f>
        <v>23989.279999999999</v>
      </c>
      <c r="H109" s="425" t="e">
        <f>IF(K109="",$G$10,$G$9)</f>
        <v>#REF!</v>
      </c>
      <c r="I109" s="426" t="e">
        <f>ROUND(F109*H109+F109,2)</f>
        <v>#REF!</v>
      </c>
      <c r="J109" s="626" t="e">
        <f>ROUND(E109*I109,2)</f>
        <v>#REF!</v>
      </c>
      <c r="K109" s="603"/>
      <c r="L109" s="643" t="s">
        <v>18501</v>
      </c>
      <c r="M109" s="632"/>
      <c r="N109" s="22"/>
    </row>
    <row r="110" spans="1:22" s="39" customFormat="1" ht="49.9" customHeight="1" outlineLevel="2" x14ac:dyDescent="0.25">
      <c r="A110" s="317" t="s">
        <v>14600</v>
      </c>
      <c r="B110" s="422" t="str">
        <f>VLOOKUP(C110,'SNP1.24+CHU192+DER12.23+FD1.24'!$A$2:$C$50000,2, FALSE)</f>
        <v>CARGA, MANOBRA E DESCARGA DE SOLOS E MATERIAIS GRANULARES EM CAMINHÃO BASCULANTE 10 M³ - CARGA COM ESCAVADEIRA HIDRÁULICA (CAÇAMBA DE 1,20 M³ / 155 HP) E DESCARGA LIVRE (UNIDADE: M3). AF_07/2020</v>
      </c>
      <c r="C110" s="38" t="s">
        <v>11383</v>
      </c>
      <c r="D110" s="623" t="str">
        <f>VLOOKUP(C110,'SNP1.24+CHU192+DER12.23+FD1.24'!$A$2:$D$50000,3, FALSE)</f>
        <v>M3</v>
      </c>
      <c r="E110" s="624">
        <f>((E108)-E109)*1.25</f>
        <v>4196.5192249260008</v>
      </c>
      <c r="F110" s="625" t="str">
        <f>VLOOKUP(C110,'SNP1.24+CHU192+DER12.23+FD1.24'!$A$2:$D$50000,4, FALSE)</f>
        <v>7,00</v>
      </c>
      <c r="G110" s="424">
        <f>ROUND(E110*F110,2)</f>
        <v>29375.63</v>
      </c>
      <c r="H110" s="425" t="e">
        <f>IF(K110="",$G$10,$G$9)</f>
        <v>#REF!</v>
      </c>
      <c r="I110" s="426" t="e">
        <f>ROUND(F110*H110+F110,2)</f>
        <v>#REF!</v>
      </c>
      <c r="J110" s="626" t="e">
        <f>ROUND(E110*I110,2)</f>
        <v>#REF!</v>
      </c>
      <c r="K110" s="603"/>
      <c r="L110" s="643" t="s">
        <v>18520</v>
      </c>
      <c r="M110" s="632"/>
      <c r="N110" s="22"/>
    </row>
    <row r="111" spans="1:22" s="39" customFormat="1" ht="42.6" customHeight="1" outlineLevel="2" x14ac:dyDescent="0.25">
      <c r="A111" s="317" t="s">
        <v>14601</v>
      </c>
      <c r="B111" s="422" t="str">
        <f>VLOOKUP(C111,'SNP1.24+CHU192+DER12.23+FD1.24'!$A$2:$C$50000,2, FALSE)</f>
        <v>TRANSPORTE COM CAMINHÃO BASCULANTE DE 10 M³, EM VIA URBANA PAVIMENTADA, DMT ATÉ 30 KM (UNIDADE: M3XKM). AF_07/2020</v>
      </c>
      <c r="C111" s="38" t="s">
        <v>6023</v>
      </c>
      <c r="D111" s="623" t="str">
        <f>VLOOKUP(C111,'SNP1.24+CHU192+DER12.23+FD1.24'!$A$2:$D$50000,3, FALSE)</f>
        <v>M3XKM</v>
      </c>
      <c r="E111" s="624">
        <f>E110*$D$8</f>
        <v>40748.201674031472</v>
      </c>
      <c r="F111" s="625" t="str">
        <f>VLOOKUP(C111,'SNP1.24+CHU192+DER12.23+FD1.24'!$A$2:$D$50000,4, FALSE)</f>
        <v>2,49</v>
      </c>
      <c r="G111" s="424">
        <f>ROUND(E111*F111,2)</f>
        <v>101463.02</v>
      </c>
      <c r="H111" s="425" t="e">
        <f>IF(K111="",$G$10,$G$9)</f>
        <v>#REF!</v>
      </c>
      <c r="I111" s="426" t="e">
        <f>ROUND(F111*H111+F111,2)</f>
        <v>#REF!</v>
      </c>
      <c r="J111" s="626" t="e">
        <f>ROUND(E111*I111,2)</f>
        <v>#REF!</v>
      </c>
      <c r="K111" s="603"/>
      <c r="L111" s="643" t="s">
        <v>29438</v>
      </c>
      <c r="M111" s="632"/>
      <c r="N111" s="22"/>
    </row>
    <row r="112" spans="1:22" s="39" customFormat="1" ht="28.9" customHeight="1" outlineLevel="2" x14ac:dyDescent="0.25">
      <c r="A112" s="317" t="s">
        <v>14602</v>
      </c>
      <c r="B112" s="422" t="str">
        <f>VLOOKUP(C112,'SNP1.24+CHU192+DER12.23+FD1.24'!$A$2:$C$50000,2, FALSE)</f>
        <v>ESPALHAMENTO DE MATERIAL COM TRATOR DE ESTEIRAS. AF_11/2019</v>
      </c>
      <c r="C112" s="38" t="s">
        <v>7366</v>
      </c>
      <c r="D112" s="623" t="str">
        <f>VLOOKUP(C112,'SNP1.24+CHU192+DER12.23+FD1.24'!$A$2:$D$50000,3, FALSE)</f>
        <v>M3</v>
      </c>
      <c r="E112" s="624">
        <f>E110</f>
        <v>4196.5192249260008</v>
      </c>
      <c r="F112" s="625" t="str">
        <f>VLOOKUP(C112,'SNP1.24+CHU192+DER12.23+FD1.24'!$A$2:$D$50000,4, FALSE)</f>
        <v>1,45</v>
      </c>
      <c r="G112" s="424">
        <f>ROUND(E112*F112,2)</f>
        <v>6084.95</v>
      </c>
      <c r="H112" s="425" t="e">
        <f>IF(K112="",$G$10,$G$9)</f>
        <v>#REF!</v>
      </c>
      <c r="I112" s="426" t="e">
        <f>ROUND(F112*H112+F112,2)</f>
        <v>#REF!</v>
      </c>
      <c r="J112" s="626" t="e">
        <f>ROUND(E112*I112,2)</f>
        <v>#REF!</v>
      </c>
      <c r="K112" s="603"/>
      <c r="L112" s="643" t="s">
        <v>11833</v>
      </c>
      <c r="M112" s="632"/>
      <c r="N112" s="22"/>
    </row>
    <row r="113" spans="1:22" s="40" customFormat="1" ht="12.75" outlineLevel="1" thickBot="1" x14ac:dyDescent="0.25">
      <c r="A113" s="318"/>
      <c r="B113" s="10" t="s">
        <v>9</v>
      </c>
      <c r="C113" s="11"/>
      <c r="D113" s="12"/>
      <c r="E113" s="13"/>
      <c r="F113" s="13"/>
      <c r="G113" s="147">
        <f>SUM(G108:G112)</f>
        <v>222943.59000000003</v>
      </c>
      <c r="H113" s="148"/>
      <c r="I113" s="149"/>
      <c r="J113" s="150" t="e">
        <f>SUM(J108:J112)</f>
        <v>#REF!</v>
      </c>
      <c r="K113" s="185"/>
      <c r="L113" s="209"/>
      <c r="M113" s="204"/>
      <c r="N113" s="16"/>
      <c r="O113" s="39"/>
      <c r="P113" s="39"/>
      <c r="Q113" s="39"/>
      <c r="R113" s="39"/>
      <c r="S113" s="39"/>
      <c r="T113" s="39"/>
      <c r="U113" s="39"/>
      <c r="V113" s="39"/>
    </row>
    <row r="114" spans="1:22" s="34" customFormat="1" outlineLevel="1" x14ac:dyDescent="0.25">
      <c r="A114" s="319" t="s">
        <v>12534</v>
      </c>
      <c r="B114" s="627" t="s">
        <v>29418</v>
      </c>
      <c r="C114" s="628"/>
      <c r="D114" s="629"/>
      <c r="E114" s="146"/>
      <c r="F114" s="146"/>
      <c r="G114" s="5"/>
      <c r="H114" s="5"/>
      <c r="I114" s="5"/>
      <c r="J114" s="17"/>
      <c r="K114" s="145"/>
      <c r="L114" s="210"/>
      <c r="M114" s="111"/>
      <c r="N114" s="6"/>
      <c r="O114" s="39"/>
      <c r="P114" s="39"/>
      <c r="Q114" s="39"/>
      <c r="R114" s="39"/>
      <c r="S114" s="39"/>
      <c r="T114" s="39"/>
      <c r="U114" s="39"/>
      <c r="V114" s="39"/>
    </row>
    <row r="115" spans="1:22" s="39" customFormat="1" ht="46.15" customHeight="1" outlineLevel="2" x14ac:dyDescent="0.25">
      <c r="A115" s="317" t="s">
        <v>12535</v>
      </c>
      <c r="B115" s="422" t="str">
        <f>VLOOKUP(C115,'SNP1.24+CHU192+DER12.23+FD1.24'!$A$2:$C$50000,2, FALSE)</f>
        <v xml:space="preserve">PEDRA DE MAO OU PEDRA RACHAO PARA ARRIMO/FUNDACAO (POSTO PEDREIRA/FORNECEDOR, SEM FRETE)                                                                                                                                                                                                                                                                                                                                                                                                                  </v>
      </c>
      <c r="C115" s="38">
        <v>4730</v>
      </c>
      <c r="D115" s="623" t="str">
        <f>VLOOKUP(C115,'SNP1.24+CHU192+DER12.23+FD1.24'!$A$2:$D$50000,3, FALSE)</f>
        <v xml:space="preserve">M3    </v>
      </c>
      <c r="E115" s="624">
        <f>[2]DETALHADO!$G$27</f>
        <v>404.54153999999994</v>
      </c>
      <c r="F115" s="625" t="str">
        <f>VLOOKUP(C115,'SNP1.24+CHU192+DER12.23+FD1.24'!$A$2:$D$50000,4, FALSE)</f>
        <v>65,45</v>
      </c>
      <c r="G115" s="424">
        <f>ROUND(E115*F115,2)</f>
        <v>26477.24</v>
      </c>
      <c r="H115" s="425" t="e">
        <f>IF(K115="",$G$10,$G$9)</f>
        <v>#REF!</v>
      </c>
      <c r="I115" s="426" t="e">
        <f>ROUND(F115*H115+F115,2)</f>
        <v>#REF!</v>
      </c>
      <c r="J115" s="626" t="e">
        <f>ROUND(E115*I115,2)</f>
        <v>#REF!</v>
      </c>
      <c r="K115" s="603"/>
      <c r="L115" s="643" t="s">
        <v>29440</v>
      </c>
      <c r="M115" s="632"/>
      <c r="N115" s="22"/>
    </row>
    <row r="116" spans="1:22" s="39" customFormat="1" ht="65.45" customHeight="1" outlineLevel="2" x14ac:dyDescent="0.25">
      <c r="A116" s="317" t="s">
        <v>12536</v>
      </c>
      <c r="B116" s="422" t="str">
        <f>VLOOKUP(C116,'SNP1.24+CHU192+DER12.23+FD1.24'!$A$2:$C$50000,2, FALSE)</f>
        <v>CARGA, MANOBRA E DESCARGA DE SOLOS E MATERIAIS GRANULARES EM CAMINHÃO BASCULANTE 10 M³ - CARGA COM PÁ CARREGADEIRA (CAÇAMBA DE 1,7 A 2,8 M³ / 128 HP) E DESCARGA LIVRE (UNIDADE: M3). AF_07/2020</v>
      </c>
      <c r="C116" s="38" t="s">
        <v>11353</v>
      </c>
      <c r="D116" s="623" t="str">
        <f>VLOOKUP(C116,'SNP1.24+CHU192+DER12.23+FD1.24'!$A$2:$D$50000,3, FALSE)</f>
        <v>M3</v>
      </c>
      <c r="E116" s="624">
        <f>E115</f>
        <v>404.54153999999994</v>
      </c>
      <c r="F116" s="625" t="str">
        <f>VLOOKUP(C116,'SNP1.24+CHU192+DER12.23+FD1.24'!$A$2:$D$50000,4, FALSE)</f>
        <v>8,59</v>
      </c>
      <c r="G116" s="424">
        <f>ROUND(E116*F116,2)</f>
        <v>3475.01</v>
      </c>
      <c r="H116" s="425" t="e">
        <f>IF(K116="",$G$10,$G$9)</f>
        <v>#REF!</v>
      </c>
      <c r="I116" s="426" t="e">
        <f>ROUND(F116*H116+F116,2)</f>
        <v>#REF!</v>
      </c>
      <c r="J116" s="626" t="e">
        <f>ROUND(E116*I116,2)</f>
        <v>#REF!</v>
      </c>
      <c r="K116" s="603"/>
      <c r="L116" s="643" t="s">
        <v>29441</v>
      </c>
      <c r="M116" s="632"/>
      <c r="N116" s="22"/>
    </row>
    <row r="117" spans="1:22" s="39" customFormat="1" ht="50.45" customHeight="1" outlineLevel="2" x14ac:dyDescent="0.25">
      <c r="A117" s="317" t="s">
        <v>16692</v>
      </c>
      <c r="B117" s="422" t="str">
        <f>VLOOKUP(C117,'SNP1.24+CHU192+DER12.23+FD1.24'!$A$2:$C$50000,2, FALSE)</f>
        <v>TRANSPORTE COM CAMINHÃO BASCULANTE DE 10 M³, EM VIA URBANA PAVIMENTADA, DMT ATÉ 30 KM (UNIDADE: M3XKM). AF_07/2020</v>
      </c>
      <c r="C117" s="38" t="s">
        <v>6023</v>
      </c>
      <c r="D117" s="623" t="str">
        <f>VLOOKUP(C117,'SNP1.24+CHU192+DER12.23+FD1.24'!$A$2:$D$50000,3, FALSE)</f>
        <v>M3XKM</v>
      </c>
      <c r="E117" s="624">
        <f>E115*$D$10</f>
        <v>4178.9141081999996</v>
      </c>
      <c r="F117" s="625" t="str">
        <f>VLOOKUP(C117,'SNP1.24+CHU192+DER12.23+FD1.24'!$A$2:$D$50000,4, FALSE)</f>
        <v>2,49</v>
      </c>
      <c r="G117" s="424">
        <f>ROUND(E117*F117,2)</f>
        <v>10405.5</v>
      </c>
      <c r="H117" s="425" t="e">
        <f>IF(K117="",$G$10,$G$9)</f>
        <v>#REF!</v>
      </c>
      <c r="I117" s="426" t="e">
        <f>ROUND(F117*H117+F117,2)</f>
        <v>#REF!</v>
      </c>
      <c r="J117" s="626" t="e">
        <f>ROUND(E117*I117,2)</f>
        <v>#REF!</v>
      </c>
      <c r="K117" s="603"/>
      <c r="L117" s="643" t="s">
        <v>29442</v>
      </c>
      <c r="M117" s="632"/>
      <c r="N117" s="22"/>
    </row>
    <row r="118" spans="1:22" s="40" customFormat="1" ht="12.75" outlineLevel="1" thickBot="1" x14ac:dyDescent="0.25">
      <c r="A118" s="318"/>
      <c r="B118" s="10" t="s">
        <v>9</v>
      </c>
      <c r="C118" s="11"/>
      <c r="D118" s="12"/>
      <c r="E118" s="13"/>
      <c r="F118" s="13"/>
      <c r="G118" s="147">
        <f>SUM(G115:G117)</f>
        <v>40357.75</v>
      </c>
      <c r="H118" s="148"/>
      <c r="I118" s="149"/>
      <c r="J118" s="150" t="e">
        <f>SUM(J115:J117)</f>
        <v>#REF!</v>
      </c>
      <c r="K118" s="185"/>
      <c r="L118" s="209"/>
      <c r="M118" s="204"/>
      <c r="N118" s="16"/>
      <c r="O118" s="39"/>
      <c r="P118" s="39"/>
      <c r="Q118" s="39"/>
      <c r="R118" s="39"/>
      <c r="S118" s="39"/>
      <c r="T118" s="39"/>
      <c r="U118" s="39"/>
      <c r="V118" s="39"/>
    </row>
    <row r="119" spans="1:22" s="34" customFormat="1" outlineLevel="1" x14ac:dyDescent="0.25">
      <c r="A119" s="319" t="s">
        <v>29449</v>
      </c>
      <c r="B119" s="627" t="s">
        <v>29417</v>
      </c>
      <c r="C119" s="628"/>
      <c r="D119" s="629"/>
      <c r="E119" s="146"/>
      <c r="F119" s="146"/>
      <c r="G119" s="5"/>
      <c r="H119" s="5"/>
      <c r="I119" s="5"/>
      <c r="J119" s="17"/>
      <c r="K119" s="145"/>
      <c r="L119" s="210"/>
      <c r="M119" s="111"/>
      <c r="N119" s="6"/>
      <c r="O119" s="39"/>
      <c r="P119" s="39"/>
      <c r="Q119" s="39"/>
      <c r="R119" s="39"/>
      <c r="S119" s="39"/>
      <c r="T119" s="39"/>
      <c r="U119" s="39"/>
      <c r="V119" s="39"/>
    </row>
    <row r="120" spans="1:22" s="39" customFormat="1" ht="30.6" customHeight="1" outlineLevel="2" x14ac:dyDescent="0.25">
      <c r="A120" s="317" t="s">
        <v>29450</v>
      </c>
      <c r="B120" s="422" t="str">
        <f>VLOOKUP(C120,'SNP1.24+CHU192+DER12.23+FD1.24'!$A$2:$C$50000,2, FALSE)</f>
        <v>LIMPEZA DE SUPERFÍCIE COM JATO DE ALTA PRESSÃO. AF_04/2019</v>
      </c>
      <c r="C120" s="38" t="s">
        <v>7772</v>
      </c>
      <c r="D120" s="623" t="str">
        <f>VLOOKUP(C120,'SNP1.24+CHU192+DER12.23+FD1.24'!$A$2:$D$50000,3, FALSE)</f>
        <v>M2</v>
      </c>
      <c r="E120" s="624">
        <f>[2]DETALHADO!$G$20</f>
        <v>48</v>
      </c>
      <c r="F120" s="625" t="str">
        <f>VLOOKUP(C120,'SNP1.24+CHU192+DER12.23+FD1.24'!$A$2:$D$50000,4, FALSE)</f>
        <v>2,28</v>
      </c>
      <c r="G120" s="424">
        <f t="shared" ref="G120:G125" si="16">ROUND(E120*F120,2)</f>
        <v>109.44</v>
      </c>
      <c r="H120" s="425" t="e">
        <f t="shared" ref="H120:H125" si="17">IF(K120="",$G$10,$G$9)</f>
        <v>#REF!</v>
      </c>
      <c r="I120" s="426" t="e">
        <f t="shared" ref="I120:I125" si="18">ROUND(F120*H120+F120,2)</f>
        <v>#REF!</v>
      </c>
      <c r="J120" s="626" t="e">
        <f t="shared" ref="J120:J125" si="19">ROUND(E120*I120,2)</f>
        <v>#REF!</v>
      </c>
      <c r="K120" s="603"/>
      <c r="L120" s="643" t="s">
        <v>18501</v>
      </c>
      <c r="M120" s="632"/>
      <c r="N120" s="22"/>
    </row>
    <row r="121" spans="1:22" s="39" customFormat="1" ht="36.6" customHeight="1" outlineLevel="2" x14ac:dyDescent="0.25">
      <c r="A121" s="317" t="s">
        <v>29451</v>
      </c>
      <c r="B121" s="422" t="str">
        <f>VLOOKUP(C121,'SNP1.24+CHU192+DER12.23+FD1.24'!$A$2:$C$50000,2, FALSE)</f>
        <v>ENCHIMENTO DE BRITA PARA DRENO, LANÇAMENTO MECANIZADO. AF_07/2021</v>
      </c>
      <c r="C121" s="38" t="s">
        <v>8850</v>
      </c>
      <c r="D121" s="623" t="str">
        <f>VLOOKUP(C121,'SNP1.24+CHU192+DER12.23+FD1.24'!$A$2:$D$50000,3, FALSE)</f>
        <v>M3</v>
      </c>
      <c r="E121" s="624">
        <f>[2]DETALHADO!$G$16</f>
        <v>209.518396</v>
      </c>
      <c r="F121" s="625" t="str">
        <f>VLOOKUP(C121,'SNP1.24+CHU192+DER12.23+FD1.24'!$A$2:$D$50000,4, FALSE)</f>
        <v>102,53</v>
      </c>
      <c r="G121" s="424">
        <f t="shared" si="16"/>
        <v>21481.919999999998</v>
      </c>
      <c r="H121" s="425" t="e">
        <f t="shared" si="17"/>
        <v>#REF!</v>
      </c>
      <c r="I121" s="426" t="e">
        <f t="shared" si="18"/>
        <v>#REF!</v>
      </c>
      <c r="J121" s="626" t="e">
        <f t="shared" si="19"/>
        <v>#REF!</v>
      </c>
      <c r="K121" s="603"/>
      <c r="L121" s="643" t="s">
        <v>29443</v>
      </c>
      <c r="M121" s="632"/>
      <c r="N121" s="22"/>
    </row>
    <row r="122" spans="1:22" s="39" customFormat="1" ht="48" outlineLevel="2" x14ac:dyDescent="0.25">
      <c r="A122" s="317" t="s">
        <v>29452</v>
      </c>
      <c r="B122" s="422" t="str">
        <f>VLOOKUP(C122,'SNP1.24+CHU192+DER12.23+FD1.24'!$A$2:$C$50000,2, FALSE)</f>
        <v xml:space="preserve">TUBO DRENO, CORRUGADO, ESPIRALADO, FLEXIVEL, PERFURADO, EM POLIETILENO DE ALTA DENSIDADE (PEAD), DN 65 MM, (2 1/2") PARA DRENAGEM - EM ROLO (NORMA DNIT 093/2006 - EM)                                                                                                                                                                                                                                                                                                                                    </v>
      </c>
      <c r="C122" s="38">
        <v>38051</v>
      </c>
      <c r="D122" s="623" t="str">
        <f>VLOOKUP(C122,'SNP1.24+CHU192+DER12.23+FD1.24'!$A$2:$D$50000,3, FALSE)</f>
        <v xml:space="preserve">M     </v>
      </c>
      <c r="E122" s="624">
        <f>[2]DETALHADO!$G$19</f>
        <v>67.5</v>
      </c>
      <c r="F122" s="625" t="str">
        <f>VLOOKUP(C122,'SNP1.24+CHU192+DER12.23+FD1.24'!$A$2:$D$50000,4, FALSE)</f>
        <v>7,49</v>
      </c>
      <c r="G122" s="424">
        <f t="shared" si="16"/>
        <v>505.58</v>
      </c>
      <c r="H122" s="425" t="e">
        <f t="shared" si="17"/>
        <v>#REF!</v>
      </c>
      <c r="I122" s="426" t="e">
        <f t="shared" si="18"/>
        <v>#REF!</v>
      </c>
      <c r="J122" s="626" t="e">
        <f t="shared" si="19"/>
        <v>#REF!</v>
      </c>
      <c r="K122" s="603"/>
      <c r="L122" s="643" t="s">
        <v>18501</v>
      </c>
      <c r="M122" s="632"/>
      <c r="N122" s="22"/>
    </row>
    <row r="123" spans="1:22" s="39" customFormat="1" ht="49.9" customHeight="1" outlineLevel="2" x14ac:dyDescent="0.25">
      <c r="A123" s="317" t="s">
        <v>29453</v>
      </c>
      <c r="B123" s="422" t="str">
        <f>VLOOKUP(C123,'SNP1.24+CHU192+DER12.23+FD1.24'!$A$2:$C$50000,2, FALSE)</f>
        <v>GEOTÊXTIL NÃO TECIDO 100% POLIÉSTER, RESISTÊNCIA A TRAÇÃO DE 9 KN/M (RT - 9), INSTALADO EM DRENO - FORNECIMENTO E INSTALAÇÃO. AF_07/2021</v>
      </c>
      <c r="C123" s="38" t="s">
        <v>8842</v>
      </c>
      <c r="D123" s="623" t="str">
        <f>VLOOKUP(C123,'SNP1.24+CHU192+DER12.23+FD1.24'!$A$2:$D$50000,3, FALSE)</f>
        <v>M2</v>
      </c>
      <c r="E123" s="624">
        <f>[2]DETALHADO!$G$26</f>
        <v>2425.7603509999999</v>
      </c>
      <c r="F123" s="625" t="str">
        <f>VLOOKUP(C123,'SNP1.24+CHU192+DER12.23+FD1.24'!$A$2:$D$50000,4, FALSE)</f>
        <v>10,02</v>
      </c>
      <c r="G123" s="424">
        <f t="shared" si="16"/>
        <v>24306.12</v>
      </c>
      <c r="H123" s="425" t="e">
        <f t="shared" si="17"/>
        <v>#REF!</v>
      </c>
      <c r="I123" s="426" t="e">
        <f t="shared" si="18"/>
        <v>#REF!</v>
      </c>
      <c r="J123" s="626" t="e">
        <f t="shared" si="19"/>
        <v>#REF!</v>
      </c>
      <c r="K123" s="603"/>
      <c r="L123" s="643" t="s">
        <v>29443</v>
      </c>
      <c r="M123" s="632"/>
      <c r="N123" s="22"/>
    </row>
    <row r="124" spans="1:22" s="39" customFormat="1" ht="49.9" customHeight="1" outlineLevel="2" x14ac:dyDescent="0.25">
      <c r="A124" s="317" t="s">
        <v>29454</v>
      </c>
      <c r="B124" s="422" t="str">
        <f>VLOOKUP(C124,'SNP1.24+CHU192+DER12.23+FD1.24'!$A$2:$C$50000,2, FALSE)</f>
        <v>GRAUTE FGK=30 MPA; TRAÇO 1:0,9:1,2:0,6 (EM MASSA SECA DE CIMENTO/ AREIA GROSSA/ BRITA 0/ ADITIVO) - PREPARO MECÂNICO COM BETONEIRA 400 L. AF_09/2021</v>
      </c>
      <c r="C124" s="38" t="s">
        <v>3299</v>
      </c>
      <c r="D124" s="623" t="str">
        <f>VLOOKUP(C124,'SNP1.24+CHU192+DER12.23+FD1.24'!$A$2:$D$50000,3, FALSE)</f>
        <v>M3</v>
      </c>
      <c r="E124" s="624">
        <f>[2]DETALHADO!$G$24/1000</f>
        <v>0.41527927889640082</v>
      </c>
      <c r="F124" s="625" t="str">
        <f>VLOOKUP(C124,'SNP1.24+CHU192+DER12.23+FD1.24'!$A$2:$D$50000,4, FALSE)</f>
        <v>598,57</v>
      </c>
      <c r="G124" s="424">
        <f t="shared" si="16"/>
        <v>248.57</v>
      </c>
      <c r="H124" s="425" t="e">
        <f t="shared" si="17"/>
        <v>#REF!</v>
      </c>
      <c r="I124" s="426" t="e">
        <f t="shared" si="18"/>
        <v>#REF!</v>
      </c>
      <c r="J124" s="626" t="e">
        <f t="shared" si="19"/>
        <v>#REF!</v>
      </c>
      <c r="K124" s="603"/>
      <c r="L124" s="643" t="s">
        <v>18520</v>
      </c>
      <c r="M124" s="632"/>
      <c r="N124" s="22"/>
    </row>
    <row r="125" spans="1:22" s="39" customFormat="1" ht="42.6" customHeight="1" outlineLevel="2" x14ac:dyDescent="0.25">
      <c r="A125" s="317" t="s">
        <v>29455</v>
      </c>
      <c r="B125" s="422" t="str">
        <f>VLOOKUP(C125,'SNP1.24+CHU192+DER12.23+FD1.24'!$A$2:$C$50000,2, FALSE)</f>
        <v xml:space="preserve">JUNTA DILATACAO ELASTICA PARA CONCRETO (FUGENBAND) O-22, ATE 30 MCA                                                                                                                                                                                                                                                                                                                                                                                                                                       </v>
      </c>
      <c r="C125" s="38">
        <v>3681</v>
      </c>
      <c r="D125" s="623" t="str">
        <f>VLOOKUP(C125,'SNP1.24+CHU192+DER12.23+FD1.24'!$A$2:$D$50000,3, FALSE)</f>
        <v xml:space="preserve">M     </v>
      </c>
      <c r="E125" s="624">
        <f>[2]DETALHADO!$G$25</f>
        <v>73.636414335529807</v>
      </c>
      <c r="F125" s="625" t="str">
        <f>VLOOKUP(C125,'SNP1.24+CHU192+DER12.23+FD1.24'!$A$2:$D$50000,4, FALSE)</f>
        <v>128,78</v>
      </c>
      <c r="G125" s="424">
        <f t="shared" si="16"/>
        <v>9482.9</v>
      </c>
      <c r="H125" s="425" t="e">
        <f t="shared" si="17"/>
        <v>#REF!</v>
      </c>
      <c r="I125" s="426" t="e">
        <f t="shared" si="18"/>
        <v>#REF!</v>
      </c>
      <c r="J125" s="626" t="e">
        <f t="shared" si="19"/>
        <v>#REF!</v>
      </c>
      <c r="K125" s="603"/>
      <c r="L125" s="643" t="s">
        <v>18505</v>
      </c>
      <c r="M125" s="632"/>
      <c r="N125" s="22"/>
    </row>
    <row r="126" spans="1:22" s="40" customFormat="1" ht="12.75" outlineLevel="1" thickBot="1" x14ac:dyDescent="0.25">
      <c r="A126" s="318"/>
      <c r="B126" s="10" t="s">
        <v>9</v>
      </c>
      <c r="C126" s="11"/>
      <c r="D126" s="12"/>
      <c r="E126" s="13"/>
      <c r="F126" s="13"/>
      <c r="G126" s="147">
        <f>SUM(G120:G125)</f>
        <v>56134.53</v>
      </c>
      <c r="H126" s="148"/>
      <c r="I126" s="149"/>
      <c r="J126" s="150" t="e">
        <f>SUM(J120:J125)</f>
        <v>#REF!</v>
      </c>
      <c r="K126" s="185"/>
      <c r="L126" s="209"/>
      <c r="M126" s="204"/>
      <c r="N126" s="16"/>
      <c r="O126" s="39"/>
      <c r="P126" s="39"/>
      <c r="Q126" s="39"/>
      <c r="R126" s="39"/>
      <c r="S126" s="39"/>
      <c r="T126" s="39"/>
      <c r="U126" s="39"/>
      <c r="V126" s="39"/>
    </row>
    <row r="127" spans="1:22" s="34" customFormat="1" ht="14.45" customHeight="1" outlineLevel="1" x14ac:dyDescent="0.25">
      <c r="A127" s="319" t="s">
        <v>29456</v>
      </c>
      <c r="B127" s="627" t="s">
        <v>29415</v>
      </c>
      <c r="C127" s="628"/>
      <c r="D127" s="629"/>
      <c r="E127" s="146"/>
      <c r="F127" s="146"/>
      <c r="G127" s="5"/>
      <c r="H127" s="5"/>
      <c r="I127" s="5"/>
      <c r="J127" s="17"/>
      <c r="K127" s="145"/>
      <c r="L127" s="210"/>
      <c r="M127" s="111"/>
      <c r="N127" s="6"/>
      <c r="O127" s="39"/>
      <c r="P127" s="39"/>
      <c r="Q127" s="39"/>
      <c r="R127" s="39"/>
      <c r="S127" s="39"/>
      <c r="T127" s="39"/>
      <c r="U127" s="39"/>
      <c r="V127" s="39"/>
    </row>
    <row r="128" spans="1:22" s="39" customFormat="1" ht="39" customHeight="1" outlineLevel="2" x14ac:dyDescent="0.25">
      <c r="A128" s="317" t="s">
        <v>29457</v>
      </c>
      <c r="B128" s="422" t="str">
        <f>VLOOKUP(C128,'SNP1.24+CHU192+DER12.23+FD1.24'!$A$2:$C$50000,2, FALSE)</f>
        <v>FABRICAÇÃO, MONTAGEM E DESMONTAGEM DE FÔRMA PARA SAPATA, EM CHAPA DE MADEIRA COMPENSADA RESINADA, E=17 MM, 2 UTILIZAÇÕES. AF_01/2024</v>
      </c>
      <c r="C128" s="38" t="s">
        <v>3200</v>
      </c>
      <c r="D128" s="623" t="str">
        <f>VLOOKUP(C128,'SNP1.24+CHU192+DER12.23+FD1.24'!$A$2:$D$50000,3, FALSE)</f>
        <v>M2</v>
      </c>
      <c r="E128" s="624">
        <f>[2]DETALHADO!$G$22</f>
        <v>56.035147865762809</v>
      </c>
      <c r="F128" s="625" t="str">
        <f>VLOOKUP(C128,'SNP1.24+CHU192+DER12.23+FD1.24'!$A$2:$D$50000,4, FALSE)</f>
        <v>241,23</v>
      </c>
      <c r="G128" s="424">
        <f t="shared" ref="G128:G136" si="20">ROUND(E128*F128,2)</f>
        <v>13517.36</v>
      </c>
      <c r="H128" s="425" t="e">
        <f t="shared" ref="H128:H136" si="21">IF(K128="",$G$10,$G$9)</f>
        <v>#REF!</v>
      </c>
      <c r="I128" s="426" t="e">
        <f t="shared" ref="I128:I136" si="22">ROUND(F128*H128+F128,2)</f>
        <v>#REF!</v>
      </c>
      <c r="J128" s="626" t="e">
        <f t="shared" ref="J128:J136" si="23">ROUND(E128*I128,2)</f>
        <v>#REF!</v>
      </c>
      <c r="K128" s="603"/>
      <c r="L128" s="643" t="s">
        <v>18501</v>
      </c>
      <c r="M128" s="632"/>
      <c r="N128" s="22"/>
    </row>
    <row r="129" spans="1:22" s="39" customFormat="1" ht="39" customHeight="1" outlineLevel="2" x14ac:dyDescent="0.25">
      <c r="A129" s="317" t="s">
        <v>29458</v>
      </c>
      <c r="B129" s="422" t="str">
        <f>VLOOKUP(C129,'SNP1.24+CHU192+DER12.23+FD1.24'!$A$2:$C$50000,2, FALSE)</f>
        <v>FABRICAÇÃO, MONTAGEM E DESMONTAGEM DE FÔRMA PARA SAPATA, EM MADEIRA SERRADA, E=25 MM, 4 UTILIZAÇÕES. AF_01/2024</v>
      </c>
      <c r="C129" s="38" t="s">
        <v>3197</v>
      </c>
      <c r="D129" s="623" t="str">
        <f>VLOOKUP(C129,'SNP1.24+CHU192+DER12.23+FD1.24'!$A$2:$D$50000,3, FALSE)</f>
        <v>M2</v>
      </c>
      <c r="E129" s="624">
        <f>[2]DETALHADO!$G$23</f>
        <v>60.808162415497108</v>
      </c>
      <c r="F129" s="625" t="str">
        <f>VLOOKUP(C129,'SNP1.24+CHU192+DER12.23+FD1.24'!$A$2:$D$50000,4, FALSE)</f>
        <v>134,81</v>
      </c>
      <c r="G129" s="424">
        <f t="shared" si="20"/>
        <v>8197.5499999999993</v>
      </c>
      <c r="H129" s="425" t="e">
        <f t="shared" si="21"/>
        <v>#REF!</v>
      </c>
      <c r="I129" s="426" t="e">
        <f t="shared" si="22"/>
        <v>#REF!</v>
      </c>
      <c r="J129" s="626" t="e">
        <f t="shared" si="23"/>
        <v>#REF!</v>
      </c>
      <c r="K129" s="603"/>
      <c r="L129" s="643" t="s">
        <v>18501</v>
      </c>
      <c r="M129" s="632"/>
      <c r="N129" s="22"/>
    </row>
    <row r="130" spans="1:22" s="39" customFormat="1" ht="40.15" customHeight="1" outlineLevel="2" x14ac:dyDescent="0.25">
      <c r="A130" s="317" t="s">
        <v>29459</v>
      </c>
      <c r="B130" s="422" t="str">
        <f>VLOOKUP(C130,'SNP1.24+CHU192+DER12.23+FD1.24'!$A$2:$C$50000,2, FALSE)</f>
        <v>ARMAÇÃO DE PILAR OU VIGA DE ESTRUTURA CONVENCIONAL DE CONCRETO ARMADO UTILIZANDO AÇO CA-50 DE 6,3 MM - MONTAGEM. AF_06/2022</v>
      </c>
      <c r="C130" s="38" t="s">
        <v>3224</v>
      </c>
      <c r="D130" s="623" t="str">
        <f>VLOOKUP(C130,'SNP1.24+CHU192+DER12.23+FD1.24'!$A$2:$D$50000,3, FALSE)</f>
        <v>KG</v>
      </c>
      <c r="E130" s="624">
        <f>'[2]DETALHAMENTO AÇO (2)'!$D15</f>
        <v>123</v>
      </c>
      <c r="F130" s="625" t="str">
        <f>VLOOKUP(C130,'SNP1.24+CHU192+DER12.23+FD1.24'!$A$2:$D$50000,4, FALSE)</f>
        <v>13,04</v>
      </c>
      <c r="G130" s="424">
        <f t="shared" si="20"/>
        <v>1603.92</v>
      </c>
      <c r="H130" s="425" t="e">
        <f t="shared" si="21"/>
        <v>#REF!</v>
      </c>
      <c r="I130" s="426" t="e">
        <f t="shared" si="22"/>
        <v>#REF!</v>
      </c>
      <c r="J130" s="626" t="e">
        <f t="shared" si="23"/>
        <v>#REF!</v>
      </c>
      <c r="K130" s="603"/>
      <c r="L130" s="643" t="s">
        <v>18513</v>
      </c>
      <c r="M130" s="632"/>
      <c r="N130" s="22"/>
    </row>
    <row r="131" spans="1:22" s="39" customFormat="1" ht="36" outlineLevel="2" x14ac:dyDescent="0.25">
      <c r="A131" s="317" t="s">
        <v>29460</v>
      </c>
      <c r="B131" s="422" t="str">
        <f>VLOOKUP(C131,'SNP1.24+CHU192+DER12.23+FD1.24'!$A$2:$C$50000,2, FALSE)</f>
        <v>ARMAÇÃO DE PILAR OU VIGA DE ESTRUTURA CONVENCIONAL DE CONCRETO ARMADO UTILIZANDO AÇO CA-50 DE 8,0 MM - MONTAGEM. AF_06/2022</v>
      </c>
      <c r="C131" s="38" t="s">
        <v>3225</v>
      </c>
      <c r="D131" s="623" t="str">
        <f>VLOOKUP(C131,'SNP1.24+CHU192+DER12.23+FD1.24'!$A$2:$D$50000,3, FALSE)</f>
        <v>KG</v>
      </c>
      <c r="E131" s="624">
        <f>'[2]DETALHAMENTO AÇO (2)'!$D16</f>
        <v>7779</v>
      </c>
      <c r="F131" s="625" t="str">
        <f>VLOOKUP(C131,'SNP1.24+CHU192+DER12.23+FD1.24'!$A$2:$D$50000,4, FALSE)</f>
        <v>12,11</v>
      </c>
      <c r="G131" s="424">
        <f t="shared" si="20"/>
        <v>94203.69</v>
      </c>
      <c r="H131" s="425" t="e">
        <f t="shared" si="21"/>
        <v>#REF!</v>
      </c>
      <c r="I131" s="426" t="e">
        <f t="shared" si="22"/>
        <v>#REF!</v>
      </c>
      <c r="J131" s="626" t="e">
        <f t="shared" si="23"/>
        <v>#REF!</v>
      </c>
      <c r="K131" s="603"/>
      <c r="L131" s="643" t="s">
        <v>18513</v>
      </c>
      <c r="M131" s="632"/>
      <c r="N131" s="22"/>
    </row>
    <row r="132" spans="1:22" s="39" customFormat="1" ht="40.15" customHeight="1" outlineLevel="2" x14ac:dyDescent="0.25">
      <c r="A132" s="317" t="s">
        <v>29461</v>
      </c>
      <c r="B132" s="422" t="str">
        <f>VLOOKUP(C132,'SNP1.24+CHU192+DER12.23+FD1.24'!$A$2:$C$50000,2, FALSE)</f>
        <v>ARMAÇÃO DE PILAR OU VIGA DE ESTRUTURA CONVENCIONAL DE CONCRETO ARMADO UTILIZANDO AÇO CA-50 DE 10,0 MM - MONTAGEM. AF_06/2022</v>
      </c>
      <c r="C132" s="38" t="s">
        <v>3226</v>
      </c>
      <c r="D132" s="623" t="str">
        <f>VLOOKUP(C132,'SNP1.24+CHU192+DER12.23+FD1.24'!$A$2:$D$50000,3, FALSE)</f>
        <v>KG</v>
      </c>
      <c r="E132" s="624">
        <f>'[2]DETALHAMENTO AÇO (2)'!$D17</f>
        <v>1588</v>
      </c>
      <c r="F132" s="625" t="str">
        <f>VLOOKUP(C132,'SNP1.24+CHU192+DER12.23+FD1.24'!$A$2:$D$50000,4, FALSE)</f>
        <v>10,72</v>
      </c>
      <c r="G132" s="424">
        <f t="shared" si="20"/>
        <v>17023.36</v>
      </c>
      <c r="H132" s="425" t="e">
        <f t="shared" si="21"/>
        <v>#REF!</v>
      </c>
      <c r="I132" s="426" t="e">
        <f t="shared" si="22"/>
        <v>#REF!</v>
      </c>
      <c r="J132" s="626" t="e">
        <f t="shared" si="23"/>
        <v>#REF!</v>
      </c>
      <c r="K132" s="603"/>
      <c r="L132" s="643" t="s">
        <v>18513</v>
      </c>
      <c r="M132" s="632"/>
      <c r="N132" s="22"/>
    </row>
    <row r="133" spans="1:22" s="39" customFormat="1" ht="36" outlineLevel="2" x14ac:dyDescent="0.25">
      <c r="A133" s="317" t="s">
        <v>29462</v>
      </c>
      <c r="B133" s="422" t="str">
        <f>VLOOKUP(C133,'SNP1.24+CHU192+DER12.23+FD1.24'!$A$2:$C$50000,2, FALSE)</f>
        <v>ARMAÇÃO DE PILAR OU VIGA DE ESTRUTURA CONVENCIONAL DE CONCRETO ARMADO UTILIZANDO AÇO CA-50 DE 12,5 MM - MONTAGEM. AF_06/2022</v>
      </c>
      <c r="C133" s="38" t="s">
        <v>3227</v>
      </c>
      <c r="D133" s="623" t="str">
        <f>VLOOKUP(C133,'SNP1.24+CHU192+DER12.23+FD1.24'!$A$2:$D$50000,3, FALSE)</f>
        <v>KG</v>
      </c>
      <c r="E133" s="624">
        <f>'[2]DETALHAMENTO AÇO (2)'!$D18</f>
        <v>221</v>
      </c>
      <c r="F133" s="625" t="str">
        <f>VLOOKUP(C133,'SNP1.24+CHU192+DER12.23+FD1.24'!$A$2:$D$50000,4, FALSE)</f>
        <v>8,97</v>
      </c>
      <c r="G133" s="424">
        <f t="shared" si="20"/>
        <v>1982.37</v>
      </c>
      <c r="H133" s="425" t="e">
        <f t="shared" si="21"/>
        <v>#REF!</v>
      </c>
      <c r="I133" s="426" t="e">
        <f t="shared" si="22"/>
        <v>#REF!</v>
      </c>
      <c r="J133" s="626" t="e">
        <f t="shared" si="23"/>
        <v>#REF!</v>
      </c>
      <c r="K133" s="603"/>
      <c r="L133" s="643" t="s">
        <v>18513</v>
      </c>
      <c r="M133" s="632"/>
      <c r="N133" s="22"/>
    </row>
    <row r="134" spans="1:22" s="39" customFormat="1" ht="36" outlineLevel="2" x14ac:dyDescent="0.25">
      <c r="A134" s="317" t="s">
        <v>29463</v>
      </c>
      <c r="B134" s="422" t="str">
        <f>VLOOKUP(C134,'SNP1.24+CHU192+DER12.23+FD1.24'!$A$2:$C$50000,2, FALSE)</f>
        <v>ARMAÇÃO DE PILAR OU VIGA DE ESTRUTURA CONVENCIONAL DE CONCRETO ARMADO UTILIZANDO AÇO CA-50 DE 16,0 MM - MONTAGEM. AF_06/2022</v>
      </c>
      <c r="C134" s="38" t="s">
        <v>3228</v>
      </c>
      <c r="D134" s="623" t="str">
        <f>VLOOKUP(C134,'SNP1.24+CHU192+DER12.23+FD1.24'!$A$2:$D$50000,3, FALSE)</f>
        <v>KG</v>
      </c>
      <c r="E134" s="624">
        <f>'[2]DETALHAMENTO AÇO (2)'!$D19</f>
        <v>4001</v>
      </c>
      <c r="F134" s="625" t="str">
        <f>VLOOKUP(C134,'SNP1.24+CHU192+DER12.23+FD1.24'!$A$2:$D$50000,4, FALSE)</f>
        <v>8,64</v>
      </c>
      <c r="G134" s="424">
        <f t="shared" si="20"/>
        <v>34568.639999999999</v>
      </c>
      <c r="H134" s="425" t="e">
        <f t="shared" si="21"/>
        <v>#REF!</v>
      </c>
      <c r="I134" s="426" t="e">
        <f t="shared" si="22"/>
        <v>#REF!</v>
      </c>
      <c r="J134" s="626" t="e">
        <f t="shared" si="23"/>
        <v>#REF!</v>
      </c>
      <c r="K134" s="603"/>
      <c r="L134" s="643" t="s">
        <v>18513</v>
      </c>
      <c r="M134" s="632"/>
      <c r="N134" s="22"/>
    </row>
    <row r="135" spans="1:22" s="39" customFormat="1" ht="49.15" customHeight="1" outlineLevel="2" x14ac:dyDescent="0.25">
      <c r="A135" s="317" t="s">
        <v>29464</v>
      </c>
      <c r="B135" s="422" t="str">
        <f>VLOOKUP(C135,'SNP1.24+CHU192+DER12.23+FD1.24'!$A$2:$C$50000,2, FALSE)</f>
        <v xml:space="preserve">CONCRETO USINADO BOMBEAVEL, CLASSE DE RESISTENCIA C40, BRITA 0 E 1, SLUMP = 100 +/- 20 MM, COM BOMBEAMENTO (DISPONIBILIZACAO DE BOMBA), SEM O LANCAMENTO (NBR 8953)                                                                                                                                                                                                                                                                                                                                       </v>
      </c>
      <c r="C135" s="38">
        <v>34479</v>
      </c>
      <c r="D135" s="623" t="str">
        <f>VLOOKUP(C135,'SNP1.24+CHU192+DER12.23+FD1.24'!$A$2:$D$50000,3, FALSE)</f>
        <v xml:space="preserve">M3    </v>
      </c>
      <c r="E135" s="624">
        <f>[2]DETALHADO!$G$18</f>
        <v>172.57984499999998</v>
      </c>
      <c r="F135" s="625" t="str">
        <f>VLOOKUP(C135,'SNP1.24+CHU192+DER12.23+FD1.24'!$A$2:$D$50000,4, FALSE)</f>
        <v>529,25</v>
      </c>
      <c r="G135" s="424">
        <f t="shared" si="20"/>
        <v>91337.88</v>
      </c>
      <c r="H135" s="425" t="e">
        <f t="shared" si="21"/>
        <v>#REF!</v>
      </c>
      <c r="I135" s="426" t="e">
        <f t="shared" si="22"/>
        <v>#REF!</v>
      </c>
      <c r="J135" s="626" t="e">
        <f t="shared" si="23"/>
        <v>#REF!</v>
      </c>
      <c r="K135" s="603"/>
      <c r="L135" s="643" t="s">
        <v>18501</v>
      </c>
      <c r="M135" s="632"/>
      <c r="N135" s="22"/>
    </row>
    <row r="136" spans="1:22" s="39" customFormat="1" ht="45" customHeight="1" outlineLevel="2" x14ac:dyDescent="0.25">
      <c r="A136" s="317" t="s">
        <v>29465</v>
      </c>
      <c r="B136" s="422" t="str">
        <f>VLOOKUP(C136,'SNP1.24+CHU192+DER12.23+FD1.24'!$A$2:$C$50000,2, FALSE)</f>
        <v>LANÇAMENTO COM USO DE BOMBA, ADENSAMENTO E ACABAMENTO DE CONCRETO EM ESTRUTURAS. AF_02/2022</v>
      </c>
      <c r="C136" s="38" t="s">
        <v>12933</v>
      </c>
      <c r="D136" s="623" t="str">
        <f>VLOOKUP(C136,'SNP1.24+CHU192+DER12.23+FD1.24'!$A$2:$D$50000,3, FALSE)</f>
        <v>M3</v>
      </c>
      <c r="E136" s="624">
        <f>E135</f>
        <v>172.57984499999998</v>
      </c>
      <c r="F136" s="625" t="str">
        <f>VLOOKUP(C136,'SNP1.24+CHU192+DER12.23+FD1.24'!$A$2:$D$50000,4, FALSE)</f>
        <v>47,37</v>
      </c>
      <c r="G136" s="424">
        <f t="shared" si="20"/>
        <v>8175.11</v>
      </c>
      <c r="H136" s="425" t="e">
        <f t="shared" si="21"/>
        <v>#REF!</v>
      </c>
      <c r="I136" s="426" t="e">
        <f t="shared" si="22"/>
        <v>#REF!</v>
      </c>
      <c r="J136" s="626" t="e">
        <f t="shared" si="23"/>
        <v>#REF!</v>
      </c>
      <c r="K136" s="603"/>
      <c r="L136" s="643" t="s">
        <v>18514</v>
      </c>
      <c r="M136" s="632"/>
      <c r="N136" s="22"/>
    </row>
    <row r="137" spans="1:22" s="40" customFormat="1" ht="12.75" outlineLevel="1" thickBot="1" x14ac:dyDescent="0.25">
      <c r="A137" s="318"/>
      <c r="B137" s="10" t="s">
        <v>9</v>
      </c>
      <c r="C137" s="11"/>
      <c r="D137" s="12"/>
      <c r="E137" s="13"/>
      <c r="F137" s="13"/>
      <c r="G137" s="147">
        <f>SUM(G108:G112)</f>
        <v>222943.59000000003</v>
      </c>
      <c r="H137" s="148"/>
      <c r="I137" s="149"/>
      <c r="J137" s="150" t="e">
        <f>SUM(J108:J112)</f>
        <v>#REF!</v>
      </c>
      <c r="K137" s="185"/>
      <c r="L137" s="209"/>
      <c r="M137" s="204"/>
      <c r="N137" s="16"/>
      <c r="O137" s="39"/>
      <c r="P137" s="39"/>
      <c r="Q137" s="39"/>
      <c r="R137" s="39"/>
      <c r="S137" s="39"/>
      <c r="T137" s="39"/>
      <c r="U137" s="39"/>
      <c r="V137" s="39"/>
    </row>
    <row r="138" spans="1:22" s="34" customFormat="1" ht="14.45" customHeight="1" outlineLevel="1" x14ac:dyDescent="0.25">
      <c r="A138" s="319" t="s">
        <v>29466</v>
      </c>
      <c r="B138" s="627" t="s">
        <v>29416</v>
      </c>
      <c r="C138" s="628"/>
      <c r="D138" s="629"/>
      <c r="E138" s="146"/>
      <c r="F138" s="146"/>
      <c r="G138" s="5"/>
      <c r="H138" s="5"/>
      <c r="I138" s="5"/>
      <c r="J138" s="17"/>
      <c r="K138" s="145"/>
      <c r="L138" s="210"/>
      <c r="M138" s="111"/>
      <c r="N138" s="6"/>
      <c r="O138" s="39"/>
      <c r="P138" s="39"/>
      <c r="Q138" s="39"/>
      <c r="R138" s="39"/>
      <c r="S138" s="39"/>
      <c r="T138" s="39"/>
      <c r="U138" s="39"/>
      <c r="V138" s="39"/>
    </row>
    <row r="139" spans="1:22" s="39" customFormat="1" ht="39" customHeight="1" outlineLevel="2" x14ac:dyDescent="0.25">
      <c r="A139" s="317" t="s">
        <v>29467</v>
      </c>
      <c r="B139" s="422" t="str">
        <f>VLOOKUP(C139,'SNP1.24+CHU192+DER12.23+FD1.24'!$A$2:$C$50000,2, FALSE)</f>
        <v>FABRICAÇÃO, MONTAGEM E DESMONTAGEM DE FÔRMA PARA SAPATA, EM CHAPA DE MADEIRA COMPENSADA RESINADA, E=17 MM, 2 UTILIZAÇÕES. AF_01/2024</v>
      </c>
      <c r="C139" s="38" t="s">
        <v>3200</v>
      </c>
      <c r="D139" s="623" t="str">
        <f>VLOOKUP(C139,'SNP1.24+CHU192+DER12.23+FD1.24'!$A$2:$D$50000,3, FALSE)</f>
        <v>M2</v>
      </c>
      <c r="E139" s="624">
        <f>[2]DETALHADO!$G$34</f>
        <v>225.80416293771026</v>
      </c>
      <c r="F139" s="625" t="str">
        <f>VLOOKUP(C139,'SNP1.24+CHU192+DER12.23+FD1.24'!$A$2:$D$50000,4, FALSE)</f>
        <v>241,23</v>
      </c>
      <c r="G139" s="424">
        <f>ROUND(E139*F139,2)</f>
        <v>54470.74</v>
      </c>
      <c r="H139" s="425" t="e">
        <f>IF(K139="",$G$10,$G$9)</f>
        <v>#REF!</v>
      </c>
      <c r="I139" s="426" t="e">
        <f>ROUND(F139*H139+F139,2)</f>
        <v>#REF!</v>
      </c>
      <c r="J139" s="626" t="e">
        <f>ROUND(E139*I139,2)</f>
        <v>#REF!</v>
      </c>
      <c r="K139" s="603"/>
      <c r="L139" s="643" t="s">
        <v>18501</v>
      </c>
      <c r="M139" s="632"/>
      <c r="N139" s="22"/>
    </row>
    <row r="140" spans="1:22" s="39" customFormat="1" ht="39" customHeight="1" outlineLevel="2" x14ac:dyDescent="0.25">
      <c r="A140" s="317" t="s">
        <v>29468</v>
      </c>
      <c r="B140" s="422" t="str">
        <f>VLOOKUP(C140,'SNP1.24+CHU192+DER12.23+FD1.24'!$A$2:$C$50000,2, FALSE)</f>
        <v>FABRICAÇÃO, MONTAGEM E DESMONTAGEM DE FÔRMA PARA SAPATA, EM MADEIRA SERRADA, E=25 MM, 4 UTILIZAÇÕES. AF_01/2024</v>
      </c>
      <c r="C140" s="38" t="s">
        <v>3197</v>
      </c>
      <c r="D140" s="623" t="str">
        <f>VLOOKUP(C140,'SNP1.24+CHU192+DER12.23+FD1.24'!$A$2:$D$50000,3, FALSE)</f>
        <v>M2</v>
      </c>
      <c r="E140" s="624">
        <f>[2]DETALHADO!$G$35</f>
        <v>352.61105805202862</v>
      </c>
      <c r="F140" s="625" t="str">
        <f>VLOOKUP(C140,'SNP1.24+CHU192+DER12.23+FD1.24'!$A$2:$D$50000,4, FALSE)</f>
        <v>134,81</v>
      </c>
      <c r="G140" s="424">
        <f>ROUND(E140*F140,2)</f>
        <v>47535.5</v>
      </c>
      <c r="H140" s="425" t="e">
        <f>IF(K140="",$G$10,$G$9)</f>
        <v>#REF!</v>
      </c>
      <c r="I140" s="426" t="e">
        <f>ROUND(F140*H140+F140,2)</f>
        <v>#REF!</v>
      </c>
      <c r="J140" s="626" t="e">
        <f>ROUND(E140*I140,2)</f>
        <v>#REF!</v>
      </c>
      <c r="K140" s="603"/>
      <c r="L140" s="643" t="s">
        <v>18501</v>
      </c>
      <c r="M140" s="632"/>
      <c r="N140" s="22"/>
    </row>
    <row r="141" spans="1:22" s="39" customFormat="1" ht="40.15" customHeight="1" outlineLevel="2" x14ac:dyDescent="0.25">
      <c r="A141" s="317" t="s">
        <v>29469</v>
      </c>
      <c r="B141" s="422" t="str">
        <f>VLOOKUP(C141,'SNP1.24+CHU192+DER12.23+FD1.24'!$A$2:$C$50000,2, FALSE)</f>
        <v>ARMAÇÃO DE PILAR OU VIGA DE ESTRUTURA CONVENCIONAL DE CONCRETO ARMADO UTILIZANDO AÇO CA-50 DE 6,3 MM - MONTAGEM. AF_06/2022</v>
      </c>
      <c r="C141" s="38" t="s">
        <v>3224</v>
      </c>
      <c r="D141" s="623" t="str">
        <f>VLOOKUP(C141,'SNP1.24+CHU192+DER12.23+FD1.24'!$A$2:$D$50000,3, FALSE)</f>
        <v>KG</v>
      </c>
      <c r="E141" s="624">
        <f>'[2]DETALHAMENTO AÇO (2)'!$D24</f>
        <v>192</v>
      </c>
      <c r="F141" s="625" t="str">
        <f>VLOOKUP(C141,'SNP1.24+CHU192+DER12.23+FD1.24'!$A$2:$D$50000,4, FALSE)</f>
        <v>13,04</v>
      </c>
      <c r="G141" s="424">
        <f>ROUND(E141*F141,2)</f>
        <v>2503.6799999999998</v>
      </c>
      <c r="H141" s="425" t="e">
        <f>IF(K141="",$G$10,$G$9)</f>
        <v>#REF!</v>
      </c>
      <c r="I141" s="426" t="e">
        <f>ROUND(F141*H141+F141,2)</f>
        <v>#REF!</v>
      </c>
      <c r="J141" s="626" t="e">
        <f>ROUND(E141*I141,2)</f>
        <v>#REF!</v>
      </c>
      <c r="K141" s="603"/>
      <c r="L141" s="643" t="s">
        <v>18513</v>
      </c>
      <c r="M141" s="632"/>
      <c r="N141" s="22"/>
    </row>
    <row r="142" spans="1:22" s="39" customFormat="1" ht="36" outlineLevel="2" x14ac:dyDescent="0.25">
      <c r="A142" s="317" t="s">
        <v>29470</v>
      </c>
      <c r="B142" s="422" t="str">
        <f>VLOOKUP(C142,'SNP1.24+CHU192+DER12.23+FD1.24'!$A$2:$C$50000,2, FALSE)</f>
        <v>ARMAÇÃO DE PILAR OU VIGA DE ESTRUTURA CONVENCIONAL DE CONCRETO ARMADO UTILIZANDO AÇO CA-50 DE 8,0 MM - MONTAGEM. AF_06/2022</v>
      </c>
      <c r="C142" s="38" t="s">
        <v>3225</v>
      </c>
      <c r="D142" s="623" t="str">
        <f>VLOOKUP(C142,'SNP1.24+CHU192+DER12.23+FD1.24'!$A$2:$D$50000,3, FALSE)</f>
        <v>KG</v>
      </c>
      <c r="E142" s="624">
        <f>'[2]DETALHAMENTO AÇO (2)'!$D25</f>
        <v>1968</v>
      </c>
      <c r="F142" s="625" t="str">
        <f>VLOOKUP(C142,'SNP1.24+CHU192+DER12.23+FD1.24'!$A$2:$D$50000,4, FALSE)</f>
        <v>12,11</v>
      </c>
      <c r="G142" s="424">
        <f>ROUND(E142*F142,2)</f>
        <v>23832.48</v>
      </c>
      <c r="H142" s="425" t="e">
        <f>IF(K142="",$G$10,$G$9)</f>
        <v>#REF!</v>
      </c>
      <c r="I142" s="426" t="e">
        <f>ROUND(F142*H142+F142,2)</f>
        <v>#REF!</v>
      </c>
      <c r="J142" s="626" t="e">
        <f>ROUND(E142*I142,2)</f>
        <v>#REF!</v>
      </c>
      <c r="K142" s="603"/>
      <c r="L142" s="643" t="s">
        <v>18513</v>
      </c>
      <c r="M142" s="632"/>
      <c r="N142" s="22"/>
    </row>
    <row r="143" spans="1:22" s="39" customFormat="1" ht="40.15" customHeight="1" outlineLevel="2" x14ac:dyDescent="0.25">
      <c r="A143" s="317" t="s">
        <v>29471</v>
      </c>
      <c r="B143" s="422" t="str">
        <f>VLOOKUP(C143,'SNP1.24+CHU192+DER12.23+FD1.24'!$A$2:$C$50000,2, FALSE)</f>
        <v>ARMAÇÃO DE PILAR OU VIGA DE ESTRUTURA CONVENCIONAL DE CONCRETO ARMADO UTILIZANDO AÇO CA-50 DE 10,0 MM - MONTAGEM. AF_06/2022</v>
      </c>
      <c r="C143" s="38" t="s">
        <v>3226</v>
      </c>
      <c r="D143" s="623" t="str">
        <f>VLOOKUP(C143,'SNP1.24+CHU192+DER12.23+FD1.24'!$A$2:$D$50000,3, FALSE)</f>
        <v>KG</v>
      </c>
      <c r="E143" s="624">
        <f>'[2]DETALHAMENTO AÇO (2)'!$D26</f>
        <v>96</v>
      </c>
      <c r="F143" s="625" t="str">
        <f>VLOOKUP(C143,'SNP1.24+CHU192+DER12.23+FD1.24'!$A$2:$D$50000,4, FALSE)</f>
        <v>10,72</v>
      </c>
      <c r="G143" s="424">
        <f t="shared" ref="G143:G148" si="24">ROUND(E143*F143,2)</f>
        <v>1029.1199999999999</v>
      </c>
      <c r="H143" s="425" t="e">
        <f t="shared" ref="H143:H148" si="25">IF(K143="",$G$10,$G$9)</f>
        <v>#REF!</v>
      </c>
      <c r="I143" s="426" t="e">
        <f t="shared" ref="I143:I148" si="26">ROUND(F143*H143+F143,2)</f>
        <v>#REF!</v>
      </c>
      <c r="J143" s="626" t="e">
        <f t="shared" ref="J143:J148" si="27">ROUND(E143*I143,2)</f>
        <v>#REF!</v>
      </c>
      <c r="K143" s="603"/>
      <c r="L143" s="643" t="s">
        <v>18513</v>
      </c>
      <c r="M143" s="632"/>
      <c r="N143" s="22"/>
    </row>
    <row r="144" spans="1:22" s="39" customFormat="1" ht="36" outlineLevel="2" x14ac:dyDescent="0.25">
      <c r="A144" s="317" t="s">
        <v>29472</v>
      </c>
      <c r="B144" s="422" t="str">
        <f>VLOOKUP(C144,'SNP1.24+CHU192+DER12.23+FD1.24'!$A$2:$C$50000,2, FALSE)</f>
        <v>ARMAÇÃO DE PILAR OU VIGA DE ESTRUTURA CONVENCIONAL DE CONCRETO ARMADO UTILIZANDO AÇO CA-50 DE 12,5 MM - MONTAGEM. AF_06/2022</v>
      </c>
      <c r="C144" s="38" t="s">
        <v>3227</v>
      </c>
      <c r="D144" s="623" t="str">
        <f>VLOOKUP(C144,'SNP1.24+CHU192+DER12.23+FD1.24'!$A$2:$D$50000,3, FALSE)</f>
        <v>KG</v>
      </c>
      <c r="E144" s="624">
        <f>'[2]DETALHAMENTO AÇO (2)'!$D27</f>
        <v>0</v>
      </c>
      <c r="F144" s="625" t="str">
        <f>VLOOKUP(C144,'SNP1.24+CHU192+DER12.23+FD1.24'!$A$2:$D$50000,4, FALSE)</f>
        <v>8,97</v>
      </c>
      <c r="G144" s="424">
        <f t="shared" si="24"/>
        <v>0</v>
      </c>
      <c r="H144" s="425" t="e">
        <f t="shared" si="25"/>
        <v>#REF!</v>
      </c>
      <c r="I144" s="426" t="e">
        <f t="shared" si="26"/>
        <v>#REF!</v>
      </c>
      <c r="J144" s="626" t="e">
        <f t="shared" si="27"/>
        <v>#REF!</v>
      </c>
      <c r="K144" s="603"/>
      <c r="L144" s="643" t="s">
        <v>18513</v>
      </c>
      <c r="M144" s="632"/>
      <c r="N144" s="22"/>
    </row>
    <row r="145" spans="1:22" s="39" customFormat="1" ht="36" outlineLevel="2" x14ac:dyDescent="0.25">
      <c r="A145" s="317" t="s">
        <v>29473</v>
      </c>
      <c r="B145" s="422" t="str">
        <f>VLOOKUP(C145,'SNP1.24+CHU192+DER12.23+FD1.24'!$A$2:$C$50000,2, FALSE)</f>
        <v>ARMAÇÃO DE PILAR OU VIGA DE ESTRUTURA CONVENCIONAL DE CONCRETO ARMADO UTILIZANDO AÇO CA-50 DE 16,0 MM - MONTAGEM. AF_06/2022</v>
      </c>
      <c r="C145" s="38" t="s">
        <v>3228</v>
      </c>
      <c r="D145" s="623" t="str">
        <f>VLOOKUP(C145,'SNP1.24+CHU192+DER12.23+FD1.24'!$A$2:$D$50000,3, FALSE)</f>
        <v>KG</v>
      </c>
      <c r="E145" s="624">
        <f>'[2]DETALHAMENTO AÇO (2)'!$D28</f>
        <v>3480</v>
      </c>
      <c r="F145" s="625" t="str">
        <f>VLOOKUP(C145,'SNP1.24+CHU192+DER12.23+FD1.24'!$A$2:$D$50000,4, FALSE)</f>
        <v>8,64</v>
      </c>
      <c r="G145" s="424">
        <f t="shared" si="24"/>
        <v>30067.200000000001</v>
      </c>
      <c r="H145" s="425" t="e">
        <f t="shared" si="25"/>
        <v>#REF!</v>
      </c>
      <c r="I145" s="426" t="e">
        <f t="shared" si="26"/>
        <v>#REF!</v>
      </c>
      <c r="J145" s="626" t="e">
        <f t="shared" si="27"/>
        <v>#REF!</v>
      </c>
      <c r="K145" s="603"/>
      <c r="L145" s="643" t="s">
        <v>18513</v>
      </c>
      <c r="M145" s="632"/>
      <c r="N145" s="22"/>
    </row>
    <row r="146" spans="1:22" s="39" customFormat="1" ht="49.15" customHeight="1" outlineLevel="2" x14ac:dyDescent="0.25">
      <c r="A146" s="317" t="s">
        <v>29474</v>
      </c>
      <c r="B146" s="422" t="str">
        <f>VLOOKUP(C146,'SNP1.24+CHU192+DER12.23+FD1.24'!$A$2:$C$50000,2, FALSE)</f>
        <v xml:space="preserve">CONCRETO USINADO BOMBEAVEL, CLASSE DE RESISTENCIA C40, BRITA 0 E 1, SLUMP = 100 +/- 20 MM, COM BOMBEAMENTO (DISPONIBILIZACAO DE BOMBA), SEM O LANCAMENTO (NBR 8953)                                                                                                                                                                                                                                                                                                                                       </v>
      </c>
      <c r="C146" s="38">
        <v>34479</v>
      </c>
      <c r="D146" s="623" t="str">
        <f>VLOOKUP(C146,'SNP1.24+CHU192+DER12.23+FD1.24'!$A$2:$D$50000,3, FALSE)</f>
        <v xml:space="preserve">M3    </v>
      </c>
      <c r="E146" s="624">
        <f>[2]DETALHADO!$G$33</f>
        <v>82.08</v>
      </c>
      <c r="F146" s="625" t="str">
        <f>VLOOKUP(C146,'SNP1.24+CHU192+DER12.23+FD1.24'!$A$2:$D$50000,4, FALSE)</f>
        <v>529,25</v>
      </c>
      <c r="G146" s="424">
        <f t="shared" si="24"/>
        <v>43440.84</v>
      </c>
      <c r="H146" s="425" t="e">
        <f t="shared" si="25"/>
        <v>#REF!</v>
      </c>
      <c r="I146" s="426" t="e">
        <f t="shared" si="26"/>
        <v>#REF!</v>
      </c>
      <c r="J146" s="626" t="e">
        <f t="shared" si="27"/>
        <v>#REF!</v>
      </c>
      <c r="K146" s="603"/>
      <c r="L146" s="643" t="s">
        <v>18501</v>
      </c>
      <c r="M146" s="632"/>
      <c r="N146" s="22"/>
    </row>
    <row r="147" spans="1:22" s="39" customFormat="1" ht="54" customHeight="1" outlineLevel="2" x14ac:dyDescent="0.25">
      <c r="A147" s="317" t="s">
        <v>29475</v>
      </c>
      <c r="B147" s="422" t="str">
        <f>VLOOKUP(C147,'SNP1.24+CHU192+DER12.23+FD1.24'!$A$2:$C$50000,2, FALSE)</f>
        <v>GUINDASTE HIDRÁULICO AUTOPROPELIDO, COM LANÇA TELESCÓPICA 28,80 M, CAPACIDADE MÁXIMA 30 T, POTÊNCIA 97 KW, TRAÇÃO 4 X 4 - MATERIAIS NA OPERAÇÃO. AF_11/2014</v>
      </c>
      <c r="C147" s="38" t="s">
        <v>2290</v>
      </c>
      <c r="D147" s="623" t="str">
        <f>VLOOKUP(C147,'SNP1.24+CHU192+DER12.23+FD1.24'!$A$2:$D$50000,3, FALSE)</f>
        <v>H</v>
      </c>
      <c r="E147" s="624">
        <f>[3]Canal!$K$5</f>
        <v>24</v>
      </c>
      <c r="F147" s="625" t="str">
        <f>VLOOKUP(C147,'SNP1.24+CHU192+DER12.23+FD1.24'!$A$2:$D$50000,4, FALSE)</f>
        <v>28,46</v>
      </c>
      <c r="G147" s="424">
        <f t="shared" si="24"/>
        <v>683.04</v>
      </c>
      <c r="H147" s="425" t="e">
        <f t="shared" si="25"/>
        <v>#REF!</v>
      </c>
      <c r="I147" s="426" t="e">
        <f t="shared" si="26"/>
        <v>#REF!</v>
      </c>
      <c r="J147" s="626" t="e">
        <f t="shared" si="27"/>
        <v>#REF!</v>
      </c>
      <c r="K147" s="603"/>
      <c r="L147" s="643" t="s">
        <v>29444</v>
      </c>
      <c r="M147" s="632"/>
      <c r="N147" s="22"/>
    </row>
    <row r="148" spans="1:22" s="39" customFormat="1" ht="36" customHeight="1" outlineLevel="2" x14ac:dyDescent="0.25">
      <c r="A148" s="317" t="s">
        <v>29476</v>
      </c>
      <c r="B148" s="422" t="str">
        <f>VLOOKUP(C148,'SNP1.24+CHU192+DER12.23+FD1.24'!$A$2:$C$50000,2, FALSE)</f>
        <v>OPERADOR DE GUINDASTE COM ENCARGOS COMPLEMENTARES</v>
      </c>
      <c r="C148" s="38" t="s">
        <v>6121</v>
      </c>
      <c r="D148" s="623" t="str">
        <f>VLOOKUP(C148,'SNP1.24+CHU192+DER12.23+FD1.24'!$A$2:$D$50000,3, FALSE)</f>
        <v>H</v>
      </c>
      <c r="E148" s="624">
        <f>E147</f>
        <v>24</v>
      </c>
      <c r="F148" s="625" t="str">
        <f>VLOOKUP(C148,'SNP1.24+CHU192+DER12.23+FD1.24'!$A$2:$D$50000,4, FALSE)</f>
        <v>25,86</v>
      </c>
      <c r="G148" s="424">
        <f t="shared" si="24"/>
        <v>620.64</v>
      </c>
      <c r="H148" s="425" t="e">
        <f t="shared" si="25"/>
        <v>#REF!</v>
      </c>
      <c r="I148" s="426" t="e">
        <f t="shared" si="26"/>
        <v>#REF!</v>
      </c>
      <c r="J148" s="626" t="e">
        <f t="shared" si="27"/>
        <v>#REF!</v>
      </c>
      <c r="K148" s="603"/>
      <c r="L148" s="643" t="s">
        <v>29444</v>
      </c>
      <c r="M148" s="632"/>
      <c r="N148" s="22"/>
    </row>
    <row r="149" spans="1:22" s="40" customFormat="1" ht="12.75" outlineLevel="1" thickBot="1" x14ac:dyDescent="0.25">
      <c r="A149" s="318"/>
      <c r="B149" s="10" t="s">
        <v>9</v>
      </c>
      <c r="C149" s="11"/>
      <c r="D149" s="12"/>
      <c r="E149" s="13"/>
      <c r="F149" s="13"/>
      <c r="G149" s="147">
        <f>SUM(G135:G136)</f>
        <v>99512.99</v>
      </c>
      <c r="H149" s="148"/>
      <c r="I149" s="149"/>
      <c r="J149" s="150" t="e">
        <f>SUM(J135:J136)</f>
        <v>#REF!</v>
      </c>
      <c r="K149" s="185"/>
      <c r="L149" s="209"/>
      <c r="M149" s="204"/>
      <c r="N149" s="16"/>
      <c r="O149" s="39"/>
      <c r="P149" s="39"/>
      <c r="Q149" s="39"/>
      <c r="R149" s="39"/>
      <c r="S149" s="39"/>
      <c r="T149" s="39"/>
      <c r="U149" s="39"/>
      <c r="V149" s="39"/>
    </row>
    <row r="150" spans="1:22" s="33" customFormat="1" ht="17.45" customHeight="1" thickBot="1" x14ac:dyDescent="0.3">
      <c r="A150" s="315">
        <v>3</v>
      </c>
      <c r="B150" s="245" t="s">
        <v>29478</v>
      </c>
      <c r="C150" s="29"/>
      <c r="D150" s="2"/>
      <c r="E150" s="462"/>
      <c r="F150" s="2"/>
      <c r="G150" s="30">
        <f>G187+G1226+G1230</f>
        <v>1026895.9700000001</v>
      </c>
      <c r="H150" s="2"/>
      <c r="I150" s="2"/>
      <c r="J150" s="31" t="e">
        <f>J187+J1226+J1230</f>
        <v>#REF!</v>
      </c>
      <c r="K150" s="186"/>
      <c r="L150" s="15"/>
      <c r="M150" s="23"/>
      <c r="N150" s="15"/>
      <c r="O150" s="39"/>
      <c r="P150" s="39"/>
      <c r="Q150" s="39"/>
      <c r="R150" s="39"/>
      <c r="S150" s="39"/>
      <c r="T150" s="39"/>
      <c r="U150" s="39"/>
      <c r="V150" s="39"/>
    </row>
    <row r="151" spans="1:22" s="34" customFormat="1" outlineLevel="1" x14ac:dyDescent="0.25">
      <c r="A151" s="319" t="s">
        <v>12523</v>
      </c>
      <c r="B151" s="627" t="s">
        <v>18502</v>
      </c>
      <c r="C151" s="628"/>
      <c r="D151" s="629"/>
      <c r="E151" s="146"/>
      <c r="F151" s="146"/>
      <c r="G151" s="5"/>
      <c r="H151" s="5"/>
      <c r="I151" s="5"/>
      <c r="J151" s="17"/>
      <c r="K151" s="145"/>
      <c r="L151" s="210"/>
      <c r="M151" s="111"/>
      <c r="N151" s="6"/>
      <c r="O151" s="39"/>
      <c r="P151" s="39"/>
      <c r="Q151" s="39"/>
      <c r="R151" s="39"/>
      <c r="S151" s="39"/>
      <c r="T151" s="39"/>
      <c r="U151" s="39"/>
      <c r="V151" s="39"/>
    </row>
    <row r="152" spans="1:22" s="39" customFormat="1" ht="42" customHeight="1" outlineLevel="2" x14ac:dyDescent="0.25">
      <c r="A152" s="317" t="s">
        <v>12524</v>
      </c>
      <c r="B152" s="422" t="str">
        <f>VLOOKUP(C152,'SNP1.24+CHU192+DER12.23+FD1.24'!$A$2:$C$50000,2, FALSE)</f>
        <v>DEMOLIÇÃO DE LAJES, EM CONCRETO ARMADO, DE FORMA MECANIZADA COM MARTELETE, SEM REAPROVEITAMENTO. AF_09/2023</v>
      </c>
      <c r="C152" s="38" t="s">
        <v>5956</v>
      </c>
      <c r="D152" s="623" t="str">
        <f>VLOOKUP(C152,'SNP1.24+CHU192+DER12.23+FD1.24'!$A$2:$D$50000,3, FALSE)</f>
        <v>M3</v>
      </c>
      <c r="E152" s="624">
        <f>[2]DETALHADO!$G$52</f>
        <v>2822.3672896363637</v>
      </c>
      <c r="F152" s="625" t="str">
        <f>VLOOKUP(C152,'SNP1.24+CHU192+DER12.23+FD1.24'!$A$2:$D$50000,4, FALSE)</f>
        <v>90,11</v>
      </c>
      <c r="G152" s="424">
        <f>ROUND(E152*F152,2)</f>
        <v>254323.52</v>
      </c>
      <c r="H152" s="425" t="e">
        <f>IF(K152="",$G$10,$G$9)</f>
        <v>#REF!</v>
      </c>
      <c r="I152" s="426" t="e">
        <f>ROUND(F152*H152+F152,2)</f>
        <v>#REF!</v>
      </c>
      <c r="J152" s="626" t="e">
        <f>ROUND(E152*I152,2)</f>
        <v>#REF!</v>
      </c>
      <c r="K152" s="603"/>
      <c r="L152" s="643" t="s">
        <v>29437</v>
      </c>
      <c r="M152" s="632"/>
      <c r="N152" s="22"/>
    </row>
    <row r="153" spans="1:22" s="39" customFormat="1" ht="50.45" customHeight="1" outlineLevel="2" x14ac:dyDescent="0.25">
      <c r="A153" s="317" t="s">
        <v>12525</v>
      </c>
      <c r="B153" s="422" t="str">
        <f>VLOOKUP(C153,'SNP1.24+CHU192+DER12.23+FD1.24'!$A$2:$C$50000,2, FALSE)</f>
        <v>CARGA, MANOBRA E DESCARGA DE ENTULHO EM CAMINHÃO BASCULANTE 10 M³ - CARGA COM ESCAVADEIRA HIDRÁULICA  (CAÇAMBA DE 0,80 M³ / 111 HP) E DESCARGA LIVRE (UNIDADE: M3). AF_07/2020</v>
      </c>
      <c r="C153" s="38" t="s">
        <v>11391</v>
      </c>
      <c r="D153" s="623" t="str">
        <f>VLOOKUP(C153,'SNP1.24+CHU192+DER12.23+FD1.24'!$A$2:$D$50000,3, FALSE)</f>
        <v>M3</v>
      </c>
      <c r="E153" s="624">
        <f>E152*1.25</f>
        <v>3527.9591120454547</v>
      </c>
      <c r="F153" s="625" t="str">
        <f>VLOOKUP(C153,'SNP1.24+CHU192+DER12.23+FD1.24'!$A$2:$D$50000,4, FALSE)</f>
        <v>9,05</v>
      </c>
      <c r="G153" s="424">
        <f>ROUND(E153*F153,2)</f>
        <v>31928.03</v>
      </c>
      <c r="H153" s="425" t="e">
        <f>IF(K153="",$G$10,$G$9)</f>
        <v>#REF!</v>
      </c>
      <c r="I153" s="426" t="e">
        <f>ROUND(F153*H153+F153,2)</f>
        <v>#REF!</v>
      </c>
      <c r="J153" s="626" t="e">
        <f>ROUND(E153*I153,2)</f>
        <v>#REF!</v>
      </c>
      <c r="K153" s="603"/>
      <c r="L153" s="643" t="s">
        <v>18504</v>
      </c>
      <c r="M153" s="632"/>
      <c r="N153" s="22"/>
    </row>
    <row r="154" spans="1:22" s="39" customFormat="1" ht="38.450000000000003" customHeight="1" outlineLevel="2" x14ac:dyDescent="0.25">
      <c r="A154" s="317" t="s">
        <v>12531</v>
      </c>
      <c r="B154" s="422" t="str">
        <f>VLOOKUP(C154,'SNP1.24+CHU192+DER12.23+FD1.24'!$A$2:$C$50000,2, FALSE)</f>
        <v>TRANSPORTE COM CAMINHÃO BASCULANTE DE 10 M³, EM VIA URBANA PAVIMENTADA, DMT ATÉ 30 KM (UNIDADE: M3XKM). AF_07/2020</v>
      </c>
      <c r="C154" s="38" t="s">
        <v>6023</v>
      </c>
      <c r="D154" s="623" t="str">
        <f>VLOOKUP(C154,'SNP1.24+CHU192+DER12.23+FD1.24'!$A$2:$D$50000,3, FALSE)</f>
        <v>M3XKM</v>
      </c>
      <c r="E154" s="624">
        <f>E153*$D$8</f>
        <v>34256.482977961372</v>
      </c>
      <c r="F154" s="625" t="str">
        <f>VLOOKUP(C154,'SNP1.24+CHU192+DER12.23+FD1.24'!$A$2:$D$50000,4, FALSE)</f>
        <v>2,49</v>
      </c>
      <c r="G154" s="424">
        <f>ROUND(E154*F154,2)</f>
        <v>85298.64</v>
      </c>
      <c r="H154" s="425" t="e">
        <f>IF(K154="",$G$10,$G$9)</f>
        <v>#REF!</v>
      </c>
      <c r="I154" s="426" t="e">
        <f>ROUND(F154*H154+F154,2)</f>
        <v>#REF!</v>
      </c>
      <c r="J154" s="626" t="e">
        <f>ROUND(E154*I154,2)</f>
        <v>#REF!</v>
      </c>
      <c r="K154" s="603"/>
      <c r="L154" s="643" t="s">
        <v>29438</v>
      </c>
      <c r="M154" s="632"/>
      <c r="N154" s="22"/>
    </row>
    <row r="155" spans="1:22" s="39" customFormat="1" ht="24" outlineLevel="2" x14ac:dyDescent="0.25">
      <c r="A155" s="317" t="s">
        <v>18541</v>
      </c>
      <c r="B155" s="422" t="str">
        <f>VLOOKUP(C155,'SNP1.24+CHU192+DER12.23+FD1.24'!$A$2:$C$50000,2, FALSE)</f>
        <v>ESPALHAMENTO DE MATERIAL COM TRATOR DE ESTEIRAS. AF_11/2019</v>
      </c>
      <c r="C155" s="38" t="s">
        <v>7366</v>
      </c>
      <c r="D155" s="623" t="str">
        <f>VLOOKUP(C155,'SNP1.24+CHU192+DER12.23+FD1.24'!$A$2:$D$50000,3, FALSE)</f>
        <v>M3</v>
      </c>
      <c r="E155" s="624">
        <f>E153</f>
        <v>3527.9591120454547</v>
      </c>
      <c r="F155" s="625" t="str">
        <f>VLOOKUP(C155,'SNP1.24+CHU192+DER12.23+FD1.24'!$A$2:$D$50000,4, FALSE)</f>
        <v>1,45</v>
      </c>
      <c r="G155" s="424">
        <f>ROUND(E155*F155,2)</f>
        <v>5115.54</v>
      </c>
      <c r="H155" s="425" t="e">
        <f>IF(K155="",$G$10,$G$9)</f>
        <v>#REF!</v>
      </c>
      <c r="I155" s="426" t="e">
        <f>ROUND(F155*H155+F155,2)</f>
        <v>#REF!</v>
      </c>
      <c r="J155" s="626" t="e">
        <f>ROUND(E155*I155,2)</f>
        <v>#REF!</v>
      </c>
      <c r="K155" s="603"/>
      <c r="L155" s="643" t="s">
        <v>11833</v>
      </c>
      <c r="M155" s="632"/>
      <c r="N155" s="22"/>
    </row>
    <row r="156" spans="1:22" s="40" customFormat="1" ht="12.75" outlineLevel="1" thickBot="1" x14ac:dyDescent="0.25">
      <c r="A156" s="318"/>
      <c r="B156" s="10" t="s">
        <v>9</v>
      </c>
      <c r="C156" s="11"/>
      <c r="D156" s="12"/>
      <c r="E156" s="13"/>
      <c r="F156" s="13"/>
      <c r="G156" s="147">
        <f>SUM(G152:G155)</f>
        <v>376665.73</v>
      </c>
      <c r="H156" s="148"/>
      <c r="I156" s="149"/>
      <c r="J156" s="150" t="e">
        <f>SUM(J152:J155)</f>
        <v>#REF!</v>
      </c>
      <c r="K156" s="185"/>
      <c r="L156" s="209"/>
      <c r="M156" s="204"/>
      <c r="N156" s="16"/>
      <c r="O156" s="39"/>
      <c r="P156" s="39"/>
      <c r="Q156" s="39"/>
      <c r="R156" s="39"/>
      <c r="S156" s="39"/>
      <c r="T156" s="39"/>
      <c r="U156" s="39"/>
      <c r="V156" s="39"/>
    </row>
    <row r="157" spans="1:22" s="34" customFormat="1" ht="14.45" customHeight="1" outlineLevel="1" x14ac:dyDescent="0.25">
      <c r="A157" s="319" t="s">
        <v>12530</v>
      </c>
      <c r="B157" s="627" t="s">
        <v>29414</v>
      </c>
      <c r="C157" s="628"/>
      <c r="D157" s="629"/>
      <c r="E157" s="146"/>
      <c r="F157" s="146"/>
      <c r="G157" s="5"/>
      <c r="H157" s="5"/>
      <c r="I157" s="5"/>
      <c r="J157" s="17"/>
      <c r="K157" s="145"/>
      <c r="L157" s="210"/>
      <c r="M157" s="111"/>
      <c r="N157" s="6"/>
      <c r="O157" s="39"/>
      <c r="P157" s="39"/>
      <c r="Q157" s="39"/>
      <c r="R157" s="39"/>
      <c r="S157" s="39"/>
      <c r="T157" s="39"/>
      <c r="U157" s="39"/>
      <c r="V157" s="39"/>
    </row>
    <row r="158" spans="1:22" s="39" customFormat="1" ht="60" outlineLevel="2" x14ac:dyDescent="0.25">
      <c r="A158" s="317" t="s">
        <v>12538</v>
      </c>
      <c r="B158" s="422" t="str">
        <f>VLOOKUP(C158,'SNP1.24+CHU192+DER12.23+FD1.24'!$A$2:$C$50000,2, FALSE)</f>
        <v>ESCAVAÇÃO MECANIZADA DE VALA COM PROF. ATÉ 1,5 M (MÉDIA MONTANTE E JUSANTE/UMA COMPOSIÇÃO POR TRECHO), ESCAVADEIRA (0,8 M3), LARG. DE 1,5 M A 2,5 M, EM SOLO DE 2A CATEGORIA, EM LOCAIS COM ALTO NÍVEL DE INTERFERÊNCIA. AF_02/2021</v>
      </c>
      <c r="C158" s="38" t="s">
        <v>10825</v>
      </c>
      <c r="D158" s="623" t="str">
        <f>VLOOKUP(C158,'SNP1.24+CHU192+DER12.23+FD1.24'!$A$2:$D$50000,3, FALSE)</f>
        <v>M3</v>
      </c>
      <c r="E158" s="624">
        <f>[2]DETALHADO!$G$45</f>
        <v>21377.879415149997</v>
      </c>
      <c r="F158" s="625" t="str">
        <f>VLOOKUP(C158,'SNP1.24+CHU192+DER12.23+FD1.24'!$A$2:$D$50000,4, FALSE)</f>
        <v>14,60</v>
      </c>
      <c r="G158" s="424">
        <f>ROUND(E158*F158,2)</f>
        <v>312117.03999999998</v>
      </c>
      <c r="H158" s="425" t="e">
        <f>IF(K158="",$G$10,$G$9)</f>
        <v>#REF!</v>
      </c>
      <c r="I158" s="426" t="e">
        <f>ROUND(F158*H158+F158,2)</f>
        <v>#REF!</v>
      </c>
      <c r="J158" s="626" t="e">
        <f>ROUND(E158*I158,2)</f>
        <v>#REF!</v>
      </c>
      <c r="K158" s="603"/>
      <c r="L158" s="643" t="s">
        <v>29439</v>
      </c>
      <c r="M158" s="632"/>
      <c r="N158" s="22"/>
    </row>
    <row r="159" spans="1:22" s="39" customFormat="1" ht="37.9" customHeight="1" outlineLevel="2" x14ac:dyDescent="0.25">
      <c r="A159" s="317" t="s">
        <v>18542</v>
      </c>
      <c r="B159" s="422" t="str">
        <f>VLOOKUP(C159,'SNP1.24+CHU192+DER12.23+FD1.24'!$A$2:$C$50000,2, FALSE)</f>
        <v>REATERRO MECANIZADO DE VALA COM MINICARREGADEIRA, COM COMPACTADOR DE SOLOS DE PERCUSSÃO. AF_08/2023</v>
      </c>
      <c r="C159" s="38" t="s">
        <v>18240</v>
      </c>
      <c r="D159" s="623" t="str">
        <f>VLOOKUP(C159,'SNP1.24+CHU192+DER12.23+FD1.24'!$A$2:$D$50000,3, FALSE)</f>
        <v>M3</v>
      </c>
      <c r="E159" s="624">
        <f>[2]DETALHADO!$G$41</f>
        <v>11323.720172849999</v>
      </c>
      <c r="F159" s="625" t="str">
        <f>VLOOKUP(C159,'SNP1.24+CHU192+DER12.23+FD1.24'!$A$2:$D$50000,4, FALSE)</f>
        <v>26,91</v>
      </c>
      <c r="G159" s="424">
        <f>ROUND(E159*F159,2)</f>
        <v>304721.31</v>
      </c>
      <c r="H159" s="425" t="e">
        <f>IF(K159="",$G$10,$G$9)</f>
        <v>#REF!</v>
      </c>
      <c r="I159" s="426" t="e">
        <f>ROUND(F159*H159+F159,2)</f>
        <v>#REF!</v>
      </c>
      <c r="J159" s="626" t="e">
        <f>ROUND(E159*I159,2)</f>
        <v>#REF!</v>
      </c>
      <c r="K159" s="603"/>
      <c r="L159" s="643" t="s">
        <v>18501</v>
      </c>
      <c r="M159" s="632"/>
      <c r="N159" s="22"/>
    </row>
    <row r="160" spans="1:22" s="39" customFormat="1" ht="49.9" customHeight="1" outlineLevel="2" x14ac:dyDescent="0.25">
      <c r="A160" s="317" t="s">
        <v>18543</v>
      </c>
      <c r="B160" s="422" t="str">
        <f>VLOOKUP(C160,'SNP1.24+CHU192+DER12.23+FD1.24'!$A$2:$C$50000,2, FALSE)</f>
        <v>CARGA, MANOBRA E DESCARGA DE SOLOS E MATERIAIS GRANULARES EM CAMINHÃO BASCULANTE 10 M³ - CARGA COM ESCAVADEIRA HIDRÁULICA (CAÇAMBA DE 1,20 M³ / 155 HP) E DESCARGA LIVRE (UNIDADE: M3). AF_07/2020</v>
      </c>
      <c r="C160" s="38" t="s">
        <v>11383</v>
      </c>
      <c r="D160" s="623" t="str">
        <f>VLOOKUP(C160,'SNP1.24+CHU192+DER12.23+FD1.24'!$A$2:$D$50000,3, FALSE)</f>
        <v>M3</v>
      </c>
      <c r="E160" s="624">
        <f>((E158)-E159)*1.25</f>
        <v>12567.699052874998</v>
      </c>
      <c r="F160" s="625" t="str">
        <f>VLOOKUP(C160,'SNP1.24+CHU192+DER12.23+FD1.24'!$A$2:$D$50000,4, FALSE)</f>
        <v>7,00</v>
      </c>
      <c r="G160" s="424">
        <f>ROUND(E160*F160,2)</f>
        <v>87973.89</v>
      </c>
      <c r="H160" s="425" t="e">
        <f>IF(K160="",$G$10,$G$9)</f>
        <v>#REF!</v>
      </c>
      <c r="I160" s="426" t="e">
        <f>ROUND(F160*H160+F160,2)</f>
        <v>#REF!</v>
      </c>
      <c r="J160" s="626" t="e">
        <f>ROUND(E160*I160,2)</f>
        <v>#REF!</v>
      </c>
      <c r="K160" s="603"/>
      <c r="L160" s="643" t="s">
        <v>18520</v>
      </c>
      <c r="M160" s="632"/>
      <c r="N160" s="22"/>
    </row>
    <row r="161" spans="1:22" s="39" customFormat="1" ht="42.6" customHeight="1" outlineLevel="2" x14ac:dyDescent="0.25">
      <c r="A161" s="317" t="s">
        <v>18544</v>
      </c>
      <c r="B161" s="422" t="str">
        <f>VLOOKUP(C161,'SNP1.24+CHU192+DER12.23+FD1.24'!$A$2:$C$50000,2, FALSE)</f>
        <v>TRANSPORTE COM CAMINHÃO BASCULANTE DE 10 M³, EM VIA URBANA PAVIMENTADA, DMT ATÉ 30 KM (UNIDADE: M3XKM). AF_07/2020</v>
      </c>
      <c r="C161" s="38" t="s">
        <v>6023</v>
      </c>
      <c r="D161" s="623" t="str">
        <f>VLOOKUP(C161,'SNP1.24+CHU192+DER12.23+FD1.24'!$A$2:$D$50000,3, FALSE)</f>
        <v>M3XKM</v>
      </c>
      <c r="E161" s="624">
        <f>E160*$D$8</f>
        <v>122032.35780341623</v>
      </c>
      <c r="F161" s="625" t="str">
        <f>VLOOKUP(C161,'SNP1.24+CHU192+DER12.23+FD1.24'!$A$2:$D$50000,4, FALSE)</f>
        <v>2,49</v>
      </c>
      <c r="G161" s="424">
        <f>ROUND(E161*F161,2)</f>
        <v>303860.57</v>
      </c>
      <c r="H161" s="425" t="e">
        <f>IF(K161="",$G$10,$G$9)</f>
        <v>#REF!</v>
      </c>
      <c r="I161" s="426" t="e">
        <f>ROUND(F161*H161+F161,2)</f>
        <v>#REF!</v>
      </c>
      <c r="J161" s="626" t="e">
        <f>ROUND(E161*I161,2)</f>
        <v>#REF!</v>
      </c>
      <c r="K161" s="603"/>
      <c r="L161" s="643" t="s">
        <v>29438</v>
      </c>
      <c r="M161" s="632"/>
      <c r="N161" s="22"/>
    </row>
    <row r="162" spans="1:22" s="39" customFormat="1" ht="28.9" customHeight="1" outlineLevel="2" x14ac:dyDescent="0.25">
      <c r="A162" s="317" t="s">
        <v>18545</v>
      </c>
      <c r="B162" s="422" t="str">
        <f>VLOOKUP(C162,'SNP1.24+CHU192+DER12.23+FD1.24'!$A$2:$C$50000,2, FALSE)</f>
        <v>ESPALHAMENTO DE MATERIAL COM TRATOR DE ESTEIRAS. AF_11/2019</v>
      </c>
      <c r="C162" s="38" t="s">
        <v>7366</v>
      </c>
      <c r="D162" s="623" t="str">
        <f>VLOOKUP(C162,'SNP1.24+CHU192+DER12.23+FD1.24'!$A$2:$D$50000,3, FALSE)</f>
        <v>M3</v>
      </c>
      <c r="E162" s="624">
        <f>E160</f>
        <v>12567.699052874998</v>
      </c>
      <c r="F162" s="625" t="str">
        <f>VLOOKUP(C162,'SNP1.24+CHU192+DER12.23+FD1.24'!$A$2:$D$50000,4, FALSE)</f>
        <v>1,45</v>
      </c>
      <c r="G162" s="424">
        <f>ROUND(E162*F162,2)</f>
        <v>18223.16</v>
      </c>
      <c r="H162" s="425" t="e">
        <f>IF(K162="",$G$10,$G$9)</f>
        <v>#REF!</v>
      </c>
      <c r="I162" s="426" t="e">
        <f>ROUND(F162*H162+F162,2)</f>
        <v>#REF!</v>
      </c>
      <c r="J162" s="626" t="e">
        <f>ROUND(E162*I162,2)</f>
        <v>#REF!</v>
      </c>
      <c r="K162" s="603"/>
      <c r="L162" s="643" t="s">
        <v>11833</v>
      </c>
      <c r="M162" s="632"/>
      <c r="N162" s="22"/>
    </row>
    <row r="163" spans="1:22" s="40" customFormat="1" ht="12.75" outlineLevel="1" thickBot="1" x14ac:dyDescent="0.25">
      <c r="A163" s="318"/>
      <c r="B163" s="10" t="s">
        <v>9</v>
      </c>
      <c r="C163" s="11"/>
      <c r="D163" s="12"/>
      <c r="E163" s="13"/>
      <c r="F163" s="13"/>
      <c r="G163" s="147">
        <f>SUM(G158:G162)</f>
        <v>1026895.9700000001</v>
      </c>
      <c r="H163" s="148"/>
      <c r="I163" s="149"/>
      <c r="J163" s="150" t="e">
        <f>SUM(J158:J162)</f>
        <v>#REF!</v>
      </c>
      <c r="K163" s="185"/>
      <c r="L163" s="209"/>
      <c r="M163" s="204"/>
      <c r="N163" s="16"/>
      <c r="O163" s="39"/>
      <c r="P163" s="39"/>
      <c r="Q163" s="39"/>
      <c r="R163" s="39"/>
      <c r="S163" s="39"/>
      <c r="T163" s="39"/>
      <c r="U163" s="39"/>
      <c r="V163" s="39"/>
    </row>
    <row r="164" spans="1:22" s="34" customFormat="1" outlineLevel="1" x14ac:dyDescent="0.25">
      <c r="A164" s="319" t="s">
        <v>12529</v>
      </c>
      <c r="B164" s="627" t="s">
        <v>29418</v>
      </c>
      <c r="C164" s="628"/>
      <c r="D164" s="629"/>
      <c r="E164" s="146"/>
      <c r="F164" s="146"/>
      <c r="G164" s="5"/>
      <c r="H164" s="5"/>
      <c r="I164" s="5"/>
      <c r="J164" s="17"/>
      <c r="K164" s="145"/>
      <c r="L164" s="210"/>
      <c r="M164" s="111"/>
      <c r="N164" s="6"/>
      <c r="O164" s="39"/>
      <c r="P164" s="39"/>
      <c r="Q164" s="39"/>
      <c r="R164" s="39"/>
      <c r="S164" s="39"/>
      <c r="T164" s="39"/>
      <c r="U164" s="39"/>
      <c r="V164" s="39"/>
    </row>
    <row r="165" spans="1:22" s="39" customFormat="1" ht="46.15" customHeight="1" outlineLevel="2" x14ac:dyDescent="0.25">
      <c r="A165" s="317" t="s">
        <v>12532</v>
      </c>
      <c r="B165" s="422" t="str">
        <f>VLOOKUP(C165,'SNP1.24+CHU192+DER12.23+FD1.24'!$A$2:$C$50000,2, FALSE)</f>
        <v xml:space="preserve">PEDRA DE MAO OU PEDRA RACHAO PARA ARRIMO/FUNDACAO (POSTO PEDREIRA/FORNECEDOR, SEM FRETE)                                                                                                                                                                                                                                                                                                                                                                                                                  </v>
      </c>
      <c r="C165" s="38">
        <v>4730</v>
      </c>
      <c r="D165" s="623" t="str">
        <f>VLOOKUP(C165,'SNP1.24+CHU192+DER12.23+FD1.24'!$A$2:$D$50000,3, FALSE)</f>
        <v xml:space="preserve">M3    </v>
      </c>
      <c r="E165" s="624">
        <f>[2]DETALHADO!$G$51</f>
        <v>3809.2</v>
      </c>
      <c r="F165" s="625" t="str">
        <f>VLOOKUP(C165,'SNP1.24+CHU192+DER12.23+FD1.24'!$A$2:$D$50000,4, FALSE)</f>
        <v>65,45</v>
      </c>
      <c r="G165" s="424">
        <f>ROUND(E165*F165,2)</f>
        <v>249312.14</v>
      </c>
      <c r="H165" s="425" t="e">
        <f>IF(K165="",$G$10,$G$9)</f>
        <v>#REF!</v>
      </c>
      <c r="I165" s="426" t="e">
        <f>ROUND(F165*H165+F165,2)</f>
        <v>#REF!</v>
      </c>
      <c r="J165" s="626" t="e">
        <f>ROUND(E165*I165,2)</f>
        <v>#REF!</v>
      </c>
      <c r="K165" s="603"/>
      <c r="L165" s="643" t="s">
        <v>29440</v>
      </c>
      <c r="M165" s="632"/>
      <c r="N165" s="22"/>
    </row>
    <row r="166" spans="1:22" s="39" customFormat="1" ht="65.45" customHeight="1" outlineLevel="2" x14ac:dyDescent="0.25">
      <c r="A166" s="317" t="s">
        <v>18546</v>
      </c>
      <c r="B166" s="422" t="str">
        <f>VLOOKUP(C166,'SNP1.24+CHU192+DER12.23+FD1.24'!$A$2:$C$50000,2, FALSE)</f>
        <v>CARGA, MANOBRA E DESCARGA DE SOLOS E MATERIAIS GRANULARES EM CAMINHÃO BASCULANTE 10 M³ - CARGA COM PÁ CARREGADEIRA (CAÇAMBA DE 1,7 A 2,8 M³ / 128 HP) E DESCARGA LIVRE (UNIDADE: M3). AF_07/2020</v>
      </c>
      <c r="C166" s="38" t="s">
        <v>11353</v>
      </c>
      <c r="D166" s="623" t="str">
        <f>VLOOKUP(C166,'SNP1.24+CHU192+DER12.23+FD1.24'!$A$2:$D$50000,3, FALSE)</f>
        <v>M3</v>
      </c>
      <c r="E166" s="624">
        <f>E165</f>
        <v>3809.2</v>
      </c>
      <c r="F166" s="625" t="str">
        <f>VLOOKUP(C166,'SNP1.24+CHU192+DER12.23+FD1.24'!$A$2:$D$50000,4, FALSE)</f>
        <v>8,59</v>
      </c>
      <c r="G166" s="424">
        <f>ROUND(E166*F166,2)</f>
        <v>32721.03</v>
      </c>
      <c r="H166" s="425" t="e">
        <f>IF(K166="",$G$10,$G$9)</f>
        <v>#REF!</v>
      </c>
      <c r="I166" s="426" t="e">
        <f>ROUND(F166*H166+F166,2)</f>
        <v>#REF!</v>
      </c>
      <c r="J166" s="626" t="e">
        <f>ROUND(E166*I166,2)</f>
        <v>#REF!</v>
      </c>
      <c r="K166" s="603"/>
      <c r="L166" s="643" t="s">
        <v>29441</v>
      </c>
      <c r="M166" s="632"/>
      <c r="N166" s="22"/>
    </row>
    <row r="167" spans="1:22" s="39" customFormat="1" ht="50.45" customHeight="1" outlineLevel="2" x14ac:dyDescent="0.25">
      <c r="A167" s="317" t="s">
        <v>18547</v>
      </c>
      <c r="B167" s="422" t="str">
        <f>VLOOKUP(C167,'SNP1.24+CHU192+DER12.23+FD1.24'!$A$2:$C$50000,2, FALSE)</f>
        <v>TRANSPORTE COM CAMINHÃO BASCULANTE DE 10 M³, EM VIA URBANA PAVIMENTADA, DMT ATÉ 30 KM (UNIDADE: M3XKM). AF_07/2020</v>
      </c>
      <c r="C167" s="38" t="s">
        <v>6023</v>
      </c>
      <c r="D167" s="623" t="str">
        <f>VLOOKUP(C167,'SNP1.24+CHU192+DER12.23+FD1.24'!$A$2:$D$50000,3, FALSE)</f>
        <v>M3XKM</v>
      </c>
      <c r="E167" s="624">
        <f>E165*$D$10</f>
        <v>39349.036</v>
      </c>
      <c r="F167" s="625" t="str">
        <f>VLOOKUP(C167,'SNP1.24+CHU192+DER12.23+FD1.24'!$A$2:$D$50000,4, FALSE)</f>
        <v>2,49</v>
      </c>
      <c r="G167" s="424">
        <f>ROUND(E167*F167,2)</f>
        <v>97979.1</v>
      </c>
      <c r="H167" s="425" t="e">
        <f>IF(K167="",$G$10,$G$9)</f>
        <v>#REF!</v>
      </c>
      <c r="I167" s="426" t="e">
        <f>ROUND(F167*H167+F167,2)</f>
        <v>#REF!</v>
      </c>
      <c r="J167" s="626" t="e">
        <f>ROUND(E167*I167,2)</f>
        <v>#REF!</v>
      </c>
      <c r="K167" s="603"/>
      <c r="L167" s="643" t="s">
        <v>29442</v>
      </c>
      <c r="M167" s="632"/>
      <c r="N167" s="22"/>
    </row>
    <row r="168" spans="1:22" s="40" customFormat="1" ht="12.75" outlineLevel="1" thickBot="1" x14ac:dyDescent="0.25">
      <c r="A168" s="318"/>
      <c r="B168" s="10" t="s">
        <v>9</v>
      </c>
      <c r="C168" s="11"/>
      <c r="D168" s="12"/>
      <c r="E168" s="13"/>
      <c r="F168" s="13"/>
      <c r="G168" s="147">
        <f>SUM(G165:G167)</f>
        <v>380012.27</v>
      </c>
      <c r="H168" s="148"/>
      <c r="I168" s="149"/>
      <c r="J168" s="150" t="e">
        <f>SUM(J165:J167)</f>
        <v>#REF!</v>
      </c>
      <c r="K168" s="185"/>
      <c r="L168" s="209"/>
      <c r="M168" s="204"/>
      <c r="N168" s="16"/>
      <c r="O168" s="39"/>
      <c r="P168" s="39"/>
      <c r="Q168" s="39"/>
      <c r="R168" s="39"/>
      <c r="S168" s="39"/>
      <c r="T168" s="39"/>
      <c r="U168" s="39"/>
      <c r="V168" s="39"/>
    </row>
    <row r="169" spans="1:22" s="34" customFormat="1" outlineLevel="1" x14ac:dyDescent="0.25">
      <c r="A169" s="319" t="s">
        <v>54410</v>
      </c>
      <c r="B169" s="627" t="s">
        <v>29417</v>
      </c>
      <c r="C169" s="628"/>
      <c r="D169" s="629"/>
      <c r="E169" s="146"/>
      <c r="F169" s="146"/>
      <c r="G169" s="5"/>
      <c r="H169" s="5"/>
      <c r="I169" s="5"/>
      <c r="J169" s="17"/>
      <c r="K169" s="145"/>
      <c r="L169" s="210"/>
      <c r="M169" s="111"/>
      <c r="N169" s="6"/>
      <c r="O169" s="39"/>
      <c r="P169" s="39"/>
      <c r="Q169" s="39"/>
      <c r="R169" s="39"/>
      <c r="S169" s="39"/>
      <c r="T169" s="39"/>
      <c r="U169" s="39"/>
      <c r="V169" s="39"/>
    </row>
    <row r="170" spans="1:22" s="39" customFormat="1" ht="30.6" customHeight="1" outlineLevel="2" x14ac:dyDescent="0.25">
      <c r="A170" s="317" t="s">
        <v>54411</v>
      </c>
      <c r="B170" s="422" t="str">
        <f>VLOOKUP(C170,'SNP1.24+CHU192+DER12.23+FD1.24'!$A$2:$C$50000,2, FALSE)</f>
        <v>LIMPEZA DE SUPERFÍCIE COM JATO DE ALTA PRESSÃO. AF_04/2019</v>
      </c>
      <c r="C170" s="38" t="s">
        <v>7772</v>
      </c>
      <c r="D170" s="623" t="str">
        <f>VLOOKUP(C170,'SNP1.24+CHU192+DER12.23+FD1.24'!$A$2:$D$50000,3, FALSE)</f>
        <v>M2</v>
      </c>
      <c r="E170" s="624">
        <f>[2]DETALHADO!$G$44</f>
        <v>784</v>
      </c>
      <c r="F170" s="625" t="str">
        <f>VLOOKUP(C170,'SNP1.24+CHU192+DER12.23+FD1.24'!$A$2:$D$50000,4, FALSE)</f>
        <v>2,28</v>
      </c>
      <c r="G170" s="424">
        <f t="shared" ref="G170:G175" si="28">ROUND(E170*F170,2)</f>
        <v>1787.52</v>
      </c>
      <c r="H170" s="425" t="e">
        <f t="shared" ref="H170:H175" si="29">IF(K170="",$G$10,$G$9)</f>
        <v>#REF!</v>
      </c>
      <c r="I170" s="426" t="e">
        <f t="shared" ref="I170:I175" si="30">ROUND(F170*H170+F170,2)</f>
        <v>#REF!</v>
      </c>
      <c r="J170" s="626" t="e">
        <f t="shared" ref="J170:J175" si="31">ROUND(E170*I170,2)</f>
        <v>#REF!</v>
      </c>
      <c r="K170" s="603"/>
      <c r="L170" s="643" t="s">
        <v>18501</v>
      </c>
      <c r="M170" s="632"/>
      <c r="N170" s="22"/>
    </row>
    <row r="171" spans="1:22" s="39" customFormat="1" ht="36.6" customHeight="1" outlineLevel="2" x14ac:dyDescent="0.25">
      <c r="A171" s="317" t="s">
        <v>54412</v>
      </c>
      <c r="B171" s="422" t="str">
        <f>VLOOKUP(C171,'SNP1.24+CHU192+DER12.23+FD1.24'!$A$2:$C$50000,2, FALSE)</f>
        <v>ENCHIMENTO DE BRITA PARA DRENO, LANÇAMENTO MECANIZADO. AF_07/2021</v>
      </c>
      <c r="C171" s="38" t="s">
        <v>8850</v>
      </c>
      <c r="D171" s="623" t="str">
        <f>VLOOKUP(C171,'SNP1.24+CHU192+DER12.23+FD1.24'!$A$2:$D$50000,3, FALSE)</f>
        <v>M3</v>
      </c>
      <c r="E171" s="624">
        <f>[2]DETALHADO!$G$40</f>
        <v>2242.7199999999998</v>
      </c>
      <c r="F171" s="625" t="str">
        <f>VLOOKUP(C171,'SNP1.24+CHU192+DER12.23+FD1.24'!$A$2:$D$50000,4, FALSE)</f>
        <v>102,53</v>
      </c>
      <c r="G171" s="424">
        <f t="shared" si="28"/>
        <v>229946.08</v>
      </c>
      <c r="H171" s="425" t="e">
        <f t="shared" si="29"/>
        <v>#REF!</v>
      </c>
      <c r="I171" s="426" t="e">
        <f t="shared" si="30"/>
        <v>#REF!</v>
      </c>
      <c r="J171" s="626" t="e">
        <f t="shared" si="31"/>
        <v>#REF!</v>
      </c>
      <c r="K171" s="603"/>
      <c r="L171" s="643" t="s">
        <v>29443</v>
      </c>
      <c r="M171" s="632"/>
      <c r="N171" s="22"/>
    </row>
    <row r="172" spans="1:22" s="39" customFormat="1" ht="48" outlineLevel="2" x14ac:dyDescent="0.25">
      <c r="A172" s="317" t="s">
        <v>54413</v>
      </c>
      <c r="B172" s="422" t="str">
        <f>VLOOKUP(C172,'SNP1.24+CHU192+DER12.23+FD1.24'!$A$2:$C$50000,2, FALSE)</f>
        <v xml:space="preserve">TUBO DRENO, CORRUGADO, ESPIRALADO, FLEXIVEL, PERFURADO, EM POLIETILENO DE ALTA DENSIDADE (PEAD), DN 65 MM, (2 1/2") PARA DRENAGEM - EM ROLO (NORMA DNIT 093/2006 - EM)                                                                                                                                                                                                                                                                                                                                    </v>
      </c>
      <c r="C172" s="38">
        <v>38051</v>
      </c>
      <c r="D172" s="623" t="str">
        <f>VLOOKUP(C172,'SNP1.24+CHU192+DER12.23+FD1.24'!$A$2:$D$50000,3, FALSE)</f>
        <v xml:space="preserve">M     </v>
      </c>
      <c r="E172" s="624">
        <f>[2]DETALHADO!$G$43</f>
        <v>695.5</v>
      </c>
      <c r="F172" s="625" t="str">
        <f>VLOOKUP(C172,'SNP1.24+CHU192+DER12.23+FD1.24'!$A$2:$D$50000,4, FALSE)</f>
        <v>7,49</v>
      </c>
      <c r="G172" s="424">
        <f t="shared" si="28"/>
        <v>5209.3</v>
      </c>
      <c r="H172" s="425" t="e">
        <f t="shared" si="29"/>
        <v>#REF!</v>
      </c>
      <c r="I172" s="426" t="e">
        <f t="shared" si="30"/>
        <v>#REF!</v>
      </c>
      <c r="J172" s="626" t="e">
        <f t="shared" si="31"/>
        <v>#REF!</v>
      </c>
      <c r="K172" s="603"/>
      <c r="L172" s="643" t="s">
        <v>18501</v>
      </c>
      <c r="M172" s="632"/>
      <c r="N172" s="22"/>
    </row>
    <row r="173" spans="1:22" s="39" customFormat="1" ht="49.9" customHeight="1" outlineLevel="2" x14ac:dyDescent="0.25">
      <c r="A173" s="317" t="s">
        <v>54414</v>
      </c>
      <c r="B173" s="422" t="str">
        <f>VLOOKUP(C173,'SNP1.24+CHU192+DER12.23+FD1.24'!$A$2:$C$50000,2, FALSE)</f>
        <v>GEOTÊXTIL NÃO TECIDO 100% POLIÉSTER, RESISTÊNCIA A TRAÇÃO DE 9 KN/M (RT - 9), INSTALADO EM DRENO - FORNECIMENTO E INSTALAÇÃO. AF_07/2021</v>
      </c>
      <c r="C173" s="38" t="s">
        <v>8842</v>
      </c>
      <c r="D173" s="623" t="str">
        <f>VLOOKUP(C173,'SNP1.24+CHU192+DER12.23+FD1.24'!$A$2:$D$50000,3, FALSE)</f>
        <v>M2</v>
      </c>
      <c r="E173" s="624">
        <f>[2]DETALHADO!$G$50</f>
        <v>25320.48</v>
      </c>
      <c r="F173" s="625" t="str">
        <f>VLOOKUP(C173,'SNP1.24+CHU192+DER12.23+FD1.24'!$A$2:$D$50000,4, FALSE)</f>
        <v>10,02</v>
      </c>
      <c r="G173" s="424">
        <f t="shared" si="28"/>
        <v>253711.21</v>
      </c>
      <c r="H173" s="425" t="e">
        <f t="shared" si="29"/>
        <v>#REF!</v>
      </c>
      <c r="I173" s="426" t="e">
        <f t="shared" si="30"/>
        <v>#REF!</v>
      </c>
      <c r="J173" s="626" t="e">
        <f t="shared" si="31"/>
        <v>#REF!</v>
      </c>
      <c r="K173" s="603"/>
      <c r="L173" s="643" t="s">
        <v>29443</v>
      </c>
      <c r="M173" s="632"/>
      <c r="N173" s="22"/>
    </row>
    <row r="174" spans="1:22" s="39" customFormat="1" ht="49.9" customHeight="1" outlineLevel="2" x14ac:dyDescent="0.25">
      <c r="A174" s="317" t="s">
        <v>54415</v>
      </c>
      <c r="B174" s="422" t="str">
        <f>VLOOKUP(C174,'SNP1.24+CHU192+DER12.23+FD1.24'!$A$2:$C$50000,2, FALSE)</f>
        <v>GRAUTE FGK=30 MPA; TRAÇO 1:0,9:1,2:0,6 (EM MASSA SECA DE CIMENTO/ AREIA GROSSA/ BRITA 0/ ADITIVO) - PREPARO MECÂNICO COM BETONEIRA 400 L. AF_09/2021</v>
      </c>
      <c r="C174" s="38" t="s">
        <v>3299</v>
      </c>
      <c r="D174" s="623" t="str">
        <f>VLOOKUP(C174,'SNP1.24+CHU192+DER12.23+FD1.24'!$A$2:$D$50000,3, FALSE)</f>
        <v>M3</v>
      </c>
      <c r="E174" s="624">
        <f>[2]DETALHADO!$G$48/1000</f>
        <v>3.862097293736527</v>
      </c>
      <c r="F174" s="625" t="str">
        <f>VLOOKUP(C174,'SNP1.24+CHU192+DER12.23+FD1.24'!$A$2:$D$50000,4, FALSE)</f>
        <v>598,57</v>
      </c>
      <c r="G174" s="424">
        <f t="shared" si="28"/>
        <v>2311.7399999999998</v>
      </c>
      <c r="H174" s="425" t="e">
        <f t="shared" si="29"/>
        <v>#REF!</v>
      </c>
      <c r="I174" s="426" t="e">
        <f t="shared" si="30"/>
        <v>#REF!</v>
      </c>
      <c r="J174" s="626" t="e">
        <f t="shared" si="31"/>
        <v>#REF!</v>
      </c>
      <c r="K174" s="603"/>
      <c r="L174" s="643" t="s">
        <v>18520</v>
      </c>
      <c r="M174" s="632"/>
      <c r="N174" s="22"/>
    </row>
    <row r="175" spans="1:22" s="39" customFormat="1" ht="42.6" customHeight="1" outlineLevel="2" x14ac:dyDescent="0.25">
      <c r="A175" s="317" t="s">
        <v>54416</v>
      </c>
      <c r="B175" s="422" t="str">
        <f>VLOOKUP(C175,'SNP1.24+CHU192+DER12.23+FD1.24'!$A$2:$C$50000,2, FALSE)</f>
        <v xml:space="preserve">JUNTA DILATACAO ELASTICA PARA CONCRETO (FUGENBAND) O-22, ATE 30 MCA                                                                                                                                                                                                                                                                                                                                                                                                                                       </v>
      </c>
      <c r="C175" s="38">
        <v>3681</v>
      </c>
      <c r="D175" s="623" t="str">
        <f>VLOOKUP(C175,'SNP1.24+CHU192+DER12.23+FD1.24'!$A$2:$D$50000,3, FALSE)</f>
        <v xml:space="preserve">M     </v>
      </c>
      <c r="E175" s="624">
        <f>[2]DETALHADO!$G$49</f>
        <v>322.60000000000002</v>
      </c>
      <c r="F175" s="625" t="str">
        <f>VLOOKUP(C175,'SNP1.24+CHU192+DER12.23+FD1.24'!$A$2:$D$50000,4, FALSE)</f>
        <v>128,78</v>
      </c>
      <c r="G175" s="424">
        <f t="shared" si="28"/>
        <v>41544.43</v>
      </c>
      <c r="H175" s="425" t="e">
        <f t="shared" si="29"/>
        <v>#REF!</v>
      </c>
      <c r="I175" s="426" t="e">
        <f t="shared" si="30"/>
        <v>#REF!</v>
      </c>
      <c r="J175" s="626" t="e">
        <f t="shared" si="31"/>
        <v>#REF!</v>
      </c>
      <c r="K175" s="603"/>
      <c r="L175" s="643" t="s">
        <v>18505</v>
      </c>
      <c r="M175" s="632"/>
      <c r="N175" s="22"/>
    </row>
    <row r="176" spans="1:22" s="40" customFormat="1" ht="12.75" outlineLevel="1" thickBot="1" x14ac:dyDescent="0.25">
      <c r="A176" s="318"/>
      <c r="B176" s="10" t="s">
        <v>9</v>
      </c>
      <c r="C176" s="11"/>
      <c r="D176" s="12"/>
      <c r="E176" s="13"/>
      <c r="F176" s="13"/>
      <c r="G176" s="147">
        <f>SUM(G170:G175)</f>
        <v>534510.28</v>
      </c>
      <c r="H176" s="148"/>
      <c r="I176" s="149"/>
      <c r="J176" s="150" t="e">
        <f>SUM(J170:J175)</f>
        <v>#REF!</v>
      </c>
      <c r="K176" s="185"/>
      <c r="L176" s="209"/>
      <c r="M176" s="204"/>
      <c r="N176" s="16"/>
      <c r="O176" s="39"/>
      <c r="P176" s="39"/>
      <c r="Q176" s="39"/>
      <c r="R176" s="39"/>
      <c r="S176" s="39"/>
      <c r="T176" s="39"/>
      <c r="U176" s="39"/>
      <c r="V176" s="39"/>
    </row>
    <row r="177" spans="1:22" s="34" customFormat="1" ht="14.45" customHeight="1" outlineLevel="1" x14ac:dyDescent="0.25">
      <c r="A177" s="319" t="s">
        <v>54417</v>
      </c>
      <c r="B177" s="627" t="s">
        <v>29415</v>
      </c>
      <c r="C177" s="628"/>
      <c r="D177" s="629"/>
      <c r="E177" s="146"/>
      <c r="F177" s="146"/>
      <c r="G177" s="5"/>
      <c r="H177" s="5"/>
      <c r="I177" s="5"/>
      <c r="J177" s="17"/>
      <c r="K177" s="145"/>
      <c r="L177" s="210"/>
      <c r="M177" s="111"/>
      <c r="N177" s="6"/>
      <c r="O177" s="39"/>
      <c r="P177" s="39"/>
      <c r="Q177" s="39"/>
      <c r="R177" s="39"/>
      <c r="S177" s="39"/>
      <c r="T177" s="39"/>
      <c r="U177" s="39"/>
      <c r="V177" s="39"/>
    </row>
    <row r="178" spans="1:22" s="39" customFormat="1" ht="39" customHeight="1" outlineLevel="2" x14ac:dyDescent="0.25">
      <c r="A178" s="317" t="s">
        <v>54418</v>
      </c>
      <c r="B178" s="422" t="str">
        <f>VLOOKUP(C178,'SNP1.24+CHU192+DER12.23+FD1.24'!$A$2:$C$50000,2, FALSE)</f>
        <v>FABRICAÇÃO, MONTAGEM E DESMONTAGEM DE FÔRMA PARA SAPATA, EM CHAPA DE MADEIRA COMPENSADA RESINADA, E=17 MM, 2 UTILIZAÇÕES. AF_01/2024</v>
      </c>
      <c r="C178" s="38" t="s">
        <v>3200</v>
      </c>
      <c r="D178" s="623" t="str">
        <f>VLOOKUP(C178,'SNP1.24+CHU192+DER12.23+FD1.24'!$A$2:$D$50000,3, FALSE)</f>
        <v>M2</v>
      </c>
      <c r="E178" s="624">
        <f>[2]DETALHADO!$G$46</f>
        <v>627.51633079186524</v>
      </c>
      <c r="F178" s="625" t="str">
        <f>VLOOKUP(C178,'SNP1.24+CHU192+DER12.23+FD1.24'!$A$2:$D$50000,4, FALSE)</f>
        <v>241,23</v>
      </c>
      <c r="G178" s="424">
        <f t="shared" ref="G178:G186" si="32">ROUND(E178*F178,2)</f>
        <v>151375.76</v>
      </c>
      <c r="H178" s="425" t="e">
        <f t="shared" ref="H178:H186" si="33">IF(K178="",$G$10,$G$9)</f>
        <v>#REF!</v>
      </c>
      <c r="I178" s="426" t="e">
        <f t="shared" ref="I178:I186" si="34">ROUND(F178*H178+F178,2)</f>
        <v>#REF!</v>
      </c>
      <c r="J178" s="626" t="e">
        <f t="shared" ref="J178:J186" si="35">ROUND(E178*I178,2)</f>
        <v>#REF!</v>
      </c>
      <c r="K178" s="603"/>
      <c r="L178" s="643" t="s">
        <v>18501</v>
      </c>
      <c r="M178" s="632"/>
      <c r="N178" s="22"/>
    </row>
    <row r="179" spans="1:22" s="39" customFormat="1" ht="39" customHeight="1" outlineLevel="2" x14ac:dyDescent="0.25">
      <c r="A179" s="317" t="s">
        <v>54419</v>
      </c>
      <c r="B179" s="422" t="str">
        <f>VLOOKUP(C179,'SNP1.24+CHU192+DER12.23+FD1.24'!$A$2:$C$50000,2, FALSE)</f>
        <v>FABRICAÇÃO, MONTAGEM E DESMONTAGEM DE FÔRMA PARA SAPATA, EM MADEIRA SERRADA, E=25 MM, 4 UTILIZAÇÕES. AF_01/2024</v>
      </c>
      <c r="C179" s="38" t="s">
        <v>3197</v>
      </c>
      <c r="D179" s="623" t="str">
        <f>VLOOKUP(C179,'SNP1.24+CHU192+DER12.23+FD1.24'!$A$2:$D$50000,3, FALSE)</f>
        <v>M2</v>
      </c>
      <c r="E179" s="624">
        <f>[2]DETALHADO!$G$47</f>
        <v>670.47346173947403</v>
      </c>
      <c r="F179" s="625" t="str">
        <f>VLOOKUP(C179,'SNP1.24+CHU192+DER12.23+FD1.24'!$A$2:$D$50000,4, FALSE)</f>
        <v>134,81</v>
      </c>
      <c r="G179" s="424">
        <f t="shared" si="32"/>
        <v>90386.53</v>
      </c>
      <c r="H179" s="425" t="e">
        <f t="shared" si="33"/>
        <v>#REF!</v>
      </c>
      <c r="I179" s="426" t="e">
        <f t="shared" si="34"/>
        <v>#REF!</v>
      </c>
      <c r="J179" s="626" t="e">
        <f t="shared" si="35"/>
        <v>#REF!</v>
      </c>
      <c r="K179" s="603"/>
      <c r="L179" s="643" t="s">
        <v>18501</v>
      </c>
      <c r="M179" s="632"/>
      <c r="N179" s="22"/>
    </row>
    <row r="180" spans="1:22" s="39" customFormat="1" ht="40.15" customHeight="1" outlineLevel="2" x14ac:dyDescent="0.25">
      <c r="A180" s="317" t="s">
        <v>54420</v>
      </c>
      <c r="B180" s="422" t="str">
        <f>VLOOKUP(C180,'SNP1.24+CHU192+DER12.23+FD1.24'!$A$2:$C$50000,2, FALSE)</f>
        <v>ARMAÇÃO DE PILAR OU VIGA DE ESTRUTURA CONVENCIONAL DE CONCRETO ARMADO UTILIZANDO AÇO CA-50 DE 6,3 MM - MONTAGEM. AF_06/2022</v>
      </c>
      <c r="C180" s="38" t="s">
        <v>3224</v>
      </c>
      <c r="D180" s="623" t="str">
        <f>VLOOKUP(C180,'SNP1.24+CHU192+DER12.23+FD1.24'!$A$2:$D$50000,3, FALSE)</f>
        <v>KG</v>
      </c>
      <c r="E180" s="624">
        <f>'[2]DETALHAMENTO AÇO (2)'!$E15</f>
        <v>1768</v>
      </c>
      <c r="F180" s="625" t="str">
        <f>VLOOKUP(C180,'SNP1.24+CHU192+DER12.23+FD1.24'!$A$2:$D$50000,4, FALSE)</f>
        <v>13,04</v>
      </c>
      <c r="G180" s="424">
        <f t="shared" si="32"/>
        <v>23054.720000000001</v>
      </c>
      <c r="H180" s="425" t="e">
        <f t="shared" si="33"/>
        <v>#REF!</v>
      </c>
      <c r="I180" s="426" t="e">
        <f t="shared" si="34"/>
        <v>#REF!</v>
      </c>
      <c r="J180" s="626" t="e">
        <f t="shared" si="35"/>
        <v>#REF!</v>
      </c>
      <c r="K180" s="603"/>
      <c r="L180" s="643" t="s">
        <v>18513</v>
      </c>
      <c r="M180" s="632"/>
      <c r="N180" s="22"/>
    </row>
    <row r="181" spans="1:22" s="39" customFormat="1" ht="36" outlineLevel="2" x14ac:dyDescent="0.25">
      <c r="A181" s="317" t="s">
        <v>54421</v>
      </c>
      <c r="B181" s="422" t="str">
        <f>VLOOKUP(C181,'SNP1.24+CHU192+DER12.23+FD1.24'!$A$2:$C$50000,2, FALSE)</f>
        <v>ARMAÇÃO DE PILAR OU VIGA DE ESTRUTURA CONVENCIONAL DE CONCRETO ARMADO UTILIZANDO AÇO CA-50 DE 8,0 MM - MONTAGEM. AF_06/2022</v>
      </c>
      <c r="C181" s="38" t="s">
        <v>3225</v>
      </c>
      <c r="D181" s="623" t="str">
        <f>VLOOKUP(C181,'SNP1.24+CHU192+DER12.23+FD1.24'!$A$2:$D$50000,3, FALSE)</f>
        <v>KG</v>
      </c>
      <c r="E181" s="624">
        <f>'[2]DETALHAMENTO AÇO (2)'!$E16</f>
        <v>67720</v>
      </c>
      <c r="F181" s="625" t="str">
        <f>VLOOKUP(C181,'SNP1.24+CHU192+DER12.23+FD1.24'!$A$2:$D$50000,4, FALSE)</f>
        <v>12,11</v>
      </c>
      <c r="G181" s="424">
        <f t="shared" si="32"/>
        <v>820089.2</v>
      </c>
      <c r="H181" s="425" t="e">
        <f t="shared" si="33"/>
        <v>#REF!</v>
      </c>
      <c r="I181" s="426" t="e">
        <f t="shared" si="34"/>
        <v>#REF!</v>
      </c>
      <c r="J181" s="626" t="e">
        <f t="shared" si="35"/>
        <v>#REF!</v>
      </c>
      <c r="K181" s="603"/>
      <c r="L181" s="643" t="s">
        <v>18513</v>
      </c>
      <c r="M181" s="632"/>
      <c r="N181" s="22"/>
    </row>
    <row r="182" spans="1:22" s="39" customFormat="1" ht="40.15" customHeight="1" outlineLevel="2" x14ac:dyDescent="0.25">
      <c r="A182" s="317" t="s">
        <v>54422</v>
      </c>
      <c r="B182" s="422" t="str">
        <f>VLOOKUP(C182,'SNP1.24+CHU192+DER12.23+FD1.24'!$A$2:$C$50000,2, FALSE)</f>
        <v>ARMAÇÃO DE PILAR OU VIGA DE ESTRUTURA CONVENCIONAL DE CONCRETO ARMADO UTILIZANDO AÇO CA-50 DE 10,0 MM - MONTAGEM. AF_06/2022</v>
      </c>
      <c r="C182" s="38" t="s">
        <v>3226</v>
      </c>
      <c r="D182" s="623" t="str">
        <f>VLOOKUP(C182,'SNP1.24+CHU192+DER12.23+FD1.24'!$A$2:$D$50000,3, FALSE)</f>
        <v>KG</v>
      </c>
      <c r="E182" s="624">
        <f>'[2]DETALHAMENTO AÇO (2)'!$E17</f>
        <v>9648</v>
      </c>
      <c r="F182" s="625" t="str">
        <f>VLOOKUP(C182,'SNP1.24+CHU192+DER12.23+FD1.24'!$A$2:$D$50000,4, FALSE)</f>
        <v>10,72</v>
      </c>
      <c r="G182" s="424">
        <f t="shared" si="32"/>
        <v>103426.56</v>
      </c>
      <c r="H182" s="425" t="e">
        <f t="shared" si="33"/>
        <v>#REF!</v>
      </c>
      <c r="I182" s="426" t="e">
        <f t="shared" si="34"/>
        <v>#REF!</v>
      </c>
      <c r="J182" s="626" t="e">
        <f t="shared" si="35"/>
        <v>#REF!</v>
      </c>
      <c r="K182" s="603"/>
      <c r="L182" s="643" t="s">
        <v>18513</v>
      </c>
      <c r="M182" s="632"/>
      <c r="N182" s="22"/>
    </row>
    <row r="183" spans="1:22" s="39" customFormat="1" ht="36" outlineLevel="2" x14ac:dyDescent="0.25">
      <c r="A183" s="317" t="s">
        <v>54423</v>
      </c>
      <c r="B183" s="422" t="str">
        <f>VLOOKUP(C183,'SNP1.24+CHU192+DER12.23+FD1.24'!$A$2:$C$50000,2, FALSE)</f>
        <v>ARMAÇÃO DE PILAR OU VIGA DE ESTRUTURA CONVENCIONAL DE CONCRETO ARMADO UTILIZANDO AÇO CA-50 DE 12,5 MM - MONTAGEM. AF_06/2022</v>
      </c>
      <c r="C183" s="38" t="s">
        <v>3227</v>
      </c>
      <c r="D183" s="623" t="str">
        <f>VLOOKUP(C183,'SNP1.24+CHU192+DER12.23+FD1.24'!$A$2:$D$50000,3, FALSE)</f>
        <v>KG</v>
      </c>
      <c r="E183" s="624">
        <f>'[2]DETALHAMENTO AÇO (2)'!$E18</f>
        <v>3424</v>
      </c>
      <c r="F183" s="625" t="str">
        <f>VLOOKUP(C183,'SNP1.24+CHU192+DER12.23+FD1.24'!$A$2:$D$50000,4, FALSE)</f>
        <v>8,97</v>
      </c>
      <c r="G183" s="424">
        <f t="shared" si="32"/>
        <v>30713.279999999999</v>
      </c>
      <c r="H183" s="425" t="e">
        <f t="shared" si="33"/>
        <v>#REF!</v>
      </c>
      <c r="I183" s="426" t="e">
        <f t="shared" si="34"/>
        <v>#REF!</v>
      </c>
      <c r="J183" s="626" t="e">
        <f t="shared" si="35"/>
        <v>#REF!</v>
      </c>
      <c r="K183" s="603"/>
      <c r="L183" s="643" t="s">
        <v>18513</v>
      </c>
      <c r="M183" s="632"/>
      <c r="N183" s="22"/>
    </row>
    <row r="184" spans="1:22" s="39" customFormat="1" ht="36" outlineLevel="2" x14ac:dyDescent="0.25">
      <c r="A184" s="317" t="s">
        <v>54424</v>
      </c>
      <c r="B184" s="422" t="str">
        <f>VLOOKUP(C184,'SNP1.24+CHU192+DER12.23+FD1.24'!$A$2:$C$50000,2, FALSE)</f>
        <v>ARMAÇÃO DE PILAR OU VIGA DE ESTRUTURA CONVENCIONAL DE CONCRETO ARMADO UTILIZANDO AÇO CA-50 DE 16,0 MM - MONTAGEM. AF_06/2022</v>
      </c>
      <c r="C184" s="38" t="s">
        <v>3228</v>
      </c>
      <c r="D184" s="623" t="str">
        <f>VLOOKUP(C184,'SNP1.24+CHU192+DER12.23+FD1.24'!$A$2:$D$50000,3, FALSE)</f>
        <v>KG</v>
      </c>
      <c r="E184" s="624">
        <f>'[2]DETALHAMENTO AÇO (2)'!$E19</f>
        <v>59412</v>
      </c>
      <c r="F184" s="625" t="str">
        <f>VLOOKUP(C184,'SNP1.24+CHU192+DER12.23+FD1.24'!$A$2:$D$50000,4, FALSE)</f>
        <v>8,64</v>
      </c>
      <c r="G184" s="424">
        <f t="shared" si="32"/>
        <v>513319.67999999999</v>
      </c>
      <c r="H184" s="425" t="e">
        <f t="shared" si="33"/>
        <v>#REF!</v>
      </c>
      <c r="I184" s="426" t="e">
        <f t="shared" si="34"/>
        <v>#REF!</v>
      </c>
      <c r="J184" s="626" t="e">
        <f t="shared" si="35"/>
        <v>#REF!</v>
      </c>
      <c r="K184" s="603"/>
      <c r="L184" s="643" t="s">
        <v>18513</v>
      </c>
      <c r="M184" s="632"/>
      <c r="N184" s="22"/>
    </row>
    <row r="185" spans="1:22" s="39" customFormat="1" ht="49.15" customHeight="1" outlineLevel="2" x14ac:dyDescent="0.25">
      <c r="A185" s="317" t="s">
        <v>54425</v>
      </c>
      <c r="B185" s="422" t="str">
        <f>VLOOKUP(C185,'SNP1.24+CHU192+DER12.23+FD1.24'!$A$2:$C$50000,2, FALSE)</f>
        <v xml:space="preserve">CONCRETO USINADO BOMBEAVEL, CLASSE DE RESISTENCIA C40, BRITA 0 E 1, SLUMP = 100 +/- 20 MM, COM BOMBEAMENTO (DISPONIBILIZACAO DE BOMBA), SEM O LANCAMENTO (NBR 8953)                                                                                                                                                                                                                                                                                                                                       </v>
      </c>
      <c r="C185" s="38">
        <v>34479</v>
      </c>
      <c r="D185" s="623" t="str">
        <f>VLOOKUP(C185,'SNP1.24+CHU192+DER12.23+FD1.24'!$A$2:$D$50000,3, FALSE)</f>
        <v xml:space="preserve">M3    </v>
      </c>
      <c r="E185" s="624">
        <f>[2]DETALHADO!$G$42</f>
        <v>1918.5600000000002</v>
      </c>
      <c r="F185" s="625" t="str">
        <f>VLOOKUP(C185,'SNP1.24+CHU192+DER12.23+FD1.24'!$A$2:$D$50000,4, FALSE)</f>
        <v>529,25</v>
      </c>
      <c r="G185" s="424">
        <f t="shared" si="32"/>
        <v>1015397.88</v>
      </c>
      <c r="H185" s="425" t="e">
        <f t="shared" si="33"/>
        <v>#REF!</v>
      </c>
      <c r="I185" s="426" t="e">
        <f t="shared" si="34"/>
        <v>#REF!</v>
      </c>
      <c r="J185" s="626" t="e">
        <f t="shared" si="35"/>
        <v>#REF!</v>
      </c>
      <c r="K185" s="603"/>
      <c r="L185" s="643" t="s">
        <v>18501</v>
      </c>
      <c r="M185" s="632"/>
      <c r="N185" s="22"/>
    </row>
    <row r="186" spans="1:22" s="39" customFormat="1" ht="45" customHeight="1" outlineLevel="2" x14ac:dyDescent="0.25">
      <c r="A186" s="317" t="s">
        <v>54426</v>
      </c>
      <c r="B186" s="422" t="str">
        <f>VLOOKUP(C186,'SNP1.24+CHU192+DER12.23+FD1.24'!$A$2:$C$50000,2, FALSE)</f>
        <v>LANÇAMENTO COM USO DE BOMBA, ADENSAMENTO E ACABAMENTO DE CONCRETO EM ESTRUTURAS. AF_02/2022</v>
      </c>
      <c r="C186" s="38" t="s">
        <v>12933</v>
      </c>
      <c r="D186" s="623" t="str">
        <f>VLOOKUP(C186,'SNP1.24+CHU192+DER12.23+FD1.24'!$A$2:$D$50000,3, FALSE)</f>
        <v>M3</v>
      </c>
      <c r="E186" s="624">
        <f>E185</f>
        <v>1918.5600000000002</v>
      </c>
      <c r="F186" s="625" t="str">
        <f>VLOOKUP(C186,'SNP1.24+CHU192+DER12.23+FD1.24'!$A$2:$D$50000,4, FALSE)</f>
        <v>47,37</v>
      </c>
      <c r="G186" s="424">
        <f t="shared" si="32"/>
        <v>90882.19</v>
      </c>
      <c r="H186" s="425" t="e">
        <f t="shared" si="33"/>
        <v>#REF!</v>
      </c>
      <c r="I186" s="426" t="e">
        <f t="shared" si="34"/>
        <v>#REF!</v>
      </c>
      <c r="J186" s="626" t="e">
        <f t="shared" si="35"/>
        <v>#REF!</v>
      </c>
      <c r="K186" s="603"/>
      <c r="L186" s="643" t="s">
        <v>18514</v>
      </c>
      <c r="M186" s="632"/>
      <c r="N186" s="22"/>
    </row>
    <row r="187" spans="1:22" s="40" customFormat="1" ht="12.75" outlineLevel="1" thickBot="1" x14ac:dyDescent="0.25">
      <c r="A187" s="318"/>
      <c r="B187" s="10" t="s">
        <v>9</v>
      </c>
      <c r="C187" s="11"/>
      <c r="D187" s="12"/>
      <c r="E187" s="13"/>
      <c r="F187" s="13"/>
      <c r="G187" s="147">
        <f>SUM(G158:G162)</f>
        <v>1026895.9700000001</v>
      </c>
      <c r="H187" s="148"/>
      <c r="I187" s="149"/>
      <c r="J187" s="150" t="e">
        <f>SUM(J158:J162)</f>
        <v>#REF!</v>
      </c>
      <c r="K187" s="185"/>
      <c r="L187" s="209"/>
      <c r="M187" s="204"/>
      <c r="N187" s="16"/>
      <c r="O187" s="39"/>
      <c r="P187" s="39"/>
      <c r="Q187" s="39"/>
      <c r="R187" s="39"/>
      <c r="S187" s="39"/>
      <c r="T187" s="39"/>
      <c r="U187" s="39"/>
      <c r="V187" s="39"/>
    </row>
    <row r="188" spans="1:22" s="34" customFormat="1" ht="14.45" customHeight="1" outlineLevel="1" x14ac:dyDescent="0.25">
      <c r="A188" s="319" t="s">
        <v>54427</v>
      </c>
      <c r="B188" s="627" t="s">
        <v>29416</v>
      </c>
      <c r="C188" s="628"/>
      <c r="D188" s="629"/>
      <c r="E188" s="146"/>
      <c r="F188" s="146"/>
      <c r="G188" s="5"/>
      <c r="H188" s="5"/>
      <c r="I188" s="5"/>
      <c r="J188" s="17"/>
      <c r="K188" s="145"/>
      <c r="L188" s="210"/>
      <c r="M188" s="111"/>
      <c r="N188" s="6"/>
      <c r="O188" s="39"/>
      <c r="P188" s="39"/>
      <c r="Q188" s="39"/>
      <c r="R188" s="39"/>
      <c r="S188" s="39"/>
      <c r="T188" s="39"/>
      <c r="U188" s="39"/>
      <c r="V188" s="39"/>
    </row>
    <row r="189" spans="1:22" s="39" customFormat="1" ht="39" customHeight="1" outlineLevel="2" x14ac:dyDescent="0.25">
      <c r="A189" s="317" t="s">
        <v>54428</v>
      </c>
      <c r="B189" s="422" t="str">
        <f>VLOOKUP(C189,'SNP1.24+CHU192+DER12.23+FD1.24'!$A$2:$C$50000,2, FALSE)</f>
        <v>FABRICAÇÃO, MONTAGEM E DESMONTAGEM DE FÔRMA PARA SAPATA, EM CHAPA DE MADEIRA COMPENSADA RESINADA, E=17 MM, 2 UTILIZAÇÕES. AF_01/2024</v>
      </c>
      <c r="C189" s="38" t="s">
        <v>3200</v>
      </c>
      <c r="D189" s="623" t="str">
        <f>VLOOKUP(C189,'SNP1.24+CHU192+DER12.23+FD1.24'!$A$2:$D$50000,3, FALSE)</f>
        <v>M2</v>
      </c>
      <c r="E189" s="624">
        <f>[2]DETALHADO!$G$58</f>
        <v>3688.1346613159335</v>
      </c>
      <c r="F189" s="625" t="str">
        <f>VLOOKUP(C189,'SNP1.24+CHU192+DER12.23+FD1.24'!$A$2:$D$50000,4, FALSE)</f>
        <v>241,23</v>
      </c>
      <c r="G189" s="424">
        <f>ROUND(E189*F189,2)</f>
        <v>889688.72</v>
      </c>
      <c r="H189" s="425" t="e">
        <f>IF(K189="",$G$10,$G$9)</f>
        <v>#REF!</v>
      </c>
      <c r="I189" s="426" t="e">
        <f>ROUND(F189*H189+F189,2)</f>
        <v>#REF!</v>
      </c>
      <c r="J189" s="626" t="e">
        <f>ROUND(E189*I189,2)</f>
        <v>#REF!</v>
      </c>
      <c r="K189" s="603"/>
      <c r="L189" s="643" t="s">
        <v>18501</v>
      </c>
      <c r="M189" s="632"/>
      <c r="N189" s="22"/>
    </row>
    <row r="190" spans="1:22" s="39" customFormat="1" ht="39" customHeight="1" outlineLevel="2" x14ac:dyDescent="0.25">
      <c r="A190" s="317" t="s">
        <v>54429</v>
      </c>
      <c r="B190" s="422" t="str">
        <f>VLOOKUP(C190,'SNP1.24+CHU192+DER12.23+FD1.24'!$A$2:$C$50000,2, FALSE)</f>
        <v>FABRICAÇÃO, MONTAGEM E DESMONTAGEM DE FÔRMA PARA SAPATA, EM MADEIRA SERRADA, E=25 MM, 4 UTILIZAÇÕES. AF_01/2024</v>
      </c>
      <c r="C190" s="38" t="s">
        <v>3197</v>
      </c>
      <c r="D190" s="623" t="str">
        <f>VLOOKUP(C190,'SNP1.24+CHU192+DER12.23+FD1.24'!$A$2:$D$50000,3, FALSE)</f>
        <v>M2</v>
      </c>
      <c r="E190" s="624">
        <f>[2]DETALHADO!$G$59</f>
        <v>5759.313948183134</v>
      </c>
      <c r="F190" s="625" t="str">
        <f>VLOOKUP(C190,'SNP1.24+CHU192+DER12.23+FD1.24'!$A$2:$D$50000,4, FALSE)</f>
        <v>134,81</v>
      </c>
      <c r="G190" s="424">
        <f>ROUND(E190*F190,2)</f>
        <v>776413.11</v>
      </c>
      <c r="H190" s="425" t="e">
        <f>IF(K190="",$G$10,$G$9)</f>
        <v>#REF!</v>
      </c>
      <c r="I190" s="426" t="e">
        <f>ROUND(F190*H190+F190,2)</f>
        <v>#REF!</v>
      </c>
      <c r="J190" s="626" t="e">
        <f>ROUND(E190*I190,2)</f>
        <v>#REF!</v>
      </c>
      <c r="K190" s="603"/>
      <c r="L190" s="643" t="s">
        <v>18501</v>
      </c>
      <c r="M190" s="632"/>
      <c r="N190" s="22"/>
    </row>
    <row r="191" spans="1:22" s="39" customFormat="1" ht="40.15" customHeight="1" outlineLevel="2" x14ac:dyDescent="0.25">
      <c r="A191" s="317" t="s">
        <v>54430</v>
      </c>
      <c r="B191" s="422" t="str">
        <f>VLOOKUP(C191,'SNP1.24+CHU192+DER12.23+FD1.24'!$A$2:$C$50000,2, FALSE)</f>
        <v>ARMAÇÃO DE PILAR OU VIGA DE ESTRUTURA CONVENCIONAL DE CONCRETO ARMADO UTILIZANDO AÇO CA-50 DE 6,3 MM - MONTAGEM. AF_06/2022</v>
      </c>
      <c r="C191" s="38" t="s">
        <v>3224</v>
      </c>
      <c r="D191" s="623" t="str">
        <f>VLOOKUP(C191,'SNP1.24+CHU192+DER12.23+FD1.24'!$A$2:$D$50000,3, FALSE)</f>
        <v>KG</v>
      </c>
      <c r="E191" s="624">
        <f>'[2]DETALHAMENTO AÇO (2)'!$E24</f>
        <v>3136</v>
      </c>
      <c r="F191" s="625" t="str">
        <f>VLOOKUP(C191,'SNP1.24+CHU192+DER12.23+FD1.24'!$A$2:$D$50000,4, FALSE)</f>
        <v>13,04</v>
      </c>
      <c r="G191" s="424">
        <f>ROUND(E191*F191,2)</f>
        <v>40893.440000000002</v>
      </c>
      <c r="H191" s="425" t="e">
        <f>IF(K191="",$G$10,$G$9)</f>
        <v>#REF!</v>
      </c>
      <c r="I191" s="426" t="e">
        <f>ROUND(F191*H191+F191,2)</f>
        <v>#REF!</v>
      </c>
      <c r="J191" s="626" t="e">
        <f>ROUND(E191*I191,2)</f>
        <v>#REF!</v>
      </c>
      <c r="K191" s="603"/>
      <c r="L191" s="643" t="s">
        <v>18513</v>
      </c>
      <c r="M191" s="632"/>
      <c r="N191" s="22"/>
    </row>
    <row r="192" spans="1:22" s="39" customFormat="1" ht="36" outlineLevel="2" x14ac:dyDescent="0.25">
      <c r="A192" s="317" t="s">
        <v>54431</v>
      </c>
      <c r="B192" s="422" t="str">
        <f>VLOOKUP(C192,'SNP1.24+CHU192+DER12.23+FD1.24'!$A$2:$C$50000,2, FALSE)</f>
        <v>ARMAÇÃO DE PILAR OU VIGA DE ESTRUTURA CONVENCIONAL DE CONCRETO ARMADO UTILIZANDO AÇO CA-50 DE 8,0 MM - MONTAGEM. AF_06/2022</v>
      </c>
      <c r="C192" s="38" t="s">
        <v>3225</v>
      </c>
      <c r="D192" s="623" t="str">
        <f>VLOOKUP(C192,'SNP1.24+CHU192+DER12.23+FD1.24'!$A$2:$D$50000,3, FALSE)</f>
        <v>KG</v>
      </c>
      <c r="E192" s="624">
        <f>'[2]DETALHAMENTO AÇO (2)'!$E25</f>
        <v>32144</v>
      </c>
      <c r="F192" s="625" t="str">
        <f>VLOOKUP(C192,'SNP1.24+CHU192+DER12.23+FD1.24'!$A$2:$D$50000,4, FALSE)</f>
        <v>12,11</v>
      </c>
      <c r="G192" s="424">
        <f>ROUND(E192*F192,2)</f>
        <v>389263.84</v>
      </c>
      <c r="H192" s="425" t="e">
        <f>IF(K192="",$G$10,$G$9)</f>
        <v>#REF!</v>
      </c>
      <c r="I192" s="426" t="e">
        <f>ROUND(F192*H192+F192,2)</f>
        <v>#REF!</v>
      </c>
      <c r="J192" s="626" t="e">
        <f>ROUND(E192*I192,2)</f>
        <v>#REF!</v>
      </c>
      <c r="K192" s="603"/>
      <c r="L192" s="643" t="s">
        <v>18513</v>
      </c>
      <c r="M192" s="632"/>
      <c r="N192" s="22"/>
    </row>
    <row r="193" spans="1:22" s="39" customFormat="1" ht="40.15" customHeight="1" outlineLevel="2" x14ac:dyDescent="0.25">
      <c r="A193" s="317" t="s">
        <v>54432</v>
      </c>
      <c r="B193" s="422" t="str">
        <f>VLOOKUP(C193,'SNP1.24+CHU192+DER12.23+FD1.24'!$A$2:$C$50000,2, FALSE)</f>
        <v>ARMAÇÃO DE PILAR OU VIGA DE ESTRUTURA CONVENCIONAL DE CONCRETO ARMADO UTILIZANDO AÇO CA-50 DE 10,0 MM - MONTAGEM. AF_06/2022</v>
      </c>
      <c r="C193" s="38" t="s">
        <v>3226</v>
      </c>
      <c r="D193" s="623" t="str">
        <f>VLOOKUP(C193,'SNP1.24+CHU192+DER12.23+FD1.24'!$A$2:$D$50000,3, FALSE)</f>
        <v>KG</v>
      </c>
      <c r="E193" s="624">
        <f>'[2]DETALHAMENTO AÇO (2)'!$E26</f>
        <v>1568</v>
      </c>
      <c r="F193" s="625" t="str">
        <f>VLOOKUP(C193,'SNP1.24+CHU192+DER12.23+FD1.24'!$A$2:$D$50000,4, FALSE)</f>
        <v>10,72</v>
      </c>
      <c r="G193" s="424">
        <f t="shared" ref="G193:G198" si="36">ROUND(E193*F193,2)</f>
        <v>16808.96</v>
      </c>
      <c r="H193" s="425" t="e">
        <f t="shared" ref="H193:H198" si="37">IF(K193="",$G$10,$G$9)</f>
        <v>#REF!</v>
      </c>
      <c r="I193" s="426" t="e">
        <f t="shared" ref="I193:I198" si="38">ROUND(F193*H193+F193,2)</f>
        <v>#REF!</v>
      </c>
      <c r="J193" s="626" t="e">
        <f t="shared" ref="J193:J198" si="39">ROUND(E193*I193,2)</f>
        <v>#REF!</v>
      </c>
      <c r="K193" s="603"/>
      <c r="L193" s="643" t="s">
        <v>18513</v>
      </c>
      <c r="M193" s="632"/>
      <c r="N193" s="22"/>
    </row>
    <row r="194" spans="1:22" s="39" customFormat="1" ht="36" outlineLevel="2" x14ac:dyDescent="0.25">
      <c r="A194" s="317" t="s">
        <v>54433</v>
      </c>
      <c r="B194" s="422" t="str">
        <f>VLOOKUP(C194,'SNP1.24+CHU192+DER12.23+FD1.24'!$A$2:$C$50000,2, FALSE)</f>
        <v>ARMAÇÃO DE PILAR OU VIGA DE ESTRUTURA CONVENCIONAL DE CONCRETO ARMADO UTILIZANDO AÇO CA-50 DE 12,5 MM - MONTAGEM. AF_06/2022</v>
      </c>
      <c r="C194" s="38" t="s">
        <v>3227</v>
      </c>
      <c r="D194" s="623" t="str">
        <f>VLOOKUP(C194,'SNP1.24+CHU192+DER12.23+FD1.24'!$A$2:$D$50000,3, FALSE)</f>
        <v>KG</v>
      </c>
      <c r="E194" s="624">
        <f>'[2]DETALHAMENTO AÇO (2)'!$E27</f>
        <v>0</v>
      </c>
      <c r="F194" s="625" t="str">
        <f>VLOOKUP(C194,'SNP1.24+CHU192+DER12.23+FD1.24'!$A$2:$D$50000,4, FALSE)</f>
        <v>8,97</v>
      </c>
      <c r="G194" s="424">
        <f t="shared" si="36"/>
        <v>0</v>
      </c>
      <c r="H194" s="425" t="e">
        <f t="shared" si="37"/>
        <v>#REF!</v>
      </c>
      <c r="I194" s="426" t="e">
        <f t="shared" si="38"/>
        <v>#REF!</v>
      </c>
      <c r="J194" s="626" t="e">
        <f t="shared" si="39"/>
        <v>#REF!</v>
      </c>
      <c r="K194" s="603"/>
      <c r="L194" s="643" t="s">
        <v>18513</v>
      </c>
      <c r="M194" s="632"/>
      <c r="N194" s="22"/>
    </row>
    <row r="195" spans="1:22" s="39" customFormat="1" ht="36" outlineLevel="2" x14ac:dyDescent="0.25">
      <c r="A195" s="317" t="s">
        <v>54434</v>
      </c>
      <c r="B195" s="422" t="str">
        <f>VLOOKUP(C195,'SNP1.24+CHU192+DER12.23+FD1.24'!$A$2:$C$50000,2, FALSE)</f>
        <v>ARMAÇÃO DE PILAR OU VIGA DE ESTRUTURA CONVENCIONAL DE CONCRETO ARMADO UTILIZANDO AÇO CA-50 DE 16,0 MM - MONTAGEM. AF_06/2022</v>
      </c>
      <c r="C195" s="38" t="s">
        <v>3228</v>
      </c>
      <c r="D195" s="623" t="str">
        <f>VLOOKUP(C195,'SNP1.24+CHU192+DER12.23+FD1.24'!$A$2:$D$50000,3, FALSE)</f>
        <v>KG</v>
      </c>
      <c r="E195" s="624">
        <f>'[2]DETALHAMENTO AÇO (2)'!$E28</f>
        <v>56840</v>
      </c>
      <c r="F195" s="625" t="str">
        <f>VLOOKUP(C195,'SNP1.24+CHU192+DER12.23+FD1.24'!$A$2:$D$50000,4, FALSE)</f>
        <v>8,64</v>
      </c>
      <c r="G195" s="424">
        <f t="shared" si="36"/>
        <v>491097.59999999998</v>
      </c>
      <c r="H195" s="425" t="e">
        <f t="shared" si="37"/>
        <v>#REF!</v>
      </c>
      <c r="I195" s="426" t="e">
        <f t="shared" si="38"/>
        <v>#REF!</v>
      </c>
      <c r="J195" s="626" t="e">
        <f t="shared" si="39"/>
        <v>#REF!</v>
      </c>
      <c r="K195" s="603"/>
      <c r="L195" s="643" t="s">
        <v>18513</v>
      </c>
      <c r="M195" s="632"/>
      <c r="N195" s="22"/>
    </row>
    <row r="196" spans="1:22" s="39" customFormat="1" ht="49.15" customHeight="1" outlineLevel="2" x14ac:dyDescent="0.25">
      <c r="A196" s="317" t="s">
        <v>54435</v>
      </c>
      <c r="B196" s="422" t="str">
        <f>VLOOKUP(C196,'SNP1.24+CHU192+DER12.23+FD1.24'!$A$2:$C$50000,2, FALSE)</f>
        <v xml:space="preserve">CONCRETO USINADO BOMBEAVEL, CLASSE DE RESISTENCIA C40, BRITA 0 E 1, SLUMP = 100 +/- 20 MM, COM BOMBEAMENTO (DISPONIBILIZACAO DE BOMBA), SEM O LANCAMENTO (NBR 8953)                                                                                                                                                                                                                                                                                                                                       </v>
      </c>
      <c r="C196" s="38">
        <v>34479</v>
      </c>
      <c r="D196" s="623" t="str">
        <f>VLOOKUP(C196,'SNP1.24+CHU192+DER12.23+FD1.24'!$A$2:$D$50000,3, FALSE)</f>
        <v xml:space="preserve">M3    </v>
      </c>
      <c r="E196" s="624">
        <f>[2]DETALHADO!$G$57</f>
        <v>1340.64</v>
      </c>
      <c r="F196" s="625" t="str">
        <f>VLOOKUP(C196,'SNP1.24+CHU192+DER12.23+FD1.24'!$A$2:$D$50000,4, FALSE)</f>
        <v>529,25</v>
      </c>
      <c r="G196" s="424">
        <f t="shared" si="36"/>
        <v>709533.72</v>
      </c>
      <c r="H196" s="425" t="e">
        <f t="shared" si="37"/>
        <v>#REF!</v>
      </c>
      <c r="I196" s="426" t="e">
        <f t="shared" si="38"/>
        <v>#REF!</v>
      </c>
      <c r="J196" s="626" t="e">
        <f t="shared" si="39"/>
        <v>#REF!</v>
      </c>
      <c r="K196" s="603"/>
      <c r="L196" s="643" t="s">
        <v>18501</v>
      </c>
      <c r="M196" s="632"/>
      <c r="N196" s="22"/>
    </row>
    <row r="197" spans="1:22" s="39" customFormat="1" ht="54" customHeight="1" outlineLevel="2" x14ac:dyDescent="0.25">
      <c r="A197" s="317" t="s">
        <v>54436</v>
      </c>
      <c r="B197" s="422" t="str">
        <f>VLOOKUP(C197,'SNP1.24+CHU192+DER12.23+FD1.24'!$A$2:$C$50000,2, FALSE)</f>
        <v>GUINDASTE HIDRÁULICO AUTOPROPELIDO, COM LANÇA TELESCÓPICA 28,80 M, CAPACIDADE MÁXIMA 30 T, POTÊNCIA 97 KW, TRAÇÃO 4 X 4 - MATERIAIS NA OPERAÇÃO. AF_11/2014</v>
      </c>
      <c r="C197" s="38" t="s">
        <v>2290</v>
      </c>
      <c r="D197" s="623" t="str">
        <f>VLOOKUP(C197,'SNP1.24+CHU192+DER12.23+FD1.24'!$A$2:$D$50000,3, FALSE)</f>
        <v>H</v>
      </c>
      <c r="E197" s="624">
        <f>[3]Canal!$K$6</f>
        <v>392</v>
      </c>
      <c r="F197" s="625" t="str">
        <f>VLOOKUP(C197,'SNP1.24+CHU192+DER12.23+FD1.24'!$A$2:$D$50000,4, FALSE)</f>
        <v>28,46</v>
      </c>
      <c r="G197" s="424">
        <f t="shared" si="36"/>
        <v>11156.32</v>
      </c>
      <c r="H197" s="425" t="e">
        <f t="shared" si="37"/>
        <v>#REF!</v>
      </c>
      <c r="I197" s="426" t="e">
        <f t="shared" si="38"/>
        <v>#REF!</v>
      </c>
      <c r="J197" s="626" t="e">
        <f t="shared" si="39"/>
        <v>#REF!</v>
      </c>
      <c r="K197" s="603"/>
      <c r="L197" s="643" t="s">
        <v>29444</v>
      </c>
      <c r="M197" s="632"/>
      <c r="N197" s="22"/>
    </row>
    <row r="198" spans="1:22" s="39" customFormat="1" ht="36" customHeight="1" outlineLevel="2" x14ac:dyDescent="0.25">
      <c r="A198" s="317" t="s">
        <v>54437</v>
      </c>
      <c r="B198" s="422" t="str">
        <f>VLOOKUP(C198,'SNP1.24+CHU192+DER12.23+FD1.24'!$A$2:$C$50000,2, FALSE)</f>
        <v>OPERADOR DE GUINDASTE COM ENCARGOS COMPLEMENTARES</v>
      </c>
      <c r="C198" s="38" t="s">
        <v>6121</v>
      </c>
      <c r="D198" s="623" t="str">
        <f>VLOOKUP(C198,'SNP1.24+CHU192+DER12.23+FD1.24'!$A$2:$D$50000,3, FALSE)</f>
        <v>H</v>
      </c>
      <c r="E198" s="624">
        <f>E197</f>
        <v>392</v>
      </c>
      <c r="F198" s="625" t="str">
        <f>VLOOKUP(C198,'SNP1.24+CHU192+DER12.23+FD1.24'!$A$2:$D$50000,4, FALSE)</f>
        <v>25,86</v>
      </c>
      <c r="G198" s="424">
        <f t="shared" si="36"/>
        <v>10137.120000000001</v>
      </c>
      <c r="H198" s="425" t="e">
        <f t="shared" si="37"/>
        <v>#REF!</v>
      </c>
      <c r="I198" s="426" t="e">
        <f t="shared" si="38"/>
        <v>#REF!</v>
      </c>
      <c r="J198" s="626" t="e">
        <f t="shared" si="39"/>
        <v>#REF!</v>
      </c>
      <c r="K198" s="603"/>
      <c r="L198" s="643" t="s">
        <v>29444</v>
      </c>
      <c r="M198" s="632"/>
      <c r="N198" s="22"/>
    </row>
    <row r="199" spans="1:22" s="40" customFormat="1" ht="12.75" outlineLevel="1" thickBot="1" x14ac:dyDescent="0.25">
      <c r="A199" s="318"/>
      <c r="B199" s="10" t="s">
        <v>9</v>
      </c>
      <c r="C199" s="11"/>
      <c r="D199" s="12"/>
      <c r="E199" s="13"/>
      <c r="F199" s="13"/>
      <c r="G199" s="147">
        <f>SUM(G185:G186)</f>
        <v>1106280.07</v>
      </c>
      <c r="H199" s="148"/>
      <c r="I199" s="149"/>
      <c r="J199" s="150" t="e">
        <f>SUM(J185:J186)</f>
        <v>#REF!</v>
      </c>
      <c r="K199" s="185"/>
      <c r="L199" s="209"/>
      <c r="M199" s="204"/>
      <c r="N199" s="16"/>
      <c r="O199" s="39"/>
      <c r="P199" s="39"/>
      <c r="Q199" s="39"/>
      <c r="R199" s="39"/>
      <c r="S199" s="39"/>
      <c r="T199" s="39"/>
      <c r="U199" s="39"/>
      <c r="V199" s="39"/>
    </row>
    <row r="200" spans="1:22" s="33" customFormat="1" ht="17.45" customHeight="1" thickBot="1" x14ac:dyDescent="0.3">
      <c r="A200" s="315">
        <v>4</v>
      </c>
      <c r="B200" s="245" t="s">
        <v>29477</v>
      </c>
      <c r="C200" s="29"/>
      <c r="D200" s="2"/>
      <c r="E200" s="462"/>
      <c r="F200" s="2"/>
      <c r="G200" s="30">
        <f>G237+G1276+G1280</f>
        <v>1186334.3799999999</v>
      </c>
      <c r="H200" s="2"/>
      <c r="I200" s="2"/>
      <c r="J200" s="31" t="e">
        <f>J237+J1276+J1280</f>
        <v>#REF!</v>
      </c>
      <c r="K200" s="186"/>
      <c r="L200" s="15"/>
      <c r="M200" s="23"/>
      <c r="N200" s="15"/>
      <c r="O200" s="39"/>
      <c r="P200" s="39"/>
      <c r="Q200" s="39"/>
      <c r="R200" s="39"/>
      <c r="S200" s="39"/>
      <c r="T200" s="39"/>
      <c r="U200" s="39"/>
      <c r="V200" s="39"/>
    </row>
    <row r="201" spans="1:22" s="34" customFormat="1" outlineLevel="1" x14ac:dyDescent="0.25">
      <c r="A201" s="319" t="s">
        <v>12526</v>
      </c>
      <c r="B201" s="627" t="s">
        <v>18502</v>
      </c>
      <c r="C201" s="628"/>
      <c r="D201" s="629"/>
      <c r="E201" s="146"/>
      <c r="F201" s="146"/>
      <c r="G201" s="5"/>
      <c r="H201" s="5"/>
      <c r="I201" s="5"/>
      <c r="J201" s="17"/>
      <c r="K201" s="145"/>
      <c r="L201" s="210"/>
      <c r="M201" s="111"/>
      <c r="N201" s="6"/>
      <c r="O201" s="39"/>
      <c r="P201" s="39"/>
      <c r="Q201" s="39"/>
      <c r="R201" s="39"/>
      <c r="S201" s="39"/>
      <c r="T201" s="39"/>
      <c r="U201" s="39"/>
      <c r="V201" s="39"/>
    </row>
    <row r="202" spans="1:22" s="39" customFormat="1" ht="42" customHeight="1" outlineLevel="2" x14ac:dyDescent="0.25">
      <c r="A202" s="317" t="s">
        <v>12527</v>
      </c>
      <c r="B202" s="422" t="str">
        <f>VLOOKUP(C202,'SNP1.24+CHU192+DER12.23+FD1.24'!$A$2:$C$50000,2, FALSE)</f>
        <v>DEMOLIÇÃO DE LAJES, EM CONCRETO ARMADO, DE FORMA MECANIZADA COM MARTELETE, SEM REAPROVEITAMENTO. AF_09/2023</v>
      </c>
      <c r="C202" s="38" t="s">
        <v>5956</v>
      </c>
      <c r="D202" s="623" t="str">
        <f>VLOOKUP(C202,'SNP1.24+CHU192+DER12.23+FD1.24'!$A$2:$D$50000,3, FALSE)</f>
        <v>M3</v>
      </c>
      <c r="E202" s="624">
        <f>[2]DETALHADO!$G$76</f>
        <v>1641.8933999999999</v>
      </c>
      <c r="F202" s="625" t="str">
        <f>VLOOKUP(C202,'SNP1.24+CHU192+DER12.23+FD1.24'!$A$2:$D$50000,4, FALSE)</f>
        <v>90,11</v>
      </c>
      <c r="G202" s="424">
        <f>ROUND(E202*F202,2)</f>
        <v>147951.01</v>
      </c>
      <c r="H202" s="425" t="e">
        <f>IF(K202="",$G$10,$G$9)</f>
        <v>#REF!</v>
      </c>
      <c r="I202" s="426" t="e">
        <f>ROUND(F202*H202+F202,2)</f>
        <v>#REF!</v>
      </c>
      <c r="J202" s="626" t="e">
        <f>ROUND(E202*I202,2)</f>
        <v>#REF!</v>
      </c>
      <c r="K202" s="603"/>
      <c r="L202" s="643" t="s">
        <v>29437</v>
      </c>
      <c r="M202" s="632"/>
      <c r="N202" s="22"/>
    </row>
    <row r="203" spans="1:22" s="39" customFormat="1" ht="50.45" customHeight="1" outlineLevel="2" x14ac:dyDescent="0.25">
      <c r="A203" s="317" t="s">
        <v>12528</v>
      </c>
      <c r="B203" s="422" t="str">
        <f>VLOOKUP(C203,'SNP1.24+CHU192+DER12.23+FD1.24'!$A$2:$C$50000,2, FALSE)</f>
        <v>CARGA, MANOBRA E DESCARGA DE ENTULHO EM CAMINHÃO BASCULANTE 10 M³ - CARGA COM ESCAVADEIRA HIDRÁULICA  (CAÇAMBA DE 0,80 M³ / 111 HP) E DESCARGA LIVRE (UNIDADE: M3). AF_07/2020</v>
      </c>
      <c r="C203" s="38" t="s">
        <v>11391</v>
      </c>
      <c r="D203" s="623" t="str">
        <f>VLOOKUP(C203,'SNP1.24+CHU192+DER12.23+FD1.24'!$A$2:$D$50000,3, FALSE)</f>
        <v>M3</v>
      </c>
      <c r="E203" s="624">
        <f>E202*1.25</f>
        <v>2052.3667500000001</v>
      </c>
      <c r="F203" s="625" t="str">
        <f>VLOOKUP(C203,'SNP1.24+CHU192+DER12.23+FD1.24'!$A$2:$D$50000,4, FALSE)</f>
        <v>9,05</v>
      </c>
      <c r="G203" s="424">
        <f>ROUND(E203*F203,2)</f>
        <v>18573.919999999998</v>
      </c>
      <c r="H203" s="425" t="e">
        <f>IF(K203="",$G$10,$G$9)</f>
        <v>#REF!</v>
      </c>
      <c r="I203" s="426" t="e">
        <f>ROUND(F203*H203+F203,2)</f>
        <v>#REF!</v>
      </c>
      <c r="J203" s="626" t="e">
        <f>ROUND(E203*I203,2)</f>
        <v>#REF!</v>
      </c>
      <c r="K203" s="603"/>
      <c r="L203" s="643" t="s">
        <v>18504</v>
      </c>
      <c r="M203" s="632"/>
      <c r="N203" s="22"/>
    </row>
    <row r="204" spans="1:22" s="39" customFormat="1" ht="38.450000000000003" customHeight="1" outlineLevel="2" x14ac:dyDescent="0.25">
      <c r="A204" s="317" t="s">
        <v>16689</v>
      </c>
      <c r="B204" s="422" t="str">
        <f>VLOOKUP(C204,'SNP1.24+CHU192+DER12.23+FD1.24'!$A$2:$C$50000,2, FALSE)</f>
        <v>TRANSPORTE COM CAMINHÃO BASCULANTE DE 10 M³, EM VIA URBANA PAVIMENTADA, DMT ATÉ 30 KM (UNIDADE: M3XKM). AF_07/2020</v>
      </c>
      <c r="C204" s="38" t="s">
        <v>6023</v>
      </c>
      <c r="D204" s="623" t="str">
        <f>VLOOKUP(C204,'SNP1.24+CHU192+DER12.23+FD1.24'!$A$2:$D$50000,3, FALSE)</f>
        <v>M3XKM</v>
      </c>
      <c r="E204" s="624">
        <f>E203*$D$8</f>
        <v>19928.481142500004</v>
      </c>
      <c r="F204" s="625" t="str">
        <f>VLOOKUP(C204,'SNP1.24+CHU192+DER12.23+FD1.24'!$A$2:$D$50000,4, FALSE)</f>
        <v>2,49</v>
      </c>
      <c r="G204" s="424">
        <f>ROUND(E204*F204,2)</f>
        <v>49621.919999999998</v>
      </c>
      <c r="H204" s="425" t="e">
        <f>IF(K204="",$G$10,$G$9)</f>
        <v>#REF!</v>
      </c>
      <c r="I204" s="426" t="e">
        <f>ROUND(F204*H204+F204,2)</f>
        <v>#REF!</v>
      </c>
      <c r="J204" s="626" t="e">
        <f>ROUND(E204*I204,2)</f>
        <v>#REF!</v>
      </c>
      <c r="K204" s="603"/>
      <c r="L204" s="643" t="s">
        <v>29438</v>
      </c>
      <c r="M204" s="632"/>
      <c r="N204" s="22"/>
    </row>
    <row r="205" spans="1:22" s="39" customFormat="1" ht="24" outlineLevel="2" x14ac:dyDescent="0.25">
      <c r="A205" s="317" t="s">
        <v>16690</v>
      </c>
      <c r="B205" s="422" t="str">
        <f>VLOOKUP(C205,'SNP1.24+CHU192+DER12.23+FD1.24'!$A$2:$C$50000,2, FALSE)</f>
        <v>ESPALHAMENTO DE MATERIAL COM TRATOR DE ESTEIRAS. AF_11/2019</v>
      </c>
      <c r="C205" s="38" t="s">
        <v>7366</v>
      </c>
      <c r="D205" s="623" t="str">
        <f>VLOOKUP(C205,'SNP1.24+CHU192+DER12.23+FD1.24'!$A$2:$D$50000,3, FALSE)</f>
        <v>M3</v>
      </c>
      <c r="E205" s="624">
        <f>E203</f>
        <v>2052.3667500000001</v>
      </c>
      <c r="F205" s="625" t="str">
        <f>VLOOKUP(C205,'SNP1.24+CHU192+DER12.23+FD1.24'!$A$2:$D$50000,4, FALSE)</f>
        <v>1,45</v>
      </c>
      <c r="G205" s="424">
        <f>ROUND(E205*F205,2)</f>
        <v>2975.93</v>
      </c>
      <c r="H205" s="425" t="e">
        <f>IF(K205="",$G$10,$G$9)</f>
        <v>#REF!</v>
      </c>
      <c r="I205" s="426" t="e">
        <f>ROUND(F205*H205+F205,2)</f>
        <v>#REF!</v>
      </c>
      <c r="J205" s="626" t="e">
        <f>ROUND(E205*I205,2)</f>
        <v>#REF!</v>
      </c>
      <c r="K205" s="603"/>
      <c r="L205" s="643" t="s">
        <v>11833</v>
      </c>
      <c r="M205" s="632"/>
      <c r="N205" s="22"/>
    </row>
    <row r="206" spans="1:22" s="40" customFormat="1" ht="12.75" outlineLevel="1" thickBot="1" x14ac:dyDescent="0.25">
      <c r="A206" s="318"/>
      <c r="B206" s="10" t="s">
        <v>9</v>
      </c>
      <c r="C206" s="11"/>
      <c r="D206" s="12"/>
      <c r="E206" s="13"/>
      <c r="F206" s="13"/>
      <c r="G206" s="147">
        <f>SUM(G202:G205)</f>
        <v>219122.77999999997</v>
      </c>
      <c r="H206" s="148"/>
      <c r="I206" s="149"/>
      <c r="J206" s="150" t="e">
        <f>SUM(J202:J205)</f>
        <v>#REF!</v>
      </c>
      <c r="K206" s="185"/>
      <c r="L206" s="209"/>
      <c r="M206" s="204"/>
      <c r="N206" s="16"/>
      <c r="O206" s="39"/>
      <c r="P206" s="39"/>
      <c r="Q206" s="39"/>
      <c r="R206" s="39"/>
      <c r="S206" s="39"/>
      <c r="T206" s="39"/>
      <c r="U206" s="39"/>
      <c r="V206" s="39"/>
    </row>
    <row r="207" spans="1:22" s="34" customFormat="1" ht="14.45" customHeight="1" outlineLevel="1" x14ac:dyDescent="0.25">
      <c r="A207" s="319" t="s">
        <v>18559</v>
      </c>
      <c r="B207" s="627" t="s">
        <v>29414</v>
      </c>
      <c r="C207" s="628"/>
      <c r="D207" s="629"/>
      <c r="E207" s="146"/>
      <c r="F207" s="146"/>
      <c r="G207" s="5"/>
      <c r="H207" s="5"/>
      <c r="I207" s="5"/>
      <c r="J207" s="17"/>
      <c r="K207" s="145"/>
      <c r="L207" s="210"/>
      <c r="M207" s="111"/>
      <c r="N207" s="6"/>
      <c r="O207" s="39"/>
      <c r="P207" s="39"/>
      <c r="Q207" s="39"/>
      <c r="R207" s="39"/>
      <c r="S207" s="39"/>
      <c r="T207" s="39"/>
      <c r="U207" s="39"/>
      <c r="V207" s="39"/>
    </row>
    <row r="208" spans="1:22" s="39" customFormat="1" ht="60" outlineLevel="2" x14ac:dyDescent="0.25">
      <c r="A208" s="317" t="s">
        <v>18560</v>
      </c>
      <c r="B208" s="422" t="str">
        <f>VLOOKUP(C208,'SNP1.24+CHU192+DER12.23+FD1.24'!$A$2:$C$50000,2, FALSE)</f>
        <v>ESCAVAÇÃO MECANIZADA DE VALA COM PROF. ATÉ 1,5 M (MÉDIA MONTANTE E JUSANTE/UMA COMPOSIÇÃO POR TRECHO), ESCAVADEIRA (0,8 M3), LARG. DE 1,5 M A 2,5 M, EM SOLO DE 2A CATEGORIA, EM LOCAIS COM ALTO NÍVEL DE INTERFERÊNCIA. AF_02/2021</v>
      </c>
      <c r="C208" s="38" t="s">
        <v>10825</v>
      </c>
      <c r="D208" s="623" t="str">
        <f>VLOOKUP(C208,'SNP1.24+CHU192+DER12.23+FD1.24'!$A$2:$D$50000,3, FALSE)</f>
        <v>M3</v>
      </c>
      <c r="E208" s="624">
        <f>[2]DETALHADO!$G$69</f>
        <v>23281.050000000003</v>
      </c>
      <c r="F208" s="625" t="str">
        <f>VLOOKUP(C208,'SNP1.24+CHU192+DER12.23+FD1.24'!$A$2:$D$50000,4, FALSE)</f>
        <v>14,60</v>
      </c>
      <c r="G208" s="424">
        <f>ROUND(E208*F208,2)</f>
        <v>339903.33</v>
      </c>
      <c r="H208" s="425" t="e">
        <f>IF(K208="",$G$10,$G$9)</f>
        <v>#REF!</v>
      </c>
      <c r="I208" s="426" t="e">
        <f>ROUND(F208*H208+F208,2)</f>
        <v>#REF!</v>
      </c>
      <c r="J208" s="626" t="e">
        <f>ROUND(E208*I208,2)</f>
        <v>#REF!</v>
      </c>
      <c r="K208" s="603"/>
      <c r="L208" s="643" t="s">
        <v>29439</v>
      </c>
      <c r="M208" s="632"/>
      <c r="N208" s="22"/>
    </row>
    <row r="209" spans="1:22" s="39" customFormat="1" ht="37.9" customHeight="1" outlineLevel="2" x14ac:dyDescent="0.25">
      <c r="A209" s="317" t="s">
        <v>18561</v>
      </c>
      <c r="B209" s="422" t="str">
        <f>VLOOKUP(C209,'SNP1.24+CHU192+DER12.23+FD1.24'!$A$2:$C$50000,2, FALSE)</f>
        <v>REATERRO MECANIZADO DE VALA COM MINICARREGADEIRA, COM COMPACTADOR DE SOLOS DE PERCUSSÃO. AF_08/2023</v>
      </c>
      <c r="C209" s="38" t="s">
        <v>18240</v>
      </c>
      <c r="D209" s="623" t="str">
        <f>VLOOKUP(C209,'SNP1.24+CHU192+DER12.23+FD1.24'!$A$2:$D$50000,3, FALSE)</f>
        <v>M3</v>
      </c>
      <c r="E209" s="624">
        <f>[2]DETALHADO!$G$65</f>
        <v>7429.52</v>
      </c>
      <c r="F209" s="625" t="str">
        <f>VLOOKUP(C209,'SNP1.24+CHU192+DER12.23+FD1.24'!$A$2:$D$50000,4, FALSE)</f>
        <v>26,91</v>
      </c>
      <c r="G209" s="424">
        <f>ROUND(E209*F209,2)</f>
        <v>199928.38</v>
      </c>
      <c r="H209" s="425" t="e">
        <f>IF(K209="",$G$10,$G$9)</f>
        <v>#REF!</v>
      </c>
      <c r="I209" s="426" t="e">
        <f>ROUND(F209*H209+F209,2)</f>
        <v>#REF!</v>
      </c>
      <c r="J209" s="626" t="e">
        <f>ROUND(E209*I209,2)</f>
        <v>#REF!</v>
      </c>
      <c r="K209" s="603"/>
      <c r="L209" s="643" t="s">
        <v>18501</v>
      </c>
      <c r="M209" s="632"/>
      <c r="N209" s="22"/>
    </row>
    <row r="210" spans="1:22" s="39" customFormat="1" ht="49.9" customHeight="1" outlineLevel="2" x14ac:dyDescent="0.25">
      <c r="A210" s="317" t="s">
        <v>18562</v>
      </c>
      <c r="B210" s="422" t="str">
        <f>VLOOKUP(C210,'SNP1.24+CHU192+DER12.23+FD1.24'!$A$2:$C$50000,2, FALSE)</f>
        <v>CARGA, MANOBRA E DESCARGA DE SOLOS E MATERIAIS GRANULARES EM CAMINHÃO BASCULANTE 10 M³ - CARGA COM ESCAVADEIRA HIDRÁULICA (CAÇAMBA DE 1,20 M³ / 155 HP) E DESCARGA LIVRE (UNIDADE: M3). AF_07/2020</v>
      </c>
      <c r="C210" s="38" t="s">
        <v>11383</v>
      </c>
      <c r="D210" s="623" t="str">
        <f>VLOOKUP(C210,'SNP1.24+CHU192+DER12.23+FD1.24'!$A$2:$D$50000,3, FALSE)</f>
        <v>M3</v>
      </c>
      <c r="E210" s="624">
        <f>((E208)-E209)*1.25</f>
        <v>19814.412500000002</v>
      </c>
      <c r="F210" s="625" t="str">
        <f>VLOOKUP(C210,'SNP1.24+CHU192+DER12.23+FD1.24'!$A$2:$D$50000,4, FALSE)</f>
        <v>7,00</v>
      </c>
      <c r="G210" s="424">
        <f>ROUND(E210*F210,2)</f>
        <v>138700.89000000001</v>
      </c>
      <c r="H210" s="425" t="e">
        <f>IF(K210="",$G$10,$G$9)</f>
        <v>#REF!</v>
      </c>
      <c r="I210" s="426" t="e">
        <f>ROUND(F210*H210+F210,2)</f>
        <v>#REF!</v>
      </c>
      <c r="J210" s="626" t="e">
        <f>ROUND(E210*I210,2)</f>
        <v>#REF!</v>
      </c>
      <c r="K210" s="603"/>
      <c r="L210" s="643" t="s">
        <v>18520</v>
      </c>
      <c r="M210" s="632"/>
      <c r="N210" s="22"/>
    </row>
    <row r="211" spans="1:22" s="39" customFormat="1" ht="42.6" customHeight="1" outlineLevel="2" x14ac:dyDescent="0.25">
      <c r="A211" s="317" t="s">
        <v>18563</v>
      </c>
      <c r="B211" s="422" t="str">
        <f>VLOOKUP(C211,'SNP1.24+CHU192+DER12.23+FD1.24'!$A$2:$C$50000,2, FALSE)</f>
        <v>TRANSPORTE COM CAMINHÃO BASCULANTE DE 10 M³, EM VIA URBANA PAVIMENTADA, DMT ATÉ 30 KM (UNIDADE: M3XKM). AF_07/2020</v>
      </c>
      <c r="C211" s="38" t="s">
        <v>6023</v>
      </c>
      <c r="D211" s="623" t="str">
        <f>VLOOKUP(C211,'SNP1.24+CHU192+DER12.23+FD1.24'!$A$2:$D$50000,3, FALSE)</f>
        <v>M3XKM</v>
      </c>
      <c r="E211" s="624">
        <f>E210*$D$8</f>
        <v>192397.94537500004</v>
      </c>
      <c r="F211" s="625" t="str">
        <f>VLOOKUP(C211,'SNP1.24+CHU192+DER12.23+FD1.24'!$A$2:$D$50000,4, FALSE)</f>
        <v>2,49</v>
      </c>
      <c r="G211" s="424">
        <f>ROUND(E211*F211,2)</f>
        <v>479070.88</v>
      </c>
      <c r="H211" s="425" t="e">
        <f>IF(K211="",$G$10,$G$9)</f>
        <v>#REF!</v>
      </c>
      <c r="I211" s="426" t="e">
        <f>ROUND(F211*H211+F211,2)</f>
        <v>#REF!</v>
      </c>
      <c r="J211" s="626" t="e">
        <f>ROUND(E211*I211,2)</f>
        <v>#REF!</v>
      </c>
      <c r="K211" s="603"/>
      <c r="L211" s="643" t="s">
        <v>29438</v>
      </c>
      <c r="M211" s="632"/>
      <c r="N211" s="22"/>
    </row>
    <row r="212" spans="1:22" s="39" customFormat="1" ht="28.9" customHeight="1" outlineLevel="2" x14ac:dyDescent="0.25">
      <c r="A212" s="317" t="s">
        <v>18564</v>
      </c>
      <c r="B212" s="422" t="str">
        <f>VLOOKUP(C212,'SNP1.24+CHU192+DER12.23+FD1.24'!$A$2:$C$50000,2, FALSE)</f>
        <v>ESPALHAMENTO DE MATERIAL COM TRATOR DE ESTEIRAS. AF_11/2019</v>
      </c>
      <c r="C212" s="38" t="s">
        <v>7366</v>
      </c>
      <c r="D212" s="623" t="str">
        <f>VLOOKUP(C212,'SNP1.24+CHU192+DER12.23+FD1.24'!$A$2:$D$50000,3, FALSE)</f>
        <v>M3</v>
      </c>
      <c r="E212" s="624">
        <f>E210</f>
        <v>19814.412500000002</v>
      </c>
      <c r="F212" s="625" t="str">
        <f>VLOOKUP(C212,'SNP1.24+CHU192+DER12.23+FD1.24'!$A$2:$D$50000,4, FALSE)</f>
        <v>1,45</v>
      </c>
      <c r="G212" s="424">
        <f>ROUND(E212*F212,2)</f>
        <v>28730.9</v>
      </c>
      <c r="H212" s="425" t="e">
        <f>IF(K212="",$G$10,$G$9)</f>
        <v>#REF!</v>
      </c>
      <c r="I212" s="426" t="e">
        <f>ROUND(F212*H212+F212,2)</f>
        <v>#REF!</v>
      </c>
      <c r="J212" s="626" t="e">
        <f>ROUND(E212*I212,2)</f>
        <v>#REF!</v>
      </c>
      <c r="K212" s="603"/>
      <c r="L212" s="643" t="s">
        <v>11833</v>
      </c>
      <c r="M212" s="632"/>
      <c r="N212" s="22"/>
    </row>
    <row r="213" spans="1:22" s="40" customFormat="1" ht="12.75" outlineLevel="1" thickBot="1" x14ac:dyDescent="0.25">
      <c r="A213" s="318"/>
      <c r="B213" s="10" t="s">
        <v>9</v>
      </c>
      <c r="C213" s="11"/>
      <c r="D213" s="12"/>
      <c r="E213" s="13"/>
      <c r="F213" s="13"/>
      <c r="G213" s="147">
        <f>SUM(G208:G212)</f>
        <v>1186334.3799999999</v>
      </c>
      <c r="H213" s="148"/>
      <c r="I213" s="149"/>
      <c r="J213" s="150" t="e">
        <f>SUM(J208:J212)</f>
        <v>#REF!</v>
      </c>
      <c r="K213" s="185"/>
      <c r="L213" s="209"/>
      <c r="M213" s="204"/>
      <c r="N213" s="16"/>
      <c r="O213" s="39"/>
      <c r="P213" s="39"/>
      <c r="Q213" s="39"/>
      <c r="R213" s="39"/>
      <c r="S213" s="39"/>
      <c r="T213" s="39"/>
      <c r="U213" s="39"/>
      <c r="V213" s="39"/>
    </row>
    <row r="214" spans="1:22" s="34" customFormat="1" outlineLevel="1" x14ac:dyDescent="0.25">
      <c r="A214" s="319" t="s">
        <v>18565</v>
      </c>
      <c r="B214" s="627" t="s">
        <v>29418</v>
      </c>
      <c r="C214" s="628"/>
      <c r="D214" s="629"/>
      <c r="E214" s="146"/>
      <c r="F214" s="146"/>
      <c r="G214" s="5"/>
      <c r="H214" s="5"/>
      <c r="I214" s="5"/>
      <c r="J214" s="17"/>
      <c r="K214" s="145"/>
      <c r="L214" s="210"/>
      <c r="M214" s="111"/>
      <c r="N214" s="6"/>
      <c r="O214" s="39"/>
      <c r="P214" s="39"/>
      <c r="Q214" s="39"/>
      <c r="R214" s="39"/>
      <c r="S214" s="39"/>
      <c r="T214" s="39"/>
      <c r="U214" s="39"/>
      <c r="V214" s="39"/>
    </row>
    <row r="215" spans="1:22" s="39" customFormat="1" ht="46.15" customHeight="1" outlineLevel="2" x14ac:dyDescent="0.25">
      <c r="A215" s="317" t="s">
        <v>18566</v>
      </c>
      <c r="B215" s="422" t="str">
        <f>VLOOKUP(C215,'SNP1.24+CHU192+DER12.23+FD1.24'!$A$2:$C$50000,2, FALSE)</f>
        <v xml:space="preserve">PEDRA DE MAO OU PEDRA RACHAO PARA ARRIMO/FUNDACAO (POSTO PEDREIRA/FORNECEDOR, SEM FRETE)                                                                                                                                                                                                                                                                                                                                                                                                                  </v>
      </c>
      <c r="C215" s="38">
        <v>4730</v>
      </c>
      <c r="D215" s="623" t="str">
        <f>VLOOKUP(C215,'SNP1.24+CHU192+DER12.23+FD1.24'!$A$2:$D$50000,3, FALSE)</f>
        <v xml:space="preserve">M3    </v>
      </c>
      <c r="E215" s="624">
        <f>[2]DETALHADO!$G$75</f>
        <v>2604.8000000000002</v>
      </c>
      <c r="F215" s="625" t="str">
        <f>VLOOKUP(C215,'SNP1.24+CHU192+DER12.23+FD1.24'!$A$2:$D$50000,4, FALSE)</f>
        <v>65,45</v>
      </c>
      <c r="G215" s="424">
        <f>ROUND(E215*F215,2)</f>
        <v>170484.16</v>
      </c>
      <c r="H215" s="425" t="e">
        <f>IF(K215="",$G$10,$G$9)</f>
        <v>#REF!</v>
      </c>
      <c r="I215" s="426" t="e">
        <f>ROUND(F215*H215+F215,2)</f>
        <v>#REF!</v>
      </c>
      <c r="J215" s="626" t="e">
        <f>ROUND(E215*I215,2)</f>
        <v>#REF!</v>
      </c>
      <c r="K215" s="603"/>
      <c r="L215" s="643" t="s">
        <v>29440</v>
      </c>
      <c r="M215" s="632"/>
      <c r="N215" s="22"/>
    </row>
    <row r="216" spans="1:22" s="39" customFormat="1" ht="65.45" customHeight="1" outlineLevel="2" x14ac:dyDescent="0.25">
      <c r="A216" s="317" t="s">
        <v>18567</v>
      </c>
      <c r="B216" s="422" t="str">
        <f>VLOOKUP(C216,'SNP1.24+CHU192+DER12.23+FD1.24'!$A$2:$C$50000,2, FALSE)</f>
        <v>CARGA, MANOBRA E DESCARGA DE SOLOS E MATERIAIS GRANULARES EM CAMINHÃO BASCULANTE 10 M³ - CARGA COM PÁ CARREGADEIRA (CAÇAMBA DE 1,7 A 2,8 M³ / 128 HP) E DESCARGA LIVRE (UNIDADE: M3). AF_07/2020</v>
      </c>
      <c r="C216" s="38" t="s">
        <v>11353</v>
      </c>
      <c r="D216" s="623" t="str">
        <f>VLOOKUP(C216,'SNP1.24+CHU192+DER12.23+FD1.24'!$A$2:$D$50000,3, FALSE)</f>
        <v>M3</v>
      </c>
      <c r="E216" s="624">
        <f>E215</f>
        <v>2604.8000000000002</v>
      </c>
      <c r="F216" s="625" t="str">
        <f>VLOOKUP(C216,'SNP1.24+CHU192+DER12.23+FD1.24'!$A$2:$D$50000,4, FALSE)</f>
        <v>8,59</v>
      </c>
      <c r="G216" s="424">
        <f>ROUND(E216*F216,2)</f>
        <v>22375.23</v>
      </c>
      <c r="H216" s="425" t="e">
        <f>IF(K216="",$G$10,$G$9)</f>
        <v>#REF!</v>
      </c>
      <c r="I216" s="426" t="e">
        <f>ROUND(F216*H216+F216,2)</f>
        <v>#REF!</v>
      </c>
      <c r="J216" s="626" t="e">
        <f>ROUND(E216*I216,2)</f>
        <v>#REF!</v>
      </c>
      <c r="K216" s="603"/>
      <c r="L216" s="643" t="s">
        <v>29441</v>
      </c>
      <c r="M216" s="632"/>
      <c r="N216" s="22"/>
    </row>
    <row r="217" spans="1:22" s="39" customFormat="1" ht="50.45" customHeight="1" outlineLevel="2" x14ac:dyDescent="0.25">
      <c r="A217" s="317" t="s">
        <v>18568</v>
      </c>
      <c r="B217" s="422" t="str">
        <f>VLOOKUP(C217,'SNP1.24+CHU192+DER12.23+FD1.24'!$A$2:$C$50000,2, FALSE)</f>
        <v>TRANSPORTE COM CAMINHÃO BASCULANTE DE 10 M³, EM VIA URBANA PAVIMENTADA, DMT ATÉ 30 KM (UNIDADE: M3XKM). AF_07/2020</v>
      </c>
      <c r="C217" s="38" t="s">
        <v>6023</v>
      </c>
      <c r="D217" s="623" t="str">
        <f>VLOOKUP(C217,'SNP1.24+CHU192+DER12.23+FD1.24'!$A$2:$D$50000,3, FALSE)</f>
        <v>M3XKM</v>
      </c>
      <c r="E217" s="624">
        <f>E215*$D$10</f>
        <v>26907.584000000003</v>
      </c>
      <c r="F217" s="625" t="str">
        <f>VLOOKUP(C217,'SNP1.24+CHU192+DER12.23+FD1.24'!$A$2:$D$50000,4, FALSE)</f>
        <v>2,49</v>
      </c>
      <c r="G217" s="424">
        <f>ROUND(E217*F217,2)</f>
        <v>66999.88</v>
      </c>
      <c r="H217" s="425" t="e">
        <f>IF(K217="",$G$10,$G$9)</f>
        <v>#REF!</v>
      </c>
      <c r="I217" s="426" t="e">
        <f>ROUND(F217*H217+F217,2)</f>
        <v>#REF!</v>
      </c>
      <c r="J217" s="626" t="e">
        <f>ROUND(E217*I217,2)</f>
        <v>#REF!</v>
      </c>
      <c r="K217" s="603"/>
      <c r="L217" s="643" t="s">
        <v>29442</v>
      </c>
      <c r="M217" s="632"/>
      <c r="N217" s="22"/>
    </row>
    <row r="218" spans="1:22" s="40" customFormat="1" ht="12.75" outlineLevel="1" thickBot="1" x14ac:dyDescent="0.25">
      <c r="A218" s="318"/>
      <c r="B218" s="10" t="s">
        <v>9</v>
      </c>
      <c r="C218" s="11"/>
      <c r="D218" s="12"/>
      <c r="E218" s="13"/>
      <c r="F218" s="13"/>
      <c r="G218" s="147">
        <f>SUM(G215:G217)</f>
        <v>259859.27000000002</v>
      </c>
      <c r="H218" s="148"/>
      <c r="I218" s="149"/>
      <c r="J218" s="150" t="e">
        <f>SUM(J215:J217)</f>
        <v>#REF!</v>
      </c>
      <c r="K218" s="185"/>
      <c r="L218" s="209"/>
      <c r="M218" s="204"/>
      <c r="N218" s="16"/>
      <c r="O218" s="39"/>
      <c r="P218" s="39"/>
      <c r="Q218" s="39"/>
      <c r="R218" s="39"/>
      <c r="S218" s="39"/>
      <c r="T218" s="39"/>
      <c r="U218" s="39"/>
      <c r="V218" s="39"/>
    </row>
    <row r="219" spans="1:22" s="34" customFormat="1" outlineLevel="1" x14ac:dyDescent="0.25">
      <c r="A219" s="319" t="s">
        <v>54439</v>
      </c>
      <c r="B219" s="627" t="s">
        <v>29417</v>
      </c>
      <c r="C219" s="628"/>
      <c r="D219" s="629"/>
      <c r="E219" s="146"/>
      <c r="F219" s="146"/>
      <c r="G219" s="5"/>
      <c r="H219" s="5"/>
      <c r="I219" s="5"/>
      <c r="J219" s="17"/>
      <c r="K219" s="145"/>
      <c r="L219" s="210"/>
      <c r="M219" s="111"/>
      <c r="N219" s="6"/>
      <c r="O219" s="39"/>
      <c r="P219" s="39"/>
      <c r="Q219" s="39"/>
      <c r="R219" s="39"/>
      <c r="S219" s="39"/>
      <c r="T219" s="39"/>
      <c r="U219" s="39"/>
      <c r="V219" s="39"/>
    </row>
    <row r="220" spans="1:22" s="39" customFormat="1" ht="30.6" customHeight="1" outlineLevel="2" x14ac:dyDescent="0.25">
      <c r="A220" s="317" t="s">
        <v>54438</v>
      </c>
      <c r="B220" s="422" t="str">
        <f>VLOOKUP(C220,'SNP1.24+CHU192+DER12.23+FD1.24'!$A$2:$C$50000,2, FALSE)</f>
        <v>LIMPEZA DE SUPERFÍCIE COM JATO DE ALTA PRESSÃO. AF_04/2019</v>
      </c>
      <c r="C220" s="38" t="s">
        <v>7772</v>
      </c>
      <c r="D220" s="623" t="str">
        <f>VLOOKUP(C220,'SNP1.24+CHU192+DER12.23+FD1.24'!$A$2:$D$50000,3, FALSE)</f>
        <v>M2</v>
      </c>
      <c r="E220" s="624">
        <f>[2]DETALHADO!$G$68</f>
        <v>394.56</v>
      </c>
      <c r="F220" s="625" t="str">
        <f>VLOOKUP(C220,'SNP1.24+CHU192+DER12.23+FD1.24'!$A$2:$D$50000,4, FALSE)</f>
        <v>2,28</v>
      </c>
      <c r="G220" s="424">
        <f t="shared" ref="G220:G225" si="40">ROUND(E220*F220,2)</f>
        <v>899.6</v>
      </c>
      <c r="H220" s="425" t="e">
        <f t="shared" ref="H220:H225" si="41">IF(K220="",$G$10,$G$9)</f>
        <v>#REF!</v>
      </c>
      <c r="I220" s="426" t="e">
        <f t="shared" ref="I220:I225" si="42">ROUND(F220*H220+F220,2)</f>
        <v>#REF!</v>
      </c>
      <c r="J220" s="626" t="e">
        <f t="shared" ref="J220:J225" si="43">ROUND(E220*I220,2)</f>
        <v>#REF!</v>
      </c>
      <c r="K220" s="603"/>
      <c r="L220" s="643" t="s">
        <v>18501</v>
      </c>
      <c r="M220" s="632"/>
      <c r="N220" s="22"/>
    </row>
    <row r="221" spans="1:22" s="39" customFormat="1" ht="36.6" customHeight="1" outlineLevel="2" x14ac:dyDescent="0.25">
      <c r="A221" s="317" t="s">
        <v>54440</v>
      </c>
      <c r="B221" s="422" t="str">
        <f>VLOOKUP(C221,'SNP1.24+CHU192+DER12.23+FD1.24'!$A$2:$C$50000,2, FALSE)</f>
        <v>ENCHIMENTO DE BRITA PARA DRENO, LANÇAMENTO MECANIZADO. AF_07/2021</v>
      </c>
      <c r="C221" s="38" t="s">
        <v>8850</v>
      </c>
      <c r="D221" s="623" t="str">
        <f>VLOOKUP(C221,'SNP1.24+CHU192+DER12.23+FD1.24'!$A$2:$D$50000,3, FALSE)</f>
        <v>M3</v>
      </c>
      <c r="E221" s="624">
        <f>[2]DETALHADO!$G$64</f>
        <v>1432.64</v>
      </c>
      <c r="F221" s="625" t="str">
        <f>VLOOKUP(C221,'SNP1.24+CHU192+DER12.23+FD1.24'!$A$2:$D$50000,4, FALSE)</f>
        <v>102,53</v>
      </c>
      <c r="G221" s="424">
        <f t="shared" si="40"/>
        <v>146888.57999999999</v>
      </c>
      <c r="H221" s="425" t="e">
        <f t="shared" si="41"/>
        <v>#REF!</v>
      </c>
      <c r="I221" s="426" t="e">
        <f t="shared" si="42"/>
        <v>#REF!</v>
      </c>
      <c r="J221" s="626" t="e">
        <f t="shared" si="43"/>
        <v>#REF!</v>
      </c>
      <c r="K221" s="603"/>
      <c r="L221" s="643" t="s">
        <v>29443</v>
      </c>
      <c r="M221" s="632"/>
      <c r="N221" s="22"/>
    </row>
    <row r="222" spans="1:22" s="39" customFormat="1" ht="48" outlineLevel="2" x14ac:dyDescent="0.25">
      <c r="A222" s="317" t="s">
        <v>54441</v>
      </c>
      <c r="B222" s="422" t="str">
        <f>VLOOKUP(C222,'SNP1.24+CHU192+DER12.23+FD1.24'!$A$2:$C$50000,2, FALSE)</f>
        <v xml:space="preserve">TUBO DRENO, CORRUGADO, ESPIRALADO, FLEXIVEL, PERFURADO, EM POLIETILENO DE ALTA DENSIDADE (PEAD), DN 65 MM, (2 1/2") PARA DRENAGEM - EM ROLO (NORMA DNIT 093/2006 - EM)                                                                                                                                                                                                                                                                                                                                    </v>
      </c>
      <c r="C222" s="38">
        <v>38051</v>
      </c>
      <c r="D222" s="623" t="str">
        <f>VLOOKUP(C222,'SNP1.24+CHU192+DER12.23+FD1.24'!$A$2:$D$50000,3, FALSE)</f>
        <v xml:space="preserve">M     </v>
      </c>
      <c r="E222" s="624">
        <f>[2]DETALHADO!$G$67</f>
        <v>481</v>
      </c>
      <c r="F222" s="625" t="str">
        <f>VLOOKUP(C222,'SNP1.24+CHU192+DER12.23+FD1.24'!$A$2:$D$50000,4, FALSE)</f>
        <v>7,49</v>
      </c>
      <c r="G222" s="424">
        <f t="shared" si="40"/>
        <v>3602.69</v>
      </c>
      <c r="H222" s="425" t="e">
        <f t="shared" si="41"/>
        <v>#REF!</v>
      </c>
      <c r="I222" s="426" t="e">
        <f t="shared" si="42"/>
        <v>#REF!</v>
      </c>
      <c r="J222" s="626" t="e">
        <f t="shared" si="43"/>
        <v>#REF!</v>
      </c>
      <c r="K222" s="603"/>
      <c r="L222" s="643" t="s">
        <v>18501</v>
      </c>
      <c r="M222" s="632"/>
      <c r="N222" s="22"/>
    </row>
    <row r="223" spans="1:22" s="39" customFormat="1" ht="49.9" customHeight="1" outlineLevel="2" x14ac:dyDescent="0.25">
      <c r="A223" s="317" t="s">
        <v>54442</v>
      </c>
      <c r="B223" s="422" t="str">
        <f>VLOOKUP(C223,'SNP1.24+CHU192+DER12.23+FD1.24'!$A$2:$C$50000,2, FALSE)</f>
        <v>GEOTÊXTIL NÃO TECIDO 100% POLIÉSTER, RESISTÊNCIA A TRAÇÃO DE 9 KN/M (RT - 9), INSTALADO EM DRENO - FORNECIMENTO E INSTALAÇÃO. AF_07/2021</v>
      </c>
      <c r="C223" s="38" t="s">
        <v>8842</v>
      </c>
      <c r="D223" s="623" t="str">
        <f>VLOOKUP(C223,'SNP1.24+CHU192+DER12.23+FD1.24'!$A$2:$D$50000,3, FALSE)</f>
        <v>M2</v>
      </c>
      <c r="E223" s="624">
        <f>[2]DETALHADO!$G$74</f>
        <v>16300.72</v>
      </c>
      <c r="F223" s="625" t="str">
        <f>VLOOKUP(C223,'SNP1.24+CHU192+DER12.23+FD1.24'!$A$2:$D$50000,4, FALSE)</f>
        <v>10,02</v>
      </c>
      <c r="G223" s="424">
        <f t="shared" si="40"/>
        <v>163333.21</v>
      </c>
      <c r="H223" s="425" t="e">
        <f t="shared" si="41"/>
        <v>#REF!</v>
      </c>
      <c r="I223" s="426" t="e">
        <f t="shared" si="42"/>
        <v>#REF!</v>
      </c>
      <c r="J223" s="626" t="e">
        <f t="shared" si="43"/>
        <v>#REF!</v>
      </c>
      <c r="K223" s="603"/>
      <c r="L223" s="643" t="s">
        <v>29443</v>
      </c>
      <c r="M223" s="632"/>
      <c r="N223" s="22"/>
    </row>
    <row r="224" spans="1:22" s="39" customFormat="1" ht="49.9" customHeight="1" outlineLevel="2" x14ac:dyDescent="0.25">
      <c r="A224" s="317" t="s">
        <v>54443</v>
      </c>
      <c r="B224" s="422" t="str">
        <f>VLOOKUP(C224,'SNP1.24+CHU192+DER12.23+FD1.24'!$A$2:$C$50000,2, FALSE)</f>
        <v>GRAUTE FGK=30 MPA; TRAÇO 1:0,9:1,2:0,6 (EM MASSA SECA DE CIMENTO/ AREIA GROSSA/ BRITA 0/ ADITIVO) - PREPARO MECÂNICO COM BETONEIRA 400 L. AF_09/2021</v>
      </c>
      <c r="C224" s="38" t="s">
        <v>3299</v>
      </c>
      <c r="D224" s="623" t="str">
        <f>VLOOKUP(C224,'SNP1.24+CHU192+DER12.23+FD1.24'!$A$2:$D$50000,3, FALSE)</f>
        <v>M3</v>
      </c>
      <c r="E224" s="624">
        <f>[2]DETALHADO!$G$72/1000</f>
        <v>2.165637260798039</v>
      </c>
      <c r="F224" s="625" t="str">
        <f>VLOOKUP(C224,'SNP1.24+CHU192+DER12.23+FD1.24'!$A$2:$D$50000,4, FALSE)</f>
        <v>598,57</v>
      </c>
      <c r="G224" s="424">
        <f t="shared" si="40"/>
        <v>1296.29</v>
      </c>
      <c r="H224" s="425" t="e">
        <f t="shared" si="41"/>
        <v>#REF!</v>
      </c>
      <c r="I224" s="426" t="e">
        <f t="shared" si="42"/>
        <v>#REF!</v>
      </c>
      <c r="J224" s="626" t="e">
        <f t="shared" si="43"/>
        <v>#REF!</v>
      </c>
      <c r="K224" s="603"/>
      <c r="L224" s="643" t="s">
        <v>18520</v>
      </c>
      <c r="M224" s="632"/>
      <c r="N224" s="22"/>
    </row>
    <row r="225" spans="1:22" s="39" customFormat="1" ht="42.6" customHeight="1" outlineLevel="2" x14ac:dyDescent="0.25">
      <c r="A225" s="317" t="s">
        <v>54444</v>
      </c>
      <c r="B225" s="422" t="str">
        <f>VLOOKUP(C225,'SNP1.24+CHU192+DER12.23+FD1.24'!$A$2:$C$50000,2, FALSE)</f>
        <v xml:space="preserve">JUNTA DILATACAO ELASTICA PARA CONCRETO (FUGENBAND) O-22, ATE 30 MCA                                                                                                                                                                                                                                                                                                                                                                                                                                       </v>
      </c>
      <c r="C225" s="38">
        <v>3681</v>
      </c>
      <c r="D225" s="623" t="str">
        <f>VLOOKUP(C225,'SNP1.24+CHU192+DER12.23+FD1.24'!$A$2:$D$50000,3, FALSE)</f>
        <v xml:space="preserve">M     </v>
      </c>
      <c r="E225" s="624">
        <f>[2]DETALHADO!$G$73</f>
        <v>182.6</v>
      </c>
      <c r="F225" s="625" t="str">
        <f>VLOOKUP(C225,'SNP1.24+CHU192+DER12.23+FD1.24'!$A$2:$D$50000,4, FALSE)</f>
        <v>128,78</v>
      </c>
      <c r="G225" s="424">
        <f t="shared" si="40"/>
        <v>23515.23</v>
      </c>
      <c r="H225" s="425" t="e">
        <f t="shared" si="41"/>
        <v>#REF!</v>
      </c>
      <c r="I225" s="426" t="e">
        <f t="shared" si="42"/>
        <v>#REF!</v>
      </c>
      <c r="J225" s="626" t="e">
        <f t="shared" si="43"/>
        <v>#REF!</v>
      </c>
      <c r="K225" s="603"/>
      <c r="L225" s="643" t="s">
        <v>18505</v>
      </c>
      <c r="M225" s="632"/>
      <c r="N225" s="22"/>
    </row>
    <row r="226" spans="1:22" s="40" customFormat="1" ht="12.75" outlineLevel="1" thickBot="1" x14ac:dyDescent="0.25">
      <c r="A226" s="318"/>
      <c r="B226" s="10" t="s">
        <v>9</v>
      </c>
      <c r="C226" s="11"/>
      <c r="D226" s="12"/>
      <c r="E226" s="13"/>
      <c r="F226" s="13"/>
      <c r="G226" s="147">
        <f>SUM(G220:G225)</f>
        <v>339535.59999999992</v>
      </c>
      <c r="H226" s="148"/>
      <c r="I226" s="149"/>
      <c r="J226" s="150" t="e">
        <f>SUM(J220:J225)</f>
        <v>#REF!</v>
      </c>
      <c r="K226" s="185"/>
      <c r="L226" s="209"/>
      <c r="M226" s="204"/>
      <c r="N226" s="16"/>
      <c r="O226" s="39"/>
      <c r="P226" s="39"/>
      <c r="Q226" s="39"/>
      <c r="R226" s="39"/>
      <c r="S226" s="39"/>
      <c r="T226" s="39"/>
      <c r="U226" s="39"/>
      <c r="V226" s="39"/>
    </row>
    <row r="227" spans="1:22" s="34" customFormat="1" ht="14.45" customHeight="1" outlineLevel="1" x14ac:dyDescent="0.25">
      <c r="A227" s="319" t="s">
        <v>54445</v>
      </c>
      <c r="B227" s="627" t="s">
        <v>29415</v>
      </c>
      <c r="C227" s="628"/>
      <c r="D227" s="629"/>
      <c r="E227" s="146"/>
      <c r="F227" s="146"/>
      <c r="G227" s="5"/>
      <c r="H227" s="5"/>
      <c r="I227" s="5"/>
      <c r="J227" s="17"/>
      <c r="K227" s="145"/>
      <c r="L227" s="210"/>
      <c r="M227" s="111"/>
      <c r="N227" s="6"/>
      <c r="O227" s="39"/>
      <c r="P227" s="39"/>
      <c r="Q227" s="39"/>
      <c r="R227" s="39"/>
      <c r="S227" s="39"/>
      <c r="T227" s="39"/>
      <c r="U227" s="39"/>
      <c r="V227" s="39"/>
    </row>
    <row r="228" spans="1:22" s="39" customFormat="1" ht="39" customHeight="1" outlineLevel="2" x14ac:dyDescent="0.25">
      <c r="A228" s="317" t="s">
        <v>54446</v>
      </c>
      <c r="B228" s="422" t="str">
        <f>VLOOKUP(C228,'SNP1.24+CHU192+DER12.23+FD1.24'!$A$2:$C$50000,2, FALSE)</f>
        <v>FABRICAÇÃO, MONTAGEM E DESMONTAGEM DE FÔRMA PARA SAPATA, EM CHAPA DE MADEIRA COMPENSADA RESINADA, E=17 MM, 2 UTILIZAÇÕES. AF_01/2024</v>
      </c>
      <c r="C228" s="38" t="s">
        <v>3200</v>
      </c>
      <c r="D228" s="623" t="str">
        <f>VLOOKUP(C228,'SNP1.24+CHU192+DER12.23+FD1.24'!$A$2:$D$50000,3, FALSE)</f>
        <v>M2</v>
      </c>
      <c r="E228" s="624">
        <f>[2]DETALHADO!$G$70</f>
        <v>368.0409151926213</v>
      </c>
      <c r="F228" s="625" t="str">
        <f>VLOOKUP(C228,'SNP1.24+CHU192+DER12.23+FD1.24'!$A$2:$D$50000,4, FALSE)</f>
        <v>241,23</v>
      </c>
      <c r="G228" s="424">
        <f t="shared" ref="G228:G236" si="44">ROUND(E228*F228,2)</f>
        <v>88782.51</v>
      </c>
      <c r="H228" s="425" t="e">
        <f t="shared" ref="H228:H236" si="45">IF(K228="",$G$10,$G$9)</f>
        <v>#REF!</v>
      </c>
      <c r="I228" s="426" t="e">
        <f t="shared" ref="I228:I236" si="46">ROUND(F228*H228+F228,2)</f>
        <v>#REF!</v>
      </c>
      <c r="J228" s="626" t="e">
        <f t="shared" ref="J228:J236" si="47">ROUND(E228*I228,2)</f>
        <v>#REF!</v>
      </c>
      <c r="K228" s="603"/>
      <c r="L228" s="643" t="s">
        <v>18501</v>
      </c>
      <c r="M228" s="632"/>
      <c r="N228" s="22"/>
    </row>
    <row r="229" spans="1:22" s="39" customFormat="1" ht="39" customHeight="1" outlineLevel="2" x14ac:dyDescent="0.25">
      <c r="A229" s="317" t="s">
        <v>54447</v>
      </c>
      <c r="B229" s="422" t="str">
        <f>VLOOKUP(C229,'SNP1.24+CHU192+DER12.23+FD1.24'!$A$2:$C$50000,2, FALSE)</f>
        <v>FABRICAÇÃO, MONTAGEM E DESMONTAGEM DE FÔRMA PARA SAPATA, EM MADEIRA SERRADA, E=25 MM, 4 UTILIZAÇÕES. AF_01/2024</v>
      </c>
      <c r="C229" s="38" t="s">
        <v>3197</v>
      </c>
      <c r="D229" s="623" t="str">
        <f>VLOOKUP(C229,'SNP1.24+CHU192+DER12.23+FD1.24'!$A$2:$D$50000,3, FALSE)</f>
        <v>M2</v>
      </c>
      <c r="E229" s="624">
        <f>[2]DETALHADO!$G$71</f>
        <v>389.81374946293261</v>
      </c>
      <c r="F229" s="625" t="str">
        <f>VLOOKUP(C229,'SNP1.24+CHU192+DER12.23+FD1.24'!$A$2:$D$50000,4, FALSE)</f>
        <v>134,81</v>
      </c>
      <c r="G229" s="424">
        <f t="shared" si="44"/>
        <v>52550.79</v>
      </c>
      <c r="H229" s="425" t="e">
        <f t="shared" si="45"/>
        <v>#REF!</v>
      </c>
      <c r="I229" s="426" t="e">
        <f t="shared" si="46"/>
        <v>#REF!</v>
      </c>
      <c r="J229" s="626" t="e">
        <f t="shared" si="47"/>
        <v>#REF!</v>
      </c>
      <c r="K229" s="603"/>
      <c r="L229" s="643" t="s">
        <v>18501</v>
      </c>
      <c r="M229" s="632"/>
      <c r="N229" s="22"/>
    </row>
    <row r="230" spans="1:22" s="39" customFormat="1" ht="40.15" customHeight="1" outlineLevel="2" x14ac:dyDescent="0.25">
      <c r="A230" s="317" t="s">
        <v>54448</v>
      </c>
      <c r="B230" s="422" t="str">
        <f>VLOOKUP(C230,'SNP1.24+CHU192+DER12.23+FD1.24'!$A$2:$C$50000,2, FALSE)</f>
        <v>ARMAÇÃO DE PILAR OU VIGA DE ESTRUTURA CONVENCIONAL DE CONCRETO ARMADO UTILIZANDO AÇO CA-50 DE 6,3 MM - MONTAGEM. AF_06/2022</v>
      </c>
      <c r="C230" s="38" t="s">
        <v>3224</v>
      </c>
      <c r="D230" s="623" t="str">
        <f>VLOOKUP(C230,'SNP1.24+CHU192+DER12.23+FD1.24'!$A$2:$D$50000,3, FALSE)</f>
        <v>KG</v>
      </c>
      <c r="E230" s="624">
        <f>'[2]DETALHAMENTO AÇO (2)'!$F15</f>
        <v>1165</v>
      </c>
      <c r="F230" s="625" t="str">
        <f>VLOOKUP(C230,'SNP1.24+CHU192+DER12.23+FD1.24'!$A$2:$D$50000,4, FALSE)</f>
        <v>13,04</v>
      </c>
      <c r="G230" s="424">
        <f t="shared" si="44"/>
        <v>15191.6</v>
      </c>
      <c r="H230" s="425" t="e">
        <f t="shared" si="45"/>
        <v>#REF!</v>
      </c>
      <c r="I230" s="426" t="e">
        <f t="shared" si="46"/>
        <v>#REF!</v>
      </c>
      <c r="J230" s="626" t="e">
        <f t="shared" si="47"/>
        <v>#REF!</v>
      </c>
      <c r="K230" s="603"/>
      <c r="L230" s="643" t="s">
        <v>18513</v>
      </c>
      <c r="M230" s="632"/>
      <c r="N230" s="22"/>
    </row>
    <row r="231" spans="1:22" s="39" customFormat="1" ht="36" outlineLevel="2" x14ac:dyDescent="0.25">
      <c r="A231" s="317" t="s">
        <v>54449</v>
      </c>
      <c r="B231" s="422" t="str">
        <f>VLOOKUP(C231,'SNP1.24+CHU192+DER12.23+FD1.24'!$A$2:$C$50000,2, FALSE)</f>
        <v>ARMAÇÃO DE PILAR OU VIGA DE ESTRUTURA CONVENCIONAL DE CONCRETO ARMADO UTILIZANDO AÇO CA-50 DE 8,0 MM - MONTAGEM. AF_06/2022</v>
      </c>
      <c r="C231" s="38" t="s">
        <v>3225</v>
      </c>
      <c r="D231" s="623" t="str">
        <f>VLOOKUP(C231,'SNP1.24+CHU192+DER12.23+FD1.24'!$A$2:$D$50000,3, FALSE)</f>
        <v>KG</v>
      </c>
      <c r="E231" s="624">
        <f>'[2]DETALHAMENTO AÇO (2)'!$F16</f>
        <v>50794</v>
      </c>
      <c r="F231" s="625" t="str">
        <f>VLOOKUP(C231,'SNP1.24+CHU192+DER12.23+FD1.24'!$A$2:$D$50000,4, FALSE)</f>
        <v>12,11</v>
      </c>
      <c r="G231" s="424">
        <f t="shared" si="44"/>
        <v>615115.34</v>
      </c>
      <c r="H231" s="425" t="e">
        <f t="shared" si="45"/>
        <v>#REF!</v>
      </c>
      <c r="I231" s="426" t="e">
        <f t="shared" si="46"/>
        <v>#REF!</v>
      </c>
      <c r="J231" s="626" t="e">
        <f t="shared" si="47"/>
        <v>#REF!</v>
      </c>
      <c r="K231" s="603"/>
      <c r="L231" s="643" t="s">
        <v>18513</v>
      </c>
      <c r="M231" s="632"/>
      <c r="N231" s="22"/>
    </row>
    <row r="232" spans="1:22" s="39" customFormat="1" ht="40.15" customHeight="1" outlineLevel="2" x14ac:dyDescent="0.25">
      <c r="A232" s="317" t="s">
        <v>54450</v>
      </c>
      <c r="B232" s="422" t="str">
        <f>VLOOKUP(C232,'SNP1.24+CHU192+DER12.23+FD1.24'!$A$2:$C$50000,2, FALSE)</f>
        <v>ARMAÇÃO DE PILAR OU VIGA DE ESTRUTURA CONVENCIONAL DE CONCRETO ARMADO UTILIZANDO AÇO CA-50 DE 10,0 MM - MONTAGEM. AF_06/2022</v>
      </c>
      <c r="C232" s="38" t="s">
        <v>3226</v>
      </c>
      <c r="D232" s="623" t="str">
        <f>VLOOKUP(C232,'SNP1.24+CHU192+DER12.23+FD1.24'!$A$2:$D$50000,3, FALSE)</f>
        <v>KG</v>
      </c>
      <c r="E232" s="624">
        <f>'[2]DETALHAMENTO AÇO (2)'!$F17</f>
        <v>0</v>
      </c>
      <c r="F232" s="625" t="str">
        <f>VLOOKUP(C232,'SNP1.24+CHU192+DER12.23+FD1.24'!$A$2:$D$50000,4, FALSE)</f>
        <v>10,72</v>
      </c>
      <c r="G232" s="424">
        <f t="shared" si="44"/>
        <v>0</v>
      </c>
      <c r="H232" s="425" t="e">
        <f t="shared" si="45"/>
        <v>#REF!</v>
      </c>
      <c r="I232" s="426" t="e">
        <f t="shared" si="46"/>
        <v>#REF!</v>
      </c>
      <c r="J232" s="626" t="e">
        <f t="shared" si="47"/>
        <v>#REF!</v>
      </c>
      <c r="K232" s="603"/>
      <c r="L232" s="643" t="s">
        <v>18513</v>
      </c>
      <c r="M232" s="632"/>
      <c r="N232" s="22"/>
    </row>
    <row r="233" spans="1:22" s="39" customFormat="1" ht="36" outlineLevel="2" x14ac:dyDescent="0.25">
      <c r="A233" s="317" t="s">
        <v>54451</v>
      </c>
      <c r="B233" s="422" t="str">
        <f>VLOOKUP(C233,'SNP1.24+CHU192+DER12.23+FD1.24'!$A$2:$C$50000,2, FALSE)</f>
        <v>ARMAÇÃO DE PILAR OU VIGA DE ESTRUTURA CONVENCIONAL DE CONCRETO ARMADO UTILIZANDO AÇO CA-50 DE 12,5 MM - MONTAGEM. AF_06/2022</v>
      </c>
      <c r="C233" s="38" t="s">
        <v>3227</v>
      </c>
      <c r="D233" s="623" t="str">
        <f>VLOOKUP(C233,'SNP1.24+CHU192+DER12.23+FD1.24'!$A$2:$D$50000,3, FALSE)</f>
        <v>KG</v>
      </c>
      <c r="E233" s="624">
        <f>'[2]DETALHAMENTO AÇO (2)'!$F18</f>
        <v>31067</v>
      </c>
      <c r="F233" s="625" t="str">
        <f>VLOOKUP(C233,'SNP1.24+CHU192+DER12.23+FD1.24'!$A$2:$D$50000,4, FALSE)</f>
        <v>8,97</v>
      </c>
      <c r="G233" s="424">
        <f t="shared" si="44"/>
        <v>278670.99</v>
      </c>
      <c r="H233" s="425" t="e">
        <f t="shared" si="45"/>
        <v>#REF!</v>
      </c>
      <c r="I233" s="426" t="e">
        <f t="shared" si="46"/>
        <v>#REF!</v>
      </c>
      <c r="J233" s="626" t="e">
        <f t="shared" si="47"/>
        <v>#REF!</v>
      </c>
      <c r="K233" s="603"/>
      <c r="L233" s="643" t="s">
        <v>18513</v>
      </c>
      <c r="M233" s="632"/>
      <c r="N233" s="22"/>
    </row>
    <row r="234" spans="1:22" s="39" customFormat="1" ht="36" outlineLevel="2" x14ac:dyDescent="0.25">
      <c r="A234" s="317" t="s">
        <v>54452</v>
      </c>
      <c r="B234" s="422" t="str">
        <f>VLOOKUP(C234,'SNP1.24+CHU192+DER12.23+FD1.24'!$A$2:$C$50000,2, FALSE)</f>
        <v>ARMAÇÃO DE PILAR OU VIGA DE ESTRUTURA CONVENCIONAL DE CONCRETO ARMADO UTILIZANDO AÇO CA-50 DE 16,0 MM - MONTAGEM. AF_06/2022</v>
      </c>
      <c r="C234" s="38" t="s">
        <v>3228</v>
      </c>
      <c r="D234" s="623" t="str">
        <f>VLOOKUP(C234,'SNP1.24+CHU192+DER12.23+FD1.24'!$A$2:$D$50000,3, FALSE)</f>
        <v>KG</v>
      </c>
      <c r="E234" s="624">
        <f>'[2]DETALHAMENTO AÇO (2)'!$F19</f>
        <v>0</v>
      </c>
      <c r="F234" s="625" t="str">
        <f>VLOOKUP(C234,'SNP1.24+CHU192+DER12.23+FD1.24'!$A$2:$D$50000,4, FALSE)</f>
        <v>8,64</v>
      </c>
      <c r="G234" s="424">
        <f t="shared" si="44"/>
        <v>0</v>
      </c>
      <c r="H234" s="425" t="e">
        <f t="shared" si="45"/>
        <v>#REF!</v>
      </c>
      <c r="I234" s="426" t="e">
        <f t="shared" si="46"/>
        <v>#REF!</v>
      </c>
      <c r="J234" s="626" t="e">
        <f t="shared" si="47"/>
        <v>#REF!</v>
      </c>
      <c r="K234" s="603"/>
      <c r="L234" s="643" t="s">
        <v>18513</v>
      </c>
      <c r="M234" s="632"/>
      <c r="N234" s="22"/>
    </row>
    <row r="235" spans="1:22" s="39" customFormat="1" ht="49.15" customHeight="1" outlineLevel="2" x14ac:dyDescent="0.25">
      <c r="A235" s="317" t="s">
        <v>54453</v>
      </c>
      <c r="B235" s="422" t="str">
        <f>VLOOKUP(C235,'SNP1.24+CHU192+DER12.23+FD1.24'!$A$2:$C$50000,2, FALSE)</f>
        <v xml:space="preserve">CONCRETO USINADO BOMBEAVEL, CLASSE DE RESISTENCIA C40, BRITA 0 E 1, SLUMP = 100 +/- 20 MM, COM BOMBEAMENTO (DISPONIBILIZACAO DE BOMBA), SEM O LANCAMENTO (NBR 8953)                                                                                                                                                                                                                                                                                                                                       </v>
      </c>
      <c r="C235" s="38">
        <v>34479</v>
      </c>
      <c r="D235" s="623" t="str">
        <f>VLOOKUP(C235,'SNP1.24+CHU192+DER12.23+FD1.24'!$A$2:$D$50000,3, FALSE)</f>
        <v xml:space="preserve">M3    </v>
      </c>
      <c r="E235" s="624">
        <f>[2]DETALHADO!$G$66</f>
        <v>1131.3750000000002</v>
      </c>
      <c r="F235" s="625" t="str">
        <f>VLOOKUP(C235,'SNP1.24+CHU192+DER12.23+FD1.24'!$A$2:$D$50000,4, FALSE)</f>
        <v>529,25</v>
      </c>
      <c r="G235" s="424">
        <f t="shared" si="44"/>
        <v>598780.22</v>
      </c>
      <c r="H235" s="425" t="e">
        <f t="shared" si="45"/>
        <v>#REF!</v>
      </c>
      <c r="I235" s="426" t="e">
        <f t="shared" si="46"/>
        <v>#REF!</v>
      </c>
      <c r="J235" s="626" t="e">
        <f t="shared" si="47"/>
        <v>#REF!</v>
      </c>
      <c r="K235" s="603"/>
      <c r="L235" s="643" t="s">
        <v>18501</v>
      </c>
      <c r="M235" s="632"/>
      <c r="N235" s="22"/>
    </row>
    <row r="236" spans="1:22" s="39" customFormat="1" ht="45" customHeight="1" outlineLevel="2" x14ac:dyDescent="0.25">
      <c r="A236" s="317" t="s">
        <v>54454</v>
      </c>
      <c r="B236" s="422" t="str">
        <f>VLOOKUP(C236,'SNP1.24+CHU192+DER12.23+FD1.24'!$A$2:$C$50000,2, FALSE)</f>
        <v>LANÇAMENTO COM USO DE BOMBA, ADENSAMENTO E ACABAMENTO DE CONCRETO EM ESTRUTURAS. AF_02/2022</v>
      </c>
      <c r="C236" s="38" t="s">
        <v>12933</v>
      </c>
      <c r="D236" s="623" t="str">
        <f>VLOOKUP(C236,'SNP1.24+CHU192+DER12.23+FD1.24'!$A$2:$D$50000,3, FALSE)</f>
        <v>M3</v>
      </c>
      <c r="E236" s="624">
        <f>E235</f>
        <v>1131.3750000000002</v>
      </c>
      <c r="F236" s="625" t="str">
        <f>VLOOKUP(C236,'SNP1.24+CHU192+DER12.23+FD1.24'!$A$2:$D$50000,4, FALSE)</f>
        <v>47,37</v>
      </c>
      <c r="G236" s="424">
        <f t="shared" si="44"/>
        <v>53593.23</v>
      </c>
      <c r="H236" s="425" t="e">
        <f t="shared" si="45"/>
        <v>#REF!</v>
      </c>
      <c r="I236" s="426" t="e">
        <f t="shared" si="46"/>
        <v>#REF!</v>
      </c>
      <c r="J236" s="626" t="e">
        <f t="shared" si="47"/>
        <v>#REF!</v>
      </c>
      <c r="K236" s="603"/>
      <c r="L236" s="643" t="s">
        <v>18514</v>
      </c>
      <c r="M236" s="632"/>
      <c r="N236" s="22"/>
    </row>
    <row r="237" spans="1:22" s="40" customFormat="1" ht="12.75" outlineLevel="1" thickBot="1" x14ac:dyDescent="0.25">
      <c r="A237" s="318"/>
      <c r="B237" s="10" t="s">
        <v>9</v>
      </c>
      <c r="C237" s="11"/>
      <c r="D237" s="12"/>
      <c r="E237" s="13"/>
      <c r="F237" s="13"/>
      <c r="G237" s="147">
        <f>SUM(G208:G212)</f>
        <v>1186334.3799999999</v>
      </c>
      <c r="H237" s="148"/>
      <c r="I237" s="149"/>
      <c r="J237" s="150" t="e">
        <f>SUM(J208:J212)</f>
        <v>#REF!</v>
      </c>
      <c r="K237" s="185"/>
      <c r="L237" s="209"/>
      <c r="M237" s="204"/>
      <c r="N237" s="16"/>
      <c r="O237" s="39"/>
      <c r="P237" s="39"/>
      <c r="Q237" s="39"/>
      <c r="R237" s="39"/>
      <c r="S237" s="39"/>
      <c r="T237" s="39"/>
      <c r="U237" s="39"/>
      <c r="V237" s="39"/>
    </row>
    <row r="238" spans="1:22" s="34" customFormat="1" ht="14.45" customHeight="1" outlineLevel="1" x14ac:dyDescent="0.25">
      <c r="A238" s="319" t="s">
        <v>54455</v>
      </c>
      <c r="B238" s="627" t="s">
        <v>29416</v>
      </c>
      <c r="C238" s="628"/>
      <c r="D238" s="629"/>
      <c r="E238" s="146"/>
      <c r="F238" s="146"/>
      <c r="G238" s="5"/>
      <c r="H238" s="5"/>
      <c r="I238" s="5"/>
      <c r="J238" s="17"/>
      <c r="K238" s="145"/>
      <c r="L238" s="210"/>
      <c r="M238" s="111"/>
      <c r="N238" s="6"/>
      <c r="O238" s="39"/>
      <c r="P238" s="39"/>
      <c r="Q238" s="39"/>
      <c r="R238" s="39"/>
      <c r="S238" s="39"/>
      <c r="T238" s="39"/>
      <c r="U238" s="39"/>
      <c r="V238" s="39"/>
    </row>
    <row r="239" spans="1:22" s="39" customFormat="1" ht="39" customHeight="1" outlineLevel="2" x14ac:dyDescent="0.25">
      <c r="A239" s="317" t="s">
        <v>54456</v>
      </c>
      <c r="B239" s="422" t="str">
        <f>VLOOKUP(C239,'SNP1.24+CHU192+DER12.23+FD1.24'!$A$2:$C$50000,2, FALSE)</f>
        <v>FABRICAÇÃO, MONTAGEM E DESMONTAGEM DE FÔRMA PARA SAPATA, EM CHAPA DE MADEIRA COMPENSADA RESINADA, E=17 MM, 2 UTILIZAÇÕES. AF_01/2024</v>
      </c>
      <c r="C239" s="38" t="s">
        <v>3200</v>
      </c>
      <c r="D239" s="623" t="str">
        <f>VLOOKUP(C239,'SNP1.24+CHU192+DER12.23+FD1.24'!$A$2:$D$50000,3, FALSE)</f>
        <v>M2</v>
      </c>
      <c r="E239" s="624">
        <f>[2]DETALHADO!$G$82</f>
        <v>2085.2822159122729</v>
      </c>
      <c r="F239" s="625" t="str">
        <f>VLOOKUP(C239,'SNP1.24+CHU192+DER12.23+FD1.24'!$A$2:$D$50000,4, FALSE)</f>
        <v>241,23</v>
      </c>
      <c r="G239" s="424">
        <f>ROUND(E239*F239,2)</f>
        <v>503032.63</v>
      </c>
      <c r="H239" s="425" t="e">
        <f>IF(K239="",$G$10,$G$9)</f>
        <v>#REF!</v>
      </c>
      <c r="I239" s="426" t="e">
        <f>ROUND(F239*H239+F239,2)</f>
        <v>#REF!</v>
      </c>
      <c r="J239" s="626" t="e">
        <f>ROUND(E239*I239,2)</f>
        <v>#REF!</v>
      </c>
      <c r="K239" s="603"/>
      <c r="L239" s="643" t="s">
        <v>18501</v>
      </c>
      <c r="M239" s="632"/>
      <c r="N239" s="22"/>
    </row>
    <row r="240" spans="1:22" s="39" customFormat="1" ht="39" customHeight="1" outlineLevel="2" x14ac:dyDescent="0.25">
      <c r="A240" s="317" t="s">
        <v>54457</v>
      </c>
      <c r="B240" s="422" t="str">
        <f>VLOOKUP(C240,'SNP1.24+CHU192+DER12.23+FD1.24'!$A$2:$C$50000,2, FALSE)</f>
        <v>FABRICAÇÃO, MONTAGEM E DESMONTAGEM DE FÔRMA PARA SAPATA, EM MADEIRA SERRADA, E=25 MM, 4 UTILIZAÇÕES. AF_01/2024</v>
      </c>
      <c r="C240" s="38" t="s">
        <v>3197</v>
      </c>
      <c r="D240" s="623" t="str">
        <f>VLOOKUP(C240,'SNP1.24+CHU192+DER12.23+FD1.24'!$A$2:$D$50000,3, FALSE)</f>
        <v>M2</v>
      </c>
      <c r="E240" s="624">
        <f>[2]DETALHADO!$G$83</f>
        <v>3049.800255356321</v>
      </c>
      <c r="F240" s="625" t="str">
        <f>VLOOKUP(C240,'SNP1.24+CHU192+DER12.23+FD1.24'!$A$2:$D$50000,4, FALSE)</f>
        <v>134,81</v>
      </c>
      <c r="G240" s="424">
        <f>ROUND(E240*F240,2)</f>
        <v>411143.57</v>
      </c>
      <c r="H240" s="425" t="e">
        <f>IF(K240="",$G$10,$G$9)</f>
        <v>#REF!</v>
      </c>
      <c r="I240" s="426" t="e">
        <f>ROUND(F240*H240+F240,2)</f>
        <v>#REF!</v>
      </c>
      <c r="J240" s="626" t="e">
        <f>ROUND(E240*I240,2)</f>
        <v>#REF!</v>
      </c>
      <c r="K240" s="603"/>
      <c r="L240" s="643" t="s">
        <v>18501</v>
      </c>
      <c r="M240" s="632"/>
      <c r="N240" s="22"/>
    </row>
    <row r="241" spans="1:22" s="39" customFormat="1" ht="40.15" customHeight="1" outlineLevel="2" x14ac:dyDescent="0.25">
      <c r="A241" s="317" t="s">
        <v>54458</v>
      </c>
      <c r="B241" s="422" t="str">
        <f>VLOOKUP(C241,'SNP1.24+CHU192+DER12.23+FD1.24'!$A$2:$C$50000,2, FALSE)</f>
        <v>ARMAÇÃO DE PILAR OU VIGA DE ESTRUTURA CONVENCIONAL DE CONCRETO ARMADO UTILIZANDO AÇO CA-50 DE 6,3 MM - MONTAGEM. AF_06/2022</v>
      </c>
      <c r="C241" s="38" t="s">
        <v>3224</v>
      </c>
      <c r="D241" s="623" t="str">
        <f>VLOOKUP(C241,'SNP1.24+CHU192+DER12.23+FD1.24'!$A$2:$D$50000,3, FALSE)</f>
        <v>KG</v>
      </c>
      <c r="E241" s="624">
        <f>'[2]DETALHAMENTO AÇO (2)'!$F24</f>
        <v>1620</v>
      </c>
      <c r="F241" s="625" t="str">
        <f>VLOOKUP(C241,'SNP1.24+CHU192+DER12.23+FD1.24'!$A$2:$D$50000,4, FALSE)</f>
        <v>13,04</v>
      </c>
      <c r="G241" s="424">
        <f>ROUND(E241*F241,2)</f>
        <v>21124.799999999999</v>
      </c>
      <c r="H241" s="425" t="e">
        <f>IF(K241="",$G$10,$G$9)</f>
        <v>#REF!</v>
      </c>
      <c r="I241" s="426" t="e">
        <f>ROUND(F241*H241+F241,2)</f>
        <v>#REF!</v>
      </c>
      <c r="J241" s="626" t="e">
        <f>ROUND(E241*I241,2)</f>
        <v>#REF!</v>
      </c>
      <c r="K241" s="603"/>
      <c r="L241" s="643" t="s">
        <v>18513</v>
      </c>
      <c r="M241" s="632"/>
      <c r="N241" s="22"/>
    </row>
    <row r="242" spans="1:22" s="39" customFormat="1" ht="36" outlineLevel="2" x14ac:dyDescent="0.25">
      <c r="A242" s="317" t="s">
        <v>54459</v>
      </c>
      <c r="B242" s="422" t="str">
        <f>VLOOKUP(C242,'SNP1.24+CHU192+DER12.23+FD1.24'!$A$2:$C$50000,2, FALSE)</f>
        <v>ARMAÇÃO DE PILAR OU VIGA DE ESTRUTURA CONVENCIONAL DE CONCRETO ARMADO UTILIZANDO AÇO CA-50 DE 8,0 MM - MONTAGEM. AF_06/2022</v>
      </c>
      <c r="C242" s="38" t="s">
        <v>3225</v>
      </c>
      <c r="D242" s="623" t="str">
        <f>VLOOKUP(C242,'SNP1.24+CHU192+DER12.23+FD1.24'!$A$2:$D$50000,3, FALSE)</f>
        <v>KG</v>
      </c>
      <c r="E242" s="624">
        <f>'[2]DETALHAMENTO AÇO (2)'!$F25</f>
        <v>17280</v>
      </c>
      <c r="F242" s="625" t="str">
        <f>VLOOKUP(C242,'SNP1.24+CHU192+DER12.23+FD1.24'!$A$2:$D$50000,4, FALSE)</f>
        <v>12,11</v>
      </c>
      <c r="G242" s="424">
        <f>ROUND(E242*F242,2)</f>
        <v>209260.79999999999</v>
      </c>
      <c r="H242" s="425" t="e">
        <f>IF(K242="",$G$10,$G$9)</f>
        <v>#REF!</v>
      </c>
      <c r="I242" s="426" t="e">
        <f>ROUND(F242*H242+F242,2)</f>
        <v>#REF!</v>
      </c>
      <c r="J242" s="626" t="e">
        <f>ROUND(E242*I242,2)</f>
        <v>#REF!</v>
      </c>
      <c r="K242" s="603"/>
      <c r="L242" s="643" t="s">
        <v>18513</v>
      </c>
      <c r="M242" s="632"/>
      <c r="N242" s="22"/>
    </row>
    <row r="243" spans="1:22" s="39" customFormat="1" ht="40.15" customHeight="1" outlineLevel="2" x14ac:dyDescent="0.25">
      <c r="A243" s="317" t="s">
        <v>54460</v>
      </c>
      <c r="B243" s="422" t="str">
        <f>VLOOKUP(C243,'SNP1.24+CHU192+DER12.23+FD1.24'!$A$2:$C$50000,2, FALSE)</f>
        <v>ARMAÇÃO DE PILAR OU VIGA DE ESTRUTURA CONVENCIONAL DE CONCRETO ARMADO UTILIZANDO AÇO CA-50 DE 10,0 MM - MONTAGEM. AF_06/2022</v>
      </c>
      <c r="C243" s="38" t="s">
        <v>3226</v>
      </c>
      <c r="D243" s="623" t="str">
        <f>VLOOKUP(C243,'SNP1.24+CHU192+DER12.23+FD1.24'!$A$2:$D$50000,3, FALSE)</f>
        <v>KG</v>
      </c>
      <c r="E243" s="624">
        <f>'[2]DETALHAMENTO AÇO (2)'!$F26</f>
        <v>1080</v>
      </c>
      <c r="F243" s="625" t="str">
        <f>VLOOKUP(C243,'SNP1.24+CHU192+DER12.23+FD1.24'!$A$2:$D$50000,4, FALSE)</f>
        <v>10,72</v>
      </c>
      <c r="G243" s="424">
        <f t="shared" ref="G243:G248" si="48">ROUND(E243*F243,2)</f>
        <v>11577.6</v>
      </c>
      <c r="H243" s="425" t="e">
        <f t="shared" ref="H243:H248" si="49">IF(K243="",$G$10,$G$9)</f>
        <v>#REF!</v>
      </c>
      <c r="I243" s="426" t="e">
        <f t="shared" ref="I243:I248" si="50">ROUND(F243*H243+F243,2)</f>
        <v>#REF!</v>
      </c>
      <c r="J243" s="626" t="e">
        <f t="shared" ref="J243:J248" si="51">ROUND(E243*I243,2)</f>
        <v>#REF!</v>
      </c>
      <c r="K243" s="603"/>
      <c r="L243" s="643" t="s">
        <v>18513</v>
      </c>
      <c r="M243" s="632"/>
      <c r="N243" s="22"/>
    </row>
    <row r="244" spans="1:22" s="39" customFormat="1" ht="36" outlineLevel="2" x14ac:dyDescent="0.25">
      <c r="A244" s="317" t="s">
        <v>54461</v>
      </c>
      <c r="B244" s="422" t="str">
        <f>VLOOKUP(C244,'SNP1.24+CHU192+DER12.23+FD1.24'!$A$2:$C$50000,2, FALSE)</f>
        <v>ARMAÇÃO DE PILAR OU VIGA DE ESTRUTURA CONVENCIONAL DE CONCRETO ARMADO UTILIZANDO AÇO CA-50 DE 12,5 MM - MONTAGEM. AF_06/2022</v>
      </c>
      <c r="C244" s="38" t="s">
        <v>3227</v>
      </c>
      <c r="D244" s="623" t="str">
        <f>VLOOKUP(C244,'SNP1.24+CHU192+DER12.23+FD1.24'!$A$2:$D$50000,3, FALSE)</f>
        <v>KG</v>
      </c>
      <c r="E244" s="624">
        <f>'[2]DETALHAMENTO AÇO (2)'!$F27</f>
        <v>27000</v>
      </c>
      <c r="F244" s="625" t="str">
        <f>VLOOKUP(C244,'SNP1.24+CHU192+DER12.23+FD1.24'!$A$2:$D$50000,4, FALSE)</f>
        <v>8,97</v>
      </c>
      <c r="G244" s="424">
        <f t="shared" si="48"/>
        <v>242190</v>
      </c>
      <c r="H244" s="425" t="e">
        <f t="shared" si="49"/>
        <v>#REF!</v>
      </c>
      <c r="I244" s="426" t="e">
        <f t="shared" si="50"/>
        <v>#REF!</v>
      </c>
      <c r="J244" s="626" t="e">
        <f t="shared" si="51"/>
        <v>#REF!</v>
      </c>
      <c r="K244" s="603"/>
      <c r="L244" s="643" t="s">
        <v>18513</v>
      </c>
      <c r="M244" s="632"/>
      <c r="N244" s="22"/>
    </row>
    <row r="245" spans="1:22" s="39" customFormat="1" ht="36" outlineLevel="2" x14ac:dyDescent="0.25">
      <c r="A245" s="317" t="s">
        <v>54462</v>
      </c>
      <c r="B245" s="422" t="str">
        <f>VLOOKUP(C245,'SNP1.24+CHU192+DER12.23+FD1.24'!$A$2:$C$50000,2, FALSE)</f>
        <v>ARMAÇÃO DE PILAR OU VIGA DE ESTRUTURA CONVENCIONAL DE CONCRETO ARMADO UTILIZANDO AÇO CA-50 DE 16,0 MM - MONTAGEM. AF_06/2022</v>
      </c>
      <c r="C245" s="38" t="s">
        <v>3228</v>
      </c>
      <c r="D245" s="623" t="str">
        <f>VLOOKUP(C245,'SNP1.24+CHU192+DER12.23+FD1.24'!$A$2:$D$50000,3, FALSE)</f>
        <v>KG</v>
      </c>
      <c r="E245" s="624">
        <f>'[2]DETALHAMENTO AÇO (2)'!$F28</f>
        <v>0</v>
      </c>
      <c r="F245" s="625" t="str">
        <f>VLOOKUP(C245,'SNP1.24+CHU192+DER12.23+FD1.24'!$A$2:$D$50000,4, FALSE)</f>
        <v>8,64</v>
      </c>
      <c r="G245" s="424">
        <f t="shared" si="48"/>
        <v>0</v>
      </c>
      <c r="H245" s="425" t="e">
        <f t="shared" si="49"/>
        <v>#REF!</v>
      </c>
      <c r="I245" s="426" t="e">
        <f t="shared" si="50"/>
        <v>#REF!</v>
      </c>
      <c r="J245" s="626" t="e">
        <f t="shared" si="51"/>
        <v>#REF!</v>
      </c>
      <c r="K245" s="603"/>
      <c r="L245" s="643" t="s">
        <v>18513</v>
      </c>
      <c r="M245" s="632"/>
      <c r="N245" s="22"/>
    </row>
    <row r="246" spans="1:22" s="39" customFormat="1" ht="49.15" customHeight="1" outlineLevel="2" x14ac:dyDescent="0.25">
      <c r="A246" s="317" t="s">
        <v>54463</v>
      </c>
      <c r="B246" s="422" t="str">
        <f>VLOOKUP(C246,'SNP1.24+CHU192+DER12.23+FD1.24'!$A$2:$C$50000,2, FALSE)</f>
        <v xml:space="preserve">CONCRETO USINADO BOMBEAVEL, CLASSE DE RESISTENCIA C40, BRITA 0 E 1, SLUMP = 100 +/- 20 MM, COM BOMBEAMENTO (DISPONIBILIZACAO DE BOMBA), SEM O LANCAMENTO (NBR 8953)                                                                                                                                                                                                                                                                                                                                       </v>
      </c>
      <c r="C246" s="38">
        <v>34479</v>
      </c>
      <c r="D246" s="623" t="str">
        <f>VLOOKUP(C246,'SNP1.24+CHU192+DER12.23+FD1.24'!$A$2:$D$50000,3, FALSE)</f>
        <v xml:space="preserve">M3    </v>
      </c>
      <c r="E246" s="624">
        <f>[2]DETALHADO!$G$81</f>
        <v>608.52660000000003</v>
      </c>
      <c r="F246" s="625" t="str">
        <f>VLOOKUP(C246,'SNP1.24+CHU192+DER12.23+FD1.24'!$A$2:$D$50000,4, FALSE)</f>
        <v>529,25</v>
      </c>
      <c r="G246" s="424">
        <f t="shared" si="48"/>
        <v>322062.7</v>
      </c>
      <c r="H246" s="425" t="e">
        <f t="shared" si="49"/>
        <v>#REF!</v>
      </c>
      <c r="I246" s="426" t="e">
        <f t="shared" si="50"/>
        <v>#REF!</v>
      </c>
      <c r="J246" s="626" t="e">
        <f t="shared" si="51"/>
        <v>#REF!</v>
      </c>
      <c r="K246" s="603"/>
      <c r="L246" s="643" t="s">
        <v>18501</v>
      </c>
      <c r="M246" s="632"/>
      <c r="N246" s="22"/>
    </row>
    <row r="247" spans="1:22" s="39" customFormat="1" ht="54" customHeight="1" outlineLevel="2" x14ac:dyDescent="0.25">
      <c r="A247" s="317" t="s">
        <v>54464</v>
      </c>
      <c r="B247" s="422" t="str">
        <f>VLOOKUP(C247,'SNP1.24+CHU192+DER12.23+FD1.24'!$A$2:$C$50000,2, FALSE)</f>
        <v>GUINDASTE HIDRÁULICO AUTOPROPELIDO, COM LANÇA TELESCÓPICA 28,80 M, CAPACIDADE MÁXIMA 30 T, POTÊNCIA 97 KW, TRAÇÃO 4 X 4 - MATERIAIS NA OPERAÇÃO. AF_11/2014</v>
      </c>
      <c r="C247" s="38" t="s">
        <v>2290</v>
      </c>
      <c r="D247" s="623" t="str">
        <f>VLOOKUP(C247,'SNP1.24+CHU192+DER12.23+FD1.24'!$A$2:$D$50000,3, FALSE)</f>
        <v>H</v>
      </c>
      <c r="E247" s="624">
        <f>[3]Canal!$K$7</f>
        <v>270</v>
      </c>
      <c r="F247" s="625" t="str">
        <f>VLOOKUP(C247,'SNP1.24+CHU192+DER12.23+FD1.24'!$A$2:$D$50000,4, FALSE)</f>
        <v>28,46</v>
      </c>
      <c r="G247" s="424">
        <f t="shared" si="48"/>
        <v>7684.2</v>
      </c>
      <c r="H247" s="425" t="e">
        <f t="shared" si="49"/>
        <v>#REF!</v>
      </c>
      <c r="I247" s="426" t="e">
        <f t="shared" si="50"/>
        <v>#REF!</v>
      </c>
      <c r="J247" s="626" t="e">
        <f t="shared" si="51"/>
        <v>#REF!</v>
      </c>
      <c r="K247" s="603"/>
      <c r="L247" s="643" t="s">
        <v>29444</v>
      </c>
      <c r="M247" s="632"/>
      <c r="N247" s="22"/>
    </row>
    <row r="248" spans="1:22" s="39" customFormat="1" ht="36" customHeight="1" outlineLevel="2" x14ac:dyDescent="0.25">
      <c r="A248" s="317" t="s">
        <v>54465</v>
      </c>
      <c r="B248" s="422" t="str">
        <f>VLOOKUP(C248,'SNP1.24+CHU192+DER12.23+FD1.24'!$A$2:$C$50000,2, FALSE)</f>
        <v>OPERADOR DE GUINDASTE COM ENCARGOS COMPLEMENTARES</v>
      </c>
      <c r="C248" s="38" t="s">
        <v>6121</v>
      </c>
      <c r="D248" s="623" t="str">
        <f>VLOOKUP(C248,'SNP1.24+CHU192+DER12.23+FD1.24'!$A$2:$D$50000,3, FALSE)</f>
        <v>H</v>
      </c>
      <c r="E248" s="624">
        <f>E247</f>
        <v>270</v>
      </c>
      <c r="F248" s="625" t="str">
        <f>VLOOKUP(C248,'SNP1.24+CHU192+DER12.23+FD1.24'!$A$2:$D$50000,4, FALSE)</f>
        <v>25,86</v>
      </c>
      <c r="G248" s="424">
        <f t="shared" si="48"/>
        <v>6982.2</v>
      </c>
      <c r="H248" s="425" t="e">
        <f t="shared" si="49"/>
        <v>#REF!</v>
      </c>
      <c r="I248" s="426" t="e">
        <f t="shared" si="50"/>
        <v>#REF!</v>
      </c>
      <c r="J248" s="626" t="e">
        <f t="shared" si="51"/>
        <v>#REF!</v>
      </c>
      <c r="K248" s="603"/>
      <c r="L248" s="643" t="s">
        <v>29444</v>
      </c>
      <c r="M248" s="632"/>
      <c r="N248" s="22"/>
    </row>
    <row r="249" spans="1:22" s="40" customFormat="1" ht="12.75" outlineLevel="1" thickBot="1" x14ac:dyDescent="0.25">
      <c r="A249" s="318"/>
      <c r="B249" s="10" t="s">
        <v>9</v>
      </c>
      <c r="C249" s="11"/>
      <c r="D249" s="12"/>
      <c r="E249" s="13"/>
      <c r="F249" s="13"/>
      <c r="G249" s="147">
        <f>SUM(G235:G236)</f>
        <v>652373.44999999995</v>
      </c>
      <c r="H249" s="148"/>
      <c r="I249" s="149"/>
      <c r="J249" s="150" t="e">
        <f>SUM(J235:J236)</f>
        <v>#REF!</v>
      </c>
      <c r="K249" s="185"/>
      <c r="L249" s="209"/>
      <c r="M249" s="204"/>
      <c r="N249" s="16"/>
      <c r="O249" s="39"/>
      <c r="P249" s="39"/>
      <c r="Q249" s="39"/>
      <c r="R249" s="39"/>
      <c r="S249" s="39"/>
      <c r="T249" s="39"/>
      <c r="U249" s="39"/>
      <c r="V249" s="39"/>
    </row>
    <row r="250" spans="1:22" s="33" customFormat="1" ht="17.45" customHeight="1" thickBot="1" x14ac:dyDescent="0.3">
      <c r="A250" s="315">
        <v>5</v>
      </c>
      <c r="B250" s="245" t="s">
        <v>29479</v>
      </c>
      <c r="C250" s="29"/>
      <c r="D250" s="2"/>
      <c r="E250" s="462"/>
      <c r="F250" s="2"/>
      <c r="G250" s="30">
        <f>G287+G1326+G1330</f>
        <v>246812.52000000002</v>
      </c>
      <c r="H250" s="2"/>
      <c r="I250" s="2"/>
      <c r="J250" s="31" t="e">
        <f>J287+J1326+J1330</f>
        <v>#REF!</v>
      </c>
      <c r="K250" s="186"/>
      <c r="L250" s="15"/>
      <c r="M250" s="23"/>
      <c r="N250" s="15"/>
      <c r="O250" s="39"/>
      <c r="P250" s="39"/>
      <c r="Q250" s="39"/>
      <c r="R250" s="39"/>
      <c r="S250" s="39"/>
      <c r="T250" s="39"/>
      <c r="U250" s="39"/>
      <c r="V250" s="39"/>
    </row>
    <row r="251" spans="1:22" s="34" customFormat="1" outlineLevel="1" x14ac:dyDescent="0.25">
      <c r="A251" s="319" t="s">
        <v>18569</v>
      </c>
      <c r="B251" s="627" t="s">
        <v>18502</v>
      </c>
      <c r="C251" s="628"/>
      <c r="D251" s="629"/>
      <c r="E251" s="146"/>
      <c r="F251" s="146"/>
      <c r="G251" s="5"/>
      <c r="H251" s="5"/>
      <c r="I251" s="5"/>
      <c r="J251" s="17"/>
      <c r="K251" s="145"/>
      <c r="L251" s="210"/>
      <c r="M251" s="111"/>
      <c r="N251" s="6"/>
      <c r="O251" s="39"/>
      <c r="P251" s="39"/>
      <c r="Q251" s="39"/>
      <c r="R251" s="39"/>
      <c r="S251" s="39"/>
      <c r="T251" s="39"/>
      <c r="U251" s="39"/>
      <c r="V251" s="39"/>
    </row>
    <row r="252" spans="1:22" s="39" customFormat="1" ht="42" customHeight="1" outlineLevel="2" x14ac:dyDescent="0.25">
      <c r="A252" s="317" t="s">
        <v>18570</v>
      </c>
      <c r="B252" s="422" t="str">
        <f>VLOOKUP(C252,'SNP1.24+CHU192+DER12.23+FD1.24'!$A$2:$C$50000,2, FALSE)</f>
        <v>DEMOLIÇÃO DE LAJES, EM CONCRETO ARMADO, DE FORMA MECANIZADA COM MARTELETE, SEM REAPROVEITAMENTO. AF_09/2023</v>
      </c>
      <c r="C252" s="38" t="s">
        <v>5956</v>
      </c>
      <c r="D252" s="623" t="str">
        <f>VLOOKUP(C252,'SNP1.24+CHU192+DER12.23+FD1.24'!$A$2:$D$50000,3, FALSE)</f>
        <v>M3</v>
      </c>
      <c r="E252" s="624">
        <f>[2]DETALHADO!$G$98</f>
        <v>374.25198315</v>
      </c>
      <c r="F252" s="625" t="str">
        <f>VLOOKUP(C252,'SNP1.24+CHU192+DER12.23+FD1.24'!$A$2:$D$50000,4, FALSE)</f>
        <v>90,11</v>
      </c>
      <c r="G252" s="424">
        <f>ROUND(E252*F252,2)</f>
        <v>33723.85</v>
      </c>
      <c r="H252" s="425" t="e">
        <f>IF(K252="",$G$10,$G$9)</f>
        <v>#REF!</v>
      </c>
      <c r="I252" s="426" t="e">
        <f>ROUND(F252*H252+F252,2)</f>
        <v>#REF!</v>
      </c>
      <c r="J252" s="626" t="e">
        <f>ROUND(E252*I252,2)</f>
        <v>#REF!</v>
      </c>
      <c r="K252" s="603"/>
      <c r="L252" s="643" t="s">
        <v>29437</v>
      </c>
      <c r="M252" s="632"/>
      <c r="N252" s="22"/>
    </row>
    <row r="253" spans="1:22" s="39" customFormat="1" ht="50.45" customHeight="1" outlineLevel="2" x14ac:dyDescent="0.25">
      <c r="A253" s="317" t="s">
        <v>18571</v>
      </c>
      <c r="B253" s="422" t="str">
        <f>VLOOKUP(C253,'SNP1.24+CHU192+DER12.23+FD1.24'!$A$2:$C$50000,2, FALSE)</f>
        <v>CARGA, MANOBRA E DESCARGA DE ENTULHO EM CAMINHÃO BASCULANTE 10 M³ - CARGA COM ESCAVADEIRA HIDRÁULICA  (CAÇAMBA DE 0,80 M³ / 111 HP) E DESCARGA LIVRE (UNIDADE: M3). AF_07/2020</v>
      </c>
      <c r="C253" s="38" t="s">
        <v>11391</v>
      </c>
      <c r="D253" s="623" t="str">
        <f>VLOOKUP(C253,'SNP1.24+CHU192+DER12.23+FD1.24'!$A$2:$D$50000,3, FALSE)</f>
        <v>M3</v>
      </c>
      <c r="E253" s="624">
        <f>E252*1.25</f>
        <v>467.81497893749997</v>
      </c>
      <c r="F253" s="625" t="str">
        <f>VLOOKUP(C253,'SNP1.24+CHU192+DER12.23+FD1.24'!$A$2:$D$50000,4, FALSE)</f>
        <v>9,05</v>
      </c>
      <c r="G253" s="424">
        <f>ROUND(E253*F253,2)</f>
        <v>4233.7299999999996</v>
      </c>
      <c r="H253" s="425" t="e">
        <f>IF(K253="",$G$10,$G$9)</f>
        <v>#REF!</v>
      </c>
      <c r="I253" s="426" t="e">
        <f>ROUND(F253*H253+F253,2)</f>
        <v>#REF!</v>
      </c>
      <c r="J253" s="626" t="e">
        <f>ROUND(E253*I253,2)</f>
        <v>#REF!</v>
      </c>
      <c r="K253" s="603"/>
      <c r="L253" s="643" t="s">
        <v>18504</v>
      </c>
      <c r="M253" s="632"/>
      <c r="N253" s="22"/>
    </row>
    <row r="254" spans="1:22" s="39" customFormat="1" ht="38.450000000000003" customHeight="1" outlineLevel="2" x14ac:dyDescent="0.25">
      <c r="A254" s="317" t="s">
        <v>18572</v>
      </c>
      <c r="B254" s="422" t="str">
        <f>VLOOKUP(C254,'SNP1.24+CHU192+DER12.23+FD1.24'!$A$2:$C$50000,2, FALSE)</f>
        <v>TRANSPORTE COM CAMINHÃO BASCULANTE DE 10 M³, EM VIA URBANA PAVIMENTADA, DMT ATÉ 30 KM (UNIDADE: M3XKM). AF_07/2020</v>
      </c>
      <c r="C254" s="38" t="s">
        <v>6023</v>
      </c>
      <c r="D254" s="623" t="str">
        <f>VLOOKUP(C254,'SNP1.24+CHU192+DER12.23+FD1.24'!$A$2:$D$50000,3, FALSE)</f>
        <v>M3XKM</v>
      </c>
      <c r="E254" s="624">
        <f>E253*$D$8</f>
        <v>4542.4834454831253</v>
      </c>
      <c r="F254" s="625" t="str">
        <f>VLOOKUP(C254,'SNP1.24+CHU192+DER12.23+FD1.24'!$A$2:$D$50000,4, FALSE)</f>
        <v>2,49</v>
      </c>
      <c r="G254" s="424">
        <f>ROUND(E254*F254,2)</f>
        <v>11310.78</v>
      </c>
      <c r="H254" s="425" t="e">
        <f>IF(K254="",$G$10,$G$9)</f>
        <v>#REF!</v>
      </c>
      <c r="I254" s="426" t="e">
        <f>ROUND(F254*H254+F254,2)</f>
        <v>#REF!</v>
      </c>
      <c r="J254" s="626" t="e">
        <f>ROUND(E254*I254,2)</f>
        <v>#REF!</v>
      </c>
      <c r="K254" s="603"/>
      <c r="L254" s="643" t="s">
        <v>29438</v>
      </c>
      <c r="M254" s="632"/>
      <c r="N254" s="22"/>
    </row>
    <row r="255" spans="1:22" s="39" customFormat="1" ht="24" outlineLevel="2" x14ac:dyDescent="0.25">
      <c r="A255" s="317" t="s">
        <v>18573</v>
      </c>
      <c r="B255" s="422" t="str">
        <f>VLOOKUP(C255,'SNP1.24+CHU192+DER12.23+FD1.24'!$A$2:$C$50000,2, FALSE)</f>
        <v>ESPALHAMENTO DE MATERIAL COM TRATOR DE ESTEIRAS. AF_11/2019</v>
      </c>
      <c r="C255" s="38" t="s">
        <v>7366</v>
      </c>
      <c r="D255" s="623" t="str">
        <f>VLOOKUP(C255,'SNP1.24+CHU192+DER12.23+FD1.24'!$A$2:$D$50000,3, FALSE)</f>
        <v>M3</v>
      </c>
      <c r="E255" s="624">
        <f>E253</f>
        <v>467.81497893749997</v>
      </c>
      <c r="F255" s="625" t="str">
        <f>VLOOKUP(C255,'SNP1.24+CHU192+DER12.23+FD1.24'!$A$2:$D$50000,4, FALSE)</f>
        <v>1,45</v>
      </c>
      <c r="G255" s="424">
        <f>ROUND(E255*F255,2)</f>
        <v>678.33</v>
      </c>
      <c r="H255" s="425" t="e">
        <f>IF(K255="",$G$10,$G$9)</f>
        <v>#REF!</v>
      </c>
      <c r="I255" s="426" t="e">
        <f>ROUND(F255*H255+F255,2)</f>
        <v>#REF!</v>
      </c>
      <c r="J255" s="626" t="e">
        <f>ROUND(E255*I255,2)</f>
        <v>#REF!</v>
      </c>
      <c r="K255" s="603"/>
      <c r="L255" s="643" t="s">
        <v>11833</v>
      </c>
      <c r="M255" s="632"/>
      <c r="N255" s="22"/>
    </row>
    <row r="256" spans="1:22" s="40" customFormat="1" ht="12.75" outlineLevel="1" thickBot="1" x14ac:dyDescent="0.25">
      <c r="A256" s="318"/>
      <c r="B256" s="10" t="s">
        <v>9</v>
      </c>
      <c r="C256" s="11"/>
      <c r="D256" s="12"/>
      <c r="E256" s="13"/>
      <c r="F256" s="13"/>
      <c r="G256" s="147">
        <f>SUM(G252:G255)</f>
        <v>49946.69</v>
      </c>
      <c r="H256" s="148"/>
      <c r="I256" s="149"/>
      <c r="J256" s="150" t="e">
        <f>SUM(J252:J255)</f>
        <v>#REF!</v>
      </c>
      <c r="K256" s="185"/>
      <c r="L256" s="209"/>
      <c r="M256" s="204"/>
      <c r="N256" s="16"/>
      <c r="O256" s="39"/>
      <c r="P256" s="39"/>
      <c r="Q256" s="39"/>
      <c r="R256" s="39"/>
      <c r="S256" s="39"/>
      <c r="T256" s="39"/>
      <c r="U256" s="39"/>
      <c r="V256" s="39"/>
    </row>
    <row r="257" spans="1:22" s="34" customFormat="1" ht="14.45" customHeight="1" outlineLevel="1" x14ac:dyDescent="0.25">
      <c r="A257" s="319" t="s">
        <v>18576</v>
      </c>
      <c r="B257" s="627" t="s">
        <v>29414</v>
      </c>
      <c r="C257" s="628"/>
      <c r="D257" s="629"/>
      <c r="E257" s="146"/>
      <c r="F257" s="146"/>
      <c r="G257" s="5"/>
      <c r="H257" s="5"/>
      <c r="I257" s="5"/>
      <c r="J257" s="17"/>
      <c r="K257" s="145"/>
      <c r="L257" s="210"/>
      <c r="M257" s="111"/>
      <c r="N257" s="6"/>
      <c r="O257" s="39"/>
      <c r="P257" s="39"/>
      <c r="Q257" s="39"/>
      <c r="R257" s="39"/>
      <c r="S257" s="39"/>
      <c r="T257" s="39"/>
      <c r="U257" s="39"/>
      <c r="V257" s="39"/>
    </row>
    <row r="258" spans="1:22" s="39" customFormat="1" ht="60" outlineLevel="2" x14ac:dyDescent="0.25">
      <c r="A258" s="317" t="s">
        <v>18577</v>
      </c>
      <c r="B258" s="422" t="str">
        <f>VLOOKUP(C258,'SNP1.24+CHU192+DER12.23+FD1.24'!$A$2:$C$50000,2, FALSE)</f>
        <v>ESCAVAÇÃO MECANIZADA DE VALA COM PROF. ATÉ 1,5 M (MÉDIA MONTANTE E JUSANTE/UMA COMPOSIÇÃO POR TRECHO), ESCAVADEIRA (0,8 M3), LARG. DE 1,5 M A 2,5 M, EM SOLO DE 2A CATEGORIA, EM LOCAIS COM ALTO NÍVEL DE INTERFERÊNCIA. AF_02/2021</v>
      </c>
      <c r="C258" s="38" t="s">
        <v>10825</v>
      </c>
      <c r="D258" s="623" t="str">
        <f>VLOOKUP(C258,'SNP1.24+CHU192+DER12.23+FD1.24'!$A$2:$D$50000,3, FALSE)</f>
        <v>M3</v>
      </c>
      <c r="E258" s="624">
        <f>[2]DETALHADO!$G$92</f>
        <v>4863.94497684</v>
      </c>
      <c r="F258" s="625" t="str">
        <f>VLOOKUP(C258,'SNP1.24+CHU192+DER12.23+FD1.24'!$A$2:$D$50000,4, FALSE)</f>
        <v>14,60</v>
      </c>
      <c r="G258" s="424">
        <f>ROUND(E258*F258,2)</f>
        <v>71013.600000000006</v>
      </c>
      <c r="H258" s="425" t="e">
        <f>IF(K258="",$G$10,$G$9)</f>
        <v>#REF!</v>
      </c>
      <c r="I258" s="426" t="e">
        <f>ROUND(F258*H258+F258,2)</f>
        <v>#REF!</v>
      </c>
      <c r="J258" s="626" t="e">
        <f>ROUND(E258*I258,2)</f>
        <v>#REF!</v>
      </c>
      <c r="K258" s="603"/>
      <c r="L258" s="643" t="s">
        <v>29439</v>
      </c>
      <c r="M258" s="632"/>
      <c r="N258" s="22"/>
    </row>
    <row r="259" spans="1:22" s="39" customFormat="1" ht="37.9" customHeight="1" outlineLevel="2" x14ac:dyDescent="0.25">
      <c r="A259" s="317" t="s">
        <v>18578</v>
      </c>
      <c r="B259" s="422" t="str">
        <f>VLOOKUP(C259,'SNP1.24+CHU192+DER12.23+FD1.24'!$A$2:$C$50000,2, FALSE)</f>
        <v>REATERRO MECANIZADO DE VALA COM MINICARREGADEIRA, COM COMPACTADOR DE SOLOS DE PERCUSSÃO. AF_08/2023</v>
      </c>
      <c r="C259" s="38" t="s">
        <v>18240</v>
      </c>
      <c r="D259" s="623" t="str">
        <f>VLOOKUP(C259,'SNP1.24+CHU192+DER12.23+FD1.24'!$A$2:$D$50000,3, FALSE)</f>
        <v>M3</v>
      </c>
      <c r="E259" s="624">
        <f>[2]DETALHADO!$G$89</f>
        <v>1627.14730912</v>
      </c>
      <c r="F259" s="625" t="str">
        <f>VLOOKUP(C259,'SNP1.24+CHU192+DER12.23+FD1.24'!$A$2:$D$50000,4, FALSE)</f>
        <v>26,91</v>
      </c>
      <c r="G259" s="424">
        <f>ROUND(E259*F259,2)</f>
        <v>43786.53</v>
      </c>
      <c r="H259" s="425" t="e">
        <f>IF(K259="",$G$10,$G$9)</f>
        <v>#REF!</v>
      </c>
      <c r="I259" s="426" t="e">
        <f>ROUND(F259*H259+F259,2)</f>
        <v>#REF!</v>
      </c>
      <c r="J259" s="626" t="e">
        <f>ROUND(E259*I259,2)</f>
        <v>#REF!</v>
      </c>
      <c r="K259" s="603"/>
      <c r="L259" s="643" t="s">
        <v>18501</v>
      </c>
      <c r="M259" s="632"/>
      <c r="N259" s="22"/>
    </row>
    <row r="260" spans="1:22" s="39" customFormat="1" ht="49.9" customHeight="1" outlineLevel="2" x14ac:dyDescent="0.25">
      <c r="A260" s="317" t="s">
        <v>18579</v>
      </c>
      <c r="B260" s="422" t="str">
        <f>VLOOKUP(C260,'SNP1.24+CHU192+DER12.23+FD1.24'!$A$2:$C$50000,2, FALSE)</f>
        <v>CARGA, MANOBRA E DESCARGA DE SOLOS E MATERIAIS GRANULARES EM CAMINHÃO BASCULANTE 10 M³ - CARGA COM ESCAVADEIRA HIDRÁULICA (CAÇAMBA DE 1,20 M³ / 155 HP) E DESCARGA LIVRE (UNIDADE: M3). AF_07/2020</v>
      </c>
      <c r="C260" s="38" t="s">
        <v>11383</v>
      </c>
      <c r="D260" s="623" t="str">
        <f>VLOOKUP(C260,'SNP1.24+CHU192+DER12.23+FD1.24'!$A$2:$D$50000,3, FALSE)</f>
        <v>M3</v>
      </c>
      <c r="E260" s="624">
        <f>((E258)-E259)*1.25</f>
        <v>4045.99708465</v>
      </c>
      <c r="F260" s="625" t="str">
        <f>VLOOKUP(C260,'SNP1.24+CHU192+DER12.23+FD1.24'!$A$2:$D$50000,4, FALSE)</f>
        <v>7,00</v>
      </c>
      <c r="G260" s="424">
        <f>ROUND(E260*F260,2)</f>
        <v>28321.98</v>
      </c>
      <c r="H260" s="425" t="e">
        <f>IF(K260="",$G$10,$G$9)</f>
        <v>#REF!</v>
      </c>
      <c r="I260" s="426" t="e">
        <f>ROUND(F260*H260+F260,2)</f>
        <v>#REF!</v>
      </c>
      <c r="J260" s="626" t="e">
        <f>ROUND(E260*I260,2)</f>
        <v>#REF!</v>
      </c>
      <c r="K260" s="603"/>
      <c r="L260" s="643" t="s">
        <v>18520</v>
      </c>
      <c r="M260" s="632"/>
      <c r="N260" s="22"/>
    </row>
    <row r="261" spans="1:22" s="39" customFormat="1" ht="42.6" customHeight="1" outlineLevel="2" x14ac:dyDescent="0.25">
      <c r="A261" s="317" t="s">
        <v>18580</v>
      </c>
      <c r="B261" s="422" t="str">
        <f>VLOOKUP(C261,'SNP1.24+CHU192+DER12.23+FD1.24'!$A$2:$C$50000,2, FALSE)</f>
        <v>TRANSPORTE COM CAMINHÃO BASCULANTE DE 10 M³, EM VIA URBANA PAVIMENTADA, DMT ATÉ 30 KM (UNIDADE: M3XKM). AF_07/2020</v>
      </c>
      <c r="C261" s="38" t="s">
        <v>6023</v>
      </c>
      <c r="D261" s="623" t="str">
        <f>VLOOKUP(C261,'SNP1.24+CHU192+DER12.23+FD1.24'!$A$2:$D$50000,3, FALSE)</f>
        <v>M3XKM</v>
      </c>
      <c r="E261" s="624">
        <f>E260*$D$8</f>
        <v>39286.631691951501</v>
      </c>
      <c r="F261" s="625" t="str">
        <f>VLOOKUP(C261,'SNP1.24+CHU192+DER12.23+FD1.24'!$A$2:$D$50000,4, FALSE)</f>
        <v>2,49</v>
      </c>
      <c r="G261" s="424">
        <f>ROUND(E261*F261,2)</f>
        <v>97823.71</v>
      </c>
      <c r="H261" s="425" t="e">
        <f>IF(K261="",$G$10,$G$9)</f>
        <v>#REF!</v>
      </c>
      <c r="I261" s="426" t="e">
        <f>ROUND(F261*H261+F261,2)</f>
        <v>#REF!</v>
      </c>
      <c r="J261" s="626" t="e">
        <f>ROUND(E261*I261,2)</f>
        <v>#REF!</v>
      </c>
      <c r="K261" s="603"/>
      <c r="L261" s="643" t="s">
        <v>29438</v>
      </c>
      <c r="M261" s="632"/>
      <c r="N261" s="22"/>
    </row>
    <row r="262" spans="1:22" s="39" customFormat="1" ht="28.9" customHeight="1" outlineLevel="2" x14ac:dyDescent="0.25">
      <c r="A262" s="317" t="s">
        <v>18581</v>
      </c>
      <c r="B262" s="422" t="str">
        <f>VLOOKUP(C262,'SNP1.24+CHU192+DER12.23+FD1.24'!$A$2:$C$50000,2, FALSE)</f>
        <v>ESPALHAMENTO DE MATERIAL COM TRATOR DE ESTEIRAS. AF_11/2019</v>
      </c>
      <c r="C262" s="38" t="s">
        <v>7366</v>
      </c>
      <c r="D262" s="623" t="str">
        <f>VLOOKUP(C262,'SNP1.24+CHU192+DER12.23+FD1.24'!$A$2:$D$50000,3, FALSE)</f>
        <v>M3</v>
      </c>
      <c r="E262" s="624">
        <f>E260</f>
        <v>4045.99708465</v>
      </c>
      <c r="F262" s="625" t="str">
        <f>VLOOKUP(C262,'SNP1.24+CHU192+DER12.23+FD1.24'!$A$2:$D$50000,4, FALSE)</f>
        <v>1,45</v>
      </c>
      <c r="G262" s="424">
        <f>ROUND(E262*F262,2)</f>
        <v>5866.7</v>
      </c>
      <c r="H262" s="425" t="e">
        <f>IF(K262="",$G$10,$G$9)</f>
        <v>#REF!</v>
      </c>
      <c r="I262" s="426" t="e">
        <f>ROUND(F262*H262+F262,2)</f>
        <v>#REF!</v>
      </c>
      <c r="J262" s="626" t="e">
        <f>ROUND(E262*I262,2)</f>
        <v>#REF!</v>
      </c>
      <c r="K262" s="603"/>
      <c r="L262" s="643" t="s">
        <v>11833</v>
      </c>
      <c r="M262" s="632"/>
      <c r="N262" s="22"/>
    </row>
    <row r="263" spans="1:22" s="40" customFormat="1" ht="12.75" outlineLevel="1" thickBot="1" x14ac:dyDescent="0.25">
      <c r="A263" s="318"/>
      <c r="B263" s="10" t="s">
        <v>9</v>
      </c>
      <c r="C263" s="11"/>
      <c r="D263" s="12"/>
      <c r="E263" s="13"/>
      <c r="F263" s="13"/>
      <c r="G263" s="147">
        <f>SUM(G258:G262)</f>
        <v>246812.52000000002</v>
      </c>
      <c r="H263" s="148"/>
      <c r="I263" s="149"/>
      <c r="J263" s="150" t="e">
        <f>SUM(J258:J262)</f>
        <v>#REF!</v>
      </c>
      <c r="K263" s="185"/>
      <c r="L263" s="209"/>
      <c r="M263" s="204"/>
      <c r="N263" s="16"/>
      <c r="O263" s="39"/>
      <c r="P263" s="39"/>
      <c r="Q263" s="39"/>
      <c r="R263" s="39"/>
      <c r="S263" s="39"/>
      <c r="T263" s="39"/>
      <c r="U263" s="39"/>
      <c r="V263" s="39"/>
    </row>
    <row r="264" spans="1:22" s="34" customFormat="1" outlineLevel="1" x14ac:dyDescent="0.25">
      <c r="A264" s="319" t="s">
        <v>18582</v>
      </c>
      <c r="B264" s="627" t="s">
        <v>29418</v>
      </c>
      <c r="C264" s="628"/>
      <c r="D264" s="629"/>
      <c r="E264" s="146"/>
      <c r="F264" s="146"/>
      <c r="G264" s="5"/>
      <c r="H264" s="5"/>
      <c r="I264" s="5"/>
      <c r="J264" s="17"/>
      <c r="K264" s="145"/>
      <c r="L264" s="210"/>
      <c r="M264" s="111"/>
      <c r="N264" s="6"/>
      <c r="O264" s="39"/>
      <c r="P264" s="39"/>
      <c r="Q264" s="39"/>
      <c r="R264" s="39"/>
      <c r="S264" s="39"/>
      <c r="T264" s="39"/>
      <c r="U264" s="39"/>
      <c r="V264" s="39"/>
    </row>
    <row r="265" spans="1:22" s="39" customFormat="1" ht="46.15" customHeight="1" outlineLevel="2" x14ac:dyDescent="0.25">
      <c r="A265" s="317" t="s">
        <v>18583</v>
      </c>
      <c r="B265" s="422" t="str">
        <f>VLOOKUP(C265,'SNP1.24+CHU192+DER12.23+FD1.24'!$A$2:$C$50000,2, FALSE)</f>
        <v xml:space="preserve">PEDRA DE MAO OU PEDRA RACHAO PARA ARRIMO/FUNDACAO (POSTO PEDREIRA/FORNECEDOR, SEM FRETE)                                                                                                                                                                                                                                                                                                                                                                                                                  </v>
      </c>
      <c r="C265" s="38">
        <v>4730</v>
      </c>
      <c r="D265" s="623" t="str">
        <f>VLOOKUP(C265,'SNP1.24+CHU192+DER12.23+FD1.24'!$A$2:$D$50000,3, FALSE)</f>
        <v xml:space="preserve">M3    </v>
      </c>
      <c r="E265" s="624">
        <f>[2]DETALHADO!$G$97</f>
        <v>457.55220000000003</v>
      </c>
      <c r="F265" s="625" t="str">
        <f>VLOOKUP(C265,'SNP1.24+CHU192+DER12.23+FD1.24'!$A$2:$D$50000,4, FALSE)</f>
        <v>65,45</v>
      </c>
      <c r="G265" s="424">
        <f>ROUND(E265*F265,2)</f>
        <v>29946.79</v>
      </c>
      <c r="H265" s="425" t="e">
        <f>IF(K265="",$G$10,$G$9)</f>
        <v>#REF!</v>
      </c>
      <c r="I265" s="426" t="e">
        <f>ROUND(F265*H265+F265,2)</f>
        <v>#REF!</v>
      </c>
      <c r="J265" s="626" t="e">
        <f>ROUND(E265*I265,2)</f>
        <v>#REF!</v>
      </c>
      <c r="K265" s="603"/>
      <c r="L265" s="643" t="s">
        <v>29440</v>
      </c>
      <c r="M265" s="632"/>
      <c r="N265" s="22"/>
    </row>
    <row r="266" spans="1:22" s="39" customFormat="1" ht="65.45" customHeight="1" outlineLevel="2" x14ac:dyDescent="0.25">
      <c r="A266" s="317" t="s">
        <v>18584</v>
      </c>
      <c r="B266" s="422" t="str">
        <f>VLOOKUP(C266,'SNP1.24+CHU192+DER12.23+FD1.24'!$A$2:$C$50000,2, FALSE)</f>
        <v>CARGA, MANOBRA E DESCARGA DE SOLOS E MATERIAIS GRANULARES EM CAMINHÃO BASCULANTE 10 M³ - CARGA COM PÁ CARREGADEIRA (CAÇAMBA DE 1,7 A 2,8 M³ / 128 HP) E DESCARGA LIVRE (UNIDADE: M3). AF_07/2020</v>
      </c>
      <c r="C266" s="38" t="s">
        <v>11353</v>
      </c>
      <c r="D266" s="623" t="str">
        <f>VLOOKUP(C266,'SNP1.24+CHU192+DER12.23+FD1.24'!$A$2:$D$50000,3, FALSE)</f>
        <v>M3</v>
      </c>
      <c r="E266" s="624">
        <f>E265</f>
        <v>457.55220000000003</v>
      </c>
      <c r="F266" s="625" t="str">
        <f>VLOOKUP(C266,'SNP1.24+CHU192+DER12.23+FD1.24'!$A$2:$D$50000,4, FALSE)</f>
        <v>8,59</v>
      </c>
      <c r="G266" s="424">
        <f>ROUND(E266*F266,2)</f>
        <v>3930.37</v>
      </c>
      <c r="H266" s="425" t="e">
        <f>IF(K266="",$G$10,$G$9)</f>
        <v>#REF!</v>
      </c>
      <c r="I266" s="426" t="e">
        <f>ROUND(F266*H266+F266,2)</f>
        <v>#REF!</v>
      </c>
      <c r="J266" s="626" t="e">
        <f>ROUND(E266*I266,2)</f>
        <v>#REF!</v>
      </c>
      <c r="K266" s="603"/>
      <c r="L266" s="643" t="s">
        <v>29441</v>
      </c>
      <c r="M266" s="632"/>
      <c r="N266" s="22"/>
    </row>
    <row r="267" spans="1:22" s="39" customFormat="1" ht="50.45" customHeight="1" outlineLevel="2" x14ac:dyDescent="0.25">
      <c r="A267" s="317" t="s">
        <v>18585</v>
      </c>
      <c r="B267" s="422" t="str">
        <f>VLOOKUP(C267,'SNP1.24+CHU192+DER12.23+FD1.24'!$A$2:$C$50000,2, FALSE)</f>
        <v>TRANSPORTE COM CAMINHÃO BASCULANTE DE 10 M³, EM VIA URBANA PAVIMENTADA, DMT ATÉ 30 KM (UNIDADE: M3XKM). AF_07/2020</v>
      </c>
      <c r="C267" s="38" t="s">
        <v>6023</v>
      </c>
      <c r="D267" s="623" t="str">
        <f>VLOOKUP(C267,'SNP1.24+CHU192+DER12.23+FD1.24'!$A$2:$D$50000,3, FALSE)</f>
        <v>M3XKM</v>
      </c>
      <c r="E267" s="624">
        <f>E265*$D$10</f>
        <v>4726.5142260000002</v>
      </c>
      <c r="F267" s="625" t="str">
        <f>VLOOKUP(C267,'SNP1.24+CHU192+DER12.23+FD1.24'!$A$2:$D$50000,4, FALSE)</f>
        <v>2,49</v>
      </c>
      <c r="G267" s="424">
        <f>ROUND(E267*F267,2)</f>
        <v>11769.02</v>
      </c>
      <c r="H267" s="425" t="e">
        <f>IF(K267="",$G$10,$G$9)</f>
        <v>#REF!</v>
      </c>
      <c r="I267" s="426" t="e">
        <f>ROUND(F267*H267+F267,2)</f>
        <v>#REF!</v>
      </c>
      <c r="J267" s="626" t="e">
        <f>ROUND(E267*I267,2)</f>
        <v>#REF!</v>
      </c>
      <c r="K267" s="603"/>
      <c r="L267" s="643" t="s">
        <v>29442</v>
      </c>
      <c r="M267" s="632"/>
      <c r="N267" s="22"/>
    </row>
    <row r="268" spans="1:22" s="40" customFormat="1" ht="12.75" outlineLevel="1" thickBot="1" x14ac:dyDescent="0.25">
      <c r="A268" s="318"/>
      <c r="B268" s="10" t="s">
        <v>9</v>
      </c>
      <c r="C268" s="11"/>
      <c r="D268" s="12"/>
      <c r="E268" s="13"/>
      <c r="F268" s="13"/>
      <c r="G268" s="147">
        <f>SUM(G265:G267)</f>
        <v>45646.180000000008</v>
      </c>
      <c r="H268" s="148"/>
      <c r="I268" s="149"/>
      <c r="J268" s="150" t="e">
        <f>SUM(J265:J267)</f>
        <v>#REF!</v>
      </c>
      <c r="K268" s="185"/>
      <c r="L268" s="209"/>
      <c r="M268" s="204"/>
      <c r="N268" s="16"/>
      <c r="O268" s="39"/>
      <c r="P268" s="39"/>
      <c r="Q268" s="39"/>
      <c r="R268" s="39"/>
      <c r="S268" s="39"/>
      <c r="T268" s="39"/>
      <c r="U268" s="39"/>
      <c r="V268" s="39"/>
    </row>
    <row r="269" spans="1:22" s="34" customFormat="1" outlineLevel="1" x14ac:dyDescent="0.25">
      <c r="A269" s="319" t="s">
        <v>54466</v>
      </c>
      <c r="B269" s="627" t="s">
        <v>29417</v>
      </c>
      <c r="C269" s="628"/>
      <c r="D269" s="629"/>
      <c r="E269" s="146"/>
      <c r="F269" s="146"/>
      <c r="G269" s="5"/>
      <c r="H269" s="5"/>
      <c r="I269" s="5"/>
      <c r="J269" s="17"/>
      <c r="K269" s="145"/>
      <c r="L269" s="210"/>
      <c r="M269" s="111"/>
      <c r="N269" s="6"/>
      <c r="O269" s="39"/>
      <c r="P269" s="39"/>
      <c r="Q269" s="39"/>
      <c r="R269" s="39"/>
      <c r="S269" s="39"/>
      <c r="T269" s="39"/>
      <c r="U269" s="39"/>
      <c r="V269" s="39"/>
    </row>
    <row r="270" spans="1:22" s="39" customFormat="1" ht="30.6" customHeight="1" outlineLevel="2" x14ac:dyDescent="0.25">
      <c r="A270" s="317" t="s">
        <v>54467</v>
      </c>
      <c r="B270" s="422" t="str">
        <f>VLOOKUP(C270,'SNP1.24+CHU192+DER12.23+FD1.24'!$A$2:$C$50000,2, FALSE)</f>
        <v>LIMPEZA DE SUPERFÍCIE COM JATO DE ALTA PRESSÃO. AF_04/2019</v>
      </c>
      <c r="C270" s="38" t="s">
        <v>7772</v>
      </c>
      <c r="D270" s="623" t="str">
        <f>VLOOKUP(C270,'SNP1.24+CHU192+DER12.23+FD1.24'!$A$2:$D$50000,3, FALSE)</f>
        <v>M2</v>
      </c>
      <c r="E270" s="624">
        <v>0</v>
      </c>
      <c r="F270" s="625" t="str">
        <f>VLOOKUP(C270,'SNP1.24+CHU192+DER12.23+FD1.24'!$A$2:$D$50000,4, FALSE)</f>
        <v>2,28</v>
      </c>
      <c r="G270" s="424">
        <f t="shared" ref="G270:G275" si="52">ROUND(E270*F270,2)</f>
        <v>0</v>
      </c>
      <c r="H270" s="425" t="e">
        <f t="shared" ref="H270:H275" si="53">IF(K270="",$G$10,$G$9)</f>
        <v>#REF!</v>
      </c>
      <c r="I270" s="426" t="e">
        <f t="shared" ref="I270:I275" si="54">ROUND(F270*H270+F270,2)</f>
        <v>#REF!</v>
      </c>
      <c r="J270" s="626" t="e">
        <f t="shared" ref="J270:J275" si="55">ROUND(E270*I270,2)</f>
        <v>#REF!</v>
      </c>
      <c r="K270" s="603"/>
      <c r="L270" s="643" t="s">
        <v>18501</v>
      </c>
      <c r="M270" s="632"/>
      <c r="N270" s="22"/>
    </row>
    <row r="271" spans="1:22" s="39" customFormat="1" ht="36.6" customHeight="1" outlineLevel="2" x14ac:dyDescent="0.25">
      <c r="A271" s="317" t="s">
        <v>54468</v>
      </c>
      <c r="B271" s="422" t="str">
        <f>VLOOKUP(C271,'SNP1.24+CHU192+DER12.23+FD1.24'!$A$2:$C$50000,2, FALSE)</f>
        <v>ENCHIMENTO DE BRITA PARA DRENO, LANÇAMENTO MECANIZADO. AF_07/2021</v>
      </c>
      <c r="C271" s="38" t="s">
        <v>8850</v>
      </c>
      <c r="D271" s="623" t="str">
        <f>VLOOKUP(C271,'SNP1.24+CHU192+DER12.23+FD1.24'!$A$2:$D$50000,3, FALSE)</f>
        <v>M3</v>
      </c>
      <c r="E271" s="624">
        <f>[2]DETALHADO!$G$88</f>
        <v>577.86149933000002</v>
      </c>
      <c r="F271" s="625" t="str">
        <f>VLOOKUP(C271,'SNP1.24+CHU192+DER12.23+FD1.24'!$A$2:$D$50000,4, FALSE)</f>
        <v>102,53</v>
      </c>
      <c r="G271" s="424">
        <f t="shared" si="52"/>
        <v>59248.14</v>
      </c>
      <c r="H271" s="425" t="e">
        <f t="shared" si="53"/>
        <v>#REF!</v>
      </c>
      <c r="I271" s="426" t="e">
        <f t="shared" si="54"/>
        <v>#REF!</v>
      </c>
      <c r="J271" s="626" t="e">
        <f t="shared" si="55"/>
        <v>#REF!</v>
      </c>
      <c r="K271" s="603"/>
      <c r="L271" s="643" t="s">
        <v>29443</v>
      </c>
      <c r="M271" s="632"/>
      <c r="N271" s="22"/>
    </row>
    <row r="272" spans="1:22" s="39" customFormat="1" ht="48" outlineLevel="2" x14ac:dyDescent="0.25">
      <c r="A272" s="317" t="s">
        <v>54469</v>
      </c>
      <c r="B272" s="422" t="str">
        <f>VLOOKUP(C272,'SNP1.24+CHU192+DER12.23+FD1.24'!$A$2:$C$50000,2, FALSE)</f>
        <v xml:space="preserve">TUBO DRENO, CORRUGADO, ESPIRALADO, FLEXIVEL, PERFURADO, EM POLIETILENO DE ALTA DENSIDADE (PEAD), DN 65 MM, (2 1/2") PARA DRENAGEM - EM ROLO (NORMA DNIT 093/2006 - EM)                                                                                                                                                                                                                                                                                                                                    </v>
      </c>
      <c r="C272" s="38">
        <v>38051</v>
      </c>
      <c r="D272" s="623" t="str">
        <f>VLOOKUP(C272,'SNP1.24+CHU192+DER12.23+FD1.24'!$A$2:$D$50000,3, FALSE)</f>
        <v xml:space="preserve">M     </v>
      </c>
      <c r="E272" s="624">
        <f>[2]DETALHADO!$G$91</f>
        <v>120</v>
      </c>
      <c r="F272" s="625" t="str">
        <f>VLOOKUP(C272,'SNP1.24+CHU192+DER12.23+FD1.24'!$A$2:$D$50000,4, FALSE)</f>
        <v>7,49</v>
      </c>
      <c r="G272" s="424">
        <f t="shared" si="52"/>
        <v>898.8</v>
      </c>
      <c r="H272" s="425" t="e">
        <f t="shared" si="53"/>
        <v>#REF!</v>
      </c>
      <c r="I272" s="426" t="e">
        <f t="shared" si="54"/>
        <v>#REF!</v>
      </c>
      <c r="J272" s="626" t="e">
        <f t="shared" si="55"/>
        <v>#REF!</v>
      </c>
      <c r="K272" s="603"/>
      <c r="L272" s="643" t="s">
        <v>18501</v>
      </c>
      <c r="M272" s="632"/>
      <c r="N272" s="22"/>
    </row>
    <row r="273" spans="1:22" s="39" customFormat="1" ht="49.9" customHeight="1" outlineLevel="2" x14ac:dyDescent="0.25">
      <c r="A273" s="317" t="s">
        <v>54470</v>
      </c>
      <c r="B273" s="422" t="str">
        <f>VLOOKUP(C273,'SNP1.24+CHU192+DER12.23+FD1.24'!$A$2:$C$50000,2, FALSE)</f>
        <v>GEOTÊXTIL NÃO TECIDO 100% POLIÉSTER, RESISTÊNCIA A TRAÇÃO DE 9 KN/M (RT - 9), INSTALADO EM DRENO - FORNECIMENTO E INSTALAÇÃO. AF_07/2021</v>
      </c>
      <c r="C273" s="38" t="s">
        <v>8842</v>
      </c>
      <c r="D273" s="623" t="str">
        <f>VLOOKUP(C273,'SNP1.24+CHU192+DER12.23+FD1.24'!$A$2:$D$50000,3, FALSE)</f>
        <v>M2</v>
      </c>
      <c r="E273" s="624">
        <f>[2]DETALHADO!$G$96</f>
        <v>3122.8038583000007</v>
      </c>
      <c r="F273" s="625" t="str">
        <f>VLOOKUP(C273,'SNP1.24+CHU192+DER12.23+FD1.24'!$A$2:$D$50000,4, FALSE)</f>
        <v>10,02</v>
      </c>
      <c r="G273" s="424">
        <f t="shared" si="52"/>
        <v>31290.49</v>
      </c>
      <c r="H273" s="425" t="e">
        <f t="shared" si="53"/>
        <v>#REF!</v>
      </c>
      <c r="I273" s="426" t="e">
        <f t="shared" si="54"/>
        <v>#REF!</v>
      </c>
      <c r="J273" s="626" t="e">
        <f t="shared" si="55"/>
        <v>#REF!</v>
      </c>
      <c r="K273" s="603"/>
      <c r="L273" s="643" t="s">
        <v>29443</v>
      </c>
      <c r="M273" s="632"/>
      <c r="N273" s="22"/>
    </row>
    <row r="274" spans="1:22" s="39" customFormat="1" ht="43.15" customHeight="1" outlineLevel="2" x14ac:dyDescent="0.25">
      <c r="A274" s="317" t="s">
        <v>54471</v>
      </c>
      <c r="B274" s="422" t="str">
        <f>VLOOKUP(C274,'SNP1.24+CHU192+DER12.23+FD1.24'!$A$2:$C$50000,2, FALSE)</f>
        <v>GRAUTE FGK=30 MPA; TRAÇO 1:0,9:1,2:0,6 (EM MASSA SECA DE CIMENTO/ AREIA GROSSA/ BRITA 0/ ADITIVO) - PREPARO MECÂNICO COM BETONEIRA 400 L. AF_09/2021</v>
      </c>
      <c r="C274" s="38" t="s">
        <v>3299</v>
      </c>
      <c r="D274" s="623" t="str">
        <f>VLOOKUP(C274,'SNP1.24+CHU192+DER12.23+FD1.24'!$A$2:$D$50000,3, FALSE)</f>
        <v>M3</v>
      </c>
      <c r="E274" s="624">
        <v>0</v>
      </c>
      <c r="F274" s="625" t="str">
        <f>VLOOKUP(C274,'SNP1.24+CHU192+DER12.23+FD1.24'!$A$2:$D$50000,4, FALSE)</f>
        <v>598,57</v>
      </c>
      <c r="G274" s="424">
        <f t="shared" si="52"/>
        <v>0</v>
      </c>
      <c r="H274" s="425" t="e">
        <f t="shared" si="53"/>
        <v>#REF!</v>
      </c>
      <c r="I274" s="426" t="e">
        <f t="shared" si="54"/>
        <v>#REF!</v>
      </c>
      <c r="J274" s="626" t="e">
        <f t="shared" si="55"/>
        <v>#REF!</v>
      </c>
      <c r="K274" s="603"/>
      <c r="L274" s="643" t="s">
        <v>18520</v>
      </c>
      <c r="M274" s="632"/>
      <c r="N274" s="22"/>
    </row>
    <row r="275" spans="1:22" s="39" customFormat="1" ht="31.15" customHeight="1" outlineLevel="2" x14ac:dyDescent="0.25">
      <c r="A275" s="317" t="s">
        <v>54472</v>
      </c>
      <c r="B275" s="422" t="str">
        <f>VLOOKUP(C275,'SNP1.24+CHU192+DER12.23+FD1.24'!$A$2:$C$50000,2, FALSE)</f>
        <v xml:space="preserve">JUNTA DILATACAO ELASTICA PARA CONCRETO (FUGENBAND) O-22, ATE 30 MCA                                                                                                                                                                                                                                                                                                                                                                                                                                       </v>
      </c>
      <c r="C275" s="38">
        <v>3681</v>
      </c>
      <c r="D275" s="623" t="str">
        <f>VLOOKUP(C275,'SNP1.24+CHU192+DER12.23+FD1.24'!$A$2:$D$50000,3, FALSE)</f>
        <v xml:space="preserve">M     </v>
      </c>
      <c r="E275" s="624">
        <f>[2]DETALHADO!$G$95</f>
        <v>49.344333984626921</v>
      </c>
      <c r="F275" s="625" t="str">
        <f>VLOOKUP(C275,'SNP1.24+CHU192+DER12.23+FD1.24'!$A$2:$D$50000,4, FALSE)</f>
        <v>128,78</v>
      </c>
      <c r="G275" s="424">
        <f t="shared" si="52"/>
        <v>6354.56</v>
      </c>
      <c r="H275" s="425" t="e">
        <f t="shared" si="53"/>
        <v>#REF!</v>
      </c>
      <c r="I275" s="426" t="e">
        <f t="shared" si="54"/>
        <v>#REF!</v>
      </c>
      <c r="J275" s="626" t="e">
        <f t="shared" si="55"/>
        <v>#REF!</v>
      </c>
      <c r="K275" s="603"/>
      <c r="L275" s="643" t="s">
        <v>18505</v>
      </c>
      <c r="M275" s="632"/>
      <c r="N275" s="22"/>
    </row>
    <row r="276" spans="1:22" s="40" customFormat="1" ht="12.75" outlineLevel="1" thickBot="1" x14ac:dyDescent="0.25">
      <c r="A276" s="318"/>
      <c r="B276" s="10" t="s">
        <v>9</v>
      </c>
      <c r="C276" s="11"/>
      <c r="D276" s="12"/>
      <c r="E276" s="13"/>
      <c r="F276" s="13"/>
      <c r="G276" s="147">
        <f>SUM(G270:G275)</f>
        <v>97791.99</v>
      </c>
      <c r="H276" s="148"/>
      <c r="I276" s="149"/>
      <c r="J276" s="150" t="e">
        <f>SUM(J270:J275)</f>
        <v>#REF!</v>
      </c>
      <c r="K276" s="185"/>
      <c r="L276" s="209"/>
      <c r="M276" s="204"/>
      <c r="N276" s="16"/>
      <c r="O276" s="39"/>
      <c r="P276" s="39"/>
      <c r="Q276" s="39"/>
      <c r="R276" s="39"/>
      <c r="S276" s="39"/>
      <c r="T276" s="39"/>
      <c r="U276" s="39"/>
      <c r="V276" s="39"/>
    </row>
    <row r="277" spans="1:22" s="34" customFormat="1" ht="14.45" customHeight="1" outlineLevel="1" x14ac:dyDescent="0.25">
      <c r="A277" s="319" t="s">
        <v>54473</v>
      </c>
      <c r="B277" s="627" t="s">
        <v>29415</v>
      </c>
      <c r="C277" s="628"/>
      <c r="D277" s="629"/>
      <c r="E277" s="146"/>
      <c r="F277" s="146"/>
      <c r="G277" s="5"/>
      <c r="H277" s="5"/>
      <c r="I277" s="5"/>
      <c r="J277" s="17"/>
      <c r="K277" s="145"/>
      <c r="L277" s="210"/>
      <c r="M277" s="111"/>
      <c r="N277" s="6"/>
      <c r="O277" s="39"/>
      <c r="P277" s="39"/>
      <c r="Q277" s="39"/>
      <c r="R277" s="39"/>
      <c r="S277" s="39"/>
      <c r="T277" s="39"/>
      <c r="U277" s="39"/>
      <c r="V277" s="39"/>
    </row>
    <row r="278" spans="1:22" s="39" customFormat="1" ht="39" customHeight="1" outlineLevel="2" x14ac:dyDescent="0.25">
      <c r="A278" s="317" t="s">
        <v>54474</v>
      </c>
      <c r="B278" s="422" t="str">
        <f>VLOOKUP(C278,'SNP1.24+CHU192+DER12.23+FD1.24'!$A$2:$C$50000,2, FALSE)</f>
        <v>FABRICAÇÃO, MONTAGEM E DESMONTAGEM DE FÔRMA PARA SAPATA, EM CHAPA DE MADEIRA COMPENSADA RESINADA, E=17 MM, 2 UTILIZAÇÕES. AF_01/2024</v>
      </c>
      <c r="C278" s="38" t="s">
        <v>3200</v>
      </c>
      <c r="D278" s="623" t="str">
        <f>VLOOKUP(C278,'SNP1.24+CHU192+DER12.23+FD1.24'!$A$2:$D$50000,3, FALSE)</f>
        <v>M2</v>
      </c>
      <c r="E278" s="624">
        <f>[2]DETALHADO!$G$93</f>
        <v>320.69861473783078</v>
      </c>
      <c r="F278" s="625" t="str">
        <f>VLOOKUP(C278,'SNP1.24+CHU192+DER12.23+FD1.24'!$A$2:$D$50000,4, FALSE)</f>
        <v>241,23</v>
      </c>
      <c r="G278" s="424">
        <f t="shared" ref="G278:G286" si="56">ROUND(E278*F278,2)</f>
        <v>77362.13</v>
      </c>
      <c r="H278" s="425" t="e">
        <f t="shared" ref="H278:H286" si="57">IF(K278="",$G$10,$G$9)</f>
        <v>#REF!</v>
      </c>
      <c r="I278" s="426" t="e">
        <f t="shared" ref="I278:I286" si="58">ROUND(F278*H278+F278,2)</f>
        <v>#REF!</v>
      </c>
      <c r="J278" s="626" t="e">
        <f t="shared" ref="J278:J286" si="59">ROUND(E278*I278,2)</f>
        <v>#REF!</v>
      </c>
      <c r="K278" s="603"/>
      <c r="L278" s="643" t="s">
        <v>18501</v>
      </c>
      <c r="M278" s="632"/>
      <c r="N278" s="22"/>
    </row>
    <row r="279" spans="1:22" s="39" customFormat="1" ht="39" customHeight="1" outlineLevel="2" x14ac:dyDescent="0.25">
      <c r="A279" s="317" t="s">
        <v>54475</v>
      </c>
      <c r="B279" s="422" t="str">
        <f>VLOOKUP(C279,'SNP1.24+CHU192+DER12.23+FD1.24'!$A$2:$C$50000,2, FALSE)</f>
        <v>FABRICAÇÃO, MONTAGEM E DESMONTAGEM DE FÔRMA PARA SAPATA, EM MADEIRA SERRADA, E=25 MM, 4 UTILIZAÇÕES. AF_01/2024</v>
      </c>
      <c r="C279" s="38" t="s">
        <v>3197</v>
      </c>
      <c r="D279" s="623" t="str">
        <f>VLOOKUP(C279,'SNP1.24+CHU192+DER12.23+FD1.24'!$A$2:$D$50000,3, FALSE)</f>
        <v>M2</v>
      </c>
      <c r="E279" s="624">
        <f>[2]DETALHADO!$G$94</f>
        <v>372.414975471356</v>
      </c>
      <c r="F279" s="625" t="str">
        <f>VLOOKUP(C279,'SNP1.24+CHU192+DER12.23+FD1.24'!$A$2:$D$50000,4, FALSE)</f>
        <v>134,81</v>
      </c>
      <c r="G279" s="424">
        <f t="shared" si="56"/>
        <v>50205.26</v>
      </c>
      <c r="H279" s="425" t="e">
        <f t="shared" si="57"/>
        <v>#REF!</v>
      </c>
      <c r="I279" s="426" t="e">
        <f t="shared" si="58"/>
        <v>#REF!</v>
      </c>
      <c r="J279" s="626" t="e">
        <f t="shared" si="59"/>
        <v>#REF!</v>
      </c>
      <c r="K279" s="603"/>
      <c r="L279" s="643" t="s">
        <v>18501</v>
      </c>
      <c r="M279" s="632"/>
      <c r="N279" s="22"/>
    </row>
    <row r="280" spans="1:22" s="39" customFormat="1" ht="40.15" customHeight="1" outlineLevel="2" x14ac:dyDescent="0.25">
      <c r="A280" s="317" t="s">
        <v>54476</v>
      </c>
      <c r="B280" s="422" t="str">
        <f>VLOOKUP(C280,'SNP1.24+CHU192+DER12.23+FD1.24'!$A$2:$C$50000,2, FALSE)</f>
        <v>ARMAÇÃO DE PILAR OU VIGA DE ESTRUTURA CONVENCIONAL DE CONCRETO ARMADO UTILIZANDO AÇO CA-50 DE 6,3 MM - MONTAGEM. AF_06/2022</v>
      </c>
      <c r="C280" s="38" t="s">
        <v>3224</v>
      </c>
      <c r="D280" s="623" t="str">
        <f>VLOOKUP(C280,'SNP1.24+CHU192+DER12.23+FD1.24'!$A$2:$D$50000,3, FALSE)</f>
        <v>KG</v>
      </c>
      <c r="E280" s="624">
        <f>'[2]DETALHAMENTO AÇO (2)'!$G15</f>
        <v>719</v>
      </c>
      <c r="F280" s="625" t="str">
        <f>VLOOKUP(C280,'SNP1.24+CHU192+DER12.23+FD1.24'!$A$2:$D$50000,4, FALSE)</f>
        <v>13,04</v>
      </c>
      <c r="G280" s="424">
        <f t="shared" si="56"/>
        <v>9375.76</v>
      </c>
      <c r="H280" s="425" t="e">
        <f t="shared" si="57"/>
        <v>#REF!</v>
      </c>
      <c r="I280" s="426" t="e">
        <f t="shared" si="58"/>
        <v>#REF!</v>
      </c>
      <c r="J280" s="626" t="e">
        <f t="shared" si="59"/>
        <v>#REF!</v>
      </c>
      <c r="K280" s="603"/>
      <c r="L280" s="643" t="s">
        <v>18513</v>
      </c>
      <c r="M280" s="632"/>
      <c r="N280" s="22"/>
    </row>
    <row r="281" spans="1:22" s="39" customFormat="1" ht="36" outlineLevel="2" x14ac:dyDescent="0.25">
      <c r="A281" s="317" t="s">
        <v>54477</v>
      </c>
      <c r="B281" s="422" t="str">
        <f>VLOOKUP(C281,'SNP1.24+CHU192+DER12.23+FD1.24'!$A$2:$C$50000,2, FALSE)</f>
        <v>ARMAÇÃO DE PILAR OU VIGA DE ESTRUTURA CONVENCIONAL DE CONCRETO ARMADO UTILIZANDO AÇO CA-50 DE 8,0 MM - MONTAGEM. AF_06/2022</v>
      </c>
      <c r="C281" s="38" t="s">
        <v>3225</v>
      </c>
      <c r="D281" s="623" t="str">
        <f>VLOOKUP(C281,'SNP1.24+CHU192+DER12.23+FD1.24'!$A$2:$D$50000,3, FALSE)</f>
        <v>KG</v>
      </c>
      <c r="E281" s="624">
        <f>'[2]DETALHAMENTO AÇO (2)'!$G16</f>
        <v>13246</v>
      </c>
      <c r="F281" s="625" t="str">
        <f>VLOOKUP(C281,'SNP1.24+CHU192+DER12.23+FD1.24'!$A$2:$D$50000,4, FALSE)</f>
        <v>12,11</v>
      </c>
      <c r="G281" s="424">
        <f t="shared" si="56"/>
        <v>160409.06</v>
      </c>
      <c r="H281" s="425" t="e">
        <f t="shared" si="57"/>
        <v>#REF!</v>
      </c>
      <c r="I281" s="426" t="e">
        <f t="shared" si="58"/>
        <v>#REF!</v>
      </c>
      <c r="J281" s="626" t="e">
        <f t="shared" si="59"/>
        <v>#REF!</v>
      </c>
      <c r="K281" s="603"/>
      <c r="L281" s="643" t="s">
        <v>18513</v>
      </c>
      <c r="M281" s="632"/>
      <c r="N281" s="22"/>
    </row>
    <row r="282" spans="1:22" s="39" customFormat="1" ht="40.15" customHeight="1" outlineLevel="2" x14ac:dyDescent="0.25">
      <c r="A282" s="317" t="s">
        <v>54478</v>
      </c>
      <c r="B282" s="422" t="str">
        <f>VLOOKUP(C282,'SNP1.24+CHU192+DER12.23+FD1.24'!$A$2:$C$50000,2, FALSE)</f>
        <v>ARMAÇÃO DE PILAR OU VIGA DE ESTRUTURA CONVENCIONAL DE CONCRETO ARMADO UTILIZANDO AÇO CA-50 DE 10,0 MM - MONTAGEM. AF_06/2022</v>
      </c>
      <c r="C282" s="38" t="s">
        <v>3226</v>
      </c>
      <c r="D282" s="623" t="str">
        <f>VLOOKUP(C282,'SNP1.24+CHU192+DER12.23+FD1.24'!$A$2:$D$50000,3, FALSE)</f>
        <v>KG</v>
      </c>
      <c r="E282" s="624">
        <f>'[2]DETALHAMENTO AÇO (2)'!$G17</f>
        <v>0</v>
      </c>
      <c r="F282" s="625" t="str">
        <f>VLOOKUP(C282,'SNP1.24+CHU192+DER12.23+FD1.24'!$A$2:$D$50000,4, FALSE)</f>
        <v>10,72</v>
      </c>
      <c r="G282" s="424">
        <f t="shared" si="56"/>
        <v>0</v>
      </c>
      <c r="H282" s="425" t="e">
        <f t="shared" si="57"/>
        <v>#REF!</v>
      </c>
      <c r="I282" s="426" t="e">
        <f t="shared" si="58"/>
        <v>#REF!</v>
      </c>
      <c r="J282" s="626" t="e">
        <f t="shared" si="59"/>
        <v>#REF!</v>
      </c>
      <c r="K282" s="603"/>
      <c r="L282" s="643" t="s">
        <v>18513</v>
      </c>
      <c r="M282" s="632"/>
      <c r="N282" s="22"/>
    </row>
    <row r="283" spans="1:22" s="39" customFormat="1" ht="36" outlineLevel="2" x14ac:dyDescent="0.25">
      <c r="A283" s="317" t="s">
        <v>54479</v>
      </c>
      <c r="B283" s="422" t="str">
        <f>VLOOKUP(C283,'SNP1.24+CHU192+DER12.23+FD1.24'!$A$2:$C$50000,2, FALSE)</f>
        <v>ARMAÇÃO DE PILAR OU VIGA DE ESTRUTURA CONVENCIONAL DE CONCRETO ARMADO UTILIZANDO AÇO CA-50 DE 12,5 MM - MONTAGEM. AF_06/2022</v>
      </c>
      <c r="C283" s="38" t="s">
        <v>3227</v>
      </c>
      <c r="D283" s="623" t="str">
        <f>VLOOKUP(C283,'SNP1.24+CHU192+DER12.23+FD1.24'!$A$2:$D$50000,3, FALSE)</f>
        <v>KG</v>
      </c>
      <c r="E283" s="624">
        <f>'[2]DETALHAMENTO AÇO (2)'!$G18</f>
        <v>550</v>
      </c>
      <c r="F283" s="625" t="str">
        <f>VLOOKUP(C283,'SNP1.24+CHU192+DER12.23+FD1.24'!$A$2:$D$50000,4, FALSE)</f>
        <v>8,97</v>
      </c>
      <c r="G283" s="424">
        <f t="shared" si="56"/>
        <v>4933.5</v>
      </c>
      <c r="H283" s="425" t="e">
        <f t="shared" si="57"/>
        <v>#REF!</v>
      </c>
      <c r="I283" s="426" t="e">
        <f t="shared" si="58"/>
        <v>#REF!</v>
      </c>
      <c r="J283" s="626" t="e">
        <f t="shared" si="59"/>
        <v>#REF!</v>
      </c>
      <c r="K283" s="603"/>
      <c r="L283" s="643" t="s">
        <v>18513</v>
      </c>
      <c r="M283" s="632"/>
      <c r="N283" s="22"/>
    </row>
    <row r="284" spans="1:22" s="39" customFormat="1" ht="36" outlineLevel="2" x14ac:dyDescent="0.25">
      <c r="A284" s="317" t="s">
        <v>54480</v>
      </c>
      <c r="B284" s="422" t="str">
        <f>VLOOKUP(C284,'SNP1.24+CHU192+DER12.23+FD1.24'!$A$2:$C$50000,2, FALSE)</f>
        <v>ARMAÇÃO DE PILAR OU VIGA DE ESTRUTURA CONVENCIONAL DE CONCRETO ARMADO UTILIZANDO AÇO CA-50 DE 16,0 MM - MONTAGEM. AF_06/2022</v>
      </c>
      <c r="C284" s="38" t="s">
        <v>3228</v>
      </c>
      <c r="D284" s="623" t="str">
        <f>VLOOKUP(C284,'SNP1.24+CHU192+DER12.23+FD1.24'!$A$2:$D$50000,3, FALSE)</f>
        <v>KG</v>
      </c>
      <c r="E284" s="624">
        <f>'[2]DETALHAMENTO AÇO (2)'!$G19</f>
        <v>22535</v>
      </c>
      <c r="F284" s="625" t="str">
        <f>VLOOKUP(C284,'SNP1.24+CHU192+DER12.23+FD1.24'!$A$2:$D$50000,4, FALSE)</f>
        <v>8,64</v>
      </c>
      <c r="G284" s="424">
        <f t="shared" si="56"/>
        <v>194702.4</v>
      </c>
      <c r="H284" s="425" t="e">
        <f t="shared" si="57"/>
        <v>#REF!</v>
      </c>
      <c r="I284" s="426" t="e">
        <f t="shared" si="58"/>
        <v>#REF!</v>
      </c>
      <c r="J284" s="626" t="e">
        <f t="shared" si="59"/>
        <v>#REF!</v>
      </c>
      <c r="K284" s="603"/>
      <c r="L284" s="643" t="s">
        <v>18513</v>
      </c>
      <c r="M284" s="632"/>
      <c r="N284" s="22"/>
    </row>
    <row r="285" spans="1:22" s="39" customFormat="1" ht="49.15" customHeight="1" outlineLevel="2" x14ac:dyDescent="0.25">
      <c r="A285" s="317" t="s">
        <v>54481</v>
      </c>
      <c r="B285" s="422" t="str">
        <f>VLOOKUP(C285,'SNP1.24+CHU192+DER12.23+FD1.24'!$A$2:$C$50000,2, FALSE)</f>
        <v xml:space="preserve">CONCRETO USINADO BOMBEAVEL, CLASSE DE RESISTENCIA C40, BRITA 0 E 1, SLUMP = 100 +/- 20 MM, COM BOMBEAMENTO (DISPONIBILIZACAO DE BOMBA), SEM O LANCAMENTO (NBR 8953)                                                                                                                                                                                                                                                                                                                                       </v>
      </c>
      <c r="C285" s="38">
        <v>34479</v>
      </c>
      <c r="D285" s="623" t="str">
        <f>VLOOKUP(C285,'SNP1.24+CHU192+DER12.23+FD1.24'!$A$2:$D$50000,3, FALSE)</f>
        <v xml:space="preserve">M3    </v>
      </c>
      <c r="E285" s="624">
        <f>[2]DETALHADO!$G$90</f>
        <v>511.42262256142499</v>
      </c>
      <c r="F285" s="625" t="str">
        <f>VLOOKUP(C285,'SNP1.24+CHU192+DER12.23+FD1.24'!$A$2:$D$50000,4, FALSE)</f>
        <v>529,25</v>
      </c>
      <c r="G285" s="424">
        <f t="shared" si="56"/>
        <v>270670.42</v>
      </c>
      <c r="H285" s="425" t="e">
        <f t="shared" si="57"/>
        <v>#REF!</v>
      </c>
      <c r="I285" s="426" t="e">
        <f t="shared" si="58"/>
        <v>#REF!</v>
      </c>
      <c r="J285" s="626" t="e">
        <f t="shared" si="59"/>
        <v>#REF!</v>
      </c>
      <c r="K285" s="603"/>
      <c r="L285" s="643" t="s">
        <v>18501</v>
      </c>
      <c r="M285" s="632"/>
      <c r="N285" s="22"/>
    </row>
    <row r="286" spans="1:22" s="39" customFormat="1" ht="45" customHeight="1" outlineLevel="2" x14ac:dyDescent="0.25">
      <c r="A286" s="317" t="s">
        <v>54482</v>
      </c>
      <c r="B286" s="422" t="str">
        <f>VLOOKUP(C286,'SNP1.24+CHU192+DER12.23+FD1.24'!$A$2:$C$50000,2, FALSE)</f>
        <v>LANÇAMENTO COM USO DE BOMBA, ADENSAMENTO E ACABAMENTO DE CONCRETO EM ESTRUTURAS. AF_02/2022</v>
      </c>
      <c r="C286" s="38" t="s">
        <v>12933</v>
      </c>
      <c r="D286" s="623" t="str">
        <f>VLOOKUP(C286,'SNP1.24+CHU192+DER12.23+FD1.24'!$A$2:$D$50000,3, FALSE)</f>
        <v>M3</v>
      </c>
      <c r="E286" s="624">
        <f>E285</f>
        <v>511.42262256142499</v>
      </c>
      <c r="F286" s="625" t="str">
        <f>VLOOKUP(C286,'SNP1.24+CHU192+DER12.23+FD1.24'!$A$2:$D$50000,4, FALSE)</f>
        <v>47,37</v>
      </c>
      <c r="G286" s="424">
        <f t="shared" si="56"/>
        <v>24226.09</v>
      </c>
      <c r="H286" s="425" t="e">
        <f t="shared" si="57"/>
        <v>#REF!</v>
      </c>
      <c r="I286" s="426" t="e">
        <f t="shared" si="58"/>
        <v>#REF!</v>
      </c>
      <c r="J286" s="626" t="e">
        <f t="shared" si="59"/>
        <v>#REF!</v>
      </c>
      <c r="K286" s="603"/>
      <c r="L286" s="643" t="s">
        <v>18514</v>
      </c>
      <c r="M286" s="632"/>
      <c r="N286" s="22"/>
    </row>
    <row r="287" spans="1:22" s="40" customFormat="1" ht="12.75" outlineLevel="1" thickBot="1" x14ac:dyDescent="0.25">
      <c r="A287" s="318"/>
      <c r="B287" s="10" t="s">
        <v>9</v>
      </c>
      <c r="C287" s="11"/>
      <c r="D287" s="12"/>
      <c r="E287" s="13"/>
      <c r="F287" s="13"/>
      <c r="G287" s="147">
        <f>SUM(G258:G262)</f>
        <v>246812.52000000002</v>
      </c>
      <c r="H287" s="148"/>
      <c r="I287" s="149"/>
      <c r="J287" s="150" t="e">
        <f>SUM(J258:J262)</f>
        <v>#REF!</v>
      </c>
      <c r="K287" s="185"/>
      <c r="L287" s="209"/>
      <c r="M287" s="204"/>
      <c r="N287" s="16"/>
      <c r="O287" s="39"/>
      <c r="P287" s="39"/>
      <c r="Q287" s="39"/>
      <c r="R287" s="39"/>
      <c r="S287" s="39"/>
      <c r="T287" s="39"/>
      <c r="U287" s="39"/>
      <c r="V287" s="39"/>
    </row>
    <row r="288" spans="1:22" s="33" customFormat="1" ht="17.45" customHeight="1" thickBot="1" x14ac:dyDescent="0.3">
      <c r="A288" s="315">
        <v>6</v>
      </c>
      <c r="B288" s="245" t="s">
        <v>29480</v>
      </c>
      <c r="C288" s="29"/>
      <c r="D288" s="2"/>
      <c r="E288" s="462"/>
      <c r="F288" s="2"/>
      <c r="G288" s="30">
        <f>G325+G1376+G1380</f>
        <v>302774.62999999995</v>
      </c>
      <c r="H288" s="2"/>
      <c r="I288" s="2"/>
      <c r="J288" s="31" t="e">
        <f>J325+J1376+J1380</f>
        <v>#REF!</v>
      </c>
      <c r="K288" s="186"/>
      <c r="L288" s="15"/>
      <c r="M288" s="23"/>
      <c r="N288" s="15"/>
      <c r="O288" s="39"/>
      <c r="P288" s="39"/>
      <c r="Q288" s="39"/>
      <c r="R288" s="39"/>
      <c r="S288" s="39"/>
      <c r="T288" s="39"/>
      <c r="U288" s="39"/>
      <c r="V288" s="39"/>
    </row>
    <row r="289" spans="1:22" s="34" customFormat="1" outlineLevel="1" x14ac:dyDescent="0.25">
      <c r="A289" s="319" t="s">
        <v>18586</v>
      </c>
      <c r="B289" s="627" t="s">
        <v>18502</v>
      </c>
      <c r="C289" s="628"/>
      <c r="D289" s="629"/>
      <c r="E289" s="146"/>
      <c r="F289" s="146"/>
      <c r="G289" s="5"/>
      <c r="H289" s="5"/>
      <c r="I289" s="5"/>
      <c r="J289" s="17"/>
      <c r="K289" s="145"/>
      <c r="L289" s="210"/>
      <c r="M289" s="111"/>
      <c r="N289" s="6"/>
      <c r="O289" s="39"/>
      <c r="P289" s="39"/>
      <c r="Q289" s="39"/>
      <c r="R289" s="39"/>
      <c r="S289" s="39"/>
      <c r="T289" s="39"/>
      <c r="U289" s="39"/>
      <c r="V289" s="39"/>
    </row>
    <row r="290" spans="1:22" s="39" customFormat="1" ht="42" customHeight="1" outlineLevel="2" x14ac:dyDescent="0.25">
      <c r="A290" s="317" t="s">
        <v>18587</v>
      </c>
      <c r="B290" s="422" t="str">
        <f>VLOOKUP(C290,'SNP1.24+CHU192+DER12.23+FD1.24'!$A$2:$C$50000,2, FALSE)</f>
        <v>DEMOLIÇÃO DE LAJES, EM CONCRETO ARMADO, DE FORMA MECANIZADA COM MARTELETE, SEM REAPROVEITAMENTO. AF_09/2023</v>
      </c>
      <c r="C290" s="38" t="s">
        <v>5956</v>
      </c>
      <c r="D290" s="623" t="str">
        <f>VLOOKUP(C290,'SNP1.24+CHU192+DER12.23+FD1.24'!$A$2:$D$50000,3, FALSE)</f>
        <v>M3</v>
      </c>
      <c r="E290" s="624">
        <f>[2]DETALHADO!$G$117</f>
        <v>306.77</v>
      </c>
      <c r="F290" s="625" t="str">
        <f>VLOOKUP(C290,'SNP1.24+CHU192+DER12.23+FD1.24'!$A$2:$D$50000,4, FALSE)</f>
        <v>90,11</v>
      </c>
      <c r="G290" s="424">
        <f>ROUND(E290*F290,2)</f>
        <v>27643.040000000001</v>
      </c>
      <c r="H290" s="425" t="e">
        <f>IF(K290="",$G$10,$G$9)</f>
        <v>#REF!</v>
      </c>
      <c r="I290" s="426" t="e">
        <f>ROUND(F290*H290+F290,2)</f>
        <v>#REF!</v>
      </c>
      <c r="J290" s="626" t="e">
        <f>ROUND(E290*I290,2)</f>
        <v>#REF!</v>
      </c>
      <c r="K290" s="603"/>
      <c r="L290" s="643" t="s">
        <v>29437</v>
      </c>
      <c r="M290" s="632"/>
      <c r="N290" s="22"/>
    </row>
    <row r="291" spans="1:22" s="39" customFormat="1" ht="50.45" customHeight="1" outlineLevel="2" x14ac:dyDescent="0.25">
      <c r="A291" s="317" t="s">
        <v>18588</v>
      </c>
      <c r="B291" s="422" t="str">
        <f>VLOOKUP(C291,'SNP1.24+CHU192+DER12.23+FD1.24'!$A$2:$C$50000,2, FALSE)</f>
        <v>CARGA, MANOBRA E DESCARGA DE ENTULHO EM CAMINHÃO BASCULANTE 10 M³ - CARGA COM ESCAVADEIRA HIDRÁULICA  (CAÇAMBA DE 0,80 M³ / 111 HP) E DESCARGA LIVRE (UNIDADE: M3). AF_07/2020</v>
      </c>
      <c r="C291" s="38" t="s">
        <v>11391</v>
      </c>
      <c r="D291" s="623" t="str">
        <f>VLOOKUP(C291,'SNP1.24+CHU192+DER12.23+FD1.24'!$A$2:$D$50000,3, FALSE)</f>
        <v>M3</v>
      </c>
      <c r="E291" s="624">
        <f>E290*1.25</f>
        <v>383.46249999999998</v>
      </c>
      <c r="F291" s="625" t="str">
        <f>VLOOKUP(C291,'SNP1.24+CHU192+DER12.23+FD1.24'!$A$2:$D$50000,4, FALSE)</f>
        <v>9,05</v>
      </c>
      <c r="G291" s="424">
        <f>ROUND(E291*F291,2)</f>
        <v>3470.34</v>
      </c>
      <c r="H291" s="425" t="e">
        <f>IF(K291="",$G$10,$G$9)</f>
        <v>#REF!</v>
      </c>
      <c r="I291" s="426" t="e">
        <f>ROUND(F291*H291+F291,2)</f>
        <v>#REF!</v>
      </c>
      <c r="J291" s="626" t="e">
        <f>ROUND(E291*I291,2)</f>
        <v>#REF!</v>
      </c>
      <c r="K291" s="603"/>
      <c r="L291" s="643" t="s">
        <v>18504</v>
      </c>
      <c r="M291" s="632"/>
      <c r="N291" s="22"/>
    </row>
    <row r="292" spans="1:22" s="39" customFormat="1" ht="38.450000000000003" customHeight="1" outlineLevel="2" x14ac:dyDescent="0.25">
      <c r="A292" s="317" t="s">
        <v>18589</v>
      </c>
      <c r="B292" s="422" t="str">
        <f>VLOOKUP(C292,'SNP1.24+CHU192+DER12.23+FD1.24'!$A$2:$C$50000,2, FALSE)</f>
        <v>TRANSPORTE COM CAMINHÃO BASCULANTE DE 10 M³, EM VIA URBANA PAVIMENTADA, DMT ATÉ 30 KM (UNIDADE: M3XKM). AF_07/2020</v>
      </c>
      <c r="C292" s="38" t="s">
        <v>6023</v>
      </c>
      <c r="D292" s="623" t="str">
        <f>VLOOKUP(C292,'SNP1.24+CHU192+DER12.23+FD1.24'!$A$2:$D$50000,3, FALSE)</f>
        <v>M3XKM</v>
      </c>
      <c r="E292" s="624">
        <f>E291*$D$8</f>
        <v>3723.4208750000003</v>
      </c>
      <c r="F292" s="625" t="str">
        <f>VLOOKUP(C292,'SNP1.24+CHU192+DER12.23+FD1.24'!$A$2:$D$50000,4, FALSE)</f>
        <v>2,49</v>
      </c>
      <c r="G292" s="424">
        <f>ROUND(E292*F292,2)</f>
        <v>9271.32</v>
      </c>
      <c r="H292" s="425" t="e">
        <f>IF(K292="",$G$10,$G$9)</f>
        <v>#REF!</v>
      </c>
      <c r="I292" s="426" t="e">
        <f>ROUND(F292*H292+F292,2)</f>
        <v>#REF!</v>
      </c>
      <c r="J292" s="626" t="e">
        <f>ROUND(E292*I292,2)</f>
        <v>#REF!</v>
      </c>
      <c r="K292" s="603"/>
      <c r="L292" s="643" t="s">
        <v>29438</v>
      </c>
      <c r="M292" s="632"/>
      <c r="N292" s="22"/>
    </row>
    <row r="293" spans="1:22" s="39" customFormat="1" ht="24" outlineLevel="2" x14ac:dyDescent="0.25">
      <c r="A293" s="317" t="s">
        <v>18590</v>
      </c>
      <c r="B293" s="422" t="str">
        <f>VLOOKUP(C293,'SNP1.24+CHU192+DER12.23+FD1.24'!$A$2:$C$50000,2, FALSE)</f>
        <v>ESPALHAMENTO DE MATERIAL COM TRATOR DE ESTEIRAS. AF_11/2019</v>
      </c>
      <c r="C293" s="38" t="s">
        <v>7366</v>
      </c>
      <c r="D293" s="623" t="str">
        <f>VLOOKUP(C293,'SNP1.24+CHU192+DER12.23+FD1.24'!$A$2:$D$50000,3, FALSE)</f>
        <v>M3</v>
      </c>
      <c r="E293" s="624">
        <f>E291</f>
        <v>383.46249999999998</v>
      </c>
      <c r="F293" s="625" t="str">
        <f>VLOOKUP(C293,'SNP1.24+CHU192+DER12.23+FD1.24'!$A$2:$D$50000,4, FALSE)</f>
        <v>1,45</v>
      </c>
      <c r="G293" s="424">
        <f>ROUND(E293*F293,2)</f>
        <v>556.02</v>
      </c>
      <c r="H293" s="425" t="e">
        <f>IF(K293="",$G$10,$G$9)</f>
        <v>#REF!</v>
      </c>
      <c r="I293" s="426" t="e">
        <f>ROUND(F293*H293+F293,2)</f>
        <v>#REF!</v>
      </c>
      <c r="J293" s="626" t="e">
        <f>ROUND(E293*I293,2)</f>
        <v>#REF!</v>
      </c>
      <c r="K293" s="603"/>
      <c r="L293" s="643" t="s">
        <v>11833</v>
      </c>
      <c r="M293" s="632"/>
      <c r="N293" s="22"/>
    </row>
    <row r="294" spans="1:22" s="40" customFormat="1" ht="12.75" outlineLevel="1" thickBot="1" x14ac:dyDescent="0.25">
      <c r="A294" s="318"/>
      <c r="B294" s="10" t="s">
        <v>9</v>
      </c>
      <c r="C294" s="11"/>
      <c r="D294" s="12"/>
      <c r="E294" s="13"/>
      <c r="F294" s="13"/>
      <c r="G294" s="147">
        <f>SUM(G290:G293)</f>
        <v>40940.719999999994</v>
      </c>
      <c r="H294" s="148"/>
      <c r="I294" s="149"/>
      <c r="J294" s="150" t="e">
        <f>SUM(J290:J293)</f>
        <v>#REF!</v>
      </c>
      <c r="K294" s="185"/>
      <c r="L294" s="209"/>
      <c r="M294" s="204"/>
      <c r="N294" s="16"/>
      <c r="O294" s="39"/>
      <c r="P294" s="39"/>
      <c r="Q294" s="39"/>
      <c r="R294" s="39"/>
      <c r="S294" s="39"/>
      <c r="T294" s="39"/>
      <c r="U294" s="39"/>
      <c r="V294" s="39"/>
    </row>
    <row r="295" spans="1:22" s="34" customFormat="1" ht="14.45" customHeight="1" outlineLevel="1" x14ac:dyDescent="0.25">
      <c r="A295" s="319" t="s">
        <v>18593</v>
      </c>
      <c r="B295" s="627" t="s">
        <v>29414</v>
      </c>
      <c r="C295" s="628"/>
      <c r="D295" s="629"/>
      <c r="E295" s="146"/>
      <c r="F295" s="146"/>
      <c r="G295" s="5"/>
      <c r="H295" s="5"/>
      <c r="I295" s="5"/>
      <c r="J295" s="17"/>
      <c r="K295" s="145"/>
      <c r="L295" s="210"/>
      <c r="M295" s="111"/>
      <c r="N295" s="6"/>
      <c r="O295" s="39"/>
      <c r="P295" s="39"/>
      <c r="Q295" s="39"/>
      <c r="R295" s="39"/>
      <c r="S295" s="39"/>
      <c r="T295" s="39"/>
      <c r="U295" s="39"/>
      <c r="V295" s="39"/>
    </row>
    <row r="296" spans="1:22" s="39" customFormat="1" ht="60" outlineLevel="2" x14ac:dyDescent="0.25">
      <c r="A296" s="317" t="s">
        <v>18594</v>
      </c>
      <c r="B296" s="422" t="str">
        <f>VLOOKUP(C296,'SNP1.24+CHU192+DER12.23+FD1.24'!$A$2:$C$50000,2, FALSE)</f>
        <v>ESCAVAÇÃO MECANIZADA DE VALA COM PROF. ATÉ 1,5 M (MÉDIA MONTANTE E JUSANTE/UMA COMPOSIÇÃO POR TRECHO), ESCAVADEIRA (0,8 M3), LARG. DE 1,5 M A 2,5 M, EM SOLO DE 2A CATEGORIA, EM LOCAIS COM ALTO NÍVEL DE INTERFERÊNCIA. AF_02/2021</v>
      </c>
      <c r="C296" s="38" t="s">
        <v>10825</v>
      </c>
      <c r="D296" s="623" t="str">
        <f>VLOOKUP(C296,'SNP1.24+CHU192+DER12.23+FD1.24'!$A$2:$D$50000,3, FALSE)</f>
        <v>M3</v>
      </c>
      <c r="E296" s="624">
        <f>[2]DETALHADO!$G$110</f>
        <v>5961.28</v>
      </c>
      <c r="F296" s="625" t="str">
        <f>VLOOKUP(C296,'SNP1.24+CHU192+DER12.23+FD1.24'!$A$2:$D$50000,4, FALSE)</f>
        <v>14,60</v>
      </c>
      <c r="G296" s="424">
        <f>ROUND(E296*F296,2)</f>
        <v>87034.69</v>
      </c>
      <c r="H296" s="425" t="e">
        <f>IF(K296="",$G$10,$G$9)</f>
        <v>#REF!</v>
      </c>
      <c r="I296" s="426" t="e">
        <f>ROUND(F296*H296+F296,2)</f>
        <v>#REF!</v>
      </c>
      <c r="J296" s="626" t="e">
        <f>ROUND(E296*I296,2)</f>
        <v>#REF!</v>
      </c>
      <c r="K296" s="603"/>
      <c r="L296" s="643" t="s">
        <v>29439</v>
      </c>
      <c r="M296" s="632"/>
      <c r="N296" s="22"/>
    </row>
    <row r="297" spans="1:22" s="39" customFormat="1" ht="37.9" customHeight="1" outlineLevel="2" x14ac:dyDescent="0.25">
      <c r="A297" s="317" t="s">
        <v>18595</v>
      </c>
      <c r="B297" s="422" t="str">
        <f>VLOOKUP(C297,'SNP1.24+CHU192+DER12.23+FD1.24'!$A$2:$C$50000,2, FALSE)</f>
        <v>REATERRO MECANIZADO DE VALA COM MINICARREGADEIRA, COM COMPACTADOR DE SOLOS DE PERCUSSÃO. AF_08/2023</v>
      </c>
      <c r="C297" s="38" t="s">
        <v>18240</v>
      </c>
      <c r="D297" s="623" t="str">
        <f>VLOOKUP(C297,'SNP1.24+CHU192+DER12.23+FD1.24'!$A$2:$D$50000,3, FALSE)</f>
        <v>M3</v>
      </c>
      <c r="E297" s="624">
        <f>[2]DETALHADO!$G$106</f>
        <v>1974.08</v>
      </c>
      <c r="F297" s="625" t="str">
        <f>VLOOKUP(C297,'SNP1.24+CHU192+DER12.23+FD1.24'!$A$2:$D$50000,4, FALSE)</f>
        <v>26,91</v>
      </c>
      <c r="G297" s="424">
        <f>ROUND(E297*F297,2)</f>
        <v>53122.49</v>
      </c>
      <c r="H297" s="425" t="e">
        <f>IF(K297="",$G$10,$G$9)</f>
        <v>#REF!</v>
      </c>
      <c r="I297" s="426" t="e">
        <f>ROUND(F297*H297+F297,2)</f>
        <v>#REF!</v>
      </c>
      <c r="J297" s="626" t="e">
        <f>ROUND(E297*I297,2)</f>
        <v>#REF!</v>
      </c>
      <c r="K297" s="603"/>
      <c r="L297" s="643" t="s">
        <v>18501</v>
      </c>
      <c r="M297" s="632"/>
      <c r="N297" s="22"/>
    </row>
    <row r="298" spans="1:22" s="39" customFormat="1" ht="49.9" customHeight="1" outlineLevel="2" x14ac:dyDescent="0.25">
      <c r="A298" s="317" t="s">
        <v>18596</v>
      </c>
      <c r="B298" s="422" t="str">
        <f>VLOOKUP(C298,'SNP1.24+CHU192+DER12.23+FD1.24'!$A$2:$C$50000,2, FALSE)</f>
        <v>CARGA, MANOBRA E DESCARGA DE SOLOS E MATERIAIS GRANULARES EM CAMINHÃO BASCULANTE 10 M³ - CARGA COM ESCAVADEIRA HIDRÁULICA (CAÇAMBA DE 1,20 M³ / 155 HP) E DESCARGA LIVRE (UNIDADE: M3). AF_07/2020</v>
      </c>
      <c r="C298" s="38" t="s">
        <v>11383</v>
      </c>
      <c r="D298" s="623" t="str">
        <f>VLOOKUP(C298,'SNP1.24+CHU192+DER12.23+FD1.24'!$A$2:$D$50000,3, FALSE)</f>
        <v>M3</v>
      </c>
      <c r="E298" s="624">
        <f>((E296)-E297)*1.25</f>
        <v>4984</v>
      </c>
      <c r="F298" s="625" t="str">
        <f>VLOOKUP(C298,'SNP1.24+CHU192+DER12.23+FD1.24'!$A$2:$D$50000,4, FALSE)</f>
        <v>7,00</v>
      </c>
      <c r="G298" s="424">
        <f>ROUND(E298*F298,2)</f>
        <v>34888</v>
      </c>
      <c r="H298" s="425" t="e">
        <f>IF(K298="",$G$10,$G$9)</f>
        <v>#REF!</v>
      </c>
      <c r="I298" s="426" t="e">
        <f>ROUND(F298*H298+F298,2)</f>
        <v>#REF!</v>
      </c>
      <c r="J298" s="626" t="e">
        <f>ROUND(E298*I298,2)</f>
        <v>#REF!</v>
      </c>
      <c r="K298" s="603"/>
      <c r="L298" s="643" t="s">
        <v>18520</v>
      </c>
      <c r="M298" s="632"/>
      <c r="N298" s="22"/>
    </row>
    <row r="299" spans="1:22" s="39" customFormat="1" ht="42.6" customHeight="1" outlineLevel="2" x14ac:dyDescent="0.25">
      <c r="A299" s="317" t="s">
        <v>18597</v>
      </c>
      <c r="B299" s="422" t="str">
        <f>VLOOKUP(C299,'SNP1.24+CHU192+DER12.23+FD1.24'!$A$2:$C$50000,2, FALSE)</f>
        <v>TRANSPORTE COM CAMINHÃO BASCULANTE DE 10 M³, EM VIA URBANA PAVIMENTADA, DMT ATÉ 30 KM (UNIDADE: M3XKM). AF_07/2020</v>
      </c>
      <c r="C299" s="38" t="s">
        <v>6023</v>
      </c>
      <c r="D299" s="623" t="str">
        <f>VLOOKUP(C299,'SNP1.24+CHU192+DER12.23+FD1.24'!$A$2:$D$50000,3, FALSE)</f>
        <v>M3XKM</v>
      </c>
      <c r="E299" s="624">
        <f>E298*$D$8</f>
        <v>48394.640000000007</v>
      </c>
      <c r="F299" s="625" t="str">
        <f>VLOOKUP(C299,'SNP1.24+CHU192+DER12.23+FD1.24'!$A$2:$D$50000,4, FALSE)</f>
        <v>2,49</v>
      </c>
      <c r="G299" s="424">
        <f>ROUND(E299*F299,2)</f>
        <v>120502.65</v>
      </c>
      <c r="H299" s="425" t="e">
        <f>IF(K299="",$G$10,$G$9)</f>
        <v>#REF!</v>
      </c>
      <c r="I299" s="426" t="e">
        <f>ROUND(F299*H299+F299,2)</f>
        <v>#REF!</v>
      </c>
      <c r="J299" s="626" t="e">
        <f>ROUND(E299*I299,2)</f>
        <v>#REF!</v>
      </c>
      <c r="K299" s="603"/>
      <c r="L299" s="643" t="s">
        <v>29438</v>
      </c>
      <c r="M299" s="632"/>
      <c r="N299" s="22"/>
    </row>
    <row r="300" spans="1:22" s="39" customFormat="1" ht="28.9" customHeight="1" outlineLevel="2" x14ac:dyDescent="0.25">
      <c r="A300" s="317" t="s">
        <v>18598</v>
      </c>
      <c r="B300" s="422" t="str">
        <f>VLOOKUP(C300,'SNP1.24+CHU192+DER12.23+FD1.24'!$A$2:$C$50000,2, FALSE)</f>
        <v>ESPALHAMENTO DE MATERIAL COM TRATOR DE ESTEIRAS. AF_11/2019</v>
      </c>
      <c r="C300" s="38" t="s">
        <v>7366</v>
      </c>
      <c r="D300" s="623" t="str">
        <f>VLOOKUP(C300,'SNP1.24+CHU192+DER12.23+FD1.24'!$A$2:$D$50000,3, FALSE)</f>
        <v>M3</v>
      </c>
      <c r="E300" s="624">
        <f>E298</f>
        <v>4984</v>
      </c>
      <c r="F300" s="625" t="str">
        <f>VLOOKUP(C300,'SNP1.24+CHU192+DER12.23+FD1.24'!$A$2:$D$50000,4, FALSE)</f>
        <v>1,45</v>
      </c>
      <c r="G300" s="424">
        <f>ROUND(E300*F300,2)</f>
        <v>7226.8</v>
      </c>
      <c r="H300" s="425" t="e">
        <f>IF(K300="",$G$10,$G$9)</f>
        <v>#REF!</v>
      </c>
      <c r="I300" s="426" t="e">
        <f>ROUND(F300*H300+F300,2)</f>
        <v>#REF!</v>
      </c>
      <c r="J300" s="626" t="e">
        <f>ROUND(E300*I300,2)</f>
        <v>#REF!</v>
      </c>
      <c r="K300" s="603"/>
      <c r="L300" s="643" t="s">
        <v>11833</v>
      </c>
      <c r="M300" s="632"/>
      <c r="N300" s="22"/>
    </row>
    <row r="301" spans="1:22" s="40" customFormat="1" ht="12.75" outlineLevel="1" thickBot="1" x14ac:dyDescent="0.25">
      <c r="A301" s="318"/>
      <c r="B301" s="10" t="s">
        <v>9</v>
      </c>
      <c r="C301" s="11"/>
      <c r="D301" s="12"/>
      <c r="E301" s="13"/>
      <c r="F301" s="13"/>
      <c r="G301" s="147">
        <f>SUM(G296:G300)</f>
        <v>302774.62999999995</v>
      </c>
      <c r="H301" s="148"/>
      <c r="I301" s="149"/>
      <c r="J301" s="150" t="e">
        <f>SUM(J296:J300)</f>
        <v>#REF!</v>
      </c>
      <c r="K301" s="185"/>
      <c r="L301" s="209"/>
      <c r="M301" s="204"/>
      <c r="N301" s="16"/>
      <c r="O301" s="39"/>
      <c r="P301" s="39"/>
      <c r="Q301" s="39"/>
      <c r="R301" s="39"/>
      <c r="S301" s="39"/>
      <c r="T301" s="39"/>
      <c r="U301" s="39"/>
      <c r="V301" s="39"/>
    </row>
    <row r="302" spans="1:22" s="34" customFormat="1" outlineLevel="1" x14ac:dyDescent="0.25">
      <c r="A302" s="319" t="s">
        <v>18599</v>
      </c>
      <c r="B302" s="627" t="s">
        <v>29418</v>
      </c>
      <c r="C302" s="628"/>
      <c r="D302" s="629"/>
      <c r="E302" s="146"/>
      <c r="F302" s="146"/>
      <c r="G302" s="5"/>
      <c r="H302" s="5"/>
      <c r="I302" s="5"/>
      <c r="J302" s="17"/>
      <c r="K302" s="145"/>
      <c r="L302" s="210"/>
      <c r="M302" s="111"/>
      <c r="N302" s="6"/>
      <c r="O302" s="39"/>
      <c r="P302" s="39"/>
      <c r="Q302" s="39"/>
      <c r="R302" s="39"/>
      <c r="S302" s="39"/>
      <c r="T302" s="39"/>
      <c r="U302" s="39"/>
      <c r="V302" s="39"/>
    </row>
    <row r="303" spans="1:22" s="39" customFormat="1" ht="46.15" customHeight="1" outlineLevel="2" x14ac:dyDescent="0.25">
      <c r="A303" s="317" t="s">
        <v>18600</v>
      </c>
      <c r="B303" s="422" t="str">
        <f>VLOOKUP(C303,'SNP1.24+CHU192+DER12.23+FD1.24'!$A$2:$C$50000,2, FALSE)</f>
        <v xml:space="preserve">PEDRA DE MAO OU PEDRA RACHAO PARA ARRIMO/FUNDACAO (POSTO PEDREIRA/FORNECEDOR, SEM FRETE)                                                                                                                                                                                                                                                                                                                                                                                                                  </v>
      </c>
      <c r="C303" s="38">
        <v>4730</v>
      </c>
      <c r="D303" s="623" t="str">
        <f>VLOOKUP(C303,'SNP1.24+CHU192+DER12.23+FD1.24'!$A$2:$D$50000,3, FALSE)</f>
        <v xml:space="preserve">M3    </v>
      </c>
      <c r="E303" s="624">
        <f>[2]DETALHADO!$G$116</f>
        <v>453.6</v>
      </c>
      <c r="F303" s="625" t="str">
        <f>VLOOKUP(C303,'SNP1.24+CHU192+DER12.23+FD1.24'!$A$2:$D$50000,4, FALSE)</f>
        <v>65,45</v>
      </c>
      <c r="G303" s="424">
        <f>ROUND(E303*F303,2)</f>
        <v>29688.12</v>
      </c>
      <c r="H303" s="425" t="e">
        <f>IF(K303="",$G$10,$G$9)</f>
        <v>#REF!</v>
      </c>
      <c r="I303" s="426" t="e">
        <f>ROUND(F303*H303+F303,2)</f>
        <v>#REF!</v>
      </c>
      <c r="J303" s="626" t="e">
        <f>ROUND(E303*I303,2)</f>
        <v>#REF!</v>
      </c>
      <c r="K303" s="603"/>
      <c r="L303" s="643" t="s">
        <v>29440</v>
      </c>
      <c r="M303" s="632"/>
      <c r="N303" s="22"/>
    </row>
    <row r="304" spans="1:22" s="39" customFormat="1" ht="65.45" customHeight="1" outlineLevel="2" x14ac:dyDescent="0.25">
      <c r="A304" s="317" t="s">
        <v>18601</v>
      </c>
      <c r="B304" s="422" t="str">
        <f>VLOOKUP(C304,'SNP1.24+CHU192+DER12.23+FD1.24'!$A$2:$C$50000,2, FALSE)</f>
        <v>CARGA, MANOBRA E DESCARGA DE SOLOS E MATERIAIS GRANULARES EM CAMINHÃO BASCULANTE 10 M³ - CARGA COM PÁ CARREGADEIRA (CAÇAMBA DE 1,7 A 2,8 M³ / 128 HP) E DESCARGA LIVRE (UNIDADE: M3). AF_07/2020</v>
      </c>
      <c r="C304" s="38" t="s">
        <v>11353</v>
      </c>
      <c r="D304" s="623" t="str">
        <f>VLOOKUP(C304,'SNP1.24+CHU192+DER12.23+FD1.24'!$A$2:$D$50000,3, FALSE)</f>
        <v>M3</v>
      </c>
      <c r="E304" s="624">
        <f>E303</f>
        <v>453.6</v>
      </c>
      <c r="F304" s="625" t="str">
        <f>VLOOKUP(C304,'SNP1.24+CHU192+DER12.23+FD1.24'!$A$2:$D$50000,4, FALSE)</f>
        <v>8,59</v>
      </c>
      <c r="G304" s="424">
        <f>ROUND(E304*F304,2)</f>
        <v>3896.42</v>
      </c>
      <c r="H304" s="425" t="e">
        <f>IF(K304="",$G$10,$G$9)</f>
        <v>#REF!</v>
      </c>
      <c r="I304" s="426" t="e">
        <f>ROUND(F304*H304+F304,2)</f>
        <v>#REF!</v>
      </c>
      <c r="J304" s="626" t="e">
        <f>ROUND(E304*I304,2)</f>
        <v>#REF!</v>
      </c>
      <c r="K304" s="603"/>
      <c r="L304" s="643" t="s">
        <v>29441</v>
      </c>
      <c r="M304" s="632"/>
      <c r="N304" s="22"/>
    </row>
    <row r="305" spans="1:22" s="39" customFormat="1" ht="50.45" customHeight="1" outlineLevel="2" x14ac:dyDescent="0.25">
      <c r="A305" s="317" t="s">
        <v>18602</v>
      </c>
      <c r="B305" s="422" t="str">
        <f>VLOOKUP(C305,'SNP1.24+CHU192+DER12.23+FD1.24'!$A$2:$C$50000,2, FALSE)</f>
        <v>TRANSPORTE COM CAMINHÃO BASCULANTE DE 10 M³, EM VIA URBANA PAVIMENTADA, DMT ATÉ 30 KM (UNIDADE: M3XKM). AF_07/2020</v>
      </c>
      <c r="C305" s="38" t="s">
        <v>6023</v>
      </c>
      <c r="D305" s="623" t="str">
        <f>VLOOKUP(C305,'SNP1.24+CHU192+DER12.23+FD1.24'!$A$2:$D$50000,3, FALSE)</f>
        <v>M3XKM</v>
      </c>
      <c r="E305" s="624">
        <f>E303*$D$10</f>
        <v>4685.6880000000001</v>
      </c>
      <c r="F305" s="625" t="str">
        <f>VLOOKUP(C305,'SNP1.24+CHU192+DER12.23+FD1.24'!$A$2:$D$50000,4, FALSE)</f>
        <v>2,49</v>
      </c>
      <c r="G305" s="424">
        <f>ROUND(E305*F305,2)</f>
        <v>11667.36</v>
      </c>
      <c r="H305" s="425" t="e">
        <f>IF(K305="",$G$10,$G$9)</f>
        <v>#REF!</v>
      </c>
      <c r="I305" s="426" t="e">
        <f>ROUND(F305*H305+F305,2)</f>
        <v>#REF!</v>
      </c>
      <c r="J305" s="626" t="e">
        <f>ROUND(E305*I305,2)</f>
        <v>#REF!</v>
      </c>
      <c r="K305" s="603"/>
      <c r="L305" s="643" t="s">
        <v>29442</v>
      </c>
      <c r="M305" s="632"/>
      <c r="N305" s="22"/>
    </row>
    <row r="306" spans="1:22" s="40" customFormat="1" ht="12.75" outlineLevel="1" thickBot="1" x14ac:dyDescent="0.25">
      <c r="A306" s="318"/>
      <c r="B306" s="10" t="s">
        <v>9</v>
      </c>
      <c r="C306" s="11"/>
      <c r="D306" s="12"/>
      <c r="E306" s="13"/>
      <c r="F306" s="13"/>
      <c r="G306" s="147">
        <f>SUM(G303:G305)</f>
        <v>45251.9</v>
      </c>
      <c r="H306" s="148"/>
      <c r="I306" s="149"/>
      <c r="J306" s="150" t="e">
        <f>SUM(J303:J305)</f>
        <v>#REF!</v>
      </c>
      <c r="K306" s="185"/>
      <c r="L306" s="209"/>
      <c r="M306" s="204"/>
      <c r="N306" s="16"/>
      <c r="O306" s="39"/>
      <c r="P306" s="39"/>
      <c r="Q306" s="39"/>
      <c r="R306" s="39"/>
      <c r="S306" s="39"/>
      <c r="T306" s="39"/>
      <c r="U306" s="39"/>
      <c r="V306" s="39"/>
    </row>
    <row r="307" spans="1:22" s="34" customFormat="1" outlineLevel="1" x14ac:dyDescent="0.25">
      <c r="A307" s="319" t="s">
        <v>54483</v>
      </c>
      <c r="B307" s="627" t="s">
        <v>29417</v>
      </c>
      <c r="C307" s="628"/>
      <c r="D307" s="629"/>
      <c r="E307" s="146"/>
      <c r="F307" s="146"/>
      <c r="G307" s="5"/>
      <c r="H307" s="5"/>
      <c r="I307" s="5"/>
      <c r="J307" s="17"/>
      <c r="K307" s="145"/>
      <c r="L307" s="210"/>
      <c r="M307" s="111"/>
      <c r="N307" s="6"/>
      <c r="O307" s="39"/>
      <c r="P307" s="39"/>
      <c r="Q307" s="39"/>
      <c r="R307" s="39"/>
      <c r="S307" s="39"/>
      <c r="T307" s="39"/>
      <c r="U307" s="39"/>
      <c r="V307" s="39"/>
    </row>
    <row r="308" spans="1:22" s="39" customFormat="1" ht="30.6" customHeight="1" outlineLevel="2" x14ac:dyDescent="0.25">
      <c r="A308" s="317" t="s">
        <v>54484</v>
      </c>
      <c r="B308" s="422" t="str">
        <f>VLOOKUP(C308,'SNP1.24+CHU192+DER12.23+FD1.24'!$A$2:$C$50000,2, FALSE)</f>
        <v>LIMPEZA DE SUPERFÍCIE COM JATO DE ALTA PRESSÃO. AF_04/2019</v>
      </c>
      <c r="C308" s="38" t="s">
        <v>7772</v>
      </c>
      <c r="D308" s="623" t="str">
        <f>VLOOKUP(C308,'SNP1.24+CHU192+DER12.23+FD1.24'!$A$2:$D$50000,3, FALSE)</f>
        <v>M2</v>
      </c>
      <c r="E308" s="624">
        <f>[2]DETALHADO!$G$109</f>
        <v>105</v>
      </c>
      <c r="F308" s="625" t="str">
        <f>VLOOKUP(C308,'SNP1.24+CHU192+DER12.23+FD1.24'!$A$2:$D$50000,4, FALSE)</f>
        <v>2,28</v>
      </c>
      <c r="G308" s="424">
        <f t="shared" ref="G308:G313" si="60">ROUND(E308*F308,2)</f>
        <v>239.4</v>
      </c>
      <c r="H308" s="425" t="e">
        <f t="shared" ref="H308:H313" si="61">IF(K308="",$G$10,$G$9)</f>
        <v>#REF!</v>
      </c>
      <c r="I308" s="426" t="e">
        <f t="shared" ref="I308:I313" si="62">ROUND(F308*H308+F308,2)</f>
        <v>#REF!</v>
      </c>
      <c r="J308" s="626" t="e">
        <f t="shared" ref="J308:J313" si="63">ROUND(E308*I308,2)</f>
        <v>#REF!</v>
      </c>
      <c r="K308" s="603"/>
      <c r="L308" s="643" t="s">
        <v>18501</v>
      </c>
      <c r="M308" s="632"/>
      <c r="N308" s="22"/>
    </row>
    <row r="309" spans="1:22" s="39" customFormat="1" ht="36.6" customHeight="1" outlineLevel="2" x14ac:dyDescent="0.25">
      <c r="A309" s="317" t="s">
        <v>54485</v>
      </c>
      <c r="B309" s="422" t="str">
        <f>VLOOKUP(C309,'SNP1.24+CHU192+DER12.23+FD1.24'!$A$2:$C$50000,2, FALSE)</f>
        <v>ENCHIMENTO DE BRITA PARA DRENO, LANÇAMENTO MECANIZADO. AF_07/2021</v>
      </c>
      <c r="C309" s="38" t="s">
        <v>8850</v>
      </c>
      <c r="D309" s="623" t="str">
        <f>VLOOKUP(C309,'SNP1.24+CHU192+DER12.23+FD1.24'!$A$2:$D$50000,3, FALSE)</f>
        <v>M3</v>
      </c>
      <c r="E309" s="624">
        <f>[2]DETALHADO!$G$105</f>
        <v>272.15999999999997</v>
      </c>
      <c r="F309" s="625" t="str">
        <f>VLOOKUP(C309,'SNP1.24+CHU192+DER12.23+FD1.24'!$A$2:$D$50000,4, FALSE)</f>
        <v>102,53</v>
      </c>
      <c r="G309" s="424">
        <f t="shared" si="60"/>
        <v>27904.560000000001</v>
      </c>
      <c r="H309" s="425" t="e">
        <f t="shared" si="61"/>
        <v>#REF!</v>
      </c>
      <c r="I309" s="426" t="e">
        <f t="shared" si="62"/>
        <v>#REF!</v>
      </c>
      <c r="J309" s="626" t="e">
        <f t="shared" si="63"/>
        <v>#REF!</v>
      </c>
      <c r="K309" s="603"/>
      <c r="L309" s="643" t="s">
        <v>29443</v>
      </c>
      <c r="M309" s="632"/>
      <c r="N309" s="22"/>
    </row>
    <row r="310" spans="1:22" s="39" customFormat="1" ht="48" outlineLevel="2" x14ac:dyDescent="0.25">
      <c r="A310" s="317" t="s">
        <v>54486</v>
      </c>
      <c r="B310" s="422" t="str">
        <f>VLOOKUP(C310,'SNP1.24+CHU192+DER12.23+FD1.24'!$A$2:$C$50000,2, FALSE)</f>
        <v xml:space="preserve">TUBO DRENO, CORRUGADO, ESPIRALADO, FLEXIVEL, PERFURADO, EM POLIETILENO DE ALTA DENSIDADE (PEAD), DN 65 MM, (2 1/2") PARA DRENAGEM - EM ROLO (NORMA DNIT 093/2006 - EM)                                                                                                                                                                                                                                                                                                                                    </v>
      </c>
      <c r="C310" s="38">
        <v>38051</v>
      </c>
      <c r="D310" s="623" t="str">
        <f>VLOOKUP(C310,'SNP1.24+CHU192+DER12.23+FD1.24'!$A$2:$D$50000,3, FALSE)</f>
        <v xml:space="preserve">M     </v>
      </c>
      <c r="E310" s="624">
        <f>[2]DETALHADO!$G$108</f>
        <v>88</v>
      </c>
      <c r="F310" s="625" t="str">
        <f>VLOOKUP(C310,'SNP1.24+CHU192+DER12.23+FD1.24'!$A$2:$D$50000,4, FALSE)</f>
        <v>7,49</v>
      </c>
      <c r="G310" s="424">
        <f t="shared" si="60"/>
        <v>659.12</v>
      </c>
      <c r="H310" s="425" t="e">
        <f t="shared" si="61"/>
        <v>#REF!</v>
      </c>
      <c r="I310" s="426" t="e">
        <f t="shared" si="62"/>
        <v>#REF!</v>
      </c>
      <c r="J310" s="626" t="e">
        <f t="shared" si="63"/>
        <v>#REF!</v>
      </c>
      <c r="K310" s="603"/>
      <c r="L310" s="643" t="s">
        <v>18501</v>
      </c>
      <c r="M310" s="632"/>
      <c r="N310" s="22"/>
    </row>
    <row r="311" spans="1:22" s="39" customFormat="1" ht="49.9" customHeight="1" outlineLevel="2" x14ac:dyDescent="0.25">
      <c r="A311" s="317" t="s">
        <v>54487</v>
      </c>
      <c r="B311" s="422" t="str">
        <f>VLOOKUP(C311,'SNP1.24+CHU192+DER12.23+FD1.24'!$A$2:$C$50000,2, FALSE)</f>
        <v>GEOTÊXTIL NÃO TECIDO 100% POLIÉSTER, RESISTÊNCIA A TRAÇÃO DE 9 KN/M (RT - 9), INSTALADO EM DRENO - FORNECIMENTO E INSTALAÇÃO. AF_07/2021</v>
      </c>
      <c r="C311" s="38" t="s">
        <v>8842</v>
      </c>
      <c r="D311" s="623" t="str">
        <f>VLOOKUP(C311,'SNP1.24+CHU192+DER12.23+FD1.24'!$A$2:$D$50000,3, FALSE)</f>
        <v>M2</v>
      </c>
      <c r="E311" s="624">
        <f>[2]DETALHADO!$G$115</f>
        <v>3062.34</v>
      </c>
      <c r="F311" s="625" t="str">
        <f>VLOOKUP(C311,'SNP1.24+CHU192+DER12.23+FD1.24'!$A$2:$D$50000,4, FALSE)</f>
        <v>10,02</v>
      </c>
      <c r="G311" s="424">
        <f t="shared" si="60"/>
        <v>30684.65</v>
      </c>
      <c r="H311" s="425" t="e">
        <f t="shared" si="61"/>
        <v>#REF!</v>
      </c>
      <c r="I311" s="426" t="e">
        <f t="shared" si="62"/>
        <v>#REF!</v>
      </c>
      <c r="J311" s="626" t="e">
        <f t="shared" si="63"/>
        <v>#REF!</v>
      </c>
      <c r="K311" s="603"/>
      <c r="L311" s="643" t="s">
        <v>29443</v>
      </c>
      <c r="M311" s="632"/>
      <c r="N311" s="22"/>
    </row>
    <row r="312" spans="1:22" s="39" customFormat="1" ht="49.9" customHeight="1" outlineLevel="2" x14ac:dyDescent="0.25">
      <c r="A312" s="317" t="s">
        <v>54488</v>
      </c>
      <c r="B312" s="422" t="str">
        <f>VLOOKUP(C312,'SNP1.24+CHU192+DER12.23+FD1.24'!$A$2:$C$50000,2, FALSE)</f>
        <v>GRAUTE FGK=30 MPA; TRAÇO 1:0,9:1,2:0,6 (EM MASSA SECA DE CIMENTO/ AREIA GROSSA/ BRITA 0/ ADITIVO) - PREPARO MECÂNICO COM BETONEIRA 400 L. AF_09/2021</v>
      </c>
      <c r="C312" s="38" t="s">
        <v>3299</v>
      </c>
      <c r="D312" s="623" t="str">
        <f>VLOOKUP(C312,'SNP1.24+CHU192+DER12.23+FD1.24'!$A$2:$D$50000,3, FALSE)</f>
        <v>M3</v>
      </c>
      <c r="E312" s="624">
        <f>[2]DETALHADO!$G$113/1000</f>
        <v>0.47757117073086092</v>
      </c>
      <c r="F312" s="625" t="str">
        <f>VLOOKUP(C312,'SNP1.24+CHU192+DER12.23+FD1.24'!$A$2:$D$50000,4, FALSE)</f>
        <v>598,57</v>
      </c>
      <c r="G312" s="424">
        <f t="shared" si="60"/>
        <v>285.86</v>
      </c>
      <c r="H312" s="425" t="e">
        <f t="shared" si="61"/>
        <v>#REF!</v>
      </c>
      <c r="I312" s="426" t="e">
        <f t="shared" si="62"/>
        <v>#REF!</v>
      </c>
      <c r="J312" s="626" t="e">
        <f t="shared" si="63"/>
        <v>#REF!</v>
      </c>
      <c r="K312" s="603"/>
      <c r="L312" s="643" t="s">
        <v>18520</v>
      </c>
      <c r="M312" s="632"/>
      <c r="N312" s="22"/>
    </row>
    <row r="313" spans="1:22" s="39" customFormat="1" ht="42.6" customHeight="1" outlineLevel="2" x14ac:dyDescent="0.25">
      <c r="A313" s="317" t="s">
        <v>54489</v>
      </c>
      <c r="B313" s="422" t="str">
        <f>VLOOKUP(C313,'SNP1.24+CHU192+DER12.23+FD1.24'!$A$2:$C$50000,2, FALSE)</f>
        <v xml:space="preserve">JUNTA DILATACAO ELASTICA PARA CONCRETO (FUGENBAND) O-22, ATE 30 MCA                                                                                                                                                                                                                                                                                                                                                                                                                                       </v>
      </c>
      <c r="C313" s="38">
        <v>3681</v>
      </c>
      <c r="D313" s="623" t="str">
        <f>VLOOKUP(C313,'SNP1.24+CHU192+DER12.23+FD1.24'!$A$2:$D$50000,3, FALSE)</f>
        <v xml:space="preserve">M     </v>
      </c>
      <c r="E313" s="624">
        <f>[2]DETALHADO!$G$114</f>
        <v>31.6</v>
      </c>
      <c r="F313" s="625" t="str">
        <f>VLOOKUP(C313,'SNP1.24+CHU192+DER12.23+FD1.24'!$A$2:$D$50000,4, FALSE)</f>
        <v>128,78</v>
      </c>
      <c r="G313" s="424">
        <f t="shared" si="60"/>
        <v>4069.45</v>
      </c>
      <c r="H313" s="425" t="e">
        <f t="shared" si="61"/>
        <v>#REF!</v>
      </c>
      <c r="I313" s="426" t="e">
        <f t="shared" si="62"/>
        <v>#REF!</v>
      </c>
      <c r="J313" s="626" t="e">
        <f t="shared" si="63"/>
        <v>#REF!</v>
      </c>
      <c r="K313" s="603"/>
      <c r="L313" s="643" t="s">
        <v>18505</v>
      </c>
      <c r="M313" s="632"/>
      <c r="N313" s="22"/>
    </row>
    <row r="314" spans="1:22" s="40" customFormat="1" ht="12.75" outlineLevel="1" thickBot="1" x14ac:dyDescent="0.25">
      <c r="A314" s="318"/>
      <c r="B314" s="10" t="s">
        <v>9</v>
      </c>
      <c r="C314" s="11"/>
      <c r="D314" s="12"/>
      <c r="E314" s="13"/>
      <c r="F314" s="13"/>
      <c r="G314" s="147">
        <f>SUM(G308:G313)</f>
        <v>63843.040000000001</v>
      </c>
      <c r="H314" s="148"/>
      <c r="I314" s="149"/>
      <c r="J314" s="150" t="e">
        <f>SUM(J308:J313)</f>
        <v>#REF!</v>
      </c>
      <c r="K314" s="185"/>
      <c r="L314" s="209"/>
      <c r="M314" s="204"/>
      <c r="N314" s="16"/>
      <c r="O314" s="39"/>
      <c r="P314" s="39"/>
      <c r="Q314" s="39"/>
      <c r="R314" s="39"/>
      <c r="S314" s="39"/>
      <c r="T314" s="39"/>
      <c r="U314" s="39"/>
      <c r="V314" s="39"/>
    </row>
    <row r="315" spans="1:22" s="34" customFormat="1" ht="14.45" customHeight="1" outlineLevel="1" x14ac:dyDescent="0.25">
      <c r="A315" s="319" t="s">
        <v>54490</v>
      </c>
      <c r="B315" s="627" t="s">
        <v>29415</v>
      </c>
      <c r="C315" s="628"/>
      <c r="D315" s="629"/>
      <c r="E315" s="146"/>
      <c r="F315" s="146"/>
      <c r="G315" s="5"/>
      <c r="H315" s="5"/>
      <c r="I315" s="5"/>
      <c r="J315" s="17"/>
      <c r="K315" s="145"/>
      <c r="L315" s="210"/>
      <c r="M315" s="111"/>
      <c r="N315" s="6"/>
      <c r="O315" s="39"/>
      <c r="P315" s="39"/>
      <c r="Q315" s="39"/>
      <c r="R315" s="39"/>
      <c r="S315" s="39"/>
      <c r="T315" s="39"/>
      <c r="U315" s="39"/>
      <c r="V315" s="39"/>
    </row>
    <row r="316" spans="1:22" s="39" customFormat="1" ht="39" customHeight="1" outlineLevel="2" x14ac:dyDescent="0.25">
      <c r="A316" s="317" t="s">
        <v>54491</v>
      </c>
      <c r="B316" s="422" t="str">
        <f>VLOOKUP(C316,'SNP1.24+CHU192+DER12.23+FD1.24'!$A$2:$C$50000,2, FALSE)</f>
        <v>FABRICAÇÃO, MONTAGEM E DESMONTAGEM DE FÔRMA PARA SAPATA, EM CHAPA DE MADEIRA COMPENSADA RESINADA, E=17 MM, 2 UTILIZAÇÕES. AF_01/2024</v>
      </c>
      <c r="C316" s="38" t="s">
        <v>3200</v>
      </c>
      <c r="D316" s="623" t="str">
        <f>VLOOKUP(C316,'SNP1.24+CHU192+DER12.23+FD1.24'!$A$2:$D$50000,3, FALSE)</f>
        <v>M2</v>
      </c>
      <c r="E316" s="624">
        <f>[2]DETALHADO!$G$111</f>
        <v>74.235147865762812</v>
      </c>
      <c r="F316" s="625" t="str">
        <f>VLOOKUP(C316,'SNP1.24+CHU192+DER12.23+FD1.24'!$A$2:$D$50000,4, FALSE)</f>
        <v>241,23</v>
      </c>
      <c r="G316" s="424">
        <f t="shared" ref="G316:G324" si="64">ROUND(E316*F316,2)</f>
        <v>17907.740000000002</v>
      </c>
      <c r="H316" s="425" t="e">
        <f t="shared" ref="H316:H324" si="65">IF(K316="",$G$10,$G$9)</f>
        <v>#REF!</v>
      </c>
      <c r="I316" s="426" t="e">
        <f t="shared" ref="I316:I324" si="66">ROUND(F316*H316+F316,2)</f>
        <v>#REF!</v>
      </c>
      <c r="J316" s="626" t="e">
        <f t="shared" ref="J316:J324" si="67">ROUND(E316*I316,2)</f>
        <v>#REF!</v>
      </c>
      <c r="K316" s="603"/>
      <c r="L316" s="643" t="s">
        <v>18501</v>
      </c>
      <c r="M316" s="632"/>
      <c r="N316" s="22"/>
    </row>
    <row r="317" spans="1:22" s="39" customFormat="1" ht="39" customHeight="1" outlineLevel="2" x14ac:dyDescent="0.25">
      <c r="A317" s="317" t="s">
        <v>54492</v>
      </c>
      <c r="B317" s="422" t="str">
        <f>VLOOKUP(C317,'SNP1.24+CHU192+DER12.23+FD1.24'!$A$2:$C$50000,2, FALSE)</f>
        <v>FABRICAÇÃO, MONTAGEM E DESMONTAGEM DE FÔRMA PARA SAPATA, EM MADEIRA SERRADA, E=25 MM, 4 UTILIZAÇÕES. AF_01/2024</v>
      </c>
      <c r="C317" s="38" t="s">
        <v>3197</v>
      </c>
      <c r="D317" s="623" t="str">
        <f>VLOOKUP(C317,'SNP1.24+CHU192+DER12.23+FD1.24'!$A$2:$D$50000,3, FALSE)</f>
        <v>M2</v>
      </c>
      <c r="E317" s="624">
        <f>[2]DETALHADO!$G$112</f>
        <v>79.008162415497111</v>
      </c>
      <c r="F317" s="625" t="str">
        <f>VLOOKUP(C317,'SNP1.24+CHU192+DER12.23+FD1.24'!$A$2:$D$50000,4, FALSE)</f>
        <v>134,81</v>
      </c>
      <c r="G317" s="424">
        <f t="shared" si="64"/>
        <v>10651.09</v>
      </c>
      <c r="H317" s="425" t="e">
        <f t="shared" si="65"/>
        <v>#REF!</v>
      </c>
      <c r="I317" s="426" t="e">
        <f t="shared" si="66"/>
        <v>#REF!</v>
      </c>
      <c r="J317" s="626" t="e">
        <f t="shared" si="67"/>
        <v>#REF!</v>
      </c>
      <c r="K317" s="603"/>
      <c r="L317" s="643" t="s">
        <v>18501</v>
      </c>
      <c r="M317" s="632"/>
      <c r="N317" s="22"/>
    </row>
    <row r="318" spans="1:22" s="39" customFormat="1" ht="40.15" customHeight="1" outlineLevel="2" x14ac:dyDescent="0.25">
      <c r="A318" s="317" t="s">
        <v>54493</v>
      </c>
      <c r="B318" s="422" t="str">
        <f>VLOOKUP(C318,'SNP1.24+CHU192+DER12.23+FD1.24'!$A$2:$C$50000,2, FALSE)</f>
        <v>ARMAÇÃO DE PILAR OU VIGA DE ESTRUTURA CONVENCIONAL DE CONCRETO ARMADO UTILIZANDO AÇO CA-50 DE 6,3 MM - MONTAGEM. AF_06/2022</v>
      </c>
      <c r="C318" s="38" t="s">
        <v>3224</v>
      </c>
      <c r="D318" s="623" t="str">
        <f>VLOOKUP(C318,'SNP1.24+CHU192+DER12.23+FD1.24'!$A$2:$D$50000,3, FALSE)</f>
        <v>KG</v>
      </c>
      <c r="E318" s="624">
        <f>'[2]DETALHAMENTO AÇO (2)'!$H15</f>
        <v>219</v>
      </c>
      <c r="F318" s="625" t="str">
        <f>VLOOKUP(C318,'SNP1.24+CHU192+DER12.23+FD1.24'!$A$2:$D$50000,4, FALSE)</f>
        <v>13,04</v>
      </c>
      <c r="G318" s="424">
        <f t="shared" si="64"/>
        <v>2855.76</v>
      </c>
      <c r="H318" s="425" t="e">
        <f t="shared" si="65"/>
        <v>#REF!</v>
      </c>
      <c r="I318" s="426" t="e">
        <f t="shared" si="66"/>
        <v>#REF!</v>
      </c>
      <c r="J318" s="626" t="e">
        <f t="shared" si="67"/>
        <v>#REF!</v>
      </c>
      <c r="K318" s="603"/>
      <c r="L318" s="643" t="s">
        <v>18513</v>
      </c>
      <c r="M318" s="632"/>
      <c r="N318" s="22"/>
    </row>
    <row r="319" spans="1:22" s="39" customFormat="1" ht="36" outlineLevel="2" x14ac:dyDescent="0.25">
      <c r="A319" s="317" t="s">
        <v>54494</v>
      </c>
      <c r="B319" s="422" t="str">
        <f>VLOOKUP(C319,'SNP1.24+CHU192+DER12.23+FD1.24'!$A$2:$C$50000,2, FALSE)</f>
        <v>ARMAÇÃO DE PILAR OU VIGA DE ESTRUTURA CONVENCIONAL DE CONCRETO ARMADO UTILIZANDO AÇO CA-50 DE 8,0 MM - MONTAGEM. AF_06/2022</v>
      </c>
      <c r="C319" s="38" t="s">
        <v>3225</v>
      </c>
      <c r="D319" s="623" t="str">
        <f>VLOOKUP(C319,'SNP1.24+CHU192+DER12.23+FD1.24'!$A$2:$D$50000,3, FALSE)</f>
        <v>KG</v>
      </c>
      <c r="E319" s="624">
        <f>'[2]DETALHAMENTO AÇO (2)'!$H16</f>
        <v>9854</v>
      </c>
      <c r="F319" s="625" t="str">
        <f>VLOOKUP(C319,'SNP1.24+CHU192+DER12.23+FD1.24'!$A$2:$D$50000,4, FALSE)</f>
        <v>12,11</v>
      </c>
      <c r="G319" s="424">
        <f t="shared" si="64"/>
        <v>119331.94</v>
      </c>
      <c r="H319" s="425" t="e">
        <f t="shared" si="65"/>
        <v>#REF!</v>
      </c>
      <c r="I319" s="426" t="e">
        <f t="shared" si="66"/>
        <v>#REF!</v>
      </c>
      <c r="J319" s="626" t="e">
        <f t="shared" si="67"/>
        <v>#REF!</v>
      </c>
      <c r="K319" s="603"/>
      <c r="L319" s="643" t="s">
        <v>18513</v>
      </c>
      <c r="M319" s="632"/>
      <c r="N319" s="22"/>
    </row>
    <row r="320" spans="1:22" s="39" customFormat="1" ht="40.15" customHeight="1" outlineLevel="2" x14ac:dyDescent="0.25">
      <c r="A320" s="317" t="s">
        <v>54495</v>
      </c>
      <c r="B320" s="422" t="str">
        <f>VLOOKUP(C320,'SNP1.24+CHU192+DER12.23+FD1.24'!$A$2:$C$50000,2, FALSE)</f>
        <v>ARMAÇÃO DE PILAR OU VIGA DE ESTRUTURA CONVENCIONAL DE CONCRETO ARMADO UTILIZANDO AÇO CA-50 DE 10,0 MM - MONTAGEM. AF_06/2022</v>
      </c>
      <c r="C320" s="38" t="s">
        <v>3226</v>
      </c>
      <c r="D320" s="623" t="str">
        <f>VLOOKUP(C320,'SNP1.24+CHU192+DER12.23+FD1.24'!$A$2:$D$50000,3, FALSE)</f>
        <v>KG</v>
      </c>
      <c r="E320" s="624">
        <f>'[2]DETALHAMENTO AÇO (2)'!$H17</f>
        <v>0</v>
      </c>
      <c r="F320" s="625" t="str">
        <f>VLOOKUP(C320,'SNP1.24+CHU192+DER12.23+FD1.24'!$A$2:$D$50000,4, FALSE)</f>
        <v>10,72</v>
      </c>
      <c r="G320" s="424">
        <f t="shared" si="64"/>
        <v>0</v>
      </c>
      <c r="H320" s="425" t="e">
        <f t="shared" si="65"/>
        <v>#REF!</v>
      </c>
      <c r="I320" s="426" t="e">
        <f t="shared" si="66"/>
        <v>#REF!</v>
      </c>
      <c r="J320" s="626" t="e">
        <f t="shared" si="67"/>
        <v>#REF!</v>
      </c>
      <c r="K320" s="603"/>
      <c r="L320" s="643" t="s">
        <v>18513</v>
      </c>
      <c r="M320" s="632"/>
      <c r="N320" s="22"/>
    </row>
    <row r="321" spans="1:22" s="39" customFormat="1" ht="36" outlineLevel="2" x14ac:dyDescent="0.25">
      <c r="A321" s="317" t="s">
        <v>54496</v>
      </c>
      <c r="B321" s="422" t="str">
        <f>VLOOKUP(C321,'SNP1.24+CHU192+DER12.23+FD1.24'!$A$2:$C$50000,2, FALSE)</f>
        <v>ARMAÇÃO DE PILAR OU VIGA DE ESTRUTURA CONVENCIONAL DE CONCRETO ARMADO UTILIZANDO AÇO CA-50 DE 12,5 MM - MONTAGEM. AF_06/2022</v>
      </c>
      <c r="C321" s="38" t="s">
        <v>3227</v>
      </c>
      <c r="D321" s="623" t="str">
        <f>VLOOKUP(C321,'SNP1.24+CHU192+DER12.23+FD1.24'!$A$2:$D$50000,3, FALSE)</f>
        <v>KG</v>
      </c>
      <c r="E321" s="624">
        <f>'[2]DETALHAMENTO AÇO (2)'!$H18</f>
        <v>432</v>
      </c>
      <c r="F321" s="625" t="str">
        <f>VLOOKUP(C321,'SNP1.24+CHU192+DER12.23+FD1.24'!$A$2:$D$50000,4, FALSE)</f>
        <v>8,97</v>
      </c>
      <c r="G321" s="424">
        <f t="shared" si="64"/>
        <v>3875.04</v>
      </c>
      <c r="H321" s="425" t="e">
        <f t="shared" si="65"/>
        <v>#REF!</v>
      </c>
      <c r="I321" s="426" t="e">
        <f t="shared" si="66"/>
        <v>#REF!</v>
      </c>
      <c r="J321" s="626" t="e">
        <f t="shared" si="67"/>
        <v>#REF!</v>
      </c>
      <c r="K321" s="603"/>
      <c r="L321" s="643" t="s">
        <v>18513</v>
      </c>
      <c r="M321" s="632"/>
      <c r="N321" s="22"/>
    </row>
    <row r="322" spans="1:22" s="39" customFormat="1" ht="36" outlineLevel="2" x14ac:dyDescent="0.25">
      <c r="A322" s="317" t="s">
        <v>54497</v>
      </c>
      <c r="B322" s="422" t="str">
        <f>VLOOKUP(C322,'SNP1.24+CHU192+DER12.23+FD1.24'!$A$2:$C$50000,2, FALSE)</f>
        <v>ARMAÇÃO DE PILAR OU VIGA DE ESTRUTURA CONVENCIONAL DE CONCRETO ARMADO UTILIZANDO AÇO CA-50 DE 16,0 MM - MONTAGEM. AF_06/2022</v>
      </c>
      <c r="C322" s="38" t="s">
        <v>3228</v>
      </c>
      <c r="D322" s="623" t="str">
        <f>VLOOKUP(C322,'SNP1.24+CHU192+DER12.23+FD1.24'!$A$2:$D$50000,3, FALSE)</f>
        <v>KG</v>
      </c>
      <c r="E322" s="624">
        <f>'[2]DETALHAMENTO AÇO (2)'!$H19</f>
        <v>10587</v>
      </c>
      <c r="F322" s="625" t="str">
        <f>VLOOKUP(C322,'SNP1.24+CHU192+DER12.23+FD1.24'!$A$2:$D$50000,4, FALSE)</f>
        <v>8,64</v>
      </c>
      <c r="G322" s="424">
        <f t="shared" si="64"/>
        <v>91471.679999999993</v>
      </c>
      <c r="H322" s="425" t="e">
        <f t="shared" si="65"/>
        <v>#REF!</v>
      </c>
      <c r="I322" s="426" t="e">
        <f t="shared" si="66"/>
        <v>#REF!</v>
      </c>
      <c r="J322" s="626" t="e">
        <f t="shared" si="67"/>
        <v>#REF!</v>
      </c>
      <c r="K322" s="603"/>
      <c r="L322" s="643" t="s">
        <v>18513</v>
      </c>
      <c r="M322" s="632"/>
      <c r="N322" s="22"/>
    </row>
    <row r="323" spans="1:22" s="39" customFormat="1" ht="49.15" customHeight="1" outlineLevel="2" x14ac:dyDescent="0.25">
      <c r="A323" s="317" t="s">
        <v>54498</v>
      </c>
      <c r="B323" s="422" t="str">
        <f>VLOOKUP(C323,'SNP1.24+CHU192+DER12.23+FD1.24'!$A$2:$C$50000,2, FALSE)</f>
        <v xml:space="preserve">CONCRETO USINADO BOMBEAVEL, CLASSE DE RESISTENCIA C40, BRITA 0 E 1, SLUMP = 100 +/- 20 MM, COM BOMBEAMENTO (DISPONIBILIZACAO DE BOMBA), SEM O LANCAMENTO (NBR 8953)                                                                                                                                                                                                                                                                                                                                       </v>
      </c>
      <c r="C323" s="38">
        <v>34479</v>
      </c>
      <c r="D323" s="623" t="str">
        <f>VLOOKUP(C323,'SNP1.24+CHU192+DER12.23+FD1.24'!$A$2:$D$50000,3, FALSE)</f>
        <v xml:space="preserve">M3    </v>
      </c>
      <c r="E323" s="624">
        <f>[2]DETALHADO!$G$107</f>
        <v>232.14</v>
      </c>
      <c r="F323" s="625" t="str">
        <f>VLOOKUP(C323,'SNP1.24+CHU192+DER12.23+FD1.24'!$A$2:$D$50000,4, FALSE)</f>
        <v>529,25</v>
      </c>
      <c r="G323" s="424">
        <f t="shared" si="64"/>
        <v>122860.1</v>
      </c>
      <c r="H323" s="425" t="e">
        <f t="shared" si="65"/>
        <v>#REF!</v>
      </c>
      <c r="I323" s="426" t="e">
        <f t="shared" si="66"/>
        <v>#REF!</v>
      </c>
      <c r="J323" s="626" t="e">
        <f t="shared" si="67"/>
        <v>#REF!</v>
      </c>
      <c r="K323" s="603"/>
      <c r="L323" s="643" t="s">
        <v>18501</v>
      </c>
      <c r="M323" s="632"/>
      <c r="N323" s="22"/>
    </row>
    <row r="324" spans="1:22" s="39" customFormat="1" ht="45" customHeight="1" outlineLevel="2" x14ac:dyDescent="0.25">
      <c r="A324" s="317" t="s">
        <v>54499</v>
      </c>
      <c r="B324" s="422" t="str">
        <f>VLOOKUP(C324,'SNP1.24+CHU192+DER12.23+FD1.24'!$A$2:$C$50000,2, FALSE)</f>
        <v>LANÇAMENTO COM USO DE BOMBA, ADENSAMENTO E ACABAMENTO DE CONCRETO EM ESTRUTURAS. AF_02/2022</v>
      </c>
      <c r="C324" s="38" t="s">
        <v>12933</v>
      </c>
      <c r="D324" s="623" t="str">
        <f>VLOOKUP(C324,'SNP1.24+CHU192+DER12.23+FD1.24'!$A$2:$D$50000,3, FALSE)</f>
        <v>M3</v>
      </c>
      <c r="E324" s="624">
        <f>E323</f>
        <v>232.14</v>
      </c>
      <c r="F324" s="625" t="str">
        <f>VLOOKUP(C324,'SNP1.24+CHU192+DER12.23+FD1.24'!$A$2:$D$50000,4, FALSE)</f>
        <v>47,37</v>
      </c>
      <c r="G324" s="424">
        <f t="shared" si="64"/>
        <v>10996.47</v>
      </c>
      <c r="H324" s="425" t="e">
        <f t="shared" si="65"/>
        <v>#REF!</v>
      </c>
      <c r="I324" s="426" t="e">
        <f t="shared" si="66"/>
        <v>#REF!</v>
      </c>
      <c r="J324" s="626" t="e">
        <f t="shared" si="67"/>
        <v>#REF!</v>
      </c>
      <c r="K324" s="603"/>
      <c r="L324" s="643" t="s">
        <v>18514</v>
      </c>
      <c r="M324" s="632"/>
      <c r="N324" s="22"/>
    </row>
    <row r="325" spans="1:22" s="40" customFormat="1" ht="12.75" outlineLevel="1" thickBot="1" x14ac:dyDescent="0.25">
      <c r="A325" s="318"/>
      <c r="B325" s="10" t="s">
        <v>9</v>
      </c>
      <c r="C325" s="11"/>
      <c r="D325" s="12"/>
      <c r="E325" s="13"/>
      <c r="F325" s="13"/>
      <c r="G325" s="147">
        <f>SUM(G296:G300)</f>
        <v>302774.62999999995</v>
      </c>
      <c r="H325" s="148"/>
      <c r="I325" s="149"/>
      <c r="J325" s="150" t="e">
        <f>SUM(J296:J300)</f>
        <v>#REF!</v>
      </c>
      <c r="K325" s="185"/>
      <c r="L325" s="209"/>
      <c r="M325" s="204"/>
      <c r="N325" s="16"/>
      <c r="O325" s="39"/>
      <c r="P325" s="39"/>
      <c r="Q325" s="39"/>
      <c r="R325" s="39"/>
      <c r="S325" s="39"/>
      <c r="T325" s="39"/>
      <c r="U325" s="39"/>
      <c r="V325" s="39"/>
    </row>
    <row r="326" spans="1:22" s="34" customFormat="1" ht="14.45" customHeight="1" outlineLevel="1" x14ac:dyDescent="0.25">
      <c r="A326" s="319" t="s">
        <v>54500</v>
      </c>
      <c r="B326" s="627" t="s">
        <v>29416</v>
      </c>
      <c r="C326" s="628"/>
      <c r="D326" s="629"/>
      <c r="E326" s="146"/>
      <c r="F326" s="146"/>
      <c r="G326" s="5"/>
      <c r="H326" s="5"/>
      <c r="I326" s="5"/>
      <c r="J326" s="17"/>
      <c r="K326" s="145"/>
      <c r="L326" s="210"/>
      <c r="M326" s="111"/>
      <c r="N326" s="6"/>
      <c r="O326" s="39"/>
      <c r="P326" s="39"/>
      <c r="Q326" s="39"/>
      <c r="R326" s="39"/>
      <c r="S326" s="39"/>
      <c r="T326" s="39"/>
      <c r="U326" s="39"/>
      <c r="V326" s="39"/>
    </row>
    <row r="327" spans="1:22" s="39" customFormat="1" ht="39" customHeight="1" outlineLevel="2" x14ac:dyDescent="0.25">
      <c r="A327" s="317" t="s">
        <v>54501</v>
      </c>
      <c r="B327" s="422" t="str">
        <f>VLOOKUP(C327,'SNP1.24+CHU192+DER12.23+FD1.24'!$A$2:$C$50000,2, FALSE)</f>
        <v>FABRICAÇÃO, MONTAGEM E DESMONTAGEM DE FÔRMA PARA SAPATA, EM CHAPA DE MADEIRA COMPENSADA RESINADA, E=17 MM, 2 UTILIZAÇÕES. AF_01/2024</v>
      </c>
      <c r="C327" s="38" t="s">
        <v>3200</v>
      </c>
      <c r="D327" s="623" t="str">
        <f>VLOOKUP(C327,'SNP1.24+CHU192+DER12.23+FD1.24'!$A$2:$D$50000,3, FALSE)</f>
        <v>M2</v>
      </c>
      <c r="E327" s="624">
        <f>[2]DETALHADO!$G$123</f>
        <v>470.42533945356303</v>
      </c>
      <c r="F327" s="625" t="str">
        <f>VLOOKUP(C327,'SNP1.24+CHU192+DER12.23+FD1.24'!$A$2:$D$50000,4, FALSE)</f>
        <v>241,23</v>
      </c>
      <c r="G327" s="424">
        <f>ROUND(E327*F327,2)</f>
        <v>113480.7</v>
      </c>
      <c r="H327" s="425" t="e">
        <f>IF(K327="",$G$10,$G$9)</f>
        <v>#REF!</v>
      </c>
      <c r="I327" s="426" t="e">
        <f>ROUND(F327*H327+F327,2)</f>
        <v>#REF!</v>
      </c>
      <c r="J327" s="626" t="e">
        <f>ROUND(E327*I327,2)</f>
        <v>#REF!</v>
      </c>
      <c r="K327" s="603"/>
      <c r="L327" s="643" t="s">
        <v>18501</v>
      </c>
      <c r="M327" s="632"/>
      <c r="N327" s="22"/>
    </row>
    <row r="328" spans="1:22" s="39" customFormat="1" ht="39" customHeight="1" outlineLevel="2" x14ac:dyDescent="0.25">
      <c r="A328" s="317" t="s">
        <v>54502</v>
      </c>
      <c r="B328" s="422" t="str">
        <f>VLOOKUP(C328,'SNP1.24+CHU192+DER12.23+FD1.24'!$A$2:$C$50000,2, FALSE)</f>
        <v>FABRICAÇÃO, MONTAGEM E DESMONTAGEM DE FÔRMA PARA SAPATA, EM MADEIRA SERRADA, E=25 MM, 4 UTILIZAÇÕES. AF_01/2024</v>
      </c>
      <c r="C328" s="38" t="s">
        <v>3197</v>
      </c>
      <c r="D328" s="623" t="str">
        <f>VLOOKUP(C328,'SNP1.24+CHU192+DER12.23+FD1.24'!$A$2:$D$50000,3, FALSE)</f>
        <v>M2</v>
      </c>
      <c r="E328" s="624">
        <f>[2]DETALHADO!$G$124</f>
        <v>739.60637094172625</v>
      </c>
      <c r="F328" s="625" t="str">
        <f>VLOOKUP(C328,'SNP1.24+CHU192+DER12.23+FD1.24'!$A$2:$D$50000,4, FALSE)</f>
        <v>134,81</v>
      </c>
      <c r="G328" s="424">
        <f>ROUND(E328*F328,2)</f>
        <v>99706.33</v>
      </c>
      <c r="H328" s="425" t="e">
        <f>IF(K328="",$G$10,$G$9)</f>
        <v>#REF!</v>
      </c>
      <c r="I328" s="426" t="e">
        <f>ROUND(F328*H328+F328,2)</f>
        <v>#REF!</v>
      </c>
      <c r="J328" s="626" t="e">
        <f>ROUND(E328*I328,2)</f>
        <v>#REF!</v>
      </c>
      <c r="K328" s="603"/>
      <c r="L328" s="643" t="s">
        <v>18501</v>
      </c>
      <c r="M328" s="632"/>
      <c r="N328" s="22"/>
    </row>
    <row r="329" spans="1:22" s="39" customFormat="1" ht="40.15" customHeight="1" outlineLevel="2" x14ac:dyDescent="0.25">
      <c r="A329" s="317" t="s">
        <v>54503</v>
      </c>
      <c r="B329" s="422" t="str">
        <f>VLOOKUP(C329,'SNP1.24+CHU192+DER12.23+FD1.24'!$A$2:$C$50000,2, FALSE)</f>
        <v>ARMAÇÃO DE PILAR OU VIGA DE ESTRUTURA CONVENCIONAL DE CONCRETO ARMADO UTILIZANDO AÇO CA-50 DE 6,3 MM - MONTAGEM. AF_06/2022</v>
      </c>
      <c r="C329" s="38" t="s">
        <v>3224</v>
      </c>
      <c r="D329" s="623" t="str">
        <f>VLOOKUP(C329,'SNP1.24+CHU192+DER12.23+FD1.24'!$A$2:$D$50000,3, FALSE)</f>
        <v>KG</v>
      </c>
      <c r="E329" s="624">
        <f>'[2]DETALHAMENTO AÇO (2)'!$H24</f>
        <v>400</v>
      </c>
      <c r="F329" s="625" t="str">
        <f>VLOOKUP(C329,'SNP1.24+CHU192+DER12.23+FD1.24'!$A$2:$D$50000,4, FALSE)</f>
        <v>13,04</v>
      </c>
      <c r="G329" s="424">
        <f>ROUND(E329*F329,2)</f>
        <v>5216</v>
      </c>
      <c r="H329" s="425" t="e">
        <f>IF(K329="",$G$10,$G$9)</f>
        <v>#REF!</v>
      </c>
      <c r="I329" s="426" t="e">
        <f>ROUND(F329*H329+F329,2)</f>
        <v>#REF!</v>
      </c>
      <c r="J329" s="626" t="e">
        <f>ROUND(E329*I329,2)</f>
        <v>#REF!</v>
      </c>
      <c r="K329" s="603"/>
      <c r="L329" s="643" t="s">
        <v>18513</v>
      </c>
      <c r="M329" s="632"/>
      <c r="N329" s="22"/>
    </row>
    <row r="330" spans="1:22" s="39" customFormat="1" ht="36" outlineLevel="2" x14ac:dyDescent="0.25">
      <c r="A330" s="317" t="s">
        <v>54504</v>
      </c>
      <c r="B330" s="422" t="str">
        <f>VLOOKUP(C330,'SNP1.24+CHU192+DER12.23+FD1.24'!$A$2:$C$50000,2, FALSE)</f>
        <v>ARMAÇÃO DE PILAR OU VIGA DE ESTRUTURA CONVENCIONAL DE CONCRETO ARMADO UTILIZANDO AÇO CA-50 DE 8,0 MM - MONTAGEM. AF_06/2022</v>
      </c>
      <c r="C330" s="38" t="s">
        <v>3225</v>
      </c>
      <c r="D330" s="623" t="str">
        <f>VLOOKUP(C330,'SNP1.24+CHU192+DER12.23+FD1.24'!$A$2:$D$50000,3, FALSE)</f>
        <v>KG</v>
      </c>
      <c r="E330" s="624">
        <f>'[2]DETALHAMENTO AÇO (2)'!$H25</f>
        <v>4100</v>
      </c>
      <c r="F330" s="625" t="str">
        <f>VLOOKUP(C330,'SNP1.24+CHU192+DER12.23+FD1.24'!$A$2:$D$50000,4, FALSE)</f>
        <v>12,11</v>
      </c>
      <c r="G330" s="424">
        <f>ROUND(E330*F330,2)</f>
        <v>49651</v>
      </c>
      <c r="H330" s="425" t="e">
        <f>IF(K330="",$G$10,$G$9)</f>
        <v>#REF!</v>
      </c>
      <c r="I330" s="426" t="e">
        <f>ROUND(F330*H330+F330,2)</f>
        <v>#REF!</v>
      </c>
      <c r="J330" s="626" t="e">
        <f>ROUND(E330*I330,2)</f>
        <v>#REF!</v>
      </c>
      <c r="K330" s="603"/>
      <c r="L330" s="643" t="s">
        <v>18513</v>
      </c>
      <c r="M330" s="632"/>
      <c r="N330" s="22"/>
    </row>
    <row r="331" spans="1:22" s="39" customFormat="1" ht="40.15" customHeight="1" outlineLevel="2" x14ac:dyDescent="0.25">
      <c r="A331" s="317" t="s">
        <v>54505</v>
      </c>
      <c r="B331" s="422" t="str">
        <f>VLOOKUP(C331,'SNP1.24+CHU192+DER12.23+FD1.24'!$A$2:$C$50000,2, FALSE)</f>
        <v>ARMAÇÃO DE PILAR OU VIGA DE ESTRUTURA CONVENCIONAL DE CONCRETO ARMADO UTILIZANDO AÇO CA-50 DE 10,0 MM - MONTAGEM. AF_06/2022</v>
      </c>
      <c r="C331" s="38" t="s">
        <v>3226</v>
      </c>
      <c r="D331" s="623" t="str">
        <f>VLOOKUP(C331,'SNP1.24+CHU192+DER12.23+FD1.24'!$A$2:$D$50000,3, FALSE)</f>
        <v>KG</v>
      </c>
      <c r="E331" s="624">
        <f>'[2]DETALHAMENTO AÇO (2)'!$H26</f>
        <v>200</v>
      </c>
      <c r="F331" s="625" t="str">
        <f>VLOOKUP(C331,'SNP1.24+CHU192+DER12.23+FD1.24'!$A$2:$D$50000,4, FALSE)</f>
        <v>10,72</v>
      </c>
      <c r="G331" s="424">
        <f t="shared" ref="G331:G336" si="68">ROUND(E331*F331,2)</f>
        <v>2144</v>
      </c>
      <c r="H331" s="425" t="e">
        <f t="shared" ref="H331:H336" si="69">IF(K331="",$G$10,$G$9)</f>
        <v>#REF!</v>
      </c>
      <c r="I331" s="426" t="e">
        <f t="shared" ref="I331:I336" si="70">ROUND(F331*H331+F331,2)</f>
        <v>#REF!</v>
      </c>
      <c r="J331" s="626" t="e">
        <f t="shared" ref="J331:J336" si="71">ROUND(E331*I331,2)</f>
        <v>#REF!</v>
      </c>
      <c r="K331" s="603"/>
      <c r="L331" s="643" t="s">
        <v>18513</v>
      </c>
      <c r="M331" s="632"/>
      <c r="N331" s="22"/>
    </row>
    <row r="332" spans="1:22" s="39" customFormat="1" ht="36" outlineLevel="2" x14ac:dyDescent="0.25">
      <c r="A332" s="317" t="s">
        <v>54506</v>
      </c>
      <c r="B332" s="422" t="str">
        <f>VLOOKUP(C332,'SNP1.24+CHU192+DER12.23+FD1.24'!$A$2:$C$50000,2, FALSE)</f>
        <v>ARMAÇÃO DE PILAR OU VIGA DE ESTRUTURA CONVENCIONAL DE CONCRETO ARMADO UTILIZANDO AÇO CA-50 DE 12,5 MM - MONTAGEM. AF_06/2022</v>
      </c>
      <c r="C332" s="38" t="s">
        <v>3227</v>
      </c>
      <c r="D332" s="623" t="str">
        <f>VLOOKUP(C332,'SNP1.24+CHU192+DER12.23+FD1.24'!$A$2:$D$50000,3, FALSE)</f>
        <v>KG</v>
      </c>
      <c r="E332" s="624">
        <f>'[2]DETALHAMENTO AÇO (2)'!$H27</f>
        <v>0</v>
      </c>
      <c r="F332" s="625" t="str">
        <f>VLOOKUP(C332,'SNP1.24+CHU192+DER12.23+FD1.24'!$A$2:$D$50000,4, FALSE)</f>
        <v>8,97</v>
      </c>
      <c r="G332" s="424">
        <f t="shared" si="68"/>
        <v>0</v>
      </c>
      <c r="H332" s="425" t="e">
        <f t="shared" si="69"/>
        <v>#REF!</v>
      </c>
      <c r="I332" s="426" t="e">
        <f t="shared" si="70"/>
        <v>#REF!</v>
      </c>
      <c r="J332" s="626" t="e">
        <f t="shared" si="71"/>
        <v>#REF!</v>
      </c>
      <c r="K332" s="603"/>
      <c r="L332" s="643" t="s">
        <v>18513</v>
      </c>
      <c r="M332" s="632"/>
      <c r="N332" s="22"/>
    </row>
    <row r="333" spans="1:22" s="39" customFormat="1" ht="36" outlineLevel="2" x14ac:dyDescent="0.25">
      <c r="A333" s="317" t="s">
        <v>54507</v>
      </c>
      <c r="B333" s="422" t="str">
        <f>VLOOKUP(C333,'SNP1.24+CHU192+DER12.23+FD1.24'!$A$2:$C$50000,2, FALSE)</f>
        <v>ARMAÇÃO DE PILAR OU VIGA DE ESTRUTURA CONVENCIONAL DE CONCRETO ARMADO UTILIZANDO AÇO CA-50 DE 16,0 MM - MONTAGEM. AF_06/2022</v>
      </c>
      <c r="C333" s="38" t="s">
        <v>3228</v>
      </c>
      <c r="D333" s="623" t="str">
        <f>VLOOKUP(C333,'SNP1.24+CHU192+DER12.23+FD1.24'!$A$2:$D$50000,3, FALSE)</f>
        <v>KG</v>
      </c>
      <c r="E333" s="624">
        <f>'[2]DETALHAMENTO AÇO (2)'!$H28</f>
        <v>9200</v>
      </c>
      <c r="F333" s="625" t="str">
        <f>VLOOKUP(C333,'SNP1.24+CHU192+DER12.23+FD1.24'!$A$2:$D$50000,4, FALSE)</f>
        <v>8,64</v>
      </c>
      <c r="G333" s="424">
        <f t="shared" si="68"/>
        <v>79488</v>
      </c>
      <c r="H333" s="425" t="e">
        <f t="shared" si="69"/>
        <v>#REF!</v>
      </c>
      <c r="I333" s="426" t="e">
        <f t="shared" si="70"/>
        <v>#REF!</v>
      </c>
      <c r="J333" s="626" t="e">
        <f t="shared" si="71"/>
        <v>#REF!</v>
      </c>
      <c r="K333" s="603"/>
      <c r="L333" s="643" t="s">
        <v>18513</v>
      </c>
      <c r="M333" s="632"/>
      <c r="N333" s="22"/>
    </row>
    <row r="334" spans="1:22" s="39" customFormat="1" ht="49.15" customHeight="1" outlineLevel="2" x14ac:dyDescent="0.25">
      <c r="A334" s="317" t="s">
        <v>54508</v>
      </c>
      <c r="B334" s="422" t="str">
        <f>VLOOKUP(C334,'SNP1.24+CHU192+DER12.23+FD1.24'!$A$2:$C$50000,2, FALSE)</f>
        <v xml:space="preserve">CONCRETO USINADO BOMBEAVEL, CLASSE DE RESISTENCIA C40, BRITA 0 E 1, SLUMP = 100 +/- 20 MM, COM BOMBEAMENTO (DISPONIBILIZACAO DE BOMBA), SEM O LANCAMENTO (NBR 8953)                                                                                                                                                                                                                                                                                                                                       </v>
      </c>
      <c r="C334" s="38">
        <v>34479</v>
      </c>
      <c r="D334" s="623" t="str">
        <f>VLOOKUP(C334,'SNP1.24+CHU192+DER12.23+FD1.24'!$A$2:$D$50000,3, FALSE)</f>
        <v xml:space="preserve">M3    </v>
      </c>
      <c r="E334" s="624">
        <f>[2]DETALHADO!$G$122</f>
        <v>171.3</v>
      </c>
      <c r="F334" s="625" t="str">
        <f>VLOOKUP(C334,'SNP1.24+CHU192+DER12.23+FD1.24'!$A$2:$D$50000,4, FALSE)</f>
        <v>529,25</v>
      </c>
      <c r="G334" s="424">
        <f t="shared" si="68"/>
        <v>90660.53</v>
      </c>
      <c r="H334" s="425" t="e">
        <f t="shared" si="69"/>
        <v>#REF!</v>
      </c>
      <c r="I334" s="426" t="e">
        <f t="shared" si="70"/>
        <v>#REF!</v>
      </c>
      <c r="J334" s="626" t="e">
        <f t="shared" si="71"/>
        <v>#REF!</v>
      </c>
      <c r="K334" s="603"/>
      <c r="L334" s="643" t="s">
        <v>18501</v>
      </c>
      <c r="M334" s="632"/>
      <c r="N334" s="22"/>
    </row>
    <row r="335" spans="1:22" s="39" customFormat="1" ht="54" customHeight="1" outlineLevel="2" x14ac:dyDescent="0.25">
      <c r="A335" s="317" t="s">
        <v>54509</v>
      </c>
      <c r="B335" s="422" t="str">
        <f>VLOOKUP(C335,'SNP1.24+CHU192+DER12.23+FD1.24'!$A$2:$C$50000,2, FALSE)</f>
        <v>GUINDASTE HIDRÁULICO AUTOPROPELIDO, COM LANÇA TELESCÓPICA 28,80 M, CAPACIDADE MÁXIMA 30 T, POTÊNCIA 97 KW, TRAÇÃO 4 X 4 - MATERIAIS NA OPERAÇÃO. AF_11/2014</v>
      </c>
      <c r="C335" s="38" t="s">
        <v>2290</v>
      </c>
      <c r="D335" s="623" t="str">
        <f>VLOOKUP(C335,'SNP1.24+CHU192+DER12.23+FD1.24'!$A$2:$D$50000,3, FALSE)</f>
        <v>H</v>
      </c>
      <c r="E335" s="624">
        <f>[3]Canal!$K$9</f>
        <v>50</v>
      </c>
      <c r="F335" s="625" t="str">
        <f>VLOOKUP(C335,'SNP1.24+CHU192+DER12.23+FD1.24'!$A$2:$D$50000,4, FALSE)</f>
        <v>28,46</v>
      </c>
      <c r="G335" s="424">
        <f t="shared" si="68"/>
        <v>1423</v>
      </c>
      <c r="H335" s="425" t="e">
        <f t="shared" si="69"/>
        <v>#REF!</v>
      </c>
      <c r="I335" s="426" t="e">
        <f t="shared" si="70"/>
        <v>#REF!</v>
      </c>
      <c r="J335" s="626" t="e">
        <f t="shared" si="71"/>
        <v>#REF!</v>
      </c>
      <c r="K335" s="603"/>
      <c r="L335" s="643" t="s">
        <v>29444</v>
      </c>
      <c r="M335" s="632"/>
      <c r="N335" s="22"/>
    </row>
    <row r="336" spans="1:22" s="39" customFormat="1" ht="36" customHeight="1" outlineLevel="2" x14ac:dyDescent="0.25">
      <c r="A336" s="317" t="s">
        <v>54510</v>
      </c>
      <c r="B336" s="422" t="str">
        <f>VLOOKUP(C336,'SNP1.24+CHU192+DER12.23+FD1.24'!$A$2:$C$50000,2, FALSE)</f>
        <v>OPERADOR DE GUINDASTE COM ENCARGOS COMPLEMENTARES</v>
      </c>
      <c r="C336" s="38" t="s">
        <v>6121</v>
      </c>
      <c r="D336" s="623" t="str">
        <f>VLOOKUP(C336,'SNP1.24+CHU192+DER12.23+FD1.24'!$A$2:$D$50000,3, FALSE)</f>
        <v>H</v>
      </c>
      <c r="E336" s="624">
        <f>E335</f>
        <v>50</v>
      </c>
      <c r="F336" s="625" t="str">
        <f>VLOOKUP(C336,'SNP1.24+CHU192+DER12.23+FD1.24'!$A$2:$D$50000,4, FALSE)</f>
        <v>25,86</v>
      </c>
      <c r="G336" s="424">
        <f t="shared" si="68"/>
        <v>1293</v>
      </c>
      <c r="H336" s="425" t="e">
        <f t="shared" si="69"/>
        <v>#REF!</v>
      </c>
      <c r="I336" s="426" t="e">
        <f t="shared" si="70"/>
        <v>#REF!</v>
      </c>
      <c r="J336" s="626" t="e">
        <f t="shared" si="71"/>
        <v>#REF!</v>
      </c>
      <c r="K336" s="603"/>
      <c r="L336" s="643" t="s">
        <v>29444</v>
      </c>
      <c r="M336" s="632"/>
      <c r="N336" s="22"/>
    </row>
    <row r="337" spans="1:22" s="40" customFormat="1" ht="12.75" outlineLevel="1" thickBot="1" x14ac:dyDescent="0.25">
      <c r="A337" s="318"/>
      <c r="B337" s="10" t="s">
        <v>9</v>
      </c>
      <c r="C337" s="11"/>
      <c r="D337" s="12"/>
      <c r="E337" s="13"/>
      <c r="F337" s="13"/>
      <c r="G337" s="147">
        <f>SUM(G323:G324)</f>
        <v>133856.57</v>
      </c>
      <c r="H337" s="148"/>
      <c r="I337" s="149"/>
      <c r="J337" s="150" t="e">
        <f>SUM(J323:J324)</f>
        <v>#REF!</v>
      </c>
      <c r="K337" s="185"/>
      <c r="L337" s="209"/>
      <c r="M337" s="204"/>
      <c r="N337" s="16"/>
      <c r="O337" s="39"/>
      <c r="P337" s="39"/>
      <c r="Q337" s="39"/>
      <c r="R337" s="39"/>
      <c r="S337" s="39"/>
      <c r="T337" s="39"/>
      <c r="U337" s="39"/>
      <c r="V337" s="39"/>
    </row>
    <row r="338" spans="1:22" s="33" customFormat="1" ht="17.45" customHeight="1" thickBot="1" x14ac:dyDescent="0.3">
      <c r="A338" s="315">
        <v>7</v>
      </c>
      <c r="B338" s="245" t="s">
        <v>29481</v>
      </c>
      <c r="C338" s="29"/>
      <c r="D338" s="2"/>
      <c r="E338" s="462"/>
      <c r="F338" s="2"/>
      <c r="G338" s="30">
        <f>G375+G1426+G1430</f>
        <v>379843.52</v>
      </c>
      <c r="H338" s="2"/>
      <c r="I338" s="2"/>
      <c r="J338" s="31" t="e">
        <f>J375+J1426+J1430</f>
        <v>#REF!</v>
      </c>
      <c r="K338" s="186"/>
      <c r="L338" s="15"/>
      <c r="M338" s="23"/>
      <c r="N338" s="15"/>
      <c r="O338" s="39"/>
      <c r="P338" s="39"/>
      <c r="Q338" s="39"/>
      <c r="R338" s="39"/>
      <c r="S338" s="39"/>
      <c r="T338" s="39"/>
      <c r="U338" s="39"/>
      <c r="V338" s="39"/>
    </row>
    <row r="339" spans="1:22" s="34" customFormat="1" outlineLevel="1" x14ac:dyDescent="0.25">
      <c r="A339" s="319" t="s">
        <v>18603</v>
      </c>
      <c r="B339" s="627" t="s">
        <v>18502</v>
      </c>
      <c r="C339" s="628"/>
      <c r="D339" s="629"/>
      <c r="E339" s="146"/>
      <c r="F339" s="146"/>
      <c r="G339" s="5"/>
      <c r="H339" s="5"/>
      <c r="I339" s="5"/>
      <c r="J339" s="17"/>
      <c r="K339" s="145"/>
      <c r="L339" s="210"/>
      <c r="M339" s="111"/>
      <c r="N339" s="6"/>
      <c r="O339" s="39"/>
      <c r="P339" s="39"/>
      <c r="Q339" s="39"/>
      <c r="R339" s="39"/>
      <c r="S339" s="39"/>
      <c r="T339" s="39"/>
      <c r="U339" s="39"/>
      <c r="V339" s="39"/>
    </row>
    <row r="340" spans="1:22" s="39" customFormat="1" ht="42" customHeight="1" outlineLevel="2" x14ac:dyDescent="0.25">
      <c r="A340" s="317" t="s">
        <v>18604</v>
      </c>
      <c r="B340" s="422" t="str">
        <f>VLOOKUP(C340,'SNP1.24+CHU192+DER12.23+FD1.24'!$A$2:$C$50000,2, FALSE)</f>
        <v>DEMOLIÇÃO DE LAJES, EM CONCRETO ARMADO, DE FORMA MECANIZADA COM MARTELETE, SEM REAPROVEITAMENTO. AF_09/2023</v>
      </c>
      <c r="C340" s="38" t="s">
        <v>5956</v>
      </c>
      <c r="D340" s="623" t="str">
        <f>VLOOKUP(C340,'SNP1.24+CHU192+DER12.23+FD1.24'!$A$2:$D$50000,3, FALSE)</f>
        <v>M3</v>
      </c>
      <c r="E340" s="624">
        <f>[2]DETALHADO!$G$141</f>
        <v>605.92883199999994</v>
      </c>
      <c r="F340" s="625" t="str">
        <f>VLOOKUP(C340,'SNP1.24+CHU192+DER12.23+FD1.24'!$A$2:$D$50000,4, FALSE)</f>
        <v>90,11</v>
      </c>
      <c r="G340" s="424">
        <f>ROUND(E340*F340,2)</f>
        <v>54600.25</v>
      </c>
      <c r="H340" s="425" t="e">
        <f>IF(K340="",$G$10,$G$9)</f>
        <v>#REF!</v>
      </c>
      <c r="I340" s="426" t="e">
        <f>ROUND(F340*H340+F340,2)</f>
        <v>#REF!</v>
      </c>
      <c r="J340" s="626" t="e">
        <f>ROUND(E340*I340,2)</f>
        <v>#REF!</v>
      </c>
      <c r="K340" s="603"/>
      <c r="L340" s="643" t="s">
        <v>29437</v>
      </c>
      <c r="M340" s="632"/>
      <c r="N340" s="22"/>
    </row>
    <row r="341" spans="1:22" s="39" customFormat="1" ht="50.45" customHeight="1" outlineLevel="2" x14ac:dyDescent="0.25">
      <c r="A341" s="317" t="s">
        <v>18605</v>
      </c>
      <c r="B341" s="422" t="str">
        <f>VLOOKUP(C341,'SNP1.24+CHU192+DER12.23+FD1.24'!$A$2:$C$50000,2, FALSE)</f>
        <v>CARGA, MANOBRA E DESCARGA DE ENTULHO EM CAMINHÃO BASCULANTE 10 M³ - CARGA COM ESCAVADEIRA HIDRÁULICA  (CAÇAMBA DE 0,80 M³ / 111 HP) E DESCARGA LIVRE (UNIDADE: M3). AF_07/2020</v>
      </c>
      <c r="C341" s="38" t="s">
        <v>11391</v>
      </c>
      <c r="D341" s="623" t="str">
        <f>VLOOKUP(C341,'SNP1.24+CHU192+DER12.23+FD1.24'!$A$2:$D$50000,3, FALSE)</f>
        <v>M3</v>
      </c>
      <c r="E341" s="624">
        <f>E340*1.25</f>
        <v>757.41103999999996</v>
      </c>
      <c r="F341" s="625" t="str">
        <f>VLOOKUP(C341,'SNP1.24+CHU192+DER12.23+FD1.24'!$A$2:$D$50000,4, FALSE)</f>
        <v>9,05</v>
      </c>
      <c r="G341" s="424">
        <f>ROUND(E341*F341,2)</f>
        <v>6854.57</v>
      </c>
      <c r="H341" s="425" t="e">
        <f>IF(K341="",$G$10,$G$9)</f>
        <v>#REF!</v>
      </c>
      <c r="I341" s="426" t="e">
        <f>ROUND(F341*H341+F341,2)</f>
        <v>#REF!</v>
      </c>
      <c r="J341" s="626" t="e">
        <f>ROUND(E341*I341,2)</f>
        <v>#REF!</v>
      </c>
      <c r="K341" s="603"/>
      <c r="L341" s="643" t="s">
        <v>18504</v>
      </c>
      <c r="M341" s="632"/>
      <c r="N341" s="22"/>
    </row>
    <row r="342" spans="1:22" s="39" customFormat="1" ht="38.450000000000003" customHeight="1" outlineLevel="2" x14ac:dyDescent="0.25">
      <c r="A342" s="317" t="s">
        <v>18606</v>
      </c>
      <c r="B342" s="422" t="str">
        <f>VLOOKUP(C342,'SNP1.24+CHU192+DER12.23+FD1.24'!$A$2:$C$50000,2, FALSE)</f>
        <v>TRANSPORTE COM CAMINHÃO BASCULANTE DE 10 M³, EM VIA URBANA PAVIMENTADA, DMT ATÉ 30 KM (UNIDADE: M3XKM). AF_07/2020</v>
      </c>
      <c r="C342" s="38" t="s">
        <v>6023</v>
      </c>
      <c r="D342" s="623" t="str">
        <f>VLOOKUP(C342,'SNP1.24+CHU192+DER12.23+FD1.24'!$A$2:$D$50000,3, FALSE)</f>
        <v>M3XKM</v>
      </c>
      <c r="E342" s="624">
        <f>E341*$D$8</f>
        <v>7354.4611984000003</v>
      </c>
      <c r="F342" s="625" t="str">
        <f>VLOOKUP(C342,'SNP1.24+CHU192+DER12.23+FD1.24'!$A$2:$D$50000,4, FALSE)</f>
        <v>2,49</v>
      </c>
      <c r="G342" s="424">
        <f>ROUND(E342*F342,2)</f>
        <v>18312.61</v>
      </c>
      <c r="H342" s="425" t="e">
        <f>IF(K342="",$G$10,$G$9)</f>
        <v>#REF!</v>
      </c>
      <c r="I342" s="426" t="e">
        <f>ROUND(F342*H342+F342,2)</f>
        <v>#REF!</v>
      </c>
      <c r="J342" s="626" t="e">
        <f>ROUND(E342*I342,2)</f>
        <v>#REF!</v>
      </c>
      <c r="K342" s="603"/>
      <c r="L342" s="643" t="s">
        <v>29438</v>
      </c>
      <c r="M342" s="632"/>
      <c r="N342" s="22"/>
    </row>
    <row r="343" spans="1:22" s="39" customFormat="1" ht="24" outlineLevel="2" x14ac:dyDescent="0.25">
      <c r="A343" s="317" t="s">
        <v>18607</v>
      </c>
      <c r="B343" s="422" t="str">
        <f>VLOOKUP(C343,'SNP1.24+CHU192+DER12.23+FD1.24'!$A$2:$C$50000,2, FALSE)</f>
        <v>ESPALHAMENTO DE MATERIAL COM TRATOR DE ESTEIRAS. AF_11/2019</v>
      </c>
      <c r="C343" s="38" t="s">
        <v>7366</v>
      </c>
      <c r="D343" s="623" t="str">
        <f>VLOOKUP(C343,'SNP1.24+CHU192+DER12.23+FD1.24'!$A$2:$D$50000,3, FALSE)</f>
        <v>M3</v>
      </c>
      <c r="E343" s="624">
        <f>E341</f>
        <v>757.41103999999996</v>
      </c>
      <c r="F343" s="625" t="str">
        <f>VLOOKUP(C343,'SNP1.24+CHU192+DER12.23+FD1.24'!$A$2:$D$50000,4, FALSE)</f>
        <v>1,45</v>
      </c>
      <c r="G343" s="424">
        <f>ROUND(E343*F343,2)</f>
        <v>1098.25</v>
      </c>
      <c r="H343" s="425" t="e">
        <f>IF(K343="",$G$10,$G$9)</f>
        <v>#REF!</v>
      </c>
      <c r="I343" s="426" t="e">
        <f>ROUND(F343*H343+F343,2)</f>
        <v>#REF!</v>
      </c>
      <c r="J343" s="626" t="e">
        <f>ROUND(E343*I343,2)</f>
        <v>#REF!</v>
      </c>
      <c r="K343" s="603"/>
      <c r="L343" s="643" t="s">
        <v>11833</v>
      </c>
      <c r="M343" s="632"/>
      <c r="N343" s="22"/>
    </row>
    <row r="344" spans="1:22" s="40" customFormat="1" ht="12.75" outlineLevel="1" thickBot="1" x14ac:dyDescent="0.25">
      <c r="A344" s="318"/>
      <c r="B344" s="10" t="s">
        <v>9</v>
      </c>
      <c r="C344" s="11"/>
      <c r="D344" s="12"/>
      <c r="E344" s="13"/>
      <c r="F344" s="13"/>
      <c r="G344" s="147">
        <f>SUM(G340:G343)</f>
        <v>80865.679999999993</v>
      </c>
      <c r="H344" s="148"/>
      <c r="I344" s="149"/>
      <c r="J344" s="150" t="e">
        <f>SUM(J340:J343)</f>
        <v>#REF!</v>
      </c>
      <c r="K344" s="185"/>
      <c r="L344" s="209"/>
      <c r="M344" s="204"/>
      <c r="N344" s="16"/>
      <c r="O344" s="39"/>
      <c r="P344" s="39"/>
      <c r="Q344" s="39"/>
      <c r="R344" s="39"/>
      <c r="S344" s="39"/>
      <c r="T344" s="39"/>
      <c r="U344" s="39"/>
      <c r="V344" s="39"/>
    </row>
    <row r="345" spans="1:22" s="34" customFormat="1" ht="14.45" customHeight="1" outlineLevel="1" x14ac:dyDescent="0.25">
      <c r="A345" s="319" t="s">
        <v>18614</v>
      </c>
      <c r="B345" s="627" t="s">
        <v>29414</v>
      </c>
      <c r="C345" s="628"/>
      <c r="D345" s="629"/>
      <c r="E345" s="146"/>
      <c r="F345" s="146"/>
      <c r="G345" s="5"/>
      <c r="H345" s="5"/>
      <c r="I345" s="5"/>
      <c r="J345" s="17"/>
      <c r="K345" s="145"/>
      <c r="L345" s="210"/>
      <c r="M345" s="111"/>
      <c r="N345" s="6"/>
      <c r="O345" s="39"/>
      <c r="P345" s="39"/>
      <c r="Q345" s="39"/>
      <c r="R345" s="39"/>
      <c r="S345" s="39"/>
      <c r="T345" s="39"/>
      <c r="U345" s="39"/>
      <c r="V345" s="39"/>
    </row>
    <row r="346" spans="1:22" s="39" customFormat="1" ht="60" outlineLevel="2" x14ac:dyDescent="0.25">
      <c r="A346" s="317" t="s">
        <v>18615</v>
      </c>
      <c r="B346" s="422" t="str">
        <f>VLOOKUP(C346,'SNP1.24+CHU192+DER12.23+FD1.24'!$A$2:$C$50000,2, FALSE)</f>
        <v>ESCAVAÇÃO MECANIZADA DE VALA COM PROF. ATÉ 1,5 M (MÉDIA MONTANTE E JUSANTE/UMA COMPOSIÇÃO POR TRECHO), ESCAVADEIRA (0,8 M3), LARG. DE 1,5 M A 2,5 M, EM SOLO DE 2A CATEGORIA, EM LOCAIS COM ALTO NÍVEL DE INTERFERÊNCIA. AF_02/2021</v>
      </c>
      <c r="C346" s="38" t="s">
        <v>10825</v>
      </c>
      <c r="D346" s="623" t="str">
        <f>VLOOKUP(C346,'SNP1.24+CHU192+DER12.23+FD1.24'!$A$2:$D$50000,3, FALSE)</f>
        <v>M3</v>
      </c>
      <c r="E346" s="624">
        <f>[2]DETALHADO!$G$134</f>
        <v>7503.0798405300011</v>
      </c>
      <c r="F346" s="625" t="str">
        <f>VLOOKUP(C346,'SNP1.24+CHU192+DER12.23+FD1.24'!$A$2:$D$50000,4, FALSE)</f>
        <v>14,60</v>
      </c>
      <c r="G346" s="424">
        <f>ROUND(E346*F346,2)</f>
        <v>109544.97</v>
      </c>
      <c r="H346" s="425" t="e">
        <f>IF(K346="",$G$10,$G$9)</f>
        <v>#REF!</v>
      </c>
      <c r="I346" s="426" t="e">
        <f>ROUND(F346*H346+F346,2)</f>
        <v>#REF!</v>
      </c>
      <c r="J346" s="626" t="e">
        <f>ROUND(E346*I346,2)</f>
        <v>#REF!</v>
      </c>
      <c r="K346" s="603"/>
      <c r="L346" s="643" t="s">
        <v>29439</v>
      </c>
      <c r="M346" s="632"/>
      <c r="N346" s="22"/>
    </row>
    <row r="347" spans="1:22" s="39" customFormat="1" ht="37.9" customHeight="1" outlineLevel="2" x14ac:dyDescent="0.25">
      <c r="A347" s="317" t="s">
        <v>18616</v>
      </c>
      <c r="B347" s="422" t="str">
        <f>VLOOKUP(C347,'SNP1.24+CHU192+DER12.23+FD1.24'!$A$2:$C$50000,2, FALSE)</f>
        <v>REATERRO MECANIZADO DE VALA COM MINICARREGADEIRA, COM COMPACTADOR DE SOLOS DE PERCUSSÃO. AF_08/2023</v>
      </c>
      <c r="C347" s="38" t="s">
        <v>18240</v>
      </c>
      <c r="D347" s="623" t="str">
        <f>VLOOKUP(C347,'SNP1.24+CHU192+DER12.23+FD1.24'!$A$2:$D$50000,3, FALSE)</f>
        <v>M3</v>
      </c>
      <c r="E347" s="624">
        <f>[2]DETALHADO!$G$130</f>
        <v>2573.9777124900002</v>
      </c>
      <c r="F347" s="625" t="str">
        <f>VLOOKUP(C347,'SNP1.24+CHU192+DER12.23+FD1.24'!$A$2:$D$50000,4, FALSE)</f>
        <v>26,91</v>
      </c>
      <c r="G347" s="424">
        <f>ROUND(E347*F347,2)</f>
        <v>69265.740000000005</v>
      </c>
      <c r="H347" s="425" t="e">
        <f>IF(K347="",$G$10,$G$9)</f>
        <v>#REF!</v>
      </c>
      <c r="I347" s="426" t="e">
        <f>ROUND(F347*H347+F347,2)</f>
        <v>#REF!</v>
      </c>
      <c r="J347" s="626" t="e">
        <f>ROUND(E347*I347,2)</f>
        <v>#REF!</v>
      </c>
      <c r="K347" s="603"/>
      <c r="L347" s="643" t="s">
        <v>18501</v>
      </c>
      <c r="M347" s="632"/>
      <c r="N347" s="22"/>
    </row>
    <row r="348" spans="1:22" s="39" customFormat="1" ht="49.9" customHeight="1" outlineLevel="2" x14ac:dyDescent="0.25">
      <c r="A348" s="317" t="s">
        <v>18617</v>
      </c>
      <c r="B348" s="422" t="str">
        <f>VLOOKUP(C348,'SNP1.24+CHU192+DER12.23+FD1.24'!$A$2:$C$50000,2, FALSE)</f>
        <v>CARGA, MANOBRA E DESCARGA DE SOLOS E MATERIAIS GRANULARES EM CAMINHÃO BASCULANTE 10 M³ - CARGA COM ESCAVADEIRA HIDRÁULICA (CAÇAMBA DE 1,20 M³ / 155 HP) E DESCARGA LIVRE (UNIDADE: M3). AF_07/2020</v>
      </c>
      <c r="C348" s="38" t="s">
        <v>11383</v>
      </c>
      <c r="D348" s="623" t="str">
        <f>VLOOKUP(C348,'SNP1.24+CHU192+DER12.23+FD1.24'!$A$2:$D$50000,3, FALSE)</f>
        <v>M3</v>
      </c>
      <c r="E348" s="624">
        <f>((E346)-E347)*1.25</f>
        <v>6161.3776600500014</v>
      </c>
      <c r="F348" s="625" t="str">
        <f>VLOOKUP(C348,'SNP1.24+CHU192+DER12.23+FD1.24'!$A$2:$D$50000,4, FALSE)</f>
        <v>7,00</v>
      </c>
      <c r="G348" s="424">
        <f>ROUND(E348*F348,2)</f>
        <v>43129.64</v>
      </c>
      <c r="H348" s="425" t="e">
        <f>IF(K348="",$G$10,$G$9)</f>
        <v>#REF!</v>
      </c>
      <c r="I348" s="426" t="e">
        <f>ROUND(F348*H348+F348,2)</f>
        <v>#REF!</v>
      </c>
      <c r="J348" s="626" t="e">
        <f>ROUND(E348*I348,2)</f>
        <v>#REF!</v>
      </c>
      <c r="K348" s="603"/>
      <c r="L348" s="643" t="s">
        <v>18520</v>
      </c>
      <c r="M348" s="632"/>
      <c r="N348" s="22"/>
    </row>
    <row r="349" spans="1:22" s="39" customFormat="1" ht="42.6" customHeight="1" outlineLevel="2" x14ac:dyDescent="0.25">
      <c r="A349" s="317" t="s">
        <v>18618</v>
      </c>
      <c r="B349" s="422" t="str">
        <f>VLOOKUP(C349,'SNP1.24+CHU192+DER12.23+FD1.24'!$A$2:$C$50000,2, FALSE)</f>
        <v>TRANSPORTE COM CAMINHÃO BASCULANTE DE 10 M³, EM VIA URBANA PAVIMENTADA, DMT ATÉ 30 KM (UNIDADE: M3XKM). AF_07/2020</v>
      </c>
      <c r="C349" s="38" t="s">
        <v>6023</v>
      </c>
      <c r="D349" s="623" t="str">
        <f>VLOOKUP(C349,'SNP1.24+CHU192+DER12.23+FD1.24'!$A$2:$D$50000,3, FALSE)</f>
        <v>M3XKM</v>
      </c>
      <c r="E349" s="624">
        <f>E348*$D$8</f>
        <v>59826.977079085518</v>
      </c>
      <c r="F349" s="625" t="str">
        <f>VLOOKUP(C349,'SNP1.24+CHU192+DER12.23+FD1.24'!$A$2:$D$50000,4, FALSE)</f>
        <v>2,49</v>
      </c>
      <c r="G349" s="424">
        <f>ROUND(E349*F349,2)</f>
        <v>148969.17000000001</v>
      </c>
      <c r="H349" s="425" t="e">
        <f>IF(K349="",$G$10,$G$9)</f>
        <v>#REF!</v>
      </c>
      <c r="I349" s="426" t="e">
        <f>ROUND(F349*H349+F349,2)</f>
        <v>#REF!</v>
      </c>
      <c r="J349" s="626" t="e">
        <f>ROUND(E349*I349,2)</f>
        <v>#REF!</v>
      </c>
      <c r="K349" s="603"/>
      <c r="L349" s="643" t="s">
        <v>29438</v>
      </c>
      <c r="M349" s="632"/>
      <c r="N349" s="22"/>
    </row>
    <row r="350" spans="1:22" s="39" customFormat="1" ht="28.9" customHeight="1" outlineLevel="2" x14ac:dyDescent="0.25">
      <c r="A350" s="317" t="s">
        <v>18619</v>
      </c>
      <c r="B350" s="422" t="str">
        <f>VLOOKUP(C350,'SNP1.24+CHU192+DER12.23+FD1.24'!$A$2:$C$50000,2, FALSE)</f>
        <v>ESPALHAMENTO DE MATERIAL COM TRATOR DE ESTEIRAS. AF_11/2019</v>
      </c>
      <c r="C350" s="38" t="s">
        <v>7366</v>
      </c>
      <c r="D350" s="623" t="str">
        <f>VLOOKUP(C350,'SNP1.24+CHU192+DER12.23+FD1.24'!$A$2:$D$50000,3, FALSE)</f>
        <v>M3</v>
      </c>
      <c r="E350" s="624">
        <f>E348</f>
        <v>6161.3776600500014</v>
      </c>
      <c r="F350" s="625" t="str">
        <f>VLOOKUP(C350,'SNP1.24+CHU192+DER12.23+FD1.24'!$A$2:$D$50000,4, FALSE)</f>
        <v>1,45</v>
      </c>
      <c r="G350" s="424">
        <f>ROUND(E350*F350,2)</f>
        <v>8934</v>
      </c>
      <c r="H350" s="425" t="e">
        <f>IF(K350="",$G$10,$G$9)</f>
        <v>#REF!</v>
      </c>
      <c r="I350" s="426" t="e">
        <f>ROUND(F350*H350+F350,2)</f>
        <v>#REF!</v>
      </c>
      <c r="J350" s="626" t="e">
        <f>ROUND(E350*I350,2)</f>
        <v>#REF!</v>
      </c>
      <c r="K350" s="603"/>
      <c r="L350" s="643" t="s">
        <v>11833</v>
      </c>
      <c r="M350" s="632"/>
      <c r="N350" s="22"/>
    </row>
    <row r="351" spans="1:22" s="40" customFormat="1" ht="12.75" outlineLevel="1" thickBot="1" x14ac:dyDescent="0.25">
      <c r="A351" s="318"/>
      <c r="B351" s="10" t="s">
        <v>9</v>
      </c>
      <c r="C351" s="11"/>
      <c r="D351" s="12"/>
      <c r="E351" s="13"/>
      <c r="F351" s="13"/>
      <c r="G351" s="147">
        <f>SUM(G346:G350)</f>
        <v>379843.52</v>
      </c>
      <c r="H351" s="148"/>
      <c r="I351" s="149"/>
      <c r="J351" s="150" t="e">
        <f>SUM(J346:J350)</f>
        <v>#REF!</v>
      </c>
      <c r="K351" s="185"/>
      <c r="L351" s="209"/>
      <c r="M351" s="204"/>
      <c r="N351" s="16"/>
      <c r="O351" s="39"/>
      <c r="P351" s="39"/>
      <c r="Q351" s="39"/>
      <c r="R351" s="39"/>
      <c r="S351" s="39"/>
      <c r="T351" s="39"/>
      <c r="U351" s="39"/>
      <c r="V351" s="39"/>
    </row>
    <row r="352" spans="1:22" s="34" customFormat="1" outlineLevel="1" x14ac:dyDescent="0.25">
      <c r="A352" s="319" t="s">
        <v>18620</v>
      </c>
      <c r="B352" s="627" t="s">
        <v>29418</v>
      </c>
      <c r="C352" s="628"/>
      <c r="D352" s="629"/>
      <c r="E352" s="146"/>
      <c r="F352" s="146"/>
      <c r="G352" s="5"/>
      <c r="H352" s="5"/>
      <c r="I352" s="5"/>
      <c r="J352" s="17"/>
      <c r="K352" s="145"/>
      <c r="L352" s="210"/>
      <c r="M352" s="111"/>
      <c r="N352" s="6"/>
      <c r="O352" s="39"/>
      <c r="P352" s="39"/>
      <c r="Q352" s="39"/>
      <c r="R352" s="39"/>
      <c r="S352" s="39"/>
      <c r="T352" s="39"/>
      <c r="U352" s="39"/>
      <c r="V352" s="39"/>
    </row>
    <row r="353" spans="1:22" s="39" customFormat="1" ht="46.15" customHeight="1" outlineLevel="2" x14ac:dyDescent="0.25">
      <c r="A353" s="317" t="s">
        <v>18621</v>
      </c>
      <c r="B353" s="422" t="str">
        <f>VLOOKUP(C353,'SNP1.24+CHU192+DER12.23+FD1.24'!$A$2:$C$50000,2, FALSE)</f>
        <v xml:space="preserve">PEDRA DE MAO OU PEDRA RACHAO PARA ARRIMO/FUNDACAO (POSTO PEDREIRA/FORNECEDOR, SEM FRETE)                                                                                                                                                                                                                                                                                                                                                                                                                  </v>
      </c>
      <c r="C353" s="38">
        <v>4730</v>
      </c>
      <c r="D353" s="623" t="str">
        <f>VLOOKUP(C353,'SNP1.24+CHU192+DER12.23+FD1.24'!$A$2:$D$50000,3, FALSE)</f>
        <v xml:space="preserve">M3    </v>
      </c>
      <c r="E353" s="624">
        <f>[2]DETALHADO!$G$140</f>
        <v>929.29</v>
      </c>
      <c r="F353" s="625" t="str">
        <f>VLOOKUP(C353,'SNP1.24+CHU192+DER12.23+FD1.24'!$A$2:$D$50000,4, FALSE)</f>
        <v>65,45</v>
      </c>
      <c r="G353" s="424">
        <f>ROUND(E353*F353,2)</f>
        <v>60822.03</v>
      </c>
      <c r="H353" s="425" t="e">
        <f>IF(K353="",$G$10,$G$9)</f>
        <v>#REF!</v>
      </c>
      <c r="I353" s="426" t="e">
        <f>ROUND(F353*H353+F353,2)</f>
        <v>#REF!</v>
      </c>
      <c r="J353" s="626" t="e">
        <f>ROUND(E353*I353,2)</f>
        <v>#REF!</v>
      </c>
      <c r="K353" s="603"/>
      <c r="L353" s="643" t="s">
        <v>29440</v>
      </c>
      <c r="M353" s="632"/>
      <c r="N353" s="22"/>
    </row>
    <row r="354" spans="1:22" s="39" customFormat="1" ht="65.45" customHeight="1" outlineLevel="2" x14ac:dyDescent="0.25">
      <c r="A354" s="317" t="s">
        <v>18622</v>
      </c>
      <c r="B354" s="422" t="str">
        <f>VLOOKUP(C354,'SNP1.24+CHU192+DER12.23+FD1.24'!$A$2:$C$50000,2, FALSE)</f>
        <v>CARGA, MANOBRA E DESCARGA DE SOLOS E MATERIAIS GRANULARES EM CAMINHÃO BASCULANTE 10 M³ - CARGA COM PÁ CARREGADEIRA (CAÇAMBA DE 1,7 A 2,8 M³ / 128 HP) E DESCARGA LIVRE (UNIDADE: M3). AF_07/2020</v>
      </c>
      <c r="C354" s="38" t="s">
        <v>11353</v>
      </c>
      <c r="D354" s="623" t="str">
        <f>VLOOKUP(C354,'SNP1.24+CHU192+DER12.23+FD1.24'!$A$2:$D$50000,3, FALSE)</f>
        <v>M3</v>
      </c>
      <c r="E354" s="624">
        <f>E353</f>
        <v>929.29</v>
      </c>
      <c r="F354" s="625" t="str">
        <f>VLOOKUP(C354,'SNP1.24+CHU192+DER12.23+FD1.24'!$A$2:$D$50000,4, FALSE)</f>
        <v>8,59</v>
      </c>
      <c r="G354" s="424">
        <f>ROUND(E354*F354,2)</f>
        <v>7982.6</v>
      </c>
      <c r="H354" s="425" t="e">
        <f>IF(K354="",$G$10,$G$9)</f>
        <v>#REF!</v>
      </c>
      <c r="I354" s="426" t="e">
        <f>ROUND(F354*H354+F354,2)</f>
        <v>#REF!</v>
      </c>
      <c r="J354" s="626" t="e">
        <f>ROUND(E354*I354,2)</f>
        <v>#REF!</v>
      </c>
      <c r="K354" s="603"/>
      <c r="L354" s="643" t="s">
        <v>29441</v>
      </c>
      <c r="M354" s="632"/>
      <c r="N354" s="22"/>
    </row>
    <row r="355" spans="1:22" s="39" customFormat="1" ht="50.45" customHeight="1" outlineLevel="2" x14ac:dyDescent="0.25">
      <c r="A355" s="317" t="s">
        <v>18623</v>
      </c>
      <c r="B355" s="422" t="str">
        <f>VLOOKUP(C355,'SNP1.24+CHU192+DER12.23+FD1.24'!$A$2:$C$50000,2, FALSE)</f>
        <v>TRANSPORTE COM CAMINHÃO BASCULANTE DE 10 M³, EM VIA URBANA PAVIMENTADA, DMT ATÉ 30 KM (UNIDADE: M3XKM). AF_07/2020</v>
      </c>
      <c r="C355" s="38" t="s">
        <v>6023</v>
      </c>
      <c r="D355" s="623" t="str">
        <f>VLOOKUP(C355,'SNP1.24+CHU192+DER12.23+FD1.24'!$A$2:$D$50000,3, FALSE)</f>
        <v>M3XKM</v>
      </c>
      <c r="E355" s="624">
        <f>E353*$D$10</f>
        <v>9599.5656999999992</v>
      </c>
      <c r="F355" s="625" t="str">
        <f>VLOOKUP(C355,'SNP1.24+CHU192+DER12.23+FD1.24'!$A$2:$D$50000,4, FALSE)</f>
        <v>2,49</v>
      </c>
      <c r="G355" s="424">
        <f>ROUND(E355*F355,2)</f>
        <v>23902.92</v>
      </c>
      <c r="H355" s="425" t="e">
        <f>IF(K355="",$G$10,$G$9)</f>
        <v>#REF!</v>
      </c>
      <c r="I355" s="426" t="e">
        <f>ROUND(F355*H355+F355,2)</f>
        <v>#REF!</v>
      </c>
      <c r="J355" s="626" t="e">
        <f>ROUND(E355*I355,2)</f>
        <v>#REF!</v>
      </c>
      <c r="K355" s="603"/>
      <c r="L355" s="643" t="s">
        <v>29442</v>
      </c>
      <c r="M355" s="632"/>
      <c r="N355" s="22"/>
    </row>
    <row r="356" spans="1:22" s="40" customFormat="1" ht="12.75" outlineLevel="1" thickBot="1" x14ac:dyDescent="0.25">
      <c r="A356" s="318"/>
      <c r="B356" s="10" t="s">
        <v>9</v>
      </c>
      <c r="C356" s="11"/>
      <c r="D356" s="12"/>
      <c r="E356" s="13"/>
      <c r="F356" s="13"/>
      <c r="G356" s="147">
        <f>SUM(G353:G355)</f>
        <v>92707.55</v>
      </c>
      <c r="H356" s="148"/>
      <c r="I356" s="149"/>
      <c r="J356" s="150" t="e">
        <f>SUM(J353:J355)</f>
        <v>#REF!</v>
      </c>
      <c r="K356" s="185"/>
      <c r="L356" s="209"/>
      <c r="M356" s="204"/>
      <c r="N356" s="16"/>
      <c r="O356" s="39"/>
      <c r="P356" s="39"/>
      <c r="Q356" s="39"/>
      <c r="R356" s="39"/>
      <c r="S356" s="39"/>
      <c r="T356" s="39"/>
      <c r="U356" s="39"/>
      <c r="V356" s="39"/>
    </row>
    <row r="357" spans="1:22" s="34" customFormat="1" outlineLevel="1" x14ac:dyDescent="0.25">
      <c r="A357" s="319" t="s">
        <v>54511</v>
      </c>
      <c r="B357" s="627" t="s">
        <v>29417</v>
      </c>
      <c r="C357" s="628"/>
      <c r="D357" s="629"/>
      <c r="E357" s="146"/>
      <c r="F357" s="146"/>
      <c r="G357" s="5"/>
      <c r="H357" s="5"/>
      <c r="I357" s="5"/>
      <c r="J357" s="17"/>
      <c r="K357" s="145"/>
      <c r="L357" s="210"/>
      <c r="M357" s="111"/>
      <c r="N357" s="6"/>
      <c r="O357" s="39"/>
      <c r="P357" s="39"/>
      <c r="Q357" s="39"/>
      <c r="R357" s="39"/>
      <c r="S357" s="39"/>
      <c r="T357" s="39"/>
      <c r="U357" s="39"/>
      <c r="V357" s="39"/>
    </row>
    <row r="358" spans="1:22" s="39" customFormat="1" ht="30.6" customHeight="1" outlineLevel="2" x14ac:dyDescent="0.25">
      <c r="A358" s="317" t="s">
        <v>54512</v>
      </c>
      <c r="B358" s="422" t="str">
        <f>VLOOKUP(C358,'SNP1.24+CHU192+DER12.23+FD1.24'!$A$2:$C$50000,2, FALSE)</f>
        <v>LIMPEZA DE SUPERFÍCIE COM JATO DE ALTA PRESSÃO. AF_04/2019</v>
      </c>
      <c r="C358" s="38" t="s">
        <v>7772</v>
      </c>
      <c r="D358" s="623" t="str">
        <f>VLOOKUP(C358,'SNP1.24+CHU192+DER12.23+FD1.24'!$A$2:$D$50000,3, FALSE)</f>
        <v>M2</v>
      </c>
      <c r="E358" s="624">
        <f>[2]DETALHADO!$G$133</f>
        <v>167.58</v>
      </c>
      <c r="F358" s="625" t="str">
        <f>VLOOKUP(C358,'SNP1.24+CHU192+DER12.23+FD1.24'!$A$2:$D$50000,4, FALSE)</f>
        <v>2,28</v>
      </c>
      <c r="G358" s="424">
        <f t="shared" ref="G358:G363" si="72">ROUND(E358*F358,2)</f>
        <v>382.08</v>
      </c>
      <c r="H358" s="425" t="e">
        <f t="shared" ref="H358:H363" si="73">IF(K358="",$G$10,$G$9)</f>
        <v>#REF!</v>
      </c>
      <c r="I358" s="426" t="e">
        <f t="shared" ref="I358:I363" si="74">ROUND(F358*H358+F358,2)</f>
        <v>#REF!</v>
      </c>
      <c r="J358" s="626" t="e">
        <f t="shared" ref="J358:J363" si="75">ROUND(E358*I358,2)</f>
        <v>#REF!</v>
      </c>
      <c r="K358" s="603"/>
      <c r="L358" s="643" t="s">
        <v>18501</v>
      </c>
      <c r="M358" s="632"/>
      <c r="N358" s="22"/>
    </row>
    <row r="359" spans="1:22" s="39" customFormat="1" ht="36.6" customHeight="1" outlineLevel="2" x14ac:dyDescent="0.25">
      <c r="A359" s="317" t="s">
        <v>54513</v>
      </c>
      <c r="B359" s="422" t="str">
        <f>VLOOKUP(C359,'SNP1.24+CHU192+DER12.23+FD1.24'!$A$2:$C$50000,2, FALSE)</f>
        <v>ENCHIMENTO DE BRITA PARA DRENO, LANÇAMENTO MECANIZADO. AF_07/2021</v>
      </c>
      <c r="C359" s="38" t="s">
        <v>8850</v>
      </c>
      <c r="D359" s="623" t="str">
        <f>VLOOKUP(C359,'SNP1.24+CHU192+DER12.23+FD1.24'!$A$2:$D$50000,3, FALSE)</f>
        <v>M3</v>
      </c>
      <c r="E359" s="624">
        <f>[2]DETALHADO!$G$129</f>
        <v>538.15599999999995</v>
      </c>
      <c r="F359" s="625" t="str">
        <f>VLOOKUP(C359,'SNP1.24+CHU192+DER12.23+FD1.24'!$A$2:$D$50000,4, FALSE)</f>
        <v>102,53</v>
      </c>
      <c r="G359" s="424">
        <f t="shared" si="72"/>
        <v>55177.13</v>
      </c>
      <c r="H359" s="425" t="e">
        <f t="shared" si="73"/>
        <v>#REF!</v>
      </c>
      <c r="I359" s="426" t="e">
        <f t="shared" si="74"/>
        <v>#REF!</v>
      </c>
      <c r="J359" s="626" t="e">
        <f t="shared" si="75"/>
        <v>#REF!</v>
      </c>
      <c r="K359" s="603"/>
      <c r="L359" s="643" t="s">
        <v>29443</v>
      </c>
      <c r="M359" s="632"/>
      <c r="N359" s="22"/>
    </row>
    <row r="360" spans="1:22" s="39" customFormat="1" ht="48" outlineLevel="2" x14ac:dyDescent="0.25">
      <c r="A360" s="317" t="s">
        <v>54514</v>
      </c>
      <c r="B360" s="422" t="str">
        <f>VLOOKUP(C360,'SNP1.24+CHU192+DER12.23+FD1.24'!$A$2:$C$50000,2, FALSE)</f>
        <v xml:space="preserve">TUBO DRENO, CORRUGADO, ESPIRALADO, FLEXIVEL, PERFURADO, EM POLIETILENO DE ALTA DENSIDADE (PEAD), DN 65 MM, (2 1/2") PARA DRENAGEM - EM ROLO (NORMA DNIT 093/2006 - EM)                                                                                                                                                                                                                                                                                                                                    </v>
      </c>
      <c r="C360" s="38">
        <v>38051</v>
      </c>
      <c r="D360" s="623" t="str">
        <f>VLOOKUP(C360,'SNP1.24+CHU192+DER12.23+FD1.24'!$A$2:$D$50000,3, FALSE)</f>
        <v xml:space="preserve">M     </v>
      </c>
      <c r="E360" s="624">
        <f>[2]DETALHADO!$G$132</f>
        <v>180.75</v>
      </c>
      <c r="F360" s="625" t="str">
        <f>VLOOKUP(C360,'SNP1.24+CHU192+DER12.23+FD1.24'!$A$2:$D$50000,4, FALSE)</f>
        <v>7,49</v>
      </c>
      <c r="G360" s="424">
        <f t="shared" si="72"/>
        <v>1353.82</v>
      </c>
      <c r="H360" s="425" t="e">
        <f t="shared" si="73"/>
        <v>#REF!</v>
      </c>
      <c r="I360" s="426" t="e">
        <f t="shared" si="74"/>
        <v>#REF!</v>
      </c>
      <c r="J360" s="626" t="e">
        <f t="shared" si="75"/>
        <v>#REF!</v>
      </c>
      <c r="K360" s="603"/>
      <c r="L360" s="643" t="s">
        <v>18501</v>
      </c>
      <c r="M360" s="632"/>
      <c r="N360" s="22"/>
    </row>
    <row r="361" spans="1:22" s="39" customFormat="1" ht="49.9" customHeight="1" outlineLevel="2" x14ac:dyDescent="0.25">
      <c r="A361" s="317" t="s">
        <v>54515</v>
      </c>
      <c r="B361" s="422" t="str">
        <f>VLOOKUP(C361,'SNP1.24+CHU192+DER12.23+FD1.24'!$A$2:$C$50000,2, FALSE)</f>
        <v>GEOTÊXTIL NÃO TECIDO 100% POLIÉSTER, RESISTÊNCIA A TRAÇÃO DE 9 KN/M (RT - 9), INSTALADO EM DRENO - FORNECIMENTO E INSTALAÇÃO. AF_07/2021</v>
      </c>
      <c r="C361" s="38" t="s">
        <v>8842</v>
      </c>
      <c r="D361" s="623" t="str">
        <f>VLOOKUP(C361,'SNP1.24+CHU192+DER12.23+FD1.24'!$A$2:$D$50000,3, FALSE)</f>
        <v>M2</v>
      </c>
      <c r="E361" s="624">
        <f>[2]DETALHADO!$G$139</f>
        <v>6079.2209999999995</v>
      </c>
      <c r="F361" s="625" t="str">
        <f>VLOOKUP(C361,'SNP1.24+CHU192+DER12.23+FD1.24'!$A$2:$D$50000,4, FALSE)</f>
        <v>10,02</v>
      </c>
      <c r="G361" s="424">
        <f t="shared" si="72"/>
        <v>60913.79</v>
      </c>
      <c r="H361" s="425" t="e">
        <f t="shared" si="73"/>
        <v>#REF!</v>
      </c>
      <c r="I361" s="426" t="e">
        <f t="shared" si="74"/>
        <v>#REF!</v>
      </c>
      <c r="J361" s="626" t="e">
        <f t="shared" si="75"/>
        <v>#REF!</v>
      </c>
      <c r="K361" s="603"/>
      <c r="L361" s="643" t="s">
        <v>29443</v>
      </c>
      <c r="M361" s="632"/>
      <c r="N361" s="22"/>
    </row>
    <row r="362" spans="1:22" s="39" customFormat="1" ht="49.9" customHeight="1" outlineLevel="2" x14ac:dyDescent="0.25">
      <c r="A362" s="317" t="s">
        <v>54516</v>
      </c>
      <c r="B362" s="422" t="str">
        <f>VLOOKUP(C362,'SNP1.24+CHU192+DER12.23+FD1.24'!$A$2:$C$50000,2, FALSE)</f>
        <v>GRAUTE FGK=30 MPA; TRAÇO 1:0,9:1,2:0,6 (EM MASSA SECA DE CIMENTO/ AREIA GROSSA/ BRITA 0/ ADITIVO) - PREPARO MECÂNICO COM BETONEIRA 400 L. AF_09/2021</v>
      </c>
      <c r="C362" s="38" t="s">
        <v>3299</v>
      </c>
      <c r="D362" s="623" t="str">
        <f>VLOOKUP(C362,'SNP1.24+CHU192+DER12.23+FD1.24'!$A$2:$D$50000,3, FALSE)</f>
        <v>M3</v>
      </c>
      <c r="E362" s="624">
        <f>[2]DETALHADO!$G$137/1000</f>
        <v>0.88246846765485165</v>
      </c>
      <c r="F362" s="625" t="str">
        <f>VLOOKUP(C362,'SNP1.24+CHU192+DER12.23+FD1.24'!$A$2:$D$50000,4, FALSE)</f>
        <v>598,57</v>
      </c>
      <c r="G362" s="424">
        <f t="shared" si="72"/>
        <v>528.22</v>
      </c>
      <c r="H362" s="425" t="e">
        <f t="shared" si="73"/>
        <v>#REF!</v>
      </c>
      <c r="I362" s="426" t="e">
        <f t="shared" si="74"/>
        <v>#REF!</v>
      </c>
      <c r="J362" s="626" t="e">
        <f t="shared" si="75"/>
        <v>#REF!</v>
      </c>
      <c r="K362" s="603"/>
      <c r="L362" s="643" t="s">
        <v>18520</v>
      </c>
      <c r="M362" s="632"/>
      <c r="N362" s="22"/>
    </row>
    <row r="363" spans="1:22" s="39" customFormat="1" ht="42.6" customHeight="1" outlineLevel="2" x14ac:dyDescent="0.25">
      <c r="A363" s="317" t="s">
        <v>54517</v>
      </c>
      <c r="B363" s="422" t="str">
        <f>VLOOKUP(C363,'SNP1.24+CHU192+DER12.23+FD1.24'!$A$2:$C$50000,2, FALSE)</f>
        <v xml:space="preserve">JUNTA DILATACAO ELASTICA PARA CONCRETO (FUGENBAND) O-22, ATE 30 MCA                                                                                                                                                                                                                                                                                                                                                                                                                                       </v>
      </c>
      <c r="C363" s="38">
        <v>3681</v>
      </c>
      <c r="D363" s="623" t="str">
        <f>VLOOKUP(C363,'SNP1.24+CHU192+DER12.23+FD1.24'!$A$2:$D$50000,3, FALSE)</f>
        <v xml:space="preserve">M     </v>
      </c>
      <c r="E363" s="624">
        <f>[2]DETALHADO!$G$138</f>
        <v>112.8</v>
      </c>
      <c r="F363" s="625" t="str">
        <f>VLOOKUP(C363,'SNP1.24+CHU192+DER12.23+FD1.24'!$A$2:$D$50000,4, FALSE)</f>
        <v>128,78</v>
      </c>
      <c r="G363" s="424">
        <f t="shared" si="72"/>
        <v>14526.38</v>
      </c>
      <c r="H363" s="425" t="e">
        <f t="shared" si="73"/>
        <v>#REF!</v>
      </c>
      <c r="I363" s="426" t="e">
        <f t="shared" si="74"/>
        <v>#REF!</v>
      </c>
      <c r="J363" s="626" t="e">
        <f t="shared" si="75"/>
        <v>#REF!</v>
      </c>
      <c r="K363" s="603"/>
      <c r="L363" s="643" t="s">
        <v>18505</v>
      </c>
      <c r="M363" s="632"/>
      <c r="N363" s="22"/>
    </row>
    <row r="364" spans="1:22" s="40" customFormat="1" ht="12.75" outlineLevel="1" thickBot="1" x14ac:dyDescent="0.25">
      <c r="A364" s="318"/>
      <c r="B364" s="10" t="s">
        <v>9</v>
      </c>
      <c r="C364" s="11"/>
      <c r="D364" s="12"/>
      <c r="E364" s="13"/>
      <c r="F364" s="13"/>
      <c r="G364" s="147">
        <f>SUM(G358:G363)</f>
        <v>132881.42000000001</v>
      </c>
      <c r="H364" s="148"/>
      <c r="I364" s="149"/>
      <c r="J364" s="150" t="e">
        <f>SUM(J358:J363)</f>
        <v>#REF!</v>
      </c>
      <c r="K364" s="185"/>
      <c r="L364" s="209"/>
      <c r="M364" s="204"/>
      <c r="N364" s="16"/>
      <c r="O364" s="39"/>
      <c r="P364" s="39"/>
      <c r="Q364" s="39"/>
      <c r="R364" s="39"/>
      <c r="S364" s="39"/>
      <c r="T364" s="39"/>
      <c r="U364" s="39"/>
      <c r="V364" s="39"/>
    </row>
    <row r="365" spans="1:22" s="34" customFormat="1" ht="14.45" customHeight="1" outlineLevel="1" x14ac:dyDescent="0.25">
      <c r="A365" s="319" t="s">
        <v>54518</v>
      </c>
      <c r="B365" s="627" t="s">
        <v>29415</v>
      </c>
      <c r="C365" s="628"/>
      <c r="D365" s="629"/>
      <c r="E365" s="146"/>
      <c r="F365" s="146"/>
      <c r="G365" s="5"/>
      <c r="H365" s="5"/>
      <c r="I365" s="5"/>
      <c r="J365" s="17"/>
      <c r="K365" s="145"/>
      <c r="L365" s="210"/>
      <c r="M365" s="111"/>
      <c r="N365" s="6"/>
      <c r="O365" s="39"/>
      <c r="P365" s="39"/>
      <c r="Q365" s="39"/>
      <c r="R365" s="39"/>
      <c r="S365" s="39"/>
      <c r="T365" s="39"/>
      <c r="U365" s="39"/>
      <c r="V365" s="39"/>
    </row>
    <row r="366" spans="1:22" s="39" customFormat="1" ht="39" customHeight="1" outlineLevel="2" x14ac:dyDescent="0.25">
      <c r="A366" s="317" t="s">
        <v>54519</v>
      </c>
      <c r="B366" s="422" t="str">
        <f>VLOOKUP(C366,'SNP1.24+CHU192+DER12.23+FD1.24'!$A$2:$C$50000,2, FALSE)</f>
        <v>FABRICAÇÃO, MONTAGEM E DESMONTAGEM DE FÔRMA PARA SAPATA, EM CHAPA DE MADEIRA COMPENSADA RESINADA, E=17 MM, 2 UTILIZAÇÕES. AF_01/2024</v>
      </c>
      <c r="C366" s="38" t="s">
        <v>3200</v>
      </c>
      <c r="D366" s="623" t="str">
        <f>VLOOKUP(C366,'SNP1.24+CHU192+DER12.23+FD1.24'!$A$2:$D$50000,3, FALSE)</f>
        <v>M2</v>
      </c>
      <c r="E366" s="624">
        <f>[2]DETALHADO!$G$135</f>
        <v>184.07036389719534</v>
      </c>
      <c r="F366" s="625" t="str">
        <f>VLOOKUP(C366,'SNP1.24+CHU192+DER12.23+FD1.24'!$A$2:$D$50000,4, FALSE)</f>
        <v>241,23</v>
      </c>
      <c r="G366" s="424">
        <f t="shared" ref="G366:G374" si="76">ROUND(E366*F366,2)</f>
        <v>44403.29</v>
      </c>
      <c r="H366" s="425" t="e">
        <f t="shared" ref="H366:H374" si="77">IF(K366="",$G$10,$G$9)</f>
        <v>#REF!</v>
      </c>
      <c r="I366" s="426" t="e">
        <f t="shared" ref="I366:I374" si="78">ROUND(F366*H366+F366,2)</f>
        <v>#REF!</v>
      </c>
      <c r="J366" s="626" t="e">
        <f t="shared" ref="J366:J374" si="79">ROUND(E366*I366,2)</f>
        <v>#REF!</v>
      </c>
      <c r="K366" s="603"/>
      <c r="L366" s="643" t="s">
        <v>18501</v>
      </c>
      <c r="M366" s="632"/>
      <c r="N366" s="22"/>
    </row>
    <row r="367" spans="1:22" s="39" customFormat="1" ht="39" customHeight="1" outlineLevel="2" x14ac:dyDescent="0.25">
      <c r="A367" s="317" t="s">
        <v>54520</v>
      </c>
      <c r="B367" s="422" t="str">
        <f>VLOOKUP(C367,'SNP1.24+CHU192+DER12.23+FD1.24'!$A$2:$C$50000,2, FALSE)</f>
        <v>FABRICAÇÃO, MONTAGEM E DESMONTAGEM DE FÔRMA PARA SAPATA, EM MADEIRA SERRADA, E=25 MM, 4 UTILIZAÇÕES. AF_01/2024</v>
      </c>
      <c r="C367" s="38" t="s">
        <v>3197</v>
      </c>
      <c r="D367" s="623" t="str">
        <f>VLOOKUP(C367,'SNP1.24+CHU192+DER12.23+FD1.24'!$A$2:$D$50000,3, FALSE)</f>
        <v>M2</v>
      </c>
      <c r="E367" s="624">
        <f>[2]DETALHADO!$G$136</f>
        <v>198.20728066909356</v>
      </c>
      <c r="F367" s="625" t="str">
        <f>VLOOKUP(C367,'SNP1.24+CHU192+DER12.23+FD1.24'!$A$2:$D$50000,4, FALSE)</f>
        <v>134,81</v>
      </c>
      <c r="G367" s="424">
        <f t="shared" si="76"/>
        <v>26720.32</v>
      </c>
      <c r="H367" s="425" t="e">
        <f t="shared" si="77"/>
        <v>#REF!</v>
      </c>
      <c r="I367" s="426" t="e">
        <f t="shared" si="78"/>
        <v>#REF!</v>
      </c>
      <c r="J367" s="626" t="e">
        <f t="shared" si="79"/>
        <v>#REF!</v>
      </c>
      <c r="K367" s="603"/>
      <c r="L367" s="643" t="s">
        <v>18501</v>
      </c>
      <c r="M367" s="632"/>
      <c r="N367" s="22"/>
    </row>
    <row r="368" spans="1:22" s="39" customFormat="1" ht="40.15" customHeight="1" outlineLevel="2" x14ac:dyDescent="0.25">
      <c r="A368" s="317" t="s">
        <v>54521</v>
      </c>
      <c r="B368" s="422" t="str">
        <f>VLOOKUP(C368,'SNP1.24+CHU192+DER12.23+FD1.24'!$A$2:$C$50000,2, FALSE)</f>
        <v>ARMAÇÃO DE PILAR OU VIGA DE ESTRUTURA CONVENCIONAL DE CONCRETO ARMADO UTILIZANDO AÇO CA-50 DE 6,3 MM - MONTAGEM. AF_06/2022</v>
      </c>
      <c r="C368" s="38" t="s">
        <v>3224</v>
      </c>
      <c r="D368" s="623" t="str">
        <f>VLOOKUP(C368,'SNP1.24+CHU192+DER12.23+FD1.24'!$A$2:$D$50000,3, FALSE)</f>
        <v>KG</v>
      </c>
      <c r="E368" s="624">
        <f>'[2]DETALHAMENTO AÇO (2)'!$I15</f>
        <v>473</v>
      </c>
      <c r="F368" s="625" t="str">
        <f>VLOOKUP(C368,'SNP1.24+CHU192+DER12.23+FD1.24'!$A$2:$D$50000,4, FALSE)</f>
        <v>13,04</v>
      </c>
      <c r="G368" s="424">
        <f t="shared" si="76"/>
        <v>6167.92</v>
      </c>
      <c r="H368" s="425" t="e">
        <f t="shared" si="77"/>
        <v>#REF!</v>
      </c>
      <c r="I368" s="426" t="e">
        <f t="shared" si="78"/>
        <v>#REF!</v>
      </c>
      <c r="J368" s="626" t="e">
        <f t="shared" si="79"/>
        <v>#REF!</v>
      </c>
      <c r="K368" s="603"/>
      <c r="L368" s="643" t="s">
        <v>18513</v>
      </c>
      <c r="M368" s="632"/>
      <c r="N368" s="22"/>
    </row>
    <row r="369" spans="1:22" s="39" customFormat="1" ht="36" outlineLevel="2" x14ac:dyDescent="0.25">
      <c r="A369" s="317" t="s">
        <v>54522</v>
      </c>
      <c r="B369" s="422" t="str">
        <f>VLOOKUP(C369,'SNP1.24+CHU192+DER12.23+FD1.24'!$A$2:$C$50000,2, FALSE)</f>
        <v>ARMAÇÃO DE PILAR OU VIGA DE ESTRUTURA CONVENCIONAL DE CONCRETO ARMADO UTILIZANDO AÇO CA-50 DE 8,0 MM - MONTAGEM. AF_06/2022</v>
      </c>
      <c r="C369" s="38" t="s">
        <v>3225</v>
      </c>
      <c r="D369" s="623" t="str">
        <f>VLOOKUP(C369,'SNP1.24+CHU192+DER12.23+FD1.24'!$A$2:$D$50000,3, FALSE)</f>
        <v>KG</v>
      </c>
      <c r="E369" s="624">
        <f>'[2]DETALHAMENTO AÇO (2)'!$I16</f>
        <v>18498</v>
      </c>
      <c r="F369" s="625" t="str">
        <f>VLOOKUP(C369,'SNP1.24+CHU192+DER12.23+FD1.24'!$A$2:$D$50000,4, FALSE)</f>
        <v>12,11</v>
      </c>
      <c r="G369" s="424">
        <f t="shared" si="76"/>
        <v>224010.78</v>
      </c>
      <c r="H369" s="425" t="e">
        <f t="shared" si="77"/>
        <v>#REF!</v>
      </c>
      <c r="I369" s="426" t="e">
        <f t="shared" si="78"/>
        <v>#REF!</v>
      </c>
      <c r="J369" s="626" t="e">
        <f t="shared" si="79"/>
        <v>#REF!</v>
      </c>
      <c r="K369" s="603"/>
      <c r="L369" s="643" t="s">
        <v>18513</v>
      </c>
      <c r="M369" s="632"/>
      <c r="N369" s="22"/>
    </row>
    <row r="370" spans="1:22" s="39" customFormat="1" ht="40.15" customHeight="1" outlineLevel="2" x14ac:dyDescent="0.25">
      <c r="A370" s="317" t="s">
        <v>54523</v>
      </c>
      <c r="B370" s="422" t="str">
        <f>VLOOKUP(C370,'SNP1.24+CHU192+DER12.23+FD1.24'!$A$2:$C$50000,2, FALSE)</f>
        <v>ARMAÇÃO DE PILAR OU VIGA DE ESTRUTURA CONVENCIONAL DE CONCRETO ARMADO UTILIZANDO AÇO CA-50 DE 10,0 MM - MONTAGEM. AF_06/2022</v>
      </c>
      <c r="C370" s="38" t="s">
        <v>3226</v>
      </c>
      <c r="D370" s="623" t="str">
        <f>VLOOKUP(C370,'SNP1.24+CHU192+DER12.23+FD1.24'!$A$2:$D$50000,3, FALSE)</f>
        <v>KG</v>
      </c>
      <c r="E370" s="624">
        <f>'[2]DETALHAMENTO AÇO (2)'!$I17</f>
        <v>0</v>
      </c>
      <c r="F370" s="625" t="str">
        <f>VLOOKUP(C370,'SNP1.24+CHU192+DER12.23+FD1.24'!$A$2:$D$50000,4, FALSE)</f>
        <v>10,72</v>
      </c>
      <c r="G370" s="424">
        <f t="shared" si="76"/>
        <v>0</v>
      </c>
      <c r="H370" s="425" t="e">
        <f t="shared" si="77"/>
        <v>#REF!</v>
      </c>
      <c r="I370" s="426" t="e">
        <f t="shared" si="78"/>
        <v>#REF!</v>
      </c>
      <c r="J370" s="626" t="e">
        <f t="shared" si="79"/>
        <v>#REF!</v>
      </c>
      <c r="K370" s="603"/>
      <c r="L370" s="643" t="s">
        <v>18513</v>
      </c>
      <c r="M370" s="632"/>
      <c r="N370" s="22"/>
    </row>
    <row r="371" spans="1:22" s="39" customFormat="1" ht="36" outlineLevel="2" x14ac:dyDescent="0.25">
      <c r="A371" s="317" t="s">
        <v>54524</v>
      </c>
      <c r="B371" s="422" t="str">
        <f>VLOOKUP(C371,'SNP1.24+CHU192+DER12.23+FD1.24'!$A$2:$C$50000,2, FALSE)</f>
        <v>ARMAÇÃO DE PILAR OU VIGA DE ESTRUTURA CONVENCIONAL DE CONCRETO ARMADO UTILIZANDO AÇO CA-50 DE 12,5 MM - MONTAGEM. AF_06/2022</v>
      </c>
      <c r="C371" s="38" t="s">
        <v>3227</v>
      </c>
      <c r="D371" s="623" t="str">
        <f>VLOOKUP(C371,'SNP1.24+CHU192+DER12.23+FD1.24'!$A$2:$D$50000,3, FALSE)</f>
        <v>KG</v>
      </c>
      <c r="E371" s="624">
        <f>'[2]DETALHAMENTO AÇO (2)'!$I18</f>
        <v>12588</v>
      </c>
      <c r="F371" s="625" t="str">
        <f>VLOOKUP(C371,'SNP1.24+CHU192+DER12.23+FD1.24'!$A$2:$D$50000,4, FALSE)</f>
        <v>8,97</v>
      </c>
      <c r="G371" s="424">
        <f t="shared" si="76"/>
        <v>112914.36</v>
      </c>
      <c r="H371" s="425" t="e">
        <f t="shared" si="77"/>
        <v>#REF!</v>
      </c>
      <c r="I371" s="426" t="e">
        <f t="shared" si="78"/>
        <v>#REF!</v>
      </c>
      <c r="J371" s="626" t="e">
        <f t="shared" si="79"/>
        <v>#REF!</v>
      </c>
      <c r="K371" s="603"/>
      <c r="L371" s="643" t="s">
        <v>18513</v>
      </c>
      <c r="M371" s="632"/>
      <c r="N371" s="22"/>
    </row>
    <row r="372" spans="1:22" s="39" customFormat="1" ht="36" outlineLevel="2" x14ac:dyDescent="0.25">
      <c r="A372" s="317" t="s">
        <v>54525</v>
      </c>
      <c r="B372" s="422" t="str">
        <f>VLOOKUP(C372,'SNP1.24+CHU192+DER12.23+FD1.24'!$A$2:$C$50000,2, FALSE)</f>
        <v>ARMAÇÃO DE PILAR OU VIGA DE ESTRUTURA CONVENCIONAL DE CONCRETO ARMADO UTILIZANDO AÇO CA-50 DE 16,0 MM - MONTAGEM. AF_06/2022</v>
      </c>
      <c r="C372" s="38" t="s">
        <v>3228</v>
      </c>
      <c r="D372" s="623" t="str">
        <f>VLOOKUP(C372,'SNP1.24+CHU192+DER12.23+FD1.24'!$A$2:$D$50000,3, FALSE)</f>
        <v>KG</v>
      </c>
      <c r="E372" s="624">
        <f>'[2]DETALHAMENTO AÇO (2)'!$I19</f>
        <v>0</v>
      </c>
      <c r="F372" s="625" t="str">
        <f>VLOOKUP(C372,'SNP1.24+CHU192+DER12.23+FD1.24'!$A$2:$D$50000,4, FALSE)</f>
        <v>8,64</v>
      </c>
      <c r="G372" s="424">
        <f t="shared" si="76"/>
        <v>0</v>
      </c>
      <c r="H372" s="425" t="e">
        <f t="shared" si="77"/>
        <v>#REF!</v>
      </c>
      <c r="I372" s="426" t="e">
        <f t="shared" si="78"/>
        <v>#REF!</v>
      </c>
      <c r="J372" s="626" t="e">
        <f t="shared" si="79"/>
        <v>#REF!</v>
      </c>
      <c r="K372" s="603"/>
      <c r="L372" s="643" t="s">
        <v>18513</v>
      </c>
      <c r="M372" s="632"/>
      <c r="N372" s="22"/>
    </row>
    <row r="373" spans="1:22" s="39" customFormat="1" ht="49.15" customHeight="1" outlineLevel="2" x14ac:dyDescent="0.25">
      <c r="A373" s="317" t="s">
        <v>54526</v>
      </c>
      <c r="B373" s="422" t="str">
        <f>VLOOKUP(C373,'SNP1.24+CHU192+DER12.23+FD1.24'!$A$2:$C$50000,2, FALSE)</f>
        <v xml:space="preserve">CONCRETO USINADO BOMBEAVEL, CLASSE DE RESISTENCIA C40, BRITA 0 E 1, SLUMP = 100 +/- 20 MM, COM BOMBEAMENTO (DISPONIBILIZACAO DE BOMBA), SEM O LANCAMENTO (NBR 8953)                                                                                                                                                                                                                                                                                                                                       </v>
      </c>
      <c r="C373" s="38">
        <v>34479</v>
      </c>
      <c r="D373" s="623" t="str">
        <f>VLOOKUP(C373,'SNP1.24+CHU192+DER12.23+FD1.24'!$A$2:$D$50000,3, FALSE)</f>
        <v xml:space="preserve">M3    </v>
      </c>
      <c r="E373" s="624">
        <f>[2]DETALHADO!$G$131</f>
        <v>455.68039999999996</v>
      </c>
      <c r="F373" s="625" t="str">
        <f>VLOOKUP(C373,'SNP1.24+CHU192+DER12.23+FD1.24'!$A$2:$D$50000,4, FALSE)</f>
        <v>529,25</v>
      </c>
      <c r="G373" s="424">
        <f t="shared" si="76"/>
        <v>241168.85</v>
      </c>
      <c r="H373" s="425" t="e">
        <f t="shared" si="77"/>
        <v>#REF!</v>
      </c>
      <c r="I373" s="426" t="e">
        <f t="shared" si="78"/>
        <v>#REF!</v>
      </c>
      <c r="J373" s="626" t="e">
        <f t="shared" si="79"/>
        <v>#REF!</v>
      </c>
      <c r="K373" s="603"/>
      <c r="L373" s="643" t="s">
        <v>18501</v>
      </c>
      <c r="M373" s="632"/>
      <c r="N373" s="22"/>
    </row>
    <row r="374" spans="1:22" s="39" customFormat="1" ht="45" customHeight="1" outlineLevel="2" x14ac:dyDescent="0.25">
      <c r="A374" s="317" t="s">
        <v>54527</v>
      </c>
      <c r="B374" s="422" t="str">
        <f>VLOOKUP(C374,'SNP1.24+CHU192+DER12.23+FD1.24'!$A$2:$C$50000,2, FALSE)</f>
        <v>LANÇAMENTO COM USO DE BOMBA, ADENSAMENTO E ACABAMENTO DE CONCRETO EM ESTRUTURAS. AF_02/2022</v>
      </c>
      <c r="C374" s="38" t="s">
        <v>12933</v>
      </c>
      <c r="D374" s="623" t="str">
        <f>VLOOKUP(C374,'SNP1.24+CHU192+DER12.23+FD1.24'!$A$2:$D$50000,3, FALSE)</f>
        <v>M3</v>
      </c>
      <c r="E374" s="624">
        <f>E373</f>
        <v>455.68039999999996</v>
      </c>
      <c r="F374" s="625" t="str">
        <f>VLOOKUP(C374,'SNP1.24+CHU192+DER12.23+FD1.24'!$A$2:$D$50000,4, FALSE)</f>
        <v>47,37</v>
      </c>
      <c r="G374" s="424">
        <f t="shared" si="76"/>
        <v>21585.58</v>
      </c>
      <c r="H374" s="425" t="e">
        <f t="shared" si="77"/>
        <v>#REF!</v>
      </c>
      <c r="I374" s="426" t="e">
        <f t="shared" si="78"/>
        <v>#REF!</v>
      </c>
      <c r="J374" s="626" t="e">
        <f t="shared" si="79"/>
        <v>#REF!</v>
      </c>
      <c r="K374" s="603"/>
      <c r="L374" s="643" t="s">
        <v>18514</v>
      </c>
      <c r="M374" s="632"/>
      <c r="N374" s="22"/>
    </row>
    <row r="375" spans="1:22" s="40" customFormat="1" ht="12.75" outlineLevel="1" thickBot="1" x14ac:dyDescent="0.25">
      <c r="A375" s="318"/>
      <c r="B375" s="10" t="s">
        <v>9</v>
      </c>
      <c r="C375" s="11"/>
      <c r="D375" s="12"/>
      <c r="E375" s="13"/>
      <c r="F375" s="13"/>
      <c r="G375" s="147">
        <f>SUM(G346:G350)</f>
        <v>379843.52</v>
      </c>
      <c r="H375" s="148"/>
      <c r="I375" s="149"/>
      <c r="J375" s="150" t="e">
        <f>SUM(J346:J350)</f>
        <v>#REF!</v>
      </c>
      <c r="K375" s="185"/>
      <c r="L375" s="209"/>
      <c r="M375" s="204"/>
      <c r="N375" s="16"/>
      <c r="O375" s="39"/>
      <c r="P375" s="39"/>
      <c r="Q375" s="39"/>
      <c r="R375" s="39"/>
      <c r="S375" s="39"/>
      <c r="T375" s="39"/>
      <c r="U375" s="39"/>
      <c r="V375" s="39"/>
    </row>
    <row r="376" spans="1:22" s="34" customFormat="1" ht="14.45" customHeight="1" outlineLevel="1" x14ac:dyDescent="0.25">
      <c r="A376" s="319" t="s">
        <v>54528</v>
      </c>
      <c r="B376" s="627" t="s">
        <v>29416</v>
      </c>
      <c r="C376" s="628"/>
      <c r="D376" s="629"/>
      <c r="E376" s="146"/>
      <c r="F376" s="146"/>
      <c r="G376" s="5"/>
      <c r="H376" s="5"/>
      <c r="I376" s="5"/>
      <c r="J376" s="17"/>
      <c r="K376" s="145"/>
      <c r="L376" s="210"/>
      <c r="M376" s="111"/>
      <c r="N376" s="6"/>
      <c r="O376" s="39"/>
      <c r="P376" s="39"/>
      <c r="Q376" s="39"/>
      <c r="R376" s="39"/>
      <c r="S376" s="39"/>
      <c r="T376" s="39"/>
      <c r="U376" s="39"/>
      <c r="V376" s="39"/>
    </row>
    <row r="377" spans="1:22" s="39" customFormat="1" ht="39" customHeight="1" outlineLevel="2" x14ac:dyDescent="0.25">
      <c r="A377" s="317" t="s">
        <v>54529</v>
      </c>
      <c r="B377" s="422" t="str">
        <f>VLOOKUP(C377,'SNP1.24+CHU192+DER12.23+FD1.24'!$A$2:$C$50000,2, FALSE)</f>
        <v>FABRICAÇÃO, MONTAGEM E DESMONTAGEM DE FÔRMA PARA SAPATA, EM CHAPA DE MADEIRA COMPENSADA RESINADA, E=17 MM, 2 UTILIZAÇÕES. AF_01/2024</v>
      </c>
      <c r="C377" s="38" t="s">
        <v>3200</v>
      </c>
      <c r="D377" s="623" t="str">
        <f>VLOOKUP(C377,'SNP1.24+CHU192+DER12.23+FD1.24'!$A$2:$D$50000,3, FALSE)</f>
        <v>M2</v>
      </c>
      <c r="E377" s="624">
        <f>[2]DETALHADO!$G$147</f>
        <v>833.92184286058853</v>
      </c>
      <c r="F377" s="625" t="str">
        <f>VLOOKUP(C377,'SNP1.24+CHU192+DER12.23+FD1.24'!$A$2:$D$50000,4, FALSE)</f>
        <v>241,23</v>
      </c>
      <c r="G377" s="424">
        <f>ROUND(E377*F377,2)</f>
        <v>201166.97</v>
      </c>
      <c r="H377" s="425" t="e">
        <f>IF(K377="",$G$10,$G$9)</f>
        <v>#REF!</v>
      </c>
      <c r="I377" s="426" t="e">
        <f>ROUND(F377*H377+F377,2)</f>
        <v>#REF!</v>
      </c>
      <c r="J377" s="626" t="e">
        <f>ROUND(E377*I377,2)</f>
        <v>#REF!</v>
      </c>
      <c r="K377" s="603"/>
      <c r="L377" s="643" t="s">
        <v>18501</v>
      </c>
      <c r="M377" s="632"/>
      <c r="N377" s="22"/>
    </row>
    <row r="378" spans="1:22" s="39" customFormat="1" ht="39" customHeight="1" outlineLevel="2" x14ac:dyDescent="0.25">
      <c r="A378" s="317" t="s">
        <v>54530</v>
      </c>
      <c r="B378" s="422" t="str">
        <f>VLOOKUP(C378,'SNP1.24+CHU192+DER12.23+FD1.24'!$A$2:$C$50000,2, FALSE)</f>
        <v>FABRICAÇÃO, MONTAGEM E DESMONTAGEM DE FÔRMA PARA SAPATA, EM MADEIRA SERRADA, E=25 MM, 4 UTILIZAÇÕES. AF_01/2024</v>
      </c>
      <c r="C378" s="38" t="s">
        <v>3197</v>
      </c>
      <c r="D378" s="623" t="str">
        <f>VLOOKUP(C378,'SNP1.24+CHU192+DER12.23+FD1.24'!$A$2:$D$50000,3, FALSE)</f>
        <v>M2</v>
      </c>
      <c r="E378" s="624">
        <f>[2]DETALHADO!$G$148</f>
        <v>1271.3626450642535</v>
      </c>
      <c r="F378" s="625" t="str">
        <f>VLOOKUP(C378,'SNP1.24+CHU192+DER12.23+FD1.24'!$A$2:$D$50000,4, FALSE)</f>
        <v>134,81</v>
      </c>
      <c r="G378" s="424">
        <f>ROUND(E378*F378,2)</f>
        <v>171392.4</v>
      </c>
      <c r="H378" s="425" t="e">
        <f>IF(K378="",$G$10,$G$9)</f>
        <v>#REF!</v>
      </c>
      <c r="I378" s="426" t="e">
        <f>ROUND(F378*H378+F378,2)</f>
        <v>#REF!</v>
      </c>
      <c r="J378" s="626" t="e">
        <f>ROUND(E378*I378,2)</f>
        <v>#REF!</v>
      </c>
      <c r="K378" s="603"/>
      <c r="L378" s="643" t="s">
        <v>18501</v>
      </c>
      <c r="M378" s="632"/>
      <c r="N378" s="22"/>
    </row>
    <row r="379" spans="1:22" s="39" customFormat="1" ht="40.15" customHeight="1" outlineLevel="2" x14ac:dyDescent="0.25">
      <c r="A379" s="317" t="s">
        <v>54531</v>
      </c>
      <c r="B379" s="422" t="str">
        <f>VLOOKUP(C379,'SNP1.24+CHU192+DER12.23+FD1.24'!$A$2:$C$50000,2, FALSE)</f>
        <v>ARMAÇÃO DE PILAR OU VIGA DE ESTRUTURA CONVENCIONAL DE CONCRETO ARMADO UTILIZANDO AÇO CA-50 DE 6,3 MM - MONTAGEM. AF_06/2022</v>
      </c>
      <c r="C379" s="38" t="s">
        <v>3224</v>
      </c>
      <c r="D379" s="623" t="str">
        <f>VLOOKUP(C379,'SNP1.24+CHU192+DER12.23+FD1.24'!$A$2:$D$50000,3, FALSE)</f>
        <v>KG</v>
      </c>
      <c r="E379" s="624">
        <f>'[2]DETALHAMENTO AÇO (2)'!$I24</f>
        <v>686</v>
      </c>
      <c r="F379" s="625" t="str">
        <f>VLOOKUP(C379,'SNP1.24+CHU192+DER12.23+FD1.24'!$A$2:$D$50000,4, FALSE)</f>
        <v>13,04</v>
      </c>
      <c r="G379" s="424">
        <f>ROUND(E379*F379,2)</f>
        <v>8945.44</v>
      </c>
      <c r="H379" s="425" t="e">
        <f>IF(K379="",$G$10,$G$9)</f>
        <v>#REF!</v>
      </c>
      <c r="I379" s="426" t="e">
        <f>ROUND(F379*H379+F379,2)</f>
        <v>#REF!</v>
      </c>
      <c r="J379" s="626" t="e">
        <f>ROUND(E379*I379,2)</f>
        <v>#REF!</v>
      </c>
      <c r="K379" s="603"/>
      <c r="L379" s="643" t="s">
        <v>18513</v>
      </c>
      <c r="M379" s="632"/>
      <c r="N379" s="22"/>
    </row>
    <row r="380" spans="1:22" s="39" customFormat="1" ht="36" outlineLevel="2" x14ac:dyDescent="0.25">
      <c r="A380" s="317" t="s">
        <v>54532</v>
      </c>
      <c r="B380" s="422" t="str">
        <f>VLOOKUP(C380,'SNP1.24+CHU192+DER12.23+FD1.24'!$A$2:$C$50000,2, FALSE)</f>
        <v>ARMAÇÃO DE PILAR OU VIGA DE ESTRUTURA CONVENCIONAL DE CONCRETO ARMADO UTILIZANDO AÇO CA-50 DE 8,0 MM - MONTAGEM. AF_06/2022</v>
      </c>
      <c r="C380" s="38" t="s">
        <v>3225</v>
      </c>
      <c r="D380" s="623" t="str">
        <f>VLOOKUP(C380,'SNP1.24+CHU192+DER12.23+FD1.24'!$A$2:$D$50000,3, FALSE)</f>
        <v>KG</v>
      </c>
      <c r="E380" s="624">
        <f>'[2]DETALHAMENTO AÇO (2)'!$I25</f>
        <v>7350</v>
      </c>
      <c r="F380" s="625" t="str">
        <f>VLOOKUP(C380,'SNP1.24+CHU192+DER12.23+FD1.24'!$A$2:$D$50000,4, FALSE)</f>
        <v>12,11</v>
      </c>
      <c r="G380" s="424">
        <f>ROUND(E380*F380,2)</f>
        <v>89008.5</v>
      </c>
      <c r="H380" s="425" t="e">
        <f>IF(K380="",$G$10,$G$9)</f>
        <v>#REF!</v>
      </c>
      <c r="I380" s="426" t="e">
        <f>ROUND(F380*H380+F380,2)</f>
        <v>#REF!</v>
      </c>
      <c r="J380" s="626" t="e">
        <f>ROUND(E380*I380,2)</f>
        <v>#REF!</v>
      </c>
      <c r="K380" s="603"/>
      <c r="L380" s="643" t="s">
        <v>18513</v>
      </c>
      <c r="M380" s="632"/>
      <c r="N380" s="22"/>
    </row>
    <row r="381" spans="1:22" s="39" customFormat="1" ht="40.15" customHeight="1" outlineLevel="2" x14ac:dyDescent="0.25">
      <c r="A381" s="317" t="s">
        <v>54533</v>
      </c>
      <c r="B381" s="422" t="str">
        <f>VLOOKUP(C381,'SNP1.24+CHU192+DER12.23+FD1.24'!$A$2:$C$50000,2, FALSE)</f>
        <v>ARMAÇÃO DE PILAR OU VIGA DE ESTRUTURA CONVENCIONAL DE CONCRETO ARMADO UTILIZANDO AÇO CA-50 DE 10,0 MM - MONTAGEM. AF_06/2022</v>
      </c>
      <c r="C381" s="38" t="s">
        <v>3226</v>
      </c>
      <c r="D381" s="623" t="str">
        <f>VLOOKUP(C381,'SNP1.24+CHU192+DER12.23+FD1.24'!$A$2:$D$50000,3, FALSE)</f>
        <v>KG</v>
      </c>
      <c r="E381" s="624">
        <f>'[2]DETALHAMENTO AÇO (2)'!$I26</f>
        <v>392</v>
      </c>
      <c r="F381" s="625" t="str">
        <f>VLOOKUP(C381,'SNP1.24+CHU192+DER12.23+FD1.24'!$A$2:$D$50000,4, FALSE)</f>
        <v>10,72</v>
      </c>
      <c r="G381" s="424">
        <f t="shared" ref="G381:G386" si="80">ROUND(E381*F381,2)</f>
        <v>4202.24</v>
      </c>
      <c r="H381" s="425" t="e">
        <f t="shared" ref="H381:H386" si="81">IF(K381="",$G$10,$G$9)</f>
        <v>#REF!</v>
      </c>
      <c r="I381" s="426" t="e">
        <f t="shared" ref="I381:I386" si="82">ROUND(F381*H381+F381,2)</f>
        <v>#REF!</v>
      </c>
      <c r="J381" s="626" t="e">
        <f t="shared" ref="J381:J386" si="83">ROUND(E381*I381,2)</f>
        <v>#REF!</v>
      </c>
      <c r="K381" s="603"/>
      <c r="L381" s="643" t="s">
        <v>18513</v>
      </c>
      <c r="M381" s="632"/>
      <c r="N381" s="22"/>
    </row>
    <row r="382" spans="1:22" s="39" customFormat="1" ht="36" outlineLevel="2" x14ac:dyDescent="0.25">
      <c r="A382" s="317" t="s">
        <v>54534</v>
      </c>
      <c r="B382" s="422" t="str">
        <f>VLOOKUP(C382,'SNP1.24+CHU192+DER12.23+FD1.24'!$A$2:$C$50000,2, FALSE)</f>
        <v>ARMAÇÃO DE PILAR OU VIGA DE ESTRUTURA CONVENCIONAL DE CONCRETO ARMADO UTILIZANDO AÇO CA-50 DE 12,5 MM - MONTAGEM. AF_06/2022</v>
      </c>
      <c r="C382" s="38" t="s">
        <v>3227</v>
      </c>
      <c r="D382" s="623" t="str">
        <f>VLOOKUP(C382,'SNP1.24+CHU192+DER12.23+FD1.24'!$A$2:$D$50000,3, FALSE)</f>
        <v>KG</v>
      </c>
      <c r="E382" s="624">
        <f>'[2]DETALHAMENTO AÇO (2)'!$I27</f>
        <v>10780</v>
      </c>
      <c r="F382" s="625" t="str">
        <f>VLOOKUP(C382,'SNP1.24+CHU192+DER12.23+FD1.24'!$A$2:$D$50000,4, FALSE)</f>
        <v>8,97</v>
      </c>
      <c r="G382" s="424">
        <f t="shared" si="80"/>
        <v>96696.6</v>
      </c>
      <c r="H382" s="425" t="e">
        <f t="shared" si="81"/>
        <v>#REF!</v>
      </c>
      <c r="I382" s="426" t="e">
        <f t="shared" si="82"/>
        <v>#REF!</v>
      </c>
      <c r="J382" s="626" t="e">
        <f t="shared" si="83"/>
        <v>#REF!</v>
      </c>
      <c r="K382" s="603"/>
      <c r="L382" s="643" t="s">
        <v>18513</v>
      </c>
      <c r="M382" s="632"/>
      <c r="N382" s="22"/>
    </row>
    <row r="383" spans="1:22" s="39" customFormat="1" ht="36" outlineLevel="2" x14ac:dyDescent="0.25">
      <c r="A383" s="317" t="s">
        <v>54535</v>
      </c>
      <c r="B383" s="422" t="str">
        <f>VLOOKUP(C383,'SNP1.24+CHU192+DER12.23+FD1.24'!$A$2:$C$50000,2, FALSE)</f>
        <v>ARMAÇÃO DE PILAR OU VIGA DE ESTRUTURA CONVENCIONAL DE CONCRETO ARMADO UTILIZANDO AÇO CA-50 DE 16,0 MM - MONTAGEM. AF_06/2022</v>
      </c>
      <c r="C383" s="38" t="s">
        <v>3228</v>
      </c>
      <c r="D383" s="623" t="str">
        <f>VLOOKUP(C383,'SNP1.24+CHU192+DER12.23+FD1.24'!$A$2:$D$50000,3, FALSE)</f>
        <v>KG</v>
      </c>
      <c r="E383" s="624">
        <f>'[2]DETALHAMENTO AÇO (2)'!$I28</f>
        <v>0</v>
      </c>
      <c r="F383" s="625" t="str">
        <f>VLOOKUP(C383,'SNP1.24+CHU192+DER12.23+FD1.24'!$A$2:$D$50000,4, FALSE)</f>
        <v>8,64</v>
      </c>
      <c r="G383" s="424">
        <f t="shared" si="80"/>
        <v>0</v>
      </c>
      <c r="H383" s="425" t="e">
        <f t="shared" si="81"/>
        <v>#REF!</v>
      </c>
      <c r="I383" s="426" t="e">
        <f t="shared" si="82"/>
        <v>#REF!</v>
      </c>
      <c r="J383" s="626" t="e">
        <f t="shared" si="83"/>
        <v>#REF!</v>
      </c>
      <c r="K383" s="603"/>
      <c r="L383" s="643" t="s">
        <v>18513</v>
      </c>
      <c r="M383" s="632"/>
      <c r="N383" s="22"/>
    </row>
    <row r="384" spans="1:22" s="39" customFormat="1" ht="49.15" customHeight="1" outlineLevel="2" x14ac:dyDescent="0.25">
      <c r="A384" s="317" t="s">
        <v>54536</v>
      </c>
      <c r="B384" s="422" t="str">
        <f>VLOOKUP(C384,'SNP1.24+CHU192+DER12.23+FD1.24'!$A$2:$C$50000,2, FALSE)</f>
        <v xml:space="preserve">CONCRETO USINADO BOMBEAVEL, CLASSE DE RESISTENCIA C40, BRITA 0 E 1, SLUMP = 100 +/- 20 MM, COM BOMBEAMENTO (DISPONIBILIZACAO DE BOMBA), SEM O LANCAMENTO (NBR 8953)                                                                                                                                                                                                                                                                                                                                       </v>
      </c>
      <c r="C384" s="38">
        <v>34479</v>
      </c>
      <c r="D384" s="623" t="str">
        <f>VLOOKUP(C384,'SNP1.24+CHU192+DER12.23+FD1.24'!$A$2:$D$50000,3, FALSE)</f>
        <v xml:space="preserve">M3    </v>
      </c>
      <c r="E384" s="624">
        <f>[2]DETALHADO!$G$146</f>
        <v>283.08280000000002</v>
      </c>
      <c r="F384" s="625" t="str">
        <f>VLOOKUP(C384,'SNP1.24+CHU192+DER12.23+FD1.24'!$A$2:$D$50000,4, FALSE)</f>
        <v>529,25</v>
      </c>
      <c r="G384" s="424">
        <f t="shared" si="80"/>
        <v>149821.57</v>
      </c>
      <c r="H384" s="425" t="e">
        <f t="shared" si="81"/>
        <v>#REF!</v>
      </c>
      <c r="I384" s="426" t="e">
        <f t="shared" si="82"/>
        <v>#REF!</v>
      </c>
      <c r="J384" s="626" t="e">
        <f t="shared" si="83"/>
        <v>#REF!</v>
      </c>
      <c r="K384" s="603"/>
      <c r="L384" s="643" t="s">
        <v>18501</v>
      </c>
      <c r="M384" s="632"/>
      <c r="N384" s="22"/>
    </row>
    <row r="385" spans="1:22" s="39" customFormat="1" ht="54" customHeight="1" outlineLevel="2" x14ac:dyDescent="0.25">
      <c r="A385" s="317" t="s">
        <v>54537</v>
      </c>
      <c r="B385" s="422" t="str">
        <f>VLOOKUP(C385,'SNP1.24+CHU192+DER12.23+FD1.24'!$A$2:$C$50000,2, FALSE)</f>
        <v>GUINDASTE HIDRÁULICO AUTOPROPELIDO, COM LANÇA TELESCÓPICA 28,80 M, CAPACIDADE MÁXIMA 30 T, POTÊNCIA 97 KW, TRAÇÃO 4 X 4 - MATERIAIS NA OPERAÇÃO. AF_11/2014</v>
      </c>
      <c r="C385" s="38" t="s">
        <v>2290</v>
      </c>
      <c r="D385" s="623" t="str">
        <f>VLOOKUP(C385,'SNP1.24+CHU192+DER12.23+FD1.24'!$A$2:$D$50000,3, FALSE)</f>
        <v>H</v>
      </c>
      <c r="E385" s="624">
        <f>[3]Canal!$K$10</f>
        <v>98</v>
      </c>
      <c r="F385" s="625" t="str">
        <f>VLOOKUP(C385,'SNP1.24+CHU192+DER12.23+FD1.24'!$A$2:$D$50000,4, FALSE)</f>
        <v>28,46</v>
      </c>
      <c r="G385" s="424">
        <f t="shared" si="80"/>
        <v>2789.08</v>
      </c>
      <c r="H385" s="425" t="e">
        <f t="shared" si="81"/>
        <v>#REF!</v>
      </c>
      <c r="I385" s="426" t="e">
        <f t="shared" si="82"/>
        <v>#REF!</v>
      </c>
      <c r="J385" s="626" t="e">
        <f t="shared" si="83"/>
        <v>#REF!</v>
      </c>
      <c r="K385" s="603"/>
      <c r="L385" s="643" t="s">
        <v>29444</v>
      </c>
      <c r="M385" s="632"/>
      <c r="N385" s="22"/>
    </row>
    <row r="386" spans="1:22" s="39" customFormat="1" ht="36" customHeight="1" outlineLevel="2" x14ac:dyDescent="0.25">
      <c r="A386" s="317" t="s">
        <v>54538</v>
      </c>
      <c r="B386" s="422" t="str">
        <f>VLOOKUP(C386,'SNP1.24+CHU192+DER12.23+FD1.24'!$A$2:$C$50000,2, FALSE)</f>
        <v>OPERADOR DE GUINDASTE COM ENCARGOS COMPLEMENTARES</v>
      </c>
      <c r="C386" s="38" t="s">
        <v>6121</v>
      </c>
      <c r="D386" s="623" t="str">
        <f>VLOOKUP(C386,'SNP1.24+CHU192+DER12.23+FD1.24'!$A$2:$D$50000,3, FALSE)</f>
        <v>H</v>
      </c>
      <c r="E386" s="624">
        <f>E385</f>
        <v>98</v>
      </c>
      <c r="F386" s="625" t="str">
        <f>VLOOKUP(C386,'SNP1.24+CHU192+DER12.23+FD1.24'!$A$2:$D$50000,4, FALSE)</f>
        <v>25,86</v>
      </c>
      <c r="G386" s="424">
        <f t="shared" si="80"/>
        <v>2534.2800000000002</v>
      </c>
      <c r="H386" s="425" t="e">
        <f t="shared" si="81"/>
        <v>#REF!</v>
      </c>
      <c r="I386" s="426" t="e">
        <f t="shared" si="82"/>
        <v>#REF!</v>
      </c>
      <c r="J386" s="626" t="e">
        <f t="shared" si="83"/>
        <v>#REF!</v>
      </c>
      <c r="K386" s="603"/>
      <c r="L386" s="643" t="s">
        <v>29444</v>
      </c>
      <c r="M386" s="632"/>
      <c r="N386" s="22"/>
    </row>
    <row r="387" spans="1:22" s="40" customFormat="1" ht="12.75" outlineLevel="1" thickBot="1" x14ac:dyDescent="0.25">
      <c r="A387" s="318"/>
      <c r="B387" s="10" t="s">
        <v>9</v>
      </c>
      <c r="C387" s="11"/>
      <c r="D387" s="12"/>
      <c r="E387" s="13"/>
      <c r="F387" s="13"/>
      <c r="G387" s="147">
        <f>SUM(G373:G374)</f>
        <v>262754.43</v>
      </c>
      <c r="H387" s="148"/>
      <c r="I387" s="149"/>
      <c r="J387" s="150" t="e">
        <f>SUM(J373:J374)</f>
        <v>#REF!</v>
      </c>
      <c r="K387" s="185"/>
      <c r="L387" s="209"/>
      <c r="M387" s="204"/>
      <c r="N387" s="16"/>
      <c r="O387" s="39"/>
      <c r="P387" s="39"/>
      <c r="Q387" s="39"/>
      <c r="R387" s="39"/>
      <c r="S387" s="39"/>
      <c r="T387" s="39"/>
      <c r="U387" s="39"/>
      <c r="V387" s="39"/>
    </row>
    <row r="388" spans="1:22" s="33" customFormat="1" ht="17.45" customHeight="1" thickBot="1" x14ac:dyDescent="0.3">
      <c r="A388" s="315">
        <v>8</v>
      </c>
      <c r="B388" s="245" t="s">
        <v>29510</v>
      </c>
      <c r="C388" s="29"/>
      <c r="D388" s="2"/>
      <c r="E388" s="462"/>
      <c r="F388" s="2"/>
      <c r="G388" s="30">
        <f>G425+G1476+G1480</f>
        <v>1500004.68</v>
      </c>
      <c r="H388" s="2"/>
      <c r="I388" s="2"/>
      <c r="J388" s="31" t="e">
        <f>J425+J1476+J1480</f>
        <v>#REF!</v>
      </c>
      <c r="K388" s="186"/>
      <c r="L388" s="15"/>
      <c r="M388" s="23"/>
      <c r="N388" s="15"/>
      <c r="O388" s="39"/>
      <c r="P388" s="39"/>
      <c r="Q388" s="39"/>
      <c r="R388" s="39"/>
      <c r="S388" s="39"/>
      <c r="T388" s="39"/>
      <c r="U388" s="39"/>
      <c r="V388" s="39"/>
    </row>
    <row r="389" spans="1:22" s="34" customFormat="1" outlineLevel="1" x14ac:dyDescent="0.25">
      <c r="A389" s="319" t="s">
        <v>18624</v>
      </c>
      <c r="B389" s="627" t="s">
        <v>18502</v>
      </c>
      <c r="C389" s="628"/>
      <c r="D389" s="629"/>
      <c r="E389" s="146"/>
      <c r="F389" s="146"/>
      <c r="G389" s="5"/>
      <c r="H389" s="5"/>
      <c r="I389" s="5"/>
      <c r="J389" s="17"/>
      <c r="K389" s="145"/>
      <c r="L389" s="210"/>
      <c r="M389" s="111"/>
      <c r="N389" s="6"/>
      <c r="O389" s="39"/>
      <c r="P389" s="39"/>
      <c r="Q389" s="39"/>
      <c r="R389" s="39"/>
      <c r="S389" s="39"/>
      <c r="T389" s="39"/>
      <c r="U389" s="39"/>
      <c r="V389" s="39"/>
    </row>
    <row r="390" spans="1:22" s="39" customFormat="1" ht="42" customHeight="1" outlineLevel="2" x14ac:dyDescent="0.25">
      <c r="A390" s="317" t="s">
        <v>18625</v>
      </c>
      <c r="B390" s="422" t="str">
        <f>VLOOKUP(C390,'SNP1.24+CHU192+DER12.23+FD1.24'!$A$2:$C$50000,2, FALSE)</f>
        <v>DEMOLIÇÃO DE LAJES, EM CONCRETO ARMADO, DE FORMA MECANIZADA COM MARTELETE, SEM REAPROVEITAMENTO. AF_09/2023</v>
      </c>
      <c r="C390" s="38" t="s">
        <v>5956</v>
      </c>
      <c r="D390" s="623" t="str">
        <f>VLOOKUP(C390,'SNP1.24+CHU192+DER12.23+FD1.24'!$A$2:$D$50000,3, FALSE)</f>
        <v>M3</v>
      </c>
      <c r="E390" s="624">
        <f>[2]DETALHADO!$G$165</f>
        <v>2381.2445994925001</v>
      </c>
      <c r="F390" s="625" t="str">
        <f>VLOOKUP(C390,'SNP1.24+CHU192+DER12.23+FD1.24'!$A$2:$D$50000,4, FALSE)</f>
        <v>90,11</v>
      </c>
      <c r="G390" s="424">
        <f>ROUND(E390*F390,2)</f>
        <v>214573.95</v>
      </c>
      <c r="H390" s="425" t="e">
        <f>IF(K390="",$G$10,$G$9)</f>
        <v>#REF!</v>
      </c>
      <c r="I390" s="426" t="e">
        <f>ROUND(F390*H390+F390,2)</f>
        <v>#REF!</v>
      </c>
      <c r="J390" s="626" t="e">
        <f>ROUND(E390*I390,2)</f>
        <v>#REF!</v>
      </c>
      <c r="K390" s="603"/>
      <c r="L390" s="643" t="s">
        <v>29437</v>
      </c>
      <c r="M390" s="632"/>
      <c r="N390" s="22"/>
    </row>
    <row r="391" spans="1:22" s="39" customFormat="1" ht="50.45" customHeight="1" outlineLevel="2" x14ac:dyDescent="0.25">
      <c r="A391" s="317" t="s">
        <v>18626</v>
      </c>
      <c r="B391" s="422" t="str">
        <f>VLOOKUP(C391,'SNP1.24+CHU192+DER12.23+FD1.24'!$A$2:$C$50000,2, FALSE)</f>
        <v>CARGA, MANOBRA E DESCARGA DE ENTULHO EM CAMINHÃO BASCULANTE 10 M³ - CARGA COM ESCAVADEIRA HIDRÁULICA  (CAÇAMBA DE 0,80 M³ / 111 HP) E DESCARGA LIVRE (UNIDADE: M3). AF_07/2020</v>
      </c>
      <c r="C391" s="38" t="s">
        <v>11391</v>
      </c>
      <c r="D391" s="623" t="str">
        <f>VLOOKUP(C391,'SNP1.24+CHU192+DER12.23+FD1.24'!$A$2:$D$50000,3, FALSE)</f>
        <v>M3</v>
      </c>
      <c r="E391" s="624">
        <f>E390*1.25</f>
        <v>2976.5557493656252</v>
      </c>
      <c r="F391" s="625" t="str">
        <f>VLOOKUP(C391,'SNP1.24+CHU192+DER12.23+FD1.24'!$A$2:$D$50000,4, FALSE)</f>
        <v>9,05</v>
      </c>
      <c r="G391" s="424">
        <f>ROUND(E391*F391,2)</f>
        <v>26937.83</v>
      </c>
      <c r="H391" s="425" t="e">
        <f>IF(K391="",$G$10,$G$9)</f>
        <v>#REF!</v>
      </c>
      <c r="I391" s="426" t="e">
        <f>ROUND(F391*H391+F391,2)</f>
        <v>#REF!</v>
      </c>
      <c r="J391" s="626" t="e">
        <f>ROUND(E391*I391,2)</f>
        <v>#REF!</v>
      </c>
      <c r="K391" s="603"/>
      <c r="L391" s="643" t="s">
        <v>18504</v>
      </c>
      <c r="M391" s="632"/>
      <c r="N391" s="22"/>
    </row>
    <row r="392" spans="1:22" s="39" customFormat="1" ht="38.450000000000003" customHeight="1" outlineLevel="2" x14ac:dyDescent="0.25">
      <c r="A392" s="317" t="s">
        <v>18627</v>
      </c>
      <c r="B392" s="422" t="str">
        <f>VLOOKUP(C392,'SNP1.24+CHU192+DER12.23+FD1.24'!$A$2:$C$50000,2, FALSE)</f>
        <v>TRANSPORTE COM CAMINHÃO BASCULANTE DE 10 M³, EM VIA URBANA PAVIMENTADA, DMT ATÉ 30 KM (UNIDADE: M3XKM). AF_07/2020</v>
      </c>
      <c r="C392" s="38" t="s">
        <v>6023</v>
      </c>
      <c r="D392" s="623" t="str">
        <f>VLOOKUP(C392,'SNP1.24+CHU192+DER12.23+FD1.24'!$A$2:$D$50000,3, FALSE)</f>
        <v>M3XKM</v>
      </c>
      <c r="E392" s="624">
        <f>E391*$D$8</f>
        <v>28902.356326340221</v>
      </c>
      <c r="F392" s="625" t="str">
        <f>VLOOKUP(C392,'SNP1.24+CHU192+DER12.23+FD1.24'!$A$2:$D$50000,4, FALSE)</f>
        <v>2,49</v>
      </c>
      <c r="G392" s="424">
        <f>ROUND(E392*F392,2)</f>
        <v>71966.87</v>
      </c>
      <c r="H392" s="425" t="e">
        <f>IF(K392="",$G$10,$G$9)</f>
        <v>#REF!</v>
      </c>
      <c r="I392" s="426" t="e">
        <f>ROUND(F392*H392+F392,2)</f>
        <v>#REF!</v>
      </c>
      <c r="J392" s="626" t="e">
        <f>ROUND(E392*I392,2)</f>
        <v>#REF!</v>
      </c>
      <c r="K392" s="603"/>
      <c r="L392" s="643" t="s">
        <v>29438</v>
      </c>
      <c r="M392" s="632"/>
      <c r="N392" s="22"/>
    </row>
    <row r="393" spans="1:22" s="39" customFormat="1" ht="24" outlineLevel="2" x14ac:dyDescent="0.25">
      <c r="A393" s="317" t="s">
        <v>18628</v>
      </c>
      <c r="B393" s="422" t="str">
        <f>VLOOKUP(C393,'SNP1.24+CHU192+DER12.23+FD1.24'!$A$2:$C$50000,2, FALSE)</f>
        <v>ESPALHAMENTO DE MATERIAL COM TRATOR DE ESTEIRAS. AF_11/2019</v>
      </c>
      <c r="C393" s="38" t="s">
        <v>7366</v>
      </c>
      <c r="D393" s="623" t="str">
        <f>VLOOKUP(C393,'SNP1.24+CHU192+DER12.23+FD1.24'!$A$2:$D$50000,3, FALSE)</f>
        <v>M3</v>
      </c>
      <c r="E393" s="624">
        <f>E391</f>
        <v>2976.5557493656252</v>
      </c>
      <c r="F393" s="625" t="str">
        <f>VLOOKUP(C393,'SNP1.24+CHU192+DER12.23+FD1.24'!$A$2:$D$50000,4, FALSE)</f>
        <v>1,45</v>
      </c>
      <c r="G393" s="424">
        <f>ROUND(E393*F393,2)</f>
        <v>4316.01</v>
      </c>
      <c r="H393" s="425" t="e">
        <f>IF(K393="",$G$10,$G$9)</f>
        <v>#REF!</v>
      </c>
      <c r="I393" s="426" t="e">
        <f>ROUND(F393*H393+F393,2)</f>
        <v>#REF!</v>
      </c>
      <c r="J393" s="626" t="e">
        <f>ROUND(E393*I393,2)</f>
        <v>#REF!</v>
      </c>
      <c r="K393" s="603"/>
      <c r="L393" s="643" t="s">
        <v>11833</v>
      </c>
      <c r="M393" s="632"/>
      <c r="N393" s="22"/>
    </row>
    <row r="394" spans="1:22" s="40" customFormat="1" ht="12.75" outlineLevel="1" thickBot="1" x14ac:dyDescent="0.25">
      <c r="A394" s="318"/>
      <c r="B394" s="10" t="s">
        <v>9</v>
      </c>
      <c r="C394" s="11"/>
      <c r="D394" s="12"/>
      <c r="E394" s="13"/>
      <c r="F394" s="13"/>
      <c r="G394" s="147">
        <f>SUM(G390:G393)</f>
        <v>317794.66000000003</v>
      </c>
      <c r="H394" s="148"/>
      <c r="I394" s="149"/>
      <c r="J394" s="150" t="e">
        <f>SUM(J390:J393)</f>
        <v>#REF!</v>
      </c>
      <c r="K394" s="185"/>
      <c r="L394" s="209"/>
      <c r="M394" s="204"/>
      <c r="N394" s="16"/>
      <c r="O394" s="39"/>
      <c r="P394" s="39"/>
      <c r="Q394" s="39"/>
      <c r="R394" s="39"/>
      <c r="S394" s="39"/>
      <c r="T394" s="39"/>
      <c r="U394" s="39"/>
      <c r="V394" s="39"/>
    </row>
    <row r="395" spans="1:22" s="34" customFormat="1" ht="14.45" customHeight="1" outlineLevel="1" x14ac:dyDescent="0.25">
      <c r="A395" s="319" t="s">
        <v>18608</v>
      </c>
      <c r="B395" s="627" t="s">
        <v>29414</v>
      </c>
      <c r="C395" s="628"/>
      <c r="D395" s="629"/>
      <c r="E395" s="146"/>
      <c r="F395" s="146"/>
      <c r="G395" s="5"/>
      <c r="H395" s="5"/>
      <c r="I395" s="5"/>
      <c r="J395" s="17"/>
      <c r="K395" s="145"/>
      <c r="L395" s="210"/>
      <c r="M395" s="111"/>
      <c r="N395" s="6"/>
      <c r="O395" s="39"/>
      <c r="P395" s="39"/>
      <c r="Q395" s="39"/>
      <c r="R395" s="39"/>
      <c r="S395" s="39"/>
      <c r="T395" s="39"/>
      <c r="U395" s="39"/>
      <c r="V395" s="39"/>
    </row>
    <row r="396" spans="1:22" s="39" customFormat="1" ht="60" outlineLevel="2" x14ac:dyDescent="0.25">
      <c r="A396" s="317" t="s">
        <v>18609</v>
      </c>
      <c r="B396" s="422" t="str">
        <f>VLOOKUP(C396,'SNP1.24+CHU192+DER12.23+FD1.24'!$A$2:$C$50000,2, FALSE)</f>
        <v>ESCAVAÇÃO MECANIZADA DE VALA COM PROF. ATÉ 1,5 M (MÉDIA MONTANTE E JUSANTE/UMA COMPOSIÇÃO POR TRECHO), ESCAVADEIRA (0,8 M3), LARG. DE 1,5 M A 2,5 M, EM SOLO DE 2A CATEGORIA, EM LOCAIS COM ALTO NÍVEL DE INTERFERÊNCIA. AF_02/2021</v>
      </c>
      <c r="C396" s="38" t="s">
        <v>10825</v>
      </c>
      <c r="D396" s="623" t="str">
        <f>VLOOKUP(C396,'SNP1.24+CHU192+DER12.23+FD1.24'!$A$2:$D$50000,3, FALSE)</f>
        <v>M3</v>
      </c>
      <c r="E396" s="624">
        <f>[2]DETALHADO!$G$158</f>
        <v>29834.363497089998</v>
      </c>
      <c r="F396" s="625" t="str">
        <f>VLOOKUP(C396,'SNP1.24+CHU192+DER12.23+FD1.24'!$A$2:$D$50000,4, FALSE)</f>
        <v>14,60</v>
      </c>
      <c r="G396" s="424">
        <f>ROUND(E396*F396,2)</f>
        <v>435581.71</v>
      </c>
      <c r="H396" s="425" t="e">
        <f>IF(K396="",$G$10,$G$9)</f>
        <v>#REF!</v>
      </c>
      <c r="I396" s="426" t="e">
        <f>ROUND(F396*H396+F396,2)</f>
        <v>#REF!</v>
      </c>
      <c r="J396" s="626" t="e">
        <f>ROUND(E396*I396,2)</f>
        <v>#REF!</v>
      </c>
      <c r="K396" s="603"/>
      <c r="L396" s="643" t="s">
        <v>29439</v>
      </c>
      <c r="M396" s="632"/>
      <c r="N396" s="22"/>
    </row>
    <row r="397" spans="1:22" s="39" customFormat="1" ht="37.9" customHeight="1" outlineLevel="2" x14ac:dyDescent="0.25">
      <c r="A397" s="317" t="s">
        <v>18610</v>
      </c>
      <c r="B397" s="422" t="str">
        <f>VLOOKUP(C397,'SNP1.24+CHU192+DER12.23+FD1.24'!$A$2:$C$50000,2, FALSE)</f>
        <v>REATERRO MECANIZADO DE VALA COM MINICARREGADEIRA, COM COMPACTADOR DE SOLOS DE PERCUSSÃO. AF_08/2023</v>
      </c>
      <c r="C397" s="38" t="s">
        <v>18240</v>
      </c>
      <c r="D397" s="623" t="str">
        <f>VLOOKUP(C397,'SNP1.24+CHU192+DER12.23+FD1.24'!$A$2:$D$50000,3, FALSE)</f>
        <v>M3</v>
      </c>
      <c r="E397" s="624">
        <f>[2]DETALHADO!$G$154</f>
        <v>10981.562411320001</v>
      </c>
      <c r="F397" s="625" t="str">
        <f>VLOOKUP(C397,'SNP1.24+CHU192+DER12.23+FD1.24'!$A$2:$D$50000,4, FALSE)</f>
        <v>26,91</v>
      </c>
      <c r="G397" s="424">
        <f>ROUND(E397*F397,2)</f>
        <v>295513.84000000003</v>
      </c>
      <c r="H397" s="425" t="e">
        <f>IF(K397="",$G$10,$G$9)</f>
        <v>#REF!</v>
      </c>
      <c r="I397" s="426" t="e">
        <f>ROUND(F397*H397+F397,2)</f>
        <v>#REF!</v>
      </c>
      <c r="J397" s="626" t="e">
        <f>ROUND(E397*I397,2)</f>
        <v>#REF!</v>
      </c>
      <c r="K397" s="603"/>
      <c r="L397" s="643" t="s">
        <v>18501</v>
      </c>
      <c r="M397" s="632"/>
      <c r="N397" s="22"/>
    </row>
    <row r="398" spans="1:22" s="39" customFormat="1" ht="49.9" customHeight="1" outlineLevel="2" x14ac:dyDescent="0.25">
      <c r="A398" s="317" t="s">
        <v>18611</v>
      </c>
      <c r="B398" s="422" t="str">
        <f>VLOOKUP(C398,'SNP1.24+CHU192+DER12.23+FD1.24'!$A$2:$C$50000,2, FALSE)</f>
        <v>CARGA, MANOBRA E DESCARGA DE SOLOS E MATERIAIS GRANULARES EM CAMINHÃO BASCULANTE 10 M³ - CARGA COM ESCAVADEIRA HIDRÁULICA (CAÇAMBA DE 1,20 M³ / 155 HP) E DESCARGA LIVRE (UNIDADE: M3). AF_07/2020</v>
      </c>
      <c r="C398" s="38" t="s">
        <v>11383</v>
      </c>
      <c r="D398" s="623" t="str">
        <f>VLOOKUP(C398,'SNP1.24+CHU192+DER12.23+FD1.24'!$A$2:$D$50000,3, FALSE)</f>
        <v>M3</v>
      </c>
      <c r="E398" s="624">
        <f>((E396)-E397)*1.25</f>
        <v>23566.001357212499</v>
      </c>
      <c r="F398" s="625" t="str">
        <f>VLOOKUP(C398,'SNP1.24+CHU192+DER12.23+FD1.24'!$A$2:$D$50000,4, FALSE)</f>
        <v>7,00</v>
      </c>
      <c r="G398" s="424">
        <f>ROUND(E398*F398,2)</f>
        <v>164962.01</v>
      </c>
      <c r="H398" s="425" t="e">
        <f>IF(K398="",$G$10,$G$9)</f>
        <v>#REF!</v>
      </c>
      <c r="I398" s="426" t="e">
        <f>ROUND(F398*H398+F398,2)</f>
        <v>#REF!</v>
      </c>
      <c r="J398" s="626" t="e">
        <f>ROUND(E398*I398,2)</f>
        <v>#REF!</v>
      </c>
      <c r="K398" s="603"/>
      <c r="L398" s="643" t="s">
        <v>18520</v>
      </c>
      <c r="M398" s="632"/>
      <c r="N398" s="22"/>
    </row>
    <row r="399" spans="1:22" s="39" customFormat="1" ht="42.6" customHeight="1" outlineLevel="2" x14ac:dyDescent="0.25">
      <c r="A399" s="317" t="s">
        <v>18612</v>
      </c>
      <c r="B399" s="422" t="str">
        <f>VLOOKUP(C399,'SNP1.24+CHU192+DER12.23+FD1.24'!$A$2:$C$50000,2, FALSE)</f>
        <v>TRANSPORTE COM CAMINHÃO BASCULANTE DE 10 M³, EM VIA URBANA PAVIMENTADA, DMT ATÉ 30 KM (UNIDADE: M3XKM). AF_07/2020</v>
      </c>
      <c r="C399" s="38" t="s">
        <v>6023</v>
      </c>
      <c r="D399" s="623" t="str">
        <f>VLOOKUP(C399,'SNP1.24+CHU192+DER12.23+FD1.24'!$A$2:$D$50000,3, FALSE)</f>
        <v>M3XKM</v>
      </c>
      <c r="E399" s="624">
        <f>E398*$D$8</f>
        <v>228825.87317853339</v>
      </c>
      <c r="F399" s="625" t="str">
        <f>VLOOKUP(C399,'SNP1.24+CHU192+DER12.23+FD1.24'!$A$2:$D$50000,4, FALSE)</f>
        <v>2,49</v>
      </c>
      <c r="G399" s="424">
        <f>ROUND(E399*F399,2)</f>
        <v>569776.42000000004</v>
      </c>
      <c r="H399" s="425" t="e">
        <f>IF(K399="",$G$10,$G$9)</f>
        <v>#REF!</v>
      </c>
      <c r="I399" s="426" t="e">
        <f>ROUND(F399*H399+F399,2)</f>
        <v>#REF!</v>
      </c>
      <c r="J399" s="626" t="e">
        <f>ROUND(E399*I399,2)</f>
        <v>#REF!</v>
      </c>
      <c r="K399" s="603"/>
      <c r="L399" s="643" t="s">
        <v>29438</v>
      </c>
      <c r="M399" s="632"/>
      <c r="N399" s="22"/>
    </row>
    <row r="400" spans="1:22" s="39" customFormat="1" ht="28.9" customHeight="1" outlineLevel="2" x14ac:dyDescent="0.25">
      <c r="A400" s="317" t="s">
        <v>18613</v>
      </c>
      <c r="B400" s="422" t="str">
        <f>VLOOKUP(C400,'SNP1.24+CHU192+DER12.23+FD1.24'!$A$2:$C$50000,2, FALSE)</f>
        <v>ESPALHAMENTO DE MATERIAL COM TRATOR DE ESTEIRAS. AF_11/2019</v>
      </c>
      <c r="C400" s="38" t="s">
        <v>7366</v>
      </c>
      <c r="D400" s="623" t="str">
        <f>VLOOKUP(C400,'SNP1.24+CHU192+DER12.23+FD1.24'!$A$2:$D$50000,3, FALSE)</f>
        <v>M3</v>
      </c>
      <c r="E400" s="624">
        <f>E398</f>
        <v>23566.001357212499</v>
      </c>
      <c r="F400" s="625" t="str">
        <f>VLOOKUP(C400,'SNP1.24+CHU192+DER12.23+FD1.24'!$A$2:$D$50000,4, FALSE)</f>
        <v>1,45</v>
      </c>
      <c r="G400" s="424">
        <f>ROUND(E400*F400,2)</f>
        <v>34170.699999999997</v>
      </c>
      <c r="H400" s="425" t="e">
        <f>IF(K400="",$G$10,$G$9)</f>
        <v>#REF!</v>
      </c>
      <c r="I400" s="426" t="e">
        <f>ROUND(F400*H400+F400,2)</f>
        <v>#REF!</v>
      </c>
      <c r="J400" s="626" t="e">
        <f>ROUND(E400*I400,2)</f>
        <v>#REF!</v>
      </c>
      <c r="K400" s="603"/>
      <c r="L400" s="643" t="s">
        <v>11833</v>
      </c>
      <c r="M400" s="632"/>
      <c r="N400" s="22"/>
    </row>
    <row r="401" spans="1:22" s="40" customFormat="1" ht="12.75" outlineLevel="1" thickBot="1" x14ac:dyDescent="0.25">
      <c r="A401" s="318"/>
      <c r="B401" s="10" t="s">
        <v>9</v>
      </c>
      <c r="C401" s="11"/>
      <c r="D401" s="12"/>
      <c r="E401" s="13"/>
      <c r="F401" s="13"/>
      <c r="G401" s="147">
        <f>SUM(G396:G400)</f>
        <v>1500004.68</v>
      </c>
      <c r="H401" s="148"/>
      <c r="I401" s="149"/>
      <c r="J401" s="150" t="e">
        <f>SUM(J396:J400)</f>
        <v>#REF!</v>
      </c>
      <c r="K401" s="185"/>
      <c r="L401" s="209"/>
      <c r="M401" s="204"/>
      <c r="N401" s="16"/>
      <c r="O401" s="39"/>
      <c r="P401" s="39"/>
      <c r="Q401" s="39"/>
      <c r="R401" s="39"/>
      <c r="S401" s="39"/>
      <c r="T401" s="39"/>
      <c r="U401" s="39"/>
      <c r="V401" s="39"/>
    </row>
    <row r="402" spans="1:22" s="34" customFormat="1" outlineLevel="1" x14ac:dyDescent="0.25">
      <c r="A402" s="319" t="s">
        <v>18629</v>
      </c>
      <c r="B402" s="627" t="s">
        <v>29418</v>
      </c>
      <c r="C402" s="628"/>
      <c r="D402" s="629"/>
      <c r="E402" s="146"/>
      <c r="F402" s="146"/>
      <c r="G402" s="5"/>
      <c r="H402" s="5"/>
      <c r="I402" s="5"/>
      <c r="J402" s="17"/>
      <c r="K402" s="145"/>
      <c r="L402" s="210"/>
      <c r="M402" s="111"/>
      <c r="N402" s="6"/>
      <c r="O402" s="39"/>
      <c r="P402" s="39"/>
      <c r="Q402" s="39"/>
      <c r="R402" s="39"/>
      <c r="S402" s="39"/>
      <c r="T402" s="39"/>
      <c r="U402" s="39"/>
      <c r="V402" s="39"/>
    </row>
    <row r="403" spans="1:22" s="39" customFormat="1" ht="46.15" customHeight="1" outlineLevel="2" x14ac:dyDescent="0.25">
      <c r="A403" s="317" t="s">
        <v>18630</v>
      </c>
      <c r="B403" s="422" t="str">
        <f>VLOOKUP(C403,'SNP1.24+CHU192+DER12.23+FD1.24'!$A$2:$C$50000,2, FALSE)</f>
        <v xml:space="preserve">PEDRA DE MAO OU PEDRA RACHAO PARA ARRIMO/FUNDACAO (POSTO PEDREIRA/FORNECEDOR, SEM FRETE)                                                                                                                                                                                                                                                                                                                                                                                                                  </v>
      </c>
      <c r="C403" s="38">
        <v>4730</v>
      </c>
      <c r="D403" s="623" t="str">
        <f>VLOOKUP(C403,'SNP1.24+CHU192+DER12.23+FD1.24'!$A$2:$D$50000,3, FALSE)</f>
        <v xml:space="preserve">M3    </v>
      </c>
      <c r="E403" s="624">
        <f>[2]DETALHADO!$G$164</f>
        <v>3376.3287800000003</v>
      </c>
      <c r="F403" s="625" t="str">
        <f>VLOOKUP(C403,'SNP1.24+CHU192+DER12.23+FD1.24'!$A$2:$D$50000,4, FALSE)</f>
        <v>65,45</v>
      </c>
      <c r="G403" s="424">
        <f>ROUND(E403*F403,2)</f>
        <v>220980.72</v>
      </c>
      <c r="H403" s="425" t="e">
        <f>IF(K403="",$G$10,$G$9)</f>
        <v>#REF!</v>
      </c>
      <c r="I403" s="426" t="e">
        <f>ROUND(F403*H403+F403,2)</f>
        <v>#REF!</v>
      </c>
      <c r="J403" s="626" t="e">
        <f>ROUND(E403*I403,2)</f>
        <v>#REF!</v>
      </c>
      <c r="K403" s="603"/>
      <c r="L403" s="643" t="s">
        <v>29440</v>
      </c>
      <c r="M403" s="632"/>
      <c r="N403" s="22"/>
    </row>
    <row r="404" spans="1:22" s="39" customFormat="1" ht="65.45" customHeight="1" outlineLevel="2" x14ac:dyDescent="0.25">
      <c r="A404" s="317" t="s">
        <v>18631</v>
      </c>
      <c r="B404" s="422" t="str">
        <f>VLOOKUP(C404,'SNP1.24+CHU192+DER12.23+FD1.24'!$A$2:$C$50000,2, FALSE)</f>
        <v>CARGA, MANOBRA E DESCARGA DE SOLOS E MATERIAIS GRANULARES EM CAMINHÃO BASCULANTE 10 M³ - CARGA COM PÁ CARREGADEIRA (CAÇAMBA DE 1,7 A 2,8 M³ / 128 HP) E DESCARGA LIVRE (UNIDADE: M3). AF_07/2020</v>
      </c>
      <c r="C404" s="38" t="s">
        <v>11353</v>
      </c>
      <c r="D404" s="623" t="str">
        <f>VLOOKUP(C404,'SNP1.24+CHU192+DER12.23+FD1.24'!$A$2:$D$50000,3, FALSE)</f>
        <v>M3</v>
      </c>
      <c r="E404" s="624">
        <f>E403</f>
        <v>3376.3287800000003</v>
      </c>
      <c r="F404" s="625" t="str">
        <f>VLOOKUP(C404,'SNP1.24+CHU192+DER12.23+FD1.24'!$A$2:$D$50000,4, FALSE)</f>
        <v>8,59</v>
      </c>
      <c r="G404" s="424">
        <f>ROUND(E404*F404,2)</f>
        <v>29002.66</v>
      </c>
      <c r="H404" s="425" t="e">
        <f>IF(K404="",$G$10,$G$9)</f>
        <v>#REF!</v>
      </c>
      <c r="I404" s="426" t="e">
        <f>ROUND(F404*H404+F404,2)</f>
        <v>#REF!</v>
      </c>
      <c r="J404" s="626" t="e">
        <f>ROUND(E404*I404,2)</f>
        <v>#REF!</v>
      </c>
      <c r="K404" s="603"/>
      <c r="L404" s="643" t="s">
        <v>29441</v>
      </c>
      <c r="M404" s="632"/>
      <c r="N404" s="22"/>
    </row>
    <row r="405" spans="1:22" s="39" customFormat="1" ht="50.45" customHeight="1" outlineLevel="2" x14ac:dyDescent="0.25">
      <c r="A405" s="317" t="s">
        <v>18632</v>
      </c>
      <c r="B405" s="422" t="str">
        <f>VLOOKUP(C405,'SNP1.24+CHU192+DER12.23+FD1.24'!$A$2:$C$50000,2, FALSE)</f>
        <v>TRANSPORTE COM CAMINHÃO BASCULANTE DE 10 M³, EM VIA URBANA PAVIMENTADA, DMT ATÉ 30 KM (UNIDADE: M3XKM). AF_07/2020</v>
      </c>
      <c r="C405" s="38" t="s">
        <v>6023</v>
      </c>
      <c r="D405" s="623" t="str">
        <f>VLOOKUP(C405,'SNP1.24+CHU192+DER12.23+FD1.24'!$A$2:$D$50000,3, FALSE)</f>
        <v>M3XKM</v>
      </c>
      <c r="E405" s="624">
        <f>E403*$D$10</f>
        <v>34877.476297400004</v>
      </c>
      <c r="F405" s="625" t="str">
        <f>VLOOKUP(C405,'SNP1.24+CHU192+DER12.23+FD1.24'!$A$2:$D$50000,4, FALSE)</f>
        <v>2,49</v>
      </c>
      <c r="G405" s="424">
        <f>ROUND(E405*F405,2)</f>
        <v>86844.92</v>
      </c>
      <c r="H405" s="425" t="e">
        <f>IF(K405="",$G$10,$G$9)</f>
        <v>#REF!</v>
      </c>
      <c r="I405" s="426" t="e">
        <f>ROUND(F405*H405+F405,2)</f>
        <v>#REF!</v>
      </c>
      <c r="J405" s="626" t="e">
        <f>ROUND(E405*I405,2)</f>
        <v>#REF!</v>
      </c>
      <c r="K405" s="603"/>
      <c r="L405" s="643" t="s">
        <v>29442</v>
      </c>
      <c r="M405" s="632"/>
      <c r="N405" s="22"/>
    </row>
    <row r="406" spans="1:22" s="40" customFormat="1" ht="12.75" outlineLevel="1" thickBot="1" x14ac:dyDescent="0.25">
      <c r="A406" s="318"/>
      <c r="B406" s="10" t="s">
        <v>9</v>
      </c>
      <c r="C406" s="11"/>
      <c r="D406" s="12"/>
      <c r="E406" s="13"/>
      <c r="F406" s="13"/>
      <c r="G406" s="147">
        <f>SUM(G403:G405)</f>
        <v>336828.3</v>
      </c>
      <c r="H406" s="148"/>
      <c r="I406" s="149"/>
      <c r="J406" s="150" t="e">
        <f>SUM(J403:J405)</f>
        <v>#REF!</v>
      </c>
      <c r="K406" s="185"/>
      <c r="L406" s="209"/>
      <c r="M406" s="204"/>
      <c r="N406" s="16"/>
      <c r="O406" s="39"/>
      <c r="P406" s="39"/>
      <c r="Q406" s="39"/>
      <c r="R406" s="39"/>
      <c r="S406" s="39"/>
      <c r="T406" s="39"/>
      <c r="U406" s="39"/>
      <c r="V406" s="39"/>
    </row>
    <row r="407" spans="1:22" s="34" customFormat="1" outlineLevel="1" x14ac:dyDescent="0.25">
      <c r="A407" s="319" t="s">
        <v>54539</v>
      </c>
      <c r="B407" s="627" t="s">
        <v>29417</v>
      </c>
      <c r="C407" s="628"/>
      <c r="D407" s="629"/>
      <c r="E407" s="146"/>
      <c r="F407" s="146"/>
      <c r="G407" s="5"/>
      <c r="H407" s="5"/>
      <c r="I407" s="5"/>
      <c r="J407" s="17"/>
      <c r="K407" s="145"/>
      <c r="L407" s="210"/>
      <c r="M407" s="111"/>
      <c r="N407" s="6"/>
      <c r="O407" s="39"/>
      <c r="P407" s="39"/>
      <c r="Q407" s="39"/>
      <c r="R407" s="39"/>
      <c r="S407" s="39"/>
      <c r="T407" s="39"/>
      <c r="U407" s="39"/>
      <c r="V407" s="39"/>
    </row>
    <row r="408" spans="1:22" s="39" customFormat="1" ht="30.6" customHeight="1" outlineLevel="2" x14ac:dyDescent="0.25">
      <c r="A408" s="317" t="s">
        <v>54540</v>
      </c>
      <c r="B408" s="422" t="str">
        <f>VLOOKUP(C408,'SNP1.24+CHU192+DER12.23+FD1.24'!$A$2:$C$50000,2, FALSE)</f>
        <v>LIMPEZA DE SUPERFÍCIE COM JATO DE ALTA PRESSÃO. AF_04/2019</v>
      </c>
      <c r="C408" s="38" t="s">
        <v>7772</v>
      </c>
      <c r="D408" s="623" t="str">
        <f>VLOOKUP(C408,'SNP1.24+CHU192+DER12.23+FD1.24'!$A$2:$D$50000,3, FALSE)</f>
        <v>M2</v>
      </c>
      <c r="E408" s="624">
        <f>[2]DETALHADO!$G$157</f>
        <v>521.28</v>
      </c>
      <c r="F408" s="625" t="str">
        <f>VLOOKUP(C408,'SNP1.24+CHU192+DER12.23+FD1.24'!$A$2:$D$50000,4, FALSE)</f>
        <v>2,28</v>
      </c>
      <c r="G408" s="424">
        <f t="shared" ref="G408:G413" si="84">ROUND(E408*F408,2)</f>
        <v>1188.52</v>
      </c>
      <c r="H408" s="425" t="e">
        <f t="shared" ref="H408:H413" si="85">IF(K408="",$G$10,$G$9)</f>
        <v>#REF!</v>
      </c>
      <c r="I408" s="426" t="e">
        <f t="shared" ref="I408:I413" si="86">ROUND(F408*H408+F408,2)</f>
        <v>#REF!</v>
      </c>
      <c r="J408" s="626" t="e">
        <f t="shared" ref="J408:J413" si="87">ROUND(E408*I408,2)</f>
        <v>#REF!</v>
      </c>
      <c r="K408" s="603"/>
      <c r="L408" s="643" t="s">
        <v>18501</v>
      </c>
      <c r="M408" s="632"/>
      <c r="N408" s="22"/>
    </row>
    <row r="409" spans="1:22" s="39" customFormat="1" ht="36.6" customHeight="1" outlineLevel="2" x14ac:dyDescent="0.25">
      <c r="A409" s="317" t="s">
        <v>54541</v>
      </c>
      <c r="B409" s="422" t="str">
        <f>VLOOKUP(C409,'SNP1.24+CHU192+DER12.23+FD1.24'!$A$2:$C$50000,2, FALSE)</f>
        <v>ENCHIMENTO DE BRITA PARA DRENO, LANÇAMENTO MECANIZADO. AF_07/2021</v>
      </c>
      <c r="C409" s="38" t="s">
        <v>8850</v>
      </c>
      <c r="D409" s="623" t="str">
        <f>VLOOKUP(C409,'SNP1.24+CHU192+DER12.23+FD1.24'!$A$2:$D$50000,3, FALSE)</f>
        <v>M3</v>
      </c>
      <c r="E409" s="624">
        <f>[2]DETALHADO!$G$153</f>
        <v>1887.4898240000002</v>
      </c>
      <c r="F409" s="625" t="str">
        <f>VLOOKUP(C409,'SNP1.24+CHU192+DER12.23+FD1.24'!$A$2:$D$50000,4, FALSE)</f>
        <v>102,53</v>
      </c>
      <c r="G409" s="424">
        <f t="shared" si="84"/>
        <v>193524.33</v>
      </c>
      <c r="H409" s="425" t="e">
        <f t="shared" si="85"/>
        <v>#REF!</v>
      </c>
      <c r="I409" s="426" t="e">
        <f t="shared" si="86"/>
        <v>#REF!</v>
      </c>
      <c r="J409" s="626" t="e">
        <f t="shared" si="87"/>
        <v>#REF!</v>
      </c>
      <c r="K409" s="603"/>
      <c r="L409" s="643" t="s">
        <v>29443</v>
      </c>
      <c r="M409" s="632"/>
      <c r="N409" s="22"/>
    </row>
    <row r="410" spans="1:22" s="39" customFormat="1" ht="48" outlineLevel="2" x14ac:dyDescent="0.25">
      <c r="A410" s="317" t="s">
        <v>54542</v>
      </c>
      <c r="B410" s="422" t="str">
        <f>VLOOKUP(C410,'SNP1.24+CHU192+DER12.23+FD1.24'!$A$2:$C$50000,2, FALSE)</f>
        <v xml:space="preserve">TUBO DRENO, CORRUGADO, ESPIRALADO, FLEXIVEL, PERFURADO, EM POLIETILENO DE ALTA DENSIDADE (PEAD), DN 65 MM, (2 1/2") PARA DRENAGEM - EM ROLO (NORMA DNIT 093/2006 - EM)                                                                                                                                                                                                                                                                                                                                    </v>
      </c>
      <c r="C410" s="38">
        <v>38051</v>
      </c>
      <c r="D410" s="623" t="str">
        <f>VLOOKUP(C410,'SNP1.24+CHU192+DER12.23+FD1.24'!$A$2:$D$50000,3, FALSE)</f>
        <v xml:space="preserve">M     </v>
      </c>
      <c r="E410" s="624">
        <f>[2]DETALHADO!$G$156</f>
        <v>661.25</v>
      </c>
      <c r="F410" s="625" t="str">
        <f>VLOOKUP(C410,'SNP1.24+CHU192+DER12.23+FD1.24'!$A$2:$D$50000,4, FALSE)</f>
        <v>7,49</v>
      </c>
      <c r="G410" s="424">
        <f t="shared" si="84"/>
        <v>4952.76</v>
      </c>
      <c r="H410" s="425" t="e">
        <f t="shared" si="85"/>
        <v>#REF!</v>
      </c>
      <c r="I410" s="426" t="e">
        <f t="shared" si="86"/>
        <v>#REF!</v>
      </c>
      <c r="J410" s="626" t="e">
        <f t="shared" si="87"/>
        <v>#REF!</v>
      </c>
      <c r="K410" s="603"/>
      <c r="L410" s="643" t="s">
        <v>18501</v>
      </c>
      <c r="M410" s="632"/>
      <c r="N410" s="22"/>
    </row>
    <row r="411" spans="1:22" s="39" customFormat="1" ht="49.9" customHeight="1" outlineLevel="2" x14ac:dyDescent="0.25">
      <c r="A411" s="317" t="s">
        <v>54543</v>
      </c>
      <c r="B411" s="422" t="str">
        <f>VLOOKUP(C411,'SNP1.24+CHU192+DER12.23+FD1.24'!$A$2:$C$50000,2, FALSE)</f>
        <v>GEOTÊXTIL NÃO TECIDO 100% POLIÉSTER, RESISTÊNCIA A TRAÇÃO DE 9 KN/M (RT - 9), INSTALADO EM DRENO - FORNECIMENTO E INSTALAÇÃO. AF_07/2021</v>
      </c>
      <c r="C411" s="38" t="s">
        <v>8842</v>
      </c>
      <c r="D411" s="623" t="str">
        <f>VLOOKUP(C411,'SNP1.24+CHU192+DER12.23+FD1.24'!$A$2:$D$50000,3, FALSE)</f>
        <v>M2</v>
      </c>
      <c r="E411" s="624">
        <f>[2]DETALHADO!$G$163</f>
        <v>21405.110892000001</v>
      </c>
      <c r="F411" s="625" t="str">
        <f>VLOOKUP(C411,'SNP1.24+CHU192+DER12.23+FD1.24'!$A$2:$D$50000,4, FALSE)</f>
        <v>10,02</v>
      </c>
      <c r="G411" s="424">
        <f t="shared" si="84"/>
        <v>214479.21</v>
      </c>
      <c r="H411" s="425" t="e">
        <f t="shared" si="85"/>
        <v>#REF!</v>
      </c>
      <c r="I411" s="426" t="e">
        <f t="shared" si="86"/>
        <v>#REF!</v>
      </c>
      <c r="J411" s="626" t="e">
        <f t="shared" si="87"/>
        <v>#REF!</v>
      </c>
      <c r="K411" s="603"/>
      <c r="L411" s="643" t="s">
        <v>29443</v>
      </c>
      <c r="M411" s="632"/>
      <c r="N411" s="22"/>
    </row>
    <row r="412" spans="1:22" s="39" customFormat="1" ht="49.9" customHeight="1" outlineLevel="2" x14ac:dyDescent="0.25">
      <c r="A412" s="317" t="s">
        <v>54544</v>
      </c>
      <c r="B412" s="422" t="str">
        <f>VLOOKUP(C412,'SNP1.24+CHU192+DER12.23+FD1.24'!$A$2:$C$50000,2, FALSE)</f>
        <v>GRAUTE FGK=30 MPA; TRAÇO 1:0,9:1,2:0,6 (EM MASSA SECA DE CIMENTO/ AREIA GROSSA/ BRITA 0/ ADITIVO) - PREPARO MECÂNICO COM BETONEIRA 400 L. AF_09/2021</v>
      </c>
      <c r="C412" s="38" t="s">
        <v>3299</v>
      </c>
      <c r="D412" s="623" t="str">
        <f>VLOOKUP(C412,'SNP1.24+CHU192+DER12.23+FD1.24'!$A$2:$D$50000,3, FALSE)</f>
        <v>M3</v>
      </c>
      <c r="E412" s="624">
        <f>[2]DETALHADO!$G$161/1000</f>
        <v>2.8371526905028568</v>
      </c>
      <c r="F412" s="625" t="str">
        <f>VLOOKUP(C412,'SNP1.24+CHU192+DER12.23+FD1.24'!$A$2:$D$50000,4, FALSE)</f>
        <v>598,57</v>
      </c>
      <c r="G412" s="424">
        <f t="shared" si="84"/>
        <v>1698.23</v>
      </c>
      <c r="H412" s="425" t="e">
        <f t="shared" si="85"/>
        <v>#REF!</v>
      </c>
      <c r="I412" s="426" t="e">
        <f t="shared" si="86"/>
        <v>#REF!</v>
      </c>
      <c r="J412" s="626" t="e">
        <f t="shared" si="87"/>
        <v>#REF!</v>
      </c>
      <c r="K412" s="603"/>
      <c r="L412" s="643" t="s">
        <v>18520</v>
      </c>
      <c r="M412" s="632"/>
      <c r="N412" s="22"/>
    </row>
    <row r="413" spans="1:22" s="39" customFormat="1" ht="42.6" customHeight="1" outlineLevel="2" x14ac:dyDescent="0.25">
      <c r="A413" s="317" t="s">
        <v>54545</v>
      </c>
      <c r="B413" s="422" t="str">
        <f>VLOOKUP(C413,'SNP1.24+CHU192+DER12.23+FD1.24'!$A$2:$C$50000,2, FALSE)</f>
        <v xml:space="preserve">JUNTA DILATACAO ELASTICA PARA CONCRETO (FUGENBAND) O-22, ATE 30 MCA                                                                                                                                                                                                                                                                                                                                                                                                                                       </v>
      </c>
      <c r="C413" s="38">
        <v>3681</v>
      </c>
      <c r="D413" s="623" t="str">
        <f>VLOOKUP(C413,'SNP1.24+CHU192+DER12.23+FD1.24'!$A$2:$D$50000,3, FALSE)</f>
        <v xml:space="preserve">M     </v>
      </c>
      <c r="E413" s="624">
        <f>[2]DETALHADO!$G$162</f>
        <v>249.6</v>
      </c>
      <c r="F413" s="625" t="str">
        <f>VLOOKUP(C413,'SNP1.24+CHU192+DER12.23+FD1.24'!$A$2:$D$50000,4, FALSE)</f>
        <v>128,78</v>
      </c>
      <c r="G413" s="424">
        <f t="shared" si="84"/>
        <v>32143.49</v>
      </c>
      <c r="H413" s="425" t="e">
        <f t="shared" si="85"/>
        <v>#REF!</v>
      </c>
      <c r="I413" s="426" t="e">
        <f t="shared" si="86"/>
        <v>#REF!</v>
      </c>
      <c r="J413" s="626" t="e">
        <f t="shared" si="87"/>
        <v>#REF!</v>
      </c>
      <c r="K413" s="603"/>
      <c r="L413" s="643" t="s">
        <v>18505</v>
      </c>
      <c r="M413" s="632"/>
      <c r="N413" s="22"/>
    </row>
    <row r="414" spans="1:22" s="40" customFormat="1" ht="12.75" outlineLevel="1" thickBot="1" x14ac:dyDescent="0.25">
      <c r="A414" s="318"/>
      <c r="B414" s="10" t="s">
        <v>9</v>
      </c>
      <c r="C414" s="11"/>
      <c r="D414" s="12"/>
      <c r="E414" s="13"/>
      <c r="F414" s="13"/>
      <c r="G414" s="147">
        <f>SUM(G408:G413)</f>
        <v>447986.53999999992</v>
      </c>
      <c r="H414" s="148"/>
      <c r="I414" s="149"/>
      <c r="J414" s="150" t="e">
        <f>SUM(J408:J413)</f>
        <v>#REF!</v>
      </c>
      <c r="K414" s="185"/>
      <c r="L414" s="209"/>
      <c r="M414" s="204"/>
      <c r="N414" s="16"/>
      <c r="O414" s="39"/>
      <c r="P414" s="39"/>
      <c r="Q414" s="39"/>
      <c r="R414" s="39"/>
      <c r="S414" s="39"/>
      <c r="T414" s="39"/>
      <c r="U414" s="39"/>
      <c r="V414" s="39"/>
    </row>
    <row r="415" spans="1:22" s="34" customFormat="1" ht="14.45" customHeight="1" outlineLevel="1" x14ac:dyDescent="0.25">
      <c r="A415" s="319" t="s">
        <v>54546</v>
      </c>
      <c r="B415" s="627" t="s">
        <v>29415</v>
      </c>
      <c r="C415" s="628"/>
      <c r="D415" s="629"/>
      <c r="E415" s="146"/>
      <c r="F415" s="146"/>
      <c r="G415" s="5"/>
      <c r="H415" s="5"/>
      <c r="I415" s="5"/>
      <c r="J415" s="17"/>
      <c r="K415" s="145"/>
      <c r="L415" s="210"/>
      <c r="M415" s="111"/>
      <c r="N415" s="6"/>
      <c r="O415" s="39"/>
      <c r="P415" s="39"/>
      <c r="Q415" s="39"/>
      <c r="R415" s="39"/>
      <c r="S415" s="39"/>
      <c r="T415" s="39"/>
      <c r="U415" s="39"/>
      <c r="V415" s="39"/>
    </row>
    <row r="416" spans="1:22" s="39" customFormat="1" ht="39" customHeight="1" outlineLevel="2" x14ac:dyDescent="0.25">
      <c r="A416" s="317" t="s">
        <v>54547</v>
      </c>
      <c r="B416" s="422" t="str">
        <f>VLOOKUP(C416,'SNP1.24+CHU192+DER12.23+FD1.24'!$A$2:$C$50000,2, FALSE)</f>
        <v>FABRICAÇÃO, MONTAGEM E DESMONTAGEM DE FÔRMA PARA SAPATA, EM CHAPA DE MADEIRA COMPENSADA RESINADA, E=17 MM, 2 UTILIZAÇÕES. AF_01/2024</v>
      </c>
      <c r="C416" s="38" t="s">
        <v>3200</v>
      </c>
      <c r="D416" s="623" t="str">
        <f>VLOOKUP(C416,'SNP1.24+CHU192+DER12.23+FD1.24'!$A$2:$D$50000,3, FALSE)</f>
        <v>M2</v>
      </c>
      <c r="E416" s="624">
        <f>[2]DETALHADO!$G$159</f>
        <v>612.18324419844782</v>
      </c>
      <c r="F416" s="625" t="str">
        <f>VLOOKUP(C416,'SNP1.24+CHU192+DER12.23+FD1.24'!$A$2:$D$50000,4, FALSE)</f>
        <v>241,23</v>
      </c>
      <c r="G416" s="424">
        <f t="shared" ref="G416:G424" si="88">ROUND(E416*F416,2)</f>
        <v>147676.96</v>
      </c>
      <c r="H416" s="425" t="e">
        <f t="shared" ref="H416:H424" si="89">IF(K416="",$G$10,$G$9)</f>
        <v>#REF!</v>
      </c>
      <c r="I416" s="426" t="e">
        <f t="shared" ref="I416:I424" si="90">ROUND(F416*H416+F416,2)</f>
        <v>#REF!</v>
      </c>
      <c r="J416" s="626" t="e">
        <f t="shared" ref="J416:J424" si="91">ROUND(E416*I416,2)</f>
        <v>#REF!</v>
      </c>
      <c r="K416" s="603"/>
      <c r="L416" s="643" t="s">
        <v>18501</v>
      </c>
      <c r="M416" s="632"/>
      <c r="N416" s="22"/>
    </row>
    <row r="417" spans="1:22" s="39" customFormat="1" ht="39" customHeight="1" outlineLevel="2" x14ac:dyDescent="0.25">
      <c r="A417" s="317" t="s">
        <v>54548</v>
      </c>
      <c r="B417" s="422" t="str">
        <f>VLOOKUP(C417,'SNP1.24+CHU192+DER12.23+FD1.24'!$A$2:$C$50000,2, FALSE)</f>
        <v>FABRICAÇÃO, MONTAGEM E DESMONTAGEM DE FÔRMA PARA SAPATA, EM MADEIRA SERRADA, E=25 MM, 4 UTILIZAÇÕES. AF_01/2024</v>
      </c>
      <c r="C417" s="38" t="s">
        <v>3197</v>
      </c>
      <c r="D417" s="623" t="str">
        <f>VLOOKUP(C417,'SNP1.24+CHU192+DER12.23+FD1.24'!$A$2:$D$50000,3, FALSE)</f>
        <v>M2</v>
      </c>
      <c r="E417" s="624">
        <f>[2]DETALHADO!$G$160</f>
        <v>656.50739053166251</v>
      </c>
      <c r="F417" s="625" t="str">
        <f>VLOOKUP(C417,'SNP1.24+CHU192+DER12.23+FD1.24'!$A$2:$D$50000,4, FALSE)</f>
        <v>134,81</v>
      </c>
      <c r="G417" s="424">
        <f t="shared" si="88"/>
        <v>88503.76</v>
      </c>
      <c r="H417" s="425" t="e">
        <f t="shared" si="89"/>
        <v>#REF!</v>
      </c>
      <c r="I417" s="426" t="e">
        <f t="shared" si="90"/>
        <v>#REF!</v>
      </c>
      <c r="J417" s="626" t="e">
        <f t="shared" si="91"/>
        <v>#REF!</v>
      </c>
      <c r="K417" s="603"/>
      <c r="L417" s="643" t="s">
        <v>18501</v>
      </c>
      <c r="M417" s="632"/>
      <c r="N417" s="22"/>
    </row>
    <row r="418" spans="1:22" s="39" customFormat="1" ht="40.15" customHeight="1" outlineLevel="2" x14ac:dyDescent="0.25">
      <c r="A418" s="317" t="s">
        <v>54549</v>
      </c>
      <c r="B418" s="422" t="str">
        <f>VLOOKUP(C418,'SNP1.24+CHU192+DER12.23+FD1.24'!$A$2:$C$50000,2, FALSE)</f>
        <v>ARMAÇÃO DE PILAR OU VIGA DE ESTRUTURA CONVENCIONAL DE CONCRETO ARMADO UTILIZANDO AÇO CA-50 DE 6,3 MM - MONTAGEM. AF_06/2022</v>
      </c>
      <c r="C418" s="38" t="s">
        <v>3224</v>
      </c>
      <c r="D418" s="623" t="str">
        <f>VLOOKUP(C418,'SNP1.24+CHU192+DER12.23+FD1.24'!$A$2:$D$50000,3, FALSE)</f>
        <v>KG</v>
      </c>
      <c r="E418" s="624">
        <f>'[2]DETALHAMENTO AÇO (2)'!$J15</f>
        <v>1715</v>
      </c>
      <c r="F418" s="625" t="str">
        <f>VLOOKUP(C418,'SNP1.24+CHU192+DER12.23+FD1.24'!$A$2:$D$50000,4, FALSE)</f>
        <v>13,04</v>
      </c>
      <c r="G418" s="424">
        <f t="shared" si="88"/>
        <v>22363.599999999999</v>
      </c>
      <c r="H418" s="425" t="e">
        <f t="shared" si="89"/>
        <v>#REF!</v>
      </c>
      <c r="I418" s="426" t="e">
        <f t="shared" si="90"/>
        <v>#REF!</v>
      </c>
      <c r="J418" s="626" t="e">
        <f t="shared" si="91"/>
        <v>#REF!</v>
      </c>
      <c r="K418" s="603"/>
      <c r="L418" s="643" t="s">
        <v>18513</v>
      </c>
      <c r="M418" s="632"/>
      <c r="N418" s="22"/>
    </row>
    <row r="419" spans="1:22" s="39" customFormat="1" ht="36" outlineLevel="2" x14ac:dyDescent="0.25">
      <c r="A419" s="317" t="s">
        <v>54550</v>
      </c>
      <c r="B419" s="422" t="str">
        <f>VLOOKUP(C419,'SNP1.24+CHU192+DER12.23+FD1.24'!$A$2:$C$50000,2, FALSE)</f>
        <v>ARMAÇÃO DE PILAR OU VIGA DE ESTRUTURA CONVENCIONAL DE CONCRETO ARMADO UTILIZANDO AÇO CA-50 DE 8,0 MM - MONTAGEM. AF_06/2022</v>
      </c>
      <c r="C419" s="38" t="s">
        <v>3225</v>
      </c>
      <c r="D419" s="623" t="str">
        <f>VLOOKUP(C419,'SNP1.24+CHU192+DER12.23+FD1.24'!$A$2:$D$50000,3, FALSE)</f>
        <v>KG</v>
      </c>
      <c r="E419" s="624">
        <f>'[2]DETALHAMENTO AÇO (2)'!$J16</f>
        <v>64932</v>
      </c>
      <c r="F419" s="625" t="str">
        <f>VLOOKUP(C419,'SNP1.24+CHU192+DER12.23+FD1.24'!$A$2:$D$50000,4, FALSE)</f>
        <v>12,11</v>
      </c>
      <c r="G419" s="424">
        <f t="shared" si="88"/>
        <v>786326.52</v>
      </c>
      <c r="H419" s="425" t="e">
        <f t="shared" si="89"/>
        <v>#REF!</v>
      </c>
      <c r="I419" s="426" t="e">
        <f t="shared" si="90"/>
        <v>#REF!</v>
      </c>
      <c r="J419" s="626" t="e">
        <f t="shared" si="91"/>
        <v>#REF!</v>
      </c>
      <c r="K419" s="603"/>
      <c r="L419" s="643" t="s">
        <v>18513</v>
      </c>
      <c r="M419" s="632"/>
      <c r="N419" s="22"/>
    </row>
    <row r="420" spans="1:22" s="39" customFormat="1" ht="40.15" customHeight="1" outlineLevel="2" x14ac:dyDescent="0.25">
      <c r="A420" s="317" t="s">
        <v>54551</v>
      </c>
      <c r="B420" s="422" t="str">
        <f>VLOOKUP(C420,'SNP1.24+CHU192+DER12.23+FD1.24'!$A$2:$C$50000,2, FALSE)</f>
        <v>ARMAÇÃO DE PILAR OU VIGA DE ESTRUTURA CONVENCIONAL DE CONCRETO ARMADO UTILIZANDO AÇO CA-50 DE 10,0 MM - MONTAGEM. AF_06/2022</v>
      </c>
      <c r="C420" s="38" t="s">
        <v>3226</v>
      </c>
      <c r="D420" s="623" t="str">
        <f>VLOOKUP(C420,'SNP1.24+CHU192+DER12.23+FD1.24'!$A$2:$D$50000,3, FALSE)</f>
        <v>KG</v>
      </c>
      <c r="E420" s="624">
        <f>'[2]DETALHAMENTO AÇO (2)'!$J17</f>
        <v>2536</v>
      </c>
      <c r="F420" s="625" t="str">
        <f>VLOOKUP(C420,'SNP1.24+CHU192+DER12.23+FD1.24'!$A$2:$D$50000,4, FALSE)</f>
        <v>10,72</v>
      </c>
      <c r="G420" s="424">
        <f t="shared" si="88"/>
        <v>27185.919999999998</v>
      </c>
      <c r="H420" s="425" t="e">
        <f t="shared" si="89"/>
        <v>#REF!</v>
      </c>
      <c r="I420" s="426" t="e">
        <f t="shared" si="90"/>
        <v>#REF!</v>
      </c>
      <c r="J420" s="626" t="e">
        <f t="shared" si="91"/>
        <v>#REF!</v>
      </c>
      <c r="K420" s="603"/>
      <c r="L420" s="643" t="s">
        <v>18513</v>
      </c>
      <c r="M420" s="632"/>
      <c r="N420" s="22"/>
    </row>
    <row r="421" spans="1:22" s="39" customFormat="1" ht="36" outlineLevel="2" x14ac:dyDescent="0.25">
      <c r="A421" s="317" t="s">
        <v>54552</v>
      </c>
      <c r="B421" s="422" t="str">
        <f>VLOOKUP(C421,'SNP1.24+CHU192+DER12.23+FD1.24'!$A$2:$C$50000,2, FALSE)</f>
        <v>ARMAÇÃO DE PILAR OU VIGA DE ESTRUTURA CONVENCIONAL DE CONCRETO ARMADO UTILIZANDO AÇO CA-50 DE 12,5 MM - MONTAGEM. AF_06/2022</v>
      </c>
      <c r="C421" s="38" t="s">
        <v>3227</v>
      </c>
      <c r="D421" s="623" t="str">
        <f>VLOOKUP(C421,'SNP1.24+CHU192+DER12.23+FD1.24'!$A$2:$D$50000,3, FALSE)</f>
        <v>KG</v>
      </c>
      <c r="E421" s="624">
        <f>'[2]DETALHAMENTO AÇO (2)'!$J18</f>
        <v>30758</v>
      </c>
      <c r="F421" s="625" t="str">
        <f>VLOOKUP(C421,'SNP1.24+CHU192+DER12.23+FD1.24'!$A$2:$D$50000,4, FALSE)</f>
        <v>8,97</v>
      </c>
      <c r="G421" s="424">
        <f t="shared" si="88"/>
        <v>275899.26</v>
      </c>
      <c r="H421" s="425" t="e">
        <f t="shared" si="89"/>
        <v>#REF!</v>
      </c>
      <c r="I421" s="426" t="e">
        <f t="shared" si="90"/>
        <v>#REF!</v>
      </c>
      <c r="J421" s="626" t="e">
        <f t="shared" si="91"/>
        <v>#REF!</v>
      </c>
      <c r="K421" s="603"/>
      <c r="L421" s="643" t="s">
        <v>18513</v>
      </c>
      <c r="M421" s="632"/>
      <c r="N421" s="22"/>
    </row>
    <row r="422" spans="1:22" s="39" customFormat="1" ht="36" outlineLevel="2" x14ac:dyDescent="0.25">
      <c r="A422" s="317" t="s">
        <v>54553</v>
      </c>
      <c r="B422" s="422" t="str">
        <f>VLOOKUP(C422,'SNP1.24+CHU192+DER12.23+FD1.24'!$A$2:$C$50000,2, FALSE)</f>
        <v>ARMAÇÃO DE PILAR OU VIGA DE ESTRUTURA CONVENCIONAL DE CONCRETO ARMADO UTILIZANDO AÇO CA-50 DE 16,0 MM - MONTAGEM. AF_06/2022</v>
      </c>
      <c r="C422" s="38" t="s">
        <v>3228</v>
      </c>
      <c r="D422" s="623" t="str">
        <f>VLOOKUP(C422,'SNP1.24+CHU192+DER12.23+FD1.24'!$A$2:$D$50000,3, FALSE)</f>
        <v>KG</v>
      </c>
      <c r="E422" s="624">
        <f>'[2]DETALHAMENTO AÇO (2)'!$J19</f>
        <v>19045</v>
      </c>
      <c r="F422" s="625" t="str">
        <f>VLOOKUP(C422,'SNP1.24+CHU192+DER12.23+FD1.24'!$A$2:$D$50000,4, FALSE)</f>
        <v>8,64</v>
      </c>
      <c r="G422" s="424">
        <f t="shared" si="88"/>
        <v>164548.79999999999</v>
      </c>
      <c r="H422" s="425" t="e">
        <f t="shared" si="89"/>
        <v>#REF!</v>
      </c>
      <c r="I422" s="426" t="e">
        <f t="shared" si="90"/>
        <v>#REF!</v>
      </c>
      <c r="J422" s="626" t="e">
        <f t="shared" si="91"/>
        <v>#REF!</v>
      </c>
      <c r="K422" s="603"/>
      <c r="L422" s="643" t="s">
        <v>18513</v>
      </c>
      <c r="M422" s="632"/>
      <c r="N422" s="22"/>
    </row>
    <row r="423" spans="1:22" s="39" customFormat="1" ht="49.15" customHeight="1" outlineLevel="2" x14ac:dyDescent="0.25">
      <c r="A423" s="317" t="s">
        <v>54554</v>
      </c>
      <c r="B423" s="422" t="str">
        <f>VLOOKUP(C423,'SNP1.24+CHU192+DER12.23+FD1.24'!$A$2:$C$50000,2, FALSE)</f>
        <v xml:space="preserve">CONCRETO USINADO BOMBEAVEL, CLASSE DE RESISTENCIA C40, BRITA 0 E 1, SLUMP = 100 +/- 20 MM, COM BOMBEAMENTO (DISPONIBILIZACAO DE BOMBA), SEM O LANCAMENTO (NBR 8953)                                                                                                                                                                                                                                                                                                                                       </v>
      </c>
      <c r="C423" s="38">
        <v>34479</v>
      </c>
      <c r="D423" s="623" t="str">
        <f>VLOOKUP(C423,'SNP1.24+CHU192+DER12.23+FD1.24'!$A$2:$D$50000,3, FALSE)</f>
        <v xml:space="preserve">M3    </v>
      </c>
      <c r="E423" s="624">
        <f>[2]DETALHADO!$G$155</f>
        <v>1525.5677204999997</v>
      </c>
      <c r="F423" s="625" t="str">
        <f>VLOOKUP(C423,'SNP1.24+CHU192+DER12.23+FD1.24'!$A$2:$D$50000,4, FALSE)</f>
        <v>529,25</v>
      </c>
      <c r="G423" s="424">
        <f t="shared" si="88"/>
        <v>807406.72</v>
      </c>
      <c r="H423" s="425" t="e">
        <f t="shared" si="89"/>
        <v>#REF!</v>
      </c>
      <c r="I423" s="426" t="e">
        <f t="shared" si="90"/>
        <v>#REF!</v>
      </c>
      <c r="J423" s="626" t="e">
        <f t="shared" si="91"/>
        <v>#REF!</v>
      </c>
      <c r="K423" s="603"/>
      <c r="L423" s="643" t="s">
        <v>18501</v>
      </c>
      <c r="M423" s="632"/>
      <c r="N423" s="22"/>
    </row>
    <row r="424" spans="1:22" s="39" customFormat="1" ht="45" customHeight="1" outlineLevel="2" x14ac:dyDescent="0.25">
      <c r="A424" s="317" t="s">
        <v>54555</v>
      </c>
      <c r="B424" s="422" t="str">
        <f>VLOOKUP(C424,'SNP1.24+CHU192+DER12.23+FD1.24'!$A$2:$C$50000,2, FALSE)</f>
        <v>LANÇAMENTO COM USO DE BOMBA, ADENSAMENTO E ACABAMENTO DE CONCRETO EM ESTRUTURAS. AF_02/2022</v>
      </c>
      <c r="C424" s="38" t="s">
        <v>12933</v>
      </c>
      <c r="D424" s="623" t="str">
        <f>VLOOKUP(C424,'SNP1.24+CHU192+DER12.23+FD1.24'!$A$2:$D$50000,3, FALSE)</f>
        <v>M3</v>
      </c>
      <c r="E424" s="624">
        <f>E423</f>
        <v>1525.5677204999997</v>
      </c>
      <c r="F424" s="625" t="str">
        <f>VLOOKUP(C424,'SNP1.24+CHU192+DER12.23+FD1.24'!$A$2:$D$50000,4, FALSE)</f>
        <v>47,37</v>
      </c>
      <c r="G424" s="424">
        <f t="shared" si="88"/>
        <v>72266.14</v>
      </c>
      <c r="H424" s="425" t="e">
        <f t="shared" si="89"/>
        <v>#REF!</v>
      </c>
      <c r="I424" s="426" t="e">
        <f t="shared" si="90"/>
        <v>#REF!</v>
      </c>
      <c r="J424" s="626" t="e">
        <f t="shared" si="91"/>
        <v>#REF!</v>
      </c>
      <c r="K424" s="603"/>
      <c r="L424" s="643" t="s">
        <v>18514</v>
      </c>
      <c r="M424" s="632"/>
      <c r="N424" s="22"/>
    </row>
    <row r="425" spans="1:22" s="40" customFormat="1" ht="12.75" outlineLevel="1" thickBot="1" x14ac:dyDescent="0.25">
      <c r="A425" s="318"/>
      <c r="B425" s="10" t="s">
        <v>9</v>
      </c>
      <c r="C425" s="11"/>
      <c r="D425" s="12"/>
      <c r="E425" s="13"/>
      <c r="F425" s="13"/>
      <c r="G425" s="147">
        <f>SUM(G396:G400)</f>
        <v>1500004.68</v>
      </c>
      <c r="H425" s="148"/>
      <c r="I425" s="149"/>
      <c r="J425" s="150" t="e">
        <f>SUM(J396:J400)</f>
        <v>#REF!</v>
      </c>
      <c r="K425" s="185"/>
      <c r="L425" s="209"/>
      <c r="M425" s="204"/>
      <c r="N425" s="16"/>
      <c r="O425" s="39"/>
      <c r="P425" s="39"/>
      <c r="Q425" s="39"/>
      <c r="R425" s="39"/>
      <c r="S425" s="39"/>
      <c r="T425" s="39"/>
      <c r="U425" s="39"/>
      <c r="V425" s="39"/>
    </row>
    <row r="426" spans="1:22" s="34" customFormat="1" ht="14.45" customHeight="1" outlineLevel="1" x14ac:dyDescent="0.25">
      <c r="A426" s="319" t="s">
        <v>54556</v>
      </c>
      <c r="B426" s="627" t="s">
        <v>29416</v>
      </c>
      <c r="C426" s="628"/>
      <c r="D426" s="629"/>
      <c r="E426" s="146"/>
      <c r="F426" s="146"/>
      <c r="G426" s="5"/>
      <c r="H426" s="5"/>
      <c r="I426" s="5"/>
      <c r="J426" s="17"/>
      <c r="K426" s="145"/>
      <c r="L426" s="210"/>
      <c r="M426" s="111"/>
      <c r="N426" s="6"/>
      <c r="O426" s="39"/>
      <c r="P426" s="39"/>
      <c r="Q426" s="39"/>
      <c r="R426" s="39"/>
      <c r="S426" s="39"/>
      <c r="T426" s="39"/>
      <c r="U426" s="39"/>
      <c r="V426" s="39"/>
    </row>
    <row r="427" spans="1:22" s="39" customFormat="1" ht="39" customHeight="1" outlineLevel="2" x14ac:dyDescent="0.25">
      <c r="A427" s="317" t="s">
        <v>54557</v>
      </c>
      <c r="B427" s="422" t="str">
        <f>VLOOKUP(C427,'SNP1.24+CHU192+DER12.23+FD1.24'!$A$2:$C$50000,2, FALSE)</f>
        <v>FABRICAÇÃO, MONTAGEM E DESMONTAGEM DE FÔRMA PARA SAPATA, EM CHAPA DE MADEIRA COMPENSADA RESINADA, E=17 MM, 2 UTILIZAÇÕES. AF_01/2024</v>
      </c>
      <c r="C427" s="38" t="s">
        <v>3200</v>
      </c>
      <c r="D427" s="623" t="str">
        <f>VLOOKUP(C427,'SNP1.24+CHU192+DER12.23+FD1.24'!$A$2:$D$50000,3, FALSE)</f>
        <v>M2</v>
      </c>
      <c r="E427" s="624">
        <f>[2]DETALHADO!$G$171</f>
        <v>2755.0078910957768</v>
      </c>
      <c r="F427" s="625" t="str">
        <f>VLOOKUP(C427,'SNP1.24+CHU192+DER12.23+FD1.24'!$A$2:$D$50000,4, FALSE)</f>
        <v>241,23</v>
      </c>
      <c r="G427" s="424">
        <f>ROUND(E427*F427,2)</f>
        <v>664590.55000000005</v>
      </c>
      <c r="H427" s="425" t="e">
        <f>IF(K427="",$G$10,$G$9)</f>
        <v>#REF!</v>
      </c>
      <c r="I427" s="426" t="e">
        <f>ROUND(F427*H427+F427,2)</f>
        <v>#REF!</v>
      </c>
      <c r="J427" s="626" t="e">
        <f>ROUND(E427*I427,2)</f>
        <v>#REF!</v>
      </c>
      <c r="K427" s="603"/>
      <c r="L427" s="643" t="s">
        <v>18501</v>
      </c>
      <c r="M427" s="632"/>
      <c r="N427" s="22"/>
    </row>
    <row r="428" spans="1:22" s="39" customFormat="1" ht="39" customHeight="1" outlineLevel="2" x14ac:dyDescent="0.25">
      <c r="A428" s="317" t="s">
        <v>54558</v>
      </c>
      <c r="B428" s="422" t="str">
        <f>VLOOKUP(C428,'SNP1.24+CHU192+DER12.23+FD1.24'!$A$2:$C$50000,2, FALSE)</f>
        <v>FABRICAÇÃO, MONTAGEM E DESMONTAGEM DE FÔRMA PARA SAPATA, EM MADEIRA SERRADA, E=25 MM, 4 UTILIZAÇÕES. AF_01/2024</v>
      </c>
      <c r="C428" s="38" t="s">
        <v>3197</v>
      </c>
      <c r="D428" s="623" t="str">
        <f>VLOOKUP(C428,'SNP1.24+CHU192+DER12.23+FD1.24'!$A$2:$D$50000,3, FALSE)</f>
        <v>M2</v>
      </c>
      <c r="E428" s="624">
        <f>[2]DETALHADO!$G$172</f>
        <v>4029.2981475875481</v>
      </c>
      <c r="F428" s="625" t="str">
        <f>VLOOKUP(C428,'SNP1.24+CHU192+DER12.23+FD1.24'!$A$2:$D$50000,4, FALSE)</f>
        <v>134,81</v>
      </c>
      <c r="G428" s="424">
        <f>ROUND(E428*F428,2)</f>
        <v>543189.68000000005</v>
      </c>
      <c r="H428" s="425" t="e">
        <f>IF(K428="",$G$10,$G$9)</f>
        <v>#REF!</v>
      </c>
      <c r="I428" s="426" t="e">
        <f>ROUND(F428*H428+F428,2)</f>
        <v>#REF!</v>
      </c>
      <c r="J428" s="626" t="e">
        <f>ROUND(E428*I428,2)</f>
        <v>#REF!</v>
      </c>
      <c r="K428" s="603"/>
      <c r="L428" s="643" t="s">
        <v>18501</v>
      </c>
      <c r="M428" s="632"/>
      <c r="N428" s="22"/>
    </row>
    <row r="429" spans="1:22" s="39" customFormat="1" ht="40.15" customHeight="1" outlineLevel="2" x14ac:dyDescent="0.25">
      <c r="A429" s="317" t="s">
        <v>54559</v>
      </c>
      <c r="B429" s="422" t="str">
        <f>VLOOKUP(C429,'SNP1.24+CHU192+DER12.23+FD1.24'!$A$2:$C$50000,2, FALSE)</f>
        <v>ARMAÇÃO DE PILAR OU VIGA DE ESTRUTURA CONVENCIONAL DE CONCRETO ARMADO UTILIZANDO AÇO CA-50 DE 6,3 MM - MONTAGEM. AF_06/2022</v>
      </c>
      <c r="C429" s="38" t="s">
        <v>3224</v>
      </c>
      <c r="D429" s="623" t="str">
        <f>VLOOKUP(C429,'SNP1.24+CHU192+DER12.23+FD1.24'!$A$2:$D$50000,3, FALSE)</f>
        <v>KG</v>
      </c>
      <c r="E429" s="624">
        <f>'[2]DETALHAMENTO AÇO (2)'!$J24</f>
        <v>2172</v>
      </c>
      <c r="F429" s="625" t="str">
        <f>VLOOKUP(C429,'SNP1.24+CHU192+DER12.23+FD1.24'!$A$2:$D$50000,4, FALSE)</f>
        <v>13,04</v>
      </c>
      <c r="G429" s="424">
        <f>ROUND(E429*F429,2)</f>
        <v>28322.880000000001</v>
      </c>
      <c r="H429" s="425" t="e">
        <f>IF(K429="",$G$10,$G$9)</f>
        <v>#REF!</v>
      </c>
      <c r="I429" s="426" t="e">
        <f>ROUND(F429*H429+F429,2)</f>
        <v>#REF!</v>
      </c>
      <c r="J429" s="626" t="e">
        <f>ROUND(E429*I429,2)</f>
        <v>#REF!</v>
      </c>
      <c r="K429" s="603"/>
      <c r="L429" s="643" t="s">
        <v>18513</v>
      </c>
      <c r="M429" s="632"/>
      <c r="N429" s="22"/>
    </row>
    <row r="430" spans="1:22" s="39" customFormat="1" ht="36" outlineLevel="2" x14ac:dyDescent="0.25">
      <c r="A430" s="317" t="s">
        <v>54560</v>
      </c>
      <c r="B430" s="422" t="str">
        <f>VLOOKUP(C430,'SNP1.24+CHU192+DER12.23+FD1.24'!$A$2:$C$50000,2, FALSE)</f>
        <v>ARMAÇÃO DE PILAR OU VIGA DE ESTRUTURA CONVENCIONAL DE CONCRETO ARMADO UTILIZANDO AÇO CA-50 DE 8,0 MM - MONTAGEM. AF_06/2022</v>
      </c>
      <c r="C430" s="38" t="s">
        <v>3225</v>
      </c>
      <c r="D430" s="623" t="str">
        <f>VLOOKUP(C430,'SNP1.24+CHU192+DER12.23+FD1.24'!$A$2:$D$50000,3, FALSE)</f>
        <v>KG</v>
      </c>
      <c r="E430" s="624">
        <f>'[2]DETALHAMENTO AÇO (2)'!$J25</f>
        <v>23168</v>
      </c>
      <c r="F430" s="625" t="str">
        <f>VLOOKUP(C430,'SNP1.24+CHU192+DER12.23+FD1.24'!$A$2:$D$50000,4, FALSE)</f>
        <v>12,11</v>
      </c>
      <c r="G430" s="424">
        <f>ROUND(E430*F430,2)</f>
        <v>280564.47999999998</v>
      </c>
      <c r="H430" s="425" t="e">
        <f>IF(K430="",$G$10,$G$9)</f>
        <v>#REF!</v>
      </c>
      <c r="I430" s="426" t="e">
        <f>ROUND(F430*H430+F430,2)</f>
        <v>#REF!</v>
      </c>
      <c r="J430" s="626" t="e">
        <f>ROUND(E430*I430,2)</f>
        <v>#REF!</v>
      </c>
      <c r="K430" s="603"/>
      <c r="L430" s="643" t="s">
        <v>18513</v>
      </c>
      <c r="M430" s="632"/>
      <c r="N430" s="22"/>
    </row>
    <row r="431" spans="1:22" s="39" customFormat="1" ht="40.15" customHeight="1" outlineLevel="2" x14ac:dyDescent="0.25">
      <c r="A431" s="317" t="s">
        <v>54561</v>
      </c>
      <c r="B431" s="422" t="str">
        <f>VLOOKUP(C431,'SNP1.24+CHU192+DER12.23+FD1.24'!$A$2:$C$50000,2, FALSE)</f>
        <v>ARMAÇÃO DE PILAR OU VIGA DE ESTRUTURA CONVENCIONAL DE CONCRETO ARMADO UTILIZANDO AÇO CA-50 DE 10,0 MM - MONTAGEM. AF_06/2022</v>
      </c>
      <c r="C431" s="38" t="s">
        <v>3226</v>
      </c>
      <c r="D431" s="623" t="str">
        <f>VLOOKUP(C431,'SNP1.24+CHU192+DER12.23+FD1.24'!$A$2:$D$50000,3, FALSE)</f>
        <v>KG</v>
      </c>
      <c r="E431" s="624">
        <f>'[2]DETALHAMENTO AÇO (2)'!$J26</f>
        <v>1448</v>
      </c>
      <c r="F431" s="625" t="str">
        <f>VLOOKUP(C431,'SNP1.24+CHU192+DER12.23+FD1.24'!$A$2:$D$50000,4, FALSE)</f>
        <v>10,72</v>
      </c>
      <c r="G431" s="424">
        <f t="shared" ref="G431:G436" si="92">ROUND(E431*F431,2)</f>
        <v>15522.56</v>
      </c>
      <c r="H431" s="425" t="e">
        <f t="shared" ref="H431:H436" si="93">IF(K431="",$G$10,$G$9)</f>
        <v>#REF!</v>
      </c>
      <c r="I431" s="426" t="e">
        <f t="shared" ref="I431:I436" si="94">ROUND(F431*H431+F431,2)</f>
        <v>#REF!</v>
      </c>
      <c r="J431" s="626" t="e">
        <f t="shared" ref="J431:J436" si="95">ROUND(E431*I431,2)</f>
        <v>#REF!</v>
      </c>
      <c r="K431" s="603"/>
      <c r="L431" s="643" t="s">
        <v>18513</v>
      </c>
      <c r="M431" s="632"/>
      <c r="N431" s="22"/>
    </row>
    <row r="432" spans="1:22" s="39" customFormat="1" ht="36" outlineLevel="2" x14ac:dyDescent="0.25">
      <c r="A432" s="317" t="s">
        <v>54562</v>
      </c>
      <c r="B432" s="422" t="str">
        <f>VLOOKUP(C432,'SNP1.24+CHU192+DER12.23+FD1.24'!$A$2:$C$50000,2, FALSE)</f>
        <v>ARMAÇÃO DE PILAR OU VIGA DE ESTRUTURA CONVENCIONAL DE CONCRETO ARMADO UTILIZANDO AÇO CA-50 DE 12,5 MM - MONTAGEM. AF_06/2022</v>
      </c>
      <c r="C432" s="38" t="s">
        <v>3227</v>
      </c>
      <c r="D432" s="623" t="str">
        <f>VLOOKUP(C432,'SNP1.24+CHU192+DER12.23+FD1.24'!$A$2:$D$50000,3, FALSE)</f>
        <v>KG</v>
      </c>
      <c r="E432" s="624">
        <f>'[2]DETALHAMENTO AÇO (2)'!$J27</f>
        <v>25800</v>
      </c>
      <c r="F432" s="625" t="str">
        <f>VLOOKUP(C432,'SNP1.24+CHU192+DER12.23+FD1.24'!$A$2:$D$50000,4, FALSE)</f>
        <v>8,97</v>
      </c>
      <c r="G432" s="424">
        <f t="shared" si="92"/>
        <v>231426</v>
      </c>
      <c r="H432" s="425" t="e">
        <f t="shared" si="93"/>
        <v>#REF!</v>
      </c>
      <c r="I432" s="426" t="e">
        <f t="shared" si="94"/>
        <v>#REF!</v>
      </c>
      <c r="J432" s="626" t="e">
        <f t="shared" si="95"/>
        <v>#REF!</v>
      </c>
      <c r="K432" s="603"/>
      <c r="L432" s="643" t="s">
        <v>18513</v>
      </c>
      <c r="M432" s="632"/>
      <c r="N432" s="22"/>
    </row>
    <row r="433" spans="1:22" s="39" customFormat="1" ht="36" outlineLevel="2" x14ac:dyDescent="0.25">
      <c r="A433" s="317" t="s">
        <v>54563</v>
      </c>
      <c r="B433" s="422" t="str">
        <f>VLOOKUP(C433,'SNP1.24+CHU192+DER12.23+FD1.24'!$A$2:$C$50000,2, FALSE)</f>
        <v>ARMAÇÃO DE PILAR OU VIGA DE ESTRUTURA CONVENCIONAL DE CONCRETO ARMADO UTILIZANDO AÇO CA-50 DE 16,0 MM - MONTAGEM. AF_06/2022</v>
      </c>
      <c r="C433" s="38" t="s">
        <v>3228</v>
      </c>
      <c r="D433" s="623" t="str">
        <f>VLOOKUP(C433,'SNP1.24+CHU192+DER12.23+FD1.24'!$A$2:$D$50000,3, FALSE)</f>
        <v>KG</v>
      </c>
      <c r="E433" s="624">
        <f>'[2]DETALHAMENTO AÇO (2)'!$J28</f>
        <v>13000</v>
      </c>
      <c r="F433" s="625" t="str">
        <f>VLOOKUP(C433,'SNP1.24+CHU192+DER12.23+FD1.24'!$A$2:$D$50000,4, FALSE)</f>
        <v>8,64</v>
      </c>
      <c r="G433" s="424">
        <f t="shared" si="92"/>
        <v>112320</v>
      </c>
      <c r="H433" s="425" t="e">
        <f t="shared" si="93"/>
        <v>#REF!</v>
      </c>
      <c r="I433" s="426" t="e">
        <f t="shared" si="94"/>
        <v>#REF!</v>
      </c>
      <c r="J433" s="626" t="e">
        <f t="shared" si="95"/>
        <v>#REF!</v>
      </c>
      <c r="K433" s="603"/>
      <c r="L433" s="643" t="s">
        <v>18513</v>
      </c>
      <c r="M433" s="632"/>
      <c r="N433" s="22"/>
    </row>
    <row r="434" spans="1:22" s="39" customFormat="1" ht="49.15" customHeight="1" outlineLevel="2" x14ac:dyDescent="0.25">
      <c r="A434" s="317" t="s">
        <v>54564</v>
      </c>
      <c r="B434" s="422" t="str">
        <f>VLOOKUP(C434,'SNP1.24+CHU192+DER12.23+FD1.24'!$A$2:$C$50000,2, FALSE)</f>
        <v xml:space="preserve">CONCRETO USINADO BOMBEAVEL, CLASSE DE RESISTENCIA C40, BRITA 0 E 1, SLUMP = 100 +/- 20 MM, COM BOMBEAMENTO (DISPONIBILIZACAO DE BOMBA), SEM O LANCAMENTO (NBR 8953)                                                                                                                                                                                                                                                                                                                                       </v>
      </c>
      <c r="C434" s="38">
        <v>34479</v>
      </c>
      <c r="D434" s="623" t="str">
        <f>VLOOKUP(C434,'SNP1.24+CHU192+DER12.23+FD1.24'!$A$2:$D$50000,3, FALSE)</f>
        <v xml:space="preserve">M3    </v>
      </c>
      <c r="E434" s="624">
        <f>[2]DETALHADO!$G$170</f>
        <v>803.96579999999994</v>
      </c>
      <c r="F434" s="625" t="str">
        <f>VLOOKUP(C434,'SNP1.24+CHU192+DER12.23+FD1.24'!$A$2:$D$50000,4, FALSE)</f>
        <v>529,25</v>
      </c>
      <c r="G434" s="424">
        <f t="shared" si="92"/>
        <v>425498.9</v>
      </c>
      <c r="H434" s="425" t="e">
        <f t="shared" si="93"/>
        <v>#REF!</v>
      </c>
      <c r="I434" s="426" t="e">
        <f t="shared" si="94"/>
        <v>#REF!</v>
      </c>
      <c r="J434" s="626" t="e">
        <f t="shared" si="95"/>
        <v>#REF!</v>
      </c>
      <c r="K434" s="603"/>
      <c r="L434" s="643" t="s">
        <v>18501</v>
      </c>
      <c r="M434" s="632"/>
      <c r="N434" s="22"/>
    </row>
    <row r="435" spans="1:22" s="39" customFormat="1" ht="54" customHeight="1" outlineLevel="2" x14ac:dyDescent="0.25">
      <c r="A435" s="317" t="s">
        <v>54565</v>
      </c>
      <c r="B435" s="422" t="str">
        <f>VLOOKUP(C435,'SNP1.24+CHU192+DER12.23+FD1.24'!$A$2:$C$50000,2, FALSE)</f>
        <v>GUINDASTE HIDRÁULICO AUTOPROPELIDO, COM LANÇA TELESCÓPICA 28,80 M, CAPACIDADE MÁXIMA 30 T, POTÊNCIA 97 KW, TRAÇÃO 4 X 4 - MATERIAIS NA OPERAÇÃO. AF_11/2014</v>
      </c>
      <c r="C435" s="38" t="s">
        <v>2290</v>
      </c>
      <c r="D435" s="623" t="str">
        <f>VLOOKUP(C435,'SNP1.24+CHU192+DER12.23+FD1.24'!$A$2:$D$50000,3, FALSE)</f>
        <v>H</v>
      </c>
      <c r="E435" s="624">
        <f>[3]Canal!$K$11+[3]Canal!$K$12</f>
        <v>362</v>
      </c>
      <c r="F435" s="625" t="str">
        <f>VLOOKUP(C435,'SNP1.24+CHU192+DER12.23+FD1.24'!$A$2:$D$50000,4, FALSE)</f>
        <v>28,46</v>
      </c>
      <c r="G435" s="424">
        <f t="shared" si="92"/>
        <v>10302.52</v>
      </c>
      <c r="H435" s="425" t="e">
        <f t="shared" si="93"/>
        <v>#REF!</v>
      </c>
      <c r="I435" s="426" t="e">
        <f t="shared" si="94"/>
        <v>#REF!</v>
      </c>
      <c r="J435" s="626" t="e">
        <f t="shared" si="95"/>
        <v>#REF!</v>
      </c>
      <c r="K435" s="603"/>
      <c r="L435" s="643" t="s">
        <v>29444</v>
      </c>
      <c r="M435" s="632"/>
      <c r="N435" s="22"/>
    </row>
    <row r="436" spans="1:22" s="39" customFormat="1" ht="36" customHeight="1" outlineLevel="2" x14ac:dyDescent="0.25">
      <c r="A436" s="317" t="s">
        <v>54566</v>
      </c>
      <c r="B436" s="422" t="str">
        <f>VLOOKUP(C436,'SNP1.24+CHU192+DER12.23+FD1.24'!$A$2:$C$50000,2, FALSE)</f>
        <v>OPERADOR DE GUINDASTE COM ENCARGOS COMPLEMENTARES</v>
      </c>
      <c r="C436" s="38" t="s">
        <v>6121</v>
      </c>
      <c r="D436" s="623" t="str">
        <f>VLOOKUP(C436,'SNP1.24+CHU192+DER12.23+FD1.24'!$A$2:$D$50000,3, FALSE)</f>
        <v>H</v>
      </c>
      <c r="E436" s="624">
        <f>E435</f>
        <v>362</v>
      </c>
      <c r="F436" s="625" t="str">
        <f>VLOOKUP(C436,'SNP1.24+CHU192+DER12.23+FD1.24'!$A$2:$D$50000,4, FALSE)</f>
        <v>25,86</v>
      </c>
      <c r="G436" s="424">
        <f t="shared" si="92"/>
        <v>9361.32</v>
      </c>
      <c r="H436" s="425" t="e">
        <f t="shared" si="93"/>
        <v>#REF!</v>
      </c>
      <c r="I436" s="426" t="e">
        <f t="shared" si="94"/>
        <v>#REF!</v>
      </c>
      <c r="J436" s="626" t="e">
        <f t="shared" si="95"/>
        <v>#REF!</v>
      </c>
      <c r="K436" s="603"/>
      <c r="L436" s="643" t="s">
        <v>29444</v>
      </c>
      <c r="M436" s="632"/>
      <c r="N436" s="22"/>
    </row>
    <row r="437" spans="1:22" s="40" customFormat="1" ht="12.75" outlineLevel="1" thickBot="1" x14ac:dyDescent="0.25">
      <c r="A437" s="318"/>
      <c r="B437" s="10" t="s">
        <v>9</v>
      </c>
      <c r="C437" s="11"/>
      <c r="D437" s="12"/>
      <c r="E437" s="13"/>
      <c r="F437" s="13"/>
      <c r="G437" s="147">
        <f>SUM(G423:G424)</f>
        <v>879672.86</v>
      </c>
      <c r="H437" s="148"/>
      <c r="I437" s="149"/>
      <c r="J437" s="150" t="e">
        <f>SUM(J423:J424)</f>
        <v>#REF!</v>
      </c>
      <c r="K437" s="185"/>
      <c r="L437" s="209"/>
      <c r="M437" s="204"/>
      <c r="N437" s="16"/>
      <c r="O437" s="39"/>
      <c r="P437" s="39"/>
      <c r="Q437" s="39"/>
      <c r="R437" s="39"/>
      <c r="S437" s="39"/>
      <c r="T437" s="39"/>
      <c r="U437" s="39"/>
      <c r="V437" s="39"/>
    </row>
    <row r="438" spans="1:22" s="33" customFormat="1" ht="17.45" customHeight="1" thickBot="1" x14ac:dyDescent="0.3">
      <c r="A438" s="315">
        <v>9</v>
      </c>
      <c r="B438" s="245" t="s">
        <v>29511</v>
      </c>
      <c r="C438" s="29"/>
      <c r="D438" s="2"/>
      <c r="E438" s="462"/>
      <c r="F438" s="2"/>
      <c r="G438" s="30">
        <f>G475+G1476+G1480</f>
        <v>104798.11</v>
      </c>
      <c r="H438" s="2"/>
      <c r="I438" s="2"/>
      <c r="J438" s="31" t="e">
        <f>J475+J1476+J1480</f>
        <v>#REF!</v>
      </c>
      <c r="K438" s="186"/>
      <c r="L438" s="15"/>
      <c r="M438" s="23"/>
      <c r="N438" s="15"/>
      <c r="O438" s="39"/>
      <c r="P438" s="39"/>
      <c r="Q438" s="39"/>
      <c r="R438" s="39"/>
      <c r="S438" s="39"/>
      <c r="T438" s="39"/>
      <c r="U438" s="39"/>
      <c r="V438" s="39"/>
    </row>
    <row r="439" spans="1:22" s="34" customFormat="1" outlineLevel="1" x14ac:dyDescent="0.25">
      <c r="A439" s="319" t="s">
        <v>18633</v>
      </c>
      <c r="B439" s="627" t="s">
        <v>18502</v>
      </c>
      <c r="C439" s="628"/>
      <c r="D439" s="629"/>
      <c r="E439" s="146"/>
      <c r="F439" s="146"/>
      <c r="G439" s="5"/>
      <c r="H439" s="5"/>
      <c r="I439" s="5"/>
      <c r="J439" s="17"/>
      <c r="K439" s="145"/>
      <c r="L439" s="210"/>
      <c r="M439" s="111"/>
      <c r="N439" s="6"/>
      <c r="O439" s="39"/>
      <c r="P439" s="39"/>
      <c r="Q439" s="39"/>
      <c r="R439" s="39"/>
      <c r="S439" s="39"/>
      <c r="T439" s="39"/>
      <c r="U439" s="39"/>
      <c r="V439" s="39"/>
    </row>
    <row r="440" spans="1:22" s="39" customFormat="1" ht="42" customHeight="1" outlineLevel="2" x14ac:dyDescent="0.25">
      <c r="A440" s="317" t="s">
        <v>18634</v>
      </c>
      <c r="B440" s="422" t="str">
        <f>VLOOKUP(C440,'SNP1.24+CHU192+DER12.23+FD1.24'!$A$2:$C$50000,2, FALSE)</f>
        <v>DEMOLIÇÃO DE LAJES, EM CONCRETO ARMADO, DE FORMA MECANIZADA COM MARTELETE, SEM REAPROVEITAMENTO. AF_09/2023</v>
      </c>
      <c r="C440" s="38" t="s">
        <v>5956</v>
      </c>
      <c r="D440" s="623" t="str">
        <f>VLOOKUP(C440,'SNP1.24+CHU192+DER12.23+FD1.24'!$A$2:$D$50000,3, FALSE)</f>
        <v>M3</v>
      </c>
      <c r="E440" s="624">
        <f>[2]DETALHADO!$G$189</f>
        <v>262.10637555000005</v>
      </c>
      <c r="F440" s="625" t="str">
        <f>VLOOKUP(C440,'SNP1.24+CHU192+DER12.23+FD1.24'!$A$2:$D$50000,4, FALSE)</f>
        <v>90,11</v>
      </c>
      <c r="G440" s="424">
        <f>ROUND(E440*F440,2)</f>
        <v>23618.41</v>
      </c>
      <c r="H440" s="425" t="e">
        <f>IF(K440="",$G$10,$G$9)</f>
        <v>#REF!</v>
      </c>
      <c r="I440" s="426" t="e">
        <f>ROUND(F440*H440+F440,2)</f>
        <v>#REF!</v>
      </c>
      <c r="J440" s="626" t="e">
        <f>ROUND(E440*I440,2)</f>
        <v>#REF!</v>
      </c>
      <c r="K440" s="603"/>
      <c r="L440" s="643" t="s">
        <v>29437</v>
      </c>
      <c r="M440" s="632"/>
      <c r="N440" s="22"/>
    </row>
    <row r="441" spans="1:22" s="39" customFormat="1" ht="50.45" customHeight="1" outlineLevel="2" x14ac:dyDescent="0.25">
      <c r="A441" s="317" t="s">
        <v>18635</v>
      </c>
      <c r="B441" s="422" t="str">
        <f>VLOOKUP(C441,'SNP1.24+CHU192+DER12.23+FD1.24'!$A$2:$C$50000,2, FALSE)</f>
        <v>CARGA, MANOBRA E DESCARGA DE ENTULHO EM CAMINHÃO BASCULANTE 10 M³ - CARGA COM ESCAVADEIRA HIDRÁULICA  (CAÇAMBA DE 0,80 M³ / 111 HP) E DESCARGA LIVRE (UNIDADE: M3). AF_07/2020</v>
      </c>
      <c r="C441" s="38" t="s">
        <v>11391</v>
      </c>
      <c r="D441" s="623" t="str">
        <f>VLOOKUP(C441,'SNP1.24+CHU192+DER12.23+FD1.24'!$A$2:$D$50000,3, FALSE)</f>
        <v>M3</v>
      </c>
      <c r="E441" s="624">
        <f>E440*1.25</f>
        <v>327.63296943750004</v>
      </c>
      <c r="F441" s="625" t="str">
        <f>VLOOKUP(C441,'SNP1.24+CHU192+DER12.23+FD1.24'!$A$2:$D$50000,4, FALSE)</f>
        <v>9,05</v>
      </c>
      <c r="G441" s="424">
        <f>ROUND(E441*F441,2)</f>
        <v>2965.08</v>
      </c>
      <c r="H441" s="425" t="e">
        <f>IF(K441="",$G$10,$G$9)</f>
        <v>#REF!</v>
      </c>
      <c r="I441" s="426" t="e">
        <f>ROUND(F441*H441+F441,2)</f>
        <v>#REF!</v>
      </c>
      <c r="J441" s="626" t="e">
        <f>ROUND(E441*I441,2)</f>
        <v>#REF!</v>
      </c>
      <c r="K441" s="603"/>
      <c r="L441" s="643" t="s">
        <v>18504</v>
      </c>
      <c r="M441" s="632"/>
      <c r="N441" s="22"/>
    </row>
    <row r="442" spans="1:22" s="39" customFormat="1" ht="38.450000000000003" customHeight="1" outlineLevel="2" x14ac:dyDescent="0.25">
      <c r="A442" s="317" t="s">
        <v>18636</v>
      </c>
      <c r="B442" s="422" t="str">
        <f>VLOOKUP(C442,'SNP1.24+CHU192+DER12.23+FD1.24'!$A$2:$C$50000,2, FALSE)</f>
        <v>TRANSPORTE COM CAMINHÃO BASCULANTE DE 10 M³, EM VIA URBANA PAVIMENTADA, DMT ATÉ 30 KM (UNIDADE: M3XKM). AF_07/2020</v>
      </c>
      <c r="C442" s="38" t="s">
        <v>6023</v>
      </c>
      <c r="D442" s="623" t="str">
        <f>VLOOKUP(C442,'SNP1.24+CHU192+DER12.23+FD1.24'!$A$2:$D$50000,3, FALSE)</f>
        <v>M3XKM</v>
      </c>
      <c r="E442" s="624">
        <f>E441*$D$8</f>
        <v>3181.3161332381255</v>
      </c>
      <c r="F442" s="625" t="str">
        <f>VLOOKUP(C442,'SNP1.24+CHU192+DER12.23+FD1.24'!$A$2:$D$50000,4, FALSE)</f>
        <v>2,49</v>
      </c>
      <c r="G442" s="424">
        <f>ROUND(E442*F442,2)</f>
        <v>7921.48</v>
      </c>
      <c r="H442" s="425" t="e">
        <f>IF(K442="",$G$10,$G$9)</f>
        <v>#REF!</v>
      </c>
      <c r="I442" s="426" t="e">
        <f>ROUND(F442*H442+F442,2)</f>
        <v>#REF!</v>
      </c>
      <c r="J442" s="626" t="e">
        <f>ROUND(E442*I442,2)</f>
        <v>#REF!</v>
      </c>
      <c r="K442" s="603"/>
      <c r="L442" s="643" t="s">
        <v>29438</v>
      </c>
      <c r="M442" s="632"/>
      <c r="N442" s="22"/>
    </row>
    <row r="443" spans="1:22" s="39" customFormat="1" ht="24" outlineLevel="2" x14ac:dyDescent="0.25">
      <c r="A443" s="317" t="s">
        <v>18637</v>
      </c>
      <c r="B443" s="422" t="str">
        <f>VLOOKUP(C443,'SNP1.24+CHU192+DER12.23+FD1.24'!$A$2:$C$50000,2, FALSE)</f>
        <v>ESPALHAMENTO DE MATERIAL COM TRATOR DE ESTEIRAS. AF_11/2019</v>
      </c>
      <c r="C443" s="38" t="s">
        <v>7366</v>
      </c>
      <c r="D443" s="623" t="str">
        <f>VLOOKUP(C443,'SNP1.24+CHU192+DER12.23+FD1.24'!$A$2:$D$50000,3, FALSE)</f>
        <v>M3</v>
      </c>
      <c r="E443" s="624">
        <f>E441</f>
        <v>327.63296943750004</v>
      </c>
      <c r="F443" s="625" t="str">
        <f>VLOOKUP(C443,'SNP1.24+CHU192+DER12.23+FD1.24'!$A$2:$D$50000,4, FALSE)</f>
        <v>1,45</v>
      </c>
      <c r="G443" s="424">
        <f>ROUND(E443*F443,2)</f>
        <v>475.07</v>
      </c>
      <c r="H443" s="425" t="e">
        <f>IF(K443="",$G$10,$G$9)</f>
        <v>#REF!</v>
      </c>
      <c r="I443" s="426" t="e">
        <f>ROUND(F443*H443+F443,2)</f>
        <v>#REF!</v>
      </c>
      <c r="J443" s="626" t="e">
        <f>ROUND(E443*I443,2)</f>
        <v>#REF!</v>
      </c>
      <c r="K443" s="603"/>
      <c r="L443" s="643" t="s">
        <v>11833</v>
      </c>
      <c r="M443" s="632"/>
      <c r="N443" s="22"/>
    </row>
    <row r="444" spans="1:22" s="40" customFormat="1" ht="12.75" outlineLevel="1" thickBot="1" x14ac:dyDescent="0.25">
      <c r="A444" s="318"/>
      <c r="B444" s="10" t="s">
        <v>9</v>
      </c>
      <c r="C444" s="11"/>
      <c r="D444" s="12"/>
      <c r="E444" s="13"/>
      <c r="F444" s="13"/>
      <c r="G444" s="147">
        <f>SUM(G440:G443)</f>
        <v>34980.04</v>
      </c>
      <c r="H444" s="148"/>
      <c r="I444" s="149"/>
      <c r="J444" s="150" t="e">
        <f>SUM(J440:J443)</f>
        <v>#REF!</v>
      </c>
      <c r="K444" s="185"/>
      <c r="L444" s="209"/>
      <c r="M444" s="204"/>
      <c r="N444" s="16"/>
      <c r="O444" s="39"/>
      <c r="P444" s="39"/>
      <c r="Q444" s="39"/>
      <c r="R444" s="39"/>
      <c r="S444" s="39"/>
      <c r="T444" s="39"/>
      <c r="U444" s="39"/>
      <c r="V444" s="39"/>
    </row>
    <row r="445" spans="1:22" s="34" customFormat="1" ht="14.45" customHeight="1" outlineLevel="1" x14ac:dyDescent="0.25">
      <c r="A445" s="319" t="s">
        <v>18638</v>
      </c>
      <c r="B445" s="627" t="s">
        <v>29414</v>
      </c>
      <c r="C445" s="628"/>
      <c r="D445" s="629"/>
      <c r="E445" s="146"/>
      <c r="F445" s="146"/>
      <c r="G445" s="5"/>
      <c r="H445" s="5"/>
      <c r="I445" s="5"/>
      <c r="J445" s="17"/>
      <c r="K445" s="145"/>
      <c r="L445" s="210"/>
      <c r="M445" s="111"/>
      <c r="N445" s="6"/>
      <c r="O445" s="39"/>
      <c r="P445" s="39"/>
      <c r="Q445" s="39"/>
      <c r="R445" s="39"/>
      <c r="S445" s="39"/>
      <c r="T445" s="39"/>
      <c r="U445" s="39"/>
      <c r="V445" s="39"/>
    </row>
    <row r="446" spans="1:22" s="39" customFormat="1" ht="60" outlineLevel="2" x14ac:dyDescent="0.25">
      <c r="A446" s="317" t="s">
        <v>18639</v>
      </c>
      <c r="B446" s="422" t="str">
        <f>VLOOKUP(C446,'SNP1.24+CHU192+DER12.23+FD1.24'!$A$2:$C$50000,2, FALSE)</f>
        <v>ESCAVAÇÃO MECANIZADA DE VALA COM PROF. ATÉ 1,5 M (MÉDIA MONTANTE E JUSANTE/UMA COMPOSIÇÃO POR TRECHO), ESCAVADEIRA (0,8 M3), LARG. DE 1,5 M A 2,5 M, EM SOLO DE 2A CATEGORIA, EM LOCAIS COM ALTO NÍVEL DE INTERFERÊNCIA. AF_02/2021</v>
      </c>
      <c r="C446" s="38" t="s">
        <v>10825</v>
      </c>
      <c r="D446" s="623" t="str">
        <f>VLOOKUP(C446,'SNP1.24+CHU192+DER12.23+FD1.24'!$A$2:$D$50000,3, FALSE)</f>
        <v>M3</v>
      </c>
      <c r="E446" s="624">
        <f>[2]DETALHADO!$G$182</f>
        <v>2189.6401366800001</v>
      </c>
      <c r="F446" s="625" t="str">
        <f>VLOOKUP(C446,'SNP1.24+CHU192+DER12.23+FD1.24'!$A$2:$D$50000,4, FALSE)</f>
        <v>14,60</v>
      </c>
      <c r="G446" s="424">
        <f>ROUND(E446*F446,2)</f>
        <v>31968.75</v>
      </c>
      <c r="H446" s="425" t="e">
        <f>IF(K446="",$G$10,$G$9)</f>
        <v>#REF!</v>
      </c>
      <c r="I446" s="426" t="e">
        <f>ROUND(F446*H446+F446,2)</f>
        <v>#REF!</v>
      </c>
      <c r="J446" s="626" t="e">
        <f>ROUND(E446*I446,2)</f>
        <v>#REF!</v>
      </c>
      <c r="K446" s="603"/>
      <c r="L446" s="643" t="s">
        <v>29439</v>
      </c>
      <c r="M446" s="632"/>
      <c r="N446" s="22"/>
    </row>
    <row r="447" spans="1:22" s="39" customFormat="1" ht="37.9" customHeight="1" outlineLevel="2" x14ac:dyDescent="0.25">
      <c r="A447" s="317" t="s">
        <v>18640</v>
      </c>
      <c r="B447" s="422" t="str">
        <f>VLOOKUP(C447,'SNP1.24+CHU192+DER12.23+FD1.24'!$A$2:$C$50000,2, FALSE)</f>
        <v>REATERRO MECANIZADO DE VALA COM MINICARREGADEIRA, COM COMPACTADOR DE SOLOS DE PERCUSSÃO. AF_08/2023</v>
      </c>
      <c r="C447" s="38" t="s">
        <v>18240</v>
      </c>
      <c r="D447" s="623" t="str">
        <f>VLOOKUP(C447,'SNP1.24+CHU192+DER12.23+FD1.24'!$A$2:$D$50000,3, FALSE)</f>
        <v>M3</v>
      </c>
      <c r="E447" s="624">
        <f>[2]DETALHADO!$G$178</f>
        <v>1187.3858631600001</v>
      </c>
      <c r="F447" s="625" t="str">
        <f>VLOOKUP(C447,'SNP1.24+CHU192+DER12.23+FD1.24'!$A$2:$D$50000,4, FALSE)</f>
        <v>26,91</v>
      </c>
      <c r="G447" s="424">
        <f>ROUND(E447*F447,2)</f>
        <v>31952.55</v>
      </c>
      <c r="H447" s="425" t="e">
        <f>IF(K447="",$G$10,$G$9)</f>
        <v>#REF!</v>
      </c>
      <c r="I447" s="426" t="e">
        <f>ROUND(F447*H447+F447,2)</f>
        <v>#REF!</v>
      </c>
      <c r="J447" s="626" t="e">
        <f>ROUND(E447*I447,2)</f>
        <v>#REF!</v>
      </c>
      <c r="K447" s="603"/>
      <c r="L447" s="643" t="s">
        <v>18501</v>
      </c>
      <c r="M447" s="632"/>
      <c r="N447" s="22"/>
    </row>
    <row r="448" spans="1:22" s="39" customFormat="1" ht="49.9" customHeight="1" outlineLevel="2" x14ac:dyDescent="0.25">
      <c r="A448" s="317" t="s">
        <v>18641</v>
      </c>
      <c r="B448" s="422" t="str">
        <f>VLOOKUP(C448,'SNP1.24+CHU192+DER12.23+FD1.24'!$A$2:$C$50000,2, FALSE)</f>
        <v>CARGA, MANOBRA E DESCARGA DE SOLOS E MATERIAIS GRANULARES EM CAMINHÃO BASCULANTE 10 M³ - CARGA COM ESCAVADEIRA HIDRÁULICA (CAÇAMBA DE 1,20 M³ / 155 HP) E DESCARGA LIVRE (UNIDADE: M3). AF_07/2020</v>
      </c>
      <c r="C448" s="38" t="s">
        <v>11383</v>
      </c>
      <c r="D448" s="623" t="str">
        <f>VLOOKUP(C448,'SNP1.24+CHU192+DER12.23+FD1.24'!$A$2:$D$50000,3, FALSE)</f>
        <v>M3</v>
      </c>
      <c r="E448" s="624">
        <f>((E446)-E447)*1.25</f>
        <v>1252.8178419000001</v>
      </c>
      <c r="F448" s="625" t="str">
        <f>VLOOKUP(C448,'SNP1.24+CHU192+DER12.23+FD1.24'!$A$2:$D$50000,4, FALSE)</f>
        <v>7,00</v>
      </c>
      <c r="G448" s="424">
        <f>ROUND(E448*F448,2)</f>
        <v>8769.7199999999993</v>
      </c>
      <c r="H448" s="425" t="e">
        <f>IF(K448="",$G$10,$G$9)</f>
        <v>#REF!</v>
      </c>
      <c r="I448" s="426" t="e">
        <f>ROUND(F448*H448+F448,2)</f>
        <v>#REF!</v>
      </c>
      <c r="J448" s="626" t="e">
        <f>ROUND(E448*I448,2)</f>
        <v>#REF!</v>
      </c>
      <c r="K448" s="603"/>
      <c r="L448" s="643" t="s">
        <v>18520</v>
      </c>
      <c r="M448" s="632"/>
      <c r="N448" s="22"/>
    </row>
    <row r="449" spans="1:22" s="39" customFormat="1" ht="42.6" customHeight="1" outlineLevel="2" x14ac:dyDescent="0.25">
      <c r="A449" s="317" t="s">
        <v>18642</v>
      </c>
      <c r="B449" s="422" t="str">
        <f>VLOOKUP(C449,'SNP1.24+CHU192+DER12.23+FD1.24'!$A$2:$C$50000,2, FALSE)</f>
        <v>TRANSPORTE COM CAMINHÃO BASCULANTE DE 10 M³, EM VIA URBANA PAVIMENTADA, DMT ATÉ 30 KM (UNIDADE: M3XKM). AF_07/2020</v>
      </c>
      <c r="C449" s="38" t="s">
        <v>6023</v>
      </c>
      <c r="D449" s="623" t="str">
        <f>VLOOKUP(C449,'SNP1.24+CHU192+DER12.23+FD1.24'!$A$2:$D$50000,3, FALSE)</f>
        <v>M3XKM</v>
      </c>
      <c r="E449" s="624">
        <f>E448*$D$8</f>
        <v>12164.861244849002</v>
      </c>
      <c r="F449" s="625" t="str">
        <f>VLOOKUP(C449,'SNP1.24+CHU192+DER12.23+FD1.24'!$A$2:$D$50000,4, FALSE)</f>
        <v>2,49</v>
      </c>
      <c r="G449" s="424">
        <f>ROUND(E449*F449,2)</f>
        <v>30290.5</v>
      </c>
      <c r="H449" s="425" t="e">
        <f>IF(K449="",$G$10,$G$9)</f>
        <v>#REF!</v>
      </c>
      <c r="I449" s="426" t="e">
        <f>ROUND(F449*H449+F449,2)</f>
        <v>#REF!</v>
      </c>
      <c r="J449" s="626" t="e">
        <f>ROUND(E449*I449,2)</f>
        <v>#REF!</v>
      </c>
      <c r="K449" s="603"/>
      <c r="L449" s="643" t="s">
        <v>29438</v>
      </c>
      <c r="M449" s="632"/>
      <c r="N449" s="22"/>
    </row>
    <row r="450" spans="1:22" s="39" customFormat="1" ht="28.9" customHeight="1" outlineLevel="2" x14ac:dyDescent="0.25">
      <c r="A450" s="317" t="s">
        <v>18643</v>
      </c>
      <c r="B450" s="422" t="str">
        <f>VLOOKUP(C450,'SNP1.24+CHU192+DER12.23+FD1.24'!$A$2:$C$50000,2, FALSE)</f>
        <v>ESPALHAMENTO DE MATERIAL COM TRATOR DE ESTEIRAS. AF_11/2019</v>
      </c>
      <c r="C450" s="38" t="s">
        <v>7366</v>
      </c>
      <c r="D450" s="623" t="str">
        <f>VLOOKUP(C450,'SNP1.24+CHU192+DER12.23+FD1.24'!$A$2:$D$50000,3, FALSE)</f>
        <v>M3</v>
      </c>
      <c r="E450" s="624">
        <f>E448</f>
        <v>1252.8178419000001</v>
      </c>
      <c r="F450" s="625" t="str">
        <f>VLOOKUP(C450,'SNP1.24+CHU192+DER12.23+FD1.24'!$A$2:$D$50000,4, FALSE)</f>
        <v>1,45</v>
      </c>
      <c r="G450" s="424">
        <f>ROUND(E450*F450,2)</f>
        <v>1816.59</v>
      </c>
      <c r="H450" s="425" t="e">
        <f>IF(K450="",$G$10,$G$9)</f>
        <v>#REF!</v>
      </c>
      <c r="I450" s="426" t="e">
        <f>ROUND(F450*H450+F450,2)</f>
        <v>#REF!</v>
      </c>
      <c r="J450" s="626" t="e">
        <f>ROUND(E450*I450,2)</f>
        <v>#REF!</v>
      </c>
      <c r="K450" s="603"/>
      <c r="L450" s="643" t="s">
        <v>11833</v>
      </c>
      <c r="M450" s="632"/>
      <c r="N450" s="22"/>
    </row>
    <row r="451" spans="1:22" s="40" customFormat="1" ht="12.75" outlineLevel="1" thickBot="1" x14ac:dyDescent="0.25">
      <c r="A451" s="318"/>
      <c r="B451" s="10" t="s">
        <v>9</v>
      </c>
      <c r="C451" s="11"/>
      <c r="D451" s="12"/>
      <c r="E451" s="13"/>
      <c r="F451" s="13"/>
      <c r="G451" s="147">
        <f>SUM(G446:G450)</f>
        <v>104798.11</v>
      </c>
      <c r="H451" s="148"/>
      <c r="I451" s="149"/>
      <c r="J451" s="150" t="e">
        <f>SUM(J446:J450)</f>
        <v>#REF!</v>
      </c>
      <c r="K451" s="185"/>
      <c r="L451" s="209"/>
      <c r="M451" s="204"/>
      <c r="N451" s="16"/>
      <c r="O451" s="39"/>
      <c r="P451" s="39"/>
      <c r="Q451" s="39"/>
      <c r="R451" s="39"/>
      <c r="S451" s="39"/>
      <c r="T451" s="39"/>
      <c r="U451" s="39"/>
      <c r="V451" s="39"/>
    </row>
    <row r="452" spans="1:22" s="34" customFormat="1" outlineLevel="1" x14ac:dyDescent="0.25">
      <c r="A452" s="319" t="s">
        <v>18659</v>
      </c>
      <c r="B452" s="627" t="s">
        <v>29418</v>
      </c>
      <c r="C452" s="628"/>
      <c r="D452" s="629"/>
      <c r="E452" s="146"/>
      <c r="F452" s="146"/>
      <c r="G452" s="5"/>
      <c r="H452" s="5"/>
      <c r="I452" s="5"/>
      <c r="J452" s="17"/>
      <c r="K452" s="145"/>
      <c r="L452" s="210"/>
      <c r="M452" s="111"/>
      <c r="N452" s="6"/>
      <c r="O452" s="39"/>
      <c r="P452" s="39"/>
      <c r="Q452" s="39"/>
      <c r="R452" s="39"/>
      <c r="S452" s="39"/>
      <c r="T452" s="39"/>
      <c r="U452" s="39"/>
      <c r="V452" s="39"/>
    </row>
    <row r="453" spans="1:22" s="39" customFormat="1" ht="46.15" customHeight="1" outlineLevel="2" x14ac:dyDescent="0.25">
      <c r="A453" s="317" t="s">
        <v>18660</v>
      </c>
      <c r="B453" s="422" t="str">
        <f>VLOOKUP(C453,'SNP1.24+CHU192+DER12.23+FD1.24'!$A$2:$C$50000,2, FALSE)</f>
        <v xml:space="preserve">PEDRA DE MAO OU PEDRA RACHAO PARA ARRIMO/FUNDACAO (POSTO PEDREIRA/FORNECEDOR, SEM FRETE)                                                                                                                                                                                                                                                                                                                                                                                                                  </v>
      </c>
      <c r="C453" s="38">
        <v>4730</v>
      </c>
      <c r="D453" s="623" t="str">
        <f>VLOOKUP(C453,'SNP1.24+CHU192+DER12.23+FD1.24'!$A$2:$D$50000,3, FALSE)</f>
        <v xml:space="preserve">M3    </v>
      </c>
      <c r="E453" s="624">
        <f>[2]DETALHADO!$G$188</f>
        <v>614.390787133</v>
      </c>
      <c r="F453" s="625" t="str">
        <f>VLOOKUP(C453,'SNP1.24+CHU192+DER12.23+FD1.24'!$A$2:$D$50000,4, FALSE)</f>
        <v>65,45</v>
      </c>
      <c r="G453" s="424">
        <f>ROUND(E453*F453,2)</f>
        <v>40211.879999999997</v>
      </c>
      <c r="H453" s="425" t="e">
        <f>IF(K453="",$G$10,$G$9)</f>
        <v>#REF!</v>
      </c>
      <c r="I453" s="426" t="e">
        <f>ROUND(F453*H453+F453,2)</f>
        <v>#REF!</v>
      </c>
      <c r="J453" s="626" t="e">
        <f>ROUND(E453*I453,2)</f>
        <v>#REF!</v>
      </c>
      <c r="K453" s="603"/>
      <c r="L453" s="643" t="s">
        <v>29440</v>
      </c>
      <c r="M453" s="632"/>
      <c r="N453" s="22"/>
    </row>
    <row r="454" spans="1:22" s="39" customFormat="1" ht="65.45" customHeight="1" outlineLevel="2" x14ac:dyDescent="0.25">
      <c r="A454" s="317" t="s">
        <v>18661</v>
      </c>
      <c r="B454" s="422" t="str">
        <f>VLOOKUP(C454,'SNP1.24+CHU192+DER12.23+FD1.24'!$A$2:$C$50000,2, FALSE)</f>
        <v>CARGA, MANOBRA E DESCARGA DE SOLOS E MATERIAIS GRANULARES EM CAMINHÃO BASCULANTE 10 M³ - CARGA COM PÁ CARREGADEIRA (CAÇAMBA DE 1,7 A 2,8 M³ / 128 HP) E DESCARGA LIVRE (UNIDADE: M3). AF_07/2020</v>
      </c>
      <c r="C454" s="38" t="s">
        <v>11353</v>
      </c>
      <c r="D454" s="623" t="str">
        <f>VLOOKUP(C454,'SNP1.24+CHU192+DER12.23+FD1.24'!$A$2:$D$50000,3, FALSE)</f>
        <v>M3</v>
      </c>
      <c r="E454" s="624">
        <f>E453</f>
        <v>614.390787133</v>
      </c>
      <c r="F454" s="625" t="str">
        <f>VLOOKUP(C454,'SNP1.24+CHU192+DER12.23+FD1.24'!$A$2:$D$50000,4, FALSE)</f>
        <v>8,59</v>
      </c>
      <c r="G454" s="424">
        <f>ROUND(E454*F454,2)</f>
        <v>5277.62</v>
      </c>
      <c r="H454" s="425" t="e">
        <f>IF(K454="",$G$10,$G$9)</f>
        <v>#REF!</v>
      </c>
      <c r="I454" s="426" t="e">
        <f>ROUND(F454*H454+F454,2)</f>
        <v>#REF!</v>
      </c>
      <c r="J454" s="626" t="e">
        <f>ROUND(E454*I454,2)</f>
        <v>#REF!</v>
      </c>
      <c r="K454" s="603"/>
      <c r="L454" s="643" t="s">
        <v>29441</v>
      </c>
      <c r="M454" s="632"/>
      <c r="N454" s="22"/>
    </row>
    <row r="455" spans="1:22" s="39" customFormat="1" ht="50.45" customHeight="1" outlineLevel="2" x14ac:dyDescent="0.25">
      <c r="A455" s="317" t="s">
        <v>18662</v>
      </c>
      <c r="B455" s="422" t="str">
        <f>VLOOKUP(C455,'SNP1.24+CHU192+DER12.23+FD1.24'!$A$2:$C$50000,2, FALSE)</f>
        <v>TRANSPORTE COM CAMINHÃO BASCULANTE DE 10 M³, EM VIA URBANA PAVIMENTADA, DMT ATÉ 30 KM (UNIDADE: M3XKM). AF_07/2020</v>
      </c>
      <c r="C455" s="38" t="s">
        <v>6023</v>
      </c>
      <c r="D455" s="623" t="str">
        <f>VLOOKUP(C455,'SNP1.24+CHU192+DER12.23+FD1.24'!$A$2:$D$50000,3, FALSE)</f>
        <v>M3XKM</v>
      </c>
      <c r="E455" s="624">
        <f>E453*$D$10</f>
        <v>6346.6568310838902</v>
      </c>
      <c r="F455" s="625" t="str">
        <f>VLOOKUP(C455,'SNP1.24+CHU192+DER12.23+FD1.24'!$A$2:$D$50000,4, FALSE)</f>
        <v>2,49</v>
      </c>
      <c r="G455" s="424">
        <f>ROUND(E455*F455,2)</f>
        <v>15803.18</v>
      </c>
      <c r="H455" s="425" t="e">
        <f>IF(K455="",$G$10,$G$9)</f>
        <v>#REF!</v>
      </c>
      <c r="I455" s="426" t="e">
        <f>ROUND(F455*H455+F455,2)</f>
        <v>#REF!</v>
      </c>
      <c r="J455" s="626" t="e">
        <f>ROUND(E455*I455,2)</f>
        <v>#REF!</v>
      </c>
      <c r="K455" s="603"/>
      <c r="L455" s="643" t="s">
        <v>29442</v>
      </c>
      <c r="M455" s="632"/>
      <c r="N455" s="22"/>
    </row>
    <row r="456" spans="1:22" s="40" customFormat="1" ht="12.75" outlineLevel="1" thickBot="1" x14ac:dyDescent="0.25">
      <c r="A456" s="318"/>
      <c r="B456" s="10" t="s">
        <v>9</v>
      </c>
      <c r="C456" s="11"/>
      <c r="D456" s="12"/>
      <c r="E456" s="13"/>
      <c r="F456" s="13"/>
      <c r="G456" s="147">
        <f>SUM(G453:G455)</f>
        <v>61292.68</v>
      </c>
      <c r="H456" s="148"/>
      <c r="I456" s="149"/>
      <c r="J456" s="150" t="e">
        <f>SUM(J453:J455)</f>
        <v>#REF!</v>
      </c>
      <c r="K456" s="185"/>
      <c r="L456" s="209"/>
      <c r="M456" s="204"/>
      <c r="N456" s="16"/>
      <c r="O456" s="39"/>
      <c r="P456" s="39"/>
      <c r="Q456" s="39"/>
      <c r="R456" s="39"/>
      <c r="S456" s="39"/>
      <c r="T456" s="39"/>
      <c r="U456" s="39"/>
      <c r="V456" s="39"/>
    </row>
    <row r="457" spans="1:22" s="34" customFormat="1" outlineLevel="1" x14ac:dyDescent="0.25">
      <c r="A457" s="319" t="s">
        <v>54567</v>
      </c>
      <c r="B457" s="627" t="s">
        <v>29417</v>
      </c>
      <c r="C457" s="628"/>
      <c r="D457" s="629"/>
      <c r="E457" s="146"/>
      <c r="F457" s="146"/>
      <c r="G457" s="5"/>
      <c r="H457" s="5"/>
      <c r="I457" s="5"/>
      <c r="J457" s="17"/>
      <c r="K457" s="145"/>
      <c r="L457" s="210"/>
      <c r="M457" s="111"/>
      <c r="N457" s="6"/>
      <c r="O457" s="39"/>
      <c r="P457" s="39"/>
      <c r="Q457" s="39"/>
      <c r="R457" s="39"/>
      <c r="S457" s="39"/>
      <c r="T457" s="39"/>
      <c r="U457" s="39"/>
      <c r="V457" s="39"/>
    </row>
    <row r="458" spans="1:22" s="39" customFormat="1" ht="30.6" customHeight="1" outlineLevel="2" x14ac:dyDescent="0.25">
      <c r="A458" s="317" t="s">
        <v>54568</v>
      </c>
      <c r="B458" s="422" t="str">
        <f>VLOOKUP(C458,'SNP1.24+CHU192+DER12.23+FD1.24'!$A$2:$C$50000,2, FALSE)</f>
        <v>LIMPEZA DE SUPERFÍCIE COM JATO DE ALTA PRESSÃO. AF_04/2019</v>
      </c>
      <c r="C458" s="38" t="s">
        <v>7772</v>
      </c>
      <c r="D458" s="623" t="str">
        <f>VLOOKUP(C458,'SNP1.24+CHU192+DER12.23+FD1.24'!$A$2:$D$50000,3, FALSE)</f>
        <v>M2</v>
      </c>
      <c r="E458" s="624">
        <f>[2]DETALHADO!$G$181</f>
        <v>58.8</v>
      </c>
      <c r="F458" s="625" t="str">
        <f>VLOOKUP(C458,'SNP1.24+CHU192+DER12.23+FD1.24'!$A$2:$D$50000,4, FALSE)</f>
        <v>2,28</v>
      </c>
      <c r="G458" s="424">
        <f t="shared" ref="G458:G463" si="96">ROUND(E458*F458,2)</f>
        <v>134.06</v>
      </c>
      <c r="H458" s="425" t="e">
        <f t="shared" ref="H458:H463" si="97">IF(K458="",$G$10,$G$9)</f>
        <v>#REF!</v>
      </c>
      <c r="I458" s="426" t="e">
        <f t="shared" ref="I458:I463" si="98">ROUND(F458*H458+F458,2)</f>
        <v>#REF!</v>
      </c>
      <c r="J458" s="626" t="e">
        <f t="shared" ref="J458:J463" si="99">ROUND(E458*I458,2)</f>
        <v>#REF!</v>
      </c>
      <c r="K458" s="603"/>
      <c r="L458" s="643" t="s">
        <v>18501</v>
      </c>
      <c r="M458" s="632"/>
      <c r="N458" s="22"/>
    </row>
    <row r="459" spans="1:22" s="39" customFormat="1" ht="36.6" customHeight="1" outlineLevel="2" x14ac:dyDescent="0.25">
      <c r="A459" s="317" t="s">
        <v>54569</v>
      </c>
      <c r="B459" s="422" t="str">
        <f>VLOOKUP(C459,'SNP1.24+CHU192+DER12.23+FD1.24'!$A$2:$C$50000,2, FALSE)</f>
        <v>ENCHIMENTO DE BRITA PARA DRENO, LANÇAMENTO MECANIZADO. AF_07/2021</v>
      </c>
      <c r="C459" s="38" t="s">
        <v>8850</v>
      </c>
      <c r="D459" s="623" t="str">
        <f>VLOOKUP(C459,'SNP1.24+CHU192+DER12.23+FD1.24'!$A$2:$D$50000,3, FALSE)</f>
        <v>M3</v>
      </c>
      <c r="E459" s="624">
        <f>[2]DETALHADO!$G$177</f>
        <v>356.11815792879997</v>
      </c>
      <c r="F459" s="625" t="str">
        <f>VLOOKUP(C459,'SNP1.24+CHU192+DER12.23+FD1.24'!$A$2:$D$50000,4, FALSE)</f>
        <v>102,53</v>
      </c>
      <c r="G459" s="424">
        <f t="shared" si="96"/>
        <v>36512.79</v>
      </c>
      <c r="H459" s="425" t="e">
        <f t="shared" si="97"/>
        <v>#REF!</v>
      </c>
      <c r="I459" s="426" t="e">
        <f t="shared" si="98"/>
        <v>#REF!</v>
      </c>
      <c r="J459" s="626" t="e">
        <f t="shared" si="99"/>
        <v>#REF!</v>
      </c>
      <c r="K459" s="603"/>
      <c r="L459" s="643" t="s">
        <v>29443</v>
      </c>
      <c r="M459" s="632"/>
      <c r="N459" s="22"/>
    </row>
    <row r="460" spans="1:22" s="39" customFormat="1" ht="48" outlineLevel="2" x14ac:dyDescent="0.25">
      <c r="A460" s="317" t="s">
        <v>54570</v>
      </c>
      <c r="B460" s="422" t="str">
        <f>VLOOKUP(C460,'SNP1.24+CHU192+DER12.23+FD1.24'!$A$2:$C$50000,2, FALSE)</f>
        <v xml:space="preserve">TUBO DRENO, CORRUGADO, ESPIRALADO, FLEXIVEL, PERFURADO, EM POLIETILENO DE ALTA DENSIDADE (PEAD), DN 65 MM, (2 1/2") PARA DRENAGEM - EM ROLO (NORMA DNIT 093/2006 - EM)                                                                                                                                                                                                                                                                                                                                    </v>
      </c>
      <c r="C460" s="38">
        <v>38051</v>
      </c>
      <c r="D460" s="623" t="str">
        <f>VLOOKUP(C460,'SNP1.24+CHU192+DER12.23+FD1.24'!$A$2:$D$50000,3, FALSE)</f>
        <v xml:space="preserve">M     </v>
      </c>
      <c r="E460" s="624">
        <f>[2]DETALHADO!$G$180</f>
        <v>163</v>
      </c>
      <c r="F460" s="625" t="str">
        <f>VLOOKUP(C460,'SNP1.24+CHU192+DER12.23+FD1.24'!$A$2:$D$50000,4, FALSE)</f>
        <v>7,49</v>
      </c>
      <c r="G460" s="424">
        <f t="shared" si="96"/>
        <v>1220.8699999999999</v>
      </c>
      <c r="H460" s="425" t="e">
        <f t="shared" si="97"/>
        <v>#REF!</v>
      </c>
      <c r="I460" s="426" t="e">
        <f t="shared" si="98"/>
        <v>#REF!</v>
      </c>
      <c r="J460" s="626" t="e">
        <f t="shared" si="99"/>
        <v>#REF!</v>
      </c>
      <c r="K460" s="603"/>
      <c r="L460" s="643" t="s">
        <v>18501</v>
      </c>
      <c r="M460" s="632"/>
      <c r="N460" s="22"/>
    </row>
    <row r="461" spans="1:22" s="39" customFormat="1" ht="49.9" customHeight="1" outlineLevel="2" x14ac:dyDescent="0.25">
      <c r="A461" s="317" t="s">
        <v>54571</v>
      </c>
      <c r="B461" s="422" t="str">
        <f>VLOOKUP(C461,'SNP1.24+CHU192+DER12.23+FD1.24'!$A$2:$C$50000,2, FALSE)</f>
        <v>GEOTÊXTIL NÃO TECIDO 100% POLIÉSTER, RESISTÊNCIA A TRAÇÃO DE 9 KN/M (RT - 9), INSTALADO EM DRENO - FORNECIMENTO E INSTALAÇÃO. AF_07/2021</v>
      </c>
      <c r="C461" s="38" t="s">
        <v>8842</v>
      </c>
      <c r="D461" s="623" t="str">
        <f>VLOOKUP(C461,'SNP1.24+CHU192+DER12.23+FD1.24'!$A$2:$D$50000,3, FALSE)</f>
        <v>M2</v>
      </c>
      <c r="E461" s="624">
        <f>[2]DETALHADO!$G$187</f>
        <v>3833.1878306025001</v>
      </c>
      <c r="F461" s="625" t="str">
        <f>VLOOKUP(C461,'SNP1.24+CHU192+DER12.23+FD1.24'!$A$2:$D$50000,4, FALSE)</f>
        <v>10,02</v>
      </c>
      <c r="G461" s="424">
        <f t="shared" si="96"/>
        <v>38408.54</v>
      </c>
      <c r="H461" s="425" t="e">
        <f t="shared" si="97"/>
        <v>#REF!</v>
      </c>
      <c r="I461" s="426" t="e">
        <f t="shared" si="98"/>
        <v>#REF!</v>
      </c>
      <c r="J461" s="626" t="e">
        <f t="shared" si="99"/>
        <v>#REF!</v>
      </c>
      <c r="K461" s="603"/>
      <c r="L461" s="643" t="s">
        <v>29443</v>
      </c>
      <c r="M461" s="632"/>
      <c r="N461" s="22"/>
    </row>
    <row r="462" spans="1:22" s="39" customFormat="1" ht="49.9" customHeight="1" outlineLevel="2" x14ac:dyDescent="0.25">
      <c r="A462" s="317" t="s">
        <v>54572</v>
      </c>
      <c r="B462" s="422" t="str">
        <f>VLOOKUP(C462,'SNP1.24+CHU192+DER12.23+FD1.24'!$A$2:$C$50000,2, FALSE)</f>
        <v>GRAUTE FGK=30 MPA; TRAÇO 1:0,9:1,2:0,6 (EM MASSA SECA DE CIMENTO/ AREIA GROSSA/ BRITA 0/ ADITIVO) - PREPARO MECÂNICO COM BETONEIRA 400 L. AF_09/2021</v>
      </c>
      <c r="C462" s="38" t="s">
        <v>3299</v>
      </c>
      <c r="D462" s="623" t="str">
        <f>VLOOKUP(C462,'SNP1.24+CHU192+DER12.23+FD1.24'!$A$2:$D$50000,3, FALSE)</f>
        <v>M3</v>
      </c>
      <c r="E462" s="624">
        <f>[2]DETALHADO!$G$185/1000</f>
        <v>0.22840360339302043</v>
      </c>
      <c r="F462" s="625" t="str">
        <f>VLOOKUP(C462,'SNP1.24+CHU192+DER12.23+FD1.24'!$A$2:$D$50000,4, FALSE)</f>
        <v>598,57</v>
      </c>
      <c r="G462" s="424">
        <f t="shared" si="96"/>
        <v>136.72</v>
      </c>
      <c r="H462" s="425" t="e">
        <f t="shared" si="97"/>
        <v>#REF!</v>
      </c>
      <c r="I462" s="426" t="e">
        <f t="shared" si="98"/>
        <v>#REF!</v>
      </c>
      <c r="J462" s="626" t="e">
        <f t="shared" si="99"/>
        <v>#REF!</v>
      </c>
      <c r="K462" s="603"/>
      <c r="L462" s="643" t="s">
        <v>18520</v>
      </c>
      <c r="M462" s="632"/>
      <c r="N462" s="22"/>
    </row>
    <row r="463" spans="1:22" s="39" customFormat="1" ht="42.6" customHeight="1" outlineLevel="2" x14ac:dyDescent="0.25">
      <c r="A463" s="317" t="s">
        <v>54573</v>
      </c>
      <c r="B463" s="422" t="str">
        <f>VLOOKUP(C463,'SNP1.24+CHU192+DER12.23+FD1.24'!$A$2:$C$50000,2, FALSE)</f>
        <v xml:space="preserve">JUNTA DILATACAO ELASTICA PARA CONCRETO (FUGENBAND) O-22, ATE 30 MCA                                                                                                                                                                                                                                                                                                                                                                                                                                       </v>
      </c>
      <c r="C463" s="38">
        <v>3681</v>
      </c>
      <c r="D463" s="623" t="str">
        <f>VLOOKUP(C463,'SNP1.24+CHU192+DER12.23+FD1.24'!$A$2:$D$50000,3, FALSE)</f>
        <v xml:space="preserve">M     </v>
      </c>
      <c r="E463" s="624">
        <f>[2]DETALHADO!$G$186</f>
        <v>142.37890000000002</v>
      </c>
      <c r="F463" s="625" t="str">
        <f>VLOOKUP(C463,'SNP1.24+CHU192+DER12.23+FD1.24'!$A$2:$D$50000,4, FALSE)</f>
        <v>128,78</v>
      </c>
      <c r="G463" s="424">
        <f t="shared" si="96"/>
        <v>18335.55</v>
      </c>
      <c r="H463" s="425" t="e">
        <f t="shared" si="97"/>
        <v>#REF!</v>
      </c>
      <c r="I463" s="426" t="e">
        <f t="shared" si="98"/>
        <v>#REF!</v>
      </c>
      <c r="J463" s="626" t="e">
        <f t="shared" si="99"/>
        <v>#REF!</v>
      </c>
      <c r="K463" s="603"/>
      <c r="L463" s="643" t="s">
        <v>18505</v>
      </c>
      <c r="M463" s="632"/>
      <c r="N463" s="22"/>
    </row>
    <row r="464" spans="1:22" s="40" customFormat="1" ht="12.75" outlineLevel="1" thickBot="1" x14ac:dyDescent="0.25">
      <c r="A464" s="318"/>
      <c r="B464" s="10" t="s">
        <v>9</v>
      </c>
      <c r="C464" s="11"/>
      <c r="D464" s="12"/>
      <c r="E464" s="13"/>
      <c r="F464" s="13"/>
      <c r="G464" s="147">
        <f>SUM(G458:G463)</f>
        <v>94748.530000000013</v>
      </c>
      <c r="H464" s="148"/>
      <c r="I464" s="149"/>
      <c r="J464" s="150" t="e">
        <f>SUM(J458:J463)</f>
        <v>#REF!</v>
      </c>
      <c r="K464" s="185"/>
      <c r="L464" s="209"/>
      <c r="M464" s="204"/>
      <c r="N464" s="16"/>
      <c r="O464" s="39"/>
      <c r="P464" s="39"/>
      <c r="Q464" s="39"/>
      <c r="R464" s="39"/>
      <c r="S464" s="39"/>
      <c r="T464" s="39"/>
      <c r="U464" s="39"/>
      <c r="V464" s="39"/>
    </row>
    <row r="465" spans="1:22" s="34" customFormat="1" ht="14.45" customHeight="1" outlineLevel="1" x14ac:dyDescent="0.25">
      <c r="A465" s="319" t="s">
        <v>54574</v>
      </c>
      <c r="B465" s="627" t="s">
        <v>29415</v>
      </c>
      <c r="C465" s="628"/>
      <c r="D465" s="629"/>
      <c r="E465" s="146"/>
      <c r="F465" s="146"/>
      <c r="G465" s="5"/>
      <c r="H465" s="5"/>
      <c r="I465" s="5"/>
      <c r="J465" s="17"/>
      <c r="K465" s="145"/>
      <c r="L465" s="210"/>
      <c r="M465" s="111"/>
      <c r="N465" s="6"/>
      <c r="O465" s="39"/>
      <c r="P465" s="39"/>
      <c r="Q465" s="39"/>
      <c r="R465" s="39"/>
      <c r="S465" s="39"/>
      <c r="T465" s="39"/>
      <c r="U465" s="39"/>
      <c r="V465" s="39"/>
    </row>
    <row r="466" spans="1:22" s="39" customFormat="1" ht="39" customHeight="1" outlineLevel="2" x14ac:dyDescent="0.25">
      <c r="A466" s="317" t="s">
        <v>54575</v>
      </c>
      <c r="B466" s="422" t="str">
        <f>VLOOKUP(C466,'SNP1.24+CHU192+DER12.23+FD1.24'!$A$2:$C$50000,2, FALSE)</f>
        <v>FABRICAÇÃO, MONTAGEM E DESMONTAGEM DE FÔRMA PARA SAPATA, EM CHAPA DE MADEIRA COMPENSADA RESINADA, E=17 MM, 2 UTILIZAÇÕES. AF_01/2024</v>
      </c>
      <c r="C466" s="38" t="s">
        <v>3200</v>
      </c>
      <c r="D466" s="623" t="str">
        <f>VLOOKUP(C466,'SNP1.24+CHU192+DER12.23+FD1.24'!$A$2:$D$50000,3, FALSE)</f>
        <v>M2</v>
      </c>
      <c r="E466" s="624">
        <f>[2]DETALHADO!$G$183</f>
        <v>804.85288745266769</v>
      </c>
      <c r="F466" s="625" t="str">
        <f>VLOOKUP(C466,'SNP1.24+CHU192+DER12.23+FD1.24'!$A$2:$D$50000,4, FALSE)</f>
        <v>241,23</v>
      </c>
      <c r="G466" s="424">
        <f t="shared" ref="G466:G474" si="100">ROUND(E466*F466,2)</f>
        <v>194154.66</v>
      </c>
      <c r="H466" s="425" t="e">
        <f t="shared" ref="H466:H474" si="101">IF(K466="",$G$10,$G$9)</f>
        <v>#REF!</v>
      </c>
      <c r="I466" s="426" t="e">
        <f t="shared" ref="I466:I474" si="102">ROUND(F466*H466+F466,2)</f>
        <v>#REF!</v>
      </c>
      <c r="J466" s="626" t="e">
        <f t="shared" ref="J466:J474" si="103">ROUND(E466*I466,2)</f>
        <v>#REF!</v>
      </c>
      <c r="K466" s="603"/>
      <c r="L466" s="643" t="s">
        <v>18501</v>
      </c>
      <c r="M466" s="632"/>
      <c r="N466" s="22"/>
    </row>
    <row r="467" spans="1:22" s="39" customFormat="1" ht="39" customHeight="1" outlineLevel="2" x14ac:dyDescent="0.25">
      <c r="A467" s="317" t="s">
        <v>54576</v>
      </c>
      <c r="B467" s="422" t="str">
        <f>VLOOKUP(C467,'SNP1.24+CHU192+DER12.23+FD1.24'!$A$2:$C$50000,2, FALSE)</f>
        <v>FABRICAÇÃO, MONTAGEM E DESMONTAGEM DE FÔRMA PARA SAPATA, EM MADEIRA SERRADA, E=25 MM, 4 UTILIZAÇÕES. AF_01/2024</v>
      </c>
      <c r="C467" s="38" t="s">
        <v>3197</v>
      </c>
      <c r="D467" s="623" t="str">
        <f>VLOOKUP(C467,'SNP1.24+CHU192+DER12.23+FD1.24'!$A$2:$D$50000,3, FALSE)</f>
        <v>M2</v>
      </c>
      <c r="E467" s="624">
        <f>[2]DETALHADO!$G$184</f>
        <v>899.91801304549358</v>
      </c>
      <c r="F467" s="625" t="str">
        <f>VLOOKUP(C467,'SNP1.24+CHU192+DER12.23+FD1.24'!$A$2:$D$50000,4, FALSE)</f>
        <v>134,81</v>
      </c>
      <c r="G467" s="424">
        <f t="shared" si="100"/>
        <v>121317.95</v>
      </c>
      <c r="H467" s="425" t="e">
        <f t="shared" si="101"/>
        <v>#REF!</v>
      </c>
      <c r="I467" s="426" t="e">
        <f t="shared" si="102"/>
        <v>#REF!</v>
      </c>
      <c r="J467" s="626" t="e">
        <f t="shared" si="103"/>
        <v>#REF!</v>
      </c>
      <c r="K467" s="603"/>
      <c r="L467" s="643" t="s">
        <v>18501</v>
      </c>
      <c r="M467" s="632"/>
      <c r="N467" s="22"/>
    </row>
    <row r="468" spans="1:22" s="39" customFormat="1" ht="40.15" customHeight="1" outlineLevel="2" x14ac:dyDescent="0.25">
      <c r="A468" s="317" t="s">
        <v>54577</v>
      </c>
      <c r="B468" s="422" t="str">
        <f>VLOOKUP(C468,'SNP1.24+CHU192+DER12.23+FD1.24'!$A$2:$C$50000,2, FALSE)</f>
        <v>ARMAÇÃO DE PILAR OU VIGA DE ESTRUTURA CONVENCIONAL DE CONCRETO ARMADO UTILIZANDO AÇO CA-50 DE 6,3 MM - MONTAGEM. AF_06/2022</v>
      </c>
      <c r="C468" s="38" t="s">
        <v>3224</v>
      </c>
      <c r="D468" s="623" t="str">
        <f>VLOOKUP(C468,'SNP1.24+CHU192+DER12.23+FD1.24'!$A$2:$D$50000,3, FALSE)</f>
        <v>KG</v>
      </c>
      <c r="E468" s="624">
        <f>'[2]DETALHAMENTO AÇO (2)'!$K15</f>
        <v>276</v>
      </c>
      <c r="F468" s="625" t="str">
        <f>VLOOKUP(C468,'SNP1.24+CHU192+DER12.23+FD1.24'!$A$2:$D$50000,4, FALSE)</f>
        <v>13,04</v>
      </c>
      <c r="G468" s="424">
        <f t="shared" si="100"/>
        <v>3599.04</v>
      </c>
      <c r="H468" s="425" t="e">
        <f t="shared" si="101"/>
        <v>#REF!</v>
      </c>
      <c r="I468" s="426" t="e">
        <f t="shared" si="102"/>
        <v>#REF!</v>
      </c>
      <c r="J468" s="626" t="e">
        <f t="shared" si="103"/>
        <v>#REF!</v>
      </c>
      <c r="K468" s="603"/>
      <c r="L468" s="643" t="s">
        <v>18513</v>
      </c>
      <c r="M468" s="632"/>
      <c r="N468" s="22"/>
    </row>
    <row r="469" spans="1:22" s="39" customFormat="1" ht="36" outlineLevel="2" x14ac:dyDescent="0.25">
      <c r="A469" s="317" t="s">
        <v>54578</v>
      </c>
      <c r="B469" s="422" t="str">
        <f>VLOOKUP(C469,'SNP1.24+CHU192+DER12.23+FD1.24'!$A$2:$C$50000,2, FALSE)</f>
        <v>ARMAÇÃO DE PILAR OU VIGA DE ESTRUTURA CONVENCIONAL DE CONCRETO ARMADO UTILIZANDO AÇO CA-50 DE 8,0 MM - MONTAGEM. AF_06/2022</v>
      </c>
      <c r="C469" s="38" t="s">
        <v>3225</v>
      </c>
      <c r="D469" s="623" t="str">
        <f>VLOOKUP(C469,'SNP1.24+CHU192+DER12.23+FD1.24'!$A$2:$D$50000,3, FALSE)</f>
        <v>KG</v>
      </c>
      <c r="E469" s="624">
        <f>'[2]DETALHAMENTO AÇO (2)'!$K16</f>
        <v>39765</v>
      </c>
      <c r="F469" s="625" t="str">
        <f>VLOOKUP(C469,'SNP1.24+CHU192+DER12.23+FD1.24'!$A$2:$D$50000,4, FALSE)</f>
        <v>12,11</v>
      </c>
      <c r="G469" s="424">
        <f t="shared" si="100"/>
        <v>481554.15</v>
      </c>
      <c r="H469" s="425" t="e">
        <f t="shared" si="101"/>
        <v>#REF!</v>
      </c>
      <c r="I469" s="426" t="e">
        <f t="shared" si="102"/>
        <v>#REF!</v>
      </c>
      <c r="J469" s="626" t="e">
        <f t="shared" si="103"/>
        <v>#REF!</v>
      </c>
      <c r="K469" s="603"/>
      <c r="L469" s="643" t="s">
        <v>18513</v>
      </c>
      <c r="M469" s="632"/>
      <c r="N469" s="22"/>
    </row>
    <row r="470" spans="1:22" s="39" customFormat="1" ht="40.15" customHeight="1" outlineLevel="2" x14ac:dyDescent="0.25">
      <c r="A470" s="317" t="s">
        <v>54579</v>
      </c>
      <c r="B470" s="422" t="str">
        <f>VLOOKUP(C470,'SNP1.24+CHU192+DER12.23+FD1.24'!$A$2:$C$50000,2, FALSE)</f>
        <v>ARMAÇÃO DE PILAR OU VIGA DE ESTRUTURA CONVENCIONAL DE CONCRETO ARMADO UTILIZANDO AÇO CA-50 DE 10,0 MM - MONTAGEM. AF_06/2022</v>
      </c>
      <c r="C470" s="38" t="s">
        <v>3226</v>
      </c>
      <c r="D470" s="623" t="str">
        <f>VLOOKUP(C470,'SNP1.24+CHU192+DER12.23+FD1.24'!$A$2:$D$50000,3, FALSE)</f>
        <v>KG</v>
      </c>
      <c r="E470" s="624">
        <f>'[2]DETALHAMENTO AÇO (2)'!$K17</f>
        <v>0</v>
      </c>
      <c r="F470" s="625" t="str">
        <f>VLOOKUP(C470,'SNP1.24+CHU192+DER12.23+FD1.24'!$A$2:$D$50000,4, FALSE)</f>
        <v>10,72</v>
      </c>
      <c r="G470" s="424">
        <f t="shared" si="100"/>
        <v>0</v>
      </c>
      <c r="H470" s="425" t="e">
        <f t="shared" si="101"/>
        <v>#REF!</v>
      </c>
      <c r="I470" s="426" t="e">
        <f t="shared" si="102"/>
        <v>#REF!</v>
      </c>
      <c r="J470" s="626" t="e">
        <f t="shared" si="103"/>
        <v>#REF!</v>
      </c>
      <c r="K470" s="603"/>
      <c r="L470" s="643" t="s">
        <v>18513</v>
      </c>
      <c r="M470" s="632"/>
      <c r="N470" s="22"/>
    </row>
    <row r="471" spans="1:22" s="39" customFormat="1" ht="36" outlineLevel="2" x14ac:dyDescent="0.25">
      <c r="A471" s="317" t="s">
        <v>54580</v>
      </c>
      <c r="B471" s="422" t="str">
        <f>VLOOKUP(C471,'SNP1.24+CHU192+DER12.23+FD1.24'!$A$2:$C$50000,2, FALSE)</f>
        <v>ARMAÇÃO DE PILAR OU VIGA DE ESTRUTURA CONVENCIONAL DE CONCRETO ARMADO UTILIZANDO AÇO CA-50 DE 12,5 MM - MONTAGEM. AF_06/2022</v>
      </c>
      <c r="C471" s="38" t="s">
        <v>3227</v>
      </c>
      <c r="D471" s="623" t="str">
        <f>VLOOKUP(C471,'SNP1.24+CHU192+DER12.23+FD1.24'!$A$2:$D$50000,3, FALSE)</f>
        <v>KG</v>
      </c>
      <c r="E471" s="624">
        <f>'[2]DETALHAMENTO AÇO (2)'!$K18</f>
        <v>4654</v>
      </c>
      <c r="F471" s="625" t="str">
        <f>VLOOKUP(C471,'SNP1.24+CHU192+DER12.23+FD1.24'!$A$2:$D$50000,4, FALSE)</f>
        <v>8,97</v>
      </c>
      <c r="G471" s="424">
        <f t="shared" si="100"/>
        <v>41746.379999999997</v>
      </c>
      <c r="H471" s="425" t="e">
        <f t="shared" si="101"/>
        <v>#REF!</v>
      </c>
      <c r="I471" s="426" t="e">
        <f t="shared" si="102"/>
        <v>#REF!</v>
      </c>
      <c r="J471" s="626" t="e">
        <f t="shared" si="103"/>
        <v>#REF!</v>
      </c>
      <c r="K471" s="603"/>
      <c r="L471" s="643" t="s">
        <v>18513</v>
      </c>
      <c r="M471" s="632"/>
      <c r="N471" s="22"/>
    </row>
    <row r="472" spans="1:22" s="39" customFormat="1" ht="36" outlineLevel="2" x14ac:dyDescent="0.25">
      <c r="A472" s="317" t="s">
        <v>54581</v>
      </c>
      <c r="B472" s="422" t="str">
        <f>VLOOKUP(C472,'SNP1.24+CHU192+DER12.23+FD1.24'!$A$2:$C$50000,2, FALSE)</f>
        <v>ARMAÇÃO DE PILAR OU VIGA DE ESTRUTURA CONVENCIONAL DE CONCRETO ARMADO UTILIZANDO AÇO CA-50 DE 16,0 MM - MONTAGEM. AF_06/2022</v>
      </c>
      <c r="C472" s="38" t="s">
        <v>3228</v>
      </c>
      <c r="D472" s="623" t="str">
        <f>VLOOKUP(C472,'SNP1.24+CHU192+DER12.23+FD1.24'!$A$2:$D$50000,3, FALSE)</f>
        <v>KG</v>
      </c>
      <c r="E472" s="624">
        <f>'[2]DETALHAMENTO AÇO (2)'!$K19</f>
        <v>37720</v>
      </c>
      <c r="F472" s="625" t="str">
        <f>VLOOKUP(C472,'SNP1.24+CHU192+DER12.23+FD1.24'!$A$2:$D$50000,4, FALSE)</f>
        <v>8,64</v>
      </c>
      <c r="G472" s="424">
        <f t="shared" si="100"/>
        <v>325900.79999999999</v>
      </c>
      <c r="H472" s="425" t="e">
        <f t="shared" si="101"/>
        <v>#REF!</v>
      </c>
      <c r="I472" s="426" t="e">
        <f t="shared" si="102"/>
        <v>#REF!</v>
      </c>
      <c r="J472" s="626" t="e">
        <f t="shared" si="103"/>
        <v>#REF!</v>
      </c>
      <c r="K472" s="603"/>
      <c r="L472" s="643" t="s">
        <v>18513</v>
      </c>
      <c r="M472" s="632"/>
      <c r="N472" s="22"/>
    </row>
    <row r="473" spans="1:22" s="39" customFormat="1" ht="49.15" customHeight="1" outlineLevel="2" x14ac:dyDescent="0.25">
      <c r="A473" s="317" t="s">
        <v>54582</v>
      </c>
      <c r="B473" s="422" t="str">
        <f>VLOOKUP(C473,'SNP1.24+CHU192+DER12.23+FD1.24'!$A$2:$C$50000,2, FALSE)</f>
        <v xml:space="preserve">CONCRETO USINADO BOMBEAVEL, CLASSE DE RESISTENCIA C40, BRITA 0 E 1, SLUMP = 100 +/- 20 MM, COM BOMBEAMENTO (DISPONIBILIZACAO DE BOMBA), SEM O LANCAMENTO (NBR 8953)                                                                                                                                                                                                                                                                                                                                       </v>
      </c>
      <c r="C473" s="38">
        <v>34479</v>
      </c>
      <c r="D473" s="623" t="str">
        <f>VLOOKUP(C473,'SNP1.24+CHU192+DER12.23+FD1.24'!$A$2:$D$50000,3, FALSE)</f>
        <v xml:space="preserve">M3    </v>
      </c>
      <c r="E473" s="624">
        <f>[2]DETALHADO!$G$179</f>
        <v>744.64265266760015</v>
      </c>
      <c r="F473" s="625" t="str">
        <f>VLOOKUP(C473,'SNP1.24+CHU192+DER12.23+FD1.24'!$A$2:$D$50000,4, FALSE)</f>
        <v>529,25</v>
      </c>
      <c r="G473" s="424">
        <f t="shared" si="100"/>
        <v>394102.12</v>
      </c>
      <c r="H473" s="425" t="e">
        <f t="shared" si="101"/>
        <v>#REF!</v>
      </c>
      <c r="I473" s="426" t="e">
        <f t="shared" si="102"/>
        <v>#REF!</v>
      </c>
      <c r="J473" s="626" t="e">
        <f t="shared" si="103"/>
        <v>#REF!</v>
      </c>
      <c r="K473" s="603"/>
      <c r="L473" s="643" t="s">
        <v>18501</v>
      </c>
      <c r="M473" s="632"/>
      <c r="N473" s="22"/>
    </row>
    <row r="474" spans="1:22" s="39" customFormat="1" ht="45" customHeight="1" outlineLevel="2" x14ac:dyDescent="0.25">
      <c r="A474" s="317" t="s">
        <v>54583</v>
      </c>
      <c r="B474" s="422" t="str">
        <f>VLOOKUP(C474,'SNP1.24+CHU192+DER12.23+FD1.24'!$A$2:$C$50000,2, FALSE)</f>
        <v>LANÇAMENTO COM USO DE BOMBA, ADENSAMENTO E ACABAMENTO DE CONCRETO EM ESTRUTURAS. AF_02/2022</v>
      </c>
      <c r="C474" s="38" t="s">
        <v>12933</v>
      </c>
      <c r="D474" s="623" t="str">
        <f>VLOOKUP(C474,'SNP1.24+CHU192+DER12.23+FD1.24'!$A$2:$D$50000,3, FALSE)</f>
        <v>M3</v>
      </c>
      <c r="E474" s="624">
        <f>E473</f>
        <v>744.64265266760015</v>
      </c>
      <c r="F474" s="625" t="str">
        <f>VLOOKUP(C474,'SNP1.24+CHU192+DER12.23+FD1.24'!$A$2:$D$50000,4, FALSE)</f>
        <v>47,37</v>
      </c>
      <c r="G474" s="424">
        <f t="shared" si="100"/>
        <v>35273.72</v>
      </c>
      <c r="H474" s="425" t="e">
        <f t="shared" si="101"/>
        <v>#REF!</v>
      </c>
      <c r="I474" s="426" t="e">
        <f t="shared" si="102"/>
        <v>#REF!</v>
      </c>
      <c r="J474" s="626" t="e">
        <f t="shared" si="103"/>
        <v>#REF!</v>
      </c>
      <c r="K474" s="603"/>
      <c r="L474" s="643" t="s">
        <v>18514</v>
      </c>
      <c r="M474" s="632"/>
      <c r="N474" s="22"/>
    </row>
    <row r="475" spans="1:22" s="40" customFormat="1" ht="12.75" outlineLevel="1" thickBot="1" x14ac:dyDescent="0.25">
      <c r="A475" s="318"/>
      <c r="B475" s="10" t="s">
        <v>9</v>
      </c>
      <c r="C475" s="11"/>
      <c r="D475" s="12"/>
      <c r="E475" s="13"/>
      <c r="F475" s="13"/>
      <c r="G475" s="147">
        <f>SUM(G446:G450)</f>
        <v>104798.11</v>
      </c>
      <c r="H475" s="148"/>
      <c r="I475" s="149"/>
      <c r="J475" s="150" t="e">
        <f>SUM(J446:J450)</f>
        <v>#REF!</v>
      </c>
      <c r="K475" s="185"/>
      <c r="L475" s="209"/>
      <c r="M475" s="204"/>
      <c r="N475" s="16"/>
      <c r="O475" s="39"/>
      <c r="P475" s="39"/>
      <c r="Q475" s="39"/>
      <c r="R475" s="39"/>
      <c r="S475" s="39"/>
      <c r="T475" s="39"/>
      <c r="U475" s="39"/>
      <c r="V475" s="39"/>
    </row>
    <row r="476" spans="1:22" s="34" customFormat="1" ht="14.45" customHeight="1" outlineLevel="1" x14ac:dyDescent="0.25">
      <c r="A476" s="319" t="s">
        <v>54584</v>
      </c>
      <c r="B476" s="627" t="s">
        <v>29416</v>
      </c>
      <c r="C476" s="628"/>
      <c r="D476" s="629"/>
      <c r="E476" s="146"/>
      <c r="F476" s="146"/>
      <c r="G476" s="5"/>
      <c r="H476" s="5"/>
      <c r="I476" s="5"/>
      <c r="J476" s="17"/>
      <c r="K476" s="145"/>
      <c r="L476" s="210"/>
      <c r="M476" s="111"/>
      <c r="N476" s="6"/>
      <c r="O476" s="39"/>
      <c r="P476" s="39"/>
      <c r="Q476" s="39"/>
      <c r="R476" s="39"/>
      <c r="S476" s="39"/>
      <c r="T476" s="39"/>
      <c r="U476" s="39"/>
      <c r="V476" s="39"/>
    </row>
    <row r="477" spans="1:22" s="39" customFormat="1" ht="39" customHeight="1" outlineLevel="2" x14ac:dyDescent="0.25">
      <c r="A477" s="317" t="s">
        <v>54585</v>
      </c>
      <c r="B477" s="422" t="str">
        <f>VLOOKUP(C477,'SNP1.24+CHU192+DER12.23+FD1.24'!$A$2:$C$50000,2, FALSE)</f>
        <v>FABRICAÇÃO, MONTAGEM E DESMONTAGEM DE FÔRMA PARA SAPATA, EM CHAPA DE MADEIRA COMPENSADA RESINADA, E=17 MM, 2 UTILIZAÇÕES. AF_01/2024</v>
      </c>
      <c r="C477" s="38" t="s">
        <v>3200</v>
      </c>
      <c r="D477" s="623" t="str">
        <f>VLOOKUP(C477,'SNP1.24+CHU192+DER12.23+FD1.24'!$A$2:$D$50000,3, FALSE)</f>
        <v>M2</v>
      </c>
      <c r="E477" s="624">
        <f>[2]DETALHADO!$G$195</f>
        <v>263.43819009399527</v>
      </c>
      <c r="F477" s="625" t="str">
        <f>VLOOKUP(C477,'SNP1.24+CHU192+DER12.23+FD1.24'!$A$2:$D$50000,4, FALSE)</f>
        <v>241,23</v>
      </c>
      <c r="G477" s="424">
        <f>ROUND(E477*F477,2)</f>
        <v>63549.19</v>
      </c>
      <c r="H477" s="425" t="e">
        <f>IF(K477="",$G$10,$G$9)</f>
        <v>#REF!</v>
      </c>
      <c r="I477" s="426" t="e">
        <f>ROUND(F477*H477+F477,2)</f>
        <v>#REF!</v>
      </c>
      <c r="J477" s="626" t="e">
        <f>ROUND(E477*I477,2)</f>
        <v>#REF!</v>
      </c>
      <c r="K477" s="603"/>
      <c r="L477" s="643" t="s">
        <v>18501</v>
      </c>
      <c r="M477" s="632"/>
      <c r="N477" s="22"/>
    </row>
    <row r="478" spans="1:22" s="39" customFormat="1" ht="39" customHeight="1" outlineLevel="2" x14ac:dyDescent="0.25">
      <c r="A478" s="317" t="s">
        <v>54586</v>
      </c>
      <c r="B478" s="422" t="str">
        <f>VLOOKUP(C478,'SNP1.24+CHU192+DER12.23+FD1.24'!$A$2:$C$50000,2, FALSE)</f>
        <v>FABRICAÇÃO, MONTAGEM E DESMONTAGEM DE FÔRMA PARA SAPATA, EM MADEIRA SERRADA, E=25 MM, 4 UTILIZAÇÕES. AF_01/2024</v>
      </c>
      <c r="C478" s="38" t="s">
        <v>3197</v>
      </c>
      <c r="D478" s="623" t="str">
        <f>VLOOKUP(C478,'SNP1.24+CHU192+DER12.23+FD1.24'!$A$2:$D$50000,3, FALSE)</f>
        <v>M2</v>
      </c>
      <c r="E478" s="624">
        <f>[2]DETALHADO!$G$196</f>
        <v>414.17956772736676</v>
      </c>
      <c r="F478" s="625" t="str">
        <f>VLOOKUP(C478,'SNP1.24+CHU192+DER12.23+FD1.24'!$A$2:$D$50000,4, FALSE)</f>
        <v>134,81</v>
      </c>
      <c r="G478" s="424">
        <f>ROUND(E478*F478,2)</f>
        <v>55835.55</v>
      </c>
      <c r="H478" s="425" t="e">
        <f>IF(K478="",$G$10,$G$9)</f>
        <v>#REF!</v>
      </c>
      <c r="I478" s="426" t="e">
        <f>ROUND(F478*H478+F478,2)</f>
        <v>#REF!</v>
      </c>
      <c r="J478" s="626" t="e">
        <f>ROUND(E478*I478,2)</f>
        <v>#REF!</v>
      </c>
      <c r="K478" s="603"/>
      <c r="L478" s="643" t="s">
        <v>18501</v>
      </c>
      <c r="M478" s="632"/>
      <c r="N478" s="22"/>
    </row>
    <row r="479" spans="1:22" s="39" customFormat="1" ht="40.15" customHeight="1" outlineLevel="2" x14ac:dyDescent="0.25">
      <c r="A479" s="317" t="s">
        <v>54587</v>
      </c>
      <c r="B479" s="422" t="str">
        <f>VLOOKUP(C479,'SNP1.24+CHU192+DER12.23+FD1.24'!$A$2:$C$50000,2, FALSE)</f>
        <v>ARMAÇÃO DE PILAR OU VIGA DE ESTRUTURA CONVENCIONAL DE CONCRETO ARMADO UTILIZANDO AÇO CA-50 DE 6,3 MM - MONTAGEM. AF_06/2022</v>
      </c>
      <c r="C479" s="38" t="s">
        <v>3224</v>
      </c>
      <c r="D479" s="623" t="str">
        <f>VLOOKUP(C479,'SNP1.24+CHU192+DER12.23+FD1.24'!$A$2:$D$50000,3, FALSE)</f>
        <v>KG</v>
      </c>
      <c r="E479" s="624">
        <f>'[2]DETALHAMENTO AÇO (2)'!$K24</f>
        <v>224</v>
      </c>
      <c r="F479" s="625" t="str">
        <f>VLOOKUP(C479,'SNP1.24+CHU192+DER12.23+FD1.24'!$A$2:$D$50000,4, FALSE)</f>
        <v>13,04</v>
      </c>
      <c r="G479" s="424">
        <f>ROUND(E479*F479,2)</f>
        <v>2920.96</v>
      </c>
      <c r="H479" s="425" t="e">
        <f>IF(K479="",$G$10,$G$9)</f>
        <v>#REF!</v>
      </c>
      <c r="I479" s="426" t="e">
        <f>ROUND(F479*H479+F479,2)</f>
        <v>#REF!</v>
      </c>
      <c r="J479" s="626" t="e">
        <f>ROUND(E479*I479,2)</f>
        <v>#REF!</v>
      </c>
      <c r="K479" s="603"/>
      <c r="L479" s="643" t="s">
        <v>18513</v>
      </c>
      <c r="M479" s="632"/>
      <c r="N479" s="22"/>
    </row>
    <row r="480" spans="1:22" s="39" customFormat="1" ht="36" outlineLevel="2" x14ac:dyDescent="0.25">
      <c r="A480" s="317" t="s">
        <v>54588</v>
      </c>
      <c r="B480" s="422" t="str">
        <f>VLOOKUP(C480,'SNP1.24+CHU192+DER12.23+FD1.24'!$A$2:$C$50000,2, FALSE)</f>
        <v>ARMAÇÃO DE PILAR OU VIGA DE ESTRUTURA CONVENCIONAL DE CONCRETO ARMADO UTILIZANDO AÇO CA-50 DE 8,0 MM - MONTAGEM. AF_06/2022</v>
      </c>
      <c r="C480" s="38" t="s">
        <v>3225</v>
      </c>
      <c r="D480" s="623" t="str">
        <f>VLOOKUP(C480,'SNP1.24+CHU192+DER12.23+FD1.24'!$A$2:$D$50000,3, FALSE)</f>
        <v>KG</v>
      </c>
      <c r="E480" s="624">
        <f>'[2]DETALHAMENTO AÇO (2)'!$K25</f>
        <v>2296</v>
      </c>
      <c r="F480" s="625" t="str">
        <f>VLOOKUP(C480,'SNP1.24+CHU192+DER12.23+FD1.24'!$A$2:$D$50000,4, FALSE)</f>
        <v>12,11</v>
      </c>
      <c r="G480" s="424">
        <f>ROUND(E480*F480,2)</f>
        <v>27804.560000000001</v>
      </c>
      <c r="H480" s="425" t="e">
        <f>IF(K480="",$G$10,$G$9)</f>
        <v>#REF!</v>
      </c>
      <c r="I480" s="426" t="e">
        <f>ROUND(F480*H480+F480,2)</f>
        <v>#REF!</v>
      </c>
      <c r="J480" s="626" t="e">
        <f>ROUND(E480*I480,2)</f>
        <v>#REF!</v>
      </c>
      <c r="K480" s="603"/>
      <c r="L480" s="643" t="s">
        <v>18513</v>
      </c>
      <c r="M480" s="632"/>
      <c r="N480" s="22"/>
    </row>
    <row r="481" spans="1:22" s="39" customFormat="1" ht="40.15" customHeight="1" outlineLevel="2" x14ac:dyDescent="0.25">
      <c r="A481" s="317" t="s">
        <v>54589</v>
      </c>
      <c r="B481" s="422" t="str">
        <f>VLOOKUP(C481,'SNP1.24+CHU192+DER12.23+FD1.24'!$A$2:$C$50000,2, FALSE)</f>
        <v>ARMAÇÃO DE PILAR OU VIGA DE ESTRUTURA CONVENCIONAL DE CONCRETO ARMADO UTILIZANDO AÇO CA-50 DE 10,0 MM - MONTAGEM. AF_06/2022</v>
      </c>
      <c r="C481" s="38" t="s">
        <v>3226</v>
      </c>
      <c r="D481" s="623" t="str">
        <f>VLOOKUP(C481,'SNP1.24+CHU192+DER12.23+FD1.24'!$A$2:$D$50000,3, FALSE)</f>
        <v>KG</v>
      </c>
      <c r="E481" s="624">
        <f>'[2]DETALHAMENTO AÇO (2)'!$K26</f>
        <v>112</v>
      </c>
      <c r="F481" s="625" t="str">
        <f>VLOOKUP(C481,'SNP1.24+CHU192+DER12.23+FD1.24'!$A$2:$D$50000,4, FALSE)</f>
        <v>10,72</v>
      </c>
      <c r="G481" s="424">
        <f t="shared" ref="G481:G486" si="104">ROUND(E481*F481,2)</f>
        <v>1200.6400000000001</v>
      </c>
      <c r="H481" s="425" t="e">
        <f t="shared" ref="H481:H486" si="105">IF(K481="",$G$10,$G$9)</f>
        <v>#REF!</v>
      </c>
      <c r="I481" s="426" t="e">
        <f t="shared" ref="I481:I486" si="106">ROUND(F481*H481+F481,2)</f>
        <v>#REF!</v>
      </c>
      <c r="J481" s="626" t="e">
        <f t="shared" ref="J481:J486" si="107">ROUND(E481*I481,2)</f>
        <v>#REF!</v>
      </c>
      <c r="K481" s="603"/>
      <c r="L481" s="643" t="s">
        <v>18513</v>
      </c>
      <c r="M481" s="632"/>
      <c r="N481" s="22"/>
    </row>
    <row r="482" spans="1:22" s="39" customFormat="1" ht="36" outlineLevel="2" x14ac:dyDescent="0.25">
      <c r="A482" s="317" t="s">
        <v>54590</v>
      </c>
      <c r="B482" s="422" t="str">
        <f>VLOOKUP(C482,'SNP1.24+CHU192+DER12.23+FD1.24'!$A$2:$C$50000,2, FALSE)</f>
        <v>ARMAÇÃO DE PILAR OU VIGA DE ESTRUTURA CONVENCIONAL DE CONCRETO ARMADO UTILIZANDO AÇO CA-50 DE 12,5 MM - MONTAGEM. AF_06/2022</v>
      </c>
      <c r="C482" s="38" t="s">
        <v>3227</v>
      </c>
      <c r="D482" s="623" t="str">
        <f>VLOOKUP(C482,'SNP1.24+CHU192+DER12.23+FD1.24'!$A$2:$D$50000,3, FALSE)</f>
        <v>KG</v>
      </c>
      <c r="E482" s="624">
        <f>'[2]DETALHAMENTO AÇO (2)'!$K27</f>
        <v>0</v>
      </c>
      <c r="F482" s="625" t="str">
        <f>VLOOKUP(C482,'SNP1.24+CHU192+DER12.23+FD1.24'!$A$2:$D$50000,4, FALSE)</f>
        <v>8,97</v>
      </c>
      <c r="G482" s="424">
        <f t="shared" si="104"/>
        <v>0</v>
      </c>
      <c r="H482" s="425" t="e">
        <f t="shared" si="105"/>
        <v>#REF!</v>
      </c>
      <c r="I482" s="426" t="e">
        <f t="shared" si="106"/>
        <v>#REF!</v>
      </c>
      <c r="J482" s="626" t="e">
        <f t="shared" si="107"/>
        <v>#REF!</v>
      </c>
      <c r="K482" s="603"/>
      <c r="L482" s="643" t="s">
        <v>18513</v>
      </c>
      <c r="M482" s="632"/>
      <c r="N482" s="22"/>
    </row>
    <row r="483" spans="1:22" s="39" customFormat="1" ht="36" outlineLevel="2" x14ac:dyDescent="0.25">
      <c r="A483" s="317" t="s">
        <v>54591</v>
      </c>
      <c r="B483" s="422" t="str">
        <f>VLOOKUP(C483,'SNP1.24+CHU192+DER12.23+FD1.24'!$A$2:$C$50000,2, FALSE)</f>
        <v>ARMAÇÃO DE PILAR OU VIGA DE ESTRUTURA CONVENCIONAL DE CONCRETO ARMADO UTILIZANDO AÇO CA-50 DE 16,0 MM - MONTAGEM. AF_06/2022</v>
      </c>
      <c r="C483" s="38" t="s">
        <v>3228</v>
      </c>
      <c r="D483" s="623" t="str">
        <f>VLOOKUP(C483,'SNP1.24+CHU192+DER12.23+FD1.24'!$A$2:$D$50000,3, FALSE)</f>
        <v>KG</v>
      </c>
      <c r="E483" s="624">
        <f>'[2]DETALHAMENTO AÇO (2)'!$K28</f>
        <v>5152</v>
      </c>
      <c r="F483" s="625" t="str">
        <f>VLOOKUP(C483,'SNP1.24+CHU192+DER12.23+FD1.24'!$A$2:$D$50000,4, FALSE)</f>
        <v>8,64</v>
      </c>
      <c r="G483" s="424">
        <f t="shared" si="104"/>
        <v>44513.279999999999</v>
      </c>
      <c r="H483" s="425" t="e">
        <f t="shared" si="105"/>
        <v>#REF!</v>
      </c>
      <c r="I483" s="426" t="e">
        <f t="shared" si="106"/>
        <v>#REF!</v>
      </c>
      <c r="J483" s="626" t="e">
        <f t="shared" si="107"/>
        <v>#REF!</v>
      </c>
      <c r="K483" s="603"/>
      <c r="L483" s="643" t="s">
        <v>18513</v>
      </c>
      <c r="M483" s="632"/>
      <c r="N483" s="22"/>
    </row>
    <row r="484" spans="1:22" s="39" customFormat="1" ht="49.15" customHeight="1" outlineLevel="2" x14ac:dyDescent="0.25">
      <c r="A484" s="317" t="s">
        <v>54592</v>
      </c>
      <c r="B484" s="422" t="str">
        <f>VLOOKUP(C484,'SNP1.24+CHU192+DER12.23+FD1.24'!$A$2:$C$50000,2, FALSE)</f>
        <v xml:space="preserve">CONCRETO USINADO BOMBEAVEL, CLASSE DE RESISTENCIA C40, BRITA 0 E 1, SLUMP = 100 +/- 20 MM, COM BOMBEAMENTO (DISPONIBILIZACAO DE BOMBA), SEM O LANCAMENTO (NBR 8953)                                                                                                                                                                                                                                                                                                                                       </v>
      </c>
      <c r="C484" s="38">
        <v>34479</v>
      </c>
      <c r="D484" s="623" t="str">
        <f>VLOOKUP(C484,'SNP1.24+CHU192+DER12.23+FD1.24'!$A$2:$D$50000,3, FALSE)</f>
        <v xml:space="preserve">M3    </v>
      </c>
      <c r="E484" s="624">
        <f>[2]DETALHADO!$G$194</f>
        <v>95.927999999999997</v>
      </c>
      <c r="F484" s="625" t="str">
        <f>VLOOKUP(C484,'SNP1.24+CHU192+DER12.23+FD1.24'!$A$2:$D$50000,4, FALSE)</f>
        <v>529,25</v>
      </c>
      <c r="G484" s="424">
        <f t="shared" si="104"/>
        <v>50769.89</v>
      </c>
      <c r="H484" s="425" t="e">
        <f t="shared" si="105"/>
        <v>#REF!</v>
      </c>
      <c r="I484" s="426" t="e">
        <f t="shared" si="106"/>
        <v>#REF!</v>
      </c>
      <c r="J484" s="626" t="e">
        <f t="shared" si="107"/>
        <v>#REF!</v>
      </c>
      <c r="K484" s="603"/>
      <c r="L484" s="643" t="s">
        <v>18501</v>
      </c>
      <c r="M484" s="632"/>
      <c r="N484" s="22"/>
    </row>
    <row r="485" spans="1:22" s="39" customFormat="1" ht="54" customHeight="1" outlineLevel="2" x14ac:dyDescent="0.25">
      <c r="A485" s="317" t="s">
        <v>54593</v>
      </c>
      <c r="B485" s="422" t="str">
        <f>VLOOKUP(C485,'SNP1.24+CHU192+DER12.23+FD1.24'!$A$2:$C$50000,2, FALSE)</f>
        <v>GUINDASTE HIDRÁULICO AUTOPROPELIDO, COM LANÇA TELESCÓPICA 28,80 M, CAPACIDADE MÁXIMA 30 T, POTÊNCIA 97 KW, TRAÇÃO 4 X 4 - MATERIAIS NA OPERAÇÃO. AF_11/2014</v>
      </c>
      <c r="C485" s="38" t="s">
        <v>2290</v>
      </c>
      <c r="D485" s="623" t="str">
        <f>VLOOKUP(C485,'SNP1.24+CHU192+DER12.23+FD1.24'!$A$2:$D$50000,3, FALSE)</f>
        <v>H</v>
      </c>
      <c r="E485" s="624">
        <f>[3]Canal!$K$13</f>
        <v>28</v>
      </c>
      <c r="F485" s="625" t="str">
        <f>VLOOKUP(C485,'SNP1.24+CHU192+DER12.23+FD1.24'!$A$2:$D$50000,4, FALSE)</f>
        <v>28,46</v>
      </c>
      <c r="G485" s="424">
        <f t="shared" si="104"/>
        <v>796.88</v>
      </c>
      <c r="H485" s="425" t="e">
        <f t="shared" si="105"/>
        <v>#REF!</v>
      </c>
      <c r="I485" s="426" t="e">
        <f t="shared" si="106"/>
        <v>#REF!</v>
      </c>
      <c r="J485" s="626" t="e">
        <f t="shared" si="107"/>
        <v>#REF!</v>
      </c>
      <c r="K485" s="603"/>
      <c r="L485" s="643" t="s">
        <v>29444</v>
      </c>
      <c r="M485" s="632"/>
      <c r="N485" s="22"/>
    </row>
    <row r="486" spans="1:22" s="39" customFormat="1" ht="36" customHeight="1" outlineLevel="2" x14ac:dyDescent="0.25">
      <c r="A486" s="317" t="s">
        <v>54594</v>
      </c>
      <c r="B486" s="422" t="str">
        <f>VLOOKUP(C486,'SNP1.24+CHU192+DER12.23+FD1.24'!$A$2:$C$50000,2, FALSE)</f>
        <v>OPERADOR DE GUINDASTE COM ENCARGOS COMPLEMENTARES</v>
      </c>
      <c r="C486" s="38" t="s">
        <v>6121</v>
      </c>
      <c r="D486" s="623" t="str">
        <f>VLOOKUP(C486,'SNP1.24+CHU192+DER12.23+FD1.24'!$A$2:$D$50000,3, FALSE)</f>
        <v>H</v>
      </c>
      <c r="E486" s="624">
        <f>E485</f>
        <v>28</v>
      </c>
      <c r="F486" s="625" t="str">
        <f>VLOOKUP(C486,'SNP1.24+CHU192+DER12.23+FD1.24'!$A$2:$D$50000,4, FALSE)</f>
        <v>25,86</v>
      </c>
      <c r="G486" s="424">
        <f t="shared" si="104"/>
        <v>724.08</v>
      </c>
      <c r="H486" s="425" t="e">
        <f t="shared" si="105"/>
        <v>#REF!</v>
      </c>
      <c r="I486" s="426" t="e">
        <f t="shared" si="106"/>
        <v>#REF!</v>
      </c>
      <c r="J486" s="626" t="e">
        <f t="shared" si="107"/>
        <v>#REF!</v>
      </c>
      <c r="K486" s="603"/>
      <c r="L486" s="643" t="s">
        <v>29444</v>
      </c>
      <c r="M486" s="632"/>
      <c r="N486" s="22"/>
    </row>
    <row r="487" spans="1:22" s="40" customFormat="1" ht="12.75" outlineLevel="1" thickBot="1" x14ac:dyDescent="0.25">
      <c r="A487" s="318"/>
      <c r="B487" s="10" t="s">
        <v>9</v>
      </c>
      <c r="C487" s="11"/>
      <c r="D487" s="12"/>
      <c r="E487" s="13"/>
      <c r="F487" s="13"/>
      <c r="G487" s="147">
        <f>SUM(G473:G474)</f>
        <v>429375.83999999997</v>
      </c>
      <c r="H487" s="148"/>
      <c r="I487" s="149"/>
      <c r="J487" s="150" t="e">
        <f>SUM(J473:J474)</f>
        <v>#REF!</v>
      </c>
      <c r="K487" s="185"/>
      <c r="L487" s="209"/>
      <c r="M487" s="204"/>
      <c r="N487" s="16"/>
      <c r="O487" s="39"/>
      <c r="P487" s="39"/>
      <c r="Q487" s="39"/>
      <c r="R487" s="39"/>
      <c r="S487" s="39"/>
      <c r="T487" s="39"/>
      <c r="U487" s="39"/>
      <c r="V487" s="39"/>
    </row>
    <row r="488" spans="1:22" s="33" customFormat="1" ht="17.45" customHeight="1" thickBot="1" x14ac:dyDescent="0.3">
      <c r="A488" s="315">
        <v>10</v>
      </c>
      <c r="B488" s="245" t="s">
        <v>29512</v>
      </c>
      <c r="C488" s="29"/>
      <c r="D488" s="2"/>
      <c r="E488" s="462"/>
      <c r="F488" s="2"/>
      <c r="G488" s="30">
        <f>G525+G1526+G1530</f>
        <v>450918.34</v>
      </c>
      <c r="H488" s="2"/>
      <c r="I488" s="2"/>
      <c r="J488" s="31" t="e">
        <f>J525+J1526+J1530</f>
        <v>#REF!</v>
      </c>
      <c r="K488" s="186"/>
      <c r="L488" s="15"/>
      <c r="M488" s="23"/>
      <c r="N488" s="15"/>
      <c r="O488" s="39"/>
      <c r="P488" s="39"/>
      <c r="Q488" s="39"/>
      <c r="R488" s="39"/>
      <c r="S488" s="39"/>
      <c r="T488" s="39"/>
      <c r="U488" s="39"/>
      <c r="V488" s="39"/>
    </row>
    <row r="489" spans="1:22" s="34" customFormat="1" outlineLevel="1" x14ac:dyDescent="0.25">
      <c r="A489" s="319" t="s">
        <v>18663</v>
      </c>
      <c r="B489" s="627" t="s">
        <v>18502</v>
      </c>
      <c r="C489" s="628"/>
      <c r="D489" s="629"/>
      <c r="E489" s="146"/>
      <c r="F489" s="146"/>
      <c r="G489" s="5"/>
      <c r="H489" s="5"/>
      <c r="I489" s="5"/>
      <c r="J489" s="17"/>
      <c r="K489" s="145"/>
      <c r="L489" s="210"/>
      <c r="M489" s="111"/>
      <c r="N489" s="6"/>
      <c r="O489" s="39"/>
      <c r="P489" s="39"/>
      <c r="Q489" s="39"/>
      <c r="R489" s="39"/>
      <c r="S489" s="39"/>
      <c r="T489" s="39"/>
      <c r="U489" s="39"/>
      <c r="V489" s="39"/>
    </row>
    <row r="490" spans="1:22" s="39" customFormat="1" ht="42" customHeight="1" outlineLevel="2" x14ac:dyDescent="0.25">
      <c r="A490" s="317" t="s">
        <v>18664</v>
      </c>
      <c r="B490" s="422" t="str">
        <f>VLOOKUP(C490,'SNP1.24+CHU192+DER12.23+FD1.24'!$A$2:$C$50000,2, FALSE)</f>
        <v>DEMOLIÇÃO DE LAJES, EM CONCRETO ARMADO, DE FORMA MECANIZADA COM MARTELETE, SEM REAPROVEITAMENTO. AF_09/2023</v>
      </c>
      <c r="C490" s="38" t="s">
        <v>5956</v>
      </c>
      <c r="D490" s="623" t="str">
        <f>VLOOKUP(C490,'SNP1.24+CHU192+DER12.23+FD1.24'!$A$2:$D$50000,3, FALSE)</f>
        <v>M3</v>
      </c>
      <c r="E490" s="624">
        <f>[2]DETALHADO!$G$213</f>
        <v>600.74567864999995</v>
      </c>
      <c r="F490" s="625" t="str">
        <f>VLOOKUP(C490,'SNP1.24+CHU192+DER12.23+FD1.24'!$A$2:$D$50000,4, FALSE)</f>
        <v>90,11</v>
      </c>
      <c r="G490" s="424">
        <f>ROUND(E490*F490,2)</f>
        <v>54133.19</v>
      </c>
      <c r="H490" s="425" t="e">
        <f>IF(K490="",$G$10,$G$9)</f>
        <v>#REF!</v>
      </c>
      <c r="I490" s="426" t="e">
        <f>ROUND(F490*H490+F490,2)</f>
        <v>#REF!</v>
      </c>
      <c r="J490" s="626" t="e">
        <f>ROUND(E490*I490,2)</f>
        <v>#REF!</v>
      </c>
      <c r="K490" s="603"/>
      <c r="L490" s="643" t="s">
        <v>29437</v>
      </c>
      <c r="M490" s="632"/>
      <c r="N490" s="22"/>
    </row>
    <row r="491" spans="1:22" s="39" customFormat="1" ht="50.45" customHeight="1" outlineLevel="2" x14ac:dyDescent="0.25">
      <c r="A491" s="317" t="s">
        <v>18665</v>
      </c>
      <c r="B491" s="422" t="str">
        <f>VLOOKUP(C491,'SNP1.24+CHU192+DER12.23+FD1.24'!$A$2:$C$50000,2, FALSE)</f>
        <v>CARGA, MANOBRA E DESCARGA DE ENTULHO EM CAMINHÃO BASCULANTE 10 M³ - CARGA COM ESCAVADEIRA HIDRÁULICA  (CAÇAMBA DE 0,80 M³ / 111 HP) E DESCARGA LIVRE (UNIDADE: M3). AF_07/2020</v>
      </c>
      <c r="C491" s="38" t="s">
        <v>11391</v>
      </c>
      <c r="D491" s="623" t="str">
        <f>VLOOKUP(C491,'SNP1.24+CHU192+DER12.23+FD1.24'!$A$2:$D$50000,3, FALSE)</f>
        <v>M3</v>
      </c>
      <c r="E491" s="624">
        <f>E490*1.25</f>
        <v>750.93209831249987</v>
      </c>
      <c r="F491" s="625" t="str">
        <f>VLOOKUP(C491,'SNP1.24+CHU192+DER12.23+FD1.24'!$A$2:$D$50000,4, FALSE)</f>
        <v>9,05</v>
      </c>
      <c r="G491" s="424">
        <f>ROUND(E491*F491,2)</f>
        <v>6795.94</v>
      </c>
      <c r="H491" s="425" t="e">
        <f>IF(K491="",$G$10,$G$9)</f>
        <v>#REF!</v>
      </c>
      <c r="I491" s="426" t="e">
        <f>ROUND(F491*H491+F491,2)</f>
        <v>#REF!</v>
      </c>
      <c r="J491" s="626" t="e">
        <f>ROUND(E491*I491,2)</f>
        <v>#REF!</v>
      </c>
      <c r="K491" s="603"/>
      <c r="L491" s="643" t="s">
        <v>18504</v>
      </c>
      <c r="M491" s="632"/>
      <c r="N491" s="22"/>
    </row>
    <row r="492" spans="1:22" s="39" customFormat="1" ht="38.450000000000003" customHeight="1" outlineLevel="2" x14ac:dyDescent="0.25">
      <c r="A492" s="317" t="s">
        <v>18666</v>
      </c>
      <c r="B492" s="422" t="str">
        <f>VLOOKUP(C492,'SNP1.24+CHU192+DER12.23+FD1.24'!$A$2:$C$50000,2, FALSE)</f>
        <v>TRANSPORTE COM CAMINHÃO BASCULANTE DE 10 M³, EM VIA URBANA PAVIMENTADA, DMT ATÉ 30 KM (UNIDADE: M3XKM). AF_07/2020</v>
      </c>
      <c r="C492" s="38" t="s">
        <v>6023</v>
      </c>
      <c r="D492" s="623" t="str">
        <f>VLOOKUP(C492,'SNP1.24+CHU192+DER12.23+FD1.24'!$A$2:$D$50000,3, FALSE)</f>
        <v>M3XKM</v>
      </c>
      <c r="E492" s="624">
        <f>E491*$D$8</f>
        <v>7291.5506746143747</v>
      </c>
      <c r="F492" s="625" t="str">
        <f>VLOOKUP(C492,'SNP1.24+CHU192+DER12.23+FD1.24'!$A$2:$D$50000,4, FALSE)</f>
        <v>2,49</v>
      </c>
      <c r="G492" s="424">
        <f>ROUND(E492*F492,2)</f>
        <v>18155.96</v>
      </c>
      <c r="H492" s="425" t="e">
        <f>IF(K492="",$G$10,$G$9)</f>
        <v>#REF!</v>
      </c>
      <c r="I492" s="426" t="e">
        <f>ROUND(F492*H492+F492,2)</f>
        <v>#REF!</v>
      </c>
      <c r="J492" s="626" t="e">
        <f>ROUND(E492*I492,2)</f>
        <v>#REF!</v>
      </c>
      <c r="K492" s="603"/>
      <c r="L492" s="643" t="s">
        <v>29438</v>
      </c>
      <c r="M492" s="632"/>
      <c r="N492" s="22"/>
    </row>
    <row r="493" spans="1:22" s="39" customFormat="1" ht="24" outlineLevel="2" x14ac:dyDescent="0.25">
      <c r="A493" s="317" t="s">
        <v>18667</v>
      </c>
      <c r="B493" s="422" t="str">
        <f>VLOOKUP(C493,'SNP1.24+CHU192+DER12.23+FD1.24'!$A$2:$C$50000,2, FALSE)</f>
        <v>ESPALHAMENTO DE MATERIAL COM TRATOR DE ESTEIRAS. AF_11/2019</v>
      </c>
      <c r="C493" s="38" t="s">
        <v>7366</v>
      </c>
      <c r="D493" s="623" t="str">
        <f>VLOOKUP(C493,'SNP1.24+CHU192+DER12.23+FD1.24'!$A$2:$D$50000,3, FALSE)</f>
        <v>M3</v>
      </c>
      <c r="E493" s="624">
        <f>E491</f>
        <v>750.93209831249987</v>
      </c>
      <c r="F493" s="625" t="str">
        <f>VLOOKUP(C493,'SNP1.24+CHU192+DER12.23+FD1.24'!$A$2:$D$50000,4, FALSE)</f>
        <v>1,45</v>
      </c>
      <c r="G493" s="424">
        <f>ROUND(E493*F493,2)</f>
        <v>1088.8499999999999</v>
      </c>
      <c r="H493" s="425" t="e">
        <f>IF(K493="",$G$10,$G$9)</f>
        <v>#REF!</v>
      </c>
      <c r="I493" s="426" t="e">
        <f>ROUND(F493*H493+F493,2)</f>
        <v>#REF!</v>
      </c>
      <c r="J493" s="626" t="e">
        <f>ROUND(E493*I493,2)</f>
        <v>#REF!</v>
      </c>
      <c r="K493" s="603"/>
      <c r="L493" s="643" t="s">
        <v>11833</v>
      </c>
      <c r="M493" s="632"/>
      <c r="N493" s="22"/>
    </row>
    <row r="494" spans="1:22" s="40" customFormat="1" ht="12.75" outlineLevel="1" thickBot="1" x14ac:dyDescent="0.25">
      <c r="A494" s="318"/>
      <c r="B494" s="10" t="s">
        <v>9</v>
      </c>
      <c r="C494" s="11"/>
      <c r="D494" s="12"/>
      <c r="E494" s="13"/>
      <c r="F494" s="13"/>
      <c r="G494" s="147">
        <f>SUM(G490:G493)</f>
        <v>80173.94</v>
      </c>
      <c r="H494" s="148"/>
      <c r="I494" s="149"/>
      <c r="J494" s="150" t="e">
        <f>SUM(J490:J493)</f>
        <v>#REF!</v>
      </c>
      <c r="K494" s="185"/>
      <c r="L494" s="209"/>
      <c r="M494" s="204"/>
      <c r="N494" s="16"/>
      <c r="O494" s="39"/>
      <c r="P494" s="39"/>
      <c r="Q494" s="39"/>
      <c r="R494" s="39"/>
      <c r="S494" s="39"/>
      <c r="T494" s="39"/>
      <c r="U494" s="39"/>
      <c r="V494" s="39"/>
    </row>
    <row r="495" spans="1:22" s="34" customFormat="1" ht="14.45" customHeight="1" outlineLevel="1" x14ac:dyDescent="0.25">
      <c r="A495" s="319" t="s">
        <v>18668</v>
      </c>
      <c r="B495" s="627" t="s">
        <v>29414</v>
      </c>
      <c r="C495" s="628"/>
      <c r="D495" s="629"/>
      <c r="E495" s="146"/>
      <c r="F495" s="146"/>
      <c r="G495" s="5"/>
      <c r="H495" s="5"/>
      <c r="I495" s="5"/>
      <c r="J495" s="17"/>
      <c r="K495" s="145"/>
      <c r="L495" s="210"/>
      <c r="M495" s="111"/>
      <c r="N495" s="6"/>
      <c r="O495" s="39"/>
      <c r="P495" s="39"/>
      <c r="Q495" s="39"/>
      <c r="R495" s="39"/>
      <c r="S495" s="39"/>
      <c r="T495" s="39"/>
      <c r="U495" s="39"/>
      <c r="V495" s="39"/>
    </row>
    <row r="496" spans="1:22" s="39" customFormat="1" ht="60" outlineLevel="2" x14ac:dyDescent="0.25">
      <c r="A496" s="317" t="s">
        <v>18669</v>
      </c>
      <c r="B496" s="422" t="str">
        <f>VLOOKUP(C496,'SNP1.24+CHU192+DER12.23+FD1.24'!$A$2:$C$50000,2, FALSE)</f>
        <v>ESCAVAÇÃO MECANIZADA DE VALA COM PROF. ATÉ 1,5 M (MÉDIA MONTANTE E JUSANTE/UMA COMPOSIÇÃO POR TRECHO), ESCAVADEIRA (0,8 M3), LARG. DE 1,5 M A 2,5 M, EM SOLO DE 2A CATEGORIA, EM LOCAIS COM ALTO NÍVEL DE INTERFERÊNCIA. AF_02/2021</v>
      </c>
      <c r="C496" s="38" t="s">
        <v>10825</v>
      </c>
      <c r="D496" s="623" t="str">
        <f>VLOOKUP(C496,'SNP1.24+CHU192+DER12.23+FD1.24'!$A$2:$D$50000,3, FALSE)</f>
        <v>M3</v>
      </c>
      <c r="E496" s="624">
        <f>[2]DETALHADO!$G$206</f>
        <v>9166.7530848599999</v>
      </c>
      <c r="F496" s="625" t="str">
        <f>VLOOKUP(C496,'SNP1.24+CHU192+DER12.23+FD1.24'!$A$2:$D$50000,4, FALSE)</f>
        <v>14,60</v>
      </c>
      <c r="G496" s="424">
        <f>ROUND(E496*F496,2)</f>
        <v>133834.6</v>
      </c>
      <c r="H496" s="425" t="e">
        <f>IF(K496="",$G$10,$G$9)</f>
        <v>#REF!</v>
      </c>
      <c r="I496" s="426" t="e">
        <f>ROUND(F496*H496+F496,2)</f>
        <v>#REF!</v>
      </c>
      <c r="J496" s="626" t="e">
        <f>ROUND(E496*I496,2)</f>
        <v>#REF!</v>
      </c>
      <c r="K496" s="603"/>
      <c r="L496" s="643" t="s">
        <v>29439</v>
      </c>
      <c r="M496" s="632"/>
      <c r="N496" s="22"/>
    </row>
    <row r="497" spans="1:22" s="39" customFormat="1" ht="37.9" customHeight="1" outlineLevel="2" x14ac:dyDescent="0.25">
      <c r="A497" s="317" t="s">
        <v>18670</v>
      </c>
      <c r="B497" s="422" t="str">
        <f>VLOOKUP(C497,'SNP1.24+CHU192+DER12.23+FD1.24'!$A$2:$C$50000,2, FALSE)</f>
        <v>REATERRO MECANIZADO DE VALA COM MINICARREGADEIRA, COM COMPACTADOR DE SOLOS DE PERCUSSÃO. AF_08/2023</v>
      </c>
      <c r="C497" s="38" t="s">
        <v>18240</v>
      </c>
      <c r="D497" s="623" t="str">
        <f>VLOOKUP(C497,'SNP1.24+CHU192+DER12.23+FD1.24'!$A$2:$D$50000,3, FALSE)</f>
        <v>M3</v>
      </c>
      <c r="E497" s="624">
        <f>[2]DETALHADO!$G$202</f>
        <v>4092.3716765599997</v>
      </c>
      <c r="F497" s="625" t="str">
        <f>VLOOKUP(C497,'SNP1.24+CHU192+DER12.23+FD1.24'!$A$2:$D$50000,4, FALSE)</f>
        <v>26,91</v>
      </c>
      <c r="G497" s="424">
        <f>ROUND(E497*F497,2)</f>
        <v>110125.72</v>
      </c>
      <c r="H497" s="425" t="e">
        <f>IF(K497="",$G$10,$G$9)</f>
        <v>#REF!</v>
      </c>
      <c r="I497" s="426" t="e">
        <f>ROUND(F497*H497+F497,2)</f>
        <v>#REF!</v>
      </c>
      <c r="J497" s="626" t="e">
        <f>ROUND(E497*I497,2)</f>
        <v>#REF!</v>
      </c>
      <c r="K497" s="603"/>
      <c r="L497" s="643" t="s">
        <v>18501</v>
      </c>
      <c r="M497" s="632"/>
      <c r="N497" s="22"/>
    </row>
    <row r="498" spans="1:22" s="39" customFormat="1" ht="49.9" customHeight="1" outlineLevel="2" x14ac:dyDescent="0.25">
      <c r="A498" s="317" t="s">
        <v>18671</v>
      </c>
      <c r="B498" s="422" t="str">
        <f>VLOOKUP(C498,'SNP1.24+CHU192+DER12.23+FD1.24'!$A$2:$C$50000,2, FALSE)</f>
        <v>CARGA, MANOBRA E DESCARGA DE SOLOS E MATERIAIS GRANULARES EM CAMINHÃO BASCULANTE 10 M³ - CARGA COM ESCAVADEIRA HIDRÁULICA (CAÇAMBA DE 1,20 M³ / 155 HP) E DESCARGA LIVRE (UNIDADE: M3). AF_07/2020</v>
      </c>
      <c r="C498" s="38" t="s">
        <v>11383</v>
      </c>
      <c r="D498" s="623" t="str">
        <f>VLOOKUP(C498,'SNP1.24+CHU192+DER12.23+FD1.24'!$A$2:$D$50000,3, FALSE)</f>
        <v>M3</v>
      </c>
      <c r="E498" s="624">
        <f>((E496)-E497)*1.25</f>
        <v>6342.9767603749997</v>
      </c>
      <c r="F498" s="625" t="str">
        <f>VLOOKUP(C498,'SNP1.24+CHU192+DER12.23+FD1.24'!$A$2:$D$50000,4, FALSE)</f>
        <v>7,00</v>
      </c>
      <c r="G498" s="424">
        <f>ROUND(E498*F498,2)</f>
        <v>44400.84</v>
      </c>
      <c r="H498" s="425" t="e">
        <f>IF(K498="",$G$10,$G$9)</f>
        <v>#REF!</v>
      </c>
      <c r="I498" s="426" t="e">
        <f>ROUND(F498*H498+F498,2)</f>
        <v>#REF!</v>
      </c>
      <c r="J498" s="626" t="e">
        <f>ROUND(E498*I498,2)</f>
        <v>#REF!</v>
      </c>
      <c r="K498" s="603"/>
      <c r="L498" s="643" t="s">
        <v>18520</v>
      </c>
      <c r="M498" s="632"/>
      <c r="N498" s="22"/>
    </row>
    <row r="499" spans="1:22" s="39" customFormat="1" ht="42.6" customHeight="1" outlineLevel="2" x14ac:dyDescent="0.25">
      <c r="A499" s="317" t="s">
        <v>18672</v>
      </c>
      <c r="B499" s="422" t="str">
        <f>VLOOKUP(C499,'SNP1.24+CHU192+DER12.23+FD1.24'!$A$2:$C$50000,2, FALSE)</f>
        <v>TRANSPORTE COM CAMINHÃO BASCULANTE DE 10 M³, EM VIA URBANA PAVIMENTADA, DMT ATÉ 30 KM (UNIDADE: M3XKM). AF_07/2020</v>
      </c>
      <c r="C499" s="38" t="s">
        <v>6023</v>
      </c>
      <c r="D499" s="623" t="str">
        <f>VLOOKUP(C499,'SNP1.24+CHU192+DER12.23+FD1.24'!$A$2:$D$50000,3, FALSE)</f>
        <v>M3XKM</v>
      </c>
      <c r="E499" s="624">
        <f>E498*$D$8</f>
        <v>61590.304343241252</v>
      </c>
      <c r="F499" s="625" t="str">
        <f>VLOOKUP(C499,'SNP1.24+CHU192+DER12.23+FD1.24'!$A$2:$D$50000,4, FALSE)</f>
        <v>2,49</v>
      </c>
      <c r="G499" s="424">
        <f>ROUND(E499*F499,2)</f>
        <v>153359.85999999999</v>
      </c>
      <c r="H499" s="425" t="e">
        <f>IF(K499="",$G$10,$G$9)</f>
        <v>#REF!</v>
      </c>
      <c r="I499" s="426" t="e">
        <f>ROUND(F499*H499+F499,2)</f>
        <v>#REF!</v>
      </c>
      <c r="J499" s="626" t="e">
        <f>ROUND(E499*I499,2)</f>
        <v>#REF!</v>
      </c>
      <c r="K499" s="603"/>
      <c r="L499" s="643" t="s">
        <v>29438</v>
      </c>
      <c r="M499" s="632"/>
      <c r="N499" s="22"/>
    </row>
    <row r="500" spans="1:22" s="39" customFormat="1" ht="28.9" customHeight="1" outlineLevel="2" x14ac:dyDescent="0.25">
      <c r="A500" s="317" t="s">
        <v>18673</v>
      </c>
      <c r="B500" s="422" t="str">
        <f>VLOOKUP(C500,'SNP1.24+CHU192+DER12.23+FD1.24'!$A$2:$C$50000,2, FALSE)</f>
        <v>ESPALHAMENTO DE MATERIAL COM TRATOR DE ESTEIRAS. AF_11/2019</v>
      </c>
      <c r="C500" s="38" t="s">
        <v>7366</v>
      </c>
      <c r="D500" s="623" t="str">
        <f>VLOOKUP(C500,'SNP1.24+CHU192+DER12.23+FD1.24'!$A$2:$D$50000,3, FALSE)</f>
        <v>M3</v>
      </c>
      <c r="E500" s="624">
        <f>E498</f>
        <v>6342.9767603749997</v>
      </c>
      <c r="F500" s="625" t="str">
        <f>VLOOKUP(C500,'SNP1.24+CHU192+DER12.23+FD1.24'!$A$2:$D$50000,4, FALSE)</f>
        <v>1,45</v>
      </c>
      <c r="G500" s="424">
        <f>ROUND(E500*F500,2)</f>
        <v>9197.32</v>
      </c>
      <c r="H500" s="425" t="e">
        <f>IF(K500="",$G$10,$G$9)</f>
        <v>#REF!</v>
      </c>
      <c r="I500" s="426" t="e">
        <f>ROUND(F500*H500+F500,2)</f>
        <v>#REF!</v>
      </c>
      <c r="J500" s="626" t="e">
        <f>ROUND(E500*I500,2)</f>
        <v>#REF!</v>
      </c>
      <c r="K500" s="603"/>
      <c r="L500" s="643" t="s">
        <v>11833</v>
      </c>
      <c r="M500" s="632"/>
      <c r="N500" s="22"/>
    </row>
    <row r="501" spans="1:22" s="40" customFormat="1" ht="12.75" outlineLevel="1" thickBot="1" x14ac:dyDescent="0.25">
      <c r="A501" s="318"/>
      <c r="B501" s="10" t="s">
        <v>9</v>
      </c>
      <c r="C501" s="11"/>
      <c r="D501" s="12"/>
      <c r="E501" s="13"/>
      <c r="F501" s="13"/>
      <c r="G501" s="147">
        <f>SUM(G496:G500)</f>
        <v>450918.34</v>
      </c>
      <c r="H501" s="148"/>
      <c r="I501" s="149"/>
      <c r="J501" s="150" t="e">
        <f>SUM(J496:J500)</f>
        <v>#REF!</v>
      </c>
      <c r="K501" s="185"/>
      <c r="L501" s="209"/>
      <c r="M501" s="204"/>
      <c r="N501" s="16"/>
      <c r="O501" s="39"/>
      <c r="P501" s="39"/>
      <c r="Q501" s="39"/>
      <c r="R501" s="39"/>
      <c r="S501" s="39"/>
      <c r="T501" s="39"/>
      <c r="U501" s="39"/>
      <c r="V501" s="39"/>
    </row>
    <row r="502" spans="1:22" s="34" customFormat="1" outlineLevel="1" x14ac:dyDescent="0.25">
      <c r="A502" s="319" t="s">
        <v>18644</v>
      </c>
      <c r="B502" s="627" t="s">
        <v>29418</v>
      </c>
      <c r="C502" s="628"/>
      <c r="D502" s="629"/>
      <c r="E502" s="146"/>
      <c r="F502" s="146"/>
      <c r="G502" s="5"/>
      <c r="H502" s="5"/>
      <c r="I502" s="5"/>
      <c r="J502" s="17"/>
      <c r="K502" s="145"/>
      <c r="L502" s="210"/>
      <c r="M502" s="111"/>
      <c r="N502" s="6"/>
      <c r="O502" s="39"/>
      <c r="P502" s="39"/>
      <c r="Q502" s="39"/>
      <c r="R502" s="39"/>
      <c r="S502" s="39"/>
      <c r="T502" s="39"/>
      <c r="U502" s="39"/>
      <c r="V502" s="39"/>
    </row>
    <row r="503" spans="1:22" s="39" customFormat="1" ht="46.15" customHeight="1" outlineLevel="2" x14ac:dyDescent="0.25">
      <c r="A503" s="317" t="s">
        <v>18645</v>
      </c>
      <c r="B503" s="422" t="str">
        <f>VLOOKUP(C503,'SNP1.24+CHU192+DER12.23+FD1.24'!$A$2:$C$50000,2, FALSE)</f>
        <v xml:space="preserve">PEDRA DE MAO OU PEDRA RACHAO PARA ARRIMO/FUNDACAO (POSTO PEDREIRA/FORNECEDOR, SEM FRETE)                                                                                                                                                                                                                                                                                                                                                                                                                  </v>
      </c>
      <c r="C503" s="38">
        <v>4730</v>
      </c>
      <c r="D503" s="623" t="str">
        <f>VLOOKUP(C503,'SNP1.24+CHU192+DER12.23+FD1.24'!$A$2:$D$50000,3, FALSE)</f>
        <v xml:space="preserve">M3    </v>
      </c>
      <c r="E503" s="624">
        <f>[2]DETALHADO!$G$212</f>
        <v>680.89200000000005</v>
      </c>
      <c r="F503" s="625" t="str">
        <f>VLOOKUP(C503,'SNP1.24+CHU192+DER12.23+FD1.24'!$A$2:$D$50000,4, FALSE)</f>
        <v>65,45</v>
      </c>
      <c r="G503" s="424">
        <f>ROUND(E503*F503,2)</f>
        <v>44564.38</v>
      </c>
      <c r="H503" s="425" t="e">
        <f>IF(K503="",$G$10,$G$9)</f>
        <v>#REF!</v>
      </c>
      <c r="I503" s="426" t="e">
        <f>ROUND(F503*H503+F503,2)</f>
        <v>#REF!</v>
      </c>
      <c r="J503" s="626" t="e">
        <f>ROUND(E503*I503,2)</f>
        <v>#REF!</v>
      </c>
      <c r="K503" s="603"/>
      <c r="L503" s="643" t="s">
        <v>29440</v>
      </c>
      <c r="M503" s="632"/>
      <c r="N503" s="22"/>
    </row>
    <row r="504" spans="1:22" s="39" customFormat="1" ht="65.45" customHeight="1" outlineLevel="2" x14ac:dyDescent="0.25">
      <c r="A504" s="317" t="s">
        <v>18646</v>
      </c>
      <c r="B504" s="422" t="str">
        <f>VLOOKUP(C504,'SNP1.24+CHU192+DER12.23+FD1.24'!$A$2:$C$50000,2, FALSE)</f>
        <v>CARGA, MANOBRA E DESCARGA DE SOLOS E MATERIAIS GRANULARES EM CAMINHÃO BASCULANTE 10 M³ - CARGA COM PÁ CARREGADEIRA (CAÇAMBA DE 1,7 A 2,8 M³ / 128 HP) E DESCARGA LIVRE (UNIDADE: M3). AF_07/2020</v>
      </c>
      <c r="C504" s="38" t="s">
        <v>11353</v>
      </c>
      <c r="D504" s="623" t="str">
        <f>VLOOKUP(C504,'SNP1.24+CHU192+DER12.23+FD1.24'!$A$2:$D$50000,3, FALSE)</f>
        <v>M3</v>
      </c>
      <c r="E504" s="624">
        <f>E503</f>
        <v>680.89200000000005</v>
      </c>
      <c r="F504" s="625" t="str">
        <f>VLOOKUP(C504,'SNP1.24+CHU192+DER12.23+FD1.24'!$A$2:$D$50000,4, FALSE)</f>
        <v>8,59</v>
      </c>
      <c r="G504" s="424">
        <f>ROUND(E504*F504,2)</f>
        <v>5848.86</v>
      </c>
      <c r="H504" s="425" t="e">
        <f>IF(K504="",$G$10,$G$9)</f>
        <v>#REF!</v>
      </c>
      <c r="I504" s="426" t="e">
        <f>ROUND(F504*H504+F504,2)</f>
        <v>#REF!</v>
      </c>
      <c r="J504" s="626" t="e">
        <f>ROUND(E504*I504,2)</f>
        <v>#REF!</v>
      </c>
      <c r="K504" s="603"/>
      <c r="L504" s="643" t="s">
        <v>29441</v>
      </c>
      <c r="M504" s="632"/>
      <c r="N504" s="22"/>
    </row>
    <row r="505" spans="1:22" s="39" customFormat="1" ht="50.45" customHeight="1" outlineLevel="2" x14ac:dyDescent="0.25">
      <c r="A505" s="317" t="s">
        <v>18647</v>
      </c>
      <c r="B505" s="422" t="str">
        <f>VLOOKUP(C505,'SNP1.24+CHU192+DER12.23+FD1.24'!$A$2:$C$50000,2, FALSE)</f>
        <v>TRANSPORTE COM CAMINHÃO BASCULANTE DE 10 M³, EM VIA URBANA PAVIMENTADA, DMT ATÉ 30 KM (UNIDADE: M3XKM). AF_07/2020</v>
      </c>
      <c r="C505" s="38" t="s">
        <v>6023</v>
      </c>
      <c r="D505" s="623" t="str">
        <f>VLOOKUP(C505,'SNP1.24+CHU192+DER12.23+FD1.24'!$A$2:$D$50000,3, FALSE)</f>
        <v>M3XKM</v>
      </c>
      <c r="E505" s="624">
        <f>E503*$D$10</f>
        <v>7033.6143600000005</v>
      </c>
      <c r="F505" s="625" t="str">
        <f>VLOOKUP(C505,'SNP1.24+CHU192+DER12.23+FD1.24'!$A$2:$D$50000,4, FALSE)</f>
        <v>2,49</v>
      </c>
      <c r="G505" s="424">
        <f>ROUND(E505*F505,2)</f>
        <v>17513.7</v>
      </c>
      <c r="H505" s="425" t="e">
        <f>IF(K505="",$G$10,$G$9)</f>
        <v>#REF!</v>
      </c>
      <c r="I505" s="426" t="e">
        <f>ROUND(F505*H505+F505,2)</f>
        <v>#REF!</v>
      </c>
      <c r="J505" s="626" t="e">
        <f>ROUND(E505*I505,2)</f>
        <v>#REF!</v>
      </c>
      <c r="K505" s="603"/>
      <c r="L505" s="643" t="s">
        <v>29442</v>
      </c>
      <c r="M505" s="632"/>
      <c r="N505" s="22"/>
    </row>
    <row r="506" spans="1:22" s="40" customFormat="1" ht="12.75" outlineLevel="1" thickBot="1" x14ac:dyDescent="0.25">
      <c r="A506" s="318"/>
      <c r="B506" s="10" t="s">
        <v>9</v>
      </c>
      <c r="C506" s="11"/>
      <c r="D506" s="12"/>
      <c r="E506" s="13"/>
      <c r="F506" s="13"/>
      <c r="G506" s="147">
        <f>SUM(G503:G505)</f>
        <v>67926.94</v>
      </c>
      <c r="H506" s="148"/>
      <c r="I506" s="149"/>
      <c r="J506" s="150" t="e">
        <f>SUM(J503:J505)</f>
        <v>#REF!</v>
      </c>
      <c r="K506" s="185"/>
      <c r="L506" s="209"/>
      <c r="M506" s="204"/>
      <c r="N506" s="16"/>
      <c r="O506" s="39"/>
      <c r="P506" s="39"/>
      <c r="Q506" s="39"/>
      <c r="R506" s="39"/>
      <c r="S506" s="39"/>
      <c r="T506" s="39"/>
      <c r="U506" s="39"/>
      <c r="V506" s="39"/>
    </row>
    <row r="507" spans="1:22" s="34" customFormat="1" outlineLevel="1" x14ac:dyDescent="0.25">
      <c r="A507" s="319" t="s">
        <v>54595</v>
      </c>
      <c r="B507" s="627" t="s">
        <v>29417</v>
      </c>
      <c r="C507" s="628"/>
      <c r="D507" s="629"/>
      <c r="E507" s="146"/>
      <c r="F507" s="146"/>
      <c r="G507" s="5"/>
      <c r="H507" s="5"/>
      <c r="I507" s="5"/>
      <c r="J507" s="17"/>
      <c r="K507" s="145"/>
      <c r="L507" s="210"/>
      <c r="M507" s="111"/>
      <c r="N507" s="6"/>
      <c r="O507" s="39"/>
      <c r="P507" s="39"/>
      <c r="Q507" s="39"/>
      <c r="R507" s="39"/>
      <c r="S507" s="39"/>
      <c r="T507" s="39"/>
      <c r="U507" s="39"/>
      <c r="V507" s="39"/>
    </row>
    <row r="508" spans="1:22" s="39" customFormat="1" ht="30.6" customHeight="1" outlineLevel="2" x14ac:dyDescent="0.25">
      <c r="A508" s="317" t="s">
        <v>54596</v>
      </c>
      <c r="B508" s="422" t="str">
        <f>VLOOKUP(C508,'SNP1.24+CHU192+DER12.23+FD1.24'!$A$2:$C$50000,2, FALSE)</f>
        <v>LIMPEZA DE SUPERFÍCIE COM JATO DE ALTA PRESSÃO. AF_04/2019</v>
      </c>
      <c r="C508" s="38" t="s">
        <v>7772</v>
      </c>
      <c r="D508" s="623" t="str">
        <f>VLOOKUP(C508,'SNP1.24+CHU192+DER12.23+FD1.24'!$A$2:$D$50000,3, FALSE)</f>
        <v>M2</v>
      </c>
      <c r="E508" s="624">
        <f>[2]DETALHADO!$G$205</f>
        <v>172.2</v>
      </c>
      <c r="F508" s="625" t="str">
        <f>VLOOKUP(C508,'SNP1.24+CHU192+DER12.23+FD1.24'!$A$2:$D$50000,4, FALSE)</f>
        <v>2,28</v>
      </c>
      <c r="G508" s="424">
        <f t="shared" ref="G508:G513" si="108">ROUND(E508*F508,2)</f>
        <v>392.62</v>
      </c>
      <c r="H508" s="425" t="e">
        <f t="shared" ref="H508:H513" si="109">IF(K508="",$G$10,$G$9)</f>
        <v>#REF!</v>
      </c>
      <c r="I508" s="426" t="e">
        <f t="shared" ref="I508:I513" si="110">ROUND(F508*H508+F508,2)</f>
        <v>#REF!</v>
      </c>
      <c r="J508" s="626" t="e">
        <f t="shared" ref="J508:J513" si="111">ROUND(E508*I508,2)</f>
        <v>#REF!</v>
      </c>
      <c r="K508" s="603"/>
      <c r="L508" s="643" t="s">
        <v>18501</v>
      </c>
      <c r="M508" s="632"/>
      <c r="N508" s="22"/>
    </row>
    <row r="509" spans="1:22" s="39" customFormat="1" ht="36.6" customHeight="1" outlineLevel="2" x14ac:dyDescent="0.25">
      <c r="A509" s="317" t="s">
        <v>54597</v>
      </c>
      <c r="B509" s="422" t="str">
        <f>VLOOKUP(C509,'SNP1.24+CHU192+DER12.23+FD1.24'!$A$2:$C$50000,2, FALSE)</f>
        <v>ENCHIMENTO DE BRITA PARA DRENO, LANÇAMENTO MECANIZADO. AF_07/2021</v>
      </c>
      <c r="C509" s="38" t="s">
        <v>8850</v>
      </c>
      <c r="D509" s="623" t="str">
        <f>VLOOKUP(C509,'SNP1.24+CHU192+DER12.23+FD1.24'!$A$2:$D$50000,3, FALSE)</f>
        <v>M3</v>
      </c>
      <c r="E509" s="624">
        <f>[2]DETALHADO!$G$201</f>
        <v>426.91679999999997</v>
      </c>
      <c r="F509" s="625" t="str">
        <f>VLOOKUP(C509,'SNP1.24+CHU192+DER12.23+FD1.24'!$A$2:$D$50000,4, FALSE)</f>
        <v>102,53</v>
      </c>
      <c r="G509" s="424">
        <f t="shared" si="108"/>
        <v>43771.78</v>
      </c>
      <c r="H509" s="425" t="e">
        <f t="shared" si="109"/>
        <v>#REF!</v>
      </c>
      <c r="I509" s="426" t="e">
        <f t="shared" si="110"/>
        <v>#REF!</v>
      </c>
      <c r="J509" s="626" t="e">
        <f t="shared" si="111"/>
        <v>#REF!</v>
      </c>
      <c r="K509" s="603"/>
      <c r="L509" s="643" t="s">
        <v>29443</v>
      </c>
      <c r="M509" s="632"/>
      <c r="N509" s="22"/>
    </row>
    <row r="510" spans="1:22" s="39" customFormat="1" ht="48" outlineLevel="2" x14ac:dyDescent="0.25">
      <c r="A510" s="317" t="s">
        <v>54598</v>
      </c>
      <c r="B510" s="422" t="str">
        <f>VLOOKUP(C510,'SNP1.24+CHU192+DER12.23+FD1.24'!$A$2:$C$50000,2, FALSE)</f>
        <v xml:space="preserve">TUBO DRENO, CORRUGADO, ESPIRALADO, FLEXIVEL, PERFURADO, EM POLIETILENO DE ALTA DENSIDADE (PEAD), DN 65 MM, (2 1/2") PARA DRENAGEM - EM ROLO (NORMA DNIT 093/2006 - EM)                                                                                                                                                                                                                                                                                                                                    </v>
      </c>
      <c r="C510" s="38">
        <v>38051</v>
      </c>
      <c r="D510" s="623" t="str">
        <f>VLOOKUP(C510,'SNP1.24+CHU192+DER12.23+FD1.24'!$A$2:$D$50000,3, FALSE)</f>
        <v xml:space="preserve">M     </v>
      </c>
      <c r="E510" s="624">
        <f>[2]DETALHADO!$G$204</f>
        <v>138</v>
      </c>
      <c r="F510" s="625" t="str">
        <f>VLOOKUP(C510,'SNP1.24+CHU192+DER12.23+FD1.24'!$A$2:$D$50000,4, FALSE)</f>
        <v>7,49</v>
      </c>
      <c r="G510" s="424">
        <f t="shared" si="108"/>
        <v>1033.6199999999999</v>
      </c>
      <c r="H510" s="425" t="e">
        <f t="shared" si="109"/>
        <v>#REF!</v>
      </c>
      <c r="I510" s="426" t="e">
        <f t="shared" si="110"/>
        <v>#REF!</v>
      </c>
      <c r="J510" s="626" t="e">
        <f t="shared" si="111"/>
        <v>#REF!</v>
      </c>
      <c r="K510" s="603"/>
      <c r="L510" s="643" t="s">
        <v>18501</v>
      </c>
      <c r="M510" s="632"/>
      <c r="N510" s="22"/>
    </row>
    <row r="511" spans="1:22" s="39" customFormat="1" ht="49.9" customHeight="1" outlineLevel="2" x14ac:dyDescent="0.25">
      <c r="A511" s="317" t="s">
        <v>54599</v>
      </c>
      <c r="B511" s="422" t="str">
        <f>VLOOKUP(C511,'SNP1.24+CHU192+DER12.23+FD1.24'!$A$2:$C$50000,2, FALSE)</f>
        <v>GEOTÊXTIL NÃO TECIDO 100% POLIÉSTER, RESISTÊNCIA A TRAÇÃO DE 9 KN/M (RT - 9), INSTALADO EM DRENO - FORNECIMENTO E INSTALAÇÃO. AF_07/2021</v>
      </c>
      <c r="C511" s="38" t="s">
        <v>8842</v>
      </c>
      <c r="D511" s="623" t="str">
        <f>VLOOKUP(C511,'SNP1.24+CHU192+DER12.23+FD1.24'!$A$2:$D$50000,3, FALSE)</f>
        <v>M2</v>
      </c>
      <c r="E511" s="624">
        <f>[2]DETALHADO!$G$211</f>
        <v>4766.9708000000001</v>
      </c>
      <c r="F511" s="625" t="str">
        <f>VLOOKUP(C511,'SNP1.24+CHU192+DER12.23+FD1.24'!$A$2:$D$50000,4, FALSE)</f>
        <v>10,02</v>
      </c>
      <c r="G511" s="424">
        <f t="shared" si="108"/>
        <v>47765.05</v>
      </c>
      <c r="H511" s="425" t="e">
        <f t="shared" si="109"/>
        <v>#REF!</v>
      </c>
      <c r="I511" s="426" t="e">
        <f t="shared" si="110"/>
        <v>#REF!</v>
      </c>
      <c r="J511" s="626" t="e">
        <f t="shared" si="111"/>
        <v>#REF!</v>
      </c>
      <c r="K511" s="603"/>
      <c r="L511" s="643" t="s">
        <v>29443</v>
      </c>
      <c r="M511" s="632"/>
      <c r="N511" s="22"/>
    </row>
    <row r="512" spans="1:22" s="39" customFormat="1" ht="49.9" customHeight="1" outlineLevel="2" x14ac:dyDescent="0.25">
      <c r="A512" s="317" t="s">
        <v>54600</v>
      </c>
      <c r="B512" s="422" t="str">
        <f>VLOOKUP(C512,'SNP1.24+CHU192+DER12.23+FD1.24'!$A$2:$C$50000,2, FALSE)</f>
        <v>GRAUTE FGK=30 MPA; TRAÇO 1:0,9:1,2:0,6 (EM MASSA SECA DE CIMENTO/ AREIA GROSSA/ BRITA 0/ ADITIVO) - PREPARO MECÂNICO COM BETONEIRA 400 L. AF_09/2021</v>
      </c>
      <c r="C512" s="38" t="s">
        <v>3299</v>
      </c>
      <c r="D512" s="623" t="str">
        <f>VLOOKUP(C512,'SNP1.24+CHU192+DER12.23+FD1.24'!$A$2:$D$50000,3, FALSE)</f>
        <v>M3</v>
      </c>
      <c r="E512" s="624">
        <f>[2]DETALHADO!$G$209/1000</f>
        <v>0.78903062990316153</v>
      </c>
      <c r="F512" s="625" t="str">
        <f>VLOOKUP(C512,'SNP1.24+CHU192+DER12.23+FD1.24'!$A$2:$D$50000,4, FALSE)</f>
        <v>598,57</v>
      </c>
      <c r="G512" s="424">
        <f t="shared" si="108"/>
        <v>472.29</v>
      </c>
      <c r="H512" s="425" t="e">
        <f t="shared" si="109"/>
        <v>#REF!</v>
      </c>
      <c r="I512" s="426" t="e">
        <f t="shared" si="110"/>
        <v>#REF!</v>
      </c>
      <c r="J512" s="626" t="e">
        <f t="shared" si="111"/>
        <v>#REF!</v>
      </c>
      <c r="K512" s="603"/>
      <c r="L512" s="643" t="s">
        <v>18520</v>
      </c>
      <c r="M512" s="632"/>
      <c r="N512" s="22"/>
    </row>
    <row r="513" spans="1:22" s="39" customFormat="1" ht="42.6" customHeight="1" outlineLevel="2" x14ac:dyDescent="0.25">
      <c r="A513" s="317" t="s">
        <v>54601</v>
      </c>
      <c r="B513" s="422" t="str">
        <f>VLOOKUP(C513,'SNP1.24+CHU192+DER12.23+FD1.24'!$A$2:$C$50000,2, FALSE)</f>
        <v xml:space="preserve">JUNTA DILATACAO ELASTICA PARA CONCRETO (FUGENBAND) O-22, ATE 30 MCA                                                                                                                                                                                                                                                                                                                                                                                                                                       </v>
      </c>
      <c r="C513" s="38">
        <v>3681</v>
      </c>
      <c r="D513" s="623" t="str">
        <f>VLOOKUP(C513,'SNP1.24+CHU192+DER12.23+FD1.24'!$A$2:$D$50000,3, FALSE)</f>
        <v xml:space="preserve">M     </v>
      </c>
      <c r="E513" s="624">
        <f>[2]DETALHADO!$G$210</f>
        <v>41.406000000000006</v>
      </c>
      <c r="F513" s="625" t="str">
        <f>VLOOKUP(C513,'SNP1.24+CHU192+DER12.23+FD1.24'!$A$2:$D$50000,4, FALSE)</f>
        <v>128,78</v>
      </c>
      <c r="G513" s="424">
        <f t="shared" si="108"/>
        <v>5332.26</v>
      </c>
      <c r="H513" s="425" t="e">
        <f t="shared" si="109"/>
        <v>#REF!</v>
      </c>
      <c r="I513" s="426" t="e">
        <f t="shared" si="110"/>
        <v>#REF!</v>
      </c>
      <c r="J513" s="626" t="e">
        <f t="shared" si="111"/>
        <v>#REF!</v>
      </c>
      <c r="K513" s="603"/>
      <c r="L513" s="643" t="s">
        <v>18505</v>
      </c>
      <c r="M513" s="632"/>
      <c r="N513" s="22"/>
    </row>
    <row r="514" spans="1:22" s="40" customFormat="1" ht="12.75" outlineLevel="1" thickBot="1" x14ac:dyDescent="0.25">
      <c r="A514" s="318"/>
      <c r="B514" s="10" t="s">
        <v>9</v>
      </c>
      <c r="C514" s="11"/>
      <c r="D514" s="12"/>
      <c r="E514" s="13"/>
      <c r="F514" s="13"/>
      <c r="G514" s="147">
        <f>SUM(G508:G513)</f>
        <v>98767.62</v>
      </c>
      <c r="H514" s="148"/>
      <c r="I514" s="149"/>
      <c r="J514" s="150" t="e">
        <f>SUM(J508:J513)</f>
        <v>#REF!</v>
      </c>
      <c r="K514" s="185"/>
      <c r="L514" s="209"/>
      <c r="M514" s="204"/>
      <c r="N514" s="16"/>
      <c r="O514" s="39"/>
      <c r="P514" s="39"/>
      <c r="Q514" s="39"/>
      <c r="R514" s="39"/>
      <c r="S514" s="39"/>
      <c r="T514" s="39"/>
      <c r="U514" s="39"/>
      <c r="V514" s="39"/>
    </row>
    <row r="515" spans="1:22" s="34" customFormat="1" ht="14.45" customHeight="1" outlineLevel="1" x14ac:dyDescent="0.25">
      <c r="A515" s="319" t="s">
        <v>54602</v>
      </c>
      <c r="B515" s="627" t="s">
        <v>29415</v>
      </c>
      <c r="C515" s="628"/>
      <c r="D515" s="629"/>
      <c r="E515" s="146"/>
      <c r="F515" s="146"/>
      <c r="G515" s="5"/>
      <c r="H515" s="5"/>
      <c r="I515" s="5"/>
      <c r="J515" s="17"/>
      <c r="K515" s="145"/>
      <c r="L515" s="210"/>
      <c r="M515" s="111"/>
      <c r="N515" s="6"/>
      <c r="O515" s="39"/>
      <c r="P515" s="39"/>
      <c r="Q515" s="39"/>
      <c r="R515" s="39"/>
      <c r="S515" s="39"/>
      <c r="T515" s="39"/>
      <c r="U515" s="39"/>
      <c r="V515" s="39"/>
    </row>
    <row r="516" spans="1:22" s="39" customFormat="1" ht="39" customHeight="1" outlineLevel="2" x14ac:dyDescent="0.25">
      <c r="A516" s="317" t="s">
        <v>54603</v>
      </c>
      <c r="B516" s="422" t="str">
        <f>VLOOKUP(C516,'SNP1.24+CHU192+DER12.23+FD1.24'!$A$2:$C$50000,2, FALSE)</f>
        <v>FABRICAÇÃO, MONTAGEM E DESMONTAGEM DE FÔRMA PARA SAPATA, EM CHAPA DE MADEIRA COMPENSADA RESINADA, E=17 MM, 2 UTILIZAÇÕES. AF_01/2024</v>
      </c>
      <c r="C516" s="38" t="s">
        <v>3200</v>
      </c>
      <c r="D516" s="623" t="str">
        <f>VLOOKUP(C516,'SNP1.24+CHU192+DER12.23+FD1.24'!$A$2:$D$50000,3, FALSE)</f>
        <v>M2</v>
      </c>
      <c r="E516" s="624">
        <f>[2]DETALHADO!$G$207</f>
        <v>155.48786966440701</v>
      </c>
      <c r="F516" s="625" t="str">
        <f>VLOOKUP(C516,'SNP1.24+CHU192+DER12.23+FD1.24'!$A$2:$D$50000,4, FALSE)</f>
        <v>241,23</v>
      </c>
      <c r="G516" s="424">
        <f t="shared" ref="G516:G524" si="112">ROUND(E516*F516,2)</f>
        <v>37508.339999999997</v>
      </c>
      <c r="H516" s="425" t="e">
        <f t="shared" ref="H516:H524" si="113">IF(K516="",$G$10,$G$9)</f>
        <v>#REF!</v>
      </c>
      <c r="I516" s="426" t="e">
        <f t="shared" ref="I516:I524" si="114">ROUND(F516*H516+F516,2)</f>
        <v>#REF!</v>
      </c>
      <c r="J516" s="626" t="e">
        <f t="shared" ref="J516:J524" si="115">ROUND(E516*I516,2)</f>
        <v>#REF!</v>
      </c>
      <c r="K516" s="603"/>
      <c r="L516" s="643" t="s">
        <v>18501</v>
      </c>
      <c r="M516" s="632"/>
      <c r="N516" s="22"/>
    </row>
    <row r="517" spans="1:22" s="39" customFormat="1" ht="39" customHeight="1" outlineLevel="2" x14ac:dyDescent="0.25">
      <c r="A517" s="317" t="s">
        <v>54604</v>
      </c>
      <c r="B517" s="422" t="str">
        <f>VLOOKUP(C517,'SNP1.24+CHU192+DER12.23+FD1.24'!$A$2:$C$50000,2, FALSE)</f>
        <v>FABRICAÇÃO, MONTAGEM E DESMONTAGEM DE FÔRMA PARA SAPATA, EM MADEIRA SERRADA, E=25 MM, 4 UTILIZAÇÕES. AF_01/2024</v>
      </c>
      <c r="C517" s="38" t="s">
        <v>3197</v>
      </c>
      <c r="D517" s="623" t="str">
        <f>VLOOKUP(C517,'SNP1.24+CHU192+DER12.23+FD1.24'!$A$2:$D$50000,3, FALSE)</f>
        <v>M2</v>
      </c>
      <c r="E517" s="624">
        <f>[2]DETALHADO!$G$208</f>
        <v>168.42040603874275</v>
      </c>
      <c r="F517" s="625" t="str">
        <f>VLOOKUP(C517,'SNP1.24+CHU192+DER12.23+FD1.24'!$A$2:$D$50000,4, FALSE)</f>
        <v>134,81</v>
      </c>
      <c r="G517" s="424">
        <f t="shared" si="112"/>
        <v>22704.75</v>
      </c>
      <c r="H517" s="425" t="e">
        <f t="shared" si="113"/>
        <v>#REF!</v>
      </c>
      <c r="I517" s="426" t="e">
        <f t="shared" si="114"/>
        <v>#REF!</v>
      </c>
      <c r="J517" s="626" t="e">
        <f t="shared" si="115"/>
        <v>#REF!</v>
      </c>
      <c r="K517" s="603"/>
      <c r="L517" s="643" t="s">
        <v>18501</v>
      </c>
      <c r="M517" s="632"/>
      <c r="N517" s="22"/>
    </row>
    <row r="518" spans="1:22" s="39" customFormat="1" ht="40.15" customHeight="1" outlineLevel="2" x14ac:dyDescent="0.25">
      <c r="A518" s="317" t="s">
        <v>54605</v>
      </c>
      <c r="B518" s="422" t="str">
        <f>VLOOKUP(C518,'SNP1.24+CHU192+DER12.23+FD1.24'!$A$2:$C$50000,2, FALSE)</f>
        <v>ARMAÇÃO DE PILAR OU VIGA DE ESTRUTURA CONVENCIONAL DE CONCRETO ARMADO UTILIZANDO AÇO CA-50 DE 6,3 MM - MONTAGEM. AF_06/2022</v>
      </c>
      <c r="C518" s="38" t="s">
        <v>3224</v>
      </c>
      <c r="D518" s="623" t="str">
        <f>VLOOKUP(C518,'SNP1.24+CHU192+DER12.23+FD1.24'!$A$2:$D$50000,3, FALSE)</f>
        <v>KG</v>
      </c>
      <c r="E518" s="624">
        <f>'[2]DETALHAMENTO AÇO (2)'!$L15</f>
        <v>397</v>
      </c>
      <c r="F518" s="625" t="str">
        <f>VLOOKUP(C518,'SNP1.24+CHU192+DER12.23+FD1.24'!$A$2:$D$50000,4, FALSE)</f>
        <v>13,04</v>
      </c>
      <c r="G518" s="424">
        <f t="shared" si="112"/>
        <v>5176.88</v>
      </c>
      <c r="H518" s="425" t="e">
        <f t="shared" si="113"/>
        <v>#REF!</v>
      </c>
      <c r="I518" s="426" t="e">
        <f t="shared" si="114"/>
        <v>#REF!</v>
      </c>
      <c r="J518" s="626" t="e">
        <f t="shared" si="115"/>
        <v>#REF!</v>
      </c>
      <c r="K518" s="603"/>
      <c r="L518" s="643" t="s">
        <v>18513</v>
      </c>
      <c r="M518" s="632"/>
      <c r="N518" s="22"/>
    </row>
    <row r="519" spans="1:22" s="39" customFormat="1" ht="36" outlineLevel="2" x14ac:dyDescent="0.25">
      <c r="A519" s="317" t="s">
        <v>54606</v>
      </c>
      <c r="B519" s="422" t="str">
        <f>VLOOKUP(C519,'SNP1.24+CHU192+DER12.23+FD1.24'!$A$2:$C$50000,2, FALSE)</f>
        <v>ARMAÇÃO DE PILAR OU VIGA DE ESTRUTURA CONVENCIONAL DE CONCRETO ARMADO UTILIZANDO AÇO CA-50 DE 8,0 MM - MONTAGEM. AF_06/2022</v>
      </c>
      <c r="C519" s="38" t="s">
        <v>3225</v>
      </c>
      <c r="D519" s="623" t="str">
        <f>VLOOKUP(C519,'SNP1.24+CHU192+DER12.23+FD1.24'!$A$2:$D$50000,3, FALSE)</f>
        <v>KG</v>
      </c>
      <c r="E519" s="624">
        <f>'[2]DETALHAMENTO AÇO (2)'!$L16</f>
        <v>14792</v>
      </c>
      <c r="F519" s="625" t="str">
        <f>VLOOKUP(C519,'SNP1.24+CHU192+DER12.23+FD1.24'!$A$2:$D$50000,4, FALSE)</f>
        <v>12,11</v>
      </c>
      <c r="G519" s="424">
        <f t="shared" si="112"/>
        <v>179131.12</v>
      </c>
      <c r="H519" s="425" t="e">
        <f t="shared" si="113"/>
        <v>#REF!</v>
      </c>
      <c r="I519" s="426" t="e">
        <f t="shared" si="114"/>
        <v>#REF!</v>
      </c>
      <c r="J519" s="626" t="e">
        <f t="shared" si="115"/>
        <v>#REF!</v>
      </c>
      <c r="K519" s="603"/>
      <c r="L519" s="643" t="s">
        <v>18513</v>
      </c>
      <c r="M519" s="632"/>
      <c r="N519" s="22"/>
    </row>
    <row r="520" spans="1:22" s="39" customFormat="1" ht="40.15" customHeight="1" outlineLevel="2" x14ac:dyDescent="0.25">
      <c r="A520" s="317" t="s">
        <v>54607</v>
      </c>
      <c r="B520" s="422" t="str">
        <f>VLOOKUP(C520,'SNP1.24+CHU192+DER12.23+FD1.24'!$A$2:$C$50000,2, FALSE)</f>
        <v>ARMAÇÃO DE PILAR OU VIGA DE ESTRUTURA CONVENCIONAL DE CONCRETO ARMADO UTILIZANDO AÇO CA-50 DE 10,0 MM - MONTAGEM. AF_06/2022</v>
      </c>
      <c r="C520" s="38" t="s">
        <v>3226</v>
      </c>
      <c r="D520" s="623" t="str">
        <f>VLOOKUP(C520,'SNP1.24+CHU192+DER12.23+FD1.24'!$A$2:$D$50000,3, FALSE)</f>
        <v>KG</v>
      </c>
      <c r="E520" s="624">
        <f>'[2]DETALHAMENTO AÇO (2)'!$L17</f>
        <v>143</v>
      </c>
      <c r="F520" s="625" t="str">
        <f>VLOOKUP(C520,'SNP1.24+CHU192+DER12.23+FD1.24'!$A$2:$D$50000,4, FALSE)</f>
        <v>10,72</v>
      </c>
      <c r="G520" s="424">
        <f t="shared" si="112"/>
        <v>1532.96</v>
      </c>
      <c r="H520" s="425" t="e">
        <f t="shared" si="113"/>
        <v>#REF!</v>
      </c>
      <c r="I520" s="426" t="e">
        <f t="shared" si="114"/>
        <v>#REF!</v>
      </c>
      <c r="J520" s="626" t="e">
        <f t="shared" si="115"/>
        <v>#REF!</v>
      </c>
      <c r="K520" s="603"/>
      <c r="L520" s="643" t="s">
        <v>18513</v>
      </c>
      <c r="M520" s="632"/>
      <c r="N520" s="22"/>
    </row>
    <row r="521" spans="1:22" s="39" customFormat="1" ht="36" outlineLevel="2" x14ac:dyDescent="0.25">
      <c r="A521" s="317" t="s">
        <v>54608</v>
      </c>
      <c r="B521" s="422" t="str">
        <f>VLOOKUP(C521,'SNP1.24+CHU192+DER12.23+FD1.24'!$A$2:$C$50000,2, FALSE)</f>
        <v>ARMAÇÃO DE PILAR OU VIGA DE ESTRUTURA CONVENCIONAL DE CONCRETO ARMADO UTILIZANDO AÇO CA-50 DE 12,5 MM - MONTAGEM. AF_06/2022</v>
      </c>
      <c r="C521" s="38" t="s">
        <v>3227</v>
      </c>
      <c r="D521" s="623" t="str">
        <f>VLOOKUP(C521,'SNP1.24+CHU192+DER12.23+FD1.24'!$A$2:$D$50000,3, FALSE)</f>
        <v>KG</v>
      </c>
      <c r="E521" s="624">
        <f>'[2]DETALHAMENTO AÇO (2)'!$L18</f>
        <v>794</v>
      </c>
      <c r="F521" s="625" t="str">
        <f>VLOOKUP(C521,'SNP1.24+CHU192+DER12.23+FD1.24'!$A$2:$D$50000,4, FALSE)</f>
        <v>8,97</v>
      </c>
      <c r="G521" s="424">
        <f t="shared" si="112"/>
        <v>7122.18</v>
      </c>
      <c r="H521" s="425" t="e">
        <f t="shared" si="113"/>
        <v>#REF!</v>
      </c>
      <c r="I521" s="426" t="e">
        <f t="shared" si="114"/>
        <v>#REF!</v>
      </c>
      <c r="J521" s="626" t="e">
        <f t="shared" si="115"/>
        <v>#REF!</v>
      </c>
      <c r="K521" s="603"/>
      <c r="L521" s="643" t="s">
        <v>18513</v>
      </c>
      <c r="M521" s="632"/>
      <c r="N521" s="22"/>
    </row>
    <row r="522" spans="1:22" s="39" customFormat="1" ht="36" outlineLevel="2" x14ac:dyDescent="0.25">
      <c r="A522" s="317" t="s">
        <v>54609</v>
      </c>
      <c r="B522" s="422" t="str">
        <f>VLOOKUP(C522,'SNP1.24+CHU192+DER12.23+FD1.24'!$A$2:$C$50000,2, FALSE)</f>
        <v>ARMAÇÃO DE PILAR OU VIGA DE ESTRUTURA CONVENCIONAL DE CONCRETO ARMADO UTILIZANDO AÇO CA-50 DE 16,0 MM - MONTAGEM. AF_06/2022</v>
      </c>
      <c r="C522" s="38" t="s">
        <v>3228</v>
      </c>
      <c r="D522" s="623" t="str">
        <f>VLOOKUP(C522,'SNP1.24+CHU192+DER12.23+FD1.24'!$A$2:$D$50000,3, FALSE)</f>
        <v>KG</v>
      </c>
      <c r="E522" s="624">
        <f>'[2]DETALHAMENTO AÇO (2)'!$L19</f>
        <v>18577</v>
      </c>
      <c r="F522" s="625" t="str">
        <f>VLOOKUP(C522,'SNP1.24+CHU192+DER12.23+FD1.24'!$A$2:$D$50000,4, FALSE)</f>
        <v>8,64</v>
      </c>
      <c r="G522" s="424">
        <f t="shared" si="112"/>
        <v>160505.28</v>
      </c>
      <c r="H522" s="425" t="e">
        <f t="shared" si="113"/>
        <v>#REF!</v>
      </c>
      <c r="I522" s="426" t="e">
        <f t="shared" si="114"/>
        <v>#REF!</v>
      </c>
      <c r="J522" s="626" t="e">
        <f t="shared" si="115"/>
        <v>#REF!</v>
      </c>
      <c r="K522" s="603"/>
      <c r="L522" s="643" t="s">
        <v>18513</v>
      </c>
      <c r="M522" s="632"/>
      <c r="N522" s="22"/>
    </row>
    <row r="523" spans="1:22" s="39" customFormat="1" ht="49.15" customHeight="1" outlineLevel="2" x14ac:dyDescent="0.25">
      <c r="A523" s="317" t="s">
        <v>54610</v>
      </c>
      <c r="B523" s="422" t="str">
        <f>VLOOKUP(C523,'SNP1.24+CHU192+DER12.23+FD1.24'!$A$2:$C$50000,2, FALSE)</f>
        <v xml:space="preserve">CONCRETO USINADO BOMBEAVEL, CLASSE DE RESISTENCIA C40, BRITA 0 E 1, SLUMP = 100 +/- 20 MM, COM BOMBEAMENTO (DISPONIBILIZACAO DE BOMBA), SEM O LANCAMENTO (NBR 8953)                                                                                                                                                                                                                                                                                                                                       </v>
      </c>
      <c r="C523" s="38">
        <v>34479</v>
      </c>
      <c r="D523" s="623" t="str">
        <f>VLOOKUP(C523,'SNP1.24+CHU192+DER12.23+FD1.24'!$A$2:$D$50000,3, FALSE)</f>
        <v xml:space="preserve">M3    </v>
      </c>
      <c r="E523" s="624">
        <f>[2]DETALHADO!$G$203</f>
        <v>442.08</v>
      </c>
      <c r="F523" s="625" t="str">
        <f>VLOOKUP(C523,'SNP1.24+CHU192+DER12.23+FD1.24'!$A$2:$D$50000,4, FALSE)</f>
        <v>529,25</v>
      </c>
      <c r="G523" s="424">
        <f t="shared" si="112"/>
        <v>233970.84</v>
      </c>
      <c r="H523" s="425" t="e">
        <f t="shared" si="113"/>
        <v>#REF!</v>
      </c>
      <c r="I523" s="426" t="e">
        <f t="shared" si="114"/>
        <v>#REF!</v>
      </c>
      <c r="J523" s="626" t="e">
        <f t="shared" si="115"/>
        <v>#REF!</v>
      </c>
      <c r="K523" s="603"/>
      <c r="L523" s="643" t="s">
        <v>18501</v>
      </c>
      <c r="M523" s="632"/>
      <c r="N523" s="22"/>
    </row>
    <row r="524" spans="1:22" s="39" customFormat="1" ht="45" customHeight="1" outlineLevel="2" x14ac:dyDescent="0.25">
      <c r="A524" s="317" t="s">
        <v>54611</v>
      </c>
      <c r="B524" s="422" t="str">
        <f>VLOOKUP(C524,'SNP1.24+CHU192+DER12.23+FD1.24'!$A$2:$C$50000,2, FALSE)</f>
        <v>LANÇAMENTO COM USO DE BOMBA, ADENSAMENTO E ACABAMENTO DE CONCRETO EM ESTRUTURAS. AF_02/2022</v>
      </c>
      <c r="C524" s="38" t="s">
        <v>12933</v>
      </c>
      <c r="D524" s="623" t="str">
        <f>VLOOKUP(C524,'SNP1.24+CHU192+DER12.23+FD1.24'!$A$2:$D$50000,3, FALSE)</f>
        <v>M3</v>
      </c>
      <c r="E524" s="624">
        <f>E523</f>
        <v>442.08</v>
      </c>
      <c r="F524" s="625" t="str">
        <f>VLOOKUP(C524,'SNP1.24+CHU192+DER12.23+FD1.24'!$A$2:$D$50000,4, FALSE)</f>
        <v>47,37</v>
      </c>
      <c r="G524" s="424">
        <f t="shared" si="112"/>
        <v>20941.330000000002</v>
      </c>
      <c r="H524" s="425" t="e">
        <f t="shared" si="113"/>
        <v>#REF!</v>
      </c>
      <c r="I524" s="426" t="e">
        <f t="shared" si="114"/>
        <v>#REF!</v>
      </c>
      <c r="J524" s="626" t="e">
        <f t="shared" si="115"/>
        <v>#REF!</v>
      </c>
      <c r="K524" s="603"/>
      <c r="L524" s="643" t="s">
        <v>18514</v>
      </c>
      <c r="M524" s="632"/>
      <c r="N524" s="22"/>
    </row>
    <row r="525" spans="1:22" s="40" customFormat="1" ht="12.75" outlineLevel="1" thickBot="1" x14ac:dyDescent="0.25">
      <c r="A525" s="318"/>
      <c r="B525" s="10" t="s">
        <v>9</v>
      </c>
      <c r="C525" s="11"/>
      <c r="D525" s="12"/>
      <c r="E525" s="13"/>
      <c r="F525" s="13"/>
      <c r="G525" s="147">
        <f>SUM(G496:G500)</f>
        <v>450918.34</v>
      </c>
      <c r="H525" s="148"/>
      <c r="I525" s="149"/>
      <c r="J525" s="150" t="e">
        <f>SUM(J496:J500)</f>
        <v>#REF!</v>
      </c>
      <c r="K525" s="185"/>
      <c r="L525" s="209"/>
      <c r="M525" s="204"/>
      <c r="N525" s="16"/>
      <c r="O525" s="39"/>
      <c r="P525" s="39"/>
      <c r="Q525" s="39"/>
      <c r="R525" s="39"/>
      <c r="S525" s="39"/>
      <c r="T525" s="39"/>
      <c r="U525" s="39"/>
      <c r="V525" s="39"/>
    </row>
    <row r="526" spans="1:22" s="34" customFormat="1" ht="14.45" customHeight="1" outlineLevel="1" x14ac:dyDescent="0.25">
      <c r="A526" s="319" t="s">
        <v>54612</v>
      </c>
      <c r="B526" s="627" t="s">
        <v>29416</v>
      </c>
      <c r="C526" s="628"/>
      <c r="D526" s="629"/>
      <c r="E526" s="146"/>
      <c r="F526" s="146"/>
      <c r="G526" s="5"/>
      <c r="H526" s="5"/>
      <c r="I526" s="5"/>
      <c r="J526" s="17"/>
      <c r="K526" s="145"/>
      <c r="L526" s="210"/>
      <c r="M526" s="111"/>
      <c r="N526" s="6"/>
      <c r="O526" s="39"/>
      <c r="P526" s="39"/>
      <c r="Q526" s="39"/>
      <c r="R526" s="39"/>
      <c r="S526" s="39"/>
      <c r="T526" s="39"/>
      <c r="U526" s="39"/>
      <c r="V526" s="39"/>
    </row>
    <row r="527" spans="1:22" s="39" customFormat="1" ht="39" customHeight="1" outlineLevel="2" x14ac:dyDescent="0.25">
      <c r="A527" s="317" t="s">
        <v>54613</v>
      </c>
      <c r="B527" s="422" t="str">
        <f>VLOOKUP(C527,'SNP1.24+CHU192+DER12.23+FD1.24'!$A$2:$C$50000,2, FALSE)</f>
        <v>FABRICAÇÃO, MONTAGEM E DESMONTAGEM DE FÔRMA PARA SAPATA, EM CHAPA DE MADEIRA COMPENSADA RESINADA, E=17 MM, 2 UTILIZAÇÕES. AF_01/2024</v>
      </c>
      <c r="C527" s="38" t="s">
        <v>3200</v>
      </c>
      <c r="D527" s="623" t="str">
        <f>VLOOKUP(C527,'SNP1.24+CHU192+DER12.23+FD1.24'!$A$2:$D$50000,3, FALSE)</f>
        <v>M2</v>
      </c>
      <c r="E527" s="624">
        <f>[2]DETALHADO!$G$219</f>
        <v>771.49755670384332</v>
      </c>
      <c r="F527" s="625" t="str">
        <f>VLOOKUP(C527,'SNP1.24+CHU192+DER12.23+FD1.24'!$A$2:$D$50000,4, FALSE)</f>
        <v>241,23</v>
      </c>
      <c r="G527" s="424">
        <f>ROUND(E527*F527,2)</f>
        <v>186108.36</v>
      </c>
      <c r="H527" s="425" t="e">
        <f>IF(K527="",$G$10,$G$9)</f>
        <v>#REF!</v>
      </c>
      <c r="I527" s="426" t="e">
        <f>ROUND(F527*H527+F527,2)</f>
        <v>#REF!</v>
      </c>
      <c r="J527" s="626" t="e">
        <f>ROUND(E527*I527,2)</f>
        <v>#REF!</v>
      </c>
      <c r="K527" s="603"/>
      <c r="L527" s="643" t="s">
        <v>18501</v>
      </c>
      <c r="M527" s="632"/>
      <c r="N527" s="22"/>
    </row>
    <row r="528" spans="1:22" s="39" customFormat="1" ht="39" customHeight="1" outlineLevel="2" x14ac:dyDescent="0.25">
      <c r="A528" s="317" t="s">
        <v>54614</v>
      </c>
      <c r="B528" s="422" t="str">
        <f>VLOOKUP(C528,'SNP1.24+CHU192+DER12.23+FD1.24'!$A$2:$C$50000,2, FALSE)</f>
        <v>FABRICAÇÃO, MONTAGEM E DESMONTAGEM DE FÔRMA PARA SAPATA, EM MADEIRA SERRADA, E=25 MM, 4 UTILIZAÇÕES. AF_01/2024</v>
      </c>
      <c r="C528" s="38" t="s">
        <v>3197</v>
      </c>
      <c r="D528" s="623" t="str">
        <f>VLOOKUP(C528,'SNP1.24+CHU192+DER12.23+FD1.24'!$A$2:$D$50000,3, FALSE)</f>
        <v>M2</v>
      </c>
      <c r="E528" s="624">
        <f>[2]DETALHADO!$G$220</f>
        <v>1212.9544483444313</v>
      </c>
      <c r="F528" s="625" t="str">
        <f>VLOOKUP(C528,'SNP1.24+CHU192+DER12.23+FD1.24'!$A$2:$D$50000,4, FALSE)</f>
        <v>134,81</v>
      </c>
      <c r="G528" s="424">
        <f>ROUND(E528*F528,2)</f>
        <v>163518.39000000001</v>
      </c>
      <c r="H528" s="425" t="e">
        <f>IF(K528="",$G$10,$G$9)</f>
        <v>#REF!</v>
      </c>
      <c r="I528" s="426" t="e">
        <f>ROUND(F528*H528+F528,2)</f>
        <v>#REF!</v>
      </c>
      <c r="J528" s="626" t="e">
        <f>ROUND(E528*I528,2)</f>
        <v>#REF!</v>
      </c>
      <c r="K528" s="603"/>
      <c r="L528" s="643" t="s">
        <v>18501</v>
      </c>
      <c r="M528" s="632"/>
      <c r="N528" s="22"/>
    </row>
    <row r="529" spans="1:22" s="39" customFormat="1" ht="40.15" customHeight="1" outlineLevel="2" x14ac:dyDescent="0.25">
      <c r="A529" s="317" t="s">
        <v>54615</v>
      </c>
      <c r="B529" s="422" t="str">
        <f>VLOOKUP(C529,'SNP1.24+CHU192+DER12.23+FD1.24'!$A$2:$C$50000,2, FALSE)</f>
        <v>ARMAÇÃO DE PILAR OU VIGA DE ESTRUTURA CONVENCIONAL DE CONCRETO ARMADO UTILIZANDO AÇO CA-50 DE 6,3 MM - MONTAGEM. AF_06/2022</v>
      </c>
      <c r="C529" s="38" t="s">
        <v>3224</v>
      </c>
      <c r="D529" s="623" t="str">
        <f>VLOOKUP(C529,'SNP1.24+CHU192+DER12.23+FD1.24'!$A$2:$D$50000,3, FALSE)</f>
        <v>KG</v>
      </c>
      <c r="E529" s="624">
        <f>'[2]DETALHAMENTO AÇO (2)'!$L24</f>
        <v>656</v>
      </c>
      <c r="F529" s="625" t="str">
        <f>VLOOKUP(C529,'SNP1.24+CHU192+DER12.23+FD1.24'!$A$2:$D$50000,4, FALSE)</f>
        <v>13,04</v>
      </c>
      <c r="G529" s="424">
        <f>ROUND(E529*F529,2)</f>
        <v>8554.24</v>
      </c>
      <c r="H529" s="425" t="e">
        <f>IF(K529="",$G$10,$G$9)</f>
        <v>#REF!</v>
      </c>
      <c r="I529" s="426" t="e">
        <f>ROUND(F529*H529+F529,2)</f>
        <v>#REF!</v>
      </c>
      <c r="J529" s="626" t="e">
        <f>ROUND(E529*I529,2)</f>
        <v>#REF!</v>
      </c>
      <c r="K529" s="603"/>
      <c r="L529" s="643" t="s">
        <v>18513</v>
      </c>
      <c r="M529" s="632"/>
      <c r="N529" s="22"/>
    </row>
    <row r="530" spans="1:22" s="39" customFormat="1" ht="36" outlineLevel="2" x14ac:dyDescent="0.25">
      <c r="A530" s="317" t="s">
        <v>54616</v>
      </c>
      <c r="B530" s="422" t="str">
        <f>VLOOKUP(C530,'SNP1.24+CHU192+DER12.23+FD1.24'!$A$2:$C$50000,2, FALSE)</f>
        <v>ARMAÇÃO DE PILAR OU VIGA DE ESTRUTURA CONVENCIONAL DE CONCRETO ARMADO UTILIZANDO AÇO CA-50 DE 8,0 MM - MONTAGEM. AF_06/2022</v>
      </c>
      <c r="C530" s="38" t="s">
        <v>3225</v>
      </c>
      <c r="D530" s="623" t="str">
        <f>VLOOKUP(C530,'SNP1.24+CHU192+DER12.23+FD1.24'!$A$2:$D$50000,3, FALSE)</f>
        <v>KG</v>
      </c>
      <c r="E530" s="624">
        <f>'[2]DETALHAMENTO AÇO (2)'!$L25</f>
        <v>6724</v>
      </c>
      <c r="F530" s="625" t="str">
        <f>VLOOKUP(C530,'SNP1.24+CHU192+DER12.23+FD1.24'!$A$2:$D$50000,4, FALSE)</f>
        <v>12,11</v>
      </c>
      <c r="G530" s="424">
        <f>ROUND(E530*F530,2)</f>
        <v>81427.64</v>
      </c>
      <c r="H530" s="425" t="e">
        <f>IF(K530="",$G$10,$G$9)</f>
        <v>#REF!</v>
      </c>
      <c r="I530" s="426" t="e">
        <f>ROUND(F530*H530+F530,2)</f>
        <v>#REF!</v>
      </c>
      <c r="J530" s="626" t="e">
        <f>ROUND(E530*I530,2)</f>
        <v>#REF!</v>
      </c>
      <c r="K530" s="603"/>
      <c r="L530" s="643" t="s">
        <v>18513</v>
      </c>
      <c r="M530" s="632"/>
      <c r="N530" s="22"/>
    </row>
    <row r="531" spans="1:22" s="39" customFormat="1" ht="40.15" customHeight="1" outlineLevel="2" x14ac:dyDescent="0.25">
      <c r="A531" s="317" t="s">
        <v>54617</v>
      </c>
      <c r="B531" s="422" t="str">
        <f>VLOOKUP(C531,'SNP1.24+CHU192+DER12.23+FD1.24'!$A$2:$C$50000,2, FALSE)</f>
        <v>ARMAÇÃO DE PILAR OU VIGA DE ESTRUTURA CONVENCIONAL DE CONCRETO ARMADO UTILIZANDO AÇO CA-50 DE 10,0 MM - MONTAGEM. AF_06/2022</v>
      </c>
      <c r="C531" s="38" t="s">
        <v>3226</v>
      </c>
      <c r="D531" s="623" t="str">
        <f>VLOOKUP(C531,'SNP1.24+CHU192+DER12.23+FD1.24'!$A$2:$D$50000,3, FALSE)</f>
        <v>KG</v>
      </c>
      <c r="E531" s="624">
        <f>'[2]DETALHAMENTO AÇO (2)'!$L26</f>
        <v>328</v>
      </c>
      <c r="F531" s="625" t="str">
        <f>VLOOKUP(C531,'SNP1.24+CHU192+DER12.23+FD1.24'!$A$2:$D$50000,4, FALSE)</f>
        <v>10,72</v>
      </c>
      <c r="G531" s="424">
        <f t="shared" ref="G531:G536" si="116">ROUND(E531*F531,2)</f>
        <v>3516.16</v>
      </c>
      <c r="H531" s="425" t="e">
        <f t="shared" ref="H531:H536" si="117">IF(K531="",$G$10,$G$9)</f>
        <v>#REF!</v>
      </c>
      <c r="I531" s="426" t="e">
        <f t="shared" ref="I531:I536" si="118">ROUND(F531*H531+F531,2)</f>
        <v>#REF!</v>
      </c>
      <c r="J531" s="626" t="e">
        <f t="shared" ref="J531:J536" si="119">ROUND(E531*I531,2)</f>
        <v>#REF!</v>
      </c>
      <c r="K531" s="603"/>
      <c r="L531" s="643" t="s">
        <v>18513</v>
      </c>
      <c r="M531" s="632"/>
      <c r="N531" s="22"/>
    </row>
    <row r="532" spans="1:22" s="39" customFormat="1" ht="36" outlineLevel="2" x14ac:dyDescent="0.25">
      <c r="A532" s="317" t="s">
        <v>54618</v>
      </c>
      <c r="B532" s="422" t="str">
        <f>VLOOKUP(C532,'SNP1.24+CHU192+DER12.23+FD1.24'!$A$2:$C$50000,2, FALSE)</f>
        <v>ARMAÇÃO DE PILAR OU VIGA DE ESTRUTURA CONVENCIONAL DE CONCRETO ARMADO UTILIZANDO AÇO CA-50 DE 12,5 MM - MONTAGEM. AF_06/2022</v>
      </c>
      <c r="C532" s="38" t="s">
        <v>3227</v>
      </c>
      <c r="D532" s="623" t="str">
        <f>VLOOKUP(C532,'SNP1.24+CHU192+DER12.23+FD1.24'!$A$2:$D$50000,3, FALSE)</f>
        <v>KG</v>
      </c>
      <c r="E532" s="624">
        <f>'[2]DETALHAMENTO AÇO (2)'!$L27</f>
        <v>0</v>
      </c>
      <c r="F532" s="625" t="str">
        <f>VLOOKUP(C532,'SNP1.24+CHU192+DER12.23+FD1.24'!$A$2:$D$50000,4, FALSE)</f>
        <v>8,97</v>
      </c>
      <c r="G532" s="424">
        <f t="shared" si="116"/>
        <v>0</v>
      </c>
      <c r="H532" s="425" t="e">
        <f t="shared" si="117"/>
        <v>#REF!</v>
      </c>
      <c r="I532" s="426" t="e">
        <f t="shared" si="118"/>
        <v>#REF!</v>
      </c>
      <c r="J532" s="626" t="e">
        <f t="shared" si="119"/>
        <v>#REF!</v>
      </c>
      <c r="K532" s="603"/>
      <c r="L532" s="643" t="s">
        <v>18513</v>
      </c>
      <c r="M532" s="632"/>
      <c r="N532" s="22"/>
    </row>
    <row r="533" spans="1:22" s="39" customFormat="1" ht="36" outlineLevel="2" x14ac:dyDescent="0.25">
      <c r="A533" s="317" t="s">
        <v>54619</v>
      </c>
      <c r="B533" s="422" t="str">
        <f>VLOOKUP(C533,'SNP1.24+CHU192+DER12.23+FD1.24'!$A$2:$C$50000,2, FALSE)</f>
        <v>ARMAÇÃO DE PILAR OU VIGA DE ESTRUTURA CONVENCIONAL DE CONCRETO ARMADO UTILIZANDO AÇO CA-50 DE 16,0 MM - MONTAGEM. AF_06/2022</v>
      </c>
      <c r="C533" s="38" t="s">
        <v>3228</v>
      </c>
      <c r="D533" s="623" t="str">
        <f>VLOOKUP(C533,'SNP1.24+CHU192+DER12.23+FD1.24'!$A$2:$D$50000,3, FALSE)</f>
        <v>KG</v>
      </c>
      <c r="E533" s="624">
        <f>'[2]DETALHAMENTO AÇO (2)'!$L28</f>
        <v>15088</v>
      </c>
      <c r="F533" s="625" t="str">
        <f>VLOOKUP(C533,'SNP1.24+CHU192+DER12.23+FD1.24'!$A$2:$D$50000,4, FALSE)</f>
        <v>8,64</v>
      </c>
      <c r="G533" s="424">
        <f t="shared" si="116"/>
        <v>130360.32000000001</v>
      </c>
      <c r="H533" s="425" t="e">
        <f t="shared" si="117"/>
        <v>#REF!</v>
      </c>
      <c r="I533" s="426" t="e">
        <f t="shared" si="118"/>
        <v>#REF!</v>
      </c>
      <c r="J533" s="626" t="e">
        <f t="shared" si="119"/>
        <v>#REF!</v>
      </c>
      <c r="K533" s="603"/>
      <c r="L533" s="643" t="s">
        <v>18513</v>
      </c>
      <c r="M533" s="632"/>
      <c r="N533" s="22"/>
    </row>
    <row r="534" spans="1:22" s="39" customFormat="1" ht="49.15" customHeight="1" outlineLevel="2" x14ac:dyDescent="0.25">
      <c r="A534" s="317" t="s">
        <v>54620</v>
      </c>
      <c r="B534" s="422" t="str">
        <f>VLOOKUP(C534,'SNP1.24+CHU192+DER12.23+FD1.24'!$A$2:$C$50000,2, FALSE)</f>
        <v xml:space="preserve">CONCRETO USINADO BOMBEAVEL, CLASSE DE RESISTENCIA C40, BRITA 0 E 1, SLUMP = 100 +/- 20 MM, COM BOMBEAMENTO (DISPONIBILIZACAO DE BOMBA), SEM O LANCAMENTO (NBR 8953)                                                                                                                                                                                                                                                                                                                                       </v>
      </c>
      <c r="C534" s="38">
        <v>34479</v>
      </c>
      <c r="D534" s="623" t="str">
        <f>VLOOKUP(C534,'SNP1.24+CHU192+DER12.23+FD1.24'!$A$2:$D$50000,3, FALSE)</f>
        <v xml:space="preserve">M3    </v>
      </c>
      <c r="E534" s="624">
        <f>[2]DETALHADO!$G$218</f>
        <v>280.93200000000002</v>
      </c>
      <c r="F534" s="625" t="str">
        <f>VLOOKUP(C534,'SNP1.24+CHU192+DER12.23+FD1.24'!$A$2:$D$50000,4, FALSE)</f>
        <v>529,25</v>
      </c>
      <c r="G534" s="424">
        <f t="shared" si="116"/>
        <v>148683.26</v>
      </c>
      <c r="H534" s="425" t="e">
        <f t="shared" si="117"/>
        <v>#REF!</v>
      </c>
      <c r="I534" s="426" t="e">
        <f t="shared" si="118"/>
        <v>#REF!</v>
      </c>
      <c r="J534" s="626" t="e">
        <f t="shared" si="119"/>
        <v>#REF!</v>
      </c>
      <c r="K534" s="603"/>
      <c r="L534" s="643" t="s">
        <v>18501</v>
      </c>
      <c r="M534" s="632"/>
      <c r="N534" s="22"/>
    </row>
    <row r="535" spans="1:22" s="39" customFormat="1" ht="54" customHeight="1" outlineLevel="2" x14ac:dyDescent="0.25">
      <c r="A535" s="317" t="s">
        <v>54621</v>
      </c>
      <c r="B535" s="422" t="str">
        <f>VLOOKUP(C535,'SNP1.24+CHU192+DER12.23+FD1.24'!$A$2:$C$50000,2, FALSE)</f>
        <v>GUINDASTE HIDRÁULICO AUTOPROPELIDO, COM LANÇA TELESCÓPICA 28,80 M, CAPACIDADE MÁXIMA 30 T, POTÊNCIA 97 KW, TRAÇÃO 4 X 4 - MATERIAIS NA OPERAÇÃO. AF_11/2014</v>
      </c>
      <c r="C535" s="38" t="s">
        <v>2290</v>
      </c>
      <c r="D535" s="623" t="str">
        <f>VLOOKUP(C535,'SNP1.24+CHU192+DER12.23+FD1.24'!$A$2:$D$50000,3, FALSE)</f>
        <v>H</v>
      </c>
      <c r="E535" s="624">
        <f>[3]Canal!$K$14</f>
        <v>82</v>
      </c>
      <c r="F535" s="625" t="str">
        <f>VLOOKUP(C535,'SNP1.24+CHU192+DER12.23+FD1.24'!$A$2:$D$50000,4, FALSE)</f>
        <v>28,46</v>
      </c>
      <c r="G535" s="424">
        <f t="shared" si="116"/>
        <v>2333.7199999999998</v>
      </c>
      <c r="H535" s="425" t="e">
        <f t="shared" si="117"/>
        <v>#REF!</v>
      </c>
      <c r="I535" s="426" t="e">
        <f t="shared" si="118"/>
        <v>#REF!</v>
      </c>
      <c r="J535" s="626" t="e">
        <f t="shared" si="119"/>
        <v>#REF!</v>
      </c>
      <c r="K535" s="603"/>
      <c r="L535" s="643" t="s">
        <v>29444</v>
      </c>
      <c r="M535" s="632"/>
      <c r="N535" s="22"/>
    </row>
    <row r="536" spans="1:22" s="39" customFormat="1" ht="36" customHeight="1" outlineLevel="2" x14ac:dyDescent="0.25">
      <c r="A536" s="317" t="s">
        <v>54622</v>
      </c>
      <c r="B536" s="422" t="str">
        <f>VLOOKUP(C536,'SNP1.24+CHU192+DER12.23+FD1.24'!$A$2:$C$50000,2, FALSE)</f>
        <v>OPERADOR DE GUINDASTE COM ENCARGOS COMPLEMENTARES</v>
      </c>
      <c r="C536" s="38" t="s">
        <v>6121</v>
      </c>
      <c r="D536" s="623" t="str">
        <f>VLOOKUP(C536,'SNP1.24+CHU192+DER12.23+FD1.24'!$A$2:$D$50000,3, FALSE)</f>
        <v>H</v>
      </c>
      <c r="E536" s="624">
        <f>E535</f>
        <v>82</v>
      </c>
      <c r="F536" s="625" t="str">
        <f>VLOOKUP(C536,'SNP1.24+CHU192+DER12.23+FD1.24'!$A$2:$D$50000,4, FALSE)</f>
        <v>25,86</v>
      </c>
      <c r="G536" s="424">
        <f t="shared" si="116"/>
        <v>2120.52</v>
      </c>
      <c r="H536" s="425" t="e">
        <f t="shared" si="117"/>
        <v>#REF!</v>
      </c>
      <c r="I536" s="426" t="e">
        <f t="shared" si="118"/>
        <v>#REF!</v>
      </c>
      <c r="J536" s="626" t="e">
        <f t="shared" si="119"/>
        <v>#REF!</v>
      </c>
      <c r="K536" s="603"/>
      <c r="L536" s="643" t="s">
        <v>29444</v>
      </c>
      <c r="M536" s="632"/>
      <c r="N536" s="22"/>
    </row>
    <row r="537" spans="1:22" s="40" customFormat="1" ht="12.75" outlineLevel="1" thickBot="1" x14ac:dyDescent="0.25">
      <c r="A537" s="318"/>
      <c r="B537" s="10" t="s">
        <v>9</v>
      </c>
      <c r="C537" s="11"/>
      <c r="D537" s="12"/>
      <c r="E537" s="13"/>
      <c r="F537" s="13"/>
      <c r="G537" s="147">
        <f>SUM(G523:G524)</f>
        <v>254912.16999999998</v>
      </c>
      <c r="H537" s="148"/>
      <c r="I537" s="149"/>
      <c r="J537" s="150" t="e">
        <f>SUM(J523:J524)</f>
        <v>#REF!</v>
      </c>
      <c r="K537" s="185"/>
      <c r="L537" s="209"/>
      <c r="M537" s="204"/>
      <c r="N537" s="16"/>
      <c r="O537" s="39"/>
      <c r="P537" s="39"/>
      <c r="Q537" s="39"/>
      <c r="R537" s="39"/>
      <c r="S537" s="39"/>
      <c r="T537" s="39"/>
      <c r="U537" s="39"/>
      <c r="V537" s="39"/>
    </row>
    <row r="538" spans="1:22" s="33" customFormat="1" ht="17.45" customHeight="1" thickBot="1" x14ac:dyDescent="0.3">
      <c r="A538" s="315">
        <v>11</v>
      </c>
      <c r="B538" s="245" t="s">
        <v>29513</v>
      </c>
      <c r="C538" s="29"/>
      <c r="D538" s="2"/>
      <c r="E538" s="462"/>
      <c r="F538" s="2"/>
      <c r="G538" s="30">
        <f>G575+G1576+G1580</f>
        <v>366635.41</v>
      </c>
      <c r="H538" s="2"/>
      <c r="I538" s="2"/>
      <c r="J538" s="31" t="e">
        <f>J575+J1576+J1580</f>
        <v>#REF!</v>
      </c>
      <c r="K538" s="186"/>
      <c r="L538" s="15"/>
      <c r="M538" s="23"/>
      <c r="N538" s="15"/>
      <c r="O538" s="39"/>
      <c r="P538" s="39"/>
      <c r="Q538" s="39"/>
      <c r="R538" s="39"/>
      <c r="S538" s="39"/>
      <c r="T538" s="39"/>
      <c r="U538" s="39"/>
      <c r="V538" s="39"/>
    </row>
    <row r="539" spans="1:22" s="34" customFormat="1" outlineLevel="1" x14ac:dyDescent="0.25">
      <c r="A539" s="319" t="s">
        <v>18648</v>
      </c>
      <c r="B539" s="627" t="s">
        <v>18502</v>
      </c>
      <c r="C539" s="628"/>
      <c r="D539" s="629"/>
      <c r="E539" s="146"/>
      <c r="F539" s="146"/>
      <c r="G539" s="5"/>
      <c r="H539" s="5"/>
      <c r="I539" s="5"/>
      <c r="J539" s="17"/>
      <c r="K539" s="145"/>
      <c r="L539" s="210"/>
      <c r="M539" s="111"/>
      <c r="N539" s="6"/>
      <c r="O539" s="39"/>
      <c r="P539" s="39"/>
      <c r="Q539" s="39"/>
      <c r="R539" s="39"/>
      <c r="S539" s="39"/>
      <c r="T539" s="39"/>
      <c r="U539" s="39"/>
      <c r="V539" s="39"/>
    </row>
    <row r="540" spans="1:22" s="39" customFormat="1" ht="42" customHeight="1" outlineLevel="2" x14ac:dyDescent="0.25">
      <c r="A540" s="317" t="s">
        <v>18649</v>
      </c>
      <c r="B540" s="422" t="str">
        <f>VLOOKUP(C540,'SNP1.24+CHU192+DER12.23+FD1.24'!$A$2:$C$50000,2, FALSE)</f>
        <v>DEMOLIÇÃO DE LAJES, EM CONCRETO ARMADO, DE FORMA MECANIZADA COM MARTELETE, SEM REAPROVEITAMENTO. AF_09/2023</v>
      </c>
      <c r="C540" s="38" t="s">
        <v>5956</v>
      </c>
      <c r="D540" s="623" t="str">
        <f>VLOOKUP(C540,'SNP1.24+CHU192+DER12.23+FD1.24'!$A$2:$D$50000,3, FALSE)</f>
        <v>M3</v>
      </c>
      <c r="E540" s="624">
        <f>[2]DETALHADO!$G$237</f>
        <v>927.45299999999975</v>
      </c>
      <c r="F540" s="625" t="str">
        <f>VLOOKUP(C540,'SNP1.24+CHU192+DER12.23+FD1.24'!$A$2:$D$50000,4, FALSE)</f>
        <v>90,11</v>
      </c>
      <c r="G540" s="424">
        <f>ROUND(E540*F540,2)</f>
        <v>83572.789999999994</v>
      </c>
      <c r="H540" s="425" t="e">
        <f>IF(K540="",$G$10,$G$9)</f>
        <v>#REF!</v>
      </c>
      <c r="I540" s="426" t="e">
        <f>ROUND(F540*H540+F540,2)</f>
        <v>#REF!</v>
      </c>
      <c r="J540" s="626" t="e">
        <f>ROUND(E540*I540,2)</f>
        <v>#REF!</v>
      </c>
      <c r="K540" s="603"/>
      <c r="L540" s="643" t="s">
        <v>29437</v>
      </c>
      <c r="M540" s="632"/>
      <c r="N540" s="22"/>
    </row>
    <row r="541" spans="1:22" s="39" customFormat="1" ht="50.45" customHeight="1" outlineLevel="2" x14ac:dyDescent="0.25">
      <c r="A541" s="317" t="s">
        <v>18650</v>
      </c>
      <c r="B541" s="422" t="str">
        <f>VLOOKUP(C541,'SNP1.24+CHU192+DER12.23+FD1.24'!$A$2:$C$50000,2, FALSE)</f>
        <v>CARGA, MANOBRA E DESCARGA DE ENTULHO EM CAMINHÃO BASCULANTE 10 M³ - CARGA COM ESCAVADEIRA HIDRÁULICA  (CAÇAMBA DE 0,80 M³ / 111 HP) E DESCARGA LIVRE (UNIDADE: M3). AF_07/2020</v>
      </c>
      <c r="C541" s="38" t="s">
        <v>11391</v>
      </c>
      <c r="D541" s="623" t="str">
        <f>VLOOKUP(C541,'SNP1.24+CHU192+DER12.23+FD1.24'!$A$2:$D$50000,3, FALSE)</f>
        <v>M3</v>
      </c>
      <c r="E541" s="624">
        <f>E540*1.25</f>
        <v>1159.3162499999996</v>
      </c>
      <c r="F541" s="625" t="str">
        <f>VLOOKUP(C541,'SNP1.24+CHU192+DER12.23+FD1.24'!$A$2:$D$50000,4, FALSE)</f>
        <v>9,05</v>
      </c>
      <c r="G541" s="424">
        <f>ROUND(E541*F541,2)</f>
        <v>10491.81</v>
      </c>
      <c r="H541" s="425" t="e">
        <f>IF(K541="",$G$10,$G$9)</f>
        <v>#REF!</v>
      </c>
      <c r="I541" s="426" t="e">
        <f>ROUND(F541*H541+F541,2)</f>
        <v>#REF!</v>
      </c>
      <c r="J541" s="626" t="e">
        <f>ROUND(E541*I541,2)</f>
        <v>#REF!</v>
      </c>
      <c r="K541" s="603"/>
      <c r="L541" s="643" t="s">
        <v>18504</v>
      </c>
      <c r="M541" s="632"/>
      <c r="N541" s="22"/>
    </row>
    <row r="542" spans="1:22" s="39" customFormat="1" ht="38.450000000000003" customHeight="1" outlineLevel="2" x14ac:dyDescent="0.25">
      <c r="A542" s="317" t="s">
        <v>18651</v>
      </c>
      <c r="B542" s="422" t="str">
        <f>VLOOKUP(C542,'SNP1.24+CHU192+DER12.23+FD1.24'!$A$2:$C$50000,2, FALSE)</f>
        <v>TRANSPORTE COM CAMINHÃO BASCULANTE DE 10 M³, EM VIA URBANA PAVIMENTADA, DMT ATÉ 30 KM (UNIDADE: M3XKM). AF_07/2020</v>
      </c>
      <c r="C542" s="38" t="s">
        <v>6023</v>
      </c>
      <c r="D542" s="623" t="str">
        <f>VLOOKUP(C542,'SNP1.24+CHU192+DER12.23+FD1.24'!$A$2:$D$50000,3, FALSE)</f>
        <v>M3XKM</v>
      </c>
      <c r="E542" s="624">
        <f>E541*$D$8</f>
        <v>11256.960787499997</v>
      </c>
      <c r="F542" s="625" t="str">
        <f>VLOOKUP(C542,'SNP1.24+CHU192+DER12.23+FD1.24'!$A$2:$D$50000,4, FALSE)</f>
        <v>2,49</v>
      </c>
      <c r="G542" s="424">
        <f>ROUND(E542*F542,2)</f>
        <v>28029.83</v>
      </c>
      <c r="H542" s="425" t="e">
        <f>IF(K542="",$G$10,$G$9)</f>
        <v>#REF!</v>
      </c>
      <c r="I542" s="426" t="e">
        <f>ROUND(F542*H542+F542,2)</f>
        <v>#REF!</v>
      </c>
      <c r="J542" s="626" t="e">
        <f>ROUND(E542*I542,2)</f>
        <v>#REF!</v>
      </c>
      <c r="K542" s="603"/>
      <c r="L542" s="643" t="s">
        <v>29438</v>
      </c>
      <c r="M542" s="632"/>
      <c r="N542" s="22"/>
    </row>
    <row r="543" spans="1:22" s="39" customFormat="1" ht="24" outlineLevel="2" x14ac:dyDescent="0.25">
      <c r="A543" s="317" t="s">
        <v>18652</v>
      </c>
      <c r="B543" s="422" t="str">
        <f>VLOOKUP(C543,'SNP1.24+CHU192+DER12.23+FD1.24'!$A$2:$C$50000,2, FALSE)</f>
        <v>ESPALHAMENTO DE MATERIAL COM TRATOR DE ESTEIRAS. AF_11/2019</v>
      </c>
      <c r="C543" s="38" t="s">
        <v>7366</v>
      </c>
      <c r="D543" s="623" t="str">
        <f>VLOOKUP(C543,'SNP1.24+CHU192+DER12.23+FD1.24'!$A$2:$D$50000,3, FALSE)</f>
        <v>M3</v>
      </c>
      <c r="E543" s="624">
        <f>E541</f>
        <v>1159.3162499999996</v>
      </c>
      <c r="F543" s="625" t="str">
        <f>VLOOKUP(C543,'SNP1.24+CHU192+DER12.23+FD1.24'!$A$2:$D$50000,4, FALSE)</f>
        <v>1,45</v>
      </c>
      <c r="G543" s="424">
        <f>ROUND(E543*F543,2)</f>
        <v>1681.01</v>
      </c>
      <c r="H543" s="425" t="e">
        <f>IF(K543="",$G$10,$G$9)</f>
        <v>#REF!</v>
      </c>
      <c r="I543" s="426" t="e">
        <f>ROUND(F543*H543+F543,2)</f>
        <v>#REF!</v>
      </c>
      <c r="J543" s="626" t="e">
        <f>ROUND(E543*I543,2)</f>
        <v>#REF!</v>
      </c>
      <c r="K543" s="603"/>
      <c r="L543" s="643" t="s">
        <v>11833</v>
      </c>
      <c r="M543" s="632"/>
      <c r="N543" s="22"/>
    </row>
    <row r="544" spans="1:22" s="40" customFormat="1" ht="12.75" outlineLevel="1" thickBot="1" x14ac:dyDescent="0.25">
      <c r="A544" s="318"/>
      <c r="B544" s="10" t="s">
        <v>9</v>
      </c>
      <c r="C544" s="11"/>
      <c r="D544" s="12"/>
      <c r="E544" s="13"/>
      <c r="F544" s="13"/>
      <c r="G544" s="147">
        <f>SUM(G540:G543)</f>
        <v>123775.43999999999</v>
      </c>
      <c r="H544" s="148"/>
      <c r="I544" s="149"/>
      <c r="J544" s="150" t="e">
        <f>SUM(J540:J543)</f>
        <v>#REF!</v>
      </c>
      <c r="K544" s="185"/>
      <c r="L544" s="209"/>
      <c r="M544" s="204"/>
      <c r="N544" s="16"/>
      <c r="O544" s="39"/>
      <c r="P544" s="39"/>
      <c r="Q544" s="39"/>
      <c r="R544" s="39"/>
      <c r="S544" s="39"/>
      <c r="T544" s="39"/>
      <c r="U544" s="39"/>
      <c r="V544" s="39"/>
    </row>
    <row r="545" spans="1:22" s="34" customFormat="1" ht="14.45" customHeight="1" outlineLevel="1" x14ac:dyDescent="0.25">
      <c r="A545" s="319" t="s">
        <v>18653</v>
      </c>
      <c r="B545" s="627" t="s">
        <v>29414</v>
      </c>
      <c r="C545" s="628"/>
      <c r="D545" s="629"/>
      <c r="E545" s="146"/>
      <c r="F545" s="146"/>
      <c r="G545" s="5"/>
      <c r="H545" s="5"/>
      <c r="I545" s="5"/>
      <c r="J545" s="17"/>
      <c r="K545" s="145"/>
      <c r="L545" s="210"/>
      <c r="M545" s="111"/>
      <c r="N545" s="6"/>
      <c r="O545" s="39"/>
      <c r="P545" s="39"/>
      <c r="Q545" s="39"/>
      <c r="R545" s="39"/>
      <c r="S545" s="39"/>
      <c r="T545" s="39"/>
      <c r="U545" s="39"/>
      <c r="V545" s="39"/>
    </row>
    <row r="546" spans="1:22" s="39" customFormat="1" ht="60" outlineLevel="2" x14ac:dyDescent="0.25">
      <c r="A546" s="317" t="s">
        <v>18654</v>
      </c>
      <c r="B546" s="422" t="str">
        <f>VLOOKUP(C546,'SNP1.24+CHU192+DER12.23+FD1.24'!$A$2:$C$50000,2, FALSE)</f>
        <v>ESCAVAÇÃO MECANIZADA DE VALA COM PROF. ATÉ 1,5 M (MÉDIA MONTANTE E JUSANTE/UMA COMPOSIÇÃO POR TRECHO), ESCAVADEIRA (0,8 M3), LARG. DE 1,5 M A 2,5 M, EM SOLO DE 2A CATEGORIA, EM LOCAIS COM ALTO NÍVEL DE INTERFERÊNCIA. AF_02/2021</v>
      </c>
      <c r="C546" s="38" t="s">
        <v>10825</v>
      </c>
      <c r="D546" s="623" t="str">
        <f>VLOOKUP(C546,'SNP1.24+CHU192+DER12.23+FD1.24'!$A$2:$D$50000,3, FALSE)</f>
        <v>M3</v>
      </c>
      <c r="E546" s="624">
        <f>[2]DETALHADO!$G$230</f>
        <v>7622.4660000000013</v>
      </c>
      <c r="F546" s="625" t="str">
        <f>VLOOKUP(C546,'SNP1.24+CHU192+DER12.23+FD1.24'!$A$2:$D$50000,4, FALSE)</f>
        <v>14,60</v>
      </c>
      <c r="G546" s="424">
        <f>ROUND(E546*F546,2)</f>
        <v>111288</v>
      </c>
      <c r="H546" s="425" t="e">
        <f>IF(K546="",$G$10,$G$9)</f>
        <v>#REF!</v>
      </c>
      <c r="I546" s="426" t="e">
        <f>ROUND(F546*H546+F546,2)</f>
        <v>#REF!</v>
      </c>
      <c r="J546" s="626" t="e">
        <f>ROUND(E546*I546,2)</f>
        <v>#REF!</v>
      </c>
      <c r="K546" s="603"/>
      <c r="L546" s="643" t="s">
        <v>29439</v>
      </c>
      <c r="M546" s="632"/>
      <c r="N546" s="22"/>
    </row>
    <row r="547" spans="1:22" s="39" customFormat="1" ht="37.9" customHeight="1" outlineLevel="2" x14ac:dyDescent="0.25">
      <c r="A547" s="317" t="s">
        <v>18655</v>
      </c>
      <c r="B547" s="422" t="str">
        <f>VLOOKUP(C547,'SNP1.24+CHU192+DER12.23+FD1.24'!$A$2:$C$50000,2, FALSE)</f>
        <v>REATERRO MECANIZADO DE VALA COM MINICARREGADEIRA, COM COMPACTADOR DE SOLOS DE PERCUSSÃO. AF_08/2023</v>
      </c>
      <c r="C547" s="38" t="s">
        <v>18240</v>
      </c>
      <c r="D547" s="623" t="str">
        <f>VLOOKUP(C547,'SNP1.24+CHU192+DER12.23+FD1.24'!$A$2:$D$50000,3, FALSE)</f>
        <v>M3</v>
      </c>
      <c r="E547" s="624">
        <f>[2]DETALHADO!$G$226</f>
        <v>4002.48</v>
      </c>
      <c r="F547" s="625" t="str">
        <f>VLOOKUP(C547,'SNP1.24+CHU192+DER12.23+FD1.24'!$A$2:$D$50000,4, FALSE)</f>
        <v>26,91</v>
      </c>
      <c r="G547" s="424">
        <f>ROUND(E547*F547,2)</f>
        <v>107706.74</v>
      </c>
      <c r="H547" s="425" t="e">
        <f>IF(K547="",$G$10,$G$9)</f>
        <v>#REF!</v>
      </c>
      <c r="I547" s="426" t="e">
        <f>ROUND(F547*H547+F547,2)</f>
        <v>#REF!</v>
      </c>
      <c r="J547" s="626" t="e">
        <f>ROUND(E547*I547,2)</f>
        <v>#REF!</v>
      </c>
      <c r="K547" s="603"/>
      <c r="L547" s="643" t="s">
        <v>18501</v>
      </c>
      <c r="M547" s="632"/>
      <c r="N547" s="22"/>
    </row>
    <row r="548" spans="1:22" s="39" customFormat="1" ht="49.9" customHeight="1" outlineLevel="2" x14ac:dyDescent="0.25">
      <c r="A548" s="317" t="s">
        <v>18656</v>
      </c>
      <c r="B548" s="422" t="str">
        <f>VLOOKUP(C548,'SNP1.24+CHU192+DER12.23+FD1.24'!$A$2:$C$50000,2, FALSE)</f>
        <v>CARGA, MANOBRA E DESCARGA DE SOLOS E MATERIAIS GRANULARES EM CAMINHÃO BASCULANTE 10 M³ - CARGA COM ESCAVADEIRA HIDRÁULICA (CAÇAMBA DE 1,20 M³ / 155 HP) E DESCARGA LIVRE (UNIDADE: M3). AF_07/2020</v>
      </c>
      <c r="C548" s="38" t="s">
        <v>11383</v>
      </c>
      <c r="D548" s="623" t="str">
        <f>VLOOKUP(C548,'SNP1.24+CHU192+DER12.23+FD1.24'!$A$2:$D$50000,3, FALSE)</f>
        <v>M3</v>
      </c>
      <c r="E548" s="624">
        <f>((E546)-E547)*1.25</f>
        <v>4524.9825000000019</v>
      </c>
      <c r="F548" s="625" t="str">
        <f>VLOOKUP(C548,'SNP1.24+CHU192+DER12.23+FD1.24'!$A$2:$D$50000,4, FALSE)</f>
        <v>7,00</v>
      </c>
      <c r="G548" s="424">
        <f>ROUND(E548*F548,2)</f>
        <v>31674.880000000001</v>
      </c>
      <c r="H548" s="425" t="e">
        <f>IF(K548="",$G$10,$G$9)</f>
        <v>#REF!</v>
      </c>
      <c r="I548" s="426" t="e">
        <f>ROUND(F548*H548+F548,2)</f>
        <v>#REF!</v>
      </c>
      <c r="J548" s="626" t="e">
        <f>ROUND(E548*I548,2)</f>
        <v>#REF!</v>
      </c>
      <c r="K548" s="603"/>
      <c r="L548" s="643" t="s">
        <v>18520</v>
      </c>
      <c r="M548" s="632"/>
      <c r="N548" s="22"/>
    </row>
    <row r="549" spans="1:22" s="39" customFormat="1" ht="42.6" customHeight="1" outlineLevel="2" x14ac:dyDescent="0.25">
      <c r="A549" s="317" t="s">
        <v>18657</v>
      </c>
      <c r="B549" s="422" t="str">
        <f>VLOOKUP(C549,'SNP1.24+CHU192+DER12.23+FD1.24'!$A$2:$C$50000,2, FALSE)</f>
        <v>TRANSPORTE COM CAMINHÃO BASCULANTE DE 10 M³, EM VIA URBANA PAVIMENTADA, DMT ATÉ 30 KM (UNIDADE: M3XKM). AF_07/2020</v>
      </c>
      <c r="C549" s="38" t="s">
        <v>6023</v>
      </c>
      <c r="D549" s="623" t="str">
        <f>VLOOKUP(C549,'SNP1.24+CHU192+DER12.23+FD1.24'!$A$2:$D$50000,3, FALSE)</f>
        <v>M3XKM</v>
      </c>
      <c r="E549" s="624">
        <f>E548*$D$8</f>
        <v>43937.58007500002</v>
      </c>
      <c r="F549" s="625" t="str">
        <f>VLOOKUP(C549,'SNP1.24+CHU192+DER12.23+FD1.24'!$A$2:$D$50000,4, FALSE)</f>
        <v>2,49</v>
      </c>
      <c r="G549" s="424">
        <f>ROUND(E549*F549,2)</f>
        <v>109404.57</v>
      </c>
      <c r="H549" s="425" t="e">
        <f>IF(K549="",$G$10,$G$9)</f>
        <v>#REF!</v>
      </c>
      <c r="I549" s="426" t="e">
        <f>ROUND(F549*H549+F549,2)</f>
        <v>#REF!</v>
      </c>
      <c r="J549" s="626" t="e">
        <f>ROUND(E549*I549,2)</f>
        <v>#REF!</v>
      </c>
      <c r="K549" s="603"/>
      <c r="L549" s="643" t="s">
        <v>29438</v>
      </c>
      <c r="M549" s="632"/>
      <c r="N549" s="22"/>
    </row>
    <row r="550" spans="1:22" s="39" customFormat="1" ht="28.9" customHeight="1" outlineLevel="2" x14ac:dyDescent="0.25">
      <c r="A550" s="317" t="s">
        <v>18658</v>
      </c>
      <c r="B550" s="422" t="str">
        <f>VLOOKUP(C550,'SNP1.24+CHU192+DER12.23+FD1.24'!$A$2:$C$50000,2, FALSE)</f>
        <v>ESPALHAMENTO DE MATERIAL COM TRATOR DE ESTEIRAS. AF_11/2019</v>
      </c>
      <c r="C550" s="38" t="s">
        <v>7366</v>
      </c>
      <c r="D550" s="623" t="str">
        <f>VLOOKUP(C550,'SNP1.24+CHU192+DER12.23+FD1.24'!$A$2:$D$50000,3, FALSE)</f>
        <v>M3</v>
      </c>
      <c r="E550" s="624">
        <f>E548</f>
        <v>4524.9825000000019</v>
      </c>
      <c r="F550" s="625" t="str">
        <f>VLOOKUP(C550,'SNP1.24+CHU192+DER12.23+FD1.24'!$A$2:$D$50000,4, FALSE)</f>
        <v>1,45</v>
      </c>
      <c r="G550" s="424">
        <f>ROUND(E550*F550,2)</f>
        <v>6561.22</v>
      </c>
      <c r="H550" s="425" t="e">
        <f>IF(K550="",$G$10,$G$9)</f>
        <v>#REF!</v>
      </c>
      <c r="I550" s="426" t="e">
        <f>ROUND(F550*H550+F550,2)</f>
        <v>#REF!</v>
      </c>
      <c r="J550" s="626" t="e">
        <f>ROUND(E550*I550,2)</f>
        <v>#REF!</v>
      </c>
      <c r="K550" s="603"/>
      <c r="L550" s="643" t="s">
        <v>11833</v>
      </c>
      <c r="M550" s="632"/>
      <c r="N550" s="22"/>
    </row>
    <row r="551" spans="1:22" s="40" customFormat="1" ht="12.75" outlineLevel="1" thickBot="1" x14ac:dyDescent="0.25">
      <c r="A551" s="318"/>
      <c r="B551" s="10" t="s">
        <v>9</v>
      </c>
      <c r="C551" s="11"/>
      <c r="D551" s="12"/>
      <c r="E551" s="13"/>
      <c r="F551" s="13"/>
      <c r="G551" s="147">
        <f>SUM(G546:G550)</f>
        <v>366635.41</v>
      </c>
      <c r="H551" s="148"/>
      <c r="I551" s="149"/>
      <c r="J551" s="150" t="e">
        <f>SUM(J546:J550)</f>
        <v>#REF!</v>
      </c>
      <c r="K551" s="185"/>
      <c r="L551" s="209"/>
      <c r="M551" s="204"/>
      <c r="N551" s="16"/>
      <c r="O551" s="39"/>
      <c r="P551" s="39"/>
      <c r="Q551" s="39"/>
      <c r="R551" s="39"/>
      <c r="S551" s="39"/>
      <c r="T551" s="39"/>
      <c r="U551" s="39"/>
      <c r="V551" s="39"/>
    </row>
    <row r="552" spans="1:22" s="34" customFormat="1" outlineLevel="1" x14ac:dyDescent="0.25">
      <c r="A552" s="319" t="s">
        <v>18674</v>
      </c>
      <c r="B552" s="627" t="s">
        <v>29418</v>
      </c>
      <c r="C552" s="628"/>
      <c r="D552" s="629"/>
      <c r="E552" s="146"/>
      <c r="F552" s="146"/>
      <c r="G552" s="5"/>
      <c r="H552" s="5"/>
      <c r="I552" s="5"/>
      <c r="J552" s="17"/>
      <c r="K552" s="145"/>
      <c r="L552" s="210"/>
      <c r="M552" s="111"/>
      <c r="N552" s="6"/>
      <c r="O552" s="39"/>
      <c r="P552" s="39"/>
      <c r="Q552" s="39"/>
      <c r="R552" s="39"/>
      <c r="S552" s="39"/>
      <c r="T552" s="39"/>
      <c r="U552" s="39"/>
      <c r="V552" s="39"/>
    </row>
    <row r="553" spans="1:22" s="39" customFormat="1" ht="46.15" customHeight="1" outlineLevel="2" x14ac:dyDescent="0.25">
      <c r="A553" s="317" t="s">
        <v>18675</v>
      </c>
      <c r="B553" s="422" t="str">
        <f>VLOOKUP(C553,'SNP1.24+CHU192+DER12.23+FD1.24'!$A$2:$C$50000,2, FALSE)</f>
        <v xml:space="preserve">PEDRA DE MAO OU PEDRA RACHAO PARA ARRIMO/FUNDACAO (POSTO PEDREIRA/FORNECEDOR, SEM FRETE)                                                                                                                                                                                                                                                                                                                                                                                                                  </v>
      </c>
      <c r="C553" s="38">
        <v>4730</v>
      </c>
      <c r="D553" s="623" t="str">
        <f>VLOOKUP(C553,'SNP1.24+CHU192+DER12.23+FD1.24'!$A$2:$D$50000,3, FALSE)</f>
        <v xml:space="preserve">M3    </v>
      </c>
      <c r="E553" s="624">
        <f>[2]DETALHADO!$G$236</f>
        <v>1077.37853</v>
      </c>
      <c r="F553" s="625" t="str">
        <f>VLOOKUP(C553,'SNP1.24+CHU192+DER12.23+FD1.24'!$A$2:$D$50000,4, FALSE)</f>
        <v>65,45</v>
      </c>
      <c r="G553" s="424">
        <f>ROUND(E553*F553,2)</f>
        <v>70514.42</v>
      </c>
      <c r="H553" s="425" t="e">
        <f>IF(K553="",$G$10,$G$9)</f>
        <v>#REF!</v>
      </c>
      <c r="I553" s="426" t="e">
        <f>ROUND(F553*H553+F553,2)</f>
        <v>#REF!</v>
      </c>
      <c r="J553" s="626" t="e">
        <f>ROUND(E553*I553,2)</f>
        <v>#REF!</v>
      </c>
      <c r="K553" s="603"/>
      <c r="L553" s="643" t="s">
        <v>29440</v>
      </c>
      <c r="M553" s="632"/>
      <c r="N553" s="22"/>
    </row>
    <row r="554" spans="1:22" s="39" customFormat="1" ht="65.45" customHeight="1" outlineLevel="2" x14ac:dyDescent="0.25">
      <c r="A554" s="317" t="s">
        <v>18676</v>
      </c>
      <c r="B554" s="422" t="str">
        <f>VLOOKUP(C554,'SNP1.24+CHU192+DER12.23+FD1.24'!$A$2:$C$50000,2, FALSE)</f>
        <v>CARGA, MANOBRA E DESCARGA DE SOLOS E MATERIAIS GRANULARES EM CAMINHÃO BASCULANTE 10 M³ - CARGA COM PÁ CARREGADEIRA (CAÇAMBA DE 1,7 A 2,8 M³ / 128 HP) E DESCARGA LIVRE (UNIDADE: M3). AF_07/2020</v>
      </c>
      <c r="C554" s="38" t="s">
        <v>11353</v>
      </c>
      <c r="D554" s="623" t="str">
        <f>VLOOKUP(C554,'SNP1.24+CHU192+DER12.23+FD1.24'!$A$2:$D$50000,3, FALSE)</f>
        <v>M3</v>
      </c>
      <c r="E554" s="624">
        <f>E553</f>
        <v>1077.37853</v>
      </c>
      <c r="F554" s="625" t="str">
        <f>VLOOKUP(C554,'SNP1.24+CHU192+DER12.23+FD1.24'!$A$2:$D$50000,4, FALSE)</f>
        <v>8,59</v>
      </c>
      <c r="G554" s="424">
        <f>ROUND(E554*F554,2)</f>
        <v>9254.68</v>
      </c>
      <c r="H554" s="425" t="e">
        <f>IF(K554="",$G$10,$G$9)</f>
        <v>#REF!</v>
      </c>
      <c r="I554" s="426" t="e">
        <f>ROUND(F554*H554+F554,2)</f>
        <v>#REF!</v>
      </c>
      <c r="J554" s="626" t="e">
        <f>ROUND(E554*I554,2)</f>
        <v>#REF!</v>
      </c>
      <c r="K554" s="603"/>
      <c r="L554" s="643" t="s">
        <v>29441</v>
      </c>
      <c r="M554" s="632"/>
      <c r="N554" s="22"/>
    </row>
    <row r="555" spans="1:22" s="39" customFormat="1" ht="50.45" customHeight="1" outlineLevel="2" x14ac:dyDescent="0.25">
      <c r="A555" s="317" t="s">
        <v>18677</v>
      </c>
      <c r="B555" s="422" t="str">
        <f>VLOOKUP(C555,'SNP1.24+CHU192+DER12.23+FD1.24'!$A$2:$C$50000,2, FALSE)</f>
        <v>TRANSPORTE COM CAMINHÃO BASCULANTE DE 10 M³, EM VIA URBANA PAVIMENTADA, DMT ATÉ 30 KM (UNIDADE: M3XKM). AF_07/2020</v>
      </c>
      <c r="C555" s="38" t="s">
        <v>6023</v>
      </c>
      <c r="D555" s="623" t="str">
        <f>VLOOKUP(C555,'SNP1.24+CHU192+DER12.23+FD1.24'!$A$2:$D$50000,3, FALSE)</f>
        <v>M3XKM</v>
      </c>
      <c r="E555" s="624">
        <f>E553*$D$10</f>
        <v>11129.320214899999</v>
      </c>
      <c r="F555" s="625" t="str">
        <f>VLOOKUP(C555,'SNP1.24+CHU192+DER12.23+FD1.24'!$A$2:$D$50000,4, FALSE)</f>
        <v>2,49</v>
      </c>
      <c r="G555" s="424">
        <f>ROUND(E555*F555,2)</f>
        <v>27712.01</v>
      </c>
      <c r="H555" s="425" t="e">
        <f>IF(K555="",$G$10,$G$9)</f>
        <v>#REF!</v>
      </c>
      <c r="I555" s="426" t="e">
        <f>ROUND(F555*H555+F555,2)</f>
        <v>#REF!</v>
      </c>
      <c r="J555" s="626" t="e">
        <f>ROUND(E555*I555,2)</f>
        <v>#REF!</v>
      </c>
      <c r="K555" s="603"/>
      <c r="L555" s="643" t="s">
        <v>29442</v>
      </c>
      <c r="M555" s="632"/>
      <c r="N555" s="22"/>
    </row>
    <row r="556" spans="1:22" s="40" customFormat="1" ht="12.75" outlineLevel="1" thickBot="1" x14ac:dyDescent="0.25">
      <c r="A556" s="318"/>
      <c r="B556" s="10" t="s">
        <v>9</v>
      </c>
      <c r="C556" s="11"/>
      <c r="D556" s="12"/>
      <c r="E556" s="13"/>
      <c r="F556" s="13"/>
      <c r="G556" s="147">
        <f>SUM(G553:G555)</f>
        <v>107481.11</v>
      </c>
      <c r="H556" s="148"/>
      <c r="I556" s="149"/>
      <c r="J556" s="150" t="e">
        <f>SUM(J553:J555)</f>
        <v>#REF!</v>
      </c>
      <c r="K556" s="185"/>
      <c r="L556" s="209"/>
      <c r="M556" s="204"/>
      <c r="N556" s="16"/>
      <c r="O556" s="39"/>
      <c r="P556" s="39"/>
      <c r="Q556" s="39"/>
      <c r="R556" s="39"/>
      <c r="S556" s="39"/>
      <c r="T556" s="39"/>
      <c r="U556" s="39"/>
      <c r="V556" s="39"/>
    </row>
    <row r="557" spans="1:22" s="34" customFormat="1" outlineLevel="1" x14ac:dyDescent="0.25">
      <c r="A557" s="319" t="s">
        <v>29482</v>
      </c>
      <c r="B557" s="627" t="s">
        <v>29417</v>
      </c>
      <c r="C557" s="628"/>
      <c r="D557" s="629"/>
      <c r="E557" s="146"/>
      <c r="F557" s="146"/>
      <c r="G557" s="5"/>
      <c r="H557" s="5"/>
      <c r="I557" s="5"/>
      <c r="J557" s="17"/>
      <c r="K557" s="145"/>
      <c r="L557" s="210"/>
      <c r="M557" s="111"/>
      <c r="N557" s="6"/>
      <c r="O557" s="39"/>
      <c r="P557" s="39"/>
      <c r="Q557" s="39"/>
      <c r="R557" s="39"/>
      <c r="S557" s="39"/>
      <c r="T557" s="39"/>
      <c r="U557" s="39"/>
      <c r="V557" s="39"/>
    </row>
    <row r="558" spans="1:22" s="39" customFormat="1" ht="30.6" customHeight="1" outlineLevel="2" x14ac:dyDescent="0.25">
      <c r="A558" s="317" t="s">
        <v>29483</v>
      </c>
      <c r="B558" s="422" t="str">
        <f>VLOOKUP(C558,'SNP1.24+CHU192+DER12.23+FD1.24'!$A$2:$C$50000,2, FALSE)</f>
        <v>LIMPEZA DE SUPERFÍCIE COM JATO DE ALTA PRESSÃO. AF_04/2019</v>
      </c>
      <c r="C558" s="38" t="s">
        <v>7772</v>
      </c>
      <c r="D558" s="623" t="str">
        <f>VLOOKUP(C558,'SNP1.24+CHU192+DER12.23+FD1.24'!$A$2:$D$50000,3, FALSE)</f>
        <v>M2</v>
      </c>
      <c r="E558" s="624">
        <f>[2]DETALHADO!$G$229</f>
        <v>178.56</v>
      </c>
      <c r="F558" s="625" t="str">
        <f>VLOOKUP(C558,'SNP1.24+CHU192+DER12.23+FD1.24'!$A$2:$D$50000,4, FALSE)</f>
        <v>2,28</v>
      </c>
      <c r="G558" s="424">
        <f t="shared" ref="G558:G563" si="120">ROUND(E558*F558,2)</f>
        <v>407.12</v>
      </c>
      <c r="H558" s="425" t="e">
        <f t="shared" ref="H558:H563" si="121">IF(K558="",$G$10,$G$9)</f>
        <v>#REF!</v>
      </c>
      <c r="I558" s="426" t="e">
        <f t="shared" ref="I558:I563" si="122">ROUND(F558*H558+F558,2)</f>
        <v>#REF!</v>
      </c>
      <c r="J558" s="626" t="e">
        <f t="shared" ref="J558:J563" si="123">ROUND(E558*I558,2)</f>
        <v>#REF!</v>
      </c>
      <c r="K558" s="603"/>
      <c r="L558" s="643" t="s">
        <v>18501</v>
      </c>
      <c r="M558" s="632"/>
      <c r="N558" s="22"/>
    </row>
    <row r="559" spans="1:22" s="39" customFormat="1" ht="36.6" customHeight="1" outlineLevel="2" x14ac:dyDescent="0.25">
      <c r="A559" s="317" t="s">
        <v>29484</v>
      </c>
      <c r="B559" s="422" t="str">
        <f>VLOOKUP(C559,'SNP1.24+CHU192+DER12.23+FD1.24'!$A$2:$C$50000,2, FALSE)</f>
        <v>ENCHIMENTO DE BRITA PARA DRENO, LANÇAMENTO MECANIZADO. AF_07/2021</v>
      </c>
      <c r="C559" s="38" t="s">
        <v>8850</v>
      </c>
      <c r="D559" s="623" t="str">
        <f>VLOOKUP(C559,'SNP1.24+CHU192+DER12.23+FD1.24'!$A$2:$D$50000,3, FALSE)</f>
        <v>M3</v>
      </c>
      <c r="E559" s="624">
        <f>[2]DETALHADO!$G$225</f>
        <v>625.76506399999994</v>
      </c>
      <c r="F559" s="625" t="str">
        <f>VLOOKUP(C559,'SNP1.24+CHU192+DER12.23+FD1.24'!$A$2:$D$50000,4, FALSE)</f>
        <v>102,53</v>
      </c>
      <c r="G559" s="424">
        <f t="shared" si="120"/>
        <v>64159.69</v>
      </c>
      <c r="H559" s="425" t="e">
        <f t="shared" si="121"/>
        <v>#REF!</v>
      </c>
      <c r="I559" s="426" t="e">
        <f t="shared" si="122"/>
        <v>#REF!</v>
      </c>
      <c r="J559" s="626" t="e">
        <f t="shared" si="123"/>
        <v>#REF!</v>
      </c>
      <c r="K559" s="603"/>
      <c r="L559" s="643" t="s">
        <v>29443</v>
      </c>
      <c r="M559" s="632"/>
      <c r="N559" s="22"/>
    </row>
    <row r="560" spans="1:22" s="39" customFormat="1" ht="48" outlineLevel="2" x14ac:dyDescent="0.25">
      <c r="A560" s="317" t="s">
        <v>29485</v>
      </c>
      <c r="B560" s="422" t="str">
        <f>VLOOKUP(C560,'SNP1.24+CHU192+DER12.23+FD1.24'!$A$2:$C$50000,2, FALSE)</f>
        <v xml:space="preserve">TUBO DRENO, CORRUGADO, ESPIRALADO, FLEXIVEL, PERFURADO, EM POLIETILENO DE ALTA DENSIDADE (PEAD), DN 65 MM, (2 1/2") PARA DRENAGEM - EM ROLO (NORMA DNIT 093/2006 - EM)                                                                                                                                                                                                                                                                                                                                    </v>
      </c>
      <c r="C560" s="38">
        <v>38051</v>
      </c>
      <c r="D560" s="623" t="str">
        <f>VLOOKUP(C560,'SNP1.24+CHU192+DER12.23+FD1.24'!$A$2:$D$50000,3, FALSE)</f>
        <v xml:space="preserve">M     </v>
      </c>
      <c r="E560" s="624">
        <f>[2]DETALHADO!$G$228</f>
        <v>222</v>
      </c>
      <c r="F560" s="625" t="str">
        <f>VLOOKUP(C560,'SNP1.24+CHU192+DER12.23+FD1.24'!$A$2:$D$50000,4, FALSE)</f>
        <v>7,49</v>
      </c>
      <c r="G560" s="424">
        <f t="shared" si="120"/>
        <v>1662.78</v>
      </c>
      <c r="H560" s="425" t="e">
        <f t="shared" si="121"/>
        <v>#REF!</v>
      </c>
      <c r="I560" s="426" t="e">
        <f t="shared" si="122"/>
        <v>#REF!</v>
      </c>
      <c r="J560" s="626" t="e">
        <f t="shared" si="123"/>
        <v>#REF!</v>
      </c>
      <c r="K560" s="603"/>
      <c r="L560" s="643" t="s">
        <v>18501</v>
      </c>
      <c r="M560" s="632"/>
      <c r="N560" s="22"/>
    </row>
    <row r="561" spans="1:22" s="39" customFormat="1" ht="49.9" customHeight="1" outlineLevel="2" x14ac:dyDescent="0.25">
      <c r="A561" s="317" t="s">
        <v>29486</v>
      </c>
      <c r="B561" s="422" t="str">
        <f>VLOOKUP(C561,'SNP1.24+CHU192+DER12.23+FD1.24'!$A$2:$C$50000,2, FALSE)</f>
        <v>GEOTÊXTIL NÃO TECIDO 100% POLIÉSTER, RESISTÊNCIA A TRAÇÃO DE 9 KN/M (RT - 9), INSTALADO EM DRENO - FORNECIMENTO E INSTALAÇÃO. AF_07/2021</v>
      </c>
      <c r="C561" s="38" t="s">
        <v>8842</v>
      </c>
      <c r="D561" s="623" t="str">
        <f>VLOOKUP(C561,'SNP1.24+CHU192+DER12.23+FD1.24'!$A$2:$D$50000,3, FALSE)</f>
        <v>M2</v>
      </c>
      <c r="E561" s="624">
        <f>[2]DETALHADO!$G$235</f>
        <v>7042.8086920000005</v>
      </c>
      <c r="F561" s="625" t="str">
        <f>VLOOKUP(C561,'SNP1.24+CHU192+DER12.23+FD1.24'!$A$2:$D$50000,4, FALSE)</f>
        <v>10,02</v>
      </c>
      <c r="G561" s="424">
        <f t="shared" si="120"/>
        <v>70568.94</v>
      </c>
      <c r="H561" s="425" t="e">
        <f t="shared" si="121"/>
        <v>#REF!</v>
      </c>
      <c r="I561" s="426" t="e">
        <f t="shared" si="122"/>
        <v>#REF!</v>
      </c>
      <c r="J561" s="626" t="e">
        <f t="shared" si="123"/>
        <v>#REF!</v>
      </c>
      <c r="K561" s="603"/>
      <c r="L561" s="643" t="s">
        <v>29443</v>
      </c>
      <c r="M561" s="632"/>
      <c r="N561" s="22"/>
    </row>
    <row r="562" spans="1:22" s="39" customFormat="1" ht="49.9" customHeight="1" outlineLevel="2" x14ac:dyDescent="0.25">
      <c r="A562" s="317" t="s">
        <v>29487</v>
      </c>
      <c r="B562" s="422" t="str">
        <f>VLOOKUP(C562,'SNP1.24+CHU192+DER12.23+FD1.24'!$A$2:$C$50000,2, FALSE)</f>
        <v>GRAUTE FGK=30 MPA; TRAÇO 1:0,9:1,2:0,6 (EM MASSA SECA DE CIMENTO/ AREIA GROSSA/ BRITA 0/ ADITIVO) - PREPARO MECÂNICO COM BETONEIRA 400 L. AF_09/2021</v>
      </c>
      <c r="C562" s="38" t="s">
        <v>3299</v>
      </c>
      <c r="D562" s="623" t="str">
        <f>VLOOKUP(C562,'SNP1.24+CHU192+DER12.23+FD1.24'!$A$2:$D$50000,3, FALSE)</f>
        <v>M3</v>
      </c>
      <c r="E562" s="624">
        <f>[2]DETALHADO!$G$233/1000</f>
        <v>0.90654583010150458</v>
      </c>
      <c r="F562" s="625" t="str">
        <f>VLOOKUP(C562,'SNP1.24+CHU192+DER12.23+FD1.24'!$A$2:$D$50000,4, FALSE)</f>
        <v>598,57</v>
      </c>
      <c r="G562" s="424">
        <f t="shared" si="120"/>
        <v>542.63</v>
      </c>
      <c r="H562" s="425" t="e">
        <f t="shared" si="121"/>
        <v>#REF!</v>
      </c>
      <c r="I562" s="426" t="e">
        <f t="shared" si="122"/>
        <v>#REF!</v>
      </c>
      <c r="J562" s="626" t="e">
        <f t="shared" si="123"/>
        <v>#REF!</v>
      </c>
      <c r="K562" s="603"/>
      <c r="L562" s="643" t="s">
        <v>18520</v>
      </c>
      <c r="M562" s="632"/>
      <c r="N562" s="22"/>
    </row>
    <row r="563" spans="1:22" s="39" customFormat="1" ht="42.6" customHeight="1" outlineLevel="2" x14ac:dyDescent="0.25">
      <c r="A563" s="317" t="s">
        <v>29488</v>
      </c>
      <c r="B563" s="422" t="str">
        <f>VLOOKUP(C563,'SNP1.24+CHU192+DER12.23+FD1.24'!$A$2:$C$50000,2, FALSE)</f>
        <v xml:space="preserve">JUNTA DILATACAO ELASTICA PARA CONCRETO (FUGENBAND) O-22, ATE 30 MCA                                                                                                                                                                                                                                                                                                                                                                                                                                       </v>
      </c>
      <c r="C563" s="38">
        <v>3681</v>
      </c>
      <c r="D563" s="623" t="str">
        <f>VLOOKUP(C563,'SNP1.24+CHU192+DER12.23+FD1.24'!$A$2:$D$50000,3, FALSE)</f>
        <v xml:space="preserve">M     </v>
      </c>
      <c r="E563" s="624">
        <f>[2]DETALHADO!$G$234</f>
        <v>68</v>
      </c>
      <c r="F563" s="625" t="str">
        <f>VLOOKUP(C563,'SNP1.24+CHU192+DER12.23+FD1.24'!$A$2:$D$50000,4, FALSE)</f>
        <v>128,78</v>
      </c>
      <c r="G563" s="424">
        <f t="shared" si="120"/>
        <v>8757.0400000000009</v>
      </c>
      <c r="H563" s="425" t="e">
        <f t="shared" si="121"/>
        <v>#REF!</v>
      </c>
      <c r="I563" s="426" t="e">
        <f t="shared" si="122"/>
        <v>#REF!</v>
      </c>
      <c r="J563" s="626" t="e">
        <f t="shared" si="123"/>
        <v>#REF!</v>
      </c>
      <c r="K563" s="603"/>
      <c r="L563" s="643" t="s">
        <v>18505</v>
      </c>
      <c r="M563" s="632"/>
      <c r="N563" s="22"/>
    </row>
    <row r="564" spans="1:22" s="40" customFormat="1" ht="12.75" outlineLevel="1" thickBot="1" x14ac:dyDescent="0.25">
      <c r="A564" s="318"/>
      <c r="B564" s="10" t="s">
        <v>9</v>
      </c>
      <c r="C564" s="11"/>
      <c r="D564" s="12"/>
      <c r="E564" s="13"/>
      <c r="F564" s="13"/>
      <c r="G564" s="147">
        <f>SUM(G558:G563)</f>
        <v>146098.20000000004</v>
      </c>
      <c r="H564" s="148"/>
      <c r="I564" s="149"/>
      <c r="J564" s="150" t="e">
        <f>SUM(J558:J563)</f>
        <v>#REF!</v>
      </c>
      <c r="K564" s="185"/>
      <c r="L564" s="209"/>
      <c r="M564" s="204"/>
      <c r="N564" s="16"/>
      <c r="O564" s="39"/>
      <c r="P564" s="39"/>
      <c r="Q564" s="39"/>
      <c r="R564" s="39"/>
      <c r="S564" s="39"/>
      <c r="T564" s="39"/>
      <c r="U564" s="39"/>
      <c r="V564" s="39"/>
    </row>
    <row r="565" spans="1:22" s="34" customFormat="1" ht="14.45" customHeight="1" outlineLevel="1" x14ac:dyDescent="0.25">
      <c r="A565" s="319" t="s">
        <v>29489</v>
      </c>
      <c r="B565" s="627" t="s">
        <v>29415</v>
      </c>
      <c r="C565" s="628"/>
      <c r="D565" s="629"/>
      <c r="E565" s="146"/>
      <c r="F565" s="146"/>
      <c r="G565" s="5"/>
      <c r="H565" s="5"/>
      <c r="I565" s="5"/>
      <c r="J565" s="17"/>
      <c r="K565" s="145"/>
      <c r="L565" s="210"/>
      <c r="M565" s="111"/>
      <c r="N565" s="6"/>
      <c r="O565" s="39"/>
      <c r="P565" s="39"/>
      <c r="Q565" s="39"/>
      <c r="R565" s="39"/>
      <c r="S565" s="39"/>
      <c r="T565" s="39"/>
      <c r="U565" s="39"/>
      <c r="V565" s="39"/>
    </row>
    <row r="566" spans="1:22" s="39" customFormat="1" ht="39" customHeight="1" outlineLevel="2" x14ac:dyDescent="0.25">
      <c r="A566" s="317" t="s">
        <v>29490</v>
      </c>
      <c r="B566" s="422" t="str">
        <f>VLOOKUP(C566,'SNP1.24+CHU192+DER12.23+FD1.24'!$A$2:$C$50000,2, FALSE)</f>
        <v>FABRICAÇÃO, MONTAGEM E DESMONTAGEM DE FÔRMA PARA SAPATA, EM CHAPA DE MADEIRA COMPENSADA RESINADA, E=17 MM, 2 UTILIZAÇÕES. AF_01/2024</v>
      </c>
      <c r="C566" s="38" t="s">
        <v>3200</v>
      </c>
      <c r="D566" s="623" t="str">
        <f>VLOOKUP(C566,'SNP1.24+CHU192+DER12.23+FD1.24'!$A$2:$D$50000,3, FALSE)</f>
        <v>M2</v>
      </c>
      <c r="E566" s="624">
        <f>[2]DETALHADO!$G$231</f>
        <v>275.74708408294021</v>
      </c>
      <c r="F566" s="625" t="str">
        <f>VLOOKUP(C566,'SNP1.24+CHU192+DER12.23+FD1.24'!$A$2:$D$50000,4, FALSE)</f>
        <v>241,23</v>
      </c>
      <c r="G566" s="424">
        <f t="shared" ref="G566:G574" si="124">ROUND(E566*F566,2)</f>
        <v>66518.47</v>
      </c>
      <c r="H566" s="425" t="e">
        <f t="shared" ref="H566:H574" si="125">IF(K566="",$G$10,$G$9)</f>
        <v>#REF!</v>
      </c>
      <c r="I566" s="426" t="e">
        <f t="shared" ref="I566:I574" si="126">ROUND(F566*H566+F566,2)</f>
        <v>#REF!</v>
      </c>
      <c r="J566" s="626" t="e">
        <f t="shared" ref="J566:J574" si="127">ROUND(E566*I566,2)</f>
        <v>#REF!</v>
      </c>
      <c r="K566" s="603"/>
      <c r="L566" s="643" t="s">
        <v>18501</v>
      </c>
      <c r="M566" s="632"/>
      <c r="N566" s="22"/>
    </row>
    <row r="567" spans="1:22" s="39" customFormat="1" ht="39" customHeight="1" outlineLevel="2" x14ac:dyDescent="0.25">
      <c r="A567" s="317" t="s">
        <v>29491</v>
      </c>
      <c r="B567" s="422" t="str">
        <f>VLOOKUP(C567,'SNP1.24+CHU192+DER12.23+FD1.24'!$A$2:$C$50000,2, FALSE)</f>
        <v>FABRICAÇÃO, MONTAGEM E DESMONTAGEM DE FÔRMA PARA SAPATA, EM MADEIRA SERRADA, E=25 MM, 4 UTILIZAÇÕES. AF_01/2024</v>
      </c>
      <c r="C567" s="38" t="s">
        <v>3197</v>
      </c>
      <c r="D567" s="623" t="str">
        <f>VLOOKUP(C567,'SNP1.24+CHU192+DER12.23+FD1.24'!$A$2:$D$50000,3, FALSE)</f>
        <v>M2</v>
      </c>
      <c r="E567" s="624">
        <f>[2]DETALHADO!$G$232</f>
        <v>299.08964073671245</v>
      </c>
      <c r="F567" s="625" t="str">
        <f>VLOOKUP(C567,'SNP1.24+CHU192+DER12.23+FD1.24'!$A$2:$D$50000,4, FALSE)</f>
        <v>134,81</v>
      </c>
      <c r="G567" s="424">
        <f t="shared" si="124"/>
        <v>40320.269999999997</v>
      </c>
      <c r="H567" s="425" t="e">
        <f t="shared" si="125"/>
        <v>#REF!</v>
      </c>
      <c r="I567" s="426" t="e">
        <f t="shared" si="126"/>
        <v>#REF!</v>
      </c>
      <c r="J567" s="626" t="e">
        <f t="shared" si="127"/>
        <v>#REF!</v>
      </c>
      <c r="K567" s="603"/>
      <c r="L567" s="643" t="s">
        <v>18501</v>
      </c>
      <c r="M567" s="632"/>
      <c r="N567" s="22"/>
    </row>
    <row r="568" spans="1:22" s="39" customFormat="1" ht="40.15" customHeight="1" outlineLevel="2" x14ac:dyDescent="0.25">
      <c r="A568" s="317" t="s">
        <v>29492</v>
      </c>
      <c r="B568" s="422" t="str">
        <f>VLOOKUP(C568,'SNP1.24+CHU192+DER12.23+FD1.24'!$A$2:$C$50000,2, FALSE)</f>
        <v>ARMAÇÃO DE PILAR OU VIGA DE ESTRUTURA CONVENCIONAL DE CONCRETO ARMADO UTILIZANDO AÇO CA-50 DE 6,3 MM - MONTAGEM. AF_06/2022</v>
      </c>
      <c r="C568" s="38" t="s">
        <v>3224</v>
      </c>
      <c r="D568" s="623" t="str">
        <f>VLOOKUP(C568,'SNP1.24+CHU192+DER12.23+FD1.24'!$A$2:$D$50000,3, FALSE)</f>
        <v>KG</v>
      </c>
      <c r="E568" s="624">
        <f>'[2]DETALHAMENTO AÇO (2)'!$M15</f>
        <v>667</v>
      </c>
      <c r="F568" s="625" t="str">
        <f>VLOOKUP(C568,'SNP1.24+CHU192+DER12.23+FD1.24'!$A$2:$D$50000,4, FALSE)</f>
        <v>13,04</v>
      </c>
      <c r="G568" s="424">
        <f t="shared" si="124"/>
        <v>8697.68</v>
      </c>
      <c r="H568" s="425" t="e">
        <f t="shared" si="125"/>
        <v>#REF!</v>
      </c>
      <c r="I568" s="426" t="e">
        <f t="shared" si="126"/>
        <v>#REF!</v>
      </c>
      <c r="J568" s="626" t="e">
        <f t="shared" si="127"/>
        <v>#REF!</v>
      </c>
      <c r="K568" s="603"/>
      <c r="L568" s="643" t="s">
        <v>18513</v>
      </c>
      <c r="M568" s="632"/>
      <c r="N568" s="22"/>
    </row>
    <row r="569" spans="1:22" s="39" customFormat="1" ht="36" outlineLevel="2" x14ac:dyDescent="0.25">
      <c r="A569" s="317" t="s">
        <v>29493</v>
      </c>
      <c r="B569" s="422" t="str">
        <f>VLOOKUP(C569,'SNP1.24+CHU192+DER12.23+FD1.24'!$A$2:$C$50000,2, FALSE)</f>
        <v>ARMAÇÃO DE PILAR OU VIGA DE ESTRUTURA CONVENCIONAL DE CONCRETO ARMADO UTILIZANDO AÇO CA-50 DE 8,0 MM - MONTAGEM. AF_06/2022</v>
      </c>
      <c r="C569" s="38" t="s">
        <v>3225</v>
      </c>
      <c r="D569" s="623" t="str">
        <f>VLOOKUP(C569,'SNP1.24+CHU192+DER12.23+FD1.24'!$A$2:$D$50000,3, FALSE)</f>
        <v>KG</v>
      </c>
      <c r="E569" s="624">
        <f>'[2]DETALHAMENTO AÇO (2)'!$M16</f>
        <v>20120</v>
      </c>
      <c r="F569" s="625" t="str">
        <f>VLOOKUP(C569,'SNP1.24+CHU192+DER12.23+FD1.24'!$A$2:$D$50000,4, FALSE)</f>
        <v>12,11</v>
      </c>
      <c r="G569" s="424">
        <f t="shared" si="124"/>
        <v>243653.2</v>
      </c>
      <c r="H569" s="425" t="e">
        <f t="shared" si="125"/>
        <v>#REF!</v>
      </c>
      <c r="I569" s="426" t="e">
        <f t="shared" si="126"/>
        <v>#REF!</v>
      </c>
      <c r="J569" s="626" t="e">
        <f t="shared" si="127"/>
        <v>#REF!</v>
      </c>
      <c r="K569" s="603"/>
      <c r="L569" s="643" t="s">
        <v>18513</v>
      </c>
      <c r="M569" s="632"/>
      <c r="N569" s="22"/>
    </row>
    <row r="570" spans="1:22" s="39" customFormat="1" ht="40.15" customHeight="1" outlineLevel="2" x14ac:dyDescent="0.25">
      <c r="A570" s="317" t="s">
        <v>29494</v>
      </c>
      <c r="B570" s="422" t="str">
        <f>VLOOKUP(C570,'SNP1.24+CHU192+DER12.23+FD1.24'!$A$2:$C$50000,2, FALSE)</f>
        <v>ARMAÇÃO DE PILAR OU VIGA DE ESTRUTURA CONVENCIONAL DE CONCRETO ARMADO UTILIZANDO AÇO CA-50 DE 10,0 MM - MONTAGEM. AF_06/2022</v>
      </c>
      <c r="C570" s="38" t="s">
        <v>3226</v>
      </c>
      <c r="D570" s="623" t="str">
        <f>VLOOKUP(C570,'SNP1.24+CHU192+DER12.23+FD1.24'!$A$2:$D$50000,3, FALSE)</f>
        <v>KG</v>
      </c>
      <c r="E570" s="624">
        <f>'[2]DETALHAMENTO AÇO (2)'!$M17</f>
        <v>2514</v>
      </c>
      <c r="F570" s="625" t="str">
        <f>VLOOKUP(C570,'SNP1.24+CHU192+DER12.23+FD1.24'!$A$2:$D$50000,4, FALSE)</f>
        <v>10,72</v>
      </c>
      <c r="G570" s="424">
        <f t="shared" si="124"/>
        <v>26950.080000000002</v>
      </c>
      <c r="H570" s="425" t="e">
        <f t="shared" si="125"/>
        <v>#REF!</v>
      </c>
      <c r="I570" s="426" t="e">
        <f t="shared" si="126"/>
        <v>#REF!</v>
      </c>
      <c r="J570" s="626" t="e">
        <f t="shared" si="127"/>
        <v>#REF!</v>
      </c>
      <c r="K570" s="603"/>
      <c r="L570" s="643" t="s">
        <v>18513</v>
      </c>
      <c r="M570" s="632"/>
      <c r="N570" s="22"/>
    </row>
    <row r="571" spans="1:22" s="39" customFormat="1" ht="36" outlineLevel="2" x14ac:dyDescent="0.25">
      <c r="A571" s="317" t="s">
        <v>29495</v>
      </c>
      <c r="B571" s="422" t="str">
        <f>VLOOKUP(C571,'SNP1.24+CHU192+DER12.23+FD1.24'!$A$2:$C$50000,2, FALSE)</f>
        <v>ARMAÇÃO DE PILAR OU VIGA DE ESTRUTURA CONVENCIONAL DE CONCRETO ARMADO UTILIZANDO AÇO CA-50 DE 12,5 MM - MONTAGEM. AF_06/2022</v>
      </c>
      <c r="C571" s="38" t="s">
        <v>3227</v>
      </c>
      <c r="D571" s="623" t="str">
        <f>VLOOKUP(C571,'SNP1.24+CHU192+DER12.23+FD1.24'!$A$2:$D$50000,3, FALSE)</f>
        <v>KG</v>
      </c>
      <c r="E571" s="624">
        <f>'[2]DETALHAMENTO AÇO (2)'!$M18</f>
        <v>1293</v>
      </c>
      <c r="F571" s="625" t="str">
        <f>VLOOKUP(C571,'SNP1.24+CHU192+DER12.23+FD1.24'!$A$2:$D$50000,4, FALSE)</f>
        <v>8,97</v>
      </c>
      <c r="G571" s="424">
        <f t="shared" si="124"/>
        <v>11598.21</v>
      </c>
      <c r="H571" s="425" t="e">
        <f t="shared" si="125"/>
        <v>#REF!</v>
      </c>
      <c r="I571" s="426" t="e">
        <f t="shared" si="126"/>
        <v>#REF!</v>
      </c>
      <c r="J571" s="626" t="e">
        <f t="shared" si="127"/>
        <v>#REF!</v>
      </c>
      <c r="K571" s="603"/>
      <c r="L571" s="643" t="s">
        <v>18513</v>
      </c>
      <c r="M571" s="632"/>
      <c r="N571" s="22"/>
    </row>
    <row r="572" spans="1:22" s="39" customFormat="1" ht="36" outlineLevel="2" x14ac:dyDescent="0.25">
      <c r="A572" s="317" t="s">
        <v>29496</v>
      </c>
      <c r="B572" s="422" t="str">
        <f>VLOOKUP(C572,'SNP1.24+CHU192+DER12.23+FD1.24'!$A$2:$C$50000,2, FALSE)</f>
        <v>ARMAÇÃO DE PILAR OU VIGA DE ESTRUTURA CONVENCIONAL DE CONCRETO ARMADO UTILIZANDO AÇO CA-50 DE 16,0 MM - MONTAGEM. AF_06/2022</v>
      </c>
      <c r="C572" s="38" t="s">
        <v>3228</v>
      </c>
      <c r="D572" s="623" t="str">
        <f>VLOOKUP(C572,'SNP1.24+CHU192+DER12.23+FD1.24'!$A$2:$D$50000,3, FALSE)</f>
        <v>KG</v>
      </c>
      <c r="E572" s="624">
        <f>'[2]DETALHAMENTO AÇO (2)'!$M19</f>
        <v>21759</v>
      </c>
      <c r="F572" s="625" t="str">
        <f>VLOOKUP(C572,'SNP1.24+CHU192+DER12.23+FD1.24'!$A$2:$D$50000,4, FALSE)</f>
        <v>8,64</v>
      </c>
      <c r="G572" s="424">
        <f t="shared" si="124"/>
        <v>187997.76</v>
      </c>
      <c r="H572" s="425" t="e">
        <f t="shared" si="125"/>
        <v>#REF!</v>
      </c>
      <c r="I572" s="426" t="e">
        <f t="shared" si="126"/>
        <v>#REF!</v>
      </c>
      <c r="J572" s="626" t="e">
        <f t="shared" si="127"/>
        <v>#REF!</v>
      </c>
      <c r="K572" s="603"/>
      <c r="L572" s="643" t="s">
        <v>18513</v>
      </c>
      <c r="M572" s="632"/>
      <c r="N572" s="22"/>
    </row>
    <row r="573" spans="1:22" s="39" customFormat="1" ht="49.15" customHeight="1" outlineLevel="2" x14ac:dyDescent="0.25">
      <c r="A573" s="317" t="s">
        <v>29497</v>
      </c>
      <c r="B573" s="422" t="str">
        <f>VLOOKUP(C573,'SNP1.24+CHU192+DER12.23+FD1.24'!$A$2:$C$50000,2, FALSE)</f>
        <v xml:space="preserve">CONCRETO USINADO BOMBEAVEL, CLASSE DE RESISTENCIA C40, BRITA 0 E 1, SLUMP = 100 +/- 20 MM, COM BOMBEAMENTO (DISPONIBILIZACAO DE BOMBA), SEM O LANCAMENTO (NBR 8953)                                                                                                                                                                                                                                                                                                                                       </v>
      </c>
      <c r="C573" s="38">
        <v>34479</v>
      </c>
      <c r="D573" s="623" t="str">
        <f>VLOOKUP(C573,'SNP1.24+CHU192+DER12.23+FD1.24'!$A$2:$D$50000,3, FALSE)</f>
        <v xml:space="preserve">M3    </v>
      </c>
      <c r="E573" s="624">
        <f>[2]DETALHADO!$G$227</f>
        <v>525.22804425000004</v>
      </c>
      <c r="F573" s="625" t="str">
        <f>VLOOKUP(C573,'SNP1.24+CHU192+DER12.23+FD1.24'!$A$2:$D$50000,4, FALSE)</f>
        <v>529,25</v>
      </c>
      <c r="G573" s="424">
        <f t="shared" si="124"/>
        <v>277976.94</v>
      </c>
      <c r="H573" s="425" t="e">
        <f t="shared" si="125"/>
        <v>#REF!</v>
      </c>
      <c r="I573" s="426" t="e">
        <f t="shared" si="126"/>
        <v>#REF!</v>
      </c>
      <c r="J573" s="626" t="e">
        <f t="shared" si="127"/>
        <v>#REF!</v>
      </c>
      <c r="K573" s="603"/>
      <c r="L573" s="643" t="s">
        <v>18501</v>
      </c>
      <c r="M573" s="632"/>
      <c r="N573" s="22"/>
    </row>
    <row r="574" spans="1:22" s="39" customFormat="1" ht="45" customHeight="1" outlineLevel="2" x14ac:dyDescent="0.25">
      <c r="A574" s="317" t="s">
        <v>29498</v>
      </c>
      <c r="B574" s="422" t="str">
        <f>VLOOKUP(C574,'SNP1.24+CHU192+DER12.23+FD1.24'!$A$2:$C$50000,2, FALSE)</f>
        <v>LANÇAMENTO COM USO DE BOMBA, ADENSAMENTO E ACABAMENTO DE CONCRETO EM ESTRUTURAS. AF_02/2022</v>
      </c>
      <c r="C574" s="38" t="s">
        <v>12933</v>
      </c>
      <c r="D574" s="623" t="str">
        <f>VLOOKUP(C574,'SNP1.24+CHU192+DER12.23+FD1.24'!$A$2:$D$50000,3, FALSE)</f>
        <v>M3</v>
      </c>
      <c r="E574" s="624">
        <f>E573</f>
        <v>525.22804425000004</v>
      </c>
      <c r="F574" s="625" t="str">
        <f>VLOOKUP(C574,'SNP1.24+CHU192+DER12.23+FD1.24'!$A$2:$D$50000,4, FALSE)</f>
        <v>47,37</v>
      </c>
      <c r="G574" s="424">
        <f t="shared" si="124"/>
        <v>24880.05</v>
      </c>
      <c r="H574" s="425" t="e">
        <f t="shared" si="125"/>
        <v>#REF!</v>
      </c>
      <c r="I574" s="426" t="e">
        <f t="shared" si="126"/>
        <v>#REF!</v>
      </c>
      <c r="J574" s="626" t="e">
        <f t="shared" si="127"/>
        <v>#REF!</v>
      </c>
      <c r="K574" s="603"/>
      <c r="L574" s="643" t="s">
        <v>18514</v>
      </c>
      <c r="M574" s="632"/>
      <c r="N574" s="22"/>
    </row>
    <row r="575" spans="1:22" s="40" customFormat="1" ht="12.75" outlineLevel="1" thickBot="1" x14ac:dyDescent="0.25">
      <c r="A575" s="318"/>
      <c r="B575" s="10" t="s">
        <v>9</v>
      </c>
      <c r="C575" s="11"/>
      <c r="D575" s="12"/>
      <c r="E575" s="13"/>
      <c r="F575" s="13"/>
      <c r="G575" s="147">
        <f>SUM(G546:G550)</f>
        <v>366635.41</v>
      </c>
      <c r="H575" s="148"/>
      <c r="I575" s="149"/>
      <c r="J575" s="150" t="e">
        <f>SUM(J546:J550)</f>
        <v>#REF!</v>
      </c>
      <c r="K575" s="185"/>
      <c r="L575" s="209"/>
      <c r="M575" s="204"/>
      <c r="N575" s="16"/>
      <c r="O575" s="39"/>
      <c r="P575" s="39"/>
      <c r="Q575" s="39"/>
      <c r="R575" s="39"/>
      <c r="S575" s="39"/>
      <c r="T575" s="39"/>
      <c r="U575" s="39"/>
      <c r="V575" s="39"/>
    </row>
    <row r="576" spans="1:22" s="34" customFormat="1" ht="14.45" customHeight="1" outlineLevel="1" x14ac:dyDescent="0.25">
      <c r="A576" s="319" t="s">
        <v>29499</v>
      </c>
      <c r="B576" s="627" t="s">
        <v>29416</v>
      </c>
      <c r="C576" s="628"/>
      <c r="D576" s="629"/>
      <c r="E576" s="146"/>
      <c r="F576" s="146"/>
      <c r="G576" s="5"/>
      <c r="H576" s="5"/>
      <c r="I576" s="5"/>
      <c r="J576" s="17"/>
      <c r="K576" s="145"/>
      <c r="L576" s="210"/>
      <c r="M576" s="111"/>
      <c r="N576" s="6"/>
      <c r="O576" s="39"/>
      <c r="P576" s="39"/>
      <c r="Q576" s="39"/>
      <c r="R576" s="39"/>
      <c r="S576" s="39"/>
      <c r="T576" s="39"/>
      <c r="U576" s="39"/>
      <c r="V576" s="39"/>
    </row>
    <row r="577" spans="1:22" s="39" customFormat="1" ht="39" customHeight="1" outlineLevel="2" x14ac:dyDescent="0.25">
      <c r="A577" s="317" t="s">
        <v>29500</v>
      </c>
      <c r="B577" s="422" t="str">
        <f>VLOOKUP(C577,'SNP1.24+CHU192+DER12.23+FD1.24'!$A$2:$C$50000,2, FALSE)</f>
        <v>FABRICAÇÃO, MONTAGEM E DESMONTAGEM DE FÔRMA PARA SAPATA, EM CHAPA DE MADEIRA COMPENSADA RESINADA, E=17 MM, 2 UTILIZAÇÕES. AF_01/2024</v>
      </c>
      <c r="C577" s="38" t="s">
        <v>3200</v>
      </c>
      <c r="D577" s="623" t="str">
        <f>VLOOKUP(C577,'SNP1.24+CHU192+DER12.23+FD1.24'!$A$2:$D$50000,3, FALSE)</f>
        <v>M2</v>
      </c>
      <c r="E577" s="624">
        <f>[2]DETALHADO!$G$243</f>
        <v>943.70436048584622</v>
      </c>
      <c r="F577" s="625" t="str">
        <f>VLOOKUP(C577,'SNP1.24+CHU192+DER12.23+FD1.24'!$A$2:$D$50000,4, FALSE)</f>
        <v>241,23</v>
      </c>
      <c r="G577" s="424">
        <f>ROUND(E577*F577,2)</f>
        <v>227649.8</v>
      </c>
      <c r="H577" s="425" t="e">
        <f>IF(K577="",$G$10,$G$9)</f>
        <v>#REF!</v>
      </c>
      <c r="I577" s="426" t="e">
        <f>ROUND(F577*H577+F577,2)</f>
        <v>#REF!</v>
      </c>
      <c r="J577" s="626" t="e">
        <f>ROUND(E577*I577,2)</f>
        <v>#REF!</v>
      </c>
      <c r="K577" s="603"/>
      <c r="L577" s="643" t="s">
        <v>18510</v>
      </c>
      <c r="M577" s="632"/>
      <c r="N577" s="22"/>
    </row>
    <row r="578" spans="1:22" s="39" customFormat="1" ht="39" customHeight="1" outlineLevel="2" x14ac:dyDescent="0.25">
      <c r="A578" s="317" t="s">
        <v>29501</v>
      </c>
      <c r="B578" s="422" t="str">
        <f>VLOOKUP(C578,'SNP1.24+CHU192+DER12.23+FD1.24'!$A$2:$C$50000,2, FALSE)</f>
        <v>FABRICAÇÃO, MONTAGEM E DESMONTAGEM DE FÔRMA PARA SAPATA, EM MADEIRA SERRADA, E=25 MM, 4 UTILIZAÇÕES. AF_01/2024</v>
      </c>
      <c r="C578" s="38" t="s">
        <v>3197</v>
      </c>
      <c r="D578" s="623" t="str">
        <f>VLOOKUP(C578,'SNP1.24+CHU192+DER12.23+FD1.24'!$A$2:$D$50000,3, FALSE)</f>
        <v>M2</v>
      </c>
      <c r="E578" s="624">
        <f>[2]DETALHADO!$G$244</f>
        <v>1380.2015754167292</v>
      </c>
      <c r="F578" s="625" t="str">
        <f>VLOOKUP(C578,'SNP1.24+CHU192+DER12.23+FD1.24'!$A$2:$D$50000,4, FALSE)</f>
        <v>134,81</v>
      </c>
      <c r="G578" s="424">
        <f>ROUND(E578*F578,2)</f>
        <v>186064.97</v>
      </c>
      <c r="H578" s="425" t="e">
        <f>IF(K578="",$G$10,$G$9)</f>
        <v>#REF!</v>
      </c>
      <c r="I578" s="426" t="e">
        <f>ROUND(F578*H578+F578,2)</f>
        <v>#REF!</v>
      </c>
      <c r="J578" s="626" t="e">
        <f>ROUND(E578*I578,2)</f>
        <v>#REF!</v>
      </c>
      <c r="K578" s="603"/>
      <c r="L578" s="643" t="s">
        <v>18510</v>
      </c>
      <c r="M578" s="632"/>
      <c r="N578" s="22"/>
    </row>
    <row r="579" spans="1:22" s="39" customFormat="1" ht="40.15" customHeight="1" outlineLevel="2" x14ac:dyDescent="0.25">
      <c r="A579" s="317" t="s">
        <v>29502</v>
      </c>
      <c r="B579" s="422" t="str">
        <f>VLOOKUP(C579,'SNP1.24+CHU192+DER12.23+FD1.24'!$A$2:$C$50000,2, FALSE)</f>
        <v>ARMAÇÃO DE PILAR OU VIGA DE ESTRUTURA CONVENCIONAL DE CONCRETO ARMADO UTILIZANDO AÇO CA-50 DE 6,3 MM - MONTAGEM. AF_06/2022</v>
      </c>
      <c r="C579" s="38" t="s">
        <v>3224</v>
      </c>
      <c r="D579" s="623" t="str">
        <f>VLOOKUP(C579,'SNP1.24+CHU192+DER12.23+FD1.24'!$A$2:$D$50000,3, FALSE)</f>
        <v>KG</v>
      </c>
      <c r="E579" s="624">
        <f>'[2]DETALHAMENTO AÇO (2)'!$M24</f>
        <v>744</v>
      </c>
      <c r="F579" s="625" t="str">
        <f>VLOOKUP(C579,'SNP1.24+CHU192+DER12.23+FD1.24'!$A$2:$D$50000,4, FALSE)</f>
        <v>13,04</v>
      </c>
      <c r="G579" s="424">
        <f>ROUND(E579*F579,2)</f>
        <v>9701.76</v>
      </c>
      <c r="H579" s="425" t="e">
        <f>IF(K579="",$G$10,$G$9)</f>
        <v>#REF!</v>
      </c>
      <c r="I579" s="426" t="e">
        <f>ROUND(F579*H579+F579,2)</f>
        <v>#REF!</v>
      </c>
      <c r="J579" s="626" t="e">
        <f>ROUND(E579*I579,2)</f>
        <v>#REF!</v>
      </c>
      <c r="K579" s="603"/>
      <c r="L579" s="643" t="s">
        <v>18513</v>
      </c>
      <c r="M579" s="632"/>
      <c r="N579" s="22"/>
    </row>
    <row r="580" spans="1:22" s="39" customFormat="1" ht="36" outlineLevel="2" x14ac:dyDescent="0.25">
      <c r="A580" s="317" t="s">
        <v>29503</v>
      </c>
      <c r="B580" s="422" t="str">
        <f>VLOOKUP(C580,'SNP1.24+CHU192+DER12.23+FD1.24'!$A$2:$C$50000,2, FALSE)</f>
        <v>ARMAÇÃO DE PILAR OU VIGA DE ESTRUTURA CONVENCIONAL DE CONCRETO ARMADO UTILIZANDO AÇO CA-50 DE 8,0 MM - MONTAGEM. AF_06/2022</v>
      </c>
      <c r="C580" s="38" t="s">
        <v>3225</v>
      </c>
      <c r="D580" s="623" t="str">
        <f>VLOOKUP(C580,'SNP1.24+CHU192+DER12.23+FD1.24'!$A$2:$D$50000,3, FALSE)</f>
        <v>KG</v>
      </c>
      <c r="E580" s="624">
        <f>'[2]DETALHAMENTO AÇO (2)'!$M25</f>
        <v>7936</v>
      </c>
      <c r="F580" s="625" t="str">
        <f>VLOOKUP(C580,'SNP1.24+CHU192+DER12.23+FD1.24'!$A$2:$D$50000,4, FALSE)</f>
        <v>12,11</v>
      </c>
      <c r="G580" s="424">
        <f>ROUND(E580*F580,2)</f>
        <v>96104.960000000006</v>
      </c>
      <c r="H580" s="425" t="e">
        <f>IF(K580="",$G$10,$G$9)</f>
        <v>#REF!</v>
      </c>
      <c r="I580" s="426" t="e">
        <f>ROUND(F580*H580+F580,2)</f>
        <v>#REF!</v>
      </c>
      <c r="J580" s="626" t="e">
        <f>ROUND(E580*I580,2)</f>
        <v>#REF!</v>
      </c>
      <c r="K580" s="603"/>
      <c r="L580" s="643" t="s">
        <v>18513</v>
      </c>
      <c r="M580" s="632"/>
      <c r="N580" s="22"/>
    </row>
    <row r="581" spans="1:22" s="39" customFormat="1" ht="40.15" customHeight="1" outlineLevel="2" x14ac:dyDescent="0.25">
      <c r="A581" s="317" t="s">
        <v>29504</v>
      </c>
      <c r="B581" s="422" t="str">
        <f>VLOOKUP(C581,'SNP1.24+CHU192+DER12.23+FD1.24'!$A$2:$C$50000,2, FALSE)</f>
        <v>ARMAÇÃO DE PILAR OU VIGA DE ESTRUTURA CONVENCIONAL DE CONCRETO ARMADO UTILIZANDO AÇO CA-50 DE 10,0 MM - MONTAGEM. AF_06/2022</v>
      </c>
      <c r="C581" s="38" t="s">
        <v>3226</v>
      </c>
      <c r="D581" s="623" t="str">
        <f>VLOOKUP(C581,'SNP1.24+CHU192+DER12.23+FD1.24'!$A$2:$D$50000,3, FALSE)</f>
        <v>KG</v>
      </c>
      <c r="E581" s="624">
        <f>'[2]DETALHAMENTO AÇO (2)'!$M26</f>
        <v>496</v>
      </c>
      <c r="F581" s="625" t="str">
        <f>VLOOKUP(C581,'SNP1.24+CHU192+DER12.23+FD1.24'!$A$2:$D$50000,4, FALSE)</f>
        <v>10,72</v>
      </c>
      <c r="G581" s="424">
        <f t="shared" ref="G581:G586" si="128">ROUND(E581*F581,2)</f>
        <v>5317.12</v>
      </c>
      <c r="H581" s="425" t="e">
        <f t="shared" ref="H581:H586" si="129">IF(K581="",$G$10,$G$9)</f>
        <v>#REF!</v>
      </c>
      <c r="I581" s="426" t="e">
        <f t="shared" ref="I581:I586" si="130">ROUND(F581*H581+F581,2)</f>
        <v>#REF!</v>
      </c>
      <c r="J581" s="626" t="e">
        <f t="shared" ref="J581:J586" si="131">ROUND(E581*I581,2)</f>
        <v>#REF!</v>
      </c>
      <c r="K581" s="603"/>
      <c r="L581" s="643" t="s">
        <v>18513</v>
      </c>
      <c r="M581" s="632"/>
      <c r="N581" s="22"/>
    </row>
    <row r="582" spans="1:22" s="39" customFormat="1" ht="36" outlineLevel="2" x14ac:dyDescent="0.25">
      <c r="A582" s="317" t="s">
        <v>29505</v>
      </c>
      <c r="B582" s="422" t="str">
        <f>VLOOKUP(C582,'SNP1.24+CHU192+DER12.23+FD1.24'!$A$2:$C$50000,2, FALSE)</f>
        <v>ARMAÇÃO DE PILAR OU VIGA DE ESTRUTURA CONVENCIONAL DE CONCRETO ARMADO UTILIZANDO AÇO CA-50 DE 12,5 MM - MONTAGEM. AF_06/2022</v>
      </c>
      <c r="C582" s="38" t="s">
        <v>3227</v>
      </c>
      <c r="D582" s="623" t="str">
        <f>VLOOKUP(C582,'SNP1.24+CHU192+DER12.23+FD1.24'!$A$2:$D$50000,3, FALSE)</f>
        <v>KG</v>
      </c>
      <c r="E582" s="624">
        <f>'[2]DETALHAMENTO AÇO (2)'!$M27</f>
        <v>0</v>
      </c>
      <c r="F582" s="625" t="str">
        <f>VLOOKUP(C582,'SNP1.24+CHU192+DER12.23+FD1.24'!$A$2:$D$50000,4, FALSE)</f>
        <v>8,97</v>
      </c>
      <c r="G582" s="424">
        <f t="shared" si="128"/>
        <v>0</v>
      </c>
      <c r="H582" s="425" t="e">
        <f t="shared" si="129"/>
        <v>#REF!</v>
      </c>
      <c r="I582" s="426" t="e">
        <f t="shared" si="130"/>
        <v>#REF!</v>
      </c>
      <c r="J582" s="626" t="e">
        <f t="shared" si="131"/>
        <v>#REF!</v>
      </c>
      <c r="K582" s="603"/>
      <c r="L582" s="643" t="s">
        <v>18513</v>
      </c>
      <c r="M582" s="632"/>
      <c r="N582" s="22"/>
    </row>
    <row r="583" spans="1:22" s="39" customFormat="1" ht="36" outlineLevel="2" x14ac:dyDescent="0.25">
      <c r="A583" s="317" t="s">
        <v>29506</v>
      </c>
      <c r="B583" s="422" t="str">
        <f>VLOOKUP(C583,'SNP1.24+CHU192+DER12.23+FD1.24'!$A$2:$C$50000,2, FALSE)</f>
        <v>ARMAÇÃO DE PILAR OU VIGA DE ESTRUTURA CONVENCIONAL DE CONCRETO ARMADO UTILIZANDO AÇO CA-50 DE 16,0 MM - MONTAGEM. AF_06/2022</v>
      </c>
      <c r="C583" s="38" t="s">
        <v>3228</v>
      </c>
      <c r="D583" s="623" t="str">
        <f>VLOOKUP(C583,'SNP1.24+CHU192+DER12.23+FD1.24'!$A$2:$D$50000,3, FALSE)</f>
        <v>KG</v>
      </c>
      <c r="E583" s="624">
        <f>'[2]DETALHAMENTO AÇO (2)'!$M28</f>
        <v>15500</v>
      </c>
      <c r="F583" s="625" t="str">
        <f>VLOOKUP(C583,'SNP1.24+CHU192+DER12.23+FD1.24'!$A$2:$D$50000,4, FALSE)</f>
        <v>8,64</v>
      </c>
      <c r="G583" s="424">
        <f t="shared" si="128"/>
        <v>133920</v>
      </c>
      <c r="H583" s="425" t="e">
        <f t="shared" si="129"/>
        <v>#REF!</v>
      </c>
      <c r="I583" s="426" t="e">
        <f t="shared" si="130"/>
        <v>#REF!</v>
      </c>
      <c r="J583" s="626" t="e">
        <f t="shared" si="131"/>
        <v>#REF!</v>
      </c>
      <c r="K583" s="603"/>
      <c r="L583" s="643" t="s">
        <v>18513</v>
      </c>
      <c r="M583" s="632"/>
      <c r="N583" s="22"/>
    </row>
    <row r="584" spans="1:22" s="39" customFormat="1" ht="49.15" customHeight="1" outlineLevel="2" x14ac:dyDescent="0.25">
      <c r="A584" s="317" t="s">
        <v>29507</v>
      </c>
      <c r="B584" s="422" t="str">
        <f>VLOOKUP(C584,'SNP1.24+CHU192+DER12.23+FD1.24'!$A$2:$C$50000,2, FALSE)</f>
        <v xml:space="preserve">CONCRETO USINADO BOMBEAVEL, CLASSE DE RESISTENCIA C40, BRITA 0 E 1, SLUMP = 100 +/- 20 MM, COM BOMBEAMENTO (DISPONIBILIZACAO DE BOMBA), SEM O LANCAMENTO (NBR 8953)                                                                                                                                                                                                                                                                                                                                       </v>
      </c>
      <c r="C584" s="38">
        <v>34479</v>
      </c>
      <c r="D584" s="623" t="str">
        <f>VLOOKUP(C584,'SNP1.24+CHU192+DER12.23+FD1.24'!$A$2:$D$50000,3, FALSE)</f>
        <v xml:space="preserve">M3    </v>
      </c>
      <c r="E584" s="624">
        <f>[2]DETALHADO!$G$242</f>
        <v>275.39159999999998</v>
      </c>
      <c r="F584" s="625" t="str">
        <f>VLOOKUP(C584,'SNP1.24+CHU192+DER12.23+FD1.24'!$A$2:$D$50000,4, FALSE)</f>
        <v>529,25</v>
      </c>
      <c r="G584" s="424">
        <f t="shared" si="128"/>
        <v>145751</v>
      </c>
      <c r="H584" s="425" t="e">
        <f t="shared" si="129"/>
        <v>#REF!</v>
      </c>
      <c r="I584" s="426" t="e">
        <f t="shared" si="130"/>
        <v>#REF!</v>
      </c>
      <c r="J584" s="626" t="e">
        <f t="shared" si="131"/>
        <v>#REF!</v>
      </c>
      <c r="K584" s="603"/>
      <c r="L584" s="643" t="s">
        <v>18501</v>
      </c>
      <c r="M584" s="632"/>
      <c r="N584" s="22"/>
    </row>
    <row r="585" spans="1:22" s="39" customFormat="1" ht="54" customHeight="1" outlineLevel="2" x14ac:dyDescent="0.25">
      <c r="A585" s="317" t="s">
        <v>29508</v>
      </c>
      <c r="B585" s="422" t="str">
        <f>VLOOKUP(C585,'SNP1.24+CHU192+DER12.23+FD1.24'!$A$2:$C$50000,2, FALSE)</f>
        <v>GUINDASTE HIDRÁULICO AUTOPROPELIDO, COM LANÇA TELESCÓPICA 28,80 M, CAPACIDADE MÁXIMA 30 T, POTÊNCIA 97 KW, TRAÇÃO 4 X 4 - MATERIAIS NA OPERAÇÃO. AF_11/2014</v>
      </c>
      <c r="C585" s="38" t="s">
        <v>2290</v>
      </c>
      <c r="D585" s="623" t="str">
        <f>VLOOKUP(C585,'SNP1.24+CHU192+DER12.23+FD1.24'!$A$2:$D$50000,3, FALSE)</f>
        <v>H</v>
      </c>
      <c r="E585" s="624">
        <f>[3]Canal!$K$15</f>
        <v>124</v>
      </c>
      <c r="F585" s="625" t="str">
        <f>VLOOKUP(C585,'SNP1.24+CHU192+DER12.23+FD1.24'!$A$2:$D$50000,4, FALSE)</f>
        <v>28,46</v>
      </c>
      <c r="G585" s="424">
        <f t="shared" si="128"/>
        <v>3529.04</v>
      </c>
      <c r="H585" s="425" t="e">
        <f t="shared" si="129"/>
        <v>#REF!</v>
      </c>
      <c r="I585" s="426" t="e">
        <f t="shared" si="130"/>
        <v>#REF!</v>
      </c>
      <c r="J585" s="626" t="e">
        <f t="shared" si="131"/>
        <v>#REF!</v>
      </c>
      <c r="K585" s="603"/>
      <c r="L585" s="643" t="s">
        <v>29444</v>
      </c>
      <c r="M585" s="632"/>
      <c r="N585" s="22"/>
    </row>
    <row r="586" spans="1:22" s="39" customFormat="1" ht="36" customHeight="1" outlineLevel="2" x14ac:dyDescent="0.25">
      <c r="A586" s="317" t="s">
        <v>29509</v>
      </c>
      <c r="B586" s="422" t="str">
        <f>VLOOKUP(C586,'SNP1.24+CHU192+DER12.23+FD1.24'!$A$2:$C$50000,2, FALSE)</f>
        <v>OPERADOR DE GUINDASTE COM ENCARGOS COMPLEMENTARES</v>
      </c>
      <c r="C586" s="38" t="s">
        <v>6121</v>
      </c>
      <c r="D586" s="623" t="str">
        <f>VLOOKUP(C586,'SNP1.24+CHU192+DER12.23+FD1.24'!$A$2:$D$50000,3, FALSE)</f>
        <v>H</v>
      </c>
      <c r="E586" s="624">
        <f>E585</f>
        <v>124</v>
      </c>
      <c r="F586" s="625" t="str">
        <f>VLOOKUP(C586,'SNP1.24+CHU192+DER12.23+FD1.24'!$A$2:$D$50000,4, FALSE)</f>
        <v>25,86</v>
      </c>
      <c r="G586" s="424">
        <f t="shared" si="128"/>
        <v>3206.64</v>
      </c>
      <c r="H586" s="425" t="e">
        <f t="shared" si="129"/>
        <v>#REF!</v>
      </c>
      <c r="I586" s="426" t="e">
        <f t="shared" si="130"/>
        <v>#REF!</v>
      </c>
      <c r="J586" s="626" t="e">
        <f t="shared" si="131"/>
        <v>#REF!</v>
      </c>
      <c r="K586" s="603"/>
      <c r="L586" s="643" t="s">
        <v>29444</v>
      </c>
      <c r="M586" s="632"/>
      <c r="N586" s="22"/>
    </row>
    <row r="587" spans="1:22" s="40" customFormat="1" ht="12.75" outlineLevel="1" thickBot="1" x14ac:dyDescent="0.25">
      <c r="A587" s="318"/>
      <c r="B587" s="10" t="s">
        <v>9</v>
      </c>
      <c r="C587" s="11"/>
      <c r="D587" s="12"/>
      <c r="E587" s="13"/>
      <c r="F587" s="13"/>
      <c r="G587" s="147">
        <f>SUM(G573:G574)</f>
        <v>302856.99</v>
      </c>
      <c r="H587" s="148"/>
      <c r="I587" s="149"/>
      <c r="J587" s="150" t="e">
        <f>SUM(J573:J574)</f>
        <v>#REF!</v>
      </c>
      <c r="K587" s="185"/>
      <c r="L587" s="209"/>
      <c r="M587" s="204"/>
      <c r="N587" s="16"/>
      <c r="O587" s="39"/>
      <c r="P587" s="39"/>
      <c r="Q587" s="39"/>
      <c r="R587" s="39"/>
      <c r="S587" s="39"/>
      <c r="T587" s="39"/>
      <c r="U587" s="39"/>
      <c r="V587" s="39"/>
    </row>
    <row r="588" spans="1:22" s="33" customFormat="1" ht="17.45" customHeight="1" thickBot="1" x14ac:dyDescent="0.3">
      <c r="A588" s="315">
        <v>12</v>
      </c>
      <c r="B588" s="245" t="s">
        <v>29514</v>
      </c>
      <c r="C588" s="29"/>
      <c r="D588" s="2"/>
      <c r="E588" s="462"/>
      <c r="F588" s="2"/>
      <c r="G588" s="30">
        <f>G681+G1576+G1580</f>
        <v>88132.459999999992</v>
      </c>
      <c r="H588" s="2"/>
      <c r="I588" s="2"/>
      <c r="J588" s="31" t="e">
        <f>J681+J1576+J1580</f>
        <v>#REF!</v>
      </c>
      <c r="K588" s="186"/>
      <c r="L588" s="15"/>
      <c r="M588" s="23"/>
      <c r="N588" s="15"/>
      <c r="O588" s="39"/>
      <c r="P588" s="39"/>
      <c r="Q588" s="39"/>
      <c r="R588" s="39"/>
      <c r="S588" s="39"/>
      <c r="T588" s="39"/>
      <c r="U588" s="39"/>
      <c r="V588" s="39"/>
    </row>
    <row r="589" spans="1:22" s="34" customFormat="1" outlineLevel="1" x14ac:dyDescent="0.25">
      <c r="A589" s="319" t="s">
        <v>18678</v>
      </c>
      <c r="B589" s="627" t="s">
        <v>29418</v>
      </c>
      <c r="C589" s="628"/>
      <c r="D589" s="629"/>
      <c r="E589" s="146"/>
      <c r="F589" s="146"/>
      <c r="G589" s="5"/>
      <c r="H589" s="5"/>
      <c r="I589" s="5"/>
      <c r="J589" s="17"/>
      <c r="K589" s="145"/>
      <c r="L589" s="210"/>
      <c r="M589" s="111"/>
      <c r="N589" s="6"/>
      <c r="O589" s="39"/>
      <c r="P589" s="39"/>
      <c r="Q589" s="39"/>
      <c r="R589" s="39"/>
      <c r="S589" s="39"/>
      <c r="T589" s="39"/>
      <c r="U589" s="39"/>
      <c r="V589" s="39"/>
    </row>
    <row r="590" spans="1:22" s="39" customFormat="1" ht="46.15" customHeight="1" outlineLevel="2" x14ac:dyDescent="0.25">
      <c r="A590" s="317" t="s">
        <v>18679</v>
      </c>
      <c r="B590" s="422" t="str">
        <f>VLOOKUP(C590,'SNP1.24+CHU192+DER12.23+FD1.24'!$A$2:$C$50000,2, FALSE)</f>
        <v xml:space="preserve">PEDRA DE MAO OU PEDRA RACHAO PARA ARRIMO/FUNDACAO (POSTO PEDREIRA/FORNECEDOR, SEM FRETE)                                                                                                                                                                                                                                                                                                                                                                                                                  </v>
      </c>
      <c r="C590" s="38">
        <v>4730</v>
      </c>
      <c r="D590" s="623" t="str">
        <f>VLOOKUP(C590,'SNP1.24+CHU192+DER12.23+FD1.24'!$A$2:$D$50000,3, FALSE)</f>
        <v xml:space="preserve">M3    </v>
      </c>
      <c r="E590" s="624">
        <f>[2]DETALHADO!$G$279</f>
        <v>146.4</v>
      </c>
      <c r="F590" s="625" t="str">
        <f>VLOOKUP(C590,'SNP1.24+CHU192+DER12.23+FD1.24'!$A$2:$D$50000,4, FALSE)</f>
        <v>65,45</v>
      </c>
      <c r="G590" s="424">
        <f>ROUND(E590*F590,2)</f>
        <v>9581.8799999999992</v>
      </c>
      <c r="H590" s="425" t="e">
        <f>IF(K590="",$G$10,$G$9)</f>
        <v>#REF!</v>
      </c>
      <c r="I590" s="426" t="e">
        <f>ROUND(F590*H590+F590,2)</f>
        <v>#REF!</v>
      </c>
      <c r="J590" s="626" t="e">
        <f>ROUND(E590*I590,2)</f>
        <v>#REF!</v>
      </c>
      <c r="K590" s="603"/>
      <c r="L590" s="643" t="s">
        <v>29440</v>
      </c>
      <c r="M590" s="632"/>
      <c r="N590" s="22"/>
    </row>
    <row r="591" spans="1:22" s="39" customFormat="1" ht="65.45" customHeight="1" outlineLevel="2" x14ac:dyDescent="0.25">
      <c r="A591" s="317" t="s">
        <v>18680</v>
      </c>
      <c r="B591" s="422" t="str">
        <f>VLOOKUP(C591,'SNP1.24+CHU192+DER12.23+FD1.24'!$A$2:$C$50000,2, FALSE)</f>
        <v>CARGA, MANOBRA E DESCARGA DE SOLOS E MATERIAIS GRANULARES EM CAMINHÃO BASCULANTE 10 M³ - CARGA COM PÁ CARREGADEIRA (CAÇAMBA DE 1,7 A 2,8 M³ / 128 HP) E DESCARGA LIVRE (UNIDADE: M3). AF_07/2020</v>
      </c>
      <c r="C591" s="38" t="s">
        <v>11353</v>
      </c>
      <c r="D591" s="623" t="str">
        <f>VLOOKUP(C591,'SNP1.24+CHU192+DER12.23+FD1.24'!$A$2:$D$50000,3, FALSE)</f>
        <v>M3</v>
      </c>
      <c r="E591" s="624">
        <f>E590</f>
        <v>146.4</v>
      </c>
      <c r="F591" s="625" t="str">
        <f>VLOOKUP(C591,'SNP1.24+CHU192+DER12.23+FD1.24'!$A$2:$D$50000,4, FALSE)</f>
        <v>8,59</v>
      </c>
      <c r="G591" s="424">
        <f>ROUND(E591*F591,2)</f>
        <v>1257.58</v>
      </c>
      <c r="H591" s="425" t="e">
        <f>IF(K591="",$G$10,$G$9)</f>
        <v>#REF!</v>
      </c>
      <c r="I591" s="426" t="e">
        <f>ROUND(F591*H591+F591,2)</f>
        <v>#REF!</v>
      </c>
      <c r="J591" s="626" t="e">
        <f>ROUND(E591*I591,2)</f>
        <v>#REF!</v>
      </c>
      <c r="K591" s="603"/>
      <c r="L591" s="643" t="s">
        <v>29441</v>
      </c>
      <c r="M591" s="632"/>
      <c r="N591" s="22"/>
    </row>
    <row r="592" spans="1:22" s="39" customFormat="1" ht="50.45" customHeight="1" outlineLevel="2" x14ac:dyDescent="0.25">
      <c r="A592" s="317" t="s">
        <v>18681</v>
      </c>
      <c r="B592" s="422" t="str">
        <f>VLOOKUP(C592,'SNP1.24+CHU192+DER12.23+FD1.24'!$A$2:$C$50000,2, FALSE)</f>
        <v>TRANSPORTE COM CAMINHÃO BASCULANTE DE 10 M³, EM VIA URBANA PAVIMENTADA, DMT ATÉ 30 KM (UNIDADE: M3XKM). AF_07/2020</v>
      </c>
      <c r="C592" s="38" t="s">
        <v>6023</v>
      </c>
      <c r="D592" s="623" t="str">
        <f>VLOOKUP(C592,'SNP1.24+CHU192+DER12.23+FD1.24'!$A$2:$D$50000,3, FALSE)</f>
        <v>M3XKM</v>
      </c>
      <c r="E592" s="624">
        <f>E590*$D$10</f>
        <v>1512.3120000000001</v>
      </c>
      <c r="F592" s="625" t="str">
        <f>VLOOKUP(C592,'SNP1.24+CHU192+DER12.23+FD1.24'!$A$2:$D$50000,4, FALSE)</f>
        <v>2,49</v>
      </c>
      <c r="G592" s="424">
        <f>ROUND(E592*F592,2)</f>
        <v>3765.66</v>
      </c>
      <c r="H592" s="425" t="e">
        <f>IF(K592="",$G$10,$G$9)</f>
        <v>#REF!</v>
      </c>
      <c r="I592" s="426" t="e">
        <f>ROUND(F592*H592+F592,2)</f>
        <v>#REF!</v>
      </c>
      <c r="J592" s="626" t="e">
        <f>ROUND(E592*I592,2)</f>
        <v>#REF!</v>
      </c>
      <c r="K592" s="603"/>
      <c r="L592" s="643" t="s">
        <v>29442</v>
      </c>
      <c r="M592" s="632"/>
      <c r="N592" s="22"/>
    </row>
    <row r="593" spans="1:22" s="40" customFormat="1" ht="12.75" outlineLevel="1" thickBot="1" x14ac:dyDescent="0.25">
      <c r="A593" s="318"/>
      <c r="B593" s="10" t="s">
        <v>9</v>
      </c>
      <c r="C593" s="11"/>
      <c r="D593" s="12"/>
      <c r="E593" s="13"/>
      <c r="F593" s="13"/>
      <c r="G593" s="147">
        <f>SUM(G590:G592)</f>
        <v>14605.119999999999</v>
      </c>
      <c r="H593" s="148"/>
      <c r="I593" s="149"/>
      <c r="J593" s="150" t="e">
        <f>SUM(J590:J592)</f>
        <v>#REF!</v>
      </c>
      <c r="K593" s="185"/>
      <c r="L593" s="209"/>
      <c r="M593" s="204"/>
      <c r="N593" s="16"/>
      <c r="O593" s="39"/>
      <c r="P593" s="39"/>
      <c r="Q593" s="39"/>
      <c r="R593" s="39"/>
      <c r="S593" s="39"/>
      <c r="T593" s="39"/>
      <c r="U593" s="39"/>
      <c r="V593" s="39"/>
    </row>
    <row r="594" spans="1:22" s="34" customFormat="1" outlineLevel="1" x14ac:dyDescent="0.25">
      <c r="A594" s="319" t="s">
        <v>18682</v>
      </c>
      <c r="B594" s="627" t="s">
        <v>29417</v>
      </c>
      <c r="C594" s="628"/>
      <c r="D594" s="629"/>
      <c r="E594" s="146"/>
      <c r="F594" s="146"/>
      <c r="G594" s="5"/>
      <c r="H594" s="5"/>
      <c r="I594" s="5"/>
      <c r="J594" s="17"/>
      <c r="K594" s="145"/>
      <c r="L594" s="210"/>
      <c r="M594" s="111"/>
      <c r="N594" s="6"/>
      <c r="O594" s="39"/>
      <c r="P594" s="39"/>
      <c r="Q594" s="39"/>
      <c r="R594" s="39"/>
      <c r="S594" s="39"/>
      <c r="T594" s="39"/>
      <c r="U594" s="39"/>
      <c r="V594" s="39"/>
    </row>
    <row r="595" spans="1:22" s="39" customFormat="1" ht="36.6" customHeight="1" outlineLevel="2" x14ac:dyDescent="0.25">
      <c r="A595" s="317" t="s">
        <v>18683</v>
      </c>
      <c r="B595" s="422" t="str">
        <f>VLOOKUP(C595,'SNP1.24+CHU192+DER12.23+FD1.24'!$A$2:$C$50000,2, FALSE)</f>
        <v>ENCHIMENTO DE BRITA PARA DRENO, LANÇAMENTO MECANIZADO. AF_07/2021</v>
      </c>
      <c r="C595" s="38" t="s">
        <v>8850</v>
      </c>
      <c r="D595" s="623" t="str">
        <f>VLOOKUP(C595,'SNP1.24+CHU192+DER12.23+FD1.24'!$A$2:$D$50000,3, FALSE)</f>
        <v>M3</v>
      </c>
      <c r="E595" s="624">
        <f>[2]DETALHADO!$G$273</f>
        <v>85.640000000000015</v>
      </c>
      <c r="F595" s="625" t="str">
        <f>VLOOKUP(C595,'SNP1.24+CHU192+DER12.23+FD1.24'!$A$2:$D$50000,4, FALSE)</f>
        <v>102,53</v>
      </c>
      <c r="G595" s="424">
        <f>ROUND(E595*F595,2)</f>
        <v>8780.67</v>
      </c>
      <c r="H595" s="425" t="e">
        <f>IF(K595="",$G$10,$G$9)</f>
        <v>#REF!</v>
      </c>
      <c r="I595" s="426" t="e">
        <f>ROUND(F595*H595+F595,2)</f>
        <v>#REF!</v>
      </c>
      <c r="J595" s="626" t="e">
        <f>ROUND(E595*I595,2)</f>
        <v>#REF!</v>
      </c>
      <c r="K595" s="603"/>
      <c r="L595" s="643" t="s">
        <v>29443</v>
      </c>
      <c r="M595" s="632"/>
      <c r="N595" s="22"/>
    </row>
    <row r="596" spans="1:22" s="39" customFormat="1" ht="48" outlineLevel="2" x14ac:dyDescent="0.25">
      <c r="A596" s="317" t="s">
        <v>18684</v>
      </c>
      <c r="B596" s="422" t="str">
        <f>VLOOKUP(C596,'SNP1.24+CHU192+DER12.23+FD1.24'!$A$2:$C$50000,2, FALSE)</f>
        <v xml:space="preserve">TUBO DRENO, CORRUGADO, ESPIRALADO, FLEXIVEL, PERFURADO, EM POLIETILENO DE ALTA DENSIDADE (PEAD), DN 65 MM, (2 1/2") PARA DRENAGEM - EM ROLO (NORMA DNIT 093/2006 - EM)                                                                                                                                                                                                                                                                                                                                    </v>
      </c>
      <c r="C596" s="38">
        <v>38051</v>
      </c>
      <c r="D596" s="623" t="str">
        <f>VLOOKUP(C596,'SNP1.24+CHU192+DER12.23+FD1.24'!$A$2:$D$50000,3, FALSE)</f>
        <v xml:space="preserve">M     </v>
      </c>
      <c r="E596" s="624">
        <f>[2]DETALHADO!$G$275</f>
        <v>41.5</v>
      </c>
      <c r="F596" s="625" t="str">
        <f>VLOOKUP(C596,'SNP1.24+CHU192+DER12.23+FD1.24'!$A$2:$D$50000,4, FALSE)</f>
        <v>7,49</v>
      </c>
      <c r="G596" s="424">
        <f>ROUND(E596*F596,2)</f>
        <v>310.83999999999997</v>
      </c>
      <c r="H596" s="425" t="e">
        <f>IF(K596="",$G$10,$G$9)</f>
        <v>#REF!</v>
      </c>
      <c r="I596" s="426" t="e">
        <f>ROUND(F596*H596+F596,2)</f>
        <v>#REF!</v>
      </c>
      <c r="J596" s="626" t="e">
        <f>ROUND(E596*I596,2)</f>
        <v>#REF!</v>
      </c>
      <c r="K596" s="603"/>
      <c r="L596" s="643" t="s">
        <v>18501</v>
      </c>
      <c r="M596" s="632"/>
      <c r="N596" s="22"/>
    </row>
    <row r="597" spans="1:22" s="39" customFormat="1" ht="49.9" customHeight="1" outlineLevel="2" x14ac:dyDescent="0.25">
      <c r="A597" s="317" t="s">
        <v>18685</v>
      </c>
      <c r="B597" s="422" t="str">
        <f>VLOOKUP(C597,'SNP1.24+CHU192+DER12.23+FD1.24'!$A$2:$C$50000,2, FALSE)</f>
        <v>GEOTÊXTIL NÃO TECIDO 100% POLIÉSTER, RESISTÊNCIA A TRAÇÃO DE 9 KN/M (RT - 9), INSTALADO EM DRENO - FORNECIMENTO E INSTALAÇÃO. AF_07/2021</v>
      </c>
      <c r="C597" s="38" t="s">
        <v>8842</v>
      </c>
      <c r="D597" s="623" t="str">
        <f>VLOOKUP(C597,'SNP1.24+CHU192+DER12.23+FD1.24'!$A$2:$D$50000,3, FALSE)</f>
        <v>M2</v>
      </c>
      <c r="E597" s="624">
        <f>[2]DETALHADO!$G$278</f>
        <v>281.60000000000002</v>
      </c>
      <c r="F597" s="625" t="str">
        <f>VLOOKUP(C597,'SNP1.24+CHU192+DER12.23+FD1.24'!$A$2:$D$50000,4, FALSE)</f>
        <v>10,02</v>
      </c>
      <c r="G597" s="424">
        <f>ROUND(E597*F597,2)</f>
        <v>2821.63</v>
      </c>
      <c r="H597" s="425" t="e">
        <f>IF(K597="",$G$10,$G$9)</f>
        <v>#REF!</v>
      </c>
      <c r="I597" s="426" t="e">
        <f>ROUND(F597*H597+F597,2)</f>
        <v>#REF!</v>
      </c>
      <c r="J597" s="626" t="e">
        <f>ROUND(E597*I597,2)</f>
        <v>#REF!</v>
      </c>
      <c r="K597" s="603"/>
      <c r="L597" s="643" t="s">
        <v>29443</v>
      </c>
      <c r="M597" s="632"/>
      <c r="N597" s="22"/>
    </row>
    <row r="598" spans="1:22" s="40" customFormat="1" ht="12.75" outlineLevel="1" thickBot="1" x14ac:dyDescent="0.25">
      <c r="A598" s="318"/>
      <c r="B598" s="10" t="s">
        <v>9</v>
      </c>
      <c r="C598" s="11"/>
      <c r="D598" s="12"/>
      <c r="E598" s="13"/>
      <c r="F598" s="13"/>
      <c r="G598" s="147">
        <f>SUM(G595:G597)</f>
        <v>11913.14</v>
      </c>
      <c r="H598" s="148"/>
      <c r="I598" s="149"/>
      <c r="J598" s="150" t="e">
        <f>SUM(J595:J597)</f>
        <v>#REF!</v>
      </c>
      <c r="K598" s="185"/>
      <c r="L598" s="209"/>
      <c r="M598" s="204"/>
      <c r="N598" s="16"/>
      <c r="O598" s="39"/>
      <c r="P598" s="39"/>
      <c r="Q598" s="39"/>
      <c r="R598" s="39"/>
      <c r="S598" s="39"/>
      <c r="T598" s="39"/>
      <c r="U598" s="39"/>
      <c r="V598" s="39"/>
    </row>
    <row r="599" spans="1:22" s="34" customFormat="1" outlineLevel="1" x14ac:dyDescent="0.25">
      <c r="A599" s="319" t="s">
        <v>18686</v>
      </c>
      <c r="B599" s="627" t="s">
        <v>29415</v>
      </c>
      <c r="C599" s="628"/>
      <c r="D599" s="629"/>
      <c r="E599" s="146"/>
      <c r="F599" s="146"/>
      <c r="G599" s="5"/>
      <c r="H599" s="5"/>
      <c r="I599" s="5"/>
      <c r="J599" s="17"/>
      <c r="K599" s="145"/>
      <c r="L599" s="210"/>
      <c r="M599" s="111"/>
      <c r="N599" s="6"/>
      <c r="O599" s="39"/>
      <c r="P599" s="39"/>
      <c r="Q599" s="39"/>
      <c r="R599" s="39"/>
      <c r="S599" s="39"/>
      <c r="T599" s="39"/>
      <c r="U599" s="39"/>
      <c r="V599" s="39"/>
    </row>
    <row r="600" spans="1:22" s="39" customFormat="1" ht="36" outlineLevel="2" x14ac:dyDescent="0.25">
      <c r="A600" s="317" t="s">
        <v>18687</v>
      </c>
      <c r="B600" s="422" t="str">
        <f>VLOOKUP(C600,'SNP1.24+CHU192+DER12.23+FD1.24'!$A$2:$C$50000,2, FALSE)</f>
        <v>FABRICAÇÃO, MONTAGEM E DESMONTAGEM DE FÔRMA PARA SAPATA, EM CHAPA DE MADEIRA COMPENSADA RESINADA, E=17 MM, 2 UTILIZAÇÕES. AF_01/2024</v>
      </c>
      <c r="C600" s="38" t="s">
        <v>3200</v>
      </c>
      <c r="D600" s="623" t="str">
        <f>VLOOKUP(C600,'SNP1.24+CHU192+DER12.23+FD1.24'!$A$2:$D$50000,3, FALSE)</f>
        <v>M2</v>
      </c>
      <c r="E600" s="624">
        <f>[2]DETALHADO!$G$276</f>
        <v>160.77538010398104</v>
      </c>
      <c r="F600" s="625" t="str">
        <f>VLOOKUP(C600,'SNP1.24+CHU192+DER12.23+FD1.24'!$A$2:$D$50000,4, FALSE)</f>
        <v>241,23</v>
      </c>
      <c r="G600" s="424">
        <f t="shared" ref="G600:G608" si="132">ROUND(E600*F600,2)</f>
        <v>38783.839999999997</v>
      </c>
      <c r="H600" s="425" t="e">
        <f t="shared" ref="H600:H608" si="133">IF(K600="",$G$10,$G$9)</f>
        <v>#REF!</v>
      </c>
      <c r="I600" s="426" t="e">
        <f t="shared" ref="I600:I608" si="134">ROUND(F600*H600+F600,2)</f>
        <v>#REF!</v>
      </c>
      <c r="J600" s="626" t="e">
        <f t="shared" ref="J600:J608" si="135">ROUND(E600*I600,2)</f>
        <v>#REF!</v>
      </c>
      <c r="K600" s="603"/>
      <c r="L600" s="643" t="s">
        <v>18501</v>
      </c>
      <c r="M600" s="632"/>
      <c r="N600" s="22"/>
    </row>
    <row r="601" spans="1:22" s="39" customFormat="1" ht="36" outlineLevel="2" x14ac:dyDescent="0.25">
      <c r="A601" s="317" t="s">
        <v>18688</v>
      </c>
      <c r="B601" s="422" t="str">
        <f>VLOOKUP(C601,'SNP1.24+CHU192+DER12.23+FD1.24'!$A$2:$C$50000,2, FALSE)</f>
        <v>FABRICAÇÃO, MONTAGEM E DESMONTAGEM DE FÔRMA PARA SAPATA, EM MADEIRA SERRADA, E=25 MM, 4 UTILIZAÇÕES. AF_01/2024</v>
      </c>
      <c r="C601" s="38" t="s">
        <v>3197</v>
      </c>
      <c r="D601" s="623" t="str">
        <f>VLOOKUP(C601,'SNP1.24+CHU192+DER12.23+FD1.24'!$A$2:$D$50000,3, FALSE)</f>
        <v>M2</v>
      </c>
      <c r="E601" s="624">
        <f>[2]DETALHADO!$G$277</f>
        <v>183.40891358106148</v>
      </c>
      <c r="F601" s="625" t="str">
        <f>VLOOKUP(C601,'SNP1.24+CHU192+DER12.23+FD1.24'!$A$2:$D$50000,4, FALSE)</f>
        <v>134,81</v>
      </c>
      <c r="G601" s="424">
        <f t="shared" si="132"/>
        <v>24725.360000000001</v>
      </c>
      <c r="H601" s="425" t="e">
        <f t="shared" si="133"/>
        <v>#REF!</v>
      </c>
      <c r="I601" s="426" t="e">
        <f t="shared" si="134"/>
        <v>#REF!</v>
      </c>
      <c r="J601" s="626" t="e">
        <f t="shared" si="135"/>
        <v>#REF!</v>
      </c>
      <c r="K601" s="603"/>
      <c r="L601" s="643" t="s">
        <v>18501</v>
      </c>
      <c r="M601" s="632"/>
      <c r="N601" s="22"/>
    </row>
    <row r="602" spans="1:22" s="39" customFormat="1" ht="40.15" customHeight="1" outlineLevel="2" x14ac:dyDescent="0.25">
      <c r="A602" s="317" t="s">
        <v>18689</v>
      </c>
      <c r="B602" s="422" t="str">
        <f>VLOOKUP(C602,'SNP1.24+CHU192+DER12.23+FD1.24'!$A$2:$C$50000,2, FALSE)</f>
        <v>ARMAÇÃO DE PILAR OU VIGA DE ESTRUTURA CONVENCIONAL DE CONCRETO ARMADO UTILIZANDO AÇO CA-50 DE 6,3 MM - MONTAGEM. AF_06/2022</v>
      </c>
      <c r="C602" s="38" t="s">
        <v>3224</v>
      </c>
      <c r="D602" s="623" t="str">
        <f>VLOOKUP(C602,'SNP1.24+CHU192+DER12.23+FD1.24'!$A$2:$D$50000,3, FALSE)</f>
        <v>KG</v>
      </c>
      <c r="E602" s="624">
        <f>'[2]DETALHAMENTO AÇO (2)'!$C33</f>
        <v>193</v>
      </c>
      <c r="F602" s="625" t="str">
        <f>VLOOKUP(C602,'SNP1.24+CHU192+DER12.23+FD1.24'!$A$2:$D$50000,4, FALSE)</f>
        <v>13,04</v>
      </c>
      <c r="G602" s="424">
        <f t="shared" si="132"/>
        <v>2516.7199999999998</v>
      </c>
      <c r="H602" s="425" t="e">
        <f t="shared" si="133"/>
        <v>#REF!</v>
      </c>
      <c r="I602" s="426" t="e">
        <f t="shared" si="134"/>
        <v>#REF!</v>
      </c>
      <c r="J602" s="626" t="e">
        <f t="shared" si="135"/>
        <v>#REF!</v>
      </c>
      <c r="K602" s="603"/>
      <c r="L602" s="643" t="s">
        <v>18513</v>
      </c>
      <c r="M602" s="632"/>
      <c r="N602" s="22"/>
    </row>
    <row r="603" spans="1:22" s="39" customFormat="1" ht="36" outlineLevel="2" x14ac:dyDescent="0.25">
      <c r="A603" s="317" t="s">
        <v>18690</v>
      </c>
      <c r="B603" s="422" t="str">
        <f>VLOOKUP(C603,'SNP1.24+CHU192+DER12.23+FD1.24'!$A$2:$C$50000,2, FALSE)</f>
        <v>ARMAÇÃO DE PILAR OU VIGA DE ESTRUTURA CONVENCIONAL DE CONCRETO ARMADO UTILIZANDO AÇO CA-50 DE 8,0 MM - MONTAGEM. AF_06/2022</v>
      </c>
      <c r="C603" s="38" t="s">
        <v>3225</v>
      </c>
      <c r="D603" s="623" t="str">
        <f>VLOOKUP(C603,'SNP1.24+CHU192+DER12.23+FD1.24'!$A$2:$D$50000,3, FALSE)</f>
        <v>KG</v>
      </c>
      <c r="E603" s="624">
        <f>'[2]DETALHAMENTO AÇO (2)'!$C34</f>
        <v>4278</v>
      </c>
      <c r="F603" s="625" t="str">
        <f>VLOOKUP(C603,'SNP1.24+CHU192+DER12.23+FD1.24'!$A$2:$D$50000,4, FALSE)</f>
        <v>12,11</v>
      </c>
      <c r="G603" s="424">
        <f t="shared" si="132"/>
        <v>51806.58</v>
      </c>
      <c r="H603" s="425" t="e">
        <f t="shared" si="133"/>
        <v>#REF!</v>
      </c>
      <c r="I603" s="426" t="e">
        <f t="shared" si="134"/>
        <v>#REF!</v>
      </c>
      <c r="J603" s="626" t="e">
        <f t="shared" si="135"/>
        <v>#REF!</v>
      </c>
      <c r="K603" s="603"/>
      <c r="L603" s="643" t="s">
        <v>18513</v>
      </c>
      <c r="M603" s="632"/>
      <c r="N603" s="22"/>
    </row>
    <row r="604" spans="1:22" s="39" customFormat="1" ht="40.15" customHeight="1" outlineLevel="2" x14ac:dyDescent="0.25">
      <c r="A604" s="317" t="s">
        <v>18691</v>
      </c>
      <c r="B604" s="422" t="str">
        <f>VLOOKUP(C604,'SNP1.24+CHU192+DER12.23+FD1.24'!$A$2:$C$50000,2, FALSE)</f>
        <v>ARMAÇÃO DE PILAR OU VIGA DE ESTRUTURA CONVENCIONAL DE CONCRETO ARMADO UTILIZANDO AÇO CA-50 DE 10,0 MM - MONTAGEM. AF_06/2022</v>
      </c>
      <c r="C604" s="38" t="s">
        <v>3226</v>
      </c>
      <c r="D604" s="623" t="str">
        <f>VLOOKUP(C604,'SNP1.24+CHU192+DER12.23+FD1.24'!$A$2:$D$50000,3, FALSE)</f>
        <v>KG</v>
      </c>
      <c r="E604" s="624">
        <f>'[2]DETALHAMENTO AÇO (2)'!$C35</f>
        <v>198</v>
      </c>
      <c r="F604" s="625" t="str">
        <f>VLOOKUP(C604,'SNP1.24+CHU192+DER12.23+FD1.24'!$A$2:$D$50000,4, FALSE)</f>
        <v>10,72</v>
      </c>
      <c r="G604" s="424">
        <f t="shared" si="132"/>
        <v>2122.56</v>
      </c>
      <c r="H604" s="425" t="e">
        <f t="shared" si="133"/>
        <v>#REF!</v>
      </c>
      <c r="I604" s="426" t="e">
        <f t="shared" si="134"/>
        <v>#REF!</v>
      </c>
      <c r="J604" s="626" t="e">
        <f t="shared" si="135"/>
        <v>#REF!</v>
      </c>
      <c r="K604" s="603"/>
      <c r="L604" s="643" t="s">
        <v>18513</v>
      </c>
      <c r="M604" s="632"/>
      <c r="N604" s="22"/>
    </row>
    <row r="605" spans="1:22" s="39" customFormat="1" ht="36" outlineLevel="2" x14ac:dyDescent="0.25">
      <c r="A605" s="317" t="s">
        <v>18692</v>
      </c>
      <c r="B605" s="422" t="str">
        <f>VLOOKUP(C605,'SNP1.24+CHU192+DER12.23+FD1.24'!$A$2:$C$50000,2, FALSE)</f>
        <v>ARMAÇÃO DE PILAR OU VIGA DE ESTRUTURA CONVENCIONAL DE CONCRETO ARMADO UTILIZANDO AÇO CA-50 DE 12,5 MM - MONTAGEM. AF_06/2022</v>
      </c>
      <c r="C605" s="38" t="s">
        <v>3227</v>
      </c>
      <c r="D605" s="623" t="str">
        <f>VLOOKUP(C605,'SNP1.24+CHU192+DER12.23+FD1.24'!$A$2:$D$50000,3, FALSE)</f>
        <v>KG</v>
      </c>
      <c r="E605" s="624">
        <f>'[2]DETALHAMENTO AÇO (2)'!$C36</f>
        <v>587</v>
      </c>
      <c r="F605" s="625" t="str">
        <f>VLOOKUP(C605,'SNP1.24+CHU192+DER12.23+FD1.24'!$A$2:$D$50000,4, FALSE)</f>
        <v>8,97</v>
      </c>
      <c r="G605" s="424">
        <f t="shared" si="132"/>
        <v>5265.39</v>
      </c>
      <c r="H605" s="425" t="e">
        <f t="shared" si="133"/>
        <v>#REF!</v>
      </c>
      <c r="I605" s="426" t="e">
        <f t="shared" si="134"/>
        <v>#REF!</v>
      </c>
      <c r="J605" s="626" t="e">
        <f t="shared" si="135"/>
        <v>#REF!</v>
      </c>
      <c r="K605" s="603"/>
      <c r="L605" s="643" t="s">
        <v>18513</v>
      </c>
      <c r="M605" s="632"/>
      <c r="N605" s="22"/>
    </row>
    <row r="606" spans="1:22" s="39" customFormat="1" ht="36" outlineLevel="2" x14ac:dyDescent="0.25">
      <c r="A606" s="317" t="s">
        <v>18693</v>
      </c>
      <c r="B606" s="422" t="str">
        <f>VLOOKUP(C606,'SNP1.24+CHU192+DER12.23+FD1.24'!$A$2:$C$50000,2, FALSE)</f>
        <v>ARMAÇÃO DE PILAR OU VIGA DE ESTRUTURA CONVENCIONAL DE CONCRETO ARMADO UTILIZANDO AÇO CA-50 DE 16,0 MM - MONTAGEM. AF_06/2022</v>
      </c>
      <c r="C606" s="38" t="s">
        <v>3228</v>
      </c>
      <c r="D606" s="623" t="str">
        <f>VLOOKUP(C606,'SNP1.24+CHU192+DER12.23+FD1.24'!$A$2:$D$50000,3, FALSE)</f>
        <v>KG</v>
      </c>
      <c r="E606" s="624">
        <f>'[2]DETALHAMENTO AÇO (2)'!$C37</f>
        <v>5437</v>
      </c>
      <c r="F606" s="625" t="str">
        <f>VLOOKUP(C606,'SNP1.24+CHU192+DER12.23+FD1.24'!$A$2:$D$50000,4, FALSE)</f>
        <v>8,64</v>
      </c>
      <c r="G606" s="424">
        <f t="shared" si="132"/>
        <v>46975.68</v>
      </c>
      <c r="H606" s="425" t="e">
        <f t="shared" si="133"/>
        <v>#REF!</v>
      </c>
      <c r="I606" s="426" t="e">
        <f t="shared" si="134"/>
        <v>#REF!</v>
      </c>
      <c r="J606" s="626" t="e">
        <f t="shared" si="135"/>
        <v>#REF!</v>
      </c>
      <c r="K606" s="603"/>
      <c r="L606" s="643" t="s">
        <v>18513</v>
      </c>
      <c r="M606" s="632"/>
      <c r="N606" s="22"/>
    </row>
    <row r="607" spans="1:22" s="39" customFormat="1" ht="49.15" customHeight="1" outlineLevel="2" x14ac:dyDescent="0.25">
      <c r="A607" s="317" t="s">
        <v>18694</v>
      </c>
      <c r="B607" s="422" t="str">
        <f>VLOOKUP(C607,'SNP1.24+CHU192+DER12.23+FD1.24'!$A$2:$C$50000,2, FALSE)</f>
        <v xml:space="preserve">CONCRETO USINADO BOMBEAVEL, CLASSE DE RESISTENCIA C40, BRITA 0 E 1, SLUMP = 100 +/- 20 MM, COM BOMBEAMENTO (DISPONIBILIZACAO DE BOMBA), SEM O LANCAMENTO (NBR 8953)                                                                                                                                                                                                                                                                                                                                       </v>
      </c>
      <c r="C607" s="38">
        <v>34479</v>
      </c>
      <c r="D607" s="623" t="str">
        <f>VLOOKUP(C607,'SNP1.24+CHU192+DER12.23+FD1.24'!$A$2:$D$50000,3, FALSE)</f>
        <v xml:space="preserve">M3    </v>
      </c>
      <c r="E607" s="624">
        <f>[2]DETALHADO!$G$274</f>
        <v>135.76999999999998</v>
      </c>
      <c r="F607" s="625" t="str">
        <f>VLOOKUP(C607,'SNP1.24+CHU192+DER12.23+FD1.24'!$A$2:$D$50000,4, FALSE)</f>
        <v>529,25</v>
      </c>
      <c r="G607" s="424">
        <f t="shared" si="132"/>
        <v>71856.27</v>
      </c>
      <c r="H607" s="425" t="e">
        <f t="shared" si="133"/>
        <v>#REF!</v>
      </c>
      <c r="I607" s="426" t="e">
        <f t="shared" si="134"/>
        <v>#REF!</v>
      </c>
      <c r="J607" s="626" t="e">
        <f t="shared" si="135"/>
        <v>#REF!</v>
      </c>
      <c r="K607" s="603"/>
      <c r="L607" s="643" t="s">
        <v>18501</v>
      </c>
      <c r="M607" s="632"/>
      <c r="N607" s="22"/>
    </row>
    <row r="608" spans="1:22" s="39" customFormat="1" ht="45" customHeight="1" outlineLevel="2" x14ac:dyDescent="0.25">
      <c r="A608" s="317" t="s">
        <v>18695</v>
      </c>
      <c r="B608" s="422" t="str">
        <f>VLOOKUP(C608,'SNP1.24+CHU192+DER12.23+FD1.24'!$A$2:$C$50000,2, FALSE)</f>
        <v>LANÇAMENTO COM USO DE BOMBA, ADENSAMENTO E ACABAMENTO DE CONCRETO EM ESTRUTURAS. AF_02/2022</v>
      </c>
      <c r="C608" s="38" t="s">
        <v>12933</v>
      </c>
      <c r="D608" s="623" t="str">
        <f>VLOOKUP(C608,'SNP1.24+CHU192+DER12.23+FD1.24'!$A$2:$D$50000,3, FALSE)</f>
        <v>M3</v>
      </c>
      <c r="E608" s="624">
        <f>E607</f>
        <v>135.76999999999998</v>
      </c>
      <c r="F608" s="625" t="str">
        <f>VLOOKUP(C608,'SNP1.24+CHU192+DER12.23+FD1.24'!$A$2:$D$50000,4, FALSE)</f>
        <v>47,37</v>
      </c>
      <c r="G608" s="424">
        <f t="shared" si="132"/>
        <v>6431.42</v>
      </c>
      <c r="H608" s="425" t="e">
        <f t="shared" si="133"/>
        <v>#REF!</v>
      </c>
      <c r="I608" s="426" t="e">
        <f t="shared" si="134"/>
        <v>#REF!</v>
      </c>
      <c r="J608" s="626" t="e">
        <f t="shared" si="135"/>
        <v>#REF!</v>
      </c>
      <c r="K608" s="603"/>
      <c r="L608" s="643" t="s">
        <v>18514</v>
      </c>
      <c r="M608" s="632"/>
      <c r="N608" s="22"/>
    </row>
    <row r="609" spans="1:22" s="40" customFormat="1" ht="12.75" outlineLevel="1" thickBot="1" x14ac:dyDescent="0.25">
      <c r="A609" s="318"/>
      <c r="B609" s="10" t="s">
        <v>9</v>
      </c>
      <c r="C609" s="11"/>
      <c r="D609" s="12"/>
      <c r="E609" s="13"/>
      <c r="F609" s="13"/>
      <c r="G609" s="147" t="e">
        <f>SUM(#REF!)</f>
        <v>#REF!</v>
      </c>
      <c r="H609" s="148"/>
      <c r="I609" s="149"/>
      <c r="J609" s="150" t="e">
        <f>SUM(#REF!)</f>
        <v>#REF!</v>
      </c>
      <c r="K609" s="185"/>
      <c r="L609" s="209"/>
      <c r="M609" s="204"/>
      <c r="N609" s="16"/>
      <c r="O609" s="39"/>
      <c r="P609" s="39"/>
      <c r="Q609" s="39"/>
      <c r="R609" s="39"/>
      <c r="S609" s="39"/>
      <c r="T609" s="39"/>
      <c r="U609" s="39"/>
      <c r="V609" s="39"/>
    </row>
    <row r="610" spans="1:22" s="33" customFormat="1" ht="17.45" customHeight="1" thickBot="1" x14ac:dyDescent="0.3">
      <c r="A610" s="315">
        <v>13</v>
      </c>
      <c r="B610" s="245" t="s">
        <v>29515</v>
      </c>
      <c r="C610" s="29"/>
      <c r="D610" s="2"/>
      <c r="E610" s="462"/>
      <c r="F610" s="2"/>
      <c r="G610" s="30" t="e">
        <f>#REF!+G1598+G1602</f>
        <v>#REF!</v>
      </c>
      <c r="H610" s="2"/>
      <c r="I610" s="2"/>
      <c r="J610" s="31" t="e">
        <f>#REF!+J1598+J1602</f>
        <v>#REF!</v>
      </c>
      <c r="K610" s="186"/>
      <c r="L610" s="15"/>
      <c r="M610" s="23"/>
      <c r="N610" s="15"/>
      <c r="O610" s="39"/>
      <c r="P610" s="39"/>
      <c r="Q610" s="39"/>
      <c r="R610" s="39"/>
      <c r="S610" s="39"/>
      <c r="T610" s="39"/>
      <c r="U610" s="39"/>
      <c r="V610" s="39"/>
    </row>
    <row r="611" spans="1:22" s="34" customFormat="1" outlineLevel="1" x14ac:dyDescent="0.25">
      <c r="A611" s="319" t="s">
        <v>18696</v>
      </c>
      <c r="B611" s="627" t="s">
        <v>29418</v>
      </c>
      <c r="C611" s="628"/>
      <c r="D611" s="629"/>
      <c r="E611" s="146"/>
      <c r="F611" s="146"/>
      <c r="G611" s="5"/>
      <c r="H611" s="5"/>
      <c r="I611" s="5"/>
      <c r="J611" s="17"/>
      <c r="K611" s="145"/>
      <c r="L611" s="210"/>
      <c r="M611" s="111"/>
      <c r="N611" s="6"/>
      <c r="O611" s="39"/>
      <c r="P611" s="39"/>
      <c r="Q611" s="39"/>
      <c r="R611" s="39"/>
      <c r="S611" s="39"/>
      <c r="T611" s="39"/>
      <c r="U611" s="39"/>
      <c r="V611" s="39"/>
    </row>
    <row r="612" spans="1:22" s="39" customFormat="1" ht="46.15" customHeight="1" outlineLevel="2" x14ac:dyDescent="0.25">
      <c r="A612" s="317" t="s">
        <v>18697</v>
      </c>
      <c r="B612" s="422" t="str">
        <f>VLOOKUP(C612,'SNP1.24+CHU192+DER12.23+FD1.24'!$A$2:$C$50000,2, FALSE)</f>
        <v xml:space="preserve">PEDRA DE MAO OU PEDRA RACHAO PARA ARRIMO/FUNDACAO (POSTO PEDREIRA/FORNECEDOR, SEM FRETE)                                                                                                                                                                                                                                                                                                                                                                                                                  </v>
      </c>
      <c r="C612" s="38">
        <v>4730</v>
      </c>
      <c r="D612" s="623" t="str">
        <f>VLOOKUP(C612,'SNP1.24+CHU192+DER12.23+FD1.24'!$A$2:$D$50000,3, FALSE)</f>
        <v xml:space="preserve">M3    </v>
      </c>
      <c r="E612" s="624">
        <f>[2]DETALHADO!$G$289</f>
        <v>84.231999999999999</v>
      </c>
      <c r="F612" s="625" t="str">
        <f>VLOOKUP(C612,'SNP1.24+CHU192+DER12.23+FD1.24'!$A$2:$D$50000,4, FALSE)</f>
        <v>65,45</v>
      </c>
      <c r="G612" s="424">
        <f>ROUND(E612*F612,2)</f>
        <v>5512.98</v>
      </c>
      <c r="H612" s="425" t="e">
        <f>IF(K612="",$G$10,$G$9)</f>
        <v>#REF!</v>
      </c>
      <c r="I612" s="426" t="e">
        <f>ROUND(F612*H612+F612,2)</f>
        <v>#REF!</v>
      </c>
      <c r="J612" s="626" t="e">
        <f>ROUND(E612*I612,2)</f>
        <v>#REF!</v>
      </c>
      <c r="K612" s="603"/>
      <c r="L612" s="643" t="s">
        <v>29440</v>
      </c>
      <c r="M612" s="632"/>
      <c r="N612" s="22"/>
    </row>
    <row r="613" spans="1:22" s="39" customFormat="1" ht="65.45" customHeight="1" outlineLevel="2" x14ac:dyDescent="0.25">
      <c r="A613" s="317" t="s">
        <v>18698</v>
      </c>
      <c r="B613" s="422" t="str">
        <f>VLOOKUP(C613,'SNP1.24+CHU192+DER12.23+FD1.24'!$A$2:$C$50000,2, FALSE)</f>
        <v>CARGA, MANOBRA E DESCARGA DE SOLOS E MATERIAIS GRANULARES EM CAMINHÃO BASCULANTE 10 M³ - CARGA COM PÁ CARREGADEIRA (CAÇAMBA DE 1,7 A 2,8 M³ / 128 HP) E DESCARGA LIVRE (UNIDADE: M3). AF_07/2020</v>
      </c>
      <c r="C613" s="38" t="s">
        <v>11353</v>
      </c>
      <c r="D613" s="623" t="str">
        <f>VLOOKUP(C613,'SNP1.24+CHU192+DER12.23+FD1.24'!$A$2:$D$50000,3, FALSE)</f>
        <v>M3</v>
      </c>
      <c r="E613" s="624">
        <f>E612</f>
        <v>84.231999999999999</v>
      </c>
      <c r="F613" s="625" t="str">
        <f>VLOOKUP(C613,'SNP1.24+CHU192+DER12.23+FD1.24'!$A$2:$D$50000,4, FALSE)</f>
        <v>8,59</v>
      </c>
      <c r="G613" s="424">
        <f>ROUND(E613*F613,2)</f>
        <v>723.55</v>
      </c>
      <c r="H613" s="425" t="e">
        <f>IF(K613="",$G$10,$G$9)</f>
        <v>#REF!</v>
      </c>
      <c r="I613" s="426" t="e">
        <f>ROUND(F613*H613+F613,2)</f>
        <v>#REF!</v>
      </c>
      <c r="J613" s="626" t="e">
        <f>ROUND(E613*I613,2)</f>
        <v>#REF!</v>
      </c>
      <c r="K613" s="603"/>
      <c r="L613" s="643" t="s">
        <v>29441</v>
      </c>
      <c r="M613" s="632"/>
      <c r="N613" s="22"/>
    </row>
    <row r="614" spans="1:22" s="39" customFormat="1" ht="50.45" customHeight="1" outlineLevel="2" x14ac:dyDescent="0.25">
      <c r="A614" s="317" t="s">
        <v>18699</v>
      </c>
      <c r="B614" s="422" t="str">
        <f>VLOOKUP(C614,'SNP1.24+CHU192+DER12.23+FD1.24'!$A$2:$C$50000,2, FALSE)</f>
        <v>TRANSPORTE COM CAMINHÃO BASCULANTE DE 10 M³, EM VIA URBANA PAVIMENTADA, DMT ATÉ 30 KM (UNIDADE: M3XKM). AF_07/2020</v>
      </c>
      <c r="C614" s="38" t="s">
        <v>6023</v>
      </c>
      <c r="D614" s="623" t="str">
        <f>VLOOKUP(C614,'SNP1.24+CHU192+DER12.23+FD1.24'!$A$2:$D$50000,3, FALSE)</f>
        <v>M3XKM</v>
      </c>
      <c r="E614" s="624">
        <f>E612*$D$10</f>
        <v>870.11656000000005</v>
      </c>
      <c r="F614" s="625" t="str">
        <f>VLOOKUP(C614,'SNP1.24+CHU192+DER12.23+FD1.24'!$A$2:$D$50000,4, FALSE)</f>
        <v>2,49</v>
      </c>
      <c r="G614" s="424">
        <f>ROUND(E614*F614,2)</f>
        <v>2166.59</v>
      </c>
      <c r="H614" s="425" t="e">
        <f>IF(K614="",$G$10,$G$9)</f>
        <v>#REF!</v>
      </c>
      <c r="I614" s="426" t="e">
        <f>ROUND(F614*H614+F614,2)</f>
        <v>#REF!</v>
      </c>
      <c r="J614" s="626" t="e">
        <f>ROUND(E614*I614,2)</f>
        <v>#REF!</v>
      </c>
      <c r="K614" s="603"/>
      <c r="L614" s="643" t="s">
        <v>29442</v>
      </c>
      <c r="M614" s="632"/>
      <c r="N614" s="22"/>
    </row>
    <row r="615" spans="1:22" s="40" customFormat="1" ht="12.75" outlineLevel="1" thickBot="1" x14ac:dyDescent="0.25">
      <c r="A615" s="318"/>
      <c r="B615" s="10" t="s">
        <v>9</v>
      </c>
      <c r="C615" s="11"/>
      <c r="D615" s="12"/>
      <c r="E615" s="13"/>
      <c r="F615" s="13"/>
      <c r="G615" s="147">
        <f>SUM(G612:G614)</f>
        <v>8403.119999999999</v>
      </c>
      <c r="H615" s="148"/>
      <c r="I615" s="149"/>
      <c r="J615" s="150" t="e">
        <f>SUM(J612:J614)</f>
        <v>#REF!</v>
      </c>
      <c r="K615" s="185"/>
      <c r="L615" s="209"/>
      <c r="M615" s="204"/>
      <c r="N615" s="16"/>
      <c r="O615" s="39"/>
      <c r="P615" s="39"/>
      <c r="Q615" s="39"/>
      <c r="R615" s="39"/>
      <c r="S615" s="39"/>
      <c r="T615" s="39"/>
      <c r="U615" s="39"/>
      <c r="V615" s="39"/>
    </row>
    <row r="616" spans="1:22" s="34" customFormat="1" outlineLevel="1" x14ac:dyDescent="0.25">
      <c r="A616" s="319" t="s">
        <v>18700</v>
      </c>
      <c r="B616" s="627" t="s">
        <v>29417</v>
      </c>
      <c r="C616" s="628"/>
      <c r="D616" s="629"/>
      <c r="E616" s="146"/>
      <c r="F616" s="146"/>
      <c r="G616" s="5"/>
      <c r="H616" s="5"/>
      <c r="I616" s="5"/>
      <c r="J616" s="17"/>
      <c r="K616" s="145"/>
      <c r="L616" s="210"/>
      <c r="M616" s="111"/>
      <c r="N616" s="6"/>
      <c r="O616" s="39"/>
      <c r="P616" s="39"/>
      <c r="Q616" s="39"/>
      <c r="R616" s="39"/>
      <c r="S616" s="39"/>
      <c r="T616" s="39"/>
      <c r="U616" s="39"/>
      <c r="V616" s="39"/>
    </row>
    <row r="617" spans="1:22" s="39" customFormat="1" ht="36.6" customHeight="1" outlineLevel="2" x14ac:dyDescent="0.25">
      <c r="A617" s="317" t="s">
        <v>18701</v>
      </c>
      <c r="B617" s="422" t="str">
        <f>VLOOKUP(C617,'SNP1.24+CHU192+DER12.23+FD1.24'!$A$2:$C$50000,2, FALSE)</f>
        <v>ENCHIMENTO DE BRITA PARA DRENO, LANÇAMENTO MECANIZADO. AF_07/2021</v>
      </c>
      <c r="C617" s="38" t="s">
        <v>8850</v>
      </c>
      <c r="D617" s="623" t="str">
        <f>VLOOKUP(C617,'SNP1.24+CHU192+DER12.23+FD1.24'!$A$2:$D$50000,3, FALSE)</f>
        <v>M3</v>
      </c>
      <c r="E617" s="624">
        <f>[2]DETALHADO!$G$283</f>
        <v>51.565140000000007</v>
      </c>
      <c r="F617" s="625" t="str">
        <f>VLOOKUP(C617,'SNP1.24+CHU192+DER12.23+FD1.24'!$A$2:$D$50000,4, FALSE)</f>
        <v>102,53</v>
      </c>
      <c r="G617" s="424">
        <f>ROUND(E617*F617,2)</f>
        <v>5286.97</v>
      </c>
      <c r="H617" s="425" t="e">
        <f>IF(K617="",$G$10,$G$9)</f>
        <v>#REF!</v>
      </c>
      <c r="I617" s="426" t="e">
        <f>ROUND(F617*H617+F617,2)</f>
        <v>#REF!</v>
      </c>
      <c r="J617" s="626" t="e">
        <f>ROUND(E617*I617,2)</f>
        <v>#REF!</v>
      </c>
      <c r="K617" s="603"/>
      <c r="L617" s="643" t="s">
        <v>29443</v>
      </c>
      <c r="M617" s="632"/>
      <c r="N617" s="22"/>
    </row>
    <row r="618" spans="1:22" s="39" customFormat="1" ht="48" outlineLevel="2" x14ac:dyDescent="0.25">
      <c r="A618" s="317" t="s">
        <v>18702</v>
      </c>
      <c r="B618" s="422" t="str">
        <f>VLOOKUP(C618,'SNP1.24+CHU192+DER12.23+FD1.24'!$A$2:$C$50000,2, FALSE)</f>
        <v xml:space="preserve">TUBO DRENO, CORRUGADO, ESPIRALADO, FLEXIVEL, PERFURADO, EM POLIETILENO DE ALTA DENSIDADE (PEAD), DN 65 MM, (2 1/2") PARA DRENAGEM - EM ROLO (NORMA DNIT 093/2006 - EM)                                                                                                                                                                                                                                                                                                                                    </v>
      </c>
      <c r="C618" s="38">
        <v>38051</v>
      </c>
      <c r="D618" s="623" t="str">
        <f>VLOOKUP(C618,'SNP1.24+CHU192+DER12.23+FD1.24'!$A$2:$D$50000,3, FALSE)</f>
        <v xml:space="preserve">M     </v>
      </c>
      <c r="E618" s="624">
        <f>[2]DETALHADO!$G$285</f>
        <v>18.75</v>
      </c>
      <c r="F618" s="625" t="str">
        <f>VLOOKUP(C618,'SNP1.24+CHU192+DER12.23+FD1.24'!$A$2:$D$50000,4, FALSE)</f>
        <v>7,49</v>
      </c>
      <c r="G618" s="424">
        <f>ROUND(E618*F618,2)</f>
        <v>140.44</v>
      </c>
      <c r="H618" s="425" t="e">
        <f>IF(K618="",$G$10,$G$9)</f>
        <v>#REF!</v>
      </c>
      <c r="I618" s="426" t="e">
        <f>ROUND(F618*H618+F618,2)</f>
        <v>#REF!</v>
      </c>
      <c r="J618" s="626" t="e">
        <f>ROUND(E618*I618,2)</f>
        <v>#REF!</v>
      </c>
      <c r="K618" s="603"/>
      <c r="L618" s="643" t="s">
        <v>18501</v>
      </c>
      <c r="M618" s="632"/>
      <c r="N618" s="22"/>
    </row>
    <row r="619" spans="1:22" s="39" customFormat="1" ht="49.9" customHeight="1" outlineLevel="2" x14ac:dyDescent="0.25">
      <c r="A619" s="317" t="s">
        <v>18703</v>
      </c>
      <c r="B619" s="422" t="str">
        <f>VLOOKUP(C619,'SNP1.24+CHU192+DER12.23+FD1.24'!$A$2:$C$50000,2, FALSE)</f>
        <v>GEOTÊXTIL NÃO TECIDO 100% POLIÉSTER, RESISTÊNCIA A TRAÇÃO DE 9 KN/M (RT - 9), INSTALADO EM DRENO - FORNECIMENTO E INSTALAÇÃO. AF_07/2021</v>
      </c>
      <c r="C619" s="38" t="s">
        <v>8842</v>
      </c>
      <c r="D619" s="623" t="str">
        <f>VLOOKUP(C619,'SNP1.24+CHU192+DER12.23+FD1.24'!$A$2:$D$50000,3, FALSE)</f>
        <v>M2</v>
      </c>
      <c r="E619" s="624">
        <f>[2]DETALHADO!$G$288</f>
        <v>184.7234</v>
      </c>
      <c r="F619" s="625" t="str">
        <f>VLOOKUP(C619,'SNP1.24+CHU192+DER12.23+FD1.24'!$A$2:$D$50000,4, FALSE)</f>
        <v>10,02</v>
      </c>
      <c r="G619" s="424">
        <f>ROUND(E619*F619,2)</f>
        <v>1850.93</v>
      </c>
      <c r="H619" s="425" t="e">
        <f>IF(K619="",$G$10,$G$9)</f>
        <v>#REF!</v>
      </c>
      <c r="I619" s="426" t="e">
        <f>ROUND(F619*H619+F619,2)</f>
        <v>#REF!</v>
      </c>
      <c r="J619" s="626" t="e">
        <f>ROUND(E619*I619,2)</f>
        <v>#REF!</v>
      </c>
      <c r="K619" s="603"/>
      <c r="L619" s="643" t="s">
        <v>29443</v>
      </c>
      <c r="M619" s="632"/>
      <c r="N619" s="22"/>
    </row>
    <row r="620" spans="1:22" s="40" customFormat="1" ht="12.75" outlineLevel="1" thickBot="1" x14ac:dyDescent="0.25">
      <c r="A620" s="318"/>
      <c r="B620" s="10" t="s">
        <v>9</v>
      </c>
      <c r="C620" s="11"/>
      <c r="D620" s="12"/>
      <c r="E620" s="13"/>
      <c r="F620" s="13"/>
      <c r="G620" s="147">
        <f>SUM(G617:G619)</f>
        <v>7278.34</v>
      </c>
      <c r="H620" s="148"/>
      <c r="I620" s="149"/>
      <c r="J620" s="150" t="e">
        <f>SUM(J617:J619)</f>
        <v>#REF!</v>
      </c>
      <c r="K620" s="185"/>
      <c r="L620" s="209"/>
      <c r="M620" s="204"/>
      <c r="N620" s="16"/>
      <c r="O620" s="39"/>
      <c r="P620" s="39"/>
      <c r="Q620" s="39"/>
      <c r="R620" s="39"/>
      <c r="S620" s="39"/>
      <c r="T620" s="39"/>
      <c r="U620" s="39"/>
      <c r="V620" s="39"/>
    </row>
    <row r="621" spans="1:22" s="34" customFormat="1" ht="14.45" customHeight="1" outlineLevel="1" x14ac:dyDescent="0.25">
      <c r="A621" s="319" t="s">
        <v>18704</v>
      </c>
      <c r="B621" s="627" t="s">
        <v>29415</v>
      </c>
      <c r="C621" s="628"/>
      <c r="D621" s="629"/>
      <c r="E621" s="146"/>
      <c r="F621" s="146"/>
      <c r="G621" s="5"/>
      <c r="H621" s="5"/>
      <c r="I621" s="5"/>
      <c r="J621" s="17"/>
      <c r="K621" s="145"/>
      <c r="L621" s="210"/>
      <c r="M621" s="111"/>
      <c r="N621" s="6"/>
      <c r="O621" s="39"/>
      <c r="P621" s="39"/>
      <c r="Q621" s="39"/>
      <c r="R621" s="39"/>
      <c r="S621" s="39"/>
      <c r="T621" s="39"/>
      <c r="U621" s="39"/>
      <c r="V621" s="39"/>
    </row>
    <row r="622" spans="1:22" s="39" customFormat="1" ht="39" customHeight="1" outlineLevel="2" x14ac:dyDescent="0.25">
      <c r="A622" s="317" t="s">
        <v>18705</v>
      </c>
      <c r="B622" s="422" t="str">
        <f>VLOOKUP(C622,'SNP1.24+CHU192+DER12.23+FD1.24'!$A$2:$C$50000,2, FALSE)</f>
        <v>FABRICAÇÃO, MONTAGEM E DESMONTAGEM DE FÔRMA PARA SAPATA, EM CHAPA DE MADEIRA COMPENSADA RESINADA, E=17 MM, 2 UTILIZAÇÕES. AF_01/2024</v>
      </c>
      <c r="C622" s="38" t="s">
        <v>3200</v>
      </c>
      <c r="D622" s="623" t="str">
        <f>VLOOKUP(C622,'SNP1.24+CHU192+DER12.23+FD1.24'!$A$2:$D$50000,3, FALSE)</f>
        <v>M2</v>
      </c>
      <c r="E622" s="624">
        <f>[2]DETALHADO!$G$286</f>
        <v>100.16965445171368</v>
      </c>
      <c r="F622" s="625" t="str">
        <f>VLOOKUP(C622,'SNP1.24+CHU192+DER12.23+FD1.24'!$A$2:$D$50000,4, FALSE)</f>
        <v>241,23</v>
      </c>
      <c r="G622" s="424">
        <f t="shared" ref="G622:G630" si="136">ROUND(E622*F622,2)</f>
        <v>24163.93</v>
      </c>
      <c r="H622" s="425" t="e">
        <f t="shared" ref="H622:H630" si="137">IF(K622="",$G$10,$G$9)</f>
        <v>#REF!</v>
      </c>
      <c r="I622" s="426" t="e">
        <f t="shared" ref="I622:I630" si="138">ROUND(F622*H622+F622,2)</f>
        <v>#REF!</v>
      </c>
      <c r="J622" s="626" t="e">
        <f t="shared" ref="J622:J630" si="139">ROUND(E622*I622,2)</f>
        <v>#REF!</v>
      </c>
      <c r="K622" s="603"/>
      <c r="L622" s="643" t="s">
        <v>18501</v>
      </c>
      <c r="M622" s="632"/>
      <c r="N622" s="22"/>
    </row>
    <row r="623" spans="1:22" s="39" customFormat="1" ht="39" customHeight="1" outlineLevel="2" x14ac:dyDescent="0.25">
      <c r="A623" s="317" t="s">
        <v>18706</v>
      </c>
      <c r="B623" s="422" t="str">
        <f>VLOOKUP(C623,'SNP1.24+CHU192+DER12.23+FD1.24'!$A$2:$C$50000,2, FALSE)</f>
        <v>FABRICAÇÃO, MONTAGEM E DESMONTAGEM DE FÔRMA PARA SAPATA, EM MADEIRA SERRADA, E=25 MM, 4 UTILIZAÇÕES. AF_01/2024</v>
      </c>
      <c r="C623" s="38" t="s">
        <v>3197</v>
      </c>
      <c r="D623" s="623" t="str">
        <f>VLOOKUP(C623,'SNP1.24+CHU192+DER12.23+FD1.24'!$A$2:$D$50000,3, FALSE)</f>
        <v>M2</v>
      </c>
      <c r="E623" s="624">
        <f>[2]DETALHADO!$G$287</f>
        <v>115.79819401406729</v>
      </c>
      <c r="F623" s="625" t="str">
        <f>VLOOKUP(C623,'SNP1.24+CHU192+DER12.23+FD1.24'!$A$2:$D$50000,4, FALSE)</f>
        <v>134,81</v>
      </c>
      <c r="G623" s="424">
        <f t="shared" si="136"/>
        <v>15610.75</v>
      </c>
      <c r="H623" s="425" t="e">
        <f t="shared" si="137"/>
        <v>#REF!</v>
      </c>
      <c r="I623" s="426" t="e">
        <f t="shared" si="138"/>
        <v>#REF!</v>
      </c>
      <c r="J623" s="626" t="e">
        <f t="shared" si="139"/>
        <v>#REF!</v>
      </c>
      <c r="K623" s="603"/>
      <c r="L623" s="643" t="s">
        <v>18501</v>
      </c>
      <c r="M623" s="632"/>
      <c r="N623" s="22"/>
    </row>
    <row r="624" spans="1:22" s="39" customFormat="1" ht="40.15" customHeight="1" outlineLevel="2" x14ac:dyDescent="0.25">
      <c r="A624" s="317" t="s">
        <v>18707</v>
      </c>
      <c r="B624" s="422" t="str">
        <f>VLOOKUP(C624,'SNP1.24+CHU192+DER12.23+FD1.24'!$A$2:$C$50000,2, FALSE)</f>
        <v>ARMAÇÃO DE PILAR OU VIGA DE ESTRUTURA CONVENCIONAL DE CONCRETO ARMADO UTILIZANDO AÇO CA-50 DE 6,3 MM - MONTAGEM. AF_06/2022</v>
      </c>
      <c r="C624" s="38" t="s">
        <v>3224</v>
      </c>
      <c r="D624" s="623" t="str">
        <f>VLOOKUP(C624,'SNP1.24+CHU192+DER12.23+FD1.24'!$A$2:$D$50000,3, FALSE)</f>
        <v>KG</v>
      </c>
      <c r="E624" s="624">
        <f>'[2]DETALHAMENTO AÇO (2)'!$G33</f>
        <v>123</v>
      </c>
      <c r="F624" s="625" t="str">
        <f>VLOOKUP(C624,'SNP1.24+CHU192+DER12.23+FD1.24'!$A$2:$D$50000,4, FALSE)</f>
        <v>13,04</v>
      </c>
      <c r="G624" s="424">
        <f t="shared" si="136"/>
        <v>1603.92</v>
      </c>
      <c r="H624" s="425" t="e">
        <f t="shared" si="137"/>
        <v>#REF!</v>
      </c>
      <c r="I624" s="426" t="e">
        <f t="shared" si="138"/>
        <v>#REF!</v>
      </c>
      <c r="J624" s="626" t="e">
        <f t="shared" si="139"/>
        <v>#REF!</v>
      </c>
      <c r="K624" s="603"/>
      <c r="L624" s="643" t="s">
        <v>18513</v>
      </c>
      <c r="M624" s="632"/>
      <c r="N624" s="22"/>
    </row>
    <row r="625" spans="1:22" s="39" customFormat="1" ht="36" outlineLevel="2" x14ac:dyDescent="0.25">
      <c r="A625" s="317" t="s">
        <v>18708</v>
      </c>
      <c r="B625" s="422" t="str">
        <f>VLOOKUP(C625,'SNP1.24+CHU192+DER12.23+FD1.24'!$A$2:$C$50000,2, FALSE)</f>
        <v>ARMAÇÃO DE PILAR OU VIGA DE ESTRUTURA CONVENCIONAL DE CONCRETO ARMADO UTILIZANDO AÇO CA-50 DE 8,0 MM - MONTAGEM. AF_06/2022</v>
      </c>
      <c r="C625" s="38" t="s">
        <v>3225</v>
      </c>
      <c r="D625" s="623" t="str">
        <f>VLOOKUP(C625,'SNP1.24+CHU192+DER12.23+FD1.24'!$A$2:$D$50000,3, FALSE)</f>
        <v>KG</v>
      </c>
      <c r="E625" s="624">
        <f>'[2]DETALHAMENTO AÇO (2)'!$G34</f>
        <v>1906</v>
      </c>
      <c r="F625" s="625" t="str">
        <f>VLOOKUP(C625,'SNP1.24+CHU192+DER12.23+FD1.24'!$A$2:$D$50000,4, FALSE)</f>
        <v>12,11</v>
      </c>
      <c r="G625" s="424">
        <f t="shared" si="136"/>
        <v>23081.66</v>
      </c>
      <c r="H625" s="425" t="e">
        <f t="shared" si="137"/>
        <v>#REF!</v>
      </c>
      <c r="I625" s="426" t="e">
        <f t="shared" si="138"/>
        <v>#REF!</v>
      </c>
      <c r="J625" s="626" t="e">
        <f t="shared" si="139"/>
        <v>#REF!</v>
      </c>
      <c r="K625" s="603"/>
      <c r="L625" s="643" t="s">
        <v>18513</v>
      </c>
      <c r="M625" s="632"/>
      <c r="N625" s="22"/>
    </row>
    <row r="626" spans="1:22" s="39" customFormat="1" ht="40.15" customHeight="1" outlineLevel="2" x14ac:dyDescent="0.25">
      <c r="A626" s="317" t="s">
        <v>18709</v>
      </c>
      <c r="B626" s="422" t="str">
        <f>VLOOKUP(C626,'SNP1.24+CHU192+DER12.23+FD1.24'!$A$2:$C$50000,2, FALSE)</f>
        <v>ARMAÇÃO DE PILAR OU VIGA DE ESTRUTURA CONVENCIONAL DE CONCRETO ARMADO UTILIZANDO AÇO CA-50 DE 10,0 MM - MONTAGEM. AF_06/2022</v>
      </c>
      <c r="C626" s="38" t="s">
        <v>3226</v>
      </c>
      <c r="D626" s="623" t="str">
        <f>VLOOKUP(C626,'SNP1.24+CHU192+DER12.23+FD1.24'!$A$2:$D$50000,3, FALSE)</f>
        <v>KG</v>
      </c>
      <c r="E626" s="624">
        <f>'[2]DETALHAMENTO AÇO (2)'!$G35</f>
        <v>218</v>
      </c>
      <c r="F626" s="625" t="str">
        <f>VLOOKUP(C626,'SNP1.24+CHU192+DER12.23+FD1.24'!$A$2:$D$50000,4, FALSE)</f>
        <v>10,72</v>
      </c>
      <c r="G626" s="424">
        <f t="shared" si="136"/>
        <v>2336.96</v>
      </c>
      <c r="H626" s="425" t="e">
        <f t="shared" si="137"/>
        <v>#REF!</v>
      </c>
      <c r="I626" s="426" t="e">
        <f t="shared" si="138"/>
        <v>#REF!</v>
      </c>
      <c r="J626" s="626" t="e">
        <f t="shared" si="139"/>
        <v>#REF!</v>
      </c>
      <c r="K626" s="603"/>
      <c r="L626" s="643" t="s">
        <v>18513</v>
      </c>
      <c r="M626" s="632"/>
      <c r="N626" s="22"/>
    </row>
    <row r="627" spans="1:22" s="39" customFormat="1" ht="36" outlineLevel="2" x14ac:dyDescent="0.25">
      <c r="A627" s="317" t="s">
        <v>18710</v>
      </c>
      <c r="B627" s="422" t="str">
        <f>VLOOKUP(C627,'SNP1.24+CHU192+DER12.23+FD1.24'!$A$2:$C$50000,2, FALSE)</f>
        <v>ARMAÇÃO DE PILAR OU VIGA DE ESTRUTURA CONVENCIONAL DE CONCRETO ARMADO UTILIZANDO AÇO CA-50 DE 12,5 MM - MONTAGEM. AF_06/2022</v>
      </c>
      <c r="C627" s="38" t="s">
        <v>3227</v>
      </c>
      <c r="D627" s="623" t="str">
        <f>VLOOKUP(C627,'SNP1.24+CHU192+DER12.23+FD1.24'!$A$2:$D$50000,3, FALSE)</f>
        <v>KG</v>
      </c>
      <c r="E627" s="624">
        <f>'[2]DETALHAMENTO AÇO (2)'!$G36</f>
        <v>56</v>
      </c>
      <c r="F627" s="625" t="str">
        <f>VLOOKUP(C627,'SNP1.24+CHU192+DER12.23+FD1.24'!$A$2:$D$50000,4, FALSE)</f>
        <v>8,97</v>
      </c>
      <c r="G627" s="424">
        <f t="shared" si="136"/>
        <v>502.32</v>
      </c>
      <c r="H627" s="425" t="e">
        <f t="shared" si="137"/>
        <v>#REF!</v>
      </c>
      <c r="I627" s="426" t="e">
        <f t="shared" si="138"/>
        <v>#REF!</v>
      </c>
      <c r="J627" s="626" t="e">
        <f t="shared" si="139"/>
        <v>#REF!</v>
      </c>
      <c r="K627" s="603"/>
      <c r="L627" s="643" t="s">
        <v>18513</v>
      </c>
      <c r="M627" s="632"/>
      <c r="N627" s="22"/>
    </row>
    <row r="628" spans="1:22" s="39" customFormat="1" ht="36" outlineLevel="2" x14ac:dyDescent="0.25">
      <c r="A628" s="317" t="s">
        <v>18711</v>
      </c>
      <c r="B628" s="422" t="str">
        <f>VLOOKUP(C628,'SNP1.24+CHU192+DER12.23+FD1.24'!$A$2:$C$50000,2, FALSE)</f>
        <v>ARMAÇÃO DE PILAR OU VIGA DE ESTRUTURA CONVENCIONAL DE CONCRETO ARMADO UTILIZANDO AÇO CA-50 DE 16,0 MM - MONTAGEM. AF_06/2022</v>
      </c>
      <c r="C628" s="38" t="s">
        <v>3228</v>
      </c>
      <c r="D628" s="623" t="str">
        <f>VLOOKUP(C628,'SNP1.24+CHU192+DER12.23+FD1.24'!$A$2:$D$50000,3, FALSE)</f>
        <v>KG</v>
      </c>
      <c r="E628" s="624">
        <f>'[2]DETALHAMENTO AÇO (2)'!$G37</f>
        <v>2994</v>
      </c>
      <c r="F628" s="625" t="str">
        <f>VLOOKUP(C628,'SNP1.24+CHU192+DER12.23+FD1.24'!$A$2:$D$50000,4, FALSE)</f>
        <v>8,64</v>
      </c>
      <c r="G628" s="424">
        <f t="shared" si="136"/>
        <v>25868.16</v>
      </c>
      <c r="H628" s="425" t="e">
        <f t="shared" si="137"/>
        <v>#REF!</v>
      </c>
      <c r="I628" s="426" t="e">
        <f t="shared" si="138"/>
        <v>#REF!</v>
      </c>
      <c r="J628" s="626" t="e">
        <f t="shared" si="139"/>
        <v>#REF!</v>
      </c>
      <c r="K628" s="603"/>
      <c r="L628" s="643" t="s">
        <v>18513</v>
      </c>
      <c r="M628" s="632"/>
      <c r="N628" s="22"/>
    </row>
    <row r="629" spans="1:22" s="39" customFormat="1" ht="49.15" customHeight="1" outlineLevel="2" x14ac:dyDescent="0.25">
      <c r="A629" s="317" t="s">
        <v>18712</v>
      </c>
      <c r="B629" s="422" t="str">
        <f>VLOOKUP(C629,'SNP1.24+CHU192+DER12.23+FD1.24'!$A$2:$C$50000,2, FALSE)</f>
        <v xml:space="preserve">CONCRETO USINADO BOMBEAVEL, CLASSE DE RESISTENCIA C40, BRITA 0 E 1, SLUMP = 100 +/- 20 MM, COM BOMBEAMENTO (DISPONIBILIZACAO DE BOMBA), SEM O LANCAMENTO (NBR 8953)                                                                                                                                                                                                                                                                                                                                       </v>
      </c>
      <c r="C629" s="38">
        <v>34479</v>
      </c>
      <c r="D629" s="623" t="str">
        <f>VLOOKUP(C629,'SNP1.24+CHU192+DER12.23+FD1.24'!$A$2:$D$50000,3, FALSE)</f>
        <v xml:space="preserve">M3    </v>
      </c>
      <c r="E629" s="624">
        <f>[2]DETALHADO!$G$284</f>
        <v>85.767250000000004</v>
      </c>
      <c r="F629" s="625" t="str">
        <f>VLOOKUP(C629,'SNP1.24+CHU192+DER12.23+FD1.24'!$A$2:$D$50000,4, FALSE)</f>
        <v>529,25</v>
      </c>
      <c r="G629" s="424">
        <f t="shared" si="136"/>
        <v>45392.32</v>
      </c>
      <c r="H629" s="425" t="e">
        <f t="shared" si="137"/>
        <v>#REF!</v>
      </c>
      <c r="I629" s="426" t="e">
        <f t="shared" si="138"/>
        <v>#REF!</v>
      </c>
      <c r="J629" s="626" t="e">
        <f t="shared" si="139"/>
        <v>#REF!</v>
      </c>
      <c r="K629" s="603"/>
      <c r="L629" s="643" t="s">
        <v>18501</v>
      </c>
      <c r="M629" s="632"/>
      <c r="N629" s="22"/>
    </row>
    <row r="630" spans="1:22" s="39" customFormat="1" ht="45" customHeight="1" outlineLevel="2" x14ac:dyDescent="0.25">
      <c r="A630" s="317" t="s">
        <v>18713</v>
      </c>
      <c r="B630" s="422" t="str">
        <f>VLOOKUP(C630,'SNP1.24+CHU192+DER12.23+FD1.24'!$A$2:$C$50000,2, FALSE)</f>
        <v>LANÇAMENTO COM USO DE BOMBA, ADENSAMENTO E ACABAMENTO DE CONCRETO EM ESTRUTURAS. AF_02/2022</v>
      </c>
      <c r="C630" s="38" t="s">
        <v>12933</v>
      </c>
      <c r="D630" s="623" t="str">
        <f>VLOOKUP(C630,'SNP1.24+CHU192+DER12.23+FD1.24'!$A$2:$D$50000,3, FALSE)</f>
        <v>M3</v>
      </c>
      <c r="E630" s="624">
        <f>E629</f>
        <v>85.767250000000004</v>
      </c>
      <c r="F630" s="625" t="str">
        <f>VLOOKUP(C630,'SNP1.24+CHU192+DER12.23+FD1.24'!$A$2:$D$50000,4, FALSE)</f>
        <v>47,37</v>
      </c>
      <c r="G630" s="424">
        <f t="shared" si="136"/>
        <v>4062.79</v>
      </c>
      <c r="H630" s="425" t="e">
        <f t="shared" si="137"/>
        <v>#REF!</v>
      </c>
      <c r="I630" s="426" t="e">
        <f t="shared" si="138"/>
        <v>#REF!</v>
      </c>
      <c r="J630" s="626" t="e">
        <f t="shared" si="139"/>
        <v>#REF!</v>
      </c>
      <c r="K630" s="603"/>
      <c r="L630" s="643" t="s">
        <v>18514</v>
      </c>
      <c r="M630" s="632"/>
      <c r="N630" s="22"/>
    </row>
    <row r="631" spans="1:22" s="40" customFormat="1" ht="12.75" outlineLevel="1" thickBot="1" x14ac:dyDescent="0.25">
      <c r="A631" s="318"/>
      <c r="B631" s="10" t="s">
        <v>9</v>
      </c>
      <c r="C631" s="11"/>
      <c r="D631" s="12"/>
      <c r="E631" s="13"/>
      <c r="F631" s="13"/>
      <c r="G631" s="147" t="e">
        <f>SUM(#REF!)</f>
        <v>#REF!</v>
      </c>
      <c r="H631" s="148"/>
      <c r="I631" s="149"/>
      <c r="J631" s="150" t="e">
        <f>SUM(#REF!)</f>
        <v>#REF!</v>
      </c>
      <c r="K631" s="185"/>
      <c r="L631" s="209"/>
      <c r="M631" s="204"/>
      <c r="N631" s="16"/>
      <c r="O631" s="39"/>
      <c r="P631" s="39"/>
      <c r="Q631" s="39"/>
      <c r="R631" s="39"/>
      <c r="S631" s="39"/>
      <c r="T631" s="39"/>
      <c r="U631" s="39"/>
      <c r="V631" s="39"/>
    </row>
    <row r="632" spans="1:22" s="33" customFormat="1" ht="17.45" customHeight="1" thickBot="1" x14ac:dyDescent="0.3">
      <c r="A632" s="314" t="s">
        <v>18515</v>
      </c>
      <c r="B632" s="246" t="s">
        <v>29516</v>
      </c>
      <c r="C632" s="247"/>
      <c r="D632" s="248"/>
      <c r="E632" s="461"/>
      <c r="F632" s="248"/>
      <c r="G632" s="249" t="e">
        <f>G645+#REF!+G1724</f>
        <v>#REF!</v>
      </c>
      <c r="H632" s="248"/>
      <c r="I632" s="248"/>
      <c r="J632" s="250" t="e">
        <f>J645+#REF!+J1724</f>
        <v>#REF!</v>
      </c>
      <c r="K632" s="251"/>
      <c r="L632" s="252"/>
      <c r="M632" s="23"/>
      <c r="N632" s="15"/>
      <c r="O632" s="39"/>
      <c r="P632" s="39"/>
      <c r="Q632" s="39"/>
      <c r="R632" s="39"/>
      <c r="S632" s="39"/>
      <c r="T632" s="39"/>
      <c r="U632" s="39"/>
      <c r="V632" s="39"/>
    </row>
    <row r="633" spans="1:22" s="33" customFormat="1" ht="17.45" customHeight="1" thickBot="1" x14ac:dyDescent="0.3">
      <c r="A633" s="315">
        <v>1</v>
      </c>
      <c r="B633" s="245" t="s">
        <v>29517</v>
      </c>
      <c r="C633" s="29"/>
      <c r="D633" s="2"/>
      <c r="E633" s="462"/>
      <c r="F633" s="2"/>
      <c r="G633" s="30" t="e">
        <f>#REF!+G1620+G1624</f>
        <v>#REF!</v>
      </c>
      <c r="H633" s="2"/>
      <c r="I633" s="2"/>
      <c r="J633" s="31" t="e">
        <f>#REF!+J1620+J1624</f>
        <v>#REF!</v>
      </c>
      <c r="K633" s="186"/>
      <c r="L633" s="15"/>
      <c r="M633" s="23"/>
      <c r="N633" s="15"/>
      <c r="O633" s="39"/>
      <c r="P633" s="39"/>
      <c r="Q633" s="39"/>
      <c r="R633" s="39"/>
      <c r="S633" s="39"/>
      <c r="T633" s="39"/>
      <c r="U633" s="39"/>
      <c r="V633" s="39"/>
    </row>
    <row r="634" spans="1:22" s="34" customFormat="1" outlineLevel="1" x14ac:dyDescent="0.25">
      <c r="A634" s="319" t="s">
        <v>6</v>
      </c>
      <c r="B634" s="627" t="s">
        <v>18502</v>
      </c>
      <c r="C634" s="628"/>
      <c r="D634" s="629"/>
      <c r="E634" s="146"/>
      <c r="F634" s="146"/>
      <c r="G634" s="5"/>
      <c r="H634" s="5"/>
      <c r="I634" s="5"/>
      <c r="J634" s="17"/>
      <c r="K634" s="145"/>
      <c r="L634" s="210"/>
      <c r="M634" s="111"/>
      <c r="N634" s="6"/>
      <c r="O634" s="39"/>
      <c r="P634" s="39"/>
      <c r="Q634" s="39"/>
      <c r="R634" s="39"/>
      <c r="S634" s="39"/>
      <c r="T634" s="39"/>
      <c r="U634" s="39"/>
      <c r="V634" s="39"/>
    </row>
    <row r="635" spans="1:22" s="39" customFormat="1" ht="36" outlineLevel="2" x14ac:dyDescent="0.25">
      <c r="A635" s="317" t="s">
        <v>24</v>
      </c>
      <c r="B635" s="422" t="str">
        <f>VLOOKUP(C635,'SNP1.24+CHU192+DER12.23+FD1.24'!$A$2:$C$50000,2, FALSE)</f>
        <v>DEMOLIÇÃO DE LAJES, EM CONCRETO ARMADO, DE FORMA MECANIZADA COM MARTELETE, SEM REAPROVEITAMENTO. AF_09/2023</v>
      </c>
      <c r="C635" s="38" t="s">
        <v>5956</v>
      </c>
      <c r="D635" s="623" t="str">
        <f>VLOOKUP(C635,'SNP1.24+CHU192+DER12.23+FD1.24'!$A$2:$D$50000,3, FALSE)</f>
        <v>M3</v>
      </c>
      <c r="E635" s="624">
        <f>[2]DETALHADO!$G$317</f>
        <v>147.62</v>
      </c>
      <c r="F635" s="625" t="str">
        <f>VLOOKUP(C635,'SNP1.24+CHU192+DER12.23+FD1.24'!$A$2:$D$50000,4, FALSE)</f>
        <v>90,11</v>
      </c>
      <c r="G635" s="424">
        <f>ROUND(E635*F635,2)</f>
        <v>13302.04</v>
      </c>
      <c r="H635" s="425" t="e">
        <f>IF(K635="",$G$10,$G$9)</f>
        <v>#REF!</v>
      </c>
      <c r="I635" s="426" t="e">
        <f>ROUND(F635*H635+F635,2)</f>
        <v>#REF!</v>
      </c>
      <c r="J635" s="626" t="e">
        <f>ROUND(E635*I635,2)</f>
        <v>#REF!</v>
      </c>
      <c r="K635" s="603"/>
      <c r="L635" s="643" t="s">
        <v>29437</v>
      </c>
      <c r="M635" s="632"/>
      <c r="N635" s="22"/>
    </row>
    <row r="636" spans="1:22" s="39" customFormat="1" ht="60" customHeight="1" outlineLevel="2" x14ac:dyDescent="0.25">
      <c r="A636" s="317" t="s">
        <v>18522</v>
      </c>
      <c r="B636" s="422" t="str">
        <f>VLOOKUP(C636,'SNP1.24+CHU192+DER12.23+FD1.24'!$A$2:$C$50000,2, FALSE)</f>
        <v>CARGA, MANOBRA E DESCARGA DE ENTULHO EM CAMINHÃO BASCULANTE 10 M³ - CARGA COM ESCAVADEIRA HIDRÁULICA  (CAÇAMBA DE 0,80 M³ / 111 HP) E DESCARGA LIVRE (UNIDADE: M3). AF_07/2020</v>
      </c>
      <c r="C636" s="38" t="s">
        <v>11391</v>
      </c>
      <c r="D636" s="623" t="str">
        <f>VLOOKUP(C636,'SNP1.24+CHU192+DER12.23+FD1.24'!$A$2:$D$50000,3, FALSE)</f>
        <v>M3</v>
      </c>
      <c r="E636" s="624">
        <f>E635*1.25</f>
        <v>184.52500000000001</v>
      </c>
      <c r="F636" s="625" t="str">
        <f>VLOOKUP(C636,'SNP1.24+CHU192+DER12.23+FD1.24'!$A$2:$D$50000,4, FALSE)</f>
        <v>9,05</v>
      </c>
      <c r="G636" s="424">
        <f>ROUND(E636*F636,2)</f>
        <v>1669.95</v>
      </c>
      <c r="H636" s="425" t="e">
        <f>IF(K636="",$G$10,$G$9)</f>
        <v>#REF!</v>
      </c>
      <c r="I636" s="426" t="e">
        <f>ROUND(F636*H636+F636,2)</f>
        <v>#REF!</v>
      </c>
      <c r="J636" s="626" t="e">
        <f>ROUND(E636*I636,2)</f>
        <v>#REF!</v>
      </c>
      <c r="K636" s="603"/>
      <c r="L636" s="643" t="s">
        <v>18504</v>
      </c>
      <c r="M636" s="632"/>
      <c r="N636" s="22"/>
    </row>
    <row r="637" spans="1:22" s="39" customFormat="1" ht="38.450000000000003" customHeight="1" outlineLevel="2" x14ac:dyDescent="0.25">
      <c r="A637" s="317" t="s">
        <v>18523</v>
      </c>
      <c r="B637" s="422" t="str">
        <f>VLOOKUP(C637,'SNP1.24+CHU192+DER12.23+FD1.24'!$A$2:$C$50000,2, FALSE)</f>
        <v>TRANSPORTE COM CAMINHÃO BASCULANTE DE 10 M³, EM VIA URBANA PAVIMENTADA, DMT ATÉ 30 KM (UNIDADE: M3XKM). AF_07/2020</v>
      </c>
      <c r="C637" s="38" t="s">
        <v>6023</v>
      </c>
      <c r="D637" s="623" t="str">
        <f>VLOOKUP(C637,'SNP1.24+CHU192+DER12.23+FD1.24'!$A$2:$D$50000,3, FALSE)</f>
        <v>M3XKM</v>
      </c>
      <c r="E637" s="624">
        <f>E636*$D$8</f>
        <v>1791.7377500000002</v>
      </c>
      <c r="F637" s="625" t="str">
        <f>VLOOKUP(C637,'SNP1.24+CHU192+DER12.23+FD1.24'!$A$2:$D$50000,4, FALSE)</f>
        <v>2,49</v>
      </c>
      <c r="G637" s="424">
        <f>ROUND(E637*F637,2)</f>
        <v>4461.43</v>
      </c>
      <c r="H637" s="425" t="e">
        <f>IF(K637="",$G$10,$G$9)</f>
        <v>#REF!</v>
      </c>
      <c r="I637" s="426" t="e">
        <f>ROUND(F637*H637+F637,2)</f>
        <v>#REF!</v>
      </c>
      <c r="J637" s="626" t="e">
        <f>ROUND(E637*I637,2)</f>
        <v>#REF!</v>
      </c>
      <c r="K637" s="603"/>
      <c r="L637" s="643" t="s">
        <v>29438</v>
      </c>
      <c r="M637" s="632"/>
      <c r="N637" s="22"/>
    </row>
    <row r="638" spans="1:22" s="39" customFormat="1" ht="24" outlineLevel="2" x14ac:dyDescent="0.25">
      <c r="A638" s="317" t="s">
        <v>18524</v>
      </c>
      <c r="B638" s="422" t="str">
        <f>VLOOKUP(C638,'SNP1.24+CHU192+DER12.23+FD1.24'!$A$2:$C$50000,2, FALSE)</f>
        <v>ESPALHAMENTO DE MATERIAL COM TRATOR DE ESTEIRAS. AF_11/2019</v>
      </c>
      <c r="C638" s="38" t="s">
        <v>7366</v>
      </c>
      <c r="D638" s="623" t="str">
        <f>VLOOKUP(C638,'SNP1.24+CHU192+DER12.23+FD1.24'!$A$2:$D$50000,3, FALSE)</f>
        <v>M3</v>
      </c>
      <c r="E638" s="624">
        <f>E636</f>
        <v>184.52500000000001</v>
      </c>
      <c r="F638" s="625" t="str">
        <f>VLOOKUP(C638,'SNP1.24+CHU192+DER12.23+FD1.24'!$A$2:$D$50000,4, FALSE)</f>
        <v>1,45</v>
      </c>
      <c r="G638" s="424">
        <f>ROUND(E638*F638,2)</f>
        <v>267.56</v>
      </c>
      <c r="H638" s="425" t="e">
        <f>IF(K638="",$G$10,$G$9)</f>
        <v>#REF!</v>
      </c>
      <c r="I638" s="426" t="e">
        <f>ROUND(F638*H638+F638,2)</f>
        <v>#REF!</v>
      </c>
      <c r="J638" s="626" t="e">
        <f>ROUND(E638*I638,2)</f>
        <v>#REF!</v>
      </c>
      <c r="K638" s="603"/>
      <c r="L638" s="643" t="s">
        <v>11833</v>
      </c>
      <c r="M638" s="632"/>
      <c r="N638" s="22"/>
    </row>
    <row r="639" spans="1:22" s="40" customFormat="1" ht="12.75" outlineLevel="1" thickBot="1" x14ac:dyDescent="0.25">
      <c r="A639" s="318"/>
      <c r="B639" s="10" t="s">
        <v>9</v>
      </c>
      <c r="C639" s="11"/>
      <c r="D639" s="12"/>
      <c r="E639" s="13"/>
      <c r="F639" s="13"/>
      <c r="G639" s="147">
        <f>SUM(G635:G638)</f>
        <v>19700.980000000003</v>
      </c>
      <c r="H639" s="148"/>
      <c r="I639" s="149"/>
      <c r="J639" s="150" t="e">
        <f>SUM(J635:J638)</f>
        <v>#REF!</v>
      </c>
      <c r="K639" s="185"/>
      <c r="L639" s="209"/>
      <c r="M639" s="204"/>
      <c r="N639" s="16"/>
      <c r="O639" s="39"/>
      <c r="P639" s="39"/>
      <c r="Q639" s="39"/>
      <c r="R639" s="39"/>
      <c r="S639" s="39"/>
      <c r="T639" s="39"/>
      <c r="U639" s="39"/>
      <c r="V639" s="39"/>
    </row>
    <row r="640" spans="1:22" s="34" customFormat="1" ht="14.45" customHeight="1" outlineLevel="1" x14ac:dyDescent="0.25">
      <c r="A640" s="319" t="s">
        <v>1548</v>
      </c>
      <c r="B640" s="627" t="s">
        <v>29518</v>
      </c>
      <c r="C640" s="628"/>
      <c r="D640" s="629"/>
      <c r="E640" s="146"/>
      <c r="F640" s="146"/>
      <c r="G640" s="5"/>
      <c r="H640" s="5"/>
      <c r="I640" s="5"/>
      <c r="J640" s="17"/>
      <c r="K640" s="145"/>
      <c r="L640" s="210"/>
      <c r="M640" s="111"/>
      <c r="N640" s="6"/>
      <c r="O640" s="39"/>
      <c r="P640" s="39"/>
      <c r="Q640" s="39"/>
      <c r="R640" s="39"/>
      <c r="S640" s="39"/>
      <c r="T640" s="39"/>
      <c r="U640" s="39"/>
      <c r="V640" s="39"/>
    </row>
    <row r="641" spans="1:22" s="39" customFormat="1" ht="66.599999999999994" customHeight="1" outlineLevel="2" x14ac:dyDescent="0.25">
      <c r="A641" s="317" t="s">
        <v>1549</v>
      </c>
      <c r="B641" s="422" t="str">
        <f>VLOOKUP(C641,'SNP1.24+CHU192+DER12.23+FD1.24'!$A$2:$C$50000,2, FALSE)</f>
        <v>ESCAVAÇÃO MECANIZADA DE VALA COM PROF. ATÉ 1,5 M (MÉDIA MONTANTE E JUSANTE/UMA COMPOSIÇÃO POR TRECHO), ESCAVADEIRA (0,8 M3), LARG. DE 1,5 M A 2,5 M, EM SOLO DE 2A CATEGORIA, EM LOCAIS COM ALTO NÍVEL DE INTERFERÊNCIA. AF_02/2021</v>
      </c>
      <c r="C641" s="38" t="s">
        <v>10825</v>
      </c>
      <c r="D641" s="623" t="str">
        <f>VLOOKUP(C641,'SNP1.24+CHU192+DER12.23+FD1.24'!$A$2:$D$50000,3, FALSE)</f>
        <v>M3</v>
      </c>
      <c r="E641" s="624">
        <f>[2]DETALHADO!$G$328</f>
        <v>1894.223</v>
      </c>
      <c r="F641" s="625" t="str">
        <f>VLOOKUP(C641,'SNP1.24+CHU192+DER12.23+FD1.24'!$A$2:$D$50000,4, FALSE)</f>
        <v>14,60</v>
      </c>
      <c r="G641" s="424">
        <f>ROUND(E641*F641,2)</f>
        <v>27655.66</v>
      </c>
      <c r="H641" s="425" t="e">
        <f>IF(K641="",$G$10,$G$9)</f>
        <v>#REF!</v>
      </c>
      <c r="I641" s="426" t="e">
        <f>ROUND(F641*H641+F641,2)</f>
        <v>#REF!</v>
      </c>
      <c r="J641" s="626" t="e">
        <f>ROUND(E641*I641,2)</f>
        <v>#REF!</v>
      </c>
      <c r="K641" s="603"/>
      <c r="L641" s="643" t="s">
        <v>29439</v>
      </c>
      <c r="M641" s="632"/>
      <c r="N641" s="22"/>
    </row>
    <row r="642" spans="1:22" s="39" customFormat="1" ht="37.9" customHeight="1" outlineLevel="2" x14ac:dyDescent="0.25">
      <c r="A642" s="317" t="s">
        <v>1550</v>
      </c>
      <c r="B642" s="422" t="str">
        <f>VLOOKUP(C642,'SNP1.24+CHU192+DER12.23+FD1.24'!$A$2:$C$50000,2, FALSE)</f>
        <v>REATERRO MECANIZADO DE VALA COM MINICARREGADEIRA, COM COMPACTADOR DE SOLOS DE PERCUSSÃO. AF_08/2023</v>
      </c>
      <c r="C642" s="38" t="s">
        <v>18240</v>
      </c>
      <c r="D642" s="623" t="str">
        <f>VLOOKUP(C642,'SNP1.24+CHU192+DER12.23+FD1.24'!$A$2:$D$50000,3, FALSE)</f>
        <v>M3</v>
      </c>
      <c r="E642" s="624">
        <f>[2]DETALHADO!$G$332</f>
        <v>1209.297</v>
      </c>
      <c r="F642" s="625" t="str">
        <f>VLOOKUP(C642,'SNP1.24+CHU192+DER12.23+FD1.24'!$A$2:$D$50000,4, FALSE)</f>
        <v>26,91</v>
      </c>
      <c r="G642" s="424">
        <f>ROUND(E642*F642,2)</f>
        <v>32542.18</v>
      </c>
      <c r="H642" s="425" t="e">
        <f>IF(K642="",$G$10,$G$9)</f>
        <v>#REF!</v>
      </c>
      <c r="I642" s="426" t="e">
        <f>ROUND(F642*H642+F642,2)</f>
        <v>#REF!</v>
      </c>
      <c r="J642" s="626" t="e">
        <f>ROUND(E642*I642,2)</f>
        <v>#REF!</v>
      </c>
      <c r="K642" s="603"/>
      <c r="L642" s="643" t="s">
        <v>54314</v>
      </c>
      <c r="M642" s="632"/>
      <c r="N642" s="22"/>
    </row>
    <row r="643" spans="1:22" s="39" customFormat="1" ht="49.9" customHeight="1" outlineLevel="2" x14ac:dyDescent="0.25">
      <c r="A643" s="317" t="s">
        <v>29419</v>
      </c>
      <c r="B643" s="422" t="str">
        <f>VLOOKUP(C643,'SNP1.24+CHU192+DER12.23+FD1.24'!$A$2:$C$50000,2, FALSE)</f>
        <v>CARGA, MANOBRA E DESCARGA DE SOLOS E MATERIAIS GRANULARES EM CAMINHÃO BASCULANTE 10 M³ - CARGA COM ESCAVADEIRA HIDRÁULICA (CAÇAMBA DE 1,20 M³ / 155 HP) E DESCARGA LIVRE (UNIDADE: M3). AF_07/2020</v>
      </c>
      <c r="C643" s="38" t="s">
        <v>11383</v>
      </c>
      <c r="D643" s="623" t="str">
        <f>VLOOKUP(C643,'SNP1.24+CHU192+DER12.23+FD1.24'!$A$2:$D$50000,3, FALSE)</f>
        <v>M3</v>
      </c>
      <c r="E643" s="624">
        <f>((E641)-E642)*1.25</f>
        <v>856.15749999999991</v>
      </c>
      <c r="F643" s="625" t="str">
        <f>VLOOKUP(C643,'SNP1.24+CHU192+DER12.23+FD1.24'!$A$2:$D$50000,4, FALSE)</f>
        <v>7,00</v>
      </c>
      <c r="G643" s="424">
        <f>ROUND(E643*F643,2)</f>
        <v>5993.1</v>
      </c>
      <c r="H643" s="425" t="e">
        <f>IF(K643="",$G$10,$G$9)</f>
        <v>#REF!</v>
      </c>
      <c r="I643" s="426" t="e">
        <f>ROUND(F643*H643+F643,2)</f>
        <v>#REF!</v>
      </c>
      <c r="J643" s="626" t="e">
        <f>ROUND(E643*I643,2)</f>
        <v>#REF!</v>
      </c>
      <c r="K643" s="603"/>
      <c r="L643" s="643" t="s">
        <v>18520</v>
      </c>
      <c r="M643" s="632"/>
      <c r="N643" s="22"/>
    </row>
    <row r="644" spans="1:22" s="39" customFormat="1" ht="42.6" customHeight="1" outlineLevel="2" x14ac:dyDescent="0.25">
      <c r="A644" s="317" t="s">
        <v>29420</v>
      </c>
      <c r="B644" s="422" t="str">
        <f>VLOOKUP(C644,'SNP1.24+CHU192+DER12.23+FD1.24'!$A$2:$C$50000,2, FALSE)</f>
        <v>TRANSPORTE COM CAMINHÃO BASCULANTE DE 10 M³, EM VIA URBANA PAVIMENTADA, DMT ATÉ 30 KM (UNIDADE: M3XKM). AF_07/2020</v>
      </c>
      <c r="C644" s="38" t="s">
        <v>6023</v>
      </c>
      <c r="D644" s="623" t="str">
        <f>VLOOKUP(C644,'SNP1.24+CHU192+DER12.23+FD1.24'!$A$2:$D$50000,3, FALSE)</f>
        <v>M3XKM</v>
      </c>
      <c r="E644" s="624">
        <f>E643*$D$8</f>
        <v>8313.2893249999997</v>
      </c>
      <c r="F644" s="625" t="str">
        <f>VLOOKUP(C644,'SNP1.24+CHU192+DER12.23+FD1.24'!$A$2:$D$50000,4, FALSE)</f>
        <v>2,49</v>
      </c>
      <c r="G644" s="424">
        <f>ROUND(E644*F644,2)</f>
        <v>20700.09</v>
      </c>
      <c r="H644" s="425" t="e">
        <f>IF(K644="",$G$10,$G$9)</f>
        <v>#REF!</v>
      </c>
      <c r="I644" s="426" t="e">
        <f>ROUND(F644*H644+F644,2)</f>
        <v>#REF!</v>
      </c>
      <c r="J644" s="626" t="e">
        <f>ROUND(E644*I644,2)</f>
        <v>#REF!</v>
      </c>
      <c r="K644" s="603"/>
      <c r="L644" s="643" t="s">
        <v>29438</v>
      </c>
      <c r="M644" s="632"/>
      <c r="N644" s="22"/>
    </row>
    <row r="645" spans="1:22" s="39" customFormat="1" ht="28.9" customHeight="1" outlineLevel="2" x14ac:dyDescent="0.25">
      <c r="A645" s="317" t="s">
        <v>29421</v>
      </c>
      <c r="B645" s="422" t="str">
        <f>VLOOKUP(C645,'SNP1.24+CHU192+DER12.23+FD1.24'!$A$2:$C$50000,2, FALSE)</f>
        <v>ESPALHAMENTO DE MATERIAL COM TRATOR DE ESTEIRAS. AF_11/2019</v>
      </c>
      <c r="C645" s="38" t="s">
        <v>7366</v>
      </c>
      <c r="D645" s="623" t="str">
        <f>VLOOKUP(C645,'SNP1.24+CHU192+DER12.23+FD1.24'!$A$2:$D$50000,3, FALSE)</f>
        <v>M3</v>
      </c>
      <c r="E645" s="624">
        <f>E643</f>
        <v>856.15749999999991</v>
      </c>
      <c r="F645" s="625" t="str">
        <f>VLOOKUP(C645,'SNP1.24+CHU192+DER12.23+FD1.24'!$A$2:$D$50000,4, FALSE)</f>
        <v>1,45</v>
      </c>
      <c r="G645" s="424">
        <f>ROUND(E645*F645,2)</f>
        <v>1241.43</v>
      </c>
      <c r="H645" s="425" t="e">
        <f>IF(K645="",$G$10,$G$9)</f>
        <v>#REF!</v>
      </c>
      <c r="I645" s="426" t="e">
        <f>ROUND(F645*H645+F645,2)</f>
        <v>#REF!</v>
      </c>
      <c r="J645" s="626" t="e">
        <f>ROUND(E645*I645,2)</f>
        <v>#REF!</v>
      </c>
      <c r="K645" s="603"/>
      <c r="L645" s="643" t="s">
        <v>11833</v>
      </c>
      <c r="M645" s="632"/>
      <c r="N645" s="22"/>
    </row>
    <row r="646" spans="1:22" s="40" customFormat="1" ht="12.75" outlineLevel="1" thickBot="1" x14ac:dyDescent="0.25">
      <c r="A646" s="318"/>
      <c r="B646" s="10" t="s">
        <v>9</v>
      </c>
      <c r="C646" s="11"/>
      <c r="D646" s="12"/>
      <c r="E646" s="13"/>
      <c r="F646" s="13"/>
      <c r="G646" s="147">
        <f>SUM(G641:G645)</f>
        <v>88132.459999999992</v>
      </c>
      <c r="H646" s="148"/>
      <c r="I646" s="149"/>
      <c r="J646" s="150" t="e">
        <f>SUM(J641:J645)</f>
        <v>#REF!</v>
      </c>
      <c r="K646" s="185"/>
      <c r="L646" s="209"/>
      <c r="M646" s="204"/>
      <c r="N646" s="16"/>
      <c r="O646" s="39"/>
      <c r="P646" s="39"/>
      <c r="Q646" s="39"/>
      <c r="R646" s="39"/>
      <c r="S646" s="39"/>
      <c r="T646" s="39"/>
      <c r="U646" s="39"/>
      <c r="V646" s="39"/>
    </row>
    <row r="647" spans="1:22" s="34" customFormat="1" outlineLevel="1" x14ac:dyDescent="0.25">
      <c r="A647" s="319" t="s">
        <v>16686</v>
      </c>
      <c r="B647" s="627" t="s">
        <v>29519</v>
      </c>
      <c r="C647" s="628"/>
      <c r="D647" s="629"/>
      <c r="E647" s="146"/>
      <c r="F647" s="146"/>
      <c r="G647" s="5"/>
      <c r="H647" s="5"/>
      <c r="I647" s="5"/>
      <c r="J647" s="17"/>
      <c r="K647" s="145"/>
      <c r="L647" s="210"/>
      <c r="M647" s="111"/>
      <c r="N647" s="6"/>
      <c r="O647" s="39"/>
      <c r="P647" s="39"/>
      <c r="Q647" s="39"/>
      <c r="R647" s="39"/>
      <c r="S647" s="39"/>
      <c r="T647" s="39"/>
      <c r="U647" s="39"/>
      <c r="V647" s="39"/>
    </row>
    <row r="648" spans="1:22" s="39" customFormat="1" ht="46.15" customHeight="1" outlineLevel="2" x14ac:dyDescent="0.25">
      <c r="A648" s="317" t="s">
        <v>16687</v>
      </c>
      <c r="B648" s="422" t="str">
        <f>VLOOKUP(C648,'SNP1.24+CHU192+DER12.23+FD1.24'!$A$2:$C$50000,2, FALSE)</f>
        <v>EXECUÇÃO E COMPACTAÇÃO DE BASE E OU SUB BASE PARA PAVIMENTAÇÃO DE BRITA GRADUADA SIMPLES - EXCLUSIVE CARGA E TRANSPORTE. AF_11/2019</v>
      </c>
      <c r="C648" s="38" t="s">
        <v>5443</v>
      </c>
      <c r="D648" s="623" t="str">
        <f>VLOOKUP(C648,'SNP1.24+CHU192+DER12.23+FD1.24'!$A$2:$D$50000,3, FALSE)</f>
        <v>M3</v>
      </c>
      <c r="E648" s="624">
        <f>[2]DETALHADO!$G$330</f>
        <v>74.98</v>
      </c>
      <c r="F648" s="625" t="str">
        <f>VLOOKUP(C648,'SNP1.24+CHU192+DER12.23+FD1.24'!$A$2:$D$50000,4, FALSE)</f>
        <v>126,53</v>
      </c>
      <c r="G648" s="424">
        <f>ROUND(E648*F648,2)</f>
        <v>9487.2199999999993</v>
      </c>
      <c r="H648" s="425" t="e">
        <f>IF(K648="",$G$10,$G$9)</f>
        <v>#REF!</v>
      </c>
      <c r="I648" s="426" t="e">
        <f>ROUND(F648*H648+F648,2)</f>
        <v>#REF!</v>
      </c>
      <c r="J648" s="626" t="e">
        <f>ROUND(E648*I648,2)</f>
        <v>#REF!</v>
      </c>
      <c r="K648" s="603"/>
      <c r="L648" s="643" t="s">
        <v>29440</v>
      </c>
      <c r="M648" s="632"/>
      <c r="N648" s="22"/>
    </row>
    <row r="649" spans="1:22" s="39" customFormat="1" ht="58.9" customHeight="1" outlineLevel="2" x14ac:dyDescent="0.25">
      <c r="A649" s="317" t="s">
        <v>16688</v>
      </c>
      <c r="B649" s="422" t="str">
        <f>VLOOKUP(C649,'SNP1.24+CHU192+DER12.23+FD1.24'!$A$2:$C$50000,2, FALSE)</f>
        <v>GEOTÊXTIL NÃO TECIDO 100% POLIÉSTER, RESISTÊNCIA A TRAÇÃO DE 9 KN/M (RT - 9), INSTALADO EM DRENO - FORNECIMENTO E INSTALAÇÃO. AF_07/2021</v>
      </c>
      <c r="C649" s="38" t="s">
        <v>8842</v>
      </c>
      <c r="D649" s="623" t="str">
        <f>VLOOKUP(C649,'SNP1.24+CHU192+DER12.23+FD1.24'!$A$2:$D$50000,3, FALSE)</f>
        <v>M2</v>
      </c>
      <c r="E649" s="624">
        <f>[2]DETALHADO!$G$331</f>
        <v>937.28749000000016</v>
      </c>
      <c r="F649" s="625" t="str">
        <f>VLOOKUP(C649,'SNP1.24+CHU192+DER12.23+FD1.24'!$A$2:$D$50000,4, FALSE)</f>
        <v>10,02</v>
      </c>
      <c r="G649" s="424">
        <f>ROUND(E649*F649,2)</f>
        <v>9391.6200000000008</v>
      </c>
      <c r="H649" s="425" t="e">
        <f>IF(K649="",$G$10,$G$9)</f>
        <v>#REF!</v>
      </c>
      <c r="I649" s="426" t="e">
        <f>ROUND(F649*H649+F649,2)</f>
        <v>#REF!</v>
      </c>
      <c r="J649" s="626" t="e">
        <f>ROUND(E649*I649,2)</f>
        <v>#REF!</v>
      </c>
      <c r="K649" s="603"/>
      <c r="L649" s="643" t="s">
        <v>29520</v>
      </c>
      <c r="M649" s="632"/>
      <c r="N649" s="22"/>
    </row>
    <row r="650" spans="1:22" s="39" customFormat="1" ht="46.15" customHeight="1" outlineLevel="2" x14ac:dyDescent="0.25">
      <c r="A650" s="317" t="s">
        <v>29422</v>
      </c>
      <c r="B650" s="422" t="str">
        <f>VLOOKUP(C650,'SNP1.24+CHU192+DER12.23+FD1.24'!$A$2:$C$50000,2, FALSE)</f>
        <v xml:space="preserve">PEDRA DE MAO OU PEDRA RACHAO PARA ARRIMO/FUNDACAO (POSTO PEDREIRA/FORNECEDOR, SEM FRETE)                                                                                                                                                                                                                                                                                                                                                                                                                  </v>
      </c>
      <c r="C650" s="38">
        <v>4730</v>
      </c>
      <c r="D650" s="623" t="str">
        <f>VLOOKUP(C650,'SNP1.24+CHU192+DER12.23+FD1.24'!$A$2:$D$50000,3, FALSE)</f>
        <v xml:space="preserve">M3    </v>
      </c>
      <c r="E650" s="624">
        <f>[2]DETALHADO!$G$334</f>
        <v>607.8922</v>
      </c>
      <c r="F650" s="625" t="str">
        <f>VLOOKUP(C650,'SNP1.24+CHU192+DER12.23+FD1.24'!$A$2:$D$50000,4, FALSE)</f>
        <v>65,45</v>
      </c>
      <c r="G650" s="424">
        <f>ROUND(E650*F650,2)</f>
        <v>39786.54</v>
      </c>
      <c r="H650" s="425" t="e">
        <f>IF(K650="",$G$10,$G$9)</f>
        <v>#REF!</v>
      </c>
      <c r="I650" s="426" t="e">
        <f>ROUND(F650*H650+F650,2)</f>
        <v>#REF!</v>
      </c>
      <c r="J650" s="626" t="e">
        <f>ROUND(E650*I650,2)</f>
        <v>#REF!</v>
      </c>
      <c r="K650" s="603"/>
      <c r="L650" s="643" t="s">
        <v>29440</v>
      </c>
      <c r="M650" s="632"/>
      <c r="N650" s="22"/>
    </row>
    <row r="651" spans="1:22" s="39" customFormat="1" ht="65.45" customHeight="1" outlineLevel="2" x14ac:dyDescent="0.25">
      <c r="A651" s="317" t="s">
        <v>54623</v>
      </c>
      <c r="B651" s="422" t="str">
        <f>VLOOKUP(C651,'SNP1.24+CHU192+DER12.23+FD1.24'!$A$2:$C$50000,2, FALSE)</f>
        <v>CARGA, MANOBRA E DESCARGA DE SOLOS E MATERIAIS GRANULARES EM CAMINHÃO BASCULANTE 10 M³ - CARGA COM PÁ CARREGADEIRA (CAÇAMBA DE 1,7 A 2,8 M³ / 128 HP) E DESCARGA LIVRE (UNIDADE: M3). AF_07/2020</v>
      </c>
      <c r="C651" s="38" t="s">
        <v>11353</v>
      </c>
      <c r="D651" s="623" t="str">
        <f>VLOOKUP(C651,'SNP1.24+CHU192+DER12.23+FD1.24'!$A$2:$D$50000,3, FALSE)</f>
        <v>M3</v>
      </c>
      <c r="E651" s="624">
        <f>E650</f>
        <v>607.8922</v>
      </c>
      <c r="F651" s="625" t="str">
        <f>VLOOKUP(C651,'SNP1.24+CHU192+DER12.23+FD1.24'!$A$2:$D$50000,4, FALSE)</f>
        <v>8,59</v>
      </c>
      <c r="G651" s="424">
        <f>ROUND(E651*F651,2)</f>
        <v>5221.79</v>
      </c>
      <c r="H651" s="425" t="e">
        <f>IF(K651="",$G$10,$G$9)</f>
        <v>#REF!</v>
      </c>
      <c r="I651" s="426" t="e">
        <f>ROUND(F651*H651+F651,2)</f>
        <v>#REF!</v>
      </c>
      <c r="J651" s="626" t="e">
        <f>ROUND(E651*I651,2)</f>
        <v>#REF!</v>
      </c>
      <c r="K651" s="603"/>
      <c r="L651" s="643" t="s">
        <v>29441</v>
      </c>
      <c r="M651" s="632"/>
      <c r="N651" s="22"/>
    </row>
    <row r="652" spans="1:22" s="39" customFormat="1" ht="50.45" customHeight="1" outlineLevel="2" x14ac:dyDescent="0.25">
      <c r="A652" s="317" t="s">
        <v>54624</v>
      </c>
      <c r="B652" s="422" t="str">
        <f>VLOOKUP(C652,'SNP1.24+CHU192+DER12.23+FD1.24'!$A$2:$C$50000,2, FALSE)</f>
        <v>TRANSPORTE COM CAMINHÃO BASCULANTE DE 10 M³, EM VIA URBANA PAVIMENTADA, DMT ATÉ 30 KM (UNIDADE: M3XKM). AF_07/2020</v>
      </c>
      <c r="C652" s="38" t="s">
        <v>6023</v>
      </c>
      <c r="D652" s="623" t="str">
        <f>VLOOKUP(C652,'SNP1.24+CHU192+DER12.23+FD1.24'!$A$2:$D$50000,3, FALSE)</f>
        <v>M3XKM</v>
      </c>
      <c r="E652" s="624">
        <f>E650*$D$10</f>
        <v>6279.5264260000004</v>
      </c>
      <c r="F652" s="625" t="str">
        <f>VLOOKUP(C652,'SNP1.24+CHU192+DER12.23+FD1.24'!$A$2:$D$50000,4, FALSE)</f>
        <v>2,49</v>
      </c>
      <c r="G652" s="424">
        <f>ROUND(E652*F652,2)</f>
        <v>15636.02</v>
      </c>
      <c r="H652" s="425" t="e">
        <f>IF(K652="",$G$10,$G$9)</f>
        <v>#REF!</v>
      </c>
      <c r="I652" s="426" t="e">
        <f>ROUND(F652*H652+F652,2)</f>
        <v>#REF!</v>
      </c>
      <c r="J652" s="626" t="e">
        <f>ROUND(E652*I652,2)</f>
        <v>#REF!</v>
      </c>
      <c r="K652" s="603"/>
      <c r="L652" s="643" t="s">
        <v>29442</v>
      </c>
      <c r="M652" s="632"/>
      <c r="N652" s="22"/>
    </row>
    <row r="653" spans="1:22" s="40" customFormat="1" ht="12.75" outlineLevel="1" thickBot="1" x14ac:dyDescent="0.25">
      <c r="A653" s="318"/>
      <c r="B653" s="10" t="s">
        <v>9</v>
      </c>
      <c r="C653" s="11"/>
      <c r="D653" s="12"/>
      <c r="E653" s="13"/>
      <c r="F653" s="13"/>
      <c r="G653" s="147">
        <f>SUM(G650:G652)</f>
        <v>60644.350000000006</v>
      </c>
      <c r="H653" s="148"/>
      <c r="I653" s="149"/>
      <c r="J653" s="150" t="e">
        <f>SUM(J650:J652)</f>
        <v>#REF!</v>
      </c>
      <c r="K653" s="185"/>
      <c r="L653" s="209"/>
      <c r="M653" s="204"/>
      <c r="N653" s="16"/>
      <c r="O653" s="39"/>
      <c r="P653" s="39"/>
      <c r="Q653" s="39"/>
      <c r="R653" s="39"/>
      <c r="S653" s="39"/>
      <c r="T653" s="39"/>
      <c r="U653" s="39"/>
      <c r="V653" s="39"/>
    </row>
    <row r="654" spans="1:22" s="34" customFormat="1" outlineLevel="1" x14ac:dyDescent="0.25">
      <c r="A654" s="319" t="s">
        <v>18526</v>
      </c>
      <c r="B654" s="627" t="s">
        <v>54293</v>
      </c>
      <c r="C654" s="628"/>
      <c r="D654" s="629"/>
      <c r="E654" s="146"/>
      <c r="F654" s="146"/>
      <c r="G654" s="5"/>
      <c r="H654" s="5"/>
      <c r="I654" s="5"/>
      <c r="J654" s="17"/>
      <c r="K654" s="145"/>
      <c r="L654" s="210"/>
      <c r="M654" s="111"/>
      <c r="N654" s="6"/>
      <c r="O654" s="39"/>
      <c r="P654" s="39"/>
      <c r="Q654" s="39"/>
      <c r="R654" s="39"/>
      <c r="S654" s="39"/>
      <c r="T654" s="39"/>
      <c r="U654" s="39"/>
      <c r="V654" s="39"/>
    </row>
    <row r="655" spans="1:22" s="39" customFormat="1" ht="30.6" customHeight="1" outlineLevel="2" x14ac:dyDescent="0.25">
      <c r="A655" s="317" t="s">
        <v>18527</v>
      </c>
      <c r="B655" s="422" t="str">
        <f>VLOOKUP(C655,'SNP1.24+CHU192+DER12.23+FD1.24'!$A$2:$C$50000,2, FALSE)</f>
        <v>LIMPEZA DE SUPERFÍCIE COM JATO DE ALTA PRESSÃO. AF_04/2019</v>
      </c>
      <c r="C655" s="38" t="s">
        <v>7772</v>
      </c>
      <c r="D655" s="623" t="str">
        <f>VLOOKUP(C655,'SNP1.24+CHU192+DER12.23+FD1.24'!$A$2:$D$50000,3, FALSE)</f>
        <v>M2</v>
      </c>
      <c r="E655" s="624">
        <f>[2]DETALHADO!$G$322</f>
        <v>73.2</v>
      </c>
      <c r="F655" s="625" t="str">
        <f>VLOOKUP(C655,'SNP1.24+CHU192+DER12.23+FD1.24'!$A$2:$D$50000,4, FALSE)</f>
        <v>2,28</v>
      </c>
      <c r="G655" s="424">
        <f t="shared" ref="G655:G665" si="140">ROUND(E655*F655,2)</f>
        <v>166.9</v>
      </c>
      <c r="H655" s="425" t="e">
        <f t="shared" ref="H655:H665" si="141">IF(K655="",$G$10,$G$9)</f>
        <v>#REF!</v>
      </c>
      <c r="I655" s="426" t="e">
        <f t="shared" ref="I655:I665" si="142">ROUND(F655*H655+F655,2)</f>
        <v>#REF!</v>
      </c>
      <c r="J655" s="626" t="e">
        <f t="shared" ref="J655:J665" si="143">ROUND(E655*I655,2)</f>
        <v>#REF!</v>
      </c>
      <c r="K655" s="603"/>
      <c r="L655" s="643" t="s">
        <v>18501</v>
      </c>
      <c r="M655" s="632"/>
      <c r="N655" s="22"/>
    </row>
    <row r="656" spans="1:22" s="39" customFormat="1" ht="36.6" customHeight="1" outlineLevel="2" x14ac:dyDescent="0.25">
      <c r="A656" s="317" t="s">
        <v>18528</v>
      </c>
      <c r="B656" s="422" t="str">
        <f>VLOOKUP(C656,'SNP1.24+CHU192+DER12.23+FD1.24'!$A$2:$C$50000,2, FALSE)</f>
        <v>ENCHIMENTO DE BRITA PARA DRENO, LANÇAMENTO MECANIZADO. AF_07/2021</v>
      </c>
      <c r="C656" s="38" t="s">
        <v>8850</v>
      </c>
      <c r="D656" s="623" t="str">
        <f>VLOOKUP(C656,'SNP1.24+CHU192+DER12.23+FD1.24'!$A$2:$D$50000,3, FALSE)</f>
        <v>M3</v>
      </c>
      <c r="E656" s="624">
        <f>[2]DETALHADO!$G$336</f>
        <v>22.168000000000003</v>
      </c>
      <c r="F656" s="625" t="str">
        <f>VLOOKUP(C656,'SNP1.24+CHU192+DER12.23+FD1.24'!$A$2:$D$50000,4, FALSE)</f>
        <v>102,53</v>
      </c>
      <c r="G656" s="424">
        <f t="shared" si="140"/>
        <v>2272.89</v>
      </c>
      <c r="H656" s="425" t="e">
        <f t="shared" si="141"/>
        <v>#REF!</v>
      </c>
      <c r="I656" s="426" t="e">
        <f t="shared" si="142"/>
        <v>#REF!</v>
      </c>
      <c r="J656" s="626" t="e">
        <f t="shared" si="143"/>
        <v>#REF!</v>
      </c>
      <c r="K656" s="603"/>
      <c r="L656" s="643" t="s">
        <v>18501</v>
      </c>
      <c r="M656" s="632"/>
      <c r="N656" s="22"/>
    </row>
    <row r="657" spans="1:22" s="39" customFormat="1" ht="46.15" customHeight="1" outlineLevel="2" x14ac:dyDescent="0.25">
      <c r="A657" s="317" t="s">
        <v>18529</v>
      </c>
      <c r="B657" s="422" t="str">
        <f>VLOOKUP(C657,'SNP1.24+CHU192+DER12.23+FD1.24'!$A$2:$C$50000,2, FALSE)</f>
        <v>EXECUÇÃO E COMPACTAÇÃO DE BASE E OU SUB BASE PARA PAVIMENTAÇÃO DE BRITA GRADUADA SIMPLES - EXCLUSIVE CARGA E TRANSPORTE. AF_11/2019</v>
      </c>
      <c r="C657" s="38" t="s">
        <v>5443</v>
      </c>
      <c r="D657" s="623" t="str">
        <f>VLOOKUP(C657,'SNP1.24+CHU192+DER12.23+FD1.24'!$A$2:$D$50000,3, FALSE)</f>
        <v>M3</v>
      </c>
      <c r="E657" s="624">
        <f>[2]DETALHADO!$G$337</f>
        <v>5.9984000000000002</v>
      </c>
      <c r="F657" s="625" t="str">
        <f>VLOOKUP(C657,'SNP1.24+CHU192+DER12.23+FD1.24'!$A$2:$D$50000,4, FALSE)</f>
        <v>126,53</v>
      </c>
      <c r="G657" s="424">
        <f t="shared" si="140"/>
        <v>758.98</v>
      </c>
      <c r="H657" s="425" t="e">
        <f t="shared" si="141"/>
        <v>#REF!</v>
      </c>
      <c r="I657" s="426" t="e">
        <f t="shared" si="142"/>
        <v>#REF!</v>
      </c>
      <c r="J657" s="626" t="e">
        <f t="shared" si="143"/>
        <v>#REF!</v>
      </c>
      <c r="K657" s="603"/>
      <c r="L657" s="643" t="s">
        <v>18501</v>
      </c>
      <c r="M657" s="632"/>
      <c r="N657" s="22"/>
    </row>
    <row r="658" spans="1:22" s="39" customFormat="1" ht="51" customHeight="1" outlineLevel="2" x14ac:dyDescent="0.25">
      <c r="A658" s="317" t="s">
        <v>18530</v>
      </c>
      <c r="B658" s="422" t="str">
        <f>VLOOKUP(C658,'SNP1.24+CHU192+DER12.23+FD1.24'!$A$2:$C$50000,2, FALSE)</f>
        <v xml:space="preserve">TUBO DRENO, CORRUGADO, ESPIRALADO, FLEXIVEL, PERFURADO, EM POLIETILENO DE ALTA DENSIDADE (PEAD), DN 65 MM, (2 1/2") PARA DRENAGEM - EM ROLO (NORMA DNIT 093/2006 - EM)                                                                                                                                                                                                                                                                                                                                    </v>
      </c>
      <c r="C658" s="38">
        <v>38051</v>
      </c>
      <c r="D658" s="623" t="str">
        <f>VLOOKUP(C658,'SNP1.24+CHU192+DER12.23+FD1.24'!$A$2:$D$50000,3, FALSE)</f>
        <v xml:space="preserve">M     </v>
      </c>
      <c r="E658" s="624">
        <f>[2]DETALHADO!$G$339</f>
        <v>29.96</v>
      </c>
      <c r="F658" s="625" t="str">
        <f>VLOOKUP(C658,'SNP1.24+CHU192+DER12.23+FD1.24'!$A$2:$D$50000,4, FALSE)</f>
        <v>7,49</v>
      </c>
      <c r="G658" s="424">
        <f t="shared" si="140"/>
        <v>224.4</v>
      </c>
      <c r="H658" s="425" t="e">
        <f t="shared" si="141"/>
        <v>#REF!</v>
      </c>
      <c r="I658" s="426" t="e">
        <f t="shared" si="142"/>
        <v>#REF!</v>
      </c>
      <c r="J658" s="626" t="e">
        <f t="shared" si="143"/>
        <v>#REF!</v>
      </c>
      <c r="K658" s="603"/>
      <c r="L658" s="643" t="s">
        <v>18501</v>
      </c>
      <c r="M658" s="632"/>
      <c r="N658" s="22"/>
    </row>
    <row r="659" spans="1:22" s="39" customFormat="1" ht="51" customHeight="1" outlineLevel="2" x14ac:dyDescent="0.25">
      <c r="A659" s="317" t="s">
        <v>18531</v>
      </c>
      <c r="B659" s="422" t="str">
        <f>VLOOKUP(C659,'SNP1.24+CHU192+DER12.23+FD1.24'!$A$2:$C$50000,2, FALSE)</f>
        <v xml:space="preserve">TUBO DRENO, CORRUGADO, ESPIRALADO, FLEXIVEL, PERFURADO, EM POLIETILENO DE ALTA DENSIDADE (PEAD), DN 100 MM, (4") PARA DRENAGEM - EM ROLO (NORMA DNIT 093/2006 - E.M)                                                                                                                                                                                                                                                                                                                                      </v>
      </c>
      <c r="C659" s="38">
        <v>38052</v>
      </c>
      <c r="D659" s="623" t="str">
        <f>VLOOKUP(C659,'SNP1.24+CHU192+DER12.23+FD1.24'!$A$2:$D$50000,3, FALSE)</f>
        <v xml:space="preserve">M     </v>
      </c>
      <c r="E659" s="624">
        <f>[2]DETALHADO!$G$340</f>
        <v>21.700000000000003</v>
      </c>
      <c r="F659" s="625" t="str">
        <f>VLOOKUP(C659,'SNP1.24+CHU192+DER12.23+FD1.24'!$A$2:$D$50000,4, FALSE)</f>
        <v>12,02</v>
      </c>
      <c r="G659" s="424">
        <f t="shared" si="140"/>
        <v>260.83</v>
      </c>
      <c r="H659" s="425" t="e">
        <f t="shared" si="141"/>
        <v>#REF!</v>
      </c>
      <c r="I659" s="426" t="e">
        <f t="shared" si="142"/>
        <v>#REF!</v>
      </c>
      <c r="J659" s="626" t="e">
        <f t="shared" si="143"/>
        <v>#REF!</v>
      </c>
      <c r="K659" s="603"/>
      <c r="L659" s="643" t="s">
        <v>18501</v>
      </c>
      <c r="M659" s="632"/>
      <c r="N659" s="22"/>
    </row>
    <row r="660" spans="1:22" s="39" customFormat="1" ht="49.9" customHeight="1" outlineLevel="2" x14ac:dyDescent="0.25">
      <c r="A660" s="317" t="s">
        <v>18532</v>
      </c>
      <c r="B660" s="422" t="str">
        <f>VLOOKUP(C660,'SNP1.24+CHU192+DER12.23+FD1.24'!$A$2:$C$50000,2, FALSE)</f>
        <v>GEOTÊXTIL NÃO TECIDO 100% POLIÉSTER, RESISTÊNCIA A TRAÇÃO DE 9 KN/M (RT - 9), INSTALADO EM DRENO - FORNECIMENTO E INSTALAÇÃO. AF_07/2021</v>
      </c>
      <c r="C660" s="38" t="s">
        <v>8842</v>
      </c>
      <c r="D660" s="623" t="str">
        <f>VLOOKUP(C660,'SNP1.24+CHU192+DER12.23+FD1.24'!$A$2:$D$50000,3, FALSE)</f>
        <v>M2</v>
      </c>
      <c r="E660" s="624">
        <f>[2]DETALHADO!$G$338</f>
        <v>151.59000000000003</v>
      </c>
      <c r="F660" s="625" t="str">
        <f>VLOOKUP(C660,'SNP1.24+CHU192+DER12.23+FD1.24'!$A$2:$D$50000,4, FALSE)</f>
        <v>10,02</v>
      </c>
      <c r="G660" s="424">
        <f t="shared" si="140"/>
        <v>1518.93</v>
      </c>
      <c r="H660" s="425" t="e">
        <f t="shared" si="141"/>
        <v>#REF!</v>
      </c>
      <c r="I660" s="426" t="e">
        <f t="shared" si="142"/>
        <v>#REF!</v>
      </c>
      <c r="J660" s="626" t="e">
        <f t="shared" si="143"/>
        <v>#REF!</v>
      </c>
      <c r="K660" s="603"/>
      <c r="L660" s="643" t="s">
        <v>18501</v>
      </c>
      <c r="M660" s="632"/>
      <c r="N660" s="22"/>
    </row>
    <row r="661" spans="1:22" s="39" customFormat="1" ht="21" customHeight="1" outlineLevel="2" x14ac:dyDescent="0.25">
      <c r="A661" s="317" t="s">
        <v>18533</v>
      </c>
      <c r="B661" s="422" t="str">
        <f>VLOOKUP(C661,'SNP1.24+CHU192+DER12.23+FD1.24'!$A$2:$C$50000,2, FALSE)</f>
        <v>Imprimação betuminosa ligante</v>
      </c>
      <c r="C661" s="38" t="s">
        <v>36954</v>
      </c>
      <c r="D661" s="623" t="str">
        <f>VLOOKUP(C661,'SNP1.24+CHU192+DER12.23+FD1.24'!$A$2:$D$50000,3, FALSE)</f>
        <v>M2</v>
      </c>
      <c r="E661" s="624">
        <f>E662</f>
        <v>73.2</v>
      </c>
      <c r="F661" s="625">
        <f>VLOOKUP(C661,'SNP1.24+CHU192+DER12.23+FD1.24'!$A$2:$D$50000,4, FALSE)</f>
        <v>7.3</v>
      </c>
      <c r="G661" s="424">
        <f t="shared" si="140"/>
        <v>534.36</v>
      </c>
      <c r="H661" s="425" t="e">
        <f t="shared" si="141"/>
        <v>#REF!</v>
      </c>
      <c r="I661" s="426" t="e">
        <f t="shared" si="142"/>
        <v>#REF!</v>
      </c>
      <c r="J661" s="626" t="e">
        <f t="shared" si="143"/>
        <v>#REF!</v>
      </c>
      <c r="K661" s="603"/>
      <c r="L661" s="643" t="s">
        <v>54295</v>
      </c>
      <c r="M661" s="632"/>
      <c r="N661" s="323"/>
    </row>
    <row r="662" spans="1:22" s="39" customFormat="1" ht="49.9" customHeight="1" outlineLevel="2" x14ac:dyDescent="0.25">
      <c r="A662" s="317" t="s">
        <v>18744</v>
      </c>
      <c r="B662" s="422" t="str">
        <f>VLOOKUP(C662,'SNP1.24+CHU192+DER12.23+FD1.24'!$A$2:$C$50000,2, FALSE)</f>
        <v xml:space="preserve">GEOGRELHA TECIDA COM FILAMENTOS DE POLIESTER + PVC, RESISTENCIA LONGITUDINAL: 90 KN/M, RESISTENCIA TRANSVERSAL: 30 KN/M, ALONGAMENTO = 12 POR CENTO                                                                                                                                                                                                                                                                                                                                                       </v>
      </c>
      <c r="C662" s="38">
        <v>34804</v>
      </c>
      <c r="D662" s="623" t="str">
        <f>VLOOKUP(C662,'SNP1.24+CHU192+DER12.23+FD1.24'!$A$2:$D$50000,3, FALSE)</f>
        <v xml:space="preserve">M2    </v>
      </c>
      <c r="E662" s="624">
        <f>[2]DETALHADO!$G$320</f>
        <v>73.2</v>
      </c>
      <c r="F662" s="625" t="str">
        <f>VLOOKUP(C662,'SNP1.24+CHU192+DER12.23+FD1.24'!$A$2:$D$50000,4, FALSE)</f>
        <v>48,75</v>
      </c>
      <c r="G662" s="424">
        <f t="shared" si="140"/>
        <v>3568.5</v>
      </c>
      <c r="H662" s="425" t="e">
        <f t="shared" si="141"/>
        <v>#REF!</v>
      </c>
      <c r="I662" s="426" t="e">
        <f t="shared" si="142"/>
        <v>#REF!</v>
      </c>
      <c r="J662" s="626" t="e">
        <f t="shared" si="143"/>
        <v>#REF!</v>
      </c>
      <c r="K662" s="603"/>
      <c r="L662" s="643" t="s">
        <v>18501</v>
      </c>
      <c r="M662" s="632"/>
      <c r="N662" s="22"/>
    </row>
    <row r="663" spans="1:22" s="39" customFormat="1" ht="21" customHeight="1" outlineLevel="2" x14ac:dyDescent="0.25">
      <c r="A663" s="317" t="s">
        <v>54625</v>
      </c>
      <c r="B663" s="422" t="str">
        <f>VLOOKUP(C663,'SNP1.24+CHU192+DER12.23+FD1.24'!$A$2:$C$50000,2, FALSE)</f>
        <v>Imprimação betuminosa impermeabilizante</v>
      </c>
      <c r="C663" s="38" t="s">
        <v>36956</v>
      </c>
      <c r="D663" s="623" t="str">
        <f>VLOOKUP(C663,'SNP1.24+CHU192+DER12.23+FD1.24'!$A$2:$D$50000,3, FALSE)</f>
        <v>M2</v>
      </c>
      <c r="E663" s="624">
        <f>[2]DETALHADO!$G$324</f>
        <v>10.8576</v>
      </c>
      <c r="F663" s="625">
        <f>VLOOKUP(C663,'SNP1.24+CHU192+DER12.23+FD1.24'!$A$2:$D$50000,4, FALSE)</f>
        <v>14.54</v>
      </c>
      <c r="G663" s="424">
        <f t="shared" si="140"/>
        <v>157.87</v>
      </c>
      <c r="H663" s="425" t="e">
        <f t="shared" si="141"/>
        <v>#REF!</v>
      </c>
      <c r="I663" s="426" t="e">
        <f t="shared" si="142"/>
        <v>#REF!</v>
      </c>
      <c r="J663" s="626" t="e">
        <f t="shared" si="143"/>
        <v>#REF!</v>
      </c>
      <c r="K663" s="603"/>
      <c r="L663" s="643" t="s">
        <v>54296</v>
      </c>
      <c r="M663" s="632"/>
      <c r="N663" s="323"/>
    </row>
    <row r="664" spans="1:22" s="39" customFormat="1" ht="20.45" customHeight="1" outlineLevel="2" x14ac:dyDescent="0.25">
      <c r="A664" s="317" t="s">
        <v>54626</v>
      </c>
      <c r="B664" s="422" t="s">
        <v>29521</v>
      </c>
      <c r="C664" s="38" t="s">
        <v>18518</v>
      </c>
      <c r="D664" s="623" t="s">
        <v>16</v>
      </c>
      <c r="E664" s="624">
        <f>[2]DETALHADO!$G$326</f>
        <v>66.430000000000007</v>
      </c>
      <c r="F664" s="625">
        <v>31.58</v>
      </c>
      <c r="G664" s="424">
        <f t="shared" si="140"/>
        <v>2097.86</v>
      </c>
      <c r="H664" s="425" t="e">
        <f t="shared" si="141"/>
        <v>#REF!</v>
      </c>
      <c r="I664" s="426" t="e">
        <f t="shared" si="142"/>
        <v>#REF!</v>
      </c>
      <c r="J664" s="626" t="e">
        <f t="shared" si="143"/>
        <v>#REF!</v>
      </c>
      <c r="K664" s="603"/>
      <c r="L664" s="643" t="s">
        <v>18501</v>
      </c>
      <c r="M664" s="632"/>
      <c r="N664" s="22"/>
    </row>
    <row r="665" spans="1:22" s="39" customFormat="1" ht="33.6" customHeight="1" outlineLevel="2" x14ac:dyDescent="0.25">
      <c r="A665" s="317" t="s">
        <v>54627</v>
      </c>
      <c r="B665" s="422" t="str">
        <f>VLOOKUP(C665,'SNP1.24+CHU192+DER12.23+FD1.24'!$A$2:$C$50000,2, FALSE)</f>
        <v xml:space="preserve">ARTICULACAO DE CONCRETO TIPO"FREYSSINET"                                       </v>
      </c>
      <c r="C665" s="38" t="s">
        <v>29522</v>
      </c>
      <c r="D665" s="623" t="str">
        <f>VLOOKUP(C665,'SNP1.24+CHU192+DER12.23+FD1.24'!$A$2:$D$50000,3, FALSE)</f>
        <v>dm2</v>
      </c>
      <c r="E665" s="624">
        <f>[2]DETALHADO!$G$307/100</f>
        <v>2.5920000000000001</v>
      </c>
      <c r="F665" s="625">
        <f>VLOOKUP(C665,'SNP1.24+CHU192+DER12.23+FD1.24'!$A$2:$D$50000,4, FALSE)/1.35</f>
        <v>9.9037037037037017</v>
      </c>
      <c r="G665" s="424">
        <f t="shared" si="140"/>
        <v>25.67</v>
      </c>
      <c r="H665" s="425" t="e">
        <f t="shared" si="141"/>
        <v>#REF!</v>
      </c>
      <c r="I665" s="426" t="e">
        <f t="shared" si="142"/>
        <v>#REF!</v>
      </c>
      <c r="J665" s="626" t="e">
        <f t="shared" si="143"/>
        <v>#REF!</v>
      </c>
      <c r="K665" s="603"/>
      <c r="L665" s="643" t="s">
        <v>18501</v>
      </c>
      <c r="M665" s="632"/>
      <c r="N665" s="22"/>
    </row>
    <row r="666" spans="1:22" s="40" customFormat="1" ht="12.75" outlineLevel="1" thickBot="1" x14ac:dyDescent="0.25">
      <c r="A666" s="318"/>
      <c r="B666" s="10" t="s">
        <v>9</v>
      </c>
      <c r="C666" s="11"/>
      <c r="D666" s="12"/>
      <c r="E666" s="13"/>
      <c r="F666" s="13"/>
      <c r="G666" s="147">
        <f>SUM(G655:G665)</f>
        <v>11587.190000000002</v>
      </c>
      <c r="H666" s="148"/>
      <c r="I666" s="149"/>
      <c r="J666" s="150" t="e">
        <f>SUM(J655:J665)</f>
        <v>#REF!</v>
      </c>
      <c r="K666" s="185"/>
      <c r="L666" s="209"/>
      <c r="M666" s="204"/>
      <c r="N666" s="16"/>
      <c r="O666" s="39"/>
      <c r="P666" s="39"/>
      <c r="Q666" s="39"/>
      <c r="R666" s="39"/>
      <c r="S666" s="39"/>
      <c r="T666" s="39"/>
      <c r="U666" s="39"/>
      <c r="V666" s="39"/>
    </row>
    <row r="667" spans="1:22" s="34" customFormat="1" ht="14.45" customHeight="1" outlineLevel="1" x14ac:dyDescent="0.25">
      <c r="A667" s="319" t="s">
        <v>18534</v>
      </c>
      <c r="B667" s="627" t="s">
        <v>54292</v>
      </c>
      <c r="C667" s="628"/>
      <c r="D667" s="629"/>
      <c r="E667" s="146"/>
      <c r="F667" s="146"/>
      <c r="G667" s="5"/>
      <c r="H667" s="5"/>
      <c r="I667" s="5"/>
      <c r="J667" s="17"/>
      <c r="K667" s="145"/>
      <c r="L667" s="210"/>
      <c r="M667" s="111"/>
      <c r="N667" s="6"/>
      <c r="O667" s="39"/>
      <c r="P667" s="39"/>
      <c r="Q667" s="39"/>
      <c r="R667" s="39"/>
      <c r="S667" s="39"/>
      <c r="T667" s="39"/>
      <c r="U667" s="39"/>
      <c r="V667" s="39"/>
    </row>
    <row r="668" spans="1:22" s="39" customFormat="1" ht="39" customHeight="1" outlineLevel="2" x14ac:dyDescent="0.25">
      <c r="A668" s="317" t="s">
        <v>18535</v>
      </c>
      <c r="B668" s="422" t="str">
        <f>VLOOKUP(C668,'SNP1.24+CHU192+DER12.23+FD1.24'!$A$2:$C$50000,2, FALSE)</f>
        <v>FABRICAÇÃO DE FÔRMA PARA LAJES, EM CHAPA DE MADEIRA COMPENSADA PLASTIFICADA, E = 18 MM. AF_09/2020</v>
      </c>
      <c r="C668" s="38" t="s">
        <v>3098</v>
      </c>
      <c r="D668" s="623" t="str">
        <f>VLOOKUP(C668,'SNP1.24+CHU192+DER12.23+FD1.24'!$A$2:$D$50000,3, FALSE)</f>
        <v>M2</v>
      </c>
      <c r="E668" s="624">
        <f>[2]DETALHADO!$G$297</f>
        <v>319.79515869776645</v>
      </c>
      <c r="F668" s="625" t="str">
        <f>VLOOKUP(C668,'SNP1.24+CHU192+DER12.23+FD1.24'!$A$2:$D$50000,4, FALSE)</f>
        <v>72,95</v>
      </c>
      <c r="G668" s="424">
        <f>ROUND(E668*F668,2)</f>
        <v>23329.06</v>
      </c>
      <c r="H668" s="425" t="e">
        <f>IF(K668="",$G$10,$G$9)</f>
        <v>#REF!</v>
      </c>
      <c r="I668" s="426" t="e">
        <f>ROUND(F668*H668+F668,2)</f>
        <v>#REF!</v>
      </c>
      <c r="J668" s="626" t="e">
        <f>ROUND(E668*I668,2)</f>
        <v>#REF!</v>
      </c>
      <c r="K668" s="603"/>
      <c r="L668" s="643" t="s">
        <v>18513</v>
      </c>
      <c r="M668" s="632"/>
      <c r="N668" s="22"/>
    </row>
    <row r="669" spans="1:22" s="39" customFormat="1" ht="48.6" customHeight="1" outlineLevel="2" x14ac:dyDescent="0.25">
      <c r="A669" s="317" t="s">
        <v>18536</v>
      </c>
      <c r="B669" s="422" t="str">
        <f>VLOOKUP(C669,'SNP1.24+CHU192+DER12.23+FD1.24'!$A$2:$C$50000,2, FALSE)</f>
        <v>ARMAÇÃO DE PILAR OU VIGA DE ESTRUTURA CONVENCIONAL DE CONCRETO ARMADO UTILIZANDO AÇO CA-50 DE 6,3 MM - MONTAGEM. AF_06/2022</v>
      </c>
      <c r="C669" s="38" t="s">
        <v>3224</v>
      </c>
      <c r="D669" s="623" t="str">
        <f>VLOOKUP(C669,'SNP1.24+CHU192+DER12.23+FD1.24'!$A$2:$D$50000,3, FALSE)</f>
        <v>KG</v>
      </c>
      <c r="E669" s="624">
        <f>'[2]AÇO ESTACA 33'!$C8</f>
        <v>404</v>
      </c>
      <c r="F669" s="625" t="str">
        <f>VLOOKUP(C669,'SNP1.24+CHU192+DER12.23+FD1.24'!$A$2:$D$50000,4, FALSE)</f>
        <v>13,04</v>
      </c>
      <c r="G669" s="424">
        <f>ROUND(E669*F669,2)</f>
        <v>5268.16</v>
      </c>
      <c r="H669" s="425" t="e">
        <f>IF(K669="",$G$10,$G$9)</f>
        <v>#REF!</v>
      </c>
      <c r="I669" s="426" t="e">
        <f>ROUND(F669*H669+F669,2)</f>
        <v>#REF!</v>
      </c>
      <c r="J669" s="626" t="e">
        <f>ROUND(E669*I669,2)</f>
        <v>#REF!</v>
      </c>
      <c r="K669" s="603"/>
      <c r="L669" s="643" t="s">
        <v>18513</v>
      </c>
      <c r="M669" s="632"/>
      <c r="N669" s="22"/>
    </row>
    <row r="670" spans="1:22" s="39" customFormat="1" ht="36" outlineLevel="2" x14ac:dyDescent="0.25">
      <c r="A670" s="317" t="s">
        <v>18537</v>
      </c>
      <c r="B670" s="422" t="str">
        <f>VLOOKUP(C670,'SNP1.24+CHU192+DER12.23+FD1.24'!$A$2:$C$50000,2, FALSE)</f>
        <v>ARMAÇÃO DE PILAR OU VIGA DE ESTRUTURA CONVENCIONAL DE CONCRETO ARMADO UTILIZANDO AÇO CA-50 DE 8,0 MM - MONTAGEM. AF_06/2022</v>
      </c>
      <c r="C670" s="38" t="s">
        <v>3225</v>
      </c>
      <c r="D670" s="623" t="str">
        <f>VLOOKUP(C670,'SNP1.24+CHU192+DER12.23+FD1.24'!$A$2:$D$50000,3, FALSE)</f>
        <v>KG</v>
      </c>
      <c r="E670" s="624">
        <f>'[2]AÇO ESTACA 33'!$C9</f>
        <v>1435</v>
      </c>
      <c r="F670" s="625" t="str">
        <f>VLOOKUP(C670,'SNP1.24+CHU192+DER12.23+FD1.24'!$A$2:$D$50000,4, FALSE)</f>
        <v>12,11</v>
      </c>
      <c r="G670" s="424">
        <f>ROUND(E670*F670,2)</f>
        <v>17377.849999999999</v>
      </c>
      <c r="H670" s="425" t="e">
        <f>IF(K670="",$G$10,$G$9)</f>
        <v>#REF!</v>
      </c>
      <c r="I670" s="426" t="e">
        <f>ROUND(F670*H670+F670,2)</f>
        <v>#REF!</v>
      </c>
      <c r="J670" s="626" t="e">
        <f>ROUND(E670*I670,2)</f>
        <v>#REF!</v>
      </c>
      <c r="K670" s="603"/>
      <c r="L670" s="643" t="s">
        <v>18513</v>
      </c>
      <c r="M670" s="632"/>
      <c r="N670" s="22"/>
    </row>
    <row r="671" spans="1:22" s="39" customFormat="1" ht="40.15" customHeight="1" outlineLevel="2" x14ac:dyDescent="0.25">
      <c r="A671" s="317" t="s">
        <v>18538</v>
      </c>
      <c r="B671" s="422" t="str">
        <f>VLOOKUP(C671,'SNP1.24+CHU192+DER12.23+FD1.24'!$A$2:$C$50000,2, FALSE)</f>
        <v>ARMAÇÃO DE PILAR OU VIGA DE ESTRUTURA CONVENCIONAL DE CONCRETO ARMADO UTILIZANDO AÇO CA-50 DE 10,0 MM - MONTAGEM. AF_06/2022</v>
      </c>
      <c r="C671" s="38" t="s">
        <v>3226</v>
      </c>
      <c r="D671" s="623" t="str">
        <f>VLOOKUP(C671,'SNP1.24+CHU192+DER12.23+FD1.24'!$A$2:$D$50000,3, FALSE)</f>
        <v>KG</v>
      </c>
      <c r="E671" s="624">
        <f>'[2]AÇO ESTACA 33'!$C10</f>
        <v>2988</v>
      </c>
      <c r="F671" s="625" t="str">
        <f>VLOOKUP(C671,'SNP1.24+CHU192+DER12.23+FD1.24'!$A$2:$D$50000,4, FALSE)</f>
        <v>10,72</v>
      </c>
      <c r="G671" s="424">
        <f t="shared" ref="G671:G680" si="144">ROUND(E671*F671,2)</f>
        <v>32031.360000000001</v>
      </c>
      <c r="H671" s="425" t="e">
        <f t="shared" ref="H671:H680" si="145">IF(K671="",$G$10,$G$9)</f>
        <v>#REF!</v>
      </c>
      <c r="I671" s="426" t="e">
        <f t="shared" ref="I671:I680" si="146">ROUND(F671*H671+F671,2)</f>
        <v>#REF!</v>
      </c>
      <c r="J671" s="626" t="e">
        <f t="shared" ref="J671:J680" si="147">ROUND(E671*I671,2)</f>
        <v>#REF!</v>
      </c>
      <c r="K671" s="603"/>
      <c r="L671" s="643" t="s">
        <v>18513</v>
      </c>
      <c r="M671" s="632"/>
      <c r="N671" s="22"/>
    </row>
    <row r="672" spans="1:22" s="39" customFormat="1" ht="36" outlineLevel="2" x14ac:dyDescent="0.25">
      <c r="A672" s="317" t="s">
        <v>29423</v>
      </c>
      <c r="B672" s="422" t="str">
        <f>VLOOKUP(C672,'SNP1.24+CHU192+DER12.23+FD1.24'!$A$2:$C$50000,2, FALSE)</f>
        <v>ARMAÇÃO DE PILAR OU VIGA DE ESTRUTURA CONVENCIONAL DE CONCRETO ARMADO UTILIZANDO AÇO CA-50 DE 12,5 MM - MONTAGEM. AF_06/2022</v>
      </c>
      <c r="C672" s="38" t="s">
        <v>3227</v>
      </c>
      <c r="D672" s="623" t="str">
        <f>VLOOKUP(C672,'SNP1.24+CHU192+DER12.23+FD1.24'!$A$2:$D$50000,3, FALSE)</f>
        <v>KG</v>
      </c>
      <c r="E672" s="624">
        <f>'[2]AÇO ESTACA 33'!$C11</f>
        <v>6805</v>
      </c>
      <c r="F672" s="625" t="str">
        <f>VLOOKUP(C672,'SNP1.24+CHU192+DER12.23+FD1.24'!$A$2:$D$50000,4, FALSE)</f>
        <v>8,97</v>
      </c>
      <c r="G672" s="424">
        <f t="shared" si="144"/>
        <v>61040.85</v>
      </c>
      <c r="H672" s="425" t="e">
        <f t="shared" si="145"/>
        <v>#REF!</v>
      </c>
      <c r="I672" s="426" t="e">
        <f t="shared" si="146"/>
        <v>#REF!</v>
      </c>
      <c r="J672" s="626" t="e">
        <f t="shared" si="147"/>
        <v>#REF!</v>
      </c>
      <c r="K672" s="603"/>
      <c r="L672" s="643" t="s">
        <v>18513</v>
      </c>
      <c r="M672" s="632"/>
      <c r="N672" s="22"/>
    </row>
    <row r="673" spans="1:22" s="39" customFormat="1" ht="36" outlineLevel="2" x14ac:dyDescent="0.25">
      <c r="A673" s="317" t="s">
        <v>29424</v>
      </c>
      <c r="B673" s="422" t="str">
        <f>VLOOKUP(C673,'SNP1.24+CHU192+DER12.23+FD1.24'!$A$2:$C$50000,2, FALSE)</f>
        <v>ARMAÇÃO DE PILAR OU VIGA DE ESTRUTURA CONVENCIONAL DE CONCRETO ARMADO UTILIZANDO AÇO CA-50 DE 16,0 MM - MONTAGEM. AF_06/2022</v>
      </c>
      <c r="C673" s="38" t="s">
        <v>3228</v>
      </c>
      <c r="D673" s="623" t="str">
        <f>VLOOKUP(C673,'SNP1.24+CHU192+DER12.23+FD1.24'!$A$2:$D$50000,3, FALSE)</f>
        <v>KG</v>
      </c>
      <c r="E673" s="624">
        <f>'[2]AÇO ESTACA 33'!$C12</f>
        <v>1023</v>
      </c>
      <c r="F673" s="625" t="str">
        <f>VLOOKUP(C673,'SNP1.24+CHU192+DER12.23+FD1.24'!$A$2:$D$50000,4, FALSE)</f>
        <v>8,64</v>
      </c>
      <c r="G673" s="424">
        <f t="shared" si="144"/>
        <v>8838.7199999999993</v>
      </c>
      <c r="H673" s="425" t="e">
        <f t="shared" si="145"/>
        <v>#REF!</v>
      </c>
      <c r="I673" s="426" t="e">
        <f t="shared" si="146"/>
        <v>#REF!</v>
      </c>
      <c r="J673" s="626" t="e">
        <f t="shared" si="147"/>
        <v>#REF!</v>
      </c>
      <c r="K673" s="603"/>
      <c r="L673" s="643" t="s">
        <v>18513</v>
      </c>
      <c r="M673" s="632"/>
      <c r="N673" s="22"/>
    </row>
    <row r="674" spans="1:22" s="39" customFormat="1" ht="40.15" customHeight="1" outlineLevel="2" x14ac:dyDescent="0.25">
      <c r="A674" s="317" t="s">
        <v>29425</v>
      </c>
      <c r="B674" s="422" t="str">
        <f>VLOOKUP(C674,'SNP1.24+CHU192+DER12.23+FD1.24'!$A$2:$C$50000,2, FALSE)</f>
        <v xml:space="preserve">ACO CA-60, 4,2 MM OU 5,0 MM, DOBRADO E CORTADO                                                                                                                                                                                                                                                                                                                                                                                                                                                            </v>
      </c>
      <c r="C674" s="38">
        <v>43061</v>
      </c>
      <c r="D674" s="623" t="str">
        <f>VLOOKUP(C674,'SNP1.24+CHU192+DER12.23+FD1.24'!$A$2:$D$50000,3, FALSE)</f>
        <v xml:space="preserve">KG    </v>
      </c>
      <c r="E674" s="624">
        <f>'[2]AÇO ESTACA 33'!$C$19</f>
        <v>138</v>
      </c>
      <c r="F674" s="625" t="str">
        <f>VLOOKUP(C674,'SNP1.24+CHU192+DER12.23+FD1.24'!$A$2:$D$50000,4, FALSE)</f>
        <v>7,59</v>
      </c>
      <c r="G674" s="424">
        <f t="shared" si="144"/>
        <v>1047.42</v>
      </c>
      <c r="H674" s="425" t="e">
        <f t="shared" si="145"/>
        <v>#REF!</v>
      </c>
      <c r="I674" s="426" t="e">
        <f t="shared" si="146"/>
        <v>#REF!</v>
      </c>
      <c r="J674" s="626" t="e">
        <f t="shared" si="147"/>
        <v>#REF!</v>
      </c>
      <c r="K674" s="603"/>
      <c r="L674" s="643" t="s">
        <v>18513</v>
      </c>
      <c r="M674" s="632"/>
      <c r="N674" s="22"/>
    </row>
    <row r="675" spans="1:22" s="39" customFormat="1" outlineLevel="2" x14ac:dyDescent="0.25">
      <c r="A675" s="317" t="s">
        <v>29426</v>
      </c>
      <c r="B675" s="422" t="str">
        <f>VLOOKUP(C675,'SNP1.24+CHU192+DER12.23+FD1.24'!$A$2:$C$50000,2, FALSE)</f>
        <v xml:space="preserve">ACO CA-25, 6,3 MM OU 8,0 MM, VERGALHAO                                                                                                                                                                                                                                                                                                                                                                                                                                                                    </v>
      </c>
      <c r="C675" s="38">
        <v>43053</v>
      </c>
      <c r="D675" s="623" t="str">
        <f>VLOOKUP(C675,'SNP1.24+CHU192+DER12.23+FD1.24'!$A$2:$D$50000,3, FALSE)</f>
        <v xml:space="preserve">KG    </v>
      </c>
      <c r="E675" s="624">
        <f>'[2]AÇO ESTACA 33'!$C$24</f>
        <v>22</v>
      </c>
      <c r="F675" s="625" t="str">
        <f>VLOOKUP(C675,'SNP1.24+CHU192+DER12.23+FD1.24'!$A$2:$D$50000,4, FALSE)</f>
        <v>7,34</v>
      </c>
      <c r="G675" s="424">
        <f t="shared" si="144"/>
        <v>161.47999999999999</v>
      </c>
      <c r="H675" s="425" t="e">
        <f t="shared" si="145"/>
        <v>#REF!</v>
      </c>
      <c r="I675" s="426" t="e">
        <f t="shared" si="146"/>
        <v>#REF!</v>
      </c>
      <c r="J675" s="626" t="e">
        <f t="shared" si="147"/>
        <v>#REF!</v>
      </c>
      <c r="K675" s="603"/>
      <c r="L675" s="643" t="s">
        <v>18513</v>
      </c>
      <c r="M675" s="632"/>
      <c r="N675" s="22"/>
    </row>
    <row r="676" spans="1:22" s="39" customFormat="1" ht="24" outlineLevel="2" x14ac:dyDescent="0.25">
      <c r="A676" s="317" t="s">
        <v>29427</v>
      </c>
      <c r="B676" s="422" t="str">
        <f>VLOOKUP(C676,'SNP1.24+CHU192+DER12.23+FD1.24'!$A$2:$C$50000,2, FALSE)</f>
        <v xml:space="preserve">ACO CA-25, 10,0 MM, OU 12,5 MM, OU 16,0 MM, OU 20,0 MM, OU 25,0 MM, VERGALHAO                                                                                                                                                                                                                                                                                                                                                                                                                             </v>
      </c>
      <c r="C676" s="38">
        <v>43054</v>
      </c>
      <c r="D676" s="623" t="str">
        <f>VLOOKUP(C676,'SNP1.24+CHU192+DER12.23+FD1.24'!$A$2:$D$50000,3, FALSE)</f>
        <v xml:space="preserve">KG    </v>
      </c>
      <c r="E676" s="624">
        <f>'[2]AÇO ESTACA 33'!$C$25</f>
        <v>170</v>
      </c>
      <c r="F676" s="625" t="str">
        <f>VLOOKUP(C676,'SNP1.24+CHU192+DER12.23+FD1.24'!$A$2:$D$50000,4, FALSE)</f>
        <v>8,22</v>
      </c>
      <c r="G676" s="424">
        <f t="shared" si="144"/>
        <v>1397.4</v>
      </c>
      <c r="H676" s="425" t="e">
        <f t="shared" si="145"/>
        <v>#REF!</v>
      </c>
      <c r="I676" s="426" t="e">
        <f t="shared" si="146"/>
        <v>#REF!</v>
      </c>
      <c r="J676" s="626" t="e">
        <f t="shared" si="147"/>
        <v>#REF!</v>
      </c>
      <c r="K676" s="603"/>
      <c r="L676" s="643" t="s">
        <v>18513</v>
      </c>
      <c r="M676" s="632"/>
      <c r="N676" s="22"/>
    </row>
    <row r="677" spans="1:22" s="39" customFormat="1" ht="49.15" customHeight="1" outlineLevel="2" x14ac:dyDescent="0.25">
      <c r="A677" s="317" t="s">
        <v>54628</v>
      </c>
      <c r="B677" s="422" t="str">
        <f>VLOOKUP(C677,'SNP1.24+CHU192+DER12.23+FD1.24'!$A$2:$C$50000,2, FALSE)</f>
        <v xml:space="preserve">CONCRETO USINADO BOMBEAVEL, CLASSE DE RESISTENCIA C40, BRITA 0 E 1, SLUMP = 100 +/- 20 MM, COM BOMBEAMENTO (DISPONIBILIZACAO DE BOMBA), SEM O LANCAMENTO (NBR 8953)                                                                                                                                                                                                                                                                                                                                       </v>
      </c>
      <c r="C677" s="38">
        <v>34479</v>
      </c>
      <c r="D677" s="623" t="str">
        <f>VLOOKUP(C677,'SNP1.24+CHU192+DER12.23+FD1.24'!$A$2:$D$50000,3, FALSE)</f>
        <v xml:space="preserve">M3    </v>
      </c>
      <c r="E677" s="624">
        <f>[2]DETALHADO!$G$296</f>
        <v>181.56800000000001</v>
      </c>
      <c r="F677" s="625" t="str">
        <f>VLOOKUP(C677,'SNP1.24+CHU192+DER12.23+FD1.24'!$A$2:$D$50000,4, FALSE)</f>
        <v>529,25</v>
      </c>
      <c r="G677" s="424">
        <f t="shared" si="144"/>
        <v>96094.86</v>
      </c>
      <c r="H677" s="425" t="e">
        <f t="shared" si="145"/>
        <v>#REF!</v>
      </c>
      <c r="I677" s="426" t="e">
        <f t="shared" si="146"/>
        <v>#REF!</v>
      </c>
      <c r="J677" s="626" t="e">
        <f t="shared" si="147"/>
        <v>#REF!</v>
      </c>
      <c r="K677" s="603"/>
      <c r="L677" s="643" t="s">
        <v>18501</v>
      </c>
      <c r="M677" s="632"/>
      <c r="N677" s="22"/>
    </row>
    <row r="678" spans="1:22" s="39" customFormat="1" ht="45" customHeight="1" outlineLevel="2" x14ac:dyDescent="0.25">
      <c r="A678" s="317" t="s">
        <v>54629</v>
      </c>
      <c r="B678" s="422" t="str">
        <f>VLOOKUP(C678,'SNP1.24+CHU192+DER12.23+FD1.24'!$A$2:$C$50000,2, FALSE)</f>
        <v>LANÇAMENTO COM USO DE BOMBA, ADENSAMENTO E ACABAMENTO DE CONCRETO EM ESTRUTURAS. AF_02/2022</v>
      </c>
      <c r="C678" s="38" t="s">
        <v>12933</v>
      </c>
      <c r="D678" s="623" t="str">
        <f>VLOOKUP(C678,'SNP1.24+CHU192+DER12.23+FD1.24'!$A$2:$D$50000,3, FALSE)</f>
        <v>M3</v>
      </c>
      <c r="E678" s="624">
        <f>E677</f>
        <v>181.56800000000001</v>
      </c>
      <c r="F678" s="625" t="str">
        <f>VLOOKUP(C678,'SNP1.24+CHU192+DER12.23+FD1.24'!$A$2:$D$50000,4, FALSE)</f>
        <v>47,37</v>
      </c>
      <c r="G678" s="424">
        <f t="shared" si="144"/>
        <v>8600.8799999999992</v>
      </c>
      <c r="H678" s="425" t="e">
        <f t="shared" si="145"/>
        <v>#REF!</v>
      </c>
      <c r="I678" s="426" t="e">
        <f t="shared" si="146"/>
        <v>#REF!</v>
      </c>
      <c r="J678" s="626" t="e">
        <f t="shared" si="147"/>
        <v>#REF!</v>
      </c>
      <c r="K678" s="603"/>
      <c r="L678" s="643" t="s">
        <v>18514</v>
      </c>
      <c r="M678" s="632"/>
      <c r="N678" s="22"/>
    </row>
    <row r="679" spans="1:22" s="39" customFormat="1" ht="28.15" customHeight="1" outlineLevel="2" x14ac:dyDescent="0.25">
      <c r="A679" s="317" t="s">
        <v>54630</v>
      </c>
      <c r="B679" s="422" t="str">
        <f>VLOOKUP(C679,'SNP1.24+CHU192+DER12.23+FD1.24'!$A$2:$C$50000,2, FALSE)</f>
        <v xml:space="preserve">AP.ANC.P/CABOS PROTEN.ATIV. 6FIOS-12,7MM                                       </v>
      </c>
      <c r="C679" s="38" t="s">
        <v>45655</v>
      </c>
      <c r="D679" s="623" t="str">
        <f>VLOOKUP(C679,'SNP1.24+CHU192+DER12.23+FD1.24'!$A$2:$D$50000,3, FALSE)</f>
        <v>un</v>
      </c>
      <c r="E679" s="624">
        <f>[2]DETALHADO!$G$302</f>
        <v>114</v>
      </c>
      <c r="F679" s="625">
        <f>VLOOKUP(C679,'SNP1.24+CHU192+DER12.23+FD1.24'!$A$2:$D$50000,4, FALSE)/1.35</f>
        <v>863.79259259259243</v>
      </c>
      <c r="G679" s="424">
        <f t="shared" si="144"/>
        <v>98472.36</v>
      </c>
      <c r="H679" s="425" t="e">
        <f t="shared" si="145"/>
        <v>#REF!</v>
      </c>
      <c r="I679" s="426" t="e">
        <f t="shared" si="146"/>
        <v>#REF!</v>
      </c>
      <c r="J679" s="626" t="e">
        <f t="shared" si="147"/>
        <v>#REF!</v>
      </c>
      <c r="K679" s="603"/>
      <c r="L679" s="643" t="s">
        <v>18501</v>
      </c>
      <c r="M679" s="632"/>
      <c r="N679" s="22"/>
    </row>
    <row r="680" spans="1:22" s="39" customFormat="1" ht="22.9" customHeight="1" outlineLevel="2" x14ac:dyDescent="0.25">
      <c r="A680" s="317" t="s">
        <v>54631</v>
      </c>
      <c r="B680" s="422" t="str">
        <f>VLOOKUP(C680,'SNP1.24+CHU192+DER12.23+FD1.24'!$A$2:$C$50000,2, FALSE)</f>
        <v xml:space="preserve">ACO PARA CONCRETO PROTENDIDO                                                   </v>
      </c>
      <c r="C680" s="38" t="s">
        <v>45647</v>
      </c>
      <c r="D680" s="623" t="str">
        <f>VLOOKUP(C680,'SNP1.24+CHU192+DER12.23+FD1.24'!$A$2:$D$50000,3, FALSE)</f>
        <v>kg</v>
      </c>
      <c r="E680" s="624">
        <f>[2]DETALHADO!$G$301</f>
        <v>4900</v>
      </c>
      <c r="F680" s="625">
        <f>VLOOKUP(C680,'SNP1.24+CHU192+DER12.23+FD1.24'!$A$2:$D$50000,4, FALSE)/1.35</f>
        <v>27.748148148148147</v>
      </c>
      <c r="G680" s="424">
        <f t="shared" si="144"/>
        <v>135965.93</v>
      </c>
      <c r="H680" s="425" t="e">
        <f t="shared" si="145"/>
        <v>#REF!</v>
      </c>
      <c r="I680" s="426" t="e">
        <f t="shared" si="146"/>
        <v>#REF!</v>
      </c>
      <c r="J680" s="626" t="e">
        <f t="shared" si="147"/>
        <v>#REF!</v>
      </c>
      <c r="K680" s="603"/>
      <c r="L680" s="643" t="s">
        <v>18501</v>
      </c>
      <c r="M680" s="632"/>
      <c r="N680" s="22"/>
    </row>
    <row r="681" spans="1:22" s="40" customFormat="1" ht="12.75" outlineLevel="1" thickBot="1" x14ac:dyDescent="0.25">
      <c r="A681" s="318"/>
      <c r="B681" s="10" t="s">
        <v>9</v>
      </c>
      <c r="C681" s="11"/>
      <c r="D681" s="12"/>
      <c r="E681" s="13"/>
      <c r="F681" s="13"/>
      <c r="G681" s="147">
        <f>SUM(G641:G645)</f>
        <v>88132.459999999992</v>
      </c>
      <c r="H681" s="148"/>
      <c r="I681" s="149"/>
      <c r="J681" s="150" t="e">
        <f>SUM(J641:J645)</f>
        <v>#REF!</v>
      </c>
      <c r="K681" s="185"/>
      <c r="L681" s="209"/>
      <c r="M681" s="204"/>
      <c r="N681" s="16"/>
      <c r="O681" s="39"/>
      <c r="P681" s="39"/>
      <c r="Q681" s="39"/>
      <c r="R681" s="39"/>
      <c r="S681" s="39"/>
      <c r="T681" s="39"/>
      <c r="U681" s="39"/>
      <c r="V681" s="39"/>
    </row>
    <row r="682" spans="1:22" s="34" customFormat="1" ht="14.45" customHeight="1" outlineLevel="1" x14ac:dyDescent="0.25">
      <c r="A682" s="319" t="s">
        <v>18539</v>
      </c>
      <c r="B682" s="627" t="s">
        <v>54299</v>
      </c>
      <c r="C682" s="628"/>
      <c r="D682" s="629"/>
      <c r="E682" s="146"/>
      <c r="F682" s="146"/>
      <c r="G682" s="5"/>
      <c r="H682" s="5"/>
      <c r="I682" s="5"/>
      <c r="J682" s="17"/>
      <c r="K682" s="145"/>
      <c r="L682" s="210"/>
      <c r="M682" s="111"/>
      <c r="N682" s="6"/>
      <c r="O682" s="39"/>
      <c r="P682" s="39"/>
      <c r="Q682" s="39"/>
      <c r="R682" s="39"/>
      <c r="S682" s="39"/>
      <c r="T682" s="39"/>
      <c r="U682" s="39"/>
      <c r="V682" s="39"/>
    </row>
    <row r="683" spans="1:22" s="39" customFormat="1" ht="39" customHeight="1" outlineLevel="2" x14ac:dyDescent="0.25">
      <c r="A683" s="317" t="s">
        <v>18540</v>
      </c>
      <c r="B683" s="422" t="str">
        <f>VLOOKUP(C683,'SNP1.24+CHU192+DER12.23+FD1.24'!$A$2:$C$50000,2, FALSE)</f>
        <v>FABRICAÇÃO DE FÔRMA PARA PILARES E ESTRUTURAS SIMILARES, EM MADEIRA SERRADA, E=25 MM. AF_09/2020</v>
      </c>
      <c r="C683" s="38" t="s">
        <v>3099</v>
      </c>
      <c r="D683" s="623" t="str">
        <f>VLOOKUP(C683,'SNP1.24+CHU192+DER12.23+FD1.24'!$A$2:$D$50000,3, FALSE)</f>
        <v>M2</v>
      </c>
      <c r="E683" s="624">
        <f>[2]DETALHADO!$G$311</f>
        <v>178.76638292310327</v>
      </c>
      <c r="F683" s="625" t="str">
        <f>VLOOKUP(C683,'SNP1.24+CHU192+DER12.23+FD1.24'!$A$2:$D$50000,4, FALSE)</f>
        <v>122,89</v>
      </c>
      <c r="G683" s="424">
        <f>ROUND(E683*F683,2)</f>
        <v>21968.6</v>
      </c>
      <c r="H683" s="425" t="e">
        <f t="shared" ref="H683:H693" si="148">IF(K683="",$G$10,$G$9)</f>
        <v>#REF!</v>
      </c>
      <c r="I683" s="426" t="e">
        <f t="shared" ref="I683:I693" si="149">ROUND(F683*H683+F683,2)</f>
        <v>#REF!</v>
      </c>
      <c r="J683" s="626" t="e">
        <f>ROUND(E683*I683,2)</f>
        <v>#REF!</v>
      </c>
      <c r="K683" s="603"/>
      <c r="L683" s="643" t="s">
        <v>18501</v>
      </c>
      <c r="M683" s="632"/>
      <c r="N683" s="22"/>
    </row>
    <row r="684" spans="1:22" s="39" customFormat="1" ht="39" customHeight="1" outlineLevel="2" x14ac:dyDescent="0.25">
      <c r="A684" s="317" t="s">
        <v>29428</v>
      </c>
      <c r="B684" s="422" t="str">
        <f>VLOOKUP(C684,'SNP1.24+CHU192+DER12.23+FD1.24'!$A$2:$C$50000,2, FALSE)</f>
        <v>FABRICAÇÃO, MONTAGEM E DESMONTAGEM DE FÔRMA PARA SAPATA, EM CHAPA DE MADEIRA COMPENSADA RESINADA, E=17 MM, 2 UTILIZAÇÕES. AF_01/2024</v>
      </c>
      <c r="C684" s="38" t="s">
        <v>3200</v>
      </c>
      <c r="D684" s="623" t="str">
        <f>VLOOKUP(C684,'SNP1.24+CHU192+DER12.23+FD1.24'!$A$2:$D$50000,3, FALSE)</f>
        <v>M2</v>
      </c>
      <c r="E684" s="624">
        <f>[2]DETALHADO!$G$310</f>
        <v>182.18563727125849</v>
      </c>
      <c r="F684" s="625" t="str">
        <f>VLOOKUP(C684,'SNP1.24+CHU192+DER12.23+FD1.24'!$A$2:$D$50000,4, FALSE)</f>
        <v>241,23</v>
      </c>
      <c r="G684" s="424">
        <f>ROUND(E684*F684,2)</f>
        <v>43948.639999999999</v>
      </c>
      <c r="H684" s="425" t="e">
        <f t="shared" si="148"/>
        <v>#REF!</v>
      </c>
      <c r="I684" s="426" t="e">
        <f t="shared" si="149"/>
        <v>#REF!</v>
      </c>
      <c r="J684" s="626" t="e">
        <f>ROUND(E684*I684,2)</f>
        <v>#REF!</v>
      </c>
      <c r="K684" s="603"/>
      <c r="L684" s="643" t="s">
        <v>18501</v>
      </c>
      <c r="M684" s="632"/>
      <c r="N684" s="22"/>
    </row>
    <row r="685" spans="1:22" s="39" customFormat="1" ht="40.15" customHeight="1" outlineLevel="2" x14ac:dyDescent="0.25">
      <c r="A685" s="317" t="s">
        <v>29429</v>
      </c>
      <c r="B685" s="422" t="str">
        <f>VLOOKUP(C685,'SNP1.24+CHU192+DER12.23+FD1.24'!$A$2:$C$50000,2, FALSE)</f>
        <v>ARMAÇÃO DE PILAR OU VIGA DE ESTRUTURA CONVENCIONAL DE CONCRETO ARMADO UTILIZANDO AÇO CA-50 DE 6,3 MM - MONTAGEM. AF_06/2022</v>
      </c>
      <c r="C685" s="38" t="s">
        <v>3224</v>
      </c>
      <c r="D685" s="623" t="str">
        <f>VLOOKUP(C685,'SNP1.24+CHU192+DER12.23+FD1.24'!$A$2:$D$50000,3, FALSE)</f>
        <v>KG</v>
      </c>
      <c r="E685" s="624">
        <f>'[2]AÇO ESTACA 33'!$D8</f>
        <v>849</v>
      </c>
      <c r="F685" s="625" t="str">
        <f>VLOOKUP(C685,'SNP1.24+CHU192+DER12.23+FD1.24'!$A$2:$D$50000,4, FALSE)</f>
        <v>13,04</v>
      </c>
      <c r="G685" s="424">
        <f>ROUND(E685*F685,2)</f>
        <v>11070.96</v>
      </c>
      <c r="H685" s="425" t="e">
        <f t="shared" si="148"/>
        <v>#REF!</v>
      </c>
      <c r="I685" s="426" t="e">
        <f t="shared" si="149"/>
        <v>#REF!</v>
      </c>
      <c r="J685" s="626" t="e">
        <f>ROUND(E685*I685,2)</f>
        <v>#REF!</v>
      </c>
      <c r="K685" s="603"/>
      <c r="L685" s="643" t="s">
        <v>18513</v>
      </c>
      <c r="M685" s="632"/>
      <c r="N685" s="22"/>
    </row>
    <row r="686" spans="1:22" s="39" customFormat="1" ht="36" outlineLevel="2" x14ac:dyDescent="0.25">
      <c r="A686" s="317" t="s">
        <v>29430</v>
      </c>
      <c r="B686" s="422" t="str">
        <f>VLOOKUP(C686,'SNP1.24+CHU192+DER12.23+FD1.24'!$A$2:$C$50000,2, FALSE)</f>
        <v>ARMAÇÃO DE PILAR OU VIGA DE ESTRUTURA CONVENCIONAL DE CONCRETO ARMADO UTILIZANDO AÇO CA-50 DE 8,0 MM - MONTAGEM. AF_06/2022</v>
      </c>
      <c r="C686" s="38" t="s">
        <v>3225</v>
      </c>
      <c r="D686" s="623" t="str">
        <f>VLOOKUP(C686,'SNP1.24+CHU192+DER12.23+FD1.24'!$A$2:$D$50000,3, FALSE)</f>
        <v>KG</v>
      </c>
      <c r="E686" s="624">
        <f>'[2]AÇO ESTACA 33'!$D9</f>
        <v>1330</v>
      </c>
      <c r="F686" s="625" t="str">
        <f>VLOOKUP(C686,'SNP1.24+CHU192+DER12.23+FD1.24'!$A$2:$D$50000,4, FALSE)</f>
        <v>12,11</v>
      </c>
      <c r="G686" s="424">
        <f>ROUND(E686*F686,2)</f>
        <v>16106.3</v>
      </c>
      <c r="H686" s="425" t="e">
        <f t="shared" si="148"/>
        <v>#REF!</v>
      </c>
      <c r="I686" s="426" t="e">
        <f t="shared" si="149"/>
        <v>#REF!</v>
      </c>
      <c r="J686" s="626" t="e">
        <f>ROUND(E686*I686,2)</f>
        <v>#REF!</v>
      </c>
      <c r="K686" s="603"/>
      <c r="L686" s="643" t="s">
        <v>18513</v>
      </c>
      <c r="M686" s="632"/>
      <c r="N686" s="22"/>
    </row>
    <row r="687" spans="1:22" s="39" customFormat="1" ht="40.15" customHeight="1" outlineLevel="2" x14ac:dyDescent="0.25">
      <c r="A687" s="317" t="s">
        <v>29431</v>
      </c>
      <c r="B687" s="422" t="str">
        <f>VLOOKUP(C687,'SNP1.24+CHU192+DER12.23+FD1.24'!$A$2:$C$50000,2, FALSE)</f>
        <v>ARMAÇÃO DE PILAR OU VIGA DE ESTRUTURA CONVENCIONAL DE CONCRETO ARMADO UTILIZANDO AÇO CA-50 DE 10,0 MM - MONTAGEM. AF_06/2022</v>
      </c>
      <c r="C687" s="38" t="s">
        <v>3226</v>
      </c>
      <c r="D687" s="623" t="str">
        <f>VLOOKUP(C687,'SNP1.24+CHU192+DER12.23+FD1.24'!$A$2:$D$50000,3, FALSE)</f>
        <v>KG</v>
      </c>
      <c r="E687" s="624">
        <f>'[2]AÇO ESTACA 33'!$D10</f>
        <v>1675</v>
      </c>
      <c r="F687" s="625" t="str">
        <f>VLOOKUP(C687,'SNP1.24+CHU192+DER12.23+FD1.24'!$A$2:$D$50000,4, FALSE)</f>
        <v>10,72</v>
      </c>
      <c r="G687" s="424">
        <f t="shared" ref="G687:G693" si="150">ROUND(E687*F687,2)</f>
        <v>17956</v>
      </c>
      <c r="H687" s="425" t="e">
        <f t="shared" si="148"/>
        <v>#REF!</v>
      </c>
      <c r="I687" s="426" t="e">
        <f t="shared" si="149"/>
        <v>#REF!</v>
      </c>
      <c r="J687" s="626" t="e">
        <f t="shared" ref="J687:J693" si="151">ROUND(E687*I687,2)</f>
        <v>#REF!</v>
      </c>
      <c r="K687" s="603"/>
      <c r="L687" s="643" t="s">
        <v>18513</v>
      </c>
      <c r="M687" s="632"/>
      <c r="N687" s="22"/>
    </row>
    <row r="688" spans="1:22" s="39" customFormat="1" ht="36" outlineLevel="2" x14ac:dyDescent="0.25">
      <c r="A688" s="317" t="s">
        <v>29432</v>
      </c>
      <c r="B688" s="422" t="str">
        <f>VLOOKUP(C688,'SNP1.24+CHU192+DER12.23+FD1.24'!$A$2:$C$50000,2, FALSE)</f>
        <v>ARMAÇÃO DE PILAR OU VIGA DE ESTRUTURA CONVENCIONAL DE CONCRETO ARMADO UTILIZANDO AÇO CA-50 DE 12,5 MM - MONTAGEM. AF_06/2022</v>
      </c>
      <c r="C688" s="38" t="s">
        <v>3227</v>
      </c>
      <c r="D688" s="623" t="str">
        <f>VLOOKUP(C688,'SNP1.24+CHU192+DER12.23+FD1.24'!$A$2:$D$50000,3, FALSE)</f>
        <v>KG</v>
      </c>
      <c r="E688" s="624">
        <f>'[2]AÇO ESTACA 33'!$D11</f>
        <v>6498</v>
      </c>
      <c r="F688" s="625" t="str">
        <f>VLOOKUP(C688,'SNP1.24+CHU192+DER12.23+FD1.24'!$A$2:$D$50000,4, FALSE)</f>
        <v>8,97</v>
      </c>
      <c r="G688" s="424">
        <f t="shared" si="150"/>
        <v>58287.06</v>
      </c>
      <c r="H688" s="425" t="e">
        <f t="shared" si="148"/>
        <v>#REF!</v>
      </c>
      <c r="I688" s="426" t="e">
        <f t="shared" si="149"/>
        <v>#REF!</v>
      </c>
      <c r="J688" s="626" t="e">
        <f t="shared" si="151"/>
        <v>#REF!</v>
      </c>
      <c r="K688" s="603"/>
      <c r="L688" s="643" t="s">
        <v>18513</v>
      </c>
      <c r="M688" s="632"/>
      <c r="N688" s="22"/>
    </row>
    <row r="689" spans="1:22" s="39" customFormat="1" ht="36" outlineLevel="2" x14ac:dyDescent="0.25">
      <c r="A689" s="317" t="s">
        <v>29433</v>
      </c>
      <c r="B689" s="422" t="str">
        <f>VLOOKUP(C689,'SNP1.24+CHU192+DER12.23+FD1.24'!$A$2:$C$50000,2, FALSE)</f>
        <v>ARMAÇÃO DE PILAR OU VIGA DE ESTRUTURA CONVENCIONAL DE CONCRETO ARMADO UTILIZANDO AÇO CA-50 DE 16,0 MM - MONTAGEM. AF_06/2022</v>
      </c>
      <c r="C689" s="38" t="s">
        <v>3228</v>
      </c>
      <c r="D689" s="623" t="str">
        <f>VLOOKUP(C689,'SNP1.24+CHU192+DER12.23+FD1.24'!$A$2:$D$50000,3, FALSE)</f>
        <v>KG</v>
      </c>
      <c r="E689" s="624">
        <f>'[2]AÇO ESTACA 33'!$D12</f>
        <v>0</v>
      </c>
      <c r="F689" s="625" t="str">
        <f>VLOOKUP(C689,'SNP1.24+CHU192+DER12.23+FD1.24'!$A$2:$D$50000,4, FALSE)</f>
        <v>8,64</v>
      </c>
      <c r="G689" s="424">
        <f t="shared" si="150"/>
        <v>0</v>
      </c>
      <c r="H689" s="425" t="e">
        <f t="shared" si="148"/>
        <v>#REF!</v>
      </c>
      <c r="I689" s="426" t="e">
        <f t="shared" si="149"/>
        <v>#REF!</v>
      </c>
      <c r="J689" s="626" t="e">
        <f t="shared" si="151"/>
        <v>#REF!</v>
      </c>
      <c r="K689" s="603"/>
      <c r="L689" s="643" t="s">
        <v>18513</v>
      </c>
      <c r="M689" s="632"/>
      <c r="N689" s="22"/>
    </row>
    <row r="690" spans="1:22" s="39" customFormat="1" ht="36" outlineLevel="2" x14ac:dyDescent="0.25">
      <c r="A690" s="317" t="s">
        <v>29434</v>
      </c>
      <c r="B690" s="422" t="str">
        <f>VLOOKUP(C690,'SNP1.24+CHU192+DER12.23+FD1.24'!$A$2:$C$50000,2, FALSE)</f>
        <v>ARMAÇÃO DE PILAR OU VIGA DE ESTRUTURA CONVENCIONAL DE CONCRETO ARMADO UTILIZANDO AÇO CA-50 DE 20,0 MM - MONTAGEM. AF_06/2022</v>
      </c>
      <c r="C690" s="38" t="s">
        <v>3229</v>
      </c>
      <c r="D690" s="623" t="str">
        <f>VLOOKUP(C690,'SNP1.24+CHU192+DER12.23+FD1.24'!$A$2:$D$50000,3, FALSE)</f>
        <v>KG</v>
      </c>
      <c r="E690" s="624">
        <f>'[2]AÇO ESTACA 33'!$D13</f>
        <v>2397</v>
      </c>
      <c r="F690" s="625" t="str">
        <f>VLOOKUP(C690,'SNP1.24+CHU192+DER12.23+FD1.24'!$A$2:$D$50000,4, FALSE)</f>
        <v>9,79</v>
      </c>
      <c r="G690" s="424">
        <f t="shared" si="150"/>
        <v>23466.63</v>
      </c>
      <c r="H690" s="425" t="e">
        <f t="shared" si="148"/>
        <v>#REF!</v>
      </c>
      <c r="I690" s="426" t="e">
        <f t="shared" si="149"/>
        <v>#REF!</v>
      </c>
      <c r="J690" s="626" t="e">
        <f t="shared" si="151"/>
        <v>#REF!</v>
      </c>
      <c r="K690" s="603"/>
      <c r="L690" s="643" t="s">
        <v>18513</v>
      </c>
      <c r="M690" s="632"/>
      <c r="N690" s="22"/>
    </row>
    <row r="691" spans="1:22" s="39" customFormat="1" ht="36" outlineLevel="2" x14ac:dyDescent="0.25">
      <c r="A691" s="317" t="s">
        <v>29435</v>
      </c>
      <c r="B691" s="422" t="str">
        <f>VLOOKUP(C691,'SNP1.24+CHU192+DER12.23+FD1.24'!$A$2:$C$50000,2, FALSE)</f>
        <v>ARMAÇÃO DE PILAR OU VIGA DE ESTRUTURA CONVENCIONAL DE CONCRETO ARMADO UTILIZANDO AÇO CA-50 DE 25,0 MM - MONTAGEM. AF_06/2022</v>
      </c>
      <c r="C691" s="38" t="s">
        <v>3230</v>
      </c>
      <c r="D691" s="623" t="str">
        <f>VLOOKUP(C691,'SNP1.24+CHU192+DER12.23+FD1.24'!$A$2:$D$50000,3, FALSE)</f>
        <v>KG</v>
      </c>
      <c r="E691" s="624">
        <f>'[2]AÇO ESTACA 33'!$D14</f>
        <v>5942</v>
      </c>
      <c r="F691" s="625" t="str">
        <f>VLOOKUP(C691,'SNP1.24+CHU192+DER12.23+FD1.24'!$A$2:$D$50000,4, FALSE)</f>
        <v>9,67</v>
      </c>
      <c r="G691" s="424">
        <f t="shared" si="150"/>
        <v>57459.14</v>
      </c>
      <c r="H691" s="425" t="e">
        <f t="shared" si="148"/>
        <v>#REF!</v>
      </c>
      <c r="I691" s="426" t="e">
        <f t="shared" si="149"/>
        <v>#REF!</v>
      </c>
      <c r="J691" s="626" t="e">
        <f t="shared" si="151"/>
        <v>#REF!</v>
      </c>
      <c r="K691" s="603"/>
      <c r="L691" s="643" t="s">
        <v>18513</v>
      </c>
      <c r="M691" s="632"/>
      <c r="N691" s="22"/>
    </row>
    <row r="692" spans="1:22" s="39" customFormat="1" ht="49.15" customHeight="1" outlineLevel="2" x14ac:dyDescent="0.25">
      <c r="A692" s="317" t="s">
        <v>29436</v>
      </c>
      <c r="B692" s="422" t="str">
        <f>VLOOKUP(C692,'SNP1.24+CHU192+DER12.23+FD1.24'!$A$2:$C$50000,2, FALSE)</f>
        <v xml:space="preserve">CONCRETO USINADO BOMBEAVEL, CLASSE DE RESISTENCIA C40, BRITA 0 E 1, SLUMP = 100 +/- 20 MM, COM BOMBEAMENTO (DISPONIBILIZACAO DE BOMBA), SEM O LANCAMENTO (NBR 8953)                                                                                                                                                                                                                                                                                                                                       </v>
      </c>
      <c r="C692" s="38">
        <v>34479</v>
      </c>
      <c r="D692" s="623" t="str">
        <f>VLOOKUP(C692,'SNP1.24+CHU192+DER12.23+FD1.24'!$A$2:$D$50000,3, FALSE)</f>
        <v xml:space="preserve">M3    </v>
      </c>
      <c r="E692" s="624">
        <f>[2]DETALHADO!$G$309</f>
        <v>161.54930000000002</v>
      </c>
      <c r="F692" s="625" t="str">
        <f>VLOOKUP(C692,'SNP1.24+CHU192+DER12.23+FD1.24'!$A$2:$D$50000,4, FALSE)</f>
        <v>529,25</v>
      </c>
      <c r="G692" s="424">
        <f t="shared" si="150"/>
        <v>85499.97</v>
      </c>
      <c r="H692" s="425" t="e">
        <f t="shared" si="148"/>
        <v>#REF!</v>
      </c>
      <c r="I692" s="426" t="e">
        <f t="shared" si="149"/>
        <v>#REF!</v>
      </c>
      <c r="J692" s="626" t="e">
        <f t="shared" si="151"/>
        <v>#REF!</v>
      </c>
      <c r="K692" s="603"/>
      <c r="L692" s="643" t="s">
        <v>18501</v>
      </c>
      <c r="M692" s="632"/>
      <c r="N692" s="22"/>
    </row>
    <row r="693" spans="1:22" s="39" customFormat="1" ht="54" customHeight="1" outlineLevel="2" x14ac:dyDescent="0.25">
      <c r="A693" s="317" t="s">
        <v>54632</v>
      </c>
      <c r="B693" s="422" t="str">
        <f>VLOOKUP(C693,'SNP1.24+CHU192+DER12.23+FD1.24'!$A$2:$C$50000,2, FALSE)</f>
        <v>LANÇAMENTO COM USO DE BOMBA, ADENSAMENTO E ACABAMENTO DE CONCRETO EM ESTRUTURAS. AF_02/2022</v>
      </c>
      <c r="C693" s="38" t="s">
        <v>12933</v>
      </c>
      <c r="D693" s="623" t="str">
        <f>VLOOKUP(C693,'SNP1.24+CHU192+DER12.23+FD1.24'!$A$2:$D$50000,3, FALSE)</f>
        <v>M3</v>
      </c>
      <c r="E693" s="624">
        <f>E692</f>
        <v>161.54930000000002</v>
      </c>
      <c r="F693" s="625" t="str">
        <f>VLOOKUP(C693,'SNP1.24+CHU192+DER12.23+FD1.24'!$A$2:$D$50000,4, FALSE)</f>
        <v>47,37</v>
      </c>
      <c r="G693" s="424">
        <f t="shared" si="150"/>
        <v>7652.59</v>
      </c>
      <c r="H693" s="425" t="e">
        <f t="shared" si="148"/>
        <v>#REF!</v>
      </c>
      <c r="I693" s="426" t="e">
        <f t="shared" si="149"/>
        <v>#REF!</v>
      </c>
      <c r="J693" s="626" t="e">
        <f t="shared" si="151"/>
        <v>#REF!</v>
      </c>
      <c r="K693" s="603"/>
      <c r="L693" s="643" t="s">
        <v>18501</v>
      </c>
      <c r="M693" s="632"/>
      <c r="N693" s="22"/>
    </row>
    <row r="694" spans="1:22" s="40" customFormat="1" ht="12.75" outlineLevel="1" thickBot="1" x14ac:dyDescent="0.25">
      <c r="A694" s="318"/>
      <c r="B694" s="10" t="s">
        <v>9</v>
      </c>
      <c r="C694" s="11"/>
      <c r="D694" s="12"/>
      <c r="E694" s="13"/>
      <c r="F694" s="13"/>
      <c r="G694" s="147">
        <f>SUM(G679:G680)</f>
        <v>234438.28999999998</v>
      </c>
      <c r="H694" s="148"/>
      <c r="I694" s="149"/>
      <c r="J694" s="150" t="e">
        <f>SUM(J679:J680)</f>
        <v>#REF!</v>
      </c>
      <c r="K694" s="185"/>
      <c r="L694" s="209"/>
      <c r="M694" s="204"/>
      <c r="N694" s="16"/>
      <c r="O694" s="39"/>
      <c r="P694" s="39"/>
      <c r="Q694" s="39"/>
      <c r="R694" s="39"/>
      <c r="S694" s="39"/>
      <c r="T694" s="39"/>
      <c r="U694" s="39"/>
      <c r="V694" s="39"/>
    </row>
    <row r="695" spans="1:22" s="34" customFormat="1" ht="14.45" customHeight="1" outlineLevel="1" x14ac:dyDescent="0.25">
      <c r="A695" s="319" t="s">
        <v>54347</v>
      </c>
      <c r="B695" s="627" t="s">
        <v>54298</v>
      </c>
      <c r="C695" s="628"/>
      <c r="D695" s="629"/>
      <c r="E695" s="146"/>
      <c r="F695" s="146"/>
      <c r="G695" s="5"/>
      <c r="H695" s="5"/>
      <c r="I695" s="5"/>
      <c r="J695" s="17"/>
      <c r="K695" s="145"/>
      <c r="L695" s="210"/>
      <c r="M695" s="111"/>
      <c r="N695" s="6"/>
      <c r="O695" s="39"/>
      <c r="P695" s="39"/>
      <c r="Q695" s="39"/>
      <c r="R695" s="39"/>
      <c r="S695" s="39"/>
      <c r="T695" s="39"/>
      <c r="U695" s="39"/>
      <c r="V695" s="39"/>
    </row>
    <row r="696" spans="1:22" s="39" customFormat="1" ht="40.9" customHeight="1" outlineLevel="2" x14ac:dyDescent="0.25">
      <c r="A696" s="317" t="s">
        <v>54349</v>
      </c>
      <c r="B696" s="422" t="str">
        <f>VLOOKUP(C696,'SNP1.24+CHU192+DER12.23+FD1.24'!$A$2:$C$50000,2, FALSE)</f>
        <v>FABRICAÇÃO DE FÔRMA PARA LAJES, EM CHAPA DE MADEIRA COMPENSADA PLASTIFICADA, E = 18 MM. AF_09/2020</v>
      </c>
      <c r="C696" s="38" t="s">
        <v>3098</v>
      </c>
      <c r="D696" s="623" t="str">
        <f>VLOOKUP(C696,'SNP1.24+CHU192+DER12.23+FD1.24'!$A$2:$D$50000,3, FALSE)</f>
        <v>M2</v>
      </c>
      <c r="E696" s="624">
        <f>[2]DETALHADO!$G$349</f>
        <v>108.45137649642635</v>
      </c>
      <c r="F696" s="625" t="str">
        <f>VLOOKUP(C696,'SNP1.24+CHU192+DER12.23+FD1.24'!$A$2:$D$50000,4, FALSE)</f>
        <v>72,95</v>
      </c>
      <c r="G696" s="424">
        <f>ROUND(E696*F696,2)</f>
        <v>7911.53</v>
      </c>
      <c r="H696" s="425" t="e">
        <f t="shared" ref="H696:H703" si="152">IF(K696="",$G$10,$G$9)</f>
        <v>#REF!</v>
      </c>
      <c r="I696" s="426" t="e">
        <f t="shared" ref="I696:I703" si="153">ROUND(F696*H696+F696,2)</f>
        <v>#REF!</v>
      </c>
      <c r="J696" s="626" t="e">
        <f>ROUND(E696*I696,2)</f>
        <v>#REF!</v>
      </c>
      <c r="K696" s="603"/>
      <c r="L696" s="643" t="s">
        <v>18501</v>
      </c>
      <c r="M696" s="632"/>
      <c r="N696" s="22"/>
    </row>
    <row r="697" spans="1:22" s="39" customFormat="1" ht="51" customHeight="1" outlineLevel="2" x14ac:dyDescent="0.25">
      <c r="A697" s="317" t="s">
        <v>54633</v>
      </c>
      <c r="B697" s="422" t="str">
        <f>VLOOKUP(C697,'SNP1.24+CHU192+DER12.23+FD1.24'!$A$2:$C$50000,2, FALSE)</f>
        <v xml:space="preserve">TELA DE ACO SOLDADA NERVURADA, CA-60, Q-138, (2,20 KG/M2), DIAMETRO DO FIO = 4,2 MM, LARGURA = 2,45 M, ESPACAMENTO DA MALHA = 10  X 10 CM                                                                                                                                                                                                                                                                                                                                                                 </v>
      </c>
      <c r="C697" s="38">
        <v>7155</v>
      </c>
      <c r="D697" s="623" t="str">
        <f>VLOOKUP(C697,'SNP1.24+CHU192+DER12.23+FD1.24'!$A$2:$D$50000,3, FALSE)</f>
        <v xml:space="preserve">M2    </v>
      </c>
      <c r="E697" s="624">
        <f>[2]DETALHADO!$G$351/2.2</f>
        <v>110.90909090909091</v>
      </c>
      <c r="F697" s="625" t="str">
        <f>VLOOKUP(C697,'SNP1.24+CHU192+DER12.23+FD1.24'!$A$2:$D$50000,4, FALSE)</f>
        <v>16,21</v>
      </c>
      <c r="G697" s="424">
        <f t="shared" ref="G697:G703" si="154">ROUND(E697*F697,2)</f>
        <v>1797.84</v>
      </c>
      <c r="H697" s="425" t="e">
        <f t="shared" si="152"/>
        <v>#REF!</v>
      </c>
      <c r="I697" s="426" t="e">
        <f t="shared" si="153"/>
        <v>#REF!</v>
      </c>
      <c r="J697" s="626" t="e">
        <f t="shared" ref="J697:J703" si="155">ROUND(E697*I697,2)</f>
        <v>#REF!</v>
      </c>
      <c r="K697" s="603"/>
      <c r="L697" s="643" t="s">
        <v>18513</v>
      </c>
      <c r="M697" s="632"/>
      <c r="N697" s="22"/>
    </row>
    <row r="698" spans="1:22" s="39" customFormat="1" ht="49.15" customHeight="1" outlineLevel="2" x14ac:dyDescent="0.25">
      <c r="A698" s="317" t="s">
        <v>54634</v>
      </c>
      <c r="B698" s="422" t="str">
        <f>VLOOKUP(C698,'SNP1.24+CHU192+DER12.23+FD1.24'!$A$2:$C$50000,2, FALSE)</f>
        <v>ARGAMASSA TRAÇO 1:3 (EM VOLUME DE CIMENTO E AREIA MÉDIA ÚMIDA), PREPARO MECÂNICO COM MISTURADOR DE EIXO HORIZONTAL DE 600 KG. AF_08/2019</v>
      </c>
      <c r="C698" s="38" t="s">
        <v>7516</v>
      </c>
      <c r="D698" s="623" t="str">
        <f>VLOOKUP(C698,'SNP1.24+CHU192+DER12.23+FD1.24'!$A$2:$D$50000,3, FALSE)</f>
        <v>M3</v>
      </c>
      <c r="E698" s="624">
        <f>[2]DETALHADO!$G$352</f>
        <v>1.008</v>
      </c>
      <c r="F698" s="625" t="str">
        <f>VLOOKUP(C698,'SNP1.24+CHU192+DER12.23+FD1.24'!$A$2:$D$50000,4, FALSE)</f>
        <v>406,99</v>
      </c>
      <c r="G698" s="424">
        <f t="shared" si="154"/>
        <v>410.25</v>
      </c>
      <c r="H698" s="425" t="e">
        <f t="shared" si="152"/>
        <v>#REF!</v>
      </c>
      <c r="I698" s="426" t="e">
        <f t="shared" si="153"/>
        <v>#REF!</v>
      </c>
      <c r="J698" s="626" t="e">
        <f t="shared" si="155"/>
        <v>#REF!</v>
      </c>
      <c r="K698" s="603"/>
      <c r="L698" s="643" t="s">
        <v>18501</v>
      </c>
      <c r="M698" s="632"/>
      <c r="N698" s="22"/>
    </row>
    <row r="699" spans="1:22" s="39" customFormat="1" ht="49.15" customHeight="1" outlineLevel="2" x14ac:dyDescent="0.25">
      <c r="A699" s="317" t="s">
        <v>54635</v>
      </c>
      <c r="B699" s="422" t="str">
        <f>VLOOKUP(C699,'SNP1.24+CHU192+DER12.23+FD1.24'!$A$2:$C$50000,2, FALSE)</f>
        <v xml:space="preserve">CONCRETO USINADO BOMBEAVEL, CLASSE DE RESISTENCIA C20, COM BRITA 0 E 1, SLUMP = 130 +/- 20 MM, EXCLUI SERVICO DE BOMBEAMENTO (NBR 8953)                                                                                                                                                                                                                                                                                                                                                                   </v>
      </c>
      <c r="C699" s="38">
        <v>38404</v>
      </c>
      <c r="D699" s="623" t="str">
        <f>VLOOKUP(C699,'SNP1.24+CHU192+DER12.23+FD1.24'!$A$2:$D$50000,3, FALSE)</f>
        <v xml:space="preserve">M3    </v>
      </c>
      <c r="E699" s="624">
        <f>[2]DETALHADO!$G$348</f>
        <v>18.955943999999999</v>
      </c>
      <c r="F699" s="625" t="str">
        <f>VLOOKUP(C699,'SNP1.24+CHU192+DER12.23+FD1.24'!$A$2:$D$50000,4, FALSE)</f>
        <v>450,57</v>
      </c>
      <c r="G699" s="424">
        <f t="shared" si="154"/>
        <v>8540.98</v>
      </c>
      <c r="H699" s="425" t="e">
        <f t="shared" si="152"/>
        <v>#REF!</v>
      </c>
      <c r="I699" s="426" t="e">
        <f t="shared" si="153"/>
        <v>#REF!</v>
      </c>
      <c r="J699" s="626" t="e">
        <f t="shared" si="155"/>
        <v>#REF!</v>
      </c>
      <c r="K699" s="603"/>
      <c r="L699" s="643" t="s">
        <v>18501</v>
      </c>
      <c r="M699" s="632"/>
      <c r="N699" s="22"/>
    </row>
    <row r="700" spans="1:22" s="39" customFormat="1" ht="49.15" customHeight="1" outlineLevel="2" x14ac:dyDescent="0.25">
      <c r="A700" s="317" t="s">
        <v>54636</v>
      </c>
      <c r="B700" s="422" t="str">
        <f>VLOOKUP(C700,'SNP1.24+CHU192+DER12.23+FD1.24'!$A$2:$C$50000,2, FALSE)</f>
        <v xml:space="preserve">CONCRETO USINADO BOMBEAVEL, CLASSE DE RESISTENCIA C25, COM BRITA 0 E 1, SLUMP = 130 +/- 20 MM, EXCLUI SERVICO DE BOMBEAMENTO (NBR 8953)                                                                                                                                                                                                                                                                                                                                                                   </v>
      </c>
      <c r="C700" s="38">
        <v>38405</v>
      </c>
      <c r="D700" s="623" t="str">
        <f>VLOOKUP(C700,'SNP1.24+CHU192+DER12.23+FD1.24'!$A$2:$D$50000,3, FALSE)</f>
        <v xml:space="preserve">M3    </v>
      </c>
      <c r="E700" s="624">
        <f>[2]DETALHADO!$G$347</f>
        <v>5.3692799999999998</v>
      </c>
      <c r="F700" s="625" t="str">
        <f>VLOOKUP(C700,'SNP1.24+CHU192+DER12.23+FD1.24'!$A$2:$D$50000,4, FALSE)</f>
        <v>464,47</v>
      </c>
      <c r="G700" s="424">
        <f t="shared" si="154"/>
        <v>2493.87</v>
      </c>
      <c r="H700" s="425" t="e">
        <f t="shared" si="152"/>
        <v>#REF!</v>
      </c>
      <c r="I700" s="426" t="e">
        <f t="shared" si="153"/>
        <v>#REF!</v>
      </c>
      <c r="J700" s="626" t="e">
        <f t="shared" si="155"/>
        <v>#REF!</v>
      </c>
      <c r="K700" s="603"/>
      <c r="L700" s="643" t="s">
        <v>18501</v>
      </c>
      <c r="M700" s="632"/>
      <c r="N700" s="22"/>
    </row>
    <row r="701" spans="1:22" s="39" customFormat="1" ht="54" customHeight="1" outlineLevel="2" x14ac:dyDescent="0.25">
      <c r="A701" s="317" t="s">
        <v>54637</v>
      </c>
      <c r="B701" s="422" t="str">
        <f>VLOOKUP(C701,'SNP1.24+CHU192+DER12.23+FD1.24'!$A$2:$C$50000,2, FALSE)</f>
        <v>LANÇAMENTO COM USO DE BOMBA, ADENSAMENTO E ACABAMENTO DE CONCRETO EM ESTRUTURAS. AF_02/2022</v>
      </c>
      <c r="C701" s="38" t="s">
        <v>12933</v>
      </c>
      <c r="D701" s="623" t="str">
        <f>VLOOKUP(C701,'SNP1.24+CHU192+DER12.23+FD1.24'!$A$2:$D$50000,3, FALSE)</f>
        <v>M3</v>
      </c>
      <c r="E701" s="624">
        <f>E700+E699</f>
        <v>24.325223999999999</v>
      </c>
      <c r="F701" s="625" t="str">
        <f>VLOOKUP(C701,'SNP1.24+CHU192+DER12.23+FD1.24'!$A$2:$D$50000,4, FALSE)</f>
        <v>47,37</v>
      </c>
      <c r="G701" s="424">
        <f t="shared" si="154"/>
        <v>1152.29</v>
      </c>
      <c r="H701" s="425" t="e">
        <f t="shared" si="152"/>
        <v>#REF!</v>
      </c>
      <c r="I701" s="426" t="e">
        <f t="shared" si="153"/>
        <v>#REF!</v>
      </c>
      <c r="J701" s="626" t="e">
        <f t="shared" si="155"/>
        <v>#REF!</v>
      </c>
      <c r="K701" s="603"/>
      <c r="L701" s="643" t="s">
        <v>18501</v>
      </c>
      <c r="M701" s="632"/>
      <c r="N701" s="22"/>
    </row>
    <row r="702" spans="1:22" s="39" customFormat="1" ht="54" customHeight="1" outlineLevel="2" x14ac:dyDescent="0.25">
      <c r="A702" s="317" t="s">
        <v>54638</v>
      </c>
      <c r="B702" s="422" t="str">
        <f>VLOOKUP(C702,'SNP1.24+CHU192+DER12.23+FD1.24'!$A$2:$C$50000,2, FALSE)</f>
        <v>GUINDASTE HIDRÁULICO AUTOPROPELIDO, COM LANÇA TELESCÓPICA 28,80 M, CAPACIDADE MÁXIMA 30 T, POTÊNCIA 97 KW, TRAÇÃO 4 X 4 - MATERIAIS NA OPERAÇÃO. AF_11/2014</v>
      </c>
      <c r="C702" s="38" t="s">
        <v>2290</v>
      </c>
      <c r="D702" s="623" t="str">
        <f>VLOOKUP(C702,'SNP1.24+CHU192+DER12.23+FD1.24'!$A$2:$D$50000,3, FALSE)</f>
        <v>H</v>
      </c>
      <c r="E702" s="624">
        <f>[2]DETALHADO!$G$353</f>
        <v>66</v>
      </c>
      <c r="F702" s="625" t="str">
        <f>VLOOKUP(C702,'SNP1.24+CHU192+DER12.23+FD1.24'!$A$2:$D$50000,4, FALSE)</f>
        <v>28,46</v>
      </c>
      <c r="G702" s="424">
        <f t="shared" si="154"/>
        <v>1878.36</v>
      </c>
      <c r="H702" s="425" t="e">
        <f t="shared" si="152"/>
        <v>#REF!</v>
      </c>
      <c r="I702" s="426" t="e">
        <f t="shared" si="153"/>
        <v>#REF!</v>
      </c>
      <c r="J702" s="626" t="e">
        <f t="shared" si="155"/>
        <v>#REF!</v>
      </c>
      <c r="K702" s="603"/>
      <c r="L702" s="643" t="s">
        <v>54297</v>
      </c>
      <c r="M702" s="632"/>
      <c r="N702" s="22"/>
    </row>
    <row r="703" spans="1:22" s="39" customFormat="1" ht="36" customHeight="1" outlineLevel="2" x14ac:dyDescent="0.25">
      <c r="A703" s="317" t="s">
        <v>54639</v>
      </c>
      <c r="B703" s="422" t="str">
        <f>VLOOKUP(C703,'SNP1.24+CHU192+DER12.23+FD1.24'!$A$2:$C$50000,2, FALSE)</f>
        <v>OPERADOR DE GUINDASTE COM ENCARGOS COMPLEMENTARES</v>
      </c>
      <c r="C703" s="38" t="s">
        <v>6121</v>
      </c>
      <c r="D703" s="623" t="str">
        <f>VLOOKUP(C703,'SNP1.24+CHU192+DER12.23+FD1.24'!$A$2:$D$50000,3, FALSE)</f>
        <v>H</v>
      </c>
      <c r="E703" s="624">
        <f>E702</f>
        <v>66</v>
      </c>
      <c r="F703" s="625" t="str">
        <f>VLOOKUP(C703,'SNP1.24+CHU192+DER12.23+FD1.24'!$A$2:$D$50000,4, FALSE)</f>
        <v>25,86</v>
      </c>
      <c r="G703" s="424">
        <f t="shared" si="154"/>
        <v>1706.76</v>
      </c>
      <c r="H703" s="425" t="e">
        <f t="shared" si="152"/>
        <v>#REF!</v>
      </c>
      <c r="I703" s="426" t="e">
        <f t="shared" si="153"/>
        <v>#REF!</v>
      </c>
      <c r="J703" s="626" t="e">
        <f t="shared" si="155"/>
        <v>#REF!</v>
      </c>
      <c r="K703" s="603"/>
      <c r="L703" s="643" t="s">
        <v>54297</v>
      </c>
      <c r="M703" s="632"/>
      <c r="N703" s="22"/>
    </row>
    <row r="704" spans="1:22" s="40" customFormat="1" ht="12.75" outlineLevel="1" thickBot="1" x14ac:dyDescent="0.25">
      <c r="A704" s="318"/>
      <c r="B704" s="10" t="s">
        <v>9</v>
      </c>
      <c r="C704" s="11"/>
      <c r="D704" s="12"/>
      <c r="E704" s="13"/>
      <c r="F704" s="13"/>
      <c r="G704" s="147">
        <f>SUM(G662:G663)</f>
        <v>3726.37</v>
      </c>
      <c r="H704" s="148"/>
      <c r="I704" s="149"/>
      <c r="J704" s="150" t="e">
        <f>SUM(J662:J663)</f>
        <v>#REF!</v>
      </c>
      <c r="K704" s="185"/>
      <c r="L704" s="209"/>
      <c r="M704" s="204"/>
      <c r="N704" s="16"/>
      <c r="O704" s="39"/>
      <c r="P704" s="39"/>
      <c r="Q704" s="39"/>
      <c r="R704" s="39"/>
      <c r="S704" s="39"/>
      <c r="T704" s="39"/>
      <c r="U704" s="39"/>
      <c r="V704" s="39"/>
    </row>
    <row r="705" spans="1:22" s="34" customFormat="1" outlineLevel="1" x14ac:dyDescent="0.25">
      <c r="A705" s="319" t="s">
        <v>54640</v>
      </c>
      <c r="B705" s="627" t="s">
        <v>54294</v>
      </c>
      <c r="C705" s="628"/>
      <c r="D705" s="629"/>
      <c r="E705" s="146"/>
      <c r="F705" s="146"/>
      <c r="G705" s="5"/>
      <c r="H705" s="5"/>
      <c r="I705" s="5"/>
      <c r="J705" s="17"/>
      <c r="K705" s="145"/>
      <c r="L705" s="210"/>
      <c r="M705" s="111"/>
      <c r="N705" s="6"/>
      <c r="O705" s="39"/>
      <c r="P705" s="39"/>
      <c r="Q705" s="39"/>
      <c r="R705" s="39"/>
      <c r="S705" s="39"/>
      <c r="T705" s="39"/>
      <c r="U705" s="39"/>
      <c r="V705" s="39"/>
    </row>
    <row r="706" spans="1:22" s="39" customFormat="1" ht="54.6" customHeight="1" outlineLevel="2" x14ac:dyDescent="0.25">
      <c r="A706" s="317" t="s">
        <v>54641</v>
      </c>
      <c r="B706" s="422" t="str">
        <f>VLOOKUP(C706,'SNP1.24+CHU192+DER12.23+FD1.24'!$A$2:$C$50000,2, FALSE)</f>
        <v>EXECUÇÃO DE PAVIMENTO COM APLICAÇÃO DE CONCRETO ASFÁLTICO, CAMADA DE ROLAMENTO - EXCLUSIVE CARGA E TRANSPORTE. AF_11/2019</v>
      </c>
      <c r="C706" s="38" t="s">
        <v>5467</v>
      </c>
      <c r="D706" s="623" t="str">
        <f>VLOOKUP(C706,'SNP1.24+CHU192+DER12.23+FD1.24'!$A$2:$D$50000,3, FALSE)</f>
        <v>M3</v>
      </c>
      <c r="E706" s="624">
        <f>E709*0.04</f>
        <v>11.291100000000002</v>
      </c>
      <c r="F706" s="625" t="str">
        <f>VLOOKUP(C706,'SNP1.24+CHU192+DER12.23+FD1.24'!$A$2:$D$50000,4, FALSE)</f>
        <v>1.437,88</v>
      </c>
      <c r="G706" s="424">
        <f t="shared" ref="G706:G712" si="156">ROUND(E706*F706,2)</f>
        <v>16235.25</v>
      </c>
      <c r="H706" s="425" t="e">
        <f t="shared" ref="H706:H712" si="157">IF(K706="",$G$10,$G$9)</f>
        <v>#REF!</v>
      </c>
      <c r="I706" s="426" t="e">
        <f t="shared" ref="I706:I712" si="158">ROUND(F706*H706+F706,2)</f>
        <v>#REF!</v>
      </c>
      <c r="J706" s="626" t="e">
        <f t="shared" ref="J706:J712" si="159">ROUND(E706*I706,2)</f>
        <v>#REF!</v>
      </c>
      <c r="K706" s="603"/>
      <c r="L706" s="643" t="s">
        <v>54979</v>
      </c>
      <c r="M706" s="632"/>
      <c r="N706" s="22"/>
    </row>
    <row r="707" spans="1:22" s="39" customFormat="1" ht="24" outlineLevel="2" x14ac:dyDescent="0.25">
      <c r="A707" s="317" t="s">
        <v>54642</v>
      </c>
      <c r="B707" s="422" t="str">
        <f>VLOOKUP(C707,'SNP1.24+CHU192+DER12.23+FD1.24'!$A$2:$C$50000,2, FALSE)</f>
        <v>CARGA DE MISTURA ASFÁLTICA EM CAMINHÃO BASCULANTE 10 M³ (UNIDADE: M3). AF_07/2020</v>
      </c>
      <c r="C707" s="38" t="s">
        <v>11399</v>
      </c>
      <c r="D707" s="623" t="str">
        <f>VLOOKUP(C707,'SNP1.24+CHU192+DER12.23+FD1.24'!$A$2:$D$50000,3, FALSE)</f>
        <v>M3</v>
      </c>
      <c r="E707" s="624">
        <f>E709*0.04</f>
        <v>11.291100000000002</v>
      </c>
      <c r="F707" s="625" t="str">
        <f>VLOOKUP(C707,'SNP1.24+CHU192+DER12.23+FD1.24'!$A$2:$D$50000,4, FALSE)</f>
        <v>9,12</v>
      </c>
      <c r="G707" s="424">
        <f t="shared" si="156"/>
        <v>102.97</v>
      </c>
      <c r="H707" s="425" t="e">
        <f t="shared" si="157"/>
        <v>#REF!</v>
      </c>
      <c r="I707" s="426" t="e">
        <f t="shared" si="158"/>
        <v>#REF!</v>
      </c>
      <c r="J707" s="626" t="e">
        <f t="shared" si="159"/>
        <v>#REF!</v>
      </c>
      <c r="K707" s="603"/>
      <c r="L707" s="643" t="s">
        <v>16691</v>
      </c>
      <c r="M707" s="632"/>
      <c r="N707" s="22"/>
    </row>
    <row r="708" spans="1:22" s="39" customFormat="1" ht="51" customHeight="1" outlineLevel="2" x14ac:dyDescent="0.25">
      <c r="A708" s="317" t="s">
        <v>54643</v>
      </c>
      <c r="B708" s="422" t="str">
        <f>VLOOKUP(C708,'SNP1.24+CHU192+DER12.23+FD1.24'!$A$2:$C$50000,2, FALSE)</f>
        <v>TRANSPORTE COM CAMINHÃO TANQUE DE TRANSPORTE DE MATERIAL ASFÁLTICO DE 20000 L, EM VIA URBANA EM  REVESTIMENTO PRIMÁRIO (UNIDADE: TXKM). AF_07/2020</v>
      </c>
      <c r="C708" s="38" t="s">
        <v>11363</v>
      </c>
      <c r="D708" s="623" t="str">
        <f>VLOOKUP(C708,'SNP1.24+CHU192+DER12.23+FD1.24'!$A$2:$D$50000,3, FALSE)</f>
        <v>TXKM</v>
      </c>
      <c r="E708" s="624">
        <f>E707*$D$9*2.4</f>
        <v>677.46600000000001</v>
      </c>
      <c r="F708" s="625" t="str">
        <f>VLOOKUP(C708,'SNP1.24+CHU192+DER12.23+FD1.24'!$A$2:$D$50000,4, FALSE)</f>
        <v>1,97</v>
      </c>
      <c r="G708" s="424">
        <f t="shared" si="156"/>
        <v>1334.61</v>
      </c>
      <c r="H708" s="425" t="e">
        <f t="shared" si="157"/>
        <v>#REF!</v>
      </c>
      <c r="I708" s="426" t="e">
        <f t="shared" si="158"/>
        <v>#REF!</v>
      </c>
      <c r="J708" s="626" t="e">
        <f t="shared" si="159"/>
        <v>#REF!</v>
      </c>
      <c r="K708" s="603"/>
      <c r="L708" s="643" t="s">
        <v>54980</v>
      </c>
      <c r="M708" s="632"/>
      <c r="N708" s="22"/>
    </row>
    <row r="709" spans="1:22" s="39" customFormat="1" ht="22.9" customHeight="1" outlineLevel="2" x14ac:dyDescent="0.25">
      <c r="A709" s="317" t="s">
        <v>54644</v>
      </c>
      <c r="B709" s="422" t="str">
        <f>VLOOKUP(C709,'SNP1.24+CHU192+DER12.23+FD1.24'!$A$2:$C$50000,2, FALSE)</f>
        <v>Imprimação betuminosa ligante</v>
      </c>
      <c r="C709" s="38" t="s">
        <v>36954</v>
      </c>
      <c r="D709" s="623" t="str">
        <f>VLOOKUP(C709,'SNP1.24+CHU192+DER12.23+FD1.24'!$A$2:$D$50000,3, FALSE)</f>
        <v>M2</v>
      </c>
      <c r="E709" s="624">
        <f>[2]DETALHADO!$G$343</f>
        <v>282.27750000000003</v>
      </c>
      <c r="F709" s="625">
        <f>VLOOKUP(C709,'SNP1.24+CHU192+DER12.23+FD1.24'!$A$2:$D$50000,4, FALSE)</f>
        <v>7.3</v>
      </c>
      <c r="G709" s="424">
        <f t="shared" si="156"/>
        <v>2060.63</v>
      </c>
      <c r="H709" s="425" t="e">
        <f t="shared" si="157"/>
        <v>#REF!</v>
      </c>
      <c r="I709" s="426" t="e">
        <f t="shared" si="158"/>
        <v>#REF!</v>
      </c>
      <c r="J709" s="626" t="e">
        <f t="shared" si="159"/>
        <v>#REF!</v>
      </c>
      <c r="K709" s="603"/>
      <c r="L709" s="643" t="s">
        <v>18722</v>
      </c>
      <c r="M709" s="632"/>
      <c r="N709" s="323"/>
    </row>
    <row r="710" spans="1:22" s="39" customFormat="1" ht="63" customHeight="1" outlineLevel="2" x14ac:dyDescent="0.25">
      <c r="A710" s="317" t="s">
        <v>54645</v>
      </c>
      <c r="B710" s="422" t="str">
        <f>VLOOKUP(C710,'SNP1.24+CHU192+DER12.23+FD1.24'!$A$2:$C$50000,2, FALSE)</f>
        <v>PINTURA DE EIXO VIÁRIO SOBRE ASFALTO COM TINTA RETRORREFLETIVA A BASE DE RESINA ACRÍLICA COM MICROESFERAS DE VIDRO, APLICAÇÃO MECÂNICA COM DEMARCADORA AUTOPROPELIDA. AF_05/2021</v>
      </c>
      <c r="C710" s="38" t="s">
        <v>11098</v>
      </c>
      <c r="D710" s="623" t="str">
        <f>VLOOKUP(C710,'SNP1.24+CHU192+DER12.23+FD1.24'!$A$2:$D$50000,3, FALSE)</f>
        <v>M</v>
      </c>
      <c r="E710" s="624">
        <f>[2]DETALHADO!$G$344</f>
        <v>9.2550000000000008</v>
      </c>
      <c r="F710" s="625" t="str">
        <f>VLOOKUP(C710,'SNP1.24+CHU192+DER12.23+FD1.24'!$A$2:$D$50000,4, FALSE)</f>
        <v>5,86</v>
      </c>
      <c r="G710" s="424">
        <f t="shared" si="156"/>
        <v>54.23</v>
      </c>
      <c r="H710" s="425" t="e">
        <f t="shared" si="157"/>
        <v>#REF!</v>
      </c>
      <c r="I710" s="426" t="e">
        <f t="shared" si="158"/>
        <v>#REF!</v>
      </c>
      <c r="J710" s="626" t="e">
        <f t="shared" si="159"/>
        <v>#REF!</v>
      </c>
      <c r="K710" s="603"/>
      <c r="L710" s="643" t="s">
        <v>18501</v>
      </c>
      <c r="M710" s="632"/>
      <c r="N710" s="22"/>
    </row>
    <row r="711" spans="1:22" s="39" customFormat="1" ht="54" customHeight="1" outlineLevel="2" x14ac:dyDescent="0.25">
      <c r="A711" s="317" t="s">
        <v>54646</v>
      </c>
      <c r="B711" s="422" t="str">
        <f>VLOOKUP(C711,'SNP1.24+CHU192+DER12.23+FD1.24'!$A$2:$C$50000,2, FALSE)</f>
        <v>PINTURA DE FAIXA DE PEDESTRE OU ZEBRADA TINTA RETRORREFLETIVA A BASE DE RESINA ACRÍLICA COM MICROESFERAS DE VIDRO, E = 30 CM, APLICAÇÃO MANUAL. AF_05/2021</v>
      </c>
      <c r="C711" s="38" t="s">
        <v>11096</v>
      </c>
      <c r="D711" s="623" t="str">
        <f>VLOOKUP(C711,'SNP1.24+CHU192+DER12.23+FD1.24'!$A$2:$D$50000,3, FALSE)</f>
        <v>M2</v>
      </c>
      <c r="E711" s="624">
        <f>E710</f>
        <v>9.2550000000000008</v>
      </c>
      <c r="F711" s="625" t="str">
        <f>VLOOKUP(C711,'SNP1.24+CHU192+DER12.23+FD1.24'!$A$2:$D$50000,4, FALSE)</f>
        <v>29,04</v>
      </c>
      <c r="G711" s="424">
        <f t="shared" si="156"/>
        <v>268.77</v>
      </c>
      <c r="H711" s="425" t="e">
        <f t="shared" si="157"/>
        <v>#REF!</v>
      </c>
      <c r="I711" s="426" t="e">
        <f t="shared" si="158"/>
        <v>#REF!</v>
      </c>
      <c r="J711" s="626" t="e">
        <f t="shared" si="159"/>
        <v>#REF!</v>
      </c>
      <c r="K711" s="603"/>
      <c r="L711" s="643" t="s">
        <v>18501</v>
      </c>
      <c r="M711" s="632"/>
      <c r="N711" s="22"/>
    </row>
    <row r="712" spans="1:22" s="39" customFormat="1" ht="49.9" customHeight="1" outlineLevel="2" x14ac:dyDescent="0.25">
      <c r="A712" s="317" t="s">
        <v>54647</v>
      </c>
      <c r="B712" s="422" t="str">
        <f>VLOOKUP(C712,'SNP1.24+CHU192+DER12.23+FD1.24'!$A$2:$C$50000,2, FALSE)</f>
        <v xml:space="preserve">GUARDA CORPO METALICO DE PASSARELA H=0,90M, CONFORME PP-DE-C04/029.            </v>
      </c>
      <c r="C712" s="38" t="s">
        <v>45715</v>
      </c>
      <c r="D712" s="623" t="str">
        <f>VLOOKUP(C712,'SNP1.24+CHU192+DER12.23+FD1.24'!$A$2:$D$50000,3, FALSE)</f>
        <v>m</v>
      </c>
      <c r="E712" s="624">
        <f>[2]DETALHADO!$G$355</f>
        <v>33.6</v>
      </c>
      <c r="F712" s="625">
        <f>VLOOKUP(C712,'SNP1.24+CHU192+DER12.23+FD1.24'!$A$2:$D$50000,4, FALSE)/1.35</f>
        <v>1225.7777777777776</v>
      </c>
      <c r="G712" s="424">
        <f t="shared" si="156"/>
        <v>41186.129999999997</v>
      </c>
      <c r="H712" s="425" t="e">
        <f t="shared" si="157"/>
        <v>#REF!</v>
      </c>
      <c r="I712" s="426" t="e">
        <f t="shared" si="158"/>
        <v>#REF!</v>
      </c>
      <c r="J712" s="626" t="e">
        <f t="shared" si="159"/>
        <v>#REF!</v>
      </c>
      <c r="K712" s="603"/>
      <c r="L712" s="643" t="s">
        <v>18501</v>
      </c>
      <c r="M712" s="632"/>
      <c r="N712" s="22"/>
    </row>
    <row r="713" spans="1:22" s="40" customFormat="1" ht="12.75" outlineLevel="1" thickBot="1" x14ac:dyDescent="0.25">
      <c r="A713" s="318"/>
      <c r="B713" s="10" t="s">
        <v>9</v>
      </c>
      <c r="C713" s="11"/>
      <c r="D713" s="12"/>
      <c r="E713" s="13"/>
      <c r="F713" s="13"/>
      <c r="G713" s="147">
        <f>SUM(G706:G712)</f>
        <v>61242.59</v>
      </c>
      <c r="H713" s="148"/>
      <c r="I713" s="149"/>
      <c r="J713" s="150" t="e">
        <f>SUM(J706:J712)</f>
        <v>#REF!</v>
      </c>
      <c r="K713" s="185"/>
      <c r="L713" s="209"/>
      <c r="M713" s="204"/>
      <c r="N713" s="16"/>
      <c r="O713" s="39"/>
      <c r="P713" s="39"/>
      <c r="Q713" s="39"/>
      <c r="R713" s="39"/>
      <c r="S713" s="39"/>
      <c r="T713" s="39"/>
      <c r="U713" s="39"/>
      <c r="V713" s="39"/>
    </row>
    <row r="714" spans="1:22" s="33" customFormat="1" ht="17.45" customHeight="1" thickBot="1" x14ac:dyDescent="0.3">
      <c r="A714" s="315">
        <v>2</v>
      </c>
      <c r="B714" s="245" t="s">
        <v>54301</v>
      </c>
      <c r="C714" s="29"/>
      <c r="D714" s="2"/>
      <c r="E714" s="462"/>
      <c r="F714" s="2"/>
      <c r="G714" s="30" t="e">
        <f>#REF!+G1700+G1704</f>
        <v>#REF!</v>
      </c>
      <c r="H714" s="2"/>
      <c r="I714" s="2"/>
      <c r="J714" s="31" t="e">
        <f>#REF!+J1700+J1704</f>
        <v>#REF!</v>
      </c>
      <c r="K714" s="186"/>
      <c r="L714" s="15"/>
      <c r="M714" s="23"/>
      <c r="N714" s="15"/>
      <c r="O714" s="39"/>
      <c r="P714" s="39"/>
      <c r="Q714" s="39"/>
      <c r="R714" s="39"/>
      <c r="S714" s="39"/>
      <c r="T714" s="39"/>
      <c r="U714" s="39"/>
      <c r="V714" s="39"/>
    </row>
    <row r="715" spans="1:22" s="34" customFormat="1" outlineLevel="1" x14ac:dyDescent="0.25">
      <c r="A715" s="319" t="s">
        <v>17</v>
      </c>
      <c r="B715" s="627" t="s">
        <v>18502</v>
      </c>
      <c r="C715" s="628"/>
      <c r="D715" s="629"/>
      <c r="E715" s="146"/>
      <c r="F715" s="146"/>
      <c r="G715" s="5"/>
      <c r="H715" s="5"/>
      <c r="I715" s="5"/>
      <c r="J715" s="17"/>
      <c r="K715" s="145"/>
      <c r="L715" s="210"/>
      <c r="M715" s="111"/>
      <c r="N715" s="6"/>
      <c r="O715" s="39"/>
      <c r="P715" s="39"/>
      <c r="Q715" s="39"/>
      <c r="R715" s="39"/>
      <c r="S715" s="39"/>
      <c r="T715" s="39"/>
      <c r="U715" s="39"/>
      <c r="V715" s="39"/>
    </row>
    <row r="716" spans="1:22" s="39" customFormat="1" ht="36" outlineLevel="2" x14ac:dyDescent="0.25">
      <c r="A716" s="317" t="s">
        <v>25</v>
      </c>
      <c r="B716" s="422" t="str">
        <f>VLOOKUP(C716,'SNP1.24+CHU192+DER12.23+FD1.24'!$A$2:$C$50000,2, FALSE)</f>
        <v>DEMOLIÇÃO DE LAJES, EM CONCRETO ARMADO, DE FORMA MECANIZADA COM MARTELETE, SEM REAPROVEITAMENTO. AF_09/2023</v>
      </c>
      <c r="C716" s="38" t="s">
        <v>5956</v>
      </c>
      <c r="D716" s="623" t="str">
        <f>VLOOKUP(C716,'SNP1.24+CHU192+DER12.23+FD1.24'!$A$2:$D$50000,3, FALSE)</f>
        <v>M3</v>
      </c>
      <c r="E716" s="624">
        <f>[2]DETALHADO!$G$381</f>
        <v>144.56</v>
      </c>
      <c r="F716" s="625" t="str">
        <f>VLOOKUP(C716,'SNP1.24+CHU192+DER12.23+FD1.24'!$A$2:$D$50000,4, FALSE)</f>
        <v>90,11</v>
      </c>
      <c r="G716" s="424">
        <f>ROUND(E716*F716,2)</f>
        <v>13026.3</v>
      </c>
      <c r="H716" s="425" t="e">
        <f>IF(K716="",$G$10,$G$9)</f>
        <v>#REF!</v>
      </c>
      <c r="I716" s="426" t="e">
        <f>ROUND(F716*H716+F716,2)</f>
        <v>#REF!</v>
      </c>
      <c r="J716" s="626" t="e">
        <f>ROUND(E716*I716,2)</f>
        <v>#REF!</v>
      </c>
      <c r="K716" s="603"/>
      <c r="L716" s="643" t="s">
        <v>29437</v>
      </c>
      <c r="M716" s="632"/>
      <c r="N716" s="22"/>
    </row>
    <row r="717" spans="1:22" s="39" customFormat="1" ht="60" customHeight="1" outlineLevel="2" x14ac:dyDescent="0.25">
      <c r="A717" s="317" t="s">
        <v>29446</v>
      </c>
      <c r="B717" s="422" t="str">
        <f>VLOOKUP(C717,'SNP1.24+CHU192+DER12.23+FD1.24'!$A$2:$C$50000,2, FALSE)</f>
        <v>CARGA, MANOBRA E DESCARGA DE ENTULHO EM CAMINHÃO BASCULANTE 10 M³ - CARGA COM ESCAVADEIRA HIDRÁULICA  (CAÇAMBA DE 0,80 M³ / 111 HP) E DESCARGA LIVRE (UNIDADE: M3). AF_07/2020</v>
      </c>
      <c r="C717" s="38" t="s">
        <v>11391</v>
      </c>
      <c r="D717" s="623" t="str">
        <f>VLOOKUP(C717,'SNP1.24+CHU192+DER12.23+FD1.24'!$A$2:$D$50000,3, FALSE)</f>
        <v>M3</v>
      </c>
      <c r="E717" s="624">
        <f>E716*1.25</f>
        <v>180.7</v>
      </c>
      <c r="F717" s="625" t="str">
        <f>VLOOKUP(C717,'SNP1.24+CHU192+DER12.23+FD1.24'!$A$2:$D$50000,4, FALSE)</f>
        <v>9,05</v>
      </c>
      <c r="G717" s="424">
        <f>ROUND(E717*F717,2)</f>
        <v>1635.34</v>
      </c>
      <c r="H717" s="425" t="e">
        <f>IF(K717="",$G$10,$G$9)</f>
        <v>#REF!</v>
      </c>
      <c r="I717" s="426" t="e">
        <f>ROUND(F717*H717+F717,2)</f>
        <v>#REF!</v>
      </c>
      <c r="J717" s="626" t="e">
        <f>ROUND(E717*I717,2)</f>
        <v>#REF!</v>
      </c>
      <c r="K717" s="603"/>
      <c r="L717" s="643" t="s">
        <v>18504</v>
      </c>
      <c r="M717" s="632"/>
      <c r="N717" s="22"/>
    </row>
    <row r="718" spans="1:22" s="39" customFormat="1" ht="38.450000000000003" customHeight="1" outlineLevel="2" x14ac:dyDescent="0.25">
      <c r="A718" s="317" t="s">
        <v>29447</v>
      </c>
      <c r="B718" s="422" t="str">
        <f>VLOOKUP(C718,'SNP1.24+CHU192+DER12.23+FD1.24'!$A$2:$C$50000,2, FALSE)</f>
        <v>TRANSPORTE COM CAMINHÃO BASCULANTE DE 10 M³, EM VIA URBANA PAVIMENTADA, DMT ATÉ 30 KM (UNIDADE: M3XKM). AF_07/2020</v>
      </c>
      <c r="C718" s="38" t="s">
        <v>6023</v>
      </c>
      <c r="D718" s="623" t="str">
        <f>VLOOKUP(C718,'SNP1.24+CHU192+DER12.23+FD1.24'!$A$2:$D$50000,3, FALSE)</f>
        <v>M3XKM</v>
      </c>
      <c r="E718" s="624">
        <f>E717*$D$8</f>
        <v>1754.597</v>
      </c>
      <c r="F718" s="625" t="str">
        <f>VLOOKUP(C718,'SNP1.24+CHU192+DER12.23+FD1.24'!$A$2:$D$50000,4, FALSE)</f>
        <v>2,49</v>
      </c>
      <c r="G718" s="424">
        <f>ROUND(E718*F718,2)</f>
        <v>4368.95</v>
      </c>
      <c r="H718" s="425" t="e">
        <f>IF(K718="",$G$10,$G$9)</f>
        <v>#REF!</v>
      </c>
      <c r="I718" s="426" t="e">
        <f>ROUND(F718*H718+F718,2)</f>
        <v>#REF!</v>
      </c>
      <c r="J718" s="626" t="e">
        <f>ROUND(E718*I718,2)</f>
        <v>#REF!</v>
      </c>
      <c r="K718" s="603"/>
      <c r="L718" s="643" t="s">
        <v>29438</v>
      </c>
      <c r="M718" s="632"/>
      <c r="N718" s="22"/>
    </row>
    <row r="719" spans="1:22" s="39" customFormat="1" ht="24" outlineLevel="2" x14ac:dyDescent="0.25">
      <c r="A719" s="317" t="s">
        <v>11832</v>
      </c>
      <c r="B719" s="422" t="str">
        <f>VLOOKUP(C719,'SNP1.24+CHU192+DER12.23+FD1.24'!$A$2:$C$50000,2, FALSE)</f>
        <v>ESPALHAMENTO DE MATERIAL COM TRATOR DE ESTEIRAS. AF_11/2019</v>
      </c>
      <c r="C719" s="38" t="s">
        <v>7366</v>
      </c>
      <c r="D719" s="623" t="str">
        <f>VLOOKUP(C719,'SNP1.24+CHU192+DER12.23+FD1.24'!$A$2:$D$50000,3, FALSE)</f>
        <v>M3</v>
      </c>
      <c r="E719" s="624">
        <f>E717</f>
        <v>180.7</v>
      </c>
      <c r="F719" s="625" t="str">
        <f>VLOOKUP(C719,'SNP1.24+CHU192+DER12.23+FD1.24'!$A$2:$D$50000,4, FALSE)</f>
        <v>1,45</v>
      </c>
      <c r="G719" s="424">
        <f>ROUND(E719*F719,2)</f>
        <v>262.02</v>
      </c>
      <c r="H719" s="425" t="e">
        <f>IF(K719="",$G$10,$G$9)</f>
        <v>#REF!</v>
      </c>
      <c r="I719" s="426" t="e">
        <f>ROUND(F719*H719+F719,2)</f>
        <v>#REF!</v>
      </c>
      <c r="J719" s="626" t="e">
        <f>ROUND(E719*I719,2)</f>
        <v>#REF!</v>
      </c>
      <c r="K719" s="603"/>
      <c r="L719" s="643" t="s">
        <v>11833</v>
      </c>
      <c r="M719" s="632"/>
      <c r="N719" s="22"/>
    </row>
    <row r="720" spans="1:22" s="40" customFormat="1" ht="12.75" outlineLevel="1" thickBot="1" x14ac:dyDescent="0.25">
      <c r="A720" s="318"/>
      <c r="B720" s="10" t="s">
        <v>9</v>
      </c>
      <c r="C720" s="11"/>
      <c r="D720" s="12"/>
      <c r="E720" s="13"/>
      <c r="F720" s="13"/>
      <c r="G720" s="147">
        <f>SUM(G716:G719)</f>
        <v>19292.61</v>
      </c>
      <c r="H720" s="148"/>
      <c r="I720" s="149"/>
      <c r="J720" s="150" t="e">
        <f>SUM(J716:J719)</f>
        <v>#REF!</v>
      </c>
      <c r="K720" s="185"/>
      <c r="L720" s="209"/>
      <c r="M720" s="204"/>
      <c r="N720" s="16"/>
      <c r="O720" s="39"/>
      <c r="P720" s="39"/>
      <c r="Q720" s="39"/>
      <c r="R720" s="39"/>
      <c r="S720" s="39"/>
      <c r="T720" s="39"/>
      <c r="U720" s="39"/>
      <c r="V720" s="39"/>
    </row>
    <row r="721" spans="1:22" s="34" customFormat="1" ht="14.45" customHeight="1" outlineLevel="1" x14ac:dyDescent="0.25">
      <c r="A721" s="319" t="s">
        <v>12533</v>
      </c>
      <c r="B721" s="627" t="s">
        <v>29518</v>
      </c>
      <c r="C721" s="628"/>
      <c r="D721" s="629"/>
      <c r="E721" s="146"/>
      <c r="F721" s="146"/>
      <c r="G721" s="5"/>
      <c r="H721" s="5"/>
      <c r="I721" s="5"/>
      <c r="J721" s="17"/>
      <c r="K721" s="145"/>
      <c r="L721" s="210"/>
      <c r="M721" s="111"/>
      <c r="N721" s="6"/>
      <c r="O721" s="39"/>
      <c r="P721" s="39"/>
      <c r="Q721" s="39"/>
      <c r="R721" s="39"/>
      <c r="S721" s="39"/>
      <c r="T721" s="39"/>
      <c r="U721" s="39"/>
      <c r="V721" s="39"/>
    </row>
    <row r="722" spans="1:22" s="39" customFormat="1" ht="66.599999999999994" customHeight="1" outlineLevel="2" x14ac:dyDescent="0.25">
      <c r="A722" s="317" t="s">
        <v>8558</v>
      </c>
      <c r="B722" s="422" t="str">
        <f>VLOOKUP(C722,'SNP1.24+CHU192+DER12.23+FD1.24'!$A$2:$C$50000,2, FALSE)</f>
        <v>ESCAVAÇÃO MECANIZADA DE VALA COM PROF. ATÉ 1,5 M (MÉDIA MONTANTE E JUSANTE/UMA COMPOSIÇÃO POR TRECHO), ESCAVADEIRA (0,8 M3), LARG. DE 1,5 M A 2,5 M, EM SOLO DE 2A CATEGORIA, EM LOCAIS COM ALTO NÍVEL DE INTERFERÊNCIA. AF_02/2021</v>
      </c>
      <c r="C722" s="38" t="s">
        <v>10825</v>
      </c>
      <c r="D722" s="623" t="str">
        <f>VLOOKUP(C722,'SNP1.24+CHU192+DER12.23+FD1.24'!$A$2:$D$50000,3, FALSE)</f>
        <v>M3</v>
      </c>
      <c r="E722" s="624">
        <f>[2]DETALHADO!$G$392</f>
        <v>883.34999999999991</v>
      </c>
      <c r="F722" s="625" t="str">
        <f>VLOOKUP(C722,'SNP1.24+CHU192+DER12.23+FD1.24'!$A$2:$D$50000,4, FALSE)</f>
        <v>14,60</v>
      </c>
      <c r="G722" s="424">
        <f>ROUND(E722*F722,2)</f>
        <v>12896.91</v>
      </c>
      <c r="H722" s="425" t="e">
        <f>IF(K722="",$G$10,$G$9)</f>
        <v>#REF!</v>
      </c>
      <c r="I722" s="426" t="e">
        <f>ROUND(F722*H722+F722,2)</f>
        <v>#REF!</v>
      </c>
      <c r="J722" s="626" t="e">
        <f>ROUND(E722*I722,2)</f>
        <v>#REF!</v>
      </c>
      <c r="K722" s="603"/>
      <c r="L722" s="643" t="s">
        <v>29439</v>
      </c>
      <c r="M722" s="632"/>
      <c r="N722" s="22"/>
    </row>
    <row r="723" spans="1:22" s="39" customFormat="1" ht="37.9" customHeight="1" outlineLevel="2" x14ac:dyDescent="0.25">
      <c r="A723" s="317" t="s">
        <v>12537</v>
      </c>
      <c r="B723" s="422" t="str">
        <f>VLOOKUP(C723,'SNP1.24+CHU192+DER12.23+FD1.24'!$A$2:$C$50000,2, FALSE)</f>
        <v>REATERRO MECANIZADO DE VALA COM MINICARREGADEIRA, COM COMPACTADOR DE SOLOS DE PERCUSSÃO. AF_08/2023</v>
      </c>
      <c r="C723" s="38" t="s">
        <v>18240</v>
      </c>
      <c r="D723" s="623" t="str">
        <f>VLOOKUP(C723,'SNP1.24+CHU192+DER12.23+FD1.24'!$A$2:$D$50000,3, FALSE)</f>
        <v>M3</v>
      </c>
      <c r="E723" s="624">
        <f>[2]DETALHADO!$G$396</f>
        <v>658.05</v>
      </c>
      <c r="F723" s="625" t="str">
        <f>VLOOKUP(C723,'SNP1.24+CHU192+DER12.23+FD1.24'!$A$2:$D$50000,4, FALSE)</f>
        <v>26,91</v>
      </c>
      <c r="G723" s="424">
        <f>ROUND(E723*F723,2)</f>
        <v>17708.13</v>
      </c>
      <c r="H723" s="425" t="e">
        <f>IF(K723="",$G$10,$G$9)</f>
        <v>#REF!</v>
      </c>
      <c r="I723" s="426" t="e">
        <f>ROUND(F723*H723+F723,2)</f>
        <v>#REF!</v>
      </c>
      <c r="J723" s="626" t="e">
        <f>ROUND(E723*I723,2)</f>
        <v>#REF!</v>
      </c>
      <c r="K723" s="603"/>
      <c r="L723" s="643" t="s">
        <v>54314</v>
      </c>
      <c r="M723" s="632"/>
      <c r="N723" s="22"/>
    </row>
    <row r="724" spans="1:22" s="39" customFormat="1" ht="58.15" customHeight="1" outlineLevel="2" x14ac:dyDescent="0.25">
      <c r="A724" s="317" t="s">
        <v>14600</v>
      </c>
      <c r="B724" s="422" t="str">
        <f>VLOOKUP(C724,'SNP1.24+CHU192+DER12.23+FD1.24'!$A$2:$C$50000,2, FALSE)</f>
        <v>CARGA, MANOBRA E DESCARGA DE SOLOS E MATERIAIS GRANULARES EM CAMINHÃO BASCULANTE 10 M³ - CARGA COM ESCAVADEIRA HIDRÁULICA (CAÇAMBA DE 1,20 M³ / 155 HP) E DESCARGA LIVRE (UNIDADE: M3). AF_07/2020</v>
      </c>
      <c r="C724" s="38" t="s">
        <v>11383</v>
      </c>
      <c r="D724" s="623" t="str">
        <f>VLOOKUP(C724,'SNP1.24+CHU192+DER12.23+FD1.24'!$A$2:$D$50000,3, FALSE)</f>
        <v>M3</v>
      </c>
      <c r="E724" s="624">
        <f>((E722)-E723)*1.25</f>
        <v>281.62499999999994</v>
      </c>
      <c r="F724" s="625" t="str">
        <f>VLOOKUP(C724,'SNP1.24+CHU192+DER12.23+FD1.24'!$A$2:$D$50000,4, FALSE)</f>
        <v>7,00</v>
      </c>
      <c r="G724" s="424">
        <f>ROUND(E724*F724,2)</f>
        <v>1971.38</v>
      </c>
      <c r="H724" s="425" t="e">
        <f>IF(K724="",$G$10,$G$9)</f>
        <v>#REF!</v>
      </c>
      <c r="I724" s="426" t="e">
        <f>ROUND(F724*H724+F724,2)</f>
        <v>#REF!</v>
      </c>
      <c r="J724" s="626" t="e">
        <f>ROUND(E724*I724,2)</f>
        <v>#REF!</v>
      </c>
      <c r="K724" s="603"/>
      <c r="L724" s="643" t="s">
        <v>18520</v>
      </c>
      <c r="M724" s="632"/>
      <c r="N724" s="22"/>
    </row>
    <row r="725" spans="1:22" s="39" customFormat="1" ht="42.6" customHeight="1" outlineLevel="2" x14ac:dyDescent="0.25">
      <c r="A725" s="317" t="s">
        <v>14601</v>
      </c>
      <c r="B725" s="422" t="str">
        <f>VLOOKUP(C725,'SNP1.24+CHU192+DER12.23+FD1.24'!$A$2:$C$50000,2, FALSE)</f>
        <v>TRANSPORTE COM CAMINHÃO BASCULANTE DE 10 M³, EM VIA URBANA PAVIMENTADA, DMT ATÉ 30 KM (UNIDADE: M3XKM). AF_07/2020</v>
      </c>
      <c r="C725" s="38" t="s">
        <v>6023</v>
      </c>
      <c r="D725" s="623" t="str">
        <f>VLOOKUP(C725,'SNP1.24+CHU192+DER12.23+FD1.24'!$A$2:$D$50000,3, FALSE)</f>
        <v>M3XKM</v>
      </c>
      <c r="E725" s="624">
        <f>E724*$D$8</f>
        <v>2734.5787499999997</v>
      </c>
      <c r="F725" s="625" t="str">
        <f>VLOOKUP(C725,'SNP1.24+CHU192+DER12.23+FD1.24'!$A$2:$D$50000,4, FALSE)</f>
        <v>2,49</v>
      </c>
      <c r="G725" s="424">
        <f>ROUND(E725*F725,2)</f>
        <v>6809.1</v>
      </c>
      <c r="H725" s="425" t="e">
        <f>IF(K725="",$G$10,$G$9)</f>
        <v>#REF!</v>
      </c>
      <c r="I725" s="426" t="e">
        <f>ROUND(F725*H725+F725,2)</f>
        <v>#REF!</v>
      </c>
      <c r="J725" s="626" t="e">
        <f>ROUND(E725*I725,2)</f>
        <v>#REF!</v>
      </c>
      <c r="K725" s="603"/>
      <c r="L725" s="643" t="s">
        <v>29438</v>
      </c>
      <c r="M725" s="632"/>
      <c r="N725" s="22"/>
    </row>
    <row r="726" spans="1:22" s="39" customFormat="1" ht="28.9" customHeight="1" outlineLevel="2" x14ac:dyDescent="0.25">
      <c r="A726" s="317" t="s">
        <v>14602</v>
      </c>
      <c r="B726" s="422" t="str">
        <f>VLOOKUP(C726,'SNP1.24+CHU192+DER12.23+FD1.24'!$A$2:$C$50000,2, FALSE)</f>
        <v>ESPALHAMENTO DE MATERIAL COM TRATOR DE ESTEIRAS. AF_11/2019</v>
      </c>
      <c r="C726" s="38" t="s">
        <v>7366</v>
      </c>
      <c r="D726" s="623" t="str">
        <f>VLOOKUP(C726,'SNP1.24+CHU192+DER12.23+FD1.24'!$A$2:$D$50000,3, FALSE)</f>
        <v>M3</v>
      </c>
      <c r="E726" s="624">
        <f>E724</f>
        <v>281.62499999999994</v>
      </c>
      <c r="F726" s="625" t="str">
        <f>VLOOKUP(C726,'SNP1.24+CHU192+DER12.23+FD1.24'!$A$2:$D$50000,4, FALSE)</f>
        <v>1,45</v>
      </c>
      <c r="G726" s="424">
        <f>ROUND(E726*F726,2)</f>
        <v>408.36</v>
      </c>
      <c r="H726" s="425" t="e">
        <f>IF(K726="",$G$10,$G$9)</f>
        <v>#REF!</v>
      </c>
      <c r="I726" s="426" t="e">
        <f>ROUND(F726*H726+F726,2)</f>
        <v>#REF!</v>
      </c>
      <c r="J726" s="626" t="e">
        <f>ROUND(E726*I726,2)</f>
        <v>#REF!</v>
      </c>
      <c r="K726" s="603"/>
      <c r="L726" s="643" t="s">
        <v>11833</v>
      </c>
      <c r="M726" s="632"/>
      <c r="N726" s="22"/>
    </row>
    <row r="727" spans="1:22" s="40" customFormat="1" ht="12.75" outlineLevel="1" thickBot="1" x14ac:dyDescent="0.25">
      <c r="A727" s="318"/>
      <c r="B727" s="10" t="s">
        <v>9</v>
      </c>
      <c r="C727" s="11"/>
      <c r="D727" s="12"/>
      <c r="E727" s="13"/>
      <c r="F727" s="13"/>
      <c r="G727" s="147">
        <f>SUM(G722:G726)</f>
        <v>39793.880000000005</v>
      </c>
      <c r="H727" s="148"/>
      <c r="I727" s="149"/>
      <c r="J727" s="150" t="e">
        <f>SUM(J722:J726)</f>
        <v>#REF!</v>
      </c>
      <c r="K727" s="185"/>
      <c r="L727" s="209"/>
      <c r="M727" s="204"/>
      <c r="N727" s="16"/>
      <c r="O727" s="39"/>
      <c r="P727" s="39"/>
      <c r="Q727" s="39"/>
      <c r="R727" s="39"/>
      <c r="S727" s="39"/>
      <c r="T727" s="39"/>
      <c r="U727" s="39"/>
      <c r="V727" s="39"/>
    </row>
    <row r="728" spans="1:22" s="34" customFormat="1" outlineLevel="1" x14ac:dyDescent="0.25">
      <c r="A728" s="319" t="s">
        <v>12534</v>
      </c>
      <c r="B728" s="627" t="s">
        <v>29519</v>
      </c>
      <c r="C728" s="628"/>
      <c r="D728" s="629"/>
      <c r="E728" s="146"/>
      <c r="F728" s="146"/>
      <c r="G728" s="5"/>
      <c r="H728" s="5"/>
      <c r="I728" s="5"/>
      <c r="J728" s="17"/>
      <c r="K728" s="145"/>
      <c r="L728" s="210"/>
      <c r="M728" s="111"/>
      <c r="N728" s="6"/>
      <c r="O728" s="39"/>
      <c r="P728" s="39"/>
      <c r="Q728" s="39"/>
      <c r="R728" s="39"/>
      <c r="S728" s="39"/>
      <c r="T728" s="39"/>
      <c r="U728" s="39"/>
      <c r="V728" s="39"/>
    </row>
    <row r="729" spans="1:22" s="39" customFormat="1" ht="46.15" customHeight="1" outlineLevel="2" x14ac:dyDescent="0.25">
      <c r="A729" s="317" t="s">
        <v>12535</v>
      </c>
      <c r="B729" s="422" t="str">
        <f>VLOOKUP(C729,'SNP1.24+CHU192+DER12.23+FD1.24'!$A$2:$C$50000,2, FALSE)</f>
        <v>EXECUÇÃO E COMPACTAÇÃO DE BASE E OU SUB BASE PARA PAVIMENTAÇÃO DE BRITA GRADUADA SIMPLES - EXCLUSIVE CARGA E TRANSPORTE. AF_11/2019</v>
      </c>
      <c r="C729" s="38" t="s">
        <v>5443</v>
      </c>
      <c r="D729" s="623" t="str">
        <f>VLOOKUP(C729,'SNP1.24+CHU192+DER12.23+FD1.24'!$A$2:$D$50000,3, FALSE)</f>
        <v>M3</v>
      </c>
      <c r="E729" s="624">
        <f>[2]DETALHADO!$G$401</f>
        <v>5.52</v>
      </c>
      <c r="F729" s="625" t="str">
        <f>VLOOKUP(C729,'SNP1.24+CHU192+DER12.23+FD1.24'!$A$2:$D$50000,4, FALSE)</f>
        <v>126,53</v>
      </c>
      <c r="G729" s="424">
        <f>ROUND(E729*F729,2)</f>
        <v>698.45</v>
      </c>
      <c r="H729" s="425" t="e">
        <f>IF(K729="",$G$10,$G$9)</f>
        <v>#REF!</v>
      </c>
      <c r="I729" s="426" t="e">
        <f>ROUND(F729*H729+F729,2)</f>
        <v>#REF!</v>
      </c>
      <c r="J729" s="626" t="e">
        <f>ROUND(E729*I729,2)</f>
        <v>#REF!</v>
      </c>
      <c r="K729" s="603"/>
      <c r="L729" s="643" t="s">
        <v>29440</v>
      </c>
      <c r="M729" s="632"/>
      <c r="N729" s="22"/>
    </row>
    <row r="730" spans="1:22" s="39" customFormat="1" ht="58.9" customHeight="1" outlineLevel="2" x14ac:dyDescent="0.25">
      <c r="A730" s="317" t="s">
        <v>12536</v>
      </c>
      <c r="B730" s="422" t="str">
        <f>VLOOKUP(C730,'SNP1.24+CHU192+DER12.23+FD1.24'!$A$2:$C$50000,2, FALSE)</f>
        <v>GEOTÊXTIL NÃO TECIDO 100% POLIÉSTER, RESISTÊNCIA A TRAÇÃO DE 9 KN/M (RT - 9), INSTALADO EM DRENO - FORNECIMENTO E INSTALAÇÃO. AF_07/2021</v>
      </c>
      <c r="C730" s="38" t="s">
        <v>8842</v>
      </c>
      <c r="D730" s="623" t="str">
        <f>VLOOKUP(C730,'SNP1.24+CHU192+DER12.23+FD1.24'!$A$2:$D$50000,3, FALSE)</f>
        <v>M2</v>
      </c>
      <c r="E730" s="624">
        <f>[2]DETALHADO!$G$395</f>
        <v>856.19999999999982</v>
      </c>
      <c r="F730" s="625" t="str">
        <f>VLOOKUP(C730,'SNP1.24+CHU192+DER12.23+FD1.24'!$A$2:$D$50000,4, FALSE)</f>
        <v>10,02</v>
      </c>
      <c r="G730" s="424">
        <f>ROUND(E730*F730,2)</f>
        <v>8579.1200000000008</v>
      </c>
      <c r="H730" s="425" t="e">
        <f>IF(K730="",$G$10,$G$9)</f>
        <v>#REF!</v>
      </c>
      <c r="I730" s="426" t="e">
        <f>ROUND(F730*H730+F730,2)</f>
        <v>#REF!</v>
      </c>
      <c r="J730" s="626" t="e">
        <f>ROUND(E730*I730,2)</f>
        <v>#REF!</v>
      </c>
      <c r="K730" s="603"/>
      <c r="L730" s="643" t="s">
        <v>29520</v>
      </c>
      <c r="M730" s="632"/>
      <c r="N730" s="22"/>
    </row>
    <row r="731" spans="1:22" s="39" customFormat="1" ht="46.15" customHeight="1" outlineLevel="2" x14ac:dyDescent="0.25">
      <c r="A731" s="317" t="s">
        <v>16692</v>
      </c>
      <c r="B731" s="422" t="str">
        <f>VLOOKUP(C731,'SNP1.24+CHU192+DER12.23+FD1.24'!$A$2:$C$50000,2, FALSE)</f>
        <v xml:space="preserve">PEDRA DE MAO OU PEDRA RACHAO PARA ARRIMO/FUNDACAO (POSTO PEDREIRA/FORNECEDOR, SEM FRETE)                                                                                                                                                                                                                                                                                                                                                                                                                  </v>
      </c>
      <c r="C731" s="38">
        <v>4730</v>
      </c>
      <c r="D731" s="623" t="str">
        <f>VLOOKUP(C731,'SNP1.24+CHU192+DER12.23+FD1.24'!$A$2:$D$50000,3, FALSE)</f>
        <v xml:space="preserve">M3    </v>
      </c>
      <c r="E731" s="624">
        <f>[2]DETALHADO!$G$398</f>
        <v>226.8</v>
      </c>
      <c r="F731" s="625" t="str">
        <f>VLOOKUP(C731,'SNP1.24+CHU192+DER12.23+FD1.24'!$A$2:$D$50000,4, FALSE)</f>
        <v>65,45</v>
      </c>
      <c r="G731" s="424">
        <f>ROUND(E731*F731,2)</f>
        <v>14844.06</v>
      </c>
      <c r="H731" s="425" t="e">
        <f>IF(K731="",$G$10,$G$9)</f>
        <v>#REF!</v>
      </c>
      <c r="I731" s="426" t="e">
        <f>ROUND(F731*H731+F731,2)</f>
        <v>#REF!</v>
      </c>
      <c r="J731" s="626" t="e">
        <f>ROUND(E731*I731,2)</f>
        <v>#REF!</v>
      </c>
      <c r="K731" s="603"/>
      <c r="L731" s="643" t="s">
        <v>29440</v>
      </c>
      <c r="M731" s="632"/>
      <c r="N731" s="22"/>
    </row>
    <row r="732" spans="1:22" s="39" customFormat="1" ht="65.45" customHeight="1" outlineLevel="2" x14ac:dyDescent="0.25">
      <c r="A732" s="317" t="s">
        <v>18511</v>
      </c>
      <c r="B732" s="422" t="str">
        <f>VLOOKUP(C732,'SNP1.24+CHU192+DER12.23+FD1.24'!$A$2:$C$50000,2, FALSE)</f>
        <v>CARGA, MANOBRA E DESCARGA DE SOLOS E MATERIAIS GRANULARES EM CAMINHÃO BASCULANTE 10 M³ - CARGA COM PÁ CARREGADEIRA (CAÇAMBA DE 1,7 A 2,8 M³ / 128 HP) E DESCARGA LIVRE (UNIDADE: M3). AF_07/2020</v>
      </c>
      <c r="C732" s="38" t="s">
        <v>11353</v>
      </c>
      <c r="D732" s="623" t="str">
        <f>VLOOKUP(C732,'SNP1.24+CHU192+DER12.23+FD1.24'!$A$2:$D$50000,3, FALSE)</f>
        <v>M3</v>
      </c>
      <c r="E732" s="624">
        <f>E731</f>
        <v>226.8</v>
      </c>
      <c r="F732" s="625" t="str">
        <f>VLOOKUP(C732,'SNP1.24+CHU192+DER12.23+FD1.24'!$A$2:$D$50000,4, FALSE)</f>
        <v>8,59</v>
      </c>
      <c r="G732" s="424">
        <f>ROUND(E732*F732,2)</f>
        <v>1948.21</v>
      </c>
      <c r="H732" s="425" t="e">
        <f>IF(K732="",$G$10,$G$9)</f>
        <v>#REF!</v>
      </c>
      <c r="I732" s="426" t="e">
        <f>ROUND(F732*H732+F732,2)</f>
        <v>#REF!</v>
      </c>
      <c r="J732" s="626" t="e">
        <f>ROUND(E732*I732,2)</f>
        <v>#REF!</v>
      </c>
      <c r="K732" s="603"/>
      <c r="L732" s="643" t="s">
        <v>29441</v>
      </c>
      <c r="M732" s="632"/>
      <c r="N732" s="22"/>
    </row>
    <row r="733" spans="1:22" s="39" customFormat="1" ht="50.45" customHeight="1" outlineLevel="2" x14ac:dyDescent="0.25">
      <c r="A733" s="317" t="s">
        <v>18512</v>
      </c>
      <c r="B733" s="422" t="str">
        <f>VLOOKUP(C733,'SNP1.24+CHU192+DER12.23+FD1.24'!$A$2:$C$50000,2, FALSE)</f>
        <v>TRANSPORTE COM CAMINHÃO BASCULANTE DE 10 M³, EM VIA URBANA PAVIMENTADA, DMT ATÉ 30 KM (UNIDADE: M3XKM). AF_07/2020</v>
      </c>
      <c r="C733" s="38" t="s">
        <v>6023</v>
      </c>
      <c r="D733" s="623" t="str">
        <f>VLOOKUP(C733,'SNP1.24+CHU192+DER12.23+FD1.24'!$A$2:$D$50000,3, FALSE)</f>
        <v>M3XKM</v>
      </c>
      <c r="E733" s="624">
        <f>E731*$D$10</f>
        <v>2342.8440000000001</v>
      </c>
      <c r="F733" s="625" t="str">
        <f>VLOOKUP(C733,'SNP1.24+CHU192+DER12.23+FD1.24'!$A$2:$D$50000,4, FALSE)</f>
        <v>2,49</v>
      </c>
      <c r="G733" s="424">
        <f>ROUND(E733*F733,2)</f>
        <v>5833.68</v>
      </c>
      <c r="H733" s="425" t="e">
        <f>IF(K733="",$G$10,$G$9)</f>
        <v>#REF!</v>
      </c>
      <c r="I733" s="426" t="e">
        <f>ROUND(F733*H733+F733,2)</f>
        <v>#REF!</v>
      </c>
      <c r="J733" s="626" t="e">
        <f>ROUND(E733*I733,2)</f>
        <v>#REF!</v>
      </c>
      <c r="K733" s="603"/>
      <c r="L733" s="643" t="s">
        <v>29442</v>
      </c>
      <c r="M733" s="632"/>
      <c r="N733" s="22"/>
    </row>
    <row r="734" spans="1:22" s="40" customFormat="1" ht="12.75" outlineLevel="1" thickBot="1" x14ac:dyDescent="0.25">
      <c r="A734" s="318"/>
      <c r="B734" s="10" t="s">
        <v>9</v>
      </c>
      <c r="C734" s="11"/>
      <c r="D734" s="12"/>
      <c r="E734" s="13"/>
      <c r="F734" s="13"/>
      <c r="G734" s="147">
        <f>SUM(G731:G733)</f>
        <v>22625.95</v>
      </c>
      <c r="H734" s="148"/>
      <c r="I734" s="149"/>
      <c r="J734" s="150" t="e">
        <f>SUM(J731:J733)</f>
        <v>#REF!</v>
      </c>
      <c r="K734" s="185"/>
      <c r="L734" s="209"/>
      <c r="M734" s="204"/>
      <c r="N734" s="16"/>
      <c r="O734" s="39"/>
      <c r="P734" s="39"/>
      <c r="Q734" s="39"/>
      <c r="R734" s="39"/>
      <c r="S734" s="39"/>
      <c r="T734" s="39"/>
      <c r="U734" s="39"/>
      <c r="V734" s="39"/>
    </row>
    <row r="735" spans="1:22" s="34" customFormat="1" outlineLevel="1" x14ac:dyDescent="0.25">
      <c r="A735" s="319" t="s">
        <v>29449</v>
      </c>
      <c r="B735" s="627" t="s">
        <v>54293</v>
      </c>
      <c r="C735" s="628"/>
      <c r="D735" s="629"/>
      <c r="E735" s="146"/>
      <c r="F735" s="146"/>
      <c r="G735" s="5"/>
      <c r="H735" s="5"/>
      <c r="I735" s="5"/>
      <c r="J735" s="17"/>
      <c r="K735" s="145"/>
      <c r="L735" s="210"/>
      <c r="M735" s="111"/>
      <c r="N735" s="6"/>
      <c r="O735" s="39"/>
      <c r="P735" s="39"/>
      <c r="Q735" s="39"/>
      <c r="R735" s="39"/>
      <c r="S735" s="39"/>
      <c r="T735" s="39"/>
      <c r="U735" s="39"/>
      <c r="V735" s="39"/>
    </row>
    <row r="736" spans="1:22" s="39" customFormat="1" ht="30.6" customHeight="1" outlineLevel="2" x14ac:dyDescent="0.25">
      <c r="A736" s="317" t="s">
        <v>29450</v>
      </c>
      <c r="B736" s="422" t="str">
        <f>VLOOKUP(C736,'SNP1.24+CHU192+DER12.23+FD1.24'!$A$2:$C$50000,2, FALSE)</f>
        <v>LIMPEZA DE SUPERFÍCIE COM JATO DE ALTA PRESSÃO. AF_04/2019</v>
      </c>
      <c r="C736" s="38" t="s">
        <v>7772</v>
      </c>
      <c r="D736" s="623" t="str">
        <f>VLOOKUP(C736,'SNP1.24+CHU192+DER12.23+FD1.24'!$A$2:$D$50000,3, FALSE)</f>
        <v>M2</v>
      </c>
      <c r="E736" s="624">
        <f>[2]DETALHADO!$G$386</f>
        <v>80</v>
      </c>
      <c r="F736" s="625" t="str">
        <f>VLOOKUP(C736,'SNP1.24+CHU192+DER12.23+FD1.24'!$A$2:$D$50000,4, FALSE)</f>
        <v>2,28</v>
      </c>
      <c r="G736" s="424">
        <f t="shared" ref="G736:G746" si="160">ROUND(E736*F736,2)</f>
        <v>182.4</v>
      </c>
      <c r="H736" s="425" t="e">
        <f t="shared" ref="H736:H746" si="161">IF(K736="",$G$10,$G$9)</f>
        <v>#REF!</v>
      </c>
      <c r="I736" s="426" t="e">
        <f t="shared" ref="I736:I746" si="162">ROUND(F736*H736+F736,2)</f>
        <v>#REF!</v>
      </c>
      <c r="J736" s="626" t="e">
        <f t="shared" ref="J736:J746" si="163">ROUND(E736*I736,2)</f>
        <v>#REF!</v>
      </c>
      <c r="K736" s="603"/>
      <c r="L736" s="643" t="s">
        <v>18501</v>
      </c>
      <c r="M736" s="632"/>
      <c r="N736" s="22"/>
    </row>
    <row r="737" spans="1:22" s="39" customFormat="1" ht="36.6" customHeight="1" outlineLevel="2" x14ac:dyDescent="0.25">
      <c r="A737" s="317" t="s">
        <v>29451</v>
      </c>
      <c r="B737" s="422" t="str">
        <f>VLOOKUP(C737,'SNP1.24+CHU192+DER12.23+FD1.24'!$A$2:$C$50000,2, FALSE)</f>
        <v>ENCHIMENTO DE BRITA PARA DRENO, LANÇAMENTO MECANIZADO. AF_07/2021</v>
      </c>
      <c r="C737" s="38" t="s">
        <v>8850</v>
      </c>
      <c r="D737" s="623" t="str">
        <f>VLOOKUP(C737,'SNP1.24+CHU192+DER12.23+FD1.24'!$A$2:$D$50000,3, FALSE)</f>
        <v>M3</v>
      </c>
      <c r="E737" s="624">
        <f>[2]DETALHADO!$G$400</f>
        <v>16.11</v>
      </c>
      <c r="F737" s="625" t="str">
        <f>VLOOKUP(C737,'SNP1.24+CHU192+DER12.23+FD1.24'!$A$2:$D$50000,4, FALSE)</f>
        <v>102,53</v>
      </c>
      <c r="G737" s="424">
        <f t="shared" si="160"/>
        <v>1651.76</v>
      </c>
      <c r="H737" s="425" t="e">
        <f t="shared" si="161"/>
        <v>#REF!</v>
      </c>
      <c r="I737" s="426" t="e">
        <f t="shared" si="162"/>
        <v>#REF!</v>
      </c>
      <c r="J737" s="626" t="e">
        <f t="shared" si="163"/>
        <v>#REF!</v>
      </c>
      <c r="K737" s="603"/>
      <c r="L737" s="643" t="s">
        <v>18501</v>
      </c>
      <c r="M737" s="632"/>
      <c r="N737" s="22"/>
    </row>
    <row r="738" spans="1:22" s="39" customFormat="1" ht="46.15" customHeight="1" outlineLevel="2" x14ac:dyDescent="0.25">
      <c r="A738" s="317" t="s">
        <v>29452</v>
      </c>
      <c r="B738" s="422" t="str">
        <f>VLOOKUP(C738,'SNP1.24+CHU192+DER12.23+FD1.24'!$A$2:$C$50000,2, FALSE)</f>
        <v>EXECUÇÃO E COMPACTAÇÃO DE BASE E OU SUB BASE PARA PAVIMENTAÇÃO DE BRITA GRADUADA SIMPLES - EXCLUSIVE CARGA E TRANSPORTE. AF_11/2019</v>
      </c>
      <c r="C738" s="38" t="s">
        <v>5443</v>
      </c>
      <c r="D738" s="623" t="str">
        <f>VLOOKUP(C738,'SNP1.24+CHU192+DER12.23+FD1.24'!$A$2:$D$50000,3, FALSE)</f>
        <v>M3</v>
      </c>
      <c r="E738" s="624">
        <f>[2]DETALHADO!$G$401</f>
        <v>5.52</v>
      </c>
      <c r="F738" s="625" t="str">
        <f>VLOOKUP(C738,'SNP1.24+CHU192+DER12.23+FD1.24'!$A$2:$D$50000,4, FALSE)</f>
        <v>126,53</v>
      </c>
      <c r="G738" s="424">
        <f t="shared" si="160"/>
        <v>698.45</v>
      </c>
      <c r="H738" s="425" t="e">
        <f t="shared" si="161"/>
        <v>#REF!</v>
      </c>
      <c r="I738" s="426" t="e">
        <f t="shared" si="162"/>
        <v>#REF!</v>
      </c>
      <c r="J738" s="626" t="e">
        <f t="shared" si="163"/>
        <v>#REF!</v>
      </c>
      <c r="K738" s="603"/>
      <c r="L738" s="643" t="s">
        <v>18501</v>
      </c>
      <c r="M738" s="632"/>
      <c r="N738" s="22"/>
    </row>
    <row r="739" spans="1:22" s="39" customFormat="1" ht="51" customHeight="1" outlineLevel="2" x14ac:dyDescent="0.25">
      <c r="A739" s="317" t="s">
        <v>29453</v>
      </c>
      <c r="B739" s="422" t="str">
        <f>VLOOKUP(C739,'SNP1.24+CHU192+DER12.23+FD1.24'!$A$2:$C$50000,2, FALSE)</f>
        <v xml:space="preserve">TUBO DRENO, CORRUGADO, ESPIRALADO, FLEXIVEL, PERFURADO, EM POLIETILENO DE ALTA DENSIDADE (PEAD), DN 65 MM, (2 1/2") PARA DRENAGEM - EM ROLO (NORMA DNIT 093/2006 - EM)                                                                                                                                                                                                                                                                                                                                    </v>
      </c>
      <c r="C739" s="38">
        <v>38051</v>
      </c>
      <c r="D739" s="623" t="str">
        <f>VLOOKUP(C739,'SNP1.24+CHU192+DER12.23+FD1.24'!$A$2:$D$50000,3, FALSE)</f>
        <v xml:space="preserve">M     </v>
      </c>
      <c r="E739" s="624">
        <f>[2]DETALHADO!$G$403</f>
        <v>29.287999999999997</v>
      </c>
      <c r="F739" s="625" t="str">
        <f>VLOOKUP(C739,'SNP1.24+CHU192+DER12.23+FD1.24'!$A$2:$D$50000,4, FALSE)</f>
        <v>7,49</v>
      </c>
      <c r="G739" s="424">
        <f t="shared" si="160"/>
        <v>219.37</v>
      </c>
      <c r="H739" s="425" t="e">
        <f t="shared" si="161"/>
        <v>#REF!</v>
      </c>
      <c r="I739" s="426" t="e">
        <f t="shared" si="162"/>
        <v>#REF!</v>
      </c>
      <c r="J739" s="626" t="e">
        <f t="shared" si="163"/>
        <v>#REF!</v>
      </c>
      <c r="K739" s="603"/>
      <c r="L739" s="643" t="s">
        <v>18501</v>
      </c>
      <c r="M739" s="632"/>
      <c r="N739" s="22"/>
    </row>
    <row r="740" spans="1:22" s="39" customFormat="1" ht="51" customHeight="1" outlineLevel="2" x14ac:dyDescent="0.25">
      <c r="A740" s="317" t="s">
        <v>29454</v>
      </c>
      <c r="B740" s="422" t="str">
        <f>VLOOKUP(C740,'SNP1.24+CHU192+DER12.23+FD1.24'!$A$2:$C$50000,2, FALSE)</f>
        <v xml:space="preserve">TUBO DRENO, CORRUGADO, ESPIRALADO, FLEXIVEL, PERFURADO, EM POLIETILENO DE ALTA DENSIDADE (PEAD), DN 100 MM, (4") PARA DRENAGEM - EM ROLO (NORMA DNIT 093/2006 - E.M)                                                                                                                                                                                                                                                                                                                                      </v>
      </c>
      <c r="C740" s="38">
        <v>38052</v>
      </c>
      <c r="D740" s="623" t="str">
        <f>VLOOKUP(C740,'SNP1.24+CHU192+DER12.23+FD1.24'!$A$2:$D$50000,3, FALSE)</f>
        <v xml:space="preserve">M     </v>
      </c>
      <c r="E740" s="624">
        <f>[2]DETALHADO!$G$404</f>
        <v>21.700000000000003</v>
      </c>
      <c r="F740" s="625" t="str">
        <f>VLOOKUP(C740,'SNP1.24+CHU192+DER12.23+FD1.24'!$A$2:$D$50000,4, FALSE)</f>
        <v>12,02</v>
      </c>
      <c r="G740" s="424">
        <f t="shared" si="160"/>
        <v>260.83</v>
      </c>
      <c r="H740" s="425" t="e">
        <f t="shared" si="161"/>
        <v>#REF!</v>
      </c>
      <c r="I740" s="426" t="e">
        <f t="shared" si="162"/>
        <v>#REF!</v>
      </c>
      <c r="J740" s="626" t="e">
        <f t="shared" si="163"/>
        <v>#REF!</v>
      </c>
      <c r="K740" s="603"/>
      <c r="L740" s="643" t="s">
        <v>18501</v>
      </c>
      <c r="M740" s="632"/>
      <c r="N740" s="22"/>
    </row>
    <row r="741" spans="1:22" s="39" customFormat="1" ht="49.9" customHeight="1" outlineLevel="2" x14ac:dyDescent="0.25">
      <c r="A741" s="317" t="s">
        <v>29455</v>
      </c>
      <c r="B741" s="422" t="str">
        <f>VLOOKUP(C741,'SNP1.24+CHU192+DER12.23+FD1.24'!$A$2:$C$50000,2, FALSE)</f>
        <v>GEOTÊXTIL NÃO TECIDO 100% POLIÉSTER, RESISTÊNCIA A TRAÇÃO DE 9 KN/M (RT - 9), INSTALADO EM DRENO - FORNECIMENTO E INSTALAÇÃO. AF_07/2021</v>
      </c>
      <c r="C741" s="38" t="s">
        <v>8842</v>
      </c>
      <c r="D741" s="623" t="str">
        <f>VLOOKUP(C741,'SNP1.24+CHU192+DER12.23+FD1.24'!$A$2:$D$50000,3, FALSE)</f>
        <v>M2</v>
      </c>
      <c r="E741" s="624">
        <f>[2]DETALHADO!$G$402</f>
        <v>142.5</v>
      </c>
      <c r="F741" s="625" t="str">
        <f>VLOOKUP(C741,'SNP1.24+CHU192+DER12.23+FD1.24'!$A$2:$D$50000,4, FALSE)</f>
        <v>10,02</v>
      </c>
      <c r="G741" s="424">
        <f t="shared" si="160"/>
        <v>1427.85</v>
      </c>
      <c r="H741" s="425" t="e">
        <f t="shared" si="161"/>
        <v>#REF!</v>
      </c>
      <c r="I741" s="426" t="e">
        <f t="shared" si="162"/>
        <v>#REF!</v>
      </c>
      <c r="J741" s="626" t="e">
        <f t="shared" si="163"/>
        <v>#REF!</v>
      </c>
      <c r="K741" s="603"/>
      <c r="L741" s="643" t="s">
        <v>18501</v>
      </c>
      <c r="M741" s="632"/>
      <c r="N741" s="22"/>
    </row>
    <row r="742" spans="1:22" s="39" customFormat="1" ht="21" customHeight="1" outlineLevel="2" x14ac:dyDescent="0.25">
      <c r="A742" s="317" t="s">
        <v>54648</v>
      </c>
      <c r="B742" s="422" t="str">
        <f>VLOOKUP(C742,'SNP1.24+CHU192+DER12.23+FD1.24'!$A$2:$C$50000,2, FALSE)</f>
        <v>Imprimação betuminosa ligante</v>
      </c>
      <c r="C742" s="38" t="s">
        <v>36954</v>
      </c>
      <c r="D742" s="623" t="str">
        <f>VLOOKUP(C742,'SNP1.24+CHU192+DER12.23+FD1.24'!$A$2:$D$50000,3, FALSE)</f>
        <v>M2</v>
      </c>
      <c r="E742" s="624">
        <f>[2]DETALHADO!$G$385</f>
        <v>80</v>
      </c>
      <c r="F742" s="625">
        <f>VLOOKUP(C742,'SNP1.24+CHU192+DER12.23+FD1.24'!$A$2:$D$50000,4, FALSE)</f>
        <v>7.3</v>
      </c>
      <c r="G742" s="424">
        <f t="shared" si="160"/>
        <v>584</v>
      </c>
      <c r="H742" s="425" t="e">
        <f t="shared" si="161"/>
        <v>#REF!</v>
      </c>
      <c r="I742" s="426" t="e">
        <f t="shared" si="162"/>
        <v>#REF!</v>
      </c>
      <c r="J742" s="626" t="e">
        <f t="shared" si="163"/>
        <v>#REF!</v>
      </c>
      <c r="K742" s="603"/>
      <c r="L742" s="643" t="s">
        <v>54295</v>
      </c>
      <c r="M742" s="632"/>
      <c r="N742" s="323"/>
    </row>
    <row r="743" spans="1:22" s="39" customFormat="1" ht="49.9" customHeight="1" outlineLevel="2" x14ac:dyDescent="0.25">
      <c r="A743" s="317" t="s">
        <v>54649</v>
      </c>
      <c r="B743" s="422" t="str">
        <f>VLOOKUP(C743,'SNP1.24+CHU192+DER12.23+FD1.24'!$A$2:$C$50000,2, FALSE)</f>
        <v xml:space="preserve">GEOGRELHA TECIDA COM FILAMENTOS DE POLIESTER + PVC, RESISTENCIA LONGITUDINAL: 90 KN/M, RESISTENCIA TRANSVERSAL: 30 KN/M, ALONGAMENTO = 12 POR CENTO                                                                                                                                                                                                                                                                                                                                                       </v>
      </c>
      <c r="C743" s="38">
        <v>34804</v>
      </c>
      <c r="D743" s="623" t="str">
        <f>VLOOKUP(C743,'SNP1.24+CHU192+DER12.23+FD1.24'!$A$2:$D$50000,3, FALSE)</f>
        <v xml:space="preserve">M2    </v>
      </c>
      <c r="E743" s="624">
        <f>[2]DETALHADO!$G$384</f>
        <v>80</v>
      </c>
      <c r="F743" s="625" t="str">
        <f>VLOOKUP(C743,'SNP1.24+CHU192+DER12.23+FD1.24'!$A$2:$D$50000,4, FALSE)</f>
        <v>48,75</v>
      </c>
      <c r="G743" s="424">
        <f t="shared" si="160"/>
        <v>3900</v>
      </c>
      <c r="H743" s="425" t="e">
        <f t="shared" si="161"/>
        <v>#REF!</v>
      </c>
      <c r="I743" s="426" t="e">
        <f t="shared" si="162"/>
        <v>#REF!</v>
      </c>
      <c r="J743" s="626" t="e">
        <f t="shared" si="163"/>
        <v>#REF!</v>
      </c>
      <c r="K743" s="603"/>
      <c r="L743" s="643" t="s">
        <v>18501</v>
      </c>
      <c r="M743" s="632"/>
      <c r="N743" s="22"/>
    </row>
    <row r="744" spans="1:22" s="39" customFormat="1" ht="21" customHeight="1" outlineLevel="2" x14ac:dyDescent="0.25">
      <c r="A744" s="317" t="s">
        <v>54650</v>
      </c>
      <c r="B744" s="422" t="str">
        <f>VLOOKUP(C744,'SNP1.24+CHU192+DER12.23+FD1.24'!$A$2:$C$50000,2, FALSE)</f>
        <v>Imprimação betuminosa impermeabilizante</v>
      </c>
      <c r="C744" s="38" t="s">
        <v>36956</v>
      </c>
      <c r="D744" s="623" t="str">
        <f>VLOOKUP(C744,'SNP1.24+CHU192+DER12.23+FD1.24'!$A$2:$D$50000,3, FALSE)</f>
        <v>M2</v>
      </c>
      <c r="E744" s="624">
        <f>[2]DETALHADO!$G$388</f>
        <v>9.2143999999999995</v>
      </c>
      <c r="F744" s="625">
        <f>VLOOKUP(C744,'SNP1.24+CHU192+DER12.23+FD1.24'!$A$2:$D$50000,4, FALSE)</f>
        <v>14.54</v>
      </c>
      <c r="G744" s="424">
        <f t="shared" si="160"/>
        <v>133.97999999999999</v>
      </c>
      <c r="H744" s="425" t="e">
        <f t="shared" si="161"/>
        <v>#REF!</v>
      </c>
      <c r="I744" s="426" t="e">
        <f t="shared" si="162"/>
        <v>#REF!</v>
      </c>
      <c r="J744" s="626" t="e">
        <f t="shared" si="163"/>
        <v>#REF!</v>
      </c>
      <c r="K744" s="603"/>
      <c r="L744" s="643" t="s">
        <v>54296</v>
      </c>
      <c r="M744" s="632"/>
      <c r="N744" s="323"/>
    </row>
    <row r="745" spans="1:22" s="39" customFormat="1" ht="20.45" customHeight="1" outlineLevel="2" x14ac:dyDescent="0.25">
      <c r="A745" s="317" t="s">
        <v>54651</v>
      </c>
      <c r="B745" s="422" t="s">
        <v>29521</v>
      </c>
      <c r="C745" s="38" t="s">
        <v>18518</v>
      </c>
      <c r="D745" s="623" t="s">
        <v>16</v>
      </c>
      <c r="E745" s="624">
        <f>[2]DETALHADO!$G$390</f>
        <v>72.599999999999994</v>
      </c>
      <c r="F745" s="625">
        <v>31.58</v>
      </c>
      <c r="G745" s="424">
        <f t="shared" si="160"/>
        <v>2292.71</v>
      </c>
      <c r="H745" s="425" t="e">
        <f t="shared" si="161"/>
        <v>#REF!</v>
      </c>
      <c r="I745" s="426" t="e">
        <f t="shared" si="162"/>
        <v>#REF!</v>
      </c>
      <c r="J745" s="626" t="e">
        <f t="shared" si="163"/>
        <v>#REF!</v>
      </c>
      <c r="K745" s="603"/>
      <c r="L745" s="643" t="s">
        <v>18501</v>
      </c>
      <c r="M745" s="632"/>
      <c r="N745" s="22"/>
    </row>
    <row r="746" spans="1:22" s="39" customFormat="1" ht="33.6" customHeight="1" outlineLevel="2" x14ac:dyDescent="0.25">
      <c r="A746" s="317" t="s">
        <v>54652</v>
      </c>
      <c r="B746" s="422" t="str">
        <f>VLOOKUP(C746,'SNP1.24+CHU192+DER12.23+FD1.24'!$A$2:$C$50000,2, FALSE)</f>
        <v xml:space="preserve">ARTICULACAO DE CONCRETO TIPO"FREYSSINET"                                       </v>
      </c>
      <c r="C746" s="38" t="s">
        <v>29522</v>
      </c>
      <c r="D746" s="623" t="str">
        <f>VLOOKUP(C746,'SNP1.24+CHU192+DER12.23+FD1.24'!$A$2:$D$50000,3, FALSE)</f>
        <v>dm2</v>
      </c>
      <c r="E746" s="624">
        <f>[2]DETALHADO!$G$371</f>
        <v>238.4</v>
      </c>
      <c r="F746" s="625">
        <f>VLOOKUP(C746,'SNP1.24+CHU192+DER12.23+FD1.24'!$A$2:$D$50000,4, FALSE)/1.35</f>
        <v>9.9037037037037017</v>
      </c>
      <c r="G746" s="424">
        <f t="shared" si="160"/>
        <v>2361.04</v>
      </c>
      <c r="H746" s="425" t="e">
        <f t="shared" si="161"/>
        <v>#REF!</v>
      </c>
      <c r="I746" s="426" t="e">
        <f t="shared" si="162"/>
        <v>#REF!</v>
      </c>
      <c r="J746" s="626" t="e">
        <f t="shared" si="163"/>
        <v>#REF!</v>
      </c>
      <c r="K746" s="603"/>
      <c r="L746" s="643" t="s">
        <v>18501</v>
      </c>
      <c r="M746" s="632"/>
      <c r="N746" s="22"/>
    </row>
    <row r="747" spans="1:22" s="40" customFormat="1" ht="12.75" outlineLevel="1" thickBot="1" x14ac:dyDescent="0.25">
      <c r="A747" s="318"/>
      <c r="B747" s="10" t="s">
        <v>9</v>
      </c>
      <c r="C747" s="11"/>
      <c r="D747" s="12"/>
      <c r="E747" s="13"/>
      <c r="F747" s="13"/>
      <c r="G747" s="147">
        <f>SUM(G736:G746)</f>
        <v>13712.39</v>
      </c>
      <c r="H747" s="148"/>
      <c r="I747" s="149"/>
      <c r="J747" s="150" t="e">
        <f>SUM(J736:J746)</f>
        <v>#REF!</v>
      </c>
      <c r="K747" s="185"/>
      <c r="L747" s="209"/>
      <c r="M747" s="204"/>
      <c r="N747" s="16"/>
      <c r="O747" s="39"/>
      <c r="P747" s="39"/>
      <c r="Q747" s="39"/>
      <c r="R747" s="39"/>
      <c r="S747" s="39"/>
      <c r="T747" s="39"/>
      <c r="U747" s="39"/>
      <c r="V747" s="39"/>
    </row>
    <row r="748" spans="1:22" s="34" customFormat="1" ht="14.45" customHeight="1" outlineLevel="1" x14ac:dyDescent="0.25">
      <c r="A748" s="319" t="s">
        <v>29456</v>
      </c>
      <c r="B748" s="627" t="s">
        <v>54292</v>
      </c>
      <c r="C748" s="628"/>
      <c r="D748" s="629"/>
      <c r="E748" s="146"/>
      <c r="F748" s="146"/>
      <c r="G748" s="5"/>
      <c r="H748" s="5"/>
      <c r="I748" s="5"/>
      <c r="J748" s="17"/>
      <c r="K748" s="145"/>
      <c r="L748" s="210"/>
      <c r="M748" s="111"/>
      <c r="N748" s="6"/>
      <c r="O748" s="39"/>
      <c r="P748" s="39"/>
      <c r="Q748" s="39"/>
      <c r="R748" s="39"/>
      <c r="S748" s="39"/>
      <c r="T748" s="39"/>
      <c r="U748" s="39"/>
      <c r="V748" s="39"/>
    </row>
    <row r="749" spans="1:22" s="39" customFormat="1" ht="24" outlineLevel="2" x14ac:dyDescent="0.25">
      <c r="A749" s="317" t="s">
        <v>29457</v>
      </c>
      <c r="B749" s="422" t="str">
        <f>VLOOKUP(C749,'SNP1.24+CHU192+DER12.23+FD1.24'!$A$2:$C$50000,2, FALSE)</f>
        <v>FABRICAÇÃO DE FÔRMA PARA LAJES, EM CHAPA DE MADEIRA COMPENSADA PLASTIFICADA, E = 18 MM. AF_09/2020</v>
      </c>
      <c r="C749" s="38" t="s">
        <v>3098</v>
      </c>
      <c r="D749" s="623" t="str">
        <f>VLOOKUP(C749,'SNP1.24+CHU192+DER12.23+FD1.24'!$A$2:$D$50000,3, FALSE)</f>
        <v>M2</v>
      </c>
      <c r="E749" s="624">
        <f>[2]DETALHADO!$G$361</f>
        <v>275.81320343559639</v>
      </c>
      <c r="F749" s="625" t="str">
        <f>VLOOKUP(C749,'SNP1.24+CHU192+DER12.23+FD1.24'!$A$2:$D$50000,4, FALSE)</f>
        <v>72,95</v>
      </c>
      <c r="G749" s="424">
        <f>ROUND(E749*F749,2)</f>
        <v>20120.57</v>
      </c>
      <c r="H749" s="425" t="e">
        <f>IF(K749="",$G$10,$G$9)</f>
        <v>#REF!</v>
      </c>
      <c r="I749" s="426" t="e">
        <f>ROUND(F749*H749+F749,2)</f>
        <v>#REF!</v>
      </c>
      <c r="J749" s="626" t="e">
        <f>ROUND(E749*I749,2)</f>
        <v>#REF!</v>
      </c>
      <c r="K749" s="603"/>
      <c r="L749" s="643" t="s">
        <v>18513</v>
      </c>
      <c r="M749" s="632"/>
      <c r="N749" s="22"/>
    </row>
    <row r="750" spans="1:22" s="39" customFormat="1" ht="36" outlineLevel="2" x14ac:dyDescent="0.25">
      <c r="A750" s="317" t="s">
        <v>29458</v>
      </c>
      <c r="B750" s="422" t="str">
        <f>VLOOKUP(C750,'SNP1.24+CHU192+DER12.23+FD1.24'!$A$2:$C$50000,2, FALSE)</f>
        <v>ARMAÇÃO DE PILAR OU VIGA DE ESTRUTURA CONVENCIONAL DE CONCRETO ARMADO UTILIZANDO AÇO CA-50 DE 6,3 MM - MONTAGEM. AF_06/2022</v>
      </c>
      <c r="C750" s="38" t="s">
        <v>3224</v>
      </c>
      <c r="D750" s="623" t="str">
        <f>VLOOKUP(C750,'SNP1.24+CHU192+DER12.23+FD1.24'!$A$2:$D$50000,3, FALSE)</f>
        <v>KG</v>
      </c>
      <c r="E750" s="624">
        <f>'[2]AÇO ESTACA 61'!$C8</f>
        <v>360</v>
      </c>
      <c r="F750" s="625" t="str">
        <f>VLOOKUP(C750,'SNP1.24+CHU192+DER12.23+FD1.24'!$A$2:$D$50000,4, FALSE)</f>
        <v>13,04</v>
      </c>
      <c r="G750" s="424">
        <f>ROUND(E750*F750,2)</f>
        <v>4694.3999999999996</v>
      </c>
      <c r="H750" s="425" t="e">
        <f>IF(K750="",$G$10,$G$9)</f>
        <v>#REF!</v>
      </c>
      <c r="I750" s="426" t="e">
        <f>ROUND(F750*H750+F750,2)</f>
        <v>#REF!</v>
      </c>
      <c r="J750" s="626" t="e">
        <f>ROUND(E750*I750,2)</f>
        <v>#REF!</v>
      </c>
      <c r="K750" s="603"/>
      <c r="L750" s="643" t="s">
        <v>18513</v>
      </c>
      <c r="M750" s="632"/>
      <c r="N750" s="22"/>
    </row>
    <row r="751" spans="1:22" s="39" customFormat="1" ht="36" outlineLevel="2" x14ac:dyDescent="0.25">
      <c r="A751" s="317" t="s">
        <v>29459</v>
      </c>
      <c r="B751" s="422" t="str">
        <f>VLOOKUP(C751,'SNP1.24+CHU192+DER12.23+FD1.24'!$A$2:$C$50000,2, FALSE)</f>
        <v>ARMAÇÃO DE PILAR OU VIGA DE ESTRUTURA CONVENCIONAL DE CONCRETO ARMADO UTILIZANDO AÇO CA-50 DE 8,0 MM - MONTAGEM. AF_06/2022</v>
      </c>
      <c r="C751" s="38" t="s">
        <v>3225</v>
      </c>
      <c r="D751" s="623" t="str">
        <f>VLOOKUP(C751,'SNP1.24+CHU192+DER12.23+FD1.24'!$A$2:$D$50000,3, FALSE)</f>
        <v>KG</v>
      </c>
      <c r="E751" s="624">
        <f>'[2]AÇO ESTACA 61'!$C9</f>
        <v>1141</v>
      </c>
      <c r="F751" s="625" t="str">
        <f>VLOOKUP(C751,'SNP1.24+CHU192+DER12.23+FD1.24'!$A$2:$D$50000,4, FALSE)</f>
        <v>12,11</v>
      </c>
      <c r="G751" s="424">
        <f>ROUND(E751*F751,2)</f>
        <v>13817.51</v>
      </c>
      <c r="H751" s="425" t="e">
        <f>IF(K751="",$G$10,$G$9)</f>
        <v>#REF!</v>
      </c>
      <c r="I751" s="426" t="e">
        <f>ROUND(F751*H751+F751,2)</f>
        <v>#REF!</v>
      </c>
      <c r="J751" s="626" t="e">
        <f>ROUND(E751*I751,2)</f>
        <v>#REF!</v>
      </c>
      <c r="K751" s="603"/>
      <c r="L751" s="643" t="s">
        <v>18513</v>
      </c>
      <c r="M751" s="632"/>
      <c r="N751" s="22"/>
    </row>
    <row r="752" spans="1:22" s="39" customFormat="1" ht="36" outlineLevel="2" x14ac:dyDescent="0.25">
      <c r="A752" s="317" t="s">
        <v>29460</v>
      </c>
      <c r="B752" s="422" t="str">
        <f>VLOOKUP(C752,'SNP1.24+CHU192+DER12.23+FD1.24'!$A$2:$C$50000,2, FALSE)</f>
        <v>ARMAÇÃO DE PILAR OU VIGA DE ESTRUTURA CONVENCIONAL DE CONCRETO ARMADO UTILIZANDO AÇO CA-50 DE 10,0 MM - MONTAGEM. AF_06/2022</v>
      </c>
      <c r="C752" s="38" t="s">
        <v>3226</v>
      </c>
      <c r="D752" s="623" t="str">
        <f>VLOOKUP(C752,'SNP1.24+CHU192+DER12.23+FD1.24'!$A$2:$D$50000,3, FALSE)</f>
        <v>KG</v>
      </c>
      <c r="E752" s="624">
        <f>'[2]AÇO ESTACA 61'!$C10</f>
        <v>2183</v>
      </c>
      <c r="F752" s="625" t="str">
        <f>VLOOKUP(C752,'SNP1.24+CHU192+DER12.23+FD1.24'!$A$2:$D$50000,4, FALSE)</f>
        <v>10,72</v>
      </c>
      <c r="G752" s="424">
        <f t="shared" ref="G752:G761" si="164">ROUND(E752*F752,2)</f>
        <v>23401.759999999998</v>
      </c>
      <c r="H752" s="425" t="e">
        <f t="shared" ref="H752:H761" si="165">IF(K752="",$G$10,$G$9)</f>
        <v>#REF!</v>
      </c>
      <c r="I752" s="426" t="e">
        <f t="shared" ref="I752:I761" si="166">ROUND(F752*H752+F752,2)</f>
        <v>#REF!</v>
      </c>
      <c r="J752" s="626" t="e">
        <f t="shared" ref="J752:J761" si="167">ROUND(E752*I752,2)</f>
        <v>#REF!</v>
      </c>
      <c r="K752" s="603"/>
      <c r="L752" s="643" t="s">
        <v>18513</v>
      </c>
      <c r="M752" s="632"/>
      <c r="N752" s="22"/>
    </row>
    <row r="753" spans="1:22" s="39" customFormat="1" ht="36" outlineLevel="2" x14ac:dyDescent="0.25">
      <c r="A753" s="317" t="s">
        <v>29461</v>
      </c>
      <c r="B753" s="422" t="str">
        <f>VLOOKUP(C753,'SNP1.24+CHU192+DER12.23+FD1.24'!$A$2:$C$50000,2, FALSE)</f>
        <v>ARMAÇÃO DE PILAR OU VIGA DE ESTRUTURA CONVENCIONAL DE CONCRETO ARMADO UTILIZANDO AÇO CA-50 DE 12,5 MM - MONTAGEM. AF_06/2022</v>
      </c>
      <c r="C753" s="38" t="s">
        <v>3227</v>
      </c>
      <c r="D753" s="623" t="str">
        <f>VLOOKUP(C753,'SNP1.24+CHU192+DER12.23+FD1.24'!$A$2:$D$50000,3, FALSE)</f>
        <v>KG</v>
      </c>
      <c r="E753" s="624">
        <f>'[2]AÇO ESTACA 61'!$C11</f>
        <v>6520</v>
      </c>
      <c r="F753" s="625" t="str">
        <f>VLOOKUP(C753,'SNP1.24+CHU192+DER12.23+FD1.24'!$A$2:$D$50000,4, FALSE)</f>
        <v>8,97</v>
      </c>
      <c r="G753" s="424">
        <f t="shared" si="164"/>
        <v>58484.4</v>
      </c>
      <c r="H753" s="425" t="e">
        <f t="shared" si="165"/>
        <v>#REF!</v>
      </c>
      <c r="I753" s="426" t="e">
        <f t="shared" si="166"/>
        <v>#REF!</v>
      </c>
      <c r="J753" s="626" t="e">
        <f t="shared" si="167"/>
        <v>#REF!</v>
      </c>
      <c r="K753" s="603"/>
      <c r="L753" s="643" t="s">
        <v>18513</v>
      </c>
      <c r="M753" s="632"/>
      <c r="N753" s="22"/>
    </row>
    <row r="754" spans="1:22" s="39" customFormat="1" ht="36" outlineLevel="2" x14ac:dyDescent="0.25">
      <c r="A754" s="317" t="s">
        <v>29462</v>
      </c>
      <c r="B754" s="422" t="str">
        <f>VLOOKUP(C754,'SNP1.24+CHU192+DER12.23+FD1.24'!$A$2:$C$50000,2, FALSE)</f>
        <v>ARMAÇÃO DE PILAR OU VIGA DE ESTRUTURA CONVENCIONAL DE CONCRETO ARMADO UTILIZANDO AÇO CA-50 DE 16,0 MM - MONTAGEM. AF_06/2022</v>
      </c>
      <c r="C754" s="38" t="s">
        <v>3228</v>
      </c>
      <c r="D754" s="623" t="str">
        <f>VLOOKUP(C754,'SNP1.24+CHU192+DER12.23+FD1.24'!$A$2:$D$50000,3, FALSE)</f>
        <v>KG</v>
      </c>
      <c r="E754" s="624">
        <f>'[2]AÇO ESTACA 61'!$C12</f>
        <v>0</v>
      </c>
      <c r="F754" s="625" t="str">
        <f>VLOOKUP(C754,'SNP1.24+CHU192+DER12.23+FD1.24'!$A$2:$D$50000,4, FALSE)</f>
        <v>8,64</v>
      </c>
      <c r="G754" s="424">
        <f t="shared" si="164"/>
        <v>0</v>
      </c>
      <c r="H754" s="425" t="e">
        <f t="shared" si="165"/>
        <v>#REF!</v>
      </c>
      <c r="I754" s="426" t="e">
        <f t="shared" si="166"/>
        <v>#REF!</v>
      </c>
      <c r="J754" s="626" t="e">
        <f t="shared" si="167"/>
        <v>#REF!</v>
      </c>
      <c r="K754" s="603"/>
      <c r="L754" s="643" t="s">
        <v>18513</v>
      </c>
      <c r="M754" s="632"/>
      <c r="N754" s="22"/>
    </row>
    <row r="755" spans="1:22" s="39" customFormat="1" ht="19.899999999999999" customHeight="1" outlineLevel="2" x14ac:dyDescent="0.25">
      <c r="A755" s="317" t="s">
        <v>29463</v>
      </c>
      <c r="B755" s="422" t="str">
        <f>VLOOKUP(C755,'SNP1.24+CHU192+DER12.23+FD1.24'!$A$2:$C$50000,2, FALSE)</f>
        <v xml:space="preserve">ACO CA-60, 4,2 MM OU 5,0 MM, DOBRADO E CORTADO                                                                                                                                                                                                                                                                                                                                                                                                                                                            </v>
      </c>
      <c r="C755" s="38">
        <v>43061</v>
      </c>
      <c r="D755" s="623" t="str">
        <f>VLOOKUP(C755,'SNP1.24+CHU192+DER12.23+FD1.24'!$A$2:$D$50000,3, FALSE)</f>
        <v xml:space="preserve">KG    </v>
      </c>
      <c r="E755" s="624">
        <f>'[2]AÇO ESTACA 61'!$C$17</f>
        <v>129</v>
      </c>
      <c r="F755" s="625" t="str">
        <f>VLOOKUP(C755,'SNP1.24+CHU192+DER12.23+FD1.24'!$A$2:$D$50000,4, FALSE)</f>
        <v>7,59</v>
      </c>
      <c r="G755" s="424">
        <f t="shared" si="164"/>
        <v>979.11</v>
      </c>
      <c r="H755" s="425" t="e">
        <f t="shared" si="165"/>
        <v>#REF!</v>
      </c>
      <c r="I755" s="426" t="e">
        <f t="shared" si="166"/>
        <v>#REF!</v>
      </c>
      <c r="J755" s="626" t="e">
        <f t="shared" si="167"/>
        <v>#REF!</v>
      </c>
      <c r="K755" s="603"/>
      <c r="L755" s="643" t="s">
        <v>18513</v>
      </c>
      <c r="M755" s="632"/>
      <c r="N755" s="22"/>
    </row>
    <row r="756" spans="1:22" s="39" customFormat="1" ht="18.600000000000001" customHeight="1" outlineLevel="2" x14ac:dyDescent="0.25">
      <c r="A756" s="317" t="s">
        <v>29464</v>
      </c>
      <c r="B756" s="422" t="str">
        <f>VLOOKUP(C756,'SNP1.24+CHU192+DER12.23+FD1.24'!$A$2:$C$50000,2, FALSE)</f>
        <v xml:space="preserve">ACO CA-25, 6,3 MM OU 8,0 MM, VERGALHAO                                                                                                                                                                                                                                                                                                                                                                                                                                                                    </v>
      </c>
      <c r="C756" s="38">
        <v>43053</v>
      </c>
      <c r="D756" s="623" t="str">
        <f>VLOOKUP(C756,'SNP1.24+CHU192+DER12.23+FD1.24'!$A$2:$D$50000,3, FALSE)</f>
        <v xml:space="preserve">KG    </v>
      </c>
      <c r="E756" s="624">
        <f>'[2]AÇO ESTACA 61'!$C$22</f>
        <v>24</v>
      </c>
      <c r="F756" s="625" t="str">
        <f>VLOOKUP(C756,'SNP1.24+CHU192+DER12.23+FD1.24'!$A$2:$D$50000,4, FALSE)</f>
        <v>7,34</v>
      </c>
      <c r="G756" s="424">
        <f t="shared" si="164"/>
        <v>176.16</v>
      </c>
      <c r="H756" s="425" t="e">
        <f t="shared" si="165"/>
        <v>#REF!</v>
      </c>
      <c r="I756" s="426" t="e">
        <f t="shared" si="166"/>
        <v>#REF!</v>
      </c>
      <c r="J756" s="626" t="e">
        <f t="shared" si="167"/>
        <v>#REF!</v>
      </c>
      <c r="K756" s="603"/>
      <c r="L756" s="643" t="s">
        <v>18513</v>
      </c>
      <c r="M756" s="632"/>
      <c r="N756" s="22"/>
    </row>
    <row r="757" spans="1:22" s="39" customFormat="1" ht="24" outlineLevel="2" x14ac:dyDescent="0.25">
      <c r="A757" s="317" t="s">
        <v>29465</v>
      </c>
      <c r="B757" s="422" t="str">
        <f>VLOOKUP(C757,'SNP1.24+CHU192+DER12.23+FD1.24'!$A$2:$C$50000,2, FALSE)</f>
        <v xml:space="preserve">ACO CA-25, 10,0 MM, OU 12,5 MM, OU 16,0 MM, OU 20,0 MM, OU 25,0 MM, VERGALHAO                                                                                                                                                                                                                                                                                                                                                                                                                             </v>
      </c>
      <c r="C757" s="38">
        <v>43054</v>
      </c>
      <c r="D757" s="623" t="str">
        <f>VLOOKUP(C757,'SNP1.24+CHU192+DER12.23+FD1.24'!$A$2:$D$50000,3, FALSE)</f>
        <v xml:space="preserve">KG    </v>
      </c>
      <c r="E757" s="624">
        <f>'[2]AÇO ESTACA 61'!$C$23</f>
        <v>146</v>
      </c>
      <c r="F757" s="625" t="str">
        <f>VLOOKUP(C757,'SNP1.24+CHU192+DER12.23+FD1.24'!$A$2:$D$50000,4, FALSE)</f>
        <v>8,22</v>
      </c>
      <c r="G757" s="424">
        <f t="shared" si="164"/>
        <v>1200.1199999999999</v>
      </c>
      <c r="H757" s="425" t="e">
        <f t="shared" si="165"/>
        <v>#REF!</v>
      </c>
      <c r="I757" s="426" t="e">
        <f t="shared" si="166"/>
        <v>#REF!</v>
      </c>
      <c r="J757" s="626" t="e">
        <f t="shared" si="167"/>
        <v>#REF!</v>
      </c>
      <c r="K757" s="603"/>
      <c r="L757" s="643" t="s">
        <v>18513</v>
      </c>
      <c r="M757" s="632"/>
      <c r="N757" s="22"/>
    </row>
    <row r="758" spans="1:22" s="39" customFormat="1" ht="48" outlineLevel="2" x14ac:dyDescent="0.25">
      <c r="A758" s="317" t="s">
        <v>54653</v>
      </c>
      <c r="B758" s="422" t="str">
        <f>VLOOKUP(C758,'SNP1.24+CHU192+DER12.23+FD1.24'!$A$2:$C$50000,2, FALSE)</f>
        <v xml:space="preserve">CONCRETO USINADO BOMBEAVEL, CLASSE DE RESISTENCIA C40, BRITA 0 E 1, SLUMP = 100 +/- 20 MM, COM BOMBEAMENTO (DISPONIBILIZACAO DE BOMBA), SEM O LANCAMENTO (NBR 8953)                                                                                                                                                                                                                                                                                                                                       </v>
      </c>
      <c r="C758" s="38">
        <v>34479</v>
      </c>
      <c r="D758" s="623" t="str">
        <f>VLOOKUP(C758,'SNP1.24+CHU192+DER12.23+FD1.24'!$A$2:$D$50000,3, FALSE)</f>
        <v xml:space="preserve">M3    </v>
      </c>
      <c r="E758" s="624">
        <f>[2]DETALHADO!$G$360</f>
        <v>145.80000000000001</v>
      </c>
      <c r="F758" s="625" t="str">
        <f>VLOOKUP(C758,'SNP1.24+CHU192+DER12.23+FD1.24'!$A$2:$D$50000,4, FALSE)</f>
        <v>529,25</v>
      </c>
      <c r="G758" s="424">
        <f t="shared" si="164"/>
        <v>77164.649999999994</v>
      </c>
      <c r="H758" s="425" t="e">
        <f t="shared" si="165"/>
        <v>#REF!</v>
      </c>
      <c r="I758" s="426" t="e">
        <f t="shared" si="166"/>
        <v>#REF!</v>
      </c>
      <c r="J758" s="626" t="e">
        <f t="shared" si="167"/>
        <v>#REF!</v>
      </c>
      <c r="K758" s="603"/>
      <c r="L758" s="643" t="s">
        <v>18501</v>
      </c>
      <c r="M758" s="632"/>
      <c r="N758" s="22"/>
    </row>
    <row r="759" spans="1:22" s="39" customFormat="1" ht="24" outlineLevel="2" x14ac:dyDescent="0.25">
      <c r="A759" s="317" t="s">
        <v>54654</v>
      </c>
      <c r="B759" s="422" t="str">
        <f>VLOOKUP(C759,'SNP1.24+CHU192+DER12.23+FD1.24'!$A$2:$C$50000,2, FALSE)</f>
        <v>LANÇAMENTO COM USO DE BOMBA, ADENSAMENTO E ACABAMENTO DE CONCRETO EM ESTRUTURAS. AF_02/2022</v>
      </c>
      <c r="C759" s="38" t="s">
        <v>12933</v>
      </c>
      <c r="D759" s="623" t="str">
        <f>VLOOKUP(C759,'SNP1.24+CHU192+DER12.23+FD1.24'!$A$2:$D$50000,3, FALSE)</f>
        <v>M3</v>
      </c>
      <c r="E759" s="624">
        <f>E758</f>
        <v>145.80000000000001</v>
      </c>
      <c r="F759" s="625" t="str">
        <f>VLOOKUP(C759,'SNP1.24+CHU192+DER12.23+FD1.24'!$A$2:$D$50000,4, FALSE)</f>
        <v>47,37</v>
      </c>
      <c r="G759" s="424">
        <f t="shared" si="164"/>
        <v>6906.55</v>
      </c>
      <c r="H759" s="425" t="e">
        <f t="shared" si="165"/>
        <v>#REF!</v>
      </c>
      <c r="I759" s="426" t="e">
        <f t="shared" si="166"/>
        <v>#REF!</v>
      </c>
      <c r="J759" s="626" t="e">
        <f t="shared" si="167"/>
        <v>#REF!</v>
      </c>
      <c r="K759" s="603"/>
      <c r="L759" s="643" t="s">
        <v>18514</v>
      </c>
      <c r="M759" s="632"/>
      <c r="N759" s="22"/>
    </row>
    <row r="760" spans="1:22" s="39" customFormat="1" outlineLevel="2" x14ac:dyDescent="0.25">
      <c r="A760" s="317" t="s">
        <v>54655</v>
      </c>
      <c r="B760" s="422" t="str">
        <f>VLOOKUP(C760,'SNP1.24+CHU192+DER12.23+FD1.24'!$A$2:$C$50000,2, FALSE)</f>
        <v xml:space="preserve">AP.ANC.P/CABOS PROTEN.ATIV. 6FIOS-12,7MM                                       </v>
      </c>
      <c r="C760" s="38" t="s">
        <v>45655</v>
      </c>
      <c r="D760" s="623" t="str">
        <f>VLOOKUP(C760,'SNP1.24+CHU192+DER12.23+FD1.24'!$A$2:$D$50000,3, FALSE)</f>
        <v>un</v>
      </c>
      <c r="E760" s="624">
        <f>[2]DETALHADO!$G$366</f>
        <v>98</v>
      </c>
      <c r="F760" s="625">
        <f>VLOOKUP(C760,'SNP1.24+CHU192+DER12.23+FD1.24'!$A$2:$D$50000,4, FALSE)/1.35</f>
        <v>863.79259259259243</v>
      </c>
      <c r="G760" s="424">
        <f t="shared" si="164"/>
        <v>84651.67</v>
      </c>
      <c r="H760" s="425" t="e">
        <f t="shared" si="165"/>
        <v>#REF!</v>
      </c>
      <c r="I760" s="426" t="e">
        <f t="shared" si="166"/>
        <v>#REF!</v>
      </c>
      <c r="J760" s="626" t="e">
        <f t="shared" si="167"/>
        <v>#REF!</v>
      </c>
      <c r="K760" s="603"/>
      <c r="L760" s="643" t="s">
        <v>18501</v>
      </c>
      <c r="M760" s="632"/>
      <c r="N760" s="22"/>
    </row>
    <row r="761" spans="1:22" s="39" customFormat="1" outlineLevel="2" x14ac:dyDescent="0.25">
      <c r="A761" s="317" t="s">
        <v>54656</v>
      </c>
      <c r="B761" s="422" t="str">
        <f>VLOOKUP(C761,'SNP1.24+CHU192+DER12.23+FD1.24'!$A$2:$C$50000,2, FALSE)</f>
        <v xml:space="preserve">ACO PARA CONCRETO PROTENDIDO                                                   </v>
      </c>
      <c r="C761" s="38" t="s">
        <v>45647</v>
      </c>
      <c r="D761" s="623" t="str">
        <f>VLOOKUP(C761,'SNP1.24+CHU192+DER12.23+FD1.24'!$A$2:$D$50000,3, FALSE)</f>
        <v>kg</v>
      </c>
      <c r="E761" s="624">
        <f>[2]DETALHADO!$G$365</f>
        <v>3979</v>
      </c>
      <c r="F761" s="625">
        <f>VLOOKUP(C761,'SNP1.24+CHU192+DER12.23+FD1.24'!$A$2:$D$50000,4, FALSE)/1.35</f>
        <v>27.748148148148147</v>
      </c>
      <c r="G761" s="424">
        <f t="shared" si="164"/>
        <v>110409.88</v>
      </c>
      <c r="H761" s="425" t="e">
        <f t="shared" si="165"/>
        <v>#REF!</v>
      </c>
      <c r="I761" s="426" t="e">
        <f t="shared" si="166"/>
        <v>#REF!</v>
      </c>
      <c r="J761" s="626" t="e">
        <f t="shared" si="167"/>
        <v>#REF!</v>
      </c>
      <c r="K761" s="603"/>
      <c r="L761" s="643" t="s">
        <v>18501</v>
      </c>
      <c r="M761" s="632"/>
      <c r="N761" s="22"/>
    </row>
    <row r="762" spans="1:22" s="40" customFormat="1" ht="12.75" outlineLevel="1" thickBot="1" x14ac:dyDescent="0.25">
      <c r="A762" s="318"/>
      <c r="B762" s="10" t="s">
        <v>9</v>
      </c>
      <c r="C762" s="11"/>
      <c r="D762" s="12"/>
      <c r="E762" s="13"/>
      <c r="F762" s="13"/>
      <c r="G762" s="147">
        <f>SUM(G722:G726)</f>
        <v>39793.880000000005</v>
      </c>
      <c r="H762" s="148"/>
      <c r="I762" s="149"/>
      <c r="J762" s="150" t="e">
        <f>SUM(J722:J726)</f>
        <v>#REF!</v>
      </c>
      <c r="K762" s="185"/>
      <c r="L762" s="209"/>
      <c r="M762" s="204"/>
      <c r="N762" s="16"/>
      <c r="O762" s="39"/>
      <c r="P762" s="39"/>
      <c r="Q762" s="39"/>
      <c r="R762" s="39"/>
      <c r="S762" s="39"/>
      <c r="T762" s="39"/>
      <c r="U762" s="39"/>
      <c r="V762" s="39"/>
    </row>
    <row r="763" spans="1:22" s="34" customFormat="1" outlineLevel="1" x14ac:dyDescent="0.25">
      <c r="A763" s="319" t="s">
        <v>29466</v>
      </c>
      <c r="B763" s="627" t="s">
        <v>54299</v>
      </c>
      <c r="C763" s="628"/>
      <c r="D763" s="629"/>
      <c r="E763" s="146"/>
      <c r="F763" s="146"/>
      <c r="G763" s="5"/>
      <c r="H763" s="5"/>
      <c r="I763" s="5"/>
      <c r="J763" s="17"/>
      <c r="K763" s="145"/>
      <c r="L763" s="210"/>
      <c r="M763" s="111"/>
      <c r="N763" s="6"/>
      <c r="O763" s="39"/>
      <c r="P763" s="39"/>
      <c r="Q763" s="39"/>
      <c r="R763" s="39"/>
      <c r="S763" s="39"/>
      <c r="T763" s="39"/>
      <c r="U763" s="39"/>
      <c r="V763" s="39"/>
    </row>
    <row r="764" spans="1:22" s="39" customFormat="1" ht="36" outlineLevel="2" x14ac:dyDescent="0.25">
      <c r="A764" s="317" t="s">
        <v>29467</v>
      </c>
      <c r="B764" s="422" t="str">
        <f>VLOOKUP(C764,'SNP1.24+CHU192+DER12.23+FD1.24'!$A$2:$C$50000,2, FALSE)</f>
        <v>FABRICAÇÃO, MONTAGEM E DESMONTAGEM DE FÔRMA PARA SAPATA, EM MADEIRA SERRADA, E=25 MM, 4 UTILIZAÇÕES. AF_01/2024</v>
      </c>
      <c r="C764" s="38" t="s">
        <v>3197</v>
      </c>
      <c r="D764" s="623" t="str">
        <f>VLOOKUP(C764,'SNP1.24+CHU192+DER12.23+FD1.24'!$A$2:$D$50000,3, FALSE)</f>
        <v>M2</v>
      </c>
      <c r="E764" s="624">
        <f>[2]DETALHADO!$G$375</f>
        <v>159.12577842369785</v>
      </c>
      <c r="F764" s="625" t="str">
        <f>VLOOKUP(C764,'SNP1.24+CHU192+DER12.23+FD1.24'!$A$2:$D$50000,4, FALSE)</f>
        <v>134,81</v>
      </c>
      <c r="G764" s="424">
        <f>ROUND(E764*F764,2)</f>
        <v>21451.75</v>
      </c>
      <c r="H764" s="425" t="e">
        <f t="shared" ref="H764:H774" si="168">IF(K764="",$G$10,$G$9)</f>
        <v>#REF!</v>
      </c>
      <c r="I764" s="426" t="e">
        <f t="shared" ref="I764:I774" si="169">ROUND(F764*H764+F764,2)</f>
        <v>#REF!</v>
      </c>
      <c r="J764" s="626" t="e">
        <f>ROUND(E764*I764,2)</f>
        <v>#REF!</v>
      </c>
      <c r="K764" s="603"/>
      <c r="L764" s="643" t="s">
        <v>18501</v>
      </c>
      <c r="M764" s="632"/>
      <c r="N764" s="22"/>
    </row>
    <row r="765" spans="1:22" s="39" customFormat="1" ht="36" outlineLevel="2" x14ac:dyDescent="0.25">
      <c r="A765" s="317" t="s">
        <v>29468</v>
      </c>
      <c r="B765" s="422" t="str">
        <f>VLOOKUP(C765,'SNP1.24+CHU192+DER12.23+FD1.24'!$A$2:$C$50000,2, FALSE)</f>
        <v>FABRICAÇÃO, MONTAGEM E DESMONTAGEM DE FÔRMA PARA SAPATA, EM CHAPA DE MADEIRA COMPENSADA RESINADA, E=17 MM, 2 UTILIZAÇÕES. AF_01/2024</v>
      </c>
      <c r="C765" s="38" t="s">
        <v>3200</v>
      </c>
      <c r="D765" s="623" t="str">
        <f>VLOOKUP(C765,'SNP1.24+CHU192+DER12.23+FD1.24'!$A$2:$D$50000,3, FALSE)</f>
        <v>M2</v>
      </c>
      <c r="E765" s="624">
        <f>[2]DETALHADO!$G$374</f>
        <v>161.05549442140349</v>
      </c>
      <c r="F765" s="625" t="str">
        <f>VLOOKUP(C765,'SNP1.24+CHU192+DER12.23+FD1.24'!$A$2:$D$50000,4, FALSE)</f>
        <v>241,23</v>
      </c>
      <c r="G765" s="424">
        <f>ROUND(E765*F765,2)</f>
        <v>38851.42</v>
      </c>
      <c r="H765" s="425" t="e">
        <f t="shared" si="168"/>
        <v>#REF!</v>
      </c>
      <c r="I765" s="426" t="e">
        <f t="shared" si="169"/>
        <v>#REF!</v>
      </c>
      <c r="J765" s="626" t="e">
        <f>ROUND(E765*I765,2)</f>
        <v>#REF!</v>
      </c>
      <c r="K765" s="603"/>
      <c r="L765" s="643" t="s">
        <v>18501</v>
      </c>
      <c r="M765" s="632"/>
      <c r="N765" s="22"/>
    </row>
    <row r="766" spans="1:22" s="39" customFormat="1" ht="36" outlineLevel="2" x14ac:dyDescent="0.25">
      <c r="A766" s="317" t="s">
        <v>29469</v>
      </c>
      <c r="B766" s="422" t="str">
        <f>VLOOKUP(C766,'SNP1.24+CHU192+DER12.23+FD1.24'!$A$2:$C$50000,2, FALSE)</f>
        <v>ARMAÇÃO DE PILAR OU VIGA DE ESTRUTURA CONVENCIONAL DE CONCRETO ARMADO UTILIZANDO AÇO CA-50 DE 6,3 MM - MONTAGEM. AF_06/2022</v>
      </c>
      <c r="C766" s="38" t="s">
        <v>3224</v>
      </c>
      <c r="D766" s="623" t="str">
        <f>VLOOKUP(C766,'SNP1.24+CHU192+DER12.23+FD1.24'!$A$2:$D$50000,3, FALSE)</f>
        <v>KG</v>
      </c>
      <c r="E766" s="624">
        <f>'[2]AÇO ESTACA 61'!$D8</f>
        <v>629</v>
      </c>
      <c r="F766" s="625" t="str">
        <f>VLOOKUP(C766,'SNP1.24+CHU192+DER12.23+FD1.24'!$A$2:$D$50000,4, FALSE)</f>
        <v>13,04</v>
      </c>
      <c r="G766" s="424">
        <f>ROUND(E766*F766,2)</f>
        <v>8202.16</v>
      </c>
      <c r="H766" s="425" t="e">
        <f t="shared" si="168"/>
        <v>#REF!</v>
      </c>
      <c r="I766" s="426" t="e">
        <f t="shared" si="169"/>
        <v>#REF!</v>
      </c>
      <c r="J766" s="626" t="e">
        <f>ROUND(E766*I766,2)</f>
        <v>#REF!</v>
      </c>
      <c r="K766" s="603"/>
      <c r="L766" s="643" t="s">
        <v>18513</v>
      </c>
      <c r="M766" s="632"/>
      <c r="N766" s="22"/>
    </row>
    <row r="767" spans="1:22" s="39" customFormat="1" ht="36" outlineLevel="2" x14ac:dyDescent="0.25">
      <c r="A767" s="317" t="s">
        <v>29470</v>
      </c>
      <c r="B767" s="422" t="str">
        <f>VLOOKUP(C767,'SNP1.24+CHU192+DER12.23+FD1.24'!$A$2:$C$50000,2, FALSE)</f>
        <v>ARMAÇÃO DE PILAR OU VIGA DE ESTRUTURA CONVENCIONAL DE CONCRETO ARMADO UTILIZANDO AÇO CA-50 DE 8,0 MM - MONTAGEM. AF_06/2022</v>
      </c>
      <c r="C767" s="38" t="s">
        <v>3225</v>
      </c>
      <c r="D767" s="623" t="str">
        <f>VLOOKUP(C767,'SNP1.24+CHU192+DER12.23+FD1.24'!$A$2:$D$50000,3, FALSE)</f>
        <v>KG</v>
      </c>
      <c r="E767" s="624">
        <f>'[2]AÇO ESTACA 61'!$D9</f>
        <v>1075</v>
      </c>
      <c r="F767" s="625" t="str">
        <f>VLOOKUP(C767,'SNP1.24+CHU192+DER12.23+FD1.24'!$A$2:$D$50000,4, FALSE)</f>
        <v>12,11</v>
      </c>
      <c r="G767" s="424">
        <f>ROUND(E767*F767,2)</f>
        <v>13018.25</v>
      </c>
      <c r="H767" s="425" t="e">
        <f t="shared" si="168"/>
        <v>#REF!</v>
      </c>
      <c r="I767" s="426" t="e">
        <f t="shared" si="169"/>
        <v>#REF!</v>
      </c>
      <c r="J767" s="626" t="e">
        <f>ROUND(E767*I767,2)</f>
        <v>#REF!</v>
      </c>
      <c r="K767" s="603"/>
      <c r="L767" s="643" t="s">
        <v>18513</v>
      </c>
      <c r="M767" s="632"/>
      <c r="N767" s="22"/>
    </row>
    <row r="768" spans="1:22" s="39" customFormat="1" ht="36" outlineLevel="2" x14ac:dyDescent="0.25">
      <c r="A768" s="317" t="s">
        <v>29471</v>
      </c>
      <c r="B768" s="422" t="str">
        <f>VLOOKUP(C768,'SNP1.24+CHU192+DER12.23+FD1.24'!$A$2:$C$50000,2, FALSE)</f>
        <v>ARMAÇÃO DE PILAR OU VIGA DE ESTRUTURA CONVENCIONAL DE CONCRETO ARMADO UTILIZANDO AÇO CA-50 DE 10,0 MM - MONTAGEM. AF_06/2022</v>
      </c>
      <c r="C768" s="38" t="s">
        <v>3226</v>
      </c>
      <c r="D768" s="623" t="str">
        <f>VLOOKUP(C768,'SNP1.24+CHU192+DER12.23+FD1.24'!$A$2:$D$50000,3, FALSE)</f>
        <v>KG</v>
      </c>
      <c r="E768" s="624">
        <f>'[2]AÇO ESTACA 61'!$D10</f>
        <v>1370</v>
      </c>
      <c r="F768" s="625" t="str">
        <f>VLOOKUP(C768,'SNP1.24+CHU192+DER12.23+FD1.24'!$A$2:$D$50000,4, FALSE)</f>
        <v>10,72</v>
      </c>
      <c r="G768" s="424">
        <f t="shared" ref="G768:G774" si="170">ROUND(E768*F768,2)</f>
        <v>14686.4</v>
      </c>
      <c r="H768" s="425" t="e">
        <f t="shared" si="168"/>
        <v>#REF!</v>
      </c>
      <c r="I768" s="426" t="e">
        <f t="shared" si="169"/>
        <v>#REF!</v>
      </c>
      <c r="J768" s="626" t="e">
        <f t="shared" ref="J768:J774" si="171">ROUND(E768*I768,2)</f>
        <v>#REF!</v>
      </c>
      <c r="K768" s="603"/>
      <c r="L768" s="643" t="s">
        <v>18513</v>
      </c>
      <c r="M768" s="632"/>
      <c r="N768" s="22"/>
    </row>
    <row r="769" spans="1:22" s="39" customFormat="1" ht="36" outlineLevel="2" x14ac:dyDescent="0.25">
      <c r="A769" s="317" t="s">
        <v>29472</v>
      </c>
      <c r="B769" s="422" t="str">
        <f>VLOOKUP(C769,'SNP1.24+CHU192+DER12.23+FD1.24'!$A$2:$C$50000,2, FALSE)</f>
        <v>ARMAÇÃO DE PILAR OU VIGA DE ESTRUTURA CONVENCIONAL DE CONCRETO ARMADO UTILIZANDO AÇO CA-50 DE 12,5 MM - MONTAGEM. AF_06/2022</v>
      </c>
      <c r="C769" s="38" t="s">
        <v>3227</v>
      </c>
      <c r="D769" s="623" t="str">
        <f>VLOOKUP(C769,'SNP1.24+CHU192+DER12.23+FD1.24'!$A$2:$D$50000,3, FALSE)</f>
        <v>KG</v>
      </c>
      <c r="E769" s="624">
        <f>'[2]AÇO ESTACA 61'!$D11</f>
        <v>5698</v>
      </c>
      <c r="F769" s="625" t="str">
        <f>VLOOKUP(C769,'SNP1.24+CHU192+DER12.23+FD1.24'!$A$2:$D$50000,4, FALSE)</f>
        <v>8,97</v>
      </c>
      <c r="G769" s="424">
        <f t="shared" si="170"/>
        <v>51111.06</v>
      </c>
      <c r="H769" s="425" t="e">
        <f t="shared" si="168"/>
        <v>#REF!</v>
      </c>
      <c r="I769" s="426" t="e">
        <f t="shared" si="169"/>
        <v>#REF!</v>
      </c>
      <c r="J769" s="626" t="e">
        <f t="shared" si="171"/>
        <v>#REF!</v>
      </c>
      <c r="K769" s="603"/>
      <c r="L769" s="643" t="s">
        <v>18513</v>
      </c>
      <c r="M769" s="632"/>
      <c r="N769" s="22"/>
    </row>
    <row r="770" spans="1:22" s="39" customFormat="1" ht="36" outlineLevel="2" x14ac:dyDescent="0.25">
      <c r="A770" s="317" t="s">
        <v>29473</v>
      </c>
      <c r="B770" s="422" t="str">
        <f>VLOOKUP(C770,'SNP1.24+CHU192+DER12.23+FD1.24'!$A$2:$C$50000,2, FALSE)</f>
        <v>ARMAÇÃO DE PILAR OU VIGA DE ESTRUTURA CONVENCIONAL DE CONCRETO ARMADO UTILIZANDO AÇO CA-50 DE 16,0 MM - MONTAGEM. AF_06/2022</v>
      </c>
      <c r="C770" s="38" t="s">
        <v>3228</v>
      </c>
      <c r="D770" s="623" t="str">
        <f>VLOOKUP(C770,'SNP1.24+CHU192+DER12.23+FD1.24'!$A$2:$D$50000,3, FALSE)</f>
        <v>KG</v>
      </c>
      <c r="E770" s="624">
        <v>0</v>
      </c>
      <c r="F770" s="625" t="str">
        <f>VLOOKUP(C770,'SNP1.24+CHU192+DER12.23+FD1.24'!$A$2:$D$50000,4, FALSE)</f>
        <v>8,64</v>
      </c>
      <c r="G770" s="424">
        <f t="shared" si="170"/>
        <v>0</v>
      </c>
      <c r="H770" s="425" t="e">
        <f t="shared" si="168"/>
        <v>#REF!</v>
      </c>
      <c r="I770" s="426" t="e">
        <f t="shared" si="169"/>
        <v>#REF!</v>
      </c>
      <c r="J770" s="626" t="e">
        <f t="shared" si="171"/>
        <v>#REF!</v>
      </c>
      <c r="K770" s="603"/>
      <c r="L770" s="643" t="s">
        <v>18513</v>
      </c>
      <c r="M770" s="632"/>
      <c r="N770" s="22"/>
    </row>
    <row r="771" spans="1:22" s="39" customFormat="1" ht="36" outlineLevel="2" x14ac:dyDescent="0.25">
      <c r="A771" s="317" t="s">
        <v>29474</v>
      </c>
      <c r="B771" s="422" t="str">
        <f>VLOOKUP(C771,'SNP1.24+CHU192+DER12.23+FD1.24'!$A$2:$C$50000,2, FALSE)</f>
        <v>ARMAÇÃO DE PILAR OU VIGA DE ESTRUTURA CONVENCIONAL DE CONCRETO ARMADO UTILIZANDO AÇO CA-50 DE 20,0 MM - MONTAGEM. AF_06/2022</v>
      </c>
      <c r="C771" s="38" t="s">
        <v>3229</v>
      </c>
      <c r="D771" s="623" t="str">
        <f>VLOOKUP(C771,'SNP1.24+CHU192+DER12.23+FD1.24'!$A$2:$D$50000,3, FALSE)</f>
        <v>KG</v>
      </c>
      <c r="E771" s="624">
        <f>'[2]AÇO ESTACA 61'!$D$12</f>
        <v>5426</v>
      </c>
      <c r="F771" s="625" t="str">
        <f>VLOOKUP(C771,'SNP1.24+CHU192+DER12.23+FD1.24'!$A$2:$D$50000,4, FALSE)</f>
        <v>9,79</v>
      </c>
      <c r="G771" s="424">
        <f t="shared" si="170"/>
        <v>53120.54</v>
      </c>
      <c r="H771" s="425" t="e">
        <f t="shared" si="168"/>
        <v>#REF!</v>
      </c>
      <c r="I771" s="426" t="e">
        <f t="shared" si="169"/>
        <v>#REF!</v>
      </c>
      <c r="J771" s="626" t="e">
        <f t="shared" si="171"/>
        <v>#REF!</v>
      </c>
      <c r="K771" s="603"/>
      <c r="L771" s="643" t="s">
        <v>18513</v>
      </c>
      <c r="M771" s="632"/>
      <c r="N771" s="22"/>
    </row>
    <row r="772" spans="1:22" s="39" customFormat="1" ht="36" outlineLevel="2" x14ac:dyDescent="0.25">
      <c r="A772" s="317" t="s">
        <v>29475</v>
      </c>
      <c r="B772" s="422" t="str">
        <f>VLOOKUP(C772,'SNP1.24+CHU192+DER12.23+FD1.24'!$A$2:$C$50000,2, FALSE)</f>
        <v>ARMAÇÃO DE PILAR OU VIGA DE ESTRUTURA CONVENCIONAL DE CONCRETO ARMADO UTILIZANDO AÇO CA-50 DE 25,0 MM - MONTAGEM. AF_06/2022</v>
      </c>
      <c r="C772" s="38" t="s">
        <v>3230</v>
      </c>
      <c r="D772" s="623" t="str">
        <f>VLOOKUP(C772,'SNP1.24+CHU192+DER12.23+FD1.24'!$A$2:$D$50000,3, FALSE)</f>
        <v>KG</v>
      </c>
      <c r="E772" s="624">
        <v>0</v>
      </c>
      <c r="F772" s="625" t="str">
        <f>VLOOKUP(C772,'SNP1.24+CHU192+DER12.23+FD1.24'!$A$2:$D$50000,4, FALSE)</f>
        <v>9,67</v>
      </c>
      <c r="G772" s="424">
        <f t="shared" si="170"/>
        <v>0</v>
      </c>
      <c r="H772" s="425" t="e">
        <f t="shared" si="168"/>
        <v>#REF!</v>
      </c>
      <c r="I772" s="426" t="e">
        <f t="shared" si="169"/>
        <v>#REF!</v>
      </c>
      <c r="J772" s="626" t="e">
        <f t="shared" si="171"/>
        <v>#REF!</v>
      </c>
      <c r="K772" s="603"/>
      <c r="L772" s="643" t="s">
        <v>18513</v>
      </c>
      <c r="M772" s="632"/>
      <c r="N772" s="22"/>
    </row>
    <row r="773" spans="1:22" s="39" customFormat="1" ht="49.15" customHeight="1" outlineLevel="2" x14ac:dyDescent="0.25">
      <c r="A773" s="317" t="s">
        <v>29476</v>
      </c>
      <c r="B773" s="422" t="str">
        <f>VLOOKUP(C773,'SNP1.24+CHU192+DER12.23+FD1.24'!$A$2:$C$50000,2, FALSE)</f>
        <v xml:space="preserve">CONCRETO USINADO BOMBEAVEL, CLASSE DE RESISTENCIA C40, BRITA 0 E 1, SLUMP = 100 +/- 20 MM, COM BOMBEAMENTO (DISPONIBILIZACAO DE BOMBA), SEM O LANCAMENTO (NBR 8953)                                                                                                                                                                                                                                                                                                                                       </v>
      </c>
      <c r="C773" s="38">
        <v>34479</v>
      </c>
      <c r="D773" s="623" t="str">
        <f>VLOOKUP(C773,'SNP1.24+CHU192+DER12.23+FD1.24'!$A$2:$D$50000,3, FALSE)</f>
        <v xml:space="preserve">M3    </v>
      </c>
      <c r="E773" s="624">
        <f>[2]DETALHADO!$G$373</f>
        <v>145.99799999999999</v>
      </c>
      <c r="F773" s="625" t="str">
        <f>VLOOKUP(C773,'SNP1.24+CHU192+DER12.23+FD1.24'!$A$2:$D$50000,4, FALSE)</f>
        <v>529,25</v>
      </c>
      <c r="G773" s="424">
        <f t="shared" si="170"/>
        <v>77269.440000000002</v>
      </c>
      <c r="H773" s="425" t="e">
        <f t="shared" si="168"/>
        <v>#REF!</v>
      </c>
      <c r="I773" s="426" t="e">
        <f t="shared" si="169"/>
        <v>#REF!</v>
      </c>
      <c r="J773" s="626" t="e">
        <f t="shared" si="171"/>
        <v>#REF!</v>
      </c>
      <c r="K773" s="603"/>
      <c r="L773" s="643" t="s">
        <v>18501</v>
      </c>
      <c r="M773" s="632"/>
      <c r="N773" s="22"/>
    </row>
    <row r="774" spans="1:22" s="39" customFormat="1" ht="54" customHeight="1" outlineLevel="2" x14ac:dyDescent="0.25">
      <c r="A774" s="317" t="s">
        <v>54657</v>
      </c>
      <c r="B774" s="422" t="str">
        <f>VLOOKUP(C774,'SNP1.24+CHU192+DER12.23+FD1.24'!$A$2:$C$50000,2, FALSE)</f>
        <v>LANÇAMENTO COM USO DE BOMBA, ADENSAMENTO E ACABAMENTO DE CONCRETO EM ESTRUTURAS. AF_02/2022</v>
      </c>
      <c r="C774" s="38" t="s">
        <v>12933</v>
      </c>
      <c r="D774" s="623" t="str">
        <f>VLOOKUP(C774,'SNP1.24+CHU192+DER12.23+FD1.24'!$A$2:$D$50000,3, FALSE)</f>
        <v>M3</v>
      </c>
      <c r="E774" s="624">
        <f>E773</f>
        <v>145.99799999999999</v>
      </c>
      <c r="F774" s="625" t="str">
        <f>VLOOKUP(C774,'SNP1.24+CHU192+DER12.23+FD1.24'!$A$2:$D$50000,4, FALSE)</f>
        <v>47,37</v>
      </c>
      <c r="G774" s="424">
        <f t="shared" si="170"/>
        <v>6915.93</v>
      </c>
      <c r="H774" s="425" t="e">
        <f t="shared" si="168"/>
        <v>#REF!</v>
      </c>
      <c r="I774" s="426" t="e">
        <f t="shared" si="169"/>
        <v>#REF!</v>
      </c>
      <c r="J774" s="626" t="e">
        <f t="shared" si="171"/>
        <v>#REF!</v>
      </c>
      <c r="K774" s="603"/>
      <c r="L774" s="643" t="s">
        <v>18501</v>
      </c>
      <c r="M774" s="632"/>
      <c r="N774" s="22"/>
    </row>
    <row r="775" spans="1:22" s="40" customFormat="1" ht="12.75" outlineLevel="1" thickBot="1" x14ac:dyDescent="0.25">
      <c r="A775" s="318"/>
      <c r="B775" s="10" t="s">
        <v>9</v>
      </c>
      <c r="C775" s="11"/>
      <c r="D775" s="12"/>
      <c r="E775" s="13"/>
      <c r="F775" s="13"/>
      <c r="G775" s="147">
        <f>SUM(G760:G761)</f>
        <v>195061.55</v>
      </c>
      <c r="H775" s="148"/>
      <c r="I775" s="149"/>
      <c r="J775" s="150" t="e">
        <f>SUM(J760:J761)</f>
        <v>#REF!</v>
      </c>
      <c r="K775" s="185"/>
      <c r="L775" s="209"/>
      <c r="M775" s="204"/>
      <c r="N775" s="16"/>
      <c r="O775" s="39"/>
      <c r="P775" s="39"/>
      <c r="Q775" s="39"/>
      <c r="R775" s="39"/>
      <c r="S775" s="39"/>
      <c r="T775" s="39"/>
      <c r="U775" s="39"/>
      <c r="V775" s="39"/>
    </row>
    <row r="776" spans="1:22" s="34" customFormat="1" ht="14.45" customHeight="1" outlineLevel="1" x14ac:dyDescent="0.25">
      <c r="A776" s="319" t="s">
        <v>54658</v>
      </c>
      <c r="B776" s="627" t="s">
        <v>54298</v>
      </c>
      <c r="C776" s="628"/>
      <c r="D776" s="629"/>
      <c r="E776" s="146"/>
      <c r="F776" s="146"/>
      <c r="G776" s="5"/>
      <c r="H776" s="5"/>
      <c r="I776" s="5"/>
      <c r="J776" s="17"/>
      <c r="K776" s="145"/>
      <c r="L776" s="210"/>
      <c r="M776" s="111"/>
      <c r="N776" s="6"/>
      <c r="O776" s="39"/>
      <c r="P776" s="39"/>
      <c r="Q776" s="39"/>
      <c r="R776" s="39"/>
      <c r="S776" s="39"/>
      <c r="T776" s="39"/>
      <c r="U776" s="39"/>
      <c r="V776" s="39"/>
    </row>
    <row r="777" spans="1:22" s="39" customFormat="1" ht="40.9" customHeight="1" outlineLevel="2" x14ac:dyDescent="0.25">
      <c r="A777" s="317" t="s">
        <v>54659</v>
      </c>
      <c r="B777" s="422" t="str">
        <f>VLOOKUP(C777,'SNP1.24+CHU192+DER12.23+FD1.24'!$A$2:$C$50000,2, FALSE)</f>
        <v>FABRICAÇÃO DE FÔRMA PARA LAJES, EM CHAPA DE MADEIRA COMPENSADA PLASTIFICADA, E = 18 MM. AF_09/2020</v>
      </c>
      <c r="C777" s="38" t="s">
        <v>3098</v>
      </c>
      <c r="D777" s="623" t="str">
        <f>VLOOKUP(C777,'SNP1.24+CHU192+DER12.23+FD1.24'!$A$2:$D$50000,3, FALSE)</f>
        <v>M2</v>
      </c>
      <c r="E777" s="624">
        <f>[2]DETALHADO!$G$413</f>
        <v>100.9648928954486</v>
      </c>
      <c r="F777" s="625" t="str">
        <f>VLOOKUP(C777,'SNP1.24+CHU192+DER12.23+FD1.24'!$A$2:$D$50000,4, FALSE)</f>
        <v>72,95</v>
      </c>
      <c r="G777" s="424">
        <f>ROUND(E777*F777,2)</f>
        <v>7365.39</v>
      </c>
      <c r="H777" s="425" t="e">
        <f t="shared" ref="H777:H784" si="172">IF(K777="",$G$10,$G$9)</f>
        <v>#REF!</v>
      </c>
      <c r="I777" s="426" t="e">
        <f t="shared" ref="I777:I784" si="173">ROUND(F777*H777+F777,2)</f>
        <v>#REF!</v>
      </c>
      <c r="J777" s="626" t="e">
        <f>ROUND(E777*I777,2)</f>
        <v>#REF!</v>
      </c>
      <c r="K777" s="603"/>
      <c r="L777" s="643" t="s">
        <v>18501</v>
      </c>
      <c r="M777" s="632"/>
      <c r="N777" s="22"/>
    </row>
    <row r="778" spans="1:22" s="39" customFormat="1" ht="51" customHeight="1" outlineLevel="2" x14ac:dyDescent="0.25">
      <c r="A778" s="317" t="s">
        <v>54660</v>
      </c>
      <c r="B778" s="422" t="str">
        <f>VLOOKUP(C778,'SNP1.24+CHU192+DER12.23+FD1.24'!$A$2:$C$50000,2, FALSE)</f>
        <v xml:space="preserve">TELA DE ACO SOLDADA NERVURADA, CA-60, Q-138, (2,20 KG/M2), DIAMETRO DO FIO = 4,2 MM, LARGURA = 2,45 M, ESPACAMENTO DA MALHA = 10  X 10 CM                                                                                                                                                                                                                                                                                                                                                                 </v>
      </c>
      <c r="C778" s="38">
        <v>7155</v>
      </c>
      <c r="D778" s="623" t="str">
        <f>VLOOKUP(C778,'SNP1.24+CHU192+DER12.23+FD1.24'!$A$2:$D$50000,3, FALSE)</f>
        <v xml:space="preserve">M2    </v>
      </c>
      <c r="E778" s="624">
        <f>[2]DETALHADO!$G$415</f>
        <v>195</v>
      </c>
      <c r="F778" s="625" t="str">
        <f>VLOOKUP(C778,'SNP1.24+CHU192+DER12.23+FD1.24'!$A$2:$D$50000,4, FALSE)</f>
        <v>16,21</v>
      </c>
      <c r="G778" s="424">
        <f t="shared" ref="G778:G784" si="174">ROUND(E778*F778,2)</f>
        <v>3160.95</v>
      </c>
      <c r="H778" s="425" t="e">
        <f t="shared" si="172"/>
        <v>#REF!</v>
      </c>
      <c r="I778" s="426" t="e">
        <f t="shared" si="173"/>
        <v>#REF!</v>
      </c>
      <c r="J778" s="626" t="e">
        <f t="shared" ref="J778:J784" si="175">ROUND(E778*I778,2)</f>
        <v>#REF!</v>
      </c>
      <c r="K778" s="603"/>
      <c r="L778" s="643" t="s">
        <v>18513</v>
      </c>
      <c r="M778" s="632"/>
      <c r="N778" s="22"/>
    </row>
    <row r="779" spans="1:22" s="39" customFormat="1" ht="49.15" customHeight="1" outlineLevel="2" x14ac:dyDescent="0.25">
      <c r="A779" s="317" t="s">
        <v>54661</v>
      </c>
      <c r="B779" s="422" t="str">
        <f>VLOOKUP(C779,'SNP1.24+CHU192+DER12.23+FD1.24'!$A$2:$C$50000,2, FALSE)</f>
        <v>ARGAMASSA TRAÇO 1:3 (EM VOLUME DE CIMENTO E AREIA MÉDIA ÚMIDA), PREPARO MECÂNICO COM MISTURADOR DE EIXO HORIZONTAL DE 600 KG. AF_08/2019</v>
      </c>
      <c r="C779" s="38" t="s">
        <v>7516</v>
      </c>
      <c r="D779" s="623" t="str">
        <f>VLOOKUP(C779,'SNP1.24+CHU192+DER12.23+FD1.24'!$A$2:$D$50000,3, FALSE)</f>
        <v>M3</v>
      </c>
      <c r="E779" s="624">
        <f>[2]DETALHADO!$G$416</f>
        <v>0.94799999999999995</v>
      </c>
      <c r="F779" s="625" t="str">
        <f>VLOOKUP(C779,'SNP1.24+CHU192+DER12.23+FD1.24'!$A$2:$D$50000,4, FALSE)</f>
        <v>406,99</v>
      </c>
      <c r="G779" s="424">
        <f t="shared" si="174"/>
        <v>385.83</v>
      </c>
      <c r="H779" s="425" t="e">
        <f t="shared" si="172"/>
        <v>#REF!</v>
      </c>
      <c r="I779" s="426" t="e">
        <f t="shared" si="173"/>
        <v>#REF!</v>
      </c>
      <c r="J779" s="626" t="e">
        <f t="shared" si="175"/>
        <v>#REF!</v>
      </c>
      <c r="K779" s="603"/>
      <c r="L779" s="643" t="s">
        <v>18501</v>
      </c>
      <c r="M779" s="632"/>
      <c r="N779" s="22"/>
    </row>
    <row r="780" spans="1:22" s="39" customFormat="1" ht="49.15" customHeight="1" outlineLevel="2" x14ac:dyDescent="0.25">
      <c r="A780" s="317" t="s">
        <v>54662</v>
      </c>
      <c r="B780" s="422" t="str">
        <f>VLOOKUP(C780,'SNP1.24+CHU192+DER12.23+FD1.24'!$A$2:$C$50000,2, FALSE)</f>
        <v xml:space="preserve">CONCRETO USINADO BOMBEAVEL, CLASSE DE RESISTENCIA C20, COM BRITA 0 E 1, SLUMP = 130 +/- 20 MM, EXCLUI SERVICO DE BOMBEAMENTO (NBR 8953)                                                                                                                                                                                                                                                                                                                                                                   </v>
      </c>
      <c r="C780" s="38">
        <v>38404</v>
      </c>
      <c r="D780" s="623" t="str">
        <f>VLOOKUP(C780,'SNP1.24+CHU192+DER12.23+FD1.24'!$A$2:$D$50000,3, FALSE)</f>
        <v xml:space="preserve">M3    </v>
      </c>
      <c r="E780" s="624">
        <f>[2]DETALHADO!$G$412</f>
        <v>8.5517500000000002</v>
      </c>
      <c r="F780" s="625" t="str">
        <f>VLOOKUP(C780,'SNP1.24+CHU192+DER12.23+FD1.24'!$A$2:$D$50000,4, FALSE)</f>
        <v>450,57</v>
      </c>
      <c r="G780" s="424">
        <f t="shared" si="174"/>
        <v>3853.16</v>
      </c>
      <c r="H780" s="425" t="e">
        <f t="shared" si="172"/>
        <v>#REF!</v>
      </c>
      <c r="I780" s="426" t="e">
        <f t="shared" si="173"/>
        <v>#REF!</v>
      </c>
      <c r="J780" s="626" t="e">
        <f t="shared" si="175"/>
        <v>#REF!</v>
      </c>
      <c r="K780" s="603"/>
      <c r="L780" s="643" t="s">
        <v>18501</v>
      </c>
      <c r="M780" s="632"/>
      <c r="N780" s="22"/>
    </row>
    <row r="781" spans="1:22" s="39" customFormat="1" ht="49.15" customHeight="1" outlineLevel="2" x14ac:dyDescent="0.25">
      <c r="A781" s="317" t="s">
        <v>54663</v>
      </c>
      <c r="B781" s="422" t="str">
        <f>VLOOKUP(C781,'SNP1.24+CHU192+DER12.23+FD1.24'!$A$2:$C$50000,2, FALSE)</f>
        <v xml:space="preserve">CONCRETO USINADO BOMBEAVEL, CLASSE DE RESISTENCIA C25, COM BRITA 0 E 1, SLUMP = 130 +/- 20 MM, EXCLUI SERVICO DE BOMBEAMENTO (NBR 8953)                                                                                                                                                                                                                                                                                                                                                                   </v>
      </c>
      <c r="C781" s="38">
        <v>38405</v>
      </c>
      <c r="D781" s="623" t="str">
        <f>VLOOKUP(C781,'SNP1.24+CHU192+DER12.23+FD1.24'!$A$2:$D$50000,3, FALSE)</f>
        <v xml:space="preserve">M3    </v>
      </c>
      <c r="E781" s="624">
        <f>[2]DETALHADO!$G$411</f>
        <v>5.0496799999999995</v>
      </c>
      <c r="F781" s="625" t="str">
        <f>VLOOKUP(C781,'SNP1.24+CHU192+DER12.23+FD1.24'!$A$2:$D$50000,4, FALSE)</f>
        <v>464,47</v>
      </c>
      <c r="G781" s="424">
        <f t="shared" si="174"/>
        <v>2345.42</v>
      </c>
      <c r="H781" s="425" t="e">
        <f t="shared" si="172"/>
        <v>#REF!</v>
      </c>
      <c r="I781" s="426" t="e">
        <f t="shared" si="173"/>
        <v>#REF!</v>
      </c>
      <c r="J781" s="626" t="e">
        <f t="shared" si="175"/>
        <v>#REF!</v>
      </c>
      <c r="K781" s="603"/>
      <c r="L781" s="643" t="s">
        <v>18501</v>
      </c>
      <c r="M781" s="632"/>
      <c r="N781" s="22"/>
    </row>
    <row r="782" spans="1:22" s="39" customFormat="1" ht="54" customHeight="1" outlineLevel="2" x14ac:dyDescent="0.25">
      <c r="A782" s="317" t="s">
        <v>54664</v>
      </c>
      <c r="B782" s="422" t="str">
        <f>VLOOKUP(C782,'SNP1.24+CHU192+DER12.23+FD1.24'!$A$2:$C$50000,2, FALSE)</f>
        <v>LANÇAMENTO COM USO DE BOMBA, ADENSAMENTO E ACABAMENTO DE CONCRETO EM ESTRUTURAS. AF_02/2022</v>
      </c>
      <c r="C782" s="38" t="s">
        <v>12933</v>
      </c>
      <c r="D782" s="623" t="str">
        <f>VLOOKUP(C782,'SNP1.24+CHU192+DER12.23+FD1.24'!$A$2:$D$50000,3, FALSE)</f>
        <v>M3</v>
      </c>
      <c r="E782" s="624">
        <f>E781+E780</f>
        <v>13.601430000000001</v>
      </c>
      <c r="F782" s="625" t="str">
        <f>VLOOKUP(C782,'SNP1.24+CHU192+DER12.23+FD1.24'!$A$2:$D$50000,4, FALSE)</f>
        <v>47,37</v>
      </c>
      <c r="G782" s="424">
        <f t="shared" si="174"/>
        <v>644.29999999999995</v>
      </c>
      <c r="H782" s="425" t="e">
        <f t="shared" si="172"/>
        <v>#REF!</v>
      </c>
      <c r="I782" s="426" t="e">
        <f t="shared" si="173"/>
        <v>#REF!</v>
      </c>
      <c r="J782" s="626" t="e">
        <f t="shared" si="175"/>
        <v>#REF!</v>
      </c>
      <c r="K782" s="603"/>
      <c r="L782" s="643" t="s">
        <v>18501</v>
      </c>
      <c r="M782" s="632"/>
      <c r="N782" s="22"/>
    </row>
    <row r="783" spans="1:22" s="39" customFormat="1" ht="54" customHeight="1" outlineLevel="2" x14ac:dyDescent="0.25">
      <c r="A783" s="317" t="s">
        <v>54665</v>
      </c>
      <c r="B783" s="422" t="str">
        <f>VLOOKUP(C783,'SNP1.24+CHU192+DER12.23+FD1.24'!$A$2:$C$50000,2, FALSE)</f>
        <v>GUINDASTE HIDRÁULICO AUTOPROPELIDO, COM LANÇA TELESCÓPICA 28,80 M, CAPACIDADE MÁXIMA 30 T, POTÊNCIA 97 KW, TRAÇÃO 4 X 4 - MATERIAIS NA OPERAÇÃO. AF_11/2014</v>
      </c>
      <c r="C783" s="38" t="s">
        <v>2290</v>
      </c>
      <c r="D783" s="623" t="str">
        <f>VLOOKUP(C783,'SNP1.24+CHU192+DER12.23+FD1.24'!$A$2:$D$50000,3, FALSE)</f>
        <v>H</v>
      </c>
      <c r="E783" s="624">
        <f>[2]DETALHADO!$G$417</f>
        <v>62</v>
      </c>
      <c r="F783" s="625" t="str">
        <f>VLOOKUP(C783,'SNP1.24+CHU192+DER12.23+FD1.24'!$A$2:$D$50000,4, FALSE)</f>
        <v>28,46</v>
      </c>
      <c r="G783" s="424">
        <f t="shared" si="174"/>
        <v>1764.52</v>
      </c>
      <c r="H783" s="425" t="e">
        <f t="shared" si="172"/>
        <v>#REF!</v>
      </c>
      <c r="I783" s="426" t="e">
        <f t="shared" si="173"/>
        <v>#REF!</v>
      </c>
      <c r="J783" s="626" t="e">
        <f t="shared" si="175"/>
        <v>#REF!</v>
      </c>
      <c r="K783" s="603"/>
      <c r="L783" s="643" t="s">
        <v>54297</v>
      </c>
      <c r="M783" s="632"/>
      <c r="N783" s="22"/>
    </row>
    <row r="784" spans="1:22" s="39" customFormat="1" ht="36" customHeight="1" outlineLevel="2" x14ac:dyDescent="0.25">
      <c r="A784" s="317" t="s">
        <v>54666</v>
      </c>
      <c r="B784" s="422" t="str">
        <f>VLOOKUP(C784,'SNP1.24+CHU192+DER12.23+FD1.24'!$A$2:$C$50000,2, FALSE)</f>
        <v>OPERADOR DE GUINDASTE COM ENCARGOS COMPLEMENTARES</v>
      </c>
      <c r="C784" s="38" t="s">
        <v>6121</v>
      </c>
      <c r="D784" s="623" t="str">
        <f>VLOOKUP(C784,'SNP1.24+CHU192+DER12.23+FD1.24'!$A$2:$D$50000,3, FALSE)</f>
        <v>H</v>
      </c>
      <c r="E784" s="624">
        <f>E783</f>
        <v>62</v>
      </c>
      <c r="F784" s="625" t="str">
        <f>VLOOKUP(C784,'SNP1.24+CHU192+DER12.23+FD1.24'!$A$2:$D$50000,4, FALSE)</f>
        <v>25,86</v>
      </c>
      <c r="G784" s="424">
        <f t="shared" si="174"/>
        <v>1603.32</v>
      </c>
      <c r="H784" s="425" t="e">
        <f t="shared" si="172"/>
        <v>#REF!</v>
      </c>
      <c r="I784" s="426" t="e">
        <f t="shared" si="173"/>
        <v>#REF!</v>
      </c>
      <c r="J784" s="626" t="e">
        <f t="shared" si="175"/>
        <v>#REF!</v>
      </c>
      <c r="K784" s="603"/>
      <c r="L784" s="643" t="s">
        <v>54297</v>
      </c>
      <c r="M784" s="632"/>
      <c r="N784" s="22"/>
    </row>
    <row r="785" spans="1:22" s="40" customFormat="1" ht="12.75" outlineLevel="1" thickBot="1" x14ac:dyDescent="0.25">
      <c r="A785" s="318"/>
      <c r="B785" s="10" t="s">
        <v>9</v>
      </c>
      <c r="C785" s="11"/>
      <c r="D785" s="12"/>
      <c r="E785" s="13"/>
      <c r="F785" s="13"/>
      <c r="G785" s="147">
        <f>SUM(G743:G744)</f>
        <v>4033.98</v>
      </c>
      <c r="H785" s="148"/>
      <c r="I785" s="149"/>
      <c r="J785" s="150" t="e">
        <f>SUM(J743:J744)</f>
        <v>#REF!</v>
      </c>
      <c r="K785" s="185"/>
      <c r="L785" s="209"/>
      <c r="M785" s="204"/>
      <c r="N785" s="16"/>
      <c r="O785" s="39"/>
      <c r="P785" s="39"/>
      <c r="Q785" s="39"/>
      <c r="R785" s="39"/>
      <c r="S785" s="39"/>
      <c r="T785" s="39"/>
      <c r="U785" s="39"/>
      <c r="V785" s="39"/>
    </row>
    <row r="786" spans="1:22" s="34" customFormat="1" outlineLevel="1" x14ac:dyDescent="0.25">
      <c r="A786" s="319" t="s">
        <v>54667</v>
      </c>
      <c r="B786" s="627" t="s">
        <v>54294</v>
      </c>
      <c r="C786" s="628"/>
      <c r="D786" s="629"/>
      <c r="E786" s="146"/>
      <c r="F786" s="146"/>
      <c r="G786" s="5"/>
      <c r="H786" s="5"/>
      <c r="I786" s="5"/>
      <c r="J786" s="17"/>
      <c r="K786" s="145"/>
      <c r="L786" s="210"/>
      <c r="M786" s="111"/>
      <c r="N786" s="6"/>
      <c r="O786" s="39"/>
      <c r="P786" s="39"/>
      <c r="Q786" s="39"/>
      <c r="R786" s="39"/>
      <c r="S786" s="39"/>
      <c r="T786" s="39"/>
      <c r="U786" s="39"/>
      <c r="V786" s="39"/>
    </row>
    <row r="787" spans="1:22" s="39" customFormat="1" ht="54.6" customHeight="1" outlineLevel="2" x14ac:dyDescent="0.25">
      <c r="A787" s="317" t="s">
        <v>54668</v>
      </c>
      <c r="B787" s="422" t="str">
        <f>VLOOKUP(C787,'SNP1.24+CHU192+DER12.23+FD1.24'!$A$2:$C$50000,2, FALSE)</f>
        <v>EXECUÇÃO DE PAVIMENTO COM APLICAÇÃO DE CONCRETO ASFÁLTICO, CAMADA DE ROLAMENTO - EXCLUSIVE CARGA E TRANSPORTE. AF_11/2019</v>
      </c>
      <c r="C787" s="38" t="s">
        <v>5467</v>
      </c>
      <c r="D787" s="623" t="str">
        <f>VLOOKUP(C787,'SNP1.24+CHU192+DER12.23+FD1.24'!$A$2:$D$50000,3, FALSE)</f>
        <v>M3</v>
      </c>
      <c r="E787" s="624">
        <f>E790*0.04</f>
        <v>11.827999999999999</v>
      </c>
      <c r="F787" s="625" t="str">
        <f>VLOOKUP(C787,'SNP1.24+CHU192+DER12.23+FD1.24'!$A$2:$D$50000,4, FALSE)</f>
        <v>1.437,88</v>
      </c>
      <c r="G787" s="424">
        <f t="shared" ref="G787:G793" si="176">ROUND(E787*F787,2)</f>
        <v>17007.240000000002</v>
      </c>
      <c r="H787" s="425" t="e">
        <f t="shared" ref="H787:H793" si="177">IF(K787="",$G$10,$G$9)</f>
        <v>#REF!</v>
      </c>
      <c r="I787" s="426" t="e">
        <f t="shared" ref="I787:I793" si="178">ROUND(F787*H787+F787,2)</f>
        <v>#REF!</v>
      </c>
      <c r="J787" s="626" t="e">
        <f t="shared" ref="J787:J793" si="179">ROUND(E787*I787,2)</f>
        <v>#REF!</v>
      </c>
      <c r="K787" s="603"/>
      <c r="L787" s="643" t="s">
        <v>54979</v>
      </c>
      <c r="M787" s="632"/>
      <c r="N787" s="22"/>
    </row>
    <row r="788" spans="1:22" s="39" customFormat="1" ht="24" outlineLevel="2" x14ac:dyDescent="0.25">
      <c r="A788" s="317" t="s">
        <v>54669</v>
      </c>
      <c r="B788" s="422" t="str">
        <f>VLOOKUP(C788,'SNP1.24+CHU192+DER12.23+FD1.24'!$A$2:$C$50000,2, FALSE)</f>
        <v>CARGA DE MISTURA ASFÁLTICA EM CAMINHÃO BASCULANTE 10 M³ (UNIDADE: M3). AF_07/2020</v>
      </c>
      <c r="C788" s="38" t="s">
        <v>11399</v>
      </c>
      <c r="D788" s="623" t="str">
        <f>VLOOKUP(C788,'SNP1.24+CHU192+DER12.23+FD1.24'!$A$2:$D$50000,3, FALSE)</f>
        <v>M3</v>
      </c>
      <c r="E788" s="624">
        <f>E790*0.04</f>
        <v>11.827999999999999</v>
      </c>
      <c r="F788" s="625" t="str">
        <f>VLOOKUP(C788,'SNP1.24+CHU192+DER12.23+FD1.24'!$A$2:$D$50000,4, FALSE)</f>
        <v>9,12</v>
      </c>
      <c r="G788" s="424">
        <f t="shared" si="176"/>
        <v>107.87</v>
      </c>
      <c r="H788" s="425" t="e">
        <f t="shared" si="177"/>
        <v>#REF!</v>
      </c>
      <c r="I788" s="426" t="e">
        <f t="shared" si="178"/>
        <v>#REF!</v>
      </c>
      <c r="J788" s="626" t="e">
        <f t="shared" si="179"/>
        <v>#REF!</v>
      </c>
      <c r="K788" s="603"/>
      <c r="L788" s="643" t="s">
        <v>16691</v>
      </c>
      <c r="M788" s="632"/>
      <c r="N788" s="22"/>
    </row>
    <row r="789" spans="1:22" s="39" customFormat="1" ht="51" customHeight="1" outlineLevel="2" x14ac:dyDescent="0.25">
      <c r="A789" s="317" t="s">
        <v>54670</v>
      </c>
      <c r="B789" s="422" t="str">
        <f>VLOOKUP(C789,'SNP1.24+CHU192+DER12.23+FD1.24'!$A$2:$C$50000,2, FALSE)</f>
        <v>TRANSPORTE COM CAMINHÃO TANQUE DE TRANSPORTE DE MATERIAL ASFÁLTICO DE 20000 L, EM VIA URBANA EM  REVESTIMENTO PRIMÁRIO (UNIDADE: TXKM). AF_07/2020</v>
      </c>
      <c r="C789" s="38" t="s">
        <v>11363</v>
      </c>
      <c r="D789" s="623" t="str">
        <f>VLOOKUP(C789,'SNP1.24+CHU192+DER12.23+FD1.24'!$A$2:$D$50000,3, FALSE)</f>
        <v>TXKM</v>
      </c>
      <c r="E789" s="624">
        <f>E788*$D$9*2.4</f>
        <v>709.68</v>
      </c>
      <c r="F789" s="625" t="str">
        <f>VLOOKUP(C789,'SNP1.24+CHU192+DER12.23+FD1.24'!$A$2:$D$50000,4, FALSE)</f>
        <v>1,97</v>
      </c>
      <c r="G789" s="424">
        <f t="shared" si="176"/>
        <v>1398.07</v>
      </c>
      <c r="H789" s="425" t="e">
        <f t="shared" si="177"/>
        <v>#REF!</v>
      </c>
      <c r="I789" s="426" t="e">
        <f t="shared" si="178"/>
        <v>#REF!</v>
      </c>
      <c r="J789" s="626" t="e">
        <f t="shared" si="179"/>
        <v>#REF!</v>
      </c>
      <c r="K789" s="603"/>
      <c r="L789" s="643" t="s">
        <v>54980</v>
      </c>
      <c r="M789" s="632"/>
      <c r="N789" s="22"/>
    </row>
    <row r="790" spans="1:22" s="39" customFormat="1" ht="22.9" customHeight="1" outlineLevel="2" x14ac:dyDescent="0.25">
      <c r="A790" s="317" t="s">
        <v>54671</v>
      </c>
      <c r="B790" s="422" t="str">
        <f>VLOOKUP(C790,'SNP1.24+CHU192+DER12.23+FD1.24'!$A$2:$C$50000,2, FALSE)</f>
        <v>Imprimação betuminosa ligante</v>
      </c>
      <c r="C790" s="38" t="s">
        <v>36954</v>
      </c>
      <c r="D790" s="623" t="str">
        <f>VLOOKUP(C790,'SNP1.24+CHU192+DER12.23+FD1.24'!$A$2:$D$50000,3, FALSE)</f>
        <v>M2</v>
      </c>
      <c r="E790" s="624">
        <f>[2]DETALHADO!$G$407</f>
        <v>295.7</v>
      </c>
      <c r="F790" s="625">
        <f>VLOOKUP(C790,'SNP1.24+CHU192+DER12.23+FD1.24'!$A$2:$D$50000,4, FALSE)</f>
        <v>7.3</v>
      </c>
      <c r="G790" s="424">
        <f t="shared" si="176"/>
        <v>2158.61</v>
      </c>
      <c r="H790" s="425" t="e">
        <f t="shared" si="177"/>
        <v>#REF!</v>
      </c>
      <c r="I790" s="426" t="e">
        <f t="shared" si="178"/>
        <v>#REF!</v>
      </c>
      <c r="J790" s="626" t="e">
        <f t="shared" si="179"/>
        <v>#REF!</v>
      </c>
      <c r="K790" s="603"/>
      <c r="L790" s="643" t="s">
        <v>18722</v>
      </c>
      <c r="M790" s="632"/>
      <c r="N790" s="323"/>
    </row>
    <row r="791" spans="1:22" s="39" customFormat="1" ht="63" customHeight="1" outlineLevel="2" x14ac:dyDescent="0.25">
      <c r="A791" s="317" t="s">
        <v>54672</v>
      </c>
      <c r="B791" s="422" t="str">
        <f>VLOOKUP(C791,'SNP1.24+CHU192+DER12.23+FD1.24'!$A$2:$C$50000,2, FALSE)</f>
        <v>PINTURA DE EIXO VIÁRIO SOBRE ASFALTO COM TINTA RETRORREFLETIVA A BASE DE RESINA ACRÍLICA COM MICROESFERAS DE VIDRO, APLICAÇÃO MECÂNICA COM DEMARCADORA AUTOPROPELIDA. AF_05/2021</v>
      </c>
      <c r="C791" s="38" t="s">
        <v>11098</v>
      </c>
      <c r="D791" s="623" t="str">
        <f>VLOOKUP(C791,'SNP1.24+CHU192+DER12.23+FD1.24'!$A$2:$D$50000,3, FALSE)</f>
        <v>M</v>
      </c>
      <c r="E791" s="624">
        <f>[2]DETALHADO!$G$408</f>
        <v>8.8710000000000004</v>
      </c>
      <c r="F791" s="625" t="str">
        <f>VLOOKUP(C791,'SNP1.24+CHU192+DER12.23+FD1.24'!$A$2:$D$50000,4, FALSE)</f>
        <v>5,86</v>
      </c>
      <c r="G791" s="424">
        <f t="shared" si="176"/>
        <v>51.98</v>
      </c>
      <c r="H791" s="425" t="e">
        <f t="shared" si="177"/>
        <v>#REF!</v>
      </c>
      <c r="I791" s="426" t="e">
        <f t="shared" si="178"/>
        <v>#REF!</v>
      </c>
      <c r="J791" s="626" t="e">
        <f t="shared" si="179"/>
        <v>#REF!</v>
      </c>
      <c r="K791" s="603"/>
      <c r="L791" s="643" t="s">
        <v>18501</v>
      </c>
      <c r="M791" s="632"/>
      <c r="N791" s="22"/>
    </row>
    <row r="792" spans="1:22" s="39" customFormat="1" ht="54" customHeight="1" outlineLevel="2" x14ac:dyDescent="0.25">
      <c r="A792" s="317" t="s">
        <v>54673</v>
      </c>
      <c r="B792" s="422" t="str">
        <f>VLOOKUP(C792,'SNP1.24+CHU192+DER12.23+FD1.24'!$A$2:$C$50000,2, FALSE)</f>
        <v>PINTURA DE FAIXA DE PEDESTRE OU ZEBRADA TINTA RETRORREFLETIVA A BASE DE RESINA ACRÍLICA COM MICROESFERAS DE VIDRO, E = 30 CM, APLICAÇÃO MANUAL. AF_05/2021</v>
      </c>
      <c r="C792" s="38" t="s">
        <v>11096</v>
      </c>
      <c r="D792" s="623" t="str">
        <f>VLOOKUP(C792,'SNP1.24+CHU192+DER12.23+FD1.24'!$A$2:$D$50000,3, FALSE)</f>
        <v>M2</v>
      </c>
      <c r="E792" s="624">
        <f>E791</f>
        <v>8.8710000000000004</v>
      </c>
      <c r="F792" s="625" t="str">
        <f>VLOOKUP(C792,'SNP1.24+CHU192+DER12.23+FD1.24'!$A$2:$D$50000,4, FALSE)</f>
        <v>29,04</v>
      </c>
      <c r="G792" s="424">
        <f t="shared" si="176"/>
        <v>257.61</v>
      </c>
      <c r="H792" s="425" t="e">
        <f t="shared" si="177"/>
        <v>#REF!</v>
      </c>
      <c r="I792" s="426" t="e">
        <f t="shared" si="178"/>
        <v>#REF!</v>
      </c>
      <c r="J792" s="626" t="e">
        <f t="shared" si="179"/>
        <v>#REF!</v>
      </c>
      <c r="K792" s="603"/>
      <c r="L792" s="643" t="s">
        <v>18501</v>
      </c>
      <c r="M792" s="632"/>
      <c r="N792" s="22"/>
    </row>
    <row r="793" spans="1:22" s="39" customFormat="1" ht="36.6" customHeight="1" outlineLevel="2" x14ac:dyDescent="0.25">
      <c r="A793" s="317" t="s">
        <v>54674</v>
      </c>
      <c r="B793" s="422" t="str">
        <f>VLOOKUP(C793,'SNP1.24+CHU192+DER12.23+FD1.24'!$A$2:$C$50000,2, FALSE)</f>
        <v xml:space="preserve">GUARDA CORPO METALICO DE PASSARELA H=0,90M, CONFORME PP-DE-C04/029.            </v>
      </c>
      <c r="C793" s="38" t="s">
        <v>45715</v>
      </c>
      <c r="D793" s="623" t="str">
        <f>VLOOKUP(C793,'SNP1.24+CHU192+DER12.23+FD1.24'!$A$2:$D$50000,3, FALSE)</f>
        <v>m</v>
      </c>
      <c r="E793" s="624">
        <f>[2]DETALHADO!$G$419</f>
        <v>31.6</v>
      </c>
      <c r="F793" s="625">
        <f>VLOOKUP(C793,'SNP1.24+CHU192+DER12.23+FD1.24'!$A$2:$D$50000,4, FALSE)/1.35</f>
        <v>1225.7777777777776</v>
      </c>
      <c r="G793" s="424">
        <f t="shared" si="176"/>
        <v>38734.58</v>
      </c>
      <c r="H793" s="425" t="e">
        <f t="shared" si="177"/>
        <v>#REF!</v>
      </c>
      <c r="I793" s="426" t="e">
        <f t="shared" si="178"/>
        <v>#REF!</v>
      </c>
      <c r="J793" s="626" t="e">
        <f t="shared" si="179"/>
        <v>#REF!</v>
      </c>
      <c r="K793" s="603"/>
      <c r="L793" s="643" t="s">
        <v>18501</v>
      </c>
      <c r="M793" s="632"/>
      <c r="N793" s="22"/>
    </row>
    <row r="794" spans="1:22" s="40" customFormat="1" ht="12.75" outlineLevel="1" thickBot="1" x14ac:dyDescent="0.25">
      <c r="A794" s="318"/>
      <c r="B794" s="10" t="s">
        <v>9</v>
      </c>
      <c r="C794" s="11"/>
      <c r="D794" s="12"/>
      <c r="E794" s="13"/>
      <c r="F794" s="13"/>
      <c r="G794" s="147">
        <f>SUM(G787:G793)</f>
        <v>59715.960000000006</v>
      </c>
      <c r="H794" s="148"/>
      <c r="I794" s="149"/>
      <c r="J794" s="150" t="e">
        <f>SUM(J787:J793)</f>
        <v>#REF!</v>
      </c>
      <c r="K794" s="185"/>
      <c r="L794" s="209"/>
      <c r="M794" s="204"/>
      <c r="N794" s="16"/>
      <c r="O794" s="39"/>
      <c r="P794" s="39"/>
      <c r="Q794" s="39"/>
      <c r="R794" s="39"/>
      <c r="S794" s="39"/>
      <c r="T794" s="39"/>
      <c r="U794" s="39"/>
      <c r="V794" s="39"/>
    </row>
    <row r="795" spans="1:22" s="33" customFormat="1" ht="17.45" customHeight="1" thickBot="1" x14ac:dyDescent="0.3">
      <c r="A795" s="315">
        <v>3</v>
      </c>
      <c r="B795" s="245" t="s">
        <v>54300</v>
      </c>
      <c r="C795" s="29"/>
      <c r="D795" s="2"/>
      <c r="E795" s="462"/>
      <c r="F795" s="2"/>
      <c r="G795" s="30" t="e">
        <f>#REF!+G1780+G1784</f>
        <v>#REF!</v>
      </c>
      <c r="H795" s="2"/>
      <c r="I795" s="2"/>
      <c r="J795" s="31" t="e">
        <f>#REF!+J1780+J1784</f>
        <v>#REF!</v>
      </c>
      <c r="K795" s="186"/>
      <c r="L795" s="15"/>
      <c r="M795" s="23"/>
      <c r="N795" s="15"/>
      <c r="O795" s="39"/>
      <c r="P795" s="39"/>
      <c r="Q795" s="39"/>
      <c r="R795" s="39"/>
      <c r="S795" s="39"/>
      <c r="T795" s="39"/>
      <c r="U795" s="39"/>
      <c r="V795" s="39"/>
    </row>
    <row r="796" spans="1:22" s="34" customFormat="1" outlineLevel="1" x14ac:dyDescent="0.25">
      <c r="A796" s="319" t="s">
        <v>12523</v>
      </c>
      <c r="B796" s="627" t="s">
        <v>18502</v>
      </c>
      <c r="C796" s="628"/>
      <c r="D796" s="629"/>
      <c r="E796" s="146"/>
      <c r="F796" s="146"/>
      <c r="G796" s="5"/>
      <c r="H796" s="5"/>
      <c r="I796" s="5"/>
      <c r="J796" s="17"/>
      <c r="K796" s="145"/>
      <c r="L796" s="210"/>
      <c r="M796" s="111"/>
      <c r="N796" s="6"/>
      <c r="O796" s="39"/>
      <c r="P796" s="39"/>
      <c r="Q796" s="39"/>
      <c r="R796" s="39"/>
      <c r="S796" s="39"/>
      <c r="T796" s="39"/>
      <c r="U796" s="39"/>
      <c r="V796" s="39"/>
    </row>
    <row r="797" spans="1:22" s="39" customFormat="1" ht="36" outlineLevel="2" x14ac:dyDescent="0.25">
      <c r="A797" s="317" t="s">
        <v>12524</v>
      </c>
      <c r="B797" s="422" t="str">
        <f>VLOOKUP(C797,'SNP1.24+CHU192+DER12.23+FD1.24'!$A$2:$C$50000,2, FALSE)</f>
        <v>DEMOLIÇÃO DE LAJES, EM CONCRETO ARMADO, DE FORMA MECANIZADA COM MARTELETE, SEM REAPROVEITAMENTO. AF_09/2023</v>
      </c>
      <c r="C797" s="38" t="s">
        <v>5956</v>
      </c>
      <c r="D797" s="623" t="str">
        <f>VLOOKUP(C797,'SNP1.24+CHU192+DER12.23+FD1.24'!$A$2:$D$50000,3, FALSE)</f>
        <v>M3</v>
      </c>
      <c r="E797" s="624">
        <f>[2]DETALHADO!$G$445</f>
        <v>62.15</v>
      </c>
      <c r="F797" s="625" t="str">
        <f>VLOOKUP(C797,'SNP1.24+CHU192+DER12.23+FD1.24'!$A$2:$D$50000,4, FALSE)</f>
        <v>90,11</v>
      </c>
      <c r="G797" s="424">
        <f>ROUND(E797*F797,2)</f>
        <v>5600.34</v>
      </c>
      <c r="H797" s="425" t="e">
        <f>IF(K797="",$G$10,$G$9)</f>
        <v>#REF!</v>
      </c>
      <c r="I797" s="426" t="e">
        <f>ROUND(F797*H797+F797,2)</f>
        <v>#REF!</v>
      </c>
      <c r="J797" s="626" t="e">
        <f>ROUND(E797*I797,2)</f>
        <v>#REF!</v>
      </c>
      <c r="K797" s="603"/>
      <c r="L797" s="643" t="s">
        <v>29437</v>
      </c>
      <c r="M797" s="632"/>
      <c r="N797" s="22"/>
    </row>
    <row r="798" spans="1:22" s="39" customFormat="1" ht="60" customHeight="1" outlineLevel="2" x14ac:dyDescent="0.25">
      <c r="A798" s="317" t="s">
        <v>12525</v>
      </c>
      <c r="B798" s="422" t="str">
        <f>VLOOKUP(C798,'SNP1.24+CHU192+DER12.23+FD1.24'!$A$2:$C$50000,2, FALSE)</f>
        <v>CARGA, MANOBRA E DESCARGA DE ENTULHO EM CAMINHÃO BASCULANTE 10 M³ - CARGA COM ESCAVADEIRA HIDRÁULICA  (CAÇAMBA DE 0,80 M³ / 111 HP) E DESCARGA LIVRE (UNIDADE: M3). AF_07/2020</v>
      </c>
      <c r="C798" s="38" t="s">
        <v>11391</v>
      </c>
      <c r="D798" s="623" t="str">
        <f>VLOOKUP(C798,'SNP1.24+CHU192+DER12.23+FD1.24'!$A$2:$D$50000,3, FALSE)</f>
        <v>M3</v>
      </c>
      <c r="E798" s="624">
        <f>E797*1.25</f>
        <v>77.6875</v>
      </c>
      <c r="F798" s="625" t="str">
        <f>VLOOKUP(C798,'SNP1.24+CHU192+DER12.23+FD1.24'!$A$2:$D$50000,4, FALSE)</f>
        <v>9,05</v>
      </c>
      <c r="G798" s="424">
        <f>ROUND(E798*F798,2)</f>
        <v>703.07</v>
      </c>
      <c r="H798" s="425" t="e">
        <f>IF(K798="",$G$10,$G$9)</f>
        <v>#REF!</v>
      </c>
      <c r="I798" s="426" t="e">
        <f>ROUND(F798*H798+F798,2)</f>
        <v>#REF!</v>
      </c>
      <c r="J798" s="626" t="e">
        <f>ROUND(E798*I798,2)</f>
        <v>#REF!</v>
      </c>
      <c r="K798" s="603"/>
      <c r="L798" s="643" t="s">
        <v>18504</v>
      </c>
      <c r="M798" s="632"/>
      <c r="N798" s="22"/>
    </row>
    <row r="799" spans="1:22" s="39" customFormat="1" ht="38.450000000000003" customHeight="1" outlineLevel="2" x14ac:dyDescent="0.25">
      <c r="A799" s="317" t="s">
        <v>12531</v>
      </c>
      <c r="B799" s="422" t="str">
        <f>VLOOKUP(C799,'SNP1.24+CHU192+DER12.23+FD1.24'!$A$2:$C$50000,2, FALSE)</f>
        <v>TRANSPORTE COM CAMINHÃO BASCULANTE DE 10 M³, EM VIA URBANA PAVIMENTADA, DMT ATÉ 30 KM (UNIDADE: M3XKM). AF_07/2020</v>
      </c>
      <c r="C799" s="38" t="s">
        <v>6023</v>
      </c>
      <c r="D799" s="623" t="str">
        <f>VLOOKUP(C799,'SNP1.24+CHU192+DER12.23+FD1.24'!$A$2:$D$50000,3, FALSE)</f>
        <v>M3XKM</v>
      </c>
      <c r="E799" s="624">
        <f>E798*$D$8</f>
        <v>754.34562500000004</v>
      </c>
      <c r="F799" s="625" t="str">
        <f>VLOOKUP(C799,'SNP1.24+CHU192+DER12.23+FD1.24'!$A$2:$D$50000,4, FALSE)</f>
        <v>2,49</v>
      </c>
      <c r="G799" s="424">
        <f>ROUND(E799*F799,2)</f>
        <v>1878.32</v>
      </c>
      <c r="H799" s="425" t="e">
        <f>IF(K799="",$G$10,$G$9)</f>
        <v>#REF!</v>
      </c>
      <c r="I799" s="426" t="e">
        <f>ROUND(F799*H799+F799,2)</f>
        <v>#REF!</v>
      </c>
      <c r="J799" s="626" t="e">
        <f>ROUND(E799*I799,2)</f>
        <v>#REF!</v>
      </c>
      <c r="K799" s="603"/>
      <c r="L799" s="643" t="s">
        <v>29438</v>
      </c>
      <c r="M799" s="632"/>
      <c r="N799" s="22"/>
    </row>
    <row r="800" spans="1:22" s="39" customFormat="1" ht="24" outlineLevel="2" x14ac:dyDescent="0.25">
      <c r="A800" s="317" t="s">
        <v>18541</v>
      </c>
      <c r="B800" s="422" t="str">
        <f>VLOOKUP(C800,'SNP1.24+CHU192+DER12.23+FD1.24'!$A$2:$C$50000,2, FALSE)</f>
        <v>ESPALHAMENTO DE MATERIAL COM TRATOR DE ESTEIRAS. AF_11/2019</v>
      </c>
      <c r="C800" s="38" t="s">
        <v>7366</v>
      </c>
      <c r="D800" s="623" t="str">
        <f>VLOOKUP(C800,'SNP1.24+CHU192+DER12.23+FD1.24'!$A$2:$D$50000,3, FALSE)</f>
        <v>M3</v>
      </c>
      <c r="E800" s="624">
        <f>E798</f>
        <v>77.6875</v>
      </c>
      <c r="F800" s="625" t="str">
        <f>VLOOKUP(C800,'SNP1.24+CHU192+DER12.23+FD1.24'!$A$2:$D$50000,4, FALSE)</f>
        <v>1,45</v>
      </c>
      <c r="G800" s="424">
        <f>ROUND(E800*F800,2)</f>
        <v>112.65</v>
      </c>
      <c r="H800" s="425" t="e">
        <f>IF(K800="",$G$10,$G$9)</f>
        <v>#REF!</v>
      </c>
      <c r="I800" s="426" t="e">
        <f>ROUND(F800*H800+F800,2)</f>
        <v>#REF!</v>
      </c>
      <c r="J800" s="626" t="e">
        <f>ROUND(E800*I800,2)</f>
        <v>#REF!</v>
      </c>
      <c r="K800" s="603"/>
      <c r="L800" s="643" t="s">
        <v>11833</v>
      </c>
      <c r="M800" s="632"/>
      <c r="N800" s="22"/>
    </row>
    <row r="801" spans="1:22" s="40" customFormat="1" ht="12.75" outlineLevel="1" thickBot="1" x14ac:dyDescent="0.25">
      <c r="A801" s="318"/>
      <c r="B801" s="10" t="s">
        <v>9</v>
      </c>
      <c r="C801" s="11"/>
      <c r="D801" s="12"/>
      <c r="E801" s="13"/>
      <c r="F801" s="13"/>
      <c r="G801" s="147">
        <f>SUM(G797:G800)</f>
        <v>8294.3799999999992</v>
      </c>
      <c r="H801" s="148"/>
      <c r="I801" s="149"/>
      <c r="J801" s="150" t="e">
        <f>SUM(J797:J800)</f>
        <v>#REF!</v>
      </c>
      <c r="K801" s="185"/>
      <c r="L801" s="209"/>
      <c r="M801" s="204"/>
      <c r="N801" s="16"/>
      <c r="O801" s="39"/>
      <c r="P801" s="39"/>
      <c r="Q801" s="39"/>
      <c r="R801" s="39"/>
      <c r="S801" s="39"/>
      <c r="T801" s="39"/>
      <c r="U801" s="39"/>
      <c r="V801" s="39"/>
    </row>
    <row r="802" spans="1:22" s="34" customFormat="1" ht="14.45" customHeight="1" outlineLevel="1" x14ac:dyDescent="0.25">
      <c r="A802" s="319" t="s">
        <v>12530</v>
      </c>
      <c r="B802" s="627" t="s">
        <v>29518</v>
      </c>
      <c r="C802" s="628"/>
      <c r="D802" s="629"/>
      <c r="E802" s="146"/>
      <c r="F802" s="146"/>
      <c r="G802" s="5"/>
      <c r="H802" s="5"/>
      <c r="I802" s="5"/>
      <c r="J802" s="17"/>
      <c r="K802" s="145"/>
      <c r="L802" s="210"/>
      <c r="M802" s="111"/>
      <c r="N802" s="6"/>
      <c r="O802" s="39"/>
      <c r="P802" s="39"/>
      <c r="Q802" s="39"/>
      <c r="R802" s="39"/>
      <c r="S802" s="39"/>
      <c r="T802" s="39"/>
      <c r="U802" s="39"/>
      <c r="V802" s="39"/>
    </row>
    <row r="803" spans="1:22" s="39" customFormat="1" ht="66.599999999999994" customHeight="1" outlineLevel="2" x14ac:dyDescent="0.25">
      <c r="A803" s="317" t="s">
        <v>12538</v>
      </c>
      <c r="B803" s="422" t="str">
        <f>VLOOKUP(C803,'SNP1.24+CHU192+DER12.23+FD1.24'!$A$2:$C$50000,2, FALSE)</f>
        <v>ESCAVAÇÃO MECANIZADA DE VALA COM PROF. ATÉ 1,5 M (MÉDIA MONTANTE E JUSANTE/UMA COMPOSIÇÃO POR TRECHO), ESCAVADEIRA (0,8 M3), LARG. DE 1,5 M A 2,5 M, EM SOLO DE 2A CATEGORIA, EM LOCAIS COM ALTO NÍVEL DE INTERFERÊNCIA. AF_02/2021</v>
      </c>
      <c r="C803" s="38" t="s">
        <v>10825</v>
      </c>
      <c r="D803" s="623" t="str">
        <f>VLOOKUP(C803,'SNP1.24+CHU192+DER12.23+FD1.24'!$A$2:$D$50000,3, FALSE)</f>
        <v>M3</v>
      </c>
      <c r="E803" s="624">
        <f>[2]DETALHADO!$G$458</f>
        <v>1259.4435000000001</v>
      </c>
      <c r="F803" s="625" t="str">
        <f>VLOOKUP(C803,'SNP1.24+CHU192+DER12.23+FD1.24'!$A$2:$D$50000,4, FALSE)</f>
        <v>14,60</v>
      </c>
      <c r="G803" s="424">
        <f>ROUND(E803*F803,2)</f>
        <v>18387.88</v>
      </c>
      <c r="H803" s="425" t="e">
        <f>IF(K803="",$G$10,$G$9)</f>
        <v>#REF!</v>
      </c>
      <c r="I803" s="426" t="e">
        <f>ROUND(F803*H803+F803,2)</f>
        <v>#REF!</v>
      </c>
      <c r="J803" s="626" t="e">
        <f>ROUND(E803*I803,2)</f>
        <v>#REF!</v>
      </c>
      <c r="K803" s="603"/>
      <c r="L803" s="643" t="s">
        <v>29439</v>
      </c>
      <c r="M803" s="632"/>
      <c r="N803" s="22"/>
    </row>
    <row r="804" spans="1:22" s="39" customFormat="1" ht="37.9" customHeight="1" outlineLevel="2" x14ac:dyDescent="0.25">
      <c r="A804" s="317" t="s">
        <v>18542</v>
      </c>
      <c r="B804" s="422" t="str">
        <f>VLOOKUP(C804,'SNP1.24+CHU192+DER12.23+FD1.24'!$A$2:$C$50000,2, FALSE)</f>
        <v>REATERRO MECANIZADO DE VALA COM MINICARREGADEIRA, COM COMPACTADOR DE SOLOS DE PERCUSSÃO. AF_08/2023</v>
      </c>
      <c r="C804" s="38" t="s">
        <v>18240</v>
      </c>
      <c r="D804" s="623" t="str">
        <f>VLOOKUP(C804,'SNP1.24+CHU192+DER12.23+FD1.24'!$A$2:$D$50000,3, FALSE)</f>
        <v>M3</v>
      </c>
      <c r="E804" s="624">
        <f>[2]DETALHADO!$G$462</f>
        <v>1012.3515</v>
      </c>
      <c r="F804" s="625" t="str">
        <f>VLOOKUP(C804,'SNP1.24+CHU192+DER12.23+FD1.24'!$A$2:$D$50000,4, FALSE)</f>
        <v>26,91</v>
      </c>
      <c r="G804" s="424">
        <f>ROUND(E804*F804,2)</f>
        <v>27242.38</v>
      </c>
      <c r="H804" s="425" t="e">
        <f>IF(K804="",$G$10,$G$9)</f>
        <v>#REF!</v>
      </c>
      <c r="I804" s="426" t="e">
        <f>ROUND(F804*H804+F804,2)</f>
        <v>#REF!</v>
      </c>
      <c r="J804" s="626" t="e">
        <f>ROUND(E804*I804,2)</f>
        <v>#REF!</v>
      </c>
      <c r="K804" s="603"/>
      <c r="L804" s="643" t="s">
        <v>54314</v>
      </c>
      <c r="M804" s="632"/>
      <c r="N804" s="22"/>
    </row>
    <row r="805" spans="1:22" s="39" customFormat="1" ht="58.15" customHeight="1" outlineLevel="2" x14ac:dyDescent="0.25">
      <c r="A805" s="317" t="s">
        <v>18543</v>
      </c>
      <c r="B805" s="422" t="str">
        <f>VLOOKUP(C805,'SNP1.24+CHU192+DER12.23+FD1.24'!$A$2:$C$50000,2, FALSE)</f>
        <v>CARGA, MANOBRA E DESCARGA DE SOLOS E MATERIAIS GRANULARES EM CAMINHÃO BASCULANTE 10 M³ - CARGA COM ESCAVADEIRA HIDRÁULICA (CAÇAMBA DE 1,20 M³ / 155 HP) E DESCARGA LIVRE (UNIDADE: M3). AF_07/2020</v>
      </c>
      <c r="C805" s="38" t="s">
        <v>11383</v>
      </c>
      <c r="D805" s="623" t="str">
        <f>VLOOKUP(C805,'SNP1.24+CHU192+DER12.23+FD1.24'!$A$2:$D$50000,3, FALSE)</f>
        <v>M3</v>
      </c>
      <c r="E805" s="624">
        <f>((E803)-E804)*1.25</f>
        <v>308.86500000000012</v>
      </c>
      <c r="F805" s="625" t="str">
        <f>VLOOKUP(C805,'SNP1.24+CHU192+DER12.23+FD1.24'!$A$2:$D$50000,4, FALSE)</f>
        <v>7,00</v>
      </c>
      <c r="G805" s="424">
        <f>ROUND(E805*F805,2)</f>
        <v>2162.06</v>
      </c>
      <c r="H805" s="425" t="e">
        <f>IF(K805="",$G$10,$G$9)</f>
        <v>#REF!</v>
      </c>
      <c r="I805" s="426" t="e">
        <f>ROUND(F805*H805+F805,2)</f>
        <v>#REF!</v>
      </c>
      <c r="J805" s="626" t="e">
        <f>ROUND(E805*I805,2)</f>
        <v>#REF!</v>
      </c>
      <c r="K805" s="603"/>
      <c r="L805" s="643" t="s">
        <v>18520</v>
      </c>
      <c r="M805" s="632"/>
      <c r="N805" s="22"/>
    </row>
    <row r="806" spans="1:22" s="39" customFormat="1" ht="42.6" customHeight="1" outlineLevel="2" x14ac:dyDescent="0.25">
      <c r="A806" s="317" t="s">
        <v>18544</v>
      </c>
      <c r="B806" s="422" t="str">
        <f>VLOOKUP(C806,'SNP1.24+CHU192+DER12.23+FD1.24'!$A$2:$C$50000,2, FALSE)</f>
        <v>TRANSPORTE COM CAMINHÃO BASCULANTE DE 10 M³, EM VIA URBANA PAVIMENTADA, DMT ATÉ 30 KM (UNIDADE: M3XKM). AF_07/2020</v>
      </c>
      <c r="C806" s="38" t="s">
        <v>6023</v>
      </c>
      <c r="D806" s="623" t="str">
        <f>VLOOKUP(C806,'SNP1.24+CHU192+DER12.23+FD1.24'!$A$2:$D$50000,3, FALSE)</f>
        <v>M3XKM</v>
      </c>
      <c r="E806" s="624">
        <f>E805*$D$8</f>
        <v>2999.0791500000014</v>
      </c>
      <c r="F806" s="625" t="str">
        <f>VLOOKUP(C806,'SNP1.24+CHU192+DER12.23+FD1.24'!$A$2:$D$50000,4, FALSE)</f>
        <v>2,49</v>
      </c>
      <c r="G806" s="424">
        <f>ROUND(E806*F806,2)</f>
        <v>7467.71</v>
      </c>
      <c r="H806" s="425" t="e">
        <f>IF(K806="",$G$10,$G$9)</f>
        <v>#REF!</v>
      </c>
      <c r="I806" s="426" t="e">
        <f>ROUND(F806*H806+F806,2)</f>
        <v>#REF!</v>
      </c>
      <c r="J806" s="626" t="e">
        <f>ROUND(E806*I806,2)</f>
        <v>#REF!</v>
      </c>
      <c r="K806" s="603"/>
      <c r="L806" s="643" t="s">
        <v>29438</v>
      </c>
      <c r="M806" s="632"/>
      <c r="N806" s="22"/>
    </row>
    <row r="807" spans="1:22" s="39" customFormat="1" ht="28.9" customHeight="1" outlineLevel="2" x14ac:dyDescent="0.25">
      <c r="A807" s="317" t="s">
        <v>18545</v>
      </c>
      <c r="B807" s="422" t="str">
        <f>VLOOKUP(C807,'SNP1.24+CHU192+DER12.23+FD1.24'!$A$2:$C$50000,2, FALSE)</f>
        <v>ESPALHAMENTO DE MATERIAL COM TRATOR DE ESTEIRAS. AF_11/2019</v>
      </c>
      <c r="C807" s="38" t="s">
        <v>7366</v>
      </c>
      <c r="D807" s="623" t="str">
        <f>VLOOKUP(C807,'SNP1.24+CHU192+DER12.23+FD1.24'!$A$2:$D$50000,3, FALSE)</f>
        <v>M3</v>
      </c>
      <c r="E807" s="624">
        <f>E805</f>
        <v>308.86500000000012</v>
      </c>
      <c r="F807" s="625" t="str">
        <f>VLOOKUP(C807,'SNP1.24+CHU192+DER12.23+FD1.24'!$A$2:$D$50000,4, FALSE)</f>
        <v>1,45</v>
      </c>
      <c r="G807" s="424">
        <f>ROUND(E807*F807,2)</f>
        <v>447.85</v>
      </c>
      <c r="H807" s="425" t="e">
        <f>IF(K807="",$G$10,$G$9)</f>
        <v>#REF!</v>
      </c>
      <c r="I807" s="426" t="e">
        <f>ROUND(F807*H807+F807,2)</f>
        <v>#REF!</v>
      </c>
      <c r="J807" s="626" t="e">
        <f>ROUND(E807*I807,2)</f>
        <v>#REF!</v>
      </c>
      <c r="K807" s="603"/>
      <c r="L807" s="643" t="s">
        <v>11833</v>
      </c>
      <c r="M807" s="632"/>
      <c r="N807" s="22"/>
    </row>
    <row r="808" spans="1:22" s="40" customFormat="1" ht="12.75" outlineLevel="1" thickBot="1" x14ac:dyDescent="0.25">
      <c r="A808" s="318"/>
      <c r="B808" s="10" t="s">
        <v>9</v>
      </c>
      <c r="C808" s="11"/>
      <c r="D808" s="12"/>
      <c r="E808" s="13"/>
      <c r="F808" s="13"/>
      <c r="G808" s="147">
        <f>SUM(G803:G807)</f>
        <v>55707.88</v>
      </c>
      <c r="H808" s="148"/>
      <c r="I808" s="149"/>
      <c r="J808" s="150" t="e">
        <f>SUM(J803:J807)</f>
        <v>#REF!</v>
      </c>
      <c r="K808" s="185"/>
      <c r="L808" s="209"/>
      <c r="M808" s="204"/>
      <c r="N808" s="16"/>
      <c r="O808" s="39"/>
      <c r="P808" s="39"/>
      <c r="Q808" s="39"/>
      <c r="R808" s="39"/>
      <c r="S808" s="39"/>
      <c r="T808" s="39"/>
      <c r="U808" s="39"/>
      <c r="V808" s="39"/>
    </row>
    <row r="809" spans="1:22" s="34" customFormat="1" outlineLevel="1" x14ac:dyDescent="0.25">
      <c r="A809" s="319" t="s">
        <v>12529</v>
      </c>
      <c r="B809" s="627" t="s">
        <v>29519</v>
      </c>
      <c r="C809" s="628"/>
      <c r="D809" s="629"/>
      <c r="E809" s="146"/>
      <c r="F809" s="146"/>
      <c r="G809" s="5"/>
      <c r="H809" s="5"/>
      <c r="I809" s="5"/>
      <c r="J809" s="17"/>
      <c r="K809" s="145"/>
      <c r="L809" s="210"/>
      <c r="M809" s="111"/>
      <c r="N809" s="6"/>
      <c r="O809" s="39"/>
      <c r="P809" s="39"/>
      <c r="Q809" s="39"/>
      <c r="R809" s="39"/>
      <c r="S809" s="39"/>
      <c r="T809" s="39"/>
      <c r="U809" s="39"/>
      <c r="V809" s="39"/>
    </row>
    <row r="810" spans="1:22" s="39" customFormat="1" ht="46.15" customHeight="1" outlineLevel="2" x14ac:dyDescent="0.25">
      <c r="A810" s="317" t="s">
        <v>12532</v>
      </c>
      <c r="B810" s="422" t="str">
        <f>VLOOKUP(C810,'SNP1.24+CHU192+DER12.23+FD1.24'!$A$2:$C$50000,2, FALSE)</f>
        <v>EXECUÇÃO E COMPACTAÇÃO DE BASE E OU SUB BASE PARA PAVIMENTAÇÃO DE BRITA GRADUADA SIMPLES - EXCLUSIVE CARGA E TRANSPORTE. AF_11/2019</v>
      </c>
      <c r="C810" s="38" t="s">
        <v>5443</v>
      </c>
      <c r="D810" s="623" t="str">
        <f>VLOOKUP(C810,'SNP1.24+CHU192+DER12.23+FD1.24'!$A$2:$D$50000,3, FALSE)</f>
        <v>M3</v>
      </c>
      <c r="E810" s="624">
        <f>[2]DETALHADO!$G$460</f>
        <v>72.127499999999998</v>
      </c>
      <c r="F810" s="625" t="str">
        <f>VLOOKUP(C810,'SNP1.24+CHU192+DER12.23+FD1.24'!$A$2:$D$50000,4, FALSE)</f>
        <v>126,53</v>
      </c>
      <c r="G810" s="424">
        <f>ROUND(E810*F810,2)</f>
        <v>9126.2900000000009</v>
      </c>
      <c r="H810" s="425" t="e">
        <f>IF(K810="",$G$10,$G$9)</f>
        <v>#REF!</v>
      </c>
      <c r="I810" s="426" t="e">
        <f>ROUND(F810*H810+F810,2)</f>
        <v>#REF!</v>
      </c>
      <c r="J810" s="626" t="e">
        <f>ROUND(E810*I810,2)</f>
        <v>#REF!</v>
      </c>
      <c r="K810" s="603"/>
      <c r="L810" s="643" t="s">
        <v>29440</v>
      </c>
      <c r="M810" s="632"/>
      <c r="N810" s="22"/>
    </row>
    <row r="811" spans="1:22" s="39" customFormat="1" ht="58.9" customHeight="1" outlineLevel="2" x14ac:dyDescent="0.25">
      <c r="A811" s="317" t="s">
        <v>18546</v>
      </c>
      <c r="B811" s="422" t="str">
        <f>VLOOKUP(C811,'SNP1.24+CHU192+DER12.23+FD1.24'!$A$2:$C$50000,2, FALSE)</f>
        <v>GEOTÊXTIL NÃO TECIDO 100% POLIÉSTER, RESISTÊNCIA A TRAÇÃO DE 9 KN/M (RT - 9), INSTALADO EM DRENO - FORNECIMENTO E INSTALAÇÃO. AF_07/2021</v>
      </c>
      <c r="C811" s="38" t="s">
        <v>8842</v>
      </c>
      <c r="D811" s="623" t="str">
        <f>VLOOKUP(C811,'SNP1.24+CHU192+DER12.23+FD1.24'!$A$2:$D$50000,3, FALSE)</f>
        <v>M2</v>
      </c>
      <c r="E811" s="624">
        <f>[2]DETALHADO!$G$461</f>
        <v>843.7589999999999</v>
      </c>
      <c r="F811" s="625" t="str">
        <f>VLOOKUP(C811,'SNP1.24+CHU192+DER12.23+FD1.24'!$A$2:$D$50000,4, FALSE)</f>
        <v>10,02</v>
      </c>
      <c r="G811" s="424">
        <f>ROUND(E811*F811,2)</f>
        <v>8454.4699999999993</v>
      </c>
      <c r="H811" s="425" t="e">
        <f>IF(K811="",$G$10,$G$9)</f>
        <v>#REF!</v>
      </c>
      <c r="I811" s="426" t="e">
        <f>ROUND(F811*H811+F811,2)</f>
        <v>#REF!</v>
      </c>
      <c r="J811" s="626" t="e">
        <f>ROUND(E811*I811,2)</f>
        <v>#REF!</v>
      </c>
      <c r="K811" s="603"/>
      <c r="L811" s="643" t="s">
        <v>29520</v>
      </c>
      <c r="M811" s="632"/>
      <c r="N811" s="22"/>
    </row>
    <row r="812" spans="1:22" s="39" customFormat="1" ht="46.15" customHeight="1" outlineLevel="2" x14ac:dyDescent="0.25">
      <c r="A812" s="317" t="s">
        <v>18547</v>
      </c>
      <c r="B812" s="422" t="str">
        <f>VLOOKUP(C812,'SNP1.24+CHU192+DER12.23+FD1.24'!$A$2:$C$50000,2, FALSE)</f>
        <v xml:space="preserve">PEDRA DE MAO OU PEDRA RACHAO PARA ARRIMO/FUNDACAO (POSTO PEDREIRA/FORNECEDOR, SEM FRETE)                                                                                                                                                                                                                                                                                                                                                                                                                  </v>
      </c>
      <c r="C812" s="38">
        <v>4730</v>
      </c>
      <c r="D812" s="623" t="str">
        <f>VLOOKUP(C812,'SNP1.24+CHU192+DER12.23+FD1.24'!$A$2:$D$50000,3, FALSE)</f>
        <v xml:space="preserve">M3    </v>
      </c>
      <c r="E812" s="624">
        <f>[2]DETALHADO!$G$464</f>
        <v>251.69399999999999</v>
      </c>
      <c r="F812" s="625" t="str">
        <f>VLOOKUP(C812,'SNP1.24+CHU192+DER12.23+FD1.24'!$A$2:$D$50000,4, FALSE)</f>
        <v>65,45</v>
      </c>
      <c r="G812" s="424">
        <f>ROUND(E812*F812,2)</f>
        <v>16473.37</v>
      </c>
      <c r="H812" s="425" t="e">
        <f>IF(K812="",$G$10,$G$9)</f>
        <v>#REF!</v>
      </c>
      <c r="I812" s="426" t="e">
        <f>ROUND(F812*H812+F812,2)</f>
        <v>#REF!</v>
      </c>
      <c r="J812" s="626" t="e">
        <f>ROUND(E812*I812,2)</f>
        <v>#REF!</v>
      </c>
      <c r="K812" s="603"/>
      <c r="L812" s="643" t="s">
        <v>29440</v>
      </c>
      <c r="M812" s="632"/>
      <c r="N812" s="22"/>
    </row>
    <row r="813" spans="1:22" s="39" customFormat="1" ht="65.45" customHeight="1" outlineLevel="2" x14ac:dyDescent="0.25">
      <c r="A813" s="317" t="s">
        <v>18548</v>
      </c>
      <c r="B813" s="422" t="str">
        <f>VLOOKUP(C813,'SNP1.24+CHU192+DER12.23+FD1.24'!$A$2:$C$50000,2, FALSE)</f>
        <v>CARGA, MANOBRA E DESCARGA DE SOLOS E MATERIAIS GRANULARES EM CAMINHÃO BASCULANTE 10 M³ - CARGA COM PÁ CARREGADEIRA (CAÇAMBA DE 1,7 A 2,8 M³ / 128 HP) E DESCARGA LIVRE (UNIDADE: M3). AF_07/2020</v>
      </c>
      <c r="C813" s="38" t="s">
        <v>11353</v>
      </c>
      <c r="D813" s="623" t="str">
        <f>VLOOKUP(C813,'SNP1.24+CHU192+DER12.23+FD1.24'!$A$2:$D$50000,3, FALSE)</f>
        <v>M3</v>
      </c>
      <c r="E813" s="624">
        <f>E812</f>
        <v>251.69399999999999</v>
      </c>
      <c r="F813" s="625" t="str">
        <f>VLOOKUP(C813,'SNP1.24+CHU192+DER12.23+FD1.24'!$A$2:$D$50000,4, FALSE)</f>
        <v>8,59</v>
      </c>
      <c r="G813" s="424">
        <f>ROUND(E813*F813,2)</f>
        <v>2162.0500000000002</v>
      </c>
      <c r="H813" s="425" t="e">
        <f>IF(K813="",$G$10,$G$9)</f>
        <v>#REF!</v>
      </c>
      <c r="I813" s="426" t="e">
        <f>ROUND(F813*H813+F813,2)</f>
        <v>#REF!</v>
      </c>
      <c r="J813" s="626" t="e">
        <f>ROUND(E813*I813,2)</f>
        <v>#REF!</v>
      </c>
      <c r="K813" s="603"/>
      <c r="L813" s="643" t="s">
        <v>29441</v>
      </c>
      <c r="M813" s="632"/>
      <c r="N813" s="22"/>
    </row>
    <row r="814" spans="1:22" s="39" customFormat="1" ht="50.45" customHeight="1" outlineLevel="2" x14ac:dyDescent="0.25">
      <c r="A814" s="317" t="s">
        <v>18549</v>
      </c>
      <c r="B814" s="422" t="str">
        <f>VLOOKUP(C814,'SNP1.24+CHU192+DER12.23+FD1.24'!$A$2:$C$50000,2, FALSE)</f>
        <v>TRANSPORTE COM CAMINHÃO BASCULANTE DE 10 M³, EM VIA URBANA PAVIMENTADA, DMT ATÉ 30 KM (UNIDADE: M3XKM). AF_07/2020</v>
      </c>
      <c r="C814" s="38" t="s">
        <v>6023</v>
      </c>
      <c r="D814" s="623" t="str">
        <f>VLOOKUP(C814,'SNP1.24+CHU192+DER12.23+FD1.24'!$A$2:$D$50000,3, FALSE)</f>
        <v>M3XKM</v>
      </c>
      <c r="E814" s="624">
        <f>E812*$D$10</f>
        <v>2599.9990199999997</v>
      </c>
      <c r="F814" s="625" t="str">
        <f>VLOOKUP(C814,'SNP1.24+CHU192+DER12.23+FD1.24'!$A$2:$D$50000,4, FALSE)</f>
        <v>2,49</v>
      </c>
      <c r="G814" s="424">
        <f>ROUND(E814*F814,2)</f>
        <v>6474</v>
      </c>
      <c r="H814" s="425" t="e">
        <f>IF(K814="",$G$10,$G$9)</f>
        <v>#REF!</v>
      </c>
      <c r="I814" s="426" t="e">
        <f>ROUND(F814*H814+F814,2)</f>
        <v>#REF!</v>
      </c>
      <c r="J814" s="626" t="e">
        <f>ROUND(E814*I814,2)</f>
        <v>#REF!</v>
      </c>
      <c r="K814" s="603"/>
      <c r="L814" s="643" t="s">
        <v>29442</v>
      </c>
      <c r="M814" s="632"/>
      <c r="N814" s="22"/>
    </row>
    <row r="815" spans="1:22" s="40" customFormat="1" ht="12.75" outlineLevel="1" thickBot="1" x14ac:dyDescent="0.25">
      <c r="A815" s="318"/>
      <c r="B815" s="10" t="s">
        <v>9</v>
      </c>
      <c r="C815" s="11"/>
      <c r="D815" s="12"/>
      <c r="E815" s="13"/>
      <c r="F815" s="13"/>
      <c r="G815" s="147">
        <f>SUM(G812:G814)</f>
        <v>25109.42</v>
      </c>
      <c r="H815" s="148"/>
      <c r="I815" s="149"/>
      <c r="J815" s="150" t="e">
        <f>SUM(J812:J814)</f>
        <v>#REF!</v>
      </c>
      <c r="K815" s="185"/>
      <c r="L815" s="209"/>
      <c r="M815" s="204"/>
      <c r="N815" s="16"/>
      <c r="O815" s="39"/>
      <c r="P815" s="39"/>
      <c r="Q815" s="39"/>
      <c r="R815" s="39"/>
      <c r="S815" s="39"/>
      <c r="T815" s="39"/>
      <c r="U815" s="39"/>
      <c r="V815" s="39"/>
    </row>
    <row r="816" spans="1:22" s="34" customFormat="1" outlineLevel="1" x14ac:dyDescent="0.25">
      <c r="A816" s="319" t="s">
        <v>54410</v>
      </c>
      <c r="B816" s="627" t="s">
        <v>54293</v>
      </c>
      <c r="C816" s="628"/>
      <c r="D816" s="629"/>
      <c r="E816" s="146"/>
      <c r="F816" s="146"/>
      <c r="G816" s="5"/>
      <c r="H816" s="5"/>
      <c r="I816" s="5"/>
      <c r="J816" s="17"/>
      <c r="K816" s="145"/>
      <c r="L816" s="210"/>
      <c r="M816" s="111"/>
      <c r="N816" s="6"/>
      <c r="O816" s="39"/>
      <c r="P816" s="39"/>
      <c r="Q816" s="39"/>
      <c r="R816" s="39"/>
      <c r="S816" s="39"/>
      <c r="T816" s="39"/>
      <c r="U816" s="39"/>
      <c r="V816" s="39"/>
    </row>
    <row r="817" spans="1:22" s="39" customFormat="1" ht="30.6" customHeight="1" outlineLevel="2" x14ac:dyDescent="0.25">
      <c r="A817" s="317" t="s">
        <v>54411</v>
      </c>
      <c r="B817" s="422" t="str">
        <f>VLOOKUP(C817,'SNP1.24+CHU192+DER12.23+FD1.24'!$A$2:$C$50000,2, FALSE)</f>
        <v>LIMPEZA DE SUPERFÍCIE COM JATO DE ALTA PRESSÃO. AF_04/2019</v>
      </c>
      <c r="C817" s="38" t="s">
        <v>7772</v>
      </c>
      <c r="D817" s="623" t="str">
        <f>VLOOKUP(C817,'SNP1.24+CHU192+DER12.23+FD1.24'!$A$2:$D$50000,3, FALSE)</f>
        <v>M2</v>
      </c>
      <c r="E817" s="624">
        <f>[2]DETALHADO!$G$452</f>
        <v>92.240000000000009</v>
      </c>
      <c r="F817" s="625" t="str">
        <f>VLOOKUP(C817,'SNP1.24+CHU192+DER12.23+FD1.24'!$A$2:$D$50000,4, FALSE)</f>
        <v>2,28</v>
      </c>
      <c r="G817" s="424">
        <f t="shared" ref="G817:G827" si="180">ROUND(E817*F817,2)</f>
        <v>210.31</v>
      </c>
      <c r="H817" s="425" t="e">
        <f t="shared" ref="H817:H827" si="181">IF(K817="",$G$10,$G$9)</f>
        <v>#REF!</v>
      </c>
      <c r="I817" s="426" t="e">
        <f t="shared" ref="I817:I827" si="182">ROUND(F817*H817+F817,2)</f>
        <v>#REF!</v>
      </c>
      <c r="J817" s="626" t="e">
        <f t="shared" ref="J817:J827" si="183">ROUND(E817*I817,2)</f>
        <v>#REF!</v>
      </c>
      <c r="K817" s="603"/>
      <c r="L817" s="643" t="s">
        <v>18501</v>
      </c>
      <c r="M817" s="632"/>
      <c r="N817" s="22"/>
    </row>
    <row r="818" spans="1:22" s="39" customFormat="1" ht="36.6" customHeight="1" outlineLevel="2" x14ac:dyDescent="0.25">
      <c r="A818" s="317" t="s">
        <v>54412</v>
      </c>
      <c r="B818" s="422" t="str">
        <f>VLOOKUP(C818,'SNP1.24+CHU192+DER12.23+FD1.24'!$A$2:$C$50000,2, FALSE)</f>
        <v>ENCHIMENTO DE BRITA PARA DRENO, LANÇAMENTO MECANIZADO. AF_07/2021</v>
      </c>
      <c r="C818" s="38" t="s">
        <v>8850</v>
      </c>
      <c r="D818" s="623" t="str">
        <f>VLOOKUP(C818,'SNP1.24+CHU192+DER12.23+FD1.24'!$A$2:$D$50000,3, FALSE)</f>
        <v>M3</v>
      </c>
      <c r="E818" s="624">
        <f>[2]DETALHADO!$G$466</f>
        <v>27.5412</v>
      </c>
      <c r="F818" s="625" t="str">
        <f>VLOOKUP(C818,'SNP1.24+CHU192+DER12.23+FD1.24'!$A$2:$D$50000,4, FALSE)</f>
        <v>102,53</v>
      </c>
      <c r="G818" s="424">
        <f t="shared" si="180"/>
        <v>2823.8</v>
      </c>
      <c r="H818" s="425" t="e">
        <f t="shared" si="181"/>
        <v>#REF!</v>
      </c>
      <c r="I818" s="426" t="e">
        <f t="shared" si="182"/>
        <v>#REF!</v>
      </c>
      <c r="J818" s="626" t="e">
        <f t="shared" si="183"/>
        <v>#REF!</v>
      </c>
      <c r="K818" s="603"/>
      <c r="L818" s="643" t="s">
        <v>18501</v>
      </c>
      <c r="M818" s="632"/>
      <c r="N818" s="22"/>
    </row>
    <row r="819" spans="1:22" s="39" customFormat="1" ht="46.15" customHeight="1" outlineLevel="2" x14ac:dyDescent="0.25">
      <c r="A819" s="317" t="s">
        <v>54413</v>
      </c>
      <c r="B819" s="422" t="str">
        <f>VLOOKUP(C819,'SNP1.24+CHU192+DER12.23+FD1.24'!$A$2:$C$50000,2, FALSE)</f>
        <v>EXECUÇÃO E COMPACTAÇÃO DE BASE E OU SUB BASE PARA PAVIMENTAÇÃO DE BRITA GRADUADA SIMPLES - EXCLUSIVE CARGA E TRANSPORTE. AF_11/2019</v>
      </c>
      <c r="C819" s="38" t="s">
        <v>5443</v>
      </c>
      <c r="D819" s="623" t="str">
        <f>VLOOKUP(C819,'SNP1.24+CHU192+DER12.23+FD1.24'!$A$2:$D$50000,3, FALSE)</f>
        <v>M3</v>
      </c>
      <c r="E819" s="624">
        <f>[2]DETALHADO!$G$467</f>
        <v>6.3719999999999999</v>
      </c>
      <c r="F819" s="625" t="str">
        <f>VLOOKUP(C819,'SNP1.24+CHU192+DER12.23+FD1.24'!$A$2:$D$50000,4, FALSE)</f>
        <v>126,53</v>
      </c>
      <c r="G819" s="424">
        <f t="shared" si="180"/>
        <v>806.25</v>
      </c>
      <c r="H819" s="425" t="e">
        <f t="shared" si="181"/>
        <v>#REF!</v>
      </c>
      <c r="I819" s="426" t="e">
        <f t="shared" si="182"/>
        <v>#REF!</v>
      </c>
      <c r="J819" s="626" t="e">
        <f t="shared" si="183"/>
        <v>#REF!</v>
      </c>
      <c r="K819" s="603"/>
      <c r="L819" s="643" t="s">
        <v>18501</v>
      </c>
      <c r="M819" s="632"/>
      <c r="N819" s="22"/>
    </row>
    <row r="820" spans="1:22" s="39" customFormat="1" ht="51" customHeight="1" outlineLevel="2" x14ac:dyDescent="0.25">
      <c r="A820" s="317" t="s">
        <v>54414</v>
      </c>
      <c r="B820" s="422" t="str">
        <f>VLOOKUP(C820,'SNP1.24+CHU192+DER12.23+FD1.24'!$A$2:$C$50000,2, FALSE)</f>
        <v xml:space="preserve">TUBO DRENO, CORRUGADO, ESPIRALADO, FLEXIVEL, PERFURADO, EM POLIETILENO DE ALTA DENSIDADE (PEAD), DN 65 MM, (2 1/2") PARA DRENAGEM - EM ROLO (NORMA DNIT 093/2006 - EM)                                                                                                                                                                                                                                                                                                                                    </v>
      </c>
      <c r="C820" s="38">
        <v>38051</v>
      </c>
      <c r="D820" s="623" t="str">
        <f>VLOOKUP(C820,'SNP1.24+CHU192+DER12.23+FD1.24'!$A$2:$D$50000,3, FALSE)</f>
        <v xml:space="preserve">M     </v>
      </c>
      <c r="E820" s="624">
        <f>[2]DETALHADO!$G$469</f>
        <v>27.66</v>
      </c>
      <c r="F820" s="625" t="str">
        <f>VLOOKUP(C820,'SNP1.24+CHU192+DER12.23+FD1.24'!$A$2:$D$50000,4, FALSE)</f>
        <v>7,49</v>
      </c>
      <c r="G820" s="424">
        <f t="shared" si="180"/>
        <v>207.17</v>
      </c>
      <c r="H820" s="425" t="e">
        <f t="shared" si="181"/>
        <v>#REF!</v>
      </c>
      <c r="I820" s="426" t="e">
        <f t="shared" si="182"/>
        <v>#REF!</v>
      </c>
      <c r="J820" s="626" t="e">
        <f t="shared" si="183"/>
        <v>#REF!</v>
      </c>
      <c r="K820" s="603"/>
      <c r="L820" s="643" t="s">
        <v>18501</v>
      </c>
      <c r="M820" s="632"/>
      <c r="N820" s="22"/>
    </row>
    <row r="821" spans="1:22" s="39" customFormat="1" ht="51" customHeight="1" outlineLevel="2" x14ac:dyDescent="0.25">
      <c r="A821" s="317" t="s">
        <v>54415</v>
      </c>
      <c r="B821" s="422" t="str">
        <f>VLOOKUP(C821,'SNP1.24+CHU192+DER12.23+FD1.24'!$A$2:$C$50000,2, FALSE)</f>
        <v xml:space="preserve">TUBO DRENO, CORRUGADO, ESPIRALADO, FLEXIVEL, PERFURADO, EM POLIETILENO DE ALTA DENSIDADE (PEAD), DN 100 MM, (4") PARA DRENAGEM - EM ROLO (NORMA DNIT 093/2006 - E.M)                                                                                                                                                                                                                                                                                                                                      </v>
      </c>
      <c r="C821" s="38">
        <v>38052</v>
      </c>
      <c r="D821" s="623" t="str">
        <f>VLOOKUP(C821,'SNP1.24+CHU192+DER12.23+FD1.24'!$A$2:$D$50000,3, FALSE)</f>
        <v xml:space="preserve">M     </v>
      </c>
      <c r="E821" s="624">
        <f>[2]DETALHADO!$G$470</f>
        <v>21.6</v>
      </c>
      <c r="F821" s="625" t="str">
        <f>VLOOKUP(C821,'SNP1.24+CHU192+DER12.23+FD1.24'!$A$2:$D$50000,4, FALSE)</f>
        <v>12,02</v>
      </c>
      <c r="G821" s="424">
        <f t="shared" si="180"/>
        <v>259.63</v>
      </c>
      <c r="H821" s="425" t="e">
        <f t="shared" si="181"/>
        <v>#REF!</v>
      </c>
      <c r="I821" s="426" t="e">
        <f t="shared" si="182"/>
        <v>#REF!</v>
      </c>
      <c r="J821" s="626" t="e">
        <f t="shared" si="183"/>
        <v>#REF!</v>
      </c>
      <c r="K821" s="603"/>
      <c r="L821" s="643" t="s">
        <v>18501</v>
      </c>
      <c r="M821" s="632"/>
      <c r="N821" s="22"/>
    </row>
    <row r="822" spans="1:22" s="39" customFormat="1" ht="49.9" customHeight="1" outlineLevel="2" x14ac:dyDescent="0.25">
      <c r="A822" s="317" t="s">
        <v>54416</v>
      </c>
      <c r="B822" s="422" t="str">
        <f>VLOOKUP(C822,'SNP1.24+CHU192+DER12.23+FD1.24'!$A$2:$C$50000,2, FALSE)</f>
        <v>GEOTÊXTIL NÃO TECIDO 100% POLIÉSTER, RESISTÊNCIA A TRAÇÃO DE 9 KN/M (RT - 9), INSTALADO EM DRENO - FORNECIMENTO E INSTALAÇÃO. AF_07/2021</v>
      </c>
      <c r="C822" s="38" t="s">
        <v>8842</v>
      </c>
      <c r="D822" s="623" t="str">
        <f>VLOOKUP(C822,'SNP1.24+CHU192+DER12.23+FD1.24'!$A$2:$D$50000,3, FALSE)</f>
        <v>M2</v>
      </c>
      <c r="E822" s="624">
        <f>[2]DETALHADO!$G$468</f>
        <v>194.7</v>
      </c>
      <c r="F822" s="625" t="str">
        <f>VLOOKUP(C822,'SNP1.24+CHU192+DER12.23+FD1.24'!$A$2:$D$50000,4, FALSE)</f>
        <v>10,02</v>
      </c>
      <c r="G822" s="424">
        <f t="shared" si="180"/>
        <v>1950.89</v>
      </c>
      <c r="H822" s="425" t="e">
        <f t="shared" si="181"/>
        <v>#REF!</v>
      </c>
      <c r="I822" s="426" t="e">
        <f t="shared" si="182"/>
        <v>#REF!</v>
      </c>
      <c r="J822" s="626" t="e">
        <f t="shared" si="183"/>
        <v>#REF!</v>
      </c>
      <c r="K822" s="603"/>
      <c r="L822" s="643" t="s">
        <v>18501</v>
      </c>
      <c r="M822" s="632"/>
      <c r="N822" s="22"/>
    </row>
    <row r="823" spans="1:22" s="39" customFormat="1" ht="21" customHeight="1" outlineLevel="2" x14ac:dyDescent="0.25">
      <c r="A823" s="317" t="s">
        <v>54675</v>
      </c>
      <c r="B823" s="422" t="str">
        <f>VLOOKUP(C823,'SNP1.24+CHU192+DER12.23+FD1.24'!$A$2:$C$50000,2, FALSE)</f>
        <v>Imprimação betuminosa ligante</v>
      </c>
      <c r="C823" s="38" t="s">
        <v>36954</v>
      </c>
      <c r="D823" s="623" t="str">
        <f>VLOOKUP(C823,'SNP1.24+CHU192+DER12.23+FD1.24'!$A$2:$D$50000,3, FALSE)</f>
        <v>M2</v>
      </c>
      <c r="E823" s="624">
        <f>[2]DETALHADO!$G$451</f>
        <v>92.240000000000009</v>
      </c>
      <c r="F823" s="625">
        <f>VLOOKUP(C823,'SNP1.24+CHU192+DER12.23+FD1.24'!$A$2:$D$50000,4, FALSE)</f>
        <v>7.3</v>
      </c>
      <c r="G823" s="424">
        <f t="shared" si="180"/>
        <v>673.35</v>
      </c>
      <c r="H823" s="425" t="e">
        <f t="shared" si="181"/>
        <v>#REF!</v>
      </c>
      <c r="I823" s="426" t="e">
        <f t="shared" si="182"/>
        <v>#REF!</v>
      </c>
      <c r="J823" s="626" t="e">
        <f t="shared" si="183"/>
        <v>#REF!</v>
      </c>
      <c r="K823" s="603"/>
      <c r="L823" s="643" t="s">
        <v>54295</v>
      </c>
      <c r="M823" s="632"/>
      <c r="N823" s="323"/>
    </row>
    <row r="824" spans="1:22" s="39" customFormat="1" ht="49.9" customHeight="1" outlineLevel="2" x14ac:dyDescent="0.25">
      <c r="A824" s="317" t="s">
        <v>54676</v>
      </c>
      <c r="B824" s="422" t="str">
        <f>VLOOKUP(C824,'SNP1.24+CHU192+DER12.23+FD1.24'!$A$2:$C$50000,2, FALSE)</f>
        <v xml:space="preserve">GEOGRELHA TECIDA COM FILAMENTOS DE POLIESTER + PVC, RESISTENCIA LONGITUDINAL: 90 KN/M, RESISTENCIA TRANSVERSAL: 30 KN/M, ALONGAMENTO = 12 POR CENTO                                                                                                                                                                                                                                                                                                                                                       </v>
      </c>
      <c r="C824" s="38">
        <v>34804</v>
      </c>
      <c r="D824" s="623" t="str">
        <f>VLOOKUP(C824,'SNP1.24+CHU192+DER12.23+FD1.24'!$A$2:$D$50000,3, FALSE)</f>
        <v xml:space="preserve">M2    </v>
      </c>
      <c r="E824" s="624">
        <f>[2]DETALHADO!$G$450</f>
        <v>92.240000000000009</v>
      </c>
      <c r="F824" s="625" t="str">
        <f>VLOOKUP(C824,'SNP1.24+CHU192+DER12.23+FD1.24'!$A$2:$D$50000,4, FALSE)</f>
        <v>48,75</v>
      </c>
      <c r="G824" s="424">
        <f t="shared" si="180"/>
        <v>4496.7</v>
      </c>
      <c r="H824" s="425" t="e">
        <f t="shared" si="181"/>
        <v>#REF!</v>
      </c>
      <c r="I824" s="426" t="e">
        <f t="shared" si="182"/>
        <v>#REF!</v>
      </c>
      <c r="J824" s="626" t="e">
        <f t="shared" si="183"/>
        <v>#REF!</v>
      </c>
      <c r="K824" s="603"/>
      <c r="L824" s="643" t="s">
        <v>18501</v>
      </c>
      <c r="M824" s="632"/>
      <c r="N824" s="22"/>
    </row>
    <row r="825" spans="1:22" s="39" customFormat="1" ht="21" customHeight="1" outlineLevel="2" x14ac:dyDescent="0.25">
      <c r="A825" s="317" t="s">
        <v>54677</v>
      </c>
      <c r="B825" s="422" t="str">
        <f>VLOOKUP(C825,'SNP1.24+CHU192+DER12.23+FD1.24'!$A$2:$C$50000,2, FALSE)</f>
        <v>Imprimação betuminosa impermeabilizante</v>
      </c>
      <c r="C825" s="38" t="s">
        <v>36956</v>
      </c>
      <c r="D825" s="623" t="str">
        <f>VLOOKUP(C825,'SNP1.24+CHU192+DER12.23+FD1.24'!$A$2:$D$50000,3, FALSE)</f>
        <v>M2</v>
      </c>
      <c r="E825" s="624">
        <f>[2]DETALHADO!$G$454</f>
        <v>11.731199999999999</v>
      </c>
      <c r="F825" s="625">
        <f>VLOOKUP(C825,'SNP1.24+CHU192+DER12.23+FD1.24'!$A$2:$D$50000,4, FALSE)</f>
        <v>14.54</v>
      </c>
      <c r="G825" s="424">
        <f t="shared" si="180"/>
        <v>170.57</v>
      </c>
      <c r="H825" s="425" t="e">
        <f t="shared" si="181"/>
        <v>#REF!</v>
      </c>
      <c r="I825" s="426" t="e">
        <f t="shared" si="182"/>
        <v>#REF!</v>
      </c>
      <c r="J825" s="626" t="e">
        <f t="shared" si="183"/>
        <v>#REF!</v>
      </c>
      <c r="K825" s="603"/>
      <c r="L825" s="643" t="s">
        <v>54296</v>
      </c>
      <c r="M825" s="632"/>
      <c r="N825" s="323"/>
    </row>
    <row r="826" spans="1:22" s="39" customFormat="1" ht="20.45" customHeight="1" outlineLevel="2" x14ac:dyDescent="0.25">
      <c r="A826" s="317" t="s">
        <v>54678</v>
      </c>
      <c r="B826" s="422" t="s">
        <v>29521</v>
      </c>
      <c r="C826" s="38" t="s">
        <v>18518</v>
      </c>
      <c r="D826" s="623" t="s">
        <v>16</v>
      </c>
      <c r="E826" s="624">
        <f>[2]DETALHADO!$G$456</f>
        <v>66.430000000000007</v>
      </c>
      <c r="F826" s="625">
        <v>31.58</v>
      </c>
      <c r="G826" s="424">
        <f t="shared" si="180"/>
        <v>2097.86</v>
      </c>
      <c r="H826" s="425" t="e">
        <f t="shared" si="181"/>
        <v>#REF!</v>
      </c>
      <c r="I826" s="426" t="e">
        <f t="shared" si="182"/>
        <v>#REF!</v>
      </c>
      <c r="J826" s="626" t="e">
        <f t="shared" si="183"/>
        <v>#REF!</v>
      </c>
      <c r="K826" s="603"/>
      <c r="L826" s="643" t="s">
        <v>18501</v>
      </c>
      <c r="M826" s="632"/>
      <c r="N826" s="22"/>
    </row>
    <row r="827" spans="1:22" s="39" customFormat="1" ht="33.6" customHeight="1" outlineLevel="2" x14ac:dyDescent="0.25">
      <c r="A827" s="317" t="s">
        <v>54679</v>
      </c>
      <c r="B827" s="422" t="str">
        <f>VLOOKUP(C827,'SNP1.24+CHU192+DER12.23+FD1.24'!$A$2:$C$50000,2, FALSE)</f>
        <v xml:space="preserve">ARTICULACAO DE CONCRETO TIPO"FREYSSINET"                                       </v>
      </c>
      <c r="C827" s="38" t="s">
        <v>29522</v>
      </c>
      <c r="D827" s="623" t="str">
        <f>VLOOKUP(C827,'SNP1.24+CHU192+DER12.23+FD1.24'!$A$2:$D$50000,3, FALSE)</f>
        <v>dm2</v>
      </c>
      <c r="E827" s="624">
        <f>[2]DETALHADO!$G$435</f>
        <v>281.60000000000002</v>
      </c>
      <c r="F827" s="625">
        <f>VLOOKUP(C827,'SNP1.24+CHU192+DER12.23+FD1.24'!$A$2:$D$50000,4, FALSE)/1.35</f>
        <v>9.9037037037037017</v>
      </c>
      <c r="G827" s="424">
        <f t="shared" si="180"/>
        <v>2788.88</v>
      </c>
      <c r="H827" s="425" t="e">
        <f t="shared" si="181"/>
        <v>#REF!</v>
      </c>
      <c r="I827" s="426" t="e">
        <f t="shared" si="182"/>
        <v>#REF!</v>
      </c>
      <c r="J827" s="626" t="e">
        <f t="shared" si="183"/>
        <v>#REF!</v>
      </c>
      <c r="K827" s="603"/>
      <c r="L827" s="643" t="s">
        <v>18501</v>
      </c>
      <c r="M827" s="632"/>
      <c r="N827" s="22"/>
    </row>
    <row r="828" spans="1:22" s="40" customFormat="1" ht="12.75" outlineLevel="1" thickBot="1" x14ac:dyDescent="0.25">
      <c r="A828" s="318"/>
      <c r="B828" s="10" t="s">
        <v>9</v>
      </c>
      <c r="C828" s="11"/>
      <c r="D828" s="12"/>
      <c r="E828" s="13"/>
      <c r="F828" s="13"/>
      <c r="G828" s="147">
        <f>SUM(G817:G827)</f>
        <v>16485.41</v>
      </c>
      <c r="H828" s="148"/>
      <c r="I828" s="149"/>
      <c r="J828" s="150" t="e">
        <f>SUM(J817:J827)</f>
        <v>#REF!</v>
      </c>
      <c r="K828" s="185"/>
      <c r="L828" s="209"/>
      <c r="M828" s="204"/>
      <c r="N828" s="16"/>
      <c r="O828" s="39"/>
      <c r="P828" s="39"/>
      <c r="Q828" s="39"/>
      <c r="R828" s="39"/>
      <c r="S828" s="39"/>
      <c r="T828" s="39"/>
      <c r="U828" s="39"/>
      <c r="V828" s="39"/>
    </row>
    <row r="829" spans="1:22" s="34" customFormat="1" ht="14.45" customHeight="1" outlineLevel="1" x14ac:dyDescent="0.25">
      <c r="A829" s="319" t="s">
        <v>54417</v>
      </c>
      <c r="B829" s="627" t="s">
        <v>54292</v>
      </c>
      <c r="C829" s="628"/>
      <c r="D829" s="629"/>
      <c r="E829" s="146"/>
      <c r="F829" s="146"/>
      <c r="G829" s="5"/>
      <c r="H829" s="5"/>
      <c r="I829" s="5"/>
      <c r="J829" s="17"/>
      <c r="K829" s="145"/>
      <c r="L829" s="210"/>
      <c r="M829" s="111"/>
      <c r="N829" s="6"/>
      <c r="O829" s="39"/>
      <c r="P829" s="39"/>
      <c r="Q829" s="39"/>
      <c r="R829" s="39"/>
      <c r="S829" s="39"/>
      <c r="T829" s="39"/>
      <c r="U829" s="39"/>
      <c r="V829" s="39"/>
    </row>
    <row r="830" spans="1:22" s="39" customFormat="1" ht="39" customHeight="1" outlineLevel="2" x14ac:dyDescent="0.25">
      <c r="A830" s="317" t="s">
        <v>54418</v>
      </c>
      <c r="B830" s="422" t="str">
        <f>VLOOKUP(C830,'SNP1.24+CHU192+DER12.23+FD1.24'!$A$2:$C$50000,2, FALSE)</f>
        <v>FABRICAÇÃO DE FÔRMA PARA LAJES, EM CHAPA DE MADEIRA COMPENSADA PLASTIFICADA, E = 18 MM. AF_09/2020</v>
      </c>
      <c r="C830" s="38" t="s">
        <v>3098</v>
      </c>
      <c r="D830" s="623" t="str">
        <f>VLOOKUP(C830,'SNP1.24+CHU192+DER12.23+FD1.24'!$A$2:$D$50000,3, FALSE)</f>
        <v>M2</v>
      </c>
      <c r="E830" s="624">
        <f>[2]DETALHADO!$G$425</f>
        <v>282.27129867976521</v>
      </c>
      <c r="F830" s="625" t="str">
        <f>VLOOKUP(C830,'SNP1.24+CHU192+DER12.23+FD1.24'!$A$2:$D$50000,4, FALSE)</f>
        <v>72,95</v>
      </c>
      <c r="G830" s="424">
        <f t="shared" ref="G830:G842" si="184">ROUND(E830*F830,2)</f>
        <v>20591.689999999999</v>
      </c>
      <c r="H830" s="425" t="e">
        <f t="shared" ref="H830:H842" si="185">IF(K830="",$G$10,$G$9)</f>
        <v>#REF!</v>
      </c>
      <c r="I830" s="426" t="e">
        <f t="shared" ref="I830:I842" si="186">ROUND(F830*H830+F830,2)</f>
        <v>#REF!</v>
      </c>
      <c r="J830" s="626" t="e">
        <f t="shared" ref="J830:J842" si="187">ROUND(E830*I830,2)</f>
        <v>#REF!</v>
      </c>
      <c r="K830" s="603"/>
      <c r="L830" s="643" t="s">
        <v>18513</v>
      </c>
      <c r="M830" s="632"/>
      <c r="N830" s="22"/>
    </row>
    <row r="831" spans="1:22" s="39" customFormat="1" ht="48.6" customHeight="1" outlineLevel="2" x14ac:dyDescent="0.25">
      <c r="A831" s="317" t="s">
        <v>54419</v>
      </c>
      <c r="B831" s="422" t="str">
        <f>VLOOKUP(C831,'SNP1.24+CHU192+DER12.23+FD1.24'!$A$2:$C$50000,2, FALSE)</f>
        <v>ARMAÇÃO DE PILAR OU VIGA DE ESTRUTURA CONVENCIONAL DE CONCRETO ARMADO UTILIZANDO AÇO CA-50 DE 6,3 MM - MONTAGEM. AF_06/2022</v>
      </c>
      <c r="C831" s="38" t="s">
        <v>3224</v>
      </c>
      <c r="D831" s="623" t="str">
        <f>VLOOKUP(C831,'SNP1.24+CHU192+DER12.23+FD1.24'!$A$2:$D$50000,3, FALSE)</f>
        <v>KG</v>
      </c>
      <c r="E831" s="624">
        <f>'[2]AÇO ESTACA 100'!$C8</f>
        <v>359</v>
      </c>
      <c r="F831" s="625" t="str">
        <f>VLOOKUP(C831,'SNP1.24+CHU192+DER12.23+FD1.24'!$A$2:$D$50000,4, FALSE)</f>
        <v>13,04</v>
      </c>
      <c r="G831" s="424">
        <f t="shared" si="184"/>
        <v>4681.3599999999997</v>
      </c>
      <c r="H831" s="425" t="e">
        <f t="shared" si="185"/>
        <v>#REF!</v>
      </c>
      <c r="I831" s="426" t="e">
        <f t="shared" si="186"/>
        <v>#REF!</v>
      </c>
      <c r="J831" s="626" t="e">
        <f t="shared" si="187"/>
        <v>#REF!</v>
      </c>
      <c r="K831" s="603"/>
      <c r="L831" s="643" t="s">
        <v>18513</v>
      </c>
      <c r="M831" s="632"/>
      <c r="N831" s="22"/>
    </row>
    <row r="832" spans="1:22" s="39" customFormat="1" ht="36" outlineLevel="2" x14ac:dyDescent="0.25">
      <c r="A832" s="317" t="s">
        <v>54420</v>
      </c>
      <c r="B832" s="422" t="str">
        <f>VLOOKUP(C832,'SNP1.24+CHU192+DER12.23+FD1.24'!$A$2:$C$50000,2, FALSE)</f>
        <v>ARMAÇÃO DE PILAR OU VIGA DE ESTRUTURA CONVENCIONAL DE CONCRETO ARMADO UTILIZANDO AÇO CA-50 DE 8,0 MM - MONTAGEM. AF_06/2022</v>
      </c>
      <c r="C832" s="38" t="s">
        <v>3225</v>
      </c>
      <c r="D832" s="623" t="str">
        <f>VLOOKUP(C832,'SNP1.24+CHU192+DER12.23+FD1.24'!$A$2:$D$50000,3, FALSE)</f>
        <v>KG</v>
      </c>
      <c r="E832" s="624">
        <f>'[2]AÇO ESTACA 100'!$C9</f>
        <v>979</v>
      </c>
      <c r="F832" s="625" t="str">
        <f>VLOOKUP(C832,'SNP1.24+CHU192+DER12.23+FD1.24'!$A$2:$D$50000,4, FALSE)</f>
        <v>12,11</v>
      </c>
      <c r="G832" s="424">
        <f t="shared" si="184"/>
        <v>11855.69</v>
      </c>
      <c r="H832" s="425" t="e">
        <f t="shared" si="185"/>
        <v>#REF!</v>
      </c>
      <c r="I832" s="426" t="e">
        <f t="shared" si="186"/>
        <v>#REF!</v>
      </c>
      <c r="J832" s="626" t="e">
        <f t="shared" si="187"/>
        <v>#REF!</v>
      </c>
      <c r="K832" s="603"/>
      <c r="L832" s="643" t="s">
        <v>18513</v>
      </c>
      <c r="M832" s="632"/>
      <c r="N832" s="22"/>
    </row>
    <row r="833" spans="1:22" s="39" customFormat="1" ht="36" outlineLevel="2" x14ac:dyDescent="0.25">
      <c r="A833" s="317" t="s">
        <v>54421</v>
      </c>
      <c r="B833" s="422" t="str">
        <f>VLOOKUP(C833,'SNP1.24+CHU192+DER12.23+FD1.24'!$A$2:$C$50000,2, FALSE)</f>
        <v>ARMAÇÃO DE PILAR OU VIGA DE ESTRUTURA CONVENCIONAL DE CONCRETO ARMADO UTILIZANDO AÇO CA-50 DE 10,0 MM - MONTAGEM. AF_06/2022</v>
      </c>
      <c r="C833" s="38" t="s">
        <v>3226</v>
      </c>
      <c r="D833" s="623" t="str">
        <f>VLOOKUP(C833,'SNP1.24+CHU192+DER12.23+FD1.24'!$A$2:$D$50000,3, FALSE)</f>
        <v>KG</v>
      </c>
      <c r="E833" s="624">
        <f>'[2]AÇO ESTACA 100'!$C10</f>
        <v>2343</v>
      </c>
      <c r="F833" s="625" t="str">
        <f>VLOOKUP(C833,'SNP1.24+CHU192+DER12.23+FD1.24'!$A$2:$D$50000,4, FALSE)</f>
        <v>10,72</v>
      </c>
      <c r="G833" s="424">
        <f t="shared" si="184"/>
        <v>25116.959999999999</v>
      </c>
      <c r="H833" s="425" t="e">
        <f t="shared" si="185"/>
        <v>#REF!</v>
      </c>
      <c r="I833" s="426" t="e">
        <f t="shared" si="186"/>
        <v>#REF!</v>
      </c>
      <c r="J833" s="626" t="e">
        <f t="shared" si="187"/>
        <v>#REF!</v>
      </c>
      <c r="K833" s="603"/>
      <c r="L833" s="643" t="s">
        <v>18513</v>
      </c>
      <c r="M833" s="632"/>
      <c r="N833" s="22"/>
    </row>
    <row r="834" spans="1:22" s="39" customFormat="1" ht="36" outlineLevel="2" x14ac:dyDescent="0.25">
      <c r="A834" s="317" t="s">
        <v>54422</v>
      </c>
      <c r="B834" s="422" t="str">
        <f>VLOOKUP(C834,'SNP1.24+CHU192+DER12.23+FD1.24'!$A$2:$C$50000,2, FALSE)</f>
        <v>ARMAÇÃO DE PILAR OU VIGA DE ESTRUTURA CONVENCIONAL DE CONCRETO ARMADO UTILIZANDO AÇO CA-50 DE 12,5 MM - MONTAGEM. AF_06/2022</v>
      </c>
      <c r="C834" s="38" t="s">
        <v>3227</v>
      </c>
      <c r="D834" s="623" t="str">
        <f>VLOOKUP(C834,'SNP1.24+CHU192+DER12.23+FD1.24'!$A$2:$D$50000,3, FALSE)</f>
        <v>KG</v>
      </c>
      <c r="E834" s="624">
        <f>'[2]AÇO ESTACA 100'!$C11</f>
        <v>5762</v>
      </c>
      <c r="F834" s="625" t="str">
        <f>VLOOKUP(C834,'SNP1.24+CHU192+DER12.23+FD1.24'!$A$2:$D$50000,4, FALSE)</f>
        <v>8,97</v>
      </c>
      <c r="G834" s="424">
        <f t="shared" si="184"/>
        <v>51685.14</v>
      </c>
      <c r="H834" s="425" t="e">
        <f t="shared" si="185"/>
        <v>#REF!</v>
      </c>
      <c r="I834" s="426" t="e">
        <f t="shared" si="186"/>
        <v>#REF!</v>
      </c>
      <c r="J834" s="626" t="e">
        <f t="shared" si="187"/>
        <v>#REF!</v>
      </c>
      <c r="K834" s="603"/>
      <c r="L834" s="643" t="s">
        <v>18513</v>
      </c>
      <c r="M834" s="632"/>
      <c r="N834" s="22"/>
    </row>
    <row r="835" spans="1:22" s="39" customFormat="1" ht="36" outlineLevel="2" x14ac:dyDescent="0.25">
      <c r="A835" s="317" t="s">
        <v>54423</v>
      </c>
      <c r="B835" s="422" t="str">
        <f>VLOOKUP(C835,'SNP1.24+CHU192+DER12.23+FD1.24'!$A$2:$C$50000,2, FALSE)</f>
        <v>ARMAÇÃO DE PILAR OU VIGA DE ESTRUTURA CONVENCIONAL DE CONCRETO ARMADO UTILIZANDO AÇO CA-50 DE 16,0 MM - MONTAGEM. AF_06/2022</v>
      </c>
      <c r="C835" s="38" t="s">
        <v>3228</v>
      </c>
      <c r="D835" s="623" t="str">
        <f>VLOOKUP(C835,'SNP1.24+CHU192+DER12.23+FD1.24'!$A$2:$D$50000,3, FALSE)</f>
        <v>KG</v>
      </c>
      <c r="E835" s="624">
        <f>'[2]AÇO ESTACA 100'!$C$12</f>
        <v>833</v>
      </c>
      <c r="F835" s="625" t="str">
        <f>VLOOKUP(C835,'SNP1.24+CHU192+DER12.23+FD1.24'!$A$2:$D$50000,4, FALSE)</f>
        <v>8,64</v>
      </c>
      <c r="G835" s="424">
        <f t="shared" si="184"/>
        <v>7197.12</v>
      </c>
      <c r="H835" s="425" t="e">
        <f t="shared" si="185"/>
        <v>#REF!</v>
      </c>
      <c r="I835" s="426" t="e">
        <f t="shared" si="186"/>
        <v>#REF!</v>
      </c>
      <c r="J835" s="626" t="e">
        <f t="shared" si="187"/>
        <v>#REF!</v>
      </c>
      <c r="K835" s="603"/>
      <c r="L835" s="643" t="s">
        <v>18513</v>
      </c>
      <c r="M835" s="632"/>
      <c r="N835" s="22"/>
    </row>
    <row r="836" spans="1:22" s="39" customFormat="1" outlineLevel="2" x14ac:dyDescent="0.25">
      <c r="A836" s="317" t="s">
        <v>54424</v>
      </c>
      <c r="B836" s="422" t="str">
        <f>VLOOKUP(C836,'SNP1.24+CHU192+DER12.23+FD1.24'!$A$2:$C$50000,2, FALSE)</f>
        <v xml:space="preserve">ACO CA-60, 4,2 MM OU 5,0 MM, DOBRADO E CORTADO                                                                                                                                                                                                                                                                                                                                                                                                                                                            </v>
      </c>
      <c r="C836" s="38">
        <v>43061</v>
      </c>
      <c r="D836" s="623" t="str">
        <f>VLOOKUP(C836,'SNP1.24+CHU192+DER12.23+FD1.24'!$A$2:$D$50000,3, FALSE)</f>
        <v xml:space="preserve">KG    </v>
      </c>
      <c r="E836" s="624">
        <f>'[2]AÇO ESTACA 100'!$C$18</f>
        <v>113</v>
      </c>
      <c r="F836" s="625" t="str">
        <f>VLOOKUP(C836,'SNP1.24+CHU192+DER12.23+FD1.24'!$A$2:$D$50000,4, FALSE)</f>
        <v>7,59</v>
      </c>
      <c r="G836" s="424">
        <f t="shared" si="184"/>
        <v>857.67</v>
      </c>
      <c r="H836" s="425" t="e">
        <f t="shared" si="185"/>
        <v>#REF!</v>
      </c>
      <c r="I836" s="426" t="e">
        <f t="shared" si="186"/>
        <v>#REF!</v>
      </c>
      <c r="J836" s="626" t="e">
        <f t="shared" si="187"/>
        <v>#REF!</v>
      </c>
      <c r="K836" s="603"/>
      <c r="L836" s="643" t="s">
        <v>18513</v>
      </c>
      <c r="M836" s="632"/>
      <c r="N836" s="22"/>
    </row>
    <row r="837" spans="1:22" s="39" customFormat="1" outlineLevel="2" x14ac:dyDescent="0.25">
      <c r="A837" s="317" t="s">
        <v>54425</v>
      </c>
      <c r="B837" s="422" t="str">
        <f>VLOOKUP(C837,'SNP1.24+CHU192+DER12.23+FD1.24'!$A$2:$C$50000,2, FALSE)</f>
        <v xml:space="preserve">ACO CA-25, 6,3 MM OU 8,0 MM, VERGALHAO                                                                                                                                                                                                                                                                                                                                                                                                                                                                    </v>
      </c>
      <c r="C837" s="38">
        <v>43053</v>
      </c>
      <c r="D837" s="623" t="str">
        <f>VLOOKUP(C837,'SNP1.24+CHU192+DER12.23+FD1.24'!$A$2:$D$50000,3, FALSE)</f>
        <v xml:space="preserve">KG    </v>
      </c>
      <c r="E837" s="624">
        <f>'[2]AÇO ESTACA 100'!$C$23</f>
        <v>27</v>
      </c>
      <c r="F837" s="625" t="str">
        <f>VLOOKUP(C837,'SNP1.24+CHU192+DER12.23+FD1.24'!$A$2:$D$50000,4, FALSE)</f>
        <v>7,34</v>
      </c>
      <c r="G837" s="424">
        <f t="shared" si="184"/>
        <v>198.18</v>
      </c>
      <c r="H837" s="425" t="e">
        <f t="shared" si="185"/>
        <v>#REF!</v>
      </c>
      <c r="I837" s="426" t="e">
        <f t="shared" si="186"/>
        <v>#REF!</v>
      </c>
      <c r="J837" s="626" t="e">
        <f t="shared" si="187"/>
        <v>#REF!</v>
      </c>
      <c r="K837" s="603"/>
      <c r="L837" s="643" t="s">
        <v>18513</v>
      </c>
      <c r="M837" s="632"/>
      <c r="N837" s="22"/>
    </row>
    <row r="838" spans="1:22" s="39" customFormat="1" ht="24" outlineLevel="2" x14ac:dyDescent="0.25">
      <c r="A838" s="317" t="s">
        <v>54426</v>
      </c>
      <c r="B838" s="422" t="str">
        <f>VLOOKUP(C838,'SNP1.24+CHU192+DER12.23+FD1.24'!$A$2:$C$50000,2, FALSE)</f>
        <v xml:space="preserve">ACO CA-25, 10,0 MM, OU 12,5 MM, OU 16,0 MM, OU 20,0 MM, OU 25,0 MM, VERGALHAO                                                                                                                                                                                                                                                                                                                                                                                                                             </v>
      </c>
      <c r="C838" s="38">
        <v>43054</v>
      </c>
      <c r="D838" s="623" t="str">
        <f>VLOOKUP(C838,'SNP1.24+CHU192+DER12.23+FD1.24'!$A$2:$D$50000,3, FALSE)</f>
        <v xml:space="preserve">KG    </v>
      </c>
      <c r="E838" s="624">
        <f>'[2]AÇO ESTACA 100'!$C$24</f>
        <v>161</v>
      </c>
      <c r="F838" s="625" t="str">
        <f>VLOOKUP(C838,'SNP1.24+CHU192+DER12.23+FD1.24'!$A$2:$D$50000,4, FALSE)</f>
        <v>8,22</v>
      </c>
      <c r="G838" s="424">
        <f t="shared" si="184"/>
        <v>1323.42</v>
      </c>
      <c r="H838" s="425" t="e">
        <f t="shared" si="185"/>
        <v>#REF!</v>
      </c>
      <c r="I838" s="426" t="e">
        <f t="shared" si="186"/>
        <v>#REF!</v>
      </c>
      <c r="J838" s="626" t="e">
        <f t="shared" si="187"/>
        <v>#REF!</v>
      </c>
      <c r="K838" s="603"/>
      <c r="L838" s="643" t="s">
        <v>18513</v>
      </c>
      <c r="M838" s="632"/>
      <c r="N838" s="22"/>
    </row>
    <row r="839" spans="1:22" s="39" customFormat="1" ht="48" outlineLevel="2" x14ac:dyDescent="0.25">
      <c r="A839" s="317" t="s">
        <v>54680</v>
      </c>
      <c r="B839" s="422" t="str">
        <f>VLOOKUP(C839,'SNP1.24+CHU192+DER12.23+FD1.24'!$A$2:$C$50000,2, FALSE)</f>
        <v xml:space="preserve">CONCRETO USINADO BOMBEAVEL, CLASSE DE RESISTENCIA C40, BRITA 0 E 1, SLUMP = 100 +/- 20 MM, COM BOMBEAMENTO (DISPONIBILIZACAO DE BOMBA), SEM O LANCAMENTO (NBR 8953)                                                                                                                                                                                                                                                                                                                                       </v>
      </c>
      <c r="C839" s="38">
        <v>34479</v>
      </c>
      <c r="D839" s="623" t="str">
        <f>VLOOKUP(C839,'SNP1.24+CHU192+DER12.23+FD1.24'!$A$2:$D$50000,3, FALSE)</f>
        <v xml:space="preserve">M3    </v>
      </c>
      <c r="E839" s="624">
        <f>[2]DETALHADO!$G$424</f>
        <v>140.4135</v>
      </c>
      <c r="F839" s="625" t="str">
        <f>VLOOKUP(C839,'SNP1.24+CHU192+DER12.23+FD1.24'!$A$2:$D$50000,4, FALSE)</f>
        <v>529,25</v>
      </c>
      <c r="G839" s="424">
        <f t="shared" si="184"/>
        <v>74313.84</v>
      </c>
      <c r="H839" s="425" t="e">
        <f t="shared" si="185"/>
        <v>#REF!</v>
      </c>
      <c r="I839" s="426" t="e">
        <f t="shared" si="186"/>
        <v>#REF!</v>
      </c>
      <c r="J839" s="626" t="e">
        <f t="shared" si="187"/>
        <v>#REF!</v>
      </c>
      <c r="K839" s="603"/>
      <c r="L839" s="643" t="s">
        <v>18501</v>
      </c>
      <c r="M839" s="632"/>
      <c r="N839" s="22"/>
    </row>
    <row r="840" spans="1:22" s="39" customFormat="1" ht="24" outlineLevel="2" x14ac:dyDescent="0.25">
      <c r="A840" s="317" t="s">
        <v>54681</v>
      </c>
      <c r="B840" s="422" t="str">
        <f>VLOOKUP(C840,'SNP1.24+CHU192+DER12.23+FD1.24'!$A$2:$C$50000,2, FALSE)</f>
        <v>LANÇAMENTO COM USO DE BOMBA, ADENSAMENTO E ACABAMENTO DE CONCRETO EM ESTRUTURAS. AF_02/2022</v>
      </c>
      <c r="C840" s="38" t="s">
        <v>12933</v>
      </c>
      <c r="D840" s="623" t="str">
        <f>VLOOKUP(C840,'SNP1.24+CHU192+DER12.23+FD1.24'!$A$2:$D$50000,3, FALSE)</f>
        <v>M3</v>
      </c>
      <c r="E840" s="624">
        <f>E839</f>
        <v>140.4135</v>
      </c>
      <c r="F840" s="625" t="str">
        <f>VLOOKUP(C840,'SNP1.24+CHU192+DER12.23+FD1.24'!$A$2:$D$50000,4, FALSE)</f>
        <v>47,37</v>
      </c>
      <c r="G840" s="424">
        <f t="shared" si="184"/>
        <v>6651.39</v>
      </c>
      <c r="H840" s="425" t="e">
        <f t="shared" si="185"/>
        <v>#REF!</v>
      </c>
      <c r="I840" s="426" t="e">
        <f t="shared" si="186"/>
        <v>#REF!</v>
      </c>
      <c r="J840" s="626" t="e">
        <f t="shared" si="187"/>
        <v>#REF!</v>
      </c>
      <c r="K840" s="603"/>
      <c r="L840" s="643" t="s">
        <v>18514</v>
      </c>
      <c r="M840" s="632"/>
      <c r="N840" s="22"/>
    </row>
    <row r="841" spans="1:22" s="39" customFormat="1" outlineLevel="2" x14ac:dyDescent="0.25">
      <c r="A841" s="317" t="s">
        <v>54682</v>
      </c>
      <c r="B841" s="422" t="str">
        <f>VLOOKUP(C841,'SNP1.24+CHU192+DER12.23+FD1.24'!$A$2:$C$50000,2, FALSE)</f>
        <v xml:space="preserve">AP.ANC.P/CABOS PROTEN.ATIV. 6FIOS-12,7MM                                       </v>
      </c>
      <c r="C841" s="38" t="s">
        <v>45655</v>
      </c>
      <c r="D841" s="623" t="str">
        <f>VLOOKUP(C841,'SNP1.24+CHU192+DER12.23+FD1.24'!$A$2:$D$50000,3, FALSE)</f>
        <v>un</v>
      </c>
      <c r="E841" s="624">
        <f>[2]DETALHADO!$G$430</f>
        <v>108</v>
      </c>
      <c r="F841" s="625">
        <f>VLOOKUP(C841,'SNP1.24+CHU192+DER12.23+FD1.24'!$A$2:$D$50000,4, FALSE)/1.35</f>
        <v>863.79259259259243</v>
      </c>
      <c r="G841" s="424">
        <f t="shared" si="184"/>
        <v>93289.600000000006</v>
      </c>
      <c r="H841" s="425" t="e">
        <f t="shared" si="185"/>
        <v>#REF!</v>
      </c>
      <c r="I841" s="426" t="e">
        <f t="shared" si="186"/>
        <v>#REF!</v>
      </c>
      <c r="J841" s="626" t="e">
        <f t="shared" si="187"/>
        <v>#REF!</v>
      </c>
      <c r="K841" s="603"/>
      <c r="L841" s="643" t="s">
        <v>18501</v>
      </c>
      <c r="M841" s="632"/>
      <c r="N841" s="22"/>
    </row>
    <row r="842" spans="1:22" s="39" customFormat="1" outlineLevel="2" x14ac:dyDescent="0.25">
      <c r="A842" s="317" t="s">
        <v>54683</v>
      </c>
      <c r="B842" s="422" t="str">
        <f>VLOOKUP(C842,'SNP1.24+CHU192+DER12.23+FD1.24'!$A$2:$C$50000,2, FALSE)</f>
        <v xml:space="preserve">ACO PARA CONCRETO PROTENDIDO                                                   </v>
      </c>
      <c r="C842" s="38" t="s">
        <v>45647</v>
      </c>
      <c r="D842" s="623" t="str">
        <f>VLOOKUP(C842,'SNP1.24+CHU192+DER12.23+FD1.24'!$A$2:$D$50000,3, FALSE)</f>
        <v>kg</v>
      </c>
      <c r="E842" s="624">
        <f>[2]DETALHADO!$G$429</f>
        <v>3874</v>
      </c>
      <c r="F842" s="625">
        <f>VLOOKUP(C842,'SNP1.24+CHU192+DER12.23+FD1.24'!$A$2:$D$50000,4, FALSE)/1.35</f>
        <v>27.748148148148147</v>
      </c>
      <c r="G842" s="424">
        <f t="shared" si="184"/>
        <v>107496.33</v>
      </c>
      <c r="H842" s="425" t="e">
        <f t="shared" si="185"/>
        <v>#REF!</v>
      </c>
      <c r="I842" s="426" t="e">
        <f t="shared" si="186"/>
        <v>#REF!</v>
      </c>
      <c r="J842" s="626" t="e">
        <f t="shared" si="187"/>
        <v>#REF!</v>
      </c>
      <c r="K842" s="603"/>
      <c r="L842" s="643" t="s">
        <v>18501</v>
      </c>
      <c r="M842" s="632"/>
      <c r="N842" s="22"/>
    </row>
    <row r="843" spans="1:22" s="40" customFormat="1" ht="12.75" outlineLevel="1" thickBot="1" x14ac:dyDescent="0.25">
      <c r="A843" s="318"/>
      <c r="B843" s="10" t="s">
        <v>9</v>
      </c>
      <c r="C843" s="11"/>
      <c r="D843" s="12"/>
      <c r="E843" s="13"/>
      <c r="F843" s="13"/>
      <c r="G843" s="147">
        <f>SUM(G803:G807)</f>
        <v>55707.88</v>
      </c>
      <c r="H843" s="148"/>
      <c r="I843" s="149"/>
      <c r="J843" s="150" t="e">
        <f>SUM(J803:J807)</f>
        <v>#REF!</v>
      </c>
      <c r="K843" s="185"/>
      <c r="L843" s="209"/>
      <c r="M843" s="204"/>
      <c r="N843" s="16"/>
      <c r="O843" s="39"/>
      <c r="P843" s="39"/>
      <c r="Q843" s="39"/>
      <c r="R843" s="39"/>
      <c r="S843" s="39"/>
      <c r="T843" s="39"/>
      <c r="U843" s="39"/>
      <c r="V843" s="39"/>
    </row>
    <row r="844" spans="1:22" s="34" customFormat="1" outlineLevel="1" x14ac:dyDescent="0.25">
      <c r="A844" s="319" t="s">
        <v>54427</v>
      </c>
      <c r="B844" s="627" t="s">
        <v>54299</v>
      </c>
      <c r="C844" s="628"/>
      <c r="D844" s="629"/>
      <c r="E844" s="146"/>
      <c r="F844" s="146"/>
      <c r="G844" s="5"/>
      <c r="H844" s="5"/>
      <c r="I844" s="5"/>
      <c r="J844" s="17"/>
      <c r="K844" s="145"/>
      <c r="L844" s="210"/>
      <c r="M844" s="111"/>
      <c r="N844" s="6"/>
      <c r="O844" s="39"/>
      <c r="P844" s="39"/>
      <c r="Q844" s="39"/>
      <c r="R844" s="39"/>
      <c r="S844" s="39"/>
      <c r="T844" s="39"/>
      <c r="U844" s="39"/>
      <c r="V844" s="39"/>
    </row>
    <row r="845" spans="1:22" s="39" customFormat="1" ht="36" outlineLevel="2" x14ac:dyDescent="0.25">
      <c r="A845" s="317" t="s">
        <v>54428</v>
      </c>
      <c r="B845" s="422" t="str">
        <f>VLOOKUP(C845,'SNP1.24+CHU192+DER12.23+FD1.24'!$A$2:$C$50000,2, FALSE)</f>
        <v>FABRICAÇÃO, MONTAGEM E DESMONTAGEM DE FÔRMA PARA SAPATA, EM MADEIRA SERRADA, E=25 MM, 4 UTILIZAÇÕES. AF_01/2024</v>
      </c>
      <c r="C845" s="38" t="s">
        <v>3197</v>
      </c>
      <c r="D845" s="623" t="str">
        <f>VLOOKUP(C845,'SNP1.24+CHU192+DER12.23+FD1.24'!$A$2:$D$50000,3, FALSE)</f>
        <v>M2</v>
      </c>
      <c r="E845" s="624">
        <f>[2]DETALHADO!$G$439</f>
        <v>206.4618924209835</v>
      </c>
      <c r="F845" s="625" t="str">
        <f>VLOOKUP(C845,'SNP1.24+CHU192+DER12.23+FD1.24'!$A$2:$D$50000,4, FALSE)</f>
        <v>134,81</v>
      </c>
      <c r="G845" s="424">
        <f>ROUND(E845*F845,2)</f>
        <v>27833.13</v>
      </c>
      <c r="H845" s="425" t="e">
        <f t="shared" ref="H845:H855" si="188">IF(K845="",$G$10,$G$9)</f>
        <v>#REF!</v>
      </c>
      <c r="I845" s="426" t="e">
        <f t="shared" ref="I845:I855" si="189">ROUND(F845*H845+F845,2)</f>
        <v>#REF!</v>
      </c>
      <c r="J845" s="626" t="e">
        <f>ROUND(E845*I845,2)</f>
        <v>#REF!</v>
      </c>
      <c r="K845" s="603"/>
      <c r="L845" s="643" t="s">
        <v>18501</v>
      </c>
      <c r="M845" s="632"/>
      <c r="N845" s="22"/>
    </row>
    <row r="846" spans="1:22" s="39" customFormat="1" ht="36" outlineLevel="2" x14ac:dyDescent="0.25">
      <c r="A846" s="317" t="s">
        <v>54429</v>
      </c>
      <c r="B846" s="422" t="str">
        <f>VLOOKUP(C846,'SNP1.24+CHU192+DER12.23+FD1.24'!$A$2:$C$50000,2, FALSE)</f>
        <v>FABRICAÇÃO, MONTAGEM E DESMONTAGEM DE FÔRMA PARA SAPATA, EM CHAPA DE MADEIRA COMPENSADA RESINADA, E=17 MM, 2 UTILIZAÇÕES. AF_01/2024</v>
      </c>
      <c r="C846" s="38" t="s">
        <v>3200</v>
      </c>
      <c r="D846" s="623" t="str">
        <f>VLOOKUP(C846,'SNP1.24+CHU192+DER12.23+FD1.24'!$A$2:$D$50000,3, FALSE)</f>
        <v>M2</v>
      </c>
      <c r="E846" s="624">
        <f>[2]DETALHADO!$G$438</f>
        <v>212.52448341725614</v>
      </c>
      <c r="F846" s="625" t="str">
        <f>VLOOKUP(C846,'SNP1.24+CHU192+DER12.23+FD1.24'!$A$2:$D$50000,4, FALSE)</f>
        <v>241,23</v>
      </c>
      <c r="G846" s="424">
        <f>ROUND(E846*F846,2)</f>
        <v>51267.28</v>
      </c>
      <c r="H846" s="425" t="e">
        <f t="shared" si="188"/>
        <v>#REF!</v>
      </c>
      <c r="I846" s="426" t="e">
        <f t="shared" si="189"/>
        <v>#REF!</v>
      </c>
      <c r="J846" s="626" t="e">
        <f>ROUND(E846*I846,2)</f>
        <v>#REF!</v>
      </c>
      <c r="K846" s="603"/>
      <c r="L846" s="643" t="s">
        <v>18501</v>
      </c>
      <c r="M846" s="632"/>
      <c r="N846" s="22"/>
    </row>
    <row r="847" spans="1:22" s="39" customFormat="1" ht="36" outlineLevel="2" x14ac:dyDescent="0.25">
      <c r="A847" s="317" t="s">
        <v>54430</v>
      </c>
      <c r="B847" s="422" t="str">
        <f>VLOOKUP(C847,'SNP1.24+CHU192+DER12.23+FD1.24'!$A$2:$C$50000,2, FALSE)</f>
        <v>ARMAÇÃO DE PILAR OU VIGA DE ESTRUTURA CONVENCIONAL DE CONCRETO ARMADO UTILIZANDO AÇO CA-50 DE 6,3 MM - MONTAGEM. AF_06/2022</v>
      </c>
      <c r="C847" s="38" t="s">
        <v>3224</v>
      </c>
      <c r="D847" s="623" t="str">
        <f>VLOOKUP(C847,'SNP1.24+CHU192+DER12.23+FD1.24'!$A$2:$D$50000,3, FALSE)</f>
        <v>KG</v>
      </c>
      <c r="E847" s="624">
        <f>'[2]AÇO ESTACA 100'!$D8</f>
        <v>924</v>
      </c>
      <c r="F847" s="625" t="str">
        <f>VLOOKUP(C847,'SNP1.24+CHU192+DER12.23+FD1.24'!$A$2:$D$50000,4, FALSE)</f>
        <v>13,04</v>
      </c>
      <c r="G847" s="424">
        <f>ROUND(E847*F847,2)</f>
        <v>12048.96</v>
      </c>
      <c r="H847" s="425" t="e">
        <f t="shared" si="188"/>
        <v>#REF!</v>
      </c>
      <c r="I847" s="426" t="e">
        <f t="shared" si="189"/>
        <v>#REF!</v>
      </c>
      <c r="J847" s="626" t="e">
        <f>ROUND(E847*I847,2)</f>
        <v>#REF!</v>
      </c>
      <c r="K847" s="603"/>
      <c r="L847" s="643" t="s">
        <v>18513</v>
      </c>
      <c r="M847" s="632"/>
      <c r="N847" s="22"/>
    </row>
    <row r="848" spans="1:22" s="39" customFormat="1" ht="36" outlineLevel="2" x14ac:dyDescent="0.25">
      <c r="A848" s="317" t="s">
        <v>54431</v>
      </c>
      <c r="B848" s="422" t="str">
        <f>VLOOKUP(C848,'SNP1.24+CHU192+DER12.23+FD1.24'!$A$2:$C$50000,2, FALSE)</f>
        <v>ARMAÇÃO DE PILAR OU VIGA DE ESTRUTURA CONVENCIONAL DE CONCRETO ARMADO UTILIZANDO AÇO CA-50 DE 8,0 MM - MONTAGEM. AF_06/2022</v>
      </c>
      <c r="C848" s="38" t="s">
        <v>3225</v>
      </c>
      <c r="D848" s="623" t="str">
        <f>VLOOKUP(C848,'SNP1.24+CHU192+DER12.23+FD1.24'!$A$2:$D$50000,3, FALSE)</f>
        <v>KG</v>
      </c>
      <c r="E848" s="624">
        <f>'[2]AÇO ESTACA 100'!$D9</f>
        <v>1012</v>
      </c>
      <c r="F848" s="625" t="str">
        <f>VLOOKUP(C848,'SNP1.24+CHU192+DER12.23+FD1.24'!$A$2:$D$50000,4, FALSE)</f>
        <v>12,11</v>
      </c>
      <c r="G848" s="424">
        <f>ROUND(E848*F848,2)</f>
        <v>12255.32</v>
      </c>
      <c r="H848" s="425" t="e">
        <f t="shared" si="188"/>
        <v>#REF!</v>
      </c>
      <c r="I848" s="426" t="e">
        <f t="shared" si="189"/>
        <v>#REF!</v>
      </c>
      <c r="J848" s="626" t="e">
        <f>ROUND(E848*I848,2)</f>
        <v>#REF!</v>
      </c>
      <c r="K848" s="603"/>
      <c r="L848" s="643" t="s">
        <v>18513</v>
      </c>
      <c r="M848" s="632"/>
      <c r="N848" s="22"/>
    </row>
    <row r="849" spans="1:22" s="39" customFormat="1" ht="36" outlineLevel="2" x14ac:dyDescent="0.25">
      <c r="A849" s="317" t="s">
        <v>54432</v>
      </c>
      <c r="B849" s="422" t="str">
        <f>VLOOKUP(C849,'SNP1.24+CHU192+DER12.23+FD1.24'!$A$2:$C$50000,2, FALSE)</f>
        <v>ARMAÇÃO DE PILAR OU VIGA DE ESTRUTURA CONVENCIONAL DE CONCRETO ARMADO UTILIZANDO AÇO CA-50 DE 10,0 MM - MONTAGEM. AF_06/2022</v>
      </c>
      <c r="C849" s="38" t="s">
        <v>3226</v>
      </c>
      <c r="D849" s="623" t="str">
        <f>VLOOKUP(C849,'SNP1.24+CHU192+DER12.23+FD1.24'!$A$2:$D$50000,3, FALSE)</f>
        <v>KG</v>
      </c>
      <c r="E849" s="624">
        <f>'[2]AÇO ESTACA 100'!$D10</f>
        <v>1748</v>
      </c>
      <c r="F849" s="625" t="str">
        <f>VLOOKUP(C849,'SNP1.24+CHU192+DER12.23+FD1.24'!$A$2:$D$50000,4, FALSE)</f>
        <v>10,72</v>
      </c>
      <c r="G849" s="424">
        <f t="shared" ref="G849:G855" si="190">ROUND(E849*F849,2)</f>
        <v>18738.560000000001</v>
      </c>
      <c r="H849" s="425" t="e">
        <f t="shared" si="188"/>
        <v>#REF!</v>
      </c>
      <c r="I849" s="426" t="e">
        <f t="shared" si="189"/>
        <v>#REF!</v>
      </c>
      <c r="J849" s="626" t="e">
        <f t="shared" ref="J849:J855" si="191">ROUND(E849*I849,2)</f>
        <v>#REF!</v>
      </c>
      <c r="K849" s="603"/>
      <c r="L849" s="643" t="s">
        <v>18513</v>
      </c>
      <c r="M849" s="632"/>
      <c r="N849" s="22"/>
    </row>
    <row r="850" spans="1:22" s="39" customFormat="1" ht="36" outlineLevel="2" x14ac:dyDescent="0.25">
      <c r="A850" s="317" t="s">
        <v>54433</v>
      </c>
      <c r="B850" s="422" t="str">
        <f>VLOOKUP(C850,'SNP1.24+CHU192+DER12.23+FD1.24'!$A$2:$C$50000,2, FALSE)</f>
        <v>ARMAÇÃO DE PILAR OU VIGA DE ESTRUTURA CONVENCIONAL DE CONCRETO ARMADO UTILIZANDO AÇO CA-50 DE 12,5 MM - MONTAGEM. AF_06/2022</v>
      </c>
      <c r="C850" s="38" t="s">
        <v>3227</v>
      </c>
      <c r="D850" s="623" t="str">
        <f>VLOOKUP(C850,'SNP1.24+CHU192+DER12.23+FD1.24'!$A$2:$D$50000,3, FALSE)</f>
        <v>KG</v>
      </c>
      <c r="E850" s="624">
        <f>'[2]AÇO ESTACA 100'!$D11</f>
        <v>6889</v>
      </c>
      <c r="F850" s="625" t="str">
        <f>VLOOKUP(C850,'SNP1.24+CHU192+DER12.23+FD1.24'!$A$2:$D$50000,4, FALSE)</f>
        <v>8,97</v>
      </c>
      <c r="G850" s="424">
        <f t="shared" si="190"/>
        <v>61794.33</v>
      </c>
      <c r="H850" s="425" t="e">
        <f t="shared" si="188"/>
        <v>#REF!</v>
      </c>
      <c r="I850" s="426" t="e">
        <f t="shared" si="189"/>
        <v>#REF!</v>
      </c>
      <c r="J850" s="626" t="e">
        <f t="shared" si="191"/>
        <v>#REF!</v>
      </c>
      <c r="K850" s="603"/>
      <c r="L850" s="643" t="s">
        <v>18513</v>
      </c>
      <c r="M850" s="632"/>
      <c r="N850" s="22"/>
    </row>
    <row r="851" spans="1:22" s="39" customFormat="1" ht="36" outlineLevel="2" x14ac:dyDescent="0.25">
      <c r="A851" s="317" t="s">
        <v>54434</v>
      </c>
      <c r="B851" s="422" t="str">
        <f>VLOOKUP(C851,'SNP1.24+CHU192+DER12.23+FD1.24'!$A$2:$C$50000,2, FALSE)</f>
        <v>ARMAÇÃO DE PILAR OU VIGA DE ESTRUTURA CONVENCIONAL DE CONCRETO ARMADO UTILIZANDO AÇO CA-50 DE 16,0 MM - MONTAGEM. AF_06/2022</v>
      </c>
      <c r="C851" s="38" t="s">
        <v>3228</v>
      </c>
      <c r="D851" s="623" t="str">
        <f>VLOOKUP(C851,'SNP1.24+CHU192+DER12.23+FD1.24'!$A$2:$D$50000,3, FALSE)</f>
        <v>KG</v>
      </c>
      <c r="E851" s="624">
        <f>'[2]AÇO ESTACA 100'!$D$12</f>
        <v>0</v>
      </c>
      <c r="F851" s="625" t="str">
        <f>VLOOKUP(C851,'SNP1.24+CHU192+DER12.23+FD1.24'!$A$2:$D$50000,4, FALSE)</f>
        <v>8,64</v>
      </c>
      <c r="G851" s="424">
        <f t="shared" si="190"/>
        <v>0</v>
      </c>
      <c r="H851" s="425" t="e">
        <f t="shared" si="188"/>
        <v>#REF!</v>
      </c>
      <c r="I851" s="426" t="e">
        <f t="shared" si="189"/>
        <v>#REF!</v>
      </c>
      <c r="J851" s="626" t="e">
        <f t="shared" si="191"/>
        <v>#REF!</v>
      </c>
      <c r="K851" s="603"/>
      <c r="L851" s="643" t="s">
        <v>18513</v>
      </c>
      <c r="M851" s="632"/>
      <c r="N851" s="22"/>
    </row>
    <row r="852" spans="1:22" s="39" customFormat="1" ht="36" outlineLevel="2" x14ac:dyDescent="0.25">
      <c r="A852" s="317" t="s">
        <v>54435</v>
      </c>
      <c r="B852" s="422" t="str">
        <f>VLOOKUP(C852,'SNP1.24+CHU192+DER12.23+FD1.24'!$A$2:$C$50000,2, FALSE)</f>
        <v>ARMAÇÃO DE PILAR OU VIGA DE ESTRUTURA CONVENCIONAL DE CONCRETO ARMADO UTILIZANDO AÇO CA-50 DE 20,0 MM - MONTAGEM. AF_06/2022</v>
      </c>
      <c r="C852" s="38" t="s">
        <v>3229</v>
      </c>
      <c r="D852" s="623" t="str">
        <f>VLOOKUP(C852,'SNP1.24+CHU192+DER12.23+FD1.24'!$A$2:$D$50000,3, FALSE)</f>
        <v>KG</v>
      </c>
      <c r="E852" s="624">
        <f>'[2]AÇO ESTACA 100'!$D$13</f>
        <v>6410</v>
      </c>
      <c r="F852" s="625" t="str">
        <f>VLOOKUP(C852,'SNP1.24+CHU192+DER12.23+FD1.24'!$A$2:$D$50000,4, FALSE)</f>
        <v>9,79</v>
      </c>
      <c r="G852" s="424">
        <f t="shared" si="190"/>
        <v>62753.9</v>
      </c>
      <c r="H852" s="425" t="e">
        <f t="shared" si="188"/>
        <v>#REF!</v>
      </c>
      <c r="I852" s="426" t="e">
        <f t="shared" si="189"/>
        <v>#REF!</v>
      </c>
      <c r="J852" s="626" t="e">
        <f t="shared" si="191"/>
        <v>#REF!</v>
      </c>
      <c r="K852" s="603"/>
      <c r="L852" s="643" t="s">
        <v>18513</v>
      </c>
      <c r="M852" s="632"/>
      <c r="N852" s="22"/>
    </row>
    <row r="853" spans="1:22" s="39" customFormat="1" ht="36" outlineLevel="2" x14ac:dyDescent="0.25">
      <c r="A853" s="317" t="s">
        <v>54436</v>
      </c>
      <c r="B853" s="422" t="str">
        <f>VLOOKUP(C853,'SNP1.24+CHU192+DER12.23+FD1.24'!$A$2:$C$50000,2, FALSE)</f>
        <v>ARMAÇÃO DE PILAR OU VIGA DE ESTRUTURA CONVENCIONAL DE CONCRETO ARMADO UTILIZANDO AÇO CA-50 DE 25,0 MM - MONTAGEM. AF_06/2022</v>
      </c>
      <c r="C853" s="38" t="s">
        <v>3230</v>
      </c>
      <c r="D853" s="623" t="str">
        <f>VLOOKUP(C853,'SNP1.24+CHU192+DER12.23+FD1.24'!$A$2:$D$50000,3, FALSE)</f>
        <v>KG</v>
      </c>
      <c r="E853" s="624">
        <v>0</v>
      </c>
      <c r="F853" s="625" t="str">
        <f>VLOOKUP(C853,'SNP1.24+CHU192+DER12.23+FD1.24'!$A$2:$D$50000,4, FALSE)</f>
        <v>9,67</v>
      </c>
      <c r="G853" s="424">
        <f t="shared" si="190"/>
        <v>0</v>
      </c>
      <c r="H853" s="425" t="e">
        <f t="shared" si="188"/>
        <v>#REF!</v>
      </c>
      <c r="I853" s="426" t="e">
        <f t="shared" si="189"/>
        <v>#REF!</v>
      </c>
      <c r="J853" s="626" t="e">
        <f t="shared" si="191"/>
        <v>#REF!</v>
      </c>
      <c r="K853" s="603"/>
      <c r="L853" s="643" t="s">
        <v>18513</v>
      </c>
      <c r="M853" s="632"/>
      <c r="N853" s="22"/>
    </row>
    <row r="854" spans="1:22" s="39" customFormat="1" ht="49.15" customHeight="1" outlineLevel="2" x14ac:dyDescent="0.25">
      <c r="A854" s="317" t="s">
        <v>54437</v>
      </c>
      <c r="B854" s="422" t="str">
        <f>VLOOKUP(C854,'SNP1.24+CHU192+DER12.23+FD1.24'!$A$2:$C$50000,2, FALSE)</f>
        <v xml:space="preserve">CONCRETO USINADO BOMBEAVEL, CLASSE DE RESISTENCIA C40, BRITA 0 E 1, SLUMP = 100 +/- 20 MM, COM BOMBEAMENTO (DISPONIBILIZACAO DE BOMBA), SEM O LANCAMENTO (NBR 8953)                                                                                                                                                                                                                                                                                                                                       </v>
      </c>
      <c r="C854" s="38">
        <v>34479</v>
      </c>
      <c r="D854" s="623" t="str">
        <f>VLOOKUP(C854,'SNP1.24+CHU192+DER12.23+FD1.24'!$A$2:$D$50000,3, FALSE)</f>
        <v xml:space="preserve">M3    </v>
      </c>
      <c r="E854" s="624">
        <f>[2]DETALHADO!$G$437</f>
        <v>168.62789999999998</v>
      </c>
      <c r="F854" s="625" t="str">
        <f>VLOOKUP(C854,'SNP1.24+CHU192+DER12.23+FD1.24'!$A$2:$D$50000,4, FALSE)</f>
        <v>529,25</v>
      </c>
      <c r="G854" s="424">
        <f t="shared" si="190"/>
        <v>89246.32</v>
      </c>
      <c r="H854" s="425" t="e">
        <f t="shared" si="188"/>
        <v>#REF!</v>
      </c>
      <c r="I854" s="426" t="e">
        <f t="shared" si="189"/>
        <v>#REF!</v>
      </c>
      <c r="J854" s="626" t="e">
        <f t="shared" si="191"/>
        <v>#REF!</v>
      </c>
      <c r="K854" s="603"/>
      <c r="L854" s="643" t="s">
        <v>18501</v>
      </c>
      <c r="M854" s="632"/>
      <c r="N854" s="22"/>
    </row>
    <row r="855" spans="1:22" s="39" customFormat="1" ht="54" customHeight="1" outlineLevel="2" x14ac:dyDescent="0.25">
      <c r="A855" s="317" t="s">
        <v>54684</v>
      </c>
      <c r="B855" s="422" t="str">
        <f>VLOOKUP(C855,'SNP1.24+CHU192+DER12.23+FD1.24'!$A$2:$C$50000,2, FALSE)</f>
        <v>LANÇAMENTO COM USO DE BOMBA, ADENSAMENTO E ACABAMENTO DE CONCRETO EM ESTRUTURAS. AF_02/2022</v>
      </c>
      <c r="C855" s="38" t="s">
        <v>12933</v>
      </c>
      <c r="D855" s="623" t="str">
        <f>VLOOKUP(C855,'SNP1.24+CHU192+DER12.23+FD1.24'!$A$2:$D$50000,3, FALSE)</f>
        <v>M3</v>
      </c>
      <c r="E855" s="624">
        <f>E854</f>
        <v>168.62789999999998</v>
      </c>
      <c r="F855" s="625" t="str">
        <f>VLOOKUP(C855,'SNP1.24+CHU192+DER12.23+FD1.24'!$A$2:$D$50000,4, FALSE)</f>
        <v>47,37</v>
      </c>
      <c r="G855" s="424">
        <f t="shared" si="190"/>
        <v>7987.9</v>
      </c>
      <c r="H855" s="425" t="e">
        <f t="shared" si="188"/>
        <v>#REF!</v>
      </c>
      <c r="I855" s="426" t="e">
        <f t="shared" si="189"/>
        <v>#REF!</v>
      </c>
      <c r="J855" s="626" t="e">
        <f t="shared" si="191"/>
        <v>#REF!</v>
      </c>
      <c r="K855" s="603"/>
      <c r="L855" s="643" t="s">
        <v>18501</v>
      </c>
      <c r="M855" s="632"/>
      <c r="N855" s="22"/>
    </row>
    <row r="856" spans="1:22" s="40" customFormat="1" ht="12.75" outlineLevel="1" thickBot="1" x14ac:dyDescent="0.25">
      <c r="A856" s="318"/>
      <c r="B856" s="10" t="s">
        <v>9</v>
      </c>
      <c r="C856" s="11"/>
      <c r="D856" s="12"/>
      <c r="E856" s="13"/>
      <c r="F856" s="13"/>
      <c r="G856" s="147">
        <f>SUM(G841:G842)</f>
        <v>200785.93</v>
      </c>
      <c r="H856" s="148"/>
      <c r="I856" s="149"/>
      <c r="J856" s="150" t="e">
        <f>SUM(J841:J842)</f>
        <v>#REF!</v>
      </c>
      <c r="K856" s="185"/>
      <c r="L856" s="209"/>
      <c r="M856" s="204"/>
      <c r="N856" s="16"/>
      <c r="O856" s="39"/>
      <c r="P856" s="39"/>
      <c r="Q856" s="39"/>
      <c r="R856" s="39"/>
      <c r="S856" s="39"/>
      <c r="T856" s="39"/>
      <c r="U856" s="39"/>
      <c r="V856" s="39"/>
    </row>
    <row r="857" spans="1:22" s="34" customFormat="1" ht="14.45" customHeight="1" outlineLevel="1" x14ac:dyDescent="0.25">
      <c r="A857" s="319" t="s">
        <v>54685</v>
      </c>
      <c r="B857" s="627" t="s">
        <v>54298</v>
      </c>
      <c r="C857" s="628"/>
      <c r="D857" s="629"/>
      <c r="E857" s="146"/>
      <c r="F857" s="146"/>
      <c r="G857" s="5"/>
      <c r="H857" s="5"/>
      <c r="I857" s="5"/>
      <c r="J857" s="17"/>
      <c r="K857" s="145"/>
      <c r="L857" s="210"/>
      <c r="M857" s="111"/>
      <c r="N857" s="6"/>
      <c r="O857" s="39"/>
      <c r="P857" s="39"/>
      <c r="Q857" s="39"/>
      <c r="R857" s="39"/>
      <c r="S857" s="39"/>
      <c r="T857" s="39"/>
      <c r="U857" s="39"/>
      <c r="V857" s="39"/>
    </row>
    <row r="858" spans="1:22" s="39" customFormat="1" ht="40.9" customHeight="1" outlineLevel="2" x14ac:dyDescent="0.25">
      <c r="A858" s="317" t="s">
        <v>54686</v>
      </c>
      <c r="B858" s="422" t="str">
        <f>VLOOKUP(C858,'SNP1.24+CHU192+DER12.23+FD1.24'!$A$2:$C$50000,2, FALSE)</f>
        <v>FABRICAÇÃO DE FÔRMA PARA LAJES, EM CHAPA DE MADEIRA COMPENSADA PLASTIFICADA, E = 18 MM. AF_09/2020</v>
      </c>
      <c r="C858" s="38" t="s">
        <v>3098</v>
      </c>
      <c r="D858" s="623" t="str">
        <f>VLOOKUP(C858,'SNP1.24+CHU192+DER12.23+FD1.24'!$A$2:$D$50000,3, FALSE)</f>
        <v>M2</v>
      </c>
      <c r="E858" s="624">
        <f>[2]DETALHADO!$G$479</f>
        <v>89.000645693493084</v>
      </c>
      <c r="F858" s="625" t="str">
        <f>VLOOKUP(C858,'SNP1.24+CHU192+DER12.23+FD1.24'!$A$2:$D$50000,4, FALSE)</f>
        <v>72,95</v>
      </c>
      <c r="G858" s="424">
        <f>ROUND(E858*F858,2)</f>
        <v>6492.6</v>
      </c>
      <c r="H858" s="425" t="e">
        <f t="shared" ref="H858:H865" si="192">IF(K858="",$G$10,$G$9)</f>
        <v>#REF!</v>
      </c>
      <c r="I858" s="426" t="e">
        <f t="shared" ref="I858:I865" si="193">ROUND(F858*H858+F858,2)</f>
        <v>#REF!</v>
      </c>
      <c r="J858" s="626" t="e">
        <f>ROUND(E858*I858,2)</f>
        <v>#REF!</v>
      </c>
      <c r="K858" s="603"/>
      <c r="L858" s="643" t="s">
        <v>18501</v>
      </c>
      <c r="M858" s="632"/>
      <c r="N858" s="22"/>
    </row>
    <row r="859" spans="1:22" s="39" customFormat="1" ht="51" customHeight="1" outlineLevel="2" x14ac:dyDescent="0.25">
      <c r="A859" s="317" t="s">
        <v>54687</v>
      </c>
      <c r="B859" s="422" t="str">
        <f>VLOOKUP(C859,'SNP1.24+CHU192+DER12.23+FD1.24'!$A$2:$C$50000,2, FALSE)</f>
        <v xml:space="preserve">TELA DE ACO SOLDADA NERVURADA, CA-60, Q-138, (2,20 KG/M2), DIAMETRO DO FIO = 4,2 MM, LARGURA = 2,45 M, ESPACAMENTO DA MALHA = 10  X 10 CM                                                                                                                                                                                                                                                                                                                                                                 </v>
      </c>
      <c r="C859" s="38">
        <v>7155</v>
      </c>
      <c r="D859" s="623" t="str">
        <f>VLOOKUP(C859,'SNP1.24+CHU192+DER12.23+FD1.24'!$A$2:$D$50000,3, FALSE)</f>
        <v xml:space="preserve">M2    </v>
      </c>
      <c r="E859" s="624">
        <f>[2]DETALHADO!$G$481</f>
        <v>156</v>
      </c>
      <c r="F859" s="625" t="str">
        <f>VLOOKUP(C859,'SNP1.24+CHU192+DER12.23+FD1.24'!$A$2:$D$50000,4, FALSE)</f>
        <v>16,21</v>
      </c>
      <c r="G859" s="424">
        <f t="shared" ref="G859:G865" si="194">ROUND(E859*F859,2)</f>
        <v>2528.7600000000002</v>
      </c>
      <c r="H859" s="425" t="e">
        <f t="shared" si="192"/>
        <v>#REF!</v>
      </c>
      <c r="I859" s="426" t="e">
        <f t="shared" si="193"/>
        <v>#REF!</v>
      </c>
      <c r="J859" s="626" t="e">
        <f t="shared" ref="J859:J865" si="195">ROUND(E859*I859,2)</f>
        <v>#REF!</v>
      </c>
      <c r="K859" s="603"/>
      <c r="L859" s="643" t="s">
        <v>18513</v>
      </c>
      <c r="M859" s="632"/>
      <c r="N859" s="22"/>
    </row>
    <row r="860" spans="1:22" s="39" customFormat="1" ht="49.15" customHeight="1" outlineLevel="2" x14ac:dyDescent="0.25">
      <c r="A860" s="317" t="s">
        <v>54688</v>
      </c>
      <c r="B860" s="422" t="str">
        <f>VLOOKUP(C860,'SNP1.24+CHU192+DER12.23+FD1.24'!$A$2:$C$50000,2, FALSE)</f>
        <v>ARGAMASSA TRAÇO 1:3 (EM VOLUME DE CIMENTO E AREIA MÉDIA ÚMIDA), PREPARO MECÂNICO COM MISTURADOR DE EIXO HORIZONTAL DE 600 KG. AF_08/2019</v>
      </c>
      <c r="C860" s="38" t="s">
        <v>7516</v>
      </c>
      <c r="D860" s="623" t="str">
        <f>VLOOKUP(C860,'SNP1.24+CHU192+DER12.23+FD1.24'!$A$2:$D$50000,3, FALSE)</f>
        <v>M3</v>
      </c>
      <c r="E860" s="624">
        <f>[2]DETALHADO!$G$482</f>
        <v>0.82799999999999996</v>
      </c>
      <c r="F860" s="625" t="str">
        <f>VLOOKUP(C860,'SNP1.24+CHU192+DER12.23+FD1.24'!$A$2:$D$50000,4, FALSE)</f>
        <v>406,99</v>
      </c>
      <c r="G860" s="424">
        <f t="shared" si="194"/>
        <v>336.99</v>
      </c>
      <c r="H860" s="425" t="e">
        <f t="shared" si="192"/>
        <v>#REF!</v>
      </c>
      <c r="I860" s="426" t="e">
        <f t="shared" si="193"/>
        <v>#REF!</v>
      </c>
      <c r="J860" s="626" t="e">
        <f t="shared" si="195"/>
        <v>#REF!</v>
      </c>
      <c r="K860" s="603"/>
      <c r="L860" s="643" t="s">
        <v>18501</v>
      </c>
      <c r="M860" s="632"/>
      <c r="N860" s="22"/>
    </row>
    <row r="861" spans="1:22" s="39" customFormat="1" ht="49.15" customHeight="1" outlineLevel="2" x14ac:dyDescent="0.25">
      <c r="A861" s="317" t="s">
        <v>54689</v>
      </c>
      <c r="B861" s="422" t="str">
        <f>VLOOKUP(C861,'SNP1.24+CHU192+DER12.23+FD1.24'!$A$2:$C$50000,2, FALSE)</f>
        <v xml:space="preserve">CONCRETO USINADO BOMBEAVEL, CLASSE DE RESISTENCIA C20, COM BRITA 0 E 1, SLUMP = 130 +/- 20 MM, EXCLUI SERVICO DE BOMBEAMENTO (NBR 8953)                                                                                                                                                                                                                                                                                                                                                                   </v>
      </c>
      <c r="C861" s="38">
        <v>38404</v>
      </c>
      <c r="D861" s="623" t="str">
        <f>VLOOKUP(C861,'SNP1.24+CHU192+DER12.23+FD1.24'!$A$2:$D$50000,3, FALSE)</f>
        <v xml:space="preserve">M3    </v>
      </c>
      <c r="E861" s="624">
        <f>[2]DETALHADO!$G$478</f>
        <v>12.026009999999999</v>
      </c>
      <c r="F861" s="625" t="str">
        <f>VLOOKUP(C861,'SNP1.24+CHU192+DER12.23+FD1.24'!$A$2:$D$50000,4, FALSE)</f>
        <v>450,57</v>
      </c>
      <c r="G861" s="424">
        <f t="shared" si="194"/>
        <v>5418.56</v>
      </c>
      <c r="H861" s="425" t="e">
        <f t="shared" si="192"/>
        <v>#REF!</v>
      </c>
      <c r="I861" s="426" t="e">
        <f t="shared" si="193"/>
        <v>#REF!</v>
      </c>
      <c r="J861" s="626" t="e">
        <f t="shared" si="195"/>
        <v>#REF!</v>
      </c>
      <c r="K861" s="603"/>
      <c r="L861" s="643" t="s">
        <v>18501</v>
      </c>
      <c r="M861" s="632"/>
      <c r="N861" s="22"/>
    </row>
    <row r="862" spans="1:22" s="39" customFormat="1" ht="49.15" customHeight="1" outlineLevel="2" x14ac:dyDescent="0.25">
      <c r="A862" s="317" t="s">
        <v>54690</v>
      </c>
      <c r="B862" s="422" t="str">
        <f>VLOOKUP(C862,'SNP1.24+CHU192+DER12.23+FD1.24'!$A$2:$C$50000,2, FALSE)</f>
        <v xml:space="preserve">CONCRETO USINADO BOMBEAVEL, CLASSE DE RESISTENCIA C25, COM BRITA 0 E 1, SLUMP = 130 +/- 20 MM, EXCLUI SERVICO DE BOMBEAMENTO (NBR 8953)                                                                                                                                                                                                                                                                                                                                                                   </v>
      </c>
      <c r="C862" s="38">
        <v>38405</v>
      </c>
      <c r="D862" s="623" t="str">
        <f>VLOOKUP(C862,'SNP1.24+CHU192+DER12.23+FD1.24'!$A$2:$D$50000,3, FALSE)</f>
        <v xml:space="preserve">M3    </v>
      </c>
      <c r="E862" s="624">
        <f>[2]DETALHADO!$G$477</f>
        <v>4.4104799999999997</v>
      </c>
      <c r="F862" s="625" t="str">
        <f>VLOOKUP(C862,'SNP1.24+CHU192+DER12.23+FD1.24'!$A$2:$D$50000,4, FALSE)</f>
        <v>464,47</v>
      </c>
      <c r="G862" s="424">
        <f t="shared" si="194"/>
        <v>2048.54</v>
      </c>
      <c r="H862" s="425" t="e">
        <f t="shared" si="192"/>
        <v>#REF!</v>
      </c>
      <c r="I862" s="426" t="e">
        <f t="shared" si="193"/>
        <v>#REF!</v>
      </c>
      <c r="J862" s="626" t="e">
        <f t="shared" si="195"/>
        <v>#REF!</v>
      </c>
      <c r="K862" s="603"/>
      <c r="L862" s="643" t="s">
        <v>18501</v>
      </c>
      <c r="M862" s="632"/>
      <c r="N862" s="22"/>
    </row>
    <row r="863" spans="1:22" s="39" customFormat="1" ht="54" customHeight="1" outlineLevel="2" x14ac:dyDescent="0.25">
      <c r="A863" s="317" t="s">
        <v>54691</v>
      </c>
      <c r="B863" s="422" t="str">
        <f>VLOOKUP(C863,'SNP1.24+CHU192+DER12.23+FD1.24'!$A$2:$C$50000,2, FALSE)</f>
        <v>LANÇAMENTO COM USO DE BOMBA, ADENSAMENTO E ACABAMENTO DE CONCRETO EM ESTRUTURAS. AF_02/2022</v>
      </c>
      <c r="C863" s="38" t="s">
        <v>12933</v>
      </c>
      <c r="D863" s="623" t="str">
        <f>VLOOKUP(C863,'SNP1.24+CHU192+DER12.23+FD1.24'!$A$2:$D$50000,3, FALSE)</f>
        <v>M3</v>
      </c>
      <c r="E863" s="624">
        <f>E862+E861</f>
        <v>16.436489999999999</v>
      </c>
      <c r="F863" s="625" t="str">
        <f>VLOOKUP(C863,'SNP1.24+CHU192+DER12.23+FD1.24'!$A$2:$D$50000,4, FALSE)</f>
        <v>47,37</v>
      </c>
      <c r="G863" s="424">
        <f t="shared" si="194"/>
        <v>778.6</v>
      </c>
      <c r="H863" s="425" t="e">
        <f t="shared" si="192"/>
        <v>#REF!</v>
      </c>
      <c r="I863" s="426" t="e">
        <f t="shared" si="193"/>
        <v>#REF!</v>
      </c>
      <c r="J863" s="626" t="e">
        <f t="shared" si="195"/>
        <v>#REF!</v>
      </c>
      <c r="K863" s="603"/>
      <c r="L863" s="643" t="s">
        <v>18501</v>
      </c>
      <c r="M863" s="632"/>
      <c r="N863" s="22"/>
    </row>
    <row r="864" spans="1:22" s="39" customFormat="1" ht="54" customHeight="1" outlineLevel="2" x14ac:dyDescent="0.25">
      <c r="A864" s="317" t="s">
        <v>54692</v>
      </c>
      <c r="B864" s="422" t="str">
        <f>VLOOKUP(C864,'SNP1.24+CHU192+DER12.23+FD1.24'!$A$2:$C$50000,2, FALSE)</f>
        <v>GUINDASTE HIDRÁULICO AUTOPROPELIDO, COM LANÇA TELESCÓPICA 28,80 M, CAPACIDADE MÁXIMA 30 T, POTÊNCIA 97 KW, TRAÇÃO 4 X 4 - MATERIAIS NA OPERAÇÃO. AF_11/2014</v>
      </c>
      <c r="C864" s="38" t="s">
        <v>2290</v>
      </c>
      <c r="D864" s="623" t="str">
        <f>VLOOKUP(C864,'SNP1.24+CHU192+DER12.23+FD1.24'!$A$2:$D$50000,3, FALSE)</f>
        <v>H</v>
      </c>
      <c r="E864" s="624">
        <f>[2]DETALHADO!$G$483/2</f>
        <v>27</v>
      </c>
      <c r="F864" s="625" t="str">
        <f>VLOOKUP(C864,'SNP1.24+CHU192+DER12.23+FD1.24'!$A$2:$D$50000,4, FALSE)</f>
        <v>28,46</v>
      </c>
      <c r="G864" s="424">
        <f t="shared" si="194"/>
        <v>768.42</v>
      </c>
      <c r="H864" s="425" t="e">
        <f t="shared" si="192"/>
        <v>#REF!</v>
      </c>
      <c r="I864" s="426" t="e">
        <f t="shared" si="193"/>
        <v>#REF!</v>
      </c>
      <c r="J864" s="626" t="e">
        <f t="shared" si="195"/>
        <v>#REF!</v>
      </c>
      <c r="K864" s="603"/>
      <c r="L864" s="643" t="s">
        <v>54297</v>
      </c>
      <c r="M864" s="632"/>
      <c r="N864" s="22"/>
    </row>
    <row r="865" spans="1:22" s="39" customFormat="1" ht="36" customHeight="1" outlineLevel="2" x14ac:dyDescent="0.25">
      <c r="A865" s="317" t="s">
        <v>54693</v>
      </c>
      <c r="B865" s="422" t="str">
        <f>VLOOKUP(C865,'SNP1.24+CHU192+DER12.23+FD1.24'!$A$2:$C$50000,2, FALSE)</f>
        <v>OPERADOR DE GUINDASTE COM ENCARGOS COMPLEMENTARES</v>
      </c>
      <c r="C865" s="38" t="s">
        <v>6121</v>
      </c>
      <c r="D865" s="623" t="str">
        <f>VLOOKUP(C865,'SNP1.24+CHU192+DER12.23+FD1.24'!$A$2:$D$50000,3, FALSE)</f>
        <v>H</v>
      </c>
      <c r="E865" s="624">
        <f>E864</f>
        <v>27</v>
      </c>
      <c r="F865" s="625" t="str">
        <f>VLOOKUP(C865,'SNP1.24+CHU192+DER12.23+FD1.24'!$A$2:$D$50000,4, FALSE)</f>
        <v>25,86</v>
      </c>
      <c r="G865" s="424">
        <f t="shared" si="194"/>
        <v>698.22</v>
      </c>
      <c r="H865" s="425" t="e">
        <f t="shared" si="192"/>
        <v>#REF!</v>
      </c>
      <c r="I865" s="426" t="e">
        <f t="shared" si="193"/>
        <v>#REF!</v>
      </c>
      <c r="J865" s="626" t="e">
        <f t="shared" si="195"/>
        <v>#REF!</v>
      </c>
      <c r="K865" s="603"/>
      <c r="L865" s="643" t="s">
        <v>54297</v>
      </c>
      <c r="M865" s="632"/>
      <c r="N865" s="22"/>
    </row>
    <row r="866" spans="1:22" s="40" customFormat="1" ht="12.75" outlineLevel="1" thickBot="1" x14ac:dyDescent="0.25">
      <c r="A866" s="318"/>
      <c r="B866" s="10" t="s">
        <v>9</v>
      </c>
      <c r="C866" s="11"/>
      <c r="D866" s="12"/>
      <c r="E866" s="13"/>
      <c r="F866" s="13"/>
      <c r="G866" s="147">
        <f>SUM(G824:G825)</f>
        <v>4667.2699999999995</v>
      </c>
      <c r="H866" s="148"/>
      <c r="I866" s="149"/>
      <c r="J866" s="150" t="e">
        <f>SUM(J824:J825)</f>
        <v>#REF!</v>
      </c>
      <c r="K866" s="185"/>
      <c r="L866" s="209"/>
      <c r="M866" s="204"/>
      <c r="N866" s="16"/>
      <c r="O866" s="39"/>
      <c r="P866" s="39"/>
      <c r="Q866" s="39"/>
      <c r="R866" s="39"/>
      <c r="S866" s="39"/>
      <c r="T866" s="39"/>
      <c r="U866" s="39"/>
      <c r="V866" s="39"/>
    </row>
    <row r="867" spans="1:22" s="34" customFormat="1" outlineLevel="1" x14ac:dyDescent="0.25">
      <c r="A867" s="319" t="s">
        <v>54694</v>
      </c>
      <c r="B867" s="627" t="s">
        <v>54294</v>
      </c>
      <c r="C867" s="628"/>
      <c r="D867" s="629"/>
      <c r="E867" s="146"/>
      <c r="F867" s="146"/>
      <c r="G867" s="5"/>
      <c r="H867" s="5"/>
      <c r="I867" s="5"/>
      <c r="J867" s="17"/>
      <c r="K867" s="145"/>
      <c r="L867" s="210"/>
      <c r="M867" s="111"/>
      <c r="N867" s="6"/>
      <c r="O867" s="39"/>
      <c r="P867" s="39"/>
      <c r="Q867" s="39"/>
      <c r="R867" s="39"/>
      <c r="S867" s="39"/>
      <c r="T867" s="39"/>
      <c r="U867" s="39"/>
      <c r="V867" s="39"/>
    </row>
    <row r="868" spans="1:22" s="39" customFormat="1" ht="54.6" customHeight="1" outlineLevel="2" x14ac:dyDescent="0.25">
      <c r="A868" s="317" t="s">
        <v>54695</v>
      </c>
      <c r="B868" s="422" t="str">
        <f>VLOOKUP(C868,'SNP1.24+CHU192+DER12.23+FD1.24'!$A$2:$C$50000,2, FALSE)</f>
        <v>EXECUÇÃO DE PAVIMENTO COM APLICAÇÃO DE CONCRETO ASFÁLTICO, CAMADA DE ROLAMENTO - EXCLUSIVE CARGA E TRANSPORTE. AF_11/2019</v>
      </c>
      <c r="C868" s="38" t="s">
        <v>5467</v>
      </c>
      <c r="D868" s="623" t="str">
        <f>VLOOKUP(C868,'SNP1.24+CHU192+DER12.23+FD1.24'!$A$2:$D$50000,3, FALSE)</f>
        <v>M3</v>
      </c>
      <c r="E868" s="624">
        <f>E871*0.04</f>
        <v>13.605399999999999</v>
      </c>
      <c r="F868" s="625" t="str">
        <f>VLOOKUP(C868,'SNP1.24+CHU192+DER12.23+FD1.24'!$A$2:$D$50000,4, FALSE)</f>
        <v>1.437,88</v>
      </c>
      <c r="G868" s="424">
        <f t="shared" ref="G868:G874" si="196">ROUND(E868*F868,2)</f>
        <v>19562.93</v>
      </c>
      <c r="H868" s="425" t="e">
        <f t="shared" ref="H868:H874" si="197">IF(K868="",$G$10,$G$9)</f>
        <v>#REF!</v>
      </c>
      <c r="I868" s="426" t="e">
        <f t="shared" ref="I868:I874" si="198">ROUND(F868*H868+F868,2)</f>
        <v>#REF!</v>
      </c>
      <c r="J868" s="626" t="e">
        <f t="shared" ref="J868:J874" si="199">ROUND(E868*I868,2)</f>
        <v>#REF!</v>
      </c>
      <c r="K868" s="603"/>
      <c r="L868" s="643" t="s">
        <v>54979</v>
      </c>
      <c r="M868" s="632"/>
      <c r="N868" s="22"/>
    </row>
    <row r="869" spans="1:22" s="39" customFormat="1" ht="24" outlineLevel="2" x14ac:dyDescent="0.25">
      <c r="A869" s="317" t="s">
        <v>54696</v>
      </c>
      <c r="B869" s="422" t="str">
        <f>VLOOKUP(C869,'SNP1.24+CHU192+DER12.23+FD1.24'!$A$2:$C$50000,2, FALSE)</f>
        <v>CARGA DE MISTURA ASFÁLTICA EM CAMINHÃO BASCULANTE 10 M³ (UNIDADE: M3). AF_07/2020</v>
      </c>
      <c r="C869" s="38" t="s">
        <v>11399</v>
      </c>
      <c r="D869" s="623" t="str">
        <f>VLOOKUP(C869,'SNP1.24+CHU192+DER12.23+FD1.24'!$A$2:$D$50000,3, FALSE)</f>
        <v>M3</v>
      </c>
      <c r="E869" s="624">
        <f>E871*0.04</f>
        <v>13.605399999999999</v>
      </c>
      <c r="F869" s="625" t="str">
        <f>VLOOKUP(C869,'SNP1.24+CHU192+DER12.23+FD1.24'!$A$2:$D$50000,4, FALSE)</f>
        <v>9,12</v>
      </c>
      <c r="G869" s="424">
        <f t="shared" si="196"/>
        <v>124.08</v>
      </c>
      <c r="H869" s="425" t="e">
        <f t="shared" si="197"/>
        <v>#REF!</v>
      </c>
      <c r="I869" s="426" t="e">
        <f t="shared" si="198"/>
        <v>#REF!</v>
      </c>
      <c r="J869" s="626" t="e">
        <f t="shared" si="199"/>
        <v>#REF!</v>
      </c>
      <c r="K869" s="603"/>
      <c r="L869" s="643" t="s">
        <v>16691</v>
      </c>
      <c r="M869" s="632"/>
      <c r="N869" s="22"/>
    </row>
    <row r="870" spans="1:22" s="39" customFormat="1" ht="51" customHeight="1" outlineLevel="2" x14ac:dyDescent="0.25">
      <c r="A870" s="317" t="s">
        <v>54697</v>
      </c>
      <c r="B870" s="422" t="str">
        <f>VLOOKUP(C870,'SNP1.24+CHU192+DER12.23+FD1.24'!$A$2:$C$50000,2, FALSE)</f>
        <v>TRANSPORTE COM CAMINHÃO TANQUE DE TRANSPORTE DE MATERIAL ASFÁLTICO DE 20000 L, EM VIA URBANA EM  REVESTIMENTO PRIMÁRIO (UNIDADE: TXKM). AF_07/2020</v>
      </c>
      <c r="C870" s="38" t="s">
        <v>11363</v>
      </c>
      <c r="D870" s="623" t="str">
        <f>VLOOKUP(C870,'SNP1.24+CHU192+DER12.23+FD1.24'!$A$2:$D$50000,3, FALSE)</f>
        <v>TXKM</v>
      </c>
      <c r="E870" s="624">
        <f>E869*$D$9*2.4</f>
        <v>816.32399999999996</v>
      </c>
      <c r="F870" s="625" t="str">
        <f>VLOOKUP(C870,'SNP1.24+CHU192+DER12.23+FD1.24'!$A$2:$D$50000,4, FALSE)</f>
        <v>1,97</v>
      </c>
      <c r="G870" s="424">
        <f t="shared" si="196"/>
        <v>1608.16</v>
      </c>
      <c r="H870" s="425" t="e">
        <f t="shared" si="197"/>
        <v>#REF!</v>
      </c>
      <c r="I870" s="426" t="e">
        <f t="shared" si="198"/>
        <v>#REF!</v>
      </c>
      <c r="J870" s="626" t="e">
        <f t="shared" si="199"/>
        <v>#REF!</v>
      </c>
      <c r="K870" s="603"/>
      <c r="L870" s="643" t="s">
        <v>54980</v>
      </c>
      <c r="M870" s="632"/>
      <c r="N870" s="22"/>
    </row>
    <row r="871" spans="1:22" s="39" customFormat="1" ht="22.9" customHeight="1" outlineLevel="2" x14ac:dyDescent="0.25">
      <c r="A871" s="317" t="s">
        <v>54698</v>
      </c>
      <c r="B871" s="422" t="str">
        <f>VLOOKUP(C871,'SNP1.24+CHU192+DER12.23+FD1.24'!$A$2:$C$50000,2, FALSE)</f>
        <v>Imprimação betuminosa ligante</v>
      </c>
      <c r="C871" s="38" t="s">
        <v>36954</v>
      </c>
      <c r="D871" s="623" t="str">
        <f>VLOOKUP(C871,'SNP1.24+CHU192+DER12.23+FD1.24'!$A$2:$D$50000,3, FALSE)</f>
        <v>M2</v>
      </c>
      <c r="E871" s="624">
        <f>[2]DETALHADO!$G$473</f>
        <v>340.13499999999999</v>
      </c>
      <c r="F871" s="625">
        <f>VLOOKUP(C871,'SNP1.24+CHU192+DER12.23+FD1.24'!$A$2:$D$50000,4, FALSE)</f>
        <v>7.3</v>
      </c>
      <c r="G871" s="424">
        <f t="shared" si="196"/>
        <v>2482.9899999999998</v>
      </c>
      <c r="H871" s="425" t="e">
        <f t="shared" si="197"/>
        <v>#REF!</v>
      </c>
      <c r="I871" s="426" t="e">
        <f t="shared" si="198"/>
        <v>#REF!</v>
      </c>
      <c r="J871" s="626" t="e">
        <f t="shared" si="199"/>
        <v>#REF!</v>
      </c>
      <c r="K871" s="603"/>
      <c r="L871" s="643" t="s">
        <v>18722</v>
      </c>
      <c r="M871" s="632"/>
      <c r="N871" s="323"/>
    </row>
    <row r="872" spans="1:22" s="39" customFormat="1" ht="63" customHeight="1" outlineLevel="2" x14ac:dyDescent="0.25">
      <c r="A872" s="317" t="s">
        <v>54699</v>
      </c>
      <c r="B872" s="422" t="str">
        <f>VLOOKUP(C872,'SNP1.24+CHU192+DER12.23+FD1.24'!$A$2:$C$50000,2, FALSE)</f>
        <v>PINTURA DE EIXO VIÁRIO SOBRE ASFALTO COM TINTA RETRORREFLETIVA A BASE DE RESINA ACRÍLICA COM MICROESFERAS DE VIDRO, APLICAÇÃO MECÂNICA COM DEMARCADORA AUTOPROPELIDA. AF_05/2021</v>
      </c>
      <c r="C872" s="38" t="s">
        <v>11098</v>
      </c>
      <c r="D872" s="623" t="str">
        <f>VLOOKUP(C872,'SNP1.24+CHU192+DER12.23+FD1.24'!$A$2:$D$50000,3, FALSE)</f>
        <v>M</v>
      </c>
      <c r="E872" s="624">
        <f>[2]DETALHADO!$G$474</f>
        <v>8.85</v>
      </c>
      <c r="F872" s="625" t="str">
        <f>VLOOKUP(C872,'SNP1.24+CHU192+DER12.23+FD1.24'!$A$2:$D$50000,4, FALSE)</f>
        <v>5,86</v>
      </c>
      <c r="G872" s="424">
        <f t="shared" si="196"/>
        <v>51.86</v>
      </c>
      <c r="H872" s="425" t="e">
        <f t="shared" si="197"/>
        <v>#REF!</v>
      </c>
      <c r="I872" s="426" t="e">
        <f t="shared" si="198"/>
        <v>#REF!</v>
      </c>
      <c r="J872" s="626" t="e">
        <f t="shared" si="199"/>
        <v>#REF!</v>
      </c>
      <c r="K872" s="603"/>
      <c r="L872" s="643" t="s">
        <v>18501</v>
      </c>
      <c r="M872" s="632"/>
      <c r="N872" s="22"/>
    </row>
    <row r="873" spans="1:22" s="39" customFormat="1" ht="54" customHeight="1" outlineLevel="2" x14ac:dyDescent="0.25">
      <c r="A873" s="317" t="s">
        <v>54700</v>
      </c>
      <c r="B873" s="422" t="str">
        <f>VLOOKUP(C873,'SNP1.24+CHU192+DER12.23+FD1.24'!$A$2:$C$50000,2, FALSE)</f>
        <v>PINTURA DE FAIXA DE PEDESTRE OU ZEBRADA TINTA RETRORREFLETIVA A BASE DE RESINA ACRÍLICA COM MICROESFERAS DE VIDRO, E = 30 CM, APLICAÇÃO MANUAL. AF_05/2021</v>
      </c>
      <c r="C873" s="38" t="s">
        <v>11096</v>
      </c>
      <c r="D873" s="623" t="str">
        <f>VLOOKUP(C873,'SNP1.24+CHU192+DER12.23+FD1.24'!$A$2:$D$50000,3, FALSE)</f>
        <v>M2</v>
      </c>
      <c r="E873" s="624">
        <f>E872</f>
        <v>8.85</v>
      </c>
      <c r="F873" s="625" t="str">
        <f>VLOOKUP(C873,'SNP1.24+CHU192+DER12.23+FD1.24'!$A$2:$D$50000,4, FALSE)</f>
        <v>29,04</v>
      </c>
      <c r="G873" s="424">
        <f t="shared" si="196"/>
        <v>257</v>
      </c>
      <c r="H873" s="425" t="e">
        <f t="shared" si="197"/>
        <v>#REF!</v>
      </c>
      <c r="I873" s="426" t="e">
        <f t="shared" si="198"/>
        <v>#REF!</v>
      </c>
      <c r="J873" s="626" t="e">
        <f t="shared" si="199"/>
        <v>#REF!</v>
      </c>
      <c r="K873" s="603"/>
      <c r="L873" s="643" t="s">
        <v>18501</v>
      </c>
      <c r="M873" s="632"/>
      <c r="N873" s="22"/>
    </row>
    <row r="874" spans="1:22" s="39" customFormat="1" ht="36.6" customHeight="1" outlineLevel="2" x14ac:dyDescent="0.25">
      <c r="A874" s="317" t="s">
        <v>54701</v>
      </c>
      <c r="B874" s="422" t="str">
        <f>VLOOKUP(C874,'SNP1.24+CHU192+DER12.23+FD1.24'!$A$2:$C$50000,2, FALSE)</f>
        <v xml:space="preserve">GUARDA CORPO METALICO DE PASSARELA H=0,90M, CONFORME PP-DE-C04/029.            </v>
      </c>
      <c r="C874" s="38" t="s">
        <v>45715</v>
      </c>
      <c r="D874" s="623" t="str">
        <f>VLOOKUP(C874,'SNP1.24+CHU192+DER12.23+FD1.24'!$A$2:$D$50000,3, FALSE)</f>
        <v>m</v>
      </c>
      <c r="E874" s="624">
        <f>[2]DETALHADO!$G$485</f>
        <v>27.6</v>
      </c>
      <c r="F874" s="625">
        <f>VLOOKUP(C874,'SNP1.24+CHU192+DER12.23+FD1.24'!$A$2:$D$50000,4, FALSE)/1.35</f>
        <v>1225.7777777777776</v>
      </c>
      <c r="G874" s="424">
        <f t="shared" si="196"/>
        <v>33831.47</v>
      </c>
      <c r="H874" s="425" t="e">
        <f t="shared" si="197"/>
        <v>#REF!</v>
      </c>
      <c r="I874" s="426" t="e">
        <f t="shared" si="198"/>
        <v>#REF!</v>
      </c>
      <c r="J874" s="626" t="e">
        <f t="shared" si="199"/>
        <v>#REF!</v>
      </c>
      <c r="K874" s="603"/>
      <c r="L874" s="643" t="s">
        <v>18501</v>
      </c>
      <c r="M874" s="632"/>
      <c r="N874" s="22"/>
    </row>
    <row r="875" spans="1:22" s="40" customFormat="1" ht="12.75" outlineLevel="1" thickBot="1" x14ac:dyDescent="0.25">
      <c r="A875" s="318"/>
      <c r="B875" s="10" t="s">
        <v>9</v>
      </c>
      <c r="C875" s="11"/>
      <c r="D875" s="12"/>
      <c r="E875" s="13"/>
      <c r="F875" s="13"/>
      <c r="G875" s="147">
        <f>SUM(G868:G874)</f>
        <v>57918.490000000005</v>
      </c>
      <c r="H875" s="148"/>
      <c r="I875" s="149"/>
      <c r="J875" s="150" t="e">
        <f>SUM(J868:J874)</f>
        <v>#REF!</v>
      </c>
      <c r="K875" s="185"/>
      <c r="L875" s="209"/>
      <c r="M875" s="204"/>
      <c r="N875" s="16"/>
      <c r="O875" s="39"/>
      <c r="P875" s="39"/>
      <c r="Q875" s="39"/>
      <c r="R875" s="39"/>
      <c r="S875" s="39"/>
      <c r="T875" s="39"/>
      <c r="U875" s="39"/>
      <c r="V875" s="39"/>
    </row>
    <row r="876" spans="1:22" s="33" customFormat="1" ht="17.45" customHeight="1" thickBot="1" x14ac:dyDescent="0.3">
      <c r="A876" s="315">
        <v>4</v>
      </c>
      <c r="B876" s="245" t="s">
        <v>54302</v>
      </c>
      <c r="C876" s="29"/>
      <c r="D876" s="2"/>
      <c r="E876" s="462"/>
      <c r="F876" s="2"/>
      <c r="G876" s="30" t="e">
        <f>#REF!+#REF!+#REF!</f>
        <v>#REF!</v>
      </c>
      <c r="H876" s="2"/>
      <c r="I876" s="2"/>
      <c r="J876" s="31" t="e">
        <f>#REF!+#REF!+#REF!</f>
        <v>#REF!</v>
      </c>
      <c r="K876" s="186"/>
      <c r="L876" s="15"/>
      <c r="M876" s="23"/>
      <c r="N876" s="15"/>
      <c r="O876" s="39"/>
      <c r="P876" s="39"/>
      <c r="Q876" s="39"/>
      <c r="R876" s="39"/>
      <c r="S876" s="39"/>
      <c r="T876" s="39"/>
      <c r="U876" s="39"/>
      <c r="V876" s="39"/>
    </row>
    <row r="877" spans="1:22" s="34" customFormat="1" ht="18.600000000000001" customHeight="1" outlineLevel="1" x14ac:dyDescent="0.25">
      <c r="A877" s="319" t="s">
        <v>12526</v>
      </c>
      <c r="B877" s="627" t="s">
        <v>54303</v>
      </c>
      <c r="C877" s="628"/>
      <c r="D877" s="629"/>
      <c r="E877" s="146"/>
      <c r="F877" s="146"/>
      <c r="G877" s="5"/>
      <c r="H877" s="5"/>
      <c r="I877" s="5"/>
      <c r="J877" s="17"/>
      <c r="K877" s="145"/>
      <c r="L877" s="210"/>
      <c r="M877" s="111"/>
      <c r="N877" s="6"/>
      <c r="O877" s="39"/>
      <c r="P877" s="39"/>
      <c r="Q877" s="39"/>
      <c r="R877" s="39"/>
      <c r="S877" s="39"/>
      <c r="T877" s="39"/>
      <c r="U877" s="39"/>
      <c r="V877" s="39"/>
    </row>
    <row r="878" spans="1:22" s="39" customFormat="1" ht="73.150000000000006" customHeight="1" outlineLevel="2" x14ac:dyDescent="0.25">
      <c r="A878" s="317" t="s">
        <v>12527</v>
      </c>
      <c r="B878" s="422" t="str">
        <f>VLOOKUP(C878,'SNP1.24+CHU192+DER12.23+FD1.24'!$A$2:$C$50000,2, FALSE)</f>
        <v>ESCAVAÇÃO MECANIZADA DE VALA COM PROF. ATÉ 1,5 M (MÉDIA MONTANTE E JUSANTE/UMA COMPOSIÇÃO POR TRECHO), ESCAVADEIRA (0,8 M3), LARG. DE 1,5 M A 2,5 M, EM SOLO DE 2A CATEGORIA, EM LOCAIS COM ALTO NÍVEL DE INTERFERÊNCIA. AF_02/2021</v>
      </c>
      <c r="C878" s="38" t="s">
        <v>10825</v>
      </c>
      <c r="D878" s="623" t="str">
        <f>VLOOKUP(C878,'SNP1.24+CHU192+DER12.23+FD1.24'!$A$2:$D$50000,3, FALSE)</f>
        <v>M3</v>
      </c>
      <c r="E878" s="624">
        <f>[2]DETALHADO!$G$493</f>
        <v>1999.3600000000001</v>
      </c>
      <c r="F878" s="625" t="str">
        <f>VLOOKUP(C878,'SNP1.24+CHU192+DER12.23+FD1.24'!$A$2:$D$50000,4, FALSE)</f>
        <v>14,60</v>
      </c>
      <c r="G878" s="424">
        <f t="shared" ref="G878:G885" si="200">ROUND(E878*F878,2)</f>
        <v>29190.66</v>
      </c>
      <c r="H878" s="425" t="e">
        <f t="shared" ref="H878:H885" si="201">IF(K878="",$G$10,$G$9)</f>
        <v>#REF!</v>
      </c>
      <c r="I878" s="426" t="e">
        <f t="shared" ref="I878:I885" si="202">ROUND(F878*H878+F878,2)</f>
        <v>#REF!</v>
      </c>
      <c r="J878" s="626" t="e">
        <f t="shared" ref="J878:J885" si="203">ROUND(E878*I878,2)</f>
        <v>#REF!</v>
      </c>
      <c r="K878" s="603"/>
      <c r="L878" s="643" t="s">
        <v>29439</v>
      </c>
      <c r="M878" s="632"/>
      <c r="N878" s="22"/>
    </row>
    <row r="879" spans="1:22" s="39" customFormat="1" ht="58.15" customHeight="1" outlineLevel="2" x14ac:dyDescent="0.25">
      <c r="A879" s="317" t="s">
        <v>12528</v>
      </c>
      <c r="B879" s="422" t="str">
        <f>VLOOKUP(C879,'SNP1.24+CHU192+DER12.23+FD1.24'!$A$2:$C$50000,2, FALSE)</f>
        <v>CARGA, MANOBRA E DESCARGA DE SOLOS E MATERIAIS GRANULARES EM CAMINHÃO BASCULANTE 10 M³ - CARGA COM ESCAVADEIRA HIDRÁULICA (CAÇAMBA DE 1,20 M³ / 155 HP) E DESCARGA LIVRE (UNIDADE: M3). AF_07/2020</v>
      </c>
      <c r="C879" s="38" t="s">
        <v>11383</v>
      </c>
      <c r="D879" s="623" t="str">
        <f>VLOOKUP(C879,'SNP1.24+CHU192+DER12.23+FD1.24'!$A$2:$D$50000,3, FALSE)</f>
        <v>M3</v>
      </c>
      <c r="E879" s="624">
        <f>((E878))*1.25</f>
        <v>2499.2000000000003</v>
      </c>
      <c r="F879" s="625" t="str">
        <f>VLOOKUP(C879,'SNP1.24+CHU192+DER12.23+FD1.24'!$A$2:$D$50000,4, FALSE)</f>
        <v>7,00</v>
      </c>
      <c r="G879" s="424">
        <f t="shared" si="200"/>
        <v>17494.400000000001</v>
      </c>
      <c r="H879" s="425" t="e">
        <f t="shared" si="201"/>
        <v>#REF!</v>
      </c>
      <c r="I879" s="426" t="e">
        <f t="shared" si="202"/>
        <v>#REF!</v>
      </c>
      <c r="J879" s="626" t="e">
        <f t="shared" si="203"/>
        <v>#REF!</v>
      </c>
      <c r="K879" s="603"/>
      <c r="L879" s="643" t="s">
        <v>18520</v>
      </c>
      <c r="M879" s="632"/>
      <c r="N879" s="22"/>
    </row>
    <row r="880" spans="1:22" s="39" customFormat="1" ht="42.6" customHeight="1" outlineLevel="2" x14ac:dyDescent="0.25">
      <c r="A880" s="317" t="s">
        <v>16689</v>
      </c>
      <c r="B880" s="422" t="str">
        <f>VLOOKUP(C880,'SNP1.24+CHU192+DER12.23+FD1.24'!$A$2:$C$50000,2, FALSE)</f>
        <v>TRANSPORTE COM CAMINHÃO BASCULANTE DE 10 M³, EM VIA URBANA PAVIMENTADA, DMT ATÉ 30 KM (UNIDADE: M3XKM). AF_07/2020</v>
      </c>
      <c r="C880" s="38" t="s">
        <v>6023</v>
      </c>
      <c r="D880" s="623" t="str">
        <f>VLOOKUP(C880,'SNP1.24+CHU192+DER12.23+FD1.24'!$A$2:$D$50000,3, FALSE)</f>
        <v>M3XKM</v>
      </c>
      <c r="E880" s="624">
        <f>E879*$D$8</f>
        <v>24267.232000000004</v>
      </c>
      <c r="F880" s="625" t="str">
        <f>VLOOKUP(C880,'SNP1.24+CHU192+DER12.23+FD1.24'!$A$2:$D$50000,4, FALSE)</f>
        <v>2,49</v>
      </c>
      <c r="G880" s="424">
        <f t="shared" si="200"/>
        <v>60425.41</v>
      </c>
      <c r="H880" s="425" t="e">
        <f t="shared" si="201"/>
        <v>#REF!</v>
      </c>
      <c r="I880" s="426" t="e">
        <f t="shared" si="202"/>
        <v>#REF!</v>
      </c>
      <c r="J880" s="626" t="e">
        <f t="shared" si="203"/>
        <v>#REF!</v>
      </c>
      <c r="K880" s="603"/>
      <c r="L880" s="643" t="s">
        <v>29438</v>
      </c>
      <c r="M880" s="632"/>
      <c r="N880" s="22"/>
    </row>
    <row r="881" spans="1:22" s="39" customFormat="1" ht="28.9" customHeight="1" outlineLevel="2" x14ac:dyDescent="0.25">
      <c r="A881" s="317" t="s">
        <v>16690</v>
      </c>
      <c r="B881" s="422" t="str">
        <f>VLOOKUP(C881,'SNP1.24+CHU192+DER12.23+FD1.24'!$A$2:$C$50000,2, FALSE)</f>
        <v>ESPALHAMENTO DE MATERIAL COM TRATOR DE ESTEIRAS. AF_11/2019</v>
      </c>
      <c r="C881" s="38" t="s">
        <v>7366</v>
      </c>
      <c r="D881" s="623" t="str">
        <f>VLOOKUP(C881,'SNP1.24+CHU192+DER12.23+FD1.24'!$A$2:$D$50000,3, FALSE)</f>
        <v>M3</v>
      </c>
      <c r="E881" s="624">
        <f>E879</f>
        <v>2499.2000000000003</v>
      </c>
      <c r="F881" s="625" t="str">
        <f>VLOOKUP(C881,'SNP1.24+CHU192+DER12.23+FD1.24'!$A$2:$D$50000,4, FALSE)</f>
        <v>1,45</v>
      </c>
      <c r="G881" s="424">
        <f t="shared" si="200"/>
        <v>3623.84</v>
      </c>
      <c r="H881" s="425" t="e">
        <f t="shared" si="201"/>
        <v>#REF!</v>
      </c>
      <c r="I881" s="426" t="e">
        <f t="shared" si="202"/>
        <v>#REF!</v>
      </c>
      <c r="J881" s="626" t="e">
        <f t="shared" si="203"/>
        <v>#REF!</v>
      </c>
      <c r="K881" s="603"/>
      <c r="L881" s="643" t="s">
        <v>11833</v>
      </c>
      <c r="M881" s="632"/>
      <c r="N881" s="22"/>
    </row>
    <row r="882" spans="1:22" s="39" customFormat="1" ht="27.6" customHeight="1" outlineLevel="2" x14ac:dyDescent="0.25">
      <c r="A882" s="317" t="s">
        <v>18557</v>
      </c>
      <c r="B882" s="422" t="str">
        <f>VLOOKUP(C882,'SNP1.24+CHU192+DER12.23+FD1.24'!$A$2:$C$50000,2, FALSE)</f>
        <v xml:space="preserve">ENSECADEIRA COM SACOS DE AREIA                                                 </v>
      </c>
      <c r="C882" s="38" t="s">
        <v>16682</v>
      </c>
      <c r="D882" s="623" t="str">
        <f>VLOOKUP(C882,'SNP1.24+CHU192+DER12.23+FD1.24'!$A$2:$D$50000,3, FALSE)</f>
        <v>m3</v>
      </c>
      <c r="E882" s="624">
        <f>[2]DETALHADO!$G$494</f>
        <v>80.64</v>
      </c>
      <c r="F882" s="625">
        <f>VLOOKUP(C882,'SNP1.24+CHU192+DER12.23+FD1.24'!$A$2:$D$50000,4, FALSE)/1.35</f>
        <v>485.77777777777771</v>
      </c>
      <c r="G882" s="424">
        <f t="shared" si="200"/>
        <v>39173.120000000003</v>
      </c>
      <c r="H882" s="425" t="e">
        <f t="shared" si="201"/>
        <v>#REF!</v>
      </c>
      <c r="I882" s="426" t="e">
        <f t="shared" si="202"/>
        <v>#REF!</v>
      </c>
      <c r="J882" s="626" t="e">
        <f t="shared" si="203"/>
        <v>#REF!</v>
      </c>
      <c r="K882" s="603"/>
      <c r="L882" s="643" t="s">
        <v>54304</v>
      </c>
      <c r="M882" s="632"/>
      <c r="N882" s="22"/>
    </row>
    <row r="883" spans="1:22" s="39" customFormat="1" ht="66.599999999999994" customHeight="1" outlineLevel="2" x14ac:dyDescent="0.25">
      <c r="A883" s="317" t="s">
        <v>18558</v>
      </c>
      <c r="B883" s="422" t="str">
        <f>VLOOKUP(C883,'SNP1.24+CHU192+DER12.23+FD1.24'!$A$2:$C$50000,2, FALSE)</f>
        <v>EXECUÇÃO DE PERFURAÇÃO PARA TIRANTE, COMPRIMENTO MAIOR OU IGUAL A 6 M E MENOR QUE 14 M, COM DIÂMETRO DE FURO DE 100 MM EXECUTADO COM HASTE UTILIZANDO PERFURATRIZ MANUAL SOBRE BASE DE MONTAGEM. AF_11/2023</v>
      </c>
      <c r="C883" s="38" t="s">
        <v>26222</v>
      </c>
      <c r="D883" s="623" t="str">
        <f>VLOOKUP(C883,'SNP1.24+CHU192+DER12.23+FD1.24'!$A$2:$D$50000,3, FALSE)</f>
        <v>M</v>
      </c>
      <c r="E883" s="624">
        <f>[2]DETALHADO!$G$492</f>
        <v>160</v>
      </c>
      <c r="F883" s="625">
        <f>VLOOKUP(C883,'SNP1.24+CHU192+DER12.23+FD1.24'!$A$2:$D$50000,4, FALSE)/1.35</f>
        <v>48.251851851851846</v>
      </c>
      <c r="G883" s="424">
        <f t="shared" si="200"/>
        <v>7720.3</v>
      </c>
      <c r="H883" s="425" t="e">
        <f t="shared" si="201"/>
        <v>#REF!</v>
      </c>
      <c r="I883" s="426" t="e">
        <f t="shared" si="202"/>
        <v>#REF!</v>
      </c>
      <c r="J883" s="626" t="e">
        <f t="shared" si="203"/>
        <v>#REF!</v>
      </c>
      <c r="K883" s="603"/>
      <c r="L883" s="643" t="s">
        <v>54304</v>
      </c>
      <c r="M883" s="632"/>
      <c r="N883" s="22"/>
    </row>
    <row r="884" spans="1:22" s="39" customFormat="1" ht="27" customHeight="1" outlineLevel="2" x14ac:dyDescent="0.25">
      <c r="A884" s="317" t="s">
        <v>54702</v>
      </c>
      <c r="B884" s="422" t="str">
        <f>VLOOKUP(C884,'SNP1.24+CHU192+DER12.23+FD1.24'!$A$2:$C$50000,2, FALSE)</f>
        <v xml:space="preserve">INJECAO DE NATA DE CIMENTO                                                     </v>
      </c>
      <c r="C884" s="38" t="s">
        <v>45335</v>
      </c>
      <c r="D884" s="623" t="str">
        <f>VLOOKUP(C884,'SNP1.24+CHU192+DER12.23+FD1.24'!$A$2:$D$50000,3, FALSE)</f>
        <v>kg</v>
      </c>
      <c r="E884" s="624">
        <f>[2]DETALHADO!$G$491</f>
        <v>2938.7211663915782</v>
      </c>
      <c r="F884" s="625">
        <f>VLOOKUP(C884,'SNP1.24+CHU192+DER12.23+FD1.24'!$A$2:$D$50000,4, FALSE)/1.35</f>
        <v>3.496296296296296</v>
      </c>
      <c r="G884" s="424">
        <f t="shared" si="200"/>
        <v>10274.64</v>
      </c>
      <c r="H884" s="425" t="e">
        <f t="shared" si="201"/>
        <v>#REF!</v>
      </c>
      <c r="I884" s="426" t="e">
        <f t="shared" si="202"/>
        <v>#REF!</v>
      </c>
      <c r="J884" s="626" t="e">
        <f t="shared" si="203"/>
        <v>#REF!</v>
      </c>
      <c r="K884" s="603"/>
      <c r="L884" s="643" t="s">
        <v>54304</v>
      </c>
      <c r="M884" s="632"/>
      <c r="N884" s="22"/>
    </row>
    <row r="885" spans="1:22" s="39" customFormat="1" ht="55.9" customHeight="1" outlineLevel="2" x14ac:dyDescent="0.25">
      <c r="A885" s="317" t="s">
        <v>54703</v>
      </c>
      <c r="B885" s="422" t="str">
        <f>VLOOKUP(C885,'SNP1.24+CHU192+DER12.23+FD1.24'!$A$2:$C$50000,2, FALSE)</f>
        <v>ARMAÇÃO DE ESTRUTURAS DIVERSAS DE CONCRETO ARMADO, EXCETO VIGAS, PILARES, LAJES E FUNDAÇÕES, UTILIZANDO AÇO CA-50 DE 16,0 MM - MONTAGEM. AF_06/2022</v>
      </c>
      <c r="C885" s="38" t="s">
        <v>3267</v>
      </c>
      <c r="D885" s="623" t="str">
        <f>VLOOKUP(C885,'SNP1.24+CHU192+DER12.23+FD1.24'!$A$2:$D$50000,3, FALSE)</f>
        <v>KG</v>
      </c>
      <c r="E885" s="624">
        <f>[2]DETALHADO!$G$490</f>
        <v>256</v>
      </c>
      <c r="F885" s="625" t="str">
        <f>VLOOKUP(C885,'SNP1.24+CHU192+DER12.23+FD1.24'!$A$2:$D$50000,4, FALSE)</f>
        <v>9,16</v>
      </c>
      <c r="G885" s="424">
        <f t="shared" si="200"/>
        <v>2344.96</v>
      </c>
      <c r="H885" s="425" t="e">
        <f t="shared" si="201"/>
        <v>#REF!</v>
      </c>
      <c r="I885" s="426" t="e">
        <f t="shared" si="202"/>
        <v>#REF!</v>
      </c>
      <c r="J885" s="626" t="e">
        <f t="shared" si="203"/>
        <v>#REF!</v>
      </c>
      <c r="K885" s="603"/>
      <c r="L885" s="643" t="s">
        <v>54304</v>
      </c>
      <c r="M885" s="632"/>
      <c r="N885" s="22"/>
    </row>
    <row r="886" spans="1:22" s="40" customFormat="1" ht="12.75" outlineLevel="1" thickBot="1" x14ac:dyDescent="0.25">
      <c r="A886" s="318"/>
      <c r="B886" s="10" t="s">
        <v>9</v>
      </c>
      <c r="C886" s="11"/>
      <c r="D886" s="12"/>
      <c r="E886" s="13"/>
      <c r="F886" s="13"/>
      <c r="G886" s="147">
        <f>SUM(G882:G885)</f>
        <v>59513.020000000004</v>
      </c>
      <c r="H886" s="148"/>
      <c r="I886" s="149"/>
      <c r="J886" s="150" t="e">
        <f>SUM(J882:J885)</f>
        <v>#REF!</v>
      </c>
      <c r="K886" s="185"/>
      <c r="L886" s="209"/>
      <c r="M886" s="204"/>
      <c r="N886" s="16"/>
      <c r="O886" s="39"/>
      <c r="P886" s="39"/>
      <c r="Q886" s="39"/>
      <c r="R886" s="39"/>
      <c r="S886" s="39"/>
      <c r="T886" s="39"/>
      <c r="U886" s="39"/>
      <c r="V886" s="39"/>
    </row>
    <row r="887" spans="1:22" s="33" customFormat="1" ht="17.45" customHeight="1" thickBot="1" x14ac:dyDescent="0.3">
      <c r="A887" s="315">
        <v>5</v>
      </c>
      <c r="B887" s="245" t="s">
        <v>54305</v>
      </c>
      <c r="C887" s="29"/>
      <c r="D887" s="2"/>
      <c r="E887" s="462"/>
      <c r="F887" s="2"/>
      <c r="G887" s="30" t="e">
        <f>#REF!+#REF!+#REF!</f>
        <v>#REF!</v>
      </c>
      <c r="H887" s="2"/>
      <c r="I887" s="2"/>
      <c r="J887" s="31" t="e">
        <f>#REF!+#REF!+#REF!</f>
        <v>#REF!</v>
      </c>
      <c r="K887" s="186"/>
      <c r="L887" s="15"/>
      <c r="M887" s="23"/>
      <c r="N887" s="15"/>
      <c r="O887" s="39"/>
      <c r="P887" s="39"/>
      <c r="Q887" s="39"/>
      <c r="R887" s="39"/>
      <c r="S887" s="39"/>
      <c r="T887" s="39"/>
      <c r="U887" s="39"/>
      <c r="V887" s="39"/>
    </row>
    <row r="888" spans="1:22" s="34" customFormat="1" ht="18.600000000000001" customHeight="1" outlineLevel="1" x14ac:dyDescent="0.25">
      <c r="A888" s="319" t="s">
        <v>18569</v>
      </c>
      <c r="B888" s="627" t="s">
        <v>54306</v>
      </c>
      <c r="C888" s="628"/>
      <c r="D888" s="629"/>
      <c r="E888" s="146"/>
      <c r="F888" s="146"/>
      <c r="G888" s="5"/>
      <c r="H888" s="5"/>
      <c r="I888" s="5"/>
      <c r="J888" s="17"/>
      <c r="K888" s="145"/>
      <c r="L888" s="210"/>
      <c r="M888" s="111"/>
      <c r="N888" s="6"/>
      <c r="O888" s="39"/>
      <c r="P888" s="39"/>
      <c r="Q888" s="39"/>
      <c r="R888" s="39"/>
      <c r="S888" s="39"/>
      <c r="T888" s="39"/>
      <c r="U888" s="39"/>
      <c r="V888" s="39"/>
    </row>
    <row r="889" spans="1:22" s="39" customFormat="1" ht="73.150000000000006" customHeight="1" outlineLevel="2" x14ac:dyDescent="0.25">
      <c r="A889" s="317" t="s">
        <v>18570</v>
      </c>
      <c r="B889" s="422" t="str">
        <f>VLOOKUP(C889,'SNP1.24+CHU192+DER12.23+FD1.24'!$A$2:$C$50000,2, FALSE)</f>
        <v>ESCAVAÇÃO MECANIZADA DE VALA COM PROF. ATÉ 1,5 M (MÉDIA MONTANTE E JUSANTE/UMA COMPOSIÇÃO POR TRECHO), ESCAVADEIRA (0,8 M3), LARG. DE 1,5 M A 2,5 M, EM SOLO DE 2A CATEGORIA, EM LOCAIS COM ALTO NÍVEL DE INTERFERÊNCIA. AF_02/2021</v>
      </c>
      <c r="C889" s="38" t="s">
        <v>10825</v>
      </c>
      <c r="D889" s="623" t="str">
        <f>VLOOKUP(C889,'SNP1.24+CHU192+DER12.23+FD1.24'!$A$2:$D$50000,3, FALSE)</f>
        <v>M3</v>
      </c>
      <c r="E889" s="624">
        <f>[2]DETALHADO!$G$499</f>
        <v>315.73321000000004</v>
      </c>
      <c r="F889" s="625" t="str">
        <f>VLOOKUP(C889,'SNP1.24+CHU192+DER12.23+FD1.24'!$A$2:$D$50000,4, FALSE)</f>
        <v>14,60</v>
      </c>
      <c r="G889" s="424">
        <f>ROUND(E889*F889,2)</f>
        <v>4609.7</v>
      </c>
      <c r="H889" s="425" t="e">
        <f>IF(K889="",$G$10,$G$9)</f>
        <v>#REF!</v>
      </c>
      <c r="I889" s="426" t="e">
        <f>ROUND(F889*H889+F889,2)</f>
        <v>#REF!</v>
      </c>
      <c r="J889" s="626" t="e">
        <f>ROUND(E889*I889,2)</f>
        <v>#REF!</v>
      </c>
      <c r="K889" s="603"/>
      <c r="L889" s="643" t="s">
        <v>29439</v>
      </c>
      <c r="M889" s="632"/>
      <c r="N889" s="22"/>
    </row>
    <row r="890" spans="1:22" s="39" customFormat="1" ht="58.15" customHeight="1" outlineLevel="2" x14ac:dyDescent="0.25">
      <c r="A890" s="317" t="s">
        <v>18571</v>
      </c>
      <c r="B890" s="422" t="str">
        <f>VLOOKUP(C890,'SNP1.24+CHU192+DER12.23+FD1.24'!$A$2:$C$50000,2, FALSE)</f>
        <v>CARGA, MANOBRA E DESCARGA DE SOLOS E MATERIAIS GRANULARES EM CAMINHÃO BASCULANTE 10 M³ - CARGA COM ESCAVADEIRA HIDRÁULICA (CAÇAMBA DE 1,20 M³ / 155 HP) E DESCARGA LIVRE (UNIDADE: M3). AF_07/2020</v>
      </c>
      <c r="C890" s="38" t="s">
        <v>11383</v>
      </c>
      <c r="D890" s="623" t="str">
        <f>VLOOKUP(C890,'SNP1.24+CHU192+DER12.23+FD1.24'!$A$2:$D$50000,3, FALSE)</f>
        <v>M3</v>
      </c>
      <c r="E890" s="624">
        <f>((E889))*1.25</f>
        <v>394.66651250000007</v>
      </c>
      <c r="F890" s="625" t="str">
        <f>VLOOKUP(C890,'SNP1.24+CHU192+DER12.23+FD1.24'!$A$2:$D$50000,4, FALSE)</f>
        <v>7,00</v>
      </c>
      <c r="G890" s="424">
        <f t="shared" ref="G890:G896" si="204">ROUND(E890*F890,2)</f>
        <v>2762.67</v>
      </c>
      <c r="H890" s="425" t="e">
        <f t="shared" ref="H890:H896" si="205">IF(K890="",$G$10,$G$9)</f>
        <v>#REF!</v>
      </c>
      <c r="I890" s="426" t="e">
        <f t="shared" ref="I890:I896" si="206">ROUND(F890*H890+F890,2)</f>
        <v>#REF!</v>
      </c>
      <c r="J890" s="626" t="e">
        <f t="shared" ref="J890:J896" si="207">ROUND(E890*I890,2)</f>
        <v>#REF!</v>
      </c>
      <c r="K890" s="603"/>
      <c r="L890" s="643" t="s">
        <v>18520</v>
      </c>
      <c r="M890" s="632"/>
      <c r="N890" s="22"/>
    </row>
    <row r="891" spans="1:22" s="39" customFormat="1" ht="42.6" customHeight="1" outlineLevel="2" x14ac:dyDescent="0.25">
      <c r="A891" s="317" t="s">
        <v>18572</v>
      </c>
      <c r="B891" s="422" t="str">
        <f>VLOOKUP(C891,'SNP1.24+CHU192+DER12.23+FD1.24'!$A$2:$C$50000,2, FALSE)</f>
        <v>TRANSPORTE COM CAMINHÃO BASCULANTE DE 10 M³, EM VIA URBANA PAVIMENTADA, DMT ATÉ 30 KM (UNIDADE: M3XKM). AF_07/2020</v>
      </c>
      <c r="C891" s="38" t="s">
        <v>6023</v>
      </c>
      <c r="D891" s="623" t="str">
        <f>VLOOKUP(C891,'SNP1.24+CHU192+DER12.23+FD1.24'!$A$2:$D$50000,3, FALSE)</f>
        <v>M3XKM</v>
      </c>
      <c r="E891" s="624">
        <f>E890*$D$8</f>
        <v>3832.211836375001</v>
      </c>
      <c r="F891" s="625" t="str">
        <f>VLOOKUP(C891,'SNP1.24+CHU192+DER12.23+FD1.24'!$A$2:$D$50000,4, FALSE)</f>
        <v>2,49</v>
      </c>
      <c r="G891" s="424">
        <f t="shared" si="204"/>
        <v>9542.2099999999991</v>
      </c>
      <c r="H891" s="425" t="e">
        <f t="shared" si="205"/>
        <v>#REF!</v>
      </c>
      <c r="I891" s="426" t="e">
        <f t="shared" si="206"/>
        <v>#REF!</v>
      </c>
      <c r="J891" s="626" t="e">
        <f t="shared" si="207"/>
        <v>#REF!</v>
      </c>
      <c r="K891" s="603"/>
      <c r="L891" s="643" t="s">
        <v>29438</v>
      </c>
      <c r="M891" s="632"/>
      <c r="N891" s="22"/>
    </row>
    <row r="892" spans="1:22" s="39" customFormat="1" ht="28.9" customHeight="1" outlineLevel="2" x14ac:dyDescent="0.25">
      <c r="A892" s="317" t="s">
        <v>18573</v>
      </c>
      <c r="B892" s="422" t="str">
        <f>VLOOKUP(C892,'SNP1.24+CHU192+DER12.23+FD1.24'!$A$2:$C$50000,2, FALSE)</f>
        <v>ESPALHAMENTO DE MATERIAL COM TRATOR DE ESTEIRAS. AF_11/2019</v>
      </c>
      <c r="C892" s="38" t="s">
        <v>7366</v>
      </c>
      <c r="D892" s="623" t="str">
        <f>VLOOKUP(C892,'SNP1.24+CHU192+DER12.23+FD1.24'!$A$2:$D$50000,3, FALSE)</f>
        <v>M3</v>
      </c>
      <c r="E892" s="624">
        <f>E890</f>
        <v>394.66651250000007</v>
      </c>
      <c r="F892" s="625" t="str">
        <f>VLOOKUP(C892,'SNP1.24+CHU192+DER12.23+FD1.24'!$A$2:$D$50000,4, FALSE)</f>
        <v>1,45</v>
      </c>
      <c r="G892" s="424">
        <f t="shared" si="204"/>
        <v>572.27</v>
      </c>
      <c r="H892" s="425" t="e">
        <f t="shared" si="205"/>
        <v>#REF!</v>
      </c>
      <c r="I892" s="426" t="e">
        <f t="shared" si="206"/>
        <v>#REF!</v>
      </c>
      <c r="J892" s="626" t="e">
        <f t="shared" si="207"/>
        <v>#REF!</v>
      </c>
      <c r="K892" s="603"/>
      <c r="L892" s="643" t="s">
        <v>11833</v>
      </c>
      <c r="M892" s="632"/>
      <c r="N892" s="22"/>
    </row>
    <row r="893" spans="1:22" s="39" customFormat="1" ht="27.6" customHeight="1" outlineLevel="2" x14ac:dyDescent="0.25">
      <c r="A893" s="317" t="s">
        <v>18574</v>
      </c>
      <c r="B893" s="422" t="str">
        <f>VLOOKUP(C893,'SNP1.24+CHU192+DER12.23+FD1.24'!$A$2:$C$50000,2, FALSE)</f>
        <v xml:space="preserve">ENSECADEIRA COM SACOS DE AREIA                                                 </v>
      </c>
      <c r="C893" s="38" t="s">
        <v>16682</v>
      </c>
      <c r="D893" s="623" t="str">
        <f>VLOOKUP(C893,'SNP1.24+CHU192+DER12.23+FD1.24'!$A$2:$D$50000,3, FALSE)</f>
        <v>m3</v>
      </c>
      <c r="E893" s="624">
        <f>[2]DETALHADO!$G$500</f>
        <v>53.726399999999998</v>
      </c>
      <c r="F893" s="625">
        <f>VLOOKUP(C893,'SNP1.24+CHU192+DER12.23+FD1.24'!$A$2:$D$50000,4, FALSE)/1.35</f>
        <v>485.77777777777771</v>
      </c>
      <c r="G893" s="424">
        <f t="shared" si="204"/>
        <v>26099.09</v>
      </c>
      <c r="H893" s="425" t="e">
        <f t="shared" si="205"/>
        <v>#REF!</v>
      </c>
      <c r="I893" s="426" t="e">
        <f t="shared" si="206"/>
        <v>#REF!</v>
      </c>
      <c r="J893" s="626" t="e">
        <f t="shared" si="207"/>
        <v>#REF!</v>
      </c>
      <c r="K893" s="603"/>
      <c r="L893" s="643" t="s">
        <v>54304</v>
      </c>
      <c r="M893" s="632"/>
      <c r="N893" s="22"/>
    </row>
    <row r="894" spans="1:22" s="39" customFormat="1" ht="66.599999999999994" customHeight="1" outlineLevel="2" x14ac:dyDescent="0.25">
      <c r="A894" s="317" t="s">
        <v>18575</v>
      </c>
      <c r="B894" s="422" t="str">
        <f>VLOOKUP(C894,'SNP1.24+CHU192+DER12.23+FD1.24'!$A$2:$C$50000,2, FALSE)</f>
        <v>EXECUÇÃO DE PERFURAÇÃO PARA TIRANTE, COMPRIMENTO MAIOR OU IGUAL A 6 M E MENOR QUE 14 M, COM DIÂMETRO DE FURO DE 100 MM EXECUTADO COM HASTE UTILIZANDO PERFURATRIZ MANUAL SOBRE BASE DE MONTAGEM. AF_11/2023</v>
      </c>
      <c r="C894" s="38" t="s">
        <v>26222</v>
      </c>
      <c r="D894" s="623" t="str">
        <f>VLOOKUP(C894,'SNP1.24+CHU192+DER12.23+FD1.24'!$A$2:$D$50000,3, FALSE)</f>
        <v>M</v>
      </c>
      <c r="E894" s="624">
        <f>[2]DETALHADO!$G$498</f>
        <v>308</v>
      </c>
      <c r="F894" s="625">
        <f>VLOOKUP(C894,'SNP1.24+CHU192+DER12.23+FD1.24'!$A$2:$D$50000,4, FALSE)/1.35</f>
        <v>48.251851851851846</v>
      </c>
      <c r="G894" s="424">
        <f t="shared" si="204"/>
        <v>14861.57</v>
      </c>
      <c r="H894" s="425" t="e">
        <f t="shared" si="205"/>
        <v>#REF!</v>
      </c>
      <c r="I894" s="426" t="e">
        <f t="shared" si="206"/>
        <v>#REF!</v>
      </c>
      <c r="J894" s="626" t="e">
        <f t="shared" si="207"/>
        <v>#REF!</v>
      </c>
      <c r="K894" s="603"/>
      <c r="L894" s="643" t="s">
        <v>54304</v>
      </c>
      <c r="M894" s="632"/>
      <c r="N894" s="22"/>
    </row>
    <row r="895" spans="1:22" s="39" customFormat="1" ht="27" customHeight="1" outlineLevel="2" x14ac:dyDescent="0.25">
      <c r="A895" s="317" t="s">
        <v>54704</v>
      </c>
      <c r="B895" s="422" t="str">
        <f>VLOOKUP(C895,'SNP1.24+CHU192+DER12.23+FD1.24'!$A$2:$C$50000,2, FALSE)</f>
        <v xml:space="preserve">INJECAO DE NATA DE CIMENTO                                                     </v>
      </c>
      <c r="C895" s="38" t="s">
        <v>45335</v>
      </c>
      <c r="D895" s="623" t="str">
        <f>VLOOKUP(C895,'SNP1.24+CHU192+DER12.23+FD1.24'!$A$2:$D$50000,3, FALSE)</f>
        <v>kg</v>
      </c>
      <c r="E895" s="624">
        <f>[2]DETALHADO!$G$497</f>
        <v>5657.0382453037882</v>
      </c>
      <c r="F895" s="625">
        <f>VLOOKUP(C895,'SNP1.24+CHU192+DER12.23+FD1.24'!$A$2:$D$50000,4, FALSE)/1.35</f>
        <v>3.496296296296296</v>
      </c>
      <c r="G895" s="424">
        <f t="shared" si="204"/>
        <v>19778.68</v>
      </c>
      <c r="H895" s="425" t="e">
        <f t="shared" si="205"/>
        <v>#REF!</v>
      </c>
      <c r="I895" s="426" t="e">
        <f t="shared" si="206"/>
        <v>#REF!</v>
      </c>
      <c r="J895" s="626" t="e">
        <f t="shared" si="207"/>
        <v>#REF!</v>
      </c>
      <c r="K895" s="603"/>
      <c r="L895" s="643" t="s">
        <v>54304</v>
      </c>
      <c r="M895" s="632"/>
      <c r="N895" s="22"/>
    </row>
    <row r="896" spans="1:22" s="39" customFormat="1" ht="55.9" customHeight="1" outlineLevel="2" x14ac:dyDescent="0.25">
      <c r="A896" s="317" t="s">
        <v>54705</v>
      </c>
      <c r="B896" s="422" t="str">
        <f>VLOOKUP(C896,'SNP1.24+CHU192+DER12.23+FD1.24'!$A$2:$C$50000,2, FALSE)</f>
        <v>ARMAÇÃO DE ESTRUTURAS DIVERSAS DE CONCRETO ARMADO, EXCETO VIGAS, PILARES, LAJES E FUNDAÇÕES, UTILIZANDO AÇO CA-50 DE 16,0 MM - MONTAGEM. AF_06/2022</v>
      </c>
      <c r="C896" s="38" t="s">
        <v>3267</v>
      </c>
      <c r="D896" s="623" t="str">
        <f>VLOOKUP(C896,'SNP1.24+CHU192+DER12.23+FD1.24'!$A$2:$D$50000,3, FALSE)</f>
        <v>KG</v>
      </c>
      <c r="E896" s="624">
        <f>[2]DETALHADO!$G$496</f>
        <v>492.8</v>
      </c>
      <c r="F896" s="625" t="str">
        <f>VLOOKUP(C896,'SNP1.24+CHU192+DER12.23+FD1.24'!$A$2:$D$50000,4, FALSE)</f>
        <v>9,16</v>
      </c>
      <c r="G896" s="424">
        <f t="shared" si="204"/>
        <v>4514.05</v>
      </c>
      <c r="H896" s="425" t="e">
        <f t="shared" si="205"/>
        <v>#REF!</v>
      </c>
      <c r="I896" s="426" t="e">
        <f t="shared" si="206"/>
        <v>#REF!</v>
      </c>
      <c r="J896" s="626" t="e">
        <f t="shared" si="207"/>
        <v>#REF!</v>
      </c>
      <c r="K896" s="603"/>
      <c r="L896" s="643" t="s">
        <v>54304</v>
      </c>
      <c r="M896" s="632"/>
      <c r="N896" s="22"/>
    </row>
    <row r="897" spans="1:22" s="40" customFormat="1" ht="12.75" outlineLevel="1" thickBot="1" x14ac:dyDescent="0.25">
      <c r="A897" s="318"/>
      <c r="B897" s="10" t="s">
        <v>9</v>
      </c>
      <c r="C897" s="11"/>
      <c r="D897" s="12"/>
      <c r="E897" s="13"/>
      <c r="F897" s="13"/>
      <c r="G897" s="147">
        <f>SUM(G893:G896)</f>
        <v>65253.390000000007</v>
      </c>
      <c r="H897" s="148"/>
      <c r="I897" s="149"/>
      <c r="J897" s="150" t="e">
        <f>SUM(J893:J896)</f>
        <v>#REF!</v>
      </c>
      <c r="K897" s="185"/>
      <c r="L897" s="209"/>
      <c r="M897" s="204"/>
      <c r="N897" s="16"/>
      <c r="O897" s="39"/>
      <c r="P897" s="39"/>
      <c r="Q897" s="39"/>
      <c r="R897" s="39"/>
      <c r="S897" s="39"/>
      <c r="T897" s="39"/>
      <c r="U897" s="39"/>
      <c r="V897" s="39"/>
    </row>
    <row r="898" spans="1:22" s="33" customFormat="1" ht="17.45" customHeight="1" thickBot="1" x14ac:dyDescent="0.3">
      <c r="A898" s="315">
        <v>6</v>
      </c>
      <c r="B898" s="245" t="s">
        <v>54309</v>
      </c>
      <c r="C898" s="29"/>
      <c r="D898" s="2"/>
      <c r="E898" s="462"/>
      <c r="F898" s="2"/>
      <c r="G898" s="30" t="e">
        <f>#REF!+#REF!+#REF!</f>
        <v>#REF!</v>
      </c>
      <c r="H898" s="2"/>
      <c r="I898" s="2"/>
      <c r="J898" s="31" t="e">
        <f>#REF!+#REF!+#REF!</f>
        <v>#REF!</v>
      </c>
      <c r="K898" s="186"/>
      <c r="L898" s="15"/>
      <c r="M898" s="23"/>
      <c r="N898" s="15"/>
      <c r="O898" s="39"/>
      <c r="P898" s="39"/>
      <c r="Q898" s="39"/>
      <c r="R898" s="39"/>
      <c r="S898" s="39"/>
      <c r="T898" s="39"/>
      <c r="U898" s="39"/>
      <c r="V898" s="39"/>
    </row>
    <row r="899" spans="1:22" s="34" customFormat="1" ht="18.600000000000001" customHeight="1" outlineLevel="1" x14ac:dyDescent="0.25">
      <c r="A899" s="319" t="s">
        <v>18586</v>
      </c>
      <c r="B899" s="627" t="s">
        <v>54307</v>
      </c>
      <c r="C899" s="628"/>
      <c r="D899" s="629"/>
      <c r="E899" s="146"/>
      <c r="F899" s="146"/>
      <c r="G899" s="5"/>
      <c r="H899" s="5"/>
      <c r="I899" s="5"/>
      <c r="J899" s="17"/>
      <c r="K899" s="145"/>
      <c r="L899" s="210"/>
      <c r="M899" s="111"/>
      <c r="N899" s="6"/>
      <c r="O899" s="39"/>
      <c r="P899" s="39"/>
      <c r="Q899" s="39"/>
      <c r="R899" s="39"/>
      <c r="S899" s="39"/>
      <c r="T899" s="39"/>
      <c r="U899" s="39"/>
      <c r="V899" s="39"/>
    </row>
    <row r="900" spans="1:22" s="39" customFormat="1" ht="73.150000000000006" customHeight="1" outlineLevel="2" x14ac:dyDescent="0.25">
      <c r="A900" s="317" t="s">
        <v>18587</v>
      </c>
      <c r="B900" s="422" t="str">
        <f>VLOOKUP(C900,'SNP1.24+CHU192+DER12.23+FD1.24'!$A$2:$C$50000,2, FALSE)</f>
        <v>ESCAVAÇÃO MECANIZADA DE VALA COM PROF. ATÉ 1,5 M (MÉDIA MONTANTE E JUSANTE/UMA COMPOSIÇÃO POR TRECHO), ESCAVADEIRA (0,8 M3), LARG. DE 1,5 M A 2,5 M, EM SOLO DE 2A CATEGORIA, EM LOCAIS COM ALTO NÍVEL DE INTERFERÊNCIA. AF_02/2021</v>
      </c>
      <c r="C900" s="38" t="s">
        <v>10825</v>
      </c>
      <c r="D900" s="623" t="str">
        <f>VLOOKUP(C900,'SNP1.24+CHU192+DER12.23+FD1.24'!$A$2:$D$50000,3, FALSE)</f>
        <v>M3</v>
      </c>
      <c r="E900" s="624">
        <f>[2]DETALHADO!$G$505</f>
        <v>795.49184000000014</v>
      </c>
      <c r="F900" s="625" t="str">
        <f>VLOOKUP(C900,'SNP1.24+CHU192+DER12.23+FD1.24'!$A$2:$D$50000,4, FALSE)</f>
        <v>14,60</v>
      </c>
      <c r="G900" s="424">
        <f>ROUND(E900*F900,2)</f>
        <v>11614.18</v>
      </c>
      <c r="H900" s="425" t="e">
        <f>IF(K900="",$G$10,$G$9)</f>
        <v>#REF!</v>
      </c>
      <c r="I900" s="426" t="e">
        <f>ROUND(F900*H900+F900,2)</f>
        <v>#REF!</v>
      </c>
      <c r="J900" s="626" t="e">
        <f>ROUND(E900*I900,2)</f>
        <v>#REF!</v>
      </c>
      <c r="K900" s="603"/>
      <c r="L900" s="643" t="s">
        <v>29439</v>
      </c>
      <c r="M900" s="632"/>
      <c r="N900" s="22"/>
    </row>
    <row r="901" spans="1:22" s="39" customFormat="1" ht="58.15" customHeight="1" outlineLevel="2" x14ac:dyDescent="0.25">
      <c r="A901" s="317" t="s">
        <v>18588</v>
      </c>
      <c r="B901" s="422" t="str">
        <f>VLOOKUP(C901,'SNP1.24+CHU192+DER12.23+FD1.24'!$A$2:$C$50000,2, FALSE)</f>
        <v>CARGA, MANOBRA E DESCARGA DE SOLOS E MATERIAIS GRANULARES EM CAMINHÃO BASCULANTE 10 M³ - CARGA COM ESCAVADEIRA HIDRÁULICA (CAÇAMBA DE 1,20 M³ / 155 HP) E DESCARGA LIVRE (UNIDADE: M3). AF_07/2020</v>
      </c>
      <c r="C901" s="38" t="s">
        <v>11383</v>
      </c>
      <c r="D901" s="623" t="str">
        <f>VLOOKUP(C901,'SNP1.24+CHU192+DER12.23+FD1.24'!$A$2:$D$50000,3, FALSE)</f>
        <v>M3</v>
      </c>
      <c r="E901" s="624">
        <f>((E900))*1.25</f>
        <v>994.36480000000017</v>
      </c>
      <c r="F901" s="625" t="str">
        <f>VLOOKUP(C901,'SNP1.24+CHU192+DER12.23+FD1.24'!$A$2:$D$50000,4, FALSE)</f>
        <v>7,00</v>
      </c>
      <c r="G901" s="424">
        <f t="shared" ref="G901:G907" si="208">ROUND(E901*F901,2)</f>
        <v>6960.55</v>
      </c>
      <c r="H901" s="425" t="e">
        <f t="shared" ref="H901:H907" si="209">IF(K901="",$G$10,$G$9)</f>
        <v>#REF!</v>
      </c>
      <c r="I901" s="426" t="e">
        <f t="shared" ref="I901:I907" si="210">ROUND(F901*H901+F901,2)</f>
        <v>#REF!</v>
      </c>
      <c r="J901" s="626" t="e">
        <f t="shared" ref="J901:J907" si="211">ROUND(E901*I901,2)</f>
        <v>#REF!</v>
      </c>
      <c r="K901" s="603"/>
      <c r="L901" s="643" t="s">
        <v>18520</v>
      </c>
      <c r="M901" s="632"/>
      <c r="N901" s="22"/>
    </row>
    <row r="902" spans="1:22" s="39" customFormat="1" ht="42.6" customHeight="1" outlineLevel="2" x14ac:dyDescent="0.25">
      <c r="A902" s="317" t="s">
        <v>18589</v>
      </c>
      <c r="B902" s="422" t="str">
        <f>VLOOKUP(C902,'SNP1.24+CHU192+DER12.23+FD1.24'!$A$2:$C$50000,2, FALSE)</f>
        <v>TRANSPORTE COM CAMINHÃO BASCULANTE DE 10 M³, EM VIA URBANA PAVIMENTADA, DMT ATÉ 30 KM (UNIDADE: M3XKM). AF_07/2020</v>
      </c>
      <c r="C902" s="38" t="s">
        <v>6023</v>
      </c>
      <c r="D902" s="623" t="str">
        <f>VLOOKUP(C902,'SNP1.24+CHU192+DER12.23+FD1.24'!$A$2:$D$50000,3, FALSE)</f>
        <v>M3XKM</v>
      </c>
      <c r="E902" s="624">
        <f>E901*$D$8</f>
        <v>9655.2822080000024</v>
      </c>
      <c r="F902" s="625" t="str">
        <f>VLOOKUP(C902,'SNP1.24+CHU192+DER12.23+FD1.24'!$A$2:$D$50000,4, FALSE)</f>
        <v>2,49</v>
      </c>
      <c r="G902" s="424">
        <f t="shared" si="208"/>
        <v>24041.65</v>
      </c>
      <c r="H902" s="425" t="e">
        <f t="shared" si="209"/>
        <v>#REF!</v>
      </c>
      <c r="I902" s="426" t="e">
        <f t="shared" si="210"/>
        <v>#REF!</v>
      </c>
      <c r="J902" s="626" t="e">
        <f t="shared" si="211"/>
        <v>#REF!</v>
      </c>
      <c r="K902" s="603"/>
      <c r="L902" s="643" t="s">
        <v>29438</v>
      </c>
      <c r="M902" s="632"/>
      <c r="N902" s="22"/>
    </row>
    <row r="903" spans="1:22" s="39" customFormat="1" ht="28.9" customHeight="1" outlineLevel="2" x14ac:dyDescent="0.25">
      <c r="A903" s="317" t="s">
        <v>18590</v>
      </c>
      <c r="B903" s="422" t="str">
        <f>VLOOKUP(C903,'SNP1.24+CHU192+DER12.23+FD1.24'!$A$2:$C$50000,2, FALSE)</f>
        <v>ESPALHAMENTO DE MATERIAL COM TRATOR DE ESTEIRAS. AF_11/2019</v>
      </c>
      <c r="C903" s="38" t="s">
        <v>7366</v>
      </c>
      <c r="D903" s="623" t="str">
        <f>VLOOKUP(C903,'SNP1.24+CHU192+DER12.23+FD1.24'!$A$2:$D$50000,3, FALSE)</f>
        <v>M3</v>
      </c>
      <c r="E903" s="624">
        <f>E901</f>
        <v>994.36480000000017</v>
      </c>
      <c r="F903" s="625" t="str">
        <f>VLOOKUP(C903,'SNP1.24+CHU192+DER12.23+FD1.24'!$A$2:$D$50000,4, FALSE)</f>
        <v>1,45</v>
      </c>
      <c r="G903" s="424">
        <f t="shared" si="208"/>
        <v>1441.83</v>
      </c>
      <c r="H903" s="425" t="e">
        <f t="shared" si="209"/>
        <v>#REF!</v>
      </c>
      <c r="I903" s="426" t="e">
        <f t="shared" si="210"/>
        <v>#REF!</v>
      </c>
      <c r="J903" s="626" t="e">
        <f t="shared" si="211"/>
        <v>#REF!</v>
      </c>
      <c r="K903" s="603"/>
      <c r="L903" s="643" t="s">
        <v>11833</v>
      </c>
      <c r="M903" s="632"/>
      <c r="N903" s="22"/>
    </row>
    <row r="904" spans="1:22" s="39" customFormat="1" ht="27.6" customHeight="1" outlineLevel="2" x14ac:dyDescent="0.25">
      <c r="A904" s="317" t="s">
        <v>18591</v>
      </c>
      <c r="B904" s="422" t="str">
        <f>VLOOKUP(C904,'SNP1.24+CHU192+DER12.23+FD1.24'!$A$2:$C$50000,2, FALSE)</f>
        <v xml:space="preserve">ENSECADEIRA COM SACOS DE AREIA                                                 </v>
      </c>
      <c r="C904" s="38" t="s">
        <v>16682</v>
      </c>
      <c r="D904" s="623" t="str">
        <f>VLOOKUP(C904,'SNP1.24+CHU192+DER12.23+FD1.24'!$A$2:$D$50000,3, FALSE)</f>
        <v>m3</v>
      </c>
      <c r="E904" s="624">
        <f>[2]DETALHADO!$G$506</f>
        <v>53.726399999999998</v>
      </c>
      <c r="F904" s="625">
        <f>VLOOKUP(C904,'SNP1.24+CHU192+DER12.23+FD1.24'!$A$2:$D$50000,4, FALSE)/1.35</f>
        <v>485.77777777777771</v>
      </c>
      <c r="G904" s="424">
        <f t="shared" si="208"/>
        <v>26099.09</v>
      </c>
      <c r="H904" s="425" t="e">
        <f t="shared" si="209"/>
        <v>#REF!</v>
      </c>
      <c r="I904" s="426" t="e">
        <f t="shared" si="210"/>
        <v>#REF!</v>
      </c>
      <c r="J904" s="626" t="e">
        <f t="shared" si="211"/>
        <v>#REF!</v>
      </c>
      <c r="K904" s="603"/>
      <c r="L904" s="643" t="s">
        <v>54304</v>
      </c>
      <c r="M904" s="632"/>
      <c r="N904" s="22"/>
    </row>
    <row r="905" spans="1:22" s="39" customFormat="1" ht="66.599999999999994" customHeight="1" outlineLevel="2" x14ac:dyDescent="0.25">
      <c r="A905" s="317" t="s">
        <v>18592</v>
      </c>
      <c r="B905" s="422" t="str">
        <f>VLOOKUP(C905,'SNP1.24+CHU192+DER12.23+FD1.24'!$A$2:$C$50000,2, FALSE)</f>
        <v>EXECUÇÃO DE PERFURAÇÃO PARA TIRANTE, COMPRIMENTO MAIOR OU IGUAL A 6 M E MENOR QUE 14 M, COM DIÂMETRO DE FURO DE 100 MM EXECUTADO COM HASTE UTILIZANDO PERFURATRIZ MANUAL SOBRE BASE DE MONTAGEM. AF_11/2023</v>
      </c>
      <c r="C905" s="38" t="s">
        <v>26222</v>
      </c>
      <c r="D905" s="623" t="str">
        <f>VLOOKUP(C905,'SNP1.24+CHU192+DER12.23+FD1.24'!$A$2:$D$50000,3, FALSE)</f>
        <v>M</v>
      </c>
      <c r="E905" s="624">
        <f>[2]DETALHADO!$G$504</f>
        <v>532</v>
      </c>
      <c r="F905" s="625">
        <f>VLOOKUP(C905,'SNP1.24+CHU192+DER12.23+FD1.24'!$A$2:$D$50000,4, FALSE)/1.35</f>
        <v>48.251851851851846</v>
      </c>
      <c r="G905" s="424">
        <f t="shared" si="208"/>
        <v>25669.99</v>
      </c>
      <c r="H905" s="425" t="e">
        <f t="shared" si="209"/>
        <v>#REF!</v>
      </c>
      <c r="I905" s="426" t="e">
        <f t="shared" si="210"/>
        <v>#REF!</v>
      </c>
      <c r="J905" s="626" t="e">
        <f t="shared" si="211"/>
        <v>#REF!</v>
      </c>
      <c r="K905" s="603"/>
      <c r="L905" s="643" t="s">
        <v>54304</v>
      </c>
      <c r="M905" s="632"/>
      <c r="N905" s="22"/>
    </row>
    <row r="906" spans="1:22" s="39" customFormat="1" ht="27" customHeight="1" outlineLevel="2" x14ac:dyDescent="0.25">
      <c r="A906" s="317" t="s">
        <v>54706</v>
      </c>
      <c r="B906" s="422" t="str">
        <f>VLOOKUP(C906,'SNP1.24+CHU192+DER12.23+FD1.24'!$A$2:$C$50000,2, FALSE)</f>
        <v xml:space="preserve">INJECAO DE NATA DE CIMENTO                                                     </v>
      </c>
      <c r="C906" s="38" t="s">
        <v>45335</v>
      </c>
      <c r="D906" s="623" t="str">
        <f>VLOOKUP(C906,'SNP1.24+CHU192+DER12.23+FD1.24'!$A$2:$D$50000,3, FALSE)</f>
        <v>kg</v>
      </c>
      <c r="E906" s="624">
        <f>[2]DETALHADO!$G$503</f>
        <v>9771.2478782519975</v>
      </c>
      <c r="F906" s="625">
        <f>VLOOKUP(C906,'SNP1.24+CHU192+DER12.23+FD1.24'!$A$2:$D$50000,4, FALSE)/1.35</f>
        <v>3.496296296296296</v>
      </c>
      <c r="G906" s="424">
        <f t="shared" si="208"/>
        <v>34163.18</v>
      </c>
      <c r="H906" s="425" t="e">
        <f t="shared" si="209"/>
        <v>#REF!</v>
      </c>
      <c r="I906" s="426" t="e">
        <f t="shared" si="210"/>
        <v>#REF!</v>
      </c>
      <c r="J906" s="626" t="e">
        <f t="shared" si="211"/>
        <v>#REF!</v>
      </c>
      <c r="K906" s="603"/>
      <c r="L906" s="643" t="s">
        <v>54304</v>
      </c>
      <c r="M906" s="632"/>
      <c r="N906" s="22"/>
    </row>
    <row r="907" spans="1:22" s="39" customFormat="1" ht="55.9" customHeight="1" outlineLevel="2" x14ac:dyDescent="0.25">
      <c r="A907" s="317" t="s">
        <v>54707</v>
      </c>
      <c r="B907" s="422" t="str">
        <f>VLOOKUP(C907,'SNP1.24+CHU192+DER12.23+FD1.24'!$A$2:$C$50000,2, FALSE)</f>
        <v>ARMAÇÃO DE ESTRUTURAS DIVERSAS DE CONCRETO ARMADO, EXCETO VIGAS, PILARES, LAJES E FUNDAÇÕES, UTILIZANDO AÇO CA-50 DE 16,0 MM - MONTAGEM. AF_06/2022</v>
      </c>
      <c r="C907" s="38" t="s">
        <v>3267</v>
      </c>
      <c r="D907" s="623" t="str">
        <f>VLOOKUP(C907,'SNP1.24+CHU192+DER12.23+FD1.24'!$A$2:$D$50000,3, FALSE)</f>
        <v>KG</v>
      </c>
      <c r="E907" s="624">
        <f>[2]DETALHADO!$G$502</f>
        <v>851.2</v>
      </c>
      <c r="F907" s="625" t="str">
        <f>VLOOKUP(C907,'SNP1.24+CHU192+DER12.23+FD1.24'!$A$2:$D$50000,4, FALSE)</f>
        <v>9,16</v>
      </c>
      <c r="G907" s="424">
        <f t="shared" si="208"/>
        <v>7796.99</v>
      </c>
      <c r="H907" s="425" t="e">
        <f t="shared" si="209"/>
        <v>#REF!</v>
      </c>
      <c r="I907" s="426" t="e">
        <f t="shared" si="210"/>
        <v>#REF!</v>
      </c>
      <c r="J907" s="626" t="e">
        <f t="shared" si="211"/>
        <v>#REF!</v>
      </c>
      <c r="K907" s="603"/>
      <c r="L907" s="643" t="s">
        <v>54304</v>
      </c>
      <c r="M907" s="632"/>
      <c r="N907" s="22"/>
    </row>
    <row r="908" spans="1:22" s="40" customFormat="1" ht="12.75" outlineLevel="1" thickBot="1" x14ac:dyDescent="0.25">
      <c r="A908" s="318"/>
      <c r="B908" s="10" t="s">
        <v>9</v>
      </c>
      <c r="C908" s="11"/>
      <c r="D908" s="12"/>
      <c r="E908" s="13"/>
      <c r="F908" s="13"/>
      <c r="G908" s="147">
        <f>SUM(G904:G907)</f>
        <v>93729.250000000015</v>
      </c>
      <c r="H908" s="148"/>
      <c r="I908" s="149"/>
      <c r="J908" s="150" t="e">
        <f>SUM(J904:J907)</f>
        <v>#REF!</v>
      </c>
      <c r="K908" s="185"/>
      <c r="L908" s="209"/>
      <c r="M908" s="204"/>
      <c r="N908" s="16"/>
      <c r="O908" s="39"/>
      <c r="P908" s="39"/>
      <c r="Q908" s="39"/>
      <c r="R908" s="39"/>
      <c r="S908" s="39"/>
      <c r="T908" s="39"/>
      <c r="U908" s="39"/>
      <c r="V908" s="39"/>
    </row>
    <row r="909" spans="1:22" s="33" customFormat="1" ht="17.45" customHeight="1" thickBot="1" x14ac:dyDescent="0.3">
      <c r="A909" s="315">
        <v>7</v>
      </c>
      <c r="B909" s="245" t="s">
        <v>54308</v>
      </c>
      <c r="C909" s="29"/>
      <c r="D909" s="2"/>
      <c r="E909" s="462"/>
      <c r="F909" s="2"/>
      <c r="G909" s="30" t="e">
        <f>#REF!+#REF!+#REF!</f>
        <v>#REF!</v>
      </c>
      <c r="H909" s="2"/>
      <c r="I909" s="2"/>
      <c r="J909" s="31" t="e">
        <f>#REF!+#REF!+#REF!</f>
        <v>#REF!</v>
      </c>
      <c r="K909" s="186"/>
      <c r="L909" s="15"/>
      <c r="M909" s="23"/>
      <c r="N909" s="15"/>
      <c r="O909" s="39"/>
      <c r="P909" s="39"/>
      <c r="Q909" s="39"/>
      <c r="R909" s="39"/>
      <c r="S909" s="39"/>
      <c r="T909" s="39"/>
      <c r="U909" s="39"/>
      <c r="V909" s="39"/>
    </row>
    <row r="910" spans="1:22" s="34" customFormat="1" ht="18.600000000000001" customHeight="1" outlineLevel="1" x14ac:dyDescent="0.25">
      <c r="A910" s="319" t="s">
        <v>18603</v>
      </c>
      <c r="B910" s="627" t="s">
        <v>54307</v>
      </c>
      <c r="C910" s="628"/>
      <c r="D910" s="629"/>
      <c r="E910" s="146"/>
      <c r="F910" s="146"/>
      <c r="G910" s="5"/>
      <c r="H910" s="5"/>
      <c r="I910" s="5"/>
      <c r="J910" s="17"/>
      <c r="K910" s="145"/>
      <c r="L910" s="210"/>
      <c r="M910" s="111"/>
      <c r="N910" s="6"/>
      <c r="O910" s="39"/>
      <c r="P910" s="39"/>
      <c r="Q910" s="39"/>
      <c r="R910" s="39"/>
      <c r="S910" s="39"/>
      <c r="T910" s="39"/>
      <c r="U910" s="39"/>
      <c r="V910" s="39"/>
    </row>
    <row r="911" spans="1:22" s="39" customFormat="1" ht="40.9" customHeight="1" outlineLevel="2" x14ac:dyDescent="0.25">
      <c r="A911" s="317" t="s">
        <v>18604</v>
      </c>
      <c r="B911" s="422" t="str">
        <f>VLOOKUP(C911,'SNP1.24+CHU192+DER12.23+FD1.24'!$A$2:$C$50000,2, FALSE)</f>
        <v>FABRICAÇÃO DE FÔRMA PARA LAJES, EM CHAPA DE MADEIRA COMPENSADA PLASTIFICADA, E = 18 MM. AF_09/2020</v>
      </c>
      <c r="C911" s="38" t="s">
        <v>3098</v>
      </c>
      <c r="D911" s="623" t="str">
        <f>VLOOKUP(C911,'SNP1.24+CHU192+DER12.23+FD1.24'!$A$2:$D$50000,3, FALSE)</f>
        <v>M2</v>
      </c>
      <c r="E911" s="624">
        <f>[2]DETALHADO!$G$510</f>
        <v>1482.4099999999999</v>
      </c>
      <c r="F911" s="625" t="str">
        <f>VLOOKUP(C911,'SNP1.24+CHU192+DER12.23+FD1.24'!$A$2:$D$50000,4, FALSE)</f>
        <v>72,95</v>
      </c>
      <c r="G911" s="424">
        <f>ROUND(E911*F911,2)</f>
        <v>108141.81</v>
      </c>
      <c r="H911" s="425" t="e">
        <f>IF(K911="",$G$10,$G$9)</f>
        <v>#REF!</v>
      </c>
      <c r="I911" s="426" t="e">
        <f>ROUND(F911*H911+F911,2)</f>
        <v>#REF!</v>
      </c>
      <c r="J911" s="626" t="e">
        <f>ROUND(E911*I911,2)</f>
        <v>#REF!</v>
      </c>
      <c r="K911" s="603"/>
      <c r="L911" s="643" t="s">
        <v>18510</v>
      </c>
      <c r="M911" s="632"/>
      <c r="N911" s="22"/>
    </row>
    <row r="912" spans="1:22" s="39" customFormat="1" ht="29.45" customHeight="1" outlineLevel="2" x14ac:dyDescent="0.25">
      <c r="A912" s="317" t="s">
        <v>18605</v>
      </c>
      <c r="B912" s="422" t="str">
        <f>VLOOKUP(C912,'SNP1.24+CHU192+DER12.23+FD1.24'!$A$2:$C$50000,2, FALSE)</f>
        <v xml:space="preserve">ACO CA-60, 4,2 MM OU 5,0 MM, DOBRADO E CORTADO                                                                                                                                                                                                                                                                                                                                                                                                                                                            </v>
      </c>
      <c r="C912" s="38">
        <v>43061</v>
      </c>
      <c r="D912" s="623" t="str">
        <f>VLOOKUP(C912,'SNP1.24+CHU192+DER12.23+FD1.24'!$A$2:$D$50000,3, FALSE)</f>
        <v xml:space="preserve">KG    </v>
      </c>
      <c r="E912" s="624">
        <f>[2]DETALHADO!$G$508</f>
        <v>2731</v>
      </c>
      <c r="F912" s="625" t="str">
        <f>VLOOKUP(C912,'SNP1.24+CHU192+DER12.23+FD1.24'!$A$2:$D$50000,4, FALSE)</f>
        <v>7,59</v>
      </c>
      <c r="G912" s="424">
        <f>ROUND(E912*F912,2)</f>
        <v>20728.29</v>
      </c>
      <c r="H912" s="425" t="e">
        <f>IF(K912="",$G$10,$G$9)</f>
        <v>#REF!</v>
      </c>
      <c r="I912" s="426" t="e">
        <f>ROUND(F912*H912+F912,2)</f>
        <v>#REF!</v>
      </c>
      <c r="J912" s="626" t="e">
        <f>ROUND(E912*I912,2)</f>
        <v>#REF!</v>
      </c>
      <c r="K912" s="603"/>
      <c r="L912" s="643" t="s">
        <v>18513</v>
      </c>
      <c r="M912" s="632"/>
      <c r="N912" s="22"/>
    </row>
    <row r="913" spans="1:22" s="39" customFormat="1" ht="49.15" customHeight="1" outlineLevel="2" x14ac:dyDescent="0.25">
      <c r="A913" s="317" t="s">
        <v>18606</v>
      </c>
      <c r="B913" s="422" t="str">
        <f>VLOOKUP(C913,'SNP1.24+CHU192+DER12.23+FD1.24'!$A$2:$C$50000,2, FALSE)</f>
        <v xml:space="preserve">CONCRETO USINADO BOMBEAVEL, CLASSE DE RESISTENCIA C25, COM BRITA 0 E 1, SLUMP = 130 +/- 20 MM, EXCLUI SERVICO DE BOMBEAMENTO (NBR 8953)                                                                                                                                                                                                                                                                                                                                                                   </v>
      </c>
      <c r="C913" s="38">
        <v>38405</v>
      </c>
      <c r="D913" s="623" t="str">
        <f>VLOOKUP(C913,'SNP1.24+CHU192+DER12.23+FD1.24'!$A$2:$D$50000,3, FALSE)</f>
        <v xml:space="preserve">M3    </v>
      </c>
      <c r="E913" s="624">
        <f>[2]DETALHADO!$G$509</f>
        <v>85.704999999999998</v>
      </c>
      <c r="F913" s="625" t="str">
        <f>VLOOKUP(C913,'SNP1.24+CHU192+DER12.23+FD1.24'!$A$2:$D$50000,4, FALSE)</f>
        <v>464,47</v>
      </c>
      <c r="G913" s="424">
        <f>ROUND(E913*F913,2)</f>
        <v>39807.4</v>
      </c>
      <c r="H913" s="425" t="e">
        <f>IF(K913="",$G$10,$G$9)</f>
        <v>#REF!</v>
      </c>
      <c r="I913" s="426" t="e">
        <f>ROUND(F913*H913+F913,2)</f>
        <v>#REF!</v>
      </c>
      <c r="J913" s="626" t="e">
        <f>ROUND(E913*I913,2)</f>
        <v>#REF!</v>
      </c>
      <c r="K913" s="603"/>
      <c r="L913" s="643" t="s">
        <v>18501</v>
      </c>
      <c r="M913" s="632"/>
      <c r="N913" s="22"/>
    </row>
    <row r="914" spans="1:22" s="39" customFormat="1" ht="54" customHeight="1" outlineLevel="2" x14ac:dyDescent="0.25">
      <c r="A914" s="317" t="s">
        <v>18607</v>
      </c>
      <c r="B914" s="422" t="str">
        <f>VLOOKUP(C914,'SNP1.24+CHU192+DER12.23+FD1.24'!$A$2:$C$50000,2, FALSE)</f>
        <v>LANÇAMENTO COM USO DE BOMBA, ADENSAMENTO E ACABAMENTO DE CONCRETO EM ESTRUTURAS. AF_02/2022</v>
      </c>
      <c r="C914" s="38" t="s">
        <v>12933</v>
      </c>
      <c r="D914" s="623" t="str">
        <f>VLOOKUP(C914,'SNP1.24+CHU192+DER12.23+FD1.24'!$A$2:$D$50000,3, FALSE)</f>
        <v>M3</v>
      </c>
      <c r="E914" s="624">
        <f>E913</f>
        <v>85.704999999999998</v>
      </c>
      <c r="F914" s="625" t="str">
        <f>VLOOKUP(C914,'SNP1.24+CHU192+DER12.23+FD1.24'!$A$2:$D$50000,4, FALSE)</f>
        <v>47,37</v>
      </c>
      <c r="G914" s="424">
        <f>ROUND(E914*F914,2)</f>
        <v>4059.85</v>
      </c>
      <c r="H914" s="425" t="e">
        <f>IF(K914="",$G$10,$G$9)</f>
        <v>#REF!</v>
      </c>
      <c r="I914" s="426" t="e">
        <f>ROUND(F914*H914+F914,2)</f>
        <v>#REF!</v>
      </c>
      <c r="J914" s="626" t="e">
        <f>ROUND(E914*I914,2)</f>
        <v>#REF!</v>
      </c>
      <c r="K914" s="603"/>
      <c r="L914" s="643" t="s">
        <v>29444</v>
      </c>
      <c r="M914" s="632"/>
      <c r="N914" s="22"/>
    </row>
    <row r="915" spans="1:22" s="40" customFormat="1" ht="12.75" outlineLevel="1" thickBot="1" x14ac:dyDescent="0.25">
      <c r="A915" s="318"/>
      <c r="B915" s="10" t="s">
        <v>9</v>
      </c>
      <c r="C915" s="11"/>
      <c r="D915" s="12"/>
      <c r="E915" s="13"/>
      <c r="F915" s="13"/>
      <c r="G915" s="147">
        <f>SUM(G878:G879)</f>
        <v>46685.06</v>
      </c>
      <c r="H915" s="148"/>
      <c r="I915" s="149"/>
      <c r="J915" s="150" t="e">
        <f>SUM(J878:J879)</f>
        <v>#REF!</v>
      </c>
      <c r="K915" s="185"/>
      <c r="L915" s="209"/>
      <c r="M915" s="204"/>
      <c r="N915" s="16"/>
      <c r="O915" s="39"/>
      <c r="P915" s="39"/>
      <c r="Q915" s="39"/>
      <c r="R915" s="39"/>
      <c r="S915" s="39"/>
      <c r="T915" s="39"/>
      <c r="U915" s="39"/>
      <c r="V915" s="39"/>
    </row>
    <row r="916" spans="1:22" s="33" customFormat="1" ht="17.45" customHeight="1" thickBot="1" x14ac:dyDescent="0.3">
      <c r="A916" s="314" t="s">
        <v>18519</v>
      </c>
      <c r="B916" s="246" t="s">
        <v>54310</v>
      </c>
      <c r="C916" s="247"/>
      <c r="D916" s="248"/>
      <c r="E916" s="461"/>
      <c r="F916" s="248"/>
      <c r="G916" s="249" t="e">
        <f>G931+#REF!+G2008</f>
        <v>#REF!</v>
      </c>
      <c r="H916" s="248"/>
      <c r="I916" s="248"/>
      <c r="J916" s="250" t="e">
        <f>J931+#REF!+J2008</f>
        <v>#REF!</v>
      </c>
      <c r="K916" s="251"/>
      <c r="L916" s="252"/>
      <c r="M916" s="23"/>
      <c r="N916" s="15"/>
      <c r="O916" s="39"/>
      <c r="P916" s="39"/>
      <c r="Q916" s="39"/>
      <c r="R916" s="39"/>
      <c r="S916" s="39"/>
      <c r="T916" s="39"/>
      <c r="U916" s="39"/>
      <c r="V916" s="39"/>
    </row>
    <row r="917" spans="1:22" s="33" customFormat="1" ht="17.45" customHeight="1" thickBot="1" x14ac:dyDescent="0.3">
      <c r="A917" s="315">
        <v>1</v>
      </c>
      <c r="B917" s="245" t="s">
        <v>54330</v>
      </c>
      <c r="C917" s="29"/>
      <c r="D917" s="2"/>
      <c r="E917" s="462"/>
      <c r="F917" s="2"/>
      <c r="G917" s="30" t="e">
        <f>#REF!+G1904+G1908</f>
        <v>#REF!</v>
      </c>
      <c r="H917" s="2"/>
      <c r="I917" s="2"/>
      <c r="J917" s="31" t="e">
        <f>#REF!+J1904+J1908</f>
        <v>#REF!</v>
      </c>
      <c r="K917" s="186"/>
      <c r="L917" s="15"/>
      <c r="M917" s="23"/>
      <c r="N917" s="15"/>
      <c r="O917" s="39"/>
      <c r="P917" s="39"/>
      <c r="Q917" s="39"/>
      <c r="R917" s="39"/>
      <c r="S917" s="39"/>
      <c r="T917" s="39"/>
      <c r="U917" s="39"/>
      <c r="V917" s="39"/>
    </row>
    <row r="918" spans="1:22" s="34" customFormat="1" outlineLevel="1" x14ac:dyDescent="0.25">
      <c r="A918" s="319" t="s">
        <v>6</v>
      </c>
      <c r="B918" s="627" t="s">
        <v>18502</v>
      </c>
      <c r="C918" s="628"/>
      <c r="D918" s="629"/>
      <c r="E918" s="146"/>
      <c r="F918" s="146"/>
      <c r="G918" s="5"/>
      <c r="H918" s="5"/>
      <c r="I918" s="5"/>
      <c r="J918" s="17"/>
      <c r="K918" s="145"/>
      <c r="L918" s="210"/>
      <c r="M918" s="111"/>
      <c r="N918" s="6"/>
      <c r="O918" s="39"/>
      <c r="P918" s="39"/>
      <c r="Q918" s="39"/>
      <c r="R918" s="39"/>
      <c r="S918" s="39"/>
      <c r="T918" s="39"/>
      <c r="U918" s="39"/>
      <c r="V918" s="39"/>
    </row>
    <row r="919" spans="1:22" s="39" customFormat="1" ht="46.15" customHeight="1" outlineLevel="2" x14ac:dyDescent="0.25">
      <c r="A919" s="317" t="s">
        <v>24</v>
      </c>
      <c r="B919" s="422" t="str">
        <f>VLOOKUP(C919,'SNP1.24+CHU192+DER12.23+FD1.24'!$A$2:$C$50000,2, FALSE)</f>
        <v>DEMOLIÇÃO DE LAJES, EM CONCRETO ARMADO, DE FORMA MECANIZADA COM MARTELETE, SEM REAPROVEITAMENTO. AF_09/2023</v>
      </c>
      <c r="C919" s="38" t="s">
        <v>5956</v>
      </c>
      <c r="D919" s="623" t="str">
        <f>VLOOKUP(C919,'SNP1.24+CHU192+DER12.23+FD1.24'!$A$2:$D$50000,3, FALSE)</f>
        <v>M3</v>
      </c>
      <c r="E919" s="624">
        <f>(23.83+23.14+36.65+34.96)*(((PI()*(1.45^2)/4)-(PI()*(1.2^2)/4)))</f>
        <v>61.700290667880999</v>
      </c>
      <c r="F919" s="625" t="str">
        <f>VLOOKUP(C919,'SNP1.24+CHU192+DER12.23+FD1.24'!$A$2:$D$50000,4, FALSE)</f>
        <v>90,11</v>
      </c>
      <c r="G919" s="424">
        <f t="shared" ref="G919:G924" si="212">ROUND(E919*F919,2)</f>
        <v>5559.81</v>
      </c>
      <c r="H919" s="425" t="e">
        <f t="shared" ref="H919:H924" si="213">IF(K919="",$G$10,$G$9)</f>
        <v>#REF!</v>
      </c>
      <c r="I919" s="426" t="e">
        <f t="shared" ref="I919:I924" si="214">ROUND(F919*H919+F919,2)</f>
        <v>#REF!</v>
      </c>
      <c r="J919" s="626" t="e">
        <f t="shared" ref="J919:J924" si="215">ROUND(E919*I919,2)</f>
        <v>#REF!</v>
      </c>
      <c r="K919" s="603"/>
      <c r="L919" s="643" t="s">
        <v>54333</v>
      </c>
      <c r="M919" s="632"/>
      <c r="N919" s="22"/>
    </row>
    <row r="920" spans="1:22" s="39" customFormat="1" ht="48" customHeight="1" outlineLevel="2" x14ac:dyDescent="0.25">
      <c r="A920" s="317" t="s">
        <v>18522</v>
      </c>
      <c r="B920" s="422" t="str">
        <f>VLOOKUP(C920,'SNP1.24+CHU192+DER12.23+FD1.24'!$A$2:$C$50000,2, FALSE)</f>
        <v>DEMOLIÇÃO DE PISO DE CONCRETO SIMPLES, DE FORMA MECANIZADA COM MARTELETE, SEM REAPROVEITAMENTO. AF_09/2023</v>
      </c>
      <c r="C920" s="38" t="s">
        <v>18422</v>
      </c>
      <c r="D920" s="623" t="str">
        <f>VLOOKUP(C920,'SNP1.24+CHU192+DER12.23+FD1.24'!$A$2:$D$50000,3, FALSE)</f>
        <v>M3</v>
      </c>
      <c r="E920" s="624">
        <f>110.9*0.08</f>
        <v>8.8719999999999999</v>
      </c>
      <c r="F920" s="625" t="str">
        <f>VLOOKUP(C920,'SNP1.24+CHU192+DER12.23+FD1.24'!$A$2:$D$50000,4, FALSE)</f>
        <v>113,62</v>
      </c>
      <c r="G920" s="424">
        <f t="shared" si="212"/>
        <v>1008.04</v>
      </c>
      <c r="H920" s="425" t="e">
        <f t="shared" si="213"/>
        <v>#REF!</v>
      </c>
      <c r="I920" s="426" t="e">
        <f t="shared" si="214"/>
        <v>#REF!</v>
      </c>
      <c r="J920" s="626" t="e">
        <f t="shared" si="215"/>
        <v>#REF!</v>
      </c>
      <c r="K920" s="603"/>
      <c r="L920" s="643" t="s">
        <v>54329</v>
      </c>
      <c r="M920" s="632"/>
      <c r="N920" s="22"/>
    </row>
    <row r="921" spans="1:22" s="39" customFormat="1" ht="42" customHeight="1" outlineLevel="2" x14ac:dyDescent="0.25">
      <c r="A921" s="317" t="s">
        <v>18523</v>
      </c>
      <c r="B921" s="422" t="str">
        <f>VLOOKUP(C921,'SNP1.24+CHU192+DER12.23+FD1.24'!$A$2:$C$50000,2, FALSE)</f>
        <v>DEMOLIÇÃO PARCIAL DE PAVIMENTO ASFÁLTICO, DE FORMA MECANIZADA, SEM REAPROVEITAMENTO. AF_09/2023</v>
      </c>
      <c r="C921" s="38" t="s">
        <v>5962</v>
      </c>
      <c r="D921" s="623" t="str">
        <f>VLOOKUP(C921,'SNP1.24+CHU192+DER12.23+FD1.24'!$A$2:$D$50000,3, FALSE)</f>
        <v>M2</v>
      </c>
      <c r="E921" s="624">
        <v>259.52</v>
      </c>
      <c r="F921" s="625" t="str">
        <f>VLOOKUP(C921,'SNP1.24+CHU192+DER12.23+FD1.24'!$A$2:$D$50000,4, FALSE)</f>
        <v>22,75</v>
      </c>
      <c r="G921" s="424">
        <f>ROUND(E921*F921,2)</f>
        <v>5904.08</v>
      </c>
      <c r="H921" s="425" t="e">
        <f>IF(K921="",$G$10,$G$9)</f>
        <v>#REF!</v>
      </c>
      <c r="I921" s="426" t="e">
        <f>ROUND(F921*H921+F921,2)</f>
        <v>#REF!</v>
      </c>
      <c r="J921" s="626" t="e">
        <f>ROUND(E921*I921,2)</f>
        <v>#REF!</v>
      </c>
      <c r="K921" s="603"/>
      <c r="L921" s="643" t="s">
        <v>54334</v>
      </c>
      <c r="M921" s="632"/>
      <c r="N921" s="22"/>
    </row>
    <row r="922" spans="1:22" s="39" customFormat="1" ht="60" customHeight="1" outlineLevel="2" x14ac:dyDescent="0.25">
      <c r="A922" s="317" t="s">
        <v>18524</v>
      </c>
      <c r="B922" s="422" t="str">
        <f>VLOOKUP(C922,'SNP1.24+CHU192+DER12.23+FD1.24'!$A$2:$C$50000,2, FALSE)</f>
        <v>CARGA, MANOBRA E DESCARGA DE ENTULHO EM CAMINHÃO BASCULANTE 10 M³ - CARGA COM ESCAVADEIRA HIDRÁULICA  (CAÇAMBA DE 0,80 M³ / 111 HP) E DESCARGA LIVRE (UNIDADE: M3). AF_07/2020</v>
      </c>
      <c r="C922" s="38" t="s">
        <v>11391</v>
      </c>
      <c r="D922" s="623" t="str">
        <f>VLOOKUP(C922,'SNP1.24+CHU192+DER12.23+FD1.24'!$A$2:$D$50000,3, FALSE)</f>
        <v>M3</v>
      </c>
      <c r="E922" s="624">
        <f>(E919+E920+(E921*0.1)*1.25)</f>
        <v>103.01229066788099</v>
      </c>
      <c r="F922" s="625" t="str">
        <f>VLOOKUP(C922,'SNP1.24+CHU192+DER12.23+FD1.24'!$A$2:$D$50000,4, FALSE)</f>
        <v>9,05</v>
      </c>
      <c r="G922" s="424">
        <f t="shared" si="212"/>
        <v>932.26</v>
      </c>
      <c r="H922" s="425" t="e">
        <f t="shared" si="213"/>
        <v>#REF!</v>
      </c>
      <c r="I922" s="426" t="e">
        <f t="shared" si="214"/>
        <v>#REF!</v>
      </c>
      <c r="J922" s="626" t="e">
        <f t="shared" si="215"/>
        <v>#REF!</v>
      </c>
      <c r="K922" s="603"/>
      <c r="L922" s="643" t="s">
        <v>18504</v>
      </c>
      <c r="M922" s="632"/>
      <c r="N922" s="22"/>
    </row>
    <row r="923" spans="1:22" s="39" customFormat="1" ht="38.450000000000003" customHeight="1" outlineLevel="2" x14ac:dyDescent="0.25">
      <c r="A923" s="317" t="s">
        <v>18525</v>
      </c>
      <c r="B923" s="422" t="str">
        <f>VLOOKUP(C923,'SNP1.24+CHU192+DER12.23+FD1.24'!$A$2:$C$50000,2, FALSE)</f>
        <v>TRANSPORTE COM CAMINHÃO BASCULANTE DE 10 M³, EM VIA URBANA PAVIMENTADA, DMT ATÉ 30 KM (UNIDADE: M3XKM). AF_07/2020</v>
      </c>
      <c r="C923" s="38" t="s">
        <v>6023</v>
      </c>
      <c r="D923" s="623" t="str">
        <f>VLOOKUP(C923,'SNP1.24+CHU192+DER12.23+FD1.24'!$A$2:$D$50000,3, FALSE)</f>
        <v>M3XKM</v>
      </c>
      <c r="E923" s="624">
        <f>E922*$D$8</f>
        <v>1000.2493423851245</v>
      </c>
      <c r="F923" s="625" t="str">
        <f>VLOOKUP(C923,'SNP1.24+CHU192+DER12.23+FD1.24'!$A$2:$D$50000,4, FALSE)</f>
        <v>2,49</v>
      </c>
      <c r="G923" s="424">
        <f t="shared" si="212"/>
        <v>2490.62</v>
      </c>
      <c r="H923" s="425" t="e">
        <f t="shared" si="213"/>
        <v>#REF!</v>
      </c>
      <c r="I923" s="426" t="e">
        <f t="shared" si="214"/>
        <v>#REF!</v>
      </c>
      <c r="J923" s="626" t="e">
        <f t="shared" si="215"/>
        <v>#REF!</v>
      </c>
      <c r="K923" s="603"/>
      <c r="L923" s="643" t="s">
        <v>29438</v>
      </c>
      <c r="M923" s="632"/>
      <c r="N923" s="22"/>
    </row>
    <row r="924" spans="1:22" s="39" customFormat="1" ht="25.9" customHeight="1" outlineLevel="2" x14ac:dyDescent="0.25">
      <c r="A924" s="317" t="s">
        <v>54708</v>
      </c>
      <c r="B924" s="422" t="str">
        <f>VLOOKUP(C924,'SNP1.24+CHU192+DER12.23+FD1.24'!$A$2:$C$50000,2, FALSE)</f>
        <v>ESPALHAMENTO DE MATERIAL COM TRATOR DE ESTEIRAS. AF_11/2019</v>
      </c>
      <c r="C924" s="38" t="s">
        <v>7366</v>
      </c>
      <c r="D924" s="623" t="str">
        <f>VLOOKUP(C924,'SNP1.24+CHU192+DER12.23+FD1.24'!$A$2:$D$50000,3, FALSE)</f>
        <v>M3</v>
      </c>
      <c r="E924" s="624">
        <f>E922</f>
        <v>103.01229066788099</v>
      </c>
      <c r="F924" s="625" t="str">
        <f>VLOOKUP(C924,'SNP1.24+CHU192+DER12.23+FD1.24'!$A$2:$D$50000,4, FALSE)</f>
        <v>1,45</v>
      </c>
      <c r="G924" s="424">
        <f t="shared" si="212"/>
        <v>149.37</v>
      </c>
      <c r="H924" s="425" t="e">
        <f t="shared" si="213"/>
        <v>#REF!</v>
      </c>
      <c r="I924" s="426" t="e">
        <f t="shared" si="214"/>
        <v>#REF!</v>
      </c>
      <c r="J924" s="626" t="e">
        <f t="shared" si="215"/>
        <v>#REF!</v>
      </c>
      <c r="K924" s="603"/>
      <c r="L924" s="643" t="s">
        <v>11833</v>
      </c>
      <c r="M924" s="632"/>
      <c r="N924" s="22"/>
    </row>
    <row r="925" spans="1:22" s="40" customFormat="1" ht="12.75" outlineLevel="1" thickBot="1" x14ac:dyDescent="0.25">
      <c r="A925" s="318"/>
      <c r="B925" s="10" t="s">
        <v>9</v>
      </c>
      <c r="C925" s="11"/>
      <c r="D925" s="12"/>
      <c r="E925" s="13"/>
      <c r="F925" s="13"/>
      <c r="G925" s="147">
        <f>SUM(G919:G924)</f>
        <v>16044.180000000002</v>
      </c>
      <c r="H925" s="148"/>
      <c r="I925" s="149"/>
      <c r="J925" s="150" t="e">
        <f>SUM(J919:J924)</f>
        <v>#REF!</v>
      </c>
      <c r="K925" s="185"/>
      <c r="L925" s="209"/>
      <c r="M925" s="204"/>
      <c r="N925" s="16"/>
      <c r="O925" s="39"/>
      <c r="P925" s="39"/>
      <c r="Q925" s="39"/>
      <c r="R925" s="39"/>
      <c r="S925" s="39"/>
      <c r="T925" s="39"/>
      <c r="U925" s="39"/>
      <c r="V925" s="39"/>
    </row>
    <row r="926" spans="1:22" s="34" customFormat="1" ht="14.45" customHeight="1" outlineLevel="1" x14ac:dyDescent="0.25">
      <c r="A926" s="319" t="s">
        <v>1548</v>
      </c>
      <c r="B926" s="627" t="s">
        <v>29518</v>
      </c>
      <c r="C926" s="628"/>
      <c r="D926" s="629"/>
      <c r="E926" s="146"/>
      <c r="F926" s="146"/>
      <c r="G926" s="5"/>
      <c r="H926" s="5"/>
      <c r="I926" s="5"/>
      <c r="J926" s="17"/>
      <c r="K926" s="145"/>
      <c r="L926" s="210"/>
      <c r="M926" s="111"/>
      <c r="N926" s="6"/>
      <c r="O926" s="39"/>
      <c r="P926" s="39"/>
      <c r="Q926" s="39"/>
      <c r="R926" s="39"/>
      <c r="S926" s="39"/>
      <c r="T926" s="39"/>
      <c r="U926" s="39"/>
      <c r="V926" s="39"/>
    </row>
    <row r="927" spans="1:22" s="39" customFormat="1" ht="68.45" customHeight="1" outlineLevel="2" x14ac:dyDescent="0.25">
      <c r="A927" s="317" t="s">
        <v>1549</v>
      </c>
      <c r="B927" s="422" t="str">
        <f>VLOOKUP(C927,'SNP1.24+CHU192+DER12.23+FD1.24'!$A$2:$C$50000,2, FALSE)</f>
        <v>ESCAVAÇÃO MECANIZADA DE VALA COM PROF. ATÉ 1,5 M (MÉDIA MONTANTE E JUSANTE/UMA COMPOSIÇÃO POR TRECHO), ESCAVADEIRA (0,8 M3), LARG. DE 1,5 M A 2,5 M, EM SOLO DE 2A CATEGORIA, EM LOCAIS COM ALTO NÍVEL DE INTERFERÊNCIA. AF_02/2021</v>
      </c>
      <c r="C927" s="38" t="s">
        <v>10825</v>
      </c>
      <c r="D927" s="623" t="str">
        <f>VLOOKUP(C927,'SNP1.24+CHU192+DER12.23+FD1.24'!$A$2:$D$50000,3, FALSE)</f>
        <v>M3</v>
      </c>
      <c r="E927" s="624">
        <f>4.5*728.23+2*1193.38</f>
        <v>5663.7950000000001</v>
      </c>
      <c r="F927" s="625" t="str">
        <f>VLOOKUP(C927,'SNP1.24+CHU192+DER12.23+FD1.24'!$A$2:$D$50000,4, FALSE)</f>
        <v>14,60</v>
      </c>
      <c r="G927" s="424">
        <f>ROUND(E927*F927,2)</f>
        <v>82691.41</v>
      </c>
      <c r="H927" s="425" t="e">
        <f>IF(K927="",$G$10,$G$9)</f>
        <v>#REF!</v>
      </c>
      <c r="I927" s="426" t="e">
        <f>ROUND(F927*H927+F927,2)</f>
        <v>#REF!</v>
      </c>
      <c r="J927" s="626" t="e">
        <f>ROUND(E927*I927,2)</f>
        <v>#REF!</v>
      </c>
      <c r="K927" s="603"/>
      <c r="L927" s="643" t="s">
        <v>54313</v>
      </c>
      <c r="M927" s="632"/>
      <c r="N927" s="22"/>
    </row>
    <row r="928" spans="1:22" s="39" customFormat="1" ht="45.6" customHeight="1" outlineLevel="2" x14ac:dyDescent="0.25">
      <c r="A928" s="317" t="s">
        <v>1550</v>
      </c>
      <c r="B928" s="422" t="str">
        <f>VLOOKUP(C928,'SNP1.24+CHU192+DER12.23+FD1.24'!$A$2:$C$50000,2, FALSE)</f>
        <v>REATERRO MECANIZADO DE VALA COM MINICARREGADEIRA, COM COMPACTADOR DE SOLOS DE PERCUSSÃO. AF_08/2023</v>
      </c>
      <c r="C928" s="38" t="s">
        <v>18240</v>
      </c>
      <c r="D928" s="623" t="str">
        <f>VLOOKUP(C928,'SNP1.24+CHU192+DER12.23+FD1.24'!$A$2:$D$50000,3, FALSE)</f>
        <v>M3</v>
      </c>
      <c r="E928" s="624">
        <f>586.27*3.8+297.62*1</f>
        <v>2525.4459999999999</v>
      </c>
      <c r="F928" s="625" t="str">
        <f>VLOOKUP(C928,'SNP1.24+CHU192+DER12.23+FD1.24'!$A$2:$D$50000,4, FALSE)</f>
        <v>26,91</v>
      </c>
      <c r="G928" s="424">
        <f>ROUND(E928*F928,2)</f>
        <v>67959.75</v>
      </c>
      <c r="H928" s="425" t="e">
        <f>IF(K928="",$G$10,$G$9)</f>
        <v>#REF!</v>
      </c>
      <c r="I928" s="426" t="e">
        <f>ROUND(F928*H928+F928,2)</f>
        <v>#REF!</v>
      </c>
      <c r="J928" s="626" t="e">
        <f>ROUND(E928*I928,2)</f>
        <v>#REF!</v>
      </c>
      <c r="K928" s="603"/>
      <c r="L928" s="643" t="s">
        <v>54313</v>
      </c>
      <c r="M928" s="632"/>
      <c r="N928" s="22"/>
    </row>
    <row r="929" spans="1:22" s="39" customFormat="1" ht="49.9" customHeight="1" outlineLevel="2" x14ac:dyDescent="0.25">
      <c r="A929" s="317" t="s">
        <v>29419</v>
      </c>
      <c r="B929" s="422" t="str">
        <f>VLOOKUP(C929,'SNP1.24+CHU192+DER12.23+FD1.24'!$A$2:$C$50000,2, FALSE)</f>
        <v>CARGA, MANOBRA E DESCARGA DE SOLOS E MATERIAIS GRANULARES EM CAMINHÃO BASCULANTE 10 M³ - CARGA COM ESCAVADEIRA HIDRÁULICA (CAÇAMBA DE 1,20 M³ / 155 HP) E DESCARGA LIVRE (UNIDADE: M3). AF_07/2020</v>
      </c>
      <c r="C929" s="38" t="s">
        <v>11383</v>
      </c>
      <c r="D929" s="623" t="str">
        <f>VLOOKUP(C929,'SNP1.24+CHU192+DER12.23+FD1.24'!$A$2:$D$50000,3, FALSE)</f>
        <v>M3</v>
      </c>
      <c r="E929" s="624">
        <f>((E927)-E928)*1.25</f>
        <v>3922.9362500000002</v>
      </c>
      <c r="F929" s="625" t="str">
        <f>VLOOKUP(C929,'SNP1.24+CHU192+DER12.23+FD1.24'!$A$2:$D$50000,4, FALSE)</f>
        <v>7,00</v>
      </c>
      <c r="G929" s="424">
        <f>ROUND(E929*F929,2)</f>
        <v>27460.55</v>
      </c>
      <c r="H929" s="425" t="e">
        <f>IF(K929="",$G$10,$G$9)</f>
        <v>#REF!</v>
      </c>
      <c r="I929" s="426" t="e">
        <f>ROUND(F929*H929+F929,2)</f>
        <v>#REF!</v>
      </c>
      <c r="J929" s="626" t="e">
        <f>ROUND(E929*I929,2)</f>
        <v>#REF!</v>
      </c>
      <c r="K929" s="603"/>
      <c r="L929" s="643" t="s">
        <v>18520</v>
      </c>
      <c r="M929" s="632"/>
      <c r="N929" s="22"/>
    </row>
    <row r="930" spans="1:22" s="39" customFormat="1" ht="42.6" customHeight="1" outlineLevel="2" x14ac:dyDescent="0.25">
      <c r="A930" s="317" t="s">
        <v>29420</v>
      </c>
      <c r="B930" s="422" t="str">
        <f>VLOOKUP(C930,'SNP1.24+CHU192+DER12.23+FD1.24'!$A$2:$C$50000,2, FALSE)</f>
        <v>TRANSPORTE COM CAMINHÃO BASCULANTE DE 10 M³, EM VIA URBANA PAVIMENTADA, DMT ATÉ 30 KM (UNIDADE: M3XKM). AF_07/2020</v>
      </c>
      <c r="C930" s="38" t="s">
        <v>6023</v>
      </c>
      <c r="D930" s="623" t="str">
        <f>VLOOKUP(C930,'SNP1.24+CHU192+DER12.23+FD1.24'!$A$2:$D$50000,3, FALSE)</f>
        <v>M3XKM</v>
      </c>
      <c r="E930" s="624">
        <f>E929*$D$8</f>
        <v>38091.710987500002</v>
      </c>
      <c r="F930" s="625" t="str">
        <f>VLOOKUP(C930,'SNP1.24+CHU192+DER12.23+FD1.24'!$A$2:$D$50000,4, FALSE)</f>
        <v>2,49</v>
      </c>
      <c r="G930" s="424">
        <f>ROUND(E930*F930,2)</f>
        <v>94848.36</v>
      </c>
      <c r="H930" s="425" t="e">
        <f>IF(K930="",$G$10,$G$9)</f>
        <v>#REF!</v>
      </c>
      <c r="I930" s="426" t="e">
        <f>ROUND(F930*H930+F930,2)</f>
        <v>#REF!</v>
      </c>
      <c r="J930" s="626" t="e">
        <f>ROUND(E930*I930,2)</f>
        <v>#REF!</v>
      </c>
      <c r="K930" s="603"/>
      <c r="L930" s="643" t="s">
        <v>29438</v>
      </c>
      <c r="M930" s="632"/>
      <c r="N930" s="22"/>
    </row>
    <row r="931" spans="1:22" s="39" customFormat="1" ht="28.9" customHeight="1" outlineLevel="2" x14ac:dyDescent="0.25">
      <c r="A931" s="317" t="s">
        <v>29421</v>
      </c>
      <c r="B931" s="422" t="str">
        <f>VLOOKUP(C931,'SNP1.24+CHU192+DER12.23+FD1.24'!$A$2:$C$50000,2, FALSE)</f>
        <v>ESPALHAMENTO DE MATERIAL COM TRATOR DE ESTEIRAS. AF_11/2019</v>
      </c>
      <c r="C931" s="38" t="s">
        <v>7366</v>
      </c>
      <c r="D931" s="623" t="str">
        <f>VLOOKUP(C931,'SNP1.24+CHU192+DER12.23+FD1.24'!$A$2:$D$50000,3, FALSE)</f>
        <v>M3</v>
      </c>
      <c r="E931" s="624">
        <f>E929</f>
        <v>3922.9362500000002</v>
      </c>
      <c r="F931" s="625" t="str">
        <f>VLOOKUP(C931,'SNP1.24+CHU192+DER12.23+FD1.24'!$A$2:$D$50000,4, FALSE)</f>
        <v>1,45</v>
      </c>
      <c r="G931" s="424">
        <f>ROUND(E931*F931,2)</f>
        <v>5688.26</v>
      </c>
      <c r="H931" s="425" t="e">
        <f>IF(K931="",$G$10,$G$9)</f>
        <v>#REF!</v>
      </c>
      <c r="I931" s="426" t="e">
        <f>ROUND(F931*H931+F931,2)</f>
        <v>#REF!</v>
      </c>
      <c r="J931" s="626" t="e">
        <f>ROUND(E931*I931,2)</f>
        <v>#REF!</v>
      </c>
      <c r="K931" s="603"/>
      <c r="L931" s="643" t="s">
        <v>11833</v>
      </c>
      <c r="M931" s="632"/>
      <c r="N931" s="22"/>
    </row>
    <row r="932" spans="1:22" s="40" customFormat="1" ht="12.75" outlineLevel="1" thickBot="1" x14ac:dyDescent="0.25">
      <c r="A932" s="318"/>
      <c r="B932" s="10" t="s">
        <v>9</v>
      </c>
      <c r="C932" s="11"/>
      <c r="D932" s="12"/>
      <c r="E932" s="13"/>
      <c r="F932" s="13"/>
      <c r="G932" s="147">
        <f>SUM(G927:G931)</f>
        <v>278648.33</v>
      </c>
      <c r="H932" s="148"/>
      <c r="I932" s="149"/>
      <c r="J932" s="150" t="e">
        <f>SUM(J927:J931)</f>
        <v>#REF!</v>
      </c>
      <c r="K932" s="185"/>
      <c r="L932" s="209"/>
      <c r="M932" s="204"/>
      <c r="N932" s="16"/>
      <c r="O932" s="39"/>
      <c r="P932" s="39"/>
      <c r="Q932" s="39"/>
      <c r="R932" s="39"/>
      <c r="S932" s="39"/>
      <c r="T932" s="39"/>
      <c r="U932" s="39"/>
      <c r="V932" s="39"/>
    </row>
    <row r="933" spans="1:22" s="34" customFormat="1" outlineLevel="1" x14ac:dyDescent="0.25">
      <c r="A933" s="319" t="s">
        <v>16686</v>
      </c>
      <c r="B933" s="627" t="s">
        <v>29519</v>
      </c>
      <c r="C933" s="628"/>
      <c r="D933" s="629"/>
      <c r="E933" s="146"/>
      <c r="F933" s="146"/>
      <c r="G933" s="5"/>
      <c r="H933" s="5"/>
      <c r="I933" s="5"/>
      <c r="J933" s="17"/>
      <c r="K933" s="145"/>
      <c r="L933" s="210"/>
      <c r="M933" s="111"/>
      <c r="N933" s="6"/>
      <c r="O933" s="39"/>
      <c r="P933" s="39"/>
      <c r="Q933" s="39"/>
      <c r="R933" s="39"/>
      <c r="S933" s="39"/>
      <c r="T933" s="39"/>
      <c r="U933" s="39"/>
      <c r="V933" s="39"/>
    </row>
    <row r="934" spans="1:22" s="39" customFormat="1" ht="46.15" customHeight="1" outlineLevel="2" x14ac:dyDescent="0.25">
      <c r="A934" s="317" t="s">
        <v>16687</v>
      </c>
      <c r="B934" s="422" t="str">
        <f>VLOOKUP(C934,'SNP1.24+CHU192+DER12.23+FD1.24'!$A$2:$C$50000,2, FALSE)</f>
        <v>EXECUÇÃO E COMPACTAÇÃO DE BASE E OU SUB BASE PARA PAVIMENTAÇÃO DE BRITA GRADUADA SIMPLES - EXCLUSIVE CARGA E TRANSPORTE. AF_11/2019</v>
      </c>
      <c r="C934" s="38" t="s">
        <v>5443</v>
      </c>
      <c r="D934" s="623" t="str">
        <f>VLOOKUP(C934,'SNP1.24+CHU192+DER12.23+FD1.24'!$A$2:$D$50000,3, FALSE)</f>
        <v>M3</v>
      </c>
      <c r="E934" s="624">
        <f>[4]DETALHADO!$G$51</f>
        <v>3.6662600000000003</v>
      </c>
      <c r="F934" s="625" t="str">
        <f>VLOOKUP(C934,'SNP1.24+CHU192+DER12.23+FD1.24'!$A$2:$D$50000,4, FALSE)</f>
        <v>126,53</v>
      </c>
      <c r="G934" s="424">
        <f>ROUND(E934*F934,2)</f>
        <v>463.89</v>
      </c>
      <c r="H934" s="425" t="e">
        <f>IF(K934="",$G$10,$G$9)</f>
        <v>#REF!</v>
      </c>
      <c r="I934" s="426" t="e">
        <f>ROUND(F934*H934+F934,2)</f>
        <v>#REF!</v>
      </c>
      <c r="J934" s="626" t="e">
        <f>ROUND(E934*I934,2)</f>
        <v>#REF!</v>
      </c>
      <c r="K934" s="603"/>
      <c r="L934" s="643" t="s">
        <v>29440</v>
      </c>
      <c r="M934" s="632"/>
      <c r="N934" s="22"/>
    </row>
    <row r="935" spans="1:22" s="39" customFormat="1" ht="46.15" customHeight="1" outlineLevel="2" x14ac:dyDescent="0.25">
      <c r="A935" s="317" t="s">
        <v>16688</v>
      </c>
      <c r="B935" s="422" t="str">
        <f>VLOOKUP(C935,'SNP1.24+CHU192+DER12.23+FD1.24'!$A$2:$C$50000,2, FALSE)</f>
        <v xml:space="preserve">PEDRA DE MAO OU PEDRA RACHAO PARA ARRIMO/FUNDACAO (POSTO PEDREIRA/FORNECEDOR, SEM FRETE)                                                                                                                                                                                                                                                                                                                                                                                                                  </v>
      </c>
      <c r="C935" s="38">
        <v>4730</v>
      </c>
      <c r="D935" s="623" t="str">
        <f>VLOOKUP(C935,'SNP1.24+CHU192+DER12.23+FD1.24'!$A$2:$D$50000,3, FALSE)</f>
        <v xml:space="preserve">M3    </v>
      </c>
      <c r="E935" s="624">
        <f>[4]DETALHADO!$G$29+[4]DETALHADO!$G$20</f>
        <v>193.58031249999999</v>
      </c>
      <c r="F935" s="625" t="str">
        <f>VLOOKUP(C935,'SNP1.24+CHU192+DER12.23+FD1.24'!$A$2:$D$50000,4, FALSE)</f>
        <v>65,45</v>
      </c>
      <c r="G935" s="424">
        <f>ROUND(E935*F935,2)</f>
        <v>12669.83</v>
      </c>
      <c r="H935" s="425" t="e">
        <f>IF(K935="",$G$10,$G$9)</f>
        <v>#REF!</v>
      </c>
      <c r="I935" s="426" t="e">
        <f>ROUND(F935*H935+F935,2)</f>
        <v>#REF!</v>
      </c>
      <c r="J935" s="626" t="e">
        <f>ROUND(E935*I935,2)</f>
        <v>#REF!</v>
      </c>
      <c r="K935" s="603"/>
      <c r="L935" s="643" t="s">
        <v>29440</v>
      </c>
      <c r="M935" s="632"/>
      <c r="N935" s="22"/>
    </row>
    <row r="936" spans="1:22" s="39" customFormat="1" ht="65.45" customHeight="1" outlineLevel="2" x14ac:dyDescent="0.25">
      <c r="A936" s="317" t="s">
        <v>29422</v>
      </c>
      <c r="B936" s="422" t="str">
        <f>VLOOKUP(C936,'SNP1.24+CHU192+DER12.23+FD1.24'!$A$2:$C$50000,2, FALSE)</f>
        <v>CARGA, MANOBRA E DESCARGA DE SOLOS E MATERIAIS GRANULARES EM CAMINHÃO BASCULANTE 10 M³ - CARGA COM PÁ CARREGADEIRA (CAÇAMBA DE 1,7 A 2,8 M³ / 128 HP) E DESCARGA LIVRE (UNIDADE: M3). AF_07/2020</v>
      </c>
      <c r="C936" s="38" t="s">
        <v>11353</v>
      </c>
      <c r="D936" s="623" t="str">
        <f>VLOOKUP(C936,'SNP1.24+CHU192+DER12.23+FD1.24'!$A$2:$D$50000,3, FALSE)</f>
        <v>M3</v>
      </c>
      <c r="E936" s="624">
        <f>E935</f>
        <v>193.58031249999999</v>
      </c>
      <c r="F936" s="625" t="str">
        <f>VLOOKUP(C936,'SNP1.24+CHU192+DER12.23+FD1.24'!$A$2:$D$50000,4, FALSE)</f>
        <v>8,59</v>
      </c>
      <c r="G936" s="424">
        <f>ROUND(E936*F936,2)</f>
        <v>1662.85</v>
      </c>
      <c r="H936" s="425" t="e">
        <f>IF(K936="",$G$10,$G$9)</f>
        <v>#REF!</v>
      </c>
      <c r="I936" s="426" t="e">
        <f>ROUND(F936*H936+F936,2)</f>
        <v>#REF!</v>
      </c>
      <c r="J936" s="626" t="e">
        <f>ROUND(E936*I936,2)</f>
        <v>#REF!</v>
      </c>
      <c r="K936" s="603"/>
      <c r="L936" s="643" t="s">
        <v>29441</v>
      </c>
      <c r="M936" s="632"/>
      <c r="N936" s="22"/>
    </row>
    <row r="937" spans="1:22" s="39" customFormat="1" ht="50.45" customHeight="1" outlineLevel="2" x14ac:dyDescent="0.25">
      <c r="A937" s="317" t="s">
        <v>54623</v>
      </c>
      <c r="B937" s="422" t="str">
        <f>VLOOKUP(C937,'SNP1.24+CHU192+DER12.23+FD1.24'!$A$2:$C$50000,2, FALSE)</f>
        <v>TRANSPORTE COM CAMINHÃO BASCULANTE DE 10 M³, EM VIA URBANA PAVIMENTADA, DMT ATÉ 30 KM (UNIDADE: M3XKM). AF_07/2020</v>
      </c>
      <c r="C937" s="38" t="s">
        <v>6023</v>
      </c>
      <c r="D937" s="623" t="str">
        <f>VLOOKUP(C937,'SNP1.24+CHU192+DER12.23+FD1.24'!$A$2:$D$50000,3, FALSE)</f>
        <v>M3XKM</v>
      </c>
      <c r="E937" s="624">
        <f>E935*$D$10</f>
        <v>1999.684628125</v>
      </c>
      <c r="F937" s="625" t="str">
        <f>VLOOKUP(C937,'SNP1.24+CHU192+DER12.23+FD1.24'!$A$2:$D$50000,4, FALSE)</f>
        <v>2,49</v>
      </c>
      <c r="G937" s="424">
        <f>ROUND(E937*F937,2)</f>
        <v>4979.21</v>
      </c>
      <c r="H937" s="425" t="e">
        <f>IF(K937="",$G$10,$G$9)</f>
        <v>#REF!</v>
      </c>
      <c r="I937" s="426" t="e">
        <f>ROUND(F937*H937+F937,2)</f>
        <v>#REF!</v>
      </c>
      <c r="J937" s="626" t="e">
        <f>ROUND(E937*I937,2)</f>
        <v>#REF!</v>
      </c>
      <c r="K937" s="603"/>
      <c r="L937" s="643" t="s">
        <v>29442</v>
      </c>
      <c r="M937" s="632"/>
      <c r="N937" s="22"/>
    </row>
    <row r="938" spans="1:22" s="40" customFormat="1" ht="12.75" outlineLevel="1" thickBot="1" x14ac:dyDescent="0.25">
      <c r="A938" s="318"/>
      <c r="B938" s="10" t="s">
        <v>9</v>
      </c>
      <c r="C938" s="11"/>
      <c r="D938" s="12"/>
      <c r="E938" s="13"/>
      <c r="F938" s="13"/>
      <c r="G938" s="147">
        <f>SUM(G935:G937)</f>
        <v>19311.89</v>
      </c>
      <c r="H938" s="148"/>
      <c r="I938" s="149"/>
      <c r="J938" s="150" t="e">
        <f>SUM(J935:J937)</f>
        <v>#REF!</v>
      </c>
      <c r="K938" s="185"/>
      <c r="L938" s="209"/>
      <c r="M938" s="204"/>
      <c r="N938" s="16"/>
      <c r="O938" s="39"/>
      <c r="P938" s="39"/>
      <c r="Q938" s="39"/>
      <c r="R938" s="39"/>
      <c r="S938" s="39"/>
      <c r="T938" s="39"/>
      <c r="U938" s="39"/>
      <c r="V938" s="39"/>
    </row>
    <row r="939" spans="1:22" s="34" customFormat="1" outlineLevel="1" x14ac:dyDescent="0.25">
      <c r="A939" s="319" t="s">
        <v>18526</v>
      </c>
      <c r="B939" s="627" t="s">
        <v>54293</v>
      </c>
      <c r="C939" s="628"/>
      <c r="D939" s="629"/>
      <c r="E939" s="146"/>
      <c r="F939" s="146"/>
      <c r="G939" s="5"/>
      <c r="H939" s="5"/>
      <c r="I939" s="5"/>
      <c r="J939" s="17"/>
      <c r="K939" s="145"/>
      <c r="L939" s="210"/>
      <c r="M939" s="111"/>
      <c r="N939" s="6"/>
      <c r="O939" s="39"/>
      <c r="P939" s="39"/>
      <c r="Q939" s="39"/>
      <c r="R939" s="39"/>
      <c r="S939" s="39"/>
      <c r="T939" s="39"/>
      <c r="U939" s="39"/>
      <c r="V939" s="39"/>
    </row>
    <row r="940" spans="1:22" s="39" customFormat="1" ht="33.6" customHeight="1" outlineLevel="2" x14ac:dyDescent="0.25">
      <c r="A940" s="317" t="s">
        <v>18527</v>
      </c>
      <c r="B940" s="422" t="str">
        <f>VLOOKUP(C940,'SNP1.24+CHU192+DER12.23+FD1.24'!$A$2:$C$50000,2, FALSE)</f>
        <v xml:space="preserve">LIMPEZA MANUAL C/ESCOVA ACO P/CONCRETO                                         </v>
      </c>
      <c r="C940" s="38" t="s">
        <v>45779</v>
      </c>
      <c r="D940" s="623" t="str">
        <f>VLOOKUP(C940,'SNP1.24+CHU192+DER12.23+FD1.24'!$A$2:$D$50000,3, FALSE)</f>
        <v>m2</v>
      </c>
      <c r="E940" s="624">
        <f>[4]DETALHADO!$G$45</f>
        <v>106.0624</v>
      </c>
      <c r="F940" s="625">
        <f>VLOOKUP(C940,'SNP1.24+CHU192+DER12.23+FD1.24'!$A$2:$D$50000,4, FALSE)/1.35</f>
        <v>9.8592592592592592</v>
      </c>
      <c r="G940" s="424">
        <f t="shared" ref="G940:G949" si="216">ROUND(E940*F940,2)</f>
        <v>1045.7</v>
      </c>
      <c r="H940" s="425" t="e">
        <f t="shared" ref="H940:H949" si="217">IF(K940="",$G$10,$G$9)</f>
        <v>#REF!</v>
      </c>
      <c r="I940" s="426" t="e">
        <f t="shared" ref="I940:I949" si="218">ROUND(F940*H940+F940,2)</f>
        <v>#REF!</v>
      </c>
      <c r="J940" s="626" t="e">
        <f t="shared" ref="J940:J949" si="219">ROUND(E940*I940,2)</f>
        <v>#REF!</v>
      </c>
      <c r="K940" s="603"/>
      <c r="L940" s="643" t="s">
        <v>18501</v>
      </c>
      <c r="M940" s="632"/>
      <c r="N940" s="22"/>
    </row>
    <row r="941" spans="1:22" s="39" customFormat="1" ht="36.6" customHeight="1" outlineLevel="2" x14ac:dyDescent="0.25">
      <c r="A941" s="317" t="s">
        <v>18528</v>
      </c>
      <c r="B941" s="422" t="str">
        <f>VLOOKUP(C941,'SNP1.24+CHU192+DER12.23+FD1.24'!$A$2:$C$50000,2, FALSE)</f>
        <v>ENCHIMENTO DE BRITA PARA DRENO, LANÇAMENTO MECANIZADO. AF_07/2021</v>
      </c>
      <c r="C941" s="38" t="s">
        <v>8850</v>
      </c>
      <c r="D941" s="623" t="str">
        <f>VLOOKUP(C941,'SNP1.24+CHU192+DER12.23+FD1.24'!$A$2:$D$50000,3, FALSE)</f>
        <v>M3</v>
      </c>
      <c r="E941" s="624">
        <f>[4]DETALHADO!$G$51</f>
        <v>3.6662600000000003</v>
      </c>
      <c r="F941" s="625" t="str">
        <f>VLOOKUP(C941,'SNP1.24+CHU192+DER12.23+FD1.24'!$A$2:$D$50000,4, FALSE)</f>
        <v>102,53</v>
      </c>
      <c r="G941" s="424">
        <f t="shared" si="216"/>
        <v>375.9</v>
      </c>
      <c r="H941" s="425" t="e">
        <f t="shared" si="217"/>
        <v>#REF!</v>
      </c>
      <c r="I941" s="426" t="e">
        <f t="shared" si="218"/>
        <v>#REF!</v>
      </c>
      <c r="J941" s="626" t="e">
        <f t="shared" si="219"/>
        <v>#REF!</v>
      </c>
      <c r="K941" s="603"/>
      <c r="L941" s="643" t="s">
        <v>18501</v>
      </c>
      <c r="M941" s="632"/>
      <c r="N941" s="22"/>
    </row>
    <row r="942" spans="1:22" s="39" customFormat="1" ht="51" customHeight="1" outlineLevel="2" x14ac:dyDescent="0.25">
      <c r="A942" s="317" t="s">
        <v>18529</v>
      </c>
      <c r="B942" s="422" t="str">
        <f>VLOOKUP(C942,'SNP1.24+CHU192+DER12.23+FD1.24'!$A$2:$C$50000,2, FALSE)</f>
        <v xml:space="preserve">TUBO DRENO, CORRUGADO, ESPIRALADO, FLEXIVEL, PERFURADO, EM POLIETILENO DE ALTA DENSIDADE (PEAD), DN 65 MM, (2 1/2") PARA DRENAGEM - EM ROLO (NORMA DNIT 093/2006 - EM)                                                                                                                                                                                                                                                                                                                                    </v>
      </c>
      <c r="C942" s="38">
        <v>38051</v>
      </c>
      <c r="D942" s="623" t="str">
        <f>VLOOKUP(C942,'SNP1.24+CHU192+DER12.23+FD1.24'!$A$2:$D$50000,3, FALSE)</f>
        <v xml:space="preserve">M     </v>
      </c>
      <c r="E942" s="624">
        <f>[4]DETALHADO!$G$30</f>
        <v>5.74</v>
      </c>
      <c r="F942" s="625" t="str">
        <f>VLOOKUP(C942,'SNP1.24+CHU192+DER12.23+FD1.24'!$A$2:$D$50000,4, FALSE)</f>
        <v>7,49</v>
      </c>
      <c r="G942" s="424">
        <f t="shared" si="216"/>
        <v>42.99</v>
      </c>
      <c r="H942" s="425" t="e">
        <f t="shared" si="217"/>
        <v>#REF!</v>
      </c>
      <c r="I942" s="426" t="e">
        <f t="shared" si="218"/>
        <v>#REF!</v>
      </c>
      <c r="J942" s="626" t="e">
        <f t="shared" si="219"/>
        <v>#REF!</v>
      </c>
      <c r="K942" s="603"/>
      <c r="L942" s="643" t="s">
        <v>18501</v>
      </c>
      <c r="M942" s="632"/>
      <c r="N942" s="22"/>
    </row>
    <row r="943" spans="1:22" s="39" customFormat="1" ht="51" customHeight="1" outlineLevel="2" x14ac:dyDescent="0.25">
      <c r="A943" s="317" t="s">
        <v>18530</v>
      </c>
      <c r="B943" s="422" t="str">
        <f>VLOOKUP(C943,'SNP1.24+CHU192+DER12.23+FD1.24'!$A$2:$C$50000,2, FALSE)</f>
        <v xml:space="preserve">TUBO DRENO, CORRUGADO, ESPIRALADO, FLEXIVEL, PERFURADO, EM POLIETILENO DE ALTA DENSIDADE (PEAD), DN 100 MM, (4") PARA DRENAGEM - EM ROLO (NORMA DNIT 093/2006 - E.M)                                                                                                                                                                                                                                                                                                                                      </v>
      </c>
      <c r="C943" s="38">
        <v>38052</v>
      </c>
      <c r="D943" s="623" t="str">
        <f>VLOOKUP(C943,'SNP1.24+CHU192+DER12.23+FD1.24'!$A$2:$D$50000,3, FALSE)</f>
        <v xml:space="preserve">M     </v>
      </c>
      <c r="E943" s="624">
        <f>[4]DETALHADO!$G$32+[4]DETALHADO!$G$21</f>
        <v>21.68</v>
      </c>
      <c r="F943" s="625" t="str">
        <f>VLOOKUP(C943,'SNP1.24+CHU192+DER12.23+FD1.24'!$A$2:$D$50000,4, FALSE)</f>
        <v>12,02</v>
      </c>
      <c r="G943" s="424">
        <f t="shared" si="216"/>
        <v>260.58999999999997</v>
      </c>
      <c r="H943" s="425" t="e">
        <f t="shared" si="217"/>
        <v>#REF!</v>
      </c>
      <c r="I943" s="426" t="e">
        <f t="shared" si="218"/>
        <v>#REF!</v>
      </c>
      <c r="J943" s="626" t="e">
        <f t="shared" si="219"/>
        <v>#REF!</v>
      </c>
      <c r="K943" s="603"/>
      <c r="L943" s="643" t="s">
        <v>18501</v>
      </c>
      <c r="M943" s="632"/>
      <c r="N943" s="22"/>
    </row>
    <row r="944" spans="1:22" s="39" customFormat="1" ht="49.9" customHeight="1" outlineLevel="2" x14ac:dyDescent="0.25">
      <c r="A944" s="317" t="s">
        <v>18531</v>
      </c>
      <c r="B944" s="422" t="str">
        <f>VLOOKUP(C944,'SNP1.24+CHU192+DER12.23+FD1.24'!$A$2:$C$50000,2, FALSE)</f>
        <v>GEOTÊXTIL NÃO TECIDO 100% POLIÉSTER, RESISTÊNCIA A TRAÇÃO DE 9 KN/M (RT - 9), INSTALADO EM DRENO - FORNECIMENTO E INSTALAÇÃO. AF_07/2021</v>
      </c>
      <c r="C944" s="38" t="s">
        <v>8842</v>
      </c>
      <c r="D944" s="623" t="str">
        <f>VLOOKUP(C944,'SNP1.24+CHU192+DER12.23+FD1.24'!$A$2:$D$50000,3, FALSE)</f>
        <v>M2</v>
      </c>
      <c r="E944" s="624">
        <f>[4]DETALHADO!$G$52</f>
        <v>20.164100000000001</v>
      </c>
      <c r="F944" s="625" t="str">
        <f>VLOOKUP(C944,'SNP1.24+CHU192+DER12.23+FD1.24'!$A$2:$D$50000,4, FALSE)</f>
        <v>10,02</v>
      </c>
      <c r="G944" s="424">
        <f t="shared" si="216"/>
        <v>202.04</v>
      </c>
      <c r="H944" s="425" t="e">
        <f t="shared" si="217"/>
        <v>#REF!</v>
      </c>
      <c r="I944" s="426" t="e">
        <f t="shared" si="218"/>
        <v>#REF!</v>
      </c>
      <c r="J944" s="626" t="e">
        <f t="shared" si="219"/>
        <v>#REF!</v>
      </c>
      <c r="K944" s="603"/>
      <c r="L944" s="643" t="s">
        <v>18501</v>
      </c>
      <c r="M944" s="632"/>
      <c r="N944" s="22"/>
    </row>
    <row r="945" spans="1:22" s="39" customFormat="1" ht="49.15" customHeight="1" outlineLevel="2" x14ac:dyDescent="0.25">
      <c r="A945" s="317" t="s">
        <v>18532</v>
      </c>
      <c r="B945" s="422" t="str">
        <f>VLOOKUP(C945,'SNP1.24+CHU192+DER12.23+FD1.24'!$A$2:$C$50000,2, FALSE)</f>
        <v>ARGAMASSA TRAÇO 1:3 (EM VOLUME DE CIMENTO E AREIA MÉDIA ÚMIDA), PREPARO MECÂNICO COM MISTURADOR DE EIXO HORIZONTAL DE 600 KG. AF_08/2019</v>
      </c>
      <c r="C945" s="38" t="s">
        <v>7516</v>
      </c>
      <c r="D945" s="623" t="str">
        <f>VLOOKUP(C945,'SNP1.24+CHU192+DER12.23+FD1.24'!$A$2:$D$50000,3, FALSE)</f>
        <v>M3</v>
      </c>
      <c r="E945" s="624">
        <f>[4]DETALHADO!$G$49</f>
        <v>4.7660692500000001</v>
      </c>
      <c r="F945" s="625" t="str">
        <f>VLOOKUP(C945,'SNP1.24+CHU192+DER12.23+FD1.24'!$A$2:$D$50000,4, FALSE)</f>
        <v>406,99</v>
      </c>
      <c r="G945" s="424">
        <f t="shared" si="216"/>
        <v>1939.74</v>
      </c>
      <c r="H945" s="425" t="e">
        <f t="shared" si="217"/>
        <v>#REF!</v>
      </c>
      <c r="I945" s="426" t="e">
        <f t="shared" si="218"/>
        <v>#REF!</v>
      </c>
      <c r="J945" s="626" t="e">
        <f t="shared" si="219"/>
        <v>#REF!</v>
      </c>
      <c r="K945" s="603"/>
      <c r="L945" s="643" t="s">
        <v>18501</v>
      </c>
      <c r="M945" s="632"/>
      <c r="N945" s="22"/>
    </row>
    <row r="946" spans="1:22" s="39" customFormat="1" ht="46.9" customHeight="1" outlineLevel="2" x14ac:dyDescent="0.25">
      <c r="A946" s="317" t="s">
        <v>18533</v>
      </c>
      <c r="B946" s="422" t="str">
        <f>VLOOKUP(C946,'SNP1.24+CHU192+DER12.23+FD1.24'!$A$2:$C$50000,2, FALSE)</f>
        <v>ARGAMASSA TRAÇO 1:6 (EM VOLUME DE CIMENTO E AREIA MÉDIA ÚMIDA) PARA CONTRAPISO, PREPARO MANUAL. AF_08/2019</v>
      </c>
      <c r="C946" s="38" t="s">
        <v>5874</v>
      </c>
      <c r="D946" s="623" t="str">
        <f>VLOOKUP(C946,'SNP1.24+CHU192+DER12.23+FD1.24'!$A$2:$D$50000,3, FALSE)</f>
        <v>M3</v>
      </c>
      <c r="E946" s="624">
        <f>[4]DETALHADO!$G$47</f>
        <v>1.8900000000000001</v>
      </c>
      <c r="F946" s="625" t="str">
        <f>VLOOKUP(C946,'SNP1.24+CHU192+DER12.23+FD1.24'!$A$2:$D$50000,4, FALSE)</f>
        <v>593,77</v>
      </c>
      <c r="G946" s="424">
        <f t="shared" si="216"/>
        <v>1122.23</v>
      </c>
      <c r="H946" s="425" t="e">
        <f t="shared" si="217"/>
        <v>#REF!</v>
      </c>
      <c r="I946" s="426" t="e">
        <f t="shared" si="218"/>
        <v>#REF!</v>
      </c>
      <c r="J946" s="626" t="e">
        <f t="shared" si="219"/>
        <v>#REF!</v>
      </c>
      <c r="K946" s="603"/>
      <c r="L946" s="643" t="s">
        <v>54295</v>
      </c>
      <c r="M946" s="632"/>
      <c r="N946" s="323"/>
    </row>
    <row r="947" spans="1:22" s="39" customFormat="1" ht="49.9" customHeight="1" outlineLevel="2" x14ac:dyDescent="0.25">
      <c r="A947" s="317" t="s">
        <v>18744</v>
      </c>
      <c r="B947" s="422" t="str">
        <f>VLOOKUP(C947,'SNP1.24+CHU192+DER12.23+FD1.24'!$A$2:$C$50000,2, FALSE)</f>
        <v xml:space="preserve">GEOGRELHA TECIDA COM FILAMENTOS DE POLIESTER + PVC, RESISTENCIA LONGITUDINAL: 90 KN/M, RESISTENCIA TRANSVERSAL: 30 KN/M, ALONGAMENTO = 12 POR CENTO                                                                                                                                                                                                                                                                                                                                                       </v>
      </c>
      <c r="C947" s="38">
        <v>34804</v>
      </c>
      <c r="D947" s="623" t="str">
        <f>VLOOKUP(C947,'SNP1.24+CHU192+DER12.23+FD1.24'!$A$2:$D$50000,3, FALSE)</f>
        <v xml:space="preserve">M2    </v>
      </c>
      <c r="E947" s="624">
        <f>[4]DETALHADO!$G$48</f>
        <v>53.031199999999998</v>
      </c>
      <c r="F947" s="625" t="str">
        <f>VLOOKUP(C947,'SNP1.24+CHU192+DER12.23+FD1.24'!$A$2:$D$50000,4, FALSE)</f>
        <v>48,75</v>
      </c>
      <c r="G947" s="424">
        <f t="shared" si="216"/>
        <v>2585.27</v>
      </c>
      <c r="H947" s="425" t="e">
        <f t="shared" si="217"/>
        <v>#REF!</v>
      </c>
      <c r="I947" s="426" t="e">
        <f t="shared" si="218"/>
        <v>#REF!</v>
      </c>
      <c r="J947" s="626" t="e">
        <f t="shared" si="219"/>
        <v>#REF!</v>
      </c>
      <c r="K947" s="603"/>
      <c r="L947" s="643" t="s">
        <v>18520</v>
      </c>
      <c r="M947" s="632"/>
      <c r="N947" s="22"/>
    </row>
    <row r="948" spans="1:22" s="39" customFormat="1" ht="21" customHeight="1" outlineLevel="2" x14ac:dyDescent="0.25">
      <c r="A948" s="317" t="s">
        <v>54625</v>
      </c>
      <c r="B948" s="422" t="str">
        <f>VLOOKUP(C948,'SNP1.24+CHU192+DER12.23+FD1.24'!$A$2:$C$50000,2, FALSE)</f>
        <v>Imprimação betuminosa impermeabilizante</v>
      </c>
      <c r="C948" s="38" t="s">
        <v>36956</v>
      </c>
      <c r="D948" s="623" t="str">
        <f>VLOOKUP(C948,'SNP1.24+CHU192+DER12.23+FD1.24'!$A$2:$D$50000,3, FALSE)</f>
        <v>M2</v>
      </c>
      <c r="E948" s="624">
        <f>[4]DETALHADO!$G$46</f>
        <v>424.24959999999999</v>
      </c>
      <c r="F948" s="625">
        <f>VLOOKUP(C948,'SNP1.24+CHU192+DER12.23+FD1.24'!$A$2:$D$50000,4, FALSE)</f>
        <v>14.54</v>
      </c>
      <c r="G948" s="424">
        <f t="shared" si="216"/>
        <v>6168.59</v>
      </c>
      <c r="H948" s="425" t="e">
        <f t="shared" si="217"/>
        <v>#REF!</v>
      </c>
      <c r="I948" s="426" t="e">
        <f t="shared" si="218"/>
        <v>#REF!</v>
      </c>
      <c r="J948" s="626" t="e">
        <f t="shared" si="219"/>
        <v>#REF!</v>
      </c>
      <c r="K948" s="603"/>
      <c r="L948" s="643" t="s">
        <v>54296</v>
      </c>
      <c r="M948" s="632"/>
      <c r="N948" s="323"/>
    </row>
    <row r="949" spans="1:22" s="39" customFormat="1" ht="33.6" customHeight="1" outlineLevel="2" x14ac:dyDescent="0.25">
      <c r="A949" s="317" t="s">
        <v>54626</v>
      </c>
      <c r="B949" s="422" t="str">
        <f>VLOOKUP(C949,'SNP1.24+CHU192+DER12.23+FD1.24'!$A$2:$C$50000,2, FALSE)</f>
        <v xml:space="preserve">CANALETA CONCRETO 40CM                                                         </v>
      </c>
      <c r="C949" s="38" t="s">
        <v>46590</v>
      </c>
      <c r="D949" s="623" t="str">
        <f>VLOOKUP(C949,'SNP1.24+CHU192+DER12.23+FD1.24'!$A$2:$D$50000,3, FALSE)</f>
        <v>m</v>
      </c>
      <c r="E949" s="624">
        <f>[4]DETALHADO!$G$43</f>
        <v>8</v>
      </c>
      <c r="F949" s="625">
        <f>VLOOKUP(C949,'SNP1.24+CHU192+DER12.23+FD1.24'!$A$2:$D$50000,4, FALSE)/1.35</f>
        <v>64.266666666666666</v>
      </c>
      <c r="G949" s="424">
        <f t="shared" si="216"/>
        <v>514.13</v>
      </c>
      <c r="H949" s="425" t="e">
        <f t="shared" si="217"/>
        <v>#REF!</v>
      </c>
      <c r="I949" s="426" t="e">
        <f t="shared" si="218"/>
        <v>#REF!</v>
      </c>
      <c r="J949" s="626" t="e">
        <f t="shared" si="219"/>
        <v>#REF!</v>
      </c>
      <c r="K949" s="603"/>
      <c r="L949" s="643" t="s">
        <v>18501</v>
      </c>
      <c r="M949" s="632"/>
      <c r="N949" s="22"/>
    </row>
    <row r="950" spans="1:22" s="40" customFormat="1" ht="12.75" outlineLevel="1" thickBot="1" x14ac:dyDescent="0.25">
      <c r="A950" s="318"/>
      <c r="B950" s="10" t="s">
        <v>9</v>
      </c>
      <c r="C950" s="11"/>
      <c r="D950" s="12"/>
      <c r="E950" s="13"/>
      <c r="F950" s="13"/>
      <c r="G950" s="147">
        <f>SUM(G940:G949)</f>
        <v>14257.18</v>
      </c>
      <c r="H950" s="148"/>
      <c r="I950" s="149"/>
      <c r="J950" s="150" t="e">
        <f>SUM(J940:J949)</f>
        <v>#REF!</v>
      </c>
      <c r="K950" s="185"/>
      <c r="L950" s="209"/>
      <c r="M950" s="204"/>
      <c r="N950" s="16"/>
      <c r="O950" s="39"/>
      <c r="P950" s="39"/>
      <c r="Q950" s="39"/>
      <c r="R950" s="39"/>
      <c r="S950" s="39"/>
      <c r="T950" s="39"/>
      <c r="U950" s="39"/>
      <c r="V950" s="39"/>
    </row>
    <row r="951" spans="1:22" s="34" customFormat="1" ht="14.45" customHeight="1" outlineLevel="1" x14ac:dyDescent="0.25">
      <c r="A951" s="319" t="s">
        <v>18534</v>
      </c>
      <c r="B951" s="627" t="s">
        <v>54311</v>
      </c>
      <c r="C951" s="628"/>
      <c r="D951" s="629"/>
      <c r="E951" s="146"/>
      <c r="F951" s="146"/>
      <c r="G951" s="5"/>
      <c r="H951" s="5"/>
      <c r="I951" s="5"/>
      <c r="J951" s="17"/>
      <c r="K951" s="145"/>
      <c r="L951" s="210"/>
      <c r="M951" s="111"/>
      <c r="N951" s="6"/>
      <c r="O951" s="39"/>
      <c r="P951" s="39"/>
      <c r="Q951" s="39"/>
      <c r="R951" s="39"/>
      <c r="S951" s="39"/>
      <c r="T951" s="39"/>
      <c r="U951" s="39"/>
      <c r="V951" s="39"/>
    </row>
    <row r="952" spans="1:22" s="39" customFormat="1" ht="40.9" customHeight="1" outlineLevel="2" x14ac:dyDescent="0.25">
      <c r="A952" s="317" t="s">
        <v>18535</v>
      </c>
      <c r="B952" s="422" t="str">
        <f>VLOOKUP(C952,'SNP1.24+CHU192+DER12.23+FD1.24'!$A$2:$C$50000,2, FALSE)</f>
        <v xml:space="preserve">CONCRETO USINADO CONVENCIONAL (NAO BOMBEAVEL) CLASSE DE RESISTENCIA C10, COM BRITA 1 E 2, SLUMP = 80 MM +/- 10 MM (NBR 8953)                                                                                                                                                                                                                                                                                                                                                                              </v>
      </c>
      <c r="C952" s="38">
        <v>14041</v>
      </c>
      <c r="D952" s="623" t="str">
        <f>VLOOKUP(C952,'SNP1.24+CHU192+DER12.23+FD1.24'!$A$2:$D$50000,3, FALSE)</f>
        <v xml:space="preserve">M3    </v>
      </c>
      <c r="E952" s="624">
        <f>[4]DETALHADO!$G$28</f>
        <v>5.2480312500000004</v>
      </c>
      <c r="F952" s="625" t="str">
        <f>VLOOKUP(C952,'SNP1.24+CHU192+DER12.23+FD1.24'!$A$2:$D$50000,4, FALSE)</f>
        <v>410,73</v>
      </c>
      <c r="G952" s="424">
        <f t="shared" ref="G952:G961" si="220">ROUND(E952*F952,2)</f>
        <v>2155.52</v>
      </c>
      <c r="H952" s="425" t="e">
        <f>IF(K952="",$G$10,$G$9)</f>
        <v>#REF!</v>
      </c>
      <c r="I952" s="426" t="e">
        <f>ROUND(F952*H952+F952,2)</f>
        <v>#REF!</v>
      </c>
      <c r="J952" s="626" t="e">
        <f t="shared" ref="J952:J961" si="221">ROUND(E952*I952,2)</f>
        <v>#REF!</v>
      </c>
      <c r="K952" s="603"/>
      <c r="L952" s="643" t="s">
        <v>18510</v>
      </c>
      <c r="M952" s="632"/>
      <c r="N952" s="22"/>
    </row>
    <row r="953" spans="1:22" s="39" customFormat="1" ht="39" customHeight="1" outlineLevel="2" x14ac:dyDescent="0.25">
      <c r="A953" s="317" t="s">
        <v>18536</v>
      </c>
      <c r="B953" s="422" t="str">
        <f>VLOOKUP(C953,'SNP1.24+CHU192+DER12.23+FD1.24'!$A$2:$C$50000,2, FALSE)</f>
        <v>FABRICAÇÃO, MONTAGEM E DESMONTAGEM DE FÔRMA PARA SAPATA, EM CHAPA DE MADEIRA COMPENSADA RESINADA, E=17 MM, 2 UTILIZAÇÕES. AF_01/2024</v>
      </c>
      <c r="C953" s="38" t="s">
        <v>3200</v>
      </c>
      <c r="D953" s="623" t="str">
        <f>VLOOKUP(C953,'SNP1.24+CHU192+DER12.23+FD1.24'!$A$2:$D$50000,3, FALSE)</f>
        <v>M2</v>
      </c>
      <c r="E953" s="624">
        <f>[4]DETALHADO!$G$25</f>
        <v>130.77778780647236</v>
      </c>
      <c r="F953" s="625" t="str">
        <f>VLOOKUP(C953,'SNP1.24+CHU192+DER12.23+FD1.24'!$A$2:$D$50000,4, FALSE)</f>
        <v>241,23</v>
      </c>
      <c r="G953" s="424">
        <f t="shared" si="220"/>
        <v>31547.53</v>
      </c>
      <c r="H953" s="425" t="e">
        <f t="shared" ref="H953:H961" si="222">IF(K953="",$G$10,$G$9)</f>
        <v>#REF!</v>
      </c>
      <c r="I953" s="426" t="e">
        <f t="shared" ref="I953:I961" si="223">ROUND(F953*H953+F953,2)</f>
        <v>#REF!</v>
      </c>
      <c r="J953" s="626" t="e">
        <f t="shared" si="221"/>
        <v>#REF!</v>
      </c>
      <c r="K953" s="603"/>
      <c r="L953" s="643" t="s">
        <v>18510</v>
      </c>
      <c r="M953" s="632"/>
      <c r="N953" s="22"/>
    </row>
    <row r="954" spans="1:22" s="39" customFormat="1" ht="39" customHeight="1" outlineLevel="2" x14ac:dyDescent="0.25">
      <c r="A954" s="317" t="s">
        <v>18537</v>
      </c>
      <c r="B954" s="422" t="str">
        <f>VLOOKUP(C954,'SNP1.24+CHU192+DER12.23+FD1.24'!$A$2:$C$50000,2, FALSE)</f>
        <v>FABRICAÇÃO, MONTAGEM E DESMONTAGEM DE FÔRMA PARA SAPATA, EM MADEIRA SERRADA, E=25 MM, 4 UTILIZAÇÕES. AF_01/2024</v>
      </c>
      <c r="C954" s="38" t="s">
        <v>3197</v>
      </c>
      <c r="D954" s="623" t="str">
        <f>VLOOKUP(C954,'SNP1.24+CHU192+DER12.23+FD1.24'!$A$2:$D$50000,3, FALSE)</f>
        <v>M2</v>
      </c>
      <c r="E954" s="624">
        <f>[4]DETALHADO!$G$26</f>
        <v>89.009450000000015</v>
      </c>
      <c r="F954" s="625" t="str">
        <f>VLOOKUP(C954,'SNP1.24+CHU192+DER12.23+FD1.24'!$A$2:$D$50000,4, FALSE)</f>
        <v>134,81</v>
      </c>
      <c r="G954" s="424">
        <f t="shared" si="220"/>
        <v>11999.36</v>
      </c>
      <c r="H954" s="425" t="e">
        <f t="shared" si="222"/>
        <v>#REF!</v>
      </c>
      <c r="I954" s="426" t="e">
        <f t="shared" si="223"/>
        <v>#REF!</v>
      </c>
      <c r="J954" s="626" t="e">
        <f t="shared" si="221"/>
        <v>#REF!</v>
      </c>
      <c r="K954" s="603"/>
      <c r="L954" s="643" t="s">
        <v>18510</v>
      </c>
      <c r="M954" s="632"/>
      <c r="N954" s="22"/>
    </row>
    <row r="955" spans="1:22" s="39" customFormat="1" ht="40.15" customHeight="1" outlineLevel="2" x14ac:dyDescent="0.25">
      <c r="A955" s="317" t="s">
        <v>18538</v>
      </c>
      <c r="B955" s="422" t="str">
        <f>VLOOKUP(C955,'SNP1.24+CHU192+DER12.23+FD1.24'!$A$2:$C$50000,2, FALSE)</f>
        <v>ARMAÇÃO DE PILAR OU VIGA DE ESTRUTURA CONVENCIONAL DE CONCRETO ARMADO UTILIZANDO AÇO CA-50 DE 6,3 MM - MONTAGEM. AF_06/2022</v>
      </c>
      <c r="C955" s="38" t="s">
        <v>3224</v>
      </c>
      <c r="D955" s="623" t="str">
        <f>VLOOKUP(C955,'SNP1.24+CHU192+DER12.23+FD1.24'!$A$2:$D$50000,3, FALSE)</f>
        <v>KG</v>
      </c>
      <c r="E955" s="624">
        <f>'[4]Detalhamento aço'!$E$15+'[4]Detalhamento aço'!$F$15+'[4]Detalhamento aço'!$G$15+'[4]Detalhamento aço'!$H$15</f>
        <v>105</v>
      </c>
      <c r="F955" s="625" t="str">
        <f>VLOOKUP(C955,'SNP1.24+CHU192+DER12.23+FD1.24'!$A$2:$D$50000,4, FALSE)</f>
        <v>13,04</v>
      </c>
      <c r="G955" s="424">
        <f t="shared" si="220"/>
        <v>1369.2</v>
      </c>
      <c r="H955" s="425" t="e">
        <f t="shared" si="222"/>
        <v>#REF!</v>
      </c>
      <c r="I955" s="426" t="e">
        <f t="shared" si="223"/>
        <v>#REF!</v>
      </c>
      <c r="J955" s="626" t="e">
        <f t="shared" si="221"/>
        <v>#REF!</v>
      </c>
      <c r="K955" s="603"/>
      <c r="L955" s="643" t="s">
        <v>18513</v>
      </c>
      <c r="M955" s="632"/>
      <c r="N955" s="22"/>
    </row>
    <row r="956" spans="1:22" s="39" customFormat="1" ht="36" outlineLevel="2" x14ac:dyDescent="0.25">
      <c r="A956" s="317" t="s">
        <v>29423</v>
      </c>
      <c r="B956" s="422" t="str">
        <f>VLOOKUP(C956,'SNP1.24+CHU192+DER12.23+FD1.24'!$A$2:$C$50000,2, FALSE)</f>
        <v>ARMAÇÃO DE PILAR OU VIGA DE ESTRUTURA CONVENCIONAL DE CONCRETO ARMADO UTILIZANDO AÇO CA-50 DE 8,0 MM - MONTAGEM. AF_06/2022</v>
      </c>
      <c r="C956" s="38" t="s">
        <v>3225</v>
      </c>
      <c r="D956" s="623" t="str">
        <f>VLOOKUP(C956,'SNP1.24+CHU192+DER12.23+FD1.24'!$A$2:$D$50000,3, FALSE)</f>
        <v>KG</v>
      </c>
      <c r="E956" s="624">
        <f>'[4]Detalhamento aço'!$E$16+'[4]Detalhamento aço'!$F$16+'[4]Detalhamento aço'!$G$16+'[4]Detalhamento aço'!$H$16</f>
        <v>1913</v>
      </c>
      <c r="F956" s="625" t="str">
        <f>VLOOKUP(C956,'SNP1.24+CHU192+DER12.23+FD1.24'!$A$2:$D$50000,4, FALSE)</f>
        <v>12,11</v>
      </c>
      <c r="G956" s="424">
        <f t="shared" si="220"/>
        <v>23166.43</v>
      </c>
      <c r="H956" s="425" t="e">
        <f t="shared" si="222"/>
        <v>#REF!</v>
      </c>
      <c r="I956" s="426" t="e">
        <f t="shared" si="223"/>
        <v>#REF!</v>
      </c>
      <c r="J956" s="626" t="e">
        <f t="shared" si="221"/>
        <v>#REF!</v>
      </c>
      <c r="K956" s="603"/>
      <c r="L956" s="643" t="s">
        <v>18513</v>
      </c>
      <c r="M956" s="632"/>
      <c r="N956" s="22"/>
    </row>
    <row r="957" spans="1:22" s="39" customFormat="1" ht="40.15" customHeight="1" outlineLevel="2" x14ac:dyDescent="0.25">
      <c r="A957" s="317" t="s">
        <v>29424</v>
      </c>
      <c r="B957" s="422" t="str">
        <f>VLOOKUP(C957,'SNP1.24+CHU192+DER12.23+FD1.24'!$A$2:$C$50000,2, FALSE)</f>
        <v>ARMAÇÃO DE PILAR OU VIGA DE ESTRUTURA CONVENCIONAL DE CONCRETO ARMADO UTILIZANDO AÇO CA-50 DE 10,0 MM - MONTAGEM. AF_06/2022</v>
      </c>
      <c r="C957" s="38" t="s">
        <v>3226</v>
      </c>
      <c r="D957" s="623" t="str">
        <f>VLOOKUP(C957,'SNP1.24+CHU192+DER12.23+FD1.24'!$A$2:$D$50000,3, FALSE)</f>
        <v>KG</v>
      </c>
      <c r="E957" s="624">
        <f>'[4]Detalhamento aço'!$E$17+'[4]Detalhamento aço'!$F$17+'[4]Detalhamento aço'!$G$17+'[4]Detalhamento aço'!$H$17</f>
        <v>442</v>
      </c>
      <c r="F957" s="625" t="str">
        <f>VLOOKUP(C957,'SNP1.24+CHU192+DER12.23+FD1.24'!$A$2:$D$50000,4, FALSE)</f>
        <v>10,72</v>
      </c>
      <c r="G957" s="424">
        <f t="shared" si="220"/>
        <v>4738.24</v>
      </c>
      <c r="H957" s="425" t="e">
        <f t="shared" si="222"/>
        <v>#REF!</v>
      </c>
      <c r="I957" s="426" t="e">
        <f t="shared" si="223"/>
        <v>#REF!</v>
      </c>
      <c r="J957" s="626" t="e">
        <f t="shared" si="221"/>
        <v>#REF!</v>
      </c>
      <c r="K957" s="603"/>
      <c r="L957" s="643" t="s">
        <v>18513</v>
      </c>
      <c r="M957" s="632"/>
      <c r="N957" s="22"/>
    </row>
    <row r="958" spans="1:22" s="39" customFormat="1" ht="36" outlineLevel="2" x14ac:dyDescent="0.25">
      <c r="A958" s="317" t="s">
        <v>29425</v>
      </c>
      <c r="B958" s="422" t="str">
        <f>VLOOKUP(C958,'SNP1.24+CHU192+DER12.23+FD1.24'!$A$2:$C$50000,2, FALSE)</f>
        <v>ARMAÇÃO DE PILAR OU VIGA DE ESTRUTURA CONVENCIONAL DE CONCRETO ARMADO UTILIZANDO AÇO CA-50 DE 12,5 MM - MONTAGEM. AF_06/2022</v>
      </c>
      <c r="C958" s="38" t="s">
        <v>3227</v>
      </c>
      <c r="D958" s="623" t="str">
        <f>VLOOKUP(C958,'SNP1.24+CHU192+DER12.23+FD1.24'!$A$2:$D$50000,3, FALSE)</f>
        <v>KG</v>
      </c>
      <c r="E958" s="624">
        <f>'[4]Detalhamento aço'!$E$18+'[4]Detalhamento aço'!$F$18+'[4]Detalhamento aço'!$G$18+'[4]Detalhamento aço'!$H$18</f>
        <v>851</v>
      </c>
      <c r="F958" s="625" t="str">
        <f>VLOOKUP(C958,'SNP1.24+CHU192+DER12.23+FD1.24'!$A$2:$D$50000,4, FALSE)</f>
        <v>8,97</v>
      </c>
      <c r="G958" s="424">
        <f t="shared" si="220"/>
        <v>7633.47</v>
      </c>
      <c r="H958" s="425" t="e">
        <f t="shared" si="222"/>
        <v>#REF!</v>
      </c>
      <c r="I958" s="426" t="e">
        <f t="shared" si="223"/>
        <v>#REF!</v>
      </c>
      <c r="J958" s="626" t="e">
        <f t="shared" si="221"/>
        <v>#REF!</v>
      </c>
      <c r="K958" s="603"/>
      <c r="L958" s="643" t="s">
        <v>18513</v>
      </c>
      <c r="M958" s="632"/>
      <c r="N958" s="22"/>
    </row>
    <row r="959" spans="1:22" s="39" customFormat="1" ht="36" outlineLevel="2" x14ac:dyDescent="0.25">
      <c r="A959" s="317" t="s">
        <v>29426</v>
      </c>
      <c r="B959" s="422" t="str">
        <f>VLOOKUP(C959,'SNP1.24+CHU192+DER12.23+FD1.24'!$A$2:$C$50000,2, FALSE)</f>
        <v>ARMAÇÃO DE PILAR OU VIGA DE ESTRUTURA CONVENCIONAL DE CONCRETO ARMADO UTILIZANDO AÇO CA-50 DE 16,0 MM - MONTAGEM. AF_06/2022</v>
      </c>
      <c r="C959" s="38" t="s">
        <v>3228</v>
      </c>
      <c r="D959" s="623" t="str">
        <f>VLOOKUP(C959,'SNP1.24+CHU192+DER12.23+FD1.24'!$A$2:$D$50000,3, FALSE)</f>
        <v>KG</v>
      </c>
      <c r="E959" s="624">
        <f>'[4]Detalhamento aço'!$E$19+'[4]Detalhamento aço'!$F$19+'[4]Detalhamento aço'!$G$19+'[4]Detalhamento aço'!$H$19</f>
        <v>397</v>
      </c>
      <c r="F959" s="625" t="str">
        <f>VLOOKUP(C959,'SNP1.24+CHU192+DER12.23+FD1.24'!$A$2:$D$50000,4, FALSE)</f>
        <v>8,64</v>
      </c>
      <c r="G959" s="424">
        <f t="shared" si="220"/>
        <v>3430.08</v>
      </c>
      <c r="H959" s="425" t="e">
        <f t="shared" si="222"/>
        <v>#REF!</v>
      </c>
      <c r="I959" s="426" t="e">
        <f t="shared" si="223"/>
        <v>#REF!</v>
      </c>
      <c r="J959" s="626" t="e">
        <f t="shared" si="221"/>
        <v>#REF!</v>
      </c>
      <c r="K959" s="603"/>
      <c r="L959" s="643" t="s">
        <v>18513</v>
      </c>
      <c r="M959" s="632"/>
      <c r="N959" s="22"/>
    </row>
    <row r="960" spans="1:22" s="39" customFormat="1" ht="49.15" customHeight="1" outlineLevel="2" x14ac:dyDescent="0.25">
      <c r="A960" s="317" t="s">
        <v>29427</v>
      </c>
      <c r="B960" s="422" t="str">
        <f>VLOOKUP(C960,'SNP1.24+CHU192+DER12.23+FD1.24'!$A$2:$C$50000,2, FALSE)</f>
        <v xml:space="preserve">CONCRETO USINADO BOMBEAVEL, CLASSE DE RESISTENCIA C30, COM BRITA 0 E 1, SLUMP = 130 +/- 20 MM, EXCLUI SERVICO DE BOMBEAMENTO (NBR 8953)                                                                                                                                                                                                                                                                                                                                                                   </v>
      </c>
      <c r="C960" s="38">
        <v>38406</v>
      </c>
      <c r="D960" s="623" t="str">
        <f>VLOOKUP(C960,'SNP1.24+CHU192+DER12.23+FD1.24'!$A$2:$D$50000,3, FALSE)</f>
        <v xml:space="preserve">M3    </v>
      </c>
      <c r="E960" s="624">
        <f>[4]DETALHADO!$G$24</f>
        <v>44.348984999999999</v>
      </c>
      <c r="F960" s="625" t="str">
        <f>VLOOKUP(C960,'SNP1.24+CHU192+DER12.23+FD1.24'!$A$2:$D$50000,4, FALSE)</f>
        <v>490,45</v>
      </c>
      <c r="G960" s="424">
        <f t="shared" si="220"/>
        <v>21750.959999999999</v>
      </c>
      <c r="H960" s="425" t="e">
        <f t="shared" si="222"/>
        <v>#REF!</v>
      </c>
      <c r="I960" s="426" t="e">
        <f t="shared" si="223"/>
        <v>#REF!</v>
      </c>
      <c r="J960" s="626" t="e">
        <f t="shared" si="221"/>
        <v>#REF!</v>
      </c>
      <c r="K960" s="603"/>
      <c r="L960" s="643" t="s">
        <v>18501</v>
      </c>
      <c r="M960" s="632"/>
      <c r="N960" s="22"/>
    </row>
    <row r="961" spans="1:22" s="39" customFormat="1" ht="54" customHeight="1" outlineLevel="2" x14ac:dyDescent="0.25">
      <c r="A961" s="317" t="s">
        <v>54628</v>
      </c>
      <c r="B961" s="422" t="str">
        <f>VLOOKUP(C961,'SNP1.24+CHU192+DER12.23+FD1.24'!$A$2:$C$50000,2, FALSE)</f>
        <v>LANÇAMENTO COM USO DE BOMBA, ADENSAMENTO E ACABAMENTO DE CONCRETO EM ESTRUTURAS. AF_02/2022</v>
      </c>
      <c r="C961" s="38" t="s">
        <v>12933</v>
      </c>
      <c r="D961" s="623" t="str">
        <f>VLOOKUP(C961,'SNP1.24+CHU192+DER12.23+FD1.24'!$A$2:$D$50000,3, FALSE)</f>
        <v>M3</v>
      </c>
      <c r="E961" s="624">
        <f>E960</f>
        <v>44.348984999999999</v>
      </c>
      <c r="F961" s="625" t="str">
        <f>VLOOKUP(C961,'SNP1.24+CHU192+DER12.23+FD1.24'!$A$2:$D$50000,4, FALSE)</f>
        <v>47,37</v>
      </c>
      <c r="G961" s="424">
        <f t="shared" si="220"/>
        <v>2100.81</v>
      </c>
      <c r="H961" s="425" t="e">
        <f t="shared" si="222"/>
        <v>#REF!</v>
      </c>
      <c r="I961" s="426" t="e">
        <f t="shared" si="223"/>
        <v>#REF!</v>
      </c>
      <c r="J961" s="626" t="e">
        <f t="shared" si="221"/>
        <v>#REF!</v>
      </c>
      <c r="K961" s="603"/>
      <c r="L961" s="643" t="s">
        <v>29444</v>
      </c>
      <c r="M961" s="632"/>
      <c r="N961" s="22"/>
    </row>
    <row r="962" spans="1:22" s="40" customFormat="1" ht="12.75" outlineLevel="1" thickBot="1" x14ac:dyDescent="0.25">
      <c r="A962" s="318"/>
      <c r="B962" s="10" t="s">
        <v>9</v>
      </c>
      <c r="C962" s="11"/>
      <c r="D962" s="12"/>
      <c r="E962" s="13"/>
      <c r="F962" s="13"/>
      <c r="G962" s="147" t="e">
        <f>SUM(#REF!)</f>
        <v>#REF!</v>
      </c>
      <c r="H962" s="148"/>
      <c r="I962" s="149"/>
      <c r="J962" s="150" t="e">
        <f>SUM(#REF!)</f>
        <v>#REF!</v>
      </c>
      <c r="K962" s="185"/>
      <c r="L962" s="209"/>
      <c r="M962" s="204"/>
      <c r="N962" s="16"/>
      <c r="O962" s="39"/>
      <c r="P962" s="39"/>
      <c r="Q962" s="39"/>
      <c r="R962" s="39"/>
      <c r="S962" s="39"/>
      <c r="T962" s="39"/>
      <c r="U962" s="39"/>
      <c r="V962" s="39"/>
    </row>
    <row r="963" spans="1:22" s="34" customFormat="1" ht="14.45" customHeight="1" outlineLevel="1" x14ac:dyDescent="0.25">
      <c r="A963" s="319" t="s">
        <v>18539</v>
      </c>
      <c r="B963" s="627" t="s">
        <v>54312</v>
      </c>
      <c r="C963" s="628"/>
      <c r="D963" s="629"/>
      <c r="E963" s="146"/>
      <c r="F963" s="146"/>
      <c r="G963" s="5"/>
      <c r="H963" s="5"/>
      <c r="I963" s="5"/>
      <c r="J963" s="17"/>
      <c r="K963" s="145"/>
      <c r="L963" s="210"/>
      <c r="M963" s="111"/>
      <c r="N963" s="6"/>
      <c r="O963" s="39"/>
      <c r="P963" s="39"/>
      <c r="Q963" s="39"/>
      <c r="R963" s="39"/>
      <c r="S963" s="39"/>
      <c r="T963" s="39"/>
      <c r="U963" s="39"/>
      <c r="V963" s="39"/>
    </row>
    <row r="964" spans="1:22" s="39" customFormat="1" ht="40.9" customHeight="1" outlineLevel="2" x14ac:dyDescent="0.25">
      <c r="A964" s="317" t="s">
        <v>18540</v>
      </c>
      <c r="B964" s="422" t="str">
        <f>VLOOKUP(C964,'SNP1.24+CHU192+DER12.23+FD1.24'!$A$2:$C$50000,2, FALSE)</f>
        <v xml:space="preserve">CONCRETO USINADO CONVENCIONAL (NAO BOMBEAVEL) CLASSE DE RESISTENCIA C10, COM BRITA 1 E 2, SLUMP = 80 MM +/- 10 MM (NBR 8953)                                                                                                                                                                                                                                                                                                                                                                              </v>
      </c>
      <c r="C964" s="38">
        <v>14041</v>
      </c>
      <c r="D964" s="623" t="str">
        <f>VLOOKUP(C964,'SNP1.24+CHU192+DER12.23+FD1.24'!$A$2:$D$50000,3, FALSE)</f>
        <v xml:space="preserve">M3    </v>
      </c>
      <c r="E964" s="624">
        <f>[4]DETALHADO!$G$19</f>
        <v>14.109999999999998</v>
      </c>
      <c r="F964" s="625" t="str">
        <f>VLOOKUP(C964,'SNP1.24+CHU192+DER12.23+FD1.24'!$A$2:$D$50000,4, FALSE)</f>
        <v>410,73</v>
      </c>
      <c r="G964" s="424">
        <f t="shared" ref="G964:G974" si="224">ROUND(E964*F964,2)</f>
        <v>5795.4</v>
      </c>
      <c r="H964" s="425" t="e">
        <f t="shared" ref="H964:H974" si="225">IF(K964="",$G$10,$G$9)</f>
        <v>#REF!</v>
      </c>
      <c r="I964" s="426" t="e">
        <f t="shared" ref="I964:I974" si="226">ROUND(F964*H964+F964,2)</f>
        <v>#REF!</v>
      </c>
      <c r="J964" s="626" t="e">
        <f t="shared" ref="J964:J974" si="227">ROUND(E964*I964,2)</f>
        <v>#REF!</v>
      </c>
      <c r="K964" s="603"/>
      <c r="L964" s="643" t="s">
        <v>18510</v>
      </c>
      <c r="M964" s="632"/>
      <c r="N964" s="22"/>
    </row>
    <row r="965" spans="1:22" s="39" customFormat="1" ht="39" customHeight="1" outlineLevel="2" x14ac:dyDescent="0.25">
      <c r="A965" s="317" t="s">
        <v>29428</v>
      </c>
      <c r="B965" s="422" t="str">
        <f>VLOOKUP(C965,'SNP1.24+CHU192+DER12.23+FD1.24'!$A$2:$C$50000,2, FALSE)</f>
        <v>FABRICAÇÃO, MONTAGEM E DESMONTAGEM DE FÔRMA PARA SAPATA, EM CHAPA DE MADEIRA COMPENSADA RESINADA, E=17 MM, 2 UTILIZAÇÕES. AF_01/2024</v>
      </c>
      <c r="C965" s="38" t="s">
        <v>3200</v>
      </c>
      <c r="D965" s="623" t="str">
        <f>VLOOKUP(C965,'SNP1.24+CHU192+DER12.23+FD1.24'!$A$2:$D$50000,3, FALSE)</f>
        <v>M2</v>
      </c>
      <c r="E965" s="624">
        <f>[4]DETALHADO!$G$15</f>
        <v>860.09991334482231</v>
      </c>
      <c r="F965" s="625" t="str">
        <f>VLOOKUP(C965,'SNP1.24+CHU192+DER12.23+FD1.24'!$A$2:$D$50000,4, FALSE)</f>
        <v>241,23</v>
      </c>
      <c r="G965" s="424">
        <f t="shared" si="224"/>
        <v>207481.9</v>
      </c>
      <c r="H965" s="425" t="e">
        <f t="shared" si="225"/>
        <v>#REF!</v>
      </c>
      <c r="I965" s="426" t="e">
        <f t="shared" si="226"/>
        <v>#REF!</v>
      </c>
      <c r="J965" s="626" t="e">
        <f t="shared" si="227"/>
        <v>#REF!</v>
      </c>
      <c r="K965" s="603"/>
      <c r="L965" s="643" t="s">
        <v>18510</v>
      </c>
      <c r="M965" s="632"/>
      <c r="N965" s="22"/>
    </row>
    <row r="966" spans="1:22" s="39" customFormat="1" ht="39" customHeight="1" outlineLevel="2" x14ac:dyDescent="0.25">
      <c r="A966" s="317" t="s">
        <v>29429</v>
      </c>
      <c r="B966" s="422" t="str">
        <f>VLOOKUP(C966,'SNP1.24+CHU192+DER12.23+FD1.24'!$A$2:$C$50000,2, FALSE)</f>
        <v>FABRICAÇÃO, MONTAGEM E DESMONTAGEM DE FÔRMA PARA SAPATA, EM MADEIRA SERRADA, E=25 MM, 4 UTILIZAÇÕES. AF_01/2024</v>
      </c>
      <c r="C966" s="38" t="s">
        <v>3197</v>
      </c>
      <c r="D966" s="623" t="str">
        <f>VLOOKUP(C966,'SNP1.24+CHU192+DER12.23+FD1.24'!$A$2:$D$50000,3, FALSE)</f>
        <v>M2</v>
      </c>
      <c r="E966" s="624">
        <f>[4]DETALHADO!$G$16</f>
        <v>1354.8600000000001</v>
      </c>
      <c r="F966" s="625" t="str">
        <f>VLOOKUP(C966,'SNP1.24+CHU192+DER12.23+FD1.24'!$A$2:$D$50000,4, FALSE)</f>
        <v>134,81</v>
      </c>
      <c r="G966" s="424">
        <f t="shared" si="224"/>
        <v>182648.68</v>
      </c>
      <c r="H966" s="425" t="e">
        <f t="shared" si="225"/>
        <v>#REF!</v>
      </c>
      <c r="I966" s="426" t="e">
        <f t="shared" si="226"/>
        <v>#REF!</v>
      </c>
      <c r="J966" s="626" t="e">
        <f t="shared" si="227"/>
        <v>#REF!</v>
      </c>
      <c r="K966" s="603"/>
      <c r="L966" s="643" t="s">
        <v>18510</v>
      </c>
      <c r="M966" s="632"/>
      <c r="N966" s="22"/>
    </row>
    <row r="967" spans="1:22" s="39" customFormat="1" ht="40.15" customHeight="1" outlineLevel="2" x14ac:dyDescent="0.25">
      <c r="A967" s="317" t="s">
        <v>29430</v>
      </c>
      <c r="B967" s="422" t="str">
        <f>VLOOKUP(C967,'SNP1.24+CHU192+DER12.23+FD1.24'!$A$2:$C$50000,2, FALSE)</f>
        <v>ARMAÇÃO DE PILAR OU VIGA DE ESTRUTURA CONVENCIONAL DE CONCRETO ARMADO UTILIZANDO AÇO CA-50 DE 6,3 MM - MONTAGEM. AF_06/2022</v>
      </c>
      <c r="C967" s="38" t="s">
        <v>3224</v>
      </c>
      <c r="D967" s="623" t="str">
        <f>VLOOKUP(C967,'SNP1.24+CHU192+DER12.23+FD1.24'!$A$2:$D$50000,3, FALSE)</f>
        <v>KG</v>
      </c>
      <c r="E967" s="624">
        <f>'[4]Detalhamento aço'!$C$15+'[4]Detalhamento aço'!$D$15</f>
        <v>544</v>
      </c>
      <c r="F967" s="625" t="str">
        <f>VLOOKUP(C967,'SNP1.24+CHU192+DER12.23+FD1.24'!$A$2:$D$50000,4, FALSE)</f>
        <v>13,04</v>
      </c>
      <c r="G967" s="424">
        <f t="shared" si="224"/>
        <v>7093.76</v>
      </c>
      <c r="H967" s="425" t="e">
        <f t="shared" si="225"/>
        <v>#REF!</v>
      </c>
      <c r="I967" s="426" t="e">
        <f t="shared" si="226"/>
        <v>#REF!</v>
      </c>
      <c r="J967" s="626" t="e">
        <f t="shared" si="227"/>
        <v>#REF!</v>
      </c>
      <c r="K967" s="603"/>
      <c r="L967" s="643" t="s">
        <v>18513</v>
      </c>
      <c r="M967" s="632"/>
      <c r="N967" s="22"/>
    </row>
    <row r="968" spans="1:22" s="39" customFormat="1" ht="36" outlineLevel="2" x14ac:dyDescent="0.25">
      <c r="A968" s="317" t="s">
        <v>29431</v>
      </c>
      <c r="B968" s="422" t="str">
        <f>VLOOKUP(C968,'SNP1.24+CHU192+DER12.23+FD1.24'!$A$2:$C$50000,2, FALSE)</f>
        <v>ARMAÇÃO DE PILAR OU VIGA DE ESTRUTURA CONVENCIONAL DE CONCRETO ARMADO UTILIZANDO AÇO CA-50 DE 8,0 MM - MONTAGEM. AF_06/2022</v>
      </c>
      <c r="C968" s="38" t="s">
        <v>3225</v>
      </c>
      <c r="D968" s="623" t="str">
        <f>VLOOKUP(C968,'SNP1.24+CHU192+DER12.23+FD1.24'!$A$2:$D$50000,3, FALSE)</f>
        <v>KG</v>
      </c>
      <c r="E968" s="624">
        <f>'[4]Detalhamento aço'!$C$16+'[4]Detalhamento aço'!$D$16</f>
        <v>6452</v>
      </c>
      <c r="F968" s="625" t="str">
        <f>VLOOKUP(C968,'SNP1.24+CHU192+DER12.23+FD1.24'!$A$2:$D$50000,4, FALSE)</f>
        <v>12,11</v>
      </c>
      <c r="G968" s="424">
        <f t="shared" si="224"/>
        <v>78133.72</v>
      </c>
      <c r="H968" s="425" t="e">
        <f t="shared" si="225"/>
        <v>#REF!</v>
      </c>
      <c r="I968" s="426" t="e">
        <f t="shared" si="226"/>
        <v>#REF!</v>
      </c>
      <c r="J968" s="626" t="e">
        <f t="shared" si="227"/>
        <v>#REF!</v>
      </c>
      <c r="K968" s="603"/>
      <c r="L968" s="643" t="s">
        <v>18513</v>
      </c>
      <c r="M968" s="632"/>
      <c r="N968" s="22"/>
    </row>
    <row r="969" spans="1:22" s="39" customFormat="1" ht="40.15" customHeight="1" outlineLevel="2" x14ac:dyDescent="0.25">
      <c r="A969" s="317" t="s">
        <v>29432</v>
      </c>
      <c r="B969" s="422" t="str">
        <f>VLOOKUP(C969,'SNP1.24+CHU192+DER12.23+FD1.24'!$A$2:$C$50000,2, FALSE)</f>
        <v>ARMAÇÃO DE PILAR OU VIGA DE ESTRUTURA CONVENCIONAL DE CONCRETO ARMADO UTILIZANDO AÇO CA-50 DE 10,0 MM - MONTAGEM. AF_06/2022</v>
      </c>
      <c r="C969" s="38" t="s">
        <v>3226</v>
      </c>
      <c r="D969" s="623" t="str">
        <f>VLOOKUP(C969,'SNP1.24+CHU192+DER12.23+FD1.24'!$A$2:$D$50000,3, FALSE)</f>
        <v>KG</v>
      </c>
      <c r="E969" s="624">
        <f>'[4]Detalhamento aço'!$C$17+'[4]Detalhamento aço'!$D$17</f>
        <v>1904</v>
      </c>
      <c r="F969" s="625" t="str">
        <f>VLOOKUP(C969,'SNP1.24+CHU192+DER12.23+FD1.24'!$A$2:$D$50000,4, FALSE)</f>
        <v>10,72</v>
      </c>
      <c r="G969" s="424">
        <f t="shared" si="224"/>
        <v>20410.88</v>
      </c>
      <c r="H969" s="425" t="e">
        <f t="shared" si="225"/>
        <v>#REF!</v>
      </c>
      <c r="I969" s="426" t="e">
        <f t="shared" si="226"/>
        <v>#REF!</v>
      </c>
      <c r="J969" s="626" t="e">
        <f t="shared" si="227"/>
        <v>#REF!</v>
      </c>
      <c r="K969" s="603"/>
      <c r="L969" s="643" t="s">
        <v>18513</v>
      </c>
      <c r="M969" s="632"/>
      <c r="N969" s="22"/>
    </row>
    <row r="970" spans="1:22" s="39" customFormat="1" ht="36" outlineLevel="2" x14ac:dyDescent="0.25">
      <c r="A970" s="317" t="s">
        <v>29433</v>
      </c>
      <c r="B970" s="422" t="str">
        <f>VLOOKUP(C970,'SNP1.24+CHU192+DER12.23+FD1.24'!$A$2:$C$50000,2, FALSE)</f>
        <v>ARMAÇÃO DE PILAR OU VIGA DE ESTRUTURA CONVENCIONAL DE CONCRETO ARMADO UTILIZANDO AÇO CA-50 DE 12,5 MM - MONTAGEM. AF_06/2022</v>
      </c>
      <c r="C970" s="38" t="s">
        <v>3227</v>
      </c>
      <c r="D970" s="623" t="str">
        <f>VLOOKUP(C970,'SNP1.24+CHU192+DER12.23+FD1.24'!$A$2:$D$50000,3, FALSE)</f>
        <v>KG</v>
      </c>
      <c r="E970" s="624">
        <f>'[4]Detalhamento aço'!$C$18+'[4]Detalhamento aço'!$D$18</f>
        <v>12320</v>
      </c>
      <c r="F970" s="625" t="str">
        <f>VLOOKUP(C970,'SNP1.24+CHU192+DER12.23+FD1.24'!$A$2:$D$50000,4, FALSE)</f>
        <v>8,97</v>
      </c>
      <c r="G970" s="424">
        <f t="shared" si="224"/>
        <v>110510.39999999999</v>
      </c>
      <c r="H970" s="425" t="e">
        <f t="shared" si="225"/>
        <v>#REF!</v>
      </c>
      <c r="I970" s="426" t="e">
        <f t="shared" si="226"/>
        <v>#REF!</v>
      </c>
      <c r="J970" s="626" t="e">
        <f t="shared" si="227"/>
        <v>#REF!</v>
      </c>
      <c r="K970" s="603"/>
      <c r="L970" s="643" t="s">
        <v>18513</v>
      </c>
      <c r="M970" s="632"/>
      <c r="N970" s="22"/>
    </row>
    <row r="971" spans="1:22" s="39" customFormat="1" ht="49.15" customHeight="1" outlineLevel="2" x14ac:dyDescent="0.25">
      <c r="A971" s="317" t="s">
        <v>29434</v>
      </c>
      <c r="B971" s="422" t="str">
        <f>VLOOKUP(C971,'SNP1.24+CHU192+DER12.23+FD1.24'!$A$2:$C$50000,2, FALSE)</f>
        <v xml:space="preserve">CONCRETO USINADO BOMBEAVEL, CLASSE DE RESISTENCIA C30, COM BRITA 0 E 1, SLUMP = 130 +/- 20 MM, EXCLUI SERVICO DE BOMBEAMENTO (NBR 8953)                                                                                                                                                                                                                                                                                                                                                                   </v>
      </c>
      <c r="C971" s="38">
        <v>38406</v>
      </c>
      <c r="D971" s="623" t="str">
        <f>VLOOKUP(C971,'SNP1.24+CHU192+DER12.23+FD1.24'!$A$2:$D$50000,3, FALSE)</f>
        <v xml:space="preserve">M3    </v>
      </c>
      <c r="E971" s="624">
        <f>[4]DETALHADO!$G$14</f>
        <v>240.7</v>
      </c>
      <c r="F971" s="625" t="str">
        <f>VLOOKUP(C971,'SNP1.24+CHU192+DER12.23+FD1.24'!$A$2:$D$50000,4, FALSE)</f>
        <v>490,45</v>
      </c>
      <c r="G971" s="424">
        <f t="shared" si="224"/>
        <v>118051.32</v>
      </c>
      <c r="H971" s="425" t="e">
        <f t="shared" si="225"/>
        <v>#REF!</v>
      </c>
      <c r="I971" s="426" t="e">
        <f t="shared" si="226"/>
        <v>#REF!</v>
      </c>
      <c r="J971" s="626" t="e">
        <f t="shared" si="227"/>
        <v>#REF!</v>
      </c>
      <c r="K971" s="603"/>
      <c r="L971" s="643" t="s">
        <v>18501</v>
      </c>
      <c r="M971" s="632"/>
      <c r="N971" s="22"/>
    </row>
    <row r="972" spans="1:22" s="39" customFormat="1" ht="54" customHeight="1" outlineLevel="2" x14ac:dyDescent="0.25">
      <c r="A972" s="317" t="s">
        <v>29435</v>
      </c>
      <c r="B972" s="422" t="str">
        <f>VLOOKUP(C972,'SNP1.24+CHU192+DER12.23+FD1.24'!$A$2:$C$50000,2, FALSE)</f>
        <v>LANÇAMENTO COM USO DE BOMBA, ADENSAMENTO E ACABAMENTO DE CONCRETO EM ESTRUTURAS. AF_02/2022</v>
      </c>
      <c r="C972" s="38" t="s">
        <v>12933</v>
      </c>
      <c r="D972" s="623" t="str">
        <f>VLOOKUP(C972,'SNP1.24+CHU192+DER12.23+FD1.24'!$A$2:$D$50000,3, FALSE)</f>
        <v>M3</v>
      </c>
      <c r="E972" s="624">
        <f>E971</f>
        <v>240.7</v>
      </c>
      <c r="F972" s="625" t="str">
        <f>VLOOKUP(C972,'SNP1.24+CHU192+DER12.23+FD1.24'!$A$2:$D$50000,4, FALSE)</f>
        <v>47,37</v>
      </c>
      <c r="G972" s="424">
        <f t="shared" si="224"/>
        <v>11401.96</v>
      </c>
      <c r="H972" s="425" t="e">
        <f t="shared" si="225"/>
        <v>#REF!</v>
      </c>
      <c r="I972" s="426" t="e">
        <f t="shared" si="226"/>
        <v>#REF!</v>
      </c>
      <c r="J972" s="626" t="e">
        <f t="shared" si="227"/>
        <v>#REF!</v>
      </c>
      <c r="K972" s="603"/>
      <c r="L972" s="643" t="s">
        <v>29444</v>
      </c>
      <c r="M972" s="632"/>
      <c r="N972" s="22"/>
    </row>
    <row r="973" spans="1:22" s="39" customFormat="1" ht="54" customHeight="1" outlineLevel="2" x14ac:dyDescent="0.25">
      <c r="A973" s="317" t="s">
        <v>29436</v>
      </c>
      <c r="B973" s="422" t="str">
        <f>VLOOKUP(C973,'SNP1.24+CHU192+DER12.23+FD1.24'!$A$2:$C$50000,2, FALSE)</f>
        <v>GUINDASTE HIDRÁULICO AUTOPROPELIDO, COM LANÇA TELESCÓPICA 28,80 M, CAPACIDADE MÁXIMA 30 T, POTÊNCIA 97 KW, TRAÇÃO 4 X 4 - MATERIAIS NA OPERAÇÃO. AF_11/2014</v>
      </c>
      <c r="C973" s="38" t="s">
        <v>2290</v>
      </c>
      <c r="D973" s="623" t="str">
        <f>VLOOKUP(C973,'SNP1.24+CHU192+DER12.23+FD1.24'!$A$2:$D$50000,3, FALSE)</f>
        <v>H</v>
      </c>
      <c r="E973" s="624">
        <f>[4]DETALHADO!$G$17</f>
        <v>68</v>
      </c>
      <c r="F973" s="625" t="str">
        <f>VLOOKUP(C973,'SNP1.24+CHU192+DER12.23+FD1.24'!$A$2:$D$50000,4, FALSE)</f>
        <v>28,46</v>
      </c>
      <c r="G973" s="424">
        <f t="shared" si="224"/>
        <v>1935.28</v>
      </c>
      <c r="H973" s="425" t="e">
        <f t="shared" si="225"/>
        <v>#REF!</v>
      </c>
      <c r="I973" s="426" t="e">
        <f t="shared" si="226"/>
        <v>#REF!</v>
      </c>
      <c r="J973" s="626" t="e">
        <f t="shared" si="227"/>
        <v>#REF!</v>
      </c>
      <c r="K973" s="603"/>
      <c r="L973" s="643" t="s">
        <v>54297</v>
      </c>
      <c r="M973" s="632"/>
      <c r="N973" s="22"/>
    </row>
    <row r="974" spans="1:22" s="39" customFormat="1" ht="36" customHeight="1" outlineLevel="2" x14ac:dyDescent="0.25">
      <c r="A974" s="317" t="s">
        <v>54632</v>
      </c>
      <c r="B974" s="422" t="str">
        <f>VLOOKUP(C974,'SNP1.24+CHU192+DER12.23+FD1.24'!$A$2:$C$50000,2, FALSE)</f>
        <v>OPERADOR DE GUINDASTE COM ENCARGOS COMPLEMENTARES</v>
      </c>
      <c r="C974" s="38" t="s">
        <v>6121</v>
      </c>
      <c r="D974" s="623" t="str">
        <f>VLOOKUP(C974,'SNP1.24+CHU192+DER12.23+FD1.24'!$A$2:$D$50000,3, FALSE)</f>
        <v>H</v>
      </c>
      <c r="E974" s="624">
        <f>E973</f>
        <v>68</v>
      </c>
      <c r="F974" s="625" t="str">
        <f>VLOOKUP(C974,'SNP1.24+CHU192+DER12.23+FD1.24'!$A$2:$D$50000,4, FALSE)</f>
        <v>25,86</v>
      </c>
      <c r="G974" s="424">
        <f t="shared" si="224"/>
        <v>1758.48</v>
      </c>
      <c r="H974" s="425" t="e">
        <f t="shared" si="225"/>
        <v>#REF!</v>
      </c>
      <c r="I974" s="426" t="e">
        <f t="shared" si="226"/>
        <v>#REF!</v>
      </c>
      <c r="J974" s="626" t="e">
        <f t="shared" si="227"/>
        <v>#REF!</v>
      </c>
      <c r="K974" s="603"/>
      <c r="L974" s="643" t="s">
        <v>54297</v>
      </c>
      <c r="M974" s="632"/>
      <c r="N974" s="22"/>
    </row>
    <row r="975" spans="1:22" s="40" customFormat="1" ht="12.75" outlineLevel="1" thickBot="1" x14ac:dyDescent="0.25">
      <c r="A975" s="318"/>
      <c r="B975" s="10" t="s">
        <v>9</v>
      </c>
      <c r="C975" s="11"/>
      <c r="D975" s="12"/>
      <c r="E975" s="13"/>
      <c r="F975" s="13"/>
      <c r="G975" s="147">
        <f>SUM(G947:G948)</f>
        <v>8753.86</v>
      </c>
      <c r="H975" s="148"/>
      <c r="I975" s="149"/>
      <c r="J975" s="150" t="e">
        <f>SUM(J947:J948)</f>
        <v>#REF!</v>
      </c>
      <c r="K975" s="185"/>
      <c r="L975" s="209"/>
      <c r="M975" s="204"/>
      <c r="N975" s="16"/>
      <c r="O975" s="39"/>
      <c r="P975" s="39"/>
      <c r="Q975" s="39"/>
      <c r="R975" s="39"/>
      <c r="S975" s="39"/>
      <c r="T975" s="39"/>
      <c r="U975" s="39"/>
      <c r="V975" s="39"/>
    </row>
    <row r="976" spans="1:22" s="34" customFormat="1" outlineLevel="1" x14ac:dyDescent="0.25">
      <c r="A976" s="319" t="s">
        <v>54347</v>
      </c>
      <c r="B976" s="627" t="s">
        <v>54332</v>
      </c>
      <c r="C976" s="628"/>
      <c r="D976" s="629"/>
      <c r="E976" s="146"/>
      <c r="F976" s="146"/>
      <c r="G976" s="5"/>
      <c r="H976" s="5"/>
      <c r="I976" s="5"/>
      <c r="J976" s="17"/>
      <c r="K976" s="145"/>
      <c r="L976" s="210"/>
      <c r="M976" s="111"/>
      <c r="N976" s="6"/>
      <c r="O976" s="39"/>
      <c r="P976" s="39"/>
      <c r="Q976" s="39"/>
      <c r="R976" s="39"/>
      <c r="S976" s="39"/>
      <c r="T976" s="39"/>
      <c r="U976" s="39"/>
      <c r="V976" s="39"/>
    </row>
    <row r="977" spans="1:22" s="39" customFormat="1" ht="36" outlineLevel="2" x14ac:dyDescent="0.25">
      <c r="A977" s="317" t="s">
        <v>54349</v>
      </c>
      <c r="B977" s="422" t="str">
        <f>VLOOKUP(C977,'SNP1.24+CHU192+DER12.23+FD1.24'!$A$2:$C$50000,2, FALSE)</f>
        <v>EXECUÇÃO E COMPACTAÇÃO DE BASE E OU SUB BASE PARA PAVIMENTAÇÃO DE BRITA GRADUADA SIMPLES - EXCLUSIVE CARGA E TRANSPORTE. AF_11/2019</v>
      </c>
      <c r="C977" s="38" t="s">
        <v>5443</v>
      </c>
      <c r="D977" s="623" t="str">
        <f>VLOOKUP(C977,'SNP1.24+CHU192+DER12.23+FD1.24'!$A$2:$D$50000,3, FALSE)</f>
        <v>M3</v>
      </c>
      <c r="E977" s="624">
        <f>E980*0.15</f>
        <v>101.6199</v>
      </c>
      <c r="F977" s="625" t="str">
        <f>VLOOKUP(C977,'SNP1.24+CHU192+DER12.23+FD1.24'!$A$2:$D$50000,4, FALSE)</f>
        <v>126,53</v>
      </c>
      <c r="G977" s="424">
        <f t="shared" ref="G977:G986" si="228">ROUND(E977*F977,2)</f>
        <v>12857.97</v>
      </c>
      <c r="H977" s="425" t="e">
        <f t="shared" ref="H977:H986" si="229">IF(K977="",$G$10,$G$9)</f>
        <v>#REF!</v>
      </c>
      <c r="I977" s="426" t="e">
        <f t="shared" ref="I977:I986" si="230">ROUND(F977*H977+F977,2)</f>
        <v>#REF!</v>
      </c>
      <c r="J977" s="626" t="e">
        <f t="shared" ref="J977:J986" si="231">ROUND(E977*I977,2)</f>
        <v>#REF!</v>
      </c>
      <c r="K977" s="603"/>
      <c r="L977" s="643" t="s">
        <v>54331</v>
      </c>
      <c r="M977" s="632"/>
      <c r="N977" s="22"/>
    </row>
    <row r="978" spans="1:22" s="39" customFormat="1" ht="36" outlineLevel="2" x14ac:dyDescent="0.25">
      <c r="A978" s="317" t="s">
        <v>54633</v>
      </c>
      <c r="B978" s="422" t="str">
        <f>VLOOKUP(C978,'SNP1.24+CHU192+DER12.23+FD1.24'!$A$2:$C$50000,2, FALSE)</f>
        <v>EXECUÇÃO DE PAVIMENTO COM APLICAÇÃO DE CONCRETO ASFÁLTICO, CAMADA DE ROLAMENTO - EXCLUSIVE CARGA E TRANSPORTE. AF_11/2019</v>
      </c>
      <c r="C978" s="38" t="s">
        <v>5467</v>
      </c>
      <c r="D978" s="623" t="str">
        <f>VLOOKUP(C978,'SNP1.24+CHU192+DER12.23+FD1.24'!$A$2:$D$50000,3, FALSE)</f>
        <v>M3</v>
      </c>
      <c r="E978" s="624">
        <f>E981*0.04</f>
        <v>11.291100000000002</v>
      </c>
      <c r="F978" s="625" t="str">
        <f>VLOOKUP(C978,'SNP1.24+CHU192+DER12.23+FD1.24'!$A$2:$D$50000,4, FALSE)</f>
        <v>1.437,88</v>
      </c>
      <c r="G978" s="424">
        <f t="shared" si="228"/>
        <v>16235.25</v>
      </c>
      <c r="H978" s="425" t="e">
        <f t="shared" si="229"/>
        <v>#REF!</v>
      </c>
      <c r="I978" s="426" t="e">
        <f t="shared" si="230"/>
        <v>#REF!</v>
      </c>
      <c r="J978" s="626" t="e">
        <f t="shared" si="231"/>
        <v>#REF!</v>
      </c>
      <c r="K978" s="603"/>
      <c r="L978" s="643" t="s">
        <v>54979</v>
      </c>
      <c r="M978" s="632"/>
      <c r="N978" s="22"/>
    </row>
    <row r="979" spans="1:22" s="39" customFormat="1" ht="24" outlineLevel="2" x14ac:dyDescent="0.25">
      <c r="A979" s="317" t="s">
        <v>54634</v>
      </c>
      <c r="B979" s="422" t="str">
        <f>VLOOKUP(C979,'SNP1.24+CHU192+DER12.23+FD1.24'!$A$2:$C$50000,2, FALSE)</f>
        <v>CARGA DE MISTURA ASFÁLTICA EM CAMINHÃO BASCULANTE 10 M³ (UNIDADE: M3). AF_07/2020</v>
      </c>
      <c r="C979" s="38" t="s">
        <v>11399</v>
      </c>
      <c r="D979" s="623" t="str">
        <f>VLOOKUP(C979,'SNP1.24+CHU192+DER12.23+FD1.24'!$A$2:$D$50000,3, FALSE)</f>
        <v>M3</v>
      </c>
      <c r="E979" s="624">
        <f>E981*0.04</f>
        <v>11.291100000000002</v>
      </c>
      <c r="F979" s="625" t="str">
        <f>VLOOKUP(C979,'SNP1.24+CHU192+DER12.23+FD1.24'!$A$2:$D$50000,4, FALSE)</f>
        <v>9,12</v>
      </c>
      <c r="G979" s="424">
        <f t="shared" si="228"/>
        <v>102.97</v>
      </c>
      <c r="H979" s="425" t="e">
        <f t="shared" si="229"/>
        <v>#REF!</v>
      </c>
      <c r="I979" s="426" t="e">
        <f t="shared" si="230"/>
        <v>#REF!</v>
      </c>
      <c r="J979" s="626" t="e">
        <f t="shared" si="231"/>
        <v>#REF!</v>
      </c>
      <c r="K979" s="603"/>
      <c r="L979" s="643" t="s">
        <v>16691</v>
      </c>
      <c r="M979" s="632"/>
      <c r="N979" s="22"/>
    </row>
    <row r="980" spans="1:22" s="39" customFormat="1" ht="45.6" customHeight="1" outlineLevel="2" x14ac:dyDescent="0.25">
      <c r="A980" s="317" t="s">
        <v>54635</v>
      </c>
      <c r="B980" s="422" t="str">
        <f>VLOOKUP(C980,'SNP1.24+CHU192+DER12.23+FD1.24'!$A$2:$C$50000,2, FALSE)</f>
        <v>TRANSPORTE COM CAMINHÃO TANQUE DE TRANSPORTE DE MATERIAL ASFÁLTICO DE 20000 L, EM VIA URBANA EM  REVESTIMENTO PRIMÁRIO (UNIDADE: TXKM). AF_07/2020</v>
      </c>
      <c r="C980" s="38" t="s">
        <v>11363</v>
      </c>
      <c r="D980" s="623" t="str">
        <f>VLOOKUP(C980,'SNP1.24+CHU192+DER12.23+FD1.24'!$A$2:$D$50000,3, FALSE)</f>
        <v>TXKM</v>
      </c>
      <c r="E980" s="624">
        <f>E979*$D$9*2.4</f>
        <v>677.46600000000001</v>
      </c>
      <c r="F980" s="625" t="str">
        <f>VLOOKUP(C980,'SNP1.24+CHU192+DER12.23+FD1.24'!$A$2:$D$50000,4, FALSE)</f>
        <v>1,97</v>
      </c>
      <c r="G980" s="424">
        <f t="shared" si="228"/>
        <v>1334.61</v>
      </c>
      <c r="H980" s="425" t="e">
        <f t="shared" si="229"/>
        <v>#REF!</v>
      </c>
      <c r="I980" s="426" t="e">
        <f t="shared" si="230"/>
        <v>#REF!</v>
      </c>
      <c r="J980" s="626" t="e">
        <f t="shared" si="231"/>
        <v>#REF!</v>
      </c>
      <c r="K980" s="603"/>
      <c r="L980" s="643" t="s">
        <v>54980</v>
      </c>
      <c r="M980" s="632"/>
      <c r="N980" s="22"/>
    </row>
    <row r="981" spans="1:22" s="39" customFormat="1" ht="22.9" customHeight="1" outlineLevel="2" x14ac:dyDescent="0.25">
      <c r="A981" s="317" t="s">
        <v>54636</v>
      </c>
      <c r="B981" s="422" t="str">
        <f>VLOOKUP(C981,'SNP1.24+CHU192+DER12.23+FD1.24'!$A$2:$C$50000,2, FALSE)</f>
        <v>Imprimação betuminosa ligante</v>
      </c>
      <c r="C981" s="38" t="s">
        <v>36954</v>
      </c>
      <c r="D981" s="623" t="str">
        <f>VLOOKUP(C981,'SNP1.24+CHU192+DER12.23+FD1.24'!$A$2:$D$50000,3, FALSE)</f>
        <v>M2</v>
      </c>
      <c r="E981" s="624">
        <f>[2]DETALHADO!$G$343</f>
        <v>282.27750000000003</v>
      </c>
      <c r="F981" s="625">
        <f>VLOOKUP(C981,'SNP1.24+CHU192+DER12.23+FD1.24'!$A$2:$D$50000,4, FALSE)/1.35</f>
        <v>5.4074074074074066</v>
      </c>
      <c r="G981" s="424">
        <f t="shared" si="228"/>
        <v>1526.39</v>
      </c>
      <c r="H981" s="425" t="e">
        <f t="shared" si="229"/>
        <v>#REF!</v>
      </c>
      <c r="I981" s="426" t="e">
        <f t="shared" si="230"/>
        <v>#REF!</v>
      </c>
      <c r="J981" s="626" t="e">
        <f t="shared" si="231"/>
        <v>#REF!</v>
      </c>
      <c r="K981" s="603"/>
      <c r="L981" s="643" t="s">
        <v>18722</v>
      </c>
      <c r="M981" s="632"/>
      <c r="N981" s="323"/>
    </row>
    <row r="982" spans="1:22" s="39" customFormat="1" ht="60" customHeight="1" outlineLevel="2" x14ac:dyDescent="0.25">
      <c r="A982" s="317" t="s">
        <v>54637</v>
      </c>
      <c r="B982" s="422" t="str">
        <f>VLOOKUP(C982,'SNP1.24+CHU192+DER12.23+FD1.24'!$A$2:$C$50000,2, FALSE)</f>
        <v>PINTURA DE EIXO VIÁRIO SOBRE ASFALTO COM TINTA RETRORREFLETIVA A BASE DE RESINA ACRÍLICA COM MICROESFERAS DE VIDRO, APLICAÇÃO MECÂNICA COM DEMARCADORA AUTOPROPELIDA. AF_05/2021</v>
      </c>
      <c r="C982" s="38" t="s">
        <v>11098</v>
      </c>
      <c r="D982" s="623" t="str">
        <f>VLOOKUP(C982,'SNP1.24+CHU192+DER12.23+FD1.24'!$A$2:$D$50000,3, FALSE)</f>
        <v>M</v>
      </c>
      <c r="E982" s="624">
        <f>[2]DETALHADO!$G$344</f>
        <v>9.2550000000000008</v>
      </c>
      <c r="F982" s="625" t="str">
        <f>VLOOKUP(C982,'SNP1.24+CHU192+DER12.23+FD1.24'!$A$2:$D$50000,4, FALSE)</f>
        <v>5,86</v>
      </c>
      <c r="G982" s="424">
        <f t="shared" si="228"/>
        <v>54.23</v>
      </c>
      <c r="H982" s="425" t="e">
        <f t="shared" si="229"/>
        <v>#REF!</v>
      </c>
      <c r="I982" s="426" t="e">
        <f t="shared" si="230"/>
        <v>#REF!</v>
      </c>
      <c r="J982" s="626" t="e">
        <f t="shared" si="231"/>
        <v>#REF!</v>
      </c>
      <c r="K982" s="603"/>
      <c r="L982" s="643" t="s">
        <v>18501</v>
      </c>
      <c r="M982" s="632"/>
      <c r="N982" s="22"/>
    </row>
    <row r="983" spans="1:22" s="39" customFormat="1" ht="48.6" customHeight="1" outlineLevel="2" x14ac:dyDescent="0.25">
      <c r="A983" s="317" t="s">
        <v>54638</v>
      </c>
      <c r="B983" s="422" t="str">
        <f>VLOOKUP(C983,'SNP1.24+CHU192+DER12.23+FD1.24'!$A$2:$C$50000,2, FALSE)</f>
        <v>PINTURA DE FAIXA DE PEDESTRE OU ZEBRADA TINTA RETRORREFLETIVA A BASE DE RESINA ACRÍLICA COM MICROESFERAS DE VIDRO, E = 30 CM, APLICAÇÃO MANUAL. AF_05/2021</v>
      </c>
      <c r="C983" s="38" t="s">
        <v>11096</v>
      </c>
      <c r="D983" s="623" t="str">
        <f>VLOOKUP(C983,'SNP1.24+CHU192+DER12.23+FD1.24'!$A$2:$D$50000,3, FALSE)</f>
        <v>M2</v>
      </c>
      <c r="E983" s="624">
        <f>E982</f>
        <v>9.2550000000000008</v>
      </c>
      <c r="F983" s="625" t="str">
        <f>VLOOKUP(C983,'SNP1.24+CHU192+DER12.23+FD1.24'!$A$2:$D$50000,4, FALSE)</f>
        <v>29,04</v>
      </c>
      <c r="G983" s="424">
        <f t="shared" si="228"/>
        <v>268.77</v>
      </c>
      <c r="H983" s="425" t="e">
        <f t="shared" si="229"/>
        <v>#REF!</v>
      </c>
      <c r="I983" s="426" t="e">
        <f t="shared" si="230"/>
        <v>#REF!</v>
      </c>
      <c r="J983" s="626" t="e">
        <f t="shared" si="231"/>
        <v>#REF!</v>
      </c>
      <c r="K983" s="603"/>
      <c r="L983" s="643" t="s">
        <v>29440</v>
      </c>
      <c r="M983" s="632"/>
      <c r="N983" s="22"/>
    </row>
    <row r="984" spans="1:22" s="39" customFormat="1" ht="33.6" customHeight="1" outlineLevel="2" x14ac:dyDescent="0.25">
      <c r="A984" s="317" t="s">
        <v>54639</v>
      </c>
      <c r="B984" s="422" t="str">
        <f>VLOOKUP(C984,'SNP1.24+CHU192+DER12.23+FD1.24'!$A$2:$C$50000,2, FALSE)</f>
        <v xml:space="preserve">GUARDA CORPO METALICO DE PASSARELA H=0,90M, CONFORME PP-DE-C04/029.            </v>
      </c>
      <c r="C984" s="38" t="s">
        <v>45715</v>
      </c>
      <c r="D984" s="623" t="str">
        <f>VLOOKUP(C984,'SNP1.24+CHU192+DER12.23+FD1.24'!$A$2:$D$50000,3, FALSE)</f>
        <v>m</v>
      </c>
      <c r="E984" s="624">
        <f>[2]DETALHADO!$G$355</f>
        <v>33.6</v>
      </c>
      <c r="F984" s="625">
        <f>VLOOKUP(C984,'SNP1.24+CHU192+DER12.23+FD1.24'!$A$2:$D$50000,4, FALSE)/1.35</f>
        <v>1225.7777777777776</v>
      </c>
      <c r="G984" s="424">
        <f t="shared" si="228"/>
        <v>41186.129999999997</v>
      </c>
      <c r="H984" s="425" t="e">
        <f t="shared" si="229"/>
        <v>#REF!</v>
      </c>
      <c r="I984" s="426" t="e">
        <f t="shared" si="230"/>
        <v>#REF!</v>
      </c>
      <c r="J984" s="626" t="e">
        <f t="shared" si="231"/>
        <v>#REF!</v>
      </c>
      <c r="K984" s="603"/>
      <c r="L984" s="643" t="s">
        <v>18520</v>
      </c>
      <c r="M984" s="632"/>
      <c r="N984" s="22"/>
    </row>
    <row r="985" spans="1:22" s="39" customFormat="1" ht="20.45" customHeight="1" outlineLevel="2" x14ac:dyDescent="0.25">
      <c r="A985" s="317" t="s">
        <v>54709</v>
      </c>
      <c r="B985" s="422" t="str">
        <f>VLOOKUP(C985,'SNP1.24+CHU192+DER12.23+FD1.24'!$A$2:$C$50000,2, FALSE)</f>
        <v>PLANTIO DE GRAMA BATATAIS EM PLACAS. AF_05/2018</v>
      </c>
      <c r="C985" s="38" t="s">
        <v>6049</v>
      </c>
      <c r="D985" s="623" t="str">
        <f>VLOOKUP(C985,'SNP1.24+CHU192+DER12.23+FD1.24'!$A$2:$D$50000,3, FALSE)</f>
        <v>M2</v>
      </c>
      <c r="E985" s="624">
        <f>293.97+304.8</f>
        <v>598.77</v>
      </c>
      <c r="F985" s="625" t="str">
        <f>VLOOKUP(C985,'SNP1.24+CHU192+DER12.23+FD1.24'!$A$2:$D$50000,4, FALSE)</f>
        <v>17,07</v>
      </c>
      <c r="G985" s="424">
        <f t="shared" si="228"/>
        <v>10221</v>
      </c>
      <c r="H985" s="425" t="e">
        <f t="shared" si="229"/>
        <v>#REF!</v>
      </c>
      <c r="I985" s="426" t="e">
        <f t="shared" si="230"/>
        <v>#REF!</v>
      </c>
      <c r="J985" s="626" t="e">
        <f t="shared" si="231"/>
        <v>#REF!</v>
      </c>
      <c r="K985" s="603"/>
      <c r="L985" s="643" t="s">
        <v>54336</v>
      </c>
      <c r="M985" s="632"/>
      <c r="N985" s="22"/>
    </row>
    <row r="986" spans="1:22" s="39" customFormat="1" ht="24" outlineLevel="2" x14ac:dyDescent="0.25">
      <c r="A986" s="317" t="s">
        <v>54710</v>
      </c>
      <c r="B986" s="422" t="str">
        <f>VLOOKUP(C986,'SNP1.24+CHU192+DER12.23+FD1.24'!$A$2:$C$50000,2, FALSE)</f>
        <v xml:space="preserve">ENROCAMENTO PEDRA ARRUMADA                                                     </v>
      </c>
      <c r="C986" s="38" t="s">
        <v>44901</v>
      </c>
      <c r="D986" s="623" t="str">
        <f>VLOOKUP(C986,'SNP1.24+CHU192+DER12.23+FD1.24'!$A$2:$D$50000,3, FALSE)</f>
        <v>m3</v>
      </c>
      <c r="E986" s="624">
        <f>401.42*0.5</f>
        <v>200.71</v>
      </c>
      <c r="F986" s="625">
        <f>VLOOKUP(C986,'SNP1.24+CHU192+DER12.23+FD1.24'!$A$2:$D$50000,4, FALSE)/1.35</f>
        <v>274.48148148148147</v>
      </c>
      <c r="G986" s="424">
        <f t="shared" si="228"/>
        <v>55091.18</v>
      </c>
      <c r="H986" s="425" t="e">
        <f t="shared" si="229"/>
        <v>#REF!</v>
      </c>
      <c r="I986" s="426" t="e">
        <f t="shared" si="230"/>
        <v>#REF!</v>
      </c>
      <c r="J986" s="626" t="e">
        <f t="shared" si="231"/>
        <v>#REF!</v>
      </c>
      <c r="K986" s="603"/>
      <c r="L986" s="643" t="s">
        <v>54335</v>
      </c>
      <c r="M986" s="632"/>
      <c r="N986" s="22"/>
    </row>
    <row r="987" spans="1:22" s="40" customFormat="1" ht="12.75" outlineLevel="1" thickBot="1" x14ac:dyDescent="0.25">
      <c r="A987" s="318"/>
      <c r="B987" s="10" t="s">
        <v>9</v>
      </c>
      <c r="C987" s="11"/>
      <c r="D987" s="12"/>
      <c r="E987" s="13"/>
      <c r="F987" s="13"/>
      <c r="G987" s="147">
        <f>SUM(G978:G984)</f>
        <v>60708.349999999991</v>
      </c>
      <c r="H987" s="148"/>
      <c r="I987" s="149"/>
      <c r="J987" s="150" t="e">
        <f>SUM(J978:J984)</f>
        <v>#REF!</v>
      </c>
      <c r="K987" s="185"/>
      <c r="L987" s="209"/>
      <c r="M987" s="204"/>
      <c r="N987" s="16"/>
      <c r="O987" s="39"/>
      <c r="P987" s="39"/>
      <c r="Q987" s="39"/>
      <c r="R987" s="39"/>
      <c r="S987" s="39"/>
      <c r="T987" s="39"/>
      <c r="U987" s="39"/>
      <c r="V987" s="39"/>
    </row>
    <row r="988" spans="1:22" s="34" customFormat="1" ht="18" customHeight="1" outlineLevel="1" x14ac:dyDescent="0.25">
      <c r="A988" s="316" t="s">
        <v>54640</v>
      </c>
      <c r="B988" s="176" t="s">
        <v>54359</v>
      </c>
      <c r="C988" s="37"/>
      <c r="D988" s="4"/>
      <c r="E988" s="5"/>
      <c r="F988" s="5"/>
      <c r="G988" s="5"/>
      <c r="H988" s="5"/>
      <c r="I988" s="5"/>
      <c r="J988" s="17"/>
      <c r="K988" s="36"/>
      <c r="L988" s="208"/>
      <c r="M988" s="111"/>
      <c r="N988" s="6"/>
      <c r="O988" s="39"/>
      <c r="P988" s="39"/>
      <c r="Q988" s="39"/>
      <c r="R988" s="39"/>
      <c r="S988" s="39"/>
      <c r="T988" s="39"/>
      <c r="U988" s="39"/>
      <c r="V988" s="39"/>
    </row>
    <row r="989" spans="1:22" s="39" customFormat="1" ht="36" outlineLevel="2" x14ac:dyDescent="0.25">
      <c r="A989" s="317" t="s">
        <v>54641</v>
      </c>
      <c r="B989" s="422" t="str">
        <f>VLOOKUP(C989,'SNP1.24+CHU192+DER12.23+FD1.24'!$A$2:$C$50000,2, FALSE)</f>
        <v xml:space="preserve">TUBO DE CONCRETO ARMADO PARA AGUAS PLUVIAIS, CLASSE PA-3, COM ENCAIXE PONTA E BOLSA, DIAMETRO NOMINAL DE 1500 MM                                                                                                                                                                                                                                                                                                                                                                                          </v>
      </c>
      <c r="C989" s="38">
        <v>12575</v>
      </c>
      <c r="D989" s="623" t="str">
        <f>VLOOKUP(C989,'SNP1.24+CHU192+DER12.23+FD1.24'!$A$2:$D$50000,3, FALSE)</f>
        <v xml:space="preserve">M     </v>
      </c>
      <c r="E989" s="624">
        <v>45</v>
      </c>
      <c r="F989" s="625" t="str">
        <f>VLOOKUP(C989,'SNP1.24+CHU192+DER12.23+FD1.24'!$A$2:$D$50000,4, FALSE)</f>
        <v>1.613,99</v>
      </c>
      <c r="G989" s="424">
        <f>ROUND(E989*F989,2)</f>
        <v>72629.55</v>
      </c>
      <c r="H989" s="425" t="e">
        <f>IF(K989="",$G$10,$G$9)</f>
        <v>#REF!</v>
      </c>
      <c r="I989" s="426" t="e">
        <f>ROUND(F989*H989+F989,2)</f>
        <v>#REF!</v>
      </c>
      <c r="J989" s="626" t="e">
        <f>ROUND(E989*I989,2)</f>
        <v>#REF!</v>
      </c>
      <c r="K989" s="603"/>
      <c r="L989" s="643" t="s">
        <v>54358</v>
      </c>
      <c r="M989" s="632"/>
      <c r="N989" s="22"/>
    </row>
    <row r="990" spans="1:22" s="40" customFormat="1" ht="13.15" customHeight="1" outlineLevel="1" thickBot="1" x14ac:dyDescent="0.25">
      <c r="A990" s="318"/>
      <c r="B990" s="10" t="s">
        <v>9</v>
      </c>
      <c r="C990" s="11"/>
      <c r="D990" s="12"/>
      <c r="E990" s="13"/>
      <c r="F990" s="13"/>
      <c r="G990" s="147" t="e">
        <f>SUM(#REF!)</f>
        <v>#REF!</v>
      </c>
      <c r="H990" s="148"/>
      <c r="I990" s="149"/>
      <c r="J990" s="150" t="e">
        <f>SUM(#REF!)</f>
        <v>#REF!</v>
      </c>
      <c r="K990" s="185"/>
      <c r="L990" s="209"/>
      <c r="M990" s="204"/>
      <c r="N990" s="16"/>
      <c r="O990" s="39"/>
      <c r="P990" s="39"/>
      <c r="Q990" s="39"/>
      <c r="R990" s="39"/>
      <c r="S990" s="39"/>
      <c r="T990" s="39"/>
      <c r="U990" s="39"/>
      <c r="V990" s="39"/>
    </row>
    <row r="991" spans="1:22" s="33" customFormat="1" ht="17.45" customHeight="1" thickBot="1" x14ac:dyDescent="0.3">
      <c r="A991" s="314" t="s">
        <v>18521</v>
      </c>
      <c r="B991" s="246" t="s">
        <v>54356</v>
      </c>
      <c r="C991" s="247"/>
      <c r="D991" s="248"/>
      <c r="E991" s="461"/>
      <c r="F991" s="248"/>
      <c r="G991" s="249" t="e">
        <f>#REF!+#REF!+G2087</f>
        <v>#REF!</v>
      </c>
      <c r="H991" s="248"/>
      <c r="I991" s="248"/>
      <c r="J991" s="250" t="e">
        <f>#REF!+#REF!+J2087</f>
        <v>#REF!</v>
      </c>
      <c r="K991" s="251"/>
      <c r="L991" s="252"/>
      <c r="M991" s="23"/>
      <c r="N991" s="15"/>
      <c r="O991" s="39"/>
      <c r="P991" s="39"/>
      <c r="Q991" s="39"/>
      <c r="R991" s="39"/>
      <c r="S991" s="39"/>
      <c r="T991" s="39"/>
      <c r="U991" s="39"/>
      <c r="V991" s="39"/>
    </row>
    <row r="992" spans="1:22" s="33" customFormat="1" ht="18" customHeight="1" thickBot="1" x14ac:dyDescent="0.3">
      <c r="A992" s="315">
        <v>1</v>
      </c>
      <c r="B992" s="23" t="s">
        <v>54360</v>
      </c>
      <c r="C992" s="29"/>
      <c r="D992" s="2"/>
      <c r="E992" s="462"/>
      <c r="F992" s="2"/>
      <c r="G992" s="30">
        <f>G998+G1006+G1010+G1017+G1020+G1024+G1027</f>
        <v>87521.090000000011</v>
      </c>
      <c r="H992" s="2"/>
      <c r="I992" s="2"/>
      <c r="J992" s="31" t="e">
        <f>J998+J1006+J1010+J1017+J1020+J1024+J1027</f>
        <v>#REF!</v>
      </c>
      <c r="K992" s="27"/>
      <c r="L992" s="15"/>
      <c r="M992" s="201"/>
      <c r="N992" s="3"/>
      <c r="O992" s="39"/>
      <c r="P992" s="39"/>
      <c r="Q992" s="39"/>
      <c r="R992" s="39"/>
      <c r="S992" s="39"/>
      <c r="T992" s="39"/>
      <c r="U992" s="39"/>
      <c r="V992" s="39"/>
    </row>
    <row r="993" spans="1:22" s="34" customFormat="1" outlineLevel="1" x14ac:dyDescent="0.25">
      <c r="A993" s="316" t="s">
        <v>6</v>
      </c>
      <c r="B993" s="36" t="s">
        <v>54362</v>
      </c>
      <c r="C993" s="37"/>
      <c r="D993" s="4"/>
      <c r="E993" s="5"/>
      <c r="F993" s="5"/>
      <c r="G993" s="5"/>
      <c r="H993" s="5"/>
      <c r="I993" s="5"/>
      <c r="J993" s="17"/>
      <c r="K993" s="35"/>
      <c r="L993" s="208"/>
      <c r="M993" s="111"/>
      <c r="N993" s="6"/>
      <c r="O993" s="39"/>
      <c r="P993" s="39"/>
      <c r="Q993" s="39"/>
      <c r="R993" s="39"/>
      <c r="S993" s="39"/>
      <c r="T993" s="39"/>
      <c r="U993" s="39"/>
      <c r="V993" s="39"/>
    </row>
    <row r="994" spans="1:22" s="39" customFormat="1" ht="36" outlineLevel="2" x14ac:dyDescent="0.25">
      <c r="A994" s="317" t="s">
        <v>24</v>
      </c>
      <c r="B994" s="422" t="str">
        <f>VLOOKUP(C994,'SNP1.24+CHU192+DER12.23+FD1.24'!$A$2:$C$50000,2, FALSE)</f>
        <v>LIMPEZA MECANIZADA DE CAMADA VEGETAL, VEGETAÇÃO E PEQUENAS ÁRVORES (DIÂMETRO DE TRONCO MENOR QUE 0,20 M), COM TRATOR DE ESTEIRAS.AF_05/2018</v>
      </c>
      <c r="C994" s="38" t="s">
        <v>6052</v>
      </c>
      <c r="D994" s="623" t="str">
        <f>VLOOKUP(C994,'SNP1.24+CHU192+DER12.23+FD1.24'!$A$2:$D$50000,3, FALSE)</f>
        <v>M2</v>
      </c>
      <c r="E994" s="624">
        <v>410.3</v>
      </c>
      <c r="F994" s="625" t="str">
        <f>VLOOKUP(C994,'SNP1.24+CHU192+DER12.23+FD1.24'!$A$2:$D$50000,4, FALSE)</f>
        <v>0,41</v>
      </c>
      <c r="G994" s="424">
        <f>ROUND(E994*F994,2)</f>
        <v>168.22</v>
      </c>
      <c r="H994" s="425" t="e">
        <f>IF(K994="",$G$7,$G$6)</f>
        <v>#REF!</v>
      </c>
      <c r="I994" s="644" t="e">
        <f>ROUND(F994*H994+F994,2)</f>
        <v>#REF!</v>
      </c>
      <c r="J994" s="626" t="e">
        <f>ROUND(E994*I994,2)</f>
        <v>#REF!</v>
      </c>
      <c r="K994" s="7"/>
      <c r="L994" s="643" t="s">
        <v>54375</v>
      </c>
      <c r="M994" s="632"/>
      <c r="N994" s="323"/>
    </row>
    <row r="995" spans="1:22" s="39" customFormat="1" ht="48" outlineLevel="2" x14ac:dyDescent="0.25">
      <c r="A995" s="317" t="s">
        <v>18522</v>
      </c>
      <c r="B995" s="422" t="str">
        <f>VLOOKUP(C995,'SNP1.24+CHU192+DER12.23+FD1.24'!$A$2:$C$50000,2, FALSE)</f>
        <v>CARGA, MANOBRA E DESCARGA DE ENTULHO EM CAMINHÃO BASCULANTE 10 M³ - CARGA COM ESCAVADEIRA HIDRÁULICA  (CAÇAMBA DE 0,80 M³ / 111 HP) E DESCARGA LIVRE (UNIDADE: M3). AF_07/2020</v>
      </c>
      <c r="C995" s="38" t="s">
        <v>11391</v>
      </c>
      <c r="D995" s="623" t="str">
        <f>VLOOKUP(C995,'SNP1.24+CHU192+DER12.23+FD1.24'!$A$2:$D$50000,3, FALSE)</f>
        <v>M3</v>
      </c>
      <c r="E995" s="388">
        <f>((E994)*1.2)</f>
        <v>492.36</v>
      </c>
      <c r="F995" s="625" t="str">
        <f>VLOOKUP(C995,'SNP1.24+CHU192+DER12.23+FD1.24'!$A$2:$D$50000,4, FALSE)</f>
        <v>9,05</v>
      </c>
      <c r="G995" s="424">
        <f>ROUND(E995*F995,2)</f>
        <v>4455.8599999999997</v>
      </c>
      <c r="H995" s="425" t="e">
        <f>IF(K995="",$G$7,$G$6)</f>
        <v>#REF!</v>
      </c>
      <c r="I995" s="426" t="e">
        <f>ROUND(F995*H995+F995,2)</f>
        <v>#REF!</v>
      </c>
      <c r="J995" s="626" t="e">
        <f>ROUND(E995*I995,2)</f>
        <v>#REF!</v>
      </c>
      <c r="K995" s="7"/>
      <c r="L995" s="643" t="s">
        <v>54376</v>
      </c>
      <c r="M995" s="632"/>
      <c r="N995" s="323"/>
    </row>
    <row r="996" spans="1:22" s="39" customFormat="1" ht="24" outlineLevel="2" x14ac:dyDescent="0.25">
      <c r="A996" s="317" t="s">
        <v>18523</v>
      </c>
      <c r="B996" s="422" t="str">
        <f>VLOOKUP(C996,'SNP1.24+CHU192+DER12.23+FD1.24'!$A$2:$C$50000,2, FALSE)</f>
        <v>TRANSPORTE COM CAMINHÃO BASCULANTE DE 10 M³, EM VIA URBANA EM LEITO NATURAL (UNIDADE: M3XKM). AF_07/2020</v>
      </c>
      <c r="C996" s="38" t="s">
        <v>6005</v>
      </c>
      <c r="D996" s="623" t="str">
        <f>VLOOKUP(C996,'SNP1.24+CHU192+DER12.23+FD1.24'!$A$2:$D$50000,3, FALSE)</f>
        <v>M3XKM</v>
      </c>
      <c r="E996" s="388">
        <f>E995*$D$8</f>
        <v>4780.8156000000008</v>
      </c>
      <c r="F996" s="625" t="str">
        <f>VLOOKUP(C996,'SNP1.24+CHU192+DER12.23+FD1.24'!$A$2:$D$50000,4, FALSE)</f>
        <v>3,15</v>
      </c>
      <c r="G996" s="424">
        <f>ROUND(E996*F996,2)</f>
        <v>15059.57</v>
      </c>
      <c r="H996" s="425" t="e">
        <f>IF(K996="",$G$7,$G$6)</f>
        <v>#REF!</v>
      </c>
      <c r="I996" s="426" t="e">
        <f>ROUND(F996*H996+F996,2)</f>
        <v>#REF!</v>
      </c>
      <c r="J996" s="626" t="e">
        <f>ROUND(E996*I996,2)</f>
        <v>#REF!</v>
      </c>
      <c r="K996" s="7"/>
      <c r="L996" s="643" t="s">
        <v>29438</v>
      </c>
      <c r="M996" s="632"/>
      <c r="N996" s="323"/>
    </row>
    <row r="997" spans="1:22" s="39" customFormat="1" ht="24" outlineLevel="2" x14ac:dyDescent="0.25">
      <c r="A997" s="317" t="s">
        <v>18524</v>
      </c>
      <c r="B997" s="422" t="str">
        <f>VLOOKUP(C997,'SNP1.24+CHU192+DER12.23+FD1.24'!$A$2:$C$50000,2, FALSE)</f>
        <v>ESPALHAMENTO DE MATERIAL COM TRATOR DE ESTEIRAS. AF_11/2019</v>
      </c>
      <c r="C997" s="38" t="s">
        <v>7366</v>
      </c>
      <c r="D997" s="623" t="str">
        <f>VLOOKUP(C997,'SNP1.24+CHU192+DER12.23+FD1.24'!$A$2:$D$50000,3, FALSE)</f>
        <v>M3</v>
      </c>
      <c r="E997" s="388">
        <f>E995</f>
        <v>492.36</v>
      </c>
      <c r="F997" s="625" t="str">
        <f>VLOOKUP(C997,'SNP1.24+CHU192+DER12.23+FD1.24'!$A$2:$D$50000,4, FALSE)</f>
        <v>1,45</v>
      </c>
      <c r="G997" s="424">
        <f>ROUND(E997*F997,2)</f>
        <v>713.92</v>
      </c>
      <c r="H997" s="425" t="e">
        <f>IF(K997="",$G$7,$G$6)</f>
        <v>#REF!</v>
      </c>
      <c r="I997" s="426" t="e">
        <f>ROUND(F997*H997+F997,2)</f>
        <v>#REF!</v>
      </c>
      <c r="J997" s="626" t="e">
        <f>ROUND(E997*I997,2)</f>
        <v>#REF!</v>
      </c>
      <c r="K997" s="7"/>
      <c r="L997" s="643" t="s">
        <v>14599</v>
      </c>
      <c r="M997" s="632"/>
      <c r="N997" s="323"/>
    </row>
    <row r="998" spans="1:22" s="40" customFormat="1" outlineLevel="1" x14ac:dyDescent="0.2">
      <c r="A998" s="318"/>
      <c r="B998" s="10" t="s">
        <v>9</v>
      </c>
      <c r="C998" s="11"/>
      <c r="D998" s="12"/>
      <c r="E998" s="13"/>
      <c r="F998" s="13"/>
      <c r="G998" s="147">
        <f>SUM(G994:G997)</f>
        <v>20397.57</v>
      </c>
      <c r="H998" s="148"/>
      <c r="I998" s="149"/>
      <c r="J998" s="150" t="e">
        <f>SUM(J994:J997)</f>
        <v>#REF!</v>
      </c>
      <c r="K998" s="9"/>
      <c r="L998" s="209"/>
      <c r="M998" s="203"/>
      <c r="N998" s="14"/>
      <c r="O998" s="39"/>
      <c r="P998" s="39"/>
      <c r="Q998" s="39"/>
      <c r="R998" s="39"/>
      <c r="S998" s="39"/>
      <c r="T998" s="39"/>
      <c r="U998" s="39"/>
      <c r="V998" s="39"/>
    </row>
    <row r="999" spans="1:22" s="34" customFormat="1" outlineLevel="1" x14ac:dyDescent="0.25">
      <c r="A999" s="316" t="s">
        <v>1548</v>
      </c>
      <c r="B999" s="36" t="s">
        <v>54361</v>
      </c>
      <c r="C999" s="37"/>
      <c r="D999" s="4"/>
      <c r="E999" s="5"/>
      <c r="F999" s="5"/>
      <c r="G999" s="5"/>
      <c r="H999" s="5"/>
      <c r="I999" s="5"/>
      <c r="J999" s="17"/>
      <c r="K999" s="35"/>
      <c r="L999" s="208"/>
      <c r="M999" s="111"/>
      <c r="N999" s="6"/>
      <c r="O999" s="39"/>
      <c r="P999" s="39"/>
      <c r="Q999" s="39"/>
      <c r="R999" s="39"/>
      <c r="S999" s="39"/>
      <c r="T999" s="39"/>
      <c r="U999" s="39"/>
      <c r="V999" s="39"/>
    </row>
    <row r="1000" spans="1:22" s="39" customFormat="1" ht="36.6" customHeight="1" outlineLevel="2" x14ac:dyDescent="0.25">
      <c r="A1000" s="317" t="s">
        <v>1549</v>
      </c>
      <c r="B1000" s="422" t="str">
        <f>VLOOKUP(C1000,'SNP1.24+CHU192+DER12.23+FD1.24'!$A$2:$C$50000,2, FALSE)</f>
        <v>DEMOLIÇÃO DE TUBULACÕES EM GERAL INCLUINDO CONEXÕES, CAIXAS E RALOS</v>
      </c>
      <c r="C1000" s="38" t="s">
        <v>50394</v>
      </c>
      <c r="D1000" s="623" t="str">
        <f>VLOOKUP(C1000,'SNP1.24+CHU192+DER12.23+FD1.24'!$A$2:$D$50000,3, FALSE)</f>
        <v>M</v>
      </c>
      <c r="E1000" s="624">
        <f>2*35.95</f>
        <v>71.900000000000006</v>
      </c>
      <c r="F1000" s="625">
        <f>VLOOKUP(C1000,'SNP1.24+CHU192+DER12.23+FD1.24'!$A$2:$D$50000,4, FALSE)</f>
        <v>7.35</v>
      </c>
      <c r="G1000" s="424">
        <f t="shared" ref="G1000:G1005" si="232">ROUND(E1000*F1000,2)</f>
        <v>528.47</v>
      </c>
      <c r="H1000" s="425" t="e">
        <f>IF(K1000="",$G$10,$G$9)</f>
        <v>#REF!</v>
      </c>
      <c r="I1000" s="426" t="e">
        <f t="shared" ref="I1000:I1005" si="233">ROUND(F1000*H1000+F1000,2)</f>
        <v>#REF!</v>
      </c>
      <c r="J1000" s="626" t="e">
        <f t="shared" ref="J1000:J1005" si="234">ROUND(E1000*I1000,2)</f>
        <v>#REF!</v>
      </c>
      <c r="K1000" s="603"/>
      <c r="L1000" s="643" t="s">
        <v>54383</v>
      </c>
      <c r="M1000" s="632"/>
      <c r="N1000" s="22"/>
    </row>
    <row r="1001" spans="1:22" s="39" customFormat="1" ht="45.6" customHeight="1" outlineLevel="2" x14ac:dyDescent="0.25">
      <c r="A1001" s="317" t="s">
        <v>1550</v>
      </c>
      <c r="B1001" s="422" t="str">
        <f>VLOOKUP(C1001,'SNP1.24+CHU192+DER12.23+FD1.24'!$A$2:$C$50000,2, FALSE)</f>
        <v>DEMOLIÇÃO DE PISO DE CONCRETO SIMPLES, DE FORMA MECANIZADA COM MARTELETE, SEM REAPROVEITAMENTO. AF_09/2023</v>
      </c>
      <c r="C1001" s="38" t="s">
        <v>18422</v>
      </c>
      <c r="D1001" s="623" t="str">
        <f>VLOOKUP(C1001,'SNP1.24+CHU192+DER12.23+FD1.24'!$A$2:$D$50000,3, FALSE)</f>
        <v>M3</v>
      </c>
      <c r="E1001" s="390">
        <f>14.99*0.08</f>
        <v>1.1992</v>
      </c>
      <c r="F1001" s="625" t="str">
        <f>VLOOKUP(C1001,'SNP1.24+CHU192+DER12.23+FD1.24'!$A$2:$D$50000,4, FALSE)</f>
        <v>113,62</v>
      </c>
      <c r="G1001" s="424">
        <f t="shared" si="232"/>
        <v>136.25</v>
      </c>
      <c r="H1001" s="425" t="e">
        <f>IF(K1001="",$G$7,$G$6)</f>
        <v>#REF!</v>
      </c>
      <c r="I1001" s="426" t="e">
        <f t="shared" si="233"/>
        <v>#REF!</v>
      </c>
      <c r="J1001" s="626" t="e">
        <f t="shared" si="234"/>
        <v>#REF!</v>
      </c>
      <c r="K1001" s="7"/>
      <c r="L1001" s="643" t="s">
        <v>54337</v>
      </c>
      <c r="M1001" s="632"/>
      <c r="N1001" s="323"/>
    </row>
    <row r="1002" spans="1:22" s="39" customFormat="1" ht="48" outlineLevel="2" x14ac:dyDescent="0.25">
      <c r="A1002" s="317" t="s">
        <v>29419</v>
      </c>
      <c r="B1002" s="422" t="str">
        <f>VLOOKUP(C1002,'SNP1.24+CHU192+DER12.23+FD1.24'!$A$2:$C$50000,2, FALSE)</f>
        <v>CARGA, MANOBRA E DESCARGA DE ENTULHO EM CAMINHÃO BASCULANTE 10 M³ - CARGA COM ESCAVADEIRA HIDRÁULICA  (CAÇAMBA DE 0,80 M³ / 111 HP) E DESCARGA LIVRE (UNIDADE: M3). AF_07/2020</v>
      </c>
      <c r="C1002" s="38" t="s">
        <v>11391</v>
      </c>
      <c r="D1002" s="623" t="str">
        <f>VLOOKUP(C1002,'SNP1.24+CHU192+DER12.23+FD1.24'!$A$2:$D$50000,3, FALSE)</f>
        <v>M3</v>
      </c>
      <c r="E1002" s="388">
        <f>E1001*1.25+(E1000*((PI()*0.56^2)/4)*1.25)</f>
        <v>23.635290155724402</v>
      </c>
      <c r="F1002" s="625" t="str">
        <f>VLOOKUP(C1002,'SNP1.24+CHU192+DER12.23+FD1.24'!$A$2:$D$50000,4, FALSE)</f>
        <v>9,05</v>
      </c>
      <c r="G1002" s="424">
        <f t="shared" si="232"/>
        <v>213.9</v>
      </c>
      <c r="H1002" s="425" t="e">
        <f>IF(K1002="",$G$7,$G$6)</f>
        <v>#REF!</v>
      </c>
      <c r="I1002" s="426" t="e">
        <f t="shared" si="233"/>
        <v>#REF!</v>
      </c>
      <c r="J1002" s="626" t="e">
        <f t="shared" si="234"/>
        <v>#REF!</v>
      </c>
      <c r="K1002" s="7"/>
      <c r="L1002" s="643" t="s">
        <v>54381</v>
      </c>
      <c r="M1002" s="632"/>
      <c r="N1002" s="323"/>
    </row>
    <row r="1003" spans="1:22" s="39" customFormat="1" ht="24" outlineLevel="2" x14ac:dyDescent="0.25">
      <c r="A1003" s="317" t="s">
        <v>29420</v>
      </c>
      <c r="B1003" s="422" t="str">
        <f>VLOOKUP(C1003,'SNP1.24+CHU192+DER12.23+FD1.24'!$A$2:$C$50000,2, FALSE)</f>
        <v>TRANSPORTE COM CAMINHÃO BASCULANTE DE 10 M³, EM VIA URBANA EM LEITO NATURAL (UNIDADE: M3XKM). AF_07/2020</v>
      </c>
      <c r="C1003" s="38" t="s">
        <v>6005</v>
      </c>
      <c r="D1003" s="623" t="str">
        <f>VLOOKUP(C1003,'SNP1.24+CHU192+DER12.23+FD1.24'!$A$2:$D$50000,3, FALSE)</f>
        <v>M3XKM</v>
      </c>
      <c r="E1003" s="388">
        <f>E1002*$D$8</f>
        <v>229.49866741208396</v>
      </c>
      <c r="F1003" s="625" t="str">
        <f>VLOOKUP(C1003,'SNP1.24+CHU192+DER12.23+FD1.24'!$A$2:$D$50000,4, FALSE)</f>
        <v>3,15</v>
      </c>
      <c r="G1003" s="424">
        <f t="shared" si="232"/>
        <v>722.92</v>
      </c>
      <c r="H1003" s="425" t="e">
        <f>IF(K1003="",$G$7,$G$6)</f>
        <v>#REF!</v>
      </c>
      <c r="I1003" s="426" t="e">
        <f t="shared" si="233"/>
        <v>#REF!</v>
      </c>
      <c r="J1003" s="626" t="e">
        <f t="shared" si="234"/>
        <v>#REF!</v>
      </c>
      <c r="K1003" s="7"/>
      <c r="L1003" s="643" t="s">
        <v>54340</v>
      </c>
      <c r="M1003" s="632"/>
      <c r="N1003" s="323"/>
    </row>
    <row r="1004" spans="1:22" s="39" customFormat="1" ht="24" outlineLevel="2" x14ac:dyDescent="0.25">
      <c r="A1004" s="317" t="s">
        <v>29421</v>
      </c>
      <c r="B1004" s="422" t="str">
        <f>VLOOKUP(C1004,'SNP1.24+CHU192+DER12.23+FD1.24'!$A$2:$C$50000,2, FALSE)</f>
        <v>ESPALHAMENTO DE MATERIAL COM TRATOR DE ESTEIRAS. AF_11/2019</v>
      </c>
      <c r="C1004" s="38" t="s">
        <v>7366</v>
      </c>
      <c r="D1004" s="623" t="str">
        <f>VLOOKUP(C1004,'SNP1.24+CHU192+DER12.23+FD1.24'!$A$2:$D$50000,3, FALSE)</f>
        <v>M3</v>
      </c>
      <c r="E1004" s="388">
        <f>E1002</f>
        <v>23.635290155724402</v>
      </c>
      <c r="F1004" s="625" t="str">
        <f>VLOOKUP(C1004,'SNP1.24+CHU192+DER12.23+FD1.24'!$A$2:$D$50000,4, FALSE)</f>
        <v>1,45</v>
      </c>
      <c r="G1004" s="424">
        <f t="shared" si="232"/>
        <v>34.270000000000003</v>
      </c>
      <c r="H1004" s="425" t="e">
        <f>IF(K1004="",$G$7,$G$6)</f>
        <v>#REF!</v>
      </c>
      <c r="I1004" s="426" t="e">
        <f t="shared" si="233"/>
        <v>#REF!</v>
      </c>
      <c r="J1004" s="626" t="e">
        <f t="shared" si="234"/>
        <v>#REF!</v>
      </c>
      <c r="K1004" s="7"/>
      <c r="L1004" s="643" t="s">
        <v>14599</v>
      </c>
      <c r="M1004" s="632"/>
      <c r="N1004" s="323"/>
    </row>
    <row r="1005" spans="1:22" s="39" customFormat="1" ht="36.6" customHeight="1" outlineLevel="2" x14ac:dyDescent="0.25">
      <c r="A1005" s="317" t="s">
        <v>54339</v>
      </c>
      <c r="B1005" s="422" t="str">
        <f>VLOOKUP(C1005,'SNP1.24+CHU192+DER12.23+FD1.24'!$A$2:$C$50000,2, FALSE)</f>
        <v>EXECUÇÃO DE PASSEIO (CALÇADA) OU PISO DE CONCRETO COM CONCRETO MOLDADO IN LOCO, USINADO C20, ACABAMENTO CONVENCIONAL, NÃO ARMADO. AF_08/2022</v>
      </c>
      <c r="C1005" s="38" t="s">
        <v>5551</v>
      </c>
      <c r="D1005" s="623" t="str">
        <f>VLOOKUP(C1005,'SNP1.24+CHU192+DER12.23+FD1.24'!$A$2:$D$50000,3, FALSE)</f>
        <v>M3</v>
      </c>
      <c r="E1005" s="390">
        <f>E1001</f>
        <v>1.1992</v>
      </c>
      <c r="F1005" s="625" t="str">
        <f>VLOOKUP(C1005,'SNP1.24+CHU192+DER12.23+FD1.24'!$A$2:$D$50000,4, FALSE)</f>
        <v>655,57</v>
      </c>
      <c r="G1005" s="424">
        <f t="shared" si="232"/>
        <v>786.16</v>
      </c>
      <c r="H1005" s="425" t="e">
        <f>IF(K1005="",$G$7,$G$6)</f>
        <v>#REF!</v>
      </c>
      <c r="I1005" s="426" t="e">
        <f t="shared" si="233"/>
        <v>#REF!</v>
      </c>
      <c r="J1005" s="626" t="e">
        <f t="shared" si="234"/>
        <v>#REF!</v>
      </c>
      <c r="K1005" s="7"/>
      <c r="L1005" s="643" t="s">
        <v>54338</v>
      </c>
      <c r="M1005" s="632"/>
      <c r="N1005" s="323"/>
    </row>
    <row r="1006" spans="1:22" s="40" customFormat="1" ht="12.75" outlineLevel="1" thickBot="1" x14ac:dyDescent="0.25">
      <c r="A1006" s="318"/>
      <c r="B1006" s="10" t="s">
        <v>9</v>
      </c>
      <c r="C1006" s="11"/>
      <c r="D1006" s="12"/>
      <c r="E1006" s="13"/>
      <c r="F1006" s="13"/>
      <c r="G1006" s="147">
        <f>SUM(G1000:G1005)</f>
        <v>2421.9699999999998</v>
      </c>
      <c r="H1006" s="148"/>
      <c r="I1006" s="149"/>
      <c r="J1006" s="150" t="e">
        <f>SUM(J1000:J1005)</f>
        <v>#REF!</v>
      </c>
      <c r="K1006" s="9"/>
      <c r="L1006" s="209"/>
      <c r="M1006" s="204"/>
      <c r="N1006" s="16"/>
      <c r="O1006" s="39"/>
      <c r="P1006" s="39"/>
      <c r="Q1006" s="39"/>
      <c r="R1006" s="39"/>
      <c r="S1006" s="39"/>
      <c r="T1006" s="39"/>
      <c r="U1006" s="39"/>
      <c r="V1006" s="39"/>
    </row>
    <row r="1007" spans="1:22" s="34" customFormat="1" outlineLevel="1" x14ac:dyDescent="0.25">
      <c r="A1007" s="319" t="s">
        <v>16686</v>
      </c>
      <c r="B1007" s="145" t="s">
        <v>18516</v>
      </c>
      <c r="C1007" s="628"/>
      <c r="D1007" s="629"/>
      <c r="E1007" s="146"/>
      <c r="F1007" s="146"/>
      <c r="G1007" s="5"/>
      <c r="H1007" s="5"/>
      <c r="I1007" s="5"/>
      <c r="J1007" s="17"/>
      <c r="K1007" s="144"/>
      <c r="L1007" s="210"/>
      <c r="M1007" s="111"/>
      <c r="N1007" s="6"/>
      <c r="O1007" s="39"/>
      <c r="P1007" s="39"/>
      <c r="Q1007" s="39"/>
      <c r="R1007" s="39"/>
      <c r="S1007" s="39"/>
      <c r="T1007" s="39"/>
      <c r="U1007" s="39"/>
      <c r="V1007" s="39"/>
    </row>
    <row r="1008" spans="1:22" s="39" customFormat="1" ht="23.45" customHeight="1" outlineLevel="2" x14ac:dyDescent="0.25">
      <c r="A1008" s="317" t="s">
        <v>16687</v>
      </c>
      <c r="B1008" s="422" t="str">
        <f>VLOOKUP(C1008,'SNP1.24+CHU192+DER12.23+FD1.24'!$A$2:$C$50000,2, FALSE)</f>
        <v>LOCAÇÃO DE REDE DE ÁGUA OU ESGOTO. AF_10/2018</v>
      </c>
      <c r="C1008" s="38" t="s">
        <v>6001</v>
      </c>
      <c r="D1008" s="623" t="str">
        <f>VLOOKUP(C1008,'SNP1.24+CHU192+DER12.23+FD1.24'!$A$2:$D$50000,3, FALSE)</f>
        <v>M</v>
      </c>
      <c r="E1008" s="624">
        <f>E1029+E1035+E1041+E1042</f>
        <v>261.37</v>
      </c>
      <c r="F1008" s="625" t="str">
        <f>VLOOKUP(C1008,'SNP1.24+CHU192+DER12.23+FD1.24'!$A$2:$D$50000,4, FALSE)</f>
        <v>5,75</v>
      </c>
      <c r="G1008" s="424">
        <f>ROUND(E1008*F1008,2)</f>
        <v>1502.88</v>
      </c>
      <c r="H1008" s="425">
        <f>IF(L1008="",$G$7,$G$6)</f>
        <v>0</v>
      </c>
      <c r="I1008" s="426">
        <f>ROUND(F1008*H1008+F1008,2)</f>
        <v>5.75</v>
      </c>
      <c r="J1008" s="626">
        <f>ROUND(E1008*I1008,2)</f>
        <v>1502.88</v>
      </c>
      <c r="K1008" s="7"/>
      <c r="L1008" s="643" t="s">
        <v>54390</v>
      </c>
      <c r="M1008" s="632"/>
      <c r="N1008" s="392"/>
    </row>
    <row r="1009" spans="1:22" s="39" customFormat="1" ht="24" customHeight="1" outlineLevel="2" x14ac:dyDescent="0.25">
      <c r="A1009" s="317" t="s">
        <v>16688</v>
      </c>
      <c r="B1009" s="422" t="str">
        <f>VLOOKUP(C1009,'SNP1.24+CHU192+DER12.23+FD1.24'!$A$2:$C$50000,2, FALSE)</f>
        <v xml:space="preserve">PAREDE ENSECADEIRA C/PRANCHA-ESP.0,075M                                        </v>
      </c>
      <c r="C1009" s="38" t="s">
        <v>45196</v>
      </c>
      <c r="D1009" s="623" t="str">
        <f>VLOOKUP(C1009,'SNP1.24+CHU192+DER12.23+FD1.24'!$A$2:$D$50000,3, FALSE)</f>
        <v>m2</v>
      </c>
      <c r="E1009" s="624">
        <f>35.83*2</f>
        <v>71.66</v>
      </c>
      <c r="F1009" s="625">
        <f>VLOOKUP(C1009,'SNP1.24+CHU192+DER12.23+FD1.24'!$A$2:$D$50000,4, FALSE)/1.35</f>
        <v>552.68148148148146</v>
      </c>
      <c r="G1009" s="424">
        <f>ROUND(E1009*F1009,2)</f>
        <v>39605.15</v>
      </c>
      <c r="H1009" s="425">
        <f>IF(L1009="",$G$7,$G$6)</f>
        <v>0</v>
      </c>
      <c r="I1009" s="426">
        <f>ROUND(F1009*H1009+F1009,2)</f>
        <v>552.67999999999995</v>
      </c>
      <c r="J1009" s="626">
        <f>ROUND(E1009*I1009,2)</f>
        <v>39605.050000000003</v>
      </c>
      <c r="K1009" s="7"/>
      <c r="L1009" s="643" t="s">
        <v>54341</v>
      </c>
      <c r="M1009" s="633"/>
      <c r="N1009" s="394"/>
    </row>
    <row r="1010" spans="1:22" s="40" customFormat="1" ht="12.75" outlineLevel="1" thickBot="1" x14ac:dyDescent="0.25">
      <c r="A1010" s="318"/>
      <c r="B1010" s="10" t="s">
        <v>9</v>
      </c>
      <c r="C1010" s="11"/>
      <c r="D1010" s="12"/>
      <c r="E1010" s="13"/>
      <c r="F1010" s="13"/>
      <c r="G1010" s="147">
        <f>SUM(G1008:G1009)</f>
        <v>41108.03</v>
      </c>
      <c r="H1010" s="148"/>
      <c r="I1010" s="149"/>
      <c r="J1010" s="150">
        <f>SUM(J1008:J1009)</f>
        <v>41107.93</v>
      </c>
      <c r="K1010" s="9"/>
      <c r="L1010" s="209"/>
      <c r="M1010" s="204"/>
      <c r="N1010" s="16"/>
      <c r="O1010" s="39"/>
      <c r="P1010" s="39"/>
      <c r="Q1010" s="39"/>
      <c r="R1010" s="39"/>
      <c r="S1010" s="39"/>
      <c r="T1010" s="39"/>
      <c r="U1010" s="39"/>
      <c r="V1010" s="39"/>
    </row>
    <row r="1011" spans="1:22" s="34" customFormat="1" outlineLevel="1" x14ac:dyDescent="0.25">
      <c r="A1011" s="319" t="s">
        <v>18526</v>
      </c>
      <c r="B1011" s="145" t="s">
        <v>54342</v>
      </c>
      <c r="C1011" s="628"/>
      <c r="D1011" s="629"/>
      <c r="E1011" s="146"/>
      <c r="F1011" s="146"/>
      <c r="G1011" s="5"/>
      <c r="H1011" s="5"/>
      <c r="I1011" s="5"/>
      <c r="J1011" s="17"/>
      <c r="K1011" s="144"/>
      <c r="L1011" s="210"/>
      <c r="M1011" s="111"/>
      <c r="N1011" s="6"/>
      <c r="O1011" s="39"/>
      <c r="P1011" s="39"/>
      <c r="Q1011" s="39"/>
      <c r="R1011" s="39"/>
      <c r="S1011" s="39"/>
      <c r="T1011" s="39"/>
      <c r="U1011" s="39"/>
      <c r="V1011" s="39"/>
    </row>
    <row r="1012" spans="1:22" s="39" customFormat="1" ht="70.150000000000006" customHeight="1" outlineLevel="2" x14ac:dyDescent="0.25">
      <c r="A1012" s="317" t="s">
        <v>18527</v>
      </c>
      <c r="B1012" s="422" t="str">
        <f>VLOOKUP(C1012,'SNP1.24+CHU192+DER12.23+FD1.24'!$A$2:$C$50000,2, FALSE)</f>
        <v>ESCAVAÇÃO MECANIZADA DE VALA COM PROFUNDIDADE MAIOR QUE 1,5 M ATÉ 3,0 M (MÉDIA MONTANTE E JUSANTE/UMA COMPOSIÇÃO POR TRECHO), RETROESCAV. (0,26 M3), LARGURA MENOR QUE 0,8 M, EM SOLO DE 1A CATEGORIA, LOCAIS COM BAIXO NÍVEL DE INTERFERÊNCIA. AF_02/2021</v>
      </c>
      <c r="C1012" s="38" t="s">
        <v>5371</v>
      </c>
      <c r="D1012" s="623" t="str">
        <f>VLOOKUP(C1012,'SNP1.24+CHU192+DER12.23+FD1.24'!$A$2:$D$50000,3, FALSE)</f>
        <v>M3</v>
      </c>
      <c r="E1012" s="624">
        <f>E1029*3*1.2+E1041*2*1.2</f>
        <v>443.928</v>
      </c>
      <c r="F1012" s="625" t="str">
        <f>VLOOKUP(C1012,'SNP1.24+CHU192+DER12.23+FD1.24'!$A$2:$D$50000,4, FALSE)</f>
        <v>7,49</v>
      </c>
      <c r="G1012" s="424">
        <f>ROUND(E1012*F1012,2)</f>
        <v>3325.02</v>
      </c>
      <c r="H1012" s="425" t="e">
        <f>IF(K1012="",$G$7,$G$6)</f>
        <v>#REF!</v>
      </c>
      <c r="I1012" s="426" t="e">
        <f>ROUND(F1012*H1012+F1012,2)</f>
        <v>#REF!</v>
      </c>
      <c r="J1012" s="626" t="e">
        <f>ROUND(E1012*I1012,2)</f>
        <v>#REF!</v>
      </c>
      <c r="K1012" s="7"/>
      <c r="L1012" s="643" t="s">
        <v>54377</v>
      </c>
      <c r="M1012" s="632"/>
      <c r="N1012" s="392"/>
    </row>
    <row r="1013" spans="1:22" s="39" customFormat="1" ht="60" outlineLevel="2" x14ac:dyDescent="0.25">
      <c r="A1013" s="317" t="s">
        <v>18528</v>
      </c>
      <c r="B1013" s="422" t="str">
        <f>VLOOKUP(C1013,'SNP1.24+CHU192+DER12.23+FD1.24'!$A$2:$C$50000,2, FALSE)</f>
        <v>REATERRO MECANIZADO DE VALA COM ESCAVADEIRA HIDRÁULICA (CAPACIDADE DA CAÇAMBA: 0,8 M³/POTÊNCIA: 111 HP), LARGURA ATÉ 1,5 M, PROFUNDIDADE DE 1,5 A 3,0 M, COM SOLO (SEM SUBSTITUIÇÃO) DE 1ª CATEGORIA, COM COMPACTADOR DE SOLOS DE PERCUSSÃO. AF_08/2023</v>
      </c>
      <c r="C1013" s="38" t="s">
        <v>5389</v>
      </c>
      <c r="D1013" s="623" t="str">
        <f>VLOOKUP(C1013,'SNP1.24+CHU192+DER12.23+FD1.24'!$A$2:$D$50000,3, FALSE)</f>
        <v>M3</v>
      </c>
      <c r="E1013" s="624">
        <f>(E1012-(((PI()*0.5^2)/4)*E1029)-(((PI()*0.33^2)/4)*E1041)-(((PI()*0.45^2)/4)*E1042))</f>
        <v>416.01996482552613</v>
      </c>
      <c r="F1013" s="625" t="str">
        <f>VLOOKUP(C1013,'SNP1.24+CHU192+DER12.23+FD1.24'!$A$2:$D$50000,4, FALSE)</f>
        <v>20,34</v>
      </c>
      <c r="G1013" s="424">
        <f>ROUND(E1013*F1013,2)</f>
        <v>8461.85</v>
      </c>
      <c r="H1013" s="425" t="e">
        <f>IF(K1013="",$G$7,$G$6)</f>
        <v>#REF!</v>
      </c>
      <c r="I1013" s="426" t="e">
        <f>ROUND(F1013*H1013+F1013,2)</f>
        <v>#REF!</v>
      </c>
      <c r="J1013" s="626" t="e">
        <f>ROUND(E1013*I1013,2)</f>
        <v>#REF!</v>
      </c>
      <c r="K1013" s="7"/>
      <c r="L1013" s="643" t="s">
        <v>54343</v>
      </c>
      <c r="M1013" s="632"/>
      <c r="N1013" s="392"/>
    </row>
    <row r="1014" spans="1:22" s="39" customFormat="1" ht="51" customHeight="1" outlineLevel="2" x14ac:dyDescent="0.25">
      <c r="A1014" s="317" t="s">
        <v>18529</v>
      </c>
      <c r="B1014" s="422" t="str">
        <f>VLOOKUP(C1014,'SNP1.24+CHU192+DER12.23+FD1.24'!$A$2:$C$50000,2, FALSE)</f>
        <v>CARGA, MANOBRA E DESCARGA DE SOLOS E MATERIAIS GRANULARES EM CAMINHÃO BASCULANTE 6 M³ - CARGA COM ESCAVADEIRA HIDRÁULICA (CAÇAMBA DE 1,20 M³ / 155 HP) E DESCARGA LIVRE (UNIDADE: M3). AF_07/2020</v>
      </c>
      <c r="C1014" s="38" t="s">
        <v>11381</v>
      </c>
      <c r="D1014" s="623" t="str">
        <f>VLOOKUP(C1014,'SNP1.24+CHU192+DER12.23+FD1.24'!$A$2:$D$50000,3, FALSE)</f>
        <v>M3</v>
      </c>
      <c r="E1014" s="624">
        <f>((E1012)-(E1013))*1.25</f>
        <v>34.885043968092333</v>
      </c>
      <c r="F1014" s="625" t="str">
        <f>VLOOKUP(C1014,'SNP1.24+CHU192+DER12.23+FD1.24'!$A$2:$D$50000,4, FALSE)</f>
        <v>7,79</v>
      </c>
      <c r="G1014" s="424">
        <f>ROUND(E1014*F1014,2)</f>
        <v>271.75</v>
      </c>
      <c r="H1014" s="425" t="e">
        <f>IF(K1014="",$G$7,$G$6)</f>
        <v>#REF!</v>
      </c>
      <c r="I1014" s="426" t="e">
        <f>ROUND(F1014*H1014+F1014,2)</f>
        <v>#REF!</v>
      </c>
      <c r="J1014" s="626" t="e">
        <f>ROUND(E1014*I1014,2)</f>
        <v>#REF!</v>
      </c>
      <c r="K1014" s="7"/>
      <c r="L1014" s="643" t="s">
        <v>54344</v>
      </c>
      <c r="M1014" s="633"/>
      <c r="N1014" s="394"/>
    </row>
    <row r="1015" spans="1:22" s="39" customFormat="1" ht="28.9" customHeight="1" outlineLevel="2" x14ac:dyDescent="0.25">
      <c r="A1015" s="317" t="s">
        <v>18530</v>
      </c>
      <c r="B1015" s="422" t="str">
        <f>VLOOKUP(C1015,'SNP1.24+CHU192+DER12.23+FD1.24'!$A$2:$C$50000,2, FALSE)</f>
        <v>TRANSPORTE COM CAMINHÃO BASCULANTE DE 10 M³, EM VIA URBANA EM LEITO NATURAL (UNIDADE: M3XKM). AF_07/2020</v>
      </c>
      <c r="C1015" s="38" t="s">
        <v>6005</v>
      </c>
      <c r="D1015" s="623" t="str">
        <f>VLOOKUP(C1015,'SNP1.24+CHU192+DER12.23+FD1.24'!$A$2:$D$50000,3, FALSE)</f>
        <v>M3XKM</v>
      </c>
      <c r="E1015" s="624">
        <f>E1014*$D$8</f>
        <v>338.73377693017659</v>
      </c>
      <c r="F1015" s="625" t="str">
        <f>VLOOKUP(C1015,'SNP1.24+CHU192+DER12.23+FD1.24'!$A$2:$D$50000,4, FALSE)</f>
        <v>3,15</v>
      </c>
      <c r="G1015" s="424">
        <f>ROUND(E1015*F1015,2)</f>
        <v>1067.01</v>
      </c>
      <c r="H1015" s="425" t="e">
        <f>IF(K1015="",$G$7,$G$6)</f>
        <v>#REF!</v>
      </c>
      <c r="I1015" s="426" t="e">
        <f>ROUND(F1015*H1015+F1015,2)</f>
        <v>#REF!</v>
      </c>
      <c r="J1015" s="626" t="e">
        <f>ROUND(E1015*I1015,2)</f>
        <v>#REF!</v>
      </c>
      <c r="K1015" s="7"/>
      <c r="L1015" s="643" t="s">
        <v>54340</v>
      </c>
      <c r="M1015" s="632"/>
      <c r="N1015" s="392"/>
    </row>
    <row r="1016" spans="1:22" s="39" customFormat="1" ht="23.45" customHeight="1" outlineLevel="2" x14ac:dyDescent="0.25">
      <c r="A1016" s="317" t="s">
        <v>18531</v>
      </c>
      <c r="B1016" s="422" t="str">
        <f>VLOOKUP(C1016,'SNP1.24+CHU192+DER12.23+FD1.24'!$A$2:$C$50000,2, FALSE)</f>
        <v>ESPALHAMENTO DE MATERIAL COM TRATOR DE ESTEIRAS. AF_11/2019</v>
      </c>
      <c r="C1016" s="38" t="s">
        <v>7366</v>
      </c>
      <c r="D1016" s="623" t="str">
        <f>VLOOKUP(C1016,'SNP1.24+CHU192+DER12.23+FD1.24'!$A$2:$D$50000,3, FALSE)</f>
        <v>M3</v>
      </c>
      <c r="E1016" s="624">
        <f>E1014</f>
        <v>34.885043968092333</v>
      </c>
      <c r="F1016" s="625" t="str">
        <f>VLOOKUP(C1016,'SNP1.24+CHU192+DER12.23+FD1.24'!$A$2:$D$50000,4, FALSE)</f>
        <v>1,45</v>
      </c>
      <c r="G1016" s="424">
        <f>ROUND(E1016*F1016,2)</f>
        <v>50.58</v>
      </c>
      <c r="H1016" s="425" t="e">
        <f>IF(K1016="",$G$7,$G$6)</f>
        <v>#REF!</v>
      </c>
      <c r="I1016" s="426" t="e">
        <f>ROUND(F1016*H1016+F1016,2)</f>
        <v>#REF!</v>
      </c>
      <c r="J1016" s="626" t="e">
        <f>ROUND(E1016*I1016,2)</f>
        <v>#REF!</v>
      </c>
      <c r="K1016" s="7"/>
      <c r="L1016" s="643" t="s">
        <v>14599</v>
      </c>
      <c r="M1016" s="632"/>
      <c r="N1016" s="392"/>
    </row>
    <row r="1017" spans="1:22" s="40" customFormat="1" outlineLevel="1" x14ac:dyDescent="0.2">
      <c r="A1017" s="318"/>
      <c r="B1017" s="10" t="s">
        <v>9</v>
      </c>
      <c r="C1017" s="11"/>
      <c r="D1017" s="12"/>
      <c r="E1017" s="13"/>
      <c r="F1017" s="13"/>
      <c r="G1017" s="147">
        <f>SUM(G1012:G1016)</f>
        <v>13176.210000000001</v>
      </c>
      <c r="H1017" s="148"/>
      <c r="I1017" s="149"/>
      <c r="J1017" s="150" t="e">
        <f>SUM(J1012:J1016)</f>
        <v>#REF!</v>
      </c>
      <c r="K1017" s="9"/>
      <c r="L1017" s="209"/>
      <c r="M1017" s="203"/>
      <c r="N1017" s="14"/>
      <c r="O1017" s="39"/>
      <c r="P1017" s="39"/>
      <c r="Q1017" s="39"/>
      <c r="R1017" s="39"/>
      <c r="S1017" s="39"/>
      <c r="T1017" s="39"/>
      <c r="U1017" s="39"/>
      <c r="V1017" s="39"/>
    </row>
    <row r="1018" spans="1:22" s="34" customFormat="1" outlineLevel="1" x14ac:dyDescent="0.25">
      <c r="A1018" s="316" t="s">
        <v>18534</v>
      </c>
      <c r="B1018" s="36" t="s">
        <v>54345</v>
      </c>
      <c r="C1018" s="37"/>
      <c r="D1018" s="4"/>
      <c r="E1018" s="5"/>
      <c r="F1018" s="5"/>
      <c r="G1018" s="5"/>
      <c r="H1018" s="5"/>
      <c r="I1018" s="5"/>
      <c r="J1018" s="17"/>
      <c r="K1018" s="35"/>
      <c r="L1018" s="208"/>
      <c r="M1018" s="111"/>
      <c r="N1018" s="6"/>
      <c r="O1018" s="39"/>
      <c r="P1018" s="39"/>
      <c r="Q1018" s="39"/>
      <c r="R1018" s="39"/>
      <c r="S1018" s="39"/>
      <c r="T1018" s="39"/>
      <c r="U1018" s="39"/>
      <c r="V1018" s="39"/>
    </row>
    <row r="1019" spans="1:22" s="39" customFormat="1" ht="39.6" customHeight="1" outlineLevel="2" x14ac:dyDescent="0.25">
      <c r="A1019" s="317" t="s">
        <v>18535</v>
      </c>
      <c r="B1019" s="422" t="str">
        <f>VLOOKUP(C1019,'SNP1.24+CHU192+DER12.23+FD1.24'!$A$2:$C$50000,2, FALSE)</f>
        <v>PREPARO DE FUNDO DE VALA COM LARGURA MAIOR OU IGUAL A 1,5 M E MENOR QUE 2,5 M, COM CAMADA DE AREIA, LANÇAMENTO MANUAL. AF_08/2020</v>
      </c>
      <c r="C1019" s="38" t="s">
        <v>10861</v>
      </c>
      <c r="D1019" s="623" t="str">
        <f>VLOOKUP(C1019,'SNP1.24+CHU192+DER12.23+FD1.24'!$A$2:$D$50000,3, FALSE)</f>
        <v>M3</v>
      </c>
      <c r="E1019" s="423">
        <f>((E1041)*2+E1029*1.2)*0.05</f>
        <v>9.349400000000001</v>
      </c>
      <c r="F1019" s="625" t="str">
        <f>VLOOKUP(C1019,'SNP1.24+CHU192+DER12.23+FD1.24'!$A$2:$D$50000,4, FALSE)</f>
        <v>194,84</v>
      </c>
      <c r="G1019" s="424">
        <f>ROUND(E1019*F1019,2)</f>
        <v>1821.64</v>
      </c>
      <c r="H1019" s="425" t="e">
        <f>IF(K1019="",$G$7,$G$6)</f>
        <v>#REF!</v>
      </c>
      <c r="I1019" s="426" t="e">
        <f>ROUND(F1019*H1019+F1019,2)</f>
        <v>#REF!</v>
      </c>
      <c r="J1019" s="626" t="e">
        <f>ROUND(E1019*I1019,2)</f>
        <v>#REF!</v>
      </c>
      <c r="K1019" s="7"/>
      <c r="L1019" s="643" t="s">
        <v>54378</v>
      </c>
      <c r="M1019" s="633"/>
      <c r="N1019" s="394"/>
    </row>
    <row r="1020" spans="1:22" s="40" customFormat="1" outlineLevel="1" x14ac:dyDescent="0.2">
      <c r="A1020" s="318"/>
      <c r="B1020" s="10" t="s">
        <v>9</v>
      </c>
      <c r="C1020" s="11"/>
      <c r="D1020" s="12"/>
      <c r="E1020" s="13"/>
      <c r="F1020" s="13"/>
      <c r="G1020" s="147">
        <f>SUM(G1019:G1019)</f>
        <v>1821.64</v>
      </c>
      <c r="H1020" s="148"/>
      <c r="I1020" s="149"/>
      <c r="J1020" s="150" t="e">
        <f>SUM(J1019:J1019)</f>
        <v>#REF!</v>
      </c>
      <c r="K1020" s="9"/>
      <c r="L1020" s="209"/>
      <c r="M1020" s="203"/>
      <c r="N1020" s="14"/>
      <c r="O1020" s="39"/>
      <c r="P1020" s="39"/>
      <c r="Q1020" s="39"/>
      <c r="R1020" s="39"/>
      <c r="S1020" s="39"/>
      <c r="T1020" s="39"/>
      <c r="U1020" s="39"/>
      <c r="V1020" s="39"/>
    </row>
    <row r="1021" spans="1:22" s="34" customFormat="1" outlineLevel="1" x14ac:dyDescent="0.25">
      <c r="A1021" s="316" t="s">
        <v>18539</v>
      </c>
      <c r="B1021" s="36" t="s">
        <v>54346</v>
      </c>
      <c r="C1021" s="37"/>
      <c r="D1021" s="4"/>
      <c r="E1021" s="5"/>
      <c r="F1021" s="5"/>
      <c r="G1021" s="5"/>
      <c r="H1021" s="5"/>
      <c r="I1021" s="5"/>
      <c r="J1021" s="17"/>
      <c r="K1021" s="35"/>
      <c r="L1021" s="208"/>
      <c r="M1021" s="111"/>
      <c r="N1021" s="6"/>
      <c r="O1021" s="39"/>
      <c r="P1021" s="39"/>
      <c r="Q1021" s="39"/>
      <c r="R1021" s="39"/>
      <c r="S1021" s="39"/>
      <c r="T1021" s="39"/>
      <c r="U1021" s="39"/>
      <c r="V1021" s="39"/>
    </row>
    <row r="1022" spans="1:22" s="39" customFormat="1" ht="38.450000000000003" customHeight="1" outlineLevel="2" x14ac:dyDescent="0.25">
      <c r="A1022" s="317" t="s">
        <v>18540</v>
      </c>
      <c r="B1022" s="422" t="str">
        <f>VLOOKUP(C1022,'SNP1.24+CHU192+DER12.23+FD1.24'!$A$2:$C$50000,2, FALSE)</f>
        <v>ESCORAMENTO DE VALA, TIPO CONTÍNUO, COM PROFUNDIDADE DE 3,0 A 4,5 M, LARGURA MENOR QUE 1,5 M. AF_08/2020</v>
      </c>
      <c r="C1022" s="38" t="s">
        <v>9216</v>
      </c>
      <c r="D1022" s="623" t="str">
        <f>VLOOKUP(C1022,'SNP1.24+CHU192+DER12.23+FD1.24'!$A$2:$D$50000,3, FALSE)</f>
        <v>M2</v>
      </c>
      <c r="E1022" s="423">
        <f>(E1029*3*2)</f>
        <v>609.84</v>
      </c>
      <c r="F1022" s="625" t="str">
        <f>VLOOKUP(C1022,'SNP1.24+CHU192+DER12.23+FD1.24'!$A$2:$D$50000,4, FALSE)</f>
        <v>54,41</v>
      </c>
      <c r="G1022" s="424">
        <f>ROUND(E1022*F1022,2)</f>
        <v>33181.39</v>
      </c>
      <c r="H1022" s="425" t="e">
        <f>IF(K1022="",$G$7,$G$6)</f>
        <v>#REF!</v>
      </c>
      <c r="I1022" s="426" t="e">
        <f>ROUND(F1022*H1022+F1022,2)</f>
        <v>#REF!</v>
      </c>
      <c r="J1022" s="626" t="e">
        <f>ROUND(E1022*I1022,2)</f>
        <v>#REF!</v>
      </c>
      <c r="K1022" s="7"/>
      <c r="L1022" s="643" t="s">
        <v>54385</v>
      </c>
      <c r="M1022" s="632"/>
      <c r="N1022" s="392"/>
    </row>
    <row r="1023" spans="1:22" s="39" customFormat="1" ht="38.450000000000003" customHeight="1" outlineLevel="2" x14ac:dyDescent="0.25">
      <c r="A1023" s="317" t="s">
        <v>29428</v>
      </c>
      <c r="B1023" s="422" t="str">
        <f>VLOOKUP(C1023,'SNP1.24+CHU192+DER12.23+FD1.24'!$A$2:$C$50000,2, FALSE)</f>
        <v>ESCORAMENTO DE VALA, TIPO DESCONTÍNUO, COM PROFUNDIDADE DE 1,5 A 3,0 M, LARGURA MAIOR OU IGUAL A 1,5 M E MENOR QUE 2,5 M. AF_08/2020</v>
      </c>
      <c r="C1023" s="38" t="s">
        <v>9202</v>
      </c>
      <c r="D1023" s="623" t="str">
        <f>VLOOKUP(C1023,'SNP1.24+CHU192+DER12.23+FD1.24'!$A$2:$D$50000,3, FALSE)</f>
        <v>M2</v>
      </c>
      <c r="E1023" s="423">
        <f>(E1041*1.2*2)</f>
        <v>78.023999999999987</v>
      </c>
      <c r="F1023" s="625" t="str">
        <f>VLOOKUP(C1023,'SNP1.24+CHU192+DER12.23+FD1.24'!$A$2:$D$50000,4, FALSE)</f>
        <v>50,37</v>
      </c>
      <c r="G1023" s="424">
        <f>ROUND(E1023*F1023,2)</f>
        <v>3930.07</v>
      </c>
      <c r="H1023" s="425" t="e">
        <f>IF(K1023="",$G$7,$G$6)</f>
        <v>#REF!</v>
      </c>
      <c r="I1023" s="426" t="e">
        <f>ROUND(F1023*H1023+F1023,2)</f>
        <v>#REF!</v>
      </c>
      <c r="J1023" s="626" t="e">
        <f>ROUND(E1023*I1023,2)</f>
        <v>#REF!</v>
      </c>
      <c r="K1023" s="7"/>
      <c r="L1023" s="643" t="s">
        <v>54379</v>
      </c>
      <c r="M1023" s="632"/>
      <c r="N1023" s="392"/>
    </row>
    <row r="1024" spans="1:22" s="40" customFormat="1" ht="12.75" outlineLevel="1" thickBot="1" x14ac:dyDescent="0.25">
      <c r="A1024" s="456"/>
      <c r="B1024" s="396" t="s">
        <v>9</v>
      </c>
      <c r="C1024" s="397"/>
      <c r="D1024" s="398"/>
      <c r="E1024" s="399"/>
      <c r="F1024" s="399"/>
      <c r="G1024" s="147">
        <f>SUM(G1023)</f>
        <v>3930.07</v>
      </c>
      <c r="H1024" s="148"/>
      <c r="I1024" s="149"/>
      <c r="J1024" s="150" t="e">
        <f>SUM(J1023)</f>
        <v>#REF!</v>
      </c>
      <c r="K1024" s="395"/>
      <c r="L1024" s="645"/>
      <c r="M1024" s="204"/>
      <c r="N1024" s="16"/>
      <c r="O1024" s="39"/>
      <c r="P1024" s="39"/>
      <c r="Q1024" s="39"/>
      <c r="R1024" s="39"/>
      <c r="S1024" s="39"/>
      <c r="T1024" s="39"/>
      <c r="U1024" s="39"/>
      <c r="V1024" s="39"/>
    </row>
    <row r="1025" spans="1:22" s="34" customFormat="1" outlineLevel="1" x14ac:dyDescent="0.25">
      <c r="A1025" s="457" t="s">
        <v>54347</v>
      </c>
      <c r="B1025" s="401" t="s">
        <v>54348</v>
      </c>
      <c r="C1025" s="402"/>
      <c r="D1025" s="403"/>
      <c r="E1025" s="404"/>
      <c r="F1025" s="404"/>
      <c r="G1025" s="404"/>
      <c r="H1025" s="404"/>
      <c r="I1025" s="404"/>
      <c r="J1025" s="405"/>
      <c r="K1025" s="400"/>
      <c r="L1025" s="646"/>
      <c r="M1025" s="634"/>
      <c r="N1025" s="407"/>
      <c r="O1025" s="39"/>
      <c r="P1025" s="39"/>
      <c r="Q1025" s="39"/>
      <c r="R1025" s="39"/>
      <c r="S1025" s="39"/>
      <c r="T1025" s="39"/>
      <c r="U1025" s="39"/>
      <c r="V1025" s="39"/>
    </row>
    <row r="1026" spans="1:22" s="39" customFormat="1" ht="60" outlineLevel="2" x14ac:dyDescent="0.25">
      <c r="A1026" s="317" t="s">
        <v>54349</v>
      </c>
      <c r="B1026" s="422" t="str">
        <f>VLOOKUP(C1026,'SNP1.24+CHU192+DER12.23+FD1.24'!$A$2:$C$50000,2, FALSE)</f>
        <v xml:space="preserve">LOCACAO DE BOMBA SUBMERSIVEL PARA DRENAGEM E ESGOTAMENTO, MOTOR ELETRICO TRIFASICO, POTENCIA DE 2 CV, DIAMETRO DE RECALQUE DE 3". FAIXA DE OPERACAO Q=70 M3/H (+ OU - 2 M3/H) E AMT=2 M, Q=9,5 M3/H (+ OU - 3,5 M3/H) E AMT = 10 M (+ OU - 2 M)                                                                                                                                                                                                                                                           </v>
      </c>
      <c r="C1026" s="38">
        <v>40293</v>
      </c>
      <c r="D1026" s="623" t="str">
        <f>VLOOKUP(C1026,'SNP1.24+CHU192+DER12.23+FD1.24'!$A$2:$D$50000,3, FALSE)</f>
        <v xml:space="preserve">H     </v>
      </c>
      <c r="E1026" s="423">
        <f>24*45*2</f>
        <v>2160</v>
      </c>
      <c r="F1026" s="625" t="str">
        <f>VLOOKUP(C1026,'SNP1.24+CHU192+DER12.23+FD1.24'!$A$2:$D$50000,4, FALSE)</f>
        <v>2,16</v>
      </c>
      <c r="G1026" s="424">
        <f>ROUND(E1026*F1026,2)</f>
        <v>4665.6000000000004</v>
      </c>
      <c r="H1026" s="425" t="e">
        <f>IF(K1026="",$G$7,$G$6)</f>
        <v>#REF!</v>
      </c>
      <c r="I1026" s="426" t="e">
        <f>ROUND(F1026*H1026+F1026,2)</f>
        <v>#REF!</v>
      </c>
      <c r="J1026" s="626" t="e">
        <f>ROUND(E1026*I1026,2)</f>
        <v>#REF!</v>
      </c>
      <c r="K1026" s="7"/>
      <c r="L1026" s="643" t="s">
        <v>54366</v>
      </c>
      <c r="M1026" s="632"/>
      <c r="N1026" s="392"/>
    </row>
    <row r="1027" spans="1:22" s="40" customFormat="1" outlineLevel="1" x14ac:dyDescent="0.2">
      <c r="A1027" s="318"/>
      <c r="B1027" s="10" t="s">
        <v>9</v>
      </c>
      <c r="C1027" s="11"/>
      <c r="D1027" s="12"/>
      <c r="E1027" s="13"/>
      <c r="F1027" s="13"/>
      <c r="G1027" s="147">
        <f>SUM(G1026)</f>
        <v>4665.6000000000004</v>
      </c>
      <c r="H1027" s="148"/>
      <c r="I1027" s="149"/>
      <c r="J1027" s="150" t="e">
        <f>SUM(J1026)</f>
        <v>#REF!</v>
      </c>
      <c r="K1027" s="9"/>
      <c r="L1027" s="209"/>
      <c r="M1027" s="13"/>
      <c r="N1027" s="409"/>
      <c r="O1027" s="39"/>
      <c r="P1027" s="39"/>
      <c r="Q1027" s="39"/>
      <c r="R1027" s="39"/>
      <c r="S1027" s="39"/>
      <c r="T1027" s="39"/>
      <c r="U1027" s="39"/>
      <c r="V1027" s="39"/>
    </row>
    <row r="1028" spans="1:22" s="34" customFormat="1" outlineLevel="1" x14ac:dyDescent="0.25">
      <c r="A1028" s="316" t="s">
        <v>54640</v>
      </c>
      <c r="B1028" s="176" t="s">
        <v>54367</v>
      </c>
      <c r="C1028" s="37"/>
      <c r="D1028" s="4"/>
      <c r="E1028" s="5"/>
      <c r="F1028" s="5"/>
      <c r="G1028" s="5"/>
      <c r="H1028" s="5"/>
      <c r="I1028" s="5"/>
      <c r="J1028" s="17"/>
      <c r="K1028" s="35"/>
      <c r="L1028" s="208"/>
      <c r="M1028" s="111"/>
      <c r="N1028" s="6"/>
      <c r="O1028" s="39"/>
      <c r="P1028" s="39"/>
      <c r="Q1028" s="39"/>
      <c r="R1028" s="39"/>
      <c r="S1028" s="39"/>
      <c r="T1028" s="39"/>
      <c r="U1028" s="39"/>
      <c r="V1028" s="39"/>
    </row>
    <row r="1029" spans="1:22" s="39" customFormat="1" ht="41.45" customHeight="1" outlineLevel="2" x14ac:dyDescent="0.25">
      <c r="A1029" s="317" t="s">
        <v>54641</v>
      </c>
      <c r="B1029" s="422" t="str">
        <f>VLOOKUP(C1029,'SNP1.24+CHU192+DER12.23+FD1.24'!$A$2:$C$50000,2, FALSE)</f>
        <v>TUBO DE PEAD CORRUGADO DE DUPLA PAREDE PARA REDE COLETORA DE ESGOTO, DN 300 MM, JUNTA ELÁSTICA INTEGRADA - FORNECIMENTO E ASSENTAMENTO. AF_01/2021</v>
      </c>
      <c r="C1029" s="38" t="s">
        <v>1645</v>
      </c>
      <c r="D1029" s="623" t="str">
        <f>VLOOKUP(C1029,'SNP1.24+CHU192+DER12.23+FD1.24'!$A$2:$D$50000,3, FALSE)</f>
        <v>M</v>
      </c>
      <c r="E1029" s="423">
        <f>56.1+45.54</f>
        <v>101.64</v>
      </c>
      <c r="F1029" s="625" t="str">
        <f>VLOOKUP(C1029,'SNP1.24+CHU192+DER12.23+FD1.24'!$A$2:$D$50000,4, FALSE)</f>
        <v>213,28</v>
      </c>
      <c r="G1029" s="424">
        <f>ROUND(E1029*F1029,2)</f>
        <v>21677.78</v>
      </c>
      <c r="H1029" s="425">
        <f>IF(K1029="",$G$7,$G$6)</f>
        <v>0</v>
      </c>
      <c r="I1029" s="426">
        <f>ROUND(F1029*H1029+F1029,2)</f>
        <v>213.28</v>
      </c>
      <c r="J1029" s="626">
        <f>ROUND(E1029*I1029,2)</f>
        <v>21677.78</v>
      </c>
      <c r="K1029" s="7" t="s">
        <v>18719</v>
      </c>
      <c r="L1029" s="643" t="s">
        <v>54350</v>
      </c>
      <c r="M1029" s="632"/>
      <c r="N1029" s="413"/>
    </row>
    <row r="1030" spans="1:22" s="39" customFormat="1" ht="39.6" customHeight="1" outlineLevel="2" x14ac:dyDescent="0.25">
      <c r="A1030" s="317" t="s">
        <v>54642</v>
      </c>
      <c r="B1030" s="422" t="str">
        <f>VLOOKUP(C1030,'SNP1.24+CHU192+DER12.23+FD1.24'!$A$2:$C$50000,2, FALSE)</f>
        <v xml:space="preserve">ANEL EM CONCRETO ARMADO, LISO, PARA POCOS DE VISITAS, POCOS DE INSPECAO, FOSSAS SEPTICAS E SUMIDOUROS, COM FUNDO, DIAMETRO INTERNO DE 1,00 M E ALTURA DE 0,50 M                                                                                                                                                                                                                                                                                                                                           </v>
      </c>
      <c r="C1030" s="38">
        <v>43443</v>
      </c>
      <c r="D1030" s="623" t="str">
        <f>VLOOKUP(C1030,'SNP1.24+CHU192+DER12.23+FD1.24'!$A$2:$D$50000,3, FALSE)</f>
        <v xml:space="preserve">UN    </v>
      </c>
      <c r="E1030" s="423">
        <f>E1032</f>
        <v>3</v>
      </c>
      <c r="F1030" s="625" t="str">
        <f>VLOOKUP(C1030,'SNP1.24+CHU192+DER12.23+FD1.24'!$A$2:$D$50000,4, FALSE)</f>
        <v>323,82</v>
      </c>
      <c r="G1030" s="424">
        <f>ROUND(E1030*F1030,2)</f>
        <v>971.46</v>
      </c>
      <c r="H1030" s="425" t="e">
        <f>IF(K1030="",$G$7,$G$6)</f>
        <v>#REF!</v>
      </c>
      <c r="I1030" s="426" t="e">
        <f>ROUND(F1030*H1030+F1030,2)</f>
        <v>#REF!</v>
      </c>
      <c r="J1030" s="626" t="e">
        <f>ROUND(E1030*I1030,2)</f>
        <v>#REF!</v>
      </c>
      <c r="K1030" s="7"/>
      <c r="L1030" s="643" t="s">
        <v>54350</v>
      </c>
      <c r="M1030" s="632"/>
      <c r="N1030" s="421"/>
    </row>
    <row r="1031" spans="1:22" s="39" customFormat="1" ht="39.6" customHeight="1" outlineLevel="2" x14ac:dyDescent="0.25">
      <c r="A1031" s="317" t="s">
        <v>54643</v>
      </c>
      <c r="B1031" s="422" t="str">
        <f>VLOOKUP(C1031,'SNP1.24+CHU192+DER12.23+FD1.24'!$A$2:$C$50000,2, FALSE)</f>
        <v>ACRÉSCIMO PARA POÇO DE VISITA CIRCULAR PARA ESGOTO, EM CONCRETO PRÉ-MOLDADO, DIÂMETRO INTERNO = 1 M. AF_12/2020</v>
      </c>
      <c r="C1031" s="38" t="s">
        <v>2832</v>
      </c>
      <c r="D1031" s="623" t="str">
        <f>VLOOKUP(C1031,'SNP1.24+CHU192+DER12.23+FD1.24'!$A$2:$D$50000,3, FALSE)</f>
        <v>M</v>
      </c>
      <c r="E1031" s="423">
        <f>E1032*(3.14+3+1.3)</f>
        <v>22.32</v>
      </c>
      <c r="F1031" s="625" t="str">
        <f>VLOOKUP(C1031,'SNP1.24+CHU192+DER12.23+FD1.24'!$A$2:$D$50000,4, FALSE)</f>
        <v>549,86</v>
      </c>
      <c r="G1031" s="424">
        <f>ROUND(E1031*F1031,2)</f>
        <v>12272.88</v>
      </c>
      <c r="H1031" s="425" t="e">
        <f>IF(K1031="",$G$7,$G$6)</f>
        <v>#REF!</v>
      </c>
      <c r="I1031" s="426" t="e">
        <f>ROUND(F1031*H1031+F1031,2)</f>
        <v>#REF!</v>
      </c>
      <c r="J1031" s="626" t="e">
        <f>ROUND(E1031*I1031,2)</f>
        <v>#REF!</v>
      </c>
      <c r="K1031" s="7"/>
      <c r="L1031" s="643" t="s">
        <v>54350</v>
      </c>
      <c r="M1031" s="632"/>
      <c r="N1031" s="428"/>
    </row>
    <row r="1032" spans="1:22" s="39" customFormat="1" ht="36" outlineLevel="2" x14ac:dyDescent="0.25">
      <c r="A1032" s="317" t="s">
        <v>54644</v>
      </c>
      <c r="B1032" s="422" t="str">
        <f>VLOOKUP(C1032,'SNP1.24+CHU192+DER12.23+FD1.24'!$A$2:$C$50000,2, FALSE)</f>
        <v xml:space="preserve">TAMPAO FOFO ARTICULADO, CLASSE B125 CARGA MAX 12,5 T, REDONDO, TAMPA 600 MM (COM INSCRICAO EM RELEVO DO TIPO DE REDE)                                                                                                                                                                                                                                                                                                                                                                                     </v>
      </c>
      <c r="C1032" s="38">
        <v>11301</v>
      </c>
      <c r="D1032" s="623" t="str">
        <f>VLOOKUP(C1032,'SNP1.24+CHU192+DER12.23+FD1.24'!$A$2:$D$50000,3, FALSE)</f>
        <v xml:space="preserve">UN    </v>
      </c>
      <c r="E1032" s="423">
        <v>3</v>
      </c>
      <c r="F1032" s="625" t="str">
        <f>VLOOKUP(C1032,'SNP1.24+CHU192+DER12.23+FD1.24'!$A$2:$D$50000,4, FALSE)</f>
        <v>638,44</v>
      </c>
      <c r="G1032" s="424">
        <f>ROUND(E1032*F1032,2)</f>
        <v>1915.32</v>
      </c>
      <c r="H1032" s="425">
        <f>IF(K1032="",$G$7,$G$6)</f>
        <v>0</v>
      </c>
      <c r="I1032" s="426">
        <f>ROUND(F1032*H1032+F1032,2)</f>
        <v>638.44000000000005</v>
      </c>
      <c r="J1032" s="626">
        <f>ROUND(E1032*I1032,2)</f>
        <v>1915.32</v>
      </c>
      <c r="K1032" s="7" t="s">
        <v>18719</v>
      </c>
      <c r="L1032" s="643" t="s">
        <v>54354</v>
      </c>
      <c r="M1032" s="632"/>
      <c r="N1032" s="392"/>
    </row>
    <row r="1033" spans="1:22" s="40" customFormat="1" outlineLevel="1" x14ac:dyDescent="0.2">
      <c r="A1033" s="318"/>
      <c r="B1033" s="10" t="s">
        <v>9</v>
      </c>
      <c r="C1033" s="11"/>
      <c r="D1033" s="12"/>
      <c r="E1033" s="13"/>
      <c r="F1033" s="13"/>
      <c r="G1033" s="147">
        <f>SUM(G1029:G1031)</f>
        <v>34922.119999999995</v>
      </c>
      <c r="H1033" s="148"/>
      <c r="I1033" s="149"/>
      <c r="J1033" s="150" t="e">
        <f>SUM(J1029:J1031)</f>
        <v>#REF!</v>
      </c>
      <c r="K1033" s="9"/>
      <c r="L1033" s="209"/>
      <c r="M1033" s="635"/>
      <c r="N1033" s="451"/>
      <c r="O1033" s="39"/>
      <c r="P1033" s="39"/>
      <c r="Q1033" s="39"/>
      <c r="R1033" s="39"/>
      <c r="S1033" s="39"/>
      <c r="T1033" s="39"/>
      <c r="U1033" s="39"/>
      <c r="V1033" s="39"/>
    </row>
    <row r="1034" spans="1:22" s="34" customFormat="1" outlineLevel="1" x14ac:dyDescent="0.25">
      <c r="A1034" s="316" t="s">
        <v>54711</v>
      </c>
      <c r="B1034" s="176" t="s">
        <v>54368</v>
      </c>
      <c r="C1034" s="37"/>
      <c r="D1034" s="4"/>
      <c r="E1034" s="5"/>
      <c r="F1034" s="5"/>
      <c r="G1034" s="5"/>
      <c r="H1034" s="5"/>
      <c r="I1034" s="5"/>
      <c r="J1034" s="17"/>
      <c r="K1034" s="35"/>
      <c r="L1034" s="208"/>
      <c r="M1034" s="111"/>
      <c r="N1034" s="6"/>
      <c r="O1034" s="39"/>
      <c r="P1034" s="39"/>
      <c r="Q1034" s="39"/>
      <c r="R1034" s="39"/>
      <c r="S1034" s="39"/>
      <c r="T1034" s="39"/>
      <c r="U1034" s="39"/>
      <c r="V1034" s="39"/>
    </row>
    <row r="1035" spans="1:22" s="39" customFormat="1" ht="41.45" customHeight="1" outlineLevel="2" x14ac:dyDescent="0.25">
      <c r="A1035" s="317" t="s">
        <v>54712</v>
      </c>
      <c r="B1035" s="422" t="str">
        <f>VLOOKUP(C1035,'SNP1.24+CHU192+DER12.23+FD1.24'!$A$2:$C$50000,2, FALSE)</f>
        <v xml:space="preserve">TUBO DE POLIETILENO DE ALTA DENSIDADE, PEAD, PE-80, DE= 630 MM X 57,3 MM PAREDE (SDR 11 - PN 12,5 ) PARA REDE DE AGUA OU ESGOTO ( NBR 15561)                                                                                                                                                                                                                                                                                                                                                              </v>
      </c>
      <c r="C1035" s="38">
        <v>44523</v>
      </c>
      <c r="D1035" s="623" t="str">
        <f>VLOOKUP(C1035,'SNP1.24+CHU192+DER12.23+FD1.24'!$A$2:$D$50000,3, FALSE)</f>
        <v xml:space="preserve">M     </v>
      </c>
      <c r="E1035" s="423">
        <v>94.71</v>
      </c>
      <c r="F1035" s="625" t="str">
        <f>VLOOKUP(C1035,'SNP1.24+CHU192+DER12.23+FD1.24'!$A$2:$D$50000,4, FALSE)</f>
        <v>4.318,26</v>
      </c>
      <c r="G1035" s="424">
        <f>ROUND(E1035*F1035,2)</f>
        <v>408982.4</v>
      </c>
      <c r="H1035" s="425">
        <f>IF(K1035="",$G$7,$G$6)</f>
        <v>0</v>
      </c>
      <c r="I1035" s="426">
        <f>ROUND(F1035*H1035+F1035,2)</f>
        <v>4318.26</v>
      </c>
      <c r="J1035" s="626">
        <f>ROUND(E1035*I1035,2)</f>
        <v>408982.4</v>
      </c>
      <c r="K1035" s="7" t="s">
        <v>18719</v>
      </c>
      <c r="L1035" s="643" t="s">
        <v>54371</v>
      </c>
      <c r="M1035" s="632"/>
      <c r="N1035" s="413"/>
    </row>
    <row r="1036" spans="1:22" s="39" customFormat="1" ht="16.899999999999999" customHeight="1" outlineLevel="2" x14ac:dyDescent="0.25">
      <c r="A1036" s="317" t="s">
        <v>54713</v>
      </c>
      <c r="B1036" s="422" t="s">
        <v>54369</v>
      </c>
      <c r="C1036" s="38">
        <v>43443</v>
      </c>
      <c r="D1036" s="623" t="s">
        <v>1533</v>
      </c>
      <c r="E1036" s="423">
        <v>1</v>
      </c>
      <c r="F1036" s="625" t="str">
        <f>VLOOKUP(C1036,'SNP1.24+CHU192+DER12.23+FD1.24'!$A$2:$D$50000,4, FALSE)</f>
        <v>323,82</v>
      </c>
      <c r="G1036" s="424">
        <f>ROUND(E1036*F1036,2)</f>
        <v>323.82</v>
      </c>
      <c r="H1036" s="425" t="e">
        <f>IF(K1036="",$G$7,$G$6)</f>
        <v>#REF!</v>
      </c>
      <c r="I1036" s="426" t="e">
        <f>ROUND(F1036*H1036+F1036,2)</f>
        <v>#REF!</v>
      </c>
      <c r="J1036" s="626" t="e">
        <f>ROUND(E1036*I1036,2)</f>
        <v>#REF!</v>
      </c>
      <c r="K1036" s="7"/>
      <c r="L1036" s="643" t="s">
        <v>54372</v>
      </c>
      <c r="M1036" s="632"/>
      <c r="N1036" s="421"/>
    </row>
    <row r="1037" spans="1:22" s="39" customFormat="1" ht="15.6" customHeight="1" outlineLevel="2" x14ac:dyDescent="0.25">
      <c r="A1037" s="317" t="s">
        <v>54714</v>
      </c>
      <c r="B1037" s="422" t="s">
        <v>54370</v>
      </c>
      <c r="C1037" s="38" t="s">
        <v>2832</v>
      </c>
      <c r="D1037" s="623" t="s">
        <v>1533</v>
      </c>
      <c r="E1037" s="423">
        <v>1</v>
      </c>
      <c r="F1037" s="625" t="str">
        <f>VLOOKUP(C1037,'SNP1.24+CHU192+DER12.23+FD1.24'!$A$2:$D$50000,4, FALSE)</f>
        <v>549,86</v>
      </c>
      <c r="G1037" s="424">
        <f>ROUND(E1037*F1037,2)</f>
        <v>549.86</v>
      </c>
      <c r="H1037" s="425" t="e">
        <f>IF(K1037="",$G$7,$G$6)</f>
        <v>#REF!</v>
      </c>
      <c r="I1037" s="426" t="e">
        <f>ROUND(F1037*H1037+F1037,2)</f>
        <v>#REF!</v>
      </c>
      <c r="J1037" s="626" t="e">
        <f>ROUND(E1037*I1037,2)</f>
        <v>#REF!</v>
      </c>
      <c r="K1037" s="7"/>
      <c r="L1037" s="643" t="s">
        <v>54373</v>
      </c>
      <c r="M1037" s="632"/>
      <c r="N1037" s="428"/>
    </row>
    <row r="1038" spans="1:22" s="39" customFormat="1" ht="30" customHeight="1" outlineLevel="2" x14ac:dyDescent="0.25">
      <c r="A1038" s="317" t="s">
        <v>54715</v>
      </c>
      <c r="B1038" s="422" t="s">
        <v>54852</v>
      </c>
      <c r="C1038" s="38" t="s">
        <v>18518</v>
      </c>
      <c r="D1038" s="623" t="s">
        <v>14</v>
      </c>
      <c r="E1038" s="423">
        <v>94.71</v>
      </c>
      <c r="F1038" s="625">
        <v>1850</v>
      </c>
      <c r="G1038" s="424">
        <f>ROUND(E1038*F1038,2)</f>
        <v>175213.5</v>
      </c>
      <c r="H1038" s="425">
        <f>IF(K1038="",$G$7,$G$6)</f>
        <v>0</v>
      </c>
      <c r="I1038" s="426">
        <f>ROUND(F1038*H1038+F1038,2)</f>
        <v>1850</v>
      </c>
      <c r="J1038" s="626">
        <f>ROUND(E1038*I1038,2)</f>
        <v>175213.5</v>
      </c>
      <c r="K1038" s="7" t="s">
        <v>18719</v>
      </c>
      <c r="L1038" s="643" t="s">
        <v>54371</v>
      </c>
      <c r="M1038" s="632"/>
      <c r="N1038" s="392"/>
    </row>
    <row r="1039" spans="1:22" s="40" customFormat="1" outlineLevel="1" x14ac:dyDescent="0.2">
      <c r="A1039" s="318"/>
      <c r="B1039" s="10" t="s">
        <v>9</v>
      </c>
      <c r="C1039" s="11"/>
      <c r="D1039" s="12"/>
      <c r="E1039" s="13"/>
      <c r="F1039" s="13"/>
      <c r="G1039" s="147">
        <f>SUM(G1035:G1037)</f>
        <v>409856.08</v>
      </c>
      <c r="H1039" s="148"/>
      <c r="I1039" s="149"/>
      <c r="J1039" s="150" t="e">
        <f>SUM(J1035:J1037)</f>
        <v>#REF!</v>
      </c>
      <c r="K1039" s="9"/>
      <c r="L1039" s="209"/>
      <c r="M1039" s="635"/>
      <c r="N1039" s="451"/>
      <c r="O1039" s="39"/>
      <c r="P1039" s="39"/>
      <c r="Q1039" s="39"/>
      <c r="R1039" s="39"/>
      <c r="S1039" s="39"/>
      <c r="T1039" s="39"/>
      <c r="U1039" s="39"/>
      <c r="V1039" s="39"/>
    </row>
    <row r="1040" spans="1:22" s="34" customFormat="1" outlineLevel="1" x14ac:dyDescent="0.25">
      <c r="A1040" s="316" t="s">
        <v>54716</v>
      </c>
      <c r="B1040" s="176" t="s">
        <v>54363</v>
      </c>
      <c r="C1040" s="37"/>
      <c r="D1040" s="4"/>
      <c r="E1040" s="5"/>
      <c r="F1040" s="5"/>
      <c r="G1040" s="5"/>
      <c r="H1040" s="5"/>
      <c r="I1040" s="5"/>
      <c r="J1040" s="17"/>
      <c r="K1040" s="35"/>
      <c r="L1040" s="208"/>
      <c r="M1040" s="111"/>
      <c r="N1040" s="6"/>
      <c r="O1040" s="39"/>
      <c r="P1040" s="39"/>
      <c r="Q1040" s="39"/>
      <c r="R1040" s="39"/>
      <c r="S1040" s="39"/>
      <c r="T1040" s="39"/>
      <c r="U1040" s="39"/>
      <c r="V1040" s="39"/>
    </row>
    <row r="1041" spans="1:22" s="39" customFormat="1" ht="24" outlineLevel="2" x14ac:dyDescent="0.25">
      <c r="A1041" s="317" t="s">
        <v>54717</v>
      </c>
      <c r="B1041" s="422" t="s">
        <v>54364</v>
      </c>
      <c r="C1041" s="38" t="s">
        <v>54848</v>
      </c>
      <c r="D1041" s="623" t="s">
        <v>14</v>
      </c>
      <c r="E1041" s="423">
        <v>32.51</v>
      </c>
      <c r="F1041" s="625">
        <v>1232</v>
      </c>
      <c r="G1041" s="424">
        <f t="shared" ref="G1041:G1046" si="235">ROUND(E1041*F1041,2)</f>
        <v>40052.32</v>
      </c>
      <c r="H1041" s="425">
        <f t="shared" ref="H1041:H1046" si="236">IF(K1041="",$G$7,$G$6)</f>
        <v>0</v>
      </c>
      <c r="I1041" s="426">
        <f t="shared" ref="I1041:I1046" si="237">ROUND(F1041*H1041+F1041,2)</f>
        <v>1232</v>
      </c>
      <c r="J1041" s="626">
        <f t="shared" ref="J1041:J1046" si="238">ROUND(E1041*I1041,2)</f>
        <v>40052.32</v>
      </c>
      <c r="K1041" s="7" t="s">
        <v>18719</v>
      </c>
      <c r="L1041" s="643" t="s">
        <v>54374</v>
      </c>
      <c r="M1041" s="632"/>
      <c r="N1041" s="410"/>
    </row>
    <row r="1042" spans="1:22" s="39" customFormat="1" ht="24" outlineLevel="2" x14ac:dyDescent="0.25">
      <c r="A1042" s="317" t="s">
        <v>54718</v>
      </c>
      <c r="B1042" s="422" t="s">
        <v>54351</v>
      </c>
      <c r="C1042" s="38" t="s">
        <v>40375</v>
      </c>
      <c r="D1042" s="623" t="str">
        <f>VLOOKUP(C1042,'SNP1.24+CHU192+DER12.23+FD1.24'!$A$2:$D$50000,3, FALSE)</f>
        <v>M</v>
      </c>
      <c r="E1042" s="423">
        <f>E1041</f>
        <v>32.51</v>
      </c>
      <c r="F1042" s="625">
        <f>VLOOKUP(C1042,'SNP1.24+CHU192+DER12.23+FD1.24'!$A$2:$D$50000,4, FALSE)</f>
        <v>879.7</v>
      </c>
      <c r="G1042" s="424">
        <f t="shared" si="235"/>
        <v>28599.05</v>
      </c>
      <c r="H1042" s="425">
        <f t="shared" si="236"/>
        <v>0</v>
      </c>
      <c r="I1042" s="426">
        <f t="shared" si="237"/>
        <v>879.7</v>
      </c>
      <c r="J1042" s="626">
        <f t="shared" si="238"/>
        <v>28599.05</v>
      </c>
      <c r="K1042" s="7" t="s">
        <v>18719</v>
      </c>
      <c r="L1042" s="643" t="s">
        <v>54374</v>
      </c>
      <c r="M1042" s="632"/>
      <c r="N1042" s="413"/>
    </row>
    <row r="1043" spans="1:22" s="39" customFormat="1" ht="24.6" customHeight="1" outlineLevel="2" x14ac:dyDescent="0.25">
      <c r="A1043" s="317" t="s">
        <v>54719</v>
      </c>
      <c r="B1043" s="422" t="s">
        <v>54365</v>
      </c>
      <c r="C1043" s="38" t="s">
        <v>54847</v>
      </c>
      <c r="D1043" s="623" t="s">
        <v>8</v>
      </c>
      <c r="E1043" s="423">
        <v>2</v>
      </c>
      <c r="F1043" s="630">
        <v>785</v>
      </c>
      <c r="G1043" s="424">
        <f t="shared" si="235"/>
        <v>1570</v>
      </c>
      <c r="H1043" s="425">
        <f t="shared" si="236"/>
        <v>0</v>
      </c>
      <c r="I1043" s="426">
        <f t="shared" si="237"/>
        <v>785</v>
      </c>
      <c r="J1043" s="626">
        <f t="shared" si="238"/>
        <v>1570</v>
      </c>
      <c r="K1043" s="7" t="s">
        <v>18719</v>
      </c>
      <c r="L1043" s="643" t="s">
        <v>54352</v>
      </c>
      <c r="M1043" s="632"/>
      <c r="N1043" s="416"/>
    </row>
    <row r="1044" spans="1:22" s="39" customFormat="1" ht="25.9" customHeight="1" outlineLevel="2" x14ac:dyDescent="0.25">
      <c r="A1044" s="317" t="s">
        <v>54720</v>
      </c>
      <c r="B1044" s="422" t="s">
        <v>54353</v>
      </c>
      <c r="C1044" s="38" t="s">
        <v>54846</v>
      </c>
      <c r="D1044" s="623" t="s">
        <v>8</v>
      </c>
      <c r="E1044" s="423">
        <v>2</v>
      </c>
      <c r="F1044" s="630">
        <v>884</v>
      </c>
      <c r="G1044" s="424">
        <f t="shared" si="235"/>
        <v>1768</v>
      </c>
      <c r="H1044" s="425">
        <f t="shared" si="236"/>
        <v>0</v>
      </c>
      <c r="I1044" s="426">
        <f t="shared" si="237"/>
        <v>884</v>
      </c>
      <c r="J1044" s="626">
        <f t="shared" si="238"/>
        <v>1768</v>
      </c>
      <c r="K1044" s="7" t="s">
        <v>18719</v>
      </c>
      <c r="L1044" s="643" t="s">
        <v>54352</v>
      </c>
      <c r="M1044" s="632"/>
      <c r="N1044" s="418"/>
    </row>
    <row r="1045" spans="1:22" s="39" customFormat="1" ht="48.6" customHeight="1" outlineLevel="2" x14ac:dyDescent="0.25">
      <c r="A1045" s="317" t="s">
        <v>54721</v>
      </c>
      <c r="B1045" s="422" t="str">
        <f>VLOOKUP(C1045,'SNP1.24+CHU192+DER12.23+FD1.24'!$A$2:$C$50000,2, FALSE)</f>
        <v>ASSENTAMENTO DE TUBO DE FERRO FUNDIDO PARA REDE DE ÁGUA, DN 400 MM, JUNTA ELÁSTICA, INSTALADO EM LOCAL COM NÍVEL ALTO DE INTERFERÊNCIAS (NÃO INCLUI FORNECIMENTO). AF_11/2017</v>
      </c>
      <c r="C1045" s="38" t="s">
        <v>1559</v>
      </c>
      <c r="D1045" s="623" t="str">
        <f>VLOOKUP(C1045,'SNP1.24+CHU192+DER12.23+FD1.24'!$A$2:$D$50000,3, FALSE)</f>
        <v>M</v>
      </c>
      <c r="E1045" s="423">
        <f>E1041</f>
        <v>32.51</v>
      </c>
      <c r="F1045" s="625" t="str">
        <f>VLOOKUP(C1045,'SNP1.24+CHU192+DER12.23+FD1.24'!$A$2:$D$50000,4, FALSE)</f>
        <v>25,19</v>
      </c>
      <c r="G1045" s="424">
        <f t="shared" si="235"/>
        <v>818.93</v>
      </c>
      <c r="H1045" s="425" t="e">
        <f t="shared" si="236"/>
        <v>#REF!</v>
      </c>
      <c r="I1045" s="426" t="e">
        <f t="shared" si="237"/>
        <v>#REF!</v>
      </c>
      <c r="J1045" s="626" t="e">
        <f t="shared" si="238"/>
        <v>#REF!</v>
      </c>
      <c r="K1045" s="7"/>
      <c r="L1045" s="643" t="s">
        <v>54350</v>
      </c>
      <c r="M1045" s="632"/>
      <c r="N1045" s="421"/>
    </row>
    <row r="1046" spans="1:22" s="39" customFormat="1" ht="50.45" customHeight="1" outlineLevel="2" x14ac:dyDescent="0.25">
      <c r="A1046" s="317" t="s">
        <v>54722</v>
      </c>
      <c r="B1046" s="422" t="str">
        <f>VLOOKUP(C1046,'SNP1.24+CHU192+DER12.23+FD1.24'!$A$2:$C$50000,2, FALSE)</f>
        <v>ASSENTAMENTO DE TUBO DE FERRO FUNDIDO PARA REDE DE ÁGUA, DN 300 MM, JUNTA ELÁSTICA, INSTALADO EM LOCAL COM NÍVEL ALTO DE INTERFERÊNCIAS (NÃO INCLUI FORNECIMENTO). AF_11/2017</v>
      </c>
      <c r="C1046" s="38" t="s">
        <v>1557</v>
      </c>
      <c r="D1046" s="623" t="str">
        <f>VLOOKUP(C1046,'SNP1.24+CHU192+DER12.23+FD1.24'!$A$2:$D$50000,3, FALSE)</f>
        <v>M</v>
      </c>
      <c r="E1046" s="423">
        <f>E1042</f>
        <v>32.51</v>
      </c>
      <c r="F1046" s="625" t="str">
        <f>VLOOKUP(C1046,'SNP1.24+CHU192+DER12.23+FD1.24'!$A$2:$D$50000,4, FALSE)</f>
        <v>20,10</v>
      </c>
      <c r="G1046" s="424">
        <f t="shared" si="235"/>
        <v>653.45000000000005</v>
      </c>
      <c r="H1046" s="425" t="e">
        <f t="shared" si="236"/>
        <v>#REF!</v>
      </c>
      <c r="I1046" s="426" t="e">
        <f t="shared" si="237"/>
        <v>#REF!</v>
      </c>
      <c r="J1046" s="626" t="e">
        <f t="shared" si="238"/>
        <v>#REF!</v>
      </c>
      <c r="K1046" s="7"/>
      <c r="L1046" s="643" t="s">
        <v>54350</v>
      </c>
      <c r="M1046" s="632"/>
      <c r="N1046" s="428"/>
    </row>
    <row r="1047" spans="1:22" s="40" customFormat="1" ht="12.75" outlineLevel="1" thickBot="1" x14ac:dyDescent="0.25">
      <c r="A1047" s="318"/>
      <c r="B1047" s="10" t="s">
        <v>9</v>
      </c>
      <c r="C1047" s="11"/>
      <c r="D1047" s="12"/>
      <c r="E1047" s="13"/>
      <c r="F1047" s="13"/>
      <c r="G1047" s="147">
        <f>SUM(G1041:G1046)</f>
        <v>73461.749999999985</v>
      </c>
      <c r="H1047" s="148"/>
      <c r="I1047" s="149"/>
      <c r="J1047" s="150" t="e">
        <f>SUM(J1041:J1046)</f>
        <v>#REF!</v>
      </c>
      <c r="K1047" s="9"/>
      <c r="L1047" s="209"/>
      <c r="M1047" s="635"/>
      <c r="N1047" s="451"/>
      <c r="O1047" s="39"/>
      <c r="P1047" s="39"/>
      <c r="Q1047" s="39"/>
      <c r="R1047" s="39"/>
      <c r="S1047" s="39"/>
      <c r="T1047" s="39"/>
      <c r="U1047" s="39"/>
      <c r="V1047" s="39"/>
    </row>
    <row r="1048" spans="1:22" s="438" customFormat="1" outlineLevel="1" x14ac:dyDescent="0.25">
      <c r="A1048" s="458" t="s">
        <v>54723</v>
      </c>
      <c r="B1048" s="176" t="s">
        <v>54393</v>
      </c>
      <c r="C1048" s="431"/>
      <c r="D1048" s="4"/>
      <c r="E1048" s="5"/>
      <c r="F1048" s="432"/>
      <c r="G1048" s="433"/>
      <c r="H1048" s="434"/>
      <c r="I1048" s="435"/>
      <c r="J1048" s="436"/>
      <c r="K1048" s="430"/>
      <c r="L1048" s="647"/>
      <c r="M1048" s="636"/>
      <c r="N1048" s="453"/>
      <c r="O1048" s="39"/>
      <c r="P1048" s="39"/>
      <c r="Q1048" s="39"/>
      <c r="R1048" s="39"/>
      <c r="S1048" s="39"/>
      <c r="T1048" s="39"/>
      <c r="U1048" s="39"/>
      <c r="V1048" s="39"/>
    </row>
    <row r="1049" spans="1:22" s="39" customFormat="1" ht="36" outlineLevel="2" x14ac:dyDescent="0.25">
      <c r="A1049" s="317" t="s">
        <v>54724</v>
      </c>
      <c r="B1049" s="422" t="str">
        <f>VLOOKUP(C1049,'SNP1.24+CHU192+DER12.23+FD1.24'!$A$2:$C$50000,2, FALSE)</f>
        <v xml:space="preserve">TAMPAO FOFO ARTICULADO, CLASSE B125 CARGA MAX 12,5 T, REDONDO, TAMPA 600 MM (COM INSCRICAO EM RELEVO DO TIPO DE REDE)                                                                                                                                                                                                                                                                                                                                                                                     </v>
      </c>
      <c r="C1049" s="38">
        <v>11301</v>
      </c>
      <c r="D1049" s="623" t="str">
        <f>VLOOKUP(C1049,'SNP1.24+CHU192+DER12.23+FD1.24'!$A$2:$D$50000,3, FALSE)</f>
        <v xml:space="preserve">UN    </v>
      </c>
      <c r="E1049" s="423">
        <v>2</v>
      </c>
      <c r="F1049" s="625" t="str">
        <f>VLOOKUP(C1049,'SNP1.24+CHU192+DER12.23+FD1.24'!$A$2:$D$50000,4, FALSE)</f>
        <v>638,44</v>
      </c>
      <c r="G1049" s="424">
        <f>ROUND(E1049*F1049,2)</f>
        <v>1276.8800000000001</v>
      </c>
      <c r="H1049" s="425">
        <f t="shared" ref="H1049:H1056" si="239">IF(K1049="",$G$7,$G$6)</f>
        <v>0</v>
      </c>
      <c r="I1049" s="426">
        <f>ROUND(F1049*H1049+F1049,2)</f>
        <v>638.44000000000005</v>
      </c>
      <c r="J1049" s="626">
        <f>ROUND(E1049*I1049,2)</f>
        <v>1276.8800000000001</v>
      </c>
      <c r="K1049" s="7" t="s">
        <v>18719</v>
      </c>
      <c r="L1049" s="643" t="s">
        <v>54354</v>
      </c>
      <c r="M1049" s="632"/>
      <c r="N1049" s="392"/>
    </row>
    <row r="1050" spans="1:22" s="39" customFormat="1" ht="27" customHeight="1" outlineLevel="2" x14ac:dyDescent="0.25">
      <c r="A1050" s="317" t="s">
        <v>54725</v>
      </c>
      <c r="B1050" s="422" t="str">
        <f>VLOOKUP(C1050,'SNP1.24+CHU192+DER12.23+FD1.24'!$A$2:$C$50000,2, FALSE)</f>
        <v>LASTRO DE CONCRETO MAGRO, APLICADO EM PISOS, LAJES SOBRE SOLO OU RADIERS, ESPESSURA DE 5 CM. AF_01/2024</v>
      </c>
      <c r="C1050" s="38" t="s">
        <v>3079</v>
      </c>
      <c r="D1050" s="623" t="str">
        <f>VLOOKUP(C1050,'SNP1.24+CHU192+DER12.23+FD1.24'!$A$2:$D$50000,3, FALSE)</f>
        <v>M2</v>
      </c>
      <c r="E1050" s="423">
        <f>((5.04+4.32)+(0.42*2))</f>
        <v>10.199999999999999</v>
      </c>
      <c r="F1050" s="625" t="str">
        <f>VLOOKUP(C1050,'SNP1.24+CHU192+DER12.23+FD1.24'!$A$2:$D$50000,4, FALSE)</f>
        <v>31,94</v>
      </c>
      <c r="G1050" s="424">
        <f t="shared" ref="G1050:G1056" si="240">ROUND(E1050*F1050,2)</f>
        <v>325.79000000000002</v>
      </c>
      <c r="H1050" s="425" t="e">
        <f t="shared" si="239"/>
        <v>#REF!</v>
      </c>
      <c r="I1050" s="426" t="e">
        <f t="shared" ref="I1050:I1056" si="241">ROUND(F1050*H1050+F1050,2)</f>
        <v>#REF!</v>
      </c>
      <c r="J1050" s="626" t="e">
        <f t="shared" ref="J1050:J1056" si="242">ROUND(E1050*I1050,2)</f>
        <v>#REF!</v>
      </c>
      <c r="K1050" s="7"/>
      <c r="L1050" s="643" t="s">
        <v>54355</v>
      </c>
      <c r="M1050" s="632"/>
      <c r="N1050" s="392"/>
    </row>
    <row r="1051" spans="1:22" s="39" customFormat="1" ht="40.15" customHeight="1" outlineLevel="2" x14ac:dyDescent="0.25">
      <c r="A1051" s="317" t="s">
        <v>54726</v>
      </c>
      <c r="B1051" s="422" t="str">
        <f>VLOOKUP(C1051,'SNP1.24+CHU192+DER12.23+FD1.24'!$A$2:$C$50000,2, FALSE)</f>
        <v xml:space="preserve">CONCRETO USINADO BOMBEAVEL, CLASSE DE RESISTENCIA C40, BRITA 0 E 1, SLUMP = 100 +/- 20 MM, COM BOMBEAMENTO (DISPONIBILIZACAO DE BOMBA), SEM O LANCAMENTO (NBR 8953)                                                                                                                                                                                                                                                                                                                                       </v>
      </c>
      <c r="C1051" s="38">
        <v>34479</v>
      </c>
      <c r="D1051" s="623" t="str">
        <f>VLOOKUP(C1051,'SNP1.24+CHU192+DER12.23+FD1.24'!$A$2:$D$50000,3, FALSE)</f>
        <v xml:space="preserve">M3    </v>
      </c>
      <c r="E1051" s="423">
        <f>[5]Planilha!$D$15+[5]Planilha!$D$23+(0.5*0.7*1.8*2)</f>
        <v>45.16</v>
      </c>
      <c r="F1051" s="625" t="str">
        <f>VLOOKUP(C1051,'SNP1.24+CHU192+DER12.23+FD1.24'!$A$2:$D$50000,4, FALSE)</f>
        <v>529,25</v>
      </c>
      <c r="G1051" s="424">
        <f t="shared" si="240"/>
        <v>23900.93</v>
      </c>
      <c r="H1051" s="425" t="e">
        <f t="shared" si="239"/>
        <v>#REF!</v>
      </c>
      <c r="I1051" s="426" t="e">
        <f t="shared" si="241"/>
        <v>#REF!</v>
      </c>
      <c r="J1051" s="626" t="e">
        <f t="shared" si="242"/>
        <v>#REF!</v>
      </c>
      <c r="K1051" s="7"/>
      <c r="L1051" s="643" t="s">
        <v>54355</v>
      </c>
      <c r="M1051" s="632"/>
      <c r="N1051" s="392"/>
    </row>
    <row r="1052" spans="1:22" s="39" customFormat="1" ht="24" outlineLevel="2" x14ac:dyDescent="0.25">
      <c r="A1052" s="317" t="s">
        <v>54727</v>
      </c>
      <c r="B1052" s="422" t="str">
        <f>VLOOKUP(C1052,'SNP1.24+CHU192+DER12.23+FD1.24'!$A$2:$C$50000,2, FALSE)</f>
        <v>LANÇAMENTO COM USO DE BOMBA, ADENSAMENTO E ACABAMENTO DE CONCRETO EM ESTRUTURAS. AF_02/2022</v>
      </c>
      <c r="C1052" s="38" t="s">
        <v>12933</v>
      </c>
      <c r="D1052" s="623" t="str">
        <f>VLOOKUP(C1052,'SNP1.24+CHU192+DER12.23+FD1.24'!$A$2:$D$50000,3, FALSE)</f>
        <v>M3</v>
      </c>
      <c r="E1052" s="423">
        <f>E1051</f>
        <v>45.16</v>
      </c>
      <c r="F1052" s="625" t="str">
        <f>VLOOKUP(C1052,'SNP1.24+CHU192+DER12.23+FD1.24'!$A$2:$D$50000,4, FALSE)</f>
        <v>47,37</v>
      </c>
      <c r="G1052" s="424">
        <f t="shared" si="240"/>
        <v>2139.23</v>
      </c>
      <c r="H1052" s="425" t="e">
        <f t="shared" si="239"/>
        <v>#REF!</v>
      </c>
      <c r="I1052" s="426" t="e">
        <f t="shared" si="241"/>
        <v>#REF!</v>
      </c>
      <c r="J1052" s="626" t="e">
        <f t="shared" si="242"/>
        <v>#REF!</v>
      </c>
      <c r="K1052" s="7"/>
      <c r="L1052" s="643" t="s">
        <v>54355</v>
      </c>
      <c r="M1052" s="632"/>
      <c r="N1052" s="392"/>
    </row>
    <row r="1053" spans="1:22" s="39" customFormat="1" ht="40.9" customHeight="1" outlineLevel="2" x14ac:dyDescent="0.25">
      <c r="A1053" s="317" t="s">
        <v>54728</v>
      </c>
      <c r="B1053" s="422" t="str">
        <f>VLOOKUP(C1053,'SNP1.24+CHU192+DER12.23+FD1.24'!$A$2:$C$50000,2, FALSE)</f>
        <v>ARMAÇÃO DE PILAR OU VIGA DE ESTRUTURA CONVENCIONAL DE CONCRETO ARMADO UTILIZANDO AÇO CA-60 DE 5,0 MM - MONTAGEM. AF_06/2022</v>
      </c>
      <c r="C1053" s="38" t="s">
        <v>3223</v>
      </c>
      <c r="D1053" s="623" t="str">
        <f>VLOOKUP(C1053,'SNP1.24+CHU192+DER12.23+FD1.24'!$A$2:$D$50000,3, FALSE)</f>
        <v>KG</v>
      </c>
      <c r="E1053" s="423">
        <f>[5]Planilha!$D$12+[5]Planilha!$D$20</f>
        <v>8.1999999999999993</v>
      </c>
      <c r="F1053" s="625" t="str">
        <f>VLOOKUP(C1053,'SNP1.24+CHU192+DER12.23+FD1.24'!$A$2:$D$50000,4, FALSE)</f>
        <v>14,04</v>
      </c>
      <c r="G1053" s="424">
        <f t="shared" si="240"/>
        <v>115.13</v>
      </c>
      <c r="H1053" s="425" t="e">
        <f t="shared" si="239"/>
        <v>#REF!</v>
      </c>
      <c r="I1053" s="426" t="e">
        <f t="shared" si="241"/>
        <v>#REF!</v>
      </c>
      <c r="J1053" s="626" t="e">
        <f t="shared" si="242"/>
        <v>#REF!</v>
      </c>
      <c r="K1053" s="7"/>
      <c r="L1053" s="643" t="s">
        <v>54355</v>
      </c>
      <c r="M1053" s="632"/>
      <c r="N1053" s="392"/>
    </row>
    <row r="1054" spans="1:22" s="39" customFormat="1" ht="36" outlineLevel="2" x14ac:dyDescent="0.25">
      <c r="A1054" s="317" t="s">
        <v>54729</v>
      </c>
      <c r="B1054" s="422" t="str">
        <f>VLOOKUP(C1054,'SNP1.24+CHU192+DER12.23+FD1.24'!$A$2:$C$50000,2, FALSE)</f>
        <v>ARMAÇÃO DE PILAR OU VIGA DE ESTRUTURA CONVENCIONAL DE CONCRETO ARMADO UTILIZANDO AÇO CA-50 DE 10,0 MM - MONTAGEM. AF_06/2022</v>
      </c>
      <c r="C1054" s="38" t="s">
        <v>3226</v>
      </c>
      <c r="D1054" s="623" t="str">
        <f>VLOOKUP(C1054,'SNP1.24+CHU192+DER12.23+FD1.24'!$A$2:$D$50000,3, FALSE)</f>
        <v>KG</v>
      </c>
      <c r="E1054" s="423">
        <f>[5]Planilha!$D$13+[5]Planilha!$D$21</f>
        <v>3276.3999999999996</v>
      </c>
      <c r="F1054" s="625" t="str">
        <f>VLOOKUP(C1054,'SNP1.24+CHU192+DER12.23+FD1.24'!$A$2:$D$50000,4, FALSE)</f>
        <v>10,72</v>
      </c>
      <c r="G1054" s="424">
        <f t="shared" si="240"/>
        <v>35123.01</v>
      </c>
      <c r="H1054" s="425" t="e">
        <f t="shared" si="239"/>
        <v>#REF!</v>
      </c>
      <c r="I1054" s="426" t="e">
        <f t="shared" si="241"/>
        <v>#REF!</v>
      </c>
      <c r="J1054" s="626" t="e">
        <f t="shared" si="242"/>
        <v>#REF!</v>
      </c>
      <c r="K1054" s="7"/>
      <c r="L1054" s="643" t="s">
        <v>54355</v>
      </c>
      <c r="M1054" s="632"/>
      <c r="N1054" s="392"/>
    </row>
    <row r="1055" spans="1:22" s="39" customFormat="1" ht="36" outlineLevel="2" x14ac:dyDescent="0.25">
      <c r="A1055" s="317" t="s">
        <v>54730</v>
      </c>
      <c r="B1055" s="422" t="str">
        <f>VLOOKUP(C1055,'SNP1.24+CHU192+DER12.23+FD1.24'!$A$2:$C$50000,2, FALSE)</f>
        <v>ARMAÇÃO DE PILAR OU VIGA DE ESTRUTURA CONVENCIONAL DE CONCRETO ARMADO UTILIZANDO AÇO CA-50 DE 16,0 MM - MONTAGEM. AF_06/2022</v>
      </c>
      <c r="C1055" s="38" t="s">
        <v>3228</v>
      </c>
      <c r="D1055" s="623" t="str">
        <f>VLOOKUP(C1055,'SNP1.24+CHU192+DER12.23+FD1.24'!$A$2:$D$50000,3, FALSE)</f>
        <v>KG</v>
      </c>
      <c r="E1055" s="423">
        <f>[5]Planilha!$D$14+[5]Planilha!$D$22</f>
        <v>159.5</v>
      </c>
      <c r="F1055" s="625" t="str">
        <f>VLOOKUP(C1055,'SNP1.24+CHU192+DER12.23+FD1.24'!$A$2:$D$50000,4, FALSE)</f>
        <v>8,64</v>
      </c>
      <c r="G1055" s="424">
        <f t="shared" si="240"/>
        <v>1378.08</v>
      </c>
      <c r="H1055" s="425" t="e">
        <f t="shared" si="239"/>
        <v>#REF!</v>
      </c>
      <c r="I1055" s="426" t="e">
        <f t="shared" si="241"/>
        <v>#REF!</v>
      </c>
      <c r="J1055" s="626" t="e">
        <f t="shared" si="242"/>
        <v>#REF!</v>
      </c>
      <c r="K1055" s="7"/>
      <c r="L1055" s="643" t="s">
        <v>54355</v>
      </c>
      <c r="M1055" s="632"/>
      <c r="N1055" s="392"/>
    </row>
    <row r="1056" spans="1:22" s="39" customFormat="1" ht="39" customHeight="1" outlineLevel="2" x14ac:dyDescent="0.25">
      <c r="A1056" s="317" t="s">
        <v>54731</v>
      </c>
      <c r="B1056" s="422" t="str">
        <f>VLOOKUP(C1056,'SNP1.24+CHU192+DER12.23+FD1.24'!$A$2:$C$50000,2, FALSE)</f>
        <v>FABRICAÇÃO, MONTAGEM E DESMONTAGEM DE FÔRMA PARA SAPATA, EM CHAPA DE MADEIRA COMPENSADA RESINADA, E=17 MM, 2 UTILIZAÇÕES. AF_01/2024</v>
      </c>
      <c r="C1056" s="38" t="s">
        <v>3200</v>
      </c>
      <c r="D1056" s="623" t="str">
        <f>VLOOKUP(C1056,'SNP1.24+CHU192+DER12.23+FD1.24'!$A$2:$D$50000,3, FALSE)</f>
        <v>M2</v>
      </c>
      <c r="E1056" s="423">
        <f>[5]Planilha!$D$16+[5]Planilha!$D$24</f>
        <v>215</v>
      </c>
      <c r="F1056" s="625" t="str">
        <f>VLOOKUP(C1056,'SNP1.24+CHU192+DER12.23+FD1.24'!$A$2:$D$50000,4, FALSE)</f>
        <v>241,23</v>
      </c>
      <c r="G1056" s="424">
        <f t="shared" si="240"/>
        <v>51864.45</v>
      </c>
      <c r="H1056" s="425" t="e">
        <f t="shared" si="239"/>
        <v>#REF!</v>
      </c>
      <c r="I1056" s="426" t="e">
        <f t="shared" si="241"/>
        <v>#REF!</v>
      </c>
      <c r="J1056" s="626" t="e">
        <f t="shared" si="242"/>
        <v>#REF!</v>
      </c>
      <c r="K1056" s="7"/>
      <c r="L1056" s="643" t="s">
        <v>54355</v>
      </c>
      <c r="M1056" s="632"/>
      <c r="N1056" s="392"/>
    </row>
    <row r="1057" spans="1:22" s="448" customFormat="1" ht="12.75" outlineLevel="1" thickBot="1" x14ac:dyDescent="0.25">
      <c r="A1057" s="459"/>
      <c r="B1057" s="439" t="s">
        <v>9</v>
      </c>
      <c r="C1057" s="440"/>
      <c r="D1057" s="398"/>
      <c r="E1057" s="399"/>
      <c r="F1057" s="441"/>
      <c r="G1057" s="442">
        <f>SUM(G1049:G1056)</f>
        <v>116123.5</v>
      </c>
      <c r="H1057" s="443"/>
      <c r="I1057" s="444"/>
      <c r="J1057" s="445" t="e">
        <f>SUM(J1049:J1056)</f>
        <v>#REF!</v>
      </c>
      <c r="K1057" s="446"/>
      <c r="L1057" s="648"/>
      <c r="M1057" s="637"/>
      <c r="N1057" s="455"/>
      <c r="O1057" s="39"/>
      <c r="P1057" s="39"/>
      <c r="Q1057" s="39"/>
      <c r="R1057" s="39"/>
      <c r="S1057" s="39"/>
      <c r="T1057" s="39"/>
      <c r="U1057" s="39"/>
      <c r="V1057" s="39"/>
    </row>
    <row r="1058" spans="1:22" s="33" customFormat="1" ht="18" customHeight="1" thickBot="1" x14ac:dyDescent="0.3">
      <c r="A1058" s="315">
        <v>2</v>
      </c>
      <c r="B1058" s="23" t="s">
        <v>54382</v>
      </c>
      <c r="C1058" s="29"/>
      <c r="D1058" s="2"/>
      <c r="E1058" s="462"/>
      <c r="F1058" s="2"/>
      <c r="G1058" s="30">
        <f>G1064+G1070+G1074+G1081+G1084+G1087+G1090</f>
        <v>54400.11</v>
      </c>
      <c r="H1058" s="2"/>
      <c r="I1058" s="2"/>
      <c r="J1058" s="31" t="e">
        <f>J1064+J1070+J1074+J1081+J1084+J1087+J1090</f>
        <v>#REF!</v>
      </c>
      <c r="K1058" s="27"/>
      <c r="L1058" s="15"/>
      <c r="M1058" s="201"/>
      <c r="N1058" s="3"/>
      <c r="O1058" s="39"/>
      <c r="P1058" s="39"/>
      <c r="Q1058" s="39"/>
      <c r="R1058" s="39"/>
      <c r="S1058" s="39"/>
      <c r="T1058" s="39"/>
      <c r="U1058" s="39"/>
      <c r="V1058" s="39"/>
    </row>
    <row r="1059" spans="1:22" s="34" customFormat="1" outlineLevel="1" x14ac:dyDescent="0.25">
      <c r="A1059" s="316" t="s">
        <v>17</v>
      </c>
      <c r="B1059" s="36" t="s">
        <v>54362</v>
      </c>
      <c r="C1059" s="37"/>
      <c r="D1059" s="4"/>
      <c r="E1059" s="5"/>
      <c r="F1059" s="5"/>
      <c r="G1059" s="5"/>
      <c r="H1059" s="5"/>
      <c r="I1059" s="5"/>
      <c r="J1059" s="17"/>
      <c r="K1059" s="35"/>
      <c r="L1059" s="208"/>
      <c r="M1059" s="111"/>
      <c r="N1059" s="6"/>
      <c r="O1059" s="39"/>
      <c r="P1059" s="39"/>
      <c r="Q1059" s="39"/>
      <c r="R1059" s="39"/>
      <c r="S1059" s="39"/>
      <c r="T1059" s="39"/>
      <c r="U1059" s="39"/>
      <c r="V1059" s="39"/>
    </row>
    <row r="1060" spans="1:22" s="39" customFormat="1" ht="36" outlineLevel="2" x14ac:dyDescent="0.25">
      <c r="A1060" s="317" t="s">
        <v>25</v>
      </c>
      <c r="B1060" s="422" t="str">
        <f>VLOOKUP(C1060,'SNP1.24+CHU192+DER12.23+FD1.24'!$A$2:$C$50000,2, FALSE)</f>
        <v>LIMPEZA MECANIZADA DE CAMADA VEGETAL, VEGETAÇÃO E PEQUENAS ÁRVORES (DIÂMETRO DE TRONCO MENOR QUE 0,20 M), COM TRATOR DE ESTEIRAS.AF_05/2018</v>
      </c>
      <c r="C1060" s="38" t="s">
        <v>6052</v>
      </c>
      <c r="D1060" s="623" t="str">
        <f>VLOOKUP(C1060,'SNP1.24+CHU192+DER12.23+FD1.24'!$A$2:$D$50000,3, FALSE)</f>
        <v>M2</v>
      </c>
      <c r="E1060" s="624">
        <v>68.06</v>
      </c>
      <c r="F1060" s="625" t="str">
        <f>VLOOKUP(C1060,'SNP1.24+CHU192+DER12.23+FD1.24'!$A$2:$D$50000,4, FALSE)</f>
        <v>0,41</v>
      </c>
      <c r="G1060" s="424">
        <f>ROUND(E1060*F1060,2)</f>
        <v>27.9</v>
      </c>
      <c r="H1060" s="425" t="e">
        <f>IF(K1060="",$G$7,$G$6)</f>
        <v>#REF!</v>
      </c>
      <c r="I1060" s="644" t="e">
        <f>ROUND(F1060*H1060+F1060,2)</f>
        <v>#REF!</v>
      </c>
      <c r="J1060" s="626" t="e">
        <f>ROUND(E1060*I1060,2)</f>
        <v>#REF!</v>
      </c>
      <c r="K1060" s="7"/>
      <c r="L1060" s="643" t="s">
        <v>54375</v>
      </c>
      <c r="M1060" s="632"/>
      <c r="N1060" s="323"/>
    </row>
    <row r="1061" spans="1:22" s="39" customFormat="1" ht="48" outlineLevel="2" x14ac:dyDescent="0.25">
      <c r="A1061" s="317" t="s">
        <v>29446</v>
      </c>
      <c r="B1061" s="422" t="str">
        <f>VLOOKUP(C1061,'SNP1.24+CHU192+DER12.23+FD1.24'!$A$2:$C$50000,2, FALSE)</f>
        <v>CARGA, MANOBRA E DESCARGA DE ENTULHO EM CAMINHÃO BASCULANTE 10 M³ - CARGA COM ESCAVADEIRA HIDRÁULICA  (CAÇAMBA DE 0,80 M³ / 111 HP) E DESCARGA LIVRE (UNIDADE: M3). AF_07/2020</v>
      </c>
      <c r="C1061" s="38" t="s">
        <v>11391</v>
      </c>
      <c r="D1061" s="623" t="str">
        <f>VLOOKUP(C1061,'SNP1.24+CHU192+DER12.23+FD1.24'!$A$2:$D$50000,3, FALSE)</f>
        <v>M3</v>
      </c>
      <c r="E1061" s="388">
        <f>((E1060)*1.2)</f>
        <v>81.671999999999997</v>
      </c>
      <c r="F1061" s="625" t="str">
        <f>VLOOKUP(C1061,'SNP1.24+CHU192+DER12.23+FD1.24'!$A$2:$D$50000,4, FALSE)</f>
        <v>9,05</v>
      </c>
      <c r="G1061" s="424">
        <f>ROUND(E1061*F1061,2)</f>
        <v>739.13</v>
      </c>
      <c r="H1061" s="425" t="e">
        <f>IF(K1061="",$G$7,$G$6)</f>
        <v>#REF!</v>
      </c>
      <c r="I1061" s="426" t="e">
        <f>ROUND(F1061*H1061+F1061,2)</f>
        <v>#REF!</v>
      </c>
      <c r="J1061" s="626" t="e">
        <f>ROUND(E1061*I1061,2)</f>
        <v>#REF!</v>
      </c>
      <c r="K1061" s="7"/>
      <c r="L1061" s="643" t="s">
        <v>54376</v>
      </c>
      <c r="M1061" s="632"/>
      <c r="N1061" s="323"/>
    </row>
    <row r="1062" spans="1:22" s="39" customFormat="1" ht="24" outlineLevel="2" x14ac:dyDescent="0.25">
      <c r="A1062" s="317" t="s">
        <v>29447</v>
      </c>
      <c r="B1062" s="422" t="str">
        <f>VLOOKUP(C1062,'SNP1.24+CHU192+DER12.23+FD1.24'!$A$2:$C$50000,2, FALSE)</f>
        <v>TRANSPORTE COM CAMINHÃO BASCULANTE DE 10 M³, EM VIA URBANA EM LEITO NATURAL (UNIDADE: M3XKM). AF_07/2020</v>
      </c>
      <c r="C1062" s="38" t="s">
        <v>6005</v>
      </c>
      <c r="D1062" s="623" t="str">
        <f>VLOOKUP(C1062,'SNP1.24+CHU192+DER12.23+FD1.24'!$A$2:$D$50000,3, FALSE)</f>
        <v>M3XKM</v>
      </c>
      <c r="E1062" s="388">
        <f>E1061*$D$8</f>
        <v>793.03512000000001</v>
      </c>
      <c r="F1062" s="625" t="str">
        <f>VLOOKUP(C1062,'SNP1.24+CHU192+DER12.23+FD1.24'!$A$2:$D$50000,4, FALSE)</f>
        <v>3,15</v>
      </c>
      <c r="G1062" s="424">
        <f>ROUND(E1062*F1062,2)</f>
        <v>2498.06</v>
      </c>
      <c r="H1062" s="425" t="e">
        <f>IF(K1062="",$G$7,$G$6)</f>
        <v>#REF!</v>
      </c>
      <c r="I1062" s="426" t="e">
        <f>ROUND(F1062*H1062+F1062,2)</f>
        <v>#REF!</v>
      </c>
      <c r="J1062" s="626" t="e">
        <f>ROUND(E1062*I1062,2)</f>
        <v>#REF!</v>
      </c>
      <c r="K1062" s="7"/>
      <c r="L1062" s="643" t="s">
        <v>29438</v>
      </c>
      <c r="M1062" s="632"/>
      <c r="N1062" s="323"/>
    </row>
    <row r="1063" spans="1:22" s="39" customFormat="1" ht="24" outlineLevel="2" x14ac:dyDescent="0.25">
      <c r="A1063" s="317" t="s">
        <v>11832</v>
      </c>
      <c r="B1063" s="422" t="str">
        <f>VLOOKUP(C1063,'SNP1.24+CHU192+DER12.23+FD1.24'!$A$2:$C$50000,2, FALSE)</f>
        <v>ESPALHAMENTO DE MATERIAL COM TRATOR DE ESTEIRAS. AF_11/2019</v>
      </c>
      <c r="C1063" s="38" t="s">
        <v>7366</v>
      </c>
      <c r="D1063" s="623" t="str">
        <f>VLOOKUP(C1063,'SNP1.24+CHU192+DER12.23+FD1.24'!$A$2:$D$50000,3, FALSE)</f>
        <v>M3</v>
      </c>
      <c r="E1063" s="388">
        <f>E1061</f>
        <v>81.671999999999997</v>
      </c>
      <c r="F1063" s="625" t="str">
        <f>VLOOKUP(C1063,'SNP1.24+CHU192+DER12.23+FD1.24'!$A$2:$D$50000,4, FALSE)</f>
        <v>1,45</v>
      </c>
      <c r="G1063" s="424">
        <f>ROUND(E1063*F1063,2)</f>
        <v>118.42</v>
      </c>
      <c r="H1063" s="425" t="e">
        <f>IF(K1063="",$G$7,$G$6)</f>
        <v>#REF!</v>
      </c>
      <c r="I1063" s="426" t="e">
        <f>ROUND(F1063*H1063+F1063,2)</f>
        <v>#REF!</v>
      </c>
      <c r="J1063" s="626" t="e">
        <f>ROUND(E1063*I1063,2)</f>
        <v>#REF!</v>
      </c>
      <c r="K1063" s="7"/>
      <c r="L1063" s="643" t="s">
        <v>14599</v>
      </c>
      <c r="M1063" s="632"/>
      <c r="N1063" s="323"/>
    </row>
    <row r="1064" spans="1:22" s="40" customFormat="1" outlineLevel="1" x14ac:dyDescent="0.2">
      <c r="A1064" s="318"/>
      <c r="B1064" s="10" t="s">
        <v>9</v>
      </c>
      <c r="C1064" s="11"/>
      <c r="D1064" s="12"/>
      <c r="E1064" s="13"/>
      <c r="F1064" s="13"/>
      <c r="G1064" s="147">
        <f>SUM(G1060:G1063)</f>
        <v>3383.51</v>
      </c>
      <c r="H1064" s="148"/>
      <c r="I1064" s="149"/>
      <c r="J1064" s="150" t="e">
        <f>SUM(J1060:J1063)</f>
        <v>#REF!</v>
      </c>
      <c r="K1064" s="9"/>
      <c r="L1064" s="209"/>
      <c r="M1064" s="203"/>
      <c r="N1064" s="14"/>
      <c r="O1064" s="39"/>
      <c r="P1064" s="39"/>
      <c r="Q1064" s="39"/>
      <c r="R1064" s="39"/>
      <c r="S1064" s="39"/>
      <c r="T1064" s="39"/>
      <c r="U1064" s="39"/>
      <c r="V1064" s="39"/>
    </row>
    <row r="1065" spans="1:22" s="34" customFormat="1" outlineLevel="1" x14ac:dyDescent="0.25">
      <c r="A1065" s="316" t="s">
        <v>12533</v>
      </c>
      <c r="B1065" s="36" t="s">
        <v>54361</v>
      </c>
      <c r="C1065" s="37"/>
      <c r="D1065" s="4"/>
      <c r="E1065" s="5"/>
      <c r="F1065" s="5"/>
      <c r="G1065" s="5"/>
      <c r="H1065" s="5"/>
      <c r="I1065" s="5"/>
      <c r="J1065" s="17"/>
      <c r="K1065" s="35"/>
      <c r="L1065" s="208"/>
      <c r="M1065" s="111"/>
      <c r="N1065" s="6"/>
      <c r="O1065" s="39"/>
      <c r="P1065" s="39"/>
      <c r="Q1065" s="39"/>
      <c r="R1065" s="39"/>
      <c r="S1065" s="39"/>
      <c r="T1065" s="39"/>
      <c r="U1065" s="39"/>
      <c r="V1065" s="39"/>
    </row>
    <row r="1066" spans="1:22" s="39" customFormat="1" ht="36.6" customHeight="1" outlineLevel="2" x14ac:dyDescent="0.25">
      <c r="A1066" s="317" t="s">
        <v>8558</v>
      </c>
      <c r="B1066" s="422" t="str">
        <f>VLOOKUP(C1066,'SNP1.24+CHU192+DER12.23+FD1.24'!$A$2:$C$50000,2, FALSE)</f>
        <v>DEMOLIÇÃO DE TUBULACÕES EM GERAL INCLUINDO CONEXÕES, CAIXAS E RALOS</v>
      </c>
      <c r="C1066" s="38" t="s">
        <v>50394</v>
      </c>
      <c r="D1066" s="623" t="str">
        <f>VLOOKUP(C1066,'SNP1.24+CHU192+DER12.23+FD1.24'!$A$2:$D$50000,3, FALSE)</f>
        <v>M</v>
      </c>
      <c r="E1066" s="624">
        <f>2*26.28</f>
        <v>52.56</v>
      </c>
      <c r="F1066" s="625">
        <f>VLOOKUP(C1066,'SNP1.24+CHU192+DER12.23+FD1.24'!$A$2:$D$50000,4, FALSE)</f>
        <v>7.35</v>
      </c>
      <c r="G1066" s="424">
        <f>ROUND(E1066*F1066,2)</f>
        <v>386.32</v>
      </c>
      <c r="H1066" s="425" t="e">
        <f>IF(K1066="",$G$10,$G$9)</f>
        <v>#REF!</v>
      </c>
      <c r="I1066" s="426" t="e">
        <f>ROUND(F1066*H1066+F1066,2)</f>
        <v>#REF!</v>
      </c>
      <c r="J1066" s="626" t="e">
        <f>ROUND(E1066*I1066,2)</f>
        <v>#REF!</v>
      </c>
      <c r="K1066" s="603"/>
      <c r="L1066" s="643" t="s">
        <v>54380</v>
      </c>
      <c r="M1066" s="632"/>
      <c r="N1066" s="22"/>
    </row>
    <row r="1067" spans="1:22" s="39" customFormat="1" ht="48" outlineLevel="2" x14ac:dyDescent="0.25">
      <c r="A1067" s="317" t="s">
        <v>12537</v>
      </c>
      <c r="B1067" s="422" t="str">
        <f>VLOOKUP(C1067,'SNP1.24+CHU192+DER12.23+FD1.24'!$A$2:$C$50000,2, FALSE)</f>
        <v>CARGA, MANOBRA E DESCARGA DE ENTULHO EM CAMINHÃO BASCULANTE 10 M³ - CARGA COM ESCAVADEIRA HIDRÁULICA  (CAÇAMBA DE 0,80 M³ / 111 HP) E DESCARGA LIVRE (UNIDADE: M3). AF_07/2020</v>
      </c>
      <c r="C1067" s="38" t="s">
        <v>11391</v>
      </c>
      <c r="D1067" s="623" t="str">
        <f>VLOOKUP(C1067,'SNP1.24+CHU192+DER12.23+FD1.24'!$A$2:$D$50000,3, FALSE)</f>
        <v>M3</v>
      </c>
      <c r="E1067" s="388">
        <f>(E1066*((PI()*0.17^2)/4)*1.25)</f>
        <v>1.4912590547876374</v>
      </c>
      <c r="F1067" s="625" t="str">
        <f>VLOOKUP(C1067,'SNP1.24+CHU192+DER12.23+FD1.24'!$A$2:$D$50000,4, FALSE)</f>
        <v>9,05</v>
      </c>
      <c r="G1067" s="424">
        <f>ROUND(E1067*F1067,2)</f>
        <v>13.5</v>
      </c>
      <c r="H1067" s="425" t="e">
        <f>IF(K1067="",$G$7,$G$6)</f>
        <v>#REF!</v>
      </c>
      <c r="I1067" s="426" t="e">
        <f>ROUND(F1067*H1067+F1067,2)</f>
        <v>#REF!</v>
      </c>
      <c r="J1067" s="626" t="e">
        <f>ROUND(E1067*I1067,2)</f>
        <v>#REF!</v>
      </c>
      <c r="K1067" s="7"/>
      <c r="L1067" s="643" t="s">
        <v>54381</v>
      </c>
      <c r="M1067" s="632"/>
      <c r="N1067" s="323"/>
    </row>
    <row r="1068" spans="1:22" s="39" customFormat="1" ht="24" outlineLevel="2" x14ac:dyDescent="0.25">
      <c r="A1068" s="317" t="s">
        <v>14600</v>
      </c>
      <c r="B1068" s="422" t="str">
        <f>VLOOKUP(C1068,'SNP1.24+CHU192+DER12.23+FD1.24'!$A$2:$C$50000,2, FALSE)</f>
        <v>TRANSPORTE COM CAMINHÃO BASCULANTE DE 10 M³, EM VIA URBANA EM LEITO NATURAL (UNIDADE: M3XKM). AF_07/2020</v>
      </c>
      <c r="C1068" s="38" t="s">
        <v>6005</v>
      </c>
      <c r="D1068" s="623" t="str">
        <f>VLOOKUP(C1068,'SNP1.24+CHU192+DER12.23+FD1.24'!$A$2:$D$50000,3, FALSE)</f>
        <v>M3XKM</v>
      </c>
      <c r="E1068" s="388">
        <f>E1067*$D$8</f>
        <v>14.48012542198796</v>
      </c>
      <c r="F1068" s="625" t="str">
        <f>VLOOKUP(C1068,'SNP1.24+CHU192+DER12.23+FD1.24'!$A$2:$D$50000,4, FALSE)</f>
        <v>3,15</v>
      </c>
      <c r="G1068" s="424">
        <f>ROUND(E1068*F1068,2)</f>
        <v>45.61</v>
      </c>
      <c r="H1068" s="425" t="e">
        <f>IF(K1068="",$G$7,$G$6)</f>
        <v>#REF!</v>
      </c>
      <c r="I1068" s="426" t="e">
        <f>ROUND(F1068*H1068+F1068,2)</f>
        <v>#REF!</v>
      </c>
      <c r="J1068" s="626" t="e">
        <f>ROUND(E1068*I1068,2)</f>
        <v>#REF!</v>
      </c>
      <c r="K1068" s="7"/>
      <c r="L1068" s="643" t="s">
        <v>54340</v>
      </c>
      <c r="M1068" s="632"/>
      <c r="N1068" s="323"/>
    </row>
    <row r="1069" spans="1:22" s="39" customFormat="1" ht="24.6" customHeight="1" outlineLevel="2" x14ac:dyDescent="0.25">
      <c r="A1069" s="317" t="s">
        <v>14601</v>
      </c>
      <c r="B1069" s="422" t="str">
        <f>VLOOKUP(C1069,'SNP1.24+CHU192+DER12.23+FD1.24'!$A$2:$C$50000,2, FALSE)</f>
        <v>ESPALHAMENTO DE MATERIAL COM TRATOR DE ESTEIRAS. AF_11/2019</v>
      </c>
      <c r="C1069" s="38" t="s">
        <v>7366</v>
      </c>
      <c r="D1069" s="623" t="str">
        <f>VLOOKUP(C1069,'SNP1.24+CHU192+DER12.23+FD1.24'!$A$2:$D$50000,3, FALSE)</f>
        <v>M3</v>
      </c>
      <c r="E1069" s="388">
        <f>E1067</f>
        <v>1.4912590547876374</v>
      </c>
      <c r="F1069" s="625" t="str">
        <f>VLOOKUP(C1069,'SNP1.24+CHU192+DER12.23+FD1.24'!$A$2:$D$50000,4, FALSE)</f>
        <v>1,45</v>
      </c>
      <c r="G1069" s="424">
        <f>ROUND(E1069*F1069,2)</f>
        <v>2.16</v>
      </c>
      <c r="H1069" s="425" t="e">
        <f>IF(K1069="",$G$7,$G$6)</f>
        <v>#REF!</v>
      </c>
      <c r="I1069" s="426" t="e">
        <f>ROUND(F1069*H1069+F1069,2)</f>
        <v>#REF!</v>
      </c>
      <c r="J1069" s="626" t="e">
        <f>ROUND(E1069*I1069,2)</f>
        <v>#REF!</v>
      </c>
      <c r="K1069" s="7"/>
      <c r="L1069" s="643" t="s">
        <v>14599</v>
      </c>
      <c r="M1069" s="632"/>
      <c r="N1069" s="323"/>
    </row>
    <row r="1070" spans="1:22" s="40" customFormat="1" ht="12.75" outlineLevel="1" thickBot="1" x14ac:dyDescent="0.25">
      <c r="A1070" s="318"/>
      <c r="B1070" s="10" t="s">
        <v>9</v>
      </c>
      <c r="C1070" s="11"/>
      <c r="D1070" s="12"/>
      <c r="E1070" s="13"/>
      <c r="F1070" s="13"/>
      <c r="G1070" s="147">
        <f>SUM(G1066:G1069)</f>
        <v>447.59000000000003</v>
      </c>
      <c r="H1070" s="148"/>
      <c r="I1070" s="149"/>
      <c r="J1070" s="150" t="e">
        <f>SUM(J1066:J1069)</f>
        <v>#REF!</v>
      </c>
      <c r="K1070" s="9"/>
      <c r="L1070" s="209"/>
      <c r="M1070" s="204"/>
      <c r="N1070" s="16"/>
      <c r="O1070" s="39"/>
      <c r="P1070" s="39"/>
      <c r="Q1070" s="39"/>
      <c r="R1070" s="39"/>
      <c r="S1070" s="39"/>
      <c r="T1070" s="39"/>
      <c r="U1070" s="39"/>
      <c r="V1070" s="39"/>
    </row>
    <row r="1071" spans="1:22" s="34" customFormat="1" outlineLevel="1" x14ac:dyDescent="0.25">
      <c r="A1071" s="319" t="s">
        <v>12534</v>
      </c>
      <c r="B1071" s="145" t="s">
        <v>18516</v>
      </c>
      <c r="C1071" s="628"/>
      <c r="D1071" s="629"/>
      <c r="E1071" s="146"/>
      <c r="F1071" s="146"/>
      <c r="G1071" s="5"/>
      <c r="H1071" s="5"/>
      <c r="I1071" s="5"/>
      <c r="J1071" s="17"/>
      <c r="K1071" s="144"/>
      <c r="L1071" s="210"/>
      <c r="M1071" s="111"/>
      <c r="N1071" s="6"/>
      <c r="O1071" s="39"/>
      <c r="P1071" s="39"/>
      <c r="Q1071" s="39"/>
      <c r="R1071" s="39"/>
      <c r="S1071" s="39"/>
      <c r="T1071" s="39"/>
      <c r="U1071" s="39"/>
      <c r="V1071" s="39"/>
    </row>
    <row r="1072" spans="1:22" s="39" customFormat="1" ht="26.45" customHeight="1" outlineLevel="2" x14ac:dyDescent="0.25">
      <c r="A1072" s="317" t="s">
        <v>12535</v>
      </c>
      <c r="B1072" s="422" t="str">
        <f>VLOOKUP(C1072,'SNP1.24+CHU192+DER12.23+FD1.24'!$A$2:$C$50000,2, FALSE)</f>
        <v>LOCAÇÃO DE REDE DE ÁGUA OU ESGOTO. AF_10/2018</v>
      </c>
      <c r="C1072" s="38" t="s">
        <v>6001</v>
      </c>
      <c r="D1072" s="623" t="str">
        <f>VLOOKUP(C1072,'SNP1.24+CHU192+DER12.23+FD1.24'!$A$2:$D$50000,3, FALSE)</f>
        <v>M</v>
      </c>
      <c r="E1072" s="624">
        <f>E1092</f>
        <v>57.6</v>
      </c>
      <c r="F1072" s="625" t="str">
        <f>VLOOKUP(C1072,'SNP1.24+CHU192+DER12.23+FD1.24'!$A$2:$D$50000,4, FALSE)</f>
        <v>5,75</v>
      </c>
      <c r="G1072" s="424">
        <f>ROUND(E1072*F1072,2)</f>
        <v>331.2</v>
      </c>
      <c r="H1072" s="425">
        <f>IF(L1072="",$G$7,$G$6)</f>
        <v>0</v>
      </c>
      <c r="I1072" s="426">
        <f>ROUND(F1072*H1072+F1072,2)</f>
        <v>5.75</v>
      </c>
      <c r="J1072" s="626">
        <f>ROUND(E1072*I1072,2)</f>
        <v>331.2</v>
      </c>
      <c r="K1072" s="7"/>
      <c r="L1072" s="643" t="s">
        <v>54390</v>
      </c>
      <c r="M1072" s="632"/>
      <c r="N1072" s="392"/>
    </row>
    <row r="1073" spans="1:22" s="39" customFormat="1" ht="27" customHeight="1" outlineLevel="2" x14ac:dyDescent="0.25">
      <c r="A1073" s="317" t="s">
        <v>12536</v>
      </c>
      <c r="B1073" s="422" t="str">
        <f>VLOOKUP(C1073,'SNP1.24+CHU192+DER12.23+FD1.24'!$A$2:$C$50000,2, FALSE)</f>
        <v xml:space="preserve">PAREDE ENSECADEIRA C/PRANCHA-ESP.0,075M                                        </v>
      </c>
      <c r="C1073" s="38" t="s">
        <v>45196</v>
      </c>
      <c r="D1073" s="623" t="str">
        <f>VLOOKUP(C1073,'SNP1.24+CHU192+DER12.23+FD1.24'!$A$2:$D$50000,3, FALSE)</f>
        <v>m2</v>
      </c>
      <c r="E1073" s="624">
        <f>35.83*2</f>
        <v>71.66</v>
      </c>
      <c r="F1073" s="625">
        <f>VLOOKUP(C1073,'SNP1.24+CHU192+DER12.23+FD1.24'!$A$2:$D$50000,4, FALSE)/1.35</f>
        <v>552.68148148148146</v>
      </c>
      <c r="G1073" s="424">
        <f>ROUND(E1073*F1073,2)</f>
        <v>39605.15</v>
      </c>
      <c r="H1073" s="425">
        <f>IF(L1073="",$G$7,$G$6)</f>
        <v>0</v>
      </c>
      <c r="I1073" s="426">
        <f>ROUND(F1073*H1073+F1073,2)</f>
        <v>552.67999999999995</v>
      </c>
      <c r="J1073" s="626">
        <f>ROUND(E1073*I1073,2)</f>
        <v>39605.050000000003</v>
      </c>
      <c r="K1073" s="7"/>
      <c r="L1073" s="643" t="s">
        <v>54341</v>
      </c>
      <c r="M1073" s="633"/>
      <c r="N1073" s="394"/>
    </row>
    <row r="1074" spans="1:22" s="40" customFormat="1" ht="12.75" outlineLevel="1" thickBot="1" x14ac:dyDescent="0.25">
      <c r="A1074" s="318"/>
      <c r="B1074" s="10" t="s">
        <v>9</v>
      </c>
      <c r="C1074" s="11"/>
      <c r="D1074" s="12"/>
      <c r="E1074" s="13"/>
      <c r="F1074" s="13"/>
      <c r="G1074" s="147">
        <f>SUM(G1072:G1073)</f>
        <v>39936.35</v>
      </c>
      <c r="H1074" s="148"/>
      <c r="I1074" s="149"/>
      <c r="J1074" s="150">
        <f>SUM(J1072:J1073)</f>
        <v>39936.25</v>
      </c>
      <c r="K1074" s="9"/>
      <c r="L1074" s="209"/>
      <c r="M1074" s="204"/>
      <c r="N1074" s="16"/>
      <c r="O1074" s="39"/>
      <c r="P1074" s="39"/>
      <c r="Q1074" s="39"/>
      <c r="R1074" s="39"/>
      <c r="S1074" s="39"/>
      <c r="T1074" s="39"/>
      <c r="U1074" s="39"/>
      <c r="V1074" s="39"/>
    </row>
    <row r="1075" spans="1:22" s="34" customFormat="1" outlineLevel="1" x14ac:dyDescent="0.25">
      <c r="A1075" s="319" t="s">
        <v>29449</v>
      </c>
      <c r="B1075" s="145" t="s">
        <v>54342</v>
      </c>
      <c r="C1075" s="628"/>
      <c r="D1075" s="629"/>
      <c r="E1075" s="146"/>
      <c r="F1075" s="146"/>
      <c r="G1075" s="5"/>
      <c r="H1075" s="5"/>
      <c r="I1075" s="5"/>
      <c r="J1075" s="17"/>
      <c r="K1075" s="144"/>
      <c r="L1075" s="210"/>
      <c r="M1075" s="111"/>
      <c r="N1075" s="6"/>
      <c r="O1075" s="39"/>
      <c r="P1075" s="39"/>
      <c r="Q1075" s="39"/>
      <c r="R1075" s="39"/>
      <c r="S1075" s="39"/>
      <c r="T1075" s="39"/>
      <c r="U1075" s="39"/>
      <c r="V1075" s="39"/>
    </row>
    <row r="1076" spans="1:22" s="39" customFormat="1" ht="70.150000000000006" customHeight="1" outlineLevel="2" x14ac:dyDescent="0.25">
      <c r="A1076" s="317" t="s">
        <v>29450</v>
      </c>
      <c r="B1076" s="422" t="str">
        <f>VLOOKUP(C1076,'SNP1.24+CHU192+DER12.23+FD1.24'!$A$2:$C$50000,2, FALSE)</f>
        <v>ESCAVAÇÃO MECANIZADA DE VALA COM PROFUNDIDADE MAIOR QUE 1,5 M ATÉ 3,0 M (MÉDIA MONTANTE E JUSANTE/UMA COMPOSIÇÃO POR TRECHO), RETROESCAV. (0,26 M3), LARGURA MENOR QUE 0,8 M, EM SOLO DE 1A CATEGORIA, LOCAIS COM BAIXO NÍVEL DE INTERFERÊNCIA. AF_02/2021</v>
      </c>
      <c r="C1076" s="38" t="s">
        <v>5371</v>
      </c>
      <c r="D1076" s="623" t="str">
        <f>VLOOKUP(C1076,'SNP1.24+CHU192+DER12.23+FD1.24'!$A$2:$D$50000,3, FALSE)</f>
        <v>M3</v>
      </c>
      <c r="E1076" s="624">
        <f>E1092*2*1.2</f>
        <v>138.24</v>
      </c>
      <c r="F1076" s="625" t="str">
        <f>VLOOKUP(C1076,'SNP1.24+CHU192+DER12.23+FD1.24'!$A$2:$D$50000,4, FALSE)</f>
        <v>7,49</v>
      </c>
      <c r="G1076" s="424">
        <f>ROUND(E1076*F1076,2)</f>
        <v>1035.42</v>
      </c>
      <c r="H1076" s="425" t="e">
        <f>IF(K1076="",$G$7,$G$6)</f>
        <v>#REF!</v>
      </c>
      <c r="I1076" s="426" t="e">
        <f>ROUND(F1076*H1076+F1076,2)</f>
        <v>#REF!</v>
      </c>
      <c r="J1076" s="626" t="e">
        <f>ROUND(E1076*I1076,2)</f>
        <v>#REF!</v>
      </c>
      <c r="K1076" s="7"/>
      <c r="L1076" s="643" t="s">
        <v>54389</v>
      </c>
      <c r="M1076" s="632"/>
      <c r="N1076" s="392"/>
    </row>
    <row r="1077" spans="1:22" s="39" customFormat="1" ht="60" outlineLevel="2" x14ac:dyDescent="0.25">
      <c r="A1077" s="317" t="s">
        <v>29451</v>
      </c>
      <c r="B1077" s="422" t="str">
        <f>VLOOKUP(C1077,'SNP1.24+CHU192+DER12.23+FD1.24'!$A$2:$C$50000,2, FALSE)</f>
        <v>REATERRO MECANIZADO DE VALA COM ESCAVADEIRA HIDRÁULICA (CAPACIDADE DA CAÇAMBA: 0,8 M³/POTÊNCIA: 111 HP), LARGURA ATÉ 1,5 M, PROFUNDIDADE DE 1,5 A 3,0 M, COM SOLO (SEM SUBSTITUIÇÃO) DE 1ª CATEGORIA, COM COMPACTADOR DE SOLOS DE PERCUSSÃO. AF_08/2023</v>
      </c>
      <c r="C1077" s="38" t="s">
        <v>5389</v>
      </c>
      <c r="D1077" s="623" t="str">
        <f>VLOOKUP(C1077,'SNP1.24+CHU192+DER12.23+FD1.24'!$A$2:$D$50000,3, FALSE)</f>
        <v>M3</v>
      </c>
      <c r="E1077" s="624">
        <f>(E1076-(((PI()*0.17^2)/4)*E1092))</f>
        <v>136.93259480128208</v>
      </c>
      <c r="F1077" s="625" t="str">
        <f>VLOOKUP(C1077,'SNP1.24+CHU192+DER12.23+FD1.24'!$A$2:$D$50000,4, FALSE)</f>
        <v>20,34</v>
      </c>
      <c r="G1077" s="424">
        <f>ROUND(E1077*F1077,2)</f>
        <v>2785.21</v>
      </c>
      <c r="H1077" s="425" t="e">
        <f>IF(K1077="",$G$7,$G$6)</f>
        <v>#REF!</v>
      </c>
      <c r="I1077" s="426" t="e">
        <f>ROUND(F1077*H1077+F1077,2)</f>
        <v>#REF!</v>
      </c>
      <c r="J1077" s="626" t="e">
        <f>ROUND(E1077*I1077,2)</f>
        <v>#REF!</v>
      </c>
      <c r="K1077" s="7"/>
      <c r="L1077" s="643" t="s">
        <v>54343</v>
      </c>
      <c r="M1077" s="632"/>
      <c r="N1077" s="392"/>
    </row>
    <row r="1078" spans="1:22" s="39" customFormat="1" ht="51" customHeight="1" outlineLevel="2" x14ac:dyDescent="0.25">
      <c r="A1078" s="317" t="s">
        <v>29452</v>
      </c>
      <c r="B1078" s="422" t="str">
        <f>VLOOKUP(C1078,'SNP1.24+CHU192+DER12.23+FD1.24'!$A$2:$C$50000,2, FALSE)</f>
        <v>CARGA, MANOBRA E DESCARGA DE SOLOS E MATERIAIS GRANULARES EM CAMINHÃO BASCULANTE 6 M³ - CARGA COM ESCAVADEIRA HIDRÁULICA (CAÇAMBA DE 1,20 M³ / 155 HP) E DESCARGA LIVRE (UNIDADE: M3). AF_07/2020</v>
      </c>
      <c r="C1078" s="38" t="s">
        <v>11381</v>
      </c>
      <c r="D1078" s="623" t="str">
        <f>VLOOKUP(C1078,'SNP1.24+CHU192+DER12.23+FD1.24'!$A$2:$D$50000,3, FALSE)</f>
        <v>M3</v>
      </c>
      <c r="E1078" s="624">
        <f>((E1076)-(E1077))*1.25</f>
        <v>1.6342564983974128</v>
      </c>
      <c r="F1078" s="625" t="str">
        <f>VLOOKUP(C1078,'SNP1.24+CHU192+DER12.23+FD1.24'!$A$2:$D$50000,4, FALSE)</f>
        <v>7,79</v>
      </c>
      <c r="G1078" s="424">
        <f>ROUND(E1078*F1078,2)</f>
        <v>12.73</v>
      </c>
      <c r="H1078" s="425" t="e">
        <f>IF(K1078="",$G$7,$G$6)</f>
        <v>#REF!</v>
      </c>
      <c r="I1078" s="426" t="e">
        <f>ROUND(F1078*H1078+F1078,2)</f>
        <v>#REF!</v>
      </c>
      <c r="J1078" s="626" t="e">
        <f>ROUND(E1078*I1078,2)</f>
        <v>#REF!</v>
      </c>
      <c r="K1078" s="7"/>
      <c r="L1078" s="643" t="s">
        <v>54344</v>
      </c>
      <c r="M1078" s="633"/>
      <c r="N1078" s="394"/>
    </row>
    <row r="1079" spans="1:22" s="39" customFormat="1" ht="28.9" customHeight="1" outlineLevel="2" x14ac:dyDescent="0.25">
      <c r="A1079" s="317" t="s">
        <v>29453</v>
      </c>
      <c r="B1079" s="422" t="str">
        <f>VLOOKUP(C1079,'SNP1.24+CHU192+DER12.23+FD1.24'!$A$2:$C$50000,2, FALSE)</f>
        <v>TRANSPORTE COM CAMINHÃO BASCULANTE DE 10 M³, EM VIA URBANA EM LEITO NATURAL (UNIDADE: M3XKM). AF_07/2020</v>
      </c>
      <c r="C1079" s="38" t="s">
        <v>6005</v>
      </c>
      <c r="D1079" s="623" t="str">
        <f>VLOOKUP(C1079,'SNP1.24+CHU192+DER12.23+FD1.24'!$A$2:$D$50000,3, FALSE)</f>
        <v>M3XKM</v>
      </c>
      <c r="E1079" s="624">
        <f>E1078*$D$8</f>
        <v>15.86863059943888</v>
      </c>
      <c r="F1079" s="625" t="str">
        <f>VLOOKUP(C1079,'SNP1.24+CHU192+DER12.23+FD1.24'!$A$2:$D$50000,4, FALSE)</f>
        <v>3,15</v>
      </c>
      <c r="G1079" s="424">
        <f>ROUND(E1079*F1079,2)</f>
        <v>49.99</v>
      </c>
      <c r="H1079" s="425" t="e">
        <f>IF(K1079="",$G$7,$G$6)</f>
        <v>#REF!</v>
      </c>
      <c r="I1079" s="426" t="e">
        <f>ROUND(F1079*H1079+F1079,2)</f>
        <v>#REF!</v>
      </c>
      <c r="J1079" s="626" t="e">
        <f>ROUND(E1079*I1079,2)</f>
        <v>#REF!</v>
      </c>
      <c r="K1079" s="7"/>
      <c r="L1079" s="643" t="s">
        <v>54340</v>
      </c>
      <c r="M1079" s="632"/>
      <c r="N1079" s="392"/>
    </row>
    <row r="1080" spans="1:22" s="39" customFormat="1" ht="28.9" customHeight="1" outlineLevel="2" x14ac:dyDescent="0.25">
      <c r="A1080" s="317" t="s">
        <v>29454</v>
      </c>
      <c r="B1080" s="422" t="str">
        <f>VLOOKUP(C1080,'SNP1.24+CHU192+DER12.23+FD1.24'!$A$2:$C$50000,2, FALSE)</f>
        <v>ESPALHAMENTO DE MATERIAL COM TRATOR DE ESTEIRAS. AF_11/2019</v>
      </c>
      <c r="C1080" s="38" t="s">
        <v>7366</v>
      </c>
      <c r="D1080" s="623" t="str">
        <f>VLOOKUP(C1080,'SNP1.24+CHU192+DER12.23+FD1.24'!$A$2:$D$50000,3, FALSE)</f>
        <v>M3</v>
      </c>
      <c r="E1080" s="624">
        <f>E1078</f>
        <v>1.6342564983974128</v>
      </c>
      <c r="F1080" s="625" t="str">
        <f>VLOOKUP(C1080,'SNP1.24+CHU192+DER12.23+FD1.24'!$A$2:$D$50000,4, FALSE)</f>
        <v>1,45</v>
      </c>
      <c r="G1080" s="424">
        <f>ROUND(E1080*F1080,2)</f>
        <v>2.37</v>
      </c>
      <c r="H1080" s="425" t="e">
        <f>IF(K1080="",$G$7,$G$6)</f>
        <v>#REF!</v>
      </c>
      <c r="I1080" s="426" t="e">
        <f>ROUND(F1080*H1080+F1080,2)</f>
        <v>#REF!</v>
      </c>
      <c r="J1080" s="626" t="e">
        <f>ROUND(E1080*I1080,2)</f>
        <v>#REF!</v>
      </c>
      <c r="K1080" s="7"/>
      <c r="L1080" s="643" t="s">
        <v>14599</v>
      </c>
      <c r="M1080" s="632"/>
      <c r="N1080" s="392"/>
    </row>
    <row r="1081" spans="1:22" s="40" customFormat="1" outlineLevel="1" x14ac:dyDescent="0.2">
      <c r="A1081" s="318"/>
      <c r="B1081" s="10" t="s">
        <v>9</v>
      </c>
      <c r="C1081" s="11"/>
      <c r="D1081" s="12"/>
      <c r="E1081" s="13"/>
      <c r="F1081" s="13"/>
      <c r="G1081" s="147">
        <f>SUM(G1076:G1080)</f>
        <v>3885.72</v>
      </c>
      <c r="H1081" s="148"/>
      <c r="I1081" s="149"/>
      <c r="J1081" s="150" t="e">
        <f>SUM(J1076:J1080)</f>
        <v>#REF!</v>
      </c>
      <c r="K1081" s="9"/>
      <c r="L1081" s="209"/>
      <c r="M1081" s="203"/>
      <c r="N1081" s="14"/>
      <c r="O1081" s="39"/>
      <c r="P1081" s="39"/>
      <c r="Q1081" s="39"/>
      <c r="R1081" s="39"/>
      <c r="S1081" s="39"/>
      <c r="T1081" s="39"/>
      <c r="U1081" s="39"/>
      <c r="V1081" s="39"/>
    </row>
    <row r="1082" spans="1:22" s="34" customFormat="1" outlineLevel="1" x14ac:dyDescent="0.25">
      <c r="A1082" s="316" t="s">
        <v>29456</v>
      </c>
      <c r="B1082" s="36" t="s">
        <v>54345</v>
      </c>
      <c r="C1082" s="37"/>
      <c r="D1082" s="4"/>
      <c r="E1082" s="5"/>
      <c r="F1082" s="5"/>
      <c r="G1082" s="5"/>
      <c r="H1082" s="5"/>
      <c r="I1082" s="5"/>
      <c r="J1082" s="17"/>
      <c r="K1082" s="35"/>
      <c r="L1082" s="208"/>
      <c r="M1082" s="111"/>
      <c r="N1082" s="6"/>
      <c r="O1082" s="39"/>
      <c r="P1082" s="39"/>
      <c r="Q1082" s="39"/>
      <c r="R1082" s="39"/>
      <c r="S1082" s="39"/>
      <c r="T1082" s="39"/>
      <c r="U1082" s="39"/>
      <c r="V1082" s="39"/>
    </row>
    <row r="1083" spans="1:22" s="39" customFormat="1" ht="39.6" customHeight="1" outlineLevel="2" x14ac:dyDescent="0.25">
      <c r="A1083" s="317" t="s">
        <v>29457</v>
      </c>
      <c r="B1083" s="422" t="str">
        <f>VLOOKUP(C1083,'SNP1.24+CHU192+DER12.23+FD1.24'!$A$2:$C$50000,2, FALSE)</f>
        <v>PREPARO DE FUNDO DE VALA COM LARGURA MAIOR OU IGUAL A 1,5 M E MENOR QUE 2,5 M, COM CAMADA DE AREIA, LANÇAMENTO MANUAL. AF_08/2020</v>
      </c>
      <c r="C1083" s="38" t="s">
        <v>10861</v>
      </c>
      <c r="D1083" s="623" t="str">
        <f>VLOOKUP(C1083,'SNP1.24+CHU192+DER12.23+FD1.24'!$A$2:$D$50000,3, FALSE)</f>
        <v>M3</v>
      </c>
      <c r="E1083" s="423">
        <f>(E1092*1.2)*0.05</f>
        <v>3.4560000000000004</v>
      </c>
      <c r="F1083" s="625" t="str">
        <f>VLOOKUP(C1083,'SNP1.24+CHU192+DER12.23+FD1.24'!$A$2:$D$50000,4, FALSE)</f>
        <v>194,84</v>
      </c>
      <c r="G1083" s="424">
        <f>ROUND(E1083*F1083,2)</f>
        <v>673.37</v>
      </c>
      <c r="H1083" s="425" t="e">
        <f>IF(K1083="",$G$7,$G$6)</f>
        <v>#REF!</v>
      </c>
      <c r="I1083" s="426" t="e">
        <f>ROUND(F1083*H1083+F1083,2)</f>
        <v>#REF!</v>
      </c>
      <c r="J1083" s="626" t="e">
        <f>ROUND(E1083*I1083,2)</f>
        <v>#REF!</v>
      </c>
      <c r="K1083" s="7"/>
      <c r="L1083" s="643" t="s">
        <v>54388</v>
      </c>
      <c r="M1083" s="633"/>
      <c r="N1083" s="394"/>
    </row>
    <row r="1084" spans="1:22" s="40" customFormat="1" outlineLevel="1" x14ac:dyDescent="0.2">
      <c r="A1084" s="318"/>
      <c r="B1084" s="10" t="s">
        <v>9</v>
      </c>
      <c r="C1084" s="11"/>
      <c r="D1084" s="12"/>
      <c r="E1084" s="13"/>
      <c r="F1084" s="13"/>
      <c r="G1084" s="147">
        <f>SUM(G1083:G1083)</f>
        <v>673.37</v>
      </c>
      <c r="H1084" s="148"/>
      <c r="I1084" s="149"/>
      <c r="J1084" s="150" t="e">
        <f>SUM(J1083:J1083)</f>
        <v>#REF!</v>
      </c>
      <c r="K1084" s="9"/>
      <c r="L1084" s="209"/>
      <c r="M1084" s="203"/>
      <c r="N1084" s="14"/>
      <c r="O1084" s="39"/>
      <c r="P1084" s="39"/>
      <c r="Q1084" s="39"/>
      <c r="R1084" s="39"/>
      <c r="S1084" s="39"/>
      <c r="T1084" s="39"/>
      <c r="U1084" s="39"/>
      <c r="V1084" s="39"/>
    </row>
    <row r="1085" spans="1:22" s="34" customFormat="1" outlineLevel="1" x14ac:dyDescent="0.25">
      <c r="A1085" s="316" t="s">
        <v>29466</v>
      </c>
      <c r="B1085" s="36" t="s">
        <v>54346</v>
      </c>
      <c r="C1085" s="37"/>
      <c r="D1085" s="4"/>
      <c r="E1085" s="5"/>
      <c r="F1085" s="5"/>
      <c r="G1085" s="5"/>
      <c r="H1085" s="5"/>
      <c r="I1085" s="5"/>
      <c r="J1085" s="17"/>
      <c r="K1085" s="35"/>
      <c r="L1085" s="208"/>
      <c r="M1085" s="111"/>
      <c r="N1085" s="6"/>
      <c r="O1085" s="39"/>
      <c r="P1085" s="39"/>
      <c r="Q1085" s="39"/>
      <c r="R1085" s="39"/>
      <c r="S1085" s="39"/>
      <c r="T1085" s="39"/>
      <c r="U1085" s="39"/>
      <c r="V1085" s="39"/>
    </row>
    <row r="1086" spans="1:22" s="39" customFormat="1" ht="38.450000000000003" customHeight="1" outlineLevel="2" x14ac:dyDescent="0.25">
      <c r="A1086" s="317" t="s">
        <v>29467</v>
      </c>
      <c r="B1086" s="422" t="str">
        <f>VLOOKUP(C1086,'SNP1.24+CHU192+DER12.23+FD1.24'!$A$2:$C$50000,2, FALSE)</f>
        <v>ESCORAMENTO DE VALA, TIPO DESCONTÍNUO, COM PROFUNDIDADE DE 1,5 A 3,0 M, LARGURA MAIOR OU IGUAL A 1,5 M E MENOR QUE 2,5 M. AF_08/2020</v>
      </c>
      <c r="C1086" s="38" t="s">
        <v>9202</v>
      </c>
      <c r="D1086" s="623" t="str">
        <f>VLOOKUP(C1086,'SNP1.24+CHU192+DER12.23+FD1.24'!$A$2:$D$50000,3, FALSE)</f>
        <v>M2</v>
      </c>
      <c r="E1086" s="423">
        <f>(E1092/2*1.2*2)</f>
        <v>69.12</v>
      </c>
      <c r="F1086" s="625" t="str">
        <f>VLOOKUP(C1086,'SNP1.24+CHU192+DER12.23+FD1.24'!$A$2:$D$50000,4, FALSE)</f>
        <v>50,37</v>
      </c>
      <c r="G1086" s="424">
        <f>ROUND(E1086*F1086,2)</f>
        <v>3481.57</v>
      </c>
      <c r="H1086" s="425" t="e">
        <f>IF(K1086="",$G$7,$G$6)</f>
        <v>#REF!</v>
      </c>
      <c r="I1086" s="426" t="e">
        <f>ROUND(F1086*H1086+F1086,2)</f>
        <v>#REF!</v>
      </c>
      <c r="J1086" s="626" t="e">
        <f>ROUND(E1086*I1086,2)</f>
        <v>#REF!</v>
      </c>
      <c r="K1086" s="7"/>
      <c r="L1086" s="643" t="s">
        <v>54384</v>
      </c>
      <c r="M1086" s="632"/>
      <c r="N1086" s="392"/>
    </row>
    <row r="1087" spans="1:22" s="40" customFormat="1" ht="12.75" outlineLevel="1" thickBot="1" x14ac:dyDescent="0.25">
      <c r="A1087" s="456"/>
      <c r="B1087" s="396" t="s">
        <v>9</v>
      </c>
      <c r="C1087" s="397"/>
      <c r="D1087" s="398"/>
      <c r="E1087" s="399"/>
      <c r="F1087" s="399"/>
      <c r="G1087" s="147">
        <f>SUM(G1086)</f>
        <v>3481.57</v>
      </c>
      <c r="H1087" s="148"/>
      <c r="I1087" s="149"/>
      <c r="J1087" s="150" t="e">
        <f>SUM(J1086)</f>
        <v>#REF!</v>
      </c>
      <c r="K1087" s="395"/>
      <c r="L1087" s="645"/>
      <c r="M1087" s="204"/>
      <c r="N1087" s="16"/>
      <c r="O1087" s="39"/>
      <c r="P1087" s="39"/>
      <c r="Q1087" s="39"/>
      <c r="R1087" s="39"/>
      <c r="S1087" s="39"/>
      <c r="T1087" s="39"/>
      <c r="U1087" s="39"/>
      <c r="V1087" s="39"/>
    </row>
    <row r="1088" spans="1:22" s="34" customFormat="1" outlineLevel="1" x14ac:dyDescent="0.25">
      <c r="A1088" s="457" t="s">
        <v>54658</v>
      </c>
      <c r="B1088" s="401" t="s">
        <v>54348</v>
      </c>
      <c r="C1088" s="402"/>
      <c r="D1088" s="403"/>
      <c r="E1088" s="404"/>
      <c r="F1088" s="404"/>
      <c r="G1088" s="404"/>
      <c r="H1088" s="404"/>
      <c r="I1088" s="404"/>
      <c r="J1088" s="405"/>
      <c r="K1088" s="400"/>
      <c r="L1088" s="646"/>
      <c r="M1088" s="634"/>
      <c r="N1088" s="407"/>
      <c r="O1088" s="39"/>
      <c r="P1088" s="39"/>
      <c r="Q1088" s="39"/>
      <c r="R1088" s="39"/>
      <c r="S1088" s="39"/>
      <c r="T1088" s="39"/>
      <c r="U1088" s="39"/>
      <c r="V1088" s="39"/>
    </row>
    <row r="1089" spans="1:22" s="39" customFormat="1" ht="60" outlineLevel="2" x14ac:dyDescent="0.25">
      <c r="A1089" s="317" t="s">
        <v>54659</v>
      </c>
      <c r="B1089" s="422" t="str">
        <f>VLOOKUP(C1089,'SNP1.24+CHU192+DER12.23+FD1.24'!$A$2:$C$50000,2, FALSE)</f>
        <v xml:space="preserve">LOCACAO DE BOMBA SUBMERSIVEL PARA DRENAGEM E ESGOTAMENTO, MOTOR ELETRICO TRIFASICO, POTENCIA DE 2 CV, DIAMETRO DE RECALQUE DE 3". FAIXA DE OPERACAO Q=70 M3/H (+ OU - 2 M3/H) E AMT=2 M, Q=9,5 M3/H (+ OU - 3,5 M3/H) E AMT = 10 M (+ OU - 2 M)                                                                                                                                                                                                                                                           </v>
      </c>
      <c r="C1089" s="38">
        <v>40293</v>
      </c>
      <c r="D1089" s="623" t="str">
        <f>VLOOKUP(C1089,'SNP1.24+CHU192+DER12.23+FD1.24'!$A$2:$D$50000,3, FALSE)</f>
        <v xml:space="preserve">H     </v>
      </c>
      <c r="E1089" s="423">
        <f>24*25*2</f>
        <v>1200</v>
      </c>
      <c r="F1089" s="625" t="str">
        <f>VLOOKUP(C1089,'SNP1.24+CHU192+DER12.23+FD1.24'!$A$2:$D$50000,4, FALSE)</f>
        <v>2,16</v>
      </c>
      <c r="G1089" s="424">
        <f>ROUND(E1089*F1089,2)</f>
        <v>2592</v>
      </c>
      <c r="H1089" s="425" t="e">
        <f>IF(K1089="",$G$7,$G$6)</f>
        <v>#REF!</v>
      </c>
      <c r="I1089" s="426" t="e">
        <f>ROUND(F1089*H1089+F1089,2)</f>
        <v>#REF!</v>
      </c>
      <c r="J1089" s="626" t="e">
        <f>ROUND(E1089*I1089,2)</f>
        <v>#REF!</v>
      </c>
      <c r="K1089" s="7"/>
      <c r="L1089" s="643" t="s">
        <v>54392</v>
      </c>
      <c r="M1089" s="632"/>
      <c r="N1089" s="392"/>
    </row>
    <row r="1090" spans="1:22" s="40" customFormat="1" outlineLevel="1" x14ac:dyDescent="0.2">
      <c r="A1090" s="318"/>
      <c r="B1090" s="10" t="s">
        <v>9</v>
      </c>
      <c r="C1090" s="11"/>
      <c r="D1090" s="12"/>
      <c r="E1090" s="13"/>
      <c r="F1090" s="13"/>
      <c r="G1090" s="147">
        <f>SUM(G1089)</f>
        <v>2592</v>
      </c>
      <c r="H1090" s="148"/>
      <c r="I1090" s="149"/>
      <c r="J1090" s="150" t="e">
        <f>SUM(J1089)</f>
        <v>#REF!</v>
      </c>
      <c r="K1090" s="9"/>
      <c r="L1090" s="209"/>
      <c r="M1090" s="13"/>
      <c r="N1090" s="409"/>
      <c r="O1090" s="39"/>
      <c r="P1090" s="39"/>
      <c r="Q1090" s="39"/>
      <c r="R1090" s="39"/>
      <c r="S1090" s="39"/>
      <c r="T1090" s="39"/>
      <c r="U1090" s="39"/>
      <c r="V1090" s="39"/>
    </row>
    <row r="1091" spans="1:22" s="34" customFormat="1" outlineLevel="1" x14ac:dyDescent="0.25">
      <c r="A1091" s="316" t="s">
        <v>54667</v>
      </c>
      <c r="B1091" s="176" t="s">
        <v>54386</v>
      </c>
      <c r="C1091" s="37"/>
      <c r="D1091" s="4"/>
      <c r="E1091" s="5"/>
      <c r="F1091" s="5"/>
      <c r="G1091" s="5"/>
      <c r="H1091" s="5"/>
      <c r="I1091" s="5"/>
      <c r="J1091" s="17"/>
      <c r="K1091" s="35"/>
      <c r="L1091" s="208"/>
      <c r="M1091" s="111"/>
      <c r="N1091" s="6"/>
      <c r="O1091" s="39"/>
      <c r="P1091" s="39"/>
      <c r="Q1091" s="39"/>
      <c r="R1091" s="39"/>
      <c r="S1091" s="39"/>
      <c r="T1091" s="39"/>
      <c r="U1091" s="39"/>
      <c r="V1091" s="39"/>
    </row>
    <row r="1092" spans="1:22" s="39" customFormat="1" ht="19.149999999999999" customHeight="1" outlineLevel="2" x14ac:dyDescent="0.25">
      <c r="A1092" s="317" t="s">
        <v>54668</v>
      </c>
      <c r="B1092" s="422" t="s">
        <v>54387</v>
      </c>
      <c r="C1092" s="38" t="s">
        <v>40385</v>
      </c>
      <c r="D1092" s="623" t="str">
        <f>VLOOKUP(C1092,'SNP1.24+CHU192+DER12.23+FD1.24'!$A$2:$D$50000,3, FALSE)</f>
        <v>M</v>
      </c>
      <c r="E1092" s="423">
        <f>2*28.8</f>
        <v>57.6</v>
      </c>
      <c r="F1092" s="625">
        <f>VLOOKUP(C1092,'SNP1.24+CHU192+DER12.23+FD1.24'!$A$2:$D$50000,4, FALSE)</f>
        <v>248.51</v>
      </c>
      <c r="G1092" s="424">
        <f>ROUND(E1092*F1092,2)</f>
        <v>14314.18</v>
      </c>
      <c r="H1092" s="425">
        <f>IF(K1092="",$G$7,$G$6)</f>
        <v>0</v>
      </c>
      <c r="I1092" s="426">
        <f>ROUND(F1092*H1092+F1092,2)</f>
        <v>248.51</v>
      </c>
      <c r="J1092" s="626">
        <f>ROUND(E1092*I1092,2)</f>
        <v>14314.18</v>
      </c>
      <c r="K1092" s="7" t="s">
        <v>18719</v>
      </c>
      <c r="L1092" s="643" t="s">
        <v>54374</v>
      </c>
      <c r="M1092" s="632"/>
      <c r="N1092" s="413"/>
    </row>
    <row r="1093" spans="1:22" s="39" customFormat="1" ht="24.6" customHeight="1" outlineLevel="2" x14ac:dyDescent="0.25">
      <c r="A1093" s="317" t="s">
        <v>54669</v>
      </c>
      <c r="B1093" s="422" t="s">
        <v>54391</v>
      </c>
      <c r="C1093" s="38" t="s">
        <v>54845</v>
      </c>
      <c r="D1093" s="623" t="s">
        <v>8</v>
      </c>
      <c r="E1093" s="423">
        <v>4</v>
      </c>
      <c r="F1093" s="625">
        <v>350</v>
      </c>
      <c r="G1093" s="424">
        <f>ROUND(E1093*F1093,2)</f>
        <v>1400</v>
      </c>
      <c r="H1093" s="425">
        <f>IF(K1093="",$G$7,$G$6)</f>
        <v>0</v>
      </c>
      <c r="I1093" s="426">
        <f>ROUND(F1093*H1093+F1093,2)</f>
        <v>350</v>
      </c>
      <c r="J1093" s="626">
        <f>ROUND(E1093*I1093,2)</f>
        <v>1400</v>
      </c>
      <c r="K1093" s="7" t="s">
        <v>18719</v>
      </c>
      <c r="L1093" s="643" t="s">
        <v>54352</v>
      </c>
      <c r="M1093" s="632"/>
      <c r="N1093" s="416"/>
    </row>
    <row r="1094" spans="1:22" s="39" customFormat="1" ht="50.45" customHeight="1" outlineLevel="2" x14ac:dyDescent="0.25">
      <c r="A1094" s="317" t="s">
        <v>54670</v>
      </c>
      <c r="B1094" s="422" t="str">
        <f>VLOOKUP(C1094,'SNP1.24+CHU192+DER12.23+FD1.24'!$A$2:$C$50000,2, FALSE)</f>
        <v>ASSENTAMENTO DE TUBO DE FERRO FUNDIDO PARA REDE DE ÁGUA, DN 100 MM, JUNTA ELÁSTICA, INSTALADO EM LOCAL COM NÍVEL ALTO DE INTERFERÊNCIAS (NÃO INCLUI FORNECIMENTO). AF_11/2017</v>
      </c>
      <c r="C1094" s="38" t="s">
        <v>1553</v>
      </c>
      <c r="D1094" s="623" t="str">
        <f>VLOOKUP(C1094,'SNP1.24+CHU192+DER12.23+FD1.24'!$A$2:$D$50000,3, FALSE)</f>
        <v>M</v>
      </c>
      <c r="E1094" s="423">
        <f>E1092</f>
        <v>57.6</v>
      </c>
      <c r="F1094" s="625" t="str">
        <f>VLOOKUP(C1094,'SNP1.24+CHU192+DER12.23+FD1.24'!$A$2:$D$50000,4, FALSE)</f>
        <v>9,92</v>
      </c>
      <c r="G1094" s="424">
        <f>ROUND(E1094*F1094,2)</f>
        <v>571.39</v>
      </c>
      <c r="H1094" s="425" t="e">
        <f>IF(K1094="",$G$7,$G$6)</f>
        <v>#REF!</v>
      </c>
      <c r="I1094" s="426" t="e">
        <f>ROUND(F1094*H1094+F1094,2)</f>
        <v>#REF!</v>
      </c>
      <c r="J1094" s="626" t="e">
        <f>ROUND(E1094*I1094,2)</f>
        <v>#REF!</v>
      </c>
      <c r="K1094" s="7"/>
      <c r="L1094" s="643" t="s">
        <v>54350</v>
      </c>
      <c r="M1094" s="632"/>
      <c r="N1094" s="428"/>
    </row>
    <row r="1095" spans="1:22" s="40" customFormat="1" ht="12.75" outlineLevel="1" thickBot="1" x14ac:dyDescent="0.25">
      <c r="A1095" s="318"/>
      <c r="B1095" s="10" t="s">
        <v>9</v>
      </c>
      <c r="C1095" s="11"/>
      <c r="D1095" s="12"/>
      <c r="E1095" s="13"/>
      <c r="F1095" s="13"/>
      <c r="G1095" s="147">
        <f>SUM(G1092:G1094)</f>
        <v>16285.57</v>
      </c>
      <c r="H1095" s="148"/>
      <c r="I1095" s="149"/>
      <c r="J1095" s="150" t="e">
        <f>SUM(J1092:J1094)</f>
        <v>#REF!</v>
      </c>
      <c r="K1095" s="9"/>
      <c r="L1095" s="209"/>
      <c r="M1095" s="635"/>
      <c r="N1095" s="451"/>
      <c r="O1095" s="39"/>
      <c r="P1095" s="39"/>
      <c r="Q1095" s="39"/>
      <c r="R1095" s="39"/>
      <c r="S1095" s="39"/>
      <c r="T1095" s="39"/>
      <c r="U1095" s="39"/>
      <c r="V1095" s="39"/>
    </row>
    <row r="1096" spans="1:22" s="438" customFormat="1" outlineLevel="1" x14ac:dyDescent="0.25">
      <c r="A1096" s="458" t="s">
        <v>54732</v>
      </c>
      <c r="B1096" s="176" t="s">
        <v>54394</v>
      </c>
      <c r="C1096" s="431"/>
      <c r="D1096" s="4"/>
      <c r="E1096" s="5"/>
      <c r="F1096" s="432"/>
      <c r="G1096" s="433"/>
      <c r="H1096" s="434"/>
      <c r="I1096" s="435"/>
      <c r="J1096" s="436"/>
      <c r="K1096" s="430"/>
      <c r="L1096" s="647"/>
      <c r="M1096" s="636"/>
      <c r="N1096" s="453"/>
      <c r="O1096" s="39"/>
      <c r="P1096" s="39"/>
      <c r="Q1096" s="39"/>
      <c r="R1096" s="39"/>
      <c r="S1096" s="39"/>
      <c r="T1096" s="39"/>
      <c r="U1096" s="39"/>
      <c r="V1096" s="39"/>
    </row>
    <row r="1097" spans="1:22" s="39" customFormat="1" ht="36" outlineLevel="2" x14ac:dyDescent="0.25">
      <c r="A1097" s="317" t="s">
        <v>54733</v>
      </c>
      <c r="B1097" s="422" t="str">
        <f>VLOOKUP(C1097,'SNP1.24+CHU192+DER12.23+FD1.24'!$A$2:$C$50000,2, FALSE)</f>
        <v xml:space="preserve">TAMPAO FOFO ARTICULADO, CLASSE B125 CARGA MAX 12,5 T, REDONDO, TAMPA 600 MM (COM INSCRICAO EM RELEVO DO TIPO DE REDE)                                                                                                                                                                                                                                                                                                                                                                                     </v>
      </c>
      <c r="C1097" s="38">
        <v>11301</v>
      </c>
      <c r="D1097" s="623" t="str">
        <f>VLOOKUP(C1097,'SNP1.24+CHU192+DER12.23+FD1.24'!$A$2:$D$50000,3, FALSE)</f>
        <v xml:space="preserve">UN    </v>
      </c>
      <c r="E1097" s="423">
        <v>2</v>
      </c>
      <c r="F1097" s="625" t="str">
        <f>VLOOKUP(C1097,'SNP1.24+CHU192+DER12.23+FD1.24'!$A$2:$D$50000,4, FALSE)</f>
        <v>638,44</v>
      </c>
      <c r="G1097" s="424">
        <f>ROUND(E1097*F1097,2)</f>
        <v>1276.8800000000001</v>
      </c>
      <c r="H1097" s="425">
        <f t="shared" ref="H1097:H1104" si="243">IF(K1097="",$G$7,$G$6)</f>
        <v>0</v>
      </c>
      <c r="I1097" s="426">
        <f>ROUND(F1097*H1097+F1097,2)</f>
        <v>638.44000000000005</v>
      </c>
      <c r="J1097" s="626">
        <f>ROUND(E1097*I1097,2)</f>
        <v>1276.8800000000001</v>
      </c>
      <c r="K1097" s="7" t="s">
        <v>18719</v>
      </c>
      <c r="L1097" s="643" t="s">
        <v>54354</v>
      </c>
      <c r="M1097" s="632"/>
      <c r="N1097" s="392"/>
    </row>
    <row r="1098" spans="1:22" s="39" customFormat="1" ht="27" customHeight="1" outlineLevel="2" x14ac:dyDescent="0.25">
      <c r="A1098" s="317" t="s">
        <v>54734</v>
      </c>
      <c r="B1098" s="422" t="str">
        <f>VLOOKUP(C1098,'SNP1.24+CHU192+DER12.23+FD1.24'!$A$2:$C$50000,2, FALSE)</f>
        <v>LASTRO DE CONCRETO MAGRO, APLICADO EM PISOS, LAJES SOBRE SOLO OU RADIERS, ESPESSURA DE 5 CM. AF_01/2024</v>
      </c>
      <c r="C1098" s="38" t="s">
        <v>3079</v>
      </c>
      <c r="D1098" s="623" t="str">
        <f>VLOOKUP(C1098,'SNP1.24+CHU192+DER12.23+FD1.24'!$A$2:$D$50000,3, FALSE)</f>
        <v>M2</v>
      </c>
      <c r="E1098" s="423">
        <f>((5.04+4.32)+(0.42*2))</f>
        <v>10.199999999999999</v>
      </c>
      <c r="F1098" s="625" t="str">
        <f>VLOOKUP(C1098,'SNP1.24+CHU192+DER12.23+FD1.24'!$A$2:$D$50000,4, FALSE)</f>
        <v>31,94</v>
      </c>
      <c r="G1098" s="424">
        <f t="shared" ref="G1098:G1104" si="244">ROUND(E1098*F1098,2)</f>
        <v>325.79000000000002</v>
      </c>
      <c r="H1098" s="425" t="e">
        <f t="shared" si="243"/>
        <v>#REF!</v>
      </c>
      <c r="I1098" s="426" t="e">
        <f t="shared" ref="I1098:I1104" si="245">ROUND(F1098*H1098+F1098,2)</f>
        <v>#REF!</v>
      </c>
      <c r="J1098" s="626" t="e">
        <f t="shared" ref="J1098:J1104" si="246">ROUND(E1098*I1098,2)</f>
        <v>#REF!</v>
      </c>
      <c r="K1098" s="7"/>
      <c r="L1098" s="643" t="s">
        <v>54355</v>
      </c>
      <c r="M1098" s="632"/>
      <c r="N1098" s="392"/>
    </row>
    <row r="1099" spans="1:22" s="39" customFormat="1" ht="40.15" customHeight="1" outlineLevel="2" x14ac:dyDescent="0.25">
      <c r="A1099" s="317" t="s">
        <v>54735</v>
      </c>
      <c r="B1099" s="422" t="str">
        <f>VLOOKUP(C1099,'SNP1.24+CHU192+DER12.23+FD1.24'!$A$2:$C$50000,2, FALSE)</f>
        <v xml:space="preserve">CONCRETO USINADO BOMBEAVEL, CLASSE DE RESISTENCIA C40, BRITA 0 E 1, SLUMP = 100 +/- 20 MM, COM BOMBEAMENTO (DISPONIBILIZACAO DE BOMBA), SEM O LANCAMENTO (NBR 8953)                                                                                                                                                                                                                                                                                                                                       </v>
      </c>
      <c r="C1099" s="38">
        <v>34479</v>
      </c>
      <c r="D1099" s="623" t="str">
        <f>VLOOKUP(C1099,'SNP1.24+CHU192+DER12.23+FD1.24'!$A$2:$D$50000,3, FALSE)</f>
        <v xml:space="preserve">M3    </v>
      </c>
      <c r="E1099" s="423">
        <f>[5]Planilha!$D$31+[5]Planilha!$D$39+(0.3*0.5*1.4*2)</f>
        <v>42.02</v>
      </c>
      <c r="F1099" s="625" t="str">
        <f>VLOOKUP(C1099,'SNP1.24+CHU192+DER12.23+FD1.24'!$A$2:$D$50000,4, FALSE)</f>
        <v>529,25</v>
      </c>
      <c r="G1099" s="424">
        <f t="shared" si="244"/>
        <v>22239.09</v>
      </c>
      <c r="H1099" s="425" t="e">
        <f t="shared" si="243"/>
        <v>#REF!</v>
      </c>
      <c r="I1099" s="426" t="e">
        <f t="shared" si="245"/>
        <v>#REF!</v>
      </c>
      <c r="J1099" s="626" t="e">
        <f t="shared" si="246"/>
        <v>#REF!</v>
      </c>
      <c r="K1099" s="7"/>
      <c r="L1099" s="643" t="s">
        <v>54355</v>
      </c>
      <c r="M1099" s="632"/>
      <c r="N1099" s="392"/>
    </row>
    <row r="1100" spans="1:22" s="39" customFormat="1" ht="24" outlineLevel="2" x14ac:dyDescent="0.25">
      <c r="A1100" s="317" t="s">
        <v>54736</v>
      </c>
      <c r="B1100" s="422" t="str">
        <f>VLOOKUP(C1100,'SNP1.24+CHU192+DER12.23+FD1.24'!$A$2:$C$50000,2, FALSE)</f>
        <v>LANÇAMENTO COM USO DE BOMBA, ADENSAMENTO E ACABAMENTO DE CONCRETO EM ESTRUTURAS. AF_02/2022</v>
      </c>
      <c r="C1100" s="38" t="s">
        <v>12933</v>
      </c>
      <c r="D1100" s="623" t="str">
        <f>VLOOKUP(C1100,'SNP1.24+CHU192+DER12.23+FD1.24'!$A$2:$D$50000,3, FALSE)</f>
        <v>M3</v>
      </c>
      <c r="E1100" s="423">
        <f>E1099</f>
        <v>42.02</v>
      </c>
      <c r="F1100" s="625" t="str">
        <f>VLOOKUP(C1100,'SNP1.24+CHU192+DER12.23+FD1.24'!$A$2:$D$50000,4, FALSE)</f>
        <v>47,37</v>
      </c>
      <c r="G1100" s="424">
        <f t="shared" si="244"/>
        <v>1990.49</v>
      </c>
      <c r="H1100" s="425" t="e">
        <f t="shared" si="243"/>
        <v>#REF!</v>
      </c>
      <c r="I1100" s="426" t="e">
        <f t="shared" si="245"/>
        <v>#REF!</v>
      </c>
      <c r="J1100" s="626" t="e">
        <f t="shared" si="246"/>
        <v>#REF!</v>
      </c>
      <c r="K1100" s="7"/>
      <c r="L1100" s="643" t="s">
        <v>54355</v>
      </c>
      <c r="M1100" s="632"/>
      <c r="N1100" s="392"/>
    </row>
    <row r="1101" spans="1:22" s="39" customFormat="1" ht="40.9" customHeight="1" outlineLevel="2" x14ac:dyDescent="0.25">
      <c r="A1101" s="317" t="s">
        <v>54737</v>
      </c>
      <c r="B1101" s="422" t="str">
        <f>VLOOKUP(C1101,'SNP1.24+CHU192+DER12.23+FD1.24'!$A$2:$C$50000,2, FALSE)</f>
        <v>ARMAÇÃO DE PILAR OU VIGA DE ESTRUTURA CONVENCIONAL DE CONCRETO ARMADO UTILIZANDO AÇO CA-60 DE 5,0 MM - MONTAGEM. AF_06/2022</v>
      </c>
      <c r="C1101" s="38" t="s">
        <v>3223</v>
      </c>
      <c r="D1101" s="623" t="str">
        <f>VLOOKUP(C1101,'SNP1.24+CHU192+DER12.23+FD1.24'!$A$2:$D$50000,3, FALSE)</f>
        <v>KG</v>
      </c>
      <c r="E1101" s="423">
        <f>[5]Planilha!$D$28+[5]Planilha!$D$36</f>
        <v>5.2</v>
      </c>
      <c r="F1101" s="625" t="str">
        <f>VLOOKUP(C1101,'SNP1.24+CHU192+DER12.23+FD1.24'!$A$2:$D$50000,4, FALSE)</f>
        <v>14,04</v>
      </c>
      <c r="G1101" s="424">
        <f t="shared" si="244"/>
        <v>73.010000000000005</v>
      </c>
      <c r="H1101" s="425" t="e">
        <f t="shared" si="243"/>
        <v>#REF!</v>
      </c>
      <c r="I1101" s="426" t="e">
        <f t="shared" si="245"/>
        <v>#REF!</v>
      </c>
      <c r="J1101" s="626" t="e">
        <f t="shared" si="246"/>
        <v>#REF!</v>
      </c>
      <c r="K1101" s="7"/>
      <c r="L1101" s="643" t="s">
        <v>54355</v>
      </c>
      <c r="M1101" s="632"/>
      <c r="N1101" s="392"/>
    </row>
    <row r="1102" spans="1:22" s="39" customFormat="1" ht="36" outlineLevel="2" x14ac:dyDescent="0.25">
      <c r="A1102" s="317" t="s">
        <v>54738</v>
      </c>
      <c r="B1102" s="422" t="str">
        <f>VLOOKUP(C1102,'SNP1.24+CHU192+DER12.23+FD1.24'!$A$2:$C$50000,2, FALSE)</f>
        <v>ARMAÇÃO DE PILAR OU VIGA DE ESTRUTURA CONVENCIONAL DE CONCRETO ARMADO UTILIZANDO AÇO CA-50 DE 10,0 MM - MONTAGEM. AF_06/2022</v>
      </c>
      <c r="C1102" s="38" t="s">
        <v>3226</v>
      </c>
      <c r="D1102" s="623" t="str">
        <f>VLOOKUP(C1102,'SNP1.24+CHU192+DER12.23+FD1.24'!$A$2:$D$50000,3, FALSE)</f>
        <v>KG</v>
      </c>
      <c r="E1102" s="423">
        <f>[5]Planilha!$D$29+[5]Planilha!$D$37</f>
        <v>3126.3999999999996</v>
      </c>
      <c r="F1102" s="625" t="str">
        <f>VLOOKUP(C1102,'SNP1.24+CHU192+DER12.23+FD1.24'!$A$2:$D$50000,4, FALSE)</f>
        <v>10,72</v>
      </c>
      <c r="G1102" s="424">
        <f t="shared" si="244"/>
        <v>33515.01</v>
      </c>
      <c r="H1102" s="425" t="e">
        <f t="shared" si="243"/>
        <v>#REF!</v>
      </c>
      <c r="I1102" s="426" t="e">
        <f t="shared" si="245"/>
        <v>#REF!</v>
      </c>
      <c r="J1102" s="626" t="e">
        <f t="shared" si="246"/>
        <v>#REF!</v>
      </c>
      <c r="K1102" s="7"/>
      <c r="L1102" s="643" t="s">
        <v>54355</v>
      </c>
      <c r="M1102" s="632"/>
      <c r="N1102" s="392"/>
    </row>
    <row r="1103" spans="1:22" s="39" customFormat="1" ht="36" outlineLevel="2" x14ac:dyDescent="0.25">
      <c r="A1103" s="317" t="s">
        <v>54739</v>
      </c>
      <c r="B1103" s="422" t="str">
        <f>VLOOKUP(C1103,'SNP1.24+CHU192+DER12.23+FD1.24'!$A$2:$C$50000,2, FALSE)</f>
        <v>ARMAÇÃO DE PILAR OU VIGA DE ESTRUTURA CONVENCIONAL DE CONCRETO ARMADO UTILIZANDO AÇO CA-50 DE 16,0 MM - MONTAGEM. AF_06/2022</v>
      </c>
      <c r="C1103" s="38" t="s">
        <v>3228</v>
      </c>
      <c r="D1103" s="623" t="str">
        <f>VLOOKUP(C1103,'SNP1.24+CHU192+DER12.23+FD1.24'!$A$2:$D$50000,3, FALSE)</f>
        <v>KG</v>
      </c>
      <c r="E1103" s="423">
        <f>[5]Planilha!$D$30+[5]Planilha!$D$38</f>
        <v>162.89999999999998</v>
      </c>
      <c r="F1103" s="625" t="str">
        <f>VLOOKUP(C1103,'SNP1.24+CHU192+DER12.23+FD1.24'!$A$2:$D$50000,4, FALSE)</f>
        <v>8,64</v>
      </c>
      <c r="G1103" s="424">
        <f t="shared" si="244"/>
        <v>1407.46</v>
      </c>
      <c r="H1103" s="425" t="e">
        <f t="shared" si="243"/>
        <v>#REF!</v>
      </c>
      <c r="I1103" s="426" t="e">
        <f t="shared" si="245"/>
        <v>#REF!</v>
      </c>
      <c r="J1103" s="626" t="e">
        <f t="shared" si="246"/>
        <v>#REF!</v>
      </c>
      <c r="K1103" s="7"/>
      <c r="L1103" s="643" t="s">
        <v>54355</v>
      </c>
      <c r="M1103" s="632"/>
      <c r="N1103" s="392"/>
    </row>
    <row r="1104" spans="1:22" s="39" customFormat="1" ht="39" customHeight="1" outlineLevel="2" x14ac:dyDescent="0.25">
      <c r="A1104" s="317" t="s">
        <v>54740</v>
      </c>
      <c r="B1104" s="422" t="str">
        <f>VLOOKUP(C1104,'SNP1.24+CHU192+DER12.23+FD1.24'!$A$2:$C$50000,2, FALSE)</f>
        <v>FABRICAÇÃO, MONTAGEM E DESMONTAGEM DE FÔRMA PARA SAPATA, EM CHAPA DE MADEIRA COMPENSADA RESINADA, E=17 MM, 2 UTILIZAÇÕES. AF_01/2024</v>
      </c>
      <c r="C1104" s="38" t="s">
        <v>3200</v>
      </c>
      <c r="D1104" s="623" t="str">
        <f>VLOOKUP(C1104,'SNP1.24+CHU192+DER12.23+FD1.24'!$A$2:$D$50000,3, FALSE)</f>
        <v>M2</v>
      </c>
      <c r="E1104" s="423">
        <f>[5]Planilha!$D$32+[5]Planilha!$D$40</f>
        <v>182.39999999999998</v>
      </c>
      <c r="F1104" s="625" t="str">
        <f>VLOOKUP(C1104,'SNP1.24+CHU192+DER12.23+FD1.24'!$A$2:$D$50000,4, FALSE)</f>
        <v>241,23</v>
      </c>
      <c r="G1104" s="424">
        <f t="shared" si="244"/>
        <v>44000.35</v>
      </c>
      <c r="H1104" s="425" t="e">
        <f t="shared" si="243"/>
        <v>#REF!</v>
      </c>
      <c r="I1104" s="426" t="e">
        <f t="shared" si="245"/>
        <v>#REF!</v>
      </c>
      <c r="J1104" s="626" t="e">
        <f t="shared" si="246"/>
        <v>#REF!</v>
      </c>
      <c r="K1104" s="7"/>
      <c r="L1104" s="643" t="s">
        <v>54355</v>
      </c>
      <c r="M1104" s="632"/>
      <c r="N1104" s="392"/>
    </row>
    <row r="1105" spans="1:22" s="448" customFormat="1" ht="12.75" outlineLevel="1" thickBot="1" x14ac:dyDescent="0.25">
      <c r="A1105" s="459"/>
      <c r="B1105" s="439" t="s">
        <v>9</v>
      </c>
      <c r="C1105" s="440"/>
      <c r="D1105" s="398"/>
      <c r="E1105" s="399"/>
      <c r="F1105" s="441"/>
      <c r="G1105" s="442">
        <f>SUM(G1097:G1104)</f>
        <v>104828.08</v>
      </c>
      <c r="H1105" s="443"/>
      <c r="I1105" s="444"/>
      <c r="J1105" s="445" t="e">
        <f>SUM(J1097:J1104)</f>
        <v>#REF!</v>
      </c>
      <c r="K1105" s="446"/>
      <c r="L1105" s="648"/>
      <c r="M1105" s="637"/>
      <c r="N1105" s="455"/>
      <c r="O1105" s="39"/>
      <c r="P1105" s="39"/>
      <c r="Q1105" s="39"/>
      <c r="R1105" s="39"/>
      <c r="S1105" s="39"/>
      <c r="T1105" s="39"/>
      <c r="U1105" s="39"/>
      <c r="V1105" s="39"/>
    </row>
    <row r="1106" spans="1:22" s="33" customFormat="1" ht="18" customHeight="1" thickBot="1" x14ac:dyDescent="0.3">
      <c r="A1106" s="315">
        <v>3</v>
      </c>
      <c r="B1106" s="245" t="s">
        <v>54395</v>
      </c>
      <c r="C1106" s="29"/>
      <c r="D1106" s="2"/>
      <c r="E1106" s="462"/>
      <c r="F1106" s="2"/>
      <c r="G1106" s="30" t="e">
        <f>#REF!+#REF!+G1109+#REF!+#REF!+#REF!+G1112</f>
        <v>#REF!</v>
      </c>
      <c r="H1106" s="2"/>
      <c r="I1106" s="2"/>
      <c r="J1106" s="31" t="e">
        <f>#REF!+#REF!+J1109+#REF!+#REF!+#REF!+J1112</f>
        <v>#REF!</v>
      </c>
      <c r="K1106" s="27"/>
      <c r="L1106" s="15"/>
      <c r="M1106" s="201"/>
      <c r="N1106" s="3"/>
      <c r="O1106" s="39"/>
      <c r="P1106" s="39"/>
      <c r="Q1106" s="39"/>
      <c r="R1106" s="39"/>
      <c r="S1106" s="39"/>
      <c r="T1106" s="39"/>
      <c r="U1106" s="39"/>
      <c r="V1106" s="39"/>
    </row>
    <row r="1107" spans="1:22" s="34" customFormat="1" outlineLevel="1" x14ac:dyDescent="0.25">
      <c r="A1107" s="319" t="s">
        <v>12523</v>
      </c>
      <c r="B1107" s="145" t="s">
        <v>18516</v>
      </c>
      <c r="C1107" s="628"/>
      <c r="D1107" s="629"/>
      <c r="E1107" s="146"/>
      <c r="F1107" s="146"/>
      <c r="G1107" s="5"/>
      <c r="H1107" s="5"/>
      <c r="I1107" s="5"/>
      <c r="J1107" s="17"/>
      <c r="K1107" s="144"/>
      <c r="L1107" s="210"/>
      <c r="M1107" s="111"/>
      <c r="N1107" s="6"/>
      <c r="O1107" s="39"/>
      <c r="P1107" s="39"/>
      <c r="Q1107" s="39"/>
      <c r="R1107" s="39"/>
      <c r="S1107" s="39"/>
      <c r="T1107" s="39"/>
      <c r="U1107" s="39"/>
      <c r="V1107" s="39"/>
    </row>
    <row r="1108" spans="1:22" s="39" customFormat="1" ht="23.45" customHeight="1" outlineLevel="2" x14ac:dyDescent="0.25">
      <c r="A1108" s="317" t="s">
        <v>12524</v>
      </c>
      <c r="B1108" s="422" t="str">
        <f>VLOOKUP(C1108,'SNP1.24+CHU192+DER12.23+FD1.24'!$A$2:$C$50000,2, FALSE)</f>
        <v>LOCAÇÃO DE REDE DE ÁGUA OU ESGOTO. AF_10/2018</v>
      </c>
      <c r="C1108" s="38" t="s">
        <v>6001</v>
      </c>
      <c r="D1108" s="623" t="str">
        <f>VLOOKUP(C1108,'SNP1.24+CHU192+DER12.23+FD1.24'!$A$2:$D$50000,3, FALSE)</f>
        <v>M</v>
      </c>
      <c r="E1108" s="624">
        <f>E1114</f>
        <v>93.38</v>
      </c>
      <c r="F1108" s="625" t="str">
        <f>VLOOKUP(C1108,'SNP1.24+CHU192+DER12.23+FD1.24'!$A$2:$D$50000,4, FALSE)</f>
        <v>5,75</v>
      </c>
      <c r="G1108" s="424">
        <f>ROUND(E1108*F1108,2)</f>
        <v>536.94000000000005</v>
      </c>
      <c r="H1108" s="425">
        <f>IF(L1108="",$G$7,$G$6)</f>
        <v>0</v>
      </c>
      <c r="I1108" s="426">
        <f>ROUND(F1108*H1108+F1108,2)</f>
        <v>5.75</v>
      </c>
      <c r="J1108" s="626">
        <f>ROUND(E1108*I1108,2)</f>
        <v>536.94000000000005</v>
      </c>
      <c r="K1108" s="7"/>
      <c r="L1108" s="643" t="s">
        <v>54390</v>
      </c>
      <c r="M1108" s="632"/>
      <c r="N1108" s="392"/>
    </row>
    <row r="1109" spans="1:22" s="40" customFormat="1" ht="12.75" outlineLevel="1" thickBot="1" x14ac:dyDescent="0.25">
      <c r="A1109" s="318"/>
      <c r="B1109" s="10" t="s">
        <v>9</v>
      </c>
      <c r="C1109" s="11"/>
      <c r="D1109" s="12"/>
      <c r="E1109" s="13"/>
      <c r="F1109" s="13"/>
      <c r="G1109" s="147">
        <f>SUM(G1108:G1108)</f>
        <v>536.94000000000005</v>
      </c>
      <c r="H1109" s="148"/>
      <c r="I1109" s="149"/>
      <c r="J1109" s="150">
        <f>SUM(J1108:J1108)</f>
        <v>536.94000000000005</v>
      </c>
      <c r="K1109" s="9"/>
      <c r="L1109" s="209"/>
      <c r="M1109" s="204"/>
      <c r="N1109" s="16"/>
      <c r="O1109" s="39"/>
      <c r="P1109" s="39"/>
      <c r="Q1109" s="39"/>
      <c r="R1109" s="39"/>
      <c r="S1109" s="39"/>
      <c r="T1109" s="39"/>
      <c r="U1109" s="39"/>
      <c r="V1109" s="39"/>
    </row>
    <row r="1110" spans="1:22" s="34" customFormat="1" outlineLevel="1" x14ac:dyDescent="0.25">
      <c r="A1110" s="457" t="s">
        <v>12530</v>
      </c>
      <c r="B1110" s="401" t="s">
        <v>54348</v>
      </c>
      <c r="C1110" s="402"/>
      <c r="D1110" s="403"/>
      <c r="E1110" s="404"/>
      <c r="F1110" s="404"/>
      <c r="G1110" s="404"/>
      <c r="H1110" s="404"/>
      <c r="I1110" s="404"/>
      <c r="J1110" s="405"/>
      <c r="K1110" s="400"/>
      <c r="L1110" s="646"/>
      <c r="M1110" s="634"/>
      <c r="N1110" s="407"/>
      <c r="O1110" s="39"/>
      <c r="P1110" s="39"/>
      <c r="Q1110" s="39"/>
      <c r="R1110" s="39"/>
      <c r="S1110" s="39"/>
      <c r="T1110" s="39"/>
      <c r="U1110" s="39"/>
      <c r="V1110" s="39"/>
    </row>
    <row r="1111" spans="1:22" s="39" customFormat="1" ht="60" outlineLevel="2" x14ac:dyDescent="0.25">
      <c r="A1111" s="317" t="s">
        <v>12538</v>
      </c>
      <c r="B1111" s="422" t="str">
        <f>VLOOKUP(C1111,'SNP1.24+CHU192+DER12.23+FD1.24'!$A$2:$C$50000,2, FALSE)</f>
        <v xml:space="preserve">LOCACAO DE BOMBA SUBMERSIVEL PARA DRENAGEM E ESGOTAMENTO, MOTOR ELETRICO TRIFASICO, POTENCIA DE 2 CV, DIAMETRO DE RECALQUE DE 3". FAIXA DE OPERACAO Q=70 M3/H (+ OU - 2 M3/H) E AMT=2 M, Q=9,5 M3/H (+ OU - 3,5 M3/H) E AMT = 10 M (+ OU - 2 M)                                                                                                                                                                                                                                                           </v>
      </c>
      <c r="C1111" s="38">
        <v>40293</v>
      </c>
      <c r="D1111" s="623" t="str">
        <f>VLOOKUP(C1111,'SNP1.24+CHU192+DER12.23+FD1.24'!$A$2:$D$50000,3, FALSE)</f>
        <v xml:space="preserve">H     </v>
      </c>
      <c r="E1111" s="423">
        <f>24*45*2</f>
        <v>2160</v>
      </c>
      <c r="F1111" s="625" t="str">
        <f>VLOOKUP(C1111,'SNP1.24+CHU192+DER12.23+FD1.24'!$A$2:$D$50000,4, FALSE)</f>
        <v>2,16</v>
      </c>
      <c r="G1111" s="424">
        <f>ROUND(E1111*F1111,2)</f>
        <v>4665.6000000000004</v>
      </c>
      <c r="H1111" s="425" t="e">
        <f>IF(K1111="",$G$7,$G$6)</f>
        <v>#REF!</v>
      </c>
      <c r="I1111" s="426" t="e">
        <f>ROUND(F1111*H1111+F1111,2)</f>
        <v>#REF!</v>
      </c>
      <c r="J1111" s="626" t="e">
        <f>ROUND(E1111*I1111,2)</f>
        <v>#REF!</v>
      </c>
      <c r="K1111" s="7"/>
      <c r="L1111" s="643" t="s">
        <v>54366</v>
      </c>
      <c r="M1111" s="632"/>
      <c r="N1111" s="392"/>
    </row>
    <row r="1112" spans="1:22" s="40" customFormat="1" outlineLevel="1" x14ac:dyDescent="0.2">
      <c r="A1112" s="318"/>
      <c r="B1112" s="10" t="s">
        <v>9</v>
      </c>
      <c r="C1112" s="11"/>
      <c r="D1112" s="12"/>
      <c r="E1112" s="13"/>
      <c r="F1112" s="13"/>
      <c r="G1112" s="147">
        <f>SUM(G1111)</f>
        <v>4665.6000000000004</v>
      </c>
      <c r="H1112" s="148"/>
      <c r="I1112" s="149"/>
      <c r="J1112" s="150" t="e">
        <f>SUM(J1111)</f>
        <v>#REF!</v>
      </c>
      <c r="K1112" s="9"/>
      <c r="L1112" s="209"/>
      <c r="M1112" s="13"/>
      <c r="N1112" s="409"/>
      <c r="O1112" s="39"/>
      <c r="P1112" s="39"/>
      <c r="Q1112" s="39"/>
      <c r="R1112" s="39"/>
      <c r="S1112" s="39"/>
      <c r="T1112" s="39"/>
      <c r="U1112" s="39"/>
      <c r="V1112" s="39"/>
    </row>
    <row r="1113" spans="1:22" s="34" customFormat="1" outlineLevel="1" x14ac:dyDescent="0.25">
      <c r="A1113" s="316" t="s">
        <v>12529</v>
      </c>
      <c r="B1113" s="176" t="s">
        <v>54396</v>
      </c>
      <c r="C1113" s="37"/>
      <c r="D1113" s="4"/>
      <c r="E1113" s="5"/>
      <c r="F1113" s="5"/>
      <c r="G1113" s="5"/>
      <c r="H1113" s="5"/>
      <c r="I1113" s="5"/>
      <c r="J1113" s="17"/>
      <c r="K1113" s="35"/>
      <c r="L1113" s="208"/>
      <c r="M1113" s="111"/>
      <c r="N1113" s="6"/>
      <c r="O1113" s="39"/>
      <c r="P1113" s="39"/>
      <c r="Q1113" s="39"/>
      <c r="R1113" s="39"/>
      <c r="S1113" s="39"/>
      <c r="T1113" s="39"/>
      <c r="U1113" s="39"/>
      <c r="V1113" s="39"/>
    </row>
    <row r="1114" spans="1:22" s="39" customFormat="1" ht="18.600000000000001" customHeight="1" outlineLevel="2" x14ac:dyDescent="0.25">
      <c r="A1114" s="317" t="s">
        <v>12532</v>
      </c>
      <c r="B1114" s="422" t="s">
        <v>54849</v>
      </c>
      <c r="C1114" s="38" t="s">
        <v>18518</v>
      </c>
      <c r="D1114" s="623" t="s">
        <v>14</v>
      </c>
      <c r="E1114" s="423">
        <v>93.38</v>
      </c>
      <c r="F1114" s="625">
        <v>6500</v>
      </c>
      <c r="G1114" s="424">
        <f t="shared" ref="G1114:G1119" si="247">ROUND(E1114*F1114,2)</f>
        <v>606970</v>
      </c>
      <c r="H1114" s="425">
        <f t="shared" ref="H1114:H1122" si="248">IF(K1114="",$G$7,$G$6)</f>
        <v>0</v>
      </c>
      <c r="I1114" s="426">
        <f t="shared" ref="I1114:I1119" si="249">ROUND(F1114*H1114+F1114,2)</f>
        <v>6500</v>
      </c>
      <c r="J1114" s="626">
        <f t="shared" ref="J1114:J1119" si="250">ROUND(E1114*I1114,2)</f>
        <v>606970</v>
      </c>
      <c r="K1114" s="7" t="s">
        <v>18719</v>
      </c>
      <c r="L1114" s="643" t="s">
        <v>54850</v>
      </c>
      <c r="M1114" s="632"/>
      <c r="N1114" s="413"/>
    </row>
    <row r="1115" spans="1:22" s="39" customFormat="1" ht="30" customHeight="1" outlineLevel="2" x14ac:dyDescent="0.25">
      <c r="A1115" s="317" t="s">
        <v>18546</v>
      </c>
      <c r="B1115" s="422" t="s">
        <v>54851</v>
      </c>
      <c r="C1115" s="38" t="s">
        <v>18518</v>
      </c>
      <c r="D1115" s="623" t="s">
        <v>14</v>
      </c>
      <c r="E1115" s="423">
        <f>E1114</f>
        <v>93.38</v>
      </c>
      <c r="F1115" s="625">
        <v>4750</v>
      </c>
      <c r="G1115" s="424">
        <f t="shared" si="247"/>
        <v>443555</v>
      </c>
      <c r="H1115" s="425">
        <f>IF(K1115="",$G$7,$G$6)</f>
        <v>0</v>
      </c>
      <c r="I1115" s="426">
        <f t="shared" si="249"/>
        <v>4750</v>
      </c>
      <c r="J1115" s="626">
        <f t="shared" si="250"/>
        <v>443555</v>
      </c>
      <c r="K1115" s="7" t="s">
        <v>18719</v>
      </c>
      <c r="L1115" s="643" t="s">
        <v>54850</v>
      </c>
      <c r="M1115" s="632"/>
      <c r="N1115" s="392"/>
    </row>
    <row r="1116" spans="1:22" s="39" customFormat="1" ht="24" outlineLevel="2" x14ac:dyDescent="0.25">
      <c r="A1116" s="317" t="s">
        <v>18547</v>
      </c>
      <c r="B1116" s="422" t="s">
        <v>54369</v>
      </c>
      <c r="C1116" s="38" t="s">
        <v>18518</v>
      </c>
      <c r="D1116" s="623" t="s">
        <v>1533</v>
      </c>
      <c r="E1116" s="423">
        <v>1</v>
      </c>
      <c r="F1116" s="625">
        <v>26000</v>
      </c>
      <c r="G1116" s="424">
        <f t="shared" si="247"/>
        <v>26000</v>
      </c>
      <c r="H1116" s="425" t="e">
        <f t="shared" si="248"/>
        <v>#REF!</v>
      </c>
      <c r="I1116" s="426" t="e">
        <f t="shared" si="249"/>
        <v>#REF!</v>
      </c>
      <c r="J1116" s="626" t="e">
        <f t="shared" si="250"/>
        <v>#REF!</v>
      </c>
      <c r="K1116" s="7"/>
      <c r="L1116" s="643" t="s">
        <v>54398</v>
      </c>
      <c r="M1116" s="632"/>
      <c r="N1116" s="421"/>
    </row>
    <row r="1117" spans="1:22" s="39" customFormat="1" ht="24.6" customHeight="1" outlineLevel="2" x14ac:dyDescent="0.25">
      <c r="A1117" s="317" t="s">
        <v>18548</v>
      </c>
      <c r="B1117" s="422" t="s">
        <v>54370</v>
      </c>
      <c r="C1117" s="38" t="s">
        <v>18518</v>
      </c>
      <c r="D1117" s="623" t="s">
        <v>1533</v>
      </c>
      <c r="E1117" s="423">
        <v>1</v>
      </c>
      <c r="F1117" s="625">
        <v>26000</v>
      </c>
      <c r="G1117" s="424">
        <f t="shared" si="247"/>
        <v>26000</v>
      </c>
      <c r="H1117" s="425" t="e">
        <f t="shared" si="248"/>
        <v>#REF!</v>
      </c>
      <c r="I1117" s="426" t="e">
        <f t="shared" si="249"/>
        <v>#REF!</v>
      </c>
      <c r="J1117" s="626" t="e">
        <f t="shared" si="250"/>
        <v>#REF!</v>
      </c>
      <c r="K1117" s="7"/>
      <c r="L1117" s="643" t="s">
        <v>54398</v>
      </c>
      <c r="M1117" s="632"/>
      <c r="N1117" s="428"/>
    </row>
    <row r="1118" spans="1:22" s="39" customFormat="1" ht="36" outlineLevel="2" x14ac:dyDescent="0.25">
      <c r="A1118" s="317" t="s">
        <v>18549</v>
      </c>
      <c r="B1118" s="422" t="str">
        <f>VLOOKUP(C1118,'SNP1.24+CHU192+DER12.23+FD1.24'!$A$2:$C$50000,2, FALSE)</f>
        <v xml:space="preserve">TAMPAO FOFO ARTICULADO, CLASSE B125 CARGA MAX 12,5 T, REDONDO, TAMPA 600 MM (COM INSCRICAO EM RELEVO DO TIPO DE REDE)                                                                                                                                                                                                                                                                                                                                                                                     </v>
      </c>
      <c r="C1118" s="38">
        <v>11301</v>
      </c>
      <c r="D1118" s="623" t="str">
        <f>VLOOKUP(C1118,'SNP1.24+CHU192+DER12.23+FD1.24'!$A$2:$D$50000,3, FALSE)</f>
        <v xml:space="preserve">UN    </v>
      </c>
      <c r="E1118" s="423">
        <v>2</v>
      </c>
      <c r="F1118" s="625" t="str">
        <f>VLOOKUP(C1118,'SNP1.24+CHU192+DER12.23+FD1.24'!$A$2:$D$50000,4, FALSE)</f>
        <v>638,44</v>
      </c>
      <c r="G1118" s="424">
        <f t="shared" si="247"/>
        <v>1276.8800000000001</v>
      </c>
      <c r="H1118" s="425">
        <f t="shared" si="248"/>
        <v>0</v>
      </c>
      <c r="I1118" s="426">
        <f t="shared" si="249"/>
        <v>638.44000000000005</v>
      </c>
      <c r="J1118" s="626">
        <f t="shared" si="250"/>
        <v>1276.8800000000001</v>
      </c>
      <c r="K1118" s="7" t="s">
        <v>18719</v>
      </c>
      <c r="L1118" s="643" t="s">
        <v>54354</v>
      </c>
      <c r="M1118" s="632"/>
      <c r="N1118" s="392"/>
    </row>
    <row r="1119" spans="1:22" s="39" customFormat="1" ht="30.6" customHeight="1" outlineLevel="2" x14ac:dyDescent="0.25">
      <c r="A1119" s="317" t="s">
        <v>18550</v>
      </c>
      <c r="B1119" s="422" t="str">
        <f>VLOOKUP(C1119,'SNP1.24+CHU192+DER12.23+FD1.24'!$A$2:$C$50000,2, FALSE)</f>
        <v>ESCAVAÇÃO MANUAL DE VALA COM PROFUNDIDADE MENOR OU IGUAL A 1,30 M. AF_02/2021</v>
      </c>
      <c r="C1119" s="38" t="s">
        <v>5373</v>
      </c>
      <c r="D1119" s="623" t="str">
        <f>VLOOKUP(C1119,'SNP1.24+CHU192+DER12.23+FD1.24'!$A$2:$D$50000,3, FALSE)</f>
        <v>M3</v>
      </c>
      <c r="E1119" s="624">
        <f>E1114*((PI()*1.45^2)/4)</f>
        <v>154.19836024715795</v>
      </c>
      <c r="F1119" s="625" t="str">
        <f>VLOOKUP(C1119,'SNP1.24+CHU192+DER12.23+FD1.24'!$A$2:$D$50000,4, FALSE)</f>
        <v>100,60</v>
      </c>
      <c r="G1119" s="424">
        <f t="shared" si="247"/>
        <v>15512.36</v>
      </c>
      <c r="H1119" s="425" t="e">
        <f t="shared" si="248"/>
        <v>#REF!</v>
      </c>
      <c r="I1119" s="426" t="e">
        <f t="shared" si="249"/>
        <v>#REF!</v>
      </c>
      <c r="J1119" s="626" t="e">
        <f t="shared" si="250"/>
        <v>#REF!</v>
      </c>
      <c r="K1119" s="7"/>
      <c r="L1119" s="643" t="s">
        <v>54401</v>
      </c>
      <c r="M1119" s="632"/>
      <c r="N1119" s="392"/>
    </row>
    <row r="1120" spans="1:22" s="39" customFormat="1" ht="51" customHeight="1" outlineLevel="2" x14ac:dyDescent="0.25">
      <c r="A1120" s="317" t="s">
        <v>18551</v>
      </c>
      <c r="B1120" s="422" t="str">
        <f>VLOOKUP(C1120,'SNP1.24+CHU192+DER12.23+FD1.24'!$A$2:$C$50000,2, FALSE)</f>
        <v>CARGA, MANOBRA E DESCARGA DE SOLOS E MATERIAIS GRANULARES EM CAMINHÃO BASCULANTE 6 M³ - CARGA COM ESCAVADEIRA HIDRÁULICA (CAÇAMBA DE 1,20 M³ / 155 HP) E DESCARGA LIVRE (UNIDADE: M3). AF_07/2020</v>
      </c>
      <c r="C1120" s="38" t="s">
        <v>11381</v>
      </c>
      <c r="D1120" s="623" t="str">
        <f>VLOOKUP(C1120,'SNP1.24+CHU192+DER12.23+FD1.24'!$A$2:$D$50000,3, FALSE)</f>
        <v>M3</v>
      </c>
      <c r="E1120" s="624">
        <f>((E1119))*1.25</f>
        <v>192.74795030894745</v>
      </c>
      <c r="F1120" s="625" t="str">
        <f>VLOOKUP(C1120,'SNP1.24+CHU192+DER12.23+FD1.24'!$A$2:$D$50000,4, FALSE)</f>
        <v>7,79</v>
      </c>
      <c r="G1120" s="424">
        <f t="shared" ref="G1120:G1126" si="251">ROUND(E1120*F1120,2)</f>
        <v>1501.51</v>
      </c>
      <c r="H1120" s="425" t="e">
        <f t="shared" si="248"/>
        <v>#REF!</v>
      </c>
      <c r="I1120" s="426" t="e">
        <f t="shared" ref="I1120:I1126" si="252">ROUND(F1120*H1120+F1120,2)</f>
        <v>#REF!</v>
      </c>
      <c r="J1120" s="626" t="e">
        <f t="shared" ref="J1120:J1126" si="253">ROUND(E1120*I1120,2)</f>
        <v>#REF!</v>
      </c>
      <c r="K1120" s="7"/>
      <c r="L1120" s="643" t="s">
        <v>54402</v>
      </c>
      <c r="M1120" s="633"/>
      <c r="N1120" s="394"/>
    </row>
    <row r="1121" spans="1:22" s="39" customFormat="1" ht="28.9" customHeight="1" outlineLevel="2" x14ac:dyDescent="0.25">
      <c r="A1121" s="317" t="s">
        <v>18552</v>
      </c>
      <c r="B1121" s="422" t="str">
        <f>VLOOKUP(C1121,'SNP1.24+CHU192+DER12.23+FD1.24'!$A$2:$C$50000,2, FALSE)</f>
        <v>TRANSPORTE COM CAMINHÃO BASCULANTE DE 10 M³, EM VIA URBANA EM LEITO NATURAL (UNIDADE: M3XKM). AF_07/2020</v>
      </c>
      <c r="C1121" s="38" t="s">
        <v>6005</v>
      </c>
      <c r="D1121" s="623" t="str">
        <f>VLOOKUP(C1121,'SNP1.24+CHU192+DER12.23+FD1.24'!$A$2:$D$50000,3, FALSE)</f>
        <v>M3XKM</v>
      </c>
      <c r="E1121" s="624">
        <f>E1120*$D$8</f>
        <v>1871.58259749988</v>
      </c>
      <c r="F1121" s="625" t="str">
        <f>VLOOKUP(C1121,'SNP1.24+CHU192+DER12.23+FD1.24'!$A$2:$D$50000,4, FALSE)</f>
        <v>3,15</v>
      </c>
      <c r="G1121" s="424">
        <f t="shared" si="251"/>
        <v>5895.49</v>
      </c>
      <c r="H1121" s="425" t="e">
        <f t="shared" si="248"/>
        <v>#REF!</v>
      </c>
      <c r="I1121" s="426" t="e">
        <f t="shared" si="252"/>
        <v>#REF!</v>
      </c>
      <c r="J1121" s="626" t="e">
        <f t="shared" si="253"/>
        <v>#REF!</v>
      </c>
      <c r="K1121" s="7"/>
      <c r="L1121" s="643" t="s">
        <v>29438</v>
      </c>
      <c r="M1121" s="632"/>
      <c r="N1121" s="392"/>
    </row>
    <row r="1122" spans="1:22" s="39" customFormat="1" ht="28.9" customHeight="1" outlineLevel="2" x14ac:dyDescent="0.25">
      <c r="A1122" s="317" t="s">
        <v>18553</v>
      </c>
      <c r="B1122" s="422" t="str">
        <f>VLOOKUP(C1122,'SNP1.24+CHU192+DER12.23+FD1.24'!$A$2:$C$50000,2, FALSE)</f>
        <v>ESPALHAMENTO DE MATERIAL COM TRATOR DE ESTEIRAS. AF_11/2019</v>
      </c>
      <c r="C1122" s="38" t="s">
        <v>7366</v>
      </c>
      <c r="D1122" s="623" t="str">
        <f>VLOOKUP(C1122,'SNP1.24+CHU192+DER12.23+FD1.24'!$A$2:$D$50000,3, FALSE)</f>
        <v>M3</v>
      </c>
      <c r="E1122" s="624">
        <f>E1120</f>
        <v>192.74795030894745</v>
      </c>
      <c r="F1122" s="625" t="str">
        <f>VLOOKUP(C1122,'SNP1.24+CHU192+DER12.23+FD1.24'!$A$2:$D$50000,4, FALSE)</f>
        <v>1,45</v>
      </c>
      <c r="G1122" s="424">
        <f t="shared" si="251"/>
        <v>279.48</v>
      </c>
      <c r="H1122" s="425" t="e">
        <f t="shared" si="248"/>
        <v>#REF!</v>
      </c>
      <c r="I1122" s="426" t="e">
        <f t="shared" si="252"/>
        <v>#REF!</v>
      </c>
      <c r="J1122" s="626" t="e">
        <f t="shared" si="253"/>
        <v>#REF!</v>
      </c>
      <c r="K1122" s="7"/>
      <c r="L1122" s="643" t="s">
        <v>14599</v>
      </c>
      <c r="M1122" s="632"/>
      <c r="N1122" s="392"/>
    </row>
    <row r="1123" spans="1:22" s="39" customFormat="1" ht="28.9" customHeight="1" outlineLevel="2" x14ac:dyDescent="0.25">
      <c r="A1123" s="317" t="s">
        <v>18554</v>
      </c>
      <c r="B1123" s="422" t="str">
        <f>VLOOKUP(C1123,'SNP1.24+CHU192+DER12.23+FD1.24'!$A$2:$C$50000,2, FALSE)</f>
        <v xml:space="preserve">INJECAO DE NATA DE CIMENTO                                                     </v>
      </c>
      <c r="C1123" s="38" t="s">
        <v>45335</v>
      </c>
      <c r="D1123" s="623" t="str">
        <f>VLOOKUP(C1123,'SNP1.24+CHU192+DER12.23+FD1.24'!$A$2:$D$50000,3, FALSE)</f>
        <v>kg</v>
      </c>
      <c r="E1123" s="624">
        <f>E1114*2*PI()*1.45*0.07</f>
        <v>59.552470164419624</v>
      </c>
      <c r="F1123" s="625">
        <f>VLOOKUP(C1123,'SNP1.24+CHU192+DER12.23+FD1.24'!$A$2:$D$50000,4, FALSE)/1.35</f>
        <v>3.496296296296296</v>
      </c>
      <c r="G1123" s="424">
        <f t="shared" si="251"/>
        <v>208.21</v>
      </c>
      <c r="H1123" s="425" t="e">
        <f>IF(K1123="",$G$7,$G$6)</f>
        <v>#REF!</v>
      </c>
      <c r="I1123" s="426" t="e">
        <f t="shared" si="252"/>
        <v>#REF!</v>
      </c>
      <c r="J1123" s="626" t="e">
        <f t="shared" si="253"/>
        <v>#REF!</v>
      </c>
      <c r="K1123" s="7"/>
      <c r="L1123" s="643" t="s">
        <v>54403</v>
      </c>
      <c r="M1123" s="632"/>
      <c r="N1123" s="392"/>
    </row>
    <row r="1124" spans="1:22" s="39" customFormat="1" ht="28.9" customHeight="1" outlineLevel="2" x14ac:dyDescent="0.25">
      <c r="A1124" s="317" t="s">
        <v>18555</v>
      </c>
      <c r="B1124" s="422" t="s">
        <v>54400</v>
      </c>
      <c r="C1124" s="38" t="s">
        <v>18518</v>
      </c>
      <c r="D1124" s="623" t="s">
        <v>1533</v>
      </c>
      <c r="E1124" s="624">
        <f>INT(E1114/5*3)</f>
        <v>56</v>
      </c>
      <c r="F1124" s="625">
        <v>320</v>
      </c>
      <c r="G1124" s="424">
        <f t="shared" si="251"/>
        <v>17920</v>
      </c>
      <c r="H1124" s="425" t="e">
        <f>IF(K1124="",$G$7,$G$6)</f>
        <v>#REF!</v>
      </c>
      <c r="I1124" s="426" t="e">
        <f t="shared" si="252"/>
        <v>#REF!</v>
      </c>
      <c r="J1124" s="626" t="e">
        <f t="shared" si="253"/>
        <v>#REF!</v>
      </c>
      <c r="K1124" s="7"/>
      <c r="L1124" s="643" t="s">
        <v>54405</v>
      </c>
      <c r="M1124" s="632"/>
      <c r="N1124" s="392"/>
    </row>
    <row r="1125" spans="1:22" s="39" customFormat="1" ht="28.9" customHeight="1" outlineLevel="2" x14ac:dyDescent="0.25">
      <c r="A1125" s="317" t="s">
        <v>18556</v>
      </c>
      <c r="B1125" s="422" t="s">
        <v>54397</v>
      </c>
      <c r="C1125" s="38" t="s">
        <v>18518</v>
      </c>
      <c r="D1125" s="623" t="s">
        <v>14</v>
      </c>
      <c r="E1125" s="624">
        <f>E1114*6*0.35</f>
        <v>196.09799999999998</v>
      </c>
      <c r="F1125" s="625">
        <v>375</v>
      </c>
      <c r="G1125" s="424">
        <f t="shared" si="251"/>
        <v>73536.75</v>
      </c>
      <c r="H1125" s="425" t="e">
        <f>IF(K1125="",$G$7,$G$6)</f>
        <v>#REF!</v>
      </c>
      <c r="I1125" s="426" t="e">
        <f t="shared" si="252"/>
        <v>#REF!</v>
      </c>
      <c r="J1125" s="626" t="e">
        <f t="shared" si="253"/>
        <v>#REF!</v>
      </c>
      <c r="K1125" s="7"/>
      <c r="L1125" s="643" t="s">
        <v>54741</v>
      </c>
      <c r="M1125" s="632"/>
      <c r="N1125" s="392"/>
    </row>
    <row r="1126" spans="1:22" s="39" customFormat="1" ht="34.9" customHeight="1" outlineLevel="2" x14ac:dyDescent="0.25">
      <c r="A1126" s="317" t="s">
        <v>18746</v>
      </c>
      <c r="B1126" s="422" t="s">
        <v>54399</v>
      </c>
      <c r="C1126" s="38" t="s">
        <v>18518</v>
      </c>
      <c r="D1126" s="623" t="s">
        <v>1533</v>
      </c>
      <c r="E1126" s="624">
        <v>1</v>
      </c>
      <c r="F1126" s="625">
        <v>32500</v>
      </c>
      <c r="G1126" s="424">
        <f t="shared" si="251"/>
        <v>32500</v>
      </c>
      <c r="H1126" s="425" t="e">
        <f>IF(K1126="",$G$7,$G$6)</f>
        <v>#REF!</v>
      </c>
      <c r="I1126" s="426" t="e">
        <f t="shared" si="252"/>
        <v>#REF!</v>
      </c>
      <c r="J1126" s="626" t="e">
        <f t="shared" si="253"/>
        <v>#REF!</v>
      </c>
      <c r="K1126" s="7"/>
      <c r="L1126" s="643" t="s">
        <v>54406</v>
      </c>
      <c r="M1126" s="632"/>
      <c r="N1126" s="392"/>
    </row>
    <row r="1127" spans="1:22" s="40" customFormat="1" outlineLevel="1" x14ac:dyDescent="0.2">
      <c r="A1127" s="318"/>
      <c r="B1127" s="10" t="s">
        <v>9</v>
      </c>
      <c r="C1127" s="11"/>
      <c r="D1127" s="12"/>
      <c r="E1127" s="13"/>
      <c r="F1127" s="13"/>
      <c r="G1127" s="147">
        <f>SUM(G1114:G1117)</f>
        <v>1102525</v>
      </c>
      <c r="H1127" s="148"/>
      <c r="I1127" s="149"/>
      <c r="J1127" s="150" t="e">
        <f>SUM(J1114:J1117)</f>
        <v>#REF!</v>
      </c>
      <c r="K1127" s="9"/>
      <c r="L1127" s="209"/>
      <c r="M1127" s="635"/>
      <c r="N1127" s="451"/>
      <c r="O1127" s="39"/>
      <c r="P1127" s="39"/>
      <c r="Q1127" s="39"/>
      <c r="R1127" s="39"/>
      <c r="S1127" s="39"/>
      <c r="T1127" s="39"/>
      <c r="U1127" s="39"/>
      <c r="V1127" s="39"/>
    </row>
    <row r="1128" spans="1:22" s="34" customFormat="1" outlineLevel="1" x14ac:dyDescent="0.25">
      <c r="A1128" s="316" t="s">
        <v>54410</v>
      </c>
      <c r="B1128" s="176" t="s">
        <v>54407</v>
      </c>
      <c r="C1128" s="37"/>
      <c r="D1128" s="4"/>
      <c r="E1128" s="5"/>
      <c r="F1128" s="5"/>
      <c r="G1128" s="5"/>
      <c r="H1128" s="5"/>
      <c r="I1128" s="5"/>
      <c r="J1128" s="17"/>
      <c r="K1128" s="35"/>
      <c r="L1128" s="208"/>
      <c r="M1128" s="111"/>
      <c r="N1128" s="6"/>
      <c r="O1128" s="39"/>
      <c r="P1128" s="39"/>
      <c r="Q1128" s="39"/>
      <c r="R1128" s="39"/>
      <c r="S1128" s="39"/>
      <c r="T1128" s="39"/>
      <c r="U1128" s="39"/>
      <c r="V1128" s="39"/>
    </row>
    <row r="1129" spans="1:22" s="39" customFormat="1" ht="42.6" customHeight="1" outlineLevel="2" x14ac:dyDescent="0.25">
      <c r="A1129" s="317" t="s">
        <v>54411</v>
      </c>
      <c r="B1129" s="422" t="str">
        <f>VLOOKUP(C1129,'SNP1.24+CHU192+DER12.23+FD1.24'!$A$2:$C$50000,2, FALSE)</f>
        <v>TUBO DE PEAD CORRUGADO DE DUPLA PAREDE PARA REDE COLETORA DE ESGOTO, DN 1000 MM, JUNTA ELÁSTICA INTEGRADA - FORNECIMENTO E ASSENTAMENTO. AF_01/2021</v>
      </c>
      <c r="C1129" s="38" t="s">
        <v>1650</v>
      </c>
      <c r="D1129" s="623" t="str">
        <f>VLOOKUP(C1129,'SNP1.24+CHU192+DER12.23+FD1.24'!$A$2:$D$50000,3, FALSE)</f>
        <v>M</v>
      </c>
      <c r="E1129" s="423">
        <f>E1114</f>
        <v>93.38</v>
      </c>
      <c r="F1129" s="625" t="str">
        <f>VLOOKUP(C1129,'SNP1.24+CHU192+DER12.23+FD1.24'!$A$2:$D$50000,4, FALSE)</f>
        <v>1.933,93</v>
      </c>
      <c r="G1129" s="424">
        <f>ROUND(E1129*F1129,2)</f>
        <v>180590.38</v>
      </c>
      <c r="H1129" s="425">
        <f>IF(K1129="",$G$7,$G$6)</f>
        <v>0</v>
      </c>
      <c r="I1129" s="426">
        <f>ROUND(F1129*H1129+F1129,2)</f>
        <v>1933.93</v>
      </c>
      <c r="J1129" s="626">
        <f>ROUND(E1129*I1129,2)</f>
        <v>180590.38</v>
      </c>
      <c r="K1129" s="7" t="s">
        <v>18719</v>
      </c>
      <c r="L1129" s="643" t="s">
        <v>54408</v>
      </c>
      <c r="M1129" s="632"/>
      <c r="N1129" s="413"/>
    </row>
    <row r="1130" spans="1:22" s="40" customFormat="1" ht="18.600000000000001" customHeight="1" outlineLevel="1" thickBot="1" x14ac:dyDescent="0.25">
      <c r="A1130" s="318"/>
      <c r="B1130" s="10" t="s">
        <v>9</v>
      </c>
      <c r="C1130" s="11"/>
      <c r="D1130" s="12"/>
      <c r="E1130" s="13"/>
      <c r="F1130" s="13"/>
      <c r="G1130" s="147">
        <f>SUM(G1129:G1129)</f>
        <v>180590.38</v>
      </c>
      <c r="H1130" s="148"/>
      <c r="I1130" s="149"/>
      <c r="J1130" s="150">
        <f>SUM(J1129:J1129)</f>
        <v>180590.38</v>
      </c>
      <c r="K1130" s="9"/>
      <c r="L1130" s="209"/>
      <c r="M1130" s="635"/>
      <c r="N1130" s="451"/>
      <c r="O1130" s="39"/>
      <c r="P1130" s="39"/>
      <c r="Q1130" s="39"/>
      <c r="R1130" s="39"/>
      <c r="S1130" s="39"/>
      <c r="T1130" s="39"/>
      <c r="U1130" s="39"/>
      <c r="V1130" s="39"/>
    </row>
    <row r="1131" spans="1:22" x14ac:dyDescent="0.2">
      <c r="A1131" s="320"/>
      <c r="B1131" s="101"/>
      <c r="C1131" s="102"/>
      <c r="D1131" s="103"/>
      <c r="E1131" s="103"/>
      <c r="F1131" s="104"/>
      <c r="G1131" s="104"/>
      <c r="H1131" s="105"/>
      <c r="I1131" s="106"/>
      <c r="J1131" s="107"/>
      <c r="K1131" s="157"/>
      <c r="L1131" s="649"/>
      <c r="O1131" s="39"/>
      <c r="P1131" s="39"/>
      <c r="Q1131" s="39"/>
      <c r="R1131" s="39"/>
      <c r="S1131" s="39"/>
      <c r="T1131" s="39"/>
      <c r="U1131" s="39"/>
      <c r="V1131" s="39"/>
    </row>
    <row r="1132" spans="1:22" ht="63.6" customHeight="1" x14ac:dyDescent="0.2">
      <c r="A1132" s="321"/>
      <c r="B1132" s="631" t="s">
        <v>12</v>
      </c>
      <c r="F1132" s="127"/>
      <c r="G1132" s="127"/>
      <c r="H1132" s="128"/>
      <c r="I1132" s="129"/>
      <c r="J1132" s="91"/>
      <c r="K1132" s="21"/>
      <c r="L1132" s="650"/>
      <c r="O1132" s="39"/>
      <c r="P1132" s="39"/>
      <c r="Q1132" s="39"/>
      <c r="R1132" s="39"/>
      <c r="S1132" s="39"/>
      <c r="T1132" s="39"/>
      <c r="U1132" s="39"/>
      <c r="V1132" s="39"/>
    </row>
    <row r="1133" spans="1:22" x14ac:dyDescent="0.2">
      <c r="A1133" s="321"/>
      <c r="B1133" s="631" t="s">
        <v>12</v>
      </c>
      <c r="F1133" s="43"/>
      <c r="G1133" s="127"/>
      <c r="H1133" s="127"/>
      <c r="I1133" s="128"/>
      <c r="J1133" s="187"/>
      <c r="K1133" s="21"/>
      <c r="L1133" s="651"/>
      <c r="O1133" s="39"/>
      <c r="P1133" s="39"/>
      <c r="Q1133" s="39"/>
      <c r="R1133" s="39"/>
      <c r="S1133" s="39"/>
      <c r="T1133" s="39"/>
      <c r="U1133" s="39"/>
      <c r="V1133" s="39"/>
    </row>
    <row r="1134" spans="1:22" x14ac:dyDescent="0.2">
      <c r="A1134" s="321"/>
      <c r="B1134" s="500" t="str">
        <f>'ORC OUR'!B1133</f>
        <v>PREFEITURA MUNICIPAL DE ARARAQUARA</v>
      </c>
      <c r="F1134" s="43"/>
      <c r="G1134" s="48"/>
      <c r="H1134" s="181" t="s">
        <v>14596</v>
      </c>
      <c r="I1134" s="50"/>
      <c r="J1134" s="187"/>
      <c r="K1134" s="110"/>
      <c r="L1134" s="652" t="s">
        <v>14596</v>
      </c>
      <c r="O1134" s="39"/>
      <c r="P1134" s="39"/>
      <c r="Q1134" s="39"/>
      <c r="R1134" s="39"/>
      <c r="S1134" s="39"/>
      <c r="T1134" s="39"/>
      <c r="U1134" s="39"/>
      <c r="V1134" s="39"/>
    </row>
    <row r="1135" spans="1:22" x14ac:dyDescent="0.2">
      <c r="A1135" s="321"/>
      <c r="F1135" s="43"/>
      <c r="G1135" s="127"/>
      <c r="H1135" s="183" t="s">
        <v>14597</v>
      </c>
      <c r="I1135" s="128"/>
      <c r="J1135" s="187"/>
      <c r="K1135" s="110"/>
      <c r="L1135" s="653" t="s">
        <v>14597</v>
      </c>
      <c r="O1135" s="39"/>
      <c r="P1135" s="39"/>
      <c r="Q1135" s="39"/>
      <c r="R1135" s="39"/>
      <c r="S1135" s="39"/>
      <c r="T1135" s="39"/>
      <c r="U1135" s="39"/>
      <c r="V1135" s="39"/>
    </row>
    <row r="1136" spans="1:22" ht="24.75" thickBot="1" x14ac:dyDescent="0.3">
      <c r="A1136" s="322"/>
      <c r="B1136" s="20"/>
      <c r="C1136" s="53"/>
      <c r="D1136" s="54"/>
      <c r="E1136" s="54"/>
      <c r="F1136" s="54"/>
      <c r="G1136" s="55"/>
      <c r="H1136" s="182" t="s">
        <v>14598</v>
      </c>
      <c r="I1136" s="56"/>
      <c r="J1136" s="188"/>
      <c r="K1136" s="112"/>
      <c r="L1136" s="654" t="str">
        <f>'ORC OUR'!H1136</f>
        <v xml:space="preserve">CREA: 5061115668     ART: 2620240873533
</v>
      </c>
      <c r="N1136" s="44"/>
      <c r="O1136" s="39"/>
      <c r="P1136" s="39"/>
      <c r="Q1136" s="39"/>
      <c r="R1136" s="39"/>
      <c r="S1136" s="39"/>
      <c r="T1136" s="39"/>
      <c r="U1136" s="39"/>
      <c r="V1136" s="39"/>
    </row>
    <row r="1137" spans="5:22" x14ac:dyDescent="0.2">
      <c r="E1137" s="58"/>
      <c r="F1137" s="58"/>
      <c r="H1137" s="44"/>
      <c r="I1137" s="45"/>
      <c r="J1137" s="46"/>
      <c r="O1137" s="39"/>
      <c r="P1137" s="39"/>
      <c r="Q1137" s="39"/>
      <c r="R1137" s="39"/>
      <c r="S1137" s="39"/>
      <c r="T1137" s="39"/>
      <c r="U1137" s="39"/>
      <c r="V1137" s="39"/>
    </row>
    <row r="1138" spans="5:22" x14ac:dyDescent="0.2">
      <c r="O1138" s="39"/>
      <c r="P1138" s="39"/>
      <c r="Q1138" s="39"/>
      <c r="R1138" s="39"/>
      <c r="S1138" s="39"/>
      <c r="T1138" s="39"/>
      <c r="U1138" s="39"/>
      <c r="V1138" s="39"/>
    </row>
    <row r="1139" spans="5:22" x14ac:dyDescent="0.2">
      <c r="O1139" s="39"/>
      <c r="P1139" s="39"/>
      <c r="Q1139" s="39"/>
      <c r="R1139" s="39"/>
      <c r="S1139" s="39"/>
      <c r="T1139" s="39"/>
      <c r="U1139" s="39"/>
      <c r="V1139" s="39"/>
    </row>
    <row r="1140" spans="5:22" x14ac:dyDescent="0.2">
      <c r="O1140" s="39"/>
      <c r="P1140" s="39"/>
      <c r="Q1140" s="39"/>
      <c r="R1140" s="39"/>
      <c r="S1140" s="39"/>
      <c r="T1140" s="39"/>
      <c r="U1140" s="39"/>
      <c r="V1140" s="39"/>
    </row>
    <row r="1141" spans="5:22" x14ac:dyDescent="0.2">
      <c r="O1141" s="39"/>
      <c r="P1141" s="39"/>
      <c r="Q1141" s="39"/>
      <c r="R1141" s="39"/>
      <c r="S1141" s="39"/>
      <c r="T1141" s="39"/>
      <c r="U1141" s="39"/>
      <c r="V1141" s="39"/>
    </row>
    <row r="1142" spans="5:22" x14ac:dyDescent="0.2">
      <c r="O1142" s="39"/>
      <c r="P1142" s="39"/>
      <c r="Q1142" s="39"/>
      <c r="R1142" s="39"/>
      <c r="S1142" s="39"/>
      <c r="T1142" s="39"/>
      <c r="U1142" s="39"/>
      <c r="V1142" s="39"/>
    </row>
    <row r="1143" spans="5:22" x14ac:dyDescent="0.2">
      <c r="O1143" s="39"/>
      <c r="P1143" s="39"/>
      <c r="Q1143" s="39"/>
      <c r="R1143" s="39"/>
      <c r="S1143" s="39"/>
      <c r="T1143" s="39"/>
      <c r="U1143" s="39"/>
      <c r="V1143" s="39"/>
    </row>
    <row r="1144" spans="5:22" x14ac:dyDescent="0.2">
      <c r="O1144" s="39"/>
      <c r="P1144" s="39"/>
      <c r="Q1144" s="39"/>
      <c r="R1144" s="39"/>
      <c r="S1144" s="39"/>
      <c r="T1144" s="39"/>
      <c r="U1144" s="39"/>
      <c r="V1144" s="39"/>
    </row>
    <row r="1145" spans="5:22" x14ac:dyDescent="0.2">
      <c r="O1145" s="39"/>
      <c r="P1145" s="39"/>
      <c r="Q1145" s="39"/>
      <c r="R1145" s="39"/>
      <c r="S1145" s="39"/>
      <c r="T1145" s="39"/>
      <c r="U1145" s="39"/>
      <c r="V1145" s="39"/>
    </row>
    <row r="1146" spans="5:22" x14ac:dyDescent="0.2">
      <c r="O1146" s="39"/>
      <c r="P1146" s="39"/>
      <c r="Q1146" s="39"/>
      <c r="R1146" s="39"/>
      <c r="S1146" s="39"/>
      <c r="T1146" s="39"/>
      <c r="U1146" s="39"/>
      <c r="V1146" s="39"/>
    </row>
    <row r="1147" spans="5:22" x14ac:dyDescent="0.2">
      <c r="O1147" s="39"/>
      <c r="P1147" s="39"/>
      <c r="Q1147" s="39"/>
      <c r="R1147" s="39"/>
      <c r="S1147" s="39"/>
      <c r="T1147" s="39"/>
      <c r="U1147" s="39"/>
      <c r="V1147" s="39"/>
    </row>
    <row r="1148" spans="5:22" x14ac:dyDescent="0.2">
      <c r="O1148" s="39"/>
      <c r="P1148" s="39"/>
      <c r="Q1148" s="39"/>
      <c r="R1148" s="39"/>
      <c r="S1148" s="39"/>
      <c r="T1148" s="39"/>
      <c r="U1148" s="39"/>
      <c r="V1148" s="39"/>
    </row>
    <row r="1149" spans="5:22" x14ac:dyDescent="0.2">
      <c r="O1149" s="39"/>
      <c r="P1149" s="39"/>
      <c r="Q1149" s="39"/>
      <c r="R1149" s="39"/>
      <c r="S1149" s="39"/>
      <c r="T1149" s="39"/>
      <c r="U1149" s="39"/>
      <c r="V1149" s="39"/>
    </row>
    <row r="1150" spans="5:22" x14ac:dyDescent="0.2">
      <c r="O1150" s="39"/>
      <c r="P1150" s="39"/>
      <c r="Q1150" s="39"/>
      <c r="R1150" s="39"/>
      <c r="S1150" s="39"/>
      <c r="T1150" s="39"/>
      <c r="U1150" s="39"/>
      <c r="V1150" s="39"/>
    </row>
    <row r="1151" spans="5:22" x14ac:dyDescent="0.2">
      <c r="O1151" s="39"/>
      <c r="P1151" s="39"/>
      <c r="Q1151" s="39"/>
      <c r="R1151" s="39"/>
      <c r="S1151" s="39"/>
      <c r="T1151" s="39"/>
      <c r="U1151" s="39"/>
      <c r="V1151" s="39"/>
    </row>
    <row r="1152" spans="5:22" x14ac:dyDescent="0.2">
      <c r="O1152" s="39"/>
      <c r="P1152" s="39"/>
      <c r="Q1152" s="39"/>
      <c r="R1152" s="39"/>
      <c r="S1152" s="39"/>
      <c r="T1152" s="39"/>
      <c r="U1152" s="39"/>
      <c r="V1152" s="39"/>
    </row>
    <row r="1153" spans="15:22" x14ac:dyDescent="0.2">
      <c r="O1153" s="39"/>
      <c r="P1153" s="39"/>
      <c r="Q1153" s="39"/>
      <c r="R1153" s="39"/>
      <c r="S1153" s="39"/>
      <c r="T1153" s="39"/>
      <c r="U1153" s="39"/>
      <c r="V1153" s="39"/>
    </row>
    <row r="1154" spans="15:22" x14ac:dyDescent="0.2">
      <c r="O1154" s="39"/>
      <c r="P1154" s="39"/>
      <c r="Q1154" s="39"/>
      <c r="R1154" s="39"/>
      <c r="S1154" s="39"/>
      <c r="T1154" s="39"/>
      <c r="U1154" s="39"/>
      <c r="V1154" s="39"/>
    </row>
    <row r="1155" spans="15:22" x14ac:dyDescent="0.2">
      <c r="O1155" s="39"/>
      <c r="P1155" s="39"/>
      <c r="Q1155" s="39"/>
      <c r="R1155" s="39"/>
      <c r="S1155" s="39"/>
      <c r="T1155" s="39"/>
      <c r="U1155" s="39"/>
      <c r="V1155" s="39"/>
    </row>
    <row r="1156" spans="15:22" x14ac:dyDescent="0.2">
      <c r="O1156" s="39"/>
      <c r="P1156" s="39"/>
      <c r="Q1156" s="39"/>
      <c r="R1156" s="39"/>
      <c r="S1156" s="39"/>
      <c r="T1156" s="39"/>
      <c r="U1156" s="39"/>
      <c r="V1156" s="39"/>
    </row>
    <row r="1157" spans="15:22" x14ac:dyDescent="0.2">
      <c r="O1157" s="39"/>
      <c r="P1157" s="39"/>
      <c r="Q1157" s="39"/>
      <c r="R1157" s="39"/>
      <c r="S1157" s="39"/>
      <c r="T1157" s="39"/>
      <c r="U1157" s="39"/>
      <c r="V1157" s="39"/>
    </row>
  </sheetData>
  <autoFilter ref="A11:R1134" xr:uid="{AAF6DF90-E4DD-4AE9-80C7-1D25C12EF204}"/>
  <mergeCells count="1">
    <mergeCell ref="H2:I2"/>
  </mergeCells>
  <phoneticPr fontId="7" type="noConversion"/>
  <conditionalFormatting sqref="C12:C1056">
    <cfRule type="expression" dxfId="12" priority="1" stopIfTrue="1">
      <formula>IF(AND(LEFT(C12,3)&lt;&gt;"VIR",LEFT(C12,3)&lt;&gt;"DUV",C12&lt;&gt;""),TRUE,FALSE)</formula>
    </cfRule>
  </conditionalFormatting>
  <conditionalFormatting sqref="C1057 C1105">
    <cfRule type="expression" dxfId="11" priority="4" stopIfTrue="1">
      <formula>IF(AND(LEFT(C1057,4)&lt;&gt;"SERT",LEFT(C1057,4)&lt;&gt;"DUV",C1057&lt;&gt;""),TRUE,FALSE)</formula>
    </cfRule>
  </conditionalFormatting>
  <conditionalFormatting sqref="C1058:C1104">
    <cfRule type="expression" dxfId="10" priority="2" stopIfTrue="1">
      <formula>IF(AND(LEFT(C1058,3)&lt;&gt;"VIR",LEFT(C1058,3)&lt;&gt;"DUV",C1058&lt;&gt;""),TRUE,FALSE)</formula>
    </cfRule>
  </conditionalFormatting>
  <conditionalFormatting sqref="C1106:C1130">
    <cfRule type="expression" dxfId="9" priority="5" stopIfTrue="1">
      <formula>IF(AND(LEFT(C1106,3)&lt;&gt;"VIR",LEFT(C1106,3)&lt;&gt;"DUV",C1106&lt;&gt;""),TRUE,FALSE)</formula>
    </cfRule>
  </conditionalFormatting>
  <printOptions horizontalCentered="1"/>
  <pageMargins left="0.51181102362204722" right="0.51181102362204722" top="0.94488188976377963" bottom="0.59055118110236227" header="0.31496062992125984" footer="0.31496062992125984"/>
  <pageSetup paperSize="9" scale="76" fitToHeight="100" orientation="landscape" r:id="rId1"/>
  <headerFooter>
    <oddHeader>&amp;C&amp;"-,Negrito"&amp;26&amp;K08-004PREFEITURA MUNICIPAL DE ARARAQUARA&amp;R&amp;"Calibri,Regular"&amp;9   &amp;K00+000.&amp;K01+000
Página &amp;P de &amp;N          &amp;K00+000.&amp;K01+000
  &amp;K00+000.</oddHeader>
  </headerFooter>
  <rowBreaks count="23" manualBreakCount="23">
    <brk id="38" max="11" man="1"/>
    <brk id="63" max="11" man="1"/>
    <brk id="106" max="11" man="1"/>
    <brk id="206" max="11" man="1"/>
    <brk id="249" max="11" man="1"/>
    <brk id="294" max="11" man="1"/>
    <brk id="337" max="11" man="1"/>
    <brk id="412" max="11" man="1"/>
    <brk id="456" max="11" man="1"/>
    <brk id="487" max="11" man="1"/>
    <brk id="562" max="11" man="1"/>
    <brk id="618" max="11" man="1"/>
    <brk id="628" max="11" man="1"/>
    <brk id="639" max="11" man="1"/>
    <brk id="681" max="11" man="1"/>
    <brk id="720" max="11" man="1"/>
    <brk id="762" max="11" man="1"/>
    <brk id="975" max="11" man="1"/>
    <brk id="987" max="11" man="1"/>
    <brk id="1027" max="11" man="1"/>
    <brk id="1070" max="11" man="1"/>
    <brk id="1112" max="11" man="1"/>
    <brk id="1123"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7949D-423F-45B4-9829-554A30336639}">
  <sheetPr>
    <pageSetUpPr fitToPage="1"/>
  </sheetPr>
  <dimension ref="A2:P20"/>
  <sheetViews>
    <sheetView tabSelected="1" view="pageBreakPreview" zoomScale="90" zoomScaleNormal="100" zoomScaleSheetLayoutView="90" workbookViewId="0">
      <selection activeCell="A2" sqref="A2"/>
    </sheetView>
  </sheetViews>
  <sheetFormatPr defaultRowHeight="15" outlineLevelRow="2" x14ac:dyDescent="0.25"/>
  <cols>
    <col min="2" max="2" width="30.140625" customWidth="1"/>
    <col min="8" max="8" width="10.85546875" customWidth="1"/>
    <col min="9" max="9" width="9.5703125" customWidth="1"/>
    <col min="10" max="10" width="12.28515625" customWidth="1"/>
    <col min="12" max="12" width="14" bestFit="1" customWidth="1"/>
  </cols>
  <sheetData>
    <row r="2" spans="1:16" ht="15.75" thickBot="1" x14ac:dyDescent="0.3"/>
    <row r="3" spans="1:16" s="216" customFormat="1" ht="55.15" customHeight="1" x14ac:dyDescent="0.25">
      <c r="A3" s="668" t="s">
        <v>54984</v>
      </c>
      <c r="B3" s="669"/>
      <c r="C3" s="212" t="s">
        <v>18469</v>
      </c>
      <c r="D3" s="243" t="str">
        <f>'MCQ OUR'!A9</f>
        <v>DATA BASE: SINAPI jan/202,4, CDHU 192 e DER dez/23</v>
      </c>
      <c r="E3" s="670" t="s">
        <v>18470</v>
      </c>
      <c r="F3" s="670"/>
      <c r="G3" s="213">
        <f ca="1">'ORC OUR'!G9</f>
        <v>0.2261</v>
      </c>
      <c r="H3" s="671" t="s">
        <v>18471</v>
      </c>
      <c r="I3" s="671"/>
      <c r="J3" s="214">
        <f ca="1">'ORC OUR'!G10</f>
        <v>0.32779999999999998</v>
      </c>
      <c r="K3" s="215"/>
    </row>
    <row r="4" spans="1:16" s="216" customFormat="1" ht="12.75" x14ac:dyDescent="0.2">
      <c r="A4" s="672"/>
      <c r="B4" s="673"/>
      <c r="C4" s="673"/>
      <c r="D4" s="673"/>
      <c r="E4" s="673"/>
      <c r="F4" s="673"/>
      <c r="G4" s="673"/>
      <c r="H4" s="673"/>
      <c r="I4" s="673"/>
      <c r="J4" s="674"/>
    </row>
    <row r="5" spans="1:16" s="220" customFormat="1" ht="38.25" x14ac:dyDescent="0.25">
      <c r="A5" s="675" t="s">
        <v>11</v>
      </c>
      <c r="B5" s="676" t="s">
        <v>33</v>
      </c>
      <c r="C5" s="678" t="s">
        <v>15</v>
      </c>
      <c r="D5" s="678" t="s">
        <v>18472</v>
      </c>
      <c r="E5" s="676" t="s">
        <v>18473</v>
      </c>
      <c r="F5" s="679" t="s">
        <v>18474</v>
      </c>
      <c r="G5" s="218" t="s">
        <v>18475</v>
      </c>
      <c r="H5" s="680" t="s">
        <v>18476</v>
      </c>
      <c r="I5" s="676" t="s">
        <v>18477</v>
      </c>
      <c r="J5" s="682"/>
    </row>
    <row r="6" spans="1:16" s="220" customFormat="1" x14ac:dyDescent="0.25">
      <c r="A6" s="675"/>
      <c r="B6" s="677"/>
      <c r="C6" s="678"/>
      <c r="D6" s="678"/>
      <c r="E6" s="676"/>
      <c r="F6" s="679"/>
      <c r="G6" s="221" t="s">
        <v>18478</v>
      </c>
      <c r="H6" s="681"/>
      <c r="I6" s="217" t="s">
        <v>18478</v>
      </c>
      <c r="J6" s="219" t="s">
        <v>18479</v>
      </c>
    </row>
    <row r="7" spans="1:16" s="220" customFormat="1" ht="15.75" x14ac:dyDescent="0.25">
      <c r="A7" s="657" t="s">
        <v>18480</v>
      </c>
      <c r="B7" s="658"/>
      <c r="C7" s="658"/>
      <c r="D7" s="658"/>
      <c r="E7" s="658"/>
      <c r="F7" s="658"/>
      <c r="G7" s="658"/>
      <c r="H7" s="658"/>
      <c r="I7" s="658"/>
      <c r="J7" s="659"/>
      <c r="P7"/>
    </row>
    <row r="8" spans="1:16" s="220" customFormat="1" outlineLevel="1" x14ac:dyDescent="0.25">
      <c r="A8" s="660" t="s">
        <v>18481</v>
      </c>
      <c r="B8" s="661"/>
      <c r="C8" s="661"/>
      <c r="D8" s="661"/>
      <c r="E8" s="661"/>
      <c r="F8" s="661"/>
      <c r="G8" s="661"/>
      <c r="H8" s="661"/>
      <c r="I8" s="661"/>
      <c r="J8" s="662"/>
      <c r="P8"/>
    </row>
    <row r="9" spans="1:16" s="220" customFormat="1" ht="25.9" customHeight="1" outlineLevel="2" x14ac:dyDescent="0.25">
      <c r="A9" s="222" t="s">
        <v>18482</v>
      </c>
      <c r="B9" s="223" t="str">
        <f>VLOOKUP(C9,'SINAPI JAN24'!$A$2:$C$20048,2, FALSE)</f>
        <v>ENGENHEIRO CIVIL DE OBRA PLENO COM ENCARGOS COMPLEMENTARES</v>
      </c>
      <c r="C9" s="224" t="s">
        <v>6163</v>
      </c>
      <c r="D9" s="224" t="s">
        <v>18483</v>
      </c>
      <c r="E9" s="225" t="str">
        <f>VLOOKUP(C9,'SINAPI JAN24'!$A$2:$D$20048,3, FALSE)</f>
        <v>H</v>
      </c>
      <c r="F9" s="226">
        <f>8*22*12</f>
        <v>2112</v>
      </c>
      <c r="G9" s="227" t="str">
        <f>VLOOKUP(C9,'SINAPI JAN24'!$A$2:$D$35652,4, FALSE)</f>
        <v>106,98</v>
      </c>
      <c r="H9" s="228">
        <v>0</v>
      </c>
      <c r="I9" s="229">
        <f>ROUND(G9*(1+H9),2)</f>
        <v>106.98</v>
      </c>
      <c r="J9" s="230">
        <f>ROUND(I9*F9,2)</f>
        <v>225941.76000000001</v>
      </c>
      <c r="L9" s="229">
        <f>ROUND(G9*F9,2)</f>
        <v>225941.76000000001</v>
      </c>
      <c r="P9"/>
    </row>
    <row r="10" spans="1:16" s="220" customFormat="1" ht="21" customHeight="1" outlineLevel="2" x14ac:dyDescent="0.25">
      <c r="A10" s="222" t="s">
        <v>18484</v>
      </c>
      <c r="B10" s="223" t="str">
        <f>VLOOKUP(C10,'SINAPI JAN24'!$A$2:$C$20048,2, FALSE)</f>
        <v>MESTRE DE OBRAS COM ENCARGOS COMPLEMENTARES</v>
      </c>
      <c r="C10" s="224" t="s">
        <v>6165</v>
      </c>
      <c r="D10" s="224" t="s">
        <v>18483</v>
      </c>
      <c r="E10" s="225" t="str">
        <f>VLOOKUP(C10,'SINAPI JAN24'!$A$2:$D$20048,3, FALSE)</f>
        <v>H</v>
      </c>
      <c r="F10" s="226">
        <f>1*8*22*12</f>
        <v>2112</v>
      </c>
      <c r="G10" s="227" t="str">
        <f>VLOOKUP(C10,'SINAPI JAN24'!$A$2:$D$35652,4, FALSE)</f>
        <v>65,78</v>
      </c>
      <c r="H10" s="228">
        <v>0</v>
      </c>
      <c r="I10" s="229">
        <f>ROUND(G10*(1+H10),2)</f>
        <v>65.78</v>
      </c>
      <c r="J10" s="230">
        <f>ROUND(I10*F10,2)</f>
        <v>138927.35999999999</v>
      </c>
      <c r="L10" s="229">
        <f>ROUND(G10*F10,2)</f>
        <v>138927.35999999999</v>
      </c>
      <c r="P10"/>
    </row>
    <row r="11" spans="1:16" s="220" customFormat="1" ht="15.75" outlineLevel="1" thickBot="1" x14ac:dyDescent="0.3">
      <c r="A11" s="663" t="str">
        <f>CONCATENATE("TOTAL ITEM ",A8," - C/ B.D.I.")</f>
        <v>TOTAL ITEM A2.1- ADMINISTRAÇÃO LOCAL DA OBRA - C/ B.D.I.</v>
      </c>
      <c r="B11" s="664"/>
      <c r="C11" s="664"/>
      <c r="D11" s="664"/>
      <c r="E11" s="664"/>
      <c r="F11" s="664"/>
      <c r="G11" s="664"/>
      <c r="H11" s="665">
        <f>SUM(J9:J10)</f>
        <v>364869.12</v>
      </c>
      <c r="I11" s="666"/>
      <c r="J11" s="667"/>
      <c r="L11" s="231">
        <f>SUM(L9:L10)</f>
        <v>364869.12</v>
      </c>
    </row>
    <row r="12" spans="1:16" x14ac:dyDescent="0.25">
      <c r="A12" s="122"/>
      <c r="B12" s="293" t="s">
        <v>18485</v>
      </c>
      <c r="J12" s="123"/>
    </row>
    <row r="13" spans="1:16" x14ac:dyDescent="0.25">
      <c r="A13" s="122"/>
      <c r="B13" s="294" t="s">
        <v>54855</v>
      </c>
      <c r="J13" s="123"/>
    </row>
    <row r="14" spans="1:16" x14ac:dyDescent="0.25">
      <c r="A14" s="122"/>
      <c r="B14" s="294" t="s">
        <v>54981</v>
      </c>
      <c r="J14" s="123"/>
    </row>
    <row r="15" spans="1:16" x14ac:dyDescent="0.25">
      <c r="A15" s="122"/>
      <c r="B15" s="294"/>
      <c r="J15" s="123"/>
    </row>
    <row r="16" spans="1:16" x14ac:dyDescent="0.25">
      <c r="A16" s="122"/>
      <c r="B16" s="294"/>
      <c r="J16" s="123"/>
    </row>
    <row r="17" spans="1:10" x14ac:dyDescent="0.25">
      <c r="A17" s="122"/>
      <c r="B17" s="294"/>
      <c r="J17" s="123"/>
    </row>
    <row r="18" spans="1:10" x14ac:dyDescent="0.25">
      <c r="A18" s="122"/>
      <c r="B18" s="294"/>
      <c r="D18" s="292"/>
      <c r="E18" s="292"/>
      <c r="F18" s="181" t="s">
        <v>14596</v>
      </c>
      <c r="G18" s="292"/>
      <c r="H18" s="292"/>
      <c r="J18" s="123"/>
    </row>
    <row r="19" spans="1:10" x14ac:dyDescent="0.25">
      <c r="A19" s="122"/>
      <c r="F19" s="183" t="s">
        <v>14597</v>
      </c>
      <c r="J19" s="123"/>
    </row>
    <row r="20" spans="1:10" ht="15.75" thickBot="1" x14ac:dyDescent="0.3">
      <c r="A20" s="119"/>
      <c r="B20" s="120"/>
      <c r="C20" s="120"/>
      <c r="D20" s="120"/>
      <c r="E20" s="120"/>
      <c r="F20" s="182" t="str">
        <f>'ORC OUR'!H1136</f>
        <v xml:space="preserve">CREA: 5061115668     ART: 2620240873533
</v>
      </c>
      <c r="G20" s="120"/>
      <c r="H20" s="120"/>
      <c r="I20" s="120"/>
      <c r="J20" s="121"/>
    </row>
  </sheetData>
  <mergeCells count="16">
    <mergeCell ref="A7:J7"/>
    <mergeCell ref="A8:J8"/>
    <mergeCell ref="A11:G11"/>
    <mergeCell ref="H11:J11"/>
    <mergeCell ref="A3:B3"/>
    <mergeCell ref="E3:F3"/>
    <mergeCell ref="H3:I3"/>
    <mergeCell ref="A4:J4"/>
    <mergeCell ref="A5:A6"/>
    <mergeCell ref="B5:B6"/>
    <mergeCell ref="C5:C6"/>
    <mergeCell ref="D5:D6"/>
    <mergeCell ref="E5:E6"/>
    <mergeCell ref="F5:F6"/>
    <mergeCell ref="H5:H6"/>
    <mergeCell ref="I5:J5"/>
  </mergeCells>
  <printOptions horizontalCentered="1"/>
  <pageMargins left="0.51181102362204722" right="0.51181102362204722" top="1.5748031496062993" bottom="0.78740157480314965" header="0.31496062992125984" footer="0.31496062992125984"/>
  <pageSetup paperSize="9" orientation="landscape" r:id="rId1"/>
  <headerFooter>
    <oddHeader>&amp;LPREFEITURA MUNICIPAL DE ARARAQUARA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C8EF0-020A-46D4-886C-5E779498D611}">
  <sheetPr>
    <pageSetUpPr fitToPage="1"/>
  </sheetPr>
  <dimension ref="A2:P20"/>
  <sheetViews>
    <sheetView tabSelected="1" view="pageBreakPreview" zoomScale="90" zoomScaleNormal="100" zoomScaleSheetLayoutView="90" workbookViewId="0">
      <selection activeCell="A2" sqref="A2"/>
    </sheetView>
  </sheetViews>
  <sheetFormatPr defaultRowHeight="15" outlineLevelRow="2" x14ac:dyDescent="0.25"/>
  <cols>
    <col min="2" max="2" width="30.140625" customWidth="1"/>
    <col min="8" max="8" width="10.85546875" customWidth="1"/>
    <col min="9" max="9" width="9.5703125" customWidth="1"/>
    <col min="10" max="10" width="12.28515625" customWidth="1"/>
    <col min="11" max="11" width="13.140625" bestFit="1" customWidth="1"/>
    <col min="12" max="12" width="14" bestFit="1" customWidth="1"/>
  </cols>
  <sheetData>
    <row r="2" spans="1:16" ht="15.75" thickBot="1" x14ac:dyDescent="0.3"/>
    <row r="3" spans="1:16" s="216" customFormat="1" ht="39.6" customHeight="1" x14ac:dyDescent="0.25">
      <c r="A3" s="668" t="s">
        <v>54984</v>
      </c>
      <c r="B3" s="669"/>
      <c r="C3" s="212" t="s">
        <v>18469</v>
      </c>
      <c r="D3" s="243" t="str">
        <f>'MCQ OUR'!A9</f>
        <v>DATA BASE: SINAPI jan/202,4, CDHU 192 e DER dez/23</v>
      </c>
      <c r="E3" s="670" t="s">
        <v>18470</v>
      </c>
      <c r="F3" s="670"/>
      <c r="G3" s="213">
        <f ca="1">'ORC OUR'!G9</f>
        <v>0.2261</v>
      </c>
      <c r="H3" s="671" t="s">
        <v>18471</v>
      </c>
      <c r="I3" s="671"/>
      <c r="J3" s="214">
        <f ca="1">'ORC OUR'!G10</f>
        <v>0.32779999999999998</v>
      </c>
      <c r="K3" s="215"/>
    </row>
    <row r="4" spans="1:16" s="216" customFormat="1" ht="3.75" customHeight="1" x14ac:dyDescent="0.2">
      <c r="A4" s="672"/>
      <c r="B4" s="673"/>
      <c r="C4" s="673"/>
      <c r="D4" s="673"/>
      <c r="E4" s="673"/>
      <c r="F4" s="673"/>
      <c r="G4" s="673"/>
      <c r="H4" s="673"/>
      <c r="I4" s="673"/>
      <c r="J4" s="674"/>
    </row>
    <row r="5" spans="1:16" s="220" customFormat="1" ht="41.45" customHeight="1" x14ac:dyDescent="0.25">
      <c r="A5" s="675" t="s">
        <v>11</v>
      </c>
      <c r="B5" s="676" t="s">
        <v>33</v>
      </c>
      <c r="C5" s="678" t="s">
        <v>15</v>
      </c>
      <c r="D5" s="678" t="s">
        <v>18472</v>
      </c>
      <c r="E5" s="676" t="s">
        <v>18473</v>
      </c>
      <c r="F5" s="679" t="s">
        <v>18474</v>
      </c>
      <c r="G5" s="218" t="s">
        <v>18475</v>
      </c>
      <c r="H5" s="680" t="s">
        <v>18476</v>
      </c>
      <c r="I5" s="676" t="s">
        <v>18477</v>
      </c>
      <c r="J5" s="682"/>
      <c r="K5" s="244"/>
    </row>
    <row r="6" spans="1:16" s="220" customFormat="1" x14ac:dyDescent="0.25">
      <c r="A6" s="675"/>
      <c r="B6" s="677"/>
      <c r="C6" s="678"/>
      <c r="D6" s="678"/>
      <c r="E6" s="676"/>
      <c r="F6" s="679"/>
      <c r="G6" s="221" t="s">
        <v>18478</v>
      </c>
      <c r="H6" s="681"/>
      <c r="I6" s="217" t="s">
        <v>18478</v>
      </c>
      <c r="J6" s="219" t="s">
        <v>18479</v>
      </c>
      <c r="K6" s="244"/>
    </row>
    <row r="7" spans="1:16" s="220" customFormat="1" ht="18.600000000000001" customHeight="1" x14ac:dyDescent="0.25">
      <c r="A7" s="657" t="s">
        <v>18492</v>
      </c>
      <c r="B7" s="658"/>
      <c r="C7" s="658"/>
      <c r="D7" s="658"/>
      <c r="E7" s="658"/>
      <c r="F7" s="658"/>
      <c r="G7" s="658"/>
      <c r="H7" s="658"/>
      <c r="I7" s="658"/>
      <c r="J7" s="659"/>
      <c r="P7"/>
    </row>
    <row r="8" spans="1:16" s="220" customFormat="1" outlineLevel="1" x14ac:dyDescent="0.25">
      <c r="A8" s="660" t="s">
        <v>18491</v>
      </c>
      <c r="B8" s="661"/>
      <c r="C8" s="661"/>
      <c r="D8" s="661"/>
      <c r="E8" s="661"/>
      <c r="F8" s="661"/>
      <c r="G8" s="661"/>
      <c r="H8" s="661"/>
      <c r="I8" s="661"/>
      <c r="J8" s="662"/>
      <c r="P8"/>
    </row>
    <row r="9" spans="1:16" s="220" customFormat="1" ht="22.15" customHeight="1" outlineLevel="2" x14ac:dyDescent="0.25">
      <c r="A9" s="222" t="s">
        <v>18486</v>
      </c>
      <c r="B9" s="223" t="str">
        <f>VLOOKUP(C9,'SINAPI JAN24'!$A$2:$C$20048,2, FALSE)</f>
        <v>ENGENHEIRO CIVIL DE OBRA SENIOR COM ENCARGOS COMPLEMENTARES</v>
      </c>
      <c r="C9" s="224" t="s">
        <v>6164</v>
      </c>
      <c r="D9" s="224" t="s">
        <v>18494</v>
      </c>
      <c r="E9" s="225" t="str">
        <f>VLOOKUP(C9,'SINAPI JAN24'!$A$2:$D$20048,3, FALSE)</f>
        <v>H</v>
      </c>
      <c r="F9" s="226">
        <f>10*4*12</f>
        <v>480</v>
      </c>
      <c r="G9" s="227" t="str">
        <f>VLOOKUP(C9,'SINAPI JAN24'!$A$2:$D$35652,4, FALSE)</f>
        <v>149,00</v>
      </c>
      <c r="H9" s="228">
        <v>0</v>
      </c>
      <c r="I9" s="229">
        <f>ROUND(G9*(1+H9),2)</f>
        <v>149</v>
      </c>
      <c r="J9" s="230">
        <f>ROUND(I9*F9,2)</f>
        <v>71520</v>
      </c>
      <c r="L9" s="229">
        <f>ROUND(G9*F9,2)</f>
        <v>71520</v>
      </c>
      <c r="P9"/>
    </row>
    <row r="10" spans="1:16" s="220" customFormat="1" ht="27" customHeight="1" outlineLevel="2" x14ac:dyDescent="0.25">
      <c r="A10" s="222" t="s">
        <v>18488</v>
      </c>
      <c r="B10" s="223" t="str">
        <f>VLOOKUP(C10,'SINAPI JAN24'!$A$2:$C$20048,2, FALSE)</f>
        <v>ENGENHEIRO CIVIL DE OBRA JUNIOR COM ENCARGOS COMPLEMENTARES</v>
      </c>
      <c r="C10" s="224" t="s">
        <v>6162</v>
      </c>
      <c r="D10" s="224" t="s">
        <v>18487</v>
      </c>
      <c r="E10" s="225" t="str">
        <f>VLOOKUP(C10,'SINAPI JAN24'!$A$2:$D$20048,3, FALSE)</f>
        <v>H</v>
      </c>
      <c r="F10" s="226">
        <f>20*4*12</f>
        <v>960</v>
      </c>
      <c r="G10" s="227" t="str">
        <f>VLOOKUP(C10,'SINAPI JAN24'!$A$2:$D$35652,4, FALSE)</f>
        <v>105,20</v>
      </c>
      <c r="H10" s="228">
        <v>0</v>
      </c>
      <c r="I10" s="229">
        <f>ROUND(G10*(1+H10),2)</f>
        <v>105.2</v>
      </c>
      <c r="J10" s="230">
        <f>ROUND(I10*F10,2)</f>
        <v>100992</v>
      </c>
      <c r="L10" s="229">
        <f>ROUND(G10*F10,2)</f>
        <v>100992</v>
      </c>
      <c r="P10"/>
    </row>
    <row r="11" spans="1:16" s="220" customFormat="1" ht="15.75" outlineLevel="1" thickBot="1" x14ac:dyDescent="0.3">
      <c r="A11" s="663" t="str">
        <f>CONCATENATE("TOTAL ITEM ",A8," - C/ B.D.I.")</f>
        <v>TOTAL ITEM A3.1-ACOMPANHAMENTO TÉCNICO DE OBRA - C/ B.D.I.</v>
      </c>
      <c r="B11" s="664"/>
      <c r="C11" s="664"/>
      <c r="D11" s="664"/>
      <c r="E11" s="664"/>
      <c r="F11" s="664"/>
      <c r="G11" s="664"/>
      <c r="H11" s="665">
        <f>SUM(J9:J10)</f>
        <v>172512</v>
      </c>
      <c r="I11" s="666"/>
      <c r="J11" s="667"/>
      <c r="L11" s="231">
        <f>SUM(L9:L10)</f>
        <v>172512</v>
      </c>
    </row>
    <row r="12" spans="1:16" x14ac:dyDescent="0.25">
      <c r="A12" s="122"/>
      <c r="B12" s="293" t="s">
        <v>18485</v>
      </c>
      <c r="J12" s="123"/>
    </row>
    <row r="13" spans="1:16" x14ac:dyDescent="0.25">
      <c r="A13" s="122"/>
      <c r="B13" s="294" t="s">
        <v>54853</v>
      </c>
      <c r="J13" s="123"/>
    </row>
    <row r="14" spans="1:16" x14ac:dyDescent="0.25">
      <c r="A14" s="122"/>
      <c r="B14" s="294" t="s">
        <v>54854</v>
      </c>
      <c r="J14" s="123"/>
    </row>
    <row r="15" spans="1:16" x14ac:dyDescent="0.25">
      <c r="A15" s="122"/>
      <c r="B15" s="294"/>
      <c r="J15" s="123"/>
    </row>
    <row r="16" spans="1:16" x14ac:dyDescent="0.25">
      <c r="A16" s="122"/>
      <c r="B16" s="294"/>
      <c r="J16" s="123"/>
    </row>
    <row r="17" spans="1:10" x14ac:dyDescent="0.25">
      <c r="A17" s="122"/>
      <c r="B17" s="294"/>
      <c r="J17" s="123"/>
    </row>
    <row r="18" spans="1:10" x14ac:dyDescent="0.25">
      <c r="A18" s="122"/>
      <c r="B18" s="294"/>
      <c r="D18" s="292"/>
      <c r="E18" s="292"/>
      <c r="F18" s="181" t="s">
        <v>14596</v>
      </c>
      <c r="G18" s="292"/>
      <c r="H18" s="292"/>
      <c r="J18" s="123"/>
    </row>
    <row r="19" spans="1:10" x14ac:dyDescent="0.25">
      <c r="A19" s="122"/>
      <c r="F19" s="183" t="s">
        <v>14597</v>
      </c>
      <c r="J19" s="123"/>
    </row>
    <row r="20" spans="1:10" ht="15.75" thickBot="1" x14ac:dyDescent="0.3">
      <c r="A20" s="119"/>
      <c r="B20" s="120"/>
      <c r="C20" s="120"/>
      <c r="D20" s="120"/>
      <c r="E20" s="120"/>
      <c r="F20" s="182" t="str">
        <f>'ORC OUR'!H1136</f>
        <v xml:space="preserve">CREA: 5061115668     ART: 2620240873533
</v>
      </c>
      <c r="G20" s="120"/>
      <c r="H20" s="120"/>
      <c r="I20" s="120"/>
      <c r="J20" s="121"/>
    </row>
  </sheetData>
  <mergeCells count="16">
    <mergeCell ref="A7:J7"/>
    <mergeCell ref="A8:J8"/>
    <mergeCell ref="A11:G11"/>
    <mergeCell ref="H11:J11"/>
    <mergeCell ref="A3:B3"/>
    <mergeCell ref="E3:F3"/>
    <mergeCell ref="H3:I3"/>
    <mergeCell ref="A4:J4"/>
    <mergeCell ref="A5:A6"/>
    <mergeCell ref="B5:B6"/>
    <mergeCell ref="C5:C6"/>
    <mergeCell ref="D5:D6"/>
    <mergeCell ref="E5:E6"/>
    <mergeCell ref="F5:F6"/>
    <mergeCell ref="H5:H6"/>
    <mergeCell ref="I5:J5"/>
  </mergeCells>
  <phoneticPr fontId="7" type="noConversion"/>
  <printOptions horizontalCentered="1"/>
  <pageMargins left="0.51181102362204722" right="0.51181102362204722" top="1.5748031496062993" bottom="0.78740157480314965" header="0.31496062992125984" footer="0.31496062992125984"/>
  <pageSetup paperSize="9" orientation="landscape" r:id="rId1"/>
  <headerFooter>
    <oddHeader>&amp;LPREFEITURA MUNICIPAL DE ARARAQUARA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3C6F3-5CBB-44BF-8206-281C450AEBC5}">
  <dimension ref="B4:I62"/>
  <sheetViews>
    <sheetView tabSelected="1" view="pageBreakPreview" topLeftCell="A9" zoomScale="90" zoomScaleNormal="100" zoomScaleSheetLayoutView="90" workbookViewId="0">
      <selection activeCell="A2" sqref="A2"/>
    </sheetView>
  </sheetViews>
  <sheetFormatPr defaultRowHeight="15" x14ac:dyDescent="0.25"/>
  <cols>
    <col min="2" max="2" width="14.85546875" customWidth="1"/>
    <col min="3" max="3" width="10.42578125" customWidth="1"/>
    <col min="4" max="4" width="10.85546875" style="286" customWidth="1"/>
    <col min="5" max="5" width="60.28515625" customWidth="1"/>
    <col min="6" max="6" width="23.7109375" customWidth="1"/>
    <col min="7" max="7" width="61.85546875" customWidth="1"/>
    <col min="8" max="8" width="10.85546875" customWidth="1"/>
    <col min="9" max="9" width="13" customWidth="1"/>
  </cols>
  <sheetData>
    <row r="4" spans="2:9" ht="18.75" x14ac:dyDescent="0.3">
      <c r="B4" s="291" t="s">
        <v>18724</v>
      </c>
    </row>
    <row r="6" spans="2:9" ht="30" x14ac:dyDescent="0.25">
      <c r="B6" s="295" t="s">
        <v>18725</v>
      </c>
      <c r="C6" s="296" t="s">
        <v>18727</v>
      </c>
      <c r="D6" s="297" t="s">
        <v>18726</v>
      </c>
      <c r="E6" s="295" t="s">
        <v>18731</v>
      </c>
      <c r="F6" s="296" t="s">
        <v>18728</v>
      </c>
      <c r="G6" s="295" t="s">
        <v>18732</v>
      </c>
      <c r="H6" s="295" t="s">
        <v>18729</v>
      </c>
      <c r="I6" s="295" t="s">
        <v>18730</v>
      </c>
    </row>
    <row r="7" spans="2:9" ht="28.15" customHeight="1" x14ac:dyDescent="0.25">
      <c r="B7" t="s">
        <v>40385</v>
      </c>
      <c r="C7" t="s">
        <v>18718</v>
      </c>
      <c r="D7" s="286">
        <v>192</v>
      </c>
      <c r="E7" s="1" t="s">
        <v>40386</v>
      </c>
      <c r="F7" t="s">
        <v>40385</v>
      </c>
      <c r="G7" s="1" t="s">
        <v>40386</v>
      </c>
      <c r="H7" t="s">
        <v>14</v>
      </c>
      <c r="I7" s="564">
        <v>1</v>
      </c>
    </row>
    <row r="8" spans="2:9" ht="28.15" customHeight="1" x14ac:dyDescent="0.25">
      <c r="E8" s="1"/>
      <c r="G8" s="1"/>
    </row>
    <row r="9" spans="2:9" ht="25.9" customHeight="1" x14ac:dyDescent="0.25">
      <c r="B9" t="s">
        <v>36954</v>
      </c>
      <c r="C9" t="s">
        <v>18718</v>
      </c>
      <c r="D9" s="286">
        <v>192</v>
      </c>
      <c r="E9" t="s">
        <v>36955</v>
      </c>
      <c r="F9" t="s">
        <v>36954</v>
      </c>
      <c r="G9" t="s">
        <v>36955</v>
      </c>
      <c r="H9" t="s">
        <v>7</v>
      </c>
    </row>
    <row r="10" spans="2:9" x14ac:dyDescent="0.25">
      <c r="F10" t="s">
        <v>18738</v>
      </c>
      <c r="G10" t="s">
        <v>18739</v>
      </c>
      <c r="H10" t="s">
        <v>4</v>
      </c>
      <c r="I10" s="288">
        <v>5.0000000000000001E-3</v>
      </c>
    </row>
    <row r="11" spans="2:9" x14ac:dyDescent="0.25">
      <c r="F11" t="s">
        <v>38890</v>
      </c>
      <c r="G11" t="s">
        <v>38891</v>
      </c>
      <c r="H11" t="s">
        <v>16</v>
      </c>
      <c r="I11" s="288">
        <v>1.2</v>
      </c>
    </row>
    <row r="12" spans="2:9" x14ac:dyDescent="0.25">
      <c r="F12" t="s">
        <v>43813</v>
      </c>
      <c r="G12" t="s">
        <v>43814</v>
      </c>
      <c r="H12" t="s">
        <v>4</v>
      </c>
      <c r="I12" s="288">
        <v>5.0000000000000001E-3</v>
      </c>
    </row>
    <row r="14" spans="2:9" x14ac:dyDescent="0.25">
      <c r="B14" t="s">
        <v>36956</v>
      </c>
      <c r="C14" t="s">
        <v>18718</v>
      </c>
      <c r="D14" s="286">
        <v>192</v>
      </c>
      <c r="E14" t="s">
        <v>36957</v>
      </c>
      <c r="F14" t="s">
        <v>36956</v>
      </c>
      <c r="G14" t="s">
        <v>36957</v>
      </c>
      <c r="H14" t="s">
        <v>7</v>
      </c>
    </row>
    <row r="15" spans="2:9" x14ac:dyDescent="0.25">
      <c r="F15" t="s">
        <v>18738</v>
      </c>
      <c r="G15" t="s">
        <v>18739</v>
      </c>
      <c r="H15" t="s">
        <v>4</v>
      </c>
      <c r="I15">
        <v>6.0000000000000001E-3</v>
      </c>
    </row>
    <row r="16" spans="2:9" x14ac:dyDescent="0.25">
      <c r="F16" t="s">
        <v>38892</v>
      </c>
      <c r="G16" t="s">
        <v>38893</v>
      </c>
      <c r="H16" t="s">
        <v>16</v>
      </c>
      <c r="I16">
        <v>1.5</v>
      </c>
    </row>
    <row r="17" spans="2:9" x14ac:dyDescent="0.25">
      <c r="F17" t="s">
        <v>43813</v>
      </c>
      <c r="G17" t="s">
        <v>43814</v>
      </c>
      <c r="H17" t="s">
        <v>4</v>
      </c>
      <c r="I17">
        <v>6.0000000000000001E-3</v>
      </c>
    </row>
    <row r="19" spans="2:9" ht="28.9" customHeight="1" x14ac:dyDescent="0.25">
      <c r="B19" t="s">
        <v>16682</v>
      </c>
      <c r="C19" t="s">
        <v>18734</v>
      </c>
      <c r="D19" s="287">
        <v>45261</v>
      </c>
      <c r="E19" t="s">
        <v>16683</v>
      </c>
    </row>
    <row r="20" spans="2:9" ht="302.45" customHeight="1" x14ac:dyDescent="0.25"/>
    <row r="21" spans="2:9" ht="242.45" customHeight="1" x14ac:dyDescent="0.25"/>
    <row r="22" spans="2:9" x14ac:dyDescent="0.25">
      <c r="B22" t="s">
        <v>45335</v>
      </c>
      <c r="C22" t="s">
        <v>18734</v>
      </c>
      <c r="D22" s="287">
        <v>45261</v>
      </c>
      <c r="E22" t="s">
        <v>45336</v>
      </c>
    </row>
    <row r="23" spans="2:9" ht="302.45" customHeight="1" x14ac:dyDescent="0.25"/>
    <row r="24" spans="2:9" ht="223.9" customHeight="1" x14ac:dyDescent="0.25"/>
    <row r="25" spans="2:9" x14ac:dyDescent="0.25">
      <c r="B25" t="s">
        <v>29522</v>
      </c>
      <c r="C25" t="s">
        <v>18734</v>
      </c>
      <c r="D25" s="287">
        <v>45261</v>
      </c>
      <c r="E25" t="s">
        <v>45674</v>
      </c>
    </row>
    <row r="26" spans="2:9" ht="302.45" customHeight="1" x14ac:dyDescent="0.25"/>
    <row r="27" spans="2:9" ht="225.6" customHeight="1" x14ac:dyDescent="0.25"/>
    <row r="28" spans="2:9" x14ac:dyDescent="0.25">
      <c r="B28" t="s">
        <v>45655</v>
      </c>
      <c r="C28" t="s">
        <v>18734</v>
      </c>
      <c r="D28" s="287">
        <v>45261</v>
      </c>
      <c r="E28" t="s">
        <v>45656</v>
      </c>
    </row>
    <row r="29" spans="2:9" ht="302.45" customHeight="1" x14ac:dyDescent="0.25"/>
    <row r="30" spans="2:9" ht="216.6" customHeight="1" x14ac:dyDescent="0.25"/>
    <row r="31" spans="2:9" x14ac:dyDescent="0.25">
      <c r="B31" t="s">
        <v>45647</v>
      </c>
      <c r="C31" t="s">
        <v>18734</v>
      </c>
      <c r="D31" s="287">
        <v>45261</v>
      </c>
      <c r="E31" t="s">
        <v>45273</v>
      </c>
    </row>
    <row r="32" spans="2:9" ht="302.45" customHeight="1" x14ac:dyDescent="0.25"/>
    <row r="33" spans="2:5" ht="219.6" customHeight="1" x14ac:dyDescent="0.25"/>
    <row r="34" spans="2:5" x14ac:dyDescent="0.25">
      <c r="B34" t="s">
        <v>45715</v>
      </c>
      <c r="C34" t="s">
        <v>18734</v>
      </c>
      <c r="D34" s="287">
        <v>45261</v>
      </c>
      <c r="E34" t="s">
        <v>45716</v>
      </c>
    </row>
    <row r="35" spans="2:5" ht="302.45" customHeight="1" x14ac:dyDescent="0.25"/>
    <row r="36" spans="2:5" ht="225" customHeight="1" x14ac:dyDescent="0.25"/>
    <row r="37" spans="2:5" ht="15" customHeight="1" x14ac:dyDescent="0.25">
      <c r="B37" t="s">
        <v>45779</v>
      </c>
      <c r="C37" t="s">
        <v>18734</v>
      </c>
      <c r="D37" s="287">
        <v>45261</v>
      </c>
      <c r="E37" t="s">
        <v>45780</v>
      </c>
    </row>
    <row r="38" spans="2:5" ht="302.45" customHeight="1" x14ac:dyDescent="0.25"/>
    <row r="39" spans="2:5" ht="218.45" customHeight="1" x14ac:dyDescent="0.25"/>
    <row r="40" spans="2:5" x14ac:dyDescent="0.25">
      <c r="B40" t="s">
        <v>46590</v>
      </c>
      <c r="C40" t="s">
        <v>18734</v>
      </c>
      <c r="D40" s="287">
        <v>45261</v>
      </c>
      <c r="E40" t="s">
        <v>45106</v>
      </c>
    </row>
    <row r="41" spans="2:5" ht="302.45" customHeight="1" x14ac:dyDescent="0.25"/>
    <row r="42" spans="2:5" ht="217.9" customHeight="1" x14ac:dyDescent="0.25"/>
    <row r="43" spans="2:5" x14ac:dyDescent="0.25">
      <c r="B43" t="s">
        <v>44901</v>
      </c>
      <c r="C43" t="s">
        <v>18734</v>
      </c>
      <c r="D43" s="287">
        <v>45261</v>
      </c>
      <c r="E43" t="s">
        <v>44902</v>
      </c>
    </row>
    <row r="44" spans="2:5" ht="302.45" customHeight="1" x14ac:dyDescent="0.25"/>
    <row r="45" spans="2:5" ht="217.9" customHeight="1" x14ac:dyDescent="0.25"/>
    <row r="46" spans="2:5" x14ac:dyDescent="0.25">
      <c r="B46" t="s">
        <v>45196</v>
      </c>
      <c r="C46" t="s">
        <v>18734</v>
      </c>
      <c r="D46" s="287">
        <v>45261</v>
      </c>
      <c r="E46" t="s">
        <v>44836</v>
      </c>
    </row>
    <row r="47" spans="2:5" ht="302.45" customHeight="1" x14ac:dyDescent="0.25"/>
    <row r="48" spans="2:5" ht="219" customHeight="1" x14ac:dyDescent="0.25"/>
    <row r="49" spans="2:5" ht="30" x14ac:dyDescent="0.25">
      <c r="B49" t="s">
        <v>50394</v>
      </c>
      <c r="C49" t="s">
        <v>54949</v>
      </c>
      <c r="D49" s="287">
        <v>45292</v>
      </c>
      <c r="E49" s="1" t="s">
        <v>50395</v>
      </c>
    </row>
    <row r="60" spans="2:5" x14ac:dyDescent="0.25">
      <c r="B60" s="292"/>
      <c r="C60" s="292"/>
      <c r="D60" s="181" t="s">
        <v>14596</v>
      </c>
      <c r="E60" s="292"/>
    </row>
    <row r="61" spans="2:5" x14ac:dyDescent="0.25">
      <c r="D61" s="183" t="s">
        <v>14597</v>
      </c>
    </row>
    <row r="62" spans="2:5" x14ac:dyDescent="0.25">
      <c r="D62" s="183" t="str">
        <f>'ORC OUR'!H1136</f>
        <v xml:space="preserve">CREA: 5061115668     ART: 2620240873533
</v>
      </c>
    </row>
  </sheetData>
  <pageMargins left="0.51181102362204722" right="0.51181102362204722" top="0.78740157480314965" bottom="0.78740157480314965" header="0.31496062992125984" footer="0.31496062992125984"/>
  <pageSetup paperSize="9" scale="61" fitToHeight="10" orientation="landscape" r:id="rId1"/>
  <rowBreaks count="10" manualBreakCount="10">
    <brk id="18" min="1" max="8" man="1"/>
    <brk id="21" min="1" max="8" man="1"/>
    <brk id="24" min="1" max="8" man="1"/>
    <brk id="27" min="1" max="8" man="1"/>
    <brk id="30" min="1" max="8" man="1"/>
    <brk id="33" min="1" max="8" man="1"/>
    <brk id="36" min="1" max="8" man="1"/>
    <brk id="39" min="1" max="8" man="1"/>
    <brk id="42" min="1" max="8" man="1"/>
    <brk id="45" min="1" max="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2647A-035F-4A98-A2A4-9AAC177EB631}">
  <dimension ref="B1:E117"/>
  <sheetViews>
    <sheetView tabSelected="1" view="pageBreakPreview" topLeftCell="A20" zoomScale="90" zoomScaleNormal="100" zoomScaleSheetLayoutView="90" workbookViewId="0">
      <selection activeCell="A2" sqref="A2"/>
    </sheetView>
  </sheetViews>
  <sheetFormatPr defaultRowHeight="15" x14ac:dyDescent="0.25"/>
  <cols>
    <col min="2" max="2" width="22.85546875" customWidth="1"/>
    <col min="3" max="3" width="10.42578125" customWidth="1"/>
    <col min="4" max="4" width="10.85546875" style="286" customWidth="1"/>
    <col min="5" max="5" width="39" customWidth="1"/>
    <col min="6" max="6" width="29.28515625" customWidth="1"/>
    <col min="7" max="7" width="61.85546875" customWidth="1"/>
    <col min="8" max="8" width="10.85546875" customWidth="1"/>
    <col min="9" max="9" width="13" customWidth="1"/>
  </cols>
  <sheetData>
    <row r="1" spans="3:4" s="289" customFormat="1" ht="37.15" customHeight="1" x14ac:dyDescent="0.25">
      <c r="C1" s="289" t="s">
        <v>18743</v>
      </c>
      <c r="D1" s="290"/>
    </row>
    <row r="2" spans="3:4" x14ac:dyDescent="0.25">
      <c r="C2" s="289"/>
    </row>
    <row r="52" spans="4:4" s="289" customFormat="1" x14ac:dyDescent="0.25">
      <c r="D52" s="290"/>
    </row>
    <row r="65" spans="3:3" ht="29.45" customHeight="1" x14ac:dyDescent="0.25"/>
    <row r="66" spans="3:3" ht="33" customHeight="1" x14ac:dyDescent="0.25">
      <c r="C66" s="289" t="s">
        <v>18742</v>
      </c>
    </row>
    <row r="67" spans="3:3" x14ac:dyDescent="0.25">
      <c r="C67" s="289"/>
    </row>
    <row r="107" customFormat="1" x14ac:dyDescent="0.25"/>
    <row r="108" customFormat="1" x14ac:dyDescent="0.25"/>
    <row r="109" customFormat="1" x14ac:dyDescent="0.25"/>
    <row r="114" spans="2:5" ht="43.15" customHeight="1" x14ac:dyDescent="0.25"/>
    <row r="115" spans="2:5" x14ac:dyDescent="0.25">
      <c r="B115" s="292"/>
      <c r="C115" s="292"/>
      <c r="D115" s="181" t="s">
        <v>14596</v>
      </c>
      <c r="E115" s="292"/>
    </row>
    <row r="116" spans="2:5" x14ac:dyDescent="0.25">
      <c r="D116" s="183" t="s">
        <v>14597</v>
      </c>
    </row>
    <row r="117" spans="2:5" x14ac:dyDescent="0.25">
      <c r="D117" s="183" t="str">
        <f>'ORC OUR'!H1136</f>
        <v xml:space="preserve">CREA: 5061115668     ART: 2620240873533
</v>
      </c>
    </row>
  </sheetData>
  <pageMargins left="0.511811024" right="0.511811024" top="0.78740157499999996" bottom="0.78740157499999996" header="0.31496062000000002" footer="0.31496062000000002"/>
  <pageSetup paperSize="9" scale="73" orientation="portrait" r:id="rId1"/>
  <rowBreaks count="1" manualBreakCount="1">
    <brk id="65" min="1" max="5"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89694-EAD7-4912-843A-AD98732389D1}">
  <sheetPr codeName="Plan4"/>
  <dimension ref="A1:Z146"/>
  <sheetViews>
    <sheetView showGridLines="0" tabSelected="1" view="pageBreakPreview" topLeftCell="H1" zoomScale="90" zoomScaleNormal="90" zoomScaleSheetLayoutView="90" workbookViewId="0">
      <pane ySplit="11" topLeftCell="A12" activePane="bottomLeft" state="frozen"/>
      <selection activeCell="A2" sqref="A2"/>
      <selection pane="bottomLeft" activeCell="A2" sqref="A2"/>
    </sheetView>
  </sheetViews>
  <sheetFormatPr defaultRowHeight="15" x14ac:dyDescent="0.25"/>
  <cols>
    <col min="1" max="4" width="5.7109375" style="467" hidden="1" customWidth="1"/>
    <col min="5" max="5" width="11.28515625" style="467" hidden="1" customWidth="1"/>
    <col min="6" max="6" width="11.42578125" style="467" hidden="1" customWidth="1"/>
    <col min="7" max="7" width="11.85546875" style="467" hidden="1" customWidth="1"/>
    <col min="8" max="8" width="10.7109375" style="469" customWidth="1"/>
    <col min="9" max="9" width="3.7109375" style="469" customWidth="1"/>
    <col min="10" max="15" width="10.7109375" style="467" customWidth="1"/>
    <col min="16" max="16" width="12.85546875" style="467" customWidth="1"/>
    <col min="17" max="19" width="10.7109375" style="467" customWidth="1"/>
    <col min="20" max="256" width="8.85546875" style="469"/>
    <col min="257" max="263" width="0" style="469" hidden="1" customWidth="1"/>
    <col min="264" max="264" width="10.7109375" style="469" customWidth="1"/>
    <col min="265" max="265" width="3.7109375" style="469" customWidth="1"/>
    <col min="266" max="271" width="10.7109375" style="469" customWidth="1"/>
    <col min="272" max="272" width="12.85546875" style="469" customWidth="1"/>
    <col min="273" max="275" width="10.7109375" style="469" customWidth="1"/>
    <col min="276" max="512" width="8.85546875" style="469"/>
    <col min="513" max="519" width="0" style="469" hidden="1" customWidth="1"/>
    <col min="520" max="520" width="10.7109375" style="469" customWidth="1"/>
    <col min="521" max="521" width="3.7109375" style="469" customWidth="1"/>
    <col min="522" max="527" width="10.7109375" style="469" customWidth="1"/>
    <col min="528" max="528" width="12.85546875" style="469" customWidth="1"/>
    <col min="529" max="531" width="10.7109375" style="469" customWidth="1"/>
    <col min="532" max="768" width="8.85546875" style="469"/>
    <col min="769" max="775" width="0" style="469" hidden="1" customWidth="1"/>
    <col min="776" max="776" width="10.7109375" style="469" customWidth="1"/>
    <col min="777" max="777" width="3.7109375" style="469" customWidth="1"/>
    <col min="778" max="783" width="10.7109375" style="469" customWidth="1"/>
    <col min="784" max="784" width="12.85546875" style="469" customWidth="1"/>
    <col min="785" max="787" width="10.7109375" style="469" customWidth="1"/>
    <col min="788" max="1024" width="8.85546875" style="469"/>
    <col min="1025" max="1031" width="0" style="469" hidden="1" customWidth="1"/>
    <col min="1032" max="1032" width="10.7109375" style="469" customWidth="1"/>
    <col min="1033" max="1033" width="3.7109375" style="469" customWidth="1"/>
    <col min="1034" max="1039" width="10.7109375" style="469" customWidth="1"/>
    <col min="1040" max="1040" width="12.85546875" style="469" customWidth="1"/>
    <col min="1041" max="1043" width="10.7109375" style="469" customWidth="1"/>
    <col min="1044" max="1280" width="8.85546875" style="469"/>
    <col min="1281" max="1287" width="0" style="469" hidden="1" customWidth="1"/>
    <col min="1288" max="1288" width="10.7109375" style="469" customWidth="1"/>
    <col min="1289" max="1289" width="3.7109375" style="469" customWidth="1"/>
    <col min="1290" max="1295" width="10.7109375" style="469" customWidth="1"/>
    <col min="1296" max="1296" width="12.85546875" style="469" customWidth="1"/>
    <col min="1297" max="1299" width="10.7109375" style="469" customWidth="1"/>
    <col min="1300" max="1536" width="8.85546875" style="469"/>
    <col min="1537" max="1543" width="0" style="469" hidden="1" customWidth="1"/>
    <col min="1544" max="1544" width="10.7109375" style="469" customWidth="1"/>
    <col min="1545" max="1545" width="3.7109375" style="469" customWidth="1"/>
    <col min="1546" max="1551" width="10.7109375" style="469" customWidth="1"/>
    <col min="1552" max="1552" width="12.85546875" style="469" customWidth="1"/>
    <col min="1553" max="1555" width="10.7109375" style="469" customWidth="1"/>
    <col min="1556" max="1792" width="8.85546875" style="469"/>
    <col min="1793" max="1799" width="0" style="469" hidden="1" customWidth="1"/>
    <col min="1800" max="1800" width="10.7109375" style="469" customWidth="1"/>
    <col min="1801" max="1801" width="3.7109375" style="469" customWidth="1"/>
    <col min="1802" max="1807" width="10.7109375" style="469" customWidth="1"/>
    <col min="1808" max="1808" width="12.85546875" style="469" customWidth="1"/>
    <col min="1809" max="1811" width="10.7109375" style="469" customWidth="1"/>
    <col min="1812" max="2048" width="8.85546875" style="469"/>
    <col min="2049" max="2055" width="0" style="469" hidden="1" customWidth="1"/>
    <col min="2056" max="2056" width="10.7109375" style="469" customWidth="1"/>
    <col min="2057" max="2057" width="3.7109375" style="469" customWidth="1"/>
    <col min="2058" max="2063" width="10.7109375" style="469" customWidth="1"/>
    <col min="2064" max="2064" width="12.85546875" style="469" customWidth="1"/>
    <col min="2065" max="2067" width="10.7109375" style="469" customWidth="1"/>
    <col min="2068" max="2304" width="8.85546875" style="469"/>
    <col min="2305" max="2311" width="0" style="469" hidden="1" customWidth="1"/>
    <col min="2312" max="2312" width="10.7109375" style="469" customWidth="1"/>
    <col min="2313" max="2313" width="3.7109375" style="469" customWidth="1"/>
    <col min="2314" max="2319" width="10.7109375" style="469" customWidth="1"/>
    <col min="2320" max="2320" width="12.85546875" style="469" customWidth="1"/>
    <col min="2321" max="2323" width="10.7109375" style="469" customWidth="1"/>
    <col min="2324" max="2560" width="8.85546875" style="469"/>
    <col min="2561" max="2567" width="0" style="469" hidden="1" customWidth="1"/>
    <col min="2568" max="2568" width="10.7109375" style="469" customWidth="1"/>
    <col min="2569" max="2569" width="3.7109375" style="469" customWidth="1"/>
    <col min="2570" max="2575" width="10.7109375" style="469" customWidth="1"/>
    <col min="2576" max="2576" width="12.85546875" style="469" customWidth="1"/>
    <col min="2577" max="2579" width="10.7109375" style="469" customWidth="1"/>
    <col min="2580" max="2816" width="8.85546875" style="469"/>
    <col min="2817" max="2823" width="0" style="469" hidden="1" customWidth="1"/>
    <col min="2824" max="2824" width="10.7109375" style="469" customWidth="1"/>
    <col min="2825" max="2825" width="3.7109375" style="469" customWidth="1"/>
    <col min="2826" max="2831" width="10.7109375" style="469" customWidth="1"/>
    <col min="2832" max="2832" width="12.85546875" style="469" customWidth="1"/>
    <col min="2833" max="2835" width="10.7109375" style="469" customWidth="1"/>
    <col min="2836" max="3072" width="8.85546875" style="469"/>
    <col min="3073" max="3079" width="0" style="469" hidden="1" customWidth="1"/>
    <col min="3080" max="3080" width="10.7109375" style="469" customWidth="1"/>
    <col min="3081" max="3081" width="3.7109375" style="469" customWidth="1"/>
    <col min="3082" max="3087" width="10.7109375" style="469" customWidth="1"/>
    <col min="3088" max="3088" width="12.85546875" style="469" customWidth="1"/>
    <col min="3089" max="3091" width="10.7109375" style="469" customWidth="1"/>
    <col min="3092" max="3328" width="8.85546875" style="469"/>
    <col min="3329" max="3335" width="0" style="469" hidden="1" customWidth="1"/>
    <col min="3336" max="3336" width="10.7109375" style="469" customWidth="1"/>
    <col min="3337" max="3337" width="3.7109375" style="469" customWidth="1"/>
    <col min="3338" max="3343" width="10.7109375" style="469" customWidth="1"/>
    <col min="3344" max="3344" width="12.85546875" style="469" customWidth="1"/>
    <col min="3345" max="3347" width="10.7109375" style="469" customWidth="1"/>
    <col min="3348" max="3584" width="8.85546875" style="469"/>
    <col min="3585" max="3591" width="0" style="469" hidden="1" customWidth="1"/>
    <col min="3592" max="3592" width="10.7109375" style="469" customWidth="1"/>
    <col min="3593" max="3593" width="3.7109375" style="469" customWidth="1"/>
    <col min="3594" max="3599" width="10.7109375" style="469" customWidth="1"/>
    <col min="3600" max="3600" width="12.85546875" style="469" customWidth="1"/>
    <col min="3601" max="3603" width="10.7109375" style="469" customWidth="1"/>
    <col min="3604" max="3840" width="8.85546875" style="469"/>
    <col min="3841" max="3847" width="0" style="469" hidden="1" customWidth="1"/>
    <col min="3848" max="3848" width="10.7109375" style="469" customWidth="1"/>
    <col min="3849" max="3849" width="3.7109375" style="469" customWidth="1"/>
    <col min="3850" max="3855" width="10.7109375" style="469" customWidth="1"/>
    <col min="3856" max="3856" width="12.85546875" style="469" customWidth="1"/>
    <col min="3857" max="3859" width="10.7109375" style="469" customWidth="1"/>
    <col min="3860" max="4096" width="8.85546875" style="469"/>
    <col min="4097" max="4103" width="0" style="469" hidden="1" customWidth="1"/>
    <col min="4104" max="4104" width="10.7109375" style="469" customWidth="1"/>
    <col min="4105" max="4105" width="3.7109375" style="469" customWidth="1"/>
    <col min="4106" max="4111" width="10.7109375" style="469" customWidth="1"/>
    <col min="4112" max="4112" width="12.85546875" style="469" customWidth="1"/>
    <col min="4113" max="4115" width="10.7109375" style="469" customWidth="1"/>
    <col min="4116" max="4352" width="8.85546875" style="469"/>
    <col min="4353" max="4359" width="0" style="469" hidden="1" customWidth="1"/>
    <col min="4360" max="4360" width="10.7109375" style="469" customWidth="1"/>
    <col min="4361" max="4361" width="3.7109375" style="469" customWidth="1"/>
    <col min="4362" max="4367" width="10.7109375" style="469" customWidth="1"/>
    <col min="4368" max="4368" width="12.85546875" style="469" customWidth="1"/>
    <col min="4369" max="4371" width="10.7109375" style="469" customWidth="1"/>
    <col min="4372" max="4608" width="8.85546875" style="469"/>
    <col min="4609" max="4615" width="0" style="469" hidden="1" customWidth="1"/>
    <col min="4616" max="4616" width="10.7109375" style="469" customWidth="1"/>
    <col min="4617" max="4617" width="3.7109375" style="469" customWidth="1"/>
    <col min="4618" max="4623" width="10.7109375" style="469" customWidth="1"/>
    <col min="4624" max="4624" width="12.85546875" style="469" customWidth="1"/>
    <col min="4625" max="4627" width="10.7109375" style="469" customWidth="1"/>
    <col min="4628" max="4864" width="8.85546875" style="469"/>
    <col min="4865" max="4871" width="0" style="469" hidden="1" customWidth="1"/>
    <col min="4872" max="4872" width="10.7109375" style="469" customWidth="1"/>
    <col min="4873" max="4873" width="3.7109375" style="469" customWidth="1"/>
    <col min="4874" max="4879" width="10.7109375" style="469" customWidth="1"/>
    <col min="4880" max="4880" width="12.85546875" style="469" customWidth="1"/>
    <col min="4881" max="4883" width="10.7109375" style="469" customWidth="1"/>
    <col min="4884" max="5120" width="8.85546875" style="469"/>
    <col min="5121" max="5127" width="0" style="469" hidden="1" customWidth="1"/>
    <col min="5128" max="5128" width="10.7109375" style="469" customWidth="1"/>
    <col min="5129" max="5129" width="3.7109375" style="469" customWidth="1"/>
    <col min="5130" max="5135" width="10.7109375" style="469" customWidth="1"/>
    <col min="5136" max="5136" width="12.85546875" style="469" customWidth="1"/>
    <col min="5137" max="5139" width="10.7109375" style="469" customWidth="1"/>
    <col min="5140" max="5376" width="8.85546875" style="469"/>
    <col min="5377" max="5383" width="0" style="469" hidden="1" customWidth="1"/>
    <col min="5384" max="5384" width="10.7109375" style="469" customWidth="1"/>
    <col min="5385" max="5385" width="3.7109375" style="469" customWidth="1"/>
    <col min="5386" max="5391" width="10.7109375" style="469" customWidth="1"/>
    <col min="5392" max="5392" width="12.85546875" style="469" customWidth="1"/>
    <col min="5393" max="5395" width="10.7109375" style="469" customWidth="1"/>
    <col min="5396" max="5632" width="8.85546875" style="469"/>
    <col min="5633" max="5639" width="0" style="469" hidden="1" customWidth="1"/>
    <col min="5640" max="5640" width="10.7109375" style="469" customWidth="1"/>
    <col min="5641" max="5641" width="3.7109375" style="469" customWidth="1"/>
    <col min="5642" max="5647" width="10.7109375" style="469" customWidth="1"/>
    <col min="5648" max="5648" width="12.85546875" style="469" customWidth="1"/>
    <col min="5649" max="5651" width="10.7109375" style="469" customWidth="1"/>
    <col min="5652" max="5888" width="8.85546875" style="469"/>
    <col min="5889" max="5895" width="0" style="469" hidden="1" customWidth="1"/>
    <col min="5896" max="5896" width="10.7109375" style="469" customWidth="1"/>
    <col min="5897" max="5897" width="3.7109375" style="469" customWidth="1"/>
    <col min="5898" max="5903" width="10.7109375" style="469" customWidth="1"/>
    <col min="5904" max="5904" width="12.85546875" style="469" customWidth="1"/>
    <col min="5905" max="5907" width="10.7109375" style="469" customWidth="1"/>
    <col min="5908" max="6144" width="8.85546875" style="469"/>
    <col min="6145" max="6151" width="0" style="469" hidden="1" customWidth="1"/>
    <col min="6152" max="6152" width="10.7109375" style="469" customWidth="1"/>
    <col min="6153" max="6153" width="3.7109375" style="469" customWidth="1"/>
    <col min="6154" max="6159" width="10.7109375" style="469" customWidth="1"/>
    <col min="6160" max="6160" width="12.85546875" style="469" customWidth="1"/>
    <col min="6161" max="6163" width="10.7109375" style="469" customWidth="1"/>
    <col min="6164" max="6400" width="8.85546875" style="469"/>
    <col min="6401" max="6407" width="0" style="469" hidden="1" customWidth="1"/>
    <col min="6408" max="6408" width="10.7109375" style="469" customWidth="1"/>
    <col min="6409" max="6409" width="3.7109375" style="469" customWidth="1"/>
    <col min="6410" max="6415" width="10.7109375" style="469" customWidth="1"/>
    <col min="6416" max="6416" width="12.85546875" style="469" customWidth="1"/>
    <col min="6417" max="6419" width="10.7109375" style="469" customWidth="1"/>
    <col min="6420" max="6656" width="8.85546875" style="469"/>
    <col min="6657" max="6663" width="0" style="469" hidden="1" customWidth="1"/>
    <col min="6664" max="6664" width="10.7109375" style="469" customWidth="1"/>
    <col min="6665" max="6665" width="3.7109375" style="469" customWidth="1"/>
    <col min="6666" max="6671" width="10.7109375" style="469" customWidth="1"/>
    <col min="6672" max="6672" width="12.85546875" style="469" customWidth="1"/>
    <col min="6673" max="6675" width="10.7109375" style="469" customWidth="1"/>
    <col min="6676" max="6912" width="8.85546875" style="469"/>
    <col min="6913" max="6919" width="0" style="469" hidden="1" customWidth="1"/>
    <col min="6920" max="6920" width="10.7109375" style="469" customWidth="1"/>
    <col min="6921" max="6921" width="3.7109375" style="469" customWidth="1"/>
    <col min="6922" max="6927" width="10.7109375" style="469" customWidth="1"/>
    <col min="6928" max="6928" width="12.85546875" style="469" customWidth="1"/>
    <col min="6929" max="6931" width="10.7109375" style="469" customWidth="1"/>
    <col min="6932" max="7168" width="8.85546875" style="469"/>
    <col min="7169" max="7175" width="0" style="469" hidden="1" customWidth="1"/>
    <col min="7176" max="7176" width="10.7109375" style="469" customWidth="1"/>
    <col min="7177" max="7177" width="3.7109375" style="469" customWidth="1"/>
    <col min="7178" max="7183" width="10.7109375" style="469" customWidth="1"/>
    <col min="7184" max="7184" width="12.85546875" style="469" customWidth="1"/>
    <col min="7185" max="7187" width="10.7109375" style="469" customWidth="1"/>
    <col min="7188" max="7424" width="8.85546875" style="469"/>
    <col min="7425" max="7431" width="0" style="469" hidden="1" customWidth="1"/>
    <col min="7432" max="7432" width="10.7109375" style="469" customWidth="1"/>
    <col min="7433" max="7433" width="3.7109375" style="469" customWidth="1"/>
    <col min="7434" max="7439" width="10.7109375" style="469" customWidth="1"/>
    <col min="7440" max="7440" width="12.85546875" style="469" customWidth="1"/>
    <col min="7441" max="7443" width="10.7109375" style="469" customWidth="1"/>
    <col min="7444" max="7680" width="8.85546875" style="469"/>
    <col min="7681" max="7687" width="0" style="469" hidden="1" customWidth="1"/>
    <col min="7688" max="7688" width="10.7109375" style="469" customWidth="1"/>
    <col min="7689" max="7689" width="3.7109375" style="469" customWidth="1"/>
    <col min="7690" max="7695" width="10.7109375" style="469" customWidth="1"/>
    <col min="7696" max="7696" width="12.85546875" style="469" customWidth="1"/>
    <col min="7697" max="7699" width="10.7109375" style="469" customWidth="1"/>
    <col min="7700" max="7936" width="8.85546875" style="469"/>
    <col min="7937" max="7943" width="0" style="469" hidden="1" customWidth="1"/>
    <col min="7944" max="7944" width="10.7109375" style="469" customWidth="1"/>
    <col min="7945" max="7945" width="3.7109375" style="469" customWidth="1"/>
    <col min="7946" max="7951" width="10.7109375" style="469" customWidth="1"/>
    <col min="7952" max="7952" width="12.85546875" style="469" customWidth="1"/>
    <col min="7953" max="7955" width="10.7109375" style="469" customWidth="1"/>
    <col min="7956" max="8192" width="8.85546875" style="469"/>
    <col min="8193" max="8199" width="0" style="469" hidden="1" customWidth="1"/>
    <col min="8200" max="8200" width="10.7109375" style="469" customWidth="1"/>
    <col min="8201" max="8201" width="3.7109375" style="469" customWidth="1"/>
    <col min="8202" max="8207" width="10.7109375" style="469" customWidth="1"/>
    <col min="8208" max="8208" width="12.85546875" style="469" customWidth="1"/>
    <col min="8209" max="8211" width="10.7109375" style="469" customWidth="1"/>
    <col min="8212" max="8448" width="8.85546875" style="469"/>
    <col min="8449" max="8455" width="0" style="469" hidden="1" customWidth="1"/>
    <col min="8456" max="8456" width="10.7109375" style="469" customWidth="1"/>
    <col min="8457" max="8457" width="3.7109375" style="469" customWidth="1"/>
    <col min="8458" max="8463" width="10.7109375" style="469" customWidth="1"/>
    <col min="8464" max="8464" width="12.85546875" style="469" customWidth="1"/>
    <col min="8465" max="8467" width="10.7109375" style="469" customWidth="1"/>
    <col min="8468" max="8704" width="8.85546875" style="469"/>
    <col min="8705" max="8711" width="0" style="469" hidden="1" customWidth="1"/>
    <col min="8712" max="8712" width="10.7109375" style="469" customWidth="1"/>
    <col min="8713" max="8713" width="3.7109375" style="469" customWidth="1"/>
    <col min="8714" max="8719" width="10.7109375" style="469" customWidth="1"/>
    <col min="8720" max="8720" width="12.85546875" style="469" customWidth="1"/>
    <col min="8721" max="8723" width="10.7109375" style="469" customWidth="1"/>
    <col min="8724" max="8960" width="8.85546875" style="469"/>
    <col min="8961" max="8967" width="0" style="469" hidden="1" customWidth="1"/>
    <col min="8968" max="8968" width="10.7109375" style="469" customWidth="1"/>
    <col min="8969" max="8969" width="3.7109375" style="469" customWidth="1"/>
    <col min="8970" max="8975" width="10.7109375" style="469" customWidth="1"/>
    <col min="8976" max="8976" width="12.85546875" style="469" customWidth="1"/>
    <col min="8977" max="8979" width="10.7109375" style="469" customWidth="1"/>
    <col min="8980" max="9216" width="8.85546875" style="469"/>
    <col min="9217" max="9223" width="0" style="469" hidden="1" customWidth="1"/>
    <col min="9224" max="9224" width="10.7109375" style="469" customWidth="1"/>
    <col min="9225" max="9225" width="3.7109375" style="469" customWidth="1"/>
    <col min="9226" max="9231" width="10.7109375" style="469" customWidth="1"/>
    <col min="9232" max="9232" width="12.85546875" style="469" customWidth="1"/>
    <col min="9233" max="9235" width="10.7109375" style="469" customWidth="1"/>
    <col min="9236" max="9472" width="8.85546875" style="469"/>
    <col min="9473" max="9479" width="0" style="469" hidden="1" customWidth="1"/>
    <col min="9480" max="9480" width="10.7109375" style="469" customWidth="1"/>
    <col min="9481" max="9481" width="3.7109375" style="469" customWidth="1"/>
    <col min="9482" max="9487" width="10.7109375" style="469" customWidth="1"/>
    <col min="9488" max="9488" width="12.85546875" style="469" customWidth="1"/>
    <col min="9489" max="9491" width="10.7109375" style="469" customWidth="1"/>
    <col min="9492" max="9728" width="8.85546875" style="469"/>
    <col min="9729" max="9735" width="0" style="469" hidden="1" customWidth="1"/>
    <col min="9736" max="9736" width="10.7109375" style="469" customWidth="1"/>
    <col min="9737" max="9737" width="3.7109375" style="469" customWidth="1"/>
    <col min="9738" max="9743" width="10.7109375" style="469" customWidth="1"/>
    <col min="9744" max="9744" width="12.85546875" style="469" customWidth="1"/>
    <col min="9745" max="9747" width="10.7109375" style="469" customWidth="1"/>
    <col min="9748" max="9984" width="8.85546875" style="469"/>
    <col min="9985" max="9991" width="0" style="469" hidden="1" customWidth="1"/>
    <col min="9992" max="9992" width="10.7109375" style="469" customWidth="1"/>
    <col min="9993" max="9993" width="3.7109375" style="469" customWidth="1"/>
    <col min="9994" max="9999" width="10.7109375" style="469" customWidth="1"/>
    <col min="10000" max="10000" width="12.85546875" style="469" customWidth="1"/>
    <col min="10001" max="10003" width="10.7109375" style="469" customWidth="1"/>
    <col min="10004" max="10240" width="8.85546875" style="469"/>
    <col min="10241" max="10247" width="0" style="469" hidden="1" customWidth="1"/>
    <col min="10248" max="10248" width="10.7109375" style="469" customWidth="1"/>
    <col min="10249" max="10249" width="3.7109375" style="469" customWidth="1"/>
    <col min="10250" max="10255" width="10.7109375" style="469" customWidth="1"/>
    <col min="10256" max="10256" width="12.85546875" style="469" customWidth="1"/>
    <col min="10257" max="10259" width="10.7109375" style="469" customWidth="1"/>
    <col min="10260" max="10496" width="8.85546875" style="469"/>
    <col min="10497" max="10503" width="0" style="469" hidden="1" customWidth="1"/>
    <col min="10504" max="10504" width="10.7109375" style="469" customWidth="1"/>
    <col min="10505" max="10505" width="3.7109375" style="469" customWidth="1"/>
    <col min="10506" max="10511" width="10.7109375" style="469" customWidth="1"/>
    <col min="10512" max="10512" width="12.85546875" style="469" customWidth="1"/>
    <col min="10513" max="10515" width="10.7109375" style="469" customWidth="1"/>
    <col min="10516" max="10752" width="8.85546875" style="469"/>
    <col min="10753" max="10759" width="0" style="469" hidden="1" customWidth="1"/>
    <col min="10760" max="10760" width="10.7109375" style="469" customWidth="1"/>
    <col min="10761" max="10761" width="3.7109375" style="469" customWidth="1"/>
    <col min="10762" max="10767" width="10.7109375" style="469" customWidth="1"/>
    <col min="10768" max="10768" width="12.85546875" style="469" customWidth="1"/>
    <col min="10769" max="10771" width="10.7109375" style="469" customWidth="1"/>
    <col min="10772" max="11008" width="8.85546875" style="469"/>
    <col min="11009" max="11015" width="0" style="469" hidden="1" customWidth="1"/>
    <col min="11016" max="11016" width="10.7109375" style="469" customWidth="1"/>
    <col min="11017" max="11017" width="3.7109375" style="469" customWidth="1"/>
    <col min="11018" max="11023" width="10.7109375" style="469" customWidth="1"/>
    <col min="11024" max="11024" width="12.85546875" style="469" customWidth="1"/>
    <col min="11025" max="11027" width="10.7109375" style="469" customWidth="1"/>
    <col min="11028" max="11264" width="8.85546875" style="469"/>
    <col min="11265" max="11271" width="0" style="469" hidden="1" customWidth="1"/>
    <col min="11272" max="11272" width="10.7109375" style="469" customWidth="1"/>
    <col min="11273" max="11273" width="3.7109375" style="469" customWidth="1"/>
    <col min="11274" max="11279" width="10.7109375" style="469" customWidth="1"/>
    <col min="11280" max="11280" width="12.85546875" style="469" customWidth="1"/>
    <col min="11281" max="11283" width="10.7109375" style="469" customWidth="1"/>
    <col min="11284" max="11520" width="8.85546875" style="469"/>
    <col min="11521" max="11527" width="0" style="469" hidden="1" customWidth="1"/>
    <col min="11528" max="11528" width="10.7109375" style="469" customWidth="1"/>
    <col min="11529" max="11529" width="3.7109375" style="469" customWidth="1"/>
    <col min="11530" max="11535" width="10.7109375" style="469" customWidth="1"/>
    <col min="11536" max="11536" width="12.85546875" style="469" customWidth="1"/>
    <col min="11537" max="11539" width="10.7109375" style="469" customWidth="1"/>
    <col min="11540" max="11776" width="8.85546875" style="469"/>
    <col min="11777" max="11783" width="0" style="469" hidden="1" customWidth="1"/>
    <col min="11784" max="11784" width="10.7109375" style="469" customWidth="1"/>
    <col min="11785" max="11785" width="3.7109375" style="469" customWidth="1"/>
    <col min="11786" max="11791" width="10.7109375" style="469" customWidth="1"/>
    <col min="11792" max="11792" width="12.85546875" style="469" customWidth="1"/>
    <col min="11793" max="11795" width="10.7109375" style="469" customWidth="1"/>
    <col min="11796" max="12032" width="8.85546875" style="469"/>
    <col min="12033" max="12039" width="0" style="469" hidden="1" customWidth="1"/>
    <col min="12040" max="12040" width="10.7109375" style="469" customWidth="1"/>
    <col min="12041" max="12041" width="3.7109375" style="469" customWidth="1"/>
    <col min="12042" max="12047" width="10.7109375" style="469" customWidth="1"/>
    <col min="12048" max="12048" width="12.85546875" style="469" customWidth="1"/>
    <col min="12049" max="12051" width="10.7109375" style="469" customWidth="1"/>
    <col min="12052" max="12288" width="8.85546875" style="469"/>
    <col min="12289" max="12295" width="0" style="469" hidden="1" customWidth="1"/>
    <col min="12296" max="12296" width="10.7109375" style="469" customWidth="1"/>
    <col min="12297" max="12297" width="3.7109375" style="469" customWidth="1"/>
    <col min="12298" max="12303" width="10.7109375" style="469" customWidth="1"/>
    <col min="12304" max="12304" width="12.85546875" style="469" customWidth="1"/>
    <col min="12305" max="12307" width="10.7109375" style="469" customWidth="1"/>
    <col min="12308" max="12544" width="8.85546875" style="469"/>
    <col min="12545" max="12551" width="0" style="469" hidden="1" customWidth="1"/>
    <col min="12552" max="12552" width="10.7109375" style="469" customWidth="1"/>
    <col min="12553" max="12553" width="3.7109375" style="469" customWidth="1"/>
    <col min="12554" max="12559" width="10.7109375" style="469" customWidth="1"/>
    <col min="12560" max="12560" width="12.85546875" style="469" customWidth="1"/>
    <col min="12561" max="12563" width="10.7109375" style="469" customWidth="1"/>
    <col min="12564" max="12800" width="8.85546875" style="469"/>
    <col min="12801" max="12807" width="0" style="469" hidden="1" customWidth="1"/>
    <col min="12808" max="12808" width="10.7109375" style="469" customWidth="1"/>
    <col min="12809" max="12809" width="3.7109375" style="469" customWidth="1"/>
    <col min="12810" max="12815" width="10.7109375" style="469" customWidth="1"/>
    <col min="12816" max="12816" width="12.85546875" style="469" customWidth="1"/>
    <col min="12817" max="12819" width="10.7109375" style="469" customWidth="1"/>
    <col min="12820" max="13056" width="8.85546875" style="469"/>
    <col min="13057" max="13063" width="0" style="469" hidden="1" customWidth="1"/>
    <col min="13064" max="13064" width="10.7109375" style="469" customWidth="1"/>
    <col min="13065" max="13065" width="3.7109375" style="469" customWidth="1"/>
    <col min="13066" max="13071" width="10.7109375" style="469" customWidth="1"/>
    <col min="13072" max="13072" width="12.85546875" style="469" customWidth="1"/>
    <col min="13073" max="13075" width="10.7109375" style="469" customWidth="1"/>
    <col min="13076" max="13312" width="8.85546875" style="469"/>
    <col min="13313" max="13319" width="0" style="469" hidden="1" customWidth="1"/>
    <col min="13320" max="13320" width="10.7109375" style="469" customWidth="1"/>
    <col min="13321" max="13321" width="3.7109375" style="469" customWidth="1"/>
    <col min="13322" max="13327" width="10.7109375" style="469" customWidth="1"/>
    <col min="13328" max="13328" width="12.85546875" style="469" customWidth="1"/>
    <col min="13329" max="13331" width="10.7109375" style="469" customWidth="1"/>
    <col min="13332" max="13568" width="8.85546875" style="469"/>
    <col min="13569" max="13575" width="0" style="469" hidden="1" customWidth="1"/>
    <col min="13576" max="13576" width="10.7109375" style="469" customWidth="1"/>
    <col min="13577" max="13577" width="3.7109375" style="469" customWidth="1"/>
    <col min="13578" max="13583" width="10.7109375" style="469" customWidth="1"/>
    <col min="13584" max="13584" width="12.85546875" style="469" customWidth="1"/>
    <col min="13585" max="13587" width="10.7109375" style="469" customWidth="1"/>
    <col min="13588" max="13824" width="8.85546875" style="469"/>
    <col min="13825" max="13831" width="0" style="469" hidden="1" customWidth="1"/>
    <col min="13832" max="13832" width="10.7109375" style="469" customWidth="1"/>
    <col min="13833" max="13833" width="3.7109375" style="469" customWidth="1"/>
    <col min="13834" max="13839" width="10.7109375" style="469" customWidth="1"/>
    <col min="13840" max="13840" width="12.85546875" style="469" customWidth="1"/>
    <col min="13841" max="13843" width="10.7109375" style="469" customWidth="1"/>
    <col min="13844" max="14080" width="8.85546875" style="469"/>
    <col min="14081" max="14087" width="0" style="469" hidden="1" customWidth="1"/>
    <col min="14088" max="14088" width="10.7109375" style="469" customWidth="1"/>
    <col min="14089" max="14089" width="3.7109375" style="469" customWidth="1"/>
    <col min="14090" max="14095" width="10.7109375" style="469" customWidth="1"/>
    <col min="14096" max="14096" width="12.85546875" style="469" customWidth="1"/>
    <col min="14097" max="14099" width="10.7109375" style="469" customWidth="1"/>
    <col min="14100" max="14336" width="8.85546875" style="469"/>
    <col min="14337" max="14343" width="0" style="469" hidden="1" customWidth="1"/>
    <col min="14344" max="14344" width="10.7109375" style="469" customWidth="1"/>
    <col min="14345" max="14345" width="3.7109375" style="469" customWidth="1"/>
    <col min="14346" max="14351" width="10.7109375" style="469" customWidth="1"/>
    <col min="14352" max="14352" width="12.85546875" style="469" customWidth="1"/>
    <col min="14353" max="14355" width="10.7109375" style="469" customWidth="1"/>
    <col min="14356" max="14592" width="8.85546875" style="469"/>
    <col min="14593" max="14599" width="0" style="469" hidden="1" customWidth="1"/>
    <col min="14600" max="14600" width="10.7109375" style="469" customWidth="1"/>
    <col min="14601" max="14601" width="3.7109375" style="469" customWidth="1"/>
    <col min="14602" max="14607" width="10.7109375" style="469" customWidth="1"/>
    <col min="14608" max="14608" width="12.85546875" style="469" customWidth="1"/>
    <col min="14609" max="14611" width="10.7109375" style="469" customWidth="1"/>
    <col min="14612" max="14848" width="8.85546875" style="469"/>
    <col min="14849" max="14855" width="0" style="469" hidden="1" customWidth="1"/>
    <col min="14856" max="14856" width="10.7109375" style="469" customWidth="1"/>
    <col min="14857" max="14857" width="3.7109375" style="469" customWidth="1"/>
    <col min="14858" max="14863" width="10.7109375" style="469" customWidth="1"/>
    <col min="14864" max="14864" width="12.85546875" style="469" customWidth="1"/>
    <col min="14865" max="14867" width="10.7109375" style="469" customWidth="1"/>
    <col min="14868" max="15104" width="8.85546875" style="469"/>
    <col min="15105" max="15111" width="0" style="469" hidden="1" customWidth="1"/>
    <col min="15112" max="15112" width="10.7109375" style="469" customWidth="1"/>
    <col min="15113" max="15113" width="3.7109375" style="469" customWidth="1"/>
    <col min="15114" max="15119" width="10.7109375" style="469" customWidth="1"/>
    <col min="15120" max="15120" width="12.85546875" style="469" customWidth="1"/>
    <col min="15121" max="15123" width="10.7109375" style="469" customWidth="1"/>
    <col min="15124" max="15360" width="8.85546875" style="469"/>
    <col min="15361" max="15367" width="0" style="469" hidden="1" customWidth="1"/>
    <col min="15368" max="15368" width="10.7109375" style="469" customWidth="1"/>
    <col min="15369" max="15369" width="3.7109375" style="469" customWidth="1"/>
    <col min="15370" max="15375" width="10.7109375" style="469" customWidth="1"/>
    <col min="15376" max="15376" width="12.85546875" style="469" customWidth="1"/>
    <col min="15377" max="15379" width="10.7109375" style="469" customWidth="1"/>
    <col min="15380" max="15616" width="8.85546875" style="469"/>
    <col min="15617" max="15623" width="0" style="469" hidden="1" customWidth="1"/>
    <col min="15624" max="15624" width="10.7109375" style="469" customWidth="1"/>
    <col min="15625" max="15625" width="3.7109375" style="469" customWidth="1"/>
    <col min="15626" max="15631" width="10.7109375" style="469" customWidth="1"/>
    <col min="15632" max="15632" width="12.85546875" style="469" customWidth="1"/>
    <col min="15633" max="15635" width="10.7109375" style="469" customWidth="1"/>
    <col min="15636" max="15872" width="8.85546875" style="469"/>
    <col min="15873" max="15879" width="0" style="469" hidden="1" customWidth="1"/>
    <col min="15880" max="15880" width="10.7109375" style="469" customWidth="1"/>
    <col min="15881" max="15881" width="3.7109375" style="469" customWidth="1"/>
    <col min="15882" max="15887" width="10.7109375" style="469" customWidth="1"/>
    <col min="15888" max="15888" width="12.85546875" style="469" customWidth="1"/>
    <col min="15889" max="15891" width="10.7109375" style="469" customWidth="1"/>
    <col min="15892" max="16128" width="8.85546875" style="469"/>
    <col min="16129" max="16135" width="0" style="469" hidden="1" customWidth="1"/>
    <col min="16136" max="16136" width="10.7109375" style="469" customWidth="1"/>
    <col min="16137" max="16137" width="3.7109375" style="469" customWidth="1"/>
    <col min="16138" max="16143" width="10.7109375" style="469" customWidth="1"/>
    <col min="16144" max="16144" width="12.85546875" style="469" customWidth="1"/>
    <col min="16145" max="16147" width="10.7109375" style="469" customWidth="1"/>
    <col min="16148" max="16384" width="8.85546875" style="469"/>
  </cols>
  <sheetData>
    <row r="1" spans="1:19" ht="15.75" x14ac:dyDescent="0.25">
      <c r="E1" s="468" t="s">
        <v>54742</v>
      </c>
      <c r="F1" s="468" t="s">
        <v>54743</v>
      </c>
      <c r="G1" s="468" t="s">
        <v>54744</v>
      </c>
      <c r="O1" s="470" t="str">
        <f>"Quadro de Composição do BDI"</f>
        <v>Quadro de Composição do BDI</v>
      </c>
      <c r="R1" s="689" t="s">
        <v>54745</v>
      </c>
      <c r="S1" s="689"/>
    </row>
    <row r="2" spans="1:19" x14ac:dyDescent="0.25">
      <c r="A2" s="467" t="s">
        <v>54746</v>
      </c>
      <c r="B2" s="471" t="s">
        <v>54747</v>
      </c>
      <c r="C2" s="467" t="str">
        <f t="shared" ref="C2:C49" si="0">CONCATENATE(A2,"-",B2)</f>
        <v>Construção e Reforma de Edifícios-AC</v>
      </c>
      <c r="E2" s="472">
        <v>0.03</v>
      </c>
      <c r="F2" s="472">
        <v>0.04</v>
      </c>
      <c r="G2" s="472">
        <v>5.5E-2</v>
      </c>
      <c r="R2" s="690" t="s">
        <v>54748</v>
      </c>
      <c r="S2" s="690"/>
    </row>
    <row r="3" spans="1:19" x14ac:dyDescent="0.25">
      <c r="A3" s="467" t="str">
        <f>A2</f>
        <v>Construção e Reforma de Edifícios</v>
      </c>
      <c r="B3" s="471" t="s">
        <v>54749</v>
      </c>
      <c r="C3" s="467" t="str">
        <f t="shared" si="0"/>
        <v>Construção e Reforma de Edifícios-SG</v>
      </c>
      <c r="E3" s="472">
        <v>8.0000000000000002E-3</v>
      </c>
      <c r="F3" s="472">
        <v>8.0000000000000002E-3</v>
      </c>
      <c r="G3" s="472">
        <v>0.01</v>
      </c>
    </row>
    <row r="4" spans="1:19" x14ac:dyDescent="0.25">
      <c r="A4" s="467" t="str">
        <f>A3</f>
        <v>Construção e Reforma de Edifícios</v>
      </c>
      <c r="B4" s="471" t="s">
        <v>54750</v>
      </c>
      <c r="C4" s="467" t="str">
        <f t="shared" si="0"/>
        <v>Construção e Reforma de Edifícios-R</v>
      </c>
      <c r="E4" s="472">
        <v>9.7000000000000003E-3</v>
      </c>
      <c r="F4" s="472">
        <v>1.2699999999999999E-2</v>
      </c>
      <c r="G4" s="472">
        <v>1.2699999999999999E-2</v>
      </c>
      <c r="J4" s="684" t="s">
        <v>54751</v>
      </c>
      <c r="K4" s="684"/>
      <c r="L4" s="684" t="s">
        <v>54752</v>
      </c>
      <c r="M4" s="684"/>
      <c r="N4" s="684" t="s">
        <v>54753</v>
      </c>
      <c r="O4" s="684"/>
      <c r="P4" s="684"/>
      <c r="Q4" s="684"/>
      <c r="R4" s="684"/>
      <c r="S4" s="684"/>
    </row>
    <row r="5" spans="1:19" ht="12.75" customHeight="1" x14ac:dyDescent="0.25">
      <c r="A5" s="467" t="str">
        <f>A4</f>
        <v>Construção e Reforma de Edifícios</v>
      </c>
      <c r="B5" s="471" t="s">
        <v>54754</v>
      </c>
      <c r="C5" s="467" t="str">
        <f t="shared" si="0"/>
        <v>Construção e Reforma de Edifícios-DF</v>
      </c>
      <c r="E5" s="472">
        <v>5.8999999999999999E-3</v>
      </c>
      <c r="F5" s="472">
        <v>1.23E-2</v>
      </c>
      <c r="G5" s="472">
        <v>1.3899999999999999E-2</v>
      </c>
      <c r="J5" s="691">
        <f>Import.CR</f>
        <v>0</v>
      </c>
      <c r="K5" s="691"/>
      <c r="L5" s="691">
        <f>Import.SICONV</f>
        <v>0</v>
      </c>
      <c r="M5" s="691"/>
      <c r="N5" s="691" t="str">
        <f>Import.Proponente</f>
        <v>Prefeitura Municipal de Araraquara</v>
      </c>
      <c r="O5" s="691"/>
      <c r="P5" s="691"/>
      <c r="Q5" s="691"/>
      <c r="R5" s="691"/>
      <c r="S5" s="691"/>
    </row>
    <row r="6" spans="1:19" x14ac:dyDescent="0.25">
      <c r="A6" s="467" t="str">
        <f>A5</f>
        <v>Construção e Reforma de Edifícios</v>
      </c>
      <c r="B6" s="471" t="s">
        <v>5</v>
      </c>
      <c r="C6" s="467" t="str">
        <f t="shared" si="0"/>
        <v>Construção e Reforma de Edifícios-L</v>
      </c>
      <c r="E6" s="472">
        <v>6.1600000000000002E-2</v>
      </c>
      <c r="F6" s="472">
        <v>7.400000000000001E-2</v>
      </c>
      <c r="G6" s="472">
        <v>8.9600000000000013E-2</v>
      </c>
      <c r="I6" s="683" t="s">
        <v>54755</v>
      </c>
      <c r="J6" s="473"/>
      <c r="K6" s="473"/>
      <c r="L6" s="473"/>
      <c r="M6" s="473"/>
      <c r="N6" s="473"/>
      <c r="O6" s="473"/>
      <c r="P6" s="473"/>
      <c r="Q6" s="473"/>
      <c r="R6" s="473"/>
      <c r="S6" s="473"/>
    </row>
    <row r="7" spans="1:19" ht="25.5" x14ac:dyDescent="0.25">
      <c r="A7" s="467" t="str">
        <f>A6</f>
        <v>Construção e Reforma de Edifícios</v>
      </c>
      <c r="B7" s="474" t="s">
        <v>54756</v>
      </c>
      <c r="C7" s="467" t="str">
        <f t="shared" si="0"/>
        <v>Construção e Reforma de Edifícios-BDI PAD</v>
      </c>
      <c r="E7" s="472">
        <v>0.2034</v>
      </c>
      <c r="F7" s="472">
        <v>0.22120000000000001</v>
      </c>
      <c r="G7" s="472">
        <v>0.25</v>
      </c>
      <c r="I7" s="683"/>
      <c r="J7" s="684" t="s">
        <v>54757</v>
      </c>
      <c r="K7" s="684"/>
      <c r="L7" s="684"/>
      <c r="M7" s="684"/>
      <c r="N7" s="684"/>
      <c r="O7" s="684"/>
      <c r="P7" s="684"/>
      <c r="Q7" s="684"/>
      <c r="R7" s="684"/>
      <c r="S7" s="684"/>
    </row>
    <row r="8" spans="1:19" x14ac:dyDescent="0.25">
      <c r="A8" s="467" t="s">
        <v>54758</v>
      </c>
      <c r="B8" s="471" t="s">
        <v>54747</v>
      </c>
      <c r="C8" s="467" t="str">
        <f t="shared" si="0"/>
        <v>Construção de Praças Urbanas, Rodovias, Ferrovias e recapeamento e pavimentação de vias urbanas-AC</v>
      </c>
      <c r="E8" s="472">
        <v>3.7999999999999999E-2</v>
      </c>
      <c r="F8" s="472">
        <v>4.0099999999999997E-2</v>
      </c>
      <c r="G8" s="472">
        <v>4.6699999999999998E-2</v>
      </c>
      <c r="I8" s="683"/>
      <c r="J8" s="685" t="str">
        <f>Import.Apelido&amp;" / "&amp;Import.DescLote</f>
        <v xml:space="preserve">Macrodrenagem do Ribeirão do Ouro / </v>
      </c>
      <c r="K8" s="685"/>
      <c r="L8" s="685"/>
      <c r="M8" s="685"/>
      <c r="N8" s="685"/>
      <c r="O8" s="685"/>
      <c r="P8" s="685"/>
      <c r="Q8" s="685"/>
      <c r="R8" s="685"/>
      <c r="S8" s="685"/>
    </row>
    <row r="9" spans="1:19" x14ac:dyDescent="0.25">
      <c r="A9" s="467" t="s">
        <v>54758</v>
      </c>
      <c r="B9" s="471" t="s">
        <v>54749</v>
      </c>
      <c r="C9" s="467" t="str">
        <f t="shared" si="0"/>
        <v>Construção de Praças Urbanas, Rodovias, Ferrovias e recapeamento e pavimentação de vias urbanas-SG</v>
      </c>
      <c r="E9" s="472">
        <v>3.2000000000000002E-3</v>
      </c>
      <c r="F9" s="472">
        <v>4.0000000000000001E-3</v>
      </c>
      <c r="G9" s="472">
        <v>7.4000000000000003E-3</v>
      </c>
      <c r="I9" s="683"/>
      <c r="J9" s="473"/>
      <c r="K9" s="473"/>
      <c r="L9" s="473"/>
      <c r="M9" s="473"/>
      <c r="N9" s="473"/>
      <c r="O9" s="473"/>
      <c r="P9" s="473"/>
      <c r="Q9" s="473"/>
      <c r="R9" s="473"/>
      <c r="S9" s="473"/>
    </row>
    <row r="10" spans="1:19" ht="12.75" customHeight="1" x14ac:dyDescent="0.25">
      <c r="A10" s="467" t="s">
        <v>54758</v>
      </c>
      <c r="B10" s="471" t="s">
        <v>54750</v>
      </c>
      <c r="C10" s="467" t="str">
        <f t="shared" si="0"/>
        <v>Construção de Praças Urbanas, Rodovias, Ferrovias e recapeamento e pavimentação de vias urbanas-R</v>
      </c>
      <c r="E10" s="472">
        <v>5.0000000000000001E-3</v>
      </c>
      <c r="F10" s="472">
        <v>5.6000000000000008E-3</v>
      </c>
      <c r="G10" s="472">
        <v>9.7000000000000003E-3</v>
      </c>
      <c r="I10" s="683"/>
      <c r="J10" s="686" t="s">
        <v>54759</v>
      </c>
      <c r="K10" s="686"/>
      <c r="L10" s="686"/>
      <c r="M10" s="686"/>
      <c r="N10" s="686"/>
      <c r="O10" s="686"/>
      <c r="P10" s="686"/>
      <c r="Q10" s="686"/>
      <c r="R10" s="687">
        <v>1</v>
      </c>
      <c r="S10" s="687"/>
    </row>
    <row r="11" spans="1:19" ht="12.75" customHeight="1" x14ac:dyDescent="0.25">
      <c r="A11" s="467" t="s">
        <v>54758</v>
      </c>
      <c r="B11" s="471" t="s">
        <v>54754</v>
      </c>
      <c r="C11" s="467" t="str">
        <f t="shared" si="0"/>
        <v>Construção de Praças Urbanas, Rodovias, Ferrovias e recapeamento e pavimentação de vias urbanas-DF</v>
      </c>
      <c r="E11" s="472">
        <v>1.0200000000000001E-2</v>
      </c>
      <c r="F11" s="472">
        <v>1.11E-2</v>
      </c>
      <c r="G11" s="472">
        <v>1.21E-2</v>
      </c>
      <c r="I11" s="475" t="s">
        <v>54760</v>
      </c>
      <c r="J11" s="688" t="s">
        <v>54761</v>
      </c>
      <c r="K11" s="688"/>
      <c r="L11" s="688"/>
      <c r="M11" s="688"/>
      <c r="N11" s="688"/>
      <c r="O11" s="688"/>
      <c r="P11" s="688"/>
      <c r="Q11" s="688"/>
      <c r="R11" s="687">
        <v>0.03</v>
      </c>
      <c r="S11" s="687"/>
    </row>
    <row r="12" spans="1:19" x14ac:dyDescent="0.25">
      <c r="A12" s="467" t="s">
        <v>54758</v>
      </c>
      <c r="B12" s="471" t="s">
        <v>5</v>
      </c>
      <c r="C12" s="467" t="str">
        <f t="shared" si="0"/>
        <v>Construção de Praças Urbanas, Rodovias, Ferrovias e recapeamento e pavimentação de vias urbanas-L</v>
      </c>
      <c r="E12" s="472">
        <v>6.6400000000000001E-2</v>
      </c>
      <c r="F12" s="472">
        <v>7.2999999999999995E-2</v>
      </c>
      <c r="G12" s="472">
        <v>8.6899999999999991E-2</v>
      </c>
      <c r="I12" s="469" t="s">
        <v>54762</v>
      </c>
      <c r="J12" s="476"/>
      <c r="K12" s="476"/>
      <c r="L12" s="476"/>
      <c r="M12" s="476"/>
      <c r="N12" s="476"/>
      <c r="O12" s="476"/>
      <c r="P12" s="476"/>
      <c r="Q12" s="476"/>
      <c r="R12" s="476"/>
      <c r="S12" s="476"/>
    </row>
    <row r="13" spans="1:19" ht="25.5" x14ac:dyDescent="0.25">
      <c r="A13" s="467" t="s">
        <v>54758</v>
      </c>
      <c r="B13" s="474" t="s">
        <v>54756</v>
      </c>
      <c r="C13" s="467" t="str">
        <f t="shared" si="0"/>
        <v>Construção de Praças Urbanas, Rodovias, Ferrovias e recapeamento e pavimentação de vias urbanas-BDI PAD</v>
      </c>
      <c r="E13" s="472">
        <v>0.19600000000000001</v>
      </c>
      <c r="F13" s="472">
        <v>0.2097</v>
      </c>
      <c r="G13" s="472">
        <v>0.24230000000000002</v>
      </c>
      <c r="I13" s="469" t="s">
        <v>54762</v>
      </c>
    </row>
    <row r="14" spans="1:19" ht="15.75" x14ac:dyDescent="0.25">
      <c r="A14" s="467" t="s">
        <v>54763</v>
      </c>
      <c r="B14" s="471" t="s">
        <v>54747</v>
      </c>
      <c r="C14" s="467" t="str">
        <f t="shared" si="0"/>
        <v>Construção de Redes de Abastecimento de Água, Coleta de Esgoto-AC</v>
      </c>
      <c r="E14" s="472">
        <v>3.4300000000000004E-2</v>
      </c>
      <c r="F14" s="472">
        <v>4.9299999999999997E-2</v>
      </c>
      <c r="G14" s="472">
        <v>6.7099999999999993E-2</v>
      </c>
      <c r="I14" s="469" t="s">
        <v>54762</v>
      </c>
      <c r="J14" s="695" t="s">
        <v>54764</v>
      </c>
      <c r="K14" s="695"/>
      <c r="L14" s="695"/>
      <c r="M14" s="695"/>
      <c r="N14" s="695"/>
      <c r="O14" s="695"/>
      <c r="P14" s="695"/>
      <c r="Q14" s="695"/>
      <c r="R14" s="695"/>
      <c r="S14" s="695"/>
    </row>
    <row r="15" spans="1:19" x14ac:dyDescent="0.25">
      <c r="A15" s="467" t="str">
        <f>A14</f>
        <v>Construção de Redes de Abastecimento de Água, Coleta de Esgoto</v>
      </c>
      <c r="B15" s="471" t="s">
        <v>54749</v>
      </c>
      <c r="C15" s="467" t="str">
        <f t="shared" si="0"/>
        <v>Construção de Redes de Abastecimento de Água, Coleta de Esgoto-SG</v>
      </c>
      <c r="E15" s="472">
        <v>2.8000000000000004E-3</v>
      </c>
      <c r="F15" s="472">
        <v>4.8999999999999998E-3</v>
      </c>
      <c r="G15" s="472">
        <v>7.4999999999999997E-3</v>
      </c>
      <c r="I15" s="469" t="s">
        <v>54762</v>
      </c>
    </row>
    <row r="16" spans="1:19" x14ac:dyDescent="0.25">
      <c r="A16" s="467" t="str">
        <f>A15</f>
        <v>Construção de Redes de Abastecimento de Água, Coleta de Esgoto</v>
      </c>
      <c r="B16" s="471" t="s">
        <v>54750</v>
      </c>
      <c r="C16" s="467" t="str">
        <f t="shared" si="0"/>
        <v>Construção de Redes de Abastecimento de Água, Coleta de Esgoto-R</v>
      </c>
      <c r="E16" s="472">
        <v>0.01</v>
      </c>
      <c r="F16" s="472">
        <v>1.3899999999999999E-2</v>
      </c>
      <c r="G16" s="472">
        <v>1.7399999999999999E-2</v>
      </c>
      <c r="I16" s="469" t="s">
        <v>54762</v>
      </c>
      <c r="J16" s="684" t="s">
        <v>54765</v>
      </c>
      <c r="K16" s="684"/>
      <c r="L16" s="684"/>
      <c r="M16" s="684"/>
      <c r="N16" s="684"/>
      <c r="O16" s="684"/>
      <c r="P16" s="684"/>
      <c r="Q16" s="684"/>
      <c r="R16" s="684"/>
      <c r="S16" s="684"/>
    </row>
    <row r="17" spans="1:26" x14ac:dyDescent="0.25">
      <c r="A17" s="467" t="str">
        <f>A16</f>
        <v>Construção de Redes de Abastecimento de Água, Coleta de Esgoto</v>
      </c>
      <c r="B17" s="471" t="s">
        <v>54754</v>
      </c>
      <c r="C17" s="467" t="str">
        <f t="shared" si="0"/>
        <v>Construção de Redes de Abastecimento de Água, Coleta de Esgoto-DF</v>
      </c>
      <c r="E17" s="472">
        <v>9.3999999999999986E-3</v>
      </c>
      <c r="F17" s="472">
        <v>9.8999999999999991E-3</v>
      </c>
      <c r="G17" s="472">
        <v>1.1699999999999999E-2</v>
      </c>
      <c r="I17" s="469" t="s">
        <v>54762</v>
      </c>
      <c r="J17" s="696" t="s">
        <v>54763</v>
      </c>
      <c r="K17" s="696"/>
      <c r="L17" s="696"/>
      <c r="M17" s="696"/>
      <c r="N17" s="696"/>
      <c r="O17" s="696"/>
      <c r="P17" s="696"/>
      <c r="Q17" s="696"/>
      <c r="R17" s="696"/>
      <c r="S17" s="696"/>
    </row>
    <row r="18" spans="1:26" x14ac:dyDescent="0.25">
      <c r="A18" s="467" t="str">
        <f>A17</f>
        <v>Construção de Redes de Abastecimento de Água, Coleta de Esgoto</v>
      </c>
      <c r="B18" s="471" t="s">
        <v>5</v>
      </c>
      <c r="C18" s="467" t="str">
        <f t="shared" si="0"/>
        <v>Construção de Redes de Abastecimento de Água, Coleta de Esgoto-L</v>
      </c>
      <c r="E18" s="472">
        <v>6.7400000000000002E-2</v>
      </c>
      <c r="F18" s="472">
        <v>8.0399999999999985E-2</v>
      </c>
      <c r="G18" s="472">
        <v>9.4E-2</v>
      </c>
      <c r="I18" s="469" t="s">
        <v>54762</v>
      </c>
    </row>
    <row r="19" spans="1:26" ht="12.75" customHeight="1" x14ac:dyDescent="0.25">
      <c r="A19" s="467" t="str">
        <f>A18</f>
        <v>Construção de Redes de Abastecimento de Água, Coleta de Esgoto</v>
      </c>
      <c r="B19" s="474" t="s">
        <v>54756</v>
      </c>
      <c r="C19" s="467" t="str">
        <f t="shared" si="0"/>
        <v>Construção de Redes de Abastecimento de Água, Coleta de Esgoto-BDI PAD</v>
      </c>
      <c r="E19" s="472">
        <v>0.20760000000000001</v>
      </c>
      <c r="F19" s="472">
        <v>0.24179999999999999</v>
      </c>
      <c r="G19" s="472">
        <v>0.26440000000000002</v>
      </c>
      <c r="I19" s="469" t="s">
        <v>54762</v>
      </c>
      <c r="J19" s="697" t="s">
        <v>54767</v>
      </c>
      <c r="K19" s="697"/>
      <c r="L19" s="697"/>
      <c r="M19" s="697"/>
      <c r="N19" s="697"/>
      <c r="O19" s="697"/>
      <c r="P19" s="697"/>
      <c r="Q19" s="697"/>
      <c r="R19" s="697" t="s">
        <v>54768</v>
      </c>
      <c r="S19" s="698" t="s">
        <v>54769</v>
      </c>
      <c r="U19" s="698" t="s">
        <v>54770</v>
      </c>
      <c r="V19" s="698"/>
      <c r="W19" s="698"/>
      <c r="X19" s="692" t="s">
        <v>54771</v>
      </c>
      <c r="Y19" s="692" t="s">
        <v>54772</v>
      </c>
      <c r="Z19" s="692" t="s">
        <v>54773</v>
      </c>
    </row>
    <row r="20" spans="1:26" ht="12.75" customHeight="1" x14ac:dyDescent="0.25">
      <c r="A20" s="467" t="s">
        <v>54774</v>
      </c>
      <c r="B20" s="471" t="s">
        <v>54747</v>
      </c>
      <c r="C20" s="467" t="str">
        <f t="shared" si="0"/>
        <v>Construção e Manutenção de Estações e Redes de Distribuição de Energia Elétrica-AC</v>
      </c>
      <c r="E20" s="472">
        <v>5.2900000000000003E-2</v>
      </c>
      <c r="F20" s="472">
        <v>5.9200000000000003E-2</v>
      </c>
      <c r="G20" s="472">
        <v>7.9299999999999995E-2</v>
      </c>
      <c r="I20" s="469" t="s">
        <v>54762</v>
      </c>
      <c r="J20" s="697"/>
      <c r="K20" s="697"/>
      <c r="L20" s="697"/>
      <c r="M20" s="697"/>
      <c r="N20" s="697"/>
      <c r="O20" s="697"/>
      <c r="P20" s="697"/>
      <c r="Q20" s="697"/>
      <c r="R20" s="697"/>
      <c r="S20" s="698"/>
      <c r="U20" s="698"/>
      <c r="V20" s="698"/>
      <c r="W20" s="698"/>
      <c r="X20" s="692"/>
      <c r="Y20" s="692"/>
      <c r="Z20" s="692"/>
    </row>
    <row r="21" spans="1:26" ht="15" customHeight="1" x14ac:dyDescent="0.25">
      <c r="A21" s="467" t="str">
        <f>A20</f>
        <v>Construção e Manutenção de Estações e Redes de Distribuição de Energia Elétrica</v>
      </c>
      <c r="B21" s="471" t="s">
        <v>54749</v>
      </c>
      <c r="C21" s="467" t="str">
        <f t="shared" si="0"/>
        <v>Construção e Manutenção de Estações e Redes de Distribuição de Energia Elétrica-SG</v>
      </c>
      <c r="E21" s="472">
        <v>2.5000000000000001E-3</v>
      </c>
      <c r="F21" s="472">
        <v>5.1000000000000004E-3</v>
      </c>
      <c r="G21" s="472">
        <v>5.6000000000000008E-3</v>
      </c>
      <c r="I21" s="469" t="s">
        <v>54762</v>
      </c>
      <c r="J21" s="693" t="str">
        <f>IF($J$17=$A$146,"Encargos Sociais incidentes sobre a mão de obra","Administração Central")</f>
        <v>Administração Central</v>
      </c>
      <c r="K21" s="693"/>
      <c r="L21" s="693"/>
      <c r="M21" s="693"/>
      <c r="N21" s="693"/>
      <c r="O21" s="693"/>
      <c r="P21" s="693"/>
      <c r="Q21" s="693"/>
      <c r="R21" s="477" t="str">
        <f>IF($J17=$A$146,"K1","AC")</f>
        <v>AC</v>
      </c>
      <c r="S21" s="478">
        <v>6.7000000000000004E-2</v>
      </c>
      <c r="U21" s="694" t="s">
        <v>54775</v>
      </c>
      <c r="V21" s="694"/>
      <c r="W21" s="694"/>
      <c r="X21" s="479">
        <f>VLOOKUP(CONCATENATE(J17,"-",R21),$C$2:$G$136,3,FALSE)</f>
        <v>3.4300000000000004E-2</v>
      </c>
      <c r="Y21" s="479">
        <f>VLOOKUP(CONCATENATE(J17,"-",R21),$C$2:$G$136,4,FALSE)</f>
        <v>4.9299999999999997E-2</v>
      </c>
      <c r="Z21" s="479">
        <f>VLOOKUP(CONCATENATE(J17,"-",R21),$C$2:$G$136,5,FALSE)</f>
        <v>6.7099999999999993E-2</v>
      </c>
    </row>
    <row r="22" spans="1:26" ht="15" customHeight="1" x14ac:dyDescent="0.25">
      <c r="A22" s="467" t="str">
        <f>A21</f>
        <v>Construção e Manutenção de Estações e Redes de Distribuição de Energia Elétrica</v>
      </c>
      <c r="B22" s="471" t="s">
        <v>54750</v>
      </c>
      <c r="C22" s="467" t="str">
        <f t="shared" si="0"/>
        <v>Construção e Manutenção de Estações e Redes de Distribuição de Energia Elétrica-R</v>
      </c>
      <c r="E22" s="472">
        <v>0.01</v>
      </c>
      <c r="F22" s="472">
        <v>1.4800000000000001E-2</v>
      </c>
      <c r="G22" s="472">
        <v>1.9699999999999999E-2</v>
      </c>
      <c r="I22" s="469" t="s">
        <v>54762</v>
      </c>
      <c r="J22" s="693" t="str">
        <f>IF($J$17=$A$146,"Administração Central da empresa ou consultoria - overhead","Seguro e Garantia")</f>
        <v>Seguro e Garantia</v>
      </c>
      <c r="K22" s="693"/>
      <c r="L22" s="693"/>
      <c r="M22" s="693"/>
      <c r="N22" s="693"/>
      <c r="O22" s="693"/>
      <c r="P22" s="693"/>
      <c r="Q22" s="693"/>
      <c r="R22" s="477" t="str">
        <f>IF($J17=$A$146,"K2","SG")</f>
        <v>SG</v>
      </c>
      <c r="S22" s="478">
        <v>7.4999999999999997E-3</v>
      </c>
      <c r="U22" s="694" t="s">
        <v>54775</v>
      </c>
      <c r="V22" s="694"/>
      <c r="W22" s="694"/>
      <c r="X22" s="479">
        <f>VLOOKUP(CONCATENATE(J17,"-",R22),$C$2:$G$136,3,FALSE)</f>
        <v>2.8000000000000004E-3</v>
      </c>
      <c r="Y22" s="479">
        <f>VLOOKUP(CONCATENATE(J17,"-",R22),$C$2:$G$136,4,FALSE)</f>
        <v>4.8999999999999998E-3</v>
      </c>
      <c r="Z22" s="479">
        <f>VLOOKUP(CONCATENATE(J17,"-",R22),$C$2:$G$136,5,FALSE)</f>
        <v>7.4999999999999997E-3</v>
      </c>
    </row>
    <row r="23" spans="1:26" ht="15" customHeight="1" x14ac:dyDescent="0.25">
      <c r="A23" s="467" t="str">
        <f>A22</f>
        <v>Construção e Manutenção de Estações e Redes de Distribuição de Energia Elétrica</v>
      </c>
      <c r="B23" s="471" t="s">
        <v>54754</v>
      </c>
      <c r="C23" s="467" t="str">
        <f t="shared" si="0"/>
        <v>Construção e Manutenção de Estações e Redes de Distribuição de Energia Elétrica-DF</v>
      </c>
      <c r="E23" s="472">
        <v>1.01E-2</v>
      </c>
      <c r="F23" s="472">
        <v>1.0700000000000001E-2</v>
      </c>
      <c r="G23" s="472">
        <v>1.11E-2</v>
      </c>
      <c r="I23" s="469" t="s">
        <v>54762</v>
      </c>
      <c r="J23" s="693" t="str">
        <f>IF($J$17=$A$146,"","Risco")</f>
        <v>Risco</v>
      </c>
      <c r="K23" s="693"/>
      <c r="L23" s="693"/>
      <c r="M23" s="693"/>
      <c r="N23" s="693"/>
      <c r="O23" s="693"/>
      <c r="P23" s="693"/>
      <c r="Q23" s="693"/>
      <c r="R23" s="477" t="str">
        <f>IF($J17=$A$146,"","R")</f>
        <v>R</v>
      </c>
      <c r="S23" s="478">
        <v>1.7399999999999999E-2</v>
      </c>
      <c r="U23" s="694" t="s">
        <v>54775</v>
      </c>
      <c r="V23" s="694"/>
      <c r="W23" s="694"/>
      <c r="X23" s="479">
        <f>VLOOKUP(CONCATENATE(J17,"-",R23),$C$2:$G$136,3,FALSE)</f>
        <v>0.01</v>
      </c>
      <c r="Y23" s="479">
        <f>VLOOKUP(CONCATENATE(J17,"-",R23),$C$2:$G$136,4,FALSE)</f>
        <v>1.3899999999999999E-2</v>
      </c>
      <c r="Z23" s="479">
        <f>VLOOKUP(CONCATENATE(J17,"-",R23),$C$2:$G$136,5,FALSE)</f>
        <v>1.7399999999999999E-2</v>
      </c>
    </row>
    <row r="24" spans="1:26" ht="15" customHeight="1" x14ac:dyDescent="0.25">
      <c r="A24" s="467" t="str">
        <f>A23</f>
        <v>Construção e Manutenção de Estações e Redes de Distribuição de Energia Elétrica</v>
      </c>
      <c r="B24" s="471" t="s">
        <v>5</v>
      </c>
      <c r="C24" s="467" t="str">
        <f t="shared" si="0"/>
        <v>Construção e Manutenção de Estações e Redes de Distribuição de Energia Elétrica-L</v>
      </c>
      <c r="E24" s="472">
        <v>0.08</v>
      </c>
      <c r="F24" s="472">
        <v>8.3100000000000007E-2</v>
      </c>
      <c r="G24" s="472">
        <v>9.5100000000000004E-2</v>
      </c>
      <c r="I24" s="469" t="s">
        <v>54762</v>
      </c>
      <c r="J24" s="693" t="str">
        <f>IF($J$17=$A$146,"","Despesas Financeiras")</f>
        <v>Despesas Financeiras</v>
      </c>
      <c r="K24" s="693"/>
      <c r="L24" s="693"/>
      <c r="M24" s="693"/>
      <c r="N24" s="693"/>
      <c r="O24" s="693"/>
      <c r="P24" s="693"/>
      <c r="Q24" s="693"/>
      <c r="R24" s="477" t="str">
        <f>IF($J17=$A$146,"","DF")</f>
        <v>DF</v>
      </c>
      <c r="S24" s="478">
        <v>1.17E-2</v>
      </c>
      <c r="U24" s="694" t="s">
        <v>54775</v>
      </c>
      <c r="V24" s="694"/>
      <c r="W24" s="694"/>
      <c r="X24" s="479">
        <f>VLOOKUP(CONCATENATE(J17,"-",R24),$C$2:$G$136,3,FALSE)</f>
        <v>9.3999999999999986E-3</v>
      </c>
      <c r="Y24" s="479">
        <f>VLOOKUP(CONCATENATE(J17,"-",R24),$C$2:$G$136,4,FALSE)</f>
        <v>9.8999999999999991E-3</v>
      </c>
      <c r="Z24" s="479">
        <f>VLOOKUP(CONCATENATE(J17,"-",R24),$C$2:$G$136,5,FALSE)</f>
        <v>1.1699999999999999E-2</v>
      </c>
    </row>
    <row r="25" spans="1:26" ht="15" customHeight="1" x14ac:dyDescent="0.25">
      <c r="A25" s="467" t="str">
        <f>A24</f>
        <v>Construção e Manutenção de Estações e Redes de Distribuição de Energia Elétrica</v>
      </c>
      <c r="B25" s="474" t="s">
        <v>54756</v>
      </c>
      <c r="C25" s="467" t="str">
        <f t="shared" si="0"/>
        <v>Construção e Manutenção de Estações e Redes de Distribuição de Energia Elétrica-BDI PAD</v>
      </c>
      <c r="E25" s="472">
        <v>0.24</v>
      </c>
      <c r="F25" s="472">
        <v>0.25840000000000002</v>
      </c>
      <c r="G25" s="472">
        <v>0.27860000000000001</v>
      </c>
      <c r="I25" s="469" t="s">
        <v>54762</v>
      </c>
      <c r="J25" s="693" t="str">
        <f>IF($J$17=$A$146,"Margem bruta da empresa de consultoria","Lucro")</f>
        <v>Lucro</v>
      </c>
      <c r="K25" s="693"/>
      <c r="L25" s="693"/>
      <c r="M25" s="693"/>
      <c r="N25" s="693"/>
      <c r="O25" s="693"/>
      <c r="P25" s="693"/>
      <c r="Q25" s="693"/>
      <c r="R25" s="477" t="str">
        <f>IF($J17=$A$146,"K3","L")</f>
        <v>L</v>
      </c>
      <c r="S25" s="478">
        <v>6.8000000000000005E-2</v>
      </c>
      <c r="U25" s="694" t="s">
        <v>54775</v>
      </c>
      <c r="V25" s="694"/>
      <c r="W25" s="694"/>
      <c r="X25" s="479">
        <f>VLOOKUP(CONCATENATE(J17,"-",R25),$C$2:$G$136,3,FALSE)</f>
        <v>6.7400000000000002E-2</v>
      </c>
      <c r="Y25" s="479">
        <f>VLOOKUP(CONCATENATE(J17,"-",R25),$C$2:$G$136,4,FALSE)</f>
        <v>8.0399999999999985E-2</v>
      </c>
      <c r="Z25" s="479">
        <f>VLOOKUP(CONCATENATE(J17,"-",R25),$C$2:$G$136,5,FALSE)</f>
        <v>9.4E-2</v>
      </c>
    </row>
    <row r="26" spans="1:26" ht="15" customHeight="1" x14ac:dyDescent="0.25">
      <c r="A26" s="467" t="s">
        <v>54776</v>
      </c>
      <c r="B26" s="471" t="s">
        <v>54747</v>
      </c>
      <c r="C26" s="467" t="str">
        <f t="shared" si="0"/>
        <v>Obras Portuárias, Marítimas e Fluviais-AC</v>
      </c>
      <c r="E26" s="472">
        <v>0.04</v>
      </c>
      <c r="F26" s="472">
        <v>5.5199999999999999E-2</v>
      </c>
      <c r="G26" s="472">
        <v>7.85E-2</v>
      </c>
      <c r="I26" s="469" t="s">
        <v>54762</v>
      </c>
      <c r="J26" s="693" t="s">
        <v>54777</v>
      </c>
      <c r="K26" s="693"/>
      <c r="L26" s="693"/>
      <c r="M26" s="693"/>
      <c r="N26" s="693"/>
      <c r="O26" s="693"/>
      <c r="P26" s="693"/>
      <c r="Q26" s="693"/>
      <c r="R26" s="477" t="s">
        <v>54778</v>
      </c>
      <c r="S26" s="478">
        <v>3.6499999999999998E-2</v>
      </c>
      <c r="U26" s="694" t="s">
        <v>54775</v>
      </c>
      <c r="V26" s="694"/>
      <c r="W26" s="694"/>
      <c r="X26" s="479">
        <v>3.6499999999999998E-2</v>
      </c>
      <c r="Y26" s="479">
        <v>3.6499999999999998E-2</v>
      </c>
      <c r="Z26" s="479">
        <v>3.6499999999999998E-2</v>
      </c>
    </row>
    <row r="27" spans="1:26" ht="15" customHeight="1" x14ac:dyDescent="0.25">
      <c r="A27" s="467" t="str">
        <f>A26</f>
        <v>Obras Portuárias, Marítimas e Fluviais</v>
      </c>
      <c r="B27" s="471" t="s">
        <v>54749</v>
      </c>
      <c r="C27" s="467" t="str">
        <f t="shared" si="0"/>
        <v>Obras Portuárias, Marítimas e Fluviais-SG</v>
      </c>
      <c r="E27" s="472">
        <v>8.1000000000000013E-3</v>
      </c>
      <c r="F27" s="472">
        <v>1.2199999999999999E-2</v>
      </c>
      <c r="G27" s="472">
        <v>1.9900000000000001E-2</v>
      </c>
      <c r="I27" s="469" t="s">
        <v>54762</v>
      </c>
      <c r="J27" s="693" t="s">
        <v>54779</v>
      </c>
      <c r="K27" s="693"/>
      <c r="L27" s="693"/>
      <c r="M27" s="693"/>
      <c r="N27" s="693"/>
      <c r="O27" s="693"/>
      <c r="P27" s="693"/>
      <c r="Q27" s="693"/>
      <c r="R27" s="477" t="s">
        <v>54780</v>
      </c>
      <c r="S27" s="479">
        <f ca="1">IF(AND($J17&lt;&gt;$A$145,COUNTA(OFFSET(S20,1,0,6))&gt;0),$R$11*$R$10,0)</f>
        <v>0.03</v>
      </c>
      <c r="U27" s="694" t="s">
        <v>54775</v>
      </c>
      <c r="V27" s="694"/>
      <c r="W27" s="694"/>
      <c r="X27" s="479">
        <v>0</v>
      </c>
      <c r="Y27" s="479">
        <v>2.5000000000000001E-2</v>
      </c>
      <c r="Z27" s="479">
        <v>0.05</v>
      </c>
    </row>
    <row r="28" spans="1:26" ht="15" customHeight="1" x14ac:dyDescent="0.25">
      <c r="A28" s="467" t="str">
        <f>A27</f>
        <v>Obras Portuárias, Marítimas e Fluviais</v>
      </c>
      <c r="B28" s="471" t="s">
        <v>54750</v>
      </c>
      <c r="C28" s="467" t="str">
        <f t="shared" si="0"/>
        <v>Obras Portuárias, Marítimas e Fluviais-R</v>
      </c>
      <c r="E28" s="472">
        <v>1.46E-2</v>
      </c>
      <c r="F28" s="472">
        <v>2.3199999999999998E-2</v>
      </c>
      <c r="G28" s="472">
        <v>3.1600000000000003E-2</v>
      </c>
      <c r="I28" s="469" t="s">
        <v>54762</v>
      </c>
      <c r="J28" s="693" t="s">
        <v>54781</v>
      </c>
      <c r="K28" s="693"/>
      <c r="L28" s="693"/>
      <c r="M28" s="693"/>
      <c r="N28" s="693"/>
      <c r="O28" s="693"/>
      <c r="P28" s="693"/>
      <c r="Q28" s="693"/>
      <c r="R28" s="477" t="s">
        <v>54782</v>
      </c>
      <c r="S28" s="479">
        <f ca="1">IF(BDI.Opcao&lt;&gt;"Desonerado",0,IF(AND($J17&lt;&gt;$A$145,COUNTA(OFFSET(S20,1,0,6))&gt;0),4.5%,0%))</f>
        <v>4.4999999999999998E-2</v>
      </c>
      <c r="U28" s="694" t="s">
        <v>54775</v>
      </c>
      <c r="V28" s="694"/>
      <c r="W28" s="694"/>
      <c r="X28" s="480">
        <v>0</v>
      </c>
      <c r="Y28" s="480">
        <v>4.4999999999999998E-2</v>
      </c>
      <c r="Z28" s="480">
        <v>4.4999999999999998E-2</v>
      </c>
    </row>
    <row r="29" spans="1:26" ht="15" customHeight="1" x14ac:dyDescent="0.25">
      <c r="A29" s="467" t="str">
        <f>A28</f>
        <v>Obras Portuárias, Marítimas e Fluviais</v>
      </c>
      <c r="B29" s="471" t="s">
        <v>54754</v>
      </c>
      <c r="C29" s="467" t="str">
        <f t="shared" si="0"/>
        <v>Obras Portuárias, Marítimas e Fluviais-DF</v>
      </c>
      <c r="E29" s="472">
        <v>9.3999999999999986E-3</v>
      </c>
      <c r="F29" s="472">
        <v>1.0200000000000001E-2</v>
      </c>
      <c r="G29" s="472">
        <v>1.3300000000000001E-2</v>
      </c>
      <c r="I29" s="469" t="s">
        <v>54762</v>
      </c>
      <c r="J29" s="693" t="s">
        <v>54783</v>
      </c>
      <c r="K29" s="693"/>
      <c r="L29" s="693"/>
      <c r="M29" s="693"/>
      <c r="N29" s="693"/>
      <c r="O29" s="693"/>
      <c r="P29" s="693"/>
      <c r="Q29" s="693"/>
      <c r="R29" s="481" t="s">
        <v>54756</v>
      </c>
      <c r="S29" s="479">
        <f ca="1">IF($J17=$A$145,0,ROUND((((1+S21+S22+S23)*(1+S24)*(1+S25)/(1-(S26+S27)))-1),4))</f>
        <v>0.26379999999999998</v>
      </c>
      <c r="U29" s="698" t="str">
        <f ca="1">IF(OR($J$17=$A$146,$J$17=$A$145,AND(S29&gt;=X29,S29&lt;=Z29)),"OK","FORA DO INTERVALO")</f>
        <v>OK</v>
      </c>
      <c r="V29" s="698"/>
      <c r="W29" s="698"/>
      <c r="X29" s="479">
        <f>IF($J17=$A$145,0,VLOOKUP(CONCATENATE($J17,"-",$R29),$C$2:$G$136,3,FALSE))</f>
        <v>0.20760000000000001</v>
      </c>
      <c r="Y29" s="479">
        <f>IF($J17=$A$145,0,VLOOKUP(CONCATENATE($J17,"-",$R29),$C$2:$G$136,4,FALSE))</f>
        <v>0.24179999999999999</v>
      </c>
      <c r="Z29" s="479">
        <f>IF($J17=$A$145,0,VLOOKUP(CONCATENATE($J17,"-",$R29),$C$2:$G$136,5,FALSE))</f>
        <v>0.26440000000000002</v>
      </c>
    </row>
    <row r="30" spans="1:26" ht="15" customHeight="1" x14ac:dyDescent="0.25">
      <c r="A30" s="467" t="str">
        <f>A29</f>
        <v>Obras Portuárias, Marítimas e Fluviais</v>
      </c>
      <c r="B30" s="471" t="s">
        <v>5</v>
      </c>
      <c r="C30" s="467" t="str">
        <f t="shared" si="0"/>
        <v>Obras Portuárias, Marítimas e Fluviais-L</v>
      </c>
      <c r="E30" s="472">
        <v>7.1399999999999991E-2</v>
      </c>
      <c r="F30" s="472">
        <v>8.4000000000000005E-2</v>
      </c>
      <c r="G30" s="472">
        <v>0.1043</v>
      </c>
      <c r="I30" s="469" t="s">
        <v>54762</v>
      </c>
      <c r="J30" s="699" t="s">
        <v>54784</v>
      </c>
      <c r="K30" s="699"/>
      <c r="L30" s="699"/>
      <c r="M30" s="699"/>
      <c r="N30" s="699"/>
      <c r="O30" s="699"/>
      <c r="P30" s="699"/>
      <c r="Q30" s="699"/>
      <c r="R30" s="482" t="s">
        <v>54785</v>
      </c>
      <c r="S30" s="483">
        <f ca="1">IF($J17=$A$145,0,ROUND((((1+S21+S22+S23)*(1+S24)*(1+S25)/(1-(S26+S27+S28)))-1),4))</f>
        <v>0.32779999999999998</v>
      </c>
    </row>
    <row r="31" spans="1:26" ht="25.5" x14ac:dyDescent="0.25">
      <c r="A31" s="467" t="str">
        <f>A30</f>
        <v>Obras Portuárias, Marítimas e Fluviais</v>
      </c>
      <c r="B31" s="474" t="s">
        <v>54756</v>
      </c>
      <c r="C31" s="467" t="str">
        <f t="shared" si="0"/>
        <v>Obras Portuárias, Marítimas e Fluviais-BDI PAD</v>
      </c>
      <c r="E31" s="472">
        <v>0.22800000000000001</v>
      </c>
      <c r="F31" s="472">
        <v>0.27479999999999999</v>
      </c>
      <c r="G31" s="472">
        <v>0.3095</v>
      </c>
      <c r="I31" s="469" t="s">
        <v>54762</v>
      </c>
    </row>
    <row r="32" spans="1:26" ht="15.75" x14ac:dyDescent="0.25">
      <c r="A32" s="467" t="s">
        <v>54786</v>
      </c>
      <c r="B32" s="471" t="s">
        <v>54747</v>
      </c>
      <c r="C32" s="467" t="str">
        <f t="shared" si="0"/>
        <v>Fornecimento de Materiais e Equipamentos (aquisição indireta - em conjunto com licitação de obras)-AC</v>
      </c>
      <c r="E32" s="472">
        <v>1.4999999999999999E-2</v>
      </c>
      <c r="F32" s="472">
        <v>3.4500000000000003E-2</v>
      </c>
      <c r="G32" s="472">
        <v>4.4900000000000002E-2</v>
      </c>
      <c r="I32" s="469" t="s">
        <v>54762</v>
      </c>
      <c r="J32" s="484" t="str">
        <f ca="1">IF(U29&lt;&gt;"ok","X","")</f>
        <v/>
      </c>
      <c r="K32" s="700" t="str">
        <f ca="1">IF(U29&lt;&gt;"ok","Anexo: Relatório Técnico Circunstanciado justificando a adoção do percentual de cada parcela do BDI.","")</f>
        <v/>
      </c>
      <c r="L32" s="700"/>
      <c r="M32" s="700"/>
      <c r="N32" s="700"/>
      <c r="O32" s="700"/>
      <c r="P32" s="700"/>
      <c r="Q32" s="700"/>
      <c r="R32" s="700"/>
      <c r="S32" s="700"/>
    </row>
    <row r="33" spans="1:19" x14ac:dyDescent="0.25">
      <c r="A33" s="467" t="str">
        <f>A32</f>
        <v>Fornecimento de Materiais e Equipamentos (aquisição indireta - em conjunto com licitação de obras)</v>
      </c>
      <c r="B33" s="471" t="s">
        <v>54749</v>
      </c>
      <c r="C33" s="467" t="str">
        <f t="shared" si="0"/>
        <v>Fornecimento de Materiais e Equipamentos (aquisição indireta - em conjunto com licitação de obras)-SG</v>
      </c>
      <c r="E33" s="472">
        <v>3.0000000000000001E-3</v>
      </c>
      <c r="F33" s="472">
        <v>4.7999999999999996E-3</v>
      </c>
      <c r="G33" s="472">
        <v>8.199999999999999E-3</v>
      </c>
      <c r="I33" s="469" t="s">
        <v>54762</v>
      </c>
    </row>
    <row r="34" spans="1:19" x14ac:dyDescent="0.25">
      <c r="A34" s="467" t="str">
        <f>A33</f>
        <v>Fornecimento de Materiais e Equipamentos (aquisição indireta - em conjunto com licitação de obras)</v>
      </c>
      <c r="B34" s="471" t="s">
        <v>54750</v>
      </c>
      <c r="C34" s="467" t="str">
        <f t="shared" si="0"/>
        <v>Fornecimento de Materiais e Equipamentos (aquisição indireta - em conjunto com licitação de obras)-R</v>
      </c>
      <c r="E34" s="472">
        <v>5.6000000000000008E-3</v>
      </c>
      <c r="F34" s="472">
        <v>8.5000000000000006E-3</v>
      </c>
      <c r="G34" s="472">
        <v>8.8999999999999999E-3</v>
      </c>
      <c r="I34" s="469" t="s">
        <v>54762</v>
      </c>
      <c r="J34" s="707" t="s">
        <v>54787</v>
      </c>
      <c r="K34" s="707"/>
      <c r="L34" s="707"/>
      <c r="M34" s="707"/>
      <c r="N34" s="707"/>
      <c r="O34" s="707"/>
      <c r="P34" s="707"/>
      <c r="Q34" s="707"/>
      <c r="R34" s="707"/>
      <c r="S34" s="707"/>
    </row>
    <row r="35" spans="1:19" ht="15.75" x14ac:dyDescent="0.25">
      <c r="A35" s="467" t="str">
        <f>A34</f>
        <v>Fornecimento de Materiais e Equipamentos (aquisição indireta - em conjunto com licitação de obras)</v>
      </c>
      <c r="B35" s="471" t="s">
        <v>54754</v>
      </c>
      <c r="C35" s="467" t="str">
        <f t="shared" si="0"/>
        <v>Fornecimento de Materiais e Equipamentos (aquisição indireta - em conjunto com licitação de obras)-DF</v>
      </c>
      <c r="E35" s="472">
        <v>8.5000000000000006E-3</v>
      </c>
      <c r="F35" s="472">
        <v>8.5000000000000006E-3</v>
      </c>
      <c r="G35" s="472">
        <v>1.11E-2</v>
      </c>
      <c r="I35" s="469" t="s">
        <v>54762</v>
      </c>
      <c r="J35" s="485"/>
      <c r="K35" s="485"/>
      <c r="L35" s="485"/>
      <c r="M35" s="708" t="s">
        <v>54788</v>
      </c>
      <c r="N35" s="709" t="str">
        <f>IF($J17=$A$146,"(1+K1+K2)*(1+K3)","(1+AC + S + R + G)*(1 + DF)*(1+L)")</f>
        <v>(1+AC + S + R + G)*(1 + DF)*(1+L)</v>
      </c>
      <c r="O35" s="709"/>
      <c r="P35" s="709"/>
      <c r="Q35" s="710" t="s">
        <v>54789</v>
      </c>
      <c r="R35" s="485"/>
      <c r="S35" s="485"/>
    </row>
    <row r="36" spans="1:19" ht="15.75" x14ac:dyDescent="0.25">
      <c r="A36" s="467" t="str">
        <f>A35</f>
        <v>Fornecimento de Materiais e Equipamentos (aquisição indireta - em conjunto com licitação de obras)</v>
      </c>
      <c r="B36" s="471" t="s">
        <v>5</v>
      </c>
      <c r="C36" s="467" t="str">
        <f t="shared" si="0"/>
        <v>Fornecimento de Materiais e Equipamentos (aquisição indireta - em conjunto com licitação de obras)-L</v>
      </c>
      <c r="E36" s="472">
        <v>3.5000000000000003E-2</v>
      </c>
      <c r="F36" s="472">
        <v>5.1100000000000007E-2</v>
      </c>
      <c r="G36" s="472">
        <v>6.2199999999999998E-2</v>
      </c>
      <c r="I36" s="469" t="s">
        <v>54762</v>
      </c>
      <c r="J36" s="485"/>
      <c r="K36" s="485"/>
      <c r="L36" s="485"/>
      <c r="M36" s="708"/>
      <c r="N36" s="711" t="s">
        <v>54790</v>
      </c>
      <c r="O36" s="711"/>
      <c r="P36" s="711"/>
      <c r="Q36" s="710"/>
      <c r="R36" s="485"/>
      <c r="S36" s="485"/>
    </row>
    <row r="37" spans="1:19" ht="15" customHeight="1" x14ac:dyDescent="0.25">
      <c r="A37" s="467" t="str">
        <f>A36</f>
        <v>Fornecimento de Materiais e Equipamentos (aquisição indireta - em conjunto com licitação de obras)</v>
      </c>
      <c r="B37" s="474" t="s">
        <v>54756</v>
      </c>
      <c r="C37" s="467" t="str">
        <f t="shared" si="0"/>
        <v>Fornecimento de Materiais e Equipamentos (aquisição indireta - em conjunto com licitação de obras)-BDI PAD</v>
      </c>
      <c r="E37" s="472">
        <v>0.111</v>
      </c>
      <c r="F37" s="472">
        <v>0.14019999999999999</v>
      </c>
      <c r="G37" s="472">
        <v>0.16800000000000001</v>
      </c>
      <c r="I37" s="469" t="s">
        <v>54762</v>
      </c>
      <c r="J37" s="489"/>
      <c r="K37" s="489"/>
      <c r="L37" s="489"/>
      <c r="M37" s="489"/>
      <c r="N37" s="489"/>
      <c r="O37" s="489"/>
      <c r="P37" s="489"/>
      <c r="Q37" s="489"/>
      <c r="R37" s="489"/>
      <c r="S37" s="489"/>
    </row>
    <row r="38" spans="1:19" ht="50.1" customHeight="1" x14ac:dyDescent="0.25">
      <c r="A38" s="467" t="s">
        <v>54791</v>
      </c>
      <c r="B38" s="474" t="s">
        <v>54747</v>
      </c>
      <c r="C38" s="467" t="str">
        <f t="shared" si="0"/>
        <v>Fornecimento de Materiais e Equipamentos (aquisição direta)-AC</v>
      </c>
      <c r="E38" s="472" t="s">
        <v>54775</v>
      </c>
      <c r="F38" s="472" t="s">
        <v>54775</v>
      </c>
      <c r="G38" s="472" t="s">
        <v>54775</v>
      </c>
      <c r="I38" s="469" t="s">
        <v>54762</v>
      </c>
      <c r="J38" s="701" t="str">
        <f>CONCATENATE("Declaro para os devidos fins que, conforme legislação tributária municipal, a base de cálculo deste tipo de obra corresponde à ",$R$10*100,"%, com a respectiva alíquota de ",$R$11*100,"%.")</f>
        <v>Declaro para os devidos fins que, conforme legislação tributária municipal, a base de cálculo deste tipo de obra corresponde à 100%, com a respectiva alíquota de 3%.</v>
      </c>
      <c r="K38" s="701"/>
      <c r="L38" s="701"/>
      <c r="M38" s="701"/>
      <c r="N38" s="701"/>
      <c r="O38" s="701"/>
      <c r="P38" s="701"/>
      <c r="Q38" s="701"/>
      <c r="R38" s="701"/>
      <c r="S38" s="701"/>
    </row>
    <row r="39" spans="1:19" x14ac:dyDescent="0.25">
      <c r="A39" s="467" t="s">
        <v>54791</v>
      </c>
      <c r="B39" s="474" t="s">
        <v>54749</v>
      </c>
      <c r="C39" s="467" t="str">
        <f t="shared" si="0"/>
        <v>Fornecimento de Materiais e Equipamentos (aquisição direta)-SG</v>
      </c>
      <c r="E39" s="472" t="s">
        <v>54775</v>
      </c>
      <c r="F39" s="472" t="s">
        <v>54775</v>
      </c>
      <c r="G39" s="472" t="s">
        <v>54775</v>
      </c>
      <c r="I39" s="469" t="s">
        <v>54762</v>
      </c>
    </row>
    <row r="40" spans="1:19" ht="50.1" customHeight="1" x14ac:dyDescent="0.25">
      <c r="A40" s="467" t="s">
        <v>54791</v>
      </c>
      <c r="B40" s="474" t="s">
        <v>54750</v>
      </c>
      <c r="C40" s="467" t="str">
        <f t="shared" si="0"/>
        <v>Fornecimento de Materiais e Equipamentos (aquisição direta)-R</v>
      </c>
      <c r="E40" s="472" t="s">
        <v>54775</v>
      </c>
      <c r="F40" s="472" t="s">
        <v>54775</v>
      </c>
      <c r="G40" s="472" t="s">
        <v>54775</v>
      </c>
      <c r="I40" s="469" t="s">
        <v>54762</v>
      </c>
      <c r="J40" s="701" t="e">
        <f ca="1">CONCATENATE("Declaro para os devidos fins que o regime de Contribuição Previdenciária sobre a Receita Bruta adotado para elaboração do orçamento foi ",IF(DESONERACAO="Sim","COM","SEM")," Desoneração, e que esta é a alternativa mais adequada para a Administração Pública.")</f>
        <v>#VALUE!</v>
      </c>
      <c r="K40" s="701"/>
      <c r="L40" s="701"/>
      <c r="M40" s="701"/>
      <c r="N40" s="701"/>
      <c r="O40" s="701"/>
      <c r="P40" s="701"/>
      <c r="Q40" s="701"/>
      <c r="R40" s="701"/>
      <c r="S40" s="701"/>
    </row>
    <row r="41" spans="1:19" x14ac:dyDescent="0.25">
      <c r="A41" s="467" t="s">
        <v>54791</v>
      </c>
      <c r="B41" s="474" t="s">
        <v>54754</v>
      </c>
      <c r="C41" s="467" t="str">
        <f t="shared" si="0"/>
        <v>Fornecimento de Materiais e Equipamentos (aquisição direta)-DF</v>
      </c>
      <c r="E41" s="472" t="s">
        <v>54775</v>
      </c>
      <c r="F41" s="472" t="s">
        <v>54775</v>
      </c>
      <c r="G41" s="472" t="s">
        <v>54775</v>
      </c>
      <c r="I41" s="469" t="s">
        <v>54762</v>
      </c>
    </row>
    <row r="42" spans="1:19" x14ac:dyDescent="0.25">
      <c r="A42" s="467" t="s">
        <v>54791</v>
      </c>
      <c r="B42" s="474" t="s">
        <v>5</v>
      </c>
      <c r="C42" s="467" t="str">
        <f t="shared" si="0"/>
        <v>Fornecimento de Materiais e Equipamentos (aquisição direta)-L</v>
      </c>
      <c r="E42" s="472" t="s">
        <v>54775</v>
      </c>
      <c r="F42" s="472" t="s">
        <v>54775</v>
      </c>
      <c r="G42" s="472" t="s">
        <v>54775</v>
      </c>
      <c r="I42" s="469" t="s">
        <v>54762</v>
      </c>
      <c r="J42" s="467" t="s">
        <v>54792</v>
      </c>
    </row>
    <row r="43" spans="1:19" ht="99.95" customHeight="1" x14ac:dyDescent="0.25">
      <c r="A43" s="467" t="s">
        <v>54791</v>
      </c>
      <c r="B43" s="474" t="s">
        <v>54756</v>
      </c>
      <c r="C43" s="467" t="str">
        <f t="shared" si="0"/>
        <v>Fornecimento de Materiais e Equipamentos (aquisição direta)-BDI PAD</v>
      </c>
      <c r="E43" s="472" t="s">
        <v>54775</v>
      </c>
      <c r="F43" s="472" t="s">
        <v>54775</v>
      </c>
      <c r="G43" s="472" t="s">
        <v>54775</v>
      </c>
      <c r="I43" s="469" t="s">
        <v>54762</v>
      </c>
      <c r="J43" s="702"/>
      <c r="K43" s="702"/>
      <c r="L43" s="702"/>
      <c r="M43" s="702"/>
      <c r="N43" s="702"/>
      <c r="O43" s="702"/>
      <c r="P43" s="702"/>
      <c r="Q43" s="702"/>
      <c r="R43" s="702"/>
      <c r="S43" s="702"/>
    </row>
    <row r="44" spans="1:19" x14ac:dyDescent="0.25">
      <c r="A44" s="467" t="s">
        <v>54793</v>
      </c>
      <c r="B44" s="471" t="s">
        <v>54794</v>
      </c>
      <c r="C44" s="467" t="str">
        <f t="shared" si="0"/>
        <v>Estudos e Projetos, Planos e Gerenciamento e outros correlatos-K1</v>
      </c>
      <c r="E44" s="472" t="s">
        <v>54775</v>
      </c>
      <c r="F44" s="472" t="s">
        <v>54775</v>
      </c>
      <c r="G44" s="472" t="s">
        <v>54775</v>
      </c>
      <c r="I44" s="469" t="s">
        <v>54762</v>
      </c>
    </row>
    <row r="45" spans="1:19" x14ac:dyDescent="0.25">
      <c r="A45" s="467" t="str">
        <f>A44</f>
        <v>Estudos e Projetos, Planos e Gerenciamento e outros correlatos</v>
      </c>
      <c r="B45" s="471" t="s">
        <v>54795</v>
      </c>
      <c r="C45" s="467" t="str">
        <f t="shared" si="0"/>
        <v>Estudos e Projetos, Planos e Gerenciamento e outros correlatos-K2</v>
      </c>
      <c r="E45" s="472" t="s">
        <v>54775</v>
      </c>
      <c r="F45" s="472">
        <v>0.2</v>
      </c>
      <c r="G45" s="472" t="s">
        <v>54775</v>
      </c>
      <c r="I45" s="469" t="s">
        <v>54762</v>
      </c>
      <c r="J45" s="703" t="str">
        <f>Import.Município</f>
        <v>Araraquara/SP</v>
      </c>
      <c r="K45" s="703"/>
      <c r="L45" s="703"/>
      <c r="M45" s="703"/>
      <c r="P45" s="704">
        <f>[1]DADOS!$F$25</f>
        <v>45435</v>
      </c>
      <c r="Q45" s="704"/>
      <c r="R45" s="704"/>
      <c r="S45" s="704"/>
    </row>
    <row r="46" spans="1:19" x14ac:dyDescent="0.25">
      <c r="A46" s="467" t="str">
        <f>A45</f>
        <v>Estudos e Projetos, Planos e Gerenciamento e outros correlatos</v>
      </c>
      <c r="B46" s="471"/>
      <c r="C46" s="467" t="str">
        <f t="shared" si="0"/>
        <v>Estudos e Projetos, Planos e Gerenciamento e outros correlatos-</v>
      </c>
      <c r="E46" s="472" t="s">
        <v>54775</v>
      </c>
      <c r="F46" s="472" t="s">
        <v>54775</v>
      </c>
      <c r="G46" s="472" t="s">
        <v>54775</v>
      </c>
      <c r="I46" s="469" t="s">
        <v>54762</v>
      </c>
      <c r="J46" s="705" t="s">
        <v>54796</v>
      </c>
      <c r="K46" s="705"/>
      <c r="L46" s="705"/>
      <c r="M46" s="705"/>
      <c r="O46" s="490"/>
      <c r="P46" s="491" t="s">
        <v>54797</v>
      </c>
      <c r="Q46" s="492"/>
      <c r="R46" s="492"/>
      <c r="S46" s="492"/>
    </row>
    <row r="47" spans="1:19" ht="30" customHeight="1" x14ac:dyDescent="0.25">
      <c r="A47" s="467" t="str">
        <f>A46</f>
        <v>Estudos e Projetos, Planos e Gerenciamento e outros correlatos</v>
      </c>
      <c r="B47" s="471"/>
      <c r="C47" s="467" t="str">
        <f t="shared" si="0"/>
        <v>Estudos e Projetos, Planos e Gerenciamento e outros correlatos-</v>
      </c>
      <c r="E47" s="472" t="s">
        <v>54775</v>
      </c>
      <c r="F47" s="472" t="s">
        <v>54775</v>
      </c>
      <c r="G47" s="472" t="s">
        <v>54775</v>
      </c>
      <c r="I47" s="469" t="s">
        <v>54762</v>
      </c>
    </row>
    <row r="48" spans="1:19" x14ac:dyDescent="0.25">
      <c r="A48" s="467" t="str">
        <f>A47</f>
        <v>Estudos e Projetos, Planos e Gerenciamento e outros correlatos</v>
      </c>
      <c r="B48" s="471" t="s">
        <v>54798</v>
      </c>
      <c r="C48" s="467" t="str">
        <f t="shared" si="0"/>
        <v>Estudos e Projetos, Planos e Gerenciamento e outros correlatos-K3</v>
      </c>
      <c r="E48" s="472" t="s">
        <v>54775</v>
      </c>
      <c r="F48" s="472">
        <v>0.12</v>
      </c>
      <c r="G48" s="472" t="s">
        <v>54775</v>
      </c>
      <c r="I48" s="469" t="s">
        <v>54762</v>
      </c>
      <c r="J48" s="706"/>
      <c r="K48" s="706"/>
      <c r="L48" s="706"/>
      <c r="M48" s="706"/>
      <c r="N48" s="493"/>
    </row>
    <row r="49" spans="1:26" ht="12.75" customHeight="1" x14ac:dyDescent="0.25">
      <c r="A49" s="467" t="str">
        <f>A48</f>
        <v>Estudos e Projetos, Planos e Gerenciamento e outros correlatos</v>
      </c>
      <c r="B49" s="474" t="s">
        <v>54756</v>
      </c>
      <c r="C49" s="467" t="str">
        <f t="shared" si="0"/>
        <v>Estudos e Projetos, Planos e Gerenciamento e outros correlatos-BDI PAD</v>
      </c>
      <c r="E49" s="472" t="s">
        <v>54775</v>
      </c>
      <c r="F49" s="472" t="s">
        <v>54775</v>
      </c>
      <c r="G49" s="472" t="s">
        <v>54775</v>
      </c>
      <c r="I49" s="469" t="s">
        <v>54762</v>
      </c>
      <c r="J49" s="712" t="s">
        <v>54799</v>
      </c>
      <c r="K49" s="712"/>
      <c r="L49" s="712"/>
      <c r="M49" s="712"/>
    </row>
    <row r="50" spans="1:26" x14ac:dyDescent="0.25">
      <c r="B50" s="474"/>
      <c r="E50" s="472"/>
      <c r="F50" s="472"/>
      <c r="G50" s="472"/>
      <c r="I50" s="469" t="s">
        <v>54762</v>
      </c>
      <c r="J50" s="494" t="s">
        <v>54800</v>
      </c>
      <c r="K50" s="495" t="str">
        <f t="array" ref="K50:K52">Import.RespOrçamento</f>
        <v>Pedro Ivo de Almeida Santos</v>
      </c>
      <c r="L50" s="496"/>
      <c r="M50" s="496"/>
      <c r="N50" s="493"/>
    </row>
    <row r="51" spans="1:26" x14ac:dyDescent="0.25">
      <c r="A51" s="469"/>
      <c r="B51" s="469"/>
      <c r="C51" s="469"/>
      <c r="D51" s="469"/>
      <c r="E51" s="469"/>
      <c r="F51" s="469"/>
      <c r="G51" s="469"/>
      <c r="I51" s="469" t="s">
        <v>54762</v>
      </c>
      <c r="J51" s="494" t="s">
        <v>54801</v>
      </c>
      <c r="K51" s="495" t="str">
        <v>5061115668</v>
      </c>
      <c r="L51" s="496"/>
      <c r="M51" s="496"/>
      <c r="N51" s="493"/>
    </row>
    <row r="52" spans="1:26" x14ac:dyDescent="0.25">
      <c r="A52" s="469"/>
      <c r="B52" s="469"/>
      <c r="C52" s="469"/>
      <c r="D52" s="469"/>
      <c r="E52" s="469"/>
      <c r="F52" s="469"/>
      <c r="G52" s="469"/>
      <c r="I52" s="469" t="s">
        <v>54762</v>
      </c>
      <c r="J52" s="494" t="s">
        <v>54802</v>
      </c>
      <c r="K52" s="495" t="str">
        <v>2620240374524</v>
      </c>
      <c r="L52" s="496"/>
      <c r="M52" s="496"/>
      <c r="N52" s="493"/>
    </row>
    <row r="53" spans="1:26" x14ac:dyDescent="0.25">
      <c r="A53" s="469"/>
      <c r="B53" s="469"/>
      <c r="C53" s="469"/>
      <c r="D53" s="469"/>
      <c r="E53" s="469"/>
      <c r="F53" s="469"/>
      <c r="G53" s="469"/>
      <c r="I53" s="469" t="s">
        <v>54762</v>
      </c>
      <c r="J53" s="494"/>
      <c r="K53" s="497"/>
      <c r="L53" s="496"/>
      <c r="M53" s="496"/>
      <c r="N53" s="493"/>
    </row>
    <row r="54" spans="1:26" ht="15.75" x14ac:dyDescent="0.25">
      <c r="A54" s="469"/>
      <c r="B54" s="469"/>
      <c r="C54" s="469"/>
      <c r="D54" s="469"/>
      <c r="E54" s="469"/>
      <c r="F54" s="469"/>
      <c r="G54" s="469"/>
      <c r="I54" s="469" t="str">
        <f ca="1">IF($S$69=0,"","F")</f>
        <v>F</v>
      </c>
      <c r="J54" s="695" t="s">
        <v>54803</v>
      </c>
      <c r="K54" s="695"/>
      <c r="L54" s="695"/>
      <c r="M54" s="695"/>
      <c r="N54" s="695"/>
      <c r="O54" s="695"/>
      <c r="P54" s="695"/>
      <c r="Q54" s="695"/>
      <c r="R54" s="695"/>
      <c r="S54" s="695"/>
    </row>
    <row r="55" spans="1:26" x14ac:dyDescent="0.25">
      <c r="A55" s="469"/>
      <c r="B55" s="469"/>
      <c r="C55" s="469"/>
      <c r="D55" s="469"/>
      <c r="E55" s="469"/>
      <c r="F55" s="469"/>
      <c r="G55" s="469"/>
      <c r="I55" s="469" t="str">
        <f t="shared" ref="I55:I93" ca="1" si="1">IF($S$69=0,"","F")</f>
        <v>F</v>
      </c>
    </row>
    <row r="56" spans="1:26" ht="12.75" x14ac:dyDescent="0.2">
      <c r="A56" s="469"/>
      <c r="B56" s="469"/>
      <c r="C56" s="469"/>
      <c r="D56" s="469"/>
      <c r="E56" s="469"/>
      <c r="F56" s="469"/>
      <c r="G56" s="469"/>
      <c r="I56" s="469" t="str">
        <f t="shared" ca="1" si="1"/>
        <v>F</v>
      </c>
      <c r="J56" s="684" t="s">
        <v>54765</v>
      </c>
      <c r="K56" s="684"/>
      <c r="L56" s="684"/>
      <c r="M56" s="684"/>
      <c r="N56" s="684"/>
      <c r="O56" s="684"/>
      <c r="P56" s="684"/>
      <c r="Q56" s="684"/>
      <c r="R56" s="684"/>
      <c r="S56" s="684"/>
    </row>
    <row r="57" spans="1:26" ht="12.75" x14ac:dyDescent="0.2">
      <c r="A57" s="469"/>
      <c r="B57" s="469"/>
      <c r="C57" s="469"/>
      <c r="D57" s="469"/>
      <c r="E57" s="469"/>
      <c r="F57" s="469"/>
      <c r="G57" s="469"/>
      <c r="I57" s="469" t="str">
        <f t="shared" ca="1" si="1"/>
        <v>F</v>
      </c>
      <c r="J57" s="696" t="s">
        <v>54786</v>
      </c>
      <c r="K57" s="696"/>
      <c r="L57" s="696"/>
      <c r="M57" s="696"/>
      <c r="N57" s="696"/>
      <c r="O57" s="696"/>
      <c r="P57" s="696"/>
      <c r="Q57" s="696"/>
      <c r="R57" s="696"/>
      <c r="S57" s="696"/>
    </row>
    <row r="58" spans="1:26" x14ac:dyDescent="0.25">
      <c r="A58" s="469"/>
      <c r="B58" s="469"/>
      <c r="C58" s="469"/>
      <c r="D58" s="469"/>
      <c r="E58" s="469"/>
      <c r="F58" s="469"/>
      <c r="G58" s="469"/>
      <c r="I58" s="469" t="str">
        <f t="shared" ca="1" si="1"/>
        <v>F</v>
      </c>
    </row>
    <row r="59" spans="1:26" ht="12.75" customHeight="1" x14ac:dyDescent="0.2">
      <c r="A59" s="469"/>
      <c r="B59" s="469"/>
      <c r="C59" s="469"/>
      <c r="D59" s="469"/>
      <c r="E59" s="469"/>
      <c r="F59" s="469"/>
      <c r="G59" s="469"/>
      <c r="I59" s="469" t="str">
        <f t="shared" ca="1" si="1"/>
        <v>F</v>
      </c>
      <c r="J59" s="697" t="s">
        <v>54767</v>
      </c>
      <c r="K59" s="697"/>
      <c r="L59" s="697"/>
      <c r="M59" s="697"/>
      <c r="N59" s="697"/>
      <c r="O59" s="697"/>
      <c r="P59" s="697"/>
      <c r="Q59" s="697"/>
      <c r="R59" s="697" t="s">
        <v>54768</v>
      </c>
      <c r="S59" s="698" t="s">
        <v>54769</v>
      </c>
      <c r="U59" s="698" t="s">
        <v>54770</v>
      </c>
      <c r="V59" s="698"/>
      <c r="W59" s="698"/>
      <c r="X59" s="692" t="s">
        <v>54771</v>
      </c>
      <c r="Y59" s="692" t="s">
        <v>54772</v>
      </c>
      <c r="Z59" s="692" t="s">
        <v>54773</v>
      </c>
    </row>
    <row r="60" spans="1:26" ht="12.75" customHeight="1" x14ac:dyDescent="0.2">
      <c r="A60" s="469"/>
      <c r="B60" s="469"/>
      <c r="C60" s="469"/>
      <c r="D60" s="469"/>
      <c r="E60" s="469"/>
      <c r="F60" s="469"/>
      <c r="G60" s="469"/>
      <c r="I60" s="469" t="str">
        <f t="shared" ca="1" si="1"/>
        <v>F</v>
      </c>
      <c r="J60" s="697"/>
      <c r="K60" s="697"/>
      <c r="L60" s="697"/>
      <c r="M60" s="697"/>
      <c r="N60" s="697"/>
      <c r="O60" s="697"/>
      <c r="P60" s="697"/>
      <c r="Q60" s="697"/>
      <c r="R60" s="697"/>
      <c r="S60" s="698"/>
      <c r="U60" s="698"/>
      <c r="V60" s="698"/>
      <c r="W60" s="698"/>
      <c r="X60" s="692"/>
      <c r="Y60" s="692"/>
      <c r="Z60" s="692"/>
    </row>
    <row r="61" spans="1:26" ht="15" customHeight="1" x14ac:dyDescent="0.2">
      <c r="A61" s="469"/>
      <c r="B61" s="469"/>
      <c r="C61" s="469"/>
      <c r="D61" s="469"/>
      <c r="E61" s="469"/>
      <c r="F61" s="469"/>
      <c r="G61" s="469"/>
      <c r="I61" s="469" t="str">
        <f t="shared" ca="1" si="1"/>
        <v>F</v>
      </c>
      <c r="J61" s="693" t="str">
        <f>IF($J$17=$A$146,"Encargos Sociais incidentes sobre a mão de obra","Administração Central")</f>
        <v>Administração Central</v>
      </c>
      <c r="K61" s="693"/>
      <c r="L61" s="693"/>
      <c r="M61" s="693"/>
      <c r="N61" s="693"/>
      <c r="O61" s="693"/>
      <c r="P61" s="693"/>
      <c r="Q61" s="693"/>
      <c r="R61" s="477" t="str">
        <f>IF($J57=$A$146,"K1","AC")</f>
        <v>AC</v>
      </c>
      <c r="S61" s="478">
        <v>0.03</v>
      </c>
      <c r="U61" s="694" t="s">
        <v>54775</v>
      </c>
      <c r="V61" s="694"/>
      <c r="W61" s="694"/>
      <c r="X61" s="479">
        <f>VLOOKUP(CONCATENATE(J57,"-",R61),$C$2:$G$136,3,FALSE)</f>
        <v>1.4999999999999999E-2</v>
      </c>
      <c r="Y61" s="479">
        <f>VLOOKUP(CONCATENATE(J57,"-",R61),$C$2:$G$136,4,FALSE)</f>
        <v>3.4500000000000003E-2</v>
      </c>
      <c r="Z61" s="479">
        <f>VLOOKUP(CONCATENATE(J57,"-",R61),$C$2:$G$136,5,FALSE)</f>
        <v>4.4900000000000002E-2</v>
      </c>
    </row>
    <row r="62" spans="1:26" ht="15" customHeight="1" x14ac:dyDescent="0.2">
      <c r="A62" s="469"/>
      <c r="B62" s="469"/>
      <c r="C62" s="469"/>
      <c r="D62" s="469"/>
      <c r="E62" s="469"/>
      <c r="F62" s="469"/>
      <c r="G62" s="469"/>
      <c r="I62" s="469" t="str">
        <f t="shared" ca="1" si="1"/>
        <v>F</v>
      </c>
      <c r="J62" s="693" t="str">
        <f>IF($J$17=$A$146,"Administração Central da empresa ou consultoria - overhead","Seguro e Garantia")</f>
        <v>Seguro e Garantia</v>
      </c>
      <c r="K62" s="693"/>
      <c r="L62" s="693"/>
      <c r="M62" s="693"/>
      <c r="N62" s="693"/>
      <c r="O62" s="693"/>
      <c r="P62" s="693"/>
      <c r="Q62" s="693"/>
      <c r="R62" s="477" t="str">
        <f>IF($J57=$A$146,"K2","SG")</f>
        <v>SG</v>
      </c>
      <c r="S62" s="478">
        <v>7.7999999999999996E-3</v>
      </c>
      <c r="U62" s="694" t="s">
        <v>54775</v>
      </c>
      <c r="V62" s="694"/>
      <c r="W62" s="694"/>
      <c r="X62" s="479">
        <f>VLOOKUP(CONCATENATE(J57,"-",R62),$C$2:$G$136,3,FALSE)</f>
        <v>3.0000000000000001E-3</v>
      </c>
      <c r="Y62" s="479">
        <f>VLOOKUP(CONCATENATE(J57,"-",R62),$C$2:$G$136,4,FALSE)</f>
        <v>4.7999999999999996E-3</v>
      </c>
      <c r="Z62" s="479">
        <f>VLOOKUP(CONCATENATE(J57,"-",R62),$C$2:$G$136,5,FALSE)</f>
        <v>8.199999999999999E-3</v>
      </c>
    </row>
    <row r="63" spans="1:26" ht="15" customHeight="1" x14ac:dyDescent="0.2">
      <c r="A63" s="469"/>
      <c r="B63" s="469"/>
      <c r="C63" s="469"/>
      <c r="D63" s="469"/>
      <c r="E63" s="469"/>
      <c r="F63" s="469"/>
      <c r="G63" s="469"/>
      <c r="I63" s="469" t="str">
        <f t="shared" ca="1" si="1"/>
        <v>F</v>
      </c>
      <c r="J63" s="693" t="str">
        <f>IF($J$17=$A$146,"","Risco")</f>
        <v>Risco</v>
      </c>
      <c r="K63" s="693"/>
      <c r="L63" s="693"/>
      <c r="M63" s="693"/>
      <c r="N63" s="693"/>
      <c r="O63" s="693"/>
      <c r="P63" s="693"/>
      <c r="Q63" s="693"/>
      <c r="R63" s="477" t="str">
        <f>IF($J57=$A$146,"","R")</f>
        <v>R</v>
      </c>
      <c r="S63" s="478">
        <v>4.4999999999999997E-3</v>
      </c>
      <c r="U63" s="694" t="s">
        <v>54775</v>
      </c>
      <c r="V63" s="694"/>
      <c r="W63" s="694"/>
      <c r="X63" s="479">
        <f>VLOOKUP(CONCATENATE(J57,"-",R63),$C$2:$G$136,3,FALSE)</f>
        <v>5.6000000000000008E-3</v>
      </c>
      <c r="Y63" s="479">
        <f>VLOOKUP(CONCATENATE(J57,"-",R63),$C$2:$G$136,4,FALSE)</f>
        <v>8.5000000000000006E-3</v>
      </c>
      <c r="Z63" s="479">
        <f>VLOOKUP(CONCATENATE(J57,"-",R63),$C$2:$G$136,5,FALSE)</f>
        <v>8.8999999999999999E-3</v>
      </c>
    </row>
    <row r="64" spans="1:26" ht="15" customHeight="1" x14ac:dyDescent="0.2">
      <c r="A64" s="469"/>
      <c r="B64" s="469"/>
      <c r="C64" s="469"/>
      <c r="D64" s="469"/>
      <c r="E64" s="469"/>
      <c r="F64" s="469"/>
      <c r="G64" s="469"/>
      <c r="I64" s="469" t="str">
        <f t="shared" ca="1" si="1"/>
        <v>F</v>
      </c>
      <c r="J64" s="693" t="str">
        <f>IF($J$17=$A$146,"","Despesas Financeiras")</f>
        <v>Despesas Financeiras</v>
      </c>
      <c r="K64" s="693"/>
      <c r="L64" s="693"/>
      <c r="M64" s="693"/>
      <c r="N64" s="693"/>
      <c r="O64" s="693"/>
      <c r="P64" s="693"/>
      <c r="Q64" s="693"/>
      <c r="R64" s="477" t="str">
        <f>IF($J57=$A$146,"","DF")</f>
        <v>DF</v>
      </c>
      <c r="S64" s="478">
        <v>5.0000000000000001E-3</v>
      </c>
      <c r="U64" s="694" t="s">
        <v>54775</v>
      </c>
      <c r="V64" s="694"/>
      <c r="W64" s="694"/>
      <c r="X64" s="479">
        <f>VLOOKUP(CONCATENATE(J57,"-",R64),$C$2:$G$136,3,FALSE)</f>
        <v>8.5000000000000006E-3</v>
      </c>
      <c r="Y64" s="479">
        <f>VLOOKUP(CONCATENATE(J57,"-",R64),$C$2:$G$136,4,FALSE)</f>
        <v>8.5000000000000006E-3</v>
      </c>
      <c r="Z64" s="479">
        <f>VLOOKUP(CONCATENATE(J57,"-",R64),$C$2:$G$136,5,FALSE)</f>
        <v>1.11E-2</v>
      </c>
    </row>
    <row r="65" spans="1:26" ht="15" customHeight="1" x14ac:dyDescent="0.2">
      <c r="A65" s="469"/>
      <c r="B65" s="469"/>
      <c r="C65" s="469"/>
      <c r="D65" s="469"/>
      <c r="E65" s="469"/>
      <c r="F65" s="469"/>
      <c r="G65" s="469"/>
      <c r="I65" s="469" t="str">
        <f t="shared" ca="1" si="1"/>
        <v>F</v>
      </c>
      <c r="J65" s="693" t="str">
        <f>IF($J$17=$A$146,"Margem bruta da empresa de consultoria","Lucro")</f>
        <v>Lucro</v>
      </c>
      <c r="K65" s="693"/>
      <c r="L65" s="693"/>
      <c r="M65" s="693"/>
      <c r="N65" s="693"/>
      <c r="O65" s="693"/>
      <c r="P65" s="693"/>
      <c r="Q65" s="693"/>
      <c r="R65" s="477" t="str">
        <f>IF($J57=$A$146,"K3","L")</f>
        <v>L</v>
      </c>
      <c r="S65" s="478">
        <v>0.04</v>
      </c>
      <c r="U65" s="694" t="s">
        <v>54775</v>
      </c>
      <c r="V65" s="694"/>
      <c r="W65" s="694"/>
      <c r="X65" s="479">
        <f>VLOOKUP(CONCATENATE(J57,"-",R65),$C$2:$G$136,3,FALSE)</f>
        <v>3.5000000000000003E-2</v>
      </c>
      <c r="Y65" s="479">
        <f>VLOOKUP(CONCATENATE(J57,"-",R65),$C$2:$G$136,4,FALSE)</f>
        <v>5.1100000000000007E-2</v>
      </c>
      <c r="Z65" s="479">
        <f>VLOOKUP(CONCATENATE(J57,"-",R65),$C$2:$G$136,5,FALSE)</f>
        <v>6.2199999999999998E-2</v>
      </c>
    </row>
    <row r="66" spans="1:26" ht="15" customHeight="1" x14ac:dyDescent="0.2">
      <c r="A66" s="469"/>
      <c r="B66" s="469"/>
      <c r="C66" s="469"/>
      <c r="D66" s="469"/>
      <c r="E66" s="469"/>
      <c r="F66" s="469"/>
      <c r="G66" s="469"/>
      <c r="I66" s="469" t="str">
        <f t="shared" ca="1" si="1"/>
        <v>F</v>
      </c>
      <c r="J66" s="693" t="s">
        <v>54777</v>
      </c>
      <c r="K66" s="693"/>
      <c r="L66" s="693"/>
      <c r="M66" s="693"/>
      <c r="N66" s="693"/>
      <c r="O66" s="693"/>
      <c r="P66" s="693"/>
      <c r="Q66" s="693"/>
      <c r="R66" s="477" t="s">
        <v>54778</v>
      </c>
      <c r="S66" s="478">
        <v>3.6499999999999998E-2</v>
      </c>
      <c r="U66" s="694" t="s">
        <v>54775</v>
      </c>
      <c r="V66" s="694"/>
      <c r="W66" s="694"/>
      <c r="X66" s="479">
        <v>3.6499999999999998E-2</v>
      </c>
      <c r="Y66" s="479">
        <v>3.6499999999999998E-2</v>
      </c>
      <c r="Z66" s="479">
        <v>3.6499999999999998E-2</v>
      </c>
    </row>
    <row r="67" spans="1:26" ht="15" customHeight="1" x14ac:dyDescent="0.2">
      <c r="A67" s="469"/>
      <c r="B67" s="469"/>
      <c r="C67" s="469"/>
      <c r="D67" s="469"/>
      <c r="E67" s="469"/>
      <c r="F67" s="469"/>
      <c r="G67" s="469"/>
      <c r="I67" s="469" t="str">
        <f t="shared" ca="1" si="1"/>
        <v>F</v>
      </c>
      <c r="J67" s="693" t="s">
        <v>54779</v>
      </c>
      <c r="K67" s="693"/>
      <c r="L67" s="693"/>
      <c r="M67" s="693"/>
      <c r="N67" s="693"/>
      <c r="O67" s="693"/>
      <c r="P67" s="693"/>
      <c r="Q67" s="693"/>
      <c r="R67" s="477" t="s">
        <v>54780</v>
      </c>
      <c r="S67" s="479">
        <f ca="1">IF(AND($J57&lt;&gt;$A$145,COUNTA(OFFSET(S60,1,0,6))&gt;0),$R$11*$R$10,0)</f>
        <v>0.03</v>
      </c>
      <c r="U67" s="694" t="s">
        <v>54775</v>
      </c>
      <c r="V67" s="694"/>
      <c r="W67" s="694"/>
      <c r="X67" s="479">
        <v>0</v>
      </c>
      <c r="Y67" s="479">
        <v>2.5000000000000001E-2</v>
      </c>
      <c r="Z67" s="479">
        <v>0.05</v>
      </c>
    </row>
    <row r="68" spans="1:26" ht="15" customHeight="1" x14ac:dyDescent="0.2">
      <c r="A68" s="469"/>
      <c r="B68" s="469"/>
      <c r="C68" s="469"/>
      <c r="D68" s="469"/>
      <c r="E68" s="469"/>
      <c r="F68" s="469"/>
      <c r="G68" s="469"/>
      <c r="I68" s="469" t="str">
        <f t="shared" ca="1" si="1"/>
        <v>F</v>
      </c>
      <c r="J68" s="693" t="s">
        <v>54781</v>
      </c>
      <c r="K68" s="693"/>
      <c r="L68" s="693"/>
      <c r="M68" s="693"/>
      <c r="N68" s="693"/>
      <c r="O68" s="693"/>
      <c r="P68" s="693"/>
      <c r="Q68" s="693"/>
      <c r="R68" s="477" t="s">
        <v>54782</v>
      </c>
      <c r="S68" s="479">
        <f ca="1">IF(BDI.Opcao&lt;&gt;"Desonerado",0,IF(AND($J57&lt;&gt;$A$145,COUNTA(OFFSET(S60,1,0,6))&gt;0),4.5%,0%))</f>
        <v>4.4999999999999998E-2</v>
      </c>
      <c r="U68" s="694" t="s">
        <v>54775</v>
      </c>
      <c r="V68" s="694"/>
      <c r="W68" s="694"/>
      <c r="X68" s="480">
        <v>0</v>
      </c>
      <c r="Y68" s="480">
        <v>4.4999999999999998E-2</v>
      </c>
      <c r="Z68" s="480">
        <v>4.4999999999999998E-2</v>
      </c>
    </row>
    <row r="69" spans="1:26" ht="15" customHeight="1" x14ac:dyDescent="0.2">
      <c r="A69" s="469"/>
      <c r="B69" s="469"/>
      <c r="C69" s="469"/>
      <c r="D69" s="469"/>
      <c r="E69" s="469"/>
      <c r="F69" s="469"/>
      <c r="G69" s="469"/>
      <c r="I69" s="469" t="str">
        <f t="shared" ca="1" si="1"/>
        <v>F</v>
      </c>
      <c r="J69" s="693" t="s">
        <v>54783</v>
      </c>
      <c r="K69" s="693"/>
      <c r="L69" s="693"/>
      <c r="M69" s="693"/>
      <c r="N69" s="693"/>
      <c r="O69" s="693"/>
      <c r="P69" s="693"/>
      <c r="Q69" s="693"/>
      <c r="R69" s="481" t="s">
        <v>54756</v>
      </c>
      <c r="S69" s="479">
        <f ca="1">IF($J57=$A$145,0,ROUND((((1+S61+S62+S63)*(1+S64)*(1+S65)/(1-(S66+S67)))-1),4))</f>
        <v>0.16700000000000001</v>
      </c>
      <c r="U69" s="698" t="str">
        <f ca="1">IF(OR($J$17=$A$146,$J$17=$A$145,AND(S69&gt;=X69,S69&lt;=Z69)),"OK","FORA DO INTERVALO")</f>
        <v>OK</v>
      </c>
      <c r="V69" s="698"/>
      <c r="W69" s="698"/>
      <c r="X69" s="479">
        <f>IF($J57=$A$145,0,VLOOKUP(CONCATENATE($J57,"-",$R69),$C$2:$G$136,3,FALSE))</f>
        <v>0.111</v>
      </c>
      <c r="Y69" s="479">
        <f>IF($J57=$A$145,0,VLOOKUP(CONCATENATE($J57,"-",$R69),$C$2:$G$136,4,FALSE))</f>
        <v>0.14019999999999999</v>
      </c>
      <c r="Z69" s="479">
        <f>IF($J57=$A$145,0,VLOOKUP(CONCATENATE($J57,"-",$R69),$C$2:$G$136,5,FALSE))</f>
        <v>0.16800000000000001</v>
      </c>
    </row>
    <row r="70" spans="1:26" ht="15" customHeight="1" x14ac:dyDescent="0.2">
      <c r="A70" s="469"/>
      <c r="B70" s="469"/>
      <c r="C70" s="469"/>
      <c r="D70" s="469"/>
      <c r="E70" s="469"/>
      <c r="F70" s="469"/>
      <c r="G70" s="469"/>
      <c r="I70" s="469" t="str">
        <f t="shared" ca="1" si="1"/>
        <v>F</v>
      </c>
      <c r="J70" s="699" t="s">
        <v>54784</v>
      </c>
      <c r="K70" s="699"/>
      <c r="L70" s="699"/>
      <c r="M70" s="699"/>
      <c r="N70" s="699"/>
      <c r="O70" s="699"/>
      <c r="P70" s="699"/>
      <c r="Q70" s="699"/>
      <c r="R70" s="482" t="s">
        <v>54785</v>
      </c>
      <c r="S70" s="483">
        <f ca="1">IF($J57=$A$145,0,ROUND((((1+S61+S62+S63)*(1+S64)*(1+S65)/(1-(S66+S67+S68)))-1),4))</f>
        <v>0.2261</v>
      </c>
    </row>
    <row r="71" spans="1:26" ht="25.5" customHeight="1" x14ac:dyDescent="0.25">
      <c r="A71" s="469"/>
      <c r="B71" s="469"/>
      <c r="C71" s="469"/>
      <c r="D71" s="469"/>
      <c r="E71" s="469"/>
      <c r="F71" s="469"/>
      <c r="G71" s="469"/>
      <c r="I71" s="469" t="str">
        <f t="shared" ca="1" si="1"/>
        <v>F</v>
      </c>
    </row>
    <row r="72" spans="1:26" ht="15.75" x14ac:dyDescent="0.2">
      <c r="A72" s="469"/>
      <c r="B72" s="469"/>
      <c r="C72" s="469"/>
      <c r="D72" s="469"/>
      <c r="E72" s="469"/>
      <c r="F72" s="469"/>
      <c r="G72" s="469"/>
      <c r="I72" s="469" t="str">
        <f t="shared" ca="1" si="1"/>
        <v>F</v>
      </c>
      <c r="J72" s="484" t="str">
        <f ca="1">IF(U69&lt;&gt;"ok","X","")</f>
        <v/>
      </c>
      <c r="K72" s="700" t="str">
        <f ca="1">IF(U69&lt;&gt;"ok","Anexo: Relatório Técnico Circunstanciado justificando a adoção do percentual de cada parcela do BDI.","")</f>
        <v/>
      </c>
      <c r="L72" s="700"/>
      <c r="M72" s="700"/>
      <c r="N72" s="700"/>
      <c r="O72" s="700"/>
      <c r="P72" s="700"/>
      <c r="Q72" s="700"/>
      <c r="R72" s="700"/>
      <c r="S72" s="700"/>
    </row>
    <row r="73" spans="1:26" x14ac:dyDescent="0.25">
      <c r="A73" s="469"/>
      <c r="B73" s="469"/>
      <c r="C73" s="469"/>
      <c r="D73" s="469"/>
      <c r="E73" s="469"/>
      <c r="F73" s="469"/>
      <c r="G73" s="469"/>
      <c r="I73" s="469" t="str">
        <f t="shared" ca="1" si="1"/>
        <v>F</v>
      </c>
    </row>
    <row r="74" spans="1:26" x14ac:dyDescent="0.2">
      <c r="A74" s="469"/>
      <c r="B74" s="469"/>
      <c r="C74" s="469"/>
      <c r="D74" s="469"/>
      <c r="E74" s="469"/>
      <c r="F74" s="469"/>
      <c r="G74" s="469"/>
      <c r="I74" s="469" t="str">
        <f t="shared" ca="1" si="1"/>
        <v>F</v>
      </c>
      <c r="J74" s="707" t="s">
        <v>54787</v>
      </c>
      <c r="K74" s="707"/>
      <c r="L74" s="707"/>
      <c r="M74" s="707"/>
      <c r="N74" s="707"/>
      <c r="O74" s="707"/>
      <c r="P74" s="707"/>
      <c r="Q74" s="707"/>
      <c r="R74" s="707"/>
      <c r="S74" s="707"/>
    </row>
    <row r="75" spans="1:26" ht="15.75" x14ac:dyDescent="0.25">
      <c r="A75" s="469"/>
      <c r="B75" s="469"/>
      <c r="C75" s="469"/>
      <c r="D75" s="469"/>
      <c r="E75" s="469"/>
      <c r="F75" s="469"/>
      <c r="G75" s="469"/>
      <c r="I75" s="469" t="str">
        <f t="shared" ca="1" si="1"/>
        <v>F</v>
      </c>
      <c r="J75" s="485"/>
      <c r="K75" s="485"/>
      <c r="L75" s="485"/>
      <c r="M75" s="708" t="s">
        <v>54788</v>
      </c>
      <c r="N75" s="709" t="str">
        <f>IF($J57=$A$146,"(1+K1+K2)*(1+K3)","(1+AC + S + R + G)*(1 + DF)*(1+L)")</f>
        <v>(1+AC + S + R + G)*(1 + DF)*(1+L)</v>
      </c>
      <c r="O75" s="709"/>
      <c r="P75" s="709"/>
      <c r="Q75" s="710" t="s">
        <v>54789</v>
      </c>
      <c r="R75" s="485"/>
      <c r="S75" s="485"/>
    </row>
    <row r="76" spans="1:26" ht="15.75" x14ac:dyDescent="0.2">
      <c r="A76" s="469"/>
      <c r="B76" s="469"/>
      <c r="C76" s="469"/>
      <c r="D76" s="469"/>
      <c r="E76" s="469"/>
      <c r="F76" s="469"/>
      <c r="G76" s="469"/>
      <c r="I76" s="469" t="str">
        <f t="shared" ca="1" si="1"/>
        <v>F</v>
      </c>
      <c r="J76" s="485"/>
      <c r="K76" s="485"/>
      <c r="L76" s="485"/>
      <c r="M76" s="708"/>
      <c r="N76" s="711" t="s">
        <v>54790</v>
      </c>
      <c r="O76" s="711"/>
      <c r="P76" s="711"/>
      <c r="Q76" s="710"/>
      <c r="R76" s="485"/>
      <c r="S76" s="485"/>
    </row>
    <row r="77" spans="1:26" ht="15" customHeight="1" x14ac:dyDescent="0.2">
      <c r="A77" s="469"/>
      <c r="B77" s="469"/>
      <c r="C77" s="469"/>
      <c r="D77" s="469"/>
      <c r="E77" s="469"/>
      <c r="F77" s="469"/>
      <c r="G77" s="469"/>
      <c r="I77" s="469" t="str">
        <f t="shared" ca="1" si="1"/>
        <v>F</v>
      </c>
      <c r="J77" s="485"/>
      <c r="K77" s="485"/>
      <c r="L77" s="485"/>
      <c r="M77" s="486"/>
      <c r="N77" s="488"/>
      <c r="O77" s="488"/>
      <c r="P77" s="488"/>
      <c r="Q77" s="487"/>
      <c r="R77" s="485"/>
      <c r="S77" s="485"/>
    </row>
    <row r="78" spans="1:26" ht="50.1" customHeight="1" x14ac:dyDescent="0.2">
      <c r="A78" s="469"/>
      <c r="B78" s="469"/>
      <c r="C78" s="469"/>
      <c r="D78" s="469"/>
      <c r="E78" s="469"/>
      <c r="F78" s="469"/>
      <c r="G78" s="469"/>
      <c r="I78" s="469" t="str">
        <f t="shared" ca="1" si="1"/>
        <v>F</v>
      </c>
      <c r="J78" s="701" t="str">
        <f>CONCATENATE("Declaro para os devidos fins que, conforme legislação tributária municipal, a base de cálculo deste tipo de obra corresponde à ",$R$10*100,"%, com a respectiva alíquota de ",$R$11*100,"%.")</f>
        <v>Declaro para os devidos fins que, conforme legislação tributária municipal, a base de cálculo deste tipo de obra corresponde à 100%, com a respectiva alíquota de 3%.</v>
      </c>
      <c r="K78" s="701"/>
      <c r="L78" s="701"/>
      <c r="M78" s="701"/>
      <c r="N78" s="701"/>
      <c r="O78" s="701"/>
      <c r="P78" s="701"/>
      <c r="Q78" s="701"/>
      <c r="R78" s="701"/>
      <c r="S78" s="701"/>
    </row>
    <row r="79" spans="1:26" x14ac:dyDescent="0.25">
      <c r="A79" s="469"/>
      <c r="B79" s="469"/>
      <c r="C79" s="469"/>
      <c r="D79" s="469"/>
      <c r="E79" s="469"/>
      <c r="F79" s="469"/>
      <c r="G79" s="469"/>
      <c r="I79" s="469" t="str">
        <f t="shared" ca="1" si="1"/>
        <v>F</v>
      </c>
    </row>
    <row r="80" spans="1:26" ht="50.1" customHeight="1" x14ac:dyDescent="0.2">
      <c r="A80" s="469"/>
      <c r="B80" s="469"/>
      <c r="C80" s="469"/>
      <c r="D80" s="469"/>
      <c r="E80" s="469"/>
      <c r="F80" s="469"/>
      <c r="G80" s="469"/>
      <c r="I80" s="469" t="str">
        <f t="shared" ca="1" si="1"/>
        <v>F</v>
      </c>
      <c r="J80" s="701" t="e">
        <f ca="1">CONCATENATE("Declaro para os devidos fins que o regime de Contribuição Previdenciária sobre a Receita Bruta adotado para elaboração do orçamento foi ",IF(DESONERACAO="Sim","COM","SEM")," Desoneração, e que esta é a alternativa mais adequada para a Administração Pública.")</f>
        <v>#VALUE!</v>
      </c>
      <c r="K80" s="701"/>
      <c r="L80" s="701"/>
      <c r="M80" s="701"/>
      <c r="N80" s="701"/>
      <c r="O80" s="701"/>
      <c r="P80" s="701"/>
      <c r="Q80" s="701"/>
      <c r="R80" s="701"/>
      <c r="S80" s="701"/>
    </row>
    <row r="81" spans="1:19" x14ac:dyDescent="0.25">
      <c r="A81" s="469"/>
      <c r="B81" s="469"/>
      <c r="C81" s="469"/>
      <c r="D81" s="469"/>
      <c r="E81" s="469"/>
      <c r="F81" s="469"/>
      <c r="G81" s="469"/>
      <c r="I81" s="469" t="str">
        <f t="shared" ca="1" si="1"/>
        <v>F</v>
      </c>
    </row>
    <row r="82" spans="1:19" x14ac:dyDescent="0.25">
      <c r="A82" s="469"/>
      <c r="B82" s="469"/>
      <c r="C82" s="469"/>
      <c r="D82" s="469"/>
      <c r="E82" s="469"/>
      <c r="F82" s="469"/>
      <c r="G82" s="469"/>
      <c r="I82" s="469" t="str">
        <f t="shared" ca="1" si="1"/>
        <v>F</v>
      </c>
      <c r="J82" s="467" t="s">
        <v>54792</v>
      </c>
    </row>
    <row r="83" spans="1:19" ht="99.95" customHeight="1" x14ac:dyDescent="0.2">
      <c r="A83" s="469"/>
      <c r="B83" s="469"/>
      <c r="C83" s="469"/>
      <c r="D83" s="469"/>
      <c r="E83" s="469"/>
      <c r="F83" s="469"/>
      <c r="G83" s="469"/>
      <c r="I83" s="469" t="str">
        <f t="shared" ca="1" si="1"/>
        <v>F</v>
      </c>
      <c r="J83" s="702"/>
      <c r="K83" s="702"/>
      <c r="L83" s="702"/>
      <c r="M83" s="702"/>
      <c r="N83" s="702"/>
      <c r="O83" s="702"/>
      <c r="P83" s="702"/>
      <c r="Q83" s="702"/>
      <c r="R83" s="702"/>
      <c r="S83" s="702"/>
    </row>
    <row r="84" spans="1:19" x14ac:dyDescent="0.25">
      <c r="A84" s="469"/>
      <c r="B84" s="469"/>
      <c r="C84" s="469"/>
      <c r="D84" s="469"/>
      <c r="E84" s="469"/>
      <c r="F84" s="469"/>
      <c r="G84" s="469"/>
      <c r="I84" s="469" t="str">
        <f t="shared" ca="1" si="1"/>
        <v>F</v>
      </c>
    </row>
    <row r="85" spans="1:19" x14ac:dyDescent="0.25">
      <c r="A85" s="469"/>
      <c r="B85" s="469"/>
      <c r="C85" s="469"/>
      <c r="D85" s="469"/>
      <c r="E85" s="469"/>
      <c r="F85" s="469"/>
      <c r="G85" s="469"/>
      <c r="I85" s="469" t="str">
        <f t="shared" ca="1" si="1"/>
        <v>F</v>
      </c>
      <c r="J85" s="703" t="str">
        <f>Import.Município</f>
        <v>Araraquara/SP</v>
      </c>
      <c r="K85" s="703"/>
      <c r="L85" s="703"/>
      <c r="M85" s="703"/>
      <c r="P85" s="704">
        <f>[1]DADOS!$F$25</f>
        <v>45435</v>
      </c>
      <c r="Q85" s="704"/>
      <c r="R85" s="704"/>
      <c r="S85" s="704"/>
    </row>
    <row r="86" spans="1:19" x14ac:dyDescent="0.25">
      <c r="A86" s="469"/>
      <c r="B86" s="469"/>
      <c r="C86" s="469"/>
      <c r="D86" s="469"/>
      <c r="E86" s="469"/>
      <c r="F86" s="469"/>
      <c r="G86" s="469"/>
      <c r="I86" s="469" t="str">
        <f t="shared" ca="1" si="1"/>
        <v>F</v>
      </c>
      <c r="J86" s="705" t="s">
        <v>54796</v>
      </c>
      <c r="K86" s="705"/>
      <c r="L86" s="705"/>
      <c r="M86" s="705"/>
      <c r="O86" s="490"/>
      <c r="P86" s="491" t="s">
        <v>54797</v>
      </c>
      <c r="Q86" s="492"/>
      <c r="R86" s="492"/>
      <c r="S86" s="492"/>
    </row>
    <row r="87" spans="1:19" ht="30" customHeight="1" x14ac:dyDescent="0.25">
      <c r="A87" s="469"/>
      <c r="B87" s="469"/>
      <c r="C87" s="469"/>
      <c r="D87" s="469"/>
      <c r="E87" s="469"/>
      <c r="F87" s="469"/>
      <c r="G87" s="469"/>
      <c r="I87" s="469" t="str">
        <f t="shared" ca="1" si="1"/>
        <v>F</v>
      </c>
    </row>
    <row r="88" spans="1:19" x14ac:dyDescent="0.25">
      <c r="A88" s="469"/>
      <c r="B88" s="469"/>
      <c r="C88" s="469"/>
      <c r="D88" s="469"/>
      <c r="E88" s="469"/>
      <c r="F88" s="469"/>
      <c r="G88" s="469"/>
      <c r="I88" s="469" t="str">
        <f t="shared" ca="1" si="1"/>
        <v>F</v>
      </c>
      <c r="J88" s="706"/>
      <c r="K88" s="706"/>
      <c r="L88" s="706"/>
      <c r="M88" s="706"/>
      <c r="N88" s="493"/>
    </row>
    <row r="89" spans="1:19" x14ac:dyDescent="0.25">
      <c r="A89" s="469"/>
      <c r="B89" s="469"/>
      <c r="C89" s="469"/>
      <c r="D89" s="469"/>
      <c r="E89" s="469"/>
      <c r="F89" s="469"/>
      <c r="G89" s="469"/>
      <c r="I89" s="469" t="str">
        <f t="shared" ca="1" si="1"/>
        <v>F</v>
      </c>
      <c r="J89" s="712" t="s">
        <v>54799</v>
      </c>
      <c r="K89" s="712"/>
      <c r="L89" s="712"/>
      <c r="M89" s="712"/>
    </row>
    <row r="90" spans="1:19" x14ac:dyDescent="0.25">
      <c r="A90" s="469"/>
      <c r="B90" s="469"/>
      <c r="C90" s="469"/>
      <c r="D90" s="469"/>
      <c r="E90" s="469"/>
      <c r="F90" s="469"/>
      <c r="G90" s="469"/>
      <c r="I90" s="469" t="str">
        <f t="shared" ca="1" si="1"/>
        <v>F</v>
      </c>
      <c r="J90" s="494" t="s">
        <v>54800</v>
      </c>
      <c r="K90" s="495" t="str">
        <f t="array" ref="K90:K92">Import.RespOrçamento</f>
        <v>Pedro Ivo de Almeida Santos</v>
      </c>
      <c r="L90" s="496"/>
      <c r="M90" s="496"/>
      <c r="N90" s="493"/>
    </row>
    <row r="91" spans="1:19" x14ac:dyDescent="0.25">
      <c r="A91" s="469"/>
      <c r="B91" s="469"/>
      <c r="C91" s="469"/>
      <c r="D91" s="469"/>
      <c r="E91" s="469"/>
      <c r="F91" s="469"/>
      <c r="G91" s="469"/>
      <c r="I91" s="469" t="str">
        <f t="shared" ca="1" si="1"/>
        <v>F</v>
      </c>
      <c r="J91" s="494" t="s">
        <v>54801</v>
      </c>
      <c r="K91" s="495" t="str">
        <v>5061115668</v>
      </c>
      <c r="L91" s="496"/>
      <c r="M91" s="496"/>
      <c r="N91" s="493"/>
    </row>
    <row r="92" spans="1:19" x14ac:dyDescent="0.25">
      <c r="A92" s="469"/>
      <c r="B92" s="469"/>
      <c r="C92" s="469"/>
      <c r="D92" s="469"/>
      <c r="E92" s="469"/>
      <c r="F92" s="469"/>
      <c r="G92" s="469"/>
      <c r="I92" s="469" t="str">
        <f t="shared" ca="1" si="1"/>
        <v>F</v>
      </c>
      <c r="J92" s="494" t="s">
        <v>54802</v>
      </c>
      <c r="K92" s="495" t="str">
        <v>2620240374524</v>
      </c>
      <c r="L92" s="496"/>
      <c r="M92" s="496"/>
      <c r="N92" s="493"/>
    </row>
    <row r="93" spans="1:19" x14ac:dyDescent="0.25">
      <c r="A93" s="469"/>
      <c r="B93" s="469"/>
      <c r="C93" s="469"/>
      <c r="D93" s="469"/>
      <c r="E93" s="469"/>
      <c r="F93" s="469"/>
      <c r="G93" s="469"/>
      <c r="I93" s="469" t="str">
        <f t="shared" ca="1" si="1"/>
        <v>F</v>
      </c>
      <c r="J93" s="494"/>
      <c r="K93" s="497"/>
      <c r="L93" s="496"/>
      <c r="M93" s="496"/>
      <c r="N93" s="493"/>
    </row>
    <row r="94" spans="1:19" ht="15.75" x14ac:dyDescent="0.25">
      <c r="A94" s="469"/>
      <c r="B94" s="469"/>
      <c r="C94" s="469"/>
      <c r="D94" s="469"/>
      <c r="E94" s="469"/>
      <c r="F94" s="469"/>
      <c r="G94" s="469"/>
      <c r="I94" s="469" t="str">
        <f ca="1">IF($S$109=0,"","F")</f>
        <v/>
      </c>
      <c r="J94" s="695" t="s">
        <v>54804</v>
      </c>
      <c r="K94" s="695"/>
      <c r="L94" s="695"/>
      <c r="M94" s="695"/>
      <c r="N94" s="695"/>
      <c r="O94" s="695"/>
      <c r="P94" s="695"/>
      <c r="Q94" s="695"/>
      <c r="R94" s="695"/>
      <c r="S94" s="695"/>
    </row>
    <row r="95" spans="1:19" x14ac:dyDescent="0.25">
      <c r="A95" s="469"/>
      <c r="B95" s="469"/>
      <c r="C95" s="469"/>
      <c r="D95" s="469"/>
      <c r="E95" s="469"/>
      <c r="F95" s="469"/>
      <c r="G95" s="469"/>
      <c r="I95" s="469" t="str">
        <f t="shared" ref="I95:I132" ca="1" si="2">IF($S$109=0,"","F")</f>
        <v/>
      </c>
    </row>
    <row r="96" spans="1:19" ht="12.75" x14ac:dyDescent="0.2">
      <c r="A96" s="469"/>
      <c r="B96" s="469"/>
      <c r="C96" s="469"/>
      <c r="D96" s="469"/>
      <c r="E96" s="469"/>
      <c r="F96" s="469"/>
      <c r="G96" s="469"/>
      <c r="I96" s="469" t="str">
        <f t="shared" ca="1" si="2"/>
        <v/>
      </c>
      <c r="J96" s="684" t="s">
        <v>54765</v>
      </c>
      <c r="K96" s="684"/>
      <c r="L96" s="684"/>
      <c r="M96" s="684"/>
      <c r="N96" s="684"/>
      <c r="O96" s="684"/>
      <c r="P96" s="684"/>
      <c r="Q96" s="684"/>
      <c r="R96" s="684"/>
      <c r="S96" s="684"/>
    </row>
    <row r="97" spans="1:26" ht="12.75" x14ac:dyDescent="0.2">
      <c r="A97" s="469"/>
      <c r="B97" s="469"/>
      <c r="C97" s="469"/>
      <c r="D97" s="469"/>
      <c r="E97" s="469"/>
      <c r="F97" s="469"/>
      <c r="G97" s="469"/>
      <c r="I97" s="469" t="str">
        <f t="shared" ca="1" si="2"/>
        <v/>
      </c>
      <c r="J97" s="696" t="s">
        <v>54766</v>
      </c>
      <c r="K97" s="696"/>
      <c r="L97" s="696"/>
      <c r="M97" s="696"/>
      <c r="N97" s="696"/>
      <c r="O97" s="696"/>
      <c r="P97" s="696"/>
      <c r="Q97" s="696"/>
      <c r="R97" s="696"/>
      <c r="S97" s="696"/>
    </row>
    <row r="98" spans="1:26" x14ac:dyDescent="0.25">
      <c r="A98" s="469"/>
      <c r="B98" s="469"/>
      <c r="C98" s="469"/>
      <c r="D98" s="469"/>
      <c r="E98" s="469"/>
      <c r="F98" s="469"/>
      <c r="G98" s="469"/>
      <c r="I98" s="469" t="str">
        <f t="shared" ca="1" si="2"/>
        <v/>
      </c>
    </row>
    <row r="99" spans="1:26" ht="12.75" customHeight="1" x14ac:dyDescent="0.2">
      <c r="A99" s="469"/>
      <c r="B99" s="469"/>
      <c r="C99" s="469"/>
      <c r="D99" s="469"/>
      <c r="E99" s="469"/>
      <c r="F99" s="469"/>
      <c r="G99" s="469"/>
      <c r="I99" s="469" t="str">
        <f t="shared" ca="1" si="2"/>
        <v/>
      </c>
      <c r="J99" s="697" t="s">
        <v>54767</v>
      </c>
      <c r="K99" s="697"/>
      <c r="L99" s="697"/>
      <c r="M99" s="697"/>
      <c r="N99" s="697"/>
      <c r="O99" s="697"/>
      <c r="P99" s="697"/>
      <c r="Q99" s="697"/>
      <c r="R99" s="697" t="s">
        <v>54768</v>
      </c>
      <c r="S99" s="698" t="s">
        <v>54769</v>
      </c>
      <c r="U99" s="698" t="s">
        <v>54770</v>
      </c>
      <c r="V99" s="698"/>
      <c r="W99" s="698"/>
      <c r="X99" s="692" t="s">
        <v>54771</v>
      </c>
      <c r="Y99" s="692" t="s">
        <v>54772</v>
      </c>
      <c r="Z99" s="692" t="s">
        <v>54773</v>
      </c>
    </row>
    <row r="100" spans="1:26" ht="12.75" customHeight="1" x14ac:dyDescent="0.2">
      <c r="A100" s="469"/>
      <c r="B100" s="469"/>
      <c r="C100" s="469"/>
      <c r="D100" s="469"/>
      <c r="E100" s="469"/>
      <c r="F100" s="469"/>
      <c r="G100" s="469"/>
      <c r="I100" s="469" t="str">
        <f t="shared" ca="1" si="2"/>
        <v/>
      </c>
      <c r="J100" s="697"/>
      <c r="K100" s="697"/>
      <c r="L100" s="697"/>
      <c r="M100" s="697"/>
      <c r="N100" s="697"/>
      <c r="O100" s="697"/>
      <c r="P100" s="697"/>
      <c r="Q100" s="697"/>
      <c r="R100" s="697"/>
      <c r="S100" s="698"/>
      <c r="U100" s="698"/>
      <c r="V100" s="698"/>
      <c r="W100" s="698"/>
      <c r="X100" s="692"/>
      <c r="Y100" s="692"/>
      <c r="Z100" s="692"/>
    </row>
    <row r="101" spans="1:26" ht="15" customHeight="1" x14ac:dyDescent="0.2">
      <c r="A101" s="469"/>
      <c r="B101" s="469"/>
      <c r="C101" s="469"/>
      <c r="D101" s="469"/>
      <c r="E101" s="469"/>
      <c r="F101" s="469"/>
      <c r="G101" s="469"/>
      <c r="I101" s="469" t="str">
        <f t="shared" ca="1" si="2"/>
        <v/>
      </c>
      <c r="J101" s="693" t="str">
        <f>IF($J$17=$A$146,"Encargos Sociais incidentes sobre a mão de obra","Administração Central")</f>
        <v>Administração Central</v>
      </c>
      <c r="K101" s="693"/>
      <c r="L101" s="693"/>
      <c r="M101" s="693"/>
      <c r="N101" s="693"/>
      <c r="O101" s="693"/>
      <c r="P101" s="693"/>
      <c r="Q101" s="693"/>
      <c r="R101" s="477" t="str">
        <f>IF($J97=$A$146,"K1","AC")</f>
        <v>AC</v>
      </c>
      <c r="S101" s="478"/>
      <c r="U101" s="694" t="s">
        <v>54775</v>
      </c>
      <c r="V101" s="694"/>
      <c r="W101" s="694"/>
      <c r="X101" s="479" t="e">
        <f>VLOOKUP(CONCATENATE(J97,"-",R101),$C$2:$G$136,3,FALSE)</f>
        <v>#N/A</v>
      </c>
      <c r="Y101" s="479" t="e">
        <f>VLOOKUP(CONCATENATE(J97,"-",R101),$C$2:$G$136,4,FALSE)</f>
        <v>#N/A</v>
      </c>
      <c r="Z101" s="479" t="e">
        <f>VLOOKUP(CONCATENATE(J97,"-",R101),$C$2:$G$136,5,FALSE)</f>
        <v>#N/A</v>
      </c>
    </row>
    <row r="102" spans="1:26" ht="15" customHeight="1" x14ac:dyDescent="0.2">
      <c r="A102" s="469"/>
      <c r="B102" s="469"/>
      <c r="C102" s="469"/>
      <c r="D102" s="469"/>
      <c r="E102" s="469"/>
      <c r="F102" s="469"/>
      <c r="G102" s="469"/>
      <c r="I102" s="469" t="str">
        <f t="shared" ca="1" si="2"/>
        <v/>
      </c>
      <c r="J102" s="693" t="str">
        <f>IF($J$17=$A$146,"Administração Central da empresa ou consultoria - overhead","Seguro e Garantia")</f>
        <v>Seguro e Garantia</v>
      </c>
      <c r="K102" s="693"/>
      <c r="L102" s="693"/>
      <c r="M102" s="693"/>
      <c r="N102" s="693"/>
      <c r="O102" s="693"/>
      <c r="P102" s="693"/>
      <c r="Q102" s="693"/>
      <c r="R102" s="477" t="str">
        <f>IF($J97=$A$146,"K2","SG")</f>
        <v>SG</v>
      </c>
      <c r="S102" s="478"/>
      <c r="U102" s="694" t="s">
        <v>54775</v>
      </c>
      <c r="V102" s="694"/>
      <c r="W102" s="694"/>
      <c r="X102" s="479" t="e">
        <f>VLOOKUP(CONCATENATE(J97,"-",R102),$C$2:$G$136,3,FALSE)</f>
        <v>#N/A</v>
      </c>
      <c r="Y102" s="479" t="e">
        <f>VLOOKUP(CONCATENATE(J97,"-",R102),$C$2:$G$136,4,FALSE)</f>
        <v>#N/A</v>
      </c>
      <c r="Z102" s="479" t="e">
        <f>VLOOKUP(CONCATENATE(J97,"-",R102),$C$2:$G$136,5,FALSE)</f>
        <v>#N/A</v>
      </c>
    </row>
    <row r="103" spans="1:26" ht="15" customHeight="1" x14ac:dyDescent="0.2">
      <c r="A103" s="469"/>
      <c r="B103" s="469"/>
      <c r="C103" s="469"/>
      <c r="D103" s="469"/>
      <c r="E103" s="469"/>
      <c r="F103" s="469"/>
      <c r="G103" s="469"/>
      <c r="I103" s="469" t="str">
        <f t="shared" ca="1" si="2"/>
        <v/>
      </c>
      <c r="J103" s="693" t="str">
        <f>IF($J$17=$A$146,"","Risco")</f>
        <v>Risco</v>
      </c>
      <c r="K103" s="693"/>
      <c r="L103" s="693"/>
      <c r="M103" s="693"/>
      <c r="N103" s="693"/>
      <c r="O103" s="693"/>
      <c r="P103" s="693"/>
      <c r="Q103" s="693"/>
      <c r="R103" s="477" t="str">
        <f>IF($J97=$A$146,"","R")</f>
        <v>R</v>
      </c>
      <c r="S103" s="478"/>
      <c r="U103" s="694" t="s">
        <v>54775</v>
      </c>
      <c r="V103" s="694"/>
      <c r="W103" s="694"/>
      <c r="X103" s="479" t="e">
        <f>VLOOKUP(CONCATENATE(J97,"-",R103),$C$2:$G$136,3,FALSE)</f>
        <v>#N/A</v>
      </c>
      <c r="Y103" s="479" t="e">
        <f>VLOOKUP(CONCATENATE(J97,"-",R103),$C$2:$G$136,4,FALSE)</f>
        <v>#N/A</v>
      </c>
      <c r="Z103" s="479" t="e">
        <f>VLOOKUP(CONCATENATE(J97,"-",R103),$C$2:$G$136,5,FALSE)</f>
        <v>#N/A</v>
      </c>
    </row>
    <row r="104" spans="1:26" ht="15" customHeight="1" x14ac:dyDescent="0.2">
      <c r="A104" s="469"/>
      <c r="B104" s="469"/>
      <c r="C104" s="469"/>
      <c r="D104" s="469"/>
      <c r="E104" s="469"/>
      <c r="F104" s="469"/>
      <c r="G104" s="469"/>
      <c r="I104" s="469" t="str">
        <f t="shared" ca="1" si="2"/>
        <v/>
      </c>
      <c r="J104" s="693" t="str">
        <f>IF($J$17=$A$146,"","Despesas Financeiras")</f>
        <v>Despesas Financeiras</v>
      </c>
      <c r="K104" s="693"/>
      <c r="L104" s="693"/>
      <c r="M104" s="693"/>
      <c r="N104" s="693"/>
      <c r="O104" s="693"/>
      <c r="P104" s="693"/>
      <c r="Q104" s="693"/>
      <c r="R104" s="477" t="str">
        <f>IF($J97=$A$146,"","DF")</f>
        <v>DF</v>
      </c>
      <c r="S104" s="478"/>
      <c r="U104" s="694" t="s">
        <v>54775</v>
      </c>
      <c r="V104" s="694"/>
      <c r="W104" s="694"/>
      <c r="X104" s="479" t="e">
        <f>VLOOKUP(CONCATENATE(J97,"-",R104),$C$2:$G$136,3,FALSE)</f>
        <v>#N/A</v>
      </c>
      <c r="Y104" s="479" t="e">
        <f>VLOOKUP(CONCATENATE(J97,"-",R104),$C$2:$G$136,4,FALSE)</f>
        <v>#N/A</v>
      </c>
      <c r="Z104" s="479" t="e">
        <f>VLOOKUP(CONCATENATE(J97,"-",R104),$C$2:$G$136,5,FALSE)</f>
        <v>#N/A</v>
      </c>
    </row>
    <row r="105" spans="1:26" ht="15" customHeight="1" x14ac:dyDescent="0.2">
      <c r="A105" s="469"/>
      <c r="B105" s="469"/>
      <c r="C105" s="469"/>
      <c r="D105" s="469"/>
      <c r="E105" s="469"/>
      <c r="F105" s="469"/>
      <c r="G105" s="469"/>
      <c r="I105" s="469" t="str">
        <f t="shared" ca="1" si="2"/>
        <v/>
      </c>
      <c r="J105" s="693" t="str">
        <f>IF($J$17=$A$146,"Margem bruta da empresa de consultoria","Lucro")</f>
        <v>Lucro</v>
      </c>
      <c r="K105" s="693"/>
      <c r="L105" s="693"/>
      <c r="M105" s="693"/>
      <c r="N105" s="693"/>
      <c r="O105" s="693"/>
      <c r="P105" s="693"/>
      <c r="Q105" s="693"/>
      <c r="R105" s="477" t="str">
        <f>IF($J97=$A$146,"K3","L")</f>
        <v>L</v>
      </c>
      <c r="S105" s="478"/>
      <c r="U105" s="694" t="s">
        <v>54775</v>
      </c>
      <c r="V105" s="694"/>
      <c r="W105" s="694"/>
      <c r="X105" s="479" t="e">
        <f>VLOOKUP(CONCATENATE(J97,"-",R105),$C$2:$G$136,3,FALSE)</f>
        <v>#N/A</v>
      </c>
      <c r="Y105" s="479" t="e">
        <f>VLOOKUP(CONCATENATE(J97,"-",R105),$C$2:$G$136,4,FALSE)</f>
        <v>#N/A</v>
      </c>
      <c r="Z105" s="479" t="e">
        <f>VLOOKUP(CONCATENATE(J97,"-",R105),$C$2:$G$136,5,FALSE)</f>
        <v>#N/A</v>
      </c>
    </row>
    <row r="106" spans="1:26" ht="15" customHeight="1" x14ac:dyDescent="0.2">
      <c r="A106" s="469"/>
      <c r="B106" s="469"/>
      <c r="C106" s="469"/>
      <c r="D106" s="469"/>
      <c r="E106" s="469"/>
      <c r="F106" s="469"/>
      <c r="G106" s="469"/>
      <c r="I106" s="469" t="str">
        <f t="shared" ca="1" si="2"/>
        <v/>
      </c>
      <c r="J106" s="693" t="s">
        <v>54777</v>
      </c>
      <c r="K106" s="693"/>
      <c r="L106" s="693"/>
      <c r="M106" s="693"/>
      <c r="N106" s="693"/>
      <c r="O106" s="693"/>
      <c r="P106" s="693"/>
      <c r="Q106" s="693"/>
      <c r="R106" s="477" t="s">
        <v>54778</v>
      </c>
      <c r="S106" s="478"/>
      <c r="U106" s="694" t="s">
        <v>54775</v>
      </c>
      <c r="V106" s="694"/>
      <c r="W106" s="694"/>
      <c r="X106" s="479">
        <v>3.6499999999999998E-2</v>
      </c>
      <c r="Y106" s="479">
        <v>3.6499999999999998E-2</v>
      </c>
      <c r="Z106" s="479">
        <v>3.6499999999999998E-2</v>
      </c>
    </row>
    <row r="107" spans="1:26" ht="15" customHeight="1" x14ac:dyDescent="0.2">
      <c r="A107" s="469"/>
      <c r="B107" s="469"/>
      <c r="C107" s="469"/>
      <c r="D107" s="469"/>
      <c r="E107" s="469"/>
      <c r="F107" s="469"/>
      <c r="G107" s="469"/>
      <c r="I107" s="469" t="str">
        <f t="shared" ca="1" si="2"/>
        <v/>
      </c>
      <c r="J107" s="693" t="s">
        <v>54779</v>
      </c>
      <c r="K107" s="693"/>
      <c r="L107" s="693"/>
      <c r="M107" s="693"/>
      <c r="N107" s="693"/>
      <c r="O107" s="693"/>
      <c r="P107" s="693"/>
      <c r="Q107" s="693"/>
      <c r="R107" s="477" t="s">
        <v>54780</v>
      </c>
      <c r="S107" s="479">
        <f ca="1">IF(AND($J97&lt;&gt;$A$145,COUNTA(OFFSET(S100,1,0,6))&gt;0),$R$11*$R$10,0)</f>
        <v>0</v>
      </c>
      <c r="U107" s="694" t="s">
        <v>54775</v>
      </c>
      <c r="V107" s="694"/>
      <c r="W107" s="694"/>
      <c r="X107" s="479">
        <v>0</v>
      </c>
      <c r="Y107" s="479">
        <v>2.5000000000000001E-2</v>
      </c>
      <c r="Z107" s="479">
        <v>0.05</v>
      </c>
    </row>
    <row r="108" spans="1:26" ht="15" customHeight="1" x14ac:dyDescent="0.2">
      <c r="A108" s="469"/>
      <c r="B108" s="469"/>
      <c r="C108" s="469"/>
      <c r="D108" s="469"/>
      <c r="E108" s="469"/>
      <c r="F108" s="469"/>
      <c r="G108" s="469"/>
      <c r="I108" s="469" t="str">
        <f t="shared" ca="1" si="2"/>
        <v/>
      </c>
      <c r="J108" s="693" t="s">
        <v>54781</v>
      </c>
      <c r="K108" s="693"/>
      <c r="L108" s="693"/>
      <c r="M108" s="693"/>
      <c r="N108" s="693"/>
      <c r="O108" s="693"/>
      <c r="P108" s="693"/>
      <c r="Q108" s="693"/>
      <c r="R108" s="477" t="s">
        <v>54782</v>
      </c>
      <c r="S108" s="479">
        <f ca="1">IF(BDI.Opcao&lt;&gt;"Desonerado",0,IF(AND($J97&lt;&gt;$A$145,COUNTA(OFFSET(S100,1,0,6))&gt;0),4.5%,0%))</f>
        <v>0</v>
      </c>
      <c r="U108" s="694" t="s">
        <v>54775</v>
      </c>
      <c r="V108" s="694"/>
      <c r="W108" s="694"/>
      <c r="X108" s="480">
        <v>0</v>
      </c>
      <c r="Y108" s="480">
        <v>4.4999999999999998E-2</v>
      </c>
      <c r="Z108" s="480">
        <v>4.4999999999999998E-2</v>
      </c>
    </row>
    <row r="109" spans="1:26" ht="15" customHeight="1" x14ac:dyDescent="0.2">
      <c r="A109" s="469"/>
      <c r="B109" s="469"/>
      <c r="C109" s="469"/>
      <c r="D109" s="469"/>
      <c r="E109" s="469"/>
      <c r="F109" s="469"/>
      <c r="G109" s="469"/>
      <c r="I109" s="469" t="str">
        <f t="shared" ca="1" si="2"/>
        <v/>
      </c>
      <c r="J109" s="693" t="s">
        <v>54783</v>
      </c>
      <c r="K109" s="693"/>
      <c r="L109" s="693"/>
      <c r="M109" s="693"/>
      <c r="N109" s="693"/>
      <c r="O109" s="693"/>
      <c r="P109" s="693"/>
      <c r="Q109" s="693"/>
      <c r="R109" s="481" t="s">
        <v>54756</v>
      </c>
      <c r="S109" s="479">
        <f ca="1">IF($J97=$A$145,0,ROUND((((1+S101+S102+S103)*(1+S104)*(1+S105)/(1-(S106+S107)))-1),4))</f>
        <v>0</v>
      </c>
      <c r="U109" s="698" t="e">
        <f ca="1">IF(OR($J$17=$A$146,$J$17=$A$145,AND(S109&gt;=X109,S109&lt;=Z109)),"OK","FORA DO INTERVALO")</f>
        <v>#N/A</v>
      </c>
      <c r="V109" s="698"/>
      <c r="W109" s="698"/>
      <c r="X109" s="479" t="e">
        <f>IF($J97=$A$145,0,VLOOKUP(CONCATENATE($J97,"-",$R109),$C$2:$G$136,3,FALSE))</f>
        <v>#N/A</v>
      </c>
      <c r="Y109" s="479" t="e">
        <f>IF($J97=$A$145,0,VLOOKUP(CONCATENATE($J97,"-",$R109),$C$2:$G$136,4,FALSE))</f>
        <v>#N/A</v>
      </c>
      <c r="Z109" s="479" t="e">
        <f>IF($J97=$A$145,0,VLOOKUP(CONCATENATE($J97,"-",$R109),$C$2:$G$136,5,FALSE))</f>
        <v>#N/A</v>
      </c>
    </row>
    <row r="110" spans="1:26" ht="15" customHeight="1" x14ac:dyDescent="0.2">
      <c r="A110" s="469"/>
      <c r="B110" s="469"/>
      <c r="C110" s="469"/>
      <c r="D110" s="469"/>
      <c r="E110" s="469"/>
      <c r="F110" s="469"/>
      <c r="G110" s="469"/>
      <c r="I110" s="469" t="str">
        <f t="shared" ca="1" si="2"/>
        <v/>
      </c>
      <c r="J110" s="699" t="s">
        <v>54784</v>
      </c>
      <c r="K110" s="699"/>
      <c r="L110" s="699"/>
      <c r="M110" s="699"/>
      <c r="N110" s="699"/>
      <c r="O110" s="699"/>
      <c r="P110" s="699"/>
      <c r="Q110" s="699"/>
      <c r="R110" s="482" t="s">
        <v>54785</v>
      </c>
      <c r="S110" s="483">
        <f ca="1">IF($J97=$A$145,0,ROUND((((1+S101+S102+S103)*(1+S104)*(1+S105)/(1-(S106+S107+S108)))-1),4))</f>
        <v>0</v>
      </c>
    </row>
    <row r="111" spans="1:26" ht="25.5" customHeight="1" x14ac:dyDescent="0.25">
      <c r="A111" s="469"/>
      <c r="B111" s="469"/>
      <c r="C111" s="469"/>
      <c r="D111" s="469"/>
      <c r="E111" s="469"/>
      <c r="F111" s="469"/>
      <c r="G111" s="469"/>
      <c r="I111" s="469" t="str">
        <f t="shared" ca="1" si="2"/>
        <v/>
      </c>
    </row>
    <row r="112" spans="1:26" ht="15.75" x14ac:dyDescent="0.2">
      <c r="A112" s="469"/>
      <c r="B112" s="469"/>
      <c r="C112" s="469"/>
      <c r="D112" s="469"/>
      <c r="E112" s="469"/>
      <c r="F112" s="469"/>
      <c r="G112" s="469"/>
      <c r="I112" s="469" t="str">
        <f t="shared" ca="1" si="2"/>
        <v/>
      </c>
      <c r="J112" s="484" t="e">
        <f ca="1">IF(U109&lt;&gt;"ok","X","")</f>
        <v>#N/A</v>
      </c>
      <c r="K112" s="700" t="e">
        <f ca="1">IF(U109&lt;&gt;"ok","Anexo: Relatório Técnico Circunstanciado justificando a adoção do percentual de cada parcela do BDI.","")</f>
        <v>#N/A</v>
      </c>
      <c r="L112" s="700"/>
      <c r="M112" s="700"/>
      <c r="N112" s="700"/>
      <c r="O112" s="700"/>
      <c r="P112" s="700"/>
      <c r="Q112" s="700"/>
      <c r="R112" s="700"/>
      <c r="S112" s="700"/>
    </row>
    <row r="113" spans="1:19" x14ac:dyDescent="0.25">
      <c r="A113" s="469"/>
      <c r="B113" s="469"/>
      <c r="C113" s="469"/>
      <c r="D113" s="469"/>
      <c r="E113" s="469"/>
      <c r="F113" s="469"/>
      <c r="G113" s="469"/>
      <c r="I113" s="469" t="str">
        <f t="shared" ca="1" si="2"/>
        <v/>
      </c>
    </row>
    <row r="114" spans="1:19" x14ac:dyDescent="0.2">
      <c r="A114" s="469"/>
      <c r="B114" s="469"/>
      <c r="C114" s="469"/>
      <c r="D114" s="469"/>
      <c r="E114" s="469"/>
      <c r="F114" s="469"/>
      <c r="G114" s="469"/>
      <c r="I114" s="469" t="str">
        <f t="shared" ca="1" si="2"/>
        <v/>
      </c>
      <c r="J114" s="707" t="s">
        <v>54787</v>
      </c>
      <c r="K114" s="707"/>
      <c r="L114" s="707"/>
      <c r="M114" s="707"/>
      <c r="N114" s="707"/>
      <c r="O114" s="707"/>
      <c r="P114" s="707"/>
      <c r="Q114" s="707"/>
      <c r="R114" s="707"/>
      <c r="S114" s="707"/>
    </row>
    <row r="115" spans="1:19" ht="15.75" x14ac:dyDescent="0.25">
      <c r="A115" s="469"/>
      <c r="B115" s="469"/>
      <c r="C115" s="469"/>
      <c r="D115" s="469"/>
      <c r="E115" s="469"/>
      <c r="F115" s="469"/>
      <c r="G115" s="469"/>
      <c r="I115" s="469" t="str">
        <f t="shared" ca="1" si="2"/>
        <v/>
      </c>
      <c r="J115" s="485"/>
      <c r="K115" s="485"/>
      <c r="L115" s="485"/>
      <c r="M115" s="708" t="s">
        <v>54788</v>
      </c>
      <c r="N115" s="709" t="str">
        <f>IF($J97=$A$146,"(1+K1+K2)*(1+K3)","(1+AC + S + R + G)*(1 + DF)*(1+L)")</f>
        <v>(1+AC + S + R + G)*(1 + DF)*(1+L)</v>
      </c>
      <c r="O115" s="709"/>
      <c r="P115" s="709"/>
      <c r="Q115" s="710" t="s">
        <v>54789</v>
      </c>
      <c r="R115" s="485"/>
      <c r="S115" s="485"/>
    </row>
    <row r="116" spans="1:19" ht="15.75" x14ac:dyDescent="0.2">
      <c r="A116" s="469"/>
      <c r="B116" s="469"/>
      <c r="C116" s="469"/>
      <c r="D116" s="469"/>
      <c r="E116" s="469"/>
      <c r="F116" s="469"/>
      <c r="G116" s="469"/>
      <c r="I116" s="469" t="str">
        <f t="shared" ca="1" si="2"/>
        <v/>
      </c>
      <c r="J116" s="485"/>
      <c r="K116" s="485"/>
      <c r="L116" s="485"/>
      <c r="M116" s="708"/>
      <c r="N116" s="711" t="s">
        <v>54790</v>
      </c>
      <c r="O116" s="711"/>
      <c r="P116" s="711"/>
      <c r="Q116" s="710"/>
      <c r="R116" s="485"/>
      <c r="S116" s="485"/>
    </row>
    <row r="117" spans="1:19" ht="15" customHeight="1" x14ac:dyDescent="0.2">
      <c r="A117" s="469"/>
      <c r="B117" s="469"/>
      <c r="C117" s="469"/>
      <c r="D117" s="469"/>
      <c r="E117" s="469"/>
      <c r="F117" s="469"/>
      <c r="G117" s="469"/>
      <c r="I117" s="469" t="str">
        <f t="shared" ca="1" si="2"/>
        <v/>
      </c>
      <c r="J117" s="485"/>
      <c r="K117" s="485"/>
      <c r="L117" s="485"/>
      <c r="M117" s="486"/>
      <c r="N117" s="488"/>
      <c r="O117" s="488"/>
      <c r="P117" s="488"/>
      <c r="Q117" s="487"/>
      <c r="R117" s="485"/>
      <c r="S117" s="485"/>
    </row>
    <row r="118" spans="1:19" ht="50.1" customHeight="1" x14ac:dyDescent="0.2">
      <c r="A118" s="469"/>
      <c r="B118" s="469"/>
      <c r="C118" s="469"/>
      <c r="D118" s="469"/>
      <c r="E118" s="469"/>
      <c r="F118" s="469"/>
      <c r="G118" s="469"/>
      <c r="I118" s="469" t="str">
        <f t="shared" ca="1" si="2"/>
        <v/>
      </c>
      <c r="J118" s="701" t="str">
        <f>CONCATENATE("Declaro para os devidos fins que, conforme legislação tributária municipal, a base de cálculo deste tipo de obra corresponde à ",$R$10*100,"%, com a respectiva alíquota de ",$R$11*100,"%.")</f>
        <v>Declaro para os devidos fins que, conforme legislação tributária municipal, a base de cálculo deste tipo de obra corresponde à 100%, com a respectiva alíquota de 3%.</v>
      </c>
      <c r="K118" s="701"/>
      <c r="L118" s="701"/>
      <c r="M118" s="701"/>
      <c r="N118" s="701"/>
      <c r="O118" s="701"/>
      <c r="P118" s="701"/>
      <c r="Q118" s="701"/>
      <c r="R118" s="701"/>
      <c r="S118" s="701"/>
    </row>
    <row r="119" spans="1:19" x14ac:dyDescent="0.25">
      <c r="A119" s="469"/>
      <c r="B119" s="469"/>
      <c r="C119" s="469"/>
      <c r="D119" s="469"/>
      <c r="E119" s="469"/>
      <c r="F119" s="469"/>
      <c r="G119" s="469"/>
      <c r="I119" s="469" t="str">
        <f t="shared" ca="1" si="2"/>
        <v/>
      </c>
    </row>
    <row r="120" spans="1:19" ht="50.1" customHeight="1" x14ac:dyDescent="0.2">
      <c r="A120" s="469"/>
      <c r="B120" s="469"/>
      <c r="C120" s="469"/>
      <c r="D120" s="469"/>
      <c r="E120" s="469"/>
      <c r="F120" s="469"/>
      <c r="G120" s="469"/>
      <c r="I120" s="469" t="str">
        <f t="shared" ca="1" si="2"/>
        <v/>
      </c>
      <c r="J120" s="701" t="e">
        <f ca="1">CONCATENATE("Declaro para os devidos fins que o regime de Contribuição Previdenciária sobre a Receita Bruta adotado para elaboração do orçamento foi ",IF(DESONERACAO="Sim","COM","SEM")," Desoneração, e que esta é a alternativa mais adequada para a Administração Pública.")</f>
        <v>#VALUE!</v>
      </c>
      <c r="K120" s="701"/>
      <c r="L120" s="701"/>
      <c r="M120" s="701"/>
      <c r="N120" s="701"/>
      <c r="O120" s="701"/>
      <c r="P120" s="701"/>
      <c r="Q120" s="701"/>
      <c r="R120" s="701"/>
      <c r="S120" s="701"/>
    </row>
    <row r="121" spans="1:19" x14ac:dyDescent="0.25">
      <c r="A121" s="469"/>
      <c r="B121" s="469"/>
      <c r="C121" s="469"/>
      <c r="D121" s="469"/>
      <c r="E121" s="469"/>
      <c r="F121" s="469"/>
      <c r="G121" s="469"/>
      <c r="I121" s="469" t="str">
        <f t="shared" ca="1" si="2"/>
        <v/>
      </c>
    </row>
    <row r="122" spans="1:19" x14ac:dyDescent="0.25">
      <c r="A122" s="469"/>
      <c r="B122" s="469"/>
      <c r="C122" s="469"/>
      <c r="D122" s="469"/>
      <c r="E122" s="469"/>
      <c r="F122" s="469"/>
      <c r="G122" s="469"/>
      <c r="I122" s="469" t="str">
        <f t="shared" ca="1" si="2"/>
        <v/>
      </c>
      <c r="J122" s="467" t="s">
        <v>54792</v>
      </c>
    </row>
    <row r="123" spans="1:19" ht="110.1" customHeight="1" x14ac:dyDescent="0.2">
      <c r="A123" s="469"/>
      <c r="B123" s="469"/>
      <c r="C123" s="469"/>
      <c r="D123" s="469"/>
      <c r="E123" s="469"/>
      <c r="F123" s="469"/>
      <c r="G123" s="469"/>
      <c r="I123" s="469" t="str">
        <f t="shared" ca="1" si="2"/>
        <v/>
      </c>
      <c r="J123" s="702"/>
      <c r="K123" s="702"/>
      <c r="L123" s="702"/>
      <c r="M123" s="702"/>
      <c r="N123" s="702"/>
      <c r="O123" s="702"/>
      <c r="P123" s="702"/>
      <c r="Q123" s="702"/>
      <c r="R123" s="702"/>
      <c r="S123" s="702"/>
    </row>
    <row r="124" spans="1:19" x14ac:dyDescent="0.25">
      <c r="A124" s="469"/>
      <c r="B124" s="469"/>
      <c r="C124" s="469"/>
      <c r="D124" s="469"/>
      <c r="E124" s="469"/>
      <c r="F124" s="469"/>
      <c r="G124" s="469"/>
      <c r="I124" s="469" t="str">
        <f t="shared" ca="1" si="2"/>
        <v/>
      </c>
    </row>
    <row r="125" spans="1:19" x14ac:dyDescent="0.25">
      <c r="A125" s="469"/>
      <c r="B125" s="469"/>
      <c r="C125" s="469"/>
      <c r="D125" s="469"/>
      <c r="E125" s="469"/>
      <c r="F125" s="469"/>
      <c r="G125" s="469"/>
      <c r="I125" s="469" t="str">
        <f t="shared" ca="1" si="2"/>
        <v/>
      </c>
      <c r="J125" s="703" t="str">
        <f>Import.Município</f>
        <v>Araraquara/SP</v>
      </c>
      <c r="K125" s="703"/>
      <c r="L125" s="703"/>
      <c r="M125" s="703"/>
      <c r="P125" s="704">
        <f>[1]DADOS!$F$25</f>
        <v>45435</v>
      </c>
      <c r="Q125" s="704"/>
      <c r="R125" s="704"/>
      <c r="S125" s="704"/>
    </row>
    <row r="126" spans="1:19" x14ac:dyDescent="0.25">
      <c r="A126" s="469"/>
      <c r="B126" s="469"/>
      <c r="C126" s="469"/>
      <c r="D126" s="469"/>
      <c r="E126" s="469"/>
      <c r="F126" s="469"/>
      <c r="G126" s="469"/>
      <c r="I126" s="469" t="str">
        <f t="shared" ca="1" si="2"/>
        <v/>
      </c>
      <c r="J126" s="705" t="s">
        <v>54796</v>
      </c>
      <c r="K126" s="705"/>
      <c r="L126" s="705"/>
      <c r="M126" s="705"/>
      <c r="O126" s="490"/>
      <c r="P126" s="491" t="s">
        <v>54797</v>
      </c>
      <c r="Q126" s="492"/>
      <c r="R126" s="492"/>
      <c r="S126" s="492"/>
    </row>
    <row r="127" spans="1:19" ht="30" customHeight="1" x14ac:dyDescent="0.25">
      <c r="A127" s="469"/>
      <c r="B127" s="469"/>
      <c r="C127" s="469"/>
      <c r="D127" s="469"/>
      <c r="E127" s="469"/>
      <c r="F127" s="469"/>
      <c r="G127" s="469"/>
      <c r="I127" s="469" t="str">
        <f t="shared" ca="1" si="2"/>
        <v/>
      </c>
    </row>
    <row r="128" spans="1:19" x14ac:dyDescent="0.25">
      <c r="A128" s="469"/>
      <c r="B128" s="469"/>
      <c r="C128" s="469"/>
      <c r="D128" s="469"/>
      <c r="E128" s="469"/>
      <c r="F128" s="469"/>
      <c r="G128" s="469"/>
      <c r="I128" s="469" t="str">
        <f t="shared" ca="1" si="2"/>
        <v/>
      </c>
      <c r="J128" s="706"/>
      <c r="K128" s="706"/>
      <c r="L128" s="706"/>
      <c r="M128" s="706"/>
      <c r="N128" s="493"/>
    </row>
    <row r="129" spans="1:14" x14ac:dyDescent="0.25">
      <c r="A129" s="469"/>
      <c r="B129" s="469"/>
      <c r="C129" s="469"/>
      <c r="D129" s="469"/>
      <c r="E129" s="469"/>
      <c r="F129" s="469"/>
      <c r="G129" s="469"/>
      <c r="I129" s="469" t="str">
        <f t="shared" ca="1" si="2"/>
        <v/>
      </c>
      <c r="J129" s="712" t="s">
        <v>54799</v>
      </c>
      <c r="K129" s="712"/>
      <c r="L129" s="712"/>
      <c r="M129" s="712"/>
    </row>
    <row r="130" spans="1:14" x14ac:dyDescent="0.25">
      <c r="A130" s="469"/>
      <c r="B130" s="469"/>
      <c r="C130" s="469"/>
      <c r="D130" s="469"/>
      <c r="E130" s="469"/>
      <c r="F130" s="469"/>
      <c r="G130" s="469"/>
      <c r="I130" s="469" t="str">
        <f t="shared" ca="1" si="2"/>
        <v/>
      </c>
      <c r="J130" s="494" t="s">
        <v>54800</v>
      </c>
      <c r="K130" s="495" t="str">
        <f t="array" ref="K130:K132">Import.RespOrçamento</f>
        <v>Pedro Ivo de Almeida Santos</v>
      </c>
      <c r="L130" s="496"/>
      <c r="M130" s="496"/>
      <c r="N130" s="493"/>
    </row>
    <row r="131" spans="1:14" x14ac:dyDescent="0.25">
      <c r="A131" s="469"/>
      <c r="B131" s="469"/>
      <c r="C131" s="469"/>
      <c r="D131" s="469"/>
      <c r="E131" s="469"/>
      <c r="F131" s="469"/>
      <c r="G131" s="469"/>
      <c r="I131" s="469" t="str">
        <f t="shared" ca="1" si="2"/>
        <v/>
      </c>
      <c r="J131" s="494" t="s">
        <v>54801</v>
      </c>
      <c r="K131" s="495" t="str">
        <v>5061115668</v>
      </c>
      <c r="L131" s="496"/>
      <c r="M131" s="496"/>
      <c r="N131" s="493"/>
    </row>
    <row r="132" spans="1:14" x14ac:dyDescent="0.25">
      <c r="A132" s="469"/>
      <c r="B132" s="469"/>
      <c r="C132" s="469"/>
      <c r="D132" s="469"/>
      <c r="E132" s="469"/>
      <c r="F132" s="469"/>
      <c r="G132" s="469"/>
      <c r="I132" s="469" t="str">
        <f t="shared" ca="1" si="2"/>
        <v/>
      </c>
      <c r="J132" s="494" t="s">
        <v>54802</v>
      </c>
      <c r="K132" s="495" t="str">
        <v>2620240374524</v>
      </c>
      <c r="L132" s="496"/>
      <c r="M132" s="496"/>
      <c r="N132" s="493"/>
    </row>
    <row r="133" spans="1:14" x14ac:dyDescent="0.25">
      <c r="A133" s="469"/>
      <c r="B133" s="469"/>
      <c r="C133" s="469"/>
      <c r="D133" s="469"/>
      <c r="E133" s="469"/>
      <c r="F133" s="469"/>
      <c r="G133" s="469"/>
    </row>
    <row r="134" spans="1:14" x14ac:dyDescent="0.25">
      <c r="A134" s="469"/>
      <c r="B134" s="469"/>
      <c r="C134" s="469"/>
      <c r="D134" s="469"/>
      <c r="E134" s="469"/>
      <c r="F134" s="469"/>
      <c r="G134" s="469"/>
    </row>
    <row r="135" spans="1:14" x14ac:dyDescent="0.25">
      <c r="A135" s="469"/>
      <c r="B135" s="469"/>
      <c r="C135" s="469"/>
      <c r="D135" s="469"/>
      <c r="E135" s="469"/>
      <c r="F135" s="469"/>
      <c r="G135" s="469"/>
    </row>
    <row r="136" spans="1:14" x14ac:dyDescent="0.25">
      <c r="A136" s="469"/>
      <c r="B136" s="469"/>
      <c r="C136" s="469"/>
      <c r="D136" s="469"/>
      <c r="E136" s="469"/>
      <c r="F136" s="469"/>
      <c r="G136" s="469"/>
    </row>
    <row r="137" spans="1:14" x14ac:dyDescent="0.25">
      <c r="A137" s="469"/>
      <c r="B137" s="469"/>
      <c r="C137" s="469"/>
      <c r="D137" s="469"/>
      <c r="E137" s="469"/>
      <c r="F137" s="469"/>
      <c r="G137" s="469"/>
    </row>
    <row r="138" spans="1:14" x14ac:dyDescent="0.25">
      <c r="A138" s="467" t="s">
        <v>54766</v>
      </c>
    </row>
    <row r="139" spans="1:14" x14ac:dyDescent="0.25">
      <c r="A139" s="467" t="s">
        <v>54746</v>
      </c>
    </row>
    <row r="140" spans="1:14" x14ac:dyDescent="0.25">
      <c r="A140" s="467" t="s">
        <v>54758</v>
      </c>
    </row>
    <row r="141" spans="1:14" x14ac:dyDescent="0.25">
      <c r="A141" s="467" t="s">
        <v>54763</v>
      </c>
    </row>
    <row r="142" spans="1:14" x14ac:dyDescent="0.25">
      <c r="A142" s="467" t="s">
        <v>54774</v>
      </c>
    </row>
    <row r="143" spans="1:14" x14ac:dyDescent="0.25">
      <c r="A143" s="467" t="s">
        <v>54776</v>
      </c>
    </row>
    <row r="144" spans="1:14" x14ac:dyDescent="0.25">
      <c r="A144" s="467" t="s">
        <v>54786</v>
      </c>
    </row>
    <row r="145" spans="1:1" x14ac:dyDescent="0.25">
      <c r="A145" s="467" t="s">
        <v>54791</v>
      </c>
    </row>
    <row r="146" spans="1:1" x14ac:dyDescent="0.25">
      <c r="A146" s="467" t="s">
        <v>54793</v>
      </c>
    </row>
  </sheetData>
  <sheetProtection password="BD1F" sheet="1" objects="1" scenarios="1" autoFilter="0"/>
  <autoFilter ref="I11:I132" xr:uid="{CCAB4B67-741A-43F2-91C4-5E1C554946D1}"/>
  <mergeCells count="144">
    <mergeCell ref="J129:M129"/>
    <mergeCell ref="J120:S120"/>
    <mergeCell ref="J123:S123"/>
    <mergeCell ref="J125:M125"/>
    <mergeCell ref="P125:S125"/>
    <mergeCell ref="J126:M126"/>
    <mergeCell ref="J128:M128"/>
    <mergeCell ref="J114:S114"/>
    <mergeCell ref="M115:M116"/>
    <mergeCell ref="N115:P115"/>
    <mergeCell ref="Q115:Q116"/>
    <mergeCell ref="N116:P116"/>
    <mergeCell ref="J118:S118"/>
    <mergeCell ref="J108:Q108"/>
    <mergeCell ref="U108:W108"/>
    <mergeCell ref="J109:Q109"/>
    <mergeCell ref="U109:W109"/>
    <mergeCell ref="J110:Q110"/>
    <mergeCell ref="K112:S112"/>
    <mergeCell ref="J105:Q105"/>
    <mergeCell ref="U105:W105"/>
    <mergeCell ref="J106:Q106"/>
    <mergeCell ref="U106:W106"/>
    <mergeCell ref="J107:Q107"/>
    <mergeCell ref="U107:W107"/>
    <mergeCell ref="J102:Q102"/>
    <mergeCell ref="U102:W102"/>
    <mergeCell ref="J103:Q103"/>
    <mergeCell ref="U103:W103"/>
    <mergeCell ref="J104:Q104"/>
    <mergeCell ref="U104:W104"/>
    <mergeCell ref="U99:W100"/>
    <mergeCell ref="X99:X100"/>
    <mergeCell ref="Y99:Y100"/>
    <mergeCell ref="Z99:Z100"/>
    <mergeCell ref="J101:Q101"/>
    <mergeCell ref="U101:W101"/>
    <mergeCell ref="J89:M89"/>
    <mergeCell ref="J94:S94"/>
    <mergeCell ref="J96:S96"/>
    <mergeCell ref="J97:S97"/>
    <mergeCell ref="J99:Q100"/>
    <mergeCell ref="R99:R100"/>
    <mergeCell ref="S99:S100"/>
    <mergeCell ref="J80:S80"/>
    <mergeCell ref="J83:S83"/>
    <mergeCell ref="J85:M85"/>
    <mergeCell ref="P85:S85"/>
    <mergeCell ref="J86:M86"/>
    <mergeCell ref="J88:M88"/>
    <mergeCell ref="J74:S74"/>
    <mergeCell ref="M75:M76"/>
    <mergeCell ref="N75:P75"/>
    <mergeCell ref="Q75:Q76"/>
    <mergeCell ref="N76:P76"/>
    <mergeCell ref="J78:S78"/>
    <mergeCell ref="J68:Q68"/>
    <mergeCell ref="U68:W68"/>
    <mergeCell ref="J69:Q69"/>
    <mergeCell ref="U69:W69"/>
    <mergeCell ref="J70:Q70"/>
    <mergeCell ref="K72:S72"/>
    <mergeCell ref="J65:Q65"/>
    <mergeCell ref="U65:W65"/>
    <mergeCell ref="J66:Q66"/>
    <mergeCell ref="U66:W66"/>
    <mergeCell ref="J67:Q67"/>
    <mergeCell ref="U67:W67"/>
    <mergeCell ref="J62:Q62"/>
    <mergeCell ref="U62:W62"/>
    <mergeCell ref="J63:Q63"/>
    <mergeCell ref="U63:W63"/>
    <mergeCell ref="J64:Q64"/>
    <mergeCell ref="U64:W64"/>
    <mergeCell ref="U59:W60"/>
    <mergeCell ref="X59:X60"/>
    <mergeCell ref="Y59:Y60"/>
    <mergeCell ref="Z59:Z60"/>
    <mergeCell ref="J61:Q61"/>
    <mergeCell ref="U61:W61"/>
    <mergeCell ref="J49:M49"/>
    <mergeCell ref="J54:S54"/>
    <mergeCell ref="J56:S56"/>
    <mergeCell ref="J57:S57"/>
    <mergeCell ref="J59:Q60"/>
    <mergeCell ref="R59:R60"/>
    <mergeCell ref="S59:S60"/>
    <mergeCell ref="J40:S40"/>
    <mergeCell ref="J43:S43"/>
    <mergeCell ref="J45:M45"/>
    <mergeCell ref="P45:S45"/>
    <mergeCell ref="J46:M46"/>
    <mergeCell ref="J48:M48"/>
    <mergeCell ref="J34:S34"/>
    <mergeCell ref="M35:M36"/>
    <mergeCell ref="N35:P35"/>
    <mergeCell ref="Q35:Q36"/>
    <mergeCell ref="N36:P36"/>
    <mergeCell ref="J38:S38"/>
    <mergeCell ref="J28:Q28"/>
    <mergeCell ref="U28:W28"/>
    <mergeCell ref="J29:Q29"/>
    <mergeCell ref="U29:W29"/>
    <mergeCell ref="J30:Q30"/>
    <mergeCell ref="K32:S32"/>
    <mergeCell ref="J25:Q25"/>
    <mergeCell ref="U25:W25"/>
    <mergeCell ref="J26:Q26"/>
    <mergeCell ref="U26:W26"/>
    <mergeCell ref="J27:Q27"/>
    <mergeCell ref="U27:W27"/>
    <mergeCell ref="J22:Q22"/>
    <mergeCell ref="U22:W22"/>
    <mergeCell ref="J23:Q23"/>
    <mergeCell ref="U23:W23"/>
    <mergeCell ref="J24:Q24"/>
    <mergeCell ref="U24:W24"/>
    <mergeCell ref="U19:W20"/>
    <mergeCell ref="X19:X20"/>
    <mergeCell ref="Y19:Y20"/>
    <mergeCell ref="Z19:Z20"/>
    <mergeCell ref="J21:Q21"/>
    <mergeCell ref="U21:W21"/>
    <mergeCell ref="J14:S14"/>
    <mergeCell ref="J16:S16"/>
    <mergeCell ref="J17:S17"/>
    <mergeCell ref="J19:Q20"/>
    <mergeCell ref="R19:R20"/>
    <mergeCell ref="S19:S20"/>
    <mergeCell ref="I6:I10"/>
    <mergeCell ref="J7:S7"/>
    <mergeCell ref="J8:S8"/>
    <mergeCell ref="J10:Q10"/>
    <mergeCell ref="R10:S10"/>
    <mergeCell ref="J11:Q11"/>
    <mergeCell ref="R11:S11"/>
    <mergeCell ref="R1:S1"/>
    <mergeCell ref="R2:S2"/>
    <mergeCell ref="J4:K4"/>
    <mergeCell ref="L4:M4"/>
    <mergeCell ref="N4:S4"/>
    <mergeCell ref="J5:K5"/>
    <mergeCell ref="L5:M5"/>
    <mergeCell ref="N5:S5"/>
  </mergeCells>
  <conditionalFormatting sqref="J30:S30 J70:S70 J110:S110">
    <cfRule type="expression" dxfId="8" priority="1" stopIfTrue="1">
      <formula>DESONERACAO="não"</formula>
    </cfRule>
  </conditionalFormatting>
  <conditionalFormatting sqref="S29 S69 S109">
    <cfRule type="expression" dxfId="7" priority="4" stopIfTrue="1">
      <formula>DESONERACAO="não"</formula>
    </cfRule>
  </conditionalFormatting>
  <conditionalFormatting sqref="U29:W29 U69:W69 U109:W109">
    <cfRule type="expression" dxfId="6" priority="2" stopIfTrue="1">
      <formula>AND(U29&lt;&gt;"OK",U29&lt;&gt;"-",U29&lt;&gt;"")</formula>
    </cfRule>
    <cfRule type="cellIs" dxfId="5" priority="3" stopIfTrue="1" operator="equal">
      <formula>"OK"</formula>
    </cfRule>
  </conditionalFormatting>
  <dataValidations count="6">
    <dataValidation type="list" allowBlank="1" showErrorMessage="1" sqref="J17:S17 JF17:JO17 TB17:TK17 ACX17:ADG17 AMT17:ANC17 AWP17:AWY17 BGL17:BGU17 BQH17:BQQ17 CAD17:CAM17 CJZ17:CKI17 CTV17:CUE17 DDR17:DEA17 DNN17:DNW17 DXJ17:DXS17 EHF17:EHO17 ERB17:ERK17 FAX17:FBG17 FKT17:FLC17 FUP17:FUY17 GEL17:GEU17 GOH17:GOQ17 GYD17:GYM17 HHZ17:HII17 HRV17:HSE17 IBR17:ICA17 ILN17:ILW17 IVJ17:IVS17 JFF17:JFO17 JPB17:JPK17 JYX17:JZG17 KIT17:KJC17 KSP17:KSY17 LCL17:LCU17 LMH17:LMQ17 LWD17:LWM17 MFZ17:MGI17 MPV17:MQE17 MZR17:NAA17 NJN17:NJW17 NTJ17:NTS17 ODF17:ODO17 ONB17:ONK17 OWX17:OXG17 PGT17:PHC17 PQP17:PQY17 QAL17:QAU17 QKH17:QKQ17 QUD17:QUM17 RDZ17:REI17 RNV17:ROE17 RXR17:RYA17 SHN17:SHW17 SRJ17:SRS17 TBF17:TBO17 TLB17:TLK17 TUX17:TVG17 UET17:UFC17 UOP17:UOY17 UYL17:UYU17 VIH17:VIQ17 VSD17:VSM17 WBZ17:WCI17 WLV17:WME17 WVR17:WWA17 J65553:S65553 JF65553:JO65553 TB65553:TK65553 ACX65553:ADG65553 AMT65553:ANC65553 AWP65553:AWY65553 BGL65553:BGU65553 BQH65553:BQQ65553 CAD65553:CAM65553 CJZ65553:CKI65553 CTV65553:CUE65553 DDR65553:DEA65553 DNN65553:DNW65553 DXJ65553:DXS65553 EHF65553:EHO65553 ERB65553:ERK65553 FAX65553:FBG65553 FKT65553:FLC65553 FUP65553:FUY65553 GEL65553:GEU65553 GOH65553:GOQ65553 GYD65553:GYM65553 HHZ65553:HII65553 HRV65553:HSE65553 IBR65553:ICA65553 ILN65553:ILW65553 IVJ65553:IVS65553 JFF65553:JFO65553 JPB65553:JPK65553 JYX65553:JZG65553 KIT65553:KJC65553 KSP65553:KSY65553 LCL65553:LCU65553 LMH65553:LMQ65553 LWD65553:LWM65553 MFZ65553:MGI65553 MPV65553:MQE65553 MZR65553:NAA65553 NJN65553:NJW65553 NTJ65553:NTS65553 ODF65553:ODO65553 ONB65553:ONK65553 OWX65553:OXG65553 PGT65553:PHC65553 PQP65553:PQY65553 QAL65553:QAU65553 QKH65553:QKQ65553 QUD65553:QUM65553 RDZ65553:REI65553 RNV65553:ROE65553 RXR65553:RYA65553 SHN65553:SHW65553 SRJ65553:SRS65553 TBF65553:TBO65553 TLB65553:TLK65553 TUX65553:TVG65553 UET65553:UFC65553 UOP65553:UOY65553 UYL65553:UYU65553 VIH65553:VIQ65553 VSD65553:VSM65553 WBZ65553:WCI65553 WLV65553:WME65553 WVR65553:WWA65553 J131089:S131089 JF131089:JO131089 TB131089:TK131089 ACX131089:ADG131089 AMT131089:ANC131089 AWP131089:AWY131089 BGL131089:BGU131089 BQH131089:BQQ131089 CAD131089:CAM131089 CJZ131089:CKI131089 CTV131089:CUE131089 DDR131089:DEA131089 DNN131089:DNW131089 DXJ131089:DXS131089 EHF131089:EHO131089 ERB131089:ERK131089 FAX131089:FBG131089 FKT131089:FLC131089 FUP131089:FUY131089 GEL131089:GEU131089 GOH131089:GOQ131089 GYD131089:GYM131089 HHZ131089:HII131089 HRV131089:HSE131089 IBR131089:ICA131089 ILN131089:ILW131089 IVJ131089:IVS131089 JFF131089:JFO131089 JPB131089:JPK131089 JYX131089:JZG131089 KIT131089:KJC131089 KSP131089:KSY131089 LCL131089:LCU131089 LMH131089:LMQ131089 LWD131089:LWM131089 MFZ131089:MGI131089 MPV131089:MQE131089 MZR131089:NAA131089 NJN131089:NJW131089 NTJ131089:NTS131089 ODF131089:ODO131089 ONB131089:ONK131089 OWX131089:OXG131089 PGT131089:PHC131089 PQP131089:PQY131089 QAL131089:QAU131089 QKH131089:QKQ131089 QUD131089:QUM131089 RDZ131089:REI131089 RNV131089:ROE131089 RXR131089:RYA131089 SHN131089:SHW131089 SRJ131089:SRS131089 TBF131089:TBO131089 TLB131089:TLK131089 TUX131089:TVG131089 UET131089:UFC131089 UOP131089:UOY131089 UYL131089:UYU131089 VIH131089:VIQ131089 VSD131089:VSM131089 WBZ131089:WCI131089 WLV131089:WME131089 WVR131089:WWA131089 J196625:S196625 JF196625:JO196625 TB196625:TK196625 ACX196625:ADG196625 AMT196625:ANC196625 AWP196625:AWY196625 BGL196625:BGU196625 BQH196625:BQQ196625 CAD196625:CAM196625 CJZ196625:CKI196625 CTV196625:CUE196625 DDR196625:DEA196625 DNN196625:DNW196625 DXJ196625:DXS196625 EHF196625:EHO196625 ERB196625:ERK196625 FAX196625:FBG196625 FKT196625:FLC196625 FUP196625:FUY196625 GEL196625:GEU196625 GOH196625:GOQ196625 GYD196625:GYM196625 HHZ196625:HII196625 HRV196625:HSE196625 IBR196625:ICA196625 ILN196625:ILW196625 IVJ196625:IVS196625 JFF196625:JFO196625 JPB196625:JPK196625 JYX196625:JZG196625 KIT196625:KJC196625 KSP196625:KSY196625 LCL196625:LCU196625 LMH196625:LMQ196625 LWD196625:LWM196625 MFZ196625:MGI196625 MPV196625:MQE196625 MZR196625:NAA196625 NJN196625:NJW196625 NTJ196625:NTS196625 ODF196625:ODO196625 ONB196625:ONK196625 OWX196625:OXG196625 PGT196625:PHC196625 PQP196625:PQY196625 QAL196625:QAU196625 QKH196625:QKQ196625 QUD196625:QUM196625 RDZ196625:REI196625 RNV196625:ROE196625 RXR196625:RYA196625 SHN196625:SHW196625 SRJ196625:SRS196625 TBF196625:TBO196625 TLB196625:TLK196625 TUX196625:TVG196625 UET196625:UFC196625 UOP196625:UOY196625 UYL196625:UYU196625 VIH196625:VIQ196625 VSD196625:VSM196625 WBZ196625:WCI196625 WLV196625:WME196625 WVR196625:WWA196625 J262161:S262161 JF262161:JO262161 TB262161:TK262161 ACX262161:ADG262161 AMT262161:ANC262161 AWP262161:AWY262161 BGL262161:BGU262161 BQH262161:BQQ262161 CAD262161:CAM262161 CJZ262161:CKI262161 CTV262161:CUE262161 DDR262161:DEA262161 DNN262161:DNW262161 DXJ262161:DXS262161 EHF262161:EHO262161 ERB262161:ERK262161 FAX262161:FBG262161 FKT262161:FLC262161 FUP262161:FUY262161 GEL262161:GEU262161 GOH262161:GOQ262161 GYD262161:GYM262161 HHZ262161:HII262161 HRV262161:HSE262161 IBR262161:ICA262161 ILN262161:ILW262161 IVJ262161:IVS262161 JFF262161:JFO262161 JPB262161:JPK262161 JYX262161:JZG262161 KIT262161:KJC262161 KSP262161:KSY262161 LCL262161:LCU262161 LMH262161:LMQ262161 LWD262161:LWM262161 MFZ262161:MGI262161 MPV262161:MQE262161 MZR262161:NAA262161 NJN262161:NJW262161 NTJ262161:NTS262161 ODF262161:ODO262161 ONB262161:ONK262161 OWX262161:OXG262161 PGT262161:PHC262161 PQP262161:PQY262161 QAL262161:QAU262161 QKH262161:QKQ262161 QUD262161:QUM262161 RDZ262161:REI262161 RNV262161:ROE262161 RXR262161:RYA262161 SHN262161:SHW262161 SRJ262161:SRS262161 TBF262161:TBO262161 TLB262161:TLK262161 TUX262161:TVG262161 UET262161:UFC262161 UOP262161:UOY262161 UYL262161:UYU262161 VIH262161:VIQ262161 VSD262161:VSM262161 WBZ262161:WCI262161 WLV262161:WME262161 WVR262161:WWA262161 J327697:S327697 JF327697:JO327697 TB327697:TK327697 ACX327697:ADG327697 AMT327697:ANC327697 AWP327697:AWY327697 BGL327697:BGU327697 BQH327697:BQQ327697 CAD327697:CAM327697 CJZ327697:CKI327697 CTV327697:CUE327697 DDR327697:DEA327697 DNN327697:DNW327697 DXJ327697:DXS327697 EHF327697:EHO327697 ERB327697:ERK327697 FAX327697:FBG327697 FKT327697:FLC327697 FUP327697:FUY327697 GEL327697:GEU327697 GOH327697:GOQ327697 GYD327697:GYM327697 HHZ327697:HII327697 HRV327697:HSE327697 IBR327697:ICA327697 ILN327697:ILW327697 IVJ327697:IVS327697 JFF327697:JFO327697 JPB327697:JPK327697 JYX327697:JZG327697 KIT327697:KJC327697 KSP327697:KSY327697 LCL327697:LCU327697 LMH327697:LMQ327697 LWD327697:LWM327697 MFZ327697:MGI327697 MPV327697:MQE327697 MZR327697:NAA327697 NJN327697:NJW327697 NTJ327697:NTS327697 ODF327697:ODO327697 ONB327697:ONK327697 OWX327697:OXG327697 PGT327697:PHC327697 PQP327697:PQY327697 QAL327697:QAU327697 QKH327697:QKQ327697 QUD327697:QUM327697 RDZ327697:REI327697 RNV327697:ROE327697 RXR327697:RYA327697 SHN327697:SHW327697 SRJ327697:SRS327697 TBF327697:TBO327697 TLB327697:TLK327697 TUX327697:TVG327697 UET327697:UFC327697 UOP327697:UOY327697 UYL327697:UYU327697 VIH327697:VIQ327697 VSD327697:VSM327697 WBZ327697:WCI327697 WLV327697:WME327697 WVR327697:WWA327697 J393233:S393233 JF393233:JO393233 TB393233:TK393233 ACX393233:ADG393233 AMT393233:ANC393233 AWP393233:AWY393233 BGL393233:BGU393233 BQH393233:BQQ393233 CAD393233:CAM393233 CJZ393233:CKI393233 CTV393233:CUE393233 DDR393233:DEA393233 DNN393233:DNW393233 DXJ393233:DXS393233 EHF393233:EHO393233 ERB393233:ERK393233 FAX393233:FBG393233 FKT393233:FLC393233 FUP393233:FUY393233 GEL393233:GEU393233 GOH393233:GOQ393233 GYD393233:GYM393233 HHZ393233:HII393233 HRV393233:HSE393233 IBR393233:ICA393233 ILN393233:ILW393233 IVJ393233:IVS393233 JFF393233:JFO393233 JPB393233:JPK393233 JYX393233:JZG393233 KIT393233:KJC393233 KSP393233:KSY393233 LCL393233:LCU393233 LMH393233:LMQ393233 LWD393233:LWM393233 MFZ393233:MGI393233 MPV393233:MQE393233 MZR393233:NAA393233 NJN393233:NJW393233 NTJ393233:NTS393233 ODF393233:ODO393233 ONB393233:ONK393233 OWX393233:OXG393233 PGT393233:PHC393233 PQP393233:PQY393233 QAL393233:QAU393233 QKH393233:QKQ393233 QUD393233:QUM393233 RDZ393233:REI393233 RNV393233:ROE393233 RXR393233:RYA393233 SHN393233:SHW393233 SRJ393233:SRS393233 TBF393233:TBO393233 TLB393233:TLK393233 TUX393233:TVG393233 UET393233:UFC393233 UOP393233:UOY393233 UYL393233:UYU393233 VIH393233:VIQ393233 VSD393233:VSM393233 WBZ393233:WCI393233 WLV393233:WME393233 WVR393233:WWA393233 J458769:S458769 JF458769:JO458769 TB458769:TK458769 ACX458769:ADG458769 AMT458769:ANC458769 AWP458769:AWY458769 BGL458769:BGU458769 BQH458769:BQQ458769 CAD458769:CAM458769 CJZ458769:CKI458769 CTV458769:CUE458769 DDR458769:DEA458769 DNN458769:DNW458769 DXJ458769:DXS458769 EHF458769:EHO458769 ERB458769:ERK458769 FAX458769:FBG458769 FKT458769:FLC458769 FUP458769:FUY458769 GEL458769:GEU458769 GOH458769:GOQ458769 GYD458769:GYM458769 HHZ458769:HII458769 HRV458769:HSE458769 IBR458769:ICA458769 ILN458769:ILW458769 IVJ458769:IVS458769 JFF458769:JFO458769 JPB458769:JPK458769 JYX458769:JZG458769 KIT458769:KJC458769 KSP458769:KSY458769 LCL458769:LCU458769 LMH458769:LMQ458769 LWD458769:LWM458769 MFZ458769:MGI458769 MPV458769:MQE458769 MZR458769:NAA458769 NJN458769:NJW458769 NTJ458769:NTS458769 ODF458769:ODO458769 ONB458769:ONK458769 OWX458769:OXG458769 PGT458769:PHC458769 PQP458769:PQY458769 QAL458769:QAU458769 QKH458769:QKQ458769 QUD458769:QUM458769 RDZ458769:REI458769 RNV458769:ROE458769 RXR458769:RYA458769 SHN458769:SHW458769 SRJ458769:SRS458769 TBF458769:TBO458769 TLB458769:TLK458769 TUX458769:TVG458769 UET458769:UFC458769 UOP458769:UOY458769 UYL458769:UYU458769 VIH458769:VIQ458769 VSD458769:VSM458769 WBZ458769:WCI458769 WLV458769:WME458769 WVR458769:WWA458769 J524305:S524305 JF524305:JO524305 TB524305:TK524305 ACX524305:ADG524305 AMT524305:ANC524305 AWP524305:AWY524305 BGL524305:BGU524305 BQH524305:BQQ524305 CAD524305:CAM524305 CJZ524305:CKI524305 CTV524305:CUE524305 DDR524305:DEA524305 DNN524305:DNW524305 DXJ524305:DXS524305 EHF524305:EHO524305 ERB524305:ERK524305 FAX524305:FBG524305 FKT524305:FLC524305 FUP524305:FUY524305 GEL524305:GEU524305 GOH524305:GOQ524305 GYD524305:GYM524305 HHZ524305:HII524305 HRV524305:HSE524305 IBR524305:ICA524305 ILN524305:ILW524305 IVJ524305:IVS524305 JFF524305:JFO524305 JPB524305:JPK524305 JYX524305:JZG524305 KIT524305:KJC524305 KSP524305:KSY524305 LCL524305:LCU524305 LMH524305:LMQ524305 LWD524305:LWM524305 MFZ524305:MGI524305 MPV524305:MQE524305 MZR524305:NAA524305 NJN524305:NJW524305 NTJ524305:NTS524305 ODF524305:ODO524305 ONB524305:ONK524305 OWX524305:OXG524305 PGT524305:PHC524305 PQP524305:PQY524305 QAL524305:QAU524305 QKH524305:QKQ524305 QUD524305:QUM524305 RDZ524305:REI524305 RNV524305:ROE524305 RXR524305:RYA524305 SHN524305:SHW524305 SRJ524305:SRS524305 TBF524305:TBO524305 TLB524305:TLK524305 TUX524305:TVG524305 UET524305:UFC524305 UOP524305:UOY524305 UYL524305:UYU524305 VIH524305:VIQ524305 VSD524305:VSM524305 WBZ524305:WCI524305 WLV524305:WME524305 WVR524305:WWA524305 J589841:S589841 JF589841:JO589841 TB589841:TK589841 ACX589841:ADG589841 AMT589841:ANC589841 AWP589841:AWY589841 BGL589841:BGU589841 BQH589841:BQQ589841 CAD589841:CAM589841 CJZ589841:CKI589841 CTV589841:CUE589841 DDR589841:DEA589841 DNN589841:DNW589841 DXJ589841:DXS589841 EHF589841:EHO589841 ERB589841:ERK589841 FAX589841:FBG589841 FKT589841:FLC589841 FUP589841:FUY589841 GEL589841:GEU589841 GOH589841:GOQ589841 GYD589841:GYM589841 HHZ589841:HII589841 HRV589841:HSE589841 IBR589841:ICA589841 ILN589841:ILW589841 IVJ589841:IVS589841 JFF589841:JFO589841 JPB589841:JPK589841 JYX589841:JZG589841 KIT589841:KJC589841 KSP589841:KSY589841 LCL589841:LCU589841 LMH589841:LMQ589841 LWD589841:LWM589841 MFZ589841:MGI589841 MPV589841:MQE589841 MZR589841:NAA589841 NJN589841:NJW589841 NTJ589841:NTS589841 ODF589841:ODO589841 ONB589841:ONK589841 OWX589841:OXG589841 PGT589841:PHC589841 PQP589841:PQY589841 QAL589841:QAU589841 QKH589841:QKQ589841 QUD589841:QUM589841 RDZ589841:REI589841 RNV589841:ROE589841 RXR589841:RYA589841 SHN589841:SHW589841 SRJ589841:SRS589841 TBF589841:TBO589841 TLB589841:TLK589841 TUX589841:TVG589841 UET589841:UFC589841 UOP589841:UOY589841 UYL589841:UYU589841 VIH589841:VIQ589841 VSD589841:VSM589841 WBZ589841:WCI589841 WLV589841:WME589841 WVR589841:WWA589841 J655377:S655377 JF655377:JO655377 TB655377:TK655377 ACX655377:ADG655377 AMT655377:ANC655377 AWP655377:AWY655377 BGL655377:BGU655377 BQH655377:BQQ655377 CAD655377:CAM655377 CJZ655377:CKI655377 CTV655377:CUE655377 DDR655377:DEA655377 DNN655377:DNW655377 DXJ655377:DXS655377 EHF655377:EHO655377 ERB655377:ERK655377 FAX655377:FBG655377 FKT655377:FLC655377 FUP655377:FUY655377 GEL655377:GEU655377 GOH655377:GOQ655377 GYD655377:GYM655377 HHZ655377:HII655377 HRV655377:HSE655377 IBR655377:ICA655377 ILN655377:ILW655377 IVJ655377:IVS655377 JFF655377:JFO655377 JPB655377:JPK655377 JYX655377:JZG655377 KIT655377:KJC655377 KSP655377:KSY655377 LCL655377:LCU655377 LMH655377:LMQ655377 LWD655377:LWM655377 MFZ655377:MGI655377 MPV655377:MQE655377 MZR655377:NAA655377 NJN655377:NJW655377 NTJ655377:NTS655377 ODF655377:ODO655377 ONB655377:ONK655377 OWX655377:OXG655377 PGT655377:PHC655377 PQP655377:PQY655377 QAL655377:QAU655377 QKH655377:QKQ655377 QUD655377:QUM655377 RDZ655377:REI655377 RNV655377:ROE655377 RXR655377:RYA655377 SHN655377:SHW655377 SRJ655377:SRS655377 TBF655377:TBO655377 TLB655377:TLK655377 TUX655377:TVG655377 UET655377:UFC655377 UOP655377:UOY655377 UYL655377:UYU655377 VIH655377:VIQ655377 VSD655377:VSM655377 WBZ655377:WCI655377 WLV655377:WME655377 WVR655377:WWA655377 J720913:S720913 JF720913:JO720913 TB720913:TK720913 ACX720913:ADG720913 AMT720913:ANC720913 AWP720913:AWY720913 BGL720913:BGU720913 BQH720913:BQQ720913 CAD720913:CAM720913 CJZ720913:CKI720913 CTV720913:CUE720913 DDR720913:DEA720913 DNN720913:DNW720913 DXJ720913:DXS720913 EHF720913:EHO720913 ERB720913:ERK720913 FAX720913:FBG720913 FKT720913:FLC720913 FUP720913:FUY720913 GEL720913:GEU720913 GOH720913:GOQ720913 GYD720913:GYM720913 HHZ720913:HII720913 HRV720913:HSE720913 IBR720913:ICA720913 ILN720913:ILW720913 IVJ720913:IVS720913 JFF720913:JFO720913 JPB720913:JPK720913 JYX720913:JZG720913 KIT720913:KJC720913 KSP720913:KSY720913 LCL720913:LCU720913 LMH720913:LMQ720913 LWD720913:LWM720913 MFZ720913:MGI720913 MPV720913:MQE720913 MZR720913:NAA720913 NJN720913:NJW720913 NTJ720913:NTS720913 ODF720913:ODO720913 ONB720913:ONK720913 OWX720913:OXG720913 PGT720913:PHC720913 PQP720913:PQY720913 QAL720913:QAU720913 QKH720913:QKQ720913 QUD720913:QUM720913 RDZ720913:REI720913 RNV720913:ROE720913 RXR720913:RYA720913 SHN720913:SHW720913 SRJ720913:SRS720913 TBF720913:TBO720913 TLB720913:TLK720913 TUX720913:TVG720913 UET720913:UFC720913 UOP720913:UOY720913 UYL720913:UYU720913 VIH720913:VIQ720913 VSD720913:VSM720913 WBZ720913:WCI720913 WLV720913:WME720913 WVR720913:WWA720913 J786449:S786449 JF786449:JO786449 TB786449:TK786449 ACX786449:ADG786449 AMT786449:ANC786449 AWP786449:AWY786449 BGL786449:BGU786449 BQH786449:BQQ786449 CAD786449:CAM786449 CJZ786449:CKI786449 CTV786449:CUE786449 DDR786449:DEA786449 DNN786449:DNW786449 DXJ786449:DXS786449 EHF786449:EHO786449 ERB786449:ERK786449 FAX786449:FBG786449 FKT786449:FLC786449 FUP786449:FUY786449 GEL786449:GEU786449 GOH786449:GOQ786449 GYD786449:GYM786449 HHZ786449:HII786449 HRV786449:HSE786449 IBR786449:ICA786449 ILN786449:ILW786449 IVJ786449:IVS786449 JFF786449:JFO786449 JPB786449:JPK786449 JYX786449:JZG786449 KIT786449:KJC786449 KSP786449:KSY786449 LCL786449:LCU786449 LMH786449:LMQ786449 LWD786449:LWM786449 MFZ786449:MGI786449 MPV786449:MQE786449 MZR786449:NAA786449 NJN786449:NJW786449 NTJ786449:NTS786449 ODF786449:ODO786449 ONB786449:ONK786449 OWX786449:OXG786449 PGT786449:PHC786449 PQP786449:PQY786449 QAL786449:QAU786449 QKH786449:QKQ786449 QUD786449:QUM786449 RDZ786449:REI786449 RNV786449:ROE786449 RXR786449:RYA786449 SHN786449:SHW786449 SRJ786449:SRS786449 TBF786449:TBO786449 TLB786449:TLK786449 TUX786449:TVG786449 UET786449:UFC786449 UOP786449:UOY786449 UYL786449:UYU786449 VIH786449:VIQ786449 VSD786449:VSM786449 WBZ786449:WCI786449 WLV786449:WME786449 WVR786449:WWA786449 J851985:S851985 JF851985:JO851985 TB851985:TK851985 ACX851985:ADG851985 AMT851985:ANC851985 AWP851985:AWY851985 BGL851985:BGU851985 BQH851985:BQQ851985 CAD851985:CAM851985 CJZ851985:CKI851985 CTV851985:CUE851985 DDR851985:DEA851985 DNN851985:DNW851985 DXJ851985:DXS851985 EHF851985:EHO851985 ERB851985:ERK851985 FAX851985:FBG851985 FKT851985:FLC851985 FUP851985:FUY851985 GEL851985:GEU851985 GOH851985:GOQ851985 GYD851985:GYM851985 HHZ851985:HII851985 HRV851985:HSE851985 IBR851985:ICA851985 ILN851985:ILW851985 IVJ851985:IVS851985 JFF851985:JFO851985 JPB851985:JPK851985 JYX851985:JZG851985 KIT851985:KJC851985 KSP851985:KSY851985 LCL851985:LCU851985 LMH851985:LMQ851985 LWD851985:LWM851985 MFZ851985:MGI851985 MPV851985:MQE851985 MZR851985:NAA851985 NJN851985:NJW851985 NTJ851985:NTS851985 ODF851985:ODO851985 ONB851985:ONK851985 OWX851985:OXG851985 PGT851985:PHC851985 PQP851985:PQY851985 QAL851985:QAU851985 QKH851985:QKQ851985 QUD851985:QUM851985 RDZ851985:REI851985 RNV851985:ROE851985 RXR851985:RYA851985 SHN851985:SHW851985 SRJ851985:SRS851985 TBF851985:TBO851985 TLB851985:TLK851985 TUX851985:TVG851985 UET851985:UFC851985 UOP851985:UOY851985 UYL851985:UYU851985 VIH851985:VIQ851985 VSD851985:VSM851985 WBZ851985:WCI851985 WLV851985:WME851985 WVR851985:WWA851985 J917521:S917521 JF917521:JO917521 TB917521:TK917521 ACX917521:ADG917521 AMT917521:ANC917521 AWP917521:AWY917521 BGL917521:BGU917521 BQH917521:BQQ917521 CAD917521:CAM917521 CJZ917521:CKI917521 CTV917521:CUE917521 DDR917521:DEA917521 DNN917521:DNW917521 DXJ917521:DXS917521 EHF917521:EHO917521 ERB917521:ERK917521 FAX917521:FBG917521 FKT917521:FLC917521 FUP917521:FUY917521 GEL917521:GEU917521 GOH917521:GOQ917521 GYD917521:GYM917521 HHZ917521:HII917521 HRV917521:HSE917521 IBR917521:ICA917521 ILN917521:ILW917521 IVJ917521:IVS917521 JFF917521:JFO917521 JPB917521:JPK917521 JYX917521:JZG917521 KIT917521:KJC917521 KSP917521:KSY917521 LCL917521:LCU917521 LMH917521:LMQ917521 LWD917521:LWM917521 MFZ917521:MGI917521 MPV917521:MQE917521 MZR917521:NAA917521 NJN917521:NJW917521 NTJ917521:NTS917521 ODF917521:ODO917521 ONB917521:ONK917521 OWX917521:OXG917521 PGT917521:PHC917521 PQP917521:PQY917521 QAL917521:QAU917521 QKH917521:QKQ917521 QUD917521:QUM917521 RDZ917521:REI917521 RNV917521:ROE917521 RXR917521:RYA917521 SHN917521:SHW917521 SRJ917521:SRS917521 TBF917521:TBO917521 TLB917521:TLK917521 TUX917521:TVG917521 UET917521:UFC917521 UOP917521:UOY917521 UYL917521:UYU917521 VIH917521:VIQ917521 VSD917521:VSM917521 WBZ917521:WCI917521 WLV917521:WME917521 WVR917521:WWA917521 J983057:S983057 JF983057:JO983057 TB983057:TK983057 ACX983057:ADG983057 AMT983057:ANC983057 AWP983057:AWY983057 BGL983057:BGU983057 BQH983057:BQQ983057 CAD983057:CAM983057 CJZ983057:CKI983057 CTV983057:CUE983057 DDR983057:DEA983057 DNN983057:DNW983057 DXJ983057:DXS983057 EHF983057:EHO983057 ERB983057:ERK983057 FAX983057:FBG983057 FKT983057:FLC983057 FUP983057:FUY983057 GEL983057:GEU983057 GOH983057:GOQ983057 GYD983057:GYM983057 HHZ983057:HII983057 HRV983057:HSE983057 IBR983057:ICA983057 ILN983057:ILW983057 IVJ983057:IVS983057 JFF983057:JFO983057 JPB983057:JPK983057 JYX983057:JZG983057 KIT983057:KJC983057 KSP983057:KSY983057 LCL983057:LCU983057 LMH983057:LMQ983057 LWD983057:LWM983057 MFZ983057:MGI983057 MPV983057:MQE983057 MZR983057:NAA983057 NJN983057:NJW983057 NTJ983057:NTS983057 ODF983057:ODO983057 ONB983057:ONK983057 OWX983057:OXG983057 PGT983057:PHC983057 PQP983057:PQY983057 QAL983057:QAU983057 QKH983057:QKQ983057 QUD983057:QUM983057 RDZ983057:REI983057 RNV983057:ROE983057 RXR983057:RYA983057 SHN983057:SHW983057 SRJ983057:SRS983057 TBF983057:TBO983057 TLB983057:TLK983057 TUX983057:TVG983057 UET983057:UFC983057 UOP983057:UOY983057 UYL983057:UYU983057 VIH983057:VIQ983057 VSD983057:VSM983057 WBZ983057:WCI983057 WLV983057:WME983057 WVR983057:WWA983057 J57:S57 JF57:JO57 TB57:TK57 ACX57:ADG57 AMT57:ANC57 AWP57:AWY57 BGL57:BGU57 BQH57:BQQ57 CAD57:CAM57 CJZ57:CKI57 CTV57:CUE57 DDR57:DEA57 DNN57:DNW57 DXJ57:DXS57 EHF57:EHO57 ERB57:ERK57 FAX57:FBG57 FKT57:FLC57 FUP57:FUY57 GEL57:GEU57 GOH57:GOQ57 GYD57:GYM57 HHZ57:HII57 HRV57:HSE57 IBR57:ICA57 ILN57:ILW57 IVJ57:IVS57 JFF57:JFO57 JPB57:JPK57 JYX57:JZG57 KIT57:KJC57 KSP57:KSY57 LCL57:LCU57 LMH57:LMQ57 LWD57:LWM57 MFZ57:MGI57 MPV57:MQE57 MZR57:NAA57 NJN57:NJW57 NTJ57:NTS57 ODF57:ODO57 ONB57:ONK57 OWX57:OXG57 PGT57:PHC57 PQP57:PQY57 QAL57:QAU57 QKH57:QKQ57 QUD57:QUM57 RDZ57:REI57 RNV57:ROE57 RXR57:RYA57 SHN57:SHW57 SRJ57:SRS57 TBF57:TBO57 TLB57:TLK57 TUX57:TVG57 UET57:UFC57 UOP57:UOY57 UYL57:UYU57 VIH57:VIQ57 VSD57:VSM57 WBZ57:WCI57 WLV57:WME57 WVR57:WWA57 J65593:S65593 JF65593:JO65593 TB65593:TK65593 ACX65593:ADG65593 AMT65593:ANC65593 AWP65593:AWY65593 BGL65593:BGU65593 BQH65593:BQQ65593 CAD65593:CAM65593 CJZ65593:CKI65593 CTV65593:CUE65593 DDR65593:DEA65593 DNN65593:DNW65593 DXJ65593:DXS65593 EHF65593:EHO65593 ERB65593:ERK65593 FAX65593:FBG65593 FKT65593:FLC65593 FUP65593:FUY65593 GEL65593:GEU65593 GOH65593:GOQ65593 GYD65593:GYM65593 HHZ65593:HII65593 HRV65593:HSE65593 IBR65593:ICA65593 ILN65593:ILW65593 IVJ65593:IVS65593 JFF65593:JFO65593 JPB65593:JPK65593 JYX65593:JZG65593 KIT65593:KJC65593 KSP65593:KSY65593 LCL65593:LCU65593 LMH65593:LMQ65593 LWD65593:LWM65593 MFZ65593:MGI65593 MPV65593:MQE65593 MZR65593:NAA65593 NJN65593:NJW65593 NTJ65593:NTS65593 ODF65593:ODO65593 ONB65593:ONK65593 OWX65593:OXG65593 PGT65593:PHC65593 PQP65593:PQY65593 QAL65593:QAU65593 QKH65593:QKQ65593 QUD65593:QUM65593 RDZ65593:REI65593 RNV65593:ROE65593 RXR65593:RYA65593 SHN65593:SHW65593 SRJ65593:SRS65593 TBF65593:TBO65593 TLB65593:TLK65593 TUX65593:TVG65593 UET65593:UFC65593 UOP65593:UOY65593 UYL65593:UYU65593 VIH65593:VIQ65593 VSD65593:VSM65593 WBZ65593:WCI65593 WLV65593:WME65593 WVR65593:WWA65593 J131129:S131129 JF131129:JO131129 TB131129:TK131129 ACX131129:ADG131129 AMT131129:ANC131129 AWP131129:AWY131129 BGL131129:BGU131129 BQH131129:BQQ131129 CAD131129:CAM131129 CJZ131129:CKI131129 CTV131129:CUE131129 DDR131129:DEA131129 DNN131129:DNW131129 DXJ131129:DXS131129 EHF131129:EHO131129 ERB131129:ERK131129 FAX131129:FBG131129 FKT131129:FLC131129 FUP131129:FUY131129 GEL131129:GEU131129 GOH131129:GOQ131129 GYD131129:GYM131129 HHZ131129:HII131129 HRV131129:HSE131129 IBR131129:ICA131129 ILN131129:ILW131129 IVJ131129:IVS131129 JFF131129:JFO131129 JPB131129:JPK131129 JYX131129:JZG131129 KIT131129:KJC131129 KSP131129:KSY131129 LCL131129:LCU131129 LMH131129:LMQ131129 LWD131129:LWM131129 MFZ131129:MGI131129 MPV131129:MQE131129 MZR131129:NAA131129 NJN131129:NJW131129 NTJ131129:NTS131129 ODF131129:ODO131129 ONB131129:ONK131129 OWX131129:OXG131129 PGT131129:PHC131129 PQP131129:PQY131129 QAL131129:QAU131129 QKH131129:QKQ131129 QUD131129:QUM131129 RDZ131129:REI131129 RNV131129:ROE131129 RXR131129:RYA131129 SHN131129:SHW131129 SRJ131129:SRS131129 TBF131129:TBO131129 TLB131129:TLK131129 TUX131129:TVG131129 UET131129:UFC131129 UOP131129:UOY131129 UYL131129:UYU131129 VIH131129:VIQ131129 VSD131129:VSM131129 WBZ131129:WCI131129 WLV131129:WME131129 WVR131129:WWA131129 J196665:S196665 JF196665:JO196665 TB196665:TK196665 ACX196665:ADG196665 AMT196665:ANC196665 AWP196665:AWY196665 BGL196665:BGU196665 BQH196665:BQQ196665 CAD196665:CAM196665 CJZ196665:CKI196665 CTV196665:CUE196665 DDR196665:DEA196665 DNN196665:DNW196665 DXJ196665:DXS196665 EHF196665:EHO196665 ERB196665:ERK196665 FAX196665:FBG196665 FKT196665:FLC196665 FUP196665:FUY196665 GEL196665:GEU196665 GOH196665:GOQ196665 GYD196665:GYM196665 HHZ196665:HII196665 HRV196665:HSE196665 IBR196665:ICA196665 ILN196665:ILW196665 IVJ196665:IVS196665 JFF196665:JFO196665 JPB196665:JPK196665 JYX196665:JZG196665 KIT196665:KJC196665 KSP196665:KSY196665 LCL196665:LCU196665 LMH196665:LMQ196665 LWD196665:LWM196665 MFZ196665:MGI196665 MPV196665:MQE196665 MZR196665:NAA196665 NJN196665:NJW196665 NTJ196665:NTS196665 ODF196665:ODO196665 ONB196665:ONK196665 OWX196665:OXG196665 PGT196665:PHC196665 PQP196665:PQY196665 QAL196665:QAU196665 QKH196665:QKQ196665 QUD196665:QUM196665 RDZ196665:REI196665 RNV196665:ROE196665 RXR196665:RYA196665 SHN196665:SHW196665 SRJ196665:SRS196665 TBF196665:TBO196665 TLB196665:TLK196665 TUX196665:TVG196665 UET196665:UFC196665 UOP196665:UOY196665 UYL196665:UYU196665 VIH196665:VIQ196665 VSD196665:VSM196665 WBZ196665:WCI196665 WLV196665:WME196665 WVR196665:WWA196665 J262201:S262201 JF262201:JO262201 TB262201:TK262201 ACX262201:ADG262201 AMT262201:ANC262201 AWP262201:AWY262201 BGL262201:BGU262201 BQH262201:BQQ262201 CAD262201:CAM262201 CJZ262201:CKI262201 CTV262201:CUE262201 DDR262201:DEA262201 DNN262201:DNW262201 DXJ262201:DXS262201 EHF262201:EHO262201 ERB262201:ERK262201 FAX262201:FBG262201 FKT262201:FLC262201 FUP262201:FUY262201 GEL262201:GEU262201 GOH262201:GOQ262201 GYD262201:GYM262201 HHZ262201:HII262201 HRV262201:HSE262201 IBR262201:ICA262201 ILN262201:ILW262201 IVJ262201:IVS262201 JFF262201:JFO262201 JPB262201:JPK262201 JYX262201:JZG262201 KIT262201:KJC262201 KSP262201:KSY262201 LCL262201:LCU262201 LMH262201:LMQ262201 LWD262201:LWM262201 MFZ262201:MGI262201 MPV262201:MQE262201 MZR262201:NAA262201 NJN262201:NJW262201 NTJ262201:NTS262201 ODF262201:ODO262201 ONB262201:ONK262201 OWX262201:OXG262201 PGT262201:PHC262201 PQP262201:PQY262201 QAL262201:QAU262201 QKH262201:QKQ262201 QUD262201:QUM262201 RDZ262201:REI262201 RNV262201:ROE262201 RXR262201:RYA262201 SHN262201:SHW262201 SRJ262201:SRS262201 TBF262201:TBO262201 TLB262201:TLK262201 TUX262201:TVG262201 UET262201:UFC262201 UOP262201:UOY262201 UYL262201:UYU262201 VIH262201:VIQ262201 VSD262201:VSM262201 WBZ262201:WCI262201 WLV262201:WME262201 WVR262201:WWA262201 J327737:S327737 JF327737:JO327737 TB327737:TK327737 ACX327737:ADG327737 AMT327737:ANC327737 AWP327737:AWY327737 BGL327737:BGU327737 BQH327737:BQQ327737 CAD327737:CAM327737 CJZ327737:CKI327737 CTV327737:CUE327737 DDR327737:DEA327737 DNN327737:DNW327737 DXJ327737:DXS327737 EHF327737:EHO327737 ERB327737:ERK327737 FAX327737:FBG327737 FKT327737:FLC327737 FUP327737:FUY327737 GEL327737:GEU327737 GOH327737:GOQ327737 GYD327737:GYM327737 HHZ327737:HII327737 HRV327737:HSE327737 IBR327737:ICA327737 ILN327737:ILW327737 IVJ327737:IVS327737 JFF327737:JFO327737 JPB327737:JPK327737 JYX327737:JZG327737 KIT327737:KJC327737 KSP327737:KSY327737 LCL327737:LCU327737 LMH327737:LMQ327737 LWD327737:LWM327737 MFZ327737:MGI327737 MPV327737:MQE327737 MZR327737:NAA327737 NJN327737:NJW327737 NTJ327737:NTS327737 ODF327737:ODO327737 ONB327737:ONK327737 OWX327737:OXG327737 PGT327737:PHC327737 PQP327737:PQY327737 QAL327737:QAU327737 QKH327737:QKQ327737 QUD327737:QUM327737 RDZ327737:REI327737 RNV327737:ROE327737 RXR327737:RYA327737 SHN327737:SHW327737 SRJ327737:SRS327737 TBF327737:TBO327737 TLB327737:TLK327737 TUX327737:TVG327737 UET327737:UFC327737 UOP327737:UOY327737 UYL327737:UYU327737 VIH327737:VIQ327737 VSD327737:VSM327737 WBZ327737:WCI327737 WLV327737:WME327737 WVR327737:WWA327737 J393273:S393273 JF393273:JO393273 TB393273:TK393273 ACX393273:ADG393273 AMT393273:ANC393273 AWP393273:AWY393273 BGL393273:BGU393273 BQH393273:BQQ393273 CAD393273:CAM393273 CJZ393273:CKI393273 CTV393273:CUE393273 DDR393273:DEA393273 DNN393273:DNW393273 DXJ393273:DXS393273 EHF393273:EHO393273 ERB393273:ERK393273 FAX393273:FBG393273 FKT393273:FLC393273 FUP393273:FUY393273 GEL393273:GEU393273 GOH393273:GOQ393273 GYD393273:GYM393273 HHZ393273:HII393273 HRV393273:HSE393273 IBR393273:ICA393273 ILN393273:ILW393273 IVJ393273:IVS393273 JFF393273:JFO393273 JPB393273:JPK393273 JYX393273:JZG393273 KIT393273:KJC393273 KSP393273:KSY393273 LCL393273:LCU393273 LMH393273:LMQ393273 LWD393273:LWM393273 MFZ393273:MGI393273 MPV393273:MQE393273 MZR393273:NAA393273 NJN393273:NJW393273 NTJ393273:NTS393273 ODF393273:ODO393273 ONB393273:ONK393273 OWX393273:OXG393273 PGT393273:PHC393273 PQP393273:PQY393273 QAL393273:QAU393273 QKH393273:QKQ393273 QUD393273:QUM393273 RDZ393273:REI393273 RNV393273:ROE393273 RXR393273:RYA393273 SHN393273:SHW393273 SRJ393273:SRS393273 TBF393273:TBO393273 TLB393273:TLK393273 TUX393273:TVG393273 UET393273:UFC393273 UOP393273:UOY393273 UYL393273:UYU393273 VIH393273:VIQ393273 VSD393273:VSM393273 WBZ393273:WCI393273 WLV393273:WME393273 WVR393273:WWA393273 J458809:S458809 JF458809:JO458809 TB458809:TK458809 ACX458809:ADG458809 AMT458809:ANC458809 AWP458809:AWY458809 BGL458809:BGU458809 BQH458809:BQQ458809 CAD458809:CAM458809 CJZ458809:CKI458809 CTV458809:CUE458809 DDR458809:DEA458809 DNN458809:DNW458809 DXJ458809:DXS458809 EHF458809:EHO458809 ERB458809:ERK458809 FAX458809:FBG458809 FKT458809:FLC458809 FUP458809:FUY458809 GEL458809:GEU458809 GOH458809:GOQ458809 GYD458809:GYM458809 HHZ458809:HII458809 HRV458809:HSE458809 IBR458809:ICA458809 ILN458809:ILW458809 IVJ458809:IVS458809 JFF458809:JFO458809 JPB458809:JPK458809 JYX458809:JZG458809 KIT458809:KJC458809 KSP458809:KSY458809 LCL458809:LCU458809 LMH458809:LMQ458809 LWD458809:LWM458809 MFZ458809:MGI458809 MPV458809:MQE458809 MZR458809:NAA458809 NJN458809:NJW458809 NTJ458809:NTS458809 ODF458809:ODO458809 ONB458809:ONK458809 OWX458809:OXG458809 PGT458809:PHC458809 PQP458809:PQY458809 QAL458809:QAU458809 QKH458809:QKQ458809 QUD458809:QUM458809 RDZ458809:REI458809 RNV458809:ROE458809 RXR458809:RYA458809 SHN458809:SHW458809 SRJ458809:SRS458809 TBF458809:TBO458809 TLB458809:TLK458809 TUX458809:TVG458809 UET458809:UFC458809 UOP458809:UOY458809 UYL458809:UYU458809 VIH458809:VIQ458809 VSD458809:VSM458809 WBZ458809:WCI458809 WLV458809:WME458809 WVR458809:WWA458809 J524345:S524345 JF524345:JO524345 TB524345:TK524345 ACX524345:ADG524345 AMT524345:ANC524345 AWP524345:AWY524345 BGL524345:BGU524345 BQH524345:BQQ524345 CAD524345:CAM524345 CJZ524345:CKI524345 CTV524345:CUE524345 DDR524345:DEA524345 DNN524345:DNW524345 DXJ524345:DXS524345 EHF524345:EHO524345 ERB524345:ERK524345 FAX524345:FBG524345 FKT524345:FLC524345 FUP524345:FUY524345 GEL524345:GEU524345 GOH524345:GOQ524345 GYD524345:GYM524345 HHZ524345:HII524345 HRV524345:HSE524345 IBR524345:ICA524345 ILN524345:ILW524345 IVJ524345:IVS524345 JFF524345:JFO524345 JPB524345:JPK524345 JYX524345:JZG524345 KIT524345:KJC524345 KSP524345:KSY524345 LCL524345:LCU524345 LMH524345:LMQ524345 LWD524345:LWM524345 MFZ524345:MGI524345 MPV524345:MQE524345 MZR524345:NAA524345 NJN524345:NJW524345 NTJ524345:NTS524345 ODF524345:ODO524345 ONB524345:ONK524345 OWX524345:OXG524345 PGT524345:PHC524345 PQP524345:PQY524345 QAL524345:QAU524345 QKH524345:QKQ524345 QUD524345:QUM524345 RDZ524345:REI524345 RNV524345:ROE524345 RXR524345:RYA524345 SHN524345:SHW524345 SRJ524345:SRS524345 TBF524345:TBO524345 TLB524345:TLK524345 TUX524345:TVG524345 UET524345:UFC524345 UOP524345:UOY524345 UYL524345:UYU524345 VIH524345:VIQ524345 VSD524345:VSM524345 WBZ524345:WCI524345 WLV524345:WME524345 WVR524345:WWA524345 J589881:S589881 JF589881:JO589881 TB589881:TK589881 ACX589881:ADG589881 AMT589881:ANC589881 AWP589881:AWY589881 BGL589881:BGU589881 BQH589881:BQQ589881 CAD589881:CAM589881 CJZ589881:CKI589881 CTV589881:CUE589881 DDR589881:DEA589881 DNN589881:DNW589881 DXJ589881:DXS589881 EHF589881:EHO589881 ERB589881:ERK589881 FAX589881:FBG589881 FKT589881:FLC589881 FUP589881:FUY589881 GEL589881:GEU589881 GOH589881:GOQ589881 GYD589881:GYM589881 HHZ589881:HII589881 HRV589881:HSE589881 IBR589881:ICA589881 ILN589881:ILW589881 IVJ589881:IVS589881 JFF589881:JFO589881 JPB589881:JPK589881 JYX589881:JZG589881 KIT589881:KJC589881 KSP589881:KSY589881 LCL589881:LCU589881 LMH589881:LMQ589881 LWD589881:LWM589881 MFZ589881:MGI589881 MPV589881:MQE589881 MZR589881:NAA589881 NJN589881:NJW589881 NTJ589881:NTS589881 ODF589881:ODO589881 ONB589881:ONK589881 OWX589881:OXG589881 PGT589881:PHC589881 PQP589881:PQY589881 QAL589881:QAU589881 QKH589881:QKQ589881 QUD589881:QUM589881 RDZ589881:REI589881 RNV589881:ROE589881 RXR589881:RYA589881 SHN589881:SHW589881 SRJ589881:SRS589881 TBF589881:TBO589881 TLB589881:TLK589881 TUX589881:TVG589881 UET589881:UFC589881 UOP589881:UOY589881 UYL589881:UYU589881 VIH589881:VIQ589881 VSD589881:VSM589881 WBZ589881:WCI589881 WLV589881:WME589881 WVR589881:WWA589881 J655417:S655417 JF655417:JO655417 TB655417:TK655417 ACX655417:ADG655417 AMT655417:ANC655417 AWP655417:AWY655417 BGL655417:BGU655417 BQH655417:BQQ655417 CAD655417:CAM655417 CJZ655417:CKI655417 CTV655417:CUE655417 DDR655417:DEA655417 DNN655417:DNW655417 DXJ655417:DXS655417 EHF655417:EHO655417 ERB655417:ERK655417 FAX655417:FBG655417 FKT655417:FLC655417 FUP655417:FUY655417 GEL655417:GEU655417 GOH655417:GOQ655417 GYD655417:GYM655417 HHZ655417:HII655417 HRV655417:HSE655417 IBR655417:ICA655417 ILN655417:ILW655417 IVJ655417:IVS655417 JFF655417:JFO655417 JPB655417:JPK655417 JYX655417:JZG655417 KIT655417:KJC655417 KSP655417:KSY655417 LCL655417:LCU655417 LMH655417:LMQ655417 LWD655417:LWM655417 MFZ655417:MGI655417 MPV655417:MQE655417 MZR655417:NAA655417 NJN655417:NJW655417 NTJ655417:NTS655417 ODF655417:ODO655417 ONB655417:ONK655417 OWX655417:OXG655417 PGT655417:PHC655417 PQP655417:PQY655417 QAL655417:QAU655417 QKH655417:QKQ655417 QUD655417:QUM655417 RDZ655417:REI655417 RNV655417:ROE655417 RXR655417:RYA655417 SHN655417:SHW655417 SRJ655417:SRS655417 TBF655417:TBO655417 TLB655417:TLK655417 TUX655417:TVG655417 UET655417:UFC655417 UOP655417:UOY655417 UYL655417:UYU655417 VIH655417:VIQ655417 VSD655417:VSM655417 WBZ655417:WCI655417 WLV655417:WME655417 WVR655417:WWA655417 J720953:S720953 JF720953:JO720953 TB720953:TK720953 ACX720953:ADG720953 AMT720953:ANC720953 AWP720953:AWY720953 BGL720953:BGU720953 BQH720953:BQQ720953 CAD720953:CAM720953 CJZ720953:CKI720953 CTV720953:CUE720953 DDR720953:DEA720953 DNN720953:DNW720953 DXJ720953:DXS720953 EHF720953:EHO720953 ERB720953:ERK720953 FAX720953:FBG720953 FKT720953:FLC720953 FUP720953:FUY720953 GEL720953:GEU720953 GOH720953:GOQ720953 GYD720953:GYM720953 HHZ720953:HII720953 HRV720953:HSE720953 IBR720953:ICA720953 ILN720953:ILW720953 IVJ720953:IVS720953 JFF720953:JFO720953 JPB720953:JPK720953 JYX720953:JZG720953 KIT720953:KJC720953 KSP720953:KSY720953 LCL720953:LCU720953 LMH720953:LMQ720953 LWD720953:LWM720953 MFZ720953:MGI720953 MPV720953:MQE720953 MZR720953:NAA720953 NJN720953:NJW720953 NTJ720953:NTS720953 ODF720953:ODO720953 ONB720953:ONK720953 OWX720953:OXG720953 PGT720953:PHC720953 PQP720953:PQY720953 QAL720953:QAU720953 QKH720953:QKQ720953 QUD720953:QUM720953 RDZ720953:REI720953 RNV720953:ROE720953 RXR720953:RYA720953 SHN720953:SHW720953 SRJ720953:SRS720953 TBF720953:TBO720953 TLB720953:TLK720953 TUX720953:TVG720953 UET720953:UFC720953 UOP720953:UOY720953 UYL720953:UYU720953 VIH720953:VIQ720953 VSD720953:VSM720953 WBZ720953:WCI720953 WLV720953:WME720953 WVR720953:WWA720953 J786489:S786489 JF786489:JO786489 TB786489:TK786489 ACX786489:ADG786489 AMT786489:ANC786489 AWP786489:AWY786489 BGL786489:BGU786489 BQH786489:BQQ786489 CAD786489:CAM786489 CJZ786489:CKI786489 CTV786489:CUE786489 DDR786489:DEA786489 DNN786489:DNW786489 DXJ786489:DXS786489 EHF786489:EHO786489 ERB786489:ERK786489 FAX786489:FBG786489 FKT786489:FLC786489 FUP786489:FUY786489 GEL786489:GEU786489 GOH786489:GOQ786489 GYD786489:GYM786489 HHZ786489:HII786489 HRV786489:HSE786489 IBR786489:ICA786489 ILN786489:ILW786489 IVJ786489:IVS786489 JFF786489:JFO786489 JPB786489:JPK786489 JYX786489:JZG786489 KIT786489:KJC786489 KSP786489:KSY786489 LCL786489:LCU786489 LMH786489:LMQ786489 LWD786489:LWM786489 MFZ786489:MGI786489 MPV786489:MQE786489 MZR786489:NAA786489 NJN786489:NJW786489 NTJ786489:NTS786489 ODF786489:ODO786489 ONB786489:ONK786489 OWX786489:OXG786489 PGT786489:PHC786489 PQP786489:PQY786489 QAL786489:QAU786489 QKH786489:QKQ786489 QUD786489:QUM786489 RDZ786489:REI786489 RNV786489:ROE786489 RXR786489:RYA786489 SHN786489:SHW786489 SRJ786489:SRS786489 TBF786489:TBO786489 TLB786489:TLK786489 TUX786489:TVG786489 UET786489:UFC786489 UOP786489:UOY786489 UYL786489:UYU786489 VIH786489:VIQ786489 VSD786489:VSM786489 WBZ786489:WCI786489 WLV786489:WME786489 WVR786489:WWA786489 J852025:S852025 JF852025:JO852025 TB852025:TK852025 ACX852025:ADG852025 AMT852025:ANC852025 AWP852025:AWY852025 BGL852025:BGU852025 BQH852025:BQQ852025 CAD852025:CAM852025 CJZ852025:CKI852025 CTV852025:CUE852025 DDR852025:DEA852025 DNN852025:DNW852025 DXJ852025:DXS852025 EHF852025:EHO852025 ERB852025:ERK852025 FAX852025:FBG852025 FKT852025:FLC852025 FUP852025:FUY852025 GEL852025:GEU852025 GOH852025:GOQ852025 GYD852025:GYM852025 HHZ852025:HII852025 HRV852025:HSE852025 IBR852025:ICA852025 ILN852025:ILW852025 IVJ852025:IVS852025 JFF852025:JFO852025 JPB852025:JPK852025 JYX852025:JZG852025 KIT852025:KJC852025 KSP852025:KSY852025 LCL852025:LCU852025 LMH852025:LMQ852025 LWD852025:LWM852025 MFZ852025:MGI852025 MPV852025:MQE852025 MZR852025:NAA852025 NJN852025:NJW852025 NTJ852025:NTS852025 ODF852025:ODO852025 ONB852025:ONK852025 OWX852025:OXG852025 PGT852025:PHC852025 PQP852025:PQY852025 QAL852025:QAU852025 QKH852025:QKQ852025 QUD852025:QUM852025 RDZ852025:REI852025 RNV852025:ROE852025 RXR852025:RYA852025 SHN852025:SHW852025 SRJ852025:SRS852025 TBF852025:TBO852025 TLB852025:TLK852025 TUX852025:TVG852025 UET852025:UFC852025 UOP852025:UOY852025 UYL852025:UYU852025 VIH852025:VIQ852025 VSD852025:VSM852025 WBZ852025:WCI852025 WLV852025:WME852025 WVR852025:WWA852025 J917561:S917561 JF917561:JO917561 TB917561:TK917561 ACX917561:ADG917561 AMT917561:ANC917561 AWP917561:AWY917561 BGL917561:BGU917561 BQH917561:BQQ917561 CAD917561:CAM917561 CJZ917561:CKI917561 CTV917561:CUE917561 DDR917561:DEA917561 DNN917561:DNW917561 DXJ917561:DXS917561 EHF917561:EHO917561 ERB917561:ERK917561 FAX917561:FBG917561 FKT917561:FLC917561 FUP917561:FUY917561 GEL917561:GEU917561 GOH917561:GOQ917561 GYD917561:GYM917561 HHZ917561:HII917561 HRV917561:HSE917561 IBR917561:ICA917561 ILN917561:ILW917561 IVJ917561:IVS917561 JFF917561:JFO917561 JPB917561:JPK917561 JYX917561:JZG917561 KIT917561:KJC917561 KSP917561:KSY917561 LCL917561:LCU917561 LMH917561:LMQ917561 LWD917561:LWM917561 MFZ917561:MGI917561 MPV917561:MQE917561 MZR917561:NAA917561 NJN917561:NJW917561 NTJ917561:NTS917561 ODF917561:ODO917561 ONB917561:ONK917561 OWX917561:OXG917561 PGT917561:PHC917561 PQP917561:PQY917561 QAL917561:QAU917561 QKH917561:QKQ917561 QUD917561:QUM917561 RDZ917561:REI917561 RNV917561:ROE917561 RXR917561:RYA917561 SHN917561:SHW917561 SRJ917561:SRS917561 TBF917561:TBO917561 TLB917561:TLK917561 TUX917561:TVG917561 UET917561:UFC917561 UOP917561:UOY917561 UYL917561:UYU917561 VIH917561:VIQ917561 VSD917561:VSM917561 WBZ917561:WCI917561 WLV917561:WME917561 WVR917561:WWA917561 J983097:S983097 JF983097:JO983097 TB983097:TK983097 ACX983097:ADG983097 AMT983097:ANC983097 AWP983097:AWY983097 BGL983097:BGU983097 BQH983097:BQQ983097 CAD983097:CAM983097 CJZ983097:CKI983097 CTV983097:CUE983097 DDR983097:DEA983097 DNN983097:DNW983097 DXJ983097:DXS983097 EHF983097:EHO983097 ERB983097:ERK983097 FAX983097:FBG983097 FKT983097:FLC983097 FUP983097:FUY983097 GEL983097:GEU983097 GOH983097:GOQ983097 GYD983097:GYM983097 HHZ983097:HII983097 HRV983097:HSE983097 IBR983097:ICA983097 ILN983097:ILW983097 IVJ983097:IVS983097 JFF983097:JFO983097 JPB983097:JPK983097 JYX983097:JZG983097 KIT983097:KJC983097 KSP983097:KSY983097 LCL983097:LCU983097 LMH983097:LMQ983097 LWD983097:LWM983097 MFZ983097:MGI983097 MPV983097:MQE983097 MZR983097:NAA983097 NJN983097:NJW983097 NTJ983097:NTS983097 ODF983097:ODO983097 ONB983097:ONK983097 OWX983097:OXG983097 PGT983097:PHC983097 PQP983097:PQY983097 QAL983097:QAU983097 QKH983097:QKQ983097 QUD983097:QUM983097 RDZ983097:REI983097 RNV983097:ROE983097 RXR983097:RYA983097 SHN983097:SHW983097 SRJ983097:SRS983097 TBF983097:TBO983097 TLB983097:TLK983097 TUX983097:TVG983097 UET983097:UFC983097 UOP983097:UOY983097 UYL983097:UYU983097 VIH983097:VIQ983097 VSD983097:VSM983097 WBZ983097:WCI983097 WLV983097:WME983097 WVR983097:WWA983097 J97:S97 JF97:JO97 TB97:TK97 ACX97:ADG97 AMT97:ANC97 AWP97:AWY97 BGL97:BGU97 BQH97:BQQ97 CAD97:CAM97 CJZ97:CKI97 CTV97:CUE97 DDR97:DEA97 DNN97:DNW97 DXJ97:DXS97 EHF97:EHO97 ERB97:ERK97 FAX97:FBG97 FKT97:FLC97 FUP97:FUY97 GEL97:GEU97 GOH97:GOQ97 GYD97:GYM97 HHZ97:HII97 HRV97:HSE97 IBR97:ICA97 ILN97:ILW97 IVJ97:IVS97 JFF97:JFO97 JPB97:JPK97 JYX97:JZG97 KIT97:KJC97 KSP97:KSY97 LCL97:LCU97 LMH97:LMQ97 LWD97:LWM97 MFZ97:MGI97 MPV97:MQE97 MZR97:NAA97 NJN97:NJW97 NTJ97:NTS97 ODF97:ODO97 ONB97:ONK97 OWX97:OXG97 PGT97:PHC97 PQP97:PQY97 QAL97:QAU97 QKH97:QKQ97 QUD97:QUM97 RDZ97:REI97 RNV97:ROE97 RXR97:RYA97 SHN97:SHW97 SRJ97:SRS97 TBF97:TBO97 TLB97:TLK97 TUX97:TVG97 UET97:UFC97 UOP97:UOY97 UYL97:UYU97 VIH97:VIQ97 VSD97:VSM97 WBZ97:WCI97 WLV97:WME97 WVR97:WWA97 J65633:S65633 JF65633:JO65633 TB65633:TK65633 ACX65633:ADG65633 AMT65633:ANC65633 AWP65633:AWY65633 BGL65633:BGU65633 BQH65633:BQQ65633 CAD65633:CAM65633 CJZ65633:CKI65633 CTV65633:CUE65633 DDR65633:DEA65633 DNN65633:DNW65633 DXJ65633:DXS65633 EHF65633:EHO65633 ERB65633:ERK65633 FAX65633:FBG65633 FKT65633:FLC65633 FUP65633:FUY65633 GEL65633:GEU65633 GOH65633:GOQ65633 GYD65633:GYM65633 HHZ65633:HII65633 HRV65633:HSE65633 IBR65633:ICA65633 ILN65633:ILW65633 IVJ65633:IVS65633 JFF65633:JFO65633 JPB65633:JPK65633 JYX65633:JZG65633 KIT65633:KJC65633 KSP65633:KSY65633 LCL65633:LCU65633 LMH65633:LMQ65633 LWD65633:LWM65633 MFZ65633:MGI65633 MPV65633:MQE65633 MZR65633:NAA65633 NJN65633:NJW65633 NTJ65633:NTS65633 ODF65633:ODO65633 ONB65633:ONK65633 OWX65633:OXG65633 PGT65633:PHC65633 PQP65633:PQY65633 QAL65633:QAU65633 QKH65633:QKQ65633 QUD65633:QUM65633 RDZ65633:REI65633 RNV65633:ROE65633 RXR65633:RYA65633 SHN65633:SHW65633 SRJ65633:SRS65633 TBF65633:TBO65633 TLB65633:TLK65633 TUX65633:TVG65633 UET65633:UFC65633 UOP65633:UOY65633 UYL65633:UYU65633 VIH65633:VIQ65633 VSD65633:VSM65633 WBZ65633:WCI65633 WLV65633:WME65633 WVR65633:WWA65633 J131169:S131169 JF131169:JO131169 TB131169:TK131169 ACX131169:ADG131169 AMT131169:ANC131169 AWP131169:AWY131169 BGL131169:BGU131169 BQH131169:BQQ131169 CAD131169:CAM131169 CJZ131169:CKI131169 CTV131169:CUE131169 DDR131169:DEA131169 DNN131169:DNW131169 DXJ131169:DXS131169 EHF131169:EHO131169 ERB131169:ERK131169 FAX131169:FBG131169 FKT131169:FLC131169 FUP131169:FUY131169 GEL131169:GEU131169 GOH131169:GOQ131169 GYD131169:GYM131169 HHZ131169:HII131169 HRV131169:HSE131169 IBR131169:ICA131169 ILN131169:ILW131169 IVJ131169:IVS131169 JFF131169:JFO131169 JPB131169:JPK131169 JYX131169:JZG131169 KIT131169:KJC131169 KSP131169:KSY131169 LCL131169:LCU131169 LMH131169:LMQ131169 LWD131169:LWM131169 MFZ131169:MGI131169 MPV131169:MQE131169 MZR131169:NAA131169 NJN131169:NJW131169 NTJ131169:NTS131169 ODF131169:ODO131169 ONB131169:ONK131169 OWX131169:OXG131169 PGT131169:PHC131169 PQP131169:PQY131169 QAL131169:QAU131169 QKH131169:QKQ131169 QUD131169:QUM131169 RDZ131169:REI131169 RNV131169:ROE131169 RXR131169:RYA131169 SHN131169:SHW131169 SRJ131169:SRS131169 TBF131169:TBO131169 TLB131169:TLK131169 TUX131169:TVG131169 UET131169:UFC131169 UOP131169:UOY131169 UYL131169:UYU131169 VIH131169:VIQ131169 VSD131169:VSM131169 WBZ131169:WCI131169 WLV131169:WME131169 WVR131169:WWA131169 J196705:S196705 JF196705:JO196705 TB196705:TK196705 ACX196705:ADG196705 AMT196705:ANC196705 AWP196705:AWY196705 BGL196705:BGU196705 BQH196705:BQQ196705 CAD196705:CAM196705 CJZ196705:CKI196705 CTV196705:CUE196705 DDR196705:DEA196705 DNN196705:DNW196705 DXJ196705:DXS196705 EHF196705:EHO196705 ERB196705:ERK196705 FAX196705:FBG196705 FKT196705:FLC196705 FUP196705:FUY196705 GEL196705:GEU196705 GOH196705:GOQ196705 GYD196705:GYM196705 HHZ196705:HII196705 HRV196705:HSE196705 IBR196705:ICA196705 ILN196705:ILW196705 IVJ196705:IVS196705 JFF196705:JFO196705 JPB196705:JPK196705 JYX196705:JZG196705 KIT196705:KJC196705 KSP196705:KSY196705 LCL196705:LCU196705 LMH196705:LMQ196705 LWD196705:LWM196705 MFZ196705:MGI196705 MPV196705:MQE196705 MZR196705:NAA196705 NJN196705:NJW196705 NTJ196705:NTS196705 ODF196705:ODO196705 ONB196705:ONK196705 OWX196705:OXG196705 PGT196705:PHC196705 PQP196705:PQY196705 QAL196705:QAU196705 QKH196705:QKQ196705 QUD196705:QUM196705 RDZ196705:REI196705 RNV196705:ROE196705 RXR196705:RYA196705 SHN196705:SHW196705 SRJ196705:SRS196705 TBF196705:TBO196705 TLB196705:TLK196705 TUX196705:TVG196705 UET196705:UFC196705 UOP196705:UOY196705 UYL196705:UYU196705 VIH196705:VIQ196705 VSD196705:VSM196705 WBZ196705:WCI196705 WLV196705:WME196705 WVR196705:WWA196705 J262241:S262241 JF262241:JO262241 TB262241:TK262241 ACX262241:ADG262241 AMT262241:ANC262241 AWP262241:AWY262241 BGL262241:BGU262241 BQH262241:BQQ262241 CAD262241:CAM262241 CJZ262241:CKI262241 CTV262241:CUE262241 DDR262241:DEA262241 DNN262241:DNW262241 DXJ262241:DXS262241 EHF262241:EHO262241 ERB262241:ERK262241 FAX262241:FBG262241 FKT262241:FLC262241 FUP262241:FUY262241 GEL262241:GEU262241 GOH262241:GOQ262241 GYD262241:GYM262241 HHZ262241:HII262241 HRV262241:HSE262241 IBR262241:ICA262241 ILN262241:ILW262241 IVJ262241:IVS262241 JFF262241:JFO262241 JPB262241:JPK262241 JYX262241:JZG262241 KIT262241:KJC262241 KSP262241:KSY262241 LCL262241:LCU262241 LMH262241:LMQ262241 LWD262241:LWM262241 MFZ262241:MGI262241 MPV262241:MQE262241 MZR262241:NAA262241 NJN262241:NJW262241 NTJ262241:NTS262241 ODF262241:ODO262241 ONB262241:ONK262241 OWX262241:OXG262241 PGT262241:PHC262241 PQP262241:PQY262241 QAL262241:QAU262241 QKH262241:QKQ262241 QUD262241:QUM262241 RDZ262241:REI262241 RNV262241:ROE262241 RXR262241:RYA262241 SHN262241:SHW262241 SRJ262241:SRS262241 TBF262241:TBO262241 TLB262241:TLK262241 TUX262241:TVG262241 UET262241:UFC262241 UOP262241:UOY262241 UYL262241:UYU262241 VIH262241:VIQ262241 VSD262241:VSM262241 WBZ262241:WCI262241 WLV262241:WME262241 WVR262241:WWA262241 J327777:S327777 JF327777:JO327777 TB327777:TK327777 ACX327777:ADG327777 AMT327777:ANC327777 AWP327777:AWY327777 BGL327777:BGU327777 BQH327777:BQQ327777 CAD327777:CAM327777 CJZ327777:CKI327777 CTV327777:CUE327777 DDR327777:DEA327777 DNN327777:DNW327777 DXJ327777:DXS327777 EHF327777:EHO327777 ERB327777:ERK327777 FAX327777:FBG327777 FKT327777:FLC327777 FUP327777:FUY327777 GEL327777:GEU327777 GOH327777:GOQ327777 GYD327777:GYM327777 HHZ327777:HII327777 HRV327777:HSE327777 IBR327777:ICA327777 ILN327777:ILW327777 IVJ327777:IVS327777 JFF327777:JFO327777 JPB327777:JPK327777 JYX327777:JZG327777 KIT327777:KJC327777 KSP327777:KSY327777 LCL327777:LCU327777 LMH327777:LMQ327777 LWD327777:LWM327777 MFZ327777:MGI327777 MPV327777:MQE327777 MZR327777:NAA327777 NJN327777:NJW327777 NTJ327777:NTS327777 ODF327777:ODO327777 ONB327777:ONK327777 OWX327777:OXG327777 PGT327777:PHC327777 PQP327777:PQY327777 QAL327777:QAU327777 QKH327777:QKQ327777 QUD327777:QUM327777 RDZ327777:REI327777 RNV327777:ROE327777 RXR327777:RYA327777 SHN327777:SHW327777 SRJ327777:SRS327777 TBF327777:TBO327777 TLB327777:TLK327777 TUX327777:TVG327777 UET327777:UFC327777 UOP327777:UOY327777 UYL327777:UYU327777 VIH327777:VIQ327777 VSD327777:VSM327777 WBZ327777:WCI327777 WLV327777:WME327777 WVR327777:WWA327777 J393313:S393313 JF393313:JO393313 TB393313:TK393313 ACX393313:ADG393313 AMT393313:ANC393313 AWP393313:AWY393313 BGL393313:BGU393313 BQH393313:BQQ393313 CAD393313:CAM393313 CJZ393313:CKI393313 CTV393313:CUE393313 DDR393313:DEA393313 DNN393313:DNW393313 DXJ393313:DXS393313 EHF393313:EHO393313 ERB393313:ERK393313 FAX393313:FBG393313 FKT393313:FLC393313 FUP393313:FUY393313 GEL393313:GEU393313 GOH393313:GOQ393313 GYD393313:GYM393313 HHZ393313:HII393313 HRV393313:HSE393313 IBR393313:ICA393313 ILN393313:ILW393313 IVJ393313:IVS393313 JFF393313:JFO393313 JPB393313:JPK393313 JYX393313:JZG393313 KIT393313:KJC393313 KSP393313:KSY393313 LCL393313:LCU393313 LMH393313:LMQ393313 LWD393313:LWM393313 MFZ393313:MGI393313 MPV393313:MQE393313 MZR393313:NAA393313 NJN393313:NJW393313 NTJ393313:NTS393313 ODF393313:ODO393313 ONB393313:ONK393313 OWX393313:OXG393313 PGT393313:PHC393313 PQP393313:PQY393313 QAL393313:QAU393313 QKH393313:QKQ393313 QUD393313:QUM393313 RDZ393313:REI393313 RNV393313:ROE393313 RXR393313:RYA393313 SHN393313:SHW393313 SRJ393313:SRS393313 TBF393313:TBO393313 TLB393313:TLK393313 TUX393313:TVG393313 UET393313:UFC393313 UOP393313:UOY393313 UYL393313:UYU393313 VIH393313:VIQ393313 VSD393313:VSM393313 WBZ393313:WCI393313 WLV393313:WME393313 WVR393313:WWA393313 J458849:S458849 JF458849:JO458849 TB458849:TK458849 ACX458849:ADG458849 AMT458849:ANC458849 AWP458849:AWY458849 BGL458849:BGU458849 BQH458849:BQQ458849 CAD458849:CAM458849 CJZ458849:CKI458849 CTV458849:CUE458849 DDR458849:DEA458849 DNN458849:DNW458849 DXJ458849:DXS458849 EHF458849:EHO458849 ERB458849:ERK458849 FAX458849:FBG458849 FKT458849:FLC458849 FUP458849:FUY458849 GEL458849:GEU458849 GOH458849:GOQ458849 GYD458849:GYM458849 HHZ458849:HII458849 HRV458849:HSE458849 IBR458849:ICA458849 ILN458849:ILW458849 IVJ458849:IVS458849 JFF458849:JFO458849 JPB458849:JPK458849 JYX458849:JZG458849 KIT458849:KJC458849 KSP458849:KSY458849 LCL458849:LCU458849 LMH458849:LMQ458849 LWD458849:LWM458849 MFZ458849:MGI458849 MPV458849:MQE458849 MZR458849:NAA458849 NJN458849:NJW458849 NTJ458849:NTS458849 ODF458849:ODO458849 ONB458849:ONK458849 OWX458849:OXG458849 PGT458849:PHC458849 PQP458849:PQY458849 QAL458849:QAU458849 QKH458849:QKQ458849 QUD458849:QUM458849 RDZ458849:REI458849 RNV458849:ROE458849 RXR458849:RYA458849 SHN458849:SHW458849 SRJ458849:SRS458849 TBF458849:TBO458849 TLB458849:TLK458849 TUX458849:TVG458849 UET458849:UFC458849 UOP458849:UOY458849 UYL458849:UYU458849 VIH458849:VIQ458849 VSD458849:VSM458849 WBZ458849:WCI458849 WLV458849:WME458849 WVR458849:WWA458849 J524385:S524385 JF524385:JO524385 TB524385:TK524385 ACX524385:ADG524385 AMT524385:ANC524385 AWP524385:AWY524385 BGL524385:BGU524385 BQH524385:BQQ524385 CAD524385:CAM524385 CJZ524385:CKI524385 CTV524385:CUE524385 DDR524385:DEA524385 DNN524385:DNW524385 DXJ524385:DXS524385 EHF524385:EHO524385 ERB524385:ERK524385 FAX524385:FBG524385 FKT524385:FLC524385 FUP524385:FUY524385 GEL524385:GEU524385 GOH524385:GOQ524385 GYD524385:GYM524385 HHZ524385:HII524385 HRV524385:HSE524385 IBR524385:ICA524385 ILN524385:ILW524385 IVJ524385:IVS524385 JFF524385:JFO524385 JPB524385:JPK524385 JYX524385:JZG524385 KIT524385:KJC524385 KSP524385:KSY524385 LCL524385:LCU524385 LMH524385:LMQ524385 LWD524385:LWM524385 MFZ524385:MGI524385 MPV524385:MQE524385 MZR524385:NAA524385 NJN524385:NJW524385 NTJ524385:NTS524385 ODF524385:ODO524385 ONB524385:ONK524385 OWX524385:OXG524385 PGT524385:PHC524385 PQP524385:PQY524385 QAL524385:QAU524385 QKH524385:QKQ524385 QUD524385:QUM524385 RDZ524385:REI524385 RNV524385:ROE524385 RXR524385:RYA524385 SHN524385:SHW524385 SRJ524385:SRS524385 TBF524385:TBO524385 TLB524385:TLK524385 TUX524385:TVG524385 UET524385:UFC524385 UOP524385:UOY524385 UYL524385:UYU524385 VIH524385:VIQ524385 VSD524385:VSM524385 WBZ524385:WCI524385 WLV524385:WME524385 WVR524385:WWA524385 J589921:S589921 JF589921:JO589921 TB589921:TK589921 ACX589921:ADG589921 AMT589921:ANC589921 AWP589921:AWY589921 BGL589921:BGU589921 BQH589921:BQQ589921 CAD589921:CAM589921 CJZ589921:CKI589921 CTV589921:CUE589921 DDR589921:DEA589921 DNN589921:DNW589921 DXJ589921:DXS589921 EHF589921:EHO589921 ERB589921:ERK589921 FAX589921:FBG589921 FKT589921:FLC589921 FUP589921:FUY589921 GEL589921:GEU589921 GOH589921:GOQ589921 GYD589921:GYM589921 HHZ589921:HII589921 HRV589921:HSE589921 IBR589921:ICA589921 ILN589921:ILW589921 IVJ589921:IVS589921 JFF589921:JFO589921 JPB589921:JPK589921 JYX589921:JZG589921 KIT589921:KJC589921 KSP589921:KSY589921 LCL589921:LCU589921 LMH589921:LMQ589921 LWD589921:LWM589921 MFZ589921:MGI589921 MPV589921:MQE589921 MZR589921:NAA589921 NJN589921:NJW589921 NTJ589921:NTS589921 ODF589921:ODO589921 ONB589921:ONK589921 OWX589921:OXG589921 PGT589921:PHC589921 PQP589921:PQY589921 QAL589921:QAU589921 QKH589921:QKQ589921 QUD589921:QUM589921 RDZ589921:REI589921 RNV589921:ROE589921 RXR589921:RYA589921 SHN589921:SHW589921 SRJ589921:SRS589921 TBF589921:TBO589921 TLB589921:TLK589921 TUX589921:TVG589921 UET589921:UFC589921 UOP589921:UOY589921 UYL589921:UYU589921 VIH589921:VIQ589921 VSD589921:VSM589921 WBZ589921:WCI589921 WLV589921:WME589921 WVR589921:WWA589921 J655457:S655457 JF655457:JO655457 TB655457:TK655457 ACX655457:ADG655457 AMT655457:ANC655457 AWP655457:AWY655457 BGL655457:BGU655457 BQH655457:BQQ655457 CAD655457:CAM655457 CJZ655457:CKI655457 CTV655457:CUE655457 DDR655457:DEA655457 DNN655457:DNW655457 DXJ655457:DXS655457 EHF655457:EHO655457 ERB655457:ERK655457 FAX655457:FBG655457 FKT655457:FLC655457 FUP655457:FUY655457 GEL655457:GEU655457 GOH655457:GOQ655457 GYD655457:GYM655457 HHZ655457:HII655457 HRV655457:HSE655457 IBR655457:ICA655457 ILN655457:ILW655457 IVJ655457:IVS655457 JFF655457:JFO655457 JPB655457:JPK655457 JYX655457:JZG655457 KIT655457:KJC655457 KSP655457:KSY655457 LCL655457:LCU655457 LMH655457:LMQ655457 LWD655457:LWM655457 MFZ655457:MGI655457 MPV655457:MQE655457 MZR655457:NAA655457 NJN655457:NJW655457 NTJ655457:NTS655457 ODF655457:ODO655457 ONB655457:ONK655457 OWX655457:OXG655457 PGT655457:PHC655457 PQP655457:PQY655457 QAL655457:QAU655457 QKH655457:QKQ655457 QUD655457:QUM655457 RDZ655457:REI655457 RNV655457:ROE655457 RXR655457:RYA655457 SHN655457:SHW655457 SRJ655457:SRS655457 TBF655457:TBO655457 TLB655457:TLK655457 TUX655457:TVG655457 UET655457:UFC655457 UOP655457:UOY655457 UYL655457:UYU655457 VIH655457:VIQ655457 VSD655457:VSM655457 WBZ655457:WCI655457 WLV655457:WME655457 WVR655457:WWA655457 J720993:S720993 JF720993:JO720993 TB720993:TK720993 ACX720993:ADG720993 AMT720993:ANC720993 AWP720993:AWY720993 BGL720993:BGU720993 BQH720993:BQQ720993 CAD720993:CAM720993 CJZ720993:CKI720993 CTV720993:CUE720993 DDR720993:DEA720993 DNN720993:DNW720993 DXJ720993:DXS720993 EHF720993:EHO720993 ERB720993:ERK720993 FAX720993:FBG720993 FKT720993:FLC720993 FUP720993:FUY720993 GEL720993:GEU720993 GOH720993:GOQ720993 GYD720993:GYM720993 HHZ720993:HII720993 HRV720993:HSE720993 IBR720993:ICA720993 ILN720993:ILW720993 IVJ720993:IVS720993 JFF720993:JFO720993 JPB720993:JPK720993 JYX720993:JZG720993 KIT720993:KJC720993 KSP720993:KSY720993 LCL720993:LCU720993 LMH720993:LMQ720993 LWD720993:LWM720993 MFZ720993:MGI720993 MPV720993:MQE720993 MZR720993:NAA720993 NJN720993:NJW720993 NTJ720993:NTS720993 ODF720993:ODO720993 ONB720993:ONK720993 OWX720993:OXG720993 PGT720993:PHC720993 PQP720993:PQY720993 QAL720993:QAU720993 QKH720993:QKQ720993 QUD720993:QUM720993 RDZ720993:REI720993 RNV720993:ROE720993 RXR720993:RYA720993 SHN720993:SHW720993 SRJ720993:SRS720993 TBF720993:TBO720993 TLB720993:TLK720993 TUX720993:TVG720993 UET720993:UFC720993 UOP720993:UOY720993 UYL720993:UYU720993 VIH720993:VIQ720993 VSD720993:VSM720993 WBZ720993:WCI720993 WLV720993:WME720993 WVR720993:WWA720993 J786529:S786529 JF786529:JO786529 TB786529:TK786529 ACX786529:ADG786529 AMT786529:ANC786529 AWP786529:AWY786529 BGL786529:BGU786529 BQH786529:BQQ786529 CAD786529:CAM786529 CJZ786529:CKI786529 CTV786529:CUE786529 DDR786529:DEA786529 DNN786529:DNW786529 DXJ786529:DXS786529 EHF786529:EHO786529 ERB786529:ERK786529 FAX786529:FBG786529 FKT786529:FLC786529 FUP786529:FUY786529 GEL786529:GEU786529 GOH786529:GOQ786529 GYD786529:GYM786529 HHZ786529:HII786529 HRV786529:HSE786529 IBR786529:ICA786529 ILN786529:ILW786529 IVJ786529:IVS786529 JFF786529:JFO786529 JPB786529:JPK786529 JYX786529:JZG786529 KIT786529:KJC786529 KSP786529:KSY786529 LCL786529:LCU786529 LMH786529:LMQ786529 LWD786529:LWM786529 MFZ786529:MGI786529 MPV786529:MQE786529 MZR786529:NAA786529 NJN786529:NJW786529 NTJ786529:NTS786529 ODF786529:ODO786529 ONB786529:ONK786529 OWX786529:OXG786529 PGT786529:PHC786529 PQP786529:PQY786529 QAL786529:QAU786529 QKH786529:QKQ786529 QUD786529:QUM786529 RDZ786529:REI786529 RNV786529:ROE786529 RXR786529:RYA786529 SHN786529:SHW786529 SRJ786529:SRS786529 TBF786529:TBO786529 TLB786529:TLK786529 TUX786529:TVG786529 UET786529:UFC786529 UOP786529:UOY786529 UYL786529:UYU786529 VIH786529:VIQ786529 VSD786529:VSM786529 WBZ786529:WCI786529 WLV786529:WME786529 WVR786529:WWA786529 J852065:S852065 JF852065:JO852065 TB852065:TK852065 ACX852065:ADG852065 AMT852065:ANC852065 AWP852065:AWY852065 BGL852065:BGU852065 BQH852065:BQQ852065 CAD852065:CAM852065 CJZ852065:CKI852065 CTV852065:CUE852065 DDR852065:DEA852065 DNN852065:DNW852065 DXJ852065:DXS852065 EHF852065:EHO852065 ERB852065:ERK852065 FAX852065:FBG852065 FKT852065:FLC852065 FUP852065:FUY852065 GEL852065:GEU852065 GOH852065:GOQ852065 GYD852065:GYM852065 HHZ852065:HII852065 HRV852065:HSE852065 IBR852065:ICA852065 ILN852065:ILW852065 IVJ852065:IVS852065 JFF852065:JFO852065 JPB852065:JPK852065 JYX852065:JZG852065 KIT852065:KJC852065 KSP852065:KSY852065 LCL852065:LCU852065 LMH852065:LMQ852065 LWD852065:LWM852065 MFZ852065:MGI852065 MPV852065:MQE852065 MZR852065:NAA852065 NJN852065:NJW852065 NTJ852065:NTS852065 ODF852065:ODO852065 ONB852065:ONK852065 OWX852065:OXG852065 PGT852065:PHC852065 PQP852065:PQY852065 QAL852065:QAU852065 QKH852065:QKQ852065 QUD852065:QUM852065 RDZ852065:REI852065 RNV852065:ROE852065 RXR852065:RYA852065 SHN852065:SHW852065 SRJ852065:SRS852065 TBF852065:TBO852065 TLB852065:TLK852065 TUX852065:TVG852065 UET852065:UFC852065 UOP852065:UOY852065 UYL852065:UYU852065 VIH852065:VIQ852065 VSD852065:VSM852065 WBZ852065:WCI852065 WLV852065:WME852065 WVR852065:WWA852065 J917601:S917601 JF917601:JO917601 TB917601:TK917601 ACX917601:ADG917601 AMT917601:ANC917601 AWP917601:AWY917601 BGL917601:BGU917601 BQH917601:BQQ917601 CAD917601:CAM917601 CJZ917601:CKI917601 CTV917601:CUE917601 DDR917601:DEA917601 DNN917601:DNW917601 DXJ917601:DXS917601 EHF917601:EHO917601 ERB917601:ERK917601 FAX917601:FBG917601 FKT917601:FLC917601 FUP917601:FUY917601 GEL917601:GEU917601 GOH917601:GOQ917601 GYD917601:GYM917601 HHZ917601:HII917601 HRV917601:HSE917601 IBR917601:ICA917601 ILN917601:ILW917601 IVJ917601:IVS917601 JFF917601:JFO917601 JPB917601:JPK917601 JYX917601:JZG917601 KIT917601:KJC917601 KSP917601:KSY917601 LCL917601:LCU917601 LMH917601:LMQ917601 LWD917601:LWM917601 MFZ917601:MGI917601 MPV917601:MQE917601 MZR917601:NAA917601 NJN917601:NJW917601 NTJ917601:NTS917601 ODF917601:ODO917601 ONB917601:ONK917601 OWX917601:OXG917601 PGT917601:PHC917601 PQP917601:PQY917601 QAL917601:QAU917601 QKH917601:QKQ917601 QUD917601:QUM917601 RDZ917601:REI917601 RNV917601:ROE917601 RXR917601:RYA917601 SHN917601:SHW917601 SRJ917601:SRS917601 TBF917601:TBO917601 TLB917601:TLK917601 TUX917601:TVG917601 UET917601:UFC917601 UOP917601:UOY917601 UYL917601:UYU917601 VIH917601:VIQ917601 VSD917601:VSM917601 WBZ917601:WCI917601 WLV917601:WME917601 WVR917601:WWA917601 J983137:S983137 JF983137:JO983137 TB983137:TK983137 ACX983137:ADG983137 AMT983137:ANC983137 AWP983137:AWY983137 BGL983137:BGU983137 BQH983137:BQQ983137 CAD983137:CAM983137 CJZ983137:CKI983137 CTV983137:CUE983137 DDR983137:DEA983137 DNN983137:DNW983137 DXJ983137:DXS983137 EHF983137:EHO983137 ERB983137:ERK983137 FAX983137:FBG983137 FKT983137:FLC983137 FUP983137:FUY983137 GEL983137:GEU983137 GOH983137:GOQ983137 GYD983137:GYM983137 HHZ983137:HII983137 HRV983137:HSE983137 IBR983137:ICA983137 ILN983137:ILW983137 IVJ983137:IVS983137 JFF983137:JFO983137 JPB983137:JPK983137 JYX983137:JZG983137 KIT983137:KJC983137 KSP983137:KSY983137 LCL983137:LCU983137 LMH983137:LMQ983137 LWD983137:LWM983137 MFZ983137:MGI983137 MPV983137:MQE983137 MZR983137:NAA983137 NJN983137:NJW983137 NTJ983137:NTS983137 ODF983137:ODO983137 ONB983137:ONK983137 OWX983137:OXG983137 PGT983137:PHC983137 PQP983137:PQY983137 QAL983137:QAU983137 QKH983137:QKQ983137 QUD983137:QUM983137 RDZ983137:REI983137 RNV983137:ROE983137 RXR983137:RYA983137 SHN983137:SHW983137 SRJ983137:SRS983137 TBF983137:TBO983137 TLB983137:TLK983137 TUX983137:TVG983137 UET983137:UFC983137 UOP983137:UOY983137 UYL983137:UYU983137 VIH983137:VIQ983137 VSD983137:VSM983137 WBZ983137:WCI983137 WLV983137:WME983137 WVR983137:WWA983137" xr:uid="{9CDB4859-106C-47E5-A011-59030F939F2B}">
      <formula1>BDI.TipoObra</formula1>
      <formula2>0</formula2>
    </dataValidation>
    <dataValidation type="decimal" allowBlank="1" showInputMessage="1" showErrorMessage="1" errorTitle="Valor não permitido" error="Digite um percentual entre 0% e 100%." promptTitle="Valores admissíveis:" prompt="Insira valores entre 0 e 100%." sqref="R10:S10 JN10:JO10 TJ10:TK10 ADF10:ADG10 ANB10:ANC10 AWX10:AWY10 BGT10:BGU10 BQP10:BQQ10 CAL10:CAM10 CKH10:CKI10 CUD10:CUE10 DDZ10:DEA10 DNV10:DNW10 DXR10:DXS10 EHN10:EHO10 ERJ10:ERK10 FBF10:FBG10 FLB10:FLC10 FUX10:FUY10 GET10:GEU10 GOP10:GOQ10 GYL10:GYM10 HIH10:HII10 HSD10:HSE10 IBZ10:ICA10 ILV10:ILW10 IVR10:IVS10 JFN10:JFO10 JPJ10:JPK10 JZF10:JZG10 KJB10:KJC10 KSX10:KSY10 LCT10:LCU10 LMP10:LMQ10 LWL10:LWM10 MGH10:MGI10 MQD10:MQE10 MZZ10:NAA10 NJV10:NJW10 NTR10:NTS10 ODN10:ODO10 ONJ10:ONK10 OXF10:OXG10 PHB10:PHC10 PQX10:PQY10 QAT10:QAU10 QKP10:QKQ10 QUL10:QUM10 REH10:REI10 ROD10:ROE10 RXZ10:RYA10 SHV10:SHW10 SRR10:SRS10 TBN10:TBO10 TLJ10:TLK10 TVF10:TVG10 UFB10:UFC10 UOX10:UOY10 UYT10:UYU10 VIP10:VIQ10 VSL10:VSM10 WCH10:WCI10 WMD10:WME10 WVZ10:WWA10 R65546:S65546 JN65546:JO65546 TJ65546:TK65546 ADF65546:ADG65546 ANB65546:ANC65546 AWX65546:AWY65546 BGT65546:BGU65546 BQP65546:BQQ65546 CAL65546:CAM65546 CKH65546:CKI65546 CUD65546:CUE65546 DDZ65546:DEA65546 DNV65546:DNW65546 DXR65546:DXS65546 EHN65546:EHO65546 ERJ65546:ERK65546 FBF65546:FBG65546 FLB65546:FLC65546 FUX65546:FUY65546 GET65546:GEU65546 GOP65546:GOQ65546 GYL65546:GYM65546 HIH65546:HII65546 HSD65546:HSE65546 IBZ65546:ICA65546 ILV65546:ILW65546 IVR65546:IVS65546 JFN65546:JFO65546 JPJ65546:JPK65546 JZF65546:JZG65546 KJB65546:KJC65546 KSX65546:KSY65546 LCT65546:LCU65546 LMP65546:LMQ65546 LWL65546:LWM65546 MGH65546:MGI65546 MQD65546:MQE65546 MZZ65546:NAA65546 NJV65546:NJW65546 NTR65546:NTS65546 ODN65546:ODO65546 ONJ65546:ONK65546 OXF65546:OXG65546 PHB65546:PHC65546 PQX65546:PQY65546 QAT65546:QAU65546 QKP65546:QKQ65546 QUL65546:QUM65546 REH65546:REI65546 ROD65546:ROE65546 RXZ65546:RYA65546 SHV65546:SHW65546 SRR65546:SRS65546 TBN65546:TBO65546 TLJ65546:TLK65546 TVF65546:TVG65546 UFB65546:UFC65546 UOX65546:UOY65546 UYT65546:UYU65546 VIP65546:VIQ65546 VSL65546:VSM65546 WCH65546:WCI65546 WMD65546:WME65546 WVZ65546:WWA65546 R131082:S131082 JN131082:JO131082 TJ131082:TK131082 ADF131082:ADG131082 ANB131082:ANC131082 AWX131082:AWY131082 BGT131082:BGU131082 BQP131082:BQQ131082 CAL131082:CAM131082 CKH131082:CKI131082 CUD131082:CUE131082 DDZ131082:DEA131082 DNV131082:DNW131082 DXR131082:DXS131082 EHN131082:EHO131082 ERJ131082:ERK131082 FBF131082:FBG131082 FLB131082:FLC131082 FUX131082:FUY131082 GET131082:GEU131082 GOP131082:GOQ131082 GYL131082:GYM131082 HIH131082:HII131082 HSD131082:HSE131082 IBZ131082:ICA131082 ILV131082:ILW131082 IVR131082:IVS131082 JFN131082:JFO131082 JPJ131082:JPK131082 JZF131082:JZG131082 KJB131082:KJC131082 KSX131082:KSY131082 LCT131082:LCU131082 LMP131082:LMQ131082 LWL131082:LWM131082 MGH131082:MGI131082 MQD131082:MQE131082 MZZ131082:NAA131082 NJV131082:NJW131082 NTR131082:NTS131082 ODN131082:ODO131082 ONJ131082:ONK131082 OXF131082:OXG131082 PHB131082:PHC131082 PQX131082:PQY131082 QAT131082:QAU131082 QKP131082:QKQ131082 QUL131082:QUM131082 REH131082:REI131082 ROD131082:ROE131082 RXZ131082:RYA131082 SHV131082:SHW131082 SRR131082:SRS131082 TBN131082:TBO131082 TLJ131082:TLK131082 TVF131082:TVG131082 UFB131082:UFC131082 UOX131082:UOY131082 UYT131082:UYU131082 VIP131082:VIQ131082 VSL131082:VSM131082 WCH131082:WCI131082 WMD131082:WME131082 WVZ131082:WWA131082 R196618:S196618 JN196618:JO196618 TJ196618:TK196618 ADF196618:ADG196618 ANB196618:ANC196618 AWX196618:AWY196618 BGT196618:BGU196618 BQP196618:BQQ196618 CAL196618:CAM196618 CKH196618:CKI196618 CUD196618:CUE196618 DDZ196618:DEA196618 DNV196618:DNW196618 DXR196618:DXS196618 EHN196618:EHO196618 ERJ196618:ERK196618 FBF196618:FBG196618 FLB196618:FLC196618 FUX196618:FUY196618 GET196618:GEU196618 GOP196618:GOQ196618 GYL196618:GYM196618 HIH196618:HII196618 HSD196618:HSE196618 IBZ196618:ICA196618 ILV196618:ILW196618 IVR196618:IVS196618 JFN196618:JFO196618 JPJ196618:JPK196618 JZF196618:JZG196618 KJB196618:KJC196618 KSX196618:KSY196618 LCT196618:LCU196618 LMP196618:LMQ196618 LWL196618:LWM196618 MGH196618:MGI196618 MQD196618:MQE196618 MZZ196618:NAA196618 NJV196618:NJW196618 NTR196618:NTS196618 ODN196618:ODO196618 ONJ196618:ONK196618 OXF196618:OXG196618 PHB196618:PHC196618 PQX196618:PQY196618 QAT196618:QAU196618 QKP196618:QKQ196618 QUL196618:QUM196618 REH196618:REI196618 ROD196618:ROE196618 RXZ196618:RYA196618 SHV196618:SHW196618 SRR196618:SRS196618 TBN196618:TBO196618 TLJ196618:TLK196618 TVF196618:TVG196618 UFB196618:UFC196618 UOX196618:UOY196618 UYT196618:UYU196618 VIP196618:VIQ196618 VSL196618:VSM196618 WCH196618:WCI196618 WMD196618:WME196618 WVZ196618:WWA196618 R262154:S262154 JN262154:JO262154 TJ262154:TK262154 ADF262154:ADG262154 ANB262154:ANC262154 AWX262154:AWY262154 BGT262154:BGU262154 BQP262154:BQQ262154 CAL262154:CAM262154 CKH262154:CKI262154 CUD262154:CUE262154 DDZ262154:DEA262154 DNV262154:DNW262154 DXR262154:DXS262154 EHN262154:EHO262154 ERJ262154:ERK262154 FBF262154:FBG262154 FLB262154:FLC262154 FUX262154:FUY262154 GET262154:GEU262154 GOP262154:GOQ262154 GYL262154:GYM262154 HIH262154:HII262154 HSD262154:HSE262154 IBZ262154:ICA262154 ILV262154:ILW262154 IVR262154:IVS262154 JFN262154:JFO262154 JPJ262154:JPK262154 JZF262154:JZG262154 KJB262154:KJC262154 KSX262154:KSY262154 LCT262154:LCU262154 LMP262154:LMQ262154 LWL262154:LWM262154 MGH262154:MGI262154 MQD262154:MQE262154 MZZ262154:NAA262154 NJV262154:NJW262154 NTR262154:NTS262154 ODN262154:ODO262154 ONJ262154:ONK262154 OXF262154:OXG262154 PHB262154:PHC262154 PQX262154:PQY262154 QAT262154:QAU262154 QKP262154:QKQ262154 QUL262154:QUM262154 REH262154:REI262154 ROD262154:ROE262154 RXZ262154:RYA262154 SHV262154:SHW262154 SRR262154:SRS262154 TBN262154:TBO262154 TLJ262154:TLK262154 TVF262154:TVG262154 UFB262154:UFC262154 UOX262154:UOY262154 UYT262154:UYU262154 VIP262154:VIQ262154 VSL262154:VSM262154 WCH262154:WCI262154 WMD262154:WME262154 WVZ262154:WWA262154 R327690:S327690 JN327690:JO327690 TJ327690:TK327690 ADF327690:ADG327690 ANB327690:ANC327690 AWX327690:AWY327690 BGT327690:BGU327690 BQP327690:BQQ327690 CAL327690:CAM327690 CKH327690:CKI327690 CUD327690:CUE327690 DDZ327690:DEA327690 DNV327690:DNW327690 DXR327690:DXS327690 EHN327690:EHO327690 ERJ327690:ERK327690 FBF327690:FBG327690 FLB327690:FLC327690 FUX327690:FUY327690 GET327690:GEU327690 GOP327690:GOQ327690 GYL327690:GYM327690 HIH327690:HII327690 HSD327690:HSE327690 IBZ327690:ICA327690 ILV327690:ILW327690 IVR327690:IVS327690 JFN327690:JFO327690 JPJ327690:JPK327690 JZF327690:JZG327690 KJB327690:KJC327690 KSX327690:KSY327690 LCT327690:LCU327690 LMP327690:LMQ327690 LWL327690:LWM327690 MGH327690:MGI327690 MQD327690:MQE327690 MZZ327690:NAA327690 NJV327690:NJW327690 NTR327690:NTS327690 ODN327690:ODO327690 ONJ327690:ONK327690 OXF327690:OXG327690 PHB327690:PHC327690 PQX327690:PQY327690 QAT327690:QAU327690 QKP327690:QKQ327690 QUL327690:QUM327690 REH327690:REI327690 ROD327690:ROE327690 RXZ327690:RYA327690 SHV327690:SHW327690 SRR327690:SRS327690 TBN327690:TBO327690 TLJ327690:TLK327690 TVF327690:TVG327690 UFB327690:UFC327690 UOX327690:UOY327690 UYT327690:UYU327690 VIP327690:VIQ327690 VSL327690:VSM327690 WCH327690:WCI327690 WMD327690:WME327690 WVZ327690:WWA327690 R393226:S393226 JN393226:JO393226 TJ393226:TK393226 ADF393226:ADG393226 ANB393226:ANC393226 AWX393226:AWY393226 BGT393226:BGU393226 BQP393226:BQQ393226 CAL393226:CAM393226 CKH393226:CKI393226 CUD393226:CUE393226 DDZ393226:DEA393226 DNV393226:DNW393226 DXR393226:DXS393226 EHN393226:EHO393226 ERJ393226:ERK393226 FBF393226:FBG393226 FLB393226:FLC393226 FUX393226:FUY393226 GET393226:GEU393226 GOP393226:GOQ393226 GYL393226:GYM393226 HIH393226:HII393226 HSD393226:HSE393226 IBZ393226:ICA393226 ILV393226:ILW393226 IVR393226:IVS393226 JFN393226:JFO393226 JPJ393226:JPK393226 JZF393226:JZG393226 KJB393226:KJC393226 KSX393226:KSY393226 LCT393226:LCU393226 LMP393226:LMQ393226 LWL393226:LWM393226 MGH393226:MGI393226 MQD393226:MQE393226 MZZ393226:NAA393226 NJV393226:NJW393226 NTR393226:NTS393226 ODN393226:ODO393226 ONJ393226:ONK393226 OXF393226:OXG393226 PHB393226:PHC393226 PQX393226:PQY393226 QAT393226:QAU393226 QKP393226:QKQ393226 QUL393226:QUM393226 REH393226:REI393226 ROD393226:ROE393226 RXZ393226:RYA393226 SHV393226:SHW393226 SRR393226:SRS393226 TBN393226:TBO393226 TLJ393226:TLK393226 TVF393226:TVG393226 UFB393226:UFC393226 UOX393226:UOY393226 UYT393226:UYU393226 VIP393226:VIQ393226 VSL393226:VSM393226 WCH393226:WCI393226 WMD393226:WME393226 WVZ393226:WWA393226 R458762:S458762 JN458762:JO458762 TJ458762:TK458762 ADF458762:ADG458762 ANB458762:ANC458762 AWX458762:AWY458762 BGT458762:BGU458762 BQP458762:BQQ458762 CAL458762:CAM458762 CKH458762:CKI458762 CUD458762:CUE458762 DDZ458762:DEA458762 DNV458762:DNW458762 DXR458762:DXS458762 EHN458762:EHO458762 ERJ458762:ERK458762 FBF458762:FBG458762 FLB458762:FLC458762 FUX458762:FUY458762 GET458762:GEU458762 GOP458762:GOQ458762 GYL458762:GYM458762 HIH458762:HII458762 HSD458762:HSE458762 IBZ458762:ICA458762 ILV458762:ILW458762 IVR458762:IVS458762 JFN458762:JFO458762 JPJ458762:JPK458762 JZF458762:JZG458762 KJB458762:KJC458762 KSX458762:KSY458762 LCT458762:LCU458762 LMP458762:LMQ458762 LWL458762:LWM458762 MGH458762:MGI458762 MQD458762:MQE458762 MZZ458762:NAA458762 NJV458762:NJW458762 NTR458762:NTS458762 ODN458762:ODO458762 ONJ458762:ONK458762 OXF458762:OXG458762 PHB458762:PHC458762 PQX458762:PQY458762 QAT458762:QAU458762 QKP458762:QKQ458762 QUL458762:QUM458762 REH458762:REI458762 ROD458762:ROE458762 RXZ458762:RYA458762 SHV458762:SHW458762 SRR458762:SRS458762 TBN458762:TBO458762 TLJ458762:TLK458762 TVF458762:TVG458762 UFB458762:UFC458762 UOX458762:UOY458762 UYT458762:UYU458762 VIP458762:VIQ458762 VSL458762:VSM458762 WCH458762:WCI458762 WMD458762:WME458762 WVZ458762:WWA458762 R524298:S524298 JN524298:JO524298 TJ524298:TK524298 ADF524298:ADG524298 ANB524298:ANC524298 AWX524298:AWY524298 BGT524298:BGU524298 BQP524298:BQQ524298 CAL524298:CAM524298 CKH524298:CKI524298 CUD524298:CUE524298 DDZ524298:DEA524298 DNV524298:DNW524298 DXR524298:DXS524298 EHN524298:EHO524298 ERJ524298:ERK524298 FBF524298:FBG524298 FLB524298:FLC524298 FUX524298:FUY524298 GET524298:GEU524298 GOP524298:GOQ524298 GYL524298:GYM524298 HIH524298:HII524298 HSD524298:HSE524298 IBZ524298:ICA524298 ILV524298:ILW524298 IVR524298:IVS524298 JFN524298:JFO524298 JPJ524298:JPK524298 JZF524298:JZG524298 KJB524298:KJC524298 KSX524298:KSY524298 LCT524298:LCU524298 LMP524298:LMQ524298 LWL524298:LWM524298 MGH524298:MGI524298 MQD524298:MQE524298 MZZ524298:NAA524298 NJV524298:NJW524298 NTR524298:NTS524298 ODN524298:ODO524298 ONJ524298:ONK524298 OXF524298:OXG524298 PHB524298:PHC524298 PQX524298:PQY524298 QAT524298:QAU524298 QKP524298:QKQ524298 QUL524298:QUM524298 REH524298:REI524298 ROD524298:ROE524298 RXZ524298:RYA524298 SHV524298:SHW524298 SRR524298:SRS524298 TBN524298:TBO524298 TLJ524298:TLK524298 TVF524298:TVG524298 UFB524298:UFC524298 UOX524298:UOY524298 UYT524298:UYU524298 VIP524298:VIQ524298 VSL524298:VSM524298 WCH524298:WCI524298 WMD524298:WME524298 WVZ524298:WWA524298 R589834:S589834 JN589834:JO589834 TJ589834:TK589834 ADF589834:ADG589834 ANB589834:ANC589834 AWX589834:AWY589834 BGT589834:BGU589834 BQP589834:BQQ589834 CAL589834:CAM589834 CKH589834:CKI589834 CUD589834:CUE589834 DDZ589834:DEA589834 DNV589834:DNW589834 DXR589834:DXS589834 EHN589834:EHO589834 ERJ589834:ERK589834 FBF589834:FBG589834 FLB589834:FLC589834 FUX589834:FUY589834 GET589834:GEU589834 GOP589834:GOQ589834 GYL589834:GYM589834 HIH589834:HII589834 HSD589834:HSE589834 IBZ589834:ICA589834 ILV589834:ILW589834 IVR589834:IVS589834 JFN589834:JFO589834 JPJ589834:JPK589834 JZF589834:JZG589834 KJB589834:KJC589834 KSX589834:KSY589834 LCT589834:LCU589834 LMP589834:LMQ589834 LWL589834:LWM589834 MGH589834:MGI589834 MQD589834:MQE589834 MZZ589834:NAA589834 NJV589834:NJW589834 NTR589834:NTS589834 ODN589834:ODO589834 ONJ589834:ONK589834 OXF589834:OXG589834 PHB589834:PHC589834 PQX589834:PQY589834 QAT589834:QAU589834 QKP589834:QKQ589834 QUL589834:QUM589834 REH589834:REI589834 ROD589834:ROE589834 RXZ589834:RYA589834 SHV589834:SHW589834 SRR589834:SRS589834 TBN589834:TBO589834 TLJ589834:TLK589834 TVF589834:TVG589834 UFB589834:UFC589834 UOX589834:UOY589834 UYT589834:UYU589834 VIP589834:VIQ589834 VSL589834:VSM589834 WCH589834:WCI589834 WMD589834:WME589834 WVZ589834:WWA589834 R655370:S655370 JN655370:JO655370 TJ655370:TK655370 ADF655370:ADG655370 ANB655370:ANC655370 AWX655370:AWY655370 BGT655370:BGU655370 BQP655370:BQQ655370 CAL655370:CAM655370 CKH655370:CKI655370 CUD655370:CUE655370 DDZ655370:DEA655370 DNV655370:DNW655370 DXR655370:DXS655370 EHN655370:EHO655370 ERJ655370:ERK655370 FBF655370:FBG655370 FLB655370:FLC655370 FUX655370:FUY655370 GET655370:GEU655370 GOP655370:GOQ655370 GYL655370:GYM655370 HIH655370:HII655370 HSD655370:HSE655370 IBZ655370:ICA655370 ILV655370:ILW655370 IVR655370:IVS655370 JFN655370:JFO655370 JPJ655370:JPK655370 JZF655370:JZG655370 KJB655370:KJC655370 KSX655370:KSY655370 LCT655370:LCU655370 LMP655370:LMQ655370 LWL655370:LWM655370 MGH655370:MGI655370 MQD655370:MQE655370 MZZ655370:NAA655370 NJV655370:NJW655370 NTR655370:NTS655370 ODN655370:ODO655370 ONJ655370:ONK655370 OXF655370:OXG655370 PHB655370:PHC655370 PQX655370:PQY655370 QAT655370:QAU655370 QKP655370:QKQ655370 QUL655370:QUM655370 REH655370:REI655370 ROD655370:ROE655370 RXZ655370:RYA655370 SHV655370:SHW655370 SRR655370:SRS655370 TBN655370:TBO655370 TLJ655370:TLK655370 TVF655370:TVG655370 UFB655370:UFC655370 UOX655370:UOY655370 UYT655370:UYU655370 VIP655370:VIQ655370 VSL655370:VSM655370 WCH655370:WCI655370 WMD655370:WME655370 WVZ655370:WWA655370 R720906:S720906 JN720906:JO720906 TJ720906:TK720906 ADF720906:ADG720906 ANB720906:ANC720906 AWX720906:AWY720906 BGT720906:BGU720906 BQP720906:BQQ720906 CAL720906:CAM720906 CKH720906:CKI720906 CUD720906:CUE720906 DDZ720906:DEA720906 DNV720906:DNW720906 DXR720906:DXS720906 EHN720906:EHO720906 ERJ720906:ERK720906 FBF720906:FBG720906 FLB720906:FLC720906 FUX720906:FUY720906 GET720906:GEU720906 GOP720906:GOQ720906 GYL720906:GYM720906 HIH720906:HII720906 HSD720906:HSE720906 IBZ720906:ICA720906 ILV720906:ILW720906 IVR720906:IVS720906 JFN720906:JFO720906 JPJ720906:JPK720906 JZF720906:JZG720906 KJB720906:KJC720906 KSX720906:KSY720906 LCT720906:LCU720906 LMP720906:LMQ720906 LWL720906:LWM720906 MGH720906:MGI720906 MQD720906:MQE720906 MZZ720906:NAA720906 NJV720906:NJW720906 NTR720906:NTS720906 ODN720906:ODO720906 ONJ720906:ONK720906 OXF720906:OXG720906 PHB720906:PHC720906 PQX720906:PQY720906 QAT720906:QAU720906 QKP720906:QKQ720906 QUL720906:QUM720906 REH720906:REI720906 ROD720906:ROE720906 RXZ720906:RYA720906 SHV720906:SHW720906 SRR720906:SRS720906 TBN720906:TBO720906 TLJ720906:TLK720906 TVF720906:TVG720906 UFB720906:UFC720906 UOX720906:UOY720906 UYT720906:UYU720906 VIP720906:VIQ720906 VSL720906:VSM720906 WCH720906:WCI720906 WMD720906:WME720906 WVZ720906:WWA720906 R786442:S786442 JN786442:JO786442 TJ786442:TK786442 ADF786442:ADG786442 ANB786442:ANC786442 AWX786442:AWY786442 BGT786442:BGU786442 BQP786442:BQQ786442 CAL786442:CAM786442 CKH786442:CKI786442 CUD786442:CUE786442 DDZ786442:DEA786442 DNV786442:DNW786442 DXR786442:DXS786442 EHN786442:EHO786442 ERJ786442:ERK786442 FBF786442:FBG786442 FLB786442:FLC786442 FUX786442:FUY786442 GET786442:GEU786442 GOP786442:GOQ786442 GYL786442:GYM786442 HIH786442:HII786442 HSD786442:HSE786442 IBZ786442:ICA786442 ILV786442:ILW786442 IVR786442:IVS786442 JFN786442:JFO786442 JPJ786442:JPK786442 JZF786442:JZG786442 KJB786442:KJC786442 KSX786442:KSY786442 LCT786442:LCU786442 LMP786442:LMQ786442 LWL786442:LWM786442 MGH786442:MGI786442 MQD786442:MQE786442 MZZ786442:NAA786442 NJV786442:NJW786442 NTR786442:NTS786442 ODN786442:ODO786442 ONJ786442:ONK786442 OXF786442:OXG786442 PHB786442:PHC786442 PQX786442:PQY786442 QAT786442:QAU786442 QKP786442:QKQ786442 QUL786442:QUM786442 REH786442:REI786442 ROD786442:ROE786442 RXZ786442:RYA786442 SHV786442:SHW786442 SRR786442:SRS786442 TBN786442:TBO786442 TLJ786442:TLK786442 TVF786442:TVG786442 UFB786442:UFC786442 UOX786442:UOY786442 UYT786442:UYU786442 VIP786442:VIQ786442 VSL786442:VSM786442 WCH786442:WCI786442 WMD786442:WME786442 WVZ786442:WWA786442 R851978:S851978 JN851978:JO851978 TJ851978:TK851978 ADF851978:ADG851978 ANB851978:ANC851978 AWX851978:AWY851978 BGT851978:BGU851978 BQP851978:BQQ851978 CAL851978:CAM851978 CKH851978:CKI851978 CUD851978:CUE851978 DDZ851978:DEA851978 DNV851978:DNW851978 DXR851978:DXS851978 EHN851978:EHO851978 ERJ851978:ERK851978 FBF851978:FBG851978 FLB851978:FLC851978 FUX851978:FUY851978 GET851978:GEU851978 GOP851978:GOQ851978 GYL851978:GYM851978 HIH851978:HII851978 HSD851978:HSE851978 IBZ851978:ICA851978 ILV851978:ILW851978 IVR851978:IVS851978 JFN851978:JFO851978 JPJ851978:JPK851978 JZF851978:JZG851978 KJB851978:KJC851978 KSX851978:KSY851978 LCT851978:LCU851978 LMP851978:LMQ851978 LWL851978:LWM851978 MGH851978:MGI851978 MQD851978:MQE851978 MZZ851978:NAA851978 NJV851978:NJW851978 NTR851978:NTS851978 ODN851978:ODO851978 ONJ851978:ONK851978 OXF851978:OXG851978 PHB851978:PHC851978 PQX851978:PQY851978 QAT851978:QAU851978 QKP851978:QKQ851978 QUL851978:QUM851978 REH851978:REI851978 ROD851978:ROE851978 RXZ851978:RYA851978 SHV851978:SHW851978 SRR851978:SRS851978 TBN851978:TBO851978 TLJ851978:TLK851978 TVF851978:TVG851978 UFB851978:UFC851978 UOX851978:UOY851978 UYT851978:UYU851978 VIP851978:VIQ851978 VSL851978:VSM851978 WCH851978:WCI851978 WMD851978:WME851978 WVZ851978:WWA851978 R917514:S917514 JN917514:JO917514 TJ917514:TK917514 ADF917514:ADG917514 ANB917514:ANC917514 AWX917514:AWY917514 BGT917514:BGU917514 BQP917514:BQQ917514 CAL917514:CAM917514 CKH917514:CKI917514 CUD917514:CUE917514 DDZ917514:DEA917514 DNV917514:DNW917514 DXR917514:DXS917514 EHN917514:EHO917514 ERJ917514:ERK917514 FBF917514:FBG917514 FLB917514:FLC917514 FUX917514:FUY917514 GET917514:GEU917514 GOP917514:GOQ917514 GYL917514:GYM917514 HIH917514:HII917514 HSD917514:HSE917514 IBZ917514:ICA917514 ILV917514:ILW917514 IVR917514:IVS917514 JFN917514:JFO917514 JPJ917514:JPK917514 JZF917514:JZG917514 KJB917514:KJC917514 KSX917514:KSY917514 LCT917514:LCU917514 LMP917514:LMQ917514 LWL917514:LWM917514 MGH917514:MGI917514 MQD917514:MQE917514 MZZ917514:NAA917514 NJV917514:NJW917514 NTR917514:NTS917514 ODN917514:ODO917514 ONJ917514:ONK917514 OXF917514:OXG917514 PHB917514:PHC917514 PQX917514:PQY917514 QAT917514:QAU917514 QKP917514:QKQ917514 QUL917514:QUM917514 REH917514:REI917514 ROD917514:ROE917514 RXZ917514:RYA917514 SHV917514:SHW917514 SRR917514:SRS917514 TBN917514:TBO917514 TLJ917514:TLK917514 TVF917514:TVG917514 UFB917514:UFC917514 UOX917514:UOY917514 UYT917514:UYU917514 VIP917514:VIQ917514 VSL917514:VSM917514 WCH917514:WCI917514 WMD917514:WME917514 WVZ917514:WWA917514 R983050:S983050 JN983050:JO983050 TJ983050:TK983050 ADF983050:ADG983050 ANB983050:ANC983050 AWX983050:AWY983050 BGT983050:BGU983050 BQP983050:BQQ983050 CAL983050:CAM983050 CKH983050:CKI983050 CUD983050:CUE983050 DDZ983050:DEA983050 DNV983050:DNW983050 DXR983050:DXS983050 EHN983050:EHO983050 ERJ983050:ERK983050 FBF983050:FBG983050 FLB983050:FLC983050 FUX983050:FUY983050 GET983050:GEU983050 GOP983050:GOQ983050 GYL983050:GYM983050 HIH983050:HII983050 HSD983050:HSE983050 IBZ983050:ICA983050 ILV983050:ILW983050 IVR983050:IVS983050 JFN983050:JFO983050 JPJ983050:JPK983050 JZF983050:JZG983050 KJB983050:KJC983050 KSX983050:KSY983050 LCT983050:LCU983050 LMP983050:LMQ983050 LWL983050:LWM983050 MGH983050:MGI983050 MQD983050:MQE983050 MZZ983050:NAA983050 NJV983050:NJW983050 NTR983050:NTS983050 ODN983050:ODO983050 ONJ983050:ONK983050 OXF983050:OXG983050 PHB983050:PHC983050 PQX983050:PQY983050 QAT983050:QAU983050 QKP983050:QKQ983050 QUL983050:QUM983050 REH983050:REI983050 ROD983050:ROE983050 RXZ983050:RYA983050 SHV983050:SHW983050 SRR983050:SRS983050 TBN983050:TBO983050 TLJ983050:TLK983050 TVF983050:TVG983050 UFB983050:UFC983050 UOX983050:UOY983050 UYT983050:UYU983050 VIP983050:VIQ983050 VSL983050:VSM983050 WCH983050:WCI983050 WMD983050:WME983050 WVZ983050:WWA983050" xr:uid="{3C5FED87-DC11-486E-AA6A-ABF1950869E9}">
      <formula1>0</formula1>
      <formula2>1</formula2>
    </dataValidation>
    <dataValidation type="decimal" operator="greaterThanOrEqual" allowBlank="1" showInputMessage="1" showErrorMessage="1" errorTitle="Valor não permitido" error="Digite um percentual entre 0% e 100%." promptTitle="Valores comuns:" prompt="Normalmente entre 2 e 5%." sqref="R11:S11 JN11:JO11 TJ11:TK11 ADF11:ADG11 ANB11:ANC11 AWX11:AWY11 BGT11:BGU11 BQP11:BQQ11 CAL11:CAM11 CKH11:CKI11 CUD11:CUE11 DDZ11:DEA11 DNV11:DNW11 DXR11:DXS11 EHN11:EHO11 ERJ11:ERK11 FBF11:FBG11 FLB11:FLC11 FUX11:FUY11 GET11:GEU11 GOP11:GOQ11 GYL11:GYM11 HIH11:HII11 HSD11:HSE11 IBZ11:ICA11 ILV11:ILW11 IVR11:IVS11 JFN11:JFO11 JPJ11:JPK11 JZF11:JZG11 KJB11:KJC11 KSX11:KSY11 LCT11:LCU11 LMP11:LMQ11 LWL11:LWM11 MGH11:MGI11 MQD11:MQE11 MZZ11:NAA11 NJV11:NJW11 NTR11:NTS11 ODN11:ODO11 ONJ11:ONK11 OXF11:OXG11 PHB11:PHC11 PQX11:PQY11 QAT11:QAU11 QKP11:QKQ11 QUL11:QUM11 REH11:REI11 ROD11:ROE11 RXZ11:RYA11 SHV11:SHW11 SRR11:SRS11 TBN11:TBO11 TLJ11:TLK11 TVF11:TVG11 UFB11:UFC11 UOX11:UOY11 UYT11:UYU11 VIP11:VIQ11 VSL11:VSM11 WCH11:WCI11 WMD11:WME11 WVZ11:WWA11 R65547:S65547 JN65547:JO65547 TJ65547:TK65547 ADF65547:ADG65547 ANB65547:ANC65547 AWX65547:AWY65547 BGT65547:BGU65547 BQP65547:BQQ65547 CAL65547:CAM65547 CKH65547:CKI65547 CUD65547:CUE65547 DDZ65547:DEA65547 DNV65547:DNW65547 DXR65547:DXS65547 EHN65547:EHO65547 ERJ65547:ERK65547 FBF65547:FBG65547 FLB65547:FLC65547 FUX65547:FUY65547 GET65547:GEU65547 GOP65547:GOQ65547 GYL65547:GYM65547 HIH65547:HII65547 HSD65547:HSE65547 IBZ65547:ICA65547 ILV65547:ILW65547 IVR65547:IVS65547 JFN65547:JFO65547 JPJ65547:JPK65547 JZF65547:JZG65547 KJB65547:KJC65547 KSX65547:KSY65547 LCT65547:LCU65547 LMP65547:LMQ65547 LWL65547:LWM65547 MGH65547:MGI65547 MQD65547:MQE65547 MZZ65547:NAA65547 NJV65547:NJW65547 NTR65547:NTS65547 ODN65547:ODO65547 ONJ65547:ONK65547 OXF65547:OXG65547 PHB65547:PHC65547 PQX65547:PQY65547 QAT65547:QAU65547 QKP65547:QKQ65547 QUL65547:QUM65547 REH65547:REI65547 ROD65547:ROE65547 RXZ65547:RYA65547 SHV65547:SHW65547 SRR65547:SRS65547 TBN65547:TBO65547 TLJ65547:TLK65547 TVF65547:TVG65547 UFB65547:UFC65547 UOX65547:UOY65547 UYT65547:UYU65547 VIP65547:VIQ65547 VSL65547:VSM65547 WCH65547:WCI65547 WMD65547:WME65547 WVZ65547:WWA65547 R131083:S131083 JN131083:JO131083 TJ131083:TK131083 ADF131083:ADG131083 ANB131083:ANC131083 AWX131083:AWY131083 BGT131083:BGU131083 BQP131083:BQQ131083 CAL131083:CAM131083 CKH131083:CKI131083 CUD131083:CUE131083 DDZ131083:DEA131083 DNV131083:DNW131083 DXR131083:DXS131083 EHN131083:EHO131083 ERJ131083:ERK131083 FBF131083:FBG131083 FLB131083:FLC131083 FUX131083:FUY131083 GET131083:GEU131083 GOP131083:GOQ131083 GYL131083:GYM131083 HIH131083:HII131083 HSD131083:HSE131083 IBZ131083:ICA131083 ILV131083:ILW131083 IVR131083:IVS131083 JFN131083:JFO131083 JPJ131083:JPK131083 JZF131083:JZG131083 KJB131083:KJC131083 KSX131083:KSY131083 LCT131083:LCU131083 LMP131083:LMQ131083 LWL131083:LWM131083 MGH131083:MGI131083 MQD131083:MQE131083 MZZ131083:NAA131083 NJV131083:NJW131083 NTR131083:NTS131083 ODN131083:ODO131083 ONJ131083:ONK131083 OXF131083:OXG131083 PHB131083:PHC131083 PQX131083:PQY131083 QAT131083:QAU131083 QKP131083:QKQ131083 QUL131083:QUM131083 REH131083:REI131083 ROD131083:ROE131083 RXZ131083:RYA131083 SHV131083:SHW131083 SRR131083:SRS131083 TBN131083:TBO131083 TLJ131083:TLK131083 TVF131083:TVG131083 UFB131083:UFC131083 UOX131083:UOY131083 UYT131083:UYU131083 VIP131083:VIQ131083 VSL131083:VSM131083 WCH131083:WCI131083 WMD131083:WME131083 WVZ131083:WWA131083 R196619:S196619 JN196619:JO196619 TJ196619:TK196619 ADF196619:ADG196619 ANB196619:ANC196619 AWX196619:AWY196619 BGT196619:BGU196619 BQP196619:BQQ196619 CAL196619:CAM196619 CKH196619:CKI196619 CUD196619:CUE196619 DDZ196619:DEA196619 DNV196619:DNW196619 DXR196619:DXS196619 EHN196619:EHO196619 ERJ196619:ERK196619 FBF196619:FBG196619 FLB196619:FLC196619 FUX196619:FUY196619 GET196619:GEU196619 GOP196619:GOQ196619 GYL196619:GYM196619 HIH196619:HII196619 HSD196619:HSE196619 IBZ196619:ICA196619 ILV196619:ILW196619 IVR196619:IVS196619 JFN196619:JFO196619 JPJ196619:JPK196619 JZF196619:JZG196619 KJB196619:KJC196619 KSX196619:KSY196619 LCT196619:LCU196619 LMP196619:LMQ196619 LWL196619:LWM196619 MGH196619:MGI196619 MQD196619:MQE196619 MZZ196619:NAA196619 NJV196619:NJW196619 NTR196619:NTS196619 ODN196619:ODO196619 ONJ196619:ONK196619 OXF196619:OXG196619 PHB196619:PHC196619 PQX196619:PQY196619 QAT196619:QAU196619 QKP196619:QKQ196619 QUL196619:QUM196619 REH196619:REI196619 ROD196619:ROE196619 RXZ196619:RYA196619 SHV196619:SHW196619 SRR196619:SRS196619 TBN196619:TBO196619 TLJ196619:TLK196619 TVF196619:TVG196619 UFB196619:UFC196619 UOX196619:UOY196619 UYT196619:UYU196619 VIP196619:VIQ196619 VSL196619:VSM196619 WCH196619:WCI196619 WMD196619:WME196619 WVZ196619:WWA196619 R262155:S262155 JN262155:JO262155 TJ262155:TK262155 ADF262155:ADG262155 ANB262155:ANC262155 AWX262155:AWY262155 BGT262155:BGU262155 BQP262155:BQQ262155 CAL262155:CAM262155 CKH262155:CKI262155 CUD262155:CUE262155 DDZ262155:DEA262155 DNV262155:DNW262155 DXR262155:DXS262155 EHN262155:EHO262155 ERJ262155:ERK262155 FBF262155:FBG262155 FLB262155:FLC262155 FUX262155:FUY262155 GET262155:GEU262155 GOP262155:GOQ262155 GYL262155:GYM262155 HIH262155:HII262155 HSD262155:HSE262155 IBZ262155:ICA262155 ILV262155:ILW262155 IVR262155:IVS262155 JFN262155:JFO262155 JPJ262155:JPK262155 JZF262155:JZG262155 KJB262155:KJC262155 KSX262155:KSY262155 LCT262155:LCU262155 LMP262155:LMQ262155 LWL262155:LWM262155 MGH262155:MGI262155 MQD262155:MQE262155 MZZ262155:NAA262155 NJV262155:NJW262155 NTR262155:NTS262155 ODN262155:ODO262155 ONJ262155:ONK262155 OXF262155:OXG262155 PHB262155:PHC262155 PQX262155:PQY262155 QAT262155:QAU262155 QKP262155:QKQ262155 QUL262155:QUM262155 REH262155:REI262155 ROD262155:ROE262155 RXZ262155:RYA262155 SHV262155:SHW262155 SRR262155:SRS262155 TBN262155:TBO262155 TLJ262155:TLK262155 TVF262155:TVG262155 UFB262155:UFC262155 UOX262155:UOY262155 UYT262155:UYU262155 VIP262155:VIQ262155 VSL262155:VSM262155 WCH262155:WCI262155 WMD262155:WME262155 WVZ262155:WWA262155 R327691:S327691 JN327691:JO327691 TJ327691:TK327691 ADF327691:ADG327691 ANB327691:ANC327691 AWX327691:AWY327691 BGT327691:BGU327691 BQP327691:BQQ327691 CAL327691:CAM327691 CKH327691:CKI327691 CUD327691:CUE327691 DDZ327691:DEA327691 DNV327691:DNW327691 DXR327691:DXS327691 EHN327691:EHO327691 ERJ327691:ERK327691 FBF327691:FBG327691 FLB327691:FLC327691 FUX327691:FUY327691 GET327691:GEU327691 GOP327691:GOQ327691 GYL327691:GYM327691 HIH327691:HII327691 HSD327691:HSE327691 IBZ327691:ICA327691 ILV327691:ILW327691 IVR327691:IVS327691 JFN327691:JFO327691 JPJ327691:JPK327691 JZF327691:JZG327691 KJB327691:KJC327691 KSX327691:KSY327691 LCT327691:LCU327691 LMP327691:LMQ327691 LWL327691:LWM327691 MGH327691:MGI327691 MQD327691:MQE327691 MZZ327691:NAA327691 NJV327691:NJW327691 NTR327691:NTS327691 ODN327691:ODO327691 ONJ327691:ONK327691 OXF327691:OXG327691 PHB327691:PHC327691 PQX327691:PQY327691 QAT327691:QAU327691 QKP327691:QKQ327691 QUL327691:QUM327691 REH327691:REI327691 ROD327691:ROE327691 RXZ327691:RYA327691 SHV327691:SHW327691 SRR327691:SRS327691 TBN327691:TBO327691 TLJ327691:TLK327691 TVF327691:TVG327691 UFB327691:UFC327691 UOX327691:UOY327691 UYT327691:UYU327691 VIP327691:VIQ327691 VSL327691:VSM327691 WCH327691:WCI327691 WMD327691:WME327691 WVZ327691:WWA327691 R393227:S393227 JN393227:JO393227 TJ393227:TK393227 ADF393227:ADG393227 ANB393227:ANC393227 AWX393227:AWY393227 BGT393227:BGU393227 BQP393227:BQQ393227 CAL393227:CAM393227 CKH393227:CKI393227 CUD393227:CUE393227 DDZ393227:DEA393227 DNV393227:DNW393227 DXR393227:DXS393227 EHN393227:EHO393227 ERJ393227:ERK393227 FBF393227:FBG393227 FLB393227:FLC393227 FUX393227:FUY393227 GET393227:GEU393227 GOP393227:GOQ393227 GYL393227:GYM393227 HIH393227:HII393227 HSD393227:HSE393227 IBZ393227:ICA393227 ILV393227:ILW393227 IVR393227:IVS393227 JFN393227:JFO393227 JPJ393227:JPK393227 JZF393227:JZG393227 KJB393227:KJC393227 KSX393227:KSY393227 LCT393227:LCU393227 LMP393227:LMQ393227 LWL393227:LWM393227 MGH393227:MGI393227 MQD393227:MQE393227 MZZ393227:NAA393227 NJV393227:NJW393227 NTR393227:NTS393227 ODN393227:ODO393227 ONJ393227:ONK393227 OXF393227:OXG393227 PHB393227:PHC393227 PQX393227:PQY393227 QAT393227:QAU393227 QKP393227:QKQ393227 QUL393227:QUM393227 REH393227:REI393227 ROD393227:ROE393227 RXZ393227:RYA393227 SHV393227:SHW393227 SRR393227:SRS393227 TBN393227:TBO393227 TLJ393227:TLK393227 TVF393227:TVG393227 UFB393227:UFC393227 UOX393227:UOY393227 UYT393227:UYU393227 VIP393227:VIQ393227 VSL393227:VSM393227 WCH393227:WCI393227 WMD393227:WME393227 WVZ393227:WWA393227 R458763:S458763 JN458763:JO458763 TJ458763:TK458763 ADF458763:ADG458763 ANB458763:ANC458763 AWX458763:AWY458763 BGT458763:BGU458763 BQP458763:BQQ458763 CAL458763:CAM458763 CKH458763:CKI458763 CUD458763:CUE458763 DDZ458763:DEA458763 DNV458763:DNW458763 DXR458763:DXS458763 EHN458763:EHO458763 ERJ458763:ERK458763 FBF458763:FBG458763 FLB458763:FLC458763 FUX458763:FUY458763 GET458763:GEU458763 GOP458763:GOQ458763 GYL458763:GYM458763 HIH458763:HII458763 HSD458763:HSE458763 IBZ458763:ICA458763 ILV458763:ILW458763 IVR458763:IVS458763 JFN458763:JFO458763 JPJ458763:JPK458763 JZF458763:JZG458763 KJB458763:KJC458763 KSX458763:KSY458763 LCT458763:LCU458763 LMP458763:LMQ458763 LWL458763:LWM458763 MGH458763:MGI458763 MQD458763:MQE458763 MZZ458763:NAA458763 NJV458763:NJW458763 NTR458763:NTS458763 ODN458763:ODO458763 ONJ458763:ONK458763 OXF458763:OXG458763 PHB458763:PHC458763 PQX458763:PQY458763 QAT458763:QAU458763 QKP458763:QKQ458763 QUL458763:QUM458763 REH458763:REI458763 ROD458763:ROE458763 RXZ458763:RYA458763 SHV458763:SHW458763 SRR458763:SRS458763 TBN458763:TBO458763 TLJ458763:TLK458763 TVF458763:TVG458763 UFB458763:UFC458763 UOX458763:UOY458763 UYT458763:UYU458763 VIP458763:VIQ458763 VSL458763:VSM458763 WCH458763:WCI458763 WMD458763:WME458763 WVZ458763:WWA458763 R524299:S524299 JN524299:JO524299 TJ524299:TK524299 ADF524299:ADG524299 ANB524299:ANC524299 AWX524299:AWY524299 BGT524299:BGU524299 BQP524299:BQQ524299 CAL524299:CAM524299 CKH524299:CKI524299 CUD524299:CUE524299 DDZ524299:DEA524299 DNV524299:DNW524299 DXR524299:DXS524299 EHN524299:EHO524299 ERJ524299:ERK524299 FBF524299:FBG524299 FLB524299:FLC524299 FUX524299:FUY524299 GET524299:GEU524299 GOP524299:GOQ524299 GYL524299:GYM524299 HIH524299:HII524299 HSD524299:HSE524299 IBZ524299:ICA524299 ILV524299:ILW524299 IVR524299:IVS524299 JFN524299:JFO524299 JPJ524299:JPK524299 JZF524299:JZG524299 KJB524299:KJC524299 KSX524299:KSY524299 LCT524299:LCU524299 LMP524299:LMQ524299 LWL524299:LWM524299 MGH524299:MGI524299 MQD524299:MQE524299 MZZ524299:NAA524299 NJV524299:NJW524299 NTR524299:NTS524299 ODN524299:ODO524299 ONJ524299:ONK524299 OXF524299:OXG524299 PHB524299:PHC524299 PQX524299:PQY524299 QAT524299:QAU524299 QKP524299:QKQ524299 QUL524299:QUM524299 REH524299:REI524299 ROD524299:ROE524299 RXZ524299:RYA524299 SHV524299:SHW524299 SRR524299:SRS524299 TBN524299:TBO524299 TLJ524299:TLK524299 TVF524299:TVG524299 UFB524299:UFC524299 UOX524299:UOY524299 UYT524299:UYU524299 VIP524299:VIQ524299 VSL524299:VSM524299 WCH524299:WCI524299 WMD524299:WME524299 WVZ524299:WWA524299 R589835:S589835 JN589835:JO589835 TJ589835:TK589835 ADF589835:ADG589835 ANB589835:ANC589835 AWX589835:AWY589835 BGT589835:BGU589835 BQP589835:BQQ589835 CAL589835:CAM589835 CKH589835:CKI589835 CUD589835:CUE589835 DDZ589835:DEA589835 DNV589835:DNW589835 DXR589835:DXS589835 EHN589835:EHO589835 ERJ589835:ERK589835 FBF589835:FBG589835 FLB589835:FLC589835 FUX589835:FUY589835 GET589835:GEU589835 GOP589835:GOQ589835 GYL589835:GYM589835 HIH589835:HII589835 HSD589835:HSE589835 IBZ589835:ICA589835 ILV589835:ILW589835 IVR589835:IVS589835 JFN589835:JFO589835 JPJ589835:JPK589835 JZF589835:JZG589835 KJB589835:KJC589835 KSX589835:KSY589835 LCT589835:LCU589835 LMP589835:LMQ589835 LWL589835:LWM589835 MGH589835:MGI589835 MQD589835:MQE589835 MZZ589835:NAA589835 NJV589835:NJW589835 NTR589835:NTS589835 ODN589835:ODO589835 ONJ589835:ONK589835 OXF589835:OXG589835 PHB589835:PHC589835 PQX589835:PQY589835 QAT589835:QAU589835 QKP589835:QKQ589835 QUL589835:QUM589835 REH589835:REI589835 ROD589835:ROE589835 RXZ589835:RYA589835 SHV589835:SHW589835 SRR589835:SRS589835 TBN589835:TBO589835 TLJ589835:TLK589835 TVF589835:TVG589835 UFB589835:UFC589835 UOX589835:UOY589835 UYT589835:UYU589835 VIP589835:VIQ589835 VSL589835:VSM589835 WCH589835:WCI589835 WMD589835:WME589835 WVZ589835:WWA589835 R655371:S655371 JN655371:JO655371 TJ655371:TK655371 ADF655371:ADG655371 ANB655371:ANC655371 AWX655371:AWY655371 BGT655371:BGU655371 BQP655371:BQQ655371 CAL655371:CAM655371 CKH655371:CKI655371 CUD655371:CUE655371 DDZ655371:DEA655371 DNV655371:DNW655371 DXR655371:DXS655371 EHN655371:EHO655371 ERJ655371:ERK655371 FBF655371:FBG655371 FLB655371:FLC655371 FUX655371:FUY655371 GET655371:GEU655371 GOP655371:GOQ655371 GYL655371:GYM655371 HIH655371:HII655371 HSD655371:HSE655371 IBZ655371:ICA655371 ILV655371:ILW655371 IVR655371:IVS655371 JFN655371:JFO655371 JPJ655371:JPK655371 JZF655371:JZG655371 KJB655371:KJC655371 KSX655371:KSY655371 LCT655371:LCU655371 LMP655371:LMQ655371 LWL655371:LWM655371 MGH655371:MGI655371 MQD655371:MQE655371 MZZ655371:NAA655371 NJV655371:NJW655371 NTR655371:NTS655371 ODN655371:ODO655371 ONJ655371:ONK655371 OXF655371:OXG655371 PHB655371:PHC655371 PQX655371:PQY655371 QAT655371:QAU655371 QKP655371:QKQ655371 QUL655371:QUM655371 REH655371:REI655371 ROD655371:ROE655371 RXZ655371:RYA655371 SHV655371:SHW655371 SRR655371:SRS655371 TBN655371:TBO655371 TLJ655371:TLK655371 TVF655371:TVG655371 UFB655371:UFC655371 UOX655371:UOY655371 UYT655371:UYU655371 VIP655371:VIQ655371 VSL655371:VSM655371 WCH655371:WCI655371 WMD655371:WME655371 WVZ655371:WWA655371 R720907:S720907 JN720907:JO720907 TJ720907:TK720907 ADF720907:ADG720907 ANB720907:ANC720907 AWX720907:AWY720907 BGT720907:BGU720907 BQP720907:BQQ720907 CAL720907:CAM720907 CKH720907:CKI720907 CUD720907:CUE720907 DDZ720907:DEA720907 DNV720907:DNW720907 DXR720907:DXS720907 EHN720907:EHO720907 ERJ720907:ERK720907 FBF720907:FBG720907 FLB720907:FLC720907 FUX720907:FUY720907 GET720907:GEU720907 GOP720907:GOQ720907 GYL720907:GYM720907 HIH720907:HII720907 HSD720907:HSE720907 IBZ720907:ICA720907 ILV720907:ILW720907 IVR720907:IVS720907 JFN720907:JFO720907 JPJ720907:JPK720907 JZF720907:JZG720907 KJB720907:KJC720907 KSX720907:KSY720907 LCT720907:LCU720907 LMP720907:LMQ720907 LWL720907:LWM720907 MGH720907:MGI720907 MQD720907:MQE720907 MZZ720907:NAA720907 NJV720907:NJW720907 NTR720907:NTS720907 ODN720907:ODO720907 ONJ720907:ONK720907 OXF720907:OXG720907 PHB720907:PHC720907 PQX720907:PQY720907 QAT720907:QAU720907 QKP720907:QKQ720907 QUL720907:QUM720907 REH720907:REI720907 ROD720907:ROE720907 RXZ720907:RYA720907 SHV720907:SHW720907 SRR720907:SRS720907 TBN720907:TBO720907 TLJ720907:TLK720907 TVF720907:TVG720907 UFB720907:UFC720907 UOX720907:UOY720907 UYT720907:UYU720907 VIP720907:VIQ720907 VSL720907:VSM720907 WCH720907:WCI720907 WMD720907:WME720907 WVZ720907:WWA720907 R786443:S786443 JN786443:JO786443 TJ786443:TK786443 ADF786443:ADG786443 ANB786443:ANC786443 AWX786443:AWY786443 BGT786443:BGU786443 BQP786443:BQQ786443 CAL786443:CAM786443 CKH786443:CKI786443 CUD786443:CUE786443 DDZ786443:DEA786443 DNV786443:DNW786443 DXR786443:DXS786443 EHN786443:EHO786443 ERJ786443:ERK786443 FBF786443:FBG786443 FLB786443:FLC786443 FUX786443:FUY786443 GET786443:GEU786443 GOP786443:GOQ786443 GYL786443:GYM786443 HIH786443:HII786443 HSD786443:HSE786443 IBZ786443:ICA786443 ILV786443:ILW786443 IVR786443:IVS786443 JFN786443:JFO786443 JPJ786443:JPK786443 JZF786443:JZG786443 KJB786443:KJC786443 KSX786443:KSY786443 LCT786443:LCU786443 LMP786443:LMQ786443 LWL786443:LWM786443 MGH786443:MGI786443 MQD786443:MQE786443 MZZ786443:NAA786443 NJV786443:NJW786443 NTR786443:NTS786443 ODN786443:ODO786443 ONJ786443:ONK786443 OXF786443:OXG786443 PHB786443:PHC786443 PQX786443:PQY786443 QAT786443:QAU786443 QKP786443:QKQ786443 QUL786443:QUM786443 REH786443:REI786443 ROD786443:ROE786443 RXZ786443:RYA786443 SHV786443:SHW786443 SRR786443:SRS786443 TBN786443:TBO786443 TLJ786443:TLK786443 TVF786443:TVG786443 UFB786443:UFC786443 UOX786443:UOY786443 UYT786443:UYU786443 VIP786443:VIQ786443 VSL786443:VSM786443 WCH786443:WCI786443 WMD786443:WME786443 WVZ786443:WWA786443 R851979:S851979 JN851979:JO851979 TJ851979:TK851979 ADF851979:ADG851979 ANB851979:ANC851979 AWX851979:AWY851979 BGT851979:BGU851979 BQP851979:BQQ851979 CAL851979:CAM851979 CKH851979:CKI851979 CUD851979:CUE851979 DDZ851979:DEA851979 DNV851979:DNW851979 DXR851979:DXS851979 EHN851979:EHO851979 ERJ851979:ERK851979 FBF851979:FBG851979 FLB851979:FLC851979 FUX851979:FUY851979 GET851979:GEU851979 GOP851979:GOQ851979 GYL851979:GYM851979 HIH851979:HII851979 HSD851979:HSE851979 IBZ851979:ICA851979 ILV851979:ILW851979 IVR851979:IVS851979 JFN851979:JFO851979 JPJ851979:JPK851979 JZF851979:JZG851979 KJB851979:KJC851979 KSX851979:KSY851979 LCT851979:LCU851979 LMP851979:LMQ851979 LWL851979:LWM851979 MGH851979:MGI851979 MQD851979:MQE851979 MZZ851979:NAA851979 NJV851979:NJW851979 NTR851979:NTS851979 ODN851979:ODO851979 ONJ851979:ONK851979 OXF851979:OXG851979 PHB851979:PHC851979 PQX851979:PQY851979 QAT851979:QAU851979 QKP851979:QKQ851979 QUL851979:QUM851979 REH851979:REI851979 ROD851979:ROE851979 RXZ851979:RYA851979 SHV851979:SHW851979 SRR851979:SRS851979 TBN851979:TBO851979 TLJ851979:TLK851979 TVF851979:TVG851979 UFB851979:UFC851979 UOX851979:UOY851979 UYT851979:UYU851979 VIP851979:VIQ851979 VSL851979:VSM851979 WCH851979:WCI851979 WMD851979:WME851979 WVZ851979:WWA851979 R917515:S917515 JN917515:JO917515 TJ917515:TK917515 ADF917515:ADG917515 ANB917515:ANC917515 AWX917515:AWY917515 BGT917515:BGU917515 BQP917515:BQQ917515 CAL917515:CAM917515 CKH917515:CKI917515 CUD917515:CUE917515 DDZ917515:DEA917515 DNV917515:DNW917515 DXR917515:DXS917515 EHN917515:EHO917515 ERJ917515:ERK917515 FBF917515:FBG917515 FLB917515:FLC917515 FUX917515:FUY917515 GET917515:GEU917515 GOP917515:GOQ917515 GYL917515:GYM917515 HIH917515:HII917515 HSD917515:HSE917515 IBZ917515:ICA917515 ILV917515:ILW917515 IVR917515:IVS917515 JFN917515:JFO917515 JPJ917515:JPK917515 JZF917515:JZG917515 KJB917515:KJC917515 KSX917515:KSY917515 LCT917515:LCU917515 LMP917515:LMQ917515 LWL917515:LWM917515 MGH917515:MGI917515 MQD917515:MQE917515 MZZ917515:NAA917515 NJV917515:NJW917515 NTR917515:NTS917515 ODN917515:ODO917515 ONJ917515:ONK917515 OXF917515:OXG917515 PHB917515:PHC917515 PQX917515:PQY917515 QAT917515:QAU917515 QKP917515:QKQ917515 QUL917515:QUM917515 REH917515:REI917515 ROD917515:ROE917515 RXZ917515:RYA917515 SHV917515:SHW917515 SRR917515:SRS917515 TBN917515:TBO917515 TLJ917515:TLK917515 TVF917515:TVG917515 UFB917515:UFC917515 UOX917515:UOY917515 UYT917515:UYU917515 VIP917515:VIQ917515 VSL917515:VSM917515 WCH917515:WCI917515 WMD917515:WME917515 WVZ917515:WWA917515 R983051:S983051 JN983051:JO983051 TJ983051:TK983051 ADF983051:ADG983051 ANB983051:ANC983051 AWX983051:AWY983051 BGT983051:BGU983051 BQP983051:BQQ983051 CAL983051:CAM983051 CKH983051:CKI983051 CUD983051:CUE983051 DDZ983051:DEA983051 DNV983051:DNW983051 DXR983051:DXS983051 EHN983051:EHO983051 ERJ983051:ERK983051 FBF983051:FBG983051 FLB983051:FLC983051 FUX983051:FUY983051 GET983051:GEU983051 GOP983051:GOQ983051 GYL983051:GYM983051 HIH983051:HII983051 HSD983051:HSE983051 IBZ983051:ICA983051 ILV983051:ILW983051 IVR983051:IVS983051 JFN983051:JFO983051 JPJ983051:JPK983051 JZF983051:JZG983051 KJB983051:KJC983051 KSX983051:KSY983051 LCT983051:LCU983051 LMP983051:LMQ983051 LWL983051:LWM983051 MGH983051:MGI983051 MQD983051:MQE983051 MZZ983051:NAA983051 NJV983051:NJW983051 NTR983051:NTS983051 ODN983051:ODO983051 ONJ983051:ONK983051 OXF983051:OXG983051 PHB983051:PHC983051 PQX983051:PQY983051 QAT983051:QAU983051 QKP983051:QKQ983051 QUL983051:QUM983051 REH983051:REI983051 ROD983051:ROE983051 RXZ983051:RYA983051 SHV983051:SHW983051 SRR983051:SRS983051 TBN983051:TBO983051 TLJ983051:TLK983051 TVF983051:TVG983051 UFB983051:UFC983051 UOX983051:UOY983051 UYT983051:UYU983051 VIP983051:VIQ983051 VSL983051:VSM983051 WCH983051:WCI983051 WMD983051:WME983051 WVZ983051:WWA983051" xr:uid="{327B0041-CC19-4CE8-8A1B-4E653D3B0AD6}">
      <formula1>0</formula1>
      <formula2>0</formula2>
    </dataValidation>
    <dataValidation operator="greaterThanOrEqual" allowBlank="1" showErrorMessage="1" errorTitle="Erro de valores" error="Digite um valor igual a 0% ou 2%." sqref="S28 JO28 TK28 ADG28 ANC28 AWY28 BGU28 BQQ28 CAM28 CKI28 CUE28 DEA28 DNW28 DXS28 EHO28 ERK28 FBG28 FLC28 FUY28 GEU28 GOQ28 GYM28 HII28 HSE28 ICA28 ILW28 IVS28 JFO28 JPK28 JZG28 KJC28 KSY28 LCU28 LMQ28 LWM28 MGI28 MQE28 NAA28 NJW28 NTS28 ODO28 ONK28 OXG28 PHC28 PQY28 QAU28 QKQ28 QUM28 REI28 ROE28 RYA28 SHW28 SRS28 TBO28 TLK28 TVG28 UFC28 UOY28 UYU28 VIQ28 VSM28 WCI28 WME28 WWA28 S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S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S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S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S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S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S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S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S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S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S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S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S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S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S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S68 JO68 TK68 ADG68 ANC68 AWY68 BGU68 BQQ68 CAM68 CKI68 CUE68 DEA68 DNW68 DXS68 EHO68 ERK68 FBG68 FLC68 FUY68 GEU68 GOQ68 GYM68 HII68 HSE68 ICA68 ILW68 IVS68 JFO68 JPK68 JZG68 KJC68 KSY68 LCU68 LMQ68 LWM68 MGI68 MQE68 NAA68 NJW68 NTS68 ODO68 ONK68 OXG68 PHC68 PQY68 QAU68 QKQ68 QUM68 REI68 ROE68 RYA68 SHW68 SRS68 TBO68 TLK68 TVG68 UFC68 UOY68 UYU68 VIQ68 VSM68 WCI68 WME68 WWA68 S65604 JO65604 TK65604 ADG65604 ANC65604 AWY65604 BGU65604 BQQ65604 CAM65604 CKI65604 CUE65604 DEA65604 DNW65604 DXS65604 EHO65604 ERK65604 FBG65604 FLC65604 FUY65604 GEU65604 GOQ65604 GYM65604 HII65604 HSE65604 ICA65604 ILW65604 IVS65604 JFO65604 JPK65604 JZG65604 KJC65604 KSY65604 LCU65604 LMQ65604 LWM65604 MGI65604 MQE65604 NAA65604 NJW65604 NTS65604 ODO65604 ONK65604 OXG65604 PHC65604 PQY65604 QAU65604 QKQ65604 QUM65604 REI65604 ROE65604 RYA65604 SHW65604 SRS65604 TBO65604 TLK65604 TVG65604 UFC65604 UOY65604 UYU65604 VIQ65604 VSM65604 WCI65604 WME65604 WWA65604 S131140 JO131140 TK131140 ADG131140 ANC131140 AWY131140 BGU131140 BQQ131140 CAM131140 CKI131140 CUE131140 DEA131140 DNW131140 DXS131140 EHO131140 ERK131140 FBG131140 FLC131140 FUY131140 GEU131140 GOQ131140 GYM131140 HII131140 HSE131140 ICA131140 ILW131140 IVS131140 JFO131140 JPK131140 JZG131140 KJC131140 KSY131140 LCU131140 LMQ131140 LWM131140 MGI131140 MQE131140 NAA131140 NJW131140 NTS131140 ODO131140 ONK131140 OXG131140 PHC131140 PQY131140 QAU131140 QKQ131140 QUM131140 REI131140 ROE131140 RYA131140 SHW131140 SRS131140 TBO131140 TLK131140 TVG131140 UFC131140 UOY131140 UYU131140 VIQ131140 VSM131140 WCI131140 WME131140 WWA131140 S196676 JO196676 TK196676 ADG196676 ANC196676 AWY196676 BGU196676 BQQ196676 CAM196676 CKI196676 CUE196676 DEA196676 DNW196676 DXS196676 EHO196676 ERK196676 FBG196676 FLC196676 FUY196676 GEU196676 GOQ196676 GYM196676 HII196676 HSE196676 ICA196676 ILW196676 IVS196676 JFO196676 JPK196676 JZG196676 KJC196676 KSY196676 LCU196676 LMQ196676 LWM196676 MGI196676 MQE196676 NAA196676 NJW196676 NTS196676 ODO196676 ONK196676 OXG196676 PHC196676 PQY196676 QAU196676 QKQ196676 QUM196676 REI196676 ROE196676 RYA196676 SHW196676 SRS196676 TBO196676 TLK196676 TVG196676 UFC196676 UOY196676 UYU196676 VIQ196676 VSM196676 WCI196676 WME196676 WWA196676 S262212 JO262212 TK262212 ADG262212 ANC262212 AWY262212 BGU262212 BQQ262212 CAM262212 CKI262212 CUE262212 DEA262212 DNW262212 DXS262212 EHO262212 ERK262212 FBG262212 FLC262212 FUY262212 GEU262212 GOQ262212 GYM262212 HII262212 HSE262212 ICA262212 ILW262212 IVS262212 JFO262212 JPK262212 JZG262212 KJC262212 KSY262212 LCU262212 LMQ262212 LWM262212 MGI262212 MQE262212 NAA262212 NJW262212 NTS262212 ODO262212 ONK262212 OXG262212 PHC262212 PQY262212 QAU262212 QKQ262212 QUM262212 REI262212 ROE262212 RYA262212 SHW262212 SRS262212 TBO262212 TLK262212 TVG262212 UFC262212 UOY262212 UYU262212 VIQ262212 VSM262212 WCI262212 WME262212 WWA262212 S327748 JO327748 TK327748 ADG327748 ANC327748 AWY327748 BGU327748 BQQ327748 CAM327748 CKI327748 CUE327748 DEA327748 DNW327748 DXS327748 EHO327748 ERK327748 FBG327748 FLC327748 FUY327748 GEU327748 GOQ327748 GYM327748 HII327748 HSE327748 ICA327748 ILW327748 IVS327748 JFO327748 JPK327748 JZG327748 KJC327748 KSY327748 LCU327748 LMQ327748 LWM327748 MGI327748 MQE327748 NAA327748 NJW327748 NTS327748 ODO327748 ONK327748 OXG327748 PHC327748 PQY327748 QAU327748 QKQ327748 QUM327748 REI327748 ROE327748 RYA327748 SHW327748 SRS327748 TBO327748 TLK327748 TVG327748 UFC327748 UOY327748 UYU327748 VIQ327748 VSM327748 WCI327748 WME327748 WWA327748 S393284 JO393284 TK393284 ADG393284 ANC393284 AWY393284 BGU393284 BQQ393284 CAM393284 CKI393284 CUE393284 DEA393284 DNW393284 DXS393284 EHO393284 ERK393284 FBG393284 FLC393284 FUY393284 GEU393284 GOQ393284 GYM393284 HII393284 HSE393284 ICA393284 ILW393284 IVS393284 JFO393284 JPK393284 JZG393284 KJC393284 KSY393284 LCU393284 LMQ393284 LWM393284 MGI393284 MQE393284 NAA393284 NJW393284 NTS393284 ODO393284 ONK393284 OXG393284 PHC393284 PQY393284 QAU393284 QKQ393284 QUM393284 REI393284 ROE393284 RYA393284 SHW393284 SRS393284 TBO393284 TLK393284 TVG393284 UFC393284 UOY393284 UYU393284 VIQ393284 VSM393284 WCI393284 WME393284 WWA393284 S458820 JO458820 TK458820 ADG458820 ANC458820 AWY458820 BGU458820 BQQ458820 CAM458820 CKI458820 CUE458820 DEA458820 DNW458820 DXS458820 EHO458820 ERK458820 FBG458820 FLC458820 FUY458820 GEU458820 GOQ458820 GYM458820 HII458820 HSE458820 ICA458820 ILW458820 IVS458820 JFO458820 JPK458820 JZG458820 KJC458820 KSY458820 LCU458820 LMQ458820 LWM458820 MGI458820 MQE458820 NAA458820 NJW458820 NTS458820 ODO458820 ONK458820 OXG458820 PHC458820 PQY458820 QAU458820 QKQ458820 QUM458820 REI458820 ROE458820 RYA458820 SHW458820 SRS458820 TBO458820 TLK458820 TVG458820 UFC458820 UOY458820 UYU458820 VIQ458820 VSM458820 WCI458820 WME458820 WWA458820 S524356 JO524356 TK524356 ADG524356 ANC524356 AWY524356 BGU524356 BQQ524356 CAM524356 CKI524356 CUE524356 DEA524356 DNW524356 DXS524356 EHO524356 ERK524356 FBG524356 FLC524356 FUY524356 GEU524356 GOQ524356 GYM524356 HII524356 HSE524356 ICA524356 ILW524356 IVS524356 JFO524356 JPK524356 JZG524356 KJC524356 KSY524356 LCU524356 LMQ524356 LWM524356 MGI524356 MQE524356 NAA524356 NJW524356 NTS524356 ODO524356 ONK524356 OXG524356 PHC524356 PQY524356 QAU524356 QKQ524356 QUM524356 REI524356 ROE524356 RYA524356 SHW524356 SRS524356 TBO524356 TLK524356 TVG524356 UFC524356 UOY524356 UYU524356 VIQ524356 VSM524356 WCI524356 WME524356 WWA524356 S589892 JO589892 TK589892 ADG589892 ANC589892 AWY589892 BGU589892 BQQ589892 CAM589892 CKI589892 CUE589892 DEA589892 DNW589892 DXS589892 EHO589892 ERK589892 FBG589892 FLC589892 FUY589892 GEU589892 GOQ589892 GYM589892 HII589892 HSE589892 ICA589892 ILW589892 IVS589892 JFO589892 JPK589892 JZG589892 KJC589892 KSY589892 LCU589892 LMQ589892 LWM589892 MGI589892 MQE589892 NAA589892 NJW589892 NTS589892 ODO589892 ONK589892 OXG589892 PHC589892 PQY589892 QAU589892 QKQ589892 QUM589892 REI589892 ROE589892 RYA589892 SHW589892 SRS589892 TBO589892 TLK589892 TVG589892 UFC589892 UOY589892 UYU589892 VIQ589892 VSM589892 WCI589892 WME589892 WWA589892 S655428 JO655428 TK655428 ADG655428 ANC655428 AWY655428 BGU655428 BQQ655428 CAM655428 CKI655428 CUE655428 DEA655428 DNW655428 DXS655428 EHO655428 ERK655428 FBG655428 FLC655428 FUY655428 GEU655428 GOQ655428 GYM655428 HII655428 HSE655428 ICA655428 ILW655428 IVS655428 JFO655428 JPK655428 JZG655428 KJC655428 KSY655428 LCU655428 LMQ655428 LWM655428 MGI655428 MQE655428 NAA655428 NJW655428 NTS655428 ODO655428 ONK655428 OXG655428 PHC655428 PQY655428 QAU655428 QKQ655428 QUM655428 REI655428 ROE655428 RYA655428 SHW655428 SRS655428 TBO655428 TLK655428 TVG655428 UFC655428 UOY655428 UYU655428 VIQ655428 VSM655428 WCI655428 WME655428 WWA655428 S720964 JO720964 TK720964 ADG720964 ANC720964 AWY720964 BGU720964 BQQ720964 CAM720964 CKI720964 CUE720964 DEA720964 DNW720964 DXS720964 EHO720964 ERK720964 FBG720964 FLC720964 FUY720964 GEU720964 GOQ720964 GYM720964 HII720964 HSE720964 ICA720964 ILW720964 IVS720964 JFO720964 JPK720964 JZG720964 KJC720964 KSY720964 LCU720964 LMQ720964 LWM720964 MGI720964 MQE720964 NAA720964 NJW720964 NTS720964 ODO720964 ONK720964 OXG720964 PHC720964 PQY720964 QAU720964 QKQ720964 QUM720964 REI720964 ROE720964 RYA720964 SHW720964 SRS720964 TBO720964 TLK720964 TVG720964 UFC720964 UOY720964 UYU720964 VIQ720964 VSM720964 WCI720964 WME720964 WWA720964 S786500 JO786500 TK786500 ADG786500 ANC786500 AWY786500 BGU786500 BQQ786500 CAM786500 CKI786500 CUE786500 DEA786500 DNW786500 DXS786500 EHO786500 ERK786500 FBG786500 FLC786500 FUY786500 GEU786500 GOQ786500 GYM786500 HII786500 HSE786500 ICA786500 ILW786500 IVS786500 JFO786500 JPK786500 JZG786500 KJC786500 KSY786500 LCU786500 LMQ786500 LWM786500 MGI786500 MQE786500 NAA786500 NJW786500 NTS786500 ODO786500 ONK786500 OXG786500 PHC786500 PQY786500 QAU786500 QKQ786500 QUM786500 REI786500 ROE786500 RYA786500 SHW786500 SRS786500 TBO786500 TLK786500 TVG786500 UFC786500 UOY786500 UYU786500 VIQ786500 VSM786500 WCI786500 WME786500 WWA786500 S852036 JO852036 TK852036 ADG852036 ANC852036 AWY852036 BGU852036 BQQ852036 CAM852036 CKI852036 CUE852036 DEA852036 DNW852036 DXS852036 EHO852036 ERK852036 FBG852036 FLC852036 FUY852036 GEU852036 GOQ852036 GYM852036 HII852036 HSE852036 ICA852036 ILW852036 IVS852036 JFO852036 JPK852036 JZG852036 KJC852036 KSY852036 LCU852036 LMQ852036 LWM852036 MGI852036 MQE852036 NAA852036 NJW852036 NTS852036 ODO852036 ONK852036 OXG852036 PHC852036 PQY852036 QAU852036 QKQ852036 QUM852036 REI852036 ROE852036 RYA852036 SHW852036 SRS852036 TBO852036 TLK852036 TVG852036 UFC852036 UOY852036 UYU852036 VIQ852036 VSM852036 WCI852036 WME852036 WWA852036 S917572 JO917572 TK917572 ADG917572 ANC917572 AWY917572 BGU917572 BQQ917572 CAM917572 CKI917572 CUE917572 DEA917572 DNW917572 DXS917572 EHO917572 ERK917572 FBG917572 FLC917572 FUY917572 GEU917572 GOQ917572 GYM917572 HII917572 HSE917572 ICA917572 ILW917572 IVS917572 JFO917572 JPK917572 JZG917572 KJC917572 KSY917572 LCU917572 LMQ917572 LWM917572 MGI917572 MQE917572 NAA917572 NJW917572 NTS917572 ODO917572 ONK917572 OXG917572 PHC917572 PQY917572 QAU917572 QKQ917572 QUM917572 REI917572 ROE917572 RYA917572 SHW917572 SRS917572 TBO917572 TLK917572 TVG917572 UFC917572 UOY917572 UYU917572 VIQ917572 VSM917572 WCI917572 WME917572 WWA917572 S983108 JO983108 TK983108 ADG983108 ANC983108 AWY983108 BGU983108 BQQ983108 CAM983108 CKI983108 CUE983108 DEA983108 DNW983108 DXS983108 EHO983108 ERK983108 FBG983108 FLC983108 FUY983108 GEU983108 GOQ983108 GYM983108 HII983108 HSE983108 ICA983108 ILW983108 IVS983108 JFO983108 JPK983108 JZG983108 KJC983108 KSY983108 LCU983108 LMQ983108 LWM983108 MGI983108 MQE983108 NAA983108 NJW983108 NTS983108 ODO983108 ONK983108 OXG983108 PHC983108 PQY983108 QAU983108 QKQ983108 QUM983108 REI983108 ROE983108 RYA983108 SHW983108 SRS983108 TBO983108 TLK983108 TVG983108 UFC983108 UOY983108 UYU983108 VIQ983108 VSM983108 WCI983108 WME983108 WWA983108 S108 JO108 TK108 ADG108 ANC108 AWY108 BGU108 BQQ108 CAM108 CKI108 CUE108 DEA108 DNW108 DXS108 EHO108 ERK108 FBG108 FLC108 FUY108 GEU108 GOQ108 GYM108 HII108 HSE108 ICA108 ILW108 IVS108 JFO108 JPK108 JZG108 KJC108 KSY108 LCU108 LMQ108 LWM108 MGI108 MQE108 NAA108 NJW108 NTS108 ODO108 ONK108 OXG108 PHC108 PQY108 QAU108 QKQ108 QUM108 REI108 ROE108 RYA108 SHW108 SRS108 TBO108 TLK108 TVG108 UFC108 UOY108 UYU108 VIQ108 VSM108 WCI108 WME108 WWA108 S65644 JO65644 TK65644 ADG65644 ANC65644 AWY65644 BGU65644 BQQ65644 CAM65644 CKI65644 CUE65644 DEA65644 DNW65644 DXS65644 EHO65644 ERK65644 FBG65644 FLC65644 FUY65644 GEU65644 GOQ65644 GYM65644 HII65644 HSE65644 ICA65644 ILW65644 IVS65644 JFO65644 JPK65644 JZG65644 KJC65644 KSY65644 LCU65644 LMQ65644 LWM65644 MGI65644 MQE65644 NAA65644 NJW65644 NTS65644 ODO65644 ONK65644 OXG65644 PHC65644 PQY65644 QAU65644 QKQ65644 QUM65644 REI65644 ROE65644 RYA65644 SHW65644 SRS65644 TBO65644 TLK65644 TVG65644 UFC65644 UOY65644 UYU65644 VIQ65644 VSM65644 WCI65644 WME65644 WWA65644 S131180 JO131180 TK131180 ADG131180 ANC131180 AWY131180 BGU131180 BQQ131180 CAM131180 CKI131180 CUE131180 DEA131180 DNW131180 DXS131180 EHO131180 ERK131180 FBG131180 FLC131180 FUY131180 GEU131180 GOQ131180 GYM131180 HII131180 HSE131180 ICA131180 ILW131180 IVS131180 JFO131180 JPK131180 JZG131180 KJC131180 KSY131180 LCU131180 LMQ131180 LWM131180 MGI131180 MQE131180 NAA131180 NJW131180 NTS131180 ODO131180 ONK131180 OXG131180 PHC131180 PQY131180 QAU131180 QKQ131180 QUM131180 REI131180 ROE131180 RYA131180 SHW131180 SRS131180 TBO131180 TLK131180 TVG131180 UFC131180 UOY131180 UYU131180 VIQ131180 VSM131180 WCI131180 WME131180 WWA131180 S196716 JO196716 TK196716 ADG196716 ANC196716 AWY196716 BGU196716 BQQ196716 CAM196716 CKI196716 CUE196716 DEA196716 DNW196716 DXS196716 EHO196716 ERK196716 FBG196716 FLC196716 FUY196716 GEU196716 GOQ196716 GYM196716 HII196716 HSE196716 ICA196716 ILW196716 IVS196716 JFO196716 JPK196716 JZG196716 KJC196716 KSY196716 LCU196716 LMQ196716 LWM196716 MGI196716 MQE196716 NAA196716 NJW196716 NTS196716 ODO196716 ONK196716 OXG196716 PHC196716 PQY196716 QAU196716 QKQ196716 QUM196716 REI196716 ROE196716 RYA196716 SHW196716 SRS196716 TBO196716 TLK196716 TVG196716 UFC196716 UOY196716 UYU196716 VIQ196716 VSM196716 WCI196716 WME196716 WWA196716 S262252 JO262252 TK262252 ADG262252 ANC262252 AWY262252 BGU262252 BQQ262252 CAM262252 CKI262252 CUE262252 DEA262252 DNW262252 DXS262252 EHO262252 ERK262252 FBG262252 FLC262252 FUY262252 GEU262252 GOQ262252 GYM262252 HII262252 HSE262252 ICA262252 ILW262252 IVS262252 JFO262252 JPK262252 JZG262252 KJC262252 KSY262252 LCU262252 LMQ262252 LWM262252 MGI262252 MQE262252 NAA262252 NJW262252 NTS262252 ODO262252 ONK262252 OXG262252 PHC262252 PQY262252 QAU262252 QKQ262252 QUM262252 REI262252 ROE262252 RYA262252 SHW262252 SRS262252 TBO262252 TLK262252 TVG262252 UFC262252 UOY262252 UYU262252 VIQ262252 VSM262252 WCI262252 WME262252 WWA262252 S327788 JO327788 TK327788 ADG327788 ANC327788 AWY327788 BGU327788 BQQ327788 CAM327788 CKI327788 CUE327788 DEA327788 DNW327788 DXS327788 EHO327788 ERK327788 FBG327788 FLC327788 FUY327788 GEU327788 GOQ327788 GYM327788 HII327788 HSE327788 ICA327788 ILW327788 IVS327788 JFO327788 JPK327788 JZG327788 KJC327788 KSY327788 LCU327788 LMQ327788 LWM327788 MGI327788 MQE327788 NAA327788 NJW327788 NTS327788 ODO327788 ONK327788 OXG327788 PHC327788 PQY327788 QAU327788 QKQ327788 QUM327788 REI327788 ROE327788 RYA327788 SHW327788 SRS327788 TBO327788 TLK327788 TVG327788 UFC327788 UOY327788 UYU327788 VIQ327788 VSM327788 WCI327788 WME327788 WWA327788 S393324 JO393324 TK393324 ADG393324 ANC393324 AWY393324 BGU393324 BQQ393324 CAM393324 CKI393324 CUE393324 DEA393324 DNW393324 DXS393324 EHO393324 ERK393324 FBG393324 FLC393324 FUY393324 GEU393324 GOQ393324 GYM393324 HII393324 HSE393324 ICA393324 ILW393324 IVS393324 JFO393324 JPK393324 JZG393324 KJC393324 KSY393324 LCU393324 LMQ393324 LWM393324 MGI393324 MQE393324 NAA393324 NJW393324 NTS393324 ODO393324 ONK393324 OXG393324 PHC393324 PQY393324 QAU393324 QKQ393324 QUM393324 REI393324 ROE393324 RYA393324 SHW393324 SRS393324 TBO393324 TLK393324 TVG393324 UFC393324 UOY393324 UYU393324 VIQ393324 VSM393324 WCI393324 WME393324 WWA393324 S458860 JO458860 TK458860 ADG458860 ANC458860 AWY458860 BGU458860 BQQ458860 CAM458860 CKI458860 CUE458860 DEA458860 DNW458860 DXS458860 EHO458860 ERK458860 FBG458860 FLC458860 FUY458860 GEU458860 GOQ458860 GYM458860 HII458860 HSE458860 ICA458860 ILW458860 IVS458860 JFO458860 JPK458860 JZG458860 KJC458860 KSY458860 LCU458860 LMQ458860 LWM458860 MGI458860 MQE458860 NAA458860 NJW458860 NTS458860 ODO458860 ONK458860 OXG458860 PHC458860 PQY458860 QAU458860 QKQ458860 QUM458860 REI458860 ROE458860 RYA458860 SHW458860 SRS458860 TBO458860 TLK458860 TVG458860 UFC458860 UOY458860 UYU458860 VIQ458860 VSM458860 WCI458860 WME458860 WWA458860 S524396 JO524396 TK524396 ADG524396 ANC524396 AWY524396 BGU524396 BQQ524396 CAM524396 CKI524396 CUE524396 DEA524396 DNW524396 DXS524396 EHO524396 ERK524396 FBG524396 FLC524396 FUY524396 GEU524396 GOQ524396 GYM524396 HII524396 HSE524396 ICA524396 ILW524396 IVS524396 JFO524396 JPK524396 JZG524396 KJC524396 KSY524396 LCU524396 LMQ524396 LWM524396 MGI524396 MQE524396 NAA524396 NJW524396 NTS524396 ODO524396 ONK524396 OXG524396 PHC524396 PQY524396 QAU524396 QKQ524396 QUM524396 REI524396 ROE524396 RYA524396 SHW524396 SRS524396 TBO524396 TLK524396 TVG524396 UFC524396 UOY524396 UYU524396 VIQ524396 VSM524396 WCI524396 WME524396 WWA524396 S589932 JO589932 TK589932 ADG589932 ANC589932 AWY589932 BGU589932 BQQ589932 CAM589932 CKI589932 CUE589932 DEA589932 DNW589932 DXS589932 EHO589932 ERK589932 FBG589932 FLC589932 FUY589932 GEU589932 GOQ589932 GYM589932 HII589932 HSE589932 ICA589932 ILW589932 IVS589932 JFO589932 JPK589932 JZG589932 KJC589932 KSY589932 LCU589932 LMQ589932 LWM589932 MGI589932 MQE589932 NAA589932 NJW589932 NTS589932 ODO589932 ONK589932 OXG589932 PHC589932 PQY589932 QAU589932 QKQ589932 QUM589932 REI589932 ROE589932 RYA589932 SHW589932 SRS589932 TBO589932 TLK589932 TVG589932 UFC589932 UOY589932 UYU589932 VIQ589932 VSM589932 WCI589932 WME589932 WWA589932 S655468 JO655468 TK655468 ADG655468 ANC655468 AWY655468 BGU655468 BQQ655468 CAM655468 CKI655468 CUE655468 DEA655468 DNW655468 DXS655468 EHO655468 ERK655468 FBG655468 FLC655468 FUY655468 GEU655468 GOQ655468 GYM655468 HII655468 HSE655468 ICA655468 ILW655468 IVS655468 JFO655468 JPK655468 JZG655468 KJC655468 KSY655468 LCU655468 LMQ655468 LWM655468 MGI655468 MQE655468 NAA655468 NJW655468 NTS655468 ODO655468 ONK655468 OXG655468 PHC655468 PQY655468 QAU655468 QKQ655468 QUM655468 REI655468 ROE655468 RYA655468 SHW655468 SRS655468 TBO655468 TLK655468 TVG655468 UFC655468 UOY655468 UYU655468 VIQ655468 VSM655468 WCI655468 WME655468 WWA655468 S721004 JO721004 TK721004 ADG721004 ANC721004 AWY721004 BGU721004 BQQ721004 CAM721004 CKI721004 CUE721004 DEA721004 DNW721004 DXS721004 EHO721004 ERK721004 FBG721004 FLC721004 FUY721004 GEU721004 GOQ721004 GYM721004 HII721004 HSE721004 ICA721004 ILW721004 IVS721004 JFO721004 JPK721004 JZG721004 KJC721004 KSY721004 LCU721004 LMQ721004 LWM721004 MGI721004 MQE721004 NAA721004 NJW721004 NTS721004 ODO721004 ONK721004 OXG721004 PHC721004 PQY721004 QAU721004 QKQ721004 QUM721004 REI721004 ROE721004 RYA721004 SHW721004 SRS721004 TBO721004 TLK721004 TVG721004 UFC721004 UOY721004 UYU721004 VIQ721004 VSM721004 WCI721004 WME721004 WWA721004 S786540 JO786540 TK786540 ADG786540 ANC786540 AWY786540 BGU786540 BQQ786540 CAM786540 CKI786540 CUE786540 DEA786540 DNW786540 DXS786540 EHO786540 ERK786540 FBG786540 FLC786540 FUY786540 GEU786540 GOQ786540 GYM786540 HII786540 HSE786540 ICA786540 ILW786540 IVS786540 JFO786540 JPK786540 JZG786540 KJC786540 KSY786540 LCU786540 LMQ786540 LWM786540 MGI786540 MQE786540 NAA786540 NJW786540 NTS786540 ODO786540 ONK786540 OXG786540 PHC786540 PQY786540 QAU786540 QKQ786540 QUM786540 REI786540 ROE786540 RYA786540 SHW786540 SRS786540 TBO786540 TLK786540 TVG786540 UFC786540 UOY786540 UYU786540 VIQ786540 VSM786540 WCI786540 WME786540 WWA786540 S852076 JO852076 TK852076 ADG852076 ANC852076 AWY852076 BGU852076 BQQ852076 CAM852076 CKI852076 CUE852076 DEA852076 DNW852076 DXS852076 EHO852076 ERK852076 FBG852076 FLC852076 FUY852076 GEU852076 GOQ852076 GYM852076 HII852076 HSE852076 ICA852076 ILW852076 IVS852076 JFO852076 JPK852076 JZG852076 KJC852076 KSY852076 LCU852076 LMQ852076 LWM852076 MGI852076 MQE852076 NAA852076 NJW852076 NTS852076 ODO852076 ONK852076 OXG852076 PHC852076 PQY852076 QAU852076 QKQ852076 QUM852076 REI852076 ROE852076 RYA852076 SHW852076 SRS852076 TBO852076 TLK852076 TVG852076 UFC852076 UOY852076 UYU852076 VIQ852076 VSM852076 WCI852076 WME852076 WWA852076 S917612 JO917612 TK917612 ADG917612 ANC917612 AWY917612 BGU917612 BQQ917612 CAM917612 CKI917612 CUE917612 DEA917612 DNW917612 DXS917612 EHO917612 ERK917612 FBG917612 FLC917612 FUY917612 GEU917612 GOQ917612 GYM917612 HII917612 HSE917612 ICA917612 ILW917612 IVS917612 JFO917612 JPK917612 JZG917612 KJC917612 KSY917612 LCU917612 LMQ917612 LWM917612 MGI917612 MQE917612 NAA917612 NJW917612 NTS917612 ODO917612 ONK917612 OXG917612 PHC917612 PQY917612 QAU917612 QKQ917612 QUM917612 REI917612 ROE917612 RYA917612 SHW917612 SRS917612 TBO917612 TLK917612 TVG917612 UFC917612 UOY917612 UYU917612 VIQ917612 VSM917612 WCI917612 WME917612 WWA917612 S983148 JO983148 TK983148 ADG983148 ANC983148 AWY983148 BGU983148 BQQ983148 CAM983148 CKI983148 CUE983148 DEA983148 DNW983148 DXS983148 EHO983148 ERK983148 FBG983148 FLC983148 FUY983148 GEU983148 GOQ983148 GYM983148 HII983148 HSE983148 ICA983148 ILW983148 IVS983148 JFO983148 JPK983148 JZG983148 KJC983148 KSY983148 LCU983148 LMQ983148 LWM983148 MGI983148 MQE983148 NAA983148 NJW983148 NTS983148 ODO983148 ONK983148 OXG983148 PHC983148 PQY983148 QAU983148 QKQ983148 QUM983148 REI983148 ROE983148 RYA983148 SHW983148 SRS983148 TBO983148 TLK983148 TVG983148 UFC983148 UOY983148 UYU983148 VIQ983148 VSM983148 WCI983148 WME983148 WWA983148" xr:uid="{3DF7D91E-1096-4C4C-8E7C-43AA65CA4C69}">
      <formula1>0</formula1>
      <formula2>0</formula2>
    </dataValidation>
    <dataValidation type="decimal" allowBlank="1" showErrorMessage="1" errorTitle="Erro de valores" error="Digite um valor maior do que 0." sqref="S27 JO27 TK27 ADG27 ANC27 AWY27 BGU27 BQQ27 CAM27 CKI27 CUE27 DEA27 DNW27 DXS27 EHO27 ERK27 FBG27 FLC27 FUY27 GEU27 GOQ27 GYM27 HII27 HSE27 ICA27 ILW27 IVS27 JFO27 JPK27 JZG27 KJC27 KSY27 LCU27 LMQ27 LWM27 MGI27 MQE27 NAA27 NJW27 NTS27 ODO27 ONK27 OXG27 PHC27 PQY27 QAU27 QKQ27 QUM27 REI27 ROE27 RYA27 SHW27 SRS27 TBO27 TLK27 TVG27 UFC27 UOY27 UYU27 VIQ27 VSM27 WCI27 WME27 WWA27 S65563 JO65563 TK65563 ADG65563 ANC65563 AWY65563 BGU65563 BQQ65563 CAM65563 CKI65563 CUE65563 DEA65563 DNW65563 DXS65563 EHO65563 ERK65563 FBG65563 FLC65563 FUY65563 GEU65563 GOQ65563 GYM65563 HII65563 HSE65563 ICA65563 ILW65563 IVS65563 JFO65563 JPK65563 JZG65563 KJC65563 KSY65563 LCU65563 LMQ65563 LWM65563 MGI65563 MQE65563 NAA65563 NJW65563 NTS65563 ODO65563 ONK65563 OXG65563 PHC65563 PQY65563 QAU65563 QKQ65563 QUM65563 REI65563 ROE65563 RYA65563 SHW65563 SRS65563 TBO65563 TLK65563 TVG65563 UFC65563 UOY65563 UYU65563 VIQ65563 VSM65563 WCI65563 WME65563 WWA65563 S131099 JO131099 TK131099 ADG131099 ANC131099 AWY131099 BGU131099 BQQ131099 CAM131099 CKI131099 CUE131099 DEA131099 DNW131099 DXS131099 EHO131099 ERK131099 FBG131099 FLC131099 FUY131099 GEU131099 GOQ131099 GYM131099 HII131099 HSE131099 ICA131099 ILW131099 IVS131099 JFO131099 JPK131099 JZG131099 KJC131099 KSY131099 LCU131099 LMQ131099 LWM131099 MGI131099 MQE131099 NAA131099 NJW131099 NTS131099 ODO131099 ONK131099 OXG131099 PHC131099 PQY131099 QAU131099 QKQ131099 QUM131099 REI131099 ROE131099 RYA131099 SHW131099 SRS131099 TBO131099 TLK131099 TVG131099 UFC131099 UOY131099 UYU131099 VIQ131099 VSM131099 WCI131099 WME131099 WWA131099 S196635 JO196635 TK196635 ADG196635 ANC196635 AWY196635 BGU196635 BQQ196635 CAM196635 CKI196635 CUE196635 DEA196635 DNW196635 DXS196635 EHO196635 ERK196635 FBG196635 FLC196635 FUY196635 GEU196635 GOQ196635 GYM196635 HII196635 HSE196635 ICA196635 ILW196635 IVS196635 JFO196635 JPK196635 JZG196635 KJC196635 KSY196635 LCU196635 LMQ196635 LWM196635 MGI196635 MQE196635 NAA196635 NJW196635 NTS196635 ODO196635 ONK196635 OXG196635 PHC196635 PQY196635 QAU196635 QKQ196635 QUM196635 REI196635 ROE196635 RYA196635 SHW196635 SRS196635 TBO196635 TLK196635 TVG196635 UFC196635 UOY196635 UYU196635 VIQ196635 VSM196635 WCI196635 WME196635 WWA196635 S262171 JO262171 TK262171 ADG262171 ANC262171 AWY262171 BGU262171 BQQ262171 CAM262171 CKI262171 CUE262171 DEA262171 DNW262171 DXS262171 EHO262171 ERK262171 FBG262171 FLC262171 FUY262171 GEU262171 GOQ262171 GYM262171 HII262171 HSE262171 ICA262171 ILW262171 IVS262171 JFO262171 JPK262171 JZG262171 KJC262171 KSY262171 LCU262171 LMQ262171 LWM262171 MGI262171 MQE262171 NAA262171 NJW262171 NTS262171 ODO262171 ONK262171 OXG262171 PHC262171 PQY262171 QAU262171 QKQ262171 QUM262171 REI262171 ROE262171 RYA262171 SHW262171 SRS262171 TBO262171 TLK262171 TVG262171 UFC262171 UOY262171 UYU262171 VIQ262171 VSM262171 WCI262171 WME262171 WWA262171 S327707 JO327707 TK327707 ADG327707 ANC327707 AWY327707 BGU327707 BQQ327707 CAM327707 CKI327707 CUE327707 DEA327707 DNW327707 DXS327707 EHO327707 ERK327707 FBG327707 FLC327707 FUY327707 GEU327707 GOQ327707 GYM327707 HII327707 HSE327707 ICA327707 ILW327707 IVS327707 JFO327707 JPK327707 JZG327707 KJC327707 KSY327707 LCU327707 LMQ327707 LWM327707 MGI327707 MQE327707 NAA327707 NJW327707 NTS327707 ODO327707 ONK327707 OXG327707 PHC327707 PQY327707 QAU327707 QKQ327707 QUM327707 REI327707 ROE327707 RYA327707 SHW327707 SRS327707 TBO327707 TLK327707 TVG327707 UFC327707 UOY327707 UYU327707 VIQ327707 VSM327707 WCI327707 WME327707 WWA327707 S393243 JO393243 TK393243 ADG393243 ANC393243 AWY393243 BGU393243 BQQ393243 CAM393243 CKI393243 CUE393243 DEA393243 DNW393243 DXS393243 EHO393243 ERK393243 FBG393243 FLC393243 FUY393243 GEU393243 GOQ393243 GYM393243 HII393243 HSE393243 ICA393243 ILW393243 IVS393243 JFO393243 JPK393243 JZG393243 KJC393243 KSY393243 LCU393243 LMQ393243 LWM393243 MGI393243 MQE393243 NAA393243 NJW393243 NTS393243 ODO393243 ONK393243 OXG393243 PHC393243 PQY393243 QAU393243 QKQ393243 QUM393243 REI393243 ROE393243 RYA393243 SHW393243 SRS393243 TBO393243 TLK393243 TVG393243 UFC393243 UOY393243 UYU393243 VIQ393243 VSM393243 WCI393243 WME393243 WWA393243 S458779 JO458779 TK458779 ADG458779 ANC458779 AWY458779 BGU458779 BQQ458779 CAM458779 CKI458779 CUE458779 DEA458779 DNW458779 DXS458779 EHO458779 ERK458779 FBG458779 FLC458779 FUY458779 GEU458779 GOQ458779 GYM458779 HII458779 HSE458779 ICA458779 ILW458779 IVS458779 JFO458779 JPK458779 JZG458779 KJC458779 KSY458779 LCU458779 LMQ458779 LWM458779 MGI458779 MQE458779 NAA458779 NJW458779 NTS458779 ODO458779 ONK458779 OXG458779 PHC458779 PQY458779 QAU458779 QKQ458779 QUM458779 REI458779 ROE458779 RYA458779 SHW458779 SRS458779 TBO458779 TLK458779 TVG458779 UFC458779 UOY458779 UYU458779 VIQ458779 VSM458779 WCI458779 WME458779 WWA458779 S524315 JO524315 TK524315 ADG524315 ANC524315 AWY524315 BGU524315 BQQ524315 CAM524315 CKI524315 CUE524315 DEA524315 DNW524315 DXS524315 EHO524315 ERK524315 FBG524315 FLC524315 FUY524315 GEU524315 GOQ524315 GYM524315 HII524315 HSE524315 ICA524315 ILW524315 IVS524315 JFO524315 JPK524315 JZG524315 KJC524315 KSY524315 LCU524315 LMQ524315 LWM524315 MGI524315 MQE524315 NAA524315 NJW524315 NTS524315 ODO524315 ONK524315 OXG524315 PHC524315 PQY524315 QAU524315 QKQ524315 QUM524315 REI524315 ROE524315 RYA524315 SHW524315 SRS524315 TBO524315 TLK524315 TVG524315 UFC524315 UOY524315 UYU524315 VIQ524315 VSM524315 WCI524315 WME524315 WWA524315 S589851 JO589851 TK589851 ADG589851 ANC589851 AWY589851 BGU589851 BQQ589851 CAM589851 CKI589851 CUE589851 DEA589851 DNW589851 DXS589851 EHO589851 ERK589851 FBG589851 FLC589851 FUY589851 GEU589851 GOQ589851 GYM589851 HII589851 HSE589851 ICA589851 ILW589851 IVS589851 JFO589851 JPK589851 JZG589851 KJC589851 KSY589851 LCU589851 LMQ589851 LWM589851 MGI589851 MQE589851 NAA589851 NJW589851 NTS589851 ODO589851 ONK589851 OXG589851 PHC589851 PQY589851 QAU589851 QKQ589851 QUM589851 REI589851 ROE589851 RYA589851 SHW589851 SRS589851 TBO589851 TLK589851 TVG589851 UFC589851 UOY589851 UYU589851 VIQ589851 VSM589851 WCI589851 WME589851 WWA589851 S655387 JO655387 TK655387 ADG655387 ANC655387 AWY655387 BGU655387 BQQ655387 CAM655387 CKI655387 CUE655387 DEA655387 DNW655387 DXS655387 EHO655387 ERK655387 FBG655387 FLC655387 FUY655387 GEU655387 GOQ655387 GYM655387 HII655387 HSE655387 ICA655387 ILW655387 IVS655387 JFO655387 JPK655387 JZG655387 KJC655387 KSY655387 LCU655387 LMQ655387 LWM655387 MGI655387 MQE655387 NAA655387 NJW655387 NTS655387 ODO655387 ONK655387 OXG655387 PHC655387 PQY655387 QAU655387 QKQ655387 QUM655387 REI655387 ROE655387 RYA655387 SHW655387 SRS655387 TBO655387 TLK655387 TVG655387 UFC655387 UOY655387 UYU655387 VIQ655387 VSM655387 WCI655387 WME655387 WWA655387 S720923 JO720923 TK720923 ADG720923 ANC720923 AWY720923 BGU720923 BQQ720923 CAM720923 CKI720923 CUE720923 DEA720923 DNW720923 DXS720923 EHO720923 ERK720923 FBG720923 FLC720923 FUY720923 GEU720923 GOQ720923 GYM720923 HII720923 HSE720923 ICA720923 ILW720923 IVS720923 JFO720923 JPK720923 JZG720923 KJC720923 KSY720923 LCU720923 LMQ720923 LWM720923 MGI720923 MQE720923 NAA720923 NJW720923 NTS720923 ODO720923 ONK720923 OXG720923 PHC720923 PQY720923 QAU720923 QKQ720923 QUM720923 REI720923 ROE720923 RYA720923 SHW720923 SRS720923 TBO720923 TLK720923 TVG720923 UFC720923 UOY720923 UYU720923 VIQ720923 VSM720923 WCI720923 WME720923 WWA720923 S786459 JO786459 TK786459 ADG786459 ANC786459 AWY786459 BGU786459 BQQ786459 CAM786459 CKI786459 CUE786459 DEA786459 DNW786459 DXS786459 EHO786459 ERK786459 FBG786459 FLC786459 FUY786459 GEU786459 GOQ786459 GYM786459 HII786459 HSE786459 ICA786459 ILW786459 IVS786459 JFO786459 JPK786459 JZG786459 KJC786459 KSY786459 LCU786459 LMQ786459 LWM786459 MGI786459 MQE786459 NAA786459 NJW786459 NTS786459 ODO786459 ONK786459 OXG786459 PHC786459 PQY786459 QAU786459 QKQ786459 QUM786459 REI786459 ROE786459 RYA786459 SHW786459 SRS786459 TBO786459 TLK786459 TVG786459 UFC786459 UOY786459 UYU786459 VIQ786459 VSM786459 WCI786459 WME786459 WWA786459 S851995 JO851995 TK851995 ADG851995 ANC851995 AWY851995 BGU851995 BQQ851995 CAM851995 CKI851995 CUE851995 DEA851995 DNW851995 DXS851995 EHO851995 ERK851995 FBG851995 FLC851995 FUY851995 GEU851995 GOQ851995 GYM851995 HII851995 HSE851995 ICA851995 ILW851995 IVS851995 JFO851995 JPK851995 JZG851995 KJC851995 KSY851995 LCU851995 LMQ851995 LWM851995 MGI851995 MQE851995 NAA851995 NJW851995 NTS851995 ODO851995 ONK851995 OXG851995 PHC851995 PQY851995 QAU851995 QKQ851995 QUM851995 REI851995 ROE851995 RYA851995 SHW851995 SRS851995 TBO851995 TLK851995 TVG851995 UFC851995 UOY851995 UYU851995 VIQ851995 VSM851995 WCI851995 WME851995 WWA851995 S917531 JO917531 TK917531 ADG917531 ANC917531 AWY917531 BGU917531 BQQ917531 CAM917531 CKI917531 CUE917531 DEA917531 DNW917531 DXS917531 EHO917531 ERK917531 FBG917531 FLC917531 FUY917531 GEU917531 GOQ917531 GYM917531 HII917531 HSE917531 ICA917531 ILW917531 IVS917531 JFO917531 JPK917531 JZG917531 KJC917531 KSY917531 LCU917531 LMQ917531 LWM917531 MGI917531 MQE917531 NAA917531 NJW917531 NTS917531 ODO917531 ONK917531 OXG917531 PHC917531 PQY917531 QAU917531 QKQ917531 QUM917531 REI917531 ROE917531 RYA917531 SHW917531 SRS917531 TBO917531 TLK917531 TVG917531 UFC917531 UOY917531 UYU917531 VIQ917531 VSM917531 WCI917531 WME917531 WWA917531 S983067 JO983067 TK983067 ADG983067 ANC983067 AWY983067 BGU983067 BQQ983067 CAM983067 CKI983067 CUE983067 DEA983067 DNW983067 DXS983067 EHO983067 ERK983067 FBG983067 FLC983067 FUY983067 GEU983067 GOQ983067 GYM983067 HII983067 HSE983067 ICA983067 ILW983067 IVS983067 JFO983067 JPK983067 JZG983067 KJC983067 KSY983067 LCU983067 LMQ983067 LWM983067 MGI983067 MQE983067 NAA983067 NJW983067 NTS983067 ODO983067 ONK983067 OXG983067 PHC983067 PQY983067 QAU983067 QKQ983067 QUM983067 REI983067 ROE983067 RYA983067 SHW983067 SRS983067 TBO983067 TLK983067 TVG983067 UFC983067 UOY983067 UYU983067 VIQ983067 VSM983067 WCI983067 WME983067 WWA983067 S67 JO67 TK67 ADG67 ANC67 AWY67 BGU67 BQQ67 CAM67 CKI67 CUE67 DEA67 DNW67 DXS67 EHO67 ERK67 FBG67 FLC67 FUY67 GEU67 GOQ67 GYM67 HII67 HSE67 ICA67 ILW67 IVS67 JFO67 JPK67 JZG67 KJC67 KSY67 LCU67 LMQ67 LWM67 MGI67 MQE67 NAA67 NJW67 NTS67 ODO67 ONK67 OXG67 PHC67 PQY67 QAU67 QKQ67 QUM67 REI67 ROE67 RYA67 SHW67 SRS67 TBO67 TLK67 TVG67 UFC67 UOY67 UYU67 VIQ67 VSM67 WCI67 WME67 WWA67 S65603 JO65603 TK65603 ADG65603 ANC65603 AWY65603 BGU65603 BQQ65603 CAM65603 CKI65603 CUE65603 DEA65603 DNW65603 DXS65603 EHO65603 ERK65603 FBG65603 FLC65603 FUY65603 GEU65603 GOQ65603 GYM65603 HII65603 HSE65603 ICA65603 ILW65603 IVS65603 JFO65603 JPK65603 JZG65603 KJC65603 KSY65603 LCU65603 LMQ65603 LWM65603 MGI65603 MQE65603 NAA65603 NJW65603 NTS65603 ODO65603 ONK65603 OXG65603 PHC65603 PQY65603 QAU65603 QKQ65603 QUM65603 REI65603 ROE65603 RYA65603 SHW65603 SRS65603 TBO65603 TLK65603 TVG65603 UFC65603 UOY65603 UYU65603 VIQ65603 VSM65603 WCI65603 WME65603 WWA65603 S131139 JO131139 TK131139 ADG131139 ANC131139 AWY131139 BGU131139 BQQ131139 CAM131139 CKI131139 CUE131139 DEA131139 DNW131139 DXS131139 EHO131139 ERK131139 FBG131139 FLC131139 FUY131139 GEU131139 GOQ131139 GYM131139 HII131139 HSE131139 ICA131139 ILW131139 IVS131139 JFO131139 JPK131139 JZG131139 KJC131139 KSY131139 LCU131139 LMQ131139 LWM131139 MGI131139 MQE131139 NAA131139 NJW131139 NTS131139 ODO131139 ONK131139 OXG131139 PHC131139 PQY131139 QAU131139 QKQ131139 QUM131139 REI131139 ROE131139 RYA131139 SHW131139 SRS131139 TBO131139 TLK131139 TVG131139 UFC131139 UOY131139 UYU131139 VIQ131139 VSM131139 WCI131139 WME131139 WWA131139 S196675 JO196675 TK196675 ADG196675 ANC196675 AWY196675 BGU196675 BQQ196675 CAM196675 CKI196675 CUE196675 DEA196675 DNW196675 DXS196675 EHO196675 ERK196675 FBG196675 FLC196675 FUY196675 GEU196675 GOQ196675 GYM196675 HII196675 HSE196675 ICA196675 ILW196675 IVS196675 JFO196675 JPK196675 JZG196675 KJC196675 KSY196675 LCU196675 LMQ196675 LWM196675 MGI196675 MQE196675 NAA196675 NJW196675 NTS196675 ODO196675 ONK196675 OXG196675 PHC196675 PQY196675 QAU196675 QKQ196675 QUM196675 REI196675 ROE196675 RYA196675 SHW196675 SRS196675 TBO196675 TLK196675 TVG196675 UFC196675 UOY196675 UYU196675 VIQ196675 VSM196675 WCI196675 WME196675 WWA196675 S262211 JO262211 TK262211 ADG262211 ANC262211 AWY262211 BGU262211 BQQ262211 CAM262211 CKI262211 CUE262211 DEA262211 DNW262211 DXS262211 EHO262211 ERK262211 FBG262211 FLC262211 FUY262211 GEU262211 GOQ262211 GYM262211 HII262211 HSE262211 ICA262211 ILW262211 IVS262211 JFO262211 JPK262211 JZG262211 KJC262211 KSY262211 LCU262211 LMQ262211 LWM262211 MGI262211 MQE262211 NAA262211 NJW262211 NTS262211 ODO262211 ONK262211 OXG262211 PHC262211 PQY262211 QAU262211 QKQ262211 QUM262211 REI262211 ROE262211 RYA262211 SHW262211 SRS262211 TBO262211 TLK262211 TVG262211 UFC262211 UOY262211 UYU262211 VIQ262211 VSM262211 WCI262211 WME262211 WWA262211 S327747 JO327747 TK327747 ADG327747 ANC327747 AWY327747 BGU327747 BQQ327747 CAM327747 CKI327747 CUE327747 DEA327747 DNW327747 DXS327747 EHO327747 ERK327747 FBG327747 FLC327747 FUY327747 GEU327747 GOQ327747 GYM327747 HII327747 HSE327747 ICA327747 ILW327747 IVS327747 JFO327747 JPK327747 JZG327747 KJC327747 KSY327747 LCU327747 LMQ327747 LWM327747 MGI327747 MQE327747 NAA327747 NJW327747 NTS327747 ODO327747 ONK327747 OXG327747 PHC327747 PQY327747 QAU327747 QKQ327747 QUM327747 REI327747 ROE327747 RYA327747 SHW327747 SRS327747 TBO327747 TLK327747 TVG327747 UFC327747 UOY327747 UYU327747 VIQ327747 VSM327747 WCI327747 WME327747 WWA327747 S393283 JO393283 TK393283 ADG393283 ANC393283 AWY393283 BGU393283 BQQ393283 CAM393283 CKI393283 CUE393283 DEA393283 DNW393283 DXS393283 EHO393283 ERK393283 FBG393283 FLC393283 FUY393283 GEU393283 GOQ393283 GYM393283 HII393283 HSE393283 ICA393283 ILW393283 IVS393283 JFO393283 JPK393283 JZG393283 KJC393283 KSY393283 LCU393283 LMQ393283 LWM393283 MGI393283 MQE393283 NAA393283 NJW393283 NTS393283 ODO393283 ONK393283 OXG393283 PHC393283 PQY393283 QAU393283 QKQ393283 QUM393283 REI393283 ROE393283 RYA393283 SHW393283 SRS393283 TBO393283 TLK393283 TVG393283 UFC393283 UOY393283 UYU393283 VIQ393283 VSM393283 WCI393283 WME393283 WWA393283 S458819 JO458819 TK458819 ADG458819 ANC458819 AWY458819 BGU458819 BQQ458819 CAM458819 CKI458819 CUE458819 DEA458819 DNW458819 DXS458819 EHO458819 ERK458819 FBG458819 FLC458819 FUY458819 GEU458819 GOQ458819 GYM458819 HII458819 HSE458819 ICA458819 ILW458819 IVS458819 JFO458819 JPK458819 JZG458819 KJC458819 KSY458819 LCU458819 LMQ458819 LWM458819 MGI458819 MQE458819 NAA458819 NJW458819 NTS458819 ODO458819 ONK458819 OXG458819 PHC458819 PQY458819 QAU458819 QKQ458819 QUM458819 REI458819 ROE458819 RYA458819 SHW458819 SRS458819 TBO458819 TLK458819 TVG458819 UFC458819 UOY458819 UYU458819 VIQ458819 VSM458819 WCI458819 WME458819 WWA458819 S524355 JO524355 TK524355 ADG524355 ANC524355 AWY524355 BGU524355 BQQ524355 CAM524355 CKI524355 CUE524355 DEA524355 DNW524355 DXS524355 EHO524355 ERK524355 FBG524355 FLC524355 FUY524355 GEU524355 GOQ524355 GYM524355 HII524355 HSE524355 ICA524355 ILW524355 IVS524355 JFO524355 JPK524355 JZG524355 KJC524355 KSY524355 LCU524355 LMQ524355 LWM524355 MGI524355 MQE524355 NAA524355 NJW524355 NTS524355 ODO524355 ONK524355 OXG524355 PHC524355 PQY524355 QAU524355 QKQ524355 QUM524355 REI524355 ROE524355 RYA524355 SHW524355 SRS524355 TBO524355 TLK524355 TVG524355 UFC524355 UOY524355 UYU524355 VIQ524355 VSM524355 WCI524355 WME524355 WWA524355 S589891 JO589891 TK589891 ADG589891 ANC589891 AWY589891 BGU589891 BQQ589891 CAM589891 CKI589891 CUE589891 DEA589891 DNW589891 DXS589891 EHO589891 ERK589891 FBG589891 FLC589891 FUY589891 GEU589891 GOQ589891 GYM589891 HII589891 HSE589891 ICA589891 ILW589891 IVS589891 JFO589891 JPK589891 JZG589891 KJC589891 KSY589891 LCU589891 LMQ589891 LWM589891 MGI589891 MQE589891 NAA589891 NJW589891 NTS589891 ODO589891 ONK589891 OXG589891 PHC589891 PQY589891 QAU589891 QKQ589891 QUM589891 REI589891 ROE589891 RYA589891 SHW589891 SRS589891 TBO589891 TLK589891 TVG589891 UFC589891 UOY589891 UYU589891 VIQ589891 VSM589891 WCI589891 WME589891 WWA589891 S655427 JO655427 TK655427 ADG655427 ANC655427 AWY655427 BGU655427 BQQ655427 CAM655427 CKI655427 CUE655427 DEA655427 DNW655427 DXS655427 EHO655427 ERK655427 FBG655427 FLC655427 FUY655427 GEU655427 GOQ655427 GYM655427 HII655427 HSE655427 ICA655427 ILW655427 IVS655427 JFO655427 JPK655427 JZG655427 KJC655427 KSY655427 LCU655427 LMQ655427 LWM655427 MGI655427 MQE655427 NAA655427 NJW655427 NTS655427 ODO655427 ONK655427 OXG655427 PHC655427 PQY655427 QAU655427 QKQ655427 QUM655427 REI655427 ROE655427 RYA655427 SHW655427 SRS655427 TBO655427 TLK655427 TVG655427 UFC655427 UOY655427 UYU655427 VIQ655427 VSM655427 WCI655427 WME655427 WWA655427 S720963 JO720963 TK720963 ADG720963 ANC720963 AWY720963 BGU720963 BQQ720963 CAM720963 CKI720963 CUE720963 DEA720963 DNW720963 DXS720963 EHO720963 ERK720963 FBG720963 FLC720963 FUY720963 GEU720963 GOQ720963 GYM720963 HII720963 HSE720963 ICA720963 ILW720963 IVS720963 JFO720963 JPK720963 JZG720963 KJC720963 KSY720963 LCU720963 LMQ720963 LWM720963 MGI720963 MQE720963 NAA720963 NJW720963 NTS720963 ODO720963 ONK720963 OXG720963 PHC720963 PQY720963 QAU720963 QKQ720963 QUM720963 REI720963 ROE720963 RYA720963 SHW720963 SRS720963 TBO720963 TLK720963 TVG720963 UFC720963 UOY720963 UYU720963 VIQ720963 VSM720963 WCI720963 WME720963 WWA720963 S786499 JO786499 TK786499 ADG786499 ANC786499 AWY786499 BGU786499 BQQ786499 CAM786499 CKI786499 CUE786499 DEA786499 DNW786499 DXS786499 EHO786499 ERK786499 FBG786499 FLC786499 FUY786499 GEU786499 GOQ786499 GYM786499 HII786499 HSE786499 ICA786499 ILW786499 IVS786499 JFO786499 JPK786499 JZG786499 KJC786499 KSY786499 LCU786499 LMQ786499 LWM786499 MGI786499 MQE786499 NAA786499 NJW786499 NTS786499 ODO786499 ONK786499 OXG786499 PHC786499 PQY786499 QAU786499 QKQ786499 QUM786499 REI786499 ROE786499 RYA786499 SHW786499 SRS786499 TBO786499 TLK786499 TVG786499 UFC786499 UOY786499 UYU786499 VIQ786499 VSM786499 WCI786499 WME786499 WWA786499 S852035 JO852035 TK852035 ADG852035 ANC852035 AWY852035 BGU852035 BQQ852035 CAM852035 CKI852035 CUE852035 DEA852035 DNW852035 DXS852035 EHO852035 ERK852035 FBG852035 FLC852035 FUY852035 GEU852035 GOQ852035 GYM852035 HII852035 HSE852035 ICA852035 ILW852035 IVS852035 JFO852035 JPK852035 JZG852035 KJC852035 KSY852035 LCU852035 LMQ852035 LWM852035 MGI852035 MQE852035 NAA852035 NJW852035 NTS852035 ODO852035 ONK852035 OXG852035 PHC852035 PQY852035 QAU852035 QKQ852035 QUM852035 REI852035 ROE852035 RYA852035 SHW852035 SRS852035 TBO852035 TLK852035 TVG852035 UFC852035 UOY852035 UYU852035 VIQ852035 VSM852035 WCI852035 WME852035 WWA852035 S917571 JO917571 TK917571 ADG917571 ANC917571 AWY917571 BGU917571 BQQ917571 CAM917571 CKI917571 CUE917571 DEA917571 DNW917571 DXS917571 EHO917571 ERK917571 FBG917571 FLC917571 FUY917571 GEU917571 GOQ917571 GYM917571 HII917571 HSE917571 ICA917571 ILW917571 IVS917571 JFO917571 JPK917571 JZG917571 KJC917571 KSY917571 LCU917571 LMQ917571 LWM917571 MGI917571 MQE917571 NAA917571 NJW917571 NTS917571 ODO917571 ONK917571 OXG917571 PHC917571 PQY917571 QAU917571 QKQ917571 QUM917571 REI917571 ROE917571 RYA917571 SHW917571 SRS917571 TBO917571 TLK917571 TVG917571 UFC917571 UOY917571 UYU917571 VIQ917571 VSM917571 WCI917571 WME917571 WWA917571 S983107 JO983107 TK983107 ADG983107 ANC983107 AWY983107 BGU983107 BQQ983107 CAM983107 CKI983107 CUE983107 DEA983107 DNW983107 DXS983107 EHO983107 ERK983107 FBG983107 FLC983107 FUY983107 GEU983107 GOQ983107 GYM983107 HII983107 HSE983107 ICA983107 ILW983107 IVS983107 JFO983107 JPK983107 JZG983107 KJC983107 KSY983107 LCU983107 LMQ983107 LWM983107 MGI983107 MQE983107 NAA983107 NJW983107 NTS983107 ODO983107 ONK983107 OXG983107 PHC983107 PQY983107 QAU983107 QKQ983107 QUM983107 REI983107 ROE983107 RYA983107 SHW983107 SRS983107 TBO983107 TLK983107 TVG983107 UFC983107 UOY983107 UYU983107 VIQ983107 VSM983107 WCI983107 WME983107 WWA983107 S107 JO107 TK107 ADG107 ANC107 AWY107 BGU107 BQQ107 CAM107 CKI107 CUE107 DEA107 DNW107 DXS107 EHO107 ERK107 FBG107 FLC107 FUY107 GEU107 GOQ107 GYM107 HII107 HSE107 ICA107 ILW107 IVS107 JFO107 JPK107 JZG107 KJC107 KSY107 LCU107 LMQ107 LWM107 MGI107 MQE107 NAA107 NJW107 NTS107 ODO107 ONK107 OXG107 PHC107 PQY107 QAU107 QKQ107 QUM107 REI107 ROE107 RYA107 SHW107 SRS107 TBO107 TLK107 TVG107 UFC107 UOY107 UYU107 VIQ107 VSM107 WCI107 WME107 WWA107 S65643 JO65643 TK65643 ADG65643 ANC65643 AWY65643 BGU65643 BQQ65643 CAM65643 CKI65643 CUE65643 DEA65643 DNW65643 DXS65643 EHO65643 ERK65643 FBG65643 FLC65643 FUY65643 GEU65643 GOQ65643 GYM65643 HII65643 HSE65643 ICA65643 ILW65643 IVS65643 JFO65643 JPK65643 JZG65643 KJC65643 KSY65643 LCU65643 LMQ65643 LWM65643 MGI65643 MQE65643 NAA65643 NJW65643 NTS65643 ODO65643 ONK65643 OXG65643 PHC65643 PQY65643 QAU65643 QKQ65643 QUM65643 REI65643 ROE65643 RYA65643 SHW65643 SRS65643 TBO65643 TLK65643 TVG65643 UFC65643 UOY65643 UYU65643 VIQ65643 VSM65643 WCI65643 WME65643 WWA65643 S131179 JO131179 TK131179 ADG131179 ANC131179 AWY131179 BGU131179 BQQ131179 CAM131179 CKI131179 CUE131179 DEA131179 DNW131179 DXS131179 EHO131179 ERK131179 FBG131179 FLC131179 FUY131179 GEU131179 GOQ131179 GYM131179 HII131179 HSE131179 ICA131179 ILW131179 IVS131179 JFO131179 JPK131179 JZG131179 KJC131179 KSY131179 LCU131179 LMQ131179 LWM131179 MGI131179 MQE131179 NAA131179 NJW131179 NTS131179 ODO131179 ONK131179 OXG131179 PHC131179 PQY131179 QAU131179 QKQ131179 QUM131179 REI131179 ROE131179 RYA131179 SHW131179 SRS131179 TBO131179 TLK131179 TVG131179 UFC131179 UOY131179 UYU131179 VIQ131179 VSM131179 WCI131179 WME131179 WWA131179 S196715 JO196715 TK196715 ADG196715 ANC196715 AWY196715 BGU196715 BQQ196715 CAM196715 CKI196715 CUE196715 DEA196715 DNW196715 DXS196715 EHO196715 ERK196715 FBG196715 FLC196715 FUY196715 GEU196715 GOQ196715 GYM196715 HII196715 HSE196715 ICA196715 ILW196715 IVS196715 JFO196715 JPK196715 JZG196715 KJC196715 KSY196715 LCU196715 LMQ196715 LWM196715 MGI196715 MQE196715 NAA196715 NJW196715 NTS196715 ODO196715 ONK196715 OXG196715 PHC196715 PQY196715 QAU196715 QKQ196715 QUM196715 REI196715 ROE196715 RYA196715 SHW196715 SRS196715 TBO196715 TLK196715 TVG196715 UFC196715 UOY196715 UYU196715 VIQ196715 VSM196715 WCI196715 WME196715 WWA196715 S262251 JO262251 TK262251 ADG262251 ANC262251 AWY262251 BGU262251 BQQ262251 CAM262251 CKI262251 CUE262251 DEA262251 DNW262251 DXS262251 EHO262251 ERK262251 FBG262251 FLC262251 FUY262251 GEU262251 GOQ262251 GYM262251 HII262251 HSE262251 ICA262251 ILW262251 IVS262251 JFO262251 JPK262251 JZG262251 KJC262251 KSY262251 LCU262251 LMQ262251 LWM262251 MGI262251 MQE262251 NAA262251 NJW262251 NTS262251 ODO262251 ONK262251 OXG262251 PHC262251 PQY262251 QAU262251 QKQ262251 QUM262251 REI262251 ROE262251 RYA262251 SHW262251 SRS262251 TBO262251 TLK262251 TVG262251 UFC262251 UOY262251 UYU262251 VIQ262251 VSM262251 WCI262251 WME262251 WWA262251 S327787 JO327787 TK327787 ADG327787 ANC327787 AWY327787 BGU327787 BQQ327787 CAM327787 CKI327787 CUE327787 DEA327787 DNW327787 DXS327787 EHO327787 ERK327787 FBG327787 FLC327787 FUY327787 GEU327787 GOQ327787 GYM327787 HII327787 HSE327787 ICA327787 ILW327787 IVS327787 JFO327787 JPK327787 JZG327787 KJC327787 KSY327787 LCU327787 LMQ327787 LWM327787 MGI327787 MQE327787 NAA327787 NJW327787 NTS327787 ODO327787 ONK327787 OXG327787 PHC327787 PQY327787 QAU327787 QKQ327787 QUM327787 REI327787 ROE327787 RYA327787 SHW327787 SRS327787 TBO327787 TLK327787 TVG327787 UFC327787 UOY327787 UYU327787 VIQ327787 VSM327787 WCI327787 WME327787 WWA327787 S393323 JO393323 TK393323 ADG393323 ANC393323 AWY393323 BGU393323 BQQ393323 CAM393323 CKI393323 CUE393323 DEA393323 DNW393323 DXS393323 EHO393323 ERK393323 FBG393323 FLC393323 FUY393323 GEU393323 GOQ393323 GYM393323 HII393323 HSE393323 ICA393323 ILW393323 IVS393323 JFO393323 JPK393323 JZG393323 KJC393323 KSY393323 LCU393323 LMQ393323 LWM393323 MGI393323 MQE393323 NAA393323 NJW393323 NTS393323 ODO393323 ONK393323 OXG393323 PHC393323 PQY393323 QAU393323 QKQ393323 QUM393323 REI393323 ROE393323 RYA393323 SHW393323 SRS393323 TBO393323 TLK393323 TVG393323 UFC393323 UOY393323 UYU393323 VIQ393323 VSM393323 WCI393323 WME393323 WWA393323 S458859 JO458859 TK458859 ADG458859 ANC458859 AWY458859 BGU458859 BQQ458859 CAM458859 CKI458859 CUE458859 DEA458859 DNW458859 DXS458859 EHO458859 ERK458859 FBG458859 FLC458859 FUY458859 GEU458859 GOQ458859 GYM458859 HII458859 HSE458859 ICA458859 ILW458859 IVS458859 JFO458859 JPK458859 JZG458859 KJC458859 KSY458859 LCU458859 LMQ458859 LWM458859 MGI458859 MQE458859 NAA458859 NJW458859 NTS458859 ODO458859 ONK458859 OXG458859 PHC458859 PQY458859 QAU458859 QKQ458859 QUM458859 REI458859 ROE458859 RYA458859 SHW458859 SRS458859 TBO458859 TLK458859 TVG458859 UFC458859 UOY458859 UYU458859 VIQ458859 VSM458859 WCI458859 WME458859 WWA458859 S524395 JO524395 TK524395 ADG524395 ANC524395 AWY524395 BGU524395 BQQ524395 CAM524395 CKI524395 CUE524395 DEA524395 DNW524395 DXS524395 EHO524395 ERK524395 FBG524395 FLC524395 FUY524395 GEU524395 GOQ524395 GYM524395 HII524395 HSE524395 ICA524395 ILW524395 IVS524395 JFO524395 JPK524395 JZG524395 KJC524395 KSY524395 LCU524395 LMQ524395 LWM524395 MGI524395 MQE524395 NAA524395 NJW524395 NTS524395 ODO524395 ONK524395 OXG524395 PHC524395 PQY524395 QAU524395 QKQ524395 QUM524395 REI524395 ROE524395 RYA524395 SHW524395 SRS524395 TBO524395 TLK524395 TVG524395 UFC524395 UOY524395 UYU524395 VIQ524395 VSM524395 WCI524395 WME524395 WWA524395 S589931 JO589931 TK589931 ADG589931 ANC589931 AWY589931 BGU589931 BQQ589931 CAM589931 CKI589931 CUE589931 DEA589931 DNW589931 DXS589931 EHO589931 ERK589931 FBG589931 FLC589931 FUY589931 GEU589931 GOQ589931 GYM589931 HII589931 HSE589931 ICA589931 ILW589931 IVS589931 JFO589931 JPK589931 JZG589931 KJC589931 KSY589931 LCU589931 LMQ589931 LWM589931 MGI589931 MQE589931 NAA589931 NJW589931 NTS589931 ODO589931 ONK589931 OXG589931 PHC589931 PQY589931 QAU589931 QKQ589931 QUM589931 REI589931 ROE589931 RYA589931 SHW589931 SRS589931 TBO589931 TLK589931 TVG589931 UFC589931 UOY589931 UYU589931 VIQ589931 VSM589931 WCI589931 WME589931 WWA589931 S655467 JO655467 TK655467 ADG655467 ANC655467 AWY655467 BGU655467 BQQ655467 CAM655467 CKI655467 CUE655467 DEA655467 DNW655467 DXS655467 EHO655467 ERK655467 FBG655467 FLC655467 FUY655467 GEU655467 GOQ655467 GYM655467 HII655467 HSE655467 ICA655467 ILW655467 IVS655467 JFO655467 JPK655467 JZG655467 KJC655467 KSY655467 LCU655467 LMQ655467 LWM655467 MGI655467 MQE655467 NAA655467 NJW655467 NTS655467 ODO655467 ONK655467 OXG655467 PHC655467 PQY655467 QAU655467 QKQ655467 QUM655467 REI655467 ROE655467 RYA655467 SHW655467 SRS655467 TBO655467 TLK655467 TVG655467 UFC655467 UOY655467 UYU655467 VIQ655467 VSM655467 WCI655467 WME655467 WWA655467 S721003 JO721003 TK721003 ADG721003 ANC721003 AWY721003 BGU721003 BQQ721003 CAM721003 CKI721003 CUE721003 DEA721003 DNW721003 DXS721003 EHO721003 ERK721003 FBG721003 FLC721003 FUY721003 GEU721003 GOQ721003 GYM721003 HII721003 HSE721003 ICA721003 ILW721003 IVS721003 JFO721003 JPK721003 JZG721003 KJC721003 KSY721003 LCU721003 LMQ721003 LWM721003 MGI721003 MQE721003 NAA721003 NJW721003 NTS721003 ODO721003 ONK721003 OXG721003 PHC721003 PQY721003 QAU721003 QKQ721003 QUM721003 REI721003 ROE721003 RYA721003 SHW721003 SRS721003 TBO721003 TLK721003 TVG721003 UFC721003 UOY721003 UYU721003 VIQ721003 VSM721003 WCI721003 WME721003 WWA721003 S786539 JO786539 TK786539 ADG786539 ANC786539 AWY786539 BGU786539 BQQ786539 CAM786539 CKI786539 CUE786539 DEA786539 DNW786539 DXS786539 EHO786539 ERK786539 FBG786539 FLC786539 FUY786539 GEU786539 GOQ786539 GYM786539 HII786539 HSE786539 ICA786539 ILW786539 IVS786539 JFO786539 JPK786539 JZG786539 KJC786539 KSY786539 LCU786539 LMQ786539 LWM786539 MGI786539 MQE786539 NAA786539 NJW786539 NTS786539 ODO786539 ONK786539 OXG786539 PHC786539 PQY786539 QAU786539 QKQ786539 QUM786539 REI786539 ROE786539 RYA786539 SHW786539 SRS786539 TBO786539 TLK786539 TVG786539 UFC786539 UOY786539 UYU786539 VIQ786539 VSM786539 WCI786539 WME786539 WWA786539 S852075 JO852075 TK852075 ADG852075 ANC852075 AWY852075 BGU852075 BQQ852075 CAM852075 CKI852075 CUE852075 DEA852075 DNW852075 DXS852075 EHO852075 ERK852075 FBG852075 FLC852075 FUY852075 GEU852075 GOQ852075 GYM852075 HII852075 HSE852075 ICA852075 ILW852075 IVS852075 JFO852075 JPK852075 JZG852075 KJC852075 KSY852075 LCU852075 LMQ852075 LWM852075 MGI852075 MQE852075 NAA852075 NJW852075 NTS852075 ODO852075 ONK852075 OXG852075 PHC852075 PQY852075 QAU852075 QKQ852075 QUM852075 REI852075 ROE852075 RYA852075 SHW852075 SRS852075 TBO852075 TLK852075 TVG852075 UFC852075 UOY852075 UYU852075 VIQ852075 VSM852075 WCI852075 WME852075 WWA852075 S917611 JO917611 TK917611 ADG917611 ANC917611 AWY917611 BGU917611 BQQ917611 CAM917611 CKI917611 CUE917611 DEA917611 DNW917611 DXS917611 EHO917611 ERK917611 FBG917611 FLC917611 FUY917611 GEU917611 GOQ917611 GYM917611 HII917611 HSE917611 ICA917611 ILW917611 IVS917611 JFO917611 JPK917611 JZG917611 KJC917611 KSY917611 LCU917611 LMQ917611 LWM917611 MGI917611 MQE917611 NAA917611 NJW917611 NTS917611 ODO917611 ONK917611 OXG917611 PHC917611 PQY917611 QAU917611 QKQ917611 QUM917611 REI917611 ROE917611 RYA917611 SHW917611 SRS917611 TBO917611 TLK917611 TVG917611 UFC917611 UOY917611 UYU917611 VIQ917611 VSM917611 WCI917611 WME917611 WWA917611 S983147 JO983147 TK983147 ADG983147 ANC983147 AWY983147 BGU983147 BQQ983147 CAM983147 CKI983147 CUE983147 DEA983147 DNW983147 DXS983147 EHO983147 ERK983147 FBG983147 FLC983147 FUY983147 GEU983147 GOQ983147 GYM983147 HII983147 HSE983147 ICA983147 ILW983147 IVS983147 JFO983147 JPK983147 JZG983147 KJC983147 KSY983147 LCU983147 LMQ983147 LWM983147 MGI983147 MQE983147 NAA983147 NJW983147 NTS983147 ODO983147 ONK983147 OXG983147 PHC983147 PQY983147 QAU983147 QKQ983147 QUM983147 REI983147 ROE983147 RYA983147 SHW983147 SRS983147 TBO983147 TLK983147 TVG983147 UFC983147 UOY983147 UYU983147 VIQ983147 VSM983147 WCI983147 WME983147 WWA983147" xr:uid="{C91D2D41-AA44-4599-BD10-59306DCA172C}">
      <formula1>0</formula1>
      <formula2>1</formula2>
    </dataValidation>
    <dataValidation type="decimal" allowBlank="1" showErrorMessage="1" errorTitle="Erro de valores" error="Digite um valor entre 0% e 100%" sqref="S21:S26 JO21:JO26 TK21:TK26 ADG21:ADG26 ANC21:ANC26 AWY21:AWY26 BGU21:BGU26 BQQ21:BQQ26 CAM21:CAM26 CKI21:CKI26 CUE21:CUE26 DEA21:DEA26 DNW21:DNW26 DXS21:DXS26 EHO21:EHO26 ERK21:ERK26 FBG21:FBG26 FLC21:FLC26 FUY21:FUY26 GEU21:GEU26 GOQ21:GOQ26 GYM21:GYM26 HII21:HII26 HSE21:HSE26 ICA21:ICA26 ILW21:ILW26 IVS21:IVS26 JFO21:JFO26 JPK21:JPK26 JZG21:JZG26 KJC21:KJC26 KSY21:KSY26 LCU21:LCU26 LMQ21:LMQ26 LWM21:LWM26 MGI21:MGI26 MQE21:MQE26 NAA21:NAA26 NJW21:NJW26 NTS21:NTS26 ODO21:ODO26 ONK21:ONK26 OXG21:OXG26 PHC21:PHC26 PQY21:PQY26 QAU21:QAU26 QKQ21:QKQ26 QUM21:QUM26 REI21:REI26 ROE21:ROE26 RYA21:RYA26 SHW21:SHW26 SRS21:SRS26 TBO21:TBO26 TLK21:TLK26 TVG21:TVG26 UFC21:UFC26 UOY21:UOY26 UYU21:UYU26 VIQ21:VIQ26 VSM21:VSM26 WCI21:WCI26 WME21:WME26 WWA21:WWA26 S65557:S65562 JO65557:JO65562 TK65557:TK65562 ADG65557:ADG65562 ANC65557:ANC65562 AWY65557:AWY65562 BGU65557:BGU65562 BQQ65557:BQQ65562 CAM65557:CAM65562 CKI65557:CKI65562 CUE65557:CUE65562 DEA65557:DEA65562 DNW65557:DNW65562 DXS65557:DXS65562 EHO65557:EHO65562 ERK65557:ERK65562 FBG65557:FBG65562 FLC65557:FLC65562 FUY65557:FUY65562 GEU65557:GEU65562 GOQ65557:GOQ65562 GYM65557:GYM65562 HII65557:HII65562 HSE65557:HSE65562 ICA65557:ICA65562 ILW65557:ILW65562 IVS65557:IVS65562 JFO65557:JFO65562 JPK65557:JPK65562 JZG65557:JZG65562 KJC65557:KJC65562 KSY65557:KSY65562 LCU65557:LCU65562 LMQ65557:LMQ65562 LWM65557:LWM65562 MGI65557:MGI65562 MQE65557:MQE65562 NAA65557:NAA65562 NJW65557:NJW65562 NTS65557:NTS65562 ODO65557:ODO65562 ONK65557:ONK65562 OXG65557:OXG65562 PHC65557:PHC65562 PQY65557:PQY65562 QAU65557:QAU65562 QKQ65557:QKQ65562 QUM65557:QUM65562 REI65557:REI65562 ROE65557:ROE65562 RYA65557:RYA65562 SHW65557:SHW65562 SRS65557:SRS65562 TBO65557:TBO65562 TLK65557:TLK65562 TVG65557:TVG65562 UFC65557:UFC65562 UOY65557:UOY65562 UYU65557:UYU65562 VIQ65557:VIQ65562 VSM65557:VSM65562 WCI65557:WCI65562 WME65557:WME65562 WWA65557:WWA65562 S131093:S131098 JO131093:JO131098 TK131093:TK131098 ADG131093:ADG131098 ANC131093:ANC131098 AWY131093:AWY131098 BGU131093:BGU131098 BQQ131093:BQQ131098 CAM131093:CAM131098 CKI131093:CKI131098 CUE131093:CUE131098 DEA131093:DEA131098 DNW131093:DNW131098 DXS131093:DXS131098 EHO131093:EHO131098 ERK131093:ERK131098 FBG131093:FBG131098 FLC131093:FLC131098 FUY131093:FUY131098 GEU131093:GEU131098 GOQ131093:GOQ131098 GYM131093:GYM131098 HII131093:HII131098 HSE131093:HSE131098 ICA131093:ICA131098 ILW131093:ILW131098 IVS131093:IVS131098 JFO131093:JFO131098 JPK131093:JPK131098 JZG131093:JZG131098 KJC131093:KJC131098 KSY131093:KSY131098 LCU131093:LCU131098 LMQ131093:LMQ131098 LWM131093:LWM131098 MGI131093:MGI131098 MQE131093:MQE131098 NAA131093:NAA131098 NJW131093:NJW131098 NTS131093:NTS131098 ODO131093:ODO131098 ONK131093:ONK131098 OXG131093:OXG131098 PHC131093:PHC131098 PQY131093:PQY131098 QAU131093:QAU131098 QKQ131093:QKQ131098 QUM131093:QUM131098 REI131093:REI131098 ROE131093:ROE131098 RYA131093:RYA131098 SHW131093:SHW131098 SRS131093:SRS131098 TBO131093:TBO131098 TLK131093:TLK131098 TVG131093:TVG131098 UFC131093:UFC131098 UOY131093:UOY131098 UYU131093:UYU131098 VIQ131093:VIQ131098 VSM131093:VSM131098 WCI131093:WCI131098 WME131093:WME131098 WWA131093:WWA131098 S196629:S196634 JO196629:JO196634 TK196629:TK196634 ADG196629:ADG196634 ANC196629:ANC196634 AWY196629:AWY196634 BGU196629:BGU196634 BQQ196629:BQQ196634 CAM196629:CAM196634 CKI196629:CKI196634 CUE196629:CUE196634 DEA196629:DEA196634 DNW196629:DNW196634 DXS196629:DXS196634 EHO196629:EHO196634 ERK196629:ERK196634 FBG196629:FBG196634 FLC196629:FLC196634 FUY196629:FUY196634 GEU196629:GEU196634 GOQ196629:GOQ196634 GYM196629:GYM196634 HII196629:HII196634 HSE196629:HSE196634 ICA196629:ICA196634 ILW196629:ILW196634 IVS196629:IVS196634 JFO196629:JFO196634 JPK196629:JPK196634 JZG196629:JZG196634 KJC196629:KJC196634 KSY196629:KSY196634 LCU196629:LCU196634 LMQ196629:LMQ196634 LWM196629:LWM196634 MGI196629:MGI196634 MQE196629:MQE196634 NAA196629:NAA196634 NJW196629:NJW196634 NTS196629:NTS196634 ODO196629:ODO196634 ONK196629:ONK196634 OXG196629:OXG196634 PHC196629:PHC196634 PQY196629:PQY196634 QAU196629:QAU196634 QKQ196629:QKQ196634 QUM196629:QUM196634 REI196629:REI196634 ROE196629:ROE196634 RYA196629:RYA196634 SHW196629:SHW196634 SRS196629:SRS196634 TBO196629:TBO196634 TLK196629:TLK196634 TVG196629:TVG196634 UFC196629:UFC196634 UOY196629:UOY196634 UYU196629:UYU196634 VIQ196629:VIQ196634 VSM196629:VSM196634 WCI196629:WCI196634 WME196629:WME196634 WWA196629:WWA196634 S262165:S262170 JO262165:JO262170 TK262165:TK262170 ADG262165:ADG262170 ANC262165:ANC262170 AWY262165:AWY262170 BGU262165:BGU262170 BQQ262165:BQQ262170 CAM262165:CAM262170 CKI262165:CKI262170 CUE262165:CUE262170 DEA262165:DEA262170 DNW262165:DNW262170 DXS262165:DXS262170 EHO262165:EHO262170 ERK262165:ERK262170 FBG262165:FBG262170 FLC262165:FLC262170 FUY262165:FUY262170 GEU262165:GEU262170 GOQ262165:GOQ262170 GYM262165:GYM262170 HII262165:HII262170 HSE262165:HSE262170 ICA262165:ICA262170 ILW262165:ILW262170 IVS262165:IVS262170 JFO262165:JFO262170 JPK262165:JPK262170 JZG262165:JZG262170 KJC262165:KJC262170 KSY262165:KSY262170 LCU262165:LCU262170 LMQ262165:LMQ262170 LWM262165:LWM262170 MGI262165:MGI262170 MQE262165:MQE262170 NAA262165:NAA262170 NJW262165:NJW262170 NTS262165:NTS262170 ODO262165:ODO262170 ONK262165:ONK262170 OXG262165:OXG262170 PHC262165:PHC262170 PQY262165:PQY262170 QAU262165:QAU262170 QKQ262165:QKQ262170 QUM262165:QUM262170 REI262165:REI262170 ROE262165:ROE262170 RYA262165:RYA262170 SHW262165:SHW262170 SRS262165:SRS262170 TBO262165:TBO262170 TLK262165:TLK262170 TVG262165:TVG262170 UFC262165:UFC262170 UOY262165:UOY262170 UYU262165:UYU262170 VIQ262165:VIQ262170 VSM262165:VSM262170 WCI262165:WCI262170 WME262165:WME262170 WWA262165:WWA262170 S327701:S327706 JO327701:JO327706 TK327701:TK327706 ADG327701:ADG327706 ANC327701:ANC327706 AWY327701:AWY327706 BGU327701:BGU327706 BQQ327701:BQQ327706 CAM327701:CAM327706 CKI327701:CKI327706 CUE327701:CUE327706 DEA327701:DEA327706 DNW327701:DNW327706 DXS327701:DXS327706 EHO327701:EHO327706 ERK327701:ERK327706 FBG327701:FBG327706 FLC327701:FLC327706 FUY327701:FUY327706 GEU327701:GEU327706 GOQ327701:GOQ327706 GYM327701:GYM327706 HII327701:HII327706 HSE327701:HSE327706 ICA327701:ICA327706 ILW327701:ILW327706 IVS327701:IVS327706 JFO327701:JFO327706 JPK327701:JPK327706 JZG327701:JZG327706 KJC327701:KJC327706 KSY327701:KSY327706 LCU327701:LCU327706 LMQ327701:LMQ327706 LWM327701:LWM327706 MGI327701:MGI327706 MQE327701:MQE327706 NAA327701:NAA327706 NJW327701:NJW327706 NTS327701:NTS327706 ODO327701:ODO327706 ONK327701:ONK327706 OXG327701:OXG327706 PHC327701:PHC327706 PQY327701:PQY327706 QAU327701:QAU327706 QKQ327701:QKQ327706 QUM327701:QUM327706 REI327701:REI327706 ROE327701:ROE327706 RYA327701:RYA327706 SHW327701:SHW327706 SRS327701:SRS327706 TBO327701:TBO327706 TLK327701:TLK327706 TVG327701:TVG327706 UFC327701:UFC327706 UOY327701:UOY327706 UYU327701:UYU327706 VIQ327701:VIQ327706 VSM327701:VSM327706 WCI327701:WCI327706 WME327701:WME327706 WWA327701:WWA327706 S393237:S393242 JO393237:JO393242 TK393237:TK393242 ADG393237:ADG393242 ANC393237:ANC393242 AWY393237:AWY393242 BGU393237:BGU393242 BQQ393237:BQQ393242 CAM393237:CAM393242 CKI393237:CKI393242 CUE393237:CUE393242 DEA393237:DEA393242 DNW393237:DNW393242 DXS393237:DXS393242 EHO393237:EHO393242 ERK393237:ERK393242 FBG393237:FBG393242 FLC393237:FLC393242 FUY393237:FUY393242 GEU393237:GEU393242 GOQ393237:GOQ393242 GYM393237:GYM393242 HII393237:HII393242 HSE393237:HSE393242 ICA393237:ICA393242 ILW393237:ILW393242 IVS393237:IVS393242 JFO393237:JFO393242 JPK393237:JPK393242 JZG393237:JZG393242 KJC393237:KJC393242 KSY393237:KSY393242 LCU393237:LCU393242 LMQ393237:LMQ393242 LWM393237:LWM393242 MGI393237:MGI393242 MQE393237:MQE393242 NAA393237:NAA393242 NJW393237:NJW393242 NTS393237:NTS393242 ODO393237:ODO393242 ONK393237:ONK393242 OXG393237:OXG393242 PHC393237:PHC393242 PQY393237:PQY393242 QAU393237:QAU393242 QKQ393237:QKQ393242 QUM393237:QUM393242 REI393237:REI393242 ROE393237:ROE393242 RYA393237:RYA393242 SHW393237:SHW393242 SRS393237:SRS393242 TBO393237:TBO393242 TLK393237:TLK393242 TVG393237:TVG393242 UFC393237:UFC393242 UOY393237:UOY393242 UYU393237:UYU393242 VIQ393237:VIQ393242 VSM393237:VSM393242 WCI393237:WCI393242 WME393237:WME393242 WWA393237:WWA393242 S458773:S458778 JO458773:JO458778 TK458773:TK458778 ADG458773:ADG458778 ANC458773:ANC458778 AWY458773:AWY458778 BGU458773:BGU458778 BQQ458773:BQQ458778 CAM458773:CAM458778 CKI458773:CKI458778 CUE458773:CUE458778 DEA458773:DEA458778 DNW458773:DNW458778 DXS458773:DXS458778 EHO458773:EHO458778 ERK458773:ERK458778 FBG458773:FBG458778 FLC458773:FLC458778 FUY458773:FUY458778 GEU458773:GEU458778 GOQ458773:GOQ458778 GYM458773:GYM458778 HII458773:HII458778 HSE458773:HSE458778 ICA458773:ICA458778 ILW458773:ILW458778 IVS458773:IVS458778 JFO458773:JFO458778 JPK458773:JPK458778 JZG458773:JZG458778 KJC458773:KJC458778 KSY458773:KSY458778 LCU458773:LCU458778 LMQ458773:LMQ458778 LWM458773:LWM458778 MGI458773:MGI458778 MQE458773:MQE458778 NAA458773:NAA458778 NJW458773:NJW458778 NTS458773:NTS458778 ODO458773:ODO458778 ONK458773:ONK458778 OXG458773:OXG458778 PHC458773:PHC458778 PQY458773:PQY458778 QAU458773:QAU458778 QKQ458773:QKQ458778 QUM458773:QUM458778 REI458773:REI458778 ROE458773:ROE458778 RYA458773:RYA458778 SHW458773:SHW458778 SRS458773:SRS458778 TBO458773:TBO458778 TLK458773:TLK458778 TVG458773:TVG458778 UFC458773:UFC458778 UOY458773:UOY458778 UYU458773:UYU458778 VIQ458773:VIQ458778 VSM458773:VSM458778 WCI458773:WCI458778 WME458773:WME458778 WWA458773:WWA458778 S524309:S524314 JO524309:JO524314 TK524309:TK524314 ADG524309:ADG524314 ANC524309:ANC524314 AWY524309:AWY524314 BGU524309:BGU524314 BQQ524309:BQQ524314 CAM524309:CAM524314 CKI524309:CKI524314 CUE524309:CUE524314 DEA524309:DEA524314 DNW524309:DNW524314 DXS524309:DXS524314 EHO524309:EHO524314 ERK524309:ERK524314 FBG524309:FBG524314 FLC524309:FLC524314 FUY524309:FUY524314 GEU524309:GEU524314 GOQ524309:GOQ524314 GYM524309:GYM524314 HII524309:HII524314 HSE524309:HSE524314 ICA524309:ICA524314 ILW524309:ILW524314 IVS524309:IVS524314 JFO524309:JFO524314 JPK524309:JPK524314 JZG524309:JZG524314 KJC524309:KJC524314 KSY524309:KSY524314 LCU524309:LCU524314 LMQ524309:LMQ524314 LWM524309:LWM524314 MGI524309:MGI524314 MQE524309:MQE524314 NAA524309:NAA524314 NJW524309:NJW524314 NTS524309:NTS524314 ODO524309:ODO524314 ONK524309:ONK524314 OXG524309:OXG524314 PHC524309:PHC524314 PQY524309:PQY524314 QAU524309:QAU524314 QKQ524309:QKQ524314 QUM524309:QUM524314 REI524309:REI524314 ROE524309:ROE524314 RYA524309:RYA524314 SHW524309:SHW524314 SRS524309:SRS524314 TBO524309:TBO524314 TLK524309:TLK524314 TVG524309:TVG524314 UFC524309:UFC524314 UOY524309:UOY524314 UYU524309:UYU524314 VIQ524309:VIQ524314 VSM524309:VSM524314 WCI524309:WCI524314 WME524309:WME524314 WWA524309:WWA524314 S589845:S589850 JO589845:JO589850 TK589845:TK589850 ADG589845:ADG589850 ANC589845:ANC589850 AWY589845:AWY589850 BGU589845:BGU589850 BQQ589845:BQQ589850 CAM589845:CAM589850 CKI589845:CKI589850 CUE589845:CUE589850 DEA589845:DEA589850 DNW589845:DNW589850 DXS589845:DXS589850 EHO589845:EHO589850 ERK589845:ERK589850 FBG589845:FBG589850 FLC589845:FLC589850 FUY589845:FUY589850 GEU589845:GEU589850 GOQ589845:GOQ589850 GYM589845:GYM589850 HII589845:HII589850 HSE589845:HSE589850 ICA589845:ICA589850 ILW589845:ILW589850 IVS589845:IVS589850 JFO589845:JFO589850 JPK589845:JPK589850 JZG589845:JZG589850 KJC589845:KJC589850 KSY589845:KSY589850 LCU589845:LCU589850 LMQ589845:LMQ589850 LWM589845:LWM589850 MGI589845:MGI589850 MQE589845:MQE589850 NAA589845:NAA589850 NJW589845:NJW589850 NTS589845:NTS589850 ODO589845:ODO589850 ONK589845:ONK589850 OXG589845:OXG589850 PHC589845:PHC589850 PQY589845:PQY589850 QAU589845:QAU589850 QKQ589845:QKQ589850 QUM589845:QUM589850 REI589845:REI589850 ROE589845:ROE589850 RYA589845:RYA589850 SHW589845:SHW589850 SRS589845:SRS589850 TBO589845:TBO589850 TLK589845:TLK589850 TVG589845:TVG589850 UFC589845:UFC589850 UOY589845:UOY589850 UYU589845:UYU589850 VIQ589845:VIQ589850 VSM589845:VSM589850 WCI589845:WCI589850 WME589845:WME589850 WWA589845:WWA589850 S655381:S655386 JO655381:JO655386 TK655381:TK655386 ADG655381:ADG655386 ANC655381:ANC655386 AWY655381:AWY655386 BGU655381:BGU655386 BQQ655381:BQQ655386 CAM655381:CAM655386 CKI655381:CKI655386 CUE655381:CUE655386 DEA655381:DEA655386 DNW655381:DNW655386 DXS655381:DXS655386 EHO655381:EHO655386 ERK655381:ERK655386 FBG655381:FBG655386 FLC655381:FLC655386 FUY655381:FUY655386 GEU655381:GEU655386 GOQ655381:GOQ655386 GYM655381:GYM655386 HII655381:HII655386 HSE655381:HSE655386 ICA655381:ICA655386 ILW655381:ILW655386 IVS655381:IVS655386 JFO655381:JFO655386 JPK655381:JPK655386 JZG655381:JZG655386 KJC655381:KJC655386 KSY655381:KSY655386 LCU655381:LCU655386 LMQ655381:LMQ655386 LWM655381:LWM655386 MGI655381:MGI655386 MQE655381:MQE655386 NAA655381:NAA655386 NJW655381:NJW655386 NTS655381:NTS655386 ODO655381:ODO655386 ONK655381:ONK655386 OXG655381:OXG655386 PHC655381:PHC655386 PQY655381:PQY655386 QAU655381:QAU655386 QKQ655381:QKQ655386 QUM655381:QUM655386 REI655381:REI655386 ROE655381:ROE655386 RYA655381:RYA655386 SHW655381:SHW655386 SRS655381:SRS655386 TBO655381:TBO655386 TLK655381:TLK655386 TVG655381:TVG655386 UFC655381:UFC655386 UOY655381:UOY655386 UYU655381:UYU655386 VIQ655381:VIQ655386 VSM655381:VSM655386 WCI655381:WCI655386 WME655381:WME655386 WWA655381:WWA655386 S720917:S720922 JO720917:JO720922 TK720917:TK720922 ADG720917:ADG720922 ANC720917:ANC720922 AWY720917:AWY720922 BGU720917:BGU720922 BQQ720917:BQQ720922 CAM720917:CAM720922 CKI720917:CKI720922 CUE720917:CUE720922 DEA720917:DEA720922 DNW720917:DNW720922 DXS720917:DXS720922 EHO720917:EHO720922 ERK720917:ERK720922 FBG720917:FBG720922 FLC720917:FLC720922 FUY720917:FUY720922 GEU720917:GEU720922 GOQ720917:GOQ720922 GYM720917:GYM720922 HII720917:HII720922 HSE720917:HSE720922 ICA720917:ICA720922 ILW720917:ILW720922 IVS720917:IVS720922 JFO720917:JFO720922 JPK720917:JPK720922 JZG720917:JZG720922 KJC720917:KJC720922 KSY720917:KSY720922 LCU720917:LCU720922 LMQ720917:LMQ720922 LWM720917:LWM720922 MGI720917:MGI720922 MQE720917:MQE720922 NAA720917:NAA720922 NJW720917:NJW720922 NTS720917:NTS720922 ODO720917:ODO720922 ONK720917:ONK720922 OXG720917:OXG720922 PHC720917:PHC720922 PQY720917:PQY720922 QAU720917:QAU720922 QKQ720917:QKQ720922 QUM720917:QUM720922 REI720917:REI720922 ROE720917:ROE720922 RYA720917:RYA720922 SHW720917:SHW720922 SRS720917:SRS720922 TBO720917:TBO720922 TLK720917:TLK720922 TVG720917:TVG720922 UFC720917:UFC720922 UOY720917:UOY720922 UYU720917:UYU720922 VIQ720917:VIQ720922 VSM720917:VSM720922 WCI720917:WCI720922 WME720917:WME720922 WWA720917:WWA720922 S786453:S786458 JO786453:JO786458 TK786453:TK786458 ADG786453:ADG786458 ANC786453:ANC786458 AWY786453:AWY786458 BGU786453:BGU786458 BQQ786453:BQQ786458 CAM786453:CAM786458 CKI786453:CKI786458 CUE786453:CUE786458 DEA786453:DEA786458 DNW786453:DNW786458 DXS786453:DXS786458 EHO786453:EHO786458 ERK786453:ERK786458 FBG786453:FBG786458 FLC786453:FLC786458 FUY786453:FUY786458 GEU786453:GEU786458 GOQ786453:GOQ786458 GYM786453:GYM786458 HII786453:HII786458 HSE786453:HSE786458 ICA786453:ICA786458 ILW786453:ILW786458 IVS786453:IVS786458 JFO786453:JFO786458 JPK786453:JPK786458 JZG786453:JZG786458 KJC786453:KJC786458 KSY786453:KSY786458 LCU786453:LCU786458 LMQ786453:LMQ786458 LWM786453:LWM786458 MGI786453:MGI786458 MQE786453:MQE786458 NAA786453:NAA786458 NJW786453:NJW786458 NTS786453:NTS786458 ODO786453:ODO786458 ONK786453:ONK786458 OXG786453:OXG786458 PHC786453:PHC786458 PQY786453:PQY786458 QAU786453:QAU786458 QKQ786453:QKQ786458 QUM786453:QUM786458 REI786453:REI786458 ROE786453:ROE786458 RYA786453:RYA786458 SHW786453:SHW786458 SRS786453:SRS786458 TBO786453:TBO786458 TLK786453:TLK786458 TVG786453:TVG786458 UFC786453:UFC786458 UOY786453:UOY786458 UYU786453:UYU786458 VIQ786453:VIQ786458 VSM786453:VSM786458 WCI786453:WCI786458 WME786453:WME786458 WWA786453:WWA786458 S851989:S851994 JO851989:JO851994 TK851989:TK851994 ADG851989:ADG851994 ANC851989:ANC851994 AWY851989:AWY851994 BGU851989:BGU851994 BQQ851989:BQQ851994 CAM851989:CAM851994 CKI851989:CKI851994 CUE851989:CUE851994 DEA851989:DEA851994 DNW851989:DNW851994 DXS851989:DXS851994 EHO851989:EHO851994 ERK851989:ERK851994 FBG851989:FBG851994 FLC851989:FLC851994 FUY851989:FUY851994 GEU851989:GEU851994 GOQ851989:GOQ851994 GYM851989:GYM851994 HII851989:HII851994 HSE851989:HSE851994 ICA851989:ICA851994 ILW851989:ILW851994 IVS851989:IVS851994 JFO851989:JFO851994 JPK851989:JPK851994 JZG851989:JZG851994 KJC851989:KJC851994 KSY851989:KSY851994 LCU851989:LCU851994 LMQ851989:LMQ851994 LWM851989:LWM851994 MGI851989:MGI851994 MQE851989:MQE851994 NAA851989:NAA851994 NJW851989:NJW851994 NTS851989:NTS851994 ODO851989:ODO851994 ONK851989:ONK851994 OXG851989:OXG851994 PHC851989:PHC851994 PQY851989:PQY851994 QAU851989:QAU851994 QKQ851989:QKQ851994 QUM851989:QUM851994 REI851989:REI851994 ROE851989:ROE851994 RYA851989:RYA851994 SHW851989:SHW851994 SRS851989:SRS851994 TBO851989:TBO851994 TLK851989:TLK851994 TVG851989:TVG851994 UFC851989:UFC851994 UOY851989:UOY851994 UYU851989:UYU851994 VIQ851989:VIQ851994 VSM851989:VSM851994 WCI851989:WCI851994 WME851989:WME851994 WWA851989:WWA851994 S917525:S917530 JO917525:JO917530 TK917525:TK917530 ADG917525:ADG917530 ANC917525:ANC917530 AWY917525:AWY917530 BGU917525:BGU917530 BQQ917525:BQQ917530 CAM917525:CAM917530 CKI917525:CKI917530 CUE917525:CUE917530 DEA917525:DEA917530 DNW917525:DNW917530 DXS917525:DXS917530 EHO917525:EHO917530 ERK917525:ERK917530 FBG917525:FBG917530 FLC917525:FLC917530 FUY917525:FUY917530 GEU917525:GEU917530 GOQ917525:GOQ917530 GYM917525:GYM917530 HII917525:HII917530 HSE917525:HSE917530 ICA917525:ICA917530 ILW917525:ILW917530 IVS917525:IVS917530 JFO917525:JFO917530 JPK917525:JPK917530 JZG917525:JZG917530 KJC917525:KJC917530 KSY917525:KSY917530 LCU917525:LCU917530 LMQ917525:LMQ917530 LWM917525:LWM917530 MGI917525:MGI917530 MQE917525:MQE917530 NAA917525:NAA917530 NJW917525:NJW917530 NTS917525:NTS917530 ODO917525:ODO917530 ONK917525:ONK917530 OXG917525:OXG917530 PHC917525:PHC917530 PQY917525:PQY917530 QAU917525:QAU917530 QKQ917525:QKQ917530 QUM917525:QUM917530 REI917525:REI917530 ROE917525:ROE917530 RYA917525:RYA917530 SHW917525:SHW917530 SRS917525:SRS917530 TBO917525:TBO917530 TLK917525:TLK917530 TVG917525:TVG917530 UFC917525:UFC917530 UOY917525:UOY917530 UYU917525:UYU917530 VIQ917525:VIQ917530 VSM917525:VSM917530 WCI917525:WCI917530 WME917525:WME917530 WWA917525:WWA917530 S983061:S983066 JO983061:JO983066 TK983061:TK983066 ADG983061:ADG983066 ANC983061:ANC983066 AWY983061:AWY983066 BGU983061:BGU983066 BQQ983061:BQQ983066 CAM983061:CAM983066 CKI983061:CKI983066 CUE983061:CUE983066 DEA983061:DEA983066 DNW983061:DNW983066 DXS983061:DXS983066 EHO983061:EHO983066 ERK983061:ERK983066 FBG983061:FBG983066 FLC983061:FLC983066 FUY983061:FUY983066 GEU983061:GEU983066 GOQ983061:GOQ983066 GYM983061:GYM983066 HII983061:HII983066 HSE983061:HSE983066 ICA983061:ICA983066 ILW983061:ILW983066 IVS983061:IVS983066 JFO983061:JFO983066 JPK983061:JPK983066 JZG983061:JZG983066 KJC983061:KJC983066 KSY983061:KSY983066 LCU983061:LCU983066 LMQ983061:LMQ983066 LWM983061:LWM983066 MGI983061:MGI983066 MQE983061:MQE983066 NAA983061:NAA983066 NJW983061:NJW983066 NTS983061:NTS983066 ODO983061:ODO983066 ONK983061:ONK983066 OXG983061:OXG983066 PHC983061:PHC983066 PQY983061:PQY983066 QAU983061:QAU983066 QKQ983061:QKQ983066 QUM983061:QUM983066 REI983061:REI983066 ROE983061:ROE983066 RYA983061:RYA983066 SHW983061:SHW983066 SRS983061:SRS983066 TBO983061:TBO983066 TLK983061:TLK983066 TVG983061:TVG983066 UFC983061:UFC983066 UOY983061:UOY983066 UYU983061:UYU983066 VIQ983061:VIQ983066 VSM983061:VSM983066 WCI983061:WCI983066 WME983061:WME983066 WWA983061:WWA983066 S61:S66 JO61:JO66 TK61:TK66 ADG61:ADG66 ANC61:ANC66 AWY61:AWY66 BGU61:BGU66 BQQ61:BQQ66 CAM61:CAM66 CKI61:CKI66 CUE61:CUE66 DEA61:DEA66 DNW61:DNW66 DXS61:DXS66 EHO61:EHO66 ERK61:ERK66 FBG61:FBG66 FLC61:FLC66 FUY61:FUY66 GEU61:GEU66 GOQ61:GOQ66 GYM61:GYM66 HII61:HII66 HSE61:HSE66 ICA61:ICA66 ILW61:ILW66 IVS61:IVS66 JFO61:JFO66 JPK61:JPK66 JZG61:JZG66 KJC61:KJC66 KSY61:KSY66 LCU61:LCU66 LMQ61:LMQ66 LWM61:LWM66 MGI61:MGI66 MQE61:MQE66 NAA61:NAA66 NJW61:NJW66 NTS61:NTS66 ODO61:ODO66 ONK61:ONK66 OXG61:OXG66 PHC61:PHC66 PQY61:PQY66 QAU61:QAU66 QKQ61:QKQ66 QUM61:QUM66 REI61:REI66 ROE61:ROE66 RYA61:RYA66 SHW61:SHW66 SRS61:SRS66 TBO61:TBO66 TLK61:TLK66 TVG61:TVG66 UFC61:UFC66 UOY61:UOY66 UYU61:UYU66 VIQ61:VIQ66 VSM61:VSM66 WCI61:WCI66 WME61:WME66 WWA61:WWA66 S65597:S65602 JO65597:JO65602 TK65597:TK65602 ADG65597:ADG65602 ANC65597:ANC65602 AWY65597:AWY65602 BGU65597:BGU65602 BQQ65597:BQQ65602 CAM65597:CAM65602 CKI65597:CKI65602 CUE65597:CUE65602 DEA65597:DEA65602 DNW65597:DNW65602 DXS65597:DXS65602 EHO65597:EHO65602 ERK65597:ERK65602 FBG65597:FBG65602 FLC65597:FLC65602 FUY65597:FUY65602 GEU65597:GEU65602 GOQ65597:GOQ65602 GYM65597:GYM65602 HII65597:HII65602 HSE65597:HSE65602 ICA65597:ICA65602 ILW65597:ILW65602 IVS65597:IVS65602 JFO65597:JFO65602 JPK65597:JPK65602 JZG65597:JZG65602 KJC65597:KJC65602 KSY65597:KSY65602 LCU65597:LCU65602 LMQ65597:LMQ65602 LWM65597:LWM65602 MGI65597:MGI65602 MQE65597:MQE65602 NAA65597:NAA65602 NJW65597:NJW65602 NTS65597:NTS65602 ODO65597:ODO65602 ONK65597:ONK65602 OXG65597:OXG65602 PHC65597:PHC65602 PQY65597:PQY65602 QAU65597:QAU65602 QKQ65597:QKQ65602 QUM65597:QUM65602 REI65597:REI65602 ROE65597:ROE65602 RYA65597:RYA65602 SHW65597:SHW65602 SRS65597:SRS65602 TBO65597:TBO65602 TLK65597:TLK65602 TVG65597:TVG65602 UFC65597:UFC65602 UOY65597:UOY65602 UYU65597:UYU65602 VIQ65597:VIQ65602 VSM65597:VSM65602 WCI65597:WCI65602 WME65597:WME65602 WWA65597:WWA65602 S131133:S131138 JO131133:JO131138 TK131133:TK131138 ADG131133:ADG131138 ANC131133:ANC131138 AWY131133:AWY131138 BGU131133:BGU131138 BQQ131133:BQQ131138 CAM131133:CAM131138 CKI131133:CKI131138 CUE131133:CUE131138 DEA131133:DEA131138 DNW131133:DNW131138 DXS131133:DXS131138 EHO131133:EHO131138 ERK131133:ERK131138 FBG131133:FBG131138 FLC131133:FLC131138 FUY131133:FUY131138 GEU131133:GEU131138 GOQ131133:GOQ131138 GYM131133:GYM131138 HII131133:HII131138 HSE131133:HSE131138 ICA131133:ICA131138 ILW131133:ILW131138 IVS131133:IVS131138 JFO131133:JFO131138 JPK131133:JPK131138 JZG131133:JZG131138 KJC131133:KJC131138 KSY131133:KSY131138 LCU131133:LCU131138 LMQ131133:LMQ131138 LWM131133:LWM131138 MGI131133:MGI131138 MQE131133:MQE131138 NAA131133:NAA131138 NJW131133:NJW131138 NTS131133:NTS131138 ODO131133:ODO131138 ONK131133:ONK131138 OXG131133:OXG131138 PHC131133:PHC131138 PQY131133:PQY131138 QAU131133:QAU131138 QKQ131133:QKQ131138 QUM131133:QUM131138 REI131133:REI131138 ROE131133:ROE131138 RYA131133:RYA131138 SHW131133:SHW131138 SRS131133:SRS131138 TBO131133:TBO131138 TLK131133:TLK131138 TVG131133:TVG131138 UFC131133:UFC131138 UOY131133:UOY131138 UYU131133:UYU131138 VIQ131133:VIQ131138 VSM131133:VSM131138 WCI131133:WCI131138 WME131133:WME131138 WWA131133:WWA131138 S196669:S196674 JO196669:JO196674 TK196669:TK196674 ADG196669:ADG196674 ANC196669:ANC196674 AWY196669:AWY196674 BGU196669:BGU196674 BQQ196669:BQQ196674 CAM196669:CAM196674 CKI196669:CKI196674 CUE196669:CUE196674 DEA196669:DEA196674 DNW196669:DNW196674 DXS196669:DXS196674 EHO196669:EHO196674 ERK196669:ERK196674 FBG196669:FBG196674 FLC196669:FLC196674 FUY196669:FUY196674 GEU196669:GEU196674 GOQ196669:GOQ196674 GYM196669:GYM196674 HII196669:HII196674 HSE196669:HSE196674 ICA196669:ICA196674 ILW196669:ILW196674 IVS196669:IVS196674 JFO196669:JFO196674 JPK196669:JPK196674 JZG196669:JZG196674 KJC196669:KJC196674 KSY196669:KSY196674 LCU196669:LCU196674 LMQ196669:LMQ196674 LWM196669:LWM196674 MGI196669:MGI196674 MQE196669:MQE196674 NAA196669:NAA196674 NJW196669:NJW196674 NTS196669:NTS196674 ODO196669:ODO196674 ONK196669:ONK196674 OXG196669:OXG196674 PHC196669:PHC196674 PQY196669:PQY196674 QAU196669:QAU196674 QKQ196669:QKQ196674 QUM196669:QUM196674 REI196669:REI196674 ROE196669:ROE196674 RYA196669:RYA196674 SHW196669:SHW196674 SRS196669:SRS196674 TBO196669:TBO196674 TLK196669:TLK196674 TVG196669:TVG196674 UFC196669:UFC196674 UOY196669:UOY196674 UYU196669:UYU196674 VIQ196669:VIQ196674 VSM196669:VSM196674 WCI196669:WCI196674 WME196669:WME196674 WWA196669:WWA196674 S262205:S262210 JO262205:JO262210 TK262205:TK262210 ADG262205:ADG262210 ANC262205:ANC262210 AWY262205:AWY262210 BGU262205:BGU262210 BQQ262205:BQQ262210 CAM262205:CAM262210 CKI262205:CKI262210 CUE262205:CUE262210 DEA262205:DEA262210 DNW262205:DNW262210 DXS262205:DXS262210 EHO262205:EHO262210 ERK262205:ERK262210 FBG262205:FBG262210 FLC262205:FLC262210 FUY262205:FUY262210 GEU262205:GEU262210 GOQ262205:GOQ262210 GYM262205:GYM262210 HII262205:HII262210 HSE262205:HSE262210 ICA262205:ICA262210 ILW262205:ILW262210 IVS262205:IVS262210 JFO262205:JFO262210 JPK262205:JPK262210 JZG262205:JZG262210 KJC262205:KJC262210 KSY262205:KSY262210 LCU262205:LCU262210 LMQ262205:LMQ262210 LWM262205:LWM262210 MGI262205:MGI262210 MQE262205:MQE262210 NAA262205:NAA262210 NJW262205:NJW262210 NTS262205:NTS262210 ODO262205:ODO262210 ONK262205:ONK262210 OXG262205:OXG262210 PHC262205:PHC262210 PQY262205:PQY262210 QAU262205:QAU262210 QKQ262205:QKQ262210 QUM262205:QUM262210 REI262205:REI262210 ROE262205:ROE262210 RYA262205:RYA262210 SHW262205:SHW262210 SRS262205:SRS262210 TBO262205:TBO262210 TLK262205:TLK262210 TVG262205:TVG262210 UFC262205:UFC262210 UOY262205:UOY262210 UYU262205:UYU262210 VIQ262205:VIQ262210 VSM262205:VSM262210 WCI262205:WCI262210 WME262205:WME262210 WWA262205:WWA262210 S327741:S327746 JO327741:JO327746 TK327741:TK327746 ADG327741:ADG327746 ANC327741:ANC327746 AWY327741:AWY327746 BGU327741:BGU327746 BQQ327741:BQQ327746 CAM327741:CAM327746 CKI327741:CKI327746 CUE327741:CUE327746 DEA327741:DEA327746 DNW327741:DNW327746 DXS327741:DXS327746 EHO327741:EHO327746 ERK327741:ERK327746 FBG327741:FBG327746 FLC327741:FLC327746 FUY327741:FUY327746 GEU327741:GEU327746 GOQ327741:GOQ327746 GYM327741:GYM327746 HII327741:HII327746 HSE327741:HSE327746 ICA327741:ICA327746 ILW327741:ILW327746 IVS327741:IVS327746 JFO327741:JFO327746 JPK327741:JPK327746 JZG327741:JZG327746 KJC327741:KJC327746 KSY327741:KSY327746 LCU327741:LCU327746 LMQ327741:LMQ327746 LWM327741:LWM327746 MGI327741:MGI327746 MQE327741:MQE327746 NAA327741:NAA327746 NJW327741:NJW327746 NTS327741:NTS327746 ODO327741:ODO327746 ONK327741:ONK327746 OXG327741:OXG327746 PHC327741:PHC327746 PQY327741:PQY327746 QAU327741:QAU327746 QKQ327741:QKQ327746 QUM327741:QUM327746 REI327741:REI327746 ROE327741:ROE327746 RYA327741:RYA327746 SHW327741:SHW327746 SRS327741:SRS327746 TBO327741:TBO327746 TLK327741:TLK327746 TVG327741:TVG327746 UFC327741:UFC327746 UOY327741:UOY327746 UYU327741:UYU327746 VIQ327741:VIQ327746 VSM327741:VSM327746 WCI327741:WCI327746 WME327741:WME327746 WWA327741:WWA327746 S393277:S393282 JO393277:JO393282 TK393277:TK393282 ADG393277:ADG393282 ANC393277:ANC393282 AWY393277:AWY393282 BGU393277:BGU393282 BQQ393277:BQQ393282 CAM393277:CAM393282 CKI393277:CKI393282 CUE393277:CUE393282 DEA393277:DEA393282 DNW393277:DNW393282 DXS393277:DXS393282 EHO393277:EHO393282 ERK393277:ERK393282 FBG393277:FBG393282 FLC393277:FLC393282 FUY393277:FUY393282 GEU393277:GEU393282 GOQ393277:GOQ393282 GYM393277:GYM393282 HII393277:HII393282 HSE393277:HSE393282 ICA393277:ICA393282 ILW393277:ILW393282 IVS393277:IVS393282 JFO393277:JFO393282 JPK393277:JPK393282 JZG393277:JZG393282 KJC393277:KJC393282 KSY393277:KSY393282 LCU393277:LCU393282 LMQ393277:LMQ393282 LWM393277:LWM393282 MGI393277:MGI393282 MQE393277:MQE393282 NAA393277:NAA393282 NJW393277:NJW393282 NTS393277:NTS393282 ODO393277:ODO393282 ONK393277:ONK393282 OXG393277:OXG393282 PHC393277:PHC393282 PQY393277:PQY393282 QAU393277:QAU393282 QKQ393277:QKQ393282 QUM393277:QUM393282 REI393277:REI393282 ROE393277:ROE393282 RYA393277:RYA393282 SHW393277:SHW393282 SRS393277:SRS393282 TBO393277:TBO393282 TLK393277:TLK393282 TVG393277:TVG393282 UFC393277:UFC393282 UOY393277:UOY393282 UYU393277:UYU393282 VIQ393277:VIQ393282 VSM393277:VSM393282 WCI393277:WCI393282 WME393277:WME393282 WWA393277:WWA393282 S458813:S458818 JO458813:JO458818 TK458813:TK458818 ADG458813:ADG458818 ANC458813:ANC458818 AWY458813:AWY458818 BGU458813:BGU458818 BQQ458813:BQQ458818 CAM458813:CAM458818 CKI458813:CKI458818 CUE458813:CUE458818 DEA458813:DEA458818 DNW458813:DNW458818 DXS458813:DXS458818 EHO458813:EHO458818 ERK458813:ERK458818 FBG458813:FBG458818 FLC458813:FLC458818 FUY458813:FUY458818 GEU458813:GEU458818 GOQ458813:GOQ458818 GYM458813:GYM458818 HII458813:HII458818 HSE458813:HSE458818 ICA458813:ICA458818 ILW458813:ILW458818 IVS458813:IVS458818 JFO458813:JFO458818 JPK458813:JPK458818 JZG458813:JZG458818 KJC458813:KJC458818 KSY458813:KSY458818 LCU458813:LCU458818 LMQ458813:LMQ458818 LWM458813:LWM458818 MGI458813:MGI458818 MQE458813:MQE458818 NAA458813:NAA458818 NJW458813:NJW458818 NTS458813:NTS458818 ODO458813:ODO458818 ONK458813:ONK458818 OXG458813:OXG458818 PHC458813:PHC458818 PQY458813:PQY458818 QAU458813:QAU458818 QKQ458813:QKQ458818 QUM458813:QUM458818 REI458813:REI458818 ROE458813:ROE458818 RYA458813:RYA458818 SHW458813:SHW458818 SRS458813:SRS458818 TBO458813:TBO458818 TLK458813:TLK458818 TVG458813:TVG458818 UFC458813:UFC458818 UOY458813:UOY458818 UYU458813:UYU458818 VIQ458813:VIQ458818 VSM458813:VSM458818 WCI458813:WCI458818 WME458813:WME458818 WWA458813:WWA458818 S524349:S524354 JO524349:JO524354 TK524349:TK524354 ADG524349:ADG524354 ANC524349:ANC524354 AWY524349:AWY524354 BGU524349:BGU524354 BQQ524349:BQQ524354 CAM524349:CAM524354 CKI524349:CKI524354 CUE524349:CUE524354 DEA524349:DEA524354 DNW524349:DNW524354 DXS524349:DXS524354 EHO524349:EHO524354 ERK524349:ERK524354 FBG524349:FBG524354 FLC524349:FLC524354 FUY524349:FUY524354 GEU524349:GEU524354 GOQ524349:GOQ524354 GYM524349:GYM524354 HII524349:HII524354 HSE524349:HSE524354 ICA524349:ICA524354 ILW524349:ILW524354 IVS524349:IVS524354 JFO524349:JFO524354 JPK524349:JPK524354 JZG524349:JZG524354 KJC524349:KJC524354 KSY524349:KSY524354 LCU524349:LCU524354 LMQ524349:LMQ524354 LWM524349:LWM524354 MGI524349:MGI524354 MQE524349:MQE524354 NAA524349:NAA524354 NJW524349:NJW524354 NTS524349:NTS524354 ODO524349:ODO524354 ONK524349:ONK524354 OXG524349:OXG524354 PHC524349:PHC524354 PQY524349:PQY524354 QAU524349:QAU524354 QKQ524349:QKQ524354 QUM524349:QUM524354 REI524349:REI524354 ROE524349:ROE524354 RYA524349:RYA524354 SHW524349:SHW524354 SRS524349:SRS524354 TBO524349:TBO524354 TLK524349:TLK524354 TVG524349:TVG524354 UFC524349:UFC524354 UOY524349:UOY524354 UYU524349:UYU524354 VIQ524349:VIQ524354 VSM524349:VSM524354 WCI524349:WCI524354 WME524349:WME524354 WWA524349:WWA524354 S589885:S589890 JO589885:JO589890 TK589885:TK589890 ADG589885:ADG589890 ANC589885:ANC589890 AWY589885:AWY589890 BGU589885:BGU589890 BQQ589885:BQQ589890 CAM589885:CAM589890 CKI589885:CKI589890 CUE589885:CUE589890 DEA589885:DEA589890 DNW589885:DNW589890 DXS589885:DXS589890 EHO589885:EHO589890 ERK589885:ERK589890 FBG589885:FBG589890 FLC589885:FLC589890 FUY589885:FUY589890 GEU589885:GEU589890 GOQ589885:GOQ589890 GYM589885:GYM589890 HII589885:HII589890 HSE589885:HSE589890 ICA589885:ICA589890 ILW589885:ILW589890 IVS589885:IVS589890 JFO589885:JFO589890 JPK589885:JPK589890 JZG589885:JZG589890 KJC589885:KJC589890 KSY589885:KSY589890 LCU589885:LCU589890 LMQ589885:LMQ589890 LWM589885:LWM589890 MGI589885:MGI589890 MQE589885:MQE589890 NAA589885:NAA589890 NJW589885:NJW589890 NTS589885:NTS589890 ODO589885:ODO589890 ONK589885:ONK589890 OXG589885:OXG589890 PHC589885:PHC589890 PQY589885:PQY589890 QAU589885:QAU589890 QKQ589885:QKQ589890 QUM589885:QUM589890 REI589885:REI589890 ROE589885:ROE589890 RYA589885:RYA589890 SHW589885:SHW589890 SRS589885:SRS589890 TBO589885:TBO589890 TLK589885:TLK589890 TVG589885:TVG589890 UFC589885:UFC589890 UOY589885:UOY589890 UYU589885:UYU589890 VIQ589885:VIQ589890 VSM589885:VSM589890 WCI589885:WCI589890 WME589885:WME589890 WWA589885:WWA589890 S655421:S655426 JO655421:JO655426 TK655421:TK655426 ADG655421:ADG655426 ANC655421:ANC655426 AWY655421:AWY655426 BGU655421:BGU655426 BQQ655421:BQQ655426 CAM655421:CAM655426 CKI655421:CKI655426 CUE655421:CUE655426 DEA655421:DEA655426 DNW655421:DNW655426 DXS655421:DXS655426 EHO655421:EHO655426 ERK655421:ERK655426 FBG655421:FBG655426 FLC655421:FLC655426 FUY655421:FUY655426 GEU655421:GEU655426 GOQ655421:GOQ655426 GYM655421:GYM655426 HII655421:HII655426 HSE655421:HSE655426 ICA655421:ICA655426 ILW655421:ILW655426 IVS655421:IVS655426 JFO655421:JFO655426 JPK655421:JPK655426 JZG655421:JZG655426 KJC655421:KJC655426 KSY655421:KSY655426 LCU655421:LCU655426 LMQ655421:LMQ655426 LWM655421:LWM655426 MGI655421:MGI655426 MQE655421:MQE655426 NAA655421:NAA655426 NJW655421:NJW655426 NTS655421:NTS655426 ODO655421:ODO655426 ONK655421:ONK655426 OXG655421:OXG655426 PHC655421:PHC655426 PQY655421:PQY655426 QAU655421:QAU655426 QKQ655421:QKQ655426 QUM655421:QUM655426 REI655421:REI655426 ROE655421:ROE655426 RYA655421:RYA655426 SHW655421:SHW655426 SRS655421:SRS655426 TBO655421:TBO655426 TLK655421:TLK655426 TVG655421:TVG655426 UFC655421:UFC655426 UOY655421:UOY655426 UYU655421:UYU655426 VIQ655421:VIQ655426 VSM655421:VSM655426 WCI655421:WCI655426 WME655421:WME655426 WWA655421:WWA655426 S720957:S720962 JO720957:JO720962 TK720957:TK720962 ADG720957:ADG720962 ANC720957:ANC720962 AWY720957:AWY720962 BGU720957:BGU720962 BQQ720957:BQQ720962 CAM720957:CAM720962 CKI720957:CKI720962 CUE720957:CUE720962 DEA720957:DEA720962 DNW720957:DNW720962 DXS720957:DXS720962 EHO720957:EHO720962 ERK720957:ERK720962 FBG720957:FBG720962 FLC720957:FLC720962 FUY720957:FUY720962 GEU720957:GEU720962 GOQ720957:GOQ720962 GYM720957:GYM720962 HII720957:HII720962 HSE720957:HSE720962 ICA720957:ICA720962 ILW720957:ILW720962 IVS720957:IVS720962 JFO720957:JFO720962 JPK720957:JPK720962 JZG720957:JZG720962 KJC720957:KJC720962 KSY720957:KSY720962 LCU720957:LCU720962 LMQ720957:LMQ720962 LWM720957:LWM720962 MGI720957:MGI720962 MQE720957:MQE720962 NAA720957:NAA720962 NJW720957:NJW720962 NTS720957:NTS720962 ODO720957:ODO720962 ONK720957:ONK720962 OXG720957:OXG720962 PHC720957:PHC720962 PQY720957:PQY720962 QAU720957:QAU720962 QKQ720957:QKQ720962 QUM720957:QUM720962 REI720957:REI720962 ROE720957:ROE720962 RYA720957:RYA720962 SHW720957:SHW720962 SRS720957:SRS720962 TBO720957:TBO720962 TLK720957:TLK720962 TVG720957:TVG720962 UFC720957:UFC720962 UOY720957:UOY720962 UYU720957:UYU720962 VIQ720957:VIQ720962 VSM720957:VSM720962 WCI720957:WCI720962 WME720957:WME720962 WWA720957:WWA720962 S786493:S786498 JO786493:JO786498 TK786493:TK786498 ADG786493:ADG786498 ANC786493:ANC786498 AWY786493:AWY786498 BGU786493:BGU786498 BQQ786493:BQQ786498 CAM786493:CAM786498 CKI786493:CKI786498 CUE786493:CUE786498 DEA786493:DEA786498 DNW786493:DNW786498 DXS786493:DXS786498 EHO786493:EHO786498 ERK786493:ERK786498 FBG786493:FBG786498 FLC786493:FLC786498 FUY786493:FUY786498 GEU786493:GEU786498 GOQ786493:GOQ786498 GYM786493:GYM786498 HII786493:HII786498 HSE786493:HSE786498 ICA786493:ICA786498 ILW786493:ILW786498 IVS786493:IVS786498 JFO786493:JFO786498 JPK786493:JPK786498 JZG786493:JZG786498 KJC786493:KJC786498 KSY786493:KSY786498 LCU786493:LCU786498 LMQ786493:LMQ786498 LWM786493:LWM786498 MGI786493:MGI786498 MQE786493:MQE786498 NAA786493:NAA786498 NJW786493:NJW786498 NTS786493:NTS786498 ODO786493:ODO786498 ONK786493:ONK786498 OXG786493:OXG786498 PHC786493:PHC786498 PQY786493:PQY786498 QAU786493:QAU786498 QKQ786493:QKQ786498 QUM786493:QUM786498 REI786493:REI786498 ROE786493:ROE786498 RYA786493:RYA786498 SHW786493:SHW786498 SRS786493:SRS786498 TBO786493:TBO786498 TLK786493:TLK786498 TVG786493:TVG786498 UFC786493:UFC786498 UOY786493:UOY786498 UYU786493:UYU786498 VIQ786493:VIQ786498 VSM786493:VSM786498 WCI786493:WCI786498 WME786493:WME786498 WWA786493:WWA786498 S852029:S852034 JO852029:JO852034 TK852029:TK852034 ADG852029:ADG852034 ANC852029:ANC852034 AWY852029:AWY852034 BGU852029:BGU852034 BQQ852029:BQQ852034 CAM852029:CAM852034 CKI852029:CKI852034 CUE852029:CUE852034 DEA852029:DEA852034 DNW852029:DNW852034 DXS852029:DXS852034 EHO852029:EHO852034 ERK852029:ERK852034 FBG852029:FBG852034 FLC852029:FLC852034 FUY852029:FUY852034 GEU852029:GEU852034 GOQ852029:GOQ852034 GYM852029:GYM852034 HII852029:HII852034 HSE852029:HSE852034 ICA852029:ICA852034 ILW852029:ILW852034 IVS852029:IVS852034 JFO852029:JFO852034 JPK852029:JPK852034 JZG852029:JZG852034 KJC852029:KJC852034 KSY852029:KSY852034 LCU852029:LCU852034 LMQ852029:LMQ852034 LWM852029:LWM852034 MGI852029:MGI852034 MQE852029:MQE852034 NAA852029:NAA852034 NJW852029:NJW852034 NTS852029:NTS852034 ODO852029:ODO852034 ONK852029:ONK852034 OXG852029:OXG852034 PHC852029:PHC852034 PQY852029:PQY852034 QAU852029:QAU852034 QKQ852029:QKQ852034 QUM852029:QUM852034 REI852029:REI852034 ROE852029:ROE852034 RYA852029:RYA852034 SHW852029:SHW852034 SRS852029:SRS852034 TBO852029:TBO852034 TLK852029:TLK852034 TVG852029:TVG852034 UFC852029:UFC852034 UOY852029:UOY852034 UYU852029:UYU852034 VIQ852029:VIQ852034 VSM852029:VSM852034 WCI852029:WCI852034 WME852029:WME852034 WWA852029:WWA852034 S917565:S917570 JO917565:JO917570 TK917565:TK917570 ADG917565:ADG917570 ANC917565:ANC917570 AWY917565:AWY917570 BGU917565:BGU917570 BQQ917565:BQQ917570 CAM917565:CAM917570 CKI917565:CKI917570 CUE917565:CUE917570 DEA917565:DEA917570 DNW917565:DNW917570 DXS917565:DXS917570 EHO917565:EHO917570 ERK917565:ERK917570 FBG917565:FBG917570 FLC917565:FLC917570 FUY917565:FUY917570 GEU917565:GEU917570 GOQ917565:GOQ917570 GYM917565:GYM917570 HII917565:HII917570 HSE917565:HSE917570 ICA917565:ICA917570 ILW917565:ILW917570 IVS917565:IVS917570 JFO917565:JFO917570 JPK917565:JPK917570 JZG917565:JZG917570 KJC917565:KJC917570 KSY917565:KSY917570 LCU917565:LCU917570 LMQ917565:LMQ917570 LWM917565:LWM917570 MGI917565:MGI917570 MQE917565:MQE917570 NAA917565:NAA917570 NJW917565:NJW917570 NTS917565:NTS917570 ODO917565:ODO917570 ONK917565:ONK917570 OXG917565:OXG917570 PHC917565:PHC917570 PQY917565:PQY917570 QAU917565:QAU917570 QKQ917565:QKQ917570 QUM917565:QUM917570 REI917565:REI917570 ROE917565:ROE917570 RYA917565:RYA917570 SHW917565:SHW917570 SRS917565:SRS917570 TBO917565:TBO917570 TLK917565:TLK917570 TVG917565:TVG917570 UFC917565:UFC917570 UOY917565:UOY917570 UYU917565:UYU917570 VIQ917565:VIQ917570 VSM917565:VSM917570 WCI917565:WCI917570 WME917565:WME917570 WWA917565:WWA917570 S983101:S983106 JO983101:JO983106 TK983101:TK983106 ADG983101:ADG983106 ANC983101:ANC983106 AWY983101:AWY983106 BGU983101:BGU983106 BQQ983101:BQQ983106 CAM983101:CAM983106 CKI983101:CKI983106 CUE983101:CUE983106 DEA983101:DEA983106 DNW983101:DNW983106 DXS983101:DXS983106 EHO983101:EHO983106 ERK983101:ERK983106 FBG983101:FBG983106 FLC983101:FLC983106 FUY983101:FUY983106 GEU983101:GEU983106 GOQ983101:GOQ983106 GYM983101:GYM983106 HII983101:HII983106 HSE983101:HSE983106 ICA983101:ICA983106 ILW983101:ILW983106 IVS983101:IVS983106 JFO983101:JFO983106 JPK983101:JPK983106 JZG983101:JZG983106 KJC983101:KJC983106 KSY983101:KSY983106 LCU983101:LCU983106 LMQ983101:LMQ983106 LWM983101:LWM983106 MGI983101:MGI983106 MQE983101:MQE983106 NAA983101:NAA983106 NJW983101:NJW983106 NTS983101:NTS983106 ODO983101:ODO983106 ONK983101:ONK983106 OXG983101:OXG983106 PHC983101:PHC983106 PQY983101:PQY983106 QAU983101:QAU983106 QKQ983101:QKQ983106 QUM983101:QUM983106 REI983101:REI983106 ROE983101:ROE983106 RYA983101:RYA983106 SHW983101:SHW983106 SRS983101:SRS983106 TBO983101:TBO983106 TLK983101:TLK983106 TVG983101:TVG983106 UFC983101:UFC983106 UOY983101:UOY983106 UYU983101:UYU983106 VIQ983101:VIQ983106 VSM983101:VSM983106 WCI983101:WCI983106 WME983101:WME983106 WWA983101:WWA983106 S101:S106 JO101:JO106 TK101:TK106 ADG101:ADG106 ANC101:ANC106 AWY101:AWY106 BGU101:BGU106 BQQ101:BQQ106 CAM101:CAM106 CKI101:CKI106 CUE101:CUE106 DEA101:DEA106 DNW101:DNW106 DXS101:DXS106 EHO101:EHO106 ERK101:ERK106 FBG101:FBG106 FLC101:FLC106 FUY101:FUY106 GEU101:GEU106 GOQ101:GOQ106 GYM101:GYM106 HII101:HII106 HSE101:HSE106 ICA101:ICA106 ILW101:ILW106 IVS101:IVS106 JFO101:JFO106 JPK101:JPK106 JZG101:JZG106 KJC101:KJC106 KSY101:KSY106 LCU101:LCU106 LMQ101:LMQ106 LWM101:LWM106 MGI101:MGI106 MQE101:MQE106 NAA101:NAA106 NJW101:NJW106 NTS101:NTS106 ODO101:ODO106 ONK101:ONK106 OXG101:OXG106 PHC101:PHC106 PQY101:PQY106 QAU101:QAU106 QKQ101:QKQ106 QUM101:QUM106 REI101:REI106 ROE101:ROE106 RYA101:RYA106 SHW101:SHW106 SRS101:SRS106 TBO101:TBO106 TLK101:TLK106 TVG101:TVG106 UFC101:UFC106 UOY101:UOY106 UYU101:UYU106 VIQ101:VIQ106 VSM101:VSM106 WCI101:WCI106 WME101:WME106 WWA101:WWA106 S65637:S65642 JO65637:JO65642 TK65637:TK65642 ADG65637:ADG65642 ANC65637:ANC65642 AWY65637:AWY65642 BGU65637:BGU65642 BQQ65637:BQQ65642 CAM65637:CAM65642 CKI65637:CKI65642 CUE65637:CUE65642 DEA65637:DEA65642 DNW65637:DNW65642 DXS65637:DXS65642 EHO65637:EHO65642 ERK65637:ERK65642 FBG65637:FBG65642 FLC65637:FLC65642 FUY65637:FUY65642 GEU65637:GEU65642 GOQ65637:GOQ65642 GYM65637:GYM65642 HII65637:HII65642 HSE65637:HSE65642 ICA65637:ICA65642 ILW65637:ILW65642 IVS65637:IVS65642 JFO65637:JFO65642 JPK65637:JPK65642 JZG65637:JZG65642 KJC65637:KJC65642 KSY65637:KSY65642 LCU65637:LCU65642 LMQ65637:LMQ65642 LWM65637:LWM65642 MGI65637:MGI65642 MQE65637:MQE65642 NAA65637:NAA65642 NJW65637:NJW65642 NTS65637:NTS65642 ODO65637:ODO65642 ONK65637:ONK65642 OXG65637:OXG65642 PHC65637:PHC65642 PQY65637:PQY65642 QAU65637:QAU65642 QKQ65637:QKQ65642 QUM65637:QUM65642 REI65637:REI65642 ROE65637:ROE65642 RYA65637:RYA65642 SHW65637:SHW65642 SRS65637:SRS65642 TBO65637:TBO65642 TLK65637:TLK65642 TVG65637:TVG65642 UFC65637:UFC65642 UOY65637:UOY65642 UYU65637:UYU65642 VIQ65637:VIQ65642 VSM65637:VSM65642 WCI65637:WCI65642 WME65637:WME65642 WWA65637:WWA65642 S131173:S131178 JO131173:JO131178 TK131173:TK131178 ADG131173:ADG131178 ANC131173:ANC131178 AWY131173:AWY131178 BGU131173:BGU131178 BQQ131173:BQQ131178 CAM131173:CAM131178 CKI131173:CKI131178 CUE131173:CUE131178 DEA131173:DEA131178 DNW131173:DNW131178 DXS131173:DXS131178 EHO131173:EHO131178 ERK131173:ERK131178 FBG131173:FBG131178 FLC131173:FLC131178 FUY131173:FUY131178 GEU131173:GEU131178 GOQ131173:GOQ131178 GYM131173:GYM131178 HII131173:HII131178 HSE131173:HSE131178 ICA131173:ICA131178 ILW131173:ILW131178 IVS131173:IVS131178 JFO131173:JFO131178 JPK131173:JPK131178 JZG131173:JZG131178 KJC131173:KJC131178 KSY131173:KSY131178 LCU131173:LCU131178 LMQ131173:LMQ131178 LWM131173:LWM131178 MGI131173:MGI131178 MQE131173:MQE131178 NAA131173:NAA131178 NJW131173:NJW131178 NTS131173:NTS131178 ODO131173:ODO131178 ONK131173:ONK131178 OXG131173:OXG131178 PHC131173:PHC131178 PQY131173:PQY131178 QAU131173:QAU131178 QKQ131173:QKQ131178 QUM131173:QUM131178 REI131173:REI131178 ROE131173:ROE131178 RYA131173:RYA131178 SHW131173:SHW131178 SRS131173:SRS131178 TBO131173:TBO131178 TLK131173:TLK131178 TVG131173:TVG131178 UFC131173:UFC131178 UOY131173:UOY131178 UYU131173:UYU131178 VIQ131173:VIQ131178 VSM131173:VSM131178 WCI131173:WCI131178 WME131173:WME131178 WWA131173:WWA131178 S196709:S196714 JO196709:JO196714 TK196709:TK196714 ADG196709:ADG196714 ANC196709:ANC196714 AWY196709:AWY196714 BGU196709:BGU196714 BQQ196709:BQQ196714 CAM196709:CAM196714 CKI196709:CKI196714 CUE196709:CUE196714 DEA196709:DEA196714 DNW196709:DNW196714 DXS196709:DXS196714 EHO196709:EHO196714 ERK196709:ERK196714 FBG196709:FBG196714 FLC196709:FLC196714 FUY196709:FUY196714 GEU196709:GEU196714 GOQ196709:GOQ196714 GYM196709:GYM196714 HII196709:HII196714 HSE196709:HSE196714 ICA196709:ICA196714 ILW196709:ILW196714 IVS196709:IVS196714 JFO196709:JFO196714 JPK196709:JPK196714 JZG196709:JZG196714 KJC196709:KJC196714 KSY196709:KSY196714 LCU196709:LCU196714 LMQ196709:LMQ196714 LWM196709:LWM196714 MGI196709:MGI196714 MQE196709:MQE196714 NAA196709:NAA196714 NJW196709:NJW196714 NTS196709:NTS196714 ODO196709:ODO196714 ONK196709:ONK196714 OXG196709:OXG196714 PHC196709:PHC196714 PQY196709:PQY196714 QAU196709:QAU196714 QKQ196709:QKQ196714 QUM196709:QUM196714 REI196709:REI196714 ROE196709:ROE196714 RYA196709:RYA196714 SHW196709:SHW196714 SRS196709:SRS196714 TBO196709:TBO196714 TLK196709:TLK196714 TVG196709:TVG196714 UFC196709:UFC196714 UOY196709:UOY196714 UYU196709:UYU196714 VIQ196709:VIQ196714 VSM196709:VSM196714 WCI196709:WCI196714 WME196709:WME196714 WWA196709:WWA196714 S262245:S262250 JO262245:JO262250 TK262245:TK262250 ADG262245:ADG262250 ANC262245:ANC262250 AWY262245:AWY262250 BGU262245:BGU262250 BQQ262245:BQQ262250 CAM262245:CAM262250 CKI262245:CKI262250 CUE262245:CUE262250 DEA262245:DEA262250 DNW262245:DNW262250 DXS262245:DXS262250 EHO262245:EHO262250 ERK262245:ERK262250 FBG262245:FBG262250 FLC262245:FLC262250 FUY262245:FUY262250 GEU262245:GEU262250 GOQ262245:GOQ262250 GYM262245:GYM262250 HII262245:HII262250 HSE262245:HSE262250 ICA262245:ICA262250 ILW262245:ILW262250 IVS262245:IVS262250 JFO262245:JFO262250 JPK262245:JPK262250 JZG262245:JZG262250 KJC262245:KJC262250 KSY262245:KSY262250 LCU262245:LCU262250 LMQ262245:LMQ262250 LWM262245:LWM262250 MGI262245:MGI262250 MQE262245:MQE262250 NAA262245:NAA262250 NJW262245:NJW262250 NTS262245:NTS262250 ODO262245:ODO262250 ONK262245:ONK262250 OXG262245:OXG262250 PHC262245:PHC262250 PQY262245:PQY262250 QAU262245:QAU262250 QKQ262245:QKQ262250 QUM262245:QUM262250 REI262245:REI262250 ROE262245:ROE262250 RYA262245:RYA262250 SHW262245:SHW262250 SRS262245:SRS262250 TBO262245:TBO262250 TLK262245:TLK262250 TVG262245:TVG262250 UFC262245:UFC262250 UOY262245:UOY262250 UYU262245:UYU262250 VIQ262245:VIQ262250 VSM262245:VSM262250 WCI262245:WCI262250 WME262245:WME262250 WWA262245:WWA262250 S327781:S327786 JO327781:JO327786 TK327781:TK327786 ADG327781:ADG327786 ANC327781:ANC327786 AWY327781:AWY327786 BGU327781:BGU327786 BQQ327781:BQQ327786 CAM327781:CAM327786 CKI327781:CKI327786 CUE327781:CUE327786 DEA327781:DEA327786 DNW327781:DNW327786 DXS327781:DXS327786 EHO327781:EHO327786 ERK327781:ERK327786 FBG327781:FBG327786 FLC327781:FLC327786 FUY327781:FUY327786 GEU327781:GEU327786 GOQ327781:GOQ327786 GYM327781:GYM327786 HII327781:HII327786 HSE327781:HSE327786 ICA327781:ICA327786 ILW327781:ILW327786 IVS327781:IVS327786 JFO327781:JFO327786 JPK327781:JPK327786 JZG327781:JZG327786 KJC327781:KJC327786 KSY327781:KSY327786 LCU327781:LCU327786 LMQ327781:LMQ327786 LWM327781:LWM327786 MGI327781:MGI327786 MQE327781:MQE327786 NAA327781:NAA327786 NJW327781:NJW327786 NTS327781:NTS327786 ODO327781:ODO327786 ONK327781:ONK327786 OXG327781:OXG327786 PHC327781:PHC327786 PQY327781:PQY327786 QAU327781:QAU327786 QKQ327781:QKQ327786 QUM327781:QUM327786 REI327781:REI327786 ROE327781:ROE327786 RYA327781:RYA327786 SHW327781:SHW327786 SRS327781:SRS327786 TBO327781:TBO327786 TLK327781:TLK327786 TVG327781:TVG327786 UFC327781:UFC327786 UOY327781:UOY327786 UYU327781:UYU327786 VIQ327781:VIQ327786 VSM327781:VSM327786 WCI327781:WCI327786 WME327781:WME327786 WWA327781:WWA327786 S393317:S393322 JO393317:JO393322 TK393317:TK393322 ADG393317:ADG393322 ANC393317:ANC393322 AWY393317:AWY393322 BGU393317:BGU393322 BQQ393317:BQQ393322 CAM393317:CAM393322 CKI393317:CKI393322 CUE393317:CUE393322 DEA393317:DEA393322 DNW393317:DNW393322 DXS393317:DXS393322 EHO393317:EHO393322 ERK393317:ERK393322 FBG393317:FBG393322 FLC393317:FLC393322 FUY393317:FUY393322 GEU393317:GEU393322 GOQ393317:GOQ393322 GYM393317:GYM393322 HII393317:HII393322 HSE393317:HSE393322 ICA393317:ICA393322 ILW393317:ILW393322 IVS393317:IVS393322 JFO393317:JFO393322 JPK393317:JPK393322 JZG393317:JZG393322 KJC393317:KJC393322 KSY393317:KSY393322 LCU393317:LCU393322 LMQ393317:LMQ393322 LWM393317:LWM393322 MGI393317:MGI393322 MQE393317:MQE393322 NAA393317:NAA393322 NJW393317:NJW393322 NTS393317:NTS393322 ODO393317:ODO393322 ONK393317:ONK393322 OXG393317:OXG393322 PHC393317:PHC393322 PQY393317:PQY393322 QAU393317:QAU393322 QKQ393317:QKQ393322 QUM393317:QUM393322 REI393317:REI393322 ROE393317:ROE393322 RYA393317:RYA393322 SHW393317:SHW393322 SRS393317:SRS393322 TBO393317:TBO393322 TLK393317:TLK393322 TVG393317:TVG393322 UFC393317:UFC393322 UOY393317:UOY393322 UYU393317:UYU393322 VIQ393317:VIQ393322 VSM393317:VSM393322 WCI393317:WCI393322 WME393317:WME393322 WWA393317:WWA393322 S458853:S458858 JO458853:JO458858 TK458853:TK458858 ADG458853:ADG458858 ANC458853:ANC458858 AWY458853:AWY458858 BGU458853:BGU458858 BQQ458853:BQQ458858 CAM458853:CAM458858 CKI458853:CKI458858 CUE458853:CUE458858 DEA458853:DEA458858 DNW458853:DNW458858 DXS458853:DXS458858 EHO458853:EHO458858 ERK458853:ERK458858 FBG458853:FBG458858 FLC458853:FLC458858 FUY458853:FUY458858 GEU458853:GEU458858 GOQ458853:GOQ458858 GYM458853:GYM458858 HII458853:HII458858 HSE458853:HSE458858 ICA458853:ICA458858 ILW458853:ILW458858 IVS458853:IVS458858 JFO458853:JFO458858 JPK458853:JPK458858 JZG458853:JZG458858 KJC458853:KJC458858 KSY458853:KSY458858 LCU458853:LCU458858 LMQ458853:LMQ458858 LWM458853:LWM458858 MGI458853:MGI458858 MQE458853:MQE458858 NAA458853:NAA458858 NJW458853:NJW458858 NTS458853:NTS458858 ODO458853:ODO458858 ONK458853:ONK458858 OXG458853:OXG458858 PHC458853:PHC458858 PQY458853:PQY458858 QAU458853:QAU458858 QKQ458853:QKQ458858 QUM458853:QUM458858 REI458853:REI458858 ROE458853:ROE458858 RYA458853:RYA458858 SHW458853:SHW458858 SRS458853:SRS458858 TBO458853:TBO458858 TLK458853:TLK458858 TVG458853:TVG458858 UFC458853:UFC458858 UOY458853:UOY458858 UYU458853:UYU458858 VIQ458853:VIQ458858 VSM458853:VSM458858 WCI458853:WCI458858 WME458853:WME458858 WWA458853:WWA458858 S524389:S524394 JO524389:JO524394 TK524389:TK524394 ADG524389:ADG524394 ANC524389:ANC524394 AWY524389:AWY524394 BGU524389:BGU524394 BQQ524389:BQQ524394 CAM524389:CAM524394 CKI524389:CKI524394 CUE524389:CUE524394 DEA524389:DEA524394 DNW524389:DNW524394 DXS524389:DXS524394 EHO524389:EHO524394 ERK524389:ERK524394 FBG524389:FBG524394 FLC524389:FLC524394 FUY524389:FUY524394 GEU524389:GEU524394 GOQ524389:GOQ524394 GYM524389:GYM524394 HII524389:HII524394 HSE524389:HSE524394 ICA524389:ICA524394 ILW524389:ILW524394 IVS524389:IVS524394 JFO524389:JFO524394 JPK524389:JPK524394 JZG524389:JZG524394 KJC524389:KJC524394 KSY524389:KSY524394 LCU524389:LCU524394 LMQ524389:LMQ524394 LWM524389:LWM524394 MGI524389:MGI524394 MQE524389:MQE524394 NAA524389:NAA524394 NJW524389:NJW524394 NTS524389:NTS524394 ODO524389:ODO524394 ONK524389:ONK524394 OXG524389:OXG524394 PHC524389:PHC524394 PQY524389:PQY524394 QAU524389:QAU524394 QKQ524389:QKQ524394 QUM524389:QUM524394 REI524389:REI524394 ROE524389:ROE524394 RYA524389:RYA524394 SHW524389:SHW524394 SRS524389:SRS524394 TBO524389:TBO524394 TLK524389:TLK524394 TVG524389:TVG524394 UFC524389:UFC524394 UOY524389:UOY524394 UYU524389:UYU524394 VIQ524389:VIQ524394 VSM524389:VSM524394 WCI524389:WCI524394 WME524389:WME524394 WWA524389:WWA524394 S589925:S589930 JO589925:JO589930 TK589925:TK589930 ADG589925:ADG589930 ANC589925:ANC589930 AWY589925:AWY589930 BGU589925:BGU589930 BQQ589925:BQQ589930 CAM589925:CAM589930 CKI589925:CKI589930 CUE589925:CUE589930 DEA589925:DEA589930 DNW589925:DNW589930 DXS589925:DXS589930 EHO589925:EHO589930 ERK589925:ERK589930 FBG589925:FBG589930 FLC589925:FLC589930 FUY589925:FUY589930 GEU589925:GEU589930 GOQ589925:GOQ589930 GYM589925:GYM589930 HII589925:HII589930 HSE589925:HSE589930 ICA589925:ICA589930 ILW589925:ILW589930 IVS589925:IVS589930 JFO589925:JFO589930 JPK589925:JPK589930 JZG589925:JZG589930 KJC589925:KJC589930 KSY589925:KSY589930 LCU589925:LCU589930 LMQ589925:LMQ589930 LWM589925:LWM589930 MGI589925:MGI589930 MQE589925:MQE589930 NAA589925:NAA589930 NJW589925:NJW589930 NTS589925:NTS589930 ODO589925:ODO589930 ONK589925:ONK589930 OXG589925:OXG589930 PHC589925:PHC589930 PQY589925:PQY589930 QAU589925:QAU589930 QKQ589925:QKQ589930 QUM589925:QUM589930 REI589925:REI589930 ROE589925:ROE589930 RYA589925:RYA589930 SHW589925:SHW589930 SRS589925:SRS589930 TBO589925:TBO589930 TLK589925:TLK589930 TVG589925:TVG589930 UFC589925:UFC589930 UOY589925:UOY589930 UYU589925:UYU589930 VIQ589925:VIQ589930 VSM589925:VSM589930 WCI589925:WCI589930 WME589925:WME589930 WWA589925:WWA589930 S655461:S655466 JO655461:JO655466 TK655461:TK655466 ADG655461:ADG655466 ANC655461:ANC655466 AWY655461:AWY655466 BGU655461:BGU655466 BQQ655461:BQQ655466 CAM655461:CAM655466 CKI655461:CKI655466 CUE655461:CUE655466 DEA655461:DEA655466 DNW655461:DNW655466 DXS655461:DXS655466 EHO655461:EHO655466 ERK655461:ERK655466 FBG655461:FBG655466 FLC655461:FLC655466 FUY655461:FUY655466 GEU655461:GEU655466 GOQ655461:GOQ655466 GYM655461:GYM655466 HII655461:HII655466 HSE655461:HSE655466 ICA655461:ICA655466 ILW655461:ILW655466 IVS655461:IVS655466 JFO655461:JFO655466 JPK655461:JPK655466 JZG655461:JZG655466 KJC655461:KJC655466 KSY655461:KSY655466 LCU655461:LCU655466 LMQ655461:LMQ655466 LWM655461:LWM655466 MGI655461:MGI655466 MQE655461:MQE655466 NAA655461:NAA655466 NJW655461:NJW655466 NTS655461:NTS655466 ODO655461:ODO655466 ONK655461:ONK655466 OXG655461:OXG655466 PHC655461:PHC655466 PQY655461:PQY655466 QAU655461:QAU655466 QKQ655461:QKQ655466 QUM655461:QUM655466 REI655461:REI655466 ROE655461:ROE655466 RYA655461:RYA655466 SHW655461:SHW655466 SRS655461:SRS655466 TBO655461:TBO655466 TLK655461:TLK655466 TVG655461:TVG655466 UFC655461:UFC655466 UOY655461:UOY655466 UYU655461:UYU655466 VIQ655461:VIQ655466 VSM655461:VSM655466 WCI655461:WCI655466 WME655461:WME655466 WWA655461:WWA655466 S720997:S721002 JO720997:JO721002 TK720997:TK721002 ADG720997:ADG721002 ANC720997:ANC721002 AWY720997:AWY721002 BGU720997:BGU721002 BQQ720997:BQQ721002 CAM720997:CAM721002 CKI720997:CKI721002 CUE720997:CUE721002 DEA720997:DEA721002 DNW720997:DNW721002 DXS720997:DXS721002 EHO720997:EHO721002 ERK720997:ERK721002 FBG720997:FBG721002 FLC720997:FLC721002 FUY720997:FUY721002 GEU720997:GEU721002 GOQ720997:GOQ721002 GYM720997:GYM721002 HII720997:HII721002 HSE720997:HSE721002 ICA720997:ICA721002 ILW720997:ILW721002 IVS720997:IVS721002 JFO720997:JFO721002 JPK720997:JPK721002 JZG720997:JZG721002 KJC720997:KJC721002 KSY720997:KSY721002 LCU720997:LCU721002 LMQ720997:LMQ721002 LWM720997:LWM721002 MGI720997:MGI721002 MQE720997:MQE721002 NAA720997:NAA721002 NJW720997:NJW721002 NTS720997:NTS721002 ODO720997:ODO721002 ONK720997:ONK721002 OXG720997:OXG721002 PHC720997:PHC721002 PQY720997:PQY721002 QAU720997:QAU721002 QKQ720997:QKQ721002 QUM720997:QUM721002 REI720997:REI721002 ROE720997:ROE721002 RYA720997:RYA721002 SHW720997:SHW721002 SRS720997:SRS721002 TBO720997:TBO721002 TLK720997:TLK721002 TVG720997:TVG721002 UFC720997:UFC721002 UOY720997:UOY721002 UYU720997:UYU721002 VIQ720997:VIQ721002 VSM720997:VSM721002 WCI720997:WCI721002 WME720997:WME721002 WWA720997:WWA721002 S786533:S786538 JO786533:JO786538 TK786533:TK786538 ADG786533:ADG786538 ANC786533:ANC786538 AWY786533:AWY786538 BGU786533:BGU786538 BQQ786533:BQQ786538 CAM786533:CAM786538 CKI786533:CKI786538 CUE786533:CUE786538 DEA786533:DEA786538 DNW786533:DNW786538 DXS786533:DXS786538 EHO786533:EHO786538 ERK786533:ERK786538 FBG786533:FBG786538 FLC786533:FLC786538 FUY786533:FUY786538 GEU786533:GEU786538 GOQ786533:GOQ786538 GYM786533:GYM786538 HII786533:HII786538 HSE786533:HSE786538 ICA786533:ICA786538 ILW786533:ILW786538 IVS786533:IVS786538 JFO786533:JFO786538 JPK786533:JPK786538 JZG786533:JZG786538 KJC786533:KJC786538 KSY786533:KSY786538 LCU786533:LCU786538 LMQ786533:LMQ786538 LWM786533:LWM786538 MGI786533:MGI786538 MQE786533:MQE786538 NAA786533:NAA786538 NJW786533:NJW786538 NTS786533:NTS786538 ODO786533:ODO786538 ONK786533:ONK786538 OXG786533:OXG786538 PHC786533:PHC786538 PQY786533:PQY786538 QAU786533:QAU786538 QKQ786533:QKQ786538 QUM786533:QUM786538 REI786533:REI786538 ROE786533:ROE786538 RYA786533:RYA786538 SHW786533:SHW786538 SRS786533:SRS786538 TBO786533:TBO786538 TLK786533:TLK786538 TVG786533:TVG786538 UFC786533:UFC786538 UOY786533:UOY786538 UYU786533:UYU786538 VIQ786533:VIQ786538 VSM786533:VSM786538 WCI786533:WCI786538 WME786533:WME786538 WWA786533:WWA786538 S852069:S852074 JO852069:JO852074 TK852069:TK852074 ADG852069:ADG852074 ANC852069:ANC852074 AWY852069:AWY852074 BGU852069:BGU852074 BQQ852069:BQQ852074 CAM852069:CAM852074 CKI852069:CKI852074 CUE852069:CUE852074 DEA852069:DEA852074 DNW852069:DNW852074 DXS852069:DXS852074 EHO852069:EHO852074 ERK852069:ERK852074 FBG852069:FBG852074 FLC852069:FLC852074 FUY852069:FUY852074 GEU852069:GEU852074 GOQ852069:GOQ852074 GYM852069:GYM852074 HII852069:HII852074 HSE852069:HSE852074 ICA852069:ICA852074 ILW852069:ILW852074 IVS852069:IVS852074 JFO852069:JFO852074 JPK852069:JPK852074 JZG852069:JZG852074 KJC852069:KJC852074 KSY852069:KSY852074 LCU852069:LCU852074 LMQ852069:LMQ852074 LWM852069:LWM852074 MGI852069:MGI852074 MQE852069:MQE852074 NAA852069:NAA852074 NJW852069:NJW852074 NTS852069:NTS852074 ODO852069:ODO852074 ONK852069:ONK852074 OXG852069:OXG852074 PHC852069:PHC852074 PQY852069:PQY852074 QAU852069:QAU852074 QKQ852069:QKQ852074 QUM852069:QUM852074 REI852069:REI852074 ROE852069:ROE852074 RYA852069:RYA852074 SHW852069:SHW852074 SRS852069:SRS852074 TBO852069:TBO852074 TLK852069:TLK852074 TVG852069:TVG852074 UFC852069:UFC852074 UOY852069:UOY852074 UYU852069:UYU852074 VIQ852069:VIQ852074 VSM852069:VSM852074 WCI852069:WCI852074 WME852069:WME852074 WWA852069:WWA852074 S917605:S917610 JO917605:JO917610 TK917605:TK917610 ADG917605:ADG917610 ANC917605:ANC917610 AWY917605:AWY917610 BGU917605:BGU917610 BQQ917605:BQQ917610 CAM917605:CAM917610 CKI917605:CKI917610 CUE917605:CUE917610 DEA917605:DEA917610 DNW917605:DNW917610 DXS917605:DXS917610 EHO917605:EHO917610 ERK917605:ERK917610 FBG917605:FBG917610 FLC917605:FLC917610 FUY917605:FUY917610 GEU917605:GEU917610 GOQ917605:GOQ917610 GYM917605:GYM917610 HII917605:HII917610 HSE917605:HSE917610 ICA917605:ICA917610 ILW917605:ILW917610 IVS917605:IVS917610 JFO917605:JFO917610 JPK917605:JPK917610 JZG917605:JZG917610 KJC917605:KJC917610 KSY917605:KSY917610 LCU917605:LCU917610 LMQ917605:LMQ917610 LWM917605:LWM917610 MGI917605:MGI917610 MQE917605:MQE917610 NAA917605:NAA917610 NJW917605:NJW917610 NTS917605:NTS917610 ODO917605:ODO917610 ONK917605:ONK917610 OXG917605:OXG917610 PHC917605:PHC917610 PQY917605:PQY917610 QAU917605:QAU917610 QKQ917605:QKQ917610 QUM917605:QUM917610 REI917605:REI917610 ROE917605:ROE917610 RYA917605:RYA917610 SHW917605:SHW917610 SRS917605:SRS917610 TBO917605:TBO917610 TLK917605:TLK917610 TVG917605:TVG917610 UFC917605:UFC917610 UOY917605:UOY917610 UYU917605:UYU917610 VIQ917605:VIQ917610 VSM917605:VSM917610 WCI917605:WCI917610 WME917605:WME917610 WWA917605:WWA917610 S983141:S983146 JO983141:JO983146 TK983141:TK983146 ADG983141:ADG983146 ANC983141:ANC983146 AWY983141:AWY983146 BGU983141:BGU983146 BQQ983141:BQQ983146 CAM983141:CAM983146 CKI983141:CKI983146 CUE983141:CUE983146 DEA983141:DEA983146 DNW983141:DNW983146 DXS983141:DXS983146 EHO983141:EHO983146 ERK983141:ERK983146 FBG983141:FBG983146 FLC983141:FLC983146 FUY983141:FUY983146 GEU983141:GEU983146 GOQ983141:GOQ983146 GYM983141:GYM983146 HII983141:HII983146 HSE983141:HSE983146 ICA983141:ICA983146 ILW983141:ILW983146 IVS983141:IVS983146 JFO983141:JFO983146 JPK983141:JPK983146 JZG983141:JZG983146 KJC983141:KJC983146 KSY983141:KSY983146 LCU983141:LCU983146 LMQ983141:LMQ983146 LWM983141:LWM983146 MGI983141:MGI983146 MQE983141:MQE983146 NAA983141:NAA983146 NJW983141:NJW983146 NTS983141:NTS983146 ODO983141:ODO983146 ONK983141:ONK983146 OXG983141:OXG983146 PHC983141:PHC983146 PQY983141:PQY983146 QAU983141:QAU983146 QKQ983141:QKQ983146 QUM983141:QUM983146 REI983141:REI983146 ROE983141:ROE983146 RYA983141:RYA983146 SHW983141:SHW983146 SRS983141:SRS983146 TBO983141:TBO983146 TLK983141:TLK983146 TVG983141:TVG983146 UFC983141:UFC983146 UOY983141:UOY983146 UYU983141:UYU983146 VIQ983141:VIQ983146 VSM983141:VSM983146 WCI983141:WCI983146 WME983141:WME983146 WWA983141:WWA983146" xr:uid="{37E178D6-8E98-439B-99F5-4B12C5F83D88}">
      <formula1>0</formula1>
      <formula2>1</formula2>
    </dataValidation>
  </dataValidations>
  <pageMargins left="0.78740157480314965" right="0.78740157480314965" top="0.78740157480314965" bottom="0.78740157480314965" header="5.7086614173228352" footer="0.59055118110236227"/>
  <pageSetup paperSize="9" scale="68" firstPageNumber="0" fitToHeight="3" orientation="portrait" r:id="rId1"/>
  <headerFooter alignWithMargins="0">
    <oddHeader>&amp;L_</oddHeader>
    <oddFooter>&amp;LPMv3.0.4&amp;R&amp;P / &amp;N</oddFooter>
  </headerFooter>
  <rowBreaks count="2" manualBreakCount="2">
    <brk id="53" min="9" max="18" man="1"/>
    <brk id="93" min="9" max="18"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A701-5A98-4BE3-989F-6DAC9161ADA1}">
  <dimension ref="A1:AH162"/>
  <sheetViews>
    <sheetView showGridLines="0" tabSelected="1" view="pageBreakPreview" topLeftCell="B2" zoomScale="90" zoomScaleNormal="80" zoomScaleSheetLayoutView="90" zoomScalePageLayoutView="85" workbookViewId="0">
      <selection activeCell="A2" sqref="A2"/>
    </sheetView>
  </sheetViews>
  <sheetFormatPr defaultColWidth="8.85546875" defaultRowHeight="12" outlineLevelRow="1" x14ac:dyDescent="0.2"/>
  <cols>
    <col min="1" max="1" width="7.28515625" style="21" customWidth="1"/>
    <col min="2" max="2" width="117.85546875" style="18" customWidth="1"/>
    <col min="3" max="3" width="18.7109375" style="43" bestFit="1" customWidth="1"/>
    <col min="4" max="4" width="17.5703125" style="43" customWidth="1"/>
    <col min="5" max="15" width="17.28515625" style="44" hidden="1" customWidth="1"/>
    <col min="16" max="16" width="18.7109375" style="44" hidden="1" customWidth="1"/>
    <col min="17" max="18" width="18.7109375" style="44" customWidth="1"/>
    <col min="19" max="19" width="10" style="46" customWidth="1"/>
    <col min="20" max="20" width="14.85546875" style="44" customWidth="1"/>
    <col min="21" max="21" width="3.85546875" style="24" customWidth="1"/>
    <col min="22" max="22" width="8" style="34" customWidth="1"/>
    <col min="23" max="23" width="71.140625" style="21" customWidth="1"/>
    <col min="24" max="24" width="8.85546875" style="47" customWidth="1"/>
    <col min="25" max="25" width="9.28515625" style="18" customWidth="1"/>
    <col min="26" max="26" width="12" style="18" customWidth="1"/>
    <col min="27" max="27" width="8.85546875" style="18" customWidth="1"/>
    <col min="28" max="28" width="19.42578125" style="18" customWidth="1"/>
    <col min="29" max="29" width="9" style="18" customWidth="1"/>
    <col min="30" max="32" width="6.7109375" style="18" bestFit="1" customWidth="1"/>
    <col min="33" max="33" width="17.7109375" style="18" customWidth="1"/>
    <col min="34" max="34" width="13.28515625" style="18" customWidth="1"/>
    <col min="35" max="267" width="8.85546875" style="18"/>
    <col min="268" max="268" width="7.140625" style="18" customWidth="1"/>
    <col min="269" max="269" width="69.140625" style="18" bestFit="1" customWidth="1"/>
    <col min="270" max="270" width="13.85546875" style="18" customWidth="1"/>
    <col min="271" max="271" width="6.7109375" style="18" customWidth="1"/>
    <col min="272" max="272" width="8.140625" style="18" bestFit="1" customWidth="1"/>
    <col min="273" max="273" width="17.28515625" style="18" bestFit="1" customWidth="1"/>
    <col min="274" max="274" width="19.7109375" style="18" bestFit="1" customWidth="1"/>
    <col min="275" max="275" width="7.85546875" style="18" customWidth="1"/>
    <col min="276" max="276" width="12.42578125" style="18" bestFit="1" customWidth="1"/>
    <col min="277" max="277" width="19.7109375" style="18" bestFit="1" customWidth="1"/>
    <col min="278" max="281" width="0" style="18" hidden="1" customWidth="1"/>
    <col min="282" max="283" width="8.85546875" style="18"/>
    <col min="284" max="284" width="19.42578125" style="18" bestFit="1" customWidth="1"/>
    <col min="285" max="285" width="9" style="18" bestFit="1" customWidth="1"/>
    <col min="286" max="523" width="8.85546875" style="18"/>
    <col min="524" max="524" width="7.140625" style="18" customWidth="1"/>
    <col min="525" max="525" width="69.140625" style="18" bestFit="1" customWidth="1"/>
    <col min="526" max="526" width="13.85546875" style="18" customWidth="1"/>
    <col min="527" max="527" width="6.7109375" style="18" customWidth="1"/>
    <col min="528" max="528" width="8.140625" style="18" bestFit="1" customWidth="1"/>
    <col min="529" max="529" width="17.28515625" style="18" bestFit="1" customWidth="1"/>
    <col min="530" max="530" width="19.7109375" style="18" bestFit="1" customWidth="1"/>
    <col min="531" max="531" width="7.85546875" style="18" customWidth="1"/>
    <col min="532" max="532" width="12.42578125" style="18" bestFit="1" customWidth="1"/>
    <col min="533" max="533" width="19.7109375" style="18" bestFit="1" customWidth="1"/>
    <col min="534" max="537" width="0" style="18" hidden="1" customWidth="1"/>
    <col min="538" max="539" width="8.85546875" style="18"/>
    <col min="540" max="540" width="19.42578125" style="18" bestFit="1" customWidth="1"/>
    <col min="541" max="541" width="9" style="18" bestFit="1" customWidth="1"/>
    <col min="542" max="779" width="8.85546875" style="18"/>
    <col min="780" max="780" width="7.140625" style="18" customWidth="1"/>
    <col min="781" max="781" width="69.140625" style="18" bestFit="1" customWidth="1"/>
    <col min="782" max="782" width="13.85546875" style="18" customWidth="1"/>
    <col min="783" max="783" width="6.7109375" style="18" customWidth="1"/>
    <col min="784" max="784" width="8.140625" style="18" bestFit="1" customWidth="1"/>
    <col min="785" max="785" width="17.28515625" style="18" bestFit="1" customWidth="1"/>
    <col min="786" max="786" width="19.7109375" style="18" bestFit="1" customWidth="1"/>
    <col min="787" max="787" width="7.85546875" style="18" customWidth="1"/>
    <col min="788" max="788" width="12.42578125" style="18" bestFit="1" customWidth="1"/>
    <col min="789" max="789" width="19.7109375" style="18" bestFit="1" customWidth="1"/>
    <col min="790" max="793" width="0" style="18" hidden="1" customWidth="1"/>
    <col min="794" max="795" width="8.85546875" style="18"/>
    <col min="796" max="796" width="19.42578125" style="18" bestFit="1" customWidth="1"/>
    <col min="797" max="797" width="9" style="18" bestFit="1" customWidth="1"/>
    <col min="798" max="1035" width="8.85546875" style="18"/>
    <col min="1036" max="1036" width="7.140625" style="18" customWidth="1"/>
    <col min="1037" max="1037" width="69.140625" style="18" bestFit="1" customWidth="1"/>
    <col min="1038" max="1038" width="13.85546875" style="18" customWidth="1"/>
    <col min="1039" max="1039" width="6.7109375" style="18" customWidth="1"/>
    <col min="1040" max="1040" width="8.140625" style="18" bestFit="1" customWidth="1"/>
    <col min="1041" max="1041" width="17.28515625" style="18" bestFit="1" customWidth="1"/>
    <col min="1042" max="1042" width="19.7109375" style="18" bestFit="1" customWidth="1"/>
    <col min="1043" max="1043" width="7.85546875" style="18" customWidth="1"/>
    <col min="1044" max="1044" width="12.42578125" style="18" bestFit="1" customWidth="1"/>
    <col min="1045" max="1045" width="19.7109375" style="18" bestFit="1" customWidth="1"/>
    <col min="1046" max="1049" width="0" style="18" hidden="1" customWidth="1"/>
    <col min="1050" max="1051" width="8.85546875" style="18"/>
    <col min="1052" max="1052" width="19.42578125" style="18" bestFit="1" customWidth="1"/>
    <col min="1053" max="1053" width="9" style="18" bestFit="1" customWidth="1"/>
    <col min="1054" max="1291" width="8.85546875" style="18"/>
    <col min="1292" max="1292" width="7.140625" style="18" customWidth="1"/>
    <col min="1293" max="1293" width="69.140625" style="18" bestFit="1" customWidth="1"/>
    <col min="1294" max="1294" width="13.85546875" style="18" customWidth="1"/>
    <col min="1295" max="1295" width="6.7109375" style="18" customWidth="1"/>
    <col min="1296" max="1296" width="8.140625" style="18" bestFit="1" customWidth="1"/>
    <col min="1297" max="1297" width="17.28515625" style="18" bestFit="1" customWidth="1"/>
    <col min="1298" max="1298" width="19.7109375" style="18" bestFit="1" customWidth="1"/>
    <col min="1299" max="1299" width="7.85546875" style="18" customWidth="1"/>
    <col min="1300" max="1300" width="12.42578125" style="18" bestFit="1" customWidth="1"/>
    <col min="1301" max="1301" width="19.7109375" style="18" bestFit="1" customWidth="1"/>
    <col min="1302" max="1305" width="0" style="18" hidden="1" customWidth="1"/>
    <col min="1306" max="1307" width="8.85546875" style="18"/>
    <col min="1308" max="1308" width="19.42578125" style="18" bestFit="1" customWidth="1"/>
    <col min="1309" max="1309" width="9" style="18" bestFit="1" customWidth="1"/>
    <col min="1310" max="1547" width="8.85546875" style="18"/>
    <col min="1548" max="1548" width="7.140625" style="18" customWidth="1"/>
    <col min="1549" max="1549" width="69.140625" style="18" bestFit="1" customWidth="1"/>
    <col min="1550" max="1550" width="13.85546875" style="18" customWidth="1"/>
    <col min="1551" max="1551" width="6.7109375" style="18" customWidth="1"/>
    <col min="1552" max="1552" width="8.140625" style="18" bestFit="1" customWidth="1"/>
    <col min="1553" max="1553" width="17.28515625" style="18" bestFit="1" customWidth="1"/>
    <col min="1554" max="1554" width="19.7109375" style="18" bestFit="1" customWidth="1"/>
    <col min="1555" max="1555" width="7.85546875" style="18" customWidth="1"/>
    <col min="1556" max="1556" width="12.42578125" style="18" bestFit="1" customWidth="1"/>
    <col min="1557" max="1557" width="19.7109375" style="18" bestFit="1" customWidth="1"/>
    <col min="1558" max="1561" width="0" style="18" hidden="1" customWidth="1"/>
    <col min="1562" max="1563" width="8.85546875" style="18"/>
    <col min="1564" max="1564" width="19.42578125" style="18" bestFit="1" customWidth="1"/>
    <col min="1565" max="1565" width="9" style="18" bestFit="1" customWidth="1"/>
    <col min="1566" max="1803" width="8.85546875" style="18"/>
    <col min="1804" max="1804" width="7.140625" style="18" customWidth="1"/>
    <col min="1805" max="1805" width="69.140625" style="18" bestFit="1" customWidth="1"/>
    <col min="1806" max="1806" width="13.85546875" style="18" customWidth="1"/>
    <col min="1807" max="1807" width="6.7109375" style="18" customWidth="1"/>
    <col min="1808" max="1808" width="8.140625" style="18" bestFit="1" customWidth="1"/>
    <col min="1809" max="1809" width="17.28515625" style="18" bestFit="1" customWidth="1"/>
    <col min="1810" max="1810" width="19.7109375" style="18" bestFit="1" customWidth="1"/>
    <col min="1811" max="1811" width="7.85546875" style="18" customWidth="1"/>
    <col min="1812" max="1812" width="12.42578125" style="18" bestFit="1" customWidth="1"/>
    <col min="1813" max="1813" width="19.7109375" style="18" bestFit="1" customWidth="1"/>
    <col min="1814" max="1817" width="0" style="18" hidden="1" customWidth="1"/>
    <col min="1818" max="1819" width="8.85546875" style="18"/>
    <col min="1820" max="1820" width="19.42578125" style="18" bestFit="1" customWidth="1"/>
    <col min="1821" max="1821" width="9" style="18" bestFit="1" customWidth="1"/>
    <col min="1822" max="2059" width="8.85546875" style="18"/>
    <col min="2060" max="2060" width="7.140625" style="18" customWidth="1"/>
    <col min="2061" max="2061" width="69.140625" style="18" bestFit="1" customWidth="1"/>
    <col min="2062" max="2062" width="13.85546875" style="18" customWidth="1"/>
    <col min="2063" max="2063" width="6.7109375" style="18" customWidth="1"/>
    <col min="2064" max="2064" width="8.140625" style="18" bestFit="1" customWidth="1"/>
    <col min="2065" max="2065" width="17.28515625" style="18" bestFit="1" customWidth="1"/>
    <col min="2066" max="2066" width="19.7109375" style="18" bestFit="1" customWidth="1"/>
    <col min="2067" max="2067" width="7.85546875" style="18" customWidth="1"/>
    <col min="2068" max="2068" width="12.42578125" style="18" bestFit="1" customWidth="1"/>
    <col min="2069" max="2069" width="19.7109375" style="18" bestFit="1" customWidth="1"/>
    <col min="2070" max="2073" width="0" style="18" hidden="1" customWidth="1"/>
    <col min="2074" max="2075" width="8.85546875" style="18"/>
    <col min="2076" max="2076" width="19.42578125" style="18" bestFit="1" customWidth="1"/>
    <col min="2077" max="2077" width="9" style="18" bestFit="1" customWidth="1"/>
    <col min="2078" max="2315" width="8.85546875" style="18"/>
    <col min="2316" max="2316" width="7.140625" style="18" customWidth="1"/>
    <col min="2317" max="2317" width="69.140625" style="18" bestFit="1" customWidth="1"/>
    <col min="2318" max="2318" width="13.85546875" style="18" customWidth="1"/>
    <col min="2319" max="2319" width="6.7109375" style="18" customWidth="1"/>
    <col min="2320" max="2320" width="8.140625" style="18" bestFit="1" customWidth="1"/>
    <col min="2321" max="2321" width="17.28515625" style="18" bestFit="1" customWidth="1"/>
    <col min="2322" max="2322" width="19.7109375" style="18" bestFit="1" customWidth="1"/>
    <col min="2323" max="2323" width="7.85546875" style="18" customWidth="1"/>
    <col min="2324" max="2324" width="12.42578125" style="18" bestFit="1" customWidth="1"/>
    <col min="2325" max="2325" width="19.7109375" style="18" bestFit="1" customWidth="1"/>
    <col min="2326" max="2329" width="0" style="18" hidden="1" customWidth="1"/>
    <col min="2330" max="2331" width="8.85546875" style="18"/>
    <col min="2332" max="2332" width="19.42578125" style="18" bestFit="1" customWidth="1"/>
    <col min="2333" max="2333" width="9" style="18" bestFit="1" customWidth="1"/>
    <col min="2334" max="2571" width="8.85546875" style="18"/>
    <col min="2572" max="2572" width="7.140625" style="18" customWidth="1"/>
    <col min="2573" max="2573" width="69.140625" style="18" bestFit="1" customWidth="1"/>
    <col min="2574" max="2574" width="13.85546875" style="18" customWidth="1"/>
    <col min="2575" max="2575" width="6.7109375" style="18" customWidth="1"/>
    <col min="2576" max="2576" width="8.140625" style="18" bestFit="1" customWidth="1"/>
    <col min="2577" max="2577" width="17.28515625" style="18" bestFit="1" customWidth="1"/>
    <col min="2578" max="2578" width="19.7109375" style="18" bestFit="1" customWidth="1"/>
    <col min="2579" max="2579" width="7.85546875" style="18" customWidth="1"/>
    <col min="2580" max="2580" width="12.42578125" style="18" bestFit="1" customWidth="1"/>
    <col min="2581" max="2581" width="19.7109375" style="18" bestFit="1" customWidth="1"/>
    <col min="2582" max="2585" width="0" style="18" hidden="1" customWidth="1"/>
    <col min="2586" max="2587" width="8.85546875" style="18"/>
    <col min="2588" max="2588" width="19.42578125" style="18" bestFit="1" customWidth="1"/>
    <col min="2589" max="2589" width="9" style="18" bestFit="1" customWidth="1"/>
    <col min="2590" max="2827" width="8.85546875" style="18"/>
    <col min="2828" max="2828" width="7.140625" style="18" customWidth="1"/>
    <col min="2829" max="2829" width="69.140625" style="18" bestFit="1" customWidth="1"/>
    <col min="2830" max="2830" width="13.85546875" style="18" customWidth="1"/>
    <col min="2831" max="2831" width="6.7109375" style="18" customWidth="1"/>
    <col min="2832" max="2832" width="8.140625" style="18" bestFit="1" customWidth="1"/>
    <col min="2833" max="2833" width="17.28515625" style="18" bestFit="1" customWidth="1"/>
    <col min="2834" max="2834" width="19.7109375" style="18" bestFit="1" customWidth="1"/>
    <col min="2835" max="2835" width="7.85546875" style="18" customWidth="1"/>
    <col min="2836" max="2836" width="12.42578125" style="18" bestFit="1" customWidth="1"/>
    <col min="2837" max="2837" width="19.7109375" style="18" bestFit="1" customWidth="1"/>
    <col min="2838" max="2841" width="0" style="18" hidden="1" customWidth="1"/>
    <col min="2842" max="2843" width="8.85546875" style="18"/>
    <col min="2844" max="2844" width="19.42578125" style="18" bestFit="1" customWidth="1"/>
    <col min="2845" max="2845" width="9" style="18" bestFit="1" customWidth="1"/>
    <col min="2846" max="3083" width="8.85546875" style="18"/>
    <col min="3084" max="3084" width="7.140625" style="18" customWidth="1"/>
    <col min="3085" max="3085" width="69.140625" style="18" bestFit="1" customWidth="1"/>
    <col min="3086" max="3086" width="13.85546875" style="18" customWidth="1"/>
    <col min="3087" max="3087" width="6.7109375" style="18" customWidth="1"/>
    <col min="3088" max="3088" width="8.140625" style="18" bestFit="1" customWidth="1"/>
    <col min="3089" max="3089" width="17.28515625" style="18" bestFit="1" customWidth="1"/>
    <col min="3090" max="3090" width="19.7109375" style="18" bestFit="1" customWidth="1"/>
    <col min="3091" max="3091" width="7.85546875" style="18" customWidth="1"/>
    <col min="3092" max="3092" width="12.42578125" style="18" bestFit="1" customWidth="1"/>
    <col min="3093" max="3093" width="19.7109375" style="18" bestFit="1" customWidth="1"/>
    <col min="3094" max="3097" width="0" style="18" hidden="1" customWidth="1"/>
    <col min="3098" max="3099" width="8.85546875" style="18"/>
    <col min="3100" max="3100" width="19.42578125" style="18" bestFit="1" customWidth="1"/>
    <col min="3101" max="3101" width="9" style="18" bestFit="1" customWidth="1"/>
    <col min="3102" max="3339" width="8.85546875" style="18"/>
    <col min="3340" max="3340" width="7.140625" style="18" customWidth="1"/>
    <col min="3341" max="3341" width="69.140625" style="18" bestFit="1" customWidth="1"/>
    <col min="3342" max="3342" width="13.85546875" style="18" customWidth="1"/>
    <col min="3343" max="3343" width="6.7109375" style="18" customWidth="1"/>
    <col min="3344" max="3344" width="8.140625" style="18" bestFit="1" customWidth="1"/>
    <col min="3345" max="3345" width="17.28515625" style="18" bestFit="1" customWidth="1"/>
    <col min="3346" max="3346" width="19.7109375" style="18" bestFit="1" customWidth="1"/>
    <col min="3347" max="3347" width="7.85546875" style="18" customWidth="1"/>
    <col min="3348" max="3348" width="12.42578125" style="18" bestFit="1" customWidth="1"/>
    <col min="3349" max="3349" width="19.7109375" style="18" bestFit="1" customWidth="1"/>
    <col min="3350" max="3353" width="0" style="18" hidden="1" customWidth="1"/>
    <col min="3354" max="3355" width="8.85546875" style="18"/>
    <col min="3356" max="3356" width="19.42578125" style="18" bestFit="1" customWidth="1"/>
    <col min="3357" max="3357" width="9" style="18" bestFit="1" customWidth="1"/>
    <col min="3358" max="3595" width="8.85546875" style="18"/>
    <col min="3596" max="3596" width="7.140625" style="18" customWidth="1"/>
    <col min="3597" max="3597" width="69.140625" style="18" bestFit="1" customWidth="1"/>
    <col min="3598" max="3598" width="13.85546875" style="18" customWidth="1"/>
    <col min="3599" max="3599" width="6.7109375" style="18" customWidth="1"/>
    <col min="3600" max="3600" width="8.140625" style="18" bestFit="1" customWidth="1"/>
    <col min="3601" max="3601" width="17.28515625" style="18" bestFit="1" customWidth="1"/>
    <col min="3602" max="3602" width="19.7109375" style="18" bestFit="1" customWidth="1"/>
    <col min="3603" max="3603" width="7.85546875" style="18" customWidth="1"/>
    <col min="3604" max="3604" width="12.42578125" style="18" bestFit="1" customWidth="1"/>
    <col min="3605" max="3605" width="19.7109375" style="18" bestFit="1" customWidth="1"/>
    <col min="3606" max="3609" width="0" style="18" hidden="1" customWidth="1"/>
    <col min="3610" max="3611" width="8.85546875" style="18"/>
    <col min="3612" max="3612" width="19.42578125" style="18" bestFit="1" customWidth="1"/>
    <col min="3613" max="3613" width="9" style="18" bestFit="1" customWidth="1"/>
    <col min="3614" max="3851" width="8.85546875" style="18"/>
    <col min="3852" max="3852" width="7.140625" style="18" customWidth="1"/>
    <col min="3853" max="3853" width="69.140625" style="18" bestFit="1" customWidth="1"/>
    <col min="3854" max="3854" width="13.85546875" style="18" customWidth="1"/>
    <col min="3855" max="3855" width="6.7109375" style="18" customWidth="1"/>
    <col min="3856" max="3856" width="8.140625" style="18" bestFit="1" customWidth="1"/>
    <col min="3857" max="3857" width="17.28515625" style="18" bestFit="1" customWidth="1"/>
    <col min="3858" max="3858" width="19.7109375" style="18" bestFit="1" customWidth="1"/>
    <col min="3859" max="3859" width="7.85546875" style="18" customWidth="1"/>
    <col min="3860" max="3860" width="12.42578125" style="18" bestFit="1" customWidth="1"/>
    <col min="3861" max="3861" width="19.7109375" style="18" bestFit="1" customWidth="1"/>
    <col min="3862" max="3865" width="0" style="18" hidden="1" customWidth="1"/>
    <col min="3866" max="3867" width="8.85546875" style="18"/>
    <col min="3868" max="3868" width="19.42578125" style="18" bestFit="1" customWidth="1"/>
    <col min="3869" max="3869" width="9" style="18" bestFit="1" customWidth="1"/>
    <col min="3870" max="4107" width="8.85546875" style="18"/>
    <col min="4108" max="4108" width="7.140625" style="18" customWidth="1"/>
    <col min="4109" max="4109" width="69.140625" style="18" bestFit="1" customWidth="1"/>
    <col min="4110" max="4110" width="13.85546875" style="18" customWidth="1"/>
    <col min="4111" max="4111" width="6.7109375" style="18" customWidth="1"/>
    <col min="4112" max="4112" width="8.140625" style="18" bestFit="1" customWidth="1"/>
    <col min="4113" max="4113" width="17.28515625" style="18" bestFit="1" customWidth="1"/>
    <col min="4114" max="4114" width="19.7109375" style="18" bestFit="1" customWidth="1"/>
    <col min="4115" max="4115" width="7.85546875" style="18" customWidth="1"/>
    <col min="4116" max="4116" width="12.42578125" style="18" bestFit="1" customWidth="1"/>
    <col min="4117" max="4117" width="19.7109375" style="18" bestFit="1" customWidth="1"/>
    <col min="4118" max="4121" width="0" style="18" hidden="1" customWidth="1"/>
    <col min="4122" max="4123" width="8.85546875" style="18"/>
    <col min="4124" max="4124" width="19.42578125" style="18" bestFit="1" customWidth="1"/>
    <col min="4125" max="4125" width="9" style="18" bestFit="1" customWidth="1"/>
    <col min="4126" max="4363" width="8.85546875" style="18"/>
    <col min="4364" max="4364" width="7.140625" style="18" customWidth="1"/>
    <col min="4365" max="4365" width="69.140625" style="18" bestFit="1" customWidth="1"/>
    <col min="4366" max="4366" width="13.85546875" style="18" customWidth="1"/>
    <col min="4367" max="4367" width="6.7109375" style="18" customWidth="1"/>
    <col min="4368" max="4368" width="8.140625" style="18" bestFit="1" customWidth="1"/>
    <col min="4369" max="4369" width="17.28515625" style="18" bestFit="1" customWidth="1"/>
    <col min="4370" max="4370" width="19.7109375" style="18" bestFit="1" customWidth="1"/>
    <col min="4371" max="4371" width="7.85546875" style="18" customWidth="1"/>
    <col min="4372" max="4372" width="12.42578125" style="18" bestFit="1" customWidth="1"/>
    <col min="4373" max="4373" width="19.7109375" style="18" bestFit="1" customWidth="1"/>
    <col min="4374" max="4377" width="0" style="18" hidden="1" customWidth="1"/>
    <col min="4378" max="4379" width="8.85546875" style="18"/>
    <col min="4380" max="4380" width="19.42578125" style="18" bestFit="1" customWidth="1"/>
    <col min="4381" max="4381" width="9" style="18" bestFit="1" customWidth="1"/>
    <col min="4382" max="4619" width="8.85546875" style="18"/>
    <col min="4620" max="4620" width="7.140625" style="18" customWidth="1"/>
    <col min="4621" max="4621" width="69.140625" style="18" bestFit="1" customWidth="1"/>
    <col min="4622" max="4622" width="13.85546875" style="18" customWidth="1"/>
    <col min="4623" max="4623" width="6.7109375" style="18" customWidth="1"/>
    <col min="4624" max="4624" width="8.140625" style="18" bestFit="1" customWidth="1"/>
    <col min="4625" max="4625" width="17.28515625" style="18" bestFit="1" customWidth="1"/>
    <col min="4626" max="4626" width="19.7109375" style="18" bestFit="1" customWidth="1"/>
    <col min="4627" max="4627" width="7.85546875" style="18" customWidth="1"/>
    <col min="4628" max="4628" width="12.42578125" style="18" bestFit="1" customWidth="1"/>
    <col min="4629" max="4629" width="19.7109375" style="18" bestFit="1" customWidth="1"/>
    <col min="4630" max="4633" width="0" style="18" hidden="1" customWidth="1"/>
    <col min="4634" max="4635" width="8.85546875" style="18"/>
    <col min="4636" max="4636" width="19.42578125" style="18" bestFit="1" customWidth="1"/>
    <col min="4637" max="4637" width="9" style="18" bestFit="1" customWidth="1"/>
    <col min="4638" max="4875" width="8.85546875" style="18"/>
    <col min="4876" max="4876" width="7.140625" style="18" customWidth="1"/>
    <col min="4877" max="4877" width="69.140625" style="18" bestFit="1" customWidth="1"/>
    <col min="4878" max="4878" width="13.85546875" style="18" customWidth="1"/>
    <col min="4879" max="4879" width="6.7109375" style="18" customWidth="1"/>
    <col min="4880" max="4880" width="8.140625" style="18" bestFit="1" customWidth="1"/>
    <col min="4881" max="4881" width="17.28515625" style="18" bestFit="1" customWidth="1"/>
    <col min="4882" max="4882" width="19.7109375" style="18" bestFit="1" customWidth="1"/>
    <col min="4883" max="4883" width="7.85546875" style="18" customWidth="1"/>
    <col min="4884" max="4884" width="12.42578125" style="18" bestFit="1" customWidth="1"/>
    <col min="4885" max="4885" width="19.7109375" style="18" bestFit="1" customWidth="1"/>
    <col min="4886" max="4889" width="0" style="18" hidden="1" customWidth="1"/>
    <col min="4890" max="4891" width="8.85546875" style="18"/>
    <col min="4892" max="4892" width="19.42578125" style="18" bestFit="1" customWidth="1"/>
    <col min="4893" max="4893" width="9" style="18" bestFit="1" customWidth="1"/>
    <col min="4894" max="5131" width="8.85546875" style="18"/>
    <col min="5132" max="5132" width="7.140625" style="18" customWidth="1"/>
    <col min="5133" max="5133" width="69.140625" style="18" bestFit="1" customWidth="1"/>
    <col min="5134" max="5134" width="13.85546875" style="18" customWidth="1"/>
    <col min="5135" max="5135" width="6.7109375" style="18" customWidth="1"/>
    <col min="5136" max="5136" width="8.140625" style="18" bestFit="1" customWidth="1"/>
    <col min="5137" max="5137" width="17.28515625" style="18" bestFit="1" customWidth="1"/>
    <col min="5138" max="5138" width="19.7109375" style="18" bestFit="1" customWidth="1"/>
    <col min="5139" max="5139" width="7.85546875" style="18" customWidth="1"/>
    <col min="5140" max="5140" width="12.42578125" style="18" bestFit="1" customWidth="1"/>
    <col min="5141" max="5141" width="19.7109375" style="18" bestFit="1" customWidth="1"/>
    <col min="5142" max="5145" width="0" style="18" hidden="1" customWidth="1"/>
    <col min="5146" max="5147" width="8.85546875" style="18"/>
    <col min="5148" max="5148" width="19.42578125" style="18" bestFit="1" customWidth="1"/>
    <col min="5149" max="5149" width="9" style="18" bestFit="1" customWidth="1"/>
    <col min="5150" max="5387" width="8.85546875" style="18"/>
    <col min="5388" max="5388" width="7.140625" style="18" customWidth="1"/>
    <col min="5389" max="5389" width="69.140625" style="18" bestFit="1" customWidth="1"/>
    <col min="5390" max="5390" width="13.85546875" style="18" customWidth="1"/>
    <col min="5391" max="5391" width="6.7109375" style="18" customWidth="1"/>
    <col min="5392" max="5392" width="8.140625" style="18" bestFit="1" customWidth="1"/>
    <col min="5393" max="5393" width="17.28515625" style="18" bestFit="1" customWidth="1"/>
    <col min="5394" max="5394" width="19.7109375" style="18" bestFit="1" customWidth="1"/>
    <col min="5395" max="5395" width="7.85546875" style="18" customWidth="1"/>
    <col min="5396" max="5396" width="12.42578125" style="18" bestFit="1" customWidth="1"/>
    <col min="5397" max="5397" width="19.7109375" style="18" bestFit="1" customWidth="1"/>
    <col min="5398" max="5401" width="0" style="18" hidden="1" customWidth="1"/>
    <col min="5402" max="5403" width="8.85546875" style="18"/>
    <col min="5404" max="5404" width="19.42578125" style="18" bestFit="1" customWidth="1"/>
    <col min="5405" max="5405" width="9" style="18" bestFit="1" customWidth="1"/>
    <col min="5406" max="5643" width="8.85546875" style="18"/>
    <col min="5644" max="5644" width="7.140625" style="18" customWidth="1"/>
    <col min="5645" max="5645" width="69.140625" style="18" bestFit="1" customWidth="1"/>
    <col min="5646" max="5646" width="13.85546875" style="18" customWidth="1"/>
    <col min="5647" max="5647" width="6.7109375" style="18" customWidth="1"/>
    <col min="5648" max="5648" width="8.140625" style="18" bestFit="1" customWidth="1"/>
    <col min="5649" max="5649" width="17.28515625" style="18" bestFit="1" customWidth="1"/>
    <col min="5650" max="5650" width="19.7109375" style="18" bestFit="1" customWidth="1"/>
    <col min="5651" max="5651" width="7.85546875" style="18" customWidth="1"/>
    <col min="5652" max="5652" width="12.42578125" style="18" bestFit="1" customWidth="1"/>
    <col min="5653" max="5653" width="19.7109375" style="18" bestFit="1" customWidth="1"/>
    <col min="5654" max="5657" width="0" style="18" hidden="1" customWidth="1"/>
    <col min="5658" max="5659" width="8.85546875" style="18"/>
    <col min="5660" max="5660" width="19.42578125" style="18" bestFit="1" customWidth="1"/>
    <col min="5661" max="5661" width="9" style="18" bestFit="1" customWidth="1"/>
    <col min="5662" max="5899" width="8.85546875" style="18"/>
    <col min="5900" max="5900" width="7.140625" style="18" customWidth="1"/>
    <col min="5901" max="5901" width="69.140625" style="18" bestFit="1" customWidth="1"/>
    <col min="5902" max="5902" width="13.85546875" style="18" customWidth="1"/>
    <col min="5903" max="5903" width="6.7109375" style="18" customWidth="1"/>
    <col min="5904" max="5904" width="8.140625" style="18" bestFit="1" customWidth="1"/>
    <col min="5905" max="5905" width="17.28515625" style="18" bestFit="1" customWidth="1"/>
    <col min="5906" max="5906" width="19.7109375" style="18" bestFit="1" customWidth="1"/>
    <col min="5907" max="5907" width="7.85546875" style="18" customWidth="1"/>
    <col min="5908" max="5908" width="12.42578125" style="18" bestFit="1" customWidth="1"/>
    <col min="5909" max="5909" width="19.7109375" style="18" bestFit="1" customWidth="1"/>
    <col min="5910" max="5913" width="0" style="18" hidden="1" customWidth="1"/>
    <col min="5914" max="5915" width="8.85546875" style="18"/>
    <col min="5916" max="5916" width="19.42578125" style="18" bestFit="1" customWidth="1"/>
    <col min="5917" max="5917" width="9" style="18" bestFit="1" customWidth="1"/>
    <col min="5918" max="6155" width="8.85546875" style="18"/>
    <col min="6156" max="6156" width="7.140625" style="18" customWidth="1"/>
    <col min="6157" max="6157" width="69.140625" style="18" bestFit="1" customWidth="1"/>
    <col min="6158" max="6158" width="13.85546875" style="18" customWidth="1"/>
    <col min="6159" max="6159" width="6.7109375" style="18" customWidth="1"/>
    <col min="6160" max="6160" width="8.140625" style="18" bestFit="1" customWidth="1"/>
    <col min="6161" max="6161" width="17.28515625" style="18" bestFit="1" customWidth="1"/>
    <col min="6162" max="6162" width="19.7109375" style="18" bestFit="1" customWidth="1"/>
    <col min="6163" max="6163" width="7.85546875" style="18" customWidth="1"/>
    <col min="6164" max="6164" width="12.42578125" style="18" bestFit="1" customWidth="1"/>
    <col min="6165" max="6165" width="19.7109375" style="18" bestFit="1" customWidth="1"/>
    <col min="6166" max="6169" width="0" style="18" hidden="1" customWidth="1"/>
    <col min="6170" max="6171" width="8.85546875" style="18"/>
    <col min="6172" max="6172" width="19.42578125" style="18" bestFit="1" customWidth="1"/>
    <col min="6173" max="6173" width="9" style="18" bestFit="1" customWidth="1"/>
    <col min="6174" max="6411" width="8.85546875" style="18"/>
    <col min="6412" max="6412" width="7.140625" style="18" customWidth="1"/>
    <col min="6413" max="6413" width="69.140625" style="18" bestFit="1" customWidth="1"/>
    <col min="6414" max="6414" width="13.85546875" style="18" customWidth="1"/>
    <col min="6415" max="6415" width="6.7109375" style="18" customWidth="1"/>
    <col min="6416" max="6416" width="8.140625" style="18" bestFit="1" customWidth="1"/>
    <col min="6417" max="6417" width="17.28515625" style="18" bestFit="1" customWidth="1"/>
    <col min="6418" max="6418" width="19.7109375" style="18" bestFit="1" customWidth="1"/>
    <col min="6419" max="6419" width="7.85546875" style="18" customWidth="1"/>
    <col min="6420" max="6420" width="12.42578125" style="18" bestFit="1" customWidth="1"/>
    <col min="6421" max="6421" width="19.7109375" style="18" bestFit="1" customWidth="1"/>
    <col min="6422" max="6425" width="0" style="18" hidden="1" customWidth="1"/>
    <col min="6426" max="6427" width="8.85546875" style="18"/>
    <col min="6428" max="6428" width="19.42578125" style="18" bestFit="1" customWidth="1"/>
    <col min="6429" max="6429" width="9" style="18" bestFit="1" customWidth="1"/>
    <col min="6430" max="6667" width="8.85546875" style="18"/>
    <col min="6668" max="6668" width="7.140625" style="18" customWidth="1"/>
    <col min="6669" max="6669" width="69.140625" style="18" bestFit="1" customWidth="1"/>
    <col min="6670" max="6670" width="13.85546875" style="18" customWidth="1"/>
    <col min="6671" max="6671" width="6.7109375" style="18" customWidth="1"/>
    <col min="6672" max="6672" width="8.140625" style="18" bestFit="1" customWidth="1"/>
    <col min="6673" max="6673" width="17.28515625" style="18" bestFit="1" customWidth="1"/>
    <col min="6674" max="6674" width="19.7109375" style="18" bestFit="1" customWidth="1"/>
    <col min="6675" max="6675" width="7.85546875" style="18" customWidth="1"/>
    <col min="6676" max="6676" width="12.42578125" style="18" bestFit="1" customWidth="1"/>
    <col min="6677" max="6677" width="19.7109375" style="18" bestFit="1" customWidth="1"/>
    <col min="6678" max="6681" width="0" style="18" hidden="1" customWidth="1"/>
    <col min="6682" max="6683" width="8.85546875" style="18"/>
    <col min="6684" max="6684" width="19.42578125" style="18" bestFit="1" customWidth="1"/>
    <col min="6685" max="6685" width="9" style="18" bestFit="1" customWidth="1"/>
    <col min="6686" max="6923" width="8.85546875" style="18"/>
    <col min="6924" max="6924" width="7.140625" style="18" customWidth="1"/>
    <col min="6925" max="6925" width="69.140625" style="18" bestFit="1" customWidth="1"/>
    <col min="6926" max="6926" width="13.85546875" style="18" customWidth="1"/>
    <col min="6927" max="6927" width="6.7109375" style="18" customWidth="1"/>
    <col min="6928" max="6928" width="8.140625" style="18" bestFit="1" customWidth="1"/>
    <col min="6929" max="6929" width="17.28515625" style="18" bestFit="1" customWidth="1"/>
    <col min="6930" max="6930" width="19.7109375" style="18" bestFit="1" customWidth="1"/>
    <col min="6931" max="6931" width="7.85546875" style="18" customWidth="1"/>
    <col min="6932" max="6932" width="12.42578125" style="18" bestFit="1" customWidth="1"/>
    <col min="6933" max="6933" width="19.7109375" style="18" bestFit="1" customWidth="1"/>
    <col min="6934" max="6937" width="0" style="18" hidden="1" customWidth="1"/>
    <col min="6938" max="6939" width="8.85546875" style="18"/>
    <col min="6940" max="6940" width="19.42578125" style="18" bestFit="1" customWidth="1"/>
    <col min="6941" max="6941" width="9" style="18" bestFit="1" customWidth="1"/>
    <col min="6942" max="7179" width="8.85546875" style="18"/>
    <col min="7180" max="7180" width="7.140625" style="18" customWidth="1"/>
    <col min="7181" max="7181" width="69.140625" style="18" bestFit="1" customWidth="1"/>
    <col min="7182" max="7182" width="13.85546875" style="18" customWidth="1"/>
    <col min="7183" max="7183" width="6.7109375" style="18" customWidth="1"/>
    <col min="7184" max="7184" width="8.140625" style="18" bestFit="1" customWidth="1"/>
    <col min="7185" max="7185" width="17.28515625" style="18" bestFit="1" customWidth="1"/>
    <col min="7186" max="7186" width="19.7109375" style="18" bestFit="1" customWidth="1"/>
    <col min="7187" max="7187" width="7.85546875" style="18" customWidth="1"/>
    <col min="7188" max="7188" width="12.42578125" style="18" bestFit="1" customWidth="1"/>
    <col min="7189" max="7189" width="19.7109375" style="18" bestFit="1" customWidth="1"/>
    <col min="7190" max="7193" width="0" style="18" hidden="1" customWidth="1"/>
    <col min="7194" max="7195" width="8.85546875" style="18"/>
    <col min="7196" max="7196" width="19.42578125" style="18" bestFit="1" customWidth="1"/>
    <col min="7197" max="7197" width="9" style="18" bestFit="1" customWidth="1"/>
    <col min="7198" max="7435" width="8.85546875" style="18"/>
    <col min="7436" max="7436" width="7.140625" style="18" customWidth="1"/>
    <col min="7437" max="7437" width="69.140625" style="18" bestFit="1" customWidth="1"/>
    <col min="7438" max="7438" width="13.85546875" style="18" customWidth="1"/>
    <col min="7439" max="7439" width="6.7109375" style="18" customWidth="1"/>
    <col min="7440" max="7440" width="8.140625" style="18" bestFit="1" customWidth="1"/>
    <col min="7441" max="7441" width="17.28515625" style="18" bestFit="1" customWidth="1"/>
    <col min="7442" max="7442" width="19.7109375" style="18" bestFit="1" customWidth="1"/>
    <col min="7443" max="7443" width="7.85546875" style="18" customWidth="1"/>
    <col min="7444" max="7444" width="12.42578125" style="18" bestFit="1" customWidth="1"/>
    <col min="7445" max="7445" width="19.7109375" style="18" bestFit="1" customWidth="1"/>
    <col min="7446" max="7449" width="0" style="18" hidden="1" customWidth="1"/>
    <col min="7450" max="7451" width="8.85546875" style="18"/>
    <col min="7452" max="7452" width="19.42578125" style="18" bestFit="1" customWidth="1"/>
    <col min="7453" max="7453" width="9" style="18" bestFit="1" customWidth="1"/>
    <col min="7454" max="7691" width="8.85546875" style="18"/>
    <col min="7692" max="7692" width="7.140625" style="18" customWidth="1"/>
    <col min="7693" max="7693" width="69.140625" style="18" bestFit="1" customWidth="1"/>
    <col min="7694" max="7694" width="13.85546875" style="18" customWidth="1"/>
    <col min="7695" max="7695" width="6.7109375" style="18" customWidth="1"/>
    <col min="7696" max="7696" width="8.140625" style="18" bestFit="1" customWidth="1"/>
    <col min="7697" max="7697" width="17.28515625" style="18" bestFit="1" customWidth="1"/>
    <col min="7698" max="7698" width="19.7109375" style="18" bestFit="1" customWidth="1"/>
    <col min="7699" max="7699" width="7.85546875" style="18" customWidth="1"/>
    <col min="7700" max="7700" width="12.42578125" style="18" bestFit="1" customWidth="1"/>
    <col min="7701" max="7701" width="19.7109375" style="18" bestFit="1" customWidth="1"/>
    <col min="7702" max="7705" width="0" style="18" hidden="1" customWidth="1"/>
    <col min="7706" max="7707" width="8.85546875" style="18"/>
    <col min="7708" max="7708" width="19.42578125" style="18" bestFit="1" customWidth="1"/>
    <col min="7709" max="7709" width="9" style="18" bestFit="1" customWidth="1"/>
    <col min="7710" max="7947" width="8.85546875" style="18"/>
    <col min="7948" max="7948" width="7.140625" style="18" customWidth="1"/>
    <col min="7949" max="7949" width="69.140625" style="18" bestFit="1" customWidth="1"/>
    <col min="7950" max="7950" width="13.85546875" style="18" customWidth="1"/>
    <col min="7951" max="7951" width="6.7109375" style="18" customWidth="1"/>
    <col min="7952" max="7952" width="8.140625" style="18" bestFit="1" customWidth="1"/>
    <col min="7953" max="7953" width="17.28515625" style="18" bestFit="1" customWidth="1"/>
    <col min="7954" max="7954" width="19.7109375" style="18" bestFit="1" customWidth="1"/>
    <col min="7955" max="7955" width="7.85546875" style="18" customWidth="1"/>
    <col min="7956" max="7956" width="12.42578125" style="18" bestFit="1" customWidth="1"/>
    <col min="7957" max="7957" width="19.7109375" style="18" bestFit="1" customWidth="1"/>
    <col min="7958" max="7961" width="0" style="18" hidden="1" customWidth="1"/>
    <col min="7962" max="7963" width="8.85546875" style="18"/>
    <col min="7964" max="7964" width="19.42578125" style="18" bestFit="1" customWidth="1"/>
    <col min="7965" max="7965" width="9" style="18" bestFit="1" customWidth="1"/>
    <col min="7966" max="8203" width="8.85546875" style="18"/>
    <col min="8204" max="8204" width="7.140625" style="18" customWidth="1"/>
    <col min="8205" max="8205" width="69.140625" style="18" bestFit="1" customWidth="1"/>
    <col min="8206" max="8206" width="13.85546875" style="18" customWidth="1"/>
    <col min="8207" max="8207" width="6.7109375" style="18" customWidth="1"/>
    <col min="8208" max="8208" width="8.140625" style="18" bestFit="1" customWidth="1"/>
    <col min="8209" max="8209" width="17.28515625" style="18" bestFit="1" customWidth="1"/>
    <col min="8210" max="8210" width="19.7109375" style="18" bestFit="1" customWidth="1"/>
    <col min="8211" max="8211" width="7.85546875" style="18" customWidth="1"/>
    <col min="8212" max="8212" width="12.42578125" style="18" bestFit="1" customWidth="1"/>
    <col min="8213" max="8213" width="19.7109375" style="18" bestFit="1" customWidth="1"/>
    <col min="8214" max="8217" width="0" style="18" hidden="1" customWidth="1"/>
    <col min="8218" max="8219" width="8.85546875" style="18"/>
    <col min="8220" max="8220" width="19.42578125" style="18" bestFit="1" customWidth="1"/>
    <col min="8221" max="8221" width="9" style="18" bestFit="1" customWidth="1"/>
    <col min="8222" max="8459" width="8.85546875" style="18"/>
    <col min="8460" max="8460" width="7.140625" style="18" customWidth="1"/>
    <col min="8461" max="8461" width="69.140625" style="18" bestFit="1" customWidth="1"/>
    <col min="8462" max="8462" width="13.85546875" style="18" customWidth="1"/>
    <col min="8463" max="8463" width="6.7109375" style="18" customWidth="1"/>
    <col min="8464" max="8464" width="8.140625" style="18" bestFit="1" customWidth="1"/>
    <col min="8465" max="8465" width="17.28515625" style="18" bestFit="1" customWidth="1"/>
    <col min="8466" max="8466" width="19.7109375" style="18" bestFit="1" customWidth="1"/>
    <col min="8467" max="8467" width="7.85546875" style="18" customWidth="1"/>
    <col min="8468" max="8468" width="12.42578125" style="18" bestFit="1" customWidth="1"/>
    <col min="8469" max="8469" width="19.7109375" style="18" bestFit="1" customWidth="1"/>
    <col min="8470" max="8473" width="0" style="18" hidden="1" customWidth="1"/>
    <col min="8474" max="8475" width="8.85546875" style="18"/>
    <col min="8476" max="8476" width="19.42578125" style="18" bestFit="1" customWidth="1"/>
    <col min="8477" max="8477" width="9" style="18" bestFit="1" customWidth="1"/>
    <col min="8478" max="8715" width="8.85546875" style="18"/>
    <col min="8716" max="8716" width="7.140625" style="18" customWidth="1"/>
    <col min="8717" max="8717" width="69.140625" style="18" bestFit="1" customWidth="1"/>
    <col min="8718" max="8718" width="13.85546875" style="18" customWidth="1"/>
    <col min="8719" max="8719" width="6.7109375" style="18" customWidth="1"/>
    <col min="8720" max="8720" width="8.140625" style="18" bestFit="1" customWidth="1"/>
    <col min="8721" max="8721" width="17.28515625" style="18" bestFit="1" customWidth="1"/>
    <col min="8722" max="8722" width="19.7109375" style="18" bestFit="1" customWidth="1"/>
    <col min="8723" max="8723" width="7.85546875" style="18" customWidth="1"/>
    <col min="8724" max="8724" width="12.42578125" style="18" bestFit="1" customWidth="1"/>
    <col min="8725" max="8725" width="19.7109375" style="18" bestFit="1" customWidth="1"/>
    <col min="8726" max="8729" width="0" style="18" hidden="1" customWidth="1"/>
    <col min="8730" max="8731" width="8.85546875" style="18"/>
    <col min="8732" max="8732" width="19.42578125" style="18" bestFit="1" customWidth="1"/>
    <col min="8733" max="8733" width="9" style="18" bestFit="1" customWidth="1"/>
    <col min="8734" max="8971" width="8.85546875" style="18"/>
    <col min="8972" max="8972" width="7.140625" style="18" customWidth="1"/>
    <col min="8973" max="8973" width="69.140625" style="18" bestFit="1" customWidth="1"/>
    <col min="8974" max="8974" width="13.85546875" style="18" customWidth="1"/>
    <col min="8975" max="8975" width="6.7109375" style="18" customWidth="1"/>
    <col min="8976" max="8976" width="8.140625" style="18" bestFit="1" customWidth="1"/>
    <col min="8977" max="8977" width="17.28515625" style="18" bestFit="1" customWidth="1"/>
    <col min="8978" max="8978" width="19.7109375" style="18" bestFit="1" customWidth="1"/>
    <col min="8979" max="8979" width="7.85546875" style="18" customWidth="1"/>
    <col min="8980" max="8980" width="12.42578125" style="18" bestFit="1" customWidth="1"/>
    <col min="8981" max="8981" width="19.7109375" style="18" bestFit="1" customWidth="1"/>
    <col min="8982" max="8985" width="0" style="18" hidden="1" customWidth="1"/>
    <col min="8986" max="8987" width="8.85546875" style="18"/>
    <col min="8988" max="8988" width="19.42578125" style="18" bestFit="1" customWidth="1"/>
    <col min="8989" max="8989" width="9" style="18" bestFit="1" customWidth="1"/>
    <col min="8990" max="9227" width="8.85546875" style="18"/>
    <col min="9228" max="9228" width="7.140625" style="18" customWidth="1"/>
    <col min="9229" max="9229" width="69.140625" style="18" bestFit="1" customWidth="1"/>
    <col min="9230" max="9230" width="13.85546875" style="18" customWidth="1"/>
    <col min="9231" max="9231" width="6.7109375" style="18" customWidth="1"/>
    <col min="9232" max="9232" width="8.140625" style="18" bestFit="1" customWidth="1"/>
    <col min="9233" max="9233" width="17.28515625" style="18" bestFit="1" customWidth="1"/>
    <col min="9234" max="9234" width="19.7109375" style="18" bestFit="1" customWidth="1"/>
    <col min="9235" max="9235" width="7.85546875" style="18" customWidth="1"/>
    <col min="9236" max="9236" width="12.42578125" style="18" bestFit="1" customWidth="1"/>
    <col min="9237" max="9237" width="19.7109375" style="18" bestFit="1" customWidth="1"/>
    <col min="9238" max="9241" width="0" style="18" hidden="1" customWidth="1"/>
    <col min="9242" max="9243" width="8.85546875" style="18"/>
    <col min="9244" max="9244" width="19.42578125" style="18" bestFit="1" customWidth="1"/>
    <col min="9245" max="9245" width="9" style="18" bestFit="1" customWidth="1"/>
    <col min="9246" max="9483" width="8.85546875" style="18"/>
    <col min="9484" max="9484" width="7.140625" style="18" customWidth="1"/>
    <col min="9485" max="9485" width="69.140625" style="18" bestFit="1" customWidth="1"/>
    <col min="9486" max="9486" width="13.85546875" style="18" customWidth="1"/>
    <col min="9487" max="9487" width="6.7109375" style="18" customWidth="1"/>
    <col min="9488" max="9488" width="8.140625" style="18" bestFit="1" customWidth="1"/>
    <col min="9489" max="9489" width="17.28515625" style="18" bestFit="1" customWidth="1"/>
    <col min="9490" max="9490" width="19.7109375" style="18" bestFit="1" customWidth="1"/>
    <col min="9491" max="9491" width="7.85546875" style="18" customWidth="1"/>
    <col min="9492" max="9492" width="12.42578125" style="18" bestFit="1" customWidth="1"/>
    <col min="9493" max="9493" width="19.7109375" style="18" bestFit="1" customWidth="1"/>
    <col min="9494" max="9497" width="0" style="18" hidden="1" customWidth="1"/>
    <col min="9498" max="9499" width="8.85546875" style="18"/>
    <col min="9500" max="9500" width="19.42578125" style="18" bestFit="1" customWidth="1"/>
    <col min="9501" max="9501" width="9" style="18" bestFit="1" customWidth="1"/>
    <col min="9502" max="9739" width="8.85546875" style="18"/>
    <col min="9740" max="9740" width="7.140625" style="18" customWidth="1"/>
    <col min="9741" max="9741" width="69.140625" style="18" bestFit="1" customWidth="1"/>
    <col min="9742" max="9742" width="13.85546875" style="18" customWidth="1"/>
    <col min="9743" max="9743" width="6.7109375" style="18" customWidth="1"/>
    <col min="9744" max="9744" width="8.140625" style="18" bestFit="1" customWidth="1"/>
    <col min="9745" max="9745" width="17.28515625" style="18" bestFit="1" customWidth="1"/>
    <col min="9746" max="9746" width="19.7109375" style="18" bestFit="1" customWidth="1"/>
    <col min="9747" max="9747" width="7.85546875" style="18" customWidth="1"/>
    <col min="9748" max="9748" width="12.42578125" style="18" bestFit="1" customWidth="1"/>
    <col min="9749" max="9749" width="19.7109375" style="18" bestFit="1" customWidth="1"/>
    <col min="9750" max="9753" width="0" style="18" hidden="1" customWidth="1"/>
    <col min="9754" max="9755" width="8.85546875" style="18"/>
    <col min="9756" max="9756" width="19.42578125" style="18" bestFit="1" customWidth="1"/>
    <col min="9757" max="9757" width="9" style="18" bestFit="1" customWidth="1"/>
    <col min="9758" max="9995" width="8.85546875" style="18"/>
    <col min="9996" max="9996" width="7.140625" style="18" customWidth="1"/>
    <col min="9997" max="9997" width="69.140625" style="18" bestFit="1" customWidth="1"/>
    <col min="9998" max="9998" width="13.85546875" style="18" customWidth="1"/>
    <col min="9999" max="9999" width="6.7109375" style="18" customWidth="1"/>
    <col min="10000" max="10000" width="8.140625" style="18" bestFit="1" customWidth="1"/>
    <col min="10001" max="10001" width="17.28515625" style="18" bestFit="1" customWidth="1"/>
    <col min="10002" max="10002" width="19.7109375" style="18" bestFit="1" customWidth="1"/>
    <col min="10003" max="10003" width="7.85546875" style="18" customWidth="1"/>
    <col min="10004" max="10004" width="12.42578125" style="18" bestFit="1" customWidth="1"/>
    <col min="10005" max="10005" width="19.7109375" style="18" bestFit="1" customWidth="1"/>
    <col min="10006" max="10009" width="0" style="18" hidden="1" customWidth="1"/>
    <col min="10010" max="10011" width="8.85546875" style="18"/>
    <col min="10012" max="10012" width="19.42578125" style="18" bestFit="1" customWidth="1"/>
    <col min="10013" max="10013" width="9" style="18" bestFit="1" customWidth="1"/>
    <col min="10014" max="10251" width="8.85546875" style="18"/>
    <col min="10252" max="10252" width="7.140625" style="18" customWidth="1"/>
    <col min="10253" max="10253" width="69.140625" style="18" bestFit="1" customWidth="1"/>
    <col min="10254" max="10254" width="13.85546875" style="18" customWidth="1"/>
    <col min="10255" max="10255" width="6.7109375" style="18" customWidth="1"/>
    <col min="10256" max="10256" width="8.140625" style="18" bestFit="1" customWidth="1"/>
    <col min="10257" max="10257" width="17.28515625" style="18" bestFit="1" customWidth="1"/>
    <col min="10258" max="10258" width="19.7109375" style="18" bestFit="1" customWidth="1"/>
    <col min="10259" max="10259" width="7.85546875" style="18" customWidth="1"/>
    <col min="10260" max="10260" width="12.42578125" style="18" bestFit="1" customWidth="1"/>
    <col min="10261" max="10261" width="19.7109375" style="18" bestFit="1" customWidth="1"/>
    <col min="10262" max="10265" width="0" style="18" hidden="1" customWidth="1"/>
    <col min="10266" max="10267" width="8.85546875" style="18"/>
    <col min="10268" max="10268" width="19.42578125" style="18" bestFit="1" customWidth="1"/>
    <col min="10269" max="10269" width="9" style="18" bestFit="1" customWidth="1"/>
    <col min="10270" max="10507" width="8.85546875" style="18"/>
    <col min="10508" max="10508" width="7.140625" style="18" customWidth="1"/>
    <col min="10509" max="10509" width="69.140625" style="18" bestFit="1" customWidth="1"/>
    <col min="10510" max="10510" width="13.85546875" style="18" customWidth="1"/>
    <col min="10511" max="10511" width="6.7109375" style="18" customWidth="1"/>
    <col min="10512" max="10512" width="8.140625" style="18" bestFit="1" customWidth="1"/>
    <col min="10513" max="10513" width="17.28515625" style="18" bestFit="1" customWidth="1"/>
    <col min="10514" max="10514" width="19.7109375" style="18" bestFit="1" customWidth="1"/>
    <col min="10515" max="10515" width="7.85546875" style="18" customWidth="1"/>
    <col min="10516" max="10516" width="12.42578125" style="18" bestFit="1" customWidth="1"/>
    <col min="10517" max="10517" width="19.7109375" style="18" bestFit="1" customWidth="1"/>
    <col min="10518" max="10521" width="0" style="18" hidden="1" customWidth="1"/>
    <col min="10522" max="10523" width="8.85546875" style="18"/>
    <col min="10524" max="10524" width="19.42578125" style="18" bestFit="1" customWidth="1"/>
    <col min="10525" max="10525" width="9" style="18" bestFit="1" customWidth="1"/>
    <col min="10526" max="10763" width="8.85546875" style="18"/>
    <col min="10764" max="10764" width="7.140625" style="18" customWidth="1"/>
    <col min="10765" max="10765" width="69.140625" style="18" bestFit="1" customWidth="1"/>
    <col min="10766" max="10766" width="13.85546875" style="18" customWidth="1"/>
    <col min="10767" max="10767" width="6.7109375" style="18" customWidth="1"/>
    <col min="10768" max="10768" width="8.140625" style="18" bestFit="1" customWidth="1"/>
    <col min="10769" max="10769" width="17.28515625" style="18" bestFit="1" customWidth="1"/>
    <col min="10770" max="10770" width="19.7109375" style="18" bestFit="1" customWidth="1"/>
    <col min="10771" max="10771" width="7.85546875" style="18" customWidth="1"/>
    <col min="10772" max="10772" width="12.42578125" style="18" bestFit="1" customWidth="1"/>
    <col min="10773" max="10773" width="19.7109375" style="18" bestFit="1" customWidth="1"/>
    <col min="10774" max="10777" width="0" style="18" hidden="1" customWidth="1"/>
    <col min="10778" max="10779" width="8.85546875" style="18"/>
    <col min="10780" max="10780" width="19.42578125" style="18" bestFit="1" customWidth="1"/>
    <col min="10781" max="10781" width="9" style="18" bestFit="1" customWidth="1"/>
    <col min="10782" max="11019" width="8.85546875" style="18"/>
    <col min="11020" max="11020" width="7.140625" style="18" customWidth="1"/>
    <col min="11021" max="11021" width="69.140625" style="18" bestFit="1" customWidth="1"/>
    <col min="11022" max="11022" width="13.85546875" style="18" customWidth="1"/>
    <col min="11023" max="11023" width="6.7109375" style="18" customWidth="1"/>
    <col min="11024" max="11024" width="8.140625" style="18" bestFit="1" customWidth="1"/>
    <col min="11025" max="11025" width="17.28515625" style="18" bestFit="1" customWidth="1"/>
    <col min="11026" max="11026" width="19.7109375" style="18" bestFit="1" customWidth="1"/>
    <col min="11027" max="11027" width="7.85546875" style="18" customWidth="1"/>
    <col min="11028" max="11028" width="12.42578125" style="18" bestFit="1" customWidth="1"/>
    <col min="11029" max="11029" width="19.7109375" style="18" bestFit="1" customWidth="1"/>
    <col min="11030" max="11033" width="0" style="18" hidden="1" customWidth="1"/>
    <col min="11034" max="11035" width="8.85546875" style="18"/>
    <col min="11036" max="11036" width="19.42578125" style="18" bestFit="1" customWidth="1"/>
    <col min="11037" max="11037" width="9" style="18" bestFit="1" customWidth="1"/>
    <col min="11038" max="11275" width="8.85546875" style="18"/>
    <col min="11276" max="11276" width="7.140625" style="18" customWidth="1"/>
    <col min="11277" max="11277" width="69.140625" style="18" bestFit="1" customWidth="1"/>
    <col min="11278" max="11278" width="13.85546875" style="18" customWidth="1"/>
    <col min="11279" max="11279" width="6.7109375" style="18" customWidth="1"/>
    <col min="11280" max="11280" width="8.140625" style="18" bestFit="1" customWidth="1"/>
    <col min="11281" max="11281" width="17.28515625" style="18" bestFit="1" customWidth="1"/>
    <col min="11282" max="11282" width="19.7109375" style="18" bestFit="1" customWidth="1"/>
    <col min="11283" max="11283" width="7.85546875" style="18" customWidth="1"/>
    <col min="11284" max="11284" width="12.42578125" style="18" bestFit="1" customWidth="1"/>
    <col min="11285" max="11285" width="19.7109375" style="18" bestFit="1" customWidth="1"/>
    <col min="11286" max="11289" width="0" style="18" hidden="1" customWidth="1"/>
    <col min="11290" max="11291" width="8.85546875" style="18"/>
    <col min="11292" max="11292" width="19.42578125" style="18" bestFit="1" customWidth="1"/>
    <col min="11293" max="11293" width="9" style="18" bestFit="1" customWidth="1"/>
    <col min="11294" max="11531" width="8.85546875" style="18"/>
    <col min="11532" max="11532" width="7.140625" style="18" customWidth="1"/>
    <col min="11533" max="11533" width="69.140625" style="18" bestFit="1" customWidth="1"/>
    <col min="11534" max="11534" width="13.85546875" style="18" customWidth="1"/>
    <col min="11535" max="11535" width="6.7109375" style="18" customWidth="1"/>
    <col min="11536" max="11536" width="8.140625" style="18" bestFit="1" customWidth="1"/>
    <col min="11537" max="11537" width="17.28515625" style="18" bestFit="1" customWidth="1"/>
    <col min="11538" max="11538" width="19.7109375" style="18" bestFit="1" customWidth="1"/>
    <col min="11539" max="11539" width="7.85546875" style="18" customWidth="1"/>
    <col min="11540" max="11540" width="12.42578125" style="18" bestFit="1" customWidth="1"/>
    <col min="11541" max="11541" width="19.7109375" style="18" bestFit="1" customWidth="1"/>
    <col min="11542" max="11545" width="0" style="18" hidden="1" customWidth="1"/>
    <col min="11546" max="11547" width="8.85546875" style="18"/>
    <col min="11548" max="11548" width="19.42578125" style="18" bestFit="1" customWidth="1"/>
    <col min="11549" max="11549" width="9" style="18" bestFit="1" customWidth="1"/>
    <col min="11550" max="11787" width="8.85546875" style="18"/>
    <col min="11788" max="11788" width="7.140625" style="18" customWidth="1"/>
    <col min="11789" max="11789" width="69.140625" style="18" bestFit="1" customWidth="1"/>
    <col min="11790" max="11790" width="13.85546875" style="18" customWidth="1"/>
    <col min="11791" max="11791" width="6.7109375" style="18" customWidth="1"/>
    <col min="11792" max="11792" width="8.140625" style="18" bestFit="1" customWidth="1"/>
    <col min="11793" max="11793" width="17.28515625" style="18" bestFit="1" customWidth="1"/>
    <col min="11794" max="11794" width="19.7109375" style="18" bestFit="1" customWidth="1"/>
    <col min="11795" max="11795" width="7.85546875" style="18" customWidth="1"/>
    <col min="11796" max="11796" width="12.42578125" style="18" bestFit="1" customWidth="1"/>
    <col min="11797" max="11797" width="19.7109375" style="18" bestFit="1" customWidth="1"/>
    <col min="11798" max="11801" width="0" style="18" hidden="1" customWidth="1"/>
    <col min="11802" max="11803" width="8.85546875" style="18"/>
    <col min="11804" max="11804" width="19.42578125" style="18" bestFit="1" customWidth="1"/>
    <col min="11805" max="11805" width="9" style="18" bestFit="1" customWidth="1"/>
    <col min="11806" max="12043" width="8.85546875" style="18"/>
    <col min="12044" max="12044" width="7.140625" style="18" customWidth="1"/>
    <col min="12045" max="12045" width="69.140625" style="18" bestFit="1" customWidth="1"/>
    <col min="12046" max="12046" width="13.85546875" style="18" customWidth="1"/>
    <col min="12047" max="12047" width="6.7109375" style="18" customWidth="1"/>
    <col min="12048" max="12048" width="8.140625" style="18" bestFit="1" customWidth="1"/>
    <col min="12049" max="12049" width="17.28515625" style="18" bestFit="1" customWidth="1"/>
    <col min="12050" max="12050" width="19.7109375" style="18" bestFit="1" customWidth="1"/>
    <col min="12051" max="12051" width="7.85546875" style="18" customWidth="1"/>
    <col min="12052" max="12052" width="12.42578125" style="18" bestFit="1" customWidth="1"/>
    <col min="12053" max="12053" width="19.7109375" style="18" bestFit="1" customWidth="1"/>
    <col min="12054" max="12057" width="0" style="18" hidden="1" customWidth="1"/>
    <col min="12058" max="12059" width="8.85546875" style="18"/>
    <col min="12060" max="12060" width="19.42578125" style="18" bestFit="1" customWidth="1"/>
    <col min="12061" max="12061" width="9" style="18" bestFit="1" customWidth="1"/>
    <col min="12062" max="12299" width="8.85546875" style="18"/>
    <col min="12300" max="12300" width="7.140625" style="18" customWidth="1"/>
    <col min="12301" max="12301" width="69.140625" style="18" bestFit="1" customWidth="1"/>
    <col min="12302" max="12302" width="13.85546875" style="18" customWidth="1"/>
    <col min="12303" max="12303" width="6.7109375" style="18" customWidth="1"/>
    <col min="12304" max="12304" width="8.140625" style="18" bestFit="1" customWidth="1"/>
    <col min="12305" max="12305" width="17.28515625" style="18" bestFit="1" customWidth="1"/>
    <col min="12306" max="12306" width="19.7109375" style="18" bestFit="1" customWidth="1"/>
    <col min="12307" max="12307" width="7.85546875" style="18" customWidth="1"/>
    <col min="12308" max="12308" width="12.42578125" style="18" bestFit="1" customWidth="1"/>
    <col min="12309" max="12309" width="19.7109375" style="18" bestFit="1" customWidth="1"/>
    <col min="12310" max="12313" width="0" style="18" hidden="1" customWidth="1"/>
    <col min="12314" max="12315" width="8.85546875" style="18"/>
    <col min="12316" max="12316" width="19.42578125" style="18" bestFit="1" customWidth="1"/>
    <col min="12317" max="12317" width="9" style="18" bestFit="1" customWidth="1"/>
    <col min="12318" max="12555" width="8.85546875" style="18"/>
    <col min="12556" max="12556" width="7.140625" style="18" customWidth="1"/>
    <col min="12557" max="12557" width="69.140625" style="18" bestFit="1" customWidth="1"/>
    <col min="12558" max="12558" width="13.85546875" style="18" customWidth="1"/>
    <col min="12559" max="12559" width="6.7109375" style="18" customWidth="1"/>
    <col min="12560" max="12560" width="8.140625" style="18" bestFit="1" customWidth="1"/>
    <col min="12561" max="12561" width="17.28515625" style="18" bestFit="1" customWidth="1"/>
    <col min="12562" max="12562" width="19.7109375" style="18" bestFit="1" customWidth="1"/>
    <col min="12563" max="12563" width="7.85546875" style="18" customWidth="1"/>
    <col min="12564" max="12564" width="12.42578125" style="18" bestFit="1" customWidth="1"/>
    <col min="12565" max="12565" width="19.7109375" style="18" bestFit="1" customWidth="1"/>
    <col min="12566" max="12569" width="0" style="18" hidden="1" customWidth="1"/>
    <col min="12570" max="12571" width="8.85546875" style="18"/>
    <col min="12572" max="12572" width="19.42578125" style="18" bestFit="1" customWidth="1"/>
    <col min="12573" max="12573" width="9" style="18" bestFit="1" customWidth="1"/>
    <col min="12574" max="12811" width="8.85546875" style="18"/>
    <col min="12812" max="12812" width="7.140625" style="18" customWidth="1"/>
    <col min="12813" max="12813" width="69.140625" style="18" bestFit="1" customWidth="1"/>
    <col min="12814" max="12814" width="13.85546875" style="18" customWidth="1"/>
    <col min="12815" max="12815" width="6.7109375" style="18" customWidth="1"/>
    <col min="12816" max="12816" width="8.140625" style="18" bestFit="1" customWidth="1"/>
    <col min="12817" max="12817" width="17.28515625" style="18" bestFit="1" customWidth="1"/>
    <col min="12818" max="12818" width="19.7109375" style="18" bestFit="1" customWidth="1"/>
    <col min="12819" max="12819" width="7.85546875" style="18" customWidth="1"/>
    <col min="12820" max="12820" width="12.42578125" style="18" bestFit="1" customWidth="1"/>
    <col min="12821" max="12821" width="19.7109375" style="18" bestFit="1" customWidth="1"/>
    <col min="12822" max="12825" width="0" style="18" hidden="1" customWidth="1"/>
    <col min="12826" max="12827" width="8.85546875" style="18"/>
    <col min="12828" max="12828" width="19.42578125" style="18" bestFit="1" customWidth="1"/>
    <col min="12829" max="12829" width="9" style="18" bestFit="1" customWidth="1"/>
    <col min="12830" max="13067" width="8.85546875" style="18"/>
    <col min="13068" max="13068" width="7.140625" style="18" customWidth="1"/>
    <col min="13069" max="13069" width="69.140625" style="18" bestFit="1" customWidth="1"/>
    <col min="13070" max="13070" width="13.85546875" style="18" customWidth="1"/>
    <col min="13071" max="13071" width="6.7109375" style="18" customWidth="1"/>
    <col min="13072" max="13072" width="8.140625" style="18" bestFit="1" customWidth="1"/>
    <col min="13073" max="13073" width="17.28515625" style="18" bestFit="1" customWidth="1"/>
    <col min="13074" max="13074" width="19.7109375" style="18" bestFit="1" customWidth="1"/>
    <col min="13075" max="13075" width="7.85546875" style="18" customWidth="1"/>
    <col min="13076" max="13076" width="12.42578125" style="18" bestFit="1" customWidth="1"/>
    <col min="13077" max="13077" width="19.7109375" style="18" bestFit="1" customWidth="1"/>
    <col min="13078" max="13081" width="0" style="18" hidden="1" customWidth="1"/>
    <col min="13082" max="13083" width="8.85546875" style="18"/>
    <col min="13084" max="13084" width="19.42578125" style="18" bestFit="1" customWidth="1"/>
    <col min="13085" max="13085" width="9" style="18" bestFit="1" customWidth="1"/>
    <col min="13086" max="13323" width="8.85546875" style="18"/>
    <col min="13324" max="13324" width="7.140625" style="18" customWidth="1"/>
    <col min="13325" max="13325" width="69.140625" style="18" bestFit="1" customWidth="1"/>
    <col min="13326" max="13326" width="13.85546875" style="18" customWidth="1"/>
    <col min="13327" max="13327" width="6.7109375" style="18" customWidth="1"/>
    <col min="13328" max="13328" width="8.140625" style="18" bestFit="1" customWidth="1"/>
    <col min="13329" max="13329" width="17.28515625" style="18" bestFit="1" customWidth="1"/>
    <col min="13330" max="13330" width="19.7109375" style="18" bestFit="1" customWidth="1"/>
    <col min="13331" max="13331" width="7.85546875" style="18" customWidth="1"/>
    <col min="13332" max="13332" width="12.42578125" style="18" bestFit="1" customWidth="1"/>
    <col min="13333" max="13333" width="19.7109375" style="18" bestFit="1" customWidth="1"/>
    <col min="13334" max="13337" width="0" style="18" hidden="1" customWidth="1"/>
    <col min="13338" max="13339" width="8.85546875" style="18"/>
    <col min="13340" max="13340" width="19.42578125" style="18" bestFit="1" customWidth="1"/>
    <col min="13341" max="13341" width="9" style="18" bestFit="1" customWidth="1"/>
    <col min="13342" max="13579" width="8.85546875" style="18"/>
    <col min="13580" max="13580" width="7.140625" style="18" customWidth="1"/>
    <col min="13581" max="13581" width="69.140625" style="18" bestFit="1" customWidth="1"/>
    <col min="13582" max="13582" width="13.85546875" style="18" customWidth="1"/>
    <col min="13583" max="13583" width="6.7109375" style="18" customWidth="1"/>
    <col min="13584" max="13584" width="8.140625" style="18" bestFit="1" customWidth="1"/>
    <col min="13585" max="13585" width="17.28515625" style="18" bestFit="1" customWidth="1"/>
    <col min="13586" max="13586" width="19.7109375" style="18" bestFit="1" customWidth="1"/>
    <col min="13587" max="13587" width="7.85546875" style="18" customWidth="1"/>
    <col min="13588" max="13588" width="12.42578125" style="18" bestFit="1" customWidth="1"/>
    <col min="13589" max="13589" width="19.7109375" style="18" bestFit="1" customWidth="1"/>
    <col min="13590" max="13593" width="0" style="18" hidden="1" customWidth="1"/>
    <col min="13594" max="13595" width="8.85546875" style="18"/>
    <col min="13596" max="13596" width="19.42578125" style="18" bestFit="1" customWidth="1"/>
    <col min="13597" max="13597" width="9" style="18" bestFit="1" customWidth="1"/>
    <col min="13598" max="13835" width="8.85546875" style="18"/>
    <col min="13836" max="13836" width="7.140625" style="18" customWidth="1"/>
    <col min="13837" max="13837" width="69.140625" style="18" bestFit="1" customWidth="1"/>
    <col min="13838" max="13838" width="13.85546875" style="18" customWidth="1"/>
    <col min="13839" max="13839" width="6.7109375" style="18" customWidth="1"/>
    <col min="13840" max="13840" width="8.140625" style="18" bestFit="1" customWidth="1"/>
    <col min="13841" max="13841" width="17.28515625" style="18" bestFit="1" customWidth="1"/>
    <col min="13842" max="13842" width="19.7109375" style="18" bestFit="1" customWidth="1"/>
    <col min="13843" max="13843" width="7.85546875" style="18" customWidth="1"/>
    <col min="13844" max="13844" width="12.42578125" style="18" bestFit="1" customWidth="1"/>
    <col min="13845" max="13845" width="19.7109375" style="18" bestFit="1" customWidth="1"/>
    <col min="13846" max="13849" width="0" style="18" hidden="1" customWidth="1"/>
    <col min="13850" max="13851" width="8.85546875" style="18"/>
    <col min="13852" max="13852" width="19.42578125" style="18" bestFit="1" customWidth="1"/>
    <col min="13853" max="13853" width="9" style="18" bestFit="1" customWidth="1"/>
    <col min="13854" max="14091" width="8.85546875" style="18"/>
    <col min="14092" max="14092" width="7.140625" style="18" customWidth="1"/>
    <col min="14093" max="14093" width="69.140625" style="18" bestFit="1" customWidth="1"/>
    <col min="14094" max="14094" width="13.85546875" style="18" customWidth="1"/>
    <col min="14095" max="14095" width="6.7109375" style="18" customWidth="1"/>
    <col min="14096" max="14096" width="8.140625" style="18" bestFit="1" customWidth="1"/>
    <col min="14097" max="14097" width="17.28515625" style="18" bestFit="1" customWidth="1"/>
    <col min="14098" max="14098" width="19.7109375" style="18" bestFit="1" customWidth="1"/>
    <col min="14099" max="14099" width="7.85546875" style="18" customWidth="1"/>
    <col min="14100" max="14100" width="12.42578125" style="18" bestFit="1" customWidth="1"/>
    <col min="14101" max="14101" width="19.7109375" style="18" bestFit="1" customWidth="1"/>
    <col min="14102" max="14105" width="0" style="18" hidden="1" customWidth="1"/>
    <col min="14106" max="14107" width="8.85546875" style="18"/>
    <col min="14108" max="14108" width="19.42578125" style="18" bestFit="1" customWidth="1"/>
    <col min="14109" max="14109" width="9" style="18" bestFit="1" customWidth="1"/>
    <col min="14110" max="14347" width="8.85546875" style="18"/>
    <col min="14348" max="14348" width="7.140625" style="18" customWidth="1"/>
    <col min="14349" max="14349" width="69.140625" style="18" bestFit="1" customWidth="1"/>
    <col min="14350" max="14350" width="13.85546875" style="18" customWidth="1"/>
    <col min="14351" max="14351" width="6.7109375" style="18" customWidth="1"/>
    <col min="14352" max="14352" width="8.140625" style="18" bestFit="1" customWidth="1"/>
    <col min="14353" max="14353" width="17.28515625" style="18" bestFit="1" customWidth="1"/>
    <col min="14354" max="14354" width="19.7109375" style="18" bestFit="1" customWidth="1"/>
    <col min="14355" max="14355" width="7.85546875" style="18" customWidth="1"/>
    <col min="14356" max="14356" width="12.42578125" style="18" bestFit="1" customWidth="1"/>
    <col min="14357" max="14357" width="19.7109375" style="18" bestFit="1" customWidth="1"/>
    <col min="14358" max="14361" width="0" style="18" hidden="1" customWidth="1"/>
    <col min="14362" max="14363" width="8.85546875" style="18"/>
    <col min="14364" max="14364" width="19.42578125" style="18" bestFit="1" customWidth="1"/>
    <col min="14365" max="14365" width="9" style="18" bestFit="1" customWidth="1"/>
    <col min="14366" max="14603" width="8.85546875" style="18"/>
    <col min="14604" max="14604" width="7.140625" style="18" customWidth="1"/>
    <col min="14605" max="14605" width="69.140625" style="18" bestFit="1" customWidth="1"/>
    <col min="14606" max="14606" width="13.85546875" style="18" customWidth="1"/>
    <col min="14607" max="14607" width="6.7109375" style="18" customWidth="1"/>
    <col min="14608" max="14608" width="8.140625" style="18" bestFit="1" customWidth="1"/>
    <col min="14609" max="14609" width="17.28515625" style="18" bestFit="1" customWidth="1"/>
    <col min="14610" max="14610" width="19.7109375" style="18" bestFit="1" customWidth="1"/>
    <col min="14611" max="14611" width="7.85546875" style="18" customWidth="1"/>
    <col min="14612" max="14612" width="12.42578125" style="18" bestFit="1" customWidth="1"/>
    <col min="14613" max="14613" width="19.7109375" style="18" bestFit="1" customWidth="1"/>
    <col min="14614" max="14617" width="0" style="18" hidden="1" customWidth="1"/>
    <col min="14618" max="14619" width="8.85546875" style="18"/>
    <col min="14620" max="14620" width="19.42578125" style="18" bestFit="1" customWidth="1"/>
    <col min="14621" max="14621" width="9" style="18" bestFit="1" customWidth="1"/>
    <col min="14622" max="14859" width="8.85546875" style="18"/>
    <col min="14860" max="14860" width="7.140625" style="18" customWidth="1"/>
    <col min="14861" max="14861" width="69.140625" style="18" bestFit="1" customWidth="1"/>
    <col min="14862" max="14862" width="13.85546875" style="18" customWidth="1"/>
    <col min="14863" max="14863" width="6.7109375" style="18" customWidth="1"/>
    <col min="14864" max="14864" width="8.140625" style="18" bestFit="1" customWidth="1"/>
    <col min="14865" max="14865" width="17.28515625" style="18" bestFit="1" customWidth="1"/>
    <col min="14866" max="14866" width="19.7109375" style="18" bestFit="1" customWidth="1"/>
    <col min="14867" max="14867" width="7.85546875" style="18" customWidth="1"/>
    <col min="14868" max="14868" width="12.42578125" style="18" bestFit="1" customWidth="1"/>
    <col min="14869" max="14869" width="19.7109375" style="18" bestFit="1" customWidth="1"/>
    <col min="14870" max="14873" width="0" style="18" hidden="1" customWidth="1"/>
    <col min="14874" max="14875" width="8.85546875" style="18"/>
    <col min="14876" max="14876" width="19.42578125" style="18" bestFit="1" customWidth="1"/>
    <col min="14877" max="14877" width="9" style="18" bestFit="1" customWidth="1"/>
    <col min="14878" max="15115" width="8.85546875" style="18"/>
    <col min="15116" max="15116" width="7.140625" style="18" customWidth="1"/>
    <col min="15117" max="15117" width="69.140625" style="18" bestFit="1" customWidth="1"/>
    <col min="15118" max="15118" width="13.85546875" style="18" customWidth="1"/>
    <col min="15119" max="15119" width="6.7109375" style="18" customWidth="1"/>
    <col min="15120" max="15120" width="8.140625" style="18" bestFit="1" customWidth="1"/>
    <col min="15121" max="15121" width="17.28515625" style="18" bestFit="1" customWidth="1"/>
    <col min="15122" max="15122" width="19.7109375" style="18" bestFit="1" customWidth="1"/>
    <col min="15123" max="15123" width="7.85546875" style="18" customWidth="1"/>
    <col min="15124" max="15124" width="12.42578125" style="18" bestFit="1" customWidth="1"/>
    <col min="15125" max="15125" width="19.7109375" style="18" bestFit="1" customWidth="1"/>
    <col min="15126" max="15129" width="0" style="18" hidden="1" customWidth="1"/>
    <col min="15130" max="15131" width="8.85546875" style="18"/>
    <col min="15132" max="15132" width="19.42578125" style="18" bestFit="1" customWidth="1"/>
    <col min="15133" max="15133" width="9" style="18" bestFit="1" customWidth="1"/>
    <col min="15134" max="15371" width="8.85546875" style="18"/>
    <col min="15372" max="15372" width="7.140625" style="18" customWidth="1"/>
    <col min="15373" max="15373" width="69.140625" style="18" bestFit="1" customWidth="1"/>
    <col min="15374" max="15374" width="13.85546875" style="18" customWidth="1"/>
    <col min="15375" max="15375" width="6.7109375" style="18" customWidth="1"/>
    <col min="15376" max="15376" width="8.140625" style="18" bestFit="1" customWidth="1"/>
    <col min="15377" max="15377" width="17.28515625" style="18" bestFit="1" customWidth="1"/>
    <col min="15378" max="15378" width="19.7109375" style="18" bestFit="1" customWidth="1"/>
    <col min="15379" max="15379" width="7.85546875" style="18" customWidth="1"/>
    <col min="15380" max="15380" width="12.42578125" style="18" bestFit="1" customWidth="1"/>
    <col min="15381" max="15381" width="19.7109375" style="18" bestFit="1" customWidth="1"/>
    <col min="15382" max="15385" width="0" style="18" hidden="1" customWidth="1"/>
    <col min="15386" max="15387" width="8.85546875" style="18"/>
    <col min="15388" max="15388" width="19.42578125" style="18" bestFit="1" customWidth="1"/>
    <col min="15389" max="15389" width="9" style="18" bestFit="1" customWidth="1"/>
    <col min="15390" max="15627" width="8.85546875" style="18"/>
    <col min="15628" max="15628" width="7.140625" style="18" customWidth="1"/>
    <col min="15629" max="15629" width="69.140625" style="18" bestFit="1" customWidth="1"/>
    <col min="15630" max="15630" width="13.85546875" style="18" customWidth="1"/>
    <col min="15631" max="15631" width="6.7109375" style="18" customWidth="1"/>
    <col min="15632" max="15632" width="8.140625" style="18" bestFit="1" customWidth="1"/>
    <col min="15633" max="15633" width="17.28515625" style="18" bestFit="1" customWidth="1"/>
    <col min="15634" max="15634" width="19.7109375" style="18" bestFit="1" customWidth="1"/>
    <col min="15635" max="15635" width="7.85546875" style="18" customWidth="1"/>
    <col min="15636" max="15636" width="12.42578125" style="18" bestFit="1" customWidth="1"/>
    <col min="15637" max="15637" width="19.7109375" style="18" bestFit="1" customWidth="1"/>
    <col min="15638" max="15641" width="0" style="18" hidden="1" customWidth="1"/>
    <col min="15642" max="15643" width="8.85546875" style="18"/>
    <col min="15644" max="15644" width="19.42578125" style="18" bestFit="1" customWidth="1"/>
    <col min="15645" max="15645" width="9" style="18" bestFit="1" customWidth="1"/>
    <col min="15646" max="15883" width="8.85546875" style="18"/>
    <col min="15884" max="15884" width="7.140625" style="18" customWidth="1"/>
    <col min="15885" max="15885" width="69.140625" style="18" bestFit="1" customWidth="1"/>
    <col min="15886" max="15886" width="13.85546875" style="18" customWidth="1"/>
    <col min="15887" max="15887" width="6.7109375" style="18" customWidth="1"/>
    <col min="15888" max="15888" width="8.140625" style="18" bestFit="1" customWidth="1"/>
    <col min="15889" max="15889" width="17.28515625" style="18" bestFit="1" customWidth="1"/>
    <col min="15890" max="15890" width="19.7109375" style="18" bestFit="1" customWidth="1"/>
    <col min="15891" max="15891" width="7.85546875" style="18" customWidth="1"/>
    <col min="15892" max="15892" width="12.42578125" style="18" bestFit="1" customWidth="1"/>
    <col min="15893" max="15893" width="19.7109375" style="18" bestFit="1" customWidth="1"/>
    <col min="15894" max="15897" width="0" style="18" hidden="1" customWidth="1"/>
    <col min="15898" max="15899" width="8.85546875" style="18"/>
    <col min="15900" max="15900" width="19.42578125" style="18" bestFit="1" customWidth="1"/>
    <col min="15901" max="15901" width="9" style="18" bestFit="1" customWidth="1"/>
    <col min="15902" max="16139" width="8.85546875" style="18"/>
    <col min="16140" max="16140" width="7.140625" style="18" customWidth="1"/>
    <col min="16141" max="16141" width="69.140625" style="18" bestFit="1" customWidth="1"/>
    <col min="16142" max="16142" width="13.85546875" style="18" customWidth="1"/>
    <col min="16143" max="16143" width="6.7109375" style="18" customWidth="1"/>
    <col min="16144" max="16144" width="8.140625" style="18" bestFit="1" customWidth="1"/>
    <col min="16145" max="16145" width="17.28515625" style="18" bestFit="1" customWidth="1"/>
    <col min="16146" max="16146" width="19.7109375" style="18" bestFit="1" customWidth="1"/>
    <col min="16147" max="16147" width="7.85546875" style="18" customWidth="1"/>
    <col min="16148" max="16148" width="12.42578125" style="18" bestFit="1" customWidth="1"/>
    <col min="16149" max="16149" width="19.7109375" style="18" bestFit="1" customWidth="1"/>
    <col min="16150" max="16153" width="0" style="18" hidden="1" customWidth="1"/>
    <col min="16154" max="16155" width="8.85546875" style="18"/>
    <col min="16156" max="16156" width="19.42578125" style="18" bestFit="1" customWidth="1"/>
    <col min="16157" max="16157" width="9" style="18" bestFit="1" customWidth="1"/>
    <col min="16158" max="16384" width="8.85546875" style="18"/>
  </cols>
  <sheetData>
    <row r="1" spans="1:34" s="64" customFormat="1" ht="26.45" customHeight="1" thickBot="1" x14ac:dyDescent="0.25">
      <c r="A1" s="61" t="s">
        <v>54985</v>
      </c>
      <c r="B1" s="62"/>
      <c r="C1" s="62"/>
      <c r="D1" s="62"/>
      <c r="E1" s="62"/>
      <c r="F1" s="62"/>
      <c r="G1" s="62"/>
      <c r="H1" s="62"/>
      <c r="I1" s="62"/>
      <c r="J1" s="62"/>
      <c r="K1" s="62"/>
      <c r="L1" s="62"/>
      <c r="M1" s="62"/>
      <c r="N1" s="62"/>
      <c r="O1" s="62"/>
      <c r="P1" s="62"/>
      <c r="Q1" s="62"/>
      <c r="R1" s="63"/>
      <c r="S1" s="63"/>
      <c r="T1" s="63"/>
      <c r="U1" s="21" t="s">
        <v>7974</v>
      </c>
      <c r="V1" s="34"/>
    </row>
    <row r="2" spans="1:34" s="64" customFormat="1" ht="12.75" thickBot="1" x14ac:dyDescent="0.25">
      <c r="A2" s="235" t="s">
        <v>11</v>
      </c>
      <c r="B2" s="236"/>
      <c r="C2" s="238"/>
      <c r="D2" s="240"/>
      <c r="E2" s="240"/>
      <c r="F2" s="240"/>
      <c r="G2" s="240"/>
      <c r="H2" s="240"/>
      <c r="I2" s="240"/>
      <c r="J2" s="240"/>
      <c r="K2" s="240"/>
      <c r="L2" s="240"/>
      <c r="M2" s="240"/>
      <c r="N2" s="240"/>
      <c r="O2" s="240"/>
      <c r="P2" s="240"/>
      <c r="Q2" s="240"/>
      <c r="R2" s="576"/>
      <c r="S2" s="576"/>
      <c r="T2" s="565"/>
      <c r="U2" s="113" t="s">
        <v>7974</v>
      </c>
      <c r="V2" s="34"/>
    </row>
    <row r="3" spans="1:34" s="64" customFormat="1" x14ac:dyDescent="0.2">
      <c r="A3" s="160" t="str">
        <f>'ORC OUR'!A3</f>
        <v>A</v>
      </c>
      <c r="B3" s="299" t="str">
        <f>'ORC OUR'!B3</f>
        <v>SERVIÇOS GERAIS PARA OS ACESSOS, CANTEIRO E OBRAS DE AMPLIAÇÃO DO CANAL RIBEIRÃO DO OURO</v>
      </c>
      <c r="C3" s="161"/>
      <c r="D3" s="302">
        <f ca="1">'ORC OUR'!J3</f>
        <v>2529684.91</v>
      </c>
      <c r="F3" s="161"/>
      <c r="G3" s="161"/>
      <c r="H3" s="161"/>
      <c r="I3" s="161"/>
      <c r="J3" s="161"/>
      <c r="K3" s="161"/>
      <c r="L3" s="161"/>
      <c r="M3" s="161"/>
      <c r="N3" s="161"/>
      <c r="R3" s="580"/>
      <c r="S3" s="567"/>
      <c r="T3" s="261"/>
      <c r="U3" s="161" t="s">
        <v>7974</v>
      </c>
      <c r="V3" s="232"/>
      <c r="W3" s="130"/>
      <c r="AA3" s="67" t="s">
        <v>28</v>
      </c>
      <c r="AB3" s="68" t="e">
        <f>#REF!/T8</f>
        <v>#REF!</v>
      </c>
      <c r="AC3" s="69" t="s">
        <v>29</v>
      </c>
    </row>
    <row r="4" spans="1:34" s="64" customFormat="1" x14ac:dyDescent="0.2">
      <c r="A4" s="160" t="str">
        <f>'ORC OUR'!A4</f>
        <v>B</v>
      </c>
      <c r="B4" s="299" t="str">
        <f>'ORC OUR'!B4</f>
        <v>AMPLIAÇÃO DO CANAL DO RIBEIRÃO DO OURO</v>
      </c>
      <c r="C4" s="154"/>
      <c r="D4" s="302">
        <f ca="1">'ORC OUR'!J4</f>
        <v>45640605.240000002</v>
      </c>
      <c r="F4" s="154"/>
      <c r="G4" s="154"/>
      <c r="H4" s="154"/>
      <c r="I4" s="154"/>
      <c r="J4" s="154"/>
      <c r="K4" s="154"/>
      <c r="L4" s="154"/>
      <c r="M4" s="154"/>
      <c r="N4" s="154"/>
      <c r="R4" s="580"/>
      <c r="S4" s="568"/>
      <c r="T4" s="498"/>
      <c r="U4" s="154"/>
      <c r="V4" s="499"/>
      <c r="W4" s="67"/>
      <c r="AA4" s="67"/>
      <c r="AB4" s="68"/>
      <c r="AC4" s="70"/>
    </row>
    <row r="5" spans="1:34" s="64" customFormat="1" x14ac:dyDescent="0.2">
      <c r="A5" s="160" t="str">
        <f>'ORC OUR'!A5</f>
        <v>C</v>
      </c>
      <c r="B5" s="299" t="str">
        <f>'ORC OUR'!B5</f>
        <v>SUBSTITUIÇÃO DE PONTES AO LONGO DO CANAL DO RIBEIRÃO DO OURO</v>
      </c>
      <c r="C5" s="154"/>
      <c r="D5" s="302">
        <f ca="1">'ORC OUR'!J5</f>
        <v>4692979.4700000007</v>
      </c>
      <c r="F5" s="154"/>
      <c r="G5" s="154"/>
      <c r="H5" s="154"/>
      <c r="I5" s="154"/>
      <c r="J5" s="154"/>
      <c r="K5" s="154"/>
      <c r="L5" s="154"/>
      <c r="M5" s="154"/>
      <c r="N5" s="154"/>
      <c r="R5" s="580"/>
      <c r="S5" s="568"/>
      <c r="T5" s="498"/>
      <c r="U5" s="154"/>
      <c r="V5" s="499"/>
      <c r="W5" s="67"/>
      <c r="AA5" s="67"/>
      <c r="AB5" s="68"/>
      <c r="AC5" s="70"/>
    </row>
    <row r="6" spans="1:34" s="64" customFormat="1" x14ac:dyDescent="0.2">
      <c r="A6" s="160" t="str">
        <f>'ORC OUR'!A6</f>
        <v>D</v>
      </c>
      <c r="B6" s="299" t="str">
        <f>'ORC OUR'!B6</f>
        <v>SUBSTITUIÇÃO DOS BUEIROS DE TRAVESSIA NA FOZ DO CÓRREGO CAPÃO DO PAIVA</v>
      </c>
      <c r="C6" s="194"/>
      <c r="D6" s="302">
        <f ca="1">'ORC OUR'!J6</f>
        <v>1853625.72</v>
      </c>
      <c r="F6" s="194"/>
      <c r="G6" s="194"/>
      <c r="H6" s="194"/>
      <c r="I6" s="194"/>
      <c r="J6" s="194"/>
      <c r="K6" s="194"/>
      <c r="L6" s="194"/>
      <c r="M6" s="194"/>
      <c r="N6" s="194"/>
      <c r="R6" s="580"/>
      <c r="S6" s="569"/>
      <c r="T6" s="262"/>
      <c r="U6" s="194" t="s">
        <v>7974</v>
      </c>
      <c r="V6" s="207"/>
      <c r="W6" s="67"/>
      <c r="AA6" s="67" t="s">
        <v>30</v>
      </c>
      <c r="AB6" s="68" t="e">
        <f>#REF!/#REF!</f>
        <v>#REF!</v>
      </c>
      <c r="AC6" s="70" t="s">
        <v>31</v>
      </c>
    </row>
    <row r="7" spans="1:34" s="64" customFormat="1" ht="12.75" thickBot="1" x14ac:dyDescent="0.25">
      <c r="A7" s="160" t="str">
        <f>'ORC OUR'!A7</f>
        <v>E</v>
      </c>
      <c r="B7" s="299" t="str">
        <f>'ORC OUR'!B7</f>
        <v>SUBSTITUIÇÃO DOS SIFÕES INVERTIDOS SOB O RIBEIRÃO DO OURO E ALTERAÇÃO DO TRECHO DO EMSSIÁRIO DE ESGOTO BRUTO MARGEM DIREITA</v>
      </c>
      <c r="C7" s="194"/>
      <c r="D7" s="302">
        <f ca="1">'ORC OUR'!J7</f>
        <v>2766558.09</v>
      </c>
      <c r="F7" s="194"/>
      <c r="G7" s="194"/>
      <c r="H7" s="194"/>
      <c r="I7" s="194"/>
      <c r="J7" s="194"/>
      <c r="K7" s="194"/>
      <c r="L7" s="194"/>
      <c r="M7" s="194"/>
      <c r="N7" s="194"/>
      <c r="R7" s="580"/>
      <c r="S7" s="569"/>
      <c r="T7" s="262"/>
      <c r="U7" s="194" t="s">
        <v>7974</v>
      </c>
      <c r="V7" s="207"/>
      <c r="W7" s="67"/>
      <c r="AA7" s="67" t="s">
        <v>30</v>
      </c>
      <c r="AB7" s="68" t="e">
        <f>#REF!/#REF!</f>
        <v>#REF!</v>
      </c>
      <c r="AC7" s="70" t="s">
        <v>31</v>
      </c>
    </row>
    <row r="8" spans="1:34" s="64" customFormat="1" ht="12.75" thickBot="1" x14ac:dyDescent="0.25">
      <c r="A8" s="256"/>
      <c r="B8" s="257" t="s">
        <v>32</v>
      </c>
      <c r="C8" s="195"/>
      <c r="D8" s="196">
        <f ca="1">SUM(D3:D7)</f>
        <v>57483453.430000007</v>
      </c>
      <c r="F8" s="195"/>
      <c r="G8" s="195"/>
      <c r="H8" s="195"/>
      <c r="I8" s="195"/>
      <c r="J8" s="195"/>
      <c r="K8" s="195"/>
      <c r="L8" s="195"/>
      <c r="M8" s="195"/>
      <c r="N8" s="195"/>
      <c r="R8" s="580"/>
      <c r="S8" s="570"/>
      <c r="T8" s="566"/>
      <c r="U8" s="114" t="s">
        <v>7974</v>
      </c>
      <c r="W8" s="76"/>
      <c r="X8" s="77">
        <v>6</v>
      </c>
      <c r="Y8" s="64" t="s">
        <v>40</v>
      </c>
    </row>
    <row r="9" spans="1:34" x14ac:dyDescent="0.2">
      <c r="A9" s="60" t="str">
        <f>'ORC OUR'!$A$9</f>
        <v>DATA BASE: SINAPI jan/202,4, CDHU 192 e DER dez/23</v>
      </c>
      <c r="B9" s="78"/>
      <c r="C9" s="79" t="s">
        <v>0</v>
      </c>
      <c r="D9" s="80">
        <f ca="1">'ORC OUR'!G9</f>
        <v>0.2261</v>
      </c>
      <c r="E9" s="127"/>
      <c r="F9" s="79"/>
      <c r="G9" s="79"/>
      <c r="H9" s="79"/>
      <c r="I9" s="79"/>
      <c r="J9" s="79"/>
      <c r="K9" s="79"/>
      <c r="L9" s="79"/>
      <c r="M9" s="79"/>
      <c r="N9" s="79"/>
      <c r="O9" s="127"/>
      <c r="P9" s="127"/>
      <c r="Q9" s="127"/>
      <c r="R9" s="91"/>
      <c r="S9" s="82"/>
      <c r="T9" s="83"/>
      <c r="U9" s="115" t="s">
        <v>7974</v>
      </c>
      <c r="V9" s="18"/>
      <c r="W9" s="84"/>
      <c r="X9" s="85">
        <v>25</v>
      </c>
      <c r="Y9" s="18" t="s">
        <v>40</v>
      </c>
      <c r="AA9" s="64"/>
      <c r="AB9" s="64"/>
      <c r="AC9" s="64"/>
    </row>
    <row r="10" spans="1:34" ht="12.75" thickBot="1" x14ac:dyDescent="0.3">
      <c r="A10" s="86"/>
      <c r="B10" s="126"/>
      <c r="C10" s="87" t="s">
        <v>1</v>
      </c>
      <c r="D10" s="88">
        <f ca="1">'ORC OUR'!G10</f>
        <v>0.32779999999999998</v>
      </c>
      <c r="E10" s="127"/>
      <c r="F10" s="87"/>
      <c r="G10" s="87"/>
      <c r="H10" s="87"/>
      <c r="I10" s="87"/>
      <c r="J10" s="87"/>
      <c r="K10" s="87"/>
      <c r="L10" s="87"/>
      <c r="M10" s="87"/>
      <c r="N10" s="87"/>
      <c r="O10" s="127"/>
      <c r="P10" s="127"/>
      <c r="Q10" s="127"/>
      <c r="R10" s="91"/>
      <c r="S10" s="90"/>
      <c r="T10" s="91"/>
      <c r="U10" s="110" t="s">
        <v>7974</v>
      </c>
      <c r="V10" s="18"/>
      <c r="W10" s="76"/>
      <c r="X10" s="85">
        <v>8</v>
      </c>
      <c r="Y10" s="18" t="s">
        <v>40</v>
      </c>
      <c r="AB10" s="92" t="e">
        <f>#REF!*2.5%</f>
        <v>#REF!</v>
      </c>
    </row>
    <row r="11" spans="1:34" s="33" customFormat="1" ht="36.75" thickBot="1" x14ac:dyDescent="0.3">
      <c r="A11" s="93" t="s">
        <v>11</v>
      </c>
      <c r="B11" s="143" t="s">
        <v>54887</v>
      </c>
      <c r="C11" s="28" t="s">
        <v>38</v>
      </c>
      <c r="D11" s="142" t="s">
        <v>6298</v>
      </c>
      <c r="E11" s="263" t="s">
        <v>8559</v>
      </c>
      <c r="F11" s="168" t="s">
        <v>16684</v>
      </c>
      <c r="G11" s="168" t="s">
        <v>16685</v>
      </c>
      <c r="H11" s="263" t="s">
        <v>18714</v>
      </c>
      <c r="I11" s="168" t="s">
        <v>18715</v>
      </c>
      <c r="J11" s="168" t="s">
        <v>18716</v>
      </c>
      <c r="K11" s="263" t="s">
        <v>18717</v>
      </c>
      <c r="L11" s="263" t="s">
        <v>18748</v>
      </c>
      <c r="M11" s="168" t="s">
        <v>54807</v>
      </c>
      <c r="N11" s="168" t="s">
        <v>54808</v>
      </c>
      <c r="O11" s="263" t="s">
        <v>54809</v>
      </c>
      <c r="P11" s="168" t="s">
        <v>54810</v>
      </c>
      <c r="Q11" s="168" t="s">
        <v>54886</v>
      </c>
      <c r="R11" s="142" t="s">
        <v>54885</v>
      </c>
      <c r="S11" s="577"/>
      <c r="T11" s="159"/>
      <c r="U11" s="116" t="s">
        <v>7974</v>
      </c>
      <c r="V11" s="96" t="s">
        <v>1551</v>
      </c>
      <c r="W11" s="158"/>
      <c r="X11" s="159"/>
      <c r="Y11" s="99" t="str">
        <f>IF(W11&lt;0.04,"ok","ALERTA")</f>
        <v>ok</v>
      </c>
      <c r="AA11" s="18"/>
      <c r="AB11" s="92" t="e">
        <f>AB10/1.294</f>
        <v>#REF!</v>
      </c>
      <c r="AC11" s="18"/>
    </row>
    <row r="12" spans="1:34" s="33" customFormat="1" ht="18" customHeight="1" thickBot="1" x14ac:dyDescent="0.25">
      <c r="A12" s="165" t="s">
        <v>18509</v>
      </c>
      <c r="B12" s="275" t="str">
        <f>'ORC OUR'!$B$12</f>
        <v>SERVIÇOS GERAIS PARA OS ACESSOS, CANTEIRO E OBRAS DE AMPLIAÇÃO DO CANAL RIBEIRÃO DO OURO</v>
      </c>
      <c r="C12" s="175"/>
      <c r="D12" s="273"/>
      <c r="E12" s="264"/>
      <c r="F12" s="264"/>
      <c r="G12" s="264"/>
      <c r="H12" s="264"/>
      <c r="I12" s="264"/>
      <c r="J12" s="264"/>
      <c r="K12" s="264"/>
      <c r="L12" s="264"/>
      <c r="M12" s="264"/>
      <c r="N12" s="264"/>
      <c r="O12" s="264"/>
      <c r="P12" s="264"/>
      <c r="Q12" s="510"/>
      <c r="R12" s="581"/>
      <c r="S12" s="571"/>
      <c r="T12" s="31"/>
      <c r="U12" s="117"/>
      <c r="V12" s="2"/>
      <c r="W12" s="25"/>
      <c r="X12" s="3"/>
      <c r="Y12" s="32"/>
      <c r="Z12" s="32"/>
      <c r="AA12" s="32"/>
      <c r="AB12" s="32"/>
      <c r="AC12" s="32"/>
      <c r="AD12" s="32"/>
      <c r="AE12" s="32"/>
      <c r="AF12" s="32"/>
    </row>
    <row r="13" spans="1:34" s="34" customFormat="1" ht="24.6" customHeight="1" outlineLevel="1" thickBot="1" x14ac:dyDescent="0.25">
      <c r="A13" s="162">
        <v>1</v>
      </c>
      <c r="B13" s="298" t="str">
        <f>'ORC OUR'!$B$13</f>
        <v>SERVIÇOS GERAIS</v>
      </c>
      <c r="C13" s="171">
        <f ca="1">'ORC OUR'!$J$13</f>
        <v>2529684.91</v>
      </c>
      <c r="D13" s="277">
        <v>12</v>
      </c>
      <c r="E13" s="265">
        <f ca="1">C13/D13</f>
        <v>210807.07583333334</v>
      </c>
      <c r="F13" s="265">
        <f ca="1">E13</f>
        <v>210807.07583333334</v>
      </c>
      <c r="G13" s="265">
        <f t="shared" ref="G13:O13" ca="1" si="0">F13</f>
        <v>210807.07583333334</v>
      </c>
      <c r="H13" s="265">
        <f t="shared" ca="1" si="0"/>
        <v>210807.07583333334</v>
      </c>
      <c r="I13" s="265">
        <f t="shared" ca="1" si="0"/>
        <v>210807.07583333334</v>
      </c>
      <c r="J13" s="265">
        <f t="shared" ca="1" si="0"/>
        <v>210807.07583333334</v>
      </c>
      <c r="K13" s="265">
        <f t="shared" ca="1" si="0"/>
        <v>210807.07583333334</v>
      </c>
      <c r="L13" s="265">
        <f t="shared" ca="1" si="0"/>
        <v>210807.07583333334</v>
      </c>
      <c r="M13" s="265">
        <f t="shared" ca="1" si="0"/>
        <v>210807.07583333334</v>
      </c>
      <c r="N13" s="265">
        <f t="shared" ca="1" si="0"/>
        <v>210807.07583333334</v>
      </c>
      <c r="O13" s="265">
        <f t="shared" ca="1" si="0"/>
        <v>210807.07583333334</v>
      </c>
      <c r="P13" s="265">
        <f ca="1">O13</f>
        <v>210807.07583333334</v>
      </c>
      <c r="Q13" s="511"/>
      <c r="R13" s="582"/>
      <c r="S13" s="17"/>
      <c r="T13" s="17"/>
      <c r="U13" s="111"/>
      <c r="V13" s="5"/>
      <c r="W13" s="26"/>
      <c r="X13" s="6"/>
      <c r="Y13" s="5"/>
      <c r="Z13" s="5"/>
      <c r="AA13" s="5"/>
      <c r="AB13" s="5"/>
      <c r="AC13" s="5"/>
      <c r="AD13" s="5"/>
      <c r="AE13" s="5"/>
      <c r="AF13" s="5"/>
      <c r="AG13" s="164">
        <f t="shared" ref="AG13:AG41" ca="1" si="1">SUM(E13:P13)</f>
        <v>2529684.91</v>
      </c>
      <c r="AH13" s="163">
        <f t="shared" ref="AH13:AH41" ca="1" si="2">AG13-C13</f>
        <v>0</v>
      </c>
    </row>
    <row r="14" spans="1:34" s="33" customFormat="1" ht="18" customHeight="1" thickBot="1" x14ac:dyDescent="0.25">
      <c r="A14" s="165" t="s">
        <v>18508</v>
      </c>
      <c r="B14" s="275" t="str">
        <f>'ORC OUR'!$B$49</f>
        <v>AMPLIAÇÃO DO CANAL DO RIBEIRÃO DO OURO</v>
      </c>
      <c r="C14" s="172"/>
      <c r="D14" s="273"/>
      <c r="E14" s="264"/>
      <c r="F14" s="264"/>
      <c r="G14" s="264"/>
      <c r="H14" s="264"/>
      <c r="I14" s="264"/>
      <c r="J14" s="264"/>
      <c r="K14" s="264"/>
      <c r="L14" s="264"/>
      <c r="M14" s="264"/>
      <c r="N14" s="264"/>
      <c r="O14" s="264"/>
      <c r="P14" s="264"/>
      <c r="Q14" s="510"/>
      <c r="R14" s="581"/>
      <c r="S14" s="571"/>
      <c r="T14" s="31"/>
      <c r="U14" s="111"/>
      <c r="V14" s="5"/>
      <c r="W14" s="27"/>
      <c r="X14" s="15"/>
      <c r="Y14" s="2"/>
      <c r="Z14" s="2"/>
      <c r="AA14" s="2"/>
      <c r="AB14" s="2"/>
      <c r="AC14" s="2"/>
      <c r="AD14" s="2"/>
      <c r="AE14" s="2"/>
      <c r="AF14" s="2"/>
      <c r="AG14" s="164">
        <f t="shared" si="1"/>
        <v>0</v>
      </c>
      <c r="AH14" s="163">
        <f t="shared" si="2"/>
        <v>0</v>
      </c>
    </row>
    <row r="15" spans="1:34" s="34" customFormat="1" ht="17.45" customHeight="1" outlineLevel="1" x14ac:dyDescent="0.2">
      <c r="A15" s="177">
        <v>1</v>
      </c>
      <c r="B15" s="141" t="str">
        <f>'ORC OUR'!$B$50</f>
        <v xml:space="preserve">AMPLIAÇÃO DO CANAL DO RIBEIRÃO DO OURO - TRECHO 0 - ESTACAS 9+6.15 a EST.10+7.15 </v>
      </c>
      <c r="C15" s="173">
        <f ca="1">'ORC OUR'!$J$50</f>
        <v>784770.94</v>
      </c>
      <c r="D15" s="178">
        <v>3</v>
      </c>
      <c r="E15" s="166">
        <f ca="1">C15/D15</f>
        <v>261590.31333333332</v>
      </c>
      <c r="F15" s="166">
        <f t="shared" ref="F15:N22" ca="1" si="3">E15</f>
        <v>261590.31333333332</v>
      </c>
      <c r="G15" s="166">
        <f t="shared" ca="1" si="3"/>
        <v>261590.31333333332</v>
      </c>
      <c r="H15" s="155"/>
      <c r="I15" s="155"/>
      <c r="J15" s="155"/>
      <c r="K15" s="267"/>
      <c r="L15" s="267"/>
      <c r="M15" s="267"/>
      <c r="N15" s="267"/>
      <c r="O15" s="267"/>
      <c r="P15" s="267"/>
      <c r="Q15" s="512">
        <v>1</v>
      </c>
      <c r="R15" s="583">
        <v>3</v>
      </c>
      <c r="S15" s="17"/>
      <c r="T15" s="17"/>
      <c r="U15" s="111"/>
      <c r="V15" s="5"/>
      <c r="W15" s="26"/>
      <c r="X15" s="6"/>
      <c r="Y15" s="5"/>
      <c r="Z15" s="5"/>
      <c r="AA15" s="5"/>
      <c r="AB15" s="5"/>
      <c r="AC15" s="5"/>
      <c r="AD15" s="5"/>
      <c r="AE15" s="5"/>
      <c r="AF15" s="5"/>
      <c r="AG15" s="164">
        <f t="shared" ca="1" si="1"/>
        <v>784770.94</v>
      </c>
      <c r="AH15" s="163">
        <f t="shared" ca="1" si="2"/>
        <v>0</v>
      </c>
    </row>
    <row r="16" spans="1:34" s="34" customFormat="1" ht="17.45" customHeight="1" outlineLevel="1" x14ac:dyDescent="0.2">
      <c r="A16" s="177">
        <v>2</v>
      </c>
      <c r="B16" s="141" t="str">
        <f>'ORC OUR'!$B$100</f>
        <v>AMPLIAÇÃO DO CANAL DO RIBEIRÃO DO OURO - TRECHO 1 - ESTACAS 10+7.15 A EST. 11+11.84</v>
      </c>
      <c r="C16" s="173">
        <f ca="1">'ORC OUR'!$J$100</f>
        <v>1085800.17</v>
      </c>
      <c r="D16" s="178">
        <v>3</v>
      </c>
      <c r="E16" s="267"/>
      <c r="F16" s="166">
        <f t="shared" ref="F16:F17" ca="1" si="4">C16/D16</f>
        <v>361933.38999999996</v>
      </c>
      <c r="G16" s="166">
        <f t="shared" ca="1" si="3"/>
        <v>361933.38999999996</v>
      </c>
      <c r="H16" s="166">
        <f t="shared" ca="1" si="3"/>
        <v>361933.38999999996</v>
      </c>
      <c r="I16" s="155"/>
      <c r="J16" s="155"/>
      <c r="K16" s="155"/>
      <c r="L16" s="155"/>
      <c r="M16" s="155"/>
      <c r="N16" s="155"/>
      <c r="O16" s="155"/>
      <c r="P16" s="155"/>
      <c r="Q16" s="513">
        <v>2</v>
      </c>
      <c r="R16" s="584">
        <v>4</v>
      </c>
      <c r="S16" s="17"/>
      <c r="T16" s="17"/>
      <c r="U16" s="111"/>
      <c r="V16" s="5"/>
      <c r="W16" s="26"/>
      <c r="X16" s="6"/>
      <c r="Y16" s="5"/>
      <c r="Z16" s="5"/>
      <c r="AA16" s="5"/>
      <c r="AB16" s="5"/>
      <c r="AC16" s="5"/>
      <c r="AD16" s="5"/>
      <c r="AE16" s="5"/>
      <c r="AF16" s="5"/>
      <c r="AG16" s="164">
        <f t="shared" ca="1" si="1"/>
        <v>1085800.17</v>
      </c>
      <c r="AH16" s="163">
        <f t="shared" ca="1" si="2"/>
        <v>0</v>
      </c>
    </row>
    <row r="17" spans="1:34" s="34" customFormat="1" ht="17.45" customHeight="1" outlineLevel="1" x14ac:dyDescent="0.2">
      <c r="A17" s="177">
        <v>3</v>
      </c>
      <c r="B17" s="141" t="str">
        <f>'ORC OUR'!$B$150</f>
        <v>AMPLIAÇÃO DO CANAL DO RIBEIRÃO DO OURO - TRECHO 2 - ESTACAS 11+11.84  A EST. 34+5.20</v>
      </c>
      <c r="C17" s="173">
        <f ca="1">'ORC OUR'!$J$150</f>
        <v>11275787.219999999</v>
      </c>
      <c r="D17" s="178">
        <v>8</v>
      </c>
      <c r="E17" s="267"/>
      <c r="F17" s="166">
        <f t="shared" ca="1" si="4"/>
        <v>1409473.4024999999</v>
      </c>
      <c r="G17" s="166">
        <f t="shared" ca="1" si="3"/>
        <v>1409473.4024999999</v>
      </c>
      <c r="H17" s="166">
        <f t="shared" ca="1" si="3"/>
        <v>1409473.4024999999</v>
      </c>
      <c r="I17" s="166">
        <f t="shared" ca="1" si="3"/>
        <v>1409473.4024999999</v>
      </c>
      <c r="J17" s="166">
        <f t="shared" ca="1" si="3"/>
        <v>1409473.4024999999</v>
      </c>
      <c r="K17" s="166">
        <f t="shared" ca="1" si="3"/>
        <v>1409473.4024999999</v>
      </c>
      <c r="L17" s="166">
        <f t="shared" ca="1" si="3"/>
        <v>1409473.4024999999</v>
      </c>
      <c r="M17" s="166">
        <f t="shared" ca="1" si="3"/>
        <v>1409473.4024999999</v>
      </c>
      <c r="N17" s="155"/>
      <c r="O17" s="155"/>
      <c r="P17" s="155"/>
      <c r="Q17" s="513">
        <v>4</v>
      </c>
      <c r="R17" s="584">
        <v>9</v>
      </c>
      <c r="S17" s="17"/>
      <c r="T17" s="17"/>
      <c r="U17" s="111"/>
      <c r="V17" s="5"/>
      <c r="W17" s="26"/>
      <c r="X17" s="6"/>
      <c r="Y17" s="5"/>
      <c r="Z17" s="5"/>
      <c r="AA17" s="5"/>
      <c r="AB17" s="5"/>
      <c r="AC17" s="5"/>
      <c r="AD17" s="5"/>
      <c r="AE17" s="5"/>
      <c r="AF17" s="5"/>
      <c r="AG17" s="164">
        <f t="shared" ca="1" si="1"/>
        <v>11275787.219999999</v>
      </c>
      <c r="AH17" s="163">
        <f t="shared" ca="1" si="2"/>
        <v>0</v>
      </c>
    </row>
    <row r="18" spans="1:34" s="34" customFormat="1" ht="17.45" customHeight="1" outlineLevel="1" x14ac:dyDescent="0.25">
      <c r="A18" s="177">
        <v>4</v>
      </c>
      <c r="B18" s="141" t="str">
        <f>'ORC OUR'!$B$200</f>
        <v>AMPLIAÇÃO DO CANAL DO RIBEIRÃO DO OURO - TRECHO 3 - ESTACAS 34+5.20 a EST.48+17.20</v>
      </c>
      <c r="C18" s="173">
        <f ca="1">'ORC OUR'!$J$200</f>
        <v>7227620.7200000007</v>
      </c>
      <c r="D18" s="178">
        <v>5</v>
      </c>
      <c r="E18" s="267"/>
      <c r="F18" s="155"/>
      <c r="G18" s="155"/>
      <c r="H18" s="166">
        <f t="shared" ref="H18" ca="1" si="5">C18/D18</f>
        <v>1445524.1440000001</v>
      </c>
      <c r="I18" s="166">
        <f t="shared" ca="1" si="3"/>
        <v>1445524.1440000001</v>
      </c>
      <c r="J18" s="166">
        <f t="shared" ca="1" si="3"/>
        <v>1445524.1440000001</v>
      </c>
      <c r="K18" s="166">
        <f t="shared" ca="1" si="3"/>
        <v>1445524.1440000001</v>
      </c>
      <c r="L18" s="166">
        <f t="shared" ca="1" si="3"/>
        <v>1445524.1440000001</v>
      </c>
      <c r="M18" s="267"/>
      <c r="N18" s="267"/>
      <c r="O18" s="155"/>
      <c r="P18" s="155"/>
      <c r="Q18" s="515">
        <v>6</v>
      </c>
      <c r="R18" s="585">
        <v>8</v>
      </c>
      <c r="S18" s="17"/>
      <c r="T18" s="17"/>
      <c r="U18" s="111"/>
      <c r="V18" s="5"/>
      <c r="W18" s="26"/>
      <c r="X18" s="6"/>
      <c r="Y18" s="5"/>
      <c r="Z18" s="5"/>
      <c r="AA18" s="5"/>
      <c r="AB18" s="5"/>
      <c r="AC18" s="5"/>
      <c r="AD18" s="5"/>
      <c r="AE18" s="5"/>
      <c r="AF18" s="5"/>
      <c r="AG18" s="164">
        <f t="shared" ca="1" si="1"/>
        <v>7227620.7200000007</v>
      </c>
      <c r="AH18" s="163">
        <f t="shared" ca="1" si="2"/>
        <v>0</v>
      </c>
    </row>
    <row r="19" spans="1:34" s="34" customFormat="1" ht="17.45" customHeight="1" outlineLevel="1" x14ac:dyDescent="0.25">
      <c r="A19" s="177">
        <v>5</v>
      </c>
      <c r="B19" s="141" t="str">
        <f>'ORC OUR'!$B$250</f>
        <v xml:space="preserve">AMPLIAÇÃO DO CANAL DO RIBEIRÃO DO OURO - TRECHO 4 - ESTACAS 49+3.20 a EST.52+6.00 </v>
      </c>
      <c r="C19" s="173">
        <f ca="1">'ORC OUR'!$J$250</f>
        <v>1636106.4200000002</v>
      </c>
      <c r="D19" s="178">
        <v>3</v>
      </c>
      <c r="E19" s="267"/>
      <c r="F19" s="155"/>
      <c r="G19" s="155"/>
      <c r="H19" s="155"/>
      <c r="I19" s="155"/>
      <c r="J19" s="166">
        <f ca="1">C19/D19</f>
        <v>545368.80666666676</v>
      </c>
      <c r="K19" s="166">
        <f t="shared" ca="1" si="3"/>
        <v>545368.80666666676</v>
      </c>
      <c r="L19" s="166">
        <f t="shared" ca="1" si="3"/>
        <v>545368.80666666676</v>
      </c>
      <c r="M19" s="267"/>
      <c r="N19" s="267"/>
      <c r="O19" s="267"/>
      <c r="P19" s="267"/>
      <c r="Q19" s="516">
        <v>6</v>
      </c>
      <c r="R19" s="586">
        <v>8</v>
      </c>
      <c r="S19" s="17"/>
      <c r="T19" s="17"/>
      <c r="U19" s="111"/>
      <c r="V19" s="5"/>
      <c r="W19" s="26"/>
      <c r="X19" s="6"/>
      <c r="Y19" s="5"/>
      <c r="Z19" s="5"/>
      <c r="AA19" s="5"/>
      <c r="AB19" s="5"/>
      <c r="AC19" s="5"/>
      <c r="AD19" s="5"/>
      <c r="AE19" s="5"/>
      <c r="AF19" s="5"/>
      <c r="AG19" s="164">
        <f t="shared" ca="1" si="1"/>
        <v>1636106.4200000004</v>
      </c>
      <c r="AH19" s="163">
        <f t="shared" ca="1" si="2"/>
        <v>0</v>
      </c>
    </row>
    <row r="20" spans="1:34" s="34" customFormat="1" ht="17.45" customHeight="1" outlineLevel="1" x14ac:dyDescent="0.25">
      <c r="A20" s="177">
        <v>6</v>
      </c>
      <c r="B20" s="141" t="str">
        <f>'ORC OUR'!$B$288</f>
        <v>AMPLIAÇÃO DO CANAL DO RIBEIRÃO DO OURO - TRECHO 5 - ESTACAS 52+6.00 a EST.55+0.00</v>
      </c>
      <c r="C20" s="173">
        <f ca="1">'ORC OUR'!$J$288</f>
        <v>1694226.2599999998</v>
      </c>
      <c r="D20" s="178">
        <v>3</v>
      </c>
      <c r="E20" s="267"/>
      <c r="F20" s="155"/>
      <c r="G20" s="155"/>
      <c r="H20" s="155"/>
      <c r="I20" s="155"/>
      <c r="J20" s="166">
        <f ca="1">C20/D20</f>
        <v>564742.08666666655</v>
      </c>
      <c r="K20" s="166">
        <f t="shared" ca="1" si="3"/>
        <v>564742.08666666655</v>
      </c>
      <c r="L20" s="166">
        <f t="shared" ca="1" si="3"/>
        <v>564742.08666666655</v>
      </c>
      <c r="M20" s="267"/>
      <c r="N20" s="155"/>
      <c r="O20" s="155"/>
      <c r="P20" s="155"/>
      <c r="Q20" s="515">
        <v>6</v>
      </c>
      <c r="R20" s="585">
        <v>8</v>
      </c>
      <c r="S20" s="17"/>
      <c r="T20" s="17"/>
      <c r="U20" s="111"/>
      <c r="V20" s="5"/>
      <c r="W20" s="26"/>
      <c r="X20" s="6"/>
      <c r="Y20" s="5"/>
      <c r="Z20" s="5"/>
      <c r="AA20" s="5"/>
      <c r="AB20" s="5"/>
      <c r="AC20" s="5"/>
      <c r="AD20" s="5"/>
      <c r="AE20" s="5"/>
      <c r="AF20" s="5"/>
      <c r="AG20" s="164">
        <f t="shared" ca="1" si="1"/>
        <v>1694226.2599999998</v>
      </c>
      <c r="AH20" s="163">
        <f t="shared" ca="1" si="2"/>
        <v>0</v>
      </c>
    </row>
    <row r="21" spans="1:34" s="34" customFormat="1" ht="17.45" customHeight="1" outlineLevel="1" x14ac:dyDescent="0.25">
      <c r="A21" s="177">
        <v>7</v>
      </c>
      <c r="B21" s="274" t="str">
        <f>'ORC OUR'!$B$338</f>
        <v>AMPLIAÇÃO DO CANAL DO RIBEIRÃO DO OURO - TRECHO 6 - ESTACAS 55+0.00 a EST.61+8.00</v>
      </c>
      <c r="C21" s="173">
        <f ca="1">'ORC OUR'!$J$338</f>
        <v>2775170.71</v>
      </c>
      <c r="D21" s="178">
        <v>4</v>
      </c>
      <c r="E21" s="267"/>
      <c r="F21" s="155"/>
      <c r="G21" s="155"/>
      <c r="H21" s="155"/>
      <c r="I21" s="155"/>
      <c r="J21" s="166">
        <f ca="1">C21/D21</f>
        <v>693792.67749999999</v>
      </c>
      <c r="K21" s="166">
        <f t="shared" ca="1" si="3"/>
        <v>693792.67749999999</v>
      </c>
      <c r="L21" s="166">
        <f t="shared" ca="1" si="3"/>
        <v>693792.67749999999</v>
      </c>
      <c r="M21" s="166">
        <f t="shared" ca="1" si="3"/>
        <v>693792.67749999999</v>
      </c>
      <c r="N21" s="155"/>
      <c r="O21" s="155"/>
      <c r="P21" s="155"/>
      <c r="Q21" s="515">
        <v>6</v>
      </c>
      <c r="R21" s="585">
        <v>9</v>
      </c>
      <c r="S21" s="17"/>
      <c r="T21" s="17"/>
      <c r="U21" s="111"/>
      <c r="V21" s="5"/>
      <c r="W21" s="26"/>
      <c r="X21" s="6"/>
      <c r="Y21" s="5"/>
      <c r="Z21" s="5"/>
      <c r="AA21" s="5"/>
      <c r="AB21" s="5"/>
      <c r="AC21" s="5"/>
      <c r="AD21" s="5"/>
      <c r="AE21" s="5"/>
      <c r="AF21" s="5"/>
      <c r="AG21" s="164">
        <f t="shared" ca="1" si="1"/>
        <v>2775170.71</v>
      </c>
      <c r="AH21" s="163">
        <f t="shared" ca="1" si="2"/>
        <v>0</v>
      </c>
    </row>
    <row r="22" spans="1:34" s="34" customFormat="1" ht="17.45" customHeight="1" outlineLevel="1" x14ac:dyDescent="0.25">
      <c r="A22" s="177">
        <v>8</v>
      </c>
      <c r="B22" s="141" t="str">
        <f>'ORC OUR'!$B$388</f>
        <v>AMPLIAÇÃO DO CANAL DO RIBEIRÃO DO OURO - TRECHO 7 - ESTACAS 61+8.00 a EST. 81+16.79</v>
      </c>
      <c r="C22" s="173">
        <f ca="1">'ORC OUR'!$J$388</f>
        <v>9715120.5199999996</v>
      </c>
      <c r="D22" s="178">
        <v>5</v>
      </c>
      <c r="E22" s="267"/>
      <c r="F22" s="155"/>
      <c r="G22" s="155"/>
      <c r="H22" s="155"/>
      <c r="I22" s="155"/>
      <c r="J22" s="155"/>
      <c r="K22" s="166">
        <f ca="1">C22/D22</f>
        <v>1943024.1039999998</v>
      </c>
      <c r="L22" s="166">
        <f t="shared" ca="1" si="3"/>
        <v>1943024.1039999998</v>
      </c>
      <c r="M22" s="166">
        <f t="shared" ca="1" si="3"/>
        <v>1943024.1039999998</v>
      </c>
      <c r="N22" s="166">
        <f t="shared" ca="1" si="3"/>
        <v>1943024.1039999998</v>
      </c>
      <c r="O22" s="166">
        <f ca="1">N22</f>
        <v>1943024.1039999998</v>
      </c>
      <c r="P22" s="155"/>
      <c r="Q22" s="515">
        <v>7</v>
      </c>
      <c r="R22" s="585">
        <v>11</v>
      </c>
      <c r="S22" s="578">
        <f t="shared" ref="S22:AF22" si="6">R22</f>
        <v>11</v>
      </c>
      <c r="T22" s="266">
        <f t="shared" si="6"/>
        <v>11</v>
      </c>
      <c r="U22" s="166">
        <f t="shared" si="6"/>
        <v>11</v>
      </c>
      <c r="V22" s="166">
        <f t="shared" si="6"/>
        <v>11</v>
      </c>
      <c r="W22" s="166">
        <f t="shared" si="6"/>
        <v>11</v>
      </c>
      <c r="X22" s="166">
        <f t="shared" si="6"/>
        <v>11</v>
      </c>
      <c r="Y22" s="166">
        <f t="shared" si="6"/>
        <v>11</v>
      </c>
      <c r="Z22" s="166">
        <f t="shared" si="6"/>
        <v>11</v>
      </c>
      <c r="AA22" s="166">
        <f t="shared" si="6"/>
        <v>11</v>
      </c>
      <c r="AB22" s="166">
        <f t="shared" si="6"/>
        <v>11</v>
      </c>
      <c r="AC22" s="166">
        <f t="shared" si="6"/>
        <v>11</v>
      </c>
      <c r="AD22" s="166">
        <f t="shared" si="6"/>
        <v>11</v>
      </c>
      <c r="AE22" s="166">
        <f t="shared" si="6"/>
        <v>11</v>
      </c>
      <c r="AF22" s="166">
        <f t="shared" si="6"/>
        <v>11</v>
      </c>
      <c r="AG22" s="164">
        <f t="shared" ca="1" si="1"/>
        <v>9715120.5199999996</v>
      </c>
      <c r="AH22" s="163">
        <f t="shared" ca="1" si="2"/>
        <v>0</v>
      </c>
    </row>
    <row r="23" spans="1:34" s="34" customFormat="1" ht="17.45" customHeight="1" outlineLevel="1" x14ac:dyDescent="0.25">
      <c r="A23" s="177">
        <v>9</v>
      </c>
      <c r="B23" s="141" t="str">
        <f>'ORC OUR'!$B$438</f>
        <v xml:space="preserve">AMPLIAÇÃO DO CANAL DO RIBEIRÃO DO OURO - TRECHO 8 - ESTACAS 81+16.79 a EST. 87+5.74 </v>
      </c>
      <c r="C23" s="173">
        <f ca="1">'ORC OUR'!$J$438</f>
        <v>2843593.51</v>
      </c>
      <c r="D23" s="178">
        <v>2</v>
      </c>
      <c r="E23" s="267"/>
      <c r="F23" s="155"/>
      <c r="G23" s="155"/>
      <c r="H23" s="155"/>
      <c r="I23" s="155"/>
      <c r="J23" s="155"/>
      <c r="K23" s="267"/>
      <c r="L23" s="155"/>
      <c r="M23" s="166">
        <f ca="1">C23/D23</f>
        <v>1421796.7549999999</v>
      </c>
      <c r="N23" s="166">
        <f ca="1">M23</f>
        <v>1421796.7549999999</v>
      </c>
      <c r="O23" s="267"/>
      <c r="P23" s="155"/>
      <c r="Q23" s="515">
        <v>9</v>
      </c>
      <c r="R23" s="585">
        <v>10</v>
      </c>
      <c r="S23" s="17"/>
      <c r="T23" s="17"/>
      <c r="U23" s="111"/>
      <c r="V23" s="5"/>
      <c r="W23" s="26"/>
      <c r="X23" s="6"/>
      <c r="Y23" s="5"/>
      <c r="Z23" s="5"/>
      <c r="AA23" s="5"/>
      <c r="AB23" s="5"/>
      <c r="AC23" s="5"/>
      <c r="AD23" s="5"/>
      <c r="AE23" s="5"/>
      <c r="AF23" s="5"/>
      <c r="AG23" s="164">
        <f t="shared" ca="1" si="1"/>
        <v>2843593.51</v>
      </c>
      <c r="AH23" s="163">
        <f t="shared" ca="1" si="2"/>
        <v>0</v>
      </c>
    </row>
    <row r="24" spans="1:34" s="34" customFormat="1" ht="17.45" customHeight="1" outlineLevel="1" x14ac:dyDescent="0.25">
      <c r="A24" s="177">
        <v>10</v>
      </c>
      <c r="B24" s="141" t="str">
        <f>'ORC OUR'!$B$488</f>
        <v xml:space="preserve">AMPLIAÇÃO DO CANAL DO RIBEIRÃO DO OURO - TRECHO 9 - ESTACAS 87+7.74 a EST. 91+19.75 </v>
      </c>
      <c r="C24" s="173">
        <f ca="1">'ORC OUR'!$J$488</f>
        <v>2779329.41</v>
      </c>
      <c r="D24" s="178">
        <v>2</v>
      </c>
      <c r="E24" s="267"/>
      <c r="F24" s="155"/>
      <c r="G24" s="155"/>
      <c r="H24" s="155"/>
      <c r="I24" s="155"/>
      <c r="J24" s="155"/>
      <c r="K24" s="267"/>
      <c r="L24" s="155"/>
      <c r="M24" s="155"/>
      <c r="N24" s="166">
        <f ca="1">C24/D24</f>
        <v>1389664.7050000001</v>
      </c>
      <c r="O24" s="166">
        <f ca="1">N24</f>
        <v>1389664.7050000001</v>
      </c>
      <c r="P24" s="155"/>
      <c r="Q24" s="515">
        <v>10</v>
      </c>
      <c r="R24" s="585">
        <v>11</v>
      </c>
      <c r="S24" s="17"/>
      <c r="T24" s="17"/>
      <c r="U24" s="111"/>
      <c r="V24" s="5"/>
      <c r="W24" s="26"/>
      <c r="X24" s="6"/>
      <c r="Y24" s="5"/>
      <c r="Z24" s="5"/>
      <c r="AA24" s="5"/>
      <c r="AB24" s="5"/>
      <c r="AC24" s="5"/>
      <c r="AD24" s="5"/>
      <c r="AE24" s="5"/>
      <c r="AF24" s="5"/>
      <c r="AG24" s="164">
        <f t="shared" ca="1" si="1"/>
        <v>2779329.41</v>
      </c>
      <c r="AH24" s="163">
        <f t="shared" ca="1" si="2"/>
        <v>0</v>
      </c>
    </row>
    <row r="25" spans="1:34" s="34" customFormat="1" ht="17.45" customHeight="1" outlineLevel="1" x14ac:dyDescent="0.25">
      <c r="A25" s="177">
        <v>11</v>
      </c>
      <c r="B25" s="141" t="str">
        <f>'ORC OUR'!$B$538</f>
        <v>AMPLIAÇÃO DO CANAL DO RIBEIRÃO DO OURO - TRECHO 10 - ESTACAS 91+19.75 A EST. 99+12.06</v>
      </c>
      <c r="C25" s="173">
        <f ca="1">'ORC OUR'!$J$538</f>
        <v>3245090.17</v>
      </c>
      <c r="D25" s="178">
        <v>3</v>
      </c>
      <c r="E25" s="267"/>
      <c r="F25" s="155"/>
      <c r="G25" s="155"/>
      <c r="H25" s="155"/>
      <c r="I25" s="155"/>
      <c r="J25" s="155"/>
      <c r="K25" s="267"/>
      <c r="L25" s="155"/>
      <c r="M25" s="155"/>
      <c r="N25" s="166">
        <f ca="1">C25/D25</f>
        <v>1081696.7233333334</v>
      </c>
      <c r="O25" s="166">
        <f ca="1">N25</f>
        <v>1081696.7233333334</v>
      </c>
      <c r="P25" s="166">
        <f ca="1">O25</f>
        <v>1081696.7233333334</v>
      </c>
      <c r="Q25" s="515">
        <v>10</v>
      </c>
      <c r="R25" s="585">
        <v>12</v>
      </c>
      <c r="S25" s="17"/>
      <c r="T25" s="17"/>
      <c r="U25" s="111"/>
      <c r="V25" s="5"/>
      <c r="W25" s="26"/>
      <c r="X25" s="6"/>
      <c r="Y25" s="5"/>
      <c r="Z25" s="5"/>
      <c r="AA25" s="5"/>
      <c r="AB25" s="5"/>
      <c r="AC25" s="5"/>
      <c r="AD25" s="5"/>
      <c r="AE25" s="5"/>
      <c r="AF25" s="5"/>
      <c r="AG25" s="164">
        <f t="shared" ca="1" si="1"/>
        <v>3245090.17</v>
      </c>
      <c r="AH25" s="163">
        <f t="shared" ca="1" si="2"/>
        <v>0</v>
      </c>
    </row>
    <row r="26" spans="1:34" s="34" customFormat="1" ht="22.9" customHeight="1" outlineLevel="1" x14ac:dyDescent="0.25">
      <c r="A26" s="177">
        <v>12</v>
      </c>
      <c r="B26" s="141" t="str">
        <f>'ORC OUR'!$B$588</f>
        <v>TRECHOS DE TRANSIÇÃO DO CANAL</v>
      </c>
      <c r="C26" s="173">
        <f ca="1">'ORC OUR'!$J$588</f>
        <v>367796.84</v>
      </c>
      <c r="D26" s="178">
        <v>9</v>
      </c>
      <c r="E26" s="267"/>
      <c r="F26" s="155"/>
      <c r="G26" s="155"/>
      <c r="H26" s="166">
        <f t="shared" ref="H26:H27" ca="1" si="7">C26/D26</f>
        <v>40866.315555555557</v>
      </c>
      <c r="I26" s="166">
        <f t="shared" ref="I26:O27" ca="1" si="8">H26</f>
        <v>40866.315555555557</v>
      </c>
      <c r="J26" s="166">
        <f t="shared" ca="1" si="8"/>
        <v>40866.315555555557</v>
      </c>
      <c r="K26" s="166">
        <f t="shared" ca="1" si="8"/>
        <v>40866.315555555557</v>
      </c>
      <c r="L26" s="166">
        <f t="shared" ca="1" si="8"/>
        <v>40866.315555555557</v>
      </c>
      <c r="M26" s="166">
        <f t="shared" ca="1" si="8"/>
        <v>40866.315555555557</v>
      </c>
      <c r="N26" s="166">
        <f t="shared" ca="1" si="8"/>
        <v>40866.315555555557</v>
      </c>
      <c r="O26" s="166">
        <f t="shared" ca="1" si="8"/>
        <v>40866.315555555557</v>
      </c>
      <c r="P26" s="166">
        <f ca="1">O26</f>
        <v>40866.315555555557</v>
      </c>
      <c r="Q26" s="515">
        <v>4</v>
      </c>
      <c r="R26" s="585">
        <v>12</v>
      </c>
      <c r="S26" s="17"/>
      <c r="T26" s="17"/>
      <c r="U26" s="111"/>
      <c r="V26" s="5"/>
      <c r="W26" s="26"/>
      <c r="X26" s="6"/>
      <c r="Y26" s="5"/>
      <c r="Z26" s="5"/>
      <c r="AA26" s="5"/>
      <c r="AB26" s="5"/>
      <c r="AC26" s="5"/>
      <c r="AD26" s="5"/>
      <c r="AE26" s="5"/>
      <c r="AF26" s="5"/>
      <c r="AG26" s="164">
        <f t="shared" ca="1" si="1"/>
        <v>367796.84000000008</v>
      </c>
      <c r="AH26" s="163">
        <f t="shared" ca="1" si="2"/>
        <v>0</v>
      </c>
    </row>
    <row r="27" spans="1:34" s="34" customFormat="1" ht="22.9" customHeight="1" outlineLevel="1" thickBot="1" x14ac:dyDescent="0.3">
      <c r="A27" s="177">
        <v>13</v>
      </c>
      <c r="B27" s="141" t="str">
        <f>'ORC OUR'!$B$610</f>
        <v>TRECHOS DE TRANSIÇÃO - CANAL PARA OAE</v>
      </c>
      <c r="C27" s="173">
        <f ca="1">'ORC OUR'!$J$610</f>
        <v>210192.35</v>
      </c>
      <c r="D27" s="178">
        <v>9</v>
      </c>
      <c r="E27" s="267"/>
      <c r="F27" s="155"/>
      <c r="G27" s="155"/>
      <c r="H27" s="166">
        <f t="shared" ca="1" si="7"/>
        <v>23354.705555555556</v>
      </c>
      <c r="I27" s="166">
        <f t="shared" ca="1" si="8"/>
        <v>23354.705555555556</v>
      </c>
      <c r="J27" s="166">
        <f t="shared" ca="1" si="8"/>
        <v>23354.705555555556</v>
      </c>
      <c r="K27" s="166">
        <f t="shared" ca="1" si="8"/>
        <v>23354.705555555556</v>
      </c>
      <c r="L27" s="166">
        <f t="shared" ca="1" si="8"/>
        <v>23354.705555555556</v>
      </c>
      <c r="M27" s="166">
        <f t="shared" ca="1" si="8"/>
        <v>23354.705555555556</v>
      </c>
      <c r="N27" s="166">
        <f t="shared" ca="1" si="8"/>
        <v>23354.705555555556</v>
      </c>
      <c r="O27" s="166">
        <f t="shared" ca="1" si="8"/>
        <v>23354.705555555556</v>
      </c>
      <c r="P27" s="166">
        <f ca="1">O27</f>
        <v>23354.705555555556</v>
      </c>
      <c r="Q27" s="515">
        <v>4</v>
      </c>
      <c r="R27" s="585">
        <v>12</v>
      </c>
      <c r="S27" s="17"/>
      <c r="T27" s="17"/>
      <c r="U27" s="111"/>
      <c r="V27" s="5"/>
      <c r="W27" s="26"/>
      <c r="X27" s="6"/>
      <c r="Y27" s="5"/>
      <c r="Z27" s="5"/>
      <c r="AA27" s="5"/>
      <c r="AB27" s="5"/>
      <c r="AC27" s="5"/>
      <c r="AD27" s="5"/>
      <c r="AE27" s="5"/>
      <c r="AF27" s="5"/>
      <c r="AG27" s="164">
        <f t="shared" ca="1" si="1"/>
        <v>210192.35</v>
      </c>
      <c r="AH27" s="163">
        <f t="shared" ca="1" si="2"/>
        <v>0</v>
      </c>
    </row>
    <row r="28" spans="1:34" s="33" customFormat="1" ht="16.149999999999999" customHeight="1" thickBot="1" x14ac:dyDescent="0.3">
      <c r="A28" s="165" t="s">
        <v>18515</v>
      </c>
      <c r="B28" s="275" t="str">
        <f>'ORC OUR'!$B$632</f>
        <v>SUBSTITUIÇÃO DE PONTES AO LONGO DO CANAL DO RIBEIRÃO DO OURO</v>
      </c>
      <c r="C28" s="172"/>
      <c r="D28" s="273"/>
      <c r="E28" s="264"/>
      <c r="F28" s="264"/>
      <c r="G28" s="264"/>
      <c r="H28" s="264"/>
      <c r="I28" s="264"/>
      <c r="J28" s="264"/>
      <c r="K28" s="264"/>
      <c r="L28" s="264"/>
      <c r="M28" s="264"/>
      <c r="N28" s="264"/>
      <c r="O28" s="264"/>
      <c r="P28" s="264"/>
      <c r="Q28" s="517"/>
      <c r="R28" s="587"/>
      <c r="S28" s="571"/>
      <c r="T28" s="31"/>
      <c r="U28" s="111"/>
      <c r="V28" s="5"/>
      <c r="W28" s="27"/>
      <c r="X28" s="15"/>
      <c r="Y28" s="2"/>
      <c r="Z28" s="2"/>
      <c r="AA28" s="2"/>
      <c r="AB28" s="2"/>
      <c r="AC28" s="2"/>
      <c r="AD28" s="2"/>
      <c r="AE28" s="2"/>
      <c r="AF28" s="2"/>
      <c r="AG28" s="164">
        <f t="shared" si="1"/>
        <v>0</v>
      </c>
      <c r="AH28" s="163">
        <f t="shared" si="2"/>
        <v>0</v>
      </c>
    </row>
    <row r="29" spans="1:34" s="34" customFormat="1" ht="22.9" customHeight="1" outlineLevel="1" x14ac:dyDescent="0.25">
      <c r="A29" s="140">
        <v>1</v>
      </c>
      <c r="B29" s="139" t="str">
        <f>'ORC OUR'!$B$633</f>
        <v>PONTE NA ESTACA 33 - RUA IMACULADA CONCEIÇÃO</v>
      </c>
      <c r="C29" s="174">
        <f ca="1">'ORC OUR'!$J$633</f>
        <v>1498935.2900000003</v>
      </c>
      <c r="D29" s="270">
        <v>4</v>
      </c>
      <c r="E29" s="271"/>
      <c r="F29" s="271"/>
      <c r="G29" s="265">
        <f ca="1">C29/D29</f>
        <v>374733.82250000007</v>
      </c>
      <c r="H29" s="265">
        <f t="shared" ref="H29:J29" ca="1" si="9">G29</f>
        <v>374733.82250000007</v>
      </c>
      <c r="I29" s="265">
        <f t="shared" ca="1" si="9"/>
        <v>374733.82250000007</v>
      </c>
      <c r="J29" s="265">
        <f t="shared" ca="1" si="9"/>
        <v>374733.82250000007</v>
      </c>
      <c r="K29" s="271"/>
      <c r="L29" s="271"/>
      <c r="M29" s="271"/>
      <c r="N29" s="271"/>
      <c r="O29" s="271"/>
      <c r="P29" s="271"/>
      <c r="Q29" s="518">
        <v>3</v>
      </c>
      <c r="R29" s="588">
        <v>6</v>
      </c>
      <c r="S29" s="17"/>
      <c r="T29" s="17"/>
      <c r="U29" s="111"/>
      <c r="V29" s="5"/>
      <c r="W29" s="26"/>
      <c r="X29" s="6"/>
      <c r="Y29" s="5"/>
      <c r="Z29" s="5"/>
      <c r="AA29" s="5"/>
      <c r="AB29" s="5"/>
      <c r="AC29" s="5"/>
      <c r="AD29" s="5"/>
      <c r="AE29" s="5"/>
      <c r="AF29" s="5"/>
      <c r="AG29" s="164">
        <f t="shared" ca="1" si="1"/>
        <v>1498935.2900000003</v>
      </c>
      <c r="AH29" s="163">
        <f t="shared" ca="1" si="2"/>
        <v>0</v>
      </c>
    </row>
    <row r="30" spans="1:34" s="34" customFormat="1" ht="22.9" customHeight="1" outlineLevel="1" x14ac:dyDescent="0.25">
      <c r="A30" s="140">
        <v>2</v>
      </c>
      <c r="B30" s="139" t="str">
        <f>'ORC OUR'!$B$714</f>
        <v>PONTE NA ESTACA 61 - RUA WALTER RODRIGUES MOURÃO</v>
      </c>
      <c r="C30" s="174">
        <f ca="1">'ORC OUR'!$J$714</f>
        <v>1172217.5999999999</v>
      </c>
      <c r="D30" s="270">
        <v>4</v>
      </c>
      <c r="E30" s="265">
        <f ca="1">C30/D30</f>
        <v>293054.39999999997</v>
      </c>
      <c r="F30" s="265">
        <f t="shared" ref="F30:H30" ca="1" si="10">E30</f>
        <v>293054.39999999997</v>
      </c>
      <c r="G30" s="265">
        <f t="shared" ca="1" si="10"/>
        <v>293054.39999999997</v>
      </c>
      <c r="H30" s="265">
        <f t="shared" ca="1" si="10"/>
        <v>293054.39999999997</v>
      </c>
      <c r="I30" s="271"/>
      <c r="J30" s="271"/>
      <c r="K30" s="271"/>
      <c r="L30" s="271"/>
      <c r="M30" s="271"/>
      <c r="N30" s="271"/>
      <c r="O30" s="271"/>
      <c r="P30" s="271"/>
      <c r="Q30" s="515">
        <v>1</v>
      </c>
      <c r="R30" s="585">
        <v>4</v>
      </c>
      <c r="S30" s="17"/>
      <c r="T30" s="17"/>
      <c r="U30" s="111"/>
      <c r="V30" s="5"/>
      <c r="W30" s="26"/>
      <c r="X30" s="6"/>
      <c r="Y30" s="5"/>
      <c r="Z30" s="5"/>
      <c r="AA30" s="5"/>
      <c r="AB30" s="5"/>
      <c r="AC30" s="5"/>
      <c r="AD30" s="5"/>
      <c r="AE30" s="5"/>
      <c r="AF30" s="5"/>
      <c r="AG30" s="164">
        <f t="shared" ca="1" si="1"/>
        <v>1172217.5999999999</v>
      </c>
      <c r="AH30" s="163">
        <f t="shared" ca="1" si="2"/>
        <v>0</v>
      </c>
    </row>
    <row r="31" spans="1:34" s="34" customFormat="1" ht="22.9" customHeight="1" outlineLevel="1" x14ac:dyDescent="0.25">
      <c r="A31" s="140">
        <v>3</v>
      </c>
      <c r="B31" s="139" t="str">
        <f>'ORC OUR'!$B$795</f>
        <v>PONTE NA ESTACA 100 - RUA CAP. JOSÉ SABINO SAMPAIO</v>
      </c>
      <c r="C31" s="174">
        <f ca="1">'ORC OUR'!$J$795</f>
        <v>1273484.1600000001</v>
      </c>
      <c r="D31" s="270">
        <v>4</v>
      </c>
      <c r="E31" s="271"/>
      <c r="F31" s="271"/>
      <c r="G31" s="271"/>
      <c r="H31" s="271"/>
      <c r="I31" s="271"/>
      <c r="J31" s="271"/>
      <c r="K31" s="271"/>
      <c r="L31" s="271"/>
      <c r="M31" s="166">
        <f ca="1">C31/D31</f>
        <v>318371.04000000004</v>
      </c>
      <c r="N31" s="166">
        <f ca="1">M31</f>
        <v>318371.04000000004</v>
      </c>
      <c r="O31" s="166">
        <f ca="1">N31</f>
        <v>318371.04000000004</v>
      </c>
      <c r="P31" s="166">
        <f ca="1">O31</f>
        <v>318371.04000000004</v>
      </c>
      <c r="Q31" s="515">
        <v>9</v>
      </c>
      <c r="R31" s="585">
        <v>12</v>
      </c>
      <c r="S31" s="17"/>
      <c r="T31" s="17"/>
      <c r="U31" s="111"/>
      <c r="V31" s="5"/>
      <c r="W31" s="26"/>
      <c r="X31" s="6"/>
      <c r="Y31" s="5"/>
      <c r="Z31" s="5"/>
      <c r="AA31" s="5"/>
      <c r="AB31" s="5"/>
      <c r="AC31" s="5"/>
      <c r="AD31" s="5"/>
      <c r="AE31" s="5"/>
      <c r="AF31" s="5"/>
      <c r="AG31" s="164">
        <f t="shared" ca="1" si="1"/>
        <v>1273484.1600000001</v>
      </c>
      <c r="AH31" s="163">
        <f t="shared" ca="1" si="2"/>
        <v>0</v>
      </c>
    </row>
    <row r="32" spans="1:34" s="34" customFormat="1" ht="22.9" customHeight="1" outlineLevel="1" x14ac:dyDescent="0.25">
      <c r="A32" s="140">
        <v>4</v>
      </c>
      <c r="B32" s="139" t="str">
        <f>'ORC OUR'!$B$876</f>
        <v xml:space="preserve"> REBAIXAMENTO DO CANAL NA OAE (ESTACA 51)</v>
      </c>
      <c r="C32" s="174">
        <f ca="1">'ORC OUR'!$J$876</f>
        <v>226147.4</v>
      </c>
      <c r="D32" s="270">
        <v>1</v>
      </c>
      <c r="E32" s="271"/>
      <c r="F32" s="271"/>
      <c r="G32" s="271"/>
      <c r="H32" s="271"/>
      <c r="I32" s="271"/>
      <c r="J32" s="271"/>
      <c r="K32" s="265">
        <f ca="1">C32/D32</f>
        <v>226147.4</v>
      </c>
      <c r="L32" s="271"/>
      <c r="M32" s="271"/>
      <c r="N32" s="271"/>
      <c r="O32" s="271"/>
      <c r="P32" s="271"/>
      <c r="Q32" s="515">
        <v>7</v>
      </c>
      <c r="R32" s="585">
        <v>7</v>
      </c>
      <c r="S32" s="17"/>
      <c r="T32" s="17"/>
      <c r="U32" s="111"/>
      <c r="V32" s="5"/>
      <c r="W32" s="26"/>
      <c r="X32" s="6"/>
      <c r="Y32" s="5"/>
      <c r="Z32" s="5"/>
      <c r="AA32" s="5"/>
      <c r="AB32" s="5"/>
      <c r="AC32" s="5"/>
      <c r="AD32" s="5"/>
      <c r="AE32" s="5"/>
      <c r="AF32" s="5"/>
      <c r="AG32" s="164">
        <f t="shared" ca="1" si="1"/>
        <v>226147.4</v>
      </c>
      <c r="AH32" s="163">
        <f t="shared" ca="1" si="2"/>
        <v>0</v>
      </c>
    </row>
    <row r="33" spans="1:34" s="34" customFormat="1" ht="22.9" customHeight="1" outlineLevel="1" x14ac:dyDescent="0.25">
      <c r="A33" s="140">
        <v>5</v>
      </c>
      <c r="B33" s="139" t="str">
        <f>'ORC OUR'!$B$887</f>
        <v xml:space="preserve"> REBAIXAMENTO DO CANAL NA OAE (ESTACA 82)</v>
      </c>
      <c r="C33" s="174">
        <f ca="1">'ORC OUR'!$J$887</f>
        <v>109864.12</v>
      </c>
      <c r="D33" s="270">
        <v>1</v>
      </c>
      <c r="E33" s="271"/>
      <c r="F33" s="271"/>
      <c r="G33" s="271"/>
      <c r="H33" s="271"/>
      <c r="I33" s="271"/>
      <c r="J33" s="271"/>
      <c r="K33" s="271"/>
      <c r="L33" s="271"/>
      <c r="M33" s="271"/>
      <c r="N33" s="166">
        <f ca="1">C33/D33</f>
        <v>109864.12</v>
      </c>
      <c r="O33" s="271"/>
      <c r="P33" s="271"/>
      <c r="Q33" s="515">
        <v>10</v>
      </c>
      <c r="R33" s="585">
        <v>10</v>
      </c>
      <c r="S33" s="17"/>
      <c r="T33" s="17"/>
      <c r="U33" s="111"/>
      <c r="V33" s="5"/>
      <c r="W33" s="26"/>
      <c r="X33" s="6"/>
      <c r="Y33" s="5"/>
      <c r="Z33" s="5"/>
      <c r="AA33" s="5"/>
      <c r="AB33" s="5"/>
      <c r="AC33" s="5"/>
      <c r="AD33" s="5"/>
      <c r="AE33" s="5"/>
      <c r="AF33" s="5"/>
      <c r="AG33" s="164">
        <f t="shared" ca="1" si="1"/>
        <v>109864.12</v>
      </c>
      <c r="AH33" s="163">
        <f t="shared" ca="1" si="2"/>
        <v>0</v>
      </c>
    </row>
    <row r="34" spans="1:34" s="34" customFormat="1" ht="22.9" customHeight="1" outlineLevel="1" x14ac:dyDescent="0.25">
      <c r="A34" s="140">
        <v>6</v>
      </c>
      <c r="B34" s="139" t="str">
        <f>'ORC OUR'!$B$898</f>
        <v xml:space="preserve"> REBAIXAMENTO DO CANAL NA OAE (ESTACA 86)</v>
      </c>
      <c r="C34" s="174">
        <f ca="1">'ORC OUR'!$J$898</f>
        <v>182969.36</v>
      </c>
      <c r="D34" s="270">
        <v>1</v>
      </c>
      <c r="E34" s="271"/>
      <c r="F34" s="271"/>
      <c r="G34" s="271"/>
      <c r="H34" s="271"/>
      <c r="I34" s="271"/>
      <c r="J34" s="271"/>
      <c r="K34" s="271"/>
      <c r="L34" s="271"/>
      <c r="M34" s="271"/>
      <c r="N34" s="271"/>
      <c r="O34" s="166">
        <f ca="1">C34/D34</f>
        <v>182969.36</v>
      </c>
      <c r="P34" s="271"/>
      <c r="Q34" s="515">
        <v>11</v>
      </c>
      <c r="R34" s="585">
        <v>11</v>
      </c>
      <c r="S34" s="17"/>
      <c r="T34" s="17"/>
      <c r="U34" s="111"/>
      <c r="V34" s="5"/>
      <c r="W34" s="26"/>
      <c r="X34" s="6"/>
      <c r="Y34" s="5"/>
      <c r="Z34" s="5"/>
      <c r="AA34" s="5"/>
      <c r="AB34" s="5"/>
      <c r="AC34" s="5"/>
      <c r="AD34" s="5"/>
      <c r="AE34" s="5"/>
      <c r="AF34" s="5"/>
      <c r="AG34" s="164">
        <f t="shared" ca="1" si="1"/>
        <v>182969.36</v>
      </c>
      <c r="AH34" s="163">
        <f t="shared" ca="1" si="2"/>
        <v>0</v>
      </c>
    </row>
    <row r="35" spans="1:34" s="34" customFormat="1" ht="22.9" customHeight="1" outlineLevel="1" thickBot="1" x14ac:dyDescent="0.3">
      <c r="A35" s="140">
        <v>7</v>
      </c>
      <c r="B35" s="139" t="str">
        <f>'ORC OUR'!$B$909</f>
        <v>PLACAS PARA APOIO DOS MÓDULOS PRÉ-MOLDADOS</v>
      </c>
      <c r="C35" s="174">
        <f ca="1">'ORC OUR'!$J$909</f>
        <v>229361.54</v>
      </c>
      <c r="D35" s="270">
        <v>3</v>
      </c>
      <c r="E35" s="271"/>
      <c r="F35" s="271"/>
      <c r="G35" s="271"/>
      <c r="H35" s="271"/>
      <c r="I35" s="271"/>
      <c r="J35" s="265">
        <f ca="1">C35/D35</f>
        <v>76453.846666666665</v>
      </c>
      <c r="K35" s="271"/>
      <c r="L35" s="271"/>
      <c r="M35" s="265">
        <f ca="1">C35/D35</f>
        <v>76453.846666666665</v>
      </c>
      <c r="N35" s="271"/>
      <c r="O35" s="271"/>
      <c r="P35" s="265">
        <f ca="1">C35/D35</f>
        <v>76453.846666666665</v>
      </c>
      <c r="Q35" s="515">
        <v>6</v>
      </c>
      <c r="R35" s="585">
        <v>12</v>
      </c>
      <c r="S35" s="17"/>
      <c r="T35" s="17"/>
      <c r="U35" s="111"/>
      <c r="V35" s="5"/>
      <c r="W35" s="26"/>
      <c r="X35" s="6"/>
      <c r="Y35" s="5"/>
      <c r="Z35" s="5"/>
      <c r="AA35" s="5"/>
      <c r="AB35" s="5"/>
      <c r="AC35" s="5"/>
      <c r="AD35" s="5"/>
      <c r="AE35" s="5"/>
      <c r="AF35" s="5"/>
      <c r="AG35" s="164">
        <f t="shared" ca="1" si="1"/>
        <v>229361.53999999998</v>
      </c>
      <c r="AH35" s="163">
        <f t="shared" ca="1" si="2"/>
        <v>0</v>
      </c>
    </row>
    <row r="36" spans="1:34" s="33" customFormat="1" ht="16.149999999999999" customHeight="1" thickBot="1" x14ac:dyDescent="0.3">
      <c r="A36" s="165" t="s">
        <v>18519</v>
      </c>
      <c r="B36" s="275" t="str">
        <f>'ORC OUR'!$B$916</f>
        <v>SUBSTITUIÇÃO DOS BUEIROS DE TRAVESSIA NA FOZ DO CÓRREGO CAPÃO DO PAIVA</v>
      </c>
      <c r="C36" s="172"/>
      <c r="D36" s="273"/>
      <c r="E36" s="32"/>
      <c r="F36" s="32"/>
      <c r="G36" s="32"/>
      <c r="H36" s="32"/>
      <c r="I36" s="32"/>
      <c r="J36" s="32"/>
      <c r="K36" s="32"/>
      <c r="L36" s="32"/>
      <c r="M36" s="32"/>
      <c r="N36" s="32"/>
      <c r="O36" s="32"/>
      <c r="P36" s="32"/>
      <c r="Q36" s="517"/>
      <c r="R36" s="587"/>
      <c r="S36" s="571"/>
      <c r="T36" s="31"/>
      <c r="U36" s="111"/>
      <c r="V36" s="5"/>
      <c r="W36" s="27"/>
      <c r="X36" s="15"/>
      <c r="Y36" s="2"/>
      <c r="Z36" s="2"/>
      <c r="AA36" s="2"/>
      <c r="AB36" s="2"/>
      <c r="AC36" s="2"/>
      <c r="AD36" s="2"/>
      <c r="AE36" s="2"/>
      <c r="AF36" s="2"/>
      <c r="AG36" s="164">
        <f t="shared" si="1"/>
        <v>0</v>
      </c>
      <c r="AH36" s="163">
        <f t="shared" si="2"/>
        <v>0</v>
      </c>
    </row>
    <row r="37" spans="1:34" s="34" customFormat="1" ht="33" customHeight="1" outlineLevel="1" thickBot="1" x14ac:dyDescent="0.3">
      <c r="A37" s="140">
        <v>1</v>
      </c>
      <c r="B37" s="139" t="str">
        <f>'ORC OUR'!$B$917</f>
        <v>BDCC CÓRREGO CAPÃO DO PAIVA - FOZ NO RIBEIRÃO DO OURO</v>
      </c>
      <c r="C37" s="174">
        <f ca="1">'ORC OUR'!$J$917</f>
        <v>1853625.72</v>
      </c>
      <c r="D37" s="270">
        <v>4</v>
      </c>
      <c r="E37" s="167">
        <f ca="1">C37/D37</f>
        <v>463406.43</v>
      </c>
      <c r="F37" s="167">
        <f t="shared" ref="F37:H37" ca="1" si="11">E37</f>
        <v>463406.43</v>
      </c>
      <c r="G37" s="167">
        <f t="shared" ca="1" si="11"/>
        <v>463406.43</v>
      </c>
      <c r="H37" s="167">
        <f t="shared" ca="1" si="11"/>
        <v>463406.43</v>
      </c>
      <c r="I37" s="272"/>
      <c r="J37" s="272"/>
      <c r="K37" s="272"/>
      <c r="L37" s="272"/>
      <c r="M37" s="272"/>
      <c r="N37" s="272"/>
      <c r="O37" s="272"/>
      <c r="P37" s="272"/>
      <c r="Q37" s="518">
        <v>1</v>
      </c>
      <c r="R37" s="588">
        <v>4</v>
      </c>
      <c r="S37" s="17"/>
      <c r="T37" s="17"/>
      <c r="U37" s="111"/>
      <c r="V37" s="5"/>
      <c r="W37" s="26"/>
      <c r="X37" s="6"/>
      <c r="Y37" s="5"/>
      <c r="Z37" s="5"/>
      <c r="AA37" s="5"/>
      <c r="AB37" s="5"/>
      <c r="AC37" s="5"/>
      <c r="AD37" s="5"/>
      <c r="AE37" s="5"/>
      <c r="AF37" s="5"/>
      <c r="AG37" s="164">
        <f t="shared" ca="1" si="1"/>
        <v>1853625.72</v>
      </c>
      <c r="AH37" s="163">
        <f t="shared" ca="1" si="2"/>
        <v>0</v>
      </c>
    </row>
    <row r="38" spans="1:34" s="33" customFormat="1" ht="18.600000000000001" customHeight="1" thickBot="1" x14ac:dyDescent="0.3">
      <c r="A38" s="165" t="s">
        <v>18521</v>
      </c>
      <c r="B38" s="275" t="str">
        <f>'ORC OUR'!$B$991</f>
        <v>SUBSTITUIÇÃO DOS SIFÕES INVERTIDOS SOB O RIBEIRÃO DO OURO E ALTERAÇÃO DO TRECHO DO EMSSIÁRIO DE ESGOTO BRUTO MARGEM DIREITA</v>
      </c>
      <c r="C38" s="172"/>
      <c r="D38" s="273"/>
      <c r="E38" s="264"/>
      <c r="F38" s="264"/>
      <c r="G38" s="264"/>
      <c r="H38" s="264"/>
      <c r="I38" s="264"/>
      <c r="J38" s="264"/>
      <c r="K38" s="264"/>
      <c r="L38" s="264"/>
      <c r="M38" s="264"/>
      <c r="N38" s="264"/>
      <c r="O38" s="264"/>
      <c r="P38" s="264"/>
      <c r="Q38" s="517"/>
      <c r="R38" s="587"/>
      <c r="S38" s="571"/>
      <c r="T38" s="31"/>
      <c r="U38" s="111"/>
      <c r="V38" s="5"/>
      <c r="W38" s="27"/>
      <c r="X38" s="15"/>
      <c r="Y38" s="2"/>
      <c r="Z38" s="2"/>
      <c r="AA38" s="2"/>
      <c r="AB38" s="2"/>
      <c r="AC38" s="2"/>
      <c r="AD38" s="2"/>
      <c r="AE38" s="2"/>
      <c r="AF38" s="2"/>
      <c r="AG38" s="164">
        <f t="shared" si="1"/>
        <v>0</v>
      </c>
      <c r="AH38" s="163">
        <f t="shared" si="2"/>
        <v>0</v>
      </c>
    </row>
    <row r="39" spans="1:34" s="34" customFormat="1" ht="24.6" customHeight="1" outlineLevel="1" x14ac:dyDescent="0.25">
      <c r="A39" s="140">
        <v>1</v>
      </c>
      <c r="B39" s="139" t="str">
        <f>'ORC OUR'!$B$992</f>
        <v>SUBSTITUIÇÃO DO SIFÃO RODOVIÁRIA</v>
      </c>
      <c r="C39" s="174">
        <f ca="1">'ORC OUR'!$J$992</f>
        <v>1261611.9099999999</v>
      </c>
      <c r="D39" s="270">
        <v>3</v>
      </c>
      <c r="E39" s="267"/>
      <c r="F39" s="155"/>
      <c r="G39" s="155"/>
      <c r="H39" s="155"/>
      <c r="I39" s="155"/>
      <c r="J39" s="166">
        <f ca="1">C39/D39</f>
        <v>420537.30333333329</v>
      </c>
      <c r="K39" s="166">
        <f t="shared" ref="K39:L39" ca="1" si="12">J39</f>
        <v>420537.30333333329</v>
      </c>
      <c r="L39" s="166">
        <f t="shared" ca="1" si="12"/>
        <v>420537.30333333329</v>
      </c>
      <c r="M39" s="155"/>
      <c r="N39" s="155"/>
      <c r="O39" s="267"/>
      <c r="P39" s="155"/>
      <c r="Q39" s="515">
        <v>6</v>
      </c>
      <c r="R39" s="585">
        <v>8</v>
      </c>
      <c r="S39" s="17"/>
      <c r="T39" s="17"/>
      <c r="U39" s="111"/>
      <c r="V39" s="5"/>
      <c r="W39" s="26"/>
      <c r="X39" s="6"/>
      <c r="Y39" s="5"/>
      <c r="Z39" s="5"/>
      <c r="AA39" s="5"/>
      <c r="AB39" s="5"/>
      <c r="AC39" s="5"/>
      <c r="AD39" s="5"/>
      <c r="AE39" s="5"/>
      <c r="AF39" s="5"/>
      <c r="AG39" s="164">
        <f t="shared" ca="1" si="1"/>
        <v>1261611.9099999999</v>
      </c>
      <c r="AH39" s="163">
        <f t="shared" ca="1" si="2"/>
        <v>0</v>
      </c>
    </row>
    <row r="40" spans="1:34" s="34" customFormat="1" ht="25.9" customHeight="1" outlineLevel="1" x14ac:dyDescent="0.25">
      <c r="A40" s="140">
        <v>2</v>
      </c>
      <c r="B40" s="139" t="str">
        <f>'ORC OUR'!$B$1058</f>
        <v>SUBSTITUIÇÃO DO SIFÃO TAMOIO</v>
      </c>
      <c r="C40" s="174">
        <f ca="1">'ORC OUR'!$J$1058</f>
        <v>191660.96</v>
      </c>
      <c r="D40" s="270">
        <v>2</v>
      </c>
      <c r="E40" s="278"/>
      <c r="F40" s="279"/>
      <c r="G40" s="279"/>
      <c r="H40" s="166">
        <f ca="1">C40/D40</f>
        <v>95830.48</v>
      </c>
      <c r="I40" s="166">
        <f ca="1">H40</f>
        <v>95830.48</v>
      </c>
      <c r="J40" s="279"/>
      <c r="K40" s="278"/>
      <c r="L40" s="279"/>
      <c r="M40" s="279"/>
      <c r="N40" s="279"/>
      <c r="O40" s="278"/>
      <c r="P40" s="279"/>
      <c r="Q40" s="519">
        <v>4</v>
      </c>
      <c r="R40" s="589">
        <v>5</v>
      </c>
      <c r="S40" s="17"/>
      <c r="T40" s="17"/>
      <c r="U40" s="111"/>
      <c r="V40" s="5"/>
      <c r="W40" s="26"/>
      <c r="X40" s="6"/>
      <c r="Y40" s="5"/>
      <c r="Z40" s="5"/>
      <c r="AA40" s="5"/>
      <c r="AB40" s="5"/>
      <c r="AC40" s="5"/>
      <c r="AD40" s="5"/>
      <c r="AE40" s="5"/>
      <c r="AF40" s="5"/>
      <c r="AG40" s="164">
        <f t="shared" ca="1" si="1"/>
        <v>191660.96</v>
      </c>
      <c r="AH40" s="163">
        <f t="shared" ca="1" si="2"/>
        <v>0</v>
      </c>
    </row>
    <row r="41" spans="1:34" s="34" customFormat="1" ht="24" customHeight="1" outlineLevel="1" thickBot="1" x14ac:dyDescent="0.3">
      <c r="A41" s="177">
        <v>3</v>
      </c>
      <c r="B41" s="141" t="str">
        <f>'ORC OUR'!$B$1106</f>
        <v>NOVO TRECHO DO EMISSÁRIO MARGEM DIREITA DO RIBEIRÃO DO OURO EXECUTADO POR MÉTODO NÃO DESTRUTIVEL - MND (TUNNEL LINER)</v>
      </c>
      <c r="C41" s="173">
        <f ca="1">'ORC OUR'!$J$1106</f>
        <v>1313285.2199999997</v>
      </c>
      <c r="D41" s="178">
        <v>4</v>
      </c>
      <c r="E41" s="278"/>
      <c r="F41" s="278"/>
      <c r="G41" s="278"/>
      <c r="H41" s="278"/>
      <c r="I41" s="278"/>
      <c r="J41" s="278"/>
      <c r="K41" s="166">
        <f ca="1">C41/D41</f>
        <v>328321.30499999993</v>
      </c>
      <c r="L41" s="166">
        <f t="shared" ref="L41:N41" ca="1" si="13">K41</f>
        <v>328321.30499999993</v>
      </c>
      <c r="M41" s="266">
        <f t="shared" ca="1" si="13"/>
        <v>328321.30499999993</v>
      </c>
      <c r="N41" s="266">
        <f t="shared" ca="1" si="13"/>
        <v>328321.30499999993</v>
      </c>
      <c r="O41" s="267"/>
      <c r="P41" s="278"/>
      <c r="Q41" s="520">
        <v>7</v>
      </c>
      <c r="R41" s="590">
        <v>10</v>
      </c>
      <c r="S41" s="17"/>
      <c r="T41" s="17"/>
      <c r="U41" s="111"/>
      <c r="V41" s="5"/>
      <c r="W41" s="26"/>
      <c r="X41" s="6"/>
      <c r="Y41" s="5"/>
      <c r="Z41" s="5"/>
      <c r="AA41" s="5"/>
      <c r="AB41" s="5"/>
      <c r="AC41" s="5"/>
      <c r="AD41" s="5"/>
      <c r="AE41" s="5"/>
      <c r="AF41" s="5"/>
      <c r="AG41" s="164">
        <f t="shared" ca="1" si="1"/>
        <v>1313285.2199999997</v>
      </c>
      <c r="AH41" s="163">
        <f t="shared" ca="1" si="2"/>
        <v>0</v>
      </c>
    </row>
    <row r="42" spans="1:34" s="131" customFormat="1" ht="18.600000000000001" customHeight="1" outlineLevel="1" x14ac:dyDescent="0.25">
      <c r="A42" s="138"/>
      <c r="B42" s="137" t="s">
        <v>6297</v>
      </c>
      <c r="C42" s="170"/>
      <c r="D42" s="136"/>
      <c r="E42" s="268">
        <f t="shared" ref="E42:AG42" ca="1" si="14">SUM(E13:E41)</f>
        <v>1228858.2191666665</v>
      </c>
      <c r="F42" s="268">
        <f t="shared" ca="1" si="14"/>
        <v>3000265.0116666667</v>
      </c>
      <c r="G42" s="268">
        <f t="shared" ca="1" si="14"/>
        <v>3374998.834166667</v>
      </c>
      <c r="H42" s="268">
        <f t="shared" ca="1" si="14"/>
        <v>4718984.1659444449</v>
      </c>
      <c r="I42" s="268">
        <f t="shared" ca="1" si="14"/>
        <v>3600589.9459444447</v>
      </c>
      <c r="J42" s="268">
        <f t="shared" ca="1" si="14"/>
        <v>5805654.186777778</v>
      </c>
      <c r="K42" s="268">
        <f t="shared" ca="1" si="14"/>
        <v>7851959.3266111109</v>
      </c>
      <c r="L42" s="268">
        <f t="shared" ca="1" si="14"/>
        <v>7625811.9266111106</v>
      </c>
      <c r="M42" s="268">
        <f t="shared" ca="1" si="14"/>
        <v>6466261.2276111105</v>
      </c>
      <c r="N42" s="268">
        <f t="shared" ca="1" si="14"/>
        <v>6867766.8492777776</v>
      </c>
      <c r="O42" s="268">
        <f t="shared" ca="1" si="14"/>
        <v>5190754.0292777782</v>
      </c>
      <c r="P42" s="268">
        <f t="shared" ca="1" si="14"/>
        <v>1751549.7069444447</v>
      </c>
      <c r="Q42" s="268"/>
      <c r="R42" s="573"/>
      <c r="S42" s="573">
        <f t="shared" si="14"/>
        <v>11</v>
      </c>
      <c r="T42" s="268">
        <f t="shared" si="14"/>
        <v>11</v>
      </c>
      <c r="U42" s="268">
        <f t="shared" si="14"/>
        <v>11</v>
      </c>
      <c r="V42" s="268">
        <f t="shared" si="14"/>
        <v>11</v>
      </c>
      <c r="W42" s="268">
        <f t="shared" si="14"/>
        <v>11</v>
      </c>
      <c r="X42" s="268">
        <f t="shared" si="14"/>
        <v>11</v>
      </c>
      <c r="Y42" s="268">
        <f t="shared" si="14"/>
        <v>11</v>
      </c>
      <c r="Z42" s="268">
        <f t="shared" si="14"/>
        <v>11</v>
      </c>
      <c r="AA42" s="268">
        <f t="shared" si="14"/>
        <v>11</v>
      </c>
      <c r="AB42" s="268">
        <f t="shared" si="14"/>
        <v>11</v>
      </c>
      <c r="AC42" s="268">
        <f t="shared" si="14"/>
        <v>11</v>
      </c>
      <c r="AD42" s="268">
        <f t="shared" si="14"/>
        <v>11</v>
      </c>
      <c r="AE42" s="268">
        <f t="shared" si="14"/>
        <v>11</v>
      </c>
      <c r="AF42" s="268">
        <f t="shared" si="14"/>
        <v>11</v>
      </c>
      <c r="AG42" s="164">
        <f t="shared" ca="1" si="14"/>
        <v>57483453.430000007</v>
      </c>
    </row>
    <row r="43" spans="1:34" s="131" customFormat="1" ht="18.600000000000001" customHeight="1" outlineLevel="1" thickBot="1" x14ac:dyDescent="0.3">
      <c r="A43" s="135"/>
      <c r="B43" s="134" t="s">
        <v>6296</v>
      </c>
      <c r="C43" s="169">
        <f ca="1">SUM(C13:C41)</f>
        <v>57483453.430000007</v>
      </c>
      <c r="D43" s="133"/>
      <c r="E43" s="276">
        <f ca="1">E42</f>
        <v>1228858.2191666665</v>
      </c>
      <c r="F43" s="269">
        <f t="shared" ref="F43:AF43" ca="1" si="15">F42+E43</f>
        <v>4229123.230833333</v>
      </c>
      <c r="G43" s="269">
        <f t="shared" ca="1" si="15"/>
        <v>7604122.0649999995</v>
      </c>
      <c r="H43" s="269">
        <f t="shared" ca="1" si="15"/>
        <v>12323106.230944443</v>
      </c>
      <c r="I43" s="269">
        <f t="shared" ca="1" si="15"/>
        <v>15923696.176888889</v>
      </c>
      <c r="J43" s="269">
        <f t="shared" ca="1" si="15"/>
        <v>21729350.363666669</v>
      </c>
      <c r="K43" s="269">
        <f t="shared" ca="1" si="15"/>
        <v>29581309.690277778</v>
      </c>
      <c r="L43" s="269">
        <f t="shared" ca="1" si="15"/>
        <v>37207121.616888888</v>
      </c>
      <c r="M43" s="269">
        <f t="shared" ca="1" si="15"/>
        <v>43673382.844499998</v>
      </c>
      <c r="N43" s="269">
        <f t="shared" ca="1" si="15"/>
        <v>50541149.693777777</v>
      </c>
      <c r="O43" s="269">
        <f t="shared" ca="1" si="15"/>
        <v>55731903.723055556</v>
      </c>
      <c r="P43" s="269">
        <f ca="1">P42+O43</f>
        <v>57483453.43</v>
      </c>
      <c r="Q43" s="269"/>
      <c r="R43" s="574"/>
      <c r="S43" s="579">
        <f t="shared" si="15"/>
        <v>11</v>
      </c>
      <c r="T43" s="276">
        <f t="shared" si="15"/>
        <v>22</v>
      </c>
      <c r="U43" s="269">
        <f t="shared" si="15"/>
        <v>33</v>
      </c>
      <c r="V43" s="269">
        <f t="shared" si="15"/>
        <v>44</v>
      </c>
      <c r="W43" s="269">
        <f t="shared" si="15"/>
        <v>55</v>
      </c>
      <c r="X43" s="269">
        <f t="shared" si="15"/>
        <v>66</v>
      </c>
      <c r="Y43" s="269">
        <f t="shared" si="15"/>
        <v>77</v>
      </c>
      <c r="Z43" s="269">
        <f t="shared" si="15"/>
        <v>88</v>
      </c>
      <c r="AA43" s="269">
        <f t="shared" si="15"/>
        <v>99</v>
      </c>
      <c r="AB43" s="269">
        <f t="shared" si="15"/>
        <v>110</v>
      </c>
      <c r="AC43" s="269">
        <f t="shared" si="15"/>
        <v>121</v>
      </c>
      <c r="AD43" s="269">
        <f t="shared" si="15"/>
        <v>132</v>
      </c>
      <c r="AE43" s="269">
        <f t="shared" si="15"/>
        <v>143</v>
      </c>
      <c r="AF43" s="269">
        <f t="shared" si="15"/>
        <v>154</v>
      </c>
      <c r="AG43" s="164"/>
    </row>
    <row r="44" spans="1:34" x14ac:dyDescent="0.2">
      <c r="A44" s="100"/>
      <c r="B44" s="101"/>
      <c r="C44" s="103"/>
      <c r="D44" s="103"/>
      <c r="E44" s="104"/>
      <c r="F44" s="104"/>
      <c r="G44" s="104"/>
      <c r="H44" s="104"/>
      <c r="I44" s="104"/>
      <c r="J44" s="104"/>
      <c r="K44" s="104"/>
      <c r="L44" s="104"/>
      <c r="M44" s="104"/>
      <c r="N44" s="104"/>
      <c r="O44" s="104"/>
      <c r="P44" s="104"/>
      <c r="Q44" s="104"/>
      <c r="R44" s="107"/>
      <c r="S44" s="575"/>
      <c r="T44" s="107"/>
      <c r="U44" s="111"/>
      <c r="V44" s="5"/>
    </row>
    <row r="45" spans="1:34" ht="37.9" customHeight="1" x14ac:dyDescent="0.25">
      <c r="A45" s="41"/>
      <c r="B45" s="19"/>
      <c r="E45" s="127"/>
      <c r="F45" s="127"/>
      <c r="G45" s="127"/>
      <c r="H45" s="127"/>
      <c r="I45" s="127"/>
      <c r="J45" s="127"/>
      <c r="K45" s="127"/>
      <c r="L45" s="127"/>
      <c r="M45" s="127"/>
      <c r="N45" s="127"/>
      <c r="O45" s="127"/>
      <c r="P45" s="127"/>
      <c r="Q45" s="127"/>
      <c r="R45" s="91"/>
      <c r="S45" s="187"/>
      <c r="T45" s="91"/>
      <c r="U45" s="111"/>
      <c r="V45" s="5"/>
      <c r="W45" s="24"/>
      <c r="X45" s="44"/>
      <c r="Y45" s="44"/>
      <c r="Z45" s="45"/>
      <c r="AA45" s="45"/>
    </row>
    <row r="46" spans="1:34" x14ac:dyDescent="0.25">
      <c r="A46" s="41"/>
      <c r="B46" s="33" t="str">
        <f>'ORC OUR'!B1133</f>
        <v>PREFEITURA MUNICIPAL DE ARARAQUARA</v>
      </c>
      <c r="D46" s="514"/>
      <c r="E46" s="48"/>
      <c r="F46" s="48"/>
      <c r="G46" s="48"/>
      <c r="H46" s="48"/>
      <c r="I46" s="48"/>
      <c r="J46" s="48"/>
      <c r="K46" s="48"/>
      <c r="L46" s="127"/>
      <c r="M46" s="48"/>
      <c r="N46" s="48"/>
      <c r="O46" s="48"/>
      <c r="P46" s="48"/>
      <c r="Q46" s="181" t="str">
        <f>'ORC OUR'!H1134</f>
        <v>ENG Consultoria e Projetos Ltda.</v>
      </c>
      <c r="R46" s="591"/>
      <c r="S46" s="187"/>
      <c r="T46" s="91"/>
      <c r="U46" s="111"/>
      <c r="V46" s="5"/>
      <c r="W46" s="49"/>
      <c r="X46" s="48"/>
      <c r="Z46" s="50"/>
      <c r="AA46" s="50"/>
    </row>
    <row r="47" spans="1:34" x14ac:dyDescent="0.25">
      <c r="A47" s="41"/>
      <c r="E47" s="127"/>
      <c r="F47" s="127"/>
      <c r="G47" s="127"/>
      <c r="H47" s="127"/>
      <c r="I47" s="127"/>
      <c r="J47" s="127"/>
      <c r="K47" s="127"/>
      <c r="L47" s="127"/>
      <c r="M47" s="127"/>
      <c r="N47" s="127"/>
      <c r="O47" s="127"/>
      <c r="P47" s="127"/>
      <c r="Q47" s="183" t="str">
        <f>'ORC OUR'!H1135</f>
        <v>Pedro Ivo de Almeida Santos</v>
      </c>
      <c r="R47" s="91"/>
      <c r="S47" s="187"/>
      <c r="T47" s="91"/>
      <c r="U47" s="111"/>
      <c r="V47" s="5"/>
      <c r="W47" s="51"/>
      <c r="X47" s="44"/>
      <c r="Z47" s="45"/>
      <c r="AA47" s="46"/>
    </row>
    <row r="48" spans="1:34" ht="12.75" thickBot="1" x14ac:dyDescent="0.3">
      <c r="A48" s="52"/>
      <c r="B48" s="20"/>
      <c r="C48" s="54"/>
      <c r="D48" s="54"/>
      <c r="E48" s="55"/>
      <c r="F48" s="55"/>
      <c r="G48" s="55"/>
      <c r="H48" s="55"/>
      <c r="I48" s="55"/>
      <c r="J48" s="55"/>
      <c r="K48" s="55"/>
      <c r="L48" s="55"/>
      <c r="M48" s="55"/>
      <c r="N48" s="55"/>
      <c r="O48" s="55"/>
      <c r="P48" s="55"/>
      <c r="Q48" s="182" t="str">
        <f>'ORC OUR'!H1136</f>
        <v xml:space="preserve">CREA: 5061115668     ART: 2620240873533
</v>
      </c>
      <c r="R48" s="108"/>
      <c r="S48" s="188"/>
      <c r="T48" s="108"/>
      <c r="U48" s="111"/>
      <c r="V48" s="5"/>
      <c r="W48" s="124"/>
      <c r="X48" s="44"/>
      <c r="Z48" s="45"/>
      <c r="AA48" s="46"/>
    </row>
    <row r="49" spans="2:34" x14ac:dyDescent="0.2">
      <c r="U49" s="111"/>
      <c r="V49" s="5"/>
    </row>
    <row r="50" spans="2:34" x14ac:dyDescent="0.2">
      <c r="U50" s="111"/>
      <c r="V50" s="5"/>
    </row>
    <row r="51" spans="2:34" x14ac:dyDescent="0.2">
      <c r="U51" s="111"/>
      <c r="V51" s="5"/>
    </row>
    <row r="52" spans="2:34" x14ac:dyDescent="0.2">
      <c r="U52" s="111"/>
      <c r="V52" s="5"/>
    </row>
    <row r="53" spans="2:34" x14ac:dyDescent="0.2">
      <c r="U53" s="111"/>
      <c r="V53" s="5"/>
    </row>
    <row r="54" spans="2:34" x14ac:dyDescent="0.2">
      <c r="U54" s="111"/>
      <c r="V54" s="5"/>
    </row>
    <row r="55" spans="2:34" x14ac:dyDescent="0.2">
      <c r="U55" s="111"/>
      <c r="V55" s="5"/>
    </row>
    <row r="56" spans="2:34" x14ac:dyDescent="0.2">
      <c r="U56" s="111"/>
      <c r="V56" s="5"/>
    </row>
    <row r="57" spans="2:34" x14ac:dyDescent="0.2">
      <c r="U57" s="111"/>
      <c r="V57" s="5"/>
    </row>
    <row r="58" spans="2:34" s="21" customFormat="1" x14ac:dyDescent="0.2">
      <c r="B58" s="18"/>
      <c r="C58" s="43"/>
      <c r="D58" s="43"/>
      <c r="E58" s="44"/>
      <c r="F58" s="44"/>
      <c r="G58" s="44"/>
      <c r="H58" s="44"/>
      <c r="I58" s="44"/>
      <c r="J58" s="44"/>
      <c r="K58" s="44"/>
      <c r="L58" s="44"/>
      <c r="M58" s="44"/>
      <c r="N58" s="44"/>
      <c r="O58" s="44"/>
      <c r="P58" s="44"/>
      <c r="Q58" s="44"/>
      <c r="R58" s="44"/>
      <c r="S58" s="46"/>
      <c r="T58" s="44"/>
      <c r="U58" s="111"/>
      <c r="V58" s="5"/>
      <c r="X58" s="47"/>
      <c r="Y58" s="18"/>
      <c r="Z58" s="18"/>
      <c r="AA58" s="18"/>
      <c r="AB58" s="18"/>
      <c r="AC58" s="18"/>
      <c r="AD58" s="18"/>
      <c r="AE58" s="18"/>
      <c r="AF58" s="18"/>
      <c r="AG58" s="18"/>
      <c r="AH58" s="18"/>
    </row>
    <row r="59" spans="2:34" s="21" customFormat="1" x14ac:dyDescent="0.2">
      <c r="B59" s="18"/>
      <c r="C59" s="43"/>
      <c r="D59" s="43"/>
      <c r="E59" s="44"/>
      <c r="F59" s="44"/>
      <c r="G59" s="44"/>
      <c r="H59" s="44"/>
      <c r="I59" s="44"/>
      <c r="J59" s="44"/>
      <c r="K59" s="44"/>
      <c r="L59" s="44"/>
      <c r="M59" s="44"/>
      <c r="N59" s="44"/>
      <c r="O59" s="44"/>
      <c r="P59" s="44"/>
      <c r="Q59" s="44"/>
      <c r="R59" s="44"/>
      <c r="S59" s="46"/>
      <c r="T59" s="44"/>
      <c r="U59" s="111"/>
      <c r="V59" s="5"/>
      <c r="X59" s="47"/>
      <c r="Y59" s="18"/>
      <c r="Z59" s="18"/>
      <c r="AA59" s="18"/>
      <c r="AB59" s="18"/>
      <c r="AC59" s="18"/>
      <c r="AD59" s="18"/>
      <c r="AE59" s="18"/>
      <c r="AF59" s="18"/>
      <c r="AG59" s="18"/>
      <c r="AH59" s="18"/>
    </row>
    <row r="60" spans="2:34" s="21" customFormat="1" x14ac:dyDescent="0.2">
      <c r="B60" s="18"/>
      <c r="C60" s="43"/>
      <c r="D60" s="43"/>
      <c r="E60" s="44"/>
      <c r="F60" s="44"/>
      <c r="G60" s="44"/>
      <c r="H60" s="44"/>
      <c r="I60" s="44"/>
      <c r="J60" s="44"/>
      <c r="K60" s="44"/>
      <c r="L60" s="44"/>
      <c r="M60" s="44"/>
      <c r="N60" s="44"/>
      <c r="O60" s="44"/>
      <c r="P60" s="44"/>
      <c r="Q60" s="44"/>
      <c r="R60" s="44"/>
      <c r="S60" s="46"/>
      <c r="T60" s="44"/>
      <c r="U60" s="111"/>
      <c r="V60" s="5"/>
      <c r="X60" s="47"/>
      <c r="Y60" s="18"/>
      <c r="Z60" s="18"/>
      <c r="AA60" s="18"/>
      <c r="AB60" s="18"/>
      <c r="AC60" s="18"/>
      <c r="AD60" s="18"/>
      <c r="AE60" s="18"/>
      <c r="AF60" s="18"/>
      <c r="AG60" s="18"/>
      <c r="AH60" s="18"/>
    </row>
    <row r="61" spans="2:34" s="21" customFormat="1" x14ac:dyDescent="0.2">
      <c r="B61" s="18"/>
      <c r="C61" s="43"/>
      <c r="D61" s="43"/>
      <c r="E61" s="44"/>
      <c r="F61" s="44"/>
      <c r="G61" s="44"/>
      <c r="H61" s="44"/>
      <c r="I61" s="44"/>
      <c r="J61" s="44"/>
      <c r="K61" s="44"/>
      <c r="L61" s="44"/>
      <c r="M61" s="44"/>
      <c r="N61" s="44"/>
      <c r="O61" s="44"/>
      <c r="P61" s="44"/>
      <c r="Q61" s="44"/>
      <c r="R61" s="44"/>
      <c r="S61" s="46"/>
      <c r="T61" s="44"/>
      <c r="U61" s="111"/>
      <c r="V61" s="5"/>
      <c r="X61" s="47"/>
      <c r="Y61" s="18"/>
      <c r="Z61" s="18"/>
      <c r="AA61" s="18"/>
      <c r="AB61" s="18"/>
      <c r="AC61" s="18"/>
      <c r="AD61" s="18"/>
      <c r="AE61" s="18"/>
      <c r="AF61" s="18"/>
      <c r="AG61" s="18"/>
      <c r="AH61" s="18"/>
    </row>
    <row r="62" spans="2:34" s="21" customFormat="1" x14ac:dyDescent="0.2">
      <c r="B62" s="18"/>
      <c r="C62" s="43"/>
      <c r="D62" s="43"/>
      <c r="E62" s="44"/>
      <c r="F62" s="44"/>
      <c r="G62" s="44"/>
      <c r="H62" s="44"/>
      <c r="I62" s="44"/>
      <c r="J62" s="44"/>
      <c r="K62" s="44"/>
      <c r="L62" s="44"/>
      <c r="M62" s="44"/>
      <c r="N62" s="44"/>
      <c r="O62" s="44"/>
      <c r="P62" s="44"/>
      <c r="Q62" s="44"/>
      <c r="R62" s="44"/>
      <c r="S62" s="46"/>
      <c r="T62" s="44"/>
      <c r="U62" s="111"/>
      <c r="V62" s="5"/>
      <c r="X62" s="47"/>
      <c r="Y62" s="18"/>
      <c r="Z62" s="18"/>
      <c r="AA62" s="18"/>
      <c r="AB62" s="18"/>
      <c r="AC62" s="18"/>
      <c r="AD62" s="18"/>
      <c r="AE62" s="18"/>
      <c r="AF62" s="18"/>
      <c r="AG62" s="18"/>
      <c r="AH62" s="18"/>
    </row>
    <row r="63" spans="2:34" s="21" customFormat="1" x14ac:dyDescent="0.2">
      <c r="B63" s="18"/>
      <c r="C63" s="43"/>
      <c r="D63" s="43"/>
      <c r="E63" s="44"/>
      <c r="F63" s="44"/>
      <c r="G63" s="44"/>
      <c r="H63" s="44"/>
      <c r="I63" s="44"/>
      <c r="J63" s="44"/>
      <c r="K63" s="44"/>
      <c r="L63" s="44"/>
      <c r="M63" s="44"/>
      <c r="N63" s="44"/>
      <c r="O63" s="44"/>
      <c r="P63" s="44"/>
      <c r="Q63" s="44"/>
      <c r="R63" s="44"/>
      <c r="S63" s="46"/>
      <c r="T63" s="44"/>
      <c r="U63" s="111"/>
      <c r="V63" s="5"/>
      <c r="X63" s="47"/>
      <c r="Y63" s="18"/>
      <c r="Z63" s="18"/>
      <c r="AA63" s="18"/>
      <c r="AB63" s="18"/>
      <c r="AC63" s="18"/>
      <c r="AD63" s="18"/>
      <c r="AE63" s="18"/>
      <c r="AF63" s="18"/>
      <c r="AG63" s="18"/>
      <c r="AH63" s="18"/>
    </row>
    <row r="64" spans="2:34" s="21" customFormat="1" x14ac:dyDescent="0.2">
      <c r="B64" s="18"/>
      <c r="C64" s="43"/>
      <c r="D64" s="43"/>
      <c r="E64" s="44"/>
      <c r="F64" s="44"/>
      <c r="G64" s="44"/>
      <c r="H64" s="44"/>
      <c r="I64" s="44"/>
      <c r="J64" s="44"/>
      <c r="K64" s="44"/>
      <c r="L64" s="44"/>
      <c r="M64" s="44"/>
      <c r="N64" s="44"/>
      <c r="O64" s="44"/>
      <c r="P64" s="44"/>
      <c r="Q64" s="44"/>
      <c r="R64" s="44"/>
      <c r="S64" s="46"/>
      <c r="T64" s="44"/>
      <c r="U64" s="111"/>
      <c r="V64" s="5"/>
      <c r="X64" s="47"/>
      <c r="Y64" s="18"/>
      <c r="Z64" s="18"/>
      <c r="AA64" s="18"/>
      <c r="AB64" s="18"/>
      <c r="AC64" s="18"/>
      <c r="AD64" s="18"/>
      <c r="AE64" s="18"/>
      <c r="AF64" s="18"/>
      <c r="AG64" s="18"/>
      <c r="AH64" s="18"/>
    </row>
    <row r="65" spans="2:34" s="21" customFormat="1" x14ac:dyDescent="0.2">
      <c r="B65" s="18"/>
      <c r="C65" s="43"/>
      <c r="D65" s="43"/>
      <c r="E65" s="44"/>
      <c r="F65" s="44"/>
      <c r="G65" s="44"/>
      <c r="H65" s="44"/>
      <c r="I65" s="44"/>
      <c r="J65" s="44"/>
      <c r="K65" s="44"/>
      <c r="L65" s="44"/>
      <c r="M65" s="44"/>
      <c r="N65" s="44"/>
      <c r="O65" s="44"/>
      <c r="P65" s="44"/>
      <c r="Q65" s="44"/>
      <c r="R65" s="44"/>
      <c r="S65" s="46"/>
      <c r="T65" s="44"/>
      <c r="U65" s="111"/>
      <c r="V65" s="5"/>
      <c r="X65" s="47"/>
      <c r="Y65" s="18"/>
      <c r="Z65" s="18"/>
      <c r="AA65" s="18"/>
      <c r="AB65" s="18"/>
      <c r="AC65" s="18"/>
      <c r="AD65" s="18"/>
      <c r="AE65" s="18"/>
      <c r="AF65" s="18"/>
      <c r="AG65" s="18"/>
      <c r="AH65" s="18"/>
    </row>
    <row r="66" spans="2:34" s="21" customFormat="1" x14ac:dyDescent="0.2">
      <c r="B66" s="18"/>
      <c r="C66" s="43"/>
      <c r="D66" s="43"/>
      <c r="E66" s="44"/>
      <c r="F66" s="44"/>
      <c r="G66" s="44"/>
      <c r="H66" s="44"/>
      <c r="I66" s="44"/>
      <c r="J66" s="44"/>
      <c r="K66" s="44"/>
      <c r="L66" s="44"/>
      <c r="M66" s="44"/>
      <c r="N66" s="44"/>
      <c r="O66" s="44"/>
      <c r="P66" s="44"/>
      <c r="Q66" s="44"/>
      <c r="R66" s="44"/>
      <c r="S66" s="46"/>
      <c r="T66" s="44"/>
      <c r="U66" s="111"/>
      <c r="V66" s="5"/>
      <c r="X66" s="47"/>
      <c r="Y66" s="18"/>
      <c r="Z66" s="18"/>
      <c r="AA66" s="18"/>
      <c r="AB66" s="18"/>
      <c r="AC66" s="18"/>
      <c r="AD66" s="18"/>
      <c r="AE66" s="18"/>
      <c r="AF66" s="18"/>
      <c r="AG66" s="18"/>
      <c r="AH66" s="18"/>
    </row>
    <row r="67" spans="2:34" s="21" customFormat="1" x14ac:dyDescent="0.2">
      <c r="B67" s="18"/>
      <c r="C67" s="43"/>
      <c r="D67" s="43"/>
      <c r="E67" s="44"/>
      <c r="F67" s="44"/>
      <c r="G67" s="44"/>
      <c r="H67" s="44"/>
      <c r="I67" s="44"/>
      <c r="J67" s="44"/>
      <c r="K67" s="44"/>
      <c r="L67" s="44"/>
      <c r="M67" s="44"/>
      <c r="N67" s="44"/>
      <c r="O67" s="44"/>
      <c r="P67" s="44"/>
      <c r="Q67" s="44"/>
      <c r="R67" s="44"/>
      <c r="S67" s="46"/>
      <c r="T67" s="44"/>
      <c r="U67" s="111"/>
      <c r="V67" s="5"/>
      <c r="X67" s="47"/>
      <c r="Y67" s="18"/>
      <c r="Z67" s="18"/>
      <c r="AA67" s="18"/>
      <c r="AB67" s="18"/>
      <c r="AC67" s="18"/>
      <c r="AD67" s="18"/>
      <c r="AE67" s="18"/>
      <c r="AF67" s="18"/>
      <c r="AG67" s="18"/>
      <c r="AH67" s="18"/>
    </row>
    <row r="68" spans="2:34" s="21" customFormat="1" x14ac:dyDescent="0.2">
      <c r="B68" s="18"/>
      <c r="C68" s="43"/>
      <c r="D68" s="43"/>
      <c r="E68" s="44"/>
      <c r="F68" s="44"/>
      <c r="G68" s="44"/>
      <c r="H68" s="44"/>
      <c r="I68" s="44"/>
      <c r="J68" s="44"/>
      <c r="K68" s="44"/>
      <c r="L68" s="44"/>
      <c r="M68" s="44"/>
      <c r="N68" s="44"/>
      <c r="O68" s="44"/>
      <c r="P68" s="44"/>
      <c r="Q68" s="44"/>
      <c r="R68" s="44"/>
      <c r="S68" s="46"/>
      <c r="T68" s="44"/>
      <c r="U68" s="111"/>
      <c r="V68" s="5"/>
      <c r="X68" s="47"/>
      <c r="Y68" s="18"/>
      <c r="Z68" s="18"/>
      <c r="AA68" s="18"/>
      <c r="AB68" s="18"/>
      <c r="AC68" s="18"/>
      <c r="AD68" s="18"/>
      <c r="AE68" s="18"/>
      <c r="AF68" s="18"/>
      <c r="AG68" s="18"/>
      <c r="AH68" s="18"/>
    </row>
    <row r="69" spans="2:34" s="21" customFormat="1" x14ac:dyDescent="0.2">
      <c r="B69" s="18"/>
      <c r="C69" s="43"/>
      <c r="D69" s="43"/>
      <c r="E69" s="44"/>
      <c r="F69" s="44"/>
      <c r="G69" s="44"/>
      <c r="H69" s="44"/>
      <c r="I69" s="44"/>
      <c r="J69" s="44"/>
      <c r="K69" s="44"/>
      <c r="L69" s="44"/>
      <c r="M69" s="44"/>
      <c r="N69" s="44"/>
      <c r="O69" s="44"/>
      <c r="P69" s="44"/>
      <c r="Q69" s="44"/>
      <c r="R69" s="44"/>
      <c r="S69" s="46"/>
      <c r="T69" s="44"/>
      <c r="U69" s="111"/>
      <c r="V69" s="5"/>
      <c r="X69" s="47"/>
      <c r="Y69" s="18"/>
      <c r="Z69" s="18"/>
      <c r="AA69" s="18"/>
      <c r="AB69" s="18"/>
      <c r="AC69" s="18"/>
      <c r="AD69" s="18"/>
      <c r="AE69" s="18"/>
      <c r="AF69" s="18"/>
      <c r="AG69" s="18"/>
      <c r="AH69" s="18"/>
    </row>
    <row r="70" spans="2:34" s="21" customFormat="1" x14ac:dyDescent="0.2">
      <c r="B70" s="18"/>
      <c r="C70" s="43"/>
      <c r="D70" s="43"/>
      <c r="E70" s="44"/>
      <c r="F70" s="44"/>
      <c r="G70" s="44"/>
      <c r="H70" s="44"/>
      <c r="I70" s="44"/>
      <c r="J70" s="44"/>
      <c r="K70" s="44"/>
      <c r="L70" s="44"/>
      <c r="M70" s="44"/>
      <c r="N70" s="44"/>
      <c r="O70" s="44"/>
      <c r="P70" s="44"/>
      <c r="Q70" s="44"/>
      <c r="R70" s="44"/>
      <c r="S70" s="46"/>
      <c r="T70" s="44"/>
      <c r="U70" s="111"/>
      <c r="V70" s="5"/>
      <c r="X70" s="47"/>
      <c r="Y70" s="18"/>
      <c r="Z70" s="18"/>
      <c r="AA70" s="18"/>
      <c r="AB70" s="18"/>
      <c r="AC70" s="18"/>
      <c r="AD70" s="18"/>
      <c r="AE70" s="18"/>
      <c r="AF70" s="18"/>
      <c r="AG70" s="18"/>
      <c r="AH70" s="18"/>
    </row>
    <row r="71" spans="2:34" s="21" customFormat="1" x14ac:dyDescent="0.2">
      <c r="B71" s="18"/>
      <c r="C71" s="43"/>
      <c r="D71" s="43"/>
      <c r="E71" s="44"/>
      <c r="F71" s="44"/>
      <c r="G71" s="44"/>
      <c r="H71" s="44"/>
      <c r="I71" s="44"/>
      <c r="J71" s="44"/>
      <c r="K71" s="44"/>
      <c r="L71" s="44"/>
      <c r="M71" s="44"/>
      <c r="N71" s="44"/>
      <c r="O71" s="44"/>
      <c r="P71" s="44"/>
      <c r="Q71" s="44"/>
      <c r="R71" s="44"/>
      <c r="S71" s="46"/>
      <c r="T71" s="44"/>
      <c r="U71" s="111"/>
      <c r="V71" s="5"/>
      <c r="X71" s="47"/>
      <c r="Y71" s="18"/>
      <c r="Z71" s="18"/>
      <c r="AA71" s="18"/>
      <c r="AB71" s="18"/>
      <c r="AC71" s="18"/>
      <c r="AD71" s="18"/>
      <c r="AE71" s="18"/>
      <c r="AF71" s="18"/>
      <c r="AG71" s="18"/>
      <c r="AH71" s="18"/>
    </row>
    <row r="72" spans="2:34" s="21" customFormat="1" x14ac:dyDescent="0.2">
      <c r="B72" s="18"/>
      <c r="C72" s="43"/>
      <c r="D72" s="43"/>
      <c r="E72" s="44"/>
      <c r="F72" s="44"/>
      <c r="G72" s="44"/>
      <c r="H72" s="44"/>
      <c r="I72" s="44"/>
      <c r="J72" s="44"/>
      <c r="K72" s="44"/>
      <c r="L72" s="44"/>
      <c r="M72" s="44"/>
      <c r="N72" s="44"/>
      <c r="O72" s="44"/>
      <c r="P72" s="44"/>
      <c r="Q72" s="44"/>
      <c r="R72" s="44"/>
      <c r="S72" s="46"/>
      <c r="T72" s="44"/>
      <c r="U72" s="111"/>
      <c r="V72" s="5"/>
      <c r="X72" s="47"/>
      <c r="Y72" s="18"/>
      <c r="Z72" s="18"/>
      <c r="AA72" s="18"/>
      <c r="AB72" s="18"/>
      <c r="AC72" s="18"/>
      <c r="AD72" s="18"/>
      <c r="AE72" s="18"/>
      <c r="AF72" s="18"/>
      <c r="AG72" s="18"/>
      <c r="AH72" s="18"/>
    </row>
    <row r="73" spans="2:34" s="21" customFormat="1" x14ac:dyDescent="0.2">
      <c r="B73" s="18"/>
      <c r="C73" s="43"/>
      <c r="D73" s="43"/>
      <c r="E73" s="44"/>
      <c r="F73" s="44"/>
      <c r="G73" s="44"/>
      <c r="H73" s="44"/>
      <c r="I73" s="44"/>
      <c r="J73" s="44"/>
      <c r="K73" s="44"/>
      <c r="L73" s="44"/>
      <c r="M73" s="44"/>
      <c r="N73" s="44"/>
      <c r="O73" s="44"/>
      <c r="P73" s="44"/>
      <c r="Q73" s="44"/>
      <c r="R73" s="44"/>
      <c r="S73" s="46"/>
      <c r="T73" s="44"/>
      <c r="U73" s="111"/>
      <c r="V73" s="5"/>
      <c r="X73" s="47"/>
      <c r="Y73" s="18"/>
      <c r="Z73" s="18"/>
      <c r="AA73" s="18"/>
      <c r="AB73" s="18"/>
      <c r="AC73" s="18"/>
      <c r="AD73" s="18"/>
      <c r="AE73" s="18"/>
      <c r="AF73" s="18"/>
      <c r="AG73" s="18"/>
      <c r="AH73" s="18"/>
    </row>
    <row r="74" spans="2:34" s="21" customFormat="1" x14ac:dyDescent="0.2">
      <c r="B74" s="18"/>
      <c r="C74" s="43"/>
      <c r="D74" s="43"/>
      <c r="E74" s="44"/>
      <c r="F74" s="44"/>
      <c r="G74" s="44"/>
      <c r="H74" s="44"/>
      <c r="I74" s="44"/>
      <c r="J74" s="44"/>
      <c r="K74" s="44"/>
      <c r="L74" s="44"/>
      <c r="M74" s="44"/>
      <c r="N74" s="44"/>
      <c r="O74" s="44"/>
      <c r="P74" s="44"/>
      <c r="Q74" s="44"/>
      <c r="R74" s="44"/>
      <c r="S74" s="46"/>
      <c r="T74" s="44"/>
      <c r="U74" s="111"/>
      <c r="V74" s="5"/>
      <c r="X74" s="47"/>
      <c r="Y74" s="18"/>
      <c r="Z74" s="18"/>
      <c r="AA74" s="18"/>
      <c r="AB74" s="18"/>
      <c r="AC74" s="18"/>
      <c r="AD74" s="18"/>
      <c r="AE74" s="18"/>
      <c r="AF74" s="18"/>
      <c r="AG74" s="18"/>
      <c r="AH74" s="18"/>
    </row>
    <row r="75" spans="2:34" s="21" customFormat="1" x14ac:dyDescent="0.2">
      <c r="B75" s="18"/>
      <c r="C75" s="43"/>
      <c r="D75" s="43"/>
      <c r="E75" s="44"/>
      <c r="F75" s="44"/>
      <c r="G75" s="44"/>
      <c r="H75" s="44"/>
      <c r="I75" s="44"/>
      <c r="J75" s="44"/>
      <c r="K75" s="44"/>
      <c r="L75" s="44"/>
      <c r="M75" s="44"/>
      <c r="N75" s="44"/>
      <c r="O75" s="44"/>
      <c r="P75" s="44"/>
      <c r="Q75" s="44"/>
      <c r="R75" s="44"/>
      <c r="S75" s="46"/>
      <c r="T75" s="44"/>
      <c r="U75" s="111"/>
      <c r="V75" s="5"/>
      <c r="X75" s="47"/>
      <c r="Y75" s="18"/>
      <c r="Z75" s="18"/>
      <c r="AA75" s="18"/>
      <c r="AB75" s="18"/>
      <c r="AC75" s="18"/>
      <c r="AD75" s="18"/>
      <c r="AE75" s="18"/>
      <c r="AF75" s="18"/>
      <c r="AG75" s="18"/>
      <c r="AH75" s="18"/>
    </row>
    <row r="76" spans="2:34" s="21" customFormat="1" x14ac:dyDescent="0.2">
      <c r="B76" s="18"/>
      <c r="C76" s="43"/>
      <c r="D76" s="43"/>
      <c r="E76" s="44"/>
      <c r="F76" s="44"/>
      <c r="G76" s="44"/>
      <c r="H76" s="44"/>
      <c r="I76" s="44"/>
      <c r="J76" s="44"/>
      <c r="K76" s="44"/>
      <c r="L76" s="44"/>
      <c r="M76" s="44"/>
      <c r="N76" s="44"/>
      <c r="O76" s="44"/>
      <c r="P76" s="44"/>
      <c r="Q76" s="44"/>
      <c r="R76" s="44"/>
      <c r="S76" s="46"/>
      <c r="T76" s="44"/>
      <c r="U76" s="111"/>
      <c r="V76" s="5"/>
      <c r="X76" s="47"/>
      <c r="Y76" s="18"/>
      <c r="Z76" s="18"/>
      <c r="AA76" s="18"/>
      <c r="AB76" s="18"/>
      <c r="AC76" s="18"/>
      <c r="AD76" s="18"/>
      <c r="AE76" s="18"/>
      <c r="AF76" s="18"/>
      <c r="AG76" s="18"/>
      <c r="AH76" s="18"/>
    </row>
    <row r="77" spans="2:34" s="21" customFormat="1" x14ac:dyDescent="0.2">
      <c r="B77" s="18"/>
      <c r="C77" s="43"/>
      <c r="D77" s="43"/>
      <c r="E77" s="44"/>
      <c r="F77" s="44"/>
      <c r="G77" s="44"/>
      <c r="H77" s="44"/>
      <c r="I77" s="44"/>
      <c r="J77" s="44"/>
      <c r="K77" s="44"/>
      <c r="L77" s="44"/>
      <c r="M77" s="44"/>
      <c r="N77" s="44"/>
      <c r="O77" s="44"/>
      <c r="P77" s="44"/>
      <c r="Q77" s="44"/>
      <c r="R77" s="44"/>
      <c r="S77" s="46"/>
      <c r="T77" s="44"/>
      <c r="U77" s="111"/>
      <c r="V77" s="5"/>
      <c r="X77" s="47"/>
      <c r="Y77" s="18"/>
      <c r="Z77" s="18"/>
      <c r="AA77" s="18"/>
      <c r="AB77" s="18"/>
      <c r="AC77" s="18"/>
      <c r="AD77" s="18"/>
      <c r="AE77" s="18"/>
      <c r="AF77" s="18"/>
      <c r="AG77" s="18"/>
      <c r="AH77" s="18"/>
    </row>
    <row r="78" spans="2:34" s="21" customFormat="1" x14ac:dyDescent="0.2">
      <c r="B78" s="18"/>
      <c r="C78" s="43"/>
      <c r="D78" s="43"/>
      <c r="E78" s="44"/>
      <c r="F78" s="44"/>
      <c r="G78" s="44"/>
      <c r="H78" s="44"/>
      <c r="I78" s="44"/>
      <c r="J78" s="44"/>
      <c r="K78" s="44"/>
      <c r="L78" s="44"/>
      <c r="M78" s="44"/>
      <c r="N78" s="44"/>
      <c r="O78" s="44"/>
      <c r="P78" s="44"/>
      <c r="Q78" s="44"/>
      <c r="R78" s="44"/>
      <c r="S78" s="46"/>
      <c r="T78" s="44"/>
      <c r="U78" s="111"/>
      <c r="V78" s="5"/>
      <c r="X78" s="47"/>
      <c r="Y78" s="18"/>
      <c r="Z78" s="18"/>
      <c r="AA78" s="18"/>
      <c r="AB78" s="18"/>
      <c r="AC78" s="18"/>
      <c r="AD78" s="18"/>
      <c r="AE78" s="18"/>
      <c r="AF78" s="18"/>
      <c r="AG78" s="18"/>
      <c r="AH78" s="18"/>
    </row>
    <row r="79" spans="2:34" s="21" customFormat="1" x14ac:dyDescent="0.2">
      <c r="B79" s="18"/>
      <c r="C79" s="43"/>
      <c r="D79" s="43"/>
      <c r="E79" s="44"/>
      <c r="F79" s="44"/>
      <c r="G79" s="44"/>
      <c r="H79" s="44"/>
      <c r="I79" s="44"/>
      <c r="J79" s="44"/>
      <c r="K79" s="44"/>
      <c r="L79" s="44"/>
      <c r="M79" s="44"/>
      <c r="N79" s="44"/>
      <c r="O79" s="44"/>
      <c r="P79" s="44"/>
      <c r="Q79" s="44"/>
      <c r="R79" s="44"/>
      <c r="S79" s="46"/>
      <c r="T79" s="44"/>
      <c r="U79" s="111"/>
      <c r="V79" s="5"/>
      <c r="X79" s="47"/>
      <c r="Y79" s="18"/>
      <c r="Z79" s="18"/>
      <c r="AA79" s="18"/>
      <c r="AB79" s="18"/>
      <c r="AC79" s="18"/>
      <c r="AD79" s="18"/>
      <c r="AE79" s="18"/>
      <c r="AF79" s="18"/>
      <c r="AG79" s="18"/>
      <c r="AH79" s="18"/>
    </row>
    <row r="80" spans="2:34" s="21" customFormat="1" x14ac:dyDescent="0.2">
      <c r="B80" s="18"/>
      <c r="C80" s="43"/>
      <c r="D80" s="43"/>
      <c r="E80" s="44"/>
      <c r="F80" s="44"/>
      <c r="G80" s="44"/>
      <c r="H80" s="44"/>
      <c r="I80" s="44"/>
      <c r="J80" s="44"/>
      <c r="K80" s="44"/>
      <c r="L80" s="44"/>
      <c r="M80" s="44"/>
      <c r="N80" s="44"/>
      <c r="O80" s="44"/>
      <c r="P80" s="44"/>
      <c r="Q80" s="44"/>
      <c r="R80" s="44"/>
      <c r="S80" s="46"/>
      <c r="T80" s="44"/>
      <c r="U80" s="111"/>
      <c r="V80" s="5"/>
      <c r="X80" s="47"/>
      <c r="Y80" s="18"/>
      <c r="Z80" s="18"/>
      <c r="AA80" s="18"/>
      <c r="AB80" s="18"/>
      <c r="AC80" s="18"/>
      <c r="AD80" s="18"/>
      <c r="AE80" s="18"/>
      <c r="AF80" s="18"/>
      <c r="AG80" s="18"/>
      <c r="AH80" s="18"/>
    </row>
    <row r="81" spans="2:34" s="21" customFormat="1" x14ac:dyDescent="0.2">
      <c r="B81" s="18"/>
      <c r="C81" s="43"/>
      <c r="D81" s="43"/>
      <c r="E81" s="44"/>
      <c r="F81" s="44"/>
      <c r="G81" s="44"/>
      <c r="H81" s="44"/>
      <c r="I81" s="44"/>
      <c r="J81" s="44"/>
      <c r="K81" s="44"/>
      <c r="L81" s="44"/>
      <c r="M81" s="44"/>
      <c r="N81" s="44"/>
      <c r="O81" s="44"/>
      <c r="P81" s="44"/>
      <c r="Q81" s="44"/>
      <c r="R81" s="44"/>
      <c r="S81" s="46"/>
      <c r="T81" s="44"/>
      <c r="U81" s="111"/>
      <c r="V81" s="5"/>
      <c r="X81" s="47"/>
      <c r="Y81" s="18"/>
      <c r="Z81" s="18"/>
      <c r="AA81" s="18"/>
      <c r="AB81" s="18"/>
      <c r="AC81" s="18"/>
      <c r="AD81" s="18"/>
      <c r="AE81" s="18"/>
      <c r="AF81" s="18"/>
      <c r="AG81" s="18"/>
      <c r="AH81" s="18"/>
    </row>
    <row r="82" spans="2:34" s="21" customFormat="1" x14ac:dyDescent="0.2">
      <c r="B82" s="18"/>
      <c r="C82" s="43"/>
      <c r="D82" s="43"/>
      <c r="E82" s="44"/>
      <c r="F82" s="44"/>
      <c r="G82" s="44"/>
      <c r="H82" s="44"/>
      <c r="I82" s="44"/>
      <c r="J82" s="44"/>
      <c r="K82" s="44"/>
      <c r="L82" s="44"/>
      <c r="M82" s="44"/>
      <c r="N82" s="44"/>
      <c r="O82" s="44"/>
      <c r="P82" s="44"/>
      <c r="Q82" s="44"/>
      <c r="R82" s="44"/>
      <c r="S82" s="46"/>
      <c r="T82" s="44"/>
      <c r="U82" s="111"/>
      <c r="V82" s="5"/>
      <c r="X82" s="47"/>
      <c r="Y82" s="18"/>
      <c r="Z82" s="18"/>
      <c r="AA82" s="18"/>
      <c r="AB82" s="18"/>
      <c r="AC82" s="18"/>
      <c r="AD82" s="18"/>
      <c r="AE82" s="18"/>
      <c r="AF82" s="18"/>
      <c r="AG82" s="18"/>
      <c r="AH82" s="18"/>
    </row>
    <row r="83" spans="2:34" s="21" customFormat="1" x14ac:dyDescent="0.2">
      <c r="B83" s="18"/>
      <c r="C83" s="43"/>
      <c r="D83" s="43"/>
      <c r="E83" s="44"/>
      <c r="F83" s="44"/>
      <c r="G83" s="44"/>
      <c r="H83" s="44"/>
      <c r="I83" s="44"/>
      <c r="J83" s="44"/>
      <c r="K83" s="44"/>
      <c r="L83" s="44"/>
      <c r="M83" s="44"/>
      <c r="N83" s="44"/>
      <c r="O83" s="44"/>
      <c r="P83" s="44"/>
      <c r="Q83" s="44"/>
      <c r="R83" s="44"/>
      <c r="S83" s="46"/>
      <c r="T83" s="44"/>
      <c r="U83" s="111"/>
      <c r="V83" s="5"/>
      <c r="X83" s="47"/>
      <c r="Y83" s="18"/>
      <c r="Z83" s="18"/>
      <c r="AA83" s="18"/>
      <c r="AB83" s="18"/>
      <c r="AC83" s="18"/>
      <c r="AD83" s="18"/>
      <c r="AE83" s="18"/>
      <c r="AF83" s="18"/>
      <c r="AG83" s="18"/>
      <c r="AH83" s="18"/>
    </row>
    <row r="84" spans="2:34" s="21" customFormat="1" x14ac:dyDescent="0.2">
      <c r="B84" s="18"/>
      <c r="C84" s="43"/>
      <c r="D84" s="43"/>
      <c r="E84" s="44"/>
      <c r="F84" s="44"/>
      <c r="G84" s="44"/>
      <c r="H84" s="44"/>
      <c r="I84" s="44"/>
      <c r="J84" s="44"/>
      <c r="K84" s="44"/>
      <c r="L84" s="44"/>
      <c r="M84" s="44"/>
      <c r="N84" s="44"/>
      <c r="O84" s="44"/>
      <c r="P84" s="44"/>
      <c r="Q84" s="44"/>
      <c r="R84" s="44"/>
      <c r="S84" s="46"/>
      <c r="T84" s="44"/>
      <c r="U84" s="111"/>
      <c r="V84" s="5"/>
      <c r="X84" s="47"/>
      <c r="Y84" s="18"/>
      <c r="Z84" s="18"/>
      <c r="AA84" s="18"/>
      <c r="AB84" s="18"/>
      <c r="AC84" s="18"/>
      <c r="AD84" s="18"/>
      <c r="AE84" s="18"/>
      <c r="AF84" s="18"/>
      <c r="AG84" s="18"/>
      <c r="AH84" s="18"/>
    </row>
    <row r="85" spans="2:34" s="21" customFormat="1" x14ac:dyDescent="0.2">
      <c r="B85" s="18"/>
      <c r="C85" s="43"/>
      <c r="D85" s="43"/>
      <c r="E85" s="44"/>
      <c r="F85" s="44"/>
      <c r="G85" s="44"/>
      <c r="H85" s="44"/>
      <c r="I85" s="44"/>
      <c r="J85" s="44"/>
      <c r="K85" s="44"/>
      <c r="L85" s="44"/>
      <c r="M85" s="44"/>
      <c r="N85" s="44"/>
      <c r="O85" s="44"/>
      <c r="P85" s="44"/>
      <c r="Q85" s="44"/>
      <c r="R85" s="44"/>
      <c r="S85" s="46"/>
      <c r="T85" s="44"/>
      <c r="U85" s="111"/>
      <c r="V85" s="5"/>
      <c r="X85" s="47"/>
      <c r="Y85" s="18"/>
      <c r="Z85" s="18"/>
      <c r="AA85" s="18"/>
      <c r="AB85" s="18"/>
      <c r="AC85" s="18"/>
      <c r="AD85" s="18"/>
      <c r="AE85" s="18"/>
      <c r="AF85" s="18"/>
      <c r="AG85" s="18"/>
      <c r="AH85" s="18"/>
    </row>
    <row r="86" spans="2:34" s="21" customFormat="1" x14ac:dyDescent="0.2">
      <c r="B86" s="18"/>
      <c r="C86" s="43"/>
      <c r="D86" s="43"/>
      <c r="E86" s="44"/>
      <c r="F86" s="44"/>
      <c r="G86" s="44"/>
      <c r="H86" s="44"/>
      <c r="I86" s="44"/>
      <c r="J86" s="44"/>
      <c r="K86" s="44"/>
      <c r="L86" s="44"/>
      <c r="M86" s="44"/>
      <c r="N86" s="44"/>
      <c r="O86" s="44"/>
      <c r="P86" s="44"/>
      <c r="Q86" s="44"/>
      <c r="R86" s="44"/>
      <c r="S86" s="46"/>
      <c r="T86" s="44"/>
      <c r="U86" s="111"/>
      <c r="V86" s="5"/>
      <c r="X86" s="47"/>
      <c r="Y86" s="18"/>
      <c r="Z86" s="18"/>
      <c r="AA86" s="18"/>
      <c r="AB86" s="18"/>
      <c r="AC86" s="18"/>
      <c r="AD86" s="18"/>
      <c r="AE86" s="18"/>
      <c r="AF86" s="18"/>
      <c r="AG86" s="18"/>
      <c r="AH86" s="18"/>
    </row>
    <row r="87" spans="2:34" s="21" customFormat="1" x14ac:dyDescent="0.2">
      <c r="B87" s="18"/>
      <c r="C87" s="43"/>
      <c r="D87" s="43"/>
      <c r="E87" s="44"/>
      <c r="F87" s="44"/>
      <c r="G87" s="44"/>
      <c r="H87" s="44"/>
      <c r="I87" s="44"/>
      <c r="J87" s="44"/>
      <c r="K87" s="44"/>
      <c r="L87" s="44"/>
      <c r="M87" s="44"/>
      <c r="N87" s="44"/>
      <c r="O87" s="44"/>
      <c r="P87" s="44"/>
      <c r="Q87" s="44"/>
      <c r="R87" s="44"/>
      <c r="S87" s="46"/>
      <c r="T87" s="44"/>
      <c r="U87" s="111"/>
      <c r="V87" s="5"/>
      <c r="X87" s="47"/>
      <c r="Y87" s="18"/>
      <c r="Z87" s="18"/>
      <c r="AA87" s="18"/>
      <c r="AB87" s="18"/>
      <c r="AC87" s="18"/>
      <c r="AD87" s="18"/>
      <c r="AE87" s="18"/>
      <c r="AF87" s="18"/>
      <c r="AG87" s="18"/>
      <c r="AH87" s="18"/>
    </row>
    <row r="88" spans="2:34" s="21" customFormat="1" x14ac:dyDescent="0.2">
      <c r="B88" s="18"/>
      <c r="C88" s="43"/>
      <c r="D88" s="43"/>
      <c r="E88" s="44"/>
      <c r="F88" s="44"/>
      <c r="G88" s="44"/>
      <c r="H88" s="44"/>
      <c r="I88" s="44"/>
      <c r="J88" s="44"/>
      <c r="K88" s="44"/>
      <c r="L88" s="44"/>
      <c r="M88" s="44"/>
      <c r="N88" s="44"/>
      <c r="O88" s="44"/>
      <c r="P88" s="44"/>
      <c r="Q88" s="44"/>
      <c r="R88" s="44"/>
      <c r="S88" s="46"/>
      <c r="T88" s="44"/>
      <c r="U88" s="111"/>
      <c r="V88" s="5"/>
      <c r="X88" s="47"/>
      <c r="Y88" s="18"/>
      <c r="Z88" s="18"/>
      <c r="AA88" s="18"/>
      <c r="AB88" s="18"/>
      <c r="AC88" s="18"/>
      <c r="AD88" s="18"/>
      <c r="AE88" s="18"/>
      <c r="AF88" s="18"/>
      <c r="AG88" s="18"/>
      <c r="AH88" s="18"/>
    </row>
    <row r="89" spans="2:34" s="21" customFormat="1" x14ac:dyDescent="0.2">
      <c r="B89" s="18"/>
      <c r="C89" s="43"/>
      <c r="D89" s="43"/>
      <c r="E89" s="44"/>
      <c r="F89" s="44"/>
      <c r="G89" s="44"/>
      <c r="H89" s="44"/>
      <c r="I89" s="44"/>
      <c r="J89" s="44"/>
      <c r="K89" s="44"/>
      <c r="L89" s="44"/>
      <c r="M89" s="44"/>
      <c r="N89" s="44"/>
      <c r="O89" s="44"/>
      <c r="P89" s="44"/>
      <c r="Q89" s="44"/>
      <c r="R89" s="44"/>
      <c r="S89" s="46"/>
      <c r="T89" s="44"/>
      <c r="U89" s="111"/>
      <c r="V89" s="5"/>
      <c r="X89" s="47"/>
      <c r="Y89" s="18"/>
      <c r="Z89" s="18"/>
      <c r="AA89" s="18"/>
      <c r="AB89" s="18"/>
      <c r="AC89" s="18"/>
      <c r="AD89" s="18"/>
      <c r="AE89" s="18"/>
      <c r="AF89" s="18"/>
      <c r="AG89" s="18"/>
      <c r="AH89" s="18"/>
    </row>
    <row r="90" spans="2:34" s="21" customFormat="1" x14ac:dyDescent="0.2">
      <c r="B90" s="18"/>
      <c r="C90" s="43"/>
      <c r="D90" s="43"/>
      <c r="E90" s="44"/>
      <c r="F90" s="44"/>
      <c r="G90" s="44"/>
      <c r="H90" s="44"/>
      <c r="I90" s="44"/>
      <c r="J90" s="44"/>
      <c r="K90" s="44"/>
      <c r="L90" s="44"/>
      <c r="M90" s="44"/>
      <c r="N90" s="44"/>
      <c r="O90" s="44"/>
      <c r="P90" s="44"/>
      <c r="Q90" s="44"/>
      <c r="R90" s="44"/>
      <c r="S90" s="46"/>
      <c r="T90" s="44"/>
      <c r="U90" s="111"/>
      <c r="V90" s="5"/>
      <c r="X90" s="47"/>
      <c r="Y90" s="18"/>
      <c r="Z90" s="18"/>
      <c r="AA90" s="18"/>
      <c r="AB90" s="18"/>
      <c r="AC90" s="18"/>
      <c r="AD90" s="18"/>
      <c r="AE90" s="18"/>
      <c r="AF90" s="18"/>
      <c r="AG90" s="18"/>
      <c r="AH90" s="18"/>
    </row>
    <row r="91" spans="2:34" s="21" customFormat="1" x14ac:dyDescent="0.2">
      <c r="B91" s="18"/>
      <c r="C91" s="43"/>
      <c r="D91" s="43"/>
      <c r="E91" s="44"/>
      <c r="F91" s="44"/>
      <c r="G91" s="44"/>
      <c r="H91" s="44"/>
      <c r="I91" s="44"/>
      <c r="J91" s="44"/>
      <c r="K91" s="44"/>
      <c r="L91" s="44"/>
      <c r="M91" s="44"/>
      <c r="N91" s="44"/>
      <c r="O91" s="44"/>
      <c r="P91" s="44"/>
      <c r="Q91" s="44"/>
      <c r="R91" s="44"/>
      <c r="S91" s="46"/>
      <c r="T91" s="44"/>
      <c r="U91" s="111"/>
      <c r="V91" s="5"/>
      <c r="X91" s="47"/>
      <c r="Y91" s="18"/>
      <c r="Z91" s="18"/>
      <c r="AA91" s="18"/>
      <c r="AB91" s="18"/>
      <c r="AC91" s="18"/>
      <c r="AD91" s="18"/>
      <c r="AE91" s="18"/>
      <c r="AF91" s="18"/>
      <c r="AG91" s="18"/>
      <c r="AH91" s="18"/>
    </row>
    <row r="92" spans="2:34" s="21" customFormat="1" x14ac:dyDescent="0.2">
      <c r="B92" s="18"/>
      <c r="C92" s="43"/>
      <c r="D92" s="43"/>
      <c r="E92" s="44"/>
      <c r="F92" s="44"/>
      <c r="G92" s="44"/>
      <c r="H92" s="44"/>
      <c r="I92" s="44"/>
      <c r="J92" s="44"/>
      <c r="K92" s="44"/>
      <c r="L92" s="44"/>
      <c r="M92" s="44"/>
      <c r="N92" s="44"/>
      <c r="O92" s="44"/>
      <c r="P92" s="44"/>
      <c r="Q92" s="44"/>
      <c r="R92" s="44"/>
      <c r="S92" s="46"/>
      <c r="T92" s="44"/>
      <c r="U92" s="111"/>
      <c r="V92" s="5"/>
      <c r="X92" s="47"/>
      <c r="Y92" s="18"/>
      <c r="Z92" s="18"/>
      <c r="AA92" s="18"/>
      <c r="AB92" s="18"/>
      <c r="AC92" s="18"/>
      <c r="AD92" s="18"/>
      <c r="AE92" s="18"/>
      <c r="AF92" s="18"/>
      <c r="AG92" s="18"/>
      <c r="AH92" s="18"/>
    </row>
    <row r="93" spans="2:34" s="21" customFormat="1" x14ac:dyDescent="0.2">
      <c r="B93" s="18"/>
      <c r="C93" s="43"/>
      <c r="D93" s="43"/>
      <c r="E93" s="44"/>
      <c r="F93" s="44"/>
      <c r="G93" s="44"/>
      <c r="H93" s="44"/>
      <c r="I93" s="44"/>
      <c r="J93" s="44"/>
      <c r="K93" s="44"/>
      <c r="L93" s="44"/>
      <c r="M93" s="44"/>
      <c r="N93" s="44"/>
      <c r="O93" s="44"/>
      <c r="P93" s="44"/>
      <c r="Q93" s="44"/>
      <c r="R93" s="44"/>
      <c r="S93" s="46"/>
      <c r="T93" s="44"/>
      <c r="U93" s="111"/>
      <c r="V93" s="5"/>
      <c r="X93" s="47"/>
      <c r="Y93" s="18"/>
      <c r="Z93" s="18"/>
      <c r="AA93" s="18"/>
      <c r="AB93" s="18"/>
      <c r="AC93" s="18"/>
      <c r="AD93" s="18"/>
      <c r="AE93" s="18"/>
      <c r="AF93" s="18"/>
      <c r="AG93" s="18"/>
      <c r="AH93" s="18"/>
    </row>
    <row r="94" spans="2:34" s="21" customFormat="1" x14ac:dyDescent="0.2">
      <c r="B94" s="18"/>
      <c r="C94" s="43"/>
      <c r="D94" s="43"/>
      <c r="E94" s="44"/>
      <c r="F94" s="44"/>
      <c r="G94" s="44"/>
      <c r="H94" s="44"/>
      <c r="I94" s="44"/>
      <c r="J94" s="44"/>
      <c r="K94" s="44"/>
      <c r="L94" s="44"/>
      <c r="M94" s="44"/>
      <c r="N94" s="44"/>
      <c r="O94" s="44"/>
      <c r="P94" s="44"/>
      <c r="Q94" s="44"/>
      <c r="R94" s="44"/>
      <c r="S94" s="46"/>
      <c r="T94" s="44"/>
      <c r="U94" s="111"/>
      <c r="V94" s="5"/>
      <c r="X94" s="47"/>
      <c r="Y94" s="18"/>
      <c r="Z94" s="18"/>
      <c r="AA94" s="18"/>
      <c r="AB94" s="18"/>
      <c r="AC94" s="18"/>
      <c r="AD94" s="18"/>
      <c r="AE94" s="18"/>
      <c r="AF94" s="18"/>
      <c r="AG94" s="18"/>
      <c r="AH94" s="18"/>
    </row>
    <row r="95" spans="2:34" s="21" customFormat="1" x14ac:dyDescent="0.2">
      <c r="B95" s="18"/>
      <c r="C95" s="43"/>
      <c r="D95" s="43"/>
      <c r="E95" s="44"/>
      <c r="F95" s="44"/>
      <c r="G95" s="44"/>
      <c r="H95" s="44"/>
      <c r="I95" s="44"/>
      <c r="J95" s="44"/>
      <c r="K95" s="44"/>
      <c r="L95" s="44"/>
      <c r="M95" s="44"/>
      <c r="N95" s="44"/>
      <c r="O95" s="44"/>
      <c r="P95" s="44"/>
      <c r="Q95" s="44"/>
      <c r="R95" s="44"/>
      <c r="S95" s="46"/>
      <c r="T95" s="44"/>
      <c r="U95" s="111"/>
      <c r="V95" s="5"/>
      <c r="X95" s="47"/>
      <c r="Y95" s="18"/>
      <c r="Z95" s="18"/>
      <c r="AA95" s="18"/>
      <c r="AB95" s="18"/>
      <c r="AC95" s="18"/>
      <c r="AD95" s="18"/>
      <c r="AE95" s="18"/>
      <c r="AF95" s="18"/>
      <c r="AG95" s="18"/>
      <c r="AH95" s="18"/>
    </row>
    <row r="96" spans="2:34" s="21" customFormat="1" x14ac:dyDescent="0.2">
      <c r="B96" s="18"/>
      <c r="C96" s="43"/>
      <c r="D96" s="43"/>
      <c r="E96" s="44"/>
      <c r="F96" s="44"/>
      <c r="G96" s="44"/>
      <c r="H96" s="44"/>
      <c r="I96" s="44"/>
      <c r="J96" s="44"/>
      <c r="K96" s="44"/>
      <c r="L96" s="44"/>
      <c r="M96" s="44"/>
      <c r="N96" s="44"/>
      <c r="O96" s="44"/>
      <c r="P96" s="44"/>
      <c r="Q96" s="44"/>
      <c r="R96" s="44"/>
      <c r="S96" s="46"/>
      <c r="T96" s="44"/>
      <c r="U96" s="111"/>
      <c r="V96" s="5"/>
      <c r="X96" s="47"/>
      <c r="Y96" s="18"/>
      <c r="Z96" s="18"/>
      <c r="AA96" s="18"/>
      <c r="AB96" s="18"/>
      <c r="AC96" s="18"/>
      <c r="AD96" s="18"/>
      <c r="AE96" s="18"/>
      <c r="AF96" s="18"/>
      <c r="AG96" s="18"/>
      <c r="AH96" s="18"/>
    </row>
    <row r="97" spans="2:34" s="21" customFormat="1" x14ac:dyDescent="0.2">
      <c r="B97" s="18"/>
      <c r="C97" s="43"/>
      <c r="D97" s="43"/>
      <c r="E97" s="44"/>
      <c r="F97" s="44"/>
      <c r="G97" s="44"/>
      <c r="H97" s="44"/>
      <c r="I97" s="44"/>
      <c r="J97" s="44"/>
      <c r="K97" s="44"/>
      <c r="L97" s="44"/>
      <c r="M97" s="44"/>
      <c r="N97" s="44"/>
      <c r="O97" s="44"/>
      <c r="P97" s="44"/>
      <c r="Q97" s="44"/>
      <c r="R97" s="44"/>
      <c r="S97" s="46"/>
      <c r="T97" s="44"/>
      <c r="U97" s="111"/>
      <c r="V97" s="5"/>
      <c r="X97" s="47"/>
      <c r="Y97" s="18"/>
      <c r="Z97" s="18"/>
      <c r="AA97" s="18"/>
      <c r="AB97" s="18"/>
      <c r="AC97" s="18"/>
      <c r="AD97" s="18"/>
      <c r="AE97" s="18"/>
      <c r="AF97" s="18"/>
      <c r="AG97" s="18"/>
      <c r="AH97" s="18"/>
    </row>
    <row r="98" spans="2:34" s="21" customFormat="1" x14ac:dyDescent="0.2">
      <c r="B98" s="18"/>
      <c r="C98" s="43"/>
      <c r="D98" s="43"/>
      <c r="E98" s="44"/>
      <c r="F98" s="44"/>
      <c r="G98" s="44"/>
      <c r="H98" s="44"/>
      <c r="I98" s="44"/>
      <c r="J98" s="44"/>
      <c r="K98" s="44"/>
      <c r="L98" s="44"/>
      <c r="M98" s="44"/>
      <c r="N98" s="44"/>
      <c r="O98" s="44"/>
      <c r="P98" s="44"/>
      <c r="Q98" s="44"/>
      <c r="R98" s="44"/>
      <c r="S98" s="46"/>
      <c r="T98" s="44"/>
      <c r="U98" s="111"/>
      <c r="V98" s="5"/>
      <c r="X98" s="47"/>
      <c r="Y98" s="18"/>
      <c r="Z98" s="18"/>
      <c r="AA98" s="18"/>
      <c r="AB98" s="18"/>
      <c r="AC98" s="18"/>
      <c r="AD98" s="18"/>
      <c r="AE98" s="18"/>
      <c r="AF98" s="18"/>
      <c r="AG98" s="18"/>
      <c r="AH98" s="18"/>
    </row>
    <row r="99" spans="2:34" s="21" customFormat="1" x14ac:dyDescent="0.2">
      <c r="B99" s="18"/>
      <c r="C99" s="43"/>
      <c r="D99" s="43"/>
      <c r="E99" s="44"/>
      <c r="F99" s="44"/>
      <c r="G99" s="44"/>
      <c r="H99" s="44"/>
      <c r="I99" s="44"/>
      <c r="J99" s="44"/>
      <c r="K99" s="44"/>
      <c r="L99" s="44"/>
      <c r="M99" s="44"/>
      <c r="N99" s="44"/>
      <c r="O99" s="44"/>
      <c r="P99" s="44"/>
      <c r="Q99" s="44"/>
      <c r="R99" s="44"/>
      <c r="S99" s="46"/>
      <c r="T99" s="44"/>
      <c r="U99" s="111"/>
      <c r="V99" s="5"/>
      <c r="X99" s="47"/>
      <c r="Y99" s="18"/>
      <c r="Z99" s="18"/>
      <c r="AA99" s="18"/>
      <c r="AB99" s="18"/>
      <c r="AC99" s="18"/>
      <c r="AD99" s="18"/>
      <c r="AE99" s="18"/>
      <c r="AF99" s="18"/>
      <c r="AG99" s="18"/>
      <c r="AH99" s="18"/>
    </row>
    <row r="100" spans="2:34" s="21" customFormat="1" x14ac:dyDescent="0.2">
      <c r="B100" s="18"/>
      <c r="C100" s="43"/>
      <c r="D100" s="43"/>
      <c r="E100" s="44"/>
      <c r="F100" s="44"/>
      <c r="G100" s="44"/>
      <c r="H100" s="44"/>
      <c r="I100" s="44"/>
      <c r="J100" s="44"/>
      <c r="K100" s="44"/>
      <c r="L100" s="44"/>
      <c r="M100" s="44"/>
      <c r="N100" s="44"/>
      <c r="O100" s="44"/>
      <c r="P100" s="44"/>
      <c r="Q100" s="44"/>
      <c r="R100" s="44"/>
      <c r="S100" s="46"/>
      <c r="T100" s="44"/>
      <c r="U100" s="111"/>
      <c r="V100" s="5"/>
      <c r="X100" s="47"/>
      <c r="Y100" s="18"/>
      <c r="Z100" s="18"/>
      <c r="AA100" s="18"/>
      <c r="AB100" s="18"/>
      <c r="AC100" s="18"/>
      <c r="AD100" s="18"/>
      <c r="AE100" s="18"/>
      <c r="AF100" s="18"/>
      <c r="AG100" s="18"/>
      <c r="AH100" s="18"/>
    </row>
    <row r="101" spans="2:34" s="21" customFormat="1" x14ac:dyDescent="0.2">
      <c r="B101" s="18"/>
      <c r="C101" s="43"/>
      <c r="D101" s="43"/>
      <c r="E101" s="44"/>
      <c r="F101" s="44"/>
      <c r="G101" s="44"/>
      <c r="H101" s="44"/>
      <c r="I101" s="44"/>
      <c r="J101" s="44"/>
      <c r="K101" s="44"/>
      <c r="L101" s="44"/>
      <c r="M101" s="44"/>
      <c r="N101" s="44"/>
      <c r="O101" s="44"/>
      <c r="P101" s="44"/>
      <c r="Q101" s="44"/>
      <c r="R101" s="44"/>
      <c r="S101" s="46"/>
      <c r="T101" s="44"/>
      <c r="U101" s="111"/>
      <c r="V101" s="5"/>
      <c r="X101" s="47"/>
      <c r="Y101" s="18"/>
      <c r="Z101" s="18"/>
      <c r="AA101" s="18"/>
      <c r="AB101" s="18"/>
      <c r="AC101" s="18"/>
      <c r="AD101" s="18"/>
      <c r="AE101" s="18"/>
      <c r="AF101" s="18"/>
      <c r="AG101" s="18"/>
      <c r="AH101" s="18"/>
    </row>
    <row r="102" spans="2:34" s="21" customFormat="1" x14ac:dyDescent="0.2">
      <c r="B102" s="18"/>
      <c r="C102" s="43"/>
      <c r="D102" s="43"/>
      <c r="E102" s="44"/>
      <c r="F102" s="44"/>
      <c r="G102" s="44"/>
      <c r="H102" s="44"/>
      <c r="I102" s="44"/>
      <c r="J102" s="44"/>
      <c r="K102" s="44"/>
      <c r="L102" s="44"/>
      <c r="M102" s="44"/>
      <c r="N102" s="44"/>
      <c r="O102" s="44"/>
      <c r="P102" s="44"/>
      <c r="Q102" s="44"/>
      <c r="R102" s="44"/>
      <c r="S102" s="46"/>
      <c r="T102" s="44"/>
      <c r="U102" s="111"/>
      <c r="V102" s="5"/>
      <c r="X102" s="47"/>
      <c r="Y102" s="18"/>
      <c r="Z102" s="18"/>
      <c r="AA102" s="18"/>
      <c r="AB102" s="18"/>
      <c r="AC102" s="18"/>
      <c r="AD102" s="18"/>
      <c r="AE102" s="18"/>
      <c r="AF102" s="18"/>
      <c r="AG102" s="18"/>
      <c r="AH102" s="18"/>
    </row>
    <row r="103" spans="2:34" s="21" customFormat="1" x14ac:dyDescent="0.2">
      <c r="B103" s="18"/>
      <c r="C103" s="43"/>
      <c r="D103" s="43"/>
      <c r="E103" s="44"/>
      <c r="F103" s="44"/>
      <c r="G103" s="44"/>
      <c r="H103" s="44"/>
      <c r="I103" s="44"/>
      <c r="J103" s="44"/>
      <c r="K103" s="44"/>
      <c r="L103" s="44"/>
      <c r="M103" s="44"/>
      <c r="N103" s="44"/>
      <c r="O103" s="44"/>
      <c r="P103" s="44"/>
      <c r="Q103" s="44"/>
      <c r="R103" s="44"/>
      <c r="S103" s="46"/>
      <c r="T103" s="44"/>
      <c r="U103" s="111"/>
      <c r="V103" s="5"/>
      <c r="X103" s="47"/>
      <c r="Y103" s="18"/>
      <c r="Z103" s="18"/>
      <c r="AA103" s="18"/>
      <c r="AB103" s="18"/>
      <c r="AC103" s="18"/>
      <c r="AD103" s="18"/>
      <c r="AE103" s="18"/>
      <c r="AF103" s="18"/>
      <c r="AG103" s="18"/>
      <c r="AH103" s="18"/>
    </row>
    <row r="104" spans="2:34" s="21" customFormat="1" x14ac:dyDescent="0.2">
      <c r="B104" s="18"/>
      <c r="C104" s="43"/>
      <c r="D104" s="43"/>
      <c r="E104" s="44"/>
      <c r="F104" s="44"/>
      <c r="G104" s="44"/>
      <c r="H104" s="44"/>
      <c r="I104" s="44"/>
      <c r="J104" s="44"/>
      <c r="K104" s="44"/>
      <c r="L104" s="44"/>
      <c r="M104" s="44"/>
      <c r="N104" s="44"/>
      <c r="O104" s="44"/>
      <c r="P104" s="44"/>
      <c r="Q104" s="44"/>
      <c r="R104" s="44"/>
      <c r="S104" s="46"/>
      <c r="T104" s="44"/>
      <c r="U104" s="111"/>
      <c r="V104" s="5"/>
      <c r="X104" s="47"/>
      <c r="Y104" s="18"/>
      <c r="Z104" s="18"/>
      <c r="AA104" s="18"/>
      <c r="AB104" s="18"/>
      <c r="AC104" s="18"/>
      <c r="AD104" s="18"/>
      <c r="AE104" s="18"/>
      <c r="AF104" s="18"/>
      <c r="AG104" s="18"/>
      <c r="AH104" s="18"/>
    </row>
    <row r="105" spans="2:34" s="21" customFormat="1" x14ac:dyDescent="0.2">
      <c r="B105" s="18"/>
      <c r="C105" s="43"/>
      <c r="D105" s="43"/>
      <c r="E105" s="44"/>
      <c r="F105" s="44"/>
      <c r="G105" s="44"/>
      <c r="H105" s="44"/>
      <c r="I105" s="44"/>
      <c r="J105" s="44"/>
      <c r="K105" s="44"/>
      <c r="L105" s="44"/>
      <c r="M105" s="44"/>
      <c r="N105" s="44"/>
      <c r="O105" s="44"/>
      <c r="P105" s="44"/>
      <c r="Q105" s="44"/>
      <c r="R105" s="44"/>
      <c r="S105" s="46"/>
      <c r="T105" s="44"/>
      <c r="U105" s="111"/>
      <c r="V105" s="5"/>
      <c r="X105" s="47"/>
      <c r="Y105" s="18"/>
      <c r="Z105" s="18"/>
      <c r="AA105" s="18"/>
      <c r="AB105" s="18"/>
      <c r="AC105" s="18"/>
      <c r="AD105" s="18"/>
      <c r="AE105" s="18"/>
      <c r="AF105" s="18"/>
      <c r="AG105" s="18"/>
      <c r="AH105" s="18"/>
    </row>
    <row r="106" spans="2:34" s="21" customFormat="1" x14ac:dyDescent="0.2">
      <c r="B106" s="18"/>
      <c r="C106" s="43"/>
      <c r="D106" s="43"/>
      <c r="E106" s="44"/>
      <c r="F106" s="44"/>
      <c r="G106" s="44"/>
      <c r="H106" s="44"/>
      <c r="I106" s="44"/>
      <c r="J106" s="44"/>
      <c r="K106" s="44"/>
      <c r="L106" s="44"/>
      <c r="M106" s="44"/>
      <c r="N106" s="44"/>
      <c r="O106" s="44"/>
      <c r="P106" s="44"/>
      <c r="Q106" s="44"/>
      <c r="R106" s="44"/>
      <c r="S106" s="46"/>
      <c r="T106" s="44"/>
      <c r="U106" s="111"/>
      <c r="V106" s="5"/>
      <c r="X106" s="47"/>
      <c r="Y106" s="18"/>
      <c r="Z106" s="18"/>
      <c r="AA106" s="18"/>
      <c r="AB106" s="18"/>
      <c r="AC106" s="18"/>
      <c r="AD106" s="18"/>
      <c r="AE106" s="18"/>
      <c r="AF106" s="18"/>
      <c r="AG106" s="18"/>
      <c r="AH106" s="18"/>
    </row>
    <row r="107" spans="2:34" s="21" customFormat="1" x14ac:dyDescent="0.2">
      <c r="B107" s="18"/>
      <c r="C107" s="43"/>
      <c r="D107" s="43"/>
      <c r="E107" s="44"/>
      <c r="F107" s="44"/>
      <c r="G107" s="44"/>
      <c r="H107" s="44"/>
      <c r="I107" s="44"/>
      <c r="J107" s="44"/>
      <c r="K107" s="44"/>
      <c r="L107" s="44"/>
      <c r="M107" s="44"/>
      <c r="N107" s="44"/>
      <c r="O107" s="44"/>
      <c r="P107" s="44"/>
      <c r="Q107" s="44"/>
      <c r="R107" s="44"/>
      <c r="S107" s="46"/>
      <c r="T107" s="44"/>
      <c r="U107" s="111"/>
      <c r="V107" s="5"/>
      <c r="X107" s="47"/>
      <c r="Y107" s="18"/>
      <c r="Z107" s="18"/>
      <c r="AA107" s="18"/>
      <c r="AB107" s="18"/>
      <c r="AC107" s="18"/>
      <c r="AD107" s="18"/>
      <c r="AE107" s="18"/>
      <c r="AF107" s="18"/>
      <c r="AG107" s="18"/>
      <c r="AH107" s="18"/>
    </row>
    <row r="108" spans="2:34" s="21" customFormat="1" x14ac:dyDescent="0.2">
      <c r="B108" s="18"/>
      <c r="C108" s="43"/>
      <c r="D108" s="43"/>
      <c r="E108" s="44"/>
      <c r="F108" s="44"/>
      <c r="G108" s="44"/>
      <c r="H108" s="44"/>
      <c r="I108" s="44"/>
      <c r="J108" s="44"/>
      <c r="K108" s="44"/>
      <c r="L108" s="44"/>
      <c r="M108" s="44"/>
      <c r="N108" s="44"/>
      <c r="O108" s="44"/>
      <c r="P108" s="44"/>
      <c r="Q108" s="44"/>
      <c r="R108" s="44"/>
      <c r="S108" s="46"/>
      <c r="T108" s="44"/>
      <c r="U108" s="111"/>
      <c r="V108" s="5"/>
      <c r="X108" s="47"/>
      <c r="Y108" s="18"/>
      <c r="Z108" s="18"/>
      <c r="AA108" s="18"/>
      <c r="AB108" s="18"/>
      <c r="AC108" s="18"/>
      <c r="AD108" s="18"/>
      <c r="AE108" s="18"/>
      <c r="AF108" s="18"/>
      <c r="AG108" s="18"/>
      <c r="AH108" s="18"/>
    </row>
    <row r="109" spans="2:34" s="21" customFormat="1" x14ac:dyDescent="0.2">
      <c r="B109" s="18"/>
      <c r="C109" s="43"/>
      <c r="D109" s="43"/>
      <c r="E109" s="44"/>
      <c r="F109" s="44"/>
      <c r="G109" s="44"/>
      <c r="H109" s="44"/>
      <c r="I109" s="44"/>
      <c r="J109" s="44"/>
      <c r="K109" s="44"/>
      <c r="L109" s="44"/>
      <c r="M109" s="44"/>
      <c r="N109" s="44"/>
      <c r="O109" s="44"/>
      <c r="P109" s="44"/>
      <c r="Q109" s="44"/>
      <c r="R109" s="44"/>
      <c r="S109" s="46"/>
      <c r="T109" s="44"/>
      <c r="U109" s="111"/>
      <c r="V109" s="5"/>
      <c r="X109" s="47"/>
      <c r="Y109" s="18"/>
      <c r="Z109" s="18"/>
      <c r="AA109" s="18"/>
      <c r="AB109" s="18"/>
      <c r="AC109" s="18"/>
      <c r="AD109" s="18"/>
      <c r="AE109" s="18"/>
      <c r="AF109" s="18"/>
      <c r="AG109" s="18"/>
      <c r="AH109" s="18"/>
    </row>
    <row r="110" spans="2:34" s="21" customFormat="1" x14ac:dyDescent="0.2">
      <c r="B110" s="18"/>
      <c r="C110" s="43"/>
      <c r="D110" s="43"/>
      <c r="E110" s="44"/>
      <c r="F110" s="44"/>
      <c r="G110" s="44"/>
      <c r="H110" s="44"/>
      <c r="I110" s="44"/>
      <c r="J110" s="44"/>
      <c r="K110" s="44"/>
      <c r="L110" s="44"/>
      <c r="M110" s="44"/>
      <c r="N110" s="44"/>
      <c r="O110" s="44"/>
      <c r="P110" s="44"/>
      <c r="Q110" s="44"/>
      <c r="R110" s="44"/>
      <c r="S110" s="46"/>
      <c r="T110" s="44"/>
      <c r="U110" s="111"/>
      <c r="V110" s="5"/>
      <c r="X110" s="47"/>
      <c r="Y110" s="18"/>
      <c r="Z110" s="18"/>
      <c r="AA110" s="18"/>
      <c r="AB110" s="18"/>
      <c r="AC110" s="18"/>
      <c r="AD110" s="18"/>
      <c r="AE110" s="18"/>
      <c r="AF110" s="18"/>
      <c r="AG110" s="18"/>
      <c r="AH110" s="18"/>
    </row>
    <row r="111" spans="2:34" s="21" customFormat="1" x14ac:dyDescent="0.2">
      <c r="B111" s="18"/>
      <c r="C111" s="43"/>
      <c r="D111" s="43"/>
      <c r="E111" s="44"/>
      <c r="F111" s="44"/>
      <c r="G111" s="44"/>
      <c r="H111" s="44"/>
      <c r="I111" s="44"/>
      <c r="J111" s="44"/>
      <c r="K111" s="44"/>
      <c r="L111" s="44"/>
      <c r="M111" s="44"/>
      <c r="N111" s="44"/>
      <c r="O111" s="44"/>
      <c r="P111" s="44"/>
      <c r="Q111" s="44"/>
      <c r="R111" s="44"/>
      <c r="S111" s="46"/>
      <c r="T111" s="44"/>
      <c r="U111" s="111"/>
      <c r="V111" s="5"/>
      <c r="X111" s="47"/>
      <c r="Y111" s="18"/>
      <c r="Z111" s="18"/>
      <c r="AA111" s="18"/>
      <c r="AB111" s="18"/>
      <c r="AC111" s="18"/>
      <c r="AD111" s="18"/>
      <c r="AE111" s="18"/>
      <c r="AF111" s="18"/>
      <c r="AG111" s="18"/>
      <c r="AH111" s="18"/>
    </row>
    <row r="112" spans="2:34" s="21" customFormat="1" x14ac:dyDescent="0.2">
      <c r="B112" s="18"/>
      <c r="C112" s="43"/>
      <c r="D112" s="43"/>
      <c r="E112" s="44"/>
      <c r="F112" s="44"/>
      <c r="G112" s="44"/>
      <c r="H112" s="44"/>
      <c r="I112" s="44"/>
      <c r="J112" s="44"/>
      <c r="K112" s="44"/>
      <c r="L112" s="44"/>
      <c r="M112" s="44"/>
      <c r="N112" s="44"/>
      <c r="O112" s="44"/>
      <c r="P112" s="44"/>
      <c r="Q112" s="44"/>
      <c r="R112" s="44"/>
      <c r="S112" s="46"/>
      <c r="T112" s="44"/>
      <c r="U112" s="111"/>
      <c r="V112" s="5"/>
      <c r="X112" s="47"/>
      <c r="Y112" s="18"/>
      <c r="Z112" s="18"/>
      <c r="AA112" s="18"/>
      <c r="AB112" s="18"/>
      <c r="AC112" s="18"/>
      <c r="AD112" s="18"/>
      <c r="AE112" s="18"/>
      <c r="AF112" s="18"/>
      <c r="AG112" s="18"/>
      <c r="AH112" s="18"/>
    </row>
    <row r="113" spans="2:34" s="21" customFormat="1" x14ac:dyDescent="0.2">
      <c r="B113" s="18"/>
      <c r="C113" s="43"/>
      <c r="D113" s="43"/>
      <c r="E113" s="44"/>
      <c r="F113" s="44"/>
      <c r="G113" s="44"/>
      <c r="H113" s="44"/>
      <c r="I113" s="44"/>
      <c r="J113" s="44"/>
      <c r="K113" s="44"/>
      <c r="L113" s="44"/>
      <c r="M113" s="44"/>
      <c r="N113" s="44"/>
      <c r="O113" s="44"/>
      <c r="P113" s="44"/>
      <c r="Q113" s="44"/>
      <c r="R113" s="44"/>
      <c r="S113" s="46"/>
      <c r="T113" s="44"/>
      <c r="U113" s="111"/>
      <c r="V113" s="5"/>
      <c r="X113" s="47"/>
      <c r="Y113" s="18"/>
      <c r="Z113" s="18"/>
      <c r="AA113" s="18"/>
      <c r="AB113" s="18"/>
      <c r="AC113" s="18"/>
      <c r="AD113" s="18"/>
      <c r="AE113" s="18"/>
      <c r="AF113" s="18"/>
      <c r="AG113" s="18"/>
      <c r="AH113" s="18"/>
    </row>
    <row r="114" spans="2:34" s="21" customFormat="1" x14ac:dyDescent="0.2">
      <c r="B114" s="18"/>
      <c r="C114" s="43"/>
      <c r="D114" s="43"/>
      <c r="E114" s="44"/>
      <c r="F114" s="44"/>
      <c r="G114" s="44"/>
      <c r="H114" s="44"/>
      <c r="I114" s="44"/>
      <c r="J114" s="44"/>
      <c r="K114" s="44"/>
      <c r="L114" s="44"/>
      <c r="M114" s="44"/>
      <c r="N114" s="44"/>
      <c r="O114" s="44"/>
      <c r="P114" s="44"/>
      <c r="Q114" s="44"/>
      <c r="R114" s="44"/>
      <c r="S114" s="46"/>
      <c r="T114" s="44"/>
      <c r="U114" s="111"/>
      <c r="V114" s="5"/>
      <c r="X114" s="47"/>
      <c r="Y114" s="18"/>
      <c r="Z114" s="18"/>
      <c r="AA114" s="18"/>
      <c r="AB114" s="18"/>
      <c r="AC114" s="18"/>
      <c r="AD114" s="18"/>
      <c r="AE114" s="18"/>
      <c r="AF114" s="18"/>
      <c r="AG114" s="18"/>
      <c r="AH114" s="18"/>
    </row>
    <row r="115" spans="2:34" s="21" customFormat="1" x14ac:dyDescent="0.2">
      <c r="B115" s="18"/>
      <c r="C115" s="43"/>
      <c r="D115" s="43"/>
      <c r="E115" s="44"/>
      <c r="F115" s="44"/>
      <c r="G115" s="44"/>
      <c r="H115" s="44"/>
      <c r="I115" s="44"/>
      <c r="J115" s="44"/>
      <c r="K115" s="44"/>
      <c r="L115" s="44"/>
      <c r="M115" s="44"/>
      <c r="N115" s="44"/>
      <c r="O115" s="44"/>
      <c r="P115" s="44"/>
      <c r="Q115" s="44"/>
      <c r="R115" s="44"/>
      <c r="S115" s="46"/>
      <c r="T115" s="44"/>
      <c r="U115" s="111"/>
      <c r="V115" s="5"/>
      <c r="X115" s="47"/>
      <c r="Y115" s="18"/>
      <c r="Z115" s="18"/>
      <c r="AA115" s="18"/>
      <c r="AB115" s="18"/>
      <c r="AC115" s="18"/>
      <c r="AD115" s="18"/>
      <c r="AE115" s="18"/>
      <c r="AF115" s="18"/>
      <c r="AG115" s="18"/>
      <c r="AH115" s="18"/>
    </row>
    <row r="116" spans="2:34" s="21" customFormat="1" x14ac:dyDescent="0.2">
      <c r="B116" s="18"/>
      <c r="C116" s="43"/>
      <c r="D116" s="43"/>
      <c r="E116" s="44"/>
      <c r="F116" s="44"/>
      <c r="G116" s="44"/>
      <c r="H116" s="44"/>
      <c r="I116" s="44"/>
      <c r="J116" s="44"/>
      <c r="K116" s="44"/>
      <c r="L116" s="44"/>
      <c r="M116" s="44"/>
      <c r="N116" s="44"/>
      <c r="O116" s="44"/>
      <c r="P116" s="44"/>
      <c r="Q116" s="44"/>
      <c r="R116" s="44"/>
      <c r="S116" s="46"/>
      <c r="T116" s="44"/>
      <c r="U116" s="111"/>
      <c r="V116" s="5"/>
      <c r="X116" s="47"/>
      <c r="Y116" s="18"/>
      <c r="Z116" s="18"/>
      <c r="AA116" s="18"/>
      <c r="AB116" s="18"/>
      <c r="AC116" s="18"/>
      <c r="AD116" s="18"/>
      <c r="AE116" s="18"/>
      <c r="AF116" s="18"/>
      <c r="AG116" s="18"/>
      <c r="AH116" s="18"/>
    </row>
    <row r="117" spans="2:34" s="21" customFormat="1" x14ac:dyDescent="0.2">
      <c r="B117" s="18"/>
      <c r="C117" s="43"/>
      <c r="D117" s="43"/>
      <c r="E117" s="44"/>
      <c r="F117" s="44"/>
      <c r="G117" s="44"/>
      <c r="H117" s="44"/>
      <c r="I117" s="44"/>
      <c r="J117" s="44"/>
      <c r="K117" s="44"/>
      <c r="L117" s="44"/>
      <c r="M117" s="44"/>
      <c r="N117" s="44"/>
      <c r="O117" s="44"/>
      <c r="P117" s="44"/>
      <c r="Q117" s="44"/>
      <c r="R117" s="44"/>
      <c r="S117" s="46"/>
      <c r="T117" s="44"/>
      <c r="U117" s="111"/>
      <c r="V117" s="5"/>
      <c r="X117" s="47"/>
      <c r="Y117" s="18"/>
      <c r="Z117" s="18"/>
      <c r="AA117" s="18"/>
      <c r="AB117" s="18"/>
      <c r="AC117" s="18"/>
      <c r="AD117" s="18"/>
      <c r="AE117" s="18"/>
      <c r="AF117" s="18"/>
      <c r="AG117" s="18"/>
      <c r="AH117" s="18"/>
    </row>
    <row r="118" spans="2:34" s="21" customFormat="1" x14ac:dyDescent="0.2">
      <c r="B118" s="18"/>
      <c r="C118" s="43"/>
      <c r="D118" s="43"/>
      <c r="E118" s="44"/>
      <c r="F118" s="44"/>
      <c r="G118" s="44"/>
      <c r="H118" s="44"/>
      <c r="I118" s="44"/>
      <c r="J118" s="44"/>
      <c r="K118" s="44"/>
      <c r="L118" s="44"/>
      <c r="M118" s="44"/>
      <c r="N118" s="44"/>
      <c r="O118" s="44"/>
      <c r="P118" s="44"/>
      <c r="Q118" s="44"/>
      <c r="R118" s="44"/>
      <c r="S118" s="46"/>
      <c r="T118" s="44"/>
      <c r="U118" s="111"/>
      <c r="V118" s="5"/>
      <c r="X118" s="47"/>
      <c r="Y118" s="18"/>
      <c r="Z118" s="18"/>
      <c r="AA118" s="18"/>
      <c r="AB118" s="18"/>
      <c r="AC118" s="18"/>
      <c r="AD118" s="18"/>
      <c r="AE118" s="18"/>
      <c r="AF118" s="18"/>
      <c r="AG118" s="18"/>
      <c r="AH118" s="18"/>
    </row>
    <row r="119" spans="2:34" s="21" customFormat="1" x14ac:dyDescent="0.2">
      <c r="B119" s="18"/>
      <c r="C119" s="43"/>
      <c r="D119" s="43"/>
      <c r="E119" s="44"/>
      <c r="F119" s="44"/>
      <c r="G119" s="44"/>
      <c r="H119" s="44"/>
      <c r="I119" s="44"/>
      <c r="J119" s="44"/>
      <c r="K119" s="44"/>
      <c r="L119" s="44"/>
      <c r="M119" s="44"/>
      <c r="N119" s="44"/>
      <c r="O119" s="44"/>
      <c r="P119" s="44"/>
      <c r="Q119" s="44"/>
      <c r="R119" s="44"/>
      <c r="S119" s="46"/>
      <c r="T119" s="44"/>
      <c r="U119" s="111"/>
      <c r="V119" s="5"/>
      <c r="X119" s="47"/>
      <c r="Y119" s="18"/>
      <c r="Z119" s="18"/>
      <c r="AA119" s="18"/>
      <c r="AB119" s="18"/>
      <c r="AC119" s="18"/>
      <c r="AD119" s="18"/>
      <c r="AE119" s="18"/>
      <c r="AF119" s="18"/>
      <c r="AG119" s="18"/>
      <c r="AH119" s="18"/>
    </row>
    <row r="120" spans="2:34" s="21" customFormat="1" x14ac:dyDescent="0.2">
      <c r="B120" s="18"/>
      <c r="C120" s="43"/>
      <c r="D120" s="43"/>
      <c r="E120" s="44"/>
      <c r="F120" s="44"/>
      <c r="G120" s="44"/>
      <c r="H120" s="44"/>
      <c r="I120" s="44"/>
      <c r="J120" s="44"/>
      <c r="K120" s="44"/>
      <c r="L120" s="44"/>
      <c r="M120" s="44"/>
      <c r="N120" s="44"/>
      <c r="O120" s="44"/>
      <c r="P120" s="44"/>
      <c r="Q120" s="44"/>
      <c r="R120" s="44"/>
      <c r="S120" s="46"/>
      <c r="T120" s="44"/>
      <c r="U120" s="111"/>
      <c r="V120" s="5"/>
      <c r="X120" s="47"/>
      <c r="Y120" s="18"/>
      <c r="Z120" s="18"/>
      <c r="AA120" s="18"/>
      <c r="AB120" s="18"/>
      <c r="AC120" s="18"/>
      <c r="AD120" s="18"/>
      <c r="AE120" s="18"/>
      <c r="AF120" s="18"/>
      <c r="AG120" s="18"/>
      <c r="AH120" s="18"/>
    </row>
    <row r="121" spans="2:34" s="21" customFormat="1" x14ac:dyDescent="0.2">
      <c r="B121" s="18"/>
      <c r="C121" s="43"/>
      <c r="D121" s="43"/>
      <c r="E121" s="44"/>
      <c r="F121" s="44"/>
      <c r="G121" s="44"/>
      <c r="H121" s="44"/>
      <c r="I121" s="44"/>
      <c r="J121" s="44"/>
      <c r="K121" s="44"/>
      <c r="L121" s="44"/>
      <c r="M121" s="44"/>
      <c r="N121" s="44"/>
      <c r="O121" s="44"/>
      <c r="P121" s="44"/>
      <c r="Q121" s="44"/>
      <c r="R121" s="44"/>
      <c r="S121" s="46"/>
      <c r="T121" s="44"/>
      <c r="U121" s="111"/>
      <c r="V121" s="5"/>
      <c r="X121" s="47"/>
      <c r="Y121" s="18"/>
      <c r="Z121" s="18"/>
      <c r="AA121" s="18"/>
      <c r="AB121" s="18"/>
      <c r="AC121" s="18"/>
      <c r="AD121" s="18"/>
      <c r="AE121" s="18"/>
      <c r="AF121" s="18"/>
      <c r="AG121" s="18"/>
      <c r="AH121" s="18"/>
    </row>
    <row r="122" spans="2:34" s="21" customFormat="1" x14ac:dyDescent="0.2">
      <c r="B122" s="18"/>
      <c r="C122" s="43"/>
      <c r="D122" s="43"/>
      <c r="E122" s="44"/>
      <c r="F122" s="44"/>
      <c r="G122" s="44"/>
      <c r="H122" s="44"/>
      <c r="I122" s="44"/>
      <c r="J122" s="44"/>
      <c r="K122" s="44"/>
      <c r="L122" s="44"/>
      <c r="M122" s="44"/>
      <c r="N122" s="44"/>
      <c r="O122" s="44"/>
      <c r="P122" s="44"/>
      <c r="Q122" s="44"/>
      <c r="R122" s="44"/>
      <c r="S122" s="46"/>
      <c r="T122" s="44"/>
      <c r="U122" s="111"/>
      <c r="V122" s="5"/>
      <c r="X122" s="47"/>
      <c r="Y122" s="18"/>
      <c r="Z122" s="18"/>
      <c r="AA122" s="18"/>
      <c r="AB122" s="18"/>
      <c r="AC122" s="18"/>
      <c r="AD122" s="18"/>
      <c r="AE122" s="18"/>
      <c r="AF122" s="18"/>
      <c r="AG122" s="18"/>
      <c r="AH122" s="18"/>
    </row>
    <row r="123" spans="2:34" s="21" customFormat="1" x14ac:dyDescent="0.2">
      <c r="B123" s="18"/>
      <c r="C123" s="43"/>
      <c r="D123" s="43"/>
      <c r="E123" s="44"/>
      <c r="F123" s="44"/>
      <c r="G123" s="44"/>
      <c r="H123" s="44"/>
      <c r="I123" s="44"/>
      <c r="J123" s="44"/>
      <c r="K123" s="44"/>
      <c r="L123" s="44"/>
      <c r="M123" s="44"/>
      <c r="N123" s="44"/>
      <c r="O123" s="44"/>
      <c r="P123" s="44"/>
      <c r="Q123" s="44"/>
      <c r="R123" s="44"/>
      <c r="S123" s="46"/>
      <c r="T123" s="44"/>
      <c r="U123" s="111"/>
      <c r="V123" s="5"/>
      <c r="X123" s="47"/>
      <c r="Y123" s="18"/>
      <c r="Z123" s="18"/>
      <c r="AA123" s="18"/>
      <c r="AB123" s="18"/>
      <c r="AC123" s="18"/>
      <c r="AD123" s="18"/>
      <c r="AE123" s="18"/>
      <c r="AF123" s="18"/>
      <c r="AG123" s="18"/>
      <c r="AH123" s="18"/>
    </row>
    <row r="124" spans="2:34" s="21" customFormat="1" x14ac:dyDescent="0.2">
      <c r="B124" s="18"/>
      <c r="C124" s="43"/>
      <c r="D124" s="43"/>
      <c r="E124" s="44"/>
      <c r="F124" s="44"/>
      <c r="G124" s="44"/>
      <c r="H124" s="44"/>
      <c r="I124" s="44"/>
      <c r="J124" s="44"/>
      <c r="K124" s="44"/>
      <c r="L124" s="44"/>
      <c r="M124" s="44"/>
      <c r="N124" s="44"/>
      <c r="O124" s="44"/>
      <c r="P124" s="44"/>
      <c r="Q124" s="44"/>
      <c r="R124" s="44"/>
      <c r="S124" s="46"/>
      <c r="T124" s="44"/>
      <c r="U124" s="111"/>
      <c r="V124" s="5"/>
      <c r="X124" s="47"/>
      <c r="Y124" s="18"/>
      <c r="Z124" s="18"/>
      <c r="AA124" s="18"/>
      <c r="AB124" s="18"/>
      <c r="AC124" s="18"/>
      <c r="AD124" s="18"/>
      <c r="AE124" s="18"/>
      <c r="AF124" s="18"/>
      <c r="AG124" s="18"/>
      <c r="AH124" s="18"/>
    </row>
    <row r="125" spans="2:34" s="21" customFormat="1" x14ac:dyDescent="0.2">
      <c r="B125" s="18"/>
      <c r="C125" s="43"/>
      <c r="D125" s="43"/>
      <c r="E125" s="44"/>
      <c r="F125" s="44"/>
      <c r="G125" s="44"/>
      <c r="H125" s="44"/>
      <c r="I125" s="44"/>
      <c r="J125" s="44"/>
      <c r="K125" s="44"/>
      <c r="L125" s="44"/>
      <c r="M125" s="44"/>
      <c r="N125" s="44"/>
      <c r="O125" s="44"/>
      <c r="P125" s="44"/>
      <c r="Q125" s="44"/>
      <c r="R125" s="44"/>
      <c r="S125" s="46"/>
      <c r="T125" s="44"/>
      <c r="U125" s="111"/>
      <c r="V125" s="5"/>
      <c r="X125" s="47"/>
      <c r="Y125" s="18"/>
      <c r="Z125" s="18"/>
      <c r="AA125" s="18"/>
      <c r="AB125" s="18"/>
      <c r="AC125" s="18"/>
      <c r="AD125" s="18"/>
      <c r="AE125" s="18"/>
      <c r="AF125" s="18"/>
      <c r="AG125" s="18"/>
      <c r="AH125" s="18"/>
    </row>
    <row r="126" spans="2:34" s="21" customFormat="1" x14ac:dyDescent="0.2">
      <c r="B126" s="18"/>
      <c r="C126" s="43"/>
      <c r="D126" s="43"/>
      <c r="E126" s="44"/>
      <c r="F126" s="44"/>
      <c r="G126" s="44"/>
      <c r="H126" s="44"/>
      <c r="I126" s="44"/>
      <c r="J126" s="44"/>
      <c r="K126" s="44"/>
      <c r="L126" s="44"/>
      <c r="M126" s="44"/>
      <c r="N126" s="44"/>
      <c r="O126" s="44"/>
      <c r="P126" s="44"/>
      <c r="Q126" s="44"/>
      <c r="R126" s="44"/>
      <c r="S126" s="46"/>
      <c r="T126" s="44"/>
      <c r="U126" s="111"/>
      <c r="V126" s="5"/>
      <c r="X126" s="47"/>
      <c r="Y126" s="18"/>
      <c r="Z126" s="18"/>
      <c r="AA126" s="18"/>
      <c r="AB126" s="18"/>
      <c r="AC126" s="18"/>
      <c r="AD126" s="18"/>
      <c r="AE126" s="18"/>
      <c r="AF126" s="18"/>
      <c r="AG126" s="18"/>
      <c r="AH126" s="18"/>
    </row>
    <row r="127" spans="2:34" s="21" customFormat="1" x14ac:dyDescent="0.2">
      <c r="B127" s="18"/>
      <c r="C127" s="43"/>
      <c r="D127" s="43"/>
      <c r="E127" s="44"/>
      <c r="F127" s="44"/>
      <c r="G127" s="44"/>
      <c r="H127" s="44"/>
      <c r="I127" s="44"/>
      <c r="J127" s="44"/>
      <c r="K127" s="44"/>
      <c r="L127" s="44"/>
      <c r="M127" s="44"/>
      <c r="N127" s="44"/>
      <c r="O127" s="44"/>
      <c r="P127" s="44"/>
      <c r="Q127" s="44"/>
      <c r="R127" s="44"/>
      <c r="S127" s="46"/>
      <c r="T127" s="44"/>
      <c r="U127" s="111"/>
      <c r="V127" s="5"/>
      <c r="X127" s="47"/>
      <c r="Y127" s="18"/>
      <c r="Z127" s="18"/>
      <c r="AA127" s="18"/>
      <c r="AB127" s="18"/>
      <c r="AC127" s="18"/>
      <c r="AD127" s="18"/>
      <c r="AE127" s="18"/>
      <c r="AF127" s="18"/>
      <c r="AG127" s="18"/>
      <c r="AH127" s="18"/>
    </row>
    <row r="128" spans="2:34" s="21" customFormat="1" x14ac:dyDescent="0.2">
      <c r="B128" s="18"/>
      <c r="C128" s="43"/>
      <c r="D128" s="43"/>
      <c r="E128" s="44"/>
      <c r="F128" s="44"/>
      <c r="G128" s="44"/>
      <c r="H128" s="44"/>
      <c r="I128" s="44"/>
      <c r="J128" s="44"/>
      <c r="K128" s="44"/>
      <c r="L128" s="44"/>
      <c r="M128" s="44"/>
      <c r="N128" s="44"/>
      <c r="O128" s="44"/>
      <c r="P128" s="44"/>
      <c r="Q128" s="44"/>
      <c r="R128" s="44"/>
      <c r="S128" s="46"/>
      <c r="T128" s="44"/>
      <c r="U128" s="111"/>
      <c r="V128" s="5"/>
      <c r="X128" s="47"/>
      <c r="Y128" s="18"/>
      <c r="Z128" s="18"/>
      <c r="AA128" s="18"/>
      <c r="AB128" s="18"/>
      <c r="AC128" s="18"/>
      <c r="AD128" s="18"/>
      <c r="AE128" s="18"/>
      <c r="AF128" s="18"/>
      <c r="AG128" s="18"/>
      <c r="AH128" s="18"/>
    </row>
    <row r="129" spans="2:34" s="21" customFormat="1" x14ac:dyDescent="0.2">
      <c r="B129" s="18"/>
      <c r="C129" s="43"/>
      <c r="D129" s="43"/>
      <c r="E129" s="44"/>
      <c r="F129" s="44"/>
      <c r="G129" s="44"/>
      <c r="H129" s="44"/>
      <c r="I129" s="44"/>
      <c r="J129" s="44"/>
      <c r="K129" s="44"/>
      <c r="L129" s="44"/>
      <c r="M129" s="44"/>
      <c r="N129" s="44"/>
      <c r="O129" s="44"/>
      <c r="P129" s="44"/>
      <c r="Q129" s="44"/>
      <c r="R129" s="44"/>
      <c r="S129" s="46"/>
      <c r="T129" s="44"/>
      <c r="U129" s="111"/>
      <c r="V129" s="5"/>
      <c r="X129" s="47"/>
      <c r="Y129" s="18"/>
      <c r="Z129" s="18"/>
      <c r="AA129" s="18"/>
      <c r="AB129" s="18"/>
      <c r="AC129" s="18"/>
      <c r="AD129" s="18"/>
      <c r="AE129" s="18"/>
      <c r="AF129" s="18"/>
      <c r="AG129" s="18"/>
      <c r="AH129" s="18"/>
    </row>
    <row r="130" spans="2:34" s="21" customFormat="1" x14ac:dyDescent="0.2">
      <c r="B130" s="18"/>
      <c r="C130" s="43"/>
      <c r="D130" s="43"/>
      <c r="E130" s="44"/>
      <c r="F130" s="44"/>
      <c r="G130" s="44"/>
      <c r="H130" s="44"/>
      <c r="I130" s="44"/>
      <c r="J130" s="44"/>
      <c r="K130" s="44"/>
      <c r="L130" s="44"/>
      <c r="M130" s="44"/>
      <c r="N130" s="44"/>
      <c r="O130" s="44"/>
      <c r="P130" s="44"/>
      <c r="Q130" s="44"/>
      <c r="R130" s="44"/>
      <c r="S130" s="46"/>
      <c r="T130" s="44"/>
      <c r="U130" s="111"/>
      <c r="V130" s="5"/>
      <c r="X130" s="47"/>
      <c r="Y130" s="18"/>
      <c r="Z130" s="18"/>
      <c r="AA130" s="18"/>
      <c r="AB130" s="18"/>
      <c r="AC130" s="18"/>
      <c r="AD130" s="18"/>
      <c r="AE130" s="18"/>
      <c r="AF130" s="18"/>
      <c r="AG130" s="18"/>
      <c r="AH130" s="18"/>
    </row>
    <row r="131" spans="2:34" s="21" customFormat="1" x14ac:dyDescent="0.2">
      <c r="B131" s="18"/>
      <c r="C131" s="43"/>
      <c r="D131" s="43"/>
      <c r="E131" s="44"/>
      <c r="F131" s="44"/>
      <c r="G131" s="44"/>
      <c r="H131" s="44"/>
      <c r="I131" s="44"/>
      <c r="J131" s="44"/>
      <c r="K131" s="44"/>
      <c r="L131" s="44"/>
      <c r="M131" s="44"/>
      <c r="N131" s="44"/>
      <c r="O131" s="44"/>
      <c r="P131" s="44"/>
      <c r="Q131" s="44"/>
      <c r="R131" s="44"/>
      <c r="S131" s="46"/>
      <c r="T131" s="44"/>
      <c r="U131" s="111"/>
      <c r="V131" s="5"/>
      <c r="X131" s="47"/>
      <c r="Y131" s="18"/>
      <c r="Z131" s="18"/>
      <c r="AA131" s="18"/>
      <c r="AB131" s="18"/>
      <c r="AC131" s="18"/>
      <c r="AD131" s="18"/>
      <c r="AE131" s="18"/>
      <c r="AF131" s="18"/>
      <c r="AG131" s="18"/>
      <c r="AH131" s="18"/>
    </row>
    <row r="132" spans="2:34" s="21" customFormat="1" x14ac:dyDescent="0.2">
      <c r="B132" s="18"/>
      <c r="C132" s="43"/>
      <c r="D132" s="43"/>
      <c r="E132" s="44"/>
      <c r="F132" s="44"/>
      <c r="G132" s="44"/>
      <c r="H132" s="44"/>
      <c r="I132" s="44"/>
      <c r="J132" s="44"/>
      <c r="K132" s="44"/>
      <c r="L132" s="44"/>
      <c r="M132" s="44"/>
      <c r="N132" s="44"/>
      <c r="O132" s="44"/>
      <c r="P132" s="44"/>
      <c r="Q132" s="44"/>
      <c r="R132" s="44"/>
      <c r="S132" s="46"/>
      <c r="T132" s="44"/>
      <c r="U132" s="111"/>
      <c r="V132" s="5"/>
      <c r="X132" s="47"/>
      <c r="Y132" s="18"/>
      <c r="Z132" s="18"/>
      <c r="AA132" s="18"/>
      <c r="AB132" s="18"/>
      <c r="AC132" s="18"/>
      <c r="AD132" s="18"/>
      <c r="AE132" s="18"/>
      <c r="AF132" s="18"/>
      <c r="AG132" s="18"/>
      <c r="AH132" s="18"/>
    </row>
    <row r="133" spans="2:34" s="21" customFormat="1" x14ac:dyDescent="0.2">
      <c r="B133" s="18"/>
      <c r="C133" s="43"/>
      <c r="D133" s="43"/>
      <c r="E133" s="44"/>
      <c r="F133" s="44"/>
      <c r="G133" s="44"/>
      <c r="H133" s="44"/>
      <c r="I133" s="44"/>
      <c r="J133" s="44"/>
      <c r="K133" s="44"/>
      <c r="L133" s="44"/>
      <c r="M133" s="44"/>
      <c r="N133" s="44"/>
      <c r="O133" s="44"/>
      <c r="P133" s="44"/>
      <c r="Q133" s="44"/>
      <c r="R133" s="44"/>
      <c r="S133" s="46"/>
      <c r="T133" s="44"/>
      <c r="U133" s="111"/>
      <c r="V133" s="5"/>
      <c r="X133" s="47"/>
      <c r="Y133" s="18"/>
      <c r="Z133" s="18"/>
      <c r="AA133" s="18"/>
      <c r="AB133" s="18"/>
      <c r="AC133" s="18"/>
      <c r="AD133" s="18"/>
      <c r="AE133" s="18"/>
      <c r="AF133" s="18"/>
      <c r="AG133" s="18"/>
      <c r="AH133" s="18"/>
    </row>
    <row r="134" spans="2:34" s="21" customFormat="1" x14ac:dyDescent="0.2">
      <c r="B134" s="18"/>
      <c r="C134" s="43"/>
      <c r="D134" s="43"/>
      <c r="E134" s="44"/>
      <c r="F134" s="44"/>
      <c r="G134" s="44"/>
      <c r="H134" s="44"/>
      <c r="I134" s="44"/>
      <c r="J134" s="44"/>
      <c r="K134" s="44"/>
      <c r="L134" s="44"/>
      <c r="M134" s="44"/>
      <c r="N134" s="44"/>
      <c r="O134" s="44"/>
      <c r="P134" s="44"/>
      <c r="Q134" s="44"/>
      <c r="R134" s="44"/>
      <c r="S134" s="46"/>
      <c r="T134" s="44"/>
      <c r="U134" s="111"/>
      <c r="V134" s="5"/>
      <c r="X134" s="47"/>
      <c r="Y134" s="18"/>
      <c r="Z134" s="18"/>
      <c r="AA134" s="18"/>
      <c r="AB134" s="18"/>
      <c r="AC134" s="18"/>
      <c r="AD134" s="18"/>
      <c r="AE134" s="18"/>
      <c r="AF134" s="18"/>
      <c r="AG134" s="18"/>
      <c r="AH134" s="18"/>
    </row>
    <row r="135" spans="2:34" s="21" customFormat="1" x14ac:dyDescent="0.2">
      <c r="B135" s="18"/>
      <c r="C135" s="43"/>
      <c r="D135" s="43"/>
      <c r="E135" s="44"/>
      <c r="F135" s="44"/>
      <c r="G135" s="44"/>
      <c r="H135" s="44"/>
      <c r="I135" s="44"/>
      <c r="J135" s="44"/>
      <c r="K135" s="44"/>
      <c r="L135" s="44"/>
      <c r="M135" s="44"/>
      <c r="N135" s="44"/>
      <c r="O135" s="44"/>
      <c r="P135" s="44"/>
      <c r="Q135" s="44"/>
      <c r="R135" s="44"/>
      <c r="S135" s="46"/>
      <c r="T135" s="44"/>
      <c r="U135" s="111"/>
      <c r="V135" s="5"/>
      <c r="X135" s="47"/>
      <c r="Y135" s="18"/>
      <c r="Z135" s="18"/>
      <c r="AA135" s="18"/>
      <c r="AB135" s="18"/>
      <c r="AC135" s="18"/>
      <c r="AD135" s="18"/>
      <c r="AE135" s="18"/>
      <c r="AF135" s="18"/>
      <c r="AG135" s="18"/>
      <c r="AH135" s="18"/>
    </row>
    <row r="136" spans="2:34" s="21" customFormat="1" x14ac:dyDescent="0.2">
      <c r="B136" s="18"/>
      <c r="C136" s="43"/>
      <c r="D136" s="43"/>
      <c r="E136" s="44"/>
      <c r="F136" s="44"/>
      <c r="G136" s="44"/>
      <c r="H136" s="44"/>
      <c r="I136" s="44"/>
      <c r="J136" s="44"/>
      <c r="K136" s="44"/>
      <c r="L136" s="44"/>
      <c r="M136" s="44"/>
      <c r="N136" s="44"/>
      <c r="O136" s="44"/>
      <c r="P136" s="44"/>
      <c r="Q136" s="44"/>
      <c r="R136" s="44"/>
      <c r="S136" s="46"/>
      <c r="T136" s="44"/>
      <c r="U136" s="111"/>
      <c r="V136" s="5"/>
      <c r="X136" s="47"/>
      <c r="Y136" s="18"/>
      <c r="Z136" s="18"/>
      <c r="AA136" s="18"/>
      <c r="AB136" s="18"/>
      <c r="AC136" s="18"/>
      <c r="AD136" s="18"/>
      <c r="AE136" s="18"/>
      <c r="AF136" s="18"/>
      <c r="AG136" s="18"/>
      <c r="AH136" s="18"/>
    </row>
    <row r="137" spans="2:34" s="21" customFormat="1" x14ac:dyDescent="0.2">
      <c r="B137" s="18"/>
      <c r="C137" s="43"/>
      <c r="D137" s="43"/>
      <c r="E137" s="44"/>
      <c r="F137" s="44"/>
      <c r="G137" s="44"/>
      <c r="H137" s="44"/>
      <c r="I137" s="44"/>
      <c r="J137" s="44"/>
      <c r="K137" s="44"/>
      <c r="L137" s="44"/>
      <c r="M137" s="44"/>
      <c r="N137" s="44"/>
      <c r="O137" s="44"/>
      <c r="P137" s="44"/>
      <c r="Q137" s="44"/>
      <c r="R137" s="44"/>
      <c r="S137" s="46"/>
      <c r="T137" s="44"/>
      <c r="U137" s="111"/>
      <c r="V137" s="5"/>
      <c r="X137" s="47"/>
      <c r="Y137" s="18"/>
      <c r="Z137" s="18"/>
      <c r="AA137" s="18"/>
      <c r="AB137" s="18"/>
      <c r="AC137" s="18"/>
      <c r="AD137" s="18"/>
      <c r="AE137" s="18"/>
      <c r="AF137" s="18"/>
      <c r="AG137" s="18"/>
      <c r="AH137" s="18"/>
    </row>
    <row r="138" spans="2:34" s="21" customFormat="1" x14ac:dyDescent="0.2">
      <c r="B138" s="18"/>
      <c r="C138" s="43"/>
      <c r="D138" s="43"/>
      <c r="E138" s="44"/>
      <c r="F138" s="44"/>
      <c r="G138" s="44"/>
      <c r="H138" s="44"/>
      <c r="I138" s="44"/>
      <c r="J138" s="44"/>
      <c r="K138" s="44"/>
      <c r="L138" s="44"/>
      <c r="M138" s="44"/>
      <c r="N138" s="44"/>
      <c r="O138" s="44"/>
      <c r="P138" s="44"/>
      <c r="Q138" s="44"/>
      <c r="R138" s="44"/>
      <c r="S138" s="46"/>
      <c r="T138" s="44"/>
      <c r="U138" s="111"/>
      <c r="V138" s="5"/>
      <c r="X138" s="47"/>
      <c r="Y138" s="18"/>
      <c r="Z138" s="18"/>
      <c r="AA138" s="18"/>
      <c r="AB138" s="18"/>
      <c r="AC138" s="18"/>
      <c r="AD138" s="18"/>
      <c r="AE138" s="18"/>
      <c r="AF138" s="18"/>
      <c r="AG138" s="18"/>
      <c r="AH138" s="18"/>
    </row>
    <row r="139" spans="2:34" s="21" customFormat="1" x14ac:dyDescent="0.2">
      <c r="B139" s="18"/>
      <c r="C139" s="43"/>
      <c r="D139" s="43"/>
      <c r="E139" s="44"/>
      <c r="F139" s="44"/>
      <c r="G139" s="44"/>
      <c r="H139" s="44"/>
      <c r="I139" s="44"/>
      <c r="J139" s="44"/>
      <c r="K139" s="44"/>
      <c r="L139" s="44"/>
      <c r="M139" s="44"/>
      <c r="N139" s="44"/>
      <c r="O139" s="44"/>
      <c r="P139" s="44"/>
      <c r="Q139" s="44"/>
      <c r="R139" s="44"/>
      <c r="S139" s="46"/>
      <c r="T139" s="44"/>
      <c r="U139" s="111"/>
      <c r="V139" s="5"/>
      <c r="X139" s="47"/>
      <c r="Y139" s="18"/>
      <c r="Z139" s="18"/>
      <c r="AA139" s="18"/>
      <c r="AB139" s="18"/>
      <c r="AC139" s="18"/>
      <c r="AD139" s="18"/>
      <c r="AE139" s="18"/>
      <c r="AF139" s="18"/>
      <c r="AG139" s="18"/>
      <c r="AH139" s="18"/>
    </row>
    <row r="140" spans="2:34" s="21" customFormat="1" x14ac:dyDescent="0.2">
      <c r="B140" s="18"/>
      <c r="C140" s="43"/>
      <c r="D140" s="43"/>
      <c r="E140" s="44"/>
      <c r="F140" s="44"/>
      <c r="G140" s="44"/>
      <c r="H140" s="44"/>
      <c r="I140" s="44"/>
      <c r="J140" s="44"/>
      <c r="K140" s="44"/>
      <c r="L140" s="44"/>
      <c r="M140" s="44"/>
      <c r="N140" s="44"/>
      <c r="O140" s="44"/>
      <c r="P140" s="44"/>
      <c r="Q140" s="44"/>
      <c r="R140" s="44"/>
      <c r="S140" s="46"/>
      <c r="T140" s="44"/>
      <c r="U140" s="111"/>
      <c r="V140" s="5"/>
      <c r="X140" s="47"/>
      <c r="Y140" s="18"/>
      <c r="Z140" s="18"/>
      <c r="AA140" s="18"/>
      <c r="AB140" s="18"/>
      <c r="AC140" s="18"/>
      <c r="AD140" s="18"/>
      <c r="AE140" s="18"/>
      <c r="AF140" s="18"/>
      <c r="AG140" s="18"/>
      <c r="AH140" s="18"/>
    </row>
    <row r="141" spans="2:34" s="21" customFormat="1" x14ac:dyDescent="0.2">
      <c r="B141" s="18"/>
      <c r="C141" s="43"/>
      <c r="D141" s="43"/>
      <c r="E141" s="44"/>
      <c r="F141" s="44"/>
      <c r="G141" s="44"/>
      <c r="H141" s="44"/>
      <c r="I141" s="44"/>
      <c r="J141" s="44"/>
      <c r="K141" s="44"/>
      <c r="L141" s="44"/>
      <c r="M141" s="44"/>
      <c r="N141" s="44"/>
      <c r="O141" s="44"/>
      <c r="P141" s="44"/>
      <c r="Q141" s="44"/>
      <c r="R141" s="44"/>
      <c r="S141" s="46"/>
      <c r="T141" s="44"/>
      <c r="U141" s="111"/>
      <c r="V141" s="5"/>
      <c r="X141" s="47"/>
      <c r="Y141" s="18"/>
      <c r="Z141" s="18"/>
      <c r="AA141" s="18"/>
      <c r="AB141" s="18"/>
      <c r="AC141" s="18"/>
      <c r="AD141" s="18"/>
      <c r="AE141" s="18"/>
      <c r="AF141" s="18"/>
      <c r="AG141" s="18"/>
      <c r="AH141" s="18"/>
    </row>
    <row r="142" spans="2:34" s="21" customFormat="1" x14ac:dyDescent="0.2">
      <c r="B142" s="18"/>
      <c r="C142" s="43"/>
      <c r="D142" s="43"/>
      <c r="E142" s="44"/>
      <c r="F142" s="44"/>
      <c r="G142" s="44"/>
      <c r="H142" s="44"/>
      <c r="I142" s="44"/>
      <c r="J142" s="44"/>
      <c r="K142" s="44"/>
      <c r="L142" s="44"/>
      <c r="M142" s="44"/>
      <c r="N142" s="44"/>
      <c r="O142" s="44"/>
      <c r="P142" s="44"/>
      <c r="Q142" s="44"/>
      <c r="R142" s="44"/>
      <c r="S142" s="46"/>
      <c r="T142" s="44"/>
      <c r="U142" s="111"/>
      <c r="V142" s="5"/>
      <c r="X142" s="47"/>
      <c r="Y142" s="18"/>
      <c r="Z142" s="18"/>
      <c r="AA142" s="18"/>
      <c r="AB142" s="18"/>
      <c r="AC142" s="18"/>
      <c r="AD142" s="18"/>
      <c r="AE142" s="18"/>
      <c r="AF142" s="18"/>
      <c r="AG142" s="18"/>
      <c r="AH142" s="18"/>
    </row>
    <row r="143" spans="2:34" s="21" customFormat="1" x14ac:dyDescent="0.2">
      <c r="B143" s="18"/>
      <c r="C143" s="43"/>
      <c r="D143" s="43"/>
      <c r="E143" s="44"/>
      <c r="F143" s="44"/>
      <c r="G143" s="44"/>
      <c r="H143" s="44"/>
      <c r="I143" s="44"/>
      <c r="J143" s="44"/>
      <c r="K143" s="44"/>
      <c r="L143" s="44"/>
      <c r="M143" s="44"/>
      <c r="N143" s="44"/>
      <c r="O143" s="44"/>
      <c r="P143" s="44"/>
      <c r="Q143" s="44"/>
      <c r="R143" s="44"/>
      <c r="S143" s="46"/>
      <c r="T143" s="44"/>
      <c r="U143" s="111"/>
      <c r="V143" s="5"/>
      <c r="X143" s="47"/>
      <c r="Y143" s="18"/>
      <c r="Z143" s="18"/>
      <c r="AA143" s="18"/>
      <c r="AB143" s="18"/>
      <c r="AC143" s="18"/>
      <c r="AD143" s="18"/>
      <c r="AE143" s="18"/>
      <c r="AF143" s="18"/>
      <c r="AG143" s="18"/>
      <c r="AH143" s="18"/>
    </row>
    <row r="144" spans="2:34" s="21" customFormat="1" x14ac:dyDescent="0.2">
      <c r="B144" s="18"/>
      <c r="C144" s="43"/>
      <c r="D144" s="43"/>
      <c r="E144" s="44"/>
      <c r="F144" s="44"/>
      <c r="G144" s="44"/>
      <c r="H144" s="44"/>
      <c r="I144" s="44"/>
      <c r="J144" s="44"/>
      <c r="K144" s="44"/>
      <c r="L144" s="44"/>
      <c r="M144" s="44"/>
      <c r="N144" s="44"/>
      <c r="O144" s="44"/>
      <c r="P144" s="44"/>
      <c r="Q144" s="44"/>
      <c r="R144" s="44"/>
      <c r="S144" s="46"/>
      <c r="T144" s="44"/>
      <c r="U144" s="111"/>
      <c r="V144" s="5"/>
      <c r="X144" s="47"/>
      <c r="Y144" s="18"/>
      <c r="Z144" s="18"/>
      <c r="AA144" s="18"/>
      <c r="AB144" s="18"/>
      <c r="AC144" s="18"/>
      <c r="AD144" s="18"/>
      <c r="AE144" s="18"/>
      <c r="AF144" s="18"/>
      <c r="AG144" s="18"/>
      <c r="AH144" s="18"/>
    </row>
    <row r="145" spans="2:34" s="21" customFormat="1" x14ac:dyDescent="0.2">
      <c r="B145" s="18"/>
      <c r="C145" s="43"/>
      <c r="D145" s="43"/>
      <c r="E145" s="44"/>
      <c r="F145" s="44"/>
      <c r="G145" s="44"/>
      <c r="H145" s="44"/>
      <c r="I145" s="44"/>
      <c r="J145" s="44"/>
      <c r="K145" s="44"/>
      <c r="L145" s="44"/>
      <c r="M145" s="44"/>
      <c r="N145" s="44"/>
      <c r="O145" s="44"/>
      <c r="P145" s="44"/>
      <c r="Q145" s="44"/>
      <c r="R145" s="44"/>
      <c r="S145" s="46"/>
      <c r="T145" s="44"/>
      <c r="U145" s="111"/>
      <c r="V145" s="5"/>
      <c r="X145" s="47"/>
      <c r="Y145" s="18"/>
      <c r="Z145" s="18"/>
      <c r="AA145" s="18"/>
      <c r="AB145" s="18"/>
      <c r="AC145" s="18"/>
      <c r="AD145" s="18"/>
      <c r="AE145" s="18"/>
      <c r="AF145" s="18"/>
      <c r="AG145" s="18"/>
      <c r="AH145" s="18"/>
    </row>
    <row r="146" spans="2:34" s="21" customFormat="1" x14ac:dyDescent="0.2">
      <c r="B146" s="18"/>
      <c r="C146" s="43"/>
      <c r="D146" s="43"/>
      <c r="E146" s="44"/>
      <c r="F146" s="44"/>
      <c r="G146" s="44"/>
      <c r="H146" s="44"/>
      <c r="I146" s="44"/>
      <c r="J146" s="44"/>
      <c r="K146" s="44"/>
      <c r="L146" s="44"/>
      <c r="M146" s="44"/>
      <c r="N146" s="44"/>
      <c r="O146" s="44"/>
      <c r="P146" s="44"/>
      <c r="Q146" s="44"/>
      <c r="R146" s="44"/>
      <c r="S146" s="46"/>
      <c r="T146" s="44"/>
      <c r="U146" s="111"/>
      <c r="V146" s="5"/>
      <c r="X146" s="47"/>
      <c r="Y146" s="18"/>
      <c r="Z146" s="18"/>
      <c r="AA146" s="18"/>
      <c r="AB146" s="18"/>
      <c r="AC146" s="18"/>
      <c r="AD146" s="18"/>
      <c r="AE146" s="18"/>
      <c r="AF146" s="18"/>
      <c r="AG146" s="18"/>
      <c r="AH146" s="18"/>
    </row>
    <row r="147" spans="2:34" s="21" customFormat="1" x14ac:dyDescent="0.2">
      <c r="B147" s="18"/>
      <c r="C147" s="43"/>
      <c r="D147" s="43"/>
      <c r="E147" s="44"/>
      <c r="F147" s="44"/>
      <c r="G147" s="44"/>
      <c r="H147" s="44"/>
      <c r="I147" s="44"/>
      <c r="J147" s="44"/>
      <c r="K147" s="44"/>
      <c r="L147" s="44"/>
      <c r="M147" s="44"/>
      <c r="N147" s="44"/>
      <c r="O147" s="44"/>
      <c r="P147" s="44"/>
      <c r="Q147" s="44"/>
      <c r="R147" s="44"/>
      <c r="S147" s="46"/>
      <c r="T147" s="44"/>
      <c r="U147" s="111"/>
      <c r="V147" s="5"/>
      <c r="X147" s="47"/>
      <c r="Y147" s="18"/>
      <c r="Z147" s="18"/>
      <c r="AA147" s="18"/>
      <c r="AB147" s="18"/>
      <c r="AC147" s="18"/>
      <c r="AD147" s="18"/>
      <c r="AE147" s="18"/>
      <c r="AF147" s="18"/>
      <c r="AG147" s="18"/>
      <c r="AH147" s="18"/>
    </row>
    <row r="148" spans="2:34" s="21" customFormat="1" x14ac:dyDescent="0.2">
      <c r="B148" s="18"/>
      <c r="C148" s="43"/>
      <c r="D148" s="43"/>
      <c r="E148" s="44"/>
      <c r="F148" s="44"/>
      <c r="G148" s="44"/>
      <c r="H148" s="44"/>
      <c r="I148" s="44"/>
      <c r="J148" s="44"/>
      <c r="K148" s="44"/>
      <c r="L148" s="44"/>
      <c r="M148" s="44"/>
      <c r="N148" s="44"/>
      <c r="O148" s="44"/>
      <c r="P148" s="44"/>
      <c r="Q148" s="44"/>
      <c r="R148" s="44"/>
      <c r="S148" s="46"/>
      <c r="T148" s="44"/>
      <c r="U148" s="111"/>
      <c r="V148" s="5"/>
      <c r="X148" s="47"/>
      <c r="Y148" s="18"/>
      <c r="Z148" s="18"/>
      <c r="AA148" s="18"/>
      <c r="AB148" s="18"/>
      <c r="AC148" s="18"/>
      <c r="AD148" s="18"/>
      <c r="AE148" s="18"/>
      <c r="AF148" s="18"/>
      <c r="AG148" s="18"/>
      <c r="AH148" s="18"/>
    </row>
    <row r="149" spans="2:34" s="21" customFormat="1" x14ac:dyDescent="0.2">
      <c r="B149" s="18"/>
      <c r="C149" s="43"/>
      <c r="D149" s="43"/>
      <c r="E149" s="44"/>
      <c r="F149" s="44"/>
      <c r="G149" s="44"/>
      <c r="H149" s="44"/>
      <c r="I149" s="44"/>
      <c r="J149" s="44"/>
      <c r="K149" s="44"/>
      <c r="L149" s="44"/>
      <c r="M149" s="44"/>
      <c r="N149" s="44"/>
      <c r="O149" s="44"/>
      <c r="P149" s="44"/>
      <c r="Q149" s="44"/>
      <c r="R149" s="44"/>
      <c r="S149" s="46"/>
      <c r="T149" s="44"/>
      <c r="U149" s="111"/>
      <c r="V149" s="5"/>
      <c r="X149" s="47"/>
      <c r="Y149" s="18"/>
      <c r="Z149" s="18"/>
      <c r="AA149" s="18"/>
      <c r="AB149" s="18"/>
      <c r="AC149" s="18"/>
      <c r="AD149" s="18"/>
      <c r="AE149" s="18"/>
      <c r="AF149" s="18"/>
      <c r="AG149" s="18"/>
      <c r="AH149" s="18"/>
    </row>
    <row r="150" spans="2:34" s="21" customFormat="1" x14ac:dyDescent="0.2">
      <c r="B150" s="18"/>
      <c r="C150" s="43"/>
      <c r="D150" s="43"/>
      <c r="E150" s="44"/>
      <c r="F150" s="44"/>
      <c r="G150" s="44"/>
      <c r="H150" s="44"/>
      <c r="I150" s="44"/>
      <c r="J150" s="44"/>
      <c r="K150" s="44"/>
      <c r="L150" s="44"/>
      <c r="M150" s="44"/>
      <c r="N150" s="44"/>
      <c r="O150" s="44"/>
      <c r="P150" s="44"/>
      <c r="Q150" s="44"/>
      <c r="R150" s="44"/>
      <c r="S150" s="46"/>
      <c r="T150" s="44"/>
      <c r="U150" s="111"/>
      <c r="V150" s="5"/>
      <c r="X150" s="47"/>
      <c r="Y150" s="18"/>
      <c r="Z150" s="18"/>
      <c r="AA150" s="18"/>
      <c r="AB150" s="18"/>
      <c r="AC150" s="18"/>
      <c r="AD150" s="18"/>
      <c r="AE150" s="18"/>
      <c r="AF150" s="18"/>
      <c r="AG150" s="18"/>
      <c r="AH150" s="18"/>
    </row>
    <row r="151" spans="2:34" s="21" customFormat="1" x14ac:dyDescent="0.2">
      <c r="B151" s="18"/>
      <c r="C151" s="43"/>
      <c r="D151" s="43"/>
      <c r="E151" s="44"/>
      <c r="F151" s="44"/>
      <c r="G151" s="44"/>
      <c r="H151" s="44"/>
      <c r="I151" s="44"/>
      <c r="J151" s="44"/>
      <c r="K151" s="44"/>
      <c r="L151" s="44"/>
      <c r="M151" s="44"/>
      <c r="N151" s="44"/>
      <c r="O151" s="44"/>
      <c r="P151" s="44"/>
      <c r="Q151" s="44"/>
      <c r="R151" s="44"/>
      <c r="S151" s="46"/>
      <c r="T151" s="44"/>
      <c r="U151" s="111"/>
      <c r="V151" s="5"/>
      <c r="X151" s="47"/>
      <c r="Y151" s="18"/>
      <c r="Z151" s="18"/>
      <c r="AA151" s="18"/>
      <c r="AB151" s="18"/>
      <c r="AC151" s="18"/>
      <c r="AD151" s="18"/>
      <c r="AE151" s="18"/>
      <c r="AF151" s="18"/>
      <c r="AG151" s="18"/>
      <c r="AH151" s="18"/>
    </row>
    <row r="152" spans="2:34" s="21" customFormat="1" x14ac:dyDescent="0.2">
      <c r="B152" s="18"/>
      <c r="C152" s="43"/>
      <c r="D152" s="43"/>
      <c r="E152" s="44"/>
      <c r="F152" s="44"/>
      <c r="G152" s="44"/>
      <c r="H152" s="44"/>
      <c r="I152" s="44"/>
      <c r="J152" s="44"/>
      <c r="K152" s="44"/>
      <c r="L152" s="44"/>
      <c r="M152" s="44"/>
      <c r="N152" s="44"/>
      <c r="O152" s="44"/>
      <c r="P152" s="44"/>
      <c r="Q152" s="44"/>
      <c r="R152" s="44"/>
      <c r="S152" s="46"/>
      <c r="T152" s="44"/>
      <c r="U152" s="111"/>
      <c r="V152" s="5"/>
      <c r="X152" s="47"/>
      <c r="Y152" s="18"/>
      <c r="Z152" s="18"/>
      <c r="AA152" s="18"/>
      <c r="AB152" s="18"/>
      <c r="AC152" s="18"/>
      <c r="AD152" s="18"/>
      <c r="AE152" s="18"/>
      <c r="AF152" s="18"/>
      <c r="AG152" s="18"/>
      <c r="AH152" s="18"/>
    </row>
    <row r="153" spans="2:34" s="21" customFormat="1" x14ac:dyDescent="0.2">
      <c r="B153" s="18"/>
      <c r="C153" s="43"/>
      <c r="D153" s="43"/>
      <c r="E153" s="44"/>
      <c r="F153" s="44"/>
      <c r="G153" s="44"/>
      <c r="H153" s="44"/>
      <c r="I153" s="44"/>
      <c r="J153" s="44"/>
      <c r="K153" s="44"/>
      <c r="L153" s="44"/>
      <c r="M153" s="44"/>
      <c r="N153" s="44"/>
      <c r="O153" s="44"/>
      <c r="P153" s="44"/>
      <c r="Q153" s="44"/>
      <c r="R153" s="44"/>
      <c r="S153" s="46"/>
      <c r="T153" s="44"/>
      <c r="U153" s="111"/>
      <c r="V153" s="5"/>
      <c r="X153" s="47"/>
      <c r="Y153" s="18"/>
      <c r="Z153" s="18"/>
      <c r="AA153" s="18"/>
      <c r="AB153" s="18"/>
      <c r="AC153" s="18"/>
      <c r="AD153" s="18"/>
      <c r="AE153" s="18"/>
      <c r="AF153" s="18"/>
      <c r="AG153" s="18"/>
      <c r="AH153" s="18"/>
    </row>
    <row r="154" spans="2:34" s="21" customFormat="1" x14ac:dyDescent="0.2">
      <c r="B154" s="18"/>
      <c r="C154" s="43"/>
      <c r="D154" s="43"/>
      <c r="E154" s="44"/>
      <c r="F154" s="44"/>
      <c r="G154" s="44"/>
      <c r="H154" s="44"/>
      <c r="I154" s="44"/>
      <c r="J154" s="44"/>
      <c r="K154" s="44"/>
      <c r="L154" s="44"/>
      <c r="M154" s="44"/>
      <c r="N154" s="44"/>
      <c r="O154" s="44"/>
      <c r="P154" s="44"/>
      <c r="Q154" s="44"/>
      <c r="R154" s="44"/>
      <c r="S154" s="46"/>
      <c r="T154" s="44"/>
      <c r="U154" s="111"/>
      <c r="V154" s="5"/>
      <c r="X154" s="47"/>
      <c r="Y154" s="18"/>
      <c r="Z154" s="18"/>
      <c r="AA154" s="18"/>
      <c r="AB154" s="18"/>
      <c r="AC154" s="18"/>
      <c r="AD154" s="18"/>
      <c r="AE154" s="18"/>
      <c r="AF154" s="18"/>
      <c r="AG154" s="18"/>
      <c r="AH154" s="18"/>
    </row>
    <row r="155" spans="2:34" s="21" customFormat="1" x14ac:dyDescent="0.2">
      <c r="B155" s="18"/>
      <c r="C155" s="43"/>
      <c r="D155" s="43"/>
      <c r="E155" s="44"/>
      <c r="F155" s="44"/>
      <c r="G155" s="44"/>
      <c r="H155" s="44"/>
      <c r="I155" s="44"/>
      <c r="J155" s="44"/>
      <c r="K155" s="44"/>
      <c r="L155" s="44"/>
      <c r="M155" s="44"/>
      <c r="N155" s="44"/>
      <c r="O155" s="44"/>
      <c r="P155" s="44"/>
      <c r="Q155" s="44"/>
      <c r="R155" s="44"/>
      <c r="S155" s="46"/>
      <c r="T155" s="44"/>
      <c r="U155" s="111"/>
      <c r="V155" s="5"/>
      <c r="X155" s="47"/>
      <c r="Y155" s="18"/>
      <c r="Z155" s="18"/>
      <c r="AA155" s="18"/>
      <c r="AB155" s="18"/>
      <c r="AC155" s="18"/>
      <c r="AD155" s="18"/>
      <c r="AE155" s="18"/>
      <c r="AF155" s="18"/>
      <c r="AG155" s="18"/>
      <c r="AH155" s="18"/>
    </row>
    <row r="156" spans="2:34" s="21" customFormat="1" x14ac:dyDescent="0.2">
      <c r="B156" s="18"/>
      <c r="C156" s="43"/>
      <c r="D156" s="43"/>
      <c r="E156" s="44"/>
      <c r="F156" s="44"/>
      <c r="G156" s="44"/>
      <c r="H156" s="44"/>
      <c r="I156" s="44"/>
      <c r="J156" s="44"/>
      <c r="K156" s="44"/>
      <c r="L156" s="44"/>
      <c r="M156" s="44"/>
      <c r="N156" s="44"/>
      <c r="O156" s="44"/>
      <c r="P156" s="44"/>
      <c r="Q156" s="44"/>
      <c r="R156" s="44"/>
      <c r="S156" s="46"/>
      <c r="T156" s="44"/>
      <c r="U156" s="111"/>
      <c r="V156" s="5"/>
      <c r="X156" s="47"/>
      <c r="Y156" s="18"/>
      <c r="Z156" s="18"/>
      <c r="AA156" s="18"/>
      <c r="AB156" s="18"/>
      <c r="AC156" s="18"/>
      <c r="AD156" s="18"/>
      <c r="AE156" s="18"/>
      <c r="AF156" s="18"/>
      <c r="AG156" s="18"/>
      <c r="AH156" s="18"/>
    </row>
    <row r="157" spans="2:34" s="21" customFormat="1" x14ac:dyDescent="0.2">
      <c r="B157" s="18"/>
      <c r="C157" s="43"/>
      <c r="D157" s="43"/>
      <c r="E157" s="44"/>
      <c r="F157" s="44"/>
      <c r="G157" s="44"/>
      <c r="H157" s="44"/>
      <c r="I157" s="44"/>
      <c r="J157" s="44"/>
      <c r="K157" s="44"/>
      <c r="L157" s="44"/>
      <c r="M157" s="44"/>
      <c r="N157" s="44"/>
      <c r="O157" s="44"/>
      <c r="P157" s="44"/>
      <c r="Q157" s="44"/>
      <c r="R157" s="44"/>
      <c r="S157" s="46"/>
      <c r="T157" s="44"/>
      <c r="U157" s="111"/>
      <c r="V157" s="5"/>
      <c r="X157" s="47"/>
      <c r="Y157" s="18"/>
      <c r="Z157" s="18"/>
      <c r="AA157" s="18"/>
      <c r="AB157" s="18"/>
      <c r="AC157" s="18"/>
      <c r="AD157" s="18"/>
      <c r="AE157" s="18"/>
      <c r="AF157" s="18"/>
      <c r="AG157" s="18"/>
      <c r="AH157" s="18"/>
    </row>
    <row r="158" spans="2:34" s="21" customFormat="1" x14ac:dyDescent="0.2">
      <c r="B158" s="18"/>
      <c r="C158" s="43"/>
      <c r="D158" s="43"/>
      <c r="E158" s="44"/>
      <c r="F158" s="44"/>
      <c r="G158" s="44"/>
      <c r="H158" s="44"/>
      <c r="I158" s="44"/>
      <c r="J158" s="44"/>
      <c r="K158" s="44"/>
      <c r="L158" s="44"/>
      <c r="M158" s="44"/>
      <c r="N158" s="44"/>
      <c r="O158" s="44"/>
      <c r="P158" s="44"/>
      <c r="Q158" s="44"/>
      <c r="R158" s="44"/>
      <c r="S158" s="46"/>
      <c r="T158" s="44"/>
      <c r="U158" s="111"/>
      <c r="V158" s="5"/>
      <c r="X158" s="47"/>
      <c r="Y158" s="18"/>
      <c r="Z158" s="18"/>
      <c r="AA158" s="18"/>
      <c r="AB158" s="18"/>
      <c r="AC158" s="18"/>
      <c r="AD158" s="18"/>
      <c r="AE158" s="18"/>
      <c r="AF158" s="18"/>
      <c r="AG158" s="18"/>
      <c r="AH158" s="18"/>
    </row>
    <row r="159" spans="2:34" s="21" customFormat="1" x14ac:dyDescent="0.2">
      <c r="B159" s="18"/>
      <c r="C159" s="43"/>
      <c r="D159" s="43"/>
      <c r="E159" s="44"/>
      <c r="F159" s="44"/>
      <c r="G159" s="44"/>
      <c r="H159" s="44"/>
      <c r="I159" s="44"/>
      <c r="J159" s="44"/>
      <c r="K159" s="44"/>
      <c r="L159" s="44"/>
      <c r="M159" s="44"/>
      <c r="N159" s="44"/>
      <c r="O159" s="44"/>
      <c r="P159" s="44"/>
      <c r="Q159" s="44"/>
      <c r="R159" s="44"/>
      <c r="S159" s="46"/>
      <c r="T159" s="44"/>
      <c r="U159" s="111"/>
      <c r="V159" s="5"/>
      <c r="X159" s="47"/>
      <c r="Y159" s="18"/>
      <c r="Z159" s="18"/>
      <c r="AA159" s="18"/>
      <c r="AB159" s="18"/>
      <c r="AC159" s="18"/>
      <c r="AD159" s="18"/>
      <c r="AE159" s="18"/>
      <c r="AF159" s="18"/>
      <c r="AG159" s="18"/>
      <c r="AH159" s="18"/>
    </row>
    <row r="160" spans="2:34" s="21" customFormat="1" x14ac:dyDescent="0.2">
      <c r="B160" s="18"/>
      <c r="C160" s="43"/>
      <c r="D160" s="43"/>
      <c r="E160" s="44"/>
      <c r="F160" s="44"/>
      <c r="G160" s="44"/>
      <c r="H160" s="44"/>
      <c r="I160" s="44"/>
      <c r="J160" s="44"/>
      <c r="K160" s="44"/>
      <c r="L160" s="44"/>
      <c r="M160" s="44"/>
      <c r="N160" s="44"/>
      <c r="O160" s="44"/>
      <c r="P160" s="44"/>
      <c r="Q160" s="44"/>
      <c r="R160" s="44"/>
      <c r="S160" s="46"/>
      <c r="T160" s="44"/>
      <c r="U160" s="111"/>
      <c r="V160" s="5"/>
      <c r="X160" s="47"/>
      <c r="Y160" s="18"/>
      <c r="Z160" s="18"/>
      <c r="AA160" s="18"/>
      <c r="AB160" s="18"/>
      <c r="AC160" s="18"/>
      <c r="AD160" s="18"/>
      <c r="AE160" s="18"/>
      <c r="AF160" s="18"/>
      <c r="AG160" s="18"/>
      <c r="AH160" s="18"/>
    </row>
    <row r="161" spans="2:34" s="21" customFormat="1" x14ac:dyDescent="0.2">
      <c r="B161" s="18"/>
      <c r="C161" s="43"/>
      <c r="D161" s="43"/>
      <c r="E161" s="44"/>
      <c r="F161" s="44"/>
      <c r="G161" s="44"/>
      <c r="H161" s="44"/>
      <c r="I161" s="44"/>
      <c r="J161" s="44"/>
      <c r="K161" s="44"/>
      <c r="L161" s="44"/>
      <c r="M161" s="44"/>
      <c r="N161" s="44"/>
      <c r="O161" s="44"/>
      <c r="P161" s="44"/>
      <c r="Q161" s="44"/>
      <c r="R161" s="44"/>
      <c r="S161" s="46"/>
      <c r="T161" s="44"/>
      <c r="U161" s="111"/>
      <c r="V161" s="5"/>
      <c r="X161" s="47"/>
      <c r="Y161" s="18"/>
      <c r="Z161" s="18"/>
      <c r="AA161" s="18"/>
      <c r="AB161" s="18"/>
      <c r="AC161" s="18"/>
      <c r="AD161" s="18"/>
      <c r="AE161" s="18"/>
      <c r="AF161" s="18"/>
      <c r="AG161" s="18"/>
      <c r="AH161" s="18"/>
    </row>
    <row r="162" spans="2:34" s="21" customFormat="1" x14ac:dyDescent="0.2">
      <c r="B162" s="18"/>
      <c r="C162" s="43"/>
      <c r="D162" s="43"/>
      <c r="E162" s="44"/>
      <c r="F162" s="44"/>
      <c r="G162" s="44"/>
      <c r="H162" s="44"/>
      <c r="I162" s="44"/>
      <c r="J162" s="44"/>
      <c r="K162" s="44"/>
      <c r="L162" s="44"/>
      <c r="M162" s="44"/>
      <c r="N162" s="44"/>
      <c r="O162" s="44"/>
      <c r="P162" s="44"/>
      <c r="Q162" s="44"/>
      <c r="R162" s="44"/>
      <c r="S162" s="46"/>
      <c r="T162" s="44"/>
      <c r="U162" s="111"/>
      <c r="V162" s="5"/>
      <c r="X162" s="47"/>
      <c r="Y162" s="18"/>
      <c r="Z162" s="18"/>
      <c r="AA162" s="18"/>
      <c r="AB162" s="18"/>
      <c r="AC162" s="18"/>
      <c r="AD162" s="18"/>
      <c r="AE162" s="18"/>
      <c r="AF162" s="18"/>
      <c r="AG162" s="18"/>
      <c r="AH162" s="18"/>
    </row>
  </sheetData>
  <autoFilter ref="C11:U13" xr:uid="{EE0EC967-D3A6-4DAC-BFBF-5FDAB9CE2026}"/>
  <printOptions horizontalCentered="1"/>
  <pageMargins left="0.51181102362204722" right="0.51181102362204722" top="0.94488188976377963" bottom="0.39370078740157483" header="0.31496062992125984" footer="0.31496062992125984"/>
  <pageSetup paperSize="9" scale="53" fitToHeight="24" orientation="landscape" r:id="rId1"/>
  <headerFooter>
    <oddHeader>&amp;C&amp;"-,Negrito"&amp;26&amp;K08-004PREFEITURA MUNICIPAL DE ARARAQUARA&amp;R&amp;"Calibri,Regular"&amp;9   &amp;K00+000.&amp;K01+000
Página &amp;P de &amp;N          &amp;K00+000.&amp;K01+000
  &amp;K00+000.</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6642A-5FC1-413C-B29F-C9E575A6C563}">
  <dimension ref="A1:AG162"/>
  <sheetViews>
    <sheetView showGridLines="0" tabSelected="1" view="pageBreakPreview" topLeftCell="A29" zoomScale="90" zoomScaleNormal="80" zoomScaleSheetLayoutView="90" zoomScalePageLayoutView="85" workbookViewId="0">
      <selection activeCell="A2" sqref="A2"/>
    </sheetView>
  </sheetViews>
  <sheetFormatPr defaultColWidth="8.85546875" defaultRowHeight="12" outlineLevelRow="1" x14ac:dyDescent="0.2"/>
  <cols>
    <col min="1" max="1" width="7.28515625" style="21" customWidth="1"/>
    <col min="2" max="2" width="49.7109375" style="18" customWidth="1"/>
    <col min="3" max="3" width="18.7109375" style="43" bestFit="1" customWidth="1"/>
    <col min="4" max="4" width="13" style="43" customWidth="1"/>
    <col min="5" max="15" width="17.28515625" style="44" customWidth="1"/>
    <col min="16" max="16" width="18.140625" style="44" customWidth="1"/>
    <col min="17" max="17" width="12.140625" style="45" hidden="1" customWidth="1"/>
    <col min="18" max="18" width="10" style="46" hidden="1" customWidth="1"/>
    <col min="19" max="19" width="14.85546875" style="44" hidden="1" customWidth="1"/>
    <col min="20" max="20" width="3.85546875" style="24" hidden="1" customWidth="1"/>
    <col min="21" max="21" width="8" style="34" hidden="1" customWidth="1"/>
    <col min="22" max="22" width="71.140625" style="21" hidden="1" customWidth="1"/>
    <col min="23" max="23" width="0" style="47" hidden="1" customWidth="1"/>
    <col min="24" max="24" width="9.28515625" style="18" hidden="1" customWidth="1"/>
    <col min="25" max="25" width="12" style="18" hidden="1" customWidth="1"/>
    <col min="26" max="26" width="0" style="18" hidden="1" customWidth="1"/>
    <col min="27" max="27" width="19.42578125" style="18" hidden="1" customWidth="1"/>
    <col min="28" max="28" width="9" style="18" hidden="1" customWidth="1"/>
    <col min="29" max="31" width="0" style="18" hidden="1" customWidth="1"/>
    <col min="32" max="32" width="17.7109375" style="18" customWidth="1"/>
    <col min="33" max="33" width="13.28515625" style="18" customWidth="1"/>
    <col min="34" max="266" width="8.85546875" style="18"/>
    <col min="267" max="267" width="7.140625" style="18" customWidth="1"/>
    <col min="268" max="268" width="69.140625" style="18" bestFit="1" customWidth="1"/>
    <col min="269" max="269" width="13.85546875" style="18" customWidth="1"/>
    <col min="270" max="270" width="6.7109375" style="18" customWidth="1"/>
    <col min="271" max="271" width="8.140625" style="18" bestFit="1" customWidth="1"/>
    <col min="272" max="272" width="17.28515625" style="18" bestFit="1" customWidth="1"/>
    <col min="273" max="273" width="19.7109375" style="18" bestFit="1" customWidth="1"/>
    <col min="274" max="274" width="7.85546875" style="18" customWidth="1"/>
    <col min="275" max="275" width="12.42578125" style="18" bestFit="1" customWidth="1"/>
    <col min="276" max="276" width="19.7109375" style="18" bestFit="1" customWidth="1"/>
    <col min="277" max="280" width="0" style="18" hidden="1" customWidth="1"/>
    <col min="281" max="282" width="8.85546875" style="18"/>
    <col min="283" max="283" width="19.42578125" style="18" bestFit="1" customWidth="1"/>
    <col min="284" max="284" width="9" style="18" bestFit="1" customWidth="1"/>
    <col min="285" max="522" width="8.85546875" style="18"/>
    <col min="523" max="523" width="7.140625" style="18" customWidth="1"/>
    <col min="524" max="524" width="69.140625" style="18" bestFit="1" customWidth="1"/>
    <col min="525" max="525" width="13.85546875" style="18" customWidth="1"/>
    <col min="526" max="526" width="6.7109375" style="18" customWidth="1"/>
    <col min="527" max="527" width="8.140625" style="18" bestFit="1" customWidth="1"/>
    <col min="528" max="528" width="17.28515625" style="18" bestFit="1" customWidth="1"/>
    <col min="529" max="529" width="19.7109375" style="18" bestFit="1" customWidth="1"/>
    <col min="530" max="530" width="7.85546875" style="18" customWidth="1"/>
    <col min="531" max="531" width="12.42578125" style="18" bestFit="1" customWidth="1"/>
    <col min="532" max="532" width="19.7109375" style="18" bestFit="1" customWidth="1"/>
    <col min="533" max="536" width="0" style="18" hidden="1" customWidth="1"/>
    <col min="537" max="538" width="8.85546875" style="18"/>
    <col min="539" max="539" width="19.42578125" style="18" bestFit="1" customWidth="1"/>
    <col min="540" max="540" width="9" style="18" bestFit="1" customWidth="1"/>
    <col min="541" max="778" width="8.85546875" style="18"/>
    <col min="779" max="779" width="7.140625" style="18" customWidth="1"/>
    <col min="780" max="780" width="69.140625" style="18" bestFit="1" customWidth="1"/>
    <col min="781" max="781" width="13.85546875" style="18" customWidth="1"/>
    <col min="782" max="782" width="6.7109375" style="18" customWidth="1"/>
    <col min="783" max="783" width="8.140625" style="18" bestFit="1" customWidth="1"/>
    <col min="784" max="784" width="17.28515625" style="18" bestFit="1" customWidth="1"/>
    <col min="785" max="785" width="19.7109375" style="18" bestFit="1" customWidth="1"/>
    <col min="786" max="786" width="7.85546875" style="18" customWidth="1"/>
    <col min="787" max="787" width="12.42578125" style="18" bestFit="1" customWidth="1"/>
    <col min="788" max="788" width="19.7109375" style="18" bestFit="1" customWidth="1"/>
    <col min="789" max="792" width="0" style="18" hidden="1" customWidth="1"/>
    <col min="793" max="794" width="8.85546875" style="18"/>
    <col min="795" max="795" width="19.42578125" style="18" bestFit="1" customWidth="1"/>
    <col min="796" max="796" width="9" style="18" bestFit="1" customWidth="1"/>
    <col min="797" max="1034" width="8.85546875" style="18"/>
    <col min="1035" max="1035" width="7.140625" style="18" customWidth="1"/>
    <col min="1036" max="1036" width="69.140625" style="18" bestFit="1" customWidth="1"/>
    <col min="1037" max="1037" width="13.85546875" style="18" customWidth="1"/>
    <col min="1038" max="1038" width="6.7109375" style="18" customWidth="1"/>
    <col min="1039" max="1039" width="8.140625" style="18" bestFit="1" customWidth="1"/>
    <col min="1040" max="1040" width="17.28515625" style="18" bestFit="1" customWidth="1"/>
    <col min="1041" max="1041" width="19.7109375" style="18" bestFit="1" customWidth="1"/>
    <col min="1042" max="1042" width="7.85546875" style="18" customWidth="1"/>
    <col min="1043" max="1043" width="12.42578125" style="18" bestFit="1" customWidth="1"/>
    <col min="1044" max="1044" width="19.7109375" style="18" bestFit="1" customWidth="1"/>
    <col min="1045" max="1048" width="0" style="18" hidden="1" customWidth="1"/>
    <col min="1049" max="1050" width="8.85546875" style="18"/>
    <col min="1051" max="1051" width="19.42578125" style="18" bestFit="1" customWidth="1"/>
    <col min="1052" max="1052" width="9" style="18" bestFit="1" customWidth="1"/>
    <col min="1053" max="1290" width="8.85546875" style="18"/>
    <col min="1291" max="1291" width="7.140625" style="18" customWidth="1"/>
    <col min="1292" max="1292" width="69.140625" style="18" bestFit="1" customWidth="1"/>
    <col min="1293" max="1293" width="13.85546875" style="18" customWidth="1"/>
    <col min="1294" max="1294" width="6.7109375" style="18" customWidth="1"/>
    <col min="1295" max="1295" width="8.140625" style="18" bestFit="1" customWidth="1"/>
    <col min="1296" max="1296" width="17.28515625" style="18" bestFit="1" customWidth="1"/>
    <col min="1297" max="1297" width="19.7109375" style="18" bestFit="1" customWidth="1"/>
    <col min="1298" max="1298" width="7.85546875" style="18" customWidth="1"/>
    <col min="1299" max="1299" width="12.42578125" style="18" bestFit="1" customWidth="1"/>
    <col min="1300" max="1300" width="19.7109375" style="18" bestFit="1" customWidth="1"/>
    <col min="1301" max="1304" width="0" style="18" hidden="1" customWidth="1"/>
    <col min="1305" max="1306" width="8.85546875" style="18"/>
    <col min="1307" max="1307" width="19.42578125" style="18" bestFit="1" customWidth="1"/>
    <col min="1308" max="1308" width="9" style="18" bestFit="1" customWidth="1"/>
    <col min="1309" max="1546" width="8.85546875" style="18"/>
    <col min="1547" max="1547" width="7.140625" style="18" customWidth="1"/>
    <col min="1548" max="1548" width="69.140625" style="18" bestFit="1" customWidth="1"/>
    <col min="1549" max="1549" width="13.85546875" style="18" customWidth="1"/>
    <col min="1550" max="1550" width="6.7109375" style="18" customWidth="1"/>
    <col min="1551" max="1551" width="8.140625" style="18" bestFit="1" customWidth="1"/>
    <col min="1552" max="1552" width="17.28515625" style="18" bestFit="1" customWidth="1"/>
    <col min="1553" max="1553" width="19.7109375" style="18" bestFit="1" customWidth="1"/>
    <col min="1554" max="1554" width="7.85546875" style="18" customWidth="1"/>
    <col min="1555" max="1555" width="12.42578125" style="18" bestFit="1" customWidth="1"/>
    <col min="1556" max="1556" width="19.7109375" style="18" bestFit="1" customWidth="1"/>
    <col min="1557" max="1560" width="0" style="18" hidden="1" customWidth="1"/>
    <col min="1561" max="1562" width="8.85546875" style="18"/>
    <col min="1563" max="1563" width="19.42578125" style="18" bestFit="1" customWidth="1"/>
    <col min="1564" max="1564" width="9" style="18" bestFit="1" customWidth="1"/>
    <col min="1565" max="1802" width="8.85546875" style="18"/>
    <col min="1803" max="1803" width="7.140625" style="18" customWidth="1"/>
    <col min="1804" max="1804" width="69.140625" style="18" bestFit="1" customWidth="1"/>
    <col min="1805" max="1805" width="13.85546875" style="18" customWidth="1"/>
    <col min="1806" max="1806" width="6.7109375" style="18" customWidth="1"/>
    <col min="1807" max="1807" width="8.140625" style="18" bestFit="1" customWidth="1"/>
    <col min="1808" max="1808" width="17.28515625" style="18" bestFit="1" customWidth="1"/>
    <col min="1809" max="1809" width="19.7109375" style="18" bestFit="1" customWidth="1"/>
    <col min="1810" max="1810" width="7.85546875" style="18" customWidth="1"/>
    <col min="1811" max="1811" width="12.42578125" style="18" bestFit="1" customWidth="1"/>
    <col min="1812" max="1812" width="19.7109375" style="18" bestFit="1" customWidth="1"/>
    <col min="1813" max="1816" width="0" style="18" hidden="1" customWidth="1"/>
    <col min="1817" max="1818" width="8.85546875" style="18"/>
    <col min="1819" max="1819" width="19.42578125" style="18" bestFit="1" customWidth="1"/>
    <col min="1820" max="1820" width="9" style="18" bestFit="1" customWidth="1"/>
    <col min="1821" max="2058" width="8.85546875" style="18"/>
    <col min="2059" max="2059" width="7.140625" style="18" customWidth="1"/>
    <col min="2060" max="2060" width="69.140625" style="18" bestFit="1" customWidth="1"/>
    <col min="2061" max="2061" width="13.85546875" style="18" customWidth="1"/>
    <col min="2062" max="2062" width="6.7109375" style="18" customWidth="1"/>
    <col min="2063" max="2063" width="8.140625" style="18" bestFit="1" customWidth="1"/>
    <col min="2064" max="2064" width="17.28515625" style="18" bestFit="1" customWidth="1"/>
    <col min="2065" max="2065" width="19.7109375" style="18" bestFit="1" customWidth="1"/>
    <col min="2066" max="2066" width="7.85546875" style="18" customWidth="1"/>
    <col min="2067" max="2067" width="12.42578125" style="18" bestFit="1" customWidth="1"/>
    <col min="2068" max="2068" width="19.7109375" style="18" bestFit="1" customWidth="1"/>
    <col min="2069" max="2072" width="0" style="18" hidden="1" customWidth="1"/>
    <col min="2073" max="2074" width="8.85546875" style="18"/>
    <col min="2075" max="2075" width="19.42578125" style="18" bestFit="1" customWidth="1"/>
    <col min="2076" max="2076" width="9" style="18" bestFit="1" customWidth="1"/>
    <col min="2077" max="2314" width="8.85546875" style="18"/>
    <col min="2315" max="2315" width="7.140625" style="18" customWidth="1"/>
    <col min="2316" max="2316" width="69.140625" style="18" bestFit="1" customWidth="1"/>
    <col min="2317" max="2317" width="13.85546875" style="18" customWidth="1"/>
    <col min="2318" max="2318" width="6.7109375" style="18" customWidth="1"/>
    <col min="2319" max="2319" width="8.140625" style="18" bestFit="1" customWidth="1"/>
    <col min="2320" max="2320" width="17.28515625" style="18" bestFit="1" customWidth="1"/>
    <col min="2321" max="2321" width="19.7109375" style="18" bestFit="1" customWidth="1"/>
    <col min="2322" max="2322" width="7.85546875" style="18" customWidth="1"/>
    <col min="2323" max="2323" width="12.42578125" style="18" bestFit="1" customWidth="1"/>
    <col min="2324" max="2324" width="19.7109375" style="18" bestFit="1" customWidth="1"/>
    <col min="2325" max="2328" width="0" style="18" hidden="1" customWidth="1"/>
    <col min="2329" max="2330" width="8.85546875" style="18"/>
    <col min="2331" max="2331" width="19.42578125" style="18" bestFit="1" customWidth="1"/>
    <col min="2332" max="2332" width="9" style="18" bestFit="1" customWidth="1"/>
    <col min="2333" max="2570" width="8.85546875" style="18"/>
    <col min="2571" max="2571" width="7.140625" style="18" customWidth="1"/>
    <col min="2572" max="2572" width="69.140625" style="18" bestFit="1" customWidth="1"/>
    <col min="2573" max="2573" width="13.85546875" style="18" customWidth="1"/>
    <col min="2574" max="2574" width="6.7109375" style="18" customWidth="1"/>
    <col min="2575" max="2575" width="8.140625" style="18" bestFit="1" customWidth="1"/>
    <col min="2576" max="2576" width="17.28515625" style="18" bestFit="1" customWidth="1"/>
    <col min="2577" max="2577" width="19.7109375" style="18" bestFit="1" customWidth="1"/>
    <col min="2578" max="2578" width="7.85546875" style="18" customWidth="1"/>
    <col min="2579" max="2579" width="12.42578125" style="18" bestFit="1" customWidth="1"/>
    <col min="2580" max="2580" width="19.7109375" style="18" bestFit="1" customWidth="1"/>
    <col min="2581" max="2584" width="0" style="18" hidden="1" customWidth="1"/>
    <col min="2585" max="2586" width="8.85546875" style="18"/>
    <col min="2587" max="2587" width="19.42578125" style="18" bestFit="1" customWidth="1"/>
    <col min="2588" max="2588" width="9" style="18" bestFit="1" customWidth="1"/>
    <col min="2589" max="2826" width="8.85546875" style="18"/>
    <col min="2827" max="2827" width="7.140625" style="18" customWidth="1"/>
    <col min="2828" max="2828" width="69.140625" style="18" bestFit="1" customWidth="1"/>
    <col min="2829" max="2829" width="13.85546875" style="18" customWidth="1"/>
    <col min="2830" max="2830" width="6.7109375" style="18" customWidth="1"/>
    <col min="2831" max="2831" width="8.140625" style="18" bestFit="1" customWidth="1"/>
    <col min="2832" max="2832" width="17.28515625" style="18" bestFit="1" customWidth="1"/>
    <col min="2833" max="2833" width="19.7109375" style="18" bestFit="1" customWidth="1"/>
    <col min="2834" max="2834" width="7.85546875" style="18" customWidth="1"/>
    <col min="2835" max="2835" width="12.42578125" style="18" bestFit="1" customWidth="1"/>
    <col min="2836" max="2836" width="19.7109375" style="18" bestFit="1" customWidth="1"/>
    <col min="2837" max="2840" width="0" style="18" hidden="1" customWidth="1"/>
    <col min="2841" max="2842" width="8.85546875" style="18"/>
    <col min="2843" max="2843" width="19.42578125" style="18" bestFit="1" customWidth="1"/>
    <col min="2844" max="2844" width="9" style="18" bestFit="1" customWidth="1"/>
    <col min="2845" max="3082" width="8.85546875" style="18"/>
    <col min="3083" max="3083" width="7.140625" style="18" customWidth="1"/>
    <col min="3084" max="3084" width="69.140625" style="18" bestFit="1" customWidth="1"/>
    <col min="3085" max="3085" width="13.85546875" style="18" customWidth="1"/>
    <col min="3086" max="3086" width="6.7109375" style="18" customWidth="1"/>
    <col min="3087" max="3087" width="8.140625" style="18" bestFit="1" customWidth="1"/>
    <col min="3088" max="3088" width="17.28515625" style="18" bestFit="1" customWidth="1"/>
    <col min="3089" max="3089" width="19.7109375" style="18" bestFit="1" customWidth="1"/>
    <col min="3090" max="3090" width="7.85546875" style="18" customWidth="1"/>
    <col min="3091" max="3091" width="12.42578125" style="18" bestFit="1" customWidth="1"/>
    <col min="3092" max="3092" width="19.7109375" style="18" bestFit="1" customWidth="1"/>
    <col min="3093" max="3096" width="0" style="18" hidden="1" customWidth="1"/>
    <col min="3097" max="3098" width="8.85546875" style="18"/>
    <col min="3099" max="3099" width="19.42578125" style="18" bestFit="1" customWidth="1"/>
    <col min="3100" max="3100" width="9" style="18" bestFit="1" customWidth="1"/>
    <col min="3101" max="3338" width="8.85546875" style="18"/>
    <col min="3339" max="3339" width="7.140625" style="18" customWidth="1"/>
    <col min="3340" max="3340" width="69.140625" style="18" bestFit="1" customWidth="1"/>
    <col min="3341" max="3341" width="13.85546875" style="18" customWidth="1"/>
    <col min="3342" max="3342" width="6.7109375" style="18" customWidth="1"/>
    <col min="3343" max="3343" width="8.140625" style="18" bestFit="1" customWidth="1"/>
    <col min="3344" max="3344" width="17.28515625" style="18" bestFit="1" customWidth="1"/>
    <col min="3345" max="3345" width="19.7109375" style="18" bestFit="1" customWidth="1"/>
    <col min="3346" max="3346" width="7.85546875" style="18" customWidth="1"/>
    <col min="3347" max="3347" width="12.42578125" style="18" bestFit="1" customWidth="1"/>
    <col min="3348" max="3348" width="19.7109375" style="18" bestFit="1" customWidth="1"/>
    <col min="3349" max="3352" width="0" style="18" hidden="1" customWidth="1"/>
    <col min="3353" max="3354" width="8.85546875" style="18"/>
    <col min="3355" max="3355" width="19.42578125" style="18" bestFit="1" customWidth="1"/>
    <col min="3356" max="3356" width="9" style="18" bestFit="1" customWidth="1"/>
    <col min="3357" max="3594" width="8.85546875" style="18"/>
    <col min="3595" max="3595" width="7.140625" style="18" customWidth="1"/>
    <col min="3596" max="3596" width="69.140625" style="18" bestFit="1" customWidth="1"/>
    <col min="3597" max="3597" width="13.85546875" style="18" customWidth="1"/>
    <col min="3598" max="3598" width="6.7109375" style="18" customWidth="1"/>
    <col min="3599" max="3599" width="8.140625" style="18" bestFit="1" customWidth="1"/>
    <col min="3600" max="3600" width="17.28515625" style="18" bestFit="1" customWidth="1"/>
    <col min="3601" max="3601" width="19.7109375" style="18" bestFit="1" customWidth="1"/>
    <col min="3602" max="3602" width="7.85546875" style="18" customWidth="1"/>
    <col min="3603" max="3603" width="12.42578125" style="18" bestFit="1" customWidth="1"/>
    <col min="3604" max="3604" width="19.7109375" style="18" bestFit="1" customWidth="1"/>
    <col min="3605" max="3608" width="0" style="18" hidden="1" customWidth="1"/>
    <col min="3609" max="3610" width="8.85546875" style="18"/>
    <col min="3611" max="3611" width="19.42578125" style="18" bestFit="1" customWidth="1"/>
    <col min="3612" max="3612" width="9" style="18" bestFit="1" customWidth="1"/>
    <col min="3613" max="3850" width="8.85546875" style="18"/>
    <col min="3851" max="3851" width="7.140625" style="18" customWidth="1"/>
    <col min="3852" max="3852" width="69.140625" style="18" bestFit="1" customWidth="1"/>
    <col min="3853" max="3853" width="13.85546875" style="18" customWidth="1"/>
    <col min="3854" max="3854" width="6.7109375" style="18" customWidth="1"/>
    <col min="3855" max="3855" width="8.140625" style="18" bestFit="1" customWidth="1"/>
    <col min="3856" max="3856" width="17.28515625" style="18" bestFit="1" customWidth="1"/>
    <col min="3857" max="3857" width="19.7109375" style="18" bestFit="1" customWidth="1"/>
    <col min="3858" max="3858" width="7.85546875" style="18" customWidth="1"/>
    <col min="3859" max="3859" width="12.42578125" style="18" bestFit="1" customWidth="1"/>
    <col min="3860" max="3860" width="19.7109375" style="18" bestFit="1" customWidth="1"/>
    <col min="3861" max="3864" width="0" style="18" hidden="1" customWidth="1"/>
    <col min="3865" max="3866" width="8.85546875" style="18"/>
    <col min="3867" max="3867" width="19.42578125" style="18" bestFit="1" customWidth="1"/>
    <col min="3868" max="3868" width="9" style="18" bestFit="1" customWidth="1"/>
    <col min="3869" max="4106" width="8.85546875" style="18"/>
    <col min="4107" max="4107" width="7.140625" style="18" customWidth="1"/>
    <col min="4108" max="4108" width="69.140625" style="18" bestFit="1" customWidth="1"/>
    <col min="4109" max="4109" width="13.85546875" style="18" customWidth="1"/>
    <col min="4110" max="4110" width="6.7109375" style="18" customWidth="1"/>
    <col min="4111" max="4111" width="8.140625" style="18" bestFit="1" customWidth="1"/>
    <col min="4112" max="4112" width="17.28515625" style="18" bestFit="1" customWidth="1"/>
    <col min="4113" max="4113" width="19.7109375" style="18" bestFit="1" customWidth="1"/>
    <col min="4114" max="4114" width="7.85546875" style="18" customWidth="1"/>
    <col min="4115" max="4115" width="12.42578125" style="18" bestFit="1" customWidth="1"/>
    <col min="4116" max="4116" width="19.7109375" style="18" bestFit="1" customWidth="1"/>
    <col min="4117" max="4120" width="0" style="18" hidden="1" customWidth="1"/>
    <col min="4121" max="4122" width="8.85546875" style="18"/>
    <col min="4123" max="4123" width="19.42578125" style="18" bestFit="1" customWidth="1"/>
    <col min="4124" max="4124" width="9" style="18" bestFit="1" customWidth="1"/>
    <col min="4125" max="4362" width="8.85546875" style="18"/>
    <col min="4363" max="4363" width="7.140625" style="18" customWidth="1"/>
    <col min="4364" max="4364" width="69.140625" style="18" bestFit="1" customWidth="1"/>
    <col min="4365" max="4365" width="13.85546875" style="18" customWidth="1"/>
    <col min="4366" max="4366" width="6.7109375" style="18" customWidth="1"/>
    <col min="4367" max="4367" width="8.140625" style="18" bestFit="1" customWidth="1"/>
    <col min="4368" max="4368" width="17.28515625" style="18" bestFit="1" customWidth="1"/>
    <col min="4369" max="4369" width="19.7109375" style="18" bestFit="1" customWidth="1"/>
    <col min="4370" max="4370" width="7.85546875" style="18" customWidth="1"/>
    <col min="4371" max="4371" width="12.42578125" style="18" bestFit="1" customWidth="1"/>
    <col min="4372" max="4372" width="19.7109375" style="18" bestFit="1" customWidth="1"/>
    <col min="4373" max="4376" width="0" style="18" hidden="1" customWidth="1"/>
    <col min="4377" max="4378" width="8.85546875" style="18"/>
    <col min="4379" max="4379" width="19.42578125" style="18" bestFit="1" customWidth="1"/>
    <col min="4380" max="4380" width="9" style="18" bestFit="1" customWidth="1"/>
    <col min="4381" max="4618" width="8.85546875" style="18"/>
    <col min="4619" max="4619" width="7.140625" style="18" customWidth="1"/>
    <col min="4620" max="4620" width="69.140625" style="18" bestFit="1" customWidth="1"/>
    <col min="4621" max="4621" width="13.85546875" style="18" customWidth="1"/>
    <col min="4622" max="4622" width="6.7109375" style="18" customWidth="1"/>
    <col min="4623" max="4623" width="8.140625" style="18" bestFit="1" customWidth="1"/>
    <col min="4624" max="4624" width="17.28515625" style="18" bestFit="1" customWidth="1"/>
    <col min="4625" max="4625" width="19.7109375" style="18" bestFit="1" customWidth="1"/>
    <col min="4626" max="4626" width="7.85546875" style="18" customWidth="1"/>
    <col min="4627" max="4627" width="12.42578125" style="18" bestFit="1" customWidth="1"/>
    <col min="4628" max="4628" width="19.7109375" style="18" bestFit="1" customWidth="1"/>
    <col min="4629" max="4632" width="0" style="18" hidden="1" customWidth="1"/>
    <col min="4633" max="4634" width="8.85546875" style="18"/>
    <col min="4635" max="4635" width="19.42578125" style="18" bestFit="1" customWidth="1"/>
    <col min="4636" max="4636" width="9" style="18" bestFit="1" customWidth="1"/>
    <col min="4637" max="4874" width="8.85546875" style="18"/>
    <col min="4875" max="4875" width="7.140625" style="18" customWidth="1"/>
    <col min="4876" max="4876" width="69.140625" style="18" bestFit="1" customWidth="1"/>
    <col min="4877" max="4877" width="13.85546875" style="18" customWidth="1"/>
    <col min="4878" max="4878" width="6.7109375" style="18" customWidth="1"/>
    <col min="4879" max="4879" width="8.140625" style="18" bestFit="1" customWidth="1"/>
    <col min="4880" max="4880" width="17.28515625" style="18" bestFit="1" customWidth="1"/>
    <col min="4881" max="4881" width="19.7109375" style="18" bestFit="1" customWidth="1"/>
    <col min="4882" max="4882" width="7.85546875" style="18" customWidth="1"/>
    <col min="4883" max="4883" width="12.42578125" style="18" bestFit="1" customWidth="1"/>
    <col min="4884" max="4884" width="19.7109375" style="18" bestFit="1" customWidth="1"/>
    <col min="4885" max="4888" width="0" style="18" hidden="1" customWidth="1"/>
    <col min="4889" max="4890" width="8.85546875" style="18"/>
    <col min="4891" max="4891" width="19.42578125" style="18" bestFit="1" customWidth="1"/>
    <col min="4892" max="4892" width="9" style="18" bestFit="1" customWidth="1"/>
    <col min="4893" max="5130" width="8.85546875" style="18"/>
    <col min="5131" max="5131" width="7.140625" style="18" customWidth="1"/>
    <col min="5132" max="5132" width="69.140625" style="18" bestFit="1" customWidth="1"/>
    <col min="5133" max="5133" width="13.85546875" style="18" customWidth="1"/>
    <col min="5134" max="5134" width="6.7109375" style="18" customWidth="1"/>
    <col min="5135" max="5135" width="8.140625" style="18" bestFit="1" customWidth="1"/>
    <col min="5136" max="5136" width="17.28515625" style="18" bestFit="1" customWidth="1"/>
    <col min="5137" max="5137" width="19.7109375" style="18" bestFit="1" customWidth="1"/>
    <col min="5138" max="5138" width="7.85546875" style="18" customWidth="1"/>
    <col min="5139" max="5139" width="12.42578125" style="18" bestFit="1" customWidth="1"/>
    <col min="5140" max="5140" width="19.7109375" style="18" bestFit="1" customWidth="1"/>
    <col min="5141" max="5144" width="0" style="18" hidden="1" customWidth="1"/>
    <col min="5145" max="5146" width="8.85546875" style="18"/>
    <col min="5147" max="5147" width="19.42578125" style="18" bestFit="1" customWidth="1"/>
    <col min="5148" max="5148" width="9" style="18" bestFit="1" customWidth="1"/>
    <col min="5149" max="5386" width="8.85546875" style="18"/>
    <col min="5387" max="5387" width="7.140625" style="18" customWidth="1"/>
    <col min="5388" max="5388" width="69.140625" style="18" bestFit="1" customWidth="1"/>
    <col min="5389" max="5389" width="13.85546875" style="18" customWidth="1"/>
    <col min="5390" max="5390" width="6.7109375" style="18" customWidth="1"/>
    <col min="5391" max="5391" width="8.140625" style="18" bestFit="1" customWidth="1"/>
    <col min="5392" max="5392" width="17.28515625" style="18" bestFit="1" customWidth="1"/>
    <col min="5393" max="5393" width="19.7109375" style="18" bestFit="1" customWidth="1"/>
    <col min="5394" max="5394" width="7.85546875" style="18" customWidth="1"/>
    <col min="5395" max="5395" width="12.42578125" style="18" bestFit="1" customWidth="1"/>
    <col min="5396" max="5396" width="19.7109375" style="18" bestFit="1" customWidth="1"/>
    <col min="5397" max="5400" width="0" style="18" hidden="1" customWidth="1"/>
    <col min="5401" max="5402" width="8.85546875" style="18"/>
    <col min="5403" max="5403" width="19.42578125" style="18" bestFit="1" customWidth="1"/>
    <col min="5404" max="5404" width="9" style="18" bestFit="1" customWidth="1"/>
    <col min="5405" max="5642" width="8.85546875" style="18"/>
    <col min="5643" max="5643" width="7.140625" style="18" customWidth="1"/>
    <col min="5644" max="5644" width="69.140625" style="18" bestFit="1" customWidth="1"/>
    <col min="5645" max="5645" width="13.85546875" style="18" customWidth="1"/>
    <col min="5646" max="5646" width="6.7109375" style="18" customWidth="1"/>
    <col min="5647" max="5647" width="8.140625" style="18" bestFit="1" customWidth="1"/>
    <col min="5648" max="5648" width="17.28515625" style="18" bestFit="1" customWidth="1"/>
    <col min="5649" max="5649" width="19.7109375" style="18" bestFit="1" customWidth="1"/>
    <col min="5650" max="5650" width="7.85546875" style="18" customWidth="1"/>
    <col min="5651" max="5651" width="12.42578125" style="18" bestFit="1" customWidth="1"/>
    <col min="5652" max="5652" width="19.7109375" style="18" bestFit="1" customWidth="1"/>
    <col min="5653" max="5656" width="0" style="18" hidden="1" customWidth="1"/>
    <col min="5657" max="5658" width="8.85546875" style="18"/>
    <col min="5659" max="5659" width="19.42578125" style="18" bestFit="1" customWidth="1"/>
    <col min="5660" max="5660" width="9" style="18" bestFit="1" customWidth="1"/>
    <col min="5661" max="5898" width="8.85546875" style="18"/>
    <col min="5899" max="5899" width="7.140625" style="18" customWidth="1"/>
    <col min="5900" max="5900" width="69.140625" style="18" bestFit="1" customWidth="1"/>
    <col min="5901" max="5901" width="13.85546875" style="18" customWidth="1"/>
    <col min="5902" max="5902" width="6.7109375" style="18" customWidth="1"/>
    <col min="5903" max="5903" width="8.140625" style="18" bestFit="1" customWidth="1"/>
    <col min="5904" max="5904" width="17.28515625" style="18" bestFit="1" customWidth="1"/>
    <col min="5905" max="5905" width="19.7109375" style="18" bestFit="1" customWidth="1"/>
    <col min="5906" max="5906" width="7.85546875" style="18" customWidth="1"/>
    <col min="5907" max="5907" width="12.42578125" style="18" bestFit="1" customWidth="1"/>
    <col min="5908" max="5908" width="19.7109375" style="18" bestFit="1" customWidth="1"/>
    <col min="5909" max="5912" width="0" style="18" hidden="1" customWidth="1"/>
    <col min="5913" max="5914" width="8.85546875" style="18"/>
    <col min="5915" max="5915" width="19.42578125" style="18" bestFit="1" customWidth="1"/>
    <col min="5916" max="5916" width="9" style="18" bestFit="1" customWidth="1"/>
    <col min="5917" max="6154" width="8.85546875" style="18"/>
    <col min="6155" max="6155" width="7.140625" style="18" customWidth="1"/>
    <col min="6156" max="6156" width="69.140625" style="18" bestFit="1" customWidth="1"/>
    <col min="6157" max="6157" width="13.85546875" style="18" customWidth="1"/>
    <col min="6158" max="6158" width="6.7109375" style="18" customWidth="1"/>
    <col min="6159" max="6159" width="8.140625" style="18" bestFit="1" customWidth="1"/>
    <col min="6160" max="6160" width="17.28515625" style="18" bestFit="1" customWidth="1"/>
    <col min="6161" max="6161" width="19.7109375" style="18" bestFit="1" customWidth="1"/>
    <col min="6162" max="6162" width="7.85546875" style="18" customWidth="1"/>
    <col min="6163" max="6163" width="12.42578125" style="18" bestFit="1" customWidth="1"/>
    <col min="6164" max="6164" width="19.7109375" style="18" bestFit="1" customWidth="1"/>
    <col min="6165" max="6168" width="0" style="18" hidden="1" customWidth="1"/>
    <col min="6169" max="6170" width="8.85546875" style="18"/>
    <col min="6171" max="6171" width="19.42578125" style="18" bestFit="1" customWidth="1"/>
    <col min="6172" max="6172" width="9" style="18" bestFit="1" customWidth="1"/>
    <col min="6173" max="6410" width="8.85546875" style="18"/>
    <col min="6411" max="6411" width="7.140625" style="18" customWidth="1"/>
    <col min="6412" max="6412" width="69.140625" style="18" bestFit="1" customWidth="1"/>
    <col min="6413" max="6413" width="13.85546875" style="18" customWidth="1"/>
    <col min="6414" max="6414" width="6.7109375" style="18" customWidth="1"/>
    <col min="6415" max="6415" width="8.140625" style="18" bestFit="1" customWidth="1"/>
    <col min="6416" max="6416" width="17.28515625" style="18" bestFit="1" customWidth="1"/>
    <col min="6417" max="6417" width="19.7109375" style="18" bestFit="1" customWidth="1"/>
    <col min="6418" max="6418" width="7.85546875" style="18" customWidth="1"/>
    <col min="6419" max="6419" width="12.42578125" style="18" bestFit="1" customWidth="1"/>
    <col min="6420" max="6420" width="19.7109375" style="18" bestFit="1" customWidth="1"/>
    <col min="6421" max="6424" width="0" style="18" hidden="1" customWidth="1"/>
    <col min="6425" max="6426" width="8.85546875" style="18"/>
    <col min="6427" max="6427" width="19.42578125" style="18" bestFit="1" customWidth="1"/>
    <col min="6428" max="6428" width="9" style="18" bestFit="1" customWidth="1"/>
    <col min="6429" max="6666" width="8.85546875" style="18"/>
    <col min="6667" max="6667" width="7.140625" style="18" customWidth="1"/>
    <col min="6668" max="6668" width="69.140625" style="18" bestFit="1" customWidth="1"/>
    <col min="6669" max="6669" width="13.85546875" style="18" customWidth="1"/>
    <col min="6670" max="6670" width="6.7109375" style="18" customWidth="1"/>
    <col min="6671" max="6671" width="8.140625" style="18" bestFit="1" customWidth="1"/>
    <col min="6672" max="6672" width="17.28515625" style="18" bestFit="1" customWidth="1"/>
    <col min="6673" max="6673" width="19.7109375" style="18" bestFit="1" customWidth="1"/>
    <col min="6674" max="6674" width="7.85546875" style="18" customWidth="1"/>
    <col min="6675" max="6675" width="12.42578125" style="18" bestFit="1" customWidth="1"/>
    <col min="6676" max="6676" width="19.7109375" style="18" bestFit="1" customWidth="1"/>
    <col min="6677" max="6680" width="0" style="18" hidden="1" customWidth="1"/>
    <col min="6681" max="6682" width="8.85546875" style="18"/>
    <col min="6683" max="6683" width="19.42578125" style="18" bestFit="1" customWidth="1"/>
    <col min="6684" max="6684" width="9" style="18" bestFit="1" customWidth="1"/>
    <col min="6685" max="6922" width="8.85546875" style="18"/>
    <col min="6923" max="6923" width="7.140625" style="18" customWidth="1"/>
    <col min="6924" max="6924" width="69.140625" style="18" bestFit="1" customWidth="1"/>
    <col min="6925" max="6925" width="13.85546875" style="18" customWidth="1"/>
    <col min="6926" max="6926" width="6.7109375" style="18" customWidth="1"/>
    <col min="6927" max="6927" width="8.140625" style="18" bestFit="1" customWidth="1"/>
    <col min="6928" max="6928" width="17.28515625" style="18" bestFit="1" customWidth="1"/>
    <col min="6929" max="6929" width="19.7109375" style="18" bestFit="1" customWidth="1"/>
    <col min="6930" max="6930" width="7.85546875" style="18" customWidth="1"/>
    <col min="6931" max="6931" width="12.42578125" style="18" bestFit="1" customWidth="1"/>
    <col min="6932" max="6932" width="19.7109375" style="18" bestFit="1" customWidth="1"/>
    <col min="6933" max="6936" width="0" style="18" hidden="1" customWidth="1"/>
    <col min="6937" max="6938" width="8.85546875" style="18"/>
    <col min="6939" max="6939" width="19.42578125" style="18" bestFit="1" customWidth="1"/>
    <col min="6940" max="6940" width="9" style="18" bestFit="1" customWidth="1"/>
    <col min="6941" max="7178" width="8.85546875" style="18"/>
    <col min="7179" max="7179" width="7.140625" style="18" customWidth="1"/>
    <col min="7180" max="7180" width="69.140625" style="18" bestFit="1" customWidth="1"/>
    <col min="7181" max="7181" width="13.85546875" style="18" customWidth="1"/>
    <col min="7182" max="7182" width="6.7109375" style="18" customWidth="1"/>
    <col min="7183" max="7183" width="8.140625" style="18" bestFit="1" customWidth="1"/>
    <col min="7184" max="7184" width="17.28515625" style="18" bestFit="1" customWidth="1"/>
    <col min="7185" max="7185" width="19.7109375" style="18" bestFit="1" customWidth="1"/>
    <col min="7186" max="7186" width="7.85546875" style="18" customWidth="1"/>
    <col min="7187" max="7187" width="12.42578125" style="18" bestFit="1" customWidth="1"/>
    <col min="7188" max="7188" width="19.7109375" style="18" bestFit="1" customWidth="1"/>
    <col min="7189" max="7192" width="0" style="18" hidden="1" customWidth="1"/>
    <col min="7193" max="7194" width="8.85546875" style="18"/>
    <col min="7195" max="7195" width="19.42578125" style="18" bestFit="1" customWidth="1"/>
    <col min="7196" max="7196" width="9" style="18" bestFit="1" customWidth="1"/>
    <col min="7197" max="7434" width="8.85546875" style="18"/>
    <col min="7435" max="7435" width="7.140625" style="18" customWidth="1"/>
    <col min="7436" max="7436" width="69.140625" style="18" bestFit="1" customWidth="1"/>
    <col min="7437" max="7437" width="13.85546875" style="18" customWidth="1"/>
    <col min="7438" max="7438" width="6.7109375" style="18" customWidth="1"/>
    <col min="7439" max="7439" width="8.140625" style="18" bestFit="1" customWidth="1"/>
    <col min="7440" max="7440" width="17.28515625" style="18" bestFit="1" customWidth="1"/>
    <col min="7441" max="7441" width="19.7109375" style="18" bestFit="1" customWidth="1"/>
    <col min="7442" max="7442" width="7.85546875" style="18" customWidth="1"/>
    <col min="7443" max="7443" width="12.42578125" style="18" bestFit="1" customWidth="1"/>
    <col min="7444" max="7444" width="19.7109375" style="18" bestFit="1" customWidth="1"/>
    <col min="7445" max="7448" width="0" style="18" hidden="1" customWidth="1"/>
    <col min="7449" max="7450" width="8.85546875" style="18"/>
    <col min="7451" max="7451" width="19.42578125" style="18" bestFit="1" customWidth="1"/>
    <col min="7452" max="7452" width="9" style="18" bestFit="1" customWidth="1"/>
    <col min="7453" max="7690" width="8.85546875" style="18"/>
    <col min="7691" max="7691" width="7.140625" style="18" customWidth="1"/>
    <col min="7692" max="7692" width="69.140625" style="18" bestFit="1" customWidth="1"/>
    <col min="7693" max="7693" width="13.85546875" style="18" customWidth="1"/>
    <col min="7694" max="7694" width="6.7109375" style="18" customWidth="1"/>
    <col min="7695" max="7695" width="8.140625" style="18" bestFit="1" customWidth="1"/>
    <col min="7696" max="7696" width="17.28515625" style="18" bestFit="1" customWidth="1"/>
    <col min="7697" max="7697" width="19.7109375" style="18" bestFit="1" customWidth="1"/>
    <col min="7698" max="7698" width="7.85546875" style="18" customWidth="1"/>
    <col min="7699" max="7699" width="12.42578125" style="18" bestFit="1" customWidth="1"/>
    <col min="7700" max="7700" width="19.7109375" style="18" bestFit="1" customWidth="1"/>
    <col min="7701" max="7704" width="0" style="18" hidden="1" customWidth="1"/>
    <col min="7705" max="7706" width="8.85546875" style="18"/>
    <col min="7707" max="7707" width="19.42578125" style="18" bestFit="1" customWidth="1"/>
    <col min="7708" max="7708" width="9" style="18" bestFit="1" customWidth="1"/>
    <col min="7709" max="7946" width="8.85546875" style="18"/>
    <col min="7947" max="7947" width="7.140625" style="18" customWidth="1"/>
    <col min="7948" max="7948" width="69.140625" style="18" bestFit="1" customWidth="1"/>
    <col min="7949" max="7949" width="13.85546875" style="18" customWidth="1"/>
    <col min="7950" max="7950" width="6.7109375" style="18" customWidth="1"/>
    <col min="7951" max="7951" width="8.140625" style="18" bestFit="1" customWidth="1"/>
    <col min="7952" max="7952" width="17.28515625" style="18" bestFit="1" customWidth="1"/>
    <col min="7953" max="7953" width="19.7109375" style="18" bestFit="1" customWidth="1"/>
    <col min="7954" max="7954" width="7.85546875" style="18" customWidth="1"/>
    <col min="7955" max="7955" width="12.42578125" style="18" bestFit="1" customWidth="1"/>
    <col min="7956" max="7956" width="19.7109375" style="18" bestFit="1" customWidth="1"/>
    <col min="7957" max="7960" width="0" style="18" hidden="1" customWidth="1"/>
    <col min="7961" max="7962" width="8.85546875" style="18"/>
    <col min="7963" max="7963" width="19.42578125" style="18" bestFit="1" customWidth="1"/>
    <col min="7964" max="7964" width="9" style="18" bestFit="1" customWidth="1"/>
    <col min="7965" max="8202" width="8.85546875" style="18"/>
    <col min="8203" max="8203" width="7.140625" style="18" customWidth="1"/>
    <col min="8204" max="8204" width="69.140625" style="18" bestFit="1" customWidth="1"/>
    <col min="8205" max="8205" width="13.85546875" style="18" customWidth="1"/>
    <col min="8206" max="8206" width="6.7109375" style="18" customWidth="1"/>
    <col min="8207" max="8207" width="8.140625" style="18" bestFit="1" customWidth="1"/>
    <col min="8208" max="8208" width="17.28515625" style="18" bestFit="1" customWidth="1"/>
    <col min="8209" max="8209" width="19.7109375" style="18" bestFit="1" customWidth="1"/>
    <col min="8210" max="8210" width="7.85546875" style="18" customWidth="1"/>
    <col min="8211" max="8211" width="12.42578125" style="18" bestFit="1" customWidth="1"/>
    <col min="8212" max="8212" width="19.7109375" style="18" bestFit="1" customWidth="1"/>
    <col min="8213" max="8216" width="0" style="18" hidden="1" customWidth="1"/>
    <col min="8217" max="8218" width="8.85546875" style="18"/>
    <col min="8219" max="8219" width="19.42578125" style="18" bestFit="1" customWidth="1"/>
    <col min="8220" max="8220" width="9" style="18" bestFit="1" customWidth="1"/>
    <col min="8221" max="8458" width="8.85546875" style="18"/>
    <col min="8459" max="8459" width="7.140625" style="18" customWidth="1"/>
    <col min="8460" max="8460" width="69.140625" style="18" bestFit="1" customWidth="1"/>
    <col min="8461" max="8461" width="13.85546875" style="18" customWidth="1"/>
    <col min="8462" max="8462" width="6.7109375" style="18" customWidth="1"/>
    <col min="8463" max="8463" width="8.140625" style="18" bestFit="1" customWidth="1"/>
    <col min="8464" max="8464" width="17.28515625" style="18" bestFit="1" customWidth="1"/>
    <col min="8465" max="8465" width="19.7109375" style="18" bestFit="1" customWidth="1"/>
    <col min="8466" max="8466" width="7.85546875" style="18" customWidth="1"/>
    <col min="8467" max="8467" width="12.42578125" style="18" bestFit="1" customWidth="1"/>
    <col min="8468" max="8468" width="19.7109375" style="18" bestFit="1" customWidth="1"/>
    <col min="8469" max="8472" width="0" style="18" hidden="1" customWidth="1"/>
    <col min="8473" max="8474" width="8.85546875" style="18"/>
    <col min="8475" max="8475" width="19.42578125" style="18" bestFit="1" customWidth="1"/>
    <col min="8476" max="8476" width="9" style="18" bestFit="1" customWidth="1"/>
    <col min="8477" max="8714" width="8.85546875" style="18"/>
    <col min="8715" max="8715" width="7.140625" style="18" customWidth="1"/>
    <col min="8716" max="8716" width="69.140625" style="18" bestFit="1" customWidth="1"/>
    <col min="8717" max="8717" width="13.85546875" style="18" customWidth="1"/>
    <col min="8718" max="8718" width="6.7109375" style="18" customWidth="1"/>
    <col min="8719" max="8719" width="8.140625" style="18" bestFit="1" customWidth="1"/>
    <col min="8720" max="8720" width="17.28515625" style="18" bestFit="1" customWidth="1"/>
    <col min="8721" max="8721" width="19.7109375" style="18" bestFit="1" customWidth="1"/>
    <col min="8722" max="8722" width="7.85546875" style="18" customWidth="1"/>
    <col min="8723" max="8723" width="12.42578125" style="18" bestFit="1" customWidth="1"/>
    <col min="8724" max="8724" width="19.7109375" style="18" bestFit="1" customWidth="1"/>
    <col min="8725" max="8728" width="0" style="18" hidden="1" customWidth="1"/>
    <col min="8729" max="8730" width="8.85546875" style="18"/>
    <col min="8731" max="8731" width="19.42578125" style="18" bestFit="1" customWidth="1"/>
    <col min="8732" max="8732" width="9" style="18" bestFit="1" customWidth="1"/>
    <col min="8733" max="8970" width="8.85546875" style="18"/>
    <col min="8971" max="8971" width="7.140625" style="18" customWidth="1"/>
    <col min="8972" max="8972" width="69.140625" style="18" bestFit="1" customWidth="1"/>
    <col min="8973" max="8973" width="13.85546875" style="18" customWidth="1"/>
    <col min="8974" max="8974" width="6.7109375" style="18" customWidth="1"/>
    <col min="8975" max="8975" width="8.140625" style="18" bestFit="1" customWidth="1"/>
    <col min="8976" max="8976" width="17.28515625" style="18" bestFit="1" customWidth="1"/>
    <col min="8977" max="8977" width="19.7109375" style="18" bestFit="1" customWidth="1"/>
    <col min="8978" max="8978" width="7.85546875" style="18" customWidth="1"/>
    <col min="8979" max="8979" width="12.42578125" style="18" bestFit="1" customWidth="1"/>
    <col min="8980" max="8980" width="19.7109375" style="18" bestFit="1" customWidth="1"/>
    <col min="8981" max="8984" width="0" style="18" hidden="1" customWidth="1"/>
    <col min="8985" max="8986" width="8.85546875" style="18"/>
    <col min="8987" max="8987" width="19.42578125" style="18" bestFit="1" customWidth="1"/>
    <col min="8988" max="8988" width="9" style="18" bestFit="1" customWidth="1"/>
    <col min="8989" max="9226" width="8.85546875" style="18"/>
    <col min="9227" max="9227" width="7.140625" style="18" customWidth="1"/>
    <col min="9228" max="9228" width="69.140625" style="18" bestFit="1" customWidth="1"/>
    <col min="9229" max="9229" width="13.85546875" style="18" customWidth="1"/>
    <col min="9230" max="9230" width="6.7109375" style="18" customWidth="1"/>
    <col min="9231" max="9231" width="8.140625" style="18" bestFit="1" customWidth="1"/>
    <col min="9232" max="9232" width="17.28515625" style="18" bestFit="1" customWidth="1"/>
    <col min="9233" max="9233" width="19.7109375" style="18" bestFit="1" customWidth="1"/>
    <col min="9234" max="9234" width="7.85546875" style="18" customWidth="1"/>
    <col min="9235" max="9235" width="12.42578125" style="18" bestFit="1" customWidth="1"/>
    <col min="9236" max="9236" width="19.7109375" style="18" bestFit="1" customWidth="1"/>
    <col min="9237" max="9240" width="0" style="18" hidden="1" customWidth="1"/>
    <col min="9241" max="9242" width="8.85546875" style="18"/>
    <col min="9243" max="9243" width="19.42578125" style="18" bestFit="1" customWidth="1"/>
    <col min="9244" max="9244" width="9" style="18" bestFit="1" customWidth="1"/>
    <col min="9245" max="9482" width="8.85546875" style="18"/>
    <col min="9483" max="9483" width="7.140625" style="18" customWidth="1"/>
    <col min="9484" max="9484" width="69.140625" style="18" bestFit="1" customWidth="1"/>
    <col min="9485" max="9485" width="13.85546875" style="18" customWidth="1"/>
    <col min="9486" max="9486" width="6.7109375" style="18" customWidth="1"/>
    <col min="9487" max="9487" width="8.140625" style="18" bestFit="1" customWidth="1"/>
    <col min="9488" max="9488" width="17.28515625" style="18" bestFit="1" customWidth="1"/>
    <col min="9489" max="9489" width="19.7109375" style="18" bestFit="1" customWidth="1"/>
    <col min="9490" max="9490" width="7.85546875" style="18" customWidth="1"/>
    <col min="9491" max="9491" width="12.42578125" style="18" bestFit="1" customWidth="1"/>
    <col min="9492" max="9492" width="19.7109375" style="18" bestFit="1" customWidth="1"/>
    <col min="9493" max="9496" width="0" style="18" hidden="1" customWidth="1"/>
    <col min="9497" max="9498" width="8.85546875" style="18"/>
    <col min="9499" max="9499" width="19.42578125" style="18" bestFit="1" customWidth="1"/>
    <col min="9500" max="9500" width="9" style="18" bestFit="1" customWidth="1"/>
    <col min="9501" max="9738" width="8.85546875" style="18"/>
    <col min="9739" max="9739" width="7.140625" style="18" customWidth="1"/>
    <col min="9740" max="9740" width="69.140625" style="18" bestFit="1" customWidth="1"/>
    <col min="9741" max="9741" width="13.85546875" style="18" customWidth="1"/>
    <col min="9742" max="9742" width="6.7109375" style="18" customWidth="1"/>
    <col min="9743" max="9743" width="8.140625" style="18" bestFit="1" customWidth="1"/>
    <col min="9744" max="9744" width="17.28515625" style="18" bestFit="1" customWidth="1"/>
    <col min="9745" max="9745" width="19.7109375" style="18" bestFit="1" customWidth="1"/>
    <col min="9746" max="9746" width="7.85546875" style="18" customWidth="1"/>
    <col min="9747" max="9747" width="12.42578125" style="18" bestFit="1" customWidth="1"/>
    <col min="9748" max="9748" width="19.7109375" style="18" bestFit="1" customWidth="1"/>
    <col min="9749" max="9752" width="0" style="18" hidden="1" customWidth="1"/>
    <col min="9753" max="9754" width="8.85546875" style="18"/>
    <col min="9755" max="9755" width="19.42578125" style="18" bestFit="1" customWidth="1"/>
    <col min="9756" max="9756" width="9" style="18" bestFit="1" customWidth="1"/>
    <col min="9757" max="9994" width="8.85546875" style="18"/>
    <col min="9995" max="9995" width="7.140625" style="18" customWidth="1"/>
    <col min="9996" max="9996" width="69.140625" style="18" bestFit="1" customWidth="1"/>
    <col min="9997" max="9997" width="13.85546875" style="18" customWidth="1"/>
    <col min="9998" max="9998" width="6.7109375" style="18" customWidth="1"/>
    <col min="9999" max="9999" width="8.140625" style="18" bestFit="1" customWidth="1"/>
    <col min="10000" max="10000" width="17.28515625" style="18" bestFit="1" customWidth="1"/>
    <col min="10001" max="10001" width="19.7109375" style="18" bestFit="1" customWidth="1"/>
    <col min="10002" max="10002" width="7.85546875" style="18" customWidth="1"/>
    <col min="10003" max="10003" width="12.42578125" style="18" bestFit="1" customWidth="1"/>
    <col min="10004" max="10004" width="19.7109375" style="18" bestFit="1" customWidth="1"/>
    <col min="10005" max="10008" width="0" style="18" hidden="1" customWidth="1"/>
    <col min="10009" max="10010" width="8.85546875" style="18"/>
    <col min="10011" max="10011" width="19.42578125" style="18" bestFit="1" customWidth="1"/>
    <col min="10012" max="10012" width="9" style="18" bestFit="1" customWidth="1"/>
    <col min="10013" max="10250" width="8.85546875" style="18"/>
    <col min="10251" max="10251" width="7.140625" style="18" customWidth="1"/>
    <col min="10252" max="10252" width="69.140625" style="18" bestFit="1" customWidth="1"/>
    <col min="10253" max="10253" width="13.85546875" style="18" customWidth="1"/>
    <col min="10254" max="10254" width="6.7109375" style="18" customWidth="1"/>
    <col min="10255" max="10255" width="8.140625" style="18" bestFit="1" customWidth="1"/>
    <col min="10256" max="10256" width="17.28515625" style="18" bestFit="1" customWidth="1"/>
    <col min="10257" max="10257" width="19.7109375" style="18" bestFit="1" customWidth="1"/>
    <col min="10258" max="10258" width="7.85546875" style="18" customWidth="1"/>
    <col min="10259" max="10259" width="12.42578125" style="18" bestFit="1" customWidth="1"/>
    <col min="10260" max="10260" width="19.7109375" style="18" bestFit="1" customWidth="1"/>
    <col min="10261" max="10264" width="0" style="18" hidden="1" customWidth="1"/>
    <col min="10265" max="10266" width="8.85546875" style="18"/>
    <col min="10267" max="10267" width="19.42578125" style="18" bestFit="1" customWidth="1"/>
    <col min="10268" max="10268" width="9" style="18" bestFit="1" customWidth="1"/>
    <col min="10269" max="10506" width="8.85546875" style="18"/>
    <col min="10507" max="10507" width="7.140625" style="18" customWidth="1"/>
    <col min="10508" max="10508" width="69.140625" style="18" bestFit="1" customWidth="1"/>
    <col min="10509" max="10509" width="13.85546875" style="18" customWidth="1"/>
    <col min="10510" max="10510" width="6.7109375" style="18" customWidth="1"/>
    <col min="10511" max="10511" width="8.140625" style="18" bestFit="1" customWidth="1"/>
    <col min="10512" max="10512" width="17.28515625" style="18" bestFit="1" customWidth="1"/>
    <col min="10513" max="10513" width="19.7109375" style="18" bestFit="1" customWidth="1"/>
    <col min="10514" max="10514" width="7.85546875" style="18" customWidth="1"/>
    <col min="10515" max="10515" width="12.42578125" style="18" bestFit="1" customWidth="1"/>
    <col min="10516" max="10516" width="19.7109375" style="18" bestFit="1" customWidth="1"/>
    <col min="10517" max="10520" width="0" style="18" hidden="1" customWidth="1"/>
    <col min="10521" max="10522" width="8.85546875" style="18"/>
    <col min="10523" max="10523" width="19.42578125" style="18" bestFit="1" customWidth="1"/>
    <col min="10524" max="10524" width="9" style="18" bestFit="1" customWidth="1"/>
    <col min="10525" max="10762" width="8.85546875" style="18"/>
    <col min="10763" max="10763" width="7.140625" style="18" customWidth="1"/>
    <col min="10764" max="10764" width="69.140625" style="18" bestFit="1" customWidth="1"/>
    <col min="10765" max="10765" width="13.85546875" style="18" customWidth="1"/>
    <col min="10766" max="10766" width="6.7109375" style="18" customWidth="1"/>
    <col min="10767" max="10767" width="8.140625" style="18" bestFit="1" customWidth="1"/>
    <col min="10768" max="10768" width="17.28515625" style="18" bestFit="1" customWidth="1"/>
    <col min="10769" max="10769" width="19.7109375" style="18" bestFit="1" customWidth="1"/>
    <col min="10770" max="10770" width="7.85546875" style="18" customWidth="1"/>
    <col min="10771" max="10771" width="12.42578125" style="18" bestFit="1" customWidth="1"/>
    <col min="10772" max="10772" width="19.7109375" style="18" bestFit="1" customWidth="1"/>
    <col min="10773" max="10776" width="0" style="18" hidden="1" customWidth="1"/>
    <col min="10777" max="10778" width="8.85546875" style="18"/>
    <col min="10779" max="10779" width="19.42578125" style="18" bestFit="1" customWidth="1"/>
    <col min="10780" max="10780" width="9" style="18" bestFit="1" customWidth="1"/>
    <col min="10781" max="11018" width="8.85546875" style="18"/>
    <col min="11019" max="11019" width="7.140625" style="18" customWidth="1"/>
    <col min="11020" max="11020" width="69.140625" style="18" bestFit="1" customWidth="1"/>
    <col min="11021" max="11021" width="13.85546875" style="18" customWidth="1"/>
    <col min="11022" max="11022" width="6.7109375" style="18" customWidth="1"/>
    <col min="11023" max="11023" width="8.140625" style="18" bestFit="1" customWidth="1"/>
    <col min="11024" max="11024" width="17.28515625" style="18" bestFit="1" customWidth="1"/>
    <col min="11025" max="11025" width="19.7109375" style="18" bestFit="1" customWidth="1"/>
    <col min="11026" max="11026" width="7.85546875" style="18" customWidth="1"/>
    <col min="11027" max="11027" width="12.42578125" style="18" bestFit="1" customWidth="1"/>
    <col min="11028" max="11028" width="19.7109375" style="18" bestFit="1" customWidth="1"/>
    <col min="11029" max="11032" width="0" style="18" hidden="1" customWidth="1"/>
    <col min="11033" max="11034" width="8.85546875" style="18"/>
    <col min="11035" max="11035" width="19.42578125" style="18" bestFit="1" customWidth="1"/>
    <col min="11036" max="11036" width="9" style="18" bestFit="1" customWidth="1"/>
    <col min="11037" max="11274" width="8.85546875" style="18"/>
    <col min="11275" max="11275" width="7.140625" style="18" customWidth="1"/>
    <col min="11276" max="11276" width="69.140625" style="18" bestFit="1" customWidth="1"/>
    <col min="11277" max="11277" width="13.85546875" style="18" customWidth="1"/>
    <col min="11278" max="11278" width="6.7109375" style="18" customWidth="1"/>
    <col min="11279" max="11279" width="8.140625" style="18" bestFit="1" customWidth="1"/>
    <col min="11280" max="11280" width="17.28515625" style="18" bestFit="1" customWidth="1"/>
    <col min="11281" max="11281" width="19.7109375" style="18" bestFit="1" customWidth="1"/>
    <col min="11282" max="11282" width="7.85546875" style="18" customWidth="1"/>
    <col min="11283" max="11283" width="12.42578125" style="18" bestFit="1" customWidth="1"/>
    <col min="11284" max="11284" width="19.7109375" style="18" bestFit="1" customWidth="1"/>
    <col min="11285" max="11288" width="0" style="18" hidden="1" customWidth="1"/>
    <col min="11289" max="11290" width="8.85546875" style="18"/>
    <col min="11291" max="11291" width="19.42578125" style="18" bestFit="1" customWidth="1"/>
    <col min="11292" max="11292" width="9" style="18" bestFit="1" customWidth="1"/>
    <col min="11293" max="11530" width="8.85546875" style="18"/>
    <col min="11531" max="11531" width="7.140625" style="18" customWidth="1"/>
    <col min="11532" max="11532" width="69.140625" style="18" bestFit="1" customWidth="1"/>
    <col min="11533" max="11533" width="13.85546875" style="18" customWidth="1"/>
    <col min="11534" max="11534" width="6.7109375" style="18" customWidth="1"/>
    <col min="11535" max="11535" width="8.140625" style="18" bestFit="1" customWidth="1"/>
    <col min="11536" max="11536" width="17.28515625" style="18" bestFit="1" customWidth="1"/>
    <col min="11537" max="11537" width="19.7109375" style="18" bestFit="1" customWidth="1"/>
    <col min="11538" max="11538" width="7.85546875" style="18" customWidth="1"/>
    <col min="11539" max="11539" width="12.42578125" style="18" bestFit="1" customWidth="1"/>
    <col min="11540" max="11540" width="19.7109375" style="18" bestFit="1" customWidth="1"/>
    <col min="11541" max="11544" width="0" style="18" hidden="1" customWidth="1"/>
    <col min="11545" max="11546" width="8.85546875" style="18"/>
    <col min="11547" max="11547" width="19.42578125" style="18" bestFit="1" customWidth="1"/>
    <col min="11548" max="11548" width="9" style="18" bestFit="1" customWidth="1"/>
    <col min="11549" max="11786" width="8.85546875" style="18"/>
    <col min="11787" max="11787" width="7.140625" style="18" customWidth="1"/>
    <col min="11788" max="11788" width="69.140625" style="18" bestFit="1" customWidth="1"/>
    <col min="11789" max="11789" width="13.85546875" style="18" customWidth="1"/>
    <col min="11790" max="11790" width="6.7109375" style="18" customWidth="1"/>
    <col min="11791" max="11791" width="8.140625" style="18" bestFit="1" customWidth="1"/>
    <col min="11792" max="11792" width="17.28515625" style="18" bestFit="1" customWidth="1"/>
    <col min="11793" max="11793" width="19.7109375" style="18" bestFit="1" customWidth="1"/>
    <col min="11794" max="11794" width="7.85546875" style="18" customWidth="1"/>
    <col min="11795" max="11795" width="12.42578125" style="18" bestFit="1" customWidth="1"/>
    <col min="11796" max="11796" width="19.7109375" style="18" bestFit="1" customWidth="1"/>
    <col min="11797" max="11800" width="0" style="18" hidden="1" customWidth="1"/>
    <col min="11801" max="11802" width="8.85546875" style="18"/>
    <col min="11803" max="11803" width="19.42578125" style="18" bestFit="1" customWidth="1"/>
    <col min="11804" max="11804" width="9" style="18" bestFit="1" customWidth="1"/>
    <col min="11805" max="12042" width="8.85546875" style="18"/>
    <col min="12043" max="12043" width="7.140625" style="18" customWidth="1"/>
    <col min="12044" max="12044" width="69.140625" style="18" bestFit="1" customWidth="1"/>
    <col min="12045" max="12045" width="13.85546875" style="18" customWidth="1"/>
    <col min="12046" max="12046" width="6.7109375" style="18" customWidth="1"/>
    <col min="12047" max="12047" width="8.140625" style="18" bestFit="1" customWidth="1"/>
    <col min="12048" max="12048" width="17.28515625" style="18" bestFit="1" customWidth="1"/>
    <col min="12049" max="12049" width="19.7109375" style="18" bestFit="1" customWidth="1"/>
    <col min="12050" max="12050" width="7.85546875" style="18" customWidth="1"/>
    <col min="12051" max="12051" width="12.42578125" style="18" bestFit="1" customWidth="1"/>
    <col min="12052" max="12052" width="19.7109375" style="18" bestFit="1" customWidth="1"/>
    <col min="12053" max="12056" width="0" style="18" hidden="1" customWidth="1"/>
    <col min="12057" max="12058" width="8.85546875" style="18"/>
    <col min="12059" max="12059" width="19.42578125" style="18" bestFit="1" customWidth="1"/>
    <col min="12060" max="12060" width="9" style="18" bestFit="1" customWidth="1"/>
    <col min="12061" max="12298" width="8.85546875" style="18"/>
    <col min="12299" max="12299" width="7.140625" style="18" customWidth="1"/>
    <col min="12300" max="12300" width="69.140625" style="18" bestFit="1" customWidth="1"/>
    <col min="12301" max="12301" width="13.85546875" style="18" customWidth="1"/>
    <col min="12302" max="12302" width="6.7109375" style="18" customWidth="1"/>
    <col min="12303" max="12303" width="8.140625" style="18" bestFit="1" customWidth="1"/>
    <col min="12304" max="12304" width="17.28515625" style="18" bestFit="1" customWidth="1"/>
    <col min="12305" max="12305" width="19.7109375" style="18" bestFit="1" customWidth="1"/>
    <col min="12306" max="12306" width="7.85546875" style="18" customWidth="1"/>
    <col min="12307" max="12307" width="12.42578125" style="18" bestFit="1" customWidth="1"/>
    <col min="12308" max="12308" width="19.7109375" style="18" bestFit="1" customWidth="1"/>
    <col min="12309" max="12312" width="0" style="18" hidden="1" customWidth="1"/>
    <col min="12313" max="12314" width="8.85546875" style="18"/>
    <col min="12315" max="12315" width="19.42578125" style="18" bestFit="1" customWidth="1"/>
    <col min="12316" max="12316" width="9" style="18" bestFit="1" customWidth="1"/>
    <col min="12317" max="12554" width="8.85546875" style="18"/>
    <col min="12555" max="12555" width="7.140625" style="18" customWidth="1"/>
    <col min="12556" max="12556" width="69.140625" style="18" bestFit="1" customWidth="1"/>
    <col min="12557" max="12557" width="13.85546875" style="18" customWidth="1"/>
    <col min="12558" max="12558" width="6.7109375" style="18" customWidth="1"/>
    <col min="12559" max="12559" width="8.140625" style="18" bestFit="1" customWidth="1"/>
    <col min="12560" max="12560" width="17.28515625" style="18" bestFit="1" customWidth="1"/>
    <col min="12561" max="12561" width="19.7109375" style="18" bestFit="1" customWidth="1"/>
    <col min="12562" max="12562" width="7.85546875" style="18" customWidth="1"/>
    <col min="12563" max="12563" width="12.42578125" style="18" bestFit="1" customWidth="1"/>
    <col min="12564" max="12564" width="19.7109375" style="18" bestFit="1" customWidth="1"/>
    <col min="12565" max="12568" width="0" style="18" hidden="1" customWidth="1"/>
    <col min="12569" max="12570" width="8.85546875" style="18"/>
    <col min="12571" max="12571" width="19.42578125" style="18" bestFit="1" customWidth="1"/>
    <col min="12572" max="12572" width="9" style="18" bestFit="1" customWidth="1"/>
    <col min="12573" max="12810" width="8.85546875" style="18"/>
    <col min="12811" max="12811" width="7.140625" style="18" customWidth="1"/>
    <col min="12812" max="12812" width="69.140625" style="18" bestFit="1" customWidth="1"/>
    <col min="12813" max="12813" width="13.85546875" style="18" customWidth="1"/>
    <col min="12814" max="12814" width="6.7109375" style="18" customWidth="1"/>
    <col min="12815" max="12815" width="8.140625" style="18" bestFit="1" customWidth="1"/>
    <col min="12816" max="12816" width="17.28515625" style="18" bestFit="1" customWidth="1"/>
    <col min="12817" max="12817" width="19.7109375" style="18" bestFit="1" customWidth="1"/>
    <col min="12818" max="12818" width="7.85546875" style="18" customWidth="1"/>
    <col min="12819" max="12819" width="12.42578125" style="18" bestFit="1" customWidth="1"/>
    <col min="12820" max="12820" width="19.7109375" style="18" bestFit="1" customWidth="1"/>
    <col min="12821" max="12824" width="0" style="18" hidden="1" customWidth="1"/>
    <col min="12825" max="12826" width="8.85546875" style="18"/>
    <col min="12827" max="12827" width="19.42578125" style="18" bestFit="1" customWidth="1"/>
    <col min="12828" max="12828" width="9" style="18" bestFit="1" customWidth="1"/>
    <col min="12829" max="13066" width="8.85546875" style="18"/>
    <col min="13067" max="13067" width="7.140625" style="18" customWidth="1"/>
    <col min="13068" max="13068" width="69.140625" style="18" bestFit="1" customWidth="1"/>
    <col min="13069" max="13069" width="13.85546875" style="18" customWidth="1"/>
    <col min="13070" max="13070" width="6.7109375" style="18" customWidth="1"/>
    <col min="13071" max="13071" width="8.140625" style="18" bestFit="1" customWidth="1"/>
    <col min="13072" max="13072" width="17.28515625" style="18" bestFit="1" customWidth="1"/>
    <col min="13073" max="13073" width="19.7109375" style="18" bestFit="1" customWidth="1"/>
    <col min="13074" max="13074" width="7.85546875" style="18" customWidth="1"/>
    <col min="13075" max="13075" width="12.42578125" style="18" bestFit="1" customWidth="1"/>
    <col min="13076" max="13076" width="19.7109375" style="18" bestFit="1" customWidth="1"/>
    <col min="13077" max="13080" width="0" style="18" hidden="1" customWidth="1"/>
    <col min="13081" max="13082" width="8.85546875" style="18"/>
    <col min="13083" max="13083" width="19.42578125" style="18" bestFit="1" customWidth="1"/>
    <col min="13084" max="13084" width="9" style="18" bestFit="1" customWidth="1"/>
    <col min="13085" max="13322" width="8.85546875" style="18"/>
    <col min="13323" max="13323" width="7.140625" style="18" customWidth="1"/>
    <col min="13324" max="13324" width="69.140625" style="18" bestFit="1" customWidth="1"/>
    <col min="13325" max="13325" width="13.85546875" style="18" customWidth="1"/>
    <col min="13326" max="13326" width="6.7109375" style="18" customWidth="1"/>
    <col min="13327" max="13327" width="8.140625" style="18" bestFit="1" customWidth="1"/>
    <col min="13328" max="13328" width="17.28515625" style="18" bestFit="1" customWidth="1"/>
    <col min="13329" max="13329" width="19.7109375" style="18" bestFit="1" customWidth="1"/>
    <col min="13330" max="13330" width="7.85546875" style="18" customWidth="1"/>
    <col min="13331" max="13331" width="12.42578125" style="18" bestFit="1" customWidth="1"/>
    <col min="13332" max="13332" width="19.7109375" style="18" bestFit="1" customWidth="1"/>
    <col min="13333" max="13336" width="0" style="18" hidden="1" customWidth="1"/>
    <col min="13337" max="13338" width="8.85546875" style="18"/>
    <col min="13339" max="13339" width="19.42578125" style="18" bestFit="1" customWidth="1"/>
    <col min="13340" max="13340" width="9" style="18" bestFit="1" customWidth="1"/>
    <col min="13341" max="13578" width="8.85546875" style="18"/>
    <col min="13579" max="13579" width="7.140625" style="18" customWidth="1"/>
    <col min="13580" max="13580" width="69.140625" style="18" bestFit="1" customWidth="1"/>
    <col min="13581" max="13581" width="13.85546875" style="18" customWidth="1"/>
    <col min="13582" max="13582" width="6.7109375" style="18" customWidth="1"/>
    <col min="13583" max="13583" width="8.140625" style="18" bestFit="1" customWidth="1"/>
    <col min="13584" max="13584" width="17.28515625" style="18" bestFit="1" customWidth="1"/>
    <col min="13585" max="13585" width="19.7109375" style="18" bestFit="1" customWidth="1"/>
    <col min="13586" max="13586" width="7.85546875" style="18" customWidth="1"/>
    <col min="13587" max="13587" width="12.42578125" style="18" bestFit="1" customWidth="1"/>
    <col min="13588" max="13588" width="19.7109375" style="18" bestFit="1" customWidth="1"/>
    <col min="13589" max="13592" width="0" style="18" hidden="1" customWidth="1"/>
    <col min="13593" max="13594" width="8.85546875" style="18"/>
    <col min="13595" max="13595" width="19.42578125" style="18" bestFit="1" customWidth="1"/>
    <col min="13596" max="13596" width="9" style="18" bestFit="1" customWidth="1"/>
    <col min="13597" max="13834" width="8.85546875" style="18"/>
    <col min="13835" max="13835" width="7.140625" style="18" customWidth="1"/>
    <col min="13836" max="13836" width="69.140625" style="18" bestFit="1" customWidth="1"/>
    <col min="13837" max="13837" width="13.85546875" style="18" customWidth="1"/>
    <col min="13838" max="13838" width="6.7109375" style="18" customWidth="1"/>
    <col min="13839" max="13839" width="8.140625" style="18" bestFit="1" customWidth="1"/>
    <col min="13840" max="13840" width="17.28515625" style="18" bestFit="1" customWidth="1"/>
    <col min="13841" max="13841" width="19.7109375" style="18" bestFit="1" customWidth="1"/>
    <col min="13842" max="13842" width="7.85546875" style="18" customWidth="1"/>
    <col min="13843" max="13843" width="12.42578125" style="18" bestFit="1" customWidth="1"/>
    <col min="13844" max="13844" width="19.7109375" style="18" bestFit="1" customWidth="1"/>
    <col min="13845" max="13848" width="0" style="18" hidden="1" customWidth="1"/>
    <col min="13849" max="13850" width="8.85546875" style="18"/>
    <col min="13851" max="13851" width="19.42578125" style="18" bestFit="1" customWidth="1"/>
    <col min="13852" max="13852" width="9" style="18" bestFit="1" customWidth="1"/>
    <col min="13853" max="14090" width="8.85546875" style="18"/>
    <col min="14091" max="14091" width="7.140625" style="18" customWidth="1"/>
    <col min="14092" max="14092" width="69.140625" style="18" bestFit="1" customWidth="1"/>
    <col min="14093" max="14093" width="13.85546875" style="18" customWidth="1"/>
    <col min="14094" max="14094" width="6.7109375" style="18" customWidth="1"/>
    <col min="14095" max="14095" width="8.140625" style="18" bestFit="1" customWidth="1"/>
    <col min="14096" max="14096" width="17.28515625" style="18" bestFit="1" customWidth="1"/>
    <col min="14097" max="14097" width="19.7109375" style="18" bestFit="1" customWidth="1"/>
    <col min="14098" max="14098" width="7.85546875" style="18" customWidth="1"/>
    <col min="14099" max="14099" width="12.42578125" style="18" bestFit="1" customWidth="1"/>
    <col min="14100" max="14100" width="19.7109375" style="18" bestFit="1" customWidth="1"/>
    <col min="14101" max="14104" width="0" style="18" hidden="1" customWidth="1"/>
    <col min="14105" max="14106" width="8.85546875" style="18"/>
    <col min="14107" max="14107" width="19.42578125" style="18" bestFit="1" customWidth="1"/>
    <col min="14108" max="14108" width="9" style="18" bestFit="1" customWidth="1"/>
    <col min="14109" max="14346" width="8.85546875" style="18"/>
    <col min="14347" max="14347" width="7.140625" style="18" customWidth="1"/>
    <col min="14348" max="14348" width="69.140625" style="18" bestFit="1" customWidth="1"/>
    <col min="14349" max="14349" width="13.85546875" style="18" customWidth="1"/>
    <col min="14350" max="14350" width="6.7109375" style="18" customWidth="1"/>
    <col min="14351" max="14351" width="8.140625" style="18" bestFit="1" customWidth="1"/>
    <col min="14352" max="14352" width="17.28515625" style="18" bestFit="1" customWidth="1"/>
    <col min="14353" max="14353" width="19.7109375" style="18" bestFit="1" customWidth="1"/>
    <col min="14354" max="14354" width="7.85546875" style="18" customWidth="1"/>
    <col min="14355" max="14355" width="12.42578125" style="18" bestFit="1" customWidth="1"/>
    <col min="14356" max="14356" width="19.7109375" style="18" bestFit="1" customWidth="1"/>
    <col min="14357" max="14360" width="0" style="18" hidden="1" customWidth="1"/>
    <col min="14361" max="14362" width="8.85546875" style="18"/>
    <col min="14363" max="14363" width="19.42578125" style="18" bestFit="1" customWidth="1"/>
    <col min="14364" max="14364" width="9" style="18" bestFit="1" customWidth="1"/>
    <col min="14365" max="14602" width="8.85546875" style="18"/>
    <col min="14603" max="14603" width="7.140625" style="18" customWidth="1"/>
    <col min="14604" max="14604" width="69.140625" style="18" bestFit="1" customWidth="1"/>
    <col min="14605" max="14605" width="13.85546875" style="18" customWidth="1"/>
    <col min="14606" max="14606" width="6.7109375" style="18" customWidth="1"/>
    <col min="14607" max="14607" width="8.140625" style="18" bestFit="1" customWidth="1"/>
    <col min="14608" max="14608" width="17.28515625" style="18" bestFit="1" customWidth="1"/>
    <col min="14609" max="14609" width="19.7109375" style="18" bestFit="1" customWidth="1"/>
    <col min="14610" max="14610" width="7.85546875" style="18" customWidth="1"/>
    <col min="14611" max="14611" width="12.42578125" style="18" bestFit="1" customWidth="1"/>
    <col min="14612" max="14612" width="19.7109375" style="18" bestFit="1" customWidth="1"/>
    <col min="14613" max="14616" width="0" style="18" hidden="1" customWidth="1"/>
    <col min="14617" max="14618" width="8.85546875" style="18"/>
    <col min="14619" max="14619" width="19.42578125" style="18" bestFit="1" customWidth="1"/>
    <col min="14620" max="14620" width="9" style="18" bestFit="1" customWidth="1"/>
    <col min="14621" max="14858" width="8.85546875" style="18"/>
    <col min="14859" max="14859" width="7.140625" style="18" customWidth="1"/>
    <col min="14860" max="14860" width="69.140625" style="18" bestFit="1" customWidth="1"/>
    <col min="14861" max="14861" width="13.85546875" style="18" customWidth="1"/>
    <col min="14862" max="14862" width="6.7109375" style="18" customWidth="1"/>
    <col min="14863" max="14863" width="8.140625" style="18" bestFit="1" customWidth="1"/>
    <col min="14864" max="14864" width="17.28515625" style="18" bestFit="1" customWidth="1"/>
    <col min="14865" max="14865" width="19.7109375" style="18" bestFit="1" customWidth="1"/>
    <col min="14866" max="14866" width="7.85546875" style="18" customWidth="1"/>
    <col min="14867" max="14867" width="12.42578125" style="18" bestFit="1" customWidth="1"/>
    <col min="14868" max="14868" width="19.7109375" style="18" bestFit="1" customWidth="1"/>
    <col min="14869" max="14872" width="0" style="18" hidden="1" customWidth="1"/>
    <col min="14873" max="14874" width="8.85546875" style="18"/>
    <col min="14875" max="14875" width="19.42578125" style="18" bestFit="1" customWidth="1"/>
    <col min="14876" max="14876" width="9" style="18" bestFit="1" customWidth="1"/>
    <col min="14877" max="15114" width="8.85546875" style="18"/>
    <col min="15115" max="15115" width="7.140625" style="18" customWidth="1"/>
    <col min="15116" max="15116" width="69.140625" style="18" bestFit="1" customWidth="1"/>
    <col min="15117" max="15117" width="13.85546875" style="18" customWidth="1"/>
    <col min="15118" max="15118" width="6.7109375" style="18" customWidth="1"/>
    <col min="15119" max="15119" width="8.140625" style="18" bestFit="1" customWidth="1"/>
    <col min="15120" max="15120" width="17.28515625" style="18" bestFit="1" customWidth="1"/>
    <col min="15121" max="15121" width="19.7109375" style="18" bestFit="1" customWidth="1"/>
    <col min="15122" max="15122" width="7.85546875" style="18" customWidth="1"/>
    <col min="15123" max="15123" width="12.42578125" style="18" bestFit="1" customWidth="1"/>
    <col min="15124" max="15124" width="19.7109375" style="18" bestFit="1" customWidth="1"/>
    <col min="15125" max="15128" width="0" style="18" hidden="1" customWidth="1"/>
    <col min="15129" max="15130" width="8.85546875" style="18"/>
    <col min="15131" max="15131" width="19.42578125" style="18" bestFit="1" customWidth="1"/>
    <col min="15132" max="15132" width="9" style="18" bestFit="1" customWidth="1"/>
    <col min="15133" max="15370" width="8.85546875" style="18"/>
    <col min="15371" max="15371" width="7.140625" style="18" customWidth="1"/>
    <col min="15372" max="15372" width="69.140625" style="18" bestFit="1" customWidth="1"/>
    <col min="15373" max="15373" width="13.85546875" style="18" customWidth="1"/>
    <col min="15374" max="15374" width="6.7109375" style="18" customWidth="1"/>
    <col min="15375" max="15375" width="8.140625" style="18" bestFit="1" customWidth="1"/>
    <col min="15376" max="15376" width="17.28515625" style="18" bestFit="1" customWidth="1"/>
    <col min="15377" max="15377" width="19.7109375" style="18" bestFit="1" customWidth="1"/>
    <col min="15378" max="15378" width="7.85546875" style="18" customWidth="1"/>
    <col min="15379" max="15379" width="12.42578125" style="18" bestFit="1" customWidth="1"/>
    <col min="15380" max="15380" width="19.7109375" style="18" bestFit="1" customWidth="1"/>
    <col min="15381" max="15384" width="0" style="18" hidden="1" customWidth="1"/>
    <col min="15385" max="15386" width="8.85546875" style="18"/>
    <col min="15387" max="15387" width="19.42578125" style="18" bestFit="1" customWidth="1"/>
    <col min="15388" max="15388" width="9" style="18" bestFit="1" customWidth="1"/>
    <col min="15389" max="15626" width="8.85546875" style="18"/>
    <col min="15627" max="15627" width="7.140625" style="18" customWidth="1"/>
    <col min="15628" max="15628" width="69.140625" style="18" bestFit="1" customWidth="1"/>
    <col min="15629" max="15629" width="13.85546875" style="18" customWidth="1"/>
    <col min="15630" max="15630" width="6.7109375" style="18" customWidth="1"/>
    <col min="15631" max="15631" width="8.140625" style="18" bestFit="1" customWidth="1"/>
    <col min="15632" max="15632" width="17.28515625" style="18" bestFit="1" customWidth="1"/>
    <col min="15633" max="15633" width="19.7109375" style="18" bestFit="1" customWidth="1"/>
    <col min="15634" max="15634" width="7.85546875" style="18" customWidth="1"/>
    <col min="15635" max="15635" width="12.42578125" style="18" bestFit="1" customWidth="1"/>
    <col min="15636" max="15636" width="19.7109375" style="18" bestFit="1" customWidth="1"/>
    <col min="15637" max="15640" width="0" style="18" hidden="1" customWidth="1"/>
    <col min="15641" max="15642" width="8.85546875" style="18"/>
    <col min="15643" max="15643" width="19.42578125" style="18" bestFit="1" customWidth="1"/>
    <col min="15644" max="15644" width="9" style="18" bestFit="1" customWidth="1"/>
    <col min="15645" max="15882" width="8.85546875" style="18"/>
    <col min="15883" max="15883" width="7.140625" style="18" customWidth="1"/>
    <col min="15884" max="15884" width="69.140625" style="18" bestFit="1" customWidth="1"/>
    <col min="15885" max="15885" width="13.85546875" style="18" customWidth="1"/>
    <col min="15886" max="15886" width="6.7109375" style="18" customWidth="1"/>
    <col min="15887" max="15887" width="8.140625" style="18" bestFit="1" customWidth="1"/>
    <col min="15888" max="15888" width="17.28515625" style="18" bestFit="1" customWidth="1"/>
    <col min="15889" max="15889" width="19.7109375" style="18" bestFit="1" customWidth="1"/>
    <col min="15890" max="15890" width="7.85546875" style="18" customWidth="1"/>
    <col min="15891" max="15891" width="12.42578125" style="18" bestFit="1" customWidth="1"/>
    <col min="15892" max="15892" width="19.7109375" style="18" bestFit="1" customWidth="1"/>
    <col min="15893" max="15896" width="0" style="18" hidden="1" customWidth="1"/>
    <col min="15897" max="15898" width="8.85546875" style="18"/>
    <col min="15899" max="15899" width="19.42578125" style="18" bestFit="1" customWidth="1"/>
    <col min="15900" max="15900" width="9" style="18" bestFit="1" customWidth="1"/>
    <col min="15901" max="16138" width="8.85546875" style="18"/>
    <col min="16139" max="16139" width="7.140625" style="18" customWidth="1"/>
    <col min="16140" max="16140" width="69.140625" style="18" bestFit="1" customWidth="1"/>
    <col min="16141" max="16141" width="13.85546875" style="18" customWidth="1"/>
    <col min="16142" max="16142" width="6.7109375" style="18" customWidth="1"/>
    <col min="16143" max="16143" width="8.140625" style="18" bestFit="1" customWidth="1"/>
    <col min="16144" max="16144" width="17.28515625" style="18" bestFit="1" customWidth="1"/>
    <col min="16145" max="16145" width="19.7109375" style="18" bestFit="1" customWidth="1"/>
    <col min="16146" max="16146" width="7.85546875" style="18" customWidth="1"/>
    <col min="16147" max="16147" width="12.42578125" style="18" bestFit="1" customWidth="1"/>
    <col min="16148" max="16148" width="19.7109375" style="18" bestFit="1" customWidth="1"/>
    <col min="16149" max="16152" width="0" style="18" hidden="1" customWidth="1"/>
    <col min="16153" max="16154" width="8.85546875" style="18"/>
    <col min="16155" max="16155" width="19.42578125" style="18" bestFit="1" customWidth="1"/>
    <col min="16156" max="16156" width="9" style="18" bestFit="1" customWidth="1"/>
    <col min="16157" max="16384" width="8.85546875" style="18"/>
  </cols>
  <sheetData>
    <row r="1" spans="1:33" s="64" customFormat="1" ht="26.45" customHeight="1" thickBot="1" x14ac:dyDescent="0.25">
      <c r="A1" s="61" t="s">
        <v>54986</v>
      </c>
      <c r="B1" s="62"/>
      <c r="C1" s="62"/>
      <c r="D1" s="62"/>
      <c r="E1" s="62"/>
      <c r="F1" s="62"/>
      <c r="G1" s="62"/>
      <c r="H1" s="62"/>
      <c r="I1" s="62"/>
      <c r="J1" s="62"/>
      <c r="K1" s="62"/>
      <c r="L1" s="62"/>
      <c r="M1" s="62"/>
      <c r="N1" s="62"/>
      <c r="O1" s="62"/>
      <c r="P1" s="63"/>
      <c r="Q1" s="62"/>
      <c r="R1" s="62"/>
      <c r="S1" s="63"/>
      <c r="T1" s="21" t="s">
        <v>7974</v>
      </c>
      <c r="U1" s="34"/>
    </row>
    <row r="2" spans="1:33" s="64" customFormat="1" ht="12.75" thickBot="1" x14ac:dyDescent="0.25">
      <c r="A2" s="235" t="s">
        <v>11</v>
      </c>
      <c r="B2" s="236"/>
      <c r="C2" s="238"/>
      <c r="D2" s="238"/>
      <c r="E2" s="240"/>
      <c r="F2" s="240"/>
      <c r="G2" s="240"/>
      <c r="H2" s="240"/>
      <c r="I2" s="240"/>
      <c r="J2" s="240"/>
      <c r="K2" s="240"/>
      <c r="L2" s="240"/>
      <c r="M2" s="240"/>
      <c r="N2" s="240"/>
      <c r="O2" s="240"/>
      <c r="P2" s="96" t="s">
        <v>7975</v>
      </c>
      <c r="Q2" s="713"/>
      <c r="R2" s="656"/>
      <c r="S2" s="59"/>
      <c r="T2" s="113" t="s">
        <v>7974</v>
      </c>
      <c r="U2" s="34"/>
    </row>
    <row r="3" spans="1:33" s="64" customFormat="1" x14ac:dyDescent="0.2">
      <c r="A3" s="160" t="str">
        <f>'ORC OUR'!A3</f>
        <v>A</v>
      </c>
      <c r="B3" s="299" t="str">
        <f>'ORC OUR'!B3</f>
        <v>SERVIÇOS GERAIS PARA OS ACESSOS, CANTEIRO E OBRAS DE AMPLIAÇÃO DO CANAL RIBEIRÃO DO OURO</v>
      </c>
      <c r="C3" s="300"/>
      <c r="D3" s="301"/>
      <c r="E3" s="161"/>
      <c r="F3" s="161"/>
      <c r="G3" s="161"/>
      <c r="H3" s="161"/>
      <c r="I3" s="161"/>
      <c r="J3" s="161"/>
      <c r="K3" s="161"/>
      <c r="L3" s="161"/>
      <c r="M3" s="161"/>
      <c r="N3" s="161"/>
      <c r="O3" s="161"/>
      <c r="P3" s="302">
        <f ca="1">'ORC OUR'!J3</f>
        <v>2529684.91</v>
      </c>
      <c r="Q3" s="260"/>
      <c r="R3" s="260"/>
      <c r="S3" s="261"/>
      <c r="T3" s="161" t="s">
        <v>7974</v>
      </c>
      <c r="U3" s="232"/>
      <c r="V3" s="130"/>
      <c r="Z3" s="67" t="s">
        <v>28</v>
      </c>
      <c r="AA3" s="68" t="e">
        <f>#REF!/S8</f>
        <v>#REF!</v>
      </c>
      <c r="AB3" s="69" t="s">
        <v>29</v>
      </c>
    </row>
    <row r="4" spans="1:33" s="64" customFormat="1" x14ac:dyDescent="0.2">
      <c r="A4" s="160" t="str">
        <f>'ORC OUR'!A4</f>
        <v>B</v>
      </c>
      <c r="B4" s="299" t="str">
        <f>'ORC OUR'!B4</f>
        <v>AMPLIAÇÃO DO CANAL DO RIBEIRÃO DO OURO</v>
      </c>
      <c r="C4" s="152"/>
      <c r="D4" s="153"/>
      <c r="E4" s="154"/>
      <c r="F4" s="154"/>
      <c r="G4" s="154"/>
      <c r="H4" s="154"/>
      <c r="I4" s="154"/>
      <c r="J4" s="154"/>
      <c r="K4" s="154"/>
      <c r="L4" s="154"/>
      <c r="M4" s="154"/>
      <c r="N4" s="154"/>
      <c r="O4" s="154"/>
      <c r="P4" s="302">
        <f ca="1">'ORC OUR'!J4</f>
        <v>45640605.240000002</v>
      </c>
      <c r="Q4" s="253"/>
      <c r="R4" s="253"/>
      <c r="S4" s="498"/>
      <c r="T4" s="154"/>
      <c r="U4" s="499"/>
      <c r="V4" s="67"/>
      <c r="Z4" s="67"/>
      <c r="AA4" s="68"/>
      <c r="AB4" s="70"/>
    </row>
    <row r="5" spans="1:33" s="64" customFormat="1" x14ac:dyDescent="0.2">
      <c r="A5" s="160" t="str">
        <f>'ORC OUR'!A5</f>
        <v>C</v>
      </c>
      <c r="B5" s="299" t="str">
        <f>'ORC OUR'!B5</f>
        <v>SUBSTITUIÇÃO DE PONTES AO LONGO DO CANAL DO RIBEIRÃO DO OURO</v>
      </c>
      <c r="C5" s="152"/>
      <c r="D5" s="153"/>
      <c r="E5" s="154"/>
      <c r="F5" s="154"/>
      <c r="G5" s="154"/>
      <c r="H5" s="154"/>
      <c r="I5" s="154"/>
      <c r="J5" s="154"/>
      <c r="K5" s="154"/>
      <c r="L5" s="154"/>
      <c r="M5" s="154"/>
      <c r="N5" s="154"/>
      <c r="O5" s="154"/>
      <c r="P5" s="302">
        <f ca="1">'ORC OUR'!J5</f>
        <v>4692979.4700000007</v>
      </c>
      <c r="Q5" s="253"/>
      <c r="R5" s="253"/>
      <c r="S5" s="498"/>
      <c r="T5" s="154"/>
      <c r="U5" s="499"/>
      <c r="V5" s="67"/>
      <c r="Z5" s="67"/>
      <c r="AA5" s="68"/>
      <c r="AB5" s="70"/>
    </row>
    <row r="6" spans="1:33" s="64" customFormat="1" x14ac:dyDescent="0.2">
      <c r="A6" s="160" t="str">
        <f>'ORC OUR'!A6</f>
        <v>D</v>
      </c>
      <c r="B6" s="299" t="str">
        <f>'ORC OUR'!B6</f>
        <v>SUBSTITUIÇÃO DOS BUEIROS DE TRAVESSIA NA FOZ DO CÓRREGO CAPÃO DO PAIVA</v>
      </c>
      <c r="C6" s="255"/>
      <c r="D6" s="193"/>
      <c r="E6" s="194"/>
      <c r="F6" s="194"/>
      <c r="G6" s="194"/>
      <c r="H6" s="194"/>
      <c r="I6" s="194"/>
      <c r="J6" s="194"/>
      <c r="K6" s="194"/>
      <c r="L6" s="194"/>
      <c r="M6" s="194"/>
      <c r="N6" s="194"/>
      <c r="O6" s="194"/>
      <c r="P6" s="302">
        <f ca="1">'ORC OUR'!J6</f>
        <v>1853625.72</v>
      </c>
      <c r="Q6" s="254"/>
      <c r="R6" s="254"/>
      <c r="S6" s="262"/>
      <c r="T6" s="194" t="s">
        <v>7974</v>
      </c>
      <c r="U6" s="207"/>
      <c r="V6" s="67"/>
      <c r="Z6" s="67" t="s">
        <v>30</v>
      </c>
      <c r="AA6" s="68" t="e">
        <f>#REF!/#REF!</f>
        <v>#REF!</v>
      </c>
      <c r="AB6" s="70" t="s">
        <v>31</v>
      </c>
    </row>
    <row r="7" spans="1:33" s="64" customFormat="1" ht="12.75" thickBot="1" x14ac:dyDescent="0.25">
      <c r="A7" s="160" t="str">
        <f>'ORC OUR'!A7</f>
        <v>E</v>
      </c>
      <c r="B7" s="299" t="str">
        <f>'ORC OUR'!B7</f>
        <v>SUBSTITUIÇÃO DOS SIFÕES INVERTIDOS SOB O RIBEIRÃO DO OURO E ALTERAÇÃO DO TRECHO DO EMSSIÁRIO DE ESGOTO BRUTO MARGEM DIREITA</v>
      </c>
      <c r="C7" s="255"/>
      <c r="D7" s="193"/>
      <c r="E7" s="194"/>
      <c r="F7" s="194"/>
      <c r="G7" s="194"/>
      <c r="H7" s="194"/>
      <c r="I7" s="194"/>
      <c r="J7" s="194"/>
      <c r="K7" s="194"/>
      <c r="L7" s="194"/>
      <c r="M7" s="194"/>
      <c r="N7" s="194"/>
      <c r="O7" s="194"/>
      <c r="P7" s="302">
        <f ca="1">'ORC OUR'!J7</f>
        <v>2766558.09</v>
      </c>
      <c r="Q7" s="254"/>
      <c r="R7" s="254"/>
      <c r="S7" s="262"/>
      <c r="T7" s="194" t="s">
        <v>7974</v>
      </c>
      <c r="U7" s="207"/>
      <c r="V7" s="67"/>
      <c r="Z7" s="67" t="s">
        <v>30</v>
      </c>
      <c r="AA7" s="68" t="e">
        <f>#REF!/#REF!</f>
        <v>#REF!</v>
      </c>
      <c r="AB7" s="70" t="s">
        <v>31</v>
      </c>
    </row>
    <row r="8" spans="1:33" s="64" customFormat="1" ht="12.75" thickBot="1" x14ac:dyDescent="0.25">
      <c r="A8" s="256"/>
      <c r="B8" s="257" t="s">
        <v>32</v>
      </c>
      <c r="C8" s="303"/>
      <c r="D8" s="303"/>
      <c r="E8" s="195"/>
      <c r="F8" s="195"/>
      <c r="G8" s="195"/>
      <c r="H8" s="195"/>
      <c r="I8" s="195"/>
      <c r="J8" s="195"/>
      <c r="K8" s="195"/>
      <c r="L8" s="195"/>
      <c r="M8" s="195"/>
      <c r="N8" s="195"/>
      <c r="O8" s="195"/>
      <c r="P8" s="196">
        <f ca="1">SUM(P3:P7)</f>
        <v>57483453.430000007</v>
      </c>
      <c r="Q8" s="125"/>
      <c r="R8" s="75"/>
      <c r="S8" s="74"/>
      <c r="T8" s="114" t="s">
        <v>7974</v>
      </c>
      <c r="V8" s="76"/>
      <c r="W8" s="77">
        <v>6</v>
      </c>
      <c r="X8" s="64" t="s">
        <v>40</v>
      </c>
    </row>
    <row r="9" spans="1:33" x14ac:dyDescent="0.2">
      <c r="A9" s="60" t="str">
        <f>'ORC OUR'!$A$9</f>
        <v>DATA BASE: SINAPI jan/202,4, CDHU 192 e DER dez/23</v>
      </c>
      <c r="B9" s="78"/>
      <c r="E9" s="79"/>
      <c r="F9" s="79"/>
      <c r="G9" s="79"/>
      <c r="H9" s="79"/>
      <c r="I9" s="79"/>
      <c r="J9" s="79"/>
      <c r="K9" s="79"/>
      <c r="L9" s="79"/>
      <c r="M9" s="79"/>
      <c r="N9" s="79"/>
      <c r="O9" s="79" t="s">
        <v>0</v>
      </c>
      <c r="P9" s="80">
        <f ca="1">'ORC OUR'!G9</f>
        <v>0.2261</v>
      </c>
      <c r="Q9" s="81"/>
      <c r="R9" s="82"/>
      <c r="S9" s="83"/>
      <c r="T9" s="115" t="s">
        <v>7974</v>
      </c>
      <c r="U9" s="18"/>
      <c r="V9" s="84"/>
      <c r="W9" s="85">
        <v>25</v>
      </c>
      <c r="X9" s="18" t="s">
        <v>40</v>
      </c>
      <c r="Z9" s="64"/>
      <c r="AA9" s="64"/>
      <c r="AB9" s="64"/>
    </row>
    <row r="10" spans="1:33" ht="12.75" thickBot="1" x14ac:dyDescent="0.3">
      <c r="A10" s="86"/>
      <c r="B10" s="126"/>
      <c r="E10" s="87"/>
      <c r="F10" s="87"/>
      <c r="G10" s="87"/>
      <c r="H10" s="87"/>
      <c r="I10" s="87"/>
      <c r="J10" s="87"/>
      <c r="K10" s="87"/>
      <c r="L10" s="87"/>
      <c r="M10" s="87"/>
      <c r="N10" s="87"/>
      <c r="O10" s="87" t="s">
        <v>1</v>
      </c>
      <c r="P10" s="88">
        <f ca="1">'ORC OUR'!G10</f>
        <v>0.32779999999999998</v>
      </c>
      <c r="Q10" s="89"/>
      <c r="R10" s="90"/>
      <c r="S10" s="91"/>
      <c r="T10" s="110" t="s">
        <v>7974</v>
      </c>
      <c r="U10" s="18"/>
      <c r="V10" s="76"/>
      <c r="W10" s="85">
        <v>8</v>
      </c>
      <c r="X10" s="18" t="s">
        <v>40</v>
      </c>
      <c r="AA10" s="92" t="e">
        <f>#REF!*2.5%</f>
        <v>#REF!</v>
      </c>
    </row>
    <row r="11" spans="1:33" s="33" customFormat="1" ht="36.75" thickBot="1" x14ac:dyDescent="0.3">
      <c r="A11" s="93" t="s">
        <v>11</v>
      </c>
      <c r="B11" s="143" t="s">
        <v>33</v>
      </c>
      <c r="C11" s="28" t="s">
        <v>38</v>
      </c>
      <c r="D11" s="142" t="s">
        <v>6298</v>
      </c>
      <c r="E11" s="263" t="s">
        <v>8559</v>
      </c>
      <c r="F11" s="168" t="s">
        <v>16684</v>
      </c>
      <c r="G11" s="168" t="s">
        <v>16685</v>
      </c>
      <c r="H11" s="263" t="s">
        <v>18714</v>
      </c>
      <c r="I11" s="168" t="s">
        <v>18715</v>
      </c>
      <c r="J11" s="168" t="s">
        <v>18716</v>
      </c>
      <c r="K11" s="263" t="s">
        <v>18717</v>
      </c>
      <c r="L11" s="263" t="s">
        <v>18748</v>
      </c>
      <c r="M11" s="168" t="s">
        <v>54807</v>
      </c>
      <c r="N11" s="168" t="s">
        <v>54808</v>
      </c>
      <c r="O11" s="263" t="s">
        <v>54809</v>
      </c>
      <c r="P11" s="142" t="s">
        <v>54810</v>
      </c>
      <c r="Q11" s="97"/>
      <c r="R11" s="98"/>
      <c r="S11" s="94"/>
      <c r="T11" s="116" t="s">
        <v>7974</v>
      </c>
      <c r="U11" s="96" t="s">
        <v>1551</v>
      </c>
      <c r="V11" s="158"/>
      <c r="W11" s="159"/>
      <c r="X11" s="99" t="str">
        <f>IF(V11&lt;0.04,"ok","ALERTA")</f>
        <v>ok</v>
      </c>
      <c r="Z11" s="18"/>
      <c r="AA11" s="92" t="e">
        <f>AA10/1.294</f>
        <v>#REF!</v>
      </c>
      <c r="AB11" s="18"/>
    </row>
    <row r="12" spans="1:33" s="33" customFormat="1" ht="18" customHeight="1" thickBot="1" x14ac:dyDescent="0.3">
      <c r="A12" s="165" t="s">
        <v>18509</v>
      </c>
      <c r="B12" s="275" t="str">
        <f>'ORC OUR'!$B$12</f>
        <v>SERVIÇOS GERAIS PARA OS ACESSOS, CANTEIRO E OBRAS DE AMPLIAÇÃO DO CANAL RIBEIRÃO DO OURO</v>
      </c>
      <c r="C12" s="175"/>
      <c r="D12" s="273"/>
      <c r="E12" s="264"/>
      <c r="F12" s="264"/>
      <c r="G12" s="264"/>
      <c r="H12" s="264"/>
      <c r="I12" s="264"/>
      <c r="J12" s="264"/>
      <c r="K12" s="264"/>
      <c r="L12" s="264"/>
      <c r="M12" s="264"/>
      <c r="N12" s="264"/>
      <c r="O12" s="264"/>
      <c r="P12" s="592"/>
      <c r="Q12" s="2"/>
      <c r="R12" s="2"/>
      <c r="S12" s="31"/>
      <c r="T12" s="117"/>
      <c r="U12" s="2"/>
      <c r="V12" s="25"/>
      <c r="W12" s="3"/>
      <c r="X12" s="32"/>
      <c r="Y12" s="32"/>
      <c r="Z12" s="32"/>
      <c r="AA12" s="32"/>
      <c r="AB12" s="32"/>
      <c r="AC12" s="32"/>
      <c r="AD12" s="32"/>
      <c r="AE12" s="32"/>
    </row>
    <row r="13" spans="1:33" s="34" customFormat="1" ht="24.6" customHeight="1" outlineLevel="1" thickBot="1" x14ac:dyDescent="0.3">
      <c r="A13" s="162">
        <v>1</v>
      </c>
      <c r="B13" s="298" t="str">
        <f>'ORC OUR'!$B$13</f>
        <v>SERVIÇOS GERAIS</v>
      </c>
      <c r="C13" s="171">
        <f ca="1">'ORC OUR'!$J$13</f>
        <v>2529684.91</v>
      </c>
      <c r="D13" s="277">
        <v>12</v>
      </c>
      <c r="E13" s="265">
        <f ca="1">C13/D13</f>
        <v>210807.07583333334</v>
      </c>
      <c r="F13" s="265">
        <f ca="1">E13</f>
        <v>210807.07583333334</v>
      </c>
      <c r="G13" s="265">
        <f t="shared" ref="G13:P13" ca="1" si="0">F13</f>
        <v>210807.07583333334</v>
      </c>
      <c r="H13" s="265">
        <f t="shared" ca="1" si="0"/>
        <v>210807.07583333334</v>
      </c>
      <c r="I13" s="265">
        <f t="shared" ca="1" si="0"/>
        <v>210807.07583333334</v>
      </c>
      <c r="J13" s="265">
        <f t="shared" ca="1" si="0"/>
        <v>210807.07583333334</v>
      </c>
      <c r="K13" s="265">
        <f t="shared" ca="1" si="0"/>
        <v>210807.07583333334</v>
      </c>
      <c r="L13" s="265">
        <f t="shared" ca="1" si="0"/>
        <v>210807.07583333334</v>
      </c>
      <c r="M13" s="265">
        <f t="shared" ca="1" si="0"/>
        <v>210807.07583333334</v>
      </c>
      <c r="N13" s="265">
        <f t="shared" ca="1" si="0"/>
        <v>210807.07583333334</v>
      </c>
      <c r="O13" s="265">
        <f t="shared" ca="1" si="0"/>
        <v>210807.07583333334</v>
      </c>
      <c r="P13" s="593">
        <f t="shared" ca="1" si="0"/>
        <v>210807.07583333334</v>
      </c>
      <c r="Q13" s="5"/>
      <c r="R13" s="5"/>
      <c r="S13" s="17"/>
      <c r="T13" s="111"/>
      <c r="U13" s="5"/>
      <c r="V13" s="26"/>
      <c r="W13" s="6"/>
      <c r="X13" s="5"/>
      <c r="Y13" s="5"/>
      <c r="Z13" s="5"/>
      <c r="AA13" s="5"/>
      <c r="AB13" s="5"/>
      <c r="AC13" s="5"/>
      <c r="AD13" s="5"/>
      <c r="AE13" s="5"/>
      <c r="AF13" s="164">
        <f t="shared" ref="AF13:AF41" ca="1" si="1">SUM(E13:P13)</f>
        <v>2529684.91</v>
      </c>
      <c r="AG13" s="163">
        <f t="shared" ref="AG13:AG41" ca="1" si="2">AF13-C13</f>
        <v>0</v>
      </c>
    </row>
    <row r="14" spans="1:33" s="33" customFormat="1" ht="18" customHeight="1" thickBot="1" x14ac:dyDescent="0.3">
      <c r="A14" s="165" t="s">
        <v>18508</v>
      </c>
      <c r="B14" s="275" t="str">
        <f>'ORC OUR'!$B$49</f>
        <v>AMPLIAÇÃO DO CANAL DO RIBEIRÃO DO OURO</v>
      </c>
      <c r="C14" s="172"/>
      <c r="D14" s="273"/>
      <c r="E14" s="264"/>
      <c r="F14" s="264"/>
      <c r="G14" s="264"/>
      <c r="H14" s="264"/>
      <c r="I14" s="264"/>
      <c r="J14" s="264"/>
      <c r="K14" s="264"/>
      <c r="L14" s="264"/>
      <c r="M14" s="264"/>
      <c r="N14" s="264"/>
      <c r="O14" s="264"/>
      <c r="P14" s="592"/>
      <c r="Q14" s="2"/>
      <c r="R14" s="2"/>
      <c r="S14" s="31"/>
      <c r="T14" s="111"/>
      <c r="U14" s="5"/>
      <c r="V14" s="27"/>
      <c r="W14" s="15"/>
      <c r="X14" s="2"/>
      <c r="Y14" s="2"/>
      <c r="Z14" s="2"/>
      <c r="AA14" s="2"/>
      <c r="AB14" s="2"/>
      <c r="AC14" s="2"/>
      <c r="AD14" s="2"/>
      <c r="AE14" s="2"/>
      <c r="AF14" s="164">
        <f t="shared" si="1"/>
        <v>0</v>
      </c>
      <c r="AG14" s="163">
        <f t="shared" si="2"/>
        <v>0</v>
      </c>
    </row>
    <row r="15" spans="1:33" s="34" customFormat="1" ht="24" outlineLevel="1" x14ac:dyDescent="0.25">
      <c r="A15" s="177">
        <v>1</v>
      </c>
      <c r="B15" s="141" t="str">
        <f>'ORC OUR'!$B$50</f>
        <v xml:space="preserve">AMPLIAÇÃO DO CANAL DO RIBEIRÃO DO OURO - TRECHO 0 - ESTACAS 9+6.15 a EST.10+7.15 </v>
      </c>
      <c r="C15" s="173">
        <f ca="1">'ORC OUR'!$J$50</f>
        <v>784770.94</v>
      </c>
      <c r="D15" s="178">
        <v>3</v>
      </c>
      <c r="E15" s="166">
        <f ca="1">C15/D15</f>
        <v>261590.31333333332</v>
      </c>
      <c r="F15" s="166">
        <f t="shared" ref="F15:M18" ca="1" si="3">E15</f>
        <v>261590.31333333332</v>
      </c>
      <c r="G15" s="166">
        <f t="shared" ca="1" si="3"/>
        <v>261590.31333333332</v>
      </c>
      <c r="H15" s="155"/>
      <c r="I15" s="155"/>
      <c r="J15" s="155"/>
      <c r="K15" s="267"/>
      <c r="L15" s="267"/>
      <c r="M15" s="267"/>
      <c r="N15" s="267"/>
      <c r="O15" s="267"/>
      <c r="P15" s="594"/>
      <c r="Q15" s="5"/>
      <c r="R15" s="5"/>
      <c r="S15" s="17"/>
      <c r="T15" s="111"/>
      <c r="U15" s="5"/>
      <c r="V15" s="26"/>
      <c r="W15" s="6"/>
      <c r="X15" s="5"/>
      <c r="Y15" s="5"/>
      <c r="Z15" s="5"/>
      <c r="AA15" s="5"/>
      <c r="AB15" s="5"/>
      <c r="AC15" s="5"/>
      <c r="AD15" s="5"/>
      <c r="AE15" s="5"/>
      <c r="AF15" s="164">
        <f t="shared" ca="1" si="1"/>
        <v>784770.94</v>
      </c>
      <c r="AG15" s="163">
        <f t="shared" ca="1" si="2"/>
        <v>0</v>
      </c>
    </row>
    <row r="16" spans="1:33" s="34" customFormat="1" ht="24" outlineLevel="1" x14ac:dyDescent="0.25">
      <c r="A16" s="177">
        <v>2</v>
      </c>
      <c r="B16" s="141" t="str">
        <f>'ORC OUR'!$B$100</f>
        <v>AMPLIAÇÃO DO CANAL DO RIBEIRÃO DO OURO - TRECHO 1 - ESTACAS 10+7.15 A EST. 11+11.84</v>
      </c>
      <c r="C16" s="173">
        <f ca="1">'ORC OUR'!$J$100</f>
        <v>1085800.17</v>
      </c>
      <c r="D16" s="178">
        <v>3</v>
      </c>
      <c r="E16" s="267"/>
      <c r="F16" s="166">
        <f t="shared" ref="F16:F17" ca="1" si="4">C16/D16</f>
        <v>361933.38999999996</v>
      </c>
      <c r="G16" s="166">
        <f t="shared" ca="1" si="3"/>
        <v>361933.38999999996</v>
      </c>
      <c r="H16" s="166">
        <f t="shared" ca="1" si="3"/>
        <v>361933.38999999996</v>
      </c>
      <c r="I16" s="155"/>
      <c r="J16" s="155"/>
      <c r="K16" s="155"/>
      <c r="L16" s="155"/>
      <c r="M16" s="155"/>
      <c r="N16" s="155"/>
      <c r="O16" s="155"/>
      <c r="P16" s="595"/>
      <c r="Q16" s="5"/>
      <c r="R16" s="5"/>
      <c r="S16" s="17"/>
      <c r="T16" s="111"/>
      <c r="U16" s="5"/>
      <c r="V16" s="26"/>
      <c r="W16" s="6"/>
      <c r="X16" s="5"/>
      <c r="Y16" s="5"/>
      <c r="Z16" s="5"/>
      <c r="AA16" s="5"/>
      <c r="AB16" s="5"/>
      <c r="AC16" s="5"/>
      <c r="AD16" s="5"/>
      <c r="AE16" s="5"/>
      <c r="AF16" s="164">
        <f t="shared" ca="1" si="1"/>
        <v>1085800.17</v>
      </c>
      <c r="AG16" s="163">
        <f t="shared" ca="1" si="2"/>
        <v>0</v>
      </c>
    </row>
    <row r="17" spans="1:33" s="34" customFormat="1" ht="24" outlineLevel="1" x14ac:dyDescent="0.25">
      <c r="A17" s="177">
        <v>3</v>
      </c>
      <c r="B17" s="141" t="str">
        <f>'ORC OUR'!$B$150</f>
        <v>AMPLIAÇÃO DO CANAL DO RIBEIRÃO DO OURO - TRECHO 2 - ESTACAS 11+11.84  A EST. 34+5.20</v>
      </c>
      <c r="C17" s="173">
        <f ca="1">'ORC OUR'!$J$150</f>
        <v>11275787.219999999</v>
      </c>
      <c r="D17" s="178">
        <v>8</v>
      </c>
      <c r="E17" s="267"/>
      <c r="F17" s="166">
        <f t="shared" ca="1" si="4"/>
        <v>1409473.4024999999</v>
      </c>
      <c r="G17" s="166">
        <f t="shared" ca="1" si="3"/>
        <v>1409473.4024999999</v>
      </c>
      <c r="H17" s="166">
        <f t="shared" ca="1" si="3"/>
        <v>1409473.4024999999</v>
      </c>
      <c r="I17" s="166">
        <f t="shared" ca="1" si="3"/>
        <v>1409473.4024999999</v>
      </c>
      <c r="J17" s="166">
        <f t="shared" ca="1" si="3"/>
        <v>1409473.4024999999</v>
      </c>
      <c r="K17" s="166">
        <f t="shared" ca="1" si="3"/>
        <v>1409473.4024999999</v>
      </c>
      <c r="L17" s="166">
        <f t="shared" ca="1" si="3"/>
        <v>1409473.4024999999</v>
      </c>
      <c r="M17" s="166">
        <f t="shared" ca="1" si="3"/>
        <v>1409473.4024999999</v>
      </c>
      <c r="N17" s="155"/>
      <c r="O17" s="155"/>
      <c r="P17" s="595"/>
      <c r="Q17" s="5"/>
      <c r="R17" s="5"/>
      <c r="S17" s="17"/>
      <c r="T17" s="111"/>
      <c r="U17" s="5"/>
      <c r="V17" s="26"/>
      <c r="W17" s="6"/>
      <c r="X17" s="5"/>
      <c r="Y17" s="5"/>
      <c r="Z17" s="5"/>
      <c r="AA17" s="5"/>
      <c r="AB17" s="5"/>
      <c r="AC17" s="5"/>
      <c r="AD17" s="5"/>
      <c r="AE17" s="5"/>
      <c r="AF17" s="164">
        <f t="shared" ca="1" si="1"/>
        <v>11275787.219999999</v>
      </c>
      <c r="AG17" s="163">
        <f t="shared" ca="1" si="2"/>
        <v>0</v>
      </c>
    </row>
    <row r="18" spans="1:33" s="34" customFormat="1" ht="24" outlineLevel="1" x14ac:dyDescent="0.25">
      <c r="A18" s="177">
        <v>4</v>
      </c>
      <c r="B18" s="141" t="str">
        <f>'ORC OUR'!$B$200</f>
        <v>AMPLIAÇÃO DO CANAL DO RIBEIRÃO DO OURO - TRECHO 3 - ESTACAS 34+5.20 a EST.48+17.20</v>
      </c>
      <c r="C18" s="173">
        <f ca="1">'ORC OUR'!$J$200</f>
        <v>7227620.7200000007</v>
      </c>
      <c r="D18" s="178">
        <v>5</v>
      </c>
      <c r="E18" s="267"/>
      <c r="F18" s="155"/>
      <c r="G18" s="155"/>
      <c r="H18" s="166">
        <f t="shared" ref="H18" ca="1" si="5">C18/D18</f>
        <v>1445524.1440000001</v>
      </c>
      <c r="I18" s="166">
        <f t="shared" ca="1" si="3"/>
        <v>1445524.1440000001</v>
      </c>
      <c r="J18" s="166">
        <f t="shared" ca="1" si="3"/>
        <v>1445524.1440000001</v>
      </c>
      <c r="K18" s="166">
        <f t="shared" ca="1" si="3"/>
        <v>1445524.1440000001</v>
      </c>
      <c r="L18" s="166">
        <f t="shared" ca="1" si="3"/>
        <v>1445524.1440000001</v>
      </c>
      <c r="M18" s="267"/>
      <c r="N18" s="267"/>
      <c r="O18" s="155"/>
      <c r="P18" s="595"/>
      <c r="Q18" s="5"/>
      <c r="R18" s="5"/>
      <c r="S18" s="17"/>
      <c r="T18" s="111"/>
      <c r="U18" s="5"/>
      <c r="V18" s="26"/>
      <c r="W18" s="6"/>
      <c r="X18" s="5"/>
      <c r="Y18" s="5"/>
      <c r="Z18" s="5"/>
      <c r="AA18" s="5"/>
      <c r="AB18" s="5"/>
      <c r="AC18" s="5"/>
      <c r="AD18" s="5"/>
      <c r="AE18" s="5"/>
      <c r="AF18" s="164">
        <f t="shared" ca="1" si="1"/>
        <v>7227620.7200000007</v>
      </c>
      <c r="AG18" s="163">
        <f t="shared" ca="1" si="2"/>
        <v>0</v>
      </c>
    </row>
    <row r="19" spans="1:33" s="34" customFormat="1" ht="24" outlineLevel="1" x14ac:dyDescent="0.25">
      <c r="A19" s="177">
        <v>5</v>
      </c>
      <c r="B19" s="141" t="str">
        <f>'ORC OUR'!$B$250</f>
        <v xml:space="preserve">AMPLIAÇÃO DO CANAL DO RIBEIRÃO DO OURO - TRECHO 4 - ESTACAS 49+3.20 a EST.52+6.00 </v>
      </c>
      <c r="C19" s="173">
        <f ca="1">'ORC OUR'!$J$250</f>
        <v>1636106.4200000002</v>
      </c>
      <c r="D19" s="178">
        <v>3</v>
      </c>
      <c r="E19" s="267"/>
      <c r="F19" s="155"/>
      <c r="G19" s="155"/>
      <c r="H19" s="155"/>
      <c r="I19" s="155"/>
      <c r="J19" s="166">
        <f ca="1">C19/D19</f>
        <v>545368.80666666676</v>
      </c>
      <c r="K19" s="166">
        <f t="shared" ref="K19:N22" ca="1" si="6">J19</f>
        <v>545368.80666666676</v>
      </c>
      <c r="L19" s="166">
        <f t="shared" ca="1" si="6"/>
        <v>545368.80666666676</v>
      </c>
      <c r="M19" s="267"/>
      <c r="N19" s="267"/>
      <c r="O19" s="267"/>
      <c r="P19" s="594"/>
      <c r="Q19" s="5"/>
      <c r="R19" s="5"/>
      <c r="S19" s="17"/>
      <c r="T19" s="111"/>
      <c r="U19" s="5"/>
      <c r="V19" s="26"/>
      <c r="W19" s="6"/>
      <c r="X19" s="5"/>
      <c r="Y19" s="5"/>
      <c r="Z19" s="5"/>
      <c r="AA19" s="5"/>
      <c r="AB19" s="5"/>
      <c r="AC19" s="5"/>
      <c r="AD19" s="5"/>
      <c r="AE19" s="5"/>
      <c r="AF19" s="164">
        <f t="shared" ca="1" si="1"/>
        <v>1636106.4200000004</v>
      </c>
      <c r="AG19" s="163">
        <f t="shared" ca="1" si="2"/>
        <v>0</v>
      </c>
    </row>
    <row r="20" spans="1:33" s="34" customFormat="1" ht="24" outlineLevel="1" x14ac:dyDescent="0.25">
      <c r="A20" s="177">
        <v>6</v>
      </c>
      <c r="B20" s="141" t="str">
        <f>'ORC OUR'!$B$288</f>
        <v>AMPLIAÇÃO DO CANAL DO RIBEIRÃO DO OURO - TRECHO 5 - ESTACAS 52+6.00 a EST.55+0.00</v>
      </c>
      <c r="C20" s="173">
        <f ca="1">'ORC OUR'!$J$288</f>
        <v>1694226.2599999998</v>
      </c>
      <c r="D20" s="178">
        <v>3</v>
      </c>
      <c r="E20" s="267"/>
      <c r="F20" s="155"/>
      <c r="G20" s="155"/>
      <c r="H20" s="155"/>
      <c r="I20" s="155"/>
      <c r="J20" s="166">
        <f ca="1">C20/D20</f>
        <v>564742.08666666655</v>
      </c>
      <c r="K20" s="166">
        <f t="shared" ca="1" si="6"/>
        <v>564742.08666666655</v>
      </c>
      <c r="L20" s="166">
        <f t="shared" ca="1" si="6"/>
        <v>564742.08666666655</v>
      </c>
      <c r="M20" s="267"/>
      <c r="N20" s="155"/>
      <c r="O20" s="155"/>
      <c r="P20" s="595"/>
      <c r="Q20" s="5"/>
      <c r="R20" s="5"/>
      <c r="S20" s="17"/>
      <c r="T20" s="111"/>
      <c r="U20" s="5"/>
      <c r="V20" s="26"/>
      <c r="W20" s="6"/>
      <c r="X20" s="5"/>
      <c r="Y20" s="5"/>
      <c r="Z20" s="5"/>
      <c r="AA20" s="5"/>
      <c r="AB20" s="5"/>
      <c r="AC20" s="5"/>
      <c r="AD20" s="5"/>
      <c r="AE20" s="5"/>
      <c r="AF20" s="164">
        <f t="shared" ca="1" si="1"/>
        <v>1694226.2599999998</v>
      </c>
      <c r="AG20" s="163">
        <f t="shared" ca="1" si="2"/>
        <v>0</v>
      </c>
    </row>
    <row r="21" spans="1:33" s="34" customFormat="1" ht="24" outlineLevel="1" x14ac:dyDescent="0.25">
      <c r="A21" s="177">
        <v>7</v>
      </c>
      <c r="B21" s="274" t="str">
        <f>'ORC OUR'!$B$338</f>
        <v>AMPLIAÇÃO DO CANAL DO RIBEIRÃO DO OURO - TRECHO 6 - ESTACAS 55+0.00 a EST.61+8.00</v>
      </c>
      <c r="C21" s="173">
        <f ca="1">'ORC OUR'!$J$338</f>
        <v>2775170.71</v>
      </c>
      <c r="D21" s="178">
        <v>4</v>
      </c>
      <c r="E21" s="267"/>
      <c r="F21" s="155"/>
      <c r="G21" s="155"/>
      <c r="H21" s="155"/>
      <c r="I21" s="155"/>
      <c r="J21" s="166">
        <f ca="1">C21/D21</f>
        <v>693792.67749999999</v>
      </c>
      <c r="K21" s="166">
        <f t="shared" ca="1" si="6"/>
        <v>693792.67749999999</v>
      </c>
      <c r="L21" s="166">
        <f t="shared" ca="1" si="6"/>
        <v>693792.67749999999</v>
      </c>
      <c r="M21" s="166">
        <f t="shared" ca="1" si="6"/>
        <v>693792.67749999999</v>
      </c>
      <c r="N21" s="155"/>
      <c r="O21" s="155"/>
      <c r="P21" s="595"/>
      <c r="Q21" s="5"/>
      <c r="R21" s="5"/>
      <c r="S21" s="17"/>
      <c r="T21" s="111"/>
      <c r="U21" s="5"/>
      <c r="V21" s="26"/>
      <c r="W21" s="6"/>
      <c r="X21" s="5"/>
      <c r="Y21" s="5"/>
      <c r="Z21" s="5"/>
      <c r="AA21" s="5"/>
      <c r="AB21" s="5"/>
      <c r="AC21" s="5"/>
      <c r="AD21" s="5"/>
      <c r="AE21" s="5"/>
      <c r="AF21" s="164">
        <f t="shared" ca="1" si="1"/>
        <v>2775170.71</v>
      </c>
      <c r="AG21" s="163">
        <f t="shared" ca="1" si="2"/>
        <v>0</v>
      </c>
    </row>
    <row r="22" spans="1:33" s="34" customFormat="1" ht="24" outlineLevel="1" x14ac:dyDescent="0.25">
      <c r="A22" s="177">
        <v>8</v>
      </c>
      <c r="B22" s="141" t="str">
        <f>'ORC OUR'!$B$388</f>
        <v>AMPLIAÇÃO DO CANAL DO RIBEIRÃO DO OURO - TRECHO 7 - ESTACAS 61+8.00 a EST. 81+16.79</v>
      </c>
      <c r="C22" s="173">
        <f ca="1">'ORC OUR'!$J$388</f>
        <v>9715120.5199999996</v>
      </c>
      <c r="D22" s="178">
        <v>5</v>
      </c>
      <c r="E22" s="267"/>
      <c r="F22" s="155"/>
      <c r="G22" s="155"/>
      <c r="H22" s="155"/>
      <c r="I22" s="155"/>
      <c r="J22" s="155"/>
      <c r="K22" s="166">
        <f ca="1">C22/D22</f>
        <v>1943024.1039999998</v>
      </c>
      <c r="L22" s="166">
        <f t="shared" ca="1" si="6"/>
        <v>1943024.1039999998</v>
      </c>
      <c r="M22" s="166">
        <f t="shared" ca="1" si="6"/>
        <v>1943024.1039999998</v>
      </c>
      <c r="N22" s="166">
        <f t="shared" ca="1" si="6"/>
        <v>1943024.1039999998</v>
      </c>
      <c r="O22" s="166">
        <f ca="1">N22</f>
        <v>1943024.1039999998</v>
      </c>
      <c r="P22" s="595"/>
      <c r="Q22" s="266" t="e">
        <f>#REF!</f>
        <v>#REF!</v>
      </c>
      <c r="R22" s="166" t="e">
        <f t="shared" ref="R22:AE22" si="7">Q22</f>
        <v>#REF!</v>
      </c>
      <c r="S22" s="166" t="e">
        <f t="shared" si="7"/>
        <v>#REF!</v>
      </c>
      <c r="T22" s="166" t="e">
        <f t="shared" si="7"/>
        <v>#REF!</v>
      </c>
      <c r="U22" s="166" t="e">
        <f t="shared" si="7"/>
        <v>#REF!</v>
      </c>
      <c r="V22" s="166" t="e">
        <f t="shared" si="7"/>
        <v>#REF!</v>
      </c>
      <c r="W22" s="166" t="e">
        <f t="shared" si="7"/>
        <v>#REF!</v>
      </c>
      <c r="X22" s="166" t="e">
        <f t="shared" si="7"/>
        <v>#REF!</v>
      </c>
      <c r="Y22" s="166" t="e">
        <f t="shared" si="7"/>
        <v>#REF!</v>
      </c>
      <c r="Z22" s="166" t="e">
        <f t="shared" si="7"/>
        <v>#REF!</v>
      </c>
      <c r="AA22" s="166" t="e">
        <f t="shared" si="7"/>
        <v>#REF!</v>
      </c>
      <c r="AB22" s="166" t="e">
        <f t="shared" si="7"/>
        <v>#REF!</v>
      </c>
      <c r="AC22" s="166" t="e">
        <f t="shared" si="7"/>
        <v>#REF!</v>
      </c>
      <c r="AD22" s="166" t="e">
        <f t="shared" si="7"/>
        <v>#REF!</v>
      </c>
      <c r="AE22" s="166" t="e">
        <f t="shared" si="7"/>
        <v>#REF!</v>
      </c>
      <c r="AF22" s="164">
        <f t="shared" ca="1" si="1"/>
        <v>9715120.5199999996</v>
      </c>
      <c r="AG22" s="163">
        <f t="shared" ca="1" si="2"/>
        <v>0</v>
      </c>
    </row>
    <row r="23" spans="1:33" s="34" customFormat="1" ht="24" outlineLevel="1" x14ac:dyDescent="0.25">
      <c r="A23" s="177">
        <v>9</v>
      </c>
      <c r="B23" s="141" t="str">
        <f>'ORC OUR'!$B$438</f>
        <v xml:space="preserve">AMPLIAÇÃO DO CANAL DO RIBEIRÃO DO OURO - TRECHO 8 - ESTACAS 81+16.79 a EST. 87+5.74 </v>
      </c>
      <c r="C23" s="173">
        <f ca="1">'ORC OUR'!$J$438</f>
        <v>2843593.51</v>
      </c>
      <c r="D23" s="178">
        <v>2</v>
      </c>
      <c r="E23" s="267"/>
      <c r="F23" s="155"/>
      <c r="G23" s="155"/>
      <c r="H23" s="155"/>
      <c r="I23" s="155"/>
      <c r="J23" s="155"/>
      <c r="K23" s="267"/>
      <c r="L23" s="155"/>
      <c r="M23" s="166">
        <f ca="1">C23/D23</f>
        <v>1421796.7549999999</v>
      </c>
      <c r="N23" s="166">
        <f ca="1">M23</f>
        <v>1421796.7549999999</v>
      </c>
      <c r="O23" s="267"/>
      <c r="P23" s="595"/>
      <c r="Q23" s="5"/>
      <c r="R23" s="5"/>
      <c r="S23" s="17"/>
      <c r="T23" s="111"/>
      <c r="U23" s="5"/>
      <c r="V23" s="26"/>
      <c r="W23" s="6"/>
      <c r="X23" s="5"/>
      <c r="Y23" s="5"/>
      <c r="Z23" s="5"/>
      <c r="AA23" s="5"/>
      <c r="AB23" s="5"/>
      <c r="AC23" s="5"/>
      <c r="AD23" s="5"/>
      <c r="AE23" s="5"/>
      <c r="AF23" s="164">
        <f t="shared" ca="1" si="1"/>
        <v>2843593.51</v>
      </c>
      <c r="AG23" s="163">
        <f t="shared" ca="1" si="2"/>
        <v>0</v>
      </c>
    </row>
    <row r="24" spans="1:33" s="34" customFormat="1" ht="24" outlineLevel="1" x14ac:dyDescent="0.25">
      <c r="A24" s="177">
        <v>10</v>
      </c>
      <c r="B24" s="141" t="str">
        <f>'ORC OUR'!$B$488</f>
        <v xml:space="preserve">AMPLIAÇÃO DO CANAL DO RIBEIRÃO DO OURO - TRECHO 9 - ESTACAS 87+7.74 a EST. 91+19.75 </v>
      </c>
      <c r="C24" s="173">
        <f ca="1">'ORC OUR'!$J$488</f>
        <v>2779329.41</v>
      </c>
      <c r="D24" s="178">
        <v>2</v>
      </c>
      <c r="E24" s="267"/>
      <c r="F24" s="155"/>
      <c r="G24" s="155"/>
      <c r="H24" s="155"/>
      <c r="I24" s="155"/>
      <c r="J24" s="155"/>
      <c r="K24" s="267"/>
      <c r="L24" s="155"/>
      <c r="M24" s="155"/>
      <c r="N24" s="166">
        <f ca="1">C24/D24</f>
        <v>1389664.7050000001</v>
      </c>
      <c r="O24" s="166">
        <f ca="1">N24</f>
        <v>1389664.7050000001</v>
      </c>
      <c r="P24" s="595"/>
      <c r="Q24" s="5"/>
      <c r="R24" s="5"/>
      <c r="S24" s="17"/>
      <c r="T24" s="111"/>
      <c r="U24" s="5"/>
      <c r="V24" s="26"/>
      <c r="W24" s="6"/>
      <c r="X24" s="5"/>
      <c r="Y24" s="5"/>
      <c r="Z24" s="5"/>
      <c r="AA24" s="5"/>
      <c r="AB24" s="5"/>
      <c r="AC24" s="5"/>
      <c r="AD24" s="5"/>
      <c r="AE24" s="5"/>
      <c r="AF24" s="164">
        <f t="shared" ca="1" si="1"/>
        <v>2779329.41</v>
      </c>
      <c r="AG24" s="163">
        <f t="shared" ca="1" si="2"/>
        <v>0</v>
      </c>
    </row>
    <row r="25" spans="1:33" s="34" customFormat="1" ht="24" outlineLevel="1" x14ac:dyDescent="0.25">
      <c r="A25" s="177">
        <v>11</v>
      </c>
      <c r="B25" s="141" t="str">
        <f>'ORC OUR'!$B$538</f>
        <v>AMPLIAÇÃO DO CANAL DO RIBEIRÃO DO OURO - TRECHO 10 - ESTACAS 91+19.75 A EST. 99+12.06</v>
      </c>
      <c r="C25" s="173">
        <f ca="1">'ORC OUR'!$J$538</f>
        <v>3245090.17</v>
      </c>
      <c r="D25" s="178">
        <v>3</v>
      </c>
      <c r="E25" s="267"/>
      <c r="F25" s="155"/>
      <c r="G25" s="155"/>
      <c r="H25" s="155"/>
      <c r="I25" s="155"/>
      <c r="J25" s="155"/>
      <c r="K25" s="267"/>
      <c r="L25" s="155"/>
      <c r="M25" s="155"/>
      <c r="N25" s="166">
        <f ca="1">C25/D25</f>
        <v>1081696.7233333334</v>
      </c>
      <c r="O25" s="166">
        <f ca="1">N25</f>
        <v>1081696.7233333334</v>
      </c>
      <c r="P25" s="572">
        <f ca="1">O25</f>
        <v>1081696.7233333334</v>
      </c>
      <c r="Q25" s="5"/>
      <c r="R25" s="5"/>
      <c r="S25" s="17"/>
      <c r="T25" s="111"/>
      <c r="U25" s="5"/>
      <c r="V25" s="26"/>
      <c r="W25" s="6"/>
      <c r="X25" s="5"/>
      <c r="Y25" s="5"/>
      <c r="Z25" s="5"/>
      <c r="AA25" s="5"/>
      <c r="AB25" s="5"/>
      <c r="AC25" s="5"/>
      <c r="AD25" s="5"/>
      <c r="AE25" s="5"/>
      <c r="AF25" s="164">
        <f t="shared" ca="1" si="1"/>
        <v>3245090.17</v>
      </c>
      <c r="AG25" s="163">
        <f t="shared" ca="1" si="2"/>
        <v>0</v>
      </c>
    </row>
    <row r="26" spans="1:33" s="34" customFormat="1" ht="22.9" customHeight="1" outlineLevel="1" x14ac:dyDescent="0.25">
      <c r="A26" s="177">
        <v>12</v>
      </c>
      <c r="B26" s="141" t="str">
        <f>'ORC OUR'!$B$588</f>
        <v>TRECHOS DE TRANSIÇÃO DO CANAL</v>
      </c>
      <c r="C26" s="173">
        <f ca="1">'ORC OUR'!$J$588</f>
        <v>367796.84</v>
      </c>
      <c r="D26" s="178">
        <v>9</v>
      </c>
      <c r="E26" s="267"/>
      <c r="F26" s="155"/>
      <c r="G26" s="155"/>
      <c r="H26" s="166">
        <f t="shared" ref="H26:H27" ca="1" si="8">C26/D26</f>
        <v>40866.315555555557</v>
      </c>
      <c r="I26" s="166">
        <f t="shared" ref="I26:P27" ca="1" si="9">H26</f>
        <v>40866.315555555557</v>
      </c>
      <c r="J26" s="166">
        <f t="shared" ca="1" si="9"/>
        <v>40866.315555555557</v>
      </c>
      <c r="K26" s="166">
        <f t="shared" ca="1" si="9"/>
        <v>40866.315555555557</v>
      </c>
      <c r="L26" s="166">
        <f t="shared" ca="1" si="9"/>
        <v>40866.315555555557</v>
      </c>
      <c r="M26" s="166">
        <f t="shared" ca="1" si="9"/>
        <v>40866.315555555557</v>
      </c>
      <c r="N26" s="166">
        <f t="shared" ca="1" si="9"/>
        <v>40866.315555555557</v>
      </c>
      <c r="O26" s="166">
        <f t="shared" ca="1" si="9"/>
        <v>40866.315555555557</v>
      </c>
      <c r="P26" s="572">
        <f t="shared" ca="1" si="9"/>
        <v>40866.315555555557</v>
      </c>
      <c r="Q26" s="5"/>
      <c r="R26" s="5"/>
      <c r="S26" s="17"/>
      <c r="T26" s="111"/>
      <c r="U26" s="5"/>
      <c r="V26" s="26"/>
      <c r="W26" s="6"/>
      <c r="X26" s="5"/>
      <c r="Y26" s="5"/>
      <c r="Z26" s="5"/>
      <c r="AA26" s="5"/>
      <c r="AB26" s="5"/>
      <c r="AC26" s="5"/>
      <c r="AD26" s="5"/>
      <c r="AE26" s="5"/>
      <c r="AF26" s="164">
        <f t="shared" ca="1" si="1"/>
        <v>367796.84000000008</v>
      </c>
      <c r="AG26" s="163">
        <f t="shared" ca="1" si="2"/>
        <v>0</v>
      </c>
    </row>
    <row r="27" spans="1:33" s="34" customFormat="1" ht="22.9" customHeight="1" outlineLevel="1" thickBot="1" x14ac:dyDescent="0.3">
      <c r="A27" s="177">
        <v>13</v>
      </c>
      <c r="B27" s="141" t="str">
        <f>'ORC OUR'!$B$610</f>
        <v>TRECHOS DE TRANSIÇÃO - CANAL PARA OAE</v>
      </c>
      <c r="C27" s="173">
        <f ca="1">'ORC OUR'!$J$610</f>
        <v>210192.35</v>
      </c>
      <c r="D27" s="178">
        <v>9</v>
      </c>
      <c r="E27" s="267"/>
      <c r="F27" s="155"/>
      <c r="G27" s="155"/>
      <c r="H27" s="166">
        <f t="shared" ca="1" si="8"/>
        <v>23354.705555555556</v>
      </c>
      <c r="I27" s="166">
        <f t="shared" ca="1" si="9"/>
        <v>23354.705555555556</v>
      </c>
      <c r="J27" s="166">
        <f t="shared" ca="1" si="9"/>
        <v>23354.705555555556</v>
      </c>
      <c r="K27" s="166">
        <f t="shared" ca="1" si="9"/>
        <v>23354.705555555556</v>
      </c>
      <c r="L27" s="166">
        <f t="shared" ca="1" si="9"/>
        <v>23354.705555555556</v>
      </c>
      <c r="M27" s="166">
        <f t="shared" ca="1" si="9"/>
        <v>23354.705555555556</v>
      </c>
      <c r="N27" s="166">
        <f t="shared" ca="1" si="9"/>
        <v>23354.705555555556</v>
      </c>
      <c r="O27" s="166">
        <f t="shared" ca="1" si="9"/>
        <v>23354.705555555556</v>
      </c>
      <c r="P27" s="572">
        <f t="shared" ca="1" si="9"/>
        <v>23354.705555555556</v>
      </c>
      <c r="Q27" s="5"/>
      <c r="R27" s="5"/>
      <c r="S27" s="17"/>
      <c r="T27" s="111"/>
      <c r="U27" s="5"/>
      <c r="V27" s="26"/>
      <c r="W27" s="6"/>
      <c r="X27" s="5"/>
      <c r="Y27" s="5"/>
      <c r="Z27" s="5"/>
      <c r="AA27" s="5"/>
      <c r="AB27" s="5"/>
      <c r="AC27" s="5"/>
      <c r="AD27" s="5"/>
      <c r="AE27" s="5"/>
      <c r="AF27" s="164">
        <f t="shared" ca="1" si="1"/>
        <v>210192.35</v>
      </c>
      <c r="AG27" s="163">
        <f t="shared" ca="1" si="2"/>
        <v>0</v>
      </c>
    </row>
    <row r="28" spans="1:33" s="33" customFormat="1" ht="16.149999999999999" customHeight="1" thickBot="1" x14ac:dyDescent="0.3">
      <c r="A28" s="165" t="s">
        <v>18515</v>
      </c>
      <c r="B28" s="275" t="str">
        <f>'ORC OUR'!$B$632</f>
        <v>SUBSTITUIÇÃO DE PONTES AO LONGO DO CANAL DO RIBEIRÃO DO OURO</v>
      </c>
      <c r="C28" s="172"/>
      <c r="D28" s="273"/>
      <c r="E28" s="264"/>
      <c r="F28" s="264"/>
      <c r="G28" s="264"/>
      <c r="H28" s="264"/>
      <c r="I28" s="264"/>
      <c r="J28" s="264"/>
      <c r="K28" s="264"/>
      <c r="L28" s="264"/>
      <c r="M28" s="264"/>
      <c r="N28" s="264"/>
      <c r="O28" s="264"/>
      <c r="P28" s="592"/>
      <c r="Q28" s="2"/>
      <c r="R28" s="2"/>
      <c r="S28" s="31"/>
      <c r="T28" s="111"/>
      <c r="U28" s="5"/>
      <c r="V28" s="27"/>
      <c r="W28" s="15"/>
      <c r="X28" s="2"/>
      <c r="Y28" s="2"/>
      <c r="Z28" s="2"/>
      <c r="AA28" s="2"/>
      <c r="AB28" s="2"/>
      <c r="AC28" s="2"/>
      <c r="AD28" s="2"/>
      <c r="AE28" s="2"/>
      <c r="AF28" s="164">
        <f t="shared" si="1"/>
        <v>0</v>
      </c>
      <c r="AG28" s="163">
        <f t="shared" si="2"/>
        <v>0</v>
      </c>
    </row>
    <row r="29" spans="1:33" s="34" customFormat="1" ht="22.9" customHeight="1" outlineLevel="1" x14ac:dyDescent="0.25">
      <c r="A29" s="140">
        <v>1</v>
      </c>
      <c r="B29" s="139" t="str">
        <f>'ORC OUR'!$B$633</f>
        <v>PONTE NA ESTACA 33 - RUA IMACULADA CONCEIÇÃO</v>
      </c>
      <c r="C29" s="174">
        <f ca="1">'ORC OUR'!$J$633</f>
        <v>1498935.2900000003</v>
      </c>
      <c r="D29" s="270">
        <v>4</v>
      </c>
      <c r="E29" s="271"/>
      <c r="F29" s="271"/>
      <c r="G29" s="265">
        <f ca="1">C29/D29</f>
        <v>374733.82250000007</v>
      </c>
      <c r="H29" s="265">
        <f t="shared" ref="H29:J29" ca="1" si="10">G29</f>
        <v>374733.82250000007</v>
      </c>
      <c r="I29" s="265">
        <f t="shared" ca="1" si="10"/>
        <v>374733.82250000007</v>
      </c>
      <c r="J29" s="265">
        <f t="shared" ca="1" si="10"/>
        <v>374733.82250000007</v>
      </c>
      <c r="K29" s="271"/>
      <c r="L29" s="271"/>
      <c r="M29" s="271"/>
      <c r="N29" s="271"/>
      <c r="O29" s="271"/>
      <c r="P29" s="596"/>
      <c r="Q29" s="5"/>
      <c r="R29" s="5"/>
      <c r="S29" s="17"/>
      <c r="T29" s="111"/>
      <c r="U29" s="5"/>
      <c r="V29" s="26"/>
      <c r="W29" s="6"/>
      <c r="X29" s="5"/>
      <c r="Y29" s="5"/>
      <c r="Z29" s="5"/>
      <c r="AA29" s="5"/>
      <c r="AB29" s="5"/>
      <c r="AC29" s="5"/>
      <c r="AD29" s="5"/>
      <c r="AE29" s="5"/>
      <c r="AF29" s="164">
        <f t="shared" ca="1" si="1"/>
        <v>1498935.2900000003</v>
      </c>
      <c r="AG29" s="163">
        <f t="shared" ca="1" si="2"/>
        <v>0</v>
      </c>
    </row>
    <row r="30" spans="1:33" s="34" customFormat="1" ht="22.9" customHeight="1" outlineLevel="1" x14ac:dyDescent="0.25">
      <c r="A30" s="140">
        <v>2</v>
      </c>
      <c r="B30" s="139" t="str">
        <f>'ORC OUR'!$B$714</f>
        <v>PONTE NA ESTACA 61 - RUA WALTER RODRIGUES MOURÃO</v>
      </c>
      <c r="C30" s="174">
        <f ca="1">'ORC OUR'!$J$714</f>
        <v>1172217.5999999999</v>
      </c>
      <c r="D30" s="270">
        <v>4</v>
      </c>
      <c r="E30" s="265">
        <f ca="1">C30/D30</f>
        <v>293054.39999999997</v>
      </c>
      <c r="F30" s="265">
        <f t="shared" ref="F30:H30" ca="1" si="11">E30</f>
        <v>293054.39999999997</v>
      </c>
      <c r="G30" s="265">
        <f t="shared" ca="1" si="11"/>
        <v>293054.39999999997</v>
      </c>
      <c r="H30" s="265">
        <f t="shared" ca="1" si="11"/>
        <v>293054.39999999997</v>
      </c>
      <c r="I30" s="271"/>
      <c r="J30" s="271"/>
      <c r="K30" s="271"/>
      <c r="L30" s="271"/>
      <c r="M30" s="271"/>
      <c r="N30" s="271"/>
      <c r="O30" s="271"/>
      <c r="P30" s="596"/>
      <c r="Q30" s="5"/>
      <c r="R30" s="5"/>
      <c r="S30" s="17"/>
      <c r="T30" s="111"/>
      <c r="U30" s="5"/>
      <c r="V30" s="26"/>
      <c r="W30" s="6"/>
      <c r="X30" s="5"/>
      <c r="Y30" s="5"/>
      <c r="Z30" s="5"/>
      <c r="AA30" s="5"/>
      <c r="AB30" s="5"/>
      <c r="AC30" s="5"/>
      <c r="AD30" s="5"/>
      <c r="AE30" s="5"/>
      <c r="AF30" s="164">
        <f t="shared" ca="1" si="1"/>
        <v>1172217.5999999999</v>
      </c>
      <c r="AG30" s="163">
        <f t="shared" ca="1" si="2"/>
        <v>0</v>
      </c>
    </row>
    <row r="31" spans="1:33" s="34" customFormat="1" ht="22.9" customHeight="1" outlineLevel="1" x14ac:dyDescent="0.25">
      <c r="A31" s="140">
        <v>3</v>
      </c>
      <c r="B31" s="139" t="str">
        <f>'ORC OUR'!$B$795</f>
        <v>PONTE NA ESTACA 100 - RUA CAP. JOSÉ SABINO SAMPAIO</v>
      </c>
      <c r="C31" s="174">
        <f ca="1">'ORC OUR'!$J$795</f>
        <v>1273484.1600000001</v>
      </c>
      <c r="D31" s="270">
        <v>4</v>
      </c>
      <c r="E31" s="271"/>
      <c r="F31" s="271"/>
      <c r="G31" s="271"/>
      <c r="H31" s="271"/>
      <c r="I31" s="271"/>
      <c r="J31" s="271"/>
      <c r="K31" s="271"/>
      <c r="L31" s="271"/>
      <c r="M31" s="166">
        <f ca="1">C31/D31</f>
        <v>318371.04000000004</v>
      </c>
      <c r="N31" s="166">
        <f ca="1">M31</f>
        <v>318371.04000000004</v>
      </c>
      <c r="O31" s="166">
        <f ca="1">N31</f>
        <v>318371.04000000004</v>
      </c>
      <c r="P31" s="572">
        <f ca="1">O31</f>
        <v>318371.04000000004</v>
      </c>
      <c r="Q31" s="5"/>
      <c r="R31" s="5"/>
      <c r="S31" s="17"/>
      <c r="T31" s="111"/>
      <c r="U31" s="5"/>
      <c r="V31" s="26"/>
      <c r="W31" s="6"/>
      <c r="X31" s="5"/>
      <c r="Y31" s="5"/>
      <c r="Z31" s="5"/>
      <c r="AA31" s="5"/>
      <c r="AB31" s="5"/>
      <c r="AC31" s="5"/>
      <c r="AD31" s="5"/>
      <c r="AE31" s="5"/>
      <c r="AF31" s="164">
        <f t="shared" ca="1" si="1"/>
        <v>1273484.1600000001</v>
      </c>
      <c r="AG31" s="163">
        <f t="shared" ca="1" si="2"/>
        <v>0</v>
      </c>
    </row>
    <row r="32" spans="1:33" s="34" customFormat="1" ht="22.9" customHeight="1" outlineLevel="1" x14ac:dyDescent="0.25">
      <c r="A32" s="140">
        <v>4</v>
      </c>
      <c r="B32" s="139" t="str">
        <f>'ORC OUR'!$B$876</f>
        <v xml:space="preserve"> REBAIXAMENTO DO CANAL NA OAE (ESTACA 51)</v>
      </c>
      <c r="C32" s="174">
        <f ca="1">'ORC OUR'!$J$876</f>
        <v>226147.4</v>
      </c>
      <c r="D32" s="270">
        <v>1</v>
      </c>
      <c r="E32" s="271"/>
      <c r="F32" s="271"/>
      <c r="G32" s="271"/>
      <c r="H32" s="271"/>
      <c r="I32" s="271"/>
      <c r="J32" s="271"/>
      <c r="K32" s="265">
        <f ca="1">C32/D32</f>
        <v>226147.4</v>
      </c>
      <c r="L32" s="271"/>
      <c r="M32" s="271"/>
      <c r="N32" s="271"/>
      <c r="O32" s="271"/>
      <c r="P32" s="596"/>
      <c r="Q32" s="5"/>
      <c r="R32" s="5"/>
      <c r="S32" s="17"/>
      <c r="T32" s="111"/>
      <c r="U32" s="5"/>
      <c r="V32" s="26"/>
      <c r="W32" s="6"/>
      <c r="X32" s="5"/>
      <c r="Y32" s="5"/>
      <c r="Z32" s="5"/>
      <c r="AA32" s="5"/>
      <c r="AB32" s="5"/>
      <c r="AC32" s="5"/>
      <c r="AD32" s="5"/>
      <c r="AE32" s="5"/>
      <c r="AF32" s="164">
        <f t="shared" ca="1" si="1"/>
        <v>226147.4</v>
      </c>
      <c r="AG32" s="163">
        <f t="shared" ca="1" si="2"/>
        <v>0</v>
      </c>
    </row>
    <row r="33" spans="1:33" s="34" customFormat="1" ht="22.9" customHeight="1" outlineLevel="1" x14ac:dyDescent="0.25">
      <c r="A33" s="140">
        <v>5</v>
      </c>
      <c r="B33" s="139" t="str">
        <f>'ORC OUR'!$B$887</f>
        <v xml:space="preserve"> REBAIXAMENTO DO CANAL NA OAE (ESTACA 82)</v>
      </c>
      <c r="C33" s="174">
        <f ca="1">'ORC OUR'!$J$887</f>
        <v>109864.12</v>
      </c>
      <c r="D33" s="270">
        <v>1</v>
      </c>
      <c r="E33" s="271"/>
      <c r="F33" s="271"/>
      <c r="G33" s="271"/>
      <c r="H33" s="271"/>
      <c r="I33" s="271"/>
      <c r="J33" s="271"/>
      <c r="K33" s="271"/>
      <c r="L33" s="271"/>
      <c r="M33" s="271"/>
      <c r="N33" s="166">
        <f ca="1">C33/D33</f>
        <v>109864.12</v>
      </c>
      <c r="O33" s="271"/>
      <c r="P33" s="596"/>
      <c r="Q33" s="5"/>
      <c r="R33" s="5"/>
      <c r="S33" s="17"/>
      <c r="T33" s="111"/>
      <c r="U33" s="5"/>
      <c r="V33" s="26"/>
      <c r="W33" s="6"/>
      <c r="X33" s="5"/>
      <c r="Y33" s="5"/>
      <c r="Z33" s="5"/>
      <c r="AA33" s="5"/>
      <c r="AB33" s="5"/>
      <c r="AC33" s="5"/>
      <c r="AD33" s="5"/>
      <c r="AE33" s="5"/>
      <c r="AF33" s="164">
        <f t="shared" ca="1" si="1"/>
        <v>109864.12</v>
      </c>
      <c r="AG33" s="163">
        <f t="shared" ca="1" si="2"/>
        <v>0</v>
      </c>
    </row>
    <row r="34" spans="1:33" s="34" customFormat="1" ht="22.9" customHeight="1" outlineLevel="1" x14ac:dyDescent="0.25">
      <c r="A34" s="140">
        <v>6</v>
      </c>
      <c r="B34" s="139" t="str">
        <f>'ORC OUR'!$B$898</f>
        <v xml:space="preserve"> REBAIXAMENTO DO CANAL NA OAE (ESTACA 86)</v>
      </c>
      <c r="C34" s="174">
        <f ca="1">'ORC OUR'!$J$898</f>
        <v>182969.36</v>
      </c>
      <c r="D34" s="270">
        <v>1</v>
      </c>
      <c r="E34" s="271"/>
      <c r="F34" s="271"/>
      <c r="G34" s="271"/>
      <c r="H34" s="271"/>
      <c r="I34" s="271"/>
      <c r="J34" s="271"/>
      <c r="K34" s="271"/>
      <c r="L34" s="271"/>
      <c r="M34" s="271"/>
      <c r="N34" s="271"/>
      <c r="O34" s="166">
        <f ca="1">C34/D34</f>
        <v>182969.36</v>
      </c>
      <c r="P34" s="596"/>
      <c r="Q34" s="5"/>
      <c r="R34" s="5"/>
      <c r="S34" s="17"/>
      <c r="T34" s="111"/>
      <c r="U34" s="5"/>
      <c r="V34" s="26"/>
      <c r="W34" s="6"/>
      <c r="X34" s="5"/>
      <c r="Y34" s="5"/>
      <c r="Z34" s="5"/>
      <c r="AA34" s="5"/>
      <c r="AB34" s="5"/>
      <c r="AC34" s="5"/>
      <c r="AD34" s="5"/>
      <c r="AE34" s="5"/>
      <c r="AF34" s="164">
        <f t="shared" ca="1" si="1"/>
        <v>182969.36</v>
      </c>
      <c r="AG34" s="163">
        <f t="shared" ca="1" si="2"/>
        <v>0</v>
      </c>
    </row>
    <row r="35" spans="1:33" s="34" customFormat="1" ht="22.9" customHeight="1" outlineLevel="1" thickBot="1" x14ac:dyDescent="0.3">
      <c r="A35" s="140">
        <v>7</v>
      </c>
      <c r="B35" s="139" t="str">
        <f>'ORC OUR'!$B$909</f>
        <v>PLACAS PARA APOIO DOS MÓDULOS PRÉ-MOLDADOS</v>
      </c>
      <c r="C35" s="174">
        <f ca="1">'ORC OUR'!$J$909</f>
        <v>229361.54</v>
      </c>
      <c r="D35" s="270">
        <v>3</v>
      </c>
      <c r="E35" s="271"/>
      <c r="F35" s="271"/>
      <c r="G35" s="271"/>
      <c r="H35" s="271"/>
      <c r="I35" s="271"/>
      <c r="J35" s="265">
        <f ca="1">C35/D35</f>
        <v>76453.846666666665</v>
      </c>
      <c r="K35" s="271"/>
      <c r="L35" s="271"/>
      <c r="M35" s="265">
        <f ca="1">C35/D35</f>
        <v>76453.846666666665</v>
      </c>
      <c r="N35" s="271"/>
      <c r="O35" s="271"/>
      <c r="P35" s="593">
        <f ca="1">C35/D35</f>
        <v>76453.846666666665</v>
      </c>
      <c r="Q35" s="5"/>
      <c r="R35" s="5"/>
      <c r="S35" s="17"/>
      <c r="T35" s="111"/>
      <c r="U35" s="5"/>
      <c r="V35" s="26"/>
      <c r="W35" s="6"/>
      <c r="X35" s="5"/>
      <c r="Y35" s="5"/>
      <c r="Z35" s="5"/>
      <c r="AA35" s="5"/>
      <c r="AB35" s="5"/>
      <c r="AC35" s="5"/>
      <c r="AD35" s="5"/>
      <c r="AE35" s="5"/>
      <c r="AF35" s="164">
        <f t="shared" ca="1" si="1"/>
        <v>229361.53999999998</v>
      </c>
      <c r="AG35" s="163">
        <f t="shared" ca="1" si="2"/>
        <v>0</v>
      </c>
    </row>
    <row r="36" spans="1:33" s="33" customFormat="1" ht="16.149999999999999" customHeight="1" thickBot="1" x14ac:dyDescent="0.3">
      <c r="A36" s="165" t="s">
        <v>18519</v>
      </c>
      <c r="B36" s="275" t="str">
        <f>'ORC OUR'!$B$916</f>
        <v>SUBSTITUIÇÃO DOS BUEIROS DE TRAVESSIA NA FOZ DO CÓRREGO CAPÃO DO PAIVA</v>
      </c>
      <c r="C36" s="172"/>
      <c r="D36" s="273"/>
      <c r="E36" s="32"/>
      <c r="F36" s="32"/>
      <c r="G36" s="32"/>
      <c r="H36" s="32"/>
      <c r="I36" s="32"/>
      <c r="J36" s="32"/>
      <c r="K36" s="32"/>
      <c r="L36" s="32"/>
      <c r="M36" s="32"/>
      <c r="N36" s="32"/>
      <c r="O36" s="32"/>
      <c r="P36" s="597"/>
      <c r="Q36" s="2"/>
      <c r="R36" s="2"/>
      <c r="S36" s="31"/>
      <c r="T36" s="111"/>
      <c r="U36" s="5"/>
      <c r="V36" s="27"/>
      <c r="W36" s="15"/>
      <c r="X36" s="2"/>
      <c r="Y36" s="2"/>
      <c r="Z36" s="2"/>
      <c r="AA36" s="2"/>
      <c r="AB36" s="2"/>
      <c r="AC36" s="2"/>
      <c r="AD36" s="2"/>
      <c r="AE36" s="2"/>
      <c r="AF36" s="164">
        <f t="shared" si="1"/>
        <v>0</v>
      </c>
      <c r="AG36" s="163">
        <f t="shared" si="2"/>
        <v>0</v>
      </c>
    </row>
    <row r="37" spans="1:33" s="34" customFormat="1" ht="33" customHeight="1" outlineLevel="1" thickBot="1" x14ac:dyDescent="0.3">
      <c r="A37" s="140">
        <v>1</v>
      </c>
      <c r="B37" s="139" t="str">
        <f>'ORC OUR'!$B$917</f>
        <v>BDCC CÓRREGO CAPÃO DO PAIVA - FOZ NO RIBEIRÃO DO OURO</v>
      </c>
      <c r="C37" s="174">
        <f ca="1">'ORC OUR'!$J$917</f>
        <v>1853625.72</v>
      </c>
      <c r="D37" s="270">
        <v>4</v>
      </c>
      <c r="E37" s="167">
        <f ca="1">C37/D37</f>
        <v>463406.43</v>
      </c>
      <c r="F37" s="167">
        <f t="shared" ref="F37:H37" ca="1" si="12">E37</f>
        <v>463406.43</v>
      </c>
      <c r="G37" s="167">
        <f t="shared" ca="1" si="12"/>
        <v>463406.43</v>
      </c>
      <c r="H37" s="167">
        <f t="shared" ca="1" si="12"/>
        <v>463406.43</v>
      </c>
      <c r="I37" s="272"/>
      <c r="J37" s="272"/>
      <c r="K37" s="272"/>
      <c r="L37" s="272"/>
      <c r="M37" s="272"/>
      <c r="N37" s="272"/>
      <c r="O37" s="272"/>
      <c r="P37" s="598"/>
      <c r="Q37" s="5"/>
      <c r="R37" s="5"/>
      <c r="S37" s="17"/>
      <c r="T37" s="111"/>
      <c r="U37" s="5"/>
      <c r="V37" s="26"/>
      <c r="W37" s="6"/>
      <c r="X37" s="5"/>
      <c r="Y37" s="5"/>
      <c r="Z37" s="5"/>
      <c r="AA37" s="5"/>
      <c r="AB37" s="5"/>
      <c r="AC37" s="5"/>
      <c r="AD37" s="5"/>
      <c r="AE37" s="5"/>
      <c r="AF37" s="164">
        <f t="shared" ca="1" si="1"/>
        <v>1853625.72</v>
      </c>
      <c r="AG37" s="163">
        <f t="shared" ca="1" si="2"/>
        <v>0</v>
      </c>
    </row>
    <row r="38" spans="1:33" s="33" customFormat="1" ht="18.600000000000001" customHeight="1" thickBot="1" x14ac:dyDescent="0.3">
      <c r="A38" s="165" t="s">
        <v>18521</v>
      </c>
      <c r="B38" s="275" t="str">
        <f>'ORC OUR'!$B$991</f>
        <v>SUBSTITUIÇÃO DOS SIFÕES INVERTIDOS SOB O RIBEIRÃO DO OURO E ALTERAÇÃO DO TRECHO DO EMSSIÁRIO DE ESGOTO BRUTO MARGEM DIREITA</v>
      </c>
      <c r="C38" s="172"/>
      <c r="D38" s="273"/>
      <c r="E38" s="264"/>
      <c r="F38" s="264"/>
      <c r="G38" s="264"/>
      <c r="H38" s="264"/>
      <c r="I38" s="264"/>
      <c r="J38" s="264"/>
      <c r="K38" s="264"/>
      <c r="L38" s="264"/>
      <c r="M38" s="264"/>
      <c r="N38" s="264"/>
      <c r="O38" s="264"/>
      <c r="P38" s="592"/>
      <c r="Q38" s="2"/>
      <c r="R38" s="2"/>
      <c r="S38" s="31"/>
      <c r="T38" s="111"/>
      <c r="U38" s="5"/>
      <c r="V38" s="27"/>
      <c r="W38" s="15"/>
      <c r="X38" s="2"/>
      <c r="Y38" s="2"/>
      <c r="Z38" s="2"/>
      <c r="AA38" s="2"/>
      <c r="AB38" s="2"/>
      <c r="AC38" s="2"/>
      <c r="AD38" s="2"/>
      <c r="AE38" s="2"/>
      <c r="AF38" s="164">
        <f t="shared" si="1"/>
        <v>0</v>
      </c>
      <c r="AG38" s="163">
        <f t="shared" si="2"/>
        <v>0</v>
      </c>
    </row>
    <row r="39" spans="1:33" s="34" customFormat="1" ht="24.6" customHeight="1" outlineLevel="1" x14ac:dyDescent="0.25">
      <c r="A39" s="140">
        <v>1</v>
      </c>
      <c r="B39" s="139" t="str">
        <f>'ORC OUR'!$B$992</f>
        <v>SUBSTITUIÇÃO DO SIFÃO RODOVIÁRIA</v>
      </c>
      <c r="C39" s="174">
        <f ca="1">'ORC OUR'!$J$992</f>
        <v>1261611.9099999999</v>
      </c>
      <c r="D39" s="270">
        <v>3</v>
      </c>
      <c r="E39" s="267"/>
      <c r="F39" s="155"/>
      <c r="G39" s="155"/>
      <c r="H39" s="155"/>
      <c r="I39" s="155"/>
      <c r="J39" s="166">
        <f ca="1">C39/D39</f>
        <v>420537.30333333329</v>
      </c>
      <c r="K39" s="166">
        <f t="shared" ref="K39:L39" ca="1" si="13">J39</f>
        <v>420537.30333333329</v>
      </c>
      <c r="L39" s="166">
        <f t="shared" ca="1" si="13"/>
        <v>420537.30333333329</v>
      </c>
      <c r="M39" s="155"/>
      <c r="N39" s="155"/>
      <c r="O39" s="267"/>
      <c r="P39" s="595"/>
      <c r="Q39" s="5"/>
      <c r="R39" s="5"/>
      <c r="S39" s="17"/>
      <c r="T39" s="111"/>
      <c r="U39" s="5"/>
      <c r="V39" s="26"/>
      <c r="W39" s="6"/>
      <c r="X39" s="5"/>
      <c r="Y39" s="5"/>
      <c r="Z39" s="5"/>
      <c r="AA39" s="5"/>
      <c r="AB39" s="5"/>
      <c r="AC39" s="5"/>
      <c r="AD39" s="5"/>
      <c r="AE39" s="5"/>
      <c r="AF39" s="164">
        <f t="shared" ca="1" si="1"/>
        <v>1261611.9099999999</v>
      </c>
      <c r="AG39" s="163">
        <f t="shared" ca="1" si="2"/>
        <v>0</v>
      </c>
    </row>
    <row r="40" spans="1:33" s="34" customFormat="1" ht="25.9" customHeight="1" outlineLevel="1" x14ac:dyDescent="0.25">
      <c r="A40" s="140">
        <v>2</v>
      </c>
      <c r="B40" s="139" t="str">
        <f>'ORC OUR'!$B$1058</f>
        <v>SUBSTITUIÇÃO DO SIFÃO TAMOIO</v>
      </c>
      <c r="C40" s="174">
        <f ca="1">'ORC OUR'!$J$1058</f>
        <v>191660.96</v>
      </c>
      <c r="D40" s="270">
        <v>2</v>
      </c>
      <c r="E40" s="278"/>
      <c r="F40" s="279"/>
      <c r="G40" s="279"/>
      <c r="H40" s="166">
        <f ca="1">C40/D40</f>
        <v>95830.48</v>
      </c>
      <c r="I40" s="166">
        <f ca="1">H40</f>
        <v>95830.48</v>
      </c>
      <c r="J40" s="279"/>
      <c r="K40" s="278"/>
      <c r="L40" s="279"/>
      <c r="M40" s="279"/>
      <c r="N40" s="279"/>
      <c r="O40" s="278"/>
      <c r="P40" s="599"/>
      <c r="Q40" s="5"/>
      <c r="R40" s="5"/>
      <c r="S40" s="17"/>
      <c r="T40" s="111"/>
      <c r="U40" s="5"/>
      <c r="V40" s="26"/>
      <c r="W40" s="6"/>
      <c r="X40" s="5"/>
      <c r="Y40" s="5"/>
      <c r="Z40" s="5"/>
      <c r="AA40" s="5"/>
      <c r="AB40" s="5"/>
      <c r="AC40" s="5"/>
      <c r="AD40" s="5"/>
      <c r="AE40" s="5"/>
      <c r="AF40" s="164">
        <f t="shared" ca="1" si="1"/>
        <v>191660.96</v>
      </c>
      <c r="AG40" s="163">
        <f t="shared" ca="1" si="2"/>
        <v>0</v>
      </c>
    </row>
    <row r="41" spans="1:33" s="34" customFormat="1" ht="36.75" outlineLevel="1" thickBot="1" x14ac:dyDescent="0.3">
      <c r="A41" s="177">
        <v>3</v>
      </c>
      <c r="B41" s="141" t="str">
        <f>'ORC OUR'!$B$1106</f>
        <v>NOVO TRECHO DO EMISSÁRIO MARGEM DIREITA DO RIBEIRÃO DO OURO EXECUTADO POR MÉTODO NÃO DESTRUTIVEL - MND (TUNNEL LINER)</v>
      </c>
      <c r="C41" s="173">
        <f ca="1">'ORC OUR'!$J$1106</f>
        <v>1313285.2199999997</v>
      </c>
      <c r="D41" s="178">
        <v>4</v>
      </c>
      <c r="E41" s="278"/>
      <c r="F41" s="278"/>
      <c r="G41" s="278"/>
      <c r="H41" s="278"/>
      <c r="I41" s="278"/>
      <c r="J41" s="278"/>
      <c r="K41" s="166">
        <f ca="1">C41/D41</f>
        <v>328321.30499999993</v>
      </c>
      <c r="L41" s="166">
        <f t="shared" ref="L41:N41" ca="1" si="14">K41</f>
        <v>328321.30499999993</v>
      </c>
      <c r="M41" s="266">
        <f t="shared" ca="1" si="14"/>
        <v>328321.30499999993</v>
      </c>
      <c r="N41" s="266">
        <f t="shared" ca="1" si="14"/>
        <v>328321.30499999993</v>
      </c>
      <c r="O41" s="267"/>
      <c r="P41" s="17"/>
      <c r="Q41" s="5"/>
      <c r="R41" s="5"/>
      <c r="S41" s="17"/>
      <c r="T41" s="111"/>
      <c r="U41" s="5"/>
      <c r="V41" s="26"/>
      <c r="W41" s="6"/>
      <c r="X41" s="5"/>
      <c r="Y41" s="5"/>
      <c r="Z41" s="5"/>
      <c r="AA41" s="5"/>
      <c r="AB41" s="5"/>
      <c r="AC41" s="5"/>
      <c r="AD41" s="5"/>
      <c r="AE41" s="5"/>
      <c r="AF41" s="164">
        <f t="shared" ca="1" si="1"/>
        <v>1313285.2199999997</v>
      </c>
      <c r="AG41" s="163">
        <f t="shared" ca="1" si="2"/>
        <v>0</v>
      </c>
    </row>
    <row r="42" spans="1:33" s="131" customFormat="1" ht="18.600000000000001" customHeight="1" outlineLevel="1" x14ac:dyDescent="0.25">
      <c r="A42" s="138"/>
      <c r="B42" s="137" t="s">
        <v>6297</v>
      </c>
      <c r="C42" s="170"/>
      <c r="D42" s="136"/>
      <c r="E42" s="268">
        <f t="shared" ref="E42:AF42" ca="1" si="15">SUM(E13:E41)</f>
        <v>1228858.2191666665</v>
      </c>
      <c r="F42" s="268">
        <f t="shared" ca="1" si="15"/>
        <v>3000265.0116666667</v>
      </c>
      <c r="G42" s="268">
        <f t="shared" ca="1" si="15"/>
        <v>3374998.834166667</v>
      </c>
      <c r="H42" s="268">
        <f t="shared" ca="1" si="15"/>
        <v>4718984.1659444449</v>
      </c>
      <c r="I42" s="268">
        <f t="shared" ca="1" si="15"/>
        <v>3600589.9459444447</v>
      </c>
      <c r="J42" s="268">
        <f t="shared" ca="1" si="15"/>
        <v>5805654.186777778</v>
      </c>
      <c r="K42" s="268">
        <f t="shared" ca="1" si="15"/>
        <v>7851959.3266111109</v>
      </c>
      <c r="L42" s="268">
        <f t="shared" ca="1" si="15"/>
        <v>7625811.9266111106</v>
      </c>
      <c r="M42" s="268">
        <f t="shared" ca="1" si="15"/>
        <v>6466261.2276111105</v>
      </c>
      <c r="N42" s="268">
        <f t="shared" ca="1" si="15"/>
        <v>6867766.8492777776</v>
      </c>
      <c r="O42" s="268">
        <f t="shared" ca="1" si="15"/>
        <v>5190754.0292777782</v>
      </c>
      <c r="P42" s="573">
        <f t="shared" ca="1" si="15"/>
        <v>1751549.7069444447</v>
      </c>
      <c r="Q42" s="268" t="e">
        <f t="shared" si="15"/>
        <v>#REF!</v>
      </c>
      <c r="R42" s="268" t="e">
        <f t="shared" si="15"/>
        <v>#REF!</v>
      </c>
      <c r="S42" s="268" t="e">
        <f t="shared" si="15"/>
        <v>#REF!</v>
      </c>
      <c r="T42" s="268" t="e">
        <f t="shared" si="15"/>
        <v>#REF!</v>
      </c>
      <c r="U42" s="268" t="e">
        <f t="shared" si="15"/>
        <v>#REF!</v>
      </c>
      <c r="V42" s="268" t="e">
        <f t="shared" si="15"/>
        <v>#REF!</v>
      </c>
      <c r="W42" s="268" t="e">
        <f t="shared" si="15"/>
        <v>#REF!</v>
      </c>
      <c r="X42" s="268" t="e">
        <f t="shared" si="15"/>
        <v>#REF!</v>
      </c>
      <c r="Y42" s="268" t="e">
        <f t="shared" si="15"/>
        <v>#REF!</v>
      </c>
      <c r="Z42" s="268" t="e">
        <f t="shared" si="15"/>
        <v>#REF!</v>
      </c>
      <c r="AA42" s="268" t="e">
        <f t="shared" si="15"/>
        <v>#REF!</v>
      </c>
      <c r="AB42" s="268" t="e">
        <f t="shared" si="15"/>
        <v>#REF!</v>
      </c>
      <c r="AC42" s="268" t="e">
        <f t="shared" si="15"/>
        <v>#REF!</v>
      </c>
      <c r="AD42" s="268" t="e">
        <f t="shared" si="15"/>
        <v>#REF!</v>
      </c>
      <c r="AE42" s="268" t="e">
        <f t="shared" si="15"/>
        <v>#REF!</v>
      </c>
      <c r="AF42" s="164">
        <f t="shared" ca="1" si="15"/>
        <v>57483453.430000007</v>
      </c>
    </row>
    <row r="43" spans="1:33" s="131" customFormat="1" ht="18.600000000000001" customHeight="1" outlineLevel="1" thickBot="1" x14ac:dyDescent="0.3">
      <c r="A43" s="135"/>
      <c r="B43" s="134" t="s">
        <v>6296</v>
      </c>
      <c r="C43" s="169">
        <f ca="1">SUM(C13:C41)</f>
        <v>57483453.430000007</v>
      </c>
      <c r="D43" s="133"/>
      <c r="E43" s="276">
        <f ca="1">E42</f>
        <v>1228858.2191666665</v>
      </c>
      <c r="F43" s="269">
        <f t="shared" ref="F43:AE43" ca="1" si="16">F42+E43</f>
        <v>4229123.230833333</v>
      </c>
      <c r="G43" s="269">
        <f t="shared" ca="1" si="16"/>
        <v>7604122.0649999995</v>
      </c>
      <c r="H43" s="269">
        <f t="shared" ca="1" si="16"/>
        <v>12323106.230944443</v>
      </c>
      <c r="I43" s="269">
        <f t="shared" ca="1" si="16"/>
        <v>15923696.176888889</v>
      </c>
      <c r="J43" s="269">
        <f t="shared" ca="1" si="16"/>
        <v>21729350.363666669</v>
      </c>
      <c r="K43" s="269">
        <f t="shared" ca="1" si="16"/>
        <v>29581309.690277778</v>
      </c>
      <c r="L43" s="269">
        <f t="shared" ca="1" si="16"/>
        <v>37207121.616888888</v>
      </c>
      <c r="M43" s="269">
        <f t="shared" ca="1" si="16"/>
        <v>43673382.844499998</v>
      </c>
      <c r="N43" s="269">
        <f t="shared" ca="1" si="16"/>
        <v>50541149.693777777</v>
      </c>
      <c r="O43" s="269">
        <f t="shared" ca="1" si="16"/>
        <v>55731903.723055556</v>
      </c>
      <c r="P43" s="574">
        <f t="shared" ca="1" si="16"/>
        <v>57483453.43</v>
      </c>
      <c r="Q43" s="276" t="e">
        <f>Q42+#REF!</f>
        <v>#REF!</v>
      </c>
      <c r="R43" s="269" t="e">
        <f t="shared" si="16"/>
        <v>#REF!</v>
      </c>
      <c r="S43" s="269" t="e">
        <f t="shared" si="16"/>
        <v>#REF!</v>
      </c>
      <c r="T43" s="269" t="e">
        <f t="shared" si="16"/>
        <v>#REF!</v>
      </c>
      <c r="U43" s="269" t="e">
        <f t="shared" si="16"/>
        <v>#REF!</v>
      </c>
      <c r="V43" s="269" t="e">
        <f t="shared" si="16"/>
        <v>#REF!</v>
      </c>
      <c r="W43" s="269" t="e">
        <f t="shared" si="16"/>
        <v>#REF!</v>
      </c>
      <c r="X43" s="269" t="e">
        <f t="shared" si="16"/>
        <v>#REF!</v>
      </c>
      <c r="Y43" s="269" t="e">
        <f t="shared" si="16"/>
        <v>#REF!</v>
      </c>
      <c r="Z43" s="269" t="e">
        <f t="shared" si="16"/>
        <v>#REF!</v>
      </c>
      <c r="AA43" s="269" t="e">
        <f t="shared" si="16"/>
        <v>#REF!</v>
      </c>
      <c r="AB43" s="269" t="e">
        <f t="shared" si="16"/>
        <v>#REF!</v>
      </c>
      <c r="AC43" s="269" t="e">
        <f t="shared" si="16"/>
        <v>#REF!</v>
      </c>
      <c r="AD43" s="269" t="e">
        <f t="shared" si="16"/>
        <v>#REF!</v>
      </c>
      <c r="AE43" s="269" t="e">
        <f t="shared" si="16"/>
        <v>#REF!</v>
      </c>
      <c r="AF43" s="164"/>
    </row>
    <row r="44" spans="1:33" x14ac:dyDescent="0.2">
      <c r="A44" s="100"/>
      <c r="B44" s="101"/>
      <c r="C44" s="103"/>
      <c r="D44" s="103"/>
      <c r="E44" s="104"/>
      <c r="F44" s="104"/>
      <c r="G44" s="104"/>
      <c r="H44" s="104"/>
      <c r="I44" s="104"/>
      <c r="J44" s="104"/>
      <c r="K44" s="104"/>
      <c r="L44" s="104"/>
      <c r="M44" s="104"/>
      <c r="N44" s="104"/>
      <c r="O44" s="104"/>
      <c r="P44" s="107"/>
      <c r="Q44" s="105"/>
      <c r="R44" s="106"/>
      <c r="S44" s="107"/>
      <c r="T44" s="111"/>
      <c r="U44" s="5"/>
    </row>
    <row r="45" spans="1:33" x14ac:dyDescent="0.25">
      <c r="A45" s="41"/>
      <c r="B45" s="19"/>
      <c r="E45" s="127"/>
      <c r="F45" s="127"/>
      <c r="G45" s="127"/>
      <c r="H45" s="127"/>
      <c r="I45" s="127"/>
      <c r="J45" s="127"/>
      <c r="K45" s="127"/>
      <c r="L45" s="127"/>
      <c r="M45" s="127"/>
      <c r="N45" s="127"/>
      <c r="O45" s="127"/>
      <c r="P45" s="91"/>
      <c r="Q45" s="128"/>
      <c r="R45" s="129"/>
      <c r="S45" s="91"/>
      <c r="T45" s="111"/>
      <c r="U45" s="5"/>
      <c r="V45" s="24"/>
      <c r="W45" s="44"/>
      <c r="X45" s="44"/>
      <c r="Y45" s="45"/>
      <c r="Z45" s="45"/>
    </row>
    <row r="46" spans="1:33" x14ac:dyDescent="0.25">
      <c r="A46" s="41"/>
      <c r="B46" s="33" t="str">
        <f>'ORC OUR'!B1133</f>
        <v>PREFEITURA MUNICIPAL DE ARARAQUARA</v>
      </c>
      <c r="E46" s="48"/>
      <c r="F46" s="48"/>
      <c r="G46" s="48"/>
      <c r="H46" s="48"/>
      <c r="I46" s="48"/>
      <c r="J46" s="48"/>
      <c r="K46" s="48"/>
      <c r="L46" s="181" t="str">
        <f>'ORC OUR'!H1134</f>
        <v>ENG Consultoria e Projetos Ltda.</v>
      </c>
      <c r="M46" s="48"/>
      <c r="N46" s="48"/>
      <c r="O46" s="48"/>
      <c r="P46" s="591"/>
      <c r="Q46" s="50"/>
      <c r="R46" s="129"/>
      <c r="S46" s="91"/>
      <c r="T46" s="111"/>
      <c r="U46" s="5"/>
      <c r="V46" s="49"/>
      <c r="W46" s="48"/>
      <c r="Y46" s="50"/>
      <c r="Z46" s="50"/>
    </row>
    <row r="47" spans="1:33" x14ac:dyDescent="0.25">
      <c r="A47" s="41"/>
      <c r="E47" s="127"/>
      <c r="F47" s="127"/>
      <c r="G47" s="127"/>
      <c r="H47" s="127"/>
      <c r="I47" s="127"/>
      <c r="J47" s="127"/>
      <c r="K47" s="127"/>
      <c r="L47" s="183" t="str">
        <f>'ORC OUR'!H1135</f>
        <v>Pedro Ivo de Almeida Santos</v>
      </c>
      <c r="M47" s="127"/>
      <c r="N47" s="127"/>
      <c r="O47" s="127"/>
      <c r="P47" s="91"/>
      <c r="Q47" s="128"/>
      <c r="R47" s="129"/>
      <c r="S47" s="91"/>
      <c r="T47" s="111"/>
      <c r="U47" s="5"/>
      <c r="V47" s="51"/>
      <c r="W47" s="44"/>
      <c r="Y47" s="45"/>
      <c r="Z47" s="46"/>
    </row>
    <row r="48" spans="1:33" ht="12.75" thickBot="1" x14ac:dyDescent="0.3">
      <c r="A48" s="52"/>
      <c r="B48" s="20"/>
      <c r="C48" s="54"/>
      <c r="D48" s="54"/>
      <c r="E48" s="55"/>
      <c r="F48" s="55"/>
      <c r="G48" s="55"/>
      <c r="H48" s="55"/>
      <c r="I48" s="55"/>
      <c r="J48" s="55"/>
      <c r="K48" s="55"/>
      <c r="L48" s="182" t="str">
        <f>'ORC OUR'!H1136</f>
        <v xml:space="preserve">CREA: 5061115668     ART: 2620240873533
</v>
      </c>
      <c r="M48" s="55"/>
      <c r="N48" s="55"/>
      <c r="O48" s="55"/>
      <c r="P48" s="108"/>
      <c r="Q48" s="56"/>
      <c r="R48" s="57"/>
      <c r="S48" s="108"/>
      <c r="T48" s="111"/>
      <c r="U48" s="5"/>
      <c r="V48" s="124"/>
      <c r="W48" s="44"/>
      <c r="Y48" s="45"/>
      <c r="Z48" s="46"/>
    </row>
    <row r="49" spans="2:33" x14ac:dyDescent="0.2">
      <c r="T49" s="111"/>
      <c r="U49" s="5"/>
    </row>
    <row r="50" spans="2:33" x14ac:dyDescent="0.2">
      <c r="T50" s="111"/>
      <c r="U50" s="5"/>
    </row>
    <row r="51" spans="2:33" x14ac:dyDescent="0.2">
      <c r="T51" s="111"/>
      <c r="U51" s="5"/>
    </row>
    <row r="52" spans="2:33" x14ac:dyDescent="0.2">
      <c r="T52" s="111"/>
      <c r="U52" s="5"/>
    </row>
    <row r="53" spans="2:33" x14ac:dyDescent="0.2">
      <c r="T53" s="111"/>
      <c r="U53" s="5"/>
    </row>
    <row r="54" spans="2:33" x14ac:dyDescent="0.2">
      <c r="T54" s="111"/>
      <c r="U54" s="5"/>
    </row>
    <row r="55" spans="2:33" x14ac:dyDescent="0.2">
      <c r="T55" s="111"/>
      <c r="U55" s="5"/>
    </row>
    <row r="56" spans="2:33" x14ac:dyDescent="0.2">
      <c r="T56" s="111"/>
      <c r="U56" s="5"/>
    </row>
    <row r="57" spans="2:33" x14ac:dyDescent="0.2">
      <c r="T57" s="111"/>
      <c r="U57" s="5"/>
    </row>
    <row r="58" spans="2:33" s="21" customFormat="1" x14ac:dyDescent="0.2">
      <c r="B58" s="18"/>
      <c r="C58" s="43"/>
      <c r="D58" s="43"/>
      <c r="E58" s="44"/>
      <c r="F58" s="44"/>
      <c r="G58" s="44"/>
      <c r="H58" s="44"/>
      <c r="I58" s="44"/>
      <c r="J58" s="44"/>
      <c r="K58" s="44"/>
      <c r="L58" s="44"/>
      <c r="M58" s="44"/>
      <c r="N58" s="44"/>
      <c r="O58" s="44"/>
      <c r="P58" s="44"/>
      <c r="Q58" s="45"/>
      <c r="R58" s="46"/>
      <c r="S58" s="44"/>
      <c r="T58" s="111"/>
      <c r="U58" s="5"/>
      <c r="W58" s="47"/>
      <c r="X58" s="18"/>
      <c r="Y58" s="18"/>
      <c r="Z58" s="18"/>
      <c r="AA58" s="18"/>
      <c r="AB58" s="18"/>
      <c r="AC58" s="18"/>
      <c r="AD58" s="18"/>
      <c r="AE58" s="18"/>
      <c r="AF58" s="18"/>
      <c r="AG58" s="18"/>
    </row>
    <row r="59" spans="2:33" s="21" customFormat="1" x14ac:dyDescent="0.2">
      <c r="B59" s="18"/>
      <c r="C59" s="43"/>
      <c r="D59" s="43"/>
      <c r="E59" s="44"/>
      <c r="F59" s="44"/>
      <c r="G59" s="44"/>
      <c r="H59" s="44"/>
      <c r="I59" s="44"/>
      <c r="J59" s="44"/>
      <c r="K59" s="44"/>
      <c r="L59" s="44"/>
      <c r="M59" s="44"/>
      <c r="N59" s="44"/>
      <c r="O59" s="44"/>
      <c r="P59" s="44"/>
      <c r="Q59" s="45"/>
      <c r="R59" s="46"/>
      <c r="S59" s="44"/>
      <c r="T59" s="111"/>
      <c r="U59" s="5"/>
      <c r="W59" s="47"/>
      <c r="X59" s="18"/>
      <c r="Y59" s="18"/>
      <c r="Z59" s="18"/>
      <c r="AA59" s="18"/>
      <c r="AB59" s="18"/>
      <c r="AC59" s="18"/>
      <c r="AD59" s="18"/>
      <c r="AE59" s="18"/>
      <c r="AF59" s="18"/>
      <c r="AG59" s="18"/>
    </row>
    <row r="60" spans="2:33" s="21" customFormat="1" x14ac:dyDescent="0.2">
      <c r="B60" s="18"/>
      <c r="C60" s="43"/>
      <c r="D60" s="43"/>
      <c r="E60" s="44"/>
      <c r="F60" s="44"/>
      <c r="G60" s="44"/>
      <c r="H60" s="44"/>
      <c r="I60" s="44"/>
      <c r="J60" s="44"/>
      <c r="K60" s="44"/>
      <c r="L60" s="44"/>
      <c r="M60" s="44"/>
      <c r="N60" s="44"/>
      <c r="O60" s="44"/>
      <c r="P60" s="44"/>
      <c r="Q60" s="45"/>
      <c r="R60" s="46"/>
      <c r="S60" s="44"/>
      <c r="T60" s="111"/>
      <c r="U60" s="5"/>
      <c r="W60" s="47"/>
      <c r="X60" s="18"/>
      <c r="Y60" s="18"/>
      <c r="Z60" s="18"/>
      <c r="AA60" s="18"/>
      <c r="AB60" s="18"/>
      <c r="AC60" s="18"/>
      <c r="AD60" s="18"/>
      <c r="AE60" s="18"/>
      <c r="AF60" s="18"/>
      <c r="AG60" s="18"/>
    </row>
    <row r="61" spans="2:33" s="21" customFormat="1" x14ac:dyDescent="0.2">
      <c r="B61" s="18"/>
      <c r="C61" s="43"/>
      <c r="D61" s="43"/>
      <c r="E61" s="44"/>
      <c r="F61" s="44"/>
      <c r="G61" s="44"/>
      <c r="H61" s="44"/>
      <c r="I61" s="44"/>
      <c r="J61" s="44"/>
      <c r="K61" s="44"/>
      <c r="L61" s="44"/>
      <c r="M61" s="44"/>
      <c r="N61" s="44"/>
      <c r="O61" s="44"/>
      <c r="P61" s="44"/>
      <c r="Q61" s="45"/>
      <c r="R61" s="46"/>
      <c r="S61" s="44"/>
      <c r="T61" s="111"/>
      <c r="U61" s="5"/>
      <c r="W61" s="47"/>
      <c r="X61" s="18"/>
      <c r="Y61" s="18"/>
      <c r="Z61" s="18"/>
      <c r="AA61" s="18"/>
      <c r="AB61" s="18"/>
      <c r="AC61" s="18"/>
      <c r="AD61" s="18"/>
      <c r="AE61" s="18"/>
      <c r="AF61" s="18"/>
      <c r="AG61" s="18"/>
    </row>
    <row r="62" spans="2:33" s="21" customFormat="1" x14ac:dyDescent="0.2">
      <c r="B62" s="18"/>
      <c r="C62" s="43"/>
      <c r="D62" s="43"/>
      <c r="E62" s="44"/>
      <c r="F62" s="44"/>
      <c r="G62" s="44"/>
      <c r="H62" s="44"/>
      <c r="I62" s="44"/>
      <c r="J62" s="44"/>
      <c r="K62" s="44"/>
      <c r="L62" s="44"/>
      <c r="M62" s="44"/>
      <c r="N62" s="44"/>
      <c r="O62" s="44"/>
      <c r="P62" s="44"/>
      <c r="Q62" s="45"/>
      <c r="R62" s="46"/>
      <c r="S62" s="44"/>
      <c r="T62" s="111"/>
      <c r="U62" s="5"/>
      <c r="W62" s="47"/>
      <c r="X62" s="18"/>
      <c r="Y62" s="18"/>
      <c r="Z62" s="18"/>
      <c r="AA62" s="18"/>
      <c r="AB62" s="18"/>
      <c r="AC62" s="18"/>
      <c r="AD62" s="18"/>
      <c r="AE62" s="18"/>
      <c r="AF62" s="18"/>
      <c r="AG62" s="18"/>
    </row>
    <row r="63" spans="2:33" s="21" customFormat="1" x14ac:dyDescent="0.2">
      <c r="B63" s="18"/>
      <c r="C63" s="43"/>
      <c r="D63" s="43"/>
      <c r="E63" s="44"/>
      <c r="F63" s="44"/>
      <c r="G63" s="44"/>
      <c r="H63" s="44"/>
      <c r="I63" s="44"/>
      <c r="J63" s="44"/>
      <c r="K63" s="44"/>
      <c r="L63" s="44"/>
      <c r="M63" s="44"/>
      <c r="N63" s="44"/>
      <c r="O63" s="44"/>
      <c r="P63" s="44"/>
      <c r="Q63" s="45"/>
      <c r="R63" s="46"/>
      <c r="S63" s="44"/>
      <c r="T63" s="111"/>
      <c r="U63" s="5"/>
      <c r="W63" s="47"/>
      <c r="X63" s="18"/>
      <c r="Y63" s="18"/>
      <c r="Z63" s="18"/>
      <c r="AA63" s="18"/>
      <c r="AB63" s="18"/>
      <c r="AC63" s="18"/>
      <c r="AD63" s="18"/>
      <c r="AE63" s="18"/>
      <c r="AF63" s="18"/>
      <c r="AG63" s="18"/>
    </row>
    <row r="64" spans="2:33" s="21" customFormat="1" x14ac:dyDescent="0.2">
      <c r="B64" s="18"/>
      <c r="C64" s="43"/>
      <c r="D64" s="43"/>
      <c r="E64" s="44"/>
      <c r="F64" s="44"/>
      <c r="G64" s="44"/>
      <c r="H64" s="44"/>
      <c r="I64" s="44"/>
      <c r="J64" s="44"/>
      <c r="K64" s="44"/>
      <c r="L64" s="44"/>
      <c r="M64" s="44"/>
      <c r="N64" s="44"/>
      <c r="O64" s="44"/>
      <c r="P64" s="44"/>
      <c r="Q64" s="45"/>
      <c r="R64" s="46"/>
      <c r="S64" s="44"/>
      <c r="T64" s="111"/>
      <c r="U64" s="5"/>
      <c r="W64" s="47"/>
      <c r="X64" s="18"/>
      <c r="Y64" s="18"/>
      <c r="Z64" s="18"/>
      <c r="AA64" s="18"/>
      <c r="AB64" s="18"/>
      <c r="AC64" s="18"/>
      <c r="AD64" s="18"/>
      <c r="AE64" s="18"/>
      <c r="AF64" s="18"/>
      <c r="AG64" s="18"/>
    </row>
    <row r="65" spans="2:33" s="21" customFormat="1" x14ac:dyDescent="0.2">
      <c r="B65" s="18"/>
      <c r="C65" s="43"/>
      <c r="D65" s="43"/>
      <c r="E65" s="44"/>
      <c r="F65" s="44"/>
      <c r="G65" s="44"/>
      <c r="H65" s="44"/>
      <c r="I65" s="44"/>
      <c r="J65" s="44"/>
      <c r="K65" s="44"/>
      <c r="L65" s="44"/>
      <c r="M65" s="44"/>
      <c r="N65" s="44"/>
      <c r="O65" s="44"/>
      <c r="P65" s="44"/>
      <c r="Q65" s="45"/>
      <c r="R65" s="46"/>
      <c r="S65" s="44"/>
      <c r="T65" s="111"/>
      <c r="U65" s="5"/>
      <c r="W65" s="47"/>
      <c r="X65" s="18"/>
      <c r="Y65" s="18"/>
      <c r="Z65" s="18"/>
      <c r="AA65" s="18"/>
      <c r="AB65" s="18"/>
      <c r="AC65" s="18"/>
      <c r="AD65" s="18"/>
      <c r="AE65" s="18"/>
      <c r="AF65" s="18"/>
      <c r="AG65" s="18"/>
    </row>
    <row r="66" spans="2:33" s="21" customFormat="1" x14ac:dyDescent="0.2">
      <c r="B66" s="18"/>
      <c r="C66" s="43"/>
      <c r="D66" s="43"/>
      <c r="E66" s="44"/>
      <c r="F66" s="44"/>
      <c r="G66" s="44"/>
      <c r="H66" s="44"/>
      <c r="I66" s="44"/>
      <c r="J66" s="44"/>
      <c r="K66" s="44"/>
      <c r="L66" s="44"/>
      <c r="M66" s="44"/>
      <c r="N66" s="44"/>
      <c r="O66" s="44"/>
      <c r="P66" s="44"/>
      <c r="Q66" s="45"/>
      <c r="R66" s="46"/>
      <c r="S66" s="44"/>
      <c r="T66" s="111"/>
      <c r="U66" s="5"/>
      <c r="W66" s="47"/>
      <c r="X66" s="18"/>
      <c r="Y66" s="18"/>
      <c r="Z66" s="18"/>
      <c r="AA66" s="18"/>
      <c r="AB66" s="18"/>
      <c r="AC66" s="18"/>
      <c r="AD66" s="18"/>
      <c r="AE66" s="18"/>
      <c r="AF66" s="18"/>
      <c r="AG66" s="18"/>
    </row>
    <row r="67" spans="2:33" s="21" customFormat="1" x14ac:dyDescent="0.2">
      <c r="B67" s="18"/>
      <c r="C67" s="43"/>
      <c r="D67" s="43"/>
      <c r="E67" s="44"/>
      <c r="F67" s="44"/>
      <c r="G67" s="44"/>
      <c r="H67" s="44"/>
      <c r="I67" s="44"/>
      <c r="J67" s="44"/>
      <c r="K67" s="44"/>
      <c r="L67" s="44"/>
      <c r="M67" s="44"/>
      <c r="N67" s="44"/>
      <c r="O67" s="44"/>
      <c r="P67" s="44"/>
      <c r="Q67" s="45"/>
      <c r="R67" s="46"/>
      <c r="S67" s="44"/>
      <c r="T67" s="111"/>
      <c r="U67" s="5"/>
      <c r="W67" s="47"/>
      <c r="X67" s="18"/>
      <c r="Y67" s="18"/>
      <c r="Z67" s="18"/>
      <c r="AA67" s="18"/>
      <c r="AB67" s="18"/>
      <c r="AC67" s="18"/>
      <c r="AD67" s="18"/>
      <c r="AE67" s="18"/>
      <c r="AF67" s="18"/>
      <c r="AG67" s="18"/>
    </row>
    <row r="68" spans="2:33" s="21" customFormat="1" x14ac:dyDescent="0.2">
      <c r="B68" s="18"/>
      <c r="C68" s="43"/>
      <c r="D68" s="43"/>
      <c r="E68" s="44"/>
      <c r="F68" s="44"/>
      <c r="G68" s="44"/>
      <c r="H68" s="44"/>
      <c r="I68" s="44"/>
      <c r="J68" s="44"/>
      <c r="K68" s="44"/>
      <c r="L68" s="44"/>
      <c r="M68" s="44"/>
      <c r="N68" s="44"/>
      <c r="O68" s="44"/>
      <c r="P68" s="44"/>
      <c r="Q68" s="45"/>
      <c r="R68" s="46"/>
      <c r="S68" s="44"/>
      <c r="T68" s="111"/>
      <c r="U68" s="5"/>
      <c r="W68" s="47"/>
      <c r="X68" s="18"/>
      <c r="Y68" s="18"/>
      <c r="Z68" s="18"/>
      <c r="AA68" s="18"/>
      <c r="AB68" s="18"/>
      <c r="AC68" s="18"/>
      <c r="AD68" s="18"/>
      <c r="AE68" s="18"/>
      <c r="AF68" s="18"/>
      <c r="AG68" s="18"/>
    </row>
    <row r="69" spans="2:33" s="21" customFormat="1" x14ac:dyDescent="0.2">
      <c r="B69" s="18"/>
      <c r="C69" s="43"/>
      <c r="D69" s="43"/>
      <c r="E69" s="44"/>
      <c r="F69" s="44"/>
      <c r="G69" s="44"/>
      <c r="H69" s="44"/>
      <c r="I69" s="44"/>
      <c r="J69" s="44"/>
      <c r="K69" s="44"/>
      <c r="L69" s="44"/>
      <c r="M69" s="44"/>
      <c r="N69" s="44"/>
      <c r="O69" s="44"/>
      <c r="P69" s="44"/>
      <c r="Q69" s="45"/>
      <c r="R69" s="46"/>
      <c r="S69" s="44"/>
      <c r="T69" s="111"/>
      <c r="U69" s="5"/>
      <c r="W69" s="47"/>
      <c r="X69" s="18"/>
      <c r="Y69" s="18"/>
      <c r="Z69" s="18"/>
      <c r="AA69" s="18"/>
      <c r="AB69" s="18"/>
      <c r="AC69" s="18"/>
      <c r="AD69" s="18"/>
      <c r="AE69" s="18"/>
      <c r="AF69" s="18"/>
      <c r="AG69" s="18"/>
    </row>
    <row r="70" spans="2:33" s="21" customFormat="1" x14ac:dyDescent="0.2">
      <c r="B70" s="18"/>
      <c r="C70" s="43"/>
      <c r="D70" s="43"/>
      <c r="E70" s="44"/>
      <c r="F70" s="44"/>
      <c r="G70" s="44"/>
      <c r="H70" s="44"/>
      <c r="I70" s="44"/>
      <c r="J70" s="44"/>
      <c r="K70" s="44"/>
      <c r="L70" s="44"/>
      <c r="M70" s="44"/>
      <c r="N70" s="44"/>
      <c r="O70" s="44"/>
      <c r="P70" s="44"/>
      <c r="Q70" s="45"/>
      <c r="R70" s="46"/>
      <c r="S70" s="44"/>
      <c r="T70" s="111"/>
      <c r="U70" s="5"/>
      <c r="W70" s="47"/>
      <c r="X70" s="18"/>
      <c r="Y70" s="18"/>
      <c r="Z70" s="18"/>
      <c r="AA70" s="18"/>
      <c r="AB70" s="18"/>
      <c r="AC70" s="18"/>
      <c r="AD70" s="18"/>
      <c r="AE70" s="18"/>
      <c r="AF70" s="18"/>
      <c r="AG70" s="18"/>
    </row>
    <row r="71" spans="2:33" s="21" customFormat="1" x14ac:dyDescent="0.2">
      <c r="B71" s="18"/>
      <c r="C71" s="43"/>
      <c r="D71" s="43"/>
      <c r="E71" s="44"/>
      <c r="F71" s="44"/>
      <c r="G71" s="44"/>
      <c r="H71" s="44"/>
      <c r="I71" s="44"/>
      <c r="J71" s="44"/>
      <c r="K71" s="44"/>
      <c r="L71" s="44"/>
      <c r="M71" s="44"/>
      <c r="N71" s="44"/>
      <c r="O71" s="44"/>
      <c r="P71" s="44"/>
      <c r="Q71" s="45"/>
      <c r="R71" s="46"/>
      <c r="S71" s="44"/>
      <c r="T71" s="111"/>
      <c r="U71" s="5"/>
      <c r="W71" s="47"/>
      <c r="X71" s="18"/>
      <c r="Y71" s="18"/>
      <c r="Z71" s="18"/>
      <c r="AA71" s="18"/>
      <c r="AB71" s="18"/>
      <c r="AC71" s="18"/>
      <c r="AD71" s="18"/>
      <c r="AE71" s="18"/>
      <c r="AF71" s="18"/>
      <c r="AG71" s="18"/>
    </row>
    <row r="72" spans="2:33" s="21" customFormat="1" x14ac:dyDescent="0.2">
      <c r="B72" s="18"/>
      <c r="C72" s="43"/>
      <c r="D72" s="43"/>
      <c r="E72" s="44"/>
      <c r="F72" s="44"/>
      <c r="G72" s="44"/>
      <c r="H72" s="44"/>
      <c r="I72" s="44"/>
      <c r="J72" s="44"/>
      <c r="K72" s="44"/>
      <c r="L72" s="44"/>
      <c r="M72" s="44"/>
      <c r="N72" s="44"/>
      <c r="O72" s="44"/>
      <c r="P72" s="44"/>
      <c r="Q72" s="45"/>
      <c r="R72" s="46"/>
      <c r="S72" s="44"/>
      <c r="T72" s="111"/>
      <c r="U72" s="5"/>
      <c r="W72" s="47"/>
      <c r="X72" s="18"/>
      <c r="Y72" s="18"/>
      <c r="Z72" s="18"/>
      <c r="AA72" s="18"/>
      <c r="AB72" s="18"/>
      <c r="AC72" s="18"/>
      <c r="AD72" s="18"/>
      <c r="AE72" s="18"/>
      <c r="AF72" s="18"/>
      <c r="AG72" s="18"/>
    </row>
    <row r="73" spans="2:33" s="21" customFormat="1" x14ac:dyDescent="0.2">
      <c r="B73" s="18"/>
      <c r="C73" s="43"/>
      <c r="D73" s="43"/>
      <c r="E73" s="44"/>
      <c r="F73" s="44"/>
      <c r="G73" s="44"/>
      <c r="H73" s="44"/>
      <c r="I73" s="44"/>
      <c r="J73" s="44"/>
      <c r="K73" s="44"/>
      <c r="L73" s="44"/>
      <c r="M73" s="44"/>
      <c r="N73" s="44"/>
      <c r="O73" s="44"/>
      <c r="P73" s="44"/>
      <c r="Q73" s="45"/>
      <c r="R73" s="46"/>
      <c r="S73" s="44"/>
      <c r="T73" s="111"/>
      <c r="U73" s="5"/>
      <c r="W73" s="47"/>
      <c r="X73" s="18"/>
      <c r="Y73" s="18"/>
      <c r="Z73" s="18"/>
      <c r="AA73" s="18"/>
      <c r="AB73" s="18"/>
      <c r="AC73" s="18"/>
      <c r="AD73" s="18"/>
      <c r="AE73" s="18"/>
      <c r="AF73" s="18"/>
      <c r="AG73" s="18"/>
    </row>
    <row r="74" spans="2:33" s="21" customFormat="1" x14ac:dyDescent="0.2">
      <c r="B74" s="18"/>
      <c r="C74" s="43"/>
      <c r="D74" s="43"/>
      <c r="E74" s="44"/>
      <c r="F74" s="44"/>
      <c r="G74" s="44"/>
      <c r="H74" s="44"/>
      <c r="I74" s="44"/>
      <c r="J74" s="44"/>
      <c r="K74" s="44"/>
      <c r="L74" s="44"/>
      <c r="M74" s="44"/>
      <c r="N74" s="44"/>
      <c r="O74" s="44"/>
      <c r="P74" s="44"/>
      <c r="Q74" s="45"/>
      <c r="R74" s="46"/>
      <c r="S74" s="44"/>
      <c r="T74" s="111"/>
      <c r="U74" s="5"/>
      <c r="W74" s="47"/>
      <c r="X74" s="18"/>
      <c r="Y74" s="18"/>
      <c r="Z74" s="18"/>
      <c r="AA74" s="18"/>
      <c r="AB74" s="18"/>
      <c r="AC74" s="18"/>
      <c r="AD74" s="18"/>
      <c r="AE74" s="18"/>
      <c r="AF74" s="18"/>
      <c r="AG74" s="18"/>
    </row>
    <row r="75" spans="2:33" s="21" customFormat="1" x14ac:dyDescent="0.2">
      <c r="B75" s="18"/>
      <c r="C75" s="43"/>
      <c r="D75" s="43"/>
      <c r="E75" s="44"/>
      <c r="F75" s="44"/>
      <c r="G75" s="44"/>
      <c r="H75" s="44"/>
      <c r="I75" s="44"/>
      <c r="J75" s="44"/>
      <c r="K75" s="44"/>
      <c r="L75" s="44"/>
      <c r="M75" s="44"/>
      <c r="N75" s="44"/>
      <c r="O75" s="44"/>
      <c r="P75" s="44"/>
      <c r="Q75" s="45"/>
      <c r="R75" s="46"/>
      <c r="S75" s="44"/>
      <c r="T75" s="111"/>
      <c r="U75" s="5"/>
      <c r="W75" s="47"/>
      <c r="X75" s="18"/>
      <c r="Y75" s="18"/>
      <c r="Z75" s="18"/>
      <c r="AA75" s="18"/>
      <c r="AB75" s="18"/>
      <c r="AC75" s="18"/>
      <c r="AD75" s="18"/>
      <c r="AE75" s="18"/>
      <c r="AF75" s="18"/>
      <c r="AG75" s="18"/>
    </row>
    <row r="76" spans="2:33" s="21" customFormat="1" x14ac:dyDescent="0.2">
      <c r="B76" s="18"/>
      <c r="C76" s="43"/>
      <c r="D76" s="43"/>
      <c r="E76" s="44"/>
      <c r="F76" s="44"/>
      <c r="G76" s="44"/>
      <c r="H76" s="44"/>
      <c r="I76" s="44"/>
      <c r="J76" s="44"/>
      <c r="K76" s="44"/>
      <c r="L76" s="44"/>
      <c r="M76" s="44"/>
      <c r="N76" s="44"/>
      <c r="O76" s="44"/>
      <c r="P76" s="44"/>
      <c r="Q76" s="45"/>
      <c r="R76" s="46"/>
      <c r="S76" s="44"/>
      <c r="T76" s="111"/>
      <c r="U76" s="5"/>
      <c r="W76" s="47"/>
      <c r="X76" s="18"/>
      <c r="Y76" s="18"/>
      <c r="Z76" s="18"/>
      <c r="AA76" s="18"/>
      <c r="AB76" s="18"/>
      <c r="AC76" s="18"/>
      <c r="AD76" s="18"/>
      <c r="AE76" s="18"/>
      <c r="AF76" s="18"/>
      <c r="AG76" s="18"/>
    </row>
    <row r="77" spans="2:33" s="21" customFormat="1" x14ac:dyDescent="0.2">
      <c r="B77" s="18"/>
      <c r="C77" s="43"/>
      <c r="D77" s="43"/>
      <c r="E77" s="44"/>
      <c r="F77" s="44"/>
      <c r="G77" s="44"/>
      <c r="H77" s="44"/>
      <c r="I77" s="44"/>
      <c r="J77" s="44"/>
      <c r="K77" s="44"/>
      <c r="L77" s="44"/>
      <c r="M77" s="44"/>
      <c r="N77" s="44"/>
      <c r="O77" s="44"/>
      <c r="P77" s="44"/>
      <c r="Q77" s="45"/>
      <c r="R77" s="46"/>
      <c r="S77" s="44"/>
      <c r="T77" s="111"/>
      <c r="U77" s="5"/>
      <c r="W77" s="47"/>
      <c r="X77" s="18"/>
      <c r="Y77" s="18"/>
      <c r="Z77" s="18"/>
      <c r="AA77" s="18"/>
      <c r="AB77" s="18"/>
      <c r="AC77" s="18"/>
      <c r="AD77" s="18"/>
      <c r="AE77" s="18"/>
      <c r="AF77" s="18"/>
      <c r="AG77" s="18"/>
    </row>
    <row r="78" spans="2:33" s="21" customFormat="1" x14ac:dyDescent="0.2">
      <c r="B78" s="18"/>
      <c r="C78" s="43"/>
      <c r="D78" s="43"/>
      <c r="E78" s="44"/>
      <c r="F78" s="44"/>
      <c r="G78" s="44"/>
      <c r="H78" s="44"/>
      <c r="I78" s="44"/>
      <c r="J78" s="44"/>
      <c r="K78" s="44"/>
      <c r="L78" s="44"/>
      <c r="M78" s="44"/>
      <c r="N78" s="44"/>
      <c r="O78" s="44"/>
      <c r="P78" s="44"/>
      <c r="Q78" s="45"/>
      <c r="R78" s="46"/>
      <c r="S78" s="44"/>
      <c r="T78" s="111"/>
      <c r="U78" s="5"/>
      <c r="W78" s="47"/>
      <c r="X78" s="18"/>
      <c r="Y78" s="18"/>
      <c r="Z78" s="18"/>
      <c r="AA78" s="18"/>
      <c r="AB78" s="18"/>
      <c r="AC78" s="18"/>
      <c r="AD78" s="18"/>
      <c r="AE78" s="18"/>
      <c r="AF78" s="18"/>
      <c r="AG78" s="18"/>
    </row>
    <row r="79" spans="2:33" s="21" customFormat="1" x14ac:dyDescent="0.2">
      <c r="B79" s="18"/>
      <c r="C79" s="43"/>
      <c r="D79" s="43"/>
      <c r="E79" s="44"/>
      <c r="F79" s="44"/>
      <c r="G79" s="44"/>
      <c r="H79" s="44"/>
      <c r="I79" s="44"/>
      <c r="J79" s="44"/>
      <c r="K79" s="44"/>
      <c r="L79" s="44"/>
      <c r="M79" s="44"/>
      <c r="N79" s="44"/>
      <c r="O79" s="44"/>
      <c r="P79" s="44"/>
      <c r="Q79" s="45"/>
      <c r="R79" s="46"/>
      <c r="S79" s="44"/>
      <c r="T79" s="111"/>
      <c r="U79" s="5"/>
      <c r="W79" s="47"/>
      <c r="X79" s="18"/>
      <c r="Y79" s="18"/>
      <c r="Z79" s="18"/>
      <c r="AA79" s="18"/>
      <c r="AB79" s="18"/>
      <c r="AC79" s="18"/>
      <c r="AD79" s="18"/>
      <c r="AE79" s="18"/>
      <c r="AF79" s="18"/>
      <c r="AG79" s="18"/>
    </row>
    <row r="80" spans="2:33" s="21" customFormat="1" x14ac:dyDescent="0.2">
      <c r="B80" s="18"/>
      <c r="C80" s="43"/>
      <c r="D80" s="43"/>
      <c r="E80" s="44"/>
      <c r="F80" s="44"/>
      <c r="G80" s="44"/>
      <c r="H80" s="44"/>
      <c r="I80" s="44"/>
      <c r="J80" s="44"/>
      <c r="K80" s="44"/>
      <c r="L80" s="44"/>
      <c r="M80" s="44"/>
      <c r="N80" s="44"/>
      <c r="O80" s="44"/>
      <c r="P80" s="44"/>
      <c r="Q80" s="45"/>
      <c r="R80" s="46"/>
      <c r="S80" s="44"/>
      <c r="T80" s="111"/>
      <c r="U80" s="5"/>
      <c r="W80" s="47"/>
      <c r="X80" s="18"/>
      <c r="Y80" s="18"/>
      <c r="Z80" s="18"/>
      <c r="AA80" s="18"/>
      <c r="AB80" s="18"/>
      <c r="AC80" s="18"/>
      <c r="AD80" s="18"/>
      <c r="AE80" s="18"/>
      <c r="AF80" s="18"/>
      <c r="AG80" s="18"/>
    </row>
    <row r="81" spans="2:33" s="21" customFormat="1" x14ac:dyDescent="0.2">
      <c r="B81" s="18"/>
      <c r="C81" s="43"/>
      <c r="D81" s="43"/>
      <c r="E81" s="44"/>
      <c r="F81" s="44"/>
      <c r="G81" s="44"/>
      <c r="H81" s="44"/>
      <c r="I81" s="44"/>
      <c r="J81" s="44"/>
      <c r="K81" s="44"/>
      <c r="L81" s="44"/>
      <c r="M81" s="44"/>
      <c r="N81" s="44"/>
      <c r="O81" s="44"/>
      <c r="P81" s="44"/>
      <c r="Q81" s="45"/>
      <c r="R81" s="46"/>
      <c r="S81" s="44"/>
      <c r="T81" s="111"/>
      <c r="U81" s="5"/>
      <c r="W81" s="47"/>
      <c r="X81" s="18"/>
      <c r="Y81" s="18"/>
      <c r="Z81" s="18"/>
      <c r="AA81" s="18"/>
      <c r="AB81" s="18"/>
      <c r="AC81" s="18"/>
      <c r="AD81" s="18"/>
      <c r="AE81" s="18"/>
      <c r="AF81" s="18"/>
      <c r="AG81" s="18"/>
    </row>
    <row r="82" spans="2:33" s="21" customFormat="1" x14ac:dyDescent="0.2">
      <c r="B82" s="18"/>
      <c r="C82" s="43"/>
      <c r="D82" s="43"/>
      <c r="E82" s="44"/>
      <c r="F82" s="44"/>
      <c r="G82" s="44"/>
      <c r="H82" s="44"/>
      <c r="I82" s="44"/>
      <c r="J82" s="44"/>
      <c r="K82" s="44"/>
      <c r="L82" s="44"/>
      <c r="M82" s="44"/>
      <c r="N82" s="44"/>
      <c r="O82" s="44"/>
      <c r="P82" s="44"/>
      <c r="Q82" s="45"/>
      <c r="R82" s="46"/>
      <c r="S82" s="44"/>
      <c r="T82" s="111"/>
      <c r="U82" s="5"/>
      <c r="W82" s="47"/>
      <c r="X82" s="18"/>
      <c r="Y82" s="18"/>
      <c r="Z82" s="18"/>
      <c r="AA82" s="18"/>
      <c r="AB82" s="18"/>
      <c r="AC82" s="18"/>
      <c r="AD82" s="18"/>
      <c r="AE82" s="18"/>
      <c r="AF82" s="18"/>
      <c r="AG82" s="18"/>
    </row>
    <row r="83" spans="2:33" s="21" customFormat="1" x14ac:dyDescent="0.2">
      <c r="B83" s="18"/>
      <c r="C83" s="43"/>
      <c r="D83" s="43"/>
      <c r="E83" s="44"/>
      <c r="F83" s="44"/>
      <c r="G83" s="44"/>
      <c r="H83" s="44"/>
      <c r="I83" s="44"/>
      <c r="J83" s="44"/>
      <c r="K83" s="44"/>
      <c r="L83" s="44"/>
      <c r="M83" s="44"/>
      <c r="N83" s="44"/>
      <c r="O83" s="44"/>
      <c r="P83" s="44"/>
      <c r="Q83" s="45"/>
      <c r="R83" s="46"/>
      <c r="S83" s="44"/>
      <c r="T83" s="111"/>
      <c r="U83" s="5"/>
      <c r="W83" s="47"/>
      <c r="X83" s="18"/>
      <c r="Y83" s="18"/>
      <c r="Z83" s="18"/>
      <c r="AA83" s="18"/>
      <c r="AB83" s="18"/>
      <c r="AC83" s="18"/>
      <c r="AD83" s="18"/>
      <c r="AE83" s="18"/>
      <c r="AF83" s="18"/>
      <c r="AG83" s="18"/>
    </row>
    <row r="84" spans="2:33" s="21" customFormat="1" x14ac:dyDescent="0.2">
      <c r="B84" s="18"/>
      <c r="C84" s="43"/>
      <c r="D84" s="43"/>
      <c r="E84" s="44"/>
      <c r="F84" s="44"/>
      <c r="G84" s="44"/>
      <c r="H84" s="44"/>
      <c r="I84" s="44"/>
      <c r="J84" s="44"/>
      <c r="K84" s="44"/>
      <c r="L84" s="44"/>
      <c r="M84" s="44"/>
      <c r="N84" s="44"/>
      <c r="O84" s="44"/>
      <c r="P84" s="44"/>
      <c r="Q84" s="45"/>
      <c r="R84" s="46"/>
      <c r="S84" s="44"/>
      <c r="T84" s="111"/>
      <c r="U84" s="5"/>
      <c r="W84" s="47"/>
      <c r="X84" s="18"/>
      <c r="Y84" s="18"/>
      <c r="Z84" s="18"/>
      <c r="AA84" s="18"/>
      <c r="AB84" s="18"/>
      <c r="AC84" s="18"/>
      <c r="AD84" s="18"/>
      <c r="AE84" s="18"/>
      <c r="AF84" s="18"/>
      <c r="AG84" s="18"/>
    </row>
    <row r="85" spans="2:33" s="21" customFormat="1" x14ac:dyDescent="0.2">
      <c r="B85" s="18"/>
      <c r="C85" s="43"/>
      <c r="D85" s="43"/>
      <c r="E85" s="44"/>
      <c r="F85" s="44"/>
      <c r="G85" s="44"/>
      <c r="H85" s="44"/>
      <c r="I85" s="44"/>
      <c r="J85" s="44"/>
      <c r="K85" s="44"/>
      <c r="L85" s="44"/>
      <c r="M85" s="44"/>
      <c r="N85" s="44"/>
      <c r="O85" s="44"/>
      <c r="P85" s="44"/>
      <c r="Q85" s="45"/>
      <c r="R85" s="46"/>
      <c r="S85" s="44"/>
      <c r="T85" s="111"/>
      <c r="U85" s="5"/>
      <c r="W85" s="47"/>
      <c r="X85" s="18"/>
      <c r="Y85" s="18"/>
      <c r="Z85" s="18"/>
      <c r="AA85" s="18"/>
      <c r="AB85" s="18"/>
      <c r="AC85" s="18"/>
      <c r="AD85" s="18"/>
      <c r="AE85" s="18"/>
      <c r="AF85" s="18"/>
      <c r="AG85" s="18"/>
    </row>
    <row r="86" spans="2:33" s="21" customFormat="1" x14ac:dyDescent="0.2">
      <c r="B86" s="18"/>
      <c r="C86" s="43"/>
      <c r="D86" s="43"/>
      <c r="E86" s="44"/>
      <c r="F86" s="44"/>
      <c r="G86" s="44"/>
      <c r="H86" s="44"/>
      <c r="I86" s="44"/>
      <c r="J86" s="44"/>
      <c r="K86" s="44"/>
      <c r="L86" s="44"/>
      <c r="M86" s="44"/>
      <c r="N86" s="44"/>
      <c r="O86" s="44"/>
      <c r="P86" s="44"/>
      <c r="Q86" s="45"/>
      <c r="R86" s="46"/>
      <c r="S86" s="44"/>
      <c r="T86" s="111"/>
      <c r="U86" s="5"/>
      <c r="W86" s="47"/>
      <c r="X86" s="18"/>
      <c r="Y86" s="18"/>
      <c r="Z86" s="18"/>
      <c r="AA86" s="18"/>
      <c r="AB86" s="18"/>
      <c r="AC86" s="18"/>
      <c r="AD86" s="18"/>
      <c r="AE86" s="18"/>
      <c r="AF86" s="18"/>
      <c r="AG86" s="18"/>
    </row>
    <row r="87" spans="2:33" s="21" customFormat="1" x14ac:dyDescent="0.2">
      <c r="B87" s="18"/>
      <c r="C87" s="43"/>
      <c r="D87" s="43"/>
      <c r="E87" s="44"/>
      <c r="F87" s="44"/>
      <c r="G87" s="44"/>
      <c r="H87" s="44"/>
      <c r="I87" s="44"/>
      <c r="J87" s="44"/>
      <c r="K87" s="44"/>
      <c r="L87" s="44"/>
      <c r="M87" s="44"/>
      <c r="N87" s="44"/>
      <c r="O87" s="44"/>
      <c r="P87" s="44"/>
      <c r="Q87" s="45"/>
      <c r="R87" s="46"/>
      <c r="S87" s="44"/>
      <c r="T87" s="111"/>
      <c r="U87" s="5"/>
      <c r="W87" s="47"/>
      <c r="X87" s="18"/>
      <c r="Y87" s="18"/>
      <c r="Z87" s="18"/>
      <c r="AA87" s="18"/>
      <c r="AB87" s="18"/>
      <c r="AC87" s="18"/>
      <c r="AD87" s="18"/>
      <c r="AE87" s="18"/>
      <c r="AF87" s="18"/>
      <c r="AG87" s="18"/>
    </row>
    <row r="88" spans="2:33" s="21" customFormat="1" x14ac:dyDescent="0.2">
      <c r="B88" s="18"/>
      <c r="C88" s="43"/>
      <c r="D88" s="43"/>
      <c r="E88" s="44"/>
      <c r="F88" s="44"/>
      <c r="G88" s="44"/>
      <c r="H88" s="44"/>
      <c r="I88" s="44"/>
      <c r="J88" s="44"/>
      <c r="K88" s="44"/>
      <c r="L88" s="44"/>
      <c r="M88" s="44"/>
      <c r="N88" s="44"/>
      <c r="O88" s="44"/>
      <c r="P88" s="44"/>
      <c r="Q88" s="45"/>
      <c r="R88" s="46"/>
      <c r="S88" s="44"/>
      <c r="T88" s="111"/>
      <c r="U88" s="5"/>
      <c r="W88" s="47"/>
      <c r="X88" s="18"/>
      <c r="Y88" s="18"/>
      <c r="Z88" s="18"/>
      <c r="AA88" s="18"/>
      <c r="AB88" s="18"/>
      <c r="AC88" s="18"/>
      <c r="AD88" s="18"/>
      <c r="AE88" s="18"/>
      <c r="AF88" s="18"/>
      <c r="AG88" s="18"/>
    </row>
    <row r="89" spans="2:33" s="21" customFormat="1" x14ac:dyDescent="0.2">
      <c r="B89" s="18"/>
      <c r="C89" s="43"/>
      <c r="D89" s="43"/>
      <c r="E89" s="44"/>
      <c r="F89" s="44"/>
      <c r="G89" s="44"/>
      <c r="H89" s="44"/>
      <c r="I89" s="44"/>
      <c r="J89" s="44"/>
      <c r="K89" s="44"/>
      <c r="L89" s="44"/>
      <c r="M89" s="44"/>
      <c r="N89" s="44"/>
      <c r="O89" s="44"/>
      <c r="P89" s="44"/>
      <c r="Q89" s="45"/>
      <c r="R89" s="46"/>
      <c r="S89" s="44"/>
      <c r="T89" s="111"/>
      <c r="U89" s="5"/>
      <c r="W89" s="47"/>
      <c r="X89" s="18"/>
      <c r="Y89" s="18"/>
      <c r="Z89" s="18"/>
      <c r="AA89" s="18"/>
      <c r="AB89" s="18"/>
      <c r="AC89" s="18"/>
      <c r="AD89" s="18"/>
      <c r="AE89" s="18"/>
      <c r="AF89" s="18"/>
      <c r="AG89" s="18"/>
    </row>
    <row r="90" spans="2:33" s="21" customFormat="1" x14ac:dyDescent="0.2">
      <c r="B90" s="18"/>
      <c r="C90" s="43"/>
      <c r="D90" s="43"/>
      <c r="E90" s="44"/>
      <c r="F90" s="44"/>
      <c r="G90" s="44"/>
      <c r="H90" s="44"/>
      <c r="I90" s="44"/>
      <c r="J90" s="44"/>
      <c r="K90" s="44"/>
      <c r="L90" s="44"/>
      <c r="M90" s="44"/>
      <c r="N90" s="44"/>
      <c r="O90" s="44"/>
      <c r="P90" s="44"/>
      <c r="Q90" s="45"/>
      <c r="R90" s="46"/>
      <c r="S90" s="44"/>
      <c r="T90" s="111"/>
      <c r="U90" s="5"/>
      <c r="W90" s="47"/>
      <c r="X90" s="18"/>
      <c r="Y90" s="18"/>
      <c r="Z90" s="18"/>
      <c r="AA90" s="18"/>
      <c r="AB90" s="18"/>
      <c r="AC90" s="18"/>
      <c r="AD90" s="18"/>
      <c r="AE90" s="18"/>
      <c r="AF90" s="18"/>
      <c r="AG90" s="18"/>
    </row>
    <row r="91" spans="2:33" s="21" customFormat="1" x14ac:dyDescent="0.2">
      <c r="B91" s="18"/>
      <c r="C91" s="43"/>
      <c r="D91" s="43"/>
      <c r="E91" s="44"/>
      <c r="F91" s="44"/>
      <c r="G91" s="44"/>
      <c r="H91" s="44"/>
      <c r="I91" s="44"/>
      <c r="J91" s="44"/>
      <c r="K91" s="44"/>
      <c r="L91" s="44"/>
      <c r="M91" s="44"/>
      <c r="N91" s="44"/>
      <c r="O91" s="44"/>
      <c r="P91" s="44"/>
      <c r="Q91" s="45"/>
      <c r="R91" s="46"/>
      <c r="S91" s="44"/>
      <c r="T91" s="111"/>
      <c r="U91" s="5"/>
      <c r="W91" s="47"/>
      <c r="X91" s="18"/>
      <c r="Y91" s="18"/>
      <c r="Z91" s="18"/>
      <c r="AA91" s="18"/>
      <c r="AB91" s="18"/>
      <c r="AC91" s="18"/>
      <c r="AD91" s="18"/>
      <c r="AE91" s="18"/>
      <c r="AF91" s="18"/>
      <c r="AG91" s="18"/>
    </row>
    <row r="92" spans="2:33" s="21" customFormat="1" x14ac:dyDescent="0.2">
      <c r="B92" s="18"/>
      <c r="C92" s="43"/>
      <c r="D92" s="43"/>
      <c r="E92" s="44"/>
      <c r="F92" s="44"/>
      <c r="G92" s="44"/>
      <c r="H92" s="44"/>
      <c r="I92" s="44"/>
      <c r="J92" s="44"/>
      <c r="K92" s="44"/>
      <c r="L92" s="44"/>
      <c r="M92" s="44"/>
      <c r="N92" s="44"/>
      <c r="O92" s="44"/>
      <c r="P92" s="44"/>
      <c r="Q92" s="45"/>
      <c r="R92" s="46"/>
      <c r="S92" s="44"/>
      <c r="T92" s="111"/>
      <c r="U92" s="5"/>
      <c r="W92" s="47"/>
      <c r="X92" s="18"/>
      <c r="Y92" s="18"/>
      <c r="Z92" s="18"/>
      <c r="AA92" s="18"/>
      <c r="AB92" s="18"/>
      <c r="AC92" s="18"/>
      <c r="AD92" s="18"/>
      <c r="AE92" s="18"/>
      <c r="AF92" s="18"/>
      <c r="AG92" s="18"/>
    </row>
    <row r="93" spans="2:33" s="21" customFormat="1" x14ac:dyDescent="0.2">
      <c r="B93" s="18"/>
      <c r="C93" s="43"/>
      <c r="D93" s="43"/>
      <c r="E93" s="44"/>
      <c r="F93" s="44"/>
      <c r="G93" s="44"/>
      <c r="H93" s="44"/>
      <c r="I93" s="44"/>
      <c r="J93" s="44"/>
      <c r="K93" s="44"/>
      <c r="L93" s="44"/>
      <c r="M93" s="44"/>
      <c r="N93" s="44"/>
      <c r="O93" s="44"/>
      <c r="P93" s="44"/>
      <c r="Q93" s="45"/>
      <c r="R93" s="46"/>
      <c r="S93" s="44"/>
      <c r="T93" s="111"/>
      <c r="U93" s="5"/>
      <c r="W93" s="47"/>
      <c r="X93" s="18"/>
      <c r="Y93" s="18"/>
      <c r="Z93" s="18"/>
      <c r="AA93" s="18"/>
      <c r="AB93" s="18"/>
      <c r="AC93" s="18"/>
      <c r="AD93" s="18"/>
      <c r="AE93" s="18"/>
      <c r="AF93" s="18"/>
      <c r="AG93" s="18"/>
    </row>
    <row r="94" spans="2:33" s="21" customFormat="1" x14ac:dyDescent="0.2">
      <c r="B94" s="18"/>
      <c r="C94" s="43"/>
      <c r="D94" s="43"/>
      <c r="E94" s="44"/>
      <c r="F94" s="44"/>
      <c r="G94" s="44"/>
      <c r="H94" s="44"/>
      <c r="I94" s="44"/>
      <c r="J94" s="44"/>
      <c r="K94" s="44"/>
      <c r="L94" s="44"/>
      <c r="M94" s="44"/>
      <c r="N94" s="44"/>
      <c r="O94" s="44"/>
      <c r="P94" s="44"/>
      <c r="Q94" s="45"/>
      <c r="R94" s="46"/>
      <c r="S94" s="44"/>
      <c r="T94" s="111"/>
      <c r="U94" s="5"/>
      <c r="W94" s="47"/>
      <c r="X94" s="18"/>
      <c r="Y94" s="18"/>
      <c r="Z94" s="18"/>
      <c r="AA94" s="18"/>
      <c r="AB94" s="18"/>
      <c r="AC94" s="18"/>
      <c r="AD94" s="18"/>
      <c r="AE94" s="18"/>
      <c r="AF94" s="18"/>
      <c r="AG94" s="18"/>
    </row>
    <row r="95" spans="2:33" s="21" customFormat="1" x14ac:dyDescent="0.2">
      <c r="B95" s="18"/>
      <c r="C95" s="43"/>
      <c r="D95" s="43"/>
      <c r="E95" s="44"/>
      <c r="F95" s="44"/>
      <c r="G95" s="44"/>
      <c r="H95" s="44"/>
      <c r="I95" s="44"/>
      <c r="J95" s="44"/>
      <c r="K95" s="44"/>
      <c r="L95" s="44"/>
      <c r="M95" s="44"/>
      <c r="N95" s="44"/>
      <c r="O95" s="44"/>
      <c r="P95" s="44"/>
      <c r="Q95" s="45"/>
      <c r="R95" s="46"/>
      <c r="S95" s="44"/>
      <c r="T95" s="111"/>
      <c r="U95" s="5"/>
      <c r="W95" s="47"/>
      <c r="X95" s="18"/>
      <c r="Y95" s="18"/>
      <c r="Z95" s="18"/>
      <c r="AA95" s="18"/>
      <c r="AB95" s="18"/>
      <c r="AC95" s="18"/>
      <c r="AD95" s="18"/>
      <c r="AE95" s="18"/>
      <c r="AF95" s="18"/>
      <c r="AG95" s="18"/>
    </row>
    <row r="96" spans="2:33" s="21" customFormat="1" x14ac:dyDescent="0.2">
      <c r="B96" s="18"/>
      <c r="C96" s="43"/>
      <c r="D96" s="43"/>
      <c r="E96" s="44"/>
      <c r="F96" s="44"/>
      <c r="G96" s="44"/>
      <c r="H96" s="44"/>
      <c r="I96" s="44"/>
      <c r="J96" s="44"/>
      <c r="K96" s="44"/>
      <c r="L96" s="44"/>
      <c r="M96" s="44"/>
      <c r="N96" s="44"/>
      <c r="O96" s="44"/>
      <c r="P96" s="44"/>
      <c r="Q96" s="45"/>
      <c r="R96" s="46"/>
      <c r="S96" s="44"/>
      <c r="T96" s="111"/>
      <c r="U96" s="5"/>
      <c r="W96" s="47"/>
      <c r="X96" s="18"/>
      <c r="Y96" s="18"/>
      <c r="Z96" s="18"/>
      <c r="AA96" s="18"/>
      <c r="AB96" s="18"/>
      <c r="AC96" s="18"/>
      <c r="AD96" s="18"/>
      <c r="AE96" s="18"/>
      <c r="AF96" s="18"/>
      <c r="AG96" s="18"/>
    </row>
    <row r="97" spans="2:33" s="21" customFormat="1" x14ac:dyDescent="0.2">
      <c r="B97" s="18"/>
      <c r="C97" s="43"/>
      <c r="D97" s="43"/>
      <c r="E97" s="44"/>
      <c r="F97" s="44"/>
      <c r="G97" s="44"/>
      <c r="H97" s="44"/>
      <c r="I97" s="44"/>
      <c r="J97" s="44"/>
      <c r="K97" s="44"/>
      <c r="L97" s="44"/>
      <c r="M97" s="44"/>
      <c r="N97" s="44"/>
      <c r="O97" s="44"/>
      <c r="P97" s="44"/>
      <c r="Q97" s="45"/>
      <c r="R97" s="46"/>
      <c r="S97" s="44"/>
      <c r="T97" s="111"/>
      <c r="U97" s="5"/>
      <c r="W97" s="47"/>
      <c r="X97" s="18"/>
      <c r="Y97" s="18"/>
      <c r="Z97" s="18"/>
      <c r="AA97" s="18"/>
      <c r="AB97" s="18"/>
      <c r="AC97" s="18"/>
      <c r="AD97" s="18"/>
      <c r="AE97" s="18"/>
      <c r="AF97" s="18"/>
      <c r="AG97" s="18"/>
    </row>
    <row r="98" spans="2:33" s="21" customFormat="1" x14ac:dyDescent="0.2">
      <c r="B98" s="18"/>
      <c r="C98" s="43"/>
      <c r="D98" s="43"/>
      <c r="E98" s="44"/>
      <c r="F98" s="44"/>
      <c r="G98" s="44"/>
      <c r="H98" s="44"/>
      <c r="I98" s="44"/>
      <c r="J98" s="44"/>
      <c r="K98" s="44"/>
      <c r="L98" s="44"/>
      <c r="M98" s="44"/>
      <c r="N98" s="44"/>
      <c r="O98" s="44"/>
      <c r="P98" s="44"/>
      <c r="Q98" s="45"/>
      <c r="R98" s="46"/>
      <c r="S98" s="44"/>
      <c r="T98" s="111"/>
      <c r="U98" s="5"/>
      <c r="W98" s="47"/>
      <c r="X98" s="18"/>
      <c r="Y98" s="18"/>
      <c r="Z98" s="18"/>
      <c r="AA98" s="18"/>
      <c r="AB98" s="18"/>
      <c r="AC98" s="18"/>
      <c r="AD98" s="18"/>
      <c r="AE98" s="18"/>
      <c r="AF98" s="18"/>
      <c r="AG98" s="18"/>
    </row>
    <row r="99" spans="2:33" s="21" customFormat="1" x14ac:dyDescent="0.2">
      <c r="B99" s="18"/>
      <c r="C99" s="43"/>
      <c r="D99" s="43"/>
      <c r="E99" s="44"/>
      <c r="F99" s="44"/>
      <c r="G99" s="44"/>
      <c r="H99" s="44"/>
      <c r="I99" s="44"/>
      <c r="J99" s="44"/>
      <c r="K99" s="44"/>
      <c r="L99" s="44"/>
      <c r="M99" s="44"/>
      <c r="N99" s="44"/>
      <c r="O99" s="44"/>
      <c r="P99" s="44"/>
      <c r="Q99" s="45"/>
      <c r="R99" s="46"/>
      <c r="S99" s="44"/>
      <c r="T99" s="111"/>
      <c r="U99" s="5"/>
      <c r="W99" s="47"/>
      <c r="X99" s="18"/>
      <c r="Y99" s="18"/>
      <c r="Z99" s="18"/>
      <c r="AA99" s="18"/>
      <c r="AB99" s="18"/>
      <c r="AC99" s="18"/>
      <c r="AD99" s="18"/>
      <c r="AE99" s="18"/>
      <c r="AF99" s="18"/>
      <c r="AG99" s="18"/>
    </row>
    <row r="100" spans="2:33" s="21" customFormat="1" x14ac:dyDescent="0.2">
      <c r="B100" s="18"/>
      <c r="C100" s="43"/>
      <c r="D100" s="43"/>
      <c r="E100" s="44"/>
      <c r="F100" s="44"/>
      <c r="G100" s="44"/>
      <c r="H100" s="44"/>
      <c r="I100" s="44"/>
      <c r="J100" s="44"/>
      <c r="K100" s="44"/>
      <c r="L100" s="44"/>
      <c r="M100" s="44"/>
      <c r="N100" s="44"/>
      <c r="O100" s="44"/>
      <c r="P100" s="44"/>
      <c r="Q100" s="45"/>
      <c r="R100" s="46"/>
      <c r="S100" s="44"/>
      <c r="T100" s="111"/>
      <c r="U100" s="5"/>
      <c r="W100" s="47"/>
      <c r="X100" s="18"/>
      <c r="Y100" s="18"/>
      <c r="Z100" s="18"/>
      <c r="AA100" s="18"/>
      <c r="AB100" s="18"/>
      <c r="AC100" s="18"/>
      <c r="AD100" s="18"/>
      <c r="AE100" s="18"/>
      <c r="AF100" s="18"/>
      <c r="AG100" s="18"/>
    </row>
    <row r="101" spans="2:33" s="21" customFormat="1" x14ac:dyDescent="0.2">
      <c r="B101" s="18"/>
      <c r="C101" s="43"/>
      <c r="D101" s="43"/>
      <c r="E101" s="44"/>
      <c r="F101" s="44"/>
      <c r="G101" s="44"/>
      <c r="H101" s="44"/>
      <c r="I101" s="44"/>
      <c r="J101" s="44"/>
      <c r="K101" s="44"/>
      <c r="L101" s="44"/>
      <c r="M101" s="44"/>
      <c r="N101" s="44"/>
      <c r="O101" s="44"/>
      <c r="P101" s="44"/>
      <c r="Q101" s="45"/>
      <c r="R101" s="46"/>
      <c r="S101" s="44"/>
      <c r="T101" s="111"/>
      <c r="U101" s="5"/>
      <c r="W101" s="47"/>
      <c r="X101" s="18"/>
      <c r="Y101" s="18"/>
      <c r="Z101" s="18"/>
      <c r="AA101" s="18"/>
      <c r="AB101" s="18"/>
      <c r="AC101" s="18"/>
      <c r="AD101" s="18"/>
      <c r="AE101" s="18"/>
      <c r="AF101" s="18"/>
      <c r="AG101" s="18"/>
    </row>
    <row r="102" spans="2:33" s="21" customFormat="1" x14ac:dyDescent="0.2">
      <c r="B102" s="18"/>
      <c r="C102" s="43"/>
      <c r="D102" s="43"/>
      <c r="E102" s="44"/>
      <c r="F102" s="44"/>
      <c r="G102" s="44"/>
      <c r="H102" s="44"/>
      <c r="I102" s="44"/>
      <c r="J102" s="44"/>
      <c r="K102" s="44"/>
      <c r="L102" s="44"/>
      <c r="M102" s="44"/>
      <c r="N102" s="44"/>
      <c r="O102" s="44"/>
      <c r="P102" s="44"/>
      <c r="Q102" s="45"/>
      <c r="R102" s="46"/>
      <c r="S102" s="44"/>
      <c r="T102" s="111"/>
      <c r="U102" s="5"/>
      <c r="W102" s="47"/>
      <c r="X102" s="18"/>
      <c r="Y102" s="18"/>
      <c r="Z102" s="18"/>
      <c r="AA102" s="18"/>
      <c r="AB102" s="18"/>
      <c r="AC102" s="18"/>
      <c r="AD102" s="18"/>
      <c r="AE102" s="18"/>
      <c r="AF102" s="18"/>
      <c r="AG102" s="18"/>
    </row>
    <row r="103" spans="2:33" s="21" customFormat="1" x14ac:dyDescent="0.2">
      <c r="B103" s="18"/>
      <c r="C103" s="43"/>
      <c r="D103" s="43"/>
      <c r="E103" s="44"/>
      <c r="F103" s="44"/>
      <c r="G103" s="44"/>
      <c r="H103" s="44"/>
      <c r="I103" s="44"/>
      <c r="J103" s="44"/>
      <c r="K103" s="44"/>
      <c r="L103" s="44"/>
      <c r="M103" s="44"/>
      <c r="N103" s="44"/>
      <c r="O103" s="44"/>
      <c r="P103" s="44"/>
      <c r="Q103" s="45"/>
      <c r="R103" s="46"/>
      <c r="S103" s="44"/>
      <c r="T103" s="111"/>
      <c r="U103" s="5"/>
      <c r="W103" s="47"/>
      <c r="X103" s="18"/>
      <c r="Y103" s="18"/>
      <c r="Z103" s="18"/>
      <c r="AA103" s="18"/>
      <c r="AB103" s="18"/>
      <c r="AC103" s="18"/>
      <c r="AD103" s="18"/>
      <c r="AE103" s="18"/>
      <c r="AF103" s="18"/>
      <c r="AG103" s="18"/>
    </row>
    <row r="104" spans="2:33" s="21" customFormat="1" x14ac:dyDescent="0.2">
      <c r="B104" s="18"/>
      <c r="C104" s="43"/>
      <c r="D104" s="43"/>
      <c r="E104" s="44"/>
      <c r="F104" s="44"/>
      <c r="G104" s="44"/>
      <c r="H104" s="44"/>
      <c r="I104" s="44"/>
      <c r="J104" s="44"/>
      <c r="K104" s="44"/>
      <c r="L104" s="44"/>
      <c r="M104" s="44"/>
      <c r="N104" s="44"/>
      <c r="O104" s="44"/>
      <c r="P104" s="44"/>
      <c r="Q104" s="45"/>
      <c r="R104" s="46"/>
      <c r="S104" s="44"/>
      <c r="T104" s="111"/>
      <c r="U104" s="5"/>
      <c r="W104" s="47"/>
      <c r="X104" s="18"/>
      <c r="Y104" s="18"/>
      <c r="Z104" s="18"/>
      <c r="AA104" s="18"/>
      <c r="AB104" s="18"/>
      <c r="AC104" s="18"/>
      <c r="AD104" s="18"/>
      <c r="AE104" s="18"/>
      <c r="AF104" s="18"/>
      <c r="AG104" s="18"/>
    </row>
    <row r="105" spans="2:33" s="21" customFormat="1" x14ac:dyDescent="0.2">
      <c r="B105" s="18"/>
      <c r="C105" s="43"/>
      <c r="D105" s="43"/>
      <c r="E105" s="44"/>
      <c r="F105" s="44"/>
      <c r="G105" s="44"/>
      <c r="H105" s="44"/>
      <c r="I105" s="44"/>
      <c r="J105" s="44"/>
      <c r="K105" s="44"/>
      <c r="L105" s="44"/>
      <c r="M105" s="44"/>
      <c r="N105" s="44"/>
      <c r="O105" s="44"/>
      <c r="P105" s="44"/>
      <c r="Q105" s="45"/>
      <c r="R105" s="46"/>
      <c r="S105" s="44"/>
      <c r="T105" s="111"/>
      <c r="U105" s="5"/>
      <c r="W105" s="47"/>
      <c r="X105" s="18"/>
      <c r="Y105" s="18"/>
      <c r="Z105" s="18"/>
      <c r="AA105" s="18"/>
      <c r="AB105" s="18"/>
      <c r="AC105" s="18"/>
      <c r="AD105" s="18"/>
      <c r="AE105" s="18"/>
      <c r="AF105" s="18"/>
      <c r="AG105" s="18"/>
    </row>
    <row r="106" spans="2:33" s="21" customFormat="1" x14ac:dyDescent="0.2">
      <c r="B106" s="18"/>
      <c r="C106" s="43"/>
      <c r="D106" s="43"/>
      <c r="E106" s="44"/>
      <c r="F106" s="44"/>
      <c r="G106" s="44"/>
      <c r="H106" s="44"/>
      <c r="I106" s="44"/>
      <c r="J106" s="44"/>
      <c r="K106" s="44"/>
      <c r="L106" s="44"/>
      <c r="M106" s="44"/>
      <c r="N106" s="44"/>
      <c r="O106" s="44"/>
      <c r="P106" s="44"/>
      <c r="Q106" s="45"/>
      <c r="R106" s="46"/>
      <c r="S106" s="44"/>
      <c r="T106" s="111"/>
      <c r="U106" s="5"/>
      <c r="W106" s="47"/>
      <c r="X106" s="18"/>
      <c r="Y106" s="18"/>
      <c r="Z106" s="18"/>
      <c r="AA106" s="18"/>
      <c r="AB106" s="18"/>
      <c r="AC106" s="18"/>
      <c r="AD106" s="18"/>
      <c r="AE106" s="18"/>
      <c r="AF106" s="18"/>
      <c r="AG106" s="18"/>
    </row>
    <row r="107" spans="2:33" s="21" customFormat="1" x14ac:dyDescent="0.2">
      <c r="B107" s="18"/>
      <c r="C107" s="43"/>
      <c r="D107" s="43"/>
      <c r="E107" s="44"/>
      <c r="F107" s="44"/>
      <c r="G107" s="44"/>
      <c r="H107" s="44"/>
      <c r="I107" s="44"/>
      <c r="J107" s="44"/>
      <c r="K107" s="44"/>
      <c r="L107" s="44"/>
      <c r="M107" s="44"/>
      <c r="N107" s="44"/>
      <c r="O107" s="44"/>
      <c r="P107" s="44"/>
      <c r="Q107" s="45"/>
      <c r="R107" s="46"/>
      <c r="S107" s="44"/>
      <c r="T107" s="111"/>
      <c r="U107" s="5"/>
      <c r="W107" s="47"/>
      <c r="X107" s="18"/>
      <c r="Y107" s="18"/>
      <c r="Z107" s="18"/>
      <c r="AA107" s="18"/>
      <c r="AB107" s="18"/>
      <c r="AC107" s="18"/>
      <c r="AD107" s="18"/>
      <c r="AE107" s="18"/>
      <c r="AF107" s="18"/>
      <c r="AG107" s="18"/>
    </row>
    <row r="108" spans="2:33" s="21" customFormat="1" x14ac:dyDescent="0.2">
      <c r="B108" s="18"/>
      <c r="C108" s="43"/>
      <c r="D108" s="43"/>
      <c r="E108" s="44"/>
      <c r="F108" s="44"/>
      <c r="G108" s="44"/>
      <c r="H108" s="44"/>
      <c r="I108" s="44"/>
      <c r="J108" s="44"/>
      <c r="K108" s="44"/>
      <c r="L108" s="44"/>
      <c r="M108" s="44"/>
      <c r="N108" s="44"/>
      <c r="O108" s="44"/>
      <c r="P108" s="44"/>
      <c r="Q108" s="45"/>
      <c r="R108" s="46"/>
      <c r="S108" s="44"/>
      <c r="T108" s="111"/>
      <c r="U108" s="5"/>
      <c r="W108" s="47"/>
      <c r="X108" s="18"/>
      <c r="Y108" s="18"/>
      <c r="Z108" s="18"/>
      <c r="AA108" s="18"/>
      <c r="AB108" s="18"/>
      <c r="AC108" s="18"/>
      <c r="AD108" s="18"/>
      <c r="AE108" s="18"/>
      <c r="AF108" s="18"/>
      <c r="AG108" s="18"/>
    </row>
    <row r="109" spans="2:33" s="21" customFormat="1" x14ac:dyDescent="0.2">
      <c r="B109" s="18"/>
      <c r="C109" s="43"/>
      <c r="D109" s="43"/>
      <c r="E109" s="44"/>
      <c r="F109" s="44"/>
      <c r="G109" s="44"/>
      <c r="H109" s="44"/>
      <c r="I109" s="44"/>
      <c r="J109" s="44"/>
      <c r="K109" s="44"/>
      <c r="L109" s="44"/>
      <c r="M109" s="44"/>
      <c r="N109" s="44"/>
      <c r="O109" s="44"/>
      <c r="P109" s="44"/>
      <c r="Q109" s="45"/>
      <c r="R109" s="46"/>
      <c r="S109" s="44"/>
      <c r="T109" s="111"/>
      <c r="U109" s="5"/>
      <c r="W109" s="47"/>
      <c r="X109" s="18"/>
      <c r="Y109" s="18"/>
      <c r="Z109" s="18"/>
      <c r="AA109" s="18"/>
      <c r="AB109" s="18"/>
      <c r="AC109" s="18"/>
      <c r="AD109" s="18"/>
      <c r="AE109" s="18"/>
      <c r="AF109" s="18"/>
      <c r="AG109" s="18"/>
    </row>
    <row r="110" spans="2:33" s="21" customFormat="1" x14ac:dyDescent="0.2">
      <c r="B110" s="18"/>
      <c r="C110" s="43"/>
      <c r="D110" s="43"/>
      <c r="E110" s="44"/>
      <c r="F110" s="44"/>
      <c r="G110" s="44"/>
      <c r="H110" s="44"/>
      <c r="I110" s="44"/>
      <c r="J110" s="44"/>
      <c r="K110" s="44"/>
      <c r="L110" s="44"/>
      <c r="M110" s="44"/>
      <c r="N110" s="44"/>
      <c r="O110" s="44"/>
      <c r="P110" s="44"/>
      <c r="Q110" s="45"/>
      <c r="R110" s="46"/>
      <c r="S110" s="44"/>
      <c r="T110" s="111"/>
      <c r="U110" s="5"/>
      <c r="W110" s="47"/>
      <c r="X110" s="18"/>
      <c r="Y110" s="18"/>
      <c r="Z110" s="18"/>
      <c r="AA110" s="18"/>
      <c r="AB110" s="18"/>
      <c r="AC110" s="18"/>
      <c r="AD110" s="18"/>
      <c r="AE110" s="18"/>
      <c r="AF110" s="18"/>
      <c r="AG110" s="18"/>
    </row>
    <row r="111" spans="2:33" s="21" customFormat="1" x14ac:dyDescent="0.2">
      <c r="B111" s="18"/>
      <c r="C111" s="43"/>
      <c r="D111" s="43"/>
      <c r="E111" s="44"/>
      <c r="F111" s="44"/>
      <c r="G111" s="44"/>
      <c r="H111" s="44"/>
      <c r="I111" s="44"/>
      <c r="J111" s="44"/>
      <c r="K111" s="44"/>
      <c r="L111" s="44"/>
      <c r="M111" s="44"/>
      <c r="N111" s="44"/>
      <c r="O111" s="44"/>
      <c r="P111" s="44"/>
      <c r="Q111" s="45"/>
      <c r="R111" s="46"/>
      <c r="S111" s="44"/>
      <c r="T111" s="111"/>
      <c r="U111" s="5"/>
      <c r="W111" s="47"/>
      <c r="X111" s="18"/>
      <c r="Y111" s="18"/>
      <c r="Z111" s="18"/>
      <c r="AA111" s="18"/>
      <c r="AB111" s="18"/>
      <c r="AC111" s="18"/>
      <c r="AD111" s="18"/>
      <c r="AE111" s="18"/>
      <c r="AF111" s="18"/>
      <c r="AG111" s="18"/>
    </row>
    <row r="112" spans="2:33" s="21" customFormat="1" x14ac:dyDescent="0.2">
      <c r="B112" s="18"/>
      <c r="C112" s="43"/>
      <c r="D112" s="43"/>
      <c r="E112" s="44"/>
      <c r="F112" s="44"/>
      <c r="G112" s="44"/>
      <c r="H112" s="44"/>
      <c r="I112" s="44"/>
      <c r="J112" s="44"/>
      <c r="K112" s="44"/>
      <c r="L112" s="44"/>
      <c r="M112" s="44"/>
      <c r="N112" s="44"/>
      <c r="O112" s="44"/>
      <c r="P112" s="44"/>
      <c r="Q112" s="45"/>
      <c r="R112" s="46"/>
      <c r="S112" s="44"/>
      <c r="T112" s="111"/>
      <c r="U112" s="5"/>
      <c r="W112" s="47"/>
      <c r="X112" s="18"/>
      <c r="Y112" s="18"/>
      <c r="Z112" s="18"/>
      <c r="AA112" s="18"/>
      <c r="AB112" s="18"/>
      <c r="AC112" s="18"/>
      <c r="AD112" s="18"/>
      <c r="AE112" s="18"/>
      <c r="AF112" s="18"/>
      <c r="AG112" s="18"/>
    </row>
    <row r="113" spans="2:33" s="21" customFormat="1" x14ac:dyDescent="0.2">
      <c r="B113" s="18"/>
      <c r="C113" s="43"/>
      <c r="D113" s="43"/>
      <c r="E113" s="44"/>
      <c r="F113" s="44"/>
      <c r="G113" s="44"/>
      <c r="H113" s="44"/>
      <c r="I113" s="44"/>
      <c r="J113" s="44"/>
      <c r="K113" s="44"/>
      <c r="L113" s="44"/>
      <c r="M113" s="44"/>
      <c r="N113" s="44"/>
      <c r="O113" s="44"/>
      <c r="P113" s="44"/>
      <c r="Q113" s="45"/>
      <c r="R113" s="46"/>
      <c r="S113" s="44"/>
      <c r="T113" s="111"/>
      <c r="U113" s="5"/>
      <c r="W113" s="47"/>
      <c r="X113" s="18"/>
      <c r="Y113" s="18"/>
      <c r="Z113" s="18"/>
      <c r="AA113" s="18"/>
      <c r="AB113" s="18"/>
      <c r="AC113" s="18"/>
      <c r="AD113" s="18"/>
      <c r="AE113" s="18"/>
      <c r="AF113" s="18"/>
      <c r="AG113" s="18"/>
    </row>
    <row r="114" spans="2:33" s="21" customFormat="1" x14ac:dyDescent="0.2">
      <c r="B114" s="18"/>
      <c r="C114" s="43"/>
      <c r="D114" s="43"/>
      <c r="E114" s="44"/>
      <c r="F114" s="44"/>
      <c r="G114" s="44"/>
      <c r="H114" s="44"/>
      <c r="I114" s="44"/>
      <c r="J114" s="44"/>
      <c r="K114" s="44"/>
      <c r="L114" s="44"/>
      <c r="M114" s="44"/>
      <c r="N114" s="44"/>
      <c r="O114" s="44"/>
      <c r="P114" s="44"/>
      <c r="Q114" s="45"/>
      <c r="R114" s="46"/>
      <c r="S114" s="44"/>
      <c r="T114" s="111"/>
      <c r="U114" s="5"/>
      <c r="W114" s="47"/>
      <c r="X114" s="18"/>
      <c r="Y114" s="18"/>
      <c r="Z114" s="18"/>
      <c r="AA114" s="18"/>
      <c r="AB114" s="18"/>
      <c r="AC114" s="18"/>
      <c r="AD114" s="18"/>
      <c r="AE114" s="18"/>
      <c r="AF114" s="18"/>
      <c r="AG114" s="18"/>
    </row>
    <row r="115" spans="2:33" s="21" customFormat="1" x14ac:dyDescent="0.2">
      <c r="B115" s="18"/>
      <c r="C115" s="43"/>
      <c r="D115" s="43"/>
      <c r="E115" s="44"/>
      <c r="F115" s="44"/>
      <c r="G115" s="44"/>
      <c r="H115" s="44"/>
      <c r="I115" s="44"/>
      <c r="J115" s="44"/>
      <c r="K115" s="44"/>
      <c r="L115" s="44"/>
      <c r="M115" s="44"/>
      <c r="N115" s="44"/>
      <c r="O115" s="44"/>
      <c r="P115" s="44"/>
      <c r="Q115" s="45"/>
      <c r="R115" s="46"/>
      <c r="S115" s="44"/>
      <c r="T115" s="111"/>
      <c r="U115" s="5"/>
      <c r="W115" s="47"/>
      <c r="X115" s="18"/>
      <c r="Y115" s="18"/>
      <c r="Z115" s="18"/>
      <c r="AA115" s="18"/>
      <c r="AB115" s="18"/>
      <c r="AC115" s="18"/>
      <c r="AD115" s="18"/>
      <c r="AE115" s="18"/>
      <c r="AF115" s="18"/>
      <c r="AG115" s="18"/>
    </row>
    <row r="116" spans="2:33" s="21" customFormat="1" x14ac:dyDescent="0.2">
      <c r="B116" s="18"/>
      <c r="C116" s="43"/>
      <c r="D116" s="43"/>
      <c r="E116" s="44"/>
      <c r="F116" s="44"/>
      <c r="G116" s="44"/>
      <c r="H116" s="44"/>
      <c r="I116" s="44"/>
      <c r="J116" s="44"/>
      <c r="K116" s="44"/>
      <c r="L116" s="44"/>
      <c r="M116" s="44"/>
      <c r="N116" s="44"/>
      <c r="O116" s="44"/>
      <c r="P116" s="44"/>
      <c r="Q116" s="45"/>
      <c r="R116" s="46"/>
      <c r="S116" s="44"/>
      <c r="T116" s="111"/>
      <c r="U116" s="5"/>
      <c r="W116" s="47"/>
      <c r="X116" s="18"/>
      <c r="Y116" s="18"/>
      <c r="Z116" s="18"/>
      <c r="AA116" s="18"/>
      <c r="AB116" s="18"/>
      <c r="AC116" s="18"/>
      <c r="AD116" s="18"/>
      <c r="AE116" s="18"/>
      <c r="AF116" s="18"/>
      <c r="AG116" s="18"/>
    </row>
    <row r="117" spans="2:33" s="21" customFormat="1" x14ac:dyDescent="0.2">
      <c r="B117" s="18"/>
      <c r="C117" s="43"/>
      <c r="D117" s="43"/>
      <c r="E117" s="44"/>
      <c r="F117" s="44"/>
      <c r="G117" s="44"/>
      <c r="H117" s="44"/>
      <c r="I117" s="44"/>
      <c r="J117" s="44"/>
      <c r="K117" s="44"/>
      <c r="L117" s="44"/>
      <c r="M117" s="44"/>
      <c r="N117" s="44"/>
      <c r="O117" s="44"/>
      <c r="P117" s="44"/>
      <c r="Q117" s="45"/>
      <c r="R117" s="46"/>
      <c r="S117" s="44"/>
      <c r="T117" s="111"/>
      <c r="U117" s="5"/>
      <c r="W117" s="47"/>
      <c r="X117" s="18"/>
      <c r="Y117" s="18"/>
      <c r="Z117" s="18"/>
      <c r="AA117" s="18"/>
      <c r="AB117" s="18"/>
      <c r="AC117" s="18"/>
      <c r="AD117" s="18"/>
      <c r="AE117" s="18"/>
      <c r="AF117" s="18"/>
      <c r="AG117" s="18"/>
    </row>
    <row r="118" spans="2:33" s="21" customFormat="1" x14ac:dyDescent="0.2">
      <c r="B118" s="18"/>
      <c r="C118" s="43"/>
      <c r="D118" s="43"/>
      <c r="E118" s="44"/>
      <c r="F118" s="44"/>
      <c r="G118" s="44"/>
      <c r="H118" s="44"/>
      <c r="I118" s="44"/>
      <c r="J118" s="44"/>
      <c r="K118" s="44"/>
      <c r="L118" s="44"/>
      <c r="M118" s="44"/>
      <c r="N118" s="44"/>
      <c r="O118" s="44"/>
      <c r="P118" s="44"/>
      <c r="Q118" s="45"/>
      <c r="R118" s="46"/>
      <c r="S118" s="44"/>
      <c r="T118" s="111"/>
      <c r="U118" s="5"/>
      <c r="W118" s="47"/>
      <c r="X118" s="18"/>
      <c r="Y118" s="18"/>
      <c r="Z118" s="18"/>
      <c r="AA118" s="18"/>
      <c r="AB118" s="18"/>
      <c r="AC118" s="18"/>
      <c r="AD118" s="18"/>
      <c r="AE118" s="18"/>
      <c r="AF118" s="18"/>
      <c r="AG118" s="18"/>
    </row>
    <row r="119" spans="2:33" s="21" customFormat="1" x14ac:dyDescent="0.2">
      <c r="B119" s="18"/>
      <c r="C119" s="43"/>
      <c r="D119" s="43"/>
      <c r="E119" s="44"/>
      <c r="F119" s="44"/>
      <c r="G119" s="44"/>
      <c r="H119" s="44"/>
      <c r="I119" s="44"/>
      <c r="J119" s="44"/>
      <c r="K119" s="44"/>
      <c r="L119" s="44"/>
      <c r="M119" s="44"/>
      <c r="N119" s="44"/>
      <c r="O119" s="44"/>
      <c r="P119" s="44"/>
      <c r="Q119" s="45"/>
      <c r="R119" s="46"/>
      <c r="S119" s="44"/>
      <c r="T119" s="111"/>
      <c r="U119" s="5"/>
      <c r="W119" s="47"/>
      <c r="X119" s="18"/>
      <c r="Y119" s="18"/>
      <c r="Z119" s="18"/>
      <c r="AA119" s="18"/>
      <c r="AB119" s="18"/>
      <c r="AC119" s="18"/>
      <c r="AD119" s="18"/>
      <c r="AE119" s="18"/>
      <c r="AF119" s="18"/>
      <c r="AG119" s="18"/>
    </row>
    <row r="120" spans="2:33" s="21" customFormat="1" x14ac:dyDescent="0.2">
      <c r="B120" s="18"/>
      <c r="C120" s="43"/>
      <c r="D120" s="43"/>
      <c r="E120" s="44"/>
      <c r="F120" s="44"/>
      <c r="G120" s="44"/>
      <c r="H120" s="44"/>
      <c r="I120" s="44"/>
      <c r="J120" s="44"/>
      <c r="K120" s="44"/>
      <c r="L120" s="44"/>
      <c r="M120" s="44"/>
      <c r="N120" s="44"/>
      <c r="O120" s="44"/>
      <c r="P120" s="44"/>
      <c r="Q120" s="45"/>
      <c r="R120" s="46"/>
      <c r="S120" s="44"/>
      <c r="T120" s="111"/>
      <c r="U120" s="5"/>
      <c r="W120" s="47"/>
      <c r="X120" s="18"/>
      <c r="Y120" s="18"/>
      <c r="Z120" s="18"/>
      <c r="AA120" s="18"/>
      <c r="AB120" s="18"/>
      <c r="AC120" s="18"/>
      <c r="AD120" s="18"/>
      <c r="AE120" s="18"/>
      <c r="AF120" s="18"/>
      <c r="AG120" s="18"/>
    </row>
    <row r="121" spans="2:33" s="21" customFormat="1" x14ac:dyDescent="0.2">
      <c r="B121" s="18"/>
      <c r="C121" s="43"/>
      <c r="D121" s="43"/>
      <c r="E121" s="44"/>
      <c r="F121" s="44"/>
      <c r="G121" s="44"/>
      <c r="H121" s="44"/>
      <c r="I121" s="44"/>
      <c r="J121" s="44"/>
      <c r="K121" s="44"/>
      <c r="L121" s="44"/>
      <c r="M121" s="44"/>
      <c r="N121" s="44"/>
      <c r="O121" s="44"/>
      <c r="P121" s="44"/>
      <c r="Q121" s="45"/>
      <c r="R121" s="46"/>
      <c r="S121" s="44"/>
      <c r="T121" s="111"/>
      <c r="U121" s="5"/>
      <c r="W121" s="47"/>
      <c r="X121" s="18"/>
      <c r="Y121" s="18"/>
      <c r="Z121" s="18"/>
      <c r="AA121" s="18"/>
      <c r="AB121" s="18"/>
      <c r="AC121" s="18"/>
      <c r="AD121" s="18"/>
      <c r="AE121" s="18"/>
      <c r="AF121" s="18"/>
      <c r="AG121" s="18"/>
    </row>
    <row r="122" spans="2:33" s="21" customFormat="1" x14ac:dyDescent="0.2">
      <c r="B122" s="18"/>
      <c r="C122" s="43"/>
      <c r="D122" s="43"/>
      <c r="E122" s="44"/>
      <c r="F122" s="44"/>
      <c r="G122" s="44"/>
      <c r="H122" s="44"/>
      <c r="I122" s="44"/>
      <c r="J122" s="44"/>
      <c r="K122" s="44"/>
      <c r="L122" s="44"/>
      <c r="M122" s="44"/>
      <c r="N122" s="44"/>
      <c r="O122" s="44"/>
      <c r="P122" s="44"/>
      <c r="Q122" s="45"/>
      <c r="R122" s="46"/>
      <c r="S122" s="44"/>
      <c r="T122" s="111"/>
      <c r="U122" s="5"/>
      <c r="W122" s="47"/>
      <c r="X122" s="18"/>
      <c r="Y122" s="18"/>
      <c r="Z122" s="18"/>
      <c r="AA122" s="18"/>
      <c r="AB122" s="18"/>
      <c r="AC122" s="18"/>
      <c r="AD122" s="18"/>
      <c r="AE122" s="18"/>
      <c r="AF122" s="18"/>
      <c r="AG122" s="18"/>
    </row>
    <row r="123" spans="2:33" s="21" customFormat="1" x14ac:dyDescent="0.2">
      <c r="B123" s="18"/>
      <c r="C123" s="43"/>
      <c r="D123" s="43"/>
      <c r="E123" s="44"/>
      <c r="F123" s="44"/>
      <c r="G123" s="44"/>
      <c r="H123" s="44"/>
      <c r="I123" s="44"/>
      <c r="J123" s="44"/>
      <c r="K123" s="44"/>
      <c r="L123" s="44"/>
      <c r="M123" s="44"/>
      <c r="N123" s="44"/>
      <c r="O123" s="44"/>
      <c r="P123" s="44"/>
      <c r="Q123" s="45"/>
      <c r="R123" s="46"/>
      <c r="S123" s="44"/>
      <c r="T123" s="111"/>
      <c r="U123" s="5"/>
      <c r="W123" s="47"/>
      <c r="X123" s="18"/>
      <c r="Y123" s="18"/>
      <c r="Z123" s="18"/>
      <c r="AA123" s="18"/>
      <c r="AB123" s="18"/>
      <c r="AC123" s="18"/>
      <c r="AD123" s="18"/>
      <c r="AE123" s="18"/>
      <c r="AF123" s="18"/>
      <c r="AG123" s="18"/>
    </row>
    <row r="124" spans="2:33" s="21" customFormat="1" x14ac:dyDescent="0.2">
      <c r="B124" s="18"/>
      <c r="C124" s="43"/>
      <c r="D124" s="43"/>
      <c r="E124" s="44"/>
      <c r="F124" s="44"/>
      <c r="G124" s="44"/>
      <c r="H124" s="44"/>
      <c r="I124" s="44"/>
      <c r="J124" s="44"/>
      <c r="K124" s="44"/>
      <c r="L124" s="44"/>
      <c r="M124" s="44"/>
      <c r="N124" s="44"/>
      <c r="O124" s="44"/>
      <c r="P124" s="44"/>
      <c r="Q124" s="45"/>
      <c r="R124" s="46"/>
      <c r="S124" s="44"/>
      <c r="T124" s="111"/>
      <c r="U124" s="5"/>
      <c r="W124" s="47"/>
      <c r="X124" s="18"/>
      <c r="Y124" s="18"/>
      <c r="Z124" s="18"/>
      <c r="AA124" s="18"/>
      <c r="AB124" s="18"/>
      <c r="AC124" s="18"/>
      <c r="AD124" s="18"/>
      <c r="AE124" s="18"/>
      <c r="AF124" s="18"/>
      <c r="AG124" s="18"/>
    </row>
    <row r="125" spans="2:33" s="21" customFormat="1" x14ac:dyDescent="0.2">
      <c r="B125" s="18"/>
      <c r="C125" s="43"/>
      <c r="D125" s="43"/>
      <c r="E125" s="44"/>
      <c r="F125" s="44"/>
      <c r="G125" s="44"/>
      <c r="H125" s="44"/>
      <c r="I125" s="44"/>
      <c r="J125" s="44"/>
      <c r="K125" s="44"/>
      <c r="L125" s="44"/>
      <c r="M125" s="44"/>
      <c r="N125" s="44"/>
      <c r="O125" s="44"/>
      <c r="P125" s="44"/>
      <c r="Q125" s="45"/>
      <c r="R125" s="46"/>
      <c r="S125" s="44"/>
      <c r="T125" s="111"/>
      <c r="U125" s="5"/>
      <c r="W125" s="47"/>
      <c r="X125" s="18"/>
      <c r="Y125" s="18"/>
      <c r="Z125" s="18"/>
      <c r="AA125" s="18"/>
      <c r="AB125" s="18"/>
      <c r="AC125" s="18"/>
      <c r="AD125" s="18"/>
      <c r="AE125" s="18"/>
      <c r="AF125" s="18"/>
      <c r="AG125" s="18"/>
    </row>
    <row r="126" spans="2:33" s="21" customFormat="1" x14ac:dyDescent="0.2">
      <c r="B126" s="18"/>
      <c r="C126" s="43"/>
      <c r="D126" s="43"/>
      <c r="E126" s="44"/>
      <c r="F126" s="44"/>
      <c r="G126" s="44"/>
      <c r="H126" s="44"/>
      <c r="I126" s="44"/>
      <c r="J126" s="44"/>
      <c r="K126" s="44"/>
      <c r="L126" s="44"/>
      <c r="M126" s="44"/>
      <c r="N126" s="44"/>
      <c r="O126" s="44"/>
      <c r="P126" s="44"/>
      <c r="Q126" s="45"/>
      <c r="R126" s="46"/>
      <c r="S126" s="44"/>
      <c r="T126" s="111"/>
      <c r="U126" s="5"/>
      <c r="W126" s="47"/>
      <c r="X126" s="18"/>
      <c r="Y126" s="18"/>
      <c r="Z126" s="18"/>
      <c r="AA126" s="18"/>
      <c r="AB126" s="18"/>
      <c r="AC126" s="18"/>
      <c r="AD126" s="18"/>
      <c r="AE126" s="18"/>
      <c r="AF126" s="18"/>
      <c r="AG126" s="18"/>
    </row>
    <row r="127" spans="2:33" s="21" customFormat="1" x14ac:dyDescent="0.2">
      <c r="B127" s="18"/>
      <c r="C127" s="43"/>
      <c r="D127" s="43"/>
      <c r="E127" s="44"/>
      <c r="F127" s="44"/>
      <c r="G127" s="44"/>
      <c r="H127" s="44"/>
      <c r="I127" s="44"/>
      <c r="J127" s="44"/>
      <c r="K127" s="44"/>
      <c r="L127" s="44"/>
      <c r="M127" s="44"/>
      <c r="N127" s="44"/>
      <c r="O127" s="44"/>
      <c r="P127" s="44"/>
      <c r="Q127" s="45"/>
      <c r="R127" s="46"/>
      <c r="S127" s="44"/>
      <c r="T127" s="111"/>
      <c r="U127" s="5"/>
      <c r="W127" s="47"/>
      <c r="X127" s="18"/>
      <c r="Y127" s="18"/>
      <c r="Z127" s="18"/>
      <c r="AA127" s="18"/>
      <c r="AB127" s="18"/>
      <c r="AC127" s="18"/>
      <c r="AD127" s="18"/>
      <c r="AE127" s="18"/>
      <c r="AF127" s="18"/>
      <c r="AG127" s="18"/>
    </row>
    <row r="128" spans="2:33" s="21" customFormat="1" x14ac:dyDescent="0.2">
      <c r="B128" s="18"/>
      <c r="C128" s="43"/>
      <c r="D128" s="43"/>
      <c r="E128" s="44"/>
      <c r="F128" s="44"/>
      <c r="G128" s="44"/>
      <c r="H128" s="44"/>
      <c r="I128" s="44"/>
      <c r="J128" s="44"/>
      <c r="K128" s="44"/>
      <c r="L128" s="44"/>
      <c r="M128" s="44"/>
      <c r="N128" s="44"/>
      <c r="O128" s="44"/>
      <c r="P128" s="44"/>
      <c r="Q128" s="45"/>
      <c r="R128" s="46"/>
      <c r="S128" s="44"/>
      <c r="T128" s="111"/>
      <c r="U128" s="5"/>
      <c r="W128" s="47"/>
      <c r="X128" s="18"/>
      <c r="Y128" s="18"/>
      <c r="Z128" s="18"/>
      <c r="AA128" s="18"/>
      <c r="AB128" s="18"/>
      <c r="AC128" s="18"/>
      <c r="AD128" s="18"/>
      <c r="AE128" s="18"/>
      <c r="AF128" s="18"/>
      <c r="AG128" s="18"/>
    </row>
    <row r="129" spans="2:33" s="21" customFormat="1" x14ac:dyDescent="0.2">
      <c r="B129" s="18"/>
      <c r="C129" s="43"/>
      <c r="D129" s="43"/>
      <c r="E129" s="44"/>
      <c r="F129" s="44"/>
      <c r="G129" s="44"/>
      <c r="H129" s="44"/>
      <c r="I129" s="44"/>
      <c r="J129" s="44"/>
      <c r="K129" s="44"/>
      <c r="L129" s="44"/>
      <c r="M129" s="44"/>
      <c r="N129" s="44"/>
      <c r="O129" s="44"/>
      <c r="P129" s="44"/>
      <c r="Q129" s="45"/>
      <c r="R129" s="46"/>
      <c r="S129" s="44"/>
      <c r="T129" s="111"/>
      <c r="U129" s="5"/>
      <c r="W129" s="47"/>
      <c r="X129" s="18"/>
      <c r="Y129" s="18"/>
      <c r="Z129" s="18"/>
      <c r="AA129" s="18"/>
      <c r="AB129" s="18"/>
      <c r="AC129" s="18"/>
      <c r="AD129" s="18"/>
      <c r="AE129" s="18"/>
      <c r="AF129" s="18"/>
      <c r="AG129" s="18"/>
    </row>
    <row r="130" spans="2:33" s="21" customFormat="1" x14ac:dyDescent="0.2">
      <c r="B130" s="18"/>
      <c r="C130" s="43"/>
      <c r="D130" s="43"/>
      <c r="E130" s="44"/>
      <c r="F130" s="44"/>
      <c r="G130" s="44"/>
      <c r="H130" s="44"/>
      <c r="I130" s="44"/>
      <c r="J130" s="44"/>
      <c r="K130" s="44"/>
      <c r="L130" s="44"/>
      <c r="M130" s="44"/>
      <c r="N130" s="44"/>
      <c r="O130" s="44"/>
      <c r="P130" s="44"/>
      <c r="Q130" s="45"/>
      <c r="R130" s="46"/>
      <c r="S130" s="44"/>
      <c r="T130" s="111"/>
      <c r="U130" s="5"/>
      <c r="W130" s="47"/>
      <c r="X130" s="18"/>
      <c r="Y130" s="18"/>
      <c r="Z130" s="18"/>
      <c r="AA130" s="18"/>
      <c r="AB130" s="18"/>
      <c r="AC130" s="18"/>
      <c r="AD130" s="18"/>
      <c r="AE130" s="18"/>
      <c r="AF130" s="18"/>
      <c r="AG130" s="18"/>
    </row>
    <row r="131" spans="2:33" s="21" customFormat="1" x14ac:dyDescent="0.2">
      <c r="B131" s="18"/>
      <c r="C131" s="43"/>
      <c r="D131" s="43"/>
      <c r="E131" s="44"/>
      <c r="F131" s="44"/>
      <c r="G131" s="44"/>
      <c r="H131" s="44"/>
      <c r="I131" s="44"/>
      <c r="J131" s="44"/>
      <c r="K131" s="44"/>
      <c r="L131" s="44"/>
      <c r="M131" s="44"/>
      <c r="N131" s="44"/>
      <c r="O131" s="44"/>
      <c r="P131" s="44"/>
      <c r="Q131" s="45"/>
      <c r="R131" s="46"/>
      <c r="S131" s="44"/>
      <c r="T131" s="111"/>
      <c r="U131" s="5"/>
      <c r="W131" s="47"/>
      <c r="X131" s="18"/>
      <c r="Y131" s="18"/>
      <c r="Z131" s="18"/>
      <c r="AA131" s="18"/>
      <c r="AB131" s="18"/>
      <c r="AC131" s="18"/>
      <c r="AD131" s="18"/>
      <c r="AE131" s="18"/>
      <c r="AF131" s="18"/>
      <c r="AG131" s="18"/>
    </row>
    <row r="132" spans="2:33" s="21" customFormat="1" x14ac:dyDescent="0.2">
      <c r="B132" s="18"/>
      <c r="C132" s="43"/>
      <c r="D132" s="43"/>
      <c r="E132" s="44"/>
      <c r="F132" s="44"/>
      <c r="G132" s="44"/>
      <c r="H132" s="44"/>
      <c r="I132" s="44"/>
      <c r="J132" s="44"/>
      <c r="K132" s="44"/>
      <c r="L132" s="44"/>
      <c r="M132" s="44"/>
      <c r="N132" s="44"/>
      <c r="O132" s="44"/>
      <c r="P132" s="44"/>
      <c r="Q132" s="45"/>
      <c r="R132" s="46"/>
      <c r="S132" s="44"/>
      <c r="T132" s="111"/>
      <c r="U132" s="5"/>
      <c r="W132" s="47"/>
      <c r="X132" s="18"/>
      <c r="Y132" s="18"/>
      <c r="Z132" s="18"/>
      <c r="AA132" s="18"/>
      <c r="AB132" s="18"/>
      <c r="AC132" s="18"/>
      <c r="AD132" s="18"/>
      <c r="AE132" s="18"/>
      <c r="AF132" s="18"/>
      <c r="AG132" s="18"/>
    </row>
    <row r="133" spans="2:33" s="21" customFormat="1" x14ac:dyDescent="0.2">
      <c r="B133" s="18"/>
      <c r="C133" s="43"/>
      <c r="D133" s="43"/>
      <c r="E133" s="44"/>
      <c r="F133" s="44"/>
      <c r="G133" s="44"/>
      <c r="H133" s="44"/>
      <c r="I133" s="44"/>
      <c r="J133" s="44"/>
      <c r="K133" s="44"/>
      <c r="L133" s="44"/>
      <c r="M133" s="44"/>
      <c r="N133" s="44"/>
      <c r="O133" s="44"/>
      <c r="P133" s="44"/>
      <c r="Q133" s="45"/>
      <c r="R133" s="46"/>
      <c r="S133" s="44"/>
      <c r="T133" s="111"/>
      <c r="U133" s="5"/>
      <c r="W133" s="47"/>
      <c r="X133" s="18"/>
      <c r="Y133" s="18"/>
      <c r="Z133" s="18"/>
      <c r="AA133" s="18"/>
      <c r="AB133" s="18"/>
      <c r="AC133" s="18"/>
      <c r="AD133" s="18"/>
      <c r="AE133" s="18"/>
      <c r="AF133" s="18"/>
      <c r="AG133" s="18"/>
    </row>
    <row r="134" spans="2:33" s="21" customFormat="1" x14ac:dyDescent="0.2">
      <c r="B134" s="18"/>
      <c r="C134" s="43"/>
      <c r="D134" s="43"/>
      <c r="E134" s="44"/>
      <c r="F134" s="44"/>
      <c r="G134" s="44"/>
      <c r="H134" s="44"/>
      <c r="I134" s="44"/>
      <c r="J134" s="44"/>
      <c r="K134" s="44"/>
      <c r="L134" s="44"/>
      <c r="M134" s="44"/>
      <c r="N134" s="44"/>
      <c r="O134" s="44"/>
      <c r="P134" s="44"/>
      <c r="Q134" s="45"/>
      <c r="R134" s="46"/>
      <c r="S134" s="44"/>
      <c r="T134" s="111"/>
      <c r="U134" s="5"/>
      <c r="W134" s="47"/>
      <c r="X134" s="18"/>
      <c r="Y134" s="18"/>
      <c r="Z134" s="18"/>
      <c r="AA134" s="18"/>
      <c r="AB134" s="18"/>
      <c r="AC134" s="18"/>
      <c r="AD134" s="18"/>
      <c r="AE134" s="18"/>
      <c r="AF134" s="18"/>
      <c r="AG134" s="18"/>
    </row>
    <row r="135" spans="2:33" s="21" customFormat="1" x14ac:dyDescent="0.2">
      <c r="B135" s="18"/>
      <c r="C135" s="43"/>
      <c r="D135" s="43"/>
      <c r="E135" s="44"/>
      <c r="F135" s="44"/>
      <c r="G135" s="44"/>
      <c r="H135" s="44"/>
      <c r="I135" s="44"/>
      <c r="J135" s="44"/>
      <c r="K135" s="44"/>
      <c r="L135" s="44"/>
      <c r="M135" s="44"/>
      <c r="N135" s="44"/>
      <c r="O135" s="44"/>
      <c r="P135" s="44"/>
      <c r="Q135" s="45"/>
      <c r="R135" s="46"/>
      <c r="S135" s="44"/>
      <c r="T135" s="111"/>
      <c r="U135" s="5"/>
      <c r="W135" s="47"/>
      <c r="X135" s="18"/>
      <c r="Y135" s="18"/>
      <c r="Z135" s="18"/>
      <c r="AA135" s="18"/>
      <c r="AB135" s="18"/>
      <c r="AC135" s="18"/>
      <c r="AD135" s="18"/>
      <c r="AE135" s="18"/>
      <c r="AF135" s="18"/>
      <c r="AG135" s="18"/>
    </row>
    <row r="136" spans="2:33" s="21" customFormat="1" x14ac:dyDescent="0.2">
      <c r="B136" s="18"/>
      <c r="C136" s="43"/>
      <c r="D136" s="43"/>
      <c r="E136" s="44"/>
      <c r="F136" s="44"/>
      <c r="G136" s="44"/>
      <c r="H136" s="44"/>
      <c r="I136" s="44"/>
      <c r="J136" s="44"/>
      <c r="K136" s="44"/>
      <c r="L136" s="44"/>
      <c r="M136" s="44"/>
      <c r="N136" s="44"/>
      <c r="O136" s="44"/>
      <c r="P136" s="44"/>
      <c r="Q136" s="45"/>
      <c r="R136" s="46"/>
      <c r="S136" s="44"/>
      <c r="T136" s="111"/>
      <c r="U136" s="5"/>
      <c r="W136" s="47"/>
      <c r="X136" s="18"/>
      <c r="Y136" s="18"/>
      <c r="Z136" s="18"/>
      <c r="AA136" s="18"/>
      <c r="AB136" s="18"/>
      <c r="AC136" s="18"/>
      <c r="AD136" s="18"/>
      <c r="AE136" s="18"/>
      <c r="AF136" s="18"/>
      <c r="AG136" s="18"/>
    </row>
    <row r="137" spans="2:33" s="21" customFormat="1" x14ac:dyDescent="0.2">
      <c r="B137" s="18"/>
      <c r="C137" s="43"/>
      <c r="D137" s="43"/>
      <c r="E137" s="44"/>
      <c r="F137" s="44"/>
      <c r="G137" s="44"/>
      <c r="H137" s="44"/>
      <c r="I137" s="44"/>
      <c r="J137" s="44"/>
      <c r="K137" s="44"/>
      <c r="L137" s="44"/>
      <c r="M137" s="44"/>
      <c r="N137" s="44"/>
      <c r="O137" s="44"/>
      <c r="P137" s="44"/>
      <c r="Q137" s="45"/>
      <c r="R137" s="46"/>
      <c r="S137" s="44"/>
      <c r="T137" s="111"/>
      <c r="U137" s="5"/>
      <c r="W137" s="47"/>
      <c r="X137" s="18"/>
      <c r="Y137" s="18"/>
      <c r="Z137" s="18"/>
      <c r="AA137" s="18"/>
      <c r="AB137" s="18"/>
      <c r="AC137" s="18"/>
      <c r="AD137" s="18"/>
      <c r="AE137" s="18"/>
      <c r="AF137" s="18"/>
      <c r="AG137" s="18"/>
    </row>
    <row r="138" spans="2:33" s="21" customFormat="1" x14ac:dyDescent="0.2">
      <c r="B138" s="18"/>
      <c r="C138" s="43"/>
      <c r="D138" s="43"/>
      <c r="E138" s="44"/>
      <c r="F138" s="44"/>
      <c r="G138" s="44"/>
      <c r="H138" s="44"/>
      <c r="I138" s="44"/>
      <c r="J138" s="44"/>
      <c r="K138" s="44"/>
      <c r="L138" s="44"/>
      <c r="M138" s="44"/>
      <c r="N138" s="44"/>
      <c r="O138" s="44"/>
      <c r="P138" s="44"/>
      <c r="Q138" s="45"/>
      <c r="R138" s="46"/>
      <c r="S138" s="44"/>
      <c r="T138" s="111"/>
      <c r="U138" s="5"/>
      <c r="W138" s="47"/>
      <c r="X138" s="18"/>
      <c r="Y138" s="18"/>
      <c r="Z138" s="18"/>
      <c r="AA138" s="18"/>
      <c r="AB138" s="18"/>
      <c r="AC138" s="18"/>
      <c r="AD138" s="18"/>
      <c r="AE138" s="18"/>
      <c r="AF138" s="18"/>
      <c r="AG138" s="18"/>
    </row>
    <row r="139" spans="2:33" s="21" customFormat="1" x14ac:dyDescent="0.2">
      <c r="B139" s="18"/>
      <c r="C139" s="43"/>
      <c r="D139" s="43"/>
      <c r="E139" s="44"/>
      <c r="F139" s="44"/>
      <c r="G139" s="44"/>
      <c r="H139" s="44"/>
      <c r="I139" s="44"/>
      <c r="J139" s="44"/>
      <c r="K139" s="44"/>
      <c r="L139" s="44"/>
      <c r="M139" s="44"/>
      <c r="N139" s="44"/>
      <c r="O139" s="44"/>
      <c r="P139" s="44"/>
      <c r="Q139" s="45"/>
      <c r="R139" s="46"/>
      <c r="S139" s="44"/>
      <c r="T139" s="111"/>
      <c r="U139" s="5"/>
      <c r="W139" s="47"/>
      <c r="X139" s="18"/>
      <c r="Y139" s="18"/>
      <c r="Z139" s="18"/>
      <c r="AA139" s="18"/>
      <c r="AB139" s="18"/>
      <c r="AC139" s="18"/>
      <c r="AD139" s="18"/>
      <c r="AE139" s="18"/>
      <c r="AF139" s="18"/>
      <c r="AG139" s="18"/>
    </row>
    <row r="140" spans="2:33" s="21" customFormat="1" x14ac:dyDescent="0.2">
      <c r="B140" s="18"/>
      <c r="C140" s="43"/>
      <c r="D140" s="43"/>
      <c r="E140" s="44"/>
      <c r="F140" s="44"/>
      <c r="G140" s="44"/>
      <c r="H140" s="44"/>
      <c r="I140" s="44"/>
      <c r="J140" s="44"/>
      <c r="K140" s="44"/>
      <c r="L140" s="44"/>
      <c r="M140" s="44"/>
      <c r="N140" s="44"/>
      <c r="O140" s="44"/>
      <c r="P140" s="44"/>
      <c r="Q140" s="45"/>
      <c r="R140" s="46"/>
      <c r="S140" s="44"/>
      <c r="T140" s="111"/>
      <c r="U140" s="5"/>
      <c r="W140" s="47"/>
      <c r="X140" s="18"/>
      <c r="Y140" s="18"/>
      <c r="Z140" s="18"/>
      <c r="AA140" s="18"/>
      <c r="AB140" s="18"/>
      <c r="AC140" s="18"/>
      <c r="AD140" s="18"/>
      <c r="AE140" s="18"/>
      <c r="AF140" s="18"/>
      <c r="AG140" s="18"/>
    </row>
    <row r="141" spans="2:33" s="21" customFormat="1" x14ac:dyDescent="0.2">
      <c r="B141" s="18"/>
      <c r="C141" s="43"/>
      <c r="D141" s="43"/>
      <c r="E141" s="44"/>
      <c r="F141" s="44"/>
      <c r="G141" s="44"/>
      <c r="H141" s="44"/>
      <c r="I141" s="44"/>
      <c r="J141" s="44"/>
      <c r="K141" s="44"/>
      <c r="L141" s="44"/>
      <c r="M141" s="44"/>
      <c r="N141" s="44"/>
      <c r="O141" s="44"/>
      <c r="P141" s="44"/>
      <c r="Q141" s="45"/>
      <c r="R141" s="46"/>
      <c r="S141" s="44"/>
      <c r="T141" s="111"/>
      <c r="U141" s="5"/>
      <c r="W141" s="47"/>
      <c r="X141" s="18"/>
      <c r="Y141" s="18"/>
      <c r="Z141" s="18"/>
      <c r="AA141" s="18"/>
      <c r="AB141" s="18"/>
      <c r="AC141" s="18"/>
      <c r="AD141" s="18"/>
      <c r="AE141" s="18"/>
      <c r="AF141" s="18"/>
      <c r="AG141" s="18"/>
    </row>
    <row r="142" spans="2:33" s="21" customFormat="1" x14ac:dyDescent="0.2">
      <c r="B142" s="18"/>
      <c r="C142" s="43"/>
      <c r="D142" s="43"/>
      <c r="E142" s="44"/>
      <c r="F142" s="44"/>
      <c r="G142" s="44"/>
      <c r="H142" s="44"/>
      <c r="I142" s="44"/>
      <c r="J142" s="44"/>
      <c r="K142" s="44"/>
      <c r="L142" s="44"/>
      <c r="M142" s="44"/>
      <c r="N142" s="44"/>
      <c r="O142" s="44"/>
      <c r="P142" s="44"/>
      <c r="Q142" s="45"/>
      <c r="R142" s="46"/>
      <c r="S142" s="44"/>
      <c r="T142" s="111"/>
      <c r="U142" s="5"/>
      <c r="W142" s="47"/>
      <c r="X142" s="18"/>
      <c r="Y142" s="18"/>
      <c r="Z142" s="18"/>
      <c r="AA142" s="18"/>
      <c r="AB142" s="18"/>
      <c r="AC142" s="18"/>
      <c r="AD142" s="18"/>
      <c r="AE142" s="18"/>
      <c r="AF142" s="18"/>
      <c r="AG142" s="18"/>
    </row>
    <row r="143" spans="2:33" s="21" customFormat="1" x14ac:dyDescent="0.2">
      <c r="B143" s="18"/>
      <c r="C143" s="43"/>
      <c r="D143" s="43"/>
      <c r="E143" s="44"/>
      <c r="F143" s="44"/>
      <c r="G143" s="44"/>
      <c r="H143" s="44"/>
      <c r="I143" s="44"/>
      <c r="J143" s="44"/>
      <c r="K143" s="44"/>
      <c r="L143" s="44"/>
      <c r="M143" s="44"/>
      <c r="N143" s="44"/>
      <c r="O143" s="44"/>
      <c r="P143" s="44"/>
      <c r="Q143" s="45"/>
      <c r="R143" s="46"/>
      <c r="S143" s="44"/>
      <c r="T143" s="111"/>
      <c r="U143" s="5"/>
      <c r="W143" s="47"/>
      <c r="X143" s="18"/>
      <c r="Y143" s="18"/>
      <c r="Z143" s="18"/>
      <c r="AA143" s="18"/>
      <c r="AB143" s="18"/>
      <c r="AC143" s="18"/>
      <c r="AD143" s="18"/>
      <c r="AE143" s="18"/>
      <c r="AF143" s="18"/>
      <c r="AG143" s="18"/>
    </row>
    <row r="144" spans="2:33" s="21" customFormat="1" x14ac:dyDescent="0.2">
      <c r="B144" s="18"/>
      <c r="C144" s="43"/>
      <c r="D144" s="43"/>
      <c r="E144" s="44"/>
      <c r="F144" s="44"/>
      <c r="G144" s="44"/>
      <c r="H144" s="44"/>
      <c r="I144" s="44"/>
      <c r="J144" s="44"/>
      <c r="K144" s="44"/>
      <c r="L144" s="44"/>
      <c r="M144" s="44"/>
      <c r="N144" s="44"/>
      <c r="O144" s="44"/>
      <c r="P144" s="44"/>
      <c r="Q144" s="45"/>
      <c r="R144" s="46"/>
      <c r="S144" s="44"/>
      <c r="T144" s="111"/>
      <c r="U144" s="5"/>
      <c r="W144" s="47"/>
      <c r="X144" s="18"/>
      <c r="Y144" s="18"/>
      <c r="Z144" s="18"/>
      <c r="AA144" s="18"/>
      <c r="AB144" s="18"/>
      <c r="AC144" s="18"/>
      <c r="AD144" s="18"/>
      <c r="AE144" s="18"/>
      <c r="AF144" s="18"/>
      <c r="AG144" s="18"/>
    </row>
    <row r="145" spans="2:33" s="21" customFormat="1" x14ac:dyDescent="0.2">
      <c r="B145" s="18"/>
      <c r="C145" s="43"/>
      <c r="D145" s="43"/>
      <c r="E145" s="44"/>
      <c r="F145" s="44"/>
      <c r="G145" s="44"/>
      <c r="H145" s="44"/>
      <c r="I145" s="44"/>
      <c r="J145" s="44"/>
      <c r="K145" s="44"/>
      <c r="L145" s="44"/>
      <c r="M145" s="44"/>
      <c r="N145" s="44"/>
      <c r="O145" s="44"/>
      <c r="P145" s="44"/>
      <c r="Q145" s="45"/>
      <c r="R145" s="46"/>
      <c r="S145" s="44"/>
      <c r="T145" s="111"/>
      <c r="U145" s="5"/>
      <c r="W145" s="47"/>
      <c r="X145" s="18"/>
      <c r="Y145" s="18"/>
      <c r="Z145" s="18"/>
      <c r="AA145" s="18"/>
      <c r="AB145" s="18"/>
      <c r="AC145" s="18"/>
      <c r="AD145" s="18"/>
      <c r="AE145" s="18"/>
      <c r="AF145" s="18"/>
      <c r="AG145" s="18"/>
    </row>
    <row r="146" spans="2:33" s="21" customFormat="1" x14ac:dyDescent="0.2">
      <c r="B146" s="18"/>
      <c r="C146" s="43"/>
      <c r="D146" s="43"/>
      <c r="E146" s="44"/>
      <c r="F146" s="44"/>
      <c r="G146" s="44"/>
      <c r="H146" s="44"/>
      <c r="I146" s="44"/>
      <c r="J146" s="44"/>
      <c r="K146" s="44"/>
      <c r="L146" s="44"/>
      <c r="M146" s="44"/>
      <c r="N146" s="44"/>
      <c r="O146" s="44"/>
      <c r="P146" s="44"/>
      <c r="Q146" s="45"/>
      <c r="R146" s="46"/>
      <c r="S146" s="44"/>
      <c r="T146" s="111"/>
      <c r="U146" s="5"/>
      <c r="W146" s="47"/>
      <c r="X146" s="18"/>
      <c r="Y146" s="18"/>
      <c r="Z146" s="18"/>
      <c r="AA146" s="18"/>
      <c r="AB146" s="18"/>
      <c r="AC146" s="18"/>
      <c r="AD146" s="18"/>
      <c r="AE146" s="18"/>
      <c r="AF146" s="18"/>
      <c r="AG146" s="18"/>
    </row>
    <row r="147" spans="2:33" s="21" customFormat="1" x14ac:dyDescent="0.2">
      <c r="B147" s="18"/>
      <c r="C147" s="43"/>
      <c r="D147" s="43"/>
      <c r="E147" s="44"/>
      <c r="F147" s="44"/>
      <c r="G147" s="44"/>
      <c r="H147" s="44"/>
      <c r="I147" s="44"/>
      <c r="J147" s="44"/>
      <c r="K147" s="44"/>
      <c r="L147" s="44"/>
      <c r="M147" s="44"/>
      <c r="N147" s="44"/>
      <c r="O147" s="44"/>
      <c r="P147" s="44"/>
      <c r="Q147" s="45"/>
      <c r="R147" s="46"/>
      <c r="S147" s="44"/>
      <c r="T147" s="111"/>
      <c r="U147" s="5"/>
      <c r="W147" s="47"/>
      <c r="X147" s="18"/>
      <c r="Y147" s="18"/>
      <c r="Z147" s="18"/>
      <c r="AA147" s="18"/>
      <c r="AB147" s="18"/>
      <c r="AC147" s="18"/>
      <c r="AD147" s="18"/>
      <c r="AE147" s="18"/>
      <c r="AF147" s="18"/>
      <c r="AG147" s="18"/>
    </row>
    <row r="148" spans="2:33" s="21" customFormat="1" x14ac:dyDescent="0.2">
      <c r="B148" s="18"/>
      <c r="C148" s="43"/>
      <c r="D148" s="43"/>
      <c r="E148" s="44"/>
      <c r="F148" s="44"/>
      <c r="G148" s="44"/>
      <c r="H148" s="44"/>
      <c r="I148" s="44"/>
      <c r="J148" s="44"/>
      <c r="K148" s="44"/>
      <c r="L148" s="44"/>
      <c r="M148" s="44"/>
      <c r="N148" s="44"/>
      <c r="O148" s="44"/>
      <c r="P148" s="44"/>
      <c r="Q148" s="45"/>
      <c r="R148" s="46"/>
      <c r="S148" s="44"/>
      <c r="T148" s="111"/>
      <c r="U148" s="5"/>
      <c r="W148" s="47"/>
      <c r="X148" s="18"/>
      <c r="Y148" s="18"/>
      <c r="Z148" s="18"/>
      <c r="AA148" s="18"/>
      <c r="AB148" s="18"/>
      <c r="AC148" s="18"/>
      <c r="AD148" s="18"/>
      <c r="AE148" s="18"/>
      <c r="AF148" s="18"/>
      <c r="AG148" s="18"/>
    </row>
    <row r="149" spans="2:33" s="21" customFormat="1" x14ac:dyDescent="0.2">
      <c r="B149" s="18"/>
      <c r="C149" s="43"/>
      <c r="D149" s="43"/>
      <c r="E149" s="44"/>
      <c r="F149" s="44"/>
      <c r="G149" s="44"/>
      <c r="H149" s="44"/>
      <c r="I149" s="44"/>
      <c r="J149" s="44"/>
      <c r="K149" s="44"/>
      <c r="L149" s="44"/>
      <c r="M149" s="44"/>
      <c r="N149" s="44"/>
      <c r="O149" s="44"/>
      <c r="P149" s="44"/>
      <c r="Q149" s="45"/>
      <c r="R149" s="46"/>
      <c r="S149" s="44"/>
      <c r="T149" s="111"/>
      <c r="U149" s="5"/>
      <c r="W149" s="47"/>
      <c r="X149" s="18"/>
      <c r="Y149" s="18"/>
      <c r="Z149" s="18"/>
      <c r="AA149" s="18"/>
      <c r="AB149" s="18"/>
      <c r="AC149" s="18"/>
      <c r="AD149" s="18"/>
      <c r="AE149" s="18"/>
      <c r="AF149" s="18"/>
      <c r="AG149" s="18"/>
    </row>
    <row r="150" spans="2:33" s="21" customFormat="1" x14ac:dyDescent="0.2">
      <c r="B150" s="18"/>
      <c r="C150" s="43"/>
      <c r="D150" s="43"/>
      <c r="E150" s="44"/>
      <c r="F150" s="44"/>
      <c r="G150" s="44"/>
      <c r="H150" s="44"/>
      <c r="I150" s="44"/>
      <c r="J150" s="44"/>
      <c r="K150" s="44"/>
      <c r="L150" s="44"/>
      <c r="M150" s="44"/>
      <c r="N150" s="44"/>
      <c r="O150" s="44"/>
      <c r="P150" s="44"/>
      <c r="Q150" s="45"/>
      <c r="R150" s="46"/>
      <c r="S150" s="44"/>
      <c r="T150" s="111"/>
      <c r="U150" s="5"/>
      <c r="W150" s="47"/>
      <c r="X150" s="18"/>
      <c r="Y150" s="18"/>
      <c r="Z150" s="18"/>
      <c r="AA150" s="18"/>
      <c r="AB150" s="18"/>
      <c r="AC150" s="18"/>
      <c r="AD150" s="18"/>
      <c r="AE150" s="18"/>
      <c r="AF150" s="18"/>
      <c r="AG150" s="18"/>
    </row>
    <row r="151" spans="2:33" s="21" customFormat="1" x14ac:dyDescent="0.2">
      <c r="B151" s="18"/>
      <c r="C151" s="43"/>
      <c r="D151" s="43"/>
      <c r="E151" s="44"/>
      <c r="F151" s="44"/>
      <c r="G151" s="44"/>
      <c r="H151" s="44"/>
      <c r="I151" s="44"/>
      <c r="J151" s="44"/>
      <c r="K151" s="44"/>
      <c r="L151" s="44"/>
      <c r="M151" s="44"/>
      <c r="N151" s="44"/>
      <c r="O151" s="44"/>
      <c r="P151" s="44"/>
      <c r="Q151" s="45"/>
      <c r="R151" s="46"/>
      <c r="S151" s="44"/>
      <c r="T151" s="111"/>
      <c r="U151" s="5"/>
      <c r="W151" s="47"/>
      <c r="X151" s="18"/>
      <c r="Y151" s="18"/>
      <c r="Z151" s="18"/>
      <c r="AA151" s="18"/>
      <c r="AB151" s="18"/>
      <c r="AC151" s="18"/>
      <c r="AD151" s="18"/>
      <c r="AE151" s="18"/>
      <c r="AF151" s="18"/>
      <c r="AG151" s="18"/>
    </row>
    <row r="152" spans="2:33" s="21" customFormat="1" x14ac:dyDescent="0.2">
      <c r="B152" s="18"/>
      <c r="C152" s="43"/>
      <c r="D152" s="43"/>
      <c r="E152" s="44"/>
      <c r="F152" s="44"/>
      <c r="G152" s="44"/>
      <c r="H152" s="44"/>
      <c r="I152" s="44"/>
      <c r="J152" s="44"/>
      <c r="K152" s="44"/>
      <c r="L152" s="44"/>
      <c r="M152" s="44"/>
      <c r="N152" s="44"/>
      <c r="O152" s="44"/>
      <c r="P152" s="44"/>
      <c r="Q152" s="45"/>
      <c r="R152" s="46"/>
      <c r="S152" s="44"/>
      <c r="T152" s="111"/>
      <c r="U152" s="5"/>
      <c r="W152" s="47"/>
      <c r="X152" s="18"/>
      <c r="Y152" s="18"/>
      <c r="Z152" s="18"/>
      <c r="AA152" s="18"/>
      <c r="AB152" s="18"/>
      <c r="AC152" s="18"/>
      <c r="AD152" s="18"/>
      <c r="AE152" s="18"/>
      <c r="AF152" s="18"/>
      <c r="AG152" s="18"/>
    </row>
    <row r="153" spans="2:33" s="21" customFormat="1" x14ac:dyDescent="0.2">
      <c r="B153" s="18"/>
      <c r="C153" s="43"/>
      <c r="D153" s="43"/>
      <c r="E153" s="44"/>
      <c r="F153" s="44"/>
      <c r="G153" s="44"/>
      <c r="H153" s="44"/>
      <c r="I153" s="44"/>
      <c r="J153" s="44"/>
      <c r="K153" s="44"/>
      <c r="L153" s="44"/>
      <c r="M153" s="44"/>
      <c r="N153" s="44"/>
      <c r="O153" s="44"/>
      <c r="P153" s="44"/>
      <c r="Q153" s="45"/>
      <c r="R153" s="46"/>
      <c r="S153" s="44"/>
      <c r="T153" s="111"/>
      <c r="U153" s="5"/>
      <c r="W153" s="47"/>
      <c r="X153" s="18"/>
      <c r="Y153" s="18"/>
      <c r="Z153" s="18"/>
      <c r="AA153" s="18"/>
      <c r="AB153" s="18"/>
      <c r="AC153" s="18"/>
      <c r="AD153" s="18"/>
      <c r="AE153" s="18"/>
      <c r="AF153" s="18"/>
      <c r="AG153" s="18"/>
    </row>
    <row r="154" spans="2:33" s="21" customFormat="1" x14ac:dyDescent="0.2">
      <c r="B154" s="18"/>
      <c r="C154" s="43"/>
      <c r="D154" s="43"/>
      <c r="E154" s="44"/>
      <c r="F154" s="44"/>
      <c r="G154" s="44"/>
      <c r="H154" s="44"/>
      <c r="I154" s="44"/>
      <c r="J154" s="44"/>
      <c r="K154" s="44"/>
      <c r="L154" s="44"/>
      <c r="M154" s="44"/>
      <c r="N154" s="44"/>
      <c r="O154" s="44"/>
      <c r="P154" s="44"/>
      <c r="Q154" s="45"/>
      <c r="R154" s="46"/>
      <c r="S154" s="44"/>
      <c r="T154" s="111"/>
      <c r="U154" s="5"/>
      <c r="W154" s="47"/>
      <c r="X154" s="18"/>
      <c r="Y154" s="18"/>
      <c r="Z154" s="18"/>
      <c r="AA154" s="18"/>
      <c r="AB154" s="18"/>
      <c r="AC154" s="18"/>
      <c r="AD154" s="18"/>
      <c r="AE154" s="18"/>
      <c r="AF154" s="18"/>
      <c r="AG154" s="18"/>
    </row>
    <row r="155" spans="2:33" s="21" customFormat="1" x14ac:dyDescent="0.2">
      <c r="B155" s="18"/>
      <c r="C155" s="43"/>
      <c r="D155" s="43"/>
      <c r="E155" s="44"/>
      <c r="F155" s="44"/>
      <c r="G155" s="44"/>
      <c r="H155" s="44"/>
      <c r="I155" s="44"/>
      <c r="J155" s="44"/>
      <c r="K155" s="44"/>
      <c r="L155" s="44"/>
      <c r="M155" s="44"/>
      <c r="N155" s="44"/>
      <c r="O155" s="44"/>
      <c r="P155" s="44"/>
      <c r="Q155" s="45"/>
      <c r="R155" s="46"/>
      <c r="S155" s="44"/>
      <c r="T155" s="111"/>
      <c r="U155" s="5"/>
      <c r="W155" s="47"/>
      <c r="X155" s="18"/>
      <c r="Y155" s="18"/>
      <c r="Z155" s="18"/>
      <c r="AA155" s="18"/>
      <c r="AB155" s="18"/>
      <c r="AC155" s="18"/>
      <c r="AD155" s="18"/>
      <c r="AE155" s="18"/>
      <c r="AF155" s="18"/>
      <c r="AG155" s="18"/>
    </row>
    <row r="156" spans="2:33" s="21" customFormat="1" x14ac:dyDescent="0.2">
      <c r="B156" s="18"/>
      <c r="C156" s="43"/>
      <c r="D156" s="43"/>
      <c r="E156" s="44"/>
      <c r="F156" s="44"/>
      <c r="G156" s="44"/>
      <c r="H156" s="44"/>
      <c r="I156" s="44"/>
      <c r="J156" s="44"/>
      <c r="K156" s="44"/>
      <c r="L156" s="44"/>
      <c r="M156" s="44"/>
      <c r="N156" s="44"/>
      <c r="O156" s="44"/>
      <c r="P156" s="44"/>
      <c r="Q156" s="45"/>
      <c r="R156" s="46"/>
      <c r="S156" s="44"/>
      <c r="T156" s="111"/>
      <c r="U156" s="5"/>
      <c r="W156" s="47"/>
      <c r="X156" s="18"/>
      <c r="Y156" s="18"/>
      <c r="Z156" s="18"/>
      <c r="AA156" s="18"/>
      <c r="AB156" s="18"/>
      <c r="AC156" s="18"/>
      <c r="AD156" s="18"/>
      <c r="AE156" s="18"/>
      <c r="AF156" s="18"/>
      <c r="AG156" s="18"/>
    </row>
    <row r="157" spans="2:33" s="21" customFormat="1" x14ac:dyDescent="0.2">
      <c r="B157" s="18"/>
      <c r="C157" s="43"/>
      <c r="D157" s="43"/>
      <c r="E157" s="44"/>
      <c r="F157" s="44"/>
      <c r="G157" s="44"/>
      <c r="H157" s="44"/>
      <c r="I157" s="44"/>
      <c r="J157" s="44"/>
      <c r="K157" s="44"/>
      <c r="L157" s="44"/>
      <c r="M157" s="44"/>
      <c r="N157" s="44"/>
      <c r="O157" s="44"/>
      <c r="P157" s="44"/>
      <c r="Q157" s="45"/>
      <c r="R157" s="46"/>
      <c r="S157" s="44"/>
      <c r="T157" s="111"/>
      <c r="U157" s="5"/>
      <c r="W157" s="47"/>
      <c r="X157" s="18"/>
      <c r="Y157" s="18"/>
      <c r="Z157" s="18"/>
      <c r="AA157" s="18"/>
      <c r="AB157" s="18"/>
      <c r="AC157" s="18"/>
      <c r="AD157" s="18"/>
      <c r="AE157" s="18"/>
      <c r="AF157" s="18"/>
      <c r="AG157" s="18"/>
    </row>
    <row r="158" spans="2:33" s="21" customFormat="1" x14ac:dyDescent="0.2">
      <c r="B158" s="18"/>
      <c r="C158" s="43"/>
      <c r="D158" s="43"/>
      <c r="E158" s="44"/>
      <c r="F158" s="44"/>
      <c r="G158" s="44"/>
      <c r="H158" s="44"/>
      <c r="I158" s="44"/>
      <c r="J158" s="44"/>
      <c r="K158" s="44"/>
      <c r="L158" s="44"/>
      <c r="M158" s="44"/>
      <c r="N158" s="44"/>
      <c r="O158" s="44"/>
      <c r="P158" s="44"/>
      <c r="Q158" s="45"/>
      <c r="R158" s="46"/>
      <c r="S158" s="44"/>
      <c r="T158" s="111"/>
      <c r="U158" s="5"/>
      <c r="W158" s="47"/>
      <c r="X158" s="18"/>
      <c r="Y158" s="18"/>
      <c r="Z158" s="18"/>
      <c r="AA158" s="18"/>
      <c r="AB158" s="18"/>
      <c r="AC158" s="18"/>
      <c r="AD158" s="18"/>
      <c r="AE158" s="18"/>
      <c r="AF158" s="18"/>
      <c r="AG158" s="18"/>
    </row>
    <row r="159" spans="2:33" s="21" customFormat="1" x14ac:dyDescent="0.2">
      <c r="B159" s="18"/>
      <c r="C159" s="43"/>
      <c r="D159" s="43"/>
      <c r="E159" s="44"/>
      <c r="F159" s="44"/>
      <c r="G159" s="44"/>
      <c r="H159" s="44"/>
      <c r="I159" s="44"/>
      <c r="J159" s="44"/>
      <c r="K159" s="44"/>
      <c r="L159" s="44"/>
      <c r="M159" s="44"/>
      <c r="N159" s="44"/>
      <c r="O159" s="44"/>
      <c r="P159" s="44"/>
      <c r="Q159" s="45"/>
      <c r="R159" s="46"/>
      <c r="S159" s="44"/>
      <c r="T159" s="111"/>
      <c r="U159" s="5"/>
      <c r="W159" s="47"/>
      <c r="X159" s="18"/>
      <c r="Y159" s="18"/>
      <c r="Z159" s="18"/>
      <c r="AA159" s="18"/>
      <c r="AB159" s="18"/>
      <c r="AC159" s="18"/>
      <c r="AD159" s="18"/>
      <c r="AE159" s="18"/>
      <c r="AF159" s="18"/>
      <c r="AG159" s="18"/>
    </row>
    <row r="160" spans="2:33" s="21" customFormat="1" x14ac:dyDescent="0.2">
      <c r="B160" s="18"/>
      <c r="C160" s="43"/>
      <c r="D160" s="43"/>
      <c r="E160" s="44"/>
      <c r="F160" s="44"/>
      <c r="G160" s="44"/>
      <c r="H160" s="44"/>
      <c r="I160" s="44"/>
      <c r="J160" s="44"/>
      <c r="K160" s="44"/>
      <c r="L160" s="44"/>
      <c r="M160" s="44"/>
      <c r="N160" s="44"/>
      <c r="O160" s="44"/>
      <c r="P160" s="44"/>
      <c r="Q160" s="45"/>
      <c r="R160" s="46"/>
      <c r="S160" s="44"/>
      <c r="T160" s="111"/>
      <c r="U160" s="5"/>
      <c r="W160" s="47"/>
      <c r="X160" s="18"/>
      <c r="Y160" s="18"/>
      <c r="Z160" s="18"/>
      <c r="AA160" s="18"/>
      <c r="AB160" s="18"/>
      <c r="AC160" s="18"/>
      <c r="AD160" s="18"/>
      <c r="AE160" s="18"/>
      <c r="AF160" s="18"/>
      <c r="AG160" s="18"/>
    </row>
    <row r="161" spans="2:33" s="21" customFormat="1" x14ac:dyDescent="0.2">
      <c r="B161" s="18"/>
      <c r="C161" s="43"/>
      <c r="D161" s="43"/>
      <c r="E161" s="44"/>
      <c r="F161" s="44"/>
      <c r="G161" s="44"/>
      <c r="H161" s="44"/>
      <c r="I161" s="44"/>
      <c r="J161" s="44"/>
      <c r="K161" s="44"/>
      <c r="L161" s="44"/>
      <c r="M161" s="44"/>
      <c r="N161" s="44"/>
      <c r="O161" s="44"/>
      <c r="P161" s="44"/>
      <c r="Q161" s="45"/>
      <c r="R161" s="46"/>
      <c r="S161" s="44"/>
      <c r="T161" s="111"/>
      <c r="U161" s="5"/>
      <c r="W161" s="47"/>
      <c r="X161" s="18"/>
      <c r="Y161" s="18"/>
      <c r="Z161" s="18"/>
      <c r="AA161" s="18"/>
      <c r="AB161" s="18"/>
      <c r="AC161" s="18"/>
      <c r="AD161" s="18"/>
      <c r="AE161" s="18"/>
      <c r="AF161" s="18"/>
      <c r="AG161" s="18"/>
    </row>
    <row r="162" spans="2:33" s="21" customFormat="1" x14ac:dyDescent="0.2">
      <c r="B162" s="18"/>
      <c r="C162" s="43"/>
      <c r="D162" s="43"/>
      <c r="E162" s="44"/>
      <c r="F162" s="44"/>
      <c r="G162" s="44"/>
      <c r="H162" s="44"/>
      <c r="I162" s="44"/>
      <c r="J162" s="44"/>
      <c r="K162" s="44"/>
      <c r="L162" s="44"/>
      <c r="M162" s="44"/>
      <c r="N162" s="44"/>
      <c r="O162" s="44"/>
      <c r="P162" s="44"/>
      <c r="Q162" s="45"/>
      <c r="R162" s="46"/>
      <c r="S162" s="44"/>
      <c r="T162" s="111"/>
      <c r="U162" s="5"/>
      <c r="W162" s="47"/>
      <c r="X162" s="18"/>
      <c r="Y162" s="18"/>
      <c r="Z162" s="18"/>
      <c r="AA162" s="18"/>
      <c r="AB162" s="18"/>
      <c r="AC162" s="18"/>
      <c r="AD162" s="18"/>
      <c r="AE162" s="18"/>
      <c r="AF162" s="18"/>
      <c r="AG162" s="18"/>
    </row>
  </sheetData>
  <autoFilter ref="C11:T13" xr:uid="{EE0EC967-D3A6-4DAC-BFBF-5FDAB9CE2026}"/>
  <mergeCells count="1">
    <mergeCell ref="Q2:R2"/>
  </mergeCells>
  <printOptions horizontalCentered="1"/>
  <pageMargins left="0.51181102362204722" right="0.51181102362204722" top="0.94488188976377963" bottom="0.59055118110236227" header="0.31496062992125984" footer="0.31496062992125984"/>
  <pageSetup paperSize="9" scale="45" orientation="landscape" r:id="rId1"/>
  <headerFooter>
    <oddHeader>&amp;C&amp;"-,Negrito"&amp;26&amp;K08-004PREFEITURA MUNICIPAL DE ARARAQUARA&amp;R&amp;"Calibri,Regular"&amp;9   &amp;K00+000.&amp;K01+000
Página &amp;P de &amp;N          &amp;K00+000.&amp;K01+000
  &amp;K00+000.</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25</vt:i4>
      </vt:variant>
    </vt:vector>
  </HeadingPairs>
  <TitlesOfParts>
    <vt:vector size="39" baseType="lpstr">
      <vt:lpstr>ORC OUR</vt:lpstr>
      <vt:lpstr>MCQ OUR</vt:lpstr>
      <vt:lpstr>Comp.AdmObra</vt:lpstr>
      <vt:lpstr>Comp.ATO</vt:lpstr>
      <vt:lpstr>Compos.NaoSinapi</vt:lpstr>
      <vt:lpstr>Encargos Soc</vt:lpstr>
      <vt:lpstr>BDI</vt:lpstr>
      <vt:lpstr>EVE OUR (2)</vt:lpstr>
      <vt:lpstr>CFF OUR </vt:lpstr>
      <vt:lpstr>CFI OUR </vt:lpstr>
      <vt:lpstr>Cotações OUR</vt:lpstr>
      <vt:lpstr>SINAPI JAN24</vt:lpstr>
      <vt:lpstr>SNP1.24+CHU192+DER12.23+FD1.24</vt:lpstr>
      <vt:lpstr>EVE OUR </vt:lpstr>
      <vt:lpstr>BDI!Area_de_impressao</vt:lpstr>
      <vt:lpstr>'CFF OUR '!Area_de_impressao</vt:lpstr>
      <vt:lpstr>'CFI OUR '!Area_de_impressao</vt:lpstr>
      <vt:lpstr>Comp.AdmObra!Area_de_impressao</vt:lpstr>
      <vt:lpstr>Comp.ATO!Area_de_impressao</vt:lpstr>
      <vt:lpstr>Compos.NaoSinapi!Area_de_impressao</vt:lpstr>
      <vt:lpstr>'Cotações OUR'!Area_de_impressao</vt:lpstr>
      <vt:lpstr>'Encargos Soc'!Area_de_impressao</vt:lpstr>
      <vt:lpstr>'EVE OUR '!Area_de_impressao</vt:lpstr>
      <vt:lpstr>'EVE OUR (2)'!Area_de_impressao</vt:lpstr>
      <vt:lpstr>'MCQ OUR'!Area_de_impressao</vt:lpstr>
      <vt:lpstr>'ORC OUR'!Area_de_impressao</vt:lpstr>
      <vt:lpstr>'Cotações OUR'!Cot.LP.Banco</vt:lpstr>
      <vt:lpstr>'Cotações OUR'!Cot.LP.Cot</vt:lpstr>
      <vt:lpstr>'Cotações OUR'!Cot.LP.Cotacao</vt:lpstr>
      <vt:lpstr>'Cotações OUR'!Cot.LP.Empresa</vt:lpstr>
      <vt:lpstr>'Cotações OUR'!Cot.LP.Indice</vt:lpstr>
      <vt:lpstr>'Cotações OUR'!FiltroCot</vt:lpstr>
      <vt:lpstr>BDI!Titulos_de_impressao</vt:lpstr>
      <vt:lpstr>'CFF OUR '!Titulos_de_impressao</vt:lpstr>
      <vt:lpstr>'CFI OUR '!Titulos_de_impressao</vt:lpstr>
      <vt:lpstr>'EVE OUR '!Titulos_de_impressao</vt:lpstr>
      <vt:lpstr>'EVE OUR (2)'!Titulos_de_impressao</vt:lpstr>
      <vt:lpstr>'MCQ OUR'!Titulos_de_impressao</vt:lpstr>
      <vt:lpstr>'ORC OUR'!Titulos_de_impressao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Pedro Ivo</dc:creator>
  <cp:lastModifiedBy>Luiz Gustavo Camarani Toledo</cp:lastModifiedBy>
  <cp:lastPrinted>2024-05-23T15:16:04Z</cp:lastPrinted>
  <dcterms:created xsi:type="dcterms:W3CDTF">2009-05-14T11:58:17Z</dcterms:created>
  <dcterms:modified xsi:type="dcterms:W3CDTF">2024-06-07T20:00:29Z</dcterms:modified>
</cp:coreProperties>
</file>